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updateLinks="always" defaultThemeVersion="166925"/>
  <mc:AlternateContent xmlns:mc="http://schemas.openxmlformats.org/markup-compatibility/2006">
    <mc:Choice Requires="x15">
      <x15ac:absPath xmlns:x15ac="http://schemas.microsoft.com/office/spreadsheetml/2010/11/ac" url="https://nznorthernbaysmotors.sharepoint.com/sites/Financial/Shared Documents/Peter Correspondence/Weekly dashboard projects/"/>
    </mc:Choice>
  </mc:AlternateContent>
  <xr:revisionPtr revIDLastSave="4766" documentId="14_{5E09A09C-8A60-4230-ABBE-A034E04E19A3}" xr6:coauthVersionLast="47" xr6:coauthVersionMax="47" xr10:uidLastSave="{E43A95B5-232E-4BB9-90FA-1AA93A610D02}"/>
  <bookViews>
    <workbookView xWindow="28680" yWindow="-120" windowWidth="29040" windowHeight="15720" firstSheet="2" activeTab="3" xr2:uid="{022B98E2-B142-47A5-BD2B-3DDA05CD4687}"/>
  </bookViews>
  <sheets>
    <sheet name="Summary - With Cost Centre" sheetId="1" state="hidden" r:id="rId1"/>
    <sheet name="Sheet2" sheetId="44" state="hidden" r:id="rId2"/>
    <sheet name="Summary - Selling Expenses" sheetId="3" r:id="rId3"/>
    <sheet name="Summary - Overhead Expenses" sheetId="4" r:id="rId4"/>
    <sheet name="SE - OTE - NBML INPUT" sheetId="14" r:id="rId5"/>
    <sheet name="SE - OTE - NBML OUTPUT" sheetId="15" r:id="rId6"/>
    <sheet name="SE - Commission Sales - OUTPUT" sheetId="11" r:id="rId7"/>
    <sheet name="Sheet1" sheetId="6" state="hidden" r:id="rId8"/>
    <sheet name="SE - Commission Sales - INPUT" sheetId="13" r:id="rId9"/>
    <sheet name="SE - Spotters Fees OUTPUT" sheetId="16" r:id="rId10"/>
    <sheet name="SE - Maintenance &amp; Petrol &amp; Oth" sheetId="20" r:id="rId11"/>
    <sheet name="SE - Vehicle Delivery Expenses" sheetId="17" r:id="rId12"/>
    <sheet name="GL - Vehicle Delivery Expenses" sheetId="18" state="hidden" r:id="rId13"/>
    <sheet name="SE - Marketing PE " sheetId="19" r:id="rId14"/>
    <sheet name="SE - Marketing Matt" sheetId="45" r:id="rId15"/>
    <sheet name="SE - Training" sheetId="21" r:id="rId16"/>
    <sheet name="GL - Training" sheetId="24" state="hidden" r:id="rId17"/>
    <sheet name="SE - General Expenses" sheetId="22" r:id="rId18"/>
    <sheet name="GL - General Expenses" sheetId="25" state="hidden" r:id="rId19"/>
    <sheet name="SE &amp; OV - Interest Other" sheetId="26" r:id="rId20"/>
    <sheet name="OV - Operation Bron's " sheetId="27" r:id="rId21"/>
    <sheet name="OV - Others based on LY Actual" sheetId="31" r:id="rId22"/>
    <sheet name="OV - OTE - BS" sheetId="8" r:id="rId23"/>
    <sheet name="OV - ACC" sheetId="9" r:id="rId24"/>
    <sheet name="OV - Rent" sheetId="5" r:id="rId25"/>
    <sheet name="OV - Employee Wellbeing &amp; Ent" sheetId="28" r:id="rId26"/>
    <sheet name="OV - Accounting &amp; Audit" sheetId="29" r:id="rId27"/>
    <sheet name="OV - Office Supplies" sheetId="32" r:id="rId28"/>
    <sheet name="OV - Data Processing" sheetId="34" r:id="rId29"/>
    <sheet name="OV - Consultancy Fees" sheetId="36" r:id="rId30"/>
    <sheet name="OV - Cleaning&amp;Laundry&amp;Sercurity" sheetId="39" r:id="rId31"/>
    <sheet name="OV - Entertainment - Customer" sheetId="41" r:id="rId32"/>
    <sheet name="OV - Insurance" sheetId="43" r:id="rId33"/>
    <sheet name="GL - Entertainment - Customer" sheetId="42" state="hidden" r:id="rId34"/>
    <sheet name="GL - Contract Cleaning" sheetId="40" state="hidden" r:id="rId35"/>
    <sheet name="GL - Consultancy Fees" sheetId="37" state="hidden" r:id="rId36"/>
    <sheet name="GL - Data Processing" sheetId="35" state="hidden" r:id="rId37"/>
    <sheet name="GL - Office Supplies " sheetId="30" state="hidden" r:id="rId38"/>
  </sheets>
  <externalReferences>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s>
  <definedNames>
    <definedName name="_56F9DC9755BA473782653E2940F9FormId">"UBNjAHqxu0SbBN4cPzAEXyk0m9IPVo5IgJhhwU2M99lURElMTU8yUktBQkE3TTVSNkEySUxVRDlJSiQlQCN0PWcu"</definedName>
    <definedName name="_56F9DC9755BA473782653E2940F9ResponseSheet">"Form1"</definedName>
    <definedName name="_56F9DC9755BA473782653E2940F9SourceDocId">"{35d4c8b3-ba12-491b-9887-7d8a4cffb52c}"</definedName>
    <definedName name="_xlnm._FilterDatabase" localSheetId="35" hidden="1">'GL - Consultancy Fees'!$A$1:$L$588</definedName>
    <definedName name="_xlnm._FilterDatabase" localSheetId="34" hidden="1">'GL - Contract Cleaning'!$A$1:$P$1354</definedName>
    <definedName name="_xlnm._FilterDatabase" localSheetId="36" hidden="1">'GL - Data Processing'!$A$1:$I$2420</definedName>
    <definedName name="_xlnm._FilterDatabase" localSheetId="33" hidden="1">'GL - Entertainment - Customer'!$A$1:$H$467</definedName>
    <definedName name="_xlnm._FilterDatabase" localSheetId="18" hidden="1">'GL - General Expenses'!$A$1:$H$5176</definedName>
    <definedName name="_xlnm._FilterDatabase" localSheetId="37" hidden="1">'GL - Office Supplies '!$A$1:$K$3290</definedName>
    <definedName name="_xlnm._FilterDatabase" localSheetId="16" hidden="1">'GL - Training'!$A$1:$I$3650</definedName>
    <definedName name="_xlnm._FilterDatabase" localSheetId="12" hidden="1">'GL - Vehicle Delivery Expenses'!$A$1:$H$407</definedName>
    <definedName name="_xlnm._FilterDatabase" localSheetId="6" hidden="1">'SE - Commission Sales - OUTPUT'!$O$1:$AF$1</definedName>
    <definedName name="_xlnm._FilterDatabase" localSheetId="4" hidden="1">'SE - OTE - NBML INPUT'!$A$1:$Y$219</definedName>
    <definedName name="_xlnm._FilterDatabase" localSheetId="5" hidden="1">'SE - OTE - NBML OUTPUT'!$A$1:$E$127</definedName>
    <definedName name="_xlnm._FilterDatabase" localSheetId="3" hidden="1">'Summary - Overhead Expenses'!$A$1:$AG$80</definedName>
    <definedName name="_xlnm._FilterDatabase" localSheetId="2" hidden="1">'Summary - Selling Expenses'!$A$1:$S$375</definedName>
    <definedName name="_xlnm._FilterDatabase" localSheetId="0" hidden="1">'Summary - With Cost Centre'!$A$1:$R$1053</definedName>
    <definedName name="_xlnm.Print_Area" localSheetId="18">#REF!</definedName>
    <definedName name="_xlnm.Print_Area" localSheetId="16">#REF!</definedName>
    <definedName name="_xlnm.Print_Area" localSheetId="17">#REF!</definedName>
    <definedName name="_xlnm.Print_Area" localSheetId="15">#REF!</definedName>
    <definedName name="_xlnm.Print_Area">#REF!</definedName>
    <definedName name="_xlnm.Print_Titles" localSheetId="18">#REF!</definedName>
    <definedName name="_xlnm.Print_Titles" localSheetId="16">#REF!</definedName>
    <definedName name="_xlnm.Print_Titles" localSheetId="17">#REF!</definedName>
    <definedName name="_xlnm.Print_Titles" localSheetId="15">#REF!</definedName>
    <definedName name="_xlnm.Print_Titles">#REF!</definedName>
  </definedNames>
  <calcPr calcId="191028"/>
  <pivotCaches>
    <pivotCache cacheId="16" r:id="rId54"/>
    <pivotCache cacheId="17" r:id="rId55"/>
    <pivotCache cacheId="18" r:id="rId56"/>
    <pivotCache cacheId="19" r:id="rId57"/>
    <pivotCache cacheId="20" r:id="rId58"/>
    <pivotCache cacheId="21" r:id="rId59"/>
    <pivotCache cacheId="22" r:id="rId60"/>
    <pivotCache cacheId="23" r:id="rId6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0" i="19" l="1"/>
  <c r="Q3" i="20"/>
  <c r="Q4" i="20"/>
  <c r="Q5" i="20"/>
  <c r="Q6" i="20"/>
  <c r="Q7" i="20"/>
  <c r="Q8" i="20"/>
  <c r="Q9" i="20"/>
  <c r="Q10" i="20"/>
  <c r="Q11" i="20"/>
  <c r="Q12" i="20"/>
  <c r="Q13" i="20"/>
  <c r="Q14" i="20"/>
  <c r="Q15" i="20"/>
  <c r="Q16" i="20"/>
  <c r="Q17" i="20"/>
  <c r="Q18" i="20"/>
  <c r="Q19" i="20"/>
  <c r="Q20" i="20"/>
  <c r="Q21" i="20"/>
  <c r="Q22" i="20"/>
  <c r="J10" i="19"/>
  <c r="O4" i="20"/>
  <c r="O5" i="20"/>
  <c r="O6" i="20"/>
  <c r="O7" i="20"/>
  <c r="O8" i="20"/>
  <c r="O9" i="20"/>
  <c r="O10" i="20"/>
  <c r="O11" i="20"/>
  <c r="O12" i="20"/>
  <c r="O13" i="20"/>
  <c r="O14" i="20"/>
  <c r="O15" i="20"/>
  <c r="O16" i="20"/>
  <c r="O17" i="20"/>
  <c r="O18" i="20"/>
  <c r="O19" i="20"/>
  <c r="O20" i="20"/>
  <c r="O21" i="20"/>
  <c r="O22" i="20"/>
  <c r="O3" i="20"/>
  <c r="I7" i="19"/>
  <c r="I6" i="19"/>
  <c r="I4" i="19"/>
  <c r="I3" i="19"/>
  <c r="H4" i="19"/>
  <c r="H5" i="19"/>
  <c r="H6" i="19"/>
  <c r="H7" i="19"/>
  <c r="H8" i="19"/>
  <c r="H9" i="19"/>
  <c r="H3" i="19"/>
  <c r="AA64" i="3"/>
  <c r="AB64" i="3" s="1"/>
  <c r="AC64" i="3" s="1"/>
  <c r="AD64" i="3" s="1"/>
  <c r="AE64" i="3" s="1"/>
  <c r="AF64" i="3" s="1"/>
  <c r="AG64" i="3" s="1"/>
  <c r="AH64" i="3" s="1"/>
  <c r="AI64" i="3" s="1"/>
  <c r="AJ64" i="3" s="1"/>
  <c r="AK64" i="3" s="1"/>
  <c r="AA65" i="3"/>
  <c r="AB65" i="3" s="1"/>
  <c r="AC65" i="3" s="1"/>
  <c r="AD65" i="3" s="1"/>
  <c r="AE65" i="3" s="1"/>
  <c r="AF65" i="3" s="1"/>
  <c r="AG65" i="3" s="1"/>
  <c r="AH65" i="3" s="1"/>
  <c r="AI65" i="3" s="1"/>
  <c r="AJ65" i="3" s="1"/>
  <c r="AK65" i="3" s="1"/>
  <c r="AA66" i="3"/>
  <c r="AB66" i="3"/>
  <c r="AC66" i="3" s="1"/>
  <c r="AD66" i="3" s="1"/>
  <c r="AE66" i="3" s="1"/>
  <c r="AF66" i="3" s="1"/>
  <c r="AG66" i="3" s="1"/>
  <c r="AH66" i="3" s="1"/>
  <c r="AI66" i="3" s="1"/>
  <c r="AJ66" i="3" s="1"/>
  <c r="AK66" i="3" s="1"/>
  <c r="AA67" i="3"/>
  <c r="AB67" i="3"/>
  <c r="AC67" i="3"/>
  <c r="AD67" i="3" s="1"/>
  <c r="AE67" i="3" s="1"/>
  <c r="AF67" i="3" s="1"/>
  <c r="AG67" i="3" s="1"/>
  <c r="AH67" i="3" s="1"/>
  <c r="AI67" i="3" s="1"/>
  <c r="AJ67" i="3" s="1"/>
  <c r="AK67" i="3" s="1"/>
  <c r="AA68" i="3"/>
  <c r="AB68" i="3" s="1"/>
  <c r="AC68" i="3" s="1"/>
  <c r="AD68" i="3" s="1"/>
  <c r="AE68" i="3" s="1"/>
  <c r="AF68" i="3" s="1"/>
  <c r="AG68" i="3" s="1"/>
  <c r="AH68" i="3" s="1"/>
  <c r="AI68" i="3" s="1"/>
  <c r="AJ68" i="3" s="1"/>
  <c r="AK68" i="3" s="1"/>
  <c r="AA69" i="3"/>
  <c r="AB69" i="3" s="1"/>
  <c r="AC69" i="3" s="1"/>
  <c r="AD69" i="3" s="1"/>
  <c r="AE69" i="3" s="1"/>
  <c r="AF69" i="3" s="1"/>
  <c r="AG69" i="3" s="1"/>
  <c r="AH69" i="3" s="1"/>
  <c r="AI69" i="3" s="1"/>
  <c r="AJ69" i="3" s="1"/>
  <c r="AK69" i="3" s="1"/>
  <c r="AA70" i="3"/>
  <c r="AB70" i="3"/>
  <c r="AC70" i="3" s="1"/>
  <c r="AD70" i="3" s="1"/>
  <c r="AE70" i="3" s="1"/>
  <c r="AF70" i="3" s="1"/>
  <c r="AG70" i="3" s="1"/>
  <c r="AH70" i="3" s="1"/>
  <c r="AI70" i="3" s="1"/>
  <c r="AJ70" i="3" s="1"/>
  <c r="AK70" i="3" s="1"/>
  <c r="AA71" i="3"/>
  <c r="AB71" i="3" s="1"/>
  <c r="AC71" i="3" s="1"/>
  <c r="AD71" i="3" s="1"/>
  <c r="AE71" i="3" s="1"/>
  <c r="AF71" i="3" s="1"/>
  <c r="AG71" i="3" s="1"/>
  <c r="AH71" i="3" s="1"/>
  <c r="AI71" i="3" s="1"/>
  <c r="AJ71" i="3" s="1"/>
  <c r="AK71" i="3" s="1"/>
  <c r="AA72" i="3"/>
  <c r="AB72" i="3" s="1"/>
  <c r="AC72" i="3" s="1"/>
  <c r="AD72" i="3" s="1"/>
  <c r="AE72" i="3" s="1"/>
  <c r="AF72" i="3" s="1"/>
  <c r="AG72" i="3" s="1"/>
  <c r="AH72" i="3" s="1"/>
  <c r="AI72" i="3" s="1"/>
  <c r="AJ72" i="3" s="1"/>
  <c r="AK72" i="3" s="1"/>
  <c r="AA73" i="3"/>
  <c r="AB73" i="3" s="1"/>
  <c r="AC73" i="3" s="1"/>
  <c r="AD73" i="3" s="1"/>
  <c r="AE73" i="3" s="1"/>
  <c r="AF73" i="3" s="1"/>
  <c r="AG73" i="3" s="1"/>
  <c r="AH73" i="3" s="1"/>
  <c r="AI73" i="3" s="1"/>
  <c r="AJ73" i="3" s="1"/>
  <c r="AK73" i="3" s="1"/>
  <c r="AA74" i="3"/>
  <c r="AB74" i="3"/>
  <c r="AC74" i="3" s="1"/>
  <c r="AD74" i="3" s="1"/>
  <c r="AE74" i="3" s="1"/>
  <c r="AF74" i="3" s="1"/>
  <c r="AG74" i="3" s="1"/>
  <c r="AH74" i="3" s="1"/>
  <c r="AI74" i="3" s="1"/>
  <c r="AJ74" i="3" s="1"/>
  <c r="AK74" i="3" s="1"/>
  <c r="AA75" i="3"/>
  <c r="AB75" i="3"/>
  <c r="AC75" i="3"/>
  <c r="AD75" i="3" s="1"/>
  <c r="AE75" i="3" s="1"/>
  <c r="AF75" i="3" s="1"/>
  <c r="AG75" i="3" s="1"/>
  <c r="AH75" i="3" s="1"/>
  <c r="AI75" i="3" s="1"/>
  <c r="AJ75" i="3" s="1"/>
  <c r="AK75" i="3" s="1"/>
  <c r="AA76" i="3"/>
  <c r="AB76" i="3" s="1"/>
  <c r="AC76" i="3" s="1"/>
  <c r="AD76" i="3" s="1"/>
  <c r="AE76" i="3" s="1"/>
  <c r="AF76" i="3" s="1"/>
  <c r="AG76" i="3" s="1"/>
  <c r="AH76" i="3" s="1"/>
  <c r="AI76" i="3" s="1"/>
  <c r="AJ76" i="3" s="1"/>
  <c r="AK76" i="3" s="1"/>
  <c r="AA77" i="3"/>
  <c r="AB77" i="3" s="1"/>
  <c r="AC77" i="3" s="1"/>
  <c r="AD77" i="3" s="1"/>
  <c r="AE77" i="3" s="1"/>
  <c r="AF77" i="3" s="1"/>
  <c r="AG77" i="3" s="1"/>
  <c r="AH77" i="3" s="1"/>
  <c r="AI77" i="3" s="1"/>
  <c r="AJ77" i="3" s="1"/>
  <c r="AK77" i="3" s="1"/>
  <c r="AA78" i="3"/>
  <c r="AB78" i="3"/>
  <c r="AC78" i="3" s="1"/>
  <c r="AD78" i="3" s="1"/>
  <c r="AE78" i="3" s="1"/>
  <c r="AF78" i="3" s="1"/>
  <c r="AG78" i="3" s="1"/>
  <c r="AH78" i="3" s="1"/>
  <c r="AI78" i="3" s="1"/>
  <c r="AJ78" i="3" s="1"/>
  <c r="AK78" i="3" s="1"/>
  <c r="AB63" i="3"/>
  <c r="AC63" i="3" s="1"/>
  <c r="AD63" i="3" s="1"/>
  <c r="AE63" i="3" s="1"/>
  <c r="AF63" i="3" s="1"/>
  <c r="AG63" i="3" s="1"/>
  <c r="AH63" i="3" s="1"/>
  <c r="AI63" i="3" s="1"/>
  <c r="AJ63" i="3" s="1"/>
  <c r="AK63" i="3" s="1"/>
  <c r="AA63" i="3"/>
  <c r="Z64" i="3"/>
  <c r="Z65" i="3"/>
  <c r="Z66" i="3"/>
  <c r="Z67" i="3"/>
  <c r="Z68" i="3"/>
  <c r="Z69" i="3"/>
  <c r="Z70" i="3"/>
  <c r="Z71" i="3"/>
  <c r="Z72" i="3"/>
  <c r="Z73" i="3"/>
  <c r="Z74" i="3"/>
  <c r="Z75" i="3"/>
  <c r="Z76" i="3"/>
  <c r="Z77" i="3"/>
  <c r="Z78" i="3"/>
  <c r="Z63" i="3"/>
  <c r="AI72" i="4"/>
  <c r="W72" i="4"/>
  <c r="X72" i="4"/>
  <c r="Y72" i="4"/>
  <c r="Z72" i="4"/>
  <c r="AA72" i="4"/>
  <c r="AB72" i="4"/>
  <c r="AC72" i="4"/>
  <c r="AD72" i="4"/>
  <c r="AE72" i="4"/>
  <c r="AF72" i="4"/>
  <c r="AG72" i="4"/>
  <c r="V72" i="4"/>
  <c r="W71" i="4"/>
  <c r="X71" i="4"/>
  <c r="Y71" i="4"/>
  <c r="Z71" i="4"/>
  <c r="AA71" i="4"/>
  <c r="AB71" i="4"/>
  <c r="AC71" i="4"/>
  <c r="AD71" i="4"/>
  <c r="AE71" i="4"/>
  <c r="AF71" i="4"/>
  <c r="AG71" i="4"/>
  <c r="V71" i="4"/>
  <c r="W115" i="19"/>
  <c r="W113" i="19"/>
  <c r="W114" i="19"/>
  <c r="V114" i="19"/>
  <c r="V113" i="19"/>
  <c r="U114" i="19"/>
  <c r="U113" i="19"/>
  <c r="T114" i="19"/>
  <c r="T113" i="19"/>
  <c r="S114" i="19"/>
  <c r="S113" i="19"/>
  <c r="R114" i="19"/>
  <c r="R113" i="19"/>
  <c r="Q114" i="19"/>
  <c r="Q113" i="19"/>
  <c r="P114" i="19"/>
  <c r="P113" i="19"/>
  <c r="O114" i="19"/>
  <c r="N114" i="19"/>
  <c r="O113" i="19"/>
  <c r="N113" i="19"/>
  <c r="M114" i="19"/>
  <c r="M113" i="19"/>
  <c r="L114" i="19"/>
  <c r="L113" i="19"/>
  <c r="K112" i="19"/>
  <c r="L112" i="19"/>
  <c r="M112" i="19"/>
  <c r="N112" i="19"/>
  <c r="O112" i="19"/>
  <c r="P112" i="19"/>
  <c r="Q112" i="19"/>
  <c r="R112" i="19"/>
  <c r="S112" i="19"/>
  <c r="T112" i="19"/>
  <c r="U112" i="19"/>
  <c r="V112" i="19"/>
  <c r="F15" i="19"/>
  <c r="F16" i="19" s="1"/>
  <c r="H56" i="19"/>
  <c r="H58" i="19"/>
  <c r="H59" i="19"/>
  <c r="H60" i="19"/>
  <c r="H61" i="19"/>
  <c r="G62" i="19"/>
  <c r="H62" i="19" s="1"/>
  <c r="H63" i="19"/>
  <c r="H64" i="19"/>
  <c r="H65" i="19"/>
  <c r="G67" i="19"/>
  <c r="G66" i="19" s="1"/>
  <c r="H66" i="19" s="1"/>
  <c r="H67" i="19"/>
  <c r="H68" i="19"/>
  <c r="H74" i="19"/>
  <c r="H75" i="19"/>
  <c r="H76" i="19"/>
  <c r="H77" i="19"/>
  <c r="H78" i="19"/>
  <c r="H79" i="19"/>
  <c r="H80" i="19"/>
  <c r="H81" i="19"/>
  <c r="H82" i="19"/>
  <c r="H83" i="19"/>
  <c r="G84" i="19"/>
  <c r="G73" i="19" s="1"/>
  <c r="H73" i="19" s="1"/>
  <c r="H84" i="19"/>
  <c r="H85" i="19"/>
  <c r="G86" i="19"/>
  <c r="H86" i="19" s="1"/>
  <c r="G87" i="19"/>
  <c r="H87" i="19"/>
  <c r="H92" i="19"/>
  <c r="H93" i="19"/>
  <c r="G95" i="19"/>
  <c r="H95" i="19" s="1"/>
  <c r="H96" i="19"/>
  <c r="H97" i="19"/>
  <c r="H98" i="19"/>
  <c r="H99" i="19"/>
  <c r="H100" i="19"/>
  <c r="H101" i="19"/>
  <c r="H102" i="19"/>
  <c r="H103" i="19"/>
  <c r="H104" i="19"/>
  <c r="H105" i="19"/>
  <c r="H106" i="19"/>
  <c r="H107" i="19"/>
  <c r="H108" i="19"/>
  <c r="H113" i="19"/>
  <c r="H114" i="19"/>
  <c r="E55" i="19"/>
  <c r="F63" i="19" s="1"/>
  <c r="D56" i="19"/>
  <c r="D57" i="19"/>
  <c r="F57" i="19"/>
  <c r="D58" i="19"/>
  <c r="F58" i="19"/>
  <c r="D59" i="19"/>
  <c r="F59" i="19"/>
  <c r="D60" i="19"/>
  <c r="F60" i="19"/>
  <c r="D61" i="19"/>
  <c r="F61" i="19"/>
  <c r="D62" i="19"/>
  <c r="F62" i="19"/>
  <c r="D63" i="19"/>
  <c r="D64" i="19"/>
  <c r="F64" i="19"/>
  <c r="D65" i="19"/>
  <c r="D66" i="19"/>
  <c r="F66" i="19"/>
  <c r="D67" i="19"/>
  <c r="F67" i="19"/>
  <c r="D68" i="19"/>
  <c r="F68" i="19"/>
  <c r="E72" i="19"/>
  <c r="F73" i="19" s="1"/>
  <c r="D73" i="19"/>
  <c r="D74" i="19"/>
  <c r="F74" i="19"/>
  <c r="D75" i="19"/>
  <c r="F75" i="19"/>
  <c r="D76" i="19"/>
  <c r="F76" i="19"/>
  <c r="D77" i="19"/>
  <c r="F77" i="19"/>
  <c r="D78" i="19"/>
  <c r="F78" i="19"/>
  <c r="D79" i="19"/>
  <c r="F79" i="19"/>
  <c r="D80" i="19"/>
  <c r="F80" i="19"/>
  <c r="D81" i="19"/>
  <c r="F81" i="19"/>
  <c r="D82" i="19"/>
  <c r="F82" i="19"/>
  <c r="D83" i="19"/>
  <c r="F83" i="19"/>
  <c r="D84" i="19"/>
  <c r="F84" i="19"/>
  <c r="D85" i="19"/>
  <c r="F85" i="19"/>
  <c r="D86" i="19"/>
  <c r="F86" i="19"/>
  <c r="D87" i="19"/>
  <c r="F87" i="19"/>
  <c r="E91" i="19"/>
  <c r="F92" i="19" s="1"/>
  <c r="D92" i="19"/>
  <c r="D93" i="19"/>
  <c r="F93" i="19"/>
  <c r="D94" i="19"/>
  <c r="D95" i="19"/>
  <c r="F95" i="19"/>
  <c r="D96" i="19"/>
  <c r="F96" i="19"/>
  <c r="D97" i="19"/>
  <c r="F97" i="19"/>
  <c r="D98" i="19"/>
  <c r="F98" i="19"/>
  <c r="D99" i="19"/>
  <c r="F99" i="19"/>
  <c r="D100" i="19"/>
  <c r="F100" i="19"/>
  <c r="D101" i="19"/>
  <c r="F101" i="19"/>
  <c r="D102" i="19"/>
  <c r="F102" i="19"/>
  <c r="D103" i="19"/>
  <c r="F103" i="19"/>
  <c r="D104" i="19"/>
  <c r="F104" i="19"/>
  <c r="D105" i="19"/>
  <c r="F105" i="19"/>
  <c r="D106" i="19"/>
  <c r="F106" i="19"/>
  <c r="D107" i="19"/>
  <c r="F107" i="19"/>
  <c r="D108" i="19"/>
  <c r="F108" i="19"/>
  <c r="E112" i="19"/>
  <c r="K113" i="19" l="1"/>
  <c r="K114" i="19"/>
  <c r="F25" i="19"/>
  <c r="I35" i="19"/>
  <c r="W112" i="19"/>
  <c r="G57" i="19"/>
  <c r="H57" i="19" s="1"/>
  <c r="G94" i="19"/>
  <c r="H94" i="19" s="1"/>
  <c r="F56" i="19"/>
  <c r="F94" i="19"/>
  <c r="F65" i="19"/>
  <c r="F8" i="5"/>
  <c r="D46" i="28"/>
  <c r="M46" i="28"/>
  <c r="D16" i="27"/>
  <c r="K2" i="28"/>
  <c r="J46" i="28"/>
  <c r="L214" i="14" l="1"/>
  <c r="L215" i="14"/>
  <c r="K214" i="14"/>
  <c r="K215" i="14"/>
  <c r="F75" i="4" l="1"/>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6" i="4"/>
  <c r="F77" i="4"/>
  <c r="F78" i="4"/>
  <c r="F79" i="4"/>
  <c r="F80" i="4"/>
  <c r="AB25" i="8" l="1"/>
  <c r="AD25" i="8"/>
  <c r="AE25" i="8"/>
  <c r="AF25" i="8"/>
  <c r="AG25" i="8"/>
  <c r="AH25" i="8"/>
  <c r="AI25" i="8"/>
  <c r="AJ25" i="8"/>
  <c r="AK25" i="8"/>
  <c r="AL25" i="8"/>
  <c r="AM25" i="8"/>
  <c r="AN25" i="8"/>
  <c r="AO25" i="8"/>
  <c r="AP25" i="8"/>
  <c r="AQ25" i="8"/>
  <c r="AR25" i="8"/>
  <c r="AS25" i="8"/>
  <c r="AT25" i="8"/>
  <c r="AU25" i="8"/>
  <c r="AV25" i="8"/>
  <c r="AW25" i="8"/>
  <c r="AX25" i="8"/>
  <c r="AY25" i="8"/>
  <c r="AZ25" i="8"/>
  <c r="D25" i="8"/>
  <c r="AX28" i="8"/>
  <c r="AB28" i="8"/>
  <c r="D28" i="8"/>
  <c r="AD28" i="8" s="1"/>
  <c r="AW28" i="8" l="1"/>
  <c r="AV28" i="8"/>
  <c r="AU28" i="8"/>
  <c r="AS28" i="8"/>
  <c r="AO28" i="8"/>
  <c r="AM28" i="8"/>
  <c r="AL28" i="8"/>
  <c r="AK28" i="8"/>
  <c r="AJ28" i="8"/>
  <c r="AI28" i="8"/>
  <c r="AY28" i="8"/>
  <c r="AG28" i="8"/>
  <c r="AZ28" i="8"/>
  <c r="AN28" i="8"/>
  <c r="AT28" i="8"/>
  <c r="AH28" i="8"/>
  <c r="AR28" i="8"/>
  <c r="AF28" i="8"/>
  <c r="AQ28" i="8"/>
  <c r="AE28" i="8"/>
  <c r="AP28" i="8"/>
  <c r="AH26" i="8" l="1"/>
  <c r="AI26" i="8"/>
  <c r="AS26" i="8"/>
  <c r="AT26" i="8"/>
  <c r="AU26" i="8"/>
  <c r="L26" i="8"/>
  <c r="AK26" i="8" s="1"/>
  <c r="K26" i="8"/>
  <c r="AJ26" i="8" s="1"/>
  <c r="G26" i="8"/>
  <c r="AB26" i="8" s="1"/>
  <c r="D26" i="8"/>
  <c r="AL26" i="8" s="1"/>
  <c r="U217" i="14"/>
  <c r="U218" i="14"/>
  <c r="U219" i="14"/>
  <c r="R217" i="14"/>
  <c r="R218" i="14"/>
  <c r="R219" i="14"/>
  <c r="H218" i="14"/>
  <c r="O218" i="14" s="1"/>
  <c r="H219" i="14"/>
  <c r="O219" i="14" s="1"/>
  <c r="H217" i="14"/>
  <c r="O217" i="14" s="1"/>
  <c r="N219" i="14"/>
  <c r="Q219" i="14" s="1"/>
  <c r="N218" i="14"/>
  <c r="Q218" i="14" s="1"/>
  <c r="N217" i="14"/>
  <c r="Q217" i="14" s="1"/>
  <c r="F26" i="27"/>
  <c r="F27" i="27"/>
  <c r="D15" i="27"/>
  <c r="D14" i="27"/>
  <c r="F10" i="19"/>
  <c r="C30" i="44"/>
  <c r="C28" i="44"/>
  <c r="AW26" i="8" l="1"/>
  <c r="AV26" i="8"/>
  <c r="AG26" i="8"/>
  <c r="AF26" i="8"/>
  <c r="AO26" i="8"/>
  <c r="AE26" i="8"/>
  <c r="AZ26" i="8"/>
  <c r="AN26" i="8"/>
  <c r="AP26" i="8"/>
  <c r="AY26" i="8"/>
  <c r="AM26" i="8"/>
  <c r="AR26" i="8"/>
  <c r="AQ26" i="8"/>
  <c r="AD26" i="8"/>
  <c r="AX26" i="8"/>
  <c r="W77" i="4" l="1"/>
  <c r="X77" i="4" s="1"/>
  <c r="Y77" i="4" s="1"/>
  <c r="Z77" i="4" s="1"/>
  <c r="AA77" i="4" s="1"/>
  <c r="AB77" i="4" s="1"/>
  <c r="AC77" i="4" s="1"/>
  <c r="AD77" i="4" s="1"/>
  <c r="AE77" i="4" s="1"/>
  <c r="AF77" i="4" s="1"/>
  <c r="AG77" i="4" s="1"/>
  <c r="V30" i="4"/>
  <c r="W30" i="4" s="1"/>
  <c r="X30" i="4" s="1"/>
  <c r="Y30" i="4" s="1"/>
  <c r="Z30" i="4" s="1"/>
  <c r="AA30" i="4" s="1"/>
  <c r="AB30" i="4" s="1"/>
  <c r="AC30" i="4" s="1"/>
  <c r="AD30" i="4" s="1"/>
  <c r="AE30" i="4" s="1"/>
  <c r="AF30" i="4" s="1"/>
  <c r="AG30" i="4" s="1"/>
  <c r="E40" i="43"/>
  <c r="V68" i="4" s="1"/>
  <c r="W68" i="4" s="1"/>
  <c r="X68" i="4" s="1"/>
  <c r="Y68" i="4" s="1"/>
  <c r="Z68" i="4" s="1"/>
  <c r="AA68" i="4" s="1"/>
  <c r="AB68" i="4" s="1"/>
  <c r="AC68" i="4" s="1"/>
  <c r="AD68" i="4" s="1"/>
  <c r="AE68" i="4" s="1"/>
  <c r="AF68" i="4" s="1"/>
  <c r="AG68" i="4" s="1"/>
  <c r="E39" i="43"/>
  <c r="V67" i="4" s="1"/>
  <c r="W67" i="4" s="1"/>
  <c r="X67" i="4" s="1"/>
  <c r="Y67" i="4" s="1"/>
  <c r="Z67" i="4" s="1"/>
  <c r="AA67" i="4" s="1"/>
  <c r="AB67" i="4" s="1"/>
  <c r="AC67" i="4" s="1"/>
  <c r="AD67" i="4" s="1"/>
  <c r="AE67" i="4" s="1"/>
  <c r="AF67" i="4" s="1"/>
  <c r="AG67" i="4" s="1"/>
  <c r="W40" i="4"/>
  <c r="X40" i="4"/>
  <c r="Y40" i="4"/>
  <c r="Z40" i="4"/>
  <c r="AA40" i="4"/>
  <c r="AB40" i="4" s="1"/>
  <c r="AC40" i="4" s="1"/>
  <c r="AD40" i="4" s="1"/>
  <c r="AE40" i="4" s="1"/>
  <c r="AF40" i="4" s="1"/>
  <c r="AG40" i="4" s="1"/>
  <c r="W39" i="4"/>
  <c r="X39" i="4"/>
  <c r="Y39" i="4" s="1"/>
  <c r="Z39" i="4" s="1"/>
  <c r="AA39" i="4" s="1"/>
  <c r="AB39" i="4" s="1"/>
  <c r="AC39" i="4" s="1"/>
  <c r="AD39" i="4" s="1"/>
  <c r="AE39" i="4" s="1"/>
  <c r="AF39" i="4" s="1"/>
  <c r="AG39" i="4" s="1"/>
  <c r="V40" i="4"/>
  <c r="V39" i="4"/>
  <c r="W38" i="4"/>
  <c r="X38" i="4"/>
  <c r="Y38" i="4"/>
  <c r="Z38" i="4"/>
  <c r="AA38" i="4" s="1"/>
  <c r="AB38" i="4" s="1"/>
  <c r="AC38" i="4" s="1"/>
  <c r="AD38" i="4" s="1"/>
  <c r="AE38" i="4" s="1"/>
  <c r="AF38" i="4" s="1"/>
  <c r="AG38" i="4" s="1"/>
  <c r="W37" i="4"/>
  <c r="X37" i="4" s="1"/>
  <c r="Y37" i="4" s="1"/>
  <c r="Z37" i="4" s="1"/>
  <c r="AA37" i="4" s="1"/>
  <c r="AB37" i="4" s="1"/>
  <c r="AC37" i="4" s="1"/>
  <c r="AD37" i="4" s="1"/>
  <c r="AE37" i="4" s="1"/>
  <c r="AF37" i="4" s="1"/>
  <c r="AG37" i="4" s="1"/>
  <c r="V38" i="4"/>
  <c r="V37" i="4"/>
  <c r="W36" i="4"/>
  <c r="X36" i="4"/>
  <c r="Y36" i="4"/>
  <c r="Z36" i="4" s="1"/>
  <c r="AA36" i="4" s="1"/>
  <c r="AB36" i="4" s="1"/>
  <c r="AC36" i="4" s="1"/>
  <c r="AD36" i="4" s="1"/>
  <c r="AE36" i="4" s="1"/>
  <c r="AF36" i="4" s="1"/>
  <c r="AG36" i="4" s="1"/>
  <c r="X35" i="4"/>
  <c r="Y35" i="4"/>
  <c r="Z35" i="4"/>
  <c r="AA35" i="4"/>
  <c r="AB35" i="4" s="1"/>
  <c r="AC35" i="4" s="1"/>
  <c r="AD35" i="4" s="1"/>
  <c r="AE35" i="4" s="1"/>
  <c r="AF35" i="4" s="1"/>
  <c r="AG35" i="4" s="1"/>
  <c r="W35" i="4"/>
  <c r="V36" i="4"/>
  <c r="V35" i="4"/>
  <c r="D23" i="16"/>
  <c r="E23" i="16"/>
  <c r="F23" i="16"/>
  <c r="G23" i="16"/>
  <c r="H23" i="16"/>
  <c r="I23" i="16"/>
  <c r="J23" i="16"/>
  <c r="K23" i="16"/>
  <c r="L23" i="16"/>
  <c r="M23" i="16"/>
  <c r="N23" i="16"/>
  <c r="C23" i="16"/>
  <c r="D19" i="16"/>
  <c r="E19" i="16"/>
  <c r="F19" i="16"/>
  <c r="G19" i="16"/>
  <c r="H19" i="16"/>
  <c r="I19" i="16"/>
  <c r="J19" i="16"/>
  <c r="K19" i="16"/>
  <c r="L19" i="16"/>
  <c r="M19" i="16"/>
  <c r="N19" i="16"/>
  <c r="C19" i="16"/>
  <c r="D15" i="16"/>
  <c r="E15" i="16"/>
  <c r="F15" i="16"/>
  <c r="G15" i="16"/>
  <c r="H15" i="16"/>
  <c r="I15" i="16"/>
  <c r="J15" i="16"/>
  <c r="K15" i="16"/>
  <c r="L15" i="16"/>
  <c r="M15" i="16"/>
  <c r="N15" i="16"/>
  <c r="C15" i="16"/>
  <c r="D11" i="16"/>
  <c r="E11" i="16"/>
  <c r="F11" i="16"/>
  <c r="G11" i="16"/>
  <c r="H11" i="16"/>
  <c r="I11" i="16"/>
  <c r="J11" i="16"/>
  <c r="K11" i="16"/>
  <c r="L11" i="16"/>
  <c r="M11" i="16"/>
  <c r="N11" i="16"/>
  <c r="C11" i="16"/>
  <c r="D7" i="16"/>
  <c r="E7" i="16"/>
  <c r="F7" i="16"/>
  <c r="G7" i="16"/>
  <c r="H7" i="16"/>
  <c r="I7" i="16"/>
  <c r="J7" i="16"/>
  <c r="K7" i="16"/>
  <c r="L7" i="16"/>
  <c r="M7" i="16"/>
  <c r="N7" i="16"/>
  <c r="C7" i="16"/>
  <c r="D3" i="16"/>
  <c r="E3" i="16"/>
  <c r="F3" i="16"/>
  <c r="G3" i="16"/>
  <c r="H3" i="16"/>
  <c r="I3" i="16"/>
  <c r="J3" i="16"/>
  <c r="K3" i="16"/>
  <c r="L3" i="16"/>
  <c r="M3" i="16"/>
  <c r="N3" i="16"/>
  <c r="C3" i="16"/>
  <c r="E41" i="43" l="1"/>
  <c r="C36" i="43"/>
  <c r="D14" i="19"/>
  <c r="F28" i="27" l="1"/>
  <c r="V29" i="4"/>
  <c r="W29" i="4" s="1"/>
  <c r="X29" i="4" s="1"/>
  <c r="Y29" i="4" s="1"/>
  <c r="Z29" i="4" s="1"/>
  <c r="AA29" i="4" s="1"/>
  <c r="AB29" i="4" s="1"/>
  <c r="AC29" i="4" s="1"/>
  <c r="AD29" i="4" s="1"/>
  <c r="AE29" i="4" s="1"/>
  <c r="AF29" i="4" s="1"/>
  <c r="AG29" i="4" s="1"/>
  <c r="E50" i="41"/>
  <c r="V44" i="4" s="1"/>
  <c r="W44" i="4" s="1"/>
  <c r="X44" i="4" s="1"/>
  <c r="Y44" i="4" s="1"/>
  <c r="Z44" i="4" s="1"/>
  <c r="AA44" i="4" s="1"/>
  <c r="AB44" i="4" s="1"/>
  <c r="AC44" i="4" s="1"/>
  <c r="AD44" i="4" s="1"/>
  <c r="AE44" i="4" s="1"/>
  <c r="AF44" i="4" s="1"/>
  <c r="AG44" i="4" s="1"/>
  <c r="E49" i="41"/>
  <c r="D45" i="39"/>
  <c r="C45" i="39"/>
  <c r="D43" i="39"/>
  <c r="C43" i="39"/>
  <c r="B45" i="39"/>
  <c r="B43" i="39"/>
  <c r="V43" i="4" l="1"/>
  <c r="W43" i="4" s="1"/>
  <c r="X43" i="4" s="1"/>
  <c r="Y43" i="4" s="1"/>
  <c r="Z43" i="4" s="1"/>
  <c r="AA43" i="4" s="1"/>
  <c r="AB43" i="4" s="1"/>
  <c r="AC43" i="4" s="1"/>
  <c r="AD43" i="4" s="1"/>
  <c r="AE43" i="4" s="1"/>
  <c r="AF43" i="4" s="1"/>
  <c r="AG43" i="4" s="1"/>
  <c r="E51" i="41"/>
  <c r="J50" i="28"/>
  <c r="V42" i="4" s="1"/>
  <c r="W42" i="4" s="1"/>
  <c r="X42" i="4" s="1"/>
  <c r="Y42" i="4" s="1"/>
  <c r="Z42" i="4" s="1"/>
  <c r="AA42" i="4" s="1"/>
  <c r="AB42" i="4" s="1"/>
  <c r="AC42" i="4" s="1"/>
  <c r="AD42" i="4" s="1"/>
  <c r="AE42" i="4" s="1"/>
  <c r="AF42" i="4" s="1"/>
  <c r="AG42" i="4" s="1"/>
  <c r="J49" i="28"/>
  <c r="D50" i="28"/>
  <c r="V10" i="4" s="1"/>
  <c r="W10" i="4" s="1"/>
  <c r="X10" i="4" s="1"/>
  <c r="Y10" i="4" s="1"/>
  <c r="Z10" i="4" s="1"/>
  <c r="AA10" i="4" s="1"/>
  <c r="AB10" i="4" s="1"/>
  <c r="AC10" i="4" s="1"/>
  <c r="AD10" i="4" s="1"/>
  <c r="AE10" i="4" s="1"/>
  <c r="AF10" i="4" s="1"/>
  <c r="AG10" i="4" s="1"/>
  <c r="D49" i="28"/>
  <c r="H15" i="34"/>
  <c r="H20" i="34" s="1"/>
  <c r="V24" i="4" s="1"/>
  <c r="W24" i="4" s="1"/>
  <c r="X24" i="4" s="1"/>
  <c r="Y24" i="4" s="1"/>
  <c r="Z24" i="4" s="1"/>
  <c r="AA24" i="4" s="1"/>
  <c r="AB24" i="4" s="1"/>
  <c r="AC24" i="4" s="1"/>
  <c r="AD24" i="4" s="1"/>
  <c r="AE24" i="4" s="1"/>
  <c r="AF24" i="4" s="1"/>
  <c r="AG24" i="4" s="1"/>
  <c r="F17" i="36"/>
  <c r="F19" i="36" s="1"/>
  <c r="W33" i="4"/>
  <c r="X33" i="4"/>
  <c r="Y33" i="4"/>
  <c r="Z33" i="4" s="1"/>
  <c r="AA33" i="4" s="1"/>
  <c r="AB33" i="4" s="1"/>
  <c r="AC33" i="4" s="1"/>
  <c r="AD33" i="4" s="1"/>
  <c r="AE33" i="4" s="1"/>
  <c r="AF33" i="4" s="1"/>
  <c r="AG33" i="4" s="1"/>
  <c r="X32" i="4"/>
  <c r="Y32" i="4" s="1"/>
  <c r="Z32" i="4" s="1"/>
  <c r="AA32" i="4" s="1"/>
  <c r="AB32" i="4" s="1"/>
  <c r="AC32" i="4" s="1"/>
  <c r="AD32" i="4" s="1"/>
  <c r="AE32" i="4" s="1"/>
  <c r="AF32" i="4" s="1"/>
  <c r="AG32" i="4" s="1"/>
  <c r="W32" i="4"/>
  <c r="V33" i="4"/>
  <c r="V32" i="4"/>
  <c r="E12" i="29"/>
  <c r="B18" i="36"/>
  <c r="C18" i="36"/>
  <c r="D20" i="34"/>
  <c r="E11" i="29"/>
  <c r="E10" i="29"/>
  <c r="F13" i="36"/>
  <c r="F18" i="36" s="1"/>
  <c r="V26" i="4" s="1"/>
  <c r="W26" i="4" s="1"/>
  <c r="X26" i="4" s="1"/>
  <c r="Y26" i="4" s="1"/>
  <c r="Z26" i="4" s="1"/>
  <c r="AA26" i="4" s="1"/>
  <c r="AB26" i="4" s="1"/>
  <c r="AC26" i="4" s="1"/>
  <c r="AD26" i="4" s="1"/>
  <c r="AE26" i="4" s="1"/>
  <c r="AF26" i="4" s="1"/>
  <c r="AG26" i="4" s="1"/>
  <c r="D10" i="19"/>
  <c r="G16" i="32"/>
  <c r="G19" i="32" s="1"/>
  <c r="G20" i="32" l="1"/>
  <c r="V22" i="4" s="1"/>
  <c r="W22" i="4" s="1"/>
  <c r="X22" i="4" s="1"/>
  <c r="Y22" i="4" s="1"/>
  <c r="Z22" i="4" s="1"/>
  <c r="AA22" i="4" s="1"/>
  <c r="AB22" i="4" s="1"/>
  <c r="AC22" i="4" s="1"/>
  <c r="AD22" i="4" s="1"/>
  <c r="AE22" i="4" s="1"/>
  <c r="AF22" i="4" s="1"/>
  <c r="AG22" i="4" s="1"/>
  <c r="V21" i="4"/>
  <c r="W21" i="4" s="1"/>
  <c r="X21" i="4" s="1"/>
  <c r="Y21" i="4" s="1"/>
  <c r="Z21" i="4" s="1"/>
  <c r="AA21" i="4" s="1"/>
  <c r="AB21" i="4" s="1"/>
  <c r="AC21" i="4" s="1"/>
  <c r="AD21" i="4" s="1"/>
  <c r="AE21" i="4" s="1"/>
  <c r="AF21" i="4" s="1"/>
  <c r="AG21" i="4" s="1"/>
  <c r="G21" i="32"/>
  <c r="V9" i="4"/>
  <c r="W9" i="4" s="1"/>
  <c r="X9" i="4" s="1"/>
  <c r="Y9" i="4" s="1"/>
  <c r="Z9" i="4" s="1"/>
  <c r="AA9" i="4" s="1"/>
  <c r="AB9" i="4" s="1"/>
  <c r="AC9" i="4" s="1"/>
  <c r="AD9" i="4" s="1"/>
  <c r="AE9" i="4" s="1"/>
  <c r="AF9" i="4" s="1"/>
  <c r="AG9" i="4" s="1"/>
  <c r="D51" i="28"/>
  <c r="V25" i="4"/>
  <c r="W25" i="4" s="1"/>
  <c r="X25" i="4" s="1"/>
  <c r="Y25" i="4" s="1"/>
  <c r="Z25" i="4" s="1"/>
  <c r="AA25" i="4" s="1"/>
  <c r="AB25" i="4" s="1"/>
  <c r="AC25" i="4" s="1"/>
  <c r="AD25" i="4" s="1"/>
  <c r="AE25" i="4" s="1"/>
  <c r="AF25" i="4" s="1"/>
  <c r="AG25" i="4" s="1"/>
  <c r="J51" i="28"/>
  <c r="V41" i="4"/>
  <c r="W41" i="4" s="1"/>
  <c r="X41" i="4" s="1"/>
  <c r="Y41" i="4" s="1"/>
  <c r="Z41" i="4" s="1"/>
  <c r="AA41" i="4" s="1"/>
  <c r="AB41" i="4" s="1"/>
  <c r="AC41" i="4" s="1"/>
  <c r="AD41" i="4" s="1"/>
  <c r="AE41" i="4" s="1"/>
  <c r="AF41" i="4" s="1"/>
  <c r="AG41" i="4" s="1"/>
  <c r="H19" i="34"/>
  <c r="E2036" i="30"/>
  <c r="AI54" i="4"/>
  <c r="V54" i="4"/>
  <c r="V53" i="4"/>
  <c r="Z285" i="3"/>
  <c r="Z284" i="3"/>
  <c r="Z283" i="3"/>
  <c r="Z281" i="3"/>
  <c r="Z280" i="3"/>
  <c r="Z279" i="3"/>
  <c r="J60" i="26"/>
  <c r="G60" i="26"/>
  <c r="J27" i="28"/>
  <c r="J28" i="28"/>
  <c r="J29" i="28"/>
  <c r="J30" i="28"/>
  <c r="J31" i="28"/>
  <c r="J32" i="28"/>
  <c r="J33" i="28"/>
  <c r="J34" i="28"/>
  <c r="J35" i="28"/>
  <c r="J36" i="28"/>
  <c r="J37" i="28"/>
  <c r="J38" i="28"/>
  <c r="J39" i="28"/>
  <c r="J40" i="28"/>
  <c r="J41" i="28"/>
  <c r="J42" i="28"/>
  <c r="J43" i="28"/>
  <c r="J44" i="28"/>
  <c r="J45" i="28"/>
  <c r="J26" i="28"/>
  <c r="B8" i="29"/>
  <c r="D27" i="28"/>
  <c r="D28" i="28"/>
  <c r="D29" i="28"/>
  <c r="D30" i="28"/>
  <c r="D31" i="28"/>
  <c r="D32" i="28"/>
  <c r="D33" i="28"/>
  <c r="D34" i="28"/>
  <c r="D35" i="28"/>
  <c r="D36" i="28"/>
  <c r="D37" i="28"/>
  <c r="D38" i="28"/>
  <c r="D39" i="28"/>
  <c r="D40" i="28"/>
  <c r="D41" i="28"/>
  <c r="D42" i="28"/>
  <c r="D43" i="28"/>
  <c r="D44" i="28"/>
  <c r="D45" i="28"/>
  <c r="D26" i="28"/>
  <c r="J22" i="28"/>
  <c r="K3" i="28" s="1"/>
  <c r="B3" i="29"/>
  <c r="E3" i="28"/>
  <c r="E4" i="28"/>
  <c r="E5" i="28"/>
  <c r="E6" i="28"/>
  <c r="E7" i="28"/>
  <c r="E8" i="28"/>
  <c r="E9" i="28"/>
  <c r="E10" i="28"/>
  <c r="E11" i="28"/>
  <c r="E12" i="28"/>
  <c r="E13" i="28"/>
  <c r="E14" i="28"/>
  <c r="E15" i="28"/>
  <c r="E16" i="28"/>
  <c r="E17" i="28"/>
  <c r="E18" i="28"/>
  <c r="E19" i="28"/>
  <c r="E20" i="28"/>
  <c r="E21" i="28"/>
  <c r="E2" i="28"/>
  <c r="D22" i="28"/>
  <c r="D21" i="27"/>
  <c r="D17" i="27"/>
  <c r="C5" i="27"/>
  <c r="D18" i="27" s="1"/>
  <c r="C6" i="27"/>
  <c r="D19" i="27" s="1"/>
  <c r="C7" i="27"/>
  <c r="D20" i="27" s="1"/>
  <c r="D22" i="27"/>
  <c r="F35" i="27" l="1"/>
  <c r="F36" i="27"/>
  <c r="V76" i="4" s="1"/>
  <c r="W76" i="4" s="1"/>
  <c r="X76" i="4" s="1"/>
  <c r="Y76" i="4" s="1"/>
  <c r="Z76" i="4" s="1"/>
  <c r="AA76" i="4" s="1"/>
  <c r="AB76" i="4" s="1"/>
  <c r="AC76" i="4" s="1"/>
  <c r="AD76" i="4" s="1"/>
  <c r="AE76" i="4" s="1"/>
  <c r="AF76" i="4" s="1"/>
  <c r="AG76" i="4" s="1"/>
  <c r="C11" i="27"/>
  <c r="V23" i="4"/>
  <c r="W23" i="4" s="1"/>
  <c r="X23" i="4" s="1"/>
  <c r="Y23" i="4" s="1"/>
  <c r="Z23" i="4" s="1"/>
  <c r="AA23" i="4" s="1"/>
  <c r="AB23" i="4" s="1"/>
  <c r="AC23" i="4" s="1"/>
  <c r="AD23" i="4" s="1"/>
  <c r="AE23" i="4" s="1"/>
  <c r="AF23" i="4" s="1"/>
  <c r="AG23" i="4" s="1"/>
  <c r="H21" i="34"/>
  <c r="K9" i="28"/>
  <c r="K13" i="28"/>
  <c r="K11" i="28"/>
  <c r="K21" i="28"/>
  <c r="K20" i="28"/>
  <c r="K8" i="28"/>
  <c r="K19" i="28"/>
  <c r="K7" i="28"/>
  <c r="K5" i="28"/>
  <c r="K18" i="28"/>
  <c r="K16" i="28"/>
  <c r="K4" i="28"/>
  <c r="K14" i="28"/>
  <c r="K12" i="28"/>
  <c r="K10" i="28"/>
  <c r="K6" i="28"/>
  <c r="K17" i="28"/>
  <c r="K15" i="28"/>
  <c r="F37" i="27" l="1"/>
  <c r="V75" i="4"/>
  <c r="W75" i="4" s="1"/>
  <c r="X75" i="4" s="1"/>
  <c r="Y75" i="4" s="1"/>
  <c r="Z75" i="4" s="1"/>
  <c r="AA75" i="4" s="1"/>
  <c r="AB75" i="4" s="1"/>
  <c r="AC75" i="4" s="1"/>
  <c r="AD75" i="4" s="1"/>
  <c r="AE75" i="4" s="1"/>
  <c r="AF75" i="4" s="1"/>
  <c r="AG75" i="4" s="1"/>
  <c r="W54" i="4"/>
  <c r="X54" i="4" s="1"/>
  <c r="Y54" i="4" s="1"/>
  <c r="Z54" i="4" s="1"/>
  <c r="AA54" i="4" s="1"/>
  <c r="AB54" i="4" s="1"/>
  <c r="AC54" i="4" s="1"/>
  <c r="AD54" i="4" s="1"/>
  <c r="AE54" i="4" s="1"/>
  <c r="AF54" i="4" s="1"/>
  <c r="AG54" i="4" s="1"/>
  <c r="W53" i="4"/>
  <c r="X53" i="4" s="1"/>
  <c r="Y53" i="4" s="1"/>
  <c r="Z53" i="4" s="1"/>
  <c r="AA53" i="4" s="1"/>
  <c r="AB53" i="4" s="1"/>
  <c r="AC53" i="4" s="1"/>
  <c r="AD53" i="4" s="1"/>
  <c r="AE53" i="4" s="1"/>
  <c r="AF53" i="4" s="1"/>
  <c r="AG53" i="4" s="1"/>
  <c r="AA280" i="3"/>
  <c r="AB280" i="3" s="1"/>
  <c r="AC280" i="3" s="1"/>
  <c r="AD280" i="3" s="1"/>
  <c r="AE280" i="3" s="1"/>
  <c r="AF280" i="3" s="1"/>
  <c r="AG280" i="3" s="1"/>
  <c r="AH280" i="3" s="1"/>
  <c r="AI280" i="3" s="1"/>
  <c r="AJ280" i="3" s="1"/>
  <c r="AK280" i="3" s="1"/>
  <c r="AA282" i="3"/>
  <c r="AB282" i="3" s="1"/>
  <c r="AC282" i="3" s="1"/>
  <c r="AD282" i="3" s="1"/>
  <c r="AE282" i="3" s="1"/>
  <c r="AF282" i="3" s="1"/>
  <c r="AG282" i="3" s="1"/>
  <c r="AH282" i="3" s="1"/>
  <c r="AI282" i="3" s="1"/>
  <c r="AJ282" i="3" s="1"/>
  <c r="AK282" i="3" s="1"/>
  <c r="H38" i="26"/>
  <c r="H39" i="26"/>
  <c r="H41" i="26"/>
  <c r="H49" i="26"/>
  <c r="H50" i="26"/>
  <c r="H37" i="26"/>
  <c r="H60" i="26" s="1"/>
  <c r="E38" i="26"/>
  <c r="S15" i="26"/>
  <c r="V8" i="26" s="1"/>
  <c r="W8" i="4"/>
  <c r="S32" i="26"/>
  <c r="Q22" i="26"/>
  <c r="Q23" i="26" s="1"/>
  <c r="Q24" i="26" s="1"/>
  <c r="Q25" i="26" s="1"/>
  <c r="Q26" i="26" s="1"/>
  <c r="Q27" i="26" s="1"/>
  <c r="Q28" i="26" s="1"/>
  <c r="Q29" i="26" s="1"/>
  <c r="Q30" i="26" s="1"/>
  <c r="Q31" i="26" s="1"/>
  <c r="Q21" i="26"/>
  <c r="O20" i="26"/>
  <c r="O21" i="26" s="1"/>
  <c r="O22" i="26" s="1"/>
  <c r="O23" i="26" s="1"/>
  <c r="O24" i="26" s="1"/>
  <c r="O25" i="26" s="1"/>
  <c r="O26" i="26" s="1"/>
  <c r="O27" i="26" s="1"/>
  <c r="O28" i="26" s="1"/>
  <c r="O29" i="26" s="1"/>
  <c r="O30" i="26" s="1"/>
  <c r="O31" i="26" s="1"/>
  <c r="C32" i="26"/>
  <c r="D32" i="26"/>
  <c r="E32" i="26"/>
  <c r="F32" i="26"/>
  <c r="H32" i="26"/>
  <c r="I32" i="26"/>
  <c r="J32" i="26"/>
  <c r="K32" i="26"/>
  <c r="L32" i="26"/>
  <c r="M32" i="26"/>
  <c r="P32" i="26"/>
  <c r="R32" i="26"/>
  <c r="T32" i="26"/>
  <c r="C15" i="26"/>
  <c r="D15" i="26"/>
  <c r="E15" i="26"/>
  <c r="F15" i="26"/>
  <c r="H15" i="26"/>
  <c r="I15" i="26"/>
  <c r="J15" i="26"/>
  <c r="K15" i="26"/>
  <c r="L15" i="26"/>
  <c r="M15" i="26"/>
  <c r="N15" i="26"/>
  <c r="N20" i="26" s="1"/>
  <c r="N21" i="26" s="1"/>
  <c r="N22" i="26" s="1"/>
  <c r="O15" i="26"/>
  <c r="P15" i="26"/>
  <c r="Q15" i="26"/>
  <c r="R15" i="26"/>
  <c r="T15" i="26"/>
  <c r="U3" i="26"/>
  <c r="U4" i="26"/>
  <c r="U5" i="26"/>
  <c r="U6" i="26"/>
  <c r="U7" i="26"/>
  <c r="U8" i="26"/>
  <c r="U9" i="26"/>
  <c r="U10" i="26"/>
  <c r="U11" i="26"/>
  <c r="U12" i="26"/>
  <c r="U13" i="26"/>
  <c r="U14" i="26"/>
  <c r="B15" i="26"/>
  <c r="B23" i="26" s="1"/>
  <c r="V8" i="4"/>
  <c r="V7" i="4"/>
  <c r="W7" i="4"/>
  <c r="X7" i="4" s="1"/>
  <c r="Y7" i="4" s="1"/>
  <c r="Z7" i="4" s="1"/>
  <c r="AA7" i="4" s="1"/>
  <c r="AB7" i="4" s="1"/>
  <c r="AC7" i="4" s="1"/>
  <c r="AD7" i="4" s="1"/>
  <c r="AE7" i="4" s="1"/>
  <c r="AF7" i="4" s="1"/>
  <c r="AG7" i="4" s="1"/>
  <c r="AH9" i="4"/>
  <c r="X8" i="4"/>
  <c r="Y8" i="4" s="1"/>
  <c r="Z8" i="4" s="1"/>
  <c r="AA8" i="4" s="1"/>
  <c r="AB8" i="4" s="1"/>
  <c r="AC8" i="4" s="1"/>
  <c r="AD8" i="4" s="1"/>
  <c r="AE8" i="4" s="1"/>
  <c r="AF8" i="4" s="1"/>
  <c r="AG8" i="4" s="1"/>
  <c r="D12" i="9"/>
  <c r="E28" i="9"/>
  <c r="D28" i="9"/>
  <c r="F16" i="21"/>
  <c r="J21" i="21" s="1"/>
  <c r="F113" i="19"/>
  <c r="E35" i="19"/>
  <c r="G39" i="22"/>
  <c r="I39" i="22" s="1"/>
  <c r="G35" i="22"/>
  <c r="I35" i="22" s="1"/>
  <c r="H33" i="22"/>
  <c r="G32" i="22"/>
  <c r="I32" i="22" s="1"/>
  <c r="G28" i="22"/>
  <c r="G25" i="22"/>
  <c r="I25" i="22" s="1"/>
  <c r="F21" i="22"/>
  <c r="G31" i="22" s="1"/>
  <c r="I31" i="22" s="1"/>
  <c r="F18" i="22"/>
  <c r="J21" i="22" s="1"/>
  <c r="G41" i="21"/>
  <c r="G38" i="21"/>
  <c r="I38" i="21" s="1"/>
  <c r="G37" i="21"/>
  <c r="I37" i="21" s="1"/>
  <c r="G36" i="21"/>
  <c r="H36" i="21" s="1"/>
  <c r="G33" i="21"/>
  <c r="I33" i="21" s="1"/>
  <c r="G31" i="21"/>
  <c r="G30" i="21"/>
  <c r="G28" i="21"/>
  <c r="G27" i="21"/>
  <c r="G26" i="21"/>
  <c r="I26" i="21" s="1"/>
  <c r="G23" i="21"/>
  <c r="F21" i="21"/>
  <c r="G32" i="21" s="1"/>
  <c r="B21" i="21"/>
  <c r="F13" i="21" s="1"/>
  <c r="J32" i="22" l="1"/>
  <c r="Z243" i="3" s="1"/>
  <c r="AA243" i="3" s="1"/>
  <c r="AB243" i="3" s="1"/>
  <c r="AC243" i="3" s="1"/>
  <c r="AD243" i="3" s="1"/>
  <c r="AE243" i="3" s="1"/>
  <c r="AF243" i="3" s="1"/>
  <c r="AG243" i="3" s="1"/>
  <c r="AH243" i="3" s="1"/>
  <c r="AI243" i="3" s="1"/>
  <c r="AJ243" i="3" s="1"/>
  <c r="AK243" i="3" s="1"/>
  <c r="J35" i="22"/>
  <c r="Z246" i="3" s="1"/>
  <c r="AA246" i="3" s="1"/>
  <c r="AB246" i="3" s="1"/>
  <c r="AC246" i="3" s="1"/>
  <c r="AD246" i="3" s="1"/>
  <c r="AE246" i="3" s="1"/>
  <c r="AF246" i="3" s="1"/>
  <c r="AG246" i="3" s="1"/>
  <c r="AH246" i="3" s="1"/>
  <c r="AI246" i="3" s="1"/>
  <c r="AJ246" i="3" s="1"/>
  <c r="AK246" i="3" s="1"/>
  <c r="J39" i="22"/>
  <c r="Z250" i="3" s="1"/>
  <c r="AA250" i="3" s="1"/>
  <c r="AB250" i="3" s="1"/>
  <c r="AC250" i="3" s="1"/>
  <c r="AD250" i="3" s="1"/>
  <c r="AE250" i="3" s="1"/>
  <c r="AF250" i="3" s="1"/>
  <c r="AG250" i="3" s="1"/>
  <c r="AH250" i="3" s="1"/>
  <c r="AI250" i="3" s="1"/>
  <c r="AJ250" i="3" s="1"/>
  <c r="AK250" i="3" s="1"/>
  <c r="F114" i="19"/>
  <c r="AL280" i="3"/>
  <c r="V7" i="26"/>
  <c r="S24" i="26" s="1"/>
  <c r="B22" i="26"/>
  <c r="V6" i="26"/>
  <c r="B21" i="26"/>
  <c r="V5" i="26"/>
  <c r="V4" i="26"/>
  <c r="S21" i="26" s="1"/>
  <c r="B25" i="26"/>
  <c r="S23" i="26"/>
  <c r="S22" i="26"/>
  <c r="Q32" i="26"/>
  <c r="B20" i="26"/>
  <c r="B31" i="26"/>
  <c r="B30" i="26"/>
  <c r="B29" i="26"/>
  <c r="V14" i="26"/>
  <c r="S31" i="26" s="1"/>
  <c r="S30" i="26"/>
  <c r="B28" i="26"/>
  <c r="S29" i="26"/>
  <c r="B27" i="26"/>
  <c r="B24" i="26"/>
  <c r="V9" i="26"/>
  <c r="S26" i="26" s="1"/>
  <c r="S25" i="26"/>
  <c r="E60" i="26"/>
  <c r="V13" i="26"/>
  <c r="V12" i="26"/>
  <c r="B26" i="26"/>
  <c r="V11" i="26"/>
  <c r="S28" i="26" s="1"/>
  <c r="V10" i="26"/>
  <c r="S27" i="26" s="1"/>
  <c r="V3" i="26"/>
  <c r="S20" i="26" s="1"/>
  <c r="U22" i="26"/>
  <c r="U20" i="26"/>
  <c r="N23" i="26"/>
  <c r="O32" i="26"/>
  <c r="U15" i="26"/>
  <c r="F43" i="19"/>
  <c r="F42" i="19"/>
  <c r="H42" i="19" s="1"/>
  <c r="F49" i="19"/>
  <c r="F37" i="19"/>
  <c r="F48" i="19"/>
  <c r="F40" i="19"/>
  <c r="F51" i="19"/>
  <c r="F50" i="19"/>
  <c r="F47" i="19"/>
  <c r="H47" i="19" s="1"/>
  <c r="F46" i="19"/>
  <c r="G46" i="19" s="1"/>
  <c r="G41" i="19" s="1"/>
  <c r="F41" i="19"/>
  <c r="F39" i="19"/>
  <c r="H39" i="19" s="1"/>
  <c r="F38" i="19"/>
  <c r="H38" i="19" s="1"/>
  <c r="F36" i="19"/>
  <c r="F45" i="19"/>
  <c r="F44" i="19"/>
  <c r="J31" i="22"/>
  <c r="Z242" i="3" s="1"/>
  <c r="AA242" i="3" s="1"/>
  <c r="AB242" i="3" s="1"/>
  <c r="AC242" i="3" s="1"/>
  <c r="AD242" i="3" s="1"/>
  <c r="AE242" i="3" s="1"/>
  <c r="AF242" i="3" s="1"/>
  <c r="AG242" i="3" s="1"/>
  <c r="AH242" i="3" s="1"/>
  <c r="AI242" i="3" s="1"/>
  <c r="AJ242" i="3" s="1"/>
  <c r="AK242" i="3" s="1"/>
  <c r="J25" i="22"/>
  <c r="Z236" i="3" s="1"/>
  <c r="AA236" i="3" s="1"/>
  <c r="AB236" i="3" s="1"/>
  <c r="AC236" i="3" s="1"/>
  <c r="AD236" i="3" s="1"/>
  <c r="AE236" i="3" s="1"/>
  <c r="AF236" i="3" s="1"/>
  <c r="AG236" i="3" s="1"/>
  <c r="AH236" i="3" s="1"/>
  <c r="AI236" i="3" s="1"/>
  <c r="AJ236" i="3" s="1"/>
  <c r="AK236" i="3" s="1"/>
  <c r="G40" i="22"/>
  <c r="I40" i="22" s="1"/>
  <c r="J40" i="22" s="1"/>
  <c r="Z251" i="3" s="1"/>
  <c r="AA251" i="3" s="1"/>
  <c r="AB251" i="3" s="1"/>
  <c r="AC251" i="3" s="1"/>
  <c r="AD251" i="3" s="1"/>
  <c r="AE251" i="3" s="1"/>
  <c r="AF251" i="3" s="1"/>
  <c r="AG251" i="3" s="1"/>
  <c r="AH251" i="3" s="1"/>
  <c r="AI251" i="3" s="1"/>
  <c r="AJ251" i="3" s="1"/>
  <c r="AK251" i="3" s="1"/>
  <c r="G22" i="22"/>
  <c r="I22" i="22" s="1"/>
  <c r="J22" i="22" s="1"/>
  <c r="Z233" i="3" s="1"/>
  <c r="AA233" i="3" s="1"/>
  <c r="AB233" i="3" s="1"/>
  <c r="AC233" i="3" s="1"/>
  <c r="AD233" i="3" s="1"/>
  <c r="AE233" i="3" s="1"/>
  <c r="AF233" i="3" s="1"/>
  <c r="AG233" i="3" s="1"/>
  <c r="AH233" i="3" s="1"/>
  <c r="AI233" i="3" s="1"/>
  <c r="AJ233" i="3" s="1"/>
  <c r="AK233" i="3" s="1"/>
  <c r="G37" i="22"/>
  <c r="I37" i="22" s="1"/>
  <c r="J37" i="22" s="1"/>
  <c r="Z248" i="3" s="1"/>
  <c r="AA248" i="3" s="1"/>
  <c r="AB248" i="3" s="1"/>
  <c r="AC248" i="3" s="1"/>
  <c r="AD248" i="3" s="1"/>
  <c r="AE248" i="3" s="1"/>
  <c r="AF248" i="3" s="1"/>
  <c r="AG248" i="3" s="1"/>
  <c r="AH248" i="3" s="1"/>
  <c r="AI248" i="3" s="1"/>
  <c r="AJ248" i="3" s="1"/>
  <c r="AK248" i="3" s="1"/>
  <c r="G41" i="22"/>
  <c r="I41" i="22" s="1"/>
  <c r="J41" i="22" s="1"/>
  <c r="Z252" i="3" s="1"/>
  <c r="AA252" i="3" s="1"/>
  <c r="AB252" i="3" s="1"/>
  <c r="AC252" i="3" s="1"/>
  <c r="AD252" i="3" s="1"/>
  <c r="AE252" i="3" s="1"/>
  <c r="AF252" i="3" s="1"/>
  <c r="AG252" i="3" s="1"/>
  <c r="AH252" i="3" s="1"/>
  <c r="AI252" i="3" s="1"/>
  <c r="AJ252" i="3" s="1"/>
  <c r="AK252" i="3" s="1"/>
  <c r="G27" i="22"/>
  <c r="G29" i="22"/>
  <c r="G33" i="22"/>
  <c r="I33" i="22" s="1"/>
  <c r="J33" i="22" s="1"/>
  <c r="Z244" i="3" s="1"/>
  <c r="AA244" i="3" s="1"/>
  <c r="AB244" i="3" s="1"/>
  <c r="AC244" i="3" s="1"/>
  <c r="AD244" i="3" s="1"/>
  <c r="AE244" i="3" s="1"/>
  <c r="AF244" i="3" s="1"/>
  <c r="AG244" i="3" s="1"/>
  <c r="AH244" i="3" s="1"/>
  <c r="AI244" i="3" s="1"/>
  <c r="AJ244" i="3" s="1"/>
  <c r="AK244" i="3" s="1"/>
  <c r="G34" i="22"/>
  <c r="I34" i="22" s="1"/>
  <c r="J34" i="22" s="1"/>
  <c r="Z245" i="3" s="1"/>
  <c r="AA245" i="3" s="1"/>
  <c r="AB245" i="3" s="1"/>
  <c r="AC245" i="3" s="1"/>
  <c r="AD245" i="3" s="1"/>
  <c r="AE245" i="3" s="1"/>
  <c r="AF245" i="3" s="1"/>
  <c r="AG245" i="3" s="1"/>
  <c r="AH245" i="3" s="1"/>
  <c r="AI245" i="3" s="1"/>
  <c r="AJ245" i="3" s="1"/>
  <c r="AK245" i="3" s="1"/>
  <c r="G38" i="22"/>
  <c r="I38" i="22" s="1"/>
  <c r="J38" i="22" s="1"/>
  <c r="Z249" i="3" s="1"/>
  <c r="AA249" i="3" s="1"/>
  <c r="AB249" i="3" s="1"/>
  <c r="AC249" i="3" s="1"/>
  <c r="AD249" i="3" s="1"/>
  <c r="AE249" i="3" s="1"/>
  <c r="AF249" i="3" s="1"/>
  <c r="AG249" i="3" s="1"/>
  <c r="AH249" i="3" s="1"/>
  <c r="AI249" i="3" s="1"/>
  <c r="AJ249" i="3" s="1"/>
  <c r="AK249" i="3" s="1"/>
  <c r="G42" i="22"/>
  <c r="I42" i="22" s="1"/>
  <c r="J42" i="22" s="1"/>
  <c r="Z253" i="3" s="1"/>
  <c r="AA253" i="3" s="1"/>
  <c r="AB253" i="3" s="1"/>
  <c r="AC253" i="3" s="1"/>
  <c r="AD253" i="3" s="1"/>
  <c r="AE253" i="3" s="1"/>
  <c r="AF253" i="3" s="1"/>
  <c r="AG253" i="3" s="1"/>
  <c r="AH253" i="3" s="1"/>
  <c r="AI253" i="3" s="1"/>
  <c r="AJ253" i="3" s="1"/>
  <c r="AK253" i="3" s="1"/>
  <c r="G36" i="22"/>
  <c r="I36" i="22" s="1"/>
  <c r="J36" i="22" s="1"/>
  <c r="Z247" i="3" s="1"/>
  <c r="AA247" i="3" s="1"/>
  <c r="AB247" i="3" s="1"/>
  <c r="AC247" i="3" s="1"/>
  <c r="AD247" i="3" s="1"/>
  <c r="AE247" i="3" s="1"/>
  <c r="AF247" i="3" s="1"/>
  <c r="AG247" i="3" s="1"/>
  <c r="AH247" i="3" s="1"/>
  <c r="AI247" i="3" s="1"/>
  <c r="AJ247" i="3" s="1"/>
  <c r="AK247" i="3" s="1"/>
  <c r="G26" i="22"/>
  <c r="I26" i="22" s="1"/>
  <c r="J26" i="22" s="1"/>
  <c r="Z237" i="3" s="1"/>
  <c r="AA237" i="3" s="1"/>
  <c r="AB237" i="3" s="1"/>
  <c r="AC237" i="3" s="1"/>
  <c r="AD237" i="3" s="1"/>
  <c r="AE237" i="3" s="1"/>
  <c r="AF237" i="3" s="1"/>
  <c r="AG237" i="3" s="1"/>
  <c r="AH237" i="3" s="1"/>
  <c r="AI237" i="3" s="1"/>
  <c r="AJ237" i="3" s="1"/>
  <c r="AK237" i="3" s="1"/>
  <c r="G23" i="22"/>
  <c r="I23" i="22" s="1"/>
  <c r="J23" i="22" s="1"/>
  <c r="Z234" i="3" s="1"/>
  <c r="AA234" i="3" s="1"/>
  <c r="AB234" i="3" s="1"/>
  <c r="AC234" i="3" s="1"/>
  <c r="AD234" i="3" s="1"/>
  <c r="AE234" i="3" s="1"/>
  <c r="AF234" i="3" s="1"/>
  <c r="AG234" i="3" s="1"/>
  <c r="AH234" i="3" s="1"/>
  <c r="AI234" i="3" s="1"/>
  <c r="AJ234" i="3" s="1"/>
  <c r="AK234" i="3" s="1"/>
  <c r="G30" i="22"/>
  <c r="I30" i="22" s="1"/>
  <c r="J30" i="22" s="1"/>
  <c r="Z241" i="3" s="1"/>
  <c r="AA241" i="3" s="1"/>
  <c r="AB241" i="3" s="1"/>
  <c r="AC241" i="3" s="1"/>
  <c r="AD241" i="3" s="1"/>
  <c r="AE241" i="3" s="1"/>
  <c r="AF241" i="3" s="1"/>
  <c r="AG241" i="3" s="1"/>
  <c r="AH241" i="3" s="1"/>
  <c r="AI241" i="3" s="1"/>
  <c r="AJ241" i="3" s="1"/>
  <c r="AK241" i="3" s="1"/>
  <c r="G24" i="22"/>
  <c r="I24" i="22" s="1"/>
  <c r="J24" i="22" s="1"/>
  <c r="Z235" i="3" s="1"/>
  <c r="AA235" i="3" s="1"/>
  <c r="AB235" i="3" s="1"/>
  <c r="AC235" i="3" s="1"/>
  <c r="AD235" i="3" s="1"/>
  <c r="AE235" i="3" s="1"/>
  <c r="AF235" i="3" s="1"/>
  <c r="AG235" i="3" s="1"/>
  <c r="AH235" i="3" s="1"/>
  <c r="AI235" i="3" s="1"/>
  <c r="AJ235" i="3" s="1"/>
  <c r="AK235" i="3" s="1"/>
  <c r="J25" i="21"/>
  <c r="Z140" i="3" s="1"/>
  <c r="AA140" i="3" s="1"/>
  <c r="AB140" i="3" s="1"/>
  <c r="AC140" i="3" s="1"/>
  <c r="AD140" i="3" s="1"/>
  <c r="AE140" i="3" s="1"/>
  <c r="AF140" i="3" s="1"/>
  <c r="AG140" i="3" s="1"/>
  <c r="AH140" i="3" s="1"/>
  <c r="AI140" i="3" s="1"/>
  <c r="AJ140" i="3" s="1"/>
  <c r="AK140" i="3" s="1"/>
  <c r="J38" i="21"/>
  <c r="Z153" i="3" s="1"/>
  <c r="AA153" i="3" s="1"/>
  <c r="AB153" i="3" s="1"/>
  <c r="AC153" i="3" s="1"/>
  <c r="AD153" i="3" s="1"/>
  <c r="AE153" i="3" s="1"/>
  <c r="AF153" i="3" s="1"/>
  <c r="AG153" i="3" s="1"/>
  <c r="AH153" i="3" s="1"/>
  <c r="AI153" i="3" s="1"/>
  <c r="AJ153" i="3" s="1"/>
  <c r="AK153" i="3" s="1"/>
  <c r="J37" i="21"/>
  <c r="Z152" i="3" s="1"/>
  <c r="AA152" i="3" s="1"/>
  <c r="AB152" i="3" s="1"/>
  <c r="AC152" i="3" s="1"/>
  <c r="AD152" i="3" s="1"/>
  <c r="AE152" i="3" s="1"/>
  <c r="AF152" i="3" s="1"/>
  <c r="AG152" i="3" s="1"/>
  <c r="AH152" i="3" s="1"/>
  <c r="AI152" i="3" s="1"/>
  <c r="AJ152" i="3" s="1"/>
  <c r="AK152" i="3" s="1"/>
  <c r="J33" i="21"/>
  <c r="Z148" i="3" s="1"/>
  <c r="AA148" i="3" s="1"/>
  <c r="AB148" i="3" s="1"/>
  <c r="AC148" i="3" s="1"/>
  <c r="AD148" i="3" s="1"/>
  <c r="AE148" i="3" s="1"/>
  <c r="AF148" i="3" s="1"/>
  <c r="AG148" i="3" s="1"/>
  <c r="AH148" i="3" s="1"/>
  <c r="AI148" i="3" s="1"/>
  <c r="AJ148" i="3" s="1"/>
  <c r="AK148" i="3" s="1"/>
  <c r="J39" i="21"/>
  <c r="Z154" i="3" s="1"/>
  <c r="AA154" i="3" s="1"/>
  <c r="AB154" i="3" s="1"/>
  <c r="AC154" i="3" s="1"/>
  <c r="AD154" i="3" s="1"/>
  <c r="AE154" i="3" s="1"/>
  <c r="AF154" i="3" s="1"/>
  <c r="AG154" i="3" s="1"/>
  <c r="AH154" i="3" s="1"/>
  <c r="AI154" i="3" s="1"/>
  <c r="AJ154" i="3" s="1"/>
  <c r="AK154" i="3" s="1"/>
  <c r="J26" i="21"/>
  <c r="Z141" i="3" s="1"/>
  <c r="AA141" i="3" s="1"/>
  <c r="AB141" i="3" s="1"/>
  <c r="AC141" i="3" s="1"/>
  <c r="AD141" i="3" s="1"/>
  <c r="AE141" i="3" s="1"/>
  <c r="AF141" i="3" s="1"/>
  <c r="AG141" i="3" s="1"/>
  <c r="AH141" i="3" s="1"/>
  <c r="AI141" i="3" s="1"/>
  <c r="AJ141" i="3" s="1"/>
  <c r="AK141" i="3" s="1"/>
  <c r="I36" i="21"/>
  <c r="J36" i="21" s="1"/>
  <c r="Z151" i="3" s="1"/>
  <c r="AA151" i="3" s="1"/>
  <c r="AB151" i="3" s="1"/>
  <c r="AC151" i="3" s="1"/>
  <c r="AD151" i="3" s="1"/>
  <c r="AE151" i="3" s="1"/>
  <c r="AF151" i="3" s="1"/>
  <c r="AG151" i="3" s="1"/>
  <c r="AH151" i="3" s="1"/>
  <c r="AI151" i="3" s="1"/>
  <c r="AJ151" i="3" s="1"/>
  <c r="AK151" i="3" s="1"/>
  <c r="H32" i="21"/>
  <c r="I41" i="21"/>
  <c r="J41" i="21" s="1"/>
  <c r="Z156" i="3" s="1"/>
  <c r="AA156" i="3" s="1"/>
  <c r="AB156" i="3" s="1"/>
  <c r="AC156" i="3" s="1"/>
  <c r="AD156" i="3" s="1"/>
  <c r="AE156" i="3" s="1"/>
  <c r="AF156" i="3" s="1"/>
  <c r="AG156" i="3" s="1"/>
  <c r="AH156" i="3" s="1"/>
  <c r="AI156" i="3" s="1"/>
  <c r="AJ156" i="3" s="1"/>
  <c r="AK156" i="3" s="1"/>
  <c r="I32" i="21"/>
  <c r="J32" i="21" s="1"/>
  <c r="Z147" i="3" s="1"/>
  <c r="AA147" i="3" s="1"/>
  <c r="AB147" i="3" s="1"/>
  <c r="AC147" i="3" s="1"/>
  <c r="AD147" i="3" s="1"/>
  <c r="AE147" i="3" s="1"/>
  <c r="AF147" i="3" s="1"/>
  <c r="AG147" i="3" s="1"/>
  <c r="AH147" i="3" s="1"/>
  <c r="AI147" i="3" s="1"/>
  <c r="AJ147" i="3" s="1"/>
  <c r="AK147" i="3" s="1"/>
  <c r="I27" i="21"/>
  <c r="J27" i="21" s="1"/>
  <c r="Z142" i="3" s="1"/>
  <c r="AA142" i="3" s="1"/>
  <c r="AB142" i="3" s="1"/>
  <c r="AC142" i="3" s="1"/>
  <c r="AD142" i="3" s="1"/>
  <c r="AE142" i="3" s="1"/>
  <c r="AF142" i="3" s="1"/>
  <c r="AG142" i="3" s="1"/>
  <c r="AH142" i="3" s="1"/>
  <c r="AI142" i="3" s="1"/>
  <c r="AJ142" i="3" s="1"/>
  <c r="AK142" i="3" s="1"/>
  <c r="G40" i="21"/>
  <c r="I40" i="21" s="1"/>
  <c r="J40" i="21" s="1"/>
  <c r="Z155" i="3" s="1"/>
  <c r="AA155" i="3" s="1"/>
  <c r="AB155" i="3" s="1"/>
  <c r="AC155" i="3" s="1"/>
  <c r="AD155" i="3" s="1"/>
  <c r="AE155" i="3" s="1"/>
  <c r="AF155" i="3" s="1"/>
  <c r="AG155" i="3" s="1"/>
  <c r="AH155" i="3" s="1"/>
  <c r="AI155" i="3" s="1"/>
  <c r="AJ155" i="3" s="1"/>
  <c r="AK155" i="3" s="1"/>
  <c r="H30" i="21"/>
  <c r="H27" i="21" s="1"/>
  <c r="H41" i="21"/>
  <c r="G24" i="21"/>
  <c r="I24" i="21" s="1"/>
  <c r="J24" i="21" s="1"/>
  <c r="Z139" i="3" s="1"/>
  <c r="AA139" i="3" s="1"/>
  <c r="AB139" i="3" s="1"/>
  <c r="AC139" i="3" s="1"/>
  <c r="AD139" i="3" s="1"/>
  <c r="AE139" i="3" s="1"/>
  <c r="AF139" i="3" s="1"/>
  <c r="AG139" i="3" s="1"/>
  <c r="AH139" i="3" s="1"/>
  <c r="AI139" i="3" s="1"/>
  <c r="AJ139" i="3" s="1"/>
  <c r="AK139" i="3" s="1"/>
  <c r="G34" i="21"/>
  <c r="I34" i="21" s="1"/>
  <c r="J34" i="21" s="1"/>
  <c r="Z149" i="3" s="1"/>
  <c r="AA149" i="3" s="1"/>
  <c r="AB149" i="3" s="1"/>
  <c r="AC149" i="3" s="1"/>
  <c r="AD149" i="3" s="1"/>
  <c r="AE149" i="3" s="1"/>
  <c r="AF149" i="3" s="1"/>
  <c r="AG149" i="3" s="1"/>
  <c r="AH149" i="3" s="1"/>
  <c r="AI149" i="3" s="1"/>
  <c r="AJ149" i="3" s="1"/>
  <c r="AK149" i="3" s="1"/>
  <c r="G42" i="21"/>
  <c r="H31" i="21"/>
  <c r="H22" i="21" s="1"/>
  <c r="G25" i="21"/>
  <c r="I25" i="21" s="1"/>
  <c r="G35" i="21"/>
  <c r="I35" i="21" s="1"/>
  <c r="J35" i="21" s="1"/>
  <c r="Z150" i="3" s="1"/>
  <c r="AA150" i="3" s="1"/>
  <c r="AB150" i="3" s="1"/>
  <c r="AC150" i="3" s="1"/>
  <c r="AD150" i="3" s="1"/>
  <c r="AE150" i="3" s="1"/>
  <c r="AF150" i="3" s="1"/>
  <c r="AG150" i="3" s="1"/>
  <c r="AH150" i="3" s="1"/>
  <c r="AI150" i="3" s="1"/>
  <c r="AJ150" i="3" s="1"/>
  <c r="AK150" i="3" s="1"/>
  <c r="G22" i="21"/>
  <c r="G39" i="21"/>
  <c r="I39" i="21" s="1"/>
  <c r="G29" i="21"/>
  <c r="U21" i="26" l="1"/>
  <c r="B32" i="26"/>
  <c r="I60" i="26" s="1"/>
  <c r="N24" i="26"/>
  <c r="U23" i="26"/>
  <c r="G43" i="19"/>
  <c r="G36" i="19" s="1"/>
  <c r="H36" i="19" s="1"/>
  <c r="H41" i="19"/>
  <c r="H40" i="19"/>
  <c r="H46" i="19"/>
  <c r="G51" i="19"/>
  <c r="G50" i="19" s="1"/>
  <c r="H50" i="19" s="1"/>
  <c r="G48" i="19"/>
  <c r="G49" i="19" s="1"/>
  <c r="H49" i="19" s="1"/>
  <c r="H44" i="19"/>
  <c r="H45" i="19"/>
  <c r="I29" i="22"/>
  <c r="J29" i="22" s="1"/>
  <c r="Z240" i="3" s="1"/>
  <c r="AA240" i="3" s="1"/>
  <c r="AB240" i="3" s="1"/>
  <c r="AC240" i="3" s="1"/>
  <c r="AD240" i="3" s="1"/>
  <c r="AE240" i="3" s="1"/>
  <c r="AF240" i="3" s="1"/>
  <c r="AG240" i="3" s="1"/>
  <c r="AH240" i="3" s="1"/>
  <c r="AI240" i="3" s="1"/>
  <c r="AJ240" i="3" s="1"/>
  <c r="AK240" i="3" s="1"/>
  <c r="H29" i="22"/>
  <c r="H42" i="21"/>
  <c r="I42" i="21" s="1"/>
  <c r="J42" i="21" s="1"/>
  <c r="Z157" i="3" s="1"/>
  <c r="AA157" i="3" s="1"/>
  <c r="AB157" i="3" s="1"/>
  <c r="AC157" i="3" s="1"/>
  <c r="AD157" i="3" s="1"/>
  <c r="AE157" i="3" s="1"/>
  <c r="AF157" i="3" s="1"/>
  <c r="AG157" i="3" s="1"/>
  <c r="AH157" i="3" s="1"/>
  <c r="AI157" i="3" s="1"/>
  <c r="AJ157" i="3" s="1"/>
  <c r="AK157" i="3" s="1"/>
  <c r="I29" i="21"/>
  <c r="J29" i="21" s="1"/>
  <c r="Z144" i="3" s="1"/>
  <c r="AA144" i="3" s="1"/>
  <c r="AB144" i="3" s="1"/>
  <c r="AC144" i="3" s="1"/>
  <c r="AD144" i="3" s="1"/>
  <c r="AE144" i="3" s="1"/>
  <c r="AF144" i="3" s="1"/>
  <c r="AG144" i="3" s="1"/>
  <c r="AH144" i="3" s="1"/>
  <c r="AI144" i="3" s="1"/>
  <c r="AJ144" i="3" s="1"/>
  <c r="AK144" i="3" s="1"/>
  <c r="H29" i="21"/>
  <c r="H28" i="21" s="1"/>
  <c r="I28" i="21" s="1"/>
  <c r="J28" i="21" s="1"/>
  <c r="Z143" i="3" s="1"/>
  <c r="AA143" i="3" s="1"/>
  <c r="AB143" i="3" s="1"/>
  <c r="AC143" i="3" s="1"/>
  <c r="AD143" i="3" s="1"/>
  <c r="AE143" i="3" s="1"/>
  <c r="AF143" i="3" s="1"/>
  <c r="AG143" i="3" s="1"/>
  <c r="AH143" i="3" s="1"/>
  <c r="AI143" i="3" s="1"/>
  <c r="AJ143" i="3" s="1"/>
  <c r="AK143" i="3" s="1"/>
  <c r="I31" i="21"/>
  <c r="J31" i="21" s="1"/>
  <c r="Z146" i="3" s="1"/>
  <c r="AA146" i="3" s="1"/>
  <c r="AB146" i="3" s="1"/>
  <c r="AC146" i="3" s="1"/>
  <c r="AD146" i="3" s="1"/>
  <c r="AE146" i="3" s="1"/>
  <c r="AF146" i="3" s="1"/>
  <c r="AG146" i="3" s="1"/>
  <c r="AH146" i="3" s="1"/>
  <c r="AI146" i="3" s="1"/>
  <c r="AJ146" i="3" s="1"/>
  <c r="AK146" i="3" s="1"/>
  <c r="I22" i="21"/>
  <c r="J22" i="21" s="1"/>
  <c r="Z137" i="3" s="1"/>
  <c r="AA137" i="3" s="1"/>
  <c r="AB137" i="3" s="1"/>
  <c r="AC137" i="3" s="1"/>
  <c r="AD137" i="3" s="1"/>
  <c r="AE137" i="3" s="1"/>
  <c r="AF137" i="3" s="1"/>
  <c r="AG137" i="3" s="1"/>
  <c r="AH137" i="3" s="1"/>
  <c r="AI137" i="3" s="1"/>
  <c r="AJ137" i="3" s="1"/>
  <c r="AK137" i="3" s="1"/>
  <c r="I30" i="21"/>
  <c r="J30" i="21" s="1"/>
  <c r="Z145" i="3" s="1"/>
  <c r="AA145" i="3" s="1"/>
  <c r="AB145" i="3" s="1"/>
  <c r="AC145" i="3" s="1"/>
  <c r="AD145" i="3" s="1"/>
  <c r="AE145" i="3" s="1"/>
  <c r="AF145" i="3" s="1"/>
  <c r="AG145" i="3" s="1"/>
  <c r="AH145" i="3" s="1"/>
  <c r="AI145" i="3" s="1"/>
  <c r="AJ145" i="3" s="1"/>
  <c r="AK145" i="3" s="1"/>
  <c r="H51" i="19" l="1"/>
  <c r="H43" i="19"/>
  <c r="I44" i="26"/>
  <c r="J44" i="26" s="1"/>
  <c r="I56" i="26"/>
  <c r="J56" i="26" s="1"/>
  <c r="I45" i="26"/>
  <c r="J45" i="26" s="1"/>
  <c r="I57" i="26"/>
  <c r="J57" i="26" s="1"/>
  <c r="I46" i="26"/>
  <c r="J46" i="26" s="1"/>
  <c r="I58" i="26"/>
  <c r="J58" i="26" s="1"/>
  <c r="I59" i="26"/>
  <c r="J59" i="26" s="1"/>
  <c r="I48" i="26"/>
  <c r="J48" i="26" s="1"/>
  <c r="I37" i="26"/>
  <c r="J37" i="26" s="1"/>
  <c r="I38" i="26"/>
  <c r="J38" i="26" s="1"/>
  <c r="I39" i="26"/>
  <c r="J39" i="26" s="1"/>
  <c r="I53" i="26"/>
  <c r="J53" i="26" s="1"/>
  <c r="I41" i="26"/>
  <c r="J41" i="26" s="1"/>
  <c r="I43" i="26"/>
  <c r="J43" i="26" s="1"/>
  <c r="I47" i="26"/>
  <c r="J47" i="26" s="1"/>
  <c r="I49" i="26"/>
  <c r="J49" i="26" s="1"/>
  <c r="I50" i="26"/>
  <c r="J50" i="26" s="1"/>
  <c r="I42" i="26"/>
  <c r="J42" i="26" s="1"/>
  <c r="I51" i="26"/>
  <c r="J51" i="26" s="1"/>
  <c r="I52" i="26"/>
  <c r="J52" i="26" s="1"/>
  <c r="I40" i="26"/>
  <c r="J40" i="26" s="1"/>
  <c r="I54" i="26"/>
  <c r="J54" i="26" s="1"/>
  <c r="I55" i="26"/>
  <c r="J55" i="26" s="1"/>
  <c r="U24" i="26"/>
  <c r="N25" i="26"/>
  <c r="H37" i="19"/>
  <c r="H48" i="19"/>
  <c r="H27" i="22"/>
  <c r="I27" i="22" s="1"/>
  <c r="J27" i="22" s="1"/>
  <c r="Z238" i="3" s="1"/>
  <c r="AA238" i="3" s="1"/>
  <c r="AB238" i="3" s="1"/>
  <c r="AC238" i="3" s="1"/>
  <c r="AD238" i="3" s="1"/>
  <c r="AE238" i="3" s="1"/>
  <c r="AF238" i="3" s="1"/>
  <c r="AG238" i="3" s="1"/>
  <c r="AH238" i="3" s="1"/>
  <c r="AI238" i="3" s="1"/>
  <c r="AJ238" i="3" s="1"/>
  <c r="AK238" i="3" s="1"/>
  <c r="H28" i="22"/>
  <c r="I28" i="22" s="1"/>
  <c r="J28" i="22" s="1"/>
  <c r="Z239" i="3" s="1"/>
  <c r="AA239" i="3" s="1"/>
  <c r="AB239" i="3" s="1"/>
  <c r="AC239" i="3" s="1"/>
  <c r="AD239" i="3" s="1"/>
  <c r="AE239" i="3" s="1"/>
  <c r="AF239" i="3" s="1"/>
  <c r="AG239" i="3" s="1"/>
  <c r="AH239" i="3" s="1"/>
  <c r="AI239" i="3" s="1"/>
  <c r="AJ239" i="3" s="1"/>
  <c r="AK239" i="3" s="1"/>
  <c r="H23" i="21"/>
  <c r="I23" i="21" s="1"/>
  <c r="J23" i="21" s="1"/>
  <c r="Z138" i="3" s="1"/>
  <c r="AA138" i="3" s="1"/>
  <c r="AB138" i="3" s="1"/>
  <c r="AC138" i="3" s="1"/>
  <c r="AD138" i="3" s="1"/>
  <c r="AE138" i="3" s="1"/>
  <c r="AF138" i="3" s="1"/>
  <c r="AG138" i="3" s="1"/>
  <c r="AH138" i="3" s="1"/>
  <c r="AI138" i="3" s="1"/>
  <c r="AJ138" i="3" s="1"/>
  <c r="AK138" i="3" s="1"/>
  <c r="N26" i="26" l="1"/>
  <c r="U25" i="26"/>
  <c r="O156" i="20"/>
  <c r="C156" i="20" s="1"/>
  <c r="O157" i="20"/>
  <c r="C157" i="20" s="1"/>
  <c r="O158" i="20"/>
  <c r="C158" i="20" s="1"/>
  <c r="O159" i="20"/>
  <c r="C159" i="20" s="1"/>
  <c r="Z369" i="3" s="1"/>
  <c r="O160" i="20"/>
  <c r="C160" i="20" s="1"/>
  <c r="O161" i="20"/>
  <c r="C161" i="20" s="1"/>
  <c r="O162" i="20"/>
  <c r="C162" i="20" s="1"/>
  <c r="O163" i="20"/>
  <c r="C163" i="20" s="1"/>
  <c r="O164" i="20"/>
  <c r="C164" i="20" s="1"/>
  <c r="Z374" i="3" s="1"/>
  <c r="O155" i="20"/>
  <c r="B164" i="20"/>
  <c r="B156" i="20"/>
  <c r="B157" i="20"/>
  <c r="B158" i="20"/>
  <c r="B159" i="20"/>
  <c r="B160" i="20"/>
  <c r="B161" i="20"/>
  <c r="B162" i="20"/>
  <c r="B163" i="20"/>
  <c r="B155" i="20"/>
  <c r="O146" i="20"/>
  <c r="C146" i="20" s="1"/>
  <c r="D146" i="20" s="1"/>
  <c r="E146" i="20" s="1"/>
  <c r="O147" i="20"/>
  <c r="C147" i="20" s="1"/>
  <c r="O148" i="20"/>
  <c r="C148" i="20" s="1"/>
  <c r="O149" i="20"/>
  <c r="C149" i="20" s="1"/>
  <c r="O145" i="20"/>
  <c r="C145" i="20" s="1"/>
  <c r="B146" i="20"/>
  <c r="B147" i="20"/>
  <c r="B148" i="20"/>
  <c r="B149" i="20"/>
  <c r="B145" i="20"/>
  <c r="O136" i="20"/>
  <c r="C136" i="20" s="1"/>
  <c r="D136" i="20" s="1"/>
  <c r="O137" i="20"/>
  <c r="C137" i="20" s="1"/>
  <c r="O138" i="20"/>
  <c r="C138" i="20" s="1"/>
  <c r="D138" i="20" s="1"/>
  <c r="O139" i="20"/>
  <c r="C139" i="20" s="1"/>
  <c r="Z273" i="3" s="1"/>
  <c r="O135" i="20"/>
  <c r="C135" i="20" s="1"/>
  <c r="B136" i="20"/>
  <c r="B137" i="20"/>
  <c r="B138" i="20"/>
  <c r="B139" i="20"/>
  <c r="B135" i="20"/>
  <c r="O124" i="20"/>
  <c r="C124" i="20" s="1"/>
  <c r="D124" i="20" s="1"/>
  <c r="E124" i="20" s="1"/>
  <c r="O125" i="20"/>
  <c r="O126" i="20"/>
  <c r="C126" i="20" s="1"/>
  <c r="O127" i="20"/>
  <c r="C127" i="20" s="1"/>
  <c r="D127" i="20" s="1"/>
  <c r="E127" i="20" s="1"/>
  <c r="O128" i="20"/>
  <c r="C128" i="20" s="1"/>
  <c r="O129" i="20"/>
  <c r="C129" i="20" s="1"/>
  <c r="Z268" i="3" s="1"/>
  <c r="O123" i="20"/>
  <c r="C123" i="20" s="1"/>
  <c r="Z262" i="3" s="1"/>
  <c r="B124" i="20"/>
  <c r="B125" i="20"/>
  <c r="B126" i="20"/>
  <c r="B127" i="20"/>
  <c r="B128" i="20"/>
  <c r="B129" i="20"/>
  <c r="B123" i="20"/>
  <c r="O111" i="20"/>
  <c r="C111" i="20" s="1"/>
  <c r="Z255" i="3" s="1"/>
  <c r="O112" i="20"/>
  <c r="C112" i="20" s="1"/>
  <c r="D112" i="20" s="1"/>
  <c r="O113" i="20"/>
  <c r="C113" i="20" s="1"/>
  <c r="O114" i="20"/>
  <c r="C114" i="20" s="1"/>
  <c r="Z258" i="3" s="1"/>
  <c r="O115" i="20"/>
  <c r="C115" i="20" s="1"/>
  <c r="D115" i="20" s="1"/>
  <c r="AA259" i="3" s="1"/>
  <c r="O116" i="20"/>
  <c r="C116" i="20" s="1"/>
  <c r="O117" i="20"/>
  <c r="C117" i="20" s="1"/>
  <c r="O110" i="20"/>
  <c r="C110" i="20" s="1"/>
  <c r="Z254" i="3" s="1"/>
  <c r="B111" i="20"/>
  <c r="B112" i="20"/>
  <c r="B113" i="20"/>
  <c r="B114" i="20"/>
  <c r="B115" i="20"/>
  <c r="B116" i="20"/>
  <c r="B117" i="20"/>
  <c r="B110" i="20"/>
  <c r="O99" i="20"/>
  <c r="C99" i="20" s="1"/>
  <c r="O100" i="20"/>
  <c r="C100" i="20" s="1"/>
  <c r="O101" i="20"/>
  <c r="C101" i="20" s="1"/>
  <c r="Z229" i="3" s="1"/>
  <c r="O102" i="20"/>
  <c r="C102" i="20" s="1"/>
  <c r="O103" i="20"/>
  <c r="C103" i="20" s="1"/>
  <c r="O104" i="20"/>
  <c r="C104" i="20" s="1"/>
  <c r="Z232" i="3" s="1"/>
  <c r="O98" i="20"/>
  <c r="C98" i="20" s="1"/>
  <c r="D98" i="20" s="1"/>
  <c r="B99" i="20"/>
  <c r="B100" i="20"/>
  <c r="B101" i="20"/>
  <c r="B102" i="20"/>
  <c r="B103" i="20"/>
  <c r="B104" i="20"/>
  <c r="B98" i="20"/>
  <c r="O74" i="20"/>
  <c r="C74" i="20" s="1"/>
  <c r="O75" i="20"/>
  <c r="C75" i="20" s="1"/>
  <c r="O76" i="20"/>
  <c r="C76" i="20" s="1"/>
  <c r="Z196" i="3" s="1"/>
  <c r="O77" i="20"/>
  <c r="C77" i="20" s="1"/>
  <c r="O78" i="20"/>
  <c r="C78" i="20" s="1"/>
  <c r="O79" i="20"/>
  <c r="C79" i="20" s="1"/>
  <c r="O80" i="20"/>
  <c r="C80" i="20" s="1"/>
  <c r="Z200" i="3" s="1"/>
  <c r="O81" i="20"/>
  <c r="C81" i="20" s="1"/>
  <c r="O82" i="20"/>
  <c r="C82" i="20" s="1"/>
  <c r="O83" i="20"/>
  <c r="C83" i="20" s="1"/>
  <c r="Z203" i="3" s="1"/>
  <c r="O84" i="20"/>
  <c r="C84" i="20" s="1"/>
  <c r="Z204" i="3" s="1"/>
  <c r="O85" i="20"/>
  <c r="C85" i="20" s="1"/>
  <c r="O86" i="20"/>
  <c r="C86" i="20" s="1"/>
  <c r="O87" i="20"/>
  <c r="C87" i="20" s="1"/>
  <c r="O88" i="20"/>
  <c r="C88" i="20" s="1"/>
  <c r="O89" i="20"/>
  <c r="C89" i="20" s="1"/>
  <c r="Z209" i="3" s="1"/>
  <c r="O90" i="20"/>
  <c r="C90" i="20" s="1"/>
  <c r="Z210" i="3" s="1"/>
  <c r="O91" i="20"/>
  <c r="C91" i="20" s="1"/>
  <c r="O92" i="20"/>
  <c r="C92" i="20" s="1"/>
  <c r="Z212" i="3" s="1"/>
  <c r="O73" i="20"/>
  <c r="C73" i="20" s="1"/>
  <c r="B88" i="20"/>
  <c r="B89" i="20"/>
  <c r="B90" i="20"/>
  <c r="B91" i="20"/>
  <c r="B92" i="20"/>
  <c r="B74" i="20"/>
  <c r="B75" i="20"/>
  <c r="B76" i="20"/>
  <c r="B77" i="20"/>
  <c r="B78" i="20"/>
  <c r="B79" i="20"/>
  <c r="B80" i="20"/>
  <c r="B81" i="20"/>
  <c r="B82" i="20"/>
  <c r="B83" i="20"/>
  <c r="B84" i="20"/>
  <c r="B85" i="20"/>
  <c r="B86" i="20"/>
  <c r="B87" i="20"/>
  <c r="B73" i="20"/>
  <c r="O47" i="20"/>
  <c r="C47" i="20" s="1"/>
  <c r="O48" i="20"/>
  <c r="C48" i="20" s="1"/>
  <c r="O49" i="20"/>
  <c r="C49" i="20" s="1"/>
  <c r="O50" i="20"/>
  <c r="O51" i="20"/>
  <c r="C51" i="20" s="1"/>
  <c r="D51" i="20" s="1"/>
  <c r="O52" i="20"/>
  <c r="C52" i="20" s="1"/>
  <c r="Z177" i="3" s="1"/>
  <c r="O53" i="20"/>
  <c r="C53" i="20" s="1"/>
  <c r="D53" i="20" s="1"/>
  <c r="E53" i="20" s="1"/>
  <c r="AB178" i="3" s="1"/>
  <c r="O54" i="20"/>
  <c r="C54" i="20" s="1"/>
  <c r="O55" i="20"/>
  <c r="C55" i="20" s="1"/>
  <c r="O56" i="20"/>
  <c r="C56" i="20" s="1"/>
  <c r="D56" i="20" s="1"/>
  <c r="O57" i="20"/>
  <c r="C57" i="20" s="1"/>
  <c r="D57" i="20" s="1"/>
  <c r="E57" i="20" s="1"/>
  <c r="AB182" i="3" s="1"/>
  <c r="O58" i="20"/>
  <c r="C58" i="20" s="1"/>
  <c r="D58" i="20" s="1"/>
  <c r="E58" i="20" s="1"/>
  <c r="O59" i="20"/>
  <c r="C59" i="20" s="1"/>
  <c r="D59" i="20" s="1"/>
  <c r="AA184" i="3" s="1"/>
  <c r="O60" i="20"/>
  <c r="C60" i="20" s="1"/>
  <c r="O61" i="20"/>
  <c r="C61" i="20" s="1"/>
  <c r="O62" i="20"/>
  <c r="C62" i="20" s="1"/>
  <c r="D62" i="20" s="1"/>
  <c r="O63" i="20"/>
  <c r="C63" i="20" s="1"/>
  <c r="O64" i="20"/>
  <c r="C64" i="20" s="1"/>
  <c r="O65" i="20"/>
  <c r="C65" i="20" s="1"/>
  <c r="Z190" i="3" s="1"/>
  <c r="O66" i="20"/>
  <c r="C66" i="20" s="1"/>
  <c r="D66" i="20" s="1"/>
  <c r="O67" i="20"/>
  <c r="C67" i="20" s="1"/>
  <c r="D67" i="20" s="1"/>
  <c r="O46" i="20"/>
  <c r="C46" i="20" s="1"/>
  <c r="D46" i="20" s="1"/>
  <c r="AA171" i="3" s="1"/>
  <c r="B64" i="20"/>
  <c r="B65" i="20"/>
  <c r="B66" i="20"/>
  <c r="B67" i="20"/>
  <c r="B47" i="20"/>
  <c r="B48" i="20"/>
  <c r="B49" i="20"/>
  <c r="B50" i="20"/>
  <c r="B51" i="20"/>
  <c r="B52" i="20"/>
  <c r="B53" i="20"/>
  <c r="B54" i="20"/>
  <c r="B55" i="20"/>
  <c r="B56" i="20"/>
  <c r="B57" i="20"/>
  <c r="B58" i="20"/>
  <c r="B59" i="20"/>
  <c r="B60" i="20"/>
  <c r="B61" i="20"/>
  <c r="B62" i="20"/>
  <c r="B63" i="20"/>
  <c r="B46" i="20"/>
  <c r="O29" i="20"/>
  <c r="C29" i="20" s="1"/>
  <c r="D29" i="20" s="1"/>
  <c r="AA159" i="3" s="1"/>
  <c r="O30" i="20"/>
  <c r="C30" i="20" s="1"/>
  <c r="Z160" i="3" s="1"/>
  <c r="O31" i="20"/>
  <c r="C31" i="20" s="1"/>
  <c r="Z161" i="3" s="1"/>
  <c r="O32" i="20"/>
  <c r="C32" i="20" s="1"/>
  <c r="D32" i="20" s="1"/>
  <c r="AA162" i="3" s="1"/>
  <c r="O33" i="20"/>
  <c r="C33" i="20" s="1"/>
  <c r="D33" i="20" s="1"/>
  <c r="E33" i="20" s="1"/>
  <c r="O34" i="20"/>
  <c r="C34" i="20" s="1"/>
  <c r="Z164" i="3" s="1"/>
  <c r="O35" i="20"/>
  <c r="C35" i="20" s="1"/>
  <c r="Z165" i="3" s="1"/>
  <c r="O36" i="20"/>
  <c r="C36" i="20" s="1"/>
  <c r="O37" i="20"/>
  <c r="C37" i="20" s="1"/>
  <c r="O38" i="20"/>
  <c r="C38" i="20" s="1"/>
  <c r="D38" i="20" s="1"/>
  <c r="O39" i="20"/>
  <c r="C39" i="20" s="1"/>
  <c r="O40" i="20"/>
  <c r="C40" i="20" s="1"/>
  <c r="D40" i="20" s="1"/>
  <c r="O28" i="20"/>
  <c r="C28" i="20" s="1"/>
  <c r="C4" i="20"/>
  <c r="Z44" i="3" s="1"/>
  <c r="C5" i="20"/>
  <c r="D5" i="20" s="1"/>
  <c r="E5" i="20" s="1"/>
  <c r="C6" i="20"/>
  <c r="Z46" i="3" s="1"/>
  <c r="C7" i="20"/>
  <c r="C8" i="20"/>
  <c r="C9" i="20"/>
  <c r="Z49" i="3" s="1"/>
  <c r="C10" i="20"/>
  <c r="Z50" i="3" s="1"/>
  <c r="C11" i="20"/>
  <c r="Z51" i="3" s="1"/>
  <c r="C12" i="20"/>
  <c r="Z52" i="3" s="1"/>
  <c r="C13" i="20"/>
  <c r="D13" i="20" s="1"/>
  <c r="E13" i="20" s="1"/>
  <c r="C14" i="20"/>
  <c r="D14" i="20" s="1"/>
  <c r="E14" i="20" s="1"/>
  <c r="F14" i="20" s="1"/>
  <c r="C15" i="20"/>
  <c r="C16" i="20"/>
  <c r="D16" i="20" s="1"/>
  <c r="E16" i="20" s="1"/>
  <c r="C17" i="20"/>
  <c r="Z57" i="3" s="1"/>
  <c r="C18" i="20"/>
  <c r="D18" i="20" s="1"/>
  <c r="E18" i="20" s="1"/>
  <c r="F18" i="20" s="1"/>
  <c r="G18" i="20" s="1"/>
  <c r="H18" i="20" s="1"/>
  <c r="I18" i="20" s="1"/>
  <c r="J18" i="20" s="1"/>
  <c r="C19" i="20"/>
  <c r="C20" i="20"/>
  <c r="Z60" i="3" s="1"/>
  <c r="C21" i="20"/>
  <c r="Z61" i="3" s="1"/>
  <c r="C22" i="20"/>
  <c r="Z62" i="3" s="1"/>
  <c r="D11" i="19"/>
  <c r="H23" i="17"/>
  <c r="F33" i="17"/>
  <c r="F37" i="17"/>
  <c r="F25" i="17"/>
  <c r="Q23" i="16"/>
  <c r="Q19" i="16"/>
  <c r="Q15" i="16"/>
  <c r="Q11" i="16"/>
  <c r="Q7" i="16"/>
  <c r="F18" i="17"/>
  <c r="G12" i="17" s="1"/>
  <c r="F23" i="17"/>
  <c r="K24" i="17"/>
  <c r="K25" i="17"/>
  <c r="F32" i="17"/>
  <c r="F34" i="17"/>
  <c r="F35" i="17"/>
  <c r="F36" i="17"/>
  <c r="Q24" i="16"/>
  <c r="Q20" i="16"/>
  <c r="Q16" i="16"/>
  <c r="Q12" i="16"/>
  <c r="Q8" i="16"/>
  <c r="Q4" i="16"/>
  <c r="C4" i="16"/>
  <c r="Z28" i="3" s="1"/>
  <c r="AL33" i="3"/>
  <c r="F4" i="16"/>
  <c r="AC28" i="3" s="1"/>
  <c r="J4" i="16"/>
  <c r="AG28" i="3" s="1"/>
  <c r="N4" i="16"/>
  <c r="AK28" i="3" s="1"/>
  <c r="Z226" i="3" l="1"/>
  <c r="AA182" i="3"/>
  <c r="Z182" i="3"/>
  <c r="D117" i="20"/>
  <c r="E117" i="20" s="1"/>
  <c r="Z261" i="3"/>
  <c r="AB266" i="3"/>
  <c r="F127" i="20"/>
  <c r="G127" i="20" s="1"/>
  <c r="F53" i="20"/>
  <c r="G53" i="20" s="1"/>
  <c r="Z183" i="3"/>
  <c r="D101" i="20"/>
  <c r="AA229" i="3" s="1"/>
  <c r="D129" i="20"/>
  <c r="D17" i="20"/>
  <c r="E17" i="20" s="1"/>
  <c r="F17" i="20" s="1"/>
  <c r="G17" i="20" s="1"/>
  <c r="H17" i="20" s="1"/>
  <c r="Z45" i="3"/>
  <c r="D30" i="20"/>
  <c r="AA160" i="3" s="1"/>
  <c r="Z170" i="3"/>
  <c r="Z168" i="3"/>
  <c r="AA163" i="3"/>
  <c r="Z263" i="3"/>
  <c r="Z270" i="3"/>
  <c r="N27" i="26"/>
  <c r="U26" i="26"/>
  <c r="Z230" i="3"/>
  <c r="D102" i="20"/>
  <c r="Z201" i="3"/>
  <c r="D81" i="20"/>
  <c r="E81" i="20" s="1"/>
  <c r="D116" i="20"/>
  <c r="Z260" i="3"/>
  <c r="Z172" i="3"/>
  <c r="D47" i="20"/>
  <c r="AA172" i="3" s="1"/>
  <c r="Z368" i="3"/>
  <c r="D158" i="20"/>
  <c r="Z231" i="3"/>
  <c r="D103" i="20"/>
  <c r="AA231" i="3" s="1"/>
  <c r="Z193" i="3"/>
  <c r="D73" i="20"/>
  <c r="E73" i="20" s="1"/>
  <c r="D28" i="20"/>
  <c r="E28" i="20" s="1"/>
  <c r="Z158" i="3"/>
  <c r="AA170" i="3"/>
  <c r="E40" i="20"/>
  <c r="F40" i="20" s="1"/>
  <c r="G40" i="20" s="1"/>
  <c r="D147" i="20"/>
  <c r="Z276" i="3"/>
  <c r="Z180" i="3"/>
  <c r="D55" i="20"/>
  <c r="AA180" i="3" s="1"/>
  <c r="D8" i="20"/>
  <c r="E8" i="20" s="1"/>
  <c r="Z48" i="3"/>
  <c r="K4" i="20"/>
  <c r="AH44" i="3" s="1"/>
  <c r="D90" i="20"/>
  <c r="G4" i="20"/>
  <c r="AD44" i="3" s="1"/>
  <c r="Z162" i="3"/>
  <c r="E115" i="20"/>
  <c r="AB259" i="3" s="1"/>
  <c r="I4" i="20"/>
  <c r="AF44" i="3" s="1"/>
  <c r="AF58" i="3"/>
  <c r="D34" i="20"/>
  <c r="D104" i="20"/>
  <c r="D114" i="20"/>
  <c r="AA258" i="3" s="1"/>
  <c r="H4" i="20"/>
  <c r="AE44" i="3" s="1"/>
  <c r="AE58" i="3"/>
  <c r="AA45" i="3"/>
  <c r="D31" i="20"/>
  <c r="AA161" i="3" s="1"/>
  <c r="Z159" i="3"/>
  <c r="AA183" i="3"/>
  <c r="D76" i="20"/>
  <c r="E76" i="20" s="1"/>
  <c r="D111" i="20"/>
  <c r="E111" i="20" s="1"/>
  <c r="D123" i="20"/>
  <c r="AA262" i="3" s="1"/>
  <c r="AD58" i="3"/>
  <c r="F4" i="20"/>
  <c r="AC44" i="3" s="1"/>
  <c r="AC58" i="3"/>
  <c r="D4" i="20"/>
  <c r="AA44" i="3" s="1"/>
  <c r="AB58" i="3"/>
  <c r="Z259" i="3"/>
  <c r="Z275" i="3"/>
  <c r="D164" i="20"/>
  <c r="Z181" i="3"/>
  <c r="Z58" i="3"/>
  <c r="Z256" i="3"/>
  <c r="O41" i="20"/>
  <c r="O150" i="20"/>
  <c r="D159" i="20"/>
  <c r="Q26" i="16"/>
  <c r="AA58" i="3"/>
  <c r="D65" i="20"/>
  <c r="E65" i="20" s="1"/>
  <c r="AB190" i="3" s="1"/>
  <c r="AA266" i="3"/>
  <c r="F57" i="20"/>
  <c r="AC182" i="3" s="1"/>
  <c r="Z266" i="3"/>
  <c r="N20" i="16"/>
  <c r="AK29" i="3" s="1"/>
  <c r="E24" i="16"/>
  <c r="AB32" i="3" s="1"/>
  <c r="E67" i="20"/>
  <c r="AA192" i="3"/>
  <c r="E56" i="20"/>
  <c r="AA181" i="3"/>
  <c r="Z189" i="3"/>
  <c r="D64" i="20"/>
  <c r="F16" i="20"/>
  <c r="AB56" i="3"/>
  <c r="AA168" i="3"/>
  <c r="E38" i="20"/>
  <c r="AA187" i="3"/>
  <c r="E62" i="20"/>
  <c r="AA178" i="3"/>
  <c r="Z198" i="3"/>
  <c r="D78" i="20"/>
  <c r="D15" i="20"/>
  <c r="Z55" i="3"/>
  <c r="Z186" i="3"/>
  <c r="D61" i="20"/>
  <c r="Z187" i="3"/>
  <c r="Z184" i="3"/>
  <c r="Z178" i="3"/>
  <c r="Z208" i="3"/>
  <c r="D88" i="20"/>
  <c r="Z197" i="3"/>
  <c r="D77" i="20"/>
  <c r="Z265" i="3"/>
  <c r="D126" i="20"/>
  <c r="Z367" i="3"/>
  <c r="D157" i="20"/>
  <c r="F124" i="20"/>
  <c r="AB263" i="3"/>
  <c r="Z205" i="3"/>
  <c r="D85" i="20"/>
  <c r="D113" i="20"/>
  <c r="Z257" i="3"/>
  <c r="Z166" i="3"/>
  <c r="D36" i="20"/>
  <c r="D63" i="20"/>
  <c r="Z188" i="3"/>
  <c r="E29" i="20"/>
  <c r="AA191" i="3"/>
  <c r="E66" i="20"/>
  <c r="D54" i="20"/>
  <c r="Z179" i="3"/>
  <c r="E51" i="20"/>
  <c r="AA176" i="3"/>
  <c r="Z192" i="3"/>
  <c r="D148" i="20"/>
  <c r="Z277" i="3"/>
  <c r="D35" i="20"/>
  <c r="C50" i="20"/>
  <c r="O68" i="20"/>
  <c r="Z173" i="3"/>
  <c r="D48" i="20"/>
  <c r="AA56" i="3"/>
  <c r="E59" i="20"/>
  <c r="Z191" i="3"/>
  <c r="D19" i="20"/>
  <c r="Z59" i="3"/>
  <c r="D7" i="20"/>
  <c r="Z47" i="3"/>
  <c r="Z56" i="3"/>
  <c r="F33" i="20"/>
  <c r="AB163" i="3"/>
  <c r="Z163" i="3"/>
  <c r="E46" i="20"/>
  <c r="Z171" i="3"/>
  <c r="Z371" i="3"/>
  <c r="D161" i="20"/>
  <c r="Z195" i="3"/>
  <c r="D75" i="20"/>
  <c r="Z194" i="3"/>
  <c r="D74" i="20"/>
  <c r="AA263" i="3"/>
  <c r="D135" i="20"/>
  <c r="Z269" i="3"/>
  <c r="D145" i="20"/>
  <c r="Z274" i="3"/>
  <c r="Z176" i="3"/>
  <c r="Z185" i="3"/>
  <c r="D60" i="20"/>
  <c r="Z207" i="3"/>
  <c r="D87" i="20"/>
  <c r="C125" i="20"/>
  <c r="O130" i="20"/>
  <c r="Z366" i="3"/>
  <c r="D156" i="20"/>
  <c r="Z169" i="3"/>
  <c r="D39" i="20"/>
  <c r="Z206" i="3"/>
  <c r="D86" i="20"/>
  <c r="Z167" i="3"/>
  <c r="D37" i="20"/>
  <c r="D110" i="20"/>
  <c r="D52" i="20"/>
  <c r="F5" i="20"/>
  <c r="AB45" i="3"/>
  <c r="Z199" i="3"/>
  <c r="D79" i="20"/>
  <c r="D128" i="20"/>
  <c r="Z267" i="3"/>
  <c r="G14" i="20"/>
  <c r="AC54" i="3"/>
  <c r="J4" i="20"/>
  <c r="AG44" i="3" s="1"/>
  <c r="O118" i="20"/>
  <c r="D137" i="20"/>
  <c r="Z271" i="3"/>
  <c r="D149" i="20"/>
  <c r="Z278" i="3"/>
  <c r="Z370" i="3"/>
  <c r="D160" i="20"/>
  <c r="E98" i="20"/>
  <c r="AB226" i="3" s="1"/>
  <c r="AA226" i="3"/>
  <c r="AA53" i="3"/>
  <c r="Z211" i="3"/>
  <c r="D91" i="20"/>
  <c r="D80" i="20"/>
  <c r="O105" i="20"/>
  <c r="E112" i="20"/>
  <c r="AA256" i="3"/>
  <c r="K18" i="20"/>
  <c r="AG58" i="3"/>
  <c r="AB54" i="3"/>
  <c r="Z53" i="3"/>
  <c r="D92" i="20"/>
  <c r="F13" i="20"/>
  <c r="AB53" i="3"/>
  <c r="F58" i="20"/>
  <c r="AB183" i="3"/>
  <c r="D84" i="20"/>
  <c r="Z373" i="3"/>
  <c r="D163" i="20"/>
  <c r="L4" i="20"/>
  <c r="AI44" i="3" s="1"/>
  <c r="E4" i="20"/>
  <c r="AB44" i="3" s="1"/>
  <c r="N4" i="20"/>
  <c r="AK44" i="3" s="1"/>
  <c r="AA54" i="3"/>
  <c r="M4" i="20"/>
  <c r="AJ44" i="3" s="1"/>
  <c r="Z54" i="3"/>
  <c r="E32" i="20"/>
  <c r="Z174" i="3"/>
  <c r="D49" i="20"/>
  <c r="Z202" i="3"/>
  <c r="D82" i="20"/>
  <c r="D83" i="20"/>
  <c r="AA270" i="3"/>
  <c r="E136" i="20"/>
  <c r="Z372" i="3"/>
  <c r="D162" i="20"/>
  <c r="Z227" i="3"/>
  <c r="D99" i="20"/>
  <c r="O140" i="20"/>
  <c r="D139" i="20"/>
  <c r="D89" i="20"/>
  <c r="Z228" i="3"/>
  <c r="D100" i="20"/>
  <c r="F146" i="20"/>
  <c r="AB275" i="3"/>
  <c r="AA275" i="3"/>
  <c r="C155" i="20"/>
  <c r="O165" i="20"/>
  <c r="AA272" i="3"/>
  <c r="E138" i="20"/>
  <c r="O93" i="20"/>
  <c r="Z272" i="3"/>
  <c r="D12" i="20"/>
  <c r="D11" i="20"/>
  <c r="D22" i="20"/>
  <c r="D10" i="20"/>
  <c r="D21" i="20"/>
  <c r="D20" i="20"/>
  <c r="D9" i="20"/>
  <c r="D6" i="20"/>
  <c r="H25" i="17"/>
  <c r="H24" i="17"/>
  <c r="F40" i="17"/>
  <c r="F38" i="17"/>
  <c r="G15" i="17"/>
  <c r="C24" i="16"/>
  <c r="Z32" i="3" s="1"/>
  <c r="J24" i="16"/>
  <c r="AG32" i="3" s="1"/>
  <c r="N24" i="16"/>
  <c r="AK32" i="3" s="1"/>
  <c r="I24" i="16"/>
  <c r="AF32" i="3" s="1"/>
  <c r="F24" i="16"/>
  <c r="AC32" i="3" s="1"/>
  <c r="K24" i="16"/>
  <c r="AH32" i="3" s="1"/>
  <c r="J20" i="16"/>
  <c r="AG29" i="3" s="1"/>
  <c r="G20" i="16"/>
  <c r="AD29" i="3" s="1"/>
  <c r="F20" i="16"/>
  <c r="AC29" i="3" s="1"/>
  <c r="C8" i="16"/>
  <c r="Z34" i="3" s="1"/>
  <c r="O19" i="16"/>
  <c r="G14" i="17"/>
  <c r="G17" i="17"/>
  <c r="G13" i="17"/>
  <c r="G16" i="17"/>
  <c r="H4" i="16"/>
  <c r="AE28" i="3" s="1"/>
  <c r="M8" i="16"/>
  <c r="AJ34" i="3" s="1"/>
  <c r="E8" i="16"/>
  <c r="L24" i="16"/>
  <c r="AI32" i="3" s="1"/>
  <c r="D24" i="16"/>
  <c r="AA32" i="3" s="1"/>
  <c r="H20" i="16"/>
  <c r="AE29" i="3" s="1"/>
  <c r="K8" i="16"/>
  <c r="AH34" i="3" s="1"/>
  <c r="M4" i="16"/>
  <c r="AJ28" i="3" s="1"/>
  <c r="E4" i="16"/>
  <c r="AB28" i="3" s="1"/>
  <c r="J8" i="16"/>
  <c r="AG34" i="3" s="1"/>
  <c r="M20" i="16"/>
  <c r="AJ29" i="3" s="1"/>
  <c r="E20" i="16"/>
  <c r="AB29" i="3" s="1"/>
  <c r="G4" i="16"/>
  <c r="AD28" i="3" s="1"/>
  <c r="L8" i="16"/>
  <c r="AI34" i="3" s="1"/>
  <c r="D8" i="16"/>
  <c r="AA34" i="3" s="1"/>
  <c r="C20" i="16"/>
  <c r="Z29" i="3" s="1"/>
  <c r="L4" i="16"/>
  <c r="AI28" i="3" s="1"/>
  <c r="D4" i="16"/>
  <c r="I8" i="16"/>
  <c r="AF34" i="3" s="1"/>
  <c r="H24" i="16"/>
  <c r="AE32" i="3" s="1"/>
  <c r="L20" i="16"/>
  <c r="AI29" i="3" s="1"/>
  <c r="D20" i="16"/>
  <c r="AA29" i="3" s="1"/>
  <c r="K4" i="16"/>
  <c r="AH28" i="3" s="1"/>
  <c r="H8" i="16"/>
  <c r="AE34" i="3" s="1"/>
  <c r="G24" i="16"/>
  <c r="AD32" i="3" s="1"/>
  <c r="K20" i="16"/>
  <c r="AH29" i="3" s="1"/>
  <c r="G8" i="16"/>
  <c r="AD34" i="3" s="1"/>
  <c r="I4" i="16"/>
  <c r="AF28" i="3" s="1"/>
  <c r="N8" i="16"/>
  <c r="AK34" i="3" s="1"/>
  <c r="F8" i="16"/>
  <c r="AC34" i="3" s="1"/>
  <c r="M24" i="16"/>
  <c r="AJ32" i="3" s="1"/>
  <c r="I20" i="16"/>
  <c r="AF29" i="3" s="1"/>
  <c r="O7" i="16"/>
  <c r="O23" i="16"/>
  <c r="O3" i="16"/>
  <c r="AB57" i="3" l="1"/>
  <c r="AA261" i="3"/>
  <c r="AA57" i="3"/>
  <c r="AA193" i="3"/>
  <c r="AD57" i="3"/>
  <c r="AC266" i="3"/>
  <c r="AB170" i="3"/>
  <c r="F65" i="20"/>
  <c r="AC190" i="3" s="1"/>
  <c r="AC178" i="3"/>
  <c r="AA158" i="3"/>
  <c r="AC57" i="3"/>
  <c r="AA190" i="3"/>
  <c r="E31" i="20"/>
  <c r="AB161" i="3" s="1"/>
  <c r="AA201" i="3"/>
  <c r="E30" i="20"/>
  <c r="F30" i="20" s="1"/>
  <c r="E55" i="20"/>
  <c r="F55" i="20" s="1"/>
  <c r="E47" i="20"/>
  <c r="F47" i="20" s="1"/>
  <c r="G57" i="20"/>
  <c r="AD182" i="3" s="1"/>
  <c r="E101" i="20"/>
  <c r="F101" i="20" s="1"/>
  <c r="AA48" i="3"/>
  <c r="AA268" i="3"/>
  <c r="E129" i="20"/>
  <c r="U27" i="26"/>
  <c r="N28" i="26"/>
  <c r="E114" i="20"/>
  <c r="AB258" i="3" s="1"/>
  <c r="F115" i="20"/>
  <c r="G115" i="20" s="1"/>
  <c r="AA196" i="3"/>
  <c r="AA260" i="3"/>
  <c r="E116" i="20"/>
  <c r="AA164" i="3"/>
  <c r="E34" i="20"/>
  <c r="E103" i="20"/>
  <c r="AB231" i="3" s="1"/>
  <c r="AA255" i="3"/>
  <c r="E147" i="20"/>
  <c r="AA276" i="3"/>
  <c r="E123" i="20"/>
  <c r="F123" i="20" s="1"/>
  <c r="AA210" i="3"/>
  <c r="E90" i="20"/>
  <c r="AC170" i="3"/>
  <c r="AA232" i="3"/>
  <c r="E104" i="20"/>
  <c r="AA368" i="3"/>
  <c r="E158" i="20"/>
  <c r="AA374" i="3"/>
  <c r="E164" i="20"/>
  <c r="AA369" i="3"/>
  <c r="E159" i="20"/>
  <c r="AB261" i="3"/>
  <c r="F117" i="20"/>
  <c r="AA230" i="3"/>
  <c r="E102" i="20"/>
  <c r="E20" i="20"/>
  <c r="AA60" i="3"/>
  <c r="AA372" i="3"/>
  <c r="E162" i="20"/>
  <c r="F46" i="20"/>
  <c r="AB171" i="3"/>
  <c r="E148" i="20"/>
  <c r="AA277" i="3"/>
  <c r="AA257" i="3"/>
  <c r="E113" i="20"/>
  <c r="E21" i="20"/>
  <c r="AA61" i="3"/>
  <c r="E52" i="20"/>
  <c r="AA177" i="3"/>
  <c r="AA205" i="3"/>
  <c r="E85" i="20"/>
  <c r="F76" i="20"/>
  <c r="AB196" i="3"/>
  <c r="E15" i="20"/>
  <c r="AA55" i="3"/>
  <c r="E22" i="20"/>
  <c r="AA62" i="3"/>
  <c r="E87" i="20"/>
  <c r="AA207" i="3"/>
  <c r="G33" i="20"/>
  <c r="AC163" i="3"/>
  <c r="Z365" i="3"/>
  <c r="D155" i="20"/>
  <c r="E48" i="20"/>
  <c r="AA173" i="3"/>
  <c r="F29" i="20"/>
  <c r="AB159" i="3"/>
  <c r="G124" i="20"/>
  <c r="AC263" i="3"/>
  <c r="E64" i="20"/>
  <c r="AA189" i="3"/>
  <c r="E12" i="20"/>
  <c r="AA52" i="3"/>
  <c r="E99" i="20"/>
  <c r="AA227" i="3"/>
  <c r="E163" i="20"/>
  <c r="AA373" i="3"/>
  <c r="AA206" i="3"/>
  <c r="E86" i="20"/>
  <c r="AA274" i="3"/>
  <c r="E145" i="20"/>
  <c r="E157" i="20"/>
  <c r="AA367" i="3"/>
  <c r="AA202" i="3"/>
  <c r="E82" i="20"/>
  <c r="H53" i="20"/>
  <c r="AD178" i="3"/>
  <c r="E137" i="20"/>
  <c r="AA271" i="3"/>
  <c r="F59" i="20"/>
  <c r="AB184" i="3"/>
  <c r="AA273" i="3"/>
  <c r="E139" i="20"/>
  <c r="F81" i="20"/>
  <c r="AB201" i="3"/>
  <c r="F136" i="20"/>
  <c r="AB270" i="3"/>
  <c r="AA197" i="3"/>
  <c r="E77" i="20"/>
  <c r="E37" i="20"/>
  <c r="AA167" i="3"/>
  <c r="AB176" i="3"/>
  <c r="F51" i="20"/>
  <c r="G16" i="20"/>
  <c r="AC56" i="3"/>
  <c r="E11" i="20"/>
  <c r="AA51" i="3"/>
  <c r="H14" i="20"/>
  <c r="AD54" i="3"/>
  <c r="AA208" i="3"/>
  <c r="E88" i="20"/>
  <c r="E83" i="20"/>
  <c r="AA203" i="3"/>
  <c r="F98" i="20"/>
  <c r="AC226" i="3" s="1"/>
  <c r="L18" i="20"/>
  <c r="AH58" i="3"/>
  <c r="H40" i="20"/>
  <c r="AD170" i="3"/>
  <c r="E128" i="20"/>
  <c r="AA267" i="3"/>
  <c r="E7" i="20"/>
  <c r="AA47" i="3"/>
  <c r="E63" i="20"/>
  <c r="AA188" i="3"/>
  <c r="G146" i="20"/>
  <c r="AC275" i="3"/>
  <c r="AA204" i="3"/>
  <c r="E84" i="20"/>
  <c r="E160" i="20"/>
  <c r="AA370" i="3"/>
  <c r="AA199" i="3"/>
  <c r="E79" i="20"/>
  <c r="E39" i="20"/>
  <c r="AA169" i="3"/>
  <c r="E60" i="20"/>
  <c r="AA185" i="3"/>
  <c r="E135" i="20"/>
  <c r="AA269" i="3"/>
  <c r="E161" i="20"/>
  <c r="AA371" i="3"/>
  <c r="D50" i="20"/>
  <c r="Z175" i="3"/>
  <c r="AA179" i="3"/>
  <c r="E54" i="20"/>
  <c r="AA166" i="3"/>
  <c r="E36" i="20"/>
  <c r="E126" i="20"/>
  <c r="AA265" i="3"/>
  <c r="AA198" i="3"/>
  <c r="E78" i="20"/>
  <c r="F56" i="20"/>
  <c r="AB181" i="3"/>
  <c r="E100" i="20"/>
  <c r="AA228" i="3"/>
  <c r="H127" i="20"/>
  <c r="AD266" i="3"/>
  <c r="AA174" i="3"/>
  <c r="E49" i="20"/>
  <c r="F112" i="20"/>
  <c r="AB256" i="3"/>
  <c r="E19" i="20"/>
  <c r="AA59" i="3"/>
  <c r="E35" i="20"/>
  <c r="AA165" i="3"/>
  <c r="AB191" i="3"/>
  <c r="F66" i="20"/>
  <c r="G58" i="20"/>
  <c r="AC183" i="3"/>
  <c r="E156" i="20"/>
  <c r="AA366" i="3"/>
  <c r="D125" i="20"/>
  <c r="Z264" i="3"/>
  <c r="AA209" i="3"/>
  <c r="E89" i="20"/>
  <c r="G5" i="20"/>
  <c r="AC45" i="3"/>
  <c r="E74" i="20"/>
  <c r="AA194" i="3"/>
  <c r="AB193" i="3"/>
  <c r="F73" i="20"/>
  <c r="F38" i="20"/>
  <c r="AB168" i="3"/>
  <c r="F138" i="20"/>
  <c r="AB272" i="3"/>
  <c r="E10" i="20"/>
  <c r="AA50" i="3"/>
  <c r="AA212" i="3"/>
  <c r="E92" i="20"/>
  <c r="E110" i="20"/>
  <c r="AA254" i="3"/>
  <c r="F111" i="20"/>
  <c r="AB255" i="3"/>
  <c r="E75" i="20"/>
  <c r="AA195" i="3"/>
  <c r="E6" i="20"/>
  <c r="AA46" i="3"/>
  <c r="F32" i="20"/>
  <c r="AB162" i="3"/>
  <c r="AA200" i="3"/>
  <c r="E80" i="20"/>
  <c r="E149" i="20"/>
  <c r="AA278" i="3"/>
  <c r="F8" i="20"/>
  <c r="AB48" i="3"/>
  <c r="AA186" i="3"/>
  <c r="E61" i="20"/>
  <c r="AB187" i="3"/>
  <c r="F62" i="20"/>
  <c r="E9" i="20"/>
  <c r="AA49" i="3"/>
  <c r="G13" i="20"/>
  <c r="AC53" i="3"/>
  <c r="AA211" i="3"/>
  <c r="E91" i="20"/>
  <c r="F28" i="20"/>
  <c r="AB158" i="3"/>
  <c r="I17" i="20"/>
  <c r="AE57" i="3"/>
  <c r="F67" i="20"/>
  <c r="AB192" i="3"/>
  <c r="F24" i="17"/>
  <c r="F26" i="17" s="1"/>
  <c r="F29" i="17" s="1"/>
  <c r="F41" i="17" s="1"/>
  <c r="F9" i="17" s="1"/>
  <c r="AL32" i="3"/>
  <c r="O24" i="16"/>
  <c r="O8" i="16"/>
  <c r="AB34" i="3"/>
  <c r="O4" i="16"/>
  <c r="AA28" i="3"/>
  <c r="O20" i="16"/>
  <c r="F10" i="17" l="1"/>
  <c r="H12" i="17" s="1"/>
  <c r="G65" i="20"/>
  <c r="H65" i="20" s="1"/>
  <c r="H57" i="20"/>
  <c r="AE182" i="3" s="1"/>
  <c r="F31" i="20"/>
  <c r="AC161" i="3" s="1"/>
  <c r="AB180" i="3"/>
  <c r="AB172" i="3"/>
  <c r="AB160" i="3"/>
  <c r="AB229" i="3"/>
  <c r="F129" i="20"/>
  <c r="AB268" i="3"/>
  <c r="F114" i="20"/>
  <c r="G114" i="20" s="1"/>
  <c r="AC259" i="3"/>
  <c r="N29" i="26"/>
  <c r="U28" i="26"/>
  <c r="AB368" i="3"/>
  <c r="F158" i="20"/>
  <c r="F104" i="20"/>
  <c r="AB232" i="3"/>
  <c r="AB260" i="3"/>
  <c r="F116" i="20"/>
  <c r="AB230" i="3"/>
  <c r="F102" i="20"/>
  <c r="AB369" i="3"/>
  <c r="F159" i="20"/>
  <c r="AB374" i="3"/>
  <c r="F164" i="20"/>
  <c r="AB164" i="3"/>
  <c r="F34" i="20"/>
  <c r="AB262" i="3"/>
  <c r="F90" i="20"/>
  <c r="AB210" i="3"/>
  <c r="F147" i="20"/>
  <c r="AB276" i="3"/>
  <c r="F103" i="20"/>
  <c r="AC231" i="3" s="1"/>
  <c r="G117" i="20"/>
  <c r="AC261" i="3"/>
  <c r="E125" i="20"/>
  <c r="AA264" i="3"/>
  <c r="AB373" i="3"/>
  <c r="F163" i="20"/>
  <c r="AB198" i="3"/>
  <c r="F78" i="20"/>
  <c r="G47" i="20"/>
  <c r="AC172" i="3"/>
  <c r="F19" i="20"/>
  <c r="AB59" i="3"/>
  <c r="AB269" i="3"/>
  <c r="F135" i="20"/>
  <c r="I40" i="20"/>
  <c r="AE170" i="3"/>
  <c r="AB197" i="3"/>
  <c r="F77" i="20"/>
  <c r="AB227" i="3"/>
  <c r="F99" i="20"/>
  <c r="F110" i="20"/>
  <c r="AB254" i="3"/>
  <c r="AB202" i="3"/>
  <c r="F82" i="20"/>
  <c r="G76" i="20"/>
  <c r="AC196" i="3"/>
  <c r="AC168" i="3"/>
  <c r="G38" i="20"/>
  <c r="F149" i="20"/>
  <c r="AB278" i="3"/>
  <c r="AA365" i="3"/>
  <c r="E155" i="20"/>
  <c r="F113" i="20"/>
  <c r="AB257" i="3"/>
  <c r="F80" i="20"/>
  <c r="AB200" i="3"/>
  <c r="H146" i="20"/>
  <c r="AD275" i="3"/>
  <c r="AE178" i="3"/>
  <c r="I53" i="20"/>
  <c r="F15" i="20"/>
  <c r="AB55" i="3"/>
  <c r="F9" i="20"/>
  <c r="AB49" i="3"/>
  <c r="F74" i="20"/>
  <c r="AB194" i="3"/>
  <c r="I14" i="20"/>
  <c r="AE54" i="3"/>
  <c r="G62" i="20"/>
  <c r="AC187" i="3"/>
  <c r="F92" i="20"/>
  <c r="AB212" i="3"/>
  <c r="G112" i="20"/>
  <c r="AC256" i="3"/>
  <c r="F126" i="20"/>
  <c r="AB265" i="3"/>
  <c r="F60" i="20"/>
  <c r="AB185" i="3"/>
  <c r="M18" i="20"/>
  <c r="AI58" i="3"/>
  <c r="AB273" i="3"/>
  <c r="F139" i="20"/>
  <c r="F12" i="20"/>
  <c r="AB52" i="3"/>
  <c r="G101" i="20"/>
  <c r="AC229" i="3"/>
  <c r="F148" i="20"/>
  <c r="AB277" i="3"/>
  <c r="G32" i="20"/>
  <c r="AC162" i="3"/>
  <c r="H5" i="20"/>
  <c r="AD45" i="3"/>
  <c r="F156" i="20"/>
  <c r="AB366" i="3"/>
  <c r="F49" i="20"/>
  <c r="AB174" i="3"/>
  <c r="AB166" i="3"/>
  <c r="F36" i="20"/>
  <c r="G123" i="20"/>
  <c r="AC262" i="3"/>
  <c r="F85" i="20"/>
  <c r="AB205" i="3"/>
  <c r="G98" i="20"/>
  <c r="AD226" i="3" s="1"/>
  <c r="J17" i="20"/>
  <c r="AF57" i="3"/>
  <c r="F61" i="20"/>
  <c r="AB186" i="3"/>
  <c r="F39" i="20"/>
  <c r="AB169" i="3"/>
  <c r="AB188" i="3"/>
  <c r="F63" i="20"/>
  <c r="F157" i="20"/>
  <c r="AB367" i="3"/>
  <c r="AB189" i="3"/>
  <c r="F64" i="20"/>
  <c r="H33" i="20"/>
  <c r="AD163" i="3"/>
  <c r="G46" i="20"/>
  <c r="AC171" i="3"/>
  <c r="F10" i="20"/>
  <c r="AB50" i="3"/>
  <c r="H58" i="20"/>
  <c r="AD183" i="3"/>
  <c r="AB179" i="3"/>
  <c r="F54" i="20"/>
  <c r="AB199" i="3"/>
  <c r="F79" i="20"/>
  <c r="F11" i="20"/>
  <c r="AB51" i="3"/>
  <c r="G59" i="20"/>
  <c r="AC184" i="3"/>
  <c r="F145" i="20"/>
  <c r="AB274" i="3"/>
  <c r="AB372" i="3"/>
  <c r="F162" i="20"/>
  <c r="F84" i="20"/>
  <c r="AB204" i="3"/>
  <c r="G67" i="20"/>
  <c r="AC192" i="3"/>
  <c r="G73" i="20"/>
  <c r="AC193" i="3"/>
  <c r="AB165" i="3"/>
  <c r="F35" i="20"/>
  <c r="AB371" i="3"/>
  <c r="F161" i="20"/>
  <c r="F48" i="20"/>
  <c r="AB173" i="3"/>
  <c r="H13" i="20"/>
  <c r="AD53" i="3"/>
  <c r="H124" i="20"/>
  <c r="AD263" i="3"/>
  <c r="F87" i="20"/>
  <c r="AB207" i="3"/>
  <c r="AB177" i="3"/>
  <c r="F52" i="20"/>
  <c r="F75" i="20"/>
  <c r="AB195" i="3"/>
  <c r="AC201" i="3"/>
  <c r="G81" i="20"/>
  <c r="G56" i="20"/>
  <c r="AC181" i="3"/>
  <c r="G30" i="20"/>
  <c r="AC160" i="3"/>
  <c r="G111" i="20"/>
  <c r="AC255" i="3"/>
  <c r="AC158" i="3"/>
  <c r="G28" i="20"/>
  <c r="AB209" i="3"/>
  <c r="F89" i="20"/>
  <c r="I127" i="20"/>
  <c r="AE266" i="3"/>
  <c r="F7" i="20"/>
  <c r="AB47" i="3"/>
  <c r="G8" i="20"/>
  <c r="AC48" i="3"/>
  <c r="F6" i="20"/>
  <c r="AB46" i="3"/>
  <c r="G138" i="20"/>
  <c r="AC272" i="3"/>
  <c r="AC191" i="3"/>
  <c r="G66" i="20"/>
  <c r="F83" i="20"/>
  <c r="AB203" i="3"/>
  <c r="H16" i="20"/>
  <c r="AD56" i="3"/>
  <c r="G136" i="20"/>
  <c r="AC270" i="3"/>
  <c r="F137" i="20"/>
  <c r="AB271" i="3"/>
  <c r="AB206" i="3"/>
  <c r="F86" i="20"/>
  <c r="G55" i="20"/>
  <c r="AC180" i="3"/>
  <c r="AB267" i="3"/>
  <c r="F128" i="20"/>
  <c r="F22" i="20"/>
  <c r="AB62" i="3"/>
  <c r="F37" i="20"/>
  <c r="AB167" i="3"/>
  <c r="F91" i="20"/>
  <c r="AB211" i="3"/>
  <c r="AB228" i="3"/>
  <c r="F100" i="20"/>
  <c r="AA175" i="3"/>
  <c r="E50" i="20"/>
  <c r="F160" i="20"/>
  <c r="AB370" i="3"/>
  <c r="F88" i="20"/>
  <c r="AB208" i="3"/>
  <c r="AC176" i="3"/>
  <c r="G51" i="20"/>
  <c r="AC159" i="3"/>
  <c r="G29" i="20"/>
  <c r="H115" i="20"/>
  <c r="AD259" i="3"/>
  <c r="F21" i="20"/>
  <c r="AB61" i="3"/>
  <c r="F20" i="20"/>
  <c r="AB60" i="3"/>
  <c r="F27" i="17"/>
  <c r="H17" i="17"/>
  <c r="H14" i="17"/>
  <c r="H13" i="17"/>
  <c r="H35" i="13"/>
  <c r="I35" i="13"/>
  <c r="J35" i="13"/>
  <c r="E19" i="11" s="1"/>
  <c r="K35" i="13"/>
  <c r="L35" i="13"/>
  <c r="M35" i="13"/>
  <c r="N35" i="13"/>
  <c r="O35" i="13"/>
  <c r="J19" i="11" s="1"/>
  <c r="P35" i="13"/>
  <c r="Q35" i="13"/>
  <c r="R35" i="13"/>
  <c r="M19" i="11" s="1"/>
  <c r="G35" i="13"/>
  <c r="H30" i="13"/>
  <c r="I30" i="13"/>
  <c r="J30" i="13"/>
  <c r="K30" i="13"/>
  <c r="L30" i="13"/>
  <c r="G14" i="11" s="1"/>
  <c r="M30" i="13"/>
  <c r="N30" i="13"/>
  <c r="O30" i="13"/>
  <c r="J14" i="11" s="1"/>
  <c r="P30" i="13"/>
  <c r="Q30" i="13"/>
  <c r="R30" i="13"/>
  <c r="G30" i="13"/>
  <c r="B14" i="11" s="1"/>
  <c r="H9" i="13"/>
  <c r="I9" i="13"/>
  <c r="J9" i="13"/>
  <c r="K9" i="13"/>
  <c r="L9" i="13"/>
  <c r="G9" i="11" s="1"/>
  <c r="M9" i="13"/>
  <c r="N9" i="13"/>
  <c r="O9" i="13"/>
  <c r="P9" i="13"/>
  <c r="Q9" i="13"/>
  <c r="R9" i="13"/>
  <c r="G9" i="13"/>
  <c r="B9" i="11" s="1"/>
  <c r="H4" i="13"/>
  <c r="I4" i="13"/>
  <c r="J4" i="13"/>
  <c r="K4" i="13"/>
  <c r="F4" i="11" s="1"/>
  <c r="L4" i="13"/>
  <c r="G4" i="11" s="1"/>
  <c r="M4" i="13"/>
  <c r="H4" i="11" s="1"/>
  <c r="N4" i="13"/>
  <c r="I4" i="11" s="1"/>
  <c r="O4" i="13"/>
  <c r="J4" i="11" s="1"/>
  <c r="P4" i="13"/>
  <c r="Q4" i="13"/>
  <c r="R4" i="13"/>
  <c r="G4" i="13"/>
  <c r="AA8" i="3"/>
  <c r="AB8" i="3"/>
  <c r="AC8" i="3"/>
  <c r="AD8" i="3"/>
  <c r="AE8" i="3"/>
  <c r="AF8" i="3"/>
  <c r="AG8" i="3"/>
  <c r="AH8" i="3"/>
  <c r="AI8" i="3"/>
  <c r="AJ8" i="3"/>
  <c r="AK8" i="3"/>
  <c r="AA9" i="3"/>
  <c r="AB9" i="3"/>
  <c r="AC9" i="3"/>
  <c r="AD9" i="3"/>
  <c r="AE9" i="3"/>
  <c r="AF9" i="3"/>
  <c r="AG9" i="3"/>
  <c r="AH9" i="3"/>
  <c r="AI9" i="3"/>
  <c r="AJ9" i="3"/>
  <c r="AK9" i="3"/>
  <c r="AA15" i="3"/>
  <c r="AB15" i="3"/>
  <c r="AC15" i="3"/>
  <c r="AD15" i="3"/>
  <c r="AE15" i="3"/>
  <c r="AF15" i="3"/>
  <c r="AG15" i="3"/>
  <c r="AH15" i="3"/>
  <c r="AI15" i="3"/>
  <c r="AJ15" i="3"/>
  <c r="AK15" i="3"/>
  <c r="AA16" i="3"/>
  <c r="AB16" i="3"/>
  <c r="AC16" i="3"/>
  <c r="AD16" i="3"/>
  <c r="AE16" i="3"/>
  <c r="AF16" i="3"/>
  <c r="AG16" i="3"/>
  <c r="AH16" i="3"/>
  <c r="AI16" i="3"/>
  <c r="AJ16" i="3"/>
  <c r="AK16" i="3"/>
  <c r="AA21" i="3"/>
  <c r="AB21" i="3"/>
  <c r="AC21" i="3"/>
  <c r="AD21" i="3"/>
  <c r="AE21" i="3"/>
  <c r="AF21" i="3"/>
  <c r="AG21" i="3"/>
  <c r="AH21" i="3"/>
  <c r="AI21" i="3"/>
  <c r="AJ21" i="3"/>
  <c r="AK21" i="3"/>
  <c r="AB6" i="3"/>
  <c r="AC6" i="3"/>
  <c r="AD6" i="3"/>
  <c r="AE6" i="3"/>
  <c r="AF6" i="3"/>
  <c r="AG6" i="3"/>
  <c r="AH6" i="3"/>
  <c r="AI6" i="3"/>
  <c r="AJ6" i="3"/>
  <c r="AK6" i="3"/>
  <c r="AA6" i="3"/>
  <c r="Z6" i="3"/>
  <c r="Z8" i="3"/>
  <c r="Z9" i="3"/>
  <c r="Z15" i="3"/>
  <c r="Z16" i="3"/>
  <c r="Z21" i="3"/>
  <c r="U12" i="11"/>
  <c r="V12" i="11"/>
  <c r="W12" i="11"/>
  <c r="X12" i="11"/>
  <c r="Y12" i="11"/>
  <c r="Z12" i="11"/>
  <c r="AA12" i="11"/>
  <c r="AB12" i="11"/>
  <c r="AC12" i="11"/>
  <c r="AD12" i="11"/>
  <c r="AE12" i="11"/>
  <c r="AF13" i="11"/>
  <c r="AF18" i="11"/>
  <c r="U18" i="11"/>
  <c r="V18" i="11"/>
  <c r="W18" i="11"/>
  <c r="X18" i="11"/>
  <c r="Y18" i="11"/>
  <c r="Z18" i="11"/>
  <c r="AA18" i="11"/>
  <c r="AB18" i="11"/>
  <c r="AC18" i="11"/>
  <c r="AD18" i="11"/>
  <c r="AE18" i="11"/>
  <c r="U13" i="11"/>
  <c r="V13" i="11"/>
  <c r="W13" i="11"/>
  <c r="X13" i="11"/>
  <c r="Y13" i="11"/>
  <c r="Z13" i="11"/>
  <c r="AA13" i="11"/>
  <c r="AB13" i="11"/>
  <c r="AC13" i="11"/>
  <c r="AD13" i="11"/>
  <c r="AE13" i="11"/>
  <c r="T18" i="11"/>
  <c r="T13" i="11"/>
  <c r="T12" i="11"/>
  <c r="O216" i="14"/>
  <c r="N216" i="14"/>
  <c r="Q216" i="14" s="1"/>
  <c r="G216" i="14"/>
  <c r="U216" i="14" s="1"/>
  <c r="V215" i="14"/>
  <c r="P215" i="14" s="1"/>
  <c r="S215" i="14"/>
  <c r="O215" i="14"/>
  <c r="N215" i="14"/>
  <c r="Q215" i="14" s="1"/>
  <c r="M215" i="14"/>
  <c r="G215" i="14"/>
  <c r="U215" i="14" s="1"/>
  <c r="V214" i="14"/>
  <c r="P214" i="14" s="1"/>
  <c r="S214" i="14"/>
  <c r="O214" i="14"/>
  <c r="N214" i="14"/>
  <c r="Q214" i="14" s="1"/>
  <c r="M214" i="14"/>
  <c r="G214" i="14"/>
  <c r="R214" i="14" s="1"/>
  <c r="O213" i="14"/>
  <c r="N213" i="14"/>
  <c r="Q213" i="14" s="1"/>
  <c r="G213" i="14"/>
  <c r="U213" i="14" s="1"/>
  <c r="O212" i="14"/>
  <c r="N212" i="14"/>
  <c r="Q212" i="14" s="1"/>
  <c r="G212" i="14"/>
  <c r="U212" i="14" s="1"/>
  <c r="O211" i="14"/>
  <c r="N211" i="14"/>
  <c r="Q211" i="14" s="1"/>
  <c r="G211" i="14"/>
  <c r="R211" i="14" s="1"/>
  <c r="O210" i="14"/>
  <c r="N210" i="14"/>
  <c r="Q210" i="14" s="1"/>
  <c r="G210" i="14"/>
  <c r="R210" i="14" s="1"/>
  <c r="O209" i="14"/>
  <c r="N209" i="14"/>
  <c r="Q209" i="14" s="1"/>
  <c r="G209" i="14"/>
  <c r="U209" i="14" s="1"/>
  <c r="V208" i="14"/>
  <c r="P208" i="14" s="1"/>
  <c r="S208" i="14"/>
  <c r="O208" i="14"/>
  <c r="N208" i="14"/>
  <c r="Q208" i="14" s="1"/>
  <c r="M208" i="14"/>
  <c r="G208" i="14"/>
  <c r="U208" i="14" s="1"/>
  <c r="V207" i="14"/>
  <c r="P207" i="14" s="1"/>
  <c r="S207" i="14"/>
  <c r="O207" i="14"/>
  <c r="N207" i="14"/>
  <c r="Q207" i="14" s="1"/>
  <c r="M207" i="14"/>
  <c r="G207" i="14"/>
  <c r="U207" i="14" s="1"/>
  <c r="V206" i="14"/>
  <c r="P206" i="14" s="1"/>
  <c r="S206" i="14"/>
  <c r="O206" i="14"/>
  <c r="N206" i="14"/>
  <c r="Q206" i="14" s="1"/>
  <c r="M206" i="14"/>
  <c r="G206" i="14"/>
  <c r="R206" i="14" s="1"/>
  <c r="V205" i="14"/>
  <c r="P205" i="14" s="1"/>
  <c r="S205" i="14"/>
  <c r="O205" i="14"/>
  <c r="N205" i="14"/>
  <c r="Q205" i="14" s="1"/>
  <c r="M205" i="14"/>
  <c r="G205" i="14"/>
  <c r="U205" i="14" s="1"/>
  <c r="V204" i="14"/>
  <c r="P204" i="14" s="1"/>
  <c r="S204" i="14"/>
  <c r="O204" i="14"/>
  <c r="N204" i="14"/>
  <c r="Q204" i="14" s="1"/>
  <c r="M204" i="14"/>
  <c r="G204" i="14"/>
  <c r="U204" i="14" s="1"/>
  <c r="O203" i="14"/>
  <c r="N203" i="14"/>
  <c r="Q203" i="14" s="1"/>
  <c r="G203" i="14"/>
  <c r="U203" i="14" s="1"/>
  <c r="X203" i="14" s="1"/>
  <c r="O202" i="14"/>
  <c r="N202" i="14"/>
  <c r="Q202" i="14" s="1"/>
  <c r="G202" i="14"/>
  <c r="R202" i="14" s="1"/>
  <c r="O201" i="14"/>
  <c r="N201" i="14"/>
  <c r="Q201" i="14" s="1"/>
  <c r="G201" i="14"/>
  <c r="U201" i="14" s="1"/>
  <c r="O200" i="14"/>
  <c r="N200" i="14"/>
  <c r="Q200" i="14" s="1"/>
  <c r="G200" i="14"/>
  <c r="R200" i="14" s="1"/>
  <c r="O199" i="14"/>
  <c r="N199" i="14"/>
  <c r="Q199" i="14" s="1"/>
  <c r="G199" i="14"/>
  <c r="U199" i="14" s="1"/>
  <c r="O198" i="14"/>
  <c r="N198" i="14"/>
  <c r="Q198" i="14" s="1"/>
  <c r="G198" i="14"/>
  <c r="U198" i="14" s="1"/>
  <c r="O197" i="14"/>
  <c r="N197" i="14"/>
  <c r="Q197" i="14" s="1"/>
  <c r="G197" i="14"/>
  <c r="U197" i="14" s="1"/>
  <c r="X197" i="14" s="1"/>
  <c r="O196" i="14"/>
  <c r="N196" i="14"/>
  <c r="Q196" i="14" s="1"/>
  <c r="G196" i="14"/>
  <c r="R196" i="14" s="1"/>
  <c r="O195" i="14"/>
  <c r="N195" i="14"/>
  <c r="Q195" i="14" s="1"/>
  <c r="G195" i="14"/>
  <c r="U195" i="14" s="1"/>
  <c r="O194" i="14"/>
  <c r="N194" i="14"/>
  <c r="Q194" i="14" s="1"/>
  <c r="G194" i="14"/>
  <c r="U194" i="14" s="1"/>
  <c r="O193" i="14"/>
  <c r="N193" i="14"/>
  <c r="Q193" i="14" s="1"/>
  <c r="G193" i="14"/>
  <c r="U193" i="14" s="1"/>
  <c r="O192" i="14"/>
  <c r="N192" i="14"/>
  <c r="Q192" i="14" s="1"/>
  <c r="G192" i="14"/>
  <c r="R192" i="14" s="1"/>
  <c r="O191" i="14"/>
  <c r="N191" i="14"/>
  <c r="Q191" i="14" s="1"/>
  <c r="G191" i="14"/>
  <c r="U191" i="14" s="1"/>
  <c r="O190" i="14"/>
  <c r="N190" i="14"/>
  <c r="Q190" i="14" s="1"/>
  <c r="G190" i="14"/>
  <c r="U190" i="14" s="1"/>
  <c r="O189" i="14"/>
  <c r="N189" i="14"/>
  <c r="Q189" i="14" s="1"/>
  <c r="G189" i="14"/>
  <c r="U189" i="14" s="1"/>
  <c r="O188" i="14"/>
  <c r="N188" i="14"/>
  <c r="Q188" i="14" s="1"/>
  <c r="G188" i="14"/>
  <c r="R188" i="14" s="1"/>
  <c r="O187" i="14"/>
  <c r="N187" i="14"/>
  <c r="Q187" i="14" s="1"/>
  <c r="G187" i="14"/>
  <c r="U187" i="14" s="1"/>
  <c r="O186" i="14"/>
  <c r="N186" i="14"/>
  <c r="Q186" i="14" s="1"/>
  <c r="G186" i="14"/>
  <c r="U186" i="14" s="1"/>
  <c r="X186" i="14" s="1"/>
  <c r="O185" i="14"/>
  <c r="N185" i="14"/>
  <c r="Q185" i="14" s="1"/>
  <c r="G185" i="14"/>
  <c r="U185" i="14" s="1"/>
  <c r="O184" i="14"/>
  <c r="N184" i="14"/>
  <c r="Q184" i="14" s="1"/>
  <c r="G184" i="14"/>
  <c r="R184" i="14" s="1"/>
  <c r="O183" i="14"/>
  <c r="N183" i="14"/>
  <c r="Q183" i="14" s="1"/>
  <c r="G183" i="14"/>
  <c r="U183" i="14" s="1"/>
  <c r="O182" i="14"/>
  <c r="N182" i="14"/>
  <c r="Q182" i="14" s="1"/>
  <c r="G182" i="14"/>
  <c r="U182" i="14" s="1"/>
  <c r="O181" i="14"/>
  <c r="N181" i="14"/>
  <c r="Q181" i="14" s="1"/>
  <c r="G181" i="14"/>
  <c r="U181" i="14" s="1"/>
  <c r="O180" i="14"/>
  <c r="N180" i="14"/>
  <c r="Q180" i="14" s="1"/>
  <c r="G180" i="14"/>
  <c r="U180" i="14" s="1"/>
  <c r="O179" i="14"/>
  <c r="N179" i="14"/>
  <c r="Q179" i="14" s="1"/>
  <c r="G179" i="14"/>
  <c r="U179" i="14" s="1"/>
  <c r="O178" i="14"/>
  <c r="N178" i="14"/>
  <c r="Q178" i="14" s="1"/>
  <c r="G178" i="14"/>
  <c r="U178" i="14" s="1"/>
  <c r="O177" i="14"/>
  <c r="N177" i="14"/>
  <c r="Q177" i="14" s="1"/>
  <c r="G177" i="14"/>
  <c r="R177" i="14" s="1"/>
  <c r="O176" i="14"/>
  <c r="N176" i="14"/>
  <c r="Q176" i="14" s="1"/>
  <c r="G176" i="14"/>
  <c r="U176" i="14" s="1"/>
  <c r="O175" i="14"/>
  <c r="N175" i="14"/>
  <c r="Q175" i="14" s="1"/>
  <c r="G175" i="14"/>
  <c r="U175" i="14" s="1"/>
  <c r="X175" i="14" s="1"/>
  <c r="O174" i="14"/>
  <c r="N174" i="14"/>
  <c r="Q174" i="14" s="1"/>
  <c r="G174" i="14"/>
  <c r="U174" i="14" s="1"/>
  <c r="O173" i="14"/>
  <c r="N173" i="14"/>
  <c r="Q173" i="14" s="1"/>
  <c r="G173" i="14"/>
  <c r="U173" i="14" s="1"/>
  <c r="O172" i="14"/>
  <c r="N172" i="14"/>
  <c r="Q172" i="14" s="1"/>
  <c r="G172" i="14"/>
  <c r="R172" i="14" s="1"/>
  <c r="O171" i="14"/>
  <c r="N171" i="14"/>
  <c r="Q171" i="14" s="1"/>
  <c r="G171" i="14"/>
  <c r="U171" i="14" s="1"/>
  <c r="O170" i="14"/>
  <c r="N170" i="14"/>
  <c r="Q170" i="14" s="1"/>
  <c r="G170" i="14"/>
  <c r="R170" i="14" s="1"/>
  <c r="O169" i="14"/>
  <c r="N169" i="14"/>
  <c r="Q169" i="14" s="1"/>
  <c r="G169" i="14"/>
  <c r="U169" i="14" s="1"/>
  <c r="O168" i="14"/>
  <c r="N168" i="14"/>
  <c r="Q168" i="14" s="1"/>
  <c r="G168" i="14"/>
  <c r="U168" i="14" s="1"/>
  <c r="O167" i="14"/>
  <c r="N167" i="14"/>
  <c r="Q167" i="14" s="1"/>
  <c r="G167" i="14"/>
  <c r="U167" i="14" s="1"/>
  <c r="O166" i="14"/>
  <c r="N166" i="14"/>
  <c r="Q166" i="14" s="1"/>
  <c r="G166" i="14"/>
  <c r="R166" i="14" s="1"/>
  <c r="O165" i="14"/>
  <c r="N165" i="14"/>
  <c r="Q165" i="14" s="1"/>
  <c r="G165" i="14"/>
  <c r="U165" i="14" s="1"/>
  <c r="O164" i="14"/>
  <c r="N164" i="14"/>
  <c r="Q164" i="14" s="1"/>
  <c r="G164" i="14"/>
  <c r="U164" i="14" s="1"/>
  <c r="O163" i="14"/>
  <c r="N163" i="14"/>
  <c r="Q163" i="14" s="1"/>
  <c r="G163" i="14"/>
  <c r="U163" i="14" s="1"/>
  <c r="X163" i="14" s="1"/>
  <c r="O162" i="14"/>
  <c r="N162" i="14"/>
  <c r="Q162" i="14" s="1"/>
  <c r="G162" i="14"/>
  <c r="R162" i="14" s="1"/>
  <c r="O161" i="14"/>
  <c r="N161" i="14"/>
  <c r="Q161" i="14" s="1"/>
  <c r="G161" i="14"/>
  <c r="U161" i="14" s="1"/>
  <c r="O160" i="14"/>
  <c r="N160" i="14"/>
  <c r="Q160" i="14" s="1"/>
  <c r="G160" i="14"/>
  <c r="U160" i="14" s="1"/>
  <c r="O159" i="14"/>
  <c r="N159" i="14"/>
  <c r="Q159" i="14" s="1"/>
  <c r="G159" i="14"/>
  <c r="U159" i="14" s="1"/>
  <c r="X159" i="14" s="1"/>
  <c r="O158" i="14"/>
  <c r="N158" i="14"/>
  <c r="Q158" i="14" s="1"/>
  <c r="G158" i="14"/>
  <c r="R158" i="14" s="1"/>
  <c r="O157" i="14"/>
  <c r="N157" i="14"/>
  <c r="Q157" i="14" s="1"/>
  <c r="G157" i="14"/>
  <c r="U157" i="14" s="1"/>
  <c r="X157" i="14" s="1"/>
  <c r="O156" i="14"/>
  <c r="N156" i="14"/>
  <c r="Q156" i="14" s="1"/>
  <c r="G156" i="14"/>
  <c r="U156" i="14" s="1"/>
  <c r="X156" i="14" s="1"/>
  <c r="O155" i="14"/>
  <c r="N155" i="14"/>
  <c r="G155" i="14"/>
  <c r="R155" i="14" s="1"/>
  <c r="O154" i="14"/>
  <c r="N154" i="14"/>
  <c r="G154" i="14"/>
  <c r="U154" i="14" s="1"/>
  <c r="O153" i="14"/>
  <c r="N153" i="14"/>
  <c r="G153" i="14"/>
  <c r="U153" i="14" s="1"/>
  <c r="O152" i="14"/>
  <c r="N152" i="14"/>
  <c r="Q152" i="14" s="1"/>
  <c r="G152" i="14"/>
  <c r="R152" i="14" s="1"/>
  <c r="O151" i="14"/>
  <c r="N151" i="14"/>
  <c r="Q151" i="14" s="1"/>
  <c r="G151" i="14"/>
  <c r="U151" i="14" s="1"/>
  <c r="O150" i="14"/>
  <c r="N150" i="14"/>
  <c r="Q150" i="14" s="1"/>
  <c r="G150" i="14"/>
  <c r="U150" i="14" s="1"/>
  <c r="O149" i="14"/>
  <c r="N149" i="14"/>
  <c r="Q149" i="14" s="1"/>
  <c r="G149" i="14"/>
  <c r="R149" i="14" s="1"/>
  <c r="O148" i="14"/>
  <c r="N148" i="14"/>
  <c r="Q148" i="14" s="1"/>
  <c r="G148" i="14"/>
  <c r="U148" i="14" s="1"/>
  <c r="O147" i="14"/>
  <c r="N147" i="14"/>
  <c r="Q147" i="14" s="1"/>
  <c r="G147" i="14"/>
  <c r="U147" i="14" s="1"/>
  <c r="O146" i="14"/>
  <c r="N146" i="14"/>
  <c r="Q146" i="14" s="1"/>
  <c r="G146" i="14"/>
  <c r="U146" i="14" s="1"/>
  <c r="O145" i="14"/>
  <c r="N145" i="14"/>
  <c r="Q145" i="14" s="1"/>
  <c r="G145" i="14"/>
  <c r="R145" i="14" s="1"/>
  <c r="O144" i="14"/>
  <c r="N144" i="14"/>
  <c r="Q144" i="14" s="1"/>
  <c r="G144" i="14"/>
  <c r="U144" i="14" s="1"/>
  <c r="X144" i="14" s="1"/>
  <c r="O143" i="14"/>
  <c r="N143" i="14"/>
  <c r="Q143" i="14" s="1"/>
  <c r="G143" i="14"/>
  <c r="U143" i="14" s="1"/>
  <c r="O142" i="14"/>
  <c r="N142" i="14"/>
  <c r="Q142" i="14" s="1"/>
  <c r="G142" i="14"/>
  <c r="U142" i="14" s="1"/>
  <c r="X142" i="14" s="1"/>
  <c r="O141" i="14"/>
  <c r="N141" i="14"/>
  <c r="Q141" i="14" s="1"/>
  <c r="G141" i="14"/>
  <c r="R141" i="14" s="1"/>
  <c r="O140" i="14"/>
  <c r="N140" i="14"/>
  <c r="Q140" i="14" s="1"/>
  <c r="G140" i="14"/>
  <c r="U140" i="14" s="1"/>
  <c r="O139" i="14"/>
  <c r="N139" i="14"/>
  <c r="Q139" i="14" s="1"/>
  <c r="G139" i="14"/>
  <c r="U139" i="14" s="1"/>
  <c r="O138" i="14"/>
  <c r="N138" i="14"/>
  <c r="Q138" i="14" s="1"/>
  <c r="G138" i="14"/>
  <c r="U138" i="14" s="1"/>
  <c r="O137" i="14"/>
  <c r="N137" i="14"/>
  <c r="Q137" i="14" s="1"/>
  <c r="G137" i="14"/>
  <c r="R137" i="14" s="1"/>
  <c r="O136" i="14"/>
  <c r="N136" i="14"/>
  <c r="Q136" i="14" s="1"/>
  <c r="G136" i="14"/>
  <c r="U136" i="14" s="1"/>
  <c r="X136" i="14" s="1"/>
  <c r="O135" i="14"/>
  <c r="N135" i="14"/>
  <c r="Q135" i="14" s="1"/>
  <c r="G135" i="14"/>
  <c r="U135" i="14" s="1"/>
  <c r="O134" i="14"/>
  <c r="N134" i="14"/>
  <c r="Q134" i="14" s="1"/>
  <c r="G134" i="14"/>
  <c r="U134" i="14" s="1"/>
  <c r="X134" i="14" s="1"/>
  <c r="O133" i="14"/>
  <c r="N133" i="14"/>
  <c r="Q133" i="14" s="1"/>
  <c r="G133" i="14"/>
  <c r="R133" i="14" s="1"/>
  <c r="O132" i="14"/>
  <c r="N132" i="14"/>
  <c r="Q132" i="14" s="1"/>
  <c r="G132" i="14"/>
  <c r="U132" i="14" s="1"/>
  <c r="X132" i="14" s="1"/>
  <c r="O131" i="14"/>
  <c r="N131" i="14"/>
  <c r="Q131" i="14" s="1"/>
  <c r="G131" i="14"/>
  <c r="U131" i="14" s="1"/>
  <c r="O130" i="14"/>
  <c r="N130" i="14"/>
  <c r="Q130" i="14" s="1"/>
  <c r="G130" i="14"/>
  <c r="R130" i="14" s="1"/>
  <c r="O129" i="14"/>
  <c r="N129" i="14"/>
  <c r="Q129" i="14" s="1"/>
  <c r="G129" i="14"/>
  <c r="U129" i="14" s="1"/>
  <c r="X129" i="14" s="1"/>
  <c r="O128" i="14"/>
  <c r="N128" i="14"/>
  <c r="Q128" i="14" s="1"/>
  <c r="G128" i="14"/>
  <c r="U128" i="14" s="1"/>
  <c r="O127" i="14"/>
  <c r="N127" i="14"/>
  <c r="Q127" i="14" s="1"/>
  <c r="G127" i="14"/>
  <c r="U127" i="14" s="1"/>
  <c r="X127" i="14" s="1"/>
  <c r="O126" i="14"/>
  <c r="N126" i="14"/>
  <c r="Q126" i="14" s="1"/>
  <c r="G126" i="14"/>
  <c r="R126" i="14" s="1"/>
  <c r="O125" i="14"/>
  <c r="N125" i="14"/>
  <c r="Q125" i="14" s="1"/>
  <c r="G125" i="14"/>
  <c r="U125" i="14" s="1"/>
  <c r="X125" i="14" s="1"/>
  <c r="O124" i="14"/>
  <c r="N124" i="14"/>
  <c r="Q124" i="14" s="1"/>
  <c r="G124" i="14"/>
  <c r="O123" i="14"/>
  <c r="N123" i="14"/>
  <c r="Q123" i="14" s="1"/>
  <c r="G123" i="14"/>
  <c r="U123" i="14" s="1"/>
  <c r="O122" i="14"/>
  <c r="N122" i="14"/>
  <c r="Q122" i="14" s="1"/>
  <c r="G122" i="14"/>
  <c r="U122" i="14" s="1"/>
  <c r="X122" i="14" s="1"/>
  <c r="O121" i="14"/>
  <c r="N121" i="14"/>
  <c r="Q121" i="14" s="1"/>
  <c r="G121" i="14"/>
  <c r="U121" i="14" s="1"/>
  <c r="X121" i="14" s="1"/>
  <c r="O120" i="14"/>
  <c r="N120" i="14"/>
  <c r="Q120" i="14" s="1"/>
  <c r="G120" i="14"/>
  <c r="R120" i="14" s="1"/>
  <c r="O119" i="14"/>
  <c r="N119" i="14"/>
  <c r="Q119" i="14" s="1"/>
  <c r="G119" i="14"/>
  <c r="U119" i="14" s="1"/>
  <c r="O118" i="14"/>
  <c r="N118" i="14"/>
  <c r="Q118" i="14" s="1"/>
  <c r="G118" i="14"/>
  <c r="U118" i="14" s="1"/>
  <c r="O117" i="14"/>
  <c r="N117" i="14"/>
  <c r="Q117" i="14" s="1"/>
  <c r="G117" i="14"/>
  <c r="U117" i="14" s="1"/>
  <c r="O116" i="14"/>
  <c r="N116" i="14"/>
  <c r="Q116" i="14" s="1"/>
  <c r="G116" i="14"/>
  <c r="R116" i="14" s="1"/>
  <c r="O115" i="14"/>
  <c r="N115" i="14"/>
  <c r="Q115" i="14" s="1"/>
  <c r="G115" i="14"/>
  <c r="U115" i="14" s="1"/>
  <c r="O114" i="14"/>
  <c r="N114" i="14"/>
  <c r="Q114" i="14" s="1"/>
  <c r="G114" i="14"/>
  <c r="U114" i="14" s="1"/>
  <c r="O113" i="14"/>
  <c r="N113" i="14"/>
  <c r="Q113" i="14" s="1"/>
  <c r="G113" i="14"/>
  <c r="U113" i="14" s="1"/>
  <c r="O112" i="14"/>
  <c r="N112" i="14"/>
  <c r="Q112" i="14" s="1"/>
  <c r="G112" i="14"/>
  <c r="R112" i="14" s="1"/>
  <c r="O111" i="14"/>
  <c r="N111" i="14"/>
  <c r="Q111" i="14" s="1"/>
  <c r="G111" i="14"/>
  <c r="U111" i="14" s="1"/>
  <c r="X111" i="14" s="1"/>
  <c r="O110" i="14"/>
  <c r="N110" i="14"/>
  <c r="Q110" i="14" s="1"/>
  <c r="G110" i="14"/>
  <c r="U110" i="14" s="1"/>
  <c r="O109" i="14"/>
  <c r="N109" i="14"/>
  <c r="Q109" i="14" s="1"/>
  <c r="G109" i="14"/>
  <c r="U109" i="14" s="1"/>
  <c r="O108" i="14"/>
  <c r="N108" i="14"/>
  <c r="Q108" i="14" s="1"/>
  <c r="G108" i="14"/>
  <c r="R108" i="14" s="1"/>
  <c r="O107" i="14"/>
  <c r="N107" i="14"/>
  <c r="Q107" i="14" s="1"/>
  <c r="G107" i="14"/>
  <c r="U107" i="14" s="1"/>
  <c r="X107" i="14" s="1"/>
  <c r="O106" i="14"/>
  <c r="N106" i="14"/>
  <c r="Q106" i="14" s="1"/>
  <c r="G106" i="14"/>
  <c r="U106" i="14" s="1"/>
  <c r="O105" i="14"/>
  <c r="N105" i="14"/>
  <c r="Q105" i="14" s="1"/>
  <c r="G105" i="14"/>
  <c r="U105" i="14" s="1"/>
  <c r="O104" i="14"/>
  <c r="N104" i="14"/>
  <c r="Q104" i="14" s="1"/>
  <c r="G104" i="14"/>
  <c r="R104" i="14" s="1"/>
  <c r="O103" i="14"/>
  <c r="N103" i="14"/>
  <c r="Q103" i="14" s="1"/>
  <c r="G103" i="14"/>
  <c r="U103" i="14" s="1"/>
  <c r="X103" i="14" s="1"/>
  <c r="O102" i="14"/>
  <c r="N102" i="14"/>
  <c r="Q102" i="14" s="1"/>
  <c r="G102" i="14"/>
  <c r="U102" i="14" s="1"/>
  <c r="O101" i="14"/>
  <c r="N101" i="14"/>
  <c r="Q101" i="14" s="1"/>
  <c r="G101" i="14"/>
  <c r="U101" i="14" s="1"/>
  <c r="X101" i="14" s="1"/>
  <c r="O100" i="14"/>
  <c r="N100" i="14"/>
  <c r="Q100" i="14" s="1"/>
  <c r="G100" i="14"/>
  <c r="R100" i="14" s="1"/>
  <c r="O99" i="14"/>
  <c r="N99" i="14"/>
  <c r="Q99" i="14" s="1"/>
  <c r="G99" i="14"/>
  <c r="U99" i="14" s="1"/>
  <c r="X99" i="14" s="1"/>
  <c r="O98" i="14"/>
  <c r="N98" i="14"/>
  <c r="Q98" i="14" s="1"/>
  <c r="G98" i="14"/>
  <c r="R98" i="14" s="1"/>
  <c r="O97" i="14"/>
  <c r="N97" i="14"/>
  <c r="Q97" i="14" s="1"/>
  <c r="G97" i="14"/>
  <c r="U97" i="14" s="1"/>
  <c r="O96" i="14"/>
  <c r="N96" i="14"/>
  <c r="Q96" i="14" s="1"/>
  <c r="G96" i="14"/>
  <c r="U96" i="14" s="1"/>
  <c r="O95" i="14"/>
  <c r="N95" i="14"/>
  <c r="Q95" i="14" s="1"/>
  <c r="G95" i="14"/>
  <c r="U95" i="14" s="1"/>
  <c r="O94" i="14"/>
  <c r="N94" i="14"/>
  <c r="Q94" i="14" s="1"/>
  <c r="G94" i="14"/>
  <c r="R94" i="14" s="1"/>
  <c r="O93" i="14"/>
  <c r="N93" i="14"/>
  <c r="Q93" i="14" s="1"/>
  <c r="G93" i="14"/>
  <c r="U93" i="14" s="1"/>
  <c r="X93" i="14" s="1"/>
  <c r="O92" i="14"/>
  <c r="N92" i="14"/>
  <c r="Q92" i="14" s="1"/>
  <c r="G92" i="14"/>
  <c r="U92" i="14" s="1"/>
  <c r="O91" i="14"/>
  <c r="N91" i="14"/>
  <c r="Q91" i="14" s="1"/>
  <c r="G91" i="14"/>
  <c r="U91" i="14" s="1"/>
  <c r="O90" i="14"/>
  <c r="N90" i="14"/>
  <c r="Q90" i="14" s="1"/>
  <c r="G90" i="14"/>
  <c r="U90" i="14" s="1"/>
  <c r="X90" i="14" s="1"/>
  <c r="O89" i="14"/>
  <c r="N89" i="14"/>
  <c r="Q89" i="14" s="1"/>
  <c r="G89" i="14"/>
  <c r="U89" i="14" s="1"/>
  <c r="X89" i="14" s="1"/>
  <c r="O88" i="14"/>
  <c r="N88" i="14"/>
  <c r="Q88" i="14" s="1"/>
  <c r="G88" i="14"/>
  <c r="U88" i="14" s="1"/>
  <c r="O87" i="14"/>
  <c r="N87" i="14"/>
  <c r="Q87" i="14" s="1"/>
  <c r="G87" i="14"/>
  <c r="R87" i="14" s="1"/>
  <c r="O86" i="14"/>
  <c r="N86" i="14"/>
  <c r="Q86" i="14" s="1"/>
  <c r="G86" i="14"/>
  <c r="U86" i="14" s="1"/>
  <c r="O85" i="14"/>
  <c r="N85" i="14"/>
  <c r="Q85" i="14" s="1"/>
  <c r="G85" i="14"/>
  <c r="U85" i="14" s="1"/>
  <c r="O84" i="14"/>
  <c r="N84" i="14"/>
  <c r="Q84" i="14" s="1"/>
  <c r="G84" i="14"/>
  <c r="U84" i="14" s="1"/>
  <c r="O83" i="14"/>
  <c r="N83" i="14"/>
  <c r="Q83" i="14" s="1"/>
  <c r="G83" i="14"/>
  <c r="R83" i="14" s="1"/>
  <c r="O82" i="14"/>
  <c r="N82" i="14"/>
  <c r="Q82" i="14" s="1"/>
  <c r="G82" i="14"/>
  <c r="U82" i="14" s="1"/>
  <c r="O81" i="14"/>
  <c r="N81" i="14"/>
  <c r="Q81" i="14" s="1"/>
  <c r="G81" i="14"/>
  <c r="U81" i="14" s="1"/>
  <c r="O80" i="14"/>
  <c r="N80" i="14"/>
  <c r="Q80" i="14" s="1"/>
  <c r="G80" i="14"/>
  <c r="U80" i="14" s="1"/>
  <c r="O79" i="14"/>
  <c r="N79" i="14"/>
  <c r="Q79" i="14" s="1"/>
  <c r="G79" i="14"/>
  <c r="R79" i="14" s="1"/>
  <c r="O78" i="14"/>
  <c r="N78" i="14"/>
  <c r="Q78" i="14" s="1"/>
  <c r="G78" i="14"/>
  <c r="U78" i="14" s="1"/>
  <c r="O77" i="14"/>
  <c r="N77" i="14"/>
  <c r="Q77" i="14" s="1"/>
  <c r="G77" i="14"/>
  <c r="U77" i="14" s="1"/>
  <c r="O76" i="14"/>
  <c r="N76" i="14"/>
  <c r="Q76" i="14" s="1"/>
  <c r="G76" i="14"/>
  <c r="U76" i="14" s="1"/>
  <c r="O75" i="14"/>
  <c r="N75" i="14"/>
  <c r="Q75" i="14" s="1"/>
  <c r="G75" i="14"/>
  <c r="R75" i="14" s="1"/>
  <c r="O74" i="14"/>
  <c r="N74" i="14"/>
  <c r="Q74" i="14" s="1"/>
  <c r="G74" i="14"/>
  <c r="U74" i="14" s="1"/>
  <c r="O73" i="14"/>
  <c r="N73" i="14"/>
  <c r="Q73" i="14" s="1"/>
  <c r="G73" i="14"/>
  <c r="U73" i="14" s="1"/>
  <c r="O72" i="14"/>
  <c r="N72" i="14"/>
  <c r="Q72" i="14" s="1"/>
  <c r="G72" i="14"/>
  <c r="R72" i="14" s="1"/>
  <c r="O71" i="14"/>
  <c r="N71" i="14"/>
  <c r="Q71" i="14" s="1"/>
  <c r="G71" i="14"/>
  <c r="U71" i="14" s="1"/>
  <c r="O70" i="14"/>
  <c r="N70" i="14"/>
  <c r="Q70" i="14" s="1"/>
  <c r="G70" i="14"/>
  <c r="U70" i="14" s="1"/>
  <c r="O69" i="14"/>
  <c r="N69" i="14"/>
  <c r="Q69" i="14" s="1"/>
  <c r="G69" i="14"/>
  <c r="U69" i="14" s="1"/>
  <c r="O68" i="14"/>
  <c r="N68" i="14"/>
  <c r="Q68" i="14" s="1"/>
  <c r="G68" i="14"/>
  <c r="R68" i="14" s="1"/>
  <c r="O67" i="14"/>
  <c r="N67" i="14"/>
  <c r="Q67" i="14" s="1"/>
  <c r="G67" i="14"/>
  <c r="U67" i="14" s="1"/>
  <c r="O66" i="14"/>
  <c r="N66" i="14"/>
  <c r="Q66" i="14" s="1"/>
  <c r="G66" i="14"/>
  <c r="U66" i="14" s="1"/>
  <c r="O65" i="14"/>
  <c r="N65" i="14"/>
  <c r="Q65" i="14" s="1"/>
  <c r="G65" i="14"/>
  <c r="U65" i="14" s="1"/>
  <c r="O64" i="14"/>
  <c r="N64" i="14"/>
  <c r="Q64" i="14" s="1"/>
  <c r="G64" i="14"/>
  <c r="U64" i="14" s="1"/>
  <c r="O63" i="14"/>
  <c r="N63" i="14"/>
  <c r="Q63" i="14" s="1"/>
  <c r="G63" i="14"/>
  <c r="U63" i="14" s="1"/>
  <c r="O62" i="14"/>
  <c r="N62" i="14"/>
  <c r="Q62" i="14" s="1"/>
  <c r="G62" i="14"/>
  <c r="U62" i="14" s="1"/>
  <c r="O61" i="14"/>
  <c r="N61" i="14"/>
  <c r="Q61" i="14" s="1"/>
  <c r="G61" i="14"/>
  <c r="U61" i="14" s="1"/>
  <c r="O60" i="14"/>
  <c r="N60" i="14"/>
  <c r="Q60" i="14" s="1"/>
  <c r="G60" i="14"/>
  <c r="U60" i="14" s="1"/>
  <c r="X60" i="14" s="1"/>
  <c r="O59" i="14"/>
  <c r="N59" i="14"/>
  <c r="Q59" i="14" s="1"/>
  <c r="G59" i="14"/>
  <c r="U59" i="14" s="1"/>
  <c r="O58" i="14"/>
  <c r="N58" i="14"/>
  <c r="Q58" i="14" s="1"/>
  <c r="G58" i="14"/>
  <c r="U58" i="14" s="1"/>
  <c r="O57" i="14"/>
  <c r="N57" i="14"/>
  <c r="Q57" i="14" s="1"/>
  <c r="G57" i="14"/>
  <c r="U57" i="14" s="1"/>
  <c r="O56" i="14"/>
  <c r="N56" i="14"/>
  <c r="Q56" i="14" s="1"/>
  <c r="G56" i="14"/>
  <c r="R56" i="14" s="1"/>
  <c r="O55" i="14"/>
  <c r="N55" i="14"/>
  <c r="Q55" i="14" s="1"/>
  <c r="G55" i="14"/>
  <c r="U55" i="14" s="1"/>
  <c r="O54" i="14"/>
  <c r="N54" i="14"/>
  <c r="Q54" i="14" s="1"/>
  <c r="G54" i="14"/>
  <c r="U54" i="14" s="1"/>
  <c r="O53" i="14"/>
  <c r="N53" i="14"/>
  <c r="Q53" i="14" s="1"/>
  <c r="G53" i="14"/>
  <c r="U53" i="14" s="1"/>
  <c r="X53" i="14" s="1"/>
  <c r="O52" i="14"/>
  <c r="N52" i="14"/>
  <c r="Q52" i="14" s="1"/>
  <c r="G52" i="14"/>
  <c r="R52" i="14" s="1"/>
  <c r="O51" i="14"/>
  <c r="N51" i="14"/>
  <c r="Q51" i="14" s="1"/>
  <c r="G51" i="14"/>
  <c r="U51" i="14" s="1"/>
  <c r="X51" i="14" s="1"/>
  <c r="O50" i="14"/>
  <c r="N50" i="14"/>
  <c r="Q50" i="14" s="1"/>
  <c r="G50" i="14"/>
  <c r="U50" i="14" s="1"/>
  <c r="O49" i="14"/>
  <c r="N49" i="14"/>
  <c r="Q49" i="14" s="1"/>
  <c r="G49" i="14"/>
  <c r="U49" i="14" s="1"/>
  <c r="O48" i="14"/>
  <c r="N48" i="14"/>
  <c r="Q48" i="14" s="1"/>
  <c r="G48" i="14"/>
  <c r="R48" i="14" s="1"/>
  <c r="O47" i="14"/>
  <c r="N47" i="14"/>
  <c r="Q47" i="14" s="1"/>
  <c r="G47" i="14"/>
  <c r="U47" i="14" s="1"/>
  <c r="O46" i="14"/>
  <c r="N46" i="14"/>
  <c r="Q46" i="14" s="1"/>
  <c r="G46" i="14"/>
  <c r="U46" i="14" s="1"/>
  <c r="O45" i="14"/>
  <c r="N45" i="14"/>
  <c r="Q45" i="14" s="1"/>
  <c r="G45" i="14"/>
  <c r="U45" i="14" s="1"/>
  <c r="O44" i="14"/>
  <c r="N44" i="14"/>
  <c r="Q44" i="14" s="1"/>
  <c r="G44" i="14"/>
  <c r="R44" i="14" s="1"/>
  <c r="O43" i="14"/>
  <c r="N43" i="14"/>
  <c r="Q43" i="14" s="1"/>
  <c r="G43" i="14"/>
  <c r="U43" i="14" s="1"/>
  <c r="O42" i="14"/>
  <c r="N42" i="14"/>
  <c r="Q42" i="14" s="1"/>
  <c r="G42" i="14"/>
  <c r="U42" i="14" s="1"/>
  <c r="O41" i="14"/>
  <c r="N41" i="14"/>
  <c r="Q41" i="14" s="1"/>
  <c r="G41" i="14"/>
  <c r="U41" i="14" s="1"/>
  <c r="O40" i="14"/>
  <c r="N40" i="14"/>
  <c r="Q40" i="14" s="1"/>
  <c r="G40" i="14"/>
  <c r="U40" i="14" s="1"/>
  <c r="O39" i="14"/>
  <c r="N39" i="14"/>
  <c r="Q39" i="14" s="1"/>
  <c r="G39" i="14"/>
  <c r="U39" i="14" s="1"/>
  <c r="O38" i="14"/>
  <c r="N38" i="14"/>
  <c r="Q38" i="14" s="1"/>
  <c r="G38" i="14"/>
  <c r="U38" i="14" s="1"/>
  <c r="X38" i="14" s="1"/>
  <c r="O37" i="14"/>
  <c r="N37" i="14"/>
  <c r="Q37" i="14" s="1"/>
  <c r="G37" i="14"/>
  <c r="U37" i="14" s="1"/>
  <c r="V36" i="14"/>
  <c r="P36" i="14" s="1"/>
  <c r="S36" i="14"/>
  <c r="O36" i="14"/>
  <c r="N36" i="14"/>
  <c r="Q36" i="14" s="1"/>
  <c r="M36" i="14"/>
  <c r="G36" i="14"/>
  <c r="U36" i="14" s="1"/>
  <c r="V35" i="14"/>
  <c r="P35" i="14" s="1"/>
  <c r="S35" i="14"/>
  <c r="O35" i="14"/>
  <c r="N35" i="14"/>
  <c r="Q35" i="14" s="1"/>
  <c r="M35" i="14"/>
  <c r="G35" i="14"/>
  <c r="U35" i="14" s="1"/>
  <c r="V34" i="14"/>
  <c r="P34" i="14" s="1"/>
  <c r="S34" i="14"/>
  <c r="O34" i="14"/>
  <c r="N34" i="14"/>
  <c r="Q34" i="14" s="1"/>
  <c r="M34" i="14"/>
  <c r="G34" i="14"/>
  <c r="U34" i="14" s="1"/>
  <c r="V33" i="14"/>
  <c r="P33" i="14" s="1"/>
  <c r="S33" i="14"/>
  <c r="O33" i="14"/>
  <c r="N33" i="14"/>
  <c r="Q33" i="14" s="1"/>
  <c r="M33" i="14"/>
  <c r="G33" i="14"/>
  <c r="R33" i="14" s="1"/>
  <c r="V32" i="14"/>
  <c r="P32" i="14" s="1"/>
  <c r="S32" i="14"/>
  <c r="O32" i="14"/>
  <c r="N32" i="14"/>
  <c r="Q32" i="14" s="1"/>
  <c r="M32" i="14"/>
  <c r="G32" i="14"/>
  <c r="U32" i="14" s="1"/>
  <c r="V31" i="14"/>
  <c r="P31" i="14" s="1"/>
  <c r="S31" i="14"/>
  <c r="O31" i="14"/>
  <c r="N31" i="14"/>
  <c r="Q31" i="14" s="1"/>
  <c r="M31" i="14"/>
  <c r="G31" i="14"/>
  <c r="U31" i="14" s="1"/>
  <c r="V30" i="14"/>
  <c r="P30" i="14" s="1"/>
  <c r="S30" i="14"/>
  <c r="O30" i="14"/>
  <c r="N30" i="14"/>
  <c r="Q30" i="14" s="1"/>
  <c r="M30" i="14"/>
  <c r="G30" i="14"/>
  <c r="U30" i="14" s="1"/>
  <c r="V29" i="14"/>
  <c r="P29" i="14" s="1"/>
  <c r="S29" i="14"/>
  <c r="O29" i="14"/>
  <c r="N29" i="14"/>
  <c r="Q29" i="14" s="1"/>
  <c r="M29" i="14"/>
  <c r="G29" i="14"/>
  <c r="R29" i="14" s="1"/>
  <c r="V28" i="14"/>
  <c r="P28" i="14" s="1"/>
  <c r="S28" i="14"/>
  <c r="O28" i="14"/>
  <c r="N28" i="14"/>
  <c r="Q28" i="14" s="1"/>
  <c r="M28" i="14"/>
  <c r="G28" i="14"/>
  <c r="U28" i="14" s="1"/>
  <c r="V27" i="14"/>
  <c r="P27" i="14" s="1"/>
  <c r="S27" i="14"/>
  <c r="O27" i="14"/>
  <c r="N27" i="14"/>
  <c r="Q27" i="14" s="1"/>
  <c r="M27" i="14"/>
  <c r="G27" i="14"/>
  <c r="U27" i="14" s="1"/>
  <c r="V26" i="14"/>
  <c r="P26" i="14" s="1"/>
  <c r="S26" i="14"/>
  <c r="O26" i="14"/>
  <c r="N26" i="14"/>
  <c r="Q26" i="14" s="1"/>
  <c r="M26" i="14"/>
  <c r="G26" i="14"/>
  <c r="U26" i="14" s="1"/>
  <c r="V25" i="14"/>
  <c r="P25" i="14" s="1"/>
  <c r="S25" i="14"/>
  <c r="O25" i="14"/>
  <c r="N25" i="14"/>
  <c r="Q25" i="14" s="1"/>
  <c r="M25" i="14"/>
  <c r="G25" i="14"/>
  <c r="R25" i="14" s="1"/>
  <c r="V24" i="14"/>
  <c r="P24" i="14" s="1"/>
  <c r="S24" i="14"/>
  <c r="O24" i="14"/>
  <c r="N24" i="14"/>
  <c r="Q24" i="14" s="1"/>
  <c r="M24" i="14"/>
  <c r="G24" i="14"/>
  <c r="U24" i="14" s="1"/>
  <c r="V23" i="14"/>
  <c r="P23" i="14" s="1"/>
  <c r="S23" i="14"/>
  <c r="O23" i="14"/>
  <c r="N23" i="14"/>
  <c r="Q23" i="14" s="1"/>
  <c r="M23" i="14"/>
  <c r="G23" i="14"/>
  <c r="U23" i="14" s="1"/>
  <c r="V22" i="14"/>
  <c r="P22" i="14" s="1"/>
  <c r="S22" i="14"/>
  <c r="O22" i="14"/>
  <c r="N22" i="14"/>
  <c r="Q22" i="14" s="1"/>
  <c r="M22" i="14"/>
  <c r="G22" i="14"/>
  <c r="U22" i="14" s="1"/>
  <c r="V21" i="14"/>
  <c r="P21" i="14" s="1"/>
  <c r="S21" i="14"/>
  <c r="O21" i="14"/>
  <c r="N21" i="14"/>
  <c r="Q21" i="14" s="1"/>
  <c r="M21" i="14"/>
  <c r="G21" i="14"/>
  <c r="R21" i="14" s="1"/>
  <c r="V20" i="14"/>
  <c r="P20" i="14" s="1"/>
  <c r="S20" i="14"/>
  <c r="O20" i="14"/>
  <c r="N20" i="14"/>
  <c r="Q20" i="14" s="1"/>
  <c r="M20" i="14"/>
  <c r="G20" i="14"/>
  <c r="U20" i="14" s="1"/>
  <c r="V19" i="14"/>
  <c r="P19" i="14" s="1"/>
  <c r="S19" i="14"/>
  <c r="O19" i="14"/>
  <c r="N19" i="14"/>
  <c r="Q19" i="14" s="1"/>
  <c r="M19" i="14"/>
  <c r="G19" i="14"/>
  <c r="U19" i="14" s="1"/>
  <c r="V18" i="14"/>
  <c r="P18" i="14" s="1"/>
  <c r="S18" i="14"/>
  <c r="O18" i="14"/>
  <c r="N18" i="14"/>
  <c r="Q18" i="14" s="1"/>
  <c r="M18" i="14"/>
  <c r="G18" i="14"/>
  <c r="U18" i="14" s="1"/>
  <c r="V17" i="14"/>
  <c r="P17" i="14" s="1"/>
  <c r="S17" i="14"/>
  <c r="O17" i="14"/>
  <c r="N17" i="14"/>
  <c r="Q17" i="14" s="1"/>
  <c r="M17" i="14"/>
  <c r="G17" i="14"/>
  <c r="R17" i="14" s="1"/>
  <c r="O16" i="14"/>
  <c r="N16" i="14"/>
  <c r="Q16" i="14" s="1"/>
  <c r="G16" i="14"/>
  <c r="U16" i="14" s="1"/>
  <c r="X16" i="14" s="1"/>
  <c r="O15" i="14"/>
  <c r="N15" i="14"/>
  <c r="Q15" i="14" s="1"/>
  <c r="G15" i="14"/>
  <c r="U15" i="14" s="1"/>
  <c r="O14" i="14"/>
  <c r="N14" i="14"/>
  <c r="Q14" i="14" s="1"/>
  <c r="G14" i="14"/>
  <c r="U14" i="14" s="1"/>
  <c r="O13" i="14"/>
  <c r="N13" i="14"/>
  <c r="Q13" i="14" s="1"/>
  <c r="G13" i="14"/>
  <c r="U13" i="14" s="1"/>
  <c r="X13" i="14" s="1"/>
  <c r="O12" i="14"/>
  <c r="N12" i="14"/>
  <c r="Q12" i="14" s="1"/>
  <c r="G12" i="14"/>
  <c r="U12" i="14" s="1"/>
  <c r="O11" i="14"/>
  <c r="N11" i="14"/>
  <c r="Q11" i="14" s="1"/>
  <c r="G11" i="14"/>
  <c r="R11" i="14" s="1"/>
  <c r="O10" i="14"/>
  <c r="N10" i="14"/>
  <c r="Q10" i="14" s="1"/>
  <c r="G10" i="14"/>
  <c r="U10" i="14" s="1"/>
  <c r="O9" i="14"/>
  <c r="N9" i="14"/>
  <c r="Q9" i="14" s="1"/>
  <c r="G9" i="14"/>
  <c r="U9" i="14" s="1"/>
  <c r="O8" i="14"/>
  <c r="N8" i="14"/>
  <c r="Q8" i="14" s="1"/>
  <c r="G8" i="14"/>
  <c r="R8" i="14" s="1"/>
  <c r="O7" i="14"/>
  <c r="N7" i="14"/>
  <c r="Q7" i="14" s="1"/>
  <c r="G7" i="14"/>
  <c r="U7" i="14" s="1"/>
  <c r="X7" i="14" s="1"/>
  <c r="O6" i="14"/>
  <c r="N6" i="14"/>
  <c r="Q6" i="14" s="1"/>
  <c r="G6" i="14"/>
  <c r="U6" i="14" s="1"/>
  <c r="X6" i="14" s="1"/>
  <c r="O5" i="14"/>
  <c r="N5" i="14"/>
  <c r="Q5" i="14" s="1"/>
  <c r="G5" i="14"/>
  <c r="R5" i="14" s="1"/>
  <c r="O4" i="14"/>
  <c r="N4" i="14"/>
  <c r="Q4" i="14" s="1"/>
  <c r="G4" i="14"/>
  <c r="U4" i="14" s="1"/>
  <c r="O3" i="14"/>
  <c r="N3" i="14"/>
  <c r="Q3" i="14" s="1"/>
  <c r="G3" i="14"/>
  <c r="U3" i="14" s="1"/>
  <c r="O2" i="14"/>
  <c r="N2" i="14"/>
  <c r="G2" i="14"/>
  <c r="R2" i="14" s="1"/>
  <c r="B26" i="11"/>
  <c r="H82" i="13"/>
  <c r="H83" i="13"/>
  <c r="H81" i="13"/>
  <c r="G83" i="13"/>
  <c r="G82" i="13"/>
  <c r="G81" i="13"/>
  <c r="S77" i="13"/>
  <c r="S78" i="13"/>
  <c r="S76" i="13"/>
  <c r="B25" i="11"/>
  <c r="C30" i="11"/>
  <c r="D30" i="11"/>
  <c r="E30" i="11"/>
  <c r="F30" i="11"/>
  <c r="G30" i="11"/>
  <c r="H30" i="11"/>
  <c r="I30" i="11"/>
  <c r="J30" i="11"/>
  <c r="K30" i="11"/>
  <c r="L30" i="11"/>
  <c r="M30" i="11"/>
  <c r="C25" i="11"/>
  <c r="D25" i="11"/>
  <c r="E25" i="11"/>
  <c r="F25" i="11"/>
  <c r="G25" i="11"/>
  <c r="H25" i="11"/>
  <c r="I25" i="11"/>
  <c r="J25" i="11"/>
  <c r="K25" i="11"/>
  <c r="L25" i="11"/>
  <c r="M25" i="11"/>
  <c r="B30" i="11"/>
  <c r="E68" i="13"/>
  <c r="E54" i="13"/>
  <c r="E57" i="13"/>
  <c r="E58" i="13"/>
  <c r="E59" i="13"/>
  <c r="E62" i="13"/>
  <c r="E63" i="13"/>
  <c r="C19" i="11"/>
  <c r="D19" i="11"/>
  <c r="F19" i="11"/>
  <c r="G19" i="11"/>
  <c r="H19" i="11"/>
  <c r="I19" i="11"/>
  <c r="K19" i="11"/>
  <c r="L19" i="11"/>
  <c r="B19" i="11"/>
  <c r="C14" i="11"/>
  <c r="D14" i="11"/>
  <c r="E14" i="11"/>
  <c r="F14" i="11"/>
  <c r="H14" i="11"/>
  <c r="I14" i="11"/>
  <c r="K14" i="11"/>
  <c r="L14" i="11"/>
  <c r="M14" i="11"/>
  <c r="C9" i="11"/>
  <c r="D9" i="11"/>
  <c r="E9" i="11"/>
  <c r="F9" i="11"/>
  <c r="H9" i="11"/>
  <c r="I9" i="11"/>
  <c r="J9" i="11"/>
  <c r="K9" i="11"/>
  <c r="L9" i="11"/>
  <c r="M9" i="11"/>
  <c r="C4" i="11"/>
  <c r="D4" i="11"/>
  <c r="E4" i="11"/>
  <c r="K4" i="11"/>
  <c r="L4" i="11"/>
  <c r="M4" i="11"/>
  <c r="B4" i="11"/>
  <c r="D36" i="13"/>
  <c r="D43" i="13"/>
  <c r="D35" i="13"/>
  <c r="D33" i="13"/>
  <c r="D32" i="13"/>
  <c r="D21" i="13"/>
  <c r="D12" i="13"/>
  <c r="D11" i="13"/>
  <c r="D10" i="13"/>
  <c r="D8" i="13"/>
  <c r="D6" i="13"/>
  <c r="D4" i="13"/>
  <c r="AE36" i="3" l="1"/>
  <c r="AC36" i="3"/>
  <c r="AF36" i="3"/>
  <c r="AH36" i="3"/>
  <c r="AJ36" i="3"/>
  <c r="AK36" i="3"/>
  <c r="AD36" i="3"/>
  <c r="AG36" i="3"/>
  <c r="AA36" i="3"/>
  <c r="AI36" i="3"/>
  <c r="AB36" i="3"/>
  <c r="Z36" i="3"/>
  <c r="H16" i="17"/>
  <c r="AI41" i="3" s="1"/>
  <c r="H15" i="17"/>
  <c r="AH41" i="3"/>
  <c r="AB41" i="3"/>
  <c r="AA41" i="3"/>
  <c r="AF41" i="3"/>
  <c r="AC41" i="3"/>
  <c r="AH38" i="3"/>
  <c r="AG38" i="3"/>
  <c r="AI38" i="3"/>
  <c r="AB38" i="3"/>
  <c r="AE38" i="3"/>
  <c r="AF38" i="3"/>
  <c r="AJ38" i="3"/>
  <c r="AK38" i="3"/>
  <c r="Z38" i="3"/>
  <c r="AA38" i="3"/>
  <c r="AC38" i="3"/>
  <c r="AD38" i="3"/>
  <c r="AH42" i="3"/>
  <c r="AF42" i="3"/>
  <c r="AI42" i="3"/>
  <c r="AA42" i="3"/>
  <c r="AJ42" i="3"/>
  <c r="AB42" i="3"/>
  <c r="AK42" i="3"/>
  <c r="Z42" i="3"/>
  <c r="AG42" i="3"/>
  <c r="AC42" i="3"/>
  <c r="AD42" i="3"/>
  <c r="AE42" i="3"/>
  <c r="AH37" i="3"/>
  <c r="AE37" i="3"/>
  <c r="AI37" i="3"/>
  <c r="Z37" i="3"/>
  <c r="AA37" i="3"/>
  <c r="AJ37" i="3"/>
  <c r="AK37" i="3"/>
  <c r="AB37" i="3"/>
  <c r="AG37" i="3"/>
  <c r="AC37" i="3"/>
  <c r="AD37" i="3"/>
  <c r="AF37" i="3"/>
  <c r="U155" i="14"/>
  <c r="R53" i="14"/>
  <c r="R54" i="14"/>
  <c r="R23" i="14"/>
  <c r="R24" i="14"/>
  <c r="R7" i="14"/>
  <c r="R181" i="14"/>
  <c r="R40" i="14"/>
  <c r="R163" i="14"/>
  <c r="R193" i="14"/>
  <c r="R194" i="14"/>
  <c r="R38" i="14"/>
  <c r="R91" i="14"/>
  <c r="R109" i="14"/>
  <c r="R73" i="14"/>
  <c r="R74" i="14"/>
  <c r="R201" i="14"/>
  <c r="R123" i="14"/>
  <c r="R9" i="14"/>
  <c r="R115" i="14"/>
  <c r="R119" i="14"/>
  <c r="R121" i="14"/>
  <c r="R146" i="14"/>
  <c r="R151" i="14"/>
  <c r="R173" i="14"/>
  <c r="R174" i="14"/>
  <c r="R113" i="14"/>
  <c r="R3" i="14"/>
  <c r="R15" i="14"/>
  <c r="U17" i="14"/>
  <c r="R32" i="14"/>
  <c r="R70" i="14"/>
  <c r="R88" i="14"/>
  <c r="R89" i="14"/>
  <c r="R102" i="14"/>
  <c r="R189" i="14"/>
  <c r="R14" i="14"/>
  <c r="R30" i="14"/>
  <c r="R45" i="14"/>
  <c r="R46" i="14"/>
  <c r="R84" i="14"/>
  <c r="R85" i="14"/>
  <c r="R99" i="14"/>
  <c r="R136" i="14"/>
  <c r="R167" i="14"/>
  <c r="R168" i="14"/>
  <c r="R12" i="14"/>
  <c r="R43" i="14"/>
  <c r="R80" i="14"/>
  <c r="R81" i="14"/>
  <c r="R127" i="14"/>
  <c r="R129" i="14"/>
  <c r="R131" i="14"/>
  <c r="R176" i="14"/>
  <c r="R185" i="14"/>
  <c r="R186" i="14"/>
  <c r="R26" i="14"/>
  <c r="R27" i="14"/>
  <c r="R77" i="14"/>
  <c r="R96" i="14"/>
  <c r="R153" i="14"/>
  <c r="R197" i="14"/>
  <c r="R215" i="14"/>
  <c r="R20" i="14"/>
  <c r="R50" i="14"/>
  <c r="R62" i="14"/>
  <c r="R159" i="14"/>
  <c r="R160" i="14"/>
  <c r="R4" i="14"/>
  <c r="R18" i="14"/>
  <c r="R34" i="14"/>
  <c r="R35" i="14"/>
  <c r="R106" i="14"/>
  <c r="R171" i="14"/>
  <c r="R178" i="14"/>
  <c r="R179" i="14"/>
  <c r="U211" i="14"/>
  <c r="R65" i="14"/>
  <c r="R140" i="14"/>
  <c r="R57" i="14"/>
  <c r="R209" i="14"/>
  <c r="R212" i="14"/>
  <c r="R105" i="14"/>
  <c r="R31" i="14"/>
  <c r="R47" i="14"/>
  <c r="R10" i="14"/>
  <c r="R28" i="14"/>
  <c r="R42" i="14"/>
  <c r="R69" i="14"/>
  <c r="R101" i="14"/>
  <c r="R138" i="14"/>
  <c r="R6" i="14"/>
  <c r="R22" i="14"/>
  <c r="R39" i="14"/>
  <c r="R66" i="14"/>
  <c r="R95" i="14"/>
  <c r="R117" i="14"/>
  <c r="R125" i="14"/>
  <c r="R148" i="14"/>
  <c r="R61" i="14"/>
  <c r="R142" i="14"/>
  <c r="R13" i="14"/>
  <c r="R58" i="14"/>
  <c r="R16" i="14"/>
  <c r="R19" i="14"/>
  <c r="R36" i="14"/>
  <c r="R49" i="14"/>
  <c r="R76" i="14"/>
  <c r="R92" i="14"/>
  <c r="R134" i="14"/>
  <c r="R164" i="14"/>
  <c r="R182" i="14"/>
  <c r="R190" i="14"/>
  <c r="R198" i="14"/>
  <c r="R205" i="14"/>
  <c r="R144" i="14"/>
  <c r="AD190" i="3"/>
  <c r="I57" i="20"/>
  <c r="AF182" i="3" s="1"/>
  <c r="G31" i="20"/>
  <c r="H31" i="20" s="1"/>
  <c r="G103" i="20"/>
  <c r="AD231" i="3" s="1"/>
  <c r="AC258" i="3"/>
  <c r="H98" i="20"/>
  <c r="AE226" i="3" s="1"/>
  <c r="AC268" i="3"/>
  <c r="G129" i="20"/>
  <c r="N30" i="26"/>
  <c r="U29" i="26"/>
  <c r="AC230" i="3"/>
  <c r="G102" i="20"/>
  <c r="G116" i="20"/>
  <c r="AC260" i="3"/>
  <c r="G159" i="20"/>
  <c r="AC369" i="3"/>
  <c r="AD261" i="3"/>
  <c r="H117" i="20"/>
  <c r="G147" i="20"/>
  <c r="AC276" i="3"/>
  <c r="G90" i="20"/>
  <c r="AC210" i="3"/>
  <c r="G164" i="20"/>
  <c r="AC374" i="3"/>
  <c r="G104" i="20"/>
  <c r="AC232" i="3"/>
  <c r="G34" i="20"/>
  <c r="AC164" i="3"/>
  <c r="G158" i="20"/>
  <c r="AC368" i="3"/>
  <c r="J14" i="20"/>
  <c r="AF54" i="3"/>
  <c r="H76" i="20"/>
  <c r="AD196" i="3"/>
  <c r="H138" i="20"/>
  <c r="AD272" i="3"/>
  <c r="H51" i="20"/>
  <c r="AD176" i="3"/>
  <c r="G145" i="20"/>
  <c r="AC274" i="3"/>
  <c r="I33" i="20"/>
  <c r="AE163" i="3"/>
  <c r="K17" i="20"/>
  <c r="AG57" i="3"/>
  <c r="G139" i="20"/>
  <c r="AC273" i="3"/>
  <c r="J53" i="20"/>
  <c r="AF178" i="3"/>
  <c r="G91" i="20"/>
  <c r="AC211" i="3"/>
  <c r="G137" i="20"/>
  <c r="AC271" i="3"/>
  <c r="G6" i="20"/>
  <c r="AC46" i="3"/>
  <c r="G35" i="20"/>
  <c r="AC165" i="3"/>
  <c r="AC189" i="3"/>
  <c r="G64" i="20"/>
  <c r="G156" i="20"/>
  <c r="AC366" i="3"/>
  <c r="G92" i="20"/>
  <c r="AC212" i="3"/>
  <c r="G149" i="20"/>
  <c r="AC278" i="3"/>
  <c r="G19" i="20"/>
  <c r="AC59" i="3"/>
  <c r="H111" i="20"/>
  <c r="AD255" i="3"/>
  <c r="G87" i="20"/>
  <c r="AC207" i="3"/>
  <c r="H59" i="20"/>
  <c r="AD184" i="3"/>
  <c r="I58" i="20"/>
  <c r="AE183" i="3"/>
  <c r="G20" i="20"/>
  <c r="AC60" i="3"/>
  <c r="G88" i="20"/>
  <c r="AC208" i="3"/>
  <c r="G37" i="20"/>
  <c r="AC167" i="3"/>
  <c r="H136" i="20"/>
  <c r="AD270" i="3"/>
  <c r="H8" i="20"/>
  <c r="AD48" i="3"/>
  <c r="G85" i="20"/>
  <c r="AC205" i="3"/>
  <c r="I5" i="20"/>
  <c r="AE45" i="3"/>
  <c r="N18" i="20"/>
  <c r="AK58" i="3" s="1"/>
  <c r="AJ58" i="3"/>
  <c r="I146" i="20"/>
  <c r="AE275" i="3"/>
  <c r="H30" i="20"/>
  <c r="AD160" i="3"/>
  <c r="I124" i="20"/>
  <c r="AE263" i="3"/>
  <c r="H73" i="20"/>
  <c r="AD193" i="3"/>
  <c r="G157" i="20"/>
  <c r="AC367" i="3"/>
  <c r="G21" i="20"/>
  <c r="AC61" i="3"/>
  <c r="G22" i="20"/>
  <c r="AC62" i="3"/>
  <c r="I16" i="20"/>
  <c r="AE56" i="3"/>
  <c r="AC188" i="3"/>
  <c r="G63" i="20"/>
  <c r="AE190" i="3"/>
  <c r="I65" i="20"/>
  <c r="H32" i="20"/>
  <c r="AD162" i="3"/>
  <c r="H47" i="20"/>
  <c r="AD172" i="3"/>
  <c r="AC267" i="3"/>
  <c r="G128" i="20"/>
  <c r="G7" i="20"/>
  <c r="AC47" i="3"/>
  <c r="H56" i="20"/>
  <c r="AD181" i="3"/>
  <c r="I13" i="20"/>
  <c r="AE53" i="3"/>
  <c r="H67" i="20"/>
  <c r="AD192" i="3"/>
  <c r="G11" i="20"/>
  <c r="AC51" i="3"/>
  <c r="G10" i="20"/>
  <c r="AC50" i="3"/>
  <c r="G78" i="20"/>
  <c r="AC198" i="3"/>
  <c r="I115" i="20"/>
  <c r="AE259" i="3"/>
  <c r="G160" i="20"/>
  <c r="AC370" i="3"/>
  <c r="G83" i="20"/>
  <c r="AC203" i="3"/>
  <c r="AD201" i="3"/>
  <c r="H81" i="20"/>
  <c r="H123" i="20"/>
  <c r="AD262" i="3"/>
  <c r="G148" i="20"/>
  <c r="AC277" i="3"/>
  <c r="G60" i="20"/>
  <c r="AC185" i="3"/>
  <c r="G74" i="20"/>
  <c r="AC194" i="3"/>
  <c r="AB175" i="3"/>
  <c r="F50" i="20"/>
  <c r="H66" i="20"/>
  <c r="AD191" i="3"/>
  <c r="J127" i="20"/>
  <c r="AF266" i="3"/>
  <c r="G48" i="20"/>
  <c r="AC173" i="3"/>
  <c r="G84" i="20"/>
  <c r="AC204" i="3"/>
  <c r="G39" i="20"/>
  <c r="AC169" i="3"/>
  <c r="G36" i="20"/>
  <c r="AC166" i="3"/>
  <c r="AB365" i="3"/>
  <c r="F155" i="20"/>
  <c r="AC373" i="3"/>
  <c r="G163" i="20"/>
  <c r="H62" i="20"/>
  <c r="AD187" i="3"/>
  <c r="G77" i="20"/>
  <c r="AC197" i="3"/>
  <c r="G113" i="20"/>
  <c r="AC257" i="3"/>
  <c r="AD159" i="3"/>
  <c r="H29" i="20"/>
  <c r="H55" i="20"/>
  <c r="AD180" i="3"/>
  <c r="G89" i="20"/>
  <c r="AC209" i="3"/>
  <c r="AC372" i="3"/>
  <c r="G162" i="20"/>
  <c r="AC199" i="3"/>
  <c r="G79" i="20"/>
  <c r="H101" i="20"/>
  <c r="AD229" i="3"/>
  <c r="G126" i="20"/>
  <c r="AC265" i="3"/>
  <c r="G9" i="20"/>
  <c r="AC49" i="3"/>
  <c r="J40" i="20"/>
  <c r="AF170" i="3"/>
  <c r="H114" i="20"/>
  <c r="AD258" i="3"/>
  <c r="AC227" i="3"/>
  <c r="G99" i="20"/>
  <c r="AC228" i="3"/>
  <c r="G100" i="20"/>
  <c r="AC206" i="3"/>
  <c r="G86" i="20"/>
  <c r="G75" i="20"/>
  <c r="AC195" i="3"/>
  <c r="H46" i="20"/>
  <c r="AD171" i="3"/>
  <c r="G61" i="20"/>
  <c r="AC186" i="3"/>
  <c r="G82" i="20"/>
  <c r="AC202" i="3"/>
  <c r="AC269" i="3"/>
  <c r="G135" i="20"/>
  <c r="G110" i="20"/>
  <c r="AC254" i="3"/>
  <c r="AD168" i="3"/>
  <c r="H38" i="20"/>
  <c r="G80" i="20"/>
  <c r="AC200" i="3"/>
  <c r="H28" i="20"/>
  <c r="AD158" i="3"/>
  <c r="AC177" i="3"/>
  <c r="G52" i="20"/>
  <c r="AC371" i="3"/>
  <c r="G161" i="20"/>
  <c r="G54" i="20"/>
  <c r="AC179" i="3"/>
  <c r="G49" i="20"/>
  <c r="AC174" i="3"/>
  <c r="G12" i="20"/>
  <c r="AC52" i="3"/>
  <c r="H112" i="20"/>
  <c r="AD256" i="3"/>
  <c r="G15" i="20"/>
  <c r="AC55" i="3"/>
  <c r="F125" i="20"/>
  <c r="AB264" i="3"/>
  <c r="AF12" i="11"/>
  <c r="U5" i="14"/>
  <c r="U21" i="14"/>
  <c r="U25" i="14"/>
  <c r="U44" i="14"/>
  <c r="U56" i="14"/>
  <c r="U94" i="14"/>
  <c r="U98" i="14"/>
  <c r="U108" i="14"/>
  <c r="X108" i="14" s="1"/>
  <c r="U120" i="14"/>
  <c r="X120" i="14" s="1"/>
  <c r="U52" i="14"/>
  <c r="U68" i="14"/>
  <c r="U100" i="14"/>
  <c r="U112" i="14"/>
  <c r="X112" i="14" s="1"/>
  <c r="U158" i="14"/>
  <c r="U162" i="14"/>
  <c r="U166" i="14"/>
  <c r="U170" i="14"/>
  <c r="X170" i="14" s="1"/>
  <c r="U172" i="14"/>
  <c r="U177" i="14"/>
  <c r="X177" i="14" s="1"/>
  <c r="U184" i="14"/>
  <c r="U188" i="14"/>
  <c r="U192" i="14"/>
  <c r="U196" i="14"/>
  <c r="X196" i="14" s="1"/>
  <c r="U200" i="14"/>
  <c r="R51" i="14"/>
  <c r="R55" i="14"/>
  <c r="R59" i="14"/>
  <c r="R63" i="14"/>
  <c r="R67" i="14"/>
  <c r="R71" i="14"/>
  <c r="R78" i="14"/>
  <c r="R82" i="14"/>
  <c r="R86" i="14"/>
  <c r="R93" i="14"/>
  <c r="R97" i="14"/>
  <c r="U8" i="14"/>
  <c r="U11" i="14"/>
  <c r="U29" i="14"/>
  <c r="U75" i="14"/>
  <c r="Q2" i="14"/>
  <c r="R124" i="14"/>
  <c r="U124" i="14"/>
  <c r="X124" i="14" s="1"/>
  <c r="U2" i="14"/>
  <c r="X2" i="14" s="1"/>
  <c r="U33" i="14"/>
  <c r="U48" i="14"/>
  <c r="U72" i="14"/>
  <c r="U79" i="14"/>
  <c r="U83" i="14"/>
  <c r="U87" i="14"/>
  <c r="R37" i="14"/>
  <c r="R41" i="14"/>
  <c r="R60" i="14"/>
  <c r="R64" i="14"/>
  <c r="R90" i="14"/>
  <c r="U104" i="14"/>
  <c r="U116" i="14"/>
  <c r="U214" i="14"/>
  <c r="U126" i="14"/>
  <c r="U130" i="14"/>
  <c r="U133" i="14"/>
  <c r="U137" i="14"/>
  <c r="X137" i="14" s="1"/>
  <c r="U141" i="14"/>
  <c r="U145" i="14"/>
  <c r="U149" i="14"/>
  <c r="U152" i="14"/>
  <c r="X152" i="14" s="1"/>
  <c r="R154" i="14"/>
  <c r="U202" i="14"/>
  <c r="X202" i="14" s="1"/>
  <c r="R203" i="14"/>
  <c r="U206" i="14"/>
  <c r="R207" i="14"/>
  <c r="U210" i="14"/>
  <c r="X210" i="14" s="1"/>
  <c r="R110" i="14"/>
  <c r="R114" i="14"/>
  <c r="R118" i="14"/>
  <c r="R122" i="14"/>
  <c r="R128" i="14"/>
  <c r="R132" i="14"/>
  <c r="R135" i="14"/>
  <c r="R139" i="14"/>
  <c r="R143" i="14"/>
  <c r="R147" i="14"/>
  <c r="R150" i="14"/>
  <c r="R204" i="14"/>
  <c r="R208" i="14"/>
  <c r="R156" i="14"/>
  <c r="R157" i="14"/>
  <c r="R161" i="14"/>
  <c r="R165" i="14"/>
  <c r="R169" i="14"/>
  <c r="R175" i="14"/>
  <c r="R180" i="14"/>
  <c r="R183" i="14"/>
  <c r="R187" i="14"/>
  <c r="R191" i="14"/>
  <c r="R195" i="14"/>
  <c r="R199" i="14"/>
  <c r="R213" i="14"/>
  <c r="R216" i="14"/>
  <c r="R103" i="14"/>
  <c r="R107" i="14"/>
  <c r="R111" i="14"/>
  <c r="E65" i="13"/>
  <c r="E69" i="13" s="1"/>
  <c r="D18" i="13"/>
  <c r="D19" i="13" s="1"/>
  <c r="D40" i="13"/>
  <c r="D41" i="13" s="1"/>
  <c r="AK40" i="3" l="1"/>
  <c r="Z40" i="3"/>
  <c r="AA40" i="3"/>
  <c r="AI40" i="3"/>
  <c r="AJ40" i="3"/>
  <c r="AF40" i="3"/>
  <c r="AB40" i="3"/>
  <c r="AE40" i="3"/>
  <c r="AH40" i="3"/>
  <c r="AC40" i="3"/>
  <c r="AD40" i="3"/>
  <c r="AG40" i="3"/>
  <c r="AJ41" i="3"/>
  <c r="AK41" i="3"/>
  <c r="AG41" i="3"/>
  <c r="AE41" i="3"/>
  <c r="Z41" i="3"/>
  <c r="H19" i="17"/>
  <c r="AD41" i="3"/>
  <c r="C75" i="15"/>
  <c r="D75" i="15" s="1"/>
  <c r="Z307" i="3" s="1"/>
  <c r="AA307" i="3" s="1"/>
  <c r="AB307" i="3" s="1"/>
  <c r="AC307" i="3" s="1"/>
  <c r="AD307" i="3" s="1"/>
  <c r="AE307" i="3" s="1"/>
  <c r="AF307" i="3" s="1"/>
  <c r="AG307" i="3" s="1"/>
  <c r="AH307" i="3" s="1"/>
  <c r="AI307" i="3" s="1"/>
  <c r="AJ307" i="3" s="1"/>
  <c r="AK307" i="3" s="1"/>
  <c r="C16" i="15"/>
  <c r="D16" i="15" s="1"/>
  <c r="Z341" i="3" s="1"/>
  <c r="AA341" i="3" s="1"/>
  <c r="AB341" i="3" s="1"/>
  <c r="AC341" i="3" s="1"/>
  <c r="AD341" i="3" s="1"/>
  <c r="AE341" i="3" s="1"/>
  <c r="AF341" i="3" s="1"/>
  <c r="AG341" i="3" s="1"/>
  <c r="AH341" i="3" s="1"/>
  <c r="AI341" i="3" s="1"/>
  <c r="AJ341" i="3" s="1"/>
  <c r="AK341" i="3" s="1"/>
  <c r="C49" i="15"/>
  <c r="D49" i="15" s="1"/>
  <c r="Z93" i="3" s="1"/>
  <c r="AA93" i="3" s="1"/>
  <c r="AB93" i="3" s="1"/>
  <c r="AC93" i="3" s="1"/>
  <c r="AD93" i="3" s="1"/>
  <c r="AE93" i="3" s="1"/>
  <c r="AF93" i="3" s="1"/>
  <c r="AG93" i="3" s="1"/>
  <c r="AH93" i="3" s="1"/>
  <c r="AI93" i="3" s="1"/>
  <c r="AJ93" i="3" s="1"/>
  <c r="AK93" i="3" s="1"/>
  <c r="C66" i="15"/>
  <c r="D66" i="15" s="1"/>
  <c r="Z110" i="3" s="1"/>
  <c r="AA110" i="3" s="1"/>
  <c r="AB110" i="3" s="1"/>
  <c r="AC110" i="3" s="1"/>
  <c r="AD110" i="3" s="1"/>
  <c r="AE110" i="3" s="1"/>
  <c r="AF110" i="3" s="1"/>
  <c r="AG110" i="3" s="1"/>
  <c r="AH110" i="3" s="1"/>
  <c r="AI110" i="3" s="1"/>
  <c r="AJ110" i="3" s="1"/>
  <c r="AK110" i="3" s="1"/>
  <c r="C74" i="15"/>
  <c r="D74" i="15" s="1"/>
  <c r="Z306" i="3" s="1"/>
  <c r="AA306" i="3" s="1"/>
  <c r="AB306" i="3" s="1"/>
  <c r="AC306" i="3" s="1"/>
  <c r="AD306" i="3" s="1"/>
  <c r="AE306" i="3" s="1"/>
  <c r="AF306" i="3" s="1"/>
  <c r="AG306" i="3" s="1"/>
  <c r="AH306" i="3" s="1"/>
  <c r="AI306" i="3" s="1"/>
  <c r="AJ306" i="3" s="1"/>
  <c r="AK306" i="3" s="1"/>
  <c r="C85" i="15"/>
  <c r="D85" i="15" s="1"/>
  <c r="Z317" i="3" s="1"/>
  <c r="AA317" i="3" s="1"/>
  <c r="AB317" i="3" s="1"/>
  <c r="AC317" i="3" s="1"/>
  <c r="AD317" i="3" s="1"/>
  <c r="AE317" i="3" s="1"/>
  <c r="AF317" i="3" s="1"/>
  <c r="AG317" i="3" s="1"/>
  <c r="AH317" i="3" s="1"/>
  <c r="AI317" i="3" s="1"/>
  <c r="AJ317" i="3" s="1"/>
  <c r="AK317" i="3" s="1"/>
  <c r="C88" i="15"/>
  <c r="D88" i="15" s="1"/>
  <c r="Z320" i="3" s="1"/>
  <c r="AA320" i="3" s="1"/>
  <c r="AB320" i="3" s="1"/>
  <c r="AC320" i="3" s="1"/>
  <c r="AD320" i="3" s="1"/>
  <c r="AE320" i="3" s="1"/>
  <c r="AF320" i="3" s="1"/>
  <c r="AG320" i="3" s="1"/>
  <c r="AH320" i="3" s="1"/>
  <c r="AI320" i="3" s="1"/>
  <c r="AJ320" i="3" s="1"/>
  <c r="AK320" i="3" s="1"/>
  <c r="C12" i="15"/>
  <c r="D12" i="15" s="1"/>
  <c r="Z337" i="3" s="1"/>
  <c r="C100" i="15"/>
  <c r="D100" i="15" s="1"/>
  <c r="Z84" i="3" s="1"/>
  <c r="C34" i="15"/>
  <c r="D34" i="15" s="1"/>
  <c r="C84" i="15"/>
  <c r="D84" i="15" s="1"/>
  <c r="Z316" i="3" s="1"/>
  <c r="AA316" i="3" s="1"/>
  <c r="AB316" i="3" s="1"/>
  <c r="AC316" i="3" s="1"/>
  <c r="AD316" i="3" s="1"/>
  <c r="AE316" i="3" s="1"/>
  <c r="AF316" i="3" s="1"/>
  <c r="AG316" i="3" s="1"/>
  <c r="AH316" i="3" s="1"/>
  <c r="AI316" i="3" s="1"/>
  <c r="AJ316" i="3" s="1"/>
  <c r="AK316" i="3" s="1"/>
  <c r="C8" i="15"/>
  <c r="D8" i="15" s="1"/>
  <c r="Z333" i="3" s="1"/>
  <c r="AA333" i="3" s="1"/>
  <c r="AB333" i="3" s="1"/>
  <c r="AC333" i="3" s="1"/>
  <c r="AD333" i="3" s="1"/>
  <c r="AE333" i="3" s="1"/>
  <c r="AF333" i="3" s="1"/>
  <c r="AG333" i="3" s="1"/>
  <c r="AH333" i="3" s="1"/>
  <c r="AI333" i="3" s="1"/>
  <c r="AJ333" i="3" s="1"/>
  <c r="AK333" i="3" s="1"/>
  <c r="C79" i="15"/>
  <c r="D79" i="15" s="1"/>
  <c r="Z311" i="3" s="1"/>
  <c r="AA311" i="3" s="1"/>
  <c r="AB311" i="3" s="1"/>
  <c r="AC311" i="3" s="1"/>
  <c r="AD311" i="3" s="1"/>
  <c r="AE311" i="3" s="1"/>
  <c r="AF311" i="3" s="1"/>
  <c r="AG311" i="3" s="1"/>
  <c r="AH311" i="3" s="1"/>
  <c r="AI311" i="3" s="1"/>
  <c r="AJ311" i="3" s="1"/>
  <c r="AK311" i="3" s="1"/>
  <c r="C9" i="15"/>
  <c r="D9" i="15" s="1"/>
  <c r="Z334" i="3" s="1"/>
  <c r="AA334" i="3" s="1"/>
  <c r="AB334" i="3" s="1"/>
  <c r="AC334" i="3" s="1"/>
  <c r="AD334" i="3" s="1"/>
  <c r="AE334" i="3" s="1"/>
  <c r="AF334" i="3" s="1"/>
  <c r="AG334" i="3" s="1"/>
  <c r="AH334" i="3" s="1"/>
  <c r="AI334" i="3" s="1"/>
  <c r="AJ334" i="3" s="1"/>
  <c r="AK334" i="3" s="1"/>
  <c r="C5" i="15"/>
  <c r="D5" i="15" s="1"/>
  <c r="Z330" i="3" s="1"/>
  <c r="AA330" i="3" s="1"/>
  <c r="AB330" i="3" s="1"/>
  <c r="AC330" i="3" s="1"/>
  <c r="AD330" i="3" s="1"/>
  <c r="AE330" i="3" s="1"/>
  <c r="AF330" i="3" s="1"/>
  <c r="AG330" i="3" s="1"/>
  <c r="AH330" i="3" s="1"/>
  <c r="AI330" i="3" s="1"/>
  <c r="AJ330" i="3" s="1"/>
  <c r="AK330" i="3" s="1"/>
  <c r="C101" i="15"/>
  <c r="D101" i="15" s="1"/>
  <c r="Z85" i="3" s="1"/>
  <c r="AA85" i="3" s="1"/>
  <c r="C80" i="15"/>
  <c r="D80" i="15" s="1"/>
  <c r="Z312" i="3" s="1"/>
  <c r="AA312" i="3" s="1"/>
  <c r="AB312" i="3" s="1"/>
  <c r="AC312" i="3" s="1"/>
  <c r="AD312" i="3" s="1"/>
  <c r="AE312" i="3" s="1"/>
  <c r="AF312" i="3" s="1"/>
  <c r="AG312" i="3" s="1"/>
  <c r="AH312" i="3" s="1"/>
  <c r="AI312" i="3" s="1"/>
  <c r="AJ312" i="3" s="1"/>
  <c r="AK312" i="3" s="1"/>
  <c r="C50" i="15"/>
  <c r="D50" i="15" s="1"/>
  <c r="Z94" i="3" s="1"/>
  <c r="AA94" i="3" s="1"/>
  <c r="AB94" i="3" s="1"/>
  <c r="AC94" i="3" s="1"/>
  <c r="AD94" i="3" s="1"/>
  <c r="AE94" i="3" s="1"/>
  <c r="AF94" i="3" s="1"/>
  <c r="AG94" i="3" s="1"/>
  <c r="AH94" i="3" s="1"/>
  <c r="AI94" i="3" s="1"/>
  <c r="AJ94" i="3" s="1"/>
  <c r="AK94" i="3" s="1"/>
  <c r="J57" i="20"/>
  <c r="K57" i="20" s="1"/>
  <c r="H103" i="20"/>
  <c r="AE231" i="3" s="1"/>
  <c r="AD161" i="3"/>
  <c r="I98" i="20"/>
  <c r="AF226" i="3" s="1"/>
  <c r="AD268" i="3"/>
  <c r="H129" i="20"/>
  <c r="N31" i="26"/>
  <c r="U31" i="26" s="1"/>
  <c r="U30" i="26"/>
  <c r="N32" i="26"/>
  <c r="F60" i="26" s="1"/>
  <c r="H90" i="20"/>
  <c r="AD210" i="3"/>
  <c r="H34" i="20"/>
  <c r="AD164" i="3"/>
  <c r="H159" i="20"/>
  <c r="AD369" i="3"/>
  <c r="H158" i="20"/>
  <c r="AD368" i="3"/>
  <c r="I117" i="20"/>
  <c r="AE261" i="3"/>
  <c r="H104" i="20"/>
  <c r="AD232" i="3"/>
  <c r="AD260" i="3"/>
  <c r="H116" i="20"/>
  <c r="H102" i="20"/>
  <c r="AD230" i="3"/>
  <c r="H147" i="20"/>
  <c r="AD276" i="3"/>
  <c r="H164" i="20"/>
  <c r="AD374" i="3"/>
  <c r="I81" i="20"/>
  <c r="AE201" i="3"/>
  <c r="I101" i="20"/>
  <c r="AE229" i="3"/>
  <c r="H39" i="20"/>
  <c r="AD169" i="3"/>
  <c r="AE191" i="3"/>
  <c r="I66" i="20"/>
  <c r="I47" i="20"/>
  <c r="AE172" i="3"/>
  <c r="H22" i="20"/>
  <c r="AD62" i="3"/>
  <c r="I73" i="20"/>
  <c r="AE193" i="3"/>
  <c r="J5" i="20"/>
  <c r="AF45" i="3"/>
  <c r="H20" i="20"/>
  <c r="AD60" i="3"/>
  <c r="J33" i="20"/>
  <c r="AF163" i="3"/>
  <c r="H49" i="20"/>
  <c r="AD174" i="3"/>
  <c r="AD200" i="3"/>
  <c r="H80" i="20"/>
  <c r="I46" i="20"/>
  <c r="AE171" i="3"/>
  <c r="G50" i="20"/>
  <c r="AC175" i="3"/>
  <c r="I114" i="20"/>
  <c r="AE258" i="3"/>
  <c r="H77" i="20"/>
  <c r="AD197" i="3"/>
  <c r="H83" i="20"/>
  <c r="AD203" i="3"/>
  <c r="I67" i="20"/>
  <c r="AE192" i="3"/>
  <c r="J124" i="20"/>
  <c r="AF263" i="3"/>
  <c r="H85" i="20"/>
  <c r="AD205" i="3"/>
  <c r="J58" i="20"/>
  <c r="AF183" i="3"/>
  <c r="H137" i="20"/>
  <c r="AD271" i="3"/>
  <c r="H145" i="20"/>
  <c r="AD274" i="3"/>
  <c r="G125" i="20"/>
  <c r="AC264" i="3"/>
  <c r="H54" i="20"/>
  <c r="AD179" i="3"/>
  <c r="AD372" i="3"/>
  <c r="H162" i="20"/>
  <c r="H161" i="20"/>
  <c r="AD371" i="3"/>
  <c r="K40" i="20"/>
  <c r="AG170" i="3"/>
  <c r="I62" i="20"/>
  <c r="AE187" i="3"/>
  <c r="I31" i="20"/>
  <c r="AE161" i="3"/>
  <c r="H74" i="20"/>
  <c r="AD194" i="3"/>
  <c r="H160" i="20"/>
  <c r="AD370" i="3"/>
  <c r="J13" i="20"/>
  <c r="AF53" i="3"/>
  <c r="I32" i="20"/>
  <c r="AE162" i="3"/>
  <c r="H21" i="20"/>
  <c r="AD61" i="3"/>
  <c r="I30" i="20"/>
  <c r="AE160" i="3"/>
  <c r="I8" i="20"/>
  <c r="AE48" i="3"/>
  <c r="I59" i="20"/>
  <c r="AE184" i="3"/>
  <c r="H92" i="20"/>
  <c r="AD212" i="3"/>
  <c r="I51" i="20"/>
  <c r="AE176" i="3"/>
  <c r="H75" i="20"/>
  <c r="AD195" i="3"/>
  <c r="H163" i="20"/>
  <c r="AD373" i="3"/>
  <c r="J65" i="20"/>
  <c r="AF190" i="3"/>
  <c r="AD177" i="3"/>
  <c r="H52" i="20"/>
  <c r="AD269" i="3"/>
  <c r="H135" i="20"/>
  <c r="H86" i="20"/>
  <c r="AD206" i="3"/>
  <c r="H89" i="20"/>
  <c r="AD209" i="3"/>
  <c r="H84" i="20"/>
  <c r="AD204" i="3"/>
  <c r="H60" i="20"/>
  <c r="AD185" i="3"/>
  <c r="J115" i="20"/>
  <c r="AF259" i="3"/>
  <c r="I56" i="20"/>
  <c r="AE181" i="3"/>
  <c r="H157" i="20"/>
  <c r="AD367" i="3"/>
  <c r="I136" i="20"/>
  <c r="AE270" i="3"/>
  <c r="H87" i="20"/>
  <c r="AD207" i="3"/>
  <c r="H156" i="20"/>
  <c r="AD366" i="3"/>
  <c r="K53" i="20"/>
  <c r="AG178" i="3"/>
  <c r="I138" i="20"/>
  <c r="AE272" i="3"/>
  <c r="H12" i="20"/>
  <c r="AD52" i="3"/>
  <c r="H61" i="20"/>
  <c r="AD186" i="3"/>
  <c r="AD227" i="3"/>
  <c r="H99" i="20"/>
  <c r="H113" i="20"/>
  <c r="AD257" i="3"/>
  <c r="H11" i="20"/>
  <c r="AD51" i="3"/>
  <c r="H6" i="20"/>
  <c r="AD46" i="3"/>
  <c r="H79" i="20"/>
  <c r="AD199" i="3"/>
  <c r="I38" i="20"/>
  <c r="AE168" i="3"/>
  <c r="H149" i="20"/>
  <c r="AD278" i="3"/>
  <c r="AD211" i="3"/>
  <c r="H91" i="20"/>
  <c r="H110" i="20"/>
  <c r="AD254" i="3"/>
  <c r="H15" i="20"/>
  <c r="AD55" i="3"/>
  <c r="AC365" i="3"/>
  <c r="G155" i="20"/>
  <c r="H63" i="20"/>
  <c r="AD188" i="3"/>
  <c r="AD189" i="3"/>
  <c r="H64" i="20"/>
  <c r="H9" i="20"/>
  <c r="AD49" i="3"/>
  <c r="H48" i="20"/>
  <c r="AD173" i="3"/>
  <c r="H7" i="20"/>
  <c r="AD47" i="3"/>
  <c r="J146" i="20"/>
  <c r="AF275" i="3"/>
  <c r="AD167" i="3"/>
  <c r="H37" i="20"/>
  <c r="I111" i="20"/>
  <c r="AE255" i="3"/>
  <c r="I76" i="20"/>
  <c r="AE196" i="3"/>
  <c r="H78" i="20"/>
  <c r="AD198" i="3"/>
  <c r="I112" i="20"/>
  <c r="AE256" i="3"/>
  <c r="AE158" i="3"/>
  <c r="I28" i="20"/>
  <c r="H82" i="20"/>
  <c r="AD202" i="3"/>
  <c r="AE159" i="3"/>
  <c r="I29" i="20"/>
  <c r="H128" i="20"/>
  <c r="AD267" i="3"/>
  <c r="AD228" i="3"/>
  <c r="H100" i="20"/>
  <c r="I55" i="20"/>
  <c r="AE180" i="3"/>
  <c r="H148" i="20"/>
  <c r="AD277" i="3"/>
  <c r="H139" i="20"/>
  <c r="AD273" i="3"/>
  <c r="H126" i="20"/>
  <c r="AD265" i="3"/>
  <c r="AD166" i="3"/>
  <c r="H36" i="20"/>
  <c r="K127" i="20"/>
  <c r="AG266" i="3"/>
  <c r="I123" i="20"/>
  <c r="AE262" i="3"/>
  <c r="H10" i="20"/>
  <c r="AD50" i="3"/>
  <c r="J16" i="20"/>
  <c r="AF56" i="3"/>
  <c r="H88" i="20"/>
  <c r="AD208" i="3"/>
  <c r="H19" i="20"/>
  <c r="AD59" i="3"/>
  <c r="AD165" i="3"/>
  <c r="H35" i="20"/>
  <c r="L17" i="20"/>
  <c r="AH57" i="3"/>
  <c r="K14" i="20"/>
  <c r="AG54" i="3"/>
  <c r="E66" i="13"/>
  <c r="D22" i="13"/>
  <c r="D44" i="13"/>
  <c r="B5" i="11"/>
  <c r="C5" i="11"/>
  <c r="D5" i="11"/>
  <c r="E5" i="11"/>
  <c r="F5" i="11"/>
  <c r="G5" i="11"/>
  <c r="H5" i="11"/>
  <c r="I5" i="11"/>
  <c r="J5" i="11"/>
  <c r="K5" i="11"/>
  <c r="L5" i="11"/>
  <c r="M5" i="11"/>
  <c r="B10" i="11"/>
  <c r="C10" i="11"/>
  <c r="D10" i="11"/>
  <c r="E10" i="11"/>
  <c r="F10" i="11"/>
  <c r="G10" i="11"/>
  <c r="H10" i="11"/>
  <c r="I10" i="11"/>
  <c r="J10" i="11"/>
  <c r="K10" i="11"/>
  <c r="L10" i="11"/>
  <c r="M10" i="11"/>
  <c r="AA84" i="3" l="1"/>
  <c r="AB84" i="3" s="1"/>
  <c r="AC84" i="3" s="1"/>
  <c r="AD84" i="3" s="1"/>
  <c r="AE84" i="3" s="1"/>
  <c r="AF84" i="3" s="1"/>
  <c r="AG84" i="3" s="1"/>
  <c r="AH84" i="3" s="1"/>
  <c r="AI84" i="3" s="1"/>
  <c r="AJ84" i="3" s="1"/>
  <c r="AK84" i="3" s="1"/>
  <c r="AA337" i="3"/>
  <c r="AB85" i="3"/>
  <c r="AG182" i="3"/>
  <c r="I103" i="20"/>
  <c r="AF231" i="3" s="1"/>
  <c r="J98" i="20"/>
  <c r="AG226" i="3" s="1"/>
  <c r="I129" i="20"/>
  <c r="AE268" i="3"/>
  <c r="F50" i="26"/>
  <c r="G50" i="26" s="1"/>
  <c r="AA285" i="3" s="1"/>
  <c r="F41" i="26"/>
  <c r="G41" i="26" s="1"/>
  <c r="F39" i="26"/>
  <c r="G39" i="26" s="1"/>
  <c r="F37" i="26"/>
  <c r="G37" i="26" s="1"/>
  <c r="F49" i="26"/>
  <c r="G49" i="26" s="1"/>
  <c r="F38" i="26"/>
  <c r="G38" i="26" s="1"/>
  <c r="U32" i="26"/>
  <c r="AF261" i="3"/>
  <c r="J117" i="20"/>
  <c r="AE276" i="3"/>
  <c r="I147" i="20"/>
  <c r="I159" i="20"/>
  <c r="AE369" i="3"/>
  <c r="AE230" i="3"/>
  <c r="I102" i="20"/>
  <c r="AE164" i="3"/>
  <c r="I34" i="20"/>
  <c r="I164" i="20"/>
  <c r="AE374" i="3"/>
  <c r="AE260" i="3"/>
  <c r="I116" i="20"/>
  <c r="I104" i="20"/>
  <c r="AE232" i="3"/>
  <c r="I158" i="20"/>
  <c r="AE368" i="3"/>
  <c r="AE210" i="3"/>
  <c r="I90" i="20"/>
  <c r="AD365" i="3"/>
  <c r="H155" i="20"/>
  <c r="K33" i="20"/>
  <c r="AG163" i="3"/>
  <c r="I35" i="20"/>
  <c r="AE165" i="3"/>
  <c r="J123" i="20"/>
  <c r="AF262" i="3"/>
  <c r="I148" i="20"/>
  <c r="AE277" i="3"/>
  <c r="K146" i="20"/>
  <c r="AG275" i="3"/>
  <c r="J38" i="20"/>
  <c r="AF168" i="3"/>
  <c r="I61" i="20"/>
  <c r="AE186" i="3"/>
  <c r="J136" i="20"/>
  <c r="AF270" i="3"/>
  <c r="I84" i="20"/>
  <c r="AE204" i="3"/>
  <c r="K65" i="20"/>
  <c r="AG190" i="3"/>
  <c r="J59" i="20"/>
  <c r="AF184" i="3"/>
  <c r="I160" i="20"/>
  <c r="AE370" i="3"/>
  <c r="I85" i="20"/>
  <c r="AE205" i="3"/>
  <c r="I49" i="20"/>
  <c r="AE174" i="3"/>
  <c r="I22" i="20"/>
  <c r="AE62" i="3"/>
  <c r="I19" i="20"/>
  <c r="AE59" i="3"/>
  <c r="L127" i="20"/>
  <c r="AH266" i="3"/>
  <c r="J55" i="20"/>
  <c r="AF180" i="3"/>
  <c r="J112" i="20"/>
  <c r="AF256" i="3"/>
  <c r="I7" i="20"/>
  <c r="AE47" i="3"/>
  <c r="I15" i="20"/>
  <c r="AE55" i="3"/>
  <c r="I79" i="20"/>
  <c r="AE199" i="3"/>
  <c r="I12" i="20"/>
  <c r="AE52" i="3"/>
  <c r="I89" i="20"/>
  <c r="AE209" i="3"/>
  <c r="I163" i="20"/>
  <c r="AE373" i="3"/>
  <c r="J8" i="20"/>
  <c r="AF48" i="3"/>
  <c r="I74" i="20"/>
  <c r="AE194" i="3"/>
  <c r="AE179" i="3"/>
  <c r="I54" i="20"/>
  <c r="K124" i="20"/>
  <c r="AG263" i="3"/>
  <c r="I77" i="20"/>
  <c r="AE197" i="3"/>
  <c r="J47" i="20"/>
  <c r="AF172" i="3"/>
  <c r="I36" i="20"/>
  <c r="AE166" i="3"/>
  <c r="AE228" i="3"/>
  <c r="I100" i="20"/>
  <c r="AF191" i="3"/>
  <c r="J66" i="20"/>
  <c r="I88" i="20"/>
  <c r="AE208" i="3"/>
  <c r="I78" i="20"/>
  <c r="AE198" i="3"/>
  <c r="I48" i="20"/>
  <c r="AE173" i="3"/>
  <c r="I110" i="20"/>
  <c r="AE254" i="3"/>
  <c r="I6" i="20"/>
  <c r="AE46" i="3"/>
  <c r="J138" i="20"/>
  <c r="AF272" i="3"/>
  <c r="I157" i="20"/>
  <c r="AE367" i="3"/>
  <c r="L57" i="20"/>
  <c r="AH182" i="3"/>
  <c r="I75" i="20"/>
  <c r="AE195" i="3"/>
  <c r="J30" i="20"/>
  <c r="AF160" i="3"/>
  <c r="J31" i="20"/>
  <c r="AF161" i="3"/>
  <c r="H125" i="20"/>
  <c r="AD264" i="3"/>
  <c r="J114" i="20"/>
  <c r="AF258" i="3"/>
  <c r="I91" i="20"/>
  <c r="AE211" i="3"/>
  <c r="I126" i="20"/>
  <c r="AE265" i="3"/>
  <c r="I128" i="20"/>
  <c r="AE267" i="3"/>
  <c r="J76" i="20"/>
  <c r="AF196" i="3"/>
  <c r="I9" i="20"/>
  <c r="AE49" i="3"/>
  <c r="I11" i="20"/>
  <c r="AE51" i="3"/>
  <c r="L53" i="20"/>
  <c r="AH178" i="3"/>
  <c r="J56" i="20"/>
  <c r="AF181" i="3"/>
  <c r="I86" i="20"/>
  <c r="AE206" i="3"/>
  <c r="I21" i="20"/>
  <c r="AE61" i="3"/>
  <c r="J62" i="20"/>
  <c r="AF187" i="3"/>
  <c r="I145" i="20"/>
  <c r="AE274" i="3"/>
  <c r="H50" i="20"/>
  <c r="AD175" i="3"/>
  <c r="I20" i="20"/>
  <c r="AE60" i="3"/>
  <c r="I39" i="20"/>
  <c r="AE169" i="3"/>
  <c r="AF159" i="3"/>
  <c r="J29" i="20"/>
  <c r="I64" i="20"/>
  <c r="AE189" i="3"/>
  <c r="I135" i="20"/>
  <c r="AE269" i="3"/>
  <c r="L14" i="20"/>
  <c r="AH54" i="3"/>
  <c r="K16" i="20"/>
  <c r="AG56" i="3"/>
  <c r="I139" i="20"/>
  <c r="AE273" i="3"/>
  <c r="J111" i="20"/>
  <c r="AF255" i="3"/>
  <c r="I113" i="20"/>
  <c r="AE257" i="3"/>
  <c r="I156" i="20"/>
  <c r="AE366" i="3"/>
  <c r="K115" i="20"/>
  <c r="AG259" i="3"/>
  <c r="J51" i="20"/>
  <c r="AF176" i="3"/>
  <c r="J32" i="20"/>
  <c r="AF162" i="3"/>
  <c r="L40" i="20"/>
  <c r="AH170" i="3"/>
  <c r="I137" i="20"/>
  <c r="AE271" i="3"/>
  <c r="J67" i="20"/>
  <c r="AF192" i="3"/>
  <c r="J46" i="20"/>
  <c r="AF171" i="3"/>
  <c r="K5" i="20"/>
  <c r="AG45" i="3"/>
  <c r="J101" i="20"/>
  <c r="AF229" i="3"/>
  <c r="AE167" i="3"/>
  <c r="I37" i="20"/>
  <c r="AE227" i="3"/>
  <c r="I99" i="20"/>
  <c r="I52" i="20"/>
  <c r="AE177" i="3"/>
  <c r="AE200" i="3"/>
  <c r="I80" i="20"/>
  <c r="M17" i="20"/>
  <c r="AI57" i="3"/>
  <c r="I10" i="20"/>
  <c r="AE50" i="3"/>
  <c r="I82" i="20"/>
  <c r="AE202" i="3"/>
  <c r="I63" i="20"/>
  <c r="AE188" i="3"/>
  <c r="I149" i="20"/>
  <c r="AE278" i="3"/>
  <c r="I87" i="20"/>
  <c r="AE207" i="3"/>
  <c r="I60" i="20"/>
  <c r="AE185" i="3"/>
  <c r="I92" i="20"/>
  <c r="AE212" i="3"/>
  <c r="K13" i="20"/>
  <c r="AG53" i="3"/>
  <c r="I161" i="20"/>
  <c r="AE371" i="3"/>
  <c r="K58" i="20"/>
  <c r="AG183" i="3"/>
  <c r="I83" i="20"/>
  <c r="AE203" i="3"/>
  <c r="J73" i="20"/>
  <c r="AF193" i="3"/>
  <c r="J81" i="20"/>
  <c r="AF201" i="3"/>
  <c r="AF158" i="3"/>
  <c r="J28" i="20"/>
  <c r="I162" i="20"/>
  <c r="AE372" i="3"/>
  <c r="AB337" i="3" l="1"/>
  <c r="AC85" i="3"/>
  <c r="AB285" i="3"/>
  <c r="AA284" i="3"/>
  <c r="AA281" i="3"/>
  <c r="AB281" i="3" s="1"/>
  <c r="J103" i="20"/>
  <c r="AG231" i="3" s="1"/>
  <c r="K98" i="20"/>
  <c r="AH226" i="3" s="1"/>
  <c r="AA283" i="3"/>
  <c r="J129" i="20"/>
  <c r="AF268" i="3"/>
  <c r="J164" i="20"/>
  <c r="AF374" i="3"/>
  <c r="J90" i="20"/>
  <c r="AF210" i="3"/>
  <c r="J158" i="20"/>
  <c r="AF368" i="3"/>
  <c r="J159" i="20"/>
  <c r="AF369" i="3"/>
  <c r="AF232" i="3"/>
  <c r="J104" i="20"/>
  <c r="AF276" i="3"/>
  <c r="J147" i="20"/>
  <c r="J116" i="20"/>
  <c r="AF260" i="3"/>
  <c r="K117" i="20"/>
  <c r="AG261" i="3"/>
  <c r="J34" i="20"/>
  <c r="AF164" i="3"/>
  <c r="AF230" i="3"/>
  <c r="J102" i="20"/>
  <c r="J156" i="20"/>
  <c r="AF366" i="3"/>
  <c r="J85" i="20"/>
  <c r="AF205" i="3"/>
  <c r="AF227" i="3"/>
  <c r="J99" i="20"/>
  <c r="L58" i="20"/>
  <c r="AH183" i="3"/>
  <c r="J149" i="20"/>
  <c r="AF278" i="3"/>
  <c r="J52" i="20"/>
  <c r="AF177" i="3"/>
  <c r="K67" i="20"/>
  <c r="AG192" i="3"/>
  <c r="M14" i="20"/>
  <c r="AI54" i="3"/>
  <c r="J86" i="20"/>
  <c r="AF206" i="3"/>
  <c r="J128" i="20"/>
  <c r="AF267" i="3"/>
  <c r="J157" i="20"/>
  <c r="AF367" i="3"/>
  <c r="J88" i="20"/>
  <c r="AF208" i="3"/>
  <c r="L124" i="20"/>
  <c r="AH263" i="3"/>
  <c r="K55" i="20"/>
  <c r="AG180" i="3"/>
  <c r="L33" i="20"/>
  <c r="AH163" i="3"/>
  <c r="K66" i="20"/>
  <c r="AG191" i="3"/>
  <c r="AE365" i="3"/>
  <c r="I155" i="20"/>
  <c r="J162" i="20"/>
  <c r="AF372" i="3"/>
  <c r="J161" i="20"/>
  <c r="AF371" i="3"/>
  <c r="J113" i="20"/>
  <c r="AF257" i="3"/>
  <c r="J135" i="20"/>
  <c r="AF269" i="3"/>
  <c r="K56" i="20"/>
  <c r="AG181" i="3"/>
  <c r="AG158" i="3"/>
  <c r="K28" i="20"/>
  <c r="J37" i="20"/>
  <c r="AF167" i="3"/>
  <c r="AF228" i="3"/>
  <c r="J100" i="20"/>
  <c r="L13" i="20"/>
  <c r="AH53" i="3"/>
  <c r="J82" i="20"/>
  <c r="AF202" i="3"/>
  <c r="M40" i="20"/>
  <c r="AI170" i="3"/>
  <c r="J64" i="20"/>
  <c r="AF189" i="3"/>
  <c r="J145" i="20"/>
  <c r="AF274" i="3"/>
  <c r="M53" i="20"/>
  <c r="AI178" i="3"/>
  <c r="K31" i="20"/>
  <c r="AG161" i="3"/>
  <c r="J6" i="20"/>
  <c r="AF46" i="3"/>
  <c r="J74" i="20"/>
  <c r="AF194" i="3"/>
  <c r="J79" i="20"/>
  <c r="AF199" i="3"/>
  <c r="J19" i="20"/>
  <c r="AF59" i="3"/>
  <c r="K59" i="20"/>
  <c r="AG184" i="3"/>
  <c r="L146" i="20"/>
  <c r="AH275" i="3"/>
  <c r="AG159" i="3"/>
  <c r="K29" i="20"/>
  <c r="K81" i="20"/>
  <c r="AG201" i="3"/>
  <c r="J92" i="20"/>
  <c r="AF212" i="3"/>
  <c r="J10" i="20"/>
  <c r="AF50" i="3"/>
  <c r="K101" i="20"/>
  <c r="AG229" i="3"/>
  <c r="K32" i="20"/>
  <c r="AG162" i="3"/>
  <c r="K111" i="20"/>
  <c r="AG255" i="3"/>
  <c r="K62" i="20"/>
  <c r="AG187" i="3"/>
  <c r="J11" i="20"/>
  <c r="AF51" i="3"/>
  <c r="J91" i="20"/>
  <c r="AF211" i="3"/>
  <c r="K30" i="20"/>
  <c r="AG160" i="3"/>
  <c r="J110" i="20"/>
  <c r="AF254" i="3"/>
  <c r="J36" i="20"/>
  <c r="AF166" i="3"/>
  <c r="K8" i="20"/>
  <c r="AG48" i="3"/>
  <c r="J15" i="20"/>
  <c r="AF55" i="3"/>
  <c r="J22" i="20"/>
  <c r="AF62" i="3"/>
  <c r="L65" i="20"/>
  <c r="AH190" i="3"/>
  <c r="J148" i="20"/>
  <c r="AF277" i="3"/>
  <c r="K73" i="20"/>
  <c r="AG193" i="3"/>
  <c r="J60" i="20"/>
  <c r="AF185" i="3"/>
  <c r="N17" i="20"/>
  <c r="AK57" i="3" s="1"/>
  <c r="AJ57" i="3"/>
  <c r="L5" i="20"/>
  <c r="AH45" i="3"/>
  <c r="K51" i="20"/>
  <c r="AG176" i="3"/>
  <c r="J139" i="20"/>
  <c r="AF273" i="3"/>
  <c r="J39" i="20"/>
  <c r="AF169" i="3"/>
  <c r="J21" i="20"/>
  <c r="AF61" i="3"/>
  <c r="J9" i="20"/>
  <c r="AF49" i="3"/>
  <c r="J75" i="20"/>
  <c r="AF195" i="3"/>
  <c r="J48" i="20"/>
  <c r="AF173" i="3"/>
  <c r="K47" i="20"/>
  <c r="AG172" i="3"/>
  <c r="J163" i="20"/>
  <c r="AF373" i="3"/>
  <c r="J7" i="20"/>
  <c r="AF47" i="3"/>
  <c r="J49" i="20"/>
  <c r="AF174" i="3"/>
  <c r="J84" i="20"/>
  <c r="AF204" i="3"/>
  <c r="K123" i="20"/>
  <c r="AG262" i="3"/>
  <c r="J80" i="20"/>
  <c r="AF200" i="3"/>
  <c r="J83" i="20"/>
  <c r="AF203" i="3"/>
  <c r="J87" i="20"/>
  <c r="AF207" i="3"/>
  <c r="K46" i="20"/>
  <c r="AG171" i="3"/>
  <c r="L115" i="20"/>
  <c r="AH259" i="3"/>
  <c r="L16" i="20"/>
  <c r="AH56" i="3"/>
  <c r="J20" i="20"/>
  <c r="AF60" i="3"/>
  <c r="K76" i="20"/>
  <c r="AG196" i="3"/>
  <c r="K114" i="20"/>
  <c r="AG258" i="3"/>
  <c r="M57" i="20"/>
  <c r="AI182" i="3"/>
  <c r="J78" i="20"/>
  <c r="AF198" i="3"/>
  <c r="J77" i="20"/>
  <c r="AF197" i="3"/>
  <c r="J89" i="20"/>
  <c r="AF209" i="3"/>
  <c r="K112" i="20"/>
  <c r="AG256" i="3"/>
  <c r="K136" i="20"/>
  <c r="AG270" i="3"/>
  <c r="J35" i="20"/>
  <c r="AF165" i="3"/>
  <c r="I50" i="20"/>
  <c r="AE175" i="3"/>
  <c r="J61" i="20"/>
  <c r="AF186" i="3"/>
  <c r="AF179" i="3"/>
  <c r="J54" i="20"/>
  <c r="J63" i="20"/>
  <c r="AF188" i="3"/>
  <c r="J137" i="20"/>
  <c r="AF271" i="3"/>
  <c r="J126" i="20"/>
  <c r="AF265" i="3"/>
  <c r="I125" i="20"/>
  <c r="AE264" i="3"/>
  <c r="K138" i="20"/>
  <c r="AG272" i="3"/>
  <c r="J12" i="20"/>
  <c r="AF52" i="3"/>
  <c r="M127" i="20"/>
  <c r="AI266" i="3"/>
  <c r="J160" i="20"/>
  <c r="AF370" i="3"/>
  <c r="K38" i="20"/>
  <c r="AG168" i="3"/>
  <c r="AF5" i="11"/>
  <c r="U14" i="11"/>
  <c r="AA17" i="3" s="1"/>
  <c r="V14" i="11"/>
  <c r="AB17" i="3" s="1"/>
  <c r="W14" i="11"/>
  <c r="AC17" i="3" s="1"/>
  <c r="X14" i="11"/>
  <c r="AD17" i="3" s="1"/>
  <c r="Y14" i="11"/>
  <c r="AE17" i="3" s="1"/>
  <c r="Z14" i="11"/>
  <c r="AF17" i="3" s="1"/>
  <c r="AA14" i="11"/>
  <c r="AG17" i="3" s="1"/>
  <c r="AB14" i="11"/>
  <c r="AH17" i="3" s="1"/>
  <c r="AC14" i="11"/>
  <c r="AI17" i="3" s="1"/>
  <c r="AD14" i="11"/>
  <c r="AJ17" i="3" s="1"/>
  <c r="AE14" i="11"/>
  <c r="AK17" i="3" s="1"/>
  <c r="U3" i="11"/>
  <c r="T14" i="11"/>
  <c r="U2" i="11"/>
  <c r="AA5" i="3" s="1"/>
  <c r="V2" i="11"/>
  <c r="AB5" i="3" s="1"/>
  <c r="W2" i="11"/>
  <c r="AC5" i="3" s="1"/>
  <c r="X2" i="11"/>
  <c r="AD5" i="3" s="1"/>
  <c r="Y2" i="11"/>
  <c r="AE5" i="3" s="1"/>
  <c r="Z2" i="11"/>
  <c r="AF5" i="3" s="1"/>
  <c r="AA2" i="11"/>
  <c r="AG5" i="3" s="1"/>
  <c r="AB2" i="11"/>
  <c r="AH5" i="3" s="1"/>
  <c r="AC2" i="11"/>
  <c r="AI5" i="3" s="1"/>
  <c r="AD2" i="11"/>
  <c r="AJ5" i="3" s="1"/>
  <c r="AE2" i="11"/>
  <c r="AK5" i="3" s="1"/>
  <c r="T2" i="11"/>
  <c r="Z5" i="3" s="1"/>
  <c r="B31" i="11"/>
  <c r="T6" i="11" s="1"/>
  <c r="C31" i="11"/>
  <c r="U6" i="11" s="1"/>
  <c r="D31" i="11"/>
  <c r="V6" i="11" s="1"/>
  <c r="E31" i="11"/>
  <c r="W6" i="11" s="1"/>
  <c r="F31" i="11"/>
  <c r="X6" i="11" s="1"/>
  <c r="G31" i="11"/>
  <c r="Y6" i="11" s="1"/>
  <c r="H31" i="11"/>
  <c r="Z6" i="11" s="1"/>
  <c r="I31" i="11"/>
  <c r="AA6" i="11" s="1"/>
  <c r="J31" i="11"/>
  <c r="AB6" i="11" s="1"/>
  <c r="K31" i="11"/>
  <c r="AC6" i="11" s="1"/>
  <c r="L31" i="11"/>
  <c r="AD6" i="11" s="1"/>
  <c r="M31" i="11"/>
  <c r="AE6" i="11" s="1"/>
  <c r="T3" i="11"/>
  <c r="C26" i="11"/>
  <c r="D26" i="11"/>
  <c r="V3" i="11" s="1"/>
  <c r="E26" i="11"/>
  <c r="W3" i="11" s="1"/>
  <c r="F26" i="11"/>
  <c r="X3" i="11" s="1"/>
  <c r="G26" i="11"/>
  <c r="Y3" i="11" s="1"/>
  <c r="H26" i="11"/>
  <c r="Z3" i="11" s="1"/>
  <c r="I26" i="11"/>
  <c r="AA3" i="11" s="1"/>
  <c r="J26" i="11"/>
  <c r="AB3" i="11" s="1"/>
  <c r="K26" i="11"/>
  <c r="AC3" i="11" s="1"/>
  <c r="L26" i="11"/>
  <c r="AD3" i="11" s="1"/>
  <c r="M26" i="11"/>
  <c r="AE3" i="11" s="1"/>
  <c r="B20" i="11"/>
  <c r="T15" i="11" s="1"/>
  <c r="C20" i="11"/>
  <c r="U15" i="11" s="1"/>
  <c r="AA18" i="3" s="1"/>
  <c r="D20" i="11"/>
  <c r="V15" i="11" s="1"/>
  <c r="AB18" i="3" s="1"/>
  <c r="E20" i="11"/>
  <c r="W15" i="11" s="1"/>
  <c r="AC18" i="3" s="1"/>
  <c r="F20" i="11"/>
  <c r="X15" i="11" s="1"/>
  <c r="AD18" i="3" s="1"/>
  <c r="G20" i="11"/>
  <c r="Y15" i="11" s="1"/>
  <c r="AE18" i="3" s="1"/>
  <c r="H20" i="11"/>
  <c r="Z15" i="11" s="1"/>
  <c r="AF18" i="3" s="1"/>
  <c r="I20" i="11"/>
  <c r="AA15" i="11" s="1"/>
  <c r="AG18" i="3" s="1"/>
  <c r="J20" i="11"/>
  <c r="AB15" i="11" s="1"/>
  <c r="AH18" i="3" s="1"/>
  <c r="K20" i="11"/>
  <c r="AC15" i="11" s="1"/>
  <c r="AI18" i="3" s="1"/>
  <c r="L20" i="11"/>
  <c r="AD15" i="11" s="1"/>
  <c r="AJ18" i="3" s="1"/>
  <c r="M20" i="11"/>
  <c r="AE15" i="11" s="1"/>
  <c r="AK18" i="3" s="1"/>
  <c r="B15" i="11"/>
  <c r="T4" i="11" s="1"/>
  <c r="Z7" i="3" s="1"/>
  <c r="C15" i="11"/>
  <c r="U4" i="11" s="1"/>
  <c r="AA7" i="3" s="1"/>
  <c r="D15" i="11"/>
  <c r="V4" i="11" s="1"/>
  <c r="AB7" i="3" s="1"/>
  <c r="E15" i="11"/>
  <c r="W4" i="11" s="1"/>
  <c r="AC7" i="3" s="1"/>
  <c r="F15" i="11"/>
  <c r="X4" i="11" s="1"/>
  <c r="AD7" i="3" s="1"/>
  <c r="G15" i="11"/>
  <c r="Y4" i="11" s="1"/>
  <c r="AE7" i="3" s="1"/>
  <c r="H15" i="11"/>
  <c r="Z4" i="11" s="1"/>
  <c r="AF7" i="3" s="1"/>
  <c r="I15" i="11"/>
  <c r="AA4" i="11" s="1"/>
  <c r="AG7" i="3" s="1"/>
  <c r="J15" i="11"/>
  <c r="AB4" i="11" s="1"/>
  <c r="AH7" i="3" s="1"/>
  <c r="K15" i="11"/>
  <c r="AC4" i="11" s="1"/>
  <c r="AI7" i="3" s="1"/>
  <c r="L15" i="11"/>
  <c r="AD4" i="11" s="1"/>
  <c r="AJ7" i="3" s="1"/>
  <c r="M15" i="11"/>
  <c r="AE4" i="11" s="1"/>
  <c r="AK7" i="3" s="1"/>
  <c r="AC337" i="3" l="1"/>
  <c r="AD85" i="3"/>
  <c r="AB283" i="3"/>
  <c r="AC285" i="3"/>
  <c r="AB284" i="3"/>
  <c r="AC284" i="3" s="1"/>
  <c r="AA279" i="3"/>
  <c r="AC281" i="3"/>
  <c r="K103" i="20"/>
  <c r="AH231" i="3" s="1"/>
  <c r="L98" i="20"/>
  <c r="AI226" i="3" s="1"/>
  <c r="K129" i="20"/>
  <c r="AG268" i="3"/>
  <c r="AG232" i="3"/>
  <c r="K104" i="20"/>
  <c r="K158" i="20"/>
  <c r="AG368" i="3"/>
  <c r="L117" i="20"/>
  <c r="AH261" i="3"/>
  <c r="AG369" i="3"/>
  <c r="K159" i="20"/>
  <c r="AG210" i="3"/>
  <c r="K90" i="20"/>
  <c r="AG230" i="3"/>
  <c r="K102" i="20"/>
  <c r="K34" i="20"/>
  <c r="AG164" i="3"/>
  <c r="K116" i="20"/>
  <c r="AG260" i="3"/>
  <c r="AG276" i="3"/>
  <c r="K147" i="20"/>
  <c r="AG374" i="3"/>
  <c r="K164" i="20"/>
  <c r="L38" i="20"/>
  <c r="AH168" i="3"/>
  <c r="J50" i="20"/>
  <c r="AF175" i="3"/>
  <c r="K77" i="20"/>
  <c r="AG197" i="3"/>
  <c r="K80" i="20"/>
  <c r="AG200" i="3"/>
  <c r="L47" i="20"/>
  <c r="AH172" i="3"/>
  <c r="L73" i="20"/>
  <c r="AH193" i="3"/>
  <c r="K36" i="20"/>
  <c r="AG166" i="3"/>
  <c r="N127" i="20"/>
  <c r="AK266" i="3" s="1"/>
  <c r="AJ266" i="3"/>
  <c r="K137" i="20"/>
  <c r="AG271" i="3"/>
  <c r="L136" i="20"/>
  <c r="AH270" i="3"/>
  <c r="L46" i="20"/>
  <c r="AH171" i="3"/>
  <c r="K84" i="20"/>
  <c r="AG204" i="3"/>
  <c r="L51" i="20"/>
  <c r="AH176" i="3"/>
  <c r="M65" i="20"/>
  <c r="AI190" i="3"/>
  <c r="L101" i="20"/>
  <c r="AH229" i="3"/>
  <c r="K82" i="20"/>
  <c r="AG202" i="3"/>
  <c r="K135" i="20"/>
  <c r="AG269" i="3"/>
  <c r="M33" i="20"/>
  <c r="AI163" i="3"/>
  <c r="K149" i="20"/>
  <c r="AG278" i="3"/>
  <c r="K63" i="20"/>
  <c r="AG188" i="3"/>
  <c r="L114" i="20"/>
  <c r="AH258" i="3"/>
  <c r="K49" i="20"/>
  <c r="AG174" i="3"/>
  <c r="M5" i="20"/>
  <c r="AI45" i="3"/>
  <c r="K22" i="20"/>
  <c r="AG62" i="3"/>
  <c r="K10" i="20"/>
  <c r="AG50" i="3"/>
  <c r="K19" i="20"/>
  <c r="AG59" i="3"/>
  <c r="N53" i="20"/>
  <c r="AK178" i="3" s="1"/>
  <c r="AJ178" i="3"/>
  <c r="M13" i="20"/>
  <c r="AI53" i="3"/>
  <c r="K113" i="20"/>
  <c r="AG257" i="3"/>
  <c r="L55" i="20"/>
  <c r="AH180" i="3"/>
  <c r="M58" i="20"/>
  <c r="AI183" i="3"/>
  <c r="AG228" i="3"/>
  <c r="K100" i="20"/>
  <c r="L138" i="20"/>
  <c r="AH272" i="3"/>
  <c r="L112" i="20"/>
  <c r="AH256" i="3"/>
  <c r="L76" i="20"/>
  <c r="AH196" i="3"/>
  <c r="K83" i="20"/>
  <c r="AG203" i="3"/>
  <c r="K7" i="20"/>
  <c r="AG47" i="3"/>
  <c r="K9" i="20"/>
  <c r="AG49" i="3"/>
  <c r="K15" i="20"/>
  <c r="AG55" i="3"/>
  <c r="K11" i="20"/>
  <c r="AG51" i="3"/>
  <c r="K79" i="20"/>
  <c r="AG199" i="3"/>
  <c r="K145" i="20"/>
  <c r="AG274" i="3"/>
  <c r="K161" i="20"/>
  <c r="AG371" i="3"/>
  <c r="L81" i="20"/>
  <c r="AH201" i="3"/>
  <c r="M16" i="20"/>
  <c r="AI56" i="3"/>
  <c r="N57" i="20"/>
  <c r="AK182" i="3" s="1"/>
  <c r="AJ182" i="3"/>
  <c r="K75" i="20"/>
  <c r="AG195" i="3"/>
  <c r="L30" i="20"/>
  <c r="AH160" i="3"/>
  <c r="L59" i="20"/>
  <c r="AH184" i="3"/>
  <c r="K12" i="20"/>
  <c r="AG52" i="3"/>
  <c r="K87" i="20"/>
  <c r="AG207" i="3"/>
  <c r="K91" i="20"/>
  <c r="AG211" i="3"/>
  <c r="K128" i="20"/>
  <c r="AG267" i="3"/>
  <c r="K54" i="20"/>
  <c r="AG179" i="3"/>
  <c r="K92" i="20"/>
  <c r="AG212" i="3"/>
  <c r="K86" i="20"/>
  <c r="AG206" i="3"/>
  <c r="AG227" i="3"/>
  <c r="K99" i="20"/>
  <c r="J125" i="20"/>
  <c r="AF264" i="3"/>
  <c r="K61" i="20"/>
  <c r="AG186" i="3"/>
  <c r="K89" i="20"/>
  <c r="AG209" i="3"/>
  <c r="K20" i="20"/>
  <c r="AG60" i="3"/>
  <c r="K163" i="20"/>
  <c r="AG373" i="3"/>
  <c r="K21" i="20"/>
  <c r="AG61" i="3"/>
  <c r="K60" i="20"/>
  <c r="AG185" i="3"/>
  <c r="L8" i="20"/>
  <c r="AH48" i="3"/>
  <c r="L62" i="20"/>
  <c r="AH187" i="3"/>
  <c r="K74" i="20"/>
  <c r="AG194" i="3"/>
  <c r="K64" i="20"/>
  <c r="AG189" i="3"/>
  <c r="K37" i="20"/>
  <c r="AG167" i="3"/>
  <c r="K162" i="20"/>
  <c r="AG372" i="3"/>
  <c r="M124" i="20"/>
  <c r="AI263" i="3"/>
  <c r="N14" i="20"/>
  <c r="AK54" i="3" s="1"/>
  <c r="AJ54" i="3"/>
  <c r="AH159" i="3"/>
  <c r="L29" i="20"/>
  <c r="AH158" i="3"/>
  <c r="L28" i="20"/>
  <c r="AF365" i="3"/>
  <c r="J155" i="20"/>
  <c r="K126" i="20"/>
  <c r="AG265" i="3"/>
  <c r="K39" i="20"/>
  <c r="AG169" i="3"/>
  <c r="L111" i="20"/>
  <c r="AH255" i="3"/>
  <c r="K6" i="20"/>
  <c r="AG46" i="3"/>
  <c r="K88" i="20"/>
  <c r="AG208" i="3"/>
  <c r="L67" i="20"/>
  <c r="AH192" i="3"/>
  <c r="K85" i="20"/>
  <c r="AG205" i="3"/>
  <c r="K160" i="20"/>
  <c r="AG370" i="3"/>
  <c r="K35" i="20"/>
  <c r="AG165" i="3"/>
  <c r="K78" i="20"/>
  <c r="AG198" i="3"/>
  <c r="M115" i="20"/>
  <c r="AI259" i="3"/>
  <c r="L123" i="20"/>
  <c r="AH262" i="3"/>
  <c r="K48" i="20"/>
  <c r="AG173" i="3"/>
  <c r="K139" i="20"/>
  <c r="AG273" i="3"/>
  <c r="K148" i="20"/>
  <c r="AG277" i="3"/>
  <c r="K110" i="20"/>
  <c r="AG254" i="3"/>
  <c r="L32" i="20"/>
  <c r="AH162" i="3"/>
  <c r="M146" i="20"/>
  <c r="AI275" i="3"/>
  <c r="L31" i="20"/>
  <c r="AH161" i="3"/>
  <c r="N40" i="20"/>
  <c r="AK170" i="3" s="1"/>
  <c r="AJ170" i="3"/>
  <c r="L56" i="20"/>
  <c r="AH181" i="3"/>
  <c r="L66" i="20"/>
  <c r="AH191" i="3"/>
  <c r="K157" i="20"/>
  <c r="AG367" i="3"/>
  <c r="K52" i="20"/>
  <c r="AG177" i="3"/>
  <c r="K156" i="20"/>
  <c r="AG366" i="3"/>
  <c r="AF15" i="11"/>
  <c r="Z18" i="3"/>
  <c r="AF14" i="11"/>
  <c r="Z17" i="3"/>
  <c r="AF6" i="11"/>
  <c r="AF3" i="11"/>
  <c r="AF4" i="11"/>
  <c r="AF2" i="11"/>
  <c r="AD337" i="3" l="1"/>
  <c r="AE85" i="3"/>
  <c r="AC283" i="3"/>
  <c r="AD285" i="3"/>
  <c r="AB279" i="3"/>
  <c r="AC279" i="3" s="1"/>
  <c r="AD281" i="3"/>
  <c r="AD284" i="3"/>
  <c r="M98" i="20"/>
  <c r="AJ226" i="3" s="1"/>
  <c r="L103" i="20"/>
  <c r="AI231" i="3" s="1"/>
  <c r="L129" i="20"/>
  <c r="AH268" i="3"/>
  <c r="M117" i="20"/>
  <c r="AI261" i="3"/>
  <c r="AH374" i="3"/>
  <c r="L164" i="20"/>
  <c r="AH260" i="3"/>
  <c r="L116" i="20"/>
  <c r="L90" i="20"/>
  <c r="AH210" i="3"/>
  <c r="L159" i="20"/>
  <c r="AH369" i="3"/>
  <c r="L158" i="20"/>
  <c r="AH368" i="3"/>
  <c r="AH230" i="3"/>
  <c r="L102" i="20"/>
  <c r="L147" i="20"/>
  <c r="AH276" i="3"/>
  <c r="L104" i="20"/>
  <c r="AH232" i="3"/>
  <c r="L34" i="20"/>
  <c r="AH164" i="3"/>
  <c r="M66" i="20"/>
  <c r="AI191" i="3"/>
  <c r="L110" i="20"/>
  <c r="AH254" i="3"/>
  <c r="L6" i="20"/>
  <c r="AH46" i="3"/>
  <c r="L86" i="20"/>
  <c r="AH206" i="3"/>
  <c r="N16" i="20"/>
  <c r="AK56" i="3" s="1"/>
  <c r="AJ56" i="3"/>
  <c r="L79" i="20"/>
  <c r="AH199" i="3"/>
  <c r="M76" i="20"/>
  <c r="AI196" i="3"/>
  <c r="N5" i="20"/>
  <c r="AK45" i="3" s="1"/>
  <c r="AJ45" i="3"/>
  <c r="M56" i="20"/>
  <c r="AI181" i="3"/>
  <c r="L148" i="20"/>
  <c r="AH277" i="3"/>
  <c r="L35" i="20"/>
  <c r="AH165" i="3"/>
  <c r="M62" i="20"/>
  <c r="AI187" i="3"/>
  <c r="L20" i="20"/>
  <c r="AH60" i="3"/>
  <c r="L92" i="20"/>
  <c r="AH212" i="3"/>
  <c r="M81" i="20"/>
  <c r="AI201" i="3"/>
  <c r="L11" i="20"/>
  <c r="AH51" i="3"/>
  <c r="M112" i="20"/>
  <c r="AI256" i="3"/>
  <c r="N13" i="20"/>
  <c r="AK53" i="3" s="1"/>
  <c r="AJ53" i="3"/>
  <c r="N33" i="20"/>
  <c r="AK163" i="3" s="1"/>
  <c r="AJ163" i="3"/>
  <c r="L139" i="20"/>
  <c r="AH273" i="3"/>
  <c r="L160" i="20"/>
  <c r="AH370" i="3"/>
  <c r="L39" i="20"/>
  <c r="AH169" i="3"/>
  <c r="N124" i="20"/>
  <c r="AK263" i="3" s="1"/>
  <c r="AJ263" i="3"/>
  <c r="M8" i="20"/>
  <c r="AI48" i="3"/>
  <c r="L89" i="20"/>
  <c r="AH209" i="3"/>
  <c r="L54" i="20"/>
  <c r="AH179" i="3"/>
  <c r="M59" i="20"/>
  <c r="AI184" i="3"/>
  <c r="L15" i="20"/>
  <c r="AH55" i="3"/>
  <c r="M138" i="20"/>
  <c r="AI272" i="3"/>
  <c r="L49" i="20"/>
  <c r="AH174" i="3"/>
  <c r="L135" i="20"/>
  <c r="AH269" i="3"/>
  <c r="M46" i="20"/>
  <c r="AI171" i="3"/>
  <c r="M73" i="20"/>
  <c r="AI193" i="3"/>
  <c r="AH228" i="3"/>
  <c r="L100" i="20"/>
  <c r="L156" i="20"/>
  <c r="AH366" i="3"/>
  <c r="M31" i="20"/>
  <c r="AI161" i="3"/>
  <c r="L48" i="20"/>
  <c r="AH173" i="3"/>
  <c r="L85" i="20"/>
  <c r="AH205" i="3"/>
  <c r="L126" i="20"/>
  <c r="AH265" i="3"/>
  <c r="L162" i="20"/>
  <c r="AH372" i="3"/>
  <c r="L60" i="20"/>
  <c r="AH185" i="3"/>
  <c r="L61" i="20"/>
  <c r="AH186" i="3"/>
  <c r="L128" i="20"/>
  <c r="AH267" i="3"/>
  <c r="M30" i="20"/>
  <c r="AI160" i="3"/>
  <c r="L9" i="20"/>
  <c r="AH49" i="3"/>
  <c r="L19" i="20"/>
  <c r="AH59" i="3"/>
  <c r="M114" i="20"/>
  <c r="AI258" i="3"/>
  <c r="L82" i="20"/>
  <c r="AH202" i="3"/>
  <c r="M136" i="20"/>
  <c r="AI270" i="3"/>
  <c r="M47" i="20"/>
  <c r="AI172" i="3"/>
  <c r="K155" i="20"/>
  <c r="AG365" i="3"/>
  <c r="L52" i="20"/>
  <c r="AH177" i="3"/>
  <c r="N146" i="20"/>
  <c r="AK275" i="3" s="1"/>
  <c r="AJ275" i="3"/>
  <c r="M123" i="20"/>
  <c r="AI262" i="3"/>
  <c r="M67" i="20"/>
  <c r="AI192" i="3"/>
  <c r="L37" i="20"/>
  <c r="AH167" i="3"/>
  <c r="L21" i="20"/>
  <c r="AH61" i="3"/>
  <c r="K125" i="20"/>
  <c r="AG264" i="3"/>
  <c r="L91" i="20"/>
  <c r="AH211" i="3"/>
  <c r="L75" i="20"/>
  <c r="AH195" i="3"/>
  <c r="L161" i="20"/>
  <c r="AH371" i="3"/>
  <c r="L7" i="20"/>
  <c r="AH47" i="3"/>
  <c r="N58" i="20"/>
  <c r="AK183" i="3" s="1"/>
  <c r="AJ183" i="3"/>
  <c r="L10" i="20"/>
  <c r="AH50" i="3"/>
  <c r="M101" i="20"/>
  <c r="AI229" i="3"/>
  <c r="L137" i="20"/>
  <c r="AH271" i="3"/>
  <c r="L80" i="20"/>
  <c r="AH200" i="3"/>
  <c r="AI158" i="3"/>
  <c r="M28" i="20"/>
  <c r="AH227" i="3"/>
  <c r="L99" i="20"/>
  <c r="L157" i="20"/>
  <c r="AH367" i="3"/>
  <c r="M32" i="20"/>
  <c r="AI162" i="3"/>
  <c r="N115" i="20"/>
  <c r="AK259" i="3" s="1"/>
  <c r="AJ259" i="3"/>
  <c r="L88" i="20"/>
  <c r="AH208" i="3"/>
  <c r="L64" i="20"/>
  <c r="AH189" i="3"/>
  <c r="L163" i="20"/>
  <c r="AH373" i="3"/>
  <c r="L87" i="20"/>
  <c r="AH207" i="3"/>
  <c r="L145" i="20"/>
  <c r="AH274" i="3"/>
  <c r="L83" i="20"/>
  <c r="AH203" i="3"/>
  <c r="M55" i="20"/>
  <c r="AI180" i="3"/>
  <c r="L22" i="20"/>
  <c r="AH62" i="3"/>
  <c r="L63" i="20"/>
  <c r="AH188" i="3"/>
  <c r="N65" i="20"/>
  <c r="AK190" i="3" s="1"/>
  <c r="AJ190" i="3"/>
  <c r="L77" i="20"/>
  <c r="AH197" i="3"/>
  <c r="M29" i="20"/>
  <c r="AI159" i="3"/>
  <c r="L78" i="20"/>
  <c r="AH198" i="3"/>
  <c r="L74" i="20"/>
  <c r="AH194" i="3"/>
  <c r="L12" i="20"/>
  <c r="AH52" i="3"/>
  <c r="L113" i="20"/>
  <c r="AH257" i="3"/>
  <c r="L149" i="20"/>
  <c r="AH278" i="3"/>
  <c r="M51" i="20"/>
  <c r="AI176" i="3"/>
  <c r="K50" i="20"/>
  <c r="AG175" i="3"/>
  <c r="M111" i="20"/>
  <c r="AI255" i="3"/>
  <c r="L84" i="20"/>
  <c r="AH204" i="3"/>
  <c r="L36" i="20"/>
  <c r="AH166" i="3"/>
  <c r="M38" i="20"/>
  <c r="AI168" i="3"/>
  <c r="D16" i="8"/>
  <c r="AE337" i="3" l="1"/>
  <c r="AF85" i="3"/>
  <c r="AD283" i="3"/>
  <c r="N98" i="20"/>
  <c r="AK226" i="3" s="1"/>
  <c r="AE285" i="3"/>
  <c r="AE281" i="3"/>
  <c r="M103" i="20"/>
  <c r="AJ231" i="3" s="1"/>
  <c r="AE284" i="3"/>
  <c r="AD279" i="3"/>
  <c r="M129" i="20"/>
  <c r="AI268" i="3"/>
  <c r="AI232" i="3"/>
  <c r="M104" i="20"/>
  <c r="AI374" i="3"/>
  <c r="M164" i="20"/>
  <c r="M159" i="20"/>
  <c r="AI369" i="3"/>
  <c r="M34" i="20"/>
  <c r="AI164" i="3"/>
  <c r="M116" i="20"/>
  <c r="AI260" i="3"/>
  <c r="M147" i="20"/>
  <c r="AI276" i="3"/>
  <c r="AI368" i="3"/>
  <c r="M158" i="20"/>
  <c r="M90" i="20"/>
  <c r="AI210" i="3"/>
  <c r="AI230" i="3"/>
  <c r="M102" i="20"/>
  <c r="N117" i="20"/>
  <c r="AK261" i="3" s="1"/>
  <c r="AJ261" i="3"/>
  <c r="N51" i="20"/>
  <c r="AK176" i="3" s="1"/>
  <c r="AJ176" i="3"/>
  <c r="M137" i="20"/>
  <c r="AI271" i="3"/>
  <c r="N30" i="20"/>
  <c r="AK160" i="3" s="1"/>
  <c r="AJ160" i="3"/>
  <c r="M148" i="20"/>
  <c r="AI277" i="3"/>
  <c r="M12" i="20"/>
  <c r="AI52" i="3"/>
  <c r="M63" i="20"/>
  <c r="AI188" i="3"/>
  <c r="M10" i="20"/>
  <c r="AI50" i="3"/>
  <c r="L125" i="20"/>
  <c r="AH264" i="3"/>
  <c r="M52" i="20"/>
  <c r="AI177" i="3"/>
  <c r="M19" i="20"/>
  <c r="AI59" i="3"/>
  <c r="M60" i="20"/>
  <c r="AI185" i="3"/>
  <c r="M156" i="20"/>
  <c r="AI366" i="3"/>
  <c r="N138" i="20"/>
  <c r="AK272" i="3" s="1"/>
  <c r="AJ272" i="3"/>
  <c r="N8" i="20"/>
  <c r="AK48" i="3" s="1"/>
  <c r="AJ48" i="3"/>
  <c r="M20" i="20"/>
  <c r="AI60" i="3"/>
  <c r="M110" i="20"/>
  <c r="AI254" i="3"/>
  <c r="N28" i="20"/>
  <c r="AK158" i="3" s="1"/>
  <c r="AJ158" i="3"/>
  <c r="AI228" i="3"/>
  <c r="M100" i="20"/>
  <c r="N111" i="20"/>
  <c r="AK255" i="3" s="1"/>
  <c r="AJ255" i="3"/>
  <c r="M74" i="20"/>
  <c r="AI194" i="3"/>
  <c r="M22" i="20"/>
  <c r="AI62" i="3"/>
  <c r="M64" i="20"/>
  <c r="AI189" i="3"/>
  <c r="M21" i="20"/>
  <c r="AI61" i="3"/>
  <c r="L155" i="20"/>
  <c r="AH365" i="3"/>
  <c r="M9" i="20"/>
  <c r="AI49" i="3"/>
  <c r="M162" i="20"/>
  <c r="AI372" i="3"/>
  <c r="M15" i="20"/>
  <c r="AI55" i="3"/>
  <c r="N112" i="20"/>
  <c r="AK256" i="3" s="1"/>
  <c r="AJ256" i="3"/>
  <c r="N62" i="20"/>
  <c r="AK187" i="3" s="1"/>
  <c r="AJ187" i="3"/>
  <c r="N76" i="20"/>
  <c r="AK196" i="3" s="1"/>
  <c r="AJ196" i="3"/>
  <c r="N66" i="20"/>
  <c r="AK191" i="3" s="1"/>
  <c r="AJ191" i="3"/>
  <c r="L50" i="20"/>
  <c r="AH175" i="3"/>
  <c r="M78" i="20"/>
  <c r="AI198" i="3"/>
  <c r="N55" i="20"/>
  <c r="AK180" i="3" s="1"/>
  <c r="AJ180" i="3"/>
  <c r="M88" i="20"/>
  <c r="AI208" i="3"/>
  <c r="M80" i="20"/>
  <c r="AI200" i="3"/>
  <c r="M7" i="20"/>
  <c r="AI47" i="3"/>
  <c r="M37" i="20"/>
  <c r="AI167" i="3"/>
  <c r="N47" i="20"/>
  <c r="AK172" i="3" s="1"/>
  <c r="AJ172" i="3"/>
  <c r="M126" i="20"/>
  <c r="AI265" i="3"/>
  <c r="N73" i="20"/>
  <c r="AK193" i="3" s="1"/>
  <c r="AJ193" i="3"/>
  <c r="M39" i="20"/>
  <c r="AI169" i="3"/>
  <c r="M11" i="20"/>
  <c r="AI51" i="3"/>
  <c r="M35" i="20"/>
  <c r="AI165" i="3"/>
  <c r="M79" i="20"/>
  <c r="AI199" i="3"/>
  <c r="N29" i="20"/>
  <c r="AK159" i="3" s="1"/>
  <c r="AJ159" i="3"/>
  <c r="M161" i="20"/>
  <c r="AI371" i="3"/>
  <c r="N136" i="20"/>
  <c r="AK270" i="3" s="1"/>
  <c r="AJ270" i="3"/>
  <c r="M160" i="20"/>
  <c r="AI370" i="3"/>
  <c r="M36" i="20"/>
  <c r="AI166" i="3"/>
  <c r="M149" i="20"/>
  <c r="AI278" i="3"/>
  <c r="M77" i="20"/>
  <c r="AI197" i="3"/>
  <c r="M145" i="20"/>
  <c r="AI274" i="3"/>
  <c r="N32" i="20"/>
  <c r="AK162" i="3" s="1"/>
  <c r="AJ162" i="3"/>
  <c r="N101" i="20"/>
  <c r="AK229" i="3" s="1"/>
  <c r="AJ229" i="3"/>
  <c r="M75" i="20"/>
  <c r="AI195" i="3"/>
  <c r="N123" i="20"/>
  <c r="AK262" i="3" s="1"/>
  <c r="AJ262" i="3"/>
  <c r="M82" i="20"/>
  <c r="AI202" i="3"/>
  <c r="M128" i="20"/>
  <c r="AI267" i="3"/>
  <c r="M48" i="20"/>
  <c r="AI173" i="3"/>
  <c r="M135" i="20"/>
  <c r="AI269" i="3"/>
  <c r="M54" i="20"/>
  <c r="AI179" i="3"/>
  <c r="M139" i="20"/>
  <c r="AI273" i="3"/>
  <c r="N56" i="20"/>
  <c r="AK181" i="3" s="1"/>
  <c r="AJ181" i="3"/>
  <c r="M86" i="20"/>
  <c r="AI206" i="3"/>
  <c r="M84" i="20"/>
  <c r="AI204" i="3"/>
  <c r="M113" i="20"/>
  <c r="AI257" i="3"/>
  <c r="M87" i="20"/>
  <c r="AI207" i="3"/>
  <c r="M157" i="20"/>
  <c r="AI367" i="3"/>
  <c r="M91" i="20"/>
  <c r="AI211" i="3"/>
  <c r="N114" i="20"/>
  <c r="AK258" i="3" s="1"/>
  <c r="AJ258" i="3"/>
  <c r="M61" i="20"/>
  <c r="AI186" i="3"/>
  <c r="N31" i="20"/>
  <c r="AK161" i="3" s="1"/>
  <c r="AJ161" i="3"/>
  <c r="M49" i="20"/>
  <c r="AI174" i="3"/>
  <c r="M89" i="20"/>
  <c r="AI209" i="3"/>
  <c r="M92" i="20"/>
  <c r="AI212" i="3"/>
  <c r="M6" i="20"/>
  <c r="AI46" i="3"/>
  <c r="AI227" i="3"/>
  <c r="M99" i="20"/>
  <c r="M83" i="20"/>
  <c r="AI203" i="3"/>
  <c r="N67" i="20"/>
  <c r="AK192" i="3" s="1"/>
  <c r="AJ192" i="3"/>
  <c r="N46" i="20"/>
  <c r="AK171" i="3" s="1"/>
  <c r="AJ171" i="3"/>
  <c r="N59" i="20"/>
  <c r="AK184" i="3" s="1"/>
  <c r="AJ184" i="3"/>
  <c r="N81" i="20"/>
  <c r="AK201" i="3" s="1"/>
  <c r="AJ201" i="3"/>
  <c r="M163" i="20"/>
  <c r="AI373" i="3"/>
  <c r="N38" i="20"/>
  <c r="AK168" i="3" s="1"/>
  <c r="AJ168" i="3"/>
  <c r="M85" i="20"/>
  <c r="AI205" i="3"/>
  <c r="AF337" i="3" l="1"/>
  <c r="AG85" i="3"/>
  <c r="AE283" i="3"/>
  <c r="N103" i="20"/>
  <c r="AK231" i="3" s="1"/>
  <c r="AF285" i="3"/>
  <c r="AF281" i="3"/>
  <c r="AF284" i="3"/>
  <c r="AE279" i="3"/>
  <c r="N129" i="20"/>
  <c r="AK268" i="3" s="1"/>
  <c r="AJ268" i="3"/>
  <c r="AJ230" i="3"/>
  <c r="N102" i="20"/>
  <c r="AK230" i="3" s="1"/>
  <c r="N159" i="20"/>
  <c r="AK369" i="3" s="1"/>
  <c r="AJ369" i="3"/>
  <c r="N34" i="20"/>
  <c r="AK164" i="3" s="1"/>
  <c r="AJ164" i="3"/>
  <c r="N164" i="20"/>
  <c r="AK374" i="3" s="1"/>
  <c r="AJ374" i="3"/>
  <c r="AJ210" i="3"/>
  <c r="N90" i="20"/>
  <c r="AK210" i="3" s="1"/>
  <c r="N158" i="20"/>
  <c r="AK368" i="3" s="1"/>
  <c r="AJ368" i="3"/>
  <c r="N104" i="20"/>
  <c r="AK232" i="3" s="1"/>
  <c r="AJ232" i="3"/>
  <c r="AJ276" i="3"/>
  <c r="N147" i="20"/>
  <c r="AK276" i="3" s="1"/>
  <c r="N116" i="20"/>
  <c r="AK260" i="3" s="1"/>
  <c r="AJ260" i="3"/>
  <c r="N49" i="20"/>
  <c r="AK174" i="3" s="1"/>
  <c r="AJ174" i="3"/>
  <c r="N74" i="20"/>
  <c r="AK194" i="3" s="1"/>
  <c r="AJ194" i="3"/>
  <c r="N113" i="20"/>
  <c r="AK257" i="3" s="1"/>
  <c r="AJ257" i="3"/>
  <c r="N85" i="20"/>
  <c r="AK205" i="3" s="1"/>
  <c r="AJ205" i="3"/>
  <c r="N87" i="20"/>
  <c r="AK207" i="3" s="1"/>
  <c r="AJ207" i="3"/>
  <c r="N54" i="20"/>
  <c r="AK179" i="3" s="1"/>
  <c r="AJ179" i="3"/>
  <c r="N36" i="20"/>
  <c r="AK166" i="3" s="1"/>
  <c r="AJ166" i="3"/>
  <c r="N37" i="20"/>
  <c r="AK167" i="3" s="1"/>
  <c r="AJ167" i="3"/>
  <c r="M50" i="20"/>
  <c r="AI175" i="3"/>
  <c r="N162" i="20"/>
  <c r="AK372" i="3" s="1"/>
  <c r="AJ372" i="3"/>
  <c r="M125" i="20"/>
  <c r="AI264" i="3"/>
  <c r="N83" i="20"/>
  <c r="AK203" i="3" s="1"/>
  <c r="AJ203" i="3"/>
  <c r="N135" i="20"/>
  <c r="AK269" i="3" s="1"/>
  <c r="AJ269" i="3"/>
  <c r="N160" i="20"/>
  <c r="AK370" i="3" s="1"/>
  <c r="AJ370" i="3"/>
  <c r="N11" i="20"/>
  <c r="AK51" i="3" s="1"/>
  <c r="AJ51" i="3"/>
  <c r="N7" i="20"/>
  <c r="AK47" i="3" s="1"/>
  <c r="AJ47" i="3"/>
  <c r="N9" i="20"/>
  <c r="AK49" i="3" s="1"/>
  <c r="AJ49" i="3"/>
  <c r="N10" i="20"/>
  <c r="AK50" i="3" s="1"/>
  <c r="AJ50" i="3"/>
  <c r="AJ227" i="3"/>
  <c r="N99" i="20"/>
  <c r="AK227" i="3" s="1"/>
  <c r="AJ228" i="3"/>
  <c r="N100" i="20"/>
  <c r="AK228" i="3" s="1"/>
  <c r="N163" i="20"/>
  <c r="AK373" i="3" s="1"/>
  <c r="AJ373" i="3"/>
  <c r="N61" i="20"/>
  <c r="AK186" i="3" s="1"/>
  <c r="AJ186" i="3"/>
  <c r="N84" i="20"/>
  <c r="AK204" i="3" s="1"/>
  <c r="AJ204" i="3"/>
  <c r="N48" i="20"/>
  <c r="AK173" i="3" s="1"/>
  <c r="AJ173" i="3"/>
  <c r="N39" i="20"/>
  <c r="AK169" i="3" s="1"/>
  <c r="AJ169" i="3"/>
  <c r="N80" i="20"/>
  <c r="AK200" i="3" s="1"/>
  <c r="AJ200" i="3"/>
  <c r="M155" i="20"/>
  <c r="AI365" i="3"/>
  <c r="N156" i="20"/>
  <c r="AK366" i="3" s="1"/>
  <c r="AJ366" i="3"/>
  <c r="N63" i="20"/>
  <c r="AK188" i="3" s="1"/>
  <c r="AJ188" i="3"/>
  <c r="N6" i="20"/>
  <c r="AK46" i="3" s="1"/>
  <c r="AJ46" i="3"/>
  <c r="N86" i="20"/>
  <c r="AK206" i="3" s="1"/>
  <c r="AJ206" i="3"/>
  <c r="N128" i="20"/>
  <c r="AK267" i="3" s="1"/>
  <c r="AJ267" i="3"/>
  <c r="N145" i="20"/>
  <c r="AK274" i="3" s="1"/>
  <c r="AJ274" i="3"/>
  <c r="N161" i="20"/>
  <c r="AK371" i="3" s="1"/>
  <c r="AJ371" i="3"/>
  <c r="N88" i="20"/>
  <c r="AK208" i="3" s="1"/>
  <c r="AJ208" i="3"/>
  <c r="N21" i="20"/>
  <c r="AK61" i="3" s="1"/>
  <c r="AJ61" i="3"/>
  <c r="N60" i="20"/>
  <c r="AK185" i="3" s="1"/>
  <c r="AJ185" i="3"/>
  <c r="N12" i="20"/>
  <c r="AK52" i="3" s="1"/>
  <c r="AJ52" i="3"/>
  <c r="N92" i="20"/>
  <c r="AK212" i="3" s="1"/>
  <c r="AJ212" i="3"/>
  <c r="N91" i="20"/>
  <c r="AK211" i="3" s="1"/>
  <c r="AJ211" i="3"/>
  <c r="N82" i="20"/>
  <c r="AK202" i="3" s="1"/>
  <c r="AJ202" i="3"/>
  <c r="N77" i="20"/>
  <c r="AK197" i="3" s="1"/>
  <c r="AJ197" i="3"/>
  <c r="N126" i="20"/>
  <c r="AK265" i="3" s="1"/>
  <c r="AJ265" i="3"/>
  <c r="N64" i="20"/>
  <c r="AK189" i="3" s="1"/>
  <c r="AJ189" i="3"/>
  <c r="N110" i="20"/>
  <c r="AK254" i="3" s="1"/>
  <c r="AJ254" i="3"/>
  <c r="N19" i="20"/>
  <c r="AK59" i="3" s="1"/>
  <c r="AJ59" i="3"/>
  <c r="N148" i="20"/>
  <c r="AK277" i="3" s="1"/>
  <c r="AJ277" i="3"/>
  <c r="N89" i="20"/>
  <c r="AK209" i="3" s="1"/>
  <c r="AJ209" i="3"/>
  <c r="N157" i="20"/>
  <c r="AK367" i="3" s="1"/>
  <c r="AJ367" i="3"/>
  <c r="N139" i="20"/>
  <c r="AK273" i="3" s="1"/>
  <c r="AJ273" i="3"/>
  <c r="N149" i="20"/>
  <c r="AK278" i="3" s="1"/>
  <c r="AJ278" i="3"/>
  <c r="N79" i="20"/>
  <c r="AK199" i="3" s="1"/>
  <c r="AJ199" i="3"/>
  <c r="N78" i="20"/>
  <c r="AK198" i="3" s="1"/>
  <c r="AJ198" i="3"/>
  <c r="N15" i="20"/>
  <c r="AK55" i="3" s="1"/>
  <c r="AJ55" i="3"/>
  <c r="N22" i="20"/>
  <c r="AK62" i="3" s="1"/>
  <c r="AJ62" i="3"/>
  <c r="N20" i="20"/>
  <c r="AK60" i="3" s="1"/>
  <c r="AJ60" i="3"/>
  <c r="N52" i="20"/>
  <c r="AK177" i="3" s="1"/>
  <c r="AJ177" i="3"/>
  <c r="N35" i="20"/>
  <c r="AK165" i="3" s="1"/>
  <c r="AJ165" i="3"/>
  <c r="N137" i="20"/>
  <c r="AK271" i="3" s="1"/>
  <c r="AJ271" i="3"/>
  <c r="N75" i="20"/>
  <c r="AK195" i="3" s="1"/>
  <c r="AJ195" i="3"/>
  <c r="AG337" i="3" l="1"/>
  <c r="AH85" i="3"/>
  <c r="AF283" i="3"/>
  <c r="AG285" i="3"/>
  <c r="AG281" i="3"/>
  <c r="AG284" i="3"/>
  <c r="AF279" i="3"/>
  <c r="N125" i="20"/>
  <c r="AK264" i="3" s="1"/>
  <c r="AJ264" i="3"/>
  <c r="N155" i="20"/>
  <c r="AK365" i="3" s="1"/>
  <c r="AJ365" i="3"/>
  <c r="N50" i="20"/>
  <c r="AK175" i="3" s="1"/>
  <c r="AJ175" i="3"/>
  <c r="AH337" i="3" l="1"/>
  <c r="AI85" i="3"/>
  <c r="AG283" i="3"/>
  <c r="AH285" i="3"/>
  <c r="AH281" i="3"/>
  <c r="AH284" i="3"/>
  <c r="AG279" i="3"/>
  <c r="H375" i="3"/>
  <c r="I375" i="3"/>
  <c r="J375" i="3"/>
  <c r="K375" i="3"/>
  <c r="L375" i="3"/>
  <c r="M375" i="3"/>
  <c r="N375" i="3"/>
  <c r="O375" i="3"/>
  <c r="P375" i="3"/>
  <c r="Q375" i="3"/>
  <c r="R375" i="3"/>
  <c r="G375" i="3"/>
  <c r="AI337" i="3" l="1"/>
  <c r="AJ85" i="3"/>
  <c r="AH283" i="3"/>
  <c r="AI285" i="3"/>
  <c r="AI281" i="3"/>
  <c r="AI284" i="3"/>
  <c r="AH279" i="3"/>
  <c r="S375" i="3"/>
  <c r="AJ337" i="3" l="1"/>
  <c r="AK85" i="3"/>
  <c r="AI283" i="3"/>
  <c r="AJ285" i="3"/>
  <c r="AJ281" i="3"/>
  <c r="AJ284" i="3"/>
  <c r="AI279" i="3"/>
  <c r="E52" i="9"/>
  <c r="E51" i="9"/>
  <c r="E29" i="9"/>
  <c r="E30" i="9"/>
  <c r="E31" i="9"/>
  <c r="E32" i="9"/>
  <c r="E33" i="9"/>
  <c r="E34" i="9"/>
  <c r="E35" i="9"/>
  <c r="E36" i="9"/>
  <c r="E37" i="9"/>
  <c r="E38" i="9"/>
  <c r="E39" i="9"/>
  <c r="E40" i="9"/>
  <c r="E41" i="9"/>
  <c r="E42" i="9"/>
  <c r="E43" i="9"/>
  <c r="E44" i="9"/>
  <c r="E45" i="9"/>
  <c r="E46" i="9"/>
  <c r="E47" i="9"/>
  <c r="E48" i="9"/>
  <c r="D29" i="9"/>
  <c r="D30" i="9"/>
  <c r="D31" i="9"/>
  <c r="D32" i="9"/>
  <c r="D33" i="9"/>
  <c r="D34" i="9"/>
  <c r="D35" i="9"/>
  <c r="D36" i="9"/>
  <c r="D37" i="9"/>
  <c r="D38" i="9"/>
  <c r="D39" i="9"/>
  <c r="D40" i="9"/>
  <c r="D41" i="9"/>
  <c r="D42" i="9"/>
  <c r="D43" i="9"/>
  <c r="D44" i="9"/>
  <c r="D45" i="9"/>
  <c r="D46" i="9"/>
  <c r="D47" i="9"/>
  <c r="D48" i="9"/>
  <c r="D10" i="9"/>
  <c r="D6" i="9"/>
  <c r="C18" i="9" s="1"/>
  <c r="D4" i="9"/>
  <c r="R49" i="9"/>
  <c r="Q49" i="9"/>
  <c r="P49" i="9"/>
  <c r="O49" i="9"/>
  <c r="N49" i="9"/>
  <c r="M49" i="9"/>
  <c r="L49" i="9"/>
  <c r="J49" i="9"/>
  <c r="I49" i="9"/>
  <c r="H49" i="9"/>
  <c r="S48" i="9"/>
  <c r="S47" i="9"/>
  <c r="S46" i="9"/>
  <c r="S45" i="9"/>
  <c r="S44" i="9"/>
  <c r="S43" i="9"/>
  <c r="S42" i="9"/>
  <c r="S41" i="9"/>
  <c r="S40" i="9"/>
  <c r="S39" i="9"/>
  <c r="S38" i="9"/>
  <c r="S37" i="9"/>
  <c r="S36" i="9"/>
  <c r="S35" i="9"/>
  <c r="S34" i="9"/>
  <c r="K33" i="9"/>
  <c r="K49" i="9" s="1"/>
  <c r="S32" i="9"/>
  <c r="S31" i="9"/>
  <c r="S30" i="9"/>
  <c r="S29" i="9"/>
  <c r="S28" i="9"/>
  <c r="AK337" i="3" l="1"/>
  <c r="AJ283" i="3"/>
  <c r="AK285" i="3"/>
  <c r="AK281" i="3"/>
  <c r="AK284" i="3"/>
  <c r="AJ279" i="3"/>
  <c r="E49" i="9"/>
  <c r="C19" i="9"/>
  <c r="C13" i="9"/>
  <c r="C12" i="9"/>
  <c r="C14" i="9"/>
  <c r="F4" i="9"/>
  <c r="G4" i="9" s="1"/>
  <c r="C15" i="9"/>
  <c r="C17" i="9"/>
  <c r="C23" i="9"/>
  <c r="D23" i="9" s="1"/>
  <c r="C16" i="9"/>
  <c r="S33" i="9"/>
  <c r="S49" i="9" s="1"/>
  <c r="D5" i="9"/>
  <c r="F3" i="9"/>
  <c r="G3" i="9"/>
  <c r="AK283" i="3" l="1"/>
  <c r="AK279" i="3"/>
  <c r="D13" i="9"/>
  <c r="D14" i="9" s="1"/>
  <c r="D15" i="9" s="1"/>
  <c r="D16" i="9" s="1"/>
  <c r="D17" i="9" s="1"/>
  <c r="D18" i="9" s="1"/>
  <c r="D19" i="9" s="1"/>
  <c r="T43" i="9"/>
  <c r="C43" i="9" s="1"/>
  <c r="T29" i="9"/>
  <c r="C29" i="9" s="1"/>
  <c r="D52" i="9" s="1"/>
  <c r="T41" i="9"/>
  <c r="C41" i="9" s="1"/>
  <c r="T45" i="9"/>
  <c r="C45" i="9" s="1"/>
  <c r="T31" i="9"/>
  <c r="C31" i="9" s="1"/>
  <c r="T37" i="9"/>
  <c r="C37" i="9" s="1"/>
  <c r="T32" i="9"/>
  <c r="C32" i="9" s="1"/>
  <c r="T30" i="9"/>
  <c r="C30" i="9" s="1"/>
  <c r="T28" i="9"/>
  <c r="T44" i="9"/>
  <c r="C44" i="9" s="1"/>
  <c r="T40" i="9"/>
  <c r="C40" i="9" s="1"/>
  <c r="T34" i="9"/>
  <c r="C34" i="9" s="1"/>
  <c r="T46" i="9"/>
  <c r="C46" i="9" s="1"/>
  <c r="T36" i="9"/>
  <c r="C36" i="9" s="1"/>
  <c r="T48" i="9"/>
  <c r="C48" i="9" s="1"/>
  <c r="T42" i="9"/>
  <c r="C42" i="9" s="1"/>
  <c r="T38" i="9"/>
  <c r="C38" i="9" s="1"/>
  <c r="T47" i="9"/>
  <c r="C47" i="9" s="1"/>
  <c r="C21" i="9"/>
  <c r="C20" i="9"/>
  <c r="C22" i="9"/>
  <c r="T33" i="9"/>
  <c r="C33" i="9" s="1"/>
  <c r="T35" i="9"/>
  <c r="C35" i="9" s="1"/>
  <c r="T39" i="9"/>
  <c r="C39" i="9" s="1"/>
  <c r="AL283" i="3" l="1"/>
  <c r="D21" i="9"/>
  <c r="D22" i="9" s="1"/>
  <c r="T49" i="9"/>
  <c r="C28" i="9"/>
  <c r="C49" i="9" l="1"/>
  <c r="D49" i="9" l="1"/>
  <c r="D51" i="9"/>
  <c r="AL8" i="3" l="1"/>
  <c r="AL9" i="3"/>
  <c r="AL16" i="3"/>
  <c r="AL21" i="3"/>
  <c r="AL28" i="3"/>
  <c r="AL29" i="3"/>
  <c r="AL31" i="3"/>
  <c r="AL34" i="3"/>
  <c r="AL36" i="3"/>
  <c r="AL37" i="3"/>
  <c r="K13" i="17" s="1"/>
  <c r="AL38" i="3"/>
  <c r="K14" i="17" s="1"/>
  <c r="AL39" i="3"/>
  <c r="K15" i="17" s="1"/>
  <c r="AL40" i="3"/>
  <c r="K16" i="17" s="1"/>
  <c r="AL41" i="3"/>
  <c r="K17" i="17" s="1"/>
  <c r="AL42" i="3"/>
  <c r="K18" i="17" s="1"/>
  <c r="AL44" i="3"/>
  <c r="AL45" i="3"/>
  <c r="AL46" i="3"/>
  <c r="AL47" i="3"/>
  <c r="AL48" i="3"/>
  <c r="AL49" i="3"/>
  <c r="AL50" i="3"/>
  <c r="AL51" i="3"/>
  <c r="AL52" i="3"/>
  <c r="AL53" i="3"/>
  <c r="AL54" i="3"/>
  <c r="AL55" i="3"/>
  <c r="AL56" i="3"/>
  <c r="AL57" i="3"/>
  <c r="AL58" i="3"/>
  <c r="AL59" i="3"/>
  <c r="AL60" i="3"/>
  <c r="AL61" i="3"/>
  <c r="AL62" i="3"/>
  <c r="AL84" i="3"/>
  <c r="AL85" i="3"/>
  <c r="AL93" i="3"/>
  <c r="AL94" i="3"/>
  <c r="AL110" i="3"/>
  <c r="AL241" i="3"/>
  <c r="AL137" i="3"/>
  <c r="AL138" i="3"/>
  <c r="AL139" i="3"/>
  <c r="AL140" i="3"/>
  <c r="AL141" i="3"/>
  <c r="AL142" i="3"/>
  <c r="AL143" i="3"/>
  <c r="AL144" i="3"/>
  <c r="AL145" i="3"/>
  <c r="AL146" i="3"/>
  <c r="AL147" i="3"/>
  <c r="AL148" i="3"/>
  <c r="AL149" i="3"/>
  <c r="AL150" i="3"/>
  <c r="AL151" i="3"/>
  <c r="AL152" i="3"/>
  <c r="AL153" i="3"/>
  <c r="AL154" i="3"/>
  <c r="AL155" i="3"/>
  <c r="AL156" i="3"/>
  <c r="AL157" i="3"/>
  <c r="AL158" i="3"/>
  <c r="AL159" i="3"/>
  <c r="AL160" i="3"/>
  <c r="AL161" i="3"/>
  <c r="AL162" i="3"/>
  <c r="AL163" i="3"/>
  <c r="AL164" i="3"/>
  <c r="AL165" i="3"/>
  <c r="AL166" i="3"/>
  <c r="AL167" i="3"/>
  <c r="AL168" i="3"/>
  <c r="AL169" i="3"/>
  <c r="AL170" i="3"/>
  <c r="AL171" i="3"/>
  <c r="AL172" i="3"/>
  <c r="AL173" i="3"/>
  <c r="AL174" i="3"/>
  <c r="AL175" i="3"/>
  <c r="AL176" i="3"/>
  <c r="AL177" i="3"/>
  <c r="AL178" i="3"/>
  <c r="AL179" i="3"/>
  <c r="AL180" i="3"/>
  <c r="AL181" i="3"/>
  <c r="AL182" i="3"/>
  <c r="AL183" i="3"/>
  <c r="AL184" i="3"/>
  <c r="AL185" i="3"/>
  <c r="AL186" i="3"/>
  <c r="AL187" i="3"/>
  <c r="AL188" i="3"/>
  <c r="AL189" i="3"/>
  <c r="AL190" i="3"/>
  <c r="AL191" i="3"/>
  <c r="AL192" i="3"/>
  <c r="AL193" i="3"/>
  <c r="AL194" i="3"/>
  <c r="AL195" i="3"/>
  <c r="AL196" i="3"/>
  <c r="AL197" i="3"/>
  <c r="AL198" i="3"/>
  <c r="AL199" i="3"/>
  <c r="AL200" i="3"/>
  <c r="AL201" i="3"/>
  <c r="AL202" i="3"/>
  <c r="AL203" i="3"/>
  <c r="AL204" i="3"/>
  <c r="AL205" i="3"/>
  <c r="AL206" i="3"/>
  <c r="AL207" i="3"/>
  <c r="AL208" i="3"/>
  <c r="AL209" i="3"/>
  <c r="AL210" i="3"/>
  <c r="AL211" i="3"/>
  <c r="AL212" i="3"/>
  <c r="AL226" i="3"/>
  <c r="AL227" i="3"/>
  <c r="AL228" i="3"/>
  <c r="AL229" i="3"/>
  <c r="AL230" i="3"/>
  <c r="AL231" i="3"/>
  <c r="AL232" i="3"/>
  <c r="AL233" i="3"/>
  <c r="AL234" i="3"/>
  <c r="AL235" i="3"/>
  <c r="AL236" i="3"/>
  <c r="AL237" i="3"/>
  <c r="AL238" i="3"/>
  <c r="AL239" i="3"/>
  <c r="AL240" i="3"/>
  <c r="AL242" i="3"/>
  <c r="AL243" i="3"/>
  <c r="AL244" i="3"/>
  <c r="AL245" i="3"/>
  <c r="AL246" i="3"/>
  <c r="AL247" i="3"/>
  <c r="AL248" i="3"/>
  <c r="AL249" i="3"/>
  <c r="AL250" i="3"/>
  <c r="AL251" i="3"/>
  <c r="AL252" i="3"/>
  <c r="AL253" i="3"/>
  <c r="AL254" i="3"/>
  <c r="AL255" i="3"/>
  <c r="AL256" i="3"/>
  <c r="AL257" i="3"/>
  <c r="AL258" i="3"/>
  <c r="AL259" i="3"/>
  <c r="AL260" i="3"/>
  <c r="AL261" i="3"/>
  <c r="AL262" i="3"/>
  <c r="AL263" i="3"/>
  <c r="AL264" i="3"/>
  <c r="AL265" i="3"/>
  <c r="AL266" i="3"/>
  <c r="AL267" i="3"/>
  <c r="AL268" i="3"/>
  <c r="AL269" i="3"/>
  <c r="AL270" i="3"/>
  <c r="AL271" i="3"/>
  <c r="AL272" i="3"/>
  <c r="AL273" i="3"/>
  <c r="AL274" i="3"/>
  <c r="AL275" i="3"/>
  <c r="AL276" i="3"/>
  <c r="AL277" i="3"/>
  <c r="AL278" i="3"/>
  <c r="AL279" i="3"/>
  <c r="AL281" i="3"/>
  <c r="AL282" i="3"/>
  <c r="AL284" i="3"/>
  <c r="AL285" i="3"/>
  <c r="AL286" i="3"/>
  <c r="B22" i="44" s="1"/>
  <c r="D22" i="44" s="1"/>
  <c r="AL287" i="3"/>
  <c r="AL307" i="3"/>
  <c r="AL312" i="3"/>
  <c r="AL334" i="3"/>
  <c r="AL365" i="3"/>
  <c r="AL366" i="3"/>
  <c r="AL367" i="3"/>
  <c r="AL368" i="3"/>
  <c r="AL369" i="3"/>
  <c r="AL370" i="3"/>
  <c r="AL371" i="3"/>
  <c r="AL372" i="3"/>
  <c r="AL373" i="3"/>
  <c r="AL374" i="3"/>
  <c r="AH78" i="4"/>
  <c r="AH77" i="4"/>
  <c r="AH76" i="4"/>
  <c r="AH75" i="4"/>
  <c r="F38" i="27" s="1"/>
  <c r="F39" i="27" s="1"/>
  <c r="AH74" i="4"/>
  <c r="AH73" i="4"/>
  <c r="AH68" i="4"/>
  <c r="AH67" i="4"/>
  <c r="AH54" i="4"/>
  <c r="AH53" i="4"/>
  <c r="AH44" i="4"/>
  <c r="AH43" i="4"/>
  <c r="AH42" i="4"/>
  <c r="AH41" i="4"/>
  <c r="AH40" i="4"/>
  <c r="AH39" i="4"/>
  <c r="AH38" i="4"/>
  <c r="AH37" i="4"/>
  <c r="AH36" i="4"/>
  <c r="AH35" i="4"/>
  <c r="AH34" i="4"/>
  <c r="AH33" i="4"/>
  <c r="AH32" i="4"/>
  <c r="AH30" i="4"/>
  <c r="AH29" i="4"/>
  <c r="AH26" i="4"/>
  <c r="AH25" i="4"/>
  <c r="AH24" i="4"/>
  <c r="AH23" i="4"/>
  <c r="AH22" i="4"/>
  <c r="AH21" i="4"/>
  <c r="AH8" i="4"/>
  <c r="AH7" i="4"/>
  <c r="L36" i="8"/>
  <c r="K36" i="8"/>
  <c r="G36" i="8"/>
  <c r="L35" i="8"/>
  <c r="K35" i="8"/>
  <c r="G35" i="8"/>
  <c r="L34" i="8"/>
  <c r="K34" i="8"/>
  <c r="G34" i="8"/>
  <c r="L32" i="8"/>
  <c r="K32" i="8"/>
  <c r="G32" i="8"/>
  <c r="L31" i="8"/>
  <c r="K31" i="8"/>
  <c r="G31" i="8"/>
  <c r="L21" i="8"/>
  <c r="K21" i="8"/>
  <c r="G21" i="8"/>
  <c r="L20" i="8"/>
  <c r="K20" i="8"/>
  <c r="G20" i="8"/>
  <c r="L19" i="8"/>
  <c r="K19" i="8"/>
  <c r="G19" i="8"/>
  <c r="L18" i="8"/>
  <c r="K18" i="8"/>
  <c r="G18" i="8"/>
  <c r="L17" i="8"/>
  <c r="K17" i="8"/>
  <c r="G17" i="8"/>
  <c r="L16" i="8"/>
  <c r="AB16" i="8" s="1"/>
  <c r="K16" i="8"/>
  <c r="G16" i="8"/>
  <c r="L15" i="8"/>
  <c r="K15" i="8"/>
  <c r="G15" i="8"/>
  <c r="L14" i="8"/>
  <c r="K14" i="8"/>
  <c r="G14" i="8"/>
  <c r="L13" i="8"/>
  <c r="K13" i="8"/>
  <c r="G13" i="8"/>
  <c r="L12" i="8"/>
  <c r="AB12" i="8" s="1"/>
  <c r="K12" i="8"/>
  <c r="G12" i="8"/>
  <c r="L11" i="8"/>
  <c r="K11" i="8"/>
  <c r="G11" i="8"/>
  <c r="L44" i="8"/>
  <c r="L43" i="8"/>
  <c r="L42" i="8"/>
  <c r="L41" i="8"/>
  <c r="L40" i="8"/>
  <c r="L39" i="8"/>
  <c r="L38" i="8"/>
  <c r="AD6" i="8"/>
  <c r="AE6" i="8"/>
  <c r="AF6" i="8"/>
  <c r="AG6" i="8"/>
  <c r="AH6" i="8"/>
  <c r="AI6" i="8"/>
  <c r="AJ6" i="8"/>
  <c r="AK6" i="8"/>
  <c r="AL6" i="8"/>
  <c r="AM6" i="8"/>
  <c r="AN6" i="8"/>
  <c r="AO6" i="8"/>
  <c r="AP6" i="8"/>
  <c r="AQ6" i="8"/>
  <c r="AR6" i="8"/>
  <c r="AS6" i="8"/>
  <c r="AT6" i="8"/>
  <c r="AU6" i="8"/>
  <c r="AV6" i="8"/>
  <c r="AW6" i="8"/>
  <c r="AX6" i="8"/>
  <c r="AY6" i="8"/>
  <c r="AZ6" i="8"/>
  <c r="D11" i="8"/>
  <c r="D12" i="8"/>
  <c r="AH12" i="8" s="1"/>
  <c r="D13" i="8"/>
  <c r="AI13" i="8" s="1"/>
  <c r="AQ13" i="8"/>
  <c r="D14" i="8"/>
  <c r="D15" i="8"/>
  <c r="AS15" i="8" s="1"/>
  <c r="AI15" i="8"/>
  <c r="AN15" i="8"/>
  <c r="AH16" i="8"/>
  <c r="D17" i="8"/>
  <c r="AD17" i="8" s="1"/>
  <c r="D18" i="8"/>
  <c r="AO18" i="8" s="1"/>
  <c r="D19" i="8"/>
  <c r="AG19" i="8" s="1"/>
  <c r="D20" i="8"/>
  <c r="AH20" i="8" s="1"/>
  <c r="D21" i="8"/>
  <c r="AD21" i="8" s="1"/>
  <c r="D22" i="8"/>
  <c r="AV22" i="8" s="1"/>
  <c r="AB22" i="8"/>
  <c r="D23" i="8"/>
  <c r="AG23" i="8" s="1"/>
  <c r="AB23" i="8"/>
  <c r="AR23" i="8"/>
  <c r="D24" i="8"/>
  <c r="AH24" i="8" s="1"/>
  <c r="AB24" i="8"/>
  <c r="D29" i="8"/>
  <c r="AD29" i="8" s="1"/>
  <c r="AB29" i="8"/>
  <c r="D31" i="8"/>
  <c r="AO31" i="8" s="1"/>
  <c r="D32" i="8"/>
  <c r="AG32" i="8" s="1"/>
  <c r="D34" i="8"/>
  <c r="AH34" i="8" s="1"/>
  <c r="D35" i="8"/>
  <c r="AD35" i="8" s="1"/>
  <c r="D36" i="8"/>
  <c r="AN36" i="8" s="1"/>
  <c r="D38" i="8"/>
  <c r="AE38" i="8" s="1"/>
  <c r="K38" i="8"/>
  <c r="AJ38" i="8" s="1"/>
  <c r="T38" i="8"/>
  <c r="W38" i="8"/>
  <c r="Y38" i="8"/>
  <c r="AH38" i="8"/>
  <c r="D39" i="8"/>
  <c r="K39" i="8"/>
  <c r="T39" i="8"/>
  <c r="W39" i="8"/>
  <c r="Y39" i="8"/>
  <c r="D40" i="8"/>
  <c r="AE40" i="8" s="1"/>
  <c r="K40" i="8"/>
  <c r="T40" i="8"/>
  <c r="W40" i="8"/>
  <c r="Y40" i="8"/>
  <c r="D41" i="8"/>
  <c r="AE41" i="8" s="1"/>
  <c r="K41" i="8"/>
  <c r="AJ41" i="8" s="1"/>
  <c r="T41" i="8"/>
  <c r="W41" i="8"/>
  <c r="Y41" i="8"/>
  <c r="D42" i="8"/>
  <c r="AE42" i="8" s="1"/>
  <c r="K42" i="8"/>
  <c r="T42" i="8"/>
  <c r="W42" i="8"/>
  <c r="Y42" i="8"/>
  <c r="D43" i="8"/>
  <c r="AI43" i="8" s="1"/>
  <c r="K43" i="8"/>
  <c r="T43" i="8"/>
  <c r="W43" i="8"/>
  <c r="Y43" i="8"/>
  <c r="D44" i="8"/>
  <c r="AE44" i="8" s="1"/>
  <c r="K44" i="8"/>
  <c r="T44" i="8"/>
  <c r="W44" i="8"/>
  <c r="Y44" i="8"/>
  <c r="AB31" i="8" l="1"/>
  <c r="AZ23" i="8"/>
  <c r="AB32" i="8"/>
  <c r="AB13" i="8"/>
  <c r="AS44" i="8"/>
  <c r="AJ44" i="8"/>
  <c r="AV44" i="8"/>
  <c r="AV39" i="8"/>
  <c r="AU44" i="8"/>
  <c r="AT44" i="8"/>
  <c r="AQ44" i="8"/>
  <c r="AM44" i="8"/>
  <c r="AL44" i="8"/>
  <c r="AG44" i="8"/>
  <c r="D45" i="8"/>
  <c r="AX42" i="8"/>
  <c r="AO38" i="8"/>
  <c r="AQ15" i="8"/>
  <c r="AV31" i="8"/>
  <c r="AP15" i="8"/>
  <c r="AB17" i="8"/>
  <c r="AB35" i="8"/>
  <c r="AR42" i="8"/>
  <c r="AQ42" i="8"/>
  <c r="AY15" i="8"/>
  <c r="AK12" i="8"/>
  <c r="AB15" i="8"/>
  <c r="AB19" i="8"/>
  <c r="AG42" i="8"/>
  <c r="AY38" i="8"/>
  <c r="AK23" i="8"/>
  <c r="AX15" i="8"/>
  <c r="AU42" i="8"/>
  <c r="AF42" i="8"/>
  <c r="AP40" i="8"/>
  <c r="AR38" i="8"/>
  <c r="AD34" i="8"/>
  <c r="AV15" i="8"/>
  <c r="AG11" i="8"/>
  <c r="AE11" i="8"/>
  <c r="AV42" i="8"/>
  <c r="AD42" i="8"/>
  <c r="AQ38" i="8"/>
  <c r="B18" i="44"/>
  <c r="D18" i="44" s="1"/>
  <c r="B20" i="44"/>
  <c r="D20" i="44" s="1"/>
  <c r="B15" i="44"/>
  <c r="D15" i="44" s="1"/>
  <c r="B19" i="44"/>
  <c r="D19" i="44" s="1"/>
  <c r="B12" i="44"/>
  <c r="D12" i="44" s="1"/>
  <c r="B10" i="44"/>
  <c r="D10" i="44" s="1"/>
  <c r="B16" i="44"/>
  <c r="D16" i="44" s="1"/>
  <c r="B11" i="44"/>
  <c r="D11" i="44" s="1"/>
  <c r="B21" i="44"/>
  <c r="D21" i="44" s="1"/>
  <c r="B13" i="44"/>
  <c r="D13" i="44" s="1"/>
  <c r="B27" i="44"/>
  <c r="D27" i="44" s="1"/>
  <c r="B17" i="44"/>
  <c r="D17" i="44" s="1"/>
  <c r="K12" i="17"/>
  <c r="K19" i="17" s="1"/>
  <c r="H20" i="17" s="1"/>
  <c r="B4" i="44"/>
  <c r="D4" i="44" s="1"/>
  <c r="G62" i="26"/>
  <c r="J43" i="21"/>
  <c r="J43" i="22"/>
  <c r="O151" i="20"/>
  <c r="O152" i="20" s="1"/>
  <c r="AI8" i="4"/>
  <c r="O119" i="20"/>
  <c r="O120" i="20" s="1"/>
  <c r="O141" i="20"/>
  <c r="O142" i="20" s="1"/>
  <c r="O69" i="20"/>
  <c r="O70" i="20" s="1"/>
  <c r="O94" i="20"/>
  <c r="O95" i="20" s="1"/>
  <c r="O131" i="20"/>
  <c r="O132" i="20" s="1"/>
  <c r="O166" i="20"/>
  <c r="O167" i="20" s="1"/>
  <c r="O106" i="20"/>
  <c r="O107" i="20" s="1"/>
  <c r="O42" i="20"/>
  <c r="O43" i="20" s="1"/>
  <c r="AB34" i="8"/>
  <c r="AB36" i="8"/>
  <c r="AK38" i="8"/>
  <c r="AF38" i="8"/>
  <c r="AB18" i="8"/>
  <c r="AB20" i="8"/>
  <c r="AL317" i="3"/>
  <c r="AL306" i="3"/>
  <c r="AL311" i="3"/>
  <c r="AL320" i="3"/>
  <c r="AL337" i="3"/>
  <c r="AL333" i="3"/>
  <c r="AL330" i="3"/>
  <c r="AK14" i="8"/>
  <c r="AK15" i="8"/>
  <c r="AB21" i="8"/>
  <c r="AB14" i="8"/>
  <c r="AB11" i="8"/>
  <c r="AF39" i="8"/>
  <c r="AG43" i="8"/>
  <c r="AO40" i="8"/>
  <c r="AE43" i="8"/>
  <c r="AH40" i="8"/>
  <c r="AR44" i="8"/>
  <c r="AH44" i="8"/>
  <c r="AY43" i="8"/>
  <c r="AF40" i="8"/>
  <c r="AU32" i="8"/>
  <c r="AH15" i="8"/>
  <c r="AY12" i="8"/>
  <c r="AY11" i="8"/>
  <c r="AV43" i="8"/>
  <c r="AZ40" i="8"/>
  <c r="AD40" i="8"/>
  <c r="AM39" i="8"/>
  <c r="AZ34" i="8"/>
  <c r="AT32" i="8"/>
  <c r="AQ20" i="8"/>
  <c r="AV12" i="8"/>
  <c r="AW11" i="8"/>
  <c r="AZ44" i="8"/>
  <c r="AP44" i="8"/>
  <c r="AF44" i="8"/>
  <c r="AP43" i="8"/>
  <c r="AY40" i="8"/>
  <c r="AX40" i="8"/>
  <c r="AQ34" i="8"/>
  <c r="AM32" i="8"/>
  <c r="AM20" i="8"/>
  <c r="AX17" i="8"/>
  <c r="AS12" i="8"/>
  <c r="AR11" i="8"/>
  <c r="AH43" i="8"/>
  <c r="AY44" i="8"/>
  <c r="AO44" i="8"/>
  <c r="AD44" i="8"/>
  <c r="AO43" i="8"/>
  <c r="AK43" i="8"/>
  <c r="AR40" i="8"/>
  <c r="AN34" i="8"/>
  <c r="AL32" i="8"/>
  <c r="AD20" i="8"/>
  <c r="AI17" i="8"/>
  <c r="AN12" i="8"/>
  <c r="AQ11" i="8"/>
  <c r="AZ43" i="8"/>
  <c r="AW44" i="8"/>
  <c r="AN44" i="8"/>
  <c r="AX44" i="8"/>
  <c r="AM43" i="8"/>
  <c r="AQ40" i="8"/>
  <c r="AM34" i="8"/>
  <c r="AE32" i="8"/>
  <c r="AO22" i="8"/>
  <c r="AM12" i="8"/>
  <c r="AZ41" i="8"/>
  <c r="AN19" i="8"/>
  <c r="AF41" i="8"/>
  <c r="AM19" i="8"/>
  <c r="AU16" i="8"/>
  <c r="AO42" i="8"/>
  <c r="AV41" i="8"/>
  <c r="AM41" i="8"/>
  <c r="AX41" i="8"/>
  <c r="AW40" i="8"/>
  <c r="AN40" i="8"/>
  <c r="AY34" i="8"/>
  <c r="AZ32" i="8"/>
  <c r="AR32" i="8"/>
  <c r="AK32" i="8"/>
  <c r="AY24" i="8"/>
  <c r="AI21" i="8"/>
  <c r="AS19" i="8"/>
  <c r="AK19" i="8"/>
  <c r="AM16" i="8"/>
  <c r="AE15" i="8"/>
  <c r="AZ12" i="8"/>
  <c r="AG12" i="8"/>
  <c r="AO11" i="8"/>
  <c r="AG41" i="8"/>
  <c r="AO41" i="8"/>
  <c r="AW41" i="8"/>
  <c r="AN41" i="8"/>
  <c r="AS32" i="8"/>
  <c r="AZ24" i="8"/>
  <c r="AT19" i="8"/>
  <c r="AZ42" i="8"/>
  <c r="AN42" i="8"/>
  <c r="AS42" i="8"/>
  <c r="AU41" i="8"/>
  <c r="AL41" i="8"/>
  <c r="AV40" i="8"/>
  <c r="AM40" i="8"/>
  <c r="AS40" i="8"/>
  <c r="AV34" i="8"/>
  <c r="AK34" i="8"/>
  <c r="AY32" i="8"/>
  <c r="AQ32" i="8"/>
  <c r="AJ32" i="8"/>
  <c r="AU24" i="8"/>
  <c r="AZ19" i="8"/>
  <c r="AR19" i="8"/>
  <c r="AI19" i="8"/>
  <c r="AK16" i="8"/>
  <c r="AK11" i="8"/>
  <c r="AP41" i="8"/>
  <c r="AV19" i="8"/>
  <c r="AV16" i="8"/>
  <c r="AU19" i="8"/>
  <c r="AD41" i="8"/>
  <c r="AR16" i="8"/>
  <c r="AY42" i="8"/>
  <c r="AM42" i="8"/>
  <c r="AK42" i="8"/>
  <c r="AT41" i="8"/>
  <c r="AK41" i="8"/>
  <c r="AS41" i="8"/>
  <c r="AU40" i="8"/>
  <c r="AK40" i="8"/>
  <c r="AU34" i="8"/>
  <c r="AJ34" i="8"/>
  <c r="AX32" i="8"/>
  <c r="AP32" i="8"/>
  <c r="AI32" i="8"/>
  <c r="AM24" i="8"/>
  <c r="AY19" i="8"/>
  <c r="AQ19" i="8"/>
  <c r="AF19" i="8"/>
  <c r="AJ16" i="8"/>
  <c r="AJ11" i="8"/>
  <c r="AY41" i="8"/>
  <c r="AW42" i="8"/>
  <c r="AH42" i="8"/>
  <c r="AJ42" i="8"/>
  <c r="AR41" i="8"/>
  <c r="AT40" i="8"/>
  <c r="AJ40" i="8"/>
  <c r="AJ39" i="8"/>
  <c r="AS34" i="8"/>
  <c r="AG34" i="8"/>
  <c r="AW32" i="8"/>
  <c r="AO32" i="8"/>
  <c r="AH32" i="8"/>
  <c r="AZ20" i="8"/>
  <c r="AX19" i="8"/>
  <c r="AP19" i="8"/>
  <c r="AE19" i="8"/>
  <c r="AF16" i="8"/>
  <c r="AZ11" i="8"/>
  <c r="AQ41" i="8"/>
  <c r="AH41" i="8"/>
  <c r="AX35" i="8"/>
  <c r="AR34" i="8"/>
  <c r="AF34" i="8"/>
  <c r="AV32" i="8"/>
  <c r="AN32" i="8"/>
  <c r="AF32" i="8"/>
  <c r="AX29" i="8"/>
  <c r="AJ24" i="8"/>
  <c r="AW19" i="8"/>
  <c r="AO19" i="8"/>
  <c r="AZ16" i="8"/>
  <c r="AW43" i="8"/>
  <c r="AN43" i="8"/>
  <c r="AF43" i="8"/>
  <c r="AU39" i="8"/>
  <c r="AL39" i="8"/>
  <c r="AD39" i="8"/>
  <c r="AZ38" i="8"/>
  <c r="AP38" i="8"/>
  <c r="AG38" i="8"/>
  <c r="AS35" i="8"/>
  <c r="AV24" i="8"/>
  <c r="AK24" i="8"/>
  <c r="AY23" i="8"/>
  <c r="AQ23" i="8"/>
  <c r="AJ23" i="8"/>
  <c r="AN20" i="8"/>
  <c r="AL19" i="8"/>
  <c r="AD19" i="8"/>
  <c r="AS17" i="8"/>
  <c r="AS16" i="8"/>
  <c r="AG16" i="8"/>
  <c r="AW15" i="8"/>
  <c r="AO15" i="8"/>
  <c r="AF15" i="8"/>
  <c r="AQ14" i="8"/>
  <c r="AY13" i="8"/>
  <c r="AU12" i="8"/>
  <c r="AJ12" i="8"/>
  <c r="AX11" i="8"/>
  <c r="AP11" i="8"/>
  <c r="AI11" i="8"/>
  <c r="AT39" i="8"/>
  <c r="AK39" i="8"/>
  <c r="AX39" i="8"/>
  <c r="AX23" i="8"/>
  <c r="AP23" i="8"/>
  <c r="AI23" i="8"/>
  <c r="AO14" i="8"/>
  <c r="AH11" i="8"/>
  <c r="AU43" i="8"/>
  <c r="AL43" i="8"/>
  <c r="AD43" i="8"/>
  <c r="AG40" i="8"/>
  <c r="AR39" i="8"/>
  <c r="AW38" i="8"/>
  <c r="AN38" i="8"/>
  <c r="AD38" i="8"/>
  <c r="AV36" i="8"/>
  <c r="AD32" i="8"/>
  <c r="AS29" i="8"/>
  <c r="AS24" i="8"/>
  <c r="AG24" i="8"/>
  <c r="AW23" i="8"/>
  <c r="AO23" i="8"/>
  <c r="AH23" i="8"/>
  <c r="AY20" i="8"/>
  <c r="AQ16" i="8"/>
  <c r="AD16" i="8"/>
  <c r="AU15" i="8"/>
  <c r="AM15" i="8"/>
  <c r="AD15" i="8"/>
  <c r="AN14" i="8"/>
  <c r="AP13" i="8"/>
  <c r="AR12" i="8"/>
  <c r="AF12" i="8"/>
  <c r="AV11" i="8"/>
  <c r="AN11" i="8"/>
  <c r="AF11" i="8"/>
  <c r="AT43" i="8"/>
  <c r="AX43" i="8"/>
  <c r="AQ39" i="8"/>
  <c r="AI39" i="8"/>
  <c r="AS39" i="8"/>
  <c r="AV38" i="8"/>
  <c r="AM38" i="8"/>
  <c r="AX38" i="8"/>
  <c r="AO36" i="8"/>
  <c r="AI29" i="8"/>
  <c r="AR24" i="8"/>
  <c r="AF24" i="8"/>
  <c r="AV23" i="8"/>
  <c r="AN23" i="8"/>
  <c r="AF23" i="8"/>
  <c r="AV20" i="8"/>
  <c r="AK20" i="8"/>
  <c r="AJ19" i="8"/>
  <c r="AV18" i="8"/>
  <c r="AN16" i="8"/>
  <c r="AT15" i="8"/>
  <c r="AL15" i="8"/>
  <c r="AJ14" i="8"/>
  <c r="AQ12" i="8"/>
  <c r="AD12" i="8"/>
  <c r="AU11" i="8"/>
  <c r="AM11" i="8"/>
  <c r="AR43" i="8"/>
  <c r="AJ43" i="8"/>
  <c r="AZ39" i="8"/>
  <c r="AP39" i="8"/>
  <c r="AH39" i="8"/>
  <c r="AU38" i="8"/>
  <c r="AL38" i="8"/>
  <c r="AQ24" i="8"/>
  <c r="AD24" i="8"/>
  <c r="AU23" i="8"/>
  <c r="AM23" i="8"/>
  <c r="AE23" i="8"/>
  <c r="AX21" i="8"/>
  <c r="AU20" i="8"/>
  <c r="AJ20" i="8"/>
  <c r="AH14" i="8"/>
  <c r="AT11" i="8"/>
  <c r="AL11" i="8"/>
  <c r="AD11" i="8"/>
  <c r="AQ43" i="8"/>
  <c r="AS43" i="8"/>
  <c r="AY39" i="8"/>
  <c r="AO39" i="8"/>
  <c r="AG39" i="8"/>
  <c r="AT38" i="8"/>
  <c r="AS38" i="8"/>
  <c r="AN24" i="8"/>
  <c r="AT23" i="8"/>
  <c r="AL23" i="8"/>
  <c r="AD23" i="8"/>
  <c r="AS21" i="8"/>
  <c r="AS20" i="8"/>
  <c r="AG20" i="8"/>
  <c r="AH19" i="8"/>
  <c r="AY16" i="8"/>
  <c r="AZ15" i="8"/>
  <c r="AR15" i="8"/>
  <c r="AJ15" i="8"/>
  <c r="AY14" i="8"/>
  <c r="AG14" i="8"/>
  <c r="AS11" i="8"/>
  <c r="AE39" i="8"/>
  <c r="AV14" i="8"/>
  <c r="AW39" i="8"/>
  <c r="AN39" i="8"/>
  <c r="AS23" i="8"/>
  <c r="AR20" i="8"/>
  <c r="AF20" i="8"/>
  <c r="AW14" i="8"/>
  <c r="AB39" i="8"/>
  <c r="AK36" i="8"/>
  <c r="AR36" i="8"/>
  <c r="AZ36" i="8"/>
  <c r="AD36" i="8"/>
  <c r="AS36" i="8"/>
  <c r="AE36" i="8"/>
  <c r="AL36" i="8"/>
  <c r="AT36" i="8"/>
  <c r="AF36" i="8"/>
  <c r="AM36" i="8"/>
  <c r="AU36" i="8"/>
  <c r="AI36" i="8"/>
  <c r="AP36" i="8"/>
  <c r="AX36" i="8"/>
  <c r="AI35" i="8"/>
  <c r="AK31" i="8"/>
  <c r="AR31" i="8"/>
  <c r="AZ31" i="8"/>
  <c r="AD31" i="8"/>
  <c r="AS31" i="8"/>
  <c r="AE31" i="8"/>
  <c r="AL31" i="8"/>
  <c r="AT31" i="8"/>
  <c r="AF31" i="8"/>
  <c r="AM31" i="8"/>
  <c r="AU31" i="8"/>
  <c r="AI31" i="8"/>
  <c r="AP31" i="8"/>
  <c r="AX31" i="8"/>
  <c r="AK22" i="8"/>
  <c r="AR22" i="8"/>
  <c r="AZ22" i="8"/>
  <c r="AD22" i="8"/>
  <c r="AS22" i="8"/>
  <c r="AE22" i="8"/>
  <c r="AL22" i="8"/>
  <c r="AT22" i="8"/>
  <c r="AF22" i="8"/>
  <c r="AM22" i="8"/>
  <c r="AU22" i="8"/>
  <c r="AI22" i="8"/>
  <c r="AP22" i="8"/>
  <c r="AX22" i="8"/>
  <c r="AK18" i="8"/>
  <c r="AR18" i="8"/>
  <c r="AZ18" i="8"/>
  <c r="AD18" i="8"/>
  <c r="AS18" i="8"/>
  <c r="AE18" i="8"/>
  <c r="AL18" i="8"/>
  <c r="AT18" i="8"/>
  <c r="AF18" i="8"/>
  <c r="AM18" i="8"/>
  <c r="AU18" i="8"/>
  <c r="AI18" i="8"/>
  <c r="AP18" i="8"/>
  <c r="AX18" i="8"/>
  <c r="AB38" i="8"/>
  <c r="AB42" i="8"/>
  <c r="AQ36" i="8"/>
  <c r="AY35" i="8"/>
  <c r="AQ31" i="8"/>
  <c r="AY29" i="8"/>
  <c r="AQ22" i="8"/>
  <c r="AY21" i="8"/>
  <c r="AQ18" i="8"/>
  <c r="AY17" i="8"/>
  <c r="AX13" i="8"/>
  <c r="AB41" i="8"/>
  <c r="AE35" i="8"/>
  <c r="AL35" i="8"/>
  <c r="AT35" i="8"/>
  <c r="AF35" i="8"/>
  <c r="AM35" i="8"/>
  <c r="AU35" i="8"/>
  <c r="AG35" i="8"/>
  <c r="AN35" i="8"/>
  <c r="AV35" i="8"/>
  <c r="AH35" i="8"/>
  <c r="AO35" i="8"/>
  <c r="AW35" i="8"/>
  <c r="AK35" i="8"/>
  <c r="AR35" i="8"/>
  <c r="AZ35" i="8"/>
  <c r="AN31" i="8"/>
  <c r="AE29" i="8"/>
  <c r="AL29" i="8"/>
  <c r="AT29" i="8"/>
  <c r="AF29" i="8"/>
  <c r="AM29" i="8"/>
  <c r="AU29" i="8"/>
  <c r="AG29" i="8"/>
  <c r="AN29" i="8"/>
  <c r="AV29" i="8"/>
  <c r="AH29" i="8"/>
  <c r="AO29" i="8"/>
  <c r="AW29" i="8"/>
  <c r="AK29" i="8"/>
  <c r="AR29" i="8"/>
  <c r="AZ29" i="8"/>
  <c r="AN22" i="8"/>
  <c r="AE21" i="8"/>
  <c r="AL21" i="8"/>
  <c r="AT21" i="8"/>
  <c r="AF21" i="8"/>
  <c r="AM21" i="8"/>
  <c r="AU21" i="8"/>
  <c r="AG21" i="8"/>
  <c r="AN21" i="8"/>
  <c r="AV21" i="8"/>
  <c r="AH21" i="8"/>
  <c r="AO21" i="8"/>
  <c r="AW21" i="8"/>
  <c r="AK21" i="8"/>
  <c r="AR21" i="8"/>
  <c r="AZ21" i="8"/>
  <c r="AN18" i="8"/>
  <c r="AE17" i="8"/>
  <c r="AL17" i="8"/>
  <c r="AT17" i="8"/>
  <c r="AF17" i="8"/>
  <c r="AM17" i="8"/>
  <c r="AU17" i="8"/>
  <c r="AG17" i="8"/>
  <c r="AN17" i="8"/>
  <c r="AV17" i="8"/>
  <c r="AH17" i="8"/>
  <c r="AO17" i="8"/>
  <c r="AW17" i="8"/>
  <c r="AK17" i="8"/>
  <c r="AR17" i="8"/>
  <c r="AZ17" i="8"/>
  <c r="AB40" i="8"/>
  <c r="AJ36" i="8"/>
  <c r="AQ35" i="8"/>
  <c r="AJ31" i="8"/>
  <c r="AQ29" i="8"/>
  <c r="AJ22" i="8"/>
  <c r="AQ21" i="8"/>
  <c r="AJ18" i="8"/>
  <c r="AQ17" i="8"/>
  <c r="AJ13" i="8"/>
  <c r="AB43" i="8"/>
  <c r="AB44" i="8"/>
  <c r="AK44" i="8"/>
  <c r="AH36" i="8"/>
  <c r="AP35" i="8"/>
  <c r="AH31" i="8"/>
  <c r="AP29" i="8"/>
  <c r="AH22" i="8"/>
  <c r="AP21" i="8"/>
  <c r="AH18" i="8"/>
  <c r="AP17" i="8"/>
  <c r="AY36" i="8"/>
  <c r="AG36" i="8"/>
  <c r="AY31" i="8"/>
  <c r="AG31" i="8"/>
  <c r="AY22" i="8"/>
  <c r="AG22" i="8"/>
  <c r="AY18" i="8"/>
  <c r="AG18" i="8"/>
  <c r="AW36" i="8"/>
  <c r="AJ35" i="8"/>
  <c r="AW31" i="8"/>
  <c r="AJ29" i="8"/>
  <c r="AW22" i="8"/>
  <c r="AJ21" i="8"/>
  <c r="AW18" i="8"/>
  <c r="AJ17" i="8"/>
  <c r="AE13" i="8"/>
  <c r="AL13" i="8"/>
  <c r="AT13" i="8"/>
  <c r="AF13" i="8"/>
  <c r="AM13" i="8"/>
  <c r="AU13" i="8"/>
  <c r="AG13" i="8"/>
  <c r="AN13" i="8"/>
  <c r="AV13" i="8"/>
  <c r="AH13" i="8"/>
  <c r="AO13" i="8"/>
  <c r="AW13" i="8"/>
  <c r="AK13" i="8"/>
  <c r="AR13" i="8"/>
  <c r="AZ13" i="8"/>
  <c r="AD13" i="8"/>
  <c r="AS13" i="8"/>
  <c r="AI44" i="8"/>
  <c r="AP42" i="8"/>
  <c r="AI42" i="8"/>
  <c r="AI41" i="8"/>
  <c r="AI40" i="8"/>
  <c r="AI38" i="8"/>
  <c r="AT34" i="8"/>
  <c r="AL34" i="8"/>
  <c r="AE34" i="8"/>
  <c r="AT24" i="8"/>
  <c r="AL24" i="8"/>
  <c r="AE24" i="8"/>
  <c r="AT20" i="8"/>
  <c r="AL20" i="8"/>
  <c r="AE20" i="8"/>
  <c r="AT16" i="8"/>
  <c r="AL16" i="8"/>
  <c r="AE16" i="8"/>
  <c r="AG15" i="8"/>
  <c r="AX14" i="8"/>
  <c r="AP14" i="8"/>
  <c r="AI14" i="8"/>
  <c r="AT12" i="8"/>
  <c r="AL12" i="8"/>
  <c r="AE12" i="8"/>
  <c r="AU14" i="8"/>
  <c r="AM14" i="8"/>
  <c r="AF14" i="8"/>
  <c r="AT42" i="8"/>
  <c r="AL42" i="8"/>
  <c r="AL40" i="8"/>
  <c r="AX34" i="8"/>
  <c r="AP34" i="8"/>
  <c r="AI34" i="8"/>
  <c r="AX24" i="8"/>
  <c r="AP24" i="8"/>
  <c r="AI24" i="8"/>
  <c r="AX20" i="8"/>
  <c r="AP20" i="8"/>
  <c r="AI20" i="8"/>
  <c r="AX16" i="8"/>
  <c r="AP16" i="8"/>
  <c r="AI16" i="8"/>
  <c r="AT14" i="8"/>
  <c r="AL14" i="8"/>
  <c r="AE14" i="8"/>
  <c r="AX12" i="8"/>
  <c r="AP12" i="8"/>
  <c r="AI12" i="8"/>
  <c r="AW34" i="8"/>
  <c r="AO34" i="8"/>
  <c r="AW24" i="8"/>
  <c r="AO24" i="8"/>
  <c r="AW20" i="8"/>
  <c r="AO20" i="8"/>
  <c r="AW16" i="8"/>
  <c r="AO16" i="8"/>
  <c r="AS14" i="8"/>
  <c r="AD14" i="8"/>
  <c r="AW12" i="8"/>
  <c r="AO12" i="8"/>
  <c r="AZ14" i="8"/>
  <c r="AR14" i="8"/>
  <c r="AL15" i="3" l="1"/>
  <c r="AL6" i="3"/>
  <c r="AL341" i="3"/>
  <c r="AV8" i="8"/>
  <c r="AR8" i="8"/>
  <c r="AU8" i="8"/>
  <c r="AM8" i="8"/>
  <c r="AD8" i="8"/>
  <c r="BA44" i="8" s="1"/>
  <c r="AN8" i="8"/>
  <c r="AZ8" i="8"/>
  <c r="AY8" i="8"/>
  <c r="AG8" i="8"/>
  <c r="AK8" i="8"/>
  <c r="AI8" i="8"/>
  <c r="AF8" i="8"/>
  <c r="AJ8" i="8"/>
  <c r="AE8" i="8"/>
  <c r="V5" i="4" s="1"/>
  <c r="W5" i="4" s="1"/>
  <c r="X5" i="4" s="1"/>
  <c r="Y5" i="4" s="1"/>
  <c r="Z5" i="4" s="1"/>
  <c r="AA5" i="4" s="1"/>
  <c r="AB5" i="4" s="1"/>
  <c r="AC5" i="4" s="1"/>
  <c r="AD5" i="4" s="1"/>
  <c r="AE5" i="4" s="1"/>
  <c r="AF5" i="4" s="1"/>
  <c r="AG5" i="4" s="1"/>
  <c r="AL8" i="8"/>
  <c r="AT8" i="8"/>
  <c r="AS8" i="8"/>
  <c r="AH8" i="8"/>
  <c r="AQ8" i="8"/>
  <c r="AX8" i="8"/>
  <c r="AP8" i="8"/>
  <c r="AO8" i="8"/>
  <c r="AW8" i="8"/>
  <c r="V6" i="4" l="1"/>
  <c r="W6" i="4" s="1"/>
  <c r="X6" i="4" s="1"/>
  <c r="Y6" i="4" s="1"/>
  <c r="Z6" i="4" s="1"/>
  <c r="AA6" i="4" s="1"/>
  <c r="AB6" i="4" s="1"/>
  <c r="AC6" i="4" s="1"/>
  <c r="AD6" i="4" s="1"/>
  <c r="AE6" i="4" s="1"/>
  <c r="AF6" i="4" s="1"/>
  <c r="AG6" i="4" s="1"/>
  <c r="BA8" i="8"/>
  <c r="BA45" i="8" s="1"/>
  <c r="AL7" i="3"/>
  <c r="AH6" i="4" l="1"/>
  <c r="AL316" i="3"/>
  <c r="AL18" i="3"/>
  <c r="B17" i="6"/>
  <c r="B16" i="6"/>
  <c r="C15" i="6"/>
  <c r="B15" i="6"/>
  <c r="B14" i="6"/>
  <c r="B4" i="6"/>
  <c r="B5" i="6"/>
  <c r="B8" i="6" s="1"/>
  <c r="B9" i="6" s="1"/>
  <c r="B10" i="6" s="1"/>
  <c r="AH5" i="4" l="1"/>
  <c r="AI6" i="4" s="1"/>
  <c r="AL5" i="3"/>
  <c r="E81" i="4"/>
  <c r="G81" i="4"/>
  <c r="H81" i="4"/>
  <c r="I81" i="4"/>
  <c r="J81" i="4"/>
  <c r="K81" i="4"/>
  <c r="L81" i="4"/>
  <c r="M81" i="4"/>
  <c r="N81" i="4"/>
  <c r="O81" i="4"/>
  <c r="D81" i="4"/>
  <c r="K27" i="5"/>
  <c r="L27" i="5"/>
  <c r="M27" i="5"/>
  <c r="J27" i="5"/>
  <c r="M4" i="5"/>
  <c r="K4" i="5"/>
  <c r="J4" i="5"/>
  <c r="AL5" i="5"/>
  <c r="AL6" i="5"/>
  <c r="AL7" i="5"/>
  <c r="AL8" i="5"/>
  <c r="AL9" i="5"/>
  <c r="AL10" i="5"/>
  <c r="AL11" i="5"/>
  <c r="AL12" i="5"/>
  <c r="AL13" i="5"/>
  <c r="AL14" i="5"/>
  <c r="AL15" i="5"/>
  <c r="AL20" i="5"/>
  <c r="AL21" i="5"/>
  <c r="AL23" i="5"/>
  <c r="AL24" i="5"/>
  <c r="AL25" i="5"/>
  <c r="AL26" i="5"/>
  <c r="K6" i="5"/>
  <c r="J6" i="5"/>
  <c r="M6" i="5"/>
  <c r="E43" i="5"/>
  <c r="E39" i="5"/>
  <c r="E34" i="5"/>
  <c r="E27" i="5"/>
  <c r="E19" i="5"/>
  <c r="AH10" i="4" l="1"/>
  <c r="AL27" i="5"/>
  <c r="AL4" i="5"/>
  <c r="A6" i="4" l="1"/>
  <c r="A8" i="4"/>
  <c r="A10" i="4"/>
  <c r="A12" i="4"/>
  <c r="A14" i="4"/>
  <c r="A16" i="4"/>
  <c r="A18" i="4"/>
  <c r="A22" i="4"/>
  <c r="A24" i="4"/>
  <c r="A26" i="4"/>
  <c r="A28" i="4"/>
  <c r="A30" i="4"/>
  <c r="A33" i="4"/>
  <c r="A36" i="4"/>
  <c r="A38" i="4"/>
  <c r="A40" i="4"/>
  <c r="A42" i="4"/>
  <c r="A44" i="4"/>
  <c r="A46" i="4"/>
  <c r="A48" i="4"/>
  <c r="A50" i="4"/>
  <c r="A52" i="4"/>
  <c r="A54" i="4"/>
  <c r="A56" i="4"/>
  <c r="A58" i="4"/>
  <c r="A60" i="4"/>
  <c r="A62" i="4"/>
  <c r="A64" i="4"/>
  <c r="A66" i="4"/>
  <c r="A68" i="4"/>
  <c r="A70" i="4"/>
  <c r="A72" i="4"/>
  <c r="A74" i="4"/>
  <c r="A76" i="4"/>
  <c r="A80" i="4"/>
  <c r="AH15" i="5"/>
  <c r="AI15" i="5"/>
  <c r="O15" i="5"/>
  <c r="P15" i="5"/>
  <c r="Q15" i="5"/>
  <c r="R15" i="5"/>
  <c r="S15" i="5"/>
  <c r="T15" i="5"/>
  <c r="U15" i="5"/>
  <c r="W15" i="5"/>
  <c r="X15" i="5"/>
  <c r="Y15" i="5"/>
  <c r="Z15" i="5"/>
  <c r="AA15" i="5"/>
  <c r="AB15" i="5"/>
  <c r="AC15" i="5"/>
  <c r="AD15" i="5"/>
  <c r="J15" i="5"/>
  <c r="K15" i="5"/>
  <c r="L15" i="5"/>
  <c r="M15" i="5"/>
  <c r="AI14" i="5"/>
  <c r="AH14" i="5"/>
  <c r="AC14" i="5"/>
  <c r="AD14" i="5"/>
  <c r="AB14" i="5"/>
  <c r="X14" i="5"/>
  <c r="Y14" i="5"/>
  <c r="Z14" i="5"/>
  <c r="AA14" i="5"/>
  <c r="W14" i="5"/>
  <c r="O14" i="5"/>
  <c r="P14" i="5"/>
  <c r="Q14" i="5"/>
  <c r="R14" i="5"/>
  <c r="S14" i="5"/>
  <c r="T14" i="5"/>
  <c r="U14" i="5"/>
  <c r="K14" i="5"/>
  <c r="L14" i="5"/>
  <c r="M14" i="5"/>
  <c r="J14" i="5"/>
  <c r="P6" i="5"/>
  <c r="P20" i="5" s="1"/>
  <c r="U17" i="5"/>
  <c r="U18" i="5"/>
  <c r="U19" i="5"/>
  <c r="U20" i="5"/>
  <c r="U21" i="5"/>
  <c r="U22" i="5"/>
  <c r="U23" i="5"/>
  <c r="U24" i="5"/>
  <c r="U25" i="5"/>
  <c r="U26" i="5"/>
  <c r="R6" i="5"/>
  <c r="R20" i="5" s="1"/>
  <c r="M20" i="5"/>
  <c r="J20" i="5"/>
  <c r="Z9" i="5"/>
  <c r="Z23" i="5" s="1"/>
  <c r="Y9" i="5"/>
  <c r="Y23" i="5" s="1"/>
  <c r="X9" i="5"/>
  <c r="X23" i="5" s="1"/>
  <c r="W9" i="5"/>
  <c r="M8" i="5"/>
  <c r="M22" i="5" s="1"/>
  <c r="L8" i="5"/>
  <c r="L22" i="5" s="1"/>
  <c r="K8" i="5"/>
  <c r="K22" i="5" s="1"/>
  <c r="J8" i="5"/>
  <c r="I29" i="5"/>
  <c r="I28" i="5"/>
  <c r="AK26" i="5"/>
  <c r="AJ26" i="5"/>
  <c r="AI26" i="5"/>
  <c r="AH26" i="5"/>
  <c r="AG26" i="5"/>
  <c r="AF26" i="5"/>
  <c r="AE26" i="5"/>
  <c r="AD26" i="5"/>
  <c r="AC26" i="5"/>
  <c r="AB26" i="5"/>
  <c r="AA26" i="5"/>
  <c r="Z26" i="5"/>
  <c r="Y26" i="5"/>
  <c r="X26" i="5"/>
  <c r="W26" i="5"/>
  <c r="V26" i="5"/>
  <c r="T26" i="5"/>
  <c r="S26" i="5"/>
  <c r="R26" i="5"/>
  <c r="Q26" i="5"/>
  <c r="P26" i="5"/>
  <c r="O26" i="5"/>
  <c r="M26" i="5"/>
  <c r="L26" i="5"/>
  <c r="K26" i="5"/>
  <c r="J26" i="5"/>
  <c r="AK25" i="5"/>
  <c r="AJ25" i="5"/>
  <c r="AI25" i="5"/>
  <c r="AH25" i="5"/>
  <c r="AG25" i="5"/>
  <c r="AF25" i="5"/>
  <c r="AE25" i="5"/>
  <c r="AD25" i="5"/>
  <c r="AC25" i="5"/>
  <c r="AB25" i="5"/>
  <c r="AA25" i="5"/>
  <c r="Z25" i="5"/>
  <c r="Y25" i="5"/>
  <c r="X25" i="5"/>
  <c r="W25" i="5"/>
  <c r="V25" i="5"/>
  <c r="T25" i="5"/>
  <c r="S25" i="5"/>
  <c r="R25" i="5"/>
  <c r="Q25" i="5"/>
  <c r="P25" i="5"/>
  <c r="O25" i="5"/>
  <c r="M25" i="5"/>
  <c r="L25" i="5"/>
  <c r="K25" i="5"/>
  <c r="J25" i="5"/>
  <c r="AK24" i="5"/>
  <c r="AJ24" i="5"/>
  <c r="AI24" i="5"/>
  <c r="AH24" i="5"/>
  <c r="AG24" i="5"/>
  <c r="AF24" i="5"/>
  <c r="AE24" i="5"/>
  <c r="AD24" i="5"/>
  <c r="AC24" i="5"/>
  <c r="AB24" i="5"/>
  <c r="AA24" i="5"/>
  <c r="Z24" i="5"/>
  <c r="Y24" i="5"/>
  <c r="X24" i="5"/>
  <c r="W24" i="5"/>
  <c r="V24" i="5"/>
  <c r="T24" i="5"/>
  <c r="S24" i="5"/>
  <c r="R24" i="5"/>
  <c r="Q24" i="5"/>
  <c r="P24" i="5"/>
  <c r="O24" i="5"/>
  <c r="M24" i="5"/>
  <c r="L24" i="5"/>
  <c r="K24" i="5"/>
  <c r="J24" i="5"/>
  <c r="AK23" i="5"/>
  <c r="AJ23" i="5"/>
  <c r="AI23" i="5"/>
  <c r="AH23" i="5"/>
  <c r="AG23" i="5"/>
  <c r="AF23" i="5"/>
  <c r="AE23" i="5"/>
  <c r="AD23" i="5"/>
  <c r="AC23" i="5"/>
  <c r="AB23" i="5"/>
  <c r="AA23" i="5"/>
  <c r="V23" i="5"/>
  <c r="T23" i="5"/>
  <c r="S23" i="5"/>
  <c r="R23" i="5"/>
  <c r="Q23" i="5"/>
  <c r="P23" i="5"/>
  <c r="O23" i="5"/>
  <c r="M23" i="5"/>
  <c r="L23" i="5"/>
  <c r="K23" i="5"/>
  <c r="J23" i="5"/>
  <c r="AK22" i="5"/>
  <c r="AJ22" i="5"/>
  <c r="AI22" i="5"/>
  <c r="AH22" i="5"/>
  <c r="AG22" i="5"/>
  <c r="AF22" i="5"/>
  <c r="AE22" i="5"/>
  <c r="AD22" i="5"/>
  <c r="AC22" i="5"/>
  <c r="AB22" i="5"/>
  <c r="AA22" i="5"/>
  <c r="Z22" i="5"/>
  <c r="Y22" i="5"/>
  <c r="X22" i="5"/>
  <c r="W22" i="5"/>
  <c r="V22" i="5"/>
  <c r="T22" i="5"/>
  <c r="S22" i="5"/>
  <c r="R22" i="5"/>
  <c r="Q22" i="5"/>
  <c r="P22" i="5"/>
  <c r="O22" i="5"/>
  <c r="AK21" i="5"/>
  <c r="AJ21" i="5"/>
  <c r="AI21" i="5"/>
  <c r="AH21" i="5"/>
  <c r="AG21" i="5"/>
  <c r="AF21" i="5"/>
  <c r="AE21" i="5"/>
  <c r="AD21" i="5"/>
  <c r="AC21" i="5"/>
  <c r="AB21" i="5"/>
  <c r="AA21" i="5"/>
  <c r="Z21" i="5"/>
  <c r="Y21" i="5"/>
  <c r="X21" i="5"/>
  <c r="W21" i="5"/>
  <c r="V21" i="5"/>
  <c r="T21" i="5"/>
  <c r="S21" i="5"/>
  <c r="R21" i="5"/>
  <c r="Q21" i="5"/>
  <c r="P21" i="5"/>
  <c r="O21" i="5"/>
  <c r="M21" i="5"/>
  <c r="L21" i="5"/>
  <c r="K21" i="5"/>
  <c r="J21" i="5"/>
  <c r="AK20" i="5"/>
  <c r="AJ20" i="5"/>
  <c r="AI20" i="5"/>
  <c r="AH20" i="5"/>
  <c r="AG20" i="5"/>
  <c r="AF20" i="5"/>
  <c r="AE20" i="5"/>
  <c r="AD20" i="5"/>
  <c r="AC20" i="5"/>
  <c r="AB20" i="5"/>
  <c r="AA20" i="5"/>
  <c r="Z20" i="5"/>
  <c r="Y20" i="5"/>
  <c r="X20" i="5"/>
  <c r="W20" i="5"/>
  <c r="V20" i="5"/>
  <c r="T20" i="5"/>
  <c r="S20" i="5"/>
  <c r="Q20" i="5"/>
  <c r="O20" i="5"/>
  <c r="L20" i="5"/>
  <c r="K20" i="5"/>
  <c r="AK19" i="5"/>
  <c r="AJ19" i="5"/>
  <c r="AI19" i="5"/>
  <c r="AH19" i="5"/>
  <c r="AG19" i="5"/>
  <c r="AF19" i="5"/>
  <c r="AE19" i="5"/>
  <c r="AD19" i="5"/>
  <c r="AC19" i="5"/>
  <c r="AB19" i="5"/>
  <c r="AA19" i="5"/>
  <c r="Z19" i="5"/>
  <c r="Y19" i="5"/>
  <c r="X19" i="5"/>
  <c r="W19" i="5"/>
  <c r="V19" i="5"/>
  <c r="T19" i="5"/>
  <c r="S19" i="5"/>
  <c r="R19" i="5"/>
  <c r="Q19" i="5"/>
  <c r="O19" i="5"/>
  <c r="M19" i="5"/>
  <c r="L19" i="5"/>
  <c r="K19" i="5"/>
  <c r="J19" i="5"/>
  <c r="AK18" i="5"/>
  <c r="AJ18" i="5"/>
  <c r="AI18" i="5"/>
  <c r="AH18" i="5"/>
  <c r="AG18" i="5"/>
  <c r="AF18" i="5"/>
  <c r="AE18" i="5"/>
  <c r="AD18" i="5"/>
  <c r="AC18" i="5"/>
  <c r="AB18" i="5"/>
  <c r="AA18" i="5"/>
  <c r="Z18" i="5"/>
  <c r="Y18" i="5"/>
  <c r="X18" i="5"/>
  <c r="W18" i="5"/>
  <c r="V18" i="5"/>
  <c r="T18" i="5"/>
  <c r="S18" i="5"/>
  <c r="R18" i="5"/>
  <c r="Q18" i="5"/>
  <c r="P18" i="5"/>
  <c r="O18" i="5"/>
  <c r="M18" i="5"/>
  <c r="L18" i="5"/>
  <c r="K18" i="5"/>
  <c r="J18" i="5"/>
  <c r="AK17" i="5"/>
  <c r="AJ17" i="5"/>
  <c r="AI17" i="5"/>
  <c r="AH17" i="5"/>
  <c r="AG17" i="5"/>
  <c r="AF17" i="5"/>
  <c r="AE17" i="5"/>
  <c r="AD17" i="5"/>
  <c r="AC17" i="5"/>
  <c r="AB17" i="5"/>
  <c r="AA17" i="5"/>
  <c r="Z17" i="5"/>
  <c r="Y17" i="5"/>
  <c r="X17" i="5"/>
  <c r="W17" i="5"/>
  <c r="V17" i="5"/>
  <c r="T17" i="5"/>
  <c r="S17" i="5"/>
  <c r="R17" i="5"/>
  <c r="P17" i="5"/>
  <c r="O17" i="5"/>
  <c r="M17" i="5"/>
  <c r="L17" i="5"/>
  <c r="K17" i="5"/>
  <c r="J17" i="5"/>
  <c r="F13" i="5"/>
  <c r="I12" i="5"/>
  <c r="I26" i="5" s="1"/>
  <c r="I11" i="5"/>
  <c r="I25" i="5" s="1"/>
  <c r="I10" i="5"/>
  <c r="I24" i="5" s="1"/>
  <c r="I9" i="5"/>
  <c r="I23" i="5" s="1"/>
  <c r="I8" i="5"/>
  <c r="I22" i="5" s="1"/>
  <c r="I7" i="5"/>
  <c r="I21" i="5" s="1"/>
  <c r="I6" i="5"/>
  <c r="I20" i="5" s="1"/>
  <c r="I5" i="5"/>
  <c r="I19" i="5" s="1"/>
  <c r="I4" i="5"/>
  <c r="I18" i="5" s="1"/>
  <c r="AL3" i="5"/>
  <c r="I3" i="5"/>
  <c r="I17" i="5" s="1"/>
  <c r="AL17" i="5" l="1"/>
  <c r="AL18" i="5"/>
  <c r="P19" i="5"/>
  <c r="AL19" i="5" s="1"/>
  <c r="U28" i="5"/>
  <c r="U29" i="5"/>
  <c r="AD28" i="5"/>
  <c r="AK28" i="5"/>
  <c r="AE29" i="5"/>
  <c r="W23" i="5"/>
  <c r="J22" i="5"/>
  <c r="O28" i="5"/>
  <c r="W28" i="5"/>
  <c r="AE28" i="5"/>
  <c r="P29" i="5"/>
  <c r="X29" i="5"/>
  <c r="AF29" i="5"/>
  <c r="P28" i="5"/>
  <c r="X28" i="5"/>
  <c r="AF28" i="5"/>
  <c r="Q29" i="5"/>
  <c r="Y29" i="5"/>
  <c r="AG29" i="5"/>
  <c r="Q28" i="5"/>
  <c r="Z29" i="5"/>
  <c r="R28" i="5"/>
  <c r="AH28" i="5"/>
  <c r="AA29" i="5"/>
  <c r="J28" i="5"/>
  <c r="S28" i="5"/>
  <c r="AA28" i="5"/>
  <c r="AI28" i="5"/>
  <c r="K29" i="5"/>
  <c r="AB29" i="5"/>
  <c r="AJ29" i="5"/>
  <c r="Y28" i="5"/>
  <c r="AG28" i="5"/>
  <c r="R29" i="5"/>
  <c r="AH29" i="5"/>
  <c r="Z28" i="5"/>
  <c r="J29" i="5"/>
  <c r="S29" i="5"/>
  <c r="AI29" i="5"/>
  <c r="K28" i="5"/>
  <c r="AB28" i="5"/>
  <c r="AJ28" i="5"/>
  <c r="L29" i="5"/>
  <c r="T29" i="5"/>
  <c r="AC29" i="5"/>
  <c r="AK29" i="5"/>
  <c r="L28" i="5"/>
  <c r="T28" i="5"/>
  <c r="AC28" i="5"/>
  <c r="M29" i="5"/>
  <c r="V29" i="5"/>
  <c r="AD29" i="5"/>
  <c r="M28" i="5"/>
  <c r="V28" i="5"/>
  <c r="O29" i="5"/>
  <c r="W29" i="5"/>
  <c r="J31" i="5" l="1"/>
  <c r="F16" i="5" s="1"/>
  <c r="AL22" i="5"/>
  <c r="AL29" i="5"/>
  <c r="L31" i="5"/>
  <c r="F19" i="5" s="1"/>
  <c r="G19" i="5" s="1"/>
  <c r="AK31" i="5"/>
  <c r="AL28" i="5"/>
  <c r="Q31" i="5"/>
  <c r="F21" i="5" s="1"/>
  <c r="G21" i="5" s="1"/>
  <c r="U31" i="5"/>
  <c r="F25" i="5" s="1"/>
  <c r="G25" i="5" s="1"/>
  <c r="AF31" i="5"/>
  <c r="AC31" i="5"/>
  <c r="F37" i="5" s="1"/>
  <c r="R31" i="5"/>
  <c r="F22" i="5" s="1"/>
  <c r="G22" i="5" s="1"/>
  <c r="Y31" i="5"/>
  <c r="F31" i="5" s="1"/>
  <c r="AE31" i="5"/>
  <c r="W31" i="5"/>
  <c r="F29" i="5" s="1"/>
  <c r="AD31" i="5"/>
  <c r="F38" i="5" s="1"/>
  <c r="G38" i="5" s="1"/>
  <c r="K31" i="5"/>
  <c r="F17" i="5" s="1"/>
  <c r="O31" i="5"/>
  <c r="F24" i="5" s="1"/>
  <c r="G24" i="5" s="1"/>
  <c r="T31" i="5"/>
  <c r="F26" i="5" s="1"/>
  <c r="G26" i="5" s="1"/>
  <c r="AH31" i="5"/>
  <c r="F41" i="5" s="1"/>
  <c r="AA31" i="5"/>
  <c r="F33" i="5" s="1"/>
  <c r="AB31" i="5"/>
  <c r="F36" i="5" s="1"/>
  <c r="X31" i="5"/>
  <c r="F30" i="5" s="1"/>
  <c r="G30" i="5" s="1"/>
  <c r="M31" i="5"/>
  <c r="F18" i="5" s="1"/>
  <c r="G18" i="5" s="1"/>
  <c r="AI31" i="5"/>
  <c r="F42" i="5" s="1"/>
  <c r="G42" i="5" s="1"/>
  <c r="Z31" i="5"/>
  <c r="F32" i="5" s="1"/>
  <c r="S31" i="5"/>
  <c r="F23" i="5" s="1"/>
  <c r="G23" i="5" s="1"/>
  <c r="P31" i="5"/>
  <c r="F20" i="5" s="1"/>
  <c r="G20" i="5" s="1"/>
  <c r="V31" i="5"/>
  <c r="AJ31" i="5"/>
  <c r="AG31" i="5"/>
  <c r="F43" i="5" l="1"/>
  <c r="V55" i="4"/>
  <c r="W55" i="4" s="1"/>
  <c r="X55" i="4" s="1"/>
  <c r="Y55" i="4" s="1"/>
  <c r="Z55" i="4" s="1"/>
  <c r="AA55" i="4" s="1"/>
  <c r="AB55" i="4" s="1"/>
  <c r="AC55" i="4" s="1"/>
  <c r="AD55" i="4" s="1"/>
  <c r="AE55" i="4" s="1"/>
  <c r="AF55" i="4" s="1"/>
  <c r="AG55" i="4" s="1"/>
  <c r="V56" i="4"/>
  <c r="W56" i="4" s="1"/>
  <c r="X56" i="4" s="1"/>
  <c r="Y56" i="4" s="1"/>
  <c r="Z56" i="4" s="1"/>
  <c r="AA56" i="4" s="1"/>
  <c r="AB56" i="4" s="1"/>
  <c r="AC56" i="4" s="1"/>
  <c r="AD56" i="4" s="1"/>
  <c r="AE56" i="4" s="1"/>
  <c r="AF56" i="4" s="1"/>
  <c r="AG56" i="4" s="1"/>
  <c r="F48" i="5"/>
  <c r="F47" i="5" s="1"/>
  <c r="G17" i="5"/>
  <c r="G41" i="5"/>
  <c r="G29" i="5"/>
  <c r="F34" i="5"/>
  <c r="F39" i="5"/>
  <c r="G36" i="5"/>
  <c r="G16" i="5"/>
  <c r="F27" i="5"/>
  <c r="F45" i="5" s="1"/>
  <c r="G32" i="5"/>
  <c r="G37" i="5"/>
  <c r="G31" i="5"/>
  <c r="G33" i="5"/>
  <c r="B26" i="4" l="1"/>
  <c r="B28" i="4"/>
  <c r="B30" i="4"/>
  <c r="B33" i="4"/>
  <c r="B36" i="4"/>
  <c r="B38" i="4"/>
  <c r="B40" i="4"/>
  <c r="B42" i="4"/>
  <c r="B44" i="4"/>
  <c r="B46" i="4"/>
  <c r="B48" i="4"/>
  <c r="B50" i="4"/>
  <c r="B52" i="4"/>
  <c r="B54" i="4"/>
  <c r="B56" i="4"/>
  <c r="B58" i="4"/>
  <c r="B60" i="4"/>
  <c r="B62" i="4"/>
  <c r="B64" i="4"/>
  <c r="B66" i="4"/>
  <c r="B68" i="4"/>
  <c r="B70" i="4"/>
  <c r="B72" i="4"/>
  <c r="B74" i="4"/>
  <c r="B76" i="4"/>
  <c r="B80" i="4"/>
  <c r="P6" i="4"/>
  <c r="P7" i="4"/>
  <c r="P8" i="4"/>
  <c r="P9" i="4"/>
  <c r="P10" i="4"/>
  <c r="P11" i="4"/>
  <c r="O88" i="31" s="1"/>
  <c r="P12" i="4"/>
  <c r="O89" i="31" s="1"/>
  <c r="C89" i="31" s="1"/>
  <c r="P13" i="4"/>
  <c r="O3" i="31" s="1"/>
  <c r="P14" i="4"/>
  <c r="O4" i="31" s="1"/>
  <c r="C4" i="31" s="1"/>
  <c r="P15" i="4"/>
  <c r="O10" i="31" s="1"/>
  <c r="P16" i="4"/>
  <c r="O11" i="31" s="1"/>
  <c r="C11" i="31" s="1"/>
  <c r="P17" i="4"/>
  <c r="P18" i="4"/>
  <c r="P19" i="4"/>
  <c r="O17" i="31" s="1"/>
  <c r="C17" i="31" s="1"/>
  <c r="P20" i="4"/>
  <c r="O22" i="31" s="1"/>
  <c r="C22" i="31" s="1"/>
  <c r="P21" i="4"/>
  <c r="P22" i="4"/>
  <c r="P23" i="4"/>
  <c r="P24" i="4"/>
  <c r="P25" i="4"/>
  <c r="P26" i="4"/>
  <c r="P27" i="4"/>
  <c r="O95" i="31" s="1"/>
  <c r="C95" i="31" s="1"/>
  <c r="P28" i="4"/>
  <c r="O96" i="31" s="1"/>
  <c r="P29" i="4"/>
  <c r="P30" i="4"/>
  <c r="P31" i="4"/>
  <c r="O27" i="31" s="1"/>
  <c r="C27" i="31" s="1"/>
  <c r="P32" i="4"/>
  <c r="P33" i="4"/>
  <c r="P34" i="4"/>
  <c r="P35" i="4"/>
  <c r="P36" i="4"/>
  <c r="P37" i="4"/>
  <c r="P38" i="4"/>
  <c r="P39" i="4"/>
  <c r="P40" i="4"/>
  <c r="P41" i="4"/>
  <c r="P42" i="4"/>
  <c r="P43" i="4"/>
  <c r="P44" i="4"/>
  <c r="P45" i="4"/>
  <c r="O102" i="31" s="1"/>
  <c r="P46" i="4"/>
  <c r="O103" i="31" s="1"/>
  <c r="C103" i="31" s="1"/>
  <c r="P47" i="4"/>
  <c r="O32" i="31" s="1"/>
  <c r="P48" i="4"/>
  <c r="O33" i="31" s="1"/>
  <c r="C33" i="31" s="1"/>
  <c r="P49" i="4"/>
  <c r="O39" i="31" s="1"/>
  <c r="P50" i="4"/>
  <c r="O40" i="31" s="1"/>
  <c r="C40" i="31" s="1"/>
  <c r="P51" i="4"/>
  <c r="O46" i="31" s="1"/>
  <c r="P52" i="4"/>
  <c r="O47" i="31" s="1"/>
  <c r="C47" i="31" s="1"/>
  <c r="P53" i="4"/>
  <c r="P54" i="4"/>
  <c r="P55" i="4"/>
  <c r="P56" i="4"/>
  <c r="P57" i="4"/>
  <c r="O109" i="31" s="1"/>
  <c r="P58" i="4"/>
  <c r="O110" i="31" s="1"/>
  <c r="C110" i="31" s="1"/>
  <c r="P59" i="4"/>
  <c r="O116" i="31" s="1"/>
  <c r="P60" i="4"/>
  <c r="O117" i="31" s="1"/>
  <c r="C117" i="31" s="1"/>
  <c r="P61" i="4"/>
  <c r="O53" i="31" s="1"/>
  <c r="P62" i="4"/>
  <c r="O54" i="31" s="1"/>
  <c r="C54" i="31" s="1"/>
  <c r="P63" i="4"/>
  <c r="O60" i="31" s="1"/>
  <c r="P64" i="4"/>
  <c r="O61" i="31" s="1"/>
  <c r="C61" i="31" s="1"/>
  <c r="P65" i="4"/>
  <c r="O67" i="31" s="1"/>
  <c r="P66" i="4"/>
  <c r="O68" i="31" s="1"/>
  <c r="C68" i="31" s="1"/>
  <c r="P67" i="4"/>
  <c r="P68" i="4"/>
  <c r="P69" i="4"/>
  <c r="O74" i="31" s="1"/>
  <c r="P70" i="4"/>
  <c r="O75" i="31" s="1"/>
  <c r="C75" i="31" s="1"/>
  <c r="P71" i="4"/>
  <c r="P72" i="4"/>
  <c r="P73" i="4"/>
  <c r="P74" i="4"/>
  <c r="P75" i="4"/>
  <c r="P76" i="4"/>
  <c r="P77" i="4"/>
  <c r="P78" i="4"/>
  <c r="P79" i="4"/>
  <c r="O81" i="31" s="1"/>
  <c r="P80" i="4"/>
  <c r="O82" i="31" s="1"/>
  <c r="C82" i="31" s="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5" i="1"/>
  <c r="Q3" i="1" s="1"/>
  <c r="D40" i="31" l="1"/>
  <c r="E40" i="31" s="1"/>
  <c r="F40" i="31" s="1"/>
  <c r="G40" i="31" s="1"/>
  <c r="H40" i="31" s="1"/>
  <c r="I40" i="31" s="1"/>
  <c r="J40" i="31" s="1"/>
  <c r="K40" i="31" s="1"/>
  <c r="L40" i="31" s="1"/>
  <c r="M40" i="31" s="1"/>
  <c r="N40" i="31" s="1"/>
  <c r="V50" i="4"/>
  <c r="C53" i="31"/>
  <c r="O55" i="31"/>
  <c r="C88" i="31"/>
  <c r="O90" i="31"/>
  <c r="D110" i="31"/>
  <c r="E110" i="31" s="1"/>
  <c r="F110" i="31" s="1"/>
  <c r="G110" i="31" s="1"/>
  <c r="H110" i="31" s="1"/>
  <c r="I110" i="31" s="1"/>
  <c r="J110" i="31" s="1"/>
  <c r="K110" i="31" s="1"/>
  <c r="L110" i="31" s="1"/>
  <c r="M110" i="31" s="1"/>
  <c r="N110" i="31" s="1"/>
  <c r="V58" i="4"/>
  <c r="C109" i="31"/>
  <c r="O111" i="31"/>
  <c r="D22" i="31"/>
  <c r="E22" i="31" s="1"/>
  <c r="F22" i="31" s="1"/>
  <c r="G22" i="31" s="1"/>
  <c r="H22" i="31" s="1"/>
  <c r="I22" i="31" s="1"/>
  <c r="J22" i="31" s="1"/>
  <c r="K22" i="31" s="1"/>
  <c r="L22" i="31" s="1"/>
  <c r="M22" i="31" s="1"/>
  <c r="N22" i="31" s="1"/>
  <c r="V20" i="4"/>
  <c r="O83" i="31"/>
  <c r="C81" i="31"/>
  <c r="D27" i="31"/>
  <c r="E27" i="31" s="1"/>
  <c r="F27" i="31" s="1"/>
  <c r="G27" i="31" s="1"/>
  <c r="H27" i="31" s="1"/>
  <c r="I27" i="31" s="1"/>
  <c r="J27" i="31" s="1"/>
  <c r="K27" i="31" s="1"/>
  <c r="L27" i="31" s="1"/>
  <c r="M27" i="31" s="1"/>
  <c r="N27" i="31" s="1"/>
  <c r="V31" i="4"/>
  <c r="D17" i="31"/>
  <c r="E17" i="31" s="1"/>
  <c r="F17" i="31" s="1"/>
  <c r="G17" i="31" s="1"/>
  <c r="H17" i="31" s="1"/>
  <c r="I17" i="31" s="1"/>
  <c r="J17" i="31" s="1"/>
  <c r="K17" i="31" s="1"/>
  <c r="L17" i="31" s="1"/>
  <c r="M17" i="31" s="1"/>
  <c r="N17" i="31" s="1"/>
  <c r="V19" i="4"/>
  <c r="D4" i="31"/>
  <c r="V14" i="4"/>
  <c r="C39" i="31"/>
  <c r="O41" i="31"/>
  <c r="D117" i="31"/>
  <c r="E117" i="31" s="1"/>
  <c r="F117" i="31" s="1"/>
  <c r="G117" i="31" s="1"/>
  <c r="H117" i="31" s="1"/>
  <c r="I117" i="31" s="1"/>
  <c r="J117" i="31" s="1"/>
  <c r="K117" i="31" s="1"/>
  <c r="L117" i="31" s="1"/>
  <c r="M117" i="31" s="1"/>
  <c r="N117" i="31" s="1"/>
  <c r="V60" i="4"/>
  <c r="D33" i="31"/>
  <c r="E33" i="31" s="1"/>
  <c r="F33" i="31" s="1"/>
  <c r="G33" i="31" s="1"/>
  <c r="H33" i="31" s="1"/>
  <c r="I33" i="31" s="1"/>
  <c r="J33" i="31" s="1"/>
  <c r="K33" i="31" s="1"/>
  <c r="L33" i="31" s="1"/>
  <c r="M33" i="31" s="1"/>
  <c r="N33" i="31" s="1"/>
  <c r="V48" i="4"/>
  <c r="C32" i="31"/>
  <c r="O34" i="31"/>
  <c r="D75" i="31"/>
  <c r="E75" i="31" s="1"/>
  <c r="F75" i="31" s="1"/>
  <c r="G75" i="31" s="1"/>
  <c r="H75" i="31" s="1"/>
  <c r="I75" i="31" s="1"/>
  <c r="J75" i="31" s="1"/>
  <c r="K75" i="31" s="1"/>
  <c r="L75" i="31" s="1"/>
  <c r="M75" i="31" s="1"/>
  <c r="N75" i="31" s="1"/>
  <c r="V70" i="4"/>
  <c r="D103" i="31"/>
  <c r="E103" i="31" s="1"/>
  <c r="F103" i="31" s="1"/>
  <c r="G103" i="31" s="1"/>
  <c r="H103" i="31" s="1"/>
  <c r="I103" i="31" s="1"/>
  <c r="J103" i="31" s="1"/>
  <c r="K103" i="31" s="1"/>
  <c r="L103" i="31" s="1"/>
  <c r="M103" i="31" s="1"/>
  <c r="N103" i="31" s="1"/>
  <c r="V46" i="4"/>
  <c r="O76" i="31"/>
  <c r="C74" i="31"/>
  <c r="O104" i="31"/>
  <c r="C102" i="31"/>
  <c r="D82" i="31"/>
  <c r="E82" i="31" s="1"/>
  <c r="F82" i="31" s="1"/>
  <c r="G82" i="31" s="1"/>
  <c r="H82" i="31" s="1"/>
  <c r="I82" i="31" s="1"/>
  <c r="J82" i="31" s="1"/>
  <c r="K82" i="31" s="1"/>
  <c r="L82" i="31" s="1"/>
  <c r="M82" i="31" s="1"/>
  <c r="N82" i="31" s="1"/>
  <c r="V80" i="4"/>
  <c r="D68" i="31"/>
  <c r="E68" i="31" s="1"/>
  <c r="F68" i="31" s="1"/>
  <c r="G68" i="31" s="1"/>
  <c r="H68" i="31" s="1"/>
  <c r="I68" i="31" s="1"/>
  <c r="J68" i="31" s="1"/>
  <c r="K68" i="31" s="1"/>
  <c r="L68" i="31" s="1"/>
  <c r="M68" i="31" s="1"/>
  <c r="N68" i="31" s="1"/>
  <c r="V66" i="4"/>
  <c r="D54" i="31"/>
  <c r="E54" i="31" s="1"/>
  <c r="F54" i="31" s="1"/>
  <c r="G54" i="31" s="1"/>
  <c r="H54" i="31" s="1"/>
  <c r="I54" i="31" s="1"/>
  <c r="J54" i="31" s="1"/>
  <c r="K54" i="31" s="1"/>
  <c r="L54" i="31" s="1"/>
  <c r="M54" i="31" s="1"/>
  <c r="N54" i="31" s="1"/>
  <c r="V62" i="4"/>
  <c r="O5" i="31"/>
  <c r="C3" i="31"/>
  <c r="D89" i="31"/>
  <c r="V12" i="4"/>
  <c r="O118" i="31"/>
  <c r="C116" i="31"/>
  <c r="C67" i="31"/>
  <c r="O69" i="31"/>
  <c r="D61" i="31"/>
  <c r="E61" i="31" s="1"/>
  <c r="F61" i="31" s="1"/>
  <c r="G61" i="31" s="1"/>
  <c r="H61" i="31" s="1"/>
  <c r="I61" i="31" s="1"/>
  <c r="J61" i="31" s="1"/>
  <c r="K61" i="31" s="1"/>
  <c r="L61" i="31" s="1"/>
  <c r="M61" i="31" s="1"/>
  <c r="N61" i="31" s="1"/>
  <c r="V64" i="4"/>
  <c r="D47" i="31"/>
  <c r="E47" i="31" s="1"/>
  <c r="F47" i="31" s="1"/>
  <c r="G47" i="31" s="1"/>
  <c r="H47" i="31" s="1"/>
  <c r="I47" i="31" s="1"/>
  <c r="J47" i="31" s="1"/>
  <c r="K47" i="31" s="1"/>
  <c r="L47" i="31" s="1"/>
  <c r="M47" i="31" s="1"/>
  <c r="N47" i="31" s="1"/>
  <c r="V52" i="4"/>
  <c r="O97" i="31"/>
  <c r="C96" i="31"/>
  <c r="D11" i="31"/>
  <c r="E11" i="31" s="1"/>
  <c r="F11" i="31" s="1"/>
  <c r="G11" i="31" s="1"/>
  <c r="H11" i="31" s="1"/>
  <c r="I11" i="31" s="1"/>
  <c r="J11" i="31" s="1"/>
  <c r="K11" i="31" s="1"/>
  <c r="L11" i="31" s="1"/>
  <c r="M11" i="31" s="1"/>
  <c r="N11" i="31" s="1"/>
  <c r="V16" i="4"/>
  <c r="C60" i="31"/>
  <c r="O62" i="31"/>
  <c r="C46" i="31"/>
  <c r="O48" i="31"/>
  <c r="D95" i="31"/>
  <c r="E95" i="31" s="1"/>
  <c r="F95" i="31" s="1"/>
  <c r="G95" i="31" s="1"/>
  <c r="H95" i="31" s="1"/>
  <c r="I95" i="31" s="1"/>
  <c r="J95" i="31" s="1"/>
  <c r="K95" i="31" s="1"/>
  <c r="L95" i="31" s="1"/>
  <c r="M95" i="31" s="1"/>
  <c r="N95" i="31" s="1"/>
  <c r="V27" i="4"/>
  <c r="C10" i="31"/>
  <c r="O12" i="31"/>
  <c r="D46" i="39"/>
  <c r="E52" i="41"/>
  <c r="E53" i="41" s="1"/>
  <c r="B46" i="39"/>
  <c r="C46" i="39"/>
  <c r="J52" i="28"/>
  <c r="J53" i="28" s="1"/>
  <c r="E13" i="29"/>
  <c r="E14" i="29" s="1"/>
  <c r="F20" i="36"/>
  <c r="F21" i="36" s="1"/>
  <c r="G22" i="32"/>
  <c r="G23" i="32" s="1"/>
  <c r="D52" i="28"/>
  <c r="D53" i="28" s="1"/>
  <c r="F29" i="27"/>
  <c r="F30" i="27" s="1"/>
  <c r="E42" i="43"/>
  <c r="E43" i="43" s="1"/>
  <c r="H22" i="34"/>
  <c r="H23" i="34" s="1"/>
  <c r="AH56" i="4"/>
  <c r="F333" i="1"/>
  <c r="G333" i="1"/>
  <c r="H333" i="1"/>
  <c r="I333" i="1"/>
  <c r="J333" i="1"/>
  <c r="K333" i="1"/>
  <c r="L333" i="1"/>
  <c r="M333" i="1"/>
  <c r="N333" i="1"/>
  <c r="O333" i="1"/>
  <c r="P333" i="1"/>
  <c r="F311" i="1"/>
  <c r="G311" i="1"/>
  <c r="H311" i="1"/>
  <c r="I311" i="1"/>
  <c r="J311" i="1"/>
  <c r="K311" i="1"/>
  <c r="L311" i="1"/>
  <c r="M311" i="1"/>
  <c r="N311" i="1"/>
  <c r="O311" i="1"/>
  <c r="P311" i="1"/>
  <c r="F120" i="1"/>
  <c r="G120" i="1"/>
  <c r="H120" i="1"/>
  <c r="I120" i="1"/>
  <c r="J120" i="1"/>
  <c r="K120" i="1"/>
  <c r="L120" i="1"/>
  <c r="M120" i="1"/>
  <c r="N120" i="1"/>
  <c r="O120" i="1"/>
  <c r="P120"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2" i="1"/>
  <c r="P313" i="1"/>
  <c r="P314" i="1"/>
  <c r="P315" i="1"/>
  <c r="P316" i="1"/>
  <c r="P317" i="1"/>
  <c r="P318" i="1"/>
  <c r="P319" i="1"/>
  <c r="P320" i="1"/>
  <c r="P321" i="1"/>
  <c r="P322" i="1"/>
  <c r="P323" i="1"/>
  <c r="P324" i="1"/>
  <c r="P325" i="1"/>
  <c r="P326" i="1"/>
  <c r="P327" i="1"/>
  <c r="P328" i="1"/>
  <c r="P329" i="1"/>
  <c r="P330" i="1"/>
  <c r="P331" i="1"/>
  <c r="P332"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5" i="1"/>
  <c r="P3" i="1" s="1"/>
  <c r="D116" i="31" l="1"/>
  <c r="E116" i="31" s="1"/>
  <c r="F116" i="31" s="1"/>
  <c r="G116" i="31" s="1"/>
  <c r="H116" i="31" s="1"/>
  <c r="I116" i="31" s="1"/>
  <c r="J116" i="31" s="1"/>
  <c r="K116" i="31" s="1"/>
  <c r="L116" i="31" s="1"/>
  <c r="M116" i="31" s="1"/>
  <c r="N116" i="31" s="1"/>
  <c r="V59" i="4"/>
  <c r="D102" i="31"/>
  <c r="E102" i="31" s="1"/>
  <c r="F102" i="31" s="1"/>
  <c r="G102" i="31" s="1"/>
  <c r="H102" i="31" s="1"/>
  <c r="I102" i="31" s="1"/>
  <c r="J102" i="31" s="1"/>
  <c r="K102" i="31" s="1"/>
  <c r="L102" i="31" s="1"/>
  <c r="M102" i="31" s="1"/>
  <c r="N102" i="31" s="1"/>
  <c r="V45" i="4"/>
  <c r="W20" i="4"/>
  <c r="X20" i="4" s="1"/>
  <c r="Y20" i="4" s="1"/>
  <c r="Z20" i="4" s="1"/>
  <c r="AA20" i="4" s="1"/>
  <c r="AB20" i="4" s="1"/>
  <c r="AC20" i="4" s="1"/>
  <c r="AD20" i="4" s="1"/>
  <c r="AE20" i="4" s="1"/>
  <c r="AF20" i="4" s="1"/>
  <c r="AG20" i="4" s="1"/>
  <c r="AH20" i="4"/>
  <c r="O23" i="31" s="1"/>
  <c r="O24" i="31" s="1"/>
  <c r="D60" i="31"/>
  <c r="E60" i="31" s="1"/>
  <c r="F60" i="31" s="1"/>
  <c r="G60" i="31" s="1"/>
  <c r="H60" i="31" s="1"/>
  <c r="I60" i="31" s="1"/>
  <c r="J60" i="31" s="1"/>
  <c r="K60" i="31" s="1"/>
  <c r="L60" i="31" s="1"/>
  <c r="M60" i="31" s="1"/>
  <c r="N60" i="31" s="1"/>
  <c r="V63" i="4"/>
  <c r="W16" i="4"/>
  <c r="X16" i="4" s="1"/>
  <c r="Y16" i="4" s="1"/>
  <c r="Z16" i="4" s="1"/>
  <c r="AA16" i="4" s="1"/>
  <c r="AB16" i="4" s="1"/>
  <c r="AC16" i="4" s="1"/>
  <c r="AD16" i="4" s="1"/>
  <c r="AE16" i="4" s="1"/>
  <c r="AF16" i="4" s="1"/>
  <c r="AG16" i="4" s="1"/>
  <c r="AH16" i="4"/>
  <c r="D74" i="31"/>
  <c r="E74" i="31" s="1"/>
  <c r="F74" i="31" s="1"/>
  <c r="G74" i="31" s="1"/>
  <c r="H74" i="31" s="1"/>
  <c r="I74" i="31" s="1"/>
  <c r="J74" i="31" s="1"/>
  <c r="K74" i="31" s="1"/>
  <c r="L74" i="31" s="1"/>
  <c r="M74" i="31" s="1"/>
  <c r="N74" i="31" s="1"/>
  <c r="V69" i="4"/>
  <c r="E89" i="31"/>
  <c r="W12" i="4"/>
  <c r="D39" i="31"/>
  <c r="E39" i="31" s="1"/>
  <c r="F39" i="31" s="1"/>
  <c r="G39" i="31" s="1"/>
  <c r="H39" i="31" s="1"/>
  <c r="I39" i="31" s="1"/>
  <c r="J39" i="31" s="1"/>
  <c r="K39" i="31" s="1"/>
  <c r="L39" i="31" s="1"/>
  <c r="M39" i="31" s="1"/>
  <c r="N39" i="31" s="1"/>
  <c r="V49" i="4"/>
  <c r="D109" i="31"/>
  <c r="E109" i="31" s="1"/>
  <c r="F109" i="31" s="1"/>
  <c r="G109" i="31" s="1"/>
  <c r="H109" i="31" s="1"/>
  <c r="I109" i="31" s="1"/>
  <c r="J109" i="31" s="1"/>
  <c r="K109" i="31" s="1"/>
  <c r="L109" i="31" s="1"/>
  <c r="M109" i="31" s="1"/>
  <c r="N109" i="31" s="1"/>
  <c r="V57" i="4"/>
  <c r="D96" i="31"/>
  <c r="E96" i="31" s="1"/>
  <c r="F96" i="31" s="1"/>
  <c r="G96" i="31" s="1"/>
  <c r="H96" i="31" s="1"/>
  <c r="I96" i="31" s="1"/>
  <c r="J96" i="31" s="1"/>
  <c r="K96" i="31" s="1"/>
  <c r="L96" i="31" s="1"/>
  <c r="M96" i="31" s="1"/>
  <c r="N96" i="31" s="1"/>
  <c r="V28" i="4"/>
  <c r="D3" i="31"/>
  <c r="V13" i="4"/>
  <c r="W46" i="4"/>
  <c r="X46" i="4" s="1"/>
  <c r="Y46" i="4" s="1"/>
  <c r="Z46" i="4" s="1"/>
  <c r="AA46" i="4" s="1"/>
  <c r="AB46" i="4" s="1"/>
  <c r="AC46" i="4" s="1"/>
  <c r="AD46" i="4" s="1"/>
  <c r="AE46" i="4" s="1"/>
  <c r="AF46" i="4" s="1"/>
  <c r="AG46" i="4" s="1"/>
  <c r="W58" i="4"/>
  <c r="X58" i="4" s="1"/>
  <c r="Y58" i="4" s="1"/>
  <c r="Z58" i="4" s="1"/>
  <c r="AA58" i="4" s="1"/>
  <c r="AB58" i="4" s="1"/>
  <c r="AC58" i="4" s="1"/>
  <c r="AD58" i="4" s="1"/>
  <c r="AE58" i="4" s="1"/>
  <c r="AF58" i="4" s="1"/>
  <c r="AG58" i="4" s="1"/>
  <c r="W52" i="4"/>
  <c r="X52" i="4" s="1"/>
  <c r="Y52" i="4" s="1"/>
  <c r="Z52" i="4" s="1"/>
  <c r="AA52" i="4" s="1"/>
  <c r="AB52" i="4" s="1"/>
  <c r="AC52" i="4" s="1"/>
  <c r="AD52" i="4" s="1"/>
  <c r="AE52" i="4" s="1"/>
  <c r="AF52" i="4" s="1"/>
  <c r="AG52" i="4" s="1"/>
  <c r="W62" i="4"/>
  <c r="X62" i="4" s="1"/>
  <c r="Y62" i="4" s="1"/>
  <c r="Z62" i="4" s="1"/>
  <c r="AA62" i="4" s="1"/>
  <c r="AB62" i="4" s="1"/>
  <c r="AC62" i="4" s="1"/>
  <c r="AD62" i="4" s="1"/>
  <c r="AE62" i="4" s="1"/>
  <c r="AF62" i="4" s="1"/>
  <c r="AG62" i="4" s="1"/>
  <c r="W70" i="4"/>
  <c r="X70" i="4" s="1"/>
  <c r="Y70" i="4" s="1"/>
  <c r="Z70" i="4" s="1"/>
  <c r="AA70" i="4" s="1"/>
  <c r="AB70" i="4" s="1"/>
  <c r="AC70" i="4" s="1"/>
  <c r="AD70" i="4" s="1"/>
  <c r="AE70" i="4" s="1"/>
  <c r="AF70" i="4" s="1"/>
  <c r="AG70" i="4" s="1"/>
  <c r="W19" i="4"/>
  <c r="X19" i="4" s="1"/>
  <c r="Y19" i="4" s="1"/>
  <c r="Z19" i="4" s="1"/>
  <c r="AA19" i="4" s="1"/>
  <c r="AB19" i="4" s="1"/>
  <c r="AC19" i="4" s="1"/>
  <c r="AD19" i="4" s="1"/>
  <c r="AE19" i="4" s="1"/>
  <c r="AF19" i="4" s="1"/>
  <c r="AG19" i="4" s="1"/>
  <c r="AH19" i="4"/>
  <c r="O18" i="31" s="1"/>
  <c r="O19" i="31" s="1"/>
  <c r="D10" i="31"/>
  <c r="E10" i="31" s="1"/>
  <c r="F10" i="31" s="1"/>
  <c r="G10" i="31" s="1"/>
  <c r="H10" i="31" s="1"/>
  <c r="I10" i="31" s="1"/>
  <c r="J10" i="31" s="1"/>
  <c r="K10" i="31" s="1"/>
  <c r="L10" i="31" s="1"/>
  <c r="M10" i="31" s="1"/>
  <c r="N10" i="31" s="1"/>
  <c r="V15" i="4"/>
  <c r="D88" i="31"/>
  <c r="V11" i="4"/>
  <c r="W27" i="4"/>
  <c r="X27" i="4" s="1"/>
  <c r="Y27" i="4" s="1"/>
  <c r="Z27" i="4" s="1"/>
  <c r="AA27" i="4" s="1"/>
  <c r="AB27" i="4" s="1"/>
  <c r="AC27" i="4" s="1"/>
  <c r="AD27" i="4" s="1"/>
  <c r="AE27" i="4" s="1"/>
  <c r="AF27" i="4" s="1"/>
  <c r="AG27" i="4" s="1"/>
  <c r="W64" i="4"/>
  <c r="X64" i="4" s="1"/>
  <c r="Y64" i="4" s="1"/>
  <c r="Z64" i="4" s="1"/>
  <c r="AA64" i="4" s="1"/>
  <c r="AB64" i="4" s="1"/>
  <c r="AC64" i="4" s="1"/>
  <c r="AD64" i="4" s="1"/>
  <c r="AE64" i="4" s="1"/>
  <c r="AF64" i="4" s="1"/>
  <c r="AG64" i="4" s="1"/>
  <c r="W66" i="4"/>
  <c r="X66" i="4" s="1"/>
  <c r="Y66" i="4" s="1"/>
  <c r="Z66" i="4" s="1"/>
  <c r="AA66" i="4" s="1"/>
  <c r="AB66" i="4" s="1"/>
  <c r="AC66" i="4" s="1"/>
  <c r="AD66" i="4" s="1"/>
  <c r="AE66" i="4" s="1"/>
  <c r="AF66" i="4" s="1"/>
  <c r="AG66" i="4" s="1"/>
  <c r="W31" i="4"/>
  <c r="X31" i="4" s="1"/>
  <c r="Y31" i="4" s="1"/>
  <c r="Z31" i="4" s="1"/>
  <c r="AA31" i="4" s="1"/>
  <c r="AB31" i="4" s="1"/>
  <c r="AC31" i="4" s="1"/>
  <c r="AD31" i="4" s="1"/>
  <c r="AE31" i="4" s="1"/>
  <c r="AF31" i="4" s="1"/>
  <c r="AG31" i="4" s="1"/>
  <c r="W60" i="4"/>
  <c r="X60" i="4" s="1"/>
  <c r="Y60" i="4" s="1"/>
  <c r="Z60" i="4" s="1"/>
  <c r="AA60" i="4" s="1"/>
  <c r="AB60" i="4" s="1"/>
  <c r="AC60" i="4" s="1"/>
  <c r="AD60" i="4" s="1"/>
  <c r="AE60" i="4" s="1"/>
  <c r="AF60" i="4" s="1"/>
  <c r="AG60" i="4" s="1"/>
  <c r="AH60" i="4"/>
  <c r="D32" i="31"/>
  <c r="E32" i="31" s="1"/>
  <c r="F32" i="31" s="1"/>
  <c r="G32" i="31" s="1"/>
  <c r="H32" i="31" s="1"/>
  <c r="I32" i="31" s="1"/>
  <c r="J32" i="31" s="1"/>
  <c r="K32" i="31" s="1"/>
  <c r="L32" i="31" s="1"/>
  <c r="M32" i="31" s="1"/>
  <c r="N32" i="31" s="1"/>
  <c r="V47" i="4"/>
  <c r="W80" i="4"/>
  <c r="X80" i="4" s="1"/>
  <c r="Y80" i="4" s="1"/>
  <c r="Z80" i="4" s="1"/>
  <c r="AA80" i="4" s="1"/>
  <c r="AB80" i="4" s="1"/>
  <c r="AC80" i="4" s="1"/>
  <c r="AD80" i="4" s="1"/>
  <c r="AE80" i="4" s="1"/>
  <c r="AF80" i="4" s="1"/>
  <c r="AG80" i="4" s="1"/>
  <c r="W48" i="4"/>
  <c r="X48" i="4" s="1"/>
  <c r="Y48" i="4" s="1"/>
  <c r="Z48" i="4" s="1"/>
  <c r="AA48" i="4" s="1"/>
  <c r="AB48" i="4" s="1"/>
  <c r="AC48" i="4" s="1"/>
  <c r="AD48" i="4" s="1"/>
  <c r="AE48" i="4" s="1"/>
  <c r="AF48" i="4" s="1"/>
  <c r="AG48" i="4" s="1"/>
  <c r="D81" i="31"/>
  <c r="E81" i="31" s="1"/>
  <c r="F81" i="31" s="1"/>
  <c r="G81" i="31" s="1"/>
  <c r="H81" i="31" s="1"/>
  <c r="I81" i="31" s="1"/>
  <c r="J81" i="31" s="1"/>
  <c r="K81" i="31" s="1"/>
  <c r="L81" i="31" s="1"/>
  <c r="M81" i="31" s="1"/>
  <c r="N81" i="31" s="1"/>
  <c r="V79" i="4"/>
  <c r="W50" i="4"/>
  <c r="X50" i="4" s="1"/>
  <c r="Y50" i="4" s="1"/>
  <c r="Z50" i="4" s="1"/>
  <c r="AA50" i="4" s="1"/>
  <c r="AB50" i="4" s="1"/>
  <c r="AC50" i="4" s="1"/>
  <c r="AD50" i="4" s="1"/>
  <c r="AE50" i="4" s="1"/>
  <c r="AF50" i="4" s="1"/>
  <c r="AG50" i="4" s="1"/>
  <c r="E4" i="31"/>
  <c r="W14" i="4"/>
  <c r="D53" i="31"/>
  <c r="E53" i="31" s="1"/>
  <c r="F53" i="31" s="1"/>
  <c r="G53" i="31" s="1"/>
  <c r="H53" i="31" s="1"/>
  <c r="I53" i="31" s="1"/>
  <c r="J53" i="31" s="1"/>
  <c r="K53" i="31" s="1"/>
  <c r="L53" i="31" s="1"/>
  <c r="M53" i="31" s="1"/>
  <c r="N53" i="31" s="1"/>
  <c r="V61" i="4"/>
  <c r="D46" i="31"/>
  <c r="E46" i="31" s="1"/>
  <c r="F46" i="31" s="1"/>
  <c r="G46" i="31" s="1"/>
  <c r="H46" i="31" s="1"/>
  <c r="I46" i="31" s="1"/>
  <c r="J46" i="31" s="1"/>
  <c r="K46" i="31" s="1"/>
  <c r="L46" i="31" s="1"/>
  <c r="M46" i="31" s="1"/>
  <c r="N46" i="31" s="1"/>
  <c r="V51" i="4"/>
  <c r="D67" i="31"/>
  <c r="E67" i="31" s="1"/>
  <c r="F67" i="31" s="1"/>
  <c r="G67" i="31" s="1"/>
  <c r="H67" i="31" s="1"/>
  <c r="I67" i="31" s="1"/>
  <c r="J67" i="31" s="1"/>
  <c r="K67" i="31" s="1"/>
  <c r="L67" i="31" s="1"/>
  <c r="M67" i="31" s="1"/>
  <c r="N67" i="31" s="1"/>
  <c r="V65" i="4"/>
  <c r="AH55" i="4"/>
  <c r="R311" i="1"/>
  <c r="R120" i="1"/>
  <c r="R333" i="1"/>
  <c r="F742" i="1"/>
  <c r="G742" i="1"/>
  <c r="H742" i="1"/>
  <c r="I742" i="1"/>
  <c r="J742" i="1"/>
  <c r="K742" i="1"/>
  <c r="L742" i="1"/>
  <c r="M742" i="1"/>
  <c r="N742" i="1"/>
  <c r="O742" i="1"/>
  <c r="F646" i="1"/>
  <c r="G646" i="1"/>
  <c r="H646" i="1"/>
  <c r="I646" i="1"/>
  <c r="J646" i="1"/>
  <c r="K646" i="1"/>
  <c r="L646" i="1"/>
  <c r="M646" i="1"/>
  <c r="N646" i="1"/>
  <c r="O646" i="1"/>
  <c r="F446" i="1"/>
  <c r="G446" i="1"/>
  <c r="H446" i="1"/>
  <c r="I446" i="1"/>
  <c r="J446" i="1"/>
  <c r="K446" i="1"/>
  <c r="L446" i="1"/>
  <c r="M446" i="1"/>
  <c r="N446" i="1"/>
  <c r="O446" i="1"/>
  <c r="F423" i="1"/>
  <c r="G423" i="1"/>
  <c r="H423" i="1"/>
  <c r="I423" i="1"/>
  <c r="J423" i="1"/>
  <c r="K423" i="1"/>
  <c r="L423" i="1"/>
  <c r="M423" i="1"/>
  <c r="N423" i="1"/>
  <c r="O423" i="1"/>
  <c r="F357" i="1"/>
  <c r="G357" i="1"/>
  <c r="H357" i="1"/>
  <c r="I357" i="1"/>
  <c r="J357" i="1"/>
  <c r="K357" i="1"/>
  <c r="L357" i="1"/>
  <c r="M357" i="1"/>
  <c r="N357" i="1"/>
  <c r="O357" i="1"/>
  <c r="F355" i="1"/>
  <c r="G355" i="1"/>
  <c r="H355" i="1"/>
  <c r="I355" i="1"/>
  <c r="J355" i="1"/>
  <c r="K355" i="1"/>
  <c r="L355" i="1"/>
  <c r="M355" i="1"/>
  <c r="N355" i="1"/>
  <c r="O355" i="1"/>
  <c r="F204" i="1"/>
  <c r="G204" i="1"/>
  <c r="H204" i="1"/>
  <c r="I204" i="1"/>
  <c r="J204" i="1"/>
  <c r="K204" i="1"/>
  <c r="L204" i="1"/>
  <c r="M204" i="1"/>
  <c r="N204" i="1"/>
  <c r="O204" i="1"/>
  <c r="F205" i="1"/>
  <c r="G205" i="1"/>
  <c r="H205" i="1"/>
  <c r="I205" i="1"/>
  <c r="J205" i="1"/>
  <c r="K205" i="1"/>
  <c r="L205" i="1"/>
  <c r="M205" i="1"/>
  <c r="N205" i="1"/>
  <c r="O205" i="1"/>
  <c r="F96" i="1"/>
  <c r="G96" i="1"/>
  <c r="H96" i="1"/>
  <c r="I96" i="1"/>
  <c r="J96" i="1"/>
  <c r="K96" i="1"/>
  <c r="L96" i="1"/>
  <c r="M96" i="1"/>
  <c r="N96" i="1"/>
  <c r="O96"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7" i="1"/>
  <c r="O98" i="1"/>
  <c r="O99" i="1"/>
  <c r="O100" i="1"/>
  <c r="O101" i="1"/>
  <c r="O102" i="1"/>
  <c r="O103" i="1"/>
  <c r="O104" i="1"/>
  <c r="O105" i="1"/>
  <c r="O106" i="1"/>
  <c r="O107" i="1"/>
  <c r="O108" i="1"/>
  <c r="O109" i="1"/>
  <c r="O110" i="1"/>
  <c r="O111" i="1"/>
  <c r="O112" i="1"/>
  <c r="O113" i="1"/>
  <c r="O114" i="1"/>
  <c r="O115" i="1"/>
  <c r="O116" i="1"/>
  <c r="O117" i="1"/>
  <c r="O118" i="1"/>
  <c r="O119"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2" i="1"/>
  <c r="O313" i="1"/>
  <c r="O314" i="1"/>
  <c r="O315" i="1"/>
  <c r="O316" i="1"/>
  <c r="O317" i="1"/>
  <c r="O318" i="1"/>
  <c r="O319" i="1"/>
  <c r="O320" i="1"/>
  <c r="O321" i="1"/>
  <c r="O322" i="1"/>
  <c r="O323" i="1"/>
  <c r="O324" i="1"/>
  <c r="O325" i="1"/>
  <c r="O326" i="1"/>
  <c r="O327" i="1"/>
  <c r="O328" i="1"/>
  <c r="O329" i="1"/>
  <c r="O330" i="1"/>
  <c r="O331" i="1"/>
  <c r="O332" i="1"/>
  <c r="O334" i="1"/>
  <c r="O335" i="1"/>
  <c r="O336" i="1"/>
  <c r="O337" i="1"/>
  <c r="O338" i="1"/>
  <c r="O339" i="1"/>
  <c r="O340" i="1"/>
  <c r="O341" i="1"/>
  <c r="O342" i="1"/>
  <c r="O343" i="1"/>
  <c r="O344" i="1"/>
  <c r="O345" i="1"/>
  <c r="O346" i="1"/>
  <c r="O347" i="1"/>
  <c r="O348" i="1"/>
  <c r="O349" i="1"/>
  <c r="O350" i="1"/>
  <c r="O351" i="1"/>
  <c r="O352" i="1"/>
  <c r="O353" i="1"/>
  <c r="O354" i="1"/>
  <c r="O356"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4" i="1"/>
  <c r="O425" i="1"/>
  <c r="O426" i="1"/>
  <c r="O427" i="1"/>
  <c r="O428" i="1"/>
  <c r="O429" i="1"/>
  <c r="O430" i="1"/>
  <c r="O431" i="1"/>
  <c r="O432" i="1"/>
  <c r="O433" i="1"/>
  <c r="O434" i="1"/>
  <c r="O435" i="1"/>
  <c r="O436" i="1"/>
  <c r="O437" i="1"/>
  <c r="O438" i="1"/>
  <c r="O439" i="1"/>
  <c r="O440" i="1"/>
  <c r="O441" i="1"/>
  <c r="O442" i="1"/>
  <c r="O443" i="1"/>
  <c r="O444" i="1"/>
  <c r="O445"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5" i="1"/>
  <c r="O3" i="1" s="1"/>
  <c r="AH31" i="4" l="1"/>
  <c r="O28" i="31" s="1"/>
  <c r="O29" i="31" s="1"/>
  <c r="AH46" i="4"/>
  <c r="AH66" i="4"/>
  <c r="AH64" i="4"/>
  <c r="AH50" i="4"/>
  <c r="AH70" i="4"/>
  <c r="AH48" i="4"/>
  <c r="AH62" i="4"/>
  <c r="AH80" i="4"/>
  <c r="AH58" i="4"/>
  <c r="W15" i="4"/>
  <c r="X15" i="4" s="1"/>
  <c r="Y15" i="4" s="1"/>
  <c r="Z15" i="4" s="1"/>
  <c r="AA15" i="4" s="1"/>
  <c r="AB15" i="4" s="1"/>
  <c r="AC15" i="4" s="1"/>
  <c r="AD15" i="4" s="1"/>
  <c r="AE15" i="4" s="1"/>
  <c r="AF15" i="4" s="1"/>
  <c r="AG15" i="4" s="1"/>
  <c r="W69" i="4"/>
  <c r="X69" i="4" s="1"/>
  <c r="Y69" i="4" s="1"/>
  <c r="Z69" i="4" s="1"/>
  <c r="AA69" i="4" s="1"/>
  <c r="AB69" i="4" s="1"/>
  <c r="AC69" i="4" s="1"/>
  <c r="AD69" i="4" s="1"/>
  <c r="AE69" i="4" s="1"/>
  <c r="AF69" i="4" s="1"/>
  <c r="AG69" i="4" s="1"/>
  <c r="W79" i="4"/>
  <c r="X79" i="4" s="1"/>
  <c r="Y79" i="4" s="1"/>
  <c r="Z79" i="4" s="1"/>
  <c r="AA79" i="4" s="1"/>
  <c r="AB79" i="4" s="1"/>
  <c r="AC79" i="4" s="1"/>
  <c r="AD79" i="4" s="1"/>
  <c r="AE79" i="4" s="1"/>
  <c r="AF79" i="4" s="1"/>
  <c r="AG79" i="4" s="1"/>
  <c r="W65" i="4"/>
  <c r="X65" i="4" s="1"/>
  <c r="Y65" i="4" s="1"/>
  <c r="Z65" i="4" s="1"/>
  <c r="AA65" i="4" s="1"/>
  <c r="AB65" i="4" s="1"/>
  <c r="AC65" i="4" s="1"/>
  <c r="AD65" i="4" s="1"/>
  <c r="AE65" i="4" s="1"/>
  <c r="AF65" i="4" s="1"/>
  <c r="AG65" i="4" s="1"/>
  <c r="W63" i="4"/>
  <c r="X63" i="4" s="1"/>
  <c r="Y63" i="4" s="1"/>
  <c r="Z63" i="4" s="1"/>
  <c r="AA63" i="4" s="1"/>
  <c r="AB63" i="4" s="1"/>
  <c r="AC63" i="4" s="1"/>
  <c r="AD63" i="4" s="1"/>
  <c r="AE63" i="4" s="1"/>
  <c r="AF63" i="4" s="1"/>
  <c r="AG63" i="4" s="1"/>
  <c r="W51" i="4"/>
  <c r="X51" i="4" s="1"/>
  <c r="Y51" i="4" s="1"/>
  <c r="Z51" i="4" s="1"/>
  <c r="AA51" i="4" s="1"/>
  <c r="AB51" i="4" s="1"/>
  <c r="AC51" i="4" s="1"/>
  <c r="AD51" i="4" s="1"/>
  <c r="AE51" i="4" s="1"/>
  <c r="AF51" i="4" s="1"/>
  <c r="AG51" i="4" s="1"/>
  <c r="AH51" i="4"/>
  <c r="W61" i="4"/>
  <c r="X61" i="4" s="1"/>
  <c r="Y61" i="4" s="1"/>
  <c r="Z61" i="4" s="1"/>
  <c r="AA61" i="4" s="1"/>
  <c r="AB61" i="4" s="1"/>
  <c r="AC61" i="4" s="1"/>
  <c r="AD61" i="4" s="1"/>
  <c r="AE61" i="4" s="1"/>
  <c r="AF61" i="4" s="1"/>
  <c r="AG61" i="4" s="1"/>
  <c r="AH27" i="4"/>
  <c r="AH52" i="4"/>
  <c r="W49" i="4"/>
  <c r="X49" i="4" s="1"/>
  <c r="Y49" i="4" s="1"/>
  <c r="Z49" i="4" s="1"/>
  <c r="AA49" i="4" s="1"/>
  <c r="AB49" i="4" s="1"/>
  <c r="AC49" i="4" s="1"/>
  <c r="AD49" i="4" s="1"/>
  <c r="AE49" i="4" s="1"/>
  <c r="AF49" i="4" s="1"/>
  <c r="AG49" i="4" s="1"/>
  <c r="W45" i="4"/>
  <c r="X45" i="4" s="1"/>
  <c r="Y45" i="4" s="1"/>
  <c r="Z45" i="4" s="1"/>
  <c r="AA45" i="4" s="1"/>
  <c r="AB45" i="4" s="1"/>
  <c r="AC45" i="4" s="1"/>
  <c r="AD45" i="4" s="1"/>
  <c r="AE45" i="4" s="1"/>
  <c r="AF45" i="4" s="1"/>
  <c r="AG45" i="4" s="1"/>
  <c r="W59" i="4"/>
  <c r="X59" i="4" s="1"/>
  <c r="Y59" i="4" s="1"/>
  <c r="Z59" i="4" s="1"/>
  <c r="AA59" i="4" s="1"/>
  <c r="AB59" i="4" s="1"/>
  <c r="AC59" i="4" s="1"/>
  <c r="AD59" i="4" s="1"/>
  <c r="AE59" i="4" s="1"/>
  <c r="AF59" i="4" s="1"/>
  <c r="AG59" i="4" s="1"/>
  <c r="W13" i="4"/>
  <c r="E3" i="31"/>
  <c r="W28" i="4"/>
  <c r="X28" i="4" s="1"/>
  <c r="Y28" i="4" s="1"/>
  <c r="Z28" i="4" s="1"/>
  <c r="AA28" i="4" s="1"/>
  <c r="AB28" i="4" s="1"/>
  <c r="AC28" i="4" s="1"/>
  <c r="AD28" i="4" s="1"/>
  <c r="AE28" i="4" s="1"/>
  <c r="AF28" i="4" s="1"/>
  <c r="AG28" i="4" s="1"/>
  <c r="W57" i="4"/>
  <c r="X57" i="4" s="1"/>
  <c r="Y57" i="4" s="1"/>
  <c r="Z57" i="4" s="1"/>
  <c r="AA57" i="4" s="1"/>
  <c r="AB57" i="4" s="1"/>
  <c r="AC57" i="4" s="1"/>
  <c r="AD57" i="4" s="1"/>
  <c r="AE57" i="4" s="1"/>
  <c r="AF57" i="4" s="1"/>
  <c r="AG57" i="4" s="1"/>
  <c r="W47" i="4"/>
  <c r="X47" i="4" s="1"/>
  <c r="Y47" i="4" s="1"/>
  <c r="Z47" i="4" s="1"/>
  <c r="AA47" i="4" s="1"/>
  <c r="AB47" i="4" s="1"/>
  <c r="AC47" i="4" s="1"/>
  <c r="AD47" i="4" s="1"/>
  <c r="AE47" i="4" s="1"/>
  <c r="AF47" i="4" s="1"/>
  <c r="AG47" i="4" s="1"/>
  <c r="F4" i="31"/>
  <c r="X14" i="4"/>
  <c r="E88" i="31"/>
  <c r="W11" i="4"/>
  <c r="F89" i="31"/>
  <c r="X12" i="4"/>
  <c r="AI56" i="4"/>
  <c r="R96" i="1"/>
  <c r="R446" i="1"/>
  <c r="R423" i="1"/>
  <c r="R357" i="1"/>
  <c r="R355" i="1"/>
  <c r="R204" i="1"/>
  <c r="R742" i="1"/>
  <c r="R205" i="1"/>
  <c r="R646" i="1"/>
  <c r="N5" i="1"/>
  <c r="N3" i="1" s="1"/>
  <c r="F621" i="1"/>
  <c r="G621" i="1"/>
  <c r="H621" i="1"/>
  <c r="I621" i="1"/>
  <c r="J621" i="1"/>
  <c r="K621" i="1"/>
  <c r="L621" i="1"/>
  <c r="M621" i="1"/>
  <c r="N621" i="1"/>
  <c r="F472" i="1"/>
  <c r="G472" i="1"/>
  <c r="H472" i="1"/>
  <c r="I472" i="1"/>
  <c r="J472" i="1"/>
  <c r="K472" i="1"/>
  <c r="L472" i="1"/>
  <c r="M472" i="1"/>
  <c r="N472" i="1"/>
  <c r="F405" i="1"/>
  <c r="G405" i="1"/>
  <c r="H405" i="1"/>
  <c r="I405" i="1"/>
  <c r="J405" i="1"/>
  <c r="K405" i="1"/>
  <c r="L405" i="1"/>
  <c r="M405" i="1"/>
  <c r="N405" i="1"/>
  <c r="F317" i="1"/>
  <c r="G317" i="1"/>
  <c r="H317" i="1"/>
  <c r="I317" i="1"/>
  <c r="J317" i="1"/>
  <c r="K317" i="1"/>
  <c r="L317" i="1"/>
  <c r="M317" i="1"/>
  <c r="N317" i="1"/>
  <c r="F167" i="1"/>
  <c r="G167" i="1"/>
  <c r="H167" i="1"/>
  <c r="I167" i="1"/>
  <c r="J167" i="1"/>
  <c r="K167" i="1"/>
  <c r="L167" i="1"/>
  <c r="M167" i="1"/>
  <c r="N167" i="1"/>
  <c r="F61" i="1"/>
  <c r="G61" i="1"/>
  <c r="H61" i="1"/>
  <c r="I61" i="1"/>
  <c r="J61" i="1"/>
  <c r="K61" i="1"/>
  <c r="L61" i="1"/>
  <c r="M61" i="1"/>
  <c r="N61"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7" i="1"/>
  <c r="N98" i="1"/>
  <c r="N99" i="1"/>
  <c r="N100" i="1"/>
  <c r="N101" i="1"/>
  <c r="N102" i="1"/>
  <c r="N103" i="1"/>
  <c r="N104" i="1"/>
  <c r="N105" i="1"/>
  <c r="N106" i="1"/>
  <c r="N107" i="1"/>
  <c r="N108" i="1"/>
  <c r="N109" i="1"/>
  <c r="N110" i="1"/>
  <c r="N111" i="1"/>
  <c r="N112" i="1"/>
  <c r="N113" i="1"/>
  <c r="N114" i="1"/>
  <c r="N115" i="1"/>
  <c r="N116" i="1"/>
  <c r="N117" i="1"/>
  <c r="N118" i="1"/>
  <c r="N119"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2" i="1"/>
  <c r="N313" i="1"/>
  <c r="N314" i="1"/>
  <c r="N315" i="1"/>
  <c r="N316" i="1"/>
  <c r="N318" i="1"/>
  <c r="N319" i="1"/>
  <c r="N320" i="1"/>
  <c r="N321" i="1"/>
  <c r="N322" i="1"/>
  <c r="N323" i="1"/>
  <c r="N324" i="1"/>
  <c r="N325" i="1"/>
  <c r="N326" i="1"/>
  <c r="N327" i="1"/>
  <c r="N328" i="1"/>
  <c r="N329" i="1"/>
  <c r="N330" i="1"/>
  <c r="N331" i="1"/>
  <c r="N332" i="1"/>
  <c r="N334" i="1"/>
  <c r="N335" i="1"/>
  <c r="N336" i="1"/>
  <c r="N337" i="1"/>
  <c r="N338" i="1"/>
  <c r="N339" i="1"/>
  <c r="N340" i="1"/>
  <c r="N341" i="1"/>
  <c r="N342" i="1"/>
  <c r="N343" i="1"/>
  <c r="N344" i="1"/>
  <c r="N345" i="1"/>
  <c r="N346" i="1"/>
  <c r="N347" i="1"/>
  <c r="N348" i="1"/>
  <c r="N349" i="1"/>
  <c r="N350" i="1"/>
  <c r="N351" i="1"/>
  <c r="N352" i="1"/>
  <c r="N353" i="1"/>
  <c r="N354" i="1"/>
  <c r="N356"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6" i="1"/>
  <c r="N407" i="1"/>
  <c r="N408" i="1"/>
  <c r="N409" i="1"/>
  <c r="N410" i="1"/>
  <c r="N411" i="1"/>
  <c r="N412" i="1"/>
  <c r="N413" i="1"/>
  <c r="N414" i="1"/>
  <c r="N415" i="1"/>
  <c r="N416" i="1"/>
  <c r="N417" i="1"/>
  <c r="N418" i="1"/>
  <c r="N419" i="1"/>
  <c r="N420" i="1"/>
  <c r="N421" i="1"/>
  <c r="N422" i="1"/>
  <c r="N424" i="1"/>
  <c r="N425" i="1"/>
  <c r="N426" i="1"/>
  <c r="N427" i="1"/>
  <c r="N428" i="1"/>
  <c r="N429" i="1"/>
  <c r="N430" i="1"/>
  <c r="N431" i="1"/>
  <c r="N432" i="1"/>
  <c r="N433" i="1"/>
  <c r="N434" i="1"/>
  <c r="N435" i="1"/>
  <c r="N436" i="1"/>
  <c r="N437" i="1"/>
  <c r="N438" i="1"/>
  <c r="N439" i="1"/>
  <c r="N440" i="1"/>
  <c r="N441" i="1"/>
  <c r="N442" i="1"/>
  <c r="N443" i="1"/>
  <c r="N444" i="1"/>
  <c r="N445"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AH79" i="4" l="1"/>
  <c r="AH69" i="4"/>
  <c r="O77" i="31" s="1"/>
  <c r="O78" i="31" s="1"/>
  <c r="AH49" i="4"/>
  <c r="O42" i="31" s="1"/>
  <c r="O43" i="31" s="1"/>
  <c r="O49" i="31"/>
  <c r="O50" i="31" s="1"/>
  <c r="O84" i="31"/>
  <c r="O85" i="31" s="1"/>
  <c r="AH45" i="4"/>
  <c r="O105" i="31" s="1"/>
  <c r="O106" i="31" s="1"/>
  <c r="AH47" i="4"/>
  <c r="O35" i="31" s="1"/>
  <c r="O36" i="31" s="1"/>
  <c r="AH57" i="4"/>
  <c r="O112" i="31" s="1"/>
  <c r="O113" i="31" s="1"/>
  <c r="AH65" i="4"/>
  <c r="O70" i="31" s="1"/>
  <c r="O71" i="31" s="1"/>
  <c r="AH28" i="4"/>
  <c r="O98" i="31" s="1"/>
  <c r="O99" i="31" s="1"/>
  <c r="AH61" i="4"/>
  <c r="O56" i="31" s="1"/>
  <c r="O57" i="31" s="1"/>
  <c r="AH15" i="4"/>
  <c r="O13" i="31" s="1"/>
  <c r="O14" i="31" s="1"/>
  <c r="AH59" i="4"/>
  <c r="O119" i="31" s="1"/>
  <c r="O120" i="31" s="1"/>
  <c r="AH63" i="4"/>
  <c r="O63" i="31" s="1"/>
  <c r="O64" i="31" s="1"/>
  <c r="F3" i="31"/>
  <c r="X13" i="4"/>
  <c r="G89" i="31"/>
  <c r="Y12" i="4"/>
  <c r="F88" i="31"/>
  <c r="X11" i="4"/>
  <c r="G4" i="31"/>
  <c r="Y14" i="4"/>
  <c r="R167" i="1"/>
  <c r="R621" i="1"/>
  <c r="R61" i="1"/>
  <c r="R472" i="1"/>
  <c r="R405" i="1"/>
  <c r="R317" i="1"/>
  <c r="F971" i="1"/>
  <c r="G971" i="1"/>
  <c r="H971" i="1"/>
  <c r="I971" i="1"/>
  <c r="J971" i="1"/>
  <c r="K971" i="1"/>
  <c r="L971" i="1"/>
  <c r="M971" i="1"/>
  <c r="F968" i="1"/>
  <c r="G968" i="1"/>
  <c r="H968" i="1"/>
  <c r="I968" i="1"/>
  <c r="J968" i="1"/>
  <c r="K968" i="1"/>
  <c r="L968" i="1"/>
  <c r="M968" i="1"/>
  <c r="F772" i="1"/>
  <c r="G772" i="1"/>
  <c r="H772" i="1"/>
  <c r="I772" i="1"/>
  <c r="J772" i="1"/>
  <c r="K772" i="1"/>
  <c r="L772" i="1"/>
  <c r="M772" i="1"/>
  <c r="F773" i="1"/>
  <c r="G773" i="1"/>
  <c r="H773" i="1"/>
  <c r="I773" i="1"/>
  <c r="J773" i="1"/>
  <c r="K773" i="1"/>
  <c r="L773" i="1"/>
  <c r="M773" i="1"/>
  <c r="F552" i="1"/>
  <c r="G552" i="1"/>
  <c r="H552" i="1"/>
  <c r="I552" i="1"/>
  <c r="J552" i="1"/>
  <c r="K552" i="1"/>
  <c r="L552" i="1"/>
  <c r="M552" i="1"/>
  <c r="F354" i="1"/>
  <c r="G354" i="1"/>
  <c r="H354" i="1"/>
  <c r="I354" i="1"/>
  <c r="J354" i="1"/>
  <c r="K354" i="1"/>
  <c r="L354" i="1"/>
  <c r="M354" i="1"/>
  <c r="F256" i="1"/>
  <c r="G256" i="1"/>
  <c r="H256" i="1"/>
  <c r="I256" i="1"/>
  <c r="J256" i="1"/>
  <c r="K256" i="1"/>
  <c r="L256" i="1"/>
  <c r="M256" i="1"/>
  <c r="F174" i="1"/>
  <c r="G174" i="1"/>
  <c r="H174" i="1"/>
  <c r="I174" i="1"/>
  <c r="J174" i="1"/>
  <c r="K174" i="1"/>
  <c r="L174" i="1"/>
  <c r="M174" i="1"/>
  <c r="F175" i="1"/>
  <c r="G175" i="1"/>
  <c r="H175" i="1"/>
  <c r="I175" i="1"/>
  <c r="J175" i="1"/>
  <c r="K175" i="1"/>
  <c r="L175" i="1"/>
  <c r="M175" i="1"/>
  <c r="F169" i="1"/>
  <c r="G169" i="1"/>
  <c r="H169" i="1"/>
  <c r="I169" i="1"/>
  <c r="J169" i="1"/>
  <c r="K169" i="1"/>
  <c r="L169" i="1"/>
  <c r="M169" i="1"/>
  <c r="F165" i="1"/>
  <c r="G165" i="1"/>
  <c r="H165" i="1"/>
  <c r="I165" i="1"/>
  <c r="J165" i="1"/>
  <c r="K165" i="1"/>
  <c r="L165" i="1"/>
  <c r="M165" i="1"/>
  <c r="F166" i="1"/>
  <c r="G166" i="1"/>
  <c r="H166" i="1"/>
  <c r="I166" i="1"/>
  <c r="J166" i="1"/>
  <c r="K166" i="1"/>
  <c r="L166" i="1"/>
  <c r="M166" i="1"/>
  <c r="F14" i="1"/>
  <c r="G14" i="1"/>
  <c r="H14" i="1"/>
  <c r="I14" i="1"/>
  <c r="J14" i="1"/>
  <c r="K14" i="1"/>
  <c r="L14" i="1"/>
  <c r="M14" i="1"/>
  <c r="M6" i="1"/>
  <c r="M7" i="1"/>
  <c r="M8" i="1"/>
  <c r="M9" i="1"/>
  <c r="M10" i="1"/>
  <c r="M11" i="1"/>
  <c r="M12" i="1"/>
  <c r="M13"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7" i="1"/>
  <c r="M98" i="1"/>
  <c r="M99" i="1"/>
  <c r="M100" i="1"/>
  <c r="M101" i="1"/>
  <c r="M102" i="1"/>
  <c r="M103" i="1"/>
  <c r="M104" i="1"/>
  <c r="M105" i="1"/>
  <c r="M106" i="1"/>
  <c r="M107" i="1"/>
  <c r="M108" i="1"/>
  <c r="M109" i="1"/>
  <c r="M110" i="1"/>
  <c r="M111" i="1"/>
  <c r="M112" i="1"/>
  <c r="M113" i="1"/>
  <c r="M114" i="1"/>
  <c r="M115" i="1"/>
  <c r="M116" i="1"/>
  <c r="M117" i="1"/>
  <c r="M118" i="1"/>
  <c r="M119"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8" i="1"/>
  <c r="M170" i="1"/>
  <c r="M171" i="1"/>
  <c r="M172" i="1"/>
  <c r="M173"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2" i="1"/>
  <c r="M313" i="1"/>
  <c r="M314" i="1"/>
  <c r="M315" i="1"/>
  <c r="M316" i="1"/>
  <c r="M318" i="1"/>
  <c r="M319" i="1"/>
  <c r="M320" i="1"/>
  <c r="M321" i="1"/>
  <c r="M322" i="1"/>
  <c r="M323" i="1"/>
  <c r="M324" i="1"/>
  <c r="M325" i="1"/>
  <c r="M326" i="1"/>
  <c r="M327" i="1"/>
  <c r="M328" i="1"/>
  <c r="M329" i="1"/>
  <c r="M330" i="1"/>
  <c r="M331" i="1"/>
  <c r="M332" i="1"/>
  <c r="M334" i="1"/>
  <c r="M335" i="1"/>
  <c r="M336" i="1"/>
  <c r="M337" i="1"/>
  <c r="M338" i="1"/>
  <c r="M339" i="1"/>
  <c r="M340" i="1"/>
  <c r="M341" i="1"/>
  <c r="M342" i="1"/>
  <c r="M343" i="1"/>
  <c r="M344" i="1"/>
  <c r="M345" i="1"/>
  <c r="M346" i="1"/>
  <c r="M347" i="1"/>
  <c r="M348" i="1"/>
  <c r="M349" i="1"/>
  <c r="M350" i="1"/>
  <c r="M351" i="1"/>
  <c r="M352" i="1"/>
  <c r="M353" i="1"/>
  <c r="M356"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6" i="1"/>
  <c r="M407" i="1"/>
  <c r="M408" i="1"/>
  <c r="M409" i="1"/>
  <c r="M410" i="1"/>
  <c r="M411" i="1"/>
  <c r="M412" i="1"/>
  <c r="M413" i="1"/>
  <c r="M414" i="1"/>
  <c r="M415" i="1"/>
  <c r="M416" i="1"/>
  <c r="M417" i="1"/>
  <c r="M418" i="1"/>
  <c r="M419" i="1"/>
  <c r="M420" i="1"/>
  <c r="M421" i="1"/>
  <c r="M422" i="1"/>
  <c r="M424" i="1"/>
  <c r="M425" i="1"/>
  <c r="M426" i="1"/>
  <c r="M427" i="1"/>
  <c r="M428" i="1"/>
  <c r="M429" i="1"/>
  <c r="M430" i="1"/>
  <c r="M431" i="1"/>
  <c r="M432" i="1"/>
  <c r="M433" i="1"/>
  <c r="M434" i="1"/>
  <c r="M435" i="1"/>
  <c r="M436" i="1"/>
  <c r="M437" i="1"/>
  <c r="M438" i="1"/>
  <c r="M439" i="1"/>
  <c r="M440" i="1"/>
  <c r="M441" i="1"/>
  <c r="M442" i="1"/>
  <c r="M443" i="1"/>
  <c r="M444" i="1"/>
  <c r="M445"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2" i="1"/>
  <c r="M623" i="1"/>
  <c r="M624" i="1"/>
  <c r="M625" i="1"/>
  <c r="M626" i="1"/>
  <c r="M627" i="1"/>
  <c r="M628" i="1"/>
  <c r="M629" i="1"/>
  <c r="M630" i="1"/>
  <c r="M631" i="1"/>
  <c r="M632" i="1"/>
  <c r="M633" i="1"/>
  <c r="M634" i="1"/>
  <c r="M635" i="1"/>
  <c r="M636" i="1"/>
  <c r="M637" i="1"/>
  <c r="M638" i="1"/>
  <c r="M639" i="1"/>
  <c r="M640" i="1"/>
  <c r="M641" i="1"/>
  <c r="M642" i="1"/>
  <c r="M643" i="1"/>
  <c r="M644" i="1"/>
  <c r="M645"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9" i="1"/>
  <c r="M970"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5" i="1"/>
  <c r="M3" i="1" s="1"/>
  <c r="H4" i="31" l="1"/>
  <c r="Z14" i="4"/>
  <c r="G88" i="31"/>
  <c r="Y11" i="4"/>
  <c r="H89" i="31"/>
  <c r="Z12" i="4"/>
  <c r="Y13" i="4"/>
  <c r="G3" i="31"/>
  <c r="R354" i="1"/>
  <c r="R166" i="1"/>
  <c r="R175" i="1"/>
  <c r="R772" i="1"/>
  <c r="R14" i="1"/>
  <c r="R169" i="1"/>
  <c r="R256" i="1"/>
  <c r="R773" i="1"/>
  <c r="R971" i="1"/>
  <c r="R165" i="1"/>
  <c r="R174" i="1"/>
  <c r="R552" i="1"/>
  <c r="R968" i="1"/>
  <c r="F856" i="1"/>
  <c r="G856" i="1"/>
  <c r="H856" i="1"/>
  <c r="I856" i="1"/>
  <c r="J856" i="1"/>
  <c r="K856" i="1"/>
  <c r="L856" i="1"/>
  <c r="F770" i="1"/>
  <c r="G770" i="1"/>
  <c r="H770" i="1"/>
  <c r="I770" i="1"/>
  <c r="J770" i="1"/>
  <c r="K770" i="1"/>
  <c r="L770" i="1"/>
  <c r="F613" i="1"/>
  <c r="G613" i="1"/>
  <c r="H613" i="1"/>
  <c r="I613" i="1"/>
  <c r="J613" i="1"/>
  <c r="K613" i="1"/>
  <c r="L613" i="1"/>
  <c r="F593" i="1"/>
  <c r="G593" i="1"/>
  <c r="H593" i="1"/>
  <c r="I593" i="1"/>
  <c r="J593" i="1"/>
  <c r="K593" i="1"/>
  <c r="L593" i="1"/>
  <c r="F320" i="1"/>
  <c r="G320" i="1"/>
  <c r="H320" i="1"/>
  <c r="I320" i="1"/>
  <c r="J320" i="1"/>
  <c r="K320" i="1"/>
  <c r="L320" i="1"/>
  <c r="L6" i="1"/>
  <c r="L7" i="1"/>
  <c r="L8" i="1"/>
  <c r="L9" i="1"/>
  <c r="L10" i="1"/>
  <c r="L11" i="1"/>
  <c r="L12" i="1"/>
  <c r="L13"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7" i="1"/>
  <c r="L98" i="1"/>
  <c r="L99" i="1"/>
  <c r="L100" i="1"/>
  <c r="L101" i="1"/>
  <c r="L102" i="1"/>
  <c r="L103" i="1"/>
  <c r="L104" i="1"/>
  <c r="L105" i="1"/>
  <c r="L106" i="1"/>
  <c r="L107" i="1"/>
  <c r="L108" i="1"/>
  <c r="L109" i="1"/>
  <c r="L110" i="1"/>
  <c r="L111" i="1"/>
  <c r="L112" i="1"/>
  <c r="L113" i="1"/>
  <c r="L114" i="1"/>
  <c r="L115" i="1"/>
  <c r="L116" i="1"/>
  <c r="L117" i="1"/>
  <c r="L118" i="1"/>
  <c r="L119"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8" i="1"/>
  <c r="L170" i="1"/>
  <c r="L171" i="1"/>
  <c r="L172" i="1"/>
  <c r="L173"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2" i="1"/>
  <c r="L313" i="1"/>
  <c r="L314" i="1"/>
  <c r="L315" i="1"/>
  <c r="L316" i="1"/>
  <c r="L318" i="1"/>
  <c r="L319" i="1"/>
  <c r="L321" i="1"/>
  <c r="L322" i="1"/>
  <c r="L323" i="1"/>
  <c r="L324" i="1"/>
  <c r="L325" i="1"/>
  <c r="L326" i="1"/>
  <c r="L327" i="1"/>
  <c r="L328" i="1"/>
  <c r="L329" i="1"/>
  <c r="L330" i="1"/>
  <c r="L331" i="1"/>
  <c r="L332" i="1"/>
  <c r="L334" i="1"/>
  <c r="L335" i="1"/>
  <c r="L336" i="1"/>
  <c r="L337" i="1"/>
  <c r="L338" i="1"/>
  <c r="L339" i="1"/>
  <c r="L340" i="1"/>
  <c r="L341" i="1"/>
  <c r="L342" i="1"/>
  <c r="L343" i="1"/>
  <c r="L344" i="1"/>
  <c r="L345" i="1"/>
  <c r="L346" i="1"/>
  <c r="L347" i="1"/>
  <c r="L348" i="1"/>
  <c r="L349" i="1"/>
  <c r="L350" i="1"/>
  <c r="L351" i="1"/>
  <c r="L352" i="1"/>
  <c r="L353" i="1"/>
  <c r="L356"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6" i="1"/>
  <c r="L407" i="1"/>
  <c r="L408" i="1"/>
  <c r="L409" i="1"/>
  <c r="L410" i="1"/>
  <c r="L411" i="1"/>
  <c r="L412" i="1"/>
  <c r="L413" i="1"/>
  <c r="L414" i="1"/>
  <c r="L415" i="1"/>
  <c r="L416" i="1"/>
  <c r="L417" i="1"/>
  <c r="L418" i="1"/>
  <c r="L419" i="1"/>
  <c r="L420" i="1"/>
  <c r="L421" i="1"/>
  <c r="L422" i="1"/>
  <c r="L424" i="1"/>
  <c r="L425" i="1"/>
  <c r="L426" i="1"/>
  <c r="L427" i="1"/>
  <c r="L428" i="1"/>
  <c r="L429" i="1"/>
  <c r="L430" i="1"/>
  <c r="L431" i="1"/>
  <c r="L432" i="1"/>
  <c r="L433" i="1"/>
  <c r="L434" i="1"/>
  <c r="L435" i="1"/>
  <c r="L436" i="1"/>
  <c r="L437" i="1"/>
  <c r="L438" i="1"/>
  <c r="L439" i="1"/>
  <c r="L440" i="1"/>
  <c r="L441" i="1"/>
  <c r="L442" i="1"/>
  <c r="L443" i="1"/>
  <c r="L444" i="1"/>
  <c r="L445"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4" i="1"/>
  <c r="L595" i="1"/>
  <c r="L596" i="1"/>
  <c r="L597" i="1"/>
  <c r="L598" i="1"/>
  <c r="L599" i="1"/>
  <c r="L600" i="1"/>
  <c r="L601" i="1"/>
  <c r="L602" i="1"/>
  <c r="L603" i="1"/>
  <c r="L604" i="1"/>
  <c r="L605" i="1"/>
  <c r="L606" i="1"/>
  <c r="L607" i="1"/>
  <c r="L608" i="1"/>
  <c r="L609" i="1"/>
  <c r="L610" i="1"/>
  <c r="L611" i="1"/>
  <c r="L612" i="1"/>
  <c r="L614" i="1"/>
  <c r="L615" i="1"/>
  <c r="L616" i="1"/>
  <c r="L617" i="1"/>
  <c r="L618" i="1"/>
  <c r="L619" i="1"/>
  <c r="L620" i="1"/>
  <c r="L622" i="1"/>
  <c r="L623" i="1"/>
  <c r="L624" i="1"/>
  <c r="L625" i="1"/>
  <c r="L626" i="1"/>
  <c r="L627" i="1"/>
  <c r="L628" i="1"/>
  <c r="L629" i="1"/>
  <c r="L630" i="1"/>
  <c r="L631" i="1"/>
  <c r="L632" i="1"/>
  <c r="L633" i="1"/>
  <c r="L634" i="1"/>
  <c r="L635" i="1"/>
  <c r="L636" i="1"/>
  <c r="L637" i="1"/>
  <c r="L638" i="1"/>
  <c r="L639" i="1"/>
  <c r="L640" i="1"/>
  <c r="L641" i="1"/>
  <c r="L642" i="1"/>
  <c r="L643" i="1"/>
  <c r="L644" i="1"/>
  <c r="L645"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1"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9" i="1"/>
  <c r="L970"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I4" i="31" l="1"/>
  <c r="AA14" i="4"/>
  <c r="Z13" i="4"/>
  <c r="H3" i="31"/>
  <c r="I89" i="31"/>
  <c r="AA12" i="4"/>
  <c r="H88" i="31"/>
  <c r="Z11" i="4"/>
  <c r="R593" i="1"/>
  <c r="R770" i="1"/>
  <c r="R320" i="1"/>
  <c r="R613" i="1"/>
  <c r="R856" i="1"/>
  <c r="L5" i="1"/>
  <c r="L3" i="1" s="1"/>
  <c r="F957" i="1"/>
  <c r="G957" i="1"/>
  <c r="H957" i="1"/>
  <c r="I957" i="1"/>
  <c r="J957" i="1"/>
  <c r="K957" i="1"/>
  <c r="F950" i="1"/>
  <c r="G950" i="1"/>
  <c r="H950" i="1"/>
  <c r="I950" i="1"/>
  <c r="J950" i="1"/>
  <c r="K950" i="1"/>
  <c r="F843" i="1"/>
  <c r="G843" i="1"/>
  <c r="H843" i="1"/>
  <c r="I843" i="1"/>
  <c r="J843" i="1"/>
  <c r="K843" i="1"/>
  <c r="F709" i="1"/>
  <c r="G709" i="1"/>
  <c r="H709" i="1"/>
  <c r="I709" i="1"/>
  <c r="J709" i="1"/>
  <c r="K709" i="1"/>
  <c r="F591" i="1"/>
  <c r="G591" i="1"/>
  <c r="H591" i="1"/>
  <c r="I591" i="1"/>
  <c r="J591" i="1"/>
  <c r="K591" i="1"/>
  <c r="F562" i="1"/>
  <c r="G562" i="1"/>
  <c r="H562" i="1"/>
  <c r="I562" i="1"/>
  <c r="J562" i="1"/>
  <c r="K562" i="1"/>
  <c r="F375" i="1"/>
  <c r="G375" i="1"/>
  <c r="H375" i="1"/>
  <c r="I375" i="1"/>
  <c r="J375" i="1"/>
  <c r="K375" i="1"/>
  <c r="F363" i="1"/>
  <c r="G363" i="1"/>
  <c r="H363" i="1"/>
  <c r="I363" i="1"/>
  <c r="J363" i="1"/>
  <c r="K363" i="1"/>
  <c r="F329" i="1"/>
  <c r="G329" i="1"/>
  <c r="H329" i="1"/>
  <c r="I329" i="1"/>
  <c r="J329" i="1"/>
  <c r="K329" i="1"/>
  <c r="F264" i="1"/>
  <c r="G264" i="1"/>
  <c r="H264" i="1"/>
  <c r="I264" i="1"/>
  <c r="J264" i="1"/>
  <c r="K264" i="1"/>
  <c r="F179" i="1"/>
  <c r="G179" i="1"/>
  <c r="H179" i="1"/>
  <c r="I179" i="1"/>
  <c r="J179" i="1"/>
  <c r="K179" i="1"/>
  <c r="F180" i="1"/>
  <c r="G180" i="1"/>
  <c r="H180" i="1"/>
  <c r="I180" i="1"/>
  <c r="J180" i="1"/>
  <c r="K180" i="1"/>
  <c r="F181" i="1"/>
  <c r="G181" i="1"/>
  <c r="H181" i="1"/>
  <c r="I181" i="1"/>
  <c r="J181" i="1"/>
  <c r="K181" i="1"/>
  <c r="F182" i="1"/>
  <c r="G182" i="1"/>
  <c r="H182" i="1"/>
  <c r="I182" i="1"/>
  <c r="J182" i="1"/>
  <c r="K182" i="1"/>
  <c r="F183" i="1"/>
  <c r="G183" i="1"/>
  <c r="H183" i="1"/>
  <c r="I183" i="1"/>
  <c r="J183" i="1"/>
  <c r="K183" i="1"/>
  <c r="F184" i="1"/>
  <c r="G184" i="1"/>
  <c r="H184" i="1"/>
  <c r="I184" i="1"/>
  <c r="J184" i="1"/>
  <c r="K184" i="1"/>
  <c r="F185" i="1"/>
  <c r="G185" i="1"/>
  <c r="H185" i="1"/>
  <c r="I185" i="1"/>
  <c r="J185" i="1"/>
  <c r="K185" i="1"/>
  <c r="F186" i="1"/>
  <c r="G186" i="1"/>
  <c r="H186" i="1"/>
  <c r="I186" i="1"/>
  <c r="J186" i="1"/>
  <c r="K186" i="1"/>
  <c r="F187" i="1"/>
  <c r="G187" i="1"/>
  <c r="H187" i="1"/>
  <c r="I187" i="1"/>
  <c r="J187" i="1"/>
  <c r="K187" i="1"/>
  <c r="F188" i="1"/>
  <c r="G188" i="1"/>
  <c r="H188" i="1"/>
  <c r="I188" i="1"/>
  <c r="J188" i="1"/>
  <c r="K188" i="1"/>
  <c r="F189" i="1"/>
  <c r="G189" i="1"/>
  <c r="H189" i="1"/>
  <c r="I189" i="1"/>
  <c r="J189" i="1"/>
  <c r="K189" i="1"/>
  <c r="F190" i="1"/>
  <c r="G190" i="1"/>
  <c r="H190" i="1"/>
  <c r="I190" i="1"/>
  <c r="J190" i="1"/>
  <c r="K190" i="1"/>
  <c r="F191" i="1"/>
  <c r="G191" i="1"/>
  <c r="H191" i="1"/>
  <c r="I191" i="1"/>
  <c r="J191" i="1"/>
  <c r="K191" i="1"/>
  <c r="F192" i="1"/>
  <c r="G192" i="1"/>
  <c r="H192" i="1"/>
  <c r="I192" i="1"/>
  <c r="J192" i="1"/>
  <c r="K192" i="1"/>
  <c r="F193" i="1"/>
  <c r="G193" i="1"/>
  <c r="H193" i="1"/>
  <c r="I193" i="1"/>
  <c r="J193" i="1"/>
  <c r="K193" i="1"/>
  <c r="F194" i="1"/>
  <c r="G194" i="1"/>
  <c r="H194" i="1"/>
  <c r="I194" i="1"/>
  <c r="J194" i="1"/>
  <c r="K194" i="1"/>
  <c r="F195" i="1"/>
  <c r="G195" i="1"/>
  <c r="H195" i="1"/>
  <c r="I195" i="1"/>
  <c r="J195" i="1"/>
  <c r="K195" i="1"/>
  <c r="F196" i="1"/>
  <c r="G196" i="1"/>
  <c r="H196" i="1"/>
  <c r="I196" i="1"/>
  <c r="J196" i="1"/>
  <c r="K196" i="1"/>
  <c r="F197" i="1"/>
  <c r="G197" i="1"/>
  <c r="H197" i="1"/>
  <c r="I197" i="1"/>
  <c r="J197" i="1"/>
  <c r="K197" i="1"/>
  <c r="F198" i="1"/>
  <c r="G198" i="1"/>
  <c r="H198" i="1"/>
  <c r="I198" i="1"/>
  <c r="J198" i="1"/>
  <c r="K198" i="1"/>
  <c r="F199" i="1"/>
  <c r="G199" i="1"/>
  <c r="H199" i="1"/>
  <c r="I199" i="1"/>
  <c r="J199" i="1"/>
  <c r="K199" i="1"/>
  <c r="F200" i="1"/>
  <c r="G200" i="1"/>
  <c r="H200" i="1"/>
  <c r="I200" i="1"/>
  <c r="J200" i="1"/>
  <c r="K200" i="1"/>
  <c r="F201" i="1"/>
  <c r="G201" i="1"/>
  <c r="H201" i="1"/>
  <c r="I201" i="1"/>
  <c r="J201" i="1"/>
  <c r="K201" i="1"/>
  <c r="F202" i="1"/>
  <c r="G202" i="1"/>
  <c r="H202" i="1"/>
  <c r="I202" i="1"/>
  <c r="J202" i="1"/>
  <c r="K202" i="1"/>
  <c r="F203" i="1"/>
  <c r="G203" i="1"/>
  <c r="H203" i="1"/>
  <c r="I203" i="1"/>
  <c r="J203" i="1"/>
  <c r="K203" i="1"/>
  <c r="F206" i="1"/>
  <c r="G206" i="1"/>
  <c r="H206" i="1"/>
  <c r="I206" i="1"/>
  <c r="J206" i="1"/>
  <c r="K206" i="1"/>
  <c r="F207" i="1"/>
  <c r="G207" i="1"/>
  <c r="H207" i="1"/>
  <c r="I207" i="1"/>
  <c r="J207" i="1"/>
  <c r="K207" i="1"/>
  <c r="F208" i="1"/>
  <c r="G208" i="1"/>
  <c r="H208" i="1"/>
  <c r="I208" i="1"/>
  <c r="J208" i="1"/>
  <c r="K208" i="1"/>
  <c r="F209" i="1"/>
  <c r="G209" i="1"/>
  <c r="H209" i="1"/>
  <c r="I209" i="1"/>
  <c r="J209" i="1"/>
  <c r="K209" i="1"/>
  <c r="F210" i="1"/>
  <c r="G210" i="1"/>
  <c r="H210" i="1"/>
  <c r="I210" i="1"/>
  <c r="J210" i="1"/>
  <c r="K210" i="1"/>
  <c r="F211" i="1"/>
  <c r="G211" i="1"/>
  <c r="H211" i="1"/>
  <c r="I211" i="1"/>
  <c r="J211" i="1"/>
  <c r="K211" i="1"/>
  <c r="F212" i="1"/>
  <c r="G212" i="1"/>
  <c r="H212" i="1"/>
  <c r="I212" i="1"/>
  <c r="J212" i="1"/>
  <c r="K212" i="1"/>
  <c r="F213" i="1"/>
  <c r="G213" i="1"/>
  <c r="H213" i="1"/>
  <c r="I213" i="1"/>
  <c r="J213" i="1"/>
  <c r="K213" i="1"/>
  <c r="F214" i="1"/>
  <c r="G214" i="1"/>
  <c r="H214" i="1"/>
  <c r="I214" i="1"/>
  <c r="J214" i="1"/>
  <c r="K214" i="1"/>
  <c r="F215" i="1"/>
  <c r="G215" i="1"/>
  <c r="H215" i="1"/>
  <c r="I215" i="1"/>
  <c r="J215" i="1"/>
  <c r="K215" i="1"/>
  <c r="F216" i="1"/>
  <c r="G216" i="1"/>
  <c r="H216" i="1"/>
  <c r="I216" i="1"/>
  <c r="J216" i="1"/>
  <c r="K216" i="1"/>
  <c r="F217" i="1"/>
  <c r="G217" i="1"/>
  <c r="H217" i="1"/>
  <c r="I217" i="1"/>
  <c r="J217" i="1"/>
  <c r="K217" i="1"/>
  <c r="F218" i="1"/>
  <c r="G218" i="1"/>
  <c r="H218" i="1"/>
  <c r="I218" i="1"/>
  <c r="J218" i="1"/>
  <c r="K218" i="1"/>
  <c r="F219" i="1"/>
  <c r="G219" i="1"/>
  <c r="H219" i="1"/>
  <c r="I219" i="1"/>
  <c r="J219" i="1"/>
  <c r="K219" i="1"/>
  <c r="F220" i="1"/>
  <c r="G220" i="1"/>
  <c r="H220" i="1"/>
  <c r="I220" i="1"/>
  <c r="J220" i="1"/>
  <c r="K220" i="1"/>
  <c r="F221" i="1"/>
  <c r="G221" i="1"/>
  <c r="H221" i="1"/>
  <c r="I221" i="1"/>
  <c r="J221" i="1"/>
  <c r="K221" i="1"/>
  <c r="F222" i="1"/>
  <c r="G222" i="1"/>
  <c r="H222" i="1"/>
  <c r="I222" i="1"/>
  <c r="J222" i="1"/>
  <c r="K222" i="1"/>
  <c r="F223" i="1"/>
  <c r="G223" i="1"/>
  <c r="H223" i="1"/>
  <c r="I223" i="1"/>
  <c r="J223" i="1"/>
  <c r="K223" i="1"/>
  <c r="F224" i="1"/>
  <c r="G224" i="1"/>
  <c r="H224" i="1"/>
  <c r="I224" i="1"/>
  <c r="J224" i="1"/>
  <c r="K224" i="1"/>
  <c r="F225" i="1"/>
  <c r="G225" i="1"/>
  <c r="H225" i="1"/>
  <c r="I225" i="1"/>
  <c r="J225" i="1"/>
  <c r="K225" i="1"/>
  <c r="F226" i="1"/>
  <c r="G226" i="1"/>
  <c r="H226" i="1"/>
  <c r="I226" i="1"/>
  <c r="J226" i="1"/>
  <c r="K226" i="1"/>
  <c r="F227" i="1"/>
  <c r="G227" i="1"/>
  <c r="H227" i="1"/>
  <c r="I227" i="1"/>
  <c r="J227" i="1"/>
  <c r="K227" i="1"/>
  <c r="F228" i="1"/>
  <c r="G228" i="1"/>
  <c r="H228" i="1"/>
  <c r="I228" i="1"/>
  <c r="J228" i="1"/>
  <c r="K228" i="1"/>
  <c r="F229" i="1"/>
  <c r="G229" i="1"/>
  <c r="H229" i="1"/>
  <c r="I229" i="1"/>
  <c r="J229" i="1"/>
  <c r="K229" i="1"/>
  <c r="F230" i="1"/>
  <c r="G230" i="1"/>
  <c r="H230" i="1"/>
  <c r="I230" i="1"/>
  <c r="J230" i="1"/>
  <c r="K230" i="1"/>
  <c r="F231" i="1"/>
  <c r="G231" i="1"/>
  <c r="H231" i="1"/>
  <c r="I231" i="1"/>
  <c r="J231" i="1"/>
  <c r="K231" i="1"/>
  <c r="F232" i="1"/>
  <c r="G232" i="1"/>
  <c r="H232" i="1"/>
  <c r="I232" i="1"/>
  <c r="J232" i="1"/>
  <c r="K232" i="1"/>
  <c r="F233" i="1"/>
  <c r="G233" i="1"/>
  <c r="H233" i="1"/>
  <c r="I233" i="1"/>
  <c r="J233" i="1"/>
  <c r="K233" i="1"/>
  <c r="F234" i="1"/>
  <c r="G234" i="1"/>
  <c r="H234" i="1"/>
  <c r="I234" i="1"/>
  <c r="J234" i="1"/>
  <c r="K234" i="1"/>
  <c r="F235" i="1"/>
  <c r="G235" i="1"/>
  <c r="H235" i="1"/>
  <c r="I235" i="1"/>
  <c r="J235" i="1"/>
  <c r="K235" i="1"/>
  <c r="F236" i="1"/>
  <c r="G236" i="1"/>
  <c r="H236" i="1"/>
  <c r="I236" i="1"/>
  <c r="J236" i="1"/>
  <c r="K236" i="1"/>
  <c r="F237" i="1"/>
  <c r="G237" i="1"/>
  <c r="H237" i="1"/>
  <c r="I237" i="1"/>
  <c r="J237" i="1"/>
  <c r="K237" i="1"/>
  <c r="F238" i="1"/>
  <c r="G238" i="1"/>
  <c r="H238" i="1"/>
  <c r="I238" i="1"/>
  <c r="J238" i="1"/>
  <c r="K238" i="1"/>
  <c r="F239" i="1"/>
  <c r="G239" i="1"/>
  <c r="H239" i="1"/>
  <c r="I239" i="1"/>
  <c r="J239" i="1"/>
  <c r="K239" i="1"/>
  <c r="F240" i="1"/>
  <c r="G240" i="1"/>
  <c r="H240" i="1"/>
  <c r="I240" i="1"/>
  <c r="J240" i="1"/>
  <c r="K240" i="1"/>
  <c r="F241" i="1"/>
  <c r="G241" i="1"/>
  <c r="H241" i="1"/>
  <c r="I241" i="1"/>
  <c r="J241" i="1"/>
  <c r="K241" i="1"/>
  <c r="F242" i="1"/>
  <c r="G242" i="1"/>
  <c r="H242" i="1"/>
  <c r="I242" i="1"/>
  <c r="J242" i="1"/>
  <c r="K242" i="1"/>
  <c r="F243" i="1"/>
  <c r="G243" i="1"/>
  <c r="H243" i="1"/>
  <c r="I243" i="1"/>
  <c r="J243" i="1"/>
  <c r="K243" i="1"/>
  <c r="F244" i="1"/>
  <c r="G244" i="1"/>
  <c r="H244" i="1"/>
  <c r="I244" i="1"/>
  <c r="J244" i="1"/>
  <c r="K244" i="1"/>
  <c r="F245" i="1"/>
  <c r="G245" i="1"/>
  <c r="H245" i="1"/>
  <c r="I245" i="1"/>
  <c r="J245" i="1"/>
  <c r="K245" i="1"/>
  <c r="F246" i="1"/>
  <c r="G246" i="1"/>
  <c r="H246" i="1"/>
  <c r="I246" i="1"/>
  <c r="J246" i="1"/>
  <c r="K246" i="1"/>
  <c r="F247" i="1"/>
  <c r="G247" i="1"/>
  <c r="H247" i="1"/>
  <c r="I247" i="1"/>
  <c r="J247" i="1"/>
  <c r="K247" i="1"/>
  <c r="F248" i="1"/>
  <c r="G248" i="1"/>
  <c r="H248" i="1"/>
  <c r="I248" i="1"/>
  <c r="J248" i="1"/>
  <c r="K248" i="1"/>
  <c r="F249" i="1"/>
  <c r="G249" i="1"/>
  <c r="H249" i="1"/>
  <c r="I249" i="1"/>
  <c r="J249" i="1"/>
  <c r="K249" i="1"/>
  <c r="F250" i="1"/>
  <c r="G250" i="1"/>
  <c r="H250" i="1"/>
  <c r="I250" i="1"/>
  <c r="J250" i="1"/>
  <c r="K250" i="1"/>
  <c r="F251" i="1"/>
  <c r="G251" i="1"/>
  <c r="H251" i="1"/>
  <c r="I251" i="1"/>
  <c r="J251" i="1"/>
  <c r="K251" i="1"/>
  <c r="F252" i="1"/>
  <c r="G252" i="1"/>
  <c r="H252" i="1"/>
  <c r="I252" i="1"/>
  <c r="J252" i="1"/>
  <c r="K252" i="1"/>
  <c r="F253" i="1"/>
  <c r="G253" i="1"/>
  <c r="H253" i="1"/>
  <c r="I253" i="1"/>
  <c r="J253" i="1"/>
  <c r="K253" i="1"/>
  <c r="F254" i="1"/>
  <c r="G254" i="1"/>
  <c r="H254" i="1"/>
  <c r="I254" i="1"/>
  <c r="J254" i="1"/>
  <c r="K254" i="1"/>
  <c r="F255" i="1"/>
  <c r="G255" i="1"/>
  <c r="H255" i="1"/>
  <c r="I255" i="1"/>
  <c r="J255" i="1"/>
  <c r="K255" i="1"/>
  <c r="F257" i="1"/>
  <c r="G257" i="1"/>
  <c r="H257" i="1"/>
  <c r="I257" i="1"/>
  <c r="J257" i="1"/>
  <c r="K257" i="1"/>
  <c r="F258" i="1"/>
  <c r="G258" i="1"/>
  <c r="H258" i="1"/>
  <c r="I258" i="1"/>
  <c r="J258" i="1"/>
  <c r="K258" i="1"/>
  <c r="F259" i="1"/>
  <c r="G259" i="1"/>
  <c r="H259" i="1"/>
  <c r="I259" i="1"/>
  <c r="J259" i="1"/>
  <c r="K259" i="1"/>
  <c r="F260" i="1"/>
  <c r="G260" i="1"/>
  <c r="H260" i="1"/>
  <c r="I260" i="1"/>
  <c r="J260" i="1"/>
  <c r="K260" i="1"/>
  <c r="F261" i="1"/>
  <c r="G261" i="1"/>
  <c r="H261" i="1"/>
  <c r="I261" i="1"/>
  <c r="J261" i="1"/>
  <c r="K261" i="1"/>
  <c r="F262" i="1"/>
  <c r="G262" i="1"/>
  <c r="H262" i="1"/>
  <c r="I262" i="1"/>
  <c r="J262" i="1"/>
  <c r="K262" i="1"/>
  <c r="F263" i="1"/>
  <c r="G263" i="1"/>
  <c r="H263" i="1"/>
  <c r="I263" i="1"/>
  <c r="J263" i="1"/>
  <c r="K263" i="1"/>
  <c r="F265" i="1"/>
  <c r="G265" i="1"/>
  <c r="H265" i="1"/>
  <c r="I265" i="1"/>
  <c r="J265" i="1"/>
  <c r="K265" i="1"/>
  <c r="F266" i="1"/>
  <c r="G266" i="1"/>
  <c r="H266" i="1"/>
  <c r="I266" i="1"/>
  <c r="J266" i="1"/>
  <c r="K266" i="1"/>
  <c r="F267" i="1"/>
  <c r="G267" i="1"/>
  <c r="H267" i="1"/>
  <c r="I267" i="1"/>
  <c r="J267" i="1"/>
  <c r="K267" i="1"/>
  <c r="F268" i="1"/>
  <c r="G268" i="1"/>
  <c r="H268" i="1"/>
  <c r="I268" i="1"/>
  <c r="J268" i="1"/>
  <c r="K268" i="1"/>
  <c r="F269" i="1"/>
  <c r="G269" i="1"/>
  <c r="H269" i="1"/>
  <c r="I269" i="1"/>
  <c r="J269" i="1"/>
  <c r="K269" i="1"/>
  <c r="F270" i="1"/>
  <c r="G270" i="1"/>
  <c r="H270" i="1"/>
  <c r="I270" i="1"/>
  <c r="J270" i="1"/>
  <c r="K270" i="1"/>
  <c r="F271" i="1"/>
  <c r="G271" i="1"/>
  <c r="H271" i="1"/>
  <c r="I271" i="1"/>
  <c r="J271" i="1"/>
  <c r="K271" i="1"/>
  <c r="F272" i="1"/>
  <c r="G272" i="1"/>
  <c r="H272" i="1"/>
  <c r="I272" i="1"/>
  <c r="J272" i="1"/>
  <c r="K272" i="1"/>
  <c r="F273" i="1"/>
  <c r="G273" i="1"/>
  <c r="H273" i="1"/>
  <c r="I273" i="1"/>
  <c r="J273" i="1"/>
  <c r="K273" i="1"/>
  <c r="F274" i="1"/>
  <c r="G274" i="1"/>
  <c r="H274" i="1"/>
  <c r="I274" i="1"/>
  <c r="J274" i="1"/>
  <c r="K274" i="1"/>
  <c r="F275" i="1"/>
  <c r="G275" i="1"/>
  <c r="H275" i="1"/>
  <c r="I275" i="1"/>
  <c r="J275" i="1"/>
  <c r="K275" i="1"/>
  <c r="F276" i="1"/>
  <c r="G276" i="1"/>
  <c r="H276" i="1"/>
  <c r="I276" i="1"/>
  <c r="J276" i="1"/>
  <c r="K276" i="1"/>
  <c r="F277" i="1"/>
  <c r="G277" i="1"/>
  <c r="H277" i="1"/>
  <c r="I277" i="1"/>
  <c r="J277" i="1"/>
  <c r="K277" i="1"/>
  <c r="F278" i="1"/>
  <c r="G278" i="1"/>
  <c r="H278" i="1"/>
  <c r="I278" i="1"/>
  <c r="J278" i="1"/>
  <c r="K278" i="1"/>
  <c r="F279" i="1"/>
  <c r="G279" i="1"/>
  <c r="H279" i="1"/>
  <c r="I279" i="1"/>
  <c r="J279" i="1"/>
  <c r="K279" i="1"/>
  <c r="F280" i="1"/>
  <c r="G280" i="1"/>
  <c r="H280" i="1"/>
  <c r="I280" i="1"/>
  <c r="J280" i="1"/>
  <c r="K280" i="1"/>
  <c r="F281" i="1"/>
  <c r="G281" i="1"/>
  <c r="H281" i="1"/>
  <c r="I281" i="1"/>
  <c r="J281" i="1"/>
  <c r="K281" i="1"/>
  <c r="F282" i="1"/>
  <c r="G282" i="1"/>
  <c r="H282" i="1"/>
  <c r="I282" i="1"/>
  <c r="J282" i="1"/>
  <c r="K282" i="1"/>
  <c r="F283" i="1"/>
  <c r="G283" i="1"/>
  <c r="H283" i="1"/>
  <c r="I283" i="1"/>
  <c r="J283" i="1"/>
  <c r="K283" i="1"/>
  <c r="F284" i="1"/>
  <c r="G284" i="1"/>
  <c r="H284" i="1"/>
  <c r="I284" i="1"/>
  <c r="J284" i="1"/>
  <c r="K284" i="1"/>
  <c r="F285" i="1"/>
  <c r="G285" i="1"/>
  <c r="H285" i="1"/>
  <c r="I285" i="1"/>
  <c r="J285" i="1"/>
  <c r="K285" i="1"/>
  <c r="F286" i="1"/>
  <c r="G286" i="1"/>
  <c r="H286" i="1"/>
  <c r="I286" i="1"/>
  <c r="J286" i="1"/>
  <c r="K286" i="1"/>
  <c r="F287" i="1"/>
  <c r="G287" i="1"/>
  <c r="H287" i="1"/>
  <c r="I287" i="1"/>
  <c r="J287" i="1"/>
  <c r="K287" i="1"/>
  <c r="F288" i="1"/>
  <c r="G288" i="1"/>
  <c r="H288" i="1"/>
  <c r="I288" i="1"/>
  <c r="J288" i="1"/>
  <c r="K288" i="1"/>
  <c r="F289" i="1"/>
  <c r="G289" i="1"/>
  <c r="H289" i="1"/>
  <c r="I289" i="1"/>
  <c r="J289" i="1"/>
  <c r="K289" i="1"/>
  <c r="F290" i="1"/>
  <c r="G290" i="1"/>
  <c r="H290" i="1"/>
  <c r="I290" i="1"/>
  <c r="J290" i="1"/>
  <c r="K290" i="1"/>
  <c r="F291" i="1"/>
  <c r="G291" i="1"/>
  <c r="H291" i="1"/>
  <c r="I291" i="1"/>
  <c r="J291" i="1"/>
  <c r="K291" i="1"/>
  <c r="F292" i="1"/>
  <c r="G292" i="1"/>
  <c r="H292" i="1"/>
  <c r="I292" i="1"/>
  <c r="J292" i="1"/>
  <c r="K292" i="1"/>
  <c r="F293" i="1"/>
  <c r="G293" i="1"/>
  <c r="H293" i="1"/>
  <c r="I293" i="1"/>
  <c r="J293" i="1"/>
  <c r="K293" i="1"/>
  <c r="F294" i="1"/>
  <c r="G294" i="1"/>
  <c r="H294" i="1"/>
  <c r="I294" i="1"/>
  <c r="J294" i="1"/>
  <c r="K294" i="1"/>
  <c r="F295" i="1"/>
  <c r="G295" i="1"/>
  <c r="H295" i="1"/>
  <c r="I295" i="1"/>
  <c r="J295" i="1"/>
  <c r="K295" i="1"/>
  <c r="F296" i="1"/>
  <c r="G296" i="1"/>
  <c r="H296" i="1"/>
  <c r="I296" i="1"/>
  <c r="J296" i="1"/>
  <c r="K296" i="1"/>
  <c r="F297" i="1"/>
  <c r="G297" i="1"/>
  <c r="H297" i="1"/>
  <c r="I297" i="1"/>
  <c r="J297" i="1"/>
  <c r="K297" i="1"/>
  <c r="F298" i="1"/>
  <c r="G298" i="1"/>
  <c r="H298" i="1"/>
  <c r="I298" i="1"/>
  <c r="J298" i="1"/>
  <c r="K298" i="1"/>
  <c r="F299" i="1"/>
  <c r="G299" i="1"/>
  <c r="H299" i="1"/>
  <c r="I299" i="1"/>
  <c r="J299" i="1"/>
  <c r="K299" i="1"/>
  <c r="F300" i="1"/>
  <c r="G300" i="1"/>
  <c r="H300" i="1"/>
  <c r="I300" i="1"/>
  <c r="J300" i="1"/>
  <c r="K300" i="1"/>
  <c r="F301" i="1"/>
  <c r="G301" i="1"/>
  <c r="H301" i="1"/>
  <c r="I301" i="1"/>
  <c r="J301" i="1"/>
  <c r="K301" i="1"/>
  <c r="F302" i="1"/>
  <c r="G302" i="1"/>
  <c r="H302" i="1"/>
  <c r="I302" i="1"/>
  <c r="J302" i="1"/>
  <c r="K302" i="1"/>
  <c r="F303" i="1"/>
  <c r="G303" i="1"/>
  <c r="H303" i="1"/>
  <c r="I303" i="1"/>
  <c r="J303" i="1"/>
  <c r="K303" i="1"/>
  <c r="F304" i="1"/>
  <c r="G304" i="1"/>
  <c r="H304" i="1"/>
  <c r="I304" i="1"/>
  <c r="J304" i="1"/>
  <c r="K304" i="1"/>
  <c r="F305" i="1"/>
  <c r="G305" i="1"/>
  <c r="H305" i="1"/>
  <c r="I305" i="1"/>
  <c r="J305" i="1"/>
  <c r="K305" i="1"/>
  <c r="F306" i="1"/>
  <c r="G306" i="1"/>
  <c r="H306" i="1"/>
  <c r="I306" i="1"/>
  <c r="J306" i="1"/>
  <c r="K306" i="1"/>
  <c r="F307" i="1"/>
  <c r="G307" i="1"/>
  <c r="H307" i="1"/>
  <c r="I307" i="1"/>
  <c r="J307" i="1"/>
  <c r="K307" i="1"/>
  <c r="F308" i="1"/>
  <c r="G308" i="1"/>
  <c r="H308" i="1"/>
  <c r="I308" i="1"/>
  <c r="J308" i="1"/>
  <c r="K308" i="1"/>
  <c r="F309" i="1"/>
  <c r="G309" i="1"/>
  <c r="H309" i="1"/>
  <c r="I309" i="1"/>
  <c r="J309" i="1"/>
  <c r="K309" i="1"/>
  <c r="F310" i="1"/>
  <c r="G310" i="1"/>
  <c r="H310" i="1"/>
  <c r="I310" i="1"/>
  <c r="J310" i="1"/>
  <c r="K310" i="1"/>
  <c r="F312" i="1"/>
  <c r="G312" i="1"/>
  <c r="H312" i="1"/>
  <c r="I312" i="1"/>
  <c r="J312" i="1"/>
  <c r="K312" i="1"/>
  <c r="F313" i="1"/>
  <c r="G313" i="1"/>
  <c r="H313" i="1"/>
  <c r="I313" i="1"/>
  <c r="J313" i="1"/>
  <c r="K313" i="1"/>
  <c r="F314" i="1"/>
  <c r="G314" i="1"/>
  <c r="H314" i="1"/>
  <c r="I314" i="1"/>
  <c r="J314" i="1"/>
  <c r="K314" i="1"/>
  <c r="F315" i="1"/>
  <c r="G315" i="1"/>
  <c r="H315" i="1"/>
  <c r="I315" i="1"/>
  <c r="J315" i="1"/>
  <c r="K315" i="1"/>
  <c r="F316" i="1"/>
  <c r="G316" i="1"/>
  <c r="H316" i="1"/>
  <c r="I316" i="1"/>
  <c r="J316" i="1"/>
  <c r="K316" i="1"/>
  <c r="F318" i="1"/>
  <c r="G318" i="1"/>
  <c r="H318" i="1"/>
  <c r="I318" i="1"/>
  <c r="J318" i="1"/>
  <c r="K318" i="1"/>
  <c r="F319" i="1"/>
  <c r="G319" i="1"/>
  <c r="H319" i="1"/>
  <c r="I319" i="1"/>
  <c r="J319" i="1"/>
  <c r="K319" i="1"/>
  <c r="F321" i="1"/>
  <c r="G321" i="1"/>
  <c r="H321" i="1"/>
  <c r="I321" i="1"/>
  <c r="J321" i="1"/>
  <c r="K321" i="1"/>
  <c r="F322" i="1"/>
  <c r="G322" i="1"/>
  <c r="H322" i="1"/>
  <c r="I322" i="1"/>
  <c r="J322" i="1"/>
  <c r="K322" i="1"/>
  <c r="F323" i="1"/>
  <c r="G323" i="1"/>
  <c r="H323" i="1"/>
  <c r="I323" i="1"/>
  <c r="J323" i="1"/>
  <c r="K323" i="1"/>
  <c r="F324" i="1"/>
  <c r="G324" i="1"/>
  <c r="H324" i="1"/>
  <c r="I324" i="1"/>
  <c r="J324" i="1"/>
  <c r="K324" i="1"/>
  <c r="F325" i="1"/>
  <c r="G325" i="1"/>
  <c r="H325" i="1"/>
  <c r="I325" i="1"/>
  <c r="J325" i="1"/>
  <c r="K325" i="1"/>
  <c r="F326" i="1"/>
  <c r="G326" i="1"/>
  <c r="H326" i="1"/>
  <c r="I326" i="1"/>
  <c r="J326" i="1"/>
  <c r="K326" i="1"/>
  <c r="F327" i="1"/>
  <c r="G327" i="1"/>
  <c r="H327" i="1"/>
  <c r="I327" i="1"/>
  <c r="J327" i="1"/>
  <c r="K327" i="1"/>
  <c r="F328" i="1"/>
  <c r="G328" i="1"/>
  <c r="H328" i="1"/>
  <c r="I328" i="1"/>
  <c r="J328" i="1"/>
  <c r="K328" i="1"/>
  <c r="F330" i="1"/>
  <c r="G330" i="1"/>
  <c r="H330" i="1"/>
  <c r="I330" i="1"/>
  <c r="J330" i="1"/>
  <c r="K330" i="1"/>
  <c r="F331" i="1"/>
  <c r="G331" i="1"/>
  <c r="H331" i="1"/>
  <c r="I331" i="1"/>
  <c r="J331" i="1"/>
  <c r="K331" i="1"/>
  <c r="F332" i="1"/>
  <c r="G332" i="1"/>
  <c r="H332" i="1"/>
  <c r="I332" i="1"/>
  <c r="J332" i="1"/>
  <c r="K332" i="1"/>
  <c r="F334" i="1"/>
  <c r="G334" i="1"/>
  <c r="H334" i="1"/>
  <c r="I334" i="1"/>
  <c r="J334" i="1"/>
  <c r="K334" i="1"/>
  <c r="F335" i="1"/>
  <c r="G335" i="1"/>
  <c r="H335" i="1"/>
  <c r="I335" i="1"/>
  <c r="J335" i="1"/>
  <c r="K335" i="1"/>
  <c r="F336" i="1"/>
  <c r="G336" i="1"/>
  <c r="H336" i="1"/>
  <c r="I336" i="1"/>
  <c r="J336" i="1"/>
  <c r="K336" i="1"/>
  <c r="F337" i="1"/>
  <c r="G337" i="1"/>
  <c r="H337" i="1"/>
  <c r="I337" i="1"/>
  <c r="J337" i="1"/>
  <c r="K337" i="1"/>
  <c r="F338" i="1"/>
  <c r="G338" i="1"/>
  <c r="H338" i="1"/>
  <c r="I338" i="1"/>
  <c r="J338" i="1"/>
  <c r="K338" i="1"/>
  <c r="F339" i="1"/>
  <c r="G339" i="1"/>
  <c r="H339" i="1"/>
  <c r="I339" i="1"/>
  <c r="J339" i="1"/>
  <c r="K339" i="1"/>
  <c r="F340" i="1"/>
  <c r="G340" i="1"/>
  <c r="H340" i="1"/>
  <c r="I340" i="1"/>
  <c r="J340" i="1"/>
  <c r="K340" i="1"/>
  <c r="F341" i="1"/>
  <c r="G341" i="1"/>
  <c r="H341" i="1"/>
  <c r="I341" i="1"/>
  <c r="J341" i="1"/>
  <c r="K341" i="1"/>
  <c r="F342" i="1"/>
  <c r="G342" i="1"/>
  <c r="H342" i="1"/>
  <c r="I342" i="1"/>
  <c r="J342" i="1"/>
  <c r="K342" i="1"/>
  <c r="F343" i="1"/>
  <c r="G343" i="1"/>
  <c r="H343" i="1"/>
  <c r="I343" i="1"/>
  <c r="J343" i="1"/>
  <c r="K343" i="1"/>
  <c r="F344" i="1"/>
  <c r="G344" i="1"/>
  <c r="H344" i="1"/>
  <c r="I344" i="1"/>
  <c r="J344" i="1"/>
  <c r="K344" i="1"/>
  <c r="F345" i="1"/>
  <c r="G345" i="1"/>
  <c r="H345" i="1"/>
  <c r="I345" i="1"/>
  <c r="J345" i="1"/>
  <c r="K345" i="1"/>
  <c r="F346" i="1"/>
  <c r="G346" i="1"/>
  <c r="H346" i="1"/>
  <c r="I346" i="1"/>
  <c r="J346" i="1"/>
  <c r="K346" i="1"/>
  <c r="F347" i="1"/>
  <c r="G347" i="1"/>
  <c r="H347" i="1"/>
  <c r="I347" i="1"/>
  <c r="J347" i="1"/>
  <c r="K347" i="1"/>
  <c r="F348" i="1"/>
  <c r="G348" i="1"/>
  <c r="H348" i="1"/>
  <c r="I348" i="1"/>
  <c r="J348" i="1"/>
  <c r="K348" i="1"/>
  <c r="F349" i="1"/>
  <c r="G349" i="1"/>
  <c r="H349" i="1"/>
  <c r="I349" i="1"/>
  <c r="J349" i="1"/>
  <c r="K349" i="1"/>
  <c r="F350" i="1"/>
  <c r="G350" i="1"/>
  <c r="H350" i="1"/>
  <c r="I350" i="1"/>
  <c r="J350" i="1"/>
  <c r="K350" i="1"/>
  <c r="F351" i="1"/>
  <c r="G351" i="1"/>
  <c r="H351" i="1"/>
  <c r="I351" i="1"/>
  <c r="J351" i="1"/>
  <c r="K351" i="1"/>
  <c r="F352" i="1"/>
  <c r="G352" i="1"/>
  <c r="H352" i="1"/>
  <c r="I352" i="1"/>
  <c r="J352" i="1"/>
  <c r="K352" i="1"/>
  <c r="F353" i="1"/>
  <c r="G353" i="1"/>
  <c r="H353" i="1"/>
  <c r="I353" i="1"/>
  <c r="J353" i="1"/>
  <c r="K353" i="1"/>
  <c r="F356" i="1"/>
  <c r="G356" i="1"/>
  <c r="H356" i="1"/>
  <c r="I356" i="1"/>
  <c r="J356" i="1"/>
  <c r="K356" i="1"/>
  <c r="F358" i="1"/>
  <c r="G358" i="1"/>
  <c r="H358" i="1"/>
  <c r="I358" i="1"/>
  <c r="J358" i="1"/>
  <c r="K358" i="1"/>
  <c r="F359" i="1"/>
  <c r="G359" i="1"/>
  <c r="H359" i="1"/>
  <c r="I359" i="1"/>
  <c r="J359" i="1"/>
  <c r="K359" i="1"/>
  <c r="F360" i="1"/>
  <c r="G360" i="1"/>
  <c r="H360" i="1"/>
  <c r="I360" i="1"/>
  <c r="J360" i="1"/>
  <c r="K360" i="1"/>
  <c r="F361" i="1"/>
  <c r="G361" i="1"/>
  <c r="H361" i="1"/>
  <c r="I361" i="1"/>
  <c r="J361" i="1"/>
  <c r="K361" i="1"/>
  <c r="F362" i="1"/>
  <c r="G362" i="1"/>
  <c r="H362" i="1"/>
  <c r="I362" i="1"/>
  <c r="J362" i="1"/>
  <c r="K362" i="1"/>
  <c r="F364" i="1"/>
  <c r="G364" i="1"/>
  <c r="H364" i="1"/>
  <c r="I364" i="1"/>
  <c r="J364" i="1"/>
  <c r="K364" i="1"/>
  <c r="F365" i="1"/>
  <c r="G365" i="1"/>
  <c r="H365" i="1"/>
  <c r="I365" i="1"/>
  <c r="J365" i="1"/>
  <c r="K365" i="1"/>
  <c r="F366" i="1"/>
  <c r="G366" i="1"/>
  <c r="H366" i="1"/>
  <c r="I366" i="1"/>
  <c r="J366" i="1"/>
  <c r="K366" i="1"/>
  <c r="F367" i="1"/>
  <c r="G367" i="1"/>
  <c r="H367" i="1"/>
  <c r="I367" i="1"/>
  <c r="J367" i="1"/>
  <c r="K367" i="1"/>
  <c r="F368" i="1"/>
  <c r="G368" i="1"/>
  <c r="H368" i="1"/>
  <c r="I368" i="1"/>
  <c r="J368" i="1"/>
  <c r="K368" i="1"/>
  <c r="F369" i="1"/>
  <c r="G369" i="1"/>
  <c r="H369" i="1"/>
  <c r="I369" i="1"/>
  <c r="J369" i="1"/>
  <c r="K369" i="1"/>
  <c r="F370" i="1"/>
  <c r="G370" i="1"/>
  <c r="H370" i="1"/>
  <c r="I370" i="1"/>
  <c r="J370" i="1"/>
  <c r="K370" i="1"/>
  <c r="F371" i="1"/>
  <c r="G371" i="1"/>
  <c r="H371" i="1"/>
  <c r="I371" i="1"/>
  <c r="J371" i="1"/>
  <c r="K371" i="1"/>
  <c r="F372" i="1"/>
  <c r="G372" i="1"/>
  <c r="H372" i="1"/>
  <c r="I372" i="1"/>
  <c r="J372" i="1"/>
  <c r="K372" i="1"/>
  <c r="F373" i="1"/>
  <c r="G373" i="1"/>
  <c r="H373" i="1"/>
  <c r="I373" i="1"/>
  <c r="J373" i="1"/>
  <c r="K373" i="1"/>
  <c r="F374" i="1"/>
  <c r="G374" i="1"/>
  <c r="H374" i="1"/>
  <c r="I374" i="1"/>
  <c r="J374" i="1"/>
  <c r="K374" i="1"/>
  <c r="F376" i="1"/>
  <c r="G376" i="1"/>
  <c r="H376" i="1"/>
  <c r="I376" i="1"/>
  <c r="J376" i="1"/>
  <c r="K376" i="1"/>
  <c r="F377" i="1"/>
  <c r="G377" i="1"/>
  <c r="H377" i="1"/>
  <c r="I377" i="1"/>
  <c r="J377" i="1"/>
  <c r="K377" i="1"/>
  <c r="F378" i="1"/>
  <c r="G378" i="1"/>
  <c r="H378" i="1"/>
  <c r="I378" i="1"/>
  <c r="J378" i="1"/>
  <c r="K378" i="1"/>
  <c r="F379" i="1"/>
  <c r="G379" i="1"/>
  <c r="H379" i="1"/>
  <c r="I379" i="1"/>
  <c r="J379" i="1"/>
  <c r="K379" i="1"/>
  <c r="F380" i="1"/>
  <c r="G380" i="1"/>
  <c r="H380" i="1"/>
  <c r="I380" i="1"/>
  <c r="J380" i="1"/>
  <c r="K380" i="1"/>
  <c r="F381" i="1"/>
  <c r="G381" i="1"/>
  <c r="H381" i="1"/>
  <c r="I381" i="1"/>
  <c r="J381" i="1"/>
  <c r="K381" i="1"/>
  <c r="F382" i="1"/>
  <c r="G382" i="1"/>
  <c r="H382" i="1"/>
  <c r="I382" i="1"/>
  <c r="J382" i="1"/>
  <c r="K382" i="1"/>
  <c r="F383" i="1"/>
  <c r="G383" i="1"/>
  <c r="H383" i="1"/>
  <c r="I383" i="1"/>
  <c r="J383" i="1"/>
  <c r="K383" i="1"/>
  <c r="F384" i="1"/>
  <c r="G384" i="1"/>
  <c r="H384" i="1"/>
  <c r="I384" i="1"/>
  <c r="J384" i="1"/>
  <c r="K384" i="1"/>
  <c r="F385" i="1"/>
  <c r="G385" i="1"/>
  <c r="H385" i="1"/>
  <c r="I385" i="1"/>
  <c r="J385" i="1"/>
  <c r="K385" i="1"/>
  <c r="F386" i="1"/>
  <c r="G386" i="1"/>
  <c r="H386" i="1"/>
  <c r="I386" i="1"/>
  <c r="J386" i="1"/>
  <c r="K386" i="1"/>
  <c r="F387" i="1"/>
  <c r="G387" i="1"/>
  <c r="H387" i="1"/>
  <c r="I387" i="1"/>
  <c r="J387" i="1"/>
  <c r="K387" i="1"/>
  <c r="F388" i="1"/>
  <c r="G388" i="1"/>
  <c r="H388" i="1"/>
  <c r="I388" i="1"/>
  <c r="J388" i="1"/>
  <c r="K388" i="1"/>
  <c r="F389" i="1"/>
  <c r="G389" i="1"/>
  <c r="H389" i="1"/>
  <c r="I389" i="1"/>
  <c r="J389" i="1"/>
  <c r="K389" i="1"/>
  <c r="F390" i="1"/>
  <c r="G390" i="1"/>
  <c r="H390" i="1"/>
  <c r="I390" i="1"/>
  <c r="J390" i="1"/>
  <c r="K390" i="1"/>
  <c r="F391" i="1"/>
  <c r="G391" i="1"/>
  <c r="H391" i="1"/>
  <c r="I391" i="1"/>
  <c r="J391" i="1"/>
  <c r="K391" i="1"/>
  <c r="F392" i="1"/>
  <c r="G392" i="1"/>
  <c r="H392" i="1"/>
  <c r="I392" i="1"/>
  <c r="J392" i="1"/>
  <c r="K392" i="1"/>
  <c r="F393" i="1"/>
  <c r="G393" i="1"/>
  <c r="H393" i="1"/>
  <c r="I393" i="1"/>
  <c r="J393" i="1"/>
  <c r="K393" i="1"/>
  <c r="F394" i="1"/>
  <c r="G394" i="1"/>
  <c r="H394" i="1"/>
  <c r="I394" i="1"/>
  <c r="J394" i="1"/>
  <c r="K394" i="1"/>
  <c r="F395" i="1"/>
  <c r="G395" i="1"/>
  <c r="H395" i="1"/>
  <c r="I395" i="1"/>
  <c r="J395" i="1"/>
  <c r="K395" i="1"/>
  <c r="F396" i="1"/>
  <c r="G396" i="1"/>
  <c r="H396" i="1"/>
  <c r="I396" i="1"/>
  <c r="J396" i="1"/>
  <c r="K396" i="1"/>
  <c r="F397" i="1"/>
  <c r="G397" i="1"/>
  <c r="H397" i="1"/>
  <c r="I397" i="1"/>
  <c r="J397" i="1"/>
  <c r="K397" i="1"/>
  <c r="F398" i="1"/>
  <c r="G398" i="1"/>
  <c r="H398" i="1"/>
  <c r="I398" i="1"/>
  <c r="J398" i="1"/>
  <c r="K398" i="1"/>
  <c r="F399" i="1"/>
  <c r="G399" i="1"/>
  <c r="H399" i="1"/>
  <c r="I399" i="1"/>
  <c r="J399" i="1"/>
  <c r="K399" i="1"/>
  <c r="F400" i="1"/>
  <c r="G400" i="1"/>
  <c r="H400" i="1"/>
  <c r="I400" i="1"/>
  <c r="J400" i="1"/>
  <c r="K400" i="1"/>
  <c r="F401" i="1"/>
  <c r="G401" i="1"/>
  <c r="H401" i="1"/>
  <c r="I401" i="1"/>
  <c r="J401" i="1"/>
  <c r="K401" i="1"/>
  <c r="F402" i="1"/>
  <c r="G402" i="1"/>
  <c r="H402" i="1"/>
  <c r="I402" i="1"/>
  <c r="J402" i="1"/>
  <c r="K402" i="1"/>
  <c r="F403" i="1"/>
  <c r="G403" i="1"/>
  <c r="H403" i="1"/>
  <c r="I403" i="1"/>
  <c r="J403" i="1"/>
  <c r="K403" i="1"/>
  <c r="F404" i="1"/>
  <c r="G404" i="1"/>
  <c r="H404" i="1"/>
  <c r="I404" i="1"/>
  <c r="J404" i="1"/>
  <c r="K404" i="1"/>
  <c r="F406" i="1"/>
  <c r="G406" i="1"/>
  <c r="H406" i="1"/>
  <c r="I406" i="1"/>
  <c r="J406" i="1"/>
  <c r="K406" i="1"/>
  <c r="F407" i="1"/>
  <c r="G407" i="1"/>
  <c r="H407" i="1"/>
  <c r="I407" i="1"/>
  <c r="J407" i="1"/>
  <c r="K407" i="1"/>
  <c r="F408" i="1"/>
  <c r="G408" i="1"/>
  <c r="H408" i="1"/>
  <c r="I408" i="1"/>
  <c r="J408" i="1"/>
  <c r="K408" i="1"/>
  <c r="F409" i="1"/>
  <c r="G409" i="1"/>
  <c r="H409" i="1"/>
  <c r="I409" i="1"/>
  <c r="J409" i="1"/>
  <c r="K409" i="1"/>
  <c r="F410" i="1"/>
  <c r="G410" i="1"/>
  <c r="H410" i="1"/>
  <c r="I410" i="1"/>
  <c r="J410" i="1"/>
  <c r="K410" i="1"/>
  <c r="F411" i="1"/>
  <c r="G411" i="1"/>
  <c r="H411" i="1"/>
  <c r="I411" i="1"/>
  <c r="J411" i="1"/>
  <c r="K411" i="1"/>
  <c r="F412" i="1"/>
  <c r="G412" i="1"/>
  <c r="H412" i="1"/>
  <c r="I412" i="1"/>
  <c r="J412" i="1"/>
  <c r="K412" i="1"/>
  <c r="F413" i="1"/>
  <c r="G413" i="1"/>
  <c r="H413" i="1"/>
  <c r="I413" i="1"/>
  <c r="J413" i="1"/>
  <c r="K413" i="1"/>
  <c r="F414" i="1"/>
  <c r="G414" i="1"/>
  <c r="H414" i="1"/>
  <c r="I414" i="1"/>
  <c r="J414" i="1"/>
  <c r="K414" i="1"/>
  <c r="F415" i="1"/>
  <c r="G415" i="1"/>
  <c r="H415" i="1"/>
  <c r="I415" i="1"/>
  <c r="J415" i="1"/>
  <c r="K415" i="1"/>
  <c r="F416" i="1"/>
  <c r="G416" i="1"/>
  <c r="H416" i="1"/>
  <c r="I416" i="1"/>
  <c r="J416" i="1"/>
  <c r="K416" i="1"/>
  <c r="F417" i="1"/>
  <c r="G417" i="1"/>
  <c r="H417" i="1"/>
  <c r="I417" i="1"/>
  <c r="J417" i="1"/>
  <c r="K417" i="1"/>
  <c r="F418" i="1"/>
  <c r="G418" i="1"/>
  <c r="H418" i="1"/>
  <c r="I418" i="1"/>
  <c r="J418" i="1"/>
  <c r="K418" i="1"/>
  <c r="F419" i="1"/>
  <c r="G419" i="1"/>
  <c r="H419" i="1"/>
  <c r="I419" i="1"/>
  <c r="J419" i="1"/>
  <c r="K419" i="1"/>
  <c r="F420" i="1"/>
  <c r="G420" i="1"/>
  <c r="H420" i="1"/>
  <c r="I420" i="1"/>
  <c r="J420" i="1"/>
  <c r="K420" i="1"/>
  <c r="F421" i="1"/>
  <c r="G421" i="1"/>
  <c r="H421" i="1"/>
  <c r="I421" i="1"/>
  <c r="J421" i="1"/>
  <c r="K421" i="1"/>
  <c r="F422" i="1"/>
  <c r="G422" i="1"/>
  <c r="H422" i="1"/>
  <c r="I422" i="1"/>
  <c r="J422" i="1"/>
  <c r="K422" i="1"/>
  <c r="F424" i="1"/>
  <c r="G424" i="1"/>
  <c r="H424" i="1"/>
  <c r="I424" i="1"/>
  <c r="J424" i="1"/>
  <c r="K424" i="1"/>
  <c r="F425" i="1"/>
  <c r="G425" i="1"/>
  <c r="H425" i="1"/>
  <c r="I425" i="1"/>
  <c r="J425" i="1"/>
  <c r="K425" i="1"/>
  <c r="F426" i="1"/>
  <c r="G426" i="1"/>
  <c r="H426" i="1"/>
  <c r="I426" i="1"/>
  <c r="J426" i="1"/>
  <c r="K426" i="1"/>
  <c r="F427" i="1"/>
  <c r="G427" i="1"/>
  <c r="H427" i="1"/>
  <c r="I427" i="1"/>
  <c r="J427" i="1"/>
  <c r="K427" i="1"/>
  <c r="F428" i="1"/>
  <c r="G428" i="1"/>
  <c r="H428" i="1"/>
  <c r="I428" i="1"/>
  <c r="J428" i="1"/>
  <c r="K428" i="1"/>
  <c r="F429" i="1"/>
  <c r="G429" i="1"/>
  <c r="H429" i="1"/>
  <c r="I429" i="1"/>
  <c r="J429" i="1"/>
  <c r="K429" i="1"/>
  <c r="F430" i="1"/>
  <c r="G430" i="1"/>
  <c r="H430" i="1"/>
  <c r="I430" i="1"/>
  <c r="J430" i="1"/>
  <c r="K430" i="1"/>
  <c r="F431" i="1"/>
  <c r="G431" i="1"/>
  <c r="H431" i="1"/>
  <c r="I431" i="1"/>
  <c r="J431" i="1"/>
  <c r="K431" i="1"/>
  <c r="F432" i="1"/>
  <c r="G432" i="1"/>
  <c r="H432" i="1"/>
  <c r="I432" i="1"/>
  <c r="J432" i="1"/>
  <c r="K432" i="1"/>
  <c r="F433" i="1"/>
  <c r="G433" i="1"/>
  <c r="H433" i="1"/>
  <c r="I433" i="1"/>
  <c r="J433" i="1"/>
  <c r="K433" i="1"/>
  <c r="F434" i="1"/>
  <c r="G434" i="1"/>
  <c r="H434" i="1"/>
  <c r="I434" i="1"/>
  <c r="J434" i="1"/>
  <c r="K434" i="1"/>
  <c r="F435" i="1"/>
  <c r="G435" i="1"/>
  <c r="H435" i="1"/>
  <c r="I435" i="1"/>
  <c r="J435" i="1"/>
  <c r="K435" i="1"/>
  <c r="F436" i="1"/>
  <c r="G436" i="1"/>
  <c r="H436" i="1"/>
  <c r="I436" i="1"/>
  <c r="J436" i="1"/>
  <c r="K436" i="1"/>
  <c r="F437" i="1"/>
  <c r="G437" i="1"/>
  <c r="H437" i="1"/>
  <c r="I437" i="1"/>
  <c r="J437" i="1"/>
  <c r="K437" i="1"/>
  <c r="F438" i="1"/>
  <c r="G438" i="1"/>
  <c r="H438" i="1"/>
  <c r="I438" i="1"/>
  <c r="J438" i="1"/>
  <c r="K438" i="1"/>
  <c r="F439" i="1"/>
  <c r="G439" i="1"/>
  <c r="H439" i="1"/>
  <c r="I439" i="1"/>
  <c r="J439" i="1"/>
  <c r="K439" i="1"/>
  <c r="F440" i="1"/>
  <c r="G440" i="1"/>
  <c r="H440" i="1"/>
  <c r="I440" i="1"/>
  <c r="J440" i="1"/>
  <c r="K440" i="1"/>
  <c r="F441" i="1"/>
  <c r="G441" i="1"/>
  <c r="H441" i="1"/>
  <c r="I441" i="1"/>
  <c r="J441" i="1"/>
  <c r="K441" i="1"/>
  <c r="F442" i="1"/>
  <c r="G442" i="1"/>
  <c r="H442" i="1"/>
  <c r="I442" i="1"/>
  <c r="J442" i="1"/>
  <c r="K442" i="1"/>
  <c r="F443" i="1"/>
  <c r="G443" i="1"/>
  <c r="H443" i="1"/>
  <c r="I443" i="1"/>
  <c r="J443" i="1"/>
  <c r="K443" i="1"/>
  <c r="F444" i="1"/>
  <c r="G444" i="1"/>
  <c r="H444" i="1"/>
  <c r="I444" i="1"/>
  <c r="J444" i="1"/>
  <c r="K444" i="1"/>
  <c r="F445" i="1"/>
  <c r="G445" i="1"/>
  <c r="H445" i="1"/>
  <c r="I445" i="1"/>
  <c r="J445" i="1"/>
  <c r="K445" i="1"/>
  <c r="F447" i="1"/>
  <c r="G447" i="1"/>
  <c r="H447" i="1"/>
  <c r="I447" i="1"/>
  <c r="J447" i="1"/>
  <c r="K447" i="1"/>
  <c r="F448" i="1"/>
  <c r="G448" i="1"/>
  <c r="H448" i="1"/>
  <c r="I448" i="1"/>
  <c r="J448" i="1"/>
  <c r="K448" i="1"/>
  <c r="F449" i="1"/>
  <c r="G449" i="1"/>
  <c r="H449" i="1"/>
  <c r="I449" i="1"/>
  <c r="J449" i="1"/>
  <c r="K449" i="1"/>
  <c r="F450" i="1"/>
  <c r="G450" i="1"/>
  <c r="H450" i="1"/>
  <c r="I450" i="1"/>
  <c r="J450" i="1"/>
  <c r="K450" i="1"/>
  <c r="F451" i="1"/>
  <c r="G451" i="1"/>
  <c r="H451" i="1"/>
  <c r="I451" i="1"/>
  <c r="J451" i="1"/>
  <c r="K451" i="1"/>
  <c r="F452" i="1"/>
  <c r="G452" i="1"/>
  <c r="H452" i="1"/>
  <c r="I452" i="1"/>
  <c r="J452" i="1"/>
  <c r="K452" i="1"/>
  <c r="F453" i="1"/>
  <c r="G453" i="1"/>
  <c r="H453" i="1"/>
  <c r="I453" i="1"/>
  <c r="J453" i="1"/>
  <c r="K453" i="1"/>
  <c r="F454" i="1"/>
  <c r="G454" i="1"/>
  <c r="H454" i="1"/>
  <c r="I454" i="1"/>
  <c r="J454" i="1"/>
  <c r="K454" i="1"/>
  <c r="F455" i="1"/>
  <c r="G455" i="1"/>
  <c r="H455" i="1"/>
  <c r="I455" i="1"/>
  <c r="J455" i="1"/>
  <c r="K455" i="1"/>
  <c r="F456" i="1"/>
  <c r="G456" i="1"/>
  <c r="H456" i="1"/>
  <c r="I456" i="1"/>
  <c r="J456" i="1"/>
  <c r="K456" i="1"/>
  <c r="F457" i="1"/>
  <c r="G457" i="1"/>
  <c r="H457" i="1"/>
  <c r="I457" i="1"/>
  <c r="J457" i="1"/>
  <c r="K457" i="1"/>
  <c r="F458" i="1"/>
  <c r="G458" i="1"/>
  <c r="H458" i="1"/>
  <c r="I458" i="1"/>
  <c r="J458" i="1"/>
  <c r="K458" i="1"/>
  <c r="F459" i="1"/>
  <c r="G459" i="1"/>
  <c r="H459" i="1"/>
  <c r="I459" i="1"/>
  <c r="J459" i="1"/>
  <c r="K459" i="1"/>
  <c r="F460" i="1"/>
  <c r="G460" i="1"/>
  <c r="H460" i="1"/>
  <c r="I460" i="1"/>
  <c r="J460" i="1"/>
  <c r="K460" i="1"/>
  <c r="F461" i="1"/>
  <c r="G461" i="1"/>
  <c r="H461" i="1"/>
  <c r="I461" i="1"/>
  <c r="J461" i="1"/>
  <c r="K461" i="1"/>
  <c r="F462" i="1"/>
  <c r="G462" i="1"/>
  <c r="H462" i="1"/>
  <c r="I462" i="1"/>
  <c r="J462" i="1"/>
  <c r="K462" i="1"/>
  <c r="F463" i="1"/>
  <c r="G463" i="1"/>
  <c r="H463" i="1"/>
  <c r="I463" i="1"/>
  <c r="J463" i="1"/>
  <c r="K463" i="1"/>
  <c r="F464" i="1"/>
  <c r="G464" i="1"/>
  <c r="H464" i="1"/>
  <c r="I464" i="1"/>
  <c r="J464" i="1"/>
  <c r="K464" i="1"/>
  <c r="F465" i="1"/>
  <c r="G465" i="1"/>
  <c r="H465" i="1"/>
  <c r="I465" i="1"/>
  <c r="J465" i="1"/>
  <c r="K465" i="1"/>
  <c r="F466" i="1"/>
  <c r="G466" i="1"/>
  <c r="H466" i="1"/>
  <c r="I466" i="1"/>
  <c r="J466" i="1"/>
  <c r="K466" i="1"/>
  <c r="F467" i="1"/>
  <c r="G467" i="1"/>
  <c r="H467" i="1"/>
  <c r="I467" i="1"/>
  <c r="J467" i="1"/>
  <c r="K467" i="1"/>
  <c r="F468" i="1"/>
  <c r="G468" i="1"/>
  <c r="H468" i="1"/>
  <c r="I468" i="1"/>
  <c r="J468" i="1"/>
  <c r="K468" i="1"/>
  <c r="F469" i="1"/>
  <c r="G469" i="1"/>
  <c r="H469" i="1"/>
  <c r="I469" i="1"/>
  <c r="J469" i="1"/>
  <c r="K469" i="1"/>
  <c r="F470" i="1"/>
  <c r="G470" i="1"/>
  <c r="H470" i="1"/>
  <c r="I470" i="1"/>
  <c r="J470" i="1"/>
  <c r="K470" i="1"/>
  <c r="F471" i="1"/>
  <c r="G471" i="1"/>
  <c r="H471" i="1"/>
  <c r="I471" i="1"/>
  <c r="J471" i="1"/>
  <c r="K471" i="1"/>
  <c r="F473" i="1"/>
  <c r="G473" i="1"/>
  <c r="H473" i="1"/>
  <c r="I473" i="1"/>
  <c r="J473" i="1"/>
  <c r="K473" i="1"/>
  <c r="F474" i="1"/>
  <c r="G474" i="1"/>
  <c r="H474" i="1"/>
  <c r="I474" i="1"/>
  <c r="J474" i="1"/>
  <c r="K474" i="1"/>
  <c r="F475" i="1"/>
  <c r="G475" i="1"/>
  <c r="H475" i="1"/>
  <c r="I475" i="1"/>
  <c r="J475" i="1"/>
  <c r="K475" i="1"/>
  <c r="F476" i="1"/>
  <c r="G476" i="1"/>
  <c r="H476" i="1"/>
  <c r="I476" i="1"/>
  <c r="J476" i="1"/>
  <c r="K476" i="1"/>
  <c r="F477" i="1"/>
  <c r="G477" i="1"/>
  <c r="H477" i="1"/>
  <c r="I477" i="1"/>
  <c r="J477" i="1"/>
  <c r="K477" i="1"/>
  <c r="F478" i="1"/>
  <c r="G478" i="1"/>
  <c r="H478" i="1"/>
  <c r="I478" i="1"/>
  <c r="J478" i="1"/>
  <c r="K478" i="1"/>
  <c r="F479" i="1"/>
  <c r="G479" i="1"/>
  <c r="H479" i="1"/>
  <c r="I479" i="1"/>
  <c r="J479" i="1"/>
  <c r="K479" i="1"/>
  <c r="F480" i="1"/>
  <c r="G480" i="1"/>
  <c r="H480" i="1"/>
  <c r="I480" i="1"/>
  <c r="J480" i="1"/>
  <c r="K480" i="1"/>
  <c r="F481" i="1"/>
  <c r="G481" i="1"/>
  <c r="H481" i="1"/>
  <c r="I481" i="1"/>
  <c r="J481" i="1"/>
  <c r="K481" i="1"/>
  <c r="F482" i="1"/>
  <c r="G482" i="1"/>
  <c r="H482" i="1"/>
  <c r="I482" i="1"/>
  <c r="J482" i="1"/>
  <c r="K482" i="1"/>
  <c r="F483" i="1"/>
  <c r="G483" i="1"/>
  <c r="H483" i="1"/>
  <c r="I483" i="1"/>
  <c r="J483" i="1"/>
  <c r="K483" i="1"/>
  <c r="F484" i="1"/>
  <c r="G484" i="1"/>
  <c r="H484" i="1"/>
  <c r="I484" i="1"/>
  <c r="J484" i="1"/>
  <c r="K484" i="1"/>
  <c r="F485" i="1"/>
  <c r="G485" i="1"/>
  <c r="H485" i="1"/>
  <c r="I485" i="1"/>
  <c r="J485" i="1"/>
  <c r="K485" i="1"/>
  <c r="F486" i="1"/>
  <c r="G486" i="1"/>
  <c r="H486" i="1"/>
  <c r="I486" i="1"/>
  <c r="J486" i="1"/>
  <c r="K486" i="1"/>
  <c r="F487" i="1"/>
  <c r="G487" i="1"/>
  <c r="H487" i="1"/>
  <c r="I487" i="1"/>
  <c r="J487" i="1"/>
  <c r="K487" i="1"/>
  <c r="F488" i="1"/>
  <c r="G488" i="1"/>
  <c r="H488" i="1"/>
  <c r="I488" i="1"/>
  <c r="J488" i="1"/>
  <c r="K488" i="1"/>
  <c r="F489" i="1"/>
  <c r="G489" i="1"/>
  <c r="H489" i="1"/>
  <c r="I489" i="1"/>
  <c r="J489" i="1"/>
  <c r="K489" i="1"/>
  <c r="F490" i="1"/>
  <c r="G490" i="1"/>
  <c r="H490" i="1"/>
  <c r="I490" i="1"/>
  <c r="J490" i="1"/>
  <c r="K490" i="1"/>
  <c r="F491" i="1"/>
  <c r="G491" i="1"/>
  <c r="H491" i="1"/>
  <c r="I491" i="1"/>
  <c r="J491" i="1"/>
  <c r="K491" i="1"/>
  <c r="F492" i="1"/>
  <c r="G492" i="1"/>
  <c r="H492" i="1"/>
  <c r="I492" i="1"/>
  <c r="J492" i="1"/>
  <c r="K492" i="1"/>
  <c r="F493" i="1"/>
  <c r="G493" i="1"/>
  <c r="H493" i="1"/>
  <c r="I493" i="1"/>
  <c r="J493" i="1"/>
  <c r="K493" i="1"/>
  <c r="F494" i="1"/>
  <c r="G494" i="1"/>
  <c r="H494" i="1"/>
  <c r="I494" i="1"/>
  <c r="J494" i="1"/>
  <c r="K494" i="1"/>
  <c r="F495" i="1"/>
  <c r="G495" i="1"/>
  <c r="H495" i="1"/>
  <c r="I495" i="1"/>
  <c r="J495" i="1"/>
  <c r="K495" i="1"/>
  <c r="F496" i="1"/>
  <c r="G496" i="1"/>
  <c r="H496" i="1"/>
  <c r="I496" i="1"/>
  <c r="J496" i="1"/>
  <c r="K496" i="1"/>
  <c r="F497" i="1"/>
  <c r="G497" i="1"/>
  <c r="H497" i="1"/>
  <c r="I497" i="1"/>
  <c r="J497" i="1"/>
  <c r="K497" i="1"/>
  <c r="F498" i="1"/>
  <c r="G498" i="1"/>
  <c r="H498" i="1"/>
  <c r="I498" i="1"/>
  <c r="J498" i="1"/>
  <c r="K498" i="1"/>
  <c r="F499" i="1"/>
  <c r="G499" i="1"/>
  <c r="H499" i="1"/>
  <c r="I499" i="1"/>
  <c r="J499" i="1"/>
  <c r="K499" i="1"/>
  <c r="F500" i="1"/>
  <c r="G500" i="1"/>
  <c r="H500" i="1"/>
  <c r="I500" i="1"/>
  <c r="J500" i="1"/>
  <c r="K500" i="1"/>
  <c r="F501" i="1"/>
  <c r="G501" i="1"/>
  <c r="H501" i="1"/>
  <c r="I501" i="1"/>
  <c r="J501" i="1"/>
  <c r="K501" i="1"/>
  <c r="F502" i="1"/>
  <c r="G502" i="1"/>
  <c r="H502" i="1"/>
  <c r="I502" i="1"/>
  <c r="J502" i="1"/>
  <c r="K502" i="1"/>
  <c r="F503" i="1"/>
  <c r="G503" i="1"/>
  <c r="H503" i="1"/>
  <c r="I503" i="1"/>
  <c r="J503" i="1"/>
  <c r="K503" i="1"/>
  <c r="F504" i="1"/>
  <c r="G504" i="1"/>
  <c r="H504" i="1"/>
  <c r="I504" i="1"/>
  <c r="J504" i="1"/>
  <c r="K504" i="1"/>
  <c r="F505" i="1"/>
  <c r="G505" i="1"/>
  <c r="H505" i="1"/>
  <c r="I505" i="1"/>
  <c r="J505" i="1"/>
  <c r="K505" i="1"/>
  <c r="F506" i="1"/>
  <c r="G506" i="1"/>
  <c r="H506" i="1"/>
  <c r="I506" i="1"/>
  <c r="J506" i="1"/>
  <c r="K506" i="1"/>
  <c r="F507" i="1"/>
  <c r="G507" i="1"/>
  <c r="H507" i="1"/>
  <c r="I507" i="1"/>
  <c r="J507" i="1"/>
  <c r="K507" i="1"/>
  <c r="F508" i="1"/>
  <c r="G508" i="1"/>
  <c r="H508" i="1"/>
  <c r="I508" i="1"/>
  <c r="J508" i="1"/>
  <c r="K508" i="1"/>
  <c r="F509" i="1"/>
  <c r="G509" i="1"/>
  <c r="H509" i="1"/>
  <c r="I509" i="1"/>
  <c r="J509" i="1"/>
  <c r="K509" i="1"/>
  <c r="F510" i="1"/>
  <c r="G510" i="1"/>
  <c r="H510" i="1"/>
  <c r="I510" i="1"/>
  <c r="J510" i="1"/>
  <c r="K510" i="1"/>
  <c r="F511" i="1"/>
  <c r="G511" i="1"/>
  <c r="H511" i="1"/>
  <c r="I511" i="1"/>
  <c r="J511" i="1"/>
  <c r="K511" i="1"/>
  <c r="F512" i="1"/>
  <c r="G512" i="1"/>
  <c r="H512" i="1"/>
  <c r="I512" i="1"/>
  <c r="J512" i="1"/>
  <c r="K512" i="1"/>
  <c r="F513" i="1"/>
  <c r="G513" i="1"/>
  <c r="H513" i="1"/>
  <c r="I513" i="1"/>
  <c r="J513" i="1"/>
  <c r="K513" i="1"/>
  <c r="F514" i="1"/>
  <c r="G514" i="1"/>
  <c r="H514" i="1"/>
  <c r="I514" i="1"/>
  <c r="J514" i="1"/>
  <c r="K514" i="1"/>
  <c r="F515" i="1"/>
  <c r="G515" i="1"/>
  <c r="H515" i="1"/>
  <c r="I515" i="1"/>
  <c r="J515" i="1"/>
  <c r="K515" i="1"/>
  <c r="F516" i="1"/>
  <c r="G516" i="1"/>
  <c r="H516" i="1"/>
  <c r="I516" i="1"/>
  <c r="J516" i="1"/>
  <c r="K516" i="1"/>
  <c r="F517" i="1"/>
  <c r="G517" i="1"/>
  <c r="H517" i="1"/>
  <c r="I517" i="1"/>
  <c r="J517" i="1"/>
  <c r="K517" i="1"/>
  <c r="F518" i="1"/>
  <c r="G518" i="1"/>
  <c r="H518" i="1"/>
  <c r="I518" i="1"/>
  <c r="J518" i="1"/>
  <c r="K518" i="1"/>
  <c r="F519" i="1"/>
  <c r="G519" i="1"/>
  <c r="H519" i="1"/>
  <c r="I519" i="1"/>
  <c r="J519" i="1"/>
  <c r="K519" i="1"/>
  <c r="F520" i="1"/>
  <c r="G520" i="1"/>
  <c r="H520" i="1"/>
  <c r="I520" i="1"/>
  <c r="J520" i="1"/>
  <c r="K520" i="1"/>
  <c r="F521" i="1"/>
  <c r="G521" i="1"/>
  <c r="H521" i="1"/>
  <c r="I521" i="1"/>
  <c r="J521" i="1"/>
  <c r="K521" i="1"/>
  <c r="F522" i="1"/>
  <c r="G522" i="1"/>
  <c r="H522" i="1"/>
  <c r="I522" i="1"/>
  <c r="J522" i="1"/>
  <c r="K522" i="1"/>
  <c r="F523" i="1"/>
  <c r="G523" i="1"/>
  <c r="H523" i="1"/>
  <c r="I523" i="1"/>
  <c r="J523" i="1"/>
  <c r="K523" i="1"/>
  <c r="F524" i="1"/>
  <c r="G524" i="1"/>
  <c r="H524" i="1"/>
  <c r="I524" i="1"/>
  <c r="J524" i="1"/>
  <c r="K524" i="1"/>
  <c r="F525" i="1"/>
  <c r="G525" i="1"/>
  <c r="H525" i="1"/>
  <c r="I525" i="1"/>
  <c r="J525" i="1"/>
  <c r="K525" i="1"/>
  <c r="F526" i="1"/>
  <c r="G526" i="1"/>
  <c r="H526" i="1"/>
  <c r="I526" i="1"/>
  <c r="J526" i="1"/>
  <c r="K526" i="1"/>
  <c r="F527" i="1"/>
  <c r="G527" i="1"/>
  <c r="H527" i="1"/>
  <c r="I527" i="1"/>
  <c r="J527" i="1"/>
  <c r="K527" i="1"/>
  <c r="F528" i="1"/>
  <c r="G528" i="1"/>
  <c r="H528" i="1"/>
  <c r="I528" i="1"/>
  <c r="J528" i="1"/>
  <c r="K528" i="1"/>
  <c r="F529" i="1"/>
  <c r="G529" i="1"/>
  <c r="H529" i="1"/>
  <c r="I529" i="1"/>
  <c r="J529" i="1"/>
  <c r="K529" i="1"/>
  <c r="F530" i="1"/>
  <c r="G530" i="1"/>
  <c r="H530" i="1"/>
  <c r="I530" i="1"/>
  <c r="J530" i="1"/>
  <c r="K530" i="1"/>
  <c r="F531" i="1"/>
  <c r="G531" i="1"/>
  <c r="H531" i="1"/>
  <c r="I531" i="1"/>
  <c r="J531" i="1"/>
  <c r="K531" i="1"/>
  <c r="F532" i="1"/>
  <c r="G532" i="1"/>
  <c r="H532" i="1"/>
  <c r="I532" i="1"/>
  <c r="J532" i="1"/>
  <c r="K532" i="1"/>
  <c r="F533" i="1"/>
  <c r="G533" i="1"/>
  <c r="H533" i="1"/>
  <c r="I533" i="1"/>
  <c r="J533" i="1"/>
  <c r="K533" i="1"/>
  <c r="F534" i="1"/>
  <c r="G534" i="1"/>
  <c r="H534" i="1"/>
  <c r="I534" i="1"/>
  <c r="J534" i="1"/>
  <c r="K534" i="1"/>
  <c r="F535" i="1"/>
  <c r="G535" i="1"/>
  <c r="H535" i="1"/>
  <c r="I535" i="1"/>
  <c r="J535" i="1"/>
  <c r="K535" i="1"/>
  <c r="F536" i="1"/>
  <c r="G536" i="1"/>
  <c r="H536" i="1"/>
  <c r="I536" i="1"/>
  <c r="J536" i="1"/>
  <c r="K536" i="1"/>
  <c r="F537" i="1"/>
  <c r="G537" i="1"/>
  <c r="H537" i="1"/>
  <c r="I537" i="1"/>
  <c r="J537" i="1"/>
  <c r="K537" i="1"/>
  <c r="F538" i="1"/>
  <c r="G538" i="1"/>
  <c r="H538" i="1"/>
  <c r="I538" i="1"/>
  <c r="J538" i="1"/>
  <c r="K538" i="1"/>
  <c r="F539" i="1"/>
  <c r="G539" i="1"/>
  <c r="H539" i="1"/>
  <c r="I539" i="1"/>
  <c r="J539" i="1"/>
  <c r="K539" i="1"/>
  <c r="F540" i="1"/>
  <c r="G540" i="1"/>
  <c r="H540" i="1"/>
  <c r="I540" i="1"/>
  <c r="J540" i="1"/>
  <c r="K540" i="1"/>
  <c r="F541" i="1"/>
  <c r="G541" i="1"/>
  <c r="H541" i="1"/>
  <c r="I541" i="1"/>
  <c r="J541" i="1"/>
  <c r="K541" i="1"/>
  <c r="F542" i="1"/>
  <c r="G542" i="1"/>
  <c r="H542" i="1"/>
  <c r="I542" i="1"/>
  <c r="J542" i="1"/>
  <c r="K542" i="1"/>
  <c r="F543" i="1"/>
  <c r="G543" i="1"/>
  <c r="H543" i="1"/>
  <c r="I543" i="1"/>
  <c r="J543" i="1"/>
  <c r="K543" i="1"/>
  <c r="F544" i="1"/>
  <c r="G544" i="1"/>
  <c r="H544" i="1"/>
  <c r="I544" i="1"/>
  <c r="J544" i="1"/>
  <c r="K544" i="1"/>
  <c r="F545" i="1"/>
  <c r="G545" i="1"/>
  <c r="H545" i="1"/>
  <c r="I545" i="1"/>
  <c r="J545" i="1"/>
  <c r="K545" i="1"/>
  <c r="F546" i="1"/>
  <c r="G546" i="1"/>
  <c r="H546" i="1"/>
  <c r="I546" i="1"/>
  <c r="J546" i="1"/>
  <c r="K546" i="1"/>
  <c r="F547" i="1"/>
  <c r="G547" i="1"/>
  <c r="H547" i="1"/>
  <c r="I547" i="1"/>
  <c r="J547" i="1"/>
  <c r="K547" i="1"/>
  <c r="F548" i="1"/>
  <c r="G548" i="1"/>
  <c r="H548" i="1"/>
  <c r="I548" i="1"/>
  <c r="J548" i="1"/>
  <c r="K548" i="1"/>
  <c r="F549" i="1"/>
  <c r="G549" i="1"/>
  <c r="H549" i="1"/>
  <c r="I549" i="1"/>
  <c r="J549" i="1"/>
  <c r="K549" i="1"/>
  <c r="F550" i="1"/>
  <c r="G550" i="1"/>
  <c r="H550" i="1"/>
  <c r="I550" i="1"/>
  <c r="J550" i="1"/>
  <c r="K550" i="1"/>
  <c r="F551" i="1"/>
  <c r="G551" i="1"/>
  <c r="H551" i="1"/>
  <c r="I551" i="1"/>
  <c r="J551" i="1"/>
  <c r="K551" i="1"/>
  <c r="F553" i="1"/>
  <c r="G553" i="1"/>
  <c r="H553" i="1"/>
  <c r="I553" i="1"/>
  <c r="J553" i="1"/>
  <c r="K553" i="1"/>
  <c r="F554" i="1"/>
  <c r="G554" i="1"/>
  <c r="H554" i="1"/>
  <c r="I554" i="1"/>
  <c r="J554" i="1"/>
  <c r="K554" i="1"/>
  <c r="F555" i="1"/>
  <c r="G555" i="1"/>
  <c r="H555" i="1"/>
  <c r="I555" i="1"/>
  <c r="J555" i="1"/>
  <c r="K555" i="1"/>
  <c r="F556" i="1"/>
  <c r="G556" i="1"/>
  <c r="H556" i="1"/>
  <c r="I556" i="1"/>
  <c r="J556" i="1"/>
  <c r="K556" i="1"/>
  <c r="F557" i="1"/>
  <c r="G557" i="1"/>
  <c r="H557" i="1"/>
  <c r="I557" i="1"/>
  <c r="J557" i="1"/>
  <c r="K557" i="1"/>
  <c r="F558" i="1"/>
  <c r="G558" i="1"/>
  <c r="H558" i="1"/>
  <c r="I558" i="1"/>
  <c r="J558" i="1"/>
  <c r="K558" i="1"/>
  <c r="F559" i="1"/>
  <c r="G559" i="1"/>
  <c r="H559" i="1"/>
  <c r="I559" i="1"/>
  <c r="J559" i="1"/>
  <c r="K559" i="1"/>
  <c r="F560" i="1"/>
  <c r="G560" i="1"/>
  <c r="H560" i="1"/>
  <c r="I560" i="1"/>
  <c r="J560" i="1"/>
  <c r="K560" i="1"/>
  <c r="F561" i="1"/>
  <c r="G561" i="1"/>
  <c r="H561" i="1"/>
  <c r="I561" i="1"/>
  <c r="J561" i="1"/>
  <c r="K561" i="1"/>
  <c r="F563" i="1"/>
  <c r="G563" i="1"/>
  <c r="H563" i="1"/>
  <c r="I563" i="1"/>
  <c r="J563" i="1"/>
  <c r="K563" i="1"/>
  <c r="F564" i="1"/>
  <c r="G564" i="1"/>
  <c r="H564" i="1"/>
  <c r="I564" i="1"/>
  <c r="J564" i="1"/>
  <c r="K564" i="1"/>
  <c r="F565" i="1"/>
  <c r="G565" i="1"/>
  <c r="H565" i="1"/>
  <c r="I565" i="1"/>
  <c r="J565" i="1"/>
  <c r="K565" i="1"/>
  <c r="F566" i="1"/>
  <c r="G566" i="1"/>
  <c r="H566" i="1"/>
  <c r="I566" i="1"/>
  <c r="J566" i="1"/>
  <c r="K566" i="1"/>
  <c r="F567" i="1"/>
  <c r="G567" i="1"/>
  <c r="H567" i="1"/>
  <c r="I567" i="1"/>
  <c r="J567" i="1"/>
  <c r="K567" i="1"/>
  <c r="F568" i="1"/>
  <c r="G568" i="1"/>
  <c r="H568" i="1"/>
  <c r="I568" i="1"/>
  <c r="J568" i="1"/>
  <c r="K568" i="1"/>
  <c r="F569" i="1"/>
  <c r="G569" i="1"/>
  <c r="H569" i="1"/>
  <c r="I569" i="1"/>
  <c r="J569" i="1"/>
  <c r="K569" i="1"/>
  <c r="F570" i="1"/>
  <c r="G570" i="1"/>
  <c r="H570" i="1"/>
  <c r="I570" i="1"/>
  <c r="J570" i="1"/>
  <c r="K570" i="1"/>
  <c r="F571" i="1"/>
  <c r="G571" i="1"/>
  <c r="H571" i="1"/>
  <c r="I571" i="1"/>
  <c r="J571" i="1"/>
  <c r="K571" i="1"/>
  <c r="F572" i="1"/>
  <c r="G572" i="1"/>
  <c r="H572" i="1"/>
  <c r="I572" i="1"/>
  <c r="J572" i="1"/>
  <c r="K572" i="1"/>
  <c r="F573" i="1"/>
  <c r="G573" i="1"/>
  <c r="H573" i="1"/>
  <c r="I573" i="1"/>
  <c r="J573" i="1"/>
  <c r="K573" i="1"/>
  <c r="F574" i="1"/>
  <c r="G574" i="1"/>
  <c r="H574" i="1"/>
  <c r="I574" i="1"/>
  <c r="J574" i="1"/>
  <c r="K574" i="1"/>
  <c r="F575" i="1"/>
  <c r="G575" i="1"/>
  <c r="H575" i="1"/>
  <c r="I575" i="1"/>
  <c r="J575" i="1"/>
  <c r="K575" i="1"/>
  <c r="F576" i="1"/>
  <c r="G576" i="1"/>
  <c r="H576" i="1"/>
  <c r="I576" i="1"/>
  <c r="J576" i="1"/>
  <c r="K576" i="1"/>
  <c r="F577" i="1"/>
  <c r="G577" i="1"/>
  <c r="H577" i="1"/>
  <c r="I577" i="1"/>
  <c r="J577" i="1"/>
  <c r="K577" i="1"/>
  <c r="F578" i="1"/>
  <c r="G578" i="1"/>
  <c r="H578" i="1"/>
  <c r="I578" i="1"/>
  <c r="J578" i="1"/>
  <c r="K578" i="1"/>
  <c r="F579" i="1"/>
  <c r="G579" i="1"/>
  <c r="H579" i="1"/>
  <c r="I579" i="1"/>
  <c r="J579" i="1"/>
  <c r="K579" i="1"/>
  <c r="F580" i="1"/>
  <c r="G580" i="1"/>
  <c r="H580" i="1"/>
  <c r="I580" i="1"/>
  <c r="J580" i="1"/>
  <c r="K580" i="1"/>
  <c r="F581" i="1"/>
  <c r="G581" i="1"/>
  <c r="H581" i="1"/>
  <c r="I581" i="1"/>
  <c r="J581" i="1"/>
  <c r="K581" i="1"/>
  <c r="F582" i="1"/>
  <c r="G582" i="1"/>
  <c r="H582" i="1"/>
  <c r="I582" i="1"/>
  <c r="J582" i="1"/>
  <c r="K582" i="1"/>
  <c r="F583" i="1"/>
  <c r="G583" i="1"/>
  <c r="H583" i="1"/>
  <c r="I583" i="1"/>
  <c r="J583" i="1"/>
  <c r="K583" i="1"/>
  <c r="F584" i="1"/>
  <c r="G584" i="1"/>
  <c r="H584" i="1"/>
  <c r="I584" i="1"/>
  <c r="J584" i="1"/>
  <c r="K584" i="1"/>
  <c r="F585" i="1"/>
  <c r="G585" i="1"/>
  <c r="H585" i="1"/>
  <c r="I585" i="1"/>
  <c r="J585" i="1"/>
  <c r="K585" i="1"/>
  <c r="F586" i="1"/>
  <c r="G586" i="1"/>
  <c r="H586" i="1"/>
  <c r="I586" i="1"/>
  <c r="J586" i="1"/>
  <c r="K586" i="1"/>
  <c r="F587" i="1"/>
  <c r="G587" i="1"/>
  <c r="H587" i="1"/>
  <c r="I587" i="1"/>
  <c r="J587" i="1"/>
  <c r="K587" i="1"/>
  <c r="F588" i="1"/>
  <c r="G588" i="1"/>
  <c r="H588" i="1"/>
  <c r="I588" i="1"/>
  <c r="J588" i="1"/>
  <c r="K588" i="1"/>
  <c r="F589" i="1"/>
  <c r="G589" i="1"/>
  <c r="H589" i="1"/>
  <c r="I589" i="1"/>
  <c r="J589" i="1"/>
  <c r="K589" i="1"/>
  <c r="F590" i="1"/>
  <c r="G590" i="1"/>
  <c r="H590" i="1"/>
  <c r="I590" i="1"/>
  <c r="J590" i="1"/>
  <c r="K590" i="1"/>
  <c r="F592" i="1"/>
  <c r="G592" i="1"/>
  <c r="H592" i="1"/>
  <c r="I592" i="1"/>
  <c r="J592" i="1"/>
  <c r="K592" i="1"/>
  <c r="F594" i="1"/>
  <c r="G594" i="1"/>
  <c r="H594" i="1"/>
  <c r="I594" i="1"/>
  <c r="J594" i="1"/>
  <c r="K594" i="1"/>
  <c r="F595" i="1"/>
  <c r="G595" i="1"/>
  <c r="H595" i="1"/>
  <c r="I595" i="1"/>
  <c r="J595" i="1"/>
  <c r="K595" i="1"/>
  <c r="F596" i="1"/>
  <c r="G596" i="1"/>
  <c r="H596" i="1"/>
  <c r="I596" i="1"/>
  <c r="J596" i="1"/>
  <c r="K596" i="1"/>
  <c r="F597" i="1"/>
  <c r="G597" i="1"/>
  <c r="H597" i="1"/>
  <c r="I597" i="1"/>
  <c r="J597" i="1"/>
  <c r="K597" i="1"/>
  <c r="F598" i="1"/>
  <c r="G598" i="1"/>
  <c r="H598" i="1"/>
  <c r="I598" i="1"/>
  <c r="J598" i="1"/>
  <c r="K598" i="1"/>
  <c r="F599" i="1"/>
  <c r="G599" i="1"/>
  <c r="H599" i="1"/>
  <c r="I599" i="1"/>
  <c r="J599" i="1"/>
  <c r="K599" i="1"/>
  <c r="F600" i="1"/>
  <c r="G600" i="1"/>
  <c r="H600" i="1"/>
  <c r="I600" i="1"/>
  <c r="J600" i="1"/>
  <c r="K600" i="1"/>
  <c r="F601" i="1"/>
  <c r="G601" i="1"/>
  <c r="H601" i="1"/>
  <c r="I601" i="1"/>
  <c r="J601" i="1"/>
  <c r="K601" i="1"/>
  <c r="F602" i="1"/>
  <c r="G602" i="1"/>
  <c r="H602" i="1"/>
  <c r="I602" i="1"/>
  <c r="J602" i="1"/>
  <c r="K602" i="1"/>
  <c r="F603" i="1"/>
  <c r="G603" i="1"/>
  <c r="H603" i="1"/>
  <c r="I603" i="1"/>
  <c r="J603" i="1"/>
  <c r="K603" i="1"/>
  <c r="F604" i="1"/>
  <c r="G604" i="1"/>
  <c r="H604" i="1"/>
  <c r="I604" i="1"/>
  <c r="J604" i="1"/>
  <c r="K604" i="1"/>
  <c r="F605" i="1"/>
  <c r="G605" i="1"/>
  <c r="H605" i="1"/>
  <c r="I605" i="1"/>
  <c r="J605" i="1"/>
  <c r="K605" i="1"/>
  <c r="F606" i="1"/>
  <c r="G606" i="1"/>
  <c r="H606" i="1"/>
  <c r="I606" i="1"/>
  <c r="J606" i="1"/>
  <c r="K606" i="1"/>
  <c r="F607" i="1"/>
  <c r="G607" i="1"/>
  <c r="H607" i="1"/>
  <c r="I607" i="1"/>
  <c r="J607" i="1"/>
  <c r="K607" i="1"/>
  <c r="F608" i="1"/>
  <c r="G608" i="1"/>
  <c r="H608" i="1"/>
  <c r="I608" i="1"/>
  <c r="J608" i="1"/>
  <c r="K608" i="1"/>
  <c r="F609" i="1"/>
  <c r="G609" i="1"/>
  <c r="H609" i="1"/>
  <c r="I609" i="1"/>
  <c r="J609" i="1"/>
  <c r="K609" i="1"/>
  <c r="F610" i="1"/>
  <c r="G610" i="1"/>
  <c r="H610" i="1"/>
  <c r="I610" i="1"/>
  <c r="J610" i="1"/>
  <c r="K610" i="1"/>
  <c r="F611" i="1"/>
  <c r="G611" i="1"/>
  <c r="H611" i="1"/>
  <c r="I611" i="1"/>
  <c r="J611" i="1"/>
  <c r="K611" i="1"/>
  <c r="F612" i="1"/>
  <c r="G612" i="1"/>
  <c r="H612" i="1"/>
  <c r="I612" i="1"/>
  <c r="J612" i="1"/>
  <c r="K612" i="1"/>
  <c r="F614" i="1"/>
  <c r="G614" i="1"/>
  <c r="H614" i="1"/>
  <c r="I614" i="1"/>
  <c r="J614" i="1"/>
  <c r="K614" i="1"/>
  <c r="F615" i="1"/>
  <c r="G615" i="1"/>
  <c r="H615" i="1"/>
  <c r="I615" i="1"/>
  <c r="J615" i="1"/>
  <c r="K615" i="1"/>
  <c r="F616" i="1"/>
  <c r="G616" i="1"/>
  <c r="H616" i="1"/>
  <c r="I616" i="1"/>
  <c r="J616" i="1"/>
  <c r="K616" i="1"/>
  <c r="F617" i="1"/>
  <c r="G617" i="1"/>
  <c r="H617" i="1"/>
  <c r="I617" i="1"/>
  <c r="J617" i="1"/>
  <c r="K617" i="1"/>
  <c r="F618" i="1"/>
  <c r="G618" i="1"/>
  <c r="H618" i="1"/>
  <c r="I618" i="1"/>
  <c r="J618" i="1"/>
  <c r="K618" i="1"/>
  <c r="F619" i="1"/>
  <c r="G619" i="1"/>
  <c r="H619" i="1"/>
  <c r="I619" i="1"/>
  <c r="J619" i="1"/>
  <c r="K619" i="1"/>
  <c r="F620" i="1"/>
  <c r="G620" i="1"/>
  <c r="H620" i="1"/>
  <c r="I620" i="1"/>
  <c r="J620" i="1"/>
  <c r="K620" i="1"/>
  <c r="F622" i="1"/>
  <c r="G622" i="1"/>
  <c r="H622" i="1"/>
  <c r="I622" i="1"/>
  <c r="J622" i="1"/>
  <c r="K622" i="1"/>
  <c r="F623" i="1"/>
  <c r="G623" i="1"/>
  <c r="H623" i="1"/>
  <c r="I623" i="1"/>
  <c r="J623" i="1"/>
  <c r="K623" i="1"/>
  <c r="F624" i="1"/>
  <c r="G624" i="1"/>
  <c r="H624" i="1"/>
  <c r="I624" i="1"/>
  <c r="J624" i="1"/>
  <c r="K624" i="1"/>
  <c r="F625" i="1"/>
  <c r="G625" i="1"/>
  <c r="H625" i="1"/>
  <c r="I625" i="1"/>
  <c r="J625" i="1"/>
  <c r="K625" i="1"/>
  <c r="F626" i="1"/>
  <c r="G626" i="1"/>
  <c r="H626" i="1"/>
  <c r="I626" i="1"/>
  <c r="J626" i="1"/>
  <c r="K626" i="1"/>
  <c r="F627" i="1"/>
  <c r="G627" i="1"/>
  <c r="H627" i="1"/>
  <c r="I627" i="1"/>
  <c r="J627" i="1"/>
  <c r="K627" i="1"/>
  <c r="F628" i="1"/>
  <c r="G628" i="1"/>
  <c r="H628" i="1"/>
  <c r="I628" i="1"/>
  <c r="J628" i="1"/>
  <c r="K628" i="1"/>
  <c r="F629" i="1"/>
  <c r="G629" i="1"/>
  <c r="H629" i="1"/>
  <c r="I629" i="1"/>
  <c r="J629" i="1"/>
  <c r="K629" i="1"/>
  <c r="F630" i="1"/>
  <c r="G630" i="1"/>
  <c r="H630" i="1"/>
  <c r="I630" i="1"/>
  <c r="J630" i="1"/>
  <c r="K630" i="1"/>
  <c r="F631" i="1"/>
  <c r="G631" i="1"/>
  <c r="H631" i="1"/>
  <c r="I631" i="1"/>
  <c r="J631" i="1"/>
  <c r="K631" i="1"/>
  <c r="F632" i="1"/>
  <c r="G632" i="1"/>
  <c r="H632" i="1"/>
  <c r="I632" i="1"/>
  <c r="J632" i="1"/>
  <c r="K632" i="1"/>
  <c r="F633" i="1"/>
  <c r="G633" i="1"/>
  <c r="H633" i="1"/>
  <c r="I633" i="1"/>
  <c r="J633" i="1"/>
  <c r="K633" i="1"/>
  <c r="F634" i="1"/>
  <c r="G634" i="1"/>
  <c r="H634" i="1"/>
  <c r="I634" i="1"/>
  <c r="J634" i="1"/>
  <c r="K634" i="1"/>
  <c r="F635" i="1"/>
  <c r="G635" i="1"/>
  <c r="H635" i="1"/>
  <c r="I635" i="1"/>
  <c r="J635" i="1"/>
  <c r="K635" i="1"/>
  <c r="F636" i="1"/>
  <c r="G636" i="1"/>
  <c r="H636" i="1"/>
  <c r="I636" i="1"/>
  <c r="J636" i="1"/>
  <c r="K636" i="1"/>
  <c r="F637" i="1"/>
  <c r="G637" i="1"/>
  <c r="H637" i="1"/>
  <c r="I637" i="1"/>
  <c r="J637" i="1"/>
  <c r="K637" i="1"/>
  <c r="F638" i="1"/>
  <c r="G638" i="1"/>
  <c r="H638" i="1"/>
  <c r="I638" i="1"/>
  <c r="J638" i="1"/>
  <c r="K638" i="1"/>
  <c r="F639" i="1"/>
  <c r="G639" i="1"/>
  <c r="H639" i="1"/>
  <c r="I639" i="1"/>
  <c r="J639" i="1"/>
  <c r="K639" i="1"/>
  <c r="F640" i="1"/>
  <c r="G640" i="1"/>
  <c r="H640" i="1"/>
  <c r="I640" i="1"/>
  <c r="J640" i="1"/>
  <c r="K640" i="1"/>
  <c r="F641" i="1"/>
  <c r="G641" i="1"/>
  <c r="H641" i="1"/>
  <c r="I641" i="1"/>
  <c r="J641" i="1"/>
  <c r="K641" i="1"/>
  <c r="F642" i="1"/>
  <c r="G642" i="1"/>
  <c r="H642" i="1"/>
  <c r="I642" i="1"/>
  <c r="J642" i="1"/>
  <c r="K642" i="1"/>
  <c r="F643" i="1"/>
  <c r="G643" i="1"/>
  <c r="H643" i="1"/>
  <c r="I643" i="1"/>
  <c r="J643" i="1"/>
  <c r="K643" i="1"/>
  <c r="F644" i="1"/>
  <c r="G644" i="1"/>
  <c r="H644" i="1"/>
  <c r="I644" i="1"/>
  <c r="J644" i="1"/>
  <c r="K644" i="1"/>
  <c r="F645" i="1"/>
  <c r="G645" i="1"/>
  <c r="H645" i="1"/>
  <c r="I645" i="1"/>
  <c r="J645" i="1"/>
  <c r="K645" i="1"/>
  <c r="F647" i="1"/>
  <c r="G647" i="1"/>
  <c r="H647" i="1"/>
  <c r="I647" i="1"/>
  <c r="J647" i="1"/>
  <c r="K647" i="1"/>
  <c r="F648" i="1"/>
  <c r="G648" i="1"/>
  <c r="H648" i="1"/>
  <c r="I648" i="1"/>
  <c r="J648" i="1"/>
  <c r="K648" i="1"/>
  <c r="F649" i="1"/>
  <c r="G649" i="1"/>
  <c r="H649" i="1"/>
  <c r="I649" i="1"/>
  <c r="J649" i="1"/>
  <c r="K649" i="1"/>
  <c r="F650" i="1"/>
  <c r="G650" i="1"/>
  <c r="H650" i="1"/>
  <c r="I650" i="1"/>
  <c r="J650" i="1"/>
  <c r="K650" i="1"/>
  <c r="F651" i="1"/>
  <c r="G651" i="1"/>
  <c r="H651" i="1"/>
  <c r="I651" i="1"/>
  <c r="J651" i="1"/>
  <c r="K651" i="1"/>
  <c r="F652" i="1"/>
  <c r="G652" i="1"/>
  <c r="H652" i="1"/>
  <c r="I652" i="1"/>
  <c r="J652" i="1"/>
  <c r="K652" i="1"/>
  <c r="F653" i="1"/>
  <c r="G653" i="1"/>
  <c r="H653" i="1"/>
  <c r="I653" i="1"/>
  <c r="J653" i="1"/>
  <c r="K653" i="1"/>
  <c r="F654" i="1"/>
  <c r="G654" i="1"/>
  <c r="H654" i="1"/>
  <c r="I654" i="1"/>
  <c r="J654" i="1"/>
  <c r="K654" i="1"/>
  <c r="F655" i="1"/>
  <c r="G655" i="1"/>
  <c r="H655" i="1"/>
  <c r="I655" i="1"/>
  <c r="J655" i="1"/>
  <c r="K655" i="1"/>
  <c r="F656" i="1"/>
  <c r="G656" i="1"/>
  <c r="H656" i="1"/>
  <c r="I656" i="1"/>
  <c r="J656" i="1"/>
  <c r="K656" i="1"/>
  <c r="F657" i="1"/>
  <c r="G657" i="1"/>
  <c r="H657" i="1"/>
  <c r="I657" i="1"/>
  <c r="J657" i="1"/>
  <c r="K657" i="1"/>
  <c r="F658" i="1"/>
  <c r="G658" i="1"/>
  <c r="H658" i="1"/>
  <c r="I658" i="1"/>
  <c r="J658" i="1"/>
  <c r="K658" i="1"/>
  <c r="F659" i="1"/>
  <c r="G659" i="1"/>
  <c r="H659" i="1"/>
  <c r="I659" i="1"/>
  <c r="J659" i="1"/>
  <c r="K659" i="1"/>
  <c r="F660" i="1"/>
  <c r="G660" i="1"/>
  <c r="H660" i="1"/>
  <c r="I660" i="1"/>
  <c r="J660" i="1"/>
  <c r="K660" i="1"/>
  <c r="F661" i="1"/>
  <c r="G661" i="1"/>
  <c r="H661" i="1"/>
  <c r="I661" i="1"/>
  <c r="J661" i="1"/>
  <c r="K661" i="1"/>
  <c r="F662" i="1"/>
  <c r="G662" i="1"/>
  <c r="H662" i="1"/>
  <c r="I662" i="1"/>
  <c r="J662" i="1"/>
  <c r="K662" i="1"/>
  <c r="F663" i="1"/>
  <c r="G663" i="1"/>
  <c r="H663" i="1"/>
  <c r="I663" i="1"/>
  <c r="J663" i="1"/>
  <c r="K663" i="1"/>
  <c r="F664" i="1"/>
  <c r="G664" i="1"/>
  <c r="H664" i="1"/>
  <c r="I664" i="1"/>
  <c r="J664" i="1"/>
  <c r="K664" i="1"/>
  <c r="F665" i="1"/>
  <c r="G665" i="1"/>
  <c r="H665" i="1"/>
  <c r="I665" i="1"/>
  <c r="J665" i="1"/>
  <c r="K665" i="1"/>
  <c r="F666" i="1"/>
  <c r="G666" i="1"/>
  <c r="H666" i="1"/>
  <c r="I666" i="1"/>
  <c r="J666" i="1"/>
  <c r="K666" i="1"/>
  <c r="F667" i="1"/>
  <c r="G667" i="1"/>
  <c r="H667" i="1"/>
  <c r="I667" i="1"/>
  <c r="J667" i="1"/>
  <c r="K667" i="1"/>
  <c r="F668" i="1"/>
  <c r="G668" i="1"/>
  <c r="H668" i="1"/>
  <c r="I668" i="1"/>
  <c r="J668" i="1"/>
  <c r="K668" i="1"/>
  <c r="F669" i="1"/>
  <c r="G669" i="1"/>
  <c r="H669" i="1"/>
  <c r="I669" i="1"/>
  <c r="J669" i="1"/>
  <c r="K669" i="1"/>
  <c r="F670" i="1"/>
  <c r="G670" i="1"/>
  <c r="H670" i="1"/>
  <c r="I670" i="1"/>
  <c r="J670" i="1"/>
  <c r="K670" i="1"/>
  <c r="F671" i="1"/>
  <c r="G671" i="1"/>
  <c r="H671" i="1"/>
  <c r="I671" i="1"/>
  <c r="J671" i="1"/>
  <c r="K671" i="1"/>
  <c r="F672" i="1"/>
  <c r="G672" i="1"/>
  <c r="H672" i="1"/>
  <c r="I672" i="1"/>
  <c r="J672" i="1"/>
  <c r="K672" i="1"/>
  <c r="F673" i="1"/>
  <c r="G673" i="1"/>
  <c r="H673" i="1"/>
  <c r="I673" i="1"/>
  <c r="J673" i="1"/>
  <c r="K673" i="1"/>
  <c r="F674" i="1"/>
  <c r="G674" i="1"/>
  <c r="H674" i="1"/>
  <c r="I674" i="1"/>
  <c r="J674" i="1"/>
  <c r="K674" i="1"/>
  <c r="F675" i="1"/>
  <c r="G675" i="1"/>
  <c r="H675" i="1"/>
  <c r="I675" i="1"/>
  <c r="J675" i="1"/>
  <c r="K675" i="1"/>
  <c r="F676" i="1"/>
  <c r="G676" i="1"/>
  <c r="H676" i="1"/>
  <c r="I676" i="1"/>
  <c r="J676" i="1"/>
  <c r="K676" i="1"/>
  <c r="F677" i="1"/>
  <c r="G677" i="1"/>
  <c r="H677" i="1"/>
  <c r="I677" i="1"/>
  <c r="J677" i="1"/>
  <c r="K677" i="1"/>
  <c r="F678" i="1"/>
  <c r="G678" i="1"/>
  <c r="H678" i="1"/>
  <c r="I678" i="1"/>
  <c r="J678" i="1"/>
  <c r="K678" i="1"/>
  <c r="F679" i="1"/>
  <c r="G679" i="1"/>
  <c r="H679" i="1"/>
  <c r="I679" i="1"/>
  <c r="J679" i="1"/>
  <c r="K679" i="1"/>
  <c r="F680" i="1"/>
  <c r="G680" i="1"/>
  <c r="H680" i="1"/>
  <c r="I680" i="1"/>
  <c r="J680" i="1"/>
  <c r="K680" i="1"/>
  <c r="F681" i="1"/>
  <c r="G681" i="1"/>
  <c r="H681" i="1"/>
  <c r="I681" i="1"/>
  <c r="J681" i="1"/>
  <c r="K681" i="1"/>
  <c r="F682" i="1"/>
  <c r="G682" i="1"/>
  <c r="H682" i="1"/>
  <c r="I682" i="1"/>
  <c r="J682" i="1"/>
  <c r="K682" i="1"/>
  <c r="F683" i="1"/>
  <c r="G683" i="1"/>
  <c r="H683" i="1"/>
  <c r="I683" i="1"/>
  <c r="J683" i="1"/>
  <c r="K683" i="1"/>
  <c r="F684" i="1"/>
  <c r="G684" i="1"/>
  <c r="H684" i="1"/>
  <c r="I684" i="1"/>
  <c r="J684" i="1"/>
  <c r="K684" i="1"/>
  <c r="F685" i="1"/>
  <c r="G685" i="1"/>
  <c r="H685" i="1"/>
  <c r="I685" i="1"/>
  <c r="J685" i="1"/>
  <c r="K685" i="1"/>
  <c r="F686" i="1"/>
  <c r="G686" i="1"/>
  <c r="H686" i="1"/>
  <c r="I686" i="1"/>
  <c r="J686" i="1"/>
  <c r="K686" i="1"/>
  <c r="F687" i="1"/>
  <c r="G687" i="1"/>
  <c r="H687" i="1"/>
  <c r="I687" i="1"/>
  <c r="J687" i="1"/>
  <c r="K687" i="1"/>
  <c r="F688" i="1"/>
  <c r="G688" i="1"/>
  <c r="H688" i="1"/>
  <c r="I688" i="1"/>
  <c r="J688" i="1"/>
  <c r="K688" i="1"/>
  <c r="F689" i="1"/>
  <c r="G689" i="1"/>
  <c r="H689" i="1"/>
  <c r="I689" i="1"/>
  <c r="J689" i="1"/>
  <c r="K689" i="1"/>
  <c r="F690" i="1"/>
  <c r="G690" i="1"/>
  <c r="H690" i="1"/>
  <c r="I690" i="1"/>
  <c r="J690" i="1"/>
  <c r="K690" i="1"/>
  <c r="F691" i="1"/>
  <c r="G691" i="1"/>
  <c r="H691" i="1"/>
  <c r="I691" i="1"/>
  <c r="J691" i="1"/>
  <c r="K691" i="1"/>
  <c r="F692" i="1"/>
  <c r="G692" i="1"/>
  <c r="H692" i="1"/>
  <c r="I692" i="1"/>
  <c r="J692" i="1"/>
  <c r="K692" i="1"/>
  <c r="F693" i="1"/>
  <c r="G693" i="1"/>
  <c r="H693" i="1"/>
  <c r="I693" i="1"/>
  <c r="J693" i="1"/>
  <c r="K693" i="1"/>
  <c r="F694" i="1"/>
  <c r="G694" i="1"/>
  <c r="H694" i="1"/>
  <c r="I694" i="1"/>
  <c r="J694" i="1"/>
  <c r="K694" i="1"/>
  <c r="F695" i="1"/>
  <c r="G695" i="1"/>
  <c r="H695" i="1"/>
  <c r="I695" i="1"/>
  <c r="J695" i="1"/>
  <c r="K695" i="1"/>
  <c r="F696" i="1"/>
  <c r="G696" i="1"/>
  <c r="H696" i="1"/>
  <c r="I696" i="1"/>
  <c r="J696" i="1"/>
  <c r="K696" i="1"/>
  <c r="F697" i="1"/>
  <c r="G697" i="1"/>
  <c r="H697" i="1"/>
  <c r="I697" i="1"/>
  <c r="J697" i="1"/>
  <c r="K697" i="1"/>
  <c r="F698" i="1"/>
  <c r="G698" i="1"/>
  <c r="H698" i="1"/>
  <c r="I698" i="1"/>
  <c r="J698" i="1"/>
  <c r="K698" i="1"/>
  <c r="F699" i="1"/>
  <c r="G699" i="1"/>
  <c r="H699" i="1"/>
  <c r="I699" i="1"/>
  <c r="J699" i="1"/>
  <c r="K699" i="1"/>
  <c r="F700" i="1"/>
  <c r="G700" i="1"/>
  <c r="H700" i="1"/>
  <c r="I700" i="1"/>
  <c r="J700" i="1"/>
  <c r="K700" i="1"/>
  <c r="F701" i="1"/>
  <c r="G701" i="1"/>
  <c r="H701" i="1"/>
  <c r="I701" i="1"/>
  <c r="J701" i="1"/>
  <c r="K701" i="1"/>
  <c r="F702" i="1"/>
  <c r="G702" i="1"/>
  <c r="H702" i="1"/>
  <c r="I702" i="1"/>
  <c r="J702" i="1"/>
  <c r="K702" i="1"/>
  <c r="F703" i="1"/>
  <c r="G703" i="1"/>
  <c r="H703" i="1"/>
  <c r="I703" i="1"/>
  <c r="J703" i="1"/>
  <c r="K703" i="1"/>
  <c r="F704" i="1"/>
  <c r="G704" i="1"/>
  <c r="H704" i="1"/>
  <c r="I704" i="1"/>
  <c r="J704" i="1"/>
  <c r="K704" i="1"/>
  <c r="F705" i="1"/>
  <c r="G705" i="1"/>
  <c r="H705" i="1"/>
  <c r="I705" i="1"/>
  <c r="J705" i="1"/>
  <c r="K705" i="1"/>
  <c r="F706" i="1"/>
  <c r="G706" i="1"/>
  <c r="H706" i="1"/>
  <c r="I706" i="1"/>
  <c r="J706" i="1"/>
  <c r="K706" i="1"/>
  <c r="F707" i="1"/>
  <c r="G707" i="1"/>
  <c r="H707" i="1"/>
  <c r="I707" i="1"/>
  <c r="J707" i="1"/>
  <c r="K707" i="1"/>
  <c r="F708" i="1"/>
  <c r="G708" i="1"/>
  <c r="H708" i="1"/>
  <c r="I708" i="1"/>
  <c r="J708" i="1"/>
  <c r="K708" i="1"/>
  <c r="F710" i="1"/>
  <c r="G710" i="1"/>
  <c r="H710" i="1"/>
  <c r="I710" i="1"/>
  <c r="J710" i="1"/>
  <c r="K710" i="1"/>
  <c r="F711" i="1"/>
  <c r="G711" i="1"/>
  <c r="H711" i="1"/>
  <c r="I711" i="1"/>
  <c r="J711" i="1"/>
  <c r="K711" i="1"/>
  <c r="F712" i="1"/>
  <c r="G712" i="1"/>
  <c r="H712" i="1"/>
  <c r="I712" i="1"/>
  <c r="J712" i="1"/>
  <c r="K712" i="1"/>
  <c r="F713" i="1"/>
  <c r="G713" i="1"/>
  <c r="H713" i="1"/>
  <c r="I713" i="1"/>
  <c r="J713" i="1"/>
  <c r="K713" i="1"/>
  <c r="F714" i="1"/>
  <c r="G714" i="1"/>
  <c r="H714" i="1"/>
  <c r="I714" i="1"/>
  <c r="J714" i="1"/>
  <c r="K714" i="1"/>
  <c r="F715" i="1"/>
  <c r="G715" i="1"/>
  <c r="H715" i="1"/>
  <c r="I715" i="1"/>
  <c r="J715" i="1"/>
  <c r="K715" i="1"/>
  <c r="F716" i="1"/>
  <c r="G716" i="1"/>
  <c r="H716" i="1"/>
  <c r="I716" i="1"/>
  <c r="J716" i="1"/>
  <c r="K716" i="1"/>
  <c r="F717" i="1"/>
  <c r="G717" i="1"/>
  <c r="H717" i="1"/>
  <c r="I717" i="1"/>
  <c r="J717" i="1"/>
  <c r="K717" i="1"/>
  <c r="F718" i="1"/>
  <c r="G718" i="1"/>
  <c r="H718" i="1"/>
  <c r="I718" i="1"/>
  <c r="J718" i="1"/>
  <c r="K718" i="1"/>
  <c r="F719" i="1"/>
  <c r="G719" i="1"/>
  <c r="H719" i="1"/>
  <c r="I719" i="1"/>
  <c r="J719" i="1"/>
  <c r="K719" i="1"/>
  <c r="F720" i="1"/>
  <c r="G720" i="1"/>
  <c r="H720" i="1"/>
  <c r="I720" i="1"/>
  <c r="J720" i="1"/>
  <c r="K720" i="1"/>
  <c r="F721" i="1"/>
  <c r="G721" i="1"/>
  <c r="H721" i="1"/>
  <c r="I721" i="1"/>
  <c r="J721" i="1"/>
  <c r="K721" i="1"/>
  <c r="F722" i="1"/>
  <c r="G722" i="1"/>
  <c r="H722" i="1"/>
  <c r="I722" i="1"/>
  <c r="J722" i="1"/>
  <c r="K722" i="1"/>
  <c r="F723" i="1"/>
  <c r="G723" i="1"/>
  <c r="H723" i="1"/>
  <c r="I723" i="1"/>
  <c r="J723" i="1"/>
  <c r="K723" i="1"/>
  <c r="F724" i="1"/>
  <c r="G724" i="1"/>
  <c r="H724" i="1"/>
  <c r="I724" i="1"/>
  <c r="J724" i="1"/>
  <c r="K724" i="1"/>
  <c r="F725" i="1"/>
  <c r="G725" i="1"/>
  <c r="H725" i="1"/>
  <c r="I725" i="1"/>
  <c r="J725" i="1"/>
  <c r="K725" i="1"/>
  <c r="F726" i="1"/>
  <c r="G726" i="1"/>
  <c r="H726" i="1"/>
  <c r="I726" i="1"/>
  <c r="J726" i="1"/>
  <c r="K726" i="1"/>
  <c r="F727" i="1"/>
  <c r="G727" i="1"/>
  <c r="H727" i="1"/>
  <c r="I727" i="1"/>
  <c r="J727" i="1"/>
  <c r="K727" i="1"/>
  <c r="F728" i="1"/>
  <c r="G728" i="1"/>
  <c r="H728" i="1"/>
  <c r="I728" i="1"/>
  <c r="J728" i="1"/>
  <c r="K728" i="1"/>
  <c r="F729" i="1"/>
  <c r="G729" i="1"/>
  <c r="H729" i="1"/>
  <c r="I729" i="1"/>
  <c r="J729" i="1"/>
  <c r="K729" i="1"/>
  <c r="F730" i="1"/>
  <c r="G730" i="1"/>
  <c r="H730" i="1"/>
  <c r="I730" i="1"/>
  <c r="J730" i="1"/>
  <c r="K730" i="1"/>
  <c r="F731" i="1"/>
  <c r="G731" i="1"/>
  <c r="H731" i="1"/>
  <c r="I731" i="1"/>
  <c r="J731" i="1"/>
  <c r="K731" i="1"/>
  <c r="F732" i="1"/>
  <c r="G732" i="1"/>
  <c r="H732" i="1"/>
  <c r="I732" i="1"/>
  <c r="J732" i="1"/>
  <c r="K732" i="1"/>
  <c r="F733" i="1"/>
  <c r="G733" i="1"/>
  <c r="H733" i="1"/>
  <c r="I733" i="1"/>
  <c r="J733" i="1"/>
  <c r="K733" i="1"/>
  <c r="F734" i="1"/>
  <c r="G734" i="1"/>
  <c r="H734" i="1"/>
  <c r="I734" i="1"/>
  <c r="J734" i="1"/>
  <c r="K734" i="1"/>
  <c r="F735" i="1"/>
  <c r="G735" i="1"/>
  <c r="H735" i="1"/>
  <c r="I735" i="1"/>
  <c r="J735" i="1"/>
  <c r="K735" i="1"/>
  <c r="F736" i="1"/>
  <c r="G736" i="1"/>
  <c r="H736" i="1"/>
  <c r="I736" i="1"/>
  <c r="J736" i="1"/>
  <c r="K736" i="1"/>
  <c r="F737" i="1"/>
  <c r="G737" i="1"/>
  <c r="H737" i="1"/>
  <c r="I737" i="1"/>
  <c r="J737" i="1"/>
  <c r="K737" i="1"/>
  <c r="F738" i="1"/>
  <c r="G738" i="1"/>
  <c r="H738" i="1"/>
  <c r="I738" i="1"/>
  <c r="J738" i="1"/>
  <c r="K738" i="1"/>
  <c r="F739" i="1"/>
  <c r="G739" i="1"/>
  <c r="H739" i="1"/>
  <c r="I739" i="1"/>
  <c r="J739" i="1"/>
  <c r="K739" i="1"/>
  <c r="F740" i="1"/>
  <c r="G740" i="1"/>
  <c r="H740" i="1"/>
  <c r="I740" i="1"/>
  <c r="J740" i="1"/>
  <c r="K740" i="1"/>
  <c r="F741" i="1"/>
  <c r="G741" i="1"/>
  <c r="H741" i="1"/>
  <c r="I741" i="1"/>
  <c r="J741" i="1"/>
  <c r="K741" i="1"/>
  <c r="F743" i="1"/>
  <c r="G743" i="1"/>
  <c r="H743" i="1"/>
  <c r="I743" i="1"/>
  <c r="J743" i="1"/>
  <c r="K743" i="1"/>
  <c r="F744" i="1"/>
  <c r="G744" i="1"/>
  <c r="H744" i="1"/>
  <c r="I744" i="1"/>
  <c r="J744" i="1"/>
  <c r="K744" i="1"/>
  <c r="F745" i="1"/>
  <c r="G745" i="1"/>
  <c r="H745" i="1"/>
  <c r="I745" i="1"/>
  <c r="J745" i="1"/>
  <c r="K745" i="1"/>
  <c r="F746" i="1"/>
  <c r="G746" i="1"/>
  <c r="H746" i="1"/>
  <c r="I746" i="1"/>
  <c r="J746" i="1"/>
  <c r="K746" i="1"/>
  <c r="F747" i="1"/>
  <c r="G747" i="1"/>
  <c r="H747" i="1"/>
  <c r="I747" i="1"/>
  <c r="J747" i="1"/>
  <c r="K747" i="1"/>
  <c r="F748" i="1"/>
  <c r="G748" i="1"/>
  <c r="H748" i="1"/>
  <c r="I748" i="1"/>
  <c r="J748" i="1"/>
  <c r="K748" i="1"/>
  <c r="F749" i="1"/>
  <c r="G749" i="1"/>
  <c r="H749" i="1"/>
  <c r="I749" i="1"/>
  <c r="J749" i="1"/>
  <c r="K749" i="1"/>
  <c r="F750" i="1"/>
  <c r="G750" i="1"/>
  <c r="H750" i="1"/>
  <c r="I750" i="1"/>
  <c r="J750" i="1"/>
  <c r="K750" i="1"/>
  <c r="F751" i="1"/>
  <c r="G751" i="1"/>
  <c r="H751" i="1"/>
  <c r="I751" i="1"/>
  <c r="J751" i="1"/>
  <c r="K751" i="1"/>
  <c r="F752" i="1"/>
  <c r="G752" i="1"/>
  <c r="H752" i="1"/>
  <c r="I752" i="1"/>
  <c r="J752" i="1"/>
  <c r="K752" i="1"/>
  <c r="F753" i="1"/>
  <c r="G753" i="1"/>
  <c r="H753" i="1"/>
  <c r="I753" i="1"/>
  <c r="J753" i="1"/>
  <c r="K753" i="1"/>
  <c r="F754" i="1"/>
  <c r="G754" i="1"/>
  <c r="H754" i="1"/>
  <c r="I754" i="1"/>
  <c r="J754" i="1"/>
  <c r="K754" i="1"/>
  <c r="F755" i="1"/>
  <c r="G755" i="1"/>
  <c r="H755" i="1"/>
  <c r="I755" i="1"/>
  <c r="J755" i="1"/>
  <c r="K755" i="1"/>
  <c r="F756" i="1"/>
  <c r="G756" i="1"/>
  <c r="H756" i="1"/>
  <c r="I756" i="1"/>
  <c r="J756" i="1"/>
  <c r="K756" i="1"/>
  <c r="F757" i="1"/>
  <c r="G757" i="1"/>
  <c r="H757" i="1"/>
  <c r="I757" i="1"/>
  <c r="J757" i="1"/>
  <c r="K757" i="1"/>
  <c r="F758" i="1"/>
  <c r="G758" i="1"/>
  <c r="H758" i="1"/>
  <c r="I758" i="1"/>
  <c r="J758" i="1"/>
  <c r="K758" i="1"/>
  <c r="F759" i="1"/>
  <c r="G759" i="1"/>
  <c r="H759" i="1"/>
  <c r="I759" i="1"/>
  <c r="J759" i="1"/>
  <c r="K759" i="1"/>
  <c r="F760" i="1"/>
  <c r="G760" i="1"/>
  <c r="H760" i="1"/>
  <c r="I760" i="1"/>
  <c r="J760" i="1"/>
  <c r="K760" i="1"/>
  <c r="F761" i="1"/>
  <c r="G761" i="1"/>
  <c r="H761" i="1"/>
  <c r="I761" i="1"/>
  <c r="J761" i="1"/>
  <c r="K761" i="1"/>
  <c r="F762" i="1"/>
  <c r="G762" i="1"/>
  <c r="H762" i="1"/>
  <c r="I762" i="1"/>
  <c r="J762" i="1"/>
  <c r="K762" i="1"/>
  <c r="F763" i="1"/>
  <c r="G763" i="1"/>
  <c r="H763" i="1"/>
  <c r="I763" i="1"/>
  <c r="J763" i="1"/>
  <c r="K763" i="1"/>
  <c r="F764" i="1"/>
  <c r="G764" i="1"/>
  <c r="H764" i="1"/>
  <c r="I764" i="1"/>
  <c r="J764" i="1"/>
  <c r="K764" i="1"/>
  <c r="F765" i="1"/>
  <c r="G765" i="1"/>
  <c r="H765" i="1"/>
  <c r="I765" i="1"/>
  <c r="J765" i="1"/>
  <c r="K765" i="1"/>
  <c r="F766" i="1"/>
  <c r="G766" i="1"/>
  <c r="H766" i="1"/>
  <c r="I766" i="1"/>
  <c r="J766" i="1"/>
  <c r="K766" i="1"/>
  <c r="F767" i="1"/>
  <c r="G767" i="1"/>
  <c r="H767" i="1"/>
  <c r="I767" i="1"/>
  <c r="J767" i="1"/>
  <c r="K767" i="1"/>
  <c r="F768" i="1"/>
  <c r="G768" i="1"/>
  <c r="H768" i="1"/>
  <c r="I768" i="1"/>
  <c r="J768" i="1"/>
  <c r="K768" i="1"/>
  <c r="F769" i="1"/>
  <c r="G769" i="1"/>
  <c r="H769" i="1"/>
  <c r="I769" i="1"/>
  <c r="J769" i="1"/>
  <c r="K769" i="1"/>
  <c r="F771" i="1"/>
  <c r="G771" i="1"/>
  <c r="H771" i="1"/>
  <c r="I771" i="1"/>
  <c r="J771" i="1"/>
  <c r="K771" i="1"/>
  <c r="F774" i="1"/>
  <c r="G774" i="1"/>
  <c r="H774" i="1"/>
  <c r="I774" i="1"/>
  <c r="J774" i="1"/>
  <c r="K774" i="1"/>
  <c r="F775" i="1"/>
  <c r="G775" i="1"/>
  <c r="H775" i="1"/>
  <c r="I775" i="1"/>
  <c r="J775" i="1"/>
  <c r="K775" i="1"/>
  <c r="F776" i="1"/>
  <c r="G776" i="1"/>
  <c r="H776" i="1"/>
  <c r="I776" i="1"/>
  <c r="J776" i="1"/>
  <c r="K776" i="1"/>
  <c r="F777" i="1"/>
  <c r="G777" i="1"/>
  <c r="H777" i="1"/>
  <c r="I777" i="1"/>
  <c r="J777" i="1"/>
  <c r="K777" i="1"/>
  <c r="F778" i="1"/>
  <c r="G778" i="1"/>
  <c r="H778" i="1"/>
  <c r="I778" i="1"/>
  <c r="J778" i="1"/>
  <c r="K778" i="1"/>
  <c r="F779" i="1"/>
  <c r="G779" i="1"/>
  <c r="H779" i="1"/>
  <c r="I779" i="1"/>
  <c r="J779" i="1"/>
  <c r="K779" i="1"/>
  <c r="F780" i="1"/>
  <c r="G780" i="1"/>
  <c r="H780" i="1"/>
  <c r="I780" i="1"/>
  <c r="J780" i="1"/>
  <c r="K780" i="1"/>
  <c r="F781" i="1"/>
  <c r="G781" i="1"/>
  <c r="H781" i="1"/>
  <c r="I781" i="1"/>
  <c r="J781" i="1"/>
  <c r="K781" i="1"/>
  <c r="F782" i="1"/>
  <c r="G782" i="1"/>
  <c r="H782" i="1"/>
  <c r="I782" i="1"/>
  <c r="J782" i="1"/>
  <c r="K782" i="1"/>
  <c r="F783" i="1"/>
  <c r="G783" i="1"/>
  <c r="H783" i="1"/>
  <c r="I783" i="1"/>
  <c r="J783" i="1"/>
  <c r="K783" i="1"/>
  <c r="F784" i="1"/>
  <c r="G784" i="1"/>
  <c r="H784" i="1"/>
  <c r="I784" i="1"/>
  <c r="J784" i="1"/>
  <c r="K784" i="1"/>
  <c r="F785" i="1"/>
  <c r="G785" i="1"/>
  <c r="H785" i="1"/>
  <c r="I785" i="1"/>
  <c r="J785" i="1"/>
  <c r="K785" i="1"/>
  <c r="F786" i="1"/>
  <c r="G786" i="1"/>
  <c r="H786" i="1"/>
  <c r="I786" i="1"/>
  <c r="J786" i="1"/>
  <c r="K786" i="1"/>
  <c r="F787" i="1"/>
  <c r="G787" i="1"/>
  <c r="H787" i="1"/>
  <c r="I787" i="1"/>
  <c r="J787" i="1"/>
  <c r="K787" i="1"/>
  <c r="F788" i="1"/>
  <c r="G788" i="1"/>
  <c r="H788" i="1"/>
  <c r="I788" i="1"/>
  <c r="J788" i="1"/>
  <c r="K788" i="1"/>
  <c r="F789" i="1"/>
  <c r="G789" i="1"/>
  <c r="H789" i="1"/>
  <c r="I789" i="1"/>
  <c r="J789" i="1"/>
  <c r="K789" i="1"/>
  <c r="F790" i="1"/>
  <c r="G790" i="1"/>
  <c r="H790" i="1"/>
  <c r="I790" i="1"/>
  <c r="J790" i="1"/>
  <c r="K790" i="1"/>
  <c r="F791" i="1"/>
  <c r="G791" i="1"/>
  <c r="H791" i="1"/>
  <c r="I791" i="1"/>
  <c r="J791" i="1"/>
  <c r="K791" i="1"/>
  <c r="F792" i="1"/>
  <c r="G792" i="1"/>
  <c r="H792" i="1"/>
  <c r="I792" i="1"/>
  <c r="J792" i="1"/>
  <c r="K792" i="1"/>
  <c r="F793" i="1"/>
  <c r="G793" i="1"/>
  <c r="H793" i="1"/>
  <c r="I793" i="1"/>
  <c r="J793" i="1"/>
  <c r="K793" i="1"/>
  <c r="F794" i="1"/>
  <c r="G794" i="1"/>
  <c r="H794" i="1"/>
  <c r="I794" i="1"/>
  <c r="J794" i="1"/>
  <c r="K794" i="1"/>
  <c r="F795" i="1"/>
  <c r="G795" i="1"/>
  <c r="H795" i="1"/>
  <c r="I795" i="1"/>
  <c r="J795" i="1"/>
  <c r="K795" i="1"/>
  <c r="F796" i="1"/>
  <c r="G796" i="1"/>
  <c r="H796" i="1"/>
  <c r="I796" i="1"/>
  <c r="J796" i="1"/>
  <c r="K796" i="1"/>
  <c r="F797" i="1"/>
  <c r="G797" i="1"/>
  <c r="H797" i="1"/>
  <c r="I797" i="1"/>
  <c r="J797" i="1"/>
  <c r="K797" i="1"/>
  <c r="F798" i="1"/>
  <c r="G798" i="1"/>
  <c r="H798" i="1"/>
  <c r="I798" i="1"/>
  <c r="J798" i="1"/>
  <c r="K798" i="1"/>
  <c r="F799" i="1"/>
  <c r="G799" i="1"/>
  <c r="H799" i="1"/>
  <c r="I799" i="1"/>
  <c r="J799" i="1"/>
  <c r="K799" i="1"/>
  <c r="F800" i="1"/>
  <c r="G800" i="1"/>
  <c r="H800" i="1"/>
  <c r="I800" i="1"/>
  <c r="J800" i="1"/>
  <c r="K800" i="1"/>
  <c r="F801" i="1"/>
  <c r="G801" i="1"/>
  <c r="H801" i="1"/>
  <c r="I801" i="1"/>
  <c r="J801" i="1"/>
  <c r="K801" i="1"/>
  <c r="F802" i="1"/>
  <c r="G802" i="1"/>
  <c r="H802" i="1"/>
  <c r="I802" i="1"/>
  <c r="J802" i="1"/>
  <c r="K802" i="1"/>
  <c r="F803" i="1"/>
  <c r="G803" i="1"/>
  <c r="H803" i="1"/>
  <c r="I803" i="1"/>
  <c r="J803" i="1"/>
  <c r="K803" i="1"/>
  <c r="F804" i="1"/>
  <c r="G804" i="1"/>
  <c r="H804" i="1"/>
  <c r="I804" i="1"/>
  <c r="J804" i="1"/>
  <c r="K804" i="1"/>
  <c r="F805" i="1"/>
  <c r="G805" i="1"/>
  <c r="H805" i="1"/>
  <c r="I805" i="1"/>
  <c r="J805" i="1"/>
  <c r="K805" i="1"/>
  <c r="F806" i="1"/>
  <c r="G806" i="1"/>
  <c r="H806" i="1"/>
  <c r="I806" i="1"/>
  <c r="J806" i="1"/>
  <c r="K806" i="1"/>
  <c r="F807" i="1"/>
  <c r="G807" i="1"/>
  <c r="H807" i="1"/>
  <c r="I807" i="1"/>
  <c r="J807" i="1"/>
  <c r="K807" i="1"/>
  <c r="F808" i="1"/>
  <c r="G808" i="1"/>
  <c r="H808" i="1"/>
  <c r="I808" i="1"/>
  <c r="J808" i="1"/>
  <c r="K808" i="1"/>
  <c r="F809" i="1"/>
  <c r="G809" i="1"/>
  <c r="H809" i="1"/>
  <c r="I809" i="1"/>
  <c r="J809" i="1"/>
  <c r="K809" i="1"/>
  <c r="F810" i="1"/>
  <c r="G810" i="1"/>
  <c r="H810" i="1"/>
  <c r="I810" i="1"/>
  <c r="J810" i="1"/>
  <c r="K810" i="1"/>
  <c r="F811" i="1"/>
  <c r="G811" i="1"/>
  <c r="H811" i="1"/>
  <c r="I811" i="1"/>
  <c r="J811" i="1"/>
  <c r="K811" i="1"/>
  <c r="F812" i="1"/>
  <c r="G812" i="1"/>
  <c r="H812" i="1"/>
  <c r="I812" i="1"/>
  <c r="J812" i="1"/>
  <c r="K812" i="1"/>
  <c r="F813" i="1"/>
  <c r="G813" i="1"/>
  <c r="H813" i="1"/>
  <c r="I813" i="1"/>
  <c r="J813" i="1"/>
  <c r="K813" i="1"/>
  <c r="F814" i="1"/>
  <c r="G814" i="1"/>
  <c r="H814" i="1"/>
  <c r="I814" i="1"/>
  <c r="J814" i="1"/>
  <c r="K814" i="1"/>
  <c r="F815" i="1"/>
  <c r="G815" i="1"/>
  <c r="H815" i="1"/>
  <c r="I815" i="1"/>
  <c r="J815" i="1"/>
  <c r="K815" i="1"/>
  <c r="F816" i="1"/>
  <c r="G816" i="1"/>
  <c r="H816" i="1"/>
  <c r="I816" i="1"/>
  <c r="J816" i="1"/>
  <c r="K816" i="1"/>
  <c r="F817" i="1"/>
  <c r="G817" i="1"/>
  <c r="H817" i="1"/>
  <c r="I817" i="1"/>
  <c r="J817" i="1"/>
  <c r="K817" i="1"/>
  <c r="F818" i="1"/>
  <c r="G818" i="1"/>
  <c r="H818" i="1"/>
  <c r="I818" i="1"/>
  <c r="J818" i="1"/>
  <c r="K818" i="1"/>
  <c r="F819" i="1"/>
  <c r="G819" i="1"/>
  <c r="H819" i="1"/>
  <c r="I819" i="1"/>
  <c r="J819" i="1"/>
  <c r="K819" i="1"/>
  <c r="F820" i="1"/>
  <c r="G820" i="1"/>
  <c r="H820" i="1"/>
  <c r="I820" i="1"/>
  <c r="J820" i="1"/>
  <c r="K820" i="1"/>
  <c r="F821" i="1"/>
  <c r="G821" i="1"/>
  <c r="H821" i="1"/>
  <c r="I821" i="1"/>
  <c r="J821" i="1"/>
  <c r="K821" i="1"/>
  <c r="F822" i="1"/>
  <c r="G822" i="1"/>
  <c r="H822" i="1"/>
  <c r="I822" i="1"/>
  <c r="J822" i="1"/>
  <c r="K822" i="1"/>
  <c r="F823" i="1"/>
  <c r="G823" i="1"/>
  <c r="H823" i="1"/>
  <c r="I823" i="1"/>
  <c r="J823" i="1"/>
  <c r="K823" i="1"/>
  <c r="F824" i="1"/>
  <c r="G824" i="1"/>
  <c r="H824" i="1"/>
  <c r="I824" i="1"/>
  <c r="J824" i="1"/>
  <c r="K824" i="1"/>
  <c r="F825" i="1"/>
  <c r="G825" i="1"/>
  <c r="H825" i="1"/>
  <c r="I825" i="1"/>
  <c r="J825" i="1"/>
  <c r="K825" i="1"/>
  <c r="F826" i="1"/>
  <c r="G826" i="1"/>
  <c r="H826" i="1"/>
  <c r="I826" i="1"/>
  <c r="J826" i="1"/>
  <c r="K826" i="1"/>
  <c r="F827" i="1"/>
  <c r="G827" i="1"/>
  <c r="H827" i="1"/>
  <c r="I827" i="1"/>
  <c r="J827" i="1"/>
  <c r="K827" i="1"/>
  <c r="F828" i="1"/>
  <c r="G828" i="1"/>
  <c r="H828" i="1"/>
  <c r="I828" i="1"/>
  <c r="J828" i="1"/>
  <c r="K828" i="1"/>
  <c r="F829" i="1"/>
  <c r="G829" i="1"/>
  <c r="H829" i="1"/>
  <c r="I829" i="1"/>
  <c r="J829" i="1"/>
  <c r="K829" i="1"/>
  <c r="F830" i="1"/>
  <c r="G830" i="1"/>
  <c r="H830" i="1"/>
  <c r="I830" i="1"/>
  <c r="J830" i="1"/>
  <c r="K830" i="1"/>
  <c r="F831" i="1"/>
  <c r="G831" i="1"/>
  <c r="H831" i="1"/>
  <c r="I831" i="1"/>
  <c r="J831" i="1"/>
  <c r="K831" i="1"/>
  <c r="F832" i="1"/>
  <c r="G832" i="1"/>
  <c r="H832" i="1"/>
  <c r="I832" i="1"/>
  <c r="J832" i="1"/>
  <c r="K832" i="1"/>
  <c r="F833" i="1"/>
  <c r="G833" i="1"/>
  <c r="H833" i="1"/>
  <c r="I833" i="1"/>
  <c r="J833" i="1"/>
  <c r="K833" i="1"/>
  <c r="F834" i="1"/>
  <c r="G834" i="1"/>
  <c r="H834" i="1"/>
  <c r="I834" i="1"/>
  <c r="J834" i="1"/>
  <c r="K834" i="1"/>
  <c r="F835" i="1"/>
  <c r="G835" i="1"/>
  <c r="H835" i="1"/>
  <c r="I835" i="1"/>
  <c r="J835" i="1"/>
  <c r="K835" i="1"/>
  <c r="F836" i="1"/>
  <c r="G836" i="1"/>
  <c r="H836" i="1"/>
  <c r="I836" i="1"/>
  <c r="J836" i="1"/>
  <c r="K836" i="1"/>
  <c r="F837" i="1"/>
  <c r="G837" i="1"/>
  <c r="H837" i="1"/>
  <c r="I837" i="1"/>
  <c r="J837" i="1"/>
  <c r="K837" i="1"/>
  <c r="F838" i="1"/>
  <c r="G838" i="1"/>
  <c r="H838" i="1"/>
  <c r="I838" i="1"/>
  <c r="J838" i="1"/>
  <c r="K838" i="1"/>
  <c r="F839" i="1"/>
  <c r="G839" i="1"/>
  <c r="H839" i="1"/>
  <c r="I839" i="1"/>
  <c r="J839" i="1"/>
  <c r="K839" i="1"/>
  <c r="F840" i="1"/>
  <c r="G840" i="1"/>
  <c r="H840" i="1"/>
  <c r="I840" i="1"/>
  <c r="J840" i="1"/>
  <c r="K840" i="1"/>
  <c r="F841" i="1"/>
  <c r="G841" i="1"/>
  <c r="H841" i="1"/>
  <c r="I841" i="1"/>
  <c r="J841" i="1"/>
  <c r="K841" i="1"/>
  <c r="F842" i="1"/>
  <c r="G842" i="1"/>
  <c r="H842" i="1"/>
  <c r="I842" i="1"/>
  <c r="J842" i="1"/>
  <c r="K842" i="1"/>
  <c r="F844" i="1"/>
  <c r="G844" i="1"/>
  <c r="H844" i="1"/>
  <c r="I844" i="1"/>
  <c r="J844" i="1"/>
  <c r="K844" i="1"/>
  <c r="F845" i="1"/>
  <c r="G845" i="1"/>
  <c r="H845" i="1"/>
  <c r="I845" i="1"/>
  <c r="J845" i="1"/>
  <c r="K845" i="1"/>
  <c r="F846" i="1"/>
  <c r="G846" i="1"/>
  <c r="H846" i="1"/>
  <c r="I846" i="1"/>
  <c r="J846" i="1"/>
  <c r="K846" i="1"/>
  <c r="F847" i="1"/>
  <c r="G847" i="1"/>
  <c r="H847" i="1"/>
  <c r="I847" i="1"/>
  <c r="J847" i="1"/>
  <c r="K847" i="1"/>
  <c r="F848" i="1"/>
  <c r="G848" i="1"/>
  <c r="H848" i="1"/>
  <c r="I848" i="1"/>
  <c r="J848" i="1"/>
  <c r="K848" i="1"/>
  <c r="F849" i="1"/>
  <c r="G849" i="1"/>
  <c r="H849" i="1"/>
  <c r="I849" i="1"/>
  <c r="J849" i="1"/>
  <c r="K849" i="1"/>
  <c r="F850" i="1"/>
  <c r="G850" i="1"/>
  <c r="H850" i="1"/>
  <c r="I850" i="1"/>
  <c r="J850" i="1"/>
  <c r="K850" i="1"/>
  <c r="F851" i="1"/>
  <c r="G851" i="1"/>
  <c r="H851" i="1"/>
  <c r="I851" i="1"/>
  <c r="J851" i="1"/>
  <c r="K851" i="1"/>
  <c r="F852" i="1"/>
  <c r="G852" i="1"/>
  <c r="H852" i="1"/>
  <c r="I852" i="1"/>
  <c r="J852" i="1"/>
  <c r="K852" i="1"/>
  <c r="F853" i="1"/>
  <c r="G853" i="1"/>
  <c r="H853" i="1"/>
  <c r="I853" i="1"/>
  <c r="J853" i="1"/>
  <c r="K853" i="1"/>
  <c r="F854" i="1"/>
  <c r="G854" i="1"/>
  <c r="H854" i="1"/>
  <c r="I854" i="1"/>
  <c r="J854" i="1"/>
  <c r="K854" i="1"/>
  <c r="F855" i="1"/>
  <c r="G855" i="1"/>
  <c r="H855" i="1"/>
  <c r="I855" i="1"/>
  <c r="J855" i="1"/>
  <c r="K855" i="1"/>
  <c r="F857" i="1"/>
  <c r="G857" i="1"/>
  <c r="H857" i="1"/>
  <c r="I857" i="1"/>
  <c r="J857" i="1"/>
  <c r="K857" i="1"/>
  <c r="F858" i="1"/>
  <c r="G858" i="1"/>
  <c r="H858" i="1"/>
  <c r="I858" i="1"/>
  <c r="J858" i="1"/>
  <c r="K858" i="1"/>
  <c r="F859" i="1"/>
  <c r="G859" i="1"/>
  <c r="H859" i="1"/>
  <c r="I859" i="1"/>
  <c r="J859" i="1"/>
  <c r="K859" i="1"/>
  <c r="F860" i="1"/>
  <c r="G860" i="1"/>
  <c r="H860" i="1"/>
  <c r="I860" i="1"/>
  <c r="J860" i="1"/>
  <c r="K860" i="1"/>
  <c r="F861" i="1"/>
  <c r="G861" i="1"/>
  <c r="H861" i="1"/>
  <c r="I861" i="1"/>
  <c r="J861" i="1"/>
  <c r="K861" i="1"/>
  <c r="F862" i="1"/>
  <c r="G862" i="1"/>
  <c r="H862" i="1"/>
  <c r="I862" i="1"/>
  <c r="J862" i="1"/>
  <c r="K862" i="1"/>
  <c r="F863" i="1"/>
  <c r="G863" i="1"/>
  <c r="H863" i="1"/>
  <c r="I863" i="1"/>
  <c r="J863" i="1"/>
  <c r="K863" i="1"/>
  <c r="F864" i="1"/>
  <c r="G864" i="1"/>
  <c r="H864" i="1"/>
  <c r="I864" i="1"/>
  <c r="J864" i="1"/>
  <c r="K864" i="1"/>
  <c r="F865" i="1"/>
  <c r="G865" i="1"/>
  <c r="H865" i="1"/>
  <c r="I865" i="1"/>
  <c r="J865" i="1"/>
  <c r="K865" i="1"/>
  <c r="F866" i="1"/>
  <c r="G866" i="1"/>
  <c r="H866" i="1"/>
  <c r="I866" i="1"/>
  <c r="J866" i="1"/>
  <c r="K866" i="1"/>
  <c r="F867" i="1"/>
  <c r="G867" i="1"/>
  <c r="H867" i="1"/>
  <c r="I867" i="1"/>
  <c r="J867" i="1"/>
  <c r="K867" i="1"/>
  <c r="F868" i="1"/>
  <c r="G868" i="1"/>
  <c r="H868" i="1"/>
  <c r="I868" i="1"/>
  <c r="J868" i="1"/>
  <c r="K868" i="1"/>
  <c r="F869" i="1"/>
  <c r="G869" i="1"/>
  <c r="H869" i="1"/>
  <c r="I869" i="1"/>
  <c r="J869" i="1"/>
  <c r="K869" i="1"/>
  <c r="F870" i="1"/>
  <c r="G870" i="1"/>
  <c r="H870" i="1"/>
  <c r="I870" i="1"/>
  <c r="J870" i="1"/>
  <c r="K870" i="1"/>
  <c r="F871" i="1"/>
  <c r="G871" i="1"/>
  <c r="H871" i="1"/>
  <c r="I871" i="1"/>
  <c r="J871" i="1"/>
  <c r="K871" i="1"/>
  <c r="F872" i="1"/>
  <c r="G872" i="1"/>
  <c r="H872" i="1"/>
  <c r="I872" i="1"/>
  <c r="J872" i="1"/>
  <c r="K872" i="1"/>
  <c r="F873" i="1"/>
  <c r="G873" i="1"/>
  <c r="H873" i="1"/>
  <c r="I873" i="1"/>
  <c r="J873" i="1"/>
  <c r="K873" i="1"/>
  <c r="F874" i="1"/>
  <c r="G874" i="1"/>
  <c r="H874" i="1"/>
  <c r="I874" i="1"/>
  <c r="J874" i="1"/>
  <c r="K874" i="1"/>
  <c r="F875" i="1"/>
  <c r="G875" i="1"/>
  <c r="H875" i="1"/>
  <c r="I875" i="1"/>
  <c r="J875" i="1"/>
  <c r="K875" i="1"/>
  <c r="F876" i="1"/>
  <c r="G876" i="1"/>
  <c r="H876" i="1"/>
  <c r="I876" i="1"/>
  <c r="J876" i="1"/>
  <c r="K876" i="1"/>
  <c r="F877" i="1"/>
  <c r="G877" i="1"/>
  <c r="H877" i="1"/>
  <c r="I877" i="1"/>
  <c r="J877" i="1"/>
  <c r="K877" i="1"/>
  <c r="F878" i="1"/>
  <c r="G878" i="1"/>
  <c r="H878" i="1"/>
  <c r="I878" i="1"/>
  <c r="J878" i="1"/>
  <c r="K878" i="1"/>
  <c r="F879" i="1"/>
  <c r="G879" i="1"/>
  <c r="H879" i="1"/>
  <c r="I879" i="1"/>
  <c r="J879" i="1"/>
  <c r="K879" i="1"/>
  <c r="F880" i="1"/>
  <c r="G880" i="1"/>
  <c r="H880" i="1"/>
  <c r="I880" i="1"/>
  <c r="J880" i="1"/>
  <c r="K880" i="1"/>
  <c r="F881" i="1"/>
  <c r="G881" i="1"/>
  <c r="H881" i="1"/>
  <c r="I881" i="1"/>
  <c r="J881" i="1"/>
  <c r="K881" i="1"/>
  <c r="F882" i="1"/>
  <c r="G882" i="1"/>
  <c r="H882" i="1"/>
  <c r="I882" i="1"/>
  <c r="J882" i="1"/>
  <c r="K882" i="1"/>
  <c r="F883" i="1"/>
  <c r="G883" i="1"/>
  <c r="H883" i="1"/>
  <c r="I883" i="1"/>
  <c r="J883" i="1"/>
  <c r="K883" i="1"/>
  <c r="F884" i="1"/>
  <c r="G884" i="1"/>
  <c r="H884" i="1"/>
  <c r="I884" i="1"/>
  <c r="J884" i="1"/>
  <c r="K884" i="1"/>
  <c r="F885" i="1"/>
  <c r="G885" i="1"/>
  <c r="H885" i="1"/>
  <c r="I885" i="1"/>
  <c r="J885" i="1"/>
  <c r="K885" i="1"/>
  <c r="F886" i="1"/>
  <c r="G886" i="1"/>
  <c r="H886" i="1"/>
  <c r="I886" i="1"/>
  <c r="J886" i="1"/>
  <c r="K886" i="1"/>
  <c r="F887" i="1"/>
  <c r="G887" i="1"/>
  <c r="H887" i="1"/>
  <c r="I887" i="1"/>
  <c r="J887" i="1"/>
  <c r="K887" i="1"/>
  <c r="F888" i="1"/>
  <c r="G888" i="1"/>
  <c r="H888" i="1"/>
  <c r="I888" i="1"/>
  <c r="J888" i="1"/>
  <c r="K888" i="1"/>
  <c r="F889" i="1"/>
  <c r="G889" i="1"/>
  <c r="H889" i="1"/>
  <c r="I889" i="1"/>
  <c r="J889" i="1"/>
  <c r="K889" i="1"/>
  <c r="F890" i="1"/>
  <c r="G890" i="1"/>
  <c r="H890" i="1"/>
  <c r="I890" i="1"/>
  <c r="J890" i="1"/>
  <c r="K890" i="1"/>
  <c r="F891" i="1"/>
  <c r="G891" i="1"/>
  <c r="H891" i="1"/>
  <c r="I891" i="1"/>
  <c r="J891" i="1"/>
  <c r="K891" i="1"/>
  <c r="F892" i="1"/>
  <c r="G892" i="1"/>
  <c r="H892" i="1"/>
  <c r="I892" i="1"/>
  <c r="J892" i="1"/>
  <c r="K892" i="1"/>
  <c r="F893" i="1"/>
  <c r="G893" i="1"/>
  <c r="H893" i="1"/>
  <c r="I893" i="1"/>
  <c r="J893" i="1"/>
  <c r="K893" i="1"/>
  <c r="F894" i="1"/>
  <c r="G894" i="1"/>
  <c r="H894" i="1"/>
  <c r="I894" i="1"/>
  <c r="J894" i="1"/>
  <c r="K894" i="1"/>
  <c r="F895" i="1"/>
  <c r="G895" i="1"/>
  <c r="H895" i="1"/>
  <c r="I895" i="1"/>
  <c r="J895" i="1"/>
  <c r="K895" i="1"/>
  <c r="F896" i="1"/>
  <c r="G896" i="1"/>
  <c r="H896" i="1"/>
  <c r="I896" i="1"/>
  <c r="J896" i="1"/>
  <c r="K896" i="1"/>
  <c r="F897" i="1"/>
  <c r="G897" i="1"/>
  <c r="H897" i="1"/>
  <c r="I897" i="1"/>
  <c r="J897" i="1"/>
  <c r="K897" i="1"/>
  <c r="F898" i="1"/>
  <c r="G898" i="1"/>
  <c r="H898" i="1"/>
  <c r="I898" i="1"/>
  <c r="J898" i="1"/>
  <c r="K898" i="1"/>
  <c r="F899" i="1"/>
  <c r="G899" i="1"/>
  <c r="H899" i="1"/>
  <c r="I899" i="1"/>
  <c r="J899" i="1"/>
  <c r="K899" i="1"/>
  <c r="F900" i="1"/>
  <c r="G900" i="1"/>
  <c r="H900" i="1"/>
  <c r="I900" i="1"/>
  <c r="J900" i="1"/>
  <c r="K900" i="1"/>
  <c r="F901" i="1"/>
  <c r="G901" i="1"/>
  <c r="H901" i="1"/>
  <c r="I901" i="1"/>
  <c r="J901" i="1"/>
  <c r="K901" i="1"/>
  <c r="F902" i="1"/>
  <c r="G902" i="1"/>
  <c r="H902" i="1"/>
  <c r="I902" i="1"/>
  <c r="J902" i="1"/>
  <c r="K902" i="1"/>
  <c r="F903" i="1"/>
  <c r="G903" i="1"/>
  <c r="H903" i="1"/>
  <c r="I903" i="1"/>
  <c r="J903" i="1"/>
  <c r="K903" i="1"/>
  <c r="F904" i="1"/>
  <c r="G904" i="1"/>
  <c r="H904" i="1"/>
  <c r="I904" i="1"/>
  <c r="J904" i="1"/>
  <c r="K904" i="1"/>
  <c r="F905" i="1"/>
  <c r="G905" i="1"/>
  <c r="H905" i="1"/>
  <c r="I905" i="1"/>
  <c r="J905" i="1"/>
  <c r="K905" i="1"/>
  <c r="F906" i="1"/>
  <c r="G906" i="1"/>
  <c r="H906" i="1"/>
  <c r="I906" i="1"/>
  <c r="J906" i="1"/>
  <c r="K906" i="1"/>
  <c r="F907" i="1"/>
  <c r="G907" i="1"/>
  <c r="H907" i="1"/>
  <c r="I907" i="1"/>
  <c r="J907" i="1"/>
  <c r="K907" i="1"/>
  <c r="F908" i="1"/>
  <c r="G908" i="1"/>
  <c r="H908" i="1"/>
  <c r="I908" i="1"/>
  <c r="J908" i="1"/>
  <c r="K908" i="1"/>
  <c r="F909" i="1"/>
  <c r="G909" i="1"/>
  <c r="H909" i="1"/>
  <c r="I909" i="1"/>
  <c r="J909" i="1"/>
  <c r="K909" i="1"/>
  <c r="F910" i="1"/>
  <c r="G910" i="1"/>
  <c r="H910" i="1"/>
  <c r="I910" i="1"/>
  <c r="J910" i="1"/>
  <c r="K910" i="1"/>
  <c r="F911" i="1"/>
  <c r="G911" i="1"/>
  <c r="H911" i="1"/>
  <c r="I911" i="1"/>
  <c r="J911" i="1"/>
  <c r="K911" i="1"/>
  <c r="F912" i="1"/>
  <c r="G912" i="1"/>
  <c r="H912" i="1"/>
  <c r="I912" i="1"/>
  <c r="J912" i="1"/>
  <c r="K912" i="1"/>
  <c r="F913" i="1"/>
  <c r="G913" i="1"/>
  <c r="H913" i="1"/>
  <c r="I913" i="1"/>
  <c r="J913" i="1"/>
  <c r="K913" i="1"/>
  <c r="F914" i="1"/>
  <c r="G914" i="1"/>
  <c r="H914" i="1"/>
  <c r="I914" i="1"/>
  <c r="J914" i="1"/>
  <c r="K914" i="1"/>
  <c r="F915" i="1"/>
  <c r="G915" i="1"/>
  <c r="H915" i="1"/>
  <c r="I915" i="1"/>
  <c r="J915" i="1"/>
  <c r="K915" i="1"/>
  <c r="F916" i="1"/>
  <c r="G916" i="1"/>
  <c r="H916" i="1"/>
  <c r="I916" i="1"/>
  <c r="J916" i="1"/>
  <c r="K916" i="1"/>
  <c r="F917" i="1"/>
  <c r="G917" i="1"/>
  <c r="H917" i="1"/>
  <c r="I917" i="1"/>
  <c r="J917" i="1"/>
  <c r="K917" i="1"/>
  <c r="F918" i="1"/>
  <c r="G918" i="1"/>
  <c r="H918" i="1"/>
  <c r="I918" i="1"/>
  <c r="J918" i="1"/>
  <c r="K918" i="1"/>
  <c r="F919" i="1"/>
  <c r="G919" i="1"/>
  <c r="H919" i="1"/>
  <c r="I919" i="1"/>
  <c r="J919" i="1"/>
  <c r="K919" i="1"/>
  <c r="F920" i="1"/>
  <c r="G920" i="1"/>
  <c r="H920" i="1"/>
  <c r="I920" i="1"/>
  <c r="J920" i="1"/>
  <c r="K920" i="1"/>
  <c r="F921" i="1"/>
  <c r="G921" i="1"/>
  <c r="H921" i="1"/>
  <c r="I921" i="1"/>
  <c r="J921" i="1"/>
  <c r="K921" i="1"/>
  <c r="F922" i="1"/>
  <c r="G922" i="1"/>
  <c r="H922" i="1"/>
  <c r="I922" i="1"/>
  <c r="J922" i="1"/>
  <c r="K922" i="1"/>
  <c r="F923" i="1"/>
  <c r="G923" i="1"/>
  <c r="H923" i="1"/>
  <c r="I923" i="1"/>
  <c r="J923" i="1"/>
  <c r="K923" i="1"/>
  <c r="F924" i="1"/>
  <c r="G924" i="1"/>
  <c r="H924" i="1"/>
  <c r="I924" i="1"/>
  <c r="J924" i="1"/>
  <c r="K924" i="1"/>
  <c r="F925" i="1"/>
  <c r="G925" i="1"/>
  <c r="H925" i="1"/>
  <c r="I925" i="1"/>
  <c r="J925" i="1"/>
  <c r="K925" i="1"/>
  <c r="F926" i="1"/>
  <c r="G926" i="1"/>
  <c r="H926" i="1"/>
  <c r="I926" i="1"/>
  <c r="J926" i="1"/>
  <c r="K926" i="1"/>
  <c r="F927" i="1"/>
  <c r="G927" i="1"/>
  <c r="H927" i="1"/>
  <c r="I927" i="1"/>
  <c r="J927" i="1"/>
  <c r="K927" i="1"/>
  <c r="F928" i="1"/>
  <c r="G928" i="1"/>
  <c r="H928" i="1"/>
  <c r="I928" i="1"/>
  <c r="J928" i="1"/>
  <c r="K928" i="1"/>
  <c r="F929" i="1"/>
  <c r="G929" i="1"/>
  <c r="H929" i="1"/>
  <c r="I929" i="1"/>
  <c r="J929" i="1"/>
  <c r="K929" i="1"/>
  <c r="F930" i="1"/>
  <c r="G930" i="1"/>
  <c r="H930" i="1"/>
  <c r="I930" i="1"/>
  <c r="J930" i="1"/>
  <c r="K930" i="1"/>
  <c r="F931" i="1"/>
  <c r="G931" i="1"/>
  <c r="H931" i="1"/>
  <c r="I931" i="1"/>
  <c r="J931" i="1"/>
  <c r="K931" i="1"/>
  <c r="F932" i="1"/>
  <c r="G932" i="1"/>
  <c r="H932" i="1"/>
  <c r="I932" i="1"/>
  <c r="J932" i="1"/>
  <c r="K932" i="1"/>
  <c r="F933" i="1"/>
  <c r="G933" i="1"/>
  <c r="H933" i="1"/>
  <c r="I933" i="1"/>
  <c r="J933" i="1"/>
  <c r="K933" i="1"/>
  <c r="F934" i="1"/>
  <c r="G934" i="1"/>
  <c r="H934" i="1"/>
  <c r="I934" i="1"/>
  <c r="J934" i="1"/>
  <c r="K934" i="1"/>
  <c r="F935" i="1"/>
  <c r="G935" i="1"/>
  <c r="H935" i="1"/>
  <c r="I935" i="1"/>
  <c r="J935" i="1"/>
  <c r="K935" i="1"/>
  <c r="F936" i="1"/>
  <c r="G936" i="1"/>
  <c r="H936" i="1"/>
  <c r="I936" i="1"/>
  <c r="J936" i="1"/>
  <c r="K936" i="1"/>
  <c r="F937" i="1"/>
  <c r="G937" i="1"/>
  <c r="H937" i="1"/>
  <c r="I937" i="1"/>
  <c r="J937" i="1"/>
  <c r="K937" i="1"/>
  <c r="F938" i="1"/>
  <c r="G938" i="1"/>
  <c r="H938" i="1"/>
  <c r="I938" i="1"/>
  <c r="J938" i="1"/>
  <c r="K938" i="1"/>
  <c r="F939" i="1"/>
  <c r="G939" i="1"/>
  <c r="H939" i="1"/>
  <c r="I939" i="1"/>
  <c r="J939" i="1"/>
  <c r="K939" i="1"/>
  <c r="F940" i="1"/>
  <c r="G940" i="1"/>
  <c r="H940" i="1"/>
  <c r="I940" i="1"/>
  <c r="J940" i="1"/>
  <c r="K940" i="1"/>
  <c r="F941" i="1"/>
  <c r="G941" i="1"/>
  <c r="H941" i="1"/>
  <c r="I941" i="1"/>
  <c r="J941" i="1"/>
  <c r="K941" i="1"/>
  <c r="F942" i="1"/>
  <c r="G942" i="1"/>
  <c r="H942" i="1"/>
  <c r="I942" i="1"/>
  <c r="J942" i="1"/>
  <c r="K942" i="1"/>
  <c r="F943" i="1"/>
  <c r="G943" i="1"/>
  <c r="H943" i="1"/>
  <c r="I943" i="1"/>
  <c r="J943" i="1"/>
  <c r="K943" i="1"/>
  <c r="F944" i="1"/>
  <c r="G944" i="1"/>
  <c r="H944" i="1"/>
  <c r="I944" i="1"/>
  <c r="J944" i="1"/>
  <c r="K944" i="1"/>
  <c r="F945" i="1"/>
  <c r="G945" i="1"/>
  <c r="H945" i="1"/>
  <c r="I945" i="1"/>
  <c r="J945" i="1"/>
  <c r="K945" i="1"/>
  <c r="F946" i="1"/>
  <c r="G946" i="1"/>
  <c r="H946" i="1"/>
  <c r="I946" i="1"/>
  <c r="J946" i="1"/>
  <c r="K946" i="1"/>
  <c r="F947" i="1"/>
  <c r="G947" i="1"/>
  <c r="H947" i="1"/>
  <c r="I947" i="1"/>
  <c r="J947" i="1"/>
  <c r="K947" i="1"/>
  <c r="F948" i="1"/>
  <c r="G948" i="1"/>
  <c r="H948" i="1"/>
  <c r="I948" i="1"/>
  <c r="J948" i="1"/>
  <c r="K948" i="1"/>
  <c r="F949" i="1"/>
  <c r="G949" i="1"/>
  <c r="H949" i="1"/>
  <c r="I949" i="1"/>
  <c r="J949" i="1"/>
  <c r="K949" i="1"/>
  <c r="F951" i="1"/>
  <c r="G951" i="1"/>
  <c r="H951" i="1"/>
  <c r="I951" i="1"/>
  <c r="J951" i="1"/>
  <c r="K951" i="1"/>
  <c r="F952" i="1"/>
  <c r="G952" i="1"/>
  <c r="H952" i="1"/>
  <c r="I952" i="1"/>
  <c r="J952" i="1"/>
  <c r="K952" i="1"/>
  <c r="F953" i="1"/>
  <c r="G953" i="1"/>
  <c r="H953" i="1"/>
  <c r="I953" i="1"/>
  <c r="J953" i="1"/>
  <c r="K953" i="1"/>
  <c r="F954" i="1"/>
  <c r="G954" i="1"/>
  <c r="H954" i="1"/>
  <c r="I954" i="1"/>
  <c r="J954" i="1"/>
  <c r="K954" i="1"/>
  <c r="F955" i="1"/>
  <c r="G955" i="1"/>
  <c r="H955" i="1"/>
  <c r="I955" i="1"/>
  <c r="J955" i="1"/>
  <c r="K955" i="1"/>
  <c r="F956" i="1"/>
  <c r="G956" i="1"/>
  <c r="H956" i="1"/>
  <c r="I956" i="1"/>
  <c r="J956" i="1"/>
  <c r="K956" i="1"/>
  <c r="F958" i="1"/>
  <c r="G958" i="1"/>
  <c r="H958" i="1"/>
  <c r="I958" i="1"/>
  <c r="J958" i="1"/>
  <c r="K958" i="1"/>
  <c r="F959" i="1"/>
  <c r="G959" i="1"/>
  <c r="H959" i="1"/>
  <c r="I959" i="1"/>
  <c r="J959" i="1"/>
  <c r="K959" i="1"/>
  <c r="F960" i="1"/>
  <c r="G960" i="1"/>
  <c r="H960" i="1"/>
  <c r="I960" i="1"/>
  <c r="J960" i="1"/>
  <c r="K960" i="1"/>
  <c r="F961" i="1"/>
  <c r="G961" i="1"/>
  <c r="H961" i="1"/>
  <c r="I961" i="1"/>
  <c r="J961" i="1"/>
  <c r="K961" i="1"/>
  <c r="F962" i="1"/>
  <c r="G962" i="1"/>
  <c r="H962" i="1"/>
  <c r="I962" i="1"/>
  <c r="J962" i="1"/>
  <c r="K962" i="1"/>
  <c r="F963" i="1"/>
  <c r="G963" i="1"/>
  <c r="H963" i="1"/>
  <c r="I963" i="1"/>
  <c r="J963" i="1"/>
  <c r="K963" i="1"/>
  <c r="F964" i="1"/>
  <c r="G964" i="1"/>
  <c r="H964" i="1"/>
  <c r="I964" i="1"/>
  <c r="J964" i="1"/>
  <c r="K964" i="1"/>
  <c r="F965" i="1"/>
  <c r="G965" i="1"/>
  <c r="H965" i="1"/>
  <c r="I965" i="1"/>
  <c r="J965" i="1"/>
  <c r="K965" i="1"/>
  <c r="F966" i="1"/>
  <c r="G966" i="1"/>
  <c r="H966" i="1"/>
  <c r="I966" i="1"/>
  <c r="J966" i="1"/>
  <c r="K966" i="1"/>
  <c r="F967" i="1"/>
  <c r="G967" i="1"/>
  <c r="H967" i="1"/>
  <c r="I967" i="1"/>
  <c r="J967" i="1"/>
  <c r="K967" i="1"/>
  <c r="F969" i="1"/>
  <c r="G969" i="1"/>
  <c r="H969" i="1"/>
  <c r="I969" i="1"/>
  <c r="J969" i="1"/>
  <c r="K969" i="1"/>
  <c r="F970" i="1"/>
  <c r="G970" i="1"/>
  <c r="H970" i="1"/>
  <c r="I970" i="1"/>
  <c r="J970" i="1"/>
  <c r="K970" i="1"/>
  <c r="F972" i="1"/>
  <c r="G972" i="1"/>
  <c r="H972" i="1"/>
  <c r="I972" i="1"/>
  <c r="J972" i="1"/>
  <c r="K972" i="1"/>
  <c r="F973" i="1"/>
  <c r="G973" i="1"/>
  <c r="H973" i="1"/>
  <c r="I973" i="1"/>
  <c r="J973" i="1"/>
  <c r="K973" i="1"/>
  <c r="F974" i="1"/>
  <c r="G974" i="1"/>
  <c r="H974" i="1"/>
  <c r="I974" i="1"/>
  <c r="J974" i="1"/>
  <c r="K974" i="1"/>
  <c r="F975" i="1"/>
  <c r="G975" i="1"/>
  <c r="H975" i="1"/>
  <c r="I975" i="1"/>
  <c r="J975" i="1"/>
  <c r="K975" i="1"/>
  <c r="F976" i="1"/>
  <c r="G976" i="1"/>
  <c r="H976" i="1"/>
  <c r="I976" i="1"/>
  <c r="J976" i="1"/>
  <c r="K976" i="1"/>
  <c r="F977" i="1"/>
  <c r="G977" i="1"/>
  <c r="H977" i="1"/>
  <c r="I977" i="1"/>
  <c r="J977" i="1"/>
  <c r="K977" i="1"/>
  <c r="F978" i="1"/>
  <c r="G978" i="1"/>
  <c r="H978" i="1"/>
  <c r="I978" i="1"/>
  <c r="J978" i="1"/>
  <c r="K978" i="1"/>
  <c r="F979" i="1"/>
  <c r="G979" i="1"/>
  <c r="H979" i="1"/>
  <c r="I979" i="1"/>
  <c r="J979" i="1"/>
  <c r="K979" i="1"/>
  <c r="F980" i="1"/>
  <c r="G980" i="1"/>
  <c r="H980" i="1"/>
  <c r="I980" i="1"/>
  <c r="J980" i="1"/>
  <c r="K980" i="1"/>
  <c r="F981" i="1"/>
  <c r="G981" i="1"/>
  <c r="H981" i="1"/>
  <c r="I981" i="1"/>
  <c r="J981" i="1"/>
  <c r="K981" i="1"/>
  <c r="F982" i="1"/>
  <c r="G982" i="1"/>
  <c r="H982" i="1"/>
  <c r="I982" i="1"/>
  <c r="J982" i="1"/>
  <c r="K982" i="1"/>
  <c r="F983" i="1"/>
  <c r="G983" i="1"/>
  <c r="H983" i="1"/>
  <c r="I983" i="1"/>
  <c r="J983" i="1"/>
  <c r="K983" i="1"/>
  <c r="F984" i="1"/>
  <c r="G984" i="1"/>
  <c r="H984" i="1"/>
  <c r="I984" i="1"/>
  <c r="J984" i="1"/>
  <c r="K984" i="1"/>
  <c r="F985" i="1"/>
  <c r="G985" i="1"/>
  <c r="H985" i="1"/>
  <c r="I985" i="1"/>
  <c r="J985" i="1"/>
  <c r="K985" i="1"/>
  <c r="F986" i="1"/>
  <c r="G986" i="1"/>
  <c r="H986" i="1"/>
  <c r="I986" i="1"/>
  <c r="J986" i="1"/>
  <c r="K986" i="1"/>
  <c r="F987" i="1"/>
  <c r="G987" i="1"/>
  <c r="H987" i="1"/>
  <c r="I987" i="1"/>
  <c r="J987" i="1"/>
  <c r="K987" i="1"/>
  <c r="F988" i="1"/>
  <c r="G988" i="1"/>
  <c r="H988" i="1"/>
  <c r="I988" i="1"/>
  <c r="J988" i="1"/>
  <c r="K988" i="1"/>
  <c r="F989" i="1"/>
  <c r="G989" i="1"/>
  <c r="H989" i="1"/>
  <c r="I989" i="1"/>
  <c r="J989" i="1"/>
  <c r="K989" i="1"/>
  <c r="F990" i="1"/>
  <c r="G990" i="1"/>
  <c r="H990" i="1"/>
  <c r="I990" i="1"/>
  <c r="J990" i="1"/>
  <c r="K990" i="1"/>
  <c r="F991" i="1"/>
  <c r="G991" i="1"/>
  <c r="H991" i="1"/>
  <c r="I991" i="1"/>
  <c r="J991" i="1"/>
  <c r="K991" i="1"/>
  <c r="F992" i="1"/>
  <c r="G992" i="1"/>
  <c r="H992" i="1"/>
  <c r="I992" i="1"/>
  <c r="J992" i="1"/>
  <c r="K992" i="1"/>
  <c r="F993" i="1"/>
  <c r="G993" i="1"/>
  <c r="H993" i="1"/>
  <c r="I993" i="1"/>
  <c r="J993" i="1"/>
  <c r="K993" i="1"/>
  <c r="F994" i="1"/>
  <c r="G994" i="1"/>
  <c r="H994" i="1"/>
  <c r="I994" i="1"/>
  <c r="J994" i="1"/>
  <c r="K994" i="1"/>
  <c r="F995" i="1"/>
  <c r="G995" i="1"/>
  <c r="H995" i="1"/>
  <c r="I995" i="1"/>
  <c r="J995" i="1"/>
  <c r="K995" i="1"/>
  <c r="F996" i="1"/>
  <c r="G996" i="1"/>
  <c r="H996" i="1"/>
  <c r="I996" i="1"/>
  <c r="J996" i="1"/>
  <c r="K996" i="1"/>
  <c r="F997" i="1"/>
  <c r="G997" i="1"/>
  <c r="H997" i="1"/>
  <c r="I997" i="1"/>
  <c r="J997" i="1"/>
  <c r="K997" i="1"/>
  <c r="F998" i="1"/>
  <c r="G998" i="1"/>
  <c r="H998" i="1"/>
  <c r="I998" i="1"/>
  <c r="J998" i="1"/>
  <c r="K998" i="1"/>
  <c r="F999" i="1"/>
  <c r="G999" i="1"/>
  <c r="H999" i="1"/>
  <c r="I999" i="1"/>
  <c r="J999" i="1"/>
  <c r="K999" i="1"/>
  <c r="F1000" i="1"/>
  <c r="G1000" i="1"/>
  <c r="H1000" i="1"/>
  <c r="I1000" i="1"/>
  <c r="J1000" i="1"/>
  <c r="K1000" i="1"/>
  <c r="F1001" i="1"/>
  <c r="G1001" i="1"/>
  <c r="H1001" i="1"/>
  <c r="I1001" i="1"/>
  <c r="J1001" i="1"/>
  <c r="K1001" i="1"/>
  <c r="F1002" i="1"/>
  <c r="G1002" i="1"/>
  <c r="H1002" i="1"/>
  <c r="I1002" i="1"/>
  <c r="J1002" i="1"/>
  <c r="K1002" i="1"/>
  <c r="F1003" i="1"/>
  <c r="G1003" i="1"/>
  <c r="H1003" i="1"/>
  <c r="I1003" i="1"/>
  <c r="J1003" i="1"/>
  <c r="K1003" i="1"/>
  <c r="F1004" i="1"/>
  <c r="G1004" i="1"/>
  <c r="H1004" i="1"/>
  <c r="I1004" i="1"/>
  <c r="J1004" i="1"/>
  <c r="K1004" i="1"/>
  <c r="F1005" i="1"/>
  <c r="G1005" i="1"/>
  <c r="H1005" i="1"/>
  <c r="I1005" i="1"/>
  <c r="J1005" i="1"/>
  <c r="K1005" i="1"/>
  <c r="F1006" i="1"/>
  <c r="G1006" i="1"/>
  <c r="H1006" i="1"/>
  <c r="I1006" i="1"/>
  <c r="J1006" i="1"/>
  <c r="K1006" i="1"/>
  <c r="F1007" i="1"/>
  <c r="G1007" i="1"/>
  <c r="H1007" i="1"/>
  <c r="I1007" i="1"/>
  <c r="J1007" i="1"/>
  <c r="K1007" i="1"/>
  <c r="F1008" i="1"/>
  <c r="G1008" i="1"/>
  <c r="H1008" i="1"/>
  <c r="I1008" i="1"/>
  <c r="J1008" i="1"/>
  <c r="K1008" i="1"/>
  <c r="F1009" i="1"/>
  <c r="G1009" i="1"/>
  <c r="H1009" i="1"/>
  <c r="I1009" i="1"/>
  <c r="J1009" i="1"/>
  <c r="K1009" i="1"/>
  <c r="F1010" i="1"/>
  <c r="G1010" i="1"/>
  <c r="H1010" i="1"/>
  <c r="I1010" i="1"/>
  <c r="J1010" i="1"/>
  <c r="K1010" i="1"/>
  <c r="F1011" i="1"/>
  <c r="G1011" i="1"/>
  <c r="H1011" i="1"/>
  <c r="I1011" i="1"/>
  <c r="J1011" i="1"/>
  <c r="K1011" i="1"/>
  <c r="F1012" i="1"/>
  <c r="G1012" i="1"/>
  <c r="H1012" i="1"/>
  <c r="I1012" i="1"/>
  <c r="J1012" i="1"/>
  <c r="K1012" i="1"/>
  <c r="F1013" i="1"/>
  <c r="G1013" i="1"/>
  <c r="H1013" i="1"/>
  <c r="I1013" i="1"/>
  <c r="J1013" i="1"/>
  <c r="K1013" i="1"/>
  <c r="F1014" i="1"/>
  <c r="G1014" i="1"/>
  <c r="H1014" i="1"/>
  <c r="I1014" i="1"/>
  <c r="J1014" i="1"/>
  <c r="K1014" i="1"/>
  <c r="F1015" i="1"/>
  <c r="G1015" i="1"/>
  <c r="H1015" i="1"/>
  <c r="I1015" i="1"/>
  <c r="J1015" i="1"/>
  <c r="K1015" i="1"/>
  <c r="F1016" i="1"/>
  <c r="G1016" i="1"/>
  <c r="H1016" i="1"/>
  <c r="I1016" i="1"/>
  <c r="J1016" i="1"/>
  <c r="K1016" i="1"/>
  <c r="F1017" i="1"/>
  <c r="G1017" i="1"/>
  <c r="H1017" i="1"/>
  <c r="I1017" i="1"/>
  <c r="J1017" i="1"/>
  <c r="K1017" i="1"/>
  <c r="F1018" i="1"/>
  <c r="G1018" i="1"/>
  <c r="H1018" i="1"/>
  <c r="I1018" i="1"/>
  <c r="J1018" i="1"/>
  <c r="K1018" i="1"/>
  <c r="F1019" i="1"/>
  <c r="G1019" i="1"/>
  <c r="H1019" i="1"/>
  <c r="I1019" i="1"/>
  <c r="J1019" i="1"/>
  <c r="K1019" i="1"/>
  <c r="F1020" i="1"/>
  <c r="G1020" i="1"/>
  <c r="H1020" i="1"/>
  <c r="I1020" i="1"/>
  <c r="J1020" i="1"/>
  <c r="K1020" i="1"/>
  <c r="F1021" i="1"/>
  <c r="G1021" i="1"/>
  <c r="H1021" i="1"/>
  <c r="I1021" i="1"/>
  <c r="J1021" i="1"/>
  <c r="K1021" i="1"/>
  <c r="F1022" i="1"/>
  <c r="G1022" i="1"/>
  <c r="H1022" i="1"/>
  <c r="I1022" i="1"/>
  <c r="J1022" i="1"/>
  <c r="K1022" i="1"/>
  <c r="F1023" i="1"/>
  <c r="G1023" i="1"/>
  <c r="H1023" i="1"/>
  <c r="I1023" i="1"/>
  <c r="J1023" i="1"/>
  <c r="K1023" i="1"/>
  <c r="F1024" i="1"/>
  <c r="G1024" i="1"/>
  <c r="H1024" i="1"/>
  <c r="I1024" i="1"/>
  <c r="J1024" i="1"/>
  <c r="K1024" i="1"/>
  <c r="F1025" i="1"/>
  <c r="G1025" i="1"/>
  <c r="H1025" i="1"/>
  <c r="I1025" i="1"/>
  <c r="J1025" i="1"/>
  <c r="K1025" i="1"/>
  <c r="F1026" i="1"/>
  <c r="G1026" i="1"/>
  <c r="H1026" i="1"/>
  <c r="I1026" i="1"/>
  <c r="J1026" i="1"/>
  <c r="K1026" i="1"/>
  <c r="F1027" i="1"/>
  <c r="G1027" i="1"/>
  <c r="H1027" i="1"/>
  <c r="I1027" i="1"/>
  <c r="J1027" i="1"/>
  <c r="K1027" i="1"/>
  <c r="F1028" i="1"/>
  <c r="G1028" i="1"/>
  <c r="H1028" i="1"/>
  <c r="I1028" i="1"/>
  <c r="J1028" i="1"/>
  <c r="K1028" i="1"/>
  <c r="F1029" i="1"/>
  <c r="G1029" i="1"/>
  <c r="H1029" i="1"/>
  <c r="I1029" i="1"/>
  <c r="J1029" i="1"/>
  <c r="K1029" i="1"/>
  <c r="F1030" i="1"/>
  <c r="G1030" i="1"/>
  <c r="H1030" i="1"/>
  <c r="I1030" i="1"/>
  <c r="J1030" i="1"/>
  <c r="K1030" i="1"/>
  <c r="F1031" i="1"/>
  <c r="G1031" i="1"/>
  <c r="H1031" i="1"/>
  <c r="I1031" i="1"/>
  <c r="J1031" i="1"/>
  <c r="K1031" i="1"/>
  <c r="F1032" i="1"/>
  <c r="G1032" i="1"/>
  <c r="H1032" i="1"/>
  <c r="I1032" i="1"/>
  <c r="J1032" i="1"/>
  <c r="K1032" i="1"/>
  <c r="F1033" i="1"/>
  <c r="G1033" i="1"/>
  <c r="H1033" i="1"/>
  <c r="I1033" i="1"/>
  <c r="J1033" i="1"/>
  <c r="K1033" i="1"/>
  <c r="F1034" i="1"/>
  <c r="G1034" i="1"/>
  <c r="H1034" i="1"/>
  <c r="I1034" i="1"/>
  <c r="J1034" i="1"/>
  <c r="K1034" i="1"/>
  <c r="F1035" i="1"/>
  <c r="G1035" i="1"/>
  <c r="H1035" i="1"/>
  <c r="I1035" i="1"/>
  <c r="J1035" i="1"/>
  <c r="K1035" i="1"/>
  <c r="F1036" i="1"/>
  <c r="G1036" i="1"/>
  <c r="H1036" i="1"/>
  <c r="I1036" i="1"/>
  <c r="J1036" i="1"/>
  <c r="K1036" i="1"/>
  <c r="F1037" i="1"/>
  <c r="G1037" i="1"/>
  <c r="H1037" i="1"/>
  <c r="I1037" i="1"/>
  <c r="J1037" i="1"/>
  <c r="K1037" i="1"/>
  <c r="F1038" i="1"/>
  <c r="G1038" i="1"/>
  <c r="H1038" i="1"/>
  <c r="I1038" i="1"/>
  <c r="J1038" i="1"/>
  <c r="K1038" i="1"/>
  <c r="F1039" i="1"/>
  <c r="G1039" i="1"/>
  <c r="H1039" i="1"/>
  <c r="I1039" i="1"/>
  <c r="J1039" i="1"/>
  <c r="K1039" i="1"/>
  <c r="F1040" i="1"/>
  <c r="G1040" i="1"/>
  <c r="H1040" i="1"/>
  <c r="I1040" i="1"/>
  <c r="J1040" i="1"/>
  <c r="K1040" i="1"/>
  <c r="F1041" i="1"/>
  <c r="G1041" i="1"/>
  <c r="H1041" i="1"/>
  <c r="I1041" i="1"/>
  <c r="J1041" i="1"/>
  <c r="K1041" i="1"/>
  <c r="F1042" i="1"/>
  <c r="G1042" i="1"/>
  <c r="H1042" i="1"/>
  <c r="I1042" i="1"/>
  <c r="J1042" i="1"/>
  <c r="K1042" i="1"/>
  <c r="F1043" i="1"/>
  <c r="G1043" i="1"/>
  <c r="H1043" i="1"/>
  <c r="I1043" i="1"/>
  <c r="J1043" i="1"/>
  <c r="K1043" i="1"/>
  <c r="F1044" i="1"/>
  <c r="G1044" i="1"/>
  <c r="H1044" i="1"/>
  <c r="I1044" i="1"/>
  <c r="J1044" i="1"/>
  <c r="K1044" i="1"/>
  <c r="F1045" i="1"/>
  <c r="G1045" i="1"/>
  <c r="H1045" i="1"/>
  <c r="I1045" i="1"/>
  <c r="J1045" i="1"/>
  <c r="K1045" i="1"/>
  <c r="F1046" i="1"/>
  <c r="G1046" i="1"/>
  <c r="H1046" i="1"/>
  <c r="I1046" i="1"/>
  <c r="J1046" i="1"/>
  <c r="K1046" i="1"/>
  <c r="F1047" i="1"/>
  <c r="G1047" i="1"/>
  <c r="H1047" i="1"/>
  <c r="I1047" i="1"/>
  <c r="J1047" i="1"/>
  <c r="K1047" i="1"/>
  <c r="F1048" i="1"/>
  <c r="G1048" i="1"/>
  <c r="H1048" i="1"/>
  <c r="I1048" i="1"/>
  <c r="J1048" i="1"/>
  <c r="K1048" i="1"/>
  <c r="F1049" i="1"/>
  <c r="G1049" i="1"/>
  <c r="H1049" i="1"/>
  <c r="I1049" i="1"/>
  <c r="J1049" i="1"/>
  <c r="K1049" i="1"/>
  <c r="F1050" i="1"/>
  <c r="G1050" i="1"/>
  <c r="H1050" i="1"/>
  <c r="I1050" i="1"/>
  <c r="J1050" i="1"/>
  <c r="K1050" i="1"/>
  <c r="F1051" i="1"/>
  <c r="G1051" i="1"/>
  <c r="H1051" i="1"/>
  <c r="I1051" i="1"/>
  <c r="J1051" i="1"/>
  <c r="K1051" i="1"/>
  <c r="F1052" i="1"/>
  <c r="G1052" i="1"/>
  <c r="H1052" i="1"/>
  <c r="I1052" i="1"/>
  <c r="J1052" i="1"/>
  <c r="K1052" i="1"/>
  <c r="F1053" i="1"/>
  <c r="G1053" i="1"/>
  <c r="H1053" i="1"/>
  <c r="I1053" i="1"/>
  <c r="J1053" i="1"/>
  <c r="K1053" i="1"/>
  <c r="F5" i="1"/>
  <c r="G5" i="1"/>
  <c r="H5" i="1"/>
  <c r="I5" i="1"/>
  <c r="I3" i="1" s="1"/>
  <c r="J5" i="1"/>
  <c r="J3" i="1" s="1"/>
  <c r="K5" i="1"/>
  <c r="K3" i="1" s="1"/>
  <c r="F6" i="1"/>
  <c r="G6" i="1"/>
  <c r="H6" i="1"/>
  <c r="I6" i="1"/>
  <c r="J6" i="1"/>
  <c r="K6" i="1"/>
  <c r="F7" i="1"/>
  <c r="G7" i="1"/>
  <c r="H7" i="1"/>
  <c r="I7" i="1"/>
  <c r="J7" i="1"/>
  <c r="K7" i="1"/>
  <c r="F8" i="1"/>
  <c r="G8" i="1"/>
  <c r="H8" i="1"/>
  <c r="I8" i="1"/>
  <c r="J8" i="1"/>
  <c r="K8" i="1"/>
  <c r="F9" i="1"/>
  <c r="G9" i="1"/>
  <c r="H9" i="1"/>
  <c r="I9" i="1"/>
  <c r="J9" i="1"/>
  <c r="K9" i="1"/>
  <c r="F10" i="1"/>
  <c r="G10" i="1"/>
  <c r="H10" i="1"/>
  <c r="I10" i="1"/>
  <c r="J10" i="1"/>
  <c r="K10" i="1"/>
  <c r="F11" i="1"/>
  <c r="G11" i="1"/>
  <c r="H11" i="1"/>
  <c r="I11" i="1"/>
  <c r="J11" i="1"/>
  <c r="K11" i="1"/>
  <c r="F12" i="1"/>
  <c r="G12" i="1"/>
  <c r="H12" i="1"/>
  <c r="I12" i="1"/>
  <c r="J12" i="1"/>
  <c r="K12" i="1"/>
  <c r="F13" i="1"/>
  <c r="G13" i="1"/>
  <c r="H13" i="1"/>
  <c r="I13" i="1"/>
  <c r="J13" i="1"/>
  <c r="K13" i="1"/>
  <c r="F15" i="1"/>
  <c r="G15" i="1"/>
  <c r="H15" i="1"/>
  <c r="I15" i="1"/>
  <c r="J15" i="1"/>
  <c r="K15" i="1"/>
  <c r="F16" i="1"/>
  <c r="G16" i="1"/>
  <c r="H16" i="1"/>
  <c r="I16" i="1"/>
  <c r="J16" i="1"/>
  <c r="K16" i="1"/>
  <c r="F17" i="1"/>
  <c r="G17" i="1"/>
  <c r="H17" i="1"/>
  <c r="I17" i="1"/>
  <c r="J17" i="1"/>
  <c r="K17" i="1"/>
  <c r="F18" i="1"/>
  <c r="G18" i="1"/>
  <c r="H18" i="1"/>
  <c r="I18" i="1"/>
  <c r="J18" i="1"/>
  <c r="K18" i="1"/>
  <c r="F19" i="1"/>
  <c r="G19" i="1"/>
  <c r="H19" i="1"/>
  <c r="I19" i="1"/>
  <c r="J19" i="1"/>
  <c r="K19" i="1"/>
  <c r="F20" i="1"/>
  <c r="G20" i="1"/>
  <c r="H20" i="1"/>
  <c r="I20" i="1"/>
  <c r="J20" i="1"/>
  <c r="K20" i="1"/>
  <c r="F21" i="1"/>
  <c r="G21" i="1"/>
  <c r="H21" i="1"/>
  <c r="I21" i="1"/>
  <c r="J21" i="1"/>
  <c r="K21" i="1"/>
  <c r="F22" i="1"/>
  <c r="G22" i="1"/>
  <c r="H22" i="1"/>
  <c r="I22" i="1"/>
  <c r="J22" i="1"/>
  <c r="K22" i="1"/>
  <c r="F23" i="1"/>
  <c r="G23" i="1"/>
  <c r="H23" i="1"/>
  <c r="I23" i="1"/>
  <c r="J23" i="1"/>
  <c r="K23" i="1"/>
  <c r="F24" i="1"/>
  <c r="G24" i="1"/>
  <c r="H24" i="1"/>
  <c r="I24" i="1"/>
  <c r="J24" i="1"/>
  <c r="K24" i="1"/>
  <c r="F25" i="1"/>
  <c r="G25" i="1"/>
  <c r="H25" i="1"/>
  <c r="I25" i="1"/>
  <c r="J25" i="1"/>
  <c r="K25" i="1"/>
  <c r="F26" i="1"/>
  <c r="G26" i="1"/>
  <c r="H26" i="1"/>
  <c r="I26" i="1"/>
  <c r="J26" i="1"/>
  <c r="K26" i="1"/>
  <c r="F27" i="1"/>
  <c r="G27" i="1"/>
  <c r="H27" i="1"/>
  <c r="I27" i="1"/>
  <c r="J27" i="1"/>
  <c r="K27" i="1"/>
  <c r="F28" i="1"/>
  <c r="G28" i="1"/>
  <c r="H28" i="1"/>
  <c r="I28" i="1"/>
  <c r="J28" i="1"/>
  <c r="K28" i="1"/>
  <c r="F29" i="1"/>
  <c r="G29" i="1"/>
  <c r="H29" i="1"/>
  <c r="I29" i="1"/>
  <c r="J29" i="1"/>
  <c r="K29" i="1"/>
  <c r="F30" i="1"/>
  <c r="G30" i="1"/>
  <c r="H30" i="1"/>
  <c r="I30" i="1"/>
  <c r="J30" i="1"/>
  <c r="K30" i="1"/>
  <c r="F31" i="1"/>
  <c r="G31" i="1"/>
  <c r="H31" i="1"/>
  <c r="I31" i="1"/>
  <c r="J31" i="1"/>
  <c r="K31" i="1"/>
  <c r="F32" i="1"/>
  <c r="G32" i="1"/>
  <c r="H32" i="1"/>
  <c r="I32" i="1"/>
  <c r="J32" i="1"/>
  <c r="K32" i="1"/>
  <c r="F33" i="1"/>
  <c r="G33" i="1"/>
  <c r="H33" i="1"/>
  <c r="I33" i="1"/>
  <c r="J33" i="1"/>
  <c r="K33" i="1"/>
  <c r="F34" i="1"/>
  <c r="G34" i="1"/>
  <c r="H34" i="1"/>
  <c r="I34" i="1"/>
  <c r="J34" i="1"/>
  <c r="K34" i="1"/>
  <c r="F35" i="1"/>
  <c r="G35" i="1"/>
  <c r="H35" i="1"/>
  <c r="I35" i="1"/>
  <c r="J35" i="1"/>
  <c r="K35" i="1"/>
  <c r="F36" i="1"/>
  <c r="G36" i="1"/>
  <c r="H36" i="1"/>
  <c r="I36" i="1"/>
  <c r="J36" i="1"/>
  <c r="K36" i="1"/>
  <c r="F37" i="1"/>
  <c r="G37" i="1"/>
  <c r="H37" i="1"/>
  <c r="I37" i="1"/>
  <c r="J37" i="1"/>
  <c r="K37" i="1"/>
  <c r="F38" i="1"/>
  <c r="G38" i="1"/>
  <c r="H38" i="1"/>
  <c r="I38" i="1"/>
  <c r="J38" i="1"/>
  <c r="K38" i="1"/>
  <c r="F39" i="1"/>
  <c r="G39" i="1"/>
  <c r="H39" i="1"/>
  <c r="I39" i="1"/>
  <c r="J39" i="1"/>
  <c r="K39" i="1"/>
  <c r="F40" i="1"/>
  <c r="G40" i="1"/>
  <c r="H40" i="1"/>
  <c r="I40" i="1"/>
  <c r="J40" i="1"/>
  <c r="K40" i="1"/>
  <c r="F41" i="1"/>
  <c r="G41" i="1"/>
  <c r="H41" i="1"/>
  <c r="I41" i="1"/>
  <c r="J41" i="1"/>
  <c r="K41" i="1"/>
  <c r="F42" i="1"/>
  <c r="G42" i="1"/>
  <c r="H42" i="1"/>
  <c r="I42" i="1"/>
  <c r="J42" i="1"/>
  <c r="K42" i="1"/>
  <c r="F43" i="1"/>
  <c r="G43" i="1"/>
  <c r="H43" i="1"/>
  <c r="I43" i="1"/>
  <c r="J43" i="1"/>
  <c r="K43" i="1"/>
  <c r="F44" i="1"/>
  <c r="G44" i="1"/>
  <c r="H44" i="1"/>
  <c r="I44" i="1"/>
  <c r="J44" i="1"/>
  <c r="K44" i="1"/>
  <c r="F45" i="1"/>
  <c r="G45" i="1"/>
  <c r="H45" i="1"/>
  <c r="I45" i="1"/>
  <c r="J45" i="1"/>
  <c r="K45" i="1"/>
  <c r="F46" i="1"/>
  <c r="G46" i="1"/>
  <c r="H46" i="1"/>
  <c r="I46" i="1"/>
  <c r="J46" i="1"/>
  <c r="K46" i="1"/>
  <c r="F47" i="1"/>
  <c r="G47" i="1"/>
  <c r="H47" i="1"/>
  <c r="I47" i="1"/>
  <c r="J47" i="1"/>
  <c r="K47" i="1"/>
  <c r="F48" i="1"/>
  <c r="G48" i="1"/>
  <c r="H48" i="1"/>
  <c r="I48" i="1"/>
  <c r="J48" i="1"/>
  <c r="K48" i="1"/>
  <c r="F49" i="1"/>
  <c r="G49" i="1"/>
  <c r="H49" i="1"/>
  <c r="I49" i="1"/>
  <c r="J49" i="1"/>
  <c r="K49" i="1"/>
  <c r="F50" i="1"/>
  <c r="G50" i="1"/>
  <c r="H50" i="1"/>
  <c r="I50" i="1"/>
  <c r="J50" i="1"/>
  <c r="K50" i="1"/>
  <c r="F51" i="1"/>
  <c r="G51" i="1"/>
  <c r="H51" i="1"/>
  <c r="I51" i="1"/>
  <c r="J51" i="1"/>
  <c r="K51" i="1"/>
  <c r="F52" i="1"/>
  <c r="G52" i="1"/>
  <c r="H52" i="1"/>
  <c r="I52" i="1"/>
  <c r="J52" i="1"/>
  <c r="K52" i="1"/>
  <c r="F53" i="1"/>
  <c r="G53" i="1"/>
  <c r="H53" i="1"/>
  <c r="I53" i="1"/>
  <c r="J53" i="1"/>
  <c r="K53" i="1"/>
  <c r="F54" i="1"/>
  <c r="G54" i="1"/>
  <c r="H54" i="1"/>
  <c r="I54" i="1"/>
  <c r="J54" i="1"/>
  <c r="K54" i="1"/>
  <c r="F55" i="1"/>
  <c r="G55" i="1"/>
  <c r="H55" i="1"/>
  <c r="I55" i="1"/>
  <c r="J55" i="1"/>
  <c r="K55" i="1"/>
  <c r="F56" i="1"/>
  <c r="G56" i="1"/>
  <c r="H56" i="1"/>
  <c r="I56" i="1"/>
  <c r="J56" i="1"/>
  <c r="K56" i="1"/>
  <c r="F57" i="1"/>
  <c r="G57" i="1"/>
  <c r="H57" i="1"/>
  <c r="I57" i="1"/>
  <c r="J57" i="1"/>
  <c r="K57" i="1"/>
  <c r="F58" i="1"/>
  <c r="G58" i="1"/>
  <c r="H58" i="1"/>
  <c r="I58" i="1"/>
  <c r="J58" i="1"/>
  <c r="K58" i="1"/>
  <c r="F59" i="1"/>
  <c r="G59" i="1"/>
  <c r="H59" i="1"/>
  <c r="I59" i="1"/>
  <c r="J59" i="1"/>
  <c r="K59" i="1"/>
  <c r="F60" i="1"/>
  <c r="G60" i="1"/>
  <c r="H60" i="1"/>
  <c r="I60" i="1"/>
  <c r="J60" i="1"/>
  <c r="K60" i="1"/>
  <c r="F62" i="1"/>
  <c r="G62" i="1"/>
  <c r="H62" i="1"/>
  <c r="I62" i="1"/>
  <c r="J62" i="1"/>
  <c r="K62" i="1"/>
  <c r="F63" i="1"/>
  <c r="G63" i="1"/>
  <c r="H63" i="1"/>
  <c r="I63" i="1"/>
  <c r="J63" i="1"/>
  <c r="K63" i="1"/>
  <c r="F64" i="1"/>
  <c r="G64" i="1"/>
  <c r="H64" i="1"/>
  <c r="I64" i="1"/>
  <c r="J64" i="1"/>
  <c r="K64" i="1"/>
  <c r="F65" i="1"/>
  <c r="G65" i="1"/>
  <c r="H65" i="1"/>
  <c r="I65" i="1"/>
  <c r="J65" i="1"/>
  <c r="K65" i="1"/>
  <c r="F66" i="1"/>
  <c r="G66" i="1"/>
  <c r="H66" i="1"/>
  <c r="I66" i="1"/>
  <c r="J66" i="1"/>
  <c r="K66" i="1"/>
  <c r="F67" i="1"/>
  <c r="G67" i="1"/>
  <c r="H67" i="1"/>
  <c r="I67" i="1"/>
  <c r="J67" i="1"/>
  <c r="K67" i="1"/>
  <c r="F68" i="1"/>
  <c r="G68" i="1"/>
  <c r="H68" i="1"/>
  <c r="I68" i="1"/>
  <c r="J68" i="1"/>
  <c r="K68" i="1"/>
  <c r="F69" i="1"/>
  <c r="G69" i="1"/>
  <c r="H69" i="1"/>
  <c r="I69" i="1"/>
  <c r="J69" i="1"/>
  <c r="K69" i="1"/>
  <c r="F70" i="1"/>
  <c r="G70" i="1"/>
  <c r="H70" i="1"/>
  <c r="I70" i="1"/>
  <c r="J70" i="1"/>
  <c r="K70" i="1"/>
  <c r="F71" i="1"/>
  <c r="G71" i="1"/>
  <c r="H71" i="1"/>
  <c r="I71" i="1"/>
  <c r="J71" i="1"/>
  <c r="K71" i="1"/>
  <c r="F72" i="1"/>
  <c r="G72" i="1"/>
  <c r="H72" i="1"/>
  <c r="I72" i="1"/>
  <c r="J72" i="1"/>
  <c r="K72" i="1"/>
  <c r="F73" i="1"/>
  <c r="G73" i="1"/>
  <c r="H73" i="1"/>
  <c r="I73" i="1"/>
  <c r="J73" i="1"/>
  <c r="K73" i="1"/>
  <c r="F74" i="1"/>
  <c r="G74" i="1"/>
  <c r="H74" i="1"/>
  <c r="I74" i="1"/>
  <c r="J74" i="1"/>
  <c r="K74" i="1"/>
  <c r="F75" i="1"/>
  <c r="G75" i="1"/>
  <c r="H75" i="1"/>
  <c r="I75" i="1"/>
  <c r="J75" i="1"/>
  <c r="K75" i="1"/>
  <c r="F76" i="1"/>
  <c r="G76" i="1"/>
  <c r="H76" i="1"/>
  <c r="I76" i="1"/>
  <c r="J76" i="1"/>
  <c r="K76" i="1"/>
  <c r="F77" i="1"/>
  <c r="G77" i="1"/>
  <c r="H77" i="1"/>
  <c r="I77" i="1"/>
  <c r="J77" i="1"/>
  <c r="K77" i="1"/>
  <c r="F78" i="1"/>
  <c r="G78" i="1"/>
  <c r="H78" i="1"/>
  <c r="I78" i="1"/>
  <c r="J78" i="1"/>
  <c r="K78" i="1"/>
  <c r="F79" i="1"/>
  <c r="G79" i="1"/>
  <c r="H79" i="1"/>
  <c r="I79" i="1"/>
  <c r="J79" i="1"/>
  <c r="K79" i="1"/>
  <c r="F80" i="1"/>
  <c r="G80" i="1"/>
  <c r="H80" i="1"/>
  <c r="I80" i="1"/>
  <c r="J80" i="1"/>
  <c r="K80" i="1"/>
  <c r="F81" i="1"/>
  <c r="G81" i="1"/>
  <c r="H81" i="1"/>
  <c r="I81" i="1"/>
  <c r="J81" i="1"/>
  <c r="K81" i="1"/>
  <c r="F82" i="1"/>
  <c r="G82" i="1"/>
  <c r="H82" i="1"/>
  <c r="I82" i="1"/>
  <c r="J82" i="1"/>
  <c r="K82" i="1"/>
  <c r="F83" i="1"/>
  <c r="G83" i="1"/>
  <c r="H83" i="1"/>
  <c r="I83" i="1"/>
  <c r="J83" i="1"/>
  <c r="K83" i="1"/>
  <c r="F84" i="1"/>
  <c r="G84" i="1"/>
  <c r="H84" i="1"/>
  <c r="I84" i="1"/>
  <c r="J84" i="1"/>
  <c r="K84" i="1"/>
  <c r="F85" i="1"/>
  <c r="G85" i="1"/>
  <c r="H85" i="1"/>
  <c r="I85" i="1"/>
  <c r="J85" i="1"/>
  <c r="K85" i="1"/>
  <c r="F86" i="1"/>
  <c r="G86" i="1"/>
  <c r="H86" i="1"/>
  <c r="I86" i="1"/>
  <c r="J86" i="1"/>
  <c r="K86" i="1"/>
  <c r="F87" i="1"/>
  <c r="G87" i="1"/>
  <c r="H87" i="1"/>
  <c r="I87" i="1"/>
  <c r="J87" i="1"/>
  <c r="K87" i="1"/>
  <c r="F88" i="1"/>
  <c r="G88" i="1"/>
  <c r="H88" i="1"/>
  <c r="I88" i="1"/>
  <c r="J88" i="1"/>
  <c r="K88" i="1"/>
  <c r="F89" i="1"/>
  <c r="G89" i="1"/>
  <c r="H89" i="1"/>
  <c r="I89" i="1"/>
  <c r="J89" i="1"/>
  <c r="K89" i="1"/>
  <c r="F90" i="1"/>
  <c r="G90" i="1"/>
  <c r="H90" i="1"/>
  <c r="I90" i="1"/>
  <c r="J90" i="1"/>
  <c r="K90" i="1"/>
  <c r="F91" i="1"/>
  <c r="G91" i="1"/>
  <c r="H91" i="1"/>
  <c r="I91" i="1"/>
  <c r="J91" i="1"/>
  <c r="K91" i="1"/>
  <c r="F92" i="1"/>
  <c r="G92" i="1"/>
  <c r="H92" i="1"/>
  <c r="I92" i="1"/>
  <c r="J92" i="1"/>
  <c r="K92" i="1"/>
  <c r="F93" i="1"/>
  <c r="G93" i="1"/>
  <c r="H93" i="1"/>
  <c r="I93" i="1"/>
  <c r="J93" i="1"/>
  <c r="K93" i="1"/>
  <c r="F94" i="1"/>
  <c r="G94" i="1"/>
  <c r="H94" i="1"/>
  <c r="I94" i="1"/>
  <c r="J94" i="1"/>
  <c r="K94" i="1"/>
  <c r="F95" i="1"/>
  <c r="G95" i="1"/>
  <c r="H95" i="1"/>
  <c r="I95" i="1"/>
  <c r="J95" i="1"/>
  <c r="K95" i="1"/>
  <c r="F97" i="1"/>
  <c r="G97" i="1"/>
  <c r="H97" i="1"/>
  <c r="I97" i="1"/>
  <c r="J97" i="1"/>
  <c r="K97" i="1"/>
  <c r="F98" i="1"/>
  <c r="G98" i="1"/>
  <c r="H98" i="1"/>
  <c r="I98" i="1"/>
  <c r="J98" i="1"/>
  <c r="K98" i="1"/>
  <c r="F99" i="1"/>
  <c r="G99" i="1"/>
  <c r="H99" i="1"/>
  <c r="I99" i="1"/>
  <c r="J99" i="1"/>
  <c r="K99" i="1"/>
  <c r="F100" i="1"/>
  <c r="G100" i="1"/>
  <c r="H100" i="1"/>
  <c r="I100" i="1"/>
  <c r="J100" i="1"/>
  <c r="K100" i="1"/>
  <c r="F101" i="1"/>
  <c r="G101" i="1"/>
  <c r="H101" i="1"/>
  <c r="I101" i="1"/>
  <c r="J101" i="1"/>
  <c r="K101" i="1"/>
  <c r="F102" i="1"/>
  <c r="G102" i="1"/>
  <c r="H102" i="1"/>
  <c r="I102" i="1"/>
  <c r="J102" i="1"/>
  <c r="K102" i="1"/>
  <c r="F103" i="1"/>
  <c r="G103" i="1"/>
  <c r="H103" i="1"/>
  <c r="I103" i="1"/>
  <c r="J103" i="1"/>
  <c r="K103" i="1"/>
  <c r="F104" i="1"/>
  <c r="G104" i="1"/>
  <c r="H104" i="1"/>
  <c r="I104" i="1"/>
  <c r="J104" i="1"/>
  <c r="K104" i="1"/>
  <c r="F105" i="1"/>
  <c r="G105" i="1"/>
  <c r="H105" i="1"/>
  <c r="I105" i="1"/>
  <c r="J105" i="1"/>
  <c r="K105" i="1"/>
  <c r="F106" i="1"/>
  <c r="G106" i="1"/>
  <c r="H106" i="1"/>
  <c r="I106" i="1"/>
  <c r="J106" i="1"/>
  <c r="K106" i="1"/>
  <c r="F107" i="1"/>
  <c r="G107" i="1"/>
  <c r="H107" i="1"/>
  <c r="I107" i="1"/>
  <c r="J107" i="1"/>
  <c r="K107" i="1"/>
  <c r="F108" i="1"/>
  <c r="G108" i="1"/>
  <c r="H108" i="1"/>
  <c r="I108" i="1"/>
  <c r="J108" i="1"/>
  <c r="K108" i="1"/>
  <c r="F109" i="1"/>
  <c r="G109" i="1"/>
  <c r="H109" i="1"/>
  <c r="I109" i="1"/>
  <c r="J109" i="1"/>
  <c r="K109" i="1"/>
  <c r="F110" i="1"/>
  <c r="G110" i="1"/>
  <c r="H110" i="1"/>
  <c r="I110" i="1"/>
  <c r="J110" i="1"/>
  <c r="K110" i="1"/>
  <c r="F111" i="1"/>
  <c r="G111" i="1"/>
  <c r="H111" i="1"/>
  <c r="I111" i="1"/>
  <c r="J111" i="1"/>
  <c r="K111" i="1"/>
  <c r="F112" i="1"/>
  <c r="G112" i="1"/>
  <c r="H112" i="1"/>
  <c r="I112" i="1"/>
  <c r="J112" i="1"/>
  <c r="K112" i="1"/>
  <c r="F113" i="1"/>
  <c r="G113" i="1"/>
  <c r="H113" i="1"/>
  <c r="I113" i="1"/>
  <c r="J113" i="1"/>
  <c r="K113" i="1"/>
  <c r="F114" i="1"/>
  <c r="G114" i="1"/>
  <c r="H114" i="1"/>
  <c r="I114" i="1"/>
  <c r="J114" i="1"/>
  <c r="K114" i="1"/>
  <c r="F115" i="1"/>
  <c r="G115" i="1"/>
  <c r="H115" i="1"/>
  <c r="I115" i="1"/>
  <c r="J115" i="1"/>
  <c r="K115" i="1"/>
  <c r="F116" i="1"/>
  <c r="G116" i="1"/>
  <c r="H116" i="1"/>
  <c r="I116" i="1"/>
  <c r="J116" i="1"/>
  <c r="K116" i="1"/>
  <c r="F117" i="1"/>
  <c r="G117" i="1"/>
  <c r="H117" i="1"/>
  <c r="I117" i="1"/>
  <c r="J117" i="1"/>
  <c r="K117" i="1"/>
  <c r="F118" i="1"/>
  <c r="G118" i="1"/>
  <c r="H118" i="1"/>
  <c r="I118" i="1"/>
  <c r="J118" i="1"/>
  <c r="K118" i="1"/>
  <c r="F119" i="1"/>
  <c r="G119" i="1"/>
  <c r="H119" i="1"/>
  <c r="I119" i="1"/>
  <c r="J119" i="1"/>
  <c r="K119" i="1"/>
  <c r="F121" i="1"/>
  <c r="G121" i="1"/>
  <c r="H121" i="1"/>
  <c r="I121" i="1"/>
  <c r="J121" i="1"/>
  <c r="K121" i="1"/>
  <c r="F122" i="1"/>
  <c r="G122" i="1"/>
  <c r="H122" i="1"/>
  <c r="I122" i="1"/>
  <c r="J122" i="1"/>
  <c r="K122" i="1"/>
  <c r="F123" i="1"/>
  <c r="G123" i="1"/>
  <c r="H123" i="1"/>
  <c r="I123" i="1"/>
  <c r="J123" i="1"/>
  <c r="K123" i="1"/>
  <c r="F124" i="1"/>
  <c r="G124" i="1"/>
  <c r="H124" i="1"/>
  <c r="I124" i="1"/>
  <c r="J124" i="1"/>
  <c r="K124" i="1"/>
  <c r="F125" i="1"/>
  <c r="G125" i="1"/>
  <c r="H125" i="1"/>
  <c r="I125" i="1"/>
  <c r="J125" i="1"/>
  <c r="K125" i="1"/>
  <c r="F126" i="1"/>
  <c r="G126" i="1"/>
  <c r="H126" i="1"/>
  <c r="I126" i="1"/>
  <c r="J126" i="1"/>
  <c r="K126" i="1"/>
  <c r="F127" i="1"/>
  <c r="G127" i="1"/>
  <c r="H127" i="1"/>
  <c r="I127" i="1"/>
  <c r="J127" i="1"/>
  <c r="K127" i="1"/>
  <c r="F128" i="1"/>
  <c r="G128" i="1"/>
  <c r="H128" i="1"/>
  <c r="I128" i="1"/>
  <c r="J128" i="1"/>
  <c r="K128" i="1"/>
  <c r="F129" i="1"/>
  <c r="G129" i="1"/>
  <c r="H129" i="1"/>
  <c r="I129" i="1"/>
  <c r="J129" i="1"/>
  <c r="K129" i="1"/>
  <c r="F130" i="1"/>
  <c r="G130" i="1"/>
  <c r="H130" i="1"/>
  <c r="I130" i="1"/>
  <c r="J130" i="1"/>
  <c r="K130" i="1"/>
  <c r="F131" i="1"/>
  <c r="G131" i="1"/>
  <c r="H131" i="1"/>
  <c r="I131" i="1"/>
  <c r="J131" i="1"/>
  <c r="K131" i="1"/>
  <c r="F132" i="1"/>
  <c r="G132" i="1"/>
  <c r="H132" i="1"/>
  <c r="I132" i="1"/>
  <c r="J132" i="1"/>
  <c r="K132" i="1"/>
  <c r="F133" i="1"/>
  <c r="G133" i="1"/>
  <c r="H133" i="1"/>
  <c r="I133" i="1"/>
  <c r="J133" i="1"/>
  <c r="K133" i="1"/>
  <c r="F134" i="1"/>
  <c r="G134" i="1"/>
  <c r="H134" i="1"/>
  <c r="I134" i="1"/>
  <c r="J134" i="1"/>
  <c r="K134" i="1"/>
  <c r="F135" i="1"/>
  <c r="G135" i="1"/>
  <c r="H135" i="1"/>
  <c r="I135" i="1"/>
  <c r="J135" i="1"/>
  <c r="K135" i="1"/>
  <c r="F136" i="1"/>
  <c r="G136" i="1"/>
  <c r="H136" i="1"/>
  <c r="I136" i="1"/>
  <c r="J136" i="1"/>
  <c r="K136" i="1"/>
  <c r="F137" i="1"/>
  <c r="G137" i="1"/>
  <c r="H137" i="1"/>
  <c r="I137" i="1"/>
  <c r="J137" i="1"/>
  <c r="K137" i="1"/>
  <c r="F138" i="1"/>
  <c r="G138" i="1"/>
  <c r="H138" i="1"/>
  <c r="I138" i="1"/>
  <c r="J138" i="1"/>
  <c r="K138" i="1"/>
  <c r="F139" i="1"/>
  <c r="G139" i="1"/>
  <c r="H139" i="1"/>
  <c r="I139" i="1"/>
  <c r="J139" i="1"/>
  <c r="K139" i="1"/>
  <c r="F140" i="1"/>
  <c r="G140" i="1"/>
  <c r="H140" i="1"/>
  <c r="I140" i="1"/>
  <c r="J140" i="1"/>
  <c r="K140" i="1"/>
  <c r="F141" i="1"/>
  <c r="G141" i="1"/>
  <c r="H141" i="1"/>
  <c r="I141" i="1"/>
  <c r="J141" i="1"/>
  <c r="K141" i="1"/>
  <c r="F142" i="1"/>
  <c r="G142" i="1"/>
  <c r="H142" i="1"/>
  <c r="I142" i="1"/>
  <c r="J142" i="1"/>
  <c r="K142" i="1"/>
  <c r="F143" i="1"/>
  <c r="G143" i="1"/>
  <c r="H143" i="1"/>
  <c r="I143" i="1"/>
  <c r="J143" i="1"/>
  <c r="K143" i="1"/>
  <c r="F144" i="1"/>
  <c r="G144" i="1"/>
  <c r="H144" i="1"/>
  <c r="I144" i="1"/>
  <c r="J144" i="1"/>
  <c r="K144" i="1"/>
  <c r="F145" i="1"/>
  <c r="G145" i="1"/>
  <c r="H145" i="1"/>
  <c r="I145" i="1"/>
  <c r="J145" i="1"/>
  <c r="K145" i="1"/>
  <c r="F146" i="1"/>
  <c r="G146" i="1"/>
  <c r="H146" i="1"/>
  <c r="I146" i="1"/>
  <c r="J146" i="1"/>
  <c r="K146" i="1"/>
  <c r="F147" i="1"/>
  <c r="G147" i="1"/>
  <c r="H147" i="1"/>
  <c r="I147" i="1"/>
  <c r="J147" i="1"/>
  <c r="K147" i="1"/>
  <c r="F148" i="1"/>
  <c r="G148" i="1"/>
  <c r="H148" i="1"/>
  <c r="I148" i="1"/>
  <c r="J148" i="1"/>
  <c r="K148" i="1"/>
  <c r="F149" i="1"/>
  <c r="G149" i="1"/>
  <c r="H149" i="1"/>
  <c r="I149" i="1"/>
  <c r="J149" i="1"/>
  <c r="K149" i="1"/>
  <c r="F150" i="1"/>
  <c r="G150" i="1"/>
  <c r="H150" i="1"/>
  <c r="I150" i="1"/>
  <c r="J150" i="1"/>
  <c r="K150" i="1"/>
  <c r="F151" i="1"/>
  <c r="G151" i="1"/>
  <c r="H151" i="1"/>
  <c r="I151" i="1"/>
  <c r="J151" i="1"/>
  <c r="K151" i="1"/>
  <c r="F152" i="1"/>
  <c r="G152" i="1"/>
  <c r="H152" i="1"/>
  <c r="I152" i="1"/>
  <c r="J152" i="1"/>
  <c r="K152" i="1"/>
  <c r="F153" i="1"/>
  <c r="G153" i="1"/>
  <c r="H153" i="1"/>
  <c r="I153" i="1"/>
  <c r="J153" i="1"/>
  <c r="K153" i="1"/>
  <c r="F154" i="1"/>
  <c r="G154" i="1"/>
  <c r="H154" i="1"/>
  <c r="I154" i="1"/>
  <c r="J154" i="1"/>
  <c r="K154" i="1"/>
  <c r="F155" i="1"/>
  <c r="G155" i="1"/>
  <c r="H155" i="1"/>
  <c r="I155" i="1"/>
  <c r="J155" i="1"/>
  <c r="K155" i="1"/>
  <c r="F156" i="1"/>
  <c r="G156" i="1"/>
  <c r="H156" i="1"/>
  <c r="I156" i="1"/>
  <c r="J156" i="1"/>
  <c r="K156" i="1"/>
  <c r="F157" i="1"/>
  <c r="G157" i="1"/>
  <c r="H157" i="1"/>
  <c r="I157" i="1"/>
  <c r="J157" i="1"/>
  <c r="K157" i="1"/>
  <c r="F158" i="1"/>
  <c r="G158" i="1"/>
  <c r="H158" i="1"/>
  <c r="I158" i="1"/>
  <c r="J158" i="1"/>
  <c r="K158" i="1"/>
  <c r="F159" i="1"/>
  <c r="G159" i="1"/>
  <c r="H159" i="1"/>
  <c r="I159" i="1"/>
  <c r="J159" i="1"/>
  <c r="K159" i="1"/>
  <c r="F160" i="1"/>
  <c r="G160" i="1"/>
  <c r="H160" i="1"/>
  <c r="I160" i="1"/>
  <c r="J160" i="1"/>
  <c r="K160" i="1"/>
  <c r="F161" i="1"/>
  <c r="G161" i="1"/>
  <c r="H161" i="1"/>
  <c r="I161" i="1"/>
  <c r="J161" i="1"/>
  <c r="K161" i="1"/>
  <c r="F162" i="1"/>
  <c r="G162" i="1"/>
  <c r="H162" i="1"/>
  <c r="I162" i="1"/>
  <c r="J162" i="1"/>
  <c r="K162" i="1"/>
  <c r="F163" i="1"/>
  <c r="G163" i="1"/>
  <c r="H163" i="1"/>
  <c r="I163" i="1"/>
  <c r="J163" i="1"/>
  <c r="K163" i="1"/>
  <c r="F164" i="1"/>
  <c r="G164" i="1"/>
  <c r="H164" i="1"/>
  <c r="I164" i="1"/>
  <c r="J164" i="1"/>
  <c r="K164" i="1"/>
  <c r="F168" i="1"/>
  <c r="G168" i="1"/>
  <c r="H168" i="1"/>
  <c r="I168" i="1"/>
  <c r="J168" i="1"/>
  <c r="K168" i="1"/>
  <c r="F170" i="1"/>
  <c r="G170" i="1"/>
  <c r="H170" i="1"/>
  <c r="I170" i="1"/>
  <c r="J170" i="1"/>
  <c r="K170" i="1"/>
  <c r="F171" i="1"/>
  <c r="G171" i="1"/>
  <c r="H171" i="1"/>
  <c r="I171" i="1"/>
  <c r="J171" i="1"/>
  <c r="K171" i="1"/>
  <c r="F172" i="1"/>
  <c r="G172" i="1"/>
  <c r="H172" i="1"/>
  <c r="I172" i="1"/>
  <c r="J172" i="1"/>
  <c r="K172" i="1"/>
  <c r="F173" i="1"/>
  <c r="G173" i="1"/>
  <c r="H173" i="1"/>
  <c r="I173" i="1"/>
  <c r="J173" i="1"/>
  <c r="K173" i="1"/>
  <c r="F176" i="1"/>
  <c r="G176" i="1"/>
  <c r="H176" i="1"/>
  <c r="I176" i="1"/>
  <c r="J176" i="1"/>
  <c r="K176" i="1"/>
  <c r="F177" i="1"/>
  <c r="G177" i="1"/>
  <c r="H177" i="1"/>
  <c r="I177" i="1"/>
  <c r="J177" i="1"/>
  <c r="K177" i="1"/>
  <c r="F178" i="1"/>
  <c r="G178" i="1"/>
  <c r="H178" i="1"/>
  <c r="I178" i="1"/>
  <c r="J178" i="1"/>
  <c r="K178" i="1"/>
  <c r="H3" i="1" l="1"/>
  <c r="I88" i="31"/>
  <c r="AA11" i="4"/>
  <c r="J89" i="31"/>
  <c r="AB12" i="4"/>
  <c r="AA13" i="4"/>
  <c r="I3" i="31"/>
  <c r="J4" i="31"/>
  <c r="AB14" i="4"/>
  <c r="R1053" i="1"/>
  <c r="G3" i="1"/>
  <c r="F3" i="1"/>
  <c r="R990" i="1"/>
  <c r="R988" i="1"/>
  <c r="R986" i="1"/>
  <c r="R984" i="1"/>
  <c r="R982" i="1"/>
  <c r="R980" i="1"/>
  <c r="R978" i="1"/>
  <c r="R976" i="1"/>
  <c r="R974" i="1"/>
  <c r="R972" i="1"/>
  <c r="R969" i="1"/>
  <c r="R966" i="1"/>
  <c r="R964" i="1"/>
  <c r="R962" i="1"/>
  <c r="R960" i="1"/>
  <c r="R958" i="1"/>
  <c r="R955" i="1"/>
  <c r="R953" i="1"/>
  <c r="R951" i="1"/>
  <c r="R948" i="1"/>
  <c r="R946" i="1"/>
  <c r="R944" i="1"/>
  <c r="R942" i="1"/>
  <c r="R940" i="1"/>
  <c r="R938" i="1"/>
  <c r="R936" i="1"/>
  <c r="R934" i="1"/>
  <c r="R932" i="1"/>
  <c r="R930" i="1"/>
  <c r="R928" i="1"/>
  <c r="R926" i="1"/>
  <c r="R924" i="1"/>
  <c r="R922" i="1"/>
  <c r="R920" i="1"/>
  <c r="R918" i="1"/>
  <c r="R916" i="1"/>
  <c r="R914" i="1"/>
  <c r="R912" i="1"/>
  <c r="R910" i="1"/>
  <c r="R908" i="1"/>
  <c r="R906" i="1"/>
  <c r="R904" i="1"/>
  <c r="R902" i="1"/>
  <c r="R900" i="1"/>
  <c r="R898" i="1"/>
  <c r="R896" i="1"/>
  <c r="R894" i="1"/>
  <c r="R892" i="1"/>
  <c r="R890" i="1"/>
  <c r="R888" i="1"/>
  <c r="R886" i="1"/>
  <c r="R884" i="1"/>
  <c r="R882" i="1"/>
  <c r="R880" i="1"/>
  <c r="R878" i="1"/>
  <c r="R876" i="1"/>
  <c r="R874" i="1"/>
  <c r="R872" i="1"/>
  <c r="R870" i="1"/>
  <c r="R868" i="1"/>
  <c r="R866" i="1"/>
  <c r="R864" i="1"/>
  <c r="R862" i="1"/>
  <c r="R860" i="1"/>
  <c r="R858" i="1"/>
  <c r="R855" i="1"/>
  <c r="R853" i="1"/>
  <c r="R851" i="1"/>
  <c r="R849" i="1"/>
  <c r="R847" i="1"/>
  <c r="R845" i="1"/>
  <c r="R842" i="1"/>
  <c r="R840" i="1"/>
  <c r="R838" i="1"/>
  <c r="R836" i="1"/>
  <c r="R834" i="1"/>
  <c r="R832" i="1"/>
  <c r="R830" i="1"/>
  <c r="R828" i="1"/>
  <c r="R826" i="1"/>
  <c r="R824" i="1"/>
  <c r="R822" i="1"/>
  <c r="R820" i="1"/>
  <c r="R818" i="1"/>
  <c r="R816" i="1"/>
  <c r="R814" i="1"/>
  <c r="R812" i="1"/>
  <c r="R810" i="1"/>
  <c r="R808" i="1"/>
  <c r="R806" i="1"/>
  <c r="R804" i="1"/>
  <c r="R802" i="1"/>
  <c r="R800" i="1"/>
  <c r="R798" i="1"/>
  <c r="R796" i="1"/>
  <c r="R794" i="1"/>
  <c r="R792" i="1"/>
  <c r="R790" i="1"/>
  <c r="R788" i="1"/>
  <c r="R786" i="1"/>
  <c r="R784" i="1"/>
  <c r="R782" i="1"/>
  <c r="R780" i="1"/>
  <c r="R778" i="1"/>
  <c r="R776" i="1"/>
  <c r="R774" i="1"/>
  <c r="R769" i="1"/>
  <c r="R767" i="1"/>
  <c r="R765" i="1"/>
  <c r="R763" i="1"/>
  <c r="R761" i="1"/>
  <c r="R759" i="1"/>
  <c r="R757" i="1"/>
  <c r="R755" i="1"/>
  <c r="R753" i="1"/>
  <c r="R751" i="1"/>
  <c r="R749" i="1"/>
  <c r="R747" i="1"/>
  <c r="R745" i="1"/>
  <c r="R743" i="1"/>
  <c r="R740" i="1"/>
  <c r="R738" i="1"/>
  <c r="R736" i="1"/>
  <c r="R734" i="1"/>
  <c r="R732" i="1"/>
  <c r="R730" i="1"/>
  <c r="R728" i="1"/>
  <c r="R726" i="1"/>
  <c r="R724" i="1"/>
  <c r="R722" i="1"/>
  <c r="R720" i="1"/>
  <c r="R718" i="1"/>
  <c r="R716" i="1"/>
  <c r="R714" i="1"/>
  <c r="R712" i="1"/>
  <c r="R710" i="1"/>
  <c r="R707" i="1"/>
  <c r="R705" i="1"/>
  <c r="R161" i="1"/>
  <c r="R143" i="1"/>
  <c r="R123" i="1"/>
  <c r="R100" i="1"/>
  <c r="R81" i="1"/>
  <c r="R60" i="1"/>
  <c r="R32" i="1"/>
  <c r="R13" i="1"/>
  <c r="R1044" i="1"/>
  <c r="R1028" i="1"/>
  <c r="R1010" i="1"/>
  <c r="R177" i="1"/>
  <c r="R149" i="1"/>
  <c r="R129" i="1"/>
  <c r="R108" i="1"/>
  <c r="R85" i="1"/>
  <c r="R63" i="1"/>
  <c r="R42" i="1"/>
  <c r="R22" i="1"/>
  <c r="R1046" i="1"/>
  <c r="R1030" i="1"/>
  <c r="R1014" i="1"/>
  <c r="R996" i="1"/>
  <c r="R157" i="1"/>
  <c r="R133" i="1"/>
  <c r="R112" i="1"/>
  <c r="R93" i="1"/>
  <c r="R73" i="1"/>
  <c r="R56" i="1"/>
  <c r="R40" i="1"/>
  <c r="R24" i="1"/>
  <c r="R5" i="1"/>
  <c r="R3" i="1" s="1"/>
  <c r="R1040" i="1"/>
  <c r="R1024" i="1"/>
  <c r="R1012" i="1"/>
  <c r="R998" i="1"/>
  <c r="R168" i="1"/>
  <c r="R145" i="1"/>
  <c r="R127" i="1"/>
  <c r="R102" i="1"/>
  <c r="R75" i="1"/>
  <c r="R52" i="1"/>
  <c r="R36" i="1"/>
  <c r="R16" i="1"/>
  <c r="R1042" i="1"/>
  <c r="R1026" i="1"/>
  <c r="R1008" i="1"/>
  <c r="R155" i="1"/>
  <c r="R137" i="1"/>
  <c r="R118" i="1"/>
  <c r="R106" i="1"/>
  <c r="R87" i="1"/>
  <c r="R67" i="1"/>
  <c r="R50" i="1"/>
  <c r="R34" i="1"/>
  <c r="R18" i="1"/>
  <c r="R1048" i="1"/>
  <c r="R1032" i="1"/>
  <c r="R1020" i="1"/>
  <c r="R1004" i="1"/>
  <c r="R992" i="1"/>
  <c r="R173" i="1"/>
  <c r="R151" i="1"/>
  <c r="R135" i="1"/>
  <c r="R114" i="1"/>
  <c r="R98" i="1"/>
  <c r="R83" i="1"/>
  <c r="R65" i="1"/>
  <c r="R44" i="1"/>
  <c r="R20" i="1"/>
  <c r="R1050" i="1"/>
  <c r="R1034" i="1"/>
  <c r="R1022" i="1"/>
  <c r="R1006" i="1"/>
  <c r="R994" i="1"/>
  <c r="R176" i="1"/>
  <c r="R164" i="1"/>
  <c r="R160" i="1"/>
  <c r="R156" i="1"/>
  <c r="R150" i="1"/>
  <c r="R148" i="1"/>
  <c r="R146" i="1"/>
  <c r="R144" i="1"/>
  <c r="R142" i="1"/>
  <c r="R140" i="1"/>
  <c r="R138" i="1"/>
  <c r="R136" i="1"/>
  <c r="R134" i="1"/>
  <c r="R132" i="1"/>
  <c r="R130" i="1"/>
  <c r="R128" i="1"/>
  <c r="R126" i="1"/>
  <c r="R124" i="1"/>
  <c r="R122" i="1"/>
  <c r="R119" i="1"/>
  <c r="R117" i="1"/>
  <c r="R115" i="1"/>
  <c r="R113" i="1"/>
  <c r="R111" i="1"/>
  <c r="R109" i="1"/>
  <c r="R107" i="1"/>
  <c r="R105" i="1"/>
  <c r="R103" i="1"/>
  <c r="R101" i="1"/>
  <c r="R99" i="1"/>
  <c r="R97" i="1"/>
  <c r="R94" i="1"/>
  <c r="R92" i="1"/>
  <c r="R90" i="1"/>
  <c r="R88" i="1"/>
  <c r="R86" i="1"/>
  <c r="R84" i="1"/>
  <c r="R82" i="1"/>
  <c r="R80" i="1"/>
  <c r="R78" i="1"/>
  <c r="R76" i="1"/>
  <c r="R74" i="1"/>
  <c r="R72" i="1"/>
  <c r="R70" i="1"/>
  <c r="R68" i="1"/>
  <c r="R66" i="1"/>
  <c r="R64" i="1"/>
  <c r="R62" i="1"/>
  <c r="R59" i="1"/>
  <c r="R57" i="1"/>
  <c r="R55" i="1"/>
  <c r="R53" i="1"/>
  <c r="R51" i="1"/>
  <c r="R49" i="1"/>
  <c r="R47" i="1"/>
  <c r="R45" i="1"/>
  <c r="R43" i="1"/>
  <c r="R41" i="1"/>
  <c r="R39" i="1"/>
  <c r="R37" i="1"/>
  <c r="R35" i="1"/>
  <c r="R33" i="1"/>
  <c r="R31" i="1"/>
  <c r="R29" i="1"/>
  <c r="R27" i="1"/>
  <c r="R25" i="1"/>
  <c r="R23" i="1"/>
  <c r="R21" i="1"/>
  <c r="R19" i="1"/>
  <c r="R17" i="1"/>
  <c r="R15" i="1"/>
  <c r="R12" i="1"/>
  <c r="R10" i="1"/>
  <c r="R8" i="1"/>
  <c r="R6" i="1"/>
  <c r="R1051" i="1"/>
  <c r="R1049" i="1"/>
  <c r="R1047" i="1"/>
  <c r="R1045" i="1"/>
  <c r="R1043" i="1"/>
  <c r="R1041" i="1"/>
  <c r="R1039" i="1"/>
  <c r="R1037" i="1"/>
  <c r="R1035" i="1"/>
  <c r="R1033" i="1"/>
  <c r="R1031" i="1"/>
  <c r="R1029" i="1"/>
  <c r="R1027" i="1"/>
  <c r="R1025" i="1"/>
  <c r="R1023" i="1"/>
  <c r="R1021" i="1"/>
  <c r="R1019" i="1"/>
  <c r="R1017" i="1"/>
  <c r="R1015" i="1"/>
  <c r="R1013" i="1"/>
  <c r="R1011" i="1"/>
  <c r="R1009" i="1"/>
  <c r="R1007" i="1"/>
  <c r="R1005" i="1"/>
  <c r="R1003" i="1"/>
  <c r="R1001" i="1"/>
  <c r="R999" i="1"/>
  <c r="R997" i="1"/>
  <c r="R995" i="1"/>
  <c r="R993" i="1"/>
  <c r="R991" i="1"/>
  <c r="R989" i="1"/>
  <c r="R987" i="1"/>
  <c r="R985" i="1"/>
  <c r="R983" i="1"/>
  <c r="R981" i="1"/>
  <c r="R979" i="1"/>
  <c r="R977" i="1"/>
  <c r="R975" i="1"/>
  <c r="R973" i="1"/>
  <c r="R970" i="1"/>
  <c r="R967" i="1"/>
  <c r="R965" i="1"/>
  <c r="R963" i="1"/>
  <c r="R961" i="1"/>
  <c r="R959" i="1"/>
  <c r="R956" i="1"/>
  <c r="R954" i="1"/>
  <c r="R952" i="1"/>
  <c r="R949" i="1"/>
  <c r="R947" i="1"/>
  <c r="R945" i="1"/>
  <c r="R943" i="1"/>
  <c r="R941" i="1"/>
  <c r="R939" i="1"/>
  <c r="R937" i="1"/>
  <c r="R935" i="1"/>
  <c r="R933" i="1"/>
  <c r="R931" i="1"/>
  <c r="R929" i="1"/>
  <c r="R927" i="1"/>
  <c r="R163" i="1"/>
  <c r="R139" i="1"/>
  <c r="R116" i="1"/>
  <c r="R91" i="1"/>
  <c r="R71" i="1"/>
  <c r="R46" i="1"/>
  <c r="R30" i="1"/>
  <c r="R11" i="1"/>
  <c r="R1038" i="1"/>
  <c r="R1018" i="1"/>
  <c r="R1002" i="1"/>
  <c r="R172" i="1"/>
  <c r="R158" i="1"/>
  <c r="R152" i="1"/>
  <c r="R153" i="1"/>
  <c r="R131" i="1"/>
  <c r="R110" i="1"/>
  <c r="R89" i="1"/>
  <c r="R69" i="1"/>
  <c r="R48" i="1"/>
  <c r="R28" i="1"/>
  <c r="R9" i="1"/>
  <c r="R1036" i="1"/>
  <c r="R1016" i="1"/>
  <c r="R1000" i="1"/>
  <c r="R178" i="1"/>
  <c r="R170" i="1"/>
  <c r="R162" i="1"/>
  <c r="R154" i="1"/>
  <c r="R159" i="1"/>
  <c r="R141" i="1"/>
  <c r="R121" i="1"/>
  <c r="R95" i="1"/>
  <c r="R79" i="1"/>
  <c r="R58" i="1"/>
  <c r="R38" i="1"/>
  <c r="R7" i="1"/>
  <c r="R171" i="1"/>
  <c r="R147" i="1"/>
  <c r="R125" i="1"/>
  <c r="R104" i="1"/>
  <c r="R77" i="1"/>
  <c r="R54" i="1"/>
  <c r="R26" i="1"/>
  <c r="R1052" i="1"/>
  <c r="R925" i="1"/>
  <c r="R923" i="1"/>
  <c r="R921" i="1"/>
  <c r="R919" i="1"/>
  <c r="R917" i="1"/>
  <c r="R915" i="1"/>
  <c r="R913" i="1"/>
  <c r="R911" i="1"/>
  <c r="R909" i="1"/>
  <c r="R907" i="1"/>
  <c r="R905" i="1"/>
  <c r="R903" i="1"/>
  <c r="R901" i="1"/>
  <c r="R899" i="1"/>
  <c r="R897" i="1"/>
  <c r="R895" i="1"/>
  <c r="R893" i="1"/>
  <c r="R891" i="1"/>
  <c r="R889" i="1"/>
  <c r="R887" i="1"/>
  <c r="R885" i="1"/>
  <c r="R883" i="1"/>
  <c r="R881" i="1"/>
  <c r="R879" i="1"/>
  <c r="R877" i="1"/>
  <c r="R875" i="1"/>
  <c r="R873" i="1"/>
  <c r="R871" i="1"/>
  <c r="R869" i="1"/>
  <c r="R867" i="1"/>
  <c r="R865" i="1"/>
  <c r="R863" i="1"/>
  <c r="R861" i="1"/>
  <c r="R859" i="1"/>
  <c r="R857" i="1"/>
  <c r="R854" i="1"/>
  <c r="R852" i="1"/>
  <c r="R850" i="1"/>
  <c r="R848" i="1"/>
  <c r="R846" i="1"/>
  <c r="R844" i="1"/>
  <c r="R841" i="1"/>
  <c r="R839" i="1"/>
  <c r="R837" i="1"/>
  <c r="R835" i="1"/>
  <c r="R833" i="1"/>
  <c r="R831" i="1"/>
  <c r="R829" i="1"/>
  <c r="R827" i="1"/>
  <c r="R825" i="1"/>
  <c r="R823" i="1"/>
  <c r="R821" i="1"/>
  <c r="R819" i="1"/>
  <c r="R817" i="1"/>
  <c r="R815" i="1"/>
  <c r="R813" i="1"/>
  <c r="R811" i="1"/>
  <c r="R809" i="1"/>
  <c r="R807" i="1"/>
  <c r="R805" i="1"/>
  <c r="R803" i="1"/>
  <c r="R801" i="1"/>
  <c r="R799" i="1"/>
  <c r="R797" i="1"/>
  <c r="R795" i="1"/>
  <c r="R793" i="1"/>
  <c r="R791" i="1"/>
  <c r="R789" i="1"/>
  <c r="R787" i="1"/>
  <c r="R785" i="1"/>
  <c r="R783" i="1"/>
  <c r="R781" i="1"/>
  <c r="R779" i="1"/>
  <c r="R777" i="1"/>
  <c r="R775" i="1"/>
  <c r="R771" i="1"/>
  <c r="R768" i="1"/>
  <c r="R766" i="1"/>
  <c r="R764" i="1"/>
  <c r="R762" i="1"/>
  <c r="R760" i="1"/>
  <c r="R758" i="1"/>
  <c r="R756" i="1"/>
  <c r="R754" i="1"/>
  <c r="R752" i="1"/>
  <c r="R750" i="1"/>
  <c r="R748" i="1"/>
  <c r="R746" i="1"/>
  <c r="R744" i="1"/>
  <c r="R741" i="1"/>
  <c r="R739" i="1"/>
  <c r="R737" i="1"/>
  <c r="R735" i="1"/>
  <c r="R733" i="1"/>
  <c r="R731" i="1"/>
  <c r="R729" i="1"/>
  <c r="R727" i="1"/>
  <c r="R725" i="1"/>
  <c r="R723" i="1"/>
  <c r="R721" i="1"/>
  <c r="R719" i="1"/>
  <c r="R717" i="1"/>
  <c r="R715" i="1"/>
  <c r="R713" i="1"/>
  <c r="R711" i="1"/>
  <c r="R708" i="1"/>
  <c r="R706" i="1"/>
  <c r="R704" i="1"/>
  <c r="R702" i="1"/>
  <c r="R700" i="1"/>
  <c r="R698" i="1"/>
  <c r="R696" i="1"/>
  <c r="R694" i="1"/>
  <c r="R692" i="1"/>
  <c r="R690" i="1"/>
  <c r="R688" i="1"/>
  <c r="R686" i="1"/>
  <c r="R684" i="1"/>
  <c r="R682" i="1"/>
  <c r="R680" i="1"/>
  <c r="R678" i="1"/>
  <c r="R676" i="1"/>
  <c r="R674" i="1"/>
  <c r="R672" i="1"/>
  <c r="R670" i="1"/>
  <c r="R668" i="1"/>
  <c r="R666" i="1"/>
  <c r="R664" i="1"/>
  <c r="R662" i="1"/>
  <c r="R660" i="1"/>
  <c r="R658" i="1"/>
  <c r="R656" i="1"/>
  <c r="R654" i="1"/>
  <c r="R652" i="1"/>
  <c r="R650" i="1"/>
  <c r="R648" i="1"/>
  <c r="R645" i="1"/>
  <c r="R643" i="1"/>
  <c r="R641" i="1"/>
  <c r="R639" i="1"/>
  <c r="R637" i="1"/>
  <c r="R635" i="1"/>
  <c r="R633" i="1"/>
  <c r="R631" i="1"/>
  <c r="R629" i="1"/>
  <c r="R627" i="1"/>
  <c r="R625" i="1"/>
  <c r="R623" i="1"/>
  <c r="R620" i="1"/>
  <c r="R618" i="1"/>
  <c r="R616" i="1"/>
  <c r="R614" i="1"/>
  <c r="R611" i="1"/>
  <c r="R609" i="1"/>
  <c r="R607" i="1"/>
  <c r="R605" i="1"/>
  <c r="R603" i="1"/>
  <c r="R601" i="1"/>
  <c r="R599" i="1"/>
  <c r="R597" i="1"/>
  <c r="R595" i="1"/>
  <c r="R592" i="1"/>
  <c r="R589" i="1"/>
  <c r="R587" i="1"/>
  <c r="R585" i="1"/>
  <c r="R583" i="1"/>
  <c r="R581" i="1"/>
  <c r="R579" i="1"/>
  <c r="R577" i="1"/>
  <c r="R575" i="1"/>
  <c r="R703" i="1"/>
  <c r="R701" i="1"/>
  <c r="R699" i="1"/>
  <c r="R697" i="1"/>
  <c r="R695" i="1"/>
  <c r="R693" i="1"/>
  <c r="R691" i="1"/>
  <c r="R689" i="1"/>
  <c r="R687" i="1"/>
  <c r="R685" i="1"/>
  <c r="R683" i="1"/>
  <c r="R681" i="1"/>
  <c r="R679" i="1"/>
  <c r="R677" i="1"/>
  <c r="R675" i="1"/>
  <c r="R673" i="1"/>
  <c r="R671" i="1"/>
  <c r="R669" i="1"/>
  <c r="R667" i="1"/>
  <c r="R665" i="1"/>
  <c r="R663" i="1"/>
  <c r="R661" i="1"/>
  <c r="R659" i="1"/>
  <c r="R657" i="1"/>
  <c r="R655" i="1"/>
  <c r="R653" i="1"/>
  <c r="R651" i="1"/>
  <c r="R649" i="1"/>
  <c r="R647" i="1"/>
  <c r="R644" i="1"/>
  <c r="R642" i="1"/>
  <c r="R640" i="1"/>
  <c r="R638" i="1"/>
  <c r="R636" i="1"/>
  <c r="R634" i="1"/>
  <c r="R632" i="1"/>
  <c r="R630" i="1"/>
  <c r="R628" i="1"/>
  <c r="R626" i="1"/>
  <c r="R624" i="1"/>
  <c r="R622" i="1"/>
  <c r="R619" i="1"/>
  <c r="R617" i="1"/>
  <c r="R615" i="1"/>
  <c r="R612" i="1"/>
  <c r="R610" i="1"/>
  <c r="R608" i="1"/>
  <c r="R606" i="1"/>
  <c r="R604" i="1"/>
  <c r="R602" i="1"/>
  <c r="R600" i="1"/>
  <c r="R598" i="1"/>
  <c r="R596" i="1"/>
  <c r="R594" i="1"/>
  <c r="R590" i="1"/>
  <c r="R588" i="1"/>
  <c r="R586" i="1"/>
  <c r="R584" i="1"/>
  <c r="R582" i="1"/>
  <c r="R580" i="1"/>
  <c r="R578" i="1"/>
  <c r="R576" i="1"/>
  <c r="R574" i="1"/>
  <c r="R572" i="1"/>
  <c r="R570" i="1"/>
  <c r="R568" i="1"/>
  <c r="R566" i="1"/>
  <c r="R564" i="1"/>
  <c r="R561" i="1"/>
  <c r="R559" i="1"/>
  <c r="R557" i="1"/>
  <c r="R555" i="1"/>
  <c r="R553" i="1"/>
  <c r="R550" i="1"/>
  <c r="R548" i="1"/>
  <c r="R546" i="1"/>
  <c r="R544" i="1"/>
  <c r="R542" i="1"/>
  <c r="R540" i="1"/>
  <c r="R538" i="1"/>
  <c r="R536" i="1"/>
  <c r="R534" i="1"/>
  <c r="R532" i="1"/>
  <c r="R530" i="1"/>
  <c r="R528" i="1"/>
  <c r="R526" i="1"/>
  <c r="R524" i="1"/>
  <c r="R522" i="1"/>
  <c r="R520" i="1"/>
  <c r="R518" i="1"/>
  <c r="R516" i="1"/>
  <c r="R514" i="1"/>
  <c r="R512" i="1"/>
  <c r="R510" i="1"/>
  <c r="R508" i="1"/>
  <c r="R506" i="1"/>
  <c r="R504" i="1"/>
  <c r="R502" i="1"/>
  <c r="R500" i="1"/>
  <c r="R498" i="1"/>
  <c r="R496" i="1"/>
  <c r="R494" i="1"/>
  <c r="R492" i="1"/>
  <c r="R490" i="1"/>
  <c r="R488" i="1"/>
  <c r="R486" i="1"/>
  <c r="R484" i="1"/>
  <c r="R482" i="1"/>
  <c r="R480" i="1"/>
  <c r="R478" i="1"/>
  <c r="R476" i="1"/>
  <c r="R474" i="1"/>
  <c r="R471" i="1"/>
  <c r="R469" i="1"/>
  <c r="R467" i="1"/>
  <c r="R465" i="1"/>
  <c r="R463" i="1"/>
  <c r="R461" i="1"/>
  <c r="R459" i="1"/>
  <c r="R457" i="1"/>
  <c r="R455" i="1"/>
  <c r="R453" i="1"/>
  <c r="R451" i="1"/>
  <c r="R449" i="1"/>
  <c r="R447" i="1"/>
  <c r="R444" i="1"/>
  <c r="R442" i="1"/>
  <c r="R440" i="1"/>
  <c r="R438" i="1"/>
  <c r="R436" i="1"/>
  <c r="R434" i="1"/>
  <c r="R432" i="1"/>
  <c r="R430" i="1"/>
  <c r="R428" i="1"/>
  <c r="R426" i="1"/>
  <c r="R424" i="1"/>
  <c r="R421" i="1"/>
  <c r="R419" i="1"/>
  <c r="R417" i="1"/>
  <c r="R415" i="1"/>
  <c r="R413" i="1"/>
  <c r="R411" i="1"/>
  <c r="R409" i="1"/>
  <c r="R407" i="1"/>
  <c r="R404" i="1"/>
  <c r="R402" i="1"/>
  <c r="R400" i="1"/>
  <c r="R398" i="1"/>
  <c r="R396" i="1"/>
  <c r="R394" i="1"/>
  <c r="R392" i="1"/>
  <c r="R390" i="1"/>
  <c r="R388" i="1"/>
  <c r="R386" i="1"/>
  <c r="R384" i="1"/>
  <c r="R382" i="1"/>
  <c r="R380" i="1"/>
  <c r="R378" i="1"/>
  <c r="R376" i="1"/>
  <c r="R373" i="1"/>
  <c r="R371" i="1"/>
  <c r="R369" i="1"/>
  <c r="R367" i="1"/>
  <c r="R365" i="1"/>
  <c r="R362" i="1"/>
  <c r="R360" i="1"/>
  <c r="R358" i="1"/>
  <c r="R353" i="1"/>
  <c r="R351" i="1"/>
  <c r="R349" i="1"/>
  <c r="R573" i="1"/>
  <c r="R571" i="1"/>
  <c r="R569" i="1"/>
  <c r="R567" i="1"/>
  <c r="R565" i="1"/>
  <c r="R563" i="1"/>
  <c r="R560" i="1"/>
  <c r="R558" i="1"/>
  <c r="R556" i="1"/>
  <c r="R554" i="1"/>
  <c r="R551" i="1"/>
  <c r="R549" i="1"/>
  <c r="R547" i="1"/>
  <c r="R545" i="1"/>
  <c r="R543" i="1"/>
  <c r="R541" i="1"/>
  <c r="R539" i="1"/>
  <c r="R537" i="1"/>
  <c r="R535" i="1"/>
  <c r="R533" i="1"/>
  <c r="R531" i="1"/>
  <c r="R529" i="1"/>
  <c r="R527" i="1"/>
  <c r="R525" i="1"/>
  <c r="R523" i="1"/>
  <c r="R521" i="1"/>
  <c r="R519" i="1"/>
  <c r="R517" i="1"/>
  <c r="R515" i="1"/>
  <c r="R513" i="1"/>
  <c r="R511" i="1"/>
  <c r="R509" i="1"/>
  <c r="R507" i="1"/>
  <c r="R505" i="1"/>
  <c r="R503" i="1"/>
  <c r="R501" i="1"/>
  <c r="R499" i="1"/>
  <c r="R497" i="1"/>
  <c r="R495" i="1"/>
  <c r="R493" i="1"/>
  <c r="R491" i="1"/>
  <c r="R489" i="1"/>
  <c r="R487" i="1"/>
  <c r="R485" i="1"/>
  <c r="R483" i="1"/>
  <c r="R481" i="1"/>
  <c r="R479" i="1"/>
  <c r="R477" i="1"/>
  <c r="R475" i="1"/>
  <c r="R473" i="1"/>
  <c r="R470" i="1"/>
  <c r="R468" i="1"/>
  <c r="R466" i="1"/>
  <c r="R464" i="1"/>
  <c r="R462" i="1"/>
  <c r="R460" i="1"/>
  <c r="R458" i="1"/>
  <c r="R456" i="1"/>
  <c r="R454" i="1"/>
  <c r="R452" i="1"/>
  <c r="R450" i="1"/>
  <c r="R448" i="1"/>
  <c r="R445" i="1"/>
  <c r="R443" i="1"/>
  <c r="R441" i="1"/>
  <c r="R439" i="1"/>
  <c r="R437" i="1"/>
  <c r="R435" i="1"/>
  <c r="R433" i="1"/>
  <c r="R431" i="1"/>
  <c r="R429" i="1"/>
  <c r="R427" i="1"/>
  <c r="R425" i="1"/>
  <c r="R422" i="1"/>
  <c r="R420" i="1"/>
  <c r="R418" i="1"/>
  <c r="R416" i="1"/>
  <c r="R414" i="1"/>
  <c r="R412" i="1"/>
  <c r="R410" i="1"/>
  <c r="R408" i="1"/>
  <c r="R406" i="1"/>
  <c r="R403" i="1"/>
  <c r="R401" i="1"/>
  <c r="R399" i="1"/>
  <c r="R397" i="1"/>
  <c r="R395" i="1"/>
  <c r="R393" i="1"/>
  <c r="R391" i="1"/>
  <c r="R389" i="1"/>
  <c r="R387" i="1"/>
  <c r="R385" i="1"/>
  <c r="R383" i="1"/>
  <c r="R347" i="1"/>
  <c r="R345" i="1"/>
  <c r="R343" i="1"/>
  <c r="R341" i="1"/>
  <c r="R339" i="1"/>
  <c r="R337" i="1"/>
  <c r="R335" i="1"/>
  <c r="R332" i="1"/>
  <c r="R330" i="1"/>
  <c r="R327" i="1"/>
  <c r="R325" i="1"/>
  <c r="R323" i="1"/>
  <c r="R321" i="1"/>
  <c r="R318" i="1"/>
  <c r="R315" i="1"/>
  <c r="R313" i="1"/>
  <c r="R310" i="1"/>
  <c r="R308" i="1"/>
  <c r="R306" i="1"/>
  <c r="R304" i="1"/>
  <c r="R302" i="1"/>
  <c r="R300" i="1"/>
  <c r="R298" i="1"/>
  <c r="R296" i="1"/>
  <c r="R294" i="1"/>
  <c r="R292" i="1"/>
  <c r="R290" i="1"/>
  <c r="R288" i="1"/>
  <c r="R286" i="1"/>
  <c r="R284" i="1"/>
  <c r="R282" i="1"/>
  <c r="R280" i="1"/>
  <c r="R278" i="1"/>
  <c r="R276" i="1"/>
  <c r="R274" i="1"/>
  <c r="R272" i="1"/>
  <c r="R270" i="1"/>
  <c r="R268" i="1"/>
  <c r="R266" i="1"/>
  <c r="R263" i="1"/>
  <c r="R261" i="1"/>
  <c r="R259" i="1"/>
  <c r="R257" i="1"/>
  <c r="R254" i="1"/>
  <c r="R252" i="1"/>
  <c r="R250" i="1"/>
  <c r="R248" i="1"/>
  <c r="R246" i="1"/>
  <c r="R244" i="1"/>
  <c r="R242" i="1"/>
  <c r="R240" i="1"/>
  <c r="R238" i="1"/>
  <c r="R236" i="1"/>
  <c r="R234" i="1"/>
  <c r="R232" i="1"/>
  <c r="R230" i="1"/>
  <c r="R228" i="1"/>
  <c r="R226" i="1"/>
  <c r="R224" i="1"/>
  <c r="R222" i="1"/>
  <c r="R220" i="1"/>
  <c r="R218" i="1"/>
  <c r="R216" i="1"/>
  <c r="R214" i="1"/>
  <c r="R212" i="1"/>
  <c r="R210" i="1"/>
  <c r="R208" i="1"/>
  <c r="R206" i="1"/>
  <c r="R202" i="1"/>
  <c r="R200" i="1"/>
  <c r="R198" i="1"/>
  <c r="R196" i="1"/>
  <c r="R194" i="1"/>
  <c r="R192" i="1"/>
  <c r="R190" i="1"/>
  <c r="R188" i="1"/>
  <c r="R186" i="1"/>
  <c r="R184" i="1"/>
  <c r="R182" i="1"/>
  <c r="R180" i="1"/>
  <c r="R264" i="1"/>
  <c r="R363" i="1"/>
  <c r="R562" i="1"/>
  <c r="R709" i="1"/>
  <c r="R950" i="1"/>
  <c r="R381" i="1"/>
  <c r="R379" i="1"/>
  <c r="R377" i="1"/>
  <c r="R374" i="1"/>
  <c r="R372" i="1"/>
  <c r="R370" i="1"/>
  <c r="R368" i="1"/>
  <c r="R366" i="1"/>
  <c r="R364" i="1"/>
  <c r="R361" i="1"/>
  <c r="R359" i="1"/>
  <c r="R356" i="1"/>
  <c r="R352" i="1"/>
  <c r="R350" i="1"/>
  <c r="R348" i="1"/>
  <c r="R346" i="1"/>
  <c r="R344" i="1"/>
  <c r="R342" i="1"/>
  <c r="R340" i="1"/>
  <c r="R338" i="1"/>
  <c r="R336" i="1"/>
  <c r="R334" i="1"/>
  <c r="R331" i="1"/>
  <c r="R328" i="1"/>
  <c r="R326" i="1"/>
  <c r="R324" i="1"/>
  <c r="R322" i="1"/>
  <c r="R319" i="1"/>
  <c r="R316" i="1"/>
  <c r="R314" i="1"/>
  <c r="R312" i="1"/>
  <c r="R309" i="1"/>
  <c r="R307" i="1"/>
  <c r="R305" i="1"/>
  <c r="R303" i="1"/>
  <c r="R301" i="1"/>
  <c r="R299" i="1"/>
  <c r="R297" i="1"/>
  <c r="R295" i="1"/>
  <c r="R293" i="1"/>
  <c r="R291" i="1"/>
  <c r="R289" i="1"/>
  <c r="R287" i="1"/>
  <c r="R285" i="1"/>
  <c r="R283" i="1"/>
  <c r="R281" i="1"/>
  <c r="R279" i="1"/>
  <c r="R277" i="1"/>
  <c r="R275" i="1"/>
  <c r="R273" i="1"/>
  <c r="R271" i="1"/>
  <c r="R269" i="1"/>
  <c r="R267" i="1"/>
  <c r="R265" i="1"/>
  <c r="R262" i="1"/>
  <c r="R260" i="1"/>
  <c r="R258" i="1"/>
  <c r="R255" i="1"/>
  <c r="R253" i="1"/>
  <c r="R251" i="1"/>
  <c r="R249" i="1"/>
  <c r="R247" i="1"/>
  <c r="R245" i="1"/>
  <c r="R243" i="1"/>
  <c r="R241" i="1"/>
  <c r="R239" i="1"/>
  <c r="R237" i="1"/>
  <c r="R235" i="1"/>
  <c r="R233" i="1"/>
  <c r="R231" i="1"/>
  <c r="R229" i="1"/>
  <c r="R227" i="1"/>
  <c r="R225" i="1"/>
  <c r="R223" i="1"/>
  <c r="R221" i="1"/>
  <c r="R219" i="1"/>
  <c r="R217" i="1"/>
  <c r="R215" i="1"/>
  <c r="R213" i="1"/>
  <c r="R211" i="1"/>
  <c r="R209" i="1"/>
  <c r="R207" i="1"/>
  <c r="R203" i="1"/>
  <c r="R201" i="1"/>
  <c r="R199" i="1"/>
  <c r="R197" i="1"/>
  <c r="R195" i="1"/>
  <c r="R193" i="1"/>
  <c r="R191" i="1"/>
  <c r="R189" i="1"/>
  <c r="R187" i="1"/>
  <c r="R185" i="1"/>
  <c r="R183" i="1"/>
  <c r="R181" i="1"/>
  <c r="R179" i="1"/>
  <c r="R329" i="1"/>
  <c r="R375" i="1"/>
  <c r="R591" i="1"/>
  <c r="R843" i="1"/>
  <c r="R957" i="1"/>
  <c r="K89" i="31" l="1"/>
  <c r="AC12" i="4"/>
  <c r="J88" i="31"/>
  <c r="AB11" i="4"/>
  <c r="K4" i="31"/>
  <c r="AC14" i="4"/>
  <c r="J3" i="31"/>
  <c r="AB13" i="4"/>
  <c r="K88" i="31" l="1"/>
  <c r="AC11" i="4"/>
  <c r="L89" i="31"/>
  <c r="AD12" i="4"/>
  <c r="AC13" i="4"/>
  <c r="K3" i="31"/>
  <c r="L4" i="31"/>
  <c r="AD14" i="4"/>
  <c r="AL17" i="3"/>
  <c r="M89" i="31" l="1"/>
  <c r="AE12" i="4"/>
  <c r="L88" i="31"/>
  <c r="AD11" i="4"/>
  <c r="M4" i="31"/>
  <c r="AE14" i="4"/>
  <c r="L3" i="31"/>
  <c r="AD13" i="4"/>
  <c r="M88" i="31" l="1"/>
  <c r="AE11" i="4"/>
  <c r="N89" i="31"/>
  <c r="AG12" i="4" s="1"/>
  <c r="AF12" i="4"/>
  <c r="M3" i="31"/>
  <c r="AE13" i="4"/>
  <c r="N4" i="31"/>
  <c r="AG14" i="4" s="1"/>
  <c r="AF14" i="4"/>
  <c r="AH4" i="4"/>
  <c r="AH12" i="4" l="1"/>
  <c r="N88" i="31"/>
  <c r="AG11" i="4" s="1"/>
  <c r="AF11" i="4"/>
  <c r="AH14" i="4"/>
  <c r="N3" i="31"/>
  <c r="AG13" i="4" s="1"/>
  <c r="AF13" i="4"/>
  <c r="AL4" i="3"/>
  <c r="AH11" i="4" l="1"/>
  <c r="O91" i="31" s="1"/>
  <c r="O92" i="31" s="1"/>
  <c r="AH13" i="4"/>
  <c r="O6" i="31" s="1"/>
  <c r="O7" i="31" s="1"/>
  <c r="AL3" i="3"/>
  <c r="AH3" i="4" l="1"/>
  <c r="I16" i="16" l="1"/>
  <c r="AF35" i="3" s="1"/>
  <c r="M12" i="16" l="1"/>
  <c r="AJ30" i="3" s="1"/>
  <c r="D12" i="16"/>
  <c r="AA30" i="3" s="1"/>
  <c r="L12" i="16"/>
  <c r="AI30" i="3" s="1"/>
  <c r="G12" i="16"/>
  <c r="AD30" i="3" s="1"/>
  <c r="J16" i="16"/>
  <c r="AG35" i="3" s="1"/>
  <c r="J12" i="16"/>
  <c r="AG30" i="3" s="1"/>
  <c r="F12" i="16"/>
  <c r="AC30" i="3" s="1"/>
  <c r="I12" i="16"/>
  <c r="AF30" i="3" s="1"/>
  <c r="F16" i="16"/>
  <c r="AC35" i="3" s="1"/>
  <c r="M16" i="16"/>
  <c r="AJ35" i="3" s="1"/>
  <c r="C16" i="16" l="1"/>
  <c r="C12" i="16"/>
  <c r="E16" i="16"/>
  <c r="AB35" i="3" s="1"/>
  <c r="H16" i="16"/>
  <c r="AE35" i="3" s="1"/>
  <c r="H12" i="16"/>
  <c r="AE30" i="3" s="1"/>
  <c r="L16" i="16"/>
  <c r="AI35" i="3" s="1"/>
  <c r="D16" i="16"/>
  <c r="AA35" i="3" s="1"/>
  <c r="G16" i="16"/>
  <c r="AD35" i="3" s="1"/>
  <c r="Z35" i="3" l="1"/>
  <c r="Z30" i="3"/>
  <c r="E12" i="16" l="1"/>
  <c r="K12" i="16"/>
  <c r="AH30" i="3" s="1"/>
  <c r="K16" i="16" l="1"/>
  <c r="AB30" i="3"/>
  <c r="U301" i="3" l="1"/>
  <c r="U313" i="3"/>
  <c r="U325" i="3"/>
  <c r="U337" i="3"/>
  <c r="U349" i="3"/>
  <c r="U361" i="3"/>
  <c r="U373" i="3"/>
  <c r="U290" i="3"/>
  <c r="U18" i="3"/>
  <c r="U30" i="3"/>
  <c r="U42" i="3"/>
  <c r="U54" i="3"/>
  <c r="U66" i="3"/>
  <c r="U78" i="3"/>
  <c r="U90" i="3"/>
  <c r="U102" i="3"/>
  <c r="U114" i="3"/>
  <c r="U126" i="3"/>
  <c r="U138" i="3"/>
  <c r="U150" i="3"/>
  <c r="U162" i="3"/>
  <c r="U174" i="3"/>
  <c r="U186" i="3"/>
  <c r="U198" i="3"/>
  <c r="U210" i="3"/>
  <c r="U222" i="3"/>
  <c r="U234" i="3"/>
  <c r="U246" i="3"/>
  <c r="U258" i="3"/>
  <c r="U270" i="3"/>
  <c r="U341" i="3"/>
  <c r="U82" i="3"/>
  <c r="U178" i="3"/>
  <c r="U262" i="3"/>
  <c r="U330" i="3"/>
  <c r="U23" i="3"/>
  <c r="U83" i="3"/>
  <c r="U143" i="3"/>
  <c r="U215" i="3"/>
  <c r="U263" i="3"/>
  <c r="U319" i="3"/>
  <c r="U355" i="3"/>
  <c r="U36" i="3"/>
  <c r="U72" i="3"/>
  <c r="U108" i="3"/>
  <c r="U156" i="3"/>
  <c r="U180" i="3"/>
  <c r="U216" i="3"/>
  <c r="U264" i="3"/>
  <c r="U320" i="3"/>
  <c r="U368" i="3"/>
  <c r="U13" i="3"/>
  <c r="U37" i="3"/>
  <c r="U61" i="3"/>
  <c r="U85" i="3"/>
  <c r="U109" i="3"/>
  <c r="U145" i="3"/>
  <c r="U169" i="3"/>
  <c r="U193" i="3"/>
  <c r="U229" i="3"/>
  <c r="U265" i="3"/>
  <c r="U309" i="3"/>
  <c r="U321" i="3"/>
  <c r="U333" i="3"/>
  <c r="U345" i="3"/>
  <c r="U357" i="3"/>
  <c r="U286" i="3"/>
  <c r="U26" i="3"/>
  <c r="U38" i="3"/>
  <c r="U62" i="3"/>
  <c r="U98" i="3"/>
  <c r="U134" i="3"/>
  <c r="U158" i="3"/>
  <c r="U194" i="3"/>
  <c r="U230" i="3"/>
  <c r="U278" i="3"/>
  <c r="U302" i="3"/>
  <c r="U314" i="3"/>
  <c r="U326" i="3"/>
  <c r="U338" i="3"/>
  <c r="U350" i="3"/>
  <c r="U362" i="3"/>
  <c r="U374" i="3"/>
  <c r="U7" i="3"/>
  <c r="U19" i="3"/>
  <c r="U31" i="3"/>
  <c r="U43" i="3"/>
  <c r="U55" i="3"/>
  <c r="U67" i="3"/>
  <c r="U79" i="3"/>
  <c r="U91" i="3"/>
  <c r="U103" i="3"/>
  <c r="U115" i="3"/>
  <c r="U127" i="3"/>
  <c r="U139" i="3"/>
  <c r="U151" i="3"/>
  <c r="U163" i="3"/>
  <c r="U175" i="3"/>
  <c r="U187" i="3"/>
  <c r="U199" i="3"/>
  <c r="U211" i="3"/>
  <c r="U223" i="3"/>
  <c r="U235" i="3"/>
  <c r="U247" i="3"/>
  <c r="U259" i="3"/>
  <c r="U271" i="3"/>
  <c r="U317" i="3"/>
  <c r="U46" i="3"/>
  <c r="U118" i="3"/>
  <c r="U190" i="3"/>
  <c r="U274" i="3"/>
  <c r="U318" i="3"/>
  <c r="U354" i="3"/>
  <c r="U11" i="3"/>
  <c r="U71" i="3"/>
  <c r="U131" i="3"/>
  <c r="U191" i="3"/>
  <c r="U251" i="3"/>
  <c r="U252" i="3"/>
  <c r="U296" i="3"/>
  <c r="U308" i="3"/>
  <c r="U332" i="3"/>
  <c r="U344" i="3"/>
  <c r="U356" i="3"/>
  <c r="U285" i="3"/>
  <c r="U25" i="3"/>
  <c r="U49" i="3"/>
  <c r="U73" i="3"/>
  <c r="U97" i="3"/>
  <c r="U133" i="3"/>
  <c r="U157" i="3"/>
  <c r="U181" i="3"/>
  <c r="U205" i="3"/>
  <c r="U241" i="3"/>
  <c r="U277" i="3"/>
  <c r="U14" i="3"/>
  <c r="U74" i="3"/>
  <c r="U110" i="3"/>
  <c r="U146" i="3"/>
  <c r="U182" i="3"/>
  <c r="U218" i="3"/>
  <c r="U266" i="3"/>
  <c r="U291" i="3"/>
  <c r="U303" i="3"/>
  <c r="U315" i="3"/>
  <c r="U327" i="3"/>
  <c r="U339" i="3"/>
  <c r="U351" i="3"/>
  <c r="U363" i="3"/>
  <c r="U280" i="3"/>
  <c r="U8" i="3"/>
  <c r="U20" i="3"/>
  <c r="U32" i="3"/>
  <c r="U44" i="3"/>
  <c r="U56" i="3"/>
  <c r="U68" i="3"/>
  <c r="U80" i="3"/>
  <c r="U92" i="3"/>
  <c r="U104" i="3"/>
  <c r="U116" i="3"/>
  <c r="U128" i="3"/>
  <c r="U140" i="3"/>
  <c r="U152" i="3"/>
  <c r="U164" i="3"/>
  <c r="U176" i="3"/>
  <c r="U188" i="3"/>
  <c r="U200" i="3"/>
  <c r="U212" i="3"/>
  <c r="U224" i="3"/>
  <c r="U236" i="3"/>
  <c r="U248" i="3"/>
  <c r="U260" i="3"/>
  <c r="U272" i="3"/>
  <c r="U292" i="3"/>
  <c r="U304" i="3"/>
  <c r="U316" i="3"/>
  <c r="U328" i="3"/>
  <c r="U340" i="3"/>
  <c r="U352" i="3"/>
  <c r="U364" i="3"/>
  <c r="U281" i="3"/>
  <c r="U9" i="3"/>
  <c r="U21" i="3"/>
  <c r="U33" i="3"/>
  <c r="U45" i="3"/>
  <c r="U57" i="3"/>
  <c r="U69" i="3"/>
  <c r="U81" i="3"/>
  <c r="U93" i="3"/>
  <c r="U105" i="3"/>
  <c r="U117" i="3"/>
  <c r="U129" i="3"/>
  <c r="U141" i="3"/>
  <c r="U153" i="3"/>
  <c r="U165" i="3"/>
  <c r="U177" i="3"/>
  <c r="U189" i="3"/>
  <c r="U201" i="3"/>
  <c r="U213" i="3"/>
  <c r="U225" i="3"/>
  <c r="U249" i="3"/>
  <c r="U261" i="3"/>
  <c r="U273" i="3"/>
  <c r="U353" i="3"/>
  <c r="U282" i="3"/>
  <c r="U34" i="3"/>
  <c r="U106" i="3"/>
  <c r="U166" i="3"/>
  <c r="U226" i="3"/>
  <c r="U342" i="3"/>
  <c r="U59" i="3"/>
  <c r="U119" i="3"/>
  <c r="U179" i="3"/>
  <c r="U239" i="3"/>
  <c r="U275" i="3"/>
  <c r="U242" i="3"/>
  <c r="U237" i="3"/>
  <c r="U293" i="3"/>
  <c r="U329" i="3"/>
  <c r="U365" i="3"/>
  <c r="U22" i="3"/>
  <c r="U70" i="3"/>
  <c r="U130" i="3"/>
  <c r="U202" i="3"/>
  <c r="U238" i="3"/>
  <c r="U369" i="3"/>
  <c r="U50" i="3"/>
  <c r="U86" i="3"/>
  <c r="U122" i="3"/>
  <c r="U170" i="3"/>
  <c r="U206" i="3"/>
  <c r="U254" i="3"/>
  <c r="U297" i="3"/>
  <c r="U298" i="3"/>
  <c r="U310" i="3"/>
  <c r="U322" i="3"/>
  <c r="U334" i="3"/>
  <c r="U346" i="3"/>
  <c r="U358" i="3"/>
  <c r="U370" i="3"/>
  <c r="U287" i="3"/>
  <c r="U15" i="3"/>
  <c r="U27" i="3"/>
  <c r="U39" i="3"/>
  <c r="U51" i="3"/>
  <c r="U63" i="3"/>
  <c r="U75" i="3"/>
  <c r="U87" i="3"/>
  <c r="U99" i="3"/>
  <c r="U111" i="3"/>
  <c r="U123" i="3"/>
  <c r="U135" i="3"/>
  <c r="U147" i="3"/>
  <c r="U159" i="3"/>
  <c r="U171" i="3"/>
  <c r="U183" i="3"/>
  <c r="U195" i="3"/>
  <c r="U207" i="3"/>
  <c r="U219" i="3"/>
  <c r="U231" i="3"/>
  <c r="U243" i="3"/>
  <c r="U255" i="3"/>
  <c r="U267" i="3"/>
  <c r="U279" i="3"/>
  <c r="U299" i="3"/>
  <c r="U311" i="3"/>
  <c r="U323" i="3"/>
  <c r="U335" i="3"/>
  <c r="U347" i="3"/>
  <c r="U359" i="3"/>
  <c r="U371" i="3"/>
  <c r="U288" i="3"/>
  <c r="U16" i="3"/>
  <c r="U28" i="3"/>
  <c r="U40" i="3"/>
  <c r="U52" i="3"/>
  <c r="U64" i="3"/>
  <c r="U76" i="3"/>
  <c r="U88" i="3"/>
  <c r="U100" i="3"/>
  <c r="U112" i="3"/>
  <c r="U124" i="3"/>
  <c r="U136" i="3"/>
  <c r="U148" i="3"/>
  <c r="U160" i="3"/>
  <c r="U172" i="3"/>
  <c r="U184" i="3"/>
  <c r="U196" i="3"/>
  <c r="U208" i="3"/>
  <c r="U220" i="3"/>
  <c r="U232" i="3"/>
  <c r="U244" i="3"/>
  <c r="U256" i="3"/>
  <c r="U268" i="3"/>
  <c r="U300" i="3"/>
  <c r="U312" i="3"/>
  <c r="U324" i="3"/>
  <c r="U336" i="3"/>
  <c r="U348" i="3"/>
  <c r="U360" i="3"/>
  <c r="U372" i="3"/>
  <c r="U289" i="3"/>
  <c r="U17" i="3"/>
  <c r="U29" i="3"/>
  <c r="U41" i="3"/>
  <c r="U53" i="3"/>
  <c r="U65" i="3"/>
  <c r="U77" i="3"/>
  <c r="U89" i="3"/>
  <c r="U101" i="3"/>
  <c r="U113" i="3"/>
  <c r="U125" i="3"/>
  <c r="U137" i="3"/>
  <c r="U149" i="3"/>
  <c r="U161" i="3"/>
  <c r="U173" i="3"/>
  <c r="U185" i="3"/>
  <c r="U197" i="3"/>
  <c r="U209" i="3"/>
  <c r="U221" i="3"/>
  <c r="U233" i="3"/>
  <c r="U257" i="3"/>
  <c r="U269" i="3"/>
  <c r="U305" i="3"/>
  <c r="U58" i="3"/>
  <c r="U94" i="3"/>
  <c r="U142" i="3"/>
  <c r="U214" i="3"/>
  <c r="U306" i="3"/>
  <c r="U283" i="3"/>
  <c r="U47" i="3"/>
  <c r="U107" i="3"/>
  <c r="U155" i="3"/>
  <c r="U203" i="3"/>
  <c r="U295" i="3"/>
  <c r="U331" i="3"/>
  <c r="U367" i="3"/>
  <c r="U12" i="3"/>
  <c r="U48" i="3"/>
  <c r="U84" i="3"/>
  <c r="U132" i="3"/>
  <c r="U168" i="3"/>
  <c r="U204" i="3"/>
  <c r="U240" i="3"/>
  <c r="U245" i="3"/>
  <c r="U10" i="3"/>
  <c r="U154" i="3"/>
  <c r="U250" i="3"/>
  <c r="U294" i="3"/>
  <c r="U366" i="3"/>
  <c r="U35" i="3"/>
  <c r="U95" i="3"/>
  <c r="U167" i="3"/>
  <c r="U227" i="3"/>
  <c r="U307" i="3"/>
  <c r="U343" i="3"/>
  <c r="U284" i="3"/>
  <c r="U24" i="3"/>
  <c r="U60" i="3"/>
  <c r="U96" i="3"/>
  <c r="U120" i="3"/>
  <c r="U144" i="3"/>
  <c r="U192" i="3"/>
  <c r="U228" i="3"/>
  <c r="U276" i="3"/>
  <c r="U121" i="3"/>
  <c r="U217" i="3"/>
  <c r="U253" i="3"/>
  <c r="U4" i="3"/>
  <c r="U5" i="3"/>
  <c r="U6" i="3"/>
  <c r="R18" i="4"/>
  <c r="R6" i="4"/>
  <c r="R15" i="4"/>
  <c r="R72" i="4"/>
  <c r="R43" i="4"/>
  <c r="R32" i="4"/>
  <c r="R52" i="4"/>
  <c r="R34" i="4"/>
  <c r="R31" i="4"/>
  <c r="R26" i="4"/>
  <c r="R78" i="4"/>
  <c r="R22" i="4"/>
  <c r="R49" i="4"/>
  <c r="R37" i="4"/>
  <c r="R13" i="4"/>
  <c r="R27" i="4"/>
  <c r="R60" i="4"/>
  <c r="R61" i="4"/>
  <c r="R25" i="4"/>
  <c r="R28" i="4"/>
  <c r="R76" i="4"/>
  <c r="R24" i="4"/>
  <c r="R44" i="4"/>
  <c r="R12" i="4"/>
  <c r="R51" i="4"/>
  <c r="R29" i="4"/>
  <c r="R19" i="4"/>
  <c r="R74" i="4"/>
  <c r="R36" i="4"/>
  <c r="R23" i="4"/>
  <c r="R33" i="4"/>
  <c r="R77" i="4"/>
  <c r="R80" i="4"/>
  <c r="R35" i="4"/>
  <c r="R67" i="4"/>
  <c r="R46" i="4"/>
  <c r="R59" i="4"/>
  <c r="R65" i="4"/>
  <c r="R58" i="4"/>
  <c r="R47" i="4"/>
  <c r="R75" i="4"/>
  <c r="R16" i="4"/>
  <c r="R41" i="4"/>
  <c r="R79" i="4"/>
  <c r="R42" i="4"/>
  <c r="R73" i="4"/>
  <c r="R14" i="4"/>
  <c r="R11" i="4"/>
  <c r="R21" i="4"/>
  <c r="R20" i="4"/>
  <c r="R68" i="4"/>
  <c r="R38" i="4"/>
  <c r="R7" i="4"/>
  <c r="R62" i="4"/>
  <c r="R30" i="4"/>
  <c r="R8" i="4"/>
  <c r="R10" i="4"/>
  <c r="R50" i="4"/>
  <c r="R71" i="4"/>
  <c r="R70" i="4"/>
  <c r="R63" i="4"/>
  <c r="R45" i="4"/>
  <c r="R54" i="4"/>
  <c r="R17" i="4"/>
  <c r="R53" i="4"/>
  <c r="R56" i="4"/>
  <c r="R39" i="4"/>
  <c r="R69" i="4"/>
  <c r="R64" i="4"/>
  <c r="R66" i="4"/>
  <c r="R57" i="4"/>
  <c r="R48" i="4"/>
  <c r="R9" i="4"/>
  <c r="R55" i="4"/>
  <c r="R40" i="4"/>
  <c r="R4" i="4"/>
  <c r="AH35" i="3"/>
  <c r="N16" i="16" l="1"/>
  <c r="O15" i="16"/>
  <c r="N12" i="16"/>
  <c r="O11" i="16"/>
  <c r="AK30" i="3" l="1"/>
  <c r="O12" i="16"/>
  <c r="AK35" i="3"/>
  <c r="O16" i="16"/>
  <c r="AL35" i="3" l="1"/>
  <c r="O26" i="16"/>
  <c r="AL30" i="3"/>
  <c r="O27" i="16" l="1"/>
  <c r="O28" i="16" s="1"/>
  <c r="B3" i="44"/>
  <c r="E15" i="19"/>
  <c r="G15" i="19"/>
  <c r="D3" i="44" l="1"/>
  <c r="G21" i="19"/>
  <c r="G30" i="19" s="1"/>
  <c r="F21" i="19"/>
  <c r="F30" i="19" s="1"/>
  <c r="E21" i="19"/>
  <c r="E30" i="19" s="1"/>
  <c r="G20" i="19"/>
  <c r="G29" i="19" s="1"/>
  <c r="G17" i="19"/>
  <c r="G26" i="19" s="1"/>
  <c r="G18" i="19"/>
  <c r="G27" i="19" s="1"/>
  <c r="G19" i="19"/>
  <c r="G28" i="19" s="1"/>
  <c r="G16" i="19"/>
  <c r="G25" i="19" s="1"/>
  <c r="E16" i="19"/>
  <c r="E25" i="19" s="1"/>
  <c r="E18" i="19"/>
  <c r="E27" i="19" s="1"/>
  <c r="E19" i="19"/>
  <c r="E28" i="19" s="1"/>
  <c r="E20" i="19"/>
  <c r="E29" i="19" s="1"/>
  <c r="E17" i="19"/>
  <c r="E26" i="19" s="1"/>
  <c r="F17" i="19"/>
  <c r="I55" i="19" s="1"/>
  <c r="F20" i="19"/>
  <c r="I91" i="19" s="1"/>
  <c r="F19" i="19"/>
  <c r="I72" i="19" s="1"/>
  <c r="F18" i="19"/>
  <c r="I112" i="19" s="1"/>
  <c r="I95" i="19" l="1"/>
  <c r="I106" i="19"/>
  <c r="I104" i="19"/>
  <c r="I102" i="19"/>
  <c r="I100" i="19"/>
  <c r="I96" i="19"/>
  <c r="I108" i="19"/>
  <c r="I93" i="19"/>
  <c r="I105" i="19"/>
  <c r="I103" i="19"/>
  <c r="I101" i="19"/>
  <c r="I97" i="19"/>
  <c r="I92" i="19"/>
  <c r="I98" i="19"/>
  <c r="I107" i="19"/>
  <c r="I99" i="19"/>
  <c r="I94" i="19"/>
  <c r="I80" i="19"/>
  <c r="I82" i="19"/>
  <c r="I74" i="19"/>
  <c r="I78" i="19"/>
  <c r="I76" i="19"/>
  <c r="I85" i="19"/>
  <c r="I77" i="19"/>
  <c r="I75" i="19"/>
  <c r="I84" i="19"/>
  <c r="I86" i="19"/>
  <c r="I83" i="19"/>
  <c r="I87" i="19"/>
  <c r="I81" i="19"/>
  <c r="I79" i="19"/>
  <c r="I73" i="19"/>
  <c r="I58" i="19"/>
  <c r="I62" i="19"/>
  <c r="I63" i="19"/>
  <c r="I61" i="19"/>
  <c r="I68" i="19"/>
  <c r="I64" i="19"/>
  <c r="I60" i="19"/>
  <c r="I59" i="19"/>
  <c r="I56" i="19"/>
  <c r="I65" i="19"/>
  <c r="I57" i="19"/>
  <c r="I66" i="19"/>
  <c r="I67" i="19"/>
  <c r="F22" i="19"/>
  <c r="E22" i="19"/>
  <c r="G22" i="19"/>
  <c r="F27" i="19"/>
  <c r="I51" i="19"/>
  <c r="I45" i="19"/>
  <c r="I42" i="19"/>
  <c r="I37" i="19"/>
  <c r="I43" i="19"/>
  <c r="I36" i="19"/>
  <c r="I44" i="19"/>
  <c r="I41" i="19"/>
  <c r="I46" i="19"/>
  <c r="I47" i="19"/>
  <c r="I38" i="19"/>
  <c r="I49" i="19"/>
  <c r="I48" i="19"/>
  <c r="I50" i="19"/>
  <c r="I40" i="19"/>
  <c r="I39" i="19"/>
  <c r="F26" i="19"/>
  <c r="F28" i="19"/>
  <c r="F29" i="19"/>
  <c r="Z215" i="3" l="1"/>
  <c r="Z221" i="3"/>
  <c r="Z220" i="3"/>
  <c r="Z223" i="3"/>
  <c r="Z217" i="3"/>
  <c r="Z218" i="3"/>
  <c r="Z213" i="3"/>
  <c r="Z225" i="3"/>
  <c r="Z219" i="3"/>
  <c r="Z214" i="3"/>
  <c r="Z224" i="3"/>
  <c r="Z216" i="3"/>
  <c r="Z222" i="3"/>
  <c r="Z290" i="3"/>
  <c r="Z291" i="3"/>
  <c r="Z292" i="3"/>
  <c r="Z294" i="3"/>
  <c r="Z301" i="3"/>
  <c r="Z293" i="3"/>
  <c r="Z296" i="3"/>
  <c r="Z288" i="3"/>
  <c r="Z298" i="3"/>
  <c r="Z299" i="3"/>
  <c r="Z300" i="3"/>
  <c r="Z289" i="3"/>
  <c r="Z302" i="3"/>
  <c r="Z295" i="3"/>
  <c r="Z297" i="3"/>
  <c r="Z353" i="3"/>
  <c r="Z354" i="3"/>
  <c r="Z348" i="3"/>
  <c r="Z355" i="3"/>
  <c r="Z359" i="3"/>
  <c r="Z350" i="3"/>
  <c r="Z360" i="3"/>
  <c r="Z351" i="3"/>
  <c r="Z361" i="3"/>
  <c r="Z349" i="3"/>
  <c r="Z363" i="3"/>
  <c r="Z352" i="3"/>
  <c r="Z362" i="3"/>
  <c r="Z364" i="3"/>
  <c r="Z356" i="3"/>
  <c r="Z357" i="3"/>
  <c r="Z358" i="3"/>
  <c r="I113" i="19"/>
  <c r="I114" i="19"/>
  <c r="AL72" i="3" l="1"/>
  <c r="AL66" i="3"/>
  <c r="AA360" i="3"/>
  <c r="AB360" i="3" s="1"/>
  <c r="AC360" i="3" s="1"/>
  <c r="AD360" i="3" s="1"/>
  <c r="AE360" i="3" s="1"/>
  <c r="AF360" i="3" s="1"/>
  <c r="AG360" i="3" s="1"/>
  <c r="AH360" i="3" s="1"/>
  <c r="AI360" i="3" s="1"/>
  <c r="AJ360" i="3" s="1"/>
  <c r="AK360" i="3" s="1"/>
  <c r="AA364" i="3"/>
  <c r="AB364" i="3" s="1"/>
  <c r="AC364" i="3" s="1"/>
  <c r="AD364" i="3" s="1"/>
  <c r="AE364" i="3" s="1"/>
  <c r="AF364" i="3" s="1"/>
  <c r="AG364" i="3" s="1"/>
  <c r="AH364" i="3" s="1"/>
  <c r="AI364" i="3" s="1"/>
  <c r="AJ364" i="3" s="1"/>
  <c r="AK364" i="3" s="1"/>
  <c r="AA354" i="3"/>
  <c r="AB354" i="3" s="1"/>
  <c r="AC354" i="3" s="1"/>
  <c r="AD354" i="3" s="1"/>
  <c r="AE354" i="3" s="1"/>
  <c r="AF354" i="3" s="1"/>
  <c r="AG354" i="3" s="1"/>
  <c r="AH354" i="3" s="1"/>
  <c r="AI354" i="3" s="1"/>
  <c r="AJ354" i="3" s="1"/>
  <c r="AK354" i="3" s="1"/>
  <c r="AA299" i="3"/>
  <c r="AB299" i="3" s="1"/>
  <c r="AC299" i="3" s="1"/>
  <c r="AD299" i="3" s="1"/>
  <c r="AE299" i="3" s="1"/>
  <c r="AF299" i="3" s="1"/>
  <c r="AG299" i="3" s="1"/>
  <c r="AH299" i="3" s="1"/>
  <c r="AI299" i="3" s="1"/>
  <c r="AJ299" i="3" s="1"/>
  <c r="AK299" i="3" s="1"/>
  <c r="AA362" i="3"/>
  <c r="AB362" i="3" s="1"/>
  <c r="AC362" i="3" s="1"/>
  <c r="AD362" i="3" s="1"/>
  <c r="AE362" i="3" s="1"/>
  <c r="AF362" i="3" s="1"/>
  <c r="AG362" i="3" s="1"/>
  <c r="AH362" i="3" s="1"/>
  <c r="AI362" i="3" s="1"/>
  <c r="AJ362" i="3" s="1"/>
  <c r="AK362" i="3" s="1"/>
  <c r="AA353" i="3"/>
  <c r="AB353" i="3" s="1"/>
  <c r="AC353" i="3" s="1"/>
  <c r="AD353" i="3" s="1"/>
  <c r="AE353" i="3" s="1"/>
  <c r="AF353" i="3" s="1"/>
  <c r="AG353" i="3" s="1"/>
  <c r="AH353" i="3" s="1"/>
  <c r="AI353" i="3" s="1"/>
  <c r="AJ353" i="3" s="1"/>
  <c r="AK353" i="3" s="1"/>
  <c r="AA298" i="3"/>
  <c r="AA214" i="3"/>
  <c r="AB214" i="3" s="1"/>
  <c r="AC214" i="3" s="1"/>
  <c r="AD214" i="3" s="1"/>
  <c r="AE214" i="3" s="1"/>
  <c r="AF214" i="3" s="1"/>
  <c r="AG214" i="3" s="1"/>
  <c r="AH214" i="3" s="1"/>
  <c r="AI214" i="3" s="1"/>
  <c r="AJ214" i="3" s="1"/>
  <c r="AK214" i="3" s="1"/>
  <c r="AA288" i="3"/>
  <c r="AB288" i="3" s="1"/>
  <c r="AC288" i="3" s="1"/>
  <c r="AD288" i="3" s="1"/>
  <c r="AE288" i="3" s="1"/>
  <c r="AF288" i="3" s="1"/>
  <c r="AG288" i="3" s="1"/>
  <c r="AH288" i="3" s="1"/>
  <c r="AI288" i="3" s="1"/>
  <c r="AJ288" i="3" s="1"/>
  <c r="AK288" i="3" s="1"/>
  <c r="AA219" i="3"/>
  <c r="AB219" i="3" s="1"/>
  <c r="AC219" i="3" s="1"/>
  <c r="AD219" i="3" s="1"/>
  <c r="AE219" i="3" s="1"/>
  <c r="AF219" i="3" s="1"/>
  <c r="AG219" i="3" s="1"/>
  <c r="AH219" i="3" s="1"/>
  <c r="AI219" i="3" s="1"/>
  <c r="AJ219" i="3" s="1"/>
  <c r="AK219" i="3" s="1"/>
  <c r="V81" i="4"/>
  <c r="AA352" i="3"/>
  <c r="AB352" i="3" s="1"/>
  <c r="AC352" i="3" s="1"/>
  <c r="AD352" i="3" s="1"/>
  <c r="AE352" i="3" s="1"/>
  <c r="AF352" i="3" s="1"/>
  <c r="AG352" i="3" s="1"/>
  <c r="AH352" i="3" s="1"/>
  <c r="AI352" i="3" s="1"/>
  <c r="AJ352" i="3" s="1"/>
  <c r="AK352" i="3" s="1"/>
  <c r="AL352" i="3" s="1"/>
  <c r="AA363" i="3"/>
  <c r="AB363" i="3" s="1"/>
  <c r="AC363" i="3" s="1"/>
  <c r="AD363" i="3" s="1"/>
  <c r="AE363" i="3" s="1"/>
  <c r="AF363" i="3" s="1"/>
  <c r="AG363" i="3" s="1"/>
  <c r="AH363" i="3" s="1"/>
  <c r="AI363" i="3" s="1"/>
  <c r="AJ363" i="3" s="1"/>
  <c r="AK363" i="3" s="1"/>
  <c r="AA296" i="3"/>
  <c r="AB296" i="3" s="1"/>
  <c r="AC296" i="3" s="1"/>
  <c r="AD296" i="3" s="1"/>
  <c r="AE296" i="3" s="1"/>
  <c r="AF296" i="3" s="1"/>
  <c r="AG296" i="3" s="1"/>
  <c r="AH296" i="3" s="1"/>
  <c r="AI296" i="3" s="1"/>
  <c r="AJ296" i="3" s="1"/>
  <c r="AK296" i="3" s="1"/>
  <c r="AA225" i="3"/>
  <c r="AB225" i="3" s="1"/>
  <c r="AC225" i="3" s="1"/>
  <c r="AD225" i="3" s="1"/>
  <c r="AE225" i="3" s="1"/>
  <c r="AF225" i="3" s="1"/>
  <c r="AG225" i="3" s="1"/>
  <c r="AH225" i="3" s="1"/>
  <c r="AI225" i="3" s="1"/>
  <c r="AJ225" i="3" s="1"/>
  <c r="AK225" i="3" s="1"/>
  <c r="AA349" i="3"/>
  <c r="AB349" i="3" s="1"/>
  <c r="AC349" i="3" s="1"/>
  <c r="AD349" i="3" s="1"/>
  <c r="AE349" i="3" s="1"/>
  <c r="AF349" i="3" s="1"/>
  <c r="AG349" i="3" s="1"/>
  <c r="AH349" i="3" s="1"/>
  <c r="AI349" i="3" s="1"/>
  <c r="AJ349" i="3" s="1"/>
  <c r="AK349" i="3" s="1"/>
  <c r="AA293" i="3"/>
  <c r="AB293" i="3" s="1"/>
  <c r="AC293" i="3" s="1"/>
  <c r="AD293" i="3" s="1"/>
  <c r="AE293" i="3" s="1"/>
  <c r="AF293" i="3" s="1"/>
  <c r="AG293" i="3" s="1"/>
  <c r="AH293" i="3" s="1"/>
  <c r="AI293" i="3" s="1"/>
  <c r="AJ293" i="3" s="1"/>
  <c r="AK293" i="3" s="1"/>
  <c r="AA213" i="3"/>
  <c r="AB213" i="3" s="1"/>
  <c r="AC213" i="3" s="1"/>
  <c r="AD213" i="3" s="1"/>
  <c r="AE213" i="3" s="1"/>
  <c r="AF213" i="3" s="1"/>
  <c r="AG213" i="3" s="1"/>
  <c r="AH213" i="3" s="1"/>
  <c r="AI213" i="3" s="1"/>
  <c r="AJ213" i="3" s="1"/>
  <c r="AK213" i="3" s="1"/>
  <c r="AA301" i="3"/>
  <c r="AB301" i="3" s="1"/>
  <c r="AC301" i="3" s="1"/>
  <c r="AD301" i="3" s="1"/>
  <c r="AE301" i="3" s="1"/>
  <c r="AF301" i="3" s="1"/>
  <c r="AG301" i="3" s="1"/>
  <c r="AH301" i="3" s="1"/>
  <c r="AI301" i="3" s="1"/>
  <c r="AJ301" i="3" s="1"/>
  <c r="AK301" i="3" s="1"/>
  <c r="AA218" i="3"/>
  <c r="AB218" i="3" s="1"/>
  <c r="AC218" i="3" s="1"/>
  <c r="AD218" i="3" s="1"/>
  <c r="AE218" i="3" s="1"/>
  <c r="AF218" i="3" s="1"/>
  <c r="AG218" i="3" s="1"/>
  <c r="AH218" i="3" s="1"/>
  <c r="AI218" i="3" s="1"/>
  <c r="AJ218" i="3" s="1"/>
  <c r="AK218" i="3" s="1"/>
  <c r="AA351" i="3"/>
  <c r="AB351" i="3" s="1"/>
  <c r="AC351" i="3" s="1"/>
  <c r="AD351" i="3" s="1"/>
  <c r="AE351" i="3" s="1"/>
  <c r="AF351" i="3" s="1"/>
  <c r="AG351" i="3" s="1"/>
  <c r="AH351" i="3" s="1"/>
  <c r="AI351" i="3" s="1"/>
  <c r="AJ351" i="3" s="1"/>
  <c r="AK351" i="3" s="1"/>
  <c r="AA294" i="3"/>
  <c r="AA217" i="3"/>
  <c r="AB217" i="3" s="1"/>
  <c r="AC217" i="3" s="1"/>
  <c r="AD217" i="3" s="1"/>
  <c r="AE217" i="3" s="1"/>
  <c r="AF217" i="3" s="1"/>
  <c r="AG217" i="3" s="1"/>
  <c r="AH217" i="3" s="1"/>
  <c r="AI217" i="3" s="1"/>
  <c r="AJ217" i="3" s="1"/>
  <c r="AK217" i="3" s="1"/>
  <c r="AA350" i="3"/>
  <c r="AB350" i="3" s="1"/>
  <c r="AC350" i="3" s="1"/>
  <c r="AD350" i="3" s="1"/>
  <c r="AE350" i="3" s="1"/>
  <c r="AF350" i="3" s="1"/>
  <c r="AG350" i="3" s="1"/>
  <c r="AH350" i="3" s="1"/>
  <c r="AI350" i="3" s="1"/>
  <c r="AJ350" i="3" s="1"/>
  <c r="AK350" i="3" s="1"/>
  <c r="AA295" i="3"/>
  <c r="AB295" i="3" s="1"/>
  <c r="AC295" i="3" s="1"/>
  <c r="AD295" i="3" s="1"/>
  <c r="AE295" i="3" s="1"/>
  <c r="AF295" i="3" s="1"/>
  <c r="AG295" i="3" s="1"/>
  <c r="AH295" i="3" s="1"/>
  <c r="AI295" i="3" s="1"/>
  <c r="AJ295" i="3" s="1"/>
  <c r="AK295" i="3" s="1"/>
  <c r="AA291" i="3"/>
  <c r="AB291" i="3" s="1"/>
  <c r="AC291" i="3" s="1"/>
  <c r="AD291" i="3" s="1"/>
  <c r="AE291" i="3" s="1"/>
  <c r="AF291" i="3" s="1"/>
  <c r="AG291" i="3" s="1"/>
  <c r="AH291" i="3" s="1"/>
  <c r="AI291" i="3" s="1"/>
  <c r="AJ291" i="3" s="1"/>
  <c r="AK291" i="3" s="1"/>
  <c r="AA220" i="3"/>
  <c r="AB220" i="3" s="1"/>
  <c r="AC220" i="3" s="1"/>
  <c r="AD220" i="3" s="1"/>
  <c r="AE220" i="3" s="1"/>
  <c r="AF220" i="3" s="1"/>
  <c r="AG220" i="3" s="1"/>
  <c r="AH220" i="3" s="1"/>
  <c r="AI220" i="3" s="1"/>
  <c r="AJ220" i="3" s="1"/>
  <c r="AK220" i="3" s="1"/>
  <c r="AA359" i="3"/>
  <c r="AA302" i="3"/>
  <c r="AB302" i="3" s="1"/>
  <c r="AC302" i="3" s="1"/>
  <c r="AD302" i="3" s="1"/>
  <c r="AE302" i="3" s="1"/>
  <c r="AF302" i="3" s="1"/>
  <c r="AG302" i="3" s="1"/>
  <c r="AH302" i="3" s="1"/>
  <c r="AI302" i="3" s="1"/>
  <c r="AJ302" i="3" s="1"/>
  <c r="AK302" i="3" s="1"/>
  <c r="AA290" i="3"/>
  <c r="AB290" i="3" s="1"/>
  <c r="AC290" i="3" s="1"/>
  <c r="AD290" i="3" s="1"/>
  <c r="AE290" i="3" s="1"/>
  <c r="AF290" i="3" s="1"/>
  <c r="AG290" i="3" s="1"/>
  <c r="AH290" i="3" s="1"/>
  <c r="AI290" i="3" s="1"/>
  <c r="AJ290" i="3" s="1"/>
  <c r="AK290" i="3" s="1"/>
  <c r="AA221" i="3"/>
  <c r="AB221" i="3" s="1"/>
  <c r="AC221" i="3" s="1"/>
  <c r="AD221" i="3" s="1"/>
  <c r="AE221" i="3" s="1"/>
  <c r="AF221" i="3" s="1"/>
  <c r="AG221" i="3" s="1"/>
  <c r="AH221" i="3" s="1"/>
  <c r="AI221" i="3" s="1"/>
  <c r="AJ221" i="3" s="1"/>
  <c r="AK221" i="3" s="1"/>
  <c r="AA361" i="3"/>
  <c r="AB361" i="3" s="1"/>
  <c r="AC361" i="3" s="1"/>
  <c r="AD361" i="3" s="1"/>
  <c r="AE361" i="3" s="1"/>
  <c r="AF361" i="3" s="1"/>
  <c r="AG361" i="3" s="1"/>
  <c r="AH361" i="3" s="1"/>
  <c r="AI361" i="3" s="1"/>
  <c r="AJ361" i="3" s="1"/>
  <c r="AK361" i="3" s="1"/>
  <c r="AA297" i="3"/>
  <c r="AB297" i="3" s="1"/>
  <c r="AC297" i="3" s="1"/>
  <c r="AD297" i="3" s="1"/>
  <c r="AE297" i="3" s="1"/>
  <c r="AF297" i="3" s="1"/>
  <c r="AG297" i="3" s="1"/>
  <c r="AH297" i="3" s="1"/>
  <c r="AI297" i="3" s="1"/>
  <c r="AJ297" i="3" s="1"/>
  <c r="AK297" i="3" s="1"/>
  <c r="AA223" i="3"/>
  <c r="AB223" i="3" s="1"/>
  <c r="AC223" i="3" s="1"/>
  <c r="AD223" i="3" s="1"/>
  <c r="AE223" i="3" s="1"/>
  <c r="AF223" i="3" s="1"/>
  <c r="AG223" i="3" s="1"/>
  <c r="AH223" i="3" s="1"/>
  <c r="AI223" i="3" s="1"/>
  <c r="AJ223" i="3" s="1"/>
  <c r="AK223" i="3" s="1"/>
  <c r="AA357" i="3"/>
  <c r="AB357" i="3" s="1"/>
  <c r="AC357" i="3" s="1"/>
  <c r="AD357" i="3" s="1"/>
  <c r="AE357" i="3" s="1"/>
  <c r="AF357" i="3" s="1"/>
  <c r="AG357" i="3" s="1"/>
  <c r="AH357" i="3" s="1"/>
  <c r="AI357" i="3" s="1"/>
  <c r="AJ357" i="3" s="1"/>
  <c r="AK357" i="3" s="1"/>
  <c r="AA222" i="3"/>
  <c r="AB222" i="3" s="1"/>
  <c r="AC222" i="3" s="1"/>
  <c r="AD222" i="3" s="1"/>
  <c r="AE222" i="3" s="1"/>
  <c r="AF222" i="3" s="1"/>
  <c r="AG222" i="3" s="1"/>
  <c r="AH222" i="3" s="1"/>
  <c r="AI222" i="3" s="1"/>
  <c r="AJ222" i="3" s="1"/>
  <c r="AK222" i="3" s="1"/>
  <c r="AA292" i="3"/>
  <c r="AB292" i="3" s="1"/>
  <c r="AC292" i="3" s="1"/>
  <c r="AD292" i="3" s="1"/>
  <c r="AE292" i="3" s="1"/>
  <c r="AF292" i="3" s="1"/>
  <c r="AG292" i="3" s="1"/>
  <c r="AH292" i="3" s="1"/>
  <c r="AI292" i="3" s="1"/>
  <c r="AJ292" i="3" s="1"/>
  <c r="AK292" i="3" s="1"/>
  <c r="AA358" i="3"/>
  <c r="AB358" i="3" s="1"/>
  <c r="AC358" i="3" s="1"/>
  <c r="AD358" i="3" s="1"/>
  <c r="AE358" i="3" s="1"/>
  <c r="AF358" i="3" s="1"/>
  <c r="AG358" i="3" s="1"/>
  <c r="AH358" i="3" s="1"/>
  <c r="AI358" i="3" s="1"/>
  <c r="AJ358" i="3" s="1"/>
  <c r="AK358" i="3" s="1"/>
  <c r="AA355" i="3"/>
  <c r="AB355" i="3" s="1"/>
  <c r="AC355" i="3" s="1"/>
  <c r="AD355" i="3" s="1"/>
  <c r="AE355" i="3" s="1"/>
  <c r="AF355" i="3" s="1"/>
  <c r="AG355" i="3" s="1"/>
  <c r="AH355" i="3" s="1"/>
  <c r="AI355" i="3" s="1"/>
  <c r="AJ355" i="3" s="1"/>
  <c r="AK355" i="3" s="1"/>
  <c r="AA289" i="3"/>
  <c r="AB289" i="3" s="1"/>
  <c r="AC289" i="3" s="1"/>
  <c r="AD289" i="3" s="1"/>
  <c r="AE289" i="3" s="1"/>
  <c r="AF289" i="3" s="1"/>
  <c r="AG289" i="3" s="1"/>
  <c r="AH289" i="3" s="1"/>
  <c r="AI289" i="3" s="1"/>
  <c r="AJ289" i="3" s="1"/>
  <c r="AK289" i="3" s="1"/>
  <c r="AA215" i="3"/>
  <c r="AB215" i="3" s="1"/>
  <c r="AC215" i="3" s="1"/>
  <c r="AD215" i="3" s="1"/>
  <c r="AE215" i="3" s="1"/>
  <c r="AF215" i="3" s="1"/>
  <c r="AG215" i="3" s="1"/>
  <c r="AH215" i="3" s="1"/>
  <c r="AI215" i="3" s="1"/>
  <c r="AJ215" i="3" s="1"/>
  <c r="AK215" i="3" s="1"/>
  <c r="AA356" i="3"/>
  <c r="AB356" i="3" s="1"/>
  <c r="AC356" i="3" s="1"/>
  <c r="AD356" i="3" s="1"/>
  <c r="AE356" i="3" s="1"/>
  <c r="AF356" i="3" s="1"/>
  <c r="AG356" i="3" s="1"/>
  <c r="AH356" i="3" s="1"/>
  <c r="AI356" i="3" s="1"/>
  <c r="AJ356" i="3" s="1"/>
  <c r="AK356" i="3" s="1"/>
  <c r="AA348" i="3"/>
  <c r="AB348" i="3" s="1"/>
  <c r="AC348" i="3" s="1"/>
  <c r="AD348" i="3" s="1"/>
  <c r="AE348" i="3" s="1"/>
  <c r="AF348" i="3" s="1"/>
  <c r="AG348" i="3" s="1"/>
  <c r="AH348" i="3" s="1"/>
  <c r="AI348" i="3" s="1"/>
  <c r="AJ348" i="3" s="1"/>
  <c r="AK348" i="3" s="1"/>
  <c r="AA300" i="3"/>
  <c r="AA216" i="3"/>
  <c r="AB216" i="3" s="1"/>
  <c r="AC216" i="3" s="1"/>
  <c r="AD216" i="3" s="1"/>
  <c r="AE216" i="3" s="1"/>
  <c r="AF216" i="3" s="1"/>
  <c r="AG216" i="3" s="1"/>
  <c r="AH216" i="3" s="1"/>
  <c r="AI216" i="3" s="1"/>
  <c r="AJ216" i="3" s="1"/>
  <c r="AK216" i="3" s="1"/>
  <c r="AA224" i="3"/>
  <c r="AB224" i="3" s="1"/>
  <c r="AC224" i="3" s="1"/>
  <c r="AD224" i="3" s="1"/>
  <c r="AE224" i="3" s="1"/>
  <c r="AF224" i="3" s="1"/>
  <c r="AG224" i="3" s="1"/>
  <c r="AH224" i="3" s="1"/>
  <c r="AI224" i="3" s="1"/>
  <c r="AJ224" i="3" s="1"/>
  <c r="AK224" i="3" s="1"/>
  <c r="AB294" i="3" l="1"/>
  <c r="AB298" i="3"/>
  <c r="AB300" i="3"/>
  <c r="AB359" i="3"/>
  <c r="AL357" i="3"/>
  <c r="AL215" i="3"/>
  <c r="AL219" i="3"/>
  <c r="AL297" i="3"/>
  <c r="AL289" i="3"/>
  <c r="AL224" i="3"/>
  <c r="AL362" i="3"/>
  <c r="AL364" i="3"/>
  <c r="AL223" i="3"/>
  <c r="AL293" i="3"/>
  <c r="AL355" i="3"/>
  <c r="AL361" i="3"/>
  <c r="AL358" i="3"/>
  <c r="AL291" i="3"/>
  <c r="AL222" i="3"/>
  <c r="AL225" i="3"/>
  <c r="AL356" i="3"/>
  <c r="W81" i="4"/>
  <c r="AL302" i="3"/>
  <c r="AL217" i="3"/>
  <c r="AL301" i="3"/>
  <c r="AL216" i="3"/>
  <c r="AL213" i="3"/>
  <c r="AL296" i="3"/>
  <c r="AL288" i="3"/>
  <c r="AL299" i="3"/>
  <c r="AL220" i="3"/>
  <c r="AL363" i="3"/>
  <c r="AL214" i="3"/>
  <c r="AL354" i="3"/>
  <c r="AL348" i="3"/>
  <c r="AL292" i="3"/>
  <c r="AL221" i="3"/>
  <c r="AL351" i="3"/>
  <c r="AL295" i="3"/>
  <c r="AL349" i="3"/>
  <c r="AL360" i="3"/>
  <c r="AL290" i="3"/>
  <c r="AL350" i="3"/>
  <c r="AL218" i="3"/>
  <c r="AL353" i="3"/>
  <c r="I69" i="19" l="1"/>
  <c r="AC294" i="3"/>
  <c r="B14" i="44"/>
  <c r="D14" i="44" s="1"/>
  <c r="AC359" i="3"/>
  <c r="AC300" i="3"/>
  <c r="AC298" i="3"/>
  <c r="X81" i="4"/>
  <c r="AD294" i="3" l="1"/>
  <c r="AD298" i="3"/>
  <c r="AD300" i="3"/>
  <c r="AD359" i="3"/>
  <c r="Y81" i="4"/>
  <c r="AE294" i="3" l="1"/>
  <c r="AE359" i="3"/>
  <c r="AE298" i="3"/>
  <c r="AE300" i="3"/>
  <c r="Z81" i="4"/>
  <c r="AF294" i="3" l="1"/>
  <c r="AF300" i="3"/>
  <c r="AF298" i="3"/>
  <c r="AF359" i="3"/>
  <c r="AA81" i="4"/>
  <c r="AG294" i="3" l="1"/>
  <c r="AG298" i="3"/>
  <c r="AG359" i="3"/>
  <c r="AG300" i="3"/>
  <c r="AB81" i="4"/>
  <c r="AH294" i="3" l="1"/>
  <c r="AH300" i="3"/>
  <c r="AH298" i="3"/>
  <c r="AH359" i="3"/>
  <c r="AC81" i="4"/>
  <c r="AI294" i="3" l="1"/>
  <c r="AI298" i="3"/>
  <c r="AI300" i="3"/>
  <c r="AI359" i="3"/>
  <c r="AD81" i="4"/>
  <c r="AJ294" i="3" l="1"/>
  <c r="AJ298" i="3"/>
  <c r="AJ359" i="3"/>
  <c r="AJ300" i="3"/>
  <c r="AE81" i="4"/>
  <c r="AL70" i="3" l="1"/>
  <c r="AL78" i="3"/>
  <c r="AK294" i="3"/>
  <c r="AK300" i="3"/>
  <c r="AL73" i="3"/>
  <c r="AK359" i="3"/>
  <c r="AL67" i="3"/>
  <c r="AL64" i="3"/>
  <c r="AL76" i="3"/>
  <c r="AK298" i="3"/>
  <c r="AL71" i="3"/>
  <c r="AL65" i="3"/>
  <c r="AL75" i="3"/>
  <c r="AL69" i="3"/>
  <c r="AL68" i="3"/>
  <c r="AL74" i="3"/>
  <c r="AL77" i="3"/>
  <c r="AL63" i="3"/>
  <c r="AF81" i="4"/>
  <c r="AH72" i="4" l="1"/>
  <c r="AL294" i="3"/>
  <c r="B6" i="44"/>
  <c r="AL359" i="3"/>
  <c r="I109" i="19" s="1"/>
  <c r="I52" i="19"/>
  <c r="AL298" i="3"/>
  <c r="AL300" i="3"/>
  <c r="AG81" i="4"/>
  <c r="AH71" i="4"/>
  <c r="I88" i="19" l="1"/>
  <c r="B26" i="44"/>
  <c r="D26" i="44" s="1"/>
  <c r="B23" i="44"/>
  <c r="D23" i="44" s="1"/>
  <c r="D6" i="44"/>
  <c r="I115" i="19"/>
  <c r="AH81" i="4"/>
  <c r="P5" i="4" l="1"/>
  <c r="R5" i="4" s="1"/>
  <c r="F5" i="4"/>
  <c r="F81" i="4" s="1"/>
  <c r="P81" i="4" l="1"/>
  <c r="L176" i="14" l="1"/>
  <c r="S176" i="14" s="1"/>
  <c r="L182" i="14"/>
  <c r="S182" i="14" s="1"/>
  <c r="L13" i="14"/>
  <c r="S13" i="14" s="1"/>
  <c r="L90" i="14"/>
  <c r="S90" i="14" s="1"/>
  <c r="L125" i="14"/>
  <c r="S125" i="14" s="1"/>
  <c r="L137" i="14"/>
  <c r="S137" i="14" s="1"/>
  <c r="K9" i="14"/>
  <c r="K117" i="14"/>
  <c r="K174" i="14"/>
  <c r="K91" i="14"/>
  <c r="K63" i="14"/>
  <c r="K194" i="14"/>
  <c r="K38" i="14"/>
  <c r="K99" i="14"/>
  <c r="K127" i="14"/>
  <c r="K144" i="14"/>
  <c r="K186" i="14"/>
  <c r="K50" i="14"/>
  <c r="L91" i="14"/>
  <c r="S91" i="14" s="1"/>
  <c r="L63" i="14"/>
  <c r="S63" i="14" s="1"/>
  <c r="L194" i="14"/>
  <c r="S194" i="14" s="1"/>
  <c r="L38" i="14"/>
  <c r="S38" i="14" s="1"/>
  <c r="L99" i="14"/>
  <c r="S99" i="14" s="1"/>
  <c r="L127" i="14"/>
  <c r="S127" i="14" s="1"/>
  <c r="L144" i="14"/>
  <c r="S144" i="14" s="1"/>
  <c r="L186" i="14"/>
  <c r="S186" i="14" s="1"/>
  <c r="K172" i="14"/>
  <c r="K7" i="14"/>
  <c r="K177" i="14"/>
  <c r="K14" i="14"/>
  <c r="K178" i="14"/>
  <c r="K100" i="14"/>
  <c r="K41" i="14"/>
  <c r="K6" i="14"/>
  <c r="K51" i="14"/>
  <c r="K101" i="14"/>
  <c r="K129" i="14"/>
  <c r="K156" i="14"/>
  <c r="K197" i="14"/>
  <c r="K98" i="14"/>
  <c r="K89" i="14"/>
  <c r="K203" i="14"/>
  <c r="K106" i="14"/>
  <c r="K176" i="14"/>
  <c r="K13" i="14"/>
  <c r="K125" i="14"/>
  <c r="L177" i="14"/>
  <c r="S177" i="14" s="1"/>
  <c r="L100" i="14"/>
  <c r="S100" i="14" s="1"/>
  <c r="L41" i="14"/>
  <c r="S41" i="14" s="1"/>
  <c r="L6" i="14"/>
  <c r="S6" i="14" s="1"/>
  <c r="L51" i="14"/>
  <c r="S51" i="14" s="1"/>
  <c r="L101" i="14"/>
  <c r="S101" i="14" s="1"/>
  <c r="L129" i="14"/>
  <c r="S129" i="14" s="1"/>
  <c r="L156" i="14"/>
  <c r="S156" i="14" s="1"/>
  <c r="L197" i="14"/>
  <c r="S197" i="14" s="1"/>
  <c r="K131" i="14"/>
  <c r="K103" i="14"/>
  <c r="K175" i="14"/>
  <c r="K182" i="14"/>
  <c r="K90" i="14"/>
  <c r="K137" i="14"/>
  <c r="K102" i="14"/>
  <c r="K54" i="14"/>
  <c r="K195" i="14"/>
  <c r="K212" i="14"/>
  <c r="L98" i="14"/>
  <c r="S98" i="14" s="1"/>
  <c r="L172" i="14"/>
  <c r="S172" i="14" s="1"/>
  <c r="L131" i="14"/>
  <c r="S131" i="14" s="1"/>
  <c r="L7" i="14"/>
  <c r="S7" i="14" s="1"/>
  <c r="L89" i="14"/>
  <c r="S89" i="14" s="1"/>
  <c r="L103" i="14"/>
  <c r="S103" i="14" s="1"/>
  <c r="L175" i="14"/>
  <c r="S175" i="14" s="1"/>
  <c r="L203" i="14"/>
  <c r="S203" i="14" s="1"/>
  <c r="K126" i="14"/>
  <c r="K193" i="14"/>
  <c r="L218" i="14"/>
  <c r="S218" i="14" s="1"/>
  <c r="L37" i="14"/>
  <c r="S37" i="14" s="1"/>
  <c r="K122" i="14"/>
  <c r="L120" i="14"/>
  <c r="S120" i="14" s="1"/>
  <c r="K107" i="14"/>
  <c r="M90" i="14" l="1"/>
  <c r="Y90" i="14" s="1"/>
  <c r="V90" i="14"/>
  <c r="M13" i="14"/>
  <c r="Y13" i="14" s="1"/>
  <c r="V13" i="14"/>
  <c r="M129" i="14"/>
  <c r="Y129" i="14" s="1"/>
  <c r="V129" i="14"/>
  <c r="K39" i="14"/>
  <c r="K40" i="14"/>
  <c r="K188" i="14"/>
  <c r="K187" i="14"/>
  <c r="K189" i="14"/>
  <c r="V63" i="14"/>
  <c r="M63" i="14"/>
  <c r="V122" i="14"/>
  <c r="V212" i="14"/>
  <c r="P212" i="14" s="1"/>
  <c r="V182" i="14"/>
  <c r="P182" i="14" s="1"/>
  <c r="M182" i="14"/>
  <c r="V176" i="14"/>
  <c r="P176" i="14" s="1"/>
  <c r="M176" i="14"/>
  <c r="M101" i="14"/>
  <c r="Y101" i="14" s="1"/>
  <c r="V101" i="14"/>
  <c r="K191" i="14"/>
  <c r="K190" i="14"/>
  <c r="V50" i="14"/>
  <c r="M91" i="14"/>
  <c r="V91" i="14"/>
  <c r="P91" i="14" s="1"/>
  <c r="L134" i="14"/>
  <c r="S134" i="14" s="1"/>
  <c r="L133" i="14"/>
  <c r="S133" i="14" s="1"/>
  <c r="K60" i="14"/>
  <c r="K59" i="14"/>
  <c r="V175" i="14"/>
  <c r="M175" i="14"/>
  <c r="Y175" i="14" s="1"/>
  <c r="V106" i="14"/>
  <c r="P106" i="14" s="1"/>
  <c r="M51" i="14"/>
  <c r="Y51" i="14" s="1"/>
  <c r="V51" i="14"/>
  <c r="V14" i="14"/>
  <c r="P14" i="14" s="1"/>
  <c r="M186" i="14"/>
  <c r="Y186" i="14" s="1"/>
  <c r="V186" i="14"/>
  <c r="K104" i="14"/>
  <c r="K105" i="14"/>
  <c r="V103" i="14"/>
  <c r="M103" i="14"/>
  <c r="Y103" i="14" s="1"/>
  <c r="V203" i="14"/>
  <c r="M203" i="14"/>
  <c r="Y203" i="14" s="1"/>
  <c r="M6" i="14"/>
  <c r="Y6" i="14" s="1"/>
  <c r="V6" i="14"/>
  <c r="K12" i="14"/>
  <c r="K11" i="14"/>
  <c r="V144" i="14"/>
  <c r="M144" i="14"/>
  <c r="Y144" i="14" s="1"/>
  <c r="V174" i="14"/>
  <c r="P174" i="14" s="1"/>
  <c r="V195" i="14"/>
  <c r="P195" i="14" s="1"/>
  <c r="V193" i="14"/>
  <c r="P193" i="14" s="1"/>
  <c r="V54" i="14"/>
  <c r="P54" i="14" s="1"/>
  <c r="V131" i="14"/>
  <c r="P131" i="14" s="1"/>
  <c r="M131" i="14"/>
  <c r="L43" i="14"/>
  <c r="S43" i="14" s="1"/>
  <c r="L46" i="14"/>
  <c r="S46" i="14" s="1"/>
  <c r="L48" i="14"/>
  <c r="S48" i="14" s="1"/>
  <c r="L47" i="14"/>
  <c r="S47" i="14" s="1"/>
  <c r="L45" i="14"/>
  <c r="S45" i="14" s="1"/>
  <c r="L44" i="14"/>
  <c r="S44" i="14" s="1"/>
  <c r="M89" i="14"/>
  <c r="Y89" i="14" s="1"/>
  <c r="V89" i="14"/>
  <c r="M41" i="14"/>
  <c r="V41" i="14"/>
  <c r="V177" i="14"/>
  <c r="M177" i="14"/>
  <c r="Y177" i="14" s="1"/>
  <c r="M127" i="14"/>
  <c r="Y127" i="14" s="1"/>
  <c r="V127" i="14"/>
  <c r="V117" i="14"/>
  <c r="P117" i="14" s="1"/>
  <c r="V107" i="14"/>
  <c r="K147" i="14"/>
  <c r="K148" i="14"/>
  <c r="K146" i="14"/>
  <c r="K145" i="14"/>
  <c r="K87" i="14"/>
  <c r="K88" i="14"/>
  <c r="V98" i="14"/>
  <c r="P98" i="14" s="1"/>
  <c r="C59" i="15" s="1"/>
  <c r="D59" i="15" s="1"/>
  <c r="Z103" i="3" s="1"/>
  <c r="M98" i="14"/>
  <c r="K48" i="14"/>
  <c r="K47" i="14"/>
  <c r="K45" i="14"/>
  <c r="K46" i="14"/>
  <c r="K43" i="14"/>
  <c r="K44" i="14"/>
  <c r="K133" i="14"/>
  <c r="K134" i="14"/>
  <c r="M99" i="14"/>
  <c r="Y99" i="14" s="1"/>
  <c r="V99" i="14"/>
  <c r="V9" i="14"/>
  <c r="V102" i="14"/>
  <c r="P102" i="14" s="1"/>
  <c r="V197" i="14"/>
  <c r="M197" i="14"/>
  <c r="Y197" i="14" s="1"/>
  <c r="V100" i="14"/>
  <c r="P100" i="14" s="1"/>
  <c r="M100" i="14"/>
  <c r="M7" i="14"/>
  <c r="Y7" i="14" s="1"/>
  <c r="V7" i="14"/>
  <c r="V38" i="14"/>
  <c r="M38" i="14"/>
  <c r="Y38" i="14" s="1"/>
  <c r="K86" i="14"/>
  <c r="K78" i="14"/>
  <c r="K81" i="14"/>
  <c r="K79" i="14"/>
  <c r="K84" i="14"/>
  <c r="K82" i="14"/>
  <c r="K85" i="14"/>
  <c r="K83" i="14"/>
  <c r="K80" i="14"/>
  <c r="K114" i="14"/>
  <c r="K115" i="14"/>
  <c r="V126" i="14"/>
  <c r="P126" i="14" s="1"/>
  <c r="M137" i="14"/>
  <c r="Y137" i="14" s="1"/>
  <c r="V137" i="14"/>
  <c r="M125" i="14"/>
  <c r="Y125" i="14" s="1"/>
  <c r="V125" i="14"/>
  <c r="M156" i="14"/>
  <c r="Y156" i="14" s="1"/>
  <c r="V156" i="14"/>
  <c r="V178" i="14"/>
  <c r="P178" i="14" s="1"/>
  <c r="V172" i="14"/>
  <c r="P172" i="14" s="1"/>
  <c r="M172" i="14"/>
  <c r="V194" i="14"/>
  <c r="P194" i="14" s="1"/>
  <c r="M194" i="14"/>
  <c r="L219" i="14"/>
  <c r="S219" i="14" s="1"/>
  <c r="K170" i="14"/>
  <c r="L217" i="14"/>
  <c r="S217" i="14" s="1"/>
  <c r="K217" i="14"/>
  <c r="K16" i="14"/>
  <c r="K112" i="14"/>
  <c r="L157" i="14"/>
  <c r="S157" i="14" s="1"/>
  <c r="K136" i="14"/>
  <c r="K53" i="14"/>
  <c r="K111" i="14"/>
  <c r="L163" i="14"/>
  <c r="S163" i="14" s="1"/>
  <c r="K108" i="14"/>
  <c r="L118" i="14"/>
  <c r="S118" i="14" s="1"/>
  <c r="L152" i="14"/>
  <c r="S152" i="14" s="1"/>
  <c r="L142" i="14"/>
  <c r="S142" i="14" s="1"/>
  <c r="L173" i="14"/>
  <c r="S173" i="14" s="1"/>
  <c r="K219" i="14"/>
  <c r="L210" i="14"/>
  <c r="S210" i="14" s="1"/>
  <c r="L108" i="14"/>
  <c r="S108" i="14" s="1"/>
  <c r="L202" i="14"/>
  <c r="S202" i="14" s="1"/>
  <c r="L2" i="14"/>
  <c r="S2" i="14" s="1"/>
  <c r="L58" i="14"/>
  <c r="S58" i="14" s="1"/>
  <c r="L185" i="14"/>
  <c r="S185" i="14" s="1"/>
  <c r="L113" i="14"/>
  <c r="S113" i="14" s="1"/>
  <c r="C45" i="15" s="1"/>
  <c r="D45" i="15" s="1"/>
  <c r="T24" i="11" s="1"/>
  <c r="L138" i="14"/>
  <c r="S138" i="14" s="1"/>
  <c r="L49" i="14"/>
  <c r="S49" i="14" s="1"/>
  <c r="C14" i="15" s="1"/>
  <c r="D14" i="15" s="1"/>
  <c r="Z339" i="3" s="1"/>
  <c r="L180" i="14"/>
  <c r="S180" i="14" s="1"/>
  <c r="L184" i="14"/>
  <c r="S184" i="14" s="1"/>
  <c r="L216" i="14"/>
  <c r="S216" i="14" s="1"/>
  <c r="L135" i="14"/>
  <c r="S135" i="14" s="1"/>
  <c r="L160" i="14"/>
  <c r="S160" i="14" s="1"/>
  <c r="P156" i="14" l="1"/>
  <c r="P186" i="14"/>
  <c r="P51" i="14"/>
  <c r="P129" i="14"/>
  <c r="P101" i="14"/>
  <c r="P90" i="14"/>
  <c r="P197" i="14"/>
  <c r="P203" i="14"/>
  <c r="P99" i="14"/>
  <c r="P144" i="14"/>
  <c r="AA339" i="3"/>
  <c r="AB339" i="3" s="1"/>
  <c r="AC339" i="3" s="1"/>
  <c r="AD339" i="3" s="1"/>
  <c r="AE339" i="3" s="1"/>
  <c r="AF339" i="3" s="1"/>
  <c r="AG339" i="3" s="1"/>
  <c r="AH339" i="3" s="1"/>
  <c r="AI339" i="3" s="1"/>
  <c r="AJ339" i="3" s="1"/>
  <c r="AK339" i="3" s="1"/>
  <c r="K218" i="14"/>
  <c r="V84" i="14"/>
  <c r="P7" i="14"/>
  <c r="V46" i="14"/>
  <c r="P46" i="14" s="1"/>
  <c r="M46" i="14"/>
  <c r="V145" i="14"/>
  <c r="P145" i="14" s="1"/>
  <c r="P127" i="14"/>
  <c r="V60" i="14"/>
  <c r="V191" i="14"/>
  <c r="P191" i="14" s="1"/>
  <c r="V40" i="14"/>
  <c r="V112" i="14"/>
  <c r="M217" i="14"/>
  <c r="V217" i="14"/>
  <c r="P217" i="14" s="1"/>
  <c r="V79" i="14"/>
  <c r="P79" i="14" s="1"/>
  <c r="P9" i="14"/>
  <c r="M45" i="14"/>
  <c r="V45" i="14"/>
  <c r="P45" i="14" s="1"/>
  <c r="V146" i="14"/>
  <c r="P146" i="14" s="1"/>
  <c r="V39" i="14"/>
  <c r="L122" i="14"/>
  <c r="V81" i="14"/>
  <c r="P81" i="14" s="1"/>
  <c r="V148" i="14"/>
  <c r="P148" i="14" s="1"/>
  <c r="L150" i="14"/>
  <c r="S150" i="14" s="1"/>
  <c r="L151" i="14"/>
  <c r="S151" i="14" s="1"/>
  <c r="V219" i="14"/>
  <c r="P219" i="14" s="1"/>
  <c r="M219" i="14"/>
  <c r="V53" i="14"/>
  <c r="V170" i="14"/>
  <c r="V114" i="14"/>
  <c r="P114" i="14" s="1"/>
  <c r="V78" i="14"/>
  <c r="P78" i="14" s="1"/>
  <c r="C71" i="15" s="1"/>
  <c r="D71" i="15" s="1"/>
  <c r="Z303" i="3" s="1"/>
  <c r="M48" i="14"/>
  <c r="V48" i="14"/>
  <c r="P48" i="14" s="1"/>
  <c r="V147" i="14"/>
  <c r="P147" i="14" s="1"/>
  <c r="P177" i="14"/>
  <c r="V12" i="14"/>
  <c r="V105" i="14"/>
  <c r="P105" i="14" s="1"/>
  <c r="L76" i="14"/>
  <c r="S76" i="14" s="1"/>
  <c r="L77" i="14"/>
  <c r="S77" i="14" s="1"/>
  <c r="V111" i="14"/>
  <c r="V16" i="14"/>
  <c r="L57" i="14"/>
  <c r="S57" i="14" s="1"/>
  <c r="C22" i="15" s="1"/>
  <c r="D22" i="15" s="1"/>
  <c r="Z347" i="3" s="1"/>
  <c r="L55" i="14"/>
  <c r="S55" i="14" s="1"/>
  <c r="C17" i="15" s="1"/>
  <c r="D17" i="15" s="1"/>
  <c r="Z342" i="3" s="1"/>
  <c r="L56" i="14"/>
  <c r="S56" i="14" s="1"/>
  <c r="C18" i="15" s="1"/>
  <c r="D18" i="15" s="1"/>
  <c r="Z343" i="3" s="1"/>
  <c r="V115" i="14"/>
  <c r="P115" i="14" s="1"/>
  <c r="V47" i="14"/>
  <c r="P47" i="14" s="1"/>
  <c r="M47" i="14"/>
  <c r="V11" i="14"/>
  <c r="P103" i="14"/>
  <c r="V136" i="14"/>
  <c r="K120" i="14"/>
  <c r="L166" i="14"/>
  <c r="S166" i="14" s="1"/>
  <c r="L168" i="14"/>
  <c r="S168" i="14" s="1"/>
  <c r="L169" i="14"/>
  <c r="S169" i="14" s="1"/>
  <c r="L167" i="14"/>
  <c r="S167" i="14" s="1"/>
  <c r="L164" i="14"/>
  <c r="S164" i="14" s="1"/>
  <c r="L165" i="14"/>
  <c r="S165" i="14" s="1"/>
  <c r="P125" i="14"/>
  <c r="V80" i="14"/>
  <c r="P80" i="14" s="1"/>
  <c r="V86" i="14"/>
  <c r="P86" i="14" s="1"/>
  <c r="C105" i="15" s="1"/>
  <c r="D105" i="15" s="1"/>
  <c r="Z89" i="3" s="1"/>
  <c r="M134" i="14"/>
  <c r="Y134" i="14" s="1"/>
  <c r="V134" i="14"/>
  <c r="P41" i="14"/>
  <c r="C63" i="15" s="1"/>
  <c r="D63" i="15" s="1"/>
  <c r="Z107" i="3" s="1"/>
  <c r="P6" i="14"/>
  <c r="V104" i="14"/>
  <c r="P104" i="14" s="1"/>
  <c r="P63" i="14"/>
  <c r="P13" i="14"/>
  <c r="AA103" i="3"/>
  <c r="AB103" i="3" s="1"/>
  <c r="AC103" i="3" s="1"/>
  <c r="AD103" i="3" s="1"/>
  <c r="AE103" i="3" s="1"/>
  <c r="AF103" i="3" s="1"/>
  <c r="AG103" i="3" s="1"/>
  <c r="AH103" i="3" s="1"/>
  <c r="AI103" i="3" s="1"/>
  <c r="AJ103" i="3" s="1"/>
  <c r="AK103" i="3" s="1"/>
  <c r="V189" i="14"/>
  <c r="P189" i="14" s="1"/>
  <c r="C48" i="15" s="1"/>
  <c r="D48" i="15" s="1"/>
  <c r="Z92" i="3" s="1"/>
  <c r="U24" i="11"/>
  <c r="Z27" i="3"/>
  <c r="M108" i="14"/>
  <c r="Y108" i="14" s="1"/>
  <c r="V108" i="14"/>
  <c r="P137" i="14"/>
  <c r="V85" i="14"/>
  <c r="P85" i="14" s="1"/>
  <c r="P38" i="14"/>
  <c r="M44" i="14"/>
  <c r="V44" i="14"/>
  <c r="P44" i="14" s="1"/>
  <c r="V88" i="14"/>
  <c r="P88" i="14" s="1"/>
  <c r="P89" i="14"/>
  <c r="P175" i="14"/>
  <c r="P50" i="14"/>
  <c r="V187" i="14"/>
  <c r="P187" i="14" s="1"/>
  <c r="L94" i="14"/>
  <c r="S94" i="14" s="1"/>
  <c r="L93" i="14"/>
  <c r="S93" i="14" s="1"/>
  <c r="V83" i="14"/>
  <c r="P83" i="14" s="1"/>
  <c r="C102" i="15" s="1"/>
  <c r="D102" i="15" s="1"/>
  <c r="Z86" i="3" s="1"/>
  <c r="M133" i="14"/>
  <c r="V133" i="14"/>
  <c r="P133" i="14" s="1"/>
  <c r="L140" i="14"/>
  <c r="S140" i="14" s="1"/>
  <c r="L139" i="14"/>
  <c r="S139" i="14" s="1"/>
  <c r="C19" i="15" s="1"/>
  <c r="D19" i="15" s="1"/>
  <c r="Z344" i="3" s="1"/>
  <c r="L154" i="14"/>
  <c r="S154" i="14" s="1"/>
  <c r="C13" i="15" s="1"/>
  <c r="D13" i="15" s="1"/>
  <c r="Z338" i="3" s="1"/>
  <c r="L153" i="14"/>
  <c r="S153" i="14" s="1"/>
  <c r="L155" i="14"/>
  <c r="S155" i="14" s="1"/>
  <c r="V82" i="14"/>
  <c r="P82" i="14" s="1"/>
  <c r="V43" i="14"/>
  <c r="M43" i="14"/>
  <c r="V87" i="14"/>
  <c r="P87" i="14" s="1"/>
  <c r="V59" i="14"/>
  <c r="P59" i="14" s="1"/>
  <c r="C47" i="15" s="1"/>
  <c r="D47" i="15" s="1"/>
  <c r="Z91" i="3" s="1"/>
  <c r="V190" i="14"/>
  <c r="P190" i="14" s="1"/>
  <c r="V188" i="14"/>
  <c r="P188" i="14" s="1"/>
  <c r="K159" i="14"/>
  <c r="L52" i="14"/>
  <c r="S52" i="14" s="1"/>
  <c r="C15" i="15" s="1"/>
  <c r="D15" i="15" s="1"/>
  <c r="Z340" i="3" s="1"/>
  <c r="L132" i="14"/>
  <c r="S132" i="14" s="1"/>
  <c r="L196" i="14"/>
  <c r="S196" i="14" s="1"/>
  <c r="L121" i="14"/>
  <c r="S121" i="14" s="1"/>
  <c r="L159" i="14"/>
  <c r="S159" i="14" s="1"/>
  <c r="K121" i="14"/>
  <c r="AL339" i="3" l="1"/>
  <c r="C72" i="15"/>
  <c r="D72" i="15" s="1"/>
  <c r="Z304" i="3" s="1"/>
  <c r="P108" i="14"/>
  <c r="C104" i="15"/>
  <c r="D104" i="15" s="1"/>
  <c r="Z88" i="3" s="1"/>
  <c r="AA88" i="3" s="1"/>
  <c r="C20" i="15"/>
  <c r="D20" i="15" s="1"/>
  <c r="Z345" i="3" s="1"/>
  <c r="AA345" i="3" s="1"/>
  <c r="AB345" i="3" s="1"/>
  <c r="AC345" i="3" s="1"/>
  <c r="AD345" i="3" s="1"/>
  <c r="AE345" i="3" s="1"/>
  <c r="AF345" i="3" s="1"/>
  <c r="AG345" i="3" s="1"/>
  <c r="AH345" i="3" s="1"/>
  <c r="AI345" i="3" s="1"/>
  <c r="AJ345" i="3" s="1"/>
  <c r="AK345" i="3" s="1"/>
  <c r="C121" i="15"/>
  <c r="D121" i="15" s="1"/>
  <c r="Z130" i="3" s="1"/>
  <c r="AA130" i="3" s="1"/>
  <c r="AB130" i="3" s="1"/>
  <c r="AC130" i="3" s="1"/>
  <c r="AD130" i="3" s="1"/>
  <c r="AE130" i="3" s="1"/>
  <c r="AF130" i="3" s="1"/>
  <c r="AG130" i="3" s="1"/>
  <c r="AH130" i="3" s="1"/>
  <c r="AI130" i="3" s="1"/>
  <c r="AJ130" i="3" s="1"/>
  <c r="AK130" i="3" s="1"/>
  <c r="AL103" i="3"/>
  <c r="P134" i="14"/>
  <c r="AA343" i="3"/>
  <c r="AB343" i="3" s="1"/>
  <c r="AC343" i="3" s="1"/>
  <c r="AD343" i="3" s="1"/>
  <c r="AE343" i="3" s="1"/>
  <c r="AF343" i="3" s="1"/>
  <c r="AG343" i="3" s="1"/>
  <c r="AH343" i="3" s="1"/>
  <c r="AI343" i="3" s="1"/>
  <c r="AJ343" i="3" s="1"/>
  <c r="AK343" i="3" s="1"/>
  <c r="K180" i="14"/>
  <c r="K216" i="14"/>
  <c r="L107" i="14"/>
  <c r="AA342" i="3"/>
  <c r="AB342" i="3" s="1"/>
  <c r="AC342" i="3" s="1"/>
  <c r="AD342" i="3" s="1"/>
  <c r="AE342" i="3" s="1"/>
  <c r="AF342" i="3" s="1"/>
  <c r="AG342" i="3" s="1"/>
  <c r="AH342" i="3" s="1"/>
  <c r="AI342" i="3" s="1"/>
  <c r="AJ342" i="3" s="1"/>
  <c r="AK342" i="3" s="1"/>
  <c r="C73" i="15"/>
  <c r="D73" i="15" s="1"/>
  <c r="Z305" i="3" s="1"/>
  <c r="AA89" i="3"/>
  <c r="P11" i="14"/>
  <c r="C96" i="15" s="1"/>
  <c r="D96" i="15" s="1"/>
  <c r="Z80" i="3" s="1"/>
  <c r="C107" i="15"/>
  <c r="D107" i="15" s="1"/>
  <c r="Z116" i="3" s="1"/>
  <c r="C116" i="15"/>
  <c r="D116" i="15" s="1"/>
  <c r="Z125" i="3" s="1"/>
  <c r="AA27" i="3"/>
  <c r="V24" i="11"/>
  <c r="K202" i="14"/>
  <c r="K113" i="14"/>
  <c r="M159" i="14"/>
  <c r="Y159" i="14" s="1"/>
  <c r="V159" i="14"/>
  <c r="C58" i="15"/>
  <c r="D58" i="15" s="1"/>
  <c r="Z102" i="3" s="1"/>
  <c r="C57" i="15"/>
  <c r="D57" i="15" s="1"/>
  <c r="Z101" i="3" s="1"/>
  <c r="AA303" i="3"/>
  <c r="AB303" i="3" s="1"/>
  <c r="AC303" i="3" s="1"/>
  <c r="AD303" i="3" s="1"/>
  <c r="AE303" i="3" s="1"/>
  <c r="AF303" i="3" s="1"/>
  <c r="AG303" i="3" s="1"/>
  <c r="AH303" i="3" s="1"/>
  <c r="AI303" i="3" s="1"/>
  <c r="AJ303" i="3" s="1"/>
  <c r="AK303" i="3" s="1"/>
  <c r="AL303" i="3"/>
  <c r="S122" i="14"/>
  <c r="M122" i="14"/>
  <c r="Y122" i="14" s="1"/>
  <c r="P122" i="14" s="1"/>
  <c r="P84" i="14"/>
  <c r="C103" i="15" s="1"/>
  <c r="D103" i="15" s="1"/>
  <c r="Z87" i="3" s="1"/>
  <c r="C117" i="15"/>
  <c r="D117" i="15" s="1"/>
  <c r="Z126" i="3" s="1"/>
  <c r="L112" i="14"/>
  <c r="P43" i="14"/>
  <c r="K152" i="14"/>
  <c r="AA347" i="3"/>
  <c r="AB347" i="3" s="1"/>
  <c r="AC347" i="3" s="1"/>
  <c r="AD347" i="3" s="1"/>
  <c r="AE347" i="3" s="1"/>
  <c r="AF347" i="3" s="1"/>
  <c r="AG347" i="3" s="1"/>
  <c r="AH347" i="3" s="1"/>
  <c r="AI347" i="3" s="1"/>
  <c r="AJ347" i="3" s="1"/>
  <c r="AK347" i="3" s="1"/>
  <c r="M121" i="14"/>
  <c r="Y121" i="14" s="1"/>
  <c r="V121" i="14"/>
  <c r="AA92" i="3"/>
  <c r="AB92" i="3" s="1"/>
  <c r="AC92" i="3" s="1"/>
  <c r="AD92" i="3" s="1"/>
  <c r="AE92" i="3" s="1"/>
  <c r="AF92" i="3" s="1"/>
  <c r="AG92" i="3" s="1"/>
  <c r="AH92" i="3" s="1"/>
  <c r="AI92" i="3" s="1"/>
  <c r="AJ92" i="3" s="1"/>
  <c r="AK92" i="3" s="1"/>
  <c r="M218" i="14"/>
  <c r="V218" i="14"/>
  <c r="P218" i="14" s="1"/>
  <c r="L136" i="14"/>
  <c r="AA304" i="3"/>
  <c r="AB304" i="3" s="1"/>
  <c r="AC304" i="3" s="1"/>
  <c r="AD304" i="3" s="1"/>
  <c r="AE304" i="3" s="1"/>
  <c r="AF304" i="3" s="1"/>
  <c r="AG304" i="3" s="1"/>
  <c r="AH304" i="3" s="1"/>
  <c r="AI304" i="3" s="1"/>
  <c r="AJ304" i="3" s="1"/>
  <c r="AK304" i="3" s="1"/>
  <c r="M120" i="14"/>
  <c r="Y120" i="14" s="1"/>
  <c r="V120" i="14"/>
  <c r="P12" i="14"/>
  <c r="C99" i="15" s="1"/>
  <c r="D99" i="15" s="1"/>
  <c r="Z83" i="3" s="1"/>
  <c r="C110" i="15"/>
  <c r="D110" i="15" s="1"/>
  <c r="Z119" i="3" s="1"/>
  <c r="K142" i="14"/>
  <c r="AA338" i="3"/>
  <c r="AA107" i="3"/>
  <c r="AB107" i="3" s="1"/>
  <c r="AC107" i="3" s="1"/>
  <c r="AD107" i="3" s="1"/>
  <c r="AE107" i="3" s="1"/>
  <c r="AF107" i="3" s="1"/>
  <c r="AG107" i="3" s="1"/>
  <c r="AH107" i="3" s="1"/>
  <c r="AI107" i="3" s="1"/>
  <c r="AJ107" i="3" s="1"/>
  <c r="AK107" i="3" s="1"/>
  <c r="C95" i="15"/>
  <c r="D95" i="15" s="1"/>
  <c r="Z79" i="3" s="1"/>
  <c r="P40" i="14"/>
  <c r="C98" i="15" s="1"/>
  <c r="D98" i="15" s="1"/>
  <c r="Z82" i="3" s="1"/>
  <c r="C109" i="15"/>
  <c r="D109" i="15" s="1"/>
  <c r="Z118" i="3" s="1"/>
  <c r="AA91" i="3"/>
  <c r="AB91" i="3" s="1"/>
  <c r="AC91" i="3" s="1"/>
  <c r="AD91" i="3" s="1"/>
  <c r="AE91" i="3" s="1"/>
  <c r="AF91" i="3" s="1"/>
  <c r="AG91" i="3" s="1"/>
  <c r="AH91" i="3" s="1"/>
  <c r="AI91" i="3" s="1"/>
  <c r="AJ91" i="3" s="1"/>
  <c r="AK91" i="3" s="1"/>
  <c r="AA86" i="3"/>
  <c r="L111" i="14"/>
  <c r="AA340" i="3"/>
  <c r="AB340" i="3" s="1"/>
  <c r="AC340" i="3" s="1"/>
  <c r="AD340" i="3" s="1"/>
  <c r="AE340" i="3" s="1"/>
  <c r="AF340" i="3" s="1"/>
  <c r="AG340" i="3" s="1"/>
  <c r="AH340" i="3" s="1"/>
  <c r="AI340" i="3" s="1"/>
  <c r="AJ340" i="3" s="1"/>
  <c r="AK340" i="3" s="1"/>
  <c r="K157" i="14"/>
  <c r="K93" i="14"/>
  <c r="K94" i="14"/>
  <c r="L16" i="14"/>
  <c r="AA344" i="3"/>
  <c r="AB344" i="3" s="1"/>
  <c r="AC344" i="3" s="1"/>
  <c r="AD344" i="3" s="1"/>
  <c r="AE344" i="3" s="1"/>
  <c r="AF344" i="3" s="1"/>
  <c r="AG344" i="3" s="1"/>
  <c r="AH344" i="3" s="1"/>
  <c r="AI344" i="3" s="1"/>
  <c r="AJ344" i="3" s="1"/>
  <c r="AK344" i="3" s="1"/>
  <c r="C83" i="15"/>
  <c r="D83" i="15" s="1"/>
  <c r="Z315" i="3" s="1"/>
  <c r="C82" i="15"/>
  <c r="D82" i="15" s="1"/>
  <c r="Z314" i="3" s="1"/>
  <c r="P39" i="14"/>
  <c r="C97" i="15" s="1"/>
  <c r="D97" i="15" s="1"/>
  <c r="Z81" i="3" s="1"/>
  <c r="C108" i="15"/>
  <c r="D108" i="15" s="1"/>
  <c r="Z117" i="3" s="1"/>
  <c r="L92" i="14"/>
  <c r="S92" i="14" s="1"/>
  <c r="L74" i="14"/>
  <c r="S74" i="14" s="1"/>
  <c r="L128" i="14"/>
  <c r="S128" i="14" s="1"/>
  <c r="L181" i="14"/>
  <c r="S181" i="14" s="1"/>
  <c r="L8" i="14"/>
  <c r="S8" i="14" s="1"/>
  <c r="C21" i="15" s="1"/>
  <c r="D21" i="15" s="1"/>
  <c r="Z346" i="3" s="1"/>
  <c r="L192" i="14"/>
  <c r="S192" i="14" s="1"/>
  <c r="L198" i="14"/>
  <c r="S198" i="14" s="1"/>
  <c r="L75" i="14"/>
  <c r="S75" i="14" s="1"/>
  <c r="C11" i="15" s="1"/>
  <c r="D11" i="15" s="1"/>
  <c r="Z336" i="3" s="1"/>
  <c r="L3" i="14"/>
  <c r="S3" i="14" s="1"/>
  <c r="L10" i="14"/>
  <c r="S10" i="14" s="1"/>
  <c r="L15" i="14"/>
  <c r="S15" i="14" s="1"/>
  <c r="L95" i="14"/>
  <c r="S95" i="14" s="1"/>
  <c r="L109" i="14"/>
  <c r="S109" i="14" s="1"/>
  <c r="L119" i="14"/>
  <c r="S119" i="14" s="1"/>
  <c r="L183" i="14"/>
  <c r="S183" i="14" s="1"/>
  <c r="L116" i="14"/>
  <c r="S116" i="14" s="1"/>
  <c r="L110" i="14"/>
  <c r="S110" i="14" s="1"/>
  <c r="L211" i="14"/>
  <c r="S211" i="14" s="1"/>
  <c r="L213" i="14"/>
  <c r="S213" i="14" s="1"/>
  <c r="L162" i="14"/>
  <c r="S162" i="14" s="1"/>
  <c r="L179" i="14"/>
  <c r="S179" i="14" s="1"/>
  <c r="AL343" i="3" l="1"/>
  <c r="AL107" i="3"/>
  <c r="P159" i="14"/>
  <c r="AL91" i="3"/>
  <c r="P121" i="14"/>
  <c r="P120" i="14"/>
  <c r="AL344" i="3"/>
  <c r="AL347" i="3"/>
  <c r="AL342" i="3"/>
  <c r="AA80" i="3"/>
  <c r="K155" i="14"/>
  <c r="K154" i="14"/>
  <c r="K153" i="14"/>
  <c r="M157" i="14"/>
  <c r="Y157" i="14" s="1"/>
  <c r="V157" i="14"/>
  <c r="AB86" i="3"/>
  <c r="AA87" i="3"/>
  <c r="AA101" i="3"/>
  <c r="AB101" i="3" s="1"/>
  <c r="AC101" i="3" s="1"/>
  <c r="AD101" i="3" s="1"/>
  <c r="AE101" i="3" s="1"/>
  <c r="AF101" i="3" s="1"/>
  <c r="AG101" i="3" s="1"/>
  <c r="AH101" i="3" s="1"/>
  <c r="AI101" i="3" s="1"/>
  <c r="AJ101" i="3" s="1"/>
  <c r="AK101" i="3" s="1"/>
  <c r="AB27" i="3"/>
  <c r="W24" i="11"/>
  <c r="M216" i="14"/>
  <c r="V216" i="14"/>
  <c r="P216" i="14" s="1"/>
  <c r="AA336" i="3"/>
  <c r="AB336" i="3" s="1"/>
  <c r="AC336" i="3" s="1"/>
  <c r="AD336" i="3" s="1"/>
  <c r="AE336" i="3" s="1"/>
  <c r="AF336" i="3" s="1"/>
  <c r="AG336" i="3" s="1"/>
  <c r="AH336" i="3" s="1"/>
  <c r="AI336" i="3" s="1"/>
  <c r="AJ336" i="3" s="1"/>
  <c r="AK336" i="3" s="1"/>
  <c r="L70" i="14"/>
  <c r="S70" i="14" s="1"/>
  <c r="L71" i="14"/>
  <c r="S71" i="14" s="1"/>
  <c r="L73" i="14"/>
  <c r="S73" i="14" s="1"/>
  <c r="C42" i="15" s="1"/>
  <c r="D42" i="15" s="1"/>
  <c r="T21" i="11" s="1"/>
  <c r="L72" i="14"/>
  <c r="S72" i="14" s="1"/>
  <c r="C40" i="15" s="1"/>
  <c r="D40" i="15" s="1"/>
  <c r="T19" i="11" s="1"/>
  <c r="K138" i="14"/>
  <c r="K150" i="14"/>
  <c r="K151" i="14"/>
  <c r="AA119" i="3"/>
  <c r="AB119" i="3" s="1"/>
  <c r="AC119" i="3" s="1"/>
  <c r="AD119" i="3" s="1"/>
  <c r="AE119" i="3" s="1"/>
  <c r="AF119" i="3" s="1"/>
  <c r="AG119" i="3" s="1"/>
  <c r="AH119" i="3" s="1"/>
  <c r="AI119" i="3" s="1"/>
  <c r="AJ119" i="3" s="1"/>
  <c r="AK119" i="3" s="1"/>
  <c r="S136" i="14"/>
  <c r="M136" i="14"/>
  <c r="Y136" i="14" s="1"/>
  <c r="P136" i="14" s="1"/>
  <c r="AA102" i="3"/>
  <c r="K118" i="14"/>
  <c r="K56" i="14"/>
  <c r="K57" i="14"/>
  <c r="K55" i="14"/>
  <c r="K58" i="14"/>
  <c r="K173" i="14"/>
  <c r="K37" i="14"/>
  <c r="L199" i="14"/>
  <c r="S199" i="14" s="1"/>
  <c r="L200" i="14"/>
  <c r="S200" i="14" s="1"/>
  <c r="AL340" i="3"/>
  <c r="AA83" i="3"/>
  <c r="AA125" i="3"/>
  <c r="AB125" i="3" s="1"/>
  <c r="AC125" i="3" s="1"/>
  <c r="AD125" i="3" s="1"/>
  <c r="AE125" i="3" s="1"/>
  <c r="AF125" i="3" s="1"/>
  <c r="AG125" i="3" s="1"/>
  <c r="AH125" i="3" s="1"/>
  <c r="AI125" i="3" s="1"/>
  <c r="AJ125" i="3" s="1"/>
  <c r="AK125" i="3" s="1"/>
  <c r="AB89" i="3"/>
  <c r="M180" i="14"/>
  <c r="V180" i="14"/>
  <c r="P180" i="14" s="1"/>
  <c r="AA126" i="3"/>
  <c r="AB126" i="3" s="1"/>
  <c r="AC126" i="3" s="1"/>
  <c r="AD126" i="3" s="1"/>
  <c r="AE126" i="3" s="1"/>
  <c r="AF126" i="3" s="1"/>
  <c r="AG126" i="3" s="1"/>
  <c r="AH126" i="3" s="1"/>
  <c r="AI126" i="3" s="1"/>
  <c r="AJ126" i="3" s="1"/>
  <c r="AK126" i="3" s="1"/>
  <c r="K210" i="14"/>
  <c r="AA346" i="3"/>
  <c r="AB346" i="3" s="1"/>
  <c r="AC346" i="3" s="1"/>
  <c r="AD346" i="3" s="1"/>
  <c r="AE346" i="3" s="1"/>
  <c r="AF346" i="3" s="1"/>
  <c r="AG346" i="3" s="1"/>
  <c r="AH346" i="3" s="1"/>
  <c r="AI346" i="3" s="1"/>
  <c r="AJ346" i="3" s="1"/>
  <c r="AK346" i="3" s="1"/>
  <c r="K184" i="14"/>
  <c r="L53" i="14"/>
  <c r="S16" i="14"/>
  <c r="M16" i="14"/>
  <c r="Y16" i="14" s="1"/>
  <c r="P16" i="14" s="1"/>
  <c r="AA118" i="3"/>
  <c r="AB118" i="3" s="1"/>
  <c r="AC118" i="3" s="1"/>
  <c r="AD118" i="3" s="1"/>
  <c r="AE118" i="3" s="1"/>
  <c r="AF118" i="3" s="1"/>
  <c r="AG118" i="3" s="1"/>
  <c r="AH118" i="3" s="1"/>
  <c r="AI118" i="3" s="1"/>
  <c r="AJ118" i="3" s="1"/>
  <c r="AK118" i="3" s="1"/>
  <c r="AB338" i="3"/>
  <c r="S112" i="14"/>
  <c r="M112" i="14"/>
  <c r="Y112" i="14" s="1"/>
  <c r="P112" i="14" s="1"/>
  <c r="AA305" i="3"/>
  <c r="AB305" i="3" s="1"/>
  <c r="AC305" i="3" s="1"/>
  <c r="AD305" i="3" s="1"/>
  <c r="AE305" i="3" s="1"/>
  <c r="AF305" i="3" s="1"/>
  <c r="AG305" i="3" s="1"/>
  <c r="AH305" i="3" s="1"/>
  <c r="AI305" i="3" s="1"/>
  <c r="AJ305" i="3" s="1"/>
  <c r="AK305" i="3" s="1"/>
  <c r="K49" i="14"/>
  <c r="AA117" i="3"/>
  <c r="AB117" i="3" s="1"/>
  <c r="AC117" i="3" s="1"/>
  <c r="AD117" i="3" s="1"/>
  <c r="AE117" i="3" s="1"/>
  <c r="AF117" i="3" s="1"/>
  <c r="AG117" i="3" s="1"/>
  <c r="AH117" i="3" s="1"/>
  <c r="AI117" i="3" s="1"/>
  <c r="AJ117" i="3" s="1"/>
  <c r="AK117" i="3" s="1"/>
  <c r="L124" i="14"/>
  <c r="S124" i="14" s="1"/>
  <c r="L123" i="14"/>
  <c r="S123" i="14" s="1"/>
  <c r="K76" i="14"/>
  <c r="K77" i="14"/>
  <c r="K2" i="14"/>
  <c r="K135" i="14"/>
  <c r="AA81" i="3"/>
  <c r="S111" i="14"/>
  <c r="M111" i="14"/>
  <c r="Y111" i="14" s="1"/>
  <c r="P111" i="14" s="1"/>
  <c r="AA82" i="3"/>
  <c r="AB82" i="3" s="1"/>
  <c r="AC82" i="3" s="1"/>
  <c r="AD82" i="3" s="1"/>
  <c r="AE82" i="3" s="1"/>
  <c r="AF82" i="3" s="1"/>
  <c r="AG82" i="3" s="1"/>
  <c r="AH82" i="3" s="1"/>
  <c r="AI82" i="3" s="1"/>
  <c r="AJ82" i="3" s="1"/>
  <c r="AK82" i="3" s="1"/>
  <c r="M142" i="14"/>
  <c r="Y142" i="14" s="1"/>
  <c r="V142" i="14"/>
  <c r="M113" i="14"/>
  <c r="V113" i="14"/>
  <c r="P113" i="14" s="1"/>
  <c r="C70" i="15" s="1"/>
  <c r="D70" i="15" s="1"/>
  <c r="Z114" i="3" s="1"/>
  <c r="K160" i="14"/>
  <c r="L4" i="14"/>
  <c r="S4" i="14" s="1"/>
  <c r="L5" i="14"/>
  <c r="S5" i="14" s="1"/>
  <c r="L97" i="14"/>
  <c r="S97" i="14" s="1"/>
  <c r="L96" i="14"/>
  <c r="S96" i="14" s="1"/>
  <c r="K169" i="14"/>
  <c r="K164" i="14"/>
  <c r="K166" i="14"/>
  <c r="K165" i="14"/>
  <c r="K168" i="14"/>
  <c r="K167" i="14"/>
  <c r="K185" i="14"/>
  <c r="K139" i="14"/>
  <c r="K140" i="14"/>
  <c r="AA314" i="3"/>
  <c r="AB314" i="3" s="1"/>
  <c r="AC314" i="3" s="1"/>
  <c r="AD314" i="3" s="1"/>
  <c r="AE314" i="3" s="1"/>
  <c r="AF314" i="3" s="1"/>
  <c r="AG314" i="3" s="1"/>
  <c r="AH314" i="3" s="1"/>
  <c r="AI314" i="3" s="1"/>
  <c r="AJ314" i="3" s="1"/>
  <c r="AK314" i="3" s="1"/>
  <c r="M94" i="14"/>
  <c r="V94" i="14"/>
  <c r="P94" i="14" s="1"/>
  <c r="AA79" i="3"/>
  <c r="AL92" i="3"/>
  <c r="M152" i="14"/>
  <c r="Y152" i="14" s="1"/>
  <c r="V152" i="14"/>
  <c r="AL345" i="3"/>
  <c r="AB88" i="3"/>
  <c r="K196" i="14"/>
  <c r="K163" i="14"/>
  <c r="K52" i="14"/>
  <c r="AA315" i="3"/>
  <c r="AB315" i="3" s="1"/>
  <c r="AC315" i="3" s="1"/>
  <c r="AD315" i="3" s="1"/>
  <c r="AE315" i="3" s="1"/>
  <c r="AF315" i="3" s="1"/>
  <c r="AG315" i="3" s="1"/>
  <c r="AH315" i="3" s="1"/>
  <c r="AI315" i="3" s="1"/>
  <c r="AJ315" i="3" s="1"/>
  <c r="AK315" i="3" s="1"/>
  <c r="M93" i="14"/>
  <c r="Y93" i="14" s="1"/>
  <c r="V93" i="14"/>
  <c r="AL130" i="3"/>
  <c r="AL304" i="3"/>
  <c r="M202" i="14"/>
  <c r="Y202" i="14" s="1"/>
  <c r="V202" i="14"/>
  <c r="AA116" i="3"/>
  <c r="AB116" i="3" s="1"/>
  <c r="AC116" i="3" s="1"/>
  <c r="AD116" i="3" s="1"/>
  <c r="AE116" i="3" s="1"/>
  <c r="AF116" i="3" s="1"/>
  <c r="AG116" i="3" s="1"/>
  <c r="AH116" i="3" s="1"/>
  <c r="AI116" i="3" s="1"/>
  <c r="AJ116" i="3" s="1"/>
  <c r="AK116" i="3" s="1"/>
  <c r="S107" i="14"/>
  <c r="M107" i="14"/>
  <c r="Y107" i="14" s="1"/>
  <c r="P107" i="14" s="1"/>
  <c r="L161" i="14"/>
  <c r="S161" i="14" s="1"/>
  <c r="L42" i="14"/>
  <c r="S42" i="14" s="1"/>
  <c r="L62" i="14"/>
  <c r="S62" i="14" s="1"/>
  <c r="C6" i="15" s="1"/>
  <c r="D6" i="15" s="1"/>
  <c r="Z331" i="3" s="1"/>
  <c r="L61" i="14"/>
  <c r="S61" i="14" s="1"/>
  <c r="C7" i="15" s="1"/>
  <c r="D7" i="15" s="1"/>
  <c r="Z332" i="3" s="1"/>
  <c r="L158" i="14"/>
  <c r="S158" i="14" s="1"/>
  <c r="L201" i="14"/>
  <c r="S201" i="14" s="1"/>
  <c r="L149" i="14"/>
  <c r="S149" i="14" s="1"/>
  <c r="L143" i="14"/>
  <c r="S143" i="14" s="1"/>
  <c r="L141" i="14"/>
  <c r="S141" i="14" s="1"/>
  <c r="L209" i="14"/>
  <c r="S209" i="14" s="1"/>
  <c r="L171" i="14"/>
  <c r="S171" i="14" s="1"/>
  <c r="L130" i="14"/>
  <c r="S130" i="14" s="1"/>
  <c r="C32" i="15" l="1"/>
  <c r="D32" i="15" s="1"/>
  <c r="T11" i="11" s="1"/>
  <c r="U11" i="11" s="1"/>
  <c r="C37" i="15"/>
  <c r="D37" i="15" s="1"/>
  <c r="T16" i="11" s="1"/>
  <c r="Z19" i="3" s="1"/>
  <c r="AL336" i="3"/>
  <c r="AL346" i="3"/>
  <c r="AL125" i="3"/>
  <c r="AL126" i="3"/>
  <c r="P202" i="14"/>
  <c r="AL117" i="3"/>
  <c r="AL118" i="3"/>
  <c r="P157" i="14"/>
  <c r="P142" i="14"/>
  <c r="AL119" i="3"/>
  <c r="C44" i="15"/>
  <c r="D44" i="15" s="1"/>
  <c r="T23" i="11" s="1"/>
  <c r="Z26" i="3" s="1"/>
  <c r="AL116" i="3"/>
  <c r="AL82" i="3"/>
  <c r="AA332" i="3"/>
  <c r="AB332" i="3" s="1"/>
  <c r="AC332" i="3" s="1"/>
  <c r="AD332" i="3" s="1"/>
  <c r="AE332" i="3" s="1"/>
  <c r="AF332" i="3" s="1"/>
  <c r="AG332" i="3" s="1"/>
  <c r="AH332" i="3" s="1"/>
  <c r="AI332" i="3" s="1"/>
  <c r="AJ332" i="3" s="1"/>
  <c r="AK332" i="3" s="1"/>
  <c r="AB81" i="3"/>
  <c r="S53" i="14"/>
  <c r="M53" i="14"/>
  <c r="Y53" i="14" s="1"/>
  <c r="P53" i="14" s="1"/>
  <c r="M173" i="14"/>
  <c r="V173" i="14"/>
  <c r="P173" i="14" s="1"/>
  <c r="V57" i="14"/>
  <c r="M57" i="14"/>
  <c r="AB102" i="3"/>
  <c r="M138" i="14"/>
  <c r="V138" i="14"/>
  <c r="P138" i="14" s="1"/>
  <c r="M153" i="14"/>
  <c r="V153" i="14"/>
  <c r="AL315" i="3"/>
  <c r="M139" i="14"/>
  <c r="V139" i="14"/>
  <c r="P139" i="14" s="1"/>
  <c r="C91" i="15" s="1"/>
  <c r="D91" i="15" s="1"/>
  <c r="Z323" i="3" s="1"/>
  <c r="M164" i="14"/>
  <c r="V164" i="14"/>
  <c r="P164" i="14" s="1"/>
  <c r="C28" i="15"/>
  <c r="D28" i="15" s="1"/>
  <c r="T7" i="11" s="1"/>
  <c r="M135" i="14"/>
  <c r="V135" i="14"/>
  <c r="P135" i="14" s="1"/>
  <c r="V56" i="14"/>
  <c r="P56" i="14" s="1"/>
  <c r="C90" i="15" s="1"/>
  <c r="D90" i="15" s="1"/>
  <c r="Z322" i="3" s="1"/>
  <c r="M56" i="14"/>
  <c r="M154" i="14"/>
  <c r="V154" i="14"/>
  <c r="M184" i="14"/>
  <c r="V184" i="14"/>
  <c r="P184" i="14" s="1"/>
  <c r="AB83" i="3"/>
  <c r="M58" i="14"/>
  <c r="V58" i="14"/>
  <c r="P58" i="14" s="1"/>
  <c r="Z22" i="3"/>
  <c r="U19" i="11"/>
  <c r="M155" i="14"/>
  <c r="V155" i="14"/>
  <c r="P155" i="14" s="1"/>
  <c r="M140" i="14"/>
  <c r="V140" i="14"/>
  <c r="P140" i="14" s="1"/>
  <c r="C92" i="15" s="1"/>
  <c r="D92" i="15" s="1"/>
  <c r="Z324" i="3" s="1"/>
  <c r="L69" i="14"/>
  <c r="S69" i="14" s="1"/>
  <c r="L68" i="14"/>
  <c r="S68" i="14" s="1"/>
  <c r="L65" i="14"/>
  <c r="S65" i="14" s="1"/>
  <c r="L66" i="14"/>
  <c r="S66" i="14" s="1"/>
  <c r="C31" i="15" s="1"/>
  <c r="D31" i="15" s="1"/>
  <c r="T10" i="11" s="1"/>
  <c r="L67" i="14"/>
  <c r="S67" i="14" s="1"/>
  <c r="C38" i="15" s="1"/>
  <c r="D38" i="15" s="1"/>
  <c r="T17" i="11" s="1"/>
  <c r="L64" i="14"/>
  <c r="S64" i="14" s="1"/>
  <c r="C29" i="15" s="1"/>
  <c r="D29" i="15" s="1"/>
  <c r="T8" i="11" s="1"/>
  <c r="L170" i="14"/>
  <c r="M52" i="14"/>
  <c r="V52" i="14"/>
  <c r="AB79" i="3"/>
  <c r="V185" i="14"/>
  <c r="P185" i="14" s="1"/>
  <c r="M185" i="14"/>
  <c r="V2" i="14"/>
  <c r="M2" i="14"/>
  <c r="Y2" i="14" s="1"/>
  <c r="AC338" i="3"/>
  <c r="M118" i="14"/>
  <c r="V118" i="14"/>
  <c r="P118" i="14" s="1"/>
  <c r="U21" i="11"/>
  <c r="Z24" i="3"/>
  <c r="AB87" i="3"/>
  <c r="M49" i="14"/>
  <c r="V49" i="14"/>
  <c r="P49" i="14" s="1"/>
  <c r="C86" i="15" s="1"/>
  <c r="D86" i="15" s="1"/>
  <c r="Z318" i="3" s="1"/>
  <c r="L50" i="14"/>
  <c r="V163" i="14"/>
  <c r="M163" i="14"/>
  <c r="Y163" i="14" s="1"/>
  <c r="M167" i="14"/>
  <c r="V167" i="14"/>
  <c r="P167" i="14" s="1"/>
  <c r="AA114" i="3"/>
  <c r="M77" i="14"/>
  <c r="V77" i="14"/>
  <c r="P77" i="14" s="1"/>
  <c r="AC89" i="3"/>
  <c r="M151" i="14"/>
  <c r="V151" i="14"/>
  <c r="P151" i="14" s="1"/>
  <c r="AC27" i="3"/>
  <c r="X24" i="11"/>
  <c r="AC86" i="3"/>
  <c r="M166" i="14"/>
  <c r="V166" i="14"/>
  <c r="P166" i="14" s="1"/>
  <c r="AC88" i="3"/>
  <c r="AA331" i="3"/>
  <c r="AB331" i="3" s="1"/>
  <c r="AC331" i="3" s="1"/>
  <c r="AD331" i="3" s="1"/>
  <c r="AE331" i="3" s="1"/>
  <c r="AF331" i="3" s="1"/>
  <c r="AG331" i="3" s="1"/>
  <c r="AH331" i="3" s="1"/>
  <c r="AI331" i="3" s="1"/>
  <c r="AJ331" i="3" s="1"/>
  <c r="AK331" i="3" s="1"/>
  <c r="P152" i="14"/>
  <c r="AL314" i="3"/>
  <c r="M168" i="14"/>
  <c r="V168" i="14"/>
  <c r="P168" i="14" s="1"/>
  <c r="M76" i="14"/>
  <c r="V76" i="14"/>
  <c r="P76" i="14" s="1"/>
  <c r="AL305" i="3"/>
  <c r="V210" i="14"/>
  <c r="M210" i="14"/>
  <c r="Y210" i="14" s="1"/>
  <c r="M37" i="14"/>
  <c r="V37" i="14"/>
  <c r="M150" i="14"/>
  <c r="V150" i="14"/>
  <c r="P150" i="14" s="1"/>
  <c r="AB80" i="3"/>
  <c r="K132" i="14"/>
  <c r="M169" i="14"/>
  <c r="V169" i="14"/>
  <c r="P169" i="14" s="1"/>
  <c r="V160" i="14"/>
  <c r="P160" i="14" s="1"/>
  <c r="M160" i="14"/>
  <c r="K199" i="14"/>
  <c r="K200" i="14"/>
  <c r="P93" i="14"/>
  <c r="V196" i="14"/>
  <c r="M196" i="14"/>
  <c r="Y196" i="14" s="1"/>
  <c r="M165" i="14"/>
  <c r="V165" i="14"/>
  <c r="P165" i="14" s="1"/>
  <c r="M55" i="14"/>
  <c r="V55" i="14"/>
  <c r="AL101" i="3"/>
  <c r="Z14" i="3" l="1"/>
  <c r="U16" i="11"/>
  <c r="AL331" i="3"/>
  <c r="P196" i="14"/>
  <c r="P210" i="14"/>
  <c r="U23" i="11"/>
  <c r="AA26" i="3" s="1"/>
  <c r="C41" i="15"/>
  <c r="D41" i="15" s="1"/>
  <c r="T20" i="11" s="1"/>
  <c r="U20" i="11" s="1"/>
  <c r="AL332" i="3"/>
  <c r="K149" i="14"/>
  <c r="K179" i="14"/>
  <c r="K211" i="14"/>
  <c r="P55" i="14"/>
  <c r="C89" i="15" s="1"/>
  <c r="D89" i="15" s="1"/>
  <c r="Z321" i="3" s="1"/>
  <c r="K73" i="14"/>
  <c r="K71" i="14"/>
  <c r="K70" i="14"/>
  <c r="K72" i="14"/>
  <c r="K96" i="14"/>
  <c r="K97" i="14"/>
  <c r="K209" i="14"/>
  <c r="K3" i="14"/>
  <c r="AD88" i="3"/>
  <c r="AA318" i="3"/>
  <c r="AB318" i="3" s="1"/>
  <c r="AC318" i="3" s="1"/>
  <c r="AD318" i="3" s="1"/>
  <c r="AE318" i="3" s="1"/>
  <c r="AF318" i="3" s="1"/>
  <c r="AG318" i="3" s="1"/>
  <c r="AH318" i="3" s="1"/>
  <c r="AI318" i="3" s="1"/>
  <c r="AJ318" i="3" s="1"/>
  <c r="AK318" i="3" s="1"/>
  <c r="P2" i="14"/>
  <c r="Z11" i="3"/>
  <c r="U8" i="11"/>
  <c r="AC83" i="3"/>
  <c r="U17" i="11"/>
  <c r="Z20" i="3"/>
  <c r="AA323" i="3"/>
  <c r="AB323" i="3" s="1"/>
  <c r="AC323" i="3" s="1"/>
  <c r="AD323" i="3" s="1"/>
  <c r="AE323" i="3" s="1"/>
  <c r="AF323" i="3" s="1"/>
  <c r="AG323" i="3" s="1"/>
  <c r="AH323" i="3" s="1"/>
  <c r="AI323" i="3" s="1"/>
  <c r="AJ323" i="3" s="1"/>
  <c r="AK323" i="3" s="1"/>
  <c r="AC102" i="3"/>
  <c r="K8" i="14"/>
  <c r="K192" i="14"/>
  <c r="U10" i="11"/>
  <c r="Z13" i="3"/>
  <c r="K183" i="14"/>
  <c r="AD89" i="3"/>
  <c r="AC79" i="3"/>
  <c r="AA22" i="3"/>
  <c r="V19" i="11"/>
  <c r="AA322" i="3"/>
  <c r="AB322" i="3" s="1"/>
  <c r="AC322" i="3" s="1"/>
  <c r="AD322" i="3" s="1"/>
  <c r="AE322" i="3" s="1"/>
  <c r="AF322" i="3" s="1"/>
  <c r="AG322" i="3" s="1"/>
  <c r="AH322" i="3" s="1"/>
  <c r="AI322" i="3" s="1"/>
  <c r="AJ322" i="3" s="1"/>
  <c r="AK322" i="3" s="1"/>
  <c r="C127" i="15"/>
  <c r="D127" i="15" s="1"/>
  <c r="Z136" i="3" s="1"/>
  <c r="P57" i="14"/>
  <c r="C94" i="15" s="1"/>
  <c r="D94" i="15" s="1"/>
  <c r="Z326" i="3" s="1"/>
  <c r="K109" i="14"/>
  <c r="AB114" i="3"/>
  <c r="AA24" i="3"/>
  <c r="V21" i="11"/>
  <c r="V199" i="14"/>
  <c r="P199" i="14" s="1"/>
  <c r="M199" i="14"/>
  <c r="K213" i="14"/>
  <c r="K119" i="14"/>
  <c r="K92" i="14"/>
  <c r="AC80" i="3"/>
  <c r="AD86" i="3"/>
  <c r="P163" i="14"/>
  <c r="P52" i="14"/>
  <c r="C87" i="15" s="1"/>
  <c r="D87" i="15" s="1"/>
  <c r="Z319" i="3" s="1"/>
  <c r="P153" i="14"/>
  <c r="C46" i="15" s="1"/>
  <c r="D46" i="15" s="1"/>
  <c r="Z90" i="3" s="1"/>
  <c r="C106" i="15"/>
  <c r="D106" i="15" s="1"/>
  <c r="Z115" i="3" s="1"/>
  <c r="AC81" i="3"/>
  <c r="K141" i="14"/>
  <c r="K42" i="14"/>
  <c r="M132" i="14"/>
  <c r="Y132" i="14" s="1"/>
  <c r="V132" i="14"/>
  <c r="K158" i="14"/>
  <c r="K95" i="14"/>
  <c r="K116" i="14"/>
  <c r="K61" i="14"/>
  <c r="K130" i="14"/>
  <c r="V200" i="14"/>
  <c r="P200" i="14" s="1"/>
  <c r="M200" i="14"/>
  <c r="V11" i="11"/>
  <c r="AA14" i="3"/>
  <c r="AC87" i="3"/>
  <c r="K75" i="14"/>
  <c r="K15" i="14"/>
  <c r="K10" i="14"/>
  <c r="K68" i="14"/>
  <c r="K65" i="14"/>
  <c r="K66" i="14"/>
  <c r="K64" i="14"/>
  <c r="K67" i="14"/>
  <c r="K69" i="14"/>
  <c r="K123" i="14"/>
  <c r="K124" i="14"/>
  <c r="K181" i="14"/>
  <c r="K201" i="14"/>
  <c r="K5" i="14"/>
  <c r="K4" i="14"/>
  <c r="K143" i="14"/>
  <c r="K171" i="14"/>
  <c r="K62" i="14"/>
  <c r="P37" i="14"/>
  <c r="Y24" i="11"/>
  <c r="AD27" i="3"/>
  <c r="S50" i="14"/>
  <c r="M50" i="14"/>
  <c r="AD338" i="3"/>
  <c r="P154" i="14"/>
  <c r="C118" i="15"/>
  <c r="D118" i="15" s="1"/>
  <c r="Z127" i="3" s="1"/>
  <c r="K162" i="14"/>
  <c r="K198" i="14"/>
  <c r="K74" i="14"/>
  <c r="K110" i="14"/>
  <c r="K161" i="14"/>
  <c r="K128" i="14"/>
  <c r="S170" i="14"/>
  <c r="C43" i="15" s="1"/>
  <c r="D43" i="15" s="1"/>
  <c r="T22" i="11" s="1"/>
  <c r="M170" i="14"/>
  <c r="Y170" i="14" s="1"/>
  <c r="P170" i="14" s="1"/>
  <c r="AA324" i="3"/>
  <c r="AB324" i="3" s="1"/>
  <c r="AC324" i="3" s="1"/>
  <c r="AD324" i="3" s="1"/>
  <c r="AE324" i="3" s="1"/>
  <c r="AF324" i="3" s="1"/>
  <c r="AG324" i="3" s="1"/>
  <c r="AH324" i="3" s="1"/>
  <c r="AI324" i="3" s="1"/>
  <c r="AJ324" i="3" s="1"/>
  <c r="AK324" i="3" s="1"/>
  <c r="Z10" i="3"/>
  <c r="U7" i="11"/>
  <c r="V16" i="11"/>
  <c r="AA19" i="3"/>
  <c r="V23" i="11" l="1"/>
  <c r="C60" i="15"/>
  <c r="D60" i="15" s="1"/>
  <c r="Z104" i="3" s="1"/>
  <c r="AA104" i="3" s="1"/>
  <c r="AL323" i="3"/>
  <c r="AL322" i="3"/>
  <c r="P132" i="14"/>
  <c r="Z23" i="3"/>
  <c r="V62" i="14"/>
  <c r="P62" i="14" s="1"/>
  <c r="M62" i="14"/>
  <c r="M69" i="14"/>
  <c r="V69" i="14"/>
  <c r="M61" i="14"/>
  <c r="V61" i="14"/>
  <c r="P61" i="14" s="1"/>
  <c r="AA90" i="3"/>
  <c r="V110" i="14"/>
  <c r="P110" i="14" s="1"/>
  <c r="M110" i="14"/>
  <c r="M162" i="14"/>
  <c r="V162" i="14"/>
  <c r="P162" i="14" s="1"/>
  <c r="AE338" i="3"/>
  <c r="V181" i="14"/>
  <c r="P181" i="14" s="1"/>
  <c r="M181" i="14"/>
  <c r="V66" i="14"/>
  <c r="M66" i="14"/>
  <c r="V75" i="14"/>
  <c r="M75" i="14"/>
  <c r="AC114" i="3"/>
  <c r="V8" i="11"/>
  <c r="AA11" i="3"/>
  <c r="V3" i="14"/>
  <c r="M3" i="14"/>
  <c r="V70" i="14"/>
  <c r="P70" i="14" s="1"/>
  <c r="M70" i="14"/>
  <c r="V179" i="14"/>
  <c r="P179" i="14" s="1"/>
  <c r="M179" i="14"/>
  <c r="M201" i="14"/>
  <c r="V201" i="14"/>
  <c r="P201" i="14" s="1"/>
  <c r="V67" i="14"/>
  <c r="M67" i="14"/>
  <c r="V15" i="14"/>
  <c r="M15" i="14"/>
  <c r="AB14" i="3"/>
  <c r="W11" i="11"/>
  <c r="AA10" i="3"/>
  <c r="V7" i="11"/>
  <c r="Z24" i="11"/>
  <c r="AE27" i="3"/>
  <c r="M143" i="14"/>
  <c r="V143" i="14"/>
  <c r="P143" i="14" s="1"/>
  <c r="M65" i="14"/>
  <c r="V65" i="14"/>
  <c r="P65" i="14" s="1"/>
  <c r="M95" i="14"/>
  <c r="V95" i="14"/>
  <c r="P95" i="14" s="1"/>
  <c r="V141" i="14"/>
  <c r="P141" i="14" s="1"/>
  <c r="M141" i="14"/>
  <c r="AE86" i="3"/>
  <c r="M213" i="14"/>
  <c r="V213" i="14"/>
  <c r="P213" i="14" s="1"/>
  <c r="M109" i="14"/>
  <c r="V109" i="14"/>
  <c r="P109" i="14" s="1"/>
  <c r="AB22" i="3"/>
  <c r="W19" i="11"/>
  <c r="AE89" i="3"/>
  <c r="V71" i="14"/>
  <c r="P71" i="14" s="1"/>
  <c r="M71" i="14"/>
  <c r="V74" i="14"/>
  <c r="P74" i="14" s="1"/>
  <c r="M74" i="14"/>
  <c r="W23" i="11"/>
  <c r="AB26" i="3"/>
  <c r="V124" i="14"/>
  <c r="M124" i="14"/>
  <c r="Y124" i="14" s="1"/>
  <c r="M68" i="14"/>
  <c r="V68" i="14"/>
  <c r="M183" i="14"/>
  <c r="V183" i="14"/>
  <c r="P183" i="14" s="1"/>
  <c r="V20" i="11"/>
  <c r="AA23" i="3"/>
  <c r="V209" i="14"/>
  <c r="P209" i="14" s="1"/>
  <c r="M209" i="14"/>
  <c r="M73" i="14"/>
  <c r="V73" i="14"/>
  <c r="M149" i="14"/>
  <c r="V149" i="14"/>
  <c r="P149" i="14" s="1"/>
  <c r="AL324" i="3"/>
  <c r="V4" i="14"/>
  <c r="M4" i="14"/>
  <c r="V123" i="14"/>
  <c r="P123" i="14" s="1"/>
  <c r="M123" i="14"/>
  <c r="M130" i="14"/>
  <c r="V130" i="14"/>
  <c r="P130" i="14" s="1"/>
  <c r="V158" i="14"/>
  <c r="P158" i="14" s="1"/>
  <c r="M158" i="14"/>
  <c r="AA319" i="3"/>
  <c r="AB319" i="3" s="1"/>
  <c r="AC319" i="3" s="1"/>
  <c r="AD319" i="3" s="1"/>
  <c r="AE319" i="3" s="1"/>
  <c r="AF319" i="3" s="1"/>
  <c r="AG319" i="3" s="1"/>
  <c r="AH319" i="3" s="1"/>
  <c r="AI319" i="3" s="1"/>
  <c r="AJ319" i="3" s="1"/>
  <c r="AK319" i="3" s="1"/>
  <c r="AA127" i="3"/>
  <c r="AB127" i="3" s="1"/>
  <c r="AC127" i="3" s="1"/>
  <c r="AD127" i="3" s="1"/>
  <c r="AE127" i="3" s="1"/>
  <c r="AF127" i="3" s="1"/>
  <c r="AG127" i="3" s="1"/>
  <c r="AH127" i="3" s="1"/>
  <c r="AI127" i="3" s="1"/>
  <c r="AJ127" i="3" s="1"/>
  <c r="AK127" i="3" s="1"/>
  <c r="M5" i="14"/>
  <c r="V5" i="14"/>
  <c r="M10" i="14"/>
  <c r="V10" i="14"/>
  <c r="P10" i="14" s="1"/>
  <c r="AD87" i="3"/>
  <c r="AD81" i="3"/>
  <c r="AD80" i="3"/>
  <c r="M192" i="14"/>
  <c r="V192" i="14"/>
  <c r="P192" i="14" s="1"/>
  <c r="AA20" i="3"/>
  <c r="V17" i="11"/>
  <c r="AL318" i="3"/>
  <c r="V97" i="14"/>
  <c r="P97" i="14" s="1"/>
  <c r="M97" i="14"/>
  <c r="AA115" i="3"/>
  <c r="AB115" i="3" s="1"/>
  <c r="AC115" i="3" s="1"/>
  <c r="AD115" i="3" s="1"/>
  <c r="AE115" i="3" s="1"/>
  <c r="AF115" i="3" s="1"/>
  <c r="AG115" i="3" s="1"/>
  <c r="AH115" i="3" s="1"/>
  <c r="AI115" i="3" s="1"/>
  <c r="AJ115" i="3" s="1"/>
  <c r="AK115" i="3" s="1"/>
  <c r="V92" i="14"/>
  <c r="P92" i="14" s="1"/>
  <c r="M92" i="14"/>
  <c r="AB24" i="3"/>
  <c r="W21" i="11"/>
  <c r="AA326" i="3"/>
  <c r="AB326" i="3" s="1"/>
  <c r="AC326" i="3" s="1"/>
  <c r="AD326" i="3" s="1"/>
  <c r="AE326" i="3" s="1"/>
  <c r="AF326" i="3" s="1"/>
  <c r="AG326" i="3" s="1"/>
  <c r="AH326" i="3" s="1"/>
  <c r="AI326" i="3" s="1"/>
  <c r="AJ326" i="3" s="1"/>
  <c r="AK326" i="3" s="1"/>
  <c r="AD79" i="3"/>
  <c r="AD102" i="3"/>
  <c r="M96" i="14"/>
  <c r="V96" i="14"/>
  <c r="P96" i="14" s="1"/>
  <c r="AA321" i="3"/>
  <c r="AB321" i="3" s="1"/>
  <c r="AC321" i="3" s="1"/>
  <c r="AD321" i="3" s="1"/>
  <c r="AE321" i="3" s="1"/>
  <c r="AF321" i="3" s="1"/>
  <c r="AG321" i="3" s="1"/>
  <c r="AH321" i="3" s="1"/>
  <c r="AI321" i="3" s="1"/>
  <c r="AJ321" i="3" s="1"/>
  <c r="AK321" i="3" s="1"/>
  <c r="V128" i="14"/>
  <c r="P128" i="14" s="1"/>
  <c r="M128" i="14"/>
  <c r="AB19" i="3"/>
  <c r="W16" i="11"/>
  <c r="AA136" i="3"/>
  <c r="V10" i="11"/>
  <c r="AA13" i="3"/>
  <c r="V8" i="14"/>
  <c r="M8" i="14"/>
  <c r="AD83" i="3"/>
  <c r="V211" i="14"/>
  <c r="P211" i="14" s="1"/>
  <c r="M211" i="14"/>
  <c r="U22" i="11"/>
  <c r="Z25" i="3"/>
  <c r="M161" i="14"/>
  <c r="V161" i="14"/>
  <c r="P161" i="14" s="1"/>
  <c r="V198" i="14"/>
  <c r="P198" i="14" s="1"/>
  <c r="M198" i="14"/>
  <c r="V171" i="14"/>
  <c r="P171" i="14" s="1"/>
  <c r="M171" i="14"/>
  <c r="M64" i="14"/>
  <c r="V64" i="14"/>
  <c r="P64" i="14" s="1"/>
  <c r="M116" i="14"/>
  <c r="V116" i="14"/>
  <c r="P116" i="14" s="1"/>
  <c r="V42" i="14"/>
  <c r="P42" i="14" s="1"/>
  <c r="M42" i="14"/>
  <c r="M119" i="14"/>
  <c r="V119" i="14"/>
  <c r="P119" i="14" s="1"/>
  <c r="AE88" i="3"/>
  <c r="M72" i="14"/>
  <c r="V72" i="14"/>
  <c r="AL321" i="3" l="1"/>
  <c r="AL115" i="3"/>
  <c r="P124" i="14"/>
  <c r="C78" i="15"/>
  <c r="D78" i="15" s="1"/>
  <c r="Z310" i="3" s="1"/>
  <c r="AA310" i="3" s="1"/>
  <c r="AB310" i="3" s="1"/>
  <c r="AC310" i="3" s="1"/>
  <c r="AD310" i="3" s="1"/>
  <c r="AE310" i="3" s="1"/>
  <c r="AF310" i="3" s="1"/>
  <c r="AG310" i="3" s="1"/>
  <c r="AH310" i="3" s="1"/>
  <c r="AI310" i="3" s="1"/>
  <c r="AJ310" i="3" s="1"/>
  <c r="AK310" i="3" s="1"/>
  <c r="L9" i="14"/>
  <c r="AL326" i="3"/>
  <c r="AL319" i="3"/>
  <c r="W7" i="11"/>
  <c r="AB10" i="3"/>
  <c r="P67" i="14"/>
  <c r="C62" i="15" s="1"/>
  <c r="D62" i="15" s="1"/>
  <c r="Z106" i="3" s="1"/>
  <c r="C120" i="15"/>
  <c r="D120" i="15" s="1"/>
  <c r="Z129" i="3" s="1"/>
  <c r="L191" i="14"/>
  <c r="L190" i="14"/>
  <c r="L195" i="14"/>
  <c r="AF88" i="3"/>
  <c r="L146" i="14"/>
  <c r="L147" i="14"/>
  <c r="L145" i="14"/>
  <c r="L148" i="14"/>
  <c r="AC26" i="3"/>
  <c r="X23" i="11"/>
  <c r="L106" i="14"/>
  <c r="L14" i="14"/>
  <c r="AE87" i="3"/>
  <c r="L193" i="14"/>
  <c r="AF89" i="3"/>
  <c r="AC14" i="3"/>
  <c r="X11" i="11"/>
  <c r="AB11" i="3"/>
  <c r="W8" i="11"/>
  <c r="AD114" i="3"/>
  <c r="P66" i="14"/>
  <c r="C55" i="15" s="1"/>
  <c r="D55" i="15" s="1"/>
  <c r="Z99" i="3" s="1"/>
  <c r="C114" i="15"/>
  <c r="D114" i="15" s="1"/>
  <c r="Z123" i="3" s="1"/>
  <c r="L104" i="14"/>
  <c r="L105" i="14"/>
  <c r="L178" i="14"/>
  <c r="AB136" i="3"/>
  <c r="X21" i="11"/>
  <c r="AC24" i="3"/>
  <c r="AE83" i="3"/>
  <c r="L188" i="14"/>
  <c r="L187" i="14"/>
  <c r="L189" i="14"/>
  <c r="AC19" i="3"/>
  <c r="X16" i="11"/>
  <c r="AE102" i="3"/>
  <c r="AE80" i="3"/>
  <c r="P5" i="14"/>
  <c r="C61" i="15" s="1"/>
  <c r="D61" i="15" s="1"/>
  <c r="Z105" i="3" s="1"/>
  <c r="C119" i="15"/>
  <c r="D119" i="15" s="1"/>
  <c r="Z128" i="3" s="1"/>
  <c r="AB104" i="3"/>
  <c r="P69" i="14"/>
  <c r="C68" i="15" s="1"/>
  <c r="D68" i="15" s="1"/>
  <c r="Z112" i="3" s="1"/>
  <c r="C125" i="15"/>
  <c r="D125" i="15" s="1"/>
  <c r="Z134" i="3" s="1"/>
  <c r="L54" i="14"/>
  <c r="L78" i="14"/>
  <c r="L79" i="14"/>
  <c r="L83" i="14"/>
  <c r="L80" i="14"/>
  <c r="L81" i="14"/>
  <c r="L85" i="14"/>
  <c r="L82" i="14"/>
  <c r="L84" i="14"/>
  <c r="L86" i="14"/>
  <c r="L60" i="14"/>
  <c r="L59" i="14"/>
  <c r="L39" i="14"/>
  <c r="L40" i="14"/>
  <c r="P8" i="14"/>
  <c r="C93" i="15" s="1"/>
  <c r="D93" i="15" s="1"/>
  <c r="Z325" i="3" s="1"/>
  <c r="C126" i="15"/>
  <c r="D126" i="15" s="1"/>
  <c r="Z135" i="3" s="1"/>
  <c r="AB20" i="3"/>
  <c r="W17" i="11"/>
  <c r="P68" i="14"/>
  <c r="C65" i="15" s="1"/>
  <c r="D65" i="15" s="1"/>
  <c r="Z109" i="3" s="1"/>
  <c r="C123" i="15"/>
  <c r="D123" i="15" s="1"/>
  <c r="Z132" i="3" s="1"/>
  <c r="X19" i="11"/>
  <c r="AC22" i="3"/>
  <c r="AF86" i="3"/>
  <c r="C56" i="15"/>
  <c r="D56" i="15" s="1"/>
  <c r="Z100" i="3" s="1"/>
  <c r="L126" i="14"/>
  <c r="P75" i="14"/>
  <c r="C81" i="15" s="1"/>
  <c r="D81" i="15" s="1"/>
  <c r="Z313" i="3" s="1"/>
  <c r="C115" i="15"/>
  <c r="D115" i="15" s="1"/>
  <c r="Z124" i="3" s="1"/>
  <c r="AF338" i="3"/>
  <c r="AB90" i="3"/>
  <c r="L12" i="14"/>
  <c r="L11" i="14"/>
  <c r="P72" i="14"/>
  <c r="C64" i="15" s="1"/>
  <c r="D64" i="15" s="1"/>
  <c r="Z108" i="3" s="1"/>
  <c r="C122" i="15"/>
  <c r="D122" i="15" s="1"/>
  <c r="Z131" i="3" s="1"/>
  <c r="P4" i="14"/>
  <c r="C111" i="15"/>
  <c r="D111" i="15" s="1"/>
  <c r="Z120" i="3" s="1"/>
  <c r="P15" i="14"/>
  <c r="C113" i="15"/>
  <c r="D113" i="15" s="1"/>
  <c r="Z122" i="3" s="1"/>
  <c r="L174" i="14"/>
  <c r="P3" i="14"/>
  <c r="C53" i="15" s="1"/>
  <c r="D53" i="15" s="1"/>
  <c r="Z97" i="3" s="1"/>
  <c r="C112" i="15"/>
  <c r="D112" i="15" s="1"/>
  <c r="Z121" i="3" s="1"/>
  <c r="L212" i="14"/>
  <c r="L115" i="14"/>
  <c r="L114" i="14"/>
  <c r="L87" i="14"/>
  <c r="L88" i="14"/>
  <c r="L117" i="14"/>
  <c r="L102" i="14"/>
  <c r="V22" i="11"/>
  <c r="AA25" i="3"/>
  <c r="AB13" i="3"/>
  <c r="W10" i="11"/>
  <c r="AE79" i="3"/>
  <c r="AE81" i="3"/>
  <c r="AL127" i="3"/>
  <c r="P73" i="14"/>
  <c r="C67" i="15" s="1"/>
  <c r="D67" i="15" s="1"/>
  <c r="Z111" i="3" s="1"/>
  <c r="C124" i="15"/>
  <c r="D124" i="15" s="1"/>
  <c r="Z133" i="3" s="1"/>
  <c r="W20" i="11"/>
  <c r="AB23" i="3"/>
  <c r="C69" i="15"/>
  <c r="D69" i="15" s="1"/>
  <c r="Z113" i="3" s="1"/>
  <c r="AF27" i="3"/>
  <c r="AA24" i="11"/>
  <c r="C76" i="15"/>
  <c r="D76" i="15" s="1"/>
  <c r="Z308" i="3" s="1"/>
  <c r="C77" i="15"/>
  <c r="D77" i="15" s="1"/>
  <c r="Z309" i="3" s="1"/>
  <c r="AA112" i="3" l="1"/>
  <c r="AB112" i="3" s="1"/>
  <c r="AC112" i="3" s="1"/>
  <c r="AD112" i="3" s="1"/>
  <c r="AE112" i="3" s="1"/>
  <c r="AF112" i="3" s="1"/>
  <c r="AG112" i="3" s="1"/>
  <c r="AH112" i="3" s="1"/>
  <c r="AI112" i="3" s="1"/>
  <c r="AJ112" i="3" s="1"/>
  <c r="AK112" i="3" s="1"/>
  <c r="AG27" i="3"/>
  <c r="AB24" i="11"/>
  <c r="AA111" i="3"/>
  <c r="S102" i="14"/>
  <c r="M102" i="14"/>
  <c r="S115" i="14"/>
  <c r="M115" i="14"/>
  <c r="C52" i="15"/>
  <c r="D52" i="15" s="1"/>
  <c r="Z96" i="3" s="1"/>
  <c r="C51" i="15"/>
  <c r="D51" i="15" s="1"/>
  <c r="Z95" i="3" s="1"/>
  <c r="S11" i="14"/>
  <c r="M11" i="14"/>
  <c r="AA313" i="3"/>
  <c r="AB313" i="3" s="1"/>
  <c r="AC313" i="3" s="1"/>
  <c r="AD313" i="3" s="1"/>
  <c r="AE313" i="3" s="1"/>
  <c r="AF313" i="3" s="1"/>
  <c r="AG313" i="3" s="1"/>
  <c r="AH313" i="3" s="1"/>
  <c r="AI313" i="3" s="1"/>
  <c r="AJ313" i="3" s="1"/>
  <c r="AK313" i="3" s="1"/>
  <c r="AG86" i="3"/>
  <c r="S79" i="14"/>
  <c r="M79" i="14"/>
  <c r="AA134" i="3"/>
  <c r="AB134" i="3" s="1"/>
  <c r="AC134" i="3" s="1"/>
  <c r="AD134" i="3" s="1"/>
  <c r="AE134" i="3" s="1"/>
  <c r="AF134" i="3" s="1"/>
  <c r="AG134" i="3" s="1"/>
  <c r="AH134" i="3" s="1"/>
  <c r="AI134" i="3" s="1"/>
  <c r="AJ134" i="3" s="1"/>
  <c r="AK134" i="3" s="1"/>
  <c r="Y16" i="11"/>
  <c r="AD19" i="3"/>
  <c r="S104" i="14"/>
  <c r="M104" i="14"/>
  <c r="AA122" i="3"/>
  <c r="AB122" i="3" s="1"/>
  <c r="AC122" i="3" s="1"/>
  <c r="AD122" i="3" s="1"/>
  <c r="AE122" i="3" s="1"/>
  <c r="AF122" i="3" s="1"/>
  <c r="AG122" i="3" s="1"/>
  <c r="AH122" i="3" s="1"/>
  <c r="AI122" i="3" s="1"/>
  <c r="AJ122" i="3" s="1"/>
  <c r="AK122" i="3" s="1"/>
  <c r="AD22" i="3"/>
  <c r="Y19" i="11"/>
  <c r="AA325" i="3"/>
  <c r="AB325" i="3" s="1"/>
  <c r="AC325" i="3" s="1"/>
  <c r="AD325" i="3" s="1"/>
  <c r="AE325" i="3" s="1"/>
  <c r="AF325" i="3" s="1"/>
  <c r="AG325" i="3" s="1"/>
  <c r="AH325" i="3" s="1"/>
  <c r="AI325" i="3" s="1"/>
  <c r="AJ325" i="3" s="1"/>
  <c r="AK325" i="3" s="1"/>
  <c r="S84" i="14"/>
  <c r="C35" i="15" s="1"/>
  <c r="D35" i="15" s="1"/>
  <c r="M84" i="14"/>
  <c r="AA128" i="3"/>
  <c r="AB128" i="3" s="1"/>
  <c r="AC128" i="3" s="1"/>
  <c r="AD128" i="3" s="1"/>
  <c r="AE128" i="3" s="1"/>
  <c r="AF128" i="3" s="1"/>
  <c r="AG128" i="3" s="1"/>
  <c r="AH128" i="3" s="1"/>
  <c r="AI128" i="3" s="1"/>
  <c r="AJ128" i="3" s="1"/>
  <c r="AK128" i="3" s="1"/>
  <c r="S189" i="14"/>
  <c r="M189" i="14"/>
  <c r="AA123" i="3"/>
  <c r="AB123" i="3" s="1"/>
  <c r="AC123" i="3" s="1"/>
  <c r="AD123" i="3" s="1"/>
  <c r="AE123" i="3" s="1"/>
  <c r="AF123" i="3" s="1"/>
  <c r="AG123" i="3" s="1"/>
  <c r="AH123" i="3" s="1"/>
  <c r="AI123" i="3" s="1"/>
  <c r="AJ123" i="3" s="1"/>
  <c r="AK123" i="3" s="1"/>
  <c r="S14" i="14"/>
  <c r="M14" i="14"/>
  <c r="S148" i="14"/>
  <c r="C10" i="15" s="1"/>
  <c r="D10" i="15" s="1"/>
  <c r="Z335" i="3" s="1"/>
  <c r="M148" i="14"/>
  <c r="S195" i="14"/>
  <c r="M195" i="14"/>
  <c r="AA121" i="3"/>
  <c r="AB121" i="3" s="1"/>
  <c r="AC121" i="3" s="1"/>
  <c r="AD121" i="3" s="1"/>
  <c r="AE121" i="3" s="1"/>
  <c r="AF121" i="3" s="1"/>
  <c r="AG121" i="3" s="1"/>
  <c r="AH121" i="3" s="1"/>
  <c r="AI121" i="3" s="1"/>
  <c r="AJ121" i="3" s="1"/>
  <c r="AK121" i="3" s="1"/>
  <c r="AA105" i="3"/>
  <c r="AA99" i="3"/>
  <c r="AB99" i="3" s="1"/>
  <c r="AC99" i="3" s="1"/>
  <c r="AD99" i="3" s="1"/>
  <c r="AE99" i="3" s="1"/>
  <c r="AF99" i="3" s="1"/>
  <c r="AG99" i="3" s="1"/>
  <c r="AH99" i="3" s="1"/>
  <c r="AI99" i="3" s="1"/>
  <c r="AJ99" i="3" s="1"/>
  <c r="AK99" i="3" s="1"/>
  <c r="S193" i="14"/>
  <c r="M193" i="14"/>
  <c r="S145" i="14"/>
  <c r="M145" i="14"/>
  <c r="AA129" i="3"/>
  <c r="AB129" i="3" s="1"/>
  <c r="AC129" i="3" s="1"/>
  <c r="AD129" i="3" s="1"/>
  <c r="AE129" i="3" s="1"/>
  <c r="AF129" i="3" s="1"/>
  <c r="AG129" i="3" s="1"/>
  <c r="AH129" i="3" s="1"/>
  <c r="AI129" i="3" s="1"/>
  <c r="AJ129" i="3" s="1"/>
  <c r="AK129" i="3" s="1"/>
  <c r="AA135" i="3"/>
  <c r="AB135" i="3" s="1"/>
  <c r="AC135" i="3" s="1"/>
  <c r="AD135" i="3" s="1"/>
  <c r="AE135" i="3" s="1"/>
  <c r="AF135" i="3" s="1"/>
  <c r="AG135" i="3" s="1"/>
  <c r="AH135" i="3" s="1"/>
  <c r="AI135" i="3" s="1"/>
  <c r="AJ135" i="3" s="1"/>
  <c r="AK135" i="3" s="1"/>
  <c r="S86" i="14"/>
  <c r="C39" i="15" s="1"/>
  <c r="D39" i="15" s="1"/>
  <c r="M86" i="14"/>
  <c r="S78" i="14"/>
  <c r="M78" i="14"/>
  <c r="AF83" i="3"/>
  <c r="AD14" i="3"/>
  <c r="Y11" i="11"/>
  <c r="AF87" i="3"/>
  <c r="AG88" i="3"/>
  <c r="AA132" i="3"/>
  <c r="AB132" i="3" s="1"/>
  <c r="AC132" i="3" s="1"/>
  <c r="AD132" i="3" s="1"/>
  <c r="AE132" i="3" s="1"/>
  <c r="AF132" i="3" s="1"/>
  <c r="AG132" i="3" s="1"/>
  <c r="AH132" i="3" s="1"/>
  <c r="AI132" i="3" s="1"/>
  <c r="AJ132" i="3" s="1"/>
  <c r="AK132" i="3" s="1"/>
  <c r="S40" i="14"/>
  <c r="M40" i="14"/>
  <c r="S82" i="14"/>
  <c r="M82" i="14"/>
  <c r="S187" i="14"/>
  <c r="M187" i="14"/>
  <c r="S87" i="14"/>
  <c r="M87" i="14"/>
  <c r="AA109" i="3"/>
  <c r="S39" i="14"/>
  <c r="M39" i="14"/>
  <c r="S85" i="14"/>
  <c r="C36" i="15" s="1"/>
  <c r="D36" i="15" s="1"/>
  <c r="M85" i="14"/>
  <c r="S188" i="14"/>
  <c r="M188" i="14"/>
  <c r="AG89" i="3"/>
  <c r="S106" i="14"/>
  <c r="M106" i="14"/>
  <c r="Y23" i="11"/>
  <c r="AD26" i="3"/>
  <c r="S147" i="14"/>
  <c r="M147" i="14"/>
  <c r="S190" i="14"/>
  <c r="M190" i="14"/>
  <c r="AA106" i="3"/>
  <c r="AA308" i="3"/>
  <c r="AB308" i="3" s="1"/>
  <c r="AC308" i="3" s="1"/>
  <c r="AD308" i="3" s="1"/>
  <c r="AE308" i="3" s="1"/>
  <c r="AF308" i="3" s="1"/>
  <c r="AG308" i="3" s="1"/>
  <c r="AH308" i="3" s="1"/>
  <c r="AI308" i="3" s="1"/>
  <c r="AJ308" i="3" s="1"/>
  <c r="AK308" i="3" s="1"/>
  <c r="AF81" i="3"/>
  <c r="AC13" i="3"/>
  <c r="X10" i="11"/>
  <c r="S88" i="14"/>
  <c r="M88" i="14"/>
  <c r="S126" i="14"/>
  <c r="M126" i="14"/>
  <c r="S54" i="14"/>
  <c r="M54" i="14"/>
  <c r="AA97" i="3"/>
  <c r="AC90" i="3"/>
  <c r="AC23" i="3"/>
  <c r="X20" i="11"/>
  <c r="S174" i="14"/>
  <c r="M174" i="14"/>
  <c r="S81" i="14"/>
  <c r="M81" i="14"/>
  <c r="AL310" i="3"/>
  <c r="AF80" i="3"/>
  <c r="Y21" i="11"/>
  <c r="AD24" i="3"/>
  <c r="S178" i="14"/>
  <c r="M178" i="14"/>
  <c r="AE114" i="3"/>
  <c r="S146" i="14"/>
  <c r="M146" i="14"/>
  <c r="S191" i="14"/>
  <c r="M191" i="14"/>
  <c r="AA309" i="3"/>
  <c r="AB309" i="3" s="1"/>
  <c r="AC309" i="3" s="1"/>
  <c r="AD309" i="3" s="1"/>
  <c r="AE309" i="3" s="1"/>
  <c r="AF309" i="3" s="1"/>
  <c r="AG309" i="3" s="1"/>
  <c r="AH309" i="3" s="1"/>
  <c r="AI309" i="3" s="1"/>
  <c r="AJ309" i="3" s="1"/>
  <c r="AK309" i="3" s="1"/>
  <c r="S212" i="14"/>
  <c r="M212" i="14"/>
  <c r="AA133" i="3"/>
  <c r="AB133" i="3" s="1"/>
  <c r="AC133" i="3" s="1"/>
  <c r="AD133" i="3" s="1"/>
  <c r="AE133" i="3" s="1"/>
  <c r="AF133" i="3" s="1"/>
  <c r="AG133" i="3" s="1"/>
  <c r="AH133" i="3" s="1"/>
  <c r="AI133" i="3" s="1"/>
  <c r="AJ133" i="3" s="1"/>
  <c r="AK133" i="3" s="1"/>
  <c r="AF79" i="3"/>
  <c r="W22" i="11"/>
  <c r="AB25" i="3"/>
  <c r="S114" i="14"/>
  <c r="M114" i="14"/>
  <c r="AA131" i="3"/>
  <c r="AB131" i="3" s="1"/>
  <c r="AC131" i="3" s="1"/>
  <c r="AD131" i="3" s="1"/>
  <c r="AE131" i="3" s="1"/>
  <c r="AF131" i="3" s="1"/>
  <c r="AG131" i="3" s="1"/>
  <c r="AH131" i="3" s="1"/>
  <c r="AI131" i="3" s="1"/>
  <c r="AJ131" i="3" s="1"/>
  <c r="AK131" i="3" s="1"/>
  <c r="AG338" i="3"/>
  <c r="AA100" i="3"/>
  <c r="AC20" i="3"/>
  <c r="X17" i="11"/>
  <c r="S59" i="14"/>
  <c r="M59" i="14"/>
  <c r="S80" i="14"/>
  <c r="M80" i="14"/>
  <c r="AC104" i="3"/>
  <c r="X7" i="11"/>
  <c r="AC10" i="3"/>
  <c r="AA113" i="3"/>
  <c r="S117" i="14"/>
  <c r="M117" i="14"/>
  <c r="S12" i="14"/>
  <c r="C27" i="15" s="1"/>
  <c r="D27" i="15" s="1"/>
  <c r="M12" i="14"/>
  <c r="AA120" i="3"/>
  <c r="AB120" i="3" s="1"/>
  <c r="AC120" i="3" s="1"/>
  <c r="AD120" i="3" s="1"/>
  <c r="AE120" i="3" s="1"/>
  <c r="AF120" i="3" s="1"/>
  <c r="AG120" i="3" s="1"/>
  <c r="AH120" i="3" s="1"/>
  <c r="AI120" i="3" s="1"/>
  <c r="AJ120" i="3" s="1"/>
  <c r="AK120" i="3" s="1"/>
  <c r="AA108" i="3"/>
  <c r="AA124" i="3"/>
  <c r="AB124" i="3" s="1"/>
  <c r="AC124" i="3" s="1"/>
  <c r="AD124" i="3" s="1"/>
  <c r="AE124" i="3" s="1"/>
  <c r="AF124" i="3" s="1"/>
  <c r="AG124" i="3" s="1"/>
  <c r="AH124" i="3" s="1"/>
  <c r="AI124" i="3" s="1"/>
  <c r="AJ124" i="3" s="1"/>
  <c r="AK124" i="3" s="1"/>
  <c r="S60" i="14"/>
  <c r="C30" i="15" s="1"/>
  <c r="D30" i="15" s="1"/>
  <c r="T9" i="11" s="1"/>
  <c r="M60" i="14"/>
  <c r="Y60" i="14" s="1"/>
  <c r="P60" i="14" s="1"/>
  <c r="S83" i="14"/>
  <c r="M83" i="14"/>
  <c r="AF102" i="3"/>
  <c r="AC136" i="3"/>
  <c r="S105" i="14"/>
  <c r="M105" i="14"/>
  <c r="AC11" i="3"/>
  <c r="X8" i="11"/>
  <c r="S9" i="14"/>
  <c r="M9" i="14"/>
  <c r="C2" i="15" l="1"/>
  <c r="D2" i="15" s="1"/>
  <c r="Z327" i="3" s="1"/>
  <c r="AL325" i="3"/>
  <c r="AL129" i="3"/>
  <c r="AL121" i="3"/>
  <c r="C33" i="15"/>
  <c r="D33" i="15" s="1"/>
  <c r="AL99" i="3"/>
  <c r="AL134" i="3"/>
  <c r="C3" i="15"/>
  <c r="D3" i="15" s="1"/>
  <c r="Z328" i="3" s="1"/>
  <c r="AA328" i="3" s="1"/>
  <c r="AL133" i="3"/>
  <c r="C23" i="15"/>
  <c r="D23" i="15" s="1"/>
  <c r="AL124" i="3"/>
  <c r="AL131" i="3"/>
  <c r="AL308" i="3"/>
  <c r="C54" i="15"/>
  <c r="D54" i="15" s="1"/>
  <c r="Z98" i="3" s="1"/>
  <c r="AA98" i="3" s="1"/>
  <c r="AB98" i="3" s="1"/>
  <c r="AC98" i="3" s="1"/>
  <c r="AD98" i="3" s="1"/>
  <c r="AE98" i="3" s="1"/>
  <c r="AF98" i="3" s="1"/>
  <c r="AG98" i="3" s="1"/>
  <c r="AH98" i="3" s="1"/>
  <c r="AI98" i="3" s="1"/>
  <c r="AJ98" i="3" s="1"/>
  <c r="AK98" i="3" s="1"/>
  <c r="C26" i="15"/>
  <c r="D26" i="15" s="1"/>
  <c r="AL132" i="3"/>
  <c r="AL128" i="3"/>
  <c r="C25" i="15"/>
  <c r="D25" i="15" s="1"/>
  <c r="AA96" i="3"/>
  <c r="AG87" i="3"/>
  <c r="AB105" i="3"/>
  <c r="AE19" i="3"/>
  <c r="Z16" i="11"/>
  <c r="AH86" i="3"/>
  <c r="Y8" i="11"/>
  <c r="AD11" i="3"/>
  <c r="Y7" i="11"/>
  <c r="AD10" i="3"/>
  <c r="AE24" i="3"/>
  <c r="Z21" i="11"/>
  <c r="AD23" i="3"/>
  <c r="Y20" i="11"/>
  <c r="AB97" i="3"/>
  <c r="Z11" i="11"/>
  <c r="AE14" i="3"/>
  <c r="AD20" i="3"/>
  <c r="Y17" i="11"/>
  <c r="Z23" i="11"/>
  <c r="AE26" i="3"/>
  <c r="AB109" i="3"/>
  <c r="AH88" i="3"/>
  <c r="AL313" i="3"/>
  <c r="AB111" i="3"/>
  <c r="AH338" i="3"/>
  <c r="AG79" i="3"/>
  <c r="AG80" i="3"/>
  <c r="Y10" i="11"/>
  <c r="AD13" i="3"/>
  <c r="AB106" i="3"/>
  <c r="AE22" i="3"/>
  <c r="Z19" i="11"/>
  <c r="AG102" i="3"/>
  <c r="AB108" i="3"/>
  <c r="AL120" i="3"/>
  <c r="AF114" i="3"/>
  <c r="C4" i="15"/>
  <c r="D4" i="15" s="1"/>
  <c r="Z329" i="3" s="1"/>
  <c r="AL135" i="3"/>
  <c r="AC24" i="11"/>
  <c r="AH27" i="3"/>
  <c r="U9" i="11"/>
  <c r="Z12" i="3"/>
  <c r="AB113" i="3"/>
  <c r="AD104" i="3"/>
  <c r="AL309" i="3"/>
  <c r="AL122" i="3"/>
  <c r="C24" i="15"/>
  <c r="D24" i="15" s="1"/>
  <c r="AD136" i="3"/>
  <c r="AB100" i="3"/>
  <c r="AC25" i="3"/>
  <c r="X22" i="11"/>
  <c r="AD90" i="3"/>
  <c r="AG81" i="3"/>
  <c r="AH89" i="3"/>
  <c r="AG83" i="3"/>
  <c r="AA335" i="3"/>
  <c r="AL123" i="3"/>
  <c r="AA95" i="3"/>
  <c r="AL112" i="3"/>
  <c r="AC105" i="3" l="1"/>
  <c r="AG114" i="3"/>
  <c r="AC108" i="3"/>
  <c r="AC109" i="3"/>
  <c r="AA11" i="11"/>
  <c r="AF14" i="3"/>
  <c r="AB96" i="3"/>
  <c r="AI89" i="3"/>
  <c r="AD25" i="3"/>
  <c r="Y22" i="11"/>
  <c r="AF22" i="3"/>
  <c r="AA19" i="11"/>
  <c r="AC113" i="3"/>
  <c r="AE104" i="3"/>
  <c r="AE13" i="3"/>
  <c r="Z10" i="11"/>
  <c r="AC111" i="3"/>
  <c r="AC100" i="3"/>
  <c r="AH102" i="3"/>
  <c r="AH79" i="3"/>
  <c r="AF26" i="3"/>
  <c r="AA23" i="11"/>
  <c r="AC97" i="3"/>
  <c r="Z7" i="11"/>
  <c r="AE10" i="3"/>
  <c r="C129" i="15"/>
  <c r="AF19" i="3"/>
  <c r="AA16" i="11"/>
  <c r="AB328" i="3"/>
  <c r="AA329" i="3"/>
  <c r="AB335" i="3"/>
  <c r="AH81" i="3"/>
  <c r="AB95" i="3"/>
  <c r="AE90" i="3"/>
  <c r="AC106" i="3"/>
  <c r="AA327" i="3"/>
  <c r="AH87" i="3"/>
  <c r="Z20" i="11"/>
  <c r="AE23" i="3"/>
  <c r="AE11" i="3"/>
  <c r="Z8" i="11"/>
  <c r="AE136" i="3"/>
  <c r="V9" i="11"/>
  <c r="AA12" i="3"/>
  <c r="AH80" i="3"/>
  <c r="AH83" i="3"/>
  <c r="C130" i="15"/>
  <c r="AI338" i="3"/>
  <c r="AE20" i="3"/>
  <c r="Z17" i="11"/>
  <c r="AL98" i="3"/>
  <c r="AD24" i="11"/>
  <c r="AI27" i="3"/>
  <c r="AI88" i="3"/>
  <c r="AA21" i="11"/>
  <c r="AF24" i="3"/>
  <c r="AI86" i="3"/>
  <c r="AH114" i="3" l="1"/>
  <c r="AJ27" i="3"/>
  <c r="AE24" i="11"/>
  <c r="AF23" i="3"/>
  <c r="AA20" i="11"/>
  <c r="AC328" i="3"/>
  <c r="AI79" i="3"/>
  <c r="AD113" i="3"/>
  <c r="AD109" i="3"/>
  <c r="AD105" i="3"/>
  <c r="AI80" i="3"/>
  <c r="AI87" i="3"/>
  <c r="AF10" i="3"/>
  <c r="AA7" i="11"/>
  <c r="AG22" i="3"/>
  <c r="AB19" i="11"/>
  <c r="AI102" i="3"/>
  <c r="AD100" i="3"/>
  <c r="AC96" i="3"/>
  <c r="C131" i="15"/>
  <c r="AF90" i="3"/>
  <c r="AA17" i="11"/>
  <c r="AF20" i="3"/>
  <c r="W9" i="11"/>
  <c r="AB12" i="3"/>
  <c r="AC335" i="3"/>
  <c r="AD111" i="3"/>
  <c r="AE25" i="3"/>
  <c r="Z22" i="11"/>
  <c r="AG24" i="3"/>
  <c r="AB21" i="11"/>
  <c r="AI83" i="3"/>
  <c r="AD106" i="3"/>
  <c r="AC95" i="3"/>
  <c r="AD97" i="3"/>
  <c r="AF136" i="3"/>
  <c r="AB327" i="3"/>
  <c r="AG19" i="3"/>
  <c r="AB16" i="11"/>
  <c r="AB23" i="11"/>
  <c r="AG26" i="3"/>
  <c r="AA10" i="11"/>
  <c r="AF13" i="3"/>
  <c r="AB11" i="11"/>
  <c r="AG14" i="3"/>
  <c r="AD108" i="3"/>
  <c r="AJ88" i="3"/>
  <c r="AF11" i="3"/>
  <c r="AA8" i="11"/>
  <c r="AJ86" i="3"/>
  <c r="AJ338" i="3"/>
  <c r="AI81" i="3"/>
  <c r="AB329" i="3"/>
  <c r="AF104" i="3"/>
  <c r="AJ89" i="3"/>
  <c r="AC329" i="3" l="1"/>
  <c r="AK86" i="3"/>
  <c r="AJ102" i="3"/>
  <c r="AG10" i="3"/>
  <c r="AB7" i="11"/>
  <c r="AB20" i="11"/>
  <c r="AG23" i="3"/>
  <c r="AI114" i="3"/>
  <c r="AC23" i="11"/>
  <c r="AH26" i="3"/>
  <c r="AE97" i="3"/>
  <c r="AE106" i="3"/>
  <c r="X9" i="11"/>
  <c r="AC12" i="3"/>
  <c r="AJ87" i="3"/>
  <c r="AE105" i="3"/>
  <c r="AK88" i="3"/>
  <c r="AH24" i="3"/>
  <c r="AC21" i="11"/>
  <c r="AD328" i="3"/>
  <c r="AG11" i="3"/>
  <c r="AB8" i="11"/>
  <c r="AD95" i="3"/>
  <c r="AC11" i="11"/>
  <c r="AH14" i="3"/>
  <c r="AC16" i="11"/>
  <c r="AH19" i="3"/>
  <c r="AB17" i="11"/>
  <c r="AG20" i="3"/>
  <c r="AG13" i="3"/>
  <c r="AB10" i="11"/>
  <c r="AJ81" i="3"/>
  <c r="AK89" i="3"/>
  <c r="AC327" i="3"/>
  <c r="AE111" i="3"/>
  <c r="AC19" i="11"/>
  <c r="AH22" i="3"/>
  <c r="AJ80" i="3"/>
  <c r="AA22" i="11"/>
  <c r="AF25" i="3"/>
  <c r="AD96" i="3"/>
  <c r="AJ79" i="3"/>
  <c r="AG104" i="3"/>
  <c r="AK338" i="3"/>
  <c r="AE108" i="3"/>
  <c r="AG136" i="3"/>
  <c r="AJ83" i="3"/>
  <c r="AD335" i="3"/>
  <c r="AG90" i="3"/>
  <c r="AE100" i="3"/>
  <c r="AE109" i="3"/>
  <c r="AE113" i="3"/>
  <c r="AK27" i="3"/>
  <c r="AF24" i="11"/>
  <c r="AH104" i="3" l="1"/>
  <c r="AK79" i="3"/>
  <c r="AI19" i="3"/>
  <c r="AD16" i="11"/>
  <c r="AE328" i="3"/>
  <c r="AI26" i="3"/>
  <c r="AD23" i="11"/>
  <c r="AK102" i="3"/>
  <c r="AD329" i="3"/>
  <c r="AK81" i="3"/>
  <c r="AL27" i="3"/>
  <c r="AF109" i="3"/>
  <c r="AK83" i="3"/>
  <c r="AE95" i="3"/>
  <c r="AD21" i="11"/>
  <c r="AI24" i="3"/>
  <c r="AK87" i="3"/>
  <c r="AC7" i="11"/>
  <c r="AH10" i="3"/>
  <c r="AC10" i="11"/>
  <c r="AH13" i="3"/>
  <c r="AI14" i="3"/>
  <c r="AD11" i="11"/>
  <c r="AH11" i="3"/>
  <c r="AC8" i="11"/>
  <c r="AJ114" i="3"/>
  <c r="AF108" i="3"/>
  <c r="AE335" i="3"/>
  <c r="AK80" i="3"/>
  <c r="AF111" i="3"/>
  <c r="AL89" i="3"/>
  <c r="AH20" i="3"/>
  <c r="AC17" i="11"/>
  <c r="AF100" i="3"/>
  <c r="AL88" i="3"/>
  <c r="AF106" i="3"/>
  <c r="AH23" i="3"/>
  <c r="AC20" i="11"/>
  <c r="AG25" i="3"/>
  <c r="AB22" i="11"/>
  <c r="AD327" i="3"/>
  <c r="AD12" i="3"/>
  <c r="Y9" i="11"/>
  <c r="AL86" i="3"/>
  <c r="AI22" i="3"/>
  <c r="AD19" i="11"/>
  <c r="AF113" i="3"/>
  <c r="AH90" i="3"/>
  <c r="AH136" i="3"/>
  <c r="AL338" i="3"/>
  <c r="AE96" i="3"/>
  <c r="AF97" i="3"/>
  <c r="AF105" i="3"/>
  <c r="AD20" i="11" l="1"/>
  <c r="AI23" i="3"/>
  <c r="AD7" i="11"/>
  <c r="AI10" i="3"/>
  <c r="AG109" i="3"/>
  <c r="AI104" i="3"/>
  <c r="AG100" i="3"/>
  <c r="AG105" i="3"/>
  <c r="AI136" i="3"/>
  <c r="Z9" i="11"/>
  <c r="AE12" i="3"/>
  <c r="AL80" i="3"/>
  <c r="AJ14" i="3"/>
  <c r="AE11" i="11"/>
  <c r="AE329" i="3"/>
  <c r="AF95" i="3"/>
  <c r="AL83" i="3"/>
  <c r="AJ24" i="3"/>
  <c r="AE21" i="11"/>
  <c r="AI90" i="3"/>
  <c r="AG106" i="3"/>
  <c r="AL87" i="3"/>
  <c r="AL102" i="3"/>
  <c r="AE16" i="11"/>
  <c r="AJ19" i="3"/>
  <c r="AD17" i="11"/>
  <c r="AI20" i="3"/>
  <c r="AF335" i="3"/>
  <c r="AG97" i="3"/>
  <c r="AF96" i="3"/>
  <c r="AE19" i="11"/>
  <c r="AJ22" i="3"/>
  <c r="AE327" i="3"/>
  <c r="AK114" i="3"/>
  <c r="AL81" i="3"/>
  <c r="AG108" i="3"/>
  <c r="AD8" i="11"/>
  <c r="AI11" i="3"/>
  <c r="AI13" i="3"/>
  <c r="AD10" i="11"/>
  <c r="AG111" i="3"/>
  <c r="AG113" i="3"/>
  <c r="AC22" i="11"/>
  <c r="AH25" i="3"/>
  <c r="AE23" i="11"/>
  <c r="AJ26" i="3"/>
  <c r="AF328" i="3"/>
  <c r="AL79" i="3"/>
  <c r="AD22" i="11" l="1"/>
  <c r="AI25" i="3"/>
  <c r="AJ136" i="3"/>
  <c r="AG96" i="3"/>
  <c r="B7" i="44"/>
  <c r="D7" i="44" s="1"/>
  <c r="AH108" i="3"/>
  <c r="AF12" i="3"/>
  <c r="AA9" i="11"/>
  <c r="AH106" i="3"/>
  <c r="AJ104" i="3"/>
  <c r="AG328" i="3"/>
  <c r="AE10" i="11"/>
  <c r="AJ13" i="3"/>
  <c r="AE17" i="11"/>
  <c r="AJ20" i="3"/>
  <c r="AK19" i="3"/>
  <c r="AF16" i="11"/>
  <c r="AG95" i="3"/>
  <c r="AF329" i="3"/>
  <c r="AH109" i="3"/>
  <c r="AF327" i="3"/>
  <c r="AH97" i="3"/>
  <c r="AG335" i="3"/>
  <c r="AJ90" i="3"/>
  <c r="AK24" i="3"/>
  <c r="AF21" i="11"/>
  <c r="AK14" i="3"/>
  <c r="AF11" i="11"/>
  <c r="AH105" i="3"/>
  <c r="AL114" i="3"/>
  <c r="AH113" i="3"/>
  <c r="AK26" i="3"/>
  <c r="AF23" i="11"/>
  <c r="AH111" i="3"/>
  <c r="AE8" i="11"/>
  <c r="AJ11" i="3"/>
  <c r="AK22" i="3"/>
  <c r="AF19" i="11"/>
  <c r="AH100" i="3"/>
  <c r="AJ10" i="3"/>
  <c r="AE7" i="11"/>
  <c r="AJ23" i="3"/>
  <c r="AE20" i="11"/>
  <c r="AI100" i="3" l="1"/>
  <c r="AI111" i="3"/>
  <c r="AK11" i="3"/>
  <c r="AF8" i="11"/>
  <c r="AK13" i="3"/>
  <c r="AL13" i="3" s="1"/>
  <c r="AF10" i="11"/>
  <c r="AI113" i="3"/>
  <c r="AI108" i="3"/>
  <c r="AK136" i="3"/>
  <c r="AI105" i="3"/>
  <c r="AH95" i="3"/>
  <c r="AK23" i="3"/>
  <c r="AF20" i="11"/>
  <c r="AL26" i="3"/>
  <c r="AG327" i="3"/>
  <c r="AK104" i="3"/>
  <c r="AL14" i="3"/>
  <c r="AH328" i="3"/>
  <c r="AL24" i="3"/>
  <c r="AK90" i="3"/>
  <c r="AG329" i="3"/>
  <c r="AG12" i="3"/>
  <c r="AB9" i="11"/>
  <c r="AH96" i="3"/>
  <c r="AJ25" i="3"/>
  <c r="AE22" i="11"/>
  <c r="AI97" i="3"/>
  <c r="AI106" i="3"/>
  <c r="AK10" i="3"/>
  <c r="AF7" i="11"/>
  <c r="AL19" i="3"/>
  <c r="AL22" i="3"/>
  <c r="AH335" i="3"/>
  <c r="AI109" i="3"/>
  <c r="AK20" i="3"/>
  <c r="AF17" i="11"/>
  <c r="AK25" i="3" l="1"/>
  <c r="AF22" i="11"/>
  <c r="AJ108" i="3"/>
  <c r="AH327" i="3"/>
  <c r="AL136" i="3"/>
  <c r="B9" i="44" s="1"/>
  <c r="D9" i="44" s="1"/>
  <c r="AL11" i="3"/>
  <c r="AJ100" i="3"/>
  <c r="AJ105" i="3"/>
  <c r="AJ109" i="3"/>
  <c r="AJ106" i="3"/>
  <c r="AI96" i="3"/>
  <c r="AL23" i="3"/>
  <c r="AJ113" i="3"/>
  <c r="AI335" i="3"/>
  <c r="AJ97" i="3"/>
  <c r="AH329" i="3"/>
  <c r="AL104" i="3"/>
  <c r="AI95" i="3"/>
  <c r="AJ111" i="3"/>
  <c r="AL90" i="3"/>
  <c r="AL20" i="3"/>
  <c r="AL10" i="3"/>
  <c r="AI328" i="3"/>
  <c r="AH12" i="3"/>
  <c r="AC9" i="11"/>
  <c r="AJ335" i="3" l="1"/>
  <c r="AK105" i="3"/>
  <c r="AJ328" i="3"/>
  <c r="AK113" i="3"/>
  <c r="AI327" i="3"/>
  <c r="AI12" i="3"/>
  <c r="AD9" i="11"/>
  <c r="AJ96" i="3"/>
  <c r="AK109" i="3"/>
  <c r="AK108" i="3"/>
  <c r="AK97" i="3"/>
  <c r="AK111" i="3"/>
  <c r="AJ95" i="3"/>
  <c r="AK106" i="3"/>
  <c r="AL25" i="3"/>
  <c r="AI329" i="3"/>
  <c r="AK100" i="3"/>
  <c r="AL105" i="3" l="1"/>
  <c r="AL100" i="3"/>
  <c r="AK95" i="3"/>
  <c r="AK328" i="3"/>
  <c r="AK335" i="3"/>
  <c r="AL108" i="3"/>
  <c r="AL109" i="3"/>
  <c r="AL111" i="3"/>
  <c r="AJ329" i="3"/>
  <c r="AJ12" i="3"/>
  <c r="AE9" i="11"/>
  <c r="AK96" i="3"/>
  <c r="AJ327" i="3"/>
  <c r="AL106" i="3"/>
  <c r="AL97" i="3"/>
  <c r="AL113" i="3"/>
  <c r="AL335" i="3" l="1"/>
  <c r="AL96" i="3"/>
  <c r="AK12" i="3"/>
  <c r="AF9" i="11"/>
  <c r="AF25" i="11" s="1"/>
  <c r="AK327" i="3"/>
  <c r="AK329" i="3"/>
  <c r="AL95" i="3"/>
  <c r="AL328" i="3"/>
  <c r="AL12" i="3" l="1"/>
  <c r="AL327" i="3"/>
  <c r="AL329" i="3"/>
  <c r="B8" i="44"/>
  <c r="D8" i="44" s="1"/>
  <c r="C136" i="15"/>
  <c r="C137" i="15" s="1"/>
  <c r="B25" i="44" l="1"/>
  <c r="D25" i="44" s="1"/>
  <c r="B24" i="44"/>
  <c r="D24" i="44" s="1"/>
  <c r="C135" i="15"/>
  <c r="B2" i="44"/>
  <c r="D2" i="44" l="1"/>
  <c r="N3" i="20" l="1"/>
  <c r="AK43" i="3" s="1"/>
  <c r="M3" i="20"/>
  <c r="AJ43" i="3" s="1"/>
  <c r="L3" i="20"/>
  <c r="AI43" i="3" s="1"/>
  <c r="K3" i="20"/>
  <c r="AH43" i="3" s="1"/>
  <c r="J3" i="20"/>
  <c r="AG43" i="3" s="1"/>
  <c r="AG375" i="3" s="1"/>
  <c r="I3" i="20"/>
  <c r="AF43" i="3" s="1"/>
  <c r="H3" i="20"/>
  <c r="AE43" i="3" s="1"/>
  <c r="G3" i="20"/>
  <c r="AD43" i="3" s="1"/>
  <c r="F3" i="20"/>
  <c r="AC43" i="3" s="1"/>
  <c r="E3" i="20"/>
  <c r="AB43" i="3" s="1"/>
  <c r="D3" i="20"/>
  <c r="AA43" i="3" s="1"/>
  <c r="C3" i="20"/>
  <c r="Z43" i="3" s="1"/>
  <c r="O23" i="20"/>
  <c r="AB375" i="3" l="1"/>
  <c r="AJ375" i="3"/>
  <c r="AF375" i="3"/>
  <c r="Z375" i="3"/>
  <c r="AL43" i="3"/>
  <c r="AD375" i="3"/>
  <c r="AE375" i="3"/>
  <c r="AK375" i="3"/>
  <c r="AH375" i="3"/>
  <c r="AI375" i="3"/>
  <c r="AA375" i="3"/>
  <c r="AC375" i="3"/>
  <c r="O24" i="20" l="1"/>
  <c r="B5" i="44"/>
  <c r="AL375" i="3"/>
  <c r="O25" i="20" l="1"/>
  <c r="D5" i="44"/>
  <c r="D28" i="44" s="1"/>
  <c r="B28" i="44"/>
  <c r="B30" i="44" s="1"/>
  <c r="D30" i="4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Peter Sun</author>
  </authors>
  <commentList>
    <comment ref="P1" authorId="0" shapeId="0" xr:uid="{8C8B24F8-D73B-4DCA-8131-30C5AA84B03D}">
      <text>
        <r>
          <rPr>
            <b/>
            <sz val="9"/>
            <color indexed="81"/>
            <rFont val="Tahoma"/>
            <family val="2"/>
          </rPr>
          <t>Peter Sun:</t>
        </r>
        <r>
          <rPr>
            <sz val="9"/>
            <color indexed="81"/>
            <rFont val="Tahoma"/>
            <family val="2"/>
          </rPr>
          <t xml:space="preserve">
Split Sick Leave / KiwiSaver</t>
        </r>
      </text>
    </comment>
  </commentList>
</comments>
</file>

<file path=xl/sharedStrings.xml><?xml version="1.0" encoding="utf-8"?>
<sst xmlns="http://schemas.openxmlformats.org/spreadsheetml/2006/main" count="80335" uniqueCount="6129">
  <si>
    <t>Description</t>
  </si>
  <si>
    <t>Expense Code</t>
  </si>
  <si>
    <t>Cost Centre</t>
  </si>
  <si>
    <t>Toyota Store Report page</t>
  </si>
  <si>
    <t>Department Report Line</t>
  </si>
  <si>
    <t>Total YTD</t>
  </si>
  <si>
    <t>Actual</t>
  </si>
  <si>
    <t>TOTAL GROSS PROFITS</t>
  </si>
  <si>
    <t>TOTAL EXPENSES</t>
  </si>
  <si>
    <t>Commission: Salesperson</t>
  </si>
  <si>
    <t>New Vehicle</t>
  </si>
  <si>
    <t>New VehicleCommission p.u.</t>
  </si>
  <si>
    <t>LEX New Vehicle</t>
  </si>
  <si>
    <t>LEX New VehicleCommission p.u.</t>
  </si>
  <si>
    <t>Used Vehicle</t>
  </si>
  <si>
    <t>Used VehicleCommission per retail</t>
  </si>
  <si>
    <t>LEX Used Vehicle</t>
  </si>
  <si>
    <t>LEX Used VehicleCommission per retail</t>
  </si>
  <si>
    <t>Parts</t>
  </si>
  <si>
    <t>PartsSalaries &amp; Commission as % of Sales</t>
  </si>
  <si>
    <t>Service</t>
  </si>
  <si>
    <t>ServiceSalaries, Commission &amp; Leave as % of Sales</t>
  </si>
  <si>
    <t>Lex Service</t>
  </si>
  <si>
    <t>Lex ServiceSalaries, Commission &amp; Leave as % of Sales</t>
  </si>
  <si>
    <t>Retail Detailing</t>
  </si>
  <si>
    <t>Retail DetailingSalaries, Commission &amp; Leave as % of Sales</t>
  </si>
  <si>
    <t>F&amp;I</t>
  </si>
  <si>
    <t>F&amp;ISalaries &amp; Commission per vehicle retailed</t>
  </si>
  <si>
    <t>LEX F&amp;I</t>
  </si>
  <si>
    <t>LEX F&amp;ISalaries &amp; Commission per vehicle retailed</t>
  </si>
  <si>
    <t>Bridgestone</t>
  </si>
  <si>
    <t>BridgestoneSalaries, Commission &amp; Leave as % of Sales</t>
  </si>
  <si>
    <t>Spotters Fees</t>
  </si>
  <si>
    <t>Used VehicleOther Variable expenses per retail</t>
  </si>
  <si>
    <t>LEX New VehicleOther Variable expenses p.u.</t>
  </si>
  <si>
    <t>LEX Used VehicleOther Variable expenses per retail</t>
  </si>
  <si>
    <t>New VehicleOther Variable expenses p.u.</t>
  </si>
  <si>
    <t>Vehicle Delivery Expense</t>
  </si>
  <si>
    <t>Used VehicleEx NV demonstrators gross profit p.u.</t>
  </si>
  <si>
    <t>Vehicle Policy/Free Service</t>
  </si>
  <si>
    <t>PartsOther Expenses as % of Sales</t>
  </si>
  <si>
    <t>ServiceOther Expenses as % of Sales</t>
  </si>
  <si>
    <t>Lex ServiceOther Expenses as % of Sales</t>
  </si>
  <si>
    <t>BridgestoneOther Expenses as % of Sales</t>
  </si>
  <si>
    <t>Vehicle Advertising &amp; Prom</t>
  </si>
  <si>
    <t>New VehicleAdvertising p.u.</t>
  </si>
  <si>
    <t>LEX New VehicleAdvertising p.u.</t>
  </si>
  <si>
    <t>Used VehicleAdvertising per retail</t>
  </si>
  <si>
    <t>LEX Used VehicleAdvertising per retail</t>
  </si>
  <si>
    <t>F&amp;IOther Expenses per vehicle retailed</t>
  </si>
  <si>
    <t>Salaries: Salesperson</t>
  </si>
  <si>
    <t>New VehicleSalaries &amp; Wages p.u.</t>
  </si>
  <si>
    <t>LEX New VehicleSalaries &amp; Wages p.u.</t>
  </si>
  <si>
    <t>Used VehicleSalaries &amp; Wages per retail</t>
  </si>
  <si>
    <t>LEX Used VehicleSalaries &amp; Wages per retail</t>
  </si>
  <si>
    <t>Salaries: Other</t>
  </si>
  <si>
    <t>LEX Parts</t>
  </si>
  <si>
    <t>LEX PartsSalaries &amp; Commission as % of Sales</t>
  </si>
  <si>
    <t>Admin &amp; Other</t>
  </si>
  <si>
    <t xml:space="preserve">Admin &amp; OtherStaff Remuneration &amp; Benefits as % of Total Gross </t>
  </si>
  <si>
    <t>Sick</t>
  </si>
  <si>
    <t>ACC</t>
  </si>
  <si>
    <t>LEX Admin &amp; Other</t>
  </si>
  <si>
    <t xml:space="preserve">LEX Admin &amp; OtherStaff Remuneration &amp; Benefits as % of Total Gross </t>
  </si>
  <si>
    <t>Admin &amp; OtherOther Overheads as % of Total Gross Profit</t>
  </si>
  <si>
    <t>Employee Wellbeing</t>
  </si>
  <si>
    <t>LEX Admin &amp; OtherOther Overheads as % of Total Gross Profit</t>
  </si>
  <si>
    <t>Fringe Benefits Tax</t>
  </si>
  <si>
    <t>Kiwisaver</t>
  </si>
  <si>
    <t>Health &amp; Safety,Clothing</t>
  </si>
  <si>
    <t>Recruitment</t>
  </si>
  <si>
    <t>General Expenses</t>
  </si>
  <si>
    <t>Retail DetailingOther Expenses as % of Sales</t>
  </si>
  <si>
    <t>Training</t>
  </si>
  <si>
    <t>New VehicleOther Semi-Fixed Expenses p.u</t>
  </si>
  <si>
    <t>LEX New VehicleOther Semi-Fixed Expenses p.u</t>
  </si>
  <si>
    <t>Used VehicleOther Semi-Fixed expenses per retail</t>
  </si>
  <si>
    <t>Salary Owner/Director</t>
  </si>
  <si>
    <t>Fines Non-Deductable</t>
  </si>
  <si>
    <t>Company Vehicles</t>
  </si>
  <si>
    <t>LEX Used VehicleOther Semi-Fixed expenses per retail</t>
  </si>
  <si>
    <t>M/V Petrol</t>
  </si>
  <si>
    <t>New VehicleDemo Expenses (incl. interest) p.u.</t>
  </si>
  <si>
    <t>LEX New VehicleDemo Expenses (incl. interest) p.u.</t>
  </si>
  <si>
    <t>M/V Maintenance</t>
  </si>
  <si>
    <t>Admin &amp; OtherR&amp;M and Cleaning as % of Total Gross Profit</t>
  </si>
  <si>
    <t>Office Supplies/Stationery</t>
  </si>
  <si>
    <t>Sponsorship</t>
  </si>
  <si>
    <t>Policy Work - Parts Service</t>
  </si>
  <si>
    <t>Data Charges</t>
  </si>
  <si>
    <t>LEX Admin &amp; OtherData Processing as % of Total Gross Profit</t>
  </si>
  <si>
    <t>Debt Collection Fee</t>
  </si>
  <si>
    <t>Laundry</t>
  </si>
  <si>
    <t>LEX Admin &amp; OtherR&amp;M and Cleaning as % of Total Gross Profit</t>
  </si>
  <si>
    <t>Outside services General</t>
  </si>
  <si>
    <t>Admin &amp; OtherProfessional Fees as % of Total Gross Profit</t>
  </si>
  <si>
    <t>Travel/Entertainment - Team only</t>
  </si>
  <si>
    <t>Telephone Rental</t>
  </si>
  <si>
    <t>Telephone Tolls</t>
  </si>
  <si>
    <t>Equipment Maintenance</t>
  </si>
  <si>
    <t>Equipment Rental</t>
  </si>
  <si>
    <t>7570R</t>
  </si>
  <si>
    <t>Freight &amp; General</t>
  </si>
  <si>
    <t>PartsTrade Sales Gross Profit % of Sales</t>
  </si>
  <si>
    <t>Parts Cartage</t>
  </si>
  <si>
    <t>Bank Charges</t>
  </si>
  <si>
    <t>Admin &amp; Otherinterest &amp; Bank Charges as % of Total Gross Profit</t>
  </si>
  <si>
    <t>LEX Admin &amp; Otherinterest &amp; Bank Charges as % of Total Gross Profit</t>
  </si>
  <si>
    <t>Interest  Other</t>
  </si>
  <si>
    <t>Used VehicleFloorplan interest per retail</t>
  </si>
  <si>
    <t>Miscellaneous</t>
  </si>
  <si>
    <t>Heat/Light/Power</t>
  </si>
  <si>
    <t>Licenses &amp; Trade Fees</t>
  </si>
  <si>
    <t>Donations/Subscriptions/Mem</t>
  </si>
  <si>
    <t>Salaries: Manager/Supervisor</t>
  </si>
  <si>
    <t>Commission: Manager/Supervisor</t>
  </si>
  <si>
    <t>Salaries: Support Services</t>
  </si>
  <si>
    <t>Bad Debts</t>
  </si>
  <si>
    <t>General Advertising</t>
  </si>
  <si>
    <t>Data Processing</t>
  </si>
  <si>
    <t>Admin &amp; OtherData Processing as % of Total Gross Profit</t>
  </si>
  <si>
    <t>Consultancy Fees</t>
  </si>
  <si>
    <t>LEX Admin &amp; OtherProfessional Fees as % of Total Gross Profit</t>
  </si>
  <si>
    <t>Accountancy Fees</t>
  </si>
  <si>
    <t>Special Tools</t>
  </si>
  <si>
    <t>Contract Cleaning</t>
  </si>
  <si>
    <t>Security</t>
  </si>
  <si>
    <t>Travel/Entertainment - Customer</t>
  </si>
  <si>
    <t>Postage</t>
  </si>
  <si>
    <t>Rent</t>
  </si>
  <si>
    <t>Admin &amp; OtherRent &amp; Rates as % of Total Gross Profit</t>
  </si>
  <si>
    <t>LEX Admin &amp; OtherRent &amp; Rates as % of Total Gross Profit</t>
  </si>
  <si>
    <t>Property Maintenance</t>
  </si>
  <si>
    <t>Property Rates</t>
  </si>
  <si>
    <t>Depreciation</t>
  </si>
  <si>
    <t>Admin &amp; OtherDepreciation as % of Total Gross Profit</t>
  </si>
  <si>
    <t>LEX Admin &amp; OtherDepreciation as % of Total Gross Profit</t>
  </si>
  <si>
    <t>Low value assets</t>
  </si>
  <si>
    <t>Insurance General</t>
  </si>
  <si>
    <t>Admin &amp; OtherInsurance as % of Total Gross Profit</t>
  </si>
  <si>
    <t>LEX Admin &amp; OtherInsurance as % of Total Gross Profit</t>
  </si>
  <si>
    <t>Uninsured Losses</t>
  </si>
  <si>
    <t>Audit Expenses</t>
  </si>
  <si>
    <t>Legal Expenses</t>
  </si>
  <si>
    <t>Income Tax Expense</t>
  </si>
  <si>
    <t>Expenses %</t>
  </si>
  <si>
    <t>Spliting Method</t>
  </si>
  <si>
    <t>% change from Prior Year</t>
  </si>
  <si>
    <t>Projected</t>
  </si>
  <si>
    <t>TOTAL SELLING EXPENSES</t>
  </si>
  <si>
    <t>TOTAL</t>
  </si>
  <si>
    <t>FY 2024</t>
  </si>
  <si>
    <t>TOTAL SELLING GROSS</t>
  </si>
  <si>
    <t>TOTAL OVERHEADS</t>
  </si>
  <si>
    <t>A</t>
  </si>
  <si>
    <t>2023 Calander Year</t>
  </si>
  <si>
    <t>Overhead</t>
  </si>
  <si>
    <t>non-direct / non - frontline / including elt and group PL</t>
  </si>
  <si>
    <t>Operation Staffs</t>
  </si>
  <si>
    <t>Frontline including PL AND SLT</t>
  </si>
  <si>
    <t>Commission</t>
  </si>
  <si>
    <t>ALL COMPANY INCLUDING SALES COMMISSION</t>
  </si>
  <si>
    <t>Labour salaries</t>
  </si>
  <si>
    <t>Tech - salaries</t>
  </si>
  <si>
    <t>Total salaries</t>
  </si>
  <si>
    <t>3% additional kiwisaver</t>
  </si>
  <si>
    <t>Year cost</t>
  </si>
  <si>
    <t>Per months</t>
  </si>
  <si>
    <t>38k</t>
  </si>
  <si>
    <t>Total GP - Toyota</t>
  </si>
  <si>
    <t>Total GP - Other</t>
  </si>
  <si>
    <t>Total GP</t>
  </si>
  <si>
    <t>Budgets NP</t>
  </si>
  <si>
    <t>GP%</t>
  </si>
  <si>
    <t>Additional GP need to generate to offset the overhead impacts</t>
  </si>
  <si>
    <t>Rev</t>
  </si>
  <si>
    <t>(cogs)</t>
  </si>
  <si>
    <t>less selling expenses</t>
  </si>
  <si>
    <t>xxxxx</t>
  </si>
  <si>
    <t>453K</t>
  </si>
  <si>
    <t>NP</t>
  </si>
  <si>
    <t>GL 2584 - Accrued ACC Levy</t>
  </si>
  <si>
    <t>2023/24 invoice - excluding GST</t>
  </si>
  <si>
    <t>2024/25 invocie - excluding GST</t>
  </si>
  <si>
    <t>Accrual over 12 mth (Jul - Jun)</t>
  </si>
  <si>
    <t>CR</t>
  </si>
  <si>
    <t>Balance</t>
  </si>
  <si>
    <t>Opening Balance</t>
  </si>
  <si>
    <t>Based on total staffs as ACC levy are paid for every staffs</t>
  </si>
  <si>
    <t>OLD</t>
  </si>
  <si>
    <t>NEW</t>
  </si>
  <si>
    <t>Monthly Accruals</t>
  </si>
  <si>
    <t>Row Labels</t>
  </si>
  <si>
    <t>Admin</t>
  </si>
  <si>
    <t>Apprentice</t>
  </si>
  <si>
    <t>Groomer</t>
  </si>
  <si>
    <t>Labour</t>
  </si>
  <si>
    <t>Sales</t>
  </si>
  <si>
    <t>Service Advisor</t>
  </si>
  <si>
    <t>Tyre</t>
  </si>
  <si>
    <t>Warranty</t>
  </si>
  <si>
    <t>Labour/admin</t>
  </si>
  <si>
    <t>Grand Total</t>
  </si>
  <si>
    <t>Split %</t>
  </si>
  <si>
    <t>7240 110</t>
  </si>
  <si>
    <t>7240 112</t>
  </si>
  <si>
    <t>7240 120</t>
  </si>
  <si>
    <t>7240 121</t>
  </si>
  <si>
    <t>7240 130</t>
  </si>
  <si>
    <t>7240 140</t>
  </si>
  <si>
    <t>7240 142</t>
  </si>
  <si>
    <t>7240 150</t>
  </si>
  <si>
    <t>7240 160</t>
  </si>
  <si>
    <t>7240 210</t>
  </si>
  <si>
    <t>7240 220</t>
  </si>
  <si>
    <t>7240 230</t>
  </si>
  <si>
    <t>7240 240</t>
  </si>
  <si>
    <t>7240 260</t>
  </si>
  <si>
    <t>7240 330</t>
  </si>
  <si>
    <t>7240 340</t>
  </si>
  <si>
    <t>7240 430</t>
  </si>
  <si>
    <t>7240 440</t>
  </si>
  <si>
    <t>7240 935</t>
  </si>
  <si>
    <t>7240 936</t>
  </si>
  <si>
    <t>2584 900</t>
  </si>
  <si>
    <t>Departments</t>
  </si>
  <si>
    <t>Landlord</t>
  </si>
  <si>
    <t>Address</t>
  </si>
  <si>
    <t>AP Info</t>
  </si>
  <si>
    <t>Monthly exp (excl GST)</t>
  </si>
  <si>
    <t>Accrual info updated</t>
  </si>
  <si>
    <t>% splits</t>
  </si>
  <si>
    <t/>
  </si>
  <si>
    <t>North Shore Target Road yard</t>
  </si>
  <si>
    <t>Used / Signature</t>
  </si>
  <si>
    <t>Target Road Holdings</t>
  </si>
  <si>
    <t>148 Target Road</t>
  </si>
  <si>
    <t>AP No 19 / 20th</t>
  </si>
  <si>
    <t>o</t>
  </si>
  <si>
    <t>North Shore Target Road building</t>
  </si>
  <si>
    <t>Admin / Tyres / Signature / Internal work Service</t>
  </si>
  <si>
    <t>146 Target Road</t>
  </si>
  <si>
    <t>AP No 5 / 20th</t>
  </si>
  <si>
    <t>North Shore Lexus Services</t>
  </si>
  <si>
    <t>GR Garage / Parts</t>
  </si>
  <si>
    <t>Yeoman</t>
  </si>
  <si>
    <t>144C Target Road</t>
  </si>
  <si>
    <t>AP No 44 / 20th</t>
  </si>
  <si>
    <t>North Shore Corner site</t>
  </si>
  <si>
    <t>New / Used / Parts / Service</t>
  </si>
  <si>
    <t>Freshfields</t>
  </si>
  <si>
    <t>2 Link Drive</t>
  </si>
  <si>
    <t>AP No 45 / 1st</t>
  </si>
  <si>
    <t>North Shore Lexus building and front carpark</t>
  </si>
  <si>
    <t>Lexus</t>
  </si>
  <si>
    <t>4-6 Link Drive</t>
  </si>
  <si>
    <t>AP No 27 / 1st</t>
  </si>
  <si>
    <t>North Shore: storage</t>
  </si>
  <si>
    <t>New / Used / Lexus</t>
  </si>
  <si>
    <t>JNZ NZ Holidings</t>
  </si>
  <si>
    <t>20 Hillside Road</t>
  </si>
  <si>
    <t>Henderson: entire site</t>
  </si>
  <si>
    <t>Brayne Investments</t>
  </si>
  <si>
    <t>282-286 Lincoln Road</t>
  </si>
  <si>
    <t>AP No 41 / 1st</t>
  </si>
  <si>
    <t>Henderson: storage</t>
  </si>
  <si>
    <t>New / Used?</t>
  </si>
  <si>
    <t>ARM Futures Ltd</t>
  </si>
  <si>
    <t>258 Lincoln Road</t>
  </si>
  <si>
    <t>AP No 47 / 1st</t>
  </si>
  <si>
    <t>New Lynn: entire site</t>
  </si>
  <si>
    <t>Service / Tyres</t>
  </si>
  <si>
    <t>5 Delta Ave rent</t>
  </si>
  <si>
    <t>AP No 43 / 1st</t>
  </si>
  <si>
    <t>Hobsonville: entire site</t>
  </si>
  <si>
    <t>Service / Parts</t>
  </si>
  <si>
    <t>8 Workplace Drive</t>
  </si>
  <si>
    <t>AP No 46 / 1st</t>
  </si>
  <si>
    <t>Lexus $5k re-allocation</t>
  </si>
  <si>
    <t>190 re-allocation</t>
  </si>
  <si>
    <t>Based on available space m^3</t>
  </si>
  <si>
    <t>NS</t>
  </si>
  <si>
    <t>STANDARD JOURNAL</t>
  </si>
  <si>
    <t>2023/24</t>
  </si>
  <si>
    <t>2024/25</t>
  </si>
  <si>
    <t>increase/decrease</t>
  </si>
  <si>
    <t>170 re-allocation</t>
  </si>
  <si>
    <t>Rent allocation</t>
  </si>
  <si>
    <t>HDN</t>
  </si>
  <si>
    <t>NLN</t>
  </si>
  <si>
    <t>HOB</t>
  </si>
  <si>
    <t>Toyota</t>
  </si>
  <si>
    <t>Lex &amp; Other</t>
  </si>
  <si>
    <t>Support Services Codes</t>
  </si>
  <si>
    <t>ALLOCATION</t>
  </si>
  <si>
    <t>AMOUNT</t>
  </si>
  <si>
    <t>*Not adjusted for COVID as Overheads presumed unchange</t>
  </si>
  <si>
    <t>Cost Centres</t>
  </si>
  <si>
    <t>Cost per month</t>
  </si>
  <si>
    <t>Check</t>
  </si>
  <si>
    <t>GL Codes</t>
  </si>
  <si>
    <t>Total</t>
  </si>
  <si>
    <t>Code:</t>
  </si>
  <si>
    <t>Account Name:</t>
  </si>
  <si>
    <t>Sub Total</t>
  </si>
  <si>
    <t>Fixed + Risks Per Month</t>
  </si>
  <si>
    <t>Position</t>
  </si>
  <si>
    <t>Name</t>
  </si>
  <si>
    <t>CEO</t>
  </si>
  <si>
    <t>Mark Jago</t>
  </si>
  <si>
    <t>Director</t>
  </si>
  <si>
    <t>Robert Jago</t>
  </si>
  <si>
    <t>COO</t>
  </si>
  <si>
    <t>Bronwen Newcombe</t>
  </si>
  <si>
    <t>Financial Controller</t>
  </si>
  <si>
    <t>Peter Sun</t>
  </si>
  <si>
    <t>Accounts Admin</t>
  </si>
  <si>
    <t>Leighanne Fisher</t>
  </si>
  <si>
    <t>Accounts Admin &amp; Banking - Grad</t>
  </si>
  <si>
    <t>Data Analysts - Candice (Contractor)</t>
  </si>
  <si>
    <t>Candice</t>
  </si>
  <si>
    <t>Data Analysts - Alvin (Contractor)</t>
  </si>
  <si>
    <t>Alvin</t>
  </si>
  <si>
    <t>Anish Puri</t>
  </si>
  <si>
    <t>Liza Jordaan</t>
  </si>
  <si>
    <t>Admin Co-ordinator</t>
  </si>
  <si>
    <t>Linda Mills</t>
  </si>
  <si>
    <t>Vehicle Admin</t>
  </si>
  <si>
    <t>Lisa McKenzie</t>
  </si>
  <si>
    <t>PD Co-ordinator</t>
  </si>
  <si>
    <t>Michelle Reynolds</t>
  </si>
  <si>
    <t>NWT Admin</t>
  </si>
  <si>
    <t>Kerry Goldblatt</t>
  </si>
  <si>
    <t>Lexus Sales Support</t>
  </si>
  <si>
    <t>Karen Readings</t>
  </si>
  <si>
    <t>HR Manager</t>
  </si>
  <si>
    <t>Eleanor Gregan</t>
  </si>
  <si>
    <t>Exployee Experience &amp; Marketing</t>
  </si>
  <si>
    <t>George Manaton</t>
  </si>
  <si>
    <t>CCO</t>
  </si>
  <si>
    <t>Matt Oxnam</t>
  </si>
  <si>
    <t>Marketing Manager</t>
  </si>
  <si>
    <t>Gail McNamara</t>
  </si>
  <si>
    <t>Project Delivery Coordinator</t>
  </si>
  <si>
    <t>Stephen Brown Hawke</t>
  </si>
  <si>
    <t>CX Manager</t>
  </si>
  <si>
    <t>Sam Jones</t>
  </si>
  <si>
    <t>CSC</t>
  </si>
  <si>
    <t>Isla Tiatia</t>
  </si>
  <si>
    <t>Jalen Brooks</t>
  </si>
  <si>
    <t>June Hakai</t>
  </si>
  <si>
    <t>Leesa Robinson</t>
  </si>
  <si>
    <t>Cerah Sanele</t>
  </si>
  <si>
    <t>James Smith</t>
  </si>
  <si>
    <t>Hamish</t>
  </si>
  <si>
    <t>Employee Code</t>
  </si>
  <si>
    <t>First Name</t>
  </si>
  <si>
    <t>Last Name</t>
  </si>
  <si>
    <t>Occupation</t>
  </si>
  <si>
    <t>Annual Fixed Salary</t>
  </si>
  <si>
    <t>Annual At Risk</t>
  </si>
  <si>
    <t>Total OTE</t>
  </si>
  <si>
    <t>Ashish</t>
  </si>
  <si>
    <t>PATERIYA</t>
  </si>
  <si>
    <t>Sheng</t>
  </si>
  <si>
    <t>Zhang</t>
  </si>
  <si>
    <t>Steven David</t>
  </si>
  <si>
    <t>BAMBURY</t>
  </si>
  <si>
    <t>Fraser Peter</t>
  </si>
  <si>
    <t>CUNNINGHAM</t>
  </si>
  <si>
    <t>Gavin Charles</t>
  </si>
  <si>
    <t>WILLMERS</t>
  </si>
  <si>
    <t>North Shore Sales Manager</t>
  </si>
  <si>
    <t>Aaron Elvis</t>
  </si>
  <si>
    <t>FLETCHER</t>
  </si>
  <si>
    <t>Service Manager</t>
  </si>
  <si>
    <t>Mehul</t>
  </si>
  <si>
    <t>BHARDWAJ</t>
  </si>
  <si>
    <t>Senior Service Advisor and Internal Parts Controller</t>
  </si>
  <si>
    <t>Merissa Elizabeth Shack</t>
  </si>
  <si>
    <t>McCORMACK</t>
  </si>
  <si>
    <t>Tony</t>
  </si>
  <si>
    <t>Jeffs</t>
  </si>
  <si>
    <t>After Sales Manager HBN</t>
  </si>
  <si>
    <t>Rene</t>
  </si>
  <si>
    <t>VERMEER</t>
  </si>
  <si>
    <t>Performance Parts Manager</t>
  </si>
  <si>
    <t>Kane Allen</t>
  </si>
  <si>
    <t>SOUTHGATE</t>
  </si>
  <si>
    <t>Parts Manager</t>
  </si>
  <si>
    <t>Donovan</t>
  </si>
  <si>
    <t>WATKINS</t>
  </si>
  <si>
    <t>Group Stock Controller</t>
  </si>
  <si>
    <t>Sandeep</t>
  </si>
  <si>
    <t>HARISUDAN</t>
  </si>
  <si>
    <t>Assistant Service Manager</t>
  </si>
  <si>
    <t>BHAN</t>
  </si>
  <si>
    <t>After Sales Manager</t>
  </si>
  <si>
    <t>McNamara</t>
  </si>
  <si>
    <t>Jason</t>
  </si>
  <si>
    <t>CLIFFORD</t>
  </si>
  <si>
    <t>Workshop Controller</t>
  </si>
  <si>
    <t>Craig Roger</t>
  </si>
  <si>
    <t>BIDDULPH</t>
  </si>
  <si>
    <t>Tyre Manager North Shore</t>
  </si>
  <si>
    <t>Daniel Guy</t>
  </si>
  <si>
    <t>SAYER</t>
  </si>
  <si>
    <t>Detailing Manager</t>
  </si>
  <si>
    <t>Niclaus</t>
  </si>
  <si>
    <t>VELTMAN</t>
  </si>
  <si>
    <t>Workshop Supervisor</t>
  </si>
  <si>
    <t>Blair</t>
  </si>
  <si>
    <t>DAVIS</t>
  </si>
  <si>
    <t>Gyung Seob</t>
  </si>
  <si>
    <t>HAN</t>
  </si>
  <si>
    <t>Lexus Foreman / Workshop Controller</t>
  </si>
  <si>
    <t>Sang Gon</t>
  </si>
  <si>
    <t>Shin</t>
  </si>
  <si>
    <t>Service Technician</t>
  </si>
  <si>
    <t>Michael</t>
  </si>
  <si>
    <t>Nieuwoudt</t>
  </si>
  <si>
    <t>Senior Service Advisor</t>
  </si>
  <si>
    <t>Pradeepkumar Narendra</t>
  </si>
  <si>
    <t>Patel</t>
  </si>
  <si>
    <t>Soo Fook</t>
  </si>
  <si>
    <t>CHIN</t>
  </si>
  <si>
    <t>Lexus Senior Technician</t>
  </si>
  <si>
    <t>Glen John</t>
  </si>
  <si>
    <t>Online Parts Coordinator</t>
  </si>
  <si>
    <t>Samuel William</t>
  </si>
  <si>
    <t>Townshend</t>
  </si>
  <si>
    <t>Parts Interpreter NST</t>
  </si>
  <si>
    <t>Mark</t>
  </si>
  <si>
    <t>TROUGHTON</t>
  </si>
  <si>
    <t>Parts Rep</t>
  </si>
  <si>
    <t>Carl</t>
  </si>
  <si>
    <t>BARTLETT</t>
  </si>
  <si>
    <t>Workshop Foreman</t>
  </si>
  <si>
    <t>1570H</t>
  </si>
  <si>
    <t>Joshua William</t>
  </si>
  <si>
    <t>SANTOS</t>
  </si>
  <si>
    <t>Timothy</t>
  </si>
  <si>
    <t>Smith</t>
  </si>
  <si>
    <t>WOF Technician</t>
  </si>
  <si>
    <t>Connor Aaron</t>
  </si>
  <si>
    <t>JOHNSTON</t>
  </si>
  <si>
    <t>Internal Controller</t>
  </si>
  <si>
    <t>Trisha Liane</t>
  </si>
  <si>
    <t>Stewart</t>
  </si>
  <si>
    <t>New Vehicle Logistics Lead</t>
  </si>
  <si>
    <t>Wai Hung</t>
  </si>
  <si>
    <t>LAM</t>
  </si>
  <si>
    <t>Parts Interpreter</t>
  </si>
  <si>
    <t>Jeffrey Keith</t>
  </si>
  <si>
    <t>HUNTER</t>
  </si>
  <si>
    <t>Dominik</t>
  </si>
  <si>
    <t>SUTER</t>
  </si>
  <si>
    <t>Marc Ronald</t>
  </si>
  <si>
    <t>BURKE</t>
  </si>
  <si>
    <t>Alexis Sydney Murray</t>
  </si>
  <si>
    <t>UJDUR</t>
  </si>
  <si>
    <t>Mason John</t>
  </si>
  <si>
    <t>KING</t>
  </si>
  <si>
    <t>Stephen Charles</t>
  </si>
  <si>
    <t>SHANNON</t>
  </si>
  <si>
    <t>Lexus Senior Service Advisor</t>
  </si>
  <si>
    <t>Brooke Angela</t>
  </si>
  <si>
    <t>YELAVICH</t>
  </si>
  <si>
    <t>Workshop Controller / Senior Service Advisor</t>
  </si>
  <si>
    <t>Lisa - Maree</t>
  </si>
  <si>
    <t>Stevens</t>
  </si>
  <si>
    <t>Service Technician - HBN</t>
  </si>
  <si>
    <t>1570B</t>
  </si>
  <si>
    <t>Luke</t>
  </si>
  <si>
    <t>Chiari</t>
  </si>
  <si>
    <t>Technician</t>
  </si>
  <si>
    <t>Karen</t>
  </si>
  <si>
    <t>Mens</t>
  </si>
  <si>
    <t>Jiayan</t>
  </si>
  <si>
    <t>LIU</t>
  </si>
  <si>
    <t>Lexus Sales Consultant</t>
  </si>
  <si>
    <t>Huiqiang</t>
  </si>
  <si>
    <t>ZHONG</t>
  </si>
  <si>
    <t>Service Technician NWT</t>
  </si>
  <si>
    <t>Avinesh Ram</t>
  </si>
  <si>
    <t>SEWAK</t>
  </si>
  <si>
    <t>Andrew</t>
  </si>
  <si>
    <t>Sewell-Dyson</t>
  </si>
  <si>
    <t>Jonathan</t>
  </si>
  <si>
    <t>Turner</t>
  </si>
  <si>
    <t>Service / WOF Technician</t>
  </si>
  <si>
    <t>Mark Joseph</t>
  </si>
  <si>
    <t>Pullitan</t>
  </si>
  <si>
    <t>Dale Murray</t>
  </si>
  <si>
    <t>MURRAY</t>
  </si>
  <si>
    <t>William</t>
  </si>
  <si>
    <t>Silva</t>
  </si>
  <si>
    <t>Linet Joyce</t>
  </si>
  <si>
    <t>VAZ</t>
  </si>
  <si>
    <t>Lexus Service Advisor</t>
  </si>
  <si>
    <t>Kyle Steven</t>
  </si>
  <si>
    <t>Smuts</t>
  </si>
  <si>
    <t>Grant</t>
  </si>
  <si>
    <t>Paik</t>
  </si>
  <si>
    <t>Part Interpreter</t>
  </si>
  <si>
    <t>Aaron Abhishek</t>
  </si>
  <si>
    <t>ROSHAN</t>
  </si>
  <si>
    <t>Erson Bn Effendi</t>
  </si>
  <si>
    <t>TEUBOH</t>
  </si>
  <si>
    <t>Service Technician NLN</t>
  </si>
  <si>
    <t>1570N</t>
  </si>
  <si>
    <t>Zoyeb Zabeed Ali</t>
  </si>
  <si>
    <t>SHAFIK</t>
  </si>
  <si>
    <t>Nobuyasu</t>
  </si>
  <si>
    <t>Ishihara</t>
  </si>
  <si>
    <t>Service Technician NST</t>
  </si>
  <si>
    <t>Liam</t>
  </si>
  <si>
    <t>Dawson</t>
  </si>
  <si>
    <t>Jonathan Howard</t>
  </si>
  <si>
    <t>HUGHES</t>
  </si>
  <si>
    <t>Assistant Tyre Manager</t>
  </si>
  <si>
    <t>Garry Paul</t>
  </si>
  <si>
    <t>Milham</t>
  </si>
  <si>
    <t>Senior Tyre Technician</t>
  </si>
  <si>
    <t>Benjamin Stephen</t>
  </si>
  <si>
    <t>Clark</t>
  </si>
  <si>
    <t>Phil Wilburt Esguerra</t>
  </si>
  <si>
    <t>Roxas</t>
  </si>
  <si>
    <t>Service Technician HBN</t>
  </si>
  <si>
    <t>Derwin</t>
  </si>
  <si>
    <t>Wong</t>
  </si>
  <si>
    <t>Mohammed</t>
  </si>
  <si>
    <t>KAMRUZZAMAN</t>
  </si>
  <si>
    <t>Sam</t>
  </si>
  <si>
    <t>WALLIS</t>
  </si>
  <si>
    <t>Lexus Apprentice Technician</t>
  </si>
  <si>
    <t>Angela</t>
  </si>
  <si>
    <t>Crombie</t>
  </si>
  <si>
    <t>Mohammed Jameel</t>
  </si>
  <si>
    <t>AKHTAR</t>
  </si>
  <si>
    <t>Assistant Manager - Tyre Bay</t>
  </si>
  <si>
    <t>Zuber</t>
  </si>
  <si>
    <t>MOHAMMED</t>
  </si>
  <si>
    <t>Keith</t>
  </si>
  <si>
    <t>Povey</t>
  </si>
  <si>
    <t>Parts Interpreter HND</t>
  </si>
  <si>
    <t>Daniel</t>
  </si>
  <si>
    <t>ASSUNCAO</t>
  </si>
  <si>
    <t>Used Sales Consultant</t>
  </si>
  <si>
    <t>FISHER</t>
  </si>
  <si>
    <t>Allan</t>
  </si>
  <si>
    <t>TAMAYO</t>
  </si>
  <si>
    <t>Service Groomer</t>
  </si>
  <si>
    <t>Jesse Edward Daniel</t>
  </si>
  <si>
    <t>TORREY</t>
  </si>
  <si>
    <t>Raphael</t>
  </si>
  <si>
    <t>MOLERA</t>
  </si>
  <si>
    <t>Apprentice Service Technician NLN</t>
  </si>
  <si>
    <t>Alexander</t>
  </si>
  <si>
    <t>Bambury</t>
  </si>
  <si>
    <t>Donna Caroline</t>
  </si>
  <si>
    <t>DARBY</t>
  </si>
  <si>
    <t>Parts Driver</t>
  </si>
  <si>
    <t>Megh</t>
  </si>
  <si>
    <t>Naik</t>
  </si>
  <si>
    <t>David James</t>
  </si>
  <si>
    <t>Wigg</t>
  </si>
  <si>
    <t>Tyre Bay Technician</t>
  </si>
  <si>
    <t>Kyle Benjamin</t>
  </si>
  <si>
    <t>Cuevas</t>
  </si>
  <si>
    <t>Concierge</t>
  </si>
  <si>
    <t>Colleen Marie</t>
  </si>
  <si>
    <t>STEWART</t>
  </si>
  <si>
    <t>Kacey</t>
  </si>
  <si>
    <t>HUYNH</t>
  </si>
  <si>
    <t>Warranty Administrator</t>
  </si>
  <si>
    <t>Jon Paolo</t>
  </si>
  <si>
    <t>Urbiztondo</t>
  </si>
  <si>
    <t>Accessory Fitter</t>
  </si>
  <si>
    <t>Tiago</t>
  </si>
  <si>
    <t>Stark</t>
  </si>
  <si>
    <t>Service Concierge</t>
  </si>
  <si>
    <t>Ryan</t>
  </si>
  <si>
    <t>Bailey</t>
  </si>
  <si>
    <t>Apprentice Technician</t>
  </si>
  <si>
    <t>Hyunho</t>
  </si>
  <si>
    <t>HONG</t>
  </si>
  <si>
    <t>Apprentice Service Technician NWT</t>
  </si>
  <si>
    <t>John</t>
  </si>
  <si>
    <t>Walker</t>
  </si>
  <si>
    <t>Apprentice Service Technician</t>
  </si>
  <si>
    <t>Gurpreet</t>
  </si>
  <si>
    <t>Singh</t>
  </si>
  <si>
    <t>Andreas</t>
  </si>
  <si>
    <t>PURNOMO</t>
  </si>
  <si>
    <t>Business Manager</t>
  </si>
  <si>
    <t>Matthew</t>
  </si>
  <si>
    <t>DILKS</t>
  </si>
  <si>
    <t>Ka Yau</t>
  </si>
  <si>
    <t>CHAN</t>
  </si>
  <si>
    <t>Tyre Technician</t>
  </si>
  <si>
    <t>Nathan Foon Wai</t>
  </si>
  <si>
    <t>Sou</t>
  </si>
  <si>
    <t>Shane Dominic</t>
  </si>
  <si>
    <t>WHISKEN</t>
  </si>
  <si>
    <t>Senior Groomer</t>
  </si>
  <si>
    <t>Damon Thomas</t>
  </si>
  <si>
    <t>EDWARDS</t>
  </si>
  <si>
    <t>Jon Erhl Maverick Cruz</t>
  </si>
  <si>
    <t>LIMOS</t>
  </si>
  <si>
    <t>Qiang</t>
  </si>
  <si>
    <t>LI</t>
  </si>
  <si>
    <t>Neville</t>
  </si>
  <si>
    <t>Hawkes</t>
  </si>
  <si>
    <t>Used Vehicle Sales Coordinator</t>
  </si>
  <si>
    <t>Hong Cheng</t>
  </si>
  <si>
    <t>QIU</t>
  </si>
  <si>
    <t>Wash Bay Supervisor</t>
  </si>
  <si>
    <t>Justin Quinto</t>
  </si>
  <si>
    <t>URBIZTONDO</t>
  </si>
  <si>
    <t>Scott</t>
  </si>
  <si>
    <t>BROWN</t>
  </si>
  <si>
    <t>Driver / Groomer HBN</t>
  </si>
  <si>
    <t>Max</t>
  </si>
  <si>
    <t>JOHNSON</t>
  </si>
  <si>
    <t>Yuanyuan</t>
  </si>
  <si>
    <t>WANG</t>
  </si>
  <si>
    <t>Julie Gaylene</t>
  </si>
  <si>
    <t>GRGICEVICH</t>
  </si>
  <si>
    <t>James Selvadurai</t>
  </si>
  <si>
    <t>VANNIASINGHAM</t>
  </si>
  <si>
    <t>Senior Sales Consultant</t>
  </si>
  <si>
    <t>Jesse</t>
  </si>
  <si>
    <t>ASTON-EBERT</t>
  </si>
  <si>
    <t>Di</t>
  </si>
  <si>
    <t>Business Manager Support</t>
  </si>
  <si>
    <t>Xin</t>
  </si>
  <si>
    <t>Wei</t>
  </si>
  <si>
    <t>Sales Consultant NST</t>
  </si>
  <si>
    <t>Paul</t>
  </si>
  <si>
    <t>McTernan</t>
  </si>
  <si>
    <t>Used Vehicle Sales Consultant</t>
  </si>
  <si>
    <t>Michelle Karen</t>
  </si>
  <si>
    <t>Watts Filipchich</t>
  </si>
  <si>
    <t>Sales Consultant - Lexus</t>
  </si>
  <si>
    <t>Hin Wai William</t>
  </si>
  <si>
    <t>Li</t>
  </si>
  <si>
    <t>Sales Consultant (Used Vehicles)</t>
  </si>
  <si>
    <t>Oliver</t>
  </si>
  <si>
    <t>Godward</t>
  </si>
  <si>
    <t>Kevin</t>
  </si>
  <si>
    <t>Chow</t>
  </si>
  <si>
    <t>Sales Consultant (New Vehicles)</t>
  </si>
  <si>
    <t>Christopher</t>
  </si>
  <si>
    <t>MacRae</t>
  </si>
  <si>
    <t>Logan</t>
  </si>
  <si>
    <t>Holloway</t>
  </si>
  <si>
    <t>Madison Kay</t>
  </si>
  <si>
    <t>Oxley</t>
  </si>
  <si>
    <t>Warehouse Assistant</t>
  </si>
  <si>
    <t>BROOKS</t>
  </si>
  <si>
    <t>Jade</t>
  </si>
  <si>
    <t>Goodwin</t>
  </si>
  <si>
    <t>Sophia</t>
  </si>
  <si>
    <t>Corey Matthew Roy</t>
  </si>
  <si>
    <t>Yu Tong</t>
  </si>
  <si>
    <t>Du</t>
  </si>
  <si>
    <t>Firth</t>
  </si>
  <si>
    <t>Temp Workshop Hand</t>
  </si>
  <si>
    <t>Yasheel</t>
  </si>
  <si>
    <t>Pratap</t>
  </si>
  <si>
    <t>Jeunne</t>
  </si>
  <si>
    <t>Villon</t>
  </si>
  <si>
    <t>Rayner</t>
  </si>
  <si>
    <t>Sandford</t>
  </si>
  <si>
    <t>Groomer (Lexus and Toyota)</t>
  </si>
  <si>
    <t>Samuel</t>
  </si>
  <si>
    <t>Fraser</t>
  </si>
  <si>
    <t>Joseph Yi-Feng</t>
  </si>
  <si>
    <t>Wang</t>
  </si>
  <si>
    <t>Yard Hand/ Groomer</t>
  </si>
  <si>
    <t>Du Toit</t>
  </si>
  <si>
    <t>Yard Hand</t>
  </si>
  <si>
    <t>Zhuobin</t>
  </si>
  <si>
    <t>WEI</t>
  </si>
  <si>
    <t>Sales Consultant</t>
  </si>
  <si>
    <t>Sida</t>
  </si>
  <si>
    <t>CHEN</t>
  </si>
  <si>
    <t>Francesca</t>
  </si>
  <si>
    <t>Schmidlin</t>
  </si>
  <si>
    <t>ZHANG</t>
  </si>
  <si>
    <t>New Sales Consultant</t>
  </si>
  <si>
    <t>Ming</t>
  </si>
  <si>
    <t>Chen</t>
  </si>
  <si>
    <t>Adrian Nicholas</t>
  </si>
  <si>
    <t>LEE</t>
  </si>
  <si>
    <t>Prem</t>
  </si>
  <si>
    <t>CHAND</t>
  </si>
  <si>
    <t>Angus</t>
  </si>
  <si>
    <t>Aroa</t>
  </si>
  <si>
    <t>Sales Cadet (NWT)</t>
  </si>
  <si>
    <t>Joonhyuk</t>
  </si>
  <si>
    <t>Jung</t>
  </si>
  <si>
    <t>Yue</t>
  </si>
  <si>
    <t>New Vehicle Co-Ordinator</t>
  </si>
  <si>
    <t>Aaron</t>
  </si>
  <si>
    <t>Backhouse-Smith</t>
  </si>
  <si>
    <t>Patrick</t>
  </si>
  <si>
    <t>DUDDY</t>
  </si>
  <si>
    <t>Service Advisor and ExtraCare Warranty</t>
  </si>
  <si>
    <t>Brent</t>
  </si>
  <si>
    <t>MITCHELL</t>
  </si>
  <si>
    <t>Graham</t>
  </si>
  <si>
    <t>Expenses%</t>
  </si>
  <si>
    <t>B</t>
  </si>
  <si>
    <t>Thomas</t>
  </si>
  <si>
    <t>NEW VEHICLES</t>
  </si>
  <si>
    <t>NEW VEHICLES NS</t>
  </si>
  <si>
    <t>New Vehicles Sold</t>
  </si>
  <si>
    <t>Commission p.u.</t>
  </si>
  <si>
    <t>Total commission</t>
  </si>
  <si>
    <t>NEW VEHICLES NW</t>
  </si>
  <si>
    <t>USED VEHICLES NW</t>
  </si>
  <si>
    <t>USED VEHICLES NS-5</t>
  </si>
  <si>
    <t>TOYOTA</t>
  </si>
  <si>
    <t>LEX</t>
  </si>
  <si>
    <t xml:space="preserve">USED VEHICLES </t>
  </si>
  <si>
    <t>Used Vehicles Sold</t>
  </si>
  <si>
    <t>Units Delivered</t>
  </si>
  <si>
    <t>NV Delivered - NEW</t>
  </si>
  <si>
    <t>Based Rate  Commission</t>
  </si>
  <si>
    <t>Volume Incentive / units</t>
  </si>
  <si>
    <t>NPS Achievement</t>
  </si>
  <si>
    <t>Assume above target</t>
  </si>
  <si>
    <t>Accessory Target</t>
  </si>
  <si>
    <t>Assume 100% of aggregated target</t>
  </si>
  <si>
    <t>110%+</t>
  </si>
  <si>
    <t>Assume above 110% of aggregated target</t>
  </si>
  <si>
    <t>Velocity Target (&lt; 12 days)</t>
  </si>
  <si>
    <t>Finance and Extra Care</t>
  </si>
  <si>
    <t>Paint Fabric</t>
  </si>
  <si>
    <t>Tinted Windows</t>
  </si>
  <si>
    <t>Total Commission Earnt</t>
  </si>
  <si>
    <t>Total Commission PU</t>
  </si>
  <si>
    <t>Fixed Salary</t>
  </si>
  <si>
    <t>UV Delivered - NEW</t>
  </si>
  <si>
    <t>Gross Profits</t>
  </si>
  <si>
    <t>Based Rates</t>
  </si>
  <si>
    <t>Based Rate - $250 PU or 10% of GP</t>
  </si>
  <si>
    <t>Volume Incentive</t>
  </si>
  <si>
    <t>Monthly NV / SP</t>
  </si>
  <si>
    <t>Delivered - Lex</t>
  </si>
  <si>
    <t>NEW VEHICLES LEX</t>
  </si>
  <si>
    <t>USED VEHICLES LEX</t>
  </si>
  <si>
    <t>Assume 100%</t>
  </si>
  <si>
    <t>F&amp;I - 160</t>
  </si>
  <si>
    <t>F&amp;I - 162</t>
  </si>
  <si>
    <t>F&amp;I - 260</t>
  </si>
  <si>
    <t>nv &amp; uv volumn growth</t>
  </si>
  <si>
    <t>NW</t>
  </si>
  <si>
    <t>Ignore because all in OTE</t>
  </si>
  <si>
    <t>Home Cost Box - Department Code</t>
  </si>
  <si>
    <t>Home Cost Box - Department</t>
  </si>
  <si>
    <t>Variable - Cost Centre Code (B)</t>
  </si>
  <si>
    <t>Fixed - Cost Centre Code (A)</t>
  </si>
  <si>
    <t>Home Costing Percentage - OLD</t>
  </si>
  <si>
    <t>Costing Percentage - FY 2025</t>
  </si>
  <si>
    <t>Fixed Department Code</t>
  </si>
  <si>
    <t>Fixed Cost Centre Code (A)</t>
  </si>
  <si>
    <t>Fixed Salaries Allocation</t>
  </si>
  <si>
    <t>Commission Department Code</t>
  </si>
  <si>
    <t>Commission Cost Centre Code (B)</t>
  </si>
  <si>
    <t>Commission Allocation</t>
  </si>
  <si>
    <t>Sick Department Code</t>
  </si>
  <si>
    <t>Sick Cost Centre Code (B)</t>
  </si>
  <si>
    <t>Sick Allocation</t>
  </si>
  <si>
    <t>340_Labour</t>
  </si>
  <si>
    <t>140_Other</t>
  </si>
  <si>
    <t>130_Other</t>
  </si>
  <si>
    <t>230_Other</t>
  </si>
  <si>
    <t>140_Labour</t>
  </si>
  <si>
    <t>935_Manager</t>
  </si>
  <si>
    <t>110_Sales</t>
  </si>
  <si>
    <t>140_Manager</t>
  </si>
  <si>
    <t>112_Sales</t>
  </si>
  <si>
    <t>122_Sales</t>
  </si>
  <si>
    <t>142_Other</t>
  </si>
  <si>
    <t>440_Labour</t>
  </si>
  <si>
    <t>General Manager, AfterSales</t>
  </si>
  <si>
    <t>130_Manager</t>
  </si>
  <si>
    <t>142_Manager</t>
  </si>
  <si>
    <t>147_Manager</t>
  </si>
  <si>
    <t>150_Manager</t>
  </si>
  <si>
    <t>230_Manager</t>
  </si>
  <si>
    <t>240_Manager</t>
  </si>
  <si>
    <t>330_Manager</t>
  </si>
  <si>
    <t>340_Manager</t>
  </si>
  <si>
    <t>430_Manager</t>
  </si>
  <si>
    <t>440_Manager</t>
  </si>
  <si>
    <t>936_Manager</t>
  </si>
  <si>
    <t>General Manager, Sales</t>
  </si>
  <si>
    <t>110_Manager</t>
  </si>
  <si>
    <t>112_Manager</t>
  </si>
  <si>
    <t>120_Manager</t>
  </si>
  <si>
    <t>121_Manager</t>
  </si>
  <si>
    <t>160_Manager</t>
  </si>
  <si>
    <t>440_Other</t>
  </si>
  <si>
    <t>120_Sales</t>
  </si>
  <si>
    <t>121_Sales</t>
  </si>
  <si>
    <t>260_Other</t>
  </si>
  <si>
    <t>240_Other</t>
  </si>
  <si>
    <t>340_Other</t>
  </si>
  <si>
    <t>160_Other</t>
  </si>
  <si>
    <t>142_Labour</t>
  </si>
  <si>
    <t>110_Other</t>
  </si>
  <si>
    <t>330_Other</t>
  </si>
  <si>
    <t>112_Other</t>
  </si>
  <si>
    <t>220_Sales</t>
  </si>
  <si>
    <t>147_Other</t>
  </si>
  <si>
    <t>430_Other</t>
  </si>
  <si>
    <t>160_Sales</t>
  </si>
  <si>
    <t>210_Sales</t>
  </si>
  <si>
    <t>220_Other</t>
  </si>
  <si>
    <t>260_Sales</t>
  </si>
  <si>
    <t>240_Labour</t>
  </si>
  <si>
    <t>210_Other</t>
  </si>
  <si>
    <t>935_Other</t>
  </si>
  <si>
    <t>150_Other</t>
  </si>
  <si>
    <t>936_Other</t>
  </si>
  <si>
    <t>left - not replacing now</t>
  </si>
  <si>
    <t>left - replacing</t>
  </si>
  <si>
    <t>120_Other</t>
  </si>
  <si>
    <t>210_Manager</t>
  </si>
  <si>
    <t>260_Manager</t>
  </si>
  <si>
    <t>Luc</t>
  </si>
  <si>
    <t>Worthington</t>
  </si>
  <si>
    <t>Trade Me Coordinator</t>
  </si>
  <si>
    <t>Jessica</t>
  </si>
  <si>
    <t>Chalmers</t>
  </si>
  <si>
    <t>Service Advisor - New Lynn</t>
  </si>
  <si>
    <t>Expenses Code</t>
  </si>
  <si>
    <t>Amounts p.a</t>
  </si>
  <si>
    <t>Amounts p.m</t>
  </si>
  <si>
    <t>Catergies</t>
  </si>
  <si>
    <t>Commission - Manager</t>
  </si>
  <si>
    <t>Commission - Sales</t>
  </si>
  <si>
    <t>Salaires - Other</t>
  </si>
  <si>
    <t>Salaries - Manager</t>
  </si>
  <si>
    <t>Salaries - Salesperson</t>
  </si>
  <si>
    <t>Total Amount</t>
  </si>
  <si>
    <t>Total Amount of 7020</t>
  </si>
  <si>
    <t>7020 in this sheet</t>
  </si>
  <si>
    <t>Total Amount - 7020 in this sheet</t>
  </si>
  <si>
    <t xml:space="preserve">Check </t>
  </si>
  <si>
    <t>Equal = Salaries  + Commission + Sick</t>
  </si>
  <si>
    <t>0~12</t>
  </si>
  <si>
    <t>13 ~</t>
  </si>
  <si>
    <t>0~16</t>
  </si>
  <si>
    <t>17~20</t>
  </si>
  <si>
    <t>20~</t>
  </si>
  <si>
    <t>GP</t>
  </si>
  <si>
    <t>New Vehicle - NS 110</t>
  </si>
  <si>
    <t>Increase variables</t>
  </si>
  <si>
    <t>Gross Profit</t>
  </si>
  <si>
    <t>New Vehicle - NW 210</t>
  </si>
  <si>
    <t>Used Vehicle - NS 120</t>
  </si>
  <si>
    <t>Used Vehicle - NW 220</t>
  </si>
  <si>
    <t>New Vehicle - LEX 112</t>
  </si>
  <si>
    <t>Used Vehicle - LEX 122</t>
  </si>
  <si>
    <t>Total-7030</t>
  </si>
  <si>
    <t>check</t>
  </si>
  <si>
    <t>Expenses</t>
  </si>
  <si>
    <t>Exepense FY-2023</t>
  </si>
  <si>
    <t>Total*%</t>
  </si>
  <si>
    <t>Total Exepense FY-2023</t>
  </si>
  <si>
    <t>GP / Units</t>
  </si>
  <si>
    <t>Materials / units</t>
  </si>
  <si>
    <t>Less Labours / units</t>
  </si>
  <si>
    <t>Sales / Units</t>
  </si>
  <si>
    <t>Revenue</t>
  </si>
  <si>
    <t>Price/Units</t>
  </si>
  <si>
    <t>P&amp;F Analysis - FY25</t>
  </si>
  <si>
    <t>Recommodation Materials Charges</t>
  </si>
  <si>
    <t>Recommodation Labours Charges</t>
  </si>
  <si>
    <t>Victor &amp; Jack Labours Charges</t>
  </si>
  <si>
    <t>Sales Volume</t>
  </si>
  <si>
    <t>Revenue - LY</t>
  </si>
  <si>
    <t>P&amp;F Analysis - FY24</t>
  </si>
  <si>
    <t>Transportation - Storage</t>
  </si>
  <si>
    <t>Transportation</t>
  </si>
  <si>
    <t>PPE</t>
  </si>
  <si>
    <t>projected sales for the year</t>
  </si>
  <si>
    <t>P&amp;F</t>
  </si>
  <si>
    <t>Grooming - PPE</t>
  </si>
  <si>
    <t>Grooming - Materials</t>
  </si>
  <si>
    <t>Grooming - Labour</t>
  </si>
  <si>
    <t>If we pass this risk to Victor &amp; Jack, this could significant reduce.</t>
  </si>
  <si>
    <t>P&amp;F - Materials</t>
  </si>
  <si>
    <t>Gifts</t>
  </si>
  <si>
    <t>Grooming - Materials &amp; PPE</t>
  </si>
  <si>
    <t>Consumables</t>
  </si>
  <si>
    <t>Grooming - Labours (Maintaining)</t>
  </si>
  <si>
    <t>Advertising</t>
  </si>
  <si>
    <t>Accessories</t>
  </si>
  <si>
    <t>Sum of Amount</t>
  </si>
  <si>
    <t>FY 25</t>
  </si>
  <si>
    <t>Mar 23 - Feb 24</t>
  </si>
  <si>
    <t>407263-D01</t>
  </si>
  <si>
    <t>Wyatt Machine Tools</t>
  </si>
  <si>
    <t>PO24008602</t>
  </si>
  <si>
    <t>white spirits to service all other prod to sales</t>
  </si>
  <si>
    <t>PO24007989</t>
  </si>
  <si>
    <t>Wash bay</t>
  </si>
  <si>
    <t>Victor Contractors Ltd</t>
  </si>
  <si>
    <t>TF Group Limited RMMFT-4040Y - Yellow Microfibre Towel - 40cm x 40cm</t>
  </si>
  <si>
    <t>TF Group Limited reversal</t>
  </si>
  <si>
    <t>TF Group Limited Picnic Bag and Car Care Kit</t>
  </si>
  <si>
    <t>SI-0010315</t>
  </si>
  <si>
    <t>TF Group Limited PBC-TFG345 - Picnic Bag and Car Care Kit: North Western Toyota</t>
  </si>
  <si>
    <t>SI-0010125</t>
  </si>
  <si>
    <t>TF Group Limited PBC-TFG330 - Picnic Bag and Car Care Kit: North Shore Toyota</t>
  </si>
  <si>
    <t>SI00102607</t>
  </si>
  <si>
    <t>TF Group Limited- NWT supplies</t>
  </si>
  <si>
    <t xml:space="preserve">TF Group Limited lexus &amp; North shore care kit </t>
  </si>
  <si>
    <t>TF Group Limited Dura Seal Paint Protection, Leather Protection Kit</t>
  </si>
  <si>
    <t>TF Group Limited Dura Seal Paint Protection Picnic Bag and Car Care Kit</t>
  </si>
  <si>
    <t>SI-0010310</t>
  </si>
  <si>
    <t>TF Group Limited Dura Seal Paint Protection Dura-Seal Leather Protection Kit</t>
  </si>
  <si>
    <t>SI-0010346</t>
  </si>
  <si>
    <t>TF Group Limited Dura Seal Paint Protection - Premium</t>
  </si>
  <si>
    <t>TF Group Limited Dura Seal Paint Protection</t>
  </si>
  <si>
    <t>SI-0010182</t>
  </si>
  <si>
    <t>SI00102619</t>
  </si>
  <si>
    <t>TF Group Limited- dura seal</t>
  </si>
  <si>
    <t>TF Group Limited DSSFP-20L Dura Seal Spirit Based Fabric Protection  20 Litre</t>
  </si>
  <si>
    <t>TF Group Limited DSLP-001 - Dura-Seal Leather Protection Kit</t>
  </si>
  <si>
    <t>TF Group Limited  Dura Seal Paint Protection</t>
  </si>
  <si>
    <t>SI-0010158</t>
  </si>
  <si>
    <t>SI-0010052</t>
  </si>
  <si>
    <t xml:space="preserve">TF Group Limited - dura seal paint </t>
  </si>
  <si>
    <t>SI-0010368</t>
  </si>
  <si>
    <t>TF Group Limited</t>
  </si>
  <si>
    <t>SI-0010365</t>
  </si>
  <si>
    <t>O'PAID</t>
  </si>
  <si>
    <t>SI-0010137</t>
  </si>
  <si>
    <t>SI-0010083</t>
  </si>
  <si>
    <t>I-00099870</t>
  </si>
  <si>
    <t>PO14020236</t>
  </si>
  <si>
    <t>suplies</t>
  </si>
  <si>
    <t xml:space="preserve">Sundry Creditors Masterdesign digital print with clear laminated protect UV </t>
  </si>
  <si>
    <t>UBER</t>
  </si>
  <si>
    <t>Sundry Creditors</t>
  </si>
  <si>
    <t>PO15000630</t>
  </si>
  <si>
    <t>stuff</t>
  </si>
  <si>
    <t>Staff Reimbursments</t>
  </si>
  <si>
    <t xml:space="preserve">Staff Reimbursements uber </t>
  </si>
  <si>
    <t>11.10.2023</t>
  </si>
  <si>
    <t>Staff Reimbursements Oliver Godward</t>
  </si>
  <si>
    <t>GIFT</t>
  </si>
  <si>
    <t>Staff Reimbursements- Karen Readings</t>
  </si>
  <si>
    <t xml:space="preserve">Staff Reimbursements James Vann Uber </t>
  </si>
  <si>
    <t>Staff Reimbursements</t>
  </si>
  <si>
    <t>Repco Limited</t>
  </si>
  <si>
    <t>N/A</t>
  </si>
  <si>
    <t>Recoding all the Dura seal cost to prepaid expense account</t>
  </si>
  <si>
    <t>PO24007940</t>
  </si>
  <si>
    <t>Products</t>
  </si>
  <si>
    <t>Print Consultants Ltd</t>
  </si>
  <si>
    <t>GIFTS</t>
  </si>
  <si>
    <t>Prem Chand- gifts for customer</t>
  </si>
  <si>
    <t>D17988</t>
  </si>
  <si>
    <t>Pacer Car Clean Products NZ Lt GRAPE WASH 20LT  MALCO PERFECT 10 AEROSOL  DRESSING  WINDOW CLEANER 20LT</t>
  </si>
  <si>
    <t>205740/01</t>
  </si>
  <si>
    <t>Pacer Car Clean Products NZ Lt GRAPE WASH 200LT</t>
  </si>
  <si>
    <t>205905/01</t>
  </si>
  <si>
    <t>Pacer Car Clean Products NZ Lt</t>
  </si>
  <si>
    <t>D17353</t>
  </si>
  <si>
    <t>63979-1</t>
  </si>
  <si>
    <t>North Harbour Compliance</t>
  </si>
  <si>
    <t>66911S23</t>
  </si>
  <si>
    <t>N Z Automobile Association</t>
  </si>
  <si>
    <t xml:space="preserve">Max Car Groomers Limited yard service </t>
  </si>
  <si>
    <t>Max Car Groomers Limited Yard service</t>
  </si>
  <si>
    <t>Max Car Groomers Limited yard service</t>
  </si>
  <si>
    <t>Max Car Groomers Limited Yard Service</t>
  </si>
  <si>
    <t>Max Car Groomers Limited</t>
  </si>
  <si>
    <t>King Wei</t>
  </si>
  <si>
    <t>PO19004027</t>
  </si>
  <si>
    <t>Jump Pack for Department 120</t>
  </si>
  <si>
    <t>JS One Stop Auto Touch Ltd YARD VEHICLE GROOM</t>
  </si>
  <si>
    <t>JS One Stop Auto Touch Ltd</t>
  </si>
  <si>
    <t>JS Auto Service Limited- yard work NWT</t>
  </si>
  <si>
    <t>JS Auto Service Limited- yard work</t>
  </si>
  <si>
    <t>JS Auto Service Limited YARD WORK</t>
  </si>
  <si>
    <t xml:space="preserve">JS Auto Service Limited Yard vehicle groom </t>
  </si>
  <si>
    <t>JS Auto Service Limited YARD VEHICLE GROOM</t>
  </si>
  <si>
    <t>JS Auto Service Limited- yard groom</t>
  </si>
  <si>
    <t>JS Auto Service Limited Yard groom</t>
  </si>
  <si>
    <t>JS Auto Service Limited- clay complete sstem</t>
  </si>
  <si>
    <t>JS Auto Service Limited</t>
  </si>
  <si>
    <t xml:space="preserve">IAuto Car Services LtdCLEAN TOYOTA DEMO AND YARD CARS </t>
  </si>
  <si>
    <t>IAuto Car Services LtdCLEAN TOYOTA DEMO AND YARD CAR</t>
  </si>
  <si>
    <t>IAuto Car Services Ltd- yard cars</t>
  </si>
  <si>
    <t xml:space="preserve">IAuto Car Services Ltd Clean yard cars </t>
  </si>
  <si>
    <t>IAuto Car Services Ltd- clean yard cars</t>
  </si>
  <si>
    <t>IAuto Car Services Ltd Clean yard cars</t>
  </si>
  <si>
    <t>IAuto Car Services Ltd Clean yard and demo cars</t>
  </si>
  <si>
    <t xml:space="preserve">IAuto Car Services Ltd CLEAN TOYOTA YARD CARS </t>
  </si>
  <si>
    <t>IAuto Car Services Ltd clean toyota demos &amp; yard cars</t>
  </si>
  <si>
    <t xml:space="preserve">IAuto Car Services Ltd CLEAN TOYOTA DEMO AND YARD CARS CLEAN YARD STOCK CARS </t>
  </si>
  <si>
    <t xml:space="preserve">IAuto Car Services Ltd CLEAN TOYOTA DEMO AND YARD CARS </t>
  </si>
  <si>
    <t xml:space="preserve">IAuto Car Services Ltd Clean Toyota Demo &amp; Yard cars </t>
  </si>
  <si>
    <t xml:space="preserve">IAuto Car Services Ltd Clean demos and yard cars </t>
  </si>
  <si>
    <t xml:space="preserve">IAuto Car Services Ltd CLEAN DEMO CARS AND YARD CARS </t>
  </si>
  <si>
    <t xml:space="preserve">IAuto Car Services Ltd Clean demo and yard cars </t>
  </si>
  <si>
    <t>IAuto Car Services Ltd- clean demo and yard cars</t>
  </si>
  <si>
    <t>IAuto Car Services Ltd cleam yard and demo cars</t>
  </si>
  <si>
    <t>IAuto Car Services Ltd</t>
  </si>
  <si>
    <t>PO15000550</t>
  </si>
  <si>
    <t>grapewash 200l</t>
  </si>
  <si>
    <t>EOM Re-allocation</t>
  </si>
  <si>
    <t>PO24008528</t>
  </si>
  <si>
    <t>cleaning products (white spirits to workshop and cleaning to grooming sales)</t>
  </si>
  <si>
    <t>PO24008761</t>
  </si>
  <si>
    <t>cleaning products</t>
  </si>
  <si>
    <t>PO24008448</t>
  </si>
  <si>
    <t>Cleaning products</t>
  </si>
  <si>
    <t>PO24008170</t>
  </si>
  <si>
    <t>PO24008669</t>
  </si>
  <si>
    <t>cleaning prod</t>
  </si>
  <si>
    <t>PO24008388</t>
  </si>
  <si>
    <t>PO24008323</t>
  </si>
  <si>
    <t>CLEANING PROD</t>
  </si>
  <si>
    <t>SIN710513</t>
  </si>
  <si>
    <t>Car Haulaways Ltd (CDG) Fuel Surcharge</t>
  </si>
  <si>
    <t>PO19004070</t>
  </si>
  <si>
    <t xml:space="preserve">bZ4X decals for two demonstrator units, one from NST NV's and one from NWT NV's. </t>
  </si>
  <si>
    <t>PO11208191</t>
  </si>
  <si>
    <t>Blower Vac</t>
  </si>
  <si>
    <t>Autoseen Accessories Ltd- yard tow ball covers</t>
  </si>
  <si>
    <t xml:space="preserve">Autoseen Accessories Ltd </t>
  </si>
  <si>
    <t>Autoseen Accessories Ltd</t>
  </si>
  <si>
    <t>Automotive Visuals 2005 Ltd Vinyl yellow</t>
  </si>
  <si>
    <t>Automotive Visuals 2005 Ltd Vinyl Tags Custom Flags Mixed art as per Ash/Donovan</t>
  </si>
  <si>
    <t xml:space="preserve">Automotive Visuals 2005 Ltd sale flag </t>
  </si>
  <si>
    <t>Automotive Visuals 2005 Ltd Regos 4 screen</t>
  </si>
  <si>
    <t>Automotive Visuals 2005 Ltd Regos</t>
  </si>
  <si>
    <t>Automotive Visuals 2005 Ltd Red Tags inserts and rings</t>
  </si>
  <si>
    <t>Automotive Visuals 2005 Ltd- Plain Red tags inserts and rings</t>
  </si>
  <si>
    <t>Automotive Visuals 2005 Ltd key tags blue</t>
  </si>
  <si>
    <t>Automotive Visuals 2005 Ltd  Plate Frames Custom print</t>
  </si>
  <si>
    <t xml:space="preserve">Automotive Visuals 2005 Ltd - plate frames </t>
  </si>
  <si>
    <t>Automotive Visuals 2005 Ltd</t>
  </si>
  <si>
    <t>INV-21688</t>
  </si>
  <si>
    <t>Auto Trader Media Group onthly Premium Listing Package for North Shore Toyota and North Western Toyota</t>
  </si>
  <si>
    <t>SIN005278</t>
  </si>
  <si>
    <t>Auto Logistics Ltd Storage at Sparky Road</t>
  </si>
  <si>
    <t>SIN005126</t>
  </si>
  <si>
    <t>Auto Logistics Ltd September Storage at Auckland, Sparky Road</t>
  </si>
  <si>
    <t>SIN005127</t>
  </si>
  <si>
    <t>SIN005354</t>
  </si>
  <si>
    <t>Auto Logistics Ltd November 23 storage as per attached spreedsheet</t>
  </si>
  <si>
    <t>SIN005717</t>
  </si>
  <si>
    <t>Auto Logistics Ltd Feb Storage at Auckland Sparky Road as per the details below</t>
  </si>
  <si>
    <t>Auto Logistics Ltd AUTOS STORAGE</t>
  </si>
  <si>
    <t>SIN005584</t>
  </si>
  <si>
    <t>Auto Logistics Ltd</t>
  </si>
  <si>
    <t>SIN005463</t>
  </si>
  <si>
    <t>SIN005280</t>
  </si>
  <si>
    <t>SIN005035</t>
  </si>
  <si>
    <t>SIN005036</t>
  </si>
  <si>
    <t>SIN004820</t>
  </si>
  <si>
    <t>SIN004675</t>
  </si>
  <si>
    <t>SIN004540</t>
  </si>
  <si>
    <t>SIN004451</t>
  </si>
  <si>
    <t>Allocating Vehicle prepaid expenses to holding account</t>
  </si>
  <si>
    <t>30.01.2024</t>
  </si>
  <si>
    <t xml:space="preserve">Adrian Lee Uber </t>
  </si>
  <si>
    <t>28.11.2023</t>
  </si>
  <si>
    <t>Adrian Lee</t>
  </si>
  <si>
    <t>INV-11077</t>
  </si>
  <si>
    <t>A Team IT</t>
  </si>
  <si>
    <t>7040 fix</t>
  </si>
  <si>
    <t>0523 - EOM - NV &amp; UV Selling Expenses reallocation</t>
  </si>
  <si>
    <t>0224- EOM Vehicle Expenses reco</t>
  </si>
  <si>
    <t>0224 - EOM - Vehicle Delivery Expenses</t>
  </si>
  <si>
    <t>Coding</t>
  </si>
  <si>
    <t>Amount</t>
  </si>
  <si>
    <t>Reference</t>
  </si>
  <si>
    <t>Trn. Description</t>
  </si>
  <si>
    <t>Trn. Date</t>
  </si>
  <si>
    <t>Account Name</t>
  </si>
  <si>
    <t>Account</t>
  </si>
  <si>
    <t>COGS saving</t>
  </si>
  <si>
    <t>GL Balance</t>
  </si>
  <si>
    <t>Items</t>
  </si>
  <si>
    <t xml:space="preserve">GP </t>
  </si>
  <si>
    <t>11 Months FY 24</t>
  </si>
  <si>
    <t>Vehicle Policy/Free Service - 7060</t>
  </si>
  <si>
    <t>GL Code</t>
  </si>
  <si>
    <t>Mapping</t>
  </si>
  <si>
    <t>SE</t>
  </si>
  <si>
    <t>OV</t>
  </si>
  <si>
    <t>100-New Vehicle</t>
  </si>
  <si>
    <t>110-New Vehicle</t>
  </si>
  <si>
    <t>112-LEX New Vehicle</t>
  </si>
  <si>
    <t>120-Used Vehicle</t>
  </si>
  <si>
    <t>121-Used Vehicle</t>
  </si>
  <si>
    <t>122-LEX Used Vehicle</t>
  </si>
  <si>
    <t>130-Parts</t>
  </si>
  <si>
    <t>140-Service</t>
  </si>
  <si>
    <t>142-Lex Service</t>
  </si>
  <si>
    <t>147-Service</t>
  </si>
  <si>
    <t>210-New Vehicle</t>
  </si>
  <si>
    <t>220-Used Vehicle</t>
  </si>
  <si>
    <t>230-Parts</t>
  </si>
  <si>
    <t>240-Service</t>
  </si>
  <si>
    <t>340-Service</t>
  </si>
  <si>
    <t>400-New Vehicle</t>
  </si>
  <si>
    <t>430-Parts</t>
  </si>
  <si>
    <t>440-Service</t>
  </si>
  <si>
    <t>935-Bridgestone</t>
  </si>
  <si>
    <t>936-Bridgestone</t>
  </si>
  <si>
    <t>GP %</t>
  </si>
  <si>
    <t>Option 1</t>
  </si>
  <si>
    <t>Option 2</t>
  </si>
  <si>
    <t>Option 3</t>
  </si>
  <si>
    <t>Total Marketing Costs</t>
  </si>
  <si>
    <t>Total - 7060</t>
  </si>
  <si>
    <t>Chose</t>
  </si>
  <si>
    <t>Option 2 for now</t>
  </si>
  <si>
    <t>*Subject to change</t>
  </si>
  <si>
    <t>Company Vehicles - 7330</t>
  </si>
  <si>
    <t>Tatal - 7330</t>
  </si>
  <si>
    <t>M/V Petrol - 7332</t>
  </si>
  <si>
    <t>110-Used Vehicle</t>
  </si>
  <si>
    <t>210-Used Vehicle</t>
  </si>
  <si>
    <t>Tatal - 7332</t>
  </si>
  <si>
    <t>M/V Maintenance - 7333</t>
  </si>
  <si>
    <t>Tatal - 7333</t>
  </si>
  <si>
    <t>Policy Work - Parts Service - 7410</t>
  </si>
  <si>
    <t>Tatal - 7410</t>
  </si>
  <si>
    <t>Equipment Maintenance - 7570</t>
  </si>
  <si>
    <t>Tatal - 7570</t>
  </si>
  <si>
    <t>Equipment Rental - 7570R</t>
  </si>
  <si>
    <t>Tatal - 7570R</t>
  </si>
  <si>
    <t>Freight &amp; General - 7590</t>
  </si>
  <si>
    <t>Tatal - 7590</t>
  </si>
  <si>
    <t>Parts Cartage - 7592</t>
  </si>
  <si>
    <t>Tatal - 7592</t>
  </si>
  <si>
    <t>Special Tools - 7458</t>
  </si>
  <si>
    <t>Tatal - 7458</t>
  </si>
  <si>
    <t>Comments</t>
  </si>
  <si>
    <t>miscoding</t>
  </si>
  <si>
    <t>Apprentiship upfront costs</t>
  </si>
  <si>
    <t>LY + Uplifts</t>
  </si>
  <si>
    <t>Dayton MBA</t>
  </si>
  <si>
    <t>one-off</t>
  </si>
  <si>
    <t>Entertainment &amp; Accomodation Costs</t>
  </si>
  <si>
    <t>ok</t>
  </si>
  <si>
    <t>IML</t>
  </si>
  <si>
    <t>Per Bron</t>
  </si>
  <si>
    <t>Machine Tools Training</t>
  </si>
  <si>
    <t>Mind Coach</t>
  </si>
  <si>
    <t>Timperley Training Costs</t>
  </si>
  <si>
    <t>TNZ Training Costs</t>
  </si>
  <si>
    <t>Unsold labour</t>
  </si>
  <si>
    <t>1600 hours across the board</t>
  </si>
  <si>
    <t>Vehicle Inspection Training</t>
  </si>
  <si>
    <t>WOF Training</t>
  </si>
  <si>
    <t>P.A</t>
  </si>
  <si>
    <t>Hours away for trainings for Tech</t>
  </si>
  <si>
    <t>Cost of Tech per hours</t>
  </si>
  <si>
    <t>FY 24</t>
  </si>
  <si>
    <t>Cost $</t>
  </si>
  <si>
    <t>Adj</t>
  </si>
  <si>
    <t>Coffee</t>
  </si>
  <si>
    <t>Fine</t>
  </si>
  <si>
    <t>Insurance</t>
  </si>
  <si>
    <t>Milk</t>
  </si>
  <si>
    <t>Milk &amp; Coffee</t>
  </si>
  <si>
    <t>Miscoding</t>
  </si>
  <si>
    <t>Office Supplier</t>
  </si>
  <si>
    <t>Unsold labours</t>
  </si>
  <si>
    <t>miscoding - stop since Sep 2023</t>
  </si>
  <si>
    <t>Visa - General exp</t>
  </si>
  <si>
    <t>?</t>
  </si>
  <si>
    <t>Water</t>
  </si>
  <si>
    <t>GLDID</t>
  </si>
  <si>
    <t>Supplier Name</t>
  </si>
  <si>
    <t>Catergires</t>
  </si>
  <si>
    <t>Aaron Fletcher</t>
  </si>
  <si>
    <t>Advertising NWT</t>
  </si>
  <si>
    <t>Toyota New Zealand Ltd Misc</t>
  </si>
  <si>
    <t>Canon New Zealand Ltd</t>
  </si>
  <si>
    <t xml:space="preserve">Dayton Howie </t>
  </si>
  <si>
    <t xml:space="preserve">Dayton Howie - </t>
  </si>
  <si>
    <t>Erson Teuboh</t>
  </si>
  <si>
    <t>First Choice WOF Consulting</t>
  </si>
  <si>
    <t>First Choice WOF Consulting- hobby technicians</t>
  </si>
  <si>
    <t>Institute of Managers and Leaders Australia and NZ</t>
  </si>
  <si>
    <t>Matt Oxnam Parking tnz conference</t>
  </si>
  <si>
    <t xml:space="preserve">Mito </t>
  </si>
  <si>
    <t>Mito  Max Johnson Light Automotive Engineering</t>
  </si>
  <si>
    <t>Mito Damon Edwards - Light Automotive Engineering (Level 3-4)</t>
  </si>
  <si>
    <t>Mito Damon Edwards  Light Automotive Engineering level 3-4</t>
  </si>
  <si>
    <t>Mito HyunHo Hong - Light Automotive Engineering (Level 4) (direct en</t>
  </si>
  <si>
    <t>Mito Hyunho Hong light automotive engineering level 4</t>
  </si>
  <si>
    <t>Mito Hyunho Hong Light automotive training level 4</t>
  </si>
  <si>
    <t xml:space="preserve">Mito Jesse Torrey light automotive engineering </t>
  </si>
  <si>
    <t>Mito Jon Limos Light Automotive Engineering</t>
  </si>
  <si>
    <t>Mito Light Automotive Engineering</t>
  </si>
  <si>
    <t>Mito Light Automotive Engineering  Jesse Torrey</t>
  </si>
  <si>
    <t>Mito Max Johnson</t>
  </si>
  <si>
    <t>Mito Max Johnson - Light Automotive Engineering (Level 3-4)</t>
  </si>
  <si>
    <t xml:space="preserve">Mito Overpaid invoice </t>
  </si>
  <si>
    <t>Mito Qiang Li - Light Automotive Engineering (Level 3-4)</t>
  </si>
  <si>
    <t xml:space="preserve">Mito raphael </t>
  </si>
  <si>
    <t>Mito Ryan Bailey Automotive Electrical Engineering Level 4</t>
  </si>
  <si>
    <t>Mito Yu Tong Du - Light Automotive Engineering</t>
  </si>
  <si>
    <t>NZ Transport Agency</t>
  </si>
  <si>
    <t>Payroll 01/04/23</t>
  </si>
  <si>
    <t>Payroll 01/06/23</t>
  </si>
  <si>
    <t>Payroll 01/07/23</t>
  </si>
  <si>
    <t>Payroll 01/10/23</t>
  </si>
  <si>
    <t>Payroll 02/04/23</t>
  </si>
  <si>
    <t>Payroll 02/05/23</t>
  </si>
  <si>
    <t>Payroll 02/07/23</t>
  </si>
  <si>
    <t>Payroll 03/09/23</t>
  </si>
  <si>
    <t>Payroll 03/12/23</t>
  </si>
  <si>
    <t>Payroll 06/08/23</t>
  </si>
  <si>
    <t>Payroll 08/10/23</t>
  </si>
  <si>
    <t>Payroll 09/07/23</t>
  </si>
  <si>
    <t>Payroll 11/06/23</t>
  </si>
  <si>
    <t>Payroll 14/05/23</t>
  </si>
  <si>
    <t>Payroll 16/07/23</t>
  </si>
  <si>
    <t>Payroll 17/09/23</t>
  </si>
  <si>
    <t>Payroll 17/12/23</t>
  </si>
  <si>
    <t>Payroll 18/02/24</t>
  </si>
  <si>
    <t>Payroll 18/06/23</t>
  </si>
  <si>
    <t>Payroll 19/03/23</t>
  </si>
  <si>
    <t>Payroll 23/04/23</t>
  </si>
  <si>
    <t>Payroll 24/09/23</t>
  </si>
  <si>
    <t>Payroll 25/02/24</t>
  </si>
  <si>
    <t>Payroll 25/06/23</t>
  </si>
  <si>
    <t>Payroll 26/03/23</t>
  </si>
  <si>
    <t>Payroll 28/05/23</t>
  </si>
  <si>
    <t>Payroll 29/02/24</t>
  </si>
  <si>
    <t>Payroll 30/04/23</t>
  </si>
  <si>
    <t>Payroll 30/06/23</t>
  </si>
  <si>
    <t>Payroll 30/07/23</t>
  </si>
  <si>
    <t>Payroll 30/09/23</t>
  </si>
  <si>
    <t>Payroll 31/03/23</t>
  </si>
  <si>
    <t>Payroll 31/05/23</t>
  </si>
  <si>
    <t>Payroll 31/07/23</t>
  </si>
  <si>
    <t>Recode 147 to 142</t>
  </si>
  <si>
    <t>Srv Inv: JC14119446</t>
  </si>
  <si>
    <t>Srv Inv: JC14119513</t>
  </si>
  <si>
    <t xml:space="preserve">Staff Reimbursements - Jim Jung Training </t>
  </si>
  <si>
    <t xml:space="preserve">Staff Reimbursements 2 lots of training Jesse has done from May/June </t>
  </si>
  <si>
    <t xml:space="preserve">Staff Reimbursements Alex Bambury Training </t>
  </si>
  <si>
    <t>Staff Reimbursements ALex training</t>
  </si>
  <si>
    <t>Staff Reimbursements Alexis Training - TNZ</t>
  </si>
  <si>
    <t xml:space="preserve">Staff Reimbursements Andrew Dyson training </t>
  </si>
  <si>
    <t xml:space="preserve">Staff Reimbursements Carl Bartlett training </t>
  </si>
  <si>
    <t>Staff Reimbursements- daniel Assuincao for TNZ Trainning</t>
  </si>
  <si>
    <t>Staff Reimbursements Erson Training NL</t>
  </si>
  <si>
    <t>Staff Reimbursements Joseph Hong</t>
  </si>
  <si>
    <t>Staff Reimbursements Joshua Santos</t>
  </si>
  <si>
    <t>Staff Reimbursements Joshua training</t>
  </si>
  <si>
    <t xml:space="preserve">Staff Reimbursements Kiril Petrovski Training </t>
  </si>
  <si>
    <t xml:space="preserve">Staff Reimbursements Lisa Stevens Training </t>
  </si>
  <si>
    <t xml:space="preserve">Staff Reimbursements Luke Chiari Training </t>
  </si>
  <si>
    <t>Staff Reimbursements Nathan Sou training reimburse</t>
  </si>
  <si>
    <t xml:space="preserve">Staff Reimbursements Nathan Sou Training TnZ </t>
  </si>
  <si>
    <t xml:space="preserve">Staff Reimbursements Phil Roxas </t>
  </si>
  <si>
    <t>Staff Reimbursements Raphael tech training</t>
  </si>
  <si>
    <t xml:space="preserve">Staff Reimbursements Rob NST Service TNZ Training </t>
  </si>
  <si>
    <t xml:space="preserve">Staff Reimbursements S Wallis </t>
  </si>
  <si>
    <t xml:space="preserve">Staff Reimbursements Shine Shin Training TNZ </t>
  </si>
  <si>
    <t xml:space="preserve">Staff Reimbursements TNZ Training </t>
  </si>
  <si>
    <t>Staff Reimbursements TNZ Training, Workboots</t>
  </si>
  <si>
    <t xml:space="preserve">Staff Reimbursements Training Food Max </t>
  </si>
  <si>
    <t xml:space="preserve">Staff Reimbursements Training Joshua </t>
  </si>
  <si>
    <t>Staff Reimbursements training tnz Kevin Zhang</t>
  </si>
  <si>
    <t xml:space="preserve">Staff Reimbursements William Li 12v Battery - Parking </t>
  </si>
  <si>
    <t xml:space="preserve">Staff Reimbursements Wilson </t>
  </si>
  <si>
    <t xml:space="preserve">Staff Reimbursments - training </t>
  </si>
  <si>
    <t>Staff Reimbursments alexis</t>
  </si>
  <si>
    <t xml:space="preserve">Staff Reimbursments damon edwards reimburse training </t>
  </si>
  <si>
    <t>Staff Reimbursments Joshua training</t>
  </si>
  <si>
    <t xml:space="preserve">Staff Reimbursments Kiril </t>
  </si>
  <si>
    <t>Steve Bambury- visit to TNZ headoffice. AIr fare reimbursement</t>
  </si>
  <si>
    <t>Steve Bambury</t>
  </si>
  <si>
    <t>TNZ Training</t>
  </si>
  <si>
    <t>To reallocate the Training expenses</t>
  </si>
  <si>
    <t>Toyota New Zealand Ltd Misc Financial Ess Webinar - Oliver Godward, Jim, CREED 201 - Kevin Zhang</t>
  </si>
  <si>
    <t xml:space="preserve">Toyota New Zealand Ltd Misc Training </t>
  </si>
  <si>
    <t xml:space="preserve">Toyota New Zealand Ltd Misc Training Hybrid 1 - Aaron Roshan Hybrid 1 - Erson Bn Effendi Teuboh CREED 101 online live - Jung Joonhyuk Fundamentals of Electricity - Nathan Sou Fundamentals of Electricity Huiqiang Zhong WilsonFundamentals of Electricity Kaya Katene Mr </t>
  </si>
  <si>
    <t>Toyota NZ Parts WAIRAU</t>
  </si>
  <si>
    <t>Toyota NZ Parts WAIRAU Hilux GSM SST - Fraser Cunningham Hilux GSM SST Tony Jeffs Hobsonville</t>
  </si>
  <si>
    <t xml:space="preserve">Toyota NZ Parts WAIRAU Training DT Gasoline - Air cond, AMV ISC indealship training </t>
  </si>
  <si>
    <t xml:space="preserve">Toyota NZ Parts WAIRAU Training Kevin Chow Helen wei Jess Aston </t>
  </si>
  <si>
    <t>training</t>
  </si>
  <si>
    <t>Training NST/NWT</t>
  </si>
  <si>
    <t>Takapuna Boating Club</t>
  </si>
  <si>
    <t>Timperley Automotive consulting PTY ltd</t>
  </si>
  <si>
    <t>Unprod Time: Task: T ABAM Time Hr: .25 Time Ot: 0</t>
  </si>
  <si>
    <t>Unprod Time: Task: T ABAM Time Hr: .47 Time Ot: 0</t>
  </si>
  <si>
    <t>Unprod Time: Task: T ABAM Time Hr: .48 Time Ot: 0</t>
  </si>
  <si>
    <t>Unprod Time: Task: T ABAM Time Hr: .58 Time Ot: 0</t>
  </si>
  <si>
    <t>Unprod Time: Task: T ABAM Time Hr: .6 Time Ot: 0</t>
  </si>
  <si>
    <t>Unprod Time: Task: T ABAM Time Hr: .62 Time Ot: 0</t>
  </si>
  <si>
    <t>Unprod Time: Task: T ABAM Time Hr: .9 Time Ot: .07</t>
  </si>
  <si>
    <t>Unprod Time: Task: T ABAM Time Hr: .93 Time Ot: .24</t>
  </si>
  <si>
    <t>Unprod Time: Task: T ABAM Time Hr: .95 Time Ot: 0</t>
  </si>
  <si>
    <t>Unprod Time: Task: T ABAM Time Hr: 0 Time Ot: 0</t>
  </si>
  <si>
    <t>Unprod Time: Task: T ABAM Time Hr: 2.55 Time Ot: .01</t>
  </si>
  <si>
    <t>Unprod Time: Task: T ABAM Time Hr: 3.85 Time Ot: 0</t>
  </si>
  <si>
    <t>Unprod Time: Task: T ALI Time Hr: .98 Time Ot: 0</t>
  </si>
  <si>
    <t>Unprod Time: Task: T ALI Time Hr: 1.17 Time Ot: 0</t>
  </si>
  <si>
    <t>Unprod Time: Task: T AM Time Hr: .35 Time Ot: 0</t>
  </si>
  <si>
    <t>Unprod Time: Task: T AM Time Hr: .72 Time Ot: 0</t>
  </si>
  <si>
    <t>Unprod Time: Task: T AM Time Hr: .82 Time Ot: 0</t>
  </si>
  <si>
    <t>Unprod Time: Task: T AM Time Hr: .9 Time Ot: 0</t>
  </si>
  <si>
    <t>Unprod Time: Task: T AM Time Hr: 1.13 Time Ot: 0</t>
  </si>
  <si>
    <t>Unprod Time: Task: T AM Time Hr: 2.07 Time Ot: 0</t>
  </si>
  <si>
    <t>Unprod Time: Task: T AM Time Hr: 2.78 Time Ot: 0</t>
  </si>
  <si>
    <t>Unprod Time: Task: T AM Time Hr: 3.15 Time Ot: 0</t>
  </si>
  <si>
    <t>Unprod Time: Task: T AR Time Hr: .02 Time Ot: 0</t>
  </si>
  <si>
    <t>Unprod Time: Task: T AR Time Hr: .5 Time Ot: 0</t>
  </si>
  <si>
    <t>Unprod Time: Task: T AR Time Hr: .52 Time Ot: 0</t>
  </si>
  <si>
    <t>Unprod Time: Task: T AR Time Hr: .55 Time Ot: 0</t>
  </si>
  <si>
    <t>Unprod Time: Task: T AR Time Hr: .62 Time Ot: 0</t>
  </si>
  <si>
    <t>Unprod Time: Task: T AR Time Hr: 0 Time Ot: 0</t>
  </si>
  <si>
    <t>Unprod Time: Task: T AR Time Hr: 2.52 Time Ot: 0</t>
  </si>
  <si>
    <t>Unprod Time: Task: T AS Time Hr: .02 Time Ot: 0</t>
  </si>
  <si>
    <t>Unprod Time: Task: T AS Time Hr: .2 Time Ot: 0</t>
  </si>
  <si>
    <t>Unprod Time: Task: T AS Time Hr: .25 Time Ot: 0</t>
  </si>
  <si>
    <t>Unprod Time: Task: T AS Time Hr: .3 Time Ot: 0</t>
  </si>
  <si>
    <t>Unprod Time: Task: T AS Time Hr: .32 Time Ot: 0</t>
  </si>
  <si>
    <t>Unprod Time: Task: T AS Time Hr: .4 Time Ot: 0</t>
  </si>
  <si>
    <t>Unprod Time: Task: T AS Time Hr: .42 Time Ot: 0</t>
  </si>
  <si>
    <t>Unprod Time: Task: T AS Time Hr: .47 Time Ot: 0</t>
  </si>
  <si>
    <t>Unprod Time: Task: T AS Time Hr: .5 Time Ot: 0</t>
  </si>
  <si>
    <t>Unprod Time: Task: T AS Time Hr: .55 Time Ot: 0</t>
  </si>
  <si>
    <t>Unprod Time: Task: T AS Time Hr: .6 Time Ot: 0</t>
  </si>
  <si>
    <t>Unprod Time: Task: T AS Time Hr: .63 Time Ot: 0</t>
  </si>
  <si>
    <t>Unprod Time: Task: T AS Time Hr: .65 Time Ot: 0</t>
  </si>
  <si>
    <t>Unprod Time: Task: T AS Time Hr: .68 Time Ot: 0</t>
  </si>
  <si>
    <t>Unprod Time: Task: T AS Time Hr: .7 Time Ot: 0</t>
  </si>
  <si>
    <t>Unprod Time: Task: T AS Time Hr: .75 Time Ot: 0</t>
  </si>
  <si>
    <t>Unprod Time: Task: T AS Time Hr: .77 Time Ot: 0</t>
  </si>
  <si>
    <t>Unprod Time: Task: T AS Time Hr: .8 Time Ot: 0</t>
  </si>
  <si>
    <t>Unprod Time: Task: T AS Time Hr: .85 Time Ot: 0</t>
  </si>
  <si>
    <t>Unprod Time: Task: T AS Time Hr: 1.08 Time Ot: 0</t>
  </si>
  <si>
    <t>Unprod Time: Task: T AS Time Hr: 1.15 Time Ot: 0</t>
  </si>
  <si>
    <t>Unprod Time: Task: T AS Time Hr: 1.23 Time Ot: 0</t>
  </si>
  <si>
    <t>Unprod Time: Task: T AS Time Hr: 1.28 Time Ot: 0</t>
  </si>
  <si>
    <t>Unprod Time: Task: T AS Time Hr: 1.32 Time Ot: 0</t>
  </si>
  <si>
    <t>Unprod Time: Task: T AS Time Hr: 1.42 Time Ot: 0</t>
  </si>
  <si>
    <t>Unprod Time: Task: T AS Time Hr: 1.47 Time Ot: 0</t>
  </si>
  <si>
    <t>Unprod Time: Task: T AS Time Hr: 1.52 Time Ot: 0</t>
  </si>
  <si>
    <t>Unprod Time: Task: T AS Time Hr: 1.55 Time Ot: 0</t>
  </si>
  <si>
    <t>Unprod Time: Task: T AS Time Hr: 1.62 Time Ot: 0</t>
  </si>
  <si>
    <t>Unprod Time: Task: T AS Time Hr: 1.93 Time Ot: 0</t>
  </si>
  <si>
    <t>Unprod Time: Task: T AS Time Hr: 2 Time Ot: 0</t>
  </si>
  <si>
    <t>Unprod Time: Task: T AS Time Hr: 2.07 Time Ot: 0</t>
  </si>
  <si>
    <t>Unprod Time: Task: T AS Time Hr: 2.12 Time Ot: 0</t>
  </si>
  <si>
    <t>Unprod Time: Task: T AS Time Hr: 2.22 Time Ot: 0</t>
  </si>
  <si>
    <t>Unprod Time: Task: T AS Time Hr: 2.37 Time Ot: 0</t>
  </si>
  <si>
    <t>Unprod Time: Task: T AS Time Hr: 2.4 Time Ot: 0</t>
  </si>
  <si>
    <t>Unprod Time: Task: T AS Time Hr: 2.48 Time Ot: 0</t>
  </si>
  <si>
    <t>Unprod Time: Task: T AS Time Hr: 2.6 Time Ot: 0</t>
  </si>
  <si>
    <t>Unprod Time: Task: T AS Time Hr: 3.02 Time Ot: 0</t>
  </si>
  <si>
    <t>Unprod Time: Task: T AS Time Hr: 4 Time Ot: 0</t>
  </si>
  <si>
    <t>Unprod Time: Task: T ASD Time Hr: .07 Time Ot: 0</t>
  </si>
  <si>
    <t>Unprod Time: Task: T ASD Time Hr: .08 Time Ot: 0</t>
  </si>
  <si>
    <t>Unprod Time: Task: T ASD Time Hr: .23 Time Ot: 0</t>
  </si>
  <si>
    <t>Unprod Time: Task: T ASD Time Hr: .25 Time Ot: 0</t>
  </si>
  <si>
    <t>Unprod Time: Task: T ASD Time Hr: .27 Time Ot: 0</t>
  </si>
  <si>
    <t>Unprod Time: Task: T ASD Time Hr: .4 Time Ot: 0</t>
  </si>
  <si>
    <t>Unprod Time: Task: T ASD Time Hr: .47 Time Ot: 0</t>
  </si>
  <si>
    <t>Unprod Time: Task: T ASD Time Hr: .48 Time Ot: 0</t>
  </si>
  <si>
    <t>Unprod Time: Task: T ASD Time Hr: .87 Time Ot: 0</t>
  </si>
  <si>
    <t>Unprod Time: Task: T ASD Time Hr: 1.62 Time Ot: 0</t>
  </si>
  <si>
    <t>Unprod Time: Task: T ASD Time Hr: 2.18 Time Ot: 0</t>
  </si>
  <si>
    <t>Unprod Time: Task: T ASD Time Hr: 3.17 Time Ot: 0</t>
  </si>
  <si>
    <t>Unprod Time: Task: T CA Time Hr: .57 Time Ot: 0</t>
  </si>
  <si>
    <t>Unprod Time: Task: T CA Time Hr: 2.52 Time Ot: 0</t>
  </si>
  <si>
    <t>Unprod Time: Task: T CB Time Hr: .08 Time Ot: 0</t>
  </si>
  <si>
    <t>Unprod Time: Task: T CB Time Hr: .13 Time Ot: 0</t>
  </si>
  <si>
    <t>Unprod Time: Task: T CB Time Hr: .23 Time Ot: 0</t>
  </si>
  <si>
    <t>Unprod Time: Task: T CB Time Hr: .33 Time Ot: 0</t>
  </si>
  <si>
    <t>Unprod Time: Task: T CB Time Hr: .42 Time Ot: 0</t>
  </si>
  <si>
    <t>Unprod Time: Task: T CB Time Hr: .82 Time Ot: 0</t>
  </si>
  <si>
    <t>Unprod Time: Task: T CB Time Hr: 0 Time Ot: 0</t>
  </si>
  <si>
    <t>Unprod Time: Task: T CB Time Hr: 1.27 Time Ot: 0</t>
  </si>
  <si>
    <t>Unprod Time: Task: T CB Time Hr: 1.42 Time Ot: 0</t>
  </si>
  <si>
    <t>Unprod Time: Task: T CB Time Hr: 1.73 Time Ot: 0</t>
  </si>
  <si>
    <t>Unprod Time: Task: T CB Time Hr: 2.05 Time Ot: 0</t>
  </si>
  <si>
    <t>Unprod Time: Task: T CJ Time Hr: .93 Time Ot: 0</t>
  </si>
  <si>
    <t>Unprod Time: Task: T CJ Time Hr: 2.48 Time Ot: 0</t>
  </si>
  <si>
    <t>Unprod Time: Task: T CJ Time Hr: 2.55 Time Ot: .06</t>
  </si>
  <si>
    <t>Unprod Time: Task: T CM Time Hr: .08 Time Ot: 0</t>
  </si>
  <si>
    <t>Unprod Time: Task: T CM Time Hr: .93 Time Ot: 0</t>
  </si>
  <si>
    <t>Unprod Time: Task: T CM Time Hr: 1.17 Time Ot: 0</t>
  </si>
  <si>
    <t>Unprod Time: Task: T CM Time Hr: 1.5 Time Ot: 0</t>
  </si>
  <si>
    <t>Unprod Time: Task: T CM Time Hr: 2.05 Time Ot: 0</t>
  </si>
  <si>
    <t>Unprod Time: Task: T CM Time Hr: 2.18 Time Ot: 0</t>
  </si>
  <si>
    <t>Unprod Time: Task: T CM Time Hr: 2.6 Time Ot: 0</t>
  </si>
  <si>
    <t>Unprod Time: Task: T DED Time Hr: .07 Time Ot: 0</t>
  </si>
  <si>
    <t>Unprod Time: Task: T DED Time Hr: .08 Time Ot: 0</t>
  </si>
  <si>
    <t>Unprod Time: Task: T DED Time Hr: .1 Time Ot: .01</t>
  </si>
  <si>
    <t>Unprod Time: Task: T DED Time Hr: .12 Time Ot: 0</t>
  </si>
  <si>
    <t>Unprod Time: Task: T DED Time Hr: .17 Time Ot: 0</t>
  </si>
  <si>
    <t>Unprod Time: Task: T DED Time Hr: .18 Time Ot: 0</t>
  </si>
  <si>
    <t>Unprod Time: Task: T DED Time Hr: .2 Time Ot: 0</t>
  </si>
  <si>
    <t>Unprod Time: Task: T DED Time Hr: .22 Time Ot: .01</t>
  </si>
  <si>
    <t>Unprod Time: Task: T DED Time Hr: .22 Time Ot: 0</t>
  </si>
  <si>
    <t>Unprod Time: Task: T DED Time Hr: .25 Time Ot: 0</t>
  </si>
  <si>
    <t>Unprod Time: Task: T DED Time Hr: .3 Time Ot: 0</t>
  </si>
  <si>
    <t>Unprod Time: Task: T DED Time Hr: .33 Time Ot: .03</t>
  </si>
  <si>
    <t>Unprod Time: Task: T DED Time Hr: .37 Time Ot: .01</t>
  </si>
  <si>
    <t>Unprod Time: Task: T DED Time Hr: .38 Time Ot: 0</t>
  </si>
  <si>
    <t>Unprod Time: Task: T DED Time Hr: .4 Time Ot: 0</t>
  </si>
  <si>
    <t>Unprod Time: Task: T DED Time Hr: .42 Time Ot: 0</t>
  </si>
  <si>
    <t>Unprod Time: Task: T DED Time Hr: .43 Time Ot: .03</t>
  </si>
  <si>
    <t>Unprod Time: Task: T DED Time Hr: .45 Time Ot: 0</t>
  </si>
  <si>
    <t>Unprod Time: Task: T DED Time Hr: .47 Time Ot: 0</t>
  </si>
  <si>
    <t>Unprod Time: Task: T DED Time Hr: .5 Time Ot: 0</t>
  </si>
  <si>
    <t>Unprod Time: Task: T DED Time Hr: .53 Time Ot: .04</t>
  </si>
  <si>
    <t>Unprod Time: Task: T DED Time Hr: .58 Time Ot: 0</t>
  </si>
  <si>
    <t>Unprod Time: Task: T DED Time Hr: .67 Time Ot: 0</t>
  </si>
  <si>
    <t>Unprod Time: Task: T DED Time Hr: .68 Time Ot: 0</t>
  </si>
  <si>
    <t>Unprod Time: Task: T DED Time Hr: .72 Time Ot: 0</t>
  </si>
  <si>
    <t>Unprod Time: Task: T DED Time Hr: .75 Time Ot: 0</t>
  </si>
  <si>
    <t>Unprod Time: Task: T DED Time Hr: .78 Time Ot: 0</t>
  </si>
  <si>
    <t>Unprod Time: Task: T DED Time Hr: .93 Time Ot: 0</t>
  </si>
  <si>
    <t>Unprod Time: Task: T DED Time Hr: 1.02 Time Ot: 0</t>
  </si>
  <si>
    <t>Unprod Time: Task: T DED Time Hr: 1.07 Time Ot: .08</t>
  </si>
  <si>
    <t>Unprod Time: Task: T DED Time Hr: 1.07 Time Ot: 0</t>
  </si>
  <si>
    <t>Unprod Time: Task: T DED Time Hr: 1.22 Time Ot: 0</t>
  </si>
  <si>
    <t>Unprod Time: Task: T DED Time Hr: 1.25 Time Ot: 0</t>
  </si>
  <si>
    <t>Unprod Time: Task: T DED Time Hr: 1.43 Time Ot: .03</t>
  </si>
  <si>
    <t>Unprod Time: Task: T DED Time Hr: 1.62 Time Ot: 0</t>
  </si>
  <si>
    <t>Unprod Time: Task: T DED Time Hr: 1.7 Time Ot: 0</t>
  </si>
  <si>
    <t>Unprod Time: Task: T DED Time Hr: 1.73 Time Ot: 0</t>
  </si>
  <si>
    <t>Unprod Time: Task: T DED Time Hr: 1.93 Time Ot: 0</t>
  </si>
  <si>
    <t>Unprod Time: Task: T DED Time Hr: 1.98 Time Ot: 0</t>
  </si>
  <si>
    <t>Unprod Time: Task: T DED Time Hr: 2.18 Time Ot: .03</t>
  </si>
  <si>
    <t>Unprod Time: Task: T DED Time Hr: 2.25 Time Ot: 0</t>
  </si>
  <si>
    <t>Unprod Time: Task: T DED Time Hr: 2.27 Time Ot: .08</t>
  </si>
  <si>
    <t>Unprod Time: Task: T DED Time Hr: 2.43 Time Ot: 0</t>
  </si>
  <si>
    <t>Unprod Time: Task: T DED Time Hr: 3.38 Time Ot: 0</t>
  </si>
  <si>
    <t>Unprod Time: Task: T DED Time Hr: 3.6 Time Ot: .06</t>
  </si>
  <si>
    <t>Unprod Time: Task: T DED Time Hr: 3.78 Time Ot: 0</t>
  </si>
  <si>
    <t>Unprod Time: Task: T DED Time Hr: 3.98 Time Ot: 0</t>
  </si>
  <si>
    <t>Unprod Time: Task: T DM Time Hr: .17 Time Ot: 0</t>
  </si>
  <si>
    <t>Unprod Time: Task: T DM Time Hr: .18 Time Ot: 0</t>
  </si>
  <si>
    <t>Unprod Time: Task: T DM Time Hr: .22 Time Ot: 0</t>
  </si>
  <si>
    <t>Unprod Time: Task: T DM Time Hr: .28 Time Ot: 0</t>
  </si>
  <si>
    <t>Unprod Time: Task: T DM Time Hr: .3 Time Ot: 0</t>
  </si>
  <si>
    <t>Unprod Time: Task: T DM Time Hr: .35 Time Ot: 0</t>
  </si>
  <si>
    <t>Unprod Time: Task: T DM Time Hr: .5 Time Ot: 0</t>
  </si>
  <si>
    <t>Unprod Time: Task: T DM Time Hr: .55 Time Ot: 0</t>
  </si>
  <si>
    <t>Unprod Time: Task: T DM Time Hr: .58 Time Ot: 0</t>
  </si>
  <si>
    <t>Unprod Time: Task: T DM Time Hr: .65 Time Ot: 0</t>
  </si>
  <si>
    <t>Unprod Time: Task: T DM Time Hr: .67 Time Ot: 0</t>
  </si>
  <si>
    <t>Unprod Time: Task: T DM Time Hr: .68 Time Ot: 0</t>
  </si>
  <si>
    <t>Unprod Time: Task: T DM Time Hr: .82 Time Ot: 0</t>
  </si>
  <si>
    <t>Unprod Time: Task: T DM Time Hr: 1 Time Ot: 0</t>
  </si>
  <si>
    <t>Unprod Time: Task: T DM Time Hr: 1.25 Time Ot: 0</t>
  </si>
  <si>
    <t>Unprod Time: Task: T DM Time Hr: 1.38 Time Ot: 0</t>
  </si>
  <si>
    <t>Unprod Time: Task: T DM Time Hr: 1.83 Time Ot: 0</t>
  </si>
  <si>
    <t>Unprod Time: Task: T DM Time Hr: 2.25 Time Ot: 0</t>
  </si>
  <si>
    <t>Unprod Time: Task: T DM Time Hr: 2.67 Time Ot: 0</t>
  </si>
  <si>
    <t>Unprod Time: Task: T DS Time Hr: .2 Time Ot: 0</t>
  </si>
  <si>
    <t>Unprod Time: Task: T DS Time Hr: .25 Time Ot: 0</t>
  </si>
  <si>
    <t>Unprod Time: Task: T DS Time Hr: .28 Time Ot: 0</t>
  </si>
  <si>
    <t>Unprod Time: Task: T DS Time Hr: .35 Time Ot: 0</t>
  </si>
  <si>
    <t>Unprod Time: Task: T DS Time Hr: .4 Time Ot: 0</t>
  </si>
  <si>
    <t>Unprod Time: Task: T DS Time Hr: 1.38 Time Ot: 0</t>
  </si>
  <si>
    <t>Unprod Time: Task: T DWONG Time Hr: .05 Time Ot: 0</t>
  </si>
  <si>
    <t>Unprod Time: Task: T DWONG Time Hr: .07 Time Ot: 0</t>
  </si>
  <si>
    <t>Unprod Time: Task: T DWONG Time Hr: .17 Time Ot: 0</t>
  </si>
  <si>
    <t>Unprod Time: Task: T DWONG Time Hr: .22 Time Ot: 0</t>
  </si>
  <si>
    <t>Unprod Time: Task: T DWONG Time Hr: .35 Time Ot: 0</t>
  </si>
  <si>
    <t>Unprod Time: Task: T DWONG Time Hr: .37 Time Ot: 0</t>
  </si>
  <si>
    <t>Unprod Time: Task: T DWONG Time Hr: .38 Time Ot: 0</t>
  </si>
  <si>
    <t>Unprod Time: Task: T DWONG Time Hr: .43 Time Ot: 0</t>
  </si>
  <si>
    <t>Unprod Time: Task: T DWONG Time Hr: .53 Time Ot: 0</t>
  </si>
  <si>
    <t>Unprod Time: Task: T DWONG Time Hr: .55 Time Ot: 0</t>
  </si>
  <si>
    <t>Unprod Time: Task: T DWONG Time Hr: .57 Time Ot: 0</t>
  </si>
  <si>
    <t>Unprod Time: Task: T DWONG Time Hr: .6 Time Ot: 0</t>
  </si>
  <si>
    <t>Unprod Time: Task: T DWONG Time Hr: .63 Time Ot: 0</t>
  </si>
  <si>
    <t>Unprod Time: Task: T DWONG Time Hr: .75 Time Ot: 0</t>
  </si>
  <si>
    <t>Unprod Time: Task: T DWONG Time Hr: .87 Time Ot: 0</t>
  </si>
  <si>
    <t>Unprod Time: Task: T DWONG Time Hr: .93 Time Ot: 0</t>
  </si>
  <si>
    <t>Unprod Time: Task: T DWONG Time Hr: 0 Time Ot: 0</t>
  </si>
  <si>
    <t>Unprod Time: Task: T DWONG Time Hr: 1 Time Ot: 0</t>
  </si>
  <si>
    <t>Unprod Time: Task: T DWONG Time Hr: 1.05 Time Ot: 0</t>
  </si>
  <si>
    <t>Unprod Time: Task: T DWONG Time Hr: 1.2 Time Ot: 0</t>
  </si>
  <si>
    <t>Unprod Time: Task: T DWONG Time Hr: 1.28 Time Ot: 0</t>
  </si>
  <si>
    <t>Unprod Time: Task: T DWONG Time Hr: 1.38 Time Ot: 0</t>
  </si>
  <si>
    <t>Unprod Time: Task: T DWONG Time Hr: 1.65 Time Ot: 0</t>
  </si>
  <si>
    <t>Unprod Time: Task: T DWONG Time Hr: 1.8 Time Ot: 0</t>
  </si>
  <si>
    <t>Unprod Time: Task: T DWONG Time Hr: 1.87 Time Ot: 0</t>
  </si>
  <si>
    <t>Unprod Time: Task: T DWONG Time Hr: 2.43 Time Ot: 0</t>
  </si>
  <si>
    <t>Unprod Time: Task: T DWONG Time Hr: 6.1 Time Ot: 0</t>
  </si>
  <si>
    <t>Unprod Time: Task: T EE Time Hr: .27 Time Ot: 0</t>
  </si>
  <si>
    <t>Unprod Time: Task: T EE Time Hr: .47 Time Ot: 0</t>
  </si>
  <si>
    <t>Unprod Time: Task: T EE Time Hr: .77 Time Ot: 0</t>
  </si>
  <si>
    <t>Unprod Time: Task: T EE Time Hr: 1.43 Time Ot: 0</t>
  </si>
  <si>
    <t>Unprod Time: Task: T GS Time Hr: 1.08 Time Ot: 0</t>
  </si>
  <si>
    <t>Unprod Time: Task: T GS Time Hr: 1.17 Time Ot: 0</t>
  </si>
  <si>
    <t>Unprod Time: Task: T GS Time Hr: 1.38 Time Ot: 0</t>
  </si>
  <si>
    <t>Unprod Time: Task: T GS Time Hr: 1.97 Time Ot: 0</t>
  </si>
  <si>
    <t>Unprod Time: Task: T GS Time Hr: 2.77 Time Ot: 0</t>
  </si>
  <si>
    <t>Unprod Time: Task: T GS Time Hr: 3.17 Time Ot: 0</t>
  </si>
  <si>
    <t>Unprod Time: Task: T HELPER Time Hr: 1.02 Time Ot: 0</t>
  </si>
  <si>
    <t>Unprod Time: Task: T JH Time Hr: .33 Time Ot: 0</t>
  </si>
  <si>
    <t>Unprod Time: Task: T JH Time Hr: .43 Time Ot: 0</t>
  </si>
  <si>
    <t>Unprod Time: Task: T JH Time Hr: .48 Time Ot: 0</t>
  </si>
  <si>
    <t>Unprod Time: Task: T JH Time Hr: .55 Time Ot: 0</t>
  </si>
  <si>
    <t>Unprod Time: Task: T JH Time Hr: 1.03 Time Ot: 0</t>
  </si>
  <si>
    <t>Unprod Time: Task: T JH Time Hr: 1.07 Time Ot: 0</t>
  </si>
  <si>
    <t>Unprod Time: Task: T JH Time Hr: 1.15 Time Ot: 0</t>
  </si>
  <si>
    <t>Unprod Time: Task: T JHA Time Hr: .23 Time Ot: 0</t>
  </si>
  <si>
    <t>Unprod Time: Task: T JHA Time Hr: .28 Time Ot: 0</t>
  </si>
  <si>
    <t>Unprod Time: Task: T JHA Time Hr: .37 Time Ot: 0</t>
  </si>
  <si>
    <t>Unprod Time: Task: T JHA Time Hr: .57 Time Ot: 0</t>
  </si>
  <si>
    <t>Unprod Time: Task: T JHA Time Hr: .58 Time Ot: 0</t>
  </si>
  <si>
    <t>Unprod Time: Task: T JHA Time Hr: .72 Time Ot: 0</t>
  </si>
  <si>
    <t>Unprod Time: Task: T JHA Time Hr: 1.27 Time Ot: 0</t>
  </si>
  <si>
    <t>Unprod Time: Task: T JHA Time Hr: 1.87 Time Ot: 0</t>
  </si>
  <si>
    <t>Unprod Time: Task: T JHA Time Hr: 2.78 Time Ot: 0</t>
  </si>
  <si>
    <t>Unprod Time: Task: T JHH Time Hr: .15 Time Ot: 0</t>
  </si>
  <si>
    <t>Unprod Time: Task: T JHH Time Hr: .23 Time Ot: 0</t>
  </si>
  <si>
    <t>Unprod Time: Task: T JHH Time Hr: .25 Time Ot: 0</t>
  </si>
  <si>
    <t>Unprod Time: Task: T JHH Time Hr: .28 Time Ot: 0</t>
  </si>
  <si>
    <t>Unprod Time: Task: T JHH Time Hr: .6 Time Ot: 0</t>
  </si>
  <si>
    <t>Unprod Time: Task: T JHH Time Hr: .62 Time Ot: 0</t>
  </si>
  <si>
    <t>Unprod Time: Task: T JHH Time Hr: .65 Time Ot: 0</t>
  </si>
  <si>
    <t>Unprod Time: Task: T JHH Time Hr: .73 Time Ot: 0</t>
  </si>
  <si>
    <t>Unprod Time: Task: T JHH Time Hr: .83 Time Ot: 0</t>
  </si>
  <si>
    <t>Unprod Time: Task: T JHH Time Hr: .85 Time Ot: 0</t>
  </si>
  <si>
    <t>Unprod Time: Task: T JHH Time Hr: .92 Time Ot: 0</t>
  </si>
  <si>
    <t>Unprod Time: Task: T JHH Time Hr: .95 Time Ot: 0</t>
  </si>
  <si>
    <t>Unprod Time: Task: T JHH Time Hr: 1.05 Time Ot: 0</t>
  </si>
  <si>
    <t>Unprod Time: Task: T JHH Time Hr: 1.37 Time Ot: 0</t>
  </si>
  <si>
    <t>Unprod Time: Task: T JHH Time Hr: 2.1 Time Ot: 0</t>
  </si>
  <si>
    <t>Unprod Time: Task: T JL Time Hr: .12 Time Ot: 0</t>
  </si>
  <si>
    <t>Unprod Time: Task: T JL Time Hr: .18 Time Ot: 0</t>
  </si>
  <si>
    <t>Unprod Time: Task: T JL Time Hr: .58 Time Ot: 0</t>
  </si>
  <si>
    <t>Unprod Time: Task: T JL Time Hr: .62 Time Ot: 0</t>
  </si>
  <si>
    <t>Unprod Time: Task: T JL Time Hr: 1.07 Time Ot: 0</t>
  </si>
  <si>
    <t>Unprod Time: Task: T JL Time Hr: 1.25 Time Ot: 0</t>
  </si>
  <si>
    <t>Unprod Time: Task: T JL Time Hr: 1.45 Time Ot: 0</t>
  </si>
  <si>
    <t>Unprod Time: Task: T JL Time Hr: 1.47 Time Ot: 0</t>
  </si>
  <si>
    <t>Unprod Time: Task: T JL Time Hr: 1.7 Time Ot: 0</t>
  </si>
  <si>
    <t>Unprod Time: Task: T JL Time Hr: 2.38 Time Ot: 0</t>
  </si>
  <si>
    <t>Unprod Time: Task: T JOT Time Hr: .2 Time Ot: 0</t>
  </si>
  <si>
    <t>Unprod Time: Task: T JOT Time Hr: .23 Time Ot: 0</t>
  </si>
  <si>
    <t>Unprod Time: Task: T JOT Time Hr: .25 Time Ot: 0</t>
  </si>
  <si>
    <t>Unprod Time: Task: T JOT Time Hr: .28 Time Ot: 0</t>
  </si>
  <si>
    <t>Unprod Time: Task: T JOT Time Hr: .42 Time Ot: 0</t>
  </si>
  <si>
    <t>Unprod Time: Task: T JOT Time Hr: .43 Time Ot: 0</t>
  </si>
  <si>
    <t>Unprod Time: Task: T JOT Time Hr: .47 Time Ot: 0</t>
  </si>
  <si>
    <t>Unprod Time: Task: T JOT Time Hr: .68 Time Ot: 0</t>
  </si>
  <si>
    <t>Unprod Time: Task: T JOT Time Hr: 2.07 Time Ot: 0</t>
  </si>
  <si>
    <t>Unprod Time: Task: T JOT Time Hr: 2.4 Time Ot: 0</t>
  </si>
  <si>
    <t>Unprod Time: Task: T JS Time Hr: .02 Time Ot: 0</t>
  </si>
  <si>
    <t>Unprod Time: Task: T JS Time Hr: .13 Time Ot: 0</t>
  </si>
  <si>
    <t>Unprod Time: Task: T JS Time Hr: .4 Time Ot: 0</t>
  </si>
  <si>
    <t>Unprod Time: Task: T JS Time Hr: .42 Time Ot: 0</t>
  </si>
  <si>
    <t>Unprod Time: Task: T JS Time Hr: .58 Time Ot: 0</t>
  </si>
  <si>
    <t>Unprod Time: Task: T JS Time Hr: .63 Time Ot: 0</t>
  </si>
  <si>
    <t>Unprod Time: Task: T JS Time Hr: .65 Time Ot: 0</t>
  </si>
  <si>
    <t>Unprod Time: Task: T JS Time Hr: .67 Time Ot: 0</t>
  </si>
  <si>
    <t>Unprod Time: Task: T JS Time Hr: .7 Time Ot: 0</t>
  </si>
  <si>
    <t>Unprod Time: Task: T JS Time Hr: .75 Time Ot: 0</t>
  </si>
  <si>
    <t>Unprod Time: Task: T JS Time Hr: .78 Time Ot: 0</t>
  </si>
  <si>
    <t>Unprod Time: Task: T JS Time Hr: .87 Time Ot: 0</t>
  </si>
  <si>
    <t>Unprod Time: Task: T JS Time Hr: .93 Time Ot: 0</t>
  </si>
  <si>
    <t>Unprod Time: Task: T JS Time Hr: .98 Time Ot: 0</t>
  </si>
  <si>
    <t>Unprod Time: Task: T JS Time Hr: 0 Time Ot: 0</t>
  </si>
  <si>
    <t>Unprod Time: Task: T JS Time Hr: 1.02 Time Ot: 0</t>
  </si>
  <si>
    <t>Unprod Time: Task: T JS Time Hr: 1.07 Time Ot: 0</t>
  </si>
  <si>
    <t>Unprod Time: Task: T JS Time Hr: 1.2 Time Ot: 0</t>
  </si>
  <si>
    <t>Unprod Time: Task: T JS Time Hr: 1.3 Time Ot: 0</t>
  </si>
  <si>
    <t>Unprod Time: Task: T JS Time Hr: 1.48 Time Ot: 0</t>
  </si>
  <si>
    <t>Unprod Time: Task: T JS Time Hr: 1.63 Time Ot: 0</t>
  </si>
  <si>
    <t>Unprod Time: Task: T JS Time Hr: 1.72 Time Ot: 0</t>
  </si>
  <si>
    <t>Unprod Time: Task: T JS Time Hr: 1.95 Time Ot: 0</t>
  </si>
  <si>
    <t>Unprod Time: Task: T JT Time Hr: .02 Time Ot: 0</t>
  </si>
  <si>
    <t>Unprod Time: Task: T JT Time Hr: .13 Time Ot: 0</t>
  </si>
  <si>
    <t>Unprod Time: Task: T JT Time Hr: .3 Time Ot: 0</t>
  </si>
  <si>
    <t>Unprod Time: Task: T JT Time Hr: .4 Time Ot: 0</t>
  </si>
  <si>
    <t>Unprod Time: Task: T JT Time Hr: .6 Time Ot: 0</t>
  </si>
  <si>
    <t>Unprod Time: Task: T JT Time Hr: .62 Time Ot: 0</t>
  </si>
  <si>
    <t>Unprod Time: Task: T JT Time Hr: .67 Time Ot: 0</t>
  </si>
  <si>
    <t>Unprod Time: Task: T JT Time Hr: 1 Time Ot: 0</t>
  </si>
  <si>
    <t>Unprod Time: Task: T JT Time Hr: 1.07 Time Ot: 0</t>
  </si>
  <si>
    <t>Unprod Time: Task: T JT Time Hr: 1.08 Time Ot: 0</t>
  </si>
  <si>
    <t>Unprod Time: Task: T JT Time Hr: 1.47 Time Ot: 0</t>
  </si>
  <si>
    <t>Unprod Time: Task: T JT Time Hr: 2.08 Time Ot: 0</t>
  </si>
  <si>
    <t>Unprod Time: Task: T JWA Time Hr: .05 Time Ot: 0</t>
  </si>
  <si>
    <t>Unprod Time: Task: T JWA Time Hr: .08 Time Ot: 0</t>
  </si>
  <si>
    <t>Unprod Time: Task: T JWA Time Hr: .12 Time Ot: 0</t>
  </si>
  <si>
    <t>Unprod Time: Task: T JWA Time Hr: .13 Time Ot: 0</t>
  </si>
  <si>
    <t>Unprod Time: Task: T JWA Time Hr: .2 Time Ot: 0</t>
  </si>
  <si>
    <t>Unprod Time: Task: T JWA Time Hr: .22 Time Ot: 0</t>
  </si>
  <si>
    <t>Unprod Time: Task: T JWA Time Hr: .23 Time Ot: 0</t>
  </si>
  <si>
    <t>Unprod Time: Task: T JWA Time Hr: .25 Time Ot: 0</t>
  </si>
  <si>
    <t>Unprod Time: Task: T JWA Time Hr: .27 Time Ot: 0</t>
  </si>
  <si>
    <t>Unprod Time: Task: T JWA Time Hr: .3 Time Ot: 0</t>
  </si>
  <si>
    <t>Unprod Time: Task: T JWA Time Hr: .35 Time Ot: 0</t>
  </si>
  <si>
    <t>Unprod Time: Task: T JWA Time Hr: .4 Time Ot: 0</t>
  </si>
  <si>
    <t>Unprod Time: Task: T JWA Time Hr: .47 Time Ot: 0</t>
  </si>
  <si>
    <t>Unprod Time: Task: T JWA Time Hr: .6 Time Ot: 0</t>
  </si>
  <si>
    <t>Unprod Time: Task: T JWA Time Hr: .62 Time Ot: 0</t>
  </si>
  <si>
    <t>Unprod Time: Task: T JWA Time Hr: .68 Time Ot: 0</t>
  </si>
  <si>
    <t>Unprod Time: Task: T JWA Time Hr: .77 Time Ot: 0</t>
  </si>
  <si>
    <t>Unprod Time: Task: T JWA Time Hr: .85 Time Ot: 0</t>
  </si>
  <si>
    <t>Unprod Time: Task: T JWA Time Hr: .9 Time Ot: 0</t>
  </si>
  <si>
    <t>Unprod Time: Task: T JWA Time Hr: 0 Time Ot: 0</t>
  </si>
  <si>
    <t>Unprod Time: Task: T JWA Time Hr: 1.1 Time Ot: 0</t>
  </si>
  <si>
    <t>Unprod Time: Task: T JWA Time Hr: 1.35 Time Ot: 0</t>
  </si>
  <si>
    <t>Unprod Time: Task: T JWA Time Hr: 2.08 Time Ot: 0</t>
  </si>
  <si>
    <t>Unprod Time: Task: T KP Time Hr: .02 Time Ot: 0</t>
  </si>
  <si>
    <t>Unprod Time: Task: T KP Time Hr: .77 Time Ot: 0</t>
  </si>
  <si>
    <t>Unprod Time: Task: T KP Time Hr: 1.87 Time Ot: 0</t>
  </si>
  <si>
    <t>Unprod Time: Task: T KP Time Hr: 3.3 Time Ot: 0</t>
  </si>
  <si>
    <t>Unprod Time: Task: T KP Time Hr: 5.08 Time Ot: 0</t>
  </si>
  <si>
    <t>Unprod Time: Task: T KP Time Hr: 6.08 Time Ot: 0</t>
  </si>
  <si>
    <t>Unprod Time: Task: T KT Time Hr: .28 Time Ot: 0</t>
  </si>
  <si>
    <t>Unprod Time: Task: T KT Time Hr: 1.47 Time Ot: 0</t>
  </si>
  <si>
    <t>Unprod Time: Task: T LC Time Hr: .13 Time Ot: 0</t>
  </si>
  <si>
    <t>Unprod Time: Task: T LC Time Hr: .67 Time Ot: 0</t>
  </si>
  <si>
    <t>Unprod Time: Task: T LC Time Hr: .7 Time Ot: 0</t>
  </si>
  <si>
    <t>Unprod Time: Task: T LC Time Hr: .87 Time Ot: 0</t>
  </si>
  <si>
    <t>Unprod Time: Task: T LC Time Hr: 1.37 Time Ot: 0</t>
  </si>
  <si>
    <t>Unprod Time: Task: T LC Time Hr: 1.57 Time Ot: 0</t>
  </si>
  <si>
    <t>Unprod Time: Task: T LC Time Hr: 3.07 Time Ot: 0</t>
  </si>
  <si>
    <t>Unprod Time: Task: T LC Time Hr: 5.3 Time Ot: 0</t>
  </si>
  <si>
    <t>Unprod Time: Task: T LIAM Time Hr: .02 Time Ot: 0</t>
  </si>
  <si>
    <t>Unprod Time: Task: T LIAM Time Hr: .03 Time Ot: 0</t>
  </si>
  <si>
    <t>Unprod Time: Task: T LIAM Time Hr: .05 Time Ot: 0</t>
  </si>
  <si>
    <t>Unprod Time: Task: T LIAM Time Hr: .07 Time Ot: 0</t>
  </si>
  <si>
    <t>Unprod Time: Task: T LIAM Time Hr: .08 Time Ot: 0</t>
  </si>
  <si>
    <t>Unprod Time: Task: T LIAM Time Hr: .1 Time Ot: 0</t>
  </si>
  <si>
    <t>Unprod Time: Task: T LIAM Time Hr: .12 Time Ot: 0</t>
  </si>
  <si>
    <t>Unprod Time: Task: T LIAM Time Hr: .13 Time Ot: 0</t>
  </si>
  <si>
    <t>Unprod Time: Task: T LIAM Time Hr: .15 Time Ot: 0</t>
  </si>
  <si>
    <t>Unprod Time: Task: T LIAM Time Hr: .17 Time Ot: 0</t>
  </si>
  <si>
    <t>Unprod Time: Task: T LIAM Time Hr: .18 Time Ot: 0</t>
  </si>
  <si>
    <t>Unprod Time: Task: T LIAM Time Hr: .2 Time Ot: 0</t>
  </si>
  <si>
    <t>Unprod Time: Task: T LIAM Time Hr: .22 Time Ot: 0</t>
  </si>
  <si>
    <t>Unprod Time: Task: T LIAM Time Hr: .23 Time Ot: 0</t>
  </si>
  <si>
    <t>Unprod Time: Task: T LIAM Time Hr: .25 Time Ot: 0</t>
  </si>
  <si>
    <t>Unprod Time: Task: T LIAM Time Hr: .27 Time Ot: 0</t>
  </si>
  <si>
    <t>Unprod Time: Task: T LIAM Time Hr: .28 Time Ot: 0</t>
  </si>
  <si>
    <t>Unprod Time: Task: T LIAM Time Hr: .3 Time Ot: 0</t>
  </si>
  <si>
    <t>Unprod Time: Task: T LIAM Time Hr: .32 Time Ot: 0</t>
  </si>
  <si>
    <t>Unprod Time: Task: T LIAM Time Hr: .33 Time Ot: 0</t>
  </si>
  <si>
    <t>Unprod Time: Task: T LIAM Time Hr: .35 Time Ot: 0</t>
  </si>
  <si>
    <t>Unprod Time: Task: T LIAM Time Hr: .37 Time Ot: 0</t>
  </si>
  <si>
    <t>Unprod Time: Task: T LIAM Time Hr: .38 Time Ot: 0</t>
  </si>
  <si>
    <t>Unprod Time: Task: T LIAM Time Hr: .4 Time Ot: 0</t>
  </si>
  <si>
    <t>Unprod Time: Task: T LIAM Time Hr: .42 Time Ot: 0</t>
  </si>
  <si>
    <t>Unprod Time: Task: T LIAM Time Hr: .43 Time Ot: 0</t>
  </si>
  <si>
    <t>Unprod Time: Task: T LIAM Time Hr: .45 Time Ot: 0</t>
  </si>
  <si>
    <t>Unprod Time: Task: T LIAM Time Hr: .47 Time Ot: 0</t>
  </si>
  <si>
    <t>Unprod Time: Task: T LIAM Time Hr: .48 Time Ot: 0</t>
  </si>
  <si>
    <t>Unprod Time: Task: T LIAM Time Hr: .5 Time Ot: 0</t>
  </si>
  <si>
    <t>Unprod Time: Task: T LIAM Time Hr: .52 Time Ot: 0</t>
  </si>
  <si>
    <t>Unprod Time: Task: T LIAM Time Hr: .53 Time Ot: 0</t>
  </si>
  <si>
    <t>Unprod Time: Task: T LIAM Time Hr: .55 Time Ot: 0</t>
  </si>
  <si>
    <t>Unprod Time: Task: T LIAM Time Hr: .57 Time Ot: 0</t>
  </si>
  <si>
    <t>Unprod Time: Task: T LIAM Time Hr: .58 Time Ot: 0</t>
  </si>
  <si>
    <t>Unprod Time: Task: T LIAM Time Hr: .6 Time Ot: 0</t>
  </si>
  <si>
    <t>Unprod Time: Task: T LIAM Time Hr: .62 Time Ot: 0</t>
  </si>
  <si>
    <t>Unprod Time: Task: T LIAM Time Hr: .63 Time Ot: 0</t>
  </si>
  <si>
    <t>Unprod Time: Task: T LIAM Time Hr: .65 Time Ot: 0</t>
  </si>
  <si>
    <t>Unprod Time: Task: T LIAM Time Hr: .67 Time Ot: 0</t>
  </si>
  <si>
    <t>Unprod Time: Task: T LIAM Time Hr: .68 Time Ot: 0</t>
  </si>
  <si>
    <t>Unprod Time: Task: T LIAM Time Hr: .7 Time Ot: 0</t>
  </si>
  <si>
    <t>Unprod Time: Task: T LIAM Time Hr: .72 Time Ot: 0</t>
  </si>
  <si>
    <t>Unprod Time: Task: T LIAM Time Hr: .73 Time Ot: 0</t>
  </si>
  <si>
    <t>Unprod Time: Task: T LIAM Time Hr: .75 Time Ot: 0</t>
  </si>
  <si>
    <t>Unprod Time: Task: T LIAM Time Hr: .77 Time Ot: 0</t>
  </si>
  <si>
    <t>Unprod Time: Task: T LIAM Time Hr: .78 Time Ot: 0</t>
  </si>
  <si>
    <t>Unprod Time: Task: T LIAM Time Hr: .8 Time Ot: 0</t>
  </si>
  <si>
    <t>Unprod Time: Task: T LIAM Time Hr: .82 Time Ot: 0</t>
  </si>
  <si>
    <t>Unprod Time: Task: T LIAM Time Hr: .83 Time Ot: 0</t>
  </si>
  <si>
    <t>Unprod Time: Task: T LIAM Time Hr: .85 Time Ot: 0</t>
  </si>
  <si>
    <t>Unprod Time: Task: T LIAM Time Hr: .88 Time Ot: 0</t>
  </si>
  <si>
    <t>Unprod Time: Task: T LIAM Time Hr: .9 Time Ot: 0</t>
  </si>
  <si>
    <t>Unprod Time: Task: T LIAM Time Hr: .93 Time Ot: 0</t>
  </si>
  <si>
    <t>Unprod Time: Task: T LIAM Time Hr: .98 Time Ot: 0</t>
  </si>
  <si>
    <t>Unprod Time: Task: T LIAM Time Hr: 0 Time Ot: 0</t>
  </si>
  <si>
    <t>Unprod Time: Task: T LIAM Time Hr: 1.02 Time Ot: 0</t>
  </si>
  <si>
    <t>Unprod Time: Task: T LIAM Time Hr: 1.03 Time Ot: 0</t>
  </si>
  <si>
    <t>Unprod Time: Task: T LIAM Time Hr: 1.05 Time Ot: 0</t>
  </si>
  <si>
    <t>Unprod Time: Task: T LIAM Time Hr: 1.07 Time Ot: 0</t>
  </si>
  <si>
    <t>Unprod Time: Task: T LIAM Time Hr: 1.08 Time Ot: 0</t>
  </si>
  <si>
    <t>Unprod Time: Task: T LIAM Time Hr: 1.1 Time Ot: 0</t>
  </si>
  <si>
    <t>Unprod Time: Task: T LIAM Time Hr: 1.13 Time Ot: 0</t>
  </si>
  <si>
    <t>Unprod Time: Task: T LIAM Time Hr: 1.15 Time Ot: 0</t>
  </si>
  <si>
    <t>Unprod Time: Task: T LIAM Time Hr: 1.17 Time Ot: 0</t>
  </si>
  <si>
    <t>Unprod Time: Task: T LIAM Time Hr: 1.18 Time Ot: 0</t>
  </si>
  <si>
    <t>Unprod Time: Task: T LIAM Time Hr: 1.25 Time Ot: 0</t>
  </si>
  <si>
    <t>Unprod Time: Task: T LIAM Time Hr: 1.42 Time Ot: 0</t>
  </si>
  <si>
    <t>Unprod Time: Task: T LIAM Time Hr: 1.43 Time Ot: 0</t>
  </si>
  <si>
    <t>Unprod Time: Task: T LIAM Time Hr: 1.48 Time Ot: 0</t>
  </si>
  <si>
    <t>Unprod Time: Task: T LIAM Time Hr: 1.5 Time Ot: 0</t>
  </si>
  <si>
    <t>Unprod Time: Task: T LIAM Time Hr: 1.53 Time Ot: 0</t>
  </si>
  <si>
    <t>Unprod Time: Task: T LIAM Time Hr: 1.73 Time Ot: 0</t>
  </si>
  <si>
    <t>Unprod Time: Task: T LIAM Time Hr: 1.87 Time Ot: 0</t>
  </si>
  <si>
    <t>Unprod Time: Task: T LIAM Time Hr: 1.93 Time Ot: 0</t>
  </si>
  <si>
    <t>Unprod Time: Task: T LIAM Time Hr: 2.2 Time Ot: 0</t>
  </si>
  <si>
    <t>Unprod Time: Task: T LIAM Time Hr: 2.38 Time Ot: 0</t>
  </si>
  <si>
    <t>Unprod Time: Task: T LIAM Time Hr: 2.7 Time Ot: 0</t>
  </si>
  <si>
    <t>Unprod Time: Task: T LIAM Time Hr: 2.72 Time Ot: 0</t>
  </si>
  <si>
    <t>Unprod Time: Task: T LIAM Time Hr: 2.9 Time Ot: 0</t>
  </si>
  <si>
    <t>Unprod Time: Task: T LIAM Time Hr: 3.02 Time Ot: 0</t>
  </si>
  <si>
    <t>Unprod Time: Task: T LMS Time Hr: .08 Time Ot: 0</t>
  </si>
  <si>
    <t>Unprod Time: Task: T LMS Time Hr: .1 Time Ot: 0</t>
  </si>
  <si>
    <t>Unprod Time: Task: T LMS Time Hr: .12 Time Ot: 0</t>
  </si>
  <si>
    <t>Unprod Time: Task: T LMS Time Hr: .13 Time Ot: 0</t>
  </si>
  <si>
    <t>Unprod Time: Task: T LMS Time Hr: .15 Time Ot: 0</t>
  </si>
  <si>
    <t>Unprod Time: Task: T LMS Time Hr: .17 Time Ot: 0</t>
  </si>
  <si>
    <t>Unprod Time: Task: T LMS Time Hr: .18 Time Ot: 0</t>
  </si>
  <si>
    <t>Unprod Time: Task: T LMS Time Hr: .2 Time Ot: 0</t>
  </si>
  <si>
    <t>Unprod Time: Task: T LMS Time Hr: .22 Time Ot: 0</t>
  </si>
  <si>
    <t>Unprod Time: Task: T LMS Time Hr: .23 Time Ot: 0</t>
  </si>
  <si>
    <t>Unprod Time: Task: T LMS Time Hr: .25 Time Ot: 0</t>
  </si>
  <si>
    <t>Unprod Time: Task: T LMS Time Hr: .3 Time Ot: 0</t>
  </si>
  <si>
    <t>Unprod Time: Task: T LMS Time Hr: .32 Time Ot: 0</t>
  </si>
  <si>
    <t>Unprod Time: Task: T LMS Time Hr: .33 Time Ot: 0</t>
  </si>
  <si>
    <t>Unprod Time: Task: T LMS Time Hr: .35 Time Ot: 0</t>
  </si>
  <si>
    <t>Unprod Time: Task: T LMS Time Hr: .4 Time Ot: 0</t>
  </si>
  <si>
    <t>Unprod Time: Task: T LMS Time Hr: .45 Time Ot: 0</t>
  </si>
  <si>
    <t>Unprod Time: Task: T LMS Time Hr: .5 Time Ot: 0</t>
  </si>
  <si>
    <t>Unprod Time: Task: T LMS Time Hr: .53 Time Ot: 0</t>
  </si>
  <si>
    <t>Unprod Time: Task: T LMS Time Hr: .57 Time Ot: 0</t>
  </si>
  <si>
    <t>Unprod Time: Task: T LMS Time Hr: .62 Time Ot: 0</t>
  </si>
  <si>
    <t>Unprod Time: Task: T LMS Time Hr: .67 Time Ot: 0</t>
  </si>
  <si>
    <t>Unprod Time: Task: T LMS Time Hr: .73 Time Ot: 0</t>
  </si>
  <si>
    <t>Unprod Time: Task: T LMS Time Hr: .75 Time Ot: 0</t>
  </si>
  <si>
    <t>Unprod Time: Task: T LMS Time Hr: .78 Time Ot: 0</t>
  </si>
  <si>
    <t>Unprod Time: Task: T LMS Time Hr: .85 Time Ot: 0</t>
  </si>
  <si>
    <t>Unprod Time: Task: T LMS Time Hr: .87 Time Ot: 0</t>
  </si>
  <si>
    <t>Unprod Time: Task: T LMS Time Hr: .9 Time Ot: 0</t>
  </si>
  <si>
    <t>Unprod Time: Task: T LMS Time Hr: .92 Time Ot: 0</t>
  </si>
  <si>
    <t>Unprod Time: Task: T LMS Time Hr: .98 Time Ot: 0</t>
  </si>
  <si>
    <t>Unprod Time: Task: T LMS Time Hr: 0 Time Ot: 0</t>
  </si>
  <si>
    <t>Unprod Time: Task: T LMS Time Hr: 1.03 Time Ot: 0</t>
  </si>
  <si>
    <t>Unprod Time: Task: T LMS Time Hr: 1.13 Time Ot: 0</t>
  </si>
  <si>
    <t>Unprod Time: Task: T LMS Time Hr: 1.17 Time Ot: 0</t>
  </si>
  <si>
    <t>Unprod Time: Task: T LMS Time Hr: 1.22 Time Ot: 0</t>
  </si>
  <si>
    <t>Unprod Time: Task: T LMS Time Hr: 1.57 Time Ot: 0</t>
  </si>
  <si>
    <t>Unprod Time: Task: T LMS Time Hr: 1.58 Time Ot: 0</t>
  </si>
  <si>
    <t>Unprod Time: Task: T LMS Time Hr: 1.62 Time Ot: 0</t>
  </si>
  <si>
    <t>Unprod Time: Task: T LMS Time Hr: 1.68 Time Ot: 0</t>
  </si>
  <si>
    <t>Unprod Time: Task: T LMS Time Hr: 1.82 Time Ot: 0</t>
  </si>
  <si>
    <t>Unprod Time: Task: T LMS Time Hr: 1.9 Time Ot: 0</t>
  </si>
  <si>
    <t>Unprod Time: Task: T LMS Time Hr: 1.93 Time Ot: 0</t>
  </si>
  <si>
    <t>Unprod Time: Task: T LMS Time Hr: 2.12 Time Ot: 0</t>
  </si>
  <si>
    <t>Unprod Time: Task: T LMS Time Hr: 2.13 Time Ot: 0</t>
  </si>
  <si>
    <t>Unprod Time: Task: T LMS Time Hr: 2.4 Time Ot: 0</t>
  </si>
  <si>
    <t>Unprod Time: Task: T LU Time Hr: .08 Time Ot: 0</t>
  </si>
  <si>
    <t>Unprod Time: Task: T LU Time Hr: .1 Time Ot: 0</t>
  </si>
  <si>
    <t>Unprod Time: Task: T LU Time Hr: .27 Time Ot: 0</t>
  </si>
  <si>
    <t>Unprod Time: Task: T LU Time Hr: .35 Time Ot: 0</t>
  </si>
  <si>
    <t>Unprod Time: Task: T LU Time Hr: .4 Time Ot: 0</t>
  </si>
  <si>
    <t>Unprod Time: Task: T LU Time Hr: .45 Time Ot: 0</t>
  </si>
  <si>
    <t>Unprod Time: Task: T LU Time Hr: .5 Time Ot: 0</t>
  </si>
  <si>
    <t>Unprod Time: Task: T LU Time Hr: .63 Time Ot: 0</t>
  </si>
  <si>
    <t>Unprod Time: Task: T LU Time Hr: .65 Time Ot: 0</t>
  </si>
  <si>
    <t>Unprod Time: Task: T LU Time Hr: .68 Time Ot: 0</t>
  </si>
  <si>
    <t>Unprod Time: Task: T LU Time Hr: .7 Time Ot: 0</t>
  </si>
  <si>
    <t>Unprod Time: Task: T LU Time Hr: .8 Time Ot: 0</t>
  </si>
  <si>
    <t>Unprod Time: Task: T LU Time Hr: 1.05 Time Ot: 0</t>
  </si>
  <si>
    <t>Unprod Time: Task: T LU Time Hr: 1.23 Time Ot: 0</t>
  </si>
  <si>
    <t>Unprod Time: Task: T LU Time Hr: 1.47 Time Ot: 0</t>
  </si>
  <si>
    <t>Unprod Time: Task: T MB Time Hr: .05 Time Ot: 0</t>
  </si>
  <si>
    <t>Unprod Time: Task: T MB Time Hr: .15 Time Ot: 0</t>
  </si>
  <si>
    <t>Unprod Time: Task: T MB Time Hr: .25 Time Ot: 0</t>
  </si>
  <si>
    <t>Unprod Time: Task: T MB Time Hr: .28 Time Ot: 0</t>
  </si>
  <si>
    <t>Unprod Time: Task: T MB Time Hr: .43 Time Ot: 0</t>
  </si>
  <si>
    <t>Unprod Time: Task: T MB Time Hr: .52 Time Ot: 0</t>
  </si>
  <si>
    <t>Unprod Time: Task: T MB Time Hr: .78 Time Ot: 0</t>
  </si>
  <si>
    <t>Unprod Time: Task: T MB Time Hr: .97 Time Ot: 0</t>
  </si>
  <si>
    <t>Unprod Time: Task: T MB Time Hr: 1.53 Time Ot: 0</t>
  </si>
  <si>
    <t>Unprod Time: Task: T MF Time Hr: .02 Time Ot: 0</t>
  </si>
  <si>
    <t>Unprod Time: Task: T MF Time Hr: .03 Time Ot: 0</t>
  </si>
  <si>
    <t>Unprod Time: Task: T MF Time Hr: .05 Time Ot: 0</t>
  </si>
  <si>
    <t>Unprod Time: Task: T MF Time Hr: .07 Time Ot: 0</t>
  </si>
  <si>
    <t>Unprod Time: Task: T MF Time Hr: .1 Time Ot: 0</t>
  </si>
  <si>
    <t>Unprod Time: Task: T MF Time Hr: .12 Time Ot: 0</t>
  </si>
  <si>
    <t>Unprod Time: Task: T MF Time Hr: .13 Time Ot: 0</t>
  </si>
  <si>
    <t>Unprod Time: Task: T MF Time Hr: .15 Time Ot: 0</t>
  </si>
  <si>
    <t>Unprod Time: Task: T MF Time Hr: .17 Time Ot: 0</t>
  </si>
  <si>
    <t>Unprod Time: Task: T MF Time Hr: .18 Time Ot: 0</t>
  </si>
  <si>
    <t>Unprod Time: Task: T MF Time Hr: .2 Time Ot: 0</t>
  </si>
  <si>
    <t>Unprod Time: Task: T MF Time Hr: .22 Time Ot: 0</t>
  </si>
  <si>
    <t>Unprod Time: Task: T MF Time Hr: .23 Time Ot: 0</t>
  </si>
  <si>
    <t>Unprod Time: Task: T MF Time Hr: .27 Time Ot: 0</t>
  </si>
  <si>
    <t>Unprod Time: Task: T MF Time Hr: .3 Time Ot: 0</t>
  </si>
  <si>
    <t>Unprod Time: Task: T MF Time Hr: .33 Time Ot: 0</t>
  </si>
  <si>
    <t>Unprod Time: Task: T MF Time Hr: .37 Time Ot: 0</t>
  </si>
  <si>
    <t>Unprod Time: Task: T MF Time Hr: .38 Time Ot: 0</t>
  </si>
  <si>
    <t>Unprod Time: Task: T MF Time Hr: .4 Time Ot: 0</t>
  </si>
  <si>
    <t>Unprod Time: Task: T MF Time Hr: .42 Time Ot: 0</t>
  </si>
  <si>
    <t>Unprod Time: Task: T MF Time Hr: .43 Time Ot: 0</t>
  </si>
  <si>
    <t>Unprod Time: Task: T MF Time Hr: .45 Time Ot: 0</t>
  </si>
  <si>
    <t>Unprod Time: Task: T MF Time Hr: .47 Time Ot: 0</t>
  </si>
  <si>
    <t>Unprod Time: Task: T MF Time Hr: .48 Time Ot: 0</t>
  </si>
  <si>
    <t>Unprod Time: Task: T MF Time Hr: .5 Time Ot: 0</t>
  </si>
  <si>
    <t>Unprod Time: Task: T MF Time Hr: .52 Time Ot: 0</t>
  </si>
  <si>
    <t>Unprod Time: Task: T MF Time Hr: .55 Time Ot: 0</t>
  </si>
  <si>
    <t>Unprod Time: Task: T MF Time Hr: .57 Time Ot: 0</t>
  </si>
  <si>
    <t>Unprod Time: Task: T MF Time Hr: .58 Time Ot: 0</t>
  </si>
  <si>
    <t>Unprod Time: Task: T MF Time Hr: .6 Time Ot: 0</t>
  </si>
  <si>
    <t>Unprod Time: Task: T MF Time Hr: .62 Time Ot: 0</t>
  </si>
  <si>
    <t>Unprod Time: Task: T MF Time Hr: .63 Time Ot: 0</t>
  </si>
  <si>
    <t>Unprod Time: Task: T MF Time Hr: .67 Time Ot: 0</t>
  </si>
  <si>
    <t>Unprod Time: Task: T MF Time Hr: .68 Time Ot: 0</t>
  </si>
  <si>
    <t>Unprod Time: Task: T MF Time Hr: .72 Time Ot: 0</t>
  </si>
  <si>
    <t>Unprod Time: Task: T MF Time Hr: .73 Time Ot: 0</t>
  </si>
  <si>
    <t>Unprod Time: Task: T MF Time Hr: .75 Time Ot: 0</t>
  </si>
  <si>
    <t>Unprod Time: Task: T MF Time Hr: .77 Time Ot: 0</t>
  </si>
  <si>
    <t>Unprod Time: Task: T MF Time Hr: .78 Time Ot: 0</t>
  </si>
  <si>
    <t>Unprod Time: Task: T MF Time Hr: .8 Time Ot: 0</t>
  </si>
  <si>
    <t>Unprod Time: Task: T MF Time Hr: .82 Time Ot: 0</t>
  </si>
  <si>
    <t>Unprod Time: Task: T MF Time Hr: .83 Time Ot: 0</t>
  </si>
  <si>
    <t>Unprod Time: Task: T MF Time Hr: .85 Time Ot: 0</t>
  </si>
  <si>
    <t>Unprod Time: Task: T MF Time Hr: .87 Time Ot: 0</t>
  </si>
  <si>
    <t>Unprod Time: Task: T MF Time Hr: .9 Time Ot: 0</t>
  </si>
  <si>
    <t>Unprod Time: Task: T MF Time Hr: .92 Time Ot: 0</t>
  </si>
  <si>
    <t>Unprod Time: Task: T MF Time Hr: .97 Time Ot: 0</t>
  </si>
  <si>
    <t>Unprod Time: Task: T MF Time Hr: .98 Time Ot: 0</t>
  </si>
  <si>
    <t>Unprod Time: Task: T MF Time Hr: 0 Time Ot: 0</t>
  </si>
  <si>
    <t>Unprod Time: Task: T MF Time Hr: 1 Time Ot: 0</t>
  </si>
  <si>
    <t>Unprod Time: Task: T MF Time Hr: 1.02 Time Ot: 0</t>
  </si>
  <si>
    <t>Unprod Time: Task: T MF Time Hr: 1.03 Time Ot: 0</t>
  </si>
  <si>
    <t>Unprod Time: Task: T MF Time Hr: 1.05 Time Ot: 0</t>
  </si>
  <si>
    <t>Unprod Time: Task: T MF Time Hr: 1.07 Time Ot: 0</t>
  </si>
  <si>
    <t>Unprod Time: Task: T MF Time Hr: 1.08 Time Ot: 0</t>
  </si>
  <si>
    <t>Unprod Time: Task: T MF Time Hr: 1.1 Time Ot: 0</t>
  </si>
  <si>
    <t>Unprod Time: Task: T MF Time Hr: 1.12 Time Ot: 0</t>
  </si>
  <si>
    <t>Unprod Time: Task: T MF Time Hr: 1.13 Time Ot: 0</t>
  </si>
  <si>
    <t>Unprod Time: Task: T MF Time Hr: 1.15 Time Ot: 0</t>
  </si>
  <si>
    <t>Unprod Time: Task: T MF Time Hr: 1.17 Time Ot: 0</t>
  </si>
  <si>
    <t>Unprod Time: Task: T MF Time Hr: 1.18 Time Ot: 0</t>
  </si>
  <si>
    <t>Unprod Time: Task: T MF Time Hr: 1.2 Time Ot: 0</t>
  </si>
  <si>
    <t>Unprod Time: Task: T MF Time Hr: 1.22 Time Ot: 0</t>
  </si>
  <si>
    <t>Unprod Time: Task: T MF Time Hr: 1.23 Time Ot: 0</t>
  </si>
  <si>
    <t>Unprod Time: Task: T MF Time Hr: 1.25 Time Ot: 0</t>
  </si>
  <si>
    <t>Unprod Time: Task: T MF Time Hr: 1.27 Time Ot: 0</t>
  </si>
  <si>
    <t>Unprod Time: Task: T MF Time Hr: 1.28 Time Ot: 0</t>
  </si>
  <si>
    <t>Unprod Time: Task: T MF Time Hr: 1.3 Time Ot: 0</t>
  </si>
  <si>
    <t>Unprod Time: Task: T MF Time Hr: 1.32 Time Ot: 0</t>
  </si>
  <si>
    <t>Unprod Time: Task: T MF Time Hr: 1.35 Time Ot: 0</t>
  </si>
  <si>
    <t>Unprod Time: Task: T MF Time Hr: 1.37 Time Ot: 0</t>
  </si>
  <si>
    <t>Unprod Time: Task: T MF Time Hr: 1.38 Time Ot: 0</t>
  </si>
  <si>
    <t>Unprod Time: Task: T MF Time Hr: 1.4 Time Ot: 0</t>
  </si>
  <si>
    <t>Unprod Time: Task: T MF Time Hr: 1.42 Time Ot: 0</t>
  </si>
  <si>
    <t>Unprod Time: Task: T MF Time Hr: 1.43 Time Ot: 0</t>
  </si>
  <si>
    <t>Unprod Time: Task: T MF Time Hr: 1.45 Time Ot: 0</t>
  </si>
  <si>
    <t>Unprod Time: Task: T MF Time Hr: 1.47 Time Ot: 0</t>
  </si>
  <si>
    <t>Unprod Time: Task: T MF Time Hr: 1.52 Time Ot: 0</t>
  </si>
  <si>
    <t>Unprod Time: Task: T MF Time Hr: 1.53 Time Ot: 0</t>
  </si>
  <si>
    <t>Unprod Time: Task: T MF Time Hr: 1.55 Time Ot: 0</t>
  </si>
  <si>
    <t>Unprod Time: Task: T MF Time Hr: 1.57 Time Ot: 0</t>
  </si>
  <si>
    <t>Unprod Time: Task: T MF Time Hr: 1.58 Time Ot: 0</t>
  </si>
  <si>
    <t>Unprod Time: Task: T MF Time Hr: 1.6 Time Ot: 0</t>
  </si>
  <si>
    <t>Unprod Time: Task: T MF Time Hr: 1.62 Time Ot: 0</t>
  </si>
  <si>
    <t>Unprod Time: Task: T MF Time Hr: 1.63 Time Ot: 0</t>
  </si>
  <si>
    <t>Unprod Time: Task: T MF Time Hr: 1.65 Time Ot: 0</t>
  </si>
  <si>
    <t>Unprod Time: Task: T MF Time Hr: 1.67 Time Ot: 0</t>
  </si>
  <si>
    <t>Unprod Time: Task: T MF Time Hr: 1.68 Time Ot: 0</t>
  </si>
  <si>
    <t>Unprod Time: Task: T MF Time Hr: 1.7 Time Ot: 0</t>
  </si>
  <si>
    <t>Unprod Time: Task: T MF Time Hr: 1.72 Time Ot: 0</t>
  </si>
  <si>
    <t>Unprod Time: Task: T MF Time Hr: 1.73 Time Ot: 0</t>
  </si>
  <si>
    <t>Unprod Time: Task: T MF Time Hr: 1.75 Time Ot: 0</t>
  </si>
  <si>
    <t>Unprod Time: Task: T MF Time Hr: 1.77 Time Ot: 0</t>
  </si>
  <si>
    <t>Unprod Time: Task: T MF Time Hr: 1.78 Time Ot: 0</t>
  </si>
  <si>
    <t>Unprod Time: Task: T MF Time Hr: 1.8 Time Ot: 0</t>
  </si>
  <si>
    <t>Unprod Time: Task: T MF Time Hr: 1.82 Time Ot: 0</t>
  </si>
  <si>
    <t>Unprod Time: Task: T MF Time Hr: 1.83 Time Ot: 0</t>
  </si>
  <si>
    <t>Unprod Time: Task: T MF Time Hr: 1.85 Time Ot: 0</t>
  </si>
  <si>
    <t>Unprod Time: Task: T MF Time Hr: 1.87 Time Ot: 0</t>
  </si>
  <si>
    <t>Unprod Time: Task: T MF Time Hr: 1.88 Time Ot: 0</t>
  </si>
  <si>
    <t>Unprod Time: Task: T MF Time Hr: 1.92 Time Ot: 0</t>
  </si>
  <si>
    <t>Unprod Time: Task: T MF Time Hr: 1.93 Time Ot: 0</t>
  </si>
  <si>
    <t>Unprod Time: Task: T MF Time Hr: 1.95 Time Ot: 0</t>
  </si>
  <si>
    <t>Unprod Time: Task: T MF Time Hr: 1.97 Time Ot: 0</t>
  </si>
  <si>
    <t>Unprod Time: Task: T MF Time Hr: 1.98 Time Ot: 0</t>
  </si>
  <si>
    <t>Unprod Time: Task: T MF Time Hr: 2 Time Ot: 0</t>
  </si>
  <si>
    <t>Unprod Time: Task: T MF Time Hr: 2.03 Time Ot: 0</t>
  </si>
  <si>
    <t>Unprod Time: Task: T MF Time Hr: 2.05 Time Ot: 0</t>
  </si>
  <si>
    <t>Unprod Time: Task: T MF Time Hr: 2.07 Time Ot: 0</t>
  </si>
  <si>
    <t>Unprod Time: Task: T MF Time Hr: 2.08 Time Ot: 0</t>
  </si>
  <si>
    <t>Unprod Time: Task: T MF Time Hr: 2.12 Time Ot: 0</t>
  </si>
  <si>
    <t>Unprod Time: Task: T MF Time Hr: 2.13 Time Ot: 0</t>
  </si>
  <si>
    <t>Unprod Time: Task: T MF Time Hr: 2.15 Time Ot: 0</t>
  </si>
  <si>
    <t>Unprod Time: Task: T MF Time Hr: 2.17 Time Ot: 0</t>
  </si>
  <si>
    <t>Unprod Time: Task: T MF Time Hr: 2.18 Time Ot: 0</t>
  </si>
  <si>
    <t>Unprod Time: Task: T MF Time Hr: 2.2 Time Ot: 0</t>
  </si>
  <si>
    <t>Unprod Time: Task: T MF Time Hr: 2.22 Time Ot: 0</t>
  </si>
  <si>
    <t>Unprod Time: Task: T MF Time Hr: 2.23 Time Ot: 0</t>
  </si>
  <si>
    <t>Unprod Time: Task: T MF Time Hr: 2.25 Time Ot: 0</t>
  </si>
  <si>
    <t>Unprod Time: Task: T MF Time Hr: 2.27 Time Ot: 0</t>
  </si>
  <si>
    <t>Unprod Time: Task: T MF Time Hr: 2.28 Time Ot: 0</t>
  </si>
  <si>
    <t>Unprod Time: Task: T MF Time Hr: 2.3 Time Ot: 0</t>
  </si>
  <si>
    <t>Unprod Time: Task: T MF Time Hr: 2.32 Time Ot: 0</t>
  </si>
  <si>
    <t>Unprod Time: Task: T MF Time Hr: 2.33 Time Ot: 0</t>
  </si>
  <si>
    <t>Unprod Time: Task: T MF Time Hr: 2.35 Time Ot: 0</t>
  </si>
  <si>
    <t>Unprod Time: Task: T MF Time Hr: 2.37 Time Ot: 0</t>
  </si>
  <si>
    <t>Unprod Time: Task: T MF Time Hr: 2.38 Time Ot: 0</t>
  </si>
  <si>
    <t>Unprod Time: Task: T MF Time Hr: 2.4 Time Ot: 0</t>
  </si>
  <si>
    <t>Unprod Time: Task: T MF Time Hr: 2.42 Time Ot: 0</t>
  </si>
  <si>
    <t>Unprod Time: Task: T MF Time Hr: 2.43 Time Ot: 0</t>
  </si>
  <si>
    <t>Unprod Time: Task: T MF Time Hr: 2.45 Time Ot: 0</t>
  </si>
  <si>
    <t>Unprod Time: Task: T MF Time Hr: 2.47 Time Ot: 0</t>
  </si>
  <si>
    <t>Unprod Time: Task: T MF Time Hr: 2.48 Time Ot: 0</t>
  </si>
  <si>
    <t>Unprod Time: Task: T MF Time Hr: 2.5 Time Ot: 0</t>
  </si>
  <si>
    <t>Unprod Time: Task: T MF Time Hr: 2.52 Time Ot: 0</t>
  </si>
  <si>
    <t>Unprod Time: Task: T MF Time Hr: 2.53 Time Ot: 0</t>
  </si>
  <si>
    <t>Unprod Time: Task: T MF Time Hr: 2.55 Time Ot: 0</t>
  </si>
  <si>
    <t>Unprod Time: Task: T MF Time Hr: 2.57 Time Ot: 0</t>
  </si>
  <si>
    <t>Unprod Time: Task: T MF Time Hr: 2.58 Time Ot: 0</t>
  </si>
  <si>
    <t>Unprod Time: Task: T MF Time Hr: 2.6 Time Ot: 0</t>
  </si>
  <si>
    <t>Unprod Time: Task: T MF Time Hr: 2.62 Time Ot: 0</t>
  </si>
  <si>
    <t>Unprod Time: Task: T MF Time Hr: 2.63 Time Ot: 0</t>
  </si>
  <si>
    <t>Unprod Time: Task: T MF Time Hr: 2.65 Time Ot: 0</t>
  </si>
  <si>
    <t>Unprod Time: Task: T MF Time Hr: 2.67 Time Ot: 0</t>
  </si>
  <si>
    <t>Unprod Time: Task: T MF Time Hr: 2.68 Time Ot: 0</t>
  </si>
  <si>
    <t>Unprod Time: Task: T MF Time Hr: 2.7 Time Ot: 0</t>
  </si>
  <si>
    <t>Unprod Time: Task: T MF Time Hr: 2.72 Time Ot: 0</t>
  </si>
  <si>
    <t>Unprod Time: Task: T MF Time Hr: 2.73 Time Ot: 0</t>
  </si>
  <si>
    <t>Unprod Time: Task: T MF Time Hr: 2.77 Time Ot: 0</t>
  </si>
  <si>
    <t>Unprod Time: Task: T MF Time Hr: 2.78 Time Ot: 0</t>
  </si>
  <si>
    <t>Unprod Time: Task: T MF Time Hr: 2.8 Time Ot: 0</t>
  </si>
  <si>
    <t>Unprod Time: Task: T MF Time Hr: 2.82 Time Ot: 0</t>
  </si>
  <si>
    <t>Unprod Time: Task: T MF Time Hr: 2.83 Time Ot: 0</t>
  </si>
  <si>
    <t>Unprod Time: Task: T MF Time Hr: 2.85 Time Ot: 0</t>
  </si>
  <si>
    <t>Unprod Time: Task: T MF Time Hr: 2.87 Time Ot: 0</t>
  </si>
  <si>
    <t>Unprod Time: Task: T MF Time Hr: 2.9 Time Ot: 0</t>
  </si>
  <si>
    <t>Unprod Time: Task: T MF Time Hr: 2.93 Time Ot: 0</t>
  </si>
  <si>
    <t>Unprod Time: Task: T MF Time Hr: 2.95 Time Ot: 0</t>
  </si>
  <si>
    <t>Unprod Time: Task: T MF Time Hr: 2.98 Time Ot: 0</t>
  </si>
  <si>
    <t>Unprod Time: Task: T MF Time Hr: 3 Time Ot: 0</t>
  </si>
  <si>
    <t>Unprod Time: Task: T MF Time Hr: 3.02 Time Ot: 0</t>
  </si>
  <si>
    <t>Unprod Time: Task: T MF Time Hr: 3.03 Time Ot: 0</t>
  </si>
  <si>
    <t>Unprod Time: Task: T MF Time Hr: 3.05 Time Ot: 0</t>
  </si>
  <si>
    <t>Unprod Time: Task: T MF Time Hr: 3.1 Time Ot: 0</t>
  </si>
  <si>
    <t>Unprod Time: Task: T MF Time Hr: 3.15 Time Ot: 0</t>
  </si>
  <si>
    <t>Unprod Time: Task: T MF Time Hr: 3.17 Time Ot: 0</t>
  </si>
  <si>
    <t>Unprod Time: Task: T MF Time Hr: 3.18 Time Ot: 0</t>
  </si>
  <si>
    <t>Unprod Time: Task: T MF Time Hr: 3.2 Time Ot: 0</t>
  </si>
  <si>
    <t>Unprod Time: Task: T MF Time Hr: 3.23 Time Ot: 0</t>
  </si>
  <si>
    <t>Unprod Time: Task: T MF Time Hr: 3.25 Time Ot: 0</t>
  </si>
  <si>
    <t>Unprod Time: Task: T MF Time Hr: 3.3 Time Ot: 0</t>
  </si>
  <si>
    <t>Unprod Time: Task: T MF Time Hr: 3.32 Time Ot: 0</t>
  </si>
  <si>
    <t>Unprod Time: Task: T MF Time Hr: 3.33 Time Ot: 0</t>
  </si>
  <si>
    <t>Unprod Time: Task: T MF Time Hr: 3.38 Time Ot: 0</t>
  </si>
  <si>
    <t>Unprod Time: Task: T MF Time Hr: 3.42 Time Ot: 0</t>
  </si>
  <si>
    <t>Unprod Time: Task: T MF Time Hr: 3.52 Time Ot: 0</t>
  </si>
  <si>
    <t>Unprod Time: Task: T MF Time Hr: 3.55 Time Ot: 0</t>
  </si>
  <si>
    <t>Unprod Time: Task: T MF Time Hr: 3.6 Time Ot: 0</t>
  </si>
  <si>
    <t>Unprod Time: Task: T MF Time Hr: 3.75 Time Ot: 0</t>
  </si>
  <si>
    <t>Unprod Time: Task: T MF Time Hr: 3.9 Time Ot: 0</t>
  </si>
  <si>
    <t>Unprod Time: Task: T MF Time Hr: 4.4 Time Ot: 0</t>
  </si>
  <si>
    <t>Unprod Time: Task: T MF Time Hr: 4.47 Time Ot: 0</t>
  </si>
  <si>
    <t>Unprod Time: Task: T MF Time Hr: 4.5 Time Ot: 0</t>
  </si>
  <si>
    <t>Unprod Time: Task: T MF Time Hr: 5.7 Time Ot: 0</t>
  </si>
  <si>
    <t>Unprod Time: Task: T MF Time Hr: 5.97 Time Ot: 0</t>
  </si>
  <si>
    <t>Unprod Time: Task: T MJ Time Hr: .02 Time Ot: 0</t>
  </si>
  <si>
    <t>Unprod Time: Task: T MJ Time Hr: .03 Time Ot: 0</t>
  </si>
  <si>
    <t>Unprod Time: Task: T MJ Time Hr: .05 Time Ot: 0</t>
  </si>
  <si>
    <t>Unprod Time: Task: T MJ Time Hr: .08 Time Ot: 0</t>
  </si>
  <si>
    <t>Unprod Time: Task: T MJ Time Hr: .17 Time Ot: 0</t>
  </si>
  <si>
    <t>Unprod Time: Task: T MJ Time Hr: .18 Time Ot: 0</t>
  </si>
  <si>
    <t>Unprod Time: Task: T MJ Time Hr: .2 Time Ot: 0</t>
  </si>
  <si>
    <t>Unprod Time: Task: T MJ Time Hr: .35 Time Ot: 0</t>
  </si>
  <si>
    <t>Unprod Time: Task: T MJ Time Hr: .55 Time Ot: 0</t>
  </si>
  <si>
    <t>Unprod Time: Task: T MJ Time Hr: .63 Time Ot: 0</t>
  </si>
  <si>
    <t>Unprod Time: Task: T MJ Time Hr: .65 Time Ot: 0</t>
  </si>
  <si>
    <t>Unprod Time: Task: T MJ Time Hr: .68 Time Ot: 0</t>
  </si>
  <si>
    <t>Unprod Time: Task: T MJ Time Hr: .72 Time Ot: 0</t>
  </si>
  <si>
    <t>Unprod Time: Task: T MJ Time Hr: .8 Time Ot: 0</t>
  </si>
  <si>
    <t>Unprod Time: Task: T MJ Time Hr: 0 Time Ot: 0</t>
  </si>
  <si>
    <t>Unprod Time: Task: T MJ Time Hr: 1 Time Ot: 0</t>
  </si>
  <si>
    <t>Unprod Time: Task: T MJ Time Hr: 1.12 Time Ot: 0</t>
  </si>
  <si>
    <t>Unprod Time: Task: T MJ Time Hr: 1.25 Time Ot: 0</t>
  </si>
  <si>
    <t>Unprod Time: Task: T MJ Time Hr: 1.45 Time Ot: 0</t>
  </si>
  <si>
    <t>Unprod Time: Task: T MJ Time Hr: 1.72 Time Ot: 0</t>
  </si>
  <si>
    <t>Unprod Time: Task: T MJ Time Hr: 1.78 Time Ot: 0</t>
  </si>
  <si>
    <t>Unprod Time: Task: T MJ Time Hr: 1.93 Time Ot: 0</t>
  </si>
  <si>
    <t>Unprod Time: Task: T MJ Time Hr: 1.97 Time Ot: 0</t>
  </si>
  <si>
    <t>Unprod Time: Task: T MJ Time Hr: 1.98 Time Ot: 0</t>
  </si>
  <si>
    <t>Unprod Time: Task: T MJ Time Hr: 2.18 Time Ot: 0</t>
  </si>
  <si>
    <t>Unprod Time: Task: T MJ Time Hr: 2.48 Time Ot: 0</t>
  </si>
  <si>
    <t>Unprod Time: Task: T MJ Time Hr: 3.87 Time Ot: 0</t>
  </si>
  <si>
    <t>Unprod Time: Task: T MK Time Hr: .07 Time Ot: 0</t>
  </si>
  <si>
    <t>Unprod Time: Task: T MK Time Hr: .08 Time Ot: 0</t>
  </si>
  <si>
    <t>Unprod Time: Task: T MK Time Hr: .2 Time Ot: 0</t>
  </si>
  <si>
    <t>Unprod Time: Task: T MK Time Hr: .42 Time Ot: 0</t>
  </si>
  <si>
    <t>Unprod Time: Task: T MK Time Hr: .45 Time Ot: 0</t>
  </si>
  <si>
    <t>Unprod Time: Task: T MK Time Hr: .63 Time Ot: 0</t>
  </si>
  <si>
    <t>Unprod Time: Task: T MK Time Hr: .67 Time Ot: 0</t>
  </si>
  <si>
    <t>Unprod Time: Task: T MK Time Hr: .88 Time Ot: 0</t>
  </si>
  <si>
    <t>Unprod Time: Task: T MK Time Hr: 1.07 Time Ot: 0</t>
  </si>
  <si>
    <t>Unprod Time: Task: T MK Time Hr: 1.4 Time Ot: 0</t>
  </si>
  <si>
    <t>Unprod Time: Task: T MK Time Hr: 1.75 Time Ot: 0</t>
  </si>
  <si>
    <t>Unprod Time: Task: T MK Time Hr: 2.32 Time Ot: 0</t>
  </si>
  <si>
    <t>Unprod Time: Task: T MK Time Hr: 3.22 Time Ot: 0</t>
  </si>
  <si>
    <t>Unprod Time: Task: T MOHK Time Hr: .02 Time Ot: 0</t>
  </si>
  <si>
    <t>Unprod Time: Task: T MOHK Time Hr: .05 Time Ot: 0</t>
  </si>
  <si>
    <t>Unprod Time: Task: T MOHK Time Hr: .1 Time Ot: 0</t>
  </si>
  <si>
    <t>Unprod Time: Task: T MOHK Time Hr: .17 Time Ot: 0</t>
  </si>
  <si>
    <t>Unprod Time: Task: T MOHK Time Hr: .27 Time Ot: 0</t>
  </si>
  <si>
    <t>Unprod Time: Task: T MOHK Time Hr: .33 Time Ot: 0</t>
  </si>
  <si>
    <t>Unprod Time: Task: T MOHK Time Hr: .5 Time Ot: 0</t>
  </si>
  <si>
    <t>Unprod Time: Task: T MOHK Time Hr: .9 Time Ot: 0</t>
  </si>
  <si>
    <t>Unprod Time: Task: T MOHK Time Hr: 1.17 Time Ot: 0</t>
  </si>
  <si>
    <t>Unprod Time: Task: T MOHK Time Hr: 1.32 Time Ot: 0</t>
  </si>
  <si>
    <t>Unprod Time: Task: T MP Time Hr: .65 Time Ot: 0</t>
  </si>
  <si>
    <t>Unprod Time: Task: T MP Time Hr: .73 Time Ot: 0</t>
  </si>
  <si>
    <t>Unprod Time: Task: T MP Time Hr: .9 Time Ot: 0</t>
  </si>
  <si>
    <t>Unprod Time: Task: T MP Time Hr: 1.22 Time Ot: 0</t>
  </si>
  <si>
    <t>Unprod Time: Task: T MP Time Hr: 1.32 Time Ot: 0</t>
  </si>
  <si>
    <t>Unprod Time: Task: T MPU Time Hr: .1 Time Ot: 0</t>
  </si>
  <si>
    <t>Unprod Time: Task: T MPU Time Hr: 1.62 Time Ot: 0</t>
  </si>
  <si>
    <t>Unprod Time: Task: T MPU Time Hr: 1.7 Time Ot: 0</t>
  </si>
  <si>
    <t>Unprod Time: Task: T MPU Time Hr: 1.77 Time Ot: 0</t>
  </si>
  <si>
    <t>Unprod Time: Task: T MPU Time Hr: 3.6 Time Ot: 0</t>
  </si>
  <si>
    <t>Unprod Time: Task: T MPU Time Hr: 4.4 Time Ot: 0</t>
  </si>
  <si>
    <t>Unprod Time: Task: T MPU Time Hr: 5.4 Time Ot: 0</t>
  </si>
  <si>
    <t>Unprod Time: Task: T NATS Time Hr: .02 Time Ot: 0</t>
  </si>
  <si>
    <t>Unprod Time: Task: T NATS Time Hr: .03 Time Ot: 0</t>
  </si>
  <si>
    <t>Unprod Time: Task: T NATS Time Hr: .05 Time Ot: 0</t>
  </si>
  <si>
    <t>Unprod Time: Task: T NATS Time Hr: .07 Time Ot: 0</t>
  </si>
  <si>
    <t>Unprod Time: Task: T NATS Time Hr: .08 Time Ot: 0</t>
  </si>
  <si>
    <t>Unprod Time: Task: T NATS Time Hr: .1 Time Ot: 0</t>
  </si>
  <si>
    <t>Unprod Time: Task: T NATS Time Hr: .12 Time Ot: 0</t>
  </si>
  <si>
    <t>Unprod Time: Task: T NATS Time Hr: .13 Time Ot: 0</t>
  </si>
  <si>
    <t>Unprod Time: Task: T NATS Time Hr: .15 Time Ot: 0</t>
  </si>
  <si>
    <t>Unprod Time: Task: T NATS Time Hr: .17 Time Ot: 0</t>
  </si>
  <si>
    <t>Unprod Time: Task: T NATS Time Hr: .18 Time Ot: 0</t>
  </si>
  <si>
    <t>Unprod Time: Task: T NATS Time Hr: .2 Time Ot: 0</t>
  </si>
  <si>
    <t>Unprod Time: Task: T NATS Time Hr: .22 Time Ot: 0</t>
  </si>
  <si>
    <t>Unprod Time: Task: T NATS Time Hr: .23 Time Ot: 0</t>
  </si>
  <si>
    <t>Unprod Time: Task: T NATS Time Hr: .25 Time Ot: 0</t>
  </si>
  <si>
    <t>Unprod Time: Task: T NATS Time Hr: .27 Time Ot: 0</t>
  </si>
  <si>
    <t>Unprod Time: Task: T NATS Time Hr: .28 Time Ot: 0</t>
  </si>
  <si>
    <t>Unprod Time: Task: T NATS Time Hr: .3 Time Ot: 0</t>
  </si>
  <si>
    <t>Unprod Time: Task: T NATS Time Hr: .32 Time Ot: 0</t>
  </si>
  <si>
    <t>Unprod Time: Task: T NATS Time Hr: .33 Time Ot: 0</t>
  </si>
  <si>
    <t>Unprod Time: Task: T NATS Time Hr: .35 Time Ot: 0</t>
  </si>
  <si>
    <t>Unprod Time: Task: T NATS Time Hr: .37 Time Ot: 0</t>
  </si>
  <si>
    <t>Unprod Time: Task: T NATS Time Hr: .38 Time Ot: 0</t>
  </si>
  <si>
    <t>Unprod Time: Task: T NATS Time Hr: .4 Time Ot: 0</t>
  </si>
  <si>
    <t>Unprod Time: Task: T NATS Time Hr: .42 Time Ot: 0</t>
  </si>
  <si>
    <t>Unprod Time: Task: T NATS Time Hr: .43 Time Ot: 0</t>
  </si>
  <si>
    <t>Unprod Time: Task: T NATS Time Hr: .45 Time Ot: 0</t>
  </si>
  <si>
    <t>Unprod Time: Task: T NATS Time Hr: .47 Time Ot: 0</t>
  </si>
  <si>
    <t>Unprod Time: Task: T NATS Time Hr: .48 Time Ot: 0</t>
  </si>
  <si>
    <t>Unprod Time: Task: T NATS Time Hr: .5 Time Ot: 0</t>
  </si>
  <si>
    <t>Unprod Time: Task: T NATS Time Hr: .52 Time Ot: 0</t>
  </si>
  <si>
    <t>Unprod Time: Task: T NATS Time Hr: .53 Time Ot: 0</t>
  </si>
  <si>
    <t>Unprod Time: Task: T NATS Time Hr: .55 Time Ot: 0</t>
  </si>
  <si>
    <t>Unprod Time: Task: T NATS Time Hr: .57 Time Ot: 0</t>
  </si>
  <si>
    <t>Unprod Time: Task: T NATS Time Hr: .58 Time Ot: 0</t>
  </si>
  <si>
    <t>Unprod Time: Task: T NATS Time Hr: .6 Time Ot: 0</t>
  </si>
  <si>
    <t>Unprod Time: Task: T NATS Time Hr: .62 Time Ot: 0</t>
  </si>
  <si>
    <t>Unprod Time: Task: T NATS Time Hr: .63 Time Ot: 0</t>
  </si>
  <si>
    <t>Unprod Time: Task: T NATS Time Hr: .65 Time Ot: 0</t>
  </si>
  <si>
    <t>Unprod Time: Task: T NATS Time Hr: .67 Time Ot: 0</t>
  </si>
  <si>
    <t>Unprod Time: Task: T NATS Time Hr: .68 Time Ot: 0</t>
  </si>
  <si>
    <t>Unprod Time: Task: T NATS Time Hr: .7 Time Ot: 0</t>
  </si>
  <si>
    <t>Unprod Time: Task: T NATS Time Hr: .72 Time Ot: 0</t>
  </si>
  <si>
    <t>Unprod Time: Task: T NATS Time Hr: .73 Time Ot: 0</t>
  </si>
  <si>
    <t>Unprod Time: Task: T NATS Time Hr: .75 Time Ot: 0</t>
  </si>
  <si>
    <t>Unprod Time: Task: T NATS Time Hr: .78 Time Ot: 0</t>
  </si>
  <si>
    <t>Unprod Time: Task: T NATS Time Hr: .8 Time Ot: 0</t>
  </si>
  <si>
    <t>Unprod Time: Task: T NATS Time Hr: .82 Time Ot: 0</t>
  </si>
  <si>
    <t>Unprod Time: Task: T NATS Time Hr: .85 Time Ot: 0</t>
  </si>
  <si>
    <t>Unprod Time: Task: T NATS Time Hr: .87 Time Ot: 0</t>
  </si>
  <si>
    <t>Unprod Time: Task: T NATS Time Hr: .88 Time Ot: 0</t>
  </si>
  <si>
    <t>Unprod Time: Task: T NATS Time Hr: .9 Time Ot: 0</t>
  </si>
  <si>
    <t>Unprod Time: Task: T NATS Time Hr: .92 Time Ot: 0</t>
  </si>
  <si>
    <t>Unprod Time: Task: T NATS Time Hr: .93 Time Ot: 0</t>
  </si>
  <si>
    <t>Unprod Time: Task: T NATS Time Hr: .95 Time Ot: 0</t>
  </si>
  <si>
    <t>Unprod Time: Task: T NATS Time Hr: .97 Time Ot: 0</t>
  </si>
  <si>
    <t>Unprod Time: Task: T NATS Time Hr: .98 Time Ot: 0</t>
  </si>
  <si>
    <t>Unprod Time: Task: T NATS Time Hr: 0 Time Ot: 0</t>
  </si>
  <si>
    <t>Unprod Time: Task: T NATS Time Hr: 1 Time Ot: 0</t>
  </si>
  <si>
    <t>Unprod Time: Task: T NATS Time Hr: 1.02 Time Ot: 0</t>
  </si>
  <si>
    <t>Unprod Time: Task: T NATS Time Hr: 1.03 Time Ot: 0</t>
  </si>
  <si>
    <t>Unprod Time: Task: T NATS Time Hr: 1.05 Time Ot: 0</t>
  </si>
  <si>
    <t>Unprod Time: Task: T NATS Time Hr: 1.07 Time Ot: 0</t>
  </si>
  <si>
    <t>Unprod Time: Task: T NATS Time Hr: 1.08 Time Ot: 0</t>
  </si>
  <si>
    <t>Unprod Time: Task: T NATS Time Hr: 1.1 Time Ot: 0</t>
  </si>
  <si>
    <t>Unprod Time: Task: T NATS Time Hr: 1.15 Time Ot: 0</t>
  </si>
  <si>
    <t>Unprod Time: Task: T NATS Time Hr: 1.17 Time Ot: 0</t>
  </si>
  <si>
    <t>Unprod Time: Task: T NATS Time Hr: 1.18 Time Ot: 0</t>
  </si>
  <si>
    <t>Unprod Time: Task: T NATS Time Hr: 1.2 Time Ot: 0</t>
  </si>
  <si>
    <t>Unprod Time: Task: T NATS Time Hr: 1.22 Time Ot: 0</t>
  </si>
  <si>
    <t>Unprod Time: Task: T NATS Time Hr: 1.23 Time Ot: 0</t>
  </si>
  <si>
    <t>Unprod Time: Task: T NATS Time Hr: 1.25 Time Ot: 0</t>
  </si>
  <si>
    <t>Unprod Time: Task: T NATS Time Hr: 1.27 Time Ot: 0</t>
  </si>
  <si>
    <t>Unprod Time: Task: T NATS Time Hr: 1.28 Time Ot: 0</t>
  </si>
  <si>
    <t>Unprod Time: Task: T NATS Time Hr: 1.3 Time Ot: 0</t>
  </si>
  <si>
    <t>Unprod Time: Task: T NATS Time Hr: 1.33 Time Ot: 0</t>
  </si>
  <si>
    <t>Unprod Time: Task: T NATS Time Hr: 1.35 Time Ot: 0</t>
  </si>
  <si>
    <t>Unprod Time: Task: T NATS Time Hr: 1.37 Time Ot: 0</t>
  </si>
  <si>
    <t>Unprod Time: Task: T NATS Time Hr: 1.38 Time Ot: 0</t>
  </si>
  <si>
    <t>Unprod Time: Task: T NATS Time Hr: 1.42 Time Ot: 0</t>
  </si>
  <si>
    <t>Unprod Time: Task: T NATS Time Hr: 1.45 Time Ot: 0</t>
  </si>
  <si>
    <t>Unprod Time: Task: T NATS Time Hr: 1.47 Time Ot: 0</t>
  </si>
  <si>
    <t>Unprod Time: Task: T NATS Time Hr: 1.48 Time Ot: 0</t>
  </si>
  <si>
    <t>Unprod Time: Task: T NATS Time Hr: 1.5 Time Ot: 0</t>
  </si>
  <si>
    <t>Unprod Time: Task: T NATS Time Hr: 1.52 Time Ot: 0</t>
  </si>
  <si>
    <t>Unprod Time: Task: T NATS Time Hr: 1.53 Time Ot: 0</t>
  </si>
  <si>
    <t>Unprod Time: Task: T NATS Time Hr: 1.55 Time Ot: 0</t>
  </si>
  <si>
    <t>Unprod Time: Task: T NATS Time Hr: 1.57 Time Ot: 0</t>
  </si>
  <si>
    <t>Unprod Time: Task: T NATS Time Hr: 1.58 Time Ot: 0</t>
  </si>
  <si>
    <t>Unprod Time: Task: T NATS Time Hr: 1.62 Time Ot: 0</t>
  </si>
  <si>
    <t>Unprod Time: Task: T NATS Time Hr: 1.63 Time Ot: 0</t>
  </si>
  <si>
    <t>Unprod Time: Task: T NATS Time Hr: 1.67 Time Ot: 0</t>
  </si>
  <si>
    <t>Unprod Time: Task: T NATS Time Hr: 1.73 Time Ot: 0</t>
  </si>
  <si>
    <t>Unprod Time: Task: T NATS Time Hr: 1.75 Time Ot: 0</t>
  </si>
  <si>
    <t>Unprod Time: Task: T NATS Time Hr: 1.8 Time Ot: 0</t>
  </si>
  <si>
    <t>Unprod Time: Task: T NATS Time Hr: 1.82 Time Ot: 0</t>
  </si>
  <si>
    <t>Unprod Time: Task: T NATS Time Hr: 1.83 Time Ot: 0</t>
  </si>
  <si>
    <t>Unprod Time: Task: T NATS Time Hr: 1.87 Time Ot: 0</t>
  </si>
  <si>
    <t>Unprod Time: Task: T NATS Time Hr: 1.88 Time Ot: 0</t>
  </si>
  <si>
    <t>Unprod Time: Task: T NATS Time Hr: 1.9 Time Ot: 0</t>
  </si>
  <si>
    <t>Unprod Time: Task: T NATS Time Hr: 1.92 Time Ot: 0</t>
  </si>
  <si>
    <t>Unprod Time: Task: T NATS Time Hr: 1.95 Time Ot: 0</t>
  </si>
  <si>
    <t>Unprod Time: Task: T NATS Time Hr: 1.97 Time Ot: 0</t>
  </si>
  <si>
    <t>Unprod Time: Task: T NATS Time Hr: 1.98 Time Ot: 0</t>
  </si>
  <si>
    <t>Unprod Time: Task: T NATS Time Hr: 2 Time Ot: 0</t>
  </si>
  <si>
    <t>Unprod Time: Task: T NATS Time Hr: 2.02 Time Ot: 0</t>
  </si>
  <si>
    <t>Unprod Time: Task: T NATS Time Hr: 2.03 Time Ot: 0</t>
  </si>
  <si>
    <t>Unprod Time: Task: T NATS Time Hr: 2.05 Time Ot: 0</t>
  </si>
  <si>
    <t>Unprod Time: Task: T NATS Time Hr: 2.08 Time Ot: 0</t>
  </si>
  <si>
    <t>Unprod Time: Task: T NATS Time Hr: 2.1 Time Ot: 0</t>
  </si>
  <si>
    <t>Unprod Time: Task: T NATS Time Hr: 2.12 Time Ot: 0</t>
  </si>
  <si>
    <t>Unprod Time: Task: T NATS Time Hr: 2.15 Time Ot: 0</t>
  </si>
  <si>
    <t>Unprod Time: Task: T NATS Time Hr: 2.17 Time Ot: 0</t>
  </si>
  <si>
    <t>Unprod Time: Task: T NATS Time Hr: 2.18 Time Ot: 0</t>
  </si>
  <si>
    <t>Unprod Time: Task: T NATS Time Hr: 2.2 Time Ot: 0</t>
  </si>
  <si>
    <t>Unprod Time: Task: T NATS Time Hr: 2.23 Time Ot: 0</t>
  </si>
  <si>
    <t>Unprod Time: Task: T NATS Time Hr: 2.25 Time Ot: 0</t>
  </si>
  <si>
    <t>Unprod Time: Task: T NATS Time Hr: 2.32 Time Ot: 0</t>
  </si>
  <si>
    <t>Unprod Time: Task: T NATS Time Hr: 2.33 Time Ot: 0</t>
  </si>
  <si>
    <t>Unprod Time: Task: T NATS Time Hr: 2.37 Time Ot: 0</t>
  </si>
  <si>
    <t>Unprod Time: Task: T NATS Time Hr: 2.48 Time Ot: 0</t>
  </si>
  <si>
    <t>Unprod Time: Task: T NATS Time Hr: 2.6 Time Ot: 0</t>
  </si>
  <si>
    <t>Unprod Time: Task: T NATS Time Hr: 2.62 Time Ot: 0</t>
  </si>
  <si>
    <t>Unprod Time: Task: T NATS Time Hr: 2.65 Time Ot: 0</t>
  </si>
  <si>
    <t>Unprod Time: Task: T NATS Time Hr: 2.72 Time Ot: 0</t>
  </si>
  <si>
    <t>Unprod Time: Task: T NATS Time Hr: 2.75 Time Ot: 0</t>
  </si>
  <si>
    <t>Unprod Time: Task: T NATS Time Hr: 2.98 Time Ot: 0</t>
  </si>
  <si>
    <t>Unprod Time: Task: T NATS Time Hr: 3 Time Ot: 0</t>
  </si>
  <si>
    <t>Unprod Time: Task: T NATS Time Hr: 3.02 Time Ot: 0</t>
  </si>
  <si>
    <t>Unprod Time: Task: T NATS Time Hr: 3.03 Time Ot: 0</t>
  </si>
  <si>
    <t>Unprod Time: Task: T NATS Time Hr: 3.05 Time Ot: 0</t>
  </si>
  <si>
    <t>Unprod Time: Task: T NATS Time Hr: 3.07 Time Ot: 0</t>
  </si>
  <si>
    <t>Unprod Time: Task: T NATS Time Hr: 3.08 Time Ot: 0</t>
  </si>
  <si>
    <t>Unprod Time: Task: T NATS Time Hr: 3.1 Time Ot: 0</t>
  </si>
  <si>
    <t>Unprod Time: Task: T NATS Time Hr: 3.12 Time Ot: 0</t>
  </si>
  <si>
    <t>Unprod Time: Task: T NATS Time Hr: 3.13 Time Ot: 0</t>
  </si>
  <si>
    <t>Unprod Time: Task: T NATS Time Hr: 3.17 Time Ot: 0</t>
  </si>
  <si>
    <t>Unprod Time: Task: T NATS Time Hr: 3.2 Time Ot: 0</t>
  </si>
  <si>
    <t>Unprod Time: Task: T NATS Time Hr: 3.32 Time Ot: 0</t>
  </si>
  <si>
    <t>Unprod Time: Task: T NATS Time Hr: 3.55 Time Ot: 0</t>
  </si>
  <si>
    <t>Unprod Time: Task: T NATS Time Hr: 5.1 Time Ot: 0</t>
  </si>
  <si>
    <t>Unprod Time: Task: T NC Time Hr: .02 Time Ot: 0</t>
  </si>
  <si>
    <t>Unprod Time: Task: T NC Time Hr: .05 Time Ot: 0</t>
  </si>
  <si>
    <t>Unprod Time: Task: T NC Time Hr: .13 Time Ot: 0</t>
  </si>
  <si>
    <t>Unprod Time: Task: T NC Time Hr: .15 Time Ot: 0</t>
  </si>
  <si>
    <t>Unprod Time: Task: T NC Time Hr: .22 Time Ot: 0</t>
  </si>
  <si>
    <t>Unprod Time: Task: T NC Time Hr: .45 Time Ot: 0</t>
  </si>
  <si>
    <t>Unprod Time: Task: T NC Time Hr: .67 Time Ot: 0</t>
  </si>
  <si>
    <t>Unprod Time: Task: T NC Time Hr: .7 Time Ot: 0</t>
  </si>
  <si>
    <t>Unprod Time: Task: T NC Time Hr: .75 Time Ot: 0</t>
  </si>
  <si>
    <t>Unprod Time: Task: T NC Time Hr: .87 Time Ot: 0</t>
  </si>
  <si>
    <t>Unprod Time: Task: T NC Time Hr: 0 Time Ot: 0</t>
  </si>
  <si>
    <t>Unprod Time: Task: T NC Time Hr: 1.1 Time Ot: 0</t>
  </si>
  <si>
    <t>Unprod Time: Task: T NC Time Hr: 1.15 Time Ot: 0</t>
  </si>
  <si>
    <t>Unprod Time: Task: T NC Time Hr: 1.4 Time Ot: 0</t>
  </si>
  <si>
    <t>Unprod Time: Task: T NI Time Hr: .02 Time Ot: 0</t>
  </si>
  <si>
    <t>Unprod Time: Task: T NI Time Hr: .08 Time Ot: 0</t>
  </si>
  <si>
    <t>Unprod Time: Task: T NI Time Hr: .1 Time Ot: 0</t>
  </si>
  <si>
    <t>Unprod Time: Task: T NI Time Hr: .12 Time Ot: 0</t>
  </si>
  <si>
    <t>Unprod Time: Task: T NI Time Hr: .13 Time Ot: 0</t>
  </si>
  <si>
    <t>Unprod Time: Task: T NI Time Hr: .23 Time Ot: 0</t>
  </si>
  <si>
    <t>Unprod Time: Task: T NI Time Hr: .28 Time Ot: 0</t>
  </si>
  <si>
    <t>Unprod Time: Task: T NI Time Hr: .32 Time Ot: 0</t>
  </si>
  <si>
    <t>Unprod Time: Task: T NI Time Hr: .33 Time Ot: 0</t>
  </si>
  <si>
    <t>Unprod Time: Task: T NI Time Hr: .35 Time Ot: 0</t>
  </si>
  <si>
    <t>Unprod Time: Task: T NI Time Hr: .37 Time Ot: 0</t>
  </si>
  <si>
    <t>Unprod Time: Task: T NI Time Hr: .43 Time Ot: 0</t>
  </si>
  <si>
    <t>Unprod Time: Task: T NI Time Hr: .45 Time Ot: 0</t>
  </si>
  <si>
    <t>Unprod Time: Task: T NI Time Hr: .48 Time Ot: 0</t>
  </si>
  <si>
    <t>Unprod Time: Task: T NI Time Hr: .67 Time Ot: 0</t>
  </si>
  <si>
    <t>Unprod Time: Task: T NI Time Hr: .68 Time Ot: 0</t>
  </si>
  <si>
    <t>Unprod Time: Task: T NI Time Hr: .7 Time Ot: 0</t>
  </si>
  <si>
    <t>Unprod Time: Task: T NI Time Hr: .73 Time Ot: 0</t>
  </si>
  <si>
    <t>Unprod Time: Task: T NI Time Hr: .77 Time Ot: 0</t>
  </si>
  <si>
    <t>Unprod Time: Task: T NI Time Hr: 0 Time Ot: 0</t>
  </si>
  <si>
    <t>Unprod Time: Task: T NI Time Hr: 1.05 Time Ot: 0</t>
  </si>
  <si>
    <t>Unprod Time: Task: T NI Time Hr: 1.08 Time Ot: 0</t>
  </si>
  <si>
    <t>Unprod Time: Task: T NI Time Hr: 1.68 Time Ot: 0</t>
  </si>
  <si>
    <t>Unprod Time: Task: T NI Time Hr: 2.03 Time Ot: 0</t>
  </si>
  <si>
    <t>Unprod Time: Task: T PR Time Hr: .02 Time Ot: 0</t>
  </si>
  <si>
    <t>Unprod Time: Task: T PR Time Hr: .03 Time Ot: 0</t>
  </si>
  <si>
    <t>Unprod Time: Task: T PR Time Hr: .07 Time Ot: 0</t>
  </si>
  <si>
    <t>Unprod Time: Task: T PR Time Hr: .08 Time Ot: 0</t>
  </si>
  <si>
    <t>Unprod Time: Task: T PR Time Hr: .1 Time Ot: 0</t>
  </si>
  <si>
    <t>Unprod Time: Task: T PR Time Hr: .12 Time Ot: 0</t>
  </si>
  <si>
    <t>Unprod Time: Task: T PR Time Hr: .13 Time Ot: 0</t>
  </si>
  <si>
    <t>Unprod Time: Task: T PR Time Hr: .2 Time Ot: 0</t>
  </si>
  <si>
    <t>Unprod Time: Task: T PR Time Hr: .28 Time Ot: 0</t>
  </si>
  <si>
    <t>Unprod Time: Task: T PR Time Hr: .35 Time Ot: 0</t>
  </si>
  <si>
    <t>Unprod Time: Task: T PR Time Hr: .4 Time Ot: 0</t>
  </si>
  <si>
    <t>Unprod Time: Task: T PR Time Hr: .47 Time Ot: 0</t>
  </si>
  <si>
    <t>Unprod Time: Task: T PR Time Hr: .52 Time Ot: 0</t>
  </si>
  <si>
    <t>Unprod Time: Task: T PR Time Hr: .57 Time Ot: 0</t>
  </si>
  <si>
    <t>Unprod Time: Task: T PR Time Hr: .68 Time Ot: 0</t>
  </si>
  <si>
    <t>Unprod Time: Task: T PR Time Hr: .77 Time Ot: 0</t>
  </si>
  <si>
    <t>Unprod Time: Task: T PR Time Hr: .78 Time Ot: 0</t>
  </si>
  <si>
    <t>Unprod Time: Task: T PR Time Hr: .87 Time Ot: 0</t>
  </si>
  <si>
    <t>Unprod Time: Task: T PR Time Hr: .88 Time Ot: 0</t>
  </si>
  <si>
    <t>Unprod Time: Task: T PR Time Hr: 0 Time Ot: 0</t>
  </si>
  <si>
    <t>Unprod Time: Task: T PR Time Hr: 1.1 Time Ot: 0</t>
  </si>
  <si>
    <t>Unprod Time: Task: T PR Time Hr: 1.12 Time Ot: 0</t>
  </si>
  <si>
    <t>Unprod Time: Task: T PR Time Hr: 1.15 Time Ot: 0</t>
  </si>
  <si>
    <t>Unprod Time: Task: T PR Time Hr: 1.32 Time Ot: 0</t>
  </si>
  <si>
    <t>Unprod Time: Task: T PR Time Hr: 1.35 Time Ot: 0</t>
  </si>
  <si>
    <t>Unprod Time: Task: T PR Time Hr: 1.57 Time Ot: 0</t>
  </si>
  <si>
    <t>Unprod Time: Task: T PR Time Hr: 1.58 Time Ot: 0</t>
  </si>
  <si>
    <t>Unprod Time: Task: T PR Time Hr: 1.6 Time Ot: 0</t>
  </si>
  <si>
    <t>Unprod Time: Task: T PR Time Hr: 1.82 Time Ot: 0</t>
  </si>
  <si>
    <t>Unprod Time: Task: T PR Time Hr: 2.35 Time Ot: 0</t>
  </si>
  <si>
    <t>Unprod Time: Task: T PU Time Hr: .03 Time Ot: 0</t>
  </si>
  <si>
    <t>Unprod Time: Task: T PU Time Hr: .05 Time Ot: 0</t>
  </si>
  <si>
    <t>Unprod Time: Task: T PU Time Hr: .07 Time Ot: 0</t>
  </si>
  <si>
    <t>Unprod Time: Task: T PU Time Hr: .08 Time Ot: 0</t>
  </si>
  <si>
    <t>Unprod Time: Task: T PU Time Hr: .1 Time Ot: 0</t>
  </si>
  <si>
    <t>Unprod Time: Task: T PU Time Hr: .12 Time Ot: 0</t>
  </si>
  <si>
    <t>Unprod Time: Task: T PU Time Hr: .17 Time Ot: 0</t>
  </si>
  <si>
    <t>Unprod Time: Task: T PU Time Hr: .25 Time Ot: 0</t>
  </si>
  <si>
    <t>Unprod Time: Task: T PU Time Hr: .4 Time Ot: 0</t>
  </si>
  <si>
    <t>Unprod Time: Task: T PU Time Hr: .45 Time Ot: 0</t>
  </si>
  <si>
    <t>Unprod Time: Task: T PU Time Hr: .5 Time Ot: 0</t>
  </si>
  <si>
    <t>Unprod Time: Task: T PU Time Hr: .85 Time Ot: 0</t>
  </si>
  <si>
    <t>Unprod Time: Task: T PU Time Hr: .93 Time Ot: 0</t>
  </si>
  <si>
    <t>Unprod Time: Task: T PU Time Hr: 0 Time Ot: 0</t>
  </si>
  <si>
    <t>Unprod Time: Task: T PU Time Hr: 1.13 Time Ot: 0</t>
  </si>
  <si>
    <t>Unprod Time: Task: T PU Time Hr: 1.75 Time Ot: 0</t>
  </si>
  <si>
    <t>Unprod Time: Task: T PU Time Hr: 1.85 Time Ot: 0</t>
  </si>
  <si>
    <t>Unprod Time: Task: T PU Time Hr: 2 Time Ot: 0</t>
  </si>
  <si>
    <t>Unprod Time: Task: T PU Time Hr: 2.48 Time Ot: 0</t>
  </si>
  <si>
    <t>Unprod Time: Task: T PU Time Hr: 2.5 Time Ot: 0</t>
  </si>
  <si>
    <t>Unprod Time: Task: T PU Time Hr: 2.73 Time Ot: 0</t>
  </si>
  <si>
    <t>Unprod Time: Task: T PU Time Hr: 3.77 Time Ot: 0</t>
  </si>
  <si>
    <t>Unprod Time: Task: T PU Time Hr: 4.18 Time Ot: 0</t>
  </si>
  <si>
    <t>Unprod Time: Task: T PU Time Hr: 4.57 Time Ot: 0</t>
  </si>
  <si>
    <t>Unprod Time: Task: T QL Time Hr: .03 Time Ot: 0</t>
  </si>
  <si>
    <t>Unprod Time: Task: T QL Time Hr: .13 Time Ot: 0</t>
  </si>
  <si>
    <t>Unprod Time: Task: T QL Time Hr: .28 Time Ot: 0</t>
  </si>
  <si>
    <t>Unprod Time: Task: T QL Time Hr: .32 Time Ot: 0</t>
  </si>
  <si>
    <t>Unprod Time: Task: T QL Time Hr: .47 Time Ot: 0</t>
  </si>
  <si>
    <t>Unprod Time: Task: T QL Time Hr: .5 Time Ot: 0</t>
  </si>
  <si>
    <t>Unprod Time: Task: T QL Time Hr: .55 Time Ot: 0</t>
  </si>
  <si>
    <t>Unprod Time: Task: T QL Time Hr: .63 Time Ot: 0</t>
  </si>
  <si>
    <t>Unprod Time: Task: T QL Time Hr: .65 Time Ot: 0</t>
  </si>
  <si>
    <t>Unprod Time: Task: T QL Time Hr: .98 Time Ot: 0</t>
  </si>
  <si>
    <t>Unprod Time: Task: T QL Time Hr: 0 Time Ot: 0</t>
  </si>
  <si>
    <t>Unprod Time: Task: T QL Time Hr: 1.57 Time Ot: 0</t>
  </si>
  <si>
    <t>Unprod Time: Task: T QL Time Hr: 1.68 Time Ot: 0</t>
  </si>
  <si>
    <t>Unprod Time: Task: T QL Time Hr: 1.9 Time Ot: 0</t>
  </si>
  <si>
    <t>Unprod Time: Task: T QL Time Hr: 2.32 Time Ot: 0</t>
  </si>
  <si>
    <t>Unprod Time: Task: T QL Time Hr: 2.5 Time Ot: 0</t>
  </si>
  <si>
    <t>Unprod Time: Task: T QL Time Hr: 2.57 Time Ot: 0</t>
  </si>
  <si>
    <t>Unprod Time: Task: T QL Time Hr: 3.62 Time Ot: 0</t>
  </si>
  <si>
    <t>Unprod Time: Task: T RBAIL Time Hr: .02 Time Ot: 0</t>
  </si>
  <si>
    <t>Unprod Time: Task: T RBAIL Time Hr: .05 Time Ot: 0</t>
  </si>
  <si>
    <t>Unprod Time: Task: T RBAIL Time Hr: .1 Time Ot: 0</t>
  </si>
  <si>
    <t>Unprod Time: Task: T RBAIL Time Hr: .12 Time Ot: 0</t>
  </si>
  <si>
    <t>Unprod Time: Task: T RBAIL Time Hr: .13 Time Ot: 0</t>
  </si>
  <si>
    <t>Unprod Time: Task: T RBAIL Time Hr: .15 Time Ot: 0</t>
  </si>
  <si>
    <t>Unprod Time: Task: T RBAIL Time Hr: .17 Time Ot: 0</t>
  </si>
  <si>
    <t>Unprod Time: Task: T RBAIL Time Hr: .2 Time Ot: 0</t>
  </si>
  <si>
    <t>Unprod Time: Task: T RBAIL Time Hr: .22 Time Ot: 0</t>
  </si>
  <si>
    <t>Unprod Time: Task: T RBAIL Time Hr: .25 Time Ot: 0</t>
  </si>
  <si>
    <t>Unprod Time: Task: T RBAIL Time Hr: .27 Time Ot: 0</t>
  </si>
  <si>
    <t>Unprod Time: Task: T RBAIL Time Hr: .28 Time Ot: 0</t>
  </si>
  <si>
    <t>Unprod Time: Task: T RBAIL Time Hr: .3 Time Ot: 0</t>
  </si>
  <si>
    <t>Unprod Time: Task: T RBAIL Time Hr: .32 Time Ot: 0</t>
  </si>
  <si>
    <t>Unprod Time: Task: T RBAIL Time Hr: .33 Time Ot: 0</t>
  </si>
  <si>
    <t>Unprod Time: Task: T RBAIL Time Hr: .37 Time Ot: 0</t>
  </si>
  <si>
    <t>Unprod Time: Task: T RBAIL Time Hr: .38 Time Ot: 0</t>
  </si>
  <si>
    <t>Unprod Time: Task: T RBAIL Time Hr: .4 Time Ot: 0</t>
  </si>
  <si>
    <t>Unprod Time: Task: T RBAIL Time Hr: .42 Time Ot: 0</t>
  </si>
  <si>
    <t>Unprod Time: Task: T RBAIL Time Hr: .43 Time Ot: 0</t>
  </si>
  <si>
    <t>Unprod Time: Task: T RBAIL Time Hr: .45 Time Ot: 0</t>
  </si>
  <si>
    <t>Unprod Time: Task: T RBAIL Time Hr: .47 Time Ot: 0</t>
  </si>
  <si>
    <t>Unprod Time: Task: T RBAIL Time Hr: .48 Time Ot: 0</t>
  </si>
  <si>
    <t>Unprod Time: Task: T RBAIL Time Hr: .5 Time Ot: 0</t>
  </si>
  <si>
    <t>Unprod Time: Task: T RBAIL Time Hr: .52 Time Ot: 0</t>
  </si>
  <si>
    <t>Unprod Time: Task: T RBAIL Time Hr: .55 Time Ot: 0</t>
  </si>
  <si>
    <t>Unprod Time: Task: T RBAIL Time Hr: .57 Time Ot: 0</t>
  </si>
  <si>
    <t>Unprod Time: Task: T RBAIL Time Hr: .58 Time Ot: 0</t>
  </si>
  <si>
    <t>Unprod Time: Task: T RBAIL Time Hr: .65 Time Ot: 0</t>
  </si>
  <si>
    <t>Unprod Time: Task: T RBAIL Time Hr: .67 Time Ot: 0</t>
  </si>
  <si>
    <t>Unprod Time: Task: T RBAIL Time Hr: .68 Time Ot: 0</t>
  </si>
  <si>
    <t>Unprod Time: Task: T RBAIL Time Hr: .7 Time Ot: 0</t>
  </si>
  <si>
    <t>Unprod Time: Task: T RBAIL Time Hr: .72 Time Ot: 0</t>
  </si>
  <si>
    <t>Unprod Time: Task: T RBAIL Time Hr: .73 Time Ot: 0</t>
  </si>
  <si>
    <t>Unprod Time: Task: T RBAIL Time Hr: .77 Time Ot: 0</t>
  </si>
  <si>
    <t>Unprod Time: Task: T RBAIL Time Hr: .78 Time Ot: 0</t>
  </si>
  <si>
    <t>Unprod Time: Task: T RBAIL Time Hr: .82 Time Ot: 0</t>
  </si>
  <si>
    <t>Unprod Time: Task: T RBAIL Time Hr: .83 Time Ot: 0</t>
  </si>
  <si>
    <t>Unprod Time: Task: T RBAIL Time Hr: .85 Time Ot: 0</t>
  </si>
  <si>
    <t>Unprod Time: Task: T RBAIL Time Hr: .88 Time Ot: 0</t>
  </si>
  <si>
    <t>Unprod Time: Task: T RBAIL Time Hr: .93 Time Ot: 0</t>
  </si>
  <si>
    <t>Unprod Time: Task: T RBAIL Time Hr: .95 Time Ot: 0</t>
  </si>
  <si>
    <t>Unprod Time: Task: T RBAIL Time Hr: .97 Time Ot: 0</t>
  </si>
  <si>
    <t>Unprod Time: Task: T RBAIL Time Hr: 0 Time Ot: 0</t>
  </si>
  <si>
    <t>Unprod Time: Task: T RBAIL Time Hr: 1 Time Ot: 0</t>
  </si>
  <si>
    <t>Unprod Time: Task: T RBAIL Time Hr: 1.03 Time Ot: 0</t>
  </si>
  <si>
    <t>Unprod Time: Task: T RBAIL Time Hr: 1.1 Time Ot: 0</t>
  </si>
  <si>
    <t>Unprod Time: Task: T RBAIL Time Hr: 1.15 Time Ot: 0</t>
  </si>
  <si>
    <t>Unprod Time: Task: T RBAIL Time Hr: 1.2 Time Ot: 0</t>
  </si>
  <si>
    <t>Unprod Time: Task: T RBAIL Time Hr: 1.23 Time Ot: 0</t>
  </si>
  <si>
    <t>Unprod Time: Task: T RBAIL Time Hr: 1.25 Time Ot: 0</t>
  </si>
  <si>
    <t>Unprod Time: Task: T RBAIL Time Hr: 1.3 Time Ot: 0</t>
  </si>
  <si>
    <t>Unprod Time: Task: T RBAIL Time Hr: 1.4 Time Ot: 0</t>
  </si>
  <si>
    <t>Unprod Time: Task: T RBAIL Time Hr: 1.43 Time Ot: 0</t>
  </si>
  <si>
    <t>Unprod Time: Task: T RBAIL Time Hr: 1.48 Time Ot: 0</t>
  </si>
  <si>
    <t>Unprod Time: Task: T RBAIL Time Hr: 1.63 Time Ot: 0</t>
  </si>
  <si>
    <t>Unprod Time: Task: T RBAIL Time Hr: 1.72 Time Ot: 0</t>
  </si>
  <si>
    <t>Unprod Time: Task: T RBAIL Time Hr: 1.73 Time Ot: 0</t>
  </si>
  <si>
    <t>Unprod Time: Task: T RBAIL Time Hr: 1.8 Time Ot: 0</t>
  </si>
  <si>
    <t>Unprod Time: Task: T RBAIL Time Hr: 1.92 Time Ot: 0</t>
  </si>
  <si>
    <t>Unprod Time: Task: T RBAIL Time Hr: 1.97 Time Ot: 0</t>
  </si>
  <si>
    <t>Unprod Time: Task: T RBAIL Time Hr: 2.25 Time Ot: 0</t>
  </si>
  <si>
    <t>Unprod Time: Task: T RBAIL Time Hr: 2.42 Time Ot: 0</t>
  </si>
  <si>
    <t>Unprod Time: Task: T RM Time Hr: .02 Time Ot: 0</t>
  </si>
  <si>
    <t>Unprod Time: Task: T RM Time Hr: .03 Time Ot: 0</t>
  </si>
  <si>
    <t>Unprod Time: Task: T RM Time Hr: .05 Time Ot: 0</t>
  </si>
  <si>
    <t>Unprod Time: Task: T RM Time Hr: .07 Time Ot: 0</t>
  </si>
  <si>
    <t>Unprod Time: Task: T RM Time Hr: .08 Time Ot: 0</t>
  </si>
  <si>
    <t>Unprod Time: Task: T RM Time Hr: .1 Time Ot: 0</t>
  </si>
  <si>
    <t>Unprod Time: Task: T RM Time Hr: .12 Time Ot: 0</t>
  </si>
  <si>
    <t>Unprod Time: Task: T RM Time Hr: .13 Time Ot: 0</t>
  </si>
  <si>
    <t>Unprod Time: Task: T RM Time Hr: .15 Time Ot: 0</t>
  </si>
  <si>
    <t>Unprod Time: Task: T RM Time Hr: .17 Time Ot: 0</t>
  </si>
  <si>
    <t>Unprod Time: Task: T RM Time Hr: .18 Time Ot: 0</t>
  </si>
  <si>
    <t>Unprod Time: Task: T RM Time Hr: .2 Time Ot: 0</t>
  </si>
  <si>
    <t>Unprod Time: Task: T RM Time Hr: .22 Time Ot: 0</t>
  </si>
  <si>
    <t>Unprod Time: Task: T RM Time Hr: .23 Time Ot: 0</t>
  </si>
  <si>
    <t>Unprod Time: Task: T RM Time Hr: .25 Time Ot: 0</t>
  </si>
  <si>
    <t>Unprod Time: Task: T RM Time Hr: .27 Time Ot: 0</t>
  </si>
  <si>
    <t>Unprod Time: Task: T RM Time Hr: .28 Time Ot: 0</t>
  </si>
  <si>
    <t>Unprod Time: Task: T RM Time Hr: .3 Time Ot: 0</t>
  </si>
  <si>
    <t>Unprod Time: Task: T RM Time Hr: .32 Time Ot: 0</t>
  </si>
  <si>
    <t>Unprod Time: Task: T RM Time Hr: .33 Time Ot: 0</t>
  </si>
  <si>
    <t>Unprod Time: Task: T RM Time Hr: .35 Time Ot: 0</t>
  </si>
  <si>
    <t>Unprod Time: Task: T RM Time Hr: .37 Time Ot: 0</t>
  </si>
  <si>
    <t>Unprod Time: Task: T RM Time Hr: .38 Time Ot: 0</t>
  </si>
  <si>
    <t>Unprod Time: Task: T RM Time Hr: .4 Time Ot: 0</t>
  </si>
  <si>
    <t>Unprod Time: Task: T RM Time Hr: .42 Time Ot: 0</t>
  </si>
  <si>
    <t>Unprod Time: Task: T RM Time Hr: .43 Time Ot: 0</t>
  </si>
  <si>
    <t>Unprod Time: Task: T RM Time Hr: .45 Time Ot: 0</t>
  </si>
  <si>
    <t>Unprod Time: Task: T RM Time Hr: .47 Time Ot: 0</t>
  </si>
  <si>
    <t>Unprod Time: Task: T RM Time Hr: .48 Time Ot: 0</t>
  </si>
  <si>
    <t>Unprod Time: Task: T RM Time Hr: .5 Time Ot: 0</t>
  </si>
  <si>
    <t>Unprod Time: Task: T RM Time Hr: .52 Time Ot: 0</t>
  </si>
  <si>
    <t>Unprod Time: Task: T RM Time Hr: .53 Time Ot: 0</t>
  </si>
  <si>
    <t>Unprod Time: Task: T RM Time Hr: .55 Time Ot: 0</t>
  </si>
  <si>
    <t>Unprod Time: Task: T RM Time Hr: .57 Time Ot: 0</t>
  </si>
  <si>
    <t>Unprod Time: Task: T RM Time Hr: .58 Time Ot: 0</t>
  </si>
  <si>
    <t>Unprod Time: Task: T RM Time Hr: .6 Time Ot: 0</t>
  </si>
  <si>
    <t>Unprod Time: Task: T RM Time Hr: .62 Time Ot: 0</t>
  </si>
  <si>
    <t>Unprod Time: Task: T RM Time Hr: .63 Time Ot: 0</t>
  </si>
  <si>
    <t>Unprod Time: Task: T RM Time Hr: .65 Time Ot: 0</t>
  </si>
  <si>
    <t>Unprod Time: Task: T RM Time Hr: .67 Time Ot: 0</t>
  </si>
  <si>
    <t>Unprod Time: Task: T RM Time Hr: .7 Time Ot: 0</t>
  </si>
  <si>
    <t>Unprod Time: Task: T RM Time Hr: .72 Time Ot: 0</t>
  </si>
  <si>
    <t>Unprod Time: Task: T RM Time Hr: .73 Time Ot: 0</t>
  </si>
  <si>
    <t>Unprod Time: Task: T RM Time Hr: .75 Time Ot: 0</t>
  </si>
  <si>
    <t>Unprod Time: Task: T RM Time Hr: .82 Time Ot: 0</t>
  </si>
  <si>
    <t>Unprod Time: Task: T RM Time Hr: .83 Time Ot: 0</t>
  </si>
  <si>
    <t>Unprod Time: Task: T RM Time Hr: .85 Time Ot: 0</t>
  </si>
  <si>
    <t>Unprod Time: Task: T RM Time Hr: .87 Time Ot: 0</t>
  </si>
  <si>
    <t>Unprod Time: Task: T RM Time Hr: .88 Time Ot: 0</t>
  </si>
  <si>
    <t>Unprod Time: Task: T RM Time Hr: .9 Time Ot: 0</t>
  </si>
  <si>
    <t>Unprod Time: Task: T RM Time Hr: .93 Time Ot: 0</t>
  </si>
  <si>
    <t>Unprod Time: Task: T RM Time Hr: .95 Time Ot: 0</t>
  </si>
  <si>
    <t>Unprod Time: Task: T RM Time Hr: 0 Time Ot: 0</t>
  </si>
  <si>
    <t>Unprod Time: Task: T RM Time Hr: 1 Time Ot: 0</t>
  </si>
  <si>
    <t>Unprod Time: Task: T RM Time Hr: 1.02 Time Ot: 0</t>
  </si>
  <si>
    <t>Unprod Time: Task: T RM Time Hr: 1.07 Time Ot: 0</t>
  </si>
  <si>
    <t>Unprod Time: Task: T RM Time Hr: 1.1 Time Ot: 0</t>
  </si>
  <si>
    <t>Unprod Time: Task: T RM Time Hr: 1.12 Time Ot: 0</t>
  </si>
  <si>
    <t>Unprod Time: Task: T RM Time Hr: 1.13 Time Ot: 0</t>
  </si>
  <si>
    <t>Unprod Time: Task: T RM Time Hr: 1.15 Time Ot: 0</t>
  </si>
  <si>
    <t>Unprod Time: Task: T RM Time Hr: 1.2 Time Ot: 0</t>
  </si>
  <si>
    <t>Unprod Time: Task: T RM Time Hr: 1.23 Time Ot: 0</t>
  </si>
  <si>
    <t>Unprod Time: Task: T RM Time Hr: 1.25 Time Ot: 0</t>
  </si>
  <si>
    <t>Unprod Time: Task: T RM Time Hr: 1.27 Time Ot: 0</t>
  </si>
  <si>
    <t>Unprod Time: Task: T RM Time Hr: 1.28 Time Ot: 0</t>
  </si>
  <si>
    <t>Unprod Time: Task: T RM Time Hr: 1.35 Time Ot: 0</t>
  </si>
  <si>
    <t>Unprod Time: Task: T RM Time Hr: 1.38 Time Ot: 0</t>
  </si>
  <si>
    <t>Unprod Time: Task: T RM Time Hr: 1.42 Time Ot: 0</t>
  </si>
  <si>
    <t>Unprod Time: Task: T RM Time Hr: 1.43 Time Ot: 0</t>
  </si>
  <si>
    <t>Unprod Time: Task: T RM Time Hr: 1.45 Time Ot: 0</t>
  </si>
  <si>
    <t>Unprod Time: Task: T RM Time Hr: 1.48 Time Ot: 0</t>
  </si>
  <si>
    <t>Unprod Time: Task: T RM Time Hr: 1.5 Time Ot: 0</t>
  </si>
  <si>
    <t>Unprod Time: Task: T RM Time Hr: 1.52 Time Ot: 0</t>
  </si>
  <si>
    <t>Unprod Time: Task: T RM Time Hr: 1.53 Time Ot: 0</t>
  </si>
  <si>
    <t>Unprod Time: Task: T RM Time Hr: 1.58 Time Ot: 0</t>
  </si>
  <si>
    <t>Unprod Time: Task: T RM Time Hr: 1.62 Time Ot: 0</t>
  </si>
  <si>
    <t>Unprod Time: Task: T RM Time Hr: 1.65 Time Ot: 0</t>
  </si>
  <si>
    <t>Unprod Time: Task: T RM Time Hr: 1.7 Time Ot: 0</t>
  </si>
  <si>
    <t>Unprod Time: Task: T RM Time Hr: 1.85 Time Ot: 0</t>
  </si>
  <si>
    <t>Unprod Time: Task: T RM Time Hr: 1.87 Time Ot: 0</t>
  </si>
  <si>
    <t>Unprod Time: Task: T RM Time Hr: 1.93 Time Ot: 0</t>
  </si>
  <si>
    <t>Unprod Time: Task: T RM Time Hr: 2.2 Time Ot: 0</t>
  </si>
  <si>
    <t>Unprod Time: Task: T RM Time Hr: 2.28 Time Ot: 0</t>
  </si>
  <si>
    <t>Unprod Time: Task: T RM Time Hr: 2.42 Time Ot: 0</t>
  </si>
  <si>
    <t>Unprod Time: Task: T RM Time Hr: 2.53 Time Ot: 0</t>
  </si>
  <si>
    <t>Unprod Time: Task: T RM Time Hr: 3.7 Time Ot: 0</t>
  </si>
  <si>
    <t>Unprod Time: Task: T SC Time Hr: .02 Time Ot: 0</t>
  </si>
  <si>
    <t>Unprod Time: Task: T SC Time Hr: .1 Time Ot: 0</t>
  </si>
  <si>
    <t>Unprod Time: Task: T SC Time Hr: .22 Time Ot: 0</t>
  </si>
  <si>
    <t>Unprod Time: Task: T SC Time Hr: .23 Time Ot: 0</t>
  </si>
  <si>
    <t>Unprod Time: Task: T SC Time Hr: .28 Time Ot: 0</t>
  </si>
  <si>
    <t>Unprod Time: Task: T SC Time Hr: .38 Time Ot: 0</t>
  </si>
  <si>
    <t>Unprod Time: Task: T SC Time Hr: .42 Time Ot: 0</t>
  </si>
  <si>
    <t>Unprod Time: Task: T SC Time Hr: .47 Time Ot: 0</t>
  </si>
  <si>
    <t>Unprod Time: Task: T SC Time Hr: .48 Time Ot: 0</t>
  </si>
  <si>
    <t>Unprod Time: Task: T SC Time Hr: .52 Time Ot: 0</t>
  </si>
  <si>
    <t>Unprod Time: Task: T SC Time Hr: .58 Time Ot: 0</t>
  </si>
  <si>
    <t>Unprod Time: Task: T SC Time Hr: .97 Time Ot: 0</t>
  </si>
  <si>
    <t>Unprod Time: Task: T SC Time Hr: .98 Time Ot: 0</t>
  </si>
  <si>
    <t>Unprod Time: Task: T SC Time Hr: 1.08 Time Ot: 0</t>
  </si>
  <si>
    <t>Unprod Time: Task: T SC Time Hr: 1.2 Time Ot: 0</t>
  </si>
  <si>
    <t>Unprod Time: Task: T SC Time Hr: 1.5 Time Ot: 0</t>
  </si>
  <si>
    <t>Unprod Time: Task: T SC Time Hr: 2.18 Time Ot: 0</t>
  </si>
  <si>
    <t>Unprod Time: Task: T SC Time Hr: 2.42 Time Ot: .12</t>
  </si>
  <si>
    <t>Unprod Time: Task: T SC Time Hr: 2.43 Time Ot: 0</t>
  </si>
  <si>
    <t>Unprod Time: Task: T SC Time Hr: 2.53 Time Ot: 0</t>
  </si>
  <si>
    <t>Unprod Time: Task: T SC Time Hr: 2.62 Time Ot: .02</t>
  </si>
  <si>
    <t>Unprod Time: Task: T SC Time Hr: 2.92 Time Ot: 0</t>
  </si>
  <si>
    <t>Unprod Time: Task: T SC Time Hr: 3.17 Time Ot: 0</t>
  </si>
  <si>
    <t>Unprod Time: Task: T SC Time Hr: 5.48 Time Ot: 0</t>
  </si>
  <si>
    <t>Unprod Time: Task: T SS Time Hr: .07 Time Ot: 0</t>
  </si>
  <si>
    <t>Unprod Time: Task: T SS Time Hr: .18 Time Ot: 0</t>
  </si>
  <si>
    <t>Unprod Time: Task: T SS Time Hr: .27 Time Ot: 0</t>
  </si>
  <si>
    <t>Unprod Time: Task: T SS Time Hr: .32 Time Ot: 0</t>
  </si>
  <si>
    <t>Unprod Time: Task: T SS Time Hr: .4 Time Ot: 0</t>
  </si>
  <si>
    <t>Unprod Time: Task: T SS Time Hr: .52 Time Ot: 0</t>
  </si>
  <si>
    <t>Unprod Time: Task: T SS Time Hr: .55 Time Ot: 0</t>
  </si>
  <si>
    <t>Unprod Time: Task: T SS Time Hr: .68 Time Ot: 0</t>
  </si>
  <si>
    <t>Unprod Time: Task: T SS Time Hr: .7 Time Ot: 0</t>
  </si>
  <si>
    <t>Unprod Time: Task: T SS Time Hr: .87 Time Ot: 0</t>
  </si>
  <si>
    <t>Unprod Time: Task: T SS Time Hr: 1.22 Time Ot: 0</t>
  </si>
  <si>
    <t>Unprod Time: Task: T SW Time Hr: .02 Time Ot: .01</t>
  </si>
  <si>
    <t>Unprod Time: Task: T SW Time Hr: .05 Time Ot: 0</t>
  </si>
  <si>
    <t>Unprod Time: Task: T SW Time Hr: .12 Time Ot: 0</t>
  </si>
  <si>
    <t>Unprod Time: Task: T SW Time Hr: .17 Time Ot: 0</t>
  </si>
  <si>
    <t>Unprod Time: Task: T SW Time Hr: .18 Time Ot: 0</t>
  </si>
  <si>
    <t>Unprod Time: Task: T SW Time Hr: .27 Time Ot: 0</t>
  </si>
  <si>
    <t>Unprod Time: Task: T SW Time Hr: .28 Time Ot: 0</t>
  </si>
  <si>
    <t>Unprod Time: Task: T SW Time Hr: .32 Time Ot: 0</t>
  </si>
  <si>
    <t>Unprod Time: Task: T SW Time Hr: .35 Time Ot: 0</t>
  </si>
  <si>
    <t>Unprod Time: Task: T SW Time Hr: .37 Time Ot: 0</t>
  </si>
  <si>
    <t>Unprod Time: Task: T SW Time Hr: .48 Time Ot: 0</t>
  </si>
  <si>
    <t>Unprod Time: Task: T SW Time Hr: .5 Time Ot: .03</t>
  </si>
  <si>
    <t>Unprod Time: Task: T SW Time Hr: .53 Time Ot: 0</t>
  </si>
  <si>
    <t>Unprod Time: Task: T SW Time Hr: .55 Time Ot: 0</t>
  </si>
  <si>
    <t>Unprod Time: Task: T SW Time Hr: .58 Time Ot: 0</t>
  </si>
  <si>
    <t>Unprod Time: Task: T SW Time Hr: .62 Time Ot: 0</t>
  </si>
  <si>
    <t>Unprod Time: Task: T SW Time Hr: .63 Time Ot: 0</t>
  </si>
  <si>
    <t>Unprod Time: Task: T SW Time Hr: .67 Time Ot: 0</t>
  </si>
  <si>
    <t>Unprod Time: Task: T SW Time Hr: .7 Time Ot: 0</t>
  </si>
  <si>
    <t>Unprod Time: Task: T SW Time Hr: .73 Time Ot: .1</t>
  </si>
  <si>
    <t>Unprod Time: Task: T SW Time Hr: .73 Time Ot: 0</t>
  </si>
  <si>
    <t>Unprod Time: Task: T SW Time Hr: .77 Time Ot: 0</t>
  </si>
  <si>
    <t>Unprod Time: Task: T SW Time Hr: .82 Time Ot: 0</t>
  </si>
  <si>
    <t>Unprod Time: Task: T SW Time Hr: .88 Time Ot: 0</t>
  </si>
  <si>
    <t>Unprod Time: Task: T SW Time Hr: .95 Time Ot: 0</t>
  </si>
  <si>
    <t>Unprod Time: Task: T SW Time Hr: 0 Time Ot: 0</t>
  </si>
  <si>
    <t>Unprod Time: Task: T SW Time Hr: 1.03 Time Ot: 0</t>
  </si>
  <si>
    <t>Unprod Time: Task: T SW Time Hr: 1.2 Time Ot: 0</t>
  </si>
  <si>
    <t>Unprod Time: Task: T SW Time Hr: 1.25 Time Ot: 0</t>
  </si>
  <si>
    <t>Unprod Time: Task: T SW Time Hr: 1.28 Time Ot: 0</t>
  </si>
  <si>
    <t>Unprod Time: Task: T SW Time Hr: 1.6 Time Ot: 0</t>
  </si>
  <si>
    <t>Unprod Time: Task: T SW Time Hr: 1.62 Time Ot: .02</t>
  </si>
  <si>
    <t>Unprod Time: Task: T SW Time Hr: 1.75 Time Ot: 0</t>
  </si>
  <si>
    <t>Unprod Time: Task: T SW Time Hr: 2.03 Time Ot: 0</t>
  </si>
  <si>
    <t>Unprod Time: Task: T SW Time Hr: 2.05 Time Ot: 0</t>
  </si>
  <si>
    <t>Unprod Time: Task: T SW Time Hr: 2.25 Time Ot: 0</t>
  </si>
  <si>
    <t>Unprod Time: Task: T SW Time Hr: 2.65 Time Ot: 0</t>
  </si>
  <si>
    <t>Unprod Time: Task: T SW Time Hr: 3 Time Ot: 0</t>
  </si>
  <si>
    <t>Unprod Time: Task: T SW Time Hr: 3.27 Time Ot: 0</t>
  </si>
  <si>
    <t>Unprod Time: Task: T SW Time Hr: 3.4 Time Ot: 0</t>
  </si>
  <si>
    <t>Unprod Time: Task: T TD Time Hr: .07 Time Ot: 0</t>
  </si>
  <si>
    <t>Unprod Time: Task: T TD Time Hr: .15 Time Ot: 0</t>
  </si>
  <si>
    <t>Unprod Time: Task: T TD Time Hr: .48 Time Ot: 0</t>
  </si>
  <si>
    <t>Unprod Time: Task: T TD Time Hr: .78 Time Ot: 0</t>
  </si>
  <si>
    <t>Unprod Time: Task: T TD Time Hr: 1.02 Time Ot: 0</t>
  </si>
  <si>
    <t>Unprod Time: Task: T TD Time Hr: 2.07 Time Ot: 0</t>
  </si>
  <si>
    <t>Unprod Time: Task: T TIMS Time Hr: .05 Time Ot: 0</t>
  </si>
  <si>
    <t>Unprod Time: Task: T TIMS Time Hr: .25 Time Ot: 0</t>
  </si>
  <si>
    <t>Unprod Time: Task: T TIMS Time Hr: .27 Time Ot: 0</t>
  </si>
  <si>
    <t>Unprod Time: Task: T TIMS Time Hr: .32 Time Ot: 0</t>
  </si>
  <si>
    <t>Unprod Time: Task: T TIMS Time Hr: .35 Time Ot: 0</t>
  </si>
  <si>
    <t>Unprod Time: Task: T TIMS Time Hr: .38 Time Ot: 0</t>
  </si>
  <si>
    <t>Unprod Time: Task: T TIMS Time Hr: .42 Time Ot: 0</t>
  </si>
  <si>
    <t>Unprod Time: Task: T TIMS Time Hr: .47 Time Ot: 0</t>
  </si>
  <si>
    <t>Unprod Time: Task: T TIMS Time Hr: .5 Time Ot: 0</t>
  </si>
  <si>
    <t>Unprod Time: Task: T TIMS Time Hr: .62 Time Ot: 0</t>
  </si>
  <si>
    <t>Unprod Time: Task: T TIMS Time Hr: .87 Time Ot: 0</t>
  </si>
  <si>
    <t>Unprod Time: Task: T TIMS Time Hr: 2.1 Time Ot: 0</t>
  </si>
  <si>
    <t>Unprod Time: Task: T WZ Time Hr: .1 Time Ot: 0</t>
  </si>
  <si>
    <t>Unprod Time: Task: T WZ Time Hr: .13 Time Ot: 0</t>
  </si>
  <si>
    <t>Unprod Time: Task: T WZ Time Hr: .2 Time Ot: 0</t>
  </si>
  <si>
    <t>Unprod Time: Task: T WZ Time Hr: .77 Time Ot: 0</t>
  </si>
  <si>
    <t>Unprod Time: Task: T WZ Time Hr: .87 Time Ot: 0</t>
  </si>
  <si>
    <t>Unprod Time: Task: T WZ Time Hr: 1.27 Time Ot: 0</t>
  </si>
  <si>
    <t>Unprod Time: Task: T WZ Time Hr: 1.68 Time Ot: 0</t>
  </si>
  <si>
    <t>Unprod Time: Task: T WZ Time Hr: 2.15 Time Ot: 0</t>
  </si>
  <si>
    <t>Vehicle inspection services nz</t>
  </si>
  <si>
    <t xml:space="preserve">Vehicle inspection services nz - complete review of vis and carry out training </t>
  </si>
  <si>
    <t>Visa Business Statement- Fraser (6834)</t>
  </si>
  <si>
    <t>Catergries</t>
  </si>
  <si>
    <t>0623- EOM Expenses miscoding fix</t>
  </si>
  <si>
    <t>1023 - EOM - Fixed mis-coding</t>
  </si>
  <si>
    <t>2 x boxes 500ml Still &amp; 1 x box 500ml Sparkling Antipodes Water</t>
  </si>
  <si>
    <t>Negociants (NNZ Cellars Ltd)</t>
  </si>
  <si>
    <t>2 x boxes 500ml Still &amp; 2 x boxes 500ml Sparkling - Antipodes Water for Lexus Showroom</t>
  </si>
  <si>
    <t>2 x boxes 500ml Still and 2 x boxes 500ml Sparkling Antipodes Water</t>
  </si>
  <si>
    <t>2 x boxes of Sparkling &amp; 2 x boxes of Still Antipodes Water for Lexus Showroom</t>
  </si>
  <si>
    <t xml:space="preserve">2 x boxes of still water (500ml) and 1 x box of sparkling water (500ml) </t>
  </si>
  <si>
    <t xml:space="preserve">2x Milk </t>
  </si>
  <si>
    <t>4 boxes plastic cups</t>
  </si>
  <si>
    <t>48 x 500ml bottles of still water and 24 x 500ml bottles of sparkling water for Lexus Showroom</t>
  </si>
  <si>
    <t>48 x bottles of still water &amp; 48 bottles of sparkling water for the Lexus Showroom</t>
  </si>
  <si>
    <t>48 x bottles of Still Water and 24 bottles of Sparkling Water for Lexus Showroom</t>
  </si>
  <si>
    <t>48250 Reimbursement2</t>
  </si>
  <si>
    <t>72 x bottles of still water and 48 x bottles of sparkling water for Lexus Showroom</t>
  </si>
  <si>
    <t>72 x Bottles Still Water &amp; 48 x Bottles Sparkling Water for Lexus Showroom</t>
  </si>
  <si>
    <t>8x Coffee Beans and 8x Milk powder</t>
  </si>
  <si>
    <t>Adams Accessories Ltd Luxury Reveal Car Cover SUV size Bepsoke Reveal Car Cover SUV size, black with white Lexus logo</t>
  </si>
  <si>
    <t>Adams Accessories Ltd</t>
  </si>
  <si>
    <t>Antipode Water 72 x Still &amp; 72 x Sparkling for Lexus Showroom</t>
  </si>
  <si>
    <t>Application Fees</t>
  </si>
  <si>
    <t>Marsh Limited</t>
  </si>
  <si>
    <t>Autolign North Shore (BNT)</t>
  </si>
  <si>
    <t>Baycorp (NZ) Ltd  no registration displayed vehicle in nbml name by admin error</t>
  </si>
  <si>
    <t>Baycorp (NZ) Ltd</t>
  </si>
  <si>
    <t>Baycorp (NZ) Ltd No wof displayed vehicle in nbml name in error</t>
  </si>
  <si>
    <t>Benefitz Advertising &amp; Gra</t>
  </si>
  <si>
    <t>Benefitz Advertising &amp; Gra  North Western Toyota New Lynn Window Decal</t>
  </si>
  <si>
    <t>Cat litter for BBQ drip tray</t>
  </si>
  <si>
    <t>Central Station</t>
  </si>
  <si>
    <t xml:space="preserve">Central Station </t>
  </si>
  <si>
    <t>Coffe cups
fizzy cans and juice
bottled water
coffee pods
sunscreen lotion</t>
  </si>
  <si>
    <t>Coffee beans and Milk powder ( 10 each )</t>
  </si>
  <si>
    <t xml:space="preserve">Coffee beans and Milk powder x10 each </t>
  </si>
  <si>
    <t>Coffee beans x10 and milk powder x10</t>
  </si>
  <si>
    <t>Coffee order 
Cleaning products</t>
  </si>
  <si>
    <t xml:space="preserve">Coffee Suppliers Limited </t>
  </si>
  <si>
    <t>Coffee Suppliers Limited Vending Chocolate-1kg</t>
  </si>
  <si>
    <t>Coffee x 4
Milk powder X6</t>
  </si>
  <si>
    <t>CSL Supplies</t>
  </si>
  <si>
    <t>csl supplies</t>
  </si>
  <si>
    <t>Direct Office Products Depot (OPD)</t>
  </si>
  <si>
    <t>CSL SUPPLIES</t>
  </si>
  <si>
    <t>Customised Lexus Keyrings in Case</t>
  </si>
  <si>
    <t>Merch Dept Ltd</t>
  </si>
  <si>
    <t>Direct Office Products Depot (OPD) BOTTLED WATER ONE PURE 320ML</t>
  </si>
  <si>
    <t>Direct Office Products Depot (OPD) BOTTLED WATER ONE PURE 320ML (PK24 BOTTLES)</t>
  </si>
  <si>
    <t>Direct Office Products Depot (OPD) CSL SUPPLIES  COCA COLA SOFT DRINK 330ML 30 CAN PACK</t>
  </si>
  <si>
    <t>Direct Office Products Depot (OPD) ONEPURE 300ML GLASS STILL ARTESIAN WATER 15 UNITS PER CARTON</t>
  </si>
  <si>
    <t>Direct Office Products Depot (OPD)SPRITE SOFT DRINK LEMONADE NO SUGAR 330ML 30 CAN PACK</t>
  </si>
  <si>
    <t>disinfectant 5L</t>
  </si>
  <si>
    <t>Hargreaves &amp; Ricketts (mitre10</t>
  </si>
  <si>
    <t xml:space="preserve">Eleanor Gregan (Elle) Stock up on kitchen stuff, welcome coffee </t>
  </si>
  <si>
    <t>Eleanor Gregan (Elle)</t>
  </si>
  <si>
    <t>Eric Zhang (NWT Sales Leader)- TNZ Conference parking</t>
  </si>
  <si>
    <t>Eric Zhang (NWT Sales Leader)</t>
  </si>
  <si>
    <t>Fleet Partners Trust T/A Fleetsmart</t>
  </si>
  <si>
    <t>Gail McNamara- coffee for photographer</t>
  </si>
  <si>
    <t>Gavin Willmers- uber trip to the Cordis for a Lexus conference</t>
  </si>
  <si>
    <t>Gavin Willmers</t>
  </si>
  <si>
    <t>Gen Exps NWT</t>
  </si>
  <si>
    <t>Google New Zealand</t>
  </si>
  <si>
    <t>Everett Parker (Anchor)</t>
  </si>
  <si>
    <t>Wawata Group Ltd (Anchor)</t>
  </si>
  <si>
    <t>JBC Distribution (Anchor)</t>
  </si>
  <si>
    <t>Just Water NZ</t>
  </si>
  <si>
    <t>Nespresso New Zealand</t>
  </si>
  <si>
    <t>Rentokil Initial Ltd</t>
  </si>
  <si>
    <t>Visa Business Statement-Dayton Howie (0976)</t>
  </si>
  <si>
    <t>General Adv NST/NWT</t>
  </si>
  <si>
    <t>Steve Brown Hawke</t>
  </si>
  <si>
    <t>General Exps NST</t>
  </si>
  <si>
    <t>Toasted Espresso</t>
  </si>
  <si>
    <t>Pixelsaurus Creative Ltd</t>
  </si>
  <si>
    <t>Iron Mountain</t>
  </si>
  <si>
    <t>Hygiene Systems</t>
  </si>
  <si>
    <t>Bunnings Limited</t>
  </si>
  <si>
    <t>Gloves
Mints
Twink
Coffee
paper towels
Biscuits- for the team</t>
  </si>
  <si>
    <t>Goodbye card for Tracy Shakes</t>
  </si>
  <si>
    <t>GR track expense</t>
  </si>
  <si>
    <t>Hamish Bhan</t>
  </si>
  <si>
    <t>Hot cups</t>
  </si>
  <si>
    <t>Ind Adv NST/NWT</t>
  </si>
  <si>
    <t>JBC Distribution (Anchor) milk</t>
  </si>
  <si>
    <t xml:space="preserve">JBC Distribution (Anchor) Milk </t>
  </si>
  <si>
    <t>JUMBOROLL</t>
  </si>
  <si>
    <t>Karen Readings extention, handwash, cans</t>
  </si>
  <si>
    <t>Keegan Goodall Cable for parts van</t>
  </si>
  <si>
    <t>Keegan Goodall</t>
  </si>
  <si>
    <t>Large toilet rolls</t>
  </si>
  <si>
    <t>Light bulb</t>
  </si>
  <si>
    <t>light bulbs</t>
  </si>
  <si>
    <t>Miles Limited T/A Ilam Toyota</t>
  </si>
  <si>
    <t>Milk and Hot Chocolate supplies for Bridgestone</t>
  </si>
  <si>
    <t>Thirst Iced Beverages Ltd</t>
  </si>
  <si>
    <t>Milk NWT</t>
  </si>
  <si>
    <t>Milk powder</t>
  </si>
  <si>
    <t>Milk powder and Coffee beans</t>
  </si>
  <si>
    <t>Milk x 6
Coffee x2</t>
  </si>
  <si>
    <t>mints
paper towels
toilet paper
cups
milo
gloves</t>
  </si>
  <si>
    <t>mops</t>
  </si>
  <si>
    <t>NESPRESSO</t>
  </si>
  <si>
    <t>NESPRESSO COFFEE FOR SHOWROOM</t>
  </si>
  <si>
    <t>Nespresso coffee for showroom and the service department</t>
  </si>
  <si>
    <t>NESPRESSO COFFEE pods</t>
  </si>
  <si>
    <t>Nespresso for service and showroom</t>
  </si>
  <si>
    <t xml:space="preserve">Nespresso New Zealand Coffee capsules, descaling </t>
  </si>
  <si>
    <t xml:space="preserve">Nespresso New Zealand Coffee, paper cups </t>
  </si>
  <si>
    <t>Nespresso New Zealand Milk Tabs Coffee</t>
  </si>
  <si>
    <t>Nespresso New Zealand Nespresso Momento Coffee &amp; Milk PAYG Machine Service</t>
  </si>
  <si>
    <t>Nespresso New Zealand Nespresso Momento Coffee &amp; Milk Service Package</t>
  </si>
  <si>
    <t>Nespresso New Zealand NZ B2B Descaling Kit 2023</t>
  </si>
  <si>
    <t>Nespresso New Zealand Paper Cup</t>
  </si>
  <si>
    <t xml:space="preserve">Nespresso New Zealand Paper cups, coffee </t>
  </si>
  <si>
    <t>Nespresso New Zealand Thermo Milk Tabs Descaling Kit Origin India Ristretto</t>
  </si>
  <si>
    <t>Nespresso New Zealand Thermo Milk Tabs, Origin Guatemala</t>
  </si>
  <si>
    <t xml:space="preserve">Nespresso New Zealand Thermo milk tabs, paper cups, coffee </t>
  </si>
  <si>
    <t>NXP NZ (formerly WINC) Polybubble ect</t>
  </si>
  <si>
    <t>NXP NZ (formerly WINC)</t>
  </si>
  <si>
    <t>Office NST/NWT</t>
  </si>
  <si>
    <t>Paper Towels
Toilet paper
Milo
Dish washing liquid</t>
  </si>
  <si>
    <t>Partstrader</t>
  </si>
  <si>
    <t xml:space="preserve">Partstrader success </t>
  </si>
  <si>
    <t>Partstrader- success fee</t>
  </si>
  <si>
    <t>Partstrader Succses fee</t>
  </si>
  <si>
    <t>PLASTIC WATER CUPS</t>
  </si>
  <si>
    <t>Friendlypak NZ Ltd</t>
  </si>
  <si>
    <t>SERVICE SUNDRIES</t>
  </si>
  <si>
    <t xml:space="preserve">Staff Reimbursements - Lexus showroom drinks, diffuser </t>
  </si>
  <si>
    <t xml:space="preserve">Staff Reimbursements Joshua Han Lexus w/shop items </t>
  </si>
  <si>
    <t xml:space="preserve">Staff Reimbursements Karen Reading Water &amp; Storage box </t>
  </si>
  <si>
    <t xml:space="preserve">Staff Reimbursements Karen readings drinks for lexus shwroom </t>
  </si>
  <si>
    <t>Staff Reimbursments Joshau lexus workshop water</t>
  </si>
  <si>
    <t>Stationery</t>
  </si>
  <si>
    <t xml:space="preserve">Steve Brown Hawke- reimbursement from hosting the Toitu auditors for lunch </t>
  </si>
  <si>
    <t>Sundry Creditors- krysten annan</t>
  </si>
  <si>
    <t>Sundry CreditorsI need a manual refund processed (customer complaining about not getting reimbursed restocking fee)</t>
  </si>
  <si>
    <t xml:space="preserve">The Produce company </t>
  </si>
  <si>
    <t xml:space="preserve">The Produce company  </t>
  </si>
  <si>
    <t>The Produce company  milk</t>
  </si>
  <si>
    <t xml:space="preserve">The Produce company  Milk </t>
  </si>
  <si>
    <t>The Produce company Milk</t>
  </si>
  <si>
    <t>The Produce company milk</t>
  </si>
  <si>
    <t xml:space="preserve">The Produce company Milk </t>
  </si>
  <si>
    <t>The Produce company Milk Blue Top 2L</t>
  </si>
  <si>
    <t>The Produce company milk Milk Blue Top 2L</t>
  </si>
  <si>
    <t>to remove $40 from cust 135530</t>
  </si>
  <si>
    <t>Toasted Espresso- milk</t>
  </si>
  <si>
    <t>Toasted Espresso Milk Supplied for Period 23rd January 2024 Toyota Service Department</t>
  </si>
  <si>
    <t>Toasted Espresso Plunger</t>
  </si>
  <si>
    <t>Toilet cleaner</t>
  </si>
  <si>
    <t>N Z Safety Limited</t>
  </si>
  <si>
    <t>Toilet Paper</t>
  </si>
  <si>
    <t>Tony an extra $100- for float</t>
  </si>
  <si>
    <t>Tony Jeffs Christmas trees</t>
  </si>
  <si>
    <t>Tony Jeffs</t>
  </si>
  <si>
    <t>TORK 148430 H2 XPRESS HAND TOWEL</t>
  </si>
  <si>
    <t>Unprod Time: Task: R ABAM Time Hr: .33 Time Ot: 0</t>
  </si>
  <si>
    <t>Unprod Time: Task: R ABAM Time Hr: .43 Time Ot: .18</t>
  </si>
  <si>
    <t>Unprod Time: Task: R ABAM Time Hr: .53 Time Ot: .18</t>
  </si>
  <si>
    <t>Unprod Time: Task: R ABAM Time Hr: .6 Time Ot: 0</t>
  </si>
  <si>
    <t>Unprod Time: Task: R ABAM Time Hr: .78 Time Ot: .16</t>
  </si>
  <si>
    <t>Unprod Time: Task: R ABAM Time Hr: .87 Time Ot: .23</t>
  </si>
  <si>
    <t>Unprod Time: Task: R ABAM Time Hr: 0 Time Ot: 0</t>
  </si>
  <si>
    <t>Unprod Time: Task: R ABAM Time Hr: 1.08 Time Ot: .03</t>
  </si>
  <si>
    <t>Unprod Time: Task: R ABAM Time Hr: 1.08 Time Ot: 0</t>
  </si>
  <si>
    <t>Unprod Time: Task: R ABAM Time Hr: 1.12 Time Ot: 0</t>
  </si>
  <si>
    <t>Unprod Time: Task: R ABAM Time Hr: 1.37 Time Ot: 0</t>
  </si>
  <si>
    <t>Unprod Time: Task: R ABAM Time Hr: 1.47 Time Ot: .06</t>
  </si>
  <si>
    <t>Unprod Time: Task: R ABAM Time Hr: 1.47 Time Ot: 0</t>
  </si>
  <si>
    <t>Unprod Time: Task: R ABAM Time Hr: 1.53 Time Ot: 0</t>
  </si>
  <si>
    <t>Unprod Time: Task: R ABAM Time Hr: 1.63 Time Ot: 0</t>
  </si>
  <si>
    <t>Unprod Time: Task: R ABAM Time Hr: 1.77 Time Ot: 0</t>
  </si>
  <si>
    <t>Unprod Time: Task: R ABAM Time Hr: 1.98 Time Ot: 0</t>
  </si>
  <si>
    <t>Unprod Time: Task: R ABAM Time Hr: 2.28 Time Ot: 0</t>
  </si>
  <si>
    <t>Unprod Time: Task: R ABAM Time Hr: 2.3 Time Ot: .09</t>
  </si>
  <si>
    <t>Unprod Time: Task: R ABAM Time Hr: 2.77 Time Ot: .28</t>
  </si>
  <si>
    <t>Unprod Time: Task: R ABAM Time Hr: 2.87 Time Ot: .04</t>
  </si>
  <si>
    <t>Unprod Time: Task: R ABAM Time Hr: 2.95 Time Ot: 0</t>
  </si>
  <si>
    <t>Unprod Time: Task: R ABAM Time Hr: 3 Time Ot: .08</t>
  </si>
  <si>
    <t>Unprod Time: Task: R ABAM Time Hr: 3.08 Time Ot: .1</t>
  </si>
  <si>
    <t>Unprod Time: Task: R ABAM Time Hr: 3.55 Time Ot: .01</t>
  </si>
  <si>
    <t>Unprod Time: Task: R ABAM Time Hr: 3.62 Time Ot: .06</t>
  </si>
  <si>
    <t>Unprod Time: Task: R ABAM Time Hr: 3.67 Time Ot: .1</t>
  </si>
  <si>
    <t>Unprod Time: Task: R ABAM Time Hr: 3.73 Time Ot: 0</t>
  </si>
  <si>
    <t>Unprod Time: Task: R ABAM Time Hr: 3.77 Time Ot: .01</t>
  </si>
  <si>
    <t>Unprod Time: Task: R ABAM Time Hr: 3.82 Time Ot: .15</t>
  </si>
  <si>
    <t>Unprod Time: Task: R ABAM Time Hr: 4.05 Time Ot: 0</t>
  </si>
  <si>
    <t>Unprod Time: Task: R ABAM Time Hr: 4.1 Time Ot: 0</t>
  </si>
  <si>
    <t>Unprod Time: Task: R ABAM Time Hr: 4.22 Time Ot: 0</t>
  </si>
  <si>
    <t>Unprod Time: Task: R ABAM Time Hr: 4.33 Time Ot: .36</t>
  </si>
  <si>
    <t>Unprod Time: Task: R ABAM Time Hr: 4.35 Time Ot: 0</t>
  </si>
  <si>
    <t>Unprod Time: Task: R ABAM Time Hr: 4.63 Time Ot: 0</t>
  </si>
  <si>
    <t>Unprod Time: Task: R ABAM Time Hr: 4.78 Time Ot: 0</t>
  </si>
  <si>
    <t>Unprod Time: Task: R ABAM Time Hr: 4.87 Time Ot: .6</t>
  </si>
  <si>
    <t>Unprod Time: Task: R ABAM Time Hr: 5.02 Time Ot: 0</t>
  </si>
  <si>
    <t>Unprod Time: Task: R ABAM Time Hr: 5.48 Time Ot: 0</t>
  </si>
  <si>
    <t>Unprod Time: Task: R AR Time Hr: .02 Time Ot: 0</t>
  </si>
  <si>
    <t>Unprod Time: Task: R AR Time Hr: .03 Time Ot: 0</t>
  </si>
  <si>
    <t>Unprod Time: Task: R AR Time Hr: .05 Time Ot: 0</t>
  </si>
  <si>
    <t>Unprod Time: Task: R AR Time Hr: .07 Time Ot: 0</t>
  </si>
  <si>
    <t>Unprod Time: Task: R AR Time Hr: .08 Time Ot: 0</t>
  </si>
  <si>
    <t>Unprod Time: Task: R AR Time Hr: .1 Time Ot: 0</t>
  </si>
  <si>
    <t>Unprod Time: Task: R AR Time Hr: .12 Time Ot: 0</t>
  </si>
  <si>
    <t>Unprod Time: Task: R AR Time Hr: .13 Time Ot: 0</t>
  </si>
  <si>
    <t>Unprod Time: Task: R AR Time Hr: .15 Time Ot: 0</t>
  </si>
  <si>
    <t>Unprod Time: Task: R AR Time Hr: .17 Time Ot: 0</t>
  </si>
  <si>
    <t>Unprod Time: Task: R AR Time Hr: .18 Time Ot: 0</t>
  </si>
  <si>
    <t>Unprod Time: Task: R AR Time Hr: .2 Time Ot: 0</t>
  </si>
  <si>
    <t>Unprod Time: Task: R AR Time Hr: .22 Time Ot: 0</t>
  </si>
  <si>
    <t>Unprod Time: Task: R AR Time Hr: .23 Time Ot: 0</t>
  </si>
  <si>
    <t>Unprod Time: Task: R AR Time Hr: .25 Time Ot: 0</t>
  </si>
  <si>
    <t>Unprod Time: Task: R AR Time Hr: .27 Time Ot: 0</t>
  </si>
  <si>
    <t>Unprod Time: Task: R AR Time Hr: .28 Time Ot: 0</t>
  </si>
  <si>
    <t>Unprod Time: Task: R AR Time Hr: .3 Time Ot: 0</t>
  </si>
  <si>
    <t>Unprod Time: Task: R AR Time Hr: .32 Time Ot: 0</t>
  </si>
  <si>
    <t>Unprod Time: Task: R AR Time Hr: .33 Time Ot: 0</t>
  </si>
  <si>
    <t>Unprod Time: Task: R AR Time Hr: .35 Time Ot: 0</t>
  </si>
  <si>
    <t>Unprod Time: Task: R AR Time Hr: .37 Time Ot: 0</t>
  </si>
  <si>
    <t>Unprod Time: Task: R AR Time Hr: .38 Time Ot: 0</t>
  </si>
  <si>
    <t>Unprod Time: Task: R AR Time Hr: .4 Time Ot: 0</t>
  </si>
  <si>
    <t>Unprod Time: Task: R AR Time Hr: .42 Time Ot: 0</t>
  </si>
  <si>
    <t>Unprod Time: Task: R AR Time Hr: .43 Time Ot: 0</t>
  </si>
  <si>
    <t>Unprod Time: Task: R AR Time Hr: .45 Time Ot: 0</t>
  </si>
  <si>
    <t>Unprod Time: Task: R AR Time Hr: .47 Time Ot: 0</t>
  </si>
  <si>
    <t>Unprod Time: Task: R AR Time Hr: .48 Time Ot: 0</t>
  </si>
  <si>
    <t>Unprod Time: Task: R AR Time Hr: .5 Time Ot: 0</t>
  </si>
  <si>
    <t>Unprod Time: Task: R AR Time Hr: .52 Time Ot: 0</t>
  </si>
  <si>
    <t>Unprod Time: Task: R AR Time Hr: .53 Time Ot: 0</t>
  </si>
  <si>
    <t>Unprod Time: Task: R AR Time Hr: .55 Time Ot: 0</t>
  </si>
  <si>
    <t>Unprod Time: Task: R AR Time Hr: .57 Time Ot: 0</t>
  </si>
  <si>
    <t>Unprod Time: Task: R AR Time Hr: .58 Time Ot: 0</t>
  </si>
  <si>
    <t>Unprod Time: Task: R AR Time Hr: .6 Time Ot: 0</t>
  </si>
  <si>
    <t>Unprod Time: Task: R AR Time Hr: .62 Time Ot: 0</t>
  </si>
  <si>
    <t>Unprod Time: Task: R AR Time Hr: .63 Time Ot: 0</t>
  </si>
  <si>
    <t>Unprod Time: Task: R AR Time Hr: .65 Time Ot: 0</t>
  </si>
  <si>
    <t>Unprod Time: Task: R AR Time Hr: .67 Time Ot: 0</t>
  </si>
  <si>
    <t>Unprod Time: Task: R AR Time Hr: .68 Time Ot: 0</t>
  </si>
  <si>
    <t>Unprod Time: Task: R AR Time Hr: .7 Time Ot: 0</t>
  </si>
  <si>
    <t>Unprod Time: Task: R AR Time Hr: .72 Time Ot: 0</t>
  </si>
  <si>
    <t>Unprod Time: Task: R AR Time Hr: .73 Time Ot: 0</t>
  </si>
  <si>
    <t>Unprod Time: Task: R AR Time Hr: .75 Time Ot: 0</t>
  </si>
  <si>
    <t>Unprod Time: Task: R AR Time Hr: .77 Time Ot: 0</t>
  </si>
  <si>
    <t>Unprod Time: Task: R AR Time Hr: .78 Time Ot: 0</t>
  </si>
  <si>
    <t>Unprod Time: Task: R AR Time Hr: .8 Time Ot: 0</t>
  </si>
  <si>
    <t>Unprod Time: Task: R AR Time Hr: .82 Time Ot: 0</t>
  </si>
  <si>
    <t>Unprod Time: Task: R AR Time Hr: .83 Time Ot: 0</t>
  </si>
  <si>
    <t>Unprod Time: Task: R AR Time Hr: .85 Time Ot: 0</t>
  </si>
  <si>
    <t>Unprod Time: Task: R AR Time Hr: .87 Time Ot: 0</t>
  </si>
  <si>
    <t>Unprod Time: Task: R AR Time Hr: .88 Time Ot: 0</t>
  </si>
  <si>
    <t>Unprod Time: Task: R AR Time Hr: .9 Time Ot: 0</t>
  </si>
  <si>
    <t>Unprod Time: Task: R AR Time Hr: .92 Time Ot: 0</t>
  </si>
  <si>
    <t>Unprod Time: Task: R AR Time Hr: .93 Time Ot: 0</t>
  </si>
  <si>
    <t>Unprod Time: Task: R AR Time Hr: .95 Time Ot: 0</t>
  </si>
  <si>
    <t>Unprod Time: Task: R AR Time Hr: .98 Time Ot: 0</t>
  </si>
  <si>
    <t>Unprod Time: Task: R AR Time Hr: 0 Time Ot: 0</t>
  </si>
  <si>
    <t>Unprod Time: Task: R AR Time Hr: 1 Time Ot: 0</t>
  </si>
  <si>
    <t>Unprod Time: Task: R AR Time Hr: 1.03 Time Ot: 0</t>
  </si>
  <si>
    <t>Unprod Time: Task: R AR Time Hr: 1.07 Time Ot: 0</t>
  </si>
  <si>
    <t>Unprod Time: Task: R AR Time Hr: 1.08 Time Ot: 0</t>
  </si>
  <si>
    <t>Unprod Time: Task: R AR Time Hr: 1.1 Time Ot: 0</t>
  </si>
  <si>
    <t>Unprod Time: Task: R AR Time Hr: 1.12 Time Ot: 0</t>
  </si>
  <si>
    <t>Unprod Time: Task: R AR Time Hr: 1.15 Time Ot: 0</t>
  </si>
  <si>
    <t>Unprod Time: Task: R AR Time Hr: 1.18 Time Ot: 0</t>
  </si>
  <si>
    <t>Unprod Time: Task: R AR Time Hr: 1.2 Time Ot: 0</t>
  </si>
  <si>
    <t>Unprod Time: Task: R AR Time Hr: 1.22 Time Ot: 0</t>
  </si>
  <si>
    <t>Unprod Time: Task: R AR Time Hr: 1.25 Time Ot: 0</t>
  </si>
  <si>
    <t>Unprod Time: Task: R AR Time Hr: 1.27 Time Ot: 0</t>
  </si>
  <si>
    <t>Unprod Time: Task: R AR Time Hr: 1.32 Time Ot: 0</t>
  </si>
  <si>
    <t>Unprod Time: Task: R AR Time Hr: 1.38 Time Ot: 0</t>
  </si>
  <si>
    <t>Unprod Time: Task: R AR Time Hr: 1.42 Time Ot: 0</t>
  </si>
  <si>
    <t>Unprod Time: Task: R AR Time Hr: 1.43 Time Ot: 0</t>
  </si>
  <si>
    <t>Unprod Time: Task: R AR Time Hr: 1.47 Time Ot: 0</t>
  </si>
  <si>
    <t>Unprod Time: Task: R AR Time Hr: 1.48 Time Ot: 0</t>
  </si>
  <si>
    <t>Unprod Time: Task: R AR Time Hr: 1.5 Time Ot: 0</t>
  </si>
  <si>
    <t>Unprod Time: Task: R AR Time Hr: 1.57 Time Ot: 0</t>
  </si>
  <si>
    <t>Unprod Time: Task: R AR Time Hr: 1.6 Time Ot: 0</t>
  </si>
  <si>
    <t>Unprod Time: Task: R AR Time Hr: 2 Time Ot: 0</t>
  </si>
  <si>
    <t>Unprod Time: Task: R AS Time Hr: .02 Time Ot: 0</t>
  </si>
  <si>
    <t>Unprod Time: Task: R AS Time Hr: .03 Time Ot: 0</t>
  </si>
  <si>
    <t>Unprod Time: Task: R AS Time Hr: .05 Time Ot: 0</t>
  </si>
  <si>
    <t>Unprod Time: Task: R AS Time Hr: .07 Time Ot: 0</t>
  </si>
  <si>
    <t>Unprod Time: Task: R AS Time Hr: .08 Time Ot: 0</t>
  </si>
  <si>
    <t>Unprod Time: Task: R AS Time Hr: .1 Time Ot: 0</t>
  </si>
  <si>
    <t>Unprod Time: Task: R AS Time Hr: .12 Time Ot: 0</t>
  </si>
  <si>
    <t>Unprod Time: Task: R AS Time Hr: .13 Time Ot: 0</t>
  </si>
  <si>
    <t>Unprod Time: Task: R AS Time Hr: .15 Time Ot: 0</t>
  </si>
  <si>
    <t>Unprod Time: Task: R AS Time Hr: .17 Time Ot: 0</t>
  </si>
  <si>
    <t>Unprod Time: Task: R AS Time Hr: .18 Time Ot: 0</t>
  </si>
  <si>
    <t>Unprod Time: Task: R AS Time Hr: .2 Time Ot: 0</t>
  </si>
  <si>
    <t>Unprod Time: Task: R AS Time Hr: .22 Time Ot: 0</t>
  </si>
  <si>
    <t>Unprod Time: Task: R AS Time Hr: .23 Time Ot: 0</t>
  </si>
  <si>
    <t>Unprod Time: Task: R AS Time Hr: .25 Time Ot: 0</t>
  </si>
  <si>
    <t>Unprod Time: Task: R AS Time Hr: .27 Time Ot: 0</t>
  </si>
  <si>
    <t>Unprod Time: Task: R AS Time Hr: .28 Time Ot: 0</t>
  </si>
  <si>
    <t>Unprod Time: Task: R AS Time Hr: .3 Time Ot: 0</t>
  </si>
  <si>
    <t>Unprod Time: Task: R AS Time Hr: .32 Time Ot: 0</t>
  </si>
  <si>
    <t>Unprod Time: Task: R AS Time Hr: .33 Time Ot: 0</t>
  </si>
  <si>
    <t>Unprod Time: Task: R AS Time Hr: .35 Time Ot: 0</t>
  </si>
  <si>
    <t>Unprod Time: Task: R AS Time Hr: .37 Time Ot: 0</t>
  </si>
  <si>
    <t>Unprod Time: Task: R AS Time Hr: .38 Time Ot: 0</t>
  </si>
  <si>
    <t>Unprod Time: Task: R AS Time Hr: .4 Time Ot: 0</t>
  </si>
  <si>
    <t>Unprod Time: Task: R AS Time Hr: .42 Time Ot: 0</t>
  </si>
  <si>
    <t>Unprod Time: Task: R AS Time Hr: .43 Time Ot: 0</t>
  </si>
  <si>
    <t>Unprod Time: Task: R AS Time Hr: .45 Time Ot: 0</t>
  </si>
  <si>
    <t>Unprod Time: Task: R AS Time Hr: .47 Time Ot: 0</t>
  </si>
  <si>
    <t>Unprod Time: Task: R AS Time Hr: .48 Time Ot: 0</t>
  </si>
  <si>
    <t>Unprod Time: Task: R AS Time Hr: .5 Time Ot: 0</t>
  </si>
  <si>
    <t>Unprod Time: Task: R AS Time Hr: .52 Time Ot: 0</t>
  </si>
  <si>
    <t>Unprod Time: Task: R AS Time Hr: .53 Time Ot: 0</t>
  </si>
  <si>
    <t>Unprod Time: Task: R AS Time Hr: .55 Time Ot: 0</t>
  </si>
  <si>
    <t>Unprod Time: Task: R AS Time Hr: .57 Time Ot: 0</t>
  </si>
  <si>
    <t>Unprod Time: Task: R AS Time Hr: .58 Time Ot: 0</t>
  </si>
  <si>
    <t>Unprod Time: Task: R AS Time Hr: .6 Time Ot: 0</t>
  </si>
  <si>
    <t>Unprod Time: Task: R AS Time Hr: .62 Time Ot: 0</t>
  </si>
  <si>
    <t>Unprod Time: Task: R AS Time Hr: .63 Time Ot: 0</t>
  </si>
  <si>
    <t>Unprod Time: Task: R AS Time Hr: .65 Time Ot: 0</t>
  </si>
  <si>
    <t>Unprod Time: Task: R AS Time Hr: .67 Time Ot: 0</t>
  </si>
  <si>
    <t>Unprod Time: Task: R AS Time Hr: .68 Time Ot: 0</t>
  </si>
  <si>
    <t>Unprod Time: Task: R AS Time Hr: .7 Time Ot: 0</t>
  </si>
  <si>
    <t>Unprod Time: Task: R AS Time Hr: .72 Time Ot: 0</t>
  </si>
  <si>
    <t>Unprod Time: Task: R AS Time Hr: .73 Time Ot: 0</t>
  </si>
  <si>
    <t>Unprod Time: Task: R AS Time Hr: .75 Time Ot: 0</t>
  </si>
  <si>
    <t>Unprod Time: Task: R AS Time Hr: .77 Time Ot: 0</t>
  </si>
  <si>
    <t>Unprod Time: Task: R AS Time Hr: .78 Time Ot: 0</t>
  </si>
  <si>
    <t>Unprod Time: Task: R AS Time Hr: .8 Time Ot: 0</t>
  </si>
  <si>
    <t>Unprod Time: Task: R AS Time Hr: .82 Time Ot: 0</t>
  </si>
  <si>
    <t>Unprod Time: Task: R AS Time Hr: .83 Time Ot: 0</t>
  </si>
  <si>
    <t>Unprod Time: Task: R AS Time Hr: .85 Time Ot: 0</t>
  </si>
  <si>
    <t>Unprod Time: Task: R AS Time Hr: .87 Time Ot: 0</t>
  </si>
  <si>
    <t>Unprod Time: Task: R AS Time Hr: .88 Time Ot: 0</t>
  </si>
  <si>
    <t>Unprod Time: Task: R AS Time Hr: .92 Time Ot: 0</t>
  </si>
  <si>
    <t>Unprod Time: Task: R AS Time Hr: .93 Time Ot: 0</t>
  </si>
  <si>
    <t>Unprod Time: Task: R AS Time Hr: .95 Time Ot: 0</t>
  </si>
  <si>
    <t>Unprod Time: Task: R AS Time Hr: .97 Time Ot: 0</t>
  </si>
  <si>
    <t>Unprod Time: Task: R AS Time Hr: .98 Time Ot: 0</t>
  </si>
  <si>
    <t>Unprod Time: Task: R AS Time Hr: 0 Time Ot: 0</t>
  </si>
  <si>
    <t>Unprod Time: Task: R AS Time Hr: 1 Time Ot: 0</t>
  </si>
  <si>
    <t>Unprod Time: Task: R AS Time Hr: 1.02 Time Ot: 0</t>
  </si>
  <si>
    <t>Unprod Time: Task: R AS Time Hr: 1.03 Time Ot: 0</t>
  </si>
  <si>
    <t>Unprod Time: Task: R AS Time Hr: 1.05 Time Ot: 0</t>
  </si>
  <si>
    <t>Unprod Time: Task: R AS Time Hr: 1.07 Time Ot: 0</t>
  </si>
  <si>
    <t>Unprod Time: Task: R AS Time Hr: 1.08 Time Ot: 0</t>
  </si>
  <si>
    <t>Unprod Time: Task: R AS Time Hr: 1.1 Time Ot: 0</t>
  </si>
  <si>
    <t>Unprod Time: Task: R AS Time Hr: 1.12 Time Ot: 0</t>
  </si>
  <si>
    <t>Unprod Time: Task: R AS Time Hr: 1.15 Time Ot: 0</t>
  </si>
  <si>
    <t>Unprod Time: Task: R AS Time Hr: 1.17 Time Ot: 0</t>
  </si>
  <si>
    <t>Unprod Time: Task: R AS Time Hr: 1.18 Time Ot: 0</t>
  </si>
  <si>
    <t>Unprod Time: Task: R AS Time Hr: 1.2 Time Ot: 0</t>
  </si>
  <si>
    <t>Unprod Time: Task: R AS Time Hr: 1.22 Time Ot: 0</t>
  </si>
  <si>
    <t>Unprod Time: Task: R AS Time Hr: 1.23 Time Ot: 0</t>
  </si>
  <si>
    <t>Unprod Time: Task: R AS Time Hr: 1.25 Time Ot: 0</t>
  </si>
  <si>
    <t>Unprod Time: Task: R AS Time Hr: 1.28 Time Ot: 0</t>
  </si>
  <si>
    <t>Unprod Time: Task: R AS Time Hr: 1.3 Time Ot: 0</t>
  </si>
  <si>
    <t>Unprod Time: Task: R AS Time Hr: 1.33 Time Ot: 0</t>
  </si>
  <si>
    <t>Unprod Time: Task: R AS Time Hr: 1.35 Time Ot: 0</t>
  </si>
  <si>
    <t>Unprod Time: Task: R AS Time Hr: 1.4 Time Ot: 0</t>
  </si>
  <si>
    <t>Unprod Time: Task: R AS Time Hr: 1.43 Time Ot: 0</t>
  </si>
  <si>
    <t>Unprod Time: Task: R AS Time Hr: 1.47 Time Ot: 0</t>
  </si>
  <si>
    <t>Unprod Time: Task: R AS Time Hr: 1.48 Time Ot: 0</t>
  </si>
  <si>
    <t>Unprod Time: Task: R AS Time Hr: 1.5 Time Ot: 0</t>
  </si>
  <si>
    <t>Unprod Time: Task: R AS Time Hr: 1.53 Time Ot: 0</t>
  </si>
  <si>
    <t>Unprod Time: Task: R AS Time Hr: 1.57 Time Ot: 0</t>
  </si>
  <si>
    <t>Unprod Time: Task: R AS Time Hr: 1.58 Time Ot: 0</t>
  </si>
  <si>
    <t>Unprod Time: Task: R AS Time Hr: 1.62 Time Ot: 0</t>
  </si>
  <si>
    <t>Unprod Time: Task: R AS Time Hr: 1.63 Time Ot: 0</t>
  </si>
  <si>
    <t>Unprod Time: Task: R AS Time Hr: 1.67 Time Ot: 0</t>
  </si>
  <si>
    <t>Unprod Time: Task: R AS Time Hr: 1.7 Time Ot: 0</t>
  </si>
  <si>
    <t>Unprod Time: Task: R AS Time Hr: 1.72 Time Ot: 0</t>
  </si>
  <si>
    <t>Unprod Time: Task: R AS Time Hr: 1.75 Time Ot: 0</t>
  </si>
  <si>
    <t>Unprod Time: Task: R AS Time Hr: 1.77 Time Ot: 0</t>
  </si>
  <si>
    <t>Unprod Time: Task: R AS Time Hr: 1.82 Time Ot: 0</t>
  </si>
  <si>
    <t>Unprod Time: Task: R AS Time Hr: 1.87 Time Ot: 0</t>
  </si>
  <si>
    <t>Unprod Time: Task: R AS Time Hr: 1.92 Time Ot: 0</t>
  </si>
  <si>
    <t>Unprod Time: Task: R AS Time Hr: 1.93 Time Ot: 0</t>
  </si>
  <si>
    <t>Unprod Time: Task: R AS Time Hr: 1.95 Time Ot: 0</t>
  </si>
  <si>
    <t>Unprod Time: Task: R AS Time Hr: 1.97 Time Ot: 0</t>
  </si>
  <si>
    <t>Unprod Time: Task: R AS Time Hr: 2.02 Time Ot: 0</t>
  </si>
  <si>
    <t>Unprod Time: Task: R AS Time Hr: 2.05 Time Ot: 0</t>
  </si>
  <si>
    <t>Unprod Time: Task: R AS Time Hr: 2.15 Time Ot: 0</t>
  </si>
  <si>
    <t>Unprod Time: Task: R AS Time Hr: 2.17 Time Ot: 0</t>
  </si>
  <si>
    <t>Unprod Time: Task: R AS Time Hr: 2.28 Time Ot: 0</t>
  </si>
  <si>
    <t>Unprod Time: Task: R AS Time Hr: 2.37 Time Ot: 0</t>
  </si>
  <si>
    <t>Unprod Time: Task: R AS Time Hr: 3.33 Time Ot: 0</t>
  </si>
  <si>
    <t>Unprod Time: Task: R CA Time Hr: .02 Time Ot: 0</t>
  </si>
  <si>
    <t>Unprod Time: Task: R CA Time Hr: .03 Time Ot: 0</t>
  </si>
  <si>
    <t>Unprod Time: Task: R CA Time Hr: .05 Time Ot: 0</t>
  </si>
  <si>
    <t>Unprod Time: Task: R CA Time Hr: .07 Time Ot: 0</t>
  </si>
  <si>
    <t>Unprod Time: Task: R CA Time Hr: .08 Time Ot: 0</t>
  </si>
  <si>
    <t>Unprod Time: Task: R CA Time Hr: .1 Time Ot: 0</t>
  </si>
  <si>
    <t>Unprod Time: Task: R CA Time Hr: .12 Time Ot: 0</t>
  </si>
  <si>
    <t>Unprod Time: Task: R CA Time Hr: .13 Time Ot: 0</t>
  </si>
  <si>
    <t>Unprod Time: Task: R CA Time Hr: .15 Time Ot: 0</t>
  </si>
  <si>
    <t>Unprod Time: Task: R CA Time Hr: .17 Time Ot: 0</t>
  </si>
  <si>
    <t>Unprod Time: Task: R CA Time Hr: .18 Time Ot: 0</t>
  </si>
  <si>
    <t>Unprod Time: Task: R CA Time Hr: .2 Time Ot: 0</t>
  </si>
  <si>
    <t>Unprod Time: Task: R CA Time Hr: .22 Time Ot: 0</t>
  </si>
  <si>
    <t>Unprod Time: Task: R CA Time Hr: .23 Time Ot: 0</t>
  </si>
  <si>
    <t>Unprod Time: Task: R CA Time Hr: .25 Time Ot: 0</t>
  </si>
  <si>
    <t>Unprod Time: Task: R CA Time Hr: .27 Time Ot: 0</t>
  </si>
  <si>
    <t>Unprod Time: Task: R CA Time Hr: .28 Time Ot: 0</t>
  </si>
  <si>
    <t>Unprod Time: Task: R CA Time Hr: .3 Time Ot: 0</t>
  </si>
  <si>
    <t>Unprod Time: Task: R CA Time Hr: .32 Time Ot: 0</t>
  </si>
  <si>
    <t>Unprod Time: Task: R CA Time Hr: .33 Time Ot: 0</t>
  </si>
  <si>
    <t>Unprod Time: Task: R CA Time Hr: .35 Time Ot: 0</t>
  </si>
  <si>
    <t>Unprod Time: Task: R CA Time Hr: .37 Time Ot: 0</t>
  </si>
  <si>
    <t>Unprod Time: Task: R CA Time Hr: .38 Time Ot: 0</t>
  </si>
  <si>
    <t>Unprod Time: Task: R CA Time Hr: .4 Time Ot: 0</t>
  </si>
  <si>
    <t>Unprod Time: Task: R CA Time Hr: .42 Time Ot: 0</t>
  </si>
  <si>
    <t>Unprod Time: Task: R CA Time Hr: .43 Time Ot: 0</t>
  </si>
  <si>
    <t>Unprod Time: Task: R CA Time Hr: .45 Time Ot: 0</t>
  </si>
  <si>
    <t>Unprod Time: Task: R CA Time Hr: .47 Time Ot: 0</t>
  </si>
  <si>
    <t>Unprod Time: Task: R CA Time Hr: .48 Time Ot: 0</t>
  </si>
  <si>
    <t>Unprod Time: Task: R CA Time Hr: .5 Time Ot: 0</t>
  </si>
  <si>
    <t>Unprod Time: Task: R CA Time Hr: .52 Time Ot: 0</t>
  </si>
  <si>
    <t>Unprod Time: Task: R CA Time Hr: .53 Time Ot: 0</t>
  </si>
  <si>
    <t>Unprod Time: Task: R CA Time Hr: .55 Time Ot: 0</t>
  </si>
  <si>
    <t>Unprod Time: Task: R CA Time Hr: .57 Time Ot: 0</t>
  </si>
  <si>
    <t>Unprod Time: Task: R CA Time Hr: .58 Time Ot: 0</t>
  </si>
  <si>
    <t>Unprod Time: Task: R CA Time Hr: .6 Time Ot: 0</t>
  </si>
  <si>
    <t>Unprod Time: Task: R CA Time Hr: .62 Time Ot: 0</t>
  </si>
  <si>
    <t>Unprod Time: Task: R CA Time Hr: .63 Time Ot: 0</t>
  </si>
  <si>
    <t>Unprod Time: Task: R CA Time Hr: .65 Time Ot: 0</t>
  </si>
  <si>
    <t>Unprod Time: Task: R CA Time Hr: .67 Time Ot: 0</t>
  </si>
  <si>
    <t>Unprod Time: Task: R CA Time Hr: .68 Time Ot: 0</t>
  </si>
  <si>
    <t>Unprod Time: Task: R CA Time Hr: .7 Time Ot: 0</t>
  </si>
  <si>
    <t>Unprod Time: Task: R CA Time Hr: .72 Time Ot: 0</t>
  </si>
  <si>
    <t>Unprod Time: Task: R CA Time Hr: .73 Time Ot: 0</t>
  </si>
  <si>
    <t>Unprod Time: Task: R CA Time Hr: .75 Time Ot: 0</t>
  </si>
  <si>
    <t>Unprod Time: Task: R CA Time Hr: .77 Time Ot: 0</t>
  </si>
  <si>
    <t>Unprod Time: Task: R CA Time Hr: .78 Time Ot: 0</t>
  </si>
  <si>
    <t>Unprod Time: Task: R CA Time Hr: .8 Time Ot: 0</t>
  </si>
  <si>
    <t>Unprod Time: Task: R CA Time Hr: .82 Time Ot: 0</t>
  </si>
  <si>
    <t>Unprod Time: Task: R CA Time Hr: .83 Time Ot: 0</t>
  </si>
  <si>
    <t>Unprod Time: Task: R CA Time Hr: .85 Time Ot: 0</t>
  </si>
  <si>
    <t>Unprod Time: Task: R CA Time Hr: .87 Time Ot: 0</t>
  </si>
  <si>
    <t>Unprod Time: Task: R CA Time Hr: .88 Time Ot: 0</t>
  </si>
  <si>
    <t>Unprod Time: Task: R CA Time Hr: .9 Time Ot: 0</t>
  </si>
  <si>
    <t>Unprod Time: Task: R CA Time Hr: .92 Time Ot: 0</t>
  </si>
  <si>
    <t>Unprod Time: Task: R CA Time Hr: .93 Time Ot: 0</t>
  </si>
  <si>
    <t>Unprod Time: Task: R CA Time Hr: .95 Time Ot: 0</t>
  </si>
  <si>
    <t>Unprod Time: Task: R CA Time Hr: .97 Time Ot: 0</t>
  </si>
  <si>
    <t>Unprod Time: Task: R CA Time Hr: 0 Time Ot: 0</t>
  </si>
  <si>
    <t>Unprod Time: Task: R CA Time Hr: 1 Time Ot: 0</t>
  </si>
  <si>
    <t>Unprod Time: Task: R CA Time Hr: 1.02 Time Ot: 0</t>
  </si>
  <si>
    <t>Unprod Time: Task: R CA Time Hr: 1.03 Time Ot: 0</t>
  </si>
  <si>
    <t>Unprod Time: Task: R CA Time Hr: 1.05 Time Ot: 0</t>
  </si>
  <si>
    <t>Unprod Time: Task: R CA Time Hr: 1.07 Time Ot: 0</t>
  </si>
  <si>
    <t>Unprod Time: Task: R CA Time Hr: 1.08 Time Ot: 0</t>
  </si>
  <si>
    <t>Unprod Time: Task: R CA Time Hr: 1.1 Time Ot: 0</t>
  </si>
  <si>
    <t>Unprod Time: Task: R CA Time Hr: 1.12 Time Ot: 0</t>
  </si>
  <si>
    <t>Unprod Time: Task: R CA Time Hr: 1.13 Time Ot: 0</t>
  </si>
  <si>
    <t>Unprod Time: Task: R CA Time Hr: 1.15 Time Ot: 0</t>
  </si>
  <si>
    <t>Unprod Time: Task: R CA Time Hr: 1.17 Time Ot: 0</t>
  </si>
  <si>
    <t>Unprod Time: Task: R CA Time Hr: 1.18 Time Ot: 0</t>
  </si>
  <si>
    <t>Unprod Time: Task: R CA Time Hr: 1.2 Time Ot: 0</t>
  </si>
  <si>
    <t>Unprod Time: Task: R CA Time Hr: 1.22 Time Ot: 0</t>
  </si>
  <si>
    <t>Unprod Time: Task: R CA Time Hr: 1.25 Time Ot: 0</t>
  </si>
  <si>
    <t>Unprod Time: Task: R CA Time Hr: 1.27 Time Ot: 0</t>
  </si>
  <si>
    <t>Unprod Time: Task: R CA Time Hr: 1.28 Time Ot: 0</t>
  </si>
  <si>
    <t>Unprod Time: Task: R CA Time Hr: 1.3 Time Ot: 0</t>
  </si>
  <si>
    <t>Unprod Time: Task: R CA Time Hr: 1.32 Time Ot: 0</t>
  </si>
  <si>
    <t>Unprod Time: Task: R CA Time Hr: 1.33 Time Ot: 0</t>
  </si>
  <si>
    <t>Unprod Time: Task: R CA Time Hr: 1.35 Time Ot: 0</t>
  </si>
  <si>
    <t>Unprod Time: Task: R CA Time Hr: 1.37 Time Ot: 0</t>
  </si>
  <si>
    <t>Unprod Time: Task: R CA Time Hr: 1.38 Time Ot: 0</t>
  </si>
  <si>
    <t>Unprod Time: Task: R CA Time Hr: 1.4 Time Ot: 0</t>
  </si>
  <si>
    <t>Unprod Time: Task: R CA Time Hr: 1.42 Time Ot: 0</t>
  </si>
  <si>
    <t>Unprod Time: Task: R CA Time Hr: 1.43 Time Ot: 0</t>
  </si>
  <si>
    <t>Unprod Time: Task: R CA Time Hr: 1.45 Time Ot: 0</t>
  </si>
  <si>
    <t>Unprod Time: Task: R CA Time Hr: 1.47 Time Ot: 0</t>
  </si>
  <si>
    <t>Unprod Time: Task: R CA Time Hr: 1.48 Time Ot: 0</t>
  </si>
  <si>
    <t>Unprod Time: Task: R CA Time Hr: 1.5 Time Ot: 0</t>
  </si>
  <si>
    <t>Unprod Time: Task: R CA Time Hr: 1.52 Time Ot: 0</t>
  </si>
  <si>
    <t>Unprod Time: Task: R CA Time Hr: 1.53 Time Ot: 0</t>
  </si>
  <si>
    <t>Unprod Time: Task: R CA Time Hr: 1.55 Time Ot: 0</t>
  </si>
  <si>
    <t>Unprod Time: Task: R CA Time Hr: 1.58 Time Ot: 0</t>
  </si>
  <si>
    <t>Unprod Time: Task: R CA Time Hr: 1.6 Time Ot: 0</t>
  </si>
  <si>
    <t>Unprod Time: Task: R CA Time Hr: 1.62 Time Ot: 0</t>
  </si>
  <si>
    <t>Unprod Time: Task: R CA Time Hr: 1.63 Time Ot: 0</t>
  </si>
  <si>
    <t>Unprod Time: Task: R CA Time Hr: 1.65 Time Ot: 0</t>
  </si>
  <si>
    <t>Unprod Time: Task: R CA Time Hr: 1.68 Time Ot: 0</t>
  </si>
  <si>
    <t>Unprod Time: Task: R CA Time Hr: 1.7 Time Ot: 0</t>
  </si>
  <si>
    <t>Unprod Time: Task: R CA Time Hr: 1.72 Time Ot: 0</t>
  </si>
  <si>
    <t>Unprod Time: Task: R CA Time Hr: 1.73 Time Ot: 0</t>
  </si>
  <si>
    <t>Unprod Time: Task: R CA Time Hr: 1.75 Time Ot: 0</t>
  </si>
  <si>
    <t>Unprod Time: Task: R CA Time Hr: 1.77 Time Ot: 0</t>
  </si>
  <si>
    <t>Unprod Time: Task: R CA Time Hr: 1.78 Time Ot: 0</t>
  </si>
  <si>
    <t>Unprod Time: Task: R CA Time Hr: 1.8 Time Ot: 0</t>
  </si>
  <si>
    <t>Unprod Time: Task: R CA Time Hr: 1.82 Time Ot: 0</t>
  </si>
  <si>
    <t>Unprod Time: Task: R CA Time Hr: 1.83 Time Ot: 0</t>
  </si>
  <si>
    <t>Unprod Time: Task: R CA Time Hr: 1.85 Time Ot: 0</t>
  </si>
  <si>
    <t>Unprod Time: Task: R CA Time Hr: 1.87 Time Ot: 0</t>
  </si>
  <si>
    <t>Unprod Time: Task: R CA Time Hr: 1.88 Time Ot: 0</t>
  </si>
  <si>
    <t>Unprod Time: Task: R CA Time Hr: 1.9 Time Ot: 0</t>
  </si>
  <si>
    <t>Unprod Time: Task: R CA Time Hr: 1.92 Time Ot: 0</t>
  </si>
  <si>
    <t>Unprod Time: Task: R CA Time Hr: 1.93 Time Ot: 0</t>
  </si>
  <si>
    <t>Unprod Time: Task: R CA Time Hr: 1.97 Time Ot: 0</t>
  </si>
  <si>
    <t>Unprod Time: Task: R CA Time Hr: 1.98 Time Ot: 0</t>
  </si>
  <si>
    <t>Unprod Time: Task: R CA Time Hr: 2 Time Ot: 0</t>
  </si>
  <si>
    <t>Unprod Time: Task: R CA Time Hr: 2.02 Time Ot: 0</t>
  </si>
  <si>
    <t>Unprod Time: Task: R CA Time Hr: 2.03 Time Ot: 0</t>
  </si>
  <si>
    <t>Unprod Time: Task: R CA Time Hr: 2.05 Time Ot: 0</t>
  </si>
  <si>
    <t>Unprod Time: Task: R CA Time Hr: 2.07 Time Ot: 0</t>
  </si>
  <si>
    <t>Unprod Time: Task: R CA Time Hr: 2.08 Time Ot: 0</t>
  </si>
  <si>
    <t>Unprod Time: Task: R CA Time Hr: 2.1 Time Ot: 0</t>
  </si>
  <si>
    <t>Unprod Time: Task: R CA Time Hr: 2.12 Time Ot: 0</t>
  </si>
  <si>
    <t>Unprod Time: Task: R CA Time Hr: 2.13 Time Ot: 0</t>
  </si>
  <si>
    <t>Unprod Time: Task: R CA Time Hr: 2.15 Time Ot: 0</t>
  </si>
  <si>
    <t>Unprod Time: Task: R CA Time Hr: 2.17 Time Ot: 0</t>
  </si>
  <si>
    <t>Unprod Time: Task: R CA Time Hr: 2.18 Time Ot: 0</t>
  </si>
  <si>
    <t>Unprod Time: Task: R CA Time Hr: 2.2 Time Ot: 0</t>
  </si>
  <si>
    <t>Unprod Time: Task: R CA Time Hr: 2.27 Time Ot: 0</t>
  </si>
  <si>
    <t>Unprod Time: Task: R CA Time Hr: 2.3 Time Ot: 0</t>
  </si>
  <si>
    <t>Unprod Time: Task: R CA Time Hr: 2.32 Time Ot: 0</t>
  </si>
  <si>
    <t>Unprod Time: Task: R CA Time Hr: 2.42 Time Ot: 0</t>
  </si>
  <si>
    <t>Unprod Time: Task: R CA Time Hr: 2.45 Time Ot: 0</t>
  </si>
  <si>
    <t>Unprod Time: Task: R CA Time Hr: 2.48 Time Ot: 0</t>
  </si>
  <si>
    <t>Unprod Time: Task: R CA Time Hr: 2.5 Time Ot: 0</t>
  </si>
  <si>
    <t>Unprod Time: Task: R CA Time Hr: 2.55 Time Ot: 0</t>
  </si>
  <si>
    <t>Unprod Time: Task: R CA Time Hr: 2.65 Time Ot: 0</t>
  </si>
  <si>
    <t>Unprod Time: Task: R CA Time Hr: 2.72 Time Ot: 0</t>
  </si>
  <si>
    <t>Unprod Time: Task: R CA Time Hr: 2.73 Time Ot: 0</t>
  </si>
  <si>
    <t>Unprod Time: Task: R CA Time Hr: 2.83 Time Ot: 0</t>
  </si>
  <si>
    <t>Unprod Time: Task: R CA Time Hr: 2.88 Time Ot: 0</t>
  </si>
  <si>
    <t>Unprod Time: Task: R CA Time Hr: 2.9 Time Ot: 0</t>
  </si>
  <si>
    <t>Unprod Time: Task: R CA Time Hr: 2.95 Time Ot: 0</t>
  </si>
  <si>
    <t>Unprod Time: Task: R CA Time Hr: 2.98 Time Ot: 0</t>
  </si>
  <si>
    <t>Unprod Time: Task: R CA Time Hr: 3.02 Time Ot: 0</t>
  </si>
  <si>
    <t>Unprod Time: Task: R CA Time Hr: 3.05 Time Ot: 0</t>
  </si>
  <si>
    <t>Unprod Time: Task: R CA Time Hr: 3.07 Time Ot: 0</t>
  </si>
  <si>
    <t>Unprod Time: Task: R CA Time Hr: 3.08 Time Ot: 0</t>
  </si>
  <si>
    <t>Unprod Time: Task: R CA Time Hr: 3.1 Time Ot: 0</t>
  </si>
  <si>
    <t>Unprod Time: Task: R CA Time Hr: 3.12 Time Ot: 0</t>
  </si>
  <si>
    <t>Unprod Time: Task: R CA Time Hr: 3.13 Time Ot: 0</t>
  </si>
  <si>
    <t>Unprod Time: Task: R CA Time Hr: 3.15 Time Ot: 0</t>
  </si>
  <si>
    <t>Unprod Time: Task: R CA Time Hr: 3.18 Time Ot: 0</t>
  </si>
  <si>
    <t>Unprod Time: Task: R CA Time Hr: 3.23 Time Ot: 0</t>
  </si>
  <si>
    <t>Unprod Time: Task: R CA Time Hr: 3.3 Time Ot: 0</t>
  </si>
  <si>
    <t>Unprod Time: Task: R CA Time Hr: 3.75 Time Ot: 0</t>
  </si>
  <si>
    <t>Unprod Time: Task: R CJ Time Hr: 1.12 Time Ot: 0</t>
  </si>
  <si>
    <t>Unprod Time: Task: R CT Time Hr: .02 Time Ot: 0</t>
  </si>
  <si>
    <t>Unprod Time: Task: R CT Time Hr: .03 Time Ot: 0</t>
  </si>
  <si>
    <t>Unprod Time: Task: R CT Time Hr: .05 Time Ot: 0</t>
  </si>
  <si>
    <t>Unprod Time: Task: R CT Time Hr: .07 Time Ot: 0</t>
  </si>
  <si>
    <t>Unprod Time: Task: R CT Time Hr: .08 Time Ot: 0</t>
  </si>
  <si>
    <t>Unprod Time: Task: R CT Time Hr: .12 Time Ot: 0</t>
  </si>
  <si>
    <t>Unprod Time: Task: R CT Time Hr: .13 Time Ot: 0</t>
  </si>
  <si>
    <t>Unprod Time: Task: R CT Time Hr: .15 Time Ot: 0</t>
  </si>
  <si>
    <t>Unprod Time: Task: R CT Time Hr: .17 Time Ot: 0</t>
  </si>
  <si>
    <t>Unprod Time: Task: R CT Time Hr: .18 Time Ot: 0</t>
  </si>
  <si>
    <t>Unprod Time: Task: R CT Time Hr: .2 Time Ot: 0</t>
  </si>
  <si>
    <t>Unprod Time: Task: R CT Time Hr: .22 Time Ot: 0</t>
  </si>
  <si>
    <t>Unprod Time: Task: R CT Time Hr: .23 Time Ot: 0</t>
  </si>
  <si>
    <t>Unprod Time: Task: R CT Time Hr: .25 Time Ot: 0</t>
  </si>
  <si>
    <t>Unprod Time: Task: R CT Time Hr: .27 Time Ot: 0</t>
  </si>
  <si>
    <t>Unprod Time: Task: R CT Time Hr: .28 Time Ot: 0</t>
  </si>
  <si>
    <t>Unprod Time: Task: R CT Time Hr: .3 Time Ot: 0</t>
  </si>
  <si>
    <t>Unprod Time: Task: R CT Time Hr: .32 Time Ot: 0</t>
  </si>
  <si>
    <t>Unprod Time: Task: R CT Time Hr: .33 Time Ot: 0</t>
  </si>
  <si>
    <t>Unprod Time: Task: R CT Time Hr: .35 Time Ot: 0</t>
  </si>
  <si>
    <t>Unprod Time: Task: R CT Time Hr: .4 Time Ot: 0</t>
  </si>
  <si>
    <t>Unprod Time: Task: R CT Time Hr: .42 Time Ot: 0</t>
  </si>
  <si>
    <t>Unprod Time: Task: R CT Time Hr: .43 Time Ot: 0</t>
  </si>
  <si>
    <t>Unprod Time: Task: R CT Time Hr: .47 Time Ot: 0</t>
  </si>
  <si>
    <t>Unprod Time: Task: R CT Time Hr: .5 Time Ot: 0</t>
  </si>
  <si>
    <t>Unprod Time: Task: R CT Time Hr: .52 Time Ot: 0</t>
  </si>
  <si>
    <t>Unprod Time: Task: R CT Time Hr: .53 Time Ot: 0</t>
  </si>
  <si>
    <t>Unprod Time: Task: R CT Time Hr: .57 Time Ot: 0</t>
  </si>
  <si>
    <t>Unprod Time: Task: R CT Time Hr: .58 Time Ot: 0</t>
  </si>
  <si>
    <t>Unprod Time: Task: R CT Time Hr: .6 Time Ot: 0</t>
  </si>
  <si>
    <t>Unprod Time: Task: R CT Time Hr: .62 Time Ot: 0</t>
  </si>
  <si>
    <t>Unprod Time: Task: R CT Time Hr: .63 Time Ot: 0</t>
  </si>
  <si>
    <t>Unprod Time: Task: R CT Time Hr: .65 Time Ot: 0</t>
  </si>
  <si>
    <t>Unprod Time: Task: R CT Time Hr: .67 Time Ot: 0</t>
  </si>
  <si>
    <t>Unprod Time: Task: R CT Time Hr: .68 Time Ot: 0</t>
  </si>
  <si>
    <t>Unprod Time: Task: R CT Time Hr: .73 Time Ot: 0</t>
  </si>
  <si>
    <t>Unprod Time: Task: R CT Time Hr: .75 Time Ot: 0</t>
  </si>
  <si>
    <t>Unprod Time: Task: R CT Time Hr: .77 Time Ot: 0</t>
  </si>
  <si>
    <t>Unprod Time: Task: R CT Time Hr: .78 Time Ot: 0</t>
  </si>
  <si>
    <t>Unprod Time: Task: R CT Time Hr: .82 Time Ot: 0</t>
  </si>
  <si>
    <t>Unprod Time: Task: R CT Time Hr: .83 Time Ot: 0</t>
  </si>
  <si>
    <t>Unprod Time: Task: R CT Time Hr: .85 Time Ot: 0</t>
  </si>
  <si>
    <t>Unprod Time: Task: R CT Time Hr: .87 Time Ot: 0</t>
  </si>
  <si>
    <t>Unprod Time: Task: R CT Time Hr: .88 Time Ot: 0</t>
  </si>
  <si>
    <t>Unprod Time: Task: R CT Time Hr: .9 Time Ot: 0</t>
  </si>
  <si>
    <t>Unprod Time: Task: R CT Time Hr: .92 Time Ot: 0</t>
  </si>
  <si>
    <t>Unprod Time: Task: R CT Time Hr: .93 Time Ot: 0</t>
  </si>
  <si>
    <t>Unprod Time: Task: R CT Time Hr: .95 Time Ot: 0</t>
  </si>
  <si>
    <t>Unprod Time: Task: R CT Time Hr: .97 Time Ot: 0</t>
  </si>
  <si>
    <t>Unprod Time: Task: R CT Time Hr: .98 Time Ot: 0</t>
  </si>
  <si>
    <t>Unprod Time: Task: R CT Time Hr: 0 Time Ot: 0</t>
  </si>
  <si>
    <t>Unprod Time: Task: R CT Time Hr: 1 Time Ot: 0</t>
  </si>
  <si>
    <t>Unprod Time: Task: R CT Time Hr: 1.03 Time Ot: 0</t>
  </si>
  <si>
    <t>Unprod Time: Task: R CT Time Hr: 1.07 Time Ot: 0</t>
  </si>
  <si>
    <t>Unprod Time: Task: R CT Time Hr: 1.08 Time Ot: 0</t>
  </si>
  <si>
    <t>Unprod Time: Task: R CT Time Hr: 1.12 Time Ot: 0</t>
  </si>
  <si>
    <t>Unprod Time: Task: R CT Time Hr: 1.2 Time Ot: 0</t>
  </si>
  <si>
    <t>Unprod Time: Task: R CT Time Hr: 1.23 Time Ot: 0</t>
  </si>
  <si>
    <t>Unprod Time: Task: R CT Time Hr: 1.25 Time Ot: 0</t>
  </si>
  <si>
    <t>Unprod Time: Task: R CT Time Hr: 1.28 Time Ot: 0</t>
  </si>
  <si>
    <t>Unprod Time: Task: R CT Time Hr: 1.3 Time Ot: 0</t>
  </si>
  <si>
    <t>Unprod Time: Task: R CT Time Hr: 1.33 Time Ot: 0</t>
  </si>
  <si>
    <t>Unprod Time: Task: R CT Time Hr: 1.37 Time Ot: 0</t>
  </si>
  <si>
    <t>Unprod Time: Task: R CT Time Hr: 1.38 Time Ot: 0</t>
  </si>
  <si>
    <t>Unprod Time: Task: R CT Time Hr: 1.42 Time Ot: 0</t>
  </si>
  <si>
    <t>Unprod Time: Task: R CT Time Hr: 1.47 Time Ot: 0</t>
  </si>
  <si>
    <t>Unprod Time: Task: R CT Time Hr: 1.48 Time Ot: 0</t>
  </si>
  <si>
    <t>Unprod Time: Task: R CT Time Hr: 1.5 Time Ot: 0</t>
  </si>
  <si>
    <t>Unprod Time: Task: R CT Time Hr: 1.52 Time Ot: 0</t>
  </si>
  <si>
    <t>Unprod Time: Task: R CT Time Hr: 1.55 Time Ot: 0</t>
  </si>
  <si>
    <t>Unprod Time: Task: R CT Time Hr: 1.57 Time Ot: 0</t>
  </si>
  <si>
    <t>Unprod Time: Task: R CT Time Hr: 1.6 Time Ot: 0</t>
  </si>
  <si>
    <t>Unprod Time: Task: R CT Time Hr: 1.62 Time Ot: 0</t>
  </si>
  <si>
    <t>Unprod Time: Task: R CT Time Hr: 1.63 Time Ot: 0</t>
  </si>
  <si>
    <t>Unprod Time: Task: R CT Time Hr: 1.65 Time Ot: 0</t>
  </si>
  <si>
    <t>Unprod Time: Task: R CT Time Hr: 1.67 Time Ot: 0</t>
  </si>
  <si>
    <t>Unprod Time: Task: R CT Time Hr: 1.68 Time Ot: 0</t>
  </si>
  <si>
    <t>Unprod Time: Task: R CT Time Hr: 1.7 Time Ot: 0</t>
  </si>
  <si>
    <t>Unprod Time: Task: R CT Time Hr: 1.72 Time Ot: 0</t>
  </si>
  <si>
    <t>Unprod Time: Task: R CT Time Hr: 1.82 Time Ot: 0</t>
  </si>
  <si>
    <t>Unprod Time: Task: R CT Time Hr: 1.83 Time Ot: 0</t>
  </si>
  <si>
    <t>Unprod Time: Task: R CT Time Hr: 1.87 Time Ot: 0</t>
  </si>
  <si>
    <t>Unprod Time: Task: R CT Time Hr: 1.88 Time Ot: 0</t>
  </si>
  <si>
    <t>Unprod Time: Task: R CT Time Hr: 1.9 Time Ot: 0</t>
  </si>
  <si>
    <t>Unprod Time: Task: R CT Time Hr: 1.93 Time Ot: 0</t>
  </si>
  <si>
    <t>Unprod Time: Task: R CT Time Hr: 1.95 Time Ot: 0</t>
  </si>
  <si>
    <t>Unprod Time: Task: R CT Time Hr: 1.98 Time Ot: 0</t>
  </si>
  <si>
    <t>Unprod Time: Task: R CT Time Hr: 2 Time Ot: 0</t>
  </si>
  <si>
    <t>Unprod Time: Task: R CT Time Hr: 2.05 Time Ot: 0</t>
  </si>
  <si>
    <t>Unprod Time: Task: R CT Time Hr: 2.1 Time Ot: 0</t>
  </si>
  <si>
    <t>Unprod Time: Task: R CT Time Hr: 2.13 Time Ot: 0</t>
  </si>
  <si>
    <t>Unprod Time: Task: R CT Time Hr: 2.15 Time Ot: 0</t>
  </si>
  <si>
    <t>Unprod Time: Task: R CT Time Hr: 2.17 Time Ot: 0</t>
  </si>
  <si>
    <t>Unprod Time: Task: R CT Time Hr: 2.22 Time Ot: 0</t>
  </si>
  <si>
    <t>Unprod Time: Task: R CT Time Hr: 2.28 Time Ot: 0</t>
  </si>
  <si>
    <t>Unprod Time: Task: R CT Time Hr: 2.3 Time Ot: 0</t>
  </si>
  <si>
    <t>Unprod Time: Task: R CT Time Hr: 2.33 Time Ot: 0</t>
  </si>
  <si>
    <t>Unprod Time: Task: R CT Time Hr: 2.42 Time Ot: 0</t>
  </si>
  <si>
    <t>Unprod Time: Task: R CT Time Hr: 2.43 Time Ot: 0</t>
  </si>
  <si>
    <t>Unprod Time: Task: R CT Time Hr: 2.45 Time Ot: 0</t>
  </si>
  <si>
    <t>Unprod Time: Task: R CT Time Hr: 2.47 Time Ot: 0</t>
  </si>
  <si>
    <t>Unprod Time: Task: R CT Time Hr: 2.48 Time Ot: 0</t>
  </si>
  <si>
    <t>Unprod Time: Task: R CT Time Hr: 2.5 Time Ot: 0</t>
  </si>
  <si>
    <t>Unprod Time: Task: R CT Time Hr: 2.67 Time Ot: 0</t>
  </si>
  <si>
    <t>Unprod Time: Task: R CT Time Hr: 2.72 Time Ot: 0</t>
  </si>
  <si>
    <t>Unprod Time: Task: R CT Time Hr: 2.77 Time Ot: 0</t>
  </si>
  <si>
    <t>Unprod Time: Task: R CT Time Hr: 2.78 Time Ot: 0</t>
  </si>
  <si>
    <t>Unprod Time: Task: R CT Time Hr: 2.8 Time Ot: 0</t>
  </si>
  <si>
    <t>Unprod Time: Task: R CT Time Hr: 2.82 Time Ot: 0</t>
  </si>
  <si>
    <t>Unprod Time: Task: R CT Time Hr: 2.85 Time Ot: 0</t>
  </si>
  <si>
    <t>Unprod Time: Task: R CT Time Hr: 2.87 Time Ot: 0</t>
  </si>
  <si>
    <t>Unprod Time: Task: R CT Time Hr: 2.88 Time Ot: 0</t>
  </si>
  <si>
    <t>Unprod Time: Task: R CT Time Hr: 2.9 Time Ot: 0</t>
  </si>
  <si>
    <t>Unprod Time: Task: R CT Time Hr: 2.93 Time Ot: 0</t>
  </si>
  <si>
    <t>Unprod Time: Task: R CT Time Hr: 3.07 Time Ot: 0</t>
  </si>
  <si>
    <t>Unprod Time: Task: R CT Time Hr: 3.08 Time Ot: 0</t>
  </si>
  <si>
    <t>Unprod Time: Task: R CT Time Hr: 3.15 Time Ot: 0</t>
  </si>
  <si>
    <t>Unprod Time: Task: R CT Time Hr: 3.17 Time Ot: 0</t>
  </si>
  <si>
    <t>Unprod Time: Task: R CT Time Hr: 3.18 Time Ot: 0</t>
  </si>
  <si>
    <t>Unprod Time: Task: R CT Time Hr: 3.22 Time Ot: 0</t>
  </si>
  <si>
    <t>Unprod Time: Task: R CT Time Hr: 3.23 Time Ot: 0</t>
  </si>
  <si>
    <t>Unprod Time: Task: R CT Time Hr: 3.25 Time Ot: 0</t>
  </si>
  <si>
    <t>Unprod Time: Task: R CT Time Hr: 3.27 Time Ot: 0</t>
  </si>
  <si>
    <t>Unprod Time: Task: R CT Time Hr: 3.3 Time Ot: 0</t>
  </si>
  <si>
    <t>Unprod Time: Task: R CT Time Hr: 3.32 Time Ot: 0</t>
  </si>
  <si>
    <t>Unprod Time: Task: R CT Time Hr: 3.35 Time Ot: 0</t>
  </si>
  <si>
    <t>Unprod Time: Task: R CT Time Hr: 3.38 Time Ot: 0</t>
  </si>
  <si>
    <t>Unprod Time: Task: R CT Time Hr: 3.4 Time Ot: 0</t>
  </si>
  <si>
    <t>Unprod Time: Task: R CT Time Hr: 3.5 Time Ot: 0</t>
  </si>
  <si>
    <t>Unprod Time: Task: R CT Time Hr: 3.52 Time Ot: 0</t>
  </si>
  <si>
    <t>Unprod Time: Task: R CT Time Hr: 3.53 Time Ot: 0</t>
  </si>
  <si>
    <t>Unprod Time: Task: R CT Time Hr: 3.57 Time Ot: 0</t>
  </si>
  <si>
    <t>Unprod Time: Task: R CT Time Hr: 3.58 Time Ot: 0</t>
  </si>
  <si>
    <t>Unprod Time: Task: R CT Time Hr: 3.77 Time Ot: 0</t>
  </si>
  <si>
    <t>Unprod Time: Task: R CT Time Hr: 3.78 Time Ot: 0</t>
  </si>
  <si>
    <t>Unprod Time: Task: R CT Time Hr: 3.92 Time Ot: 0</t>
  </si>
  <si>
    <t>Unprod Time: Task: R CT Time Hr: 3.98 Time Ot: 0</t>
  </si>
  <si>
    <t>Unprod Time: Task: R CT Time Hr: 4.03 Time Ot: 0</t>
  </si>
  <si>
    <t>Unprod Time: Task: R CT Time Hr: 4.05 Time Ot: 0</t>
  </si>
  <si>
    <t>Unprod Time: Task: R CT Time Hr: 4.08 Time Ot: 0</t>
  </si>
  <si>
    <t>Unprod Time: Task: R CT Time Hr: 4.12 Time Ot: 0</t>
  </si>
  <si>
    <t>Unprod Time: Task: R CT Time Hr: 4.15 Time Ot: 0</t>
  </si>
  <si>
    <t>Unprod Time: Task: R CT Time Hr: 4.17 Time Ot: 0</t>
  </si>
  <si>
    <t>Unprod Time: Task: R CT Time Hr: 4.18 Time Ot: 0</t>
  </si>
  <si>
    <t>Unprod Time: Task: R CT Time Hr: 4.2 Time Ot: 0</t>
  </si>
  <si>
    <t>Unprod Time: Task: R CT Time Hr: 4.25 Time Ot: 0</t>
  </si>
  <si>
    <t>Unprod Time: Task: R CT Time Hr: 4.3 Time Ot: 0</t>
  </si>
  <si>
    <t>Unprod Time: Task: R CT Time Hr: 4.33 Time Ot: 0</t>
  </si>
  <si>
    <t>Unprod Time: Task: R CT Time Hr: 4.35 Time Ot: 0</t>
  </si>
  <si>
    <t>Unprod Time: Task: R CT Time Hr: 4.42 Time Ot: 0</t>
  </si>
  <si>
    <t>Unprod Time: Task: R CT Time Hr: 4.5 Time Ot: 0</t>
  </si>
  <si>
    <t>Unprod Time: Task: R CT Time Hr: 4.55 Time Ot: 0</t>
  </si>
  <si>
    <t>Unprod Time: Task: R CT Time Hr: 4.65 Time Ot: 0</t>
  </si>
  <si>
    <t>Unprod Time: Task: R CT Time Hr: 4.7 Time Ot: 0</t>
  </si>
  <si>
    <t>Unprod Time: Task: R CT Time Hr: 4.75 Time Ot: 0</t>
  </si>
  <si>
    <t>Unprod Time: Task: R CT Time Hr: 4.78 Time Ot: 0</t>
  </si>
  <si>
    <t>Unprod Time: Task: R CT Time Hr: 5.05 Time Ot: 0</t>
  </si>
  <si>
    <t>Unprod Time: Task: R CT Time Hr: 5.2 Time Ot: 0</t>
  </si>
  <si>
    <t>Unprod Time: Task: R CT Time Hr: 5.28 Time Ot: 0</t>
  </si>
  <si>
    <t>Unprod Time: Task: R CT Time Hr: 5.35 Time Ot: 0</t>
  </si>
  <si>
    <t>Unprod Time: Task: R CT Time Hr: 5.4 Time Ot: 0</t>
  </si>
  <si>
    <t>Unprod Time: Task: R CT Time Hr: 5.42 Time Ot: 0</t>
  </si>
  <si>
    <t>Unprod Time: Task: R CT Time Hr: 5.53 Time Ot: 0</t>
  </si>
  <si>
    <t>Unprod Time: Task: R CT Time Hr: 5.55 Time Ot: 0</t>
  </si>
  <si>
    <t>Unprod Time: Task: R CT Time Hr: 5.63 Time Ot: 0</t>
  </si>
  <si>
    <t>Unprod Time: Task: R CT Time Hr: 5.67 Time Ot: 0</t>
  </si>
  <si>
    <t>Unprod Time: Task: R CT Time Hr: 5.7 Time Ot: 0</t>
  </si>
  <si>
    <t>Unprod Time: Task: R CT Time Hr: 5.85 Time Ot: 0</t>
  </si>
  <si>
    <t>Unprod Time: Task: R CT Time Hr: 5.9 Time Ot: 0</t>
  </si>
  <si>
    <t>Unprod Time: Task: R CT Time Hr: 6.05 Time Ot: 0</t>
  </si>
  <si>
    <t>Unprod Time: Task: R CT Time Hr: 6.15 Time Ot: 0</t>
  </si>
  <si>
    <t>Unprod Time: Task: R CT Time Hr: 6.32 Time Ot: 0</t>
  </si>
  <si>
    <t>Unprod Time: Task: R CT Time Hr: 6.37 Time Ot: 0</t>
  </si>
  <si>
    <t>Unprod Time: Task: R CT Time Hr: 6.4 Time Ot: 0</t>
  </si>
  <si>
    <t>Unprod Time: Task: R CT Time Hr: 6.53 Time Ot: 0</t>
  </si>
  <si>
    <t>Unprod Time: Task: R CT Time Hr: 6.87 Time Ot: 0</t>
  </si>
  <si>
    <t>Unprod Time: Task: R CT Time Hr: 6.98 Time Ot: 0</t>
  </si>
  <si>
    <t>Unprod Time: Task: R CT Time Hr: 7.28 Time Ot: 0</t>
  </si>
  <si>
    <t>Unprod Time: Task: R CT Time Hr: 7.42 Time Ot: 0</t>
  </si>
  <si>
    <t>Unprod Time: Task: R CT Time Hr: 7.45 Time Ot: 0</t>
  </si>
  <si>
    <t>Unprod Time: Task: R CT Time Hr: 7.47 Time Ot: 0</t>
  </si>
  <si>
    <t>Unprod Time: Task: R CT Time Hr: 7.5 Time Ot: 0</t>
  </si>
  <si>
    <t>Unprod Time: Task: R CT Time Hr: 7.53 Time Ot: 0</t>
  </si>
  <si>
    <t>Unprod Time: Task: R CT Time Hr: 7.57 Time Ot: 0</t>
  </si>
  <si>
    <t>Unprod Time: Task: R CT Time Hr: 8 Time Ot: 0</t>
  </si>
  <si>
    <t>Unprod Time: Task: R CT Time Hr: 8.03 Time Ot: 0</t>
  </si>
  <si>
    <t>Unprod Time: Task: R CT Time Hr: 8.08 Time Ot: 0</t>
  </si>
  <si>
    <t>Unprod Time: Task: R CT Time Hr: 8.63 Time Ot: 0</t>
  </si>
  <si>
    <t>Unprod Time: Task: R CT Time Hr: 8.65 Time Ot: 0</t>
  </si>
  <si>
    <t>Unprod Time: Task: R CT Time Hr: 8.7 Time Ot: 0</t>
  </si>
  <si>
    <t>Unprod Time: Task: R CT Time Hr: 8.78 Time Ot: 0</t>
  </si>
  <si>
    <t>Unprod Time: Task: R CT Time Hr: 8.82 Time Ot: 0</t>
  </si>
  <si>
    <t>Unprod Time: Task: R CT Time Hr: 8.83 Time Ot: 0</t>
  </si>
  <si>
    <t>Unprod Time: Task: R CT Time Hr: 8.85 Time Ot: 0</t>
  </si>
  <si>
    <t>Unprod Time: Task: R CT Time Hr: 8.87 Time Ot: 0</t>
  </si>
  <si>
    <t>Unprod Time: Task: R CT Time Hr: 8.88 Time Ot: 0</t>
  </si>
  <si>
    <t>Unprod Time: Task: R CT Time Hr: 8.9 Time Ot: 0</t>
  </si>
  <si>
    <t>Unprod Time: Task: R CT Time Hr: 8.92 Time Ot: 0</t>
  </si>
  <si>
    <t>Unprod Time: Task: R CT Time Hr: 8.93 Time Ot: 0</t>
  </si>
  <si>
    <t>Unprod Time: Task: R CT Time Hr: 8.95 Time Ot: 0</t>
  </si>
  <si>
    <t>Unprod Time: Task: R CT Time Hr: 8.97 Time Ot: 0</t>
  </si>
  <si>
    <t>Unprod Time: Task: R CT Time Hr: 8.98 Time Ot: 0</t>
  </si>
  <si>
    <t>Unprod Time: Task: R CT Time Hr: 9.03 Time Ot: 0</t>
  </si>
  <si>
    <t>Unprod Time: Task: R CT Time Hr: 9.07 Time Ot: 0</t>
  </si>
  <si>
    <t>Unprod Time: Task: R CT Time Hr: 9.18 Time Ot: 0</t>
  </si>
  <si>
    <t>Unprod Time: Task: R CT Time Hr: 9.25 Time Ot: 0</t>
  </si>
  <si>
    <t>Unprod Time: Task: R CT Time Hr: 9.28 Time Ot: 0</t>
  </si>
  <si>
    <t>Unprod Time: Task: R DM Time Hr: .07 Time Ot: 0</t>
  </si>
  <si>
    <t>Unprod Time: Task: R HELPER Time Hr: .15 Time Ot: 0</t>
  </si>
  <si>
    <t>Unprod Time: Task: R HELPER Time Hr: .27 Time Ot: 0</t>
  </si>
  <si>
    <t>Unprod Time: Task: R HELPER Time Hr: .52 Time Ot: 0</t>
  </si>
  <si>
    <t>Unprod Time: Task: R JHA Time Hr: .02 Time Ot: 0</t>
  </si>
  <si>
    <t>Unprod Time: Task: R JHA Time Hr: .07 Time Ot: 0</t>
  </si>
  <si>
    <t>Unprod Time: Task: R JHA Time Hr: .08 Time Ot: 0</t>
  </si>
  <si>
    <t>Unprod Time: Task: R JHA Time Hr: .12 Time Ot: 0</t>
  </si>
  <si>
    <t>Unprod Time: Task: R JHA Time Hr: .13 Time Ot: 0</t>
  </si>
  <si>
    <t>Unprod Time: Task: R JHA Time Hr: .15 Time Ot: 0</t>
  </si>
  <si>
    <t>Unprod Time: Task: R JHA Time Hr: .17 Time Ot: 0</t>
  </si>
  <si>
    <t>Unprod Time: Task: R JHA Time Hr: .18 Time Ot: 0</t>
  </si>
  <si>
    <t>Unprod Time: Task: R JHA Time Hr: .22 Time Ot: 0</t>
  </si>
  <si>
    <t>Unprod Time: Task: R JHA Time Hr: .23 Time Ot: 0</t>
  </si>
  <si>
    <t>Unprod Time: Task: R JHA Time Hr: .27 Time Ot: 0</t>
  </si>
  <si>
    <t>Unprod Time: Task: R JHA Time Hr: .3 Time Ot: 0</t>
  </si>
  <si>
    <t>Unprod Time: Task: R JHA Time Hr: .32 Time Ot: 0</t>
  </si>
  <si>
    <t>Unprod Time: Task: R JHA Time Hr: .35 Time Ot: 0</t>
  </si>
  <si>
    <t>Unprod Time: Task: R JHA Time Hr: .38 Time Ot: 0</t>
  </si>
  <si>
    <t>Unprod Time: Task: R JHA Time Hr: .4 Time Ot: 0</t>
  </si>
  <si>
    <t>Unprod Time: Task: R JHA Time Hr: .42 Time Ot: 0</t>
  </si>
  <si>
    <t>Unprod Time: Task: R JHA Time Hr: .43 Time Ot: 0</t>
  </si>
  <si>
    <t>Unprod Time: Task: R JHA Time Hr: .47 Time Ot: 0</t>
  </si>
  <si>
    <t>Unprod Time: Task: R JHA Time Hr: .52 Time Ot: 0</t>
  </si>
  <si>
    <t>Unprod Time: Task: R JHA Time Hr: .55 Time Ot: 0</t>
  </si>
  <si>
    <t>Unprod Time: Task: R JHA Time Hr: .58 Time Ot: 0</t>
  </si>
  <si>
    <t>Unprod Time: Task: R JHA Time Hr: .6 Time Ot: 0</t>
  </si>
  <si>
    <t>Unprod Time: Task: R JHA Time Hr: .62 Time Ot: 0</t>
  </si>
  <si>
    <t>Unprod Time: Task: R JHA Time Hr: .63 Time Ot: 0</t>
  </si>
  <si>
    <t>Unprod Time: Task: R JHA Time Hr: .65 Time Ot: 0</t>
  </si>
  <si>
    <t>Unprod Time: Task: R JHA Time Hr: .67 Time Ot: 0</t>
  </si>
  <si>
    <t>Unprod Time: Task: R JHA Time Hr: .68 Time Ot: 0</t>
  </si>
  <si>
    <t>Unprod Time: Task: R JHA Time Hr: .75 Time Ot: 0</t>
  </si>
  <si>
    <t>Unprod Time: Task: R JHA Time Hr: .78 Time Ot: 0</t>
  </si>
  <si>
    <t>Unprod Time: Task: R JHA Time Hr: .8 Time Ot: 0</t>
  </si>
  <si>
    <t>Unprod Time: Task: R JHA Time Hr: .82 Time Ot: 0</t>
  </si>
  <si>
    <t>Unprod Time: Task: R JHA Time Hr: .85 Time Ot: 0</t>
  </si>
  <si>
    <t>Unprod Time: Task: R JHA Time Hr: .87 Time Ot: 0</t>
  </si>
  <si>
    <t>Unprod Time: Task: R JHA Time Hr: .92 Time Ot: 0</t>
  </si>
  <si>
    <t>Unprod Time: Task: R JHA Time Hr: .93 Time Ot: 0</t>
  </si>
  <si>
    <t>Unprod Time: Task: R JHA Time Hr: .98 Time Ot: 0</t>
  </si>
  <si>
    <t>Unprod Time: Task: R JHA Time Hr: 1.03 Time Ot: 0</t>
  </si>
  <si>
    <t>Unprod Time: Task: R JHA Time Hr: 1.05 Time Ot: 0</t>
  </si>
  <si>
    <t>Unprod Time: Task: R JHA Time Hr: 1.08 Time Ot: 0</t>
  </si>
  <si>
    <t>Unprod Time: Task: R JHA Time Hr: 1.12 Time Ot: 0</t>
  </si>
  <si>
    <t>Unprod Time: Task: R JHA Time Hr: 1.17 Time Ot: 0</t>
  </si>
  <si>
    <t>Unprod Time: Task: R JHA Time Hr: 1.2 Time Ot: 0</t>
  </si>
  <si>
    <t>Unprod Time: Task: R JHA Time Hr: 1.23 Time Ot: 0</t>
  </si>
  <si>
    <t>Unprod Time: Task: R JHA Time Hr: 1.25 Time Ot: 0</t>
  </si>
  <si>
    <t>Unprod Time: Task: R JHA Time Hr: 1.27 Time Ot: 0</t>
  </si>
  <si>
    <t>Unprod Time: Task: R JHA Time Hr: 1.28 Time Ot: 0</t>
  </si>
  <si>
    <t>Unprod Time: Task: R JHA Time Hr: 1.37 Time Ot: 0</t>
  </si>
  <si>
    <t>Unprod Time: Task: R JHA Time Hr: 1.43 Time Ot: 0</t>
  </si>
  <si>
    <t>Unprod Time: Task: R JHA Time Hr: 1.45 Time Ot: 0</t>
  </si>
  <si>
    <t>Unprod Time: Task: R JHA Time Hr: 1.47 Time Ot: 0</t>
  </si>
  <si>
    <t>Unprod Time: Task: R JHA Time Hr: 1.48 Time Ot: 0</t>
  </si>
  <si>
    <t>Unprod Time: Task: R JHA Time Hr: 1.57 Time Ot: 0</t>
  </si>
  <si>
    <t>Unprod Time: Task: R JHA Time Hr: 1.62 Time Ot: 0</t>
  </si>
  <si>
    <t>Unprod Time: Task: R JHA Time Hr: 1.75 Time Ot: 0</t>
  </si>
  <si>
    <t>Unprod Time: Task: R JHA Time Hr: 1.88 Time Ot: 0</t>
  </si>
  <si>
    <t>Unprod Time: Task: R JHA Time Hr: 2.07 Time Ot: 0</t>
  </si>
  <si>
    <t>Unprod Time: Task: R JHA Time Hr: 2.13 Time Ot: 0</t>
  </si>
  <si>
    <t>Unprod Time: Task: R JHA Time Hr: 2.27 Time Ot: 0</t>
  </si>
  <si>
    <t>Unprod Time: Task: R JHA Time Hr: 2.35 Time Ot: 0</t>
  </si>
  <si>
    <t>Unprod Time: Task: R JHA Time Hr: 2.38 Time Ot: 0</t>
  </si>
  <si>
    <t>Unprod Time: Task: R JHA Time Hr: 2.48 Time Ot: 0</t>
  </si>
  <si>
    <t>Unprod Time: Task: R JHA Time Hr: 2.7 Time Ot: 0</t>
  </si>
  <si>
    <t>Unprod Time: Task: R JHA Time Hr: 2.75 Time Ot: 0</t>
  </si>
  <si>
    <t>Unprod Time: Task: R JHA Time Hr: 4.57 Time Ot: 0</t>
  </si>
  <si>
    <t>Unprod Time: Task: R JHH Time Hr: .02 Time Ot: 0</t>
  </si>
  <si>
    <t>Unprod Time: Task: R JHH Time Hr: .03 Time Ot: 0</t>
  </si>
  <si>
    <t>Unprod Time: Task: R JHH Time Hr: .05 Time Ot: 0</t>
  </si>
  <si>
    <t>Unprod Time: Task: R JHH Time Hr: .07 Time Ot: 0</t>
  </si>
  <si>
    <t>Unprod Time: Task: R JHH Time Hr: .08 Time Ot: 0</t>
  </si>
  <si>
    <t>Unprod Time: Task: R JHH Time Hr: .1 Time Ot: 0</t>
  </si>
  <si>
    <t>Unprod Time: Task: R JHH Time Hr: .12 Time Ot: 0</t>
  </si>
  <si>
    <t>Unprod Time: Task: R JHH Time Hr: .13 Time Ot: 0</t>
  </si>
  <si>
    <t>Unprod Time: Task: R JHH Time Hr: .15 Time Ot: 0</t>
  </si>
  <si>
    <t>Unprod Time: Task: R JHH Time Hr: .17 Time Ot: 0</t>
  </si>
  <si>
    <t>Unprod Time: Task: R JHH Time Hr: .18 Time Ot: 0</t>
  </si>
  <si>
    <t>Unprod Time: Task: R JHH Time Hr: .2 Time Ot: 0</t>
  </si>
  <si>
    <t>Unprod Time: Task: R JHH Time Hr: .22 Time Ot: 0</t>
  </si>
  <si>
    <t>Unprod Time: Task: R JHH Time Hr: .23 Time Ot: 0</t>
  </si>
  <si>
    <t>Unprod Time: Task: R JHH Time Hr: .25 Time Ot: 0</t>
  </si>
  <si>
    <t>Unprod Time: Task: R JHH Time Hr: .27 Time Ot: 0</t>
  </si>
  <si>
    <t>Unprod Time: Task: R JHH Time Hr: .28 Time Ot: 0</t>
  </si>
  <si>
    <t>Unprod Time: Task: R JHH Time Hr: .3 Time Ot: 0</t>
  </si>
  <si>
    <t>Unprod Time: Task: R JHH Time Hr: .32 Time Ot: 0</t>
  </si>
  <si>
    <t>Unprod Time: Task: R JHH Time Hr: .33 Time Ot: 0</t>
  </si>
  <si>
    <t>Unprod Time: Task: R JHH Time Hr: .35 Time Ot: 0</t>
  </si>
  <si>
    <t>Unprod Time: Task: R JHH Time Hr: .37 Time Ot: 0</t>
  </si>
  <si>
    <t>Unprod Time: Task: R JHH Time Hr: .38 Time Ot: 0</t>
  </si>
  <si>
    <t>Unprod Time: Task: R JHH Time Hr: .4 Time Ot: 0</t>
  </si>
  <si>
    <t>Unprod Time: Task: R JHH Time Hr: .42 Time Ot: 0</t>
  </si>
  <si>
    <t>Unprod Time: Task: R JHH Time Hr: .43 Time Ot: 0</t>
  </si>
  <si>
    <t>Unprod Time: Task: R JHH Time Hr: .45 Time Ot: 0</t>
  </si>
  <si>
    <t>Unprod Time: Task: R JHH Time Hr: .47 Time Ot: 0</t>
  </si>
  <si>
    <t>Unprod Time: Task: R JHH Time Hr: .48 Time Ot: 0</t>
  </si>
  <si>
    <t>Unprod Time: Task: R JHH Time Hr: .5 Time Ot: 0</t>
  </si>
  <si>
    <t>Unprod Time: Task: R JHH Time Hr: .52 Time Ot: 0</t>
  </si>
  <si>
    <t>Unprod Time: Task: R JHH Time Hr: .53 Time Ot: 0</t>
  </si>
  <si>
    <t>Unprod Time: Task: R JHH Time Hr: .55 Time Ot: 0</t>
  </si>
  <si>
    <t>Unprod Time: Task: R JHH Time Hr: .57 Time Ot: 0</t>
  </si>
  <si>
    <t>Unprod Time: Task: R JHH Time Hr: .58 Time Ot: 0</t>
  </si>
  <si>
    <t>Unprod Time: Task: R JHH Time Hr: .6 Time Ot: 0</t>
  </si>
  <si>
    <t>Unprod Time: Task: R JHH Time Hr: .62 Time Ot: 0</t>
  </si>
  <si>
    <t>Unprod Time: Task: R JHH Time Hr: .63 Time Ot: 0</t>
  </si>
  <si>
    <t>Unprod Time: Task: R JHH Time Hr: .65 Time Ot: 0</t>
  </si>
  <si>
    <t>Unprod Time: Task: R JHH Time Hr: .67 Time Ot: 0</t>
  </si>
  <si>
    <t>Unprod Time: Task: R JHH Time Hr: .68 Time Ot: 0</t>
  </si>
  <si>
    <t>Unprod Time: Task: R JHH Time Hr: .7 Time Ot: 0</t>
  </si>
  <si>
    <t>Unprod Time: Task: R JHH Time Hr: .72 Time Ot: 0</t>
  </si>
  <si>
    <t>Unprod Time: Task: R JHH Time Hr: .73 Time Ot: 0</t>
  </si>
  <si>
    <t>Unprod Time: Task: R JHH Time Hr: .75 Time Ot: 0</t>
  </si>
  <si>
    <t>Unprod Time: Task: R JHH Time Hr: .77 Time Ot: 0</t>
  </si>
  <si>
    <t>Unprod Time: Task: R JHH Time Hr: .8 Time Ot: 0</t>
  </si>
  <si>
    <t>Unprod Time: Task: R JHH Time Hr: .82 Time Ot: 0</t>
  </si>
  <si>
    <t>Unprod Time: Task: R JHH Time Hr: .83 Time Ot: 0</t>
  </si>
  <si>
    <t>Unprod Time: Task: R JHH Time Hr: .87 Time Ot: 0</t>
  </si>
  <si>
    <t>Unprod Time: Task: R JHH Time Hr: .88 Time Ot: 0</t>
  </si>
  <si>
    <t>Unprod Time: Task: R JHH Time Hr: .9 Time Ot: 0</t>
  </si>
  <si>
    <t>Unprod Time: Task: R JHH Time Hr: .93 Time Ot: 0</t>
  </si>
  <si>
    <t>Unprod Time: Task: R JHH Time Hr: .95 Time Ot: 0</t>
  </si>
  <si>
    <t>Unprod Time: Task: R JHH Time Hr: .97 Time Ot: 0</t>
  </si>
  <si>
    <t>Unprod Time: Task: R JHH Time Hr: 0 Time Ot: 0</t>
  </si>
  <si>
    <t>Unprod Time: Task: R JHH Time Hr: 1 Time Ot: 0</t>
  </si>
  <si>
    <t>Unprod Time: Task: R JHH Time Hr: 1.03 Time Ot: 0</t>
  </si>
  <si>
    <t>Unprod Time: Task: R JHH Time Hr: 1.08 Time Ot: 0</t>
  </si>
  <si>
    <t>Unprod Time: Task: R JHH Time Hr: 1.13 Time Ot: 0</t>
  </si>
  <si>
    <t>Unprod Time: Task: R JHH Time Hr: 1.15 Time Ot: 0</t>
  </si>
  <si>
    <t>Unprod Time: Task: R JHH Time Hr: 1.22 Time Ot: 0</t>
  </si>
  <si>
    <t>Unprod Time: Task: R JHH Time Hr: 1.33 Time Ot: 0</t>
  </si>
  <si>
    <t>Unprod Time: Task: R JHH Time Hr: 1.38 Time Ot: 0</t>
  </si>
  <si>
    <t>Unprod Time: Task: R JHH Time Hr: 1.4 Time Ot: 0</t>
  </si>
  <si>
    <t>Unprod Time: Task: R JHH Time Hr: 1.43 Time Ot: 0</t>
  </si>
  <si>
    <t>Unprod Time: Task: R JHH Time Hr: 1.5 Time Ot: 0</t>
  </si>
  <si>
    <t>Unprod Time: Task: R JHH Time Hr: 1.7 Time Ot: 0</t>
  </si>
  <si>
    <t>Unprod Time: Task: R JHH Time Hr: 2.1 Time Ot: 0</t>
  </si>
  <si>
    <t>Unprod Time: Task: R JHH Time Hr: 2.47 Time Ot: 0</t>
  </si>
  <si>
    <t>Unprod Time: Task: R JT Time Hr: .02 Time Ot: 0</t>
  </si>
  <si>
    <t>Unprod Time: Task: R JT Time Hr: .03 Time Ot: 0</t>
  </si>
  <si>
    <t>Unprod Time: Task: R JT Time Hr: .05 Time Ot: 0</t>
  </si>
  <si>
    <t>Unprod Time: Task: R JT Time Hr: .07 Time Ot: 0</t>
  </si>
  <si>
    <t>Unprod Time: Task: R JT Time Hr: .08 Time Ot: 0</t>
  </si>
  <si>
    <t>Unprod Time: Task: R JT Time Hr: .1 Time Ot: 0</t>
  </si>
  <si>
    <t>Unprod Time: Task: R JT Time Hr: .12 Time Ot: 0</t>
  </si>
  <si>
    <t>Unprod Time: Task: R JT Time Hr: .13 Time Ot: 0</t>
  </si>
  <si>
    <t>Unprod Time: Task: R JT Time Hr: .15 Time Ot: 0</t>
  </si>
  <si>
    <t>Unprod Time: Task: R JT Time Hr: .17 Time Ot: 0</t>
  </si>
  <si>
    <t>Unprod Time: Task: R JT Time Hr: .18 Time Ot: 0</t>
  </si>
  <si>
    <t>Unprod Time: Task: R JT Time Hr: .2 Time Ot: 0</t>
  </si>
  <si>
    <t>Unprod Time: Task: R JT Time Hr: .22 Time Ot: 0</t>
  </si>
  <si>
    <t>Unprod Time: Task: R JT Time Hr: .23 Time Ot: 0</t>
  </si>
  <si>
    <t>Unprod Time: Task: R JT Time Hr: .25 Time Ot: 0</t>
  </si>
  <si>
    <t>Unprod Time: Task: R JT Time Hr: .27 Time Ot: 0</t>
  </si>
  <si>
    <t>Unprod Time: Task: R JT Time Hr: .28 Time Ot: 0</t>
  </si>
  <si>
    <t>Unprod Time: Task: R JT Time Hr: .3 Time Ot: 0</t>
  </si>
  <si>
    <t>Unprod Time: Task: R JT Time Hr: .32 Time Ot: 0</t>
  </si>
  <si>
    <t>Unprod Time: Task: R JT Time Hr: .33 Time Ot: 0</t>
  </si>
  <si>
    <t>Unprod Time: Task: R JT Time Hr: .35 Time Ot: 0</t>
  </si>
  <si>
    <t>Unprod Time: Task: R JT Time Hr: .37 Time Ot: 0</t>
  </si>
  <si>
    <t>Unprod Time: Task: R JT Time Hr: .38 Time Ot: 0</t>
  </si>
  <si>
    <t>Unprod Time: Task: R JT Time Hr: .4 Time Ot: 0</t>
  </si>
  <si>
    <t>Unprod Time: Task: R JT Time Hr: .42 Time Ot: 0</t>
  </si>
  <si>
    <t>Unprod Time: Task: R JT Time Hr: .43 Time Ot: 0</t>
  </si>
  <si>
    <t>Unprod Time: Task: R JT Time Hr: .45 Time Ot: 0</t>
  </si>
  <si>
    <t>Unprod Time: Task: R JT Time Hr: .47 Time Ot: 0</t>
  </si>
  <si>
    <t>Unprod Time: Task: R JT Time Hr: .48 Time Ot: 0</t>
  </si>
  <si>
    <t>Unprod Time: Task: R JT Time Hr: .5 Time Ot: 0</t>
  </si>
  <si>
    <t>Unprod Time: Task: R JT Time Hr: .52 Time Ot: 0</t>
  </si>
  <si>
    <t>Unprod Time: Task: R JT Time Hr: .53 Time Ot: 0</t>
  </si>
  <si>
    <t>Unprod Time: Task: R JT Time Hr: .55 Time Ot: 0</t>
  </si>
  <si>
    <t>Unprod Time: Task: R JT Time Hr: .57 Time Ot: 0</t>
  </si>
  <si>
    <t>Unprod Time: Task: R JT Time Hr: .58 Time Ot: 0</t>
  </si>
  <si>
    <t>Unprod Time: Task: R JT Time Hr: .6 Time Ot: 0</t>
  </si>
  <si>
    <t>Unprod Time: Task: R JT Time Hr: .62 Time Ot: 0</t>
  </si>
  <si>
    <t>Unprod Time: Task: R JT Time Hr: .63 Time Ot: 0</t>
  </si>
  <si>
    <t>Unprod Time: Task: R JT Time Hr: .65 Time Ot: 0</t>
  </si>
  <si>
    <t>Unprod Time: Task: R JT Time Hr: .68 Time Ot: 0</t>
  </si>
  <si>
    <t>Unprod Time: Task: R JT Time Hr: .7 Time Ot: 0</t>
  </si>
  <si>
    <t>Unprod Time: Task: R JT Time Hr: .73 Time Ot: 0</t>
  </si>
  <si>
    <t>Unprod Time: Task: R JT Time Hr: .75 Time Ot: 0</t>
  </si>
  <si>
    <t>Unprod Time: Task: R JT Time Hr: .77 Time Ot: 0</t>
  </si>
  <si>
    <t>Unprod Time: Task: R JT Time Hr: .78 Time Ot: 0</t>
  </si>
  <si>
    <t>Unprod Time: Task: R JT Time Hr: .8 Time Ot: 0</t>
  </si>
  <si>
    <t>Unprod Time: Task: R JT Time Hr: .82 Time Ot: 0</t>
  </si>
  <si>
    <t>Unprod Time: Task: R JT Time Hr: .83 Time Ot: 0</t>
  </si>
  <si>
    <t>Unprod Time: Task: R JT Time Hr: .85 Time Ot: 0</t>
  </si>
  <si>
    <t>Unprod Time: Task: R JT Time Hr: .87 Time Ot: 0</t>
  </si>
  <si>
    <t>Unprod Time: Task: R JT Time Hr: .88 Time Ot: 0</t>
  </si>
  <si>
    <t>Unprod Time: Task: R JT Time Hr: .9 Time Ot: 0</t>
  </si>
  <si>
    <t>Unprod Time: Task: R JT Time Hr: .93 Time Ot: 0</t>
  </si>
  <si>
    <t>Unprod Time: Task: R JT Time Hr: .95 Time Ot: 0</t>
  </si>
  <si>
    <t>Unprod Time: Task: R JT Time Hr: .97 Time Ot: 0</t>
  </si>
  <si>
    <t>Unprod Time: Task: R JT Time Hr: .98 Time Ot: 0</t>
  </si>
  <si>
    <t>Unprod Time: Task: R JT Time Hr: 0 Time Ot: 0</t>
  </si>
  <si>
    <t>Unprod Time: Task: R JT Time Hr: 1 Time Ot: 0</t>
  </si>
  <si>
    <t>Unprod Time: Task: R JT Time Hr: 1.02 Time Ot: 0</t>
  </si>
  <si>
    <t>Unprod Time: Task: R JT Time Hr: 1.03 Time Ot: 0</t>
  </si>
  <si>
    <t>Unprod Time: Task: R JT Time Hr: 1.05 Time Ot: 0</t>
  </si>
  <si>
    <t>Unprod Time: Task: R JT Time Hr: 1.07 Time Ot: 0</t>
  </si>
  <si>
    <t>Unprod Time: Task: R JT Time Hr: 1.08 Time Ot: 0</t>
  </si>
  <si>
    <t>Unprod Time: Task: R JT Time Hr: 1.1 Time Ot: 0</t>
  </si>
  <si>
    <t>Unprod Time: Task: R JT Time Hr: 1.12 Time Ot: 0</t>
  </si>
  <si>
    <t>Unprod Time: Task: R JT Time Hr: 1.13 Time Ot: 0</t>
  </si>
  <si>
    <t>Unprod Time: Task: R JT Time Hr: 1.17 Time Ot: 0</t>
  </si>
  <si>
    <t>Unprod Time: Task: R JT Time Hr: 1.2 Time Ot: 0</t>
  </si>
  <si>
    <t>Unprod Time: Task: R JT Time Hr: 1.22 Time Ot: 0</t>
  </si>
  <si>
    <t>Unprod Time: Task: R JT Time Hr: 1.23 Time Ot: 0</t>
  </si>
  <si>
    <t>Unprod Time: Task: R JT Time Hr: 1.27 Time Ot: 0</t>
  </si>
  <si>
    <t>Unprod Time: Task: R JT Time Hr: 1.28 Time Ot: 0</t>
  </si>
  <si>
    <t>Unprod Time: Task: R JT Time Hr: 1.3 Time Ot: 0</t>
  </si>
  <si>
    <t>Unprod Time: Task: R JT Time Hr: 1.32 Time Ot: 0</t>
  </si>
  <si>
    <t>Unprod Time: Task: R JT Time Hr: 1.33 Time Ot: 0</t>
  </si>
  <si>
    <t>Unprod Time: Task: R JT Time Hr: 1.35 Time Ot: 0</t>
  </si>
  <si>
    <t>Unprod Time: Task: R JT Time Hr: 1.38 Time Ot: 0</t>
  </si>
  <si>
    <t>Unprod Time: Task: R JT Time Hr: 1.43 Time Ot: 0</t>
  </si>
  <si>
    <t>Unprod Time: Task: R JT Time Hr: 1.45 Time Ot: 0</t>
  </si>
  <si>
    <t>Unprod Time: Task: R JT Time Hr: 1.48 Time Ot: 0</t>
  </si>
  <si>
    <t>Unprod Time: Task: R JT Time Hr: 1.5 Time Ot: 0</t>
  </si>
  <si>
    <t>Unprod Time: Task: R JT Time Hr: 1.57 Time Ot: 0</t>
  </si>
  <si>
    <t>Unprod Time: Task: R JT Time Hr: 1.58 Time Ot: 0</t>
  </si>
  <si>
    <t>Unprod Time: Task: R JT Time Hr: 1.62 Time Ot: 0</t>
  </si>
  <si>
    <t>Unprod Time: Task: R JT Time Hr: 1.7 Time Ot: 0</t>
  </si>
  <si>
    <t>Unprod Time: Task: R JT Time Hr: 1.75 Time Ot: 0</t>
  </si>
  <si>
    <t>Unprod Time: Task: R JT Time Hr: 1.77 Time Ot: 0</t>
  </si>
  <si>
    <t>Unprod Time: Task: R JT Time Hr: 1.85 Time Ot: 0</t>
  </si>
  <si>
    <t>Unprod Time: Task: R JT Time Hr: 1.9 Time Ot: 0</t>
  </si>
  <si>
    <t>Unprod Time: Task: R JT Time Hr: 1.92 Time Ot: 0</t>
  </si>
  <si>
    <t>Unprod Time: Task: R JT Time Hr: 2.02 Time Ot: 0</t>
  </si>
  <si>
    <t>Unprod Time: Task: R JT Time Hr: 2.1 Time Ot: 0</t>
  </si>
  <si>
    <t>Unprod Time: Task: R JT Time Hr: 2.2 Time Ot: 0</t>
  </si>
  <si>
    <t>Unprod Time: Task: R JT Time Hr: 2.22 Time Ot: 0</t>
  </si>
  <si>
    <t>Unprod Time: Task: R JT Time Hr: 2.3 Time Ot: 0</t>
  </si>
  <si>
    <t>Unprod Time: Task: R JT Time Hr: 2.35 Time Ot: 0</t>
  </si>
  <si>
    <t>Unprod Time: Task: R JT Time Hr: 2.4 Time Ot: 0</t>
  </si>
  <si>
    <t>Unprod Time: Task: R JT Time Hr: 2.95 Time Ot: 0</t>
  </si>
  <si>
    <t>Unprod Time: Task: R JT Time Hr: 3.02 Time Ot: 0</t>
  </si>
  <si>
    <t>Unprod Time: Task: R JT Time Hr: 3.08 Time Ot: 0</t>
  </si>
  <si>
    <t>Unprod Time: Task: R JT Time Hr: 4.22 Time Ot: 0</t>
  </si>
  <si>
    <t>Unprod Time: Task: R JT Time Hr: 9.57 Time Ot: 0</t>
  </si>
  <si>
    <t>Unprod Time: Task: R JWA Time Hr: 1.02 Time Ot: 0</t>
  </si>
  <si>
    <t>Unprod Time: Task: R JWA Time Hr: 1.03 Time Ot: 0</t>
  </si>
  <si>
    <t>Unprod Time: Task: R KP Time Hr: .3 Time Ot: 0</t>
  </si>
  <si>
    <t>Unprod Time: Task: R KP Time Hr: 1.12 Time Ot: 0</t>
  </si>
  <si>
    <t>Unprod Time: Task: R LC Time Hr: .33 Time Ot: 0</t>
  </si>
  <si>
    <t>Unprod Time: Task: R LC Time Hr: .4 Time Ot: 0</t>
  </si>
  <si>
    <t>Unprod Time: Task: R LIAM Time Hr: .08 Time Ot: 0</t>
  </si>
  <si>
    <t>Unprod Time: Task: R LIAM Time Hr: 0 Time Ot: 0</t>
  </si>
  <si>
    <t>Unprod Time: Task: R LIAM Time Hr: 1.02 Time Ot: 0</t>
  </si>
  <si>
    <t>Unprod Time: Task: R LMS Time Hr: .02 Time Ot: 0</t>
  </si>
  <si>
    <t>Unprod Time: Task: R LMS Time Hr: .05 Time Ot: 0</t>
  </si>
  <si>
    <t>Unprod Time: Task: R LMS Time Hr: .08 Time Ot: 0</t>
  </si>
  <si>
    <t>Unprod Time: Task: R LMS Time Hr: .12 Time Ot: 0</t>
  </si>
  <si>
    <t>Unprod Time: Task: R LMS Time Hr: .15 Time Ot: 0</t>
  </si>
  <si>
    <t>Unprod Time: Task: R LMS Time Hr: .17 Time Ot: 0</t>
  </si>
  <si>
    <t>Unprod Time: Task: R LMS Time Hr: .18 Time Ot: 0</t>
  </si>
  <si>
    <t>Unprod Time: Task: R LMS Time Hr: .22 Time Ot: 0</t>
  </si>
  <si>
    <t>Unprod Time: Task: R LMS Time Hr: .23 Time Ot: 0</t>
  </si>
  <si>
    <t>Unprod Time: Task: R LMS Time Hr: .27 Time Ot: 0</t>
  </si>
  <si>
    <t>Unprod Time: Task: R LMS Time Hr: .28 Time Ot: 0</t>
  </si>
  <si>
    <t>Unprod Time: Task: R LMS Time Hr: .3 Time Ot: 0</t>
  </si>
  <si>
    <t>Unprod Time: Task: R LMS Time Hr: .33 Time Ot: 0</t>
  </si>
  <si>
    <t>Unprod Time: Task: R LMS Time Hr: .35 Time Ot: 0</t>
  </si>
  <si>
    <t>Unprod Time: Task: R LMS Time Hr: .4 Time Ot: 0</t>
  </si>
  <si>
    <t>Unprod Time: Task: R LMS Time Hr: .45 Time Ot: 0</t>
  </si>
  <si>
    <t>Unprod Time: Task: R LMS Time Hr: .47 Time Ot: 0</t>
  </si>
  <si>
    <t>Unprod Time: Task: R LMS Time Hr: .48 Time Ot: 0</t>
  </si>
  <si>
    <t>Unprod Time: Task: R LMS Time Hr: .52 Time Ot: 0</t>
  </si>
  <si>
    <t>Unprod Time: Task: R LMS Time Hr: .55 Time Ot: 0</t>
  </si>
  <si>
    <t>Unprod Time: Task: R LMS Time Hr: .57 Time Ot: 0</t>
  </si>
  <si>
    <t>Unprod Time: Task: R LMS Time Hr: .58 Time Ot: 0</t>
  </si>
  <si>
    <t>Unprod Time: Task: R LMS Time Hr: .6 Time Ot: 0</t>
  </si>
  <si>
    <t>Unprod Time: Task: R LMS Time Hr: .62 Time Ot: 0</t>
  </si>
  <si>
    <t>Unprod Time: Task: R LMS Time Hr: .63 Time Ot: 0</t>
  </si>
  <si>
    <t>Unprod Time: Task: R LMS Time Hr: .65 Time Ot: 0</t>
  </si>
  <si>
    <t>Unprod Time: Task: R LMS Time Hr: .67 Time Ot: 0</t>
  </si>
  <si>
    <t>Unprod Time: Task: R LMS Time Hr: .68 Time Ot: 0</t>
  </si>
  <si>
    <t>Unprod Time: Task: R LMS Time Hr: .72 Time Ot: 0</t>
  </si>
  <si>
    <t>Unprod Time: Task: R LMS Time Hr: .73 Time Ot: 0</t>
  </si>
  <si>
    <t>Unprod Time: Task: R LMS Time Hr: .77 Time Ot: 0</t>
  </si>
  <si>
    <t>Unprod Time: Task: R LMS Time Hr: .83 Time Ot: 0</t>
  </si>
  <si>
    <t>Unprod Time: Task: R LMS Time Hr: .88 Time Ot: 0</t>
  </si>
  <si>
    <t>Unprod Time: Task: R LMS Time Hr: .93 Time Ot: 0</t>
  </si>
  <si>
    <t>Unprod Time: Task: R LMS Time Hr: .95 Time Ot: 0</t>
  </si>
  <si>
    <t>Unprod Time: Task: R LMS Time Hr: .97 Time Ot: 0</t>
  </si>
  <si>
    <t>Unprod Time: Task: R LMS Time Hr: 0 Time Ot: 0</t>
  </si>
  <si>
    <t>Unprod Time: Task: R LMS Time Hr: 1 Time Ot: 0</t>
  </si>
  <si>
    <t>Unprod Time: Task: R LMS Time Hr: 1.05 Time Ot: 0</t>
  </si>
  <si>
    <t>Unprod Time: Task: R LMS Time Hr: 1.07 Time Ot: 0</t>
  </si>
  <si>
    <t>Unprod Time: Task: R LMS Time Hr: 1.13 Time Ot: 0</t>
  </si>
  <si>
    <t>Unprod Time: Task: R LMS Time Hr: 1.22 Time Ot: 0</t>
  </si>
  <si>
    <t>Unprod Time: Task: R LMS Time Hr: 1.3 Time Ot: 0</t>
  </si>
  <si>
    <t>Unprod Time: Task: R LMS Time Hr: 1.33 Time Ot: 0</t>
  </si>
  <si>
    <t>Unprod Time: Task: R LMS Time Hr: 1.4 Time Ot: 0</t>
  </si>
  <si>
    <t>Unprod Time: Task: R LMS Time Hr: 1.42 Time Ot: 0</t>
  </si>
  <si>
    <t>Unprod Time: Task: R LMS Time Hr: 1.55 Time Ot: 0</t>
  </si>
  <si>
    <t>Unprod Time: Task: R LMS Time Hr: 1.62 Time Ot: 0</t>
  </si>
  <si>
    <t>Unprod Time: Task: R LMS Time Hr: 1.75 Time Ot: 0</t>
  </si>
  <si>
    <t>Unprod Time: Task: R LMS Time Hr: 1.77 Time Ot: 0</t>
  </si>
  <si>
    <t>Unprod Time: Task: R LMS Time Hr: 1.87 Time Ot: 0</t>
  </si>
  <si>
    <t>Unprod Time: Task: R LMS Time Hr: 1.93 Time Ot: 0</t>
  </si>
  <si>
    <t>Unprod Time: Task: R LMS Time Hr: 2 Time Ot: 0</t>
  </si>
  <si>
    <t>Unprod Time: Task: R LMS Time Hr: 2.03 Time Ot: 0</t>
  </si>
  <si>
    <t>Unprod Time: Task: R LMS Time Hr: 2.1 Time Ot: 0</t>
  </si>
  <si>
    <t>Unprod Time: Task: R LMS Time Hr: 2.5 Time Ot: 0</t>
  </si>
  <si>
    <t>Unprod Time: Task: R LMS Time Hr: 2.72 Time Ot: 0</t>
  </si>
  <si>
    <t>Unprod Time: Task: R LMS Time Hr: 2.87 Time Ot: 0</t>
  </si>
  <si>
    <t>Unprod Time: Task: R LMS Time Hr: 3.05 Time Ot: 0</t>
  </si>
  <si>
    <t>Unprod Time: Task: R LMS Time Hr: 3.63 Time Ot: 0</t>
  </si>
  <si>
    <t>Unprod Time: Task: R LMS Time Hr: 3.88 Time Ot: 0</t>
  </si>
  <si>
    <t>Unprod Time: Task: R LMS Time Hr: 3.93 Time Ot: 0</t>
  </si>
  <si>
    <t>Unprod Time: Task: R LMS Time Hr: 4.05 Time Ot: 0</t>
  </si>
  <si>
    <t>Unprod Time: Task: R LMS Time Hr: 4.08 Time Ot: 0</t>
  </si>
  <si>
    <t>Unprod Time: Task: R LMS Time Hr: 4.22 Time Ot: 0</t>
  </si>
  <si>
    <t>Unprod Time: Task: R LMS Time Hr: 4.37 Time Ot: 0</t>
  </si>
  <si>
    <t>Unprod Time: Task: R LMS Time Hr: 4.82 Time Ot: 0</t>
  </si>
  <si>
    <t>Unprod Time: Task: R LMS Time Hr: 8.98 Time Ot: 0</t>
  </si>
  <si>
    <t>Unprod Time: Task: R LU Time Hr: .03 Time Ot: 0</t>
  </si>
  <si>
    <t>Unprod Time: Task: R LU Time Hr: .05 Time Ot: 0</t>
  </si>
  <si>
    <t>Unprod Time: Task: R LU Time Hr: .3 Time Ot: 0</t>
  </si>
  <si>
    <t>Unprod Time: Task: R LU Time Hr: .38 Time Ot: 0</t>
  </si>
  <si>
    <t>Unprod Time: Task: R LU Time Hr: .42 Time Ot: 0</t>
  </si>
  <si>
    <t>Unprod Time: Task: R LU Time Hr: .85 Time Ot: 0</t>
  </si>
  <si>
    <t>Unprod Time: Task: R LU Time Hr: 0 Time Ot: 0</t>
  </si>
  <si>
    <t>Unprod Time: Task: R LU Time Hr: 1.08 Time Ot: 0</t>
  </si>
  <si>
    <t>Unprod Time: Task: R MB Time Hr: .2 Time Ot: 0</t>
  </si>
  <si>
    <t>Unprod Time: Task: R MB Time Hr: .25 Time Ot: 0</t>
  </si>
  <si>
    <t>Unprod Time: Task: R MP Time Hr: .02 Time Ot: 0</t>
  </si>
  <si>
    <t>Unprod Time: Task: R MP Time Hr: .03 Time Ot: 0</t>
  </si>
  <si>
    <t>Unprod Time: Task: R MP Time Hr: .05 Time Ot: 0</t>
  </si>
  <si>
    <t>Unprod Time: Task: R MP Time Hr: .07 Time Ot: 0</t>
  </si>
  <si>
    <t>Unprod Time: Task: R MP Time Hr: .08 Time Ot: 0</t>
  </si>
  <si>
    <t>Unprod Time: Task: R MP Time Hr: .1 Time Ot: 0</t>
  </si>
  <si>
    <t>Unprod Time: Task: R MP Time Hr: .12 Time Ot: 0</t>
  </si>
  <si>
    <t>Unprod Time: Task: R MP Time Hr: .13 Time Ot: 0</t>
  </si>
  <si>
    <t>Unprod Time: Task: R MP Time Hr: .15 Time Ot: 0</t>
  </si>
  <si>
    <t>Unprod Time: Task: R MP Time Hr: .17 Time Ot: 0</t>
  </si>
  <si>
    <t>Unprod Time: Task: R MP Time Hr: .18 Time Ot: 0</t>
  </si>
  <si>
    <t>Unprod Time: Task: R MP Time Hr: .2 Time Ot: 0</t>
  </si>
  <si>
    <t>Unprod Time: Task: R MP Time Hr: .22 Time Ot: 0</t>
  </si>
  <si>
    <t>Unprod Time: Task: R MP Time Hr: .23 Time Ot: 0</t>
  </si>
  <si>
    <t>Unprod Time: Task: R MP Time Hr: .25 Time Ot: 0</t>
  </si>
  <si>
    <t>Unprod Time: Task: R MP Time Hr: .27 Time Ot: 0</t>
  </si>
  <si>
    <t>Unprod Time: Task: R MP Time Hr: .28 Time Ot: 0</t>
  </si>
  <si>
    <t>Unprod Time: Task: R MP Time Hr: .3 Time Ot: 0</t>
  </si>
  <si>
    <t>Unprod Time: Task: R MP Time Hr: .32 Time Ot: 0</t>
  </si>
  <si>
    <t>Unprod Time: Task: R MP Time Hr: .33 Time Ot: 0</t>
  </si>
  <si>
    <t>Unprod Time: Task: R MP Time Hr: .35 Time Ot: 0</t>
  </si>
  <si>
    <t>Unprod Time: Task: R MP Time Hr: .37 Time Ot: 0</t>
  </si>
  <si>
    <t>Unprod Time: Task: R MP Time Hr: .38 Time Ot: 0</t>
  </si>
  <si>
    <t>Unprod Time: Task: R MP Time Hr: .42 Time Ot: 0</t>
  </si>
  <si>
    <t>Unprod Time: Task: R MP Time Hr: .43 Time Ot: 0</t>
  </si>
  <si>
    <t>Unprod Time: Task: R MP Time Hr: .47 Time Ot: 0</t>
  </si>
  <si>
    <t>Unprod Time: Task: R MP Time Hr: .48 Time Ot: 0</t>
  </si>
  <si>
    <t>Unprod Time: Task: R MP Time Hr: .5 Time Ot: 0</t>
  </si>
  <si>
    <t>Unprod Time: Task: R MP Time Hr: .52 Time Ot: 0</t>
  </si>
  <si>
    <t>Unprod Time: Task: R MP Time Hr: .53 Time Ot: 0</t>
  </si>
  <si>
    <t>Unprod Time: Task: R MP Time Hr: .55 Time Ot: 0</t>
  </si>
  <si>
    <t>Unprod Time: Task: R MP Time Hr: .57 Time Ot: 0</t>
  </si>
  <si>
    <t>Unprod Time: Task: R MP Time Hr: .58 Time Ot: 0</t>
  </si>
  <si>
    <t>Unprod Time: Task: R MP Time Hr: .62 Time Ot: 0</t>
  </si>
  <si>
    <t>Unprod Time: Task: R MP Time Hr: .63 Time Ot: 0</t>
  </si>
  <si>
    <t>Unprod Time: Task: R MP Time Hr: .65 Time Ot: 0</t>
  </si>
  <si>
    <t>Unprod Time: Task: R MP Time Hr: .67 Time Ot: 0</t>
  </si>
  <si>
    <t>Unprod Time: Task: R MP Time Hr: .68 Time Ot: 0</t>
  </si>
  <si>
    <t>Unprod Time: Task: R MP Time Hr: .75 Time Ot: 0</t>
  </si>
  <si>
    <t>Unprod Time: Task: R MP Time Hr: .77 Time Ot: 0</t>
  </si>
  <si>
    <t>Unprod Time: Task: R MP Time Hr: .83 Time Ot: 0</t>
  </si>
  <si>
    <t>Unprod Time: Task: R MP Time Hr: .88 Time Ot: 0</t>
  </si>
  <si>
    <t>Unprod Time: Task: R MP Time Hr: .9 Time Ot: 0</t>
  </si>
  <si>
    <t>Unprod Time: Task: R MP Time Hr: 0 Time Ot: 0</t>
  </si>
  <si>
    <t>Unprod Time: Task: R MP Time Hr: 1.03 Time Ot: 0</t>
  </si>
  <si>
    <t>Unprod Time: Task: R MP Time Hr: 1.07 Time Ot: 0</t>
  </si>
  <si>
    <t>Unprod Time: Task: R MP Time Hr: 1.1 Time Ot: 0</t>
  </si>
  <si>
    <t>Unprod Time: Task: R MP Time Hr: 1.23 Time Ot: 0</t>
  </si>
  <si>
    <t>Unprod Time: Task: R MP Time Hr: 1.27 Time Ot: 0</t>
  </si>
  <si>
    <t>Unprod Time: Task: R MP Time Hr: 1.47 Time Ot: 0</t>
  </si>
  <si>
    <t>Unprod Time: Task: R MP Time Hr: 1.52 Time Ot: 0</t>
  </si>
  <si>
    <t>Unprod Time: Task: R NATS Time Hr: .02 Time Ot: 0</t>
  </si>
  <si>
    <t>Unprod Time: Task: R NATS Time Hr: .03 Time Ot: 0</t>
  </si>
  <si>
    <t>Unprod Time: Task: R NATS Time Hr: .05 Time Ot: 0</t>
  </si>
  <si>
    <t>Unprod Time: Task: R NATS Time Hr: .07 Time Ot: 0</t>
  </si>
  <si>
    <t>Unprod Time: Task: R NATS Time Hr: .1 Time Ot: 0</t>
  </si>
  <si>
    <t>Unprod Time: Task: R NATS Time Hr: .12 Time Ot: 0</t>
  </si>
  <si>
    <t>Unprod Time: Task: R NATS Time Hr: .13 Time Ot: 0</t>
  </si>
  <si>
    <t>Unprod Time: Task: R NATS Time Hr: .18 Time Ot: 0</t>
  </si>
  <si>
    <t>Unprod Time: Task: R NATS Time Hr: .2 Time Ot: 0</t>
  </si>
  <si>
    <t>Unprod Time: Task: R NATS Time Hr: .28 Time Ot: 0</t>
  </si>
  <si>
    <t>Unprod Time: Task: R NATS Time Hr: .3 Time Ot: 0</t>
  </si>
  <si>
    <t>Unprod Time: Task: R NATS Time Hr: .37 Time Ot: 0</t>
  </si>
  <si>
    <t>Unprod Time: Task: R NATS Time Hr: .43 Time Ot: 0</t>
  </si>
  <si>
    <t>Unprod Time: Task: R NATS Time Hr: .45 Time Ot: 0</t>
  </si>
  <si>
    <t>Unprod Time: Task: R NATS Time Hr: .53 Time Ot: 0</t>
  </si>
  <si>
    <t>Unprod Time: Task: R NATS Time Hr: .58 Time Ot: 0</t>
  </si>
  <si>
    <t>Unprod Time: Task: R NATS Time Hr: .62 Time Ot: 0</t>
  </si>
  <si>
    <t>Unprod Time: Task: R NATS Time Hr: .9 Time Ot: 0</t>
  </si>
  <si>
    <t>Unprod Time: Task: R NATS Time Hr: 0 Time Ot: 0</t>
  </si>
  <si>
    <t>Unprod Time: Task: R NATS Time Hr: 1.1 Time Ot: 0</t>
  </si>
  <si>
    <t>Unprod Time: Task: R NATS Time Hr: 1.17 Time Ot: 0</t>
  </si>
  <si>
    <t>Unprod Time: Task: R NATS Time Hr: 1.93 Time Ot: 0</t>
  </si>
  <si>
    <t>Unprod Time: Task: R NATS Time Hr: 3.1 Time Ot: 0</t>
  </si>
  <si>
    <t>Unprod Time: Task: R NATS Time Hr: 3.15 Time Ot: 0</t>
  </si>
  <si>
    <t>Unprod Time: Task: R NATS Time Hr: 5.5 Time Ot: 0</t>
  </si>
  <si>
    <t>Unprod Time: Task: R NATS Time Hr: 5.52 Time Ot: 0</t>
  </si>
  <si>
    <t>Unprod Time: Task: R NC Time Hr: .02 Time Ot: 0</t>
  </si>
  <si>
    <t>Unprod Time: Task: R NC Time Hr: .03 Time Ot: 0</t>
  </si>
  <si>
    <t>Unprod Time: Task: R NC Time Hr: .05 Time Ot: 0</t>
  </si>
  <si>
    <t>Unprod Time: Task: R NC Time Hr: .07 Time Ot: 0</t>
  </si>
  <si>
    <t>Unprod Time: Task: R NC Time Hr: .08 Time Ot: 0</t>
  </si>
  <si>
    <t>Unprod Time: Task: R NC Time Hr: .1 Time Ot: 0</t>
  </si>
  <si>
    <t>Unprod Time: Task: R NC Time Hr: .12 Time Ot: 0</t>
  </si>
  <si>
    <t>Unprod Time: Task: R NC Time Hr: .13 Time Ot: 0</t>
  </si>
  <si>
    <t>Unprod Time: Task: R NC Time Hr: .15 Time Ot: 0</t>
  </si>
  <si>
    <t>Unprod Time: Task: R NC Time Hr: .17 Time Ot: 0</t>
  </si>
  <si>
    <t>Unprod Time: Task: R NC Time Hr: .18 Time Ot: 0</t>
  </si>
  <si>
    <t>Unprod Time: Task: R NC Time Hr: .2 Time Ot: 0</t>
  </si>
  <si>
    <t>Unprod Time: Task: R NC Time Hr: .22 Time Ot: 0</t>
  </si>
  <si>
    <t>Unprod Time: Task: R NC Time Hr: .23 Time Ot: 0</t>
  </si>
  <si>
    <t>Unprod Time: Task: R NC Time Hr: .25 Time Ot: 0</t>
  </si>
  <si>
    <t>Unprod Time: Task: R NC Time Hr: .27 Time Ot: 0</t>
  </si>
  <si>
    <t>Unprod Time: Task: R NC Time Hr: .28 Time Ot: 0</t>
  </si>
  <si>
    <t>Unprod Time: Task: R NC Time Hr: .3 Time Ot: 0</t>
  </si>
  <si>
    <t>Unprod Time: Task: R NC Time Hr: .32 Time Ot: 0</t>
  </si>
  <si>
    <t>Unprod Time: Task: R NC Time Hr: .33 Time Ot: 0</t>
  </si>
  <si>
    <t>Unprod Time: Task: R NC Time Hr: .35 Time Ot: 0</t>
  </si>
  <si>
    <t>Unprod Time: Task: R NC Time Hr: .37 Time Ot: 0</t>
  </si>
  <si>
    <t>Unprod Time: Task: R NC Time Hr: .38 Time Ot: 0</t>
  </si>
  <si>
    <t>Unprod Time: Task: R NC Time Hr: .4 Time Ot: 0</t>
  </si>
  <si>
    <t>Unprod Time: Task: R NC Time Hr: .42 Time Ot: 0</t>
  </si>
  <si>
    <t>Unprod Time: Task: R NC Time Hr: .43 Time Ot: 0</t>
  </si>
  <si>
    <t>Unprod Time: Task: R NC Time Hr: .45 Time Ot: 0</t>
  </si>
  <si>
    <t>Unprod Time: Task: R NC Time Hr: .47 Time Ot: 0</t>
  </si>
  <si>
    <t>Unprod Time: Task: R NC Time Hr: .48 Time Ot: 0</t>
  </si>
  <si>
    <t>Unprod Time: Task: R NC Time Hr: .5 Time Ot: 0</t>
  </si>
  <si>
    <t>Unprod Time: Task: R NC Time Hr: .52 Time Ot: 0</t>
  </si>
  <si>
    <t>Unprod Time: Task: R NC Time Hr: .55 Time Ot: 0</t>
  </si>
  <si>
    <t>Unprod Time: Task: R NC Time Hr: .57 Time Ot: 0</t>
  </si>
  <si>
    <t>Unprod Time: Task: R NC Time Hr: .58 Time Ot: 0</t>
  </si>
  <si>
    <t>Unprod Time: Task: R NC Time Hr: .6 Time Ot: 0</t>
  </si>
  <si>
    <t>Unprod Time: Task: R NC Time Hr: .62 Time Ot: 0</t>
  </si>
  <si>
    <t>Unprod Time: Task: R NC Time Hr: .63 Time Ot: 0</t>
  </si>
  <si>
    <t>Unprod Time: Task: R NC Time Hr: .65 Time Ot: 0</t>
  </si>
  <si>
    <t>Unprod Time: Task: R NC Time Hr: .67 Time Ot: 0</t>
  </si>
  <si>
    <t>Unprod Time: Task: R NC Time Hr: .68 Time Ot: 0</t>
  </si>
  <si>
    <t>Unprod Time: Task: R NC Time Hr: .73 Time Ot: 0</t>
  </si>
  <si>
    <t>Unprod Time: Task: R NC Time Hr: .75 Time Ot: 0</t>
  </si>
  <si>
    <t>Unprod Time: Task: R NC Time Hr: .8 Time Ot: 0</t>
  </si>
  <si>
    <t>Unprod Time: Task: R NC Time Hr: .83 Time Ot: 0</t>
  </si>
  <si>
    <t>Unprod Time: Task: R NC Time Hr: .85 Time Ot: 0</t>
  </si>
  <si>
    <t>Unprod Time: Task: R NC Time Hr: .87 Time Ot: 0</t>
  </si>
  <si>
    <t>Unprod Time: Task: R NC Time Hr: .9 Time Ot: 0</t>
  </si>
  <si>
    <t>Unprod Time: Task: R NC Time Hr: .93 Time Ot: 0</t>
  </si>
  <si>
    <t>Unprod Time: Task: R NC Time Hr: .97 Time Ot: 0</t>
  </si>
  <si>
    <t>Unprod Time: Task: R NC Time Hr: .98 Time Ot: 0</t>
  </si>
  <si>
    <t>Unprod Time: Task: R NC Time Hr: 0 Time Ot: 0</t>
  </si>
  <si>
    <t>Unprod Time: Task: R NC Time Hr: 1.05 Time Ot: 0</t>
  </si>
  <si>
    <t>Unprod Time: Task: R NC Time Hr: 1.08 Time Ot: 0</t>
  </si>
  <si>
    <t>Unprod Time: Task: R NC Time Hr: 1.1 Time Ot: 0</t>
  </si>
  <si>
    <t>Unprod Time: Task: R NC Time Hr: 1.12 Time Ot: 0</t>
  </si>
  <si>
    <t>Unprod Time: Task: R NC Time Hr: 1.17 Time Ot: 0</t>
  </si>
  <si>
    <t>Unprod Time: Task: R NC Time Hr: 1.18 Time Ot: 0</t>
  </si>
  <si>
    <t>Unprod Time: Task: R NC Time Hr: 1.3 Time Ot: 0</t>
  </si>
  <si>
    <t>Unprod Time: Task: R NC Time Hr: 1.58 Time Ot: 0</t>
  </si>
  <si>
    <t>Unprod Time: Task: R NC Time Hr: 1.73 Time Ot: 0</t>
  </si>
  <si>
    <t>Unprod Time: Task: R NC Time Hr: 1.8 Time Ot: 0</t>
  </si>
  <si>
    <t>Unprod Time: Task: R PR Time Hr: .1 Time Ot: 0</t>
  </si>
  <si>
    <t>Unprod Time: Task: R PR Time Hr: .38 Time Ot: 0</t>
  </si>
  <si>
    <t>Unprod Time: Task: R PR Time Hr: .4 Time Ot: 0</t>
  </si>
  <si>
    <t>Unprod Time: Task: R PR Time Hr: .83 Time Ot: 0</t>
  </si>
  <si>
    <t>Unprod Time: Task: R RBAIL Time Hr: .63 Time Ot: 0</t>
  </si>
  <si>
    <t>Unprod Time: Task: R RM Time Hr: .02 Time Ot: 0</t>
  </si>
  <si>
    <t>Unprod Time: Task: R RM Time Hr: .03 Time Ot: 0</t>
  </si>
  <si>
    <t>Unprod Time: Task: R RM Time Hr: .05 Time Ot: 0</t>
  </si>
  <si>
    <t>Unprod Time: Task: R RM Time Hr: .07 Time Ot: 0</t>
  </si>
  <si>
    <t>Unprod Time: Task: R RM Time Hr: .08 Time Ot: 0</t>
  </si>
  <si>
    <t>Unprod Time: Task: R RM Time Hr: .1 Time Ot: 0</t>
  </si>
  <si>
    <t>Unprod Time: Task: R RM Time Hr: .12 Time Ot: 0</t>
  </si>
  <si>
    <t>Unprod Time: Task: R RM Time Hr: .13 Time Ot: 0</t>
  </si>
  <si>
    <t>Unprod Time: Task: R RM Time Hr: .15 Time Ot: 0</t>
  </si>
  <si>
    <t>Unprod Time: Task: R RM Time Hr: .17 Time Ot: 0</t>
  </si>
  <si>
    <t>Unprod Time: Task: R RM Time Hr: .18 Time Ot: 0</t>
  </si>
  <si>
    <t>Unprod Time: Task: R RM Time Hr: .2 Time Ot: 0</t>
  </si>
  <si>
    <t>Unprod Time: Task: R RM Time Hr: .22 Time Ot: 0</t>
  </si>
  <si>
    <t>Unprod Time: Task: R RM Time Hr: .23 Time Ot: 0</t>
  </si>
  <si>
    <t>Unprod Time: Task: R RM Time Hr: .25 Time Ot: 0</t>
  </si>
  <si>
    <t>Unprod Time: Task: R RM Time Hr: .27 Time Ot: 0</t>
  </si>
  <si>
    <t>Unprod Time: Task: R RM Time Hr: .28 Time Ot: 0</t>
  </si>
  <si>
    <t>Unprod Time: Task: R RM Time Hr: .3 Time Ot: 0</t>
  </si>
  <si>
    <t>Unprod Time: Task: R RM Time Hr: .32 Time Ot: 0</t>
  </si>
  <si>
    <t>Unprod Time: Task: R RM Time Hr: .33 Time Ot: 0</t>
  </si>
  <si>
    <t>Unprod Time: Task: R RM Time Hr: .35 Time Ot: 0</t>
  </si>
  <si>
    <t>Unprod Time: Task: R RM Time Hr: .4 Time Ot: 0</t>
  </si>
  <si>
    <t>Unprod Time: Task: R RM Time Hr: .42 Time Ot: 0</t>
  </si>
  <si>
    <t>Unprod Time: Task: R RM Time Hr: .43 Time Ot: 0</t>
  </si>
  <si>
    <t>Unprod Time: Task: R RM Time Hr: .45 Time Ot: 0</t>
  </si>
  <si>
    <t>Unprod Time: Task: R RM Time Hr: .47 Time Ot: 0</t>
  </si>
  <si>
    <t>Unprod Time: Task: R RM Time Hr: .48 Time Ot: 0</t>
  </si>
  <si>
    <t>Unprod Time: Task: R RM Time Hr: .5 Time Ot: 0</t>
  </si>
  <si>
    <t>Unprod Time: Task: R RM Time Hr: .55 Time Ot: 0</t>
  </si>
  <si>
    <t>Unprod Time: Task: R RM Time Hr: .57 Time Ot: 0</t>
  </si>
  <si>
    <t>Unprod Time: Task: R RM Time Hr: .62 Time Ot: 0</t>
  </si>
  <si>
    <t>Unprod Time: Task: R RM Time Hr: .63 Time Ot: 0</t>
  </si>
  <si>
    <t>Unprod Time: Task: R RM Time Hr: .65 Time Ot: 0</t>
  </si>
  <si>
    <t>Unprod Time: Task: R RM Time Hr: .68 Time Ot: 0</t>
  </si>
  <si>
    <t>Unprod Time: Task: R RM Time Hr: .72 Time Ot: 0</t>
  </si>
  <si>
    <t>Unprod Time: Task: R RM Time Hr: .75 Time Ot: 0</t>
  </si>
  <si>
    <t>Unprod Time: Task: R RM Time Hr: .77 Time Ot: 0</t>
  </si>
  <si>
    <t>Unprod Time: Task: R RM Time Hr: .83 Time Ot: 0</t>
  </si>
  <si>
    <t>Unprod Time: Task: R RM Time Hr: .88 Time Ot: 0</t>
  </si>
  <si>
    <t>Unprod Time: Task: R RM Time Hr: .9 Time Ot: 0</t>
  </si>
  <si>
    <t>Unprod Time: Task: R RM Time Hr: .92 Time Ot: 0</t>
  </si>
  <si>
    <t>Unprod Time: Task: R RM Time Hr: 0 Time Ot: 0</t>
  </si>
  <si>
    <t>Unprod Time: Task: R RM Time Hr: 1.08 Time Ot: 0</t>
  </si>
  <si>
    <t>Unprod Time: Task: R RM Time Hr: 1.27 Time Ot: 0</t>
  </si>
  <si>
    <t>Unprod Time: Task: R RM Time Hr: 1.4 Time Ot: 0</t>
  </si>
  <si>
    <t>Unprod Time: Task: R RM Time Hr: 1.53 Time Ot: 0</t>
  </si>
  <si>
    <t>Unprod Time: Task: R SW Time Hr: .1 Time Ot: 0</t>
  </si>
  <si>
    <t>Unprod Time: Task: R SW Time Hr: .12 Time Ot: 0</t>
  </si>
  <si>
    <t>Unprod Time: Task: R SW Time Hr: .68 Time Ot: 0</t>
  </si>
  <si>
    <t>Unprod Time: Task: R SW Time Hr: .95 Time Ot: 0</t>
  </si>
  <si>
    <t>Unprod Time: Task: R SW Time Hr: 1.02 Time Ot: 0</t>
  </si>
  <si>
    <t>Unprod Time: Task: R SW Time Hr: 1.03 Time Ot: 0</t>
  </si>
  <si>
    <t>Unprod Time: Task: R SW Time Hr: 1.52 Time Ot: 0</t>
  </si>
  <si>
    <t>Unprod Time: Task: R SW Time Hr: 2.42 Time Ot: 0</t>
  </si>
  <si>
    <t>Unprod Time: Task: R SW Time Hr: 2.85 Time Ot: 0</t>
  </si>
  <si>
    <t>Unprod Time: Task: R SW Time Hr: 2.88 Time Ot: 0</t>
  </si>
  <si>
    <t>Unprod Time: Task: R SW Time Hr: 2.93 Time Ot: .19</t>
  </si>
  <si>
    <t>Unprod Time: Task: R SW Time Hr: 2.93 Time Ot: 0</t>
  </si>
  <si>
    <t>Unprod Time: Task: R SW Time Hr: 3.38 Time Ot: 0</t>
  </si>
  <si>
    <t>Unprod Time: Task: R SW Time Hr: 3.47 Time Ot: 0</t>
  </si>
  <si>
    <t>Unprod Time: Task: R SW Time Hr: 4.47 Time Ot: 0</t>
  </si>
  <si>
    <t>Unprod Time: Task: R SW Time Hr: 4.77 Time Ot: 0</t>
  </si>
  <si>
    <t>Unprod Time: Task: R SW Time Hr: 4.97 Time Ot: 0</t>
  </si>
  <si>
    <t>Unprod Time: Task: R SW Time Hr: 5.1 Time Ot: 0</t>
  </si>
  <si>
    <t>Unprod Time: Task: R SW Time Hr: 5.72 Time Ot: 0</t>
  </si>
  <si>
    <t>Unprod Time: Task: R SW Time Hr: 8.57 Time Ot: 0</t>
  </si>
  <si>
    <t>Unprod Time: Task: R SW Time Hr: 8.78 Time Ot: 0</t>
  </si>
  <si>
    <t>Unprod Time: Task: R WZ Time Hr: .02 Time Ot: 0</t>
  </si>
  <si>
    <t>Unprod Time: Task: R WZ Time Hr: .03 Time Ot: 0</t>
  </si>
  <si>
    <t>Unprod Time: Task: R WZ Time Hr: .05 Time Ot: 0</t>
  </si>
  <si>
    <t>Unprod Time: Task: R WZ Time Hr: .07 Time Ot: 0</t>
  </si>
  <si>
    <t>Unprod Time: Task: R WZ Time Hr: .08 Time Ot: 0</t>
  </si>
  <si>
    <t>Unprod Time: Task: R WZ Time Hr: .1 Time Ot: 0</t>
  </si>
  <si>
    <t>Unprod Time: Task: R WZ Time Hr: .12 Time Ot: 0</t>
  </si>
  <si>
    <t>Unprod Time: Task: R WZ Time Hr: .13 Time Ot: 0</t>
  </si>
  <si>
    <t>Unprod Time: Task: R WZ Time Hr: .15 Time Ot: 0</t>
  </si>
  <si>
    <t>Unprod Time: Task: R WZ Time Hr: .17 Time Ot: 0</t>
  </si>
  <si>
    <t>Unprod Time: Task: R WZ Time Hr: .18 Time Ot: 0</t>
  </si>
  <si>
    <t>Unprod Time: Task: R WZ Time Hr: .2 Time Ot: 0</t>
  </si>
  <si>
    <t>Unprod Time: Task: R WZ Time Hr: .22 Time Ot: 0</t>
  </si>
  <si>
    <t>Unprod Time: Task: R WZ Time Hr: .23 Time Ot: 0</t>
  </si>
  <si>
    <t>Unprod Time: Task: R WZ Time Hr: .25 Time Ot: 0</t>
  </si>
  <si>
    <t>Unprod Time: Task: R WZ Time Hr: .27 Time Ot: 0</t>
  </si>
  <si>
    <t>Unprod Time: Task: R WZ Time Hr: .28 Time Ot: 0</t>
  </si>
  <si>
    <t>Unprod Time: Task: R WZ Time Hr: .3 Time Ot: 0</t>
  </si>
  <si>
    <t>Unprod Time: Task: R WZ Time Hr: .32 Time Ot: 0</t>
  </si>
  <si>
    <t>Unprod Time: Task: R WZ Time Hr: .33 Time Ot: 0</t>
  </si>
  <si>
    <t>Unprod Time: Task: R WZ Time Hr: .35 Time Ot: 0</t>
  </si>
  <si>
    <t>Unprod Time: Task: R WZ Time Hr: .37 Time Ot: 0</t>
  </si>
  <si>
    <t>Unprod Time: Task: R WZ Time Hr: .38 Time Ot: 0</t>
  </si>
  <si>
    <t>Unprod Time: Task: R WZ Time Hr: .4 Time Ot: 0</t>
  </si>
  <si>
    <t>Unprod Time: Task: R WZ Time Hr: .42 Time Ot: 0</t>
  </si>
  <si>
    <t>Unprod Time: Task: R WZ Time Hr: .43 Time Ot: 0</t>
  </si>
  <si>
    <t>Unprod Time: Task: R WZ Time Hr: .45 Time Ot: 0</t>
  </si>
  <si>
    <t>Unprod Time: Task: R WZ Time Hr: .47 Time Ot: 0</t>
  </si>
  <si>
    <t>Unprod Time: Task: R WZ Time Hr: .48 Time Ot: 0</t>
  </si>
  <si>
    <t>Unprod Time: Task: R WZ Time Hr: .5 Time Ot: 0</t>
  </si>
  <si>
    <t>Unprod Time: Task: R WZ Time Hr: .52 Time Ot: 0</t>
  </si>
  <si>
    <t>Unprod Time: Task: R WZ Time Hr: .53 Time Ot: 0</t>
  </si>
  <si>
    <t>Unprod Time: Task: R WZ Time Hr: .55 Time Ot: 0</t>
  </si>
  <si>
    <t>Unprod Time: Task: R WZ Time Hr: .57 Time Ot: 0</t>
  </si>
  <si>
    <t>Unprod Time: Task: R WZ Time Hr: .58 Time Ot: 0</t>
  </si>
  <si>
    <t>Unprod Time: Task: R WZ Time Hr: .6 Time Ot: 0</t>
  </si>
  <si>
    <t>Unprod Time: Task: R WZ Time Hr: .62 Time Ot: 0</t>
  </si>
  <si>
    <t>Unprod Time: Task: R WZ Time Hr: .63 Time Ot: 0</t>
  </si>
  <si>
    <t>Unprod Time: Task: R WZ Time Hr: .65 Time Ot: 0</t>
  </si>
  <si>
    <t>Unprod Time: Task: R WZ Time Hr: .67 Time Ot: 0</t>
  </si>
  <si>
    <t>Unprod Time: Task: R WZ Time Hr: .68 Time Ot: 0</t>
  </si>
  <si>
    <t>Unprod Time: Task: R WZ Time Hr: .7 Time Ot: 0</t>
  </si>
  <si>
    <t>Unprod Time: Task: R WZ Time Hr: .72 Time Ot: 0</t>
  </si>
  <si>
    <t>Unprod Time: Task: R WZ Time Hr: .73 Time Ot: 0</t>
  </si>
  <si>
    <t>Unprod Time: Task: R WZ Time Hr: .75 Time Ot: 0</t>
  </si>
  <si>
    <t>Unprod Time: Task: R WZ Time Hr: .77 Time Ot: 0</t>
  </si>
  <si>
    <t>Unprod Time: Task: R WZ Time Hr: .78 Time Ot: 0</t>
  </si>
  <si>
    <t>Unprod Time: Task: R WZ Time Hr: .8 Time Ot: 0</t>
  </si>
  <si>
    <t>Unprod Time: Task: R WZ Time Hr: .82 Time Ot: 0</t>
  </si>
  <si>
    <t>Unprod Time: Task: R WZ Time Hr: .83 Time Ot: 0</t>
  </si>
  <si>
    <t>Unprod Time: Task: R WZ Time Hr: .85 Time Ot: 0</t>
  </si>
  <si>
    <t>Unprod Time: Task: R WZ Time Hr: .87 Time Ot: 0</t>
  </si>
  <si>
    <t>Unprod Time: Task: R WZ Time Hr: .9 Time Ot: 0</t>
  </si>
  <si>
    <t>Unprod Time: Task: R WZ Time Hr: .95 Time Ot: 0</t>
  </si>
  <si>
    <t>Unprod Time: Task: R WZ Time Hr: .97 Time Ot: 0</t>
  </si>
  <si>
    <t>Unprod Time: Task: R WZ Time Hr: .98 Time Ot: 0</t>
  </si>
  <si>
    <t>Unprod Time: Task: R WZ Time Hr: 0 Time Ot: 0</t>
  </si>
  <si>
    <t>Unprod Time: Task: R WZ Time Hr: 1.03 Time Ot: 0</t>
  </si>
  <si>
    <t>Unprod Time: Task: R WZ Time Hr: 1.05 Time Ot: 0</t>
  </si>
  <si>
    <t>Unprod Time: Task: R WZ Time Hr: 1.08 Time Ot: 0</t>
  </si>
  <si>
    <t>Unprod Time: Task: R WZ Time Hr: 1.1 Time Ot: 0</t>
  </si>
  <si>
    <t>Unprod Time: Task: R WZ Time Hr: 1.28 Time Ot: 0</t>
  </si>
  <si>
    <t>Unprod Time: Task: R WZ Time Hr: 1.3 Time Ot: 0</t>
  </si>
  <si>
    <t>Unprod Time: Task: R WZ Time Hr: 1.35 Time Ot: 0</t>
  </si>
  <si>
    <t>Unprod Time: Task: R WZ Time Hr: 1.42 Time Ot: 0</t>
  </si>
  <si>
    <t>Unprod Time: Task: R WZ Time Hr: 1.68 Time Ot: 0</t>
  </si>
  <si>
    <t>Unprod Time: Task: R WZ Time Hr: 1.75 Time Ot: 0</t>
  </si>
  <si>
    <t>Unprod Time: Task: R WZ Time Hr: 2.12 Time Ot: 0</t>
  </si>
  <si>
    <t>Vehicle tags</t>
  </si>
  <si>
    <t>Visa Business Statement-  Steve Bambury (3856)</t>
  </si>
  <si>
    <t>Visa Business Statement- Ash (3864)</t>
  </si>
  <si>
    <t xml:space="preserve">Visa Business Statement- Ash (3864) plants </t>
  </si>
  <si>
    <t>Visa Business Statement- Mark Jago (4568)</t>
  </si>
  <si>
    <t>wrap dospenser</t>
  </si>
  <si>
    <t>112-LEX</t>
  </si>
  <si>
    <t>142-LEX</t>
  </si>
  <si>
    <t>150-LEX</t>
  </si>
  <si>
    <t>935-LEX</t>
  </si>
  <si>
    <t>936-LEX</t>
  </si>
  <si>
    <t>122-LEX</t>
  </si>
  <si>
    <t>132-LEX</t>
  </si>
  <si>
    <t>BANK ACCOUNTS</t>
  </si>
  <si>
    <t>IRD</t>
  </si>
  <si>
    <t>TOYOTA FINANCE</t>
  </si>
  <si>
    <t>OTHER</t>
  </si>
  <si>
    <t>BANK FEES</t>
  </si>
  <si>
    <t>CARD
FEES</t>
  </si>
  <si>
    <t>DR INT BUSINESS</t>
  </si>
  <si>
    <t>CR INT BUSINESS</t>
  </si>
  <si>
    <t>WH TAX BUSINESS</t>
  </si>
  <si>
    <t>KIWI SAVER</t>
  </si>
  <si>
    <t>GST /PAYE INTEREST</t>
  </si>
  <si>
    <t>GST /PAYE PENALTY</t>
  </si>
  <si>
    <t>DEALER STMT</t>
  </si>
  <si>
    <t>HP'S</t>
  </si>
  <si>
    <t>CAPITAL LOAN</t>
  </si>
  <si>
    <t>GILLS ROAD</t>
  </si>
  <si>
    <t>ACC LEVY</t>
  </si>
  <si>
    <t>HUNTER FINANCE</t>
  </si>
  <si>
    <t>MISC-int</t>
  </si>
  <si>
    <t xml:space="preserve"> STD ACC (2571)</t>
  </si>
  <si>
    <t>TOTALS</t>
  </si>
  <si>
    <t>CR INT SAVINGS</t>
  </si>
  <si>
    <t>WH TAX SAVINGS</t>
  </si>
  <si>
    <t>Interest Other</t>
  </si>
  <si>
    <t>Floorplan interest</t>
  </si>
  <si>
    <t>%</t>
  </si>
  <si>
    <t>$ p.a</t>
  </si>
  <si>
    <t>$ p.m</t>
  </si>
  <si>
    <t xml:space="preserve">SUMMARY </t>
  </si>
  <si>
    <t>FY25</t>
  </si>
  <si>
    <t>EX</t>
  </si>
  <si>
    <t>Leadership</t>
  </si>
  <si>
    <t>Facilities</t>
  </si>
  <si>
    <t>H&amp;S</t>
  </si>
  <si>
    <t>IT</t>
  </si>
  <si>
    <t xml:space="preserve">Accounting </t>
  </si>
  <si>
    <t>Legal</t>
  </si>
  <si>
    <t xml:space="preserve">TOTAL: </t>
  </si>
  <si>
    <t>EX- Staff Entertainment</t>
  </si>
  <si>
    <t>EX- Staff Wellbeing</t>
  </si>
  <si>
    <t>FAR</t>
  </si>
  <si>
    <t>Code</t>
  </si>
  <si>
    <t>Amounts</t>
  </si>
  <si>
    <t>FY 2025</t>
  </si>
  <si>
    <t>FBT</t>
  </si>
  <si>
    <t>BCP Letter</t>
  </si>
  <si>
    <t>Ad-hoc</t>
  </si>
  <si>
    <t>$1,000 per quarter</t>
  </si>
  <si>
    <t>Staff Entertainment</t>
  </si>
  <si>
    <t>Financial Reports &amp; Tax Return</t>
  </si>
  <si>
    <t>General consulting fees</t>
  </si>
  <si>
    <t>Variable-1/Semi-Fixed-2</t>
  </si>
  <si>
    <t>Enviro Envirocare</t>
  </si>
  <si>
    <t>Annually site H&amp;S audit</t>
  </si>
  <si>
    <t>split 10% to 132</t>
  </si>
  <si>
    <t>NZD294937</t>
  </si>
  <si>
    <t>APAJ</t>
  </si>
  <si>
    <t>I7121973</t>
  </si>
  <si>
    <t>PO19004094</t>
  </si>
  <si>
    <t>APRC</t>
  </si>
  <si>
    <t>Toilet rolls &amp; paper towels</t>
  </si>
  <si>
    <t>INV-11673</t>
  </si>
  <si>
    <t>Office Supplies NST</t>
  </si>
  <si>
    <t>Benefitz Advertising &amp; Gra North Western Toyota Sales Folders</t>
  </si>
  <si>
    <t>Solutions 3sixty Work</t>
  </si>
  <si>
    <t>PO19004086</t>
  </si>
  <si>
    <t>BUSINESS CARDS FOR PETER SUN</t>
  </si>
  <si>
    <t>Auto Disc Ltd</t>
  </si>
  <si>
    <t>Vehicle Testing NZ Ltd (VTNZ)</t>
  </si>
  <si>
    <t>Print Consultants LtdPeter Sun Lexus of North Shore Name Badge</t>
  </si>
  <si>
    <t xml:space="preserve">Solutions 3sixty Work Business cards Prem &amp; King </t>
  </si>
  <si>
    <t>PO19004092</t>
  </si>
  <si>
    <t>PO19004093</t>
  </si>
  <si>
    <t>RBI-390643</t>
  </si>
  <si>
    <t xml:space="preserve">Direct Office Products Depot (OPD)TUFFY COMMERCIAL KITCHEN PAPER TOWEL 2 PLIVI IMPRESSA 3053 TOILET TISSUE 3 PLY 225 SHEET PACK 6  LY TWIN PACK </t>
  </si>
  <si>
    <t>PO19004082</t>
  </si>
  <si>
    <t xml:space="preserve">2x stamps for service dept. </t>
  </si>
  <si>
    <t>Noel Leeming Group Limited</t>
  </si>
  <si>
    <t>PO14021413</t>
  </si>
  <si>
    <t>Lunchroom fridge</t>
  </si>
  <si>
    <t>PO11209323</t>
  </si>
  <si>
    <t>Magnetic Name Badge Strips</t>
  </si>
  <si>
    <t>PO11209301</t>
  </si>
  <si>
    <t>Lexus Business Cards for Peter Sun Lexus Name Badge for Peter Sun</t>
  </si>
  <si>
    <t>PO19004089</t>
  </si>
  <si>
    <t>Warehouse Stationery Ltd</t>
  </si>
  <si>
    <t>PO14021430</t>
  </si>
  <si>
    <t>SD Card Reader</t>
  </si>
  <si>
    <t>Warehouse Stationery Ltd WS EFTPOS ROLL 57X40 2PK</t>
  </si>
  <si>
    <t>PO19004087</t>
  </si>
  <si>
    <t>STATIONERY FOR WHOLE SITE</t>
  </si>
  <si>
    <t>Noel Leeming Group Limited Customer lounge fridge</t>
  </si>
  <si>
    <t>I7114727</t>
  </si>
  <si>
    <t>Healthbox</t>
  </si>
  <si>
    <t>PO11209351</t>
  </si>
  <si>
    <t>New office chair for Helen Wang at Lexus Showroom</t>
  </si>
  <si>
    <t>PO19004080</t>
  </si>
  <si>
    <t>PO19004078</t>
  </si>
  <si>
    <t>STATIONERY</t>
  </si>
  <si>
    <t>PO19004068</t>
  </si>
  <si>
    <t>Lexus Business Cards for George Manaton &amp; Gail McNamara</t>
  </si>
  <si>
    <t>Heatzone Ltd</t>
  </si>
  <si>
    <t xml:space="preserve">Heatzone Ltd monsoon cooler hire </t>
  </si>
  <si>
    <t>Sundry Creditors  parts box</t>
  </si>
  <si>
    <t>PO44101219</t>
  </si>
  <si>
    <t>CSL items</t>
  </si>
  <si>
    <t>PO19004077</t>
  </si>
  <si>
    <t>PO34009092</t>
  </si>
  <si>
    <t>AA battery
A4 Paper
A4 clear pocket
Paper Towels
Toilet paper
Cups
Mints
Thermal machine roll</t>
  </si>
  <si>
    <t>PO19004076</t>
  </si>
  <si>
    <t>Pitney Bowes NZ Ltd</t>
  </si>
  <si>
    <t>I7311787</t>
  </si>
  <si>
    <t>PO43100005</t>
  </si>
  <si>
    <t>label maker lab els</t>
  </si>
  <si>
    <t>PO11209204</t>
  </si>
  <si>
    <t>Lexus Business Cards for Bobby Chan</t>
  </si>
  <si>
    <t>PO19004075</t>
  </si>
  <si>
    <t>PO44101211</t>
  </si>
  <si>
    <t>office supplies</t>
  </si>
  <si>
    <t>Warehouse Stationery Ltd Phone Connor lexus service</t>
  </si>
  <si>
    <t>NZD291653</t>
  </si>
  <si>
    <t>I7099319</t>
  </si>
  <si>
    <t>PO19004071</t>
  </si>
  <si>
    <t>PO19004073</t>
  </si>
  <si>
    <t>BROTHER TONERS</t>
  </si>
  <si>
    <t>PO44101205</t>
  </si>
  <si>
    <t>OFFICE SUPPLIES</t>
  </si>
  <si>
    <t>R868479</t>
  </si>
  <si>
    <t>Advanced Brake Skimming- NEW LYNN</t>
  </si>
  <si>
    <t>INV-2393</t>
  </si>
  <si>
    <t>I7093121</t>
  </si>
  <si>
    <t>Canon New Zealand Ltd NPG-71 TONER BLACK, iRADVC5500 SERIES</t>
  </si>
  <si>
    <t>Print Consultants Ltd bUSSINESS CARDS dI wANG, nEVILLE mEHULK</t>
  </si>
  <si>
    <t>I7090321</t>
  </si>
  <si>
    <t>Canon New Zealand Ltd TONER MAGENTA,</t>
  </si>
  <si>
    <t>Turbosmart</t>
  </si>
  <si>
    <t>Auckland Packaging Company (JAZZ)</t>
  </si>
  <si>
    <t>Auckland Packaging Company (JAZZ) Desk Card for acrylic base - 4kinds</t>
  </si>
  <si>
    <t>PO11209189</t>
  </si>
  <si>
    <t>Lexus Business Cards for Michelle Watts Joyce Vaz Steve Shannon</t>
  </si>
  <si>
    <t>PO44101185</t>
  </si>
  <si>
    <t>Workshop fan
Laminated sticker cassetes</t>
  </si>
  <si>
    <t>I7082297</t>
  </si>
  <si>
    <t>PO19004052</t>
  </si>
  <si>
    <t>Auckland Packaging Company (JAZZ) Desk Card &amp; Base Steve Brown-Hawke</t>
  </si>
  <si>
    <t>PO19004050</t>
  </si>
  <si>
    <t>PO19004047</t>
  </si>
  <si>
    <t>SUNSCREEN AND TOILET PAPER FOR SITE</t>
  </si>
  <si>
    <t>PO19004044</t>
  </si>
  <si>
    <t>PO19004043</t>
  </si>
  <si>
    <t>PO19004042</t>
  </si>
  <si>
    <t>BROTHER TONERS FOR SERVICE DEPARTMENT</t>
  </si>
  <si>
    <t>PO19004038</t>
  </si>
  <si>
    <t xml:space="preserve">Toners for Daniel, Andreas and Frankie printers </t>
  </si>
  <si>
    <t>PO19004039</t>
  </si>
  <si>
    <t>PO19004037</t>
  </si>
  <si>
    <t>PO24008561</t>
  </si>
  <si>
    <t>NWT STAMPS X 4</t>
  </si>
  <si>
    <t>PO14021023</t>
  </si>
  <si>
    <t>items for internal used car work</t>
  </si>
  <si>
    <t>Warehouse Stationery Ltd  ER ECR2025BP2 LTHM COIN 2PK</t>
  </si>
  <si>
    <t>Crown Worldwide (NZ) Ltd</t>
  </si>
  <si>
    <t>NZD288427</t>
  </si>
  <si>
    <t>PO19004019</t>
  </si>
  <si>
    <t>NAME BADGE FOR NEVILLE HAWKES</t>
  </si>
  <si>
    <t>R766422</t>
  </si>
  <si>
    <t>R760773</t>
  </si>
  <si>
    <t>PO19004031</t>
  </si>
  <si>
    <t>Copy Paper</t>
  </si>
  <si>
    <t>PO19004030</t>
  </si>
  <si>
    <t>PO19004026</t>
  </si>
  <si>
    <t>Solutions 3sixty Work Hobsonville B Card - One Side x Tony Jeffs</t>
  </si>
  <si>
    <t>R735666</t>
  </si>
  <si>
    <t>PO19004007</t>
  </si>
  <si>
    <t>BUSINESS CARDS FOR PAUL MCTERNAN</t>
  </si>
  <si>
    <t>PO19004016</t>
  </si>
  <si>
    <t>stationery for whole site</t>
  </si>
  <si>
    <t>PO19004017</t>
  </si>
  <si>
    <t>GNIN</t>
  </si>
  <si>
    <t>14.12.2023</t>
  </si>
  <si>
    <t xml:space="preserve">Sam Jones Team dinner , office supplies </t>
  </si>
  <si>
    <t>PO34008939</t>
  </si>
  <si>
    <t>A4 paper
Gloves
Toilet paper
cups
mints
Post-it
Highlighter</t>
  </si>
  <si>
    <t>PO44101135</t>
  </si>
  <si>
    <t>usb to usb-c adaptor</t>
  </si>
  <si>
    <t>PO19004015</t>
  </si>
  <si>
    <t>Japanese Race Supplies Limited</t>
  </si>
  <si>
    <t>I7311057</t>
  </si>
  <si>
    <t>PO19004012</t>
  </si>
  <si>
    <t>Locksmart</t>
  </si>
  <si>
    <t>PO44101092</t>
  </si>
  <si>
    <t>service table</t>
  </si>
  <si>
    <t xml:space="preserve">Steve Brown Hawke NLN Cabinetry  </t>
  </si>
  <si>
    <t>PO44101116</t>
  </si>
  <si>
    <t>label maker casettes</t>
  </si>
  <si>
    <t>R702119</t>
  </si>
  <si>
    <t xml:space="preserve">N Z Safety Limited Signs </t>
  </si>
  <si>
    <t>PO19004009</t>
  </si>
  <si>
    <t>PO19004008</t>
  </si>
  <si>
    <t>RBC-12413</t>
  </si>
  <si>
    <t>INV-11353</t>
  </si>
  <si>
    <t>INV-11352</t>
  </si>
  <si>
    <t>Lincoln Tyre Centre</t>
  </si>
  <si>
    <t>GLJN</t>
  </si>
  <si>
    <t>170 clear out</t>
  </si>
  <si>
    <t>PO19003966</t>
  </si>
  <si>
    <t>NAME BADGE X 2 FOR CHRIS CHIN</t>
  </si>
  <si>
    <t>PO19003971</t>
  </si>
  <si>
    <t>PRESENTATION FOLDERS</t>
  </si>
  <si>
    <t>Brandpartners Ltd</t>
  </si>
  <si>
    <t>INV-13265</t>
  </si>
  <si>
    <t>Brandpartners Ltd Toyota Powder Coated Steel Specification Stands</t>
  </si>
  <si>
    <t>PO19004002</t>
  </si>
  <si>
    <t>TONER FOR SHOWROOM</t>
  </si>
  <si>
    <t>PO19004001</t>
  </si>
  <si>
    <t>PO19004000</t>
  </si>
  <si>
    <t>stationery for whole site, as other departments require stationery.</t>
  </si>
  <si>
    <t>PO14020837</t>
  </si>
  <si>
    <t>front office items for pod</t>
  </si>
  <si>
    <t xml:space="preserve">Warehouse Stationery Ltd TI MOUSE PAD W/WRIST SUPPORT </t>
  </si>
  <si>
    <t>PO19003998</t>
  </si>
  <si>
    <t>stationery for showroom and service/whole site</t>
  </si>
  <si>
    <t>Drive Text NZ ltd</t>
  </si>
  <si>
    <t>RBI-378469</t>
  </si>
  <si>
    <t>Smartpay Ltd</t>
  </si>
  <si>
    <t>SO288077</t>
  </si>
  <si>
    <t>RBI-377908</t>
  </si>
  <si>
    <t>I7035837</t>
  </si>
  <si>
    <t>Canon New Zealand Ltd  WASTE TONER CONTAINER FOR IRADV C5000/C5200 SERIE</t>
  </si>
  <si>
    <t>PO19003989</t>
  </si>
  <si>
    <t>A new Trodat Stamp for Andreas</t>
  </si>
  <si>
    <t>BS21.10.23</t>
  </si>
  <si>
    <t>I7032758</t>
  </si>
  <si>
    <t>PO19003997</t>
  </si>
  <si>
    <t>I7032718</t>
  </si>
  <si>
    <t>PO15000627</t>
  </si>
  <si>
    <t>tree for grooming dept</t>
  </si>
  <si>
    <t>PO14020789</t>
  </si>
  <si>
    <t>office items</t>
  </si>
  <si>
    <t>INV-11291</t>
  </si>
  <si>
    <t>PO44101091</t>
  </si>
  <si>
    <t>service sundry item</t>
  </si>
  <si>
    <t>PO44101113</t>
  </si>
  <si>
    <t>csl/office supplies</t>
  </si>
  <si>
    <t>RBI-377309</t>
  </si>
  <si>
    <t>N Z Safety Limited ONEPURE 300ML GLASS STILL ARTESIAN WATER 15 UNITS PER CARTON</t>
  </si>
  <si>
    <t>R642608</t>
  </si>
  <si>
    <t>Print Consultants Ltd Lexus of North Shore Name Badge</t>
  </si>
  <si>
    <t>I7032717</t>
  </si>
  <si>
    <t>R639317</t>
  </si>
  <si>
    <t>PO11208450</t>
  </si>
  <si>
    <t>Lexus Business Cards for Helen Wang</t>
  </si>
  <si>
    <t>PO19003993</t>
  </si>
  <si>
    <t>STATIONERY FOR SITE</t>
  </si>
  <si>
    <t>PO24008503</t>
  </si>
  <si>
    <t>gloves</t>
  </si>
  <si>
    <t>PO15000624</t>
  </si>
  <si>
    <t>NXP NZ (formerly WINC)- NS Stationary</t>
  </si>
  <si>
    <t>PO19003992</t>
  </si>
  <si>
    <t>RBI-376859</t>
  </si>
  <si>
    <t>PO44101077</t>
  </si>
  <si>
    <t>workshop gloves</t>
  </si>
  <si>
    <t>RBI-376799</t>
  </si>
  <si>
    <t>Direct Office Products Depot (OPD)- hobby</t>
  </si>
  <si>
    <t>AML Jesters Limited</t>
  </si>
  <si>
    <t>AML Jesters Limited- October Pies delivered to Cameron Panelbeaters 19th and 26th</t>
  </si>
  <si>
    <t>PO44101074</t>
  </si>
  <si>
    <t>kitchen/csl supplies</t>
  </si>
  <si>
    <t>I7310938</t>
  </si>
  <si>
    <t>NXP NZ (formerly WINC) Brown Kraft Counter Roll</t>
  </si>
  <si>
    <t>PO19003988</t>
  </si>
  <si>
    <t>PO19003987</t>
  </si>
  <si>
    <t>Instant Windscreens &amp; Tinting</t>
  </si>
  <si>
    <t>NZ07588</t>
  </si>
  <si>
    <t>NZ Transport Agency MR13B</t>
  </si>
  <si>
    <t>Nespresso New Zealand- coffee order</t>
  </si>
  <si>
    <t>PO19003985</t>
  </si>
  <si>
    <t>Benspoke Fabworks</t>
  </si>
  <si>
    <t>Benspoke Fabworks- Turbosmart display stand</t>
  </si>
  <si>
    <t>PO19003982</t>
  </si>
  <si>
    <t>RBI-375568</t>
  </si>
  <si>
    <t xml:space="preserve">Direct Office Products Depot (OPD) </t>
  </si>
  <si>
    <t>RBI-375317</t>
  </si>
  <si>
    <t>Armstrongs West Auckland</t>
  </si>
  <si>
    <t xml:space="preserve">Warehouse Stationery Ltd card holder pilot pintor </t>
  </si>
  <si>
    <t xml:space="preserve">Staff Reimbursements Karen readings </t>
  </si>
  <si>
    <t>PO19003977</t>
  </si>
  <si>
    <t>STATIONERY FOR ALL DEPARTMENTS</t>
  </si>
  <si>
    <t>PO19003976</t>
  </si>
  <si>
    <t>RBI-374509</t>
  </si>
  <si>
    <t>Direct Office Products Depot (OPD) OPD COPY PAPER A4 80GSM PACK 500 SHEETS</t>
  </si>
  <si>
    <t>PO23000019</t>
  </si>
  <si>
    <t>PO19003942</t>
  </si>
  <si>
    <t>Name badge for Eric Zhang</t>
  </si>
  <si>
    <t>PO19003967</t>
  </si>
  <si>
    <t>STATIONERY 
PAPER A4
INK FOR LINDA MILLS</t>
  </si>
  <si>
    <t>Cash Sale Service</t>
  </si>
  <si>
    <t>INV-11205</t>
  </si>
  <si>
    <t>A Team IT Supplied OKI consumables as per request</t>
  </si>
  <si>
    <t>INV-11196</t>
  </si>
  <si>
    <t>PO19003963</t>
  </si>
  <si>
    <t>PO19003961</t>
  </si>
  <si>
    <t>Northland Toyota (Crowood Ltd)</t>
  </si>
  <si>
    <t>JC14067150</t>
  </si>
  <si>
    <t>PO19003953</t>
  </si>
  <si>
    <t>PO19003959</t>
  </si>
  <si>
    <t>PO11208807</t>
  </si>
  <si>
    <t>Lexus Name Badge for Michelle Watts</t>
  </si>
  <si>
    <t>PO19003951</t>
  </si>
  <si>
    <t>RBI-372661</t>
  </si>
  <si>
    <t>PO34008749</t>
  </si>
  <si>
    <t>A4
key tags
rubber bands
Mints
hand soap
cups</t>
  </si>
  <si>
    <t>PO44101016</t>
  </si>
  <si>
    <t>I6998833</t>
  </si>
  <si>
    <t>Canon New Zealand Ltd NPG-71 TONER YELLOW, iIRADVC5500 SERIES</t>
  </si>
  <si>
    <t>I7310283</t>
  </si>
  <si>
    <t>PO19003947</t>
  </si>
  <si>
    <t>PO19003946</t>
  </si>
  <si>
    <t>PO44101004</t>
  </si>
  <si>
    <t>PO24008427</t>
  </si>
  <si>
    <t>Wairau Brake Services</t>
  </si>
  <si>
    <t>14340-1</t>
  </si>
  <si>
    <t>R500403</t>
  </si>
  <si>
    <t>PO19003940</t>
  </si>
  <si>
    <t>1 x set TN251</t>
  </si>
  <si>
    <t>PO19003941</t>
  </si>
  <si>
    <t>RBI-371147</t>
  </si>
  <si>
    <t>Chubb New Zealand Ltd</t>
  </si>
  <si>
    <t>PO19003936</t>
  </si>
  <si>
    <t>Toners</t>
  </si>
  <si>
    <t>PO19003934</t>
  </si>
  <si>
    <t>PO19003933</t>
  </si>
  <si>
    <t>PO44100996</t>
  </si>
  <si>
    <t>office/kitchen supplies</t>
  </si>
  <si>
    <t>Benefitz Advertising &amp; Gra NWT A4 Presentation Folders</t>
  </si>
  <si>
    <t>Trimfix Ltd</t>
  </si>
  <si>
    <t>Winger Motors Greenlane</t>
  </si>
  <si>
    <t>NZD278350</t>
  </si>
  <si>
    <t>Solutions 3sixty Work Bussiness cards New Lynn</t>
  </si>
  <si>
    <t>PO19003884</t>
  </si>
  <si>
    <t>Mehul Bhardwaj</t>
  </si>
  <si>
    <t>PO19003877</t>
  </si>
  <si>
    <t>Business Cards
Prem Chand
Donovan Watkins</t>
  </si>
  <si>
    <t>PO44100986</t>
  </si>
  <si>
    <t>Stationary</t>
  </si>
  <si>
    <t>28.09.2023</t>
  </si>
  <si>
    <t>PO19003926</t>
  </si>
  <si>
    <t>3 B432 Drums
3 B432 Toners</t>
  </si>
  <si>
    <t>PO44100985</t>
  </si>
  <si>
    <t>rags</t>
  </si>
  <si>
    <t>PO19003927</t>
  </si>
  <si>
    <t>Cash Customer Parts</t>
  </si>
  <si>
    <t>PO24008405</t>
  </si>
  <si>
    <t>printer ink</t>
  </si>
  <si>
    <t>R432875</t>
  </si>
  <si>
    <t>PO19003918</t>
  </si>
  <si>
    <t>Laminate sheets</t>
  </si>
  <si>
    <t>PO19003919</t>
  </si>
  <si>
    <t>PO19003924</t>
  </si>
  <si>
    <t>Kumeu-Huapai Panel &amp; Paint Ltd</t>
  </si>
  <si>
    <t>PO11208761</t>
  </si>
  <si>
    <t>Lexus name badge for Will Silva</t>
  </si>
  <si>
    <t>RBI-369288</t>
  </si>
  <si>
    <t>INV-11091</t>
  </si>
  <si>
    <t>PO19003915</t>
  </si>
  <si>
    <t>INV-11070</t>
  </si>
  <si>
    <t>I6977685</t>
  </si>
  <si>
    <t>PO44100964</t>
  </si>
  <si>
    <t>OFFICE/CSL SUPPLIES</t>
  </si>
  <si>
    <t>PO19003909</t>
  </si>
  <si>
    <t>PO19003905</t>
  </si>
  <si>
    <t>1 set TN251 Toners</t>
  </si>
  <si>
    <t>PO19003910</t>
  </si>
  <si>
    <t>PO19003907</t>
  </si>
  <si>
    <t>PO19003906</t>
  </si>
  <si>
    <t>I6977639</t>
  </si>
  <si>
    <t>I6977640</t>
  </si>
  <si>
    <t>R419966</t>
  </si>
  <si>
    <t>Toyota NZ Parts HENDERSON</t>
  </si>
  <si>
    <t>Warehouse Stationery Ltd FLWS CRYSTAL GEL WRIST REST</t>
  </si>
  <si>
    <t>N Z Safety Limited CONTAINER DIESEL SCEPTER SCD520 20L</t>
  </si>
  <si>
    <t>PO19003897</t>
  </si>
  <si>
    <t>OKI B432 Toner x 4
OKI MC563 K,C,M</t>
  </si>
  <si>
    <t>PO19003898</t>
  </si>
  <si>
    <t>RBC-12112</t>
  </si>
  <si>
    <t>PO19003895</t>
  </si>
  <si>
    <t>RBI-367523</t>
  </si>
  <si>
    <t>Topmaq (Hitchon international ltd)</t>
  </si>
  <si>
    <t>PO44100942</t>
  </si>
  <si>
    <t>office/csl supplies</t>
  </si>
  <si>
    <t>I6966918</t>
  </si>
  <si>
    <t>PO19003878</t>
  </si>
  <si>
    <t>Diary order</t>
  </si>
  <si>
    <t>PO34008621</t>
  </si>
  <si>
    <t>cups 
roll paper</t>
  </si>
  <si>
    <t>PO19003887</t>
  </si>
  <si>
    <t>stationery</t>
  </si>
  <si>
    <t>PO19003888</t>
  </si>
  <si>
    <t>hot chocolate sachets</t>
  </si>
  <si>
    <t>PO19003890</t>
  </si>
  <si>
    <t xml:space="preserve">stationery </t>
  </si>
  <si>
    <t>RBI-366652</t>
  </si>
  <si>
    <t>Napa Auto Parts</t>
  </si>
  <si>
    <t>PO34008617</t>
  </si>
  <si>
    <t>Coffee
Milo
Mints
Machine roll paper
packing tape
staples
sugar
Cups
toilet paper</t>
  </si>
  <si>
    <t>PO19003937</t>
  </si>
  <si>
    <t>PO19003883</t>
  </si>
  <si>
    <t>Kane Southgate</t>
  </si>
  <si>
    <t>Scratch Busters</t>
  </si>
  <si>
    <t>Scratch Busters (Renovarte Ltd)</t>
  </si>
  <si>
    <t>Schofield &amp; Co Ltd</t>
  </si>
  <si>
    <t>CL6241</t>
  </si>
  <si>
    <t>AUG</t>
  </si>
  <si>
    <t>NZD274935</t>
  </si>
  <si>
    <t>Solutions 3sixty Work bussiness cars daniel , jim jung</t>
  </si>
  <si>
    <t>Solutions 3sixty Work B card Oliver Godward</t>
  </si>
  <si>
    <t>Fixed expenses allocation</t>
  </si>
  <si>
    <t>R392271</t>
  </si>
  <si>
    <t>R378777</t>
  </si>
  <si>
    <t>R377527</t>
  </si>
  <si>
    <t>PO19003854</t>
  </si>
  <si>
    <t>Business Cards
James Vann x 1000
William Li x 500</t>
  </si>
  <si>
    <t>PO19003872</t>
  </si>
  <si>
    <t>Business Cards
Kevin Chow</t>
  </si>
  <si>
    <t>PO19003857</t>
  </si>
  <si>
    <t>Business Cards
King Wei</t>
  </si>
  <si>
    <t>R398365</t>
  </si>
  <si>
    <t>RBI-365381</t>
  </si>
  <si>
    <t>NXP NZ (formerly WINC) Text Stamp</t>
  </si>
  <si>
    <t>INV-10963</t>
  </si>
  <si>
    <t xml:space="preserve">Staff Reimbursements Joshua Items for Lexus Kitchen &amp; Lexus workshop Lunch </t>
  </si>
  <si>
    <t>INV-10955</t>
  </si>
  <si>
    <t>PO19003874</t>
  </si>
  <si>
    <t>Brother Toner
TN251 Full Set</t>
  </si>
  <si>
    <t>PO44100919</t>
  </si>
  <si>
    <t>white board</t>
  </si>
  <si>
    <t>PO44100916</t>
  </si>
  <si>
    <t>CSL supplies</t>
  </si>
  <si>
    <t xml:space="preserve">Bespoke Risk Solutions </t>
  </si>
  <si>
    <t>NV-1939343</t>
  </si>
  <si>
    <t>Bespoke Risk Solutions  display dump tube</t>
  </si>
  <si>
    <t>PO19003870</t>
  </si>
  <si>
    <t>RBI-364970</t>
  </si>
  <si>
    <t>Placemakers</t>
  </si>
  <si>
    <t>Placemakers Yale Securi Pushlock White MC93C4W</t>
  </si>
  <si>
    <t>PO11208675</t>
  </si>
  <si>
    <t>RBI-364781</t>
  </si>
  <si>
    <t>PO44100909</t>
  </si>
  <si>
    <t>stationary &amp; supplies</t>
  </si>
  <si>
    <t xml:space="preserve">Staff Reimbursements extention cord </t>
  </si>
  <si>
    <t>PO19003864</t>
  </si>
  <si>
    <t>Stationery - Grooming
Dan Sayer</t>
  </si>
  <si>
    <t>I6951464</t>
  </si>
  <si>
    <t>I6951505</t>
  </si>
  <si>
    <t>I6951463</t>
  </si>
  <si>
    <t>Print Consultants Ltd Michelle Watts  Tristan Liu Business cards</t>
  </si>
  <si>
    <t>PO19003863</t>
  </si>
  <si>
    <t>Green Tea, Standard Tea, Batteries AA &amp; AAA, Label Machine Tape</t>
  </si>
  <si>
    <t>PO19003860</t>
  </si>
  <si>
    <t>I6944795</t>
  </si>
  <si>
    <t>Canon New Zealand Ltd NPG46 MAGENTA TONER,</t>
  </si>
  <si>
    <t>RBI-363707</t>
  </si>
  <si>
    <t>Office Products online</t>
  </si>
  <si>
    <t>RBI-357410</t>
  </si>
  <si>
    <t>I7309507</t>
  </si>
  <si>
    <t>PO19003853</t>
  </si>
  <si>
    <t>RBI-363329</t>
  </si>
  <si>
    <t>RBI-363169</t>
  </si>
  <si>
    <t>RBI-363062</t>
  </si>
  <si>
    <t>PO22010822</t>
  </si>
  <si>
    <t>PO44100875</t>
  </si>
  <si>
    <t>PO14020100</t>
  </si>
  <si>
    <t>drain cleaner</t>
  </si>
  <si>
    <t>Automotive Visuals 2005 Ltd 30 Hook Key Roll</t>
  </si>
  <si>
    <t>INV-10884</t>
  </si>
  <si>
    <t>PO19003850</t>
  </si>
  <si>
    <t>R284432</t>
  </si>
  <si>
    <t>N Z Safety Limited SAFETY STEP ORANGE 505X505X365MM</t>
  </si>
  <si>
    <t>PO19003849</t>
  </si>
  <si>
    <t>PO19003844</t>
  </si>
  <si>
    <t>INV-10957</t>
  </si>
  <si>
    <t>Solutions 3sixty Work NWT B Card - One side - Daniel Assuncao</t>
  </si>
  <si>
    <t>NZD271599</t>
  </si>
  <si>
    <t>R262517</t>
  </si>
  <si>
    <t>PO44100866</t>
  </si>
  <si>
    <t>PO19003838</t>
  </si>
  <si>
    <t>Invoice Paper for Parts Department</t>
  </si>
  <si>
    <t>R264556</t>
  </si>
  <si>
    <t>PO19003802</t>
  </si>
  <si>
    <t>Business Cards Star Chen</t>
  </si>
  <si>
    <t>PO11208567</t>
  </si>
  <si>
    <t>Lexus Business Cards for Joyce Vaz</t>
  </si>
  <si>
    <t>PO11208547</t>
  </si>
  <si>
    <t>2 x Lexus Name Badge for Michelle Watts</t>
  </si>
  <si>
    <t>PO11208565</t>
  </si>
  <si>
    <t>2 x Lexus Name Badge for Helen Wang</t>
  </si>
  <si>
    <t>PO19003807</t>
  </si>
  <si>
    <t>Business Cards
Prem Chand</t>
  </si>
  <si>
    <t>PO19003843</t>
  </si>
  <si>
    <t>R25531</t>
  </si>
  <si>
    <t>PO11208550</t>
  </si>
  <si>
    <t>Lexus Business Cards for Steve Shannon</t>
  </si>
  <si>
    <t>R256212</t>
  </si>
  <si>
    <t>PO19003842</t>
  </si>
  <si>
    <t>INV-10834</t>
  </si>
  <si>
    <t>INV-10840</t>
  </si>
  <si>
    <t>A Team IT Merissa/Consumables</t>
  </si>
  <si>
    <t>PO19003836</t>
  </si>
  <si>
    <t>Hot Cups</t>
  </si>
  <si>
    <t>PO19003835</t>
  </si>
  <si>
    <t>Image Drums
OKI MC573
Y M C</t>
  </si>
  <si>
    <t>PO19003834</t>
  </si>
  <si>
    <t>PO19003833</t>
  </si>
  <si>
    <t>RBI-361253</t>
  </si>
  <si>
    <t>PO19003832</t>
  </si>
  <si>
    <t>Large Toilet Rolls</t>
  </si>
  <si>
    <t>PO19003831</t>
  </si>
  <si>
    <t>PO44100851</t>
  </si>
  <si>
    <t>R229268</t>
  </si>
  <si>
    <t>Hamish Bhan Packing tape</t>
  </si>
  <si>
    <t>R221328</t>
  </si>
  <si>
    <t>PO19003820</t>
  </si>
  <si>
    <t>PO19003821</t>
  </si>
  <si>
    <t>I6923260</t>
  </si>
  <si>
    <t>I6923220</t>
  </si>
  <si>
    <t>I6923219</t>
  </si>
  <si>
    <t>PL14000368</t>
  </si>
  <si>
    <t>Waste Oil drum pipe fittings</t>
  </si>
  <si>
    <t>R223124</t>
  </si>
  <si>
    <t>R212903</t>
  </si>
  <si>
    <t>R210803</t>
  </si>
  <si>
    <t>PO11208449</t>
  </si>
  <si>
    <t>Lexus Business Cards for Julie Grgicevich</t>
  </si>
  <si>
    <t>I7309113</t>
  </si>
  <si>
    <t>PO19003815</t>
  </si>
  <si>
    <t>Toner Signature office
C532 Black</t>
  </si>
  <si>
    <t>PO19003818</t>
  </si>
  <si>
    <t>PBTECH</t>
  </si>
  <si>
    <t>PO19003813</t>
  </si>
  <si>
    <t>RBI-359195</t>
  </si>
  <si>
    <t>PO19003810</t>
  </si>
  <si>
    <t>PO44100819</t>
  </si>
  <si>
    <t>PO34008431</t>
  </si>
  <si>
    <t>Mints
Cups
paper towels
Toilet paper
highlighters
markers
A4 paper
bags</t>
  </si>
  <si>
    <t>PO34008432</t>
  </si>
  <si>
    <t>Coffee X3
Milk Powder X10</t>
  </si>
  <si>
    <t>NZD268277</t>
  </si>
  <si>
    <t>PO19003793</t>
  </si>
  <si>
    <t>Business Cards
Trisha Stewart</t>
  </si>
  <si>
    <t>PO19003796</t>
  </si>
  <si>
    <t>Business Cards for Kyle smuts</t>
  </si>
  <si>
    <t>PO19003782</t>
  </si>
  <si>
    <t>Business Cards 250
Dan Sayer</t>
  </si>
  <si>
    <t>N Z Couriers Ltd</t>
  </si>
  <si>
    <t>202312/248</t>
  </si>
  <si>
    <t>PO11208377</t>
  </si>
  <si>
    <t>Lexus Black Folders</t>
  </si>
  <si>
    <t>RBI-357708</t>
  </si>
  <si>
    <t>Direct Office Products Depot (OPD) Coffee, tissue</t>
  </si>
  <si>
    <t>PO19003806</t>
  </si>
  <si>
    <t>PO19003800</t>
  </si>
  <si>
    <t>Stamp T/A for service</t>
  </si>
  <si>
    <t>RBI-358250</t>
  </si>
  <si>
    <t>INV-10708</t>
  </si>
  <si>
    <t>PO44100795</t>
  </si>
  <si>
    <t>heaters</t>
  </si>
  <si>
    <t>R138808</t>
  </si>
  <si>
    <t>PO19003785</t>
  </si>
  <si>
    <t>Name badges for Bronwen Newcombe for NST/NWT and LEXUS</t>
  </si>
  <si>
    <t>PO19003780</t>
  </si>
  <si>
    <t>10 Rolls Service Stickers
WOF Overlays x 1000</t>
  </si>
  <si>
    <t>PO19003798</t>
  </si>
  <si>
    <t>PO19003799</t>
  </si>
  <si>
    <t>I6897730</t>
  </si>
  <si>
    <t>I6897691</t>
  </si>
  <si>
    <t>I6897690</t>
  </si>
  <si>
    <t>R111740</t>
  </si>
  <si>
    <t>PO19003792</t>
  </si>
  <si>
    <t>INV-10666</t>
  </si>
  <si>
    <t xml:space="preserve">A Team IT Toner for NST parts </t>
  </si>
  <si>
    <t>PO19003788</t>
  </si>
  <si>
    <t>PO11208362</t>
  </si>
  <si>
    <t>Lexus Dealership Embossed Follow-On Paper</t>
  </si>
  <si>
    <t>PO19003786</t>
  </si>
  <si>
    <t>PO19003783</t>
  </si>
  <si>
    <t>I7308707</t>
  </si>
  <si>
    <t>PO19003779</t>
  </si>
  <si>
    <t>PO34008349</t>
  </si>
  <si>
    <t>Highlighter
Key tags
Milo
Mints
A4
Paper towels
Toilet paper</t>
  </si>
  <si>
    <t xml:space="preserve">Staff Reimbursments Karen courier post </t>
  </si>
  <si>
    <t>Nz Gaskets Ltd</t>
  </si>
  <si>
    <t>Bridgestone NZ (Wairau)</t>
  </si>
  <si>
    <t>Bridgestone NZ (Wairau) short paid</t>
  </si>
  <si>
    <t>PO34008350</t>
  </si>
  <si>
    <t>Coffee X1
Milk powder X5</t>
  </si>
  <si>
    <t>Bridgestone New Zealand Ltd</t>
  </si>
  <si>
    <t>PI36019085</t>
  </si>
  <si>
    <t>Milford Auto Electrical</t>
  </si>
  <si>
    <t>Deane Apparel</t>
  </si>
  <si>
    <t>New Zealand Post Ltd</t>
  </si>
  <si>
    <t>NZD264909</t>
  </si>
  <si>
    <t>HAI2024871</t>
  </si>
  <si>
    <t>PO19003778</t>
  </si>
  <si>
    <t>3 x B432 Drums
3 x B432 Toners</t>
  </si>
  <si>
    <t>PO19003777</t>
  </si>
  <si>
    <t>PO19003754</t>
  </si>
  <si>
    <t>Business Cards
Reprint Aaron &amp; Sandy
New Print Service</t>
  </si>
  <si>
    <t>PO19003758</t>
  </si>
  <si>
    <t>2x name badges
Tiago Stark
Service Department</t>
  </si>
  <si>
    <t>PO19003736</t>
  </si>
  <si>
    <t>Business Cards Jesse Aston-Ebert</t>
  </si>
  <si>
    <t>PO19003774</t>
  </si>
  <si>
    <t>Business Cards
Adrian Lee</t>
  </si>
  <si>
    <t>PO19003776</t>
  </si>
  <si>
    <t>PO44100775</t>
  </si>
  <si>
    <t>IN2937876</t>
  </si>
  <si>
    <t>Smartpay Ltd- paper roll</t>
  </si>
  <si>
    <t>PO44100774</t>
  </si>
  <si>
    <t>eftpos rolls</t>
  </si>
  <si>
    <t>PO19003771</t>
  </si>
  <si>
    <t>PO19003770</t>
  </si>
  <si>
    <t>PO19003765</t>
  </si>
  <si>
    <t>satationery</t>
  </si>
  <si>
    <t>PO19003766</t>
  </si>
  <si>
    <t>Milk Powder</t>
  </si>
  <si>
    <t>PO24008070</t>
  </si>
  <si>
    <t>PO44100769</t>
  </si>
  <si>
    <t>supplies</t>
  </si>
  <si>
    <t>RBI-354029</t>
  </si>
  <si>
    <t>Direct Office Products Depot (OPD)- hobby stationary</t>
  </si>
  <si>
    <t>PO19003761</t>
  </si>
  <si>
    <t>PO19003760</t>
  </si>
  <si>
    <t>SO257562</t>
  </si>
  <si>
    <t>PO19003759</t>
  </si>
  <si>
    <t>Key Tags</t>
  </si>
  <si>
    <t>PO19003756</t>
  </si>
  <si>
    <t>PO19003755</t>
  </si>
  <si>
    <t>RBI-353455</t>
  </si>
  <si>
    <t>Print Consultants Ltd- Karen readings name badge</t>
  </si>
  <si>
    <t>Print Consultants Ltd- Julie Gregicevich Business card</t>
  </si>
  <si>
    <t>PO19003752</t>
  </si>
  <si>
    <t>RBI-353150</t>
  </si>
  <si>
    <t>Direct Office Products Depot (OPD)- CSC supplies</t>
  </si>
  <si>
    <t>Brake &amp; Transmission Ltd (BNT)</t>
  </si>
  <si>
    <t>20818258:1</t>
  </si>
  <si>
    <t>IN-210836</t>
  </si>
  <si>
    <t>PO19003748</t>
  </si>
  <si>
    <t>Coffee beans x 12 and milk powder x6</t>
  </si>
  <si>
    <t>PO19003747</t>
  </si>
  <si>
    <t>I6862833</t>
  </si>
  <si>
    <t>RBI-352690</t>
  </si>
  <si>
    <t>I6863675</t>
  </si>
  <si>
    <t>RBI-352600</t>
  </si>
  <si>
    <t>RBI-352590</t>
  </si>
  <si>
    <t>04.05.2023</t>
  </si>
  <si>
    <t>Warehouse Stationery Ltd- AMOS JUMBO GLUE STICK 35GM</t>
  </si>
  <si>
    <t>The Promo Lab Ltd</t>
  </si>
  <si>
    <t>45923-1</t>
  </si>
  <si>
    <t>The Promo Lab Ltd- panama pen for NST Service</t>
  </si>
  <si>
    <t>PO19003746</t>
  </si>
  <si>
    <t>S933807</t>
  </si>
  <si>
    <t>S933057</t>
  </si>
  <si>
    <t>Tyre Place Express</t>
  </si>
  <si>
    <t>Glendene Engine Reconditioners</t>
  </si>
  <si>
    <t>PO34008273</t>
  </si>
  <si>
    <t>Restock items</t>
  </si>
  <si>
    <t>P6I2007486</t>
  </si>
  <si>
    <t>NZD260924</t>
  </si>
  <si>
    <t>HAI2023715</t>
  </si>
  <si>
    <t>C6I2009236</t>
  </si>
  <si>
    <t>PO19003726</t>
  </si>
  <si>
    <t>Business Cards
Paul McTernan</t>
  </si>
  <si>
    <t>PO19003708</t>
  </si>
  <si>
    <t>Business Cards Di Wang</t>
  </si>
  <si>
    <t>PO23000016</t>
  </si>
  <si>
    <t>PO19003745</t>
  </si>
  <si>
    <t>Hot Chocolate for Showroom</t>
  </si>
  <si>
    <t>PO19003744</t>
  </si>
  <si>
    <t>PO34008274</t>
  </si>
  <si>
    <t>Coffee x2
Milk powder x5</t>
  </si>
  <si>
    <t>INV-10478</t>
  </si>
  <si>
    <t>PO19003741</t>
  </si>
  <si>
    <t>PO19003743</t>
  </si>
  <si>
    <t>Toners 
Service 1 X TN240
1 Set TN251
Sales 2 X B432</t>
  </si>
  <si>
    <t>RBI-351318</t>
  </si>
  <si>
    <t>PO44100738</t>
  </si>
  <si>
    <t>office/ws supplies</t>
  </si>
  <si>
    <t>Topmaq (Hitchon international ltd)- SILVERBACK STORAGE Locker Cabinet for hobby</t>
  </si>
  <si>
    <t>PO19003730</t>
  </si>
  <si>
    <t>4 boxes Plastic Cups</t>
  </si>
  <si>
    <t>RBI-350665</t>
  </si>
  <si>
    <t>PO44100733</t>
  </si>
  <si>
    <t>SI-0003134</t>
  </si>
  <si>
    <t>REFUND</t>
  </si>
  <si>
    <t>RBI-350674</t>
  </si>
  <si>
    <t>RBC-11622</t>
  </si>
  <si>
    <t>PO19003731</t>
  </si>
  <si>
    <t>4x Boxes of 500ml Bottles of Sparking Water
Please deliver to Lexus of North Shore - 4 Link Drive Wairau Valley</t>
  </si>
  <si>
    <t>PO19003733</t>
  </si>
  <si>
    <t>Coffee Pods and Cups
NST Showroom</t>
  </si>
  <si>
    <t>PO19003729</t>
  </si>
  <si>
    <t>I6847504</t>
  </si>
  <si>
    <t>I6847470</t>
  </si>
  <si>
    <t>PO19003725</t>
  </si>
  <si>
    <t>PO19003723</t>
  </si>
  <si>
    <t>PO44100728</t>
  </si>
  <si>
    <t>RBI-350225</t>
  </si>
  <si>
    <t>RBI-350116</t>
  </si>
  <si>
    <t>INV-10392</t>
  </si>
  <si>
    <t>Donna Darby</t>
  </si>
  <si>
    <t>PO11208190</t>
  </si>
  <si>
    <t>Vacuum cleaner</t>
  </si>
  <si>
    <t>PO19003720</t>
  </si>
  <si>
    <t>I7307935</t>
  </si>
  <si>
    <t>INV-10385</t>
  </si>
  <si>
    <t>INV-10386</t>
  </si>
  <si>
    <t>RBI-349467</t>
  </si>
  <si>
    <t>S855195</t>
  </si>
  <si>
    <t>PO19003716</t>
  </si>
  <si>
    <t>Keyboards x 2 used vehicles</t>
  </si>
  <si>
    <t>PO19003715</t>
  </si>
  <si>
    <t>500x Sparkling Water</t>
  </si>
  <si>
    <t>PO19003713</t>
  </si>
  <si>
    <t>PO19003711</t>
  </si>
  <si>
    <t>S842977</t>
  </si>
  <si>
    <t>PO19003696</t>
  </si>
  <si>
    <t>11x Assorted Boxes of Coffee Capsules</t>
  </si>
  <si>
    <t>PO19003710</t>
  </si>
  <si>
    <t>Selection of Pods, Pods Towers and Cups for NST Showroom</t>
  </si>
  <si>
    <t>Nespresso New Zealand - Reversal</t>
  </si>
  <si>
    <t>Nespresso New Zealand for NST</t>
  </si>
  <si>
    <t>PO34008226</t>
  </si>
  <si>
    <t>Gloves
Packaing tape
Permanent Maker
Mentos mints
Post-it
Toilet paper
paper towel
Hand soap
Machine roll paper
packing slip
Milo 
Pens</t>
  </si>
  <si>
    <t>PO19003709</t>
  </si>
  <si>
    <t>PO34008227</t>
  </si>
  <si>
    <t>Coffee X5
Milk powder X5</t>
  </si>
  <si>
    <t>Corporate Espresso</t>
  </si>
  <si>
    <t>Tristram European Limited</t>
  </si>
  <si>
    <t>Exedy NZ Ltd</t>
  </si>
  <si>
    <t>PO19003677</t>
  </si>
  <si>
    <t>Name Badges
Linda Mills
Leighanne Fisher
Anish Puri
Liza Jordaan
Melanie Hatch
Peter Sun</t>
  </si>
  <si>
    <t>NZD257719</t>
  </si>
  <si>
    <t>P6I2007082</t>
  </si>
  <si>
    <t>HAI2022663</t>
  </si>
  <si>
    <t>PO19003707</t>
  </si>
  <si>
    <t>Replacement Water Filter for BST</t>
  </si>
  <si>
    <t>C6I2008785</t>
  </si>
  <si>
    <t>PO19003680</t>
  </si>
  <si>
    <t>Thomas Zhu x500</t>
  </si>
  <si>
    <t>PO19003689</t>
  </si>
  <si>
    <t>Helen Wei x500</t>
  </si>
  <si>
    <t>RBI-348718</t>
  </si>
  <si>
    <t>Office Supplies NL</t>
  </si>
  <si>
    <t>INV-10331</t>
  </si>
  <si>
    <t>PO19003705</t>
  </si>
  <si>
    <t>PO13000026</t>
  </si>
  <si>
    <t>Double Sided Mounting Tape</t>
  </si>
  <si>
    <t>RBI-348189</t>
  </si>
  <si>
    <t>INV-10314</t>
  </si>
  <si>
    <t>PO19003704</t>
  </si>
  <si>
    <t>Stationery for service</t>
  </si>
  <si>
    <t>PO19003700</t>
  </si>
  <si>
    <t>PO19003699</t>
  </si>
  <si>
    <t>PO19003697</t>
  </si>
  <si>
    <t>I6822453</t>
  </si>
  <si>
    <t>I6822412</t>
  </si>
  <si>
    <t>I6822413</t>
  </si>
  <si>
    <t>RBI-347228</t>
  </si>
  <si>
    <t>PO19003695</t>
  </si>
  <si>
    <t>I7307503</t>
  </si>
  <si>
    <t>INV-10269</t>
  </si>
  <si>
    <t>PO19003693</t>
  </si>
  <si>
    <t>Hot cups and toliet rolls</t>
  </si>
  <si>
    <t>INV-10255</t>
  </si>
  <si>
    <t>A Team IT toner for jameel</t>
  </si>
  <si>
    <t>PO19003691</t>
  </si>
  <si>
    <t>4x B432 Toners</t>
  </si>
  <si>
    <t>S753104</t>
  </si>
  <si>
    <t>RBI-34629</t>
  </si>
  <si>
    <t>RBI-346282</t>
  </si>
  <si>
    <t>PO44100690</t>
  </si>
  <si>
    <t>RBI-346090</t>
  </si>
  <si>
    <t>INV-10245</t>
  </si>
  <si>
    <t>RBI-346004</t>
  </si>
  <si>
    <t>RBI-345909</t>
  </si>
  <si>
    <t>PO19003687</t>
  </si>
  <si>
    <t>Milk powders</t>
  </si>
  <si>
    <t>PO19003688</t>
  </si>
  <si>
    <t>PO19003686</t>
  </si>
  <si>
    <t>INV-10234</t>
  </si>
  <si>
    <t>PO19003683</t>
  </si>
  <si>
    <t>RBI-345339</t>
  </si>
  <si>
    <t>PO34008119</t>
  </si>
  <si>
    <t>restock</t>
  </si>
  <si>
    <t>C6I2008293</t>
  </si>
  <si>
    <t>PO19003660</t>
  </si>
  <si>
    <t>coffee cup</t>
  </si>
  <si>
    <t>PO19003654</t>
  </si>
  <si>
    <t>coffee</t>
  </si>
  <si>
    <t>Supplier#</t>
  </si>
  <si>
    <t>Source</t>
  </si>
  <si>
    <t>Packaging</t>
  </si>
  <si>
    <t>Brake Disc</t>
  </si>
  <si>
    <t>Suspension Steering</t>
  </si>
  <si>
    <t>Consumable</t>
  </si>
  <si>
    <t>Records Management</t>
  </si>
  <si>
    <t>Uniform</t>
  </si>
  <si>
    <t>Marketing</t>
  </si>
  <si>
    <t>Post</t>
  </si>
  <si>
    <t>EOM</t>
  </si>
  <si>
    <t>Consuambles</t>
  </si>
  <si>
    <t>split 20% to 162</t>
  </si>
  <si>
    <t>Fines Non-Deductable - 7300</t>
  </si>
  <si>
    <t>Mis-coding should be Parts Small assets or small purchase</t>
  </si>
  <si>
    <t>Total - 7300</t>
  </si>
  <si>
    <t>Bad Debts - 7305</t>
  </si>
  <si>
    <t>Mis-coding</t>
  </si>
  <si>
    <t>Total - 7332</t>
  </si>
  <si>
    <t>Posts</t>
  </si>
  <si>
    <t>Stationaries</t>
  </si>
  <si>
    <t>Total - 7333</t>
  </si>
  <si>
    <t>Debt Collection Fee - 7455</t>
  </si>
  <si>
    <t>Total - 7455</t>
  </si>
  <si>
    <t>Postage - 7540</t>
  </si>
  <si>
    <t>Total - 7540</t>
  </si>
  <si>
    <t>Total - 7570</t>
  </si>
  <si>
    <t>Bank Charges - 7610</t>
  </si>
  <si>
    <t>Total - 7610</t>
  </si>
  <si>
    <t>Depreciation - 7790</t>
  </si>
  <si>
    <t>Low value assets - 7795</t>
  </si>
  <si>
    <t>Total - 7790</t>
  </si>
  <si>
    <t>Total - 7795</t>
  </si>
  <si>
    <t>Heat/Light/Power - 7820</t>
  </si>
  <si>
    <t>Total - 7820</t>
  </si>
  <si>
    <t>Uninsured Losses - 7845</t>
  </si>
  <si>
    <t>Total - 7845</t>
  </si>
  <si>
    <t>Total - 7570R</t>
  </si>
  <si>
    <t>Data processing</t>
  </si>
  <si>
    <t xml:space="preserve">Mis-coding </t>
  </si>
  <si>
    <t>Autocheck etc</t>
  </si>
  <si>
    <t>Vehicle Data Fees</t>
  </si>
  <si>
    <t>looks like shopify and OV</t>
  </si>
  <si>
    <t>Subscription paid via visa</t>
  </si>
  <si>
    <t>Small Assets</t>
  </si>
  <si>
    <t>RevNext &amp; TUNZ &amp; TNZ Website related fees</t>
  </si>
  <si>
    <t>RevNext</t>
  </si>
  <si>
    <t>Office Vibe Fees might be mixed with Subscription fees paid via SLT visa cards</t>
  </si>
  <si>
    <t>Office Vibe</t>
  </si>
  <si>
    <t>Office Supplies</t>
  </si>
  <si>
    <t>NZTA Printer</t>
  </si>
  <si>
    <t>Marketing related fees</t>
  </si>
  <si>
    <t>A Team Contractor</t>
  </si>
  <si>
    <t>A Team IT Supports</t>
  </si>
  <si>
    <t>STD JNL</t>
  </si>
  <si>
    <t>PO19004058</t>
  </si>
  <si>
    <t>Repair SATO NZTA Printer</t>
  </si>
  <si>
    <t>170 expenses adj</t>
  </si>
  <si>
    <t>0923- To recode expenses from 170 to 190</t>
  </si>
  <si>
    <t>PO19003611</t>
  </si>
  <si>
    <t>Update logos on all doucments with correct phone numbers etc. delete all fax numbers.
As per your quote 00733 dated 9/11/22. approved by Gail McNamara</t>
  </si>
  <si>
    <t>Web Wonks Limited</t>
  </si>
  <si>
    <t>INV-110732</t>
  </si>
  <si>
    <t>Computer charges NWT</t>
  </si>
  <si>
    <t>INV-110726</t>
  </si>
  <si>
    <t>Comp Chgs NST</t>
  </si>
  <si>
    <t>INV-110510</t>
  </si>
  <si>
    <t>Web Wonks Limited- reversal</t>
  </si>
  <si>
    <t>INV-111129</t>
  </si>
  <si>
    <t>Web Wonks Limited-reversal</t>
  </si>
  <si>
    <t>INV-111128</t>
  </si>
  <si>
    <t>INV-110720</t>
  </si>
  <si>
    <t>Comp Chgs NST/NWT</t>
  </si>
  <si>
    <t>Visa Business Statement-  Bronwen Newcombe (1311)</t>
  </si>
  <si>
    <t>Unleashing Potential Ltd</t>
  </si>
  <si>
    <t>INV-14578</t>
  </si>
  <si>
    <t>Unleashing Potential Ltd Annual Domain Renewal</t>
  </si>
  <si>
    <t>INV-13955</t>
  </si>
  <si>
    <t>The Share PoinTrading as Jandal Media Limited</t>
  </si>
  <si>
    <t>SPA-0554</t>
  </si>
  <si>
    <t>Systime Automotive Solutions L</t>
  </si>
  <si>
    <t>37747-1</t>
  </si>
  <si>
    <t>37554-1</t>
  </si>
  <si>
    <t>W237355-1</t>
  </si>
  <si>
    <t>PO19003775</t>
  </si>
  <si>
    <t>Business Cards
500
Thomas Zhu</t>
  </si>
  <si>
    <t>SO275982</t>
  </si>
  <si>
    <t>Smartpay Ltd Paper 57x40 Pack of 10</t>
  </si>
  <si>
    <t>Sam Jones Wireless headsets parts NWT</t>
  </si>
  <si>
    <t>Revolution Software Limited</t>
  </si>
  <si>
    <t>Prosport Auto 2012 Ltd</t>
  </si>
  <si>
    <t>PSA-5647</t>
  </si>
  <si>
    <t>R208083</t>
  </si>
  <si>
    <t>MotorWeb Services Limited</t>
  </si>
  <si>
    <t>INV239721</t>
  </si>
  <si>
    <t>MotorWeb Services Limited BASIC VEHICLE INFORMATION (BVI)</t>
  </si>
  <si>
    <t>INV239352</t>
  </si>
  <si>
    <t>MotorWeb Services Limited MOTORCHECK</t>
  </si>
  <si>
    <t>INV239292</t>
  </si>
  <si>
    <t>INV11002</t>
  </si>
  <si>
    <t>MotorWeb Services Limited  BASIC VEHICLE INFORMATION</t>
  </si>
  <si>
    <t>INV10635</t>
  </si>
  <si>
    <t>INV10581</t>
  </si>
  <si>
    <t>MotorWeb Services Limited BASIC VEHICLE INFORMATION</t>
  </si>
  <si>
    <t>INV10572</t>
  </si>
  <si>
    <t>MotorWeb Services Limited- BVI Info NWT service</t>
  </si>
  <si>
    <t>MotorWeb Services Limited- BVI info</t>
  </si>
  <si>
    <t xml:space="preserve">MotorWeb Services Limited - vehicle info </t>
  </si>
  <si>
    <t xml:space="preserve">MotorWeb Services Limited - NST Service </t>
  </si>
  <si>
    <t xml:space="preserve">MotorWeb Services Limited - NST </t>
  </si>
  <si>
    <t>C6I2009732</t>
  </si>
  <si>
    <t>JBC Distribution (Anchor) - milk</t>
  </si>
  <si>
    <t>Infomedia Ltd</t>
  </si>
  <si>
    <t>I7113148</t>
  </si>
  <si>
    <t>I7111062</t>
  </si>
  <si>
    <t>I7111019</t>
  </si>
  <si>
    <t>I7111020</t>
  </si>
  <si>
    <t>I7083316</t>
  </si>
  <si>
    <t>I7083269</t>
  </si>
  <si>
    <t>I7083268</t>
  </si>
  <si>
    <t>I7060170</t>
  </si>
  <si>
    <t>I7060130</t>
  </si>
  <si>
    <t>I7060129</t>
  </si>
  <si>
    <t>I7004379</t>
  </si>
  <si>
    <t>I7004378</t>
  </si>
  <si>
    <t>I7004427</t>
  </si>
  <si>
    <t>I6872903</t>
  </si>
  <si>
    <t>I6872938</t>
  </si>
  <si>
    <t>I6872902</t>
  </si>
  <si>
    <t>Automotive Visuals 2005 Ltd New used rego holders</t>
  </si>
  <si>
    <t>Autocheck (Digimotive Ltd)</t>
  </si>
  <si>
    <t>NV-2642</t>
  </si>
  <si>
    <t>INV-2641</t>
  </si>
  <si>
    <t>Autocheck (Digimotive Ltd) Full Autocheck report</t>
  </si>
  <si>
    <t>INV-2643</t>
  </si>
  <si>
    <t>INV-2487</t>
  </si>
  <si>
    <t>INV-2486</t>
  </si>
  <si>
    <t>INV-2488</t>
  </si>
  <si>
    <t>INV-2340</t>
  </si>
  <si>
    <t>INV-2339</t>
  </si>
  <si>
    <t>INV-2341</t>
  </si>
  <si>
    <t>INV-2194</t>
  </si>
  <si>
    <t>INV-2193</t>
  </si>
  <si>
    <t>INV-2195</t>
  </si>
  <si>
    <t>INV-2058</t>
  </si>
  <si>
    <t>Autocheck (Digimotive ltd) Full Autocheck report</t>
  </si>
  <si>
    <t>INV-2057</t>
  </si>
  <si>
    <t>Autocheck (Digimotive ltd)Full Autocheck report</t>
  </si>
  <si>
    <t>INV-2059</t>
  </si>
  <si>
    <t>INV-1929</t>
  </si>
  <si>
    <t>Autocheck (Digimotive ltd)</t>
  </si>
  <si>
    <t>INV-1928</t>
  </si>
  <si>
    <t>INV-1930</t>
  </si>
  <si>
    <t>INV-1799</t>
  </si>
  <si>
    <t>INV-1798</t>
  </si>
  <si>
    <t>INV-1797</t>
  </si>
  <si>
    <t>INV-1675</t>
  </si>
  <si>
    <t>INV-1676</t>
  </si>
  <si>
    <t>INV-1674</t>
  </si>
  <si>
    <t>INV-1556</t>
  </si>
  <si>
    <t>INV-1557</t>
  </si>
  <si>
    <t>INV-1558</t>
  </si>
  <si>
    <t>INV-1448</t>
  </si>
  <si>
    <t xml:space="preserve">Autocheck (Digimotive ltd) Full Autocheck report </t>
  </si>
  <si>
    <t>INV-1449</t>
  </si>
  <si>
    <t>INV-1447</t>
  </si>
  <si>
    <t>INV-1359</t>
  </si>
  <si>
    <t>INV-1358</t>
  </si>
  <si>
    <t>INV-1360</t>
  </si>
  <si>
    <t>INV-1290</t>
  </si>
  <si>
    <t>INV-1289</t>
  </si>
  <si>
    <t>INV-1291</t>
  </si>
  <si>
    <t xml:space="preserve">Auto Disc Ltd wrong amount processed </t>
  </si>
  <si>
    <t>INV-11675</t>
  </si>
  <si>
    <t>A Team IT  Setup printer for Peter Sun</t>
  </si>
  <si>
    <t>INV-11667</t>
  </si>
  <si>
    <t>INV-11642</t>
  </si>
  <si>
    <t>INV-11649</t>
  </si>
  <si>
    <t xml:space="preserve">A Team IT </t>
  </si>
  <si>
    <t>INV-11638</t>
  </si>
  <si>
    <t>A Team IT Admin staff called: Internet speed is very slow emote connected Peter's Laptop and found too many laptops are connected to the WiFi access point and some how the access point only ran at 100mbps.</t>
  </si>
  <si>
    <t>INV-11653</t>
  </si>
  <si>
    <t>INV-11652</t>
  </si>
  <si>
    <t>A Team IT Setup Onboarding: new Service Advisor at New Lynn User: Jessica Chalmers</t>
  </si>
  <si>
    <t>INV-11646</t>
  </si>
  <si>
    <t>A Team IT  Setup Offboarding for Ksenia Kurdyumova as per George request.</t>
  </si>
  <si>
    <t>INV-11645</t>
  </si>
  <si>
    <t>A Team IT Fraser requested for access to Parts Dept CCTV System for Rene.</t>
  </si>
  <si>
    <t>INV-11631</t>
  </si>
  <si>
    <t>INV-11622</t>
  </si>
  <si>
    <t>A Team IT Tony requested footage from front door camera</t>
  </si>
  <si>
    <t>INV-11628</t>
  </si>
  <si>
    <t>A Team IT Lexus of North Shore PC Setup in F&amp;I Office</t>
  </si>
  <si>
    <t>INV-11605</t>
  </si>
  <si>
    <t xml:space="preserve">A Team IT oyce called and advised that Steve was back from leave and needed his email forwarding removed.Michelle in Lexus advised her REV Next text was really small Dialled into machine </t>
  </si>
  <si>
    <t>INV-11586</t>
  </si>
  <si>
    <t>A Team IT Setup Onboarding for Jade Goodwin as per George Manaton request</t>
  </si>
  <si>
    <t>INV-11578</t>
  </si>
  <si>
    <t>INV-11581</t>
  </si>
  <si>
    <t>A Team IT George contacted and requested a shorter email address alias for Mehul.</t>
  </si>
  <si>
    <t>INV-11625</t>
  </si>
  <si>
    <t>INV-11565</t>
  </si>
  <si>
    <t>INV-11563</t>
  </si>
  <si>
    <t>INV-11566</t>
  </si>
  <si>
    <t>A Team IT NST Support Fortigate Firewall Appliance Management</t>
  </si>
  <si>
    <t>INV-11573</t>
  </si>
  <si>
    <t>A Team IT NST - Setup temporary Printer in Business Support</t>
  </si>
  <si>
    <t>INV-11552</t>
  </si>
  <si>
    <t>INV-11556</t>
  </si>
  <si>
    <t>INV-11551</t>
  </si>
  <si>
    <t>A Team IT Setup Exiting employee Jamie Heywood as per Eleanor Gregan request on</t>
  </si>
  <si>
    <t>INV-11571</t>
  </si>
  <si>
    <t>A Team IT Lexus alias for George and Gail</t>
  </si>
  <si>
    <t>INV-11522</t>
  </si>
  <si>
    <t>INV-11529</t>
  </si>
  <si>
    <t>INV-11526</t>
  </si>
  <si>
    <t>A Team IT Performed troubleshooting with Ksenias laptop found her laptop was not compatible with G5 docks, swapped around docking stations temporarily while she works from Steves desk</t>
  </si>
  <si>
    <t>INV-11506</t>
  </si>
  <si>
    <t>A Team IT Performed installation of monitor swivel arm for Di Wang Replaced two faulty data wall jacks in her office.</t>
  </si>
  <si>
    <t>INV-11511</t>
  </si>
  <si>
    <t>A Team IT NST - Home VPN install for Victor Li - Tunz access</t>
  </si>
  <si>
    <t>INV-11515</t>
  </si>
  <si>
    <t>A Team IT Discussed with Fraser Bronwen and Eleanor regarding disabling access to Keegans accounts Prohibited access to CCTV and reset passwords for his email address and other accounts with his access</t>
  </si>
  <si>
    <t>INV-11498</t>
  </si>
  <si>
    <t>A Team IT Supplied good as per Steve BH request for the 2 new grads</t>
  </si>
  <si>
    <t>INV-11491</t>
  </si>
  <si>
    <t>A Team IT Performed routine maintenance on parts/service department communications UPS.</t>
  </si>
  <si>
    <t>INV-11485</t>
  </si>
  <si>
    <t>INV-11484</t>
  </si>
  <si>
    <t>INV-11469</t>
  </si>
  <si>
    <t>INV-11472</t>
  </si>
  <si>
    <t>INV-11468</t>
  </si>
  <si>
    <t>INV-11456</t>
  </si>
  <si>
    <t>INV-11452</t>
  </si>
  <si>
    <t>INV-11441</t>
  </si>
  <si>
    <t>INV-11442</t>
  </si>
  <si>
    <t>INV-11455</t>
  </si>
  <si>
    <t>INV-11416</t>
  </si>
  <si>
    <t>A Team IT Lexus Reception PC Issues</t>
  </si>
  <si>
    <t>INV-11439</t>
  </si>
  <si>
    <t>INV-11435</t>
  </si>
  <si>
    <t>A Team IT Joyce Vaz email: Our workshop internet is not working will you get it sorted please we are not able to register WOF.</t>
  </si>
  <si>
    <t>INV-11423</t>
  </si>
  <si>
    <t>INV-11411</t>
  </si>
  <si>
    <t>INV-11409</t>
  </si>
  <si>
    <t>INV-11417</t>
  </si>
  <si>
    <t>INV-11413</t>
  </si>
  <si>
    <t>A Team IT  Troubleshooting Haylen Carrick's Jabra headset no longer works.</t>
  </si>
  <si>
    <t>INV-11408</t>
  </si>
  <si>
    <t>A Team IT Supplied goods for CSC as per request</t>
  </si>
  <si>
    <t>INV-11415</t>
  </si>
  <si>
    <t>INV-11400</t>
  </si>
  <si>
    <t>A Team IT Supplied consumables as per Merissa request</t>
  </si>
  <si>
    <t>INV-11372</t>
  </si>
  <si>
    <t>A Team IT CCTV Footage Request</t>
  </si>
  <si>
    <t>INV-11375</t>
  </si>
  <si>
    <t>A Team IT Connor role change setup</t>
  </si>
  <si>
    <t>INV-11364</t>
  </si>
  <si>
    <t>INV-11363</t>
  </si>
  <si>
    <t>INV-11361</t>
  </si>
  <si>
    <t>A Team IT Supplied wireless K.Board/Mouse &amp; Monitors (WFH) as per Sam Jones request.</t>
  </si>
  <si>
    <t>INV-11357</t>
  </si>
  <si>
    <t>INV-11356</t>
  </si>
  <si>
    <t>INV-11351</t>
  </si>
  <si>
    <t>INV-11340</t>
  </si>
  <si>
    <t>INV-11341</t>
  </si>
  <si>
    <t>INV-11331</t>
  </si>
  <si>
    <t>INV-11325</t>
  </si>
  <si>
    <t>A Team IT  Replaced COMM UPS battery as per quote.</t>
  </si>
  <si>
    <t>INV-11323</t>
  </si>
  <si>
    <t>A Team IT Microsoft 365 account setup for two new staff members below as per Eleanor request</t>
  </si>
  <si>
    <t>INV-11318</t>
  </si>
  <si>
    <t>A Team IT Performed installation of Kensington lock system for concierge laptop by Service entrance.</t>
  </si>
  <si>
    <t>INV-11307</t>
  </si>
  <si>
    <t>INV-11310</t>
  </si>
  <si>
    <t>INV-11312</t>
  </si>
  <si>
    <t>A Team IT Lexus of North Shore License Copier</t>
  </si>
  <si>
    <t>INV-11283</t>
  </si>
  <si>
    <t xml:space="preserve"> INV-11288</t>
  </si>
  <si>
    <t>INV-11278</t>
  </si>
  <si>
    <t>A Team IT-hobby chromecast for lounge tv</t>
  </si>
  <si>
    <t>INV-11274</t>
  </si>
  <si>
    <t>A Team IT- Chris Toevai data copying</t>
  </si>
  <si>
    <t>INV-11279</t>
  </si>
  <si>
    <t>A Team IT- NWT parts misc tasks</t>
  </si>
  <si>
    <t>INV-11261</t>
  </si>
  <si>
    <t>A Team IT- LTSA Printer repair</t>
  </si>
  <si>
    <t>INV-11258</t>
  </si>
  <si>
    <t>A Team IT Pickup up  dropped off a new wireless mouse as per Ash request.</t>
  </si>
  <si>
    <t>INV-11253</t>
  </si>
  <si>
    <t>INV-11254</t>
  </si>
  <si>
    <t>INV-11247</t>
  </si>
  <si>
    <t>A Team IT Performed troubleshooting of LHS PC with no network access.</t>
  </si>
  <si>
    <t>INV-11242</t>
  </si>
  <si>
    <t>A Team IT Setup Eric for access on all HDN CCTV recorders.</t>
  </si>
  <si>
    <t>INV-11227</t>
  </si>
  <si>
    <t>INV-11239</t>
  </si>
  <si>
    <t>INV-11230</t>
  </si>
  <si>
    <t>INV-11225</t>
  </si>
  <si>
    <t>A Team IT Performed tidy up of Daniel and Jims desks Installed LG monitor on stand for Jim Tested</t>
  </si>
  <si>
    <t>INV-11226</t>
  </si>
  <si>
    <t>A Team IT  Supplied OKI Fuser unit as per Michelle Reynolds email</t>
  </si>
  <si>
    <t>INV-11241</t>
  </si>
  <si>
    <t>A Team IT Keegan called Parts invoice printer cant closed the lit need urgent attention is needed</t>
  </si>
  <si>
    <t>INV-11214</t>
  </si>
  <si>
    <t>A Team IT Troubleshooting emails coming into the CSC in error  URGENT request by Steve BH.</t>
  </si>
  <si>
    <t>INV-11211</t>
  </si>
  <si>
    <t>A Team IT F&amp;I Printer Service NWT</t>
  </si>
  <si>
    <t>INV-11210</t>
  </si>
  <si>
    <t>A Team IT ERIC PHONE</t>
  </si>
  <si>
    <t>INV-11198</t>
  </si>
  <si>
    <t>A Team IT Multi Factor Authentication is yet to be enabled for eric.zhang@nwt.co.nz</t>
  </si>
  <si>
    <t>INV-11200</t>
  </si>
  <si>
    <t>A Team IT CCTV access for Keegan in Parts</t>
  </si>
  <si>
    <t>INV-11171</t>
  </si>
  <si>
    <t>A Team ITGail McNamara requested access to Adobe Reader when signed out of Creative Cloud</t>
  </si>
  <si>
    <t>INV-11157</t>
  </si>
  <si>
    <t>A Team IT  Hamish called, advised he was experiencing issues with the printer at New Lynn</t>
  </si>
  <si>
    <t>PO19003949</t>
  </si>
  <si>
    <t xml:space="preserve">WEC system was down and unable to print. BT help desk was unable to help </t>
  </si>
  <si>
    <t>INV-11142</t>
  </si>
  <si>
    <t>A Team IT Exiting employee: 5 Oct 2023 Daniel Rhodes</t>
  </si>
  <si>
    <t>INV-11141</t>
  </si>
  <si>
    <t>A Team IT Configured a Windows Desktop profile and setup applications Megh Naik</t>
  </si>
  <si>
    <t>INV-11140</t>
  </si>
  <si>
    <t>A Team IT Configured a Windows Desktop profile and setup applications  Tiago Stack</t>
  </si>
  <si>
    <t>INV-11119</t>
  </si>
  <si>
    <t>INV-11117</t>
  </si>
  <si>
    <t>INV-11120</t>
  </si>
  <si>
    <t>INV-11108</t>
  </si>
  <si>
    <t>INV-11089</t>
  </si>
  <si>
    <t>INV-11087</t>
  </si>
  <si>
    <t>INV-11071</t>
  </si>
  <si>
    <t>A Team IT Disassembled Mehuls PC and serviced</t>
  </si>
  <si>
    <t>INV-11049</t>
  </si>
  <si>
    <t>INV-11051</t>
  </si>
  <si>
    <t xml:space="preserve">A Team IT Monitor stand for Ben </t>
  </si>
  <si>
    <t>INV-11037</t>
  </si>
  <si>
    <t>A Team IT Supplied goods as per Keegan request</t>
  </si>
  <si>
    <t>INV-11026</t>
  </si>
  <si>
    <t>A Team IT  Setup new Windows profile laptop ex Edit Zigon as per Steve BH request</t>
  </si>
  <si>
    <t>INV-11035</t>
  </si>
  <si>
    <t>A Team IT NST Service, Windows computer ex Ryan, setup for Benjamin Clark</t>
  </si>
  <si>
    <t>INV-11029</t>
  </si>
  <si>
    <t>A Team IT Travelled to site and performed troubleshooting of workshop printer</t>
  </si>
  <si>
    <t>INV-11028</t>
  </si>
  <si>
    <t>A Team IT Troubleshooting and fixed OKI printer in Lexus F&amp; I office</t>
  </si>
  <si>
    <t>INV-11015</t>
  </si>
  <si>
    <t>INV-11014</t>
  </si>
  <si>
    <t>A Team IT Service Pricing Update</t>
  </si>
  <si>
    <t>INV-10990</t>
  </si>
  <si>
    <t>INV-11001</t>
  </si>
  <si>
    <t>INV-10993</t>
  </si>
  <si>
    <t>INV-11005</t>
  </si>
  <si>
    <t>INV-10988</t>
  </si>
  <si>
    <t>INV-11006</t>
  </si>
  <si>
    <t>INV-11007</t>
  </si>
  <si>
    <t>A Team IT Reconfigure of Laptop ex Dayton for new staff member Oliver Godward Dayton data now removed from the Laptop</t>
  </si>
  <si>
    <t>INV-11008</t>
  </si>
  <si>
    <t>INV-10987</t>
  </si>
  <si>
    <t>INV-10984</t>
  </si>
  <si>
    <t>A Team IT Installation CCTV cameras for North Western Toyota new car storage yard as per quote</t>
  </si>
  <si>
    <t>INV-10973</t>
  </si>
  <si>
    <t>INV-10975</t>
  </si>
  <si>
    <t>INV-10958</t>
  </si>
  <si>
    <t>A Team IT Luc advised his laptop wouldnt turn on.</t>
  </si>
  <si>
    <t>INV-10952</t>
  </si>
  <si>
    <t>INV-10878</t>
  </si>
  <si>
    <t>A Team IT Monitors NWT parts and NST sales administration</t>
  </si>
  <si>
    <t>INV-10927</t>
  </si>
  <si>
    <t>A Team IT Replacement F&amp;I Printer  While onsite, helped Kane fix an issue in TUNZ where all print jobs were going out on Invoice paper</t>
  </si>
  <si>
    <t>INV-10918</t>
  </si>
  <si>
    <t>INV-10908</t>
  </si>
  <si>
    <t>A Team IT NST CCTV Retrieval</t>
  </si>
  <si>
    <t>INV-10910</t>
  </si>
  <si>
    <t>INV-10909</t>
  </si>
  <si>
    <t>INV-10907</t>
  </si>
  <si>
    <t>A Team IT NST - New employee - William Li - Used Cars Sales</t>
  </si>
  <si>
    <t>INV-10881</t>
  </si>
  <si>
    <t>A Team IT NLN - Eftpos Replacement</t>
  </si>
  <si>
    <t>INV-10903</t>
  </si>
  <si>
    <t>A Team IT Matt Dilks would like a replacement wireless K/</t>
  </si>
  <si>
    <t>INV-10898</t>
  </si>
  <si>
    <t>INV-10890</t>
  </si>
  <si>
    <t>INV-10888</t>
  </si>
  <si>
    <t>INV-10811</t>
  </si>
  <si>
    <t>A Team IT Onsite replace faulty Toyota Service Price List TV as per SteveB request at NWT New Lynn.</t>
  </si>
  <si>
    <t>INV-10775</t>
  </si>
  <si>
    <t>INV-10896</t>
  </si>
  <si>
    <t>INV-10899</t>
  </si>
  <si>
    <t>A Team IT Ash requested the USB cables for customers buying lexus need carplay audio</t>
  </si>
  <si>
    <t>INV-10880</t>
  </si>
  <si>
    <t>A Team IT Frankie Scanning</t>
  </si>
  <si>
    <t>INV-10864</t>
  </si>
  <si>
    <t>A Team IT Support Fortigate Firewall Appliance Management for Hobsonville Toyota</t>
  </si>
  <si>
    <t>INV-10876</t>
  </si>
  <si>
    <t>INV-10610</t>
  </si>
  <si>
    <t>INV-10853</t>
  </si>
  <si>
    <t>A Team IT Supplied goods as per Tony request.</t>
  </si>
  <si>
    <t>INV-10854</t>
  </si>
  <si>
    <t>A Team ITConnor requested for the export all the previous 2023 Lexus bookings and uploaded into Office 365 for archive lookup due to the Google Drive is being decommissioned.</t>
  </si>
  <si>
    <t>INV-10846</t>
  </si>
  <si>
    <t>INV-10848</t>
  </si>
  <si>
    <t>INV-10849</t>
  </si>
  <si>
    <t>A Team IT Fraser requested engineer onsite to setup Lexus booking daysheets with all users some users still using old sheet and data all over the place.</t>
  </si>
  <si>
    <t>INV-10843</t>
  </si>
  <si>
    <t>A Team IT Onsite replaced UPS battery pack for COMMs/CCTV as per quote.</t>
  </si>
  <si>
    <t>INV-10820</t>
  </si>
  <si>
    <t>A Team IT Performed battery replacement on Josh Santos diagnostic laptop.</t>
  </si>
  <si>
    <t>INV-10824</t>
  </si>
  <si>
    <t>A Team IT Lisa McKenzie requested for Karen to have access to admin@nst.co.nz emails.</t>
  </si>
  <si>
    <t>INV-10816</t>
  </si>
  <si>
    <t>A Team IT King called: my PC switched off and on by it self.</t>
  </si>
  <si>
    <t>INV-10812</t>
  </si>
  <si>
    <t>INV-10810</t>
  </si>
  <si>
    <t>INV-10798</t>
  </si>
  <si>
    <t>INV-10797</t>
  </si>
  <si>
    <t>A Team IT Created 6 x dialup VPN accounts on the North Western Toyota New Lynn Fortigate Firewall as per Peter Sun request</t>
  </si>
  <si>
    <t>INV-10787</t>
  </si>
  <si>
    <t xml:space="preserve">A Team IT collens pc not bootig up and request </t>
  </si>
  <si>
    <t>INV-10780</t>
  </si>
  <si>
    <t xml:space="preserve">A Team IT performed various tasks as per Eleanor and Mark Jago </t>
  </si>
  <si>
    <t>INV-10765</t>
  </si>
  <si>
    <t xml:space="preserve">A Team IT carmen signature </t>
  </si>
  <si>
    <t>INV-10760</t>
  </si>
  <si>
    <t>INV-10767</t>
  </si>
  <si>
    <t>INV-10755</t>
  </si>
  <si>
    <t xml:space="preserve">A Team IT consumables </t>
  </si>
  <si>
    <t>INV-10732</t>
  </si>
  <si>
    <t>INV-10733</t>
  </si>
  <si>
    <t>INV-10729</t>
  </si>
  <si>
    <t>INV-10717</t>
  </si>
  <si>
    <t xml:space="preserve">A Team IT Footage of car park 2 </t>
  </si>
  <si>
    <t>INV-10719</t>
  </si>
  <si>
    <t>INV-10720</t>
  </si>
  <si>
    <t>INV-10699</t>
  </si>
  <si>
    <t>INV-10679</t>
  </si>
  <si>
    <t xml:space="preserve">A Team IT Replaced new fuse unit for Andreas F &amp; I </t>
  </si>
  <si>
    <t>INV-10664</t>
  </si>
  <si>
    <t>INV-10658</t>
  </si>
  <si>
    <t>A Team IT Set up carmen email on Jenny PC</t>
  </si>
  <si>
    <t>INV-10654</t>
  </si>
  <si>
    <t xml:space="preserve">A Team IT NSt Staff service moving computers as per Aaron </t>
  </si>
  <si>
    <t>INV-10642</t>
  </si>
  <si>
    <t>INV-10641</t>
  </si>
  <si>
    <t xml:space="preserve">A Team IT helen wang pc hard disc error </t>
  </si>
  <si>
    <t>INV-10636</t>
  </si>
  <si>
    <t xml:space="preserve">A Team IT printer ribbons wof printer </t>
  </si>
  <si>
    <t>INV-10628</t>
  </si>
  <si>
    <t xml:space="preserve">A Team IT carmen hewitt new role moving computers </t>
  </si>
  <si>
    <t>INV-10617</t>
  </si>
  <si>
    <t>INV-10609</t>
  </si>
  <si>
    <t>INV-10742</t>
  </si>
  <si>
    <t xml:space="preserve">A Team IT Fireall appliance management for hobby </t>
  </si>
  <si>
    <t>INV-10621</t>
  </si>
  <si>
    <t>Malcolm cost splits</t>
  </si>
  <si>
    <t>INV-10602</t>
  </si>
  <si>
    <t>INV-10603</t>
  </si>
  <si>
    <t>A Team IT Steve BH request urgent repiar for Bobby's printer (F&amp;I)</t>
  </si>
  <si>
    <t>INV-10604</t>
  </si>
  <si>
    <t>INV-10582</t>
  </si>
  <si>
    <t>INV-10584</t>
  </si>
  <si>
    <t>INV-10578</t>
  </si>
  <si>
    <t>INV-10562</t>
  </si>
  <si>
    <t>INV-10563</t>
  </si>
  <si>
    <t>INV-10560</t>
  </si>
  <si>
    <t>INV-10566</t>
  </si>
  <si>
    <t>INV-10551</t>
  </si>
  <si>
    <t>A Team IT- Used Vehicle CCTV Cabling</t>
  </si>
  <si>
    <t>INV-10544</t>
  </si>
  <si>
    <t>INV-10548</t>
  </si>
  <si>
    <t>INV-10550</t>
  </si>
  <si>
    <t>A Team IT- Julie laptop screen replacement</t>
  </si>
  <si>
    <t>INV-10539</t>
  </si>
  <si>
    <t>INV-10540</t>
  </si>
  <si>
    <t>INV-10521</t>
  </si>
  <si>
    <t>INV-10520</t>
  </si>
  <si>
    <t>INV-10518</t>
  </si>
  <si>
    <t>INV-10515</t>
  </si>
  <si>
    <t>INV-10516</t>
  </si>
  <si>
    <t>A Team IT- Prem WFH troubleshoot</t>
  </si>
  <si>
    <t>INV-10490</t>
  </si>
  <si>
    <t>INV-10494</t>
  </si>
  <si>
    <t>INV-10488</t>
  </si>
  <si>
    <t>INV-10484</t>
  </si>
  <si>
    <t>INV-10472</t>
  </si>
  <si>
    <t>INV-10466</t>
  </si>
  <si>
    <t>INV-10473</t>
  </si>
  <si>
    <t>INV-10463</t>
  </si>
  <si>
    <t>INV-10455</t>
  </si>
  <si>
    <t>INV-10457</t>
  </si>
  <si>
    <t>A Team IT- Trouble shooting VPN connection to NST for Patrick Duddy</t>
  </si>
  <si>
    <t>INV-10456</t>
  </si>
  <si>
    <t>A Team IT- benjamin clark NST service account setup</t>
  </si>
  <si>
    <t>INV-10451</t>
  </si>
  <si>
    <t>A Team IT- hobby workshop troubleshoot</t>
  </si>
  <si>
    <t>INV-10444</t>
  </si>
  <si>
    <t>INV-10440</t>
  </si>
  <si>
    <t>INV-10421</t>
  </si>
  <si>
    <t>INV-10423</t>
  </si>
  <si>
    <t>INV-10402</t>
  </si>
  <si>
    <t>INV-10405</t>
  </si>
  <si>
    <t>INV-10393</t>
  </si>
  <si>
    <t>INV-10395</t>
  </si>
  <si>
    <t>INV-10394</t>
  </si>
  <si>
    <t>INV-10389</t>
  </si>
  <si>
    <t>INV-010389</t>
  </si>
  <si>
    <t>INV-10384</t>
  </si>
  <si>
    <t>INV-10368</t>
  </si>
  <si>
    <t>INV-10367</t>
  </si>
  <si>
    <t>INV-10364</t>
  </si>
  <si>
    <t>INV10401</t>
  </si>
  <si>
    <t>INV-10349</t>
  </si>
  <si>
    <t>INV-10348</t>
  </si>
  <si>
    <t>INV-10346</t>
  </si>
  <si>
    <t>INV-10344</t>
  </si>
  <si>
    <t>INV-10340</t>
  </si>
  <si>
    <t>INV-10345</t>
  </si>
  <si>
    <t>INV-10343</t>
  </si>
  <si>
    <t>INV-10342</t>
  </si>
  <si>
    <t>INV-10300</t>
  </si>
  <si>
    <t>INV-10299</t>
  </si>
  <si>
    <t>INV-10296</t>
  </si>
  <si>
    <t>INV-10289</t>
  </si>
  <si>
    <t>INV-10282</t>
  </si>
  <si>
    <t>INV-10273</t>
  </si>
  <si>
    <t>INV-10267</t>
  </si>
  <si>
    <t>INV-10264</t>
  </si>
  <si>
    <t>INV-10265</t>
  </si>
  <si>
    <t>INV-10266</t>
  </si>
  <si>
    <t>INV-10259</t>
  </si>
  <si>
    <t>PO19003685</t>
  </si>
  <si>
    <t>Service on Signature Office Printer</t>
  </si>
  <si>
    <t>INV-10247</t>
  </si>
  <si>
    <t>INV-10242</t>
  </si>
  <si>
    <t>INV-10240</t>
  </si>
  <si>
    <t>INV-10237</t>
  </si>
  <si>
    <t>INV-10241</t>
  </si>
  <si>
    <t>INV-10238</t>
  </si>
  <si>
    <t>INV-10373</t>
  </si>
  <si>
    <t>INV-10224</t>
  </si>
  <si>
    <t>INV-10217</t>
  </si>
  <si>
    <t>INV-10218</t>
  </si>
  <si>
    <t>A Team IT firewall apliance management for hobby</t>
  </si>
  <si>
    <t>Vitae</t>
  </si>
  <si>
    <t>expect more in this year</t>
  </si>
  <si>
    <t>Valuation</t>
  </si>
  <si>
    <t xml:space="preserve">Timperley </t>
  </si>
  <si>
    <t>Pay related</t>
  </si>
  <si>
    <t>legacy payments and suspend</t>
  </si>
  <si>
    <t>MYOB</t>
  </si>
  <si>
    <t>not anymore</t>
  </si>
  <si>
    <t>Customer related</t>
  </si>
  <si>
    <t>F&amp;I Cover Sub-Contractor</t>
  </si>
  <si>
    <t>Monthly fees</t>
  </si>
  <si>
    <t>Datacom</t>
  </si>
  <si>
    <t>JNL013039</t>
  </si>
  <si>
    <t>Henderson Parts</t>
  </si>
  <si>
    <t>JNL013032</t>
  </si>
  <si>
    <t>JNL013018</t>
  </si>
  <si>
    <t>Henderson Used Toyota</t>
  </si>
  <si>
    <t>Henderson New Toyota</t>
  </si>
  <si>
    <t>Overhead Expenses</t>
  </si>
  <si>
    <t>North Shore F &amp; I Toyota</t>
  </si>
  <si>
    <t>North Shore Parts Toyota</t>
  </si>
  <si>
    <t>North Shore Used Toyota</t>
  </si>
  <si>
    <t>North Shore  New Toyota</t>
  </si>
  <si>
    <t>ADJ049962</t>
  </si>
  <si>
    <t>Bridgestone New Lynn</t>
  </si>
  <si>
    <t>Bridgestone Target Road</t>
  </si>
  <si>
    <t>New Lynn Service</t>
  </si>
  <si>
    <t>Henderson Service</t>
  </si>
  <si>
    <t>North Shore Service Toyota</t>
  </si>
  <si>
    <t>North Shore New Lexus</t>
  </si>
  <si>
    <t>ADJ049472</t>
  </si>
  <si>
    <t>ADJ049081</t>
  </si>
  <si>
    <t>ADJ048654</t>
  </si>
  <si>
    <t>Consulting NST/NWT</t>
  </si>
  <si>
    <t>ADJ048168</t>
  </si>
  <si>
    <t>ADJ047826</t>
  </si>
  <si>
    <t>ADJ047605</t>
  </si>
  <si>
    <t>ADJ047157</t>
  </si>
  <si>
    <t>ADJ047180</t>
  </si>
  <si>
    <t>ADJ046635</t>
  </si>
  <si>
    <t>ADJ046081</t>
  </si>
  <si>
    <t>ADJ045579</t>
  </si>
  <si>
    <t xml:space="preserve">Vitae Counseling sessions </t>
  </si>
  <si>
    <t>ADJ045061</t>
  </si>
  <si>
    <t>ADJ044674</t>
  </si>
  <si>
    <t xml:space="preserve">Tracey Shakes Berry </t>
  </si>
  <si>
    <t>ADJ046597</t>
  </si>
  <si>
    <t>Henderson F &amp; I</t>
  </si>
  <si>
    <t>ADJ046360</t>
  </si>
  <si>
    <t>ADJ046266</t>
  </si>
  <si>
    <t>ADJ046114</t>
  </si>
  <si>
    <t>INV-0109</t>
  </si>
  <si>
    <t>ADJ044332</t>
  </si>
  <si>
    <t>Strategic Pay Limited</t>
  </si>
  <si>
    <t>CN-16680</t>
  </si>
  <si>
    <t>ADJ049847</t>
  </si>
  <si>
    <t>ADJ049844</t>
  </si>
  <si>
    <t>ADJ049565</t>
  </si>
  <si>
    <t>INV-16972</t>
  </si>
  <si>
    <t>ADJ048873</t>
  </si>
  <si>
    <t>INV-16842</t>
  </si>
  <si>
    <t>ADJ048678</t>
  </si>
  <si>
    <t>INV-16844</t>
  </si>
  <si>
    <t>INV-16680</t>
  </si>
  <si>
    <t>ADJ048405</t>
  </si>
  <si>
    <t>North Harbour Valuers Ltd</t>
  </si>
  <si>
    <t>9393J</t>
  </si>
  <si>
    <t>ADJ047755</t>
  </si>
  <si>
    <t>9091DT</t>
  </si>
  <si>
    <t>ADJ046268</t>
  </si>
  <si>
    <t>New Lynn Parts</t>
  </si>
  <si>
    <t>9094DT</t>
  </si>
  <si>
    <t>ADJ045372</t>
  </si>
  <si>
    <t>North Harbour Valuers Ltd-144B target road</t>
  </si>
  <si>
    <t>9092DT</t>
  </si>
  <si>
    <t>North Harbour Valuers Ltd- 282- 286 Lincoln road</t>
  </si>
  <si>
    <t>9093DT</t>
  </si>
  <si>
    <t>North Harbour Valuers Ltd- 2 link drive</t>
  </si>
  <si>
    <t>MYOB NZ Ltd</t>
  </si>
  <si>
    <t>ADJ045582</t>
  </si>
  <si>
    <t>Mind Coach Ltd</t>
  </si>
  <si>
    <t>MC0482</t>
  </si>
  <si>
    <t>ADJ046917</t>
  </si>
  <si>
    <t>Mind Coach Ltd Career coaching sessions Steve Bambury</t>
  </si>
  <si>
    <t>Hobsonville Service</t>
  </si>
  <si>
    <t>Hobsonville Parts</t>
  </si>
  <si>
    <t>MC0463</t>
  </si>
  <si>
    <t>ADJ045569</t>
  </si>
  <si>
    <t>JobCorp NZ Ltd</t>
  </si>
  <si>
    <t>INV-000487</t>
  </si>
  <si>
    <t>ADJ049927</t>
  </si>
  <si>
    <t>ADJ044238</t>
  </si>
  <si>
    <t>Humankind Limited</t>
  </si>
  <si>
    <t>I010205</t>
  </si>
  <si>
    <t>ADJ048520</t>
  </si>
  <si>
    <t>Humankind Limited People &amp; Culture Advice and Support including; - Review of Remuneration Framework and advice/comments for iteration - Call with Bron and Elle to finalise, and post-meeting actions.</t>
  </si>
  <si>
    <t>I010124</t>
  </si>
  <si>
    <t>ADJ048117</t>
  </si>
  <si>
    <t>Humankind Limited Consulting Services Provided October 2023 Development of Remuneration Framework, including; - Advice email and on Teams call regarding content and implementation</t>
  </si>
  <si>
    <t>ADJ048113</t>
  </si>
  <si>
    <t>INV1480064</t>
  </si>
  <si>
    <t>ADJ049875</t>
  </si>
  <si>
    <t>INV1468354</t>
  </si>
  <si>
    <t>ADJ049447</t>
  </si>
  <si>
    <t>INV1457309</t>
  </si>
  <si>
    <t>ADJ049044</t>
  </si>
  <si>
    <t>INV1445733</t>
  </si>
  <si>
    <t>ADJ048516</t>
  </si>
  <si>
    <t>INV1433188</t>
  </si>
  <si>
    <t>ADJ048030</t>
  </si>
  <si>
    <t>INV1421988</t>
  </si>
  <si>
    <t>ADJ047618</t>
  </si>
  <si>
    <t>INV1408681</t>
  </si>
  <si>
    <t>ADJ047044</t>
  </si>
  <si>
    <t>INV1397600</t>
  </si>
  <si>
    <t>ADJ046549</t>
  </si>
  <si>
    <t>INV1383869</t>
  </si>
  <si>
    <t>ADJ046046</t>
  </si>
  <si>
    <t>INV1372333</t>
  </si>
  <si>
    <t>ADJ045547</t>
  </si>
  <si>
    <t>ADJ045541</t>
  </si>
  <si>
    <t>INV1360339</t>
  </si>
  <si>
    <t>ADJ045022</t>
  </si>
  <si>
    <t>ADJ044641</t>
  </si>
  <si>
    <t>ADJ049845</t>
  </si>
  <si>
    <t>Document</t>
  </si>
  <si>
    <t>Cost Centre Name</t>
  </si>
  <si>
    <t>Ignore because all in SE</t>
  </si>
  <si>
    <t>Total - 7430</t>
  </si>
  <si>
    <t>Total - 7350</t>
  </si>
  <si>
    <t>Total - 7456</t>
  </si>
  <si>
    <t>$852 USD P.A Shopify</t>
  </si>
  <si>
    <t>Fringe Benefits Tax - 7295</t>
  </si>
  <si>
    <t>Total - 7295</t>
  </si>
  <si>
    <t>I can't predict how much we should spend per year, from my GL transactions review looks legitimate reason why we spent last year, suggesting for budget purpose keep the same as I can't see how to reduce effectively</t>
  </si>
  <si>
    <t>WYB Ltd t/a Hello Window Clean</t>
  </si>
  <si>
    <t>Wayne Ryan Lawnmovers</t>
  </si>
  <si>
    <t>Waste Management (Tyrebay)</t>
  </si>
  <si>
    <t>Waste Management (NST Clean)</t>
  </si>
  <si>
    <t>Tint Pro NZ Limited</t>
  </si>
  <si>
    <t>Salters Cartage Limited</t>
  </si>
  <si>
    <t>Reclaim</t>
  </si>
  <si>
    <t>Pestx Limited</t>
  </si>
  <si>
    <t>Outdoor Services NZ ltd</t>
  </si>
  <si>
    <t>Oji Fibre Solutions - was full</t>
  </si>
  <si>
    <t>NZ Pest Control Limited</t>
  </si>
  <si>
    <t>Merissa McCormack</t>
  </si>
  <si>
    <t>Ladycare Services Ltd</t>
  </si>
  <si>
    <t>King Green Limited</t>
  </si>
  <si>
    <t>KC Window Service Ltd</t>
  </si>
  <si>
    <t>Junk2Go ltd</t>
  </si>
  <si>
    <t>Junk Run Ltd</t>
  </si>
  <si>
    <t>Julie Grigicevich</t>
  </si>
  <si>
    <t>J J Richards &amp; Sons Ltd</t>
  </si>
  <si>
    <t>J &amp; J Laughton</t>
  </si>
  <si>
    <t>HR Cleaning Services</t>
  </si>
  <si>
    <t>Gallam Clean ltd (clean Corp)</t>
  </si>
  <si>
    <t>Fortune ALi Limited (Clean corp)</t>
  </si>
  <si>
    <t>cleantastic Vivian</t>
  </si>
  <si>
    <t>Bing Rong Li (Cleantastic)</t>
  </si>
  <si>
    <t>Abilities Incorporated</t>
  </si>
  <si>
    <t>GST Acquistion</t>
  </si>
  <si>
    <t>PO19004028</t>
  </si>
  <si>
    <t>RCT090106</t>
  </si>
  <si>
    <t>Poison</t>
  </si>
  <si>
    <t>2023/09</t>
  </si>
  <si>
    <t>PO14019499</t>
  </si>
  <si>
    <t>RCT082233</t>
  </si>
  <si>
    <t>clean drains</t>
  </si>
  <si>
    <t>2023/02</t>
  </si>
  <si>
    <t>PO24007985</t>
  </si>
  <si>
    <t>RCT081659</t>
  </si>
  <si>
    <t>oil waste separator clean</t>
  </si>
  <si>
    <t>2023/01</t>
  </si>
  <si>
    <t>2022/12</t>
  </si>
  <si>
    <t>ADJ049561</t>
  </si>
  <si>
    <t>WYB Ltd t/a Hello Window Clean Bridgestone Tyres Building Wash Wall</t>
  </si>
  <si>
    <t>2023/11</t>
  </si>
  <si>
    <t>ADJ049537</t>
  </si>
  <si>
    <t>ADJ049364</t>
  </si>
  <si>
    <t>Cleaning NST</t>
  </si>
  <si>
    <t>WYB Ltd t/a Hello Window Clean Weekly Window Clean - exterior only, as per clean schedule.</t>
  </si>
  <si>
    <t>ADJ049063</t>
  </si>
  <si>
    <t>2023/10</t>
  </si>
  <si>
    <t>ADJ048859</t>
  </si>
  <si>
    <t>ADJ048857</t>
  </si>
  <si>
    <t>ADJ048665</t>
  </si>
  <si>
    <t>ADJ048125</t>
  </si>
  <si>
    <t>WYB Ltd t/a Hello Window Clean Window Clean  exterior only as per clean schedule Standard Glass only excludes frames</t>
  </si>
  <si>
    <t>2023/08</t>
  </si>
  <si>
    <t>WYB Ltd t/a Hello Window Clean Lexus - window clean - exterior interior windows  Standard  Glass only excludes frames</t>
  </si>
  <si>
    <t>ADJ047724</t>
  </si>
  <si>
    <t>2023/07</t>
  </si>
  <si>
    <t>ADJ047505</t>
  </si>
  <si>
    <t>WYB Ltd t/a Hello Window Clean Building Wash Wall</t>
  </si>
  <si>
    <t>2023/06</t>
  </si>
  <si>
    <t>WYB Ltd t/a Hello Window Clean Lexus window clean in</t>
  </si>
  <si>
    <t>ADJ047193</t>
  </si>
  <si>
    <t>ADJ047068</t>
  </si>
  <si>
    <t>ADJ047192</t>
  </si>
  <si>
    <t>ADJ046625</t>
  </si>
  <si>
    <t>2023/05</t>
  </si>
  <si>
    <t>WYB Ltd t/a Hello Window Clean Window Clean  exterior only, as per clean schedule. Client request is for one monthly invoice for all cleans in the same month.</t>
  </si>
  <si>
    <t>ADJ046448</t>
  </si>
  <si>
    <t>WYB Ltd t/a Hello Window Clean Lexus - left side glass canopy only</t>
  </si>
  <si>
    <t>WYB Ltd t/a Hello Window Clean Building Wash Wall Bridgestone</t>
  </si>
  <si>
    <t>2023/04</t>
  </si>
  <si>
    <t>ADJ046164</t>
  </si>
  <si>
    <t>ADJ045525</t>
  </si>
  <si>
    <t>2023/03</t>
  </si>
  <si>
    <t xml:space="preserve">WYB Ltd t/a Hello Window Clean - Window Clean Hobby </t>
  </si>
  <si>
    <t>WYB Ltd t/a Hello Window Clean - Clean windows lexus</t>
  </si>
  <si>
    <t>ADJ045301</t>
  </si>
  <si>
    <t>ADJ045038</t>
  </si>
  <si>
    <t>ADJ044828</t>
  </si>
  <si>
    <t>ADJ044713</t>
  </si>
  <si>
    <t>ADJ044245</t>
  </si>
  <si>
    <t>ADJ044013</t>
  </si>
  <si>
    <t>ADJ049809</t>
  </si>
  <si>
    <t>Cleaning NWT</t>
  </si>
  <si>
    <t>ADJ049352</t>
  </si>
  <si>
    <t>ADJ048908</t>
  </si>
  <si>
    <t>ADJ048415</t>
  </si>
  <si>
    <t>Cleaning NWT/NL</t>
  </si>
  <si>
    <t>ADJ047938</t>
  </si>
  <si>
    <t>ADJ047440</t>
  </si>
  <si>
    <t>ADJ046478</t>
  </si>
  <si>
    <t>ADJ045910</t>
  </si>
  <si>
    <t>ADJ045459</t>
  </si>
  <si>
    <t>ADJ044932</t>
  </si>
  <si>
    <t>ADJ044485</t>
  </si>
  <si>
    <t>ADJ049748</t>
  </si>
  <si>
    <t>ADJ049638</t>
  </si>
  <si>
    <t>ADJ049553</t>
  </si>
  <si>
    <t>ADJ049443</t>
  </si>
  <si>
    <t>ADJ049309</t>
  </si>
  <si>
    <t>ADJ049308</t>
  </si>
  <si>
    <t>ADJ049136</t>
  </si>
  <si>
    <t>ADJ048900</t>
  </si>
  <si>
    <t>ADJ048901</t>
  </si>
  <si>
    <t>ADJ048667</t>
  </si>
  <si>
    <t>ADJ048514</t>
  </si>
  <si>
    <t>ADJ048364</t>
  </si>
  <si>
    <t>ADJ048363</t>
  </si>
  <si>
    <t>ADJ048214</t>
  </si>
  <si>
    <t>Waste Management (Tyrebay)-tyre clean</t>
  </si>
  <si>
    <t>ADJ047040</t>
  </si>
  <si>
    <t>ADJ047034</t>
  </si>
  <si>
    <t>ADJ046810</t>
  </si>
  <si>
    <t>ADJ046705</t>
  </si>
  <si>
    <t>ADJ046500</t>
  </si>
  <si>
    <t>ADJ046428</t>
  </si>
  <si>
    <t>ADJ046347</t>
  </si>
  <si>
    <t>ADJ046245</t>
  </si>
  <si>
    <t>ADJ046199</t>
  </si>
  <si>
    <t>ADJ045970</t>
  </si>
  <si>
    <t>ADJ045954</t>
  </si>
  <si>
    <t>ADJ045740</t>
  </si>
  <si>
    <t>ADJ045520</t>
  </si>
  <si>
    <t>Waste Management (Tyrebay) Clean</t>
  </si>
  <si>
    <t>ADJ045267</t>
  </si>
  <si>
    <t xml:space="preserve">Waste Management (Tyrebay)- dkt 47448 15/5 </t>
  </si>
  <si>
    <t>ADJ045190</t>
  </si>
  <si>
    <t>ADJ045089</t>
  </si>
  <si>
    <t>ADJ044843</t>
  </si>
  <si>
    <t>ADJ044764</t>
  </si>
  <si>
    <t>ADJ044678</t>
  </si>
  <si>
    <t>ADJ044537</t>
  </si>
  <si>
    <t>ADJ044407</t>
  </si>
  <si>
    <t>ADJ044326</t>
  </si>
  <si>
    <t>ADJ044217</t>
  </si>
  <si>
    <t>IAC7490465</t>
  </si>
  <si>
    <t>ADJ049970</t>
  </si>
  <si>
    <t>IAC7394392</t>
  </si>
  <si>
    <t>ADJ049718</t>
  </si>
  <si>
    <t>IAC7165981</t>
  </si>
  <si>
    <t>ADJ049152</t>
  </si>
  <si>
    <t>IAC7085898</t>
  </si>
  <si>
    <t>ADJ048515</t>
  </si>
  <si>
    <t>IAC6949912</t>
  </si>
  <si>
    <t>ADJ048031</t>
  </si>
  <si>
    <t>IAC6769971</t>
  </si>
  <si>
    <t>ADJ047536</t>
  </si>
  <si>
    <t>IAC6604275</t>
  </si>
  <si>
    <t>ADJ047037</t>
  </si>
  <si>
    <t>ADJ046900</t>
  </si>
  <si>
    <t>IAC6458828</t>
  </si>
  <si>
    <t>ADJ046504</t>
  </si>
  <si>
    <t>IAC6308043</t>
  </si>
  <si>
    <t>IAC6165390</t>
  </si>
  <si>
    <t>ADJ045503</t>
  </si>
  <si>
    <t>IAC6036237</t>
  </si>
  <si>
    <t>ADJ044996</t>
  </si>
  <si>
    <t>IAC5918309</t>
  </si>
  <si>
    <t>ADJ044587</t>
  </si>
  <si>
    <t>INV-4506</t>
  </si>
  <si>
    <t>ADJ049994</t>
  </si>
  <si>
    <t>Tint Pro NZ Limited This was the showroom tinting at North Shore.</t>
  </si>
  <si>
    <t>INV-22588</t>
  </si>
  <si>
    <t>ADJ047841</t>
  </si>
  <si>
    <t>Sundry Creditors  Travel to North Shore Toyota and extract and dispose of 1 x safe.</t>
  </si>
  <si>
    <t>INV-0141</t>
  </si>
  <si>
    <t>ADJ046332</t>
  </si>
  <si>
    <t>Sundry Creditors Tree maintenance at New lynn</t>
  </si>
  <si>
    <t>ADJ045778</t>
  </si>
  <si>
    <t>V-36337</t>
  </si>
  <si>
    <t>ADJ045178</t>
  </si>
  <si>
    <t>V-33984</t>
  </si>
  <si>
    <t>ADJ044021</t>
  </si>
  <si>
    <t>ADJ044834</t>
  </si>
  <si>
    <t>PO24008692</t>
  </si>
  <si>
    <t>RCT091076</t>
  </si>
  <si>
    <t>OWS CLEAM</t>
  </si>
  <si>
    <t>PO14021017</t>
  </si>
  <si>
    <t>RCT090150</t>
  </si>
  <si>
    <t>waste oil filters and coolant collection</t>
  </si>
  <si>
    <t>PO14020892</t>
  </si>
  <si>
    <t>RCT089711</t>
  </si>
  <si>
    <t>drains</t>
  </si>
  <si>
    <t>PO24008489</t>
  </si>
  <si>
    <t>RCT089720</t>
  </si>
  <si>
    <t>OWS clean</t>
  </si>
  <si>
    <t>PO34008716</t>
  </si>
  <si>
    <t>RCT088649</t>
  </si>
  <si>
    <t>Oil Clean up</t>
  </si>
  <si>
    <t>PO34008765</t>
  </si>
  <si>
    <t>RCT088060</t>
  </si>
  <si>
    <t>waste rags</t>
  </si>
  <si>
    <t>ADJ047825</t>
  </si>
  <si>
    <t>PO14020441</t>
  </si>
  <si>
    <t>RCT087418</t>
  </si>
  <si>
    <t>waste fluid and oil filter collection</t>
  </si>
  <si>
    <t>PO14020087</t>
  </si>
  <si>
    <t>RCT085346</t>
  </si>
  <si>
    <t>ADJ046563</t>
  </si>
  <si>
    <t>Salters Cartage Limited TRADE WASTE DISPOSAL</t>
  </si>
  <si>
    <t>PO14019945</t>
  </si>
  <si>
    <t>RCT084436</t>
  </si>
  <si>
    <t>waste oil filters and rags collection</t>
  </si>
  <si>
    <t>INV-2356</t>
  </si>
  <si>
    <t>ADJ045845</t>
  </si>
  <si>
    <t>PO24008113</t>
  </si>
  <si>
    <t>RCT083608</t>
  </si>
  <si>
    <t>ADJ045000</t>
  </si>
  <si>
    <t>ADJ045111</t>
  </si>
  <si>
    <t>ADJ044185</t>
  </si>
  <si>
    <t>ADJ049274</t>
  </si>
  <si>
    <t>ADJ048342</t>
  </si>
  <si>
    <t>ADJ047878</t>
  </si>
  <si>
    <t>ADJ047409</t>
  </si>
  <si>
    <t>ADJ046862</t>
  </si>
  <si>
    <t>ADJ046424</t>
  </si>
  <si>
    <t>ADJ046606</t>
  </si>
  <si>
    <t>ADJ045349</t>
  </si>
  <si>
    <t>ADJ045040</t>
  </si>
  <si>
    <t>ADJ044404</t>
  </si>
  <si>
    <t>ADJ049910</t>
  </si>
  <si>
    <t>ADJ049466</t>
  </si>
  <si>
    <t>ADJ049028</t>
  </si>
  <si>
    <t>ADJ048597</t>
  </si>
  <si>
    <t>ADJ048084</t>
  </si>
  <si>
    <t>ADJ047565</t>
  </si>
  <si>
    <t>ADJ047045</t>
  </si>
  <si>
    <t>ADJ046551</t>
  </si>
  <si>
    <t>ADJ046040</t>
  </si>
  <si>
    <t>ADJ045532</t>
  </si>
  <si>
    <t>ADJ045044</t>
  </si>
  <si>
    <t>ADJ044643</t>
  </si>
  <si>
    <t>ADJ049316</t>
  </si>
  <si>
    <t>Pestx Limited Routine pest control service</t>
  </si>
  <si>
    <t>ADJ049050</t>
  </si>
  <si>
    <t>ADJ048707</t>
  </si>
  <si>
    <t>ADJ049049</t>
  </si>
  <si>
    <t>ADJ048427</t>
  </si>
  <si>
    <t>ADJ047987</t>
  </si>
  <si>
    <t>ADJ047989</t>
  </si>
  <si>
    <t>ADJ047404</t>
  </si>
  <si>
    <t>ADJ047319</t>
  </si>
  <si>
    <t>ADJ047316</t>
  </si>
  <si>
    <t>ADJ045840</t>
  </si>
  <si>
    <t>ADJ045948</t>
  </si>
  <si>
    <t>Cleaning NL</t>
  </si>
  <si>
    <t>ADJ045818</t>
  </si>
  <si>
    <t>ADJ045231</t>
  </si>
  <si>
    <t>ADJ045230</t>
  </si>
  <si>
    <t>ADJ044841</t>
  </si>
  <si>
    <t>ADJ044502</t>
  </si>
  <si>
    <t>ADJ044503</t>
  </si>
  <si>
    <t>INV-0759</t>
  </si>
  <si>
    <t>ADJ049707</t>
  </si>
  <si>
    <t>INV-0741</t>
  </si>
  <si>
    <t>ADJ049275</t>
  </si>
  <si>
    <t>INV-0711</t>
  </si>
  <si>
    <t>ADJ048843</t>
  </si>
  <si>
    <t>INV-0696</t>
  </si>
  <si>
    <t>ADJ048297</t>
  </si>
  <si>
    <t>INV-0660</t>
  </si>
  <si>
    <t>ADJ047858</t>
  </si>
  <si>
    <t>INV-0631</t>
  </si>
  <si>
    <t>ADJ047382</t>
  </si>
  <si>
    <t>INV-0609</t>
  </si>
  <si>
    <t>ADJ046844</t>
  </si>
  <si>
    <t>INV-0592</t>
  </si>
  <si>
    <t>ADJ046345</t>
  </si>
  <si>
    <t>INV-0556</t>
  </si>
  <si>
    <t>ADJ045930</t>
  </si>
  <si>
    <t>INV-0502</t>
  </si>
  <si>
    <t>ADJ044350</t>
  </si>
  <si>
    <t>INV-961186</t>
  </si>
  <si>
    <t>ADJ049864</t>
  </si>
  <si>
    <t>INV-952835</t>
  </si>
  <si>
    <t>ADJ049377</t>
  </si>
  <si>
    <t>INV-943982</t>
  </si>
  <si>
    <t>ADJ048977</t>
  </si>
  <si>
    <t>INV-933160</t>
  </si>
  <si>
    <t>ADJ048478</t>
  </si>
  <si>
    <t>INV-918594</t>
  </si>
  <si>
    <t>ADJ048049</t>
  </si>
  <si>
    <t>INV-914409</t>
  </si>
  <si>
    <t>ADJ047532</t>
  </si>
  <si>
    <t>INV-904957</t>
  </si>
  <si>
    <t>ADJ047019</t>
  </si>
  <si>
    <t>INV-886244</t>
  </si>
  <si>
    <t>ADJ046492</t>
  </si>
  <si>
    <t>INV-879449</t>
  </si>
  <si>
    <t>INV-867136</t>
  </si>
  <si>
    <t>ADJ045511</t>
  </si>
  <si>
    <t>INV-852452</t>
  </si>
  <si>
    <t>ADJ044985</t>
  </si>
  <si>
    <t>INV-844446</t>
  </si>
  <si>
    <t>ADJ044569</t>
  </si>
  <si>
    <t>ADJ046688</t>
  </si>
  <si>
    <t>22.12.2023</t>
  </si>
  <si>
    <t>ADJ048872</t>
  </si>
  <si>
    <t xml:space="preserve">Merissa McCormack Dump run </t>
  </si>
  <si>
    <t>ADJ049682</t>
  </si>
  <si>
    <t>ADJ048159</t>
  </si>
  <si>
    <t>ADJ046685</t>
  </si>
  <si>
    <t>ADJ045127</t>
  </si>
  <si>
    <t>INV-0104</t>
  </si>
  <si>
    <t>ADJ049775</t>
  </si>
  <si>
    <t>King Green Limited Privet and Feijoa pruned to allow access of vehicles. Work Completed 22 Feb 24.</t>
  </si>
  <si>
    <t>INV-12619</t>
  </si>
  <si>
    <t>ADJ049533</t>
  </si>
  <si>
    <t>INV-12522</t>
  </si>
  <si>
    <t>ADJ049082</t>
  </si>
  <si>
    <t>INV-12413</t>
  </si>
  <si>
    <t>ADJ048712</t>
  </si>
  <si>
    <t>INV-12201</t>
  </si>
  <si>
    <t>ADJ048221</t>
  </si>
  <si>
    <t>INV-11995</t>
  </si>
  <si>
    <t>ADJ047822</t>
  </si>
  <si>
    <t>NV-11821</t>
  </si>
  <si>
    <t>ADJ047352</t>
  </si>
  <si>
    <t>INV-11883</t>
  </si>
  <si>
    <t>ADJ046974</t>
  </si>
  <si>
    <t>INV-11776</t>
  </si>
  <si>
    <t>ADJ046393</t>
  </si>
  <si>
    <t>INV-11580</t>
  </si>
  <si>
    <t>ADJ046229</t>
  </si>
  <si>
    <t>INV-11438</t>
  </si>
  <si>
    <t>ADJ045414</t>
  </si>
  <si>
    <t>INV-11345</t>
  </si>
  <si>
    <t>ADJ044879</t>
  </si>
  <si>
    <t>ADJ044307</t>
  </si>
  <si>
    <t>J2G07969</t>
  </si>
  <si>
    <t>ADJ049778</t>
  </si>
  <si>
    <t>Junk2Go ltd Pallets Removal- Standard Pallets</t>
  </si>
  <si>
    <t>J2G07895</t>
  </si>
  <si>
    <t>ADJ049961</t>
  </si>
  <si>
    <t>J2G06464</t>
  </si>
  <si>
    <t>ADJ049198</t>
  </si>
  <si>
    <t>Junk2Go ltd PALLETS Removal- 9m</t>
  </si>
  <si>
    <t>J2G05167</t>
  </si>
  <si>
    <t>ADJ048810</t>
  </si>
  <si>
    <t>J2G04010</t>
  </si>
  <si>
    <t>ADJ048385</t>
  </si>
  <si>
    <t>Junk2Go ltd Rubbish Removal</t>
  </si>
  <si>
    <t>J2G03353</t>
  </si>
  <si>
    <t>Junk2Go ltd- Rubbish removal hobby</t>
  </si>
  <si>
    <t>J2G02206</t>
  </si>
  <si>
    <t>ADJ047793</t>
  </si>
  <si>
    <t>J2G01892</t>
  </si>
  <si>
    <t>ADJ047833</t>
  </si>
  <si>
    <t>J2G01622</t>
  </si>
  <si>
    <t>ADJ047525</t>
  </si>
  <si>
    <t>Junk2Go ltd  Rubbish Removal 8 Workspace Drive Hobsonville,</t>
  </si>
  <si>
    <t>J2G0683</t>
  </si>
  <si>
    <t>ADJ047318</t>
  </si>
  <si>
    <t>J2G0587</t>
  </si>
  <si>
    <t>ADJ047179</t>
  </si>
  <si>
    <t>J2G0475</t>
  </si>
  <si>
    <t>ADJ047072</t>
  </si>
  <si>
    <t>V-40092</t>
  </si>
  <si>
    <t>ADJ046825</t>
  </si>
  <si>
    <t xml:space="preserve">V-39183 </t>
  </si>
  <si>
    <t>ADJ046389</t>
  </si>
  <si>
    <t>V-39110</t>
  </si>
  <si>
    <t>ADJ046334</t>
  </si>
  <si>
    <t>V-38462</t>
  </si>
  <si>
    <t>ADJ046042</t>
  </si>
  <si>
    <t>V-38167</t>
  </si>
  <si>
    <t>ADJ045874</t>
  </si>
  <si>
    <t>Junk2Go ltd Rubbish removal</t>
  </si>
  <si>
    <t>V-37702</t>
  </si>
  <si>
    <t>ADJ045637</t>
  </si>
  <si>
    <t>Junk2Go ltd rubbish removal hobsonville</t>
  </si>
  <si>
    <t>V-36968</t>
  </si>
  <si>
    <t>ADJ045926</t>
  </si>
  <si>
    <t>V-37246</t>
  </si>
  <si>
    <t>ADJ045384</t>
  </si>
  <si>
    <t>Junk2Go ltd Rubbish Removal 8 Workspace Drive HOBSO</t>
  </si>
  <si>
    <t>V-37043</t>
  </si>
  <si>
    <t>ADJ045339</t>
  </si>
  <si>
    <t>ADJ045338</t>
  </si>
  <si>
    <t>V-36735</t>
  </si>
  <si>
    <t>ADJ045196</t>
  </si>
  <si>
    <t>Junk2Go ltd- hobby waste removal</t>
  </si>
  <si>
    <t>J2G0815</t>
  </si>
  <si>
    <t>ADJ047901</t>
  </si>
  <si>
    <t>Junk Run Ltd GENERAL/HOUSEHOLD</t>
  </si>
  <si>
    <t>ADJ045337</t>
  </si>
  <si>
    <t>ADJ045334</t>
  </si>
  <si>
    <t>ADJ045297</t>
  </si>
  <si>
    <t>ADJ046662</t>
  </si>
  <si>
    <t>Julie Grigicevich move lexus furniture showroom</t>
  </si>
  <si>
    <t>ADJ049869</t>
  </si>
  <si>
    <t>ADJ049455</t>
  </si>
  <si>
    <t>ADJ049457</t>
  </si>
  <si>
    <t>ADJ048978</t>
  </si>
  <si>
    <t>ADJ048967</t>
  </si>
  <si>
    <t>ADJ048521</t>
  </si>
  <si>
    <t>ADJ048483</t>
  </si>
  <si>
    <t>ADJ048047</t>
  </si>
  <si>
    <t>ADJ048012</t>
  </si>
  <si>
    <t>ADJ047588</t>
  </si>
  <si>
    <t>ADJ047018</t>
  </si>
  <si>
    <t>ADJ047025</t>
  </si>
  <si>
    <t>ADJ046520</t>
  </si>
  <si>
    <t>ADJ046583</t>
  </si>
  <si>
    <t>ADJ046037</t>
  </si>
  <si>
    <t>ADJ045505</t>
  </si>
  <si>
    <t xml:space="preserve">J J Richards &amp; Sons Ltd Clean bin </t>
  </si>
  <si>
    <t>ADJ044948</t>
  </si>
  <si>
    <t>ADJ044568</t>
  </si>
  <si>
    <t>ADJ044615</t>
  </si>
  <si>
    <t>ADJ049878</t>
  </si>
  <si>
    <t>ADJ049744</t>
  </si>
  <si>
    <t>ADJ049647</t>
  </si>
  <si>
    <t>ADJ049567</t>
  </si>
  <si>
    <t>ADJ049404</t>
  </si>
  <si>
    <t>ADJ049301</t>
  </si>
  <si>
    <t>ADJ049235</t>
  </si>
  <si>
    <t>ADJ049215</t>
  </si>
  <si>
    <t>ADJ048868</t>
  </si>
  <si>
    <t>ADJ048781</t>
  </si>
  <si>
    <t>ADJ048684</t>
  </si>
  <si>
    <t>ADJ048502</t>
  </si>
  <si>
    <t>J &amp; J Laughton Passenger Car Tyre effec Mar22</t>
  </si>
  <si>
    <t>ADJ048411</t>
  </si>
  <si>
    <t>ADJ048253</t>
  </si>
  <si>
    <t>J &amp; J Laughton- NL clean</t>
  </si>
  <si>
    <t>ADJ048081</t>
  </si>
  <si>
    <t>ADJ047964</t>
  </si>
  <si>
    <t>ADJ047808</t>
  </si>
  <si>
    <t>ADJ047688</t>
  </si>
  <si>
    <t>ADJ047509</t>
  </si>
  <si>
    <t>ADJ047429</t>
  </si>
  <si>
    <t>ADJ047312</t>
  </si>
  <si>
    <t>ADJ047154</t>
  </si>
  <si>
    <t>ADJ047050</t>
  </si>
  <si>
    <t>ADJ046893</t>
  </si>
  <si>
    <t>ADJ046817</t>
  </si>
  <si>
    <t>ADJ046732</t>
  </si>
  <si>
    <t>ADJ046639</t>
  </si>
  <si>
    <t>ADJ046516</t>
  </si>
  <si>
    <t>ADJ046331</t>
  </si>
  <si>
    <t>ADJ046241</t>
  </si>
  <si>
    <t>ADJ046167</t>
  </si>
  <si>
    <t xml:space="preserve">J &amp; J Laughton </t>
  </si>
  <si>
    <t>ADJ046111</t>
  </si>
  <si>
    <t>ADJ045909</t>
  </si>
  <si>
    <t>ADJ045723</t>
  </si>
  <si>
    <t>ADJ045625</t>
  </si>
  <si>
    <t>ADJ045495</t>
  </si>
  <si>
    <t>ADJ045364</t>
  </si>
  <si>
    <t>ADJ045293</t>
  </si>
  <si>
    <t>ADJ045241</t>
  </si>
  <si>
    <t>ADJ045116</t>
  </si>
  <si>
    <t>ADJ044907</t>
  </si>
  <si>
    <t>ADJ044849</t>
  </si>
  <si>
    <t>ADJ044761</t>
  </si>
  <si>
    <t>ADJ044673</t>
  </si>
  <si>
    <t>ADJ044532</t>
  </si>
  <si>
    <t>ADJ044409</t>
  </si>
  <si>
    <t>ADJ044321</t>
  </si>
  <si>
    <t>ADJ044215</t>
  </si>
  <si>
    <t>ADJ044145</t>
  </si>
  <si>
    <t>WP-2663801</t>
  </si>
  <si>
    <t>ADJ049464</t>
  </si>
  <si>
    <t>ADJ048982</t>
  </si>
  <si>
    <t>WP-2602681</t>
  </si>
  <si>
    <t>ADJ048547</t>
  </si>
  <si>
    <t>ADJ048063</t>
  </si>
  <si>
    <t>WP-2539981</t>
  </si>
  <si>
    <t>ADJ047533</t>
  </si>
  <si>
    <t>WP-2509061</t>
  </si>
  <si>
    <t>ADJ047158</t>
  </si>
  <si>
    <t>WP-2477671</t>
  </si>
  <si>
    <t>ADJ046615</t>
  </si>
  <si>
    <t>ADJ046063</t>
  </si>
  <si>
    <t>ADJ045604</t>
  </si>
  <si>
    <t>ADJ045020</t>
  </si>
  <si>
    <t>WP-2352211</t>
  </si>
  <si>
    <t>ADJ044584</t>
  </si>
  <si>
    <t>WP-2320821</t>
  </si>
  <si>
    <t>ADJ044148</t>
  </si>
  <si>
    <t>ADJ049907</t>
  </si>
  <si>
    <t>ADJ049336</t>
  </si>
  <si>
    <t>ADJ049032</t>
  </si>
  <si>
    <t>ADJ048528</t>
  </si>
  <si>
    <t>ADJ047960</t>
  </si>
  <si>
    <t>ADJ047791</t>
  </si>
  <si>
    <t>ADJ047097</t>
  </si>
  <si>
    <t>ADJ046684</t>
  </si>
  <si>
    <t>ADJ046035</t>
  </si>
  <si>
    <t>ADJ045726</t>
  </si>
  <si>
    <t xml:space="preserve">HR Cleaning Services Clean Hobby </t>
  </si>
  <si>
    <t>ADJ044909</t>
  </si>
  <si>
    <t>ADJ044500</t>
  </si>
  <si>
    <t>ADJ049705</t>
  </si>
  <si>
    <t>ADJ049272</t>
  </si>
  <si>
    <t>Gallam Clean ltd (clean Corp) For services January 2024</t>
  </si>
  <si>
    <t>ADJ048318</t>
  </si>
  <si>
    <t>Gallam Clean ltd (clean Corp) Monthly Clean</t>
  </si>
  <si>
    <t>ADJ047926</t>
  </si>
  <si>
    <t>ADJ047461</t>
  </si>
  <si>
    <t>ADJ046872</t>
  </si>
  <si>
    <t>ADJ046343</t>
  </si>
  <si>
    <t>ADJ045879</t>
  </si>
  <si>
    <t>ADJ045302</t>
  </si>
  <si>
    <t>ADJ044842</t>
  </si>
  <si>
    <t>ADJ044378</t>
  </si>
  <si>
    <t>ADJ050025</t>
  </si>
  <si>
    <t>ADJ049517</t>
  </si>
  <si>
    <t>ADJ049120</t>
  </si>
  <si>
    <t>ADJ048526</t>
  </si>
  <si>
    <t>ADJ047604</t>
  </si>
  <si>
    <t>ADJ047160</t>
  </si>
  <si>
    <t>ADJ046731</t>
  </si>
  <si>
    <t>ADJ045902</t>
  </si>
  <si>
    <t>ADJ045710</t>
  </si>
  <si>
    <t>ADJ045214</t>
  </si>
  <si>
    <t>ADJ044688</t>
  </si>
  <si>
    <t>B202307015</t>
  </si>
  <si>
    <t>ADJ046557</t>
  </si>
  <si>
    <t>cleantastic Vivian Cleaning Services</t>
  </si>
  <si>
    <t>B202402015</t>
  </si>
  <si>
    <t>ADJ049919</t>
  </si>
  <si>
    <t>B202401015</t>
  </si>
  <si>
    <t>ADJ049427</t>
  </si>
  <si>
    <t>B202312015</t>
  </si>
  <si>
    <t>ADJ049030</t>
  </si>
  <si>
    <t>B202311015</t>
  </si>
  <si>
    <t>ADJ048668</t>
  </si>
  <si>
    <t>Bing Rong Li (Cleantastic) Cleaning Services</t>
  </si>
  <si>
    <t>B202310015</t>
  </si>
  <si>
    <t>ADJ048095</t>
  </si>
  <si>
    <t>B202309015</t>
  </si>
  <si>
    <t>ADJ047600</t>
  </si>
  <si>
    <t>B202308015</t>
  </si>
  <si>
    <t>ADJ047043</t>
  </si>
  <si>
    <t>ADJ046871</t>
  </si>
  <si>
    <t>B202306015</t>
  </si>
  <si>
    <t>ADJ046087</t>
  </si>
  <si>
    <t>B202305015</t>
  </si>
  <si>
    <t>ADJ045526</t>
  </si>
  <si>
    <t xml:space="preserve">Bing Rong Li (Cleantastic) - daily Clean Hobby </t>
  </si>
  <si>
    <t>B202304015</t>
  </si>
  <si>
    <t>ADJ045071</t>
  </si>
  <si>
    <t>B202303015</t>
  </si>
  <si>
    <t>ADJ044685</t>
  </si>
  <si>
    <t>INV41715</t>
  </si>
  <si>
    <t>ADJ048911</t>
  </si>
  <si>
    <t>INV41707</t>
  </si>
  <si>
    <t>ADJ048910</t>
  </si>
  <si>
    <t>INV41649</t>
  </si>
  <si>
    <t>ADJ048799</t>
  </si>
  <si>
    <t>INV41650</t>
  </si>
  <si>
    <t>ADJ048801</t>
  </si>
  <si>
    <t>INV40750</t>
  </si>
  <si>
    <t>ADJ047725</t>
  </si>
  <si>
    <t>INV40756</t>
  </si>
  <si>
    <t>ADJ047719</t>
  </si>
  <si>
    <t>INV40716</t>
  </si>
  <si>
    <t>INV40706</t>
  </si>
  <si>
    <t>INV40289</t>
  </si>
  <si>
    <t>ADJ047181</t>
  </si>
  <si>
    <t>INV40187</t>
  </si>
  <si>
    <t>ADJ046967</t>
  </si>
  <si>
    <t>Abilities Incorporated Secure Document Destruction on the 30th of August</t>
  </si>
  <si>
    <t>INV40120</t>
  </si>
  <si>
    <t>ADJ046936</t>
  </si>
  <si>
    <t>INV39934</t>
  </si>
  <si>
    <t>ADJ046724</t>
  </si>
  <si>
    <t>INV39236</t>
  </si>
  <si>
    <t>ADJ045873</t>
  </si>
  <si>
    <t>INV38868</t>
  </si>
  <si>
    <t>ADJ045417</t>
  </si>
  <si>
    <t>INV38842</t>
  </si>
  <si>
    <t>ADJ045405</t>
  </si>
  <si>
    <t>INV38558</t>
  </si>
  <si>
    <t>ADJ045094</t>
  </si>
  <si>
    <t>INV38135</t>
  </si>
  <si>
    <t>ADJ044533</t>
  </si>
  <si>
    <t>INV37820</t>
  </si>
  <si>
    <t>ADJ044237</t>
  </si>
  <si>
    <t>INV37842</t>
  </si>
  <si>
    <t>ADJ044240</t>
  </si>
  <si>
    <t>Customer Name</t>
  </si>
  <si>
    <t>Tax Type</t>
  </si>
  <si>
    <t>Secondary</t>
  </si>
  <si>
    <t>Primary</t>
  </si>
  <si>
    <t>Posting Date</t>
  </si>
  <si>
    <t>Period</t>
  </si>
  <si>
    <t>Similar to Laundry / Security</t>
  </si>
  <si>
    <t>Looks legitimate - suggeting keep the same for this year or SLT to propose each operation line of relatively spend for the year</t>
  </si>
  <si>
    <t>Trisha Stewart</t>
  </si>
  <si>
    <t>The Weekender</t>
  </si>
  <si>
    <t>Prem Chand</t>
  </si>
  <si>
    <t>Howard Trading Ltd T/A Manukau</t>
  </si>
  <si>
    <t>Helen Wang</t>
  </si>
  <si>
    <t>Hailwood</t>
  </si>
  <si>
    <t>Fundraising Buy Confectionery</t>
  </si>
  <si>
    <t>Fraser Cunningham</t>
  </si>
  <si>
    <t>Ezy Driver Limited</t>
  </si>
  <si>
    <t>Donovan Watkins</t>
  </si>
  <si>
    <t>Craig Biddulph</t>
  </si>
  <si>
    <t>cafe Lincoln</t>
  </si>
  <si>
    <t>Bricon Engineering Limited</t>
  </si>
  <si>
    <t>Aristotles Motel</t>
  </si>
  <si>
    <t xml:space="preserve">AML Jesters Limited Customer entertainment parts </t>
  </si>
  <si>
    <t>TOY-1</t>
  </si>
  <si>
    <t>Ent &amp; Travel NST/NWT</t>
  </si>
  <si>
    <t>AML Jesters Limited Cameron Panelbeaters 18th and 25th Jan shouts  Redwood Panelbeaters 24th and 31 Jan shouts</t>
  </si>
  <si>
    <t>Donovan Watkins Avis lunch</t>
  </si>
  <si>
    <t>Sundry Creditors - Black Friday Winner Fuel Car - Z Energy</t>
  </si>
  <si>
    <t>Visa Business Statement-  Steve Bambury (3856) Bridgestone customer gifts</t>
  </si>
  <si>
    <t xml:space="preserve"> INV-0968</t>
  </si>
  <si>
    <t>12.12.2023</t>
  </si>
  <si>
    <t>11.12.2023</t>
  </si>
  <si>
    <t xml:space="preserve">Craig Biddulph Customer gifts </t>
  </si>
  <si>
    <t xml:space="preserve">Sundry Creditors prezzies </t>
  </si>
  <si>
    <t>PO24008453</t>
  </si>
  <si>
    <t>NPS advertising</t>
  </si>
  <si>
    <t>Sundry Creditors Pies for a customer</t>
  </si>
  <si>
    <t>GN19005517</t>
  </si>
  <si>
    <t>Howard Trading Ltd T/A Manukau Dealer contribution towards CEO meeting meals and S Pragnell Leaving Gift</t>
  </si>
  <si>
    <t>Kane Southgate Lunch shout redwood panel</t>
  </si>
  <si>
    <t xml:space="preserve">Bridgestone New Zealand Ltd Conference contribution </t>
  </si>
  <si>
    <t>Bridgestone NZ (Wairau) Conference contribution</t>
  </si>
  <si>
    <t>10.10.2023</t>
  </si>
  <si>
    <t xml:space="preserve">Staff Reimbursements Karen reading flowers for customer </t>
  </si>
  <si>
    <t>Staff Reimbursements Michelle Watts Gift for customer</t>
  </si>
  <si>
    <t>TEA1</t>
  </si>
  <si>
    <t xml:space="preserve">Prem Chand Plumbuilt gifts </t>
  </si>
  <si>
    <t xml:space="preserve">Sundry Creditors Customer picking up Lexus </t>
  </si>
  <si>
    <t>Bridgestone NZ (Wairau) conference contr</t>
  </si>
  <si>
    <t>INV-629898</t>
  </si>
  <si>
    <t>10.08.2023</t>
  </si>
  <si>
    <t xml:space="preserve">Staff Reimbursements Karen readings reimburse for Heater, Beers for a customer </t>
  </si>
  <si>
    <t xml:space="preserve">Staff Reimbursements Trisha </t>
  </si>
  <si>
    <t>Staff Reimbursements doughnuts for customer</t>
  </si>
  <si>
    <t xml:space="preserve">Sundry Creditors Gift for a supplier </t>
  </si>
  <si>
    <t>Fundraising Buy Confectionery 30gm Chocolate Fish-Thermal Label- Western Toyota</t>
  </si>
  <si>
    <t>Bridgestone NZ (Wairau) conference contribution</t>
  </si>
  <si>
    <t xml:space="preserve">Keegan Goodall Coffee for a customer </t>
  </si>
  <si>
    <t>P DUDDY</t>
  </si>
  <si>
    <t>Patrick Duddy</t>
  </si>
  <si>
    <t>Ent &amp; Trav NWT</t>
  </si>
  <si>
    <t>MARCH VISA</t>
  </si>
  <si>
    <t>Visa Business Statement-Dayton Howie (1329)</t>
  </si>
  <si>
    <t>GR Track day</t>
  </si>
  <si>
    <t xml:space="preserve">0323-EOM write off the GR Track day amount </t>
  </si>
  <si>
    <t>FY 2022-2023 Year End Alignment Journal</t>
  </si>
  <si>
    <t>INV-3708</t>
  </si>
  <si>
    <t>21.03.2023</t>
  </si>
  <si>
    <t>Ent &amp; Trav NL</t>
  </si>
  <si>
    <t>Ent &amp; Trav NL NL</t>
  </si>
  <si>
    <t>23/0018</t>
  </si>
  <si>
    <t>PETTY CASH</t>
  </si>
  <si>
    <t>Leadership lunch for Kane</t>
  </si>
  <si>
    <t>JOBROSBURG</t>
  </si>
  <si>
    <t>Based on actual Net Profit will wait</t>
  </si>
  <si>
    <t>Total - 7290</t>
  </si>
  <si>
    <t>Total - 7510</t>
  </si>
  <si>
    <t>Health &amp; Safety,Clothing - 7453</t>
  </si>
  <si>
    <t>Telephone Tolls - 7535</t>
  </si>
  <si>
    <t>Property Maintenance - 7750</t>
  </si>
  <si>
    <t>Total - 7453</t>
  </si>
  <si>
    <t>Total - 7535</t>
  </si>
  <si>
    <t>Total - 7750</t>
  </si>
  <si>
    <t>Total - 7760</t>
  </si>
  <si>
    <t>Property Rates - 7760</t>
  </si>
  <si>
    <t>2023-24</t>
  </si>
  <si>
    <t>apr - mar</t>
  </si>
  <si>
    <t>aug - jul</t>
  </si>
  <si>
    <t>Sept- Aug</t>
  </si>
  <si>
    <t>annual cost</t>
  </si>
  <si>
    <t>monthly cost</t>
  </si>
  <si>
    <t xml:space="preserve">1690 900 balance should be </t>
  </si>
  <si>
    <t>jnl to P&amp;L</t>
  </si>
  <si>
    <t>jnl to BS</t>
  </si>
  <si>
    <t>Nov-Oct</t>
  </si>
  <si>
    <t>Sept-Aug</t>
  </si>
  <si>
    <t># of months expensed</t>
  </si>
  <si>
    <t>2024-25</t>
  </si>
  <si>
    <t>annual cost as per above</t>
  </si>
  <si>
    <t>Total - 7520</t>
  </si>
  <si>
    <t>Total - 7840</t>
  </si>
  <si>
    <t>Total - 7454</t>
  </si>
  <si>
    <t>B- Put it in accounting</t>
  </si>
  <si>
    <t>Ignore in, all expenses in marketing</t>
  </si>
  <si>
    <t>Total - 7905</t>
  </si>
  <si>
    <t>Currently coded in Salaries - Others</t>
  </si>
  <si>
    <t>Item</t>
  </si>
  <si>
    <t>11 months actual</t>
  </si>
  <si>
    <t>Annual Leave Department Code - Tech only</t>
  </si>
  <si>
    <t>Annual Leave Cost Centre Code (B) - Tech only</t>
  </si>
  <si>
    <t>Annual Leave Allocation</t>
  </si>
  <si>
    <t>Subscriptions</t>
  </si>
  <si>
    <t>This is being accounted for via actual uplifts</t>
  </si>
  <si>
    <t>Reduce waiting on exact figures</t>
  </si>
  <si>
    <t>PARTS01</t>
  </si>
  <si>
    <t>Warehouse Supervisor</t>
  </si>
  <si>
    <t>HEN01</t>
  </si>
  <si>
    <t>NLN01</t>
  </si>
  <si>
    <t>BD Manager</t>
  </si>
  <si>
    <t>Jordan</t>
  </si>
  <si>
    <t>Toyota Receptionist</t>
  </si>
  <si>
    <t>Linda Pickstock</t>
  </si>
  <si>
    <t>Chen Ling</t>
  </si>
  <si>
    <t>whole year adjustment</t>
  </si>
  <si>
    <t>Additional buffer</t>
  </si>
  <si>
    <t>orignially budget 60k but this year are in marketing</t>
  </si>
  <si>
    <t>Removed as put it to entertainments - original 55k</t>
  </si>
  <si>
    <t>CATEGORY</t>
  </si>
  <si>
    <t>APR</t>
  </si>
  <si>
    <t>MAY</t>
  </si>
  <si>
    <t>JUN</t>
  </si>
  <si>
    <t>JUL</t>
  </si>
  <si>
    <t>SEPT</t>
  </si>
  <si>
    <t>OCT</t>
  </si>
  <si>
    <t>NOV</t>
  </si>
  <si>
    <t>DEC</t>
  </si>
  <si>
    <t>JAN</t>
  </si>
  <si>
    <t>FEB</t>
  </si>
  <si>
    <t>MAR</t>
  </si>
  <si>
    <t>Digital_SEO</t>
  </si>
  <si>
    <t>Advertising/Agency ATL/Comms</t>
  </si>
  <si>
    <t>Events/Entertainment/Hospitality</t>
  </si>
  <si>
    <t xml:space="preserve">$-   </t>
  </si>
  <si>
    <t xml:space="preserve"> $-   </t>
  </si>
  <si>
    <t>Customer entertainment</t>
  </si>
  <si>
    <t>Merchandise/Collateral/Promotions</t>
  </si>
  <si>
    <t>Sponsorship/Partnerships</t>
  </si>
  <si>
    <t>Other</t>
  </si>
  <si>
    <t>Sales support - merchandise/collateral</t>
  </si>
  <si>
    <t>Come from marketing budget now</t>
  </si>
  <si>
    <t>SE REDUCTION</t>
  </si>
  <si>
    <t>reduce 125k porportional from 700k to 578k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</si>
</sst>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5" formatCode="&quot;$&quot;#,##0;\-&quot;$&quot;#,##0"/>
    <numFmt numFmtId="6" formatCode="&quot;$&quot;#,##0;[Red]\-&quot;$&quot;#,##0"/>
    <numFmt numFmtId="8" formatCode="&quot;$&quot;#,##0.00;[Red]\-&quot;$&quot;#,##0.00"/>
    <numFmt numFmtId="44" formatCode="_-&quot;$&quot;* #,##0.00_-;\-&quot;$&quot;* #,##0.00_-;_-&quot;$&quot;* &quot;-&quot;??_-;_-@_-"/>
    <numFmt numFmtId="43" formatCode="_-* #,##0.00_-;\-* #,##0.00_-;_-* &quot;-&quot;??_-;_-@_-"/>
    <numFmt numFmtId="164" formatCode="#,##0;\(#,##0\)"/>
    <numFmt numFmtId="165" formatCode="#,##0.00;\(#,##0.00\)"/>
    <numFmt numFmtId="166" formatCode="0.0%"/>
    <numFmt numFmtId="167" formatCode="_-* #,##0_-;\-* #,##0_-;_-* &quot;-&quot;??_-;_-@_-"/>
    <numFmt numFmtId="168" formatCode="_-&quot;$&quot;* #,##0_-;\-&quot;$&quot;* #,##0_-;_-&quot;$&quot;* &quot;-&quot;??_-;_-@_-"/>
    <numFmt numFmtId="169" formatCode="_([$$-409]* #,##0.00_);_([$$-409]* \(#,##0.00\);_([$$-409]* &quot;-&quot;??_);_(@_)"/>
    <numFmt numFmtId="170" formatCode="#,##0;\(#,###\)"/>
    <numFmt numFmtId="171" formatCode="#,##0_ ;[Red]\-#,##0\ "/>
  </numFmts>
  <fonts count="78" x14ac:knownFonts="1">
    <font>
      <sz val="11"/>
      <color theme="1"/>
      <name val="Calibri"/>
      <family val="2"/>
      <scheme val="minor"/>
    </font>
    <font>
      <sz val="11"/>
      <color theme="1"/>
      <name val="Calibri"/>
      <family val="2"/>
      <scheme val="minor"/>
    </font>
    <font>
      <sz val="11"/>
      <name val="Calibri"/>
      <family val="2"/>
      <scheme val="minor"/>
    </font>
    <font>
      <sz val="10"/>
      <name val="Arial"/>
      <family val="2"/>
    </font>
    <font>
      <sz val="8"/>
      <name val="Calibri"/>
      <family val="2"/>
      <scheme val="minor"/>
    </font>
    <font>
      <sz val="10"/>
      <color theme="1"/>
      <name val="Tahoma"/>
      <family val="2"/>
    </font>
    <font>
      <b/>
      <sz val="10"/>
      <color theme="1"/>
      <name val="Calibri"/>
      <family val="2"/>
      <scheme val="minor"/>
    </font>
    <font>
      <sz val="10"/>
      <color theme="1"/>
      <name val="Calibri"/>
      <family val="2"/>
      <scheme val="minor"/>
    </font>
    <font>
      <b/>
      <sz val="8"/>
      <color theme="1"/>
      <name val="Calibri"/>
      <family val="2"/>
      <scheme val="minor"/>
    </font>
    <font>
      <sz val="10"/>
      <name val="Calibri"/>
      <family val="2"/>
      <scheme val="minor"/>
    </font>
    <font>
      <sz val="8"/>
      <color theme="1"/>
      <name val="Calibri"/>
      <family val="2"/>
      <scheme val="minor"/>
    </font>
    <font>
      <i/>
      <sz val="8"/>
      <color rgb="FFFF0000"/>
      <name val="Calibri"/>
      <family val="2"/>
      <scheme val="minor"/>
    </font>
    <font>
      <sz val="10"/>
      <color rgb="FFFF0000"/>
      <name val="Calibri"/>
      <family val="2"/>
      <scheme val="minor"/>
    </font>
    <font>
      <sz val="10"/>
      <color theme="0" tint="-0.499984740745262"/>
      <name val="Calibri"/>
      <family val="2"/>
      <scheme val="minor"/>
    </font>
    <font>
      <i/>
      <sz val="10"/>
      <color rgb="FFFF0000"/>
      <name val="Calibri"/>
      <family val="2"/>
      <scheme val="minor"/>
    </font>
    <font>
      <b/>
      <sz val="9"/>
      <color theme="0"/>
      <name val="Calibri"/>
      <family val="2"/>
      <scheme val="minor"/>
    </font>
    <font>
      <sz val="11"/>
      <color rgb="FFFF0000"/>
      <name val="Calibri"/>
      <family val="2"/>
      <scheme val="minor"/>
    </font>
    <font>
      <b/>
      <sz val="11"/>
      <color theme="1"/>
      <name val="Calibri"/>
      <family val="2"/>
      <scheme val="minor"/>
    </font>
    <font>
      <sz val="10"/>
      <color theme="1"/>
      <name val="Yu Gothic"/>
      <family val="2"/>
    </font>
    <font>
      <b/>
      <sz val="10"/>
      <color theme="1"/>
      <name val="Yu Gothic"/>
      <family val="2"/>
    </font>
    <font>
      <i/>
      <sz val="8"/>
      <color theme="1"/>
      <name val="Yu Gothic"/>
      <family val="2"/>
    </font>
    <font>
      <sz val="8"/>
      <color theme="1"/>
      <name val="Yu Gothic"/>
      <family val="2"/>
    </font>
    <font>
      <b/>
      <i/>
      <sz val="10"/>
      <color theme="1"/>
      <name val="Yu Gothic"/>
      <family val="2"/>
    </font>
    <font>
      <b/>
      <i/>
      <sz val="8"/>
      <color theme="1"/>
      <name val="Yu Gothic"/>
      <family val="2"/>
    </font>
    <font>
      <b/>
      <sz val="8"/>
      <color theme="1"/>
      <name val="Yu Gothic"/>
      <family val="2"/>
    </font>
    <font>
      <b/>
      <sz val="10"/>
      <color theme="0"/>
      <name val="Yu Gothic"/>
      <family val="2"/>
    </font>
    <font>
      <b/>
      <i/>
      <sz val="10"/>
      <color theme="0"/>
      <name val="Yu Gothic"/>
      <family val="2"/>
    </font>
    <font>
      <i/>
      <sz val="10"/>
      <color theme="1"/>
      <name val="Yu Gothic"/>
      <family val="2"/>
    </font>
    <font>
      <sz val="8"/>
      <color theme="8"/>
      <name val="Yu Gothic"/>
      <family val="2"/>
    </font>
    <font>
      <sz val="10"/>
      <color theme="8"/>
      <name val="Yu Gothic"/>
      <family val="2"/>
    </font>
    <font>
      <b/>
      <i/>
      <sz val="8"/>
      <color theme="0"/>
      <name val="Yu Gothic"/>
      <family val="2"/>
    </font>
    <font>
      <b/>
      <sz val="8"/>
      <color theme="0"/>
      <name val="Yu Gothic"/>
      <family val="2"/>
    </font>
    <font>
      <sz val="9"/>
      <color theme="1"/>
      <name val="Yu Gothic"/>
      <family val="2"/>
    </font>
    <font>
      <b/>
      <i/>
      <sz val="9"/>
      <color theme="0"/>
      <name val="Yu Gothic"/>
      <family val="2"/>
    </font>
    <font>
      <b/>
      <sz val="9"/>
      <color theme="0"/>
      <name val="Yu Gothic"/>
      <family val="2"/>
    </font>
    <font>
      <i/>
      <sz val="10"/>
      <color rgb="FF4472C4"/>
      <name val="Yu Gothic"/>
      <family val="2"/>
    </font>
    <font>
      <b/>
      <i/>
      <sz val="10"/>
      <color rgb="FF000000"/>
      <name val="Yu Gothic"/>
      <family val="2"/>
    </font>
    <font>
      <i/>
      <sz val="9"/>
      <color theme="0"/>
      <name val="Yu Gothic"/>
      <family val="2"/>
    </font>
    <font>
      <sz val="11"/>
      <color rgb="FF000000"/>
      <name val="Calibri"/>
      <family val="2"/>
    </font>
    <font>
      <b/>
      <sz val="8"/>
      <color rgb="FFFFFFFF"/>
      <name val="Calibri"/>
      <family val="2"/>
    </font>
    <font>
      <sz val="8"/>
      <color rgb="FF000000"/>
      <name val="Calibri"/>
      <family val="2"/>
    </font>
    <font>
      <b/>
      <sz val="12"/>
      <color rgb="FF002060"/>
      <name val="Calibri"/>
      <family val="2"/>
      <scheme val="minor"/>
    </font>
    <font>
      <sz val="8"/>
      <color theme="1"/>
      <name val="Aptos"/>
      <family val="2"/>
    </font>
    <font>
      <sz val="8"/>
      <color rgb="FFFF0000"/>
      <name val="Aptos"/>
      <family val="2"/>
    </font>
    <font>
      <b/>
      <sz val="8"/>
      <color rgb="FF0070C0"/>
      <name val="Aptos"/>
      <family val="2"/>
    </font>
    <font>
      <sz val="8"/>
      <name val="Aptos"/>
      <family val="2"/>
    </font>
    <font>
      <b/>
      <sz val="8"/>
      <color theme="1"/>
      <name val="Aptos"/>
      <family val="2"/>
    </font>
    <font>
      <b/>
      <sz val="8"/>
      <name val="Aptos"/>
      <family val="2"/>
    </font>
    <font>
      <b/>
      <sz val="8"/>
      <color rgb="FFFF0000"/>
      <name val="Aptos"/>
      <family val="2"/>
    </font>
    <font>
      <sz val="14"/>
      <name val="Aptos"/>
      <family val="2"/>
    </font>
    <font>
      <b/>
      <sz val="14"/>
      <name val="Aptos"/>
      <family val="2"/>
    </font>
    <font>
      <sz val="8"/>
      <name val="Aptos"/>
      <family val="2"/>
    </font>
    <font>
      <b/>
      <sz val="8"/>
      <name val="Aptos"/>
      <family val="2"/>
    </font>
    <font>
      <sz val="8"/>
      <color rgb="FFFF0000"/>
      <name val="Aptos"/>
      <family val="2"/>
    </font>
    <font>
      <b/>
      <sz val="9"/>
      <color indexed="81"/>
      <name val="Tahoma"/>
      <family val="2"/>
    </font>
    <font>
      <sz val="9"/>
      <color indexed="81"/>
      <name val="Tahoma"/>
      <family val="2"/>
    </font>
    <font>
      <sz val="8"/>
      <color rgb="FFFF0000"/>
      <name val="Calibri"/>
      <family val="2"/>
    </font>
    <font>
      <sz val="11"/>
      <color rgb="FFFF0000"/>
      <name val="Calibri"/>
      <family val="2"/>
    </font>
    <font>
      <sz val="8"/>
      <color theme="1"/>
      <name val="Aptos"/>
      <family val="2"/>
    </font>
    <font>
      <sz val="12"/>
      <color theme="1"/>
      <name val="Aptos"/>
      <family val="2"/>
    </font>
    <font>
      <sz val="12"/>
      <color theme="1"/>
      <name val="Aptos"/>
      <family val="2"/>
    </font>
    <font>
      <sz val="12"/>
      <name val="Aptos"/>
      <family val="2"/>
    </font>
    <font>
      <sz val="12"/>
      <name val="Aptos"/>
      <family val="2"/>
    </font>
    <font>
      <b/>
      <sz val="12"/>
      <color theme="1"/>
      <name val="Calibri"/>
      <family val="2"/>
      <scheme val="minor"/>
    </font>
    <font>
      <i/>
      <sz val="11"/>
      <color rgb="FFFF0000"/>
      <name val="Calibri"/>
      <family val="2"/>
      <scheme val="minor"/>
    </font>
    <font>
      <b/>
      <sz val="10"/>
      <color rgb="FFFF0000"/>
      <name val="Calibri"/>
      <family val="2"/>
      <scheme val="minor"/>
    </font>
    <font>
      <b/>
      <sz val="10"/>
      <name val="Calibri"/>
      <family val="2"/>
      <scheme val="minor"/>
    </font>
    <font>
      <sz val="11"/>
      <color rgb="FFFF0000"/>
      <name val="Calibri"/>
      <family val="2"/>
    </font>
    <font>
      <sz val="9"/>
      <color theme="1"/>
      <name val="Calibri"/>
      <family val="2"/>
      <scheme val="minor"/>
    </font>
    <font>
      <sz val="9"/>
      <name val="Calibri"/>
      <family val="2"/>
      <scheme val="minor"/>
    </font>
    <font>
      <i/>
      <sz val="9"/>
      <color rgb="FFFF0000"/>
      <name val="Calibri"/>
      <family val="2"/>
      <scheme val="minor"/>
    </font>
    <font>
      <b/>
      <sz val="8"/>
      <color rgb="FFFFFFFF"/>
      <name val="Calibri"/>
      <family val="2"/>
    </font>
    <font>
      <sz val="11"/>
      <color rgb="FF000000"/>
      <name val="Calibri"/>
      <family val="2"/>
    </font>
    <font>
      <sz val="8"/>
      <color rgb="FF000000"/>
      <name val="Calibri"/>
      <family val="2"/>
    </font>
    <font>
      <b/>
      <sz val="8"/>
      <name val="Calibri"/>
      <family val="2"/>
    </font>
    <font>
      <b/>
      <sz val="11"/>
      <color rgb="FF000000"/>
      <name val="Century Gothic"/>
      <family val="2"/>
    </font>
    <font>
      <sz val="11"/>
      <color rgb="FF000000"/>
      <name val="Century Gothic"/>
      <family val="2"/>
    </font>
    <font>
      <b/>
      <sz val="11"/>
      <color rgb="FF000000"/>
      <name val="Century Gothic"/>
      <family val="2"/>
    </font>
  </fonts>
  <fills count="3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9" tint="0.79998168889431442"/>
        <bgColor indexed="64"/>
      </patternFill>
    </fill>
    <fill>
      <patternFill patternType="solid">
        <fgColor theme="0" tint="-0.499984740745262"/>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rgb="FFBFBFBF"/>
        <bgColor indexed="64"/>
      </patternFill>
    </fill>
    <fill>
      <patternFill patternType="solid">
        <fgColor rgb="FFF2F2F2"/>
        <bgColor indexed="64"/>
      </patternFill>
    </fill>
    <fill>
      <patternFill patternType="solid">
        <fgColor rgb="FFD0CECE"/>
        <bgColor indexed="64"/>
      </patternFill>
    </fill>
    <fill>
      <patternFill patternType="solid">
        <fgColor rgb="FFE7E6E6"/>
        <bgColor indexed="64"/>
      </patternFill>
    </fill>
    <fill>
      <patternFill patternType="solid">
        <fgColor theme="5" tint="-0.249977111117893"/>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rgb="FFFFFFFF"/>
        <bgColor rgb="FFFFFFFF"/>
      </patternFill>
    </fill>
    <fill>
      <patternFill patternType="solid">
        <fgColor rgb="FF00008B"/>
        <bgColor rgb="FF00008B"/>
      </patternFill>
    </fill>
    <fill>
      <patternFill patternType="solid">
        <fgColor theme="6" tint="0.79998168889431442"/>
        <bgColor rgb="FFFFFFFF"/>
      </patternFill>
    </fill>
    <fill>
      <patternFill patternType="solid">
        <fgColor rgb="FFFFFF00"/>
        <bgColor rgb="FFFFFFFF"/>
      </patternFill>
    </fill>
    <fill>
      <patternFill patternType="solid">
        <fgColor theme="7" tint="0.79998168889431442"/>
        <bgColor rgb="FFFFFFFF"/>
      </patternFill>
    </fill>
    <fill>
      <patternFill patternType="solid">
        <fgColor theme="4" tint="0.39997558519241921"/>
        <bgColor indexed="64"/>
      </patternFill>
    </fill>
    <fill>
      <patternFill patternType="solid">
        <fgColor rgb="FF00B0F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FFFF00"/>
        <bgColor rgb="FF00008B"/>
      </patternFill>
    </fill>
    <fill>
      <patternFill patternType="solid">
        <fgColor theme="0"/>
        <bgColor rgb="FFFFFFFF"/>
      </patternFill>
    </fill>
  </fills>
  <borders count="77">
    <border>
      <left/>
      <right/>
      <top/>
      <bottom/>
      <diagonal/>
    </border>
    <border>
      <left/>
      <right/>
      <top/>
      <bottom style="thin">
        <color indexed="64"/>
      </bottom>
      <diagonal/>
    </border>
    <border>
      <left/>
      <right/>
      <top style="thin">
        <color indexed="64"/>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indexed="64"/>
      </left>
      <right/>
      <top style="thin">
        <color indexed="64"/>
      </top>
      <bottom/>
      <diagonal/>
    </border>
    <border>
      <left style="thin">
        <color rgb="FF000000"/>
      </left>
      <right/>
      <top style="thin">
        <color indexed="64"/>
      </top>
      <bottom/>
      <diagonal/>
    </border>
    <border>
      <left style="thin">
        <color indexed="64"/>
      </left>
      <right style="thin">
        <color indexed="64"/>
      </right>
      <top style="thin">
        <color indexed="64"/>
      </top>
      <bottom/>
      <diagonal/>
    </border>
    <border>
      <left style="thin">
        <color rgb="FF000000"/>
      </left>
      <right style="thin">
        <color rgb="FF000000"/>
      </right>
      <top/>
      <bottom/>
      <diagonal/>
    </border>
    <border>
      <left style="thin">
        <color indexed="64"/>
      </left>
      <right/>
      <top/>
      <bottom style="thin">
        <color indexed="64"/>
      </bottom>
      <diagonal/>
    </border>
    <border>
      <left style="thin">
        <color rgb="FF000000"/>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diagonal/>
    </border>
    <border>
      <left style="thin">
        <color indexed="64"/>
      </left>
      <right style="thin">
        <color indexed="64"/>
      </right>
      <top/>
      <bottom/>
      <diagonal/>
    </border>
    <border>
      <left style="thin">
        <color indexed="64"/>
      </left>
      <right style="thin">
        <color rgb="FF000000"/>
      </right>
      <top/>
      <bottom/>
      <diagonal/>
    </border>
    <border>
      <left style="thin">
        <color rgb="FF000000"/>
      </left>
      <right/>
      <top/>
      <bottom/>
      <diagonal/>
    </border>
    <border>
      <left style="thin">
        <color rgb="FF000000"/>
      </left>
      <right/>
      <top/>
      <bottom style="thin">
        <color indexed="64"/>
      </bottom>
      <diagonal/>
    </border>
    <border>
      <left/>
      <right style="thin">
        <color rgb="FF000000"/>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rgb="FF000000"/>
      </right>
      <top/>
      <bottom style="thin">
        <color rgb="FF000000"/>
      </bottom>
      <diagonal/>
    </border>
    <border>
      <left style="thin">
        <color rgb="FF808080"/>
      </left>
      <right style="thin">
        <color rgb="FF808080"/>
      </right>
      <top style="thin">
        <color rgb="FF808080"/>
      </top>
      <bottom style="thin">
        <color rgb="FF808080"/>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double">
        <color indexed="64"/>
      </bottom>
      <diagonal/>
    </border>
    <border>
      <left style="medium">
        <color indexed="64"/>
      </left>
      <right style="medium">
        <color indexed="64"/>
      </right>
      <top/>
      <bottom style="medium">
        <color indexed="64"/>
      </bottom>
      <diagonal/>
    </border>
    <border>
      <left style="thin">
        <color rgb="FF000000"/>
      </left>
      <right style="thin">
        <color rgb="FF000000"/>
      </right>
      <top/>
      <bottom style="thin">
        <color indexed="64"/>
      </bottom>
      <diagonal/>
    </border>
    <border>
      <left style="thin">
        <color rgb="FF808080"/>
      </left>
      <right style="thin">
        <color rgb="FF808080"/>
      </right>
      <top/>
      <bottom/>
      <diagonal/>
    </border>
    <border>
      <left/>
      <right/>
      <top/>
      <bottom style="double">
        <color indexed="64"/>
      </bottom>
      <diagonal/>
    </border>
    <border>
      <left/>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top style="medium">
        <color rgb="FF000000"/>
      </top>
      <bottom style="medium">
        <color indexed="64"/>
      </bottom>
      <diagonal/>
    </border>
    <border>
      <left/>
      <right style="medium">
        <color indexed="64"/>
      </right>
      <top style="medium">
        <color rgb="FF000000"/>
      </top>
      <bottom style="medium">
        <color indexed="64"/>
      </bottom>
      <diagonal/>
    </border>
    <border>
      <left style="medium">
        <color indexed="64"/>
      </left>
      <right/>
      <top style="medium">
        <color rgb="FF000000"/>
      </top>
      <bottom style="medium">
        <color indexed="64"/>
      </bottom>
      <diagonal/>
    </border>
    <border>
      <left/>
      <right style="medium">
        <color rgb="FF000000"/>
      </right>
      <top style="medium">
        <color rgb="FF000000"/>
      </top>
      <bottom style="medium">
        <color indexed="64"/>
      </bottom>
      <diagonal/>
    </border>
    <border>
      <left style="medium">
        <color rgb="FF000000"/>
      </left>
      <right style="thin">
        <color indexed="64"/>
      </right>
      <top style="medium">
        <color indexed="64"/>
      </top>
      <bottom style="medium">
        <color rgb="FF000000"/>
      </bottom>
      <diagonal/>
    </border>
    <border>
      <left style="thin">
        <color indexed="64"/>
      </left>
      <right style="thin">
        <color indexed="64"/>
      </right>
      <top style="medium">
        <color indexed="64"/>
      </top>
      <bottom style="medium">
        <color rgb="FF000000"/>
      </bottom>
      <diagonal/>
    </border>
    <border>
      <left style="thin">
        <color indexed="64"/>
      </left>
      <right style="medium">
        <color rgb="FF000000"/>
      </right>
      <top style="medium">
        <color indexed="64"/>
      </top>
      <bottom style="medium">
        <color rgb="FF000000"/>
      </bottom>
      <diagonal/>
    </border>
    <border>
      <left/>
      <right style="thin">
        <color indexed="64"/>
      </right>
      <top style="medium">
        <color indexed="64"/>
      </top>
      <bottom style="medium">
        <color rgb="FF000000"/>
      </bottom>
      <diagonal/>
    </border>
    <border>
      <left style="thin">
        <color indexed="64"/>
      </left>
      <right style="medium">
        <color indexed="64"/>
      </right>
      <top style="medium">
        <color indexed="64"/>
      </top>
      <bottom style="medium">
        <color rgb="FF000000"/>
      </bottom>
      <diagonal/>
    </border>
    <border>
      <left style="medium">
        <color indexed="64"/>
      </left>
      <right style="thin">
        <color indexed="64"/>
      </right>
      <top style="medium">
        <color indexed="64"/>
      </top>
      <bottom style="medium">
        <color rgb="FF000000"/>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style="medium">
        <color rgb="FF000000"/>
      </left>
      <right style="thin">
        <color indexed="64"/>
      </right>
      <top style="thin">
        <color indexed="64"/>
      </top>
      <bottom/>
      <diagonal/>
    </border>
    <border>
      <left style="thin">
        <color indexed="64"/>
      </left>
      <right style="medium">
        <color rgb="FF000000"/>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top style="thin">
        <color indexed="64"/>
      </top>
      <bottom style="medium">
        <color indexed="64"/>
      </bottom>
      <diagonal/>
    </border>
    <border>
      <left style="medium">
        <color rgb="FF000000"/>
      </left>
      <right style="thin">
        <color indexed="64"/>
      </right>
      <top style="thin">
        <color indexed="64"/>
      </top>
      <bottom style="medium">
        <color rgb="FF000000"/>
      </bottom>
      <diagonal/>
    </border>
    <border>
      <left style="medium">
        <color rgb="FF000000"/>
      </left>
      <right/>
      <top style="thin">
        <color indexed="64"/>
      </top>
      <bottom style="medium">
        <color rgb="FF000000"/>
      </bottom>
      <diagonal/>
    </border>
    <border>
      <left/>
      <right/>
      <top style="thin">
        <color indexed="64"/>
      </top>
      <bottom style="medium">
        <color rgb="FF000000"/>
      </bottom>
      <diagonal/>
    </border>
    <border>
      <left style="thin">
        <color indexed="64"/>
      </left>
      <right style="medium">
        <color rgb="FF000000"/>
      </right>
      <top style="thin">
        <color indexed="64"/>
      </top>
      <bottom style="medium">
        <color rgb="FF000000"/>
      </bottom>
      <diagonal/>
    </border>
    <border>
      <left style="thin">
        <color indexed="64"/>
      </left>
      <right/>
      <top style="thin">
        <color indexed="64"/>
      </top>
      <bottom style="medium">
        <color rgb="FF000000"/>
      </bottom>
      <diagonal/>
    </border>
    <border>
      <left style="thin">
        <color indexed="64"/>
      </left>
      <right style="thin">
        <color indexed="64"/>
      </right>
      <top style="thin">
        <color indexed="64"/>
      </top>
      <bottom style="medium">
        <color rgb="FF000000"/>
      </bottom>
      <diagonal/>
    </border>
  </borders>
  <cellStyleXfs count="15">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9" fontId="1" fillId="0" borderId="0" applyFont="0" applyFill="0" applyBorder="0" applyAlignment="0" applyProtection="0"/>
    <xf numFmtId="44" fontId="5" fillId="0" borderId="0" applyFont="0" applyFill="0" applyBorder="0" applyAlignment="0" applyProtection="0"/>
    <xf numFmtId="0" fontId="1" fillId="0" borderId="0"/>
    <xf numFmtId="43" fontId="1" fillId="0" borderId="0" applyFont="0" applyFill="0" applyBorder="0" applyAlignment="0" applyProtection="0"/>
    <xf numFmtId="44" fontId="1" fillId="0" borderId="0" applyFont="0" applyFill="0" applyBorder="0" applyAlignment="0" applyProtection="0"/>
    <xf numFmtId="0" fontId="38" fillId="0" borderId="0" applyNumberFormat="0" applyBorder="0" applyAlignment="0"/>
    <xf numFmtId="9" fontId="38" fillId="0" borderId="0" applyFont="0" applyFill="0" applyBorder="0" applyAlignment="0" applyProtection="0"/>
    <xf numFmtId="44" fontId="38" fillId="0" borderId="0" applyFont="0" applyFill="0" applyBorder="0" applyAlignment="0" applyProtection="0"/>
  </cellStyleXfs>
  <cellXfs count="610">
    <xf numFmtId="0" fontId="0" fillId="0" borderId="0" xfId="0"/>
    <xf numFmtId="17" fontId="0" fillId="0" borderId="0" xfId="0" applyNumberFormat="1"/>
    <xf numFmtId="0" fontId="0" fillId="0" borderId="1" xfId="0" applyBorder="1"/>
    <xf numFmtId="17" fontId="0" fillId="0" borderId="1" xfId="0" applyNumberFormat="1" applyBorder="1" applyAlignment="1">
      <alignment horizontal="right"/>
    </xf>
    <xf numFmtId="164" fontId="0" fillId="0" borderId="0" xfId="0" applyNumberFormat="1"/>
    <xf numFmtId="9" fontId="0" fillId="0" borderId="0" xfId="2" applyFont="1" applyFill="1"/>
    <xf numFmtId="0" fontId="2" fillId="0" borderId="0" xfId="0" applyFont="1"/>
    <xf numFmtId="9" fontId="0" fillId="0" borderId="0" xfId="2" applyFont="1" applyFill="1" applyBorder="1"/>
    <xf numFmtId="164" fontId="0" fillId="0" borderId="1" xfId="0" applyNumberFormat="1" applyBorder="1"/>
    <xf numFmtId="43" fontId="0" fillId="0" borderId="0" xfId="1" applyFont="1"/>
    <xf numFmtId="165" fontId="0" fillId="0" borderId="0" xfId="0" applyNumberFormat="1"/>
    <xf numFmtId="165" fontId="0" fillId="0" borderId="1" xfId="0" applyNumberFormat="1" applyBorder="1" applyAlignment="1">
      <alignment horizontal="right"/>
    </xf>
    <xf numFmtId="0" fontId="4" fillId="0" borderId="0" xfId="3" applyFont="1"/>
    <xf numFmtId="0" fontId="6" fillId="0" borderId="0" xfId="4" applyFont="1" applyAlignment="1">
      <alignment horizontal="left" vertical="center" wrapText="1"/>
    </xf>
    <xf numFmtId="43" fontId="6" fillId="0" borderId="0" xfId="5" applyFont="1" applyAlignment="1">
      <alignment horizontal="left" vertical="center" wrapText="1"/>
    </xf>
    <xf numFmtId="43" fontId="6" fillId="0" borderId="0" xfId="5" applyFont="1" applyAlignment="1">
      <alignment horizontal="center" vertical="center" wrapText="1"/>
    </xf>
    <xf numFmtId="0" fontId="6" fillId="3" borderId="0" xfId="4" applyFont="1" applyFill="1" applyAlignment="1">
      <alignment vertical="center" wrapText="1"/>
    </xf>
    <xf numFmtId="0" fontId="6" fillId="3" borderId="0" xfId="4" quotePrefix="1" applyFont="1" applyFill="1" applyAlignment="1">
      <alignment horizontal="fill" vertical="center" wrapText="1"/>
    </xf>
    <xf numFmtId="0" fontId="7" fillId="0" borderId="0" xfId="4" applyFont="1" applyAlignment="1">
      <alignment horizontal="left" vertical="center" wrapText="1"/>
    </xf>
    <xf numFmtId="0" fontId="8" fillId="0" borderId="0" xfId="4" applyFont="1" applyAlignment="1">
      <alignment horizontal="left"/>
    </xf>
    <xf numFmtId="0" fontId="8" fillId="4" borderId="0" xfId="4" applyFont="1" applyFill="1" applyAlignment="1">
      <alignment horizontal="center" vertical="center"/>
    </xf>
    <xf numFmtId="0" fontId="8" fillId="5" borderId="0" xfId="4" applyFont="1" applyFill="1" applyAlignment="1">
      <alignment horizontal="center" vertical="center" wrapText="1"/>
    </xf>
    <xf numFmtId="0" fontId="8" fillId="4" borderId="0" xfId="4" applyFont="1" applyFill="1" applyAlignment="1">
      <alignment horizontal="center" vertical="center" wrapText="1"/>
    </xf>
    <xf numFmtId="0" fontId="8" fillId="2" borderId="0" xfId="4" applyFont="1" applyFill="1" applyAlignment="1">
      <alignment horizontal="center" vertical="center" wrapText="1"/>
    </xf>
    <xf numFmtId="0" fontId="8" fillId="6" borderId="0" xfId="4" applyFont="1" applyFill="1" applyAlignment="1">
      <alignment horizontal="center"/>
    </xf>
    <xf numFmtId="0" fontId="8" fillId="7" borderId="0" xfId="4" applyFont="1" applyFill="1" applyAlignment="1">
      <alignment horizontal="center"/>
    </xf>
    <xf numFmtId="0" fontId="8" fillId="8" borderId="0" xfId="4" applyFont="1" applyFill="1" applyAlignment="1">
      <alignment horizontal="center"/>
    </xf>
    <xf numFmtId="0" fontId="8" fillId="2" borderId="0" xfId="4" applyFont="1" applyFill="1" applyAlignment="1">
      <alignment horizontal="center"/>
    </xf>
    <xf numFmtId="0" fontId="7" fillId="0" borderId="0" xfId="4" applyFont="1" applyAlignment="1">
      <alignment horizontal="left"/>
    </xf>
    <xf numFmtId="14" fontId="7" fillId="0" borderId="0" xfId="4" quotePrefix="1" applyNumberFormat="1" applyFont="1" applyAlignment="1">
      <alignment horizontal="left"/>
    </xf>
    <xf numFmtId="14" fontId="7" fillId="0" borderId="0" xfId="4" applyNumberFormat="1" applyFont="1" applyAlignment="1">
      <alignment horizontal="left"/>
    </xf>
    <xf numFmtId="0" fontId="10" fillId="0" borderId="0" xfId="4" applyFont="1" applyAlignment="1">
      <alignment horizontal="left"/>
    </xf>
    <xf numFmtId="166" fontId="10" fillId="4" borderId="0" xfId="6" applyNumberFormat="1" applyFont="1" applyFill="1" applyBorder="1" applyAlignment="1">
      <alignment horizontal="center"/>
    </xf>
    <xf numFmtId="166" fontId="10" fillId="5" borderId="0" xfId="6" applyNumberFormat="1" applyFont="1" applyFill="1" applyBorder="1" applyAlignment="1">
      <alignment horizontal="center"/>
    </xf>
    <xf numFmtId="166" fontId="10" fillId="6" borderId="0" xfId="6" applyNumberFormat="1" applyFont="1" applyFill="1" applyAlignment="1">
      <alignment horizontal="left"/>
    </xf>
    <xf numFmtId="166" fontId="10" fillId="7" borderId="0" xfId="6" applyNumberFormat="1" applyFont="1" applyFill="1" applyBorder="1" applyAlignment="1">
      <alignment horizontal="center"/>
    </xf>
    <xf numFmtId="166" fontId="10" fillId="8" borderId="0" xfId="6" applyNumberFormat="1" applyFont="1" applyFill="1" applyBorder="1" applyAlignment="1">
      <alignment horizontal="center"/>
    </xf>
    <xf numFmtId="9" fontId="10" fillId="0" borderId="0" xfId="4" applyNumberFormat="1" applyFont="1" applyAlignment="1">
      <alignment horizontal="center"/>
    </xf>
    <xf numFmtId="166" fontId="10" fillId="6" borderId="0" xfId="6" applyNumberFormat="1" applyFont="1" applyFill="1" applyBorder="1" applyAlignment="1">
      <alignment horizontal="center"/>
    </xf>
    <xf numFmtId="43" fontId="9" fillId="0" borderId="0" xfId="5" applyFont="1" applyFill="1" applyAlignment="1">
      <alignment horizontal="left"/>
    </xf>
    <xf numFmtId="14" fontId="7" fillId="0" borderId="0" xfId="5" applyNumberFormat="1" applyFont="1" applyFill="1" applyAlignment="1">
      <alignment horizontal="left"/>
    </xf>
    <xf numFmtId="166" fontId="10" fillId="4" borderId="0" xfId="6" applyNumberFormat="1" applyFont="1" applyFill="1" applyBorder="1" applyAlignment="1">
      <alignment horizontal="left"/>
    </xf>
    <xf numFmtId="166" fontId="10" fillId="5" borderId="0" xfId="6" applyNumberFormat="1" applyFont="1" applyFill="1" applyBorder="1" applyAlignment="1">
      <alignment horizontal="left"/>
    </xf>
    <xf numFmtId="166" fontId="10" fillId="7" borderId="0" xfId="6" applyNumberFormat="1" applyFont="1" applyFill="1" applyBorder="1" applyAlignment="1">
      <alignment horizontal="left"/>
    </xf>
    <xf numFmtId="166" fontId="10" fillId="8" borderId="0" xfId="6" applyNumberFormat="1" applyFont="1" applyFill="1" applyBorder="1" applyAlignment="1">
      <alignment horizontal="left"/>
    </xf>
    <xf numFmtId="166" fontId="10" fillId="4" borderId="0" xfId="6" applyNumberFormat="1" applyFont="1" applyFill="1" applyAlignment="1">
      <alignment horizontal="left"/>
    </xf>
    <xf numFmtId="166" fontId="10" fillId="8" borderId="0" xfId="6" applyNumberFormat="1" applyFont="1" applyFill="1" applyAlignment="1">
      <alignment horizontal="left"/>
    </xf>
    <xf numFmtId="166" fontId="10" fillId="0" borderId="0" xfId="4" applyNumberFormat="1" applyFont="1" applyAlignment="1">
      <alignment horizontal="center"/>
    </xf>
    <xf numFmtId="167" fontId="6" fillId="0" borderId="2" xfId="5" applyNumberFormat="1" applyFont="1" applyBorder="1" applyAlignment="1">
      <alignment horizontal="left"/>
    </xf>
    <xf numFmtId="43" fontId="7" fillId="0" borderId="0" xfId="5" applyFont="1" applyBorder="1" applyAlignment="1">
      <alignment horizontal="left"/>
    </xf>
    <xf numFmtId="0" fontId="11" fillId="0" borderId="0" xfId="4" quotePrefix="1" applyFont="1" applyAlignment="1">
      <alignment horizontal="left"/>
    </xf>
    <xf numFmtId="166" fontId="11" fillId="4" borderId="0" xfId="6" applyNumberFormat="1" applyFont="1" applyFill="1" applyBorder="1" applyAlignment="1">
      <alignment horizontal="center"/>
    </xf>
    <xf numFmtId="166" fontId="11" fillId="5" borderId="0" xfId="6" applyNumberFormat="1" applyFont="1" applyFill="1" applyBorder="1" applyAlignment="1">
      <alignment horizontal="center"/>
    </xf>
    <xf numFmtId="166" fontId="11" fillId="6" borderId="0" xfId="6" applyNumberFormat="1" applyFont="1" applyFill="1" applyBorder="1" applyAlignment="1">
      <alignment horizontal="center"/>
    </xf>
    <xf numFmtId="166" fontId="11" fillId="7" borderId="0" xfId="6" applyNumberFormat="1" applyFont="1" applyFill="1" applyBorder="1" applyAlignment="1">
      <alignment horizontal="center"/>
    </xf>
    <xf numFmtId="166" fontId="11" fillId="8" borderId="0" xfId="6" applyNumberFormat="1" applyFont="1" applyFill="1" applyBorder="1" applyAlignment="1">
      <alignment horizontal="center"/>
    </xf>
    <xf numFmtId="0" fontId="7" fillId="0" borderId="0" xfId="4" applyFont="1" applyAlignment="1">
      <alignment horizontal="left" vertical="center"/>
    </xf>
    <xf numFmtId="43" fontId="7" fillId="0" borderId="0" xfId="4" applyNumberFormat="1" applyFont="1" applyAlignment="1">
      <alignment horizontal="left" vertical="center"/>
    </xf>
    <xf numFmtId="0" fontId="12" fillId="0" borderId="0" xfId="4" applyFont="1" applyAlignment="1">
      <alignment horizontal="left"/>
    </xf>
    <xf numFmtId="0" fontId="6" fillId="0" borderId="0" xfId="4" quotePrefix="1" applyFont="1" applyAlignment="1">
      <alignment horizontal="left"/>
    </xf>
    <xf numFmtId="0" fontId="6" fillId="2" borderId="0" xfId="4" quotePrefix="1" applyFont="1" applyFill="1" applyAlignment="1">
      <alignment horizontal="center"/>
    </xf>
    <xf numFmtId="0" fontId="6" fillId="0" borderId="0" xfId="4" applyFont="1" applyAlignment="1">
      <alignment horizontal="center"/>
    </xf>
    <xf numFmtId="9" fontId="7" fillId="0" borderId="0" xfId="7" applyFont="1" applyAlignment="1">
      <alignment horizontal="left"/>
    </xf>
    <xf numFmtId="1" fontId="9" fillId="0" borderId="0" xfId="4" applyNumberFormat="1" applyFont="1" applyAlignment="1">
      <alignment horizontal="right"/>
    </xf>
    <xf numFmtId="1" fontId="9" fillId="0" borderId="0" xfId="4" applyNumberFormat="1" applyFont="1" applyAlignment="1">
      <alignment horizontal="left"/>
    </xf>
    <xf numFmtId="167" fontId="13" fillId="0" borderId="0" xfId="5" applyNumberFormat="1" applyFont="1"/>
    <xf numFmtId="167" fontId="7" fillId="0" borderId="0" xfId="5" applyNumberFormat="1" applyFont="1" applyAlignment="1">
      <alignment horizontal="left"/>
    </xf>
    <xf numFmtId="0" fontId="6" fillId="3" borderId="0" xfId="4" applyFont="1" applyFill="1" applyAlignment="1">
      <alignment vertical="center"/>
    </xf>
    <xf numFmtId="0" fontId="6" fillId="5" borderId="0" xfId="4" applyFont="1" applyFill="1" applyAlignment="1">
      <alignment vertical="center"/>
    </xf>
    <xf numFmtId="167" fontId="10" fillId="4" borderId="0" xfId="5" applyNumberFormat="1" applyFont="1" applyFill="1" applyBorder="1" applyAlignment="1">
      <alignment horizontal="left"/>
    </xf>
    <xf numFmtId="167" fontId="10" fillId="5" borderId="0" xfId="5" applyNumberFormat="1" applyFont="1" applyFill="1" applyBorder="1" applyAlignment="1">
      <alignment horizontal="left"/>
    </xf>
    <xf numFmtId="167" fontId="10" fillId="4" borderId="0" xfId="5" quotePrefix="1" applyNumberFormat="1" applyFont="1" applyFill="1" applyBorder="1" applyAlignment="1">
      <alignment horizontal="fill"/>
    </xf>
    <xf numFmtId="167" fontId="10" fillId="6" borderId="0" xfId="5" applyNumberFormat="1" applyFont="1" applyFill="1" applyBorder="1" applyAlignment="1">
      <alignment horizontal="left"/>
    </xf>
    <xf numFmtId="167" fontId="10" fillId="7" borderId="0" xfId="5" applyNumberFormat="1" applyFont="1" applyFill="1" applyBorder="1" applyAlignment="1">
      <alignment horizontal="left"/>
    </xf>
    <xf numFmtId="167" fontId="10" fillId="8" borderId="0" xfId="5" applyNumberFormat="1" applyFont="1" applyFill="1" applyBorder="1" applyAlignment="1">
      <alignment horizontal="left"/>
    </xf>
    <xf numFmtId="43" fontId="7" fillId="0" borderId="0" xfId="4" applyNumberFormat="1" applyFont="1" applyAlignment="1">
      <alignment horizontal="left"/>
    </xf>
    <xf numFmtId="0" fontId="9" fillId="0" borderId="0" xfId="4" applyFont="1" applyAlignment="1">
      <alignment horizontal="right"/>
    </xf>
    <xf numFmtId="0" fontId="9" fillId="0" borderId="0" xfId="4" applyFont="1" applyAlignment="1">
      <alignment horizontal="left"/>
    </xf>
    <xf numFmtId="0" fontId="11" fillId="0" borderId="0" xfId="4" applyFont="1" applyAlignment="1">
      <alignment horizontal="left"/>
    </xf>
    <xf numFmtId="167" fontId="11" fillId="4" borderId="0" xfId="5" applyNumberFormat="1" applyFont="1" applyFill="1" applyAlignment="1">
      <alignment horizontal="left"/>
    </xf>
    <xf numFmtId="167" fontId="11" fillId="5" borderId="0" xfId="5" applyNumberFormat="1" applyFont="1" applyFill="1" applyAlignment="1">
      <alignment horizontal="left"/>
    </xf>
    <xf numFmtId="167" fontId="11" fillId="4" borderId="0" xfId="5" quotePrefix="1" applyNumberFormat="1" applyFont="1" applyFill="1" applyAlignment="1">
      <alignment horizontal="fill"/>
    </xf>
    <xf numFmtId="167" fontId="11" fillId="6" borderId="0" xfId="5" applyNumberFormat="1" applyFont="1" applyFill="1" applyAlignment="1">
      <alignment horizontal="left"/>
    </xf>
    <xf numFmtId="167" fontId="11" fillId="7" borderId="0" xfId="5" applyNumberFormat="1" applyFont="1" applyFill="1" applyAlignment="1">
      <alignment horizontal="left"/>
    </xf>
    <xf numFmtId="167" fontId="11" fillId="8" borderId="0" xfId="5" applyNumberFormat="1" applyFont="1" applyFill="1" applyAlignment="1">
      <alignment horizontal="left"/>
    </xf>
    <xf numFmtId="43" fontId="14" fillId="0" borderId="0" xfId="4" applyNumberFormat="1" applyFont="1" applyAlignment="1">
      <alignment horizontal="left"/>
    </xf>
    <xf numFmtId="0" fontId="11" fillId="0" borderId="0" xfId="4" quotePrefix="1" applyFont="1" applyAlignment="1">
      <alignment horizontal="fill"/>
    </xf>
    <xf numFmtId="0" fontId="10" fillId="5" borderId="0" xfId="4" applyFont="1" applyFill="1" applyAlignment="1">
      <alignment horizontal="left"/>
    </xf>
    <xf numFmtId="0" fontId="15" fillId="5" borderId="0" xfId="4" applyFont="1" applyFill="1" applyAlignment="1">
      <alignment horizontal="left"/>
    </xf>
    <xf numFmtId="168" fontId="15" fillId="5" borderId="0" xfId="8" applyNumberFormat="1" applyFont="1" applyFill="1" applyAlignment="1">
      <alignment horizontal="left"/>
    </xf>
    <xf numFmtId="0" fontId="7" fillId="0" borderId="0" xfId="4" quotePrefix="1" applyFont="1" applyAlignment="1">
      <alignment horizontal="fill"/>
    </xf>
    <xf numFmtId="1" fontId="7" fillId="0" borderId="0" xfId="4" applyNumberFormat="1" applyFont="1" applyAlignment="1">
      <alignment horizontal="left"/>
    </xf>
    <xf numFmtId="168" fontId="10" fillId="0" borderId="0" xfId="4" applyNumberFormat="1" applyFont="1" applyAlignment="1">
      <alignment horizontal="left"/>
    </xf>
    <xf numFmtId="9" fontId="7" fillId="0" borderId="0" xfId="4" applyNumberFormat="1" applyFont="1" applyAlignment="1">
      <alignment horizontal="left"/>
    </xf>
    <xf numFmtId="43" fontId="7" fillId="0" borderId="0" xfId="5" applyFont="1" applyAlignment="1">
      <alignment horizontal="left"/>
    </xf>
    <xf numFmtId="17" fontId="10" fillId="0" borderId="0" xfId="4" applyNumberFormat="1" applyFont="1" applyAlignment="1">
      <alignment horizontal="left"/>
    </xf>
    <xf numFmtId="43" fontId="10" fillId="0" borderId="0" xfId="5" applyFont="1" applyAlignment="1">
      <alignment horizontal="left"/>
    </xf>
    <xf numFmtId="43" fontId="10" fillId="0" borderId="0" xfId="4" applyNumberFormat="1" applyFont="1" applyAlignment="1">
      <alignment horizontal="left"/>
    </xf>
    <xf numFmtId="9" fontId="10" fillId="0" borderId="0" xfId="4" applyNumberFormat="1" applyFont="1" applyAlignment="1">
      <alignment horizontal="left"/>
    </xf>
    <xf numFmtId="2" fontId="10" fillId="0" borderId="0" xfId="4" applyNumberFormat="1" applyFont="1" applyAlignment="1">
      <alignment horizontal="left"/>
    </xf>
    <xf numFmtId="10" fontId="10" fillId="0" borderId="0" xfId="4" applyNumberFormat="1" applyFont="1" applyAlignment="1">
      <alignment horizontal="left"/>
    </xf>
    <xf numFmtId="0" fontId="7" fillId="0" borderId="0" xfId="4" quotePrefix="1" applyFont="1" applyAlignment="1">
      <alignment horizontal="left"/>
    </xf>
    <xf numFmtId="166" fontId="11" fillId="6" borderId="0" xfId="6" applyNumberFormat="1" applyFont="1" applyFill="1" applyAlignment="1">
      <alignment horizontal="center"/>
    </xf>
    <xf numFmtId="166" fontId="11" fillId="7" borderId="0" xfId="6" applyNumberFormat="1" applyFont="1" applyFill="1" applyAlignment="1">
      <alignment horizontal="center"/>
    </xf>
    <xf numFmtId="166" fontId="11" fillId="8" borderId="0" xfId="6" applyNumberFormat="1" applyFont="1" applyFill="1" applyAlignment="1">
      <alignment horizontal="center"/>
    </xf>
    <xf numFmtId="167" fontId="7" fillId="2" borderId="0" xfId="5" applyNumberFormat="1" applyFont="1" applyFill="1" applyAlignment="1">
      <alignment horizontal="left"/>
    </xf>
    <xf numFmtId="167" fontId="13" fillId="0" borderId="0" xfId="5" applyNumberFormat="1" applyFont="1" applyAlignment="1">
      <alignment horizontal="center"/>
    </xf>
    <xf numFmtId="43" fontId="0" fillId="0" borderId="0" xfId="0" applyNumberFormat="1"/>
    <xf numFmtId="9" fontId="0" fillId="0" borderId="0" xfId="1" applyNumberFormat="1" applyFont="1"/>
    <xf numFmtId="0" fontId="0" fillId="9" borderId="0" xfId="0" applyFill="1"/>
    <xf numFmtId="17" fontId="0" fillId="9" borderId="0" xfId="0" applyNumberFormat="1" applyFill="1"/>
    <xf numFmtId="0" fontId="0" fillId="9" borderId="1" xfId="0" applyFill="1" applyBorder="1"/>
    <xf numFmtId="165" fontId="0" fillId="9" borderId="1" xfId="0" applyNumberFormat="1" applyFill="1" applyBorder="1" applyAlignment="1">
      <alignment horizontal="right"/>
    </xf>
    <xf numFmtId="17" fontId="0" fillId="9" borderId="1" xfId="0" applyNumberFormat="1" applyFill="1" applyBorder="1" applyAlignment="1">
      <alignment horizontal="right"/>
    </xf>
    <xf numFmtId="10" fontId="0" fillId="6" borderId="0" xfId="2" applyNumberFormat="1" applyFont="1" applyFill="1"/>
    <xf numFmtId="0" fontId="0" fillId="10" borderId="0" xfId="0" applyFill="1"/>
    <xf numFmtId="164" fontId="0" fillId="10" borderId="0" xfId="0" applyNumberFormat="1" applyFill="1"/>
    <xf numFmtId="0" fontId="0" fillId="11" borderId="0" xfId="0" applyFill="1"/>
    <xf numFmtId="9" fontId="0" fillId="11" borderId="0" xfId="2" applyFont="1" applyFill="1"/>
    <xf numFmtId="9" fontId="0" fillId="11" borderId="0" xfId="2" applyFont="1" applyFill="1" applyBorder="1"/>
    <xf numFmtId="164" fontId="0" fillId="9" borderId="1" xfId="0" applyNumberFormat="1" applyFill="1" applyBorder="1"/>
    <xf numFmtId="164" fontId="0" fillId="9" borderId="1" xfId="0" applyNumberFormat="1" applyFill="1" applyBorder="1" applyAlignment="1">
      <alignment horizontal="right"/>
    </xf>
    <xf numFmtId="164" fontId="0" fillId="12" borderId="0" xfId="0" applyNumberFormat="1" applyFill="1"/>
    <xf numFmtId="164" fontId="0" fillId="13" borderId="0" xfId="0" applyNumberFormat="1" applyFill="1"/>
    <xf numFmtId="0" fontId="0" fillId="0" borderId="0" xfId="0" applyAlignment="1">
      <alignment horizontal="right"/>
    </xf>
    <xf numFmtId="0" fontId="2" fillId="0" borderId="0" xfId="0" applyFont="1" applyAlignment="1">
      <alignment horizontal="right"/>
    </xf>
    <xf numFmtId="0" fontId="18" fillId="0" borderId="0" xfId="0" applyFont="1"/>
    <xf numFmtId="167" fontId="18" fillId="0" borderId="0" xfId="1" applyNumberFormat="1" applyFont="1"/>
    <xf numFmtId="0" fontId="18" fillId="0" borderId="0" xfId="0" applyFont="1" applyAlignment="1">
      <alignment horizontal="center"/>
    </xf>
    <xf numFmtId="167" fontId="18" fillId="0" borderId="0" xfId="2" applyNumberFormat="1" applyFont="1"/>
    <xf numFmtId="9" fontId="20" fillId="0" borderId="18" xfId="0" applyNumberFormat="1" applyFont="1" applyBorder="1" applyAlignment="1">
      <alignment horizontal="right"/>
    </xf>
    <xf numFmtId="167" fontId="18" fillId="0" borderId="19" xfId="1" applyNumberFormat="1" applyFont="1" applyBorder="1"/>
    <xf numFmtId="0" fontId="18" fillId="0" borderId="0" xfId="0" applyFont="1" applyAlignment="1">
      <alignment horizontal="left"/>
    </xf>
    <xf numFmtId="9" fontId="20" fillId="0" borderId="13" xfId="0" applyNumberFormat="1" applyFont="1" applyBorder="1" applyAlignment="1">
      <alignment horizontal="right"/>
    </xf>
    <xf numFmtId="9" fontId="21" fillId="0" borderId="0" xfId="2" applyFont="1" applyAlignment="1">
      <alignment horizontal="center"/>
    </xf>
    <xf numFmtId="9" fontId="21" fillId="0" borderId="0" xfId="2" applyFont="1" applyFill="1" applyAlignment="1">
      <alignment horizontal="center"/>
    </xf>
    <xf numFmtId="167" fontId="18" fillId="0" borderId="19" xfId="1" applyNumberFormat="1" applyFont="1" applyBorder="1" applyAlignment="1">
      <alignment horizontal="left"/>
    </xf>
    <xf numFmtId="0" fontId="18" fillId="0" borderId="19" xfId="0" applyFont="1" applyBorder="1"/>
    <xf numFmtId="0" fontId="18" fillId="0" borderId="20" xfId="0" applyFont="1" applyBorder="1" applyAlignment="1">
      <alignment horizontal="left"/>
    </xf>
    <xf numFmtId="0" fontId="18" fillId="4" borderId="19" xfId="0" applyFont="1" applyFill="1" applyBorder="1"/>
    <xf numFmtId="0" fontId="22" fillId="0" borderId="20" xfId="0" applyFont="1" applyBorder="1" applyAlignment="1">
      <alignment horizontal="left"/>
    </xf>
    <xf numFmtId="0" fontId="19" fillId="0" borderId="0" xfId="0" applyFont="1"/>
    <xf numFmtId="169" fontId="25" fillId="19" borderId="16" xfId="0" applyNumberFormat="1" applyFont="1" applyFill="1" applyBorder="1" applyAlignment="1">
      <alignment horizontal="right"/>
    </xf>
    <xf numFmtId="0" fontId="25" fillId="18" borderId="14" xfId="0" applyFont="1" applyFill="1" applyBorder="1" applyAlignment="1">
      <alignment horizontal="left"/>
    </xf>
    <xf numFmtId="167" fontId="18" fillId="0" borderId="24" xfId="1" applyNumberFormat="1" applyFont="1" applyBorder="1"/>
    <xf numFmtId="167" fontId="18" fillId="0" borderId="1" xfId="1" applyNumberFormat="1" applyFont="1" applyBorder="1"/>
    <xf numFmtId="0" fontId="18" fillId="0" borderId="17" xfId="0" applyFont="1" applyBorder="1"/>
    <xf numFmtId="9" fontId="21" fillId="0" borderId="24" xfId="2" applyFont="1" applyBorder="1" applyAlignment="1">
      <alignment horizontal="center"/>
    </xf>
    <xf numFmtId="9" fontId="21" fillId="0" borderId="1" xfId="2" applyFont="1" applyFill="1" applyBorder="1" applyAlignment="1">
      <alignment horizontal="center"/>
    </xf>
    <xf numFmtId="9" fontId="21" fillId="0" borderId="1" xfId="2" applyFont="1" applyBorder="1" applyAlignment="1">
      <alignment horizontal="center"/>
    </xf>
    <xf numFmtId="9" fontId="21" fillId="20" borderId="1" xfId="2" applyFont="1" applyFill="1" applyBorder="1" applyAlignment="1">
      <alignment horizontal="center"/>
    </xf>
    <xf numFmtId="9" fontId="21" fillId="20" borderId="23" xfId="2" applyFont="1" applyFill="1" applyBorder="1" applyAlignment="1">
      <alignment horizontal="center"/>
    </xf>
    <xf numFmtId="167" fontId="18" fillId="0" borderId="19" xfId="10" applyNumberFormat="1" applyFont="1" applyBorder="1" applyAlignment="1">
      <alignment horizontal="left"/>
    </xf>
    <xf numFmtId="0" fontId="18" fillId="4" borderId="20" xfId="9" applyFont="1" applyFill="1" applyBorder="1"/>
    <xf numFmtId="167" fontId="18" fillId="0" borderId="0" xfId="1" applyNumberFormat="1" applyFont="1" applyBorder="1"/>
    <xf numFmtId="9" fontId="20" fillId="0" borderId="21" xfId="0" applyNumberFormat="1" applyFont="1" applyBorder="1" applyAlignment="1">
      <alignment horizontal="right"/>
    </xf>
    <xf numFmtId="9" fontId="21" fillId="0" borderId="0" xfId="2" applyFont="1" applyBorder="1" applyAlignment="1">
      <alignment horizontal="center"/>
    </xf>
    <xf numFmtId="9" fontId="21" fillId="0" borderId="0" xfId="2" applyFont="1" applyFill="1" applyBorder="1" applyAlignment="1">
      <alignment horizontal="center"/>
    </xf>
    <xf numFmtId="9" fontId="21" fillId="20" borderId="0" xfId="2" applyFont="1" applyFill="1" applyBorder="1" applyAlignment="1">
      <alignment horizontal="center"/>
    </xf>
    <xf numFmtId="9" fontId="21" fillId="20" borderId="22" xfId="2" applyFont="1" applyFill="1" applyBorder="1" applyAlignment="1">
      <alignment horizontal="center"/>
    </xf>
    <xf numFmtId="167" fontId="18" fillId="0" borderId="21" xfId="1" applyNumberFormat="1" applyFont="1" applyBorder="1" applyAlignment="1">
      <alignment horizontal="left"/>
    </xf>
    <xf numFmtId="0" fontId="18" fillId="4" borderId="0" xfId="0" applyFont="1" applyFill="1"/>
    <xf numFmtId="167" fontId="18" fillId="0" borderId="27" xfId="1" applyNumberFormat="1" applyFont="1" applyBorder="1"/>
    <xf numFmtId="9" fontId="21" fillId="0" borderId="19" xfId="2" applyFont="1" applyBorder="1" applyAlignment="1">
      <alignment horizontal="center"/>
    </xf>
    <xf numFmtId="0" fontId="18" fillId="4" borderId="20" xfId="0" applyFont="1" applyFill="1" applyBorder="1"/>
    <xf numFmtId="9" fontId="21" fillId="20" borderId="0" xfId="2" applyFont="1" applyFill="1" applyAlignment="1">
      <alignment horizontal="center"/>
    </xf>
    <xf numFmtId="9" fontId="28" fillId="20" borderId="0" xfId="2" applyFont="1" applyFill="1" applyAlignment="1">
      <alignment horizontal="center"/>
    </xf>
    <xf numFmtId="167" fontId="29" fillId="0" borderId="19" xfId="1" applyNumberFormat="1" applyFont="1" applyBorder="1" applyAlignment="1">
      <alignment horizontal="left"/>
    </xf>
    <xf numFmtId="0" fontId="29" fillId="0" borderId="19" xfId="0" applyFont="1" applyBorder="1"/>
    <xf numFmtId="0" fontId="29" fillId="0" borderId="20" xfId="0" applyFont="1" applyBorder="1" applyAlignment="1">
      <alignment horizontal="left"/>
    </xf>
    <xf numFmtId="0" fontId="29" fillId="0" borderId="0" xfId="0" applyFont="1"/>
    <xf numFmtId="0" fontId="18" fillId="4" borderId="19" xfId="0" quotePrefix="1" applyFont="1" applyFill="1" applyBorder="1" applyAlignment="1">
      <alignment horizontal="left"/>
    </xf>
    <xf numFmtId="167" fontId="18" fillId="0" borderId="0" xfId="1" applyNumberFormat="1" applyFont="1" applyFill="1"/>
    <xf numFmtId="167" fontId="18" fillId="0" borderId="19" xfId="1" applyNumberFormat="1" applyFont="1" applyFill="1" applyBorder="1" applyAlignment="1">
      <alignment horizontal="left"/>
    </xf>
    <xf numFmtId="167" fontId="18" fillId="0" borderId="27" xfId="1" applyNumberFormat="1" applyFont="1" applyBorder="1" applyAlignment="1">
      <alignment horizontal="left"/>
    </xf>
    <xf numFmtId="0" fontId="21" fillId="0" borderId="13" xfId="0" applyFont="1" applyBorder="1"/>
    <xf numFmtId="9" fontId="21" fillId="0" borderId="0" xfId="0" applyNumberFormat="1" applyFont="1" applyAlignment="1">
      <alignment horizontal="center"/>
    </xf>
    <xf numFmtId="9" fontId="21" fillId="20" borderId="0" xfId="0" applyNumberFormat="1" applyFont="1" applyFill="1" applyAlignment="1">
      <alignment horizontal="center"/>
    </xf>
    <xf numFmtId="0" fontId="22" fillId="0" borderId="0" xfId="0" applyFont="1"/>
    <xf numFmtId="167" fontId="25" fillId="0" borderId="0" xfId="1" applyNumberFormat="1" applyFont="1" applyFill="1" applyBorder="1"/>
    <xf numFmtId="167" fontId="25" fillId="0" borderId="19" xfId="1" applyNumberFormat="1" applyFont="1" applyFill="1" applyBorder="1"/>
    <xf numFmtId="0" fontId="25" fillId="0" borderId="0" xfId="0" applyFont="1" applyAlignment="1">
      <alignment horizontal="left"/>
    </xf>
    <xf numFmtId="9" fontId="30" fillId="0" borderId="13" xfId="0" applyNumberFormat="1" applyFont="1" applyBorder="1" applyAlignment="1">
      <alignment horizontal="right"/>
    </xf>
    <xf numFmtId="9" fontId="31" fillId="0" borderId="0" xfId="0" applyNumberFormat="1" applyFont="1" applyAlignment="1">
      <alignment horizontal="center"/>
    </xf>
    <xf numFmtId="9" fontId="31" fillId="20" borderId="0" xfId="0" applyNumberFormat="1" applyFont="1" applyFill="1" applyAlignment="1">
      <alignment horizontal="center"/>
    </xf>
    <xf numFmtId="0" fontId="25" fillId="0" borderId="0" xfId="0" applyFont="1"/>
    <xf numFmtId="0" fontId="25" fillId="0" borderId="12" xfId="0" applyFont="1" applyBorder="1" applyAlignment="1">
      <alignment horizontal="left"/>
    </xf>
    <xf numFmtId="167" fontId="25" fillId="19" borderId="28" xfId="1" applyNumberFormat="1" applyFont="1" applyFill="1" applyBorder="1"/>
    <xf numFmtId="167" fontId="25" fillId="19" borderId="17" xfId="1" applyNumberFormat="1" applyFont="1" applyFill="1" applyBorder="1"/>
    <xf numFmtId="0" fontId="25" fillId="19" borderId="17" xfId="0" applyFont="1" applyFill="1" applyBorder="1" applyAlignment="1">
      <alignment horizontal="left"/>
    </xf>
    <xf numFmtId="9" fontId="30" fillId="19" borderId="18" xfId="0" applyNumberFormat="1" applyFont="1" applyFill="1" applyBorder="1" applyAlignment="1">
      <alignment horizontal="right"/>
    </xf>
    <xf numFmtId="9" fontId="31" fillId="19" borderId="17" xfId="0" applyNumberFormat="1" applyFont="1" applyFill="1" applyBorder="1" applyAlignment="1">
      <alignment horizontal="center"/>
    </xf>
    <xf numFmtId="0" fontId="25" fillId="18" borderId="15" xfId="0" quotePrefix="1" applyFont="1" applyFill="1" applyBorder="1" applyAlignment="1">
      <alignment horizontal="left"/>
    </xf>
    <xf numFmtId="0" fontId="32" fillId="0" borderId="0" xfId="0" applyFont="1"/>
    <xf numFmtId="167" fontId="33" fillId="19" borderId="13" xfId="1" quotePrefix="1" applyNumberFormat="1" applyFont="1" applyFill="1" applyBorder="1" applyAlignment="1">
      <alignment horizontal="right"/>
    </xf>
    <xf numFmtId="167" fontId="33" fillId="19" borderId="0" xfId="1" quotePrefix="1" applyNumberFormat="1" applyFont="1" applyFill="1"/>
    <xf numFmtId="0" fontId="34" fillId="19" borderId="0" xfId="0" applyFont="1" applyFill="1"/>
    <xf numFmtId="0" fontId="34" fillId="19" borderId="13" xfId="0" applyFont="1" applyFill="1" applyBorder="1"/>
    <xf numFmtId="0" fontId="34" fillId="19" borderId="0" xfId="0" applyFont="1" applyFill="1" applyAlignment="1">
      <alignment horizontal="center"/>
    </xf>
    <xf numFmtId="0" fontId="26" fillId="19" borderId="12" xfId="0" quotePrefix="1" applyFont="1" applyFill="1" applyBorder="1" applyAlignment="1">
      <alignment horizontal="right"/>
    </xf>
    <xf numFmtId="0" fontId="25" fillId="18" borderId="11" xfId="0" quotePrefix="1" applyFont="1" applyFill="1" applyBorder="1" applyAlignment="1">
      <alignment horizontal="left"/>
    </xf>
    <xf numFmtId="0" fontId="25" fillId="18" borderId="10" xfId="0" quotePrefix="1" applyFont="1" applyFill="1" applyBorder="1" applyAlignment="1">
      <alignment horizontal="left"/>
    </xf>
    <xf numFmtId="0" fontId="19" fillId="17" borderId="5" xfId="1" applyNumberFormat="1" applyFont="1" applyFill="1" applyBorder="1" applyAlignment="1">
      <alignment horizontal="center"/>
    </xf>
    <xf numFmtId="0" fontId="27" fillId="17" borderId="6" xfId="1" applyNumberFormat="1" applyFont="1" applyFill="1" applyBorder="1" applyAlignment="1">
      <alignment horizontal="center"/>
    </xf>
    <xf numFmtId="0" fontId="19" fillId="17" borderId="6" xfId="0" applyFont="1" applyFill="1" applyBorder="1" applyAlignment="1">
      <alignment horizontal="center"/>
    </xf>
    <xf numFmtId="0" fontId="24" fillId="17" borderId="4" xfId="0" applyFont="1" applyFill="1" applyBorder="1" applyAlignment="1">
      <alignment horizontal="right"/>
    </xf>
    <xf numFmtId="0" fontId="24" fillId="17" borderId="6" xfId="0" applyFont="1" applyFill="1" applyBorder="1" applyAlignment="1">
      <alignment horizontal="center"/>
    </xf>
    <xf numFmtId="0" fontId="19" fillId="17" borderId="9" xfId="0" applyFont="1" applyFill="1" applyBorder="1" applyAlignment="1">
      <alignment horizontal="right"/>
    </xf>
    <xf numFmtId="0" fontId="19" fillId="17" borderId="8" xfId="0" applyFont="1" applyFill="1" applyBorder="1" applyAlignment="1">
      <alignment horizontal="right"/>
    </xf>
    <xf numFmtId="0" fontId="19" fillId="17" borderId="7" xfId="0" applyFont="1" applyFill="1" applyBorder="1" applyAlignment="1">
      <alignment horizontal="left"/>
    </xf>
    <xf numFmtId="0" fontId="18" fillId="0" borderId="0" xfId="1" applyNumberFormat="1" applyFont="1" applyAlignment="1">
      <alignment horizontal="center"/>
    </xf>
    <xf numFmtId="0" fontId="27" fillId="17" borderId="5" xfId="1" applyNumberFormat="1" applyFont="1" applyFill="1" applyBorder="1" applyAlignment="1">
      <alignment horizontal="center"/>
    </xf>
    <xf numFmtId="0" fontId="23" fillId="17" borderId="4" xfId="0" applyFont="1" applyFill="1" applyBorder="1" applyAlignment="1">
      <alignment horizontal="right"/>
    </xf>
    <xf numFmtId="0" fontId="20" fillId="17" borderId="6" xfId="0" applyFont="1" applyFill="1" applyBorder="1" applyAlignment="1">
      <alignment horizontal="center"/>
    </xf>
    <xf numFmtId="0" fontId="19" fillId="17" borderId="5" xfId="0" applyFont="1" applyFill="1" applyBorder="1" applyAlignment="1">
      <alignment horizontal="center"/>
    </xf>
    <xf numFmtId="0" fontId="19" fillId="17" borderId="4" xfId="0" applyFont="1" applyFill="1" applyBorder="1" applyAlignment="1">
      <alignment horizontal="right"/>
    </xf>
    <xf numFmtId="0" fontId="19" fillId="17" borderId="3" xfId="0" applyFont="1" applyFill="1" applyBorder="1" applyAlignment="1">
      <alignment horizontal="left"/>
    </xf>
    <xf numFmtId="0" fontId="35" fillId="0" borderId="0" xfId="0" applyFont="1"/>
    <xf numFmtId="0" fontId="22" fillId="14" borderId="0" xfId="0" applyFont="1" applyFill="1"/>
    <xf numFmtId="0" fontId="20" fillId="20" borderId="6" xfId="0" applyFont="1" applyFill="1" applyBorder="1" applyAlignment="1">
      <alignment horizontal="center"/>
    </xf>
    <xf numFmtId="0" fontId="24" fillId="20" borderId="6" xfId="0" applyFont="1" applyFill="1" applyBorder="1" applyAlignment="1">
      <alignment horizontal="center"/>
    </xf>
    <xf numFmtId="167" fontId="37" fillId="19" borderId="0" xfId="1" quotePrefix="1" applyNumberFormat="1" applyFont="1" applyFill="1"/>
    <xf numFmtId="0" fontId="0" fillId="9" borderId="0" xfId="0" applyFill="1" applyAlignment="1">
      <alignment horizontal="right"/>
    </xf>
    <xf numFmtId="17" fontId="0" fillId="9" borderId="0" xfId="0" applyNumberFormat="1" applyFill="1" applyAlignment="1">
      <alignment horizontal="right"/>
    </xf>
    <xf numFmtId="0" fontId="17" fillId="2" borderId="0" xfId="0" applyFont="1" applyFill="1"/>
    <xf numFmtId="43" fontId="0" fillId="2" borderId="0" xfId="1" applyFont="1" applyFill="1"/>
    <xf numFmtId="0" fontId="0" fillId="0" borderId="0" xfId="0" quotePrefix="1" applyAlignment="1">
      <alignment horizontal="left"/>
    </xf>
    <xf numFmtId="0" fontId="0" fillId="0" borderId="0" xfId="0" applyAlignment="1">
      <alignment horizontal="left"/>
    </xf>
    <xf numFmtId="43" fontId="0" fillId="0" borderId="0" xfId="1" applyFont="1" applyAlignment="1">
      <alignment horizontal="center"/>
    </xf>
    <xf numFmtId="0" fontId="0" fillId="0" borderId="0" xfId="0" applyAlignment="1">
      <alignment horizontal="center"/>
    </xf>
    <xf numFmtId="17" fontId="0" fillId="0" borderId="0" xfId="0" applyNumberFormat="1" applyAlignment="1">
      <alignment horizontal="left"/>
    </xf>
    <xf numFmtId="43" fontId="0" fillId="0" borderId="0" xfId="1" applyFont="1" applyFill="1"/>
    <xf numFmtId="0" fontId="16" fillId="0" borderId="0" xfId="0" applyFont="1"/>
    <xf numFmtId="0" fontId="16" fillId="0" borderId="25" xfId="0" applyFont="1" applyBorder="1"/>
    <xf numFmtId="0" fontId="0" fillId="0" borderId="25" xfId="0" applyBorder="1"/>
    <xf numFmtId="43" fontId="0" fillId="0" borderId="25" xfId="1" applyFont="1" applyBorder="1"/>
    <xf numFmtId="0" fontId="17" fillId="0" borderId="25" xfId="0" applyFont="1" applyBorder="1"/>
    <xf numFmtId="43" fontId="0" fillId="0" borderId="25" xfId="1" applyFont="1" applyBorder="1" applyAlignment="1">
      <alignment horizontal="center"/>
    </xf>
    <xf numFmtId="44" fontId="0" fillId="0" borderId="25" xfId="11" applyFont="1" applyBorder="1" applyAlignment="1">
      <alignment horizontal="center"/>
    </xf>
    <xf numFmtId="0" fontId="0" fillId="0" borderId="25" xfId="0" applyBorder="1" applyAlignment="1">
      <alignment horizontal="center"/>
    </xf>
    <xf numFmtId="0" fontId="17" fillId="0" borderId="25" xfId="0" applyFont="1" applyBorder="1" applyAlignment="1">
      <alignment horizontal="center"/>
    </xf>
    <xf numFmtId="0" fontId="0" fillId="0" borderId="25" xfId="1" applyNumberFormat="1" applyFont="1" applyBorder="1"/>
    <xf numFmtId="9" fontId="0" fillId="0" borderId="25" xfId="2" applyFont="1" applyBorder="1" applyAlignment="1">
      <alignment horizontal="center"/>
    </xf>
    <xf numFmtId="9" fontId="17" fillId="0" borderId="25" xfId="2" applyFont="1" applyBorder="1"/>
    <xf numFmtId="9" fontId="17" fillId="0" borderId="25" xfId="0" applyNumberFormat="1" applyFont="1" applyBorder="1"/>
    <xf numFmtId="0" fontId="17" fillId="0" borderId="0" xfId="0" applyFont="1"/>
    <xf numFmtId="0" fontId="38" fillId="21" borderId="0" xfId="12" applyFill="1"/>
    <xf numFmtId="0" fontId="39" fillId="22" borderId="29" xfId="12" applyFont="1" applyFill="1" applyBorder="1" applyAlignment="1">
      <alignment horizontal="left"/>
    </xf>
    <xf numFmtId="0" fontId="40" fillId="21" borderId="29" xfId="12" applyFont="1" applyFill="1" applyBorder="1" applyAlignment="1">
      <alignment horizontal="left"/>
    </xf>
    <xf numFmtId="0" fontId="0" fillId="9" borderId="27" xfId="0" applyFill="1" applyBorder="1"/>
    <xf numFmtId="0" fontId="0" fillId="9" borderId="30" xfId="0" applyFill="1" applyBorder="1"/>
    <xf numFmtId="0" fontId="0" fillId="0" borderId="27" xfId="0" applyBorder="1"/>
    <xf numFmtId="0" fontId="0" fillId="0" borderId="1" xfId="0" applyBorder="1" applyAlignment="1">
      <alignment horizontal="right"/>
    </xf>
    <xf numFmtId="0" fontId="0" fillId="0" borderId="30" xfId="0" applyBorder="1"/>
    <xf numFmtId="0" fontId="0" fillId="10" borderId="1" xfId="0" applyFill="1" applyBorder="1"/>
    <xf numFmtId="0" fontId="0" fillId="11" borderId="1" xfId="0" applyFill="1" applyBorder="1"/>
    <xf numFmtId="0" fontId="17" fillId="0" borderId="27" xfId="0" applyFont="1" applyBorder="1"/>
    <xf numFmtId="164" fontId="17" fillId="0" borderId="0" xfId="0" applyNumberFormat="1" applyFont="1"/>
    <xf numFmtId="0" fontId="17" fillId="6" borderId="0" xfId="0" applyFont="1" applyFill="1"/>
    <xf numFmtId="0" fontId="17" fillId="10" borderId="0" xfId="0" applyFont="1" applyFill="1"/>
    <xf numFmtId="9" fontId="17" fillId="11" borderId="0" xfId="2" applyFont="1" applyFill="1"/>
    <xf numFmtId="9" fontId="17" fillId="0" borderId="0" xfId="2" applyFont="1" applyFill="1"/>
    <xf numFmtId="0" fontId="17" fillId="0" borderId="1" xfId="0" applyFont="1" applyBorder="1"/>
    <xf numFmtId="0" fontId="17" fillId="0" borderId="30" xfId="0" applyFont="1" applyBorder="1"/>
    <xf numFmtId="164" fontId="17" fillId="0" borderId="1" xfId="0" applyNumberFormat="1" applyFont="1" applyBorder="1"/>
    <xf numFmtId="0" fontId="17" fillId="10" borderId="1" xfId="0" applyFont="1" applyFill="1" applyBorder="1"/>
    <xf numFmtId="9" fontId="17" fillId="11" borderId="1" xfId="2" applyFont="1" applyFill="1" applyBorder="1"/>
    <xf numFmtId="9" fontId="17" fillId="0" borderId="1" xfId="2" applyFont="1" applyFill="1" applyBorder="1"/>
    <xf numFmtId="164" fontId="0" fillId="10" borderId="1" xfId="0" applyNumberFormat="1" applyFill="1" applyBorder="1"/>
    <xf numFmtId="164" fontId="0" fillId="13" borderId="1" xfId="0" applyNumberFormat="1" applyFill="1" applyBorder="1"/>
    <xf numFmtId="164" fontId="17" fillId="0" borderId="2" xfId="0" applyNumberFormat="1" applyFont="1" applyBorder="1"/>
    <xf numFmtId="0" fontId="17" fillId="0" borderId="2" xfId="0" applyFont="1" applyBorder="1"/>
    <xf numFmtId="164" fontId="17" fillId="12" borderId="2" xfId="0" applyNumberFormat="1" applyFont="1" applyFill="1" applyBorder="1"/>
    <xf numFmtId="164" fontId="17" fillId="10" borderId="2" xfId="0" applyNumberFormat="1" applyFont="1" applyFill="1" applyBorder="1"/>
    <xf numFmtId="164" fontId="17" fillId="13" borderId="2" xfId="0" applyNumberFormat="1" applyFont="1" applyFill="1" applyBorder="1"/>
    <xf numFmtId="164" fontId="17" fillId="10" borderId="1" xfId="0" applyNumberFormat="1" applyFont="1" applyFill="1" applyBorder="1"/>
    <xf numFmtId="164" fontId="17" fillId="13" borderId="1" xfId="0" applyNumberFormat="1" applyFont="1" applyFill="1" applyBorder="1"/>
    <xf numFmtId="164" fontId="0" fillId="9" borderId="30" xfId="0" applyNumberFormat="1" applyFill="1" applyBorder="1"/>
    <xf numFmtId="164" fontId="17" fillId="0" borderId="31" xfId="0" applyNumberFormat="1" applyFont="1" applyBorder="1"/>
    <xf numFmtId="164" fontId="17" fillId="0" borderId="30" xfId="0" applyNumberFormat="1" applyFont="1" applyBorder="1"/>
    <xf numFmtId="164" fontId="0" fillId="0" borderId="27" xfId="0" applyNumberFormat="1" applyBorder="1"/>
    <xf numFmtId="164" fontId="0" fillId="0" borderId="30" xfId="0" applyNumberFormat="1" applyBorder="1"/>
    <xf numFmtId="170" fontId="17" fillId="0" borderId="2" xfId="0" applyNumberFormat="1" applyFont="1" applyBorder="1"/>
    <xf numFmtId="170" fontId="17" fillId="0" borderId="1" xfId="0" applyNumberFormat="1" applyFont="1" applyBorder="1"/>
    <xf numFmtId="170" fontId="0" fillId="0" borderId="0" xfId="0" applyNumberFormat="1"/>
    <xf numFmtId="170" fontId="0" fillId="0" borderId="1" xfId="0" applyNumberFormat="1" applyBorder="1"/>
    <xf numFmtId="0" fontId="0" fillId="6" borderId="0" xfId="0" applyFill="1" applyAlignment="1">
      <alignment horizontal="center" vertical="center"/>
    </xf>
    <xf numFmtId="0" fontId="0" fillId="6" borderId="1" xfId="0" applyFill="1" applyBorder="1" applyAlignment="1">
      <alignment horizontal="center" vertical="center"/>
    </xf>
    <xf numFmtId="9" fontId="17" fillId="0" borderId="2" xfId="2" applyFont="1" applyBorder="1"/>
    <xf numFmtId="9" fontId="17" fillId="6" borderId="1" xfId="2" applyFont="1" applyFill="1" applyBorder="1"/>
    <xf numFmtId="9" fontId="17" fillId="12" borderId="1" xfId="2" applyFont="1" applyFill="1" applyBorder="1"/>
    <xf numFmtId="9" fontId="0" fillId="12" borderId="0" xfId="2" applyFont="1" applyFill="1"/>
    <xf numFmtId="0" fontId="41" fillId="0" borderId="25" xfId="0" applyFont="1" applyBorder="1" applyAlignment="1">
      <alignment horizontal="center"/>
    </xf>
    <xf numFmtId="17" fontId="17" fillId="0" borderId="25" xfId="0" applyNumberFormat="1" applyFont="1" applyBorder="1" applyAlignment="1">
      <alignment horizontal="center"/>
    </xf>
    <xf numFmtId="171" fontId="0" fillId="0" borderId="25" xfId="1" applyNumberFormat="1" applyFont="1" applyBorder="1"/>
    <xf numFmtId="0" fontId="2" fillId="0" borderId="25" xfId="0" applyFont="1" applyBorder="1"/>
    <xf numFmtId="6" fontId="2" fillId="0" borderId="25" xfId="0" applyNumberFormat="1" applyFont="1" applyBorder="1"/>
    <xf numFmtId="0" fontId="17" fillId="0" borderId="0" xfId="0" applyFont="1" applyAlignment="1">
      <alignment horizontal="center"/>
    </xf>
    <xf numFmtId="6" fontId="0" fillId="0" borderId="0" xfId="0" applyNumberFormat="1"/>
    <xf numFmtId="0" fontId="42" fillId="0" borderId="0" xfId="0" applyFont="1"/>
    <xf numFmtId="0" fontId="43" fillId="0" borderId="0" xfId="0" applyFont="1"/>
    <xf numFmtId="0" fontId="44" fillId="0" borderId="32" xfId="0" applyFont="1" applyBorder="1" applyAlignment="1">
      <alignment vertical="center"/>
    </xf>
    <xf numFmtId="0" fontId="45" fillId="0" borderId="33" xfId="0" quotePrefix="1" applyFont="1" applyBorder="1" applyAlignment="1">
      <alignment horizontal="center" wrapText="1"/>
    </xf>
    <xf numFmtId="0" fontId="45" fillId="0" borderId="34" xfId="0" applyFont="1" applyBorder="1" applyAlignment="1">
      <alignment vertical="center"/>
    </xf>
    <xf numFmtId="169" fontId="45" fillId="0" borderId="0" xfId="0" quotePrefix="1" applyNumberFormat="1" applyFont="1" applyAlignment="1">
      <alignment horizontal="center" wrapText="1"/>
    </xf>
    <xf numFmtId="0" fontId="45" fillId="0" borderId="38" xfId="0" quotePrefix="1" applyFont="1" applyBorder="1" applyAlignment="1">
      <alignment horizontal="center" wrapText="1"/>
    </xf>
    <xf numFmtId="5" fontId="45" fillId="0" borderId="0" xfId="0" quotePrefix="1" applyNumberFormat="1" applyFont="1" applyAlignment="1">
      <alignment horizontal="right" wrapText="1"/>
    </xf>
    <xf numFmtId="5" fontId="45" fillId="0" borderId="38" xfId="1" applyNumberFormat="1" applyFont="1" applyBorder="1"/>
    <xf numFmtId="0" fontId="45" fillId="0" borderId="34" xfId="0" applyFont="1" applyBorder="1"/>
    <xf numFmtId="0" fontId="45" fillId="0" borderId="34" xfId="0" applyFont="1" applyBorder="1" applyAlignment="1">
      <alignment horizontal="left" vertical="center"/>
    </xf>
    <xf numFmtId="9" fontId="45" fillId="0" borderId="34" xfId="0" applyNumberFormat="1" applyFont="1" applyBorder="1" applyAlignment="1">
      <alignment horizontal="left" vertical="center"/>
    </xf>
    <xf numFmtId="5" fontId="45" fillId="0" borderId="0" xfId="0" applyNumberFormat="1" applyFont="1" applyAlignment="1">
      <alignment horizontal="right"/>
    </xf>
    <xf numFmtId="0" fontId="46" fillId="0" borderId="0" xfId="0" applyFont="1"/>
    <xf numFmtId="0" fontId="47" fillId="0" borderId="34" xfId="0" applyFont="1" applyBorder="1" applyAlignment="1">
      <alignment vertical="center"/>
    </xf>
    <xf numFmtId="5" fontId="47" fillId="0" borderId="0" xfId="0" applyNumberFormat="1" applyFont="1" applyAlignment="1">
      <alignment horizontal="right"/>
    </xf>
    <xf numFmtId="5" fontId="47" fillId="0" borderId="39" xfId="1" applyNumberFormat="1" applyFont="1" applyBorder="1"/>
    <xf numFmtId="0" fontId="48" fillId="0" borderId="0" xfId="0" applyFont="1"/>
    <xf numFmtId="0" fontId="45" fillId="0" borderId="0" xfId="0" applyFont="1" applyAlignment="1">
      <alignment horizontal="right"/>
    </xf>
    <xf numFmtId="0" fontId="47" fillId="0" borderId="35" xfId="0" applyFont="1" applyBorder="1"/>
    <xf numFmtId="0" fontId="47" fillId="0" borderId="36" xfId="0" applyFont="1" applyBorder="1" applyAlignment="1">
      <alignment horizontal="center"/>
    </xf>
    <xf numFmtId="5" fontId="47" fillId="0" borderId="40" xfId="1" applyNumberFormat="1" applyFont="1" applyBorder="1"/>
    <xf numFmtId="0" fontId="45" fillId="0" borderId="37" xfId="0" applyFont="1" applyBorder="1" applyAlignment="1">
      <alignment horizontal="center" wrapText="1"/>
    </xf>
    <xf numFmtId="0" fontId="44" fillId="0" borderId="34" xfId="0" applyFont="1" applyBorder="1" applyAlignment="1">
      <alignment vertical="center"/>
    </xf>
    <xf numFmtId="5" fontId="45" fillId="0" borderId="0" xfId="0" quotePrefix="1" applyNumberFormat="1" applyFont="1" applyAlignment="1">
      <alignment horizontal="center" wrapText="1"/>
    </xf>
    <xf numFmtId="5" fontId="45" fillId="0" borderId="38" xfId="0" quotePrefix="1" applyNumberFormat="1" applyFont="1" applyBorder="1" applyAlignment="1">
      <alignment horizontal="center" wrapText="1"/>
    </xf>
    <xf numFmtId="5" fontId="43" fillId="0" borderId="0" xfId="0" applyNumberFormat="1" applyFont="1"/>
    <xf numFmtId="5" fontId="45" fillId="0" borderId="38" xfId="0" quotePrefix="1" applyNumberFormat="1" applyFont="1" applyBorder="1" applyAlignment="1">
      <alignment horizontal="right" wrapText="1"/>
    </xf>
    <xf numFmtId="5" fontId="45" fillId="0" borderId="0" xfId="0" applyNumberFormat="1" applyFont="1" applyAlignment="1">
      <alignment horizontal="center"/>
    </xf>
    <xf numFmtId="5" fontId="47" fillId="0" borderId="0" xfId="0" applyNumberFormat="1" applyFont="1" applyAlignment="1">
      <alignment horizontal="center"/>
    </xf>
    <xf numFmtId="5" fontId="48" fillId="0" borderId="0" xfId="0" applyNumberFormat="1" applyFont="1"/>
    <xf numFmtId="5" fontId="47" fillId="0" borderId="36" xfId="0" applyNumberFormat="1" applyFont="1" applyBorder="1" applyAlignment="1">
      <alignment horizontal="center"/>
    </xf>
    <xf numFmtId="5" fontId="42" fillId="0" borderId="0" xfId="0" applyNumberFormat="1" applyFont="1"/>
    <xf numFmtId="5" fontId="49" fillId="0" borderId="0" xfId="0" applyNumberFormat="1" applyFont="1" applyAlignment="1">
      <alignment horizontal="right"/>
    </xf>
    <xf numFmtId="5" fontId="50" fillId="0" borderId="0" xfId="0" applyNumberFormat="1" applyFont="1" applyAlignment="1">
      <alignment horizontal="right"/>
    </xf>
    <xf numFmtId="5" fontId="47" fillId="0" borderId="0" xfId="1" applyNumberFormat="1" applyFont="1" applyBorder="1"/>
    <xf numFmtId="5" fontId="49" fillId="0" borderId="0" xfId="1" applyNumberFormat="1" applyFont="1" applyBorder="1"/>
    <xf numFmtId="5" fontId="50" fillId="0" borderId="0" xfId="1" applyNumberFormat="1" applyFont="1" applyBorder="1"/>
    <xf numFmtId="0" fontId="51" fillId="0" borderId="37" xfId="0" applyFont="1" applyBorder="1" applyAlignment="1">
      <alignment horizontal="center" wrapText="1"/>
    </xf>
    <xf numFmtId="5" fontId="51" fillId="0" borderId="38" xfId="0" applyNumberFormat="1" applyFont="1" applyBorder="1" applyAlignment="1">
      <alignment horizontal="center" wrapText="1"/>
    </xf>
    <xf numFmtId="0" fontId="41" fillId="0" borderId="26" xfId="0" applyFont="1" applyBorder="1" applyAlignment="1">
      <alignment horizontal="center"/>
    </xf>
    <xf numFmtId="0" fontId="0" fillId="0" borderId="26" xfId="0" applyBorder="1"/>
    <xf numFmtId="0" fontId="2" fillId="0" borderId="26" xfId="0" applyFont="1" applyBorder="1"/>
    <xf numFmtId="5" fontId="51" fillId="0" borderId="38" xfId="0" applyNumberFormat="1" applyFont="1" applyBorder="1" applyAlignment="1">
      <alignment horizontal="center"/>
    </xf>
    <xf numFmtId="5" fontId="52" fillId="0" borderId="38" xfId="0" applyNumberFormat="1" applyFont="1" applyBorder="1" applyAlignment="1">
      <alignment horizontal="center"/>
    </xf>
    <xf numFmtId="5" fontId="52" fillId="0" borderId="40" xfId="0" applyNumberFormat="1" applyFont="1" applyBorder="1" applyAlignment="1">
      <alignment horizontal="center"/>
    </xf>
    <xf numFmtId="0" fontId="53" fillId="0" borderId="0" xfId="0" applyFont="1"/>
    <xf numFmtId="164" fontId="42" fillId="0" borderId="0" xfId="0" applyNumberFormat="1" applyFont="1"/>
    <xf numFmtId="9" fontId="42" fillId="0" borderId="0" xfId="2" applyFont="1"/>
    <xf numFmtId="44" fontId="42" fillId="0" borderId="0" xfId="11" applyFont="1"/>
    <xf numFmtId="0" fontId="18" fillId="0" borderId="16" xfId="0" applyFont="1" applyBorder="1"/>
    <xf numFmtId="0" fontId="18" fillId="0" borderId="1" xfId="0" applyFont="1" applyBorder="1"/>
    <xf numFmtId="167" fontId="19" fillId="0" borderId="41" xfId="1" applyNumberFormat="1" applyFont="1" applyBorder="1"/>
    <xf numFmtId="9" fontId="20" fillId="0" borderId="41" xfId="0" applyNumberFormat="1" applyFont="1" applyBorder="1" applyAlignment="1">
      <alignment horizontal="right"/>
    </xf>
    <xf numFmtId="9" fontId="18" fillId="0" borderId="1" xfId="2" applyFont="1" applyBorder="1"/>
    <xf numFmtId="9" fontId="39" fillId="22" borderId="29" xfId="13" applyFont="1" applyFill="1" applyBorder="1" applyAlignment="1">
      <alignment horizontal="left"/>
    </xf>
    <xf numFmtId="9" fontId="40" fillId="21" borderId="29" xfId="13" applyFont="1" applyFill="1" applyBorder="1" applyAlignment="1">
      <alignment horizontal="left"/>
    </xf>
    <xf numFmtId="44" fontId="40" fillId="21" borderId="29" xfId="14" applyFont="1" applyFill="1" applyBorder="1" applyAlignment="1">
      <alignment horizontal="left"/>
    </xf>
    <xf numFmtId="44" fontId="40" fillId="23" borderId="29" xfId="14" applyFont="1" applyFill="1" applyBorder="1" applyAlignment="1">
      <alignment horizontal="left"/>
    </xf>
    <xf numFmtId="0" fontId="40" fillId="24" borderId="29" xfId="12" applyFont="1" applyFill="1" applyBorder="1" applyAlignment="1">
      <alignment horizontal="left"/>
    </xf>
    <xf numFmtId="9" fontId="40" fillId="24" borderId="29" xfId="13" applyFont="1" applyFill="1" applyBorder="1" applyAlignment="1">
      <alignment horizontal="left"/>
    </xf>
    <xf numFmtId="0" fontId="40" fillId="25" borderId="29" xfId="12" applyFont="1" applyFill="1" applyBorder="1" applyAlignment="1">
      <alignment horizontal="left"/>
    </xf>
    <xf numFmtId="9" fontId="40" fillId="25" borderId="29" xfId="13" applyFont="1" applyFill="1" applyBorder="1" applyAlignment="1">
      <alignment horizontal="left"/>
    </xf>
    <xf numFmtId="9" fontId="0" fillId="21" borderId="0" xfId="13" applyFont="1" applyFill="1"/>
    <xf numFmtId="0" fontId="38" fillId="23" borderId="0" xfId="12" applyFill="1"/>
    <xf numFmtId="0" fontId="39" fillId="22" borderId="42" xfId="12" applyFont="1" applyFill="1" applyBorder="1" applyAlignment="1">
      <alignment horizontal="left"/>
    </xf>
    <xf numFmtId="0" fontId="38" fillId="0" borderId="0" xfId="12"/>
    <xf numFmtId="44" fontId="40" fillId="21" borderId="29" xfId="12" applyNumberFormat="1" applyFont="1" applyFill="1" applyBorder="1" applyAlignment="1">
      <alignment horizontal="left"/>
    </xf>
    <xf numFmtId="44" fontId="56" fillId="21" borderId="29" xfId="12" applyNumberFormat="1" applyFont="1" applyFill="1" applyBorder="1" applyAlignment="1">
      <alignment horizontal="left"/>
    </xf>
    <xf numFmtId="0" fontId="56" fillId="21" borderId="29" xfId="12" applyFont="1" applyFill="1" applyBorder="1" applyAlignment="1">
      <alignment horizontal="left"/>
    </xf>
    <xf numFmtId="0" fontId="58" fillId="0" borderId="0" xfId="0" applyFont="1"/>
    <xf numFmtId="0" fontId="49" fillId="0" borderId="0" xfId="0" applyFont="1" applyAlignment="1">
      <alignment vertical="center"/>
    </xf>
    <xf numFmtId="0" fontId="50" fillId="0" borderId="0" xfId="0" applyFont="1"/>
    <xf numFmtId="0" fontId="47" fillId="0" borderId="0" xfId="0" applyFont="1" applyAlignment="1">
      <alignment vertical="center"/>
    </xf>
    <xf numFmtId="0" fontId="45" fillId="0" borderId="0" xfId="0" applyFont="1" applyAlignment="1">
      <alignment vertical="center"/>
    </xf>
    <xf numFmtId="0" fontId="47" fillId="0" borderId="0" xfId="0" applyFont="1"/>
    <xf numFmtId="0" fontId="51" fillId="0" borderId="33" xfId="0" applyFont="1" applyBorder="1" applyAlignment="1">
      <alignment horizontal="center" wrapText="1"/>
    </xf>
    <xf numFmtId="5" fontId="51" fillId="0" borderId="0" xfId="0" applyNumberFormat="1" applyFont="1" applyAlignment="1">
      <alignment horizontal="center" wrapText="1"/>
    </xf>
    <xf numFmtId="5" fontId="51" fillId="0" borderId="0" xfId="0" applyNumberFormat="1" applyFont="1" applyAlignment="1">
      <alignment horizontal="right" wrapText="1"/>
    </xf>
    <xf numFmtId="5" fontId="51" fillId="0" borderId="0" xfId="1" applyNumberFormat="1" applyFont="1" applyBorder="1"/>
    <xf numFmtId="5" fontId="52" fillId="0" borderId="43" xfId="1" applyNumberFormat="1" applyFont="1" applyBorder="1"/>
    <xf numFmtId="5" fontId="52" fillId="0" borderId="0" xfId="1" applyNumberFormat="1" applyFont="1" applyBorder="1"/>
    <xf numFmtId="0" fontId="51" fillId="0" borderId="44" xfId="0" applyFont="1" applyBorder="1" applyAlignment="1">
      <alignment horizontal="center" wrapText="1"/>
    </xf>
    <xf numFmtId="0" fontId="51" fillId="0" borderId="45" xfId="0" quotePrefix="1" applyFont="1" applyBorder="1" applyAlignment="1">
      <alignment horizontal="center" wrapText="1"/>
    </xf>
    <xf numFmtId="5" fontId="51" fillId="0" borderId="46" xfId="0" quotePrefix="1" applyNumberFormat="1" applyFont="1" applyBorder="1" applyAlignment="1">
      <alignment horizontal="center" wrapText="1"/>
    </xf>
    <xf numFmtId="5" fontId="51" fillId="0" borderId="46" xfId="0" applyNumberFormat="1" applyFont="1" applyBorder="1" applyAlignment="1">
      <alignment horizontal="center" wrapText="1"/>
    </xf>
    <xf numFmtId="5" fontId="51" fillId="0" borderId="46" xfId="0" applyNumberFormat="1" applyFont="1" applyBorder="1" applyAlignment="1">
      <alignment horizontal="center"/>
    </xf>
    <xf numFmtId="5" fontId="52" fillId="0" borderId="46" xfId="0" applyNumberFormat="1" applyFont="1" applyBorder="1" applyAlignment="1">
      <alignment horizontal="center"/>
    </xf>
    <xf numFmtId="5" fontId="51" fillId="0" borderId="46" xfId="0" quotePrefix="1" applyNumberFormat="1" applyFont="1" applyBorder="1" applyAlignment="1">
      <alignment horizontal="center"/>
    </xf>
    <xf numFmtId="0" fontId="45" fillId="0" borderId="35" xfId="0" applyFont="1" applyBorder="1" applyAlignment="1">
      <alignment vertical="center"/>
    </xf>
    <xf numFmtId="5" fontId="52" fillId="0" borderId="47" xfId="0" applyNumberFormat="1" applyFont="1" applyBorder="1" applyAlignment="1">
      <alignment horizontal="center"/>
    </xf>
    <xf numFmtId="0" fontId="59" fillId="0" borderId="32" xfId="0" applyFont="1" applyBorder="1" applyAlignment="1">
      <alignment horizontal="center"/>
    </xf>
    <xf numFmtId="0" fontId="59" fillId="0" borderId="45" xfId="0" applyFont="1" applyBorder="1" applyAlignment="1">
      <alignment horizontal="center"/>
    </xf>
    <xf numFmtId="5" fontId="61" fillId="0" borderId="35" xfId="1" applyNumberFormat="1" applyFont="1" applyBorder="1" applyAlignment="1">
      <alignment horizontal="center"/>
    </xf>
    <xf numFmtId="5" fontId="61" fillId="0" borderId="47" xfId="1" applyNumberFormat="1" applyFont="1" applyBorder="1" applyAlignment="1">
      <alignment horizontal="center"/>
    </xf>
    <xf numFmtId="0" fontId="60" fillId="0" borderId="32" xfId="0" applyFont="1" applyBorder="1" applyAlignment="1">
      <alignment horizontal="center"/>
    </xf>
    <xf numFmtId="0" fontId="60" fillId="0" borderId="45" xfId="0" applyFont="1" applyBorder="1" applyAlignment="1">
      <alignment horizontal="center"/>
    </xf>
    <xf numFmtId="5" fontId="62" fillId="0" borderId="35" xfId="1" applyNumberFormat="1" applyFont="1" applyBorder="1" applyAlignment="1">
      <alignment horizontal="center"/>
    </xf>
    <xf numFmtId="5" fontId="62" fillId="0" borderId="47" xfId="1" applyNumberFormat="1" applyFont="1" applyBorder="1" applyAlignment="1">
      <alignment horizontal="center"/>
    </xf>
    <xf numFmtId="0" fontId="60" fillId="0" borderId="33" xfId="0" applyFont="1" applyBorder="1" applyAlignment="1">
      <alignment horizontal="center"/>
    </xf>
    <xf numFmtId="5" fontId="62" fillId="0" borderId="36" xfId="1" applyNumberFormat="1" applyFont="1" applyBorder="1" applyAlignment="1">
      <alignment horizontal="center"/>
    </xf>
    <xf numFmtId="0" fontId="51" fillId="0" borderId="46" xfId="0" applyFont="1" applyBorder="1" applyAlignment="1">
      <alignment horizontal="center" wrapText="1"/>
    </xf>
    <xf numFmtId="44" fontId="38" fillId="4" borderId="0" xfId="12" applyNumberFormat="1" applyFill="1" applyAlignment="1">
      <alignment horizontal="right"/>
    </xf>
    <xf numFmtId="44" fontId="38" fillId="4" borderId="0" xfId="11" applyFont="1" applyFill="1" applyAlignment="1">
      <alignment horizontal="right"/>
    </xf>
    <xf numFmtId="0" fontId="57" fillId="4" borderId="0" xfId="12" applyNumberFormat="1" applyFont="1" applyFill="1" applyAlignment="1">
      <alignment horizontal="left"/>
    </xf>
    <xf numFmtId="14" fontId="0" fillId="0" borderId="0" xfId="0" applyNumberFormat="1"/>
    <xf numFmtId="0" fontId="41" fillId="0" borderId="32" xfId="0" applyFont="1" applyBorder="1" applyAlignment="1">
      <alignment horizontal="center"/>
    </xf>
    <xf numFmtId="17" fontId="17" fillId="0" borderId="33" xfId="0" applyNumberFormat="1" applyFont="1" applyBorder="1" applyAlignment="1">
      <alignment horizontal="center"/>
    </xf>
    <xf numFmtId="0" fontId="0" fillId="0" borderId="35" xfId="0" applyBorder="1"/>
    <xf numFmtId="6" fontId="0" fillId="0" borderId="36" xfId="0" applyNumberFormat="1" applyBorder="1"/>
    <xf numFmtId="6" fontId="0" fillId="0" borderId="47" xfId="0" applyNumberFormat="1" applyBorder="1"/>
    <xf numFmtId="0" fontId="63" fillId="0" borderId="0" xfId="0" applyFont="1" applyAlignment="1">
      <alignment horizontal="center"/>
    </xf>
    <xf numFmtId="0" fontId="63" fillId="0" borderId="45" xfId="0" applyFont="1" applyBorder="1" applyAlignment="1">
      <alignment horizontal="center"/>
    </xf>
    <xf numFmtId="8" fontId="0" fillId="0" borderId="0" xfId="0" applyNumberFormat="1"/>
    <xf numFmtId="0" fontId="0" fillId="0" borderId="34" xfId="0" applyBorder="1"/>
    <xf numFmtId="6" fontId="0" fillId="0" borderId="46" xfId="0" applyNumberFormat="1" applyBorder="1"/>
    <xf numFmtId="166" fontId="0" fillId="0" borderId="0" xfId="0" applyNumberFormat="1" applyAlignment="1">
      <alignment horizontal="center"/>
    </xf>
    <xf numFmtId="9" fontId="0" fillId="0" borderId="0" xfId="2" applyFont="1"/>
    <xf numFmtId="167" fontId="0" fillId="0" borderId="0" xfId="0" applyNumberFormat="1"/>
    <xf numFmtId="0" fontId="0" fillId="0" borderId="0" xfId="1" applyNumberFormat="1" applyFont="1" applyAlignment="1">
      <alignment horizontal="left"/>
    </xf>
    <xf numFmtId="167" fontId="0" fillId="0" borderId="0" xfId="1" applyNumberFormat="1" applyFont="1"/>
    <xf numFmtId="0" fontId="0" fillId="0" borderId="0" xfId="1" applyNumberFormat="1" applyFont="1"/>
    <xf numFmtId="0" fontId="64" fillId="0" borderId="0" xfId="0" applyFont="1"/>
    <xf numFmtId="0" fontId="0" fillId="2" borderId="0" xfId="0" applyFill="1"/>
    <xf numFmtId="0" fontId="0" fillId="0" borderId="0" xfId="0" pivotButton="1"/>
    <xf numFmtId="0" fontId="0" fillId="4" borderId="0" xfId="0" applyFill="1"/>
    <xf numFmtId="43" fontId="0" fillId="4" borderId="0" xfId="0" applyNumberFormat="1" applyFill="1"/>
    <xf numFmtId="6" fontId="0" fillId="4" borderId="0" xfId="0" applyNumberFormat="1" applyFill="1"/>
    <xf numFmtId="44" fontId="0" fillId="0" borderId="0" xfId="11" applyFont="1"/>
    <xf numFmtId="6" fontId="0" fillId="0" borderId="1" xfId="0" applyNumberFormat="1" applyBorder="1"/>
    <xf numFmtId="0" fontId="41" fillId="0" borderId="45" xfId="0" applyFont="1" applyBorder="1" applyAlignment="1">
      <alignment horizontal="center"/>
    </xf>
    <xf numFmtId="9" fontId="0" fillId="0" borderId="0" xfId="0" applyNumberFormat="1"/>
    <xf numFmtId="44" fontId="0" fillId="0" borderId="0" xfId="0" applyNumberFormat="1"/>
    <xf numFmtId="6" fontId="0" fillId="0" borderId="34" xfId="0" applyNumberFormat="1" applyBorder="1"/>
    <xf numFmtId="6" fontId="0" fillId="0" borderId="35" xfId="0" applyNumberFormat="1" applyBorder="1"/>
    <xf numFmtId="10" fontId="0" fillId="0" borderId="0" xfId="2" applyNumberFormat="1" applyFont="1"/>
    <xf numFmtId="10" fontId="0" fillId="0" borderId="0" xfId="0" applyNumberFormat="1"/>
    <xf numFmtId="2" fontId="0" fillId="0" borderId="0" xfId="0" applyNumberFormat="1"/>
    <xf numFmtId="0" fontId="0" fillId="0" borderId="32" xfId="0" applyBorder="1"/>
    <xf numFmtId="0" fontId="0" fillId="0" borderId="33" xfId="0" applyBorder="1"/>
    <xf numFmtId="0" fontId="0" fillId="0" borderId="45" xfId="0" applyBorder="1"/>
    <xf numFmtId="0" fontId="0" fillId="0" borderId="46" xfId="0" applyBorder="1"/>
    <xf numFmtId="10" fontId="0" fillId="0" borderId="0" xfId="2" applyNumberFormat="1" applyFont="1" applyBorder="1"/>
    <xf numFmtId="0" fontId="0" fillId="0" borderId="36" xfId="0" applyBorder="1" applyAlignment="1">
      <alignment horizontal="right"/>
    </xf>
    <xf numFmtId="164" fontId="0" fillId="0" borderId="36" xfId="0" applyNumberFormat="1" applyBorder="1"/>
    <xf numFmtId="10" fontId="0" fillId="0" borderId="36" xfId="2" applyNumberFormat="1" applyFont="1" applyBorder="1"/>
    <xf numFmtId="0" fontId="0" fillId="0" borderId="36" xfId="0" applyBorder="1"/>
    <xf numFmtId="10" fontId="0" fillId="0" borderId="36" xfId="0" applyNumberFormat="1" applyBorder="1"/>
    <xf numFmtId="0" fontId="16" fillId="0" borderId="47" xfId="0" applyFont="1" applyBorder="1"/>
    <xf numFmtId="0" fontId="0" fillId="0" borderId="0" xfId="0" applyAlignment="1">
      <alignment wrapText="1"/>
    </xf>
    <xf numFmtId="164" fontId="16" fillId="0" borderId="0" xfId="0" applyNumberFormat="1" applyFont="1"/>
    <xf numFmtId="0" fontId="66" fillId="0" borderId="0" xfId="12" applyFont="1" applyAlignment="1">
      <alignment horizontal="left" vertical="center" wrapText="1"/>
    </xf>
    <xf numFmtId="0" fontId="66" fillId="0" borderId="32" xfId="12" applyFont="1" applyBorder="1" applyAlignment="1">
      <alignment horizontal="center" vertical="center" wrapText="1"/>
    </xf>
    <xf numFmtId="0" fontId="66" fillId="0" borderId="55" xfId="12" applyFont="1" applyBorder="1" applyAlignment="1">
      <alignment horizontal="center" vertical="center" wrapText="1"/>
    </xf>
    <xf numFmtId="0" fontId="66" fillId="0" borderId="56" xfId="12" applyFont="1" applyBorder="1" applyAlignment="1">
      <alignment horizontal="center" vertical="center" wrapText="1"/>
    </xf>
    <xf numFmtId="0" fontId="66" fillId="0" borderId="57" xfId="12" applyFont="1" applyBorder="1" applyAlignment="1">
      <alignment horizontal="center" vertical="center" wrapText="1"/>
    </xf>
    <xf numFmtId="0" fontId="66" fillId="0" borderId="58" xfId="12" applyFont="1" applyBorder="1" applyAlignment="1">
      <alignment horizontal="center" vertical="center" wrapText="1"/>
    </xf>
    <xf numFmtId="0" fontId="66" fillId="0" borderId="59" xfId="12" applyFont="1" applyBorder="1" applyAlignment="1">
      <alignment horizontal="center" vertical="center" wrapText="1"/>
    </xf>
    <xf numFmtId="0" fontId="66" fillId="0" borderId="60" xfId="12" applyFont="1" applyBorder="1" applyAlignment="1">
      <alignment horizontal="center" vertical="center" wrapText="1"/>
    </xf>
    <xf numFmtId="0" fontId="65" fillId="0" borderId="56" xfId="12" applyFont="1" applyBorder="1" applyAlignment="1">
      <alignment horizontal="center" vertical="center" wrapText="1"/>
    </xf>
    <xf numFmtId="43" fontId="9" fillId="0" borderId="25" xfId="5" applyFont="1" applyBorder="1" applyAlignment="1">
      <alignment vertical="center"/>
    </xf>
    <xf numFmtId="43" fontId="9" fillId="0" borderId="61" xfId="5" applyFont="1" applyBorder="1" applyAlignment="1">
      <alignment vertical="center"/>
    </xf>
    <xf numFmtId="43" fontId="9" fillId="0" borderId="62" xfId="5" applyFont="1" applyBorder="1" applyAlignment="1">
      <alignment vertical="center"/>
    </xf>
    <xf numFmtId="43" fontId="9" fillId="0" borderId="63" xfId="5" applyFont="1" applyBorder="1" applyAlignment="1">
      <alignment vertical="center"/>
    </xf>
    <xf numFmtId="17" fontId="9" fillId="0" borderId="64" xfId="12" applyNumberFormat="1" applyFont="1" applyBorder="1" applyAlignment="1">
      <alignment horizontal="left" vertical="center"/>
    </xf>
    <xf numFmtId="43" fontId="9" fillId="0" borderId="65" xfId="5" applyFont="1" applyBorder="1" applyAlignment="1">
      <alignment vertical="center"/>
    </xf>
    <xf numFmtId="43" fontId="9" fillId="0" borderId="12" xfId="5" applyFont="1" applyBorder="1" applyAlignment="1">
      <alignment vertical="center"/>
    </xf>
    <xf numFmtId="43" fontId="9" fillId="0" borderId="66" xfId="5" applyFont="1" applyBorder="1" applyAlignment="1">
      <alignment vertical="center"/>
    </xf>
    <xf numFmtId="43" fontId="9" fillId="0" borderId="31" xfId="5" applyFont="1" applyBorder="1" applyAlignment="1">
      <alignment vertical="center"/>
    </xf>
    <xf numFmtId="43" fontId="9" fillId="0" borderId="67" xfId="5" applyFont="1" applyBorder="1" applyAlignment="1">
      <alignment vertical="center"/>
    </xf>
    <xf numFmtId="43" fontId="9" fillId="0" borderId="68" xfId="5" applyFont="1" applyBorder="1" applyAlignment="1">
      <alignment vertical="center"/>
    </xf>
    <xf numFmtId="43" fontId="12" fillId="0" borderId="12" xfId="5" applyFont="1" applyBorder="1" applyAlignment="1">
      <alignment vertical="center"/>
    </xf>
    <xf numFmtId="43" fontId="9" fillId="0" borderId="10" xfId="5" applyFont="1" applyBorder="1" applyAlignment="1">
      <alignment vertical="center"/>
    </xf>
    <xf numFmtId="43" fontId="9" fillId="0" borderId="2" xfId="5" applyFont="1" applyBorder="1" applyAlignment="1">
      <alignment vertical="center"/>
    </xf>
    <xf numFmtId="43" fontId="12" fillId="0" borderId="31" xfId="5" applyFont="1" applyBorder="1" applyAlignment="1">
      <alignment vertical="center"/>
    </xf>
    <xf numFmtId="0" fontId="66" fillId="0" borderId="70" xfId="12" applyFont="1" applyBorder="1" applyAlignment="1">
      <alignment vertical="center"/>
    </xf>
    <xf numFmtId="43" fontId="66" fillId="0" borderId="71" xfId="5" applyFont="1" applyBorder="1" applyAlignment="1">
      <alignment vertical="center"/>
    </xf>
    <xf numFmtId="43" fontId="9" fillId="0" borderId="65" xfId="5" applyFont="1" applyFill="1" applyBorder="1" applyAlignment="1">
      <alignment vertical="center"/>
    </xf>
    <xf numFmtId="43" fontId="9" fillId="0" borderId="12" xfId="5" applyFont="1" applyFill="1" applyBorder="1" applyAlignment="1">
      <alignment vertical="center"/>
    </xf>
    <xf numFmtId="43" fontId="9" fillId="0" borderId="25" xfId="5" applyFont="1" applyFill="1" applyBorder="1" applyAlignment="1">
      <alignment vertical="center"/>
    </xf>
    <xf numFmtId="43" fontId="9" fillId="0" borderId="66" xfId="5" applyFont="1" applyFill="1" applyBorder="1" applyAlignment="1">
      <alignment vertical="center"/>
    </xf>
    <xf numFmtId="43" fontId="9" fillId="0" borderId="31" xfId="5" applyFont="1" applyFill="1" applyBorder="1" applyAlignment="1">
      <alignment vertical="center"/>
    </xf>
    <xf numFmtId="43" fontId="9" fillId="0" borderId="67" xfId="5" applyFont="1" applyFill="1" applyBorder="1" applyAlignment="1">
      <alignment vertical="center"/>
    </xf>
    <xf numFmtId="43" fontId="9" fillId="0" borderId="68" xfId="5" applyFont="1" applyFill="1" applyBorder="1" applyAlignment="1">
      <alignment vertical="center"/>
    </xf>
    <xf numFmtId="43" fontId="12" fillId="0" borderId="12" xfId="5" applyFont="1" applyFill="1" applyBorder="1" applyAlignment="1">
      <alignment vertical="center"/>
    </xf>
    <xf numFmtId="43" fontId="9" fillId="0" borderId="10" xfId="5" applyFont="1" applyFill="1" applyBorder="1" applyAlignment="1">
      <alignment vertical="center"/>
    </xf>
    <xf numFmtId="43" fontId="9" fillId="0" borderId="61" xfId="5" applyFont="1" applyFill="1" applyBorder="1" applyAlignment="1">
      <alignment vertical="center"/>
    </xf>
    <xf numFmtId="43" fontId="9" fillId="0" borderId="62" xfId="5" applyFont="1" applyFill="1" applyBorder="1" applyAlignment="1">
      <alignment vertical="center"/>
    </xf>
    <xf numFmtId="43" fontId="9" fillId="0" borderId="2" xfId="5" applyFont="1" applyFill="1" applyBorder="1" applyAlignment="1">
      <alignment vertical="center"/>
    </xf>
    <xf numFmtId="43" fontId="9" fillId="0" borderId="69" xfId="5" applyFont="1" applyFill="1" applyBorder="1" applyAlignment="1">
      <alignment vertical="center"/>
    </xf>
    <xf numFmtId="43" fontId="9" fillId="0" borderId="63" xfId="5" applyFont="1" applyFill="1" applyBorder="1" applyAlignment="1">
      <alignment vertical="center"/>
    </xf>
    <xf numFmtId="43" fontId="12" fillId="0" borderId="31" xfId="5" applyFont="1" applyFill="1" applyBorder="1" applyAlignment="1">
      <alignment vertical="center"/>
    </xf>
    <xf numFmtId="43" fontId="66" fillId="0" borderId="71" xfId="5" applyFont="1" applyFill="1" applyBorder="1" applyAlignment="1">
      <alignment vertical="center"/>
    </xf>
    <xf numFmtId="43" fontId="66" fillId="0" borderId="72" xfId="5" applyFont="1" applyFill="1" applyBorder="1" applyAlignment="1">
      <alignment vertical="center"/>
    </xf>
    <xf numFmtId="43" fontId="66" fillId="0" borderId="73" xfId="5" applyFont="1" applyFill="1" applyBorder="1" applyAlignment="1">
      <alignment vertical="center"/>
    </xf>
    <xf numFmtId="43" fontId="66" fillId="0" borderId="74" xfId="5" applyFont="1" applyFill="1" applyBorder="1" applyAlignment="1">
      <alignment vertical="center"/>
    </xf>
    <xf numFmtId="43" fontId="66" fillId="0" borderId="75" xfId="5" applyFont="1" applyFill="1" applyBorder="1" applyAlignment="1">
      <alignment vertical="center"/>
    </xf>
    <xf numFmtId="43" fontId="66" fillId="0" borderId="76" xfId="5" applyFont="1" applyFill="1" applyBorder="1" applyAlignment="1">
      <alignment vertical="center"/>
    </xf>
    <xf numFmtId="43" fontId="66" fillId="0" borderId="76" xfId="5" applyFont="1" applyBorder="1" applyAlignment="1">
      <alignment vertical="center"/>
    </xf>
    <xf numFmtId="43" fontId="66" fillId="0" borderId="73" xfId="5" applyFont="1" applyBorder="1" applyAlignment="1">
      <alignment vertical="center"/>
    </xf>
    <xf numFmtId="43" fontId="66" fillId="0" borderId="75" xfId="5" applyFont="1" applyBorder="1" applyAlignment="1">
      <alignment vertical="center"/>
    </xf>
    <xf numFmtId="43" fontId="66" fillId="0" borderId="74" xfId="5" applyFont="1" applyBorder="1" applyAlignment="1">
      <alignment vertical="center"/>
    </xf>
    <xf numFmtId="43" fontId="66" fillId="0" borderId="72" xfId="5" applyFont="1" applyBorder="1" applyAlignment="1">
      <alignment vertical="center"/>
    </xf>
    <xf numFmtId="43" fontId="9" fillId="0" borderId="27" xfId="5" applyFont="1" applyFill="1" applyBorder="1" applyAlignment="1">
      <alignment vertical="center"/>
    </xf>
    <xf numFmtId="0" fontId="17" fillId="26" borderId="0" xfId="0" applyFont="1" applyFill="1"/>
    <xf numFmtId="44" fontId="0" fillId="26" borderId="0" xfId="11" applyFont="1" applyFill="1"/>
    <xf numFmtId="0" fontId="0" fillId="26" borderId="0" xfId="0" applyFill="1"/>
    <xf numFmtId="44" fontId="17" fillId="26" borderId="0" xfId="11" applyFont="1" applyFill="1"/>
    <xf numFmtId="0" fontId="0" fillId="0" borderId="0" xfId="11" applyNumberFormat="1" applyFont="1"/>
    <xf numFmtId="169" fontId="0" fillId="0" borderId="0" xfId="0" applyNumberFormat="1"/>
    <xf numFmtId="43" fontId="17" fillId="0" borderId="0" xfId="1" applyFont="1"/>
    <xf numFmtId="9" fontId="17" fillId="0" borderId="0" xfId="2" applyFont="1"/>
    <xf numFmtId="0" fontId="57" fillId="0" borderId="0" xfId="12" applyFont="1"/>
    <xf numFmtId="0" fontId="67" fillId="0" borderId="0" xfId="12" applyFont="1"/>
    <xf numFmtId="0" fontId="41" fillId="0" borderId="32" xfId="0" applyFont="1" applyBorder="1" applyAlignment="1">
      <alignment horizontal="left"/>
    </xf>
    <xf numFmtId="164" fontId="0" fillId="0" borderId="34" xfId="0" applyNumberFormat="1" applyBorder="1"/>
    <xf numFmtId="164" fontId="0" fillId="0" borderId="35" xfId="0" applyNumberFormat="1" applyBorder="1"/>
    <xf numFmtId="164" fontId="0" fillId="4" borderId="0" xfId="0" applyNumberFormat="1" applyFill="1"/>
    <xf numFmtId="9" fontId="0" fillId="12" borderId="1" xfId="2" applyFont="1" applyFill="1" applyBorder="1"/>
    <xf numFmtId="164" fontId="0" fillId="6" borderId="25" xfId="0" applyNumberFormat="1" applyFill="1" applyBorder="1"/>
    <xf numFmtId="0" fontId="0" fillId="6" borderId="25" xfId="0" applyFill="1" applyBorder="1" applyAlignment="1">
      <alignment horizontal="right"/>
    </xf>
    <xf numFmtId="9" fontId="0" fillId="6" borderId="25" xfId="0" applyNumberFormat="1" applyFill="1" applyBorder="1"/>
    <xf numFmtId="44" fontId="0" fillId="6" borderId="25" xfId="0" applyNumberFormat="1" applyFill="1" applyBorder="1"/>
    <xf numFmtId="0" fontId="0" fillId="6" borderId="25" xfId="0" applyFill="1" applyBorder="1"/>
    <xf numFmtId="0" fontId="0" fillId="6" borderId="25" xfId="11" applyNumberFormat="1" applyFont="1" applyFill="1" applyBorder="1" applyAlignment="1">
      <alignment horizontal="right"/>
    </xf>
    <xf numFmtId="10" fontId="0" fillId="6" borderId="1" xfId="2" applyNumberFormat="1" applyFont="1" applyFill="1" applyBorder="1"/>
    <xf numFmtId="0" fontId="2" fillId="6" borderId="25" xfId="0" applyFont="1" applyFill="1" applyBorder="1" applyAlignment="1">
      <alignment horizontal="right"/>
    </xf>
    <xf numFmtId="43" fontId="0" fillId="6" borderId="25" xfId="1" applyFont="1" applyFill="1" applyBorder="1"/>
    <xf numFmtId="9" fontId="0" fillId="6" borderId="25" xfId="2" applyFont="1" applyFill="1" applyBorder="1"/>
    <xf numFmtId="44" fontId="0" fillId="0" borderId="25" xfId="11" applyFont="1" applyBorder="1"/>
    <xf numFmtId="9" fontId="0" fillId="0" borderId="25" xfId="11" applyNumberFormat="1" applyFont="1" applyBorder="1"/>
    <xf numFmtId="9" fontId="0" fillId="0" borderId="25" xfId="0" applyNumberFormat="1" applyBorder="1"/>
    <xf numFmtId="0" fontId="0" fillId="12" borderId="25" xfId="0" applyFill="1" applyBorder="1"/>
    <xf numFmtId="44" fontId="0" fillId="12" borderId="25" xfId="0" applyNumberFormat="1" applyFill="1" applyBorder="1"/>
    <xf numFmtId="0" fontId="0" fillId="12" borderId="25" xfId="11" applyNumberFormat="1" applyFont="1" applyFill="1" applyBorder="1"/>
    <xf numFmtId="9" fontId="0" fillId="12" borderId="25" xfId="0" applyNumberFormat="1" applyFill="1" applyBorder="1"/>
    <xf numFmtId="43" fontId="68" fillId="0" borderId="0" xfId="5" applyFont="1" applyAlignment="1">
      <alignment horizontal="left"/>
    </xf>
    <xf numFmtId="0" fontId="68" fillId="0" borderId="0" xfId="0" applyFont="1" applyAlignment="1">
      <alignment horizontal="right"/>
    </xf>
    <xf numFmtId="0" fontId="69" fillId="0" borderId="0" xfId="0" applyFont="1" applyAlignment="1">
      <alignment horizontal="center"/>
    </xf>
    <xf numFmtId="43" fontId="69" fillId="0" borderId="0" xfId="5" applyFont="1" applyAlignment="1">
      <alignment horizontal="left"/>
    </xf>
    <xf numFmtId="0" fontId="68" fillId="0" borderId="0" xfId="0" applyFont="1" applyAlignment="1">
      <alignment horizontal="left"/>
    </xf>
    <xf numFmtId="43" fontId="69" fillId="0" borderId="0" xfId="5" applyFont="1" applyAlignment="1">
      <alignment horizontal="center"/>
    </xf>
    <xf numFmtId="0" fontId="69" fillId="0" borderId="0" xfId="0" applyFont="1" applyAlignment="1">
      <alignment horizontal="right"/>
    </xf>
    <xf numFmtId="43" fontId="69" fillId="27" borderId="0" xfId="5" applyFont="1" applyFill="1" applyAlignment="1">
      <alignment horizontal="center"/>
    </xf>
    <xf numFmtId="43" fontId="69" fillId="7" borderId="0" xfId="5" applyFont="1" applyFill="1" applyAlignment="1">
      <alignment horizontal="center"/>
    </xf>
    <xf numFmtId="43" fontId="68" fillId="28" borderId="0" xfId="5" applyFont="1" applyFill="1" applyAlignment="1">
      <alignment horizontal="left"/>
    </xf>
    <xf numFmtId="43" fontId="68" fillId="0" borderId="0" xfId="5" applyFont="1" applyAlignment="1">
      <alignment horizontal="center"/>
    </xf>
    <xf numFmtId="0" fontId="69" fillId="0" borderId="0" xfId="0" applyFont="1" applyAlignment="1">
      <alignment horizontal="left"/>
    </xf>
    <xf numFmtId="43" fontId="69" fillId="8" borderId="0" xfId="5" applyFont="1" applyFill="1" applyAlignment="1">
      <alignment horizontal="center"/>
    </xf>
    <xf numFmtId="0" fontId="68" fillId="28" borderId="0" xfId="0" applyFont="1" applyFill="1" applyAlignment="1">
      <alignment horizontal="left"/>
    </xf>
    <xf numFmtId="0" fontId="68" fillId="2" borderId="0" xfId="5" applyNumberFormat="1" applyFont="1" applyFill="1" applyAlignment="1">
      <alignment horizontal="center"/>
    </xf>
    <xf numFmtId="17" fontId="68" fillId="0" borderId="0" xfId="0" applyNumberFormat="1" applyFont="1" applyAlignment="1">
      <alignment horizontal="left"/>
    </xf>
    <xf numFmtId="0" fontId="68" fillId="29" borderId="33" xfId="0" applyFont="1" applyFill="1" applyBorder="1" applyAlignment="1">
      <alignment horizontal="left"/>
    </xf>
    <xf numFmtId="0" fontId="68" fillId="29" borderId="45" xfId="0" applyFont="1" applyFill="1" applyBorder="1" applyAlignment="1">
      <alignment horizontal="left"/>
    </xf>
    <xf numFmtId="0" fontId="68" fillId="29" borderId="0" xfId="0" applyFont="1" applyFill="1" applyAlignment="1">
      <alignment horizontal="left"/>
    </xf>
    <xf numFmtId="0" fontId="68" fillId="29" borderId="46" xfId="0" applyFont="1" applyFill="1" applyBorder="1" applyAlignment="1">
      <alignment horizontal="left"/>
    </xf>
    <xf numFmtId="0" fontId="68" fillId="29" borderId="36" xfId="0" applyFont="1" applyFill="1" applyBorder="1" applyAlignment="1">
      <alignment horizontal="left"/>
    </xf>
    <xf numFmtId="0" fontId="68" fillId="29" borderId="47" xfId="0" applyFont="1" applyFill="1" applyBorder="1" applyAlignment="1">
      <alignment horizontal="left"/>
    </xf>
    <xf numFmtId="43" fontId="68" fillId="0" borderId="0" xfId="0" applyNumberFormat="1" applyFont="1" applyAlignment="1">
      <alignment horizontal="left"/>
    </xf>
    <xf numFmtId="17" fontId="68" fillId="2" borderId="0" xfId="0" applyNumberFormat="1" applyFont="1" applyFill="1" applyAlignment="1">
      <alignment horizontal="left"/>
    </xf>
    <xf numFmtId="0" fontId="68" fillId="2" borderId="0" xfId="0" applyFont="1" applyFill="1" applyAlignment="1">
      <alignment horizontal="left"/>
    </xf>
    <xf numFmtId="0" fontId="69" fillId="0" borderId="0" xfId="0" quotePrefix="1" applyFont="1" applyAlignment="1">
      <alignment horizontal="center"/>
    </xf>
    <xf numFmtId="43" fontId="68" fillId="0" borderId="0" xfId="5" quotePrefix="1" applyFont="1" applyAlignment="1">
      <alignment horizontal="right"/>
    </xf>
    <xf numFmtId="0" fontId="70" fillId="0" borderId="0" xfId="0" applyFont="1" applyAlignment="1">
      <alignment horizontal="left"/>
    </xf>
    <xf numFmtId="43" fontId="0" fillId="12" borderId="25" xfId="0" applyNumberFormat="1" applyFill="1" applyBorder="1"/>
    <xf numFmtId="0" fontId="0" fillId="6" borderId="25" xfId="11" applyNumberFormat="1" applyFont="1" applyFill="1" applyBorder="1"/>
    <xf numFmtId="3" fontId="0" fillId="0" borderId="0" xfId="0" applyNumberFormat="1"/>
    <xf numFmtId="0" fontId="71" fillId="22" borderId="29" xfId="12" applyFont="1" applyFill="1" applyBorder="1" applyAlignment="1">
      <alignment horizontal="left"/>
    </xf>
    <xf numFmtId="0" fontId="72" fillId="23" borderId="0" xfId="12" applyFont="1" applyFill="1"/>
    <xf numFmtId="0" fontId="73" fillId="21" borderId="29" xfId="12" applyFont="1" applyFill="1" applyBorder="1" applyAlignment="1">
      <alignment horizontal="left"/>
    </xf>
    <xf numFmtId="44" fontId="73" fillId="23" borderId="29" xfId="14" applyFont="1" applyFill="1" applyBorder="1" applyAlignment="1">
      <alignment horizontal="left"/>
    </xf>
    <xf numFmtId="0" fontId="16" fillId="26" borderId="0" xfId="0" applyFont="1" applyFill="1"/>
    <xf numFmtId="44" fontId="40" fillId="24" borderId="29" xfId="14" applyFont="1" applyFill="1" applyBorder="1" applyAlignment="1">
      <alignment horizontal="left"/>
    </xf>
    <xf numFmtId="0" fontId="38" fillId="24" borderId="0" xfId="12" applyFill="1"/>
    <xf numFmtId="0" fontId="74" fillId="30" borderId="29" xfId="12" applyFont="1" applyFill="1" applyBorder="1" applyAlignment="1">
      <alignment horizontal="left"/>
    </xf>
    <xf numFmtId="0" fontId="40" fillId="31" borderId="25" xfId="0" applyFont="1" applyFill="1" applyBorder="1" applyAlignment="1">
      <alignment horizontal="left"/>
    </xf>
    <xf numFmtId="0" fontId="18" fillId="4" borderId="20" xfId="0" applyFont="1" applyFill="1" applyBorder="1" applyAlignment="1">
      <alignment horizontal="left"/>
    </xf>
    <xf numFmtId="0" fontId="18" fillId="4" borderId="20" xfId="0" quotePrefix="1" applyFont="1" applyFill="1" applyBorder="1" applyAlignment="1">
      <alignment horizontal="left"/>
    </xf>
    <xf numFmtId="170" fontId="16" fillId="0" borderId="0" xfId="0" applyNumberFormat="1" applyFont="1"/>
    <xf numFmtId="6" fontId="16" fillId="0" borderId="0" xfId="0" applyNumberFormat="1" applyFont="1"/>
    <xf numFmtId="0" fontId="75" fillId="0" borderId="25" xfId="0" applyFont="1" applyBorder="1" applyAlignment="1">
      <alignment horizontal="left"/>
    </xf>
    <xf numFmtId="0" fontId="75" fillId="0" borderId="25" xfId="0" applyFont="1" applyBorder="1" applyAlignment="1">
      <alignment horizontal="center"/>
    </xf>
    <xf numFmtId="0" fontId="76" fillId="0" borderId="25" xfId="0" applyFont="1" applyBorder="1" applyAlignment="1">
      <alignment horizontal="left"/>
    </xf>
    <xf numFmtId="8" fontId="76" fillId="0" borderId="25" xfId="0" applyNumberFormat="1" applyFont="1" applyBorder="1" applyAlignment="1">
      <alignment horizontal="right"/>
    </xf>
    <xf numFmtId="0" fontId="76" fillId="0" borderId="25" xfId="0" applyFont="1" applyBorder="1" applyAlignment="1">
      <alignment horizontal="right"/>
    </xf>
    <xf numFmtId="8" fontId="75" fillId="0" borderId="25" xfId="0" applyNumberFormat="1" applyFont="1" applyBorder="1" applyAlignment="1">
      <alignment horizontal="right"/>
    </xf>
    <xf numFmtId="0" fontId="77" fillId="0" borderId="25" xfId="0" applyFont="1" applyBorder="1" applyAlignment="1">
      <alignment horizontal="center"/>
    </xf>
    <xf numFmtId="0" fontId="0" fillId="11" borderId="0" xfId="0" applyFill="1" applyAlignment="1">
      <alignment horizontal="center" vertical="center" wrapText="1"/>
    </xf>
    <xf numFmtId="0" fontId="0" fillId="11" borderId="1" xfId="0" applyFill="1" applyBorder="1" applyAlignment="1">
      <alignment horizontal="center" vertical="center" wrapText="1"/>
    </xf>
    <xf numFmtId="0" fontId="0" fillId="10" borderId="0" xfId="0" applyFill="1" applyAlignment="1">
      <alignment horizontal="center" vertical="center" wrapText="1"/>
    </xf>
    <xf numFmtId="0" fontId="0" fillId="10" borderId="1" xfId="0" applyFill="1" applyBorder="1" applyAlignment="1">
      <alignment horizontal="center" vertical="center" wrapText="1"/>
    </xf>
    <xf numFmtId="0" fontId="0" fillId="6" borderId="0" xfId="0" applyFill="1" applyAlignment="1">
      <alignment horizontal="center" vertical="center"/>
    </xf>
    <xf numFmtId="0" fontId="0" fillId="6" borderId="1" xfId="0" applyFill="1" applyBorder="1" applyAlignment="1">
      <alignment horizontal="center" vertical="center"/>
    </xf>
    <xf numFmtId="0" fontId="0" fillId="13" borderId="0" xfId="0" applyFill="1" applyAlignment="1">
      <alignment horizontal="center" vertical="center" wrapText="1"/>
    </xf>
    <xf numFmtId="0" fontId="0" fillId="13" borderId="1" xfId="0" applyFill="1" applyBorder="1" applyAlignment="1">
      <alignment horizontal="center" vertical="center" wrapText="1"/>
    </xf>
    <xf numFmtId="0" fontId="0" fillId="12" borderId="0" xfId="0" applyFill="1" applyAlignment="1">
      <alignment horizontal="center" vertical="center" wrapText="1"/>
    </xf>
    <xf numFmtId="0" fontId="0" fillId="12" borderId="1" xfId="0" applyFill="1" applyBorder="1" applyAlignment="1">
      <alignment horizontal="center" vertical="center" wrapText="1"/>
    </xf>
    <xf numFmtId="0" fontId="66" fillId="0" borderId="48" xfId="12" applyFont="1" applyBorder="1" applyAlignment="1">
      <alignment horizontal="center" vertical="center" wrapText="1"/>
    </xf>
    <xf numFmtId="0" fontId="66" fillId="0" borderId="49" xfId="12" applyFont="1" applyBorder="1" applyAlignment="1">
      <alignment horizontal="center" vertical="center" wrapText="1"/>
    </xf>
    <xf numFmtId="0" fontId="66" fillId="0" borderId="50" xfId="12" applyFont="1" applyBorder="1" applyAlignment="1">
      <alignment horizontal="center" vertical="center" wrapText="1"/>
    </xf>
    <xf numFmtId="0" fontId="66" fillId="0" borderId="51" xfId="12" applyFont="1" applyBorder="1" applyAlignment="1">
      <alignment horizontal="center" vertical="center" wrapText="1"/>
    </xf>
    <xf numFmtId="0" fontId="66" fillId="0" borderId="52" xfId="12" applyFont="1" applyBorder="1" applyAlignment="1">
      <alignment horizontal="center" vertical="center" wrapText="1"/>
    </xf>
    <xf numFmtId="0" fontId="66" fillId="0" borderId="53" xfId="12" applyFont="1" applyBorder="1" applyAlignment="1">
      <alignment horizontal="center" vertical="center"/>
    </xf>
    <xf numFmtId="0" fontId="66" fillId="0" borderId="51" xfId="12" applyFont="1" applyBorder="1" applyAlignment="1">
      <alignment horizontal="center" vertical="center"/>
    </xf>
    <xf numFmtId="0" fontId="66" fillId="0" borderId="52" xfId="12" applyFont="1" applyBorder="1" applyAlignment="1">
      <alignment horizontal="center" vertical="center"/>
    </xf>
    <xf numFmtId="0" fontId="66" fillId="0" borderId="54" xfId="12" applyFont="1" applyBorder="1" applyAlignment="1">
      <alignment horizontal="center" vertical="center" wrapText="1"/>
    </xf>
    <xf numFmtId="0" fontId="17" fillId="26" borderId="0" xfId="0" applyFont="1" applyFill="1" applyAlignment="1">
      <alignment horizontal="center"/>
    </xf>
    <xf numFmtId="0" fontId="22" fillId="15" borderId="0" xfId="0" applyFont="1" applyFill="1" applyAlignment="1">
      <alignment horizontal="center"/>
    </xf>
    <xf numFmtId="167" fontId="36" fillId="16" borderId="0" xfId="1" applyNumberFormat="1" applyFont="1" applyFill="1" applyAlignment="1">
      <alignment horizontal="center"/>
    </xf>
    <xf numFmtId="169" fontId="22" fillId="0" borderId="12" xfId="0" applyNumberFormat="1" applyFont="1" applyBorder="1" applyAlignment="1">
      <alignment horizontal="center" wrapText="1"/>
    </xf>
    <xf numFmtId="169" fontId="22" fillId="0" borderId="20" xfId="0" applyNumberFormat="1" applyFont="1" applyBorder="1" applyAlignment="1">
      <alignment horizontal="center" wrapText="1"/>
    </xf>
  </cellXfs>
  <cellStyles count="15">
    <cellStyle name="Comma" xfId="1" builtinId="3"/>
    <cellStyle name="Comma 2" xfId="5" xr:uid="{33035C0B-056E-44C4-BE30-40EBB7AF3C7A}"/>
    <cellStyle name="Comma 6" xfId="10" xr:uid="{E2E44251-F45A-4CDC-AF1E-500B3D1A7D40}"/>
    <cellStyle name="Currency" xfId="11" builtinId="4"/>
    <cellStyle name="Currency 2" xfId="8" xr:uid="{7DE0144F-7FCD-4563-B99B-5B1620B435C6}"/>
    <cellStyle name="Currency 3" xfId="14" xr:uid="{77BBAD3B-1530-4B78-9C2B-BD9D14F6951F}"/>
    <cellStyle name="Normal" xfId="0" builtinId="0"/>
    <cellStyle name="Normal 2" xfId="4" xr:uid="{A2901DC1-67E1-48E7-9DB6-EB00D3A66C54}"/>
    <cellStyle name="Normal 3" xfId="12" xr:uid="{23AF70F0-7535-4218-B35E-9FEBDEAF3B70}"/>
    <cellStyle name="Normal 4" xfId="3" xr:uid="{6A4E2850-788B-49A9-98A9-226928B107FC}"/>
    <cellStyle name="Normal 7" xfId="9" xr:uid="{D115E5F3-7ED4-4AD6-8185-17C328C51E55}"/>
    <cellStyle name="Percent" xfId="2" builtinId="5"/>
    <cellStyle name="Percent 2" xfId="6" xr:uid="{66AF7F8B-C1D1-44F6-8CDA-710FD7F6E8CF}"/>
    <cellStyle name="Percent 3" xfId="7" xr:uid="{7C7997DF-29A0-40F6-A46A-B239705ADEB1}"/>
    <cellStyle name="Percent 4" xfId="13" xr:uid="{BC032238-F966-4AFE-A79D-3CF3C7ECC64E}"/>
  </cellStyles>
  <dxfs count="10">
    <dxf>
      <font>
        <b/>
        <i val="0"/>
        <color rgb="FFFF0000"/>
      </font>
      <fill>
        <patternFill>
          <bgColor theme="5" tint="0.39994506668294322"/>
        </patternFill>
      </fill>
      <border>
        <left style="thin">
          <color rgb="FFFF0000"/>
        </left>
        <right style="thin">
          <color rgb="FFFF0000"/>
        </right>
        <top style="thin">
          <color rgb="FFFF0000"/>
        </top>
        <bottom style="thin">
          <color rgb="FFFF0000"/>
        </bottom>
        <vertical/>
        <horizontal/>
      </border>
    </dxf>
    <dxf>
      <font>
        <color rgb="FF9C0006"/>
      </font>
      <fill>
        <patternFill>
          <bgColor rgb="FFFFC7CE"/>
        </patternFill>
      </fill>
    </dxf>
    <dxf>
      <font>
        <color rgb="FF9C0006"/>
      </font>
      <fill>
        <patternFill>
          <bgColor rgb="FFFFC7CE"/>
        </patternFill>
      </fill>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4.xml"/><Relationship Id="rId47" Type="http://schemas.openxmlformats.org/officeDocument/2006/relationships/externalLink" Target="externalLinks/externalLink9.xml"/><Relationship Id="rId50" Type="http://schemas.openxmlformats.org/officeDocument/2006/relationships/externalLink" Target="externalLinks/externalLink12.xml"/><Relationship Id="rId55" Type="http://schemas.openxmlformats.org/officeDocument/2006/relationships/pivotCacheDefinition" Target="pivotCache/pivotCacheDefinition2.xml"/><Relationship Id="rId63" Type="http://schemas.openxmlformats.org/officeDocument/2006/relationships/styles" Target="styles.xml"/><Relationship Id="rId68"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45" Type="http://schemas.openxmlformats.org/officeDocument/2006/relationships/externalLink" Target="externalLinks/externalLink7.xml"/><Relationship Id="rId53" Type="http://schemas.openxmlformats.org/officeDocument/2006/relationships/externalLink" Target="externalLinks/externalLink15.xml"/><Relationship Id="rId58" Type="http://schemas.openxmlformats.org/officeDocument/2006/relationships/pivotCacheDefinition" Target="pivotCache/pivotCacheDefinition5.xml"/><Relationship Id="rId66"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pivotCacheDefinition" Target="pivotCache/pivotCacheDefinition8.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5.xml"/><Relationship Id="rId48" Type="http://schemas.openxmlformats.org/officeDocument/2006/relationships/externalLink" Target="externalLinks/externalLink10.xml"/><Relationship Id="rId56" Type="http://schemas.openxmlformats.org/officeDocument/2006/relationships/pivotCacheDefinition" Target="pivotCache/pivotCacheDefinition3.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1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8.xml"/><Relationship Id="rId59" Type="http://schemas.openxmlformats.org/officeDocument/2006/relationships/pivotCacheDefinition" Target="pivotCache/pivotCacheDefinition6.xml"/><Relationship Id="rId67"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externalLink" Target="externalLinks/externalLink3.xml"/><Relationship Id="rId54" Type="http://schemas.openxmlformats.org/officeDocument/2006/relationships/pivotCacheDefinition" Target="pivotCache/pivotCacheDefinition1.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1.xml"/><Relationship Id="rId57" Type="http://schemas.openxmlformats.org/officeDocument/2006/relationships/pivotCacheDefinition" Target="pivotCache/pivotCacheDefinition4.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6.xml"/><Relationship Id="rId52" Type="http://schemas.openxmlformats.org/officeDocument/2006/relationships/externalLink" Target="externalLinks/externalLink14.xml"/><Relationship Id="rId60" Type="http://schemas.openxmlformats.org/officeDocument/2006/relationships/pivotCacheDefinition" Target="pivotCache/pivotCacheDefinition7.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6</xdr:col>
      <xdr:colOff>504825</xdr:colOff>
      <xdr:row>12</xdr:row>
      <xdr:rowOff>85725</xdr:rowOff>
    </xdr:from>
    <xdr:to>
      <xdr:col>12</xdr:col>
      <xdr:colOff>210019</xdr:colOff>
      <xdr:row>16</xdr:row>
      <xdr:rowOff>76305</xdr:rowOff>
    </xdr:to>
    <xdr:pic>
      <xdr:nvPicPr>
        <xdr:cNvPr id="3" name="Picture 2">
          <a:extLst>
            <a:ext uri="{FF2B5EF4-FFF2-40B4-BE49-F238E27FC236}">
              <a16:creationId xmlns:a16="http://schemas.microsoft.com/office/drawing/2014/main" id="{90F37958-3648-BDBC-1EBA-B98BDCBDC45D}"/>
            </a:ext>
          </a:extLst>
        </xdr:cNvPr>
        <xdr:cNvPicPr>
          <a:picLocks noChangeAspect="1"/>
        </xdr:cNvPicPr>
      </xdr:nvPicPr>
      <xdr:blipFill>
        <a:blip xmlns:r="http://schemas.openxmlformats.org/officeDocument/2006/relationships" r:embed="rId1"/>
        <a:stretch>
          <a:fillRect/>
        </a:stretch>
      </xdr:blipFill>
      <xdr:spPr>
        <a:xfrm>
          <a:off x="5772150" y="2371725"/>
          <a:ext cx="3362794" cy="7525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342525</xdr:colOff>
      <xdr:row>0</xdr:row>
      <xdr:rowOff>168088</xdr:rowOff>
    </xdr:from>
    <xdr:to>
      <xdr:col>11</xdr:col>
      <xdr:colOff>264020</xdr:colOff>
      <xdr:row>19</xdr:row>
      <xdr:rowOff>104775</xdr:rowOff>
    </xdr:to>
    <xdr:pic>
      <xdr:nvPicPr>
        <xdr:cNvPr id="2" name="Picture 1">
          <a:extLst>
            <a:ext uri="{FF2B5EF4-FFF2-40B4-BE49-F238E27FC236}">
              <a16:creationId xmlns:a16="http://schemas.microsoft.com/office/drawing/2014/main" id="{5A1AD979-B996-442B-B8B1-0E0481B8286F}"/>
            </a:ext>
          </a:extLst>
        </xdr:cNvPr>
        <xdr:cNvPicPr>
          <a:picLocks noChangeAspect="1"/>
        </xdr:cNvPicPr>
      </xdr:nvPicPr>
      <xdr:blipFill>
        <a:blip xmlns:r="http://schemas.openxmlformats.org/officeDocument/2006/relationships" r:embed="rId1"/>
        <a:stretch>
          <a:fillRect/>
        </a:stretch>
      </xdr:blipFill>
      <xdr:spPr>
        <a:xfrm>
          <a:off x="6562350" y="168088"/>
          <a:ext cx="2321795" cy="355618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2023/Q423/PS%20-%20FSTMTS%200123%20TNZ%20Format%20-%20April%20Budget%20Check.xlsx" TargetMode="External"/><Relationship Id="rId1" Type="http://schemas.openxmlformats.org/officeDocument/2006/relationships/externalLinkPath" Target="TNZ%20Budget%20cutting/2023/Q423/PS%20-%20FSTMTS%200123%20TNZ%20Format%20-%20April%20Budget%20Check.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2023/Q423/PS%20-%20FSTMTS%200223%20TNZ%20Format%20-%20April%20Budget%20Check.xlsx" TargetMode="External"/><Relationship Id="rId1" Type="http://schemas.openxmlformats.org/officeDocument/2006/relationships/externalLinkPath" Target="TNZ%20Budget%20cutting/2023/Q423/PS%20-%20FSTMTS%200223%20TNZ%20Format%20-%20April%20Budget%20Check.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2023/Q423/PS%20-%20FSTMTS%200323%20TNZ%20Format%20-%20April%20Budget%20Check.xlsx" TargetMode="External"/><Relationship Id="rId1" Type="http://schemas.openxmlformats.org/officeDocument/2006/relationships/externalLinkPath" Target="TNZ%20Budget%20cutting/2023/Q423/PS%20-%20FSTMTS%200323%20TNZ%20Format%20-%20April%20Budget%20Check.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2023/Q423/PS%20-%20FSTMTS%200423%20TNZ%20Format%20-%20April%20Budget%20Check.xlsx" TargetMode="External"/><Relationship Id="rId1" Type="http://schemas.openxmlformats.org/officeDocument/2006/relationships/externalLinkPath" Target="TNZ%20Budget%20cutting/2023/Q423/PS%20-%20FSTMTS%200423%20TNZ%20Format%20-%20April%20Budget%20Check.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2023/Q423/PS%20-%20FSTMTS%200523%20TNZ%20Format%20-%20April%20Budget%20Check.xlsx" TargetMode="External"/><Relationship Id="rId1" Type="http://schemas.openxmlformats.org/officeDocument/2006/relationships/externalLinkPath" Target="TNZ%20Budget%20cutting/2023/Q423/PS%20-%20FSTMTS%200523%20TNZ%20Format%20-%20April%20Budget%20Check.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2023/Q423/PS%20-%20FSTMTS%200623%20TNZ%20Format%20-%20April%20Budget%20Check.xlsx" TargetMode="External"/><Relationship Id="rId1" Type="http://schemas.openxmlformats.org/officeDocument/2006/relationships/externalLinkPath" Target="TNZ%20Budget%20cutting/2023/Q423/PS%20-%20FSTMTS%200623%20TNZ%20Format%20-%20April%20Budget%20Check.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2023/Q423/PS%20-%20FSTMTS%200723%20TNZ%20Format%20-%20April%20Budget%20Check.xlsx" TargetMode="External"/><Relationship Id="rId1" Type="http://schemas.openxmlformats.org/officeDocument/2006/relationships/externalLinkPath" Target="TNZ%20Budget%20cutting/2023/Q423/PS%20-%20FSTMTS%200723%20TNZ%20Format%20-%20April%20Budget%20Check.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2023/Q423/PS%20-%20FSTMTS%200823%20TNZ%20Format%20-%20April%20Budget%20Check.xlsx" TargetMode="External"/><Relationship Id="rId1" Type="http://schemas.openxmlformats.org/officeDocument/2006/relationships/externalLinkPath" Target="TNZ%20Budget%20cutting/2023/Q423/PS%20-%20FSTMTS%200823%20TNZ%20Format%20-%20April%20Budget%20Check.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2023/Q423/PS%20-%20FSTMTS%200923%20TNZ%20Format%20-%20April%20Budget%20Check.xlsx" TargetMode="External"/><Relationship Id="rId1" Type="http://schemas.openxmlformats.org/officeDocument/2006/relationships/externalLinkPath" Target="TNZ%20Budget%20cutting/2023/Q423/PS%20-%20FSTMTS%200923%20TNZ%20Format%20-%20April%20Budget%20Check.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2023/Q423/PS%20-%20FSTMTS%201023%20TNZ%20Format%20-%20April%20Budget%20Check.xlsx" TargetMode="External"/><Relationship Id="rId1" Type="http://schemas.openxmlformats.org/officeDocument/2006/relationships/externalLinkPath" Target="TNZ%20Budget%20cutting/2023/Q423/PS%20-%20FSTMTS%201023%20TNZ%20Format%20-%20April%20Budget%20Check.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2023/Q423/PS%20-%20FSTMTS%201123%20TNZ%20Format%20-%20April%20Budget%20Check.xlsx" TargetMode="External"/><Relationship Id="rId1" Type="http://schemas.openxmlformats.org/officeDocument/2006/relationships/externalLinkPath" Target="TNZ%20Budget%20cutting/2023/Q423/PS%20-%20FSTMTS%201123%20TNZ%20Format%20-%20April%20Budget%20Check.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2023/Q423/PS%20-%20FSTMTS%201223%20TNZ%20Format%20-%20April%20Budget%20Check.xlsx" TargetMode="External"/><Relationship Id="rId1" Type="http://schemas.openxmlformats.org/officeDocument/2006/relationships/externalLinkPath" Target="TNZ%20Budget%20cutting/2023/Q423/PS%20-%20FSTMTS%201223%20TNZ%20Format%20-%20April%20Budget%20Check.xlsx" TargetMode="External"/></Relationships>
</file>

<file path=xl/externalLinks/_rels/externalLink13.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FY%202025%20NBML%20OTE/SE%20&amp;%20OV%20-%20NBML%20TOTAL%20OTE%20P&amp;C.xlsx" TargetMode="External"/><Relationship Id="rId1" Type="http://schemas.openxmlformats.org/officeDocument/2006/relationships/externalLinkPath" Target="FY%202025%20NBML%20OTE/SE%20&amp;%20OV%20-%20NBML%20TOTAL%20OTE%20P&amp;C.xlsx" TargetMode="External"/></Relationships>
</file>

<file path=xl/externalLinks/_rels/externalLink14.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1st%20Draft%20-%20TKP%20FY2025%20Budgets%20-%20SLT%20Review%20-%20Ash%20&amp;%20Eric.xlsx" TargetMode="External"/><Relationship Id="rId1" Type="http://schemas.openxmlformats.org/officeDocument/2006/relationships/externalLinkPath" Target="1st%20Draft%20-%20TKP%20FY2025%20Budgets%20-%20SLT%20Review%20-%20Ash%20&amp;%20Eric.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Users\TOYOTA\Downloads\FY25%20Budget%20-%20Operations%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7YY4FAZPLVBNCY422QU333RF7F">
      <xxl21:absoluteUrl r:id="rId2"/>
    </xxl21:alternateUrls>
    <sheetNames>
      <sheetName val="Manual Page"/>
      <sheetName val="TNZ Submitted Budget"/>
      <sheetName val="Variance Analysis vs Budget"/>
      <sheetName val="Input Sheet"/>
      <sheetName val="GP &amp; SE % Contribution"/>
      <sheetName val="Parts GP Calc"/>
      <sheetName val="Service GP Calc"/>
      <sheetName val="TUNZ Extracted TB"/>
      <sheetName val="Export"/>
      <sheetName val="OVERALL - QTD"/>
      <sheetName val="OVERALL"/>
      <sheetName val="NEW VEHICLE GROUP"/>
      <sheetName val="NS NEW VEHICLE"/>
      <sheetName val="NW NEW VEHICLE"/>
      <sheetName val="USED VEHICLE GROUP"/>
      <sheetName val="NS USED VEHICLE"/>
      <sheetName val="NW USED VEHICLE"/>
      <sheetName val="F&amp;I GROUP"/>
      <sheetName val="NS F&amp;I"/>
      <sheetName val="NW F&amp;I"/>
      <sheetName val="PARTS GROUP"/>
      <sheetName val="NS PARTS 130"/>
      <sheetName val="NW PARTS 230"/>
      <sheetName val="NW PARTS 330"/>
      <sheetName val="NW PARTS 430"/>
      <sheetName val="SERVICE GROUP"/>
      <sheetName val="NS SERVICE 140"/>
      <sheetName val="NS SERVICE 147"/>
      <sheetName val="NW SERVICE 240"/>
      <sheetName val="NW SERVICE 340"/>
      <sheetName val="NW SERVICE 440"/>
      <sheetName val="ADMIN &amp; OTHER"/>
      <sheetName val="Other Income"/>
      <sheetName val="LEX NEW VEHICLE"/>
      <sheetName val="LEX USED VEHICLE"/>
      <sheetName val="LEX F&amp;I"/>
      <sheetName val="LEX PARTS"/>
      <sheetName val="LEX SERVICE"/>
      <sheetName val="Retail Detailing"/>
      <sheetName val="Bridgestone GROUP"/>
      <sheetName val="Bridgestone 935"/>
      <sheetName val="Bridgestone 936"/>
      <sheetName val="LEX ADMIN &amp; OTHER"/>
    </sheetNames>
    <sheetDataSet>
      <sheetData sheetId="0"/>
      <sheetData sheetId="1"/>
      <sheetData sheetId="2"/>
      <sheetData sheetId="3"/>
      <sheetData sheetId="4"/>
      <sheetData sheetId="5"/>
      <sheetData sheetId="6"/>
      <sheetData sheetId="7">
        <row r="1">
          <cell r="A1" t="str">
            <v>Account</v>
          </cell>
          <cell r="C1" t="str">
            <v>Cost Centre</v>
          </cell>
          <cell r="G1" t="str">
            <v xml:space="preserve"> Mov(2023/09)</v>
          </cell>
        </row>
        <row r="2">
          <cell r="A2">
            <v>1000</v>
          </cell>
          <cell r="C2">
            <v>900</v>
          </cell>
          <cell r="G2">
            <v>0</v>
          </cell>
        </row>
        <row r="3">
          <cell r="A3">
            <v>1010</v>
          </cell>
          <cell r="C3">
            <v>900</v>
          </cell>
          <cell r="G3">
            <v>-55292.480000000003</v>
          </cell>
        </row>
        <row r="4">
          <cell r="A4">
            <v>1011</v>
          </cell>
          <cell r="C4">
            <v>900</v>
          </cell>
          <cell r="G4">
            <v>0</v>
          </cell>
        </row>
        <row r="5">
          <cell r="A5">
            <v>1012</v>
          </cell>
          <cell r="C5">
            <v>900</v>
          </cell>
          <cell r="G5">
            <v>16734.27</v>
          </cell>
        </row>
        <row r="6">
          <cell r="A6">
            <v>1013</v>
          </cell>
          <cell r="C6">
            <v>900</v>
          </cell>
          <cell r="G6">
            <v>300000</v>
          </cell>
        </row>
        <row r="7">
          <cell r="A7">
            <v>1014</v>
          </cell>
          <cell r="C7">
            <v>900</v>
          </cell>
          <cell r="G7">
            <v>151.35</v>
          </cell>
        </row>
        <row r="8">
          <cell r="A8">
            <v>1035</v>
          </cell>
          <cell r="C8">
            <v>900</v>
          </cell>
          <cell r="G8">
            <v>1931.19</v>
          </cell>
        </row>
        <row r="9">
          <cell r="A9">
            <v>1040</v>
          </cell>
          <cell r="C9">
            <v>900</v>
          </cell>
          <cell r="G9">
            <v>-26342.81</v>
          </cell>
        </row>
        <row r="10">
          <cell r="A10">
            <v>1045</v>
          </cell>
          <cell r="C10">
            <v>900</v>
          </cell>
          <cell r="G10">
            <v>-1494.29</v>
          </cell>
        </row>
        <row r="11">
          <cell r="A11">
            <v>1050</v>
          </cell>
          <cell r="C11">
            <v>900</v>
          </cell>
          <cell r="G11">
            <v>0</v>
          </cell>
        </row>
        <row r="12">
          <cell r="A12">
            <v>1055</v>
          </cell>
          <cell r="C12">
            <v>900</v>
          </cell>
          <cell r="G12">
            <v>-8542.52</v>
          </cell>
        </row>
        <row r="13">
          <cell r="A13">
            <v>1056</v>
          </cell>
          <cell r="C13">
            <v>100</v>
          </cell>
          <cell r="G13">
            <v>-0.5</v>
          </cell>
        </row>
        <row r="14">
          <cell r="A14">
            <v>1060</v>
          </cell>
          <cell r="C14">
            <v>900</v>
          </cell>
          <cell r="G14">
            <v>-310340.14</v>
          </cell>
        </row>
        <row r="15">
          <cell r="A15">
            <v>1061</v>
          </cell>
          <cell r="C15">
            <v>900</v>
          </cell>
          <cell r="G15">
            <v>1607.98</v>
          </cell>
        </row>
        <row r="16">
          <cell r="A16">
            <v>1070</v>
          </cell>
          <cell r="C16">
            <v>900</v>
          </cell>
          <cell r="G16">
            <v>205187.04</v>
          </cell>
        </row>
        <row r="17">
          <cell r="A17">
            <v>1071</v>
          </cell>
          <cell r="C17">
            <v>900</v>
          </cell>
          <cell r="G17">
            <v>-110890</v>
          </cell>
        </row>
        <row r="18">
          <cell r="A18">
            <v>1072</v>
          </cell>
          <cell r="C18">
            <v>900</v>
          </cell>
          <cell r="G18">
            <v>8850</v>
          </cell>
        </row>
        <row r="19">
          <cell r="A19">
            <v>1075</v>
          </cell>
          <cell r="C19">
            <v>900</v>
          </cell>
          <cell r="G19">
            <v>121622.49</v>
          </cell>
        </row>
        <row r="20">
          <cell r="A20">
            <v>1081</v>
          </cell>
          <cell r="C20">
            <v>900</v>
          </cell>
          <cell r="G20">
            <v>-15602.26</v>
          </cell>
        </row>
        <row r="21">
          <cell r="A21">
            <v>1090</v>
          </cell>
          <cell r="C21">
            <v>900</v>
          </cell>
          <cell r="G21">
            <v>-5032.54</v>
          </cell>
        </row>
        <row r="22">
          <cell r="A22">
            <v>1091</v>
          </cell>
          <cell r="C22">
            <v>900</v>
          </cell>
          <cell r="G22">
            <v>-6930.43</v>
          </cell>
        </row>
        <row r="23">
          <cell r="A23">
            <v>1095</v>
          </cell>
          <cell r="C23">
            <v>900</v>
          </cell>
          <cell r="G23">
            <v>35635.58</v>
          </cell>
        </row>
        <row r="24">
          <cell r="A24">
            <v>1110</v>
          </cell>
          <cell r="C24">
            <v>900</v>
          </cell>
          <cell r="G24">
            <v>12009.32</v>
          </cell>
        </row>
        <row r="25">
          <cell r="A25">
            <v>1111</v>
          </cell>
          <cell r="C25">
            <v>900</v>
          </cell>
          <cell r="G25">
            <v>3662.76</v>
          </cell>
        </row>
        <row r="26">
          <cell r="A26">
            <v>1170</v>
          </cell>
          <cell r="C26">
            <v>900</v>
          </cell>
          <cell r="G26">
            <v>19487.509999999998</v>
          </cell>
        </row>
        <row r="27">
          <cell r="A27">
            <v>1230</v>
          </cell>
          <cell r="C27">
            <v>900</v>
          </cell>
          <cell r="G27">
            <v>228534.21</v>
          </cell>
        </row>
        <row r="28">
          <cell r="A28" t="str">
            <v>1230#</v>
          </cell>
          <cell r="C28">
            <v>900</v>
          </cell>
          <cell r="G28">
            <v>8</v>
          </cell>
        </row>
        <row r="29">
          <cell r="A29">
            <v>1233</v>
          </cell>
          <cell r="C29">
            <v>900</v>
          </cell>
          <cell r="G29">
            <v>-80319.09</v>
          </cell>
        </row>
        <row r="30">
          <cell r="A30" t="str">
            <v>1233#</v>
          </cell>
          <cell r="C30">
            <v>900</v>
          </cell>
          <cell r="G30">
            <v>-1</v>
          </cell>
        </row>
        <row r="31">
          <cell r="A31">
            <v>1235</v>
          </cell>
          <cell r="C31">
            <v>900</v>
          </cell>
          <cell r="G31">
            <v>-28145.74</v>
          </cell>
        </row>
        <row r="32">
          <cell r="A32">
            <v>1236</v>
          </cell>
          <cell r="C32">
            <v>900</v>
          </cell>
          <cell r="G32">
            <v>2755.6</v>
          </cell>
        </row>
        <row r="33">
          <cell r="A33">
            <v>1241</v>
          </cell>
          <cell r="C33">
            <v>900</v>
          </cell>
          <cell r="G33">
            <v>-50076.18</v>
          </cell>
        </row>
        <row r="34">
          <cell r="A34" t="str">
            <v>1241#</v>
          </cell>
          <cell r="C34">
            <v>900</v>
          </cell>
          <cell r="G34">
            <v>-1</v>
          </cell>
        </row>
        <row r="35">
          <cell r="A35">
            <v>1245</v>
          </cell>
          <cell r="C35">
            <v>900</v>
          </cell>
          <cell r="G35">
            <v>-14725.78</v>
          </cell>
        </row>
        <row r="36">
          <cell r="A36">
            <v>1246</v>
          </cell>
          <cell r="C36">
            <v>900</v>
          </cell>
          <cell r="G36">
            <v>-492.75</v>
          </cell>
        </row>
        <row r="37">
          <cell r="A37">
            <v>1255</v>
          </cell>
          <cell r="C37">
            <v>900</v>
          </cell>
          <cell r="G37">
            <v>26949.58</v>
          </cell>
        </row>
        <row r="38">
          <cell r="A38">
            <v>1319</v>
          </cell>
          <cell r="C38">
            <v>900</v>
          </cell>
          <cell r="G38">
            <v>-1007746.33</v>
          </cell>
        </row>
        <row r="39">
          <cell r="A39" t="str">
            <v>1319#</v>
          </cell>
          <cell r="C39">
            <v>900</v>
          </cell>
          <cell r="G39">
            <v>-43</v>
          </cell>
        </row>
        <row r="40">
          <cell r="A40">
            <v>1320</v>
          </cell>
          <cell r="C40">
            <v>900</v>
          </cell>
          <cell r="G40">
            <v>191515.64</v>
          </cell>
        </row>
        <row r="41">
          <cell r="A41" t="str">
            <v>1320#</v>
          </cell>
          <cell r="C41">
            <v>900</v>
          </cell>
          <cell r="G41">
            <v>0</v>
          </cell>
        </row>
        <row r="42">
          <cell r="A42">
            <v>1321</v>
          </cell>
          <cell r="C42">
            <v>900</v>
          </cell>
          <cell r="G42">
            <v>-86782.6</v>
          </cell>
        </row>
        <row r="43">
          <cell r="A43" t="str">
            <v>1321#</v>
          </cell>
          <cell r="C43">
            <v>900</v>
          </cell>
          <cell r="G43">
            <v>-2</v>
          </cell>
        </row>
        <row r="44">
          <cell r="A44">
            <v>1325</v>
          </cell>
          <cell r="C44">
            <v>900</v>
          </cell>
          <cell r="G44">
            <v>-1289.48</v>
          </cell>
        </row>
        <row r="45">
          <cell r="A45">
            <v>1326</v>
          </cell>
          <cell r="C45">
            <v>900</v>
          </cell>
          <cell r="G45">
            <v>4298.84</v>
          </cell>
        </row>
        <row r="46">
          <cell r="A46">
            <v>1327</v>
          </cell>
          <cell r="C46">
            <v>900</v>
          </cell>
          <cell r="G46">
            <v>-2117.84</v>
          </cell>
        </row>
        <row r="47">
          <cell r="A47">
            <v>1351</v>
          </cell>
          <cell r="C47">
            <v>900</v>
          </cell>
          <cell r="G47">
            <v>-5939.49</v>
          </cell>
        </row>
        <row r="48">
          <cell r="A48">
            <v>1380</v>
          </cell>
          <cell r="C48">
            <v>900</v>
          </cell>
          <cell r="G48">
            <v>69700.22</v>
          </cell>
        </row>
        <row r="49">
          <cell r="A49">
            <v>1400</v>
          </cell>
          <cell r="C49">
            <v>900</v>
          </cell>
          <cell r="G49">
            <v>0</v>
          </cell>
        </row>
        <row r="50">
          <cell r="A50">
            <v>1470</v>
          </cell>
          <cell r="C50">
            <v>900</v>
          </cell>
          <cell r="G50">
            <v>33696.06</v>
          </cell>
        </row>
        <row r="51">
          <cell r="A51">
            <v>1480</v>
          </cell>
          <cell r="C51">
            <v>900</v>
          </cell>
          <cell r="G51">
            <v>33.89</v>
          </cell>
        </row>
        <row r="52">
          <cell r="A52">
            <v>1500</v>
          </cell>
          <cell r="C52">
            <v>900</v>
          </cell>
          <cell r="G52">
            <v>-278.39</v>
          </cell>
        </row>
        <row r="53">
          <cell r="A53">
            <v>1510</v>
          </cell>
          <cell r="C53">
            <v>900</v>
          </cell>
          <cell r="G53">
            <v>2824.26</v>
          </cell>
        </row>
        <row r="54">
          <cell r="A54" t="str">
            <v>1510B</v>
          </cell>
          <cell r="C54">
            <v>900</v>
          </cell>
          <cell r="G54">
            <v>-2508.2199999999998</v>
          </cell>
        </row>
        <row r="55">
          <cell r="A55" t="str">
            <v>1510H</v>
          </cell>
          <cell r="C55">
            <v>900</v>
          </cell>
          <cell r="G55">
            <v>-2622.34</v>
          </cell>
        </row>
        <row r="56">
          <cell r="A56" t="str">
            <v>1510N</v>
          </cell>
          <cell r="C56">
            <v>900</v>
          </cell>
          <cell r="G56">
            <v>-2519.59</v>
          </cell>
        </row>
        <row r="57">
          <cell r="A57">
            <v>1511</v>
          </cell>
          <cell r="C57">
            <v>900</v>
          </cell>
          <cell r="G57">
            <v>2831.95</v>
          </cell>
        </row>
        <row r="58">
          <cell r="A58">
            <v>1512</v>
          </cell>
          <cell r="C58">
            <v>900</v>
          </cell>
          <cell r="G58">
            <v>178.1</v>
          </cell>
        </row>
        <row r="59">
          <cell r="A59">
            <v>1530</v>
          </cell>
          <cell r="C59">
            <v>900</v>
          </cell>
          <cell r="G59">
            <v>-806.96</v>
          </cell>
        </row>
        <row r="60">
          <cell r="A60">
            <v>1550</v>
          </cell>
          <cell r="C60">
            <v>900</v>
          </cell>
          <cell r="G60">
            <v>-6115.38</v>
          </cell>
        </row>
        <row r="61">
          <cell r="A61" t="str">
            <v>1550I</v>
          </cell>
          <cell r="C61">
            <v>900</v>
          </cell>
          <cell r="G61">
            <v>0</v>
          </cell>
        </row>
        <row r="62">
          <cell r="A62">
            <v>1551</v>
          </cell>
          <cell r="C62">
            <v>900</v>
          </cell>
          <cell r="G62">
            <v>473.13</v>
          </cell>
        </row>
        <row r="63">
          <cell r="A63">
            <v>1552</v>
          </cell>
          <cell r="C63">
            <v>900</v>
          </cell>
          <cell r="G63">
            <v>50.52</v>
          </cell>
        </row>
        <row r="64">
          <cell r="A64">
            <v>1570</v>
          </cell>
          <cell r="C64">
            <v>900</v>
          </cell>
          <cell r="G64">
            <v>1445.85</v>
          </cell>
        </row>
        <row r="65">
          <cell r="A65" t="str">
            <v>1570B</v>
          </cell>
          <cell r="C65">
            <v>900</v>
          </cell>
          <cell r="G65">
            <v>339.46</v>
          </cell>
        </row>
        <row r="66">
          <cell r="A66" t="str">
            <v>1570H</v>
          </cell>
          <cell r="C66">
            <v>900</v>
          </cell>
          <cell r="G66">
            <v>1327.46</v>
          </cell>
        </row>
        <row r="67">
          <cell r="A67" t="str">
            <v>1570N</v>
          </cell>
          <cell r="C67">
            <v>900</v>
          </cell>
          <cell r="G67">
            <v>-171.54</v>
          </cell>
        </row>
        <row r="68">
          <cell r="A68">
            <v>1571</v>
          </cell>
          <cell r="C68">
            <v>900</v>
          </cell>
          <cell r="G68">
            <v>1452.81</v>
          </cell>
        </row>
        <row r="69">
          <cell r="A69">
            <v>1572</v>
          </cell>
          <cell r="C69">
            <v>900</v>
          </cell>
          <cell r="G69">
            <v>-278.49</v>
          </cell>
        </row>
        <row r="70">
          <cell r="A70">
            <v>1590</v>
          </cell>
          <cell r="C70">
            <v>900</v>
          </cell>
          <cell r="G70">
            <v>-411.95</v>
          </cell>
        </row>
        <row r="71">
          <cell r="A71">
            <v>1670</v>
          </cell>
          <cell r="C71">
            <v>900</v>
          </cell>
          <cell r="G71">
            <v>75000</v>
          </cell>
        </row>
        <row r="72">
          <cell r="A72">
            <v>1675</v>
          </cell>
          <cell r="C72">
            <v>900</v>
          </cell>
          <cell r="G72">
            <v>0</v>
          </cell>
        </row>
        <row r="73">
          <cell r="A73">
            <v>1690</v>
          </cell>
          <cell r="C73">
            <v>900</v>
          </cell>
          <cell r="G73">
            <v>-28730.36</v>
          </cell>
        </row>
        <row r="74">
          <cell r="A74">
            <v>1720</v>
          </cell>
          <cell r="C74">
            <v>900</v>
          </cell>
          <cell r="G74">
            <v>9245.18</v>
          </cell>
        </row>
        <row r="75">
          <cell r="A75">
            <v>2025</v>
          </cell>
          <cell r="C75">
            <v>900</v>
          </cell>
          <cell r="G75">
            <v>162015.07</v>
          </cell>
        </row>
        <row r="76">
          <cell r="A76" t="str">
            <v>1770B</v>
          </cell>
          <cell r="C76">
            <v>900</v>
          </cell>
          <cell r="G76">
            <v>0</v>
          </cell>
        </row>
        <row r="77">
          <cell r="A77">
            <v>1771</v>
          </cell>
          <cell r="C77">
            <v>900</v>
          </cell>
          <cell r="G77">
            <v>0</v>
          </cell>
        </row>
        <row r="78">
          <cell r="A78">
            <v>1772</v>
          </cell>
          <cell r="C78">
            <v>900</v>
          </cell>
          <cell r="G78">
            <v>7496.04</v>
          </cell>
        </row>
        <row r="79">
          <cell r="A79" t="str">
            <v>1772H</v>
          </cell>
          <cell r="C79">
            <v>900</v>
          </cell>
          <cell r="G79">
            <v>5479.68</v>
          </cell>
        </row>
        <row r="80">
          <cell r="A80">
            <v>1773</v>
          </cell>
          <cell r="C80">
            <v>900</v>
          </cell>
          <cell r="G80">
            <v>18450</v>
          </cell>
        </row>
        <row r="81">
          <cell r="A81" t="str">
            <v>1773H</v>
          </cell>
          <cell r="C81">
            <v>900</v>
          </cell>
          <cell r="G81">
            <v>0</v>
          </cell>
        </row>
        <row r="82">
          <cell r="A82">
            <v>1774</v>
          </cell>
          <cell r="C82">
            <v>900</v>
          </cell>
          <cell r="G82">
            <v>34889.699999999997</v>
          </cell>
        </row>
        <row r="83">
          <cell r="A83" t="str">
            <v>1774H</v>
          </cell>
          <cell r="C83">
            <v>900</v>
          </cell>
          <cell r="G83">
            <v>0</v>
          </cell>
        </row>
        <row r="84">
          <cell r="A84">
            <v>1780</v>
          </cell>
          <cell r="C84">
            <v>900</v>
          </cell>
          <cell r="G84">
            <v>0</v>
          </cell>
        </row>
        <row r="85">
          <cell r="A85" t="str">
            <v>1780H</v>
          </cell>
          <cell r="C85">
            <v>900</v>
          </cell>
          <cell r="G85">
            <v>0</v>
          </cell>
        </row>
        <row r="86">
          <cell r="A86">
            <v>1790</v>
          </cell>
          <cell r="C86">
            <v>900</v>
          </cell>
          <cell r="G86">
            <v>0</v>
          </cell>
        </row>
        <row r="87">
          <cell r="A87">
            <v>1800</v>
          </cell>
          <cell r="C87">
            <v>900</v>
          </cell>
          <cell r="G87">
            <v>0</v>
          </cell>
        </row>
        <row r="88">
          <cell r="A88" t="str">
            <v>1800H</v>
          </cell>
          <cell r="C88">
            <v>900</v>
          </cell>
          <cell r="G88">
            <v>0</v>
          </cell>
        </row>
        <row r="89">
          <cell r="A89">
            <v>2782</v>
          </cell>
          <cell r="C89">
            <v>900</v>
          </cell>
          <cell r="G89">
            <v>-15925</v>
          </cell>
        </row>
        <row r="90">
          <cell r="A90" t="str">
            <v>2782H</v>
          </cell>
          <cell r="C90">
            <v>900</v>
          </cell>
          <cell r="G90">
            <v>-7404</v>
          </cell>
        </row>
        <row r="91">
          <cell r="A91">
            <v>2783</v>
          </cell>
          <cell r="C91">
            <v>900</v>
          </cell>
          <cell r="G91">
            <v>-3402</v>
          </cell>
        </row>
        <row r="92">
          <cell r="A92" t="str">
            <v>2783H</v>
          </cell>
          <cell r="C92">
            <v>900</v>
          </cell>
          <cell r="G92">
            <v>-2813</v>
          </cell>
        </row>
        <row r="93">
          <cell r="A93">
            <v>2784</v>
          </cell>
          <cell r="C93">
            <v>900</v>
          </cell>
          <cell r="G93">
            <v>-24386</v>
          </cell>
        </row>
        <row r="94">
          <cell r="A94" t="str">
            <v>2784H</v>
          </cell>
          <cell r="C94">
            <v>900</v>
          </cell>
          <cell r="G94">
            <v>-15173</v>
          </cell>
        </row>
        <row r="95">
          <cell r="A95">
            <v>2790</v>
          </cell>
          <cell r="C95">
            <v>900</v>
          </cell>
          <cell r="G95">
            <v>-9584</v>
          </cell>
        </row>
        <row r="96">
          <cell r="A96" t="str">
            <v>2790H</v>
          </cell>
          <cell r="C96">
            <v>900</v>
          </cell>
          <cell r="G96">
            <v>-2469</v>
          </cell>
        </row>
        <row r="97">
          <cell r="A97">
            <v>2800</v>
          </cell>
          <cell r="C97">
            <v>900</v>
          </cell>
          <cell r="G97">
            <v>-14050</v>
          </cell>
        </row>
        <row r="98">
          <cell r="A98" t="str">
            <v>2800H</v>
          </cell>
          <cell r="C98">
            <v>900</v>
          </cell>
          <cell r="G98">
            <v>-4524</v>
          </cell>
        </row>
        <row r="99">
          <cell r="A99" t="str">
            <v>6064r#</v>
          </cell>
          <cell r="C99">
            <v>112</v>
          </cell>
          <cell r="G99">
            <v>0</v>
          </cell>
        </row>
        <row r="100">
          <cell r="A100">
            <v>1920</v>
          </cell>
          <cell r="C100">
            <v>900</v>
          </cell>
          <cell r="G100">
            <v>0</v>
          </cell>
        </row>
        <row r="101">
          <cell r="A101">
            <v>2040</v>
          </cell>
          <cell r="C101">
            <v>900</v>
          </cell>
          <cell r="G101">
            <v>5970.49</v>
          </cell>
        </row>
        <row r="102">
          <cell r="A102">
            <v>2050</v>
          </cell>
          <cell r="C102">
            <v>900</v>
          </cell>
          <cell r="G102">
            <v>-52226.3</v>
          </cell>
        </row>
        <row r="103">
          <cell r="A103">
            <v>2130</v>
          </cell>
          <cell r="C103">
            <v>900</v>
          </cell>
          <cell r="G103">
            <v>-356202.78</v>
          </cell>
        </row>
        <row r="104">
          <cell r="A104">
            <v>2131</v>
          </cell>
          <cell r="C104">
            <v>900</v>
          </cell>
          <cell r="G104">
            <v>-8518.75</v>
          </cell>
        </row>
        <row r="105">
          <cell r="A105" t="str">
            <v>2131H</v>
          </cell>
          <cell r="C105">
            <v>900</v>
          </cell>
          <cell r="G105">
            <v>-11900.24</v>
          </cell>
        </row>
        <row r="106">
          <cell r="A106">
            <v>2132</v>
          </cell>
          <cell r="C106">
            <v>900</v>
          </cell>
          <cell r="G106">
            <v>800.26</v>
          </cell>
        </row>
        <row r="107">
          <cell r="A107" t="str">
            <v>2132H</v>
          </cell>
          <cell r="C107">
            <v>900</v>
          </cell>
          <cell r="G107">
            <v>-3423.05</v>
          </cell>
        </row>
        <row r="108">
          <cell r="A108">
            <v>2136</v>
          </cell>
          <cell r="C108">
            <v>900</v>
          </cell>
          <cell r="G108">
            <v>-287928.34999999998</v>
          </cell>
        </row>
        <row r="109">
          <cell r="A109">
            <v>2140</v>
          </cell>
          <cell r="C109">
            <v>900</v>
          </cell>
          <cell r="G109">
            <v>-316.98</v>
          </cell>
        </row>
        <row r="110">
          <cell r="A110">
            <v>2250</v>
          </cell>
          <cell r="C110">
            <v>900</v>
          </cell>
          <cell r="G110">
            <v>-205813.5</v>
          </cell>
        </row>
        <row r="111">
          <cell r="A111">
            <v>2220</v>
          </cell>
          <cell r="C111">
            <v>900</v>
          </cell>
          <cell r="G111">
            <v>0</v>
          </cell>
        </row>
        <row r="112">
          <cell r="A112">
            <v>2240</v>
          </cell>
          <cell r="C112">
            <v>900</v>
          </cell>
          <cell r="G112">
            <v>-222717.66</v>
          </cell>
        </row>
        <row r="113">
          <cell r="A113">
            <v>2241</v>
          </cell>
          <cell r="C113">
            <v>900</v>
          </cell>
          <cell r="G113">
            <v>29050.07</v>
          </cell>
        </row>
        <row r="114">
          <cell r="A114">
            <v>2310</v>
          </cell>
          <cell r="C114">
            <v>900</v>
          </cell>
          <cell r="G114">
            <v>290022.78000000003</v>
          </cell>
        </row>
        <row r="115">
          <cell r="A115">
            <v>2311</v>
          </cell>
          <cell r="C115">
            <v>900</v>
          </cell>
          <cell r="G115">
            <v>-37829.050000000003</v>
          </cell>
        </row>
        <row r="116">
          <cell r="A116">
            <v>2320</v>
          </cell>
          <cell r="C116">
            <v>900</v>
          </cell>
          <cell r="G116">
            <v>772942.54</v>
          </cell>
        </row>
        <row r="117">
          <cell r="A117">
            <v>2321</v>
          </cell>
          <cell r="C117">
            <v>900</v>
          </cell>
          <cell r="G117">
            <v>-100818.62</v>
          </cell>
        </row>
        <row r="118">
          <cell r="A118">
            <v>2401</v>
          </cell>
          <cell r="C118">
            <v>900</v>
          </cell>
          <cell r="G118">
            <v>-140.69999999999999</v>
          </cell>
        </row>
        <row r="119">
          <cell r="A119">
            <v>2402</v>
          </cell>
          <cell r="C119">
            <v>900</v>
          </cell>
          <cell r="G119">
            <v>-887.33</v>
          </cell>
        </row>
        <row r="120">
          <cell r="A120">
            <v>2430</v>
          </cell>
          <cell r="C120">
            <v>900</v>
          </cell>
          <cell r="G120">
            <v>-174682.99</v>
          </cell>
        </row>
        <row r="121">
          <cell r="A121">
            <v>2450</v>
          </cell>
          <cell r="C121">
            <v>900</v>
          </cell>
          <cell r="G121">
            <v>-0.01</v>
          </cell>
        </row>
        <row r="122">
          <cell r="A122">
            <v>2481</v>
          </cell>
          <cell r="C122">
            <v>900</v>
          </cell>
          <cell r="G122">
            <v>0.25</v>
          </cell>
        </row>
        <row r="123">
          <cell r="A123">
            <v>2482</v>
          </cell>
          <cell r="C123">
            <v>900</v>
          </cell>
          <cell r="G123">
            <v>0</v>
          </cell>
        </row>
        <row r="124">
          <cell r="A124">
            <v>2483</v>
          </cell>
          <cell r="C124">
            <v>900</v>
          </cell>
          <cell r="G124">
            <v>0.42</v>
          </cell>
        </row>
        <row r="125">
          <cell r="A125">
            <v>2490</v>
          </cell>
          <cell r="C125">
            <v>900</v>
          </cell>
          <cell r="G125">
            <v>165755.03</v>
          </cell>
        </row>
        <row r="126">
          <cell r="A126">
            <v>2500</v>
          </cell>
          <cell r="C126">
            <v>900</v>
          </cell>
          <cell r="G126">
            <v>0</v>
          </cell>
        </row>
        <row r="127">
          <cell r="A127">
            <v>2505</v>
          </cell>
          <cell r="C127">
            <v>900</v>
          </cell>
          <cell r="G127">
            <v>18963.259999999998</v>
          </cell>
        </row>
        <row r="128">
          <cell r="A128">
            <v>2512</v>
          </cell>
          <cell r="C128">
            <v>900</v>
          </cell>
          <cell r="G128">
            <v>-3140.79</v>
          </cell>
        </row>
        <row r="129">
          <cell r="A129">
            <v>2520</v>
          </cell>
          <cell r="C129">
            <v>900</v>
          </cell>
          <cell r="G129">
            <v>84426.45</v>
          </cell>
        </row>
        <row r="130">
          <cell r="A130">
            <v>2551</v>
          </cell>
          <cell r="C130">
            <v>900</v>
          </cell>
          <cell r="G130">
            <v>0</v>
          </cell>
        </row>
        <row r="131">
          <cell r="A131">
            <v>2552</v>
          </cell>
          <cell r="C131">
            <v>900</v>
          </cell>
          <cell r="G131">
            <v>0</v>
          </cell>
        </row>
        <row r="132">
          <cell r="A132">
            <v>2553</v>
          </cell>
          <cell r="C132">
            <v>900</v>
          </cell>
          <cell r="G132">
            <v>0</v>
          </cell>
        </row>
        <row r="133">
          <cell r="A133">
            <v>2554</v>
          </cell>
          <cell r="C133">
            <v>900</v>
          </cell>
          <cell r="G133">
            <v>3712.36</v>
          </cell>
        </row>
        <row r="134">
          <cell r="A134">
            <v>2555</v>
          </cell>
          <cell r="C134">
            <v>900</v>
          </cell>
          <cell r="G134">
            <v>0</v>
          </cell>
        </row>
        <row r="135">
          <cell r="A135">
            <v>2570</v>
          </cell>
          <cell r="C135">
            <v>900</v>
          </cell>
          <cell r="G135">
            <v>31527.040000000001</v>
          </cell>
        </row>
        <row r="136">
          <cell r="A136">
            <v>2571</v>
          </cell>
          <cell r="C136">
            <v>900</v>
          </cell>
          <cell r="G136">
            <v>-13950.12</v>
          </cell>
        </row>
        <row r="137">
          <cell r="A137">
            <v>2572</v>
          </cell>
          <cell r="C137">
            <v>900</v>
          </cell>
          <cell r="G137">
            <v>0</v>
          </cell>
        </row>
        <row r="138">
          <cell r="A138">
            <v>2573</v>
          </cell>
          <cell r="C138">
            <v>900</v>
          </cell>
          <cell r="G138">
            <v>195.65</v>
          </cell>
        </row>
        <row r="139">
          <cell r="A139" t="str">
            <v>2581P</v>
          </cell>
          <cell r="C139">
            <v>900</v>
          </cell>
          <cell r="G139">
            <v>-1000</v>
          </cell>
        </row>
        <row r="140">
          <cell r="A140" t="str">
            <v>2581S</v>
          </cell>
          <cell r="C140">
            <v>900</v>
          </cell>
          <cell r="G140">
            <v>-1500</v>
          </cell>
        </row>
        <row r="141">
          <cell r="A141" t="str">
            <v>2581T</v>
          </cell>
          <cell r="C141">
            <v>900</v>
          </cell>
          <cell r="G141">
            <v>-100</v>
          </cell>
        </row>
        <row r="142">
          <cell r="A142">
            <v>2584</v>
          </cell>
          <cell r="C142">
            <v>900</v>
          </cell>
          <cell r="G142">
            <v>-5582.94</v>
          </cell>
        </row>
        <row r="143">
          <cell r="A143">
            <v>2586</v>
          </cell>
          <cell r="C143">
            <v>900</v>
          </cell>
          <cell r="G143">
            <v>-16155.53</v>
          </cell>
        </row>
        <row r="144">
          <cell r="A144">
            <v>2598</v>
          </cell>
          <cell r="C144">
            <v>900</v>
          </cell>
          <cell r="G144">
            <v>3555.89</v>
          </cell>
        </row>
        <row r="145">
          <cell r="A145">
            <v>2599</v>
          </cell>
          <cell r="C145">
            <v>900</v>
          </cell>
          <cell r="G145">
            <v>0</v>
          </cell>
        </row>
        <row r="146">
          <cell r="A146">
            <v>2605</v>
          </cell>
          <cell r="C146">
            <v>900</v>
          </cell>
          <cell r="G146">
            <v>5318.8</v>
          </cell>
        </row>
        <row r="147">
          <cell r="A147">
            <v>2606</v>
          </cell>
          <cell r="C147">
            <v>900</v>
          </cell>
          <cell r="G147">
            <v>-56200.31</v>
          </cell>
        </row>
        <row r="148">
          <cell r="A148">
            <v>2607</v>
          </cell>
          <cell r="C148">
            <v>900</v>
          </cell>
          <cell r="G148">
            <v>-6867.86</v>
          </cell>
        </row>
        <row r="149">
          <cell r="A149">
            <v>2608</v>
          </cell>
          <cell r="C149">
            <v>900</v>
          </cell>
          <cell r="G149">
            <v>189903.67</v>
          </cell>
        </row>
        <row r="150">
          <cell r="A150">
            <v>2610</v>
          </cell>
          <cell r="C150">
            <v>900</v>
          </cell>
          <cell r="G150">
            <v>-5685.85</v>
          </cell>
        </row>
        <row r="151">
          <cell r="A151">
            <v>2621</v>
          </cell>
          <cell r="C151">
            <v>900</v>
          </cell>
          <cell r="G151">
            <v>0</v>
          </cell>
        </row>
        <row r="152">
          <cell r="A152">
            <v>2622</v>
          </cell>
          <cell r="C152">
            <v>900</v>
          </cell>
          <cell r="G152">
            <v>0</v>
          </cell>
        </row>
        <row r="153">
          <cell r="A153">
            <v>2623</v>
          </cell>
          <cell r="C153">
            <v>900</v>
          </cell>
          <cell r="G153">
            <v>0</v>
          </cell>
        </row>
        <row r="154">
          <cell r="A154">
            <v>2630</v>
          </cell>
          <cell r="C154">
            <v>900</v>
          </cell>
          <cell r="G154">
            <v>0</v>
          </cell>
        </row>
        <row r="155">
          <cell r="A155">
            <v>2731</v>
          </cell>
          <cell r="C155">
            <v>900</v>
          </cell>
          <cell r="G155">
            <v>80731.850000000006</v>
          </cell>
        </row>
        <row r="156">
          <cell r="A156">
            <v>1921</v>
          </cell>
          <cell r="C156">
            <v>900</v>
          </cell>
          <cell r="G156">
            <v>0</v>
          </cell>
        </row>
        <row r="157">
          <cell r="A157">
            <v>2600</v>
          </cell>
          <cell r="C157">
            <v>900</v>
          </cell>
          <cell r="G157">
            <v>-2294.86</v>
          </cell>
        </row>
        <row r="158">
          <cell r="A158">
            <v>2602</v>
          </cell>
          <cell r="C158">
            <v>900</v>
          </cell>
          <cell r="G158">
            <v>0</v>
          </cell>
        </row>
        <row r="159">
          <cell r="A159">
            <v>2705</v>
          </cell>
          <cell r="C159">
            <v>900</v>
          </cell>
          <cell r="G159">
            <v>745.63</v>
          </cell>
        </row>
        <row r="160">
          <cell r="A160">
            <v>2707</v>
          </cell>
          <cell r="C160">
            <v>900</v>
          </cell>
          <cell r="G160">
            <v>8550.34</v>
          </cell>
        </row>
        <row r="161">
          <cell r="A161">
            <v>2708</v>
          </cell>
          <cell r="C161">
            <v>900</v>
          </cell>
          <cell r="G161">
            <v>0</v>
          </cell>
        </row>
        <row r="162">
          <cell r="A162">
            <v>2709</v>
          </cell>
          <cell r="C162">
            <v>900</v>
          </cell>
          <cell r="G162">
            <v>0</v>
          </cell>
        </row>
        <row r="163">
          <cell r="A163">
            <v>2730</v>
          </cell>
          <cell r="C163">
            <v>900</v>
          </cell>
          <cell r="G163">
            <v>0</v>
          </cell>
        </row>
        <row r="164">
          <cell r="A164">
            <v>2860</v>
          </cell>
          <cell r="C164">
            <v>900</v>
          </cell>
          <cell r="G164">
            <v>0</v>
          </cell>
        </row>
        <row r="165">
          <cell r="A165">
            <v>2870</v>
          </cell>
          <cell r="C165">
            <v>900</v>
          </cell>
          <cell r="G165">
            <v>0</v>
          </cell>
        </row>
        <row r="166">
          <cell r="A166">
            <v>2910</v>
          </cell>
          <cell r="C166">
            <v>900</v>
          </cell>
          <cell r="G166">
            <v>0</v>
          </cell>
        </row>
        <row r="167">
          <cell r="A167">
            <v>3142</v>
          </cell>
          <cell r="C167">
            <v>100</v>
          </cell>
          <cell r="G167">
            <v>-114625</v>
          </cell>
        </row>
        <row r="168">
          <cell r="A168">
            <v>3142</v>
          </cell>
          <cell r="C168">
            <v>200</v>
          </cell>
          <cell r="G168">
            <v>-128770</v>
          </cell>
        </row>
        <row r="169">
          <cell r="A169">
            <v>3145</v>
          </cell>
          <cell r="C169">
            <v>110</v>
          </cell>
          <cell r="G169">
            <v>0</v>
          </cell>
        </row>
        <row r="170">
          <cell r="A170">
            <v>3145</v>
          </cell>
          <cell r="C170">
            <v>112</v>
          </cell>
          <cell r="G170">
            <v>-1043.48</v>
          </cell>
        </row>
        <row r="171">
          <cell r="A171">
            <v>3145</v>
          </cell>
          <cell r="C171">
            <v>140</v>
          </cell>
          <cell r="G171">
            <v>-5</v>
          </cell>
        </row>
        <row r="172">
          <cell r="A172">
            <v>3145</v>
          </cell>
          <cell r="C172">
            <v>142</v>
          </cell>
          <cell r="G172">
            <v>0</v>
          </cell>
        </row>
        <row r="173">
          <cell r="A173">
            <v>3145</v>
          </cell>
          <cell r="C173">
            <v>190</v>
          </cell>
          <cell r="G173">
            <v>0</v>
          </cell>
        </row>
        <row r="174">
          <cell r="A174">
            <v>3145</v>
          </cell>
          <cell r="C174">
            <v>240</v>
          </cell>
          <cell r="G174">
            <v>0</v>
          </cell>
        </row>
        <row r="175">
          <cell r="A175">
            <v>3145</v>
          </cell>
          <cell r="C175">
            <v>340</v>
          </cell>
          <cell r="G175">
            <v>14.18</v>
          </cell>
        </row>
        <row r="176">
          <cell r="A176">
            <v>3147</v>
          </cell>
          <cell r="C176">
            <v>100</v>
          </cell>
          <cell r="G176">
            <v>-58250</v>
          </cell>
        </row>
        <row r="177">
          <cell r="A177">
            <v>3147</v>
          </cell>
          <cell r="C177">
            <v>200</v>
          </cell>
          <cell r="G177">
            <v>-113000</v>
          </cell>
        </row>
        <row r="178">
          <cell r="A178">
            <v>3148</v>
          </cell>
          <cell r="C178">
            <v>100</v>
          </cell>
          <cell r="G178">
            <v>-27618.79</v>
          </cell>
        </row>
        <row r="179">
          <cell r="A179">
            <v>3148</v>
          </cell>
          <cell r="C179">
            <v>200</v>
          </cell>
          <cell r="G179">
            <v>-36875.31</v>
          </cell>
        </row>
        <row r="180">
          <cell r="A180">
            <v>3149</v>
          </cell>
          <cell r="C180">
            <v>100</v>
          </cell>
          <cell r="G180">
            <v>-21760</v>
          </cell>
        </row>
        <row r="181">
          <cell r="A181">
            <v>3149</v>
          </cell>
          <cell r="C181">
            <v>200</v>
          </cell>
          <cell r="G181">
            <v>-26792.5</v>
          </cell>
        </row>
        <row r="182">
          <cell r="A182">
            <v>3150</v>
          </cell>
          <cell r="C182">
            <v>110</v>
          </cell>
          <cell r="G182">
            <v>0</v>
          </cell>
        </row>
        <row r="183">
          <cell r="A183">
            <v>3150</v>
          </cell>
          <cell r="C183">
            <v>112</v>
          </cell>
          <cell r="G183">
            <v>-23587.21</v>
          </cell>
        </row>
        <row r="184">
          <cell r="A184">
            <v>3150</v>
          </cell>
          <cell r="C184">
            <v>210</v>
          </cell>
          <cell r="G184">
            <v>0</v>
          </cell>
        </row>
        <row r="185">
          <cell r="A185">
            <v>3246</v>
          </cell>
          <cell r="C185">
            <v>121</v>
          </cell>
          <cell r="G185">
            <v>0</v>
          </cell>
        </row>
        <row r="186">
          <cell r="A186">
            <v>3246</v>
          </cell>
          <cell r="C186">
            <v>220</v>
          </cell>
          <cell r="G186">
            <v>0</v>
          </cell>
        </row>
        <row r="187">
          <cell r="A187">
            <v>3247</v>
          </cell>
          <cell r="C187">
            <v>121</v>
          </cell>
          <cell r="G187">
            <v>0</v>
          </cell>
        </row>
        <row r="188">
          <cell r="A188">
            <v>3247</v>
          </cell>
          <cell r="C188">
            <v>220</v>
          </cell>
          <cell r="G188">
            <v>0</v>
          </cell>
        </row>
        <row r="189">
          <cell r="A189">
            <v>3248</v>
          </cell>
          <cell r="C189">
            <v>110</v>
          </cell>
          <cell r="G189">
            <v>-3414.94</v>
          </cell>
        </row>
        <row r="190">
          <cell r="A190">
            <v>3248</v>
          </cell>
          <cell r="C190">
            <v>120</v>
          </cell>
          <cell r="G190">
            <v>-3414.95</v>
          </cell>
        </row>
        <row r="191">
          <cell r="A191">
            <v>3248</v>
          </cell>
          <cell r="C191">
            <v>121</v>
          </cell>
          <cell r="G191">
            <v>0</v>
          </cell>
        </row>
        <row r="192">
          <cell r="A192">
            <v>3248</v>
          </cell>
          <cell r="C192">
            <v>130</v>
          </cell>
          <cell r="G192">
            <v>0</v>
          </cell>
        </row>
        <row r="193">
          <cell r="A193">
            <v>3248</v>
          </cell>
          <cell r="C193">
            <v>140</v>
          </cell>
          <cell r="G193">
            <v>-20334.27</v>
          </cell>
        </row>
        <row r="194">
          <cell r="A194">
            <v>3248</v>
          </cell>
          <cell r="C194">
            <v>160</v>
          </cell>
          <cell r="G194">
            <v>-9197.81</v>
          </cell>
        </row>
        <row r="195">
          <cell r="A195">
            <v>3248</v>
          </cell>
          <cell r="C195">
            <v>162</v>
          </cell>
          <cell r="G195">
            <v>0</v>
          </cell>
        </row>
        <row r="196">
          <cell r="A196">
            <v>3248</v>
          </cell>
          <cell r="C196">
            <v>210</v>
          </cell>
          <cell r="G196">
            <v>-2604.62</v>
          </cell>
        </row>
        <row r="197">
          <cell r="A197">
            <v>3248</v>
          </cell>
          <cell r="C197">
            <v>220</v>
          </cell>
          <cell r="G197">
            <v>-2604.6</v>
          </cell>
        </row>
        <row r="198">
          <cell r="A198">
            <v>3248</v>
          </cell>
          <cell r="C198">
            <v>230</v>
          </cell>
          <cell r="G198">
            <v>0</v>
          </cell>
        </row>
        <row r="199">
          <cell r="A199">
            <v>3248</v>
          </cell>
          <cell r="C199">
            <v>240</v>
          </cell>
          <cell r="G199">
            <v>-10167.14</v>
          </cell>
        </row>
        <row r="200">
          <cell r="A200">
            <v>3248</v>
          </cell>
          <cell r="C200">
            <v>260</v>
          </cell>
          <cell r="G200">
            <v>0</v>
          </cell>
        </row>
        <row r="201">
          <cell r="A201">
            <v>3248</v>
          </cell>
          <cell r="C201">
            <v>330</v>
          </cell>
          <cell r="G201">
            <v>0</v>
          </cell>
        </row>
        <row r="202">
          <cell r="A202">
            <v>3248</v>
          </cell>
          <cell r="C202">
            <v>340</v>
          </cell>
          <cell r="G202">
            <v>-10167.14</v>
          </cell>
        </row>
        <row r="203">
          <cell r="A203">
            <v>3248</v>
          </cell>
          <cell r="C203">
            <v>440</v>
          </cell>
          <cell r="G203">
            <v>-10167.14</v>
          </cell>
        </row>
        <row r="204">
          <cell r="A204">
            <v>3305</v>
          </cell>
          <cell r="C204">
            <v>140</v>
          </cell>
          <cell r="G204">
            <v>0</v>
          </cell>
        </row>
        <row r="205">
          <cell r="A205">
            <v>3305</v>
          </cell>
          <cell r="C205">
            <v>147</v>
          </cell>
          <cell r="G205">
            <v>0</v>
          </cell>
        </row>
        <row r="206">
          <cell r="A206">
            <v>3305</v>
          </cell>
          <cell r="C206">
            <v>240</v>
          </cell>
          <cell r="G206">
            <v>857.32</v>
          </cell>
        </row>
        <row r="207">
          <cell r="A207">
            <v>3305</v>
          </cell>
          <cell r="C207">
            <v>340</v>
          </cell>
          <cell r="G207">
            <v>2575.48</v>
          </cell>
        </row>
        <row r="208">
          <cell r="A208">
            <v>3305</v>
          </cell>
          <cell r="C208">
            <v>440</v>
          </cell>
          <cell r="G208">
            <v>186.67</v>
          </cell>
        </row>
        <row r="209">
          <cell r="A209">
            <v>8540</v>
          </cell>
          <cell r="C209">
            <v>110</v>
          </cell>
          <cell r="G209">
            <v>0</v>
          </cell>
        </row>
        <row r="210">
          <cell r="A210">
            <v>8540</v>
          </cell>
          <cell r="C210">
            <v>130</v>
          </cell>
          <cell r="G210">
            <v>0</v>
          </cell>
        </row>
        <row r="211">
          <cell r="A211">
            <v>8540</v>
          </cell>
          <cell r="C211">
            <v>140</v>
          </cell>
          <cell r="G211">
            <v>0.74</v>
          </cell>
        </row>
        <row r="212">
          <cell r="A212">
            <v>8540</v>
          </cell>
          <cell r="C212">
            <v>160</v>
          </cell>
          <cell r="G212">
            <v>0</v>
          </cell>
        </row>
        <row r="213">
          <cell r="A213">
            <v>8540</v>
          </cell>
          <cell r="C213">
            <v>230</v>
          </cell>
          <cell r="G213">
            <v>0</v>
          </cell>
        </row>
        <row r="214">
          <cell r="A214">
            <v>8540</v>
          </cell>
          <cell r="C214">
            <v>240</v>
          </cell>
          <cell r="G214">
            <v>0</v>
          </cell>
        </row>
        <row r="215">
          <cell r="A215">
            <v>8540</v>
          </cell>
          <cell r="C215">
            <v>330</v>
          </cell>
          <cell r="G215">
            <v>-7.82</v>
          </cell>
        </row>
        <row r="216">
          <cell r="A216" t="str">
            <v>3076R</v>
          </cell>
          <cell r="C216">
            <v>100</v>
          </cell>
          <cell r="G216">
            <v>0</v>
          </cell>
        </row>
        <row r="217">
          <cell r="A217" t="str">
            <v>3076R</v>
          </cell>
          <cell r="C217">
            <v>200</v>
          </cell>
          <cell r="G217">
            <v>-25539.09</v>
          </cell>
        </row>
        <row r="218">
          <cell r="A218" t="str">
            <v>3090R</v>
          </cell>
          <cell r="C218">
            <v>100</v>
          </cell>
          <cell r="G218">
            <v>-33672.97</v>
          </cell>
        </row>
        <row r="219">
          <cell r="A219" t="str">
            <v>3090R</v>
          </cell>
          <cell r="C219">
            <v>110</v>
          </cell>
          <cell r="G219">
            <v>0</v>
          </cell>
        </row>
        <row r="220">
          <cell r="A220" t="str">
            <v>3090R</v>
          </cell>
          <cell r="C220">
            <v>200</v>
          </cell>
          <cell r="G220">
            <v>-44001.11</v>
          </cell>
        </row>
        <row r="221">
          <cell r="A221" t="str">
            <v>3090R</v>
          </cell>
          <cell r="C221">
            <v>210</v>
          </cell>
          <cell r="G221">
            <v>-163895.66</v>
          </cell>
        </row>
        <row r="222">
          <cell r="A222" t="str">
            <v>3090RD</v>
          </cell>
          <cell r="C222">
            <v>110</v>
          </cell>
          <cell r="G222">
            <v>0</v>
          </cell>
        </row>
        <row r="223">
          <cell r="A223" t="str">
            <v>3090RD</v>
          </cell>
          <cell r="C223">
            <v>210</v>
          </cell>
          <cell r="G223">
            <v>0</v>
          </cell>
        </row>
        <row r="224">
          <cell r="A224" t="str">
            <v>3095R</v>
          </cell>
          <cell r="C224">
            <v>100</v>
          </cell>
          <cell r="G224">
            <v>-7531.32</v>
          </cell>
        </row>
        <row r="225">
          <cell r="A225" t="str">
            <v>3095R</v>
          </cell>
          <cell r="C225">
            <v>110</v>
          </cell>
          <cell r="G225">
            <v>-57382.61</v>
          </cell>
        </row>
        <row r="226">
          <cell r="A226" t="str">
            <v>3095R</v>
          </cell>
          <cell r="C226">
            <v>200</v>
          </cell>
          <cell r="G226">
            <v>-16088.97</v>
          </cell>
        </row>
        <row r="227">
          <cell r="A227" t="str">
            <v>3095R</v>
          </cell>
          <cell r="C227">
            <v>210</v>
          </cell>
          <cell r="G227">
            <v>-54347.83</v>
          </cell>
        </row>
        <row r="228">
          <cell r="A228" t="str">
            <v>3095RD</v>
          </cell>
          <cell r="C228">
            <v>110</v>
          </cell>
          <cell r="G228">
            <v>3904.35</v>
          </cell>
        </row>
        <row r="229">
          <cell r="A229" t="str">
            <v>3095RD</v>
          </cell>
          <cell r="C229">
            <v>210</v>
          </cell>
          <cell r="G229">
            <v>3913.04</v>
          </cell>
        </row>
        <row r="230">
          <cell r="A230" t="str">
            <v>3105R</v>
          </cell>
          <cell r="C230">
            <v>100</v>
          </cell>
          <cell r="G230">
            <v>-2757.39</v>
          </cell>
        </row>
        <row r="231">
          <cell r="A231" t="str">
            <v>3105R</v>
          </cell>
          <cell r="C231">
            <v>110</v>
          </cell>
          <cell r="G231">
            <v>-52707.83</v>
          </cell>
        </row>
        <row r="232">
          <cell r="A232" t="str">
            <v>3105R</v>
          </cell>
          <cell r="C232">
            <v>200</v>
          </cell>
          <cell r="G232">
            <v>-33662.339999999997</v>
          </cell>
        </row>
        <row r="233">
          <cell r="A233" t="str">
            <v>3105R</v>
          </cell>
          <cell r="C233">
            <v>210</v>
          </cell>
          <cell r="G233">
            <v>0</v>
          </cell>
        </row>
        <row r="234">
          <cell r="A234" t="str">
            <v>3105RD</v>
          </cell>
          <cell r="C234">
            <v>110</v>
          </cell>
          <cell r="G234">
            <v>0</v>
          </cell>
        </row>
        <row r="235">
          <cell r="A235" t="str">
            <v>3105RD</v>
          </cell>
          <cell r="C235">
            <v>210</v>
          </cell>
          <cell r="G235">
            <v>0</v>
          </cell>
        </row>
        <row r="236">
          <cell r="A236" t="str">
            <v>6090R#</v>
          </cell>
          <cell r="C236">
            <v>110</v>
          </cell>
          <cell r="G236">
            <v>0</v>
          </cell>
        </row>
        <row r="237">
          <cell r="A237" t="str">
            <v>6090R#</v>
          </cell>
          <cell r="C237">
            <v>210</v>
          </cell>
          <cell r="G237">
            <v>3</v>
          </cell>
        </row>
        <row r="238">
          <cell r="A238" t="str">
            <v>6095R#</v>
          </cell>
          <cell r="C238">
            <v>110</v>
          </cell>
          <cell r="G238">
            <v>1</v>
          </cell>
        </row>
        <row r="239">
          <cell r="A239" t="str">
            <v>6095R#</v>
          </cell>
          <cell r="C239">
            <v>210</v>
          </cell>
          <cell r="G239">
            <v>1</v>
          </cell>
        </row>
        <row r="240">
          <cell r="A240" t="str">
            <v>6105R#</v>
          </cell>
          <cell r="C240">
            <v>110</v>
          </cell>
          <cell r="G240">
            <v>1</v>
          </cell>
        </row>
        <row r="241">
          <cell r="A241" t="str">
            <v>6105R#</v>
          </cell>
          <cell r="C241">
            <v>210</v>
          </cell>
          <cell r="G241">
            <v>0</v>
          </cell>
        </row>
        <row r="242">
          <cell r="A242" t="str">
            <v>3002R</v>
          </cell>
          <cell r="C242">
            <v>100</v>
          </cell>
          <cell r="G242">
            <v>-235</v>
          </cell>
        </row>
        <row r="243">
          <cell r="A243" t="str">
            <v>3002R</v>
          </cell>
          <cell r="C243">
            <v>110</v>
          </cell>
          <cell r="G243">
            <v>0</v>
          </cell>
        </row>
        <row r="244">
          <cell r="A244" t="str">
            <v>3002R</v>
          </cell>
          <cell r="C244">
            <v>200</v>
          </cell>
          <cell r="G244">
            <v>-527.27</v>
          </cell>
        </row>
        <row r="245">
          <cell r="A245" t="str">
            <v>3002R</v>
          </cell>
          <cell r="C245">
            <v>210</v>
          </cell>
          <cell r="G245">
            <v>0</v>
          </cell>
        </row>
        <row r="246">
          <cell r="A246" t="str">
            <v>3002RD</v>
          </cell>
          <cell r="C246">
            <v>210</v>
          </cell>
          <cell r="G246">
            <v>0</v>
          </cell>
        </row>
        <row r="247">
          <cell r="A247" t="str">
            <v>3004R</v>
          </cell>
          <cell r="C247">
            <v>100</v>
          </cell>
          <cell r="G247">
            <v>-2263.29</v>
          </cell>
        </row>
        <row r="248">
          <cell r="A248" t="str">
            <v>3004R</v>
          </cell>
          <cell r="C248">
            <v>110</v>
          </cell>
          <cell r="G248">
            <v>0</v>
          </cell>
        </row>
        <row r="249">
          <cell r="A249" t="str">
            <v>3004R</v>
          </cell>
          <cell r="C249">
            <v>200</v>
          </cell>
          <cell r="G249">
            <v>-1617.43</v>
          </cell>
        </row>
        <row r="250">
          <cell r="A250" t="str">
            <v>3004R</v>
          </cell>
          <cell r="C250">
            <v>210</v>
          </cell>
          <cell r="G250">
            <v>0</v>
          </cell>
        </row>
        <row r="251">
          <cell r="A251" t="str">
            <v>3004RD</v>
          </cell>
          <cell r="C251">
            <v>210</v>
          </cell>
          <cell r="G251">
            <v>0</v>
          </cell>
        </row>
        <row r="252">
          <cell r="A252" t="str">
            <v>3006R</v>
          </cell>
          <cell r="C252">
            <v>100</v>
          </cell>
          <cell r="G252">
            <v>-2652.24</v>
          </cell>
        </row>
        <row r="253">
          <cell r="A253" t="str">
            <v>3006R</v>
          </cell>
          <cell r="C253">
            <v>110</v>
          </cell>
          <cell r="G253">
            <v>0</v>
          </cell>
        </row>
        <row r="254">
          <cell r="A254" t="str">
            <v>3006R</v>
          </cell>
          <cell r="C254">
            <v>200</v>
          </cell>
          <cell r="G254">
            <v>0</v>
          </cell>
        </row>
        <row r="255">
          <cell r="A255" t="str">
            <v>3006R</v>
          </cell>
          <cell r="C255">
            <v>210</v>
          </cell>
          <cell r="G255">
            <v>0</v>
          </cell>
        </row>
        <row r="256">
          <cell r="A256" t="str">
            <v>3006RD</v>
          </cell>
          <cell r="C256">
            <v>110</v>
          </cell>
          <cell r="G256">
            <v>0</v>
          </cell>
        </row>
        <row r="257">
          <cell r="A257" t="str">
            <v>3006RD</v>
          </cell>
          <cell r="C257">
            <v>210</v>
          </cell>
          <cell r="G257">
            <v>0</v>
          </cell>
        </row>
        <row r="258">
          <cell r="A258" t="str">
            <v>3007R</v>
          </cell>
          <cell r="C258">
            <v>100</v>
          </cell>
          <cell r="G258">
            <v>0</v>
          </cell>
        </row>
        <row r="259">
          <cell r="A259" t="str">
            <v>3007R</v>
          </cell>
          <cell r="C259">
            <v>110</v>
          </cell>
          <cell r="G259">
            <v>0</v>
          </cell>
        </row>
        <row r="260">
          <cell r="A260" t="str">
            <v>3007R</v>
          </cell>
          <cell r="C260">
            <v>210</v>
          </cell>
          <cell r="G260">
            <v>0</v>
          </cell>
        </row>
        <row r="261">
          <cell r="A261" t="str">
            <v>3007RD</v>
          </cell>
          <cell r="C261">
            <v>110</v>
          </cell>
          <cell r="G261">
            <v>0</v>
          </cell>
        </row>
        <row r="262">
          <cell r="A262" t="str">
            <v>3007RD</v>
          </cell>
          <cell r="C262">
            <v>210</v>
          </cell>
          <cell r="G262">
            <v>0</v>
          </cell>
        </row>
        <row r="263">
          <cell r="A263" t="str">
            <v>3008R</v>
          </cell>
          <cell r="C263">
            <v>100</v>
          </cell>
          <cell r="G263">
            <v>-513.04</v>
          </cell>
        </row>
        <row r="264">
          <cell r="A264" t="str">
            <v>3008R</v>
          </cell>
          <cell r="C264">
            <v>110</v>
          </cell>
          <cell r="G264">
            <v>0</v>
          </cell>
        </row>
        <row r="265">
          <cell r="A265" t="str">
            <v>3008R</v>
          </cell>
          <cell r="C265">
            <v>210</v>
          </cell>
          <cell r="G265">
            <v>0</v>
          </cell>
        </row>
        <row r="266">
          <cell r="A266" t="str">
            <v>3008RD</v>
          </cell>
          <cell r="C266">
            <v>210</v>
          </cell>
          <cell r="G266">
            <v>0</v>
          </cell>
        </row>
        <row r="267">
          <cell r="A267" t="str">
            <v>3010R</v>
          </cell>
          <cell r="C267">
            <v>100</v>
          </cell>
          <cell r="G267">
            <v>-220.08</v>
          </cell>
        </row>
        <row r="268">
          <cell r="A268" t="str">
            <v>3010R</v>
          </cell>
          <cell r="C268">
            <v>110</v>
          </cell>
          <cell r="G268">
            <v>0</v>
          </cell>
        </row>
        <row r="269">
          <cell r="A269" t="str">
            <v>3010R</v>
          </cell>
          <cell r="C269">
            <v>200</v>
          </cell>
          <cell r="G269">
            <v>0</v>
          </cell>
        </row>
        <row r="270">
          <cell r="A270" t="str">
            <v>3011R</v>
          </cell>
          <cell r="C270">
            <v>110</v>
          </cell>
          <cell r="G270">
            <v>0</v>
          </cell>
        </row>
        <row r="271">
          <cell r="A271" t="str">
            <v>3011R</v>
          </cell>
          <cell r="C271">
            <v>210</v>
          </cell>
          <cell r="G271">
            <v>0</v>
          </cell>
        </row>
        <row r="272">
          <cell r="A272" t="str">
            <v>3011RD</v>
          </cell>
          <cell r="C272">
            <v>110</v>
          </cell>
          <cell r="G272">
            <v>0</v>
          </cell>
        </row>
        <row r="273">
          <cell r="A273" t="str">
            <v>3037R</v>
          </cell>
          <cell r="C273">
            <v>110</v>
          </cell>
          <cell r="G273">
            <v>0</v>
          </cell>
        </row>
        <row r="274">
          <cell r="A274" t="str">
            <v>3037RD</v>
          </cell>
          <cell r="C274">
            <v>110</v>
          </cell>
          <cell r="G274">
            <v>0</v>
          </cell>
        </row>
        <row r="275">
          <cell r="A275" t="str">
            <v>3039R</v>
          </cell>
          <cell r="C275">
            <v>112</v>
          </cell>
          <cell r="G275">
            <v>0</v>
          </cell>
        </row>
        <row r="276">
          <cell r="A276" t="str">
            <v>3039RD</v>
          </cell>
          <cell r="C276">
            <v>112</v>
          </cell>
          <cell r="G276">
            <v>0</v>
          </cell>
        </row>
        <row r="277">
          <cell r="A277" t="str">
            <v>3040R</v>
          </cell>
          <cell r="C277">
            <v>112</v>
          </cell>
          <cell r="G277">
            <v>0</v>
          </cell>
        </row>
        <row r="278">
          <cell r="A278" t="str">
            <v>3040RD</v>
          </cell>
          <cell r="C278">
            <v>112</v>
          </cell>
          <cell r="G278">
            <v>0</v>
          </cell>
        </row>
        <row r="279">
          <cell r="A279" t="str">
            <v>3042R</v>
          </cell>
          <cell r="C279">
            <v>112</v>
          </cell>
          <cell r="G279">
            <v>0</v>
          </cell>
        </row>
        <row r="280">
          <cell r="A280" t="str">
            <v>3042RD</v>
          </cell>
          <cell r="C280">
            <v>112</v>
          </cell>
          <cell r="G280">
            <v>0</v>
          </cell>
        </row>
        <row r="281">
          <cell r="A281" t="str">
            <v>3046R</v>
          </cell>
          <cell r="C281">
            <v>112</v>
          </cell>
          <cell r="G281">
            <v>0</v>
          </cell>
        </row>
        <row r="282">
          <cell r="A282" t="str">
            <v>3046RD</v>
          </cell>
          <cell r="C282">
            <v>112</v>
          </cell>
          <cell r="G282">
            <v>0</v>
          </cell>
        </row>
        <row r="283">
          <cell r="A283" t="str">
            <v>3048R</v>
          </cell>
          <cell r="C283">
            <v>112</v>
          </cell>
          <cell r="G283">
            <v>0</v>
          </cell>
        </row>
        <row r="284">
          <cell r="A284" t="str">
            <v>3048RD</v>
          </cell>
          <cell r="C284">
            <v>112</v>
          </cell>
          <cell r="G284">
            <v>0</v>
          </cell>
        </row>
        <row r="285">
          <cell r="A285" t="str">
            <v>3049R</v>
          </cell>
          <cell r="C285">
            <v>112</v>
          </cell>
          <cell r="G285">
            <v>-98839.13</v>
          </cell>
        </row>
        <row r="286">
          <cell r="A286" t="str">
            <v>3049RD</v>
          </cell>
          <cell r="C286">
            <v>112</v>
          </cell>
          <cell r="G286">
            <v>3186.96</v>
          </cell>
        </row>
        <row r="287">
          <cell r="A287" t="str">
            <v>3050R</v>
          </cell>
          <cell r="C287">
            <v>112</v>
          </cell>
          <cell r="G287">
            <v>0</v>
          </cell>
        </row>
        <row r="288">
          <cell r="A288" t="str">
            <v>3050RD</v>
          </cell>
          <cell r="C288">
            <v>112</v>
          </cell>
          <cell r="G288">
            <v>0</v>
          </cell>
        </row>
        <row r="289">
          <cell r="A289" t="str">
            <v>3051R</v>
          </cell>
          <cell r="C289">
            <v>112</v>
          </cell>
          <cell r="G289">
            <v>0</v>
          </cell>
        </row>
        <row r="290">
          <cell r="A290" t="str">
            <v>3051RD</v>
          </cell>
          <cell r="C290">
            <v>112</v>
          </cell>
          <cell r="G290">
            <v>0</v>
          </cell>
        </row>
        <row r="291">
          <cell r="A291" t="str">
            <v>3052R</v>
          </cell>
          <cell r="C291">
            <v>112</v>
          </cell>
          <cell r="G291">
            <v>0</v>
          </cell>
        </row>
        <row r="292">
          <cell r="A292" t="str">
            <v>3052RD</v>
          </cell>
          <cell r="C292">
            <v>112</v>
          </cell>
          <cell r="G292">
            <v>0</v>
          </cell>
        </row>
        <row r="293">
          <cell r="A293" t="str">
            <v>3054R</v>
          </cell>
          <cell r="C293">
            <v>112</v>
          </cell>
          <cell r="G293">
            <v>-83913.04</v>
          </cell>
        </row>
        <row r="294">
          <cell r="A294" t="str">
            <v>3054RD</v>
          </cell>
          <cell r="C294">
            <v>112</v>
          </cell>
          <cell r="G294">
            <v>1173.9100000000001</v>
          </cell>
        </row>
        <row r="295">
          <cell r="A295">
            <v>3060</v>
          </cell>
          <cell r="C295">
            <v>110</v>
          </cell>
          <cell r="G295">
            <v>-23029.439999999999</v>
          </cell>
        </row>
        <row r="296">
          <cell r="A296">
            <v>3060</v>
          </cell>
          <cell r="C296">
            <v>210</v>
          </cell>
          <cell r="G296">
            <v>-21234.21</v>
          </cell>
        </row>
        <row r="297">
          <cell r="A297" t="str">
            <v>3061R</v>
          </cell>
          <cell r="C297">
            <v>112</v>
          </cell>
          <cell r="G297">
            <v>0</v>
          </cell>
        </row>
        <row r="298">
          <cell r="A298" t="str">
            <v>3061RD</v>
          </cell>
          <cell r="C298">
            <v>112</v>
          </cell>
          <cell r="G298">
            <v>0</v>
          </cell>
        </row>
        <row r="299">
          <cell r="A299" t="str">
            <v>3064R</v>
          </cell>
          <cell r="C299">
            <v>112</v>
          </cell>
          <cell r="G299">
            <v>0</v>
          </cell>
        </row>
        <row r="300">
          <cell r="A300" t="str">
            <v>3064RD</v>
          </cell>
          <cell r="C300">
            <v>112</v>
          </cell>
          <cell r="G300">
            <v>0</v>
          </cell>
        </row>
        <row r="301">
          <cell r="A301" t="str">
            <v>3070R</v>
          </cell>
          <cell r="C301">
            <v>112</v>
          </cell>
          <cell r="G301">
            <v>-56956.52</v>
          </cell>
        </row>
        <row r="302">
          <cell r="A302" t="str">
            <v>3070RD</v>
          </cell>
          <cell r="C302">
            <v>112</v>
          </cell>
          <cell r="G302">
            <v>0</v>
          </cell>
        </row>
        <row r="303">
          <cell r="A303" t="str">
            <v>3071R</v>
          </cell>
          <cell r="C303">
            <v>112</v>
          </cell>
          <cell r="G303">
            <v>-208434.78</v>
          </cell>
        </row>
        <row r="304">
          <cell r="A304" t="str">
            <v>3071RD</v>
          </cell>
          <cell r="C304">
            <v>112</v>
          </cell>
          <cell r="G304">
            <v>0</v>
          </cell>
        </row>
        <row r="305">
          <cell r="A305" t="str">
            <v>3074R</v>
          </cell>
          <cell r="C305">
            <v>112</v>
          </cell>
          <cell r="G305">
            <v>-86086.96</v>
          </cell>
        </row>
        <row r="306">
          <cell r="A306" t="str">
            <v>3074RD</v>
          </cell>
          <cell r="C306">
            <v>112</v>
          </cell>
          <cell r="G306">
            <v>0</v>
          </cell>
        </row>
        <row r="307">
          <cell r="A307" t="str">
            <v>3075R</v>
          </cell>
          <cell r="C307">
            <v>100</v>
          </cell>
          <cell r="G307">
            <v>-4285.0600000000004</v>
          </cell>
        </row>
        <row r="308">
          <cell r="A308" t="str">
            <v>3075R</v>
          </cell>
          <cell r="C308">
            <v>200</v>
          </cell>
          <cell r="G308">
            <v>-1777.33</v>
          </cell>
        </row>
        <row r="309">
          <cell r="A309" t="str">
            <v>3080R</v>
          </cell>
          <cell r="C309">
            <v>100</v>
          </cell>
          <cell r="G309">
            <v>-4086.53</v>
          </cell>
        </row>
        <row r="310">
          <cell r="A310" t="str">
            <v>3080R</v>
          </cell>
          <cell r="C310">
            <v>110</v>
          </cell>
          <cell r="G310">
            <v>-80865.22</v>
          </cell>
        </row>
        <row r="311">
          <cell r="A311" t="str">
            <v>3080R</v>
          </cell>
          <cell r="C311">
            <v>200</v>
          </cell>
          <cell r="G311">
            <v>0</v>
          </cell>
        </row>
        <row r="312">
          <cell r="A312" t="str">
            <v>3080R</v>
          </cell>
          <cell r="C312">
            <v>210</v>
          </cell>
          <cell r="G312">
            <v>0</v>
          </cell>
        </row>
        <row r="313">
          <cell r="A313" t="str">
            <v>3080RD</v>
          </cell>
          <cell r="C313">
            <v>200</v>
          </cell>
          <cell r="G313">
            <v>0</v>
          </cell>
        </row>
        <row r="314">
          <cell r="A314" t="str">
            <v>3080RD</v>
          </cell>
          <cell r="C314">
            <v>210</v>
          </cell>
          <cell r="G314">
            <v>0</v>
          </cell>
        </row>
        <row r="315">
          <cell r="A315" t="str">
            <v>3083R</v>
          </cell>
          <cell r="C315">
            <v>100</v>
          </cell>
          <cell r="G315">
            <v>-352.86</v>
          </cell>
        </row>
        <row r="316">
          <cell r="A316" t="str">
            <v>3083R</v>
          </cell>
          <cell r="C316">
            <v>110</v>
          </cell>
          <cell r="G316">
            <v>-39817.39</v>
          </cell>
        </row>
        <row r="317">
          <cell r="A317" t="str">
            <v>3083R</v>
          </cell>
          <cell r="C317">
            <v>200</v>
          </cell>
          <cell r="G317">
            <v>0</v>
          </cell>
        </row>
        <row r="318">
          <cell r="A318" t="str">
            <v>3083R</v>
          </cell>
          <cell r="C318">
            <v>210</v>
          </cell>
          <cell r="G318">
            <v>0</v>
          </cell>
        </row>
        <row r="319">
          <cell r="A319" t="str">
            <v>3083RD</v>
          </cell>
          <cell r="C319">
            <v>110</v>
          </cell>
          <cell r="G319">
            <v>0</v>
          </cell>
        </row>
        <row r="320">
          <cell r="A320" t="str">
            <v>3083RD</v>
          </cell>
          <cell r="C320">
            <v>210</v>
          </cell>
          <cell r="G320">
            <v>0</v>
          </cell>
        </row>
        <row r="321">
          <cell r="A321" t="str">
            <v>3085R</v>
          </cell>
          <cell r="C321">
            <v>100</v>
          </cell>
          <cell r="G321">
            <v>-8235.93</v>
          </cell>
        </row>
        <row r="322">
          <cell r="A322" t="str">
            <v>3085R</v>
          </cell>
          <cell r="C322">
            <v>110</v>
          </cell>
          <cell r="G322">
            <v>0</v>
          </cell>
        </row>
        <row r="323">
          <cell r="A323" t="str">
            <v>3085R</v>
          </cell>
          <cell r="C323">
            <v>200</v>
          </cell>
          <cell r="G323">
            <v>-2313.7600000000002</v>
          </cell>
        </row>
        <row r="324">
          <cell r="A324" t="str">
            <v>3085R</v>
          </cell>
          <cell r="C324">
            <v>210</v>
          </cell>
          <cell r="G324">
            <v>0</v>
          </cell>
        </row>
        <row r="325">
          <cell r="A325" t="str">
            <v>3085RD</v>
          </cell>
          <cell r="C325">
            <v>110</v>
          </cell>
          <cell r="G325">
            <v>0</v>
          </cell>
        </row>
        <row r="326">
          <cell r="A326" t="str">
            <v>3085RD</v>
          </cell>
          <cell r="C326">
            <v>210</v>
          </cell>
          <cell r="G326">
            <v>0</v>
          </cell>
        </row>
        <row r="327">
          <cell r="A327" t="str">
            <v>3087R</v>
          </cell>
          <cell r="C327">
            <v>100</v>
          </cell>
          <cell r="G327">
            <v>-4093.12</v>
          </cell>
        </row>
        <row r="328">
          <cell r="A328" t="str">
            <v>3087R</v>
          </cell>
          <cell r="C328">
            <v>110</v>
          </cell>
          <cell r="G328">
            <v>0</v>
          </cell>
        </row>
        <row r="329">
          <cell r="A329" t="str">
            <v>3087R</v>
          </cell>
          <cell r="C329">
            <v>200</v>
          </cell>
          <cell r="G329">
            <v>-804.63</v>
          </cell>
        </row>
        <row r="330">
          <cell r="A330" t="str">
            <v>3087R</v>
          </cell>
          <cell r="C330">
            <v>210</v>
          </cell>
          <cell r="G330">
            <v>0</v>
          </cell>
        </row>
        <row r="331">
          <cell r="A331" t="str">
            <v>3087RD</v>
          </cell>
          <cell r="C331">
            <v>110</v>
          </cell>
          <cell r="G331">
            <v>0</v>
          </cell>
        </row>
        <row r="332">
          <cell r="A332" t="str">
            <v>3087RD</v>
          </cell>
          <cell r="C332">
            <v>210</v>
          </cell>
          <cell r="G332">
            <v>0</v>
          </cell>
        </row>
        <row r="333">
          <cell r="A333" t="str">
            <v>3088R</v>
          </cell>
          <cell r="C333">
            <v>100</v>
          </cell>
          <cell r="G333">
            <v>0</v>
          </cell>
        </row>
        <row r="334">
          <cell r="A334" t="str">
            <v>3088R</v>
          </cell>
          <cell r="C334">
            <v>110</v>
          </cell>
          <cell r="G334">
            <v>0</v>
          </cell>
        </row>
        <row r="335">
          <cell r="A335" t="str">
            <v>3088R</v>
          </cell>
          <cell r="C335">
            <v>200</v>
          </cell>
          <cell r="G335">
            <v>0</v>
          </cell>
        </row>
        <row r="336">
          <cell r="A336" t="str">
            <v>3088R</v>
          </cell>
          <cell r="C336">
            <v>210</v>
          </cell>
          <cell r="G336">
            <v>0</v>
          </cell>
        </row>
        <row r="337">
          <cell r="A337" t="str">
            <v>6002R#</v>
          </cell>
          <cell r="C337">
            <v>110</v>
          </cell>
          <cell r="G337">
            <v>0</v>
          </cell>
        </row>
        <row r="338">
          <cell r="A338" t="str">
            <v>6002R#</v>
          </cell>
          <cell r="C338">
            <v>210</v>
          </cell>
          <cell r="G338">
            <v>0</v>
          </cell>
        </row>
        <row r="339">
          <cell r="A339" t="str">
            <v>6004R#</v>
          </cell>
          <cell r="C339">
            <v>110</v>
          </cell>
          <cell r="G339">
            <v>0</v>
          </cell>
        </row>
        <row r="340">
          <cell r="A340" t="str">
            <v>6004R#</v>
          </cell>
          <cell r="C340">
            <v>210</v>
          </cell>
          <cell r="G340">
            <v>0</v>
          </cell>
        </row>
        <row r="341">
          <cell r="A341" t="str">
            <v>6006R#</v>
          </cell>
          <cell r="C341">
            <v>110</v>
          </cell>
          <cell r="G341">
            <v>0</v>
          </cell>
        </row>
        <row r="342">
          <cell r="A342" t="str">
            <v>6006R#</v>
          </cell>
          <cell r="C342">
            <v>210</v>
          </cell>
          <cell r="G342">
            <v>0</v>
          </cell>
        </row>
        <row r="343">
          <cell r="A343" t="str">
            <v>6007R#</v>
          </cell>
          <cell r="C343">
            <v>110</v>
          </cell>
          <cell r="G343">
            <v>0</v>
          </cell>
        </row>
        <row r="344">
          <cell r="A344" t="str">
            <v>6007R#</v>
          </cell>
          <cell r="C344">
            <v>210</v>
          </cell>
          <cell r="G344">
            <v>0</v>
          </cell>
        </row>
        <row r="345">
          <cell r="A345" t="str">
            <v>6008R#</v>
          </cell>
          <cell r="C345">
            <v>110</v>
          </cell>
          <cell r="G345">
            <v>0</v>
          </cell>
        </row>
        <row r="346">
          <cell r="A346" t="str">
            <v>6008R#</v>
          </cell>
          <cell r="C346">
            <v>210</v>
          </cell>
          <cell r="G346">
            <v>0</v>
          </cell>
        </row>
        <row r="347">
          <cell r="A347" t="str">
            <v>6010R#</v>
          </cell>
          <cell r="C347">
            <v>110</v>
          </cell>
          <cell r="G347">
            <v>0</v>
          </cell>
        </row>
        <row r="348">
          <cell r="A348" t="str">
            <v>6011R#</v>
          </cell>
          <cell r="C348">
            <v>110</v>
          </cell>
          <cell r="G348">
            <v>0</v>
          </cell>
        </row>
        <row r="349">
          <cell r="A349" t="str">
            <v>6011R#</v>
          </cell>
          <cell r="C349">
            <v>210</v>
          </cell>
          <cell r="G349">
            <v>0</v>
          </cell>
        </row>
        <row r="350">
          <cell r="A350" t="str">
            <v>6037R#</v>
          </cell>
          <cell r="C350">
            <v>110</v>
          </cell>
          <cell r="G350">
            <v>0</v>
          </cell>
        </row>
        <row r="351">
          <cell r="A351" t="str">
            <v>6039R#</v>
          </cell>
          <cell r="C351">
            <v>112</v>
          </cell>
          <cell r="G351">
            <v>0</v>
          </cell>
        </row>
        <row r="352">
          <cell r="A352" t="str">
            <v>6040R#</v>
          </cell>
          <cell r="C352">
            <v>112</v>
          </cell>
          <cell r="G352">
            <v>0</v>
          </cell>
        </row>
        <row r="353">
          <cell r="A353" t="str">
            <v>6042R#</v>
          </cell>
          <cell r="C353">
            <v>112</v>
          </cell>
          <cell r="G353">
            <v>0</v>
          </cell>
        </row>
        <row r="354">
          <cell r="A354" t="str">
            <v>6046R#</v>
          </cell>
          <cell r="C354">
            <v>112</v>
          </cell>
          <cell r="G354">
            <v>0</v>
          </cell>
        </row>
        <row r="355">
          <cell r="A355" t="str">
            <v>6048R#</v>
          </cell>
          <cell r="C355">
            <v>112</v>
          </cell>
          <cell r="G355">
            <v>0</v>
          </cell>
        </row>
        <row r="356">
          <cell r="A356" t="str">
            <v>6049R#</v>
          </cell>
          <cell r="C356">
            <v>112</v>
          </cell>
          <cell r="G356">
            <v>1</v>
          </cell>
        </row>
        <row r="357">
          <cell r="A357" t="str">
            <v>6050R#</v>
          </cell>
          <cell r="C357">
            <v>112</v>
          </cell>
          <cell r="G357">
            <v>0</v>
          </cell>
        </row>
        <row r="358">
          <cell r="A358" t="str">
            <v>6051R#</v>
          </cell>
          <cell r="C358">
            <v>112</v>
          </cell>
          <cell r="G358">
            <v>0</v>
          </cell>
        </row>
        <row r="359">
          <cell r="A359" t="str">
            <v>6052R#</v>
          </cell>
          <cell r="C359">
            <v>112</v>
          </cell>
          <cell r="G359">
            <v>0</v>
          </cell>
        </row>
        <row r="360">
          <cell r="A360" t="str">
            <v>6054R#</v>
          </cell>
          <cell r="C360">
            <v>112</v>
          </cell>
          <cell r="G360">
            <v>1</v>
          </cell>
        </row>
        <row r="361">
          <cell r="A361" t="str">
            <v>6058R#</v>
          </cell>
          <cell r="C361">
            <v>112</v>
          </cell>
          <cell r="G361">
            <v>0</v>
          </cell>
        </row>
        <row r="362">
          <cell r="A362" t="str">
            <v>6060#</v>
          </cell>
          <cell r="C362">
            <v>110</v>
          </cell>
          <cell r="G362">
            <v>10</v>
          </cell>
        </row>
        <row r="363">
          <cell r="A363" t="str">
            <v>6060#</v>
          </cell>
          <cell r="C363">
            <v>210</v>
          </cell>
          <cell r="G363">
            <v>5</v>
          </cell>
        </row>
        <row r="364">
          <cell r="A364" t="str">
            <v>6061R#</v>
          </cell>
          <cell r="C364">
            <v>112</v>
          </cell>
          <cell r="G364">
            <v>0</v>
          </cell>
        </row>
        <row r="365">
          <cell r="A365" t="str">
            <v>6070R#</v>
          </cell>
          <cell r="C365">
            <v>112</v>
          </cell>
          <cell r="G365">
            <v>1</v>
          </cell>
        </row>
        <row r="366">
          <cell r="A366" t="str">
            <v>6071R#</v>
          </cell>
          <cell r="C366">
            <v>112</v>
          </cell>
          <cell r="G366">
            <v>3</v>
          </cell>
        </row>
        <row r="367">
          <cell r="A367" t="str">
            <v>6074R#</v>
          </cell>
          <cell r="C367">
            <v>112</v>
          </cell>
          <cell r="G367">
            <v>1</v>
          </cell>
        </row>
        <row r="368">
          <cell r="A368" t="str">
            <v>6080R#</v>
          </cell>
          <cell r="C368">
            <v>110</v>
          </cell>
          <cell r="G368">
            <v>1</v>
          </cell>
        </row>
        <row r="369">
          <cell r="A369" t="str">
            <v>6080R#</v>
          </cell>
          <cell r="C369">
            <v>210</v>
          </cell>
          <cell r="G369">
            <v>0</v>
          </cell>
        </row>
        <row r="370">
          <cell r="A370" t="str">
            <v>6083R#</v>
          </cell>
          <cell r="C370">
            <v>110</v>
          </cell>
          <cell r="G370">
            <v>1</v>
          </cell>
        </row>
        <row r="371">
          <cell r="A371" t="str">
            <v>6083R#</v>
          </cell>
          <cell r="C371">
            <v>210</v>
          </cell>
          <cell r="G371">
            <v>0</v>
          </cell>
        </row>
        <row r="372">
          <cell r="A372" t="str">
            <v>6085R#</v>
          </cell>
          <cell r="C372">
            <v>110</v>
          </cell>
          <cell r="G372">
            <v>0</v>
          </cell>
        </row>
        <row r="373">
          <cell r="A373" t="str">
            <v>6085R#</v>
          </cell>
          <cell r="C373">
            <v>210</v>
          </cell>
          <cell r="G373">
            <v>0</v>
          </cell>
        </row>
        <row r="374">
          <cell r="A374" t="str">
            <v>6087R#</v>
          </cell>
          <cell r="C374">
            <v>110</v>
          </cell>
          <cell r="G374">
            <v>0</v>
          </cell>
        </row>
        <row r="375">
          <cell r="A375" t="str">
            <v>6087R#</v>
          </cell>
          <cell r="C375">
            <v>210</v>
          </cell>
          <cell r="G375">
            <v>0</v>
          </cell>
        </row>
        <row r="376">
          <cell r="A376" t="str">
            <v>6088R#</v>
          </cell>
          <cell r="C376">
            <v>110</v>
          </cell>
          <cell r="G376">
            <v>0</v>
          </cell>
        </row>
        <row r="377">
          <cell r="A377" t="str">
            <v>6088R#</v>
          </cell>
          <cell r="C377">
            <v>210</v>
          </cell>
          <cell r="G377">
            <v>0</v>
          </cell>
        </row>
        <row r="378">
          <cell r="A378" t="str">
            <v>6142#</v>
          </cell>
          <cell r="C378">
            <v>100</v>
          </cell>
          <cell r="G378">
            <v>61</v>
          </cell>
        </row>
        <row r="379">
          <cell r="A379" t="str">
            <v>6142#</v>
          </cell>
          <cell r="C379">
            <v>200</v>
          </cell>
          <cell r="G379">
            <v>74</v>
          </cell>
        </row>
        <row r="380">
          <cell r="A380" t="str">
            <v>3165R</v>
          </cell>
          <cell r="C380">
            <v>160</v>
          </cell>
          <cell r="G380">
            <v>-17420.189999999999</v>
          </cell>
        </row>
        <row r="381">
          <cell r="A381" t="str">
            <v>3165R</v>
          </cell>
          <cell r="C381">
            <v>162</v>
          </cell>
          <cell r="G381">
            <v>-4254.24</v>
          </cell>
        </row>
        <row r="382">
          <cell r="A382" t="str">
            <v>3165R</v>
          </cell>
          <cell r="C382">
            <v>260</v>
          </cell>
          <cell r="G382">
            <v>-23936.58</v>
          </cell>
        </row>
        <row r="383">
          <cell r="A383" t="str">
            <v>3175R</v>
          </cell>
          <cell r="C383">
            <v>160</v>
          </cell>
          <cell r="G383">
            <v>-2153.04</v>
          </cell>
        </row>
        <row r="384">
          <cell r="A384" t="str">
            <v>3175R</v>
          </cell>
          <cell r="C384">
            <v>162</v>
          </cell>
          <cell r="G384">
            <v>-717.68</v>
          </cell>
        </row>
        <row r="385">
          <cell r="A385" t="str">
            <v>3175R</v>
          </cell>
          <cell r="C385">
            <v>260</v>
          </cell>
          <cell r="G385">
            <v>-2421.23</v>
          </cell>
        </row>
        <row r="386">
          <cell r="A386" t="str">
            <v>3180R</v>
          </cell>
          <cell r="C386">
            <v>160</v>
          </cell>
          <cell r="G386">
            <v>-15773.92</v>
          </cell>
        </row>
        <row r="387">
          <cell r="A387" t="str">
            <v>3180R</v>
          </cell>
          <cell r="C387">
            <v>260</v>
          </cell>
          <cell r="G387">
            <v>-18843.45</v>
          </cell>
        </row>
        <row r="388">
          <cell r="A388">
            <v>3190</v>
          </cell>
          <cell r="C388">
            <v>160</v>
          </cell>
          <cell r="G388">
            <v>-12113.33</v>
          </cell>
        </row>
        <row r="389">
          <cell r="A389">
            <v>3190</v>
          </cell>
          <cell r="C389">
            <v>162</v>
          </cell>
          <cell r="G389">
            <v>-3676.97</v>
          </cell>
        </row>
        <row r="390">
          <cell r="A390">
            <v>3190</v>
          </cell>
          <cell r="C390">
            <v>260</v>
          </cell>
          <cell r="G390">
            <v>-8082.85</v>
          </cell>
        </row>
        <row r="391">
          <cell r="A391">
            <v>3195</v>
          </cell>
          <cell r="C391">
            <v>160</v>
          </cell>
          <cell r="G391">
            <v>-1033.75</v>
          </cell>
        </row>
        <row r="392">
          <cell r="A392">
            <v>3195</v>
          </cell>
          <cell r="C392">
            <v>162</v>
          </cell>
          <cell r="G392">
            <v>16811.8</v>
          </cell>
        </row>
        <row r="393">
          <cell r="A393">
            <v>3195</v>
          </cell>
          <cell r="C393">
            <v>260</v>
          </cell>
          <cell r="G393">
            <v>0</v>
          </cell>
        </row>
        <row r="394">
          <cell r="A394">
            <v>3260</v>
          </cell>
          <cell r="C394">
            <v>160</v>
          </cell>
          <cell r="G394">
            <v>-17887.23</v>
          </cell>
        </row>
        <row r="395">
          <cell r="A395">
            <v>3260</v>
          </cell>
          <cell r="C395">
            <v>162</v>
          </cell>
          <cell r="G395">
            <v>-2940.85</v>
          </cell>
        </row>
        <row r="396">
          <cell r="A396">
            <v>3260</v>
          </cell>
          <cell r="C396">
            <v>260</v>
          </cell>
          <cell r="G396">
            <v>-9354.57</v>
          </cell>
        </row>
        <row r="397">
          <cell r="A397">
            <v>3261</v>
          </cell>
          <cell r="C397">
            <v>160</v>
          </cell>
          <cell r="G397">
            <v>-8978.2000000000007</v>
          </cell>
        </row>
        <row r="398">
          <cell r="A398">
            <v>3270</v>
          </cell>
          <cell r="C398">
            <v>160</v>
          </cell>
          <cell r="G398">
            <v>-1973.62</v>
          </cell>
        </row>
        <row r="399">
          <cell r="A399">
            <v>3270</v>
          </cell>
          <cell r="C399">
            <v>162</v>
          </cell>
          <cell r="G399">
            <v>-358.84</v>
          </cell>
        </row>
        <row r="400">
          <cell r="A400">
            <v>3270</v>
          </cell>
          <cell r="C400">
            <v>260</v>
          </cell>
          <cell r="G400">
            <v>-2421.23</v>
          </cell>
        </row>
        <row r="401">
          <cell r="A401">
            <v>3272</v>
          </cell>
          <cell r="C401">
            <v>160</v>
          </cell>
          <cell r="G401">
            <v>-1973.62</v>
          </cell>
        </row>
        <row r="402">
          <cell r="A402">
            <v>3275</v>
          </cell>
          <cell r="C402">
            <v>160</v>
          </cell>
          <cell r="G402">
            <v>3817.73</v>
          </cell>
        </row>
        <row r="403">
          <cell r="A403">
            <v>3275</v>
          </cell>
          <cell r="C403">
            <v>162</v>
          </cell>
          <cell r="G403">
            <v>-869.57</v>
          </cell>
        </row>
        <row r="404">
          <cell r="A404">
            <v>3275</v>
          </cell>
          <cell r="C404">
            <v>170</v>
          </cell>
          <cell r="G404">
            <v>2998.54</v>
          </cell>
        </row>
        <row r="405">
          <cell r="A405">
            <v>3275</v>
          </cell>
          <cell r="C405">
            <v>260</v>
          </cell>
          <cell r="G405">
            <v>-2455.0700000000002</v>
          </cell>
        </row>
        <row r="406">
          <cell r="A406">
            <v>3276</v>
          </cell>
          <cell r="C406">
            <v>160</v>
          </cell>
          <cell r="G406">
            <v>-1156.92</v>
          </cell>
        </row>
        <row r="407">
          <cell r="A407">
            <v>3280</v>
          </cell>
          <cell r="C407">
            <v>160</v>
          </cell>
          <cell r="G407">
            <v>0</v>
          </cell>
        </row>
        <row r="408">
          <cell r="A408">
            <v>3290</v>
          </cell>
          <cell r="C408">
            <v>160</v>
          </cell>
          <cell r="G408">
            <v>-469.55</v>
          </cell>
        </row>
        <row r="409">
          <cell r="A409">
            <v>3290</v>
          </cell>
          <cell r="C409">
            <v>162</v>
          </cell>
          <cell r="G409">
            <v>-2378.27</v>
          </cell>
        </row>
        <row r="410">
          <cell r="A410">
            <v>3290</v>
          </cell>
          <cell r="C410">
            <v>260</v>
          </cell>
          <cell r="G410">
            <v>550</v>
          </cell>
        </row>
        <row r="411">
          <cell r="A411">
            <v>3291</v>
          </cell>
          <cell r="C411">
            <v>160</v>
          </cell>
          <cell r="G411">
            <v>-3241.09</v>
          </cell>
        </row>
        <row r="412">
          <cell r="A412">
            <v>3295</v>
          </cell>
          <cell r="C412">
            <v>160</v>
          </cell>
          <cell r="G412">
            <v>0</v>
          </cell>
        </row>
        <row r="413">
          <cell r="A413">
            <v>3295</v>
          </cell>
          <cell r="C413">
            <v>162</v>
          </cell>
          <cell r="G413">
            <v>0</v>
          </cell>
        </row>
        <row r="414">
          <cell r="A414">
            <v>3295</v>
          </cell>
          <cell r="C414">
            <v>260</v>
          </cell>
          <cell r="G414">
            <v>-2677.3</v>
          </cell>
        </row>
        <row r="415">
          <cell r="A415">
            <v>3296</v>
          </cell>
          <cell r="C415">
            <v>160</v>
          </cell>
          <cell r="G415">
            <v>-1743.99</v>
          </cell>
        </row>
        <row r="416">
          <cell r="A416" t="str">
            <v>4180R</v>
          </cell>
          <cell r="C416">
            <v>160</v>
          </cell>
          <cell r="G416">
            <v>10355.64</v>
          </cell>
        </row>
        <row r="417">
          <cell r="A417" t="str">
            <v>4180R</v>
          </cell>
          <cell r="C417">
            <v>260</v>
          </cell>
          <cell r="G417">
            <v>17193.8</v>
          </cell>
        </row>
        <row r="418">
          <cell r="A418">
            <v>3205</v>
          </cell>
          <cell r="C418">
            <v>121</v>
          </cell>
          <cell r="G418">
            <v>-220102.7</v>
          </cell>
        </row>
        <row r="419">
          <cell r="A419">
            <v>3205</v>
          </cell>
          <cell r="C419">
            <v>220</v>
          </cell>
          <cell r="G419">
            <v>-36517.39</v>
          </cell>
        </row>
        <row r="420">
          <cell r="A420">
            <v>3206</v>
          </cell>
          <cell r="C420">
            <v>121</v>
          </cell>
          <cell r="G420">
            <v>-646713.47</v>
          </cell>
        </row>
        <row r="421">
          <cell r="A421">
            <v>3206</v>
          </cell>
          <cell r="C421">
            <v>220</v>
          </cell>
          <cell r="G421">
            <v>-478675.68</v>
          </cell>
        </row>
        <row r="422">
          <cell r="A422">
            <v>3209</v>
          </cell>
          <cell r="C422">
            <v>120</v>
          </cell>
          <cell r="G422">
            <v>-562585.63</v>
          </cell>
        </row>
        <row r="423">
          <cell r="A423">
            <v>3209</v>
          </cell>
          <cell r="C423">
            <v>122</v>
          </cell>
          <cell r="G423">
            <v>-268293.93</v>
          </cell>
        </row>
        <row r="424">
          <cell r="A424">
            <v>3209</v>
          </cell>
          <cell r="C424">
            <v>220</v>
          </cell>
          <cell r="G424">
            <v>-129199.13</v>
          </cell>
        </row>
        <row r="425">
          <cell r="A425">
            <v>3211</v>
          </cell>
          <cell r="C425">
            <v>120</v>
          </cell>
          <cell r="G425">
            <v>0</v>
          </cell>
        </row>
        <row r="426">
          <cell r="A426">
            <v>3211</v>
          </cell>
          <cell r="C426">
            <v>122</v>
          </cell>
          <cell r="G426">
            <v>0</v>
          </cell>
        </row>
        <row r="427">
          <cell r="A427">
            <v>3211</v>
          </cell>
          <cell r="C427">
            <v>220</v>
          </cell>
          <cell r="G427">
            <v>0</v>
          </cell>
        </row>
        <row r="428">
          <cell r="A428">
            <v>3230</v>
          </cell>
          <cell r="C428">
            <v>120</v>
          </cell>
          <cell r="G428">
            <v>-54913.04</v>
          </cell>
        </row>
        <row r="429">
          <cell r="A429">
            <v>3230</v>
          </cell>
          <cell r="C429">
            <v>121</v>
          </cell>
          <cell r="G429">
            <v>0</v>
          </cell>
        </row>
        <row r="430">
          <cell r="A430">
            <v>3230</v>
          </cell>
          <cell r="C430">
            <v>122</v>
          </cell>
          <cell r="G430">
            <v>0</v>
          </cell>
        </row>
        <row r="431">
          <cell r="A431">
            <v>3230</v>
          </cell>
          <cell r="C431">
            <v>220</v>
          </cell>
          <cell r="G431">
            <v>-8913.0400000000009</v>
          </cell>
        </row>
        <row r="432">
          <cell r="A432">
            <v>3232</v>
          </cell>
          <cell r="C432">
            <v>120</v>
          </cell>
          <cell r="G432">
            <v>0</v>
          </cell>
        </row>
        <row r="433">
          <cell r="A433">
            <v>3232</v>
          </cell>
          <cell r="C433">
            <v>220</v>
          </cell>
          <cell r="G433">
            <v>0</v>
          </cell>
        </row>
        <row r="434">
          <cell r="A434" t="str">
            <v>6205#</v>
          </cell>
          <cell r="C434">
            <v>121</v>
          </cell>
          <cell r="G434">
            <v>8</v>
          </cell>
        </row>
        <row r="435">
          <cell r="A435" t="str">
            <v>6205#</v>
          </cell>
          <cell r="C435">
            <v>220</v>
          </cell>
          <cell r="G435">
            <v>1</v>
          </cell>
        </row>
        <row r="436">
          <cell r="A436" t="str">
            <v>6206#</v>
          </cell>
          <cell r="C436">
            <v>121</v>
          </cell>
          <cell r="G436">
            <v>26</v>
          </cell>
        </row>
        <row r="437">
          <cell r="A437" t="str">
            <v>6206#</v>
          </cell>
          <cell r="C437">
            <v>220</v>
          </cell>
          <cell r="G437">
            <v>22</v>
          </cell>
        </row>
        <row r="438">
          <cell r="A438" t="str">
            <v>6209#</v>
          </cell>
          <cell r="C438">
            <v>120</v>
          </cell>
          <cell r="G438">
            <v>26</v>
          </cell>
        </row>
        <row r="439">
          <cell r="A439" t="str">
            <v>6209#</v>
          </cell>
          <cell r="C439">
            <v>122</v>
          </cell>
          <cell r="G439">
            <v>6</v>
          </cell>
        </row>
        <row r="440">
          <cell r="A440" t="str">
            <v>6209#</v>
          </cell>
          <cell r="C440">
            <v>220</v>
          </cell>
          <cell r="G440">
            <v>5</v>
          </cell>
        </row>
        <row r="441">
          <cell r="A441" t="str">
            <v>6211#</v>
          </cell>
          <cell r="C441">
            <v>120</v>
          </cell>
          <cell r="G441">
            <v>0</v>
          </cell>
        </row>
        <row r="442">
          <cell r="A442" t="str">
            <v>6211#</v>
          </cell>
          <cell r="C442">
            <v>122</v>
          </cell>
          <cell r="G442">
            <v>0</v>
          </cell>
        </row>
        <row r="443">
          <cell r="A443" t="str">
            <v>6211#</v>
          </cell>
          <cell r="C443">
            <v>220</v>
          </cell>
          <cell r="G443">
            <v>0</v>
          </cell>
        </row>
        <row r="444">
          <cell r="A444" t="str">
            <v>6230#</v>
          </cell>
          <cell r="C444">
            <v>120</v>
          </cell>
          <cell r="G444">
            <v>13</v>
          </cell>
        </row>
        <row r="445">
          <cell r="A445" t="str">
            <v>6230#</v>
          </cell>
          <cell r="C445">
            <v>121</v>
          </cell>
          <cell r="G445">
            <v>0</v>
          </cell>
        </row>
        <row r="446">
          <cell r="A446" t="str">
            <v>6230#</v>
          </cell>
          <cell r="C446">
            <v>122</v>
          </cell>
          <cell r="G446">
            <v>0</v>
          </cell>
        </row>
        <row r="447">
          <cell r="A447" t="str">
            <v>6230#</v>
          </cell>
          <cell r="C447">
            <v>220</v>
          </cell>
          <cell r="G447">
            <v>6</v>
          </cell>
        </row>
        <row r="448">
          <cell r="A448" t="str">
            <v>6232#</v>
          </cell>
          <cell r="C448">
            <v>120</v>
          </cell>
          <cell r="G448">
            <v>0</v>
          </cell>
        </row>
        <row r="449">
          <cell r="A449" t="str">
            <v>6232#</v>
          </cell>
          <cell r="C449">
            <v>220</v>
          </cell>
          <cell r="G449">
            <v>0</v>
          </cell>
        </row>
        <row r="450">
          <cell r="A450">
            <v>3300</v>
          </cell>
          <cell r="C450">
            <v>140</v>
          </cell>
          <cell r="G450">
            <v>-168658.4</v>
          </cell>
        </row>
        <row r="451">
          <cell r="A451">
            <v>3300</v>
          </cell>
          <cell r="C451">
            <v>142</v>
          </cell>
          <cell r="G451">
            <v>-23132.959999999999</v>
          </cell>
        </row>
        <row r="452">
          <cell r="A452">
            <v>3300</v>
          </cell>
          <cell r="C452">
            <v>147</v>
          </cell>
          <cell r="G452">
            <v>-11140.08</v>
          </cell>
        </row>
        <row r="453">
          <cell r="A453">
            <v>3300</v>
          </cell>
          <cell r="C453">
            <v>150</v>
          </cell>
          <cell r="G453">
            <v>-2180</v>
          </cell>
        </row>
        <row r="454">
          <cell r="A454">
            <v>3300</v>
          </cell>
          <cell r="C454">
            <v>170</v>
          </cell>
          <cell r="G454">
            <v>-3497.52</v>
          </cell>
        </row>
        <row r="455">
          <cell r="A455">
            <v>3300</v>
          </cell>
          <cell r="C455">
            <v>240</v>
          </cell>
          <cell r="G455">
            <v>-68558.44</v>
          </cell>
        </row>
        <row r="456">
          <cell r="A456">
            <v>3300</v>
          </cell>
          <cell r="C456">
            <v>340</v>
          </cell>
          <cell r="G456">
            <v>-47195.3</v>
          </cell>
        </row>
        <row r="457">
          <cell r="A457">
            <v>3300</v>
          </cell>
          <cell r="C457">
            <v>440</v>
          </cell>
          <cell r="G457">
            <v>-24934.560000000001</v>
          </cell>
        </row>
        <row r="458">
          <cell r="A458" t="str">
            <v>3300#</v>
          </cell>
          <cell r="C458">
            <v>140</v>
          </cell>
          <cell r="G458">
            <v>647</v>
          </cell>
        </row>
        <row r="459">
          <cell r="A459" t="str">
            <v>3300#</v>
          </cell>
          <cell r="C459">
            <v>142</v>
          </cell>
          <cell r="G459">
            <v>77</v>
          </cell>
        </row>
        <row r="460">
          <cell r="A460" t="str">
            <v>3300#</v>
          </cell>
          <cell r="C460">
            <v>147</v>
          </cell>
          <cell r="G460">
            <v>25</v>
          </cell>
        </row>
        <row r="461">
          <cell r="A461" t="str">
            <v>3300#</v>
          </cell>
          <cell r="C461">
            <v>150</v>
          </cell>
          <cell r="G461">
            <v>8</v>
          </cell>
        </row>
        <row r="462">
          <cell r="A462" t="str">
            <v>3300#</v>
          </cell>
          <cell r="C462">
            <v>170</v>
          </cell>
          <cell r="G462">
            <v>3</v>
          </cell>
        </row>
        <row r="463">
          <cell r="A463" t="str">
            <v>3300#</v>
          </cell>
          <cell r="C463">
            <v>240</v>
          </cell>
          <cell r="G463">
            <v>301</v>
          </cell>
        </row>
        <row r="464">
          <cell r="A464" t="str">
            <v>3300#</v>
          </cell>
          <cell r="C464">
            <v>340</v>
          </cell>
          <cell r="G464">
            <v>192</v>
          </cell>
        </row>
        <row r="465">
          <cell r="A465" t="str">
            <v>3300#</v>
          </cell>
          <cell r="C465">
            <v>440</v>
          </cell>
          <cell r="G465">
            <v>112</v>
          </cell>
        </row>
        <row r="466">
          <cell r="A466">
            <v>3301</v>
          </cell>
          <cell r="C466">
            <v>140</v>
          </cell>
          <cell r="G466">
            <v>-23353.119999999999</v>
          </cell>
        </row>
        <row r="467">
          <cell r="A467">
            <v>3301</v>
          </cell>
          <cell r="C467">
            <v>142</v>
          </cell>
          <cell r="G467">
            <v>-12186.1</v>
          </cell>
        </row>
        <row r="468">
          <cell r="A468">
            <v>3301</v>
          </cell>
          <cell r="C468">
            <v>147</v>
          </cell>
          <cell r="G468">
            <v>-208.68</v>
          </cell>
        </row>
        <row r="469">
          <cell r="A469">
            <v>3301</v>
          </cell>
          <cell r="C469">
            <v>240</v>
          </cell>
          <cell r="G469">
            <v>-9007.5</v>
          </cell>
        </row>
        <row r="470">
          <cell r="A470">
            <v>3301</v>
          </cell>
          <cell r="C470">
            <v>340</v>
          </cell>
          <cell r="G470">
            <v>-1852.84</v>
          </cell>
        </row>
        <row r="471">
          <cell r="A471">
            <v>3301</v>
          </cell>
          <cell r="C471">
            <v>440</v>
          </cell>
          <cell r="G471">
            <v>-1093.92</v>
          </cell>
        </row>
        <row r="472">
          <cell r="A472" t="str">
            <v>3301#</v>
          </cell>
          <cell r="C472">
            <v>140</v>
          </cell>
          <cell r="G472">
            <v>150</v>
          </cell>
        </row>
        <row r="473">
          <cell r="A473" t="str">
            <v>3301#</v>
          </cell>
          <cell r="C473">
            <v>142</v>
          </cell>
          <cell r="G473">
            <v>67</v>
          </cell>
        </row>
        <row r="474">
          <cell r="A474" t="str">
            <v>3301#</v>
          </cell>
          <cell r="C474">
            <v>147</v>
          </cell>
          <cell r="G474">
            <v>4</v>
          </cell>
        </row>
        <row r="475">
          <cell r="A475" t="str">
            <v>3301#</v>
          </cell>
          <cell r="C475">
            <v>240</v>
          </cell>
          <cell r="G475">
            <v>75</v>
          </cell>
        </row>
        <row r="476">
          <cell r="A476" t="str">
            <v>3301#</v>
          </cell>
          <cell r="C476">
            <v>340</v>
          </cell>
          <cell r="G476">
            <v>27</v>
          </cell>
        </row>
        <row r="477">
          <cell r="A477" t="str">
            <v>3301#</v>
          </cell>
          <cell r="C477">
            <v>440</v>
          </cell>
          <cell r="G477">
            <v>12</v>
          </cell>
        </row>
        <row r="478">
          <cell r="A478">
            <v>3302</v>
          </cell>
          <cell r="C478">
            <v>140</v>
          </cell>
          <cell r="G478">
            <v>-4810.74</v>
          </cell>
        </row>
        <row r="479">
          <cell r="A479">
            <v>3302</v>
          </cell>
          <cell r="C479">
            <v>142</v>
          </cell>
          <cell r="G479">
            <v>0</v>
          </cell>
        </row>
        <row r="480">
          <cell r="A480">
            <v>3302</v>
          </cell>
          <cell r="C480">
            <v>147</v>
          </cell>
          <cell r="G480">
            <v>-104.34</v>
          </cell>
        </row>
        <row r="481">
          <cell r="A481">
            <v>3302</v>
          </cell>
          <cell r="C481">
            <v>240</v>
          </cell>
          <cell r="G481">
            <v>-473.04</v>
          </cell>
        </row>
        <row r="482">
          <cell r="A482">
            <v>3302</v>
          </cell>
          <cell r="C482">
            <v>340</v>
          </cell>
          <cell r="G482">
            <v>-1361.33</v>
          </cell>
        </row>
        <row r="483">
          <cell r="A483">
            <v>3302</v>
          </cell>
          <cell r="C483">
            <v>440</v>
          </cell>
          <cell r="G483">
            <v>-827.82</v>
          </cell>
        </row>
        <row r="484">
          <cell r="A484" t="str">
            <v>3302#</v>
          </cell>
          <cell r="C484">
            <v>140</v>
          </cell>
          <cell r="G484">
            <v>85</v>
          </cell>
        </row>
        <row r="485">
          <cell r="A485" t="str">
            <v>3302#</v>
          </cell>
          <cell r="C485">
            <v>142</v>
          </cell>
          <cell r="G485">
            <v>0</v>
          </cell>
        </row>
        <row r="486">
          <cell r="A486" t="str">
            <v>3302#</v>
          </cell>
          <cell r="C486">
            <v>147</v>
          </cell>
          <cell r="G486">
            <v>2</v>
          </cell>
        </row>
        <row r="487">
          <cell r="A487" t="str">
            <v>3302#</v>
          </cell>
          <cell r="C487">
            <v>240</v>
          </cell>
          <cell r="G487">
            <v>8</v>
          </cell>
        </row>
        <row r="488">
          <cell r="A488" t="str">
            <v>3302#</v>
          </cell>
          <cell r="C488">
            <v>340</v>
          </cell>
          <cell r="G488">
            <v>24</v>
          </cell>
        </row>
        <row r="489">
          <cell r="A489" t="str">
            <v>3302#</v>
          </cell>
          <cell r="C489">
            <v>440</v>
          </cell>
          <cell r="G489">
            <v>14</v>
          </cell>
        </row>
        <row r="490">
          <cell r="A490">
            <v>3304</v>
          </cell>
          <cell r="C490">
            <v>140</v>
          </cell>
          <cell r="G490">
            <v>-810.97</v>
          </cell>
        </row>
        <row r="491">
          <cell r="A491">
            <v>3304</v>
          </cell>
          <cell r="C491">
            <v>147</v>
          </cell>
          <cell r="G491">
            <v>-65.459999999999994</v>
          </cell>
        </row>
        <row r="492">
          <cell r="A492">
            <v>3304</v>
          </cell>
          <cell r="C492">
            <v>240</v>
          </cell>
          <cell r="G492">
            <v>533.15</v>
          </cell>
        </row>
        <row r="493">
          <cell r="A493">
            <v>3304</v>
          </cell>
          <cell r="C493">
            <v>340</v>
          </cell>
          <cell r="G493">
            <v>-568.58000000000004</v>
          </cell>
        </row>
        <row r="494">
          <cell r="A494">
            <v>3304</v>
          </cell>
          <cell r="C494">
            <v>440</v>
          </cell>
          <cell r="G494">
            <v>26.81</v>
          </cell>
        </row>
        <row r="495">
          <cell r="A495" t="str">
            <v>3304#</v>
          </cell>
          <cell r="C495">
            <v>140</v>
          </cell>
          <cell r="G495">
            <v>13</v>
          </cell>
        </row>
        <row r="496">
          <cell r="A496" t="str">
            <v>3304#</v>
          </cell>
          <cell r="C496">
            <v>147</v>
          </cell>
          <cell r="G496">
            <v>0</v>
          </cell>
        </row>
        <row r="497">
          <cell r="A497" t="str">
            <v>3304#</v>
          </cell>
          <cell r="C497">
            <v>240</v>
          </cell>
          <cell r="G497">
            <v>-2</v>
          </cell>
        </row>
        <row r="498">
          <cell r="A498" t="str">
            <v>3304#</v>
          </cell>
          <cell r="C498">
            <v>340</v>
          </cell>
          <cell r="G498">
            <v>2</v>
          </cell>
        </row>
        <row r="499">
          <cell r="A499" t="str">
            <v>3304#</v>
          </cell>
          <cell r="C499">
            <v>440</v>
          </cell>
          <cell r="G499">
            <v>-1</v>
          </cell>
        </row>
        <row r="500">
          <cell r="A500" t="str">
            <v>3305#</v>
          </cell>
          <cell r="C500">
            <v>140</v>
          </cell>
          <cell r="G500">
            <v>0</v>
          </cell>
        </row>
        <row r="501">
          <cell r="A501" t="str">
            <v>3305#</v>
          </cell>
          <cell r="C501">
            <v>147</v>
          </cell>
          <cell r="G501">
            <v>0</v>
          </cell>
        </row>
        <row r="502">
          <cell r="A502" t="str">
            <v>3305#</v>
          </cell>
          <cell r="C502">
            <v>240</v>
          </cell>
          <cell r="G502">
            <v>-48</v>
          </cell>
        </row>
        <row r="503">
          <cell r="A503" t="str">
            <v>3305#</v>
          </cell>
          <cell r="C503">
            <v>340</v>
          </cell>
          <cell r="G503">
            <v>-38</v>
          </cell>
        </row>
        <row r="504">
          <cell r="A504" t="str">
            <v>3305#</v>
          </cell>
          <cell r="C504">
            <v>440</v>
          </cell>
          <cell r="G504">
            <v>-6</v>
          </cell>
        </row>
        <row r="505">
          <cell r="A505">
            <v>3312</v>
          </cell>
          <cell r="C505">
            <v>140</v>
          </cell>
          <cell r="G505">
            <v>-2024.76</v>
          </cell>
        </row>
        <row r="506">
          <cell r="A506">
            <v>3312</v>
          </cell>
          <cell r="C506">
            <v>142</v>
          </cell>
          <cell r="G506">
            <v>0</v>
          </cell>
        </row>
        <row r="507">
          <cell r="A507">
            <v>3312</v>
          </cell>
          <cell r="C507">
            <v>147</v>
          </cell>
          <cell r="G507">
            <v>-2048</v>
          </cell>
        </row>
        <row r="508">
          <cell r="A508">
            <v>3312</v>
          </cell>
          <cell r="C508">
            <v>240</v>
          </cell>
          <cell r="G508">
            <v>-1858.73</v>
          </cell>
        </row>
        <row r="509">
          <cell r="A509">
            <v>3312</v>
          </cell>
          <cell r="C509">
            <v>340</v>
          </cell>
          <cell r="G509">
            <v>-902.04</v>
          </cell>
        </row>
        <row r="510">
          <cell r="A510">
            <v>3312</v>
          </cell>
          <cell r="C510">
            <v>440</v>
          </cell>
          <cell r="G510">
            <v>-3048.17</v>
          </cell>
        </row>
        <row r="511">
          <cell r="A511" t="str">
            <v>3312#</v>
          </cell>
          <cell r="C511">
            <v>140</v>
          </cell>
          <cell r="G511">
            <v>11</v>
          </cell>
        </row>
        <row r="512">
          <cell r="A512" t="str">
            <v>3312#</v>
          </cell>
          <cell r="C512">
            <v>142</v>
          </cell>
          <cell r="G512">
            <v>0</v>
          </cell>
        </row>
        <row r="513">
          <cell r="A513" t="str">
            <v>3312#</v>
          </cell>
          <cell r="C513">
            <v>147</v>
          </cell>
          <cell r="G513">
            <v>9</v>
          </cell>
        </row>
        <row r="514">
          <cell r="A514" t="str">
            <v>3312#</v>
          </cell>
          <cell r="C514">
            <v>340</v>
          </cell>
          <cell r="G514">
            <v>5</v>
          </cell>
        </row>
        <row r="515">
          <cell r="A515" t="str">
            <v>3312#</v>
          </cell>
          <cell r="C515">
            <v>440</v>
          </cell>
          <cell r="G515">
            <v>14</v>
          </cell>
        </row>
        <row r="516">
          <cell r="A516">
            <v>3320</v>
          </cell>
          <cell r="C516">
            <v>140</v>
          </cell>
          <cell r="G516">
            <v>-8816.6299999999992</v>
          </cell>
        </row>
        <row r="517">
          <cell r="A517">
            <v>3320</v>
          </cell>
          <cell r="C517">
            <v>142</v>
          </cell>
          <cell r="G517">
            <v>-2083.3000000000002</v>
          </cell>
        </row>
        <row r="518">
          <cell r="A518">
            <v>3320</v>
          </cell>
          <cell r="C518">
            <v>147</v>
          </cell>
          <cell r="G518">
            <v>0</v>
          </cell>
        </row>
        <row r="519">
          <cell r="A519">
            <v>3320</v>
          </cell>
          <cell r="C519">
            <v>240</v>
          </cell>
          <cell r="G519">
            <v>-6232.6</v>
          </cell>
        </row>
        <row r="520">
          <cell r="A520">
            <v>3320</v>
          </cell>
          <cell r="C520">
            <v>340</v>
          </cell>
          <cell r="G520">
            <v>-1017.9</v>
          </cell>
        </row>
        <row r="521">
          <cell r="A521">
            <v>3320</v>
          </cell>
          <cell r="C521">
            <v>440</v>
          </cell>
          <cell r="G521">
            <v>-1091.19</v>
          </cell>
        </row>
        <row r="522">
          <cell r="A522" t="str">
            <v>3320#</v>
          </cell>
          <cell r="C522">
            <v>140</v>
          </cell>
          <cell r="G522">
            <v>46</v>
          </cell>
        </row>
        <row r="523">
          <cell r="A523" t="str">
            <v>3320#</v>
          </cell>
          <cell r="C523">
            <v>142</v>
          </cell>
          <cell r="G523">
            <v>7</v>
          </cell>
        </row>
        <row r="524">
          <cell r="A524" t="str">
            <v>3320#</v>
          </cell>
          <cell r="C524">
            <v>147</v>
          </cell>
          <cell r="G524">
            <v>0</v>
          </cell>
        </row>
        <row r="525">
          <cell r="A525" t="str">
            <v>3320#</v>
          </cell>
          <cell r="C525">
            <v>240</v>
          </cell>
          <cell r="G525">
            <v>22</v>
          </cell>
        </row>
        <row r="526">
          <cell r="A526" t="str">
            <v>3320#</v>
          </cell>
          <cell r="C526">
            <v>340</v>
          </cell>
          <cell r="G526">
            <v>4</v>
          </cell>
        </row>
        <row r="527">
          <cell r="A527" t="str">
            <v>3320#</v>
          </cell>
          <cell r="C527">
            <v>440</v>
          </cell>
          <cell r="G527">
            <v>6</v>
          </cell>
        </row>
        <row r="528">
          <cell r="A528">
            <v>3340</v>
          </cell>
          <cell r="C528">
            <v>140</v>
          </cell>
          <cell r="G528">
            <v>-12360.27</v>
          </cell>
        </row>
        <row r="529">
          <cell r="A529">
            <v>3340</v>
          </cell>
          <cell r="C529">
            <v>142</v>
          </cell>
          <cell r="G529">
            <v>-6022</v>
          </cell>
        </row>
        <row r="530">
          <cell r="A530">
            <v>3340</v>
          </cell>
          <cell r="C530">
            <v>147</v>
          </cell>
          <cell r="G530">
            <v>-19020.03</v>
          </cell>
        </row>
        <row r="531">
          <cell r="A531">
            <v>3340</v>
          </cell>
          <cell r="C531">
            <v>150</v>
          </cell>
          <cell r="G531">
            <v>-11680</v>
          </cell>
        </row>
        <row r="532">
          <cell r="A532">
            <v>3340</v>
          </cell>
          <cell r="C532">
            <v>240</v>
          </cell>
          <cell r="G532">
            <v>-11561.07</v>
          </cell>
        </row>
        <row r="533">
          <cell r="A533">
            <v>3340</v>
          </cell>
          <cell r="C533">
            <v>340</v>
          </cell>
          <cell r="G533">
            <v>-3113.8</v>
          </cell>
        </row>
        <row r="534">
          <cell r="A534">
            <v>3340</v>
          </cell>
          <cell r="C534">
            <v>440</v>
          </cell>
          <cell r="G534">
            <v>-55582.66</v>
          </cell>
        </row>
        <row r="535">
          <cell r="A535" t="str">
            <v>3340#</v>
          </cell>
          <cell r="C535">
            <v>140</v>
          </cell>
          <cell r="G535">
            <v>114</v>
          </cell>
        </row>
        <row r="536">
          <cell r="A536" t="str">
            <v>3340#</v>
          </cell>
          <cell r="C536">
            <v>142</v>
          </cell>
          <cell r="G536">
            <v>41</v>
          </cell>
        </row>
        <row r="537">
          <cell r="A537" t="str">
            <v>3340#</v>
          </cell>
          <cell r="C537">
            <v>147</v>
          </cell>
          <cell r="G537">
            <v>87</v>
          </cell>
        </row>
        <row r="538">
          <cell r="A538" t="str">
            <v>3340#</v>
          </cell>
          <cell r="C538">
            <v>150</v>
          </cell>
          <cell r="G538">
            <v>32</v>
          </cell>
        </row>
        <row r="539">
          <cell r="A539" t="str">
            <v>3340#</v>
          </cell>
          <cell r="C539">
            <v>240</v>
          </cell>
          <cell r="G539">
            <v>104</v>
          </cell>
        </row>
        <row r="540">
          <cell r="A540" t="str">
            <v>3340#</v>
          </cell>
          <cell r="C540">
            <v>340</v>
          </cell>
          <cell r="G540">
            <v>21</v>
          </cell>
        </row>
        <row r="541">
          <cell r="A541" t="str">
            <v>3340#</v>
          </cell>
          <cell r="C541">
            <v>440</v>
          </cell>
          <cell r="G541">
            <v>230</v>
          </cell>
        </row>
        <row r="542">
          <cell r="A542">
            <v>3390</v>
          </cell>
          <cell r="C542">
            <v>140</v>
          </cell>
          <cell r="G542">
            <v>-57913.29</v>
          </cell>
        </row>
        <row r="543">
          <cell r="A543">
            <v>3390</v>
          </cell>
          <cell r="C543">
            <v>142</v>
          </cell>
          <cell r="G543">
            <v>-7218</v>
          </cell>
        </row>
        <row r="544">
          <cell r="A544">
            <v>3390</v>
          </cell>
          <cell r="C544">
            <v>147</v>
          </cell>
          <cell r="G544">
            <v>-5251.81</v>
          </cell>
        </row>
        <row r="545">
          <cell r="A545">
            <v>3390</v>
          </cell>
          <cell r="C545">
            <v>240</v>
          </cell>
          <cell r="G545">
            <v>-8562.9500000000007</v>
          </cell>
        </row>
        <row r="546">
          <cell r="A546">
            <v>3390</v>
          </cell>
          <cell r="C546">
            <v>340</v>
          </cell>
          <cell r="G546">
            <v>-11013.42</v>
          </cell>
        </row>
        <row r="547">
          <cell r="A547">
            <v>3390</v>
          </cell>
          <cell r="C547">
            <v>440</v>
          </cell>
          <cell r="G547">
            <v>-5055.21</v>
          </cell>
        </row>
        <row r="548">
          <cell r="A548" t="str">
            <v>3390#</v>
          </cell>
          <cell r="C548">
            <v>140</v>
          </cell>
          <cell r="G548">
            <v>160</v>
          </cell>
        </row>
        <row r="549">
          <cell r="A549" t="str">
            <v>3390#</v>
          </cell>
          <cell r="C549">
            <v>142</v>
          </cell>
          <cell r="G549">
            <v>16</v>
          </cell>
        </row>
        <row r="550">
          <cell r="A550" t="str">
            <v>3390#</v>
          </cell>
          <cell r="C550">
            <v>147</v>
          </cell>
          <cell r="G550">
            <v>17</v>
          </cell>
        </row>
        <row r="551">
          <cell r="A551" t="str">
            <v>3390#</v>
          </cell>
          <cell r="C551">
            <v>240</v>
          </cell>
          <cell r="G551">
            <v>44</v>
          </cell>
        </row>
        <row r="552">
          <cell r="A552" t="str">
            <v>3390#</v>
          </cell>
          <cell r="C552">
            <v>340</v>
          </cell>
          <cell r="G552">
            <v>40</v>
          </cell>
        </row>
        <row r="553">
          <cell r="A553" t="str">
            <v>3390#</v>
          </cell>
          <cell r="C553">
            <v>440</v>
          </cell>
          <cell r="G553">
            <v>12</v>
          </cell>
        </row>
        <row r="554">
          <cell r="A554">
            <v>3400</v>
          </cell>
          <cell r="C554">
            <v>140</v>
          </cell>
          <cell r="G554">
            <v>-66517.34</v>
          </cell>
        </row>
        <row r="555">
          <cell r="A555">
            <v>3400</v>
          </cell>
          <cell r="C555">
            <v>142</v>
          </cell>
          <cell r="G555">
            <v>-13743.76</v>
          </cell>
        </row>
        <row r="556">
          <cell r="A556">
            <v>3400</v>
          </cell>
          <cell r="C556">
            <v>147</v>
          </cell>
          <cell r="G556">
            <v>-2066.5700000000002</v>
          </cell>
        </row>
        <row r="557">
          <cell r="A557">
            <v>3400</v>
          </cell>
          <cell r="C557">
            <v>240</v>
          </cell>
          <cell r="G557">
            <v>-34525.129999999997</v>
          </cell>
        </row>
        <row r="558">
          <cell r="A558">
            <v>3400</v>
          </cell>
          <cell r="C558">
            <v>340</v>
          </cell>
          <cell r="G558">
            <v>-17637.419999999998</v>
          </cell>
        </row>
        <row r="559">
          <cell r="A559">
            <v>3400</v>
          </cell>
          <cell r="C559">
            <v>440</v>
          </cell>
          <cell r="G559">
            <v>-8601.42</v>
          </cell>
        </row>
        <row r="560">
          <cell r="A560" t="str">
            <v>3400#</v>
          </cell>
          <cell r="C560">
            <v>140</v>
          </cell>
          <cell r="G560">
            <v>541</v>
          </cell>
        </row>
        <row r="561">
          <cell r="A561" t="str">
            <v>3400#</v>
          </cell>
          <cell r="C561">
            <v>142</v>
          </cell>
          <cell r="G561">
            <v>111</v>
          </cell>
        </row>
        <row r="562">
          <cell r="A562" t="str">
            <v>3400#</v>
          </cell>
          <cell r="C562">
            <v>147</v>
          </cell>
          <cell r="G562">
            <v>24</v>
          </cell>
        </row>
        <row r="563">
          <cell r="A563" t="str">
            <v>3400#</v>
          </cell>
          <cell r="C563">
            <v>240</v>
          </cell>
          <cell r="G563">
            <v>259</v>
          </cell>
        </row>
        <row r="564">
          <cell r="A564" t="str">
            <v>3400#</v>
          </cell>
          <cell r="C564">
            <v>340</v>
          </cell>
          <cell r="G564">
            <v>143</v>
          </cell>
        </row>
        <row r="565">
          <cell r="A565" t="str">
            <v>3400#</v>
          </cell>
          <cell r="C565">
            <v>440</v>
          </cell>
          <cell r="G565">
            <v>83</v>
          </cell>
        </row>
        <row r="566">
          <cell r="A566">
            <v>3410</v>
          </cell>
          <cell r="C566">
            <v>140</v>
          </cell>
          <cell r="G566">
            <v>-3436.58</v>
          </cell>
        </row>
        <row r="567">
          <cell r="A567">
            <v>3410</v>
          </cell>
          <cell r="C567">
            <v>142</v>
          </cell>
          <cell r="G567">
            <v>-150</v>
          </cell>
        </row>
        <row r="568">
          <cell r="A568">
            <v>3410</v>
          </cell>
          <cell r="C568">
            <v>147</v>
          </cell>
          <cell r="G568">
            <v>-574.28</v>
          </cell>
        </row>
        <row r="569">
          <cell r="A569">
            <v>3410</v>
          </cell>
          <cell r="C569">
            <v>440</v>
          </cell>
          <cell r="G569">
            <v>-691.03</v>
          </cell>
        </row>
        <row r="570">
          <cell r="A570" t="str">
            <v>3410#</v>
          </cell>
          <cell r="C570">
            <v>140</v>
          </cell>
          <cell r="G570">
            <v>223</v>
          </cell>
        </row>
        <row r="571">
          <cell r="A571" t="str">
            <v>3410#</v>
          </cell>
          <cell r="C571">
            <v>142</v>
          </cell>
          <cell r="G571">
            <v>2</v>
          </cell>
        </row>
        <row r="572">
          <cell r="A572" t="str">
            <v>3410#</v>
          </cell>
          <cell r="C572">
            <v>147</v>
          </cell>
          <cell r="G572">
            <v>25</v>
          </cell>
        </row>
        <row r="573">
          <cell r="A573" t="str">
            <v>3410#</v>
          </cell>
          <cell r="C573">
            <v>440</v>
          </cell>
          <cell r="G573">
            <v>72</v>
          </cell>
        </row>
        <row r="574">
          <cell r="A574">
            <v>3430</v>
          </cell>
          <cell r="C574">
            <v>140</v>
          </cell>
          <cell r="G574">
            <v>-296.73</v>
          </cell>
        </row>
        <row r="575">
          <cell r="A575">
            <v>3430</v>
          </cell>
          <cell r="C575">
            <v>142</v>
          </cell>
          <cell r="G575">
            <v>-662.54</v>
          </cell>
        </row>
        <row r="576">
          <cell r="A576">
            <v>3430</v>
          </cell>
          <cell r="C576">
            <v>147</v>
          </cell>
          <cell r="G576">
            <v>-380</v>
          </cell>
        </row>
        <row r="577">
          <cell r="A577">
            <v>3430</v>
          </cell>
          <cell r="C577">
            <v>240</v>
          </cell>
          <cell r="G577">
            <v>-3629.06</v>
          </cell>
        </row>
        <row r="578">
          <cell r="A578">
            <v>3430</v>
          </cell>
          <cell r="C578">
            <v>340</v>
          </cell>
          <cell r="G578">
            <v>-905.02</v>
          </cell>
        </row>
        <row r="579">
          <cell r="A579">
            <v>3430</v>
          </cell>
          <cell r="C579">
            <v>440</v>
          </cell>
          <cell r="G579">
            <v>-480.5</v>
          </cell>
        </row>
        <row r="580">
          <cell r="A580" t="str">
            <v>3430#</v>
          </cell>
          <cell r="C580">
            <v>140</v>
          </cell>
          <cell r="G580">
            <v>18</v>
          </cell>
        </row>
        <row r="581">
          <cell r="A581" t="str">
            <v>3430#</v>
          </cell>
          <cell r="C581">
            <v>142</v>
          </cell>
          <cell r="G581">
            <v>45</v>
          </cell>
        </row>
        <row r="582">
          <cell r="A582" t="str">
            <v>3430#</v>
          </cell>
          <cell r="C582">
            <v>147</v>
          </cell>
          <cell r="G582">
            <v>19</v>
          </cell>
        </row>
        <row r="583">
          <cell r="A583" t="str">
            <v>3430#</v>
          </cell>
          <cell r="C583">
            <v>240</v>
          </cell>
          <cell r="G583">
            <v>90</v>
          </cell>
        </row>
        <row r="584">
          <cell r="A584" t="str">
            <v>3430#</v>
          </cell>
          <cell r="C584">
            <v>340</v>
          </cell>
          <cell r="G584">
            <v>24</v>
          </cell>
        </row>
        <row r="585">
          <cell r="A585" t="str">
            <v>3430#</v>
          </cell>
          <cell r="C585">
            <v>440</v>
          </cell>
          <cell r="G585">
            <v>65</v>
          </cell>
        </row>
        <row r="586">
          <cell r="A586">
            <v>3160</v>
          </cell>
          <cell r="C586">
            <v>130</v>
          </cell>
          <cell r="G586">
            <v>0</v>
          </cell>
        </row>
        <row r="587">
          <cell r="A587">
            <v>3160</v>
          </cell>
          <cell r="C587">
            <v>230</v>
          </cell>
          <cell r="G587">
            <v>0</v>
          </cell>
        </row>
        <row r="588">
          <cell r="A588">
            <v>3160</v>
          </cell>
          <cell r="C588">
            <v>330</v>
          </cell>
          <cell r="G588">
            <v>0</v>
          </cell>
        </row>
        <row r="589">
          <cell r="A589">
            <v>3160</v>
          </cell>
          <cell r="C589">
            <v>430</v>
          </cell>
          <cell r="G589">
            <v>0</v>
          </cell>
        </row>
        <row r="590">
          <cell r="A590">
            <v>3465</v>
          </cell>
          <cell r="C590">
            <v>130</v>
          </cell>
          <cell r="G590">
            <v>-84626.72</v>
          </cell>
        </row>
        <row r="591">
          <cell r="A591">
            <v>3465</v>
          </cell>
          <cell r="C591">
            <v>230</v>
          </cell>
          <cell r="G591">
            <v>-80912.91</v>
          </cell>
        </row>
        <row r="592">
          <cell r="A592">
            <v>3465</v>
          </cell>
          <cell r="C592">
            <v>330</v>
          </cell>
          <cell r="G592">
            <v>-14181.09</v>
          </cell>
        </row>
        <row r="593">
          <cell r="A593">
            <v>3465</v>
          </cell>
          <cell r="C593">
            <v>430</v>
          </cell>
          <cell r="G593">
            <v>-24352.91</v>
          </cell>
        </row>
        <row r="594">
          <cell r="A594">
            <v>3465</v>
          </cell>
          <cell r="C594">
            <v>935</v>
          </cell>
          <cell r="G594">
            <v>-104474.37</v>
          </cell>
        </row>
        <row r="595">
          <cell r="A595">
            <v>3465</v>
          </cell>
          <cell r="C595">
            <v>936</v>
          </cell>
          <cell r="G595">
            <v>-47820.28</v>
          </cell>
        </row>
        <row r="596">
          <cell r="A596">
            <v>3466</v>
          </cell>
          <cell r="C596">
            <v>130</v>
          </cell>
          <cell r="G596">
            <v>-228800.22</v>
          </cell>
        </row>
        <row r="597">
          <cell r="A597">
            <v>3466</v>
          </cell>
          <cell r="C597">
            <v>230</v>
          </cell>
          <cell r="G597">
            <v>-98311.6</v>
          </cell>
        </row>
        <row r="598">
          <cell r="A598">
            <v>3466</v>
          </cell>
          <cell r="C598">
            <v>330</v>
          </cell>
          <cell r="G598">
            <v>-56524.4</v>
          </cell>
        </row>
        <row r="599">
          <cell r="A599">
            <v>3466</v>
          </cell>
          <cell r="C599">
            <v>430</v>
          </cell>
          <cell r="G599">
            <v>-1564.31</v>
          </cell>
        </row>
        <row r="600">
          <cell r="A600">
            <v>3466</v>
          </cell>
          <cell r="C600">
            <v>935</v>
          </cell>
          <cell r="G600">
            <v>-6137</v>
          </cell>
        </row>
        <row r="601">
          <cell r="A601">
            <v>3466</v>
          </cell>
          <cell r="C601">
            <v>936</v>
          </cell>
          <cell r="G601">
            <v>-910.52</v>
          </cell>
        </row>
        <row r="602">
          <cell r="A602">
            <v>3467</v>
          </cell>
          <cell r="C602">
            <v>130</v>
          </cell>
          <cell r="G602">
            <v>-52827.4</v>
          </cell>
        </row>
        <row r="603">
          <cell r="A603">
            <v>3467</v>
          </cell>
          <cell r="C603">
            <v>230</v>
          </cell>
          <cell r="G603">
            <v>-2068.42</v>
          </cell>
        </row>
        <row r="604">
          <cell r="A604">
            <v>3467</v>
          </cell>
          <cell r="C604">
            <v>330</v>
          </cell>
          <cell r="G604">
            <v>-6.95</v>
          </cell>
        </row>
        <row r="605">
          <cell r="A605">
            <v>3467</v>
          </cell>
          <cell r="C605">
            <v>430</v>
          </cell>
          <cell r="G605">
            <v>0</v>
          </cell>
        </row>
        <row r="606">
          <cell r="A606">
            <v>3467</v>
          </cell>
          <cell r="C606">
            <v>935</v>
          </cell>
          <cell r="G606">
            <v>-6052.66</v>
          </cell>
        </row>
        <row r="607">
          <cell r="A607">
            <v>3467</v>
          </cell>
          <cell r="C607">
            <v>936</v>
          </cell>
          <cell r="G607">
            <v>-325.66000000000003</v>
          </cell>
        </row>
        <row r="608">
          <cell r="A608">
            <v>3468</v>
          </cell>
          <cell r="C608">
            <v>130</v>
          </cell>
          <cell r="G608">
            <v>-76460</v>
          </cell>
        </row>
        <row r="609">
          <cell r="A609">
            <v>3468</v>
          </cell>
          <cell r="C609">
            <v>230</v>
          </cell>
          <cell r="G609">
            <v>-29737.96</v>
          </cell>
        </row>
        <row r="610">
          <cell r="A610">
            <v>3468</v>
          </cell>
          <cell r="C610">
            <v>330</v>
          </cell>
          <cell r="G610">
            <v>-313.58999999999997</v>
          </cell>
        </row>
        <row r="611">
          <cell r="A611">
            <v>3468</v>
          </cell>
          <cell r="C611">
            <v>430</v>
          </cell>
          <cell r="G611">
            <v>-209.2</v>
          </cell>
        </row>
        <row r="612">
          <cell r="A612">
            <v>3468</v>
          </cell>
          <cell r="C612">
            <v>936</v>
          </cell>
          <cell r="G612">
            <v>-226.08</v>
          </cell>
        </row>
        <row r="613">
          <cell r="A613">
            <v>3475</v>
          </cell>
          <cell r="C613">
            <v>130</v>
          </cell>
          <cell r="G613">
            <v>-96667.91</v>
          </cell>
        </row>
        <row r="614">
          <cell r="A614">
            <v>3475</v>
          </cell>
          <cell r="C614">
            <v>132</v>
          </cell>
          <cell r="G614">
            <v>-12482</v>
          </cell>
        </row>
        <row r="615">
          <cell r="A615">
            <v>3475</v>
          </cell>
          <cell r="C615">
            <v>230</v>
          </cell>
          <cell r="G615">
            <v>-25513.51</v>
          </cell>
        </row>
        <row r="616">
          <cell r="A616">
            <v>3475</v>
          </cell>
          <cell r="C616">
            <v>330</v>
          </cell>
          <cell r="G616">
            <v>-20015.96</v>
          </cell>
        </row>
        <row r="617">
          <cell r="A617">
            <v>3475</v>
          </cell>
          <cell r="C617">
            <v>430</v>
          </cell>
          <cell r="G617">
            <v>-12841.22</v>
          </cell>
        </row>
        <row r="618">
          <cell r="A618">
            <v>3480</v>
          </cell>
          <cell r="C618">
            <v>130</v>
          </cell>
          <cell r="G618">
            <v>-12570.05</v>
          </cell>
        </row>
        <row r="619">
          <cell r="A619">
            <v>3480</v>
          </cell>
          <cell r="C619">
            <v>230</v>
          </cell>
          <cell r="G619">
            <v>-5209.1400000000003</v>
          </cell>
        </row>
        <row r="620">
          <cell r="A620">
            <v>3480</v>
          </cell>
          <cell r="C620">
            <v>330</v>
          </cell>
          <cell r="G620">
            <v>-2231.31</v>
          </cell>
        </row>
        <row r="621">
          <cell r="A621">
            <v>3480</v>
          </cell>
          <cell r="C621">
            <v>430</v>
          </cell>
          <cell r="G621">
            <v>-1063.6300000000001</v>
          </cell>
        </row>
        <row r="622">
          <cell r="A622">
            <v>3481</v>
          </cell>
          <cell r="C622">
            <v>130</v>
          </cell>
          <cell r="G622">
            <v>-816.59</v>
          </cell>
        </row>
        <row r="623">
          <cell r="A623">
            <v>3481</v>
          </cell>
          <cell r="C623">
            <v>230</v>
          </cell>
          <cell r="G623">
            <v>-217.4</v>
          </cell>
        </row>
        <row r="624">
          <cell r="A624">
            <v>3481</v>
          </cell>
          <cell r="C624">
            <v>330</v>
          </cell>
          <cell r="G624">
            <v>0</v>
          </cell>
        </row>
        <row r="625">
          <cell r="A625">
            <v>3481</v>
          </cell>
          <cell r="C625">
            <v>430</v>
          </cell>
          <cell r="G625">
            <v>0</v>
          </cell>
        </row>
        <row r="626">
          <cell r="A626">
            <v>3482</v>
          </cell>
          <cell r="C626">
            <v>130</v>
          </cell>
          <cell r="G626">
            <v>-15127.09</v>
          </cell>
        </row>
        <row r="627">
          <cell r="A627">
            <v>3482</v>
          </cell>
          <cell r="C627">
            <v>230</v>
          </cell>
          <cell r="G627">
            <v>-2436.02</v>
          </cell>
        </row>
        <row r="628">
          <cell r="A628">
            <v>3482</v>
          </cell>
          <cell r="C628">
            <v>330</v>
          </cell>
          <cell r="G628">
            <v>-1576.95</v>
          </cell>
        </row>
        <row r="629">
          <cell r="A629">
            <v>3482</v>
          </cell>
          <cell r="C629">
            <v>430</v>
          </cell>
          <cell r="G629">
            <v>-2978.74</v>
          </cell>
        </row>
        <row r="630">
          <cell r="A630">
            <v>3495</v>
          </cell>
          <cell r="C630">
            <v>130</v>
          </cell>
          <cell r="G630">
            <v>0</v>
          </cell>
        </row>
        <row r="631">
          <cell r="A631">
            <v>3500</v>
          </cell>
          <cell r="C631">
            <v>130</v>
          </cell>
          <cell r="G631">
            <v>-13108.69</v>
          </cell>
        </row>
        <row r="632">
          <cell r="A632">
            <v>3500</v>
          </cell>
          <cell r="C632">
            <v>132</v>
          </cell>
          <cell r="G632">
            <v>-3762</v>
          </cell>
        </row>
        <row r="633">
          <cell r="A633">
            <v>3500</v>
          </cell>
          <cell r="C633">
            <v>230</v>
          </cell>
          <cell r="G633">
            <v>-9185.7900000000009</v>
          </cell>
        </row>
        <row r="634">
          <cell r="A634">
            <v>3500</v>
          </cell>
          <cell r="C634">
            <v>330</v>
          </cell>
          <cell r="G634">
            <v>-4076.56</v>
          </cell>
        </row>
        <row r="635">
          <cell r="A635">
            <v>3500</v>
          </cell>
          <cell r="C635">
            <v>430</v>
          </cell>
          <cell r="G635">
            <v>-3574.34</v>
          </cell>
        </row>
        <row r="636">
          <cell r="A636">
            <v>3505</v>
          </cell>
          <cell r="C636">
            <v>130</v>
          </cell>
          <cell r="G636">
            <v>-28432.73</v>
          </cell>
        </row>
        <row r="637">
          <cell r="A637">
            <v>3505</v>
          </cell>
          <cell r="C637">
            <v>132</v>
          </cell>
          <cell r="G637">
            <v>-3770</v>
          </cell>
        </row>
        <row r="638">
          <cell r="A638">
            <v>3505</v>
          </cell>
          <cell r="C638">
            <v>230</v>
          </cell>
          <cell r="G638">
            <v>-6299.37</v>
          </cell>
        </row>
        <row r="639">
          <cell r="A639">
            <v>3505</v>
          </cell>
          <cell r="C639">
            <v>330</v>
          </cell>
          <cell r="G639">
            <v>-1562.93</v>
          </cell>
        </row>
        <row r="640">
          <cell r="A640">
            <v>3505</v>
          </cell>
          <cell r="C640">
            <v>430</v>
          </cell>
          <cell r="G640">
            <v>-167474.42000000001</v>
          </cell>
        </row>
        <row r="641">
          <cell r="A641">
            <v>3505</v>
          </cell>
          <cell r="C641">
            <v>935</v>
          </cell>
          <cell r="G641">
            <v>-8857</v>
          </cell>
        </row>
        <row r="642">
          <cell r="A642">
            <v>3505</v>
          </cell>
          <cell r="C642">
            <v>936</v>
          </cell>
          <cell r="G642">
            <v>0</v>
          </cell>
        </row>
        <row r="643">
          <cell r="A643">
            <v>3510</v>
          </cell>
          <cell r="C643">
            <v>130</v>
          </cell>
          <cell r="G643">
            <v>0</v>
          </cell>
        </row>
        <row r="644">
          <cell r="A644" t="str">
            <v>4076R</v>
          </cell>
          <cell r="C644">
            <v>100</v>
          </cell>
          <cell r="G644">
            <v>0</v>
          </cell>
        </row>
        <row r="645">
          <cell r="A645" t="str">
            <v>4076R</v>
          </cell>
          <cell r="C645">
            <v>110</v>
          </cell>
          <cell r="G645">
            <v>0</v>
          </cell>
        </row>
        <row r="646">
          <cell r="A646" t="str">
            <v>4076R</v>
          </cell>
          <cell r="C646">
            <v>200</v>
          </cell>
          <cell r="G646">
            <v>25725.43</v>
          </cell>
        </row>
        <row r="647">
          <cell r="A647" t="str">
            <v>4090R</v>
          </cell>
          <cell r="C647">
            <v>100</v>
          </cell>
          <cell r="G647">
            <v>37203.25</v>
          </cell>
        </row>
        <row r="648">
          <cell r="A648" t="str">
            <v>4090R</v>
          </cell>
          <cell r="C648">
            <v>110</v>
          </cell>
          <cell r="G648">
            <v>-1.3</v>
          </cell>
        </row>
        <row r="649">
          <cell r="A649" t="str">
            <v>4090R</v>
          </cell>
          <cell r="C649">
            <v>200</v>
          </cell>
          <cell r="G649">
            <v>48697.53</v>
          </cell>
        </row>
        <row r="650">
          <cell r="A650" t="str">
            <v>4090R</v>
          </cell>
          <cell r="C650">
            <v>210</v>
          </cell>
          <cell r="G650">
            <v>161870.76999999999</v>
          </cell>
        </row>
        <row r="651">
          <cell r="A651" t="str">
            <v>4090RR</v>
          </cell>
          <cell r="C651">
            <v>110</v>
          </cell>
          <cell r="G651">
            <v>-1798.9</v>
          </cell>
        </row>
        <row r="652">
          <cell r="A652" t="str">
            <v>4095R</v>
          </cell>
          <cell r="C652">
            <v>100</v>
          </cell>
          <cell r="G652">
            <v>8589.2099999999991</v>
          </cell>
        </row>
        <row r="653">
          <cell r="A653" t="str">
            <v>4095R</v>
          </cell>
          <cell r="C653">
            <v>110</v>
          </cell>
          <cell r="G653">
            <v>52470.38</v>
          </cell>
        </row>
        <row r="654">
          <cell r="A654" t="str">
            <v>4095R</v>
          </cell>
          <cell r="C654">
            <v>200</v>
          </cell>
          <cell r="G654">
            <v>15441.67</v>
          </cell>
        </row>
        <row r="655">
          <cell r="A655" t="str">
            <v>4095R</v>
          </cell>
          <cell r="C655">
            <v>210</v>
          </cell>
          <cell r="G655">
            <v>50379.4</v>
          </cell>
        </row>
        <row r="656">
          <cell r="A656" t="str">
            <v>4095RR</v>
          </cell>
          <cell r="C656">
            <v>110</v>
          </cell>
          <cell r="G656">
            <v>-1187.6400000000001</v>
          </cell>
        </row>
        <row r="657">
          <cell r="A657" t="str">
            <v>4105R</v>
          </cell>
          <cell r="C657">
            <v>100</v>
          </cell>
          <cell r="G657">
            <v>3620.68</v>
          </cell>
        </row>
        <row r="658">
          <cell r="A658" t="str">
            <v>4105R</v>
          </cell>
          <cell r="C658">
            <v>110</v>
          </cell>
          <cell r="G658">
            <v>49458.53</v>
          </cell>
        </row>
        <row r="659">
          <cell r="A659" t="str">
            <v>4105R</v>
          </cell>
          <cell r="C659">
            <v>200</v>
          </cell>
          <cell r="G659">
            <v>36187.43</v>
          </cell>
        </row>
        <row r="660">
          <cell r="A660" t="str">
            <v>4105R</v>
          </cell>
          <cell r="C660">
            <v>210</v>
          </cell>
          <cell r="G660">
            <v>-234.78</v>
          </cell>
        </row>
        <row r="661">
          <cell r="A661" t="str">
            <v>4105RR</v>
          </cell>
          <cell r="C661">
            <v>110</v>
          </cell>
          <cell r="G661">
            <v>-569.49</v>
          </cell>
        </row>
        <row r="662">
          <cell r="A662" t="str">
            <v>4002R</v>
          </cell>
          <cell r="C662">
            <v>100</v>
          </cell>
          <cell r="G662">
            <v>718.84</v>
          </cell>
        </row>
        <row r="663">
          <cell r="A663" t="str">
            <v>4002R</v>
          </cell>
          <cell r="C663">
            <v>110</v>
          </cell>
          <cell r="G663">
            <v>0</v>
          </cell>
        </row>
        <row r="664">
          <cell r="A664" t="str">
            <v>4002R</v>
          </cell>
          <cell r="C664">
            <v>200</v>
          </cell>
          <cell r="G664">
            <v>801.49</v>
          </cell>
        </row>
        <row r="665">
          <cell r="A665" t="str">
            <v>4002R</v>
          </cell>
          <cell r="C665">
            <v>210</v>
          </cell>
          <cell r="G665">
            <v>0</v>
          </cell>
        </row>
        <row r="666">
          <cell r="A666" t="str">
            <v>4002RR</v>
          </cell>
          <cell r="C666">
            <v>110</v>
          </cell>
          <cell r="G666">
            <v>0</v>
          </cell>
        </row>
        <row r="667">
          <cell r="A667" t="str">
            <v>4002RR</v>
          </cell>
          <cell r="C667">
            <v>210</v>
          </cell>
          <cell r="G667">
            <v>0</v>
          </cell>
        </row>
        <row r="668">
          <cell r="A668" t="str">
            <v>4004R</v>
          </cell>
          <cell r="C668">
            <v>100</v>
          </cell>
          <cell r="G668">
            <v>2602.94</v>
          </cell>
        </row>
        <row r="669">
          <cell r="A669" t="str">
            <v>4004R</v>
          </cell>
          <cell r="C669">
            <v>110</v>
          </cell>
          <cell r="G669">
            <v>0</v>
          </cell>
        </row>
        <row r="670">
          <cell r="A670" t="str">
            <v>4004R</v>
          </cell>
          <cell r="C670">
            <v>200</v>
          </cell>
          <cell r="G670">
            <v>2666.81</v>
          </cell>
        </row>
        <row r="671">
          <cell r="A671" t="str">
            <v>4004R</v>
          </cell>
          <cell r="C671">
            <v>210</v>
          </cell>
          <cell r="G671">
            <v>0</v>
          </cell>
        </row>
        <row r="672">
          <cell r="A672" t="str">
            <v>4004RR</v>
          </cell>
          <cell r="C672">
            <v>110</v>
          </cell>
          <cell r="G672">
            <v>0</v>
          </cell>
        </row>
        <row r="673">
          <cell r="A673" t="str">
            <v>4004RR</v>
          </cell>
          <cell r="C673">
            <v>210</v>
          </cell>
          <cell r="G673">
            <v>0</v>
          </cell>
        </row>
        <row r="674">
          <cell r="A674" t="str">
            <v>4006R</v>
          </cell>
          <cell r="C674">
            <v>100</v>
          </cell>
          <cell r="G674">
            <v>3199.45</v>
          </cell>
        </row>
        <row r="675">
          <cell r="A675" t="str">
            <v>4006R</v>
          </cell>
          <cell r="C675">
            <v>110</v>
          </cell>
          <cell r="G675">
            <v>0</v>
          </cell>
        </row>
        <row r="676">
          <cell r="A676" t="str">
            <v>4006R</v>
          </cell>
          <cell r="C676">
            <v>200</v>
          </cell>
          <cell r="G676">
            <v>0</v>
          </cell>
        </row>
        <row r="677">
          <cell r="A677" t="str">
            <v>4006R</v>
          </cell>
          <cell r="C677">
            <v>210</v>
          </cell>
          <cell r="G677">
            <v>0</v>
          </cell>
        </row>
        <row r="678">
          <cell r="A678" t="str">
            <v>4006RR</v>
          </cell>
          <cell r="C678">
            <v>110</v>
          </cell>
          <cell r="G678">
            <v>0</v>
          </cell>
        </row>
        <row r="679">
          <cell r="A679" t="str">
            <v>4006RR</v>
          </cell>
          <cell r="C679">
            <v>210</v>
          </cell>
          <cell r="G679">
            <v>0</v>
          </cell>
        </row>
        <row r="680">
          <cell r="A680" t="str">
            <v>4007R</v>
          </cell>
          <cell r="C680">
            <v>100</v>
          </cell>
          <cell r="G680">
            <v>0</v>
          </cell>
        </row>
        <row r="681">
          <cell r="A681" t="str">
            <v>4007R</v>
          </cell>
          <cell r="C681">
            <v>110</v>
          </cell>
          <cell r="G681">
            <v>0</v>
          </cell>
        </row>
        <row r="682">
          <cell r="A682" t="str">
            <v>4007R</v>
          </cell>
          <cell r="C682">
            <v>210</v>
          </cell>
          <cell r="G682">
            <v>0</v>
          </cell>
        </row>
        <row r="683">
          <cell r="A683" t="str">
            <v>4007RR</v>
          </cell>
          <cell r="C683">
            <v>110</v>
          </cell>
          <cell r="G683">
            <v>0</v>
          </cell>
        </row>
        <row r="684">
          <cell r="A684" t="str">
            <v>4007RR</v>
          </cell>
          <cell r="C684">
            <v>210</v>
          </cell>
          <cell r="G684">
            <v>0</v>
          </cell>
        </row>
        <row r="685">
          <cell r="A685" t="str">
            <v>4008R</v>
          </cell>
          <cell r="C685">
            <v>100</v>
          </cell>
          <cell r="G685">
            <v>-332.36</v>
          </cell>
        </row>
        <row r="686">
          <cell r="A686" t="str">
            <v>4008R</v>
          </cell>
          <cell r="C686">
            <v>110</v>
          </cell>
          <cell r="G686">
            <v>0</v>
          </cell>
        </row>
        <row r="687">
          <cell r="A687" t="str">
            <v>4008R</v>
          </cell>
          <cell r="C687">
            <v>200</v>
          </cell>
          <cell r="G687">
            <v>0</v>
          </cell>
        </row>
        <row r="688">
          <cell r="A688" t="str">
            <v>4008R</v>
          </cell>
          <cell r="C688">
            <v>210</v>
          </cell>
          <cell r="G688">
            <v>0</v>
          </cell>
        </row>
        <row r="689">
          <cell r="A689" t="str">
            <v>4008RR</v>
          </cell>
          <cell r="C689">
            <v>110</v>
          </cell>
          <cell r="G689">
            <v>0</v>
          </cell>
        </row>
        <row r="690">
          <cell r="A690" t="str">
            <v>4008RR</v>
          </cell>
          <cell r="C690">
            <v>210</v>
          </cell>
          <cell r="G690">
            <v>0</v>
          </cell>
        </row>
        <row r="691">
          <cell r="A691" t="str">
            <v>4009R</v>
          </cell>
          <cell r="C691">
            <v>100</v>
          </cell>
          <cell r="G691">
            <v>0</v>
          </cell>
        </row>
        <row r="692">
          <cell r="A692" t="str">
            <v>4010R</v>
          </cell>
          <cell r="C692">
            <v>100</v>
          </cell>
          <cell r="G692">
            <v>313.22000000000003</v>
          </cell>
        </row>
        <row r="693">
          <cell r="A693" t="str">
            <v>4010R</v>
          </cell>
          <cell r="C693">
            <v>110</v>
          </cell>
          <cell r="G693">
            <v>0</v>
          </cell>
        </row>
        <row r="694">
          <cell r="A694" t="str">
            <v>4010R</v>
          </cell>
          <cell r="C694">
            <v>200</v>
          </cell>
          <cell r="G694">
            <v>0</v>
          </cell>
        </row>
        <row r="695">
          <cell r="A695" t="str">
            <v>4010RR</v>
          </cell>
          <cell r="C695">
            <v>110</v>
          </cell>
          <cell r="G695">
            <v>0</v>
          </cell>
        </row>
        <row r="696">
          <cell r="A696" t="str">
            <v>4011R</v>
          </cell>
          <cell r="C696">
            <v>110</v>
          </cell>
          <cell r="G696">
            <v>0</v>
          </cell>
        </row>
        <row r="697">
          <cell r="A697" t="str">
            <v>4011R</v>
          </cell>
          <cell r="C697">
            <v>210</v>
          </cell>
          <cell r="G697">
            <v>0</v>
          </cell>
        </row>
        <row r="698">
          <cell r="A698" t="str">
            <v>4011RR</v>
          </cell>
          <cell r="C698">
            <v>110</v>
          </cell>
          <cell r="G698">
            <v>0</v>
          </cell>
        </row>
        <row r="699">
          <cell r="A699" t="str">
            <v>4011RR</v>
          </cell>
          <cell r="C699">
            <v>210</v>
          </cell>
          <cell r="G699">
            <v>0</v>
          </cell>
        </row>
        <row r="700">
          <cell r="A700" t="str">
            <v>4021R</v>
          </cell>
          <cell r="C700">
            <v>110</v>
          </cell>
          <cell r="G700">
            <v>0</v>
          </cell>
        </row>
        <row r="701">
          <cell r="A701" t="str">
            <v>4037R</v>
          </cell>
          <cell r="C701">
            <v>110</v>
          </cell>
          <cell r="G701">
            <v>0</v>
          </cell>
        </row>
        <row r="702">
          <cell r="A702" t="str">
            <v>4037R</v>
          </cell>
          <cell r="C702">
            <v>200</v>
          </cell>
          <cell r="G702">
            <v>0</v>
          </cell>
        </row>
        <row r="703">
          <cell r="A703" t="str">
            <v>4037RR</v>
          </cell>
          <cell r="C703">
            <v>110</v>
          </cell>
          <cell r="G703">
            <v>0</v>
          </cell>
        </row>
        <row r="704">
          <cell r="A704" t="str">
            <v>4039R</v>
          </cell>
          <cell r="C704">
            <v>112</v>
          </cell>
          <cell r="G704">
            <v>0</v>
          </cell>
        </row>
        <row r="705">
          <cell r="A705" t="str">
            <v>4040R</v>
          </cell>
          <cell r="C705">
            <v>112</v>
          </cell>
          <cell r="G705">
            <v>0</v>
          </cell>
        </row>
        <row r="706">
          <cell r="A706" t="str">
            <v>4040RR</v>
          </cell>
          <cell r="C706">
            <v>112</v>
          </cell>
          <cell r="G706">
            <v>0</v>
          </cell>
        </row>
        <row r="707">
          <cell r="A707" t="str">
            <v>4041R</v>
          </cell>
          <cell r="C707">
            <v>112</v>
          </cell>
          <cell r="G707">
            <v>0</v>
          </cell>
        </row>
        <row r="708">
          <cell r="A708" t="str">
            <v>4042R</v>
          </cell>
          <cell r="C708">
            <v>112</v>
          </cell>
          <cell r="G708">
            <v>-52.17</v>
          </cell>
        </row>
        <row r="709">
          <cell r="A709" t="str">
            <v>4042RR</v>
          </cell>
          <cell r="C709">
            <v>112</v>
          </cell>
          <cell r="G709">
            <v>0</v>
          </cell>
        </row>
        <row r="710">
          <cell r="A710" t="str">
            <v>4046R</v>
          </cell>
          <cell r="C710">
            <v>112</v>
          </cell>
          <cell r="G710">
            <v>0</v>
          </cell>
        </row>
        <row r="711">
          <cell r="A711" t="str">
            <v>4048R</v>
          </cell>
          <cell r="C711">
            <v>112</v>
          </cell>
          <cell r="G711">
            <v>0</v>
          </cell>
        </row>
        <row r="712">
          <cell r="A712" t="str">
            <v>4048RR</v>
          </cell>
          <cell r="C712">
            <v>112</v>
          </cell>
          <cell r="G712">
            <v>0</v>
          </cell>
        </row>
        <row r="713">
          <cell r="A713" t="str">
            <v>4049R</v>
          </cell>
          <cell r="C713">
            <v>112</v>
          </cell>
          <cell r="G713">
            <v>75381.59</v>
          </cell>
        </row>
        <row r="714">
          <cell r="A714" t="str">
            <v>4049RR</v>
          </cell>
          <cell r="C714">
            <v>112</v>
          </cell>
          <cell r="G714">
            <v>-8695.65</v>
          </cell>
        </row>
        <row r="715">
          <cell r="A715" t="str">
            <v>4050R</v>
          </cell>
          <cell r="C715">
            <v>112</v>
          </cell>
          <cell r="G715">
            <v>0</v>
          </cell>
        </row>
        <row r="716">
          <cell r="A716" t="str">
            <v>4050RR</v>
          </cell>
          <cell r="C716">
            <v>112</v>
          </cell>
          <cell r="G716">
            <v>0</v>
          </cell>
        </row>
        <row r="717">
          <cell r="A717" t="str">
            <v>4051R</v>
          </cell>
          <cell r="C717">
            <v>112</v>
          </cell>
          <cell r="G717">
            <v>0</v>
          </cell>
        </row>
        <row r="718">
          <cell r="A718" t="str">
            <v>4051RR</v>
          </cell>
          <cell r="C718">
            <v>112</v>
          </cell>
          <cell r="G718">
            <v>0</v>
          </cell>
        </row>
        <row r="719">
          <cell r="A719" t="str">
            <v>4052R</v>
          </cell>
          <cell r="C719">
            <v>112</v>
          </cell>
          <cell r="G719">
            <v>0</v>
          </cell>
        </row>
        <row r="720">
          <cell r="A720" t="str">
            <v>4052RR</v>
          </cell>
          <cell r="C720">
            <v>112</v>
          </cell>
          <cell r="G720">
            <v>0</v>
          </cell>
        </row>
        <row r="721">
          <cell r="A721" t="str">
            <v>4054R</v>
          </cell>
          <cell r="C721">
            <v>112</v>
          </cell>
          <cell r="G721">
            <v>77274.600000000006</v>
          </cell>
        </row>
        <row r="722">
          <cell r="A722" t="str">
            <v>4054RR</v>
          </cell>
          <cell r="C722">
            <v>112</v>
          </cell>
          <cell r="G722">
            <v>0</v>
          </cell>
        </row>
        <row r="723">
          <cell r="A723">
            <v>4060</v>
          </cell>
          <cell r="C723">
            <v>110</v>
          </cell>
          <cell r="G723">
            <v>21443.33</v>
          </cell>
        </row>
        <row r="724">
          <cell r="A724">
            <v>4060</v>
          </cell>
          <cell r="C724">
            <v>210</v>
          </cell>
          <cell r="G724">
            <v>20613.240000000002</v>
          </cell>
        </row>
        <row r="725">
          <cell r="A725" t="str">
            <v>4061R</v>
          </cell>
          <cell r="C725">
            <v>112</v>
          </cell>
          <cell r="G725">
            <v>0</v>
          </cell>
        </row>
        <row r="726">
          <cell r="A726" t="str">
            <v>4061RR</v>
          </cell>
          <cell r="C726">
            <v>112</v>
          </cell>
          <cell r="G726">
            <v>0</v>
          </cell>
        </row>
        <row r="727">
          <cell r="A727" t="str">
            <v>4064R</v>
          </cell>
          <cell r="C727">
            <v>112</v>
          </cell>
          <cell r="G727">
            <v>0</v>
          </cell>
        </row>
        <row r="728">
          <cell r="A728" t="str">
            <v>4064RR</v>
          </cell>
          <cell r="C728">
            <v>112</v>
          </cell>
          <cell r="G728">
            <v>0</v>
          </cell>
        </row>
        <row r="729">
          <cell r="A729" t="str">
            <v>4069R</v>
          </cell>
          <cell r="C729">
            <v>112</v>
          </cell>
          <cell r="G729">
            <v>0</v>
          </cell>
        </row>
        <row r="730">
          <cell r="A730" t="str">
            <v>4070R</v>
          </cell>
          <cell r="C730">
            <v>112</v>
          </cell>
          <cell r="G730">
            <v>49535.45</v>
          </cell>
        </row>
        <row r="731">
          <cell r="A731" t="str">
            <v>4070RR</v>
          </cell>
          <cell r="C731">
            <v>112</v>
          </cell>
          <cell r="G731">
            <v>0</v>
          </cell>
        </row>
        <row r="732">
          <cell r="A732" t="str">
            <v>4071R</v>
          </cell>
          <cell r="C732">
            <v>112</v>
          </cell>
          <cell r="G732">
            <v>193301.13</v>
          </cell>
        </row>
        <row r="733">
          <cell r="A733" t="str">
            <v>4071RR</v>
          </cell>
          <cell r="C733">
            <v>112</v>
          </cell>
          <cell r="G733">
            <v>0</v>
          </cell>
        </row>
        <row r="734">
          <cell r="A734" t="str">
            <v>4074R</v>
          </cell>
          <cell r="C734">
            <v>112</v>
          </cell>
          <cell r="G734">
            <v>81642.13</v>
          </cell>
        </row>
        <row r="735">
          <cell r="A735" t="str">
            <v>4074RR</v>
          </cell>
          <cell r="C735">
            <v>112</v>
          </cell>
          <cell r="G735">
            <v>-9034.7800000000007</v>
          </cell>
        </row>
        <row r="736">
          <cell r="A736" t="str">
            <v>4075R</v>
          </cell>
          <cell r="C736">
            <v>100</v>
          </cell>
          <cell r="G736">
            <v>4014.64</v>
          </cell>
        </row>
        <row r="737">
          <cell r="A737" t="str">
            <v>4075R</v>
          </cell>
          <cell r="C737">
            <v>200</v>
          </cell>
          <cell r="G737">
            <v>1956.34</v>
          </cell>
        </row>
        <row r="738">
          <cell r="A738" t="str">
            <v>4078R</v>
          </cell>
          <cell r="C738">
            <v>110</v>
          </cell>
          <cell r="G738">
            <v>0</v>
          </cell>
        </row>
        <row r="739">
          <cell r="A739" t="str">
            <v>4080R</v>
          </cell>
          <cell r="C739">
            <v>100</v>
          </cell>
          <cell r="G739">
            <v>3715.56</v>
          </cell>
        </row>
        <row r="740">
          <cell r="A740" t="str">
            <v>4080R</v>
          </cell>
          <cell r="C740">
            <v>110</v>
          </cell>
          <cell r="G740">
            <v>76955.39</v>
          </cell>
        </row>
        <row r="741">
          <cell r="A741" t="str">
            <v>4080R</v>
          </cell>
          <cell r="C741">
            <v>200</v>
          </cell>
          <cell r="G741">
            <v>119.19</v>
          </cell>
        </row>
        <row r="742">
          <cell r="A742" t="str">
            <v>4080R</v>
          </cell>
          <cell r="C742">
            <v>210</v>
          </cell>
          <cell r="G742">
            <v>0</v>
          </cell>
        </row>
        <row r="743">
          <cell r="A743" t="str">
            <v>4080RR</v>
          </cell>
          <cell r="C743">
            <v>110</v>
          </cell>
          <cell r="G743">
            <v>-526.41999999999996</v>
          </cell>
        </row>
        <row r="744">
          <cell r="A744" t="str">
            <v>4080RR</v>
          </cell>
          <cell r="C744">
            <v>210</v>
          </cell>
          <cell r="G744">
            <v>0</v>
          </cell>
        </row>
        <row r="745">
          <cell r="A745" t="str">
            <v>4083R</v>
          </cell>
          <cell r="C745">
            <v>100</v>
          </cell>
          <cell r="G745">
            <v>862.6</v>
          </cell>
        </row>
        <row r="746">
          <cell r="A746" t="str">
            <v>4083R</v>
          </cell>
          <cell r="C746">
            <v>110</v>
          </cell>
          <cell r="G746">
            <v>34887.019999999997</v>
          </cell>
        </row>
        <row r="747">
          <cell r="A747" t="str">
            <v>4083R</v>
          </cell>
          <cell r="C747">
            <v>200</v>
          </cell>
          <cell r="G747">
            <v>206</v>
          </cell>
        </row>
        <row r="748">
          <cell r="A748" t="str">
            <v>4083R</v>
          </cell>
          <cell r="C748">
            <v>210</v>
          </cell>
          <cell r="G748">
            <v>0</v>
          </cell>
        </row>
        <row r="749">
          <cell r="A749" t="str">
            <v>4083RR</v>
          </cell>
          <cell r="C749">
            <v>110</v>
          </cell>
          <cell r="G749">
            <v>-388.06</v>
          </cell>
        </row>
        <row r="750">
          <cell r="A750" t="str">
            <v>4083RR</v>
          </cell>
          <cell r="C750">
            <v>210</v>
          </cell>
          <cell r="G750">
            <v>0</v>
          </cell>
        </row>
        <row r="751">
          <cell r="A751" t="str">
            <v>4085R</v>
          </cell>
          <cell r="C751">
            <v>100</v>
          </cell>
          <cell r="G751">
            <v>17203.29</v>
          </cell>
        </row>
        <row r="752">
          <cell r="A752" t="str">
            <v>4085R</v>
          </cell>
          <cell r="C752">
            <v>110</v>
          </cell>
          <cell r="G752">
            <v>0</v>
          </cell>
        </row>
        <row r="753">
          <cell r="A753" t="str">
            <v>4085R</v>
          </cell>
          <cell r="C753">
            <v>200</v>
          </cell>
          <cell r="G753">
            <v>4591.18</v>
          </cell>
        </row>
        <row r="754">
          <cell r="A754" t="str">
            <v>4085R</v>
          </cell>
          <cell r="C754">
            <v>210</v>
          </cell>
          <cell r="G754">
            <v>0</v>
          </cell>
        </row>
        <row r="755">
          <cell r="A755" t="str">
            <v>4085RR</v>
          </cell>
          <cell r="C755">
            <v>110</v>
          </cell>
          <cell r="G755">
            <v>0</v>
          </cell>
        </row>
        <row r="756">
          <cell r="A756" t="str">
            <v>4085RR</v>
          </cell>
          <cell r="C756">
            <v>210</v>
          </cell>
          <cell r="G756">
            <v>0</v>
          </cell>
        </row>
        <row r="757">
          <cell r="A757" t="str">
            <v>4087R</v>
          </cell>
          <cell r="C757">
            <v>100</v>
          </cell>
          <cell r="G757">
            <v>3919.88</v>
          </cell>
        </row>
        <row r="758">
          <cell r="A758" t="str">
            <v>4087R</v>
          </cell>
          <cell r="C758">
            <v>110</v>
          </cell>
          <cell r="G758">
            <v>-10</v>
          </cell>
        </row>
        <row r="759">
          <cell r="A759" t="str">
            <v>4087R</v>
          </cell>
          <cell r="C759">
            <v>200</v>
          </cell>
          <cell r="G759">
            <v>1470.53</v>
          </cell>
        </row>
        <row r="760">
          <cell r="A760" t="str">
            <v>4087R</v>
          </cell>
          <cell r="C760">
            <v>210</v>
          </cell>
          <cell r="G760">
            <v>-328.48</v>
          </cell>
        </row>
        <row r="761">
          <cell r="A761" t="str">
            <v>4087RR</v>
          </cell>
          <cell r="C761">
            <v>110</v>
          </cell>
          <cell r="G761">
            <v>0</v>
          </cell>
        </row>
        <row r="762">
          <cell r="A762" t="str">
            <v>4087RR</v>
          </cell>
          <cell r="C762">
            <v>210</v>
          </cell>
          <cell r="G762">
            <v>0</v>
          </cell>
        </row>
        <row r="763">
          <cell r="A763" t="str">
            <v>4088R</v>
          </cell>
          <cell r="C763">
            <v>100</v>
          </cell>
          <cell r="G763">
            <v>0</v>
          </cell>
        </row>
        <row r="764">
          <cell r="A764" t="str">
            <v>4088R</v>
          </cell>
          <cell r="C764">
            <v>110</v>
          </cell>
          <cell r="G764">
            <v>0</v>
          </cell>
        </row>
        <row r="765">
          <cell r="A765" t="str">
            <v>4088R</v>
          </cell>
          <cell r="C765">
            <v>200</v>
          </cell>
          <cell r="G765">
            <v>0</v>
          </cell>
        </row>
        <row r="766">
          <cell r="A766" t="str">
            <v>4088R</v>
          </cell>
          <cell r="C766">
            <v>210</v>
          </cell>
          <cell r="G766">
            <v>0</v>
          </cell>
        </row>
        <row r="767">
          <cell r="A767" t="str">
            <v>4088RR</v>
          </cell>
          <cell r="C767">
            <v>110</v>
          </cell>
          <cell r="G767">
            <v>0</v>
          </cell>
        </row>
        <row r="768">
          <cell r="A768" t="str">
            <v>4088RR</v>
          </cell>
          <cell r="C768">
            <v>210</v>
          </cell>
          <cell r="G768">
            <v>0</v>
          </cell>
        </row>
        <row r="769">
          <cell r="A769" t="str">
            <v>4125R</v>
          </cell>
          <cell r="C769">
            <v>100</v>
          </cell>
          <cell r="G769">
            <v>0</v>
          </cell>
        </row>
        <row r="770">
          <cell r="A770">
            <v>4143</v>
          </cell>
          <cell r="C770">
            <v>120</v>
          </cell>
          <cell r="G770">
            <v>-869.57</v>
          </cell>
        </row>
        <row r="771">
          <cell r="A771">
            <v>4143</v>
          </cell>
          <cell r="C771">
            <v>220</v>
          </cell>
          <cell r="G771">
            <v>434.78</v>
          </cell>
        </row>
        <row r="772">
          <cell r="A772">
            <v>4147</v>
          </cell>
          <cell r="C772">
            <v>100</v>
          </cell>
          <cell r="G772">
            <v>58250</v>
          </cell>
        </row>
        <row r="773">
          <cell r="A773">
            <v>4147</v>
          </cell>
          <cell r="C773">
            <v>200</v>
          </cell>
          <cell r="G773">
            <v>113000</v>
          </cell>
        </row>
        <row r="774">
          <cell r="A774">
            <v>4148</v>
          </cell>
          <cell r="C774">
            <v>100</v>
          </cell>
          <cell r="G774">
            <v>19333.330000000002</v>
          </cell>
        </row>
        <row r="775">
          <cell r="A775">
            <v>4148</v>
          </cell>
          <cell r="C775">
            <v>200</v>
          </cell>
          <cell r="G775">
            <v>25534.880000000001</v>
          </cell>
        </row>
        <row r="776">
          <cell r="A776">
            <v>4149</v>
          </cell>
          <cell r="C776">
            <v>100</v>
          </cell>
          <cell r="G776">
            <v>25461.68</v>
          </cell>
        </row>
        <row r="777">
          <cell r="A777">
            <v>4149</v>
          </cell>
          <cell r="C777">
            <v>200</v>
          </cell>
          <cell r="G777">
            <v>32127.91</v>
          </cell>
        </row>
        <row r="778">
          <cell r="A778">
            <v>4205</v>
          </cell>
          <cell r="C778">
            <v>121</v>
          </cell>
          <cell r="G778">
            <v>208037.33</v>
          </cell>
        </row>
        <row r="779">
          <cell r="A779">
            <v>4205</v>
          </cell>
          <cell r="C779">
            <v>220</v>
          </cell>
          <cell r="G779">
            <v>35652.17</v>
          </cell>
        </row>
        <row r="780">
          <cell r="A780">
            <v>4206</v>
          </cell>
          <cell r="C780">
            <v>120</v>
          </cell>
          <cell r="G780">
            <v>0</v>
          </cell>
        </row>
        <row r="781">
          <cell r="A781">
            <v>4206</v>
          </cell>
          <cell r="C781">
            <v>121</v>
          </cell>
          <cell r="G781">
            <v>614474.01</v>
          </cell>
        </row>
        <row r="782">
          <cell r="A782">
            <v>4206</v>
          </cell>
          <cell r="C782">
            <v>220</v>
          </cell>
          <cell r="G782">
            <v>464103.11</v>
          </cell>
        </row>
        <row r="783">
          <cell r="A783">
            <v>4209</v>
          </cell>
          <cell r="C783">
            <v>120</v>
          </cell>
          <cell r="G783">
            <v>494476.05</v>
          </cell>
        </row>
        <row r="784">
          <cell r="A784">
            <v>4209</v>
          </cell>
          <cell r="C784">
            <v>121</v>
          </cell>
          <cell r="G784">
            <v>260.87</v>
          </cell>
        </row>
        <row r="785">
          <cell r="A785">
            <v>4209</v>
          </cell>
          <cell r="C785">
            <v>122</v>
          </cell>
          <cell r="G785">
            <v>236376.24</v>
          </cell>
        </row>
        <row r="786">
          <cell r="A786">
            <v>4209</v>
          </cell>
          <cell r="C786">
            <v>220</v>
          </cell>
          <cell r="G786">
            <v>114965.87</v>
          </cell>
        </row>
        <row r="787">
          <cell r="A787">
            <v>4210</v>
          </cell>
          <cell r="C787">
            <v>120</v>
          </cell>
          <cell r="G787">
            <v>0</v>
          </cell>
        </row>
        <row r="788">
          <cell r="A788">
            <v>4211</v>
          </cell>
          <cell r="C788">
            <v>120</v>
          </cell>
          <cell r="G788">
            <v>-7.83</v>
          </cell>
        </row>
        <row r="789">
          <cell r="A789">
            <v>4211</v>
          </cell>
          <cell r="C789">
            <v>122</v>
          </cell>
          <cell r="G789">
            <v>0</v>
          </cell>
        </row>
        <row r="790">
          <cell r="A790">
            <v>4211</v>
          </cell>
          <cell r="C790">
            <v>220</v>
          </cell>
          <cell r="G790">
            <v>0</v>
          </cell>
        </row>
        <row r="791">
          <cell r="A791">
            <v>4230</v>
          </cell>
          <cell r="C791">
            <v>120</v>
          </cell>
          <cell r="G791">
            <v>53126.1</v>
          </cell>
        </row>
        <row r="792">
          <cell r="A792">
            <v>4230</v>
          </cell>
          <cell r="C792">
            <v>121</v>
          </cell>
          <cell r="G792">
            <v>0</v>
          </cell>
        </row>
        <row r="793">
          <cell r="A793">
            <v>4230</v>
          </cell>
          <cell r="C793">
            <v>122</v>
          </cell>
          <cell r="G793">
            <v>0</v>
          </cell>
        </row>
        <row r="794">
          <cell r="A794">
            <v>4230</v>
          </cell>
          <cell r="C794">
            <v>220</v>
          </cell>
          <cell r="G794">
            <v>8173.92</v>
          </cell>
        </row>
        <row r="795">
          <cell r="A795">
            <v>4232</v>
          </cell>
          <cell r="C795">
            <v>120</v>
          </cell>
          <cell r="G795">
            <v>0</v>
          </cell>
        </row>
        <row r="796">
          <cell r="A796">
            <v>4232</v>
          </cell>
          <cell r="C796">
            <v>220</v>
          </cell>
          <cell r="G796">
            <v>0</v>
          </cell>
        </row>
        <row r="797">
          <cell r="A797">
            <v>4300</v>
          </cell>
          <cell r="C797">
            <v>140</v>
          </cell>
          <cell r="G797">
            <v>31635.8</v>
          </cell>
        </row>
        <row r="798">
          <cell r="A798">
            <v>4300</v>
          </cell>
          <cell r="C798">
            <v>142</v>
          </cell>
          <cell r="G798">
            <v>4173.83</v>
          </cell>
        </row>
        <row r="799">
          <cell r="A799">
            <v>4300</v>
          </cell>
          <cell r="C799">
            <v>147</v>
          </cell>
          <cell r="G799">
            <v>2600.02</v>
          </cell>
        </row>
        <row r="800">
          <cell r="A800">
            <v>4300</v>
          </cell>
          <cell r="C800">
            <v>240</v>
          </cell>
          <cell r="G800">
            <v>13279.95</v>
          </cell>
        </row>
        <row r="801">
          <cell r="A801">
            <v>4300</v>
          </cell>
          <cell r="C801">
            <v>340</v>
          </cell>
          <cell r="G801">
            <v>10268.77</v>
          </cell>
        </row>
        <row r="802">
          <cell r="A802">
            <v>4300</v>
          </cell>
          <cell r="C802">
            <v>440</v>
          </cell>
          <cell r="G802">
            <v>6616.14</v>
          </cell>
        </row>
        <row r="803">
          <cell r="A803">
            <v>4301</v>
          </cell>
          <cell r="C803">
            <v>140</v>
          </cell>
          <cell r="G803">
            <v>6397.3</v>
          </cell>
        </row>
        <row r="804">
          <cell r="A804">
            <v>4301</v>
          </cell>
          <cell r="C804">
            <v>142</v>
          </cell>
          <cell r="G804">
            <v>2650.02</v>
          </cell>
        </row>
        <row r="805">
          <cell r="A805">
            <v>4301</v>
          </cell>
          <cell r="C805">
            <v>147</v>
          </cell>
          <cell r="G805">
            <v>104.7</v>
          </cell>
        </row>
        <row r="806">
          <cell r="A806">
            <v>4301</v>
          </cell>
          <cell r="C806">
            <v>240</v>
          </cell>
          <cell r="G806">
            <v>2196.6799999999998</v>
          </cell>
        </row>
        <row r="807">
          <cell r="A807">
            <v>4301</v>
          </cell>
          <cell r="C807">
            <v>340</v>
          </cell>
          <cell r="G807">
            <v>587.21</v>
          </cell>
        </row>
        <row r="808">
          <cell r="A808">
            <v>4301</v>
          </cell>
          <cell r="C808">
            <v>440</v>
          </cell>
          <cell r="G808">
            <v>368.69</v>
          </cell>
        </row>
        <row r="809">
          <cell r="A809">
            <v>4302</v>
          </cell>
          <cell r="C809">
            <v>140</v>
          </cell>
          <cell r="G809">
            <v>1554.08</v>
          </cell>
        </row>
        <row r="810">
          <cell r="A810">
            <v>4302</v>
          </cell>
          <cell r="C810">
            <v>142</v>
          </cell>
          <cell r="G810">
            <v>0</v>
          </cell>
        </row>
        <row r="811">
          <cell r="A811">
            <v>4302</v>
          </cell>
          <cell r="C811">
            <v>147</v>
          </cell>
          <cell r="G811">
            <v>91.51</v>
          </cell>
        </row>
        <row r="812">
          <cell r="A812">
            <v>4302</v>
          </cell>
          <cell r="C812">
            <v>240</v>
          </cell>
          <cell r="G812">
            <v>133.25</v>
          </cell>
        </row>
        <row r="813">
          <cell r="A813">
            <v>4302</v>
          </cell>
          <cell r="C813">
            <v>340</v>
          </cell>
          <cell r="G813">
            <v>323.7</v>
          </cell>
        </row>
        <row r="814">
          <cell r="A814">
            <v>4302</v>
          </cell>
          <cell r="C814">
            <v>440</v>
          </cell>
          <cell r="G814">
            <v>490.49</v>
          </cell>
        </row>
        <row r="815">
          <cell r="A815">
            <v>4312</v>
          </cell>
          <cell r="C815">
            <v>140</v>
          </cell>
          <cell r="G815">
            <v>227.75</v>
          </cell>
        </row>
        <row r="816">
          <cell r="A816">
            <v>4312</v>
          </cell>
          <cell r="C816">
            <v>142</v>
          </cell>
          <cell r="G816">
            <v>0</v>
          </cell>
        </row>
        <row r="817">
          <cell r="A817">
            <v>4312</v>
          </cell>
          <cell r="C817">
            <v>147</v>
          </cell>
          <cell r="G817">
            <v>399.65</v>
          </cell>
        </row>
        <row r="818">
          <cell r="A818">
            <v>4312</v>
          </cell>
          <cell r="C818">
            <v>240</v>
          </cell>
          <cell r="G818">
            <v>386.63</v>
          </cell>
        </row>
        <row r="819">
          <cell r="A819">
            <v>4312</v>
          </cell>
          <cell r="C819">
            <v>340</v>
          </cell>
          <cell r="G819">
            <v>164.48</v>
          </cell>
        </row>
        <row r="820">
          <cell r="A820">
            <v>4312</v>
          </cell>
          <cell r="C820">
            <v>440</v>
          </cell>
          <cell r="G820">
            <v>842.46</v>
          </cell>
        </row>
        <row r="821">
          <cell r="A821">
            <v>4320</v>
          </cell>
          <cell r="C821">
            <v>140</v>
          </cell>
          <cell r="G821">
            <v>2037.75</v>
          </cell>
        </row>
        <row r="822">
          <cell r="A822">
            <v>4320</v>
          </cell>
          <cell r="C822">
            <v>142</v>
          </cell>
          <cell r="G822">
            <v>311.45</v>
          </cell>
        </row>
        <row r="823">
          <cell r="A823">
            <v>4320</v>
          </cell>
          <cell r="C823">
            <v>147</v>
          </cell>
          <cell r="G823">
            <v>0</v>
          </cell>
        </row>
        <row r="824">
          <cell r="A824">
            <v>4320</v>
          </cell>
          <cell r="C824">
            <v>240</v>
          </cell>
          <cell r="G824">
            <v>1660.37</v>
          </cell>
        </row>
        <row r="825">
          <cell r="A825">
            <v>4320</v>
          </cell>
          <cell r="C825">
            <v>340</v>
          </cell>
          <cell r="G825">
            <v>212.85</v>
          </cell>
        </row>
        <row r="826">
          <cell r="A826">
            <v>4320</v>
          </cell>
          <cell r="C826">
            <v>440</v>
          </cell>
          <cell r="G826">
            <v>237.87</v>
          </cell>
        </row>
        <row r="827">
          <cell r="A827">
            <v>4340</v>
          </cell>
          <cell r="C827">
            <v>140</v>
          </cell>
          <cell r="G827">
            <v>4219.96</v>
          </cell>
        </row>
        <row r="828">
          <cell r="A828">
            <v>4340</v>
          </cell>
          <cell r="C828">
            <v>142</v>
          </cell>
          <cell r="G828">
            <v>1012.62</v>
          </cell>
        </row>
        <row r="829">
          <cell r="A829">
            <v>4340</v>
          </cell>
          <cell r="C829">
            <v>147</v>
          </cell>
          <cell r="G829">
            <v>3845.61</v>
          </cell>
        </row>
        <row r="830">
          <cell r="A830">
            <v>4340</v>
          </cell>
          <cell r="C830">
            <v>240</v>
          </cell>
          <cell r="G830">
            <v>3722.08</v>
          </cell>
        </row>
        <row r="831">
          <cell r="A831">
            <v>4340</v>
          </cell>
          <cell r="C831">
            <v>340</v>
          </cell>
          <cell r="G831">
            <v>918.86</v>
          </cell>
        </row>
        <row r="832">
          <cell r="A832">
            <v>4340</v>
          </cell>
          <cell r="C832">
            <v>440</v>
          </cell>
          <cell r="G832">
            <v>12852.88</v>
          </cell>
        </row>
        <row r="833">
          <cell r="A833">
            <v>4370</v>
          </cell>
          <cell r="C833">
            <v>140</v>
          </cell>
          <cell r="G833">
            <v>20792.25</v>
          </cell>
        </row>
        <row r="834">
          <cell r="A834">
            <v>4370</v>
          </cell>
          <cell r="C834">
            <v>142</v>
          </cell>
          <cell r="G834">
            <v>2779.58</v>
          </cell>
        </row>
        <row r="835">
          <cell r="A835">
            <v>4370</v>
          </cell>
          <cell r="C835">
            <v>147</v>
          </cell>
          <cell r="G835">
            <v>-132.21</v>
          </cell>
        </row>
        <row r="836">
          <cell r="A836">
            <v>4370</v>
          </cell>
          <cell r="C836">
            <v>240</v>
          </cell>
          <cell r="G836">
            <v>5003.3999999999996</v>
          </cell>
        </row>
        <row r="837">
          <cell r="A837">
            <v>4370</v>
          </cell>
          <cell r="C837">
            <v>340</v>
          </cell>
          <cell r="G837">
            <v>-8408.15</v>
          </cell>
        </row>
        <row r="838">
          <cell r="A838">
            <v>4370</v>
          </cell>
          <cell r="C838">
            <v>440</v>
          </cell>
          <cell r="G838">
            <v>6078.21</v>
          </cell>
        </row>
        <row r="839">
          <cell r="A839">
            <v>4390</v>
          </cell>
          <cell r="C839">
            <v>140</v>
          </cell>
          <cell r="G839">
            <v>49427.95</v>
          </cell>
        </row>
        <row r="840">
          <cell r="A840">
            <v>4390</v>
          </cell>
          <cell r="C840">
            <v>142</v>
          </cell>
          <cell r="G840">
            <v>6823.66</v>
          </cell>
        </row>
        <row r="841">
          <cell r="A841">
            <v>4390</v>
          </cell>
          <cell r="C841">
            <v>147</v>
          </cell>
          <cell r="G841">
            <v>3806.63</v>
          </cell>
        </row>
        <row r="842">
          <cell r="A842">
            <v>4390</v>
          </cell>
          <cell r="C842">
            <v>240</v>
          </cell>
          <cell r="G842">
            <v>6753.7</v>
          </cell>
        </row>
        <row r="843">
          <cell r="A843">
            <v>4390</v>
          </cell>
          <cell r="C843">
            <v>340</v>
          </cell>
          <cell r="G843">
            <v>9599.9</v>
          </cell>
        </row>
        <row r="844">
          <cell r="A844">
            <v>4390</v>
          </cell>
          <cell r="C844">
            <v>440</v>
          </cell>
          <cell r="G844">
            <v>3941.89</v>
          </cell>
        </row>
        <row r="845">
          <cell r="A845">
            <v>4400</v>
          </cell>
          <cell r="C845">
            <v>140</v>
          </cell>
          <cell r="G845">
            <v>23617.919999999998</v>
          </cell>
        </row>
        <row r="846">
          <cell r="A846">
            <v>4400</v>
          </cell>
          <cell r="C846">
            <v>142</v>
          </cell>
          <cell r="G846">
            <v>8175.34</v>
          </cell>
        </row>
        <row r="847">
          <cell r="A847">
            <v>4400</v>
          </cell>
          <cell r="C847">
            <v>147</v>
          </cell>
          <cell r="G847">
            <v>1651.15</v>
          </cell>
        </row>
        <row r="848">
          <cell r="A848">
            <v>4400</v>
          </cell>
          <cell r="C848">
            <v>240</v>
          </cell>
          <cell r="G848">
            <v>17254.8</v>
          </cell>
        </row>
        <row r="849">
          <cell r="A849">
            <v>4400</v>
          </cell>
          <cell r="C849">
            <v>340</v>
          </cell>
          <cell r="G849">
            <v>15542.35</v>
          </cell>
        </row>
        <row r="850">
          <cell r="A850">
            <v>4400</v>
          </cell>
          <cell r="C850">
            <v>440</v>
          </cell>
          <cell r="G850">
            <v>9119.36</v>
          </cell>
        </row>
        <row r="851">
          <cell r="A851">
            <v>4410</v>
          </cell>
          <cell r="C851">
            <v>140</v>
          </cell>
          <cell r="G851">
            <v>5311.06</v>
          </cell>
        </row>
        <row r="852">
          <cell r="A852">
            <v>4410</v>
          </cell>
          <cell r="C852">
            <v>142</v>
          </cell>
          <cell r="G852">
            <v>0</v>
          </cell>
        </row>
        <row r="853">
          <cell r="A853">
            <v>4410</v>
          </cell>
          <cell r="C853">
            <v>147</v>
          </cell>
          <cell r="G853">
            <v>261.20999999999998</v>
          </cell>
        </row>
        <row r="854">
          <cell r="A854">
            <v>4410</v>
          </cell>
          <cell r="C854">
            <v>150</v>
          </cell>
          <cell r="G854">
            <v>453.99</v>
          </cell>
        </row>
        <row r="855">
          <cell r="A855">
            <v>4410</v>
          </cell>
          <cell r="C855">
            <v>240</v>
          </cell>
          <cell r="G855">
            <v>-524.71</v>
          </cell>
        </row>
        <row r="856">
          <cell r="A856">
            <v>4410</v>
          </cell>
          <cell r="C856">
            <v>340</v>
          </cell>
          <cell r="G856">
            <v>574.08000000000004</v>
          </cell>
        </row>
        <row r="857">
          <cell r="A857">
            <v>4410</v>
          </cell>
          <cell r="C857">
            <v>440</v>
          </cell>
          <cell r="G857">
            <v>2270.34</v>
          </cell>
        </row>
        <row r="858">
          <cell r="A858">
            <v>4430</v>
          </cell>
          <cell r="C858">
            <v>140</v>
          </cell>
          <cell r="G858">
            <v>0</v>
          </cell>
        </row>
        <row r="859">
          <cell r="A859">
            <v>4430</v>
          </cell>
          <cell r="C859">
            <v>440</v>
          </cell>
          <cell r="G859">
            <v>0</v>
          </cell>
        </row>
        <row r="860">
          <cell r="A860">
            <v>4465</v>
          </cell>
          <cell r="C860">
            <v>130</v>
          </cell>
          <cell r="G860">
            <v>66042.97</v>
          </cell>
        </row>
        <row r="861">
          <cell r="A861">
            <v>4465</v>
          </cell>
          <cell r="C861">
            <v>230</v>
          </cell>
          <cell r="G861">
            <v>65240.23</v>
          </cell>
        </row>
        <row r="862">
          <cell r="A862">
            <v>4465</v>
          </cell>
          <cell r="C862">
            <v>330</v>
          </cell>
          <cell r="G862">
            <v>11329.21</v>
          </cell>
        </row>
        <row r="863">
          <cell r="A863">
            <v>4465</v>
          </cell>
          <cell r="C863">
            <v>430</v>
          </cell>
          <cell r="G863">
            <v>19468.61</v>
          </cell>
        </row>
        <row r="864">
          <cell r="A864">
            <v>4465</v>
          </cell>
          <cell r="C864">
            <v>935</v>
          </cell>
          <cell r="G864">
            <v>63632.78</v>
          </cell>
        </row>
        <row r="865">
          <cell r="A865">
            <v>4465</v>
          </cell>
          <cell r="C865">
            <v>936</v>
          </cell>
          <cell r="G865">
            <v>27831.3</v>
          </cell>
        </row>
        <row r="866">
          <cell r="A866">
            <v>4466</v>
          </cell>
          <cell r="C866">
            <v>130</v>
          </cell>
          <cell r="G866">
            <v>213352.5</v>
          </cell>
        </row>
        <row r="867">
          <cell r="A867">
            <v>4466</v>
          </cell>
          <cell r="C867">
            <v>230</v>
          </cell>
          <cell r="G867">
            <v>83482.149999999994</v>
          </cell>
        </row>
        <row r="868">
          <cell r="A868">
            <v>4466</v>
          </cell>
          <cell r="C868">
            <v>330</v>
          </cell>
          <cell r="G868">
            <v>48559.24</v>
          </cell>
        </row>
        <row r="869">
          <cell r="A869">
            <v>4466</v>
          </cell>
          <cell r="C869">
            <v>430</v>
          </cell>
          <cell r="G869">
            <v>1269.03</v>
          </cell>
        </row>
        <row r="870">
          <cell r="A870">
            <v>4466</v>
          </cell>
          <cell r="C870">
            <v>935</v>
          </cell>
          <cell r="G870">
            <v>3622.9</v>
          </cell>
        </row>
        <row r="871">
          <cell r="A871">
            <v>4466</v>
          </cell>
          <cell r="C871">
            <v>936</v>
          </cell>
          <cell r="G871">
            <v>713.77</v>
          </cell>
        </row>
        <row r="872">
          <cell r="A872">
            <v>4467</v>
          </cell>
          <cell r="C872">
            <v>130</v>
          </cell>
          <cell r="G872">
            <v>41653.760000000002</v>
          </cell>
        </row>
        <row r="873">
          <cell r="A873">
            <v>4467</v>
          </cell>
          <cell r="C873">
            <v>230</v>
          </cell>
          <cell r="G873">
            <v>1323.89</v>
          </cell>
        </row>
        <row r="874">
          <cell r="A874">
            <v>4467</v>
          </cell>
          <cell r="C874">
            <v>330</v>
          </cell>
          <cell r="G874">
            <v>4.12</v>
          </cell>
        </row>
        <row r="875">
          <cell r="A875">
            <v>4467</v>
          </cell>
          <cell r="C875">
            <v>430</v>
          </cell>
          <cell r="G875">
            <v>0</v>
          </cell>
        </row>
        <row r="876">
          <cell r="A876">
            <v>4467</v>
          </cell>
          <cell r="C876">
            <v>935</v>
          </cell>
          <cell r="G876">
            <v>2766.57</v>
          </cell>
        </row>
        <row r="877">
          <cell r="A877">
            <v>4467</v>
          </cell>
          <cell r="C877">
            <v>936</v>
          </cell>
          <cell r="G877">
            <v>6</v>
          </cell>
        </row>
        <row r="878">
          <cell r="A878">
            <v>4468</v>
          </cell>
          <cell r="C878">
            <v>130</v>
          </cell>
          <cell r="G878">
            <v>60421.17</v>
          </cell>
        </row>
        <row r="879">
          <cell r="A879">
            <v>4468</v>
          </cell>
          <cell r="C879">
            <v>230</v>
          </cell>
          <cell r="G879">
            <v>23257.19</v>
          </cell>
        </row>
        <row r="880">
          <cell r="A880">
            <v>4468</v>
          </cell>
          <cell r="C880">
            <v>330</v>
          </cell>
          <cell r="G880">
            <v>208.32</v>
          </cell>
        </row>
        <row r="881">
          <cell r="A881">
            <v>4468</v>
          </cell>
          <cell r="C881">
            <v>430</v>
          </cell>
          <cell r="G881">
            <v>184.02</v>
          </cell>
        </row>
        <row r="882">
          <cell r="A882">
            <v>4468</v>
          </cell>
          <cell r="C882">
            <v>936</v>
          </cell>
          <cell r="G882">
            <v>166</v>
          </cell>
        </row>
        <row r="883">
          <cell r="A883">
            <v>4475</v>
          </cell>
          <cell r="C883">
            <v>130</v>
          </cell>
          <cell r="G883">
            <v>68771</v>
          </cell>
        </row>
        <row r="884">
          <cell r="A884">
            <v>4475</v>
          </cell>
          <cell r="C884">
            <v>132</v>
          </cell>
          <cell r="G884">
            <v>8986</v>
          </cell>
        </row>
        <row r="885">
          <cell r="A885">
            <v>4475</v>
          </cell>
          <cell r="C885">
            <v>230</v>
          </cell>
          <cell r="G885">
            <v>16797.080000000002</v>
          </cell>
        </row>
        <row r="886">
          <cell r="A886">
            <v>4475</v>
          </cell>
          <cell r="C886">
            <v>330</v>
          </cell>
          <cell r="G886">
            <v>12962.62</v>
          </cell>
        </row>
        <row r="887">
          <cell r="A887">
            <v>4475</v>
          </cell>
          <cell r="C887">
            <v>430</v>
          </cell>
          <cell r="G887">
            <v>8380.57</v>
          </cell>
        </row>
        <row r="888">
          <cell r="A888">
            <v>4475</v>
          </cell>
          <cell r="C888">
            <v>935</v>
          </cell>
          <cell r="G888">
            <v>-892.84</v>
          </cell>
        </row>
        <row r="889">
          <cell r="A889">
            <v>4475</v>
          </cell>
          <cell r="C889">
            <v>936</v>
          </cell>
          <cell r="G889">
            <v>805.69</v>
          </cell>
        </row>
        <row r="890">
          <cell r="A890">
            <v>4480</v>
          </cell>
          <cell r="C890">
            <v>130</v>
          </cell>
          <cell r="G890">
            <v>10015.61</v>
          </cell>
        </row>
        <row r="891">
          <cell r="A891">
            <v>4480</v>
          </cell>
          <cell r="C891">
            <v>230</v>
          </cell>
          <cell r="G891">
            <v>3677.2</v>
          </cell>
        </row>
        <row r="892">
          <cell r="A892">
            <v>4480</v>
          </cell>
          <cell r="C892">
            <v>330</v>
          </cell>
          <cell r="G892">
            <v>1629.7</v>
          </cell>
        </row>
        <row r="893">
          <cell r="A893">
            <v>4480</v>
          </cell>
          <cell r="C893">
            <v>430</v>
          </cell>
          <cell r="G893">
            <v>824.63</v>
          </cell>
        </row>
        <row r="894">
          <cell r="A894">
            <v>4481</v>
          </cell>
          <cell r="C894">
            <v>130</v>
          </cell>
          <cell r="G894">
            <v>336.47</v>
          </cell>
        </row>
        <row r="895">
          <cell r="A895">
            <v>4481</v>
          </cell>
          <cell r="C895">
            <v>230</v>
          </cell>
          <cell r="G895">
            <v>127.54</v>
          </cell>
        </row>
        <row r="896">
          <cell r="A896">
            <v>4481</v>
          </cell>
          <cell r="C896">
            <v>330</v>
          </cell>
          <cell r="G896">
            <v>0</v>
          </cell>
        </row>
        <row r="897">
          <cell r="A897">
            <v>4481</v>
          </cell>
          <cell r="C897">
            <v>430</v>
          </cell>
          <cell r="G897">
            <v>0</v>
          </cell>
        </row>
        <row r="898">
          <cell r="A898">
            <v>4482</v>
          </cell>
          <cell r="C898">
            <v>130</v>
          </cell>
          <cell r="G898">
            <v>11872.56</v>
          </cell>
        </row>
        <row r="899">
          <cell r="A899">
            <v>4482</v>
          </cell>
          <cell r="C899">
            <v>230</v>
          </cell>
          <cell r="G899">
            <v>1530.25</v>
          </cell>
        </row>
        <row r="900">
          <cell r="A900">
            <v>4482</v>
          </cell>
          <cell r="C900">
            <v>330</v>
          </cell>
          <cell r="G900">
            <v>1068.24</v>
          </cell>
        </row>
        <row r="901">
          <cell r="A901">
            <v>4482</v>
          </cell>
          <cell r="C901">
            <v>430</v>
          </cell>
          <cell r="G901">
            <v>1718.83</v>
          </cell>
        </row>
        <row r="902">
          <cell r="A902">
            <v>4495</v>
          </cell>
          <cell r="C902">
            <v>130</v>
          </cell>
          <cell r="G902">
            <v>0</v>
          </cell>
        </row>
        <row r="903">
          <cell r="A903">
            <v>4500</v>
          </cell>
          <cell r="C903">
            <v>130</v>
          </cell>
          <cell r="G903">
            <v>12220.18</v>
          </cell>
        </row>
        <row r="904">
          <cell r="A904">
            <v>4500</v>
          </cell>
          <cell r="C904">
            <v>132</v>
          </cell>
          <cell r="G904">
            <v>3299</v>
          </cell>
        </row>
        <row r="905">
          <cell r="A905">
            <v>4500</v>
          </cell>
          <cell r="C905">
            <v>230</v>
          </cell>
          <cell r="G905">
            <v>8373.58</v>
          </cell>
        </row>
        <row r="906">
          <cell r="A906">
            <v>4500</v>
          </cell>
          <cell r="C906">
            <v>330</v>
          </cell>
          <cell r="G906">
            <v>3897.77</v>
          </cell>
        </row>
        <row r="907">
          <cell r="A907">
            <v>4500</v>
          </cell>
          <cell r="C907">
            <v>430</v>
          </cell>
          <cell r="G907">
            <v>3253.91</v>
          </cell>
        </row>
        <row r="908">
          <cell r="A908">
            <v>4505</v>
          </cell>
          <cell r="C908">
            <v>130</v>
          </cell>
          <cell r="G908">
            <v>23693.759999999998</v>
          </cell>
        </row>
        <row r="909">
          <cell r="A909">
            <v>4505</v>
          </cell>
          <cell r="C909">
            <v>132</v>
          </cell>
          <cell r="G909">
            <v>3263</v>
          </cell>
        </row>
        <row r="910">
          <cell r="A910">
            <v>4505</v>
          </cell>
          <cell r="C910">
            <v>230</v>
          </cell>
          <cell r="G910">
            <v>5691.37</v>
          </cell>
        </row>
        <row r="911">
          <cell r="A911">
            <v>4505</v>
          </cell>
          <cell r="C911">
            <v>330</v>
          </cell>
          <cell r="G911">
            <v>1111.2</v>
          </cell>
        </row>
        <row r="912">
          <cell r="A912">
            <v>4505</v>
          </cell>
          <cell r="C912">
            <v>430</v>
          </cell>
          <cell r="G912">
            <v>149856.07999999999</v>
          </cell>
        </row>
        <row r="913">
          <cell r="A913">
            <v>4505</v>
          </cell>
          <cell r="C913">
            <v>935</v>
          </cell>
          <cell r="G913">
            <v>5342.61</v>
          </cell>
        </row>
        <row r="914">
          <cell r="A914">
            <v>4505</v>
          </cell>
          <cell r="C914">
            <v>936</v>
          </cell>
          <cell r="G914">
            <v>0</v>
          </cell>
        </row>
        <row r="915">
          <cell r="A915">
            <v>4510</v>
          </cell>
          <cell r="C915">
            <v>130</v>
          </cell>
          <cell r="G915">
            <v>0</v>
          </cell>
        </row>
        <row r="916">
          <cell r="A916">
            <v>4530</v>
          </cell>
          <cell r="C916">
            <v>130</v>
          </cell>
          <cell r="G916">
            <v>-696.26</v>
          </cell>
        </row>
        <row r="917">
          <cell r="A917">
            <v>4530</v>
          </cell>
          <cell r="C917">
            <v>230</v>
          </cell>
          <cell r="G917">
            <v>568.59</v>
          </cell>
        </row>
        <row r="918">
          <cell r="A918">
            <v>4530</v>
          </cell>
          <cell r="C918">
            <v>330</v>
          </cell>
          <cell r="G918">
            <v>5256.61</v>
          </cell>
        </row>
        <row r="919">
          <cell r="A919">
            <v>4530</v>
          </cell>
          <cell r="C919">
            <v>430</v>
          </cell>
          <cell r="G919">
            <v>19068.41</v>
          </cell>
        </row>
        <row r="920">
          <cell r="A920">
            <v>4530</v>
          </cell>
          <cell r="C920">
            <v>935</v>
          </cell>
          <cell r="G920">
            <v>0</v>
          </cell>
        </row>
        <row r="921">
          <cell r="A921">
            <v>4530</v>
          </cell>
          <cell r="C921">
            <v>936</v>
          </cell>
          <cell r="G921">
            <v>0</v>
          </cell>
        </row>
        <row r="922">
          <cell r="A922">
            <v>4531</v>
          </cell>
          <cell r="C922">
            <v>130</v>
          </cell>
          <cell r="G922">
            <v>1190.3599999999999</v>
          </cell>
        </row>
        <row r="923">
          <cell r="A923">
            <v>4531</v>
          </cell>
          <cell r="C923">
            <v>230</v>
          </cell>
          <cell r="G923">
            <v>13.71</v>
          </cell>
        </row>
        <row r="924">
          <cell r="A924">
            <v>4531</v>
          </cell>
          <cell r="C924">
            <v>330</v>
          </cell>
          <cell r="G924">
            <v>-0.57999999999999996</v>
          </cell>
        </row>
        <row r="925">
          <cell r="A925">
            <v>4531</v>
          </cell>
          <cell r="C925">
            <v>430</v>
          </cell>
          <cell r="G925">
            <v>1461.02</v>
          </cell>
        </row>
        <row r="926">
          <cell r="A926">
            <v>4531</v>
          </cell>
          <cell r="C926">
            <v>935</v>
          </cell>
          <cell r="G926">
            <v>2022.66</v>
          </cell>
        </row>
        <row r="927">
          <cell r="A927">
            <v>4531</v>
          </cell>
          <cell r="C927">
            <v>936</v>
          </cell>
          <cell r="G927">
            <v>179.8</v>
          </cell>
        </row>
        <row r="928">
          <cell r="A928">
            <v>7020</v>
          </cell>
          <cell r="C928">
            <v>110</v>
          </cell>
          <cell r="G928">
            <v>25488</v>
          </cell>
        </row>
        <row r="929">
          <cell r="A929">
            <v>7020</v>
          </cell>
          <cell r="C929">
            <v>112</v>
          </cell>
          <cell r="G929">
            <v>14748.89</v>
          </cell>
        </row>
        <row r="930">
          <cell r="A930">
            <v>7020</v>
          </cell>
          <cell r="C930">
            <v>120</v>
          </cell>
          <cell r="G930">
            <v>19320</v>
          </cell>
        </row>
        <row r="931">
          <cell r="A931">
            <v>7020</v>
          </cell>
          <cell r="C931">
            <v>121</v>
          </cell>
          <cell r="G931">
            <v>100</v>
          </cell>
        </row>
        <row r="932">
          <cell r="A932">
            <v>7020</v>
          </cell>
          <cell r="C932">
            <v>122</v>
          </cell>
          <cell r="G932">
            <v>-1969.29</v>
          </cell>
        </row>
        <row r="933">
          <cell r="A933">
            <v>7020</v>
          </cell>
          <cell r="C933">
            <v>130</v>
          </cell>
          <cell r="G933">
            <v>4835.33</v>
          </cell>
        </row>
        <row r="934">
          <cell r="A934">
            <v>7020</v>
          </cell>
          <cell r="C934">
            <v>140</v>
          </cell>
          <cell r="G934">
            <v>2981.33</v>
          </cell>
        </row>
        <row r="935">
          <cell r="A935">
            <v>7020</v>
          </cell>
          <cell r="C935">
            <v>142</v>
          </cell>
          <cell r="G935">
            <v>2043.67</v>
          </cell>
        </row>
        <row r="936">
          <cell r="A936">
            <v>7020</v>
          </cell>
          <cell r="C936">
            <v>147</v>
          </cell>
          <cell r="G936">
            <v>766.67</v>
          </cell>
        </row>
        <row r="937">
          <cell r="A937">
            <v>7020</v>
          </cell>
          <cell r="C937">
            <v>160</v>
          </cell>
          <cell r="G937">
            <v>19392.84</v>
          </cell>
        </row>
        <row r="938">
          <cell r="A938">
            <v>7020</v>
          </cell>
          <cell r="C938">
            <v>162</v>
          </cell>
          <cell r="G938">
            <v>5086</v>
          </cell>
        </row>
        <row r="939">
          <cell r="A939">
            <v>7020</v>
          </cell>
          <cell r="C939">
            <v>210</v>
          </cell>
          <cell r="G939">
            <v>29000</v>
          </cell>
        </row>
        <row r="940">
          <cell r="A940">
            <v>7020</v>
          </cell>
          <cell r="C940">
            <v>220</v>
          </cell>
          <cell r="G940">
            <v>17418.099999999999</v>
          </cell>
        </row>
        <row r="941">
          <cell r="A941">
            <v>7020</v>
          </cell>
          <cell r="C941">
            <v>230</v>
          </cell>
          <cell r="G941">
            <v>566.66999999999996</v>
          </cell>
        </row>
        <row r="942">
          <cell r="A942">
            <v>7020</v>
          </cell>
          <cell r="C942">
            <v>240</v>
          </cell>
          <cell r="G942">
            <v>1525.08</v>
          </cell>
        </row>
        <row r="943">
          <cell r="A943">
            <v>7020</v>
          </cell>
          <cell r="C943">
            <v>260</v>
          </cell>
          <cell r="G943">
            <v>12791</v>
          </cell>
        </row>
        <row r="944">
          <cell r="A944">
            <v>7020</v>
          </cell>
          <cell r="C944">
            <v>330</v>
          </cell>
          <cell r="G944">
            <v>283.33</v>
          </cell>
        </row>
        <row r="945">
          <cell r="A945">
            <v>7020</v>
          </cell>
          <cell r="C945">
            <v>340</v>
          </cell>
          <cell r="G945">
            <v>1775</v>
          </cell>
        </row>
        <row r="946">
          <cell r="A946">
            <v>7020</v>
          </cell>
          <cell r="C946">
            <v>430</v>
          </cell>
          <cell r="G946">
            <v>0</v>
          </cell>
        </row>
        <row r="947">
          <cell r="A947">
            <v>7020</v>
          </cell>
          <cell r="C947">
            <v>440</v>
          </cell>
          <cell r="G947">
            <v>2408.33</v>
          </cell>
        </row>
        <row r="948">
          <cell r="A948">
            <v>7020</v>
          </cell>
          <cell r="C948">
            <v>935</v>
          </cell>
          <cell r="G948">
            <v>0</v>
          </cell>
        </row>
        <row r="949">
          <cell r="A949">
            <v>7020</v>
          </cell>
          <cell r="C949">
            <v>936</v>
          </cell>
          <cell r="G949">
            <v>166.67</v>
          </cell>
        </row>
        <row r="950">
          <cell r="A950">
            <v>7030</v>
          </cell>
          <cell r="C950">
            <v>110</v>
          </cell>
          <cell r="G950">
            <v>200</v>
          </cell>
        </row>
        <row r="951">
          <cell r="A951">
            <v>7030</v>
          </cell>
          <cell r="C951">
            <v>112</v>
          </cell>
          <cell r="G951">
            <v>600</v>
          </cell>
        </row>
        <row r="952">
          <cell r="A952">
            <v>7030</v>
          </cell>
          <cell r="C952">
            <v>120</v>
          </cell>
          <cell r="G952">
            <v>1000</v>
          </cell>
        </row>
        <row r="953">
          <cell r="A953">
            <v>7030</v>
          </cell>
          <cell r="C953">
            <v>121</v>
          </cell>
          <cell r="G953">
            <v>0</v>
          </cell>
        </row>
        <row r="954">
          <cell r="A954">
            <v>7030</v>
          </cell>
          <cell r="C954">
            <v>122</v>
          </cell>
          <cell r="G954">
            <v>0</v>
          </cell>
        </row>
        <row r="955">
          <cell r="A955">
            <v>7030</v>
          </cell>
          <cell r="C955">
            <v>200</v>
          </cell>
          <cell r="G955">
            <v>0</v>
          </cell>
        </row>
        <row r="956">
          <cell r="A956">
            <v>7030</v>
          </cell>
          <cell r="C956">
            <v>210</v>
          </cell>
          <cell r="G956">
            <v>1600</v>
          </cell>
        </row>
        <row r="957">
          <cell r="A957">
            <v>7030</v>
          </cell>
          <cell r="C957">
            <v>220</v>
          </cell>
          <cell r="G957">
            <v>0</v>
          </cell>
        </row>
        <row r="958">
          <cell r="A958">
            <v>7040</v>
          </cell>
          <cell r="C958">
            <v>110</v>
          </cell>
          <cell r="G958">
            <v>6585</v>
          </cell>
        </row>
        <row r="959">
          <cell r="A959">
            <v>7040</v>
          </cell>
          <cell r="C959">
            <v>112</v>
          </cell>
          <cell r="G959">
            <v>3610</v>
          </cell>
        </row>
        <row r="960">
          <cell r="A960">
            <v>7040</v>
          </cell>
          <cell r="C960">
            <v>120</v>
          </cell>
          <cell r="G960">
            <v>3120.19</v>
          </cell>
        </row>
        <row r="961">
          <cell r="A961">
            <v>7040</v>
          </cell>
          <cell r="C961">
            <v>121</v>
          </cell>
          <cell r="G961">
            <v>0</v>
          </cell>
        </row>
        <row r="962">
          <cell r="A962">
            <v>7040</v>
          </cell>
          <cell r="C962">
            <v>122</v>
          </cell>
          <cell r="G962">
            <v>0</v>
          </cell>
        </row>
        <row r="963">
          <cell r="A963">
            <v>7040</v>
          </cell>
          <cell r="C963">
            <v>210</v>
          </cell>
          <cell r="G963">
            <v>2974.33</v>
          </cell>
        </row>
        <row r="964">
          <cell r="A964">
            <v>7040</v>
          </cell>
          <cell r="C964">
            <v>220</v>
          </cell>
          <cell r="G964">
            <v>2925</v>
          </cell>
        </row>
        <row r="965">
          <cell r="A965">
            <v>7060</v>
          </cell>
          <cell r="C965">
            <v>110</v>
          </cell>
          <cell r="G965">
            <v>2893.98</v>
          </cell>
        </row>
        <row r="966">
          <cell r="A966">
            <v>7060</v>
          </cell>
          <cell r="C966">
            <v>112</v>
          </cell>
          <cell r="G966">
            <v>520.35</v>
          </cell>
        </row>
        <row r="967">
          <cell r="A967">
            <v>7060</v>
          </cell>
          <cell r="C967">
            <v>120</v>
          </cell>
          <cell r="G967">
            <v>6025.18</v>
          </cell>
        </row>
        <row r="968">
          <cell r="A968">
            <v>7060</v>
          </cell>
          <cell r="C968">
            <v>121</v>
          </cell>
          <cell r="G968">
            <v>0</v>
          </cell>
        </row>
        <row r="969">
          <cell r="A969">
            <v>7060</v>
          </cell>
          <cell r="C969">
            <v>122</v>
          </cell>
          <cell r="G969">
            <v>0</v>
          </cell>
        </row>
        <row r="970">
          <cell r="A970">
            <v>7060</v>
          </cell>
          <cell r="C970">
            <v>130</v>
          </cell>
          <cell r="G970">
            <v>470</v>
          </cell>
        </row>
        <row r="971">
          <cell r="A971">
            <v>7060</v>
          </cell>
          <cell r="C971">
            <v>140</v>
          </cell>
          <cell r="G971">
            <v>3610.35</v>
          </cell>
        </row>
        <row r="972">
          <cell r="A972">
            <v>7060</v>
          </cell>
          <cell r="C972">
            <v>142</v>
          </cell>
          <cell r="G972">
            <v>2056.4899999999998</v>
          </cell>
        </row>
        <row r="973">
          <cell r="A973">
            <v>7060</v>
          </cell>
          <cell r="C973">
            <v>147</v>
          </cell>
          <cell r="G973">
            <v>111.11</v>
          </cell>
        </row>
        <row r="974">
          <cell r="A974">
            <v>7060</v>
          </cell>
          <cell r="C974">
            <v>210</v>
          </cell>
          <cell r="G974">
            <v>6100.38</v>
          </cell>
        </row>
        <row r="975">
          <cell r="A975">
            <v>7060</v>
          </cell>
          <cell r="C975">
            <v>220</v>
          </cell>
          <cell r="G975">
            <v>1728.18</v>
          </cell>
        </row>
        <row r="976">
          <cell r="A976">
            <v>7060</v>
          </cell>
          <cell r="C976">
            <v>230</v>
          </cell>
          <cell r="G976">
            <v>279.14999999999998</v>
          </cell>
        </row>
        <row r="977">
          <cell r="A977">
            <v>7060</v>
          </cell>
          <cell r="C977">
            <v>240</v>
          </cell>
          <cell r="G977">
            <v>2307.88</v>
          </cell>
        </row>
        <row r="978">
          <cell r="A978">
            <v>7060</v>
          </cell>
          <cell r="C978">
            <v>340</v>
          </cell>
          <cell r="G978">
            <v>2527.34</v>
          </cell>
        </row>
        <row r="979">
          <cell r="A979">
            <v>7060</v>
          </cell>
          <cell r="C979">
            <v>400</v>
          </cell>
          <cell r="G979">
            <v>0</v>
          </cell>
        </row>
        <row r="980">
          <cell r="A980">
            <v>7060</v>
          </cell>
          <cell r="C980">
            <v>430</v>
          </cell>
          <cell r="G980">
            <v>0</v>
          </cell>
        </row>
        <row r="981">
          <cell r="A981">
            <v>7060</v>
          </cell>
          <cell r="C981">
            <v>440</v>
          </cell>
          <cell r="G981">
            <v>8845.16</v>
          </cell>
        </row>
        <row r="982">
          <cell r="A982">
            <v>7060</v>
          </cell>
          <cell r="C982">
            <v>936</v>
          </cell>
          <cell r="G982">
            <v>0</v>
          </cell>
        </row>
        <row r="983">
          <cell r="A983">
            <v>7080</v>
          </cell>
          <cell r="C983">
            <v>110</v>
          </cell>
          <cell r="G983">
            <v>12858.43</v>
          </cell>
        </row>
        <row r="984">
          <cell r="A984">
            <v>7080</v>
          </cell>
          <cell r="C984">
            <v>112</v>
          </cell>
          <cell r="G984">
            <v>10806.55</v>
          </cell>
        </row>
        <row r="985">
          <cell r="A985">
            <v>7080</v>
          </cell>
          <cell r="C985">
            <v>120</v>
          </cell>
          <cell r="G985">
            <v>5039.59</v>
          </cell>
        </row>
        <row r="986">
          <cell r="A986">
            <v>7080</v>
          </cell>
          <cell r="C986">
            <v>121</v>
          </cell>
          <cell r="G986">
            <v>0</v>
          </cell>
        </row>
        <row r="987">
          <cell r="A987">
            <v>7080</v>
          </cell>
          <cell r="C987">
            <v>122</v>
          </cell>
          <cell r="G987">
            <v>5486.95</v>
          </cell>
        </row>
        <row r="988">
          <cell r="A988">
            <v>7080</v>
          </cell>
          <cell r="C988">
            <v>130</v>
          </cell>
          <cell r="G988">
            <v>4.7</v>
          </cell>
        </row>
        <row r="989">
          <cell r="A989">
            <v>7080</v>
          </cell>
          <cell r="C989">
            <v>140</v>
          </cell>
          <cell r="G989">
            <v>5.53</v>
          </cell>
        </row>
        <row r="990">
          <cell r="A990">
            <v>7080</v>
          </cell>
          <cell r="C990">
            <v>160</v>
          </cell>
          <cell r="G990">
            <v>2.77</v>
          </cell>
        </row>
        <row r="991">
          <cell r="A991">
            <v>7080</v>
          </cell>
          <cell r="C991">
            <v>210</v>
          </cell>
          <cell r="G991">
            <v>6809.48</v>
          </cell>
        </row>
        <row r="992">
          <cell r="A992">
            <v>7080</v>
          </cell>
          <cell r="C992">
            <v>220</v>
          </cell>
          <cell r="G992">
            <v>4898.2299999999996</v>
          </cell>
        </row>
        <row r="993">
          <cell r="A993">
            <v>7080</v>
          </cell>
          <cell r="C993">
            <v>230</v>
          </cell>
          <cell r="G993">
            <v>3.11</v>
          </cell>
        </row>
        <row r="994">
          <cell r="A994">
            <v>7080</v>
          </cell>
          <cell r="C994">
            <v>240</v>
          </cell>
          <cell r="G994">
            <v>2.4500000000000002</v>
          </cell>
        </row>
        <row r="995">
          <cell r="A995">
            <v>7080</v>
          </cell>
          <cell r="C995">
            <v>340</v>
          </cell>
          <cell r="G995">
            <v>1.25</v>
          </cell>
        </row>
        <row r="996">
          <cell r="A996">
            <v>7080</v>
          </cell>
          <cell r="C996">
            <v>440</v>
          </cell>
          <cell r="G996">
            <v>0</v>
          </cell>
        </row>
        <row r="997">
          <cell r="A997">
            <v>7080</v>
          </cell>
          <cell r="C997">
            <v>935</v>
          </cell>
          <cell r="G997">
            <v>1.1599999999999999</v>
          </cell>
        </row>
        <row r="998">
          <cell r="A998">
            <v>7080</v>
          </cell>
          <cell r="C998">
            <v>936</v>
          </cell>
          <cell r="G998">
            <v>1.1599999999999999</v>
          </cell>
        </row>
        <row r="999">
          <cell r="A999">
            <v>7000</v>
          </cell>
          <cell r="C999">
            <v>110</v>
          </cell>
          <cell r="G999">
            <v>32567.61</v>
          </cell>
        </row>
        <row r="1000">
          <cell r="A1000">
            <v>7000</v>
          </cell>
          <cell r="C1000">
            <v>112</v>
          </cell>
          <cell r="G1000">
            <v>14207.51</v>
          </cell>
        </row>
        <row r="1001">
          <cell r="A1001">
            <v>7000</v>
          </cell>
          <cell r="C1001">
            <v>120</v>
          </cell>
          <cell r="G1001">
            <v>8500.82</v>
          </cell>
        </row>
        <row r="1002">
          <cell r="A1002">
            <v>7000</v>
          </cell>
          <cell r="C1002">
            <v>121</v>
          </cell>
          <cell r="G1002">
            <v>8392.2099999999991</v>
          </cell>
        </row>
        <row r="1003">
          <cell r="A1003">
            <v>7000</v>
          </cell>
          <cell r="C1003">
            <v>122</v>
          </cell>
          <cell r="G1003">
            <v>5388</v>
          </cell>
        </row>
        <row r="1004">
          <cell r="A1004">
            <v>7000</v>
          </cell>
          <cell r="C1004">
            <v>140</v>
          </cell>
          <cell r="G1004">
            <v>0</v>
          </cell>
        </row>
        <row r="1005">
          <cell r="A1005">
            <v>7000</v>
          </cell>
          <cell r="C1005">
            <v>210</v>
          </cell>
          <cell r="G1005">
            <v>15117.87</v>
          </cell>
        </row>
        <row r="1006">
          <cell r="A1006">
            <v>7000</v>
          </cell>
          <cell r="C1006">
            <v>220</v>
          </cell>
          <cell r="G1006">
            <v>16540.560000000001</v>
          </cell>
        </row>
        <row r="1007">
          <cell r="A1007">
            <v>7000</v>
          </cell>
          <cell r="C1007">
            <v>260</v>
          </cell>
          <cell r="G1007">
            <v>2868.65</v>
          </cell>
        </row>
        <row r="1008">
          <cell r="A1008">
            <v>7190</v>
          </cell>
          <cell r="C1008">
            <v>110</v>
          </cell>
          <cell r="G1008">
            <v>4479.8599999999997</v>
          </cell>
        </row>
        <row r="1009">
          <cell r="A1009">
            <v>7190</v>
          </cell>
          <cell r="C1009">
            <v>112</v>
          </cell>
          <cell r="G1009">
            <v>305.55</v>
          </cell>
        </row>
        <row r="1010">
          <cell r="A1010">
            <v>7190</v>
          </cell>
          <cell r="C1010">
            <v>120</v>
          </cell>
          <cell r="G1010">
            <v>470.6</v>
          </cell>
        </row>
        <row r="1011">
          <cell r="A1011">
            <v>7190</v>
          </cell>
          <cell r="C1011">
            <v>121</v>
          </cell>
          <cell r="G1011">
            <v>0</v>
          </cell>
        </row>
        <row r="1012">
          <cell r="A1012">
            <v>7190</v>
          </cell>
          <cell r="C1012">
            <v>122</v>
          </cell>
          <cell r="G1012">
            <v>518</v>
          </cell>
        </row>
        <row r="1013">
          <cell r="A1013">
            <v>7190</v>
          </cell>
          <cell r="C1013">
            <v>130</v>
          </cell>
          <cell r="G1013">
            <v>42179.78</v>
          </cell>
        </row>
        <row r="1014">
          <cell r="A1014">
            <v>7190</v>
          </cell>
          <cell r="C1014">
            <v>140</v>
          </cell>
          <cell r="G1014">
            <v>54585.279999999999</v>
          </cell>
        </row>
        <row r="1015">
          <cell r="A1015">
            <v>7190</v>
          </cell>
          <cell r="C1015">
            <v>142</v>
          </cell>
          <cell r="G1015">
            <v>15017.88</v>
          </cell>
        </row>
        <row r="1016">
          <cell r="A1016">
            <v>7190</v>
          </cell>
          <cell r="C1016">
            <v>147</v>
          </cell>
          <cell r="G1016">
            <v>2845.24</v>
          </cell>
        </row>
        <row r="1017">
          <cell r="A1017">
            <v>7190</v>
          </cell>
          <cell r="C1017">
            <v>150</v>
          </cell>
          <cell r="G1017">
            <v>25817.32</v>
          </cell>
        </row>
        <row r="1018">
          <cell r="A1018">
            <v>7190</v>
          </cell>
          <cell r="C1018">
            <v>160</v>
          </cell>
          <cell r="G1018">
            <v>7785.79</v>
          </cell>
        </row>
        <row r="1019">
          <cell r="A1019">
            <v>7190</v>
          </cell>
          <cell r="C1019">
            <v>162</v>
          </cell>
          <cell r="G1019">
            <v>4502</v>
          </cell>
        </row>
        <row r="1020">
          <cell r="A1020">
            <v>7190</v>
          </cell>
          <cell r="C1020">
            <v>170</v>
          </cell>
          <cell r="G1020">
            <v>0</v>
          </cell>
        </row>
        <row r="1021">
          <cell r="A1021">
            <v>7190</v>
          </cell>
          <cell r="C1021">
            <v>210</v>
          </cell>
          <cell r="G1021">
            <v>9578.4599999999991</v>
          </cell>
        </row>
        <row r="1022">
          <cell r="A1022">
            <v>7190</v>
          </cell>
          <cell r="C1022">
            <v>220</v>
          </cell>
          <cell r="G1022">
            <v>12637.62</v>
          </cell>
        </row>
        <row r="1023">
          <cell r="A1023">
            <v>7190</v>
          </cell>
          <cell r="C1023">
            <v>230</v>
          </cell>
          <cell r="G1023">
            <v>19535.310000000001</v>
          </cell>
        </row>
        <row r="1024">
          <cell r="A1024">
            <v>7190</v>
          </cell>
          <cell r="C1024">
            <v>240</v>
          </cell>
          <cell r="G1024">
            <v>24622.25</v>
          </cell>
        </row>
        <row r="1025">
          <cell r="A1025">
            <v>7190</v>
          </cell>
          <cell r="C1025">
            <v>260</v>
          </cell>
          <cell r="G1025">
            <v>7411.75</v>
          </cell>
        </row>
        <row r="1026">
          <cell r="A1026">
            <v>7190</v>
          </cell>
          <cell r="C1026">
            <v>330</v>
          </cell>
          <cell r="G1026">
            <v>6764.09</v>
          </cell>
        </row>
        <row r="1027">
          <cell r="A1027">
            <v>7190</v>
          </cell>
          <cell r="C1027">
            <v>340</v>
          </cell>
          <cell r="G1027">
            <v>29486.75</v>
          </cell>
        </row>
        <row r="1028">
          <cell r="A1028">
            <v>7190</v>
          </cell>
          <cell r="C1028">
            <v>410</v>
          </cell>
          <cell r="G1028">
            <v>0</v>
          </cell>
        </row>
        <row r="1029">
          <cell r="A1029">
            <v>7190</v>
          </cell>
          <cell r="C1029">
            <v>430</v>
          </cell>
          <cell r="G1029">
            <v>5254.88</v>
          </cell>
        </row>
        <row r="1030">
          <cell r="A1030">
            <v>7190</v>
          </cell>
          <cell r="C1030">
            <v>440</v>
          </cell>
          <cell r="G1030">
            <v>18072.41</v>
          </cell>
        </row>
        <row r="1031">
          <cell r="A1031">
            <v>7190</v>
          </cell>
          <cell r="C1031">
            <v>935</v>
          </cell>
          <cell r="G1031">
            <v>18755.169999999998</v>
          </cell>
        </row>
        <row r="1032">
          <cell r="A1032">
            <v>7190</v>
          </cell>
          <cell r="C1032">
            <v>936</v>
          </cell>
          <cell r="G1032">
            <v>4648.1499999999996</v>
          </cell>
        </row>
        <row r="1033">
          <cell r="A1033">
            <v>7211</v>
          </cell>
          <cell r="C1033">
            <v>110</v>
          </cell>
          <cell r="G1033">
            <v>225</v>
          </cell>
        </row>
        <row r="1034">
          <cell r="A1034">
            <v>7211</v>
          </cell>
          <cell r="C1034">
            <v>112</v>
          </cell>
          <cell r="G1034">
            <v>262.5</v>
          </cell>
        </row>
        <row r="1035">
          <cell r="A1035">
            <v>7211</v>
          </cell>
          <cell r="C1035">
            <v>120</v>
          </cell>
          <cell r="G1035">
            <v>534.62</v>
          </cell>
        </row>
        <row r="1036">
          <cell r="A1036">
            <v>7211</v>
          </cell>
          <cell r="C1036">
            <v>121</v>
          </cell>
          <cell r="G1036">
            <v>0</v>
          </cell>
        </row>
        <row r="1037">
          <cell r="A1037">
            <v>7211</v>
          </cell>
          <cell r="C1037">
            <v>130</v>
          </cell>
          <cell r="G1037">
            <v>476.82</v>
          </cell>
        </row>
        <row r="1038">
          <cell r="A1038">
            <v>7211</v>
          </cell>
          <cell r="C1038">
            <v>140</v>
          </cell>
          <cell r="G1038">
            <v>1225.42</v>
          </cell>
        </row>
        <row r="1039">
          <cell r="A1039">
            <v>7211</v>
          </cell>
          <cell r="C1039">
            <v>142</v>
          </cell>
          <cell r="G1039">
            <v>1205.22</v>
          </cell>
        </row>
        <row r="1040">
          <cell r="A1040">
            <v>7211</v>
          </cell>
          <cell r="C1040">
            <v>147</v>
          </cell>
          <cell r="G1040">
            <v>0</v>
          </cell>
        </row>
        <row r="1041">
          <cell r="A1041">
            <v>7211</v>
          </cell>
          <cell r="C1041">
            <v>150</v>
          </cell>
          <cell r="G1041">
            <v>1090</v>
          </cell>
        </row>
        <row r="1042">
          <cell r="A1042">
            <v>7211</v>
          </cell>
          <cell r="C1042">
            <v>160</v>
          </cell>
          <cell r="G1042">
            <v>112.5</v>
          </cell>
        </row>
        <row r="1043">
          <cell r="A1043">
            <v>7211</v>
          </cell>
          <cell r="C1043">
            <v>210</v>
          </cell>
          <cell r="G1043">
            <v>0</v>
          </cell>
        </row>
        <row r="1044">
          <cell r="A1044">
            <v>7211</v>
          </cell>
          <cell r="C1044">
            <v>220</v>
          </cell>
          <cell r="G1044">
            <v>0</v>
          </cell>
        </row>
        <row r="1045">
          <cell r="A1045">
            <v>7211</v>
          </cell>
          <cell r="C1045">
            <v>230</v>
          </cell>
          <cell r="G1045">
            <v>0</v>
          </cell>
        </row>
        <row r="1046">
          <cell r="A1046">
            <v>7211</v>
          </cell>
          <cell r="C1046">
            <v>240</v>
          </cell>
          <cell r="G1046">
            <v>1608.54</v>
          </cell>
        </row>
        <row r="1047">
          <cell r="A1047">
            <v>7211</v>
          </cell>
          <cell r="C1047">
            <v>260</v>
          </cell>
          <cell r="G1047">
            <v>0</v>
          </cell>
        </row>
        <row r="1048">
          <cell r="A1048">
            <v>7211</v>
          </cell>
          <cell r="C1048">
            <v>330</v>
          </cell>
          <cell r="G1048">
            <v>0</v>
          </cell>
        </row>
        <row r="1049">
          <cell r="A1049">
            <v>7211</v>
          </cell>
          <cell r="C1049">
            <v>340</v>
          </cell>
          <cell r="G1049">
            <v>2352</v>
          </cell>
        </row>
        <row r="1050">
          <cell r="A1050">
            <v>7211</v>
          </cell>
          <cell r="C1050">
            <v>430</v>
          </cell>
          <cell r="G1050">
            <v>0</v>
          </cell>
        </row>
        <row r="1051">
          <cell r="A1051">
            <v>7211</v>
          </cell>
          <cell r="C1051">
            <v>440</v>
          </cell>
          <cell r="G1051">
            <v>-818.6</v>
          </cell>
        </row>
        <row r="1052">
          <cell r="A1052">
            <v>7211</v>
          </cell>
          <cell r="C1052">
            <v>935</v>
          </cell>
          <cell r="G1052">
            <v>0</v>
          </cell>
        </row>
        <row r="1053">
          <cell r="A1053">
            <v>7211</v>
          </cell>
          <cell r="C1053">
            <v>936</v>
          </cell>
          <cell r="G1053">
            <v>0</v>
          </cell>
        </row>
        <row r="1054">
          <cell r="A1054">
            <v>7240</v>
          </cell>
          <cell r="C1054">
            <v>110</v>
          </cell>
          <cell r="G1054">
            <v>0</v>
          </cell>
        </row>
        <row r="1055">
          <cell r="A1055">
            <v>7240</v>
          </cell>
          <cell r="C1055">
            <v>112</v>
          </cell>
          <cell r="G1055">
            <v>193.85</v>
          </cell>
        </row>
        <row r="1056">
          <cell r="A1056">
            <v>7240</v>
          </cell>
          <cell r="C1056">
            <v>120</v>
          </cell>
          <cell r="G1056">
            <v>0</v>
          </cell>
        </row>
        <row r="1057">
          <cell r="A1057">
            <v>7240</v>
          </cell>
          <cell r="C1057">
            <v>121</v>
          </cell>
          <cell r="G1057">
            <v>0</v>
          </cell>
        </row>
        <row r="1058">
          <cell r="A1058">
            <v>7240</v>
          </cell>
          <cell r="C1058">
            <v>130</v>
          </cell>
          <cell r="G1058">
            <v>0</v>
          </cell>
        </row>
        <row r="1059">
          <cell r="A1059">
            <v>7240</v>
          </cell>
          <cell r="C1059">
            <v>140</v>
          </cell>
          <cell r="G1059">
            <v>0</v>
          </cell>
        </row>
        <row r="1060">
          <cell r="A1060">
            <v>7240</v>
          </cell>
          <cell r="C1060">
            <v>142</v>
          </cell>
          <cell r="G1060">
            <v>387.71</v>
          </cell>
        </row>
        <row r="1061">
          <cell r="A1061">
            <v>7240</v>
          </cell>
          <cell r="C1061">
            <v>147</v>
          </cell>
          <cell r="G1061">
            <v>0</v>
          </cell>
        </row>
        <row r="1062">
          <cell r="A1062">
            <v>7240</v>
          </cell>
          <cell r="C1062">
            <v>150</v>
          </cell>
          <cell r="G1062">
            <v>310.17</v>
          </cell>
        </row>
        <row r="1063">
          <cell r="A1063">
            <v>7240</v>
          </cell>
          <cell r="C1063">
            <v>160</v>
          </cell>
          <cell r="G1063">
            <v>0</v>
          </cell>
        </row>
        <row r="1064">
          <cell r="A1064">
            <v>7240</v>
          </cell>
          <cell r="C1064">
            <v>190</v>
          </cell>
          <cell r="G1064">
            <v>4458.62</v>
          </cell>
        </row>
        <row r="1065">
          <cell r="A1065">
            <v>7240</v>
          </cell>
          <cell r="C1065">
            <v>210</v>
          </cell>
          <cell r="G1065">
            <v>0</v>
          </cell>
        </row>
        <row r="1066">
          <cell r="A1066">
            <v>7240</v>
          </cell>
          <cell r="C1066">
            <v>220</v>
          </cell>
          <cell r="G1066">
            <v>0</v>
          </cell>
        </row>
        <row r="1067">
          <cell r="A1067">
            <v>7240</v>
          </cell>
          <cell r="C1067">
            <v>230</v>
          </cell>
          <cell r="G1067">
            <v>0</v>
          </cell>
        </row>
        <row r="1068">
          <cell r="A1068">
            <v>7240</v>
          </cell>
          <cell r="C1068">
            <v>240</v>
          </cell>
          <cell r="G1068">
            <v>0</v>
          </cell>
        </row>
        <row r="1069">
          <cell r="A1069">
            <v>7240</v>
          </cell>
          <cell r="C1069">
            <v>260</v>
          </cell>
          <cell r="G1069">
            <v>0</v>
          </cell>
        </row>
        <row r="1070">
          <cell r="A1070">
            <v>7240</v>
          </cell>
          <cell r="C1070">
            <v>330</v>
          </cell>
          <cell r="G1070">
            <v>0</v>
          </cell>
        </row>
        <row r="1071">
          <cell r="A1071">
            <v>7240</v>
          </cell>
          <cell r="C1071">
            <v>340</v>
          </cell>
          <cell r="G1071">
            <v>0</v>
          </cell>
        </row>
        <row r="1072">
          <cell r="A1072">
            <v>7240</v>
          </cell>
          <cell r="C1072">
            <v>430</v>
          </cell>
          <cell r="G1072">
            <v>0</v>
          </cell>
        </row>
        <row r="1073">
          <cell r="A1073">
            <v>7240</v>
          </cell>
          <cell r="C1073">
            <v>440</v>
          </cell>
          <cell r="G1073">
            <v>0</v>
          </cell>
        </row>
        <row r="1074">
          <cell r="A1074">
            <v>7240</v>
          </cell>
          <cell r="C1074">
            <v>935</v>
          </cell>
          <cell r="G1074">
            <v>193.85</v>
          </cell>
        </row>
        <row r="1075">
          <cell r="A1075">
            <v>7240</v>
          </cell>
          <cell r="C1075">
            <v>936</v>
          </cell>
          <cell r="G1075">
            <v>38.770000000000003</v>
          </cell>
        </row>
        <row r="1076">
          <cell r="A1076">
            <v>7290</v>
          </cell>
          <cell r="C1076">
            <v>110</v>
          </cell>
          <cell r="G1076">
            <v>0</v>
          </cell>
        </row>
        <row r="1077">
          <cell r="A1077">
            <v>7290</v>
          </cell>
          <cell r="C1077">
            <v>112</v>
          </cell>
          <cell r="G1077">
            <v>0</v>
          </cell>
        </row>
        <row r="1078">
          <cell r="A1078">
            <v>7290</v>
          </cell>
          <cell r="C1078">
            <v>120</v>
          </cell>
          <cell r="G1078">
            <v>0</v>
          </cell>
        </row>
        <row r="1079">
          <cell r="A1079">
            <v>7290</v>
          </cell>
          <cell r="C1079">
            <v>130</v>
          </cell>
          <cell r="G1079">
            <v>0</v>
          </cell>
        </row>
        <row r="1080">
          <cell r="A1080">
            <v>7290</v>
          </cell>
          <cell r="C1080">
            <v>140</v>
          </cell>
          <cell r="G1080">
            <v>0</v>
          </cell>
        </row>
        <row r="1081">
          <cell r="A1081">
            <v>7290</v>
          </cell>
          <cell r="C1081">
            <v>147</v>
          </cell>
          <cell r="G1081">
            <v>0</v>
          </cell>
        </row>
        <row r="1082">
          <cell r="A1082">
            <v>7290</v>
          </cell>
          <cell r="C1082">
            <v>240</v>
          </cell>
          <cell r="G1082">
            <v>0</v>
          </cell>
        </row>
        <row r="1083">
          <cell r="A1083">
            <v>7290</v>
          </cell>
          <cell r="C1083">
            <v>340</v>
          </cell>
          <cell r="G1083">
            <v>0</v>
          </cell>
        </row>
        <row r="1084">
          <cell r="A1084">
            <v>7290</v>
          </cell>
          <cell r="C1084">
            <v>430</v>
          </cell>
          <cell r="G1084">
            <v>0</v>
          </cell>
        </row>
        <row r="1085">
          <cell r="A1085">
            <v>7290</v>
          </cell>
          <cell r="C1085">
            <v>440</v>
          </cell>
          <cell r="G1085">
            <v>0</v>
          </cell>
        </row>
        <row r="1086">
          <cell r="A1086">
            <v>7290</v>
          </cell>
          <cell r="C1086">
            <v>935</v>
          </cell>
          <cell r="G1086">
            <v>0</v>
          </cell>
        </row>
        <row r="1087">
          <cell r="A1087">
            <v>7295</v>
          </cell>
          <cell r="C1087">
            <v>110</v>
          </cell>
          <cell r="G1087">
            <v>0</v>
          </cell>
        </row>
        <row r="1088">
          <cell r="A1088">
            <v>7295</v>
          </cell>
          <cell r="C1088">
            <v>112</v>
          </cell>
          <cell r="G1088">
            <v>2351.06</v>
          </cell>
        </row>
        <row r="1089">
          <cell r="A1089">
            <v>7295</v>
          </cell>
          <cell r="C1089">
            <v>120</v>
          </cell>
          <cell r="G1089">
            <v>0</v>
          </cell>
        </row>
        <row r="1090">
          <cell r="A1090">
            <v>7295</v>
          </cell>
          <cell r="C1090">
            <v>121</v>
          </cell>
          <cell r="G1090">
            <v>0</v>
          </cell>
        </row>
        <row r="1091">
          <cell r="A1091">
            <v>7295</v>
          </cell>
          <cell r="C1091">
            <v>130</v>
          </cell>
          <cell r="G1091">
            <v>0</v>
          </cell>
        </row>
        <row r="1092">
          <cell r="A1092">
            <v>7295</v>
          </cell>
          <cell r="C1092">
            <v>140</v>
          </cell>
          <cell r="G1092">
            <v>0</v>
          </cell>
        </row>
        <row r="1093">
          <cell r="A1093">
            <v>7295</v>
          </cell>
          <cell r="C1093">
            <v>147</v>
          </cell>
          <cell r="G1093">
            <v>0</v>
          </cell>
        </row>
        <row r="1094">
          <cell r="A1094">
            <v>7295</v>
          </cell>
          <cell r="C1094">
            <v>160</v>
          </cell>
          <cell r="G1094">
            <v>0</v>
          </cell>
        </row>
        <row r="1095">
          <cell r="A1095">
            <v>7295</v>
          </cell>
          <cell r="C1095">
            <v>190</v>
          </cell>
          <cell r="G1095">
            <v>10899.14</v>
          </cell>
        </row>
        <row r="1096">
          <cell r="A1096">
            <v>7295</v>
          </cell>
          <cell r="C1096">
            <v>210</v>
          </cell>
          <cell r="G1096">
            <v>0</v>
          </cell>
        </row>
        <row r="1097">
          <cell r="A1097">
            <v>7295</v>
          </cell>
          <cell r="C1097">
            <v>220</v>
          </cell>
          <cell r="G1097">
            <v>0</v>
          </cell>
        </row>
        <row r="1098">
          <cell r="A1098">
            <v>7295</v>
          </cell>
          <cell r="C1098">
            <v>230</v>
          </cell>
          <cell r="G1098">
            <v>0</v>
          </cell>
        </row>
        <row r="1099">
          <cell r="A1099">
            <v>7295</v>
          </cell>
          <cell r="C1099">
            <v>240</v>
          </cell>
          <cell r="G1099">
            <v>0</v>
          </cell>
        </row>
        <row r="1100">
          <cell r="A1100">
            <v>7295</v>
          </cell>
          <cell r="C1100">
            <v>260</v>
          </cell>
          <cell r="G1100">
            <v>0</v>
          </cell>
        </row>
        <row r="1101">
          <cell r="A1101">
            <v>7295</v>
          </cell>
          <cell r="C1101">
            <v>330</v>
          </cell>
          <cell r="G1101">
            <v>0</v>
          </cell>
        </row>
        <row r="1102">
          <cell r="A1102">
            <v>7295</v>
          </cell>
          <cell r="C1102">
            <v>340</v>
          </cell>
          <cell r="G1102">
            <v>0</v>
          </cell>
        </row>
        <row r="1103">
          <cell r="A1103">
            <v>7295</v>
          </cell>
          <cell r="C1103">
            <v>430</v>
          </cell>
          <cell r="G1103">
            <v>0</v>
          </cell>
        </row>
        <row r="1104">
          <cell r="A1104">
            <v>7295</v>
          </cell>
          <cell r="C1104">
            <v>440</v>
          </cell>
          <cell r="G1104">
            <v>0</v>
          </cell>
        </row>
        <row r="1105">
          <cell r="A1105">
            <v>7295</v>
          </cell>
          <cell r="C1105">
            <v>935</v>
          </cell>
          <cell r="G1105">
            <v>999.79</v>
          </cell>
        </row>
        <row r="1106">
          <cell r="A1106">
            <v>7295</v>
          </cell>
          <cell r="C1106">
            <v>936</v>
          </cell>
          <cell r="G1106">
            <v>0</v>
          </cell>
        </row>
        <row r="1107">
          <cell r="A1107">
            <v>7310</v>
          </cell>
          <cell r="C1107">
            <v>110</v>
          </cell>
          <cell r="G1107">
            <v>0</v>
          </cell>
        </row>
        <row r="1108">
          <cell r="A1108">
            <v>7310</v>
          </cell>
          <cell r="C1108">
            <v>112</v>
          </cell>
          <cell r="G1108">
            <v>457.38</v>
          </cell>
        </row>
        <row r="1109">
          <cell r="A1109">
            <v>7310</v>
          </cell>
          <cell r="C1109">
            <v>120</v>
          </cell>
          <cell r="G1109">
            <v>0</v>
          </cell>
        </row>
        <row r="1110">
          <cell r="A1110">
            <v>7310</v>
          </cell>
          <cell r="C1110">
            <v>121</v>
          </cell>
          <cell r="G1110">
            <v>0</v>
          </cell>
        </row>
        <row r="1111">
          <cell r="A1111">
            <v>7310</v>
          </cell>
          <cell r="C1111">
            <v>130</v>
          </cell>
          <cell r="G1111">
            <v>0</v>
          </cell>
        </row>
        <row r="1112">
          <cell r="A1112">
            <v>7310</v>
          </cell>
          <cell r="C1112">
            <v>140</v>
          </cell>
          <cell r="G1112">
            <v>0</v>
          </cell>
        </row>
        <row r="1113">
          <cell r="A1113">
            <v>7310</v>
          </cell>
          <cell r="C1113">
            <v>142</v>
          </cell>
          <cell r="G1113">
            <v>122.52</v>
          </cell>
        </row>
        <row r="1114">
          <cell r="A1114">
            <v>7310</v>
          </cell>
          <cell r="C1114">
            <v>147</v>
          </cell>
          <cell r="G1114">
            <v>0</v>
          </cell>
        </row>
        <row r="1115">
          <cell r="A1115">
            <v>7310</v>
          </cell>
          <cell r="C1115">
            <v>150</v>
          </cell>
          <cell r="G1115">
            <v>-123.32</v>
          </cell>
        </row>
        <row r="1116">
          <cell r="A1116">
            <v>7310</v>
          </cell>
          <cell r="C1116">
            <v>160</v>
          </cell>
          <cell r="G1116">
            <v>0</v>
          </cell>
        </row>
        <row r="1117">
          <cell r="A1117">
            <v>7310</v>
          </cell>
          <cell r="C1117">
            <v>170</v>
          </cell>
          <cell r="G1117">
            <v>0</v>
          </cell>
        </row>
        <row r="1118">
          <cell r="A1118">
            <v>7310</v>
          </cell>
          <cell r="C1118">
            <v>190</v>
          </cell>
          <cell r="G1118">
            <v>1350.66</v>
          </cell>
        </row>
        <row r="1119">
          <cell r="A1119">
            <v>7310</v>
          </cell>
          <cell r="C1119">
            <v>210</v>
          </cell>
          <cell r="G1119">
            <v>0</v>
          </cell>
        </row>
        <row r="1120">
          <cell r="A1120">
            <v>7310</v>
          </cell>
          <cell r="C1120">
            <v>220</v>
          </cell>
          <cell r="G1120">
            <v>0</v>
          </cell>
        </row>
        <row r="1121">
          <cell r="A1121">
            <v>7310</v>
          </cell>
          <cell r="C1121">
            <v>230</v>
          </cell>
          <cell r="G1121">
            <v>0</v>
          </cell>
        </row>
        <row r="1122">
          <cell r="A1122">
            <v>7310</v>
          </cell>
          <cell r="C1122">
            <v>240</v>
          </cell>
          <cell r="G1122">
            <v>0</v>
          </cell>
        </row>
        <row r="1123">
          <cell r="A1123">
            <v>7310</v>
          </cell>
          <cell r="C1123">
            <v>260</v>
          </cell>
          <cell r="G1123">
            <v>0</v>
          </cell>
        </row>
        <row r="1124">
          <cell r="A1124">
            <v>7310</v>
          </cell>
          <cell r="C1124">
            <v>330</v>
          </cell>
          <cell r="G1124">
            <v>0</v>
          </cell>
        </row>
        <row r="1125">
          <cell r="A1125">
            <v>7310</v>
          </cell>
          <cell r="C1125">
            <v>340</v>
          </cell>
          <cell r="G1125">
            <v>0</v>
          </cell>
        </row>
        <row r="1126">
          <cell r="A1126">
            <v>7310</v>
          </cell>
          <cell r="C1126">
            <v>430</v>
          </cell>
          <cell r="G1126">
            <v>0</v>
          </cell>
        </row>
        <row r="1127">
          <cell r="A1127">
            <v>7310</v>
          </cell>
          <cell r="C1127">
            <v>440</v>
          </cell>
          <cell r="G1127">
            <v>0</v>
          </cell>
        </row>
        <row r="1128">
          <cell r="A1128">
            <v>7310</v>
          </cell>
          <cell r="C1128">
            <v>935</v>
          </cell>
          <cell r="G1128">
            <v>-58.65</v>
          </cell>
        </row>
        <row r="1129">
          <cell r="A1129">
            <v>7310</v>
          </cell>
          <cell r="C1129">
            <v>936</v>
          </cell>
          <cell r="G1129">
            <v>-39.630000000000003</v>
          </cell>
        </row>
        <row r="1130">
          <cell r="A1130">
            <v>7453</v>
          </cell>
          <cell r="C1130">
            <v>110</v>
          </cell>
          <cell r="G1130">
            <v>0</v>
          </cell>
        </row>
        <row r="1131">
          <cell r="A1131">
            <v>7453</v>
          </cell>
          <cell r="C1131">
            <v>112</v>
          </cell>
          <cell r="G1131">
            <v>11.3</v>
          </cell>
        </row>
        <row r="1132">
          <cell r="A1132">
            <v>7453</v>
          </cell>
          <cell r="C1132">
            <v>120</v>
          </cell>
          <cell r="G1132">
            <v>0</v>
          </cell>
        </row>
        <row r="1133">
          <cell r="A1133">
            <v>7453</v>
          </cell>
          <cell r="C1133">
            <v>121</v>
          </cell>
          <cell r="G1133">
            <v>0</v>
          </cell>
        </row>
        <row r="1134">
          <cell r="A1134">
            <v>7453</v>
          </cell>
          <cell r="C1134">
            <v>130</v>
          </cell>
          <cell r="G1134">
            <v>0</v>
          </cell>
        </row>
        <row r="1135">
          <cell r="A1135">
            <v>7453</v>
          </cell>
          <cell r="C1135">
            <v>140</v>
          </cell>
          <cell r="G1135">
            <v>0</v>
          </cell>
        </row>
        <row r="1136">
          <cell r="A1136">
            <v>7453</v>
          </cell>
          <cell r="C1136">
            <v>147</v>
          </cell>
          <cell r="G1136">
            <v>0</v>
          </cell>
        </row>
        <row r="1137">
          <cell r="A1137">
            <v>7453</v>
          </cell>
          <cell r="C1137">
            <v>150</v>
          </cell>
          <cell r="G1137">
            <v>213.65</v>
          </cell>
        </row>
        <row r="1138">
          <cell r="A1138">
            <v>7453</v>
          </cell>
          <cell r="C1138">
            <v>160</v>
          </cell>
          <cell r="G1138">
            <v>0</v>
          </cell>
        </row>
        <row r="1139">
          <cell r="A1139">
            <v>7453</v>
          </cell>
          <cell r="C1139">
            <v>162</v>
          </cell>
          <cell r="G1139">
            <v>0</v>
          </cell>
        </row>
        <row r="1140">
          <cell r="A1140">
            <v>7453</v>
          </cell>
          <cell r="C1140">
            <v>190</v>
          </cell>
          <cell r="G1140">
            <v>868.64</v>
          </cell>
        </row>
        <row r="1141">
          <cell r="A1141">
            <v>7453</v>
          </cell>
          <cell r="C1141">
            <v>210</v>
          </cell>
          <cell r="G1141">
            <v>0</v>
          </cell>
        </row>
        <row r="1142">
          <cell r="A1142">
            <v>7453</v>
          </cell>
          <cell r="C1142">
            <v>220</v>
          </cell>
          <cell r="G1142">
            <v>0</v>
          </cell>
        </row>
        <row r="1143">
          <cell r="A1143">
            <v>7453</v>
          </cell>
          <cell r="C1143">
            <v>230</v>
          </cell>
          <cell r="G1143">
            <v>0</v>
          </cell>
        </row>
        <row r="1144">
          <cell r="A1144">
            <v>7453</v>
          </cell>
          <cell r="C1144">
            <v>240</v>
          </cell>
          <cell r="G1144">
            <v>0</v>
          </cell>
        </row>
        <row r="1145">
          <cell r="A1145">
            <v>7453</v>
          </cell>
          <cell r="C1145">
            <v>260</v>
          </cell>
          <cell r="G1145">
            <v>0</v>
          </cell>
        </row>
        <row r="1146">
          <cell r="A1146">
            <v>7453</v>
          </cell>
          <cell r="C1146">
            <v>330</v>
          </cell>
          <cell r="G1146">
            <v>0</v>
          </cell>
        </row>
        <row r="1147">
          <cell r="A1147">
            <v>7453</v>
          </cell>
          <cell r="C1147">
            <v>340</v>
          </cell>
          <cell r="G1147">
            <v>0</v>
          </cell>
        </row>
        <row r="1148">
          <cell r="A1148">
            <v>7453</v>
          </cell>
          <cell r="C1148">
            <v>430</v>
          </cell>
          <cell r="G1148">
            <v>0</v>
          </cell>
        </row>
        <row r="1149">
          <cell r="A1149">
            <v>7453</v>
          </cell>
          <cell r="C1149">
            <v>440</v>
          </cell>
          <cell r="G1149">
            <v>0</v>
          </cell>
        </row>
        <row r="1150">
          <cell r="A1150">
            <v>7453</v>
          </cell>
          <cell r="C1150">
            <v>935</v>
          </cell>
          <cell r="G1150">
            <v>2.83</v>
          </cell>
        </row>
        <row r="1151">
          <cell r="A1151">
            <v>7453</v>
          </cell>
          <cell r="C1151">
            <v>936</v>
          </cell>
          <cell r="G1151">
            <v>2.83</v>
          </cell>
        </row>
        <row r="1152">
          <cell r="A1152">
            <v>7454</v>
          </cell>
          <cell r="C1152">
            <v>110</v>
          </cell>
          <cell r="G1152">
            <v>0</v>
          </cell>
        </row>
        <row r="1153">
          <cell r="A1153">
            <v>7454</v>
          </cell>
          <cell r="C1153">
            <v>112</v>
          </cell>
          <cell r="G1153">
            <v>34.96</v>
          </cell>
        </row>
        <row r="1154">
          <cell r="A1154">
            <v>7454</v>
          </cell>
          <cell r="C1154">
            <v>120</v>
          </cell>
          <cell r="G1154">
            <v>0</v>
          </cell>
        </row>
        <row r="1155">
          <cell r="A1155">
            <v>7454</v>
          </cell>
          <cell r="C1155">
            <v>121</v>
          </cell>
          <cell r="G1155">
            <v>0</v>
          </cell>
        </row>
        <row r="1156">
          <cell r="A1156">
            <v>7454</v>
          </cell>
          <cell r="C1156">
            <v>130</v>
          </cell>
          <cell r="G1156">
            <v>0</v>
          </cell>
        </row>
        <row r="1157">
          <cell r="A1157">
            <v>7454</v>
          </cell>
          <cell r="C1157">
            <v>140</v>
          </cell>
          <cell r="G1157">
            <v>0</v>
          </cell>
        </row>
        <row r="1158">
          <cell r="A1158">
            <v>7454</v>
          </cell>
          <cell r="C1158">
            <v>147</v>
          </cell>
          <cell r="G1158">
            <v>0</v>
          </cell>
        </row>
        <row r="1159">
          <cell r="A1159">
            <v>7454</v>
          </cell>
          <cell r="C1159">
            <v>150</v>
          </cell>
          <cell r="G1159">
            <v>0</v>
          </cell>
        </row>
        <row r="1160">
          <cell r="A1160">
            <v>7454</v>
          </cell>
          <cell r="C1160">
            <v>160</v>
          </cell>
          <cell r="G1160">
            <v>0</v>
          </cell>
        </row>
        <row r="1161">
          <cell r="A1161">
            <v>7454</v>
          </cell>
          <cell r="C1161">
            <v>190</v>
          </cell>
          <cell r="G1161">
            <v>297.10000000000002</v>
          </cell>
        </row>
        <row r="1162">
          <cell r="A1162">
            <v>7454</v>
          </cell>
          <cell r="C1162">
            <v>210</v>
          </cell>
          <cell r="G1162">
            <v>0</v>
          </cell>
        </row>
        <row r="1163">
          <cell r="A1163">
            <v>7454</v>
          </cell>
          <cell r="C1163">
            <v>220</v>
          </cell>
          <cell r="G1163">
            <v>0</v>
          </cell>
        </row>
        <row r="1164">
          <cell r="A1164">
            <v>7454</v>
          </cell>
          <cell r="C1164">
            <v>230</v>
          </cell>
          <cell r="G1164">
            <v>0</v>
          </cell>
        </row>
        <row r="1165">
          <cell r="A1165">
            <v>7454</v>
          </cell>
          <cell r="C1165">
            <v>240</v>
          </cell>
          <cell r="G1165">
            <v>0</v>
          </cell>
        </row>
        <row r="1166">
          <cell r="A1166">
            <v>7454</v>
          </cell>
          <cell r="C1166">
            <v>330</v>
          </cell>
          <cell r="G1166">
            <v>0</v>
          </cell>
        </row>
        <row r="1167">
          <cell r="A1167">
            <v>7454</v>
          </cell>
          <cell r="C1167">
            <v>340</v>
          </cell>
          <cell r="G1167">
            <v>0</v>
          </cell>
        </row>
        <row r="1168">
          <cell r="A1168">
            <v>7454</v>
          </cell>
          <cell r="C1168">
            <v>935</v>
          </cell>
          <cell r="G1168">
            <v>8.73</v>
          </cell>
        </row>
        <row r="1169">
          <cell r="A1169">
            <v>7454</v>
          </cell>
          <cell r="C1169">
            <v>936</v>
          </cell>
          <cell r="G1169">
            <v>8.73</v>
          </cell>
        </row>
        <row r="1170">
          <cell r="A1170">
            <v>7550</v>
          </cell>
          <cell r="C1170">
            <v>110</v>
          </cell>
          <cell r="G1170">
            <v>1478.85</v>
          </cell>
        </row>
        <row r="1171">
          <cell r="A1171">
            <v>7550</v>
          </cell>
          <cell r="C1171">
            <v>112</v>
          </cell>
          <cell r="G1171">
            <v>1007.49</v>
          </cell>
        </row>
        <row r="1172">
          <cell r="A1172">
            <v>7550</v>
          </cell>
          <cell r="C1172">
            <v>120</v>
          </cell>
          <cell r="G1172">
            <v>1351.72</v>
          </cell>
        </row>
        <row r="1173">
          <cell r="A1173">
            <v>7550</v>
          </cell>
          <cell r="C1173">
            <v>121</v>
          </cell>
          <cell r="G1173">
            <v>0</v>
          </cell>
        </row>
        <row r="1174">
          <cell r="A1174">
            <v>7550</v>
          </cell>
          <cell r="C1174">
            <v>130</v>
          </cell>
          <cell r="G1174">
            <v>690.97</v>
          </cell>
        </row>
        <row r="1175">
          <cell r="A1175">
            <v>7550</v>
          </cell>
          <cell r="C1175">
            <v>140</v>
          </cell>
          <cell r="G1175">
            <v>934.81</v>
          </cell>
        </row>
        <row r="1176">
          <cell r="A1176">
            <v>7550</v>
          </cell>
          <cell r="C1176">
            <v>142</v>
          </cell>
          <cell r="G1176">
            <v>1950.14</v>
          </cell>
        </row>
        <row r="1177">
          <cell r="A1177">
            <v>7550</v>
          </cell>
          <cell r="C1177">
            <v>147</v>
          </cell>
          <cell r="G1177">
            <v>246</v>
          </cell>
        </row>
        <row r="1178">
          <cell r="A1178">
            <v>7550</v>
          </cell>
          <cell r="C1178">
            <v>150</v>
          </cell>
          <cell r="G1178">
            <v>164.66</v>
          </cell>
        </row>
        <row r="1179">
          <cell r="A1179">
            <v>7550</v>
          </cell>
          <cell r="C1179">
            <v>160</v>
          </cell>
          <cell r="G1179">
            <v>-72.5</v>
          </cell>
        </row>
        <row r="1180">
          <cell r="A1180">
            <v>7550</v>
          </cell>
          <cell r="C1180">
            <v>210</v>
          </cell>
          <cell r="G1180">
            <v>952.72</v>
          </cell>
        </row>
        <row r="1181">
          <cell r="A1181">
            <v>7550</v>
          </cell>
          <cell r="C1181">
            <v>220</v>
          </cell>
          <cell r="G1181">
            <v>952.72</v>
          </cell>
        </row>
        <row r="1182">
          <cell r="A1182">
            <v>7550</v>
          </cell>
          <cell r="C1182">
            <v>230</v>
          </cell>
          <cell r="G1182">
            <v>907.22</v>
          </cell>
        </row>
        <row r="1183">
          <cell r="A1183">
            <v>7550</v>
          </cell>
          <cell r="C1183">
            <v>240</v>
          </cell>
          <cell r="G1183">
            <v>1936.02</v>
          </cell>
        </row>
        <row r="1184">
          <cell r="A1184">
            <v>7550</v>
          </cell>
          <cell r="C1184">
            <v>260</v>
          </cell>
          <cell r="G1184">
            <v>6.5</v>
          </cell>
        </row>
        <row r="1185">
          <cell r="A1185">
            <v>7550</v>
          </cell>
          <cell r="C1185">
            <v>330</v>
          </cell>
          <cell r="G1185">
            <v>6.5</v>
          </cell>
        </row>
        <row r="1186">
          <cell r="A1186">
            <v>7550</v>
          </cell>
          <cell r="C1186">
            <v>340</v>
          </cell>
          <cell r="G1186">
            <v>2147.2800000000002</v>
          </cell>
        </row>
        <row r="1187">
          <cell r="A1187">
            <v>7550</v>
          </cell>
          <cell r="C1187">
            <v>430</v>
          </cell>
          <cell r="G1187">
            <v>401.04</v>
          </cell>
        </row>
        <row r="1188">
          <cell r="A1188">
            <v>7550</v>
          </cell>
          <cell r="C1188">
            <v>440</v>
          </cell>
          <cell r="G1188">
            <v>835.07</v>
          </cell>
        </row>
        <row r="1189">
          <cell r="A1189">
            <v>7550</v>
          </cell>
          <cell r="C1189">
            <v>935</v>
          </cell>
          <cell r="G1189">
            <v>-51.75</v>
          </cell>
        </row>
        <row r="1190">
          <cell r="A1190">
            <v>7550</v>
          </cell>
          <cell r="C1190">
            <v>936</v>
          </cell>
          <cell r="G1190">
            <v>6.5</v>
          </cell>
        </row>
        <row r="1191">
          <cell r="A1191">
            <v>7160</v>
          </cell>
          <cell r="C1191">
            <v>140</v>
          </cell>
          <cell r="G1191">
            <v>0</v>
          </cell>
        </row>
        <row r="1192">
          <cell r="A1192">
            <v>7160</v>
          </cell>
          <cell r="C1192">
            <v>147</v>
          </cell>
          <cell r="G1192">
            <v>0</v>
          </cell>
        </row>
        <row r="1193">
          <cell r="A1193">
            <v>7160</v>
          </cell>
          <cell r="C1193">
            <v>240</v>
          </cell>
          <cell r="G1193">
            <v>0</v>
          </cell>
        </row>
        <row r="1194">
          <cell r="A1194">
            <v>7160</v>
          </cell>
          <cell r="C1194">
            <v>340</v>
          </cell>
          <cell r="G1194">
            <v>0</v>
          </cell>
        </row>
        <row r="1195">
          <cell r="A1195">
            <v>7160</v>
          </cell>
          <cell r="C1195">
            <v>440</v>
          </cell>
          <cell r="G1195">
            <v>0</v>
          </cell>
        </row>
        <row r="1196">
          <cell r="A1196">
            <v>7300</v>
          </cell>
          <cell r="C1196">
            <v>110</v>
          </cell>
          <cell r="G1196">
            <v>0</v>
          </cell>
        </row>
        <row r="1197">
          <cell r="A1197">
            <v>7300</v>
          </cell>
          <cell r="C1197">
            <v>112</v>
          </cell>
          <cell r="G1197">
            <v>74.099999999999994</v>
          </cell>
        </row>
        <row r="1198">
          <cell r="A1198">
            <v>7300</v>
          </cell>
          <cell r="C1198">
            <v>120</v>
          </cell>
          <cell r="G1198">
            <v>0</v>
          </cell>
        </row>
        <row r="1199">
          <cell r="A1199">
            <v>7300</v>
          </cell>
          <cell r="C1199">
            <v>121</v>
          </cell>
          <cell r="G1199">
            <v>0</v>
          </cell>
        </row>
        <row r="1200">
          <cell r="A1200">
            <v>7300</v>
          </cell>
          <cell r="C1200">
            <v>122</v>
          </cell>
          <cell r="G1200">
            <v>17</v>
          </cell>
        </row>
        <row r="1201">
          <cell r="A1201">
            <v>7300</v>
          </cell>
          <cell r="C1201">
            <v>130</v>
          </cell>
          <cell r="G1201">
            <v>0</v>
          </cell>
        </row>
        <row r="1202">
          <cell r="A1202">
            <v>7300</v>
          </cell>
          <cell r="C1202">
            <v>140</v>
          </cell>
          <cell r="G1202">
            <v>0</v>
          </cell>
        </row>
        <row r="1203">
          <cell r="A1203">
            <v>7300</v>
          </cell>
          <cell r="C1203">
            <v>147</v>
          </cell>
          <cell r="G1203">
            <v>0</v>
          </cell>
        </row>
        <row r="1204">
          <cell r="A1204">
            <v>7300</v>
          </cell>
          <cell r="C1204">
            <v>190</v>
          </cell>
          <cell r="G1204">
            <v>373.74</v>
          </cell>
        </row>
        <row r="1205">
          <cell r="A1205">
            <v>7300</v>
          </cell>
          <cell r="C1205">
            <v>210</v>
          </cell>
          <cell r="G1205">
            <v>0</v>
          </cell>
        </row>
        <row r="1206">
          <cell r="A1206">
            <v>7300</v>
          </cell>
          <cell r="C1206">
            <v>220</v>
          </cell>
          <cell r="G1206">
            <v>0</v>
          </cell>
        </row>
        <row r="1207">
          <cell r="A1207">
            <v>7300</v>
          </cell>
          <cell r="C1207">
            <v>240</v>
          </cell>
          <cell r="G1207">
            <v>0</v>
          </cell>
        </row>
        <row r="1208">
          <cell r="A1208">
            <v>7300</v>
          </cell>
          <cell r="C1208">
            <v>340</v>
          </cell>
          <cell r="G1208">
            <v>0</v>
          </cell>
        </row>
        <row r="1209">
          <cell r="A1209">
            <v>7300</v>
          </cell>
          <cell r="C1209">
            <v>440</v>
          </cell>
          <cell r="G1209">
            <v>0</v>
          </cell>
        </row>
        <row r="1210">
          <cell r="A1210">
            <v>7330</v>
          </cell>
          <cell r="C1210">
            <v>110</v>
          </cell>
          <cell r="G1210">
            <v>0</v>
          </cell>
        </row>
        <row r="1211">
          <cell r="A1211">
            <v>7330</v>
          </cell>
          <cell r="C1211">
            <v>112</v>
          </cell>
          <cell r="G1211">
            <v>0</v>
          </cell>
        </row>
        <row r="1212">
          <cell r="A1212">
            <v>7330</v>
          </cell>
          <cell r="C1212">
            <v>130</v>
          </cell>
          <cell r="G1212">
            <v>115</v>
          </cell>
        </row>
        <row r="1213">
          <cell r="A1213">
            <v>7330</v>
          </cell>
          <cell r="C1213">
            <v>140</v>
          </cell>
          <cell r="G1213">
            <v>0</v>
          </cell>
        </row>
        <row r="1214">
          <cell r="A1214">
            <v>7330</v>
          </cell>
          <cell r="C1214">
            <v>142</v>
          </cell>
          <cell r="G1214">
            <v>51.98</v>
          </cell>
        </row>
        <row r="1215">
          <cell r="A1215">
            <v>7330</v>
          </cell>
          <cell r="C1215">
            <v>147</v>
          </cell>
          <cell r="G1215">
            <v>0</v>
          </cell>
        </row>
        <row r="1216">
          <cell r="A1216">
            <v>7330</v>
          </cell>
          <cell r="C1216">
            <v>220</v>
          </cell>
          <cell r="G1216">
            <v>0</v>
          </cell>
        </row>
        <row r="1217">
          <cell r="A1217">
            <v>7330</v>
          </cell>
          <cell r="C1217">
            <v>230</v>
          </cell>
          <cell r="G1217">
            <v>0</v>
          </cell>
        </row>
        <row r="1218">
          <cell r="A1218">
            <v>7332</v>
          </cell>
          <cell r="C1218">
            <v>110</v>
          </cell>
          <cell r="G1218">
            <v>4080.03</v>
          </cell>
        </row>
        <row r="1219">
          <cell r="A1219">
            <v>7332</v>
          </cell>
          <cell r="C1219">
            <v>112</v>
          </cell>
          <cell r="G1219">
            <v>6598.38</v>
          </cell>
        </row>
        <row r="1220">
          <cell r="A1220">
            <v>7332</v>
          </cell>
          <cell r="C1220">
            <v>120</v>
          </cell>
          <cell r="G1220">
            <v>5538.97</v>
          </cell>
        </row>
        <row r="1221">
          <cell r="A1221">
            <v>7332</v>
          </cell>
          <cell r="C1221">
            <v>121</v>
          </cell>
          <cell r="G1221">
            <v>-1131.2</v>
          </cell>
        </row>
        <row r="1222">
          <cell r="A1222">
            <v>7332</v>
          </cell>
          <cell r="C1222">
            <v>122</v>
          </cell>
          <cell r="G1222">
            <v>-500</v>
          </cell>
        </row>
        <row r="1223">
          <cell r="A1223">
            <v>7332</v>
          </cell>
          <cell r="C1223">
            <v>130</v>
          </cell>
          <cell r="G1223">
            <v>1067.25</v>
          </cell>
        </row>
        <row r="1224">
          <cell r="A1224">
            <v>7332</v>
          </cell>
          <cell r="C1224">
            <v>140</v>
          </cell>
          <cell r="G1224">
            <v>3559.61</v>
          </cell>
        </row>
        <row r="1225">
          <cell r="A1225">
            <v>7332</v>
          </cell>
          <cell r="C1225">
            <v>147</v>
          </cell>
          <cell r="G1225">
            <v>669.89</v>
          </cell>
        </row>
        <row r="1226">
          <cell r="A1226">
            <v>7332</v>
          </cell>
          <cell r="C1226">
            <v>150</v>
          </cell>
          <cell r="G1226">
            <v>124.04</v>
          </cell>
        </row>
        <row r="1227">
          <cell r="A1227">
            <v>7332</v>
          </cell>
          <cell r="C1227">
            <v>160</v>
          </cell>
          <cell r="G1227">
            <v>673.8</v>
          </cell>
        </row>
        <row r="1228">
          <cell r="A1228">
            <v>7332</v>
          </cell>
          <cell r="C1228">
            <v>210</v>
          </cell>
          <cell r="G1228">
            <v>-164.92</v>
          </cell>
        </row>
        <row r="1229">
          <cell r="A1229">
            <v>7332</v>
          </cell>
          <cell r="C1229">
            <v>220</v>
          </cell>
          <cell r="G1229">
            <v>3707.11</v>
          </cell>
        </row>
        <row r="1230">
          <cell r="A1230">
            <v>7332</v>
          </cell>
          <cell r="C1230">
            <v>230</v>
          </cell>
          <cell r="G1230">
            <v>496.3</v>
          </cell>
        </row>
        <row r="1231">
          <cell r="A1231">
            <v>7332</v>
          </cell>
          <cell r="C1231">
            <v>240</v>
          </cell>
          <cell r="G1231">
            <v>1333.46</v>
          </cell>
        </row>
        <row r="1232">
          <cell r="A1232">
            <v>7332</v>
          </cell>
          <cell r="C1232">
            <v>260</v>
          </cell>
          <cell r="G1232">
            <v>437.31</v>
          </cell>
        </row>
        <row r="1233">
          <cell r="A1233">
            <v>7332</v>
          </cell>
          <cell r="C1233">
            <v>330</v>
          </cell>
          <cell r="G1233">
            <v>250.17</v>
          </cell>
        </row>
        <row r="1234">
          <cell r="A1234">
            <v>7332</v>
          </cell>
          <cell r="C1234">
            <v>340</v>
          </cell>
          <cell r="G1234">
            <v>1049.46</v>
          </cell>
        </row>
        <row r="1235">
          <cell r="A1235">
            <v>7332</v>
          </cell>
          <cell r="C1235">
            <v>430</v>
          </cell>
          <cell r="G1235">
            <v>250.17</v>
          </cell>
        </row>
        <row r="1236">
          <cell r="A1236">
            <v>7332</v>
          </cell>
          <cell r="C1236">
            <v>440</v>
          </cell>
          <cell r="G1236">
            <v>187.04</v>
          </cell>
        </row>
        <row r="1237">
          <cell r="A1237">
            <v>7332</v>
          </cell>
          <cell r="C1237">
            <v>935</v>
          </cell>
          <cell r="G1237">
            <v>533.07000000000005</v>
          </cell>
        </row>
        <row r="1238">
          <cell r="A1238">
            <v>7332</v>
          </cell>
          <cell r="C1238">
            <v>936</v>
          </cell>
          <cell r="G1238">
            <v>478.31</v>
          </cell>
        </row>
        <row r="1239">
          <cell r="A1239">
            <v>7333</v>
          </cell>
          <cell r="C1239">
            <v>110</v>
          </cell>
          <cell r="G1239">
            <v>29.75</v>
          </cell>
        </row>
        <row r="1240">
          <cell r="A1240">
            <v>7333</v>
          </cell>
          <cell r="C1240">
            <v>112</v>
          </cell>
          <cell r="G1240">
            <v>1130.47</v>
          </cell>
        </row>
        <row r="1241">
          <cell r="A1241">
            <v>7333</v>
          </cell>
          <cell r="C1241">
            <v>120</v>
          </cell>
          <cell r="G1241">
            <v>-33.479999999999997</v>
          </cell>
        </row>
        <row r="1242">
          <cell r="A1242">
            <v>7333</v>
          </cell>
          <cell r="C1242">
            <v>121</v>
          </cell>
          <cell r="G1242">
            <v>0</v>
          </cell>
        </row>
        <row r="1243">
          <cell r="A1243">
            <v>7333</v>
          </cell>
          <cell r="C1243">
            <v>122</v>
          </cell>
          <cell r="G1243">
            <v>0</v>
          </cell>
        </row>
        <row r="1244">
          <cell r="A1244">
            <v>7333</v>
          </cell>
          <cell r="C1244">
            <v>130</v>
          </cell>
          <cell r="G1244">
            <v>876.36</v>
          </cell>
        </row>
        <row r="1245">
          <cell r="A1245">
            <v>7333</v>
          </cell>
          <cell r="C1245">
            <v>140</v>
          </cell>
          <cell r="G1245">
            <v>419.8</v>
          </cell>
        </row>
        <row r="1246">
          <cell r="A1246">
            <v>7333</v>
          </cell>
          <cell r="C1246">
            <v>142</v>
          </cell>
          <cell r="G1246">
            <v>0</v>
          </cell>
        </row>
        <row r="1247">
          <cell r="A1247">
            <v>7333</v>
          </cell>
          <cell r="C1247">
            <v>147</v>
          </cell>
          <cell r="G1247">
            <v>0</v>
          </cell>
        </row>
        <row r="1248">
          <cell r="A1248">
            <v>7333</v>
          </cell>
          <cell r="C1248">
            <v>170</v>
          </cell>
          <cell r="G1248">
            <v>0</v>
          </cell>
        </row>
        <row r="1249">
          <cell r="A1249">
            <v>7333</v>
          </cell>
          <cell r="C1249">
            <v>210</v>
          </cell>
          <cell r="G1249">
            <v>0</v>
          </cell>
        </row>
        <row r="1250">
          <cell r="A1250">
            <v>7333</v>
          </cell>
          <cell r="C1250">
            <v>220</v>
          </cell>
          <cell r="G1250">
            <v>143.91999999999999</v>
          </cell>
        </row>
        <row r="1251">
          <cell r="A1251">
            <v>7333</v>
          </cell>
          <cell r="C1251">
            <v>230</v>
          </cell>
          <cell r="G1251">
            <v>0</v>
          </cell>
        </row>
        <row r="1252">
          <cell r="A1252">
            <v>7333</v>
          </cell>
          <cell r="C1252">
            <v>240</v>
          </cell>
          <cell r="G1252">
            <v>409.23</v>
          </cell>
        </row>
        <row r="1253">
          <cell r="A1253">
            <v>7333</v>
          </cell>
          <cell r="C1253">
            <v>340</v>
          </cell>
          <cell r="G1253">
            <v>2748.52</v>
          </cell>
        </row>
        <row r="1254">
          <cell r="A1254">
            <v>7333</v>
          </cell>
          <cell r="C1254">
            <v>440</v>
          </cell>
          <cell r="G1254">
            <v>88.33</v>
          </cell>
        </row>
        <row r="1255">
          <cell r="A1255">
            <v>7333</v>
          </cell>
          <cell r="C1255">
            <v>935</v>
          </cell>
          <cell r="G1255">
            <v>858</v>
          </cell>
        </row>
        <row r="1256">
          <cell r="A1256">
            <v>7333</v>
          </cell>
          <cell r="C1256">
            <v>936</v>
          </cell>
          <cell r="G1256">
            <v>0</v>
          </cell>
        </row>
        <row r="1257">
          <cell r="A1257">
            <v>7350</v>
          </cell>
          <cell r="C1257">
            <v>110</v>
          </cell>
          <cell r="G1257">
            <v>0</v>
          </cell>
        </row>
        <row r="1258">
          <cell r="A1258">
            <v>7350</v>
          </cell>
          <cell r="C1258">
            <v>112</v>
          </cell>
          <cell r="G1258">
            <v>1581.01</v>
          </cell>
        </row>
        <row r="1259">
          <cell r="A1259">
            <v>7350</v>
          </cell>
          <cell r="C1259">
            <v>120</v>
          </cell>
          <cell r="G1259">
            <v>0</v>
          </cell>
        </row>
        <row r="1260">
          <cell r="A1260">
            <v>7350</v>
          </cell>
          <cell r="C1260">
            <v>121</v>
          </cell>
          <cell r="G1260">
            <v>0</v>
          </cell>
        </row>
        <row r="1261">
          <cell r="A1261">
            <v>7350</v>
          </cell>
          <cell r="C1261">
            <v>130</v>
          </cell>
          <cell r="G1261">
            <v>0</v>
          </cell>
        </row>
        <row r="1262">
          <cell r="A1262">
            <v>7350</v>
          </cell>
          <cell r="C1262">
            <v>140</v>
          </cell>
          <cell r="G1262">
            <v>0</v>
          </cell>
        </row>
        <row r="1263">
          <cell r="A1263">
            <v>7350</v>
          </cell>
          <cell r="C1263">
            <v>142</v>
          </cell>
          <cell r="G1263">
            <v>0</v>
          </cell>
        </row>
        <row r="1264">
          <cell r="A1264">
            <v>7350</v>
          </cell>
          <cell r="C1264">
            <v>147</v>
          </cell>
          <cell r="G1264">
            <v>0</v>
          </cell>
        </row>
        <row r="1265">
          <cell r="A1265">
            <v>7350</v>
          </cell>
          <cell r="C1265">
            <v>160</v>
          </cell>
          <cell r="G1265">
            <v>0</v>
          </cell>
        </row>
        <row r="1266">
          <cell r="A1266">
            <v>7350</v>
          </cell>
          <cell r="C1266">
            <v>190</v>
          </cell>
          <cell r="G1266">
            <v>12300.51</v>
          </cell>
        </row>
        <row r="1267">
          <cell r="A1267">
            <v>7350</v>
          </cell>
          <cell r="C1267">
            <v>210</v>
          </cell>
          <cell r="G1267">
            <v>0</v>
          </cell>
        </row>
        <row r="1268">
          <cell r="A1268">
            <v>7350</v>
          </cell>
          <cell r="C1268">
            <v>220</v>
          </cell>
          <cell r="G1268">
            <v>0</v>
          </cell>
        </row>
        <row r="1269">
          <cell r="A1269">
            <v>7350</v>
          </cell>
          <cell r="C1269">
            <v>230</v>
          </cell>
          <cell r="G1269">
            <v>0</v>
          </cell>
        </row>
        <row r="1270">
          <cell r="A1270">
            <v>7350</v>
          </cell>
          <cell r="C1270">
            <v>240</v>
          </cell>
          <cell r="G1270">
            <v>0</v>
          </cell>
        </row>
        <row r="1271">
          <cell r="A1271">
            <v>7350</v>
          </cell>
          <cell r="C1271">
            <v>260</v>
          </cell>
          <cell r="G1271">
            <v>0</v>
          </cell>
        </row>
        <row r="1272">
          <cell r="A1272">
            <v>7350</v>
          </cell>
          <cell r="C1272">
            <v>330</v>
          </cell>
          <cell r="G1272">
            <v>0</v>
          </cell>
        </row>
        <row r="1273">
          <cell r="A1273">
            <v>7350</v>
          </cell>
          <cell r="C1273">
            <v>340</v>
          </cell>
          <cell r="G1273">
            <v>0</v>
          </cell>
        </row>
        <row r="1274">
          <cell r="A1274">
            <v>7350</v>
          </cell>
          <cell r="C1274">
            <v>360</v>
          </cell>
          <cell r="G1274">
            <v>0</v>
          </cell>
        </row>
        <row r="1275">
          <cell r="A1275">
            <v>7350</v>
          </cell>
          <cell r="C1275">
            <v>430</v>
          </cell>
          <cell r="G1275">
            <v>0</v>
          </cell>
        </row>
        <row r="1276">
          <cell r="A1276">
            <v>7350</v>
          </cell>
          <cell r="C1276">
            <v>440</v>
          </cell>
          <cell r="G1276">
            <v>0</v>
          </cell>
        </row>
        <row r="1277">
          <cell r="A1277">
            <v>7350</v>
          </cell>
          <cell r="C1277">
            <v>935</v>
          </cell>
          <cell r="G1277">
            <v>425.58</v>
          </cell>
        </row>
        <row r="1278">
          <cell r="A1278">
            <v>7350</v>
          </cell>
          <cell r="C1278">
            <v>936</v>
          </cell>
          <cell r="G1278">
            <v>337.04</v>
          </cell>
        </row>
        <row r="1279">
          <cell r="A1279">
            <v>7385</v>
          </cell>
          <cell r="C1279">
            <v>110</v>
          </cell>
          <cell r="G1279">
            <v>200</v>
          </cell>
        </row>
        <row r="1280">
          <cell r="A1280">
            <v>7385</v>
          </cell>
          <cell r="C1280">
            <v>112</v>
          </cell>
          <cell r="G1280">
            <v>22100</v>
          </cell>
        </row>
        <row r="1281">
          <cell r="A1281">
            <v>7385</v>
          </cell>
          <cell r="C1281">
            <v>120</v>
          </cell>
          <cell r="G1281">
            <v>220</v>
          </cell>
        </row>
        <row r="1282">
          <cell r="A1282">
            <v>7385</v>
          </cell>
          <cell r="C1282">
            <v>121</v>
          </cell>
          <cell r="G1282">
            <v>0</v>
          </cell>
        </row>
        <row r="1283">
          <cell r="A1283">
            <v>7385</v>
          </cell>
          <cell r="C1283">
            <v>130</v>
          </cell>
          <cell r="G1283">
            <v>170</v>
          </cell>
        </row>
        <row r="1284">
          <cell r="A1284">
            <v>7385</v>
          </cell>
          <cell r="C1284">
            <v>140</v>
          </cell>
          <cell r="G1284">
            <v>200</v>
          </cell>
        </row>
        <row r="1285">
          <cell r="A1285">
            <v>7385</v>
          </cell>
          <cell r="C1285">
            <v>160</v>
          </cell>
          <cell r="G1285">
            <v>60</v>
          </cell>
        </row>
        <row r="1286">
          <cell r="A1286">
            <v>7385</v>
          </cell>
          <cell r="C1286">
            <v>210</v>
          </cell>
          <cell r="G1286">
            <v>2500</v>
          </cell>
        </row>
        <row r="1287">
          <cell r="A1287">
            <v>7385</v>
          </cell>
          <cell r="C1287">
            <v>220</v>
          </cell>
          <cell r="G1287">
            <v>2500</v>
          </cell>
        </row>
        <row r="1288">
          <cell r="A1288">
            <v>7385</v>
          </cell>
          <cell r="C1288">
            <v>230</v>
          </cell>
          <cell r="G1288">
            <v>0</v>
          </cell>
        </row>
        <row r="1289">
          <cell r="A1289">
            <v>7385</v>
          </cell>
          <cell r="C1289">
            <v>240</v>
          </cell>
          <cell r="G1289">
            <v>0</v>
          </cell>
        </row>
        <row r="1290">
          <cell r="A1290">
            <v>7385</v>
          </cell>
          <cell r="C1290">
            <v>340</v>
          </cell>
          <cell r="G1290">
            <v>0</v>
          </cell>
        </row>
        <row r="1291">
          <cell r="A1291">
            <v>7385</v>
          </cell>
          <cell r="C1291">
            <v>935</v>
          </cell>
          <cell r="G1291">
            <v>50</v>
          </cell>
        </row>
        <row r="1292">
          <cell r="A1292">
            <v>7410</v>
          </cell>
          <cell r="C1292">
            <v>130</v>
          </cell>
          <cell r="G1292">
            <v>168.26</v>
          </cell>
        </row>
        <row r="1293">
          <cell r="A1293">
            <v>7410</v>
          </cell>
          <cell r="C1293">
            <v>140</v>
          </cell>
          <cell r="G1293">
            <v>1369.61</v>
          </cell>
        </row>
        <row r="1294">
          <cell r="A1294">
            <v>7410</v>
          </cell>
          <cell r="C1294">
            <v>230</v>
          </cell>
          <cell r="G1294">
            <v>16.149999999999999</v>
          </cell>
        </row>
        <row r="1295">
          <cell r="A1295">
            <v>7410</v>
          </cell>
          <cell r="C1295">
            <v>240</v>
          </cell>
          <cell r="G1295">
            <v>0</v>
          </cell>
        </row>
        <row r="1296">
          <cell r="A1296">
            <v>7410</v>
          </cell>
          <cell r="C1296">
            <v>340</v>
          </cell>
          <cell r="G1296">
            <v>0</v>
          </cell>
        </row>
        <row r="1297">
          <cell r="A1297">
            <v>7410</v>
          </cell>
          <cell r="C1297">
            <v>440</v>
          </cell>
          <cell r="G1297">
            <v>30.38</v>
          </cell>
        </row>
        <row r="1298">
          <cell r="A1298">
            <v>7450</v>
          </cell>
          <cell r="C1298">
            <v>112</v>
          </cell>
          <cell r="G1298">
            <v>0</v>
          </cell>
        </row>
        <row r="1299">
          <cell r="A1299">
            <v>7455</v>
          </cell>
          <cell r="C1299">
            <v>130</v>
          </cell>
          <cell r="G1299">
            <v>0</v>
          </cell>
        </row>
        <row r="1300">
          <cell r="A1300">
            <v>7455</v>
          </cell>
          <cell r="C1300">
            <v>140</v>
          </cell>
          <cell r="G1300">
            <v>0</v>
          </cell>
        </row>
        <row r="1301">
          <cell r="A1301">
            <v>7455</v>
          </cell>
          <cell r="C1301">
            <v>230</v>
          </cell>
          <cell r="G1301">
            <v>0</v>
          </cell>
        </row>
        <row r="1302">
          <cell r="A1302">
            <v>7457</v>
          </cell>
          <cell r="C1302">
            <v>110</v>
          </cell>
          <cell r="G1302">
            <v>141.19</v>
          </cell>
        </row>
        <row r="1303">
          <cell r="A1303">
            <v>7457</v>
          </cell>
          <cell r="C1303">
            <v>112</v>
          </cell>
          <cell r="G1303">
            <v>191.51</v>
          </cell>
        </row>
        <row r="1304">
          <cell r="A1304">
            <v>7457</v>
          </cell>
          <cell r="C1304">
            <v>120</v>
          </cell>
          <cell r="G1304">
            <v>282.38</v>
          </cell>
        </row>
        <row r="1305">
          <cell r="A1305">
            <v>7457</v>
          </cell>
          <cell r="C1305">
            <v>121</v>
          </cell>
          <cell r="G1305">
            <v>0</v>
          </cell>
        </row>
        <row r="1306">
          <cell r="A1306">
            <v>7457</v>
          </cell>
          <cell r="C1306">
            <v>130</v>
          </cell>
          <cell r="G1306">
            <v>141.19</v>
          </cell>
        </row>
        <row r="1307">
          <cell r="A1307">
            <v>7457</v>
          </cell>
          <cell r="C1307">
            <v>140</v>
          </cell>
          <cell r="G1307">
            <v>669.53</v>
          </cell>
        </row>
        <row r="1308">
          <cell r="A1308">
            <v>7457</v>
          </cell>
          <cell r="C1308">
            <v>142</v>
          </cell>
          <cell r="G1308">
            <v>3242.28</v>
          </cell>
        </row>
        <row r="1309">
          <cell r="A1309">
            <v>7457</v>
          </cell>
          <cell r="C1309">
            <v>147</v>
          </cell>
          <cell r="G1309">
            <v>1680.57</v>
          </cell>
        </row>
        <row r="1310">
          <cell r="A1310">
            <v>7457</v>
          </cell>
          <cell r="C1310">
            <v>160</v>
          </cell>
          <cell r="G1310">
            <v>0</v>
          </cell>
        </row>
        <row r="1311">
          <cell r="A1311">
            <v>7457</v>
          </cell>
          <cell r="C1311">
            <v>210</v>
          </cell>
          <cell r="G1311">
            <v>176.49</v>
          </cell>
        </row>
        <row r="1312">
          <cell r="A1312">
            <v>7457</v>
          </cell>
          <cell r="C1312">
            <v>220</v>
          </cell>
          <cell r="G1312">
            <v>176.49</v>
          </cell>
        </row>
        <row r="1313">
          <cell r="A1313">
            <v>7457</v>
          </cell>
          <cell r="C1313">
            <v>230</v>
          </cell>
          <cell r="G1313">
            <v>236.29</v>
          </cell>
        </row>
        <row r="1314">
          <cell r="A1314">
            <v>7457</v>
          </cell>
          <cell r="C1314">
            <v>240</v>
          </cell>
          <cell r="G1314">
            <v>5637.46</v>
          </cell>
        </row>
        <row r="1315">
          <cell r="A1315">
            <v>7457</v>
          </cell>
          <cell r="C1315">
            <v>260</v>
          </cell>
          <cell r="G1315">
            <v>0</v>
          </cell>
        </row>
        <row r="1316">
          <cell r="A1316">
            <v>7457</v>
          </cell>
          <cell r="C1316">
            <v>330</v>
          </cell>
          <cell r="G1316">
            <v>0</v>
          </cell>
        </row>
        <row r="1317">
          <cell r="A1317">
            <v>7457</v>
          </cell>
          <cell r="C1317">
            <v>340</v>
          </cell>
          <cell r="G1317">
            <v>5587.01</v>
          </cell>
        </row>
        <row r="1318">
          <cell r="A1318">
            <v>7457</v>
          </cell>
          <cell r="C1318">
            <v>430</v>
          </cell>
          <cell r="G1318">
            <v>0</v>
          </cell>
        </row>
        <row r="1319">
          <cell r="A1319">
            <v>7457</v>
          </cell>
          <cell r="C1319">
            <v>440</v>
          </cell>
          <cell r="G1319">
            <v>104.35</v>
          </cell>
        </row>
        <row r="1320">
          <cell r="A1320">
            <v>7457</v>
          </cell>
          <cell r="C1320">
            <v>935</v>
          </cell>
          <cell r="G1320">
            <v>0</v>
          </cell>
        </row>
        <row r="1321">
          <cell r="A1321">
            <v>7457</v>
          </cell>
          <cell r="C1321">
            <v>936</v>
          </cell>
          <cell r="G1321">
            <v>0</v>
          </cell>
        </row>
        <row r="1322">
          <cell r="A1322">
            <v>7471</v>
          </cell>
          <cell r="C1322">
            <v>110</v>
          </cell>
          <cell r="G1322">
            <v>0</v>
          </cell>
        </row>
        <row r="1323">
          <cell r="A1323">
            <v>7471</v>
          </cell>
          <cell r="C1323">
            <v>112</v>
          </cell>
          <cell r="G1323">
            <v>439.26</v>
          </cell>
        </row>
        <row r="1324">
          <cell r="A1324">
            <v>7471</v>
          </cell>
          <cell r="C1324">
            <v>130</v>
          </cell>
          <cell r="G1324">
            <v>0</v>
          </cell>
        </row>
        <row r="1325">
          <cell r="A1325">
            <v>7471</v>
          </cell>
          <cell r="C1325">
            <v>140</v>
          </cell>
          <cell r="G1325">
            <v>0</v>
          </cell>
        </row>
        <row r="1326">
          <cell r="A1326">
            <v>7471</v>
          </cell>
          <cell r="C1326">
            <v>142</v>
          </cell>
          <cell r="G1326">
            <v>0</v>
          </cell>
        </row>
        <row r="1327">
          <cell r="A1327">
            <v>7471</v>
          </cell>
          <cell r="C1327">
            <v>147</v>
          </cell>
          <cell r="G1327">
            <v>0</v>
          </cell>
        </row>
        <row r="1328">
          <cell r="A1328">
            <v>7471</v>
          </cell>
          <cell r="C1328">
            <v>190</v>
          </cell>
          <cell r="G1328">
            <v>6622.8</v>
          </cell>
        </row>
        <row r="1329">
          <cell r="A1329">
            <v>7471</v>
          </cell>
          <cell r="C1329">
            <v>240</v>
          </cell>
          <cell r="G1329">
            <v>0</v>
          </cell>
        </row>
        <row r="1330">
          <cell r="A1330">
            <v>7471</v>
          </cell>
          <cell r="C1330">
            <v>340</v>
          </cell>
          <cell r="G1330">
            <v>0</v>
          </cell>
        </row>
        <row r="1331">
          <cell r="A1331">
            <v>7471</v>
          </cell>
          <cell r="C1331">
            <v>440</v>
          </cell>
          <cell r="G1331">
            <v>0</v>
          </cell>
        </row>
        <row r="1332">
          <cell r="A1332">
            <v>7471</v>
          </cell>
          <cell r="C1332">
            <v>935</v>
          </cell>
          <cell r="G1332">
            <v>0</v>
          </cell>
        </row>
        <row r="1333">
          <cell r="A1333">
            <v>7510</v>
          </cell>
          <cell r="C1333">
            <v>110</v>
          </cell>
          <cell r="G1333">
            <v>0</v>
          </cell>
        </row>
        <row r="1334">
          <cell r="A1334">
            <v>7510</v>
          </cell>
          <cell r="C1334">
            <v>112</v>
          </cell>
          <cell r="G1334">
            <v>431.91</v>
          </cell>
        </row>
        <row r="1335">
          <cell r="A1335">
            <v>7510</v>
          </cell>
          <cell r="C1335">
            <v>130</v>
          </cell>
          <cell r="G1335">
            <v>0</v>
          </cell>
        </row>
        <row r="1336">
          <cell r="A1336">
            <v>7510</v>
          </cell>
          <cell r="C1336">
            <v>142</v>
          </cell>
          <cell r="G1336">
            <v>0</v>
          </cell>
        </row>
        <row r="1337">
          <cell r="A1337">
            <v>7510</v>
          </cell>
          <cell r="C1337">
            <v>160</v>
          </cell>
          <cell r="G1337">
            <v>0</v>
          </cell>
        </row>
        <row r="1338">
          <cell r="A1338">
            <v>7510</v>
          </cell>
          <cell r="C1338">
            <v>170</v>
          </cell>
          <cell r="G1338">
            <v>0</v>
          </cell>
        </row>
        <row r="1339">
          <cell r="A1339">
            <v>7510</v>
          </cell>
          <cell r="C1339">
            <v>190</v>
          </cell>
          <cell r="G1339">
            <v>792.29</v>
          </cell>
        </row>
        <row r="1340">
          <cell r="A1340">
            <v>7510</v>
          </cell>
          <cell r="C1340">
            <v>210</v>
          </cell>
          <cell r="G1340">
            <v>0</v>
          </cell>
        </row>
        <row r="1341">
          <cell r="A1341">
            <v>7510</v>
          </cell>
          <cell r="C1341">
            <v>220</v>
          </cell>
          <cell r="G1341">
            <v>0</v>
          </cell>
        </row>
        <row r="1342">
          <cell r="A1342">
            <v>7510</v>
          </cell>
          <cell r="C1342">
            <v>230</v>
          </cell>
          <cell r="G1342">
            <v>0</v>
          </cell>
        </row>
        <row r="1343">
          <cell r="A1343">
            <v>7510</v>
          </cell>
          <cell r="C1343">
            <v>260</v>
          </cell>
          <cell r="G1343">
            <v>0</v>
          </cell>
        </row>
        <row r="1344">
          <cell r="A1344">
            <v>7510</v>
          </cell>
          <cell r="C1344">
            <v>330</v>
          </cell>
          <cell r="G1344">
            <v>0</v>
          </cell>
        </row>
        <row r="1345">
          <cell r="A1345">
            <v>7510</v>
          </cell>
          <cell r="C1345">
            <v>340</v>
          </cell>
          <cell r="G1345">
            <v>0</v>
          </cell>
        </row>
        <row r="1346">
          <cell r="A1346">
            <v>7510</v>
          </cell>
          <cell r="C1346">
            <v>430</v>
          </cell>
          <cell r="G1346">
            <v>0</v>
          </cell>
        </row>
        <row r="1347">
          <cell r="A1347">
            <v>7510</v>
          </cell>
          <cell r="C1347">
            <v>440</v>
          </cell>
          <cell r="G1347">
            <v>0</v>
          </cell>
        </row>
        <row r="1348">
          <cell r="A1348">
            <v>7510</v>
          </cell>
          <cell r="C1348">
            <v>935</v>
          </cell>
          <cell r="G1348">
            <v>11.4</v>
          </cell>
        </row>
        <row r="1349">
          <cell r="A1349">
            <v>7510</v>
          </cell>
          <cell r="C1349">
            <v>936</v>
          </cell>
          <cell r="G1349">
            <v>11.4</v>
          </cell>
        </row>
        <row r="1350">
          <cell r="A1350">
            <v>7530</v>
          </cell>
          <cell r="C1350">
            <v>112</v>
          </cell>
          <cell r="G1350">
            <v>0</v>
          </cell>
        </row>
        <row r="1351">
          <cell r="A1351">
            <v>7530</v>
          </cell>
          <cell r="C1351">
            <v>130</v>
          </cell>
          <cell r="G1351">
            <v>0</v>
          </cell>
        </row>
        <row r="1352">
          <cell r="A1352">
            <v>7530</v>
          </cell>
          <cell r="C1352">
            <v>140</v>
          </cell>
          <cell r="G1352">
            <v>0</v>
          </cell>
        </row>
        <row r="1353">
          <cell r="A1353">
            <v>7530</v>
          </cell>
          <cell r="C1353">
            <v>150</v>
          </cell>
          <cell r="G1353">
            <v>0</v>
          </cell>
        </row>
        <row r="1354">
          <cell r="A1354">
            <v>7530</v>
          </cell>
          <cell r="C1354">
            <v>190</v>
          </cell>
          <cell r="G1354">
            <v>0</v>
          </cell>
        </row>
        <row r="1355">
          <cell r="A1355">
            <v>7535</v>
          </cell>
          <cell r="C1355">
            <v>110</v>
          </cell>
          <cell r="G1355">
            <v>0</v>
          </cell>
        </row>
        <row r="1356">
          <cell r="A1356">
            <v>7535</v>
          </cell>
          <cell r="C1356">
            <v>112</v>
          </cell>
          <cell r="G1356">
            <v>4359.87</v>
          </cell>
        </row>
        <row r="1357">
          <cell r="A1357">
            <v>7535</v>
          </cell>
          <cell r="C1357">
            <v>120</v>
          </cell>
          <cell r="G1357">
            <v>0</v>
          </cell>
        </row>
        <row r="1358">
          <cell r="A1358">
            <v>7535</v>
          </cell>
          <cell r="C1358">
            <v>121</v>
          </cell>
          <cell r="G1358">
            <v>0</v>
          </cell>
        </row>
        <row r="1359">
          <cell r="A1359">
            <v>7535</v>
          </cell>
          <cell r="C1359">
            <v>130</v>
          </cell>
          <cell r="G1359">
            <v>0</v>
          </cell>
        </row>
        <row r="1360">
          <cell r="A1360">
            <v>7535</v>
          </cell>
          <cell r="C1360">
            <v>140</v>
          </cell>
          <cell r="G1360">
            <v>0</v>
          </cell>
        </row>
        <row r="1361">
          <cell r="A1361">
            <v>7535</v>
          </cell>
          <cell r="C1361">
            <v>142</v>
          </cell>
          <cell r="G1361">
            <v>2.4300000000000002</v>
          </cell>
        </row>
        <row r="1362">
          <cell r="A1362">
            <v>7535</v>
          </cell>
          <cell r="C1362">
            <v>147</v>
          </cell>
          <cell r="G1362">
            <v>0</v>
          </cell>
        </row>
        <row r="1363">
          <cell r="A1363">
            <v>7535</v>
          </cell>
          <cell r="C1363">
            <v>150</v>
          </cell>
          <cell r="G1363">
            <v>17.39</v>
          </cell>
        </row>
        <row r="1364">
          <cell r="A1364">
            <v>7535</v>
          </cell>
          <cell r="C1364">
            <v>160</v>
          </cell>
          <cell r="G1364">
            <v>0</v>
          </cell>
        </row>
        <row r="1365">
          <cell r="A1365">
            <v>7535</v>
          </cell>
          <cell r="C1365">
            <v>190</v>
          </cell>
          <cell r="G1365">
            <v>36086.89</v>
          </cell>
        </row>
        <row r="1366">
          <cell r="A1366">
            <v>7535</v>
          </cell>
          <cell r="C1366">
            <v>210</v>
          </cell>
          <cell r="G1366">
            <v>0</v>
          </cell>
        </row>
        <row r="1367">
          <cell r="A1367">
            <v>7535</v>
          </cell>
          <cell r="C1367">
            <v>220</v>
          </cell>
          <cell r="G1367">
            <v>0</v>
          </cell>
        </row>
        <row r="1368">
          <cell r="A1368">
            <v>7535</v>
          </cell>
          <cell r="C1368">
            <v>230</v>
          </cell>
          <cell r="G1368">
            <v>0</v>
          </cell>
        </row>
        <row r="1369">
          <cell r="A1369">
            <v>7535</v>
          </cell>
          <cell r="C1369">
            <v>240</v>
          </cell>
          <cell r="G1369">
            <v>0</v>
          </cell>
        </row>
        <row r="1370">
          <cell r="A1370">
            <v>7535</v>
          </cell>
          <cell r="C1370">
            <v>260</v>
          </cell>
          <cell r="G1370">
            <v>0</v>
          </cell>
        </row>
        <row r="1371">
          <cell r="A1371">
            <v>7535</v>
          </cell>
          <cell r="C1371">
            <v>330</v>
          </cell>
          <cell r="G1371">
            <v>0</v>
          </cell>
        </row>
        <row r="1372">
          <cell r="A1372">
            <v>7535</v>
          </cell>
          <cell r="C1372">
            <v>340</v>
          </cell>
          <cell r="G1372">
            <v>0</v>
          </cell>
        </row>
        <row r="1373">
          <cell r="A1373">
            <v>7535</v>
          </cell>
          <cell r="C1373">
            <v>430</v>
          </cell>
          <cell r="G1373">
            <v>0</v>
          </cell>
        </row>
        <row r="1374">
          <cell r="A1374">
            <v>7535</v>
          </cell>
          <cell r="C1374">
            <v>440</v>
          </cell>
          <cell r="G1374">
            <v>0</v>
          </cell>
        </row>
        <row r="1375">
          <cell r="A1375">
            <v>7535</v>
          </cell>
          <cell r="C1375">
            <v>935</v>
          </cell>
          <cell r="G1375">
            <v>1061.8399999999999</v>
          </cell>
        </row>
        <row r="1376">
          <cell r="A1376">
            <v>7535</v>
          </cell>
          <cell r="C1376">
            <v>936</v>
          </cell>
          <cell r="G1376">
            <v>1048.53</v>
          </cell>
        </row>
        <row r="1377">
          <cell r="A1377">
            <v>7570</v>
          </cell>
          <cell r="C1377">
            <v>110</v>
          </cell>
          <cell r="G1377">
            <v>0</v>
          </cell>
        </row>
        <row r="1378">
          <cell r="A1378">
            <v>7570</v>
          </cell>
          <cell r="C1378">
            <v>112</v>
          </cell>
          <cell r="G1378">
            <v>0</v>
          </cell>
        </row>
        <row r="1379">
          <cell r="A1379">
            <v>7570</v>
          </cell>
          <cell r="C1379">
            <v>120</v>
          </cell>
          <cell r="G1379">
            <v>0</v>
          </cell>
        </row>
        <row r="1380">
          <cell r="A1380">
            <v>7570</v>
          </cell>
          <cell r="C1380">
            <v>121</v>
          </cell>
          <cell r="G1380">
            <v>0</v>
          </cell>
        </row>
        <row r="1381">
          <cell r="A1381">
            <v>7570</v>
          </cell>
          <cell r="C1381">
            <v>130</v>
          </cell>
          <cell r="G1381">
            <v>0</v>
          </cell>
        </row>
        <row r="1382">
          <cell r="A1382">
            <v>7570</v>
          </cell>
          <cell r="C1382">
            <v>140</v>
          </cell>
          <cell r="G1382">
            <v>0</v>
          </cell>
        </row>
        <row r="1383">
          <cell r="A1383">
            <v>7570</v>
          </cell>
          <cell r="C1383">
            <v>142</v>
          </cell>
          <cell r="G1383">
            <v>0</v>
          </cell>
        </row>
        <row r="1384">
          <cell r="A1384">
            <v>7570</v>
          </cell>
          <cell r="C1384">
            <v>190</v>
          </cell>
          <cell r="G1384">
            <v>207.25</v>
          </cell>
        </row>
        <row r="1385">
          <cell r="A1385">
            <v>7570</v>
          </cell>
          <cell r="C1385">
            <v>210</v>
          </cell>
          <cell r="G1385">
            <v>0</v>
          </cell>
        </row>
        <row r="1386">
          <cell r="A1386">
            <v>7570</v>
          </cell>
          <cell r="C1386">
            <v>220</v>
          </cell>
          <cell r="G1386">
            <v>0</v>
          </cell>
        </row>
        <row r="1387">
          <cell r="A1387">
            <v>7570</v>
          </cell>
          <cell r="C1387">
            <v>230</v>
          </cell>
          <cell r="G1387">
            <v>0</v>
          </cell>
        </row>
        <row r="1388">
          <cell r="A1388">
            <v>7570</v>
          </cell>
          <cell r="C1388">
            <v>240</v>
          </cell>
          <cell r="G1388">
            <v>1876.13</v>
          </cell>
        </row>
        <row r="1389">
          <cell r="A1389">
            <v>7570</v>
          </cell>
          <cell r="C1389">
            <v>340</v>
          </cell>
          <cell r="G1389">
            <v>157.1</v>
          </cell>
        </row>
        <row r="1390">
          <cell r="A1390">
            <v>7570</v>
          </cell>
          <cell r="C1390">
            <v>430</v>
          </cell>
          <cell r="G1390">
            <v>0</v>
          </cell>
        </row>
        <row r="1391">
          <cell r="A1391">
            <v>7570</v>
          </cell>
          <cell r="C1391">
            <v>440</v>
          </cell>
          <cell r="G1391">
            <v>0</v>
          </cell>
        </row>
        <row r="1392">
          <cell r="A1392">
            <v>7570</v>
          </cell>
          <cell r="C1392">
            <v>935</v>
          </cell>
          <cell r="G1392">
            <v>0</v>
          </cell>
        </row>
        <row r="1393">
          <cell r="A1393">
            <v>7570</v>
          </cell>
          <cell r="C1393">
            <v>936</v>
          </cell>
          <cell r="G1393">
            <v>0</v>
          </cell>
        </row>
        <row r="1394">
          <cell r="A1394" t="str">
            <v>7570R</v>
          </cell>
          <cell r="C1394">
            <v>110</v>
          </cell>
          <cell r="G1394">
            <v>0</v>
          </cell>
        </row>
        <row r="1395">
          <cell r="A1395" t="str">
            <v>7570R</v>
          </cell>
          <cell r="C1395">
            <v>112</v>
          </cell>
          <cell r="G1395">
            <v>963.39</v>
          </cell>
        </row>
        <row r="1396">
          <cell r="A1396" t="str">
            <v>7570R</v>
          </cell>
          <cell r="C1396">
            <v>120</v>
          </cell>
          <cell r="G1396">
            <v>0</v>
          </cell>
        </row>
        <row r="1397">
          <cell r="A1397" t="str">
            <v>7570R</v>
          </cell>
          <cell r="C1397">
            <v>121</v>
          </cell>
          <cell r="G1397">
            <v>0</v>
          </cell>
        </row>
        <row r="1398">
          <cell r="A1398" t="str">
            <v>7570R</v>
          </cell>
          <cell r="C1398">
            <v>122</v>
          </cell>
          <cell r="G1398">
            <v>0</v>
          </cell>
        </row>
        <row r="1399">
          <cell r="A1399" t="str">
            <v>7570R</v>
          </cell>
          <cell r="C1399">
            <v>130</v>
          </cell>
          <cell r="G1399">
            <v>0</v>
          </cell>
        </row>
        <row r="1400">
          <cell r="A1400" t="str">
            <v>7570R</v>
          </cell>
          <cell r="C1400">
            <v>140</v>
          </cell>
          <cell r="G1400">
            <v>29.75</v>
          </cell>
        </row>
        <row r="1401">
          <cell r="A1401" t="str">
            <v>7570R</v>
          </cell>
          <cell r="C1401">
            <v>147</v>
          </cell>
          <cell r="G1401">
            <v>52.95</v>
          </cell>
        </row>
        <row r="1402">
          <cell r="A1402" t="str">
            <v>7570R</v>
          </cell>
          <cell r="C1402">
            <v>160</v>
          </cell>
          <cell r="G1402">
            <v>0</v>
          </cell>
        </row>
        <row r="1403">
          <cell r="A1403" t="str">
            <v>7570R</v>
          </cell>
          <cell r="C1403">
            <v>190</v>
          </cell>
          <cell r="G1403">
            <v>670</v>
          </cell>
        </row>
        <row r="1404">
          <cell r="A1404" t="str">
            <v>7570R</v>
          </cell>
          <cell r="C1404">
            <v>210</v>
          </cell>
          <cell r="G1404">
            <v>0</v>
          </cell>
        </row>
        <row r="1405">
          <cell r="A1405" t="str">
            <v>7570R</v>
          </cell>
          <cell r="C1405">
            <v>220</v>
          </cell>
          <cell r="G1405">
            <v>0</v>
          </cell>
        </row>
        <row r="1406">
          <cell r="A1406" t="str">
            <v>7570R</v>
          </cell>
          <cell r="C1406">
            <v>230</v>
          </cell>
          <cell r="G1406">
            <v>0</v>
          </cell>
        </row>
        <row r="1407">
          <cell r="A1407" t="str">
            <v>7570R</v>
          </cell>
          <cell r="C1407">
            <v>240</v>
          </cell>
          <cell r="G1407">
            <v>150</v>
          </cell>
        </row>
        <row r="1408">
          <cell r="A1408" t="str">
            <v>7570R</v>
          </cell>
          <cell r="C1408">
            <v>330</v>
          </cell>
          <cell r="G1408">
            <v>0</v>
          </cell>
        </row>
        <row r="1409">
          <cell r="A1409" t="str">
            <v>7570R</v>
          </cell>
          <cell r="C1409">
            <v>340</v>
          </cell>
          <cell r="G1409">
            <v>135</v>
          </cell>
        </row>
        <row r="1410">
          <cell r="A1410" t="str">
            <v>7570R</v>
          </cell>
          <cell r="C1410">
            <v>430</v>
          </cell>
          <cell r="G1410">
            <v>0</v>
          </cell>
        </row>
        <row r="1411">
          <cell r="A1411" t="str">
            <v>7570R</v>
          </cell>
          <cell r="C1411">
            <v>440</v>
          </cell>
          <cell r="G1411">
            <v>221</v>
          </cell>
        </row>
        <row r="1412">
          <cell r="A1412" t="str">
            <v>7570R</v>
          </cell>
          <cell r="C1412">
            <v>935</v>
          </cell>
          <cell r="G1412">
            <v>95.95</v>
          </cell>
        </row>
        <row r="1413">
          <cell r="A1413" t="str">
            <v>7570R</v>
          </cell>
          <cell r="C1413">
            <v>936</v>
          </cell>
          <cell r="G1413">
            <v>0</v>
          </cell>
        </row>
        <row r="1414">
          <cell r="A1414">
            <v>7590</v>
          </cell>
          <cell r="C1414">
            <v>130</v>
          </cell>
          <cell r="G1414">
            <v>-10736.06</v>
          </cell>
        </row>
        <row r="1415">
          <cell r="A1415">
            <v>7590</v>
          </cell>
          <cell r="C1415">
            <v>230</v>
          </cell>
          <cell r="G1415">
            <v>-5035.3100000000004</v>
          </cell>
        </row>
        <row r="1416">
          <cell r="A1416">
            <v>7590</v>
          </cell>
          <cell r="C1416">
            <v>330</v>
          </cell>
          <cell r="G1416">
            <v>-669.04</v>
          </cell>
        </row>
        <row r="1417">
          <cell r="A1417">
            <v>7590</v>
          </cell>
          <cell r="C1417">
            <v>430</v>
          </cell>
          <cell r="G1417">
            <v>-423.68</v>
          </cell>
        </row>
        <row r="1418">
          <cell r="A1418">
            <v>7590</v>
          </cell>
          <cell r="C1418">
            <v>935</v>
          </cell>
          <cell r="G1418">
            <v>1942.86</v>
          </cell>
        </row>
        <row r="1419">
          <cell r="A1419">
            <v>7592</v>
          </cell>
          <cell r="C1419">
            <v>130</v>
          </cell>
          <cell r="G1419">
            <v>11409.49</v>
          </cell>
        </row>
        <row r="1420">
          <cell r="A1420">
            <v>7592</v>
          </cell>
          <cell r="C1420">
            <v>220</v>
          </cell>
          <cell r="G1420">
            <v>0</v>
          </cell>
        </row>
        <row r="1421">
          <cell r="A1421">
            <v>7592</v>
          </cell>
          <cell r="C1421">
            <v>230</v>
          </cell>
          <cell r="G1421">
            <v>4054.17</v>
          </cell>
        </row>
        <row r="1422">
          <cell r="A1422">
            <v>7592</v>
          </cell>
          <cell r="C1422">
            <v>330</v>
          </cell>
          <cell r="G1422">
            <v>0</v>
          </cell>
        </row>
        <row r="1423">
          <cell r="A1423">
            <v>7592</v>
          </cell>
          <cell r="C1423">
            <v>430</v>
          </cell>
          <cell r="G1423">
            <v>0</v>
          </cell>
        </row>
        <row r="1424">
          <cell r="A1424">
            <v>7610</v>
          </cell>
          <cell r="C1424">
            <v>110</v>
          </cell>
          <cell r="G1424">
            <v>0</v>
          </cell>
        </row>
        <row r="1425">
          <cell r="A1425">
            <v>7610</v>
          </cell>
          <cell r="C1425">
            <v>112</v>
          </cell>
          <cell r="G1425">
            <v>0</v>
          </cell>
        </row>
        <row r="1426">
          <cell r="A1426">
            <v>7610</v>
          </cell>
          <cell r="C1426">
            <v>120</v>
          </cell>
          <cell r="G1426">
            <v>0</v>
          </cell>
        </row>
        <row r="1427">
          <cell r="A1427">
            <v>7610</v>
          </cell>
          <cell r="C1427">
            <v>121</v>
          </cell>
          <cell r="G1427">
            <v>0</v>
          </cell>
        </row>
        <row r="1428">
          <cell r="A1428">
            <v>7610</v>
          </cell>
          <cell r="C1428">
            <v>122</v>
          </cell>
          <cell r="G1428">
            <v>0</v>
          </cell>
        </row>
        <row r="1429">
          <cell r="A1429">
            <v>7610</v>
          </cell>
          <cell r="C1429">
            <v>130</v>
          </cell>
          <cell r="G1429">
            <v>0</v>
          </cell>
        </row>
        <row r="1430">
          <cell r="A1430">
            <v>7610</v>
          </cell>
          <cell r="C1430">
            <v>140</v>
          </cell>
          <cell r="G1430">
            <v>0</v>
          </cell>
        </row>
        <row r="1431">
          <cell r="A1431">
            <v>7610</v>
          </cell>
          <cell r="C1431">
            <v>142</v>
          </cell>
          <cell r="G1431">
            <v>-143.37</v>
          </cell>
        </row>
        <row r="1432">
          <cell r="A1432">
            <v>7610</v>
          </cell>
          <cell r="C1432">
            <v>147</v>
          </cell>
          <cell r="G1432">
            <v>0</v>
          </cell>
        </row>
        <row r="1433">
          <cell r="A1433">
            <v>7610</v>
          </cell>
          <cell r="C1433">
            <v>190</v>
          </cell>
          <cell r="G1433">
            <v>-2612.9499999999998</v>
          </cell>
        </row>
        <row r="1434">
          <cell r="A1434">
            <v>7610</v>
          </cell>
          <cell r="C1434">
            <v>210</v>
          </cell>
          <cell r="G1434">
            <v>0</v>
          </cell>
        </row>
        <row r="1435">
          <cell r="A1435">
            <v>7610</v>
          </cell>
          <cell r="C1435">
            <v>220</v>
          </cell>
          <cell r="G1435">
            <v>0</v>
          </cell>
        </row>
        <row r="1436">
          <cell r="A1436">
            <v>7610</v>
          </cell>
          <cell r="C1436">
            <v>230</v>
          </cell>
          <cell r="G1436">
            <v>0</v>
          </cell>
        </row>
        <row r="1437">
          <cell r="A1437">
            <v>7610</v>
          </cell>
          <cell r="C1437">
            <v>240</v>
          </cell>
          <cell r="G1437">
            <v>0</v>
          </cell>
        </row>
        <row r="1438">
          <cell r="A1438">
            <v>7610</v>
          </cell>
          <cell r="C1438">
            <v>330</v>
          </cell>
          <cell r="G1438">
            <v>0</v>
          </cell>
        </row>
        <row r="1439">
          <cell r="A1439">
            <v>7610</v>
          </cell>
          <cell r="C1439">
            <v>340</v>
          </cell>
          <cell r="G1439">
            <v>0</v>
          </cell>
        </row>
        <row r="1440">
          <cell r="A1440">
            <v>7610</v>
          </cell>
          <cell r="C1440">
            <v>430</v>
          </cell>
          <cell r="G1440">
            <v>0</v>
          </cell>
        </row>
        <row r="1441">
          <cell r="A1441">
            <v>7610</v>
          </cell>
          <cell r="C1441">
            <v>440</v>
          </cell>
          <cell r="G1441">
            <v>0</v>
          </cell>
        </row>
        <row r="1442">
          <cell r="A1442">
            <v>7610</v>
          </cell>
          <cell r="C1442">
            <v>936</v>
          </cell>
          <cell r="G1442">
            <v>-151.72999999999999</v>
          </cell>
        </row>
        <row r="1443">
          <cell r="A1443">
            <v>7630</v>
          </cell>
          <cell r="C1443">
            <v>110</v>
          </cell>
          <cell r="G1443">
            <v>26904.45</v>
          </cell>
        </row>
        <row r="1444">
          <cell r="A1444">
            <v>7630</v>
          </cell>
          <cell r="C1444">
            <v>112</v>
          </cell>
          <cell r="G1444">
            <v>16129.87</v>
          </cell>
        </row>
        <row r="1445">
          <cell r="A1445">
            <v>7630</v>
          </cell>
          <cell r="C1445">
            <v>120</v>
          </cell>
          <cell r="G1445">
            <v>8152.86</v>
          </cell>
        </row>
        <row r="1446">
          <cell r="A1446">
            <v>7630</v>
          </cell>
          <cell r="C1446">
            <v>121</v>
          </cell>
          <cell r="G1446">
            <v>5707</v>
          </cell>
        </row>
        <row r="1447">
          <cell r="A1447">
            <v>7630</v>
          </cell>
          <cell r="C1447">
            <v>122</v>
          </cell>
          <cell r="G1447">
            <v>3437</v>
          </cell>
        </row>
        <row r="1448">
          <cell r="A1448">
            <v>7630</v>
          </cell>
          <cell r="C1448">
            <v>130</v>
          </cell>
          <cell r="G1448">
            <v>0</v>
          </cell>
        </row>
        <row r="1449">
          <cell r="A1449">
            <v>7630</v>
          </cell>
          <cell r="C1449">
            <v>140</v>
          </cell>
          <cell r="G1449">
            <v>0</v>
          </cell>
        </row>
        <row r="1450">
          <cell r="A1450">
            <v>7630</v>
          </cell>
          <cell r="C1450">
            <v>147</v>
          </cell>
          <cell r="G1450">
            <v>0</v>
          </cell>
        </row>
        <row r="1451">
          <cell r="A1451">
            <v>7630</v>
          </cell>
          <cell r="C1451">
            <v>190</v>
          </cell>
          <cell r="G1451">
            <v>9332.2099999999991</v>
          </cell>
        </row>
        <row r="1452">
          <cell r="A1452">
            <v>7630</v>
          </cell>
          <cell r="C1452">
            <v>210</v>
          </cell>
          <cell r="G1452">
            <v>6522.29</v>
          </cell>
        </row>
        <row r="1453">
          <cell r="A1453">
            <v>7630</v>
          </cell>
          <cell r="C1453">
            <v>220</v>
          </cell>
          <cell r="G1453">
            <v>5707</v>
          </cell>
        </row>
        <row r="1454">
          <cell r="A1454">
            <v>7630</v>
          </cell>
          <cell r="C1454">
            <v>230</v>
          </cell>
          <cell r="G1454">
            <v>0</v>
          </cell>
        </row>
        <row r="1455">
          <cell r="A1455">
            <v>7630</v>
          </cell>
          <cell r="C1455">
            <v>240</v>
          </cell>
          <cell r="G1455">
            <v>0</v>
          </cell>
        </row>
        <row r="1456">
          <cell r="A1456">
            <v>7630</v>
          </cell>
          <cell r="C1456">
            <v>340</v>
          </cell>
          <cell r="G1456">
            <v>0</v>
          </cell>
        </row>
        <row r="1457">
          <cell r="A1457">
            <v>7630</v>
          </cell>
          <cell r="C1457">
            <v>935</v>
          </cell>
          <cell r="G1457">
            <v>815.29</v>
          </cell>
        </row>
        <row r="1458">
          <cell r="A1458">
            <v>7630</v>
          </cell>
          <cell r="C1458">
            <v>936</v>
          </cell>
          <cell r="G1458">
            <v>0</v>
          </cell>
        </row>
        <row r="1459">
          <cell r="A1459">
            <v>7820</v>
          </cell>
          <cell r="C1459">
            <v>110</v>
          </cell>
          <cell r="G1459">
            <v>0</v>
          </cell>
        </row>
        <row r="1460">
          <cell r="A1460">
            <v>7820</v>
          </cell>
          <cell r="C1460">
            <v>112</v>
          </cell>
          <cell r="G1460">
            <v>1673.96</v>
          </cell>
        </row>
        <row r="1461">
          <cell r="A1461">
            <v>7820</v>
          </cell>
          <cell r="C1461">
            <v>120</v>
          </cell>
          <cell r="G1461">
            <v>0</v>
          </cell>
        </row>
        <row r="1462">
          <cell r="A1462">
            <v>7820</v>
          </cell>
          <cell r="C1462">
            <v>121</v>
          </cell>
          <cell r="G1462">
            <v>0</v>
          </cell>
        </row>
        <row r="1463">
          <cell r="A1463">
            <v>7820</v>
          </cell>
          <cell r="C1463">
            <v>122</v>
          </cell>
          <cell r="G1463">
            <v>0</v>
          </cell>
        </row>
        <row r="1464">
          <cell r="A1464">
            <v>7820</v>
          </cell>
          <cell r="C1464">
            <v>130</v>
          </cell>
          <cell r="G1464">
            <v>0</v>
          </cell>
        </row>
        <row r="1465">
          <cell r="A1465">
            <v>7820</v>
          </cell>
          <cell r="C1465">
            <v>132</v>
          </cell>
          <cell r="G1465">
            <v>0</v>
          </cell>
        </row>
        <row r="1466">
          <cell r="A1466">
            <v>7820</v>
          </cell>
          <cell r="C1466">
            <v>140</v>
          </cell>
          <cell r="G1466">
            <v>0</v>
          </cell>
        </row>
        <row r="1467">
          <cell r="A1467">
            <v>7820</v>
          </cell>
          <cell r="C1467">
            <v>147</v>
          </cell>
          <cell r="G1467">
            <v>0</v>
          </cell>
        </row>
        <row r="1468">
          <cell r="A1468">
            <v>7820</v>
          </cell>
          <cell r="C1468">
            <v>160</v>
          </cell>
          <cell r="G1468">
            <v>0</v>
          </cell>
        </row>
        <row r="1469">
          <cell r="A1469">
            <v>7820</v>
          </cell>
          <cell r="C1469">
            <v>162</v>
          </cell>
          <cell r="G1469">
            <v>0</v>
          </cell>
        </row>
        <row r="1470">
          <cell r="A1470">
            <v>7820</v>
          </cell>
          <cell r="C1470">
            <v>190</v>
          </cell>
          <cell r="G1470">
            <v>0</v>
          </cell>
        </row>
        <row r="1471">
          <cell r="A1471">
            <v>7820</v>
          </cell>
          <cell r="C1471">
            <v>210</v>
          </cell>
          <cell r="G1471">
            <v>0</v>
          </cell>
        </row>
        <row r="1472">
          <cell r="A1472">
            <v>7820</v>
          </cell>
          <cell r="C1472">
            <v>220</v>
          </cell>
          <cell r="G1472">
            <v>0</v>
          </cell>
        </row>
        <row r="1473">
          <cell r="A1473">
            <v>7820</v>
          </cell>
          <cell r="C1473">
            <v>230</v>
          </cell>
          <cell r="G1473">
            <v>0</v>
          </cell>
        </row>
        <row r="1474">
          <cell r="A1474">
            <v>7820</v>
          </cell>
          <cell r="C1474">
            <v>240</v>
          </cell>
          <cell r="G1474">
            <v>0</v>
          </cell>
        </row>
        <row r="1475">
          <cell r="A1475">
            <v>7820</v>
          </cell>
          <cell r="C1475">
            <v>340</v>
          </cell>
          <cell r="G1475">
            <v>0</v>
          </cell>
        </row>
        <row r="1476">
          <cell r="A1476">
            <v>7820</v>
          </cell>
          <cell r="C1476">
            <v>430</v>
          </cell>
          <cell r="G1476">
            <v>0</v>
          </cell>
        </row>
        <row r="1477">
          <cell r="A1477">
            <v>7820</v>
          </cell>
          <cell r="C1477">
            <v>440</v>
          </cell>
          <cell r="G1477">
            <v>0</v>
          </cell>
        </row>
        <row r="1478">
          <cell r="A1478">
            <v>7820</v>
          </cell>
          <cell r="C1478">
            <v>935</v>
          </cell>
          <cell r="G1478">
            <v>0</v>
          </cell>
        </row>
        <row r="1479">
          <cell r="A1479">
            <v>7820</v>
          </cell>
          <cell r="C1479">
            <v>936</v>
          </cell>
          <cell r="G1479">
            <v>0</v>
          </cell>
        </row>
        <row r="1480">
          <cell r="A1480">
            <v>7860</v>
          </cell>
          <cell r="C1480">
            <v>110</v>
          </cell>
          <cell r="G1480">
            <v>0</v>
          </cell>
        </row>
        <row r="1481">
          <cell r="A1481">
            <v>7860</v>
          </cell>
          <cell r="C1481">
            <v>112</v>
          </cell>
          <cell r="G1481">
            <v>30.42</v>
          </cell>
        </row>
        <row r="1482">
          <cell r="A1482">
            <v>7860</v>
          </cell>
          <cell r="C1482">
            <v>120</v>
          </cell>
          <cell r="G1482">
            <v>0</v>
          </cell>
        </row>
        <row r="1483">
          <cell r="A1483">
            <v>7860</v>
          </cell>
          <cell r="C1483">
            <v>121</v>
          </cell>
          <cell r="G1483">
            <v>0</v>
          </cell>
        </row>
        <row r="1484">
          <cell r="A1484">
            <v>7860</v>
          </cell>
          <cell r="C1484">
            <v>130</v>
          </cell>
          <cell r="G1484">
            <v>0</v>
          </cell>
        </row>
        <row r="1485">
          <cell r="A1485">
            <v>7860</v>
          </cell>
          <cell r="C1485">
            <v>140</v>
          </cell>
          <cell r="G1485">
            <v>0</v>
          </cell>
        </row>
        <row r="1486">
          <cell r="A1486">
            <v>7860</v>
          </cell>
          <cell r="C1486">
            <v>160</v>
          </cell>
          <cell r="G1486">
            <v>0</v>
          </cell>
        </row>
        <row r="1487">
          <cell r="A1487">
            <v>7860</v>
          </cell>
          <cell r="C1487">
            <v>190</v>
          </cell>
          <cell r="G1487">
            <v>8499.7099999999991</v>
          </cell>
        </row>
        <row r="1488">
          <cell r="A1488">
            <v>7860</v>
          </cell>
          <cell r="C1488">
            <v>210</v>
          </cell>
          <cell r="G1488">
            <v>0</v>
          </cell>
        </row>
        <row r="1489">
          <cell r="A1489">
            <v>7860</v>
          </cell>
          <cell r="C1489">
            <v>220</v>
          </cell>
          <cell r="G1489">
            <v>0</v>
          </cell>
        </row>
        <row r="1490">
          <cell r="A1490">
            <v>7860</v>
          </cell>
          <cell r="C1490">
            <v>230</v>
          </cell>
          <cell r="G1490">
            <v>0</v>
          </cell>
        </row>
        <row r="1491">
          <cell r="A1491">
            <v>7860</v>
          </cell>
          <cell r="C1491">
            <v>240</v>
          </cell>
          <cell r="G1491">
            <v>0</v>
          </cell>
        </row>
        <row r="1492">
          <cell r="A1492">
            <v>7860</v>
          </cell>
          <cell r="C1492">
            <v>340</v>
          </cell>
          <cell r="G1492">
            <v>0</v>
          </cell>
        </row>
        <row r="1493">
          <cell r="A1493">
            <v>7860</v>
          </cell>
          <cell r="C1493">
            <v>935</v>
          </cell>
          <cell r="G1493">
            <v>170.21</v>
          </cell>
        </row>
        <row r="1494">
          <cell r="A1494">
            <v>7860</v>
          </cell>
          <cell r="C1494">
            <v>936</v>
          </cell>
          <cell r="G1494">
            <v>150</v>
          </cell>
        </row>
        <row r="1495">
          <cell r="A1495">
            <v>7910</v>
          </cell>
          <cell r="C1495">
            <v>110</v>
          </cell>
          <cell r="G1495">
            <v>0</v>
          </cell>
        </row>
        <row r="1496">
          <cell r="A1496">
            <v>7910</v>
          </cell>
          <cell r="C1496">
            <v>112</v>
          </cell>
          <cell r="G1496">
            <v>0</v>
          </cell>
        </row>
        <row r="1497">
          <cell r="A1497">
            <v>7910</v>
          </cell>
          <cell r="C1497">
            <v>120</v>
          </cell>
          <cell r="G1497">
            <v>0</v>
          </cell>
        </row>
        <row r="1498">
          <cell r="A1498">
            <v>7910</v>
          </cell>
          <cell r="C1498">
            <v>130</v>
          </cell>
          <cell r="G1498">
            <v>0</v>
          </cell>
        </row>
        <row r="1499">
          <cell r="A1499">
            <v>7910</v>
          </cell>
          <cell r="C1499">
            <v>140</v>
          </cell>
          <cell r="G1499">
            <v>0</v>
          </cell>
        </row>
        <row r="1500">
          <cell r="A1500">
            <v>7910</v>
          </cell>
          <cell r="C1500">
            <v>160</v>
          </cell>
          <cell r="G1500">
            <v>0</v>
          </cell>
        </row>
        <row r="1501">
          <cell r="A1501">
            <v>7910</v>
          </cell>
          <cell r="C1501">
            <v>210</v>
          </cell>
          <cell r="G1501">
            <v>0</v>
          </cell>
        </row>
        <row r="1502">
          <cell r="A1502">
            <v>7910</v>
          </cell>
          <cell r="C1502">
            <v>220</v>
          </cell>
          <cell r="G1502">
            <v>0</v>
          </cell>
        </row>
        <row r="1503">
          <cell r="A1503">
            <v>7910</v>
          </cell>
          <cell r="C1503">
            <v>230</v>
          </cell>
          <cell r="G1503">
            <v>24</v>
          </cell>
        </row>
        <row r="1504">
          <cell r="A1504">
            <v>7910</v>
          </cell>
          <cell r="C1504">
            <v>240</v>
          </cell>
          <cell r="G1504">
            <v>0</v>
          </cell>
        </row>
        <row r="1505">
          <cell r="A1505">
            <v>7910</v>
          </cell>
          <cell r="C1505">
            <v>330</v>
          </cell>
          <cell r="G1505">
            <v>0</v>
          </cell>
        </row>
        <row r="1506">
          <cell r="A1506">
            <v>7910</v>
          </cell>
          <cell r="C1506">
            <v>340</v>
          </cell>
          <cell r="G1506">
            <v>0</v>
          </cell>
        </row>
        <row r="1507">
          <cell r="A1507">
            <v>7910</v>
          </cell>
          <cell r="C1507">
            <v>430</v>
          </cell>
          <cell r="G1507">
            <v>0</v>
          </cell>
        </row>
        <row r="1508">
          <cell r="A1508">
            <v>7910</v>
          </cell>
          <cell r="C1508">
            <v>935</v>
          </cell>
          <cell r="G1508">
            <v>0</v>
          </cell>
        </row>
        <row r="1509">
          <cell r="A1509">
            <v>7910</v>
          </cell>
          <cell r="C1509">
            <v>936</v>
          </cell>
          <cell r="G1509">
            <v>0</v>
          </cell>
        </row>
        <row r="1510">
          <cell r="A1510" t="str">
            <v>9285M#</v>
          </cell>
          <cell r="C1510">
            <v>100</v>
          </cell>
          <cell r="G1510">
            <v>0</v>
          </cell>
        </row>
        <row r="1511">
          <cell r="A1511" t="str">
            <v>9285M#</v>
          </cell>
          <cell r="C1511">
            <v>112</v>
          </cell>
          <cell r="G1511">
            <v>-1</v>
          </cell>
        </row>
        <row r="1512">
          <cell r="A1512" t="str">
            <v>9285M#</v>
          </cell>
          <cell r="C1512">
            <v>200</v>
          </cell>
          <cell r="G1512">
            <v>0</v>
          </cell>
        </row>
        <row r="1513">
          <cell r="A1513" t="str">
            <v>9290M#</v>
          </cell>
          <cell r="C1513">
            <v>120</v>
          </cell>
          <cell r="G1513">
            <v>0</v>
          </cell>
        </row>
        <row r="1514">
          <cell r="A1514" t="str">
            <v>9290M#</v>
          </cell>
          <cell r="C1514">
            <v>122</v>
          </cell>
          <cell r="G1514">
            <v>0</v>
          </cell>
        </row>
        <row r="1515">
          <cell r="A1515" t="str">
            <v>9290M#</v>
          </cell>
          <cell r="C1515">
            <v>220</v>
          </cell>
          <cell r="G1515">
            <v>1</v>
          </cell>
        </row>
        <row r="1516">
          <cell r="A1516" t="str">
            <v>9360M#</v>
          </cell>
          <cell r="C1516">
            <v>140</v>
          </cell>
          <cell r="G1516">
            <v>0</v>
          </cell>
        </row>
        <row r="1517">
          <cell r="A1517" t="str">
            <v>9360M#</v>
          </cell>
          <cell r="C1517">
            <v>142</v>
          </cell>
          <cell r="G1517">
            <v>0</v>
          </cell>
        </row>
        <row r="1518">
          <cell r="A1518" t="str">
            <v>9360M#</v>
          </cell>
          <cell r="C1518">
            <v>147</v>
          </cell>
          <cell r="G1518">
            <v>0</v>
          </cell>
        </row>
        <row r="1519">
          <cell r="A1519" t="str">
            <v>9360M#</v>
          </cell>
          <cell r="C1519">
            <v>240</v>
          </cell>
          <cell r="G1519">
            <v>0</v>
          </cell>
        </row>
        <row r="1520">
          <cell r="A1520" t="str">
            <v>9360M#</v>
          </cell>
          <cell r="C1520">
            <v>340</v>
          </cell>
          <cell r="G1520">
            <v>0</v>
          </cell>
        </row>
        <row r="1521">
          <cell r="A1521" t="str">
            <v>9360M#</v>
          </cell>
          <cell r="C1521">
            <v>440</v>
          </cell>
          <cell r="G1521">
            <v>0</v>
          </cell>
        </row>
        <row r="1522">
          <cell r="A1522" t="str">
            <v>9365M#</v>
          </cell>
          <cell r="C1522">
            <v>140</v>
          </cell>
          <cell r="G1522">
            <v>0</v>
          </cell>
        </row>
        <row r="1523">
          <cell r="A1523" t="str">
            <v>9365M#</v>
          </cell>
          <cell r="C1523">
            <v>142</v>
          </cell>
          <cell r="G1523">
            <v>0</v>
          </cell>
        </row>
        <row r="1524">
          <cell r="A1524" t="str">
            <v>9365M#</v>
          </cell>
          <cell r="C1524">
            <v>147</v>
          </cell>
          <cell r="G1524">
            <v>0</v>
          </cell>
        </row>
        <row r="1525">
          <cell r="A1525" t="str">
            <v>9365M#</v>
          </cell>
          <cell r="C1525">
            <v>240</v>
          </cell>
          <cell r="G1525">
            <v>0</v>
          </cell>
        </row>
        <row r="1526">
          <cell r="A1526" t="str">
            <v>9365M#</v>
          </cell>
          <cell r="C1526">
            <v>340</v>
          </cell>
          <cell r="G1526">
            <v>-1</v>
          </cell>
        </row>
        <row r="1527">
          <cell r="A1527" t="str">
            <v>9365M#</v>
          </cell>
          <cell r="C1527">
            <v>440</v>
          </cell>
          <cell r="G1527">
            <v>0</v>
          </cell>
        </row>
        <row r="1528">
          <cell r="A1528" t="str">
            <v>9485M#</v>
          </cell>
          <cell r="C1528">
            <v>140</v>
          </cell>
          <cell r="G1528">
            <v>0</v>
          </cell>
        </row>
        <row r="1529">
          <cell r="A1529" t="str">
            <v>9485M#</v>
          </cell>
          <cell r="C1529">
            <v>142</v>
          </cell>
          <cell r="G1529">
            <v>0</v>
          </cell>
        </row>
        <row r="1530">
          <cell r="A1530" t="str">
            <v>9485M#</v>
          </cell>
          <cell r="C1530">
            <v>147</v>
          </cell>
          <cell r="G1530">
            <v>0</v>
          </cell>
        </row>
        <row r="1531">
          <cell r="A1531" t="str">
            <v>9485M#</v>
          </cell>
          <cell r="C1531">
            <v>240</v>
          </cell>
          <cell r="G1531">
            <v>0</v>
          </cell>
        </row>
        <row r="1532">
          <cell r="A1532" t="str">
            <v>9485M#</v>
          </cell>
          <cell r="C1532">
            <v>340</v>
          </cell>
          <cell r="G1532">
            <v>-1</v>
          </cell>
        </row>
        <row r="1533">
          <cell r="A1533" t="str">
            <v>9485M#</v>
          </cell>
          <cell r="C1533">
            <v>440</v>
          </cell>
          <cell r="G1533">
            <v>0</v>
          </cell>
        </row>
        <row r="1534">
          <cell r="A1534" t="str">
            <v>9490M#</v>
          </cell>
          <cell r="C1534">
            <v>130</v>
          </cell>
          <cell r="G1534">
            <v>0</v>
          </cell>
        </row>
        <row r="1535">
          <cell r="A1535" t="str">
            <v>9490M#</v>
          </cell>
          <cell r="C1535">
            <v>230</v>
          </cell>
          <cell r="G1535">
            <v>0</v>
          </cell>
        </row>
        <row r="1536">
          <cell r="A1536" t="str">
            <v>9490M#</v>
          </cell>
          <cell r="C1536">
            <v>330</v>
          </cell>
          <cell r="G1536">
            <v>0</v>
          </cell>
        </row>
        <row r="1537">
          <cell r="A1537" t="str">
            <v>9490M#</v>
          </cell>
          <cell r="C1537">
            <v>430</v>
          </cell>
          <cell r="G1537">
            <v>0</v>
          </cell>
        </row>
        <row r="1538">
          <cell r="A1538" t="str">
            <v>9510M#</v>
          </cell>
          <cell r="C1538">
            <v>240</v>
          </cell>
          <cell r="G1538">
            <v>0</v>
          </cell>
        </row>
        <row r="1539">
          <cell r="A1539" t="str">
            <v>9510M#</v>
          </cell>
          <cell r="C1539">
            <v>340</v>
          </cell>
          <cell r="G1539">
            <v>-1</v>
          </cell>
        </row>
        <row r="1540">
          <cell r="A1540" t="str">
            <v>9510M#</v>
          </cell>
          <cell r="C1540">
            <v>440</v>
          </cell>
          <cell r="G1540">
            <v>0</v>
          </cell>
        </row>
        <row r="1541">
          <cell r="A1541" t="str">
            <v>9510M#</v>
          </cell>
          <cell r="C1541">
            <v>900</v>
          </cell>
          <cell r="G1541">
            <v>-1</v>
          </cell>
        </row>
        <row r="1542">
          <cell r="A1542">
            <v>7170</v>
          </cell>
          <cell r="C1542">
            <v>110</v>
          </cell>
          <cell r="G1542">
            <v>12854.47</v>
          </cell>
        </row>
        <row r="1543">
          <cell r="A1543">
            <v>7170</v>
          </cell>
          <cell r="C1543">
            <v>112</v>
          </cell>
          <cell r="G1543">
            <v>1333.14</v>
          </cell>
        </row>
        <row r="1544">
          <cell r="A1544">
            <v>7170</v>
          </cell>
          <cell r="C1544">
            <v>120</v>
          </cell>
          <cell r="G1544">
            <v>2802.81</v>
          </cell>
        </row>
        <row r="1545">
          <cell r="A1545">
            <v>7170</v>
          </cell>
          <cell r="C1545">
            <v>121</v>
          </cell>
          <cell r="G1545">
            <v>2802.81</v>
          </cell>
        </row>
        <row r="1546">
          <cell r="A1546">
            <v>7170</v>
          </cell>
          <cell r="C1546">
            <v>122</v>
          </cell>
          <cell r="G1546">
            <v>769</v>
          </cell>
        </row>
        <row r="1547">
          <cell r="A1547">
            <v>7170</v>
          </cell>
          <cell r="C1547">
            <v>130</v>
          </cell>
          <cell r="G1547">
            <v>13471.53</v>
          </cell>
        </row>
        <row r="1548">
          <cell r="A1548">
            <v>7170</v>
          </cell>
          <cell r="C1548">
            <v>140</v>
          </cell>
          <cell r="G1548">
            <v>14091.25</v>
          </cell>
        </row>
        <row r="1549">
          <cell r="A1549">
            <v>7170</v>
          </cell>
          <cell r="C1549">
            <v>142</v>
          </cell>
          <cell r="G1549">
            <v>4945</v>
          </cell>
        </row>
        <row r="1550">
          <cell r="A1550">
            <v>7170</v>
          </cell>
          <cell r="C1550">
            <v>147</v>
          </cell>
          <cell r="G1550">
            <v>7550.26</v>
          </cell>
        </row>
        <row r="1551">
          <cell r="A1551">
            <v>7170</v>
          </cell>
          <cell r="C1551">
            <v>150</v>
          </cell>
          <cell r="G1551">
            <v>8068.16</v>
          </cell>
        </row>
        <row r="1552">
          <cell r="A1552">
            <v>7170</v>
          </cell>
          <cell r="C1552">
            <v>160</v>
          </cell>
          <cell r="G1552">
            <v>1102.1400000000001</v>
          </cell>
        </row>
        <row r="1553">
          <cell r="A1553">
            <v>7170</v>
          </cell>
          <cell r="C1553">
            <v>162</v>
          </cell>
          <cell r="G1553">
            <v>1000</v>
          </cell>
        </row>
        <row r="1554">
          <cell r="A1554">
            <v>7170</v>
          </cell>
          <cell r="C1554">
            <v>210</v>
          </cell>
          <cell r="G1554">
            <v>0</v>
          </cell>
        </row>
        <row r="1555">
          <cell r="A1555">
            <v>7170</v>
          </cell>
          <cell r="C1555">
            <v>220</v>
          </cell>
          <cell r="G1555">
            <v>0</v>
          </cell>
        </row>
        <row r="1556">
          <cell r="A1556">
            <v>7170</v>
          </cell>
          <cell r="C1556">
            <v>230</v>
          </cell>
          <cell r="G1556">
            <v>8157.39</v>
          </cell>
        </row>
        <row r="1557">
          <cell r="A1557">
            <v>7170</v>
          </cell>
          <cell r="C1557">
            <v>240</v>
          </cell>
          <cell r="G1557">
            <v>9464.32</v>
          </cell>
        </row>
        <row r="1558">
          <cell r="A1558">
            <v>7170</v>
          </cell>
          <cell r="C1558">
            <v>260</v>
          </cell>
          <cell r="G1558">
            <v>0</v>
          </cell>
        </row>
        <row r="1559">
          <cell r="A1559">
            <v>7170</v>
          </cell>
          <cell r="C1559">
            <v>330</v>
          </cell>
          <cell r="G1559">
            <v>0</v>
          </cell>
        </row>
        <row r="1560">
          <cell r="A1560">
            <v>7170</v>
          </cell>
          <cell r="C1560">
            <v>340</v>
          </cell>
          <cell r="G1560">
            <v>10259.09</v>
          </cell>
        </row>
        <row r="1561">
          <cell r="A1561">
            <v>7170</v>
          </cell>
          <cell r="C1561">
            <v>430</v>
          </cell>
          <cell r="G1561">
            <v>176.9</v>
          </cell>
        </row>
        <row r="1562">
          <cell r="A1562">
            <v>7170</v>
          </cell>
          <cell r="C1562">
            <v>440</v>
          </cell>
          <cell r="G1562">
            <v>7122.28</v>
          </cell>
        </row>
        <row r="1563">
          <cell r="A1563">
            <v>7170</v>
          </cell>
          <cell r="C1563">
            <v>935</v>
          </cell>
          <cell r="G1563">
            <v>4209.4399999999996</v>
          </cell>
        </row>
        <row r="1564">
          <cell r="A1564">
            <v>7170</v>
          </cell>
          <cell r="C1564">
            <v>936</v>
          </cell>
          <cell r="G1564">
            <v>920.48</v>
          </cell>
        </row>
        <row r="1565">
          <cell r="A1565">
            <v>7175</v>
          </cell>
          <cell r="C1565">
            <v>110</v>
          </cell>
          <cell r="G1565">
            <v>4520.83</v>
          </cell>
        </row>
        <row r="1566">
          <cell r="A1566">
            <v>7175</v>
          </cell>
          <cell r="C1566">
            <v>112</v>
          </cell>
          <cell r="G1566">
            <v>1937.5</v>
          </cell>
        </row>
        <row r="1567">
          <cell r="A1567">
            <v>7175</v>
          </cell>
          <cell r="C1567">
            <v>120</v>
          </cell>
          <cell r="G1567">
            <v>4520.83</v>
          </cell>
        </row>
        <row r="1568">
          <cell r="A1568">
            <v>7175</v>
          </cell>
          <cell r="C1568">
            <v>121</v>
          </cell>
          <cell r="G1568">
            <v>0</v>
          </cell>
        </row>
        <row r="1569">
          <cell r="A1569">
            <v>7175</v>
          </cell>
          <cell r="C1569">
            <v>130</v>
          </cell>
          <cell r="G1569">
            <v>2750</v>
          </cell>
        </row>
        <row r="1570">
          <cell r="A1570">
            <v>7175</v>
          </cell>
          <cell r="C1570">
            <v>140</v>
          </cell>
          <cell r="G1570">
            <v>8133.33</v>
          </cell>
        </row>
        <row r="1571">
          <cell r="A1571">
            <v>7175</v>
          </cell>
          <cell r="C1571">
            <v>142</v>
          </cell>
          <cell r="G1571">
            <v>466.67</v>
          </cell>
        </row>
        <row r="1572">
          <cell r="A1572">
            <v>7175</v>
          </cell>
          <cell r="C1572">
            <v>147</v>
          </cell>
          <cell r="G1572">
            <v>1983.33</v>
          </cell>
        </row>
        <row r="1573">
          <cell r="A1573">
            <v>7175</v>
          </cell>
          <cell r="C1573">
            <v>160</v>
          </cell>
          <cell r="G1573">
            <v>1937.5</v>
          </cell>
        </row>
        <row r="1574">
          <cell r="A1574">
            <v>7175</v>
          </cell>
          <cell r="C1574">
            <v>210</v>
          </cell>
          <cell r="G1574">
            <v>2500</v>
          </cell>
        </row>
        <row r="1575">
          <cell r="A1575">
            <v>7175</v>
          </cell>
          <cell r="C1575">
            <v>220</v>
          </cell>
          <cell r="G1575">
            <v>1500</v>
          </cell>
        </row>
        <row r="1576">
          <cell r="A1576">
            <v>7175</v>
          </cell>
          <cell r="C1576">
            <v>230</v>
          </cell>
          <cell r="G1576">
            <v>2400</v>
          </cell>
        </row>
        <row r="1577">
          <cell r="A1577">
            <v>7175</v>
          </cell>
          <cell r="C1577">
            <v>240</v>
          </cell>
          <cell r="G1577">
            <v>4983.33</v>
          </cell>
        </row>
        <row r="1578">
          <cell r="A1578">
            <v>7175</v>
          </cell>
          <cell r="C1578">
            <v>260</v>
          </cell>
          <cell r="G1578">
            <v>1000</v>
          </cell>
        </row>
        <row r="1579">
          <cell r="A1579">
            <v>7175</v>
          </cell>
          <cell r="C1579">
            <v>340</v>
          </cell>
          <cell r="G1579">
            <v>2266.67</v>
          </cell>
        </row>
        <row r="1580">
          <cell r="A1580">
            <v>7175</v>
          </cell>
          <cell r="C1580">
            <v>430</v>
          </cell>
          <cell r="G1580">
            <v>437.5</v>
          </cell>
        </row>
        <row r="1581">
          <cell r="A1581">
            <v>7175</v>
          </cell>
          <cell r="C1581">
            <v>440</v>
          </cell>
          <cell r="G1581">
            <v>1312.5</v>
          </cell>
        </row>
        <row r="1582">
          <cell r="A1582">
            <v>7175</v>
          </cell>
          <cell r="C1582">
            <v>935</v>
          </cell>
          <cell r="G1582">
            <v>2841.67</v>
          </cell>
        </row>
        <row r="1583">
          <cell r="A1583">
            <v>7175</v>
          </cell>
          <cell r="C1583">
            <v>936</v>
          </cell>
          <cell r="G1583">
            <v>600</v>
          </cell>
        </row>
        <row r="1584">
          <cell r="A1584">
            <v>7180</v>
          </cell>
          <cell r="C1584">
            <v>110</v>
          </cell>
          <cell r="G1584">
            <v>0</v>
          </cell>
        </row>
        <row r="1585">
          <cell r="A1585">
            <v>7180</v>
          </cell>
          <cell r="C1585">
            <v>112</v>
          </cell>
          <cell r="G1585">
            <v>6289.43</v>
          </cell>
        </row>
        <row r="1586">
          <cell r="A1586">
            <v>7180</v>
          </cell>
          <cell r="C1586">
            <v>120</v>
          </cell>
          <cell r="G1586">
            <v>0</v>
          </cell>
        </row>
        <row r="1587">
          <cell r="A1587">
            <v>7180</v>
          </cell>
          <cell r="C1587">
            <v>121</v>
          </cell>
          <cell r="G1587">
            <v>0</v>
          </cell>
        </row>
        <row r="1588">
          <cell r="A1588">
            <v>7180</v>
          </cell>
          <cell r="C1588">
            <v>122</v>
          </cell>
          <cell r="G1588">
            <v>1986</v>
          </cell>
        </row>
        <row r="1589">
          <cell r="A1589">
            <v>7180</v>
          </cell>
          <cell r="C1589">
            <v>130</v>
          </cell>
          <cell r="G1589">
            <v>0</v>
          </cell>
        </row>
        <row r="1590">
          <cell r="A1590">
            <v>7180</v>
          </cell>
          <cell r="C1590">
            <v>140</v>
          </cell>
          <cell r="G1590">
            <v>0</v>
          </cell>
        </row>
        <row r="1591">
          <cell r="A1591">
            <v>7180</v>
          </cell>
          <cell r="C1591">
            <v>142</v>
          </cell>
          <cell r="G1591">
            <v>4432.83</v>
          </cell>
        </row>
        <row r="1592">
          <cell r="A1592">
            <v>7180</v>
          </cell>
          <cell r="C1592">
            <v>147</v>
          </cell>
          <cell r="G1592">
            <v>0</v>
          </cell>
        </row>
        <row r="1593">
          <cell r="A1593">
            <v>7180</v>
          </cell>
          <cell r="C1593">
            <v>150</v>
          </cell>
          <cell r="G1593">
            <v>1319.57</v>
          </cell>
        </row>
        <row r="1594">
          <cell r="A1594">
            <v>7180</v>
          </cell>
          <cell r="C1594">
            <v>160</v>
          </cell>
          <cell r="G1594">
            <v>0</v>
          </cell>
        </row>
        <row r="1595">
          <cell r="A1595">
            <v>7180</v>
          </cell>
          <cell r="C1595">
            <v>190</v>
          </cell>
          <cell r="G1595">
            <v>77232.27</v>
          </cell>
        </row>
        <row r="1596">
          <cell r="A1596">
            <v>7180</v>
          </cell>
          <cell r="C1596">
            <v>210</v>
          </cell>
          <cell r="G1596">
            <v>0</v>
          </cell>
        </row>
        <row r="1597">
          <cell r="A1597">
            <v>7180</v>
          </cell>
          <cell r="C1597">
            <v>220</v>
          </cell>
          <cell r="G1597">
            <v>0</v>
          </cell>
        </row>
        <row r="1598">
          <cell r="A1598">
            <v>7180</v>
          </cell>
          <cell r="C1598">
            <v>230</v>
          </cell>
          <cell r="G1598">
            <v>0</v>
          </cell>
        </row>
        <row r="1599">
          <cell r="A1599">
            <v>7180</v>
          </cell>
          <cell r="C1599">
            <v>240</v>
          </cell>
          <cell r="G1599">
            <v>0</v>
          </cell>
        </row>
        <row r="1600">
          <cell r="A1600">
            <v>7180</v>
          </cell>
          <cell r="C1600">
            <v>260</v>
          </cell>
          <cell r="G1600">
            <v>0</v>
          </cell>
        </row>
        <row r="1601">
          <cell r="A1601">
            <v>7180</v>
          </cell>
          <cell r="C1601">
            <v>330</v>
          </cell>
          <cell r="G1601">
            <v>0</v>
          </cell>
        </row>
        <row r="1602">
          <cell r="A1602">
            <v>7180</v>
          </cell>
          <cell r="C1602">
            <v>340</v>
          </cell>
          <cell r="G1602">
            <v>0</v>
          </cell>
        </row>
        <row r="1603">
          <cell r="A1603">
            <v>7180</v>
          </cell>
          <cell r="C1603">
            <v>430</v>
          </cell>
          <cell r="G1603">
            <v>0</v>
          </cell>
        </row>
        <row r="1604">
          <cell r="A1604">
            <v>7180</v>
          </cell>
          <cell r="C1604">
            <v>440</v>
          </cell>
          <cell r="G1604">
            <v>0</v>
          </cell>
        </row>
        <row r="1605">
          <cell r="A1605">
            <v>7180</v>
          </cell>
          <cell r="C1605">
            <v>935</v>
          </cell>
          <cell r="G1605">
            <v>2031.05</v>
          </cell>
        </row>
        <row r="1606">
          <cell r="A1606">
            <v>7180</v>
          </cell>
          <cell r="C1606">
            <v>936</v>
          </cell>
          <cell r="G1606">
            <v>677.34</v>
          </cell>
        </row>
        <row r="1607">
          <cell r="A1607">
            <v>7305</v>
          </cell>
          <cell r="C1607">
            <v>120</v>
          </cell>
          <cell r="G1607">
            <v>0</v>
          </cell>
        </row>
        <row r="1608">
          <cell r="A1608">
            <v>7305</v>
          </cell>
          <cell r="C1608">
            <v>130</v>
          </cell>
          <cell r="G1608">
            <v>0</v>
          </cell>
        </row>
        <row r="1609">
          <cell r="A1609">
            <v>7305</v>
          </cell>
          <cell r="C1609">
            <v>140</v>
          </cell>
          <cell r="G1609">
            <v>0</v>
          </cell>
        </row>
        <row r="1610">
          <cell r="A1610">
            <v>7305</v>
          </cell>
          <cell r="C1610">
            <v>147</v>
          </cell>
          <cell r="G1610">
            <v>0</v>
          </cell>
        </row>
        <row r="1611">
          <cell r="A1611">
            <v>7305</v>
          </cell>
          <cell r="C1611">
            <v>190</v>
          </cell>
          <cell r="G1611">
            <v>2500</v>
          </cell>
        </row>
        <row r="1612">
          <cell r="A1612">
            <v>7305</v>
          </cell>
          <cell r="C1612">
            <v>230</v>
          </cell>
          <cell r="G1612">
            <v>0</v>
          </cell>
        </row>
        <row r="1613">
          <cell r="A1613">
            <v>7305</v>
          </cell>
          <cell r="C1613">
            <v>240</v>
          </cell>
          <cell r="G1613">
            <v>0</v>
          </cell>
        </row>
        <row r="1614">
          <cell r="A1614">
            <v>7305</v>
          </cell>
          <cell r="C1614">
            <v>340</v>
          </cell>
          <cell r="G1614">
            <v>0</v>
          </cell>
        </row>
        <row r="1615">
          <cell r="A1615">
            <v>7305</v>
          </cell>
          <cell r="C1615">
            <v>935</v>
          </cell>
          <cell r="G1615">
            <v>50</v>
          </cell>
        </row>
        <row r="1616">
          <cell r="A1616">
            <v>7305</v>
          </cell>
          <cell r="C1616">
            <v>936</v>
          </cell>
          <cell r="G1616">
            <v>50</v>
          </cell>
        </row>
        <row r="1617">
          <cell r="A1617">
            <v>7390</v>
          </cell>
          <cell r="C1617">
            <v>110</v>
          </cell>
          <cell r="G1617">
            <v>10117.66</v>
          </cell>
        </row>
        <row r="1618">
          <cell r="A1618">
            <v>7390</v>
          </cell>
          <cell r="C1618">
            <v>112</v>
          </cell>
          <cell r="G1618">
            <v>-7671.81</v>
          </cell>
        </row>
        <row r="1619">
          <cell r="A1619">
            <v>7390</v>
          </cell>
          <cell r="C1619">
            <v>120</v>
          </cell>
          <cell r="G1619">
            <v>11714.98</v>
          </cell>
        </row>
        <row r="1620">
          <cell r="A1620">
            <v>7390</v>
          </cell>
          <cell r="C1620">
            <v>121</v>
          </cell>
          <cell r="G1620">
            <v>0</v>
          </cell>
        </row>
        <row r="1621">
          <cell r="A1621">
            <v>7390</v>
          </cell>
          <cell r="C1621">
            <v>130</v>
          </cell>
          <cell r="G1621">
            <v>2205.4899999999998</v>
          </cell>
        </row>
        <row r="1622">
          <cell r="A1622">
            <v>7390</v>
          </cell>
          <cell r="C1622">
            <v>140</v>
          </cell>
          <cell r="G1622">
            <v>1508.88</v>
          </cell>
        </row>
        <row r="1623">
          <cell r="A1623">
            <v>7390</v>
          </cell>
          <cell r="C1623">
            <v>160</v>
          </cell>
          <cell r="G1623">
            <v>77.959999999999994</v>
          </cell>
        </row>
        <row r="1624">
          <cell r="A1624">
            <v>7390</v>
          </cell>
          <cell r="C1624">
            <v>210</v>
          </cell>
          <cell r="G1624">
            <v>6703.89</v>
          </cell>
        </row>
        <row r="1625">
          <cell r="A1625">
            <v>7390</v>
          </cell>
          <cell r="C1625">
            <v>220</v>
          </cell>
          <cell r="G1625">
            <v>6669.2</v>
          </cell>
        </row>
        <row r="1626">
          <cell r="A1626">
            <v>7390</v>
          </cell>
          <cell r="C1626">
            <v>230</v>
          </cell>
          <cell r="G1626">
            <v>1778.91</v>
          </cell>
        </row>
        <row r="1627">
          <cell r="A1627">
            <v>7390</v>
          </cell>
          <cell r="C1627">
            <v>240</v>
          </cell>
          <cell r="G1627">
            <v>1760.46</v>
          </cell>
        </row>
        <row r="1628">
          <cell r="A1628">
            <v>7390</v>
          </cell>
          <cell r="C1628">
            <v>340</v>
          </cell>
          <cell r="G1628">
            <v>35.340000000000003</v>
          </cell>
        </row>
        <row r="1629">
          <cell r="A1629">
            <v>7390</v>
          </cell>
          <cell r="C1629">
            <v>430</v>
          </cell>
          <cell r="G1629">
            <v>0</v>
          </cell>
        </row>
        <row r="1630">
          <cell r="A1630">
            <v>7390</v>
          </cell>
          <cell r="C1630">
            <v>440</v>
          </cell>
          <cell r="G1630">
            <v>0.35</v>
          </cell>
        </row>
        <row r="1631">
          <cell r="A1631">
            <v>7390</v>
          </cell>
          <cell r="C1631">
            <v>935</v>
          </cell>
          <cell r="G1631">
            <v>65.099999999999994</v>
          </cell>
        </row>
        <row r="1632">
          <cell r="A1632">
            <v>7390</v>
          </cell>
          <cell r="C1632">
            <v>936</v>
          </cell>
          <cell r="G1632">
            <v>74.88</v>
          </cell>
        </row>
        <row r="1633">
          <cell r="A1633">
            <v>7430</v>
          </cell>
          <cell r="C1633">
            <v>110</v>
          </cell>
          <cell r="G1633">
            <v>0</v>
          </cell>
        </row>
        <row r="1634">
          <cell r="A1634">
            <v>7430</v>
          </cell>
          <cell r="C1634">
            <v>112</v>
          </cell>
          <cell r="G1634">
            <v>4059.29</v>
          </cell>
        </row>
        <row r="1635">
          <cell r="A1635">
            <v>7430</v>
          </cell>
          <cell r="C1635">
            <v>120</v>
          </cell>
          <cell r="G1635">
            <v>0</v>
          </cell>
        </row>
        <row r="1636">
          <cell r="A1636">
            <v>7430</v>
          </cell>
          <cell r="C1636">
            <v>121</v>
          </cell>
          <cell r="G1636">
            <v>0</v>
          </cell>
        </row>
        <row r="1637">
          <cell r="A1637">
            <v>7430</v>
          </cell>
          <cell r="C1637">
            <v>130</v>
          </cell>
          <cell r="G1637">
            <v>0</v>
          </cell>
        </row>
        <row r="1638">
          <cell r="A1638">
            <v>7430</v>
          </cell>
          <cell r="C1638">
            <v>140</v>
          </cell>
          <cell r="G1638">
            <v>0</v>
          </cell>
        </row>
        <row r="1639">
          <cell r="A1639">
            <v>7430</v>
          </cell>
          <cell r="C1639">
            <v>147</v>
          </cell>
          <cell r="G1639">
            <v>0</v>
          </cell>
        </row>
        <row r="1640">
          <cell r="A1640">
            <v>7430</v>
          </cell>
          <cell r="C1640">
            <v>160</v>
          </cell>
          <cell r="G1640">
            <v>0</v>
          </cell>
        </row>
        <row r="1641">
          <cell r="A1641">
            <v>7430</v>
          </cell>
          <cell r="C1641">
            <v>162</v>
          </cell>
          <cell r="G1641">
            <v>385.79</v>
          </cell>
        </row>
        <row r="1642">
          <cell r="A1642">
            <v>7430</v>
          </cell>
          <cell r="C1642">
            <v>190</v>
          </cell>
          <cell r="G1642">
            <v>31325.040000000001</v>
          </cell>
        </row>
        <row r="1643">
          <cell r="A1643">
            <v>7430</v>
          </cell>
          <cell r="C1643">
            <v>210</v>
          </cell>
          <cell r="G1643">
            <v>0</v>
          </cell>
        </row>
        <row r="1644">
          <cell r="A1644">
            <v>7430</v>
          </cell>
          <cell r="C1644">
            <v>220</v>
          </cell>
          <cell r="G1644">
            <v>0</v>
          </cell>
        </row>
        <row r="1645">
          <cell r="A1645">
            <v>7430</v>
          </cell>
          <cell r="C1645">
            <v>230</v>
          </cell>
          <cell r="G1645">
            <v>0</v>
          </cell>
        </row>
        <row r="1646">
          <cell r="A1646">
            <v>7430</v>
          </cell>
          <cell r="C1646">
            <v>240</v>
          </cell>
          <cell r="G1646">
            <v>0</v>
          </cell>
        </row>
        <row r="1647">
          <cell r="A1647">
            <v>7430</v>
          </cell>
          <cell r="C1647">
            <v>260</v>
          </cell>
          <cell r="G1647">
            <v>0</v>
          </cell>
        </row>
        <row r="1648">
          <cell r="A1648">
            <v>7430</v>
          </cell>
          <cell r="C1648">
            <v>330</v>
          </cell>
          <cell r="G1648">
            <v>0</v>
          </cell>
        </row>
        <row r="1649">
          <cell r="A1649">
            <v>7430</v>
          </cell>
          <cell r="C1649">
            <v>340</v>
          </cell>
          <cell r="G1649">
            <v>0</v>
          </cell>
        </row>
        <row r="1650">
          <cell r="A1650">
            <v>7430</v>
          </cell>
          <cell r="C1650">
            <v>430</v>
          </cell>
          <cell r="G1650">
            <v>0</v>
          </cell>
        </row>
        <row r="1651">
          <cell r="A1651">
            <v>7430</v>
          </cell>
          <cell r="C1651">
            <v>440</v>
          </cell>
          <cell r="G1651">
            <v>0</v>
          </cell>
        </row>
        <row r="1652">
          <cell r="A1652">
            <v>7430</v>
          </cell>
          <cell r="C1652">
            <v>935</v>
          </cell>
          <cell r="G1652">
            <v>805.27</v>
          </cell>
        </row>
        <row r="1653">
          <cell r="A1653">
            <v>7430</v>
          </cell>
          <cell r="C1653">
            <v>936</v>
          </cell>
          <cell r="G1653">
            <v>716.54</v>
          </cell>
        </row>
        <row r="1654">
          <cell r="A1654">
            <v>7452</v>
          </cell>
          <cell r="C1654">
            <v>110</v>
          </cell>
          <cell r="G1654">
            <v>0</v>
          </cell>
        </row>
        <row r="1655">
          <cell r="A1655">
            <v>7452</v>
          </cell>
          <cell r="C1655">
            <v>112</v>
          </cell>
          <cell r="G1655">
            <v>604.01</v>
          </cell>
        </row>
        <row r="1656">
          <cell r="A1656">
            <v>7452</v>
          </cell>
          <cell r="C1656">
            <v>120</v>
          </cell>
          <cell r="G1656">
            <v>0</v>
          </cell>
        </row>
        <row r="1657">
          <cell r="A1657">
            <v>7452</v>
          </cell>
          <cell r="C1657">
            <v>121</v>
          </cell>
          <cell r="G1657">
            <v>0</v>
          </cell>
        </row>
        <row r="1658">
          <cell r="A1658">
            <v>7452</v>
          </cell>
          <cell r="C1658">
            <v>130</v>
          </cell>
          <cell r="G1658">
            <v>0</v>
          </cell>
        </row>
        <row r="1659">
          <cell r="A1659">
            <v>7452</v>
          </cell>
          <cell r="C1659">
            <v>140</v>
          </cell>
          <cell r="G1659">
            <v>724.82</v>
          </cell>
        </row>
        <row r="1660">
          <cell r="A1660">
            <v>7452</v>
          </cell>
          <cell r="C1660">
            <v>160</v>
          </cell>
          <cell r="G1660">
            <v>0</v>
          </cell>
        </row>
        <row r="1661">
          <cell r="A1661">
            <v>7452</v>
          </cell>
          <cell r="C1661">
            <v>190</v>
          </cell>
          <cell r="G1661">
            <v>3923.05</v>
          </cell>
        </row>
        <row r="1662">
          <cell r="A1662">
            <v>7452</v>
          </cell>
          <cell r="C1662">
            <v>210</v>
          </cell>
          <cell r="G1662">
            <v>0</v>
          </cell>
        </row>
        <row r="1663">
          <cell r="A1663">
            <v>7452</v>
          </cell>
          <cell r="C1663">
            <v>220</v>
          </cell>
          <cell r="G1663">
            <v>0</v>
          </cell>
        </row>
        <row r="1664">
          <cell r="A1664">
            <v>7452</v>
          </cell>
          <cell r="C1664">
            <v>230</v>
          </cell>
          <cell r="G1664">
            <v>0</v>
          </cell>
        </row>
        <row r="1665">
          <cell r="A1665">
            <v>7452</v>
          </cell>
          <cell r="C1665">
            <v>240</v>
          </cell>
          <cell r="G1665">
            <v>321.94</v>
          </cell>
        </row>
        <row r="1666">
          <cell r="A1666">
            <v>7452</v>
          </cell>
          <cell r="C1666">
            <v>260</v>
          </cell>
          <cell r="G1666">
            <v>0</v>
          </cell>
        </row>
        <row r="1667">
          <cell r="A1667">
            <v>7452</v>
          </cell>
          <cell r="C1667">
            <v>340</v>
          </cell>
          <cell r="G1667">
            <v>164.29</v>
          </cell>
        </row>
        <row r="1668">
          <cell r="A1668">
            <v>7452</v>
          </cell>
          <cell r="C1668">
            <v>935</v>
          </cell>
          <cell r="G1668">
            <v>151</v>
          </cell>
        </row>
        <row r="1669">
          <cell r="A1669">
            <v>7452</v>
          </cell>
          <cell r="C1669">
            <v>936</v>
          </cell>
          <cell r="G1669">
            <v>151</v>
          </cell>
        </row>
        <row r="1670">
          <cell r="A1670">
            <v>7456</v>
          </cell>
          <cell r="C1670">
            <v>110</v>
          </cell>
          <cell r="G1670">
            <v>0</v>
          </cell>
        </row>
        <row r="1671">
          <cell r="A1671">
            <v>7456</v>
          </cell>
          <cell r="C1671">
            <v>112</v>
          </cell>
          <cell r="G1671">
            <v>0</v>
          </cell>
        </row>
        <row r="1672">
          <cell r="A1672">
            <v>7456</v>
          </cell>
          <cell r="C1672">
            <v>120</v>
          </cell>
          <cell r="G1672">
            <v>0</v>
          </cell>
        </row>
        <row r="1673">
          <cell r="A1673">
            <v>7456</v>
          </cell>
          <cell r="C1673">
            <v>121</v>
          </cell>
          <cell r="G1673">
            <v>0</v>
          </cell>
        </row>
        <row r="1674">
          <cell r="A1674">
            <v>7456</v>
          </cell>
          <cell r="C1674">
            <v>130</v>
          </cell>
          <cell r="G1674">
            <v>0</v>
          </cell>
        </row>
        <row r="1675">
          <cell r="A1675">
            <v>7456</v>
          </cell>
          <cell r="C1675">
            <v>140</v>
          </cell>
          <cell r="G1675">
            <v>0</v>
          </cell>
        </row>
        <row r="1676">
          <cell r="A1676">
            <v>7456</v>
          </cell>
          <cell r="C1676">
            <v>142</v>
          </cell>
          <cell r="G1676">
            <v>0</v>
          </cell>
        </row>
        <row r="1677">
          <cell r="A1677">
            <v>7456</v>
          </cell>
          <cell r="C1677">
            <v>147</v>
          </cell>
          <cell r="G1677">
            <v>0</v>
          </cell>
        </row>
        <row r="1678">
          <cell r="A1678">
            <v>7456</v>
          </cell>
          <cell r="C1678">
            <v>150</v>
          </cell>
          <cell r="G1678">
            <v>0</v>
          </cell>
        </row>
        <row r="1679">
          <cell r="A1679">
            <v>7456</v>
          </cell>
          <cell r="C1679">
            <v>160</v>
          </cell>
          <cell r="G1679">
            <v>0</v>
          </cell>
        </row>
        <row r="1680">
          <cell r="A1680">
            <v>7456</v>
          </cell>
          <cell r="C1680">
            <v>190</v>
          </cell>
          <cell r="G1680">
            <v>0</v>
          </cell>
        </row>
        <row r="1681">
          <cell r="A1681">
            <v>7456</v>
          </cell>
          <cell r="C1681">
            <v>210</v>
          </cell>
          <cell r="G1681">
            <v>0</v>
          </cell>
        </row>
        <row r="1682">
          <cell r="A1682">
            <v>7456</v>
          </cell>
          <cell r="C1682">
            <v>220</v>
          </cell>
          <cell r="G1682">
            <v>0</v>
          </cell>
        </row>
        <row r="1683">
          <cell r="A1683">
            <v>7456</v>
          </cell>
          <cell r="C1683">
            <v>230</v>
          </cell>
          <cell r="G1683">
            <v>0</v>
          </cell>
        </row>
        <row r="1684">
          <cell r="A1684">
            <v>7456</v>
          </cell>
          <cell r="C1684">
            <v>240</v>
          </cell>
          <cell r="G1684">
            <v>0</v>
          </cell>
        </row>
        <row r="1685">
          <cell r="A1685">
            <v>7456</v>
          </cell>
          <cell r="C1685">
            <v>260</v>
          </cell>
          <cell r="G1685">
            <v>0</v>
          </cell>
        </row>
        <row r="1686">
          <cell r="A1686">
            <v>7456</v>
          </cell>
          <cell r="C1686">
            <v>330</v>
          </cell>
          <cell r="G1686">
            <v>0</v>
          </cell>
        </row>
        <row r="1687">
          <cell r="A1687">
            <v>7456</v>
          </cell>
          <cell r="C1687">
            <v>340</v>
          </cell>
          <cell r="G1687">
            <v>0</v>
          </cell>
        </row>
        <row r="1688">
          <cell r="A1688">
            <v>7456</v>
          </cell>
          <cell r="C1688">
            <v>430</v>
          </cell>
          <cell r="G1688">
            <v>0</v>
          </cell>
        </row>
        <row r="1689">
          <cell r="A1689">
            <v>7456</v>
          </cell>
          <cell r="C1689">
            <v>440</v>
          </cell>
          <cell r="G1689">
            <v>0</v>
          </cell>
        </row>
        <row r="1690">
          <cell r="A1690">
            <v>7456</v>
          </cell>
          <cell r="C1690">
            <v>935</v>
          </cell>
          <cell r="G1690">
            <v>0</v>
          </cell>
        </row>
        <row r="1691">
          <cell r="A1691">
            <v>7456</v>
          </cell>
          <cell r="C1691">
            <v>936</v>
          </cell>
          <cell r="G1691">
            <v>0.01</v>
          </cell>
        </row>
        <row r="1692">
          <cell r="A1692">
            <v>7458</v>
          </cell>
          <cell r="C1692">
            <v>130</v>
          </cell>
          <cell r="G1692">
            <v>0</v>
          </cell>
        </row>
        <row r="1693">
          <cell r="A1693">
            <v>7458</v>
          </cell>
          <cell r="C1693">
            <v>140</v>
          </cell>
          <cell r="G1693">
            <v>204.35</v>
          </cell>
        </row>
        <row r="1694">
          <cell r="A1694">
            <v>7458</v>
          </cell>
          <cell r="C1694">
            <v>147</v>
          </cell>
          <cell r="G1694">
            <v>0</v>
          </cell>
        </row>
        <row r="1695">
          <cell r="A1695">
            <v>7458</v>
          </cell>
          <cell r="C1695">
            <v>190</v>
          </cell>
          <cell r="G1695">
            <v>0</v>
          </cell>
        </row>
        <row r="1696">
          <cell r="A1696">
            <v>7458</v>
          </cell>
          <cell r="C1696">
            <v>240</v>
          </cell>
          <cell r="G1696">
            <v>0</v>
          </cell>
        </row>
        <row r="1697">
          <cell r="A1697">
            <v>7458</v>
          </cell>
          <cell r="C1697">
            <v>340</v>
          </cell>
          <cell r="G1697">
            <v>0</v>
          </cell>
        </row>
        <row r="1698">
          <cell r="A1698">
            <v>7458</v>
          </cell>
          <cell r="C1698">
            <v>440</v>
          </cell>
          <cell r="G1698">
            <v>30</v>
          </cell>
        </row>
        <row r="1699">
          <cell r="A1699">
            <v>7458</v>
          </cell>
          <cell r="C1699">
            <v>935</v>
          </cell>
          <cell r="G1699">
            <v>47.02</v>
          </cell>
        </row>
        <row r="1700">
          <cell r="A1700">
            <v>7458</v>
          </cell>
          <cell r="C1700">
            <v>936</v>
          </cell>
          <cell r="G1700">
            <v>0</v>
          </cell>
        </row>
        <row r="1701">
          <cell r="A1701">
            <v>7470</v>
          </cell>
          <cell r="C1701">
            <v>110</v>
          </cell>
          <cell r="G1701">
            <v>0</v>
          </cell>
        </row>
        <row r="1702">
          <cell r="A1702">
            <v>7470</v>
          </cell>
          <cell r="C1702">
            <v>112</v>
          </cell>
          <cell r="G1702">
            <v>368.58</v>
          </cell>
        </row>
        <row r="1703">
          <cell r="A1703">
            <v>7470</v>
          </cell>
          <cell r="C1703">
            <v>120</v>
          </cell>
          <cell r="G1703">
            <v>0</v>
          </cell>
        </row>
        <row r="1704">
          <cell r="A1704">
            <v>7470</v>
          </cell>
          <cell r="C1704">
            <v>121</v>
          </cell>
          <cell r="G1704">
            <v>0</v>
          </cell>
        </row>
        <row r="1705">
          <cell r="A1705">
            <v>7470</v>
          </cell>
          <cell r="C1705">
            <v>130</v>
          </cell>
          <cell r="G1705">
            <v>0</v>
          </cell>
        </row>
        <row r="1706">
          <cell r="A1706">
            <v>7470</v>
          </cell>
          <cell r="C1706">
            <v>140</v>
          </cell>
          <cell r="G1706">
            <v>0</v>
          </cell>
        </row>
        <row r="1707">
          <cell r="A1707">
            <v>7470</v>
          </cell>
          <cell r="C1707">
            <v>142</v>
          </cell>
          <cell r="G1707">
            <v>0</v>
          </cell>
        </row>
        <row r="1708">
          <cell r="A1708">
            <v>7470</v>
          </cell>
          <cell r="C1708">
            <v>160</v>
          </cell>
          <cell r="G1708">
            <v>0</v>
          </cell>
        </row>
        <row r="1709">
          <cell r="A1709">
            <v>7470</v>
          </cell>
          <cell r="C1709">
            <v>190</v>
          </cell>
          <cell r="G1709">
            <v>16827.48</v>
          </cell>
        </row>
        <row r="1710">
          <cell r="A1710">
            <v>7470</v>
          </cell>
          <cell r="C1710">
            <v>210</v>
          </cell>
          <cell r="G1710">
            <v>0</v>
          </cell>
        </row>
        <row r="1711">
          <cell r="A1711">
            <v>7470</v>
          </cell>
          <cell r="C1711">
            <v>220</v>
          </cell>
          <cell r="G1711">
            <v>0</v>
          </cell>
        </row>
        <row r="1712">
          <cell r="A1712">
            <v>7470</v>
          </cell>
          <cell r="C1712">
            <v>230</v>
          </cell>
          <cell r="G1712">
            <v>0</v>
          </cell>
        </row>
        <row r="1713">
          <cell r="A1713">
            <v>7470</v>
          </cell>
          <cell r="C1713">
            <v>240</v>
          </cell>
          <cell r="G1713">
            <v>0</v>
          </cell>
        </row>
        <row r="1714">
          <cell r="A1714">
            <v>7470</v>
          </cell>
          <cell r="C1714">
            <v>340</v>
          </cell>
          <cell r="G1714">
            <v>0</v>
          </cell>
        </row>
        <row r="1715">
          <cell r="A1715">
            <v>7470</v>
          </cell>
          <cell r="C1715">
            <v>400</v>
          </cell>
          <cell r="G1715">
            <v>0</v>
          </cell>
        </row>
        <row r="1716">
          <cell r="A1716">
            <v>7470</v>
          </cell>
          <cell r="C1716">
            <v>430</v>
          </cell>
          <cell r="G1716">
            <v>0</v>
          </cell>
        </row>
        <row r="1717">
          <cell r="A1717">
            <v>7470</v>
          </cell>
          <cell r="C1717">
            <v>440</v>
          </cell>
          <cell r="G1717">
            <v>0</v>
          </cell>
        </row>
        <row r="1718">
          <cell r="A1718">
            <v>7470</v>
          </cell>
          <cell r="C1718">
            <v>935</v>
          </cell>
          <cell r="G1718">
            <v>1338.68</v>
          </cell>
        </row>
        <row r="1719">
          <cell r="A1719">
            <v>7470</v>
          </cell>
          <cell r="C1719">
            <v>936</v>
          </cell>
          <cell r="G1719">
            <v>1462.33</v>
          </cell>
        </row>
        <row r="1720">
          <cell r="A1720">
            <v>7475</v>
          </cell>
          <cell r="C1720">
            <v>110</v>
          </cell>
          <cell r="G1720">
            <v>0</v>
          </cell>
        </row>
        <row r="1721">
          <cell r="A1721">
            <v>7475</v>
          </cell>
          <cell r="C1721">
            <v>112</v>
          </cell>
          <cell r="G1721">
            <v>138.59</v>
          </cell>
        </row>
        <row r="1722">
          <cell r="A1722">
            <v>7475</v>
          </cell>
          <cell r="C1722">
            <v>120</v>
          </cell>
          <cell r="G1722">
            <v>0</v>
          </cell>
        </row>
        <row r="1723">
          <cell r="A1723">
            <v>7475</v>
          </cell>
          <cell r="C1723">
            <v>121</v>
          </cell>
          <cell r="G1723">
            <v>0</v>
          </cell>
        </row>
        <row r="1724">
          <cell r="A1724">
            <v>7475</v>
          </cell>
          <cell r="C1724">
            <v>130</v>
          </cell>
          <cell r="G1724">
            <v>0</v>
          </cell>
        </row>
        <row r="1725">
          <cell r="A1725">
            <v>7475</v>
          </cell>
          <cell r="C1725">
            <v>140</v>
          </cell>
          <cell r="G1725">
            <v>0</v>
          </cell>
        </row>
        <row r="1726">
          <cell r="A1726">
            <v>7475</v>
          </cell>
          <cell r="C1726">
            <v>147</v>
          </cell>
          <cell r="G1726">
            <v>0</v>
          </cell>
        </row>
        <row r="1727">
          <cell r="A1727">
            <v>7475</v>
          </cell>
          <cell r="C1727">
            <v>160</v>
          </cell>
          <cell r="G1727">
            <v>0</v>
          </cell>
        </row>
        <row r="1728">
          <cell r="A1728">
            <v>7475</v>
          </cell>
          <cell r="C1728">
            <v>190</v>
          </cell>
          <cell r="G1728">
            <v>4230.22</v>
          </cell>
        </row>
        <row r="1729">
          <cell r="A1729">
            <v>7475</v>
          </cell>
          <cell r="C1729">
            <v>210</v>
          </cell>
          <cell r="G1729">
            <v>0</v>
          </cell>
        </row>
        <row r="1730">
          <cell r="A1730">
            <v>7475</v>
          </cell>
          <cell r="C1730">
            <v>220</v>
          </cell>
          <cell r="G1730">
            <v>0</v>
          </cell>
        </row>
        <row r="1731">
          <cell r="A1731">
            <v>7475</v>
          </cell>
          <cell r="C1731">
            <v>230</v>
          </cell>
          <cell r="G1731">
            <v>0</v>
          </cell>
        </row>
        <row r="1732">
          <cell r="A1732">
            <v>7475</v>
          </cell>
          <cell r="C1732">
            <v>240</v>
          </cell>
          <cell r="G1732">
            <v>0</v>
          </cell>
        </row>
        <row r="1733">
          <cell r="A1733">
            <v>7475</v>
          </cell>
          <cell r="C1733">
            <v>340</v>
          </cell>
          <cell r="G1733">
            <v>0</v>
          </cell>
        </row>
        <row r="1734">
          <cell r="A1734">
            <v>7475</v>
          </cell>
          <cell r="C1734">
            <v>430</v>
          </cell>
          <cell r="G1734">
            <v>0</v>
          </cell>
        </row>
        <row r="1735">
          <cell r="A1735">
            <v>7475</v>
          </cell>
          <cell r="C1735">
            <v>440</v>
          </cell>
          <cell r="G1735">
            <v>0</v>
          </cell>
        </row>
        <row r="1736">
          <cell r="A1736">
            <v>7475</v>
          </cell>
          <cell r="C1736">
            <v>935</v>
          </cell>
          <cell r="G1736">
            <v>69.3</v>
          </cell>
        </row>
        <row r="1737">
          <cell r="A1737">
            <v>7475</v>
          </cell>
          <cell r="C1737">
            <v>936</v>
          </cell>
          <cell r="G1737">
            <v>23.46</v>
          </cell>
        </row>
        <row r="1738">
          <cell r="A1738">
            <v>7520</v>
          </cell>
          <cell r="C1738">
            <v>110</v>
          </cell>
          <cell r="G1738">
            <v>0</v>
          </cell>
        </row>
        <row r="1739">
          <cell r="A1739">
            <v>7520</v>
          </cell>
          <cell r="C1739">
            <v>112</v>
          </cell>
          <cell r="G1739">
            <v>45.65</v>
          </cell>
        </row>
        <row r="1740">
          <cell r="A1740">
            <v>7520</v>
          </cell>
          <cell r="C1740">
            <v>120</v>
          </cell>
          <cell r="G1740">
            <v>0</v>
          </cell>
        </row>
        <row r="1741">
          <cell r="A1741">
            <v>7520</v>
          </cell>
          <cell r="C1741">
            <v>121</v>
          </cell>
          <cell r="G1741">
            <v>0</v>
          </cell>
        </row>
        <row r="1742">
          <cell r="A1742">
            <v>7520</v>
          </cell>
          <cell r="C1742">
            <v>130</v>
          </cell>
          <cell r="G1742">
            <v>0</v>
          </cell>
        </row>
        <row r="1743">
          <cell r="A1743">
            <v>7520</v>
          </cell>
          <cell r="C1743">
            <v>140</v>
          </cell>
          <cell r="G1743">
            <v>0</v>
          </cell>
        </row>
        <row r="1744">
          <cell r="A1744">
            <v>7520</v>
          </cell>
          <cell r="C1744">
            <v>147</v>
          </cell>
          <cell r="G1744">
            <v>0</v>
          </cell>
        </row>
        <row r="1745">
          <cell r="A1745">
            <v>7520</v>
          </cell>
          <cell r="C1745">
            <v>160</v>
          </cell>
          <cell r="G1745">
            <v>0</v>
          </cell>
        </row>
        <row r="1746">
          <cell r="A1746">
            <v>7520</v>
          </cell>
          <cell r="C1746">
            <v>190</v>
          </cell>
          <cell r="G1746">
            <v>16941.29</v>
          </cell>
        </row>
        <row r="1747">
          <cell r="A1747">
            <v>7520</v>
          </cell>
          <cell r="C1747">
            <v>210</v>
          </cell>
          <cell r="G1747">
            <v>0</v>
          </cell>
        </row>
        <row r="1748">
          <cell r="A1748">
            <v>7520</v>
          </cell>
          <cell r="C1748">
            <v>220</v>
          </cell>
          <cell r="G1748">
            <v>0</v>
          </cell>
        </row>
        <row r="1749">
          <cell r="A1749">
            <v>7520</v>
          </cell>
          <cell r="C1749">
            <v>230</v>
          </cell>
          <cell r="G1749">
            <v>0</v>
          </cell>
        </row>
        <row r="1750">
          <cell r="A1750">
            <v>7520</v>
          </cell>
          <cell r="C1750">
            <v>240</v>
          </cell>
          <cell r="G1750">
            <v>0</v>
          </cell>
        </row>
        <row r="1751">
          <cell r="A1751">
            <v>7520</v>
          </cell>
          <cell r="C1751">
            <v>260</v>
          </cell>
          <cell r="G1751">
            <v>0</v>
          </cell>
        </row>
        <row r="1752">
          <cell r="A1752">
            <v>7520</v>
          </cell>
          <cell r="C1752">
            <v>330</v>
          </cell>
          <cell r="G1752">
            <v>0</v>
          </cell>
        </row>
        <row r="1753">
          <cell r="A1753">
            <v>7520</v>
          </cell>
          <cell r="C1753">
            <v>340</v>
          </cell>
          <cell r="G1753">
            <v>0</v>
          </cell>
        </row>
        <row r="1754">
          <cell r="A1754">
            <v>7520</v>
          </cell>
          <cell r="C1754">
            <v>430</v>
          </cell>
          <cell r="G1754">
            <v>0</v>
          </cell>
        </row>
        <row r="1755">
          <cell r="A1755">
            <v>7520</v>
          </cell>
          <cell r="C1755">
            <v>440</v>
          </cell>
          <cell r="G1755">
            <v>0</v>
          </cell>
        </row>
        <row r="1756">
          <cell r="A1756">
            <v>7520</v>
          </cell>
          <cell r="C1756">
            <v>935</v>
          </cell>
          <cell r="G1756">
            <v>1628.61</v>
          </cell>
        </row>
        <row r="1757">
          <cell r="A1757">
            <v>7520</v>
          </cell>
          <cell r="C1757">
            <v>936</v>
          </cell>
          <cell r="G1757">
            <v>2001.49</v>
          </cell>
        </row>
        <row r="1758">
          <cell r="A1758">
            <v>7540</v>
          </cell>
          <cell r="C1758">
            <v>110</v>
          </cell>
          <cell r="G1758">
            <v>0</v>
          </cell>
        </row>
        <row r="1759">
          <cell r="A1759">
            <v>7540</v>
          </cell>
          <cell r="C1759">
            <v>112</v>
          </cell>
          <cell r="G1759">
            <v>0</v>
          </cell>
        </row>
        <row r="1760">
          <cell r="A1760">
            <v>7540</v>
          </cell>
          <cell r="C1760">
            <v>120</v>
          </cell>
          <cell r="G1760">
            <v>0</v>
          </cell>
        </row>
        <row r="1761">
          <cell r="A1761">
            <v>7540</v>
          </cell>
          <cell r="C1761">
            <v>130</v>
          </cell>
          <cell r="G1761">
            <v>0</v>
          </cell>
        </row>
        <row r="1762">
          <cell r="A1762">
            <v>7540</v>
          </cell>
          <cell r="C1762">
            <v>140</v>
          </cell>
          <cell r="G1762">
            <v>0</v>
          </cell>
        </row>
        <row r="1763">
          <cell r="A1763">
            <v>7540</v>
          </cell>
          <cell r="C1763">
            <v>160</v>
          </cell>
          <cell r="G1763">
            <v>0</v>
          </cell>
        </row>
        <row r="1764">
          <cell r="A1764">
            <v>7540</v>
          </cell>
          <cell r="C1764">
            <v>210</v>
          </cell>
          <cell r="G1764">
            <v>0</v>
          </cell>
        </row>
        <row r="1765">
          <cell r="A1765">
            <v>7540</v>
          </cell>
          <cell r="C1765">
            <v>935</v>
          </cell>
          <cell r="G1765">
            <v>0</v>
          </cell>
        </row>
        <row r="1766">
          <cell r="A1766">
            <v>7690</v>
          </cell>
          <cell r="C1766">
            <v>110</v>
          </cell>
          <cell r="G1766">
            <v>0</v>
          </cell>
        </row>
        <row r="1767">
          <cell r="A1767">
            <v>7690</v>
          </cell>
          <cell r="C1767">
            <v>112</v>
          </cell>
          <cell r="G1767">
            <v>18395</v>
          </cell>
        </row>
        <row r="1768">
          <cell r="A1768">
            <v>7690</v>
          </cell>
          <cell r="C1768">
            <v>120</v>
          </cell>
          <cell r="G1768">
            <v>0</v>
          </cell>
        </row>
        <row r="1769">
          <cell r="A1769">
            <v>7690</v>
          </cell>
          <cell r="C1769">
            <v>121</v>
          </cell>
          <cell r="G1769">
            <v>0</v>
          </cell>
        </row>
        <row r="1770">
          <cell r="A1770">
            <v>7690</v>
          </cell>
          <cell r="C1770">
            <v>122</v>
          </cell>
          <cell r="G1770">
            <v>8081</v>
          </cell>
        </row>
        <row r="1771">
          <cell r="A1771">
            <v>7690</v>
          </cell>
          <cell r="C1771">
            <v>130</v>
          </cell>
          <cell r="G1771">
            <v>0</v>
          </cell>
        </row>
        <row r="1772">
          <cell r="A1772">
            <v>7690</v>
          </cell>
          <cell r="C1772">
            <v>140</v>
          </cell>
          <cell r="G1772">
            <v>0</v>
          </cell>
        </row>
        <row r="1773">
          <cell r="A1773">
            <v>7690</v>
          </cell>
          <cell r="C1773">
            <v>142</v>
          </cell>
          <cell r="G1773">
            <v>8355.4699999999993</v>
          </cell>
        </row>
        <row r="1774">
          <cell r="A1774">
            <v>7690</v>
          </cell>
          <cell r="C1774">
            <v>147</v>
          </cell>
          <cell r="G1774">
            <v>0</v>
          </cell>
        </row>
        <row r="1775">
          <cell r="A1775">
            <v>7690</v>
          </cell>
          <cell r="C1775">
            <v>150</v>
          </cell>
          <cell r="G1775">
            <v>5099</v>
          </cell>
        </row>
        <row r="1776">
          <cell r="A1776">
            <v>7690</v>
          </cell>
          <cell r="C1776">
            <v>190</v>
          </cell>
          <cell r="G1776">
            <v>124897.11</v>
          </cell>
        </row>
        <row r="1777">
          <cell r="A1777">
            <v>7690</v>
          </cell>
          <cell r="C1777">
            <v>210</v>
          </cell>
          <cell r="G1777">
            <v>0</v>
          </cell>
        </row>
        <row r="1778">
          <cell r="A1778">
            <v>7690</v>
          </cell>
          <cell r="C1778">
            <v>220</v>
          </cell>
          <cell r="G1778">
            <v>0</v>
          </cell>
        </row>
        <row r="1779">
          <cell r="A1779">
            <v>7690</v>
          </cell>
          <cell r="C1779">
            <v>230</v>
          </cell>
          <cell r="G1779">
            <v>0</v>
          </cell>
        </row>
        <row r="1780">
          <cell r="A1780">
            <v>7690</v>
          </cell>
          <cell r="C1780">
            <v>240</v>
          </cell>
          <cell r="G1780">
            <v>0</v>
          </cell>
        </row>
        <row r="1781">
          <cell r="A1781">
            <v>7690</v>
          </cell>
          <cell r="C1781">
            <v>260</v>
          </cell>
          <cell r="G1781">
            <v>0</v>
          </cell>
        </row>
        <row r="1782">
          <cell r="A1782">
            <v>7690</v>
          </cell>
          <cell r="C1782">
            <v>330</v>
          </cell>
          <cell r="G1782">
            <v>0</v>
          </cell>
        </row>
        <row r="1783">
          <cell r="A1783">
            <v>7690</v>
          </cell>
          <cell r="C1783">
            <v>340</v>
          </cell>
          <cell r="G1783">
            <v>0</v>
          </cell>
        </row>
        <row r="1784">
          <cell r="A1784">
            <v>7690</v>
          </cell>
          <cell r="C1784">
            <v>430</v>
          </cell>
          <cell r="G1784">
            <v>0</v>
          </cell>
        </row>
        <row r="1785">
          <cell r="A1785">
            <v>7690</v>
          </cell>
          <cell r="C1785">
            <v>440</v>
          </cell>
          <cell r="G1785">
            <v>0</v>
          </cell>
        </row>
        <row r="1786">
          <cell r="A1786">
            <v>7690</v>
          </cell>
          <cell r="C1786">
            <v>935</v>
          </cell>
          <cell r="G1786">
            <v>5063</v>
          </cell>
        </row>
        <row r="1787">
          <cell r="A1787">
            <v>7690</v>
          </cell>
          <cell r="C1787">
            <v>936</v>
          </cell>
          <cell r="G1787">
            <v>4418.75</v>
          </cell>
        </row>
        <row r="1788">
          <cell r="A1788">
            <v>7750</v>
          </cell>
          <cell r="C1788">
            <v>110</v>
          </cell>
          <cell r="G1788">
            <v>0</v>
          </cell>
        </row>
        <row r="1789">
          <cell r="A1789">
            <v>7750</v>
          </cell>
          <cell r="C1789">
            <v>112</v>
          </cell>
          <cell r="G1789">
            <v>1015.29</v>
          </cell>
        </row>
        <row r="1790">
          <cell r="A1790">
            <v>7750</v>
          </cell>
          <cell r="C1790">
            <v>120</v>
          </cell>
          <cell r="G1790">
            <v>0</v>
          </cell>
        </row>
        <row r="1791">
          <cell r="A1791">
            <v>7750</v>
          </cell>
          <cell r="C1791">
            <v>121</v>
          </cell>
          <cell r="G1791">
            <v>0</v>
          </cell>
        </row>
        <row r="1792">
          <cell r="A1792">
            <v>7750</v>
          </cell>
          <cell r="C1792">
            <v>130</v>
          </cell>
          <cell r="G1792">
            <v>0</v>
          </cell>
        </row>
        <row r="1793">
          <cell r="A1793">
            <v>7750</v>
          </cell>
          <cell r="C1793">
            <v>140</v>
          </cell>
          <cell r="G1793">
            <v>0</v>
          </cell>
        </row>
        <row r="1794">
          <cell r="A1794">
            <v>7750</v>
          </cell>
          <cell r="C1794">
            <v>142</v>
          </cell>
          <cell r="G1794">
            <v>0</v>
          </cell>
        </row>
        <row r="1795">
          <cell r="A1795">
            <v>7750</v>
          </cell>
          <cell r="C1795">
            <v>150</v>
          </cell>
          <cell r="G1795">
            <v>0</v>
          </cell>
        </row>
        <row r="1796">
          <cell r="A1796">
            <v>7750</v>
          </cell>
          <cell r="C1796">
            <v>160</v>
          </cell>
          <cell r="G1796">
            <v>0</v>
          </cell>
        </row>
        <row r="1797">
          <cell r="A1797">
            <v>7750</v>
          </cell>
          <cell r="C1797">
            <v>190</v>
          </cell>
          <cell r="G1797">
            <v>10923.69</v>
          </cell>
        </row>
        <row r="1798">
          <cell r="A1798">
            <v>7750</v>
          </cell>
          <cell r="C1798">
            <v>210</v>
          </cell>
          <cell r="G1798">
            <v>0</v>
          </cell>
        </row>
        <row r="1799">
          <cell r="A1799">
            <v>7750</v>
          </cell>
          <cell r="C1799">
            <v>220</v>
          </cell>
          <cell r="G1799">
            <v>0</v>
          </cell>
        </row>
        <row r="1800">
          <cell r="A1800">
            <v>7750</v>
          </cell>
          <cell r="C1800">
            <v>230</v>
          </cell>
          <cell r="G1800">
            <v>0</v>
          </cell>
        </row>
        <row r="1801">
          <cell r="A1801">
            <v>7750</v>
          </cell>
          <cell r="C1801">
            <v>240</v>
          </cell>
          <cell r="G1801">
            <v>0</v>
          </cell>
        </row>
        <row r="1802">
          <cell r="A1802">
            <v>7750</v>
          </cell>
          <cell r="C1802">
            <v>260</v>
          </cell>
          <cell r="G1802">
            <v>0</v>
          </cell>
        </row>
        <row r="1803">
          <cell r="A1803">
            <v>7750</v>
          </cell>
          <cell r="C1803">
            <v>330</v>
          </cell>
          <cell r="G1803">
            <v>0</v>
          </cell>
        </row>
        <row r="1804">
          <cell r="A1804">
            <v>7750</v>
          </cell>
          <cell r="C1804">
            <v>340</v>
          </cell>
          <cell r="G1804">
            <v>0</v>
          </cell>
        </row>
        <row r="1805">
          <cell r="A1805">
            <v>7750</v>
          </cell>
          <cell r="C1805">
            <v>430</v>
          </cell>
          <cell r="G1805">
            <v>0</v>
          </cell>
        </row>
        <row r="1806">
          <cell r="A1806">
            <v>7750</v>
          </cell>
          <cell r="C1806">
            <v>440</v>
          </cell>
          <cell r="G1806">
            <v>0</v>
          </cell>
        </row>
        <row r="1807">
          <cell r="A1807">
            <v>7750</v>
          </cell>
          <cell r="C1807">
            <v>935</v>
          </cell>
          <cell r="G1807">
            <v>507.63</v>
          </cell>
        </row>
        <row r="1808">
          <cell r="A1808">
            <v>7750</v>
          </cell>
          <cell r="C1808">
            <v>936</v>
          </cell>
          <cell r="G1808">
            <v>0</v>
          </cell>
        </row>
        <row r="1809">
          <cell r="A1809">
            <v>7760</v>
          </cell>
          <cell r="C1809">
            <v>110</v>
          </cell>
          <cell r="G1809">
            <v>0</v>
          </cell>
        </row>
        <row r="1810">
          <cell r="A1810">
            <v>7760</v>
          </cell>
          <cell r="C1810">
            <v>112</v>
          </cell>
          <cell r="G1810">
            <v>4200</v>
          </cell>
        </row>
        <row r="1811">
          <cell r="A1811">
            <v>7760</v>
          </cell>
          <cell r="C1811">
            <v>120</v>
          </cell>
          <cell r="G1811">
            <v>0</v>
          </cell>
        </row>
        <row r="1812">
          <cell r="A1812">
            <v>7760</v>
          </cell>
          <cell r="C1812">
            <v>121</v>
          </cell>
          <cell r="G1812">
            <v>0</v>
          </cell>
        </row>
        <row r="1813">
          <cell r="A1813">
            <v>7760</v>
          </cell>
          <cell r="C1813">
            <v>130</v>
          </cell>
          <cell r="G1813">
            <v>0</v>
          </cell>
        </row>
        <row r="1814">
          <cell r="A1814">
            <v>7760</v>
          </cell>
          <cell r="C1814">
            <v>140</v>
          </cell>
          <cell r="G1814">
            <v>0</v>
          </cell>
        </row>
        <row r="1815">
          <cell r="A1815">
            <v>7760</v>
          </cell>
          <cell r="C1815">
            <v>142</v>
          </cell>
          <cell r="G1815">
            <v>1027.03</v>
          </cell>
        </row>
        <row r="1816">
          <cell r="A1816">
            <v>7760</v>
          </cell>
          <cell r="C1816">
            <v>147</v>
          </cell>
          <cell r="G1816">
            <v>0</v>
          </cell>
        </row>
        <row r="1817">
          <cell r="A1817">
            <v>7760</v>
          </cell>
          <cell r="C1817">
            <v>150</v>
          </cell>
          <cell r="G1817">
            <v>602.38</v>
          </cell>
        </row>
        <row r="1818">
          <cell r="A1818">
            <v>7760</v>
          </cell>
          <cell r="C1818">
            <v>160</v>
          </cell>
          <cell r="G1818">
            <v>0</v>
          </cell>
        </row>
        <row r="1819">
          <cell r="A1819">
            <v>7760</v>
          </cell>
          <cell r="C1819">
            <v>190</v>
          </cell>
          <cell r="G1819">
            <v>13270.68</v>
          </cell>
        </row>
        <row r="1820">
          <cell r="A1820">
            <v>7760</v>
          </cell>
          <cell r="C1820">
            <v>210</v>
          </cell>
          <cell r="G1820">
            <v>0</v>
          </cell>
        </row>
        <row r="1821">
          <cell r="A1821">
            <v>7760</v>
          </cell>
          <cell r="C1821">
            <v>220</v>
          </cell>
          <cell r="G1821">
            <v>0</v>
          </cell>
        </row>
        <row r="1822">
          <cell r="A1822">
            <v>7760</v>
          </cell>
          <cell r="C1822">
            <v>230</v>
          </cell>
          <cell r="G1822">
            <v>0</v>
          </cell>
        </row>
        <row r="1823">
          <cell r="A1823">
            <v>7760</v>
          </cell>
          <cell r="C1823">
            <v>240</v>
          </cell>
          <cell r="G1823">
            <v>0</v>
          </cell>
        </row>
        <row r="1824">
          <cell r="A1824">
            <v>7760</v>
          </cell>
          <cell r="C1824">
            <v>260</v>
          </cell>
          <cell r="G1824">
            <v>0</v>
          </cell>
        </row>
        <row r="1825">
          <cell r="A1825">
            <v>7760</v>
          </cell>
          <cell r="C1825">
            <v>330</v>
          </cell>
          <cell r="G1825">
            <v>0</v>
          </cell>
        </row>
        <row r="1826">
          <cell r="A1826">
            <v>7760</v>
          </cell>
          <cell r="C1826">
            <v>340</v>
          </cell>
          <cell r="G1826">
            <v>0</v>
          </cell>
        </row>
        <row r="1827">
          <cell r="A1827">
            <v>7760</v>
          </cell>
          <cell r="C1827">
            <v>430</v>
          </cell>
          <cell r="G1827">
            <v>0</v>
          </cell>
        </row>
        <row r="1828">
          <cell r="A1828">
            <v>7760</v>
          </cell>
          <cell r="C1828">
            <v>440</v>
          </cell>
          <cell r="G1828">
            <v>0</v>
          </cell>
        </row>
        <row r="1829">
          <cell r="A1829">
            <v>7760</v>
          </cell>
          <cell r="C1829">
            <v>935</v>
          </cell>
          <cell r="G1829">
            <v>434.93</v>
          </cell>
        </row>
        <row r="1830">
          <cell r="A1830">
            <v>7760</v>
          </cell>
          <cell r="C1830">
            <v>936</v>
          </cell>
          <cell r="G1830">
            <v>464.98</v>
          </cell>
        </row>
        <row r="1831">
          <cell r="A1831">
            <v>7790</v>
          </cell>
          <cell r="C1831">
            <v>110</v>
          </cell>
          <cell r="G1831">
            <v>0</v>
          </cell>
        </row>
        <row r="1832">
          <cell r="A1832">
            <v>7790</v>
          </cell>
          <cell r="C1832">
            <v>112</v>
          </cell>
          <cell r="G1832">
            <v>13285</v>
          </cell>
        </row>
        <row r="1833">
          <cell r="A1833">
            <v>7790</v>
          </cell>
          <cell r="C1833">
            <v>120</v>
          </cell>
          <cell r="G1833">
            <v>0</v>
          </cell>
        </row>
        <row r="1834">
          <cell r="A1834">
            <v>7790</v>
          </cell>
          <cell r="C1834">
            <v>121</v>
          </cell>
          <cell r="G1834">
            <v>0</v>
          </cell>
        </row>
        <row r="1835">
          <cell r="A1835">
            <v>7790</v>
          </cell>
          <cell r="C1835">
            <v>130</v>
          </cell>
          <cell r="G1835">
            <v>0</v>
          </cell>
        </row>
        <row r="1836">
          <cell r="A1836">
            <v>7790</v>
          </cell>
          <cell r="C1836">
            <v>140</v>
          </cell>
          <cell r="G1836">
            <v>0</v>
          </cell>
        </row>
        <row r="1837">
          <cell r="A1837">
            <v>7790</v>
          </cell>
          <cell r="C1837">
            <v>147</v>
          </cell>
          <cell r="G1837">
            <v>0</v>
          </cell>
        </row>
        <row r="1838">
          <cell r="A1838">
            <v>7790</v>
          </cell>
          <cell r="C1838">
            <v>190</v>
          </cell>
          <cell r="G1838">
            <v>79513</v>
          </cell>
        </row>
        <row r="1839">
          <cell r="A1839">
            <v>7790</v>
          </cell>
          <cell r="C1839">
            <v>210</v>
          </cell>
          <cell r="G1839">
            <v>0</v>
          </cell>
        </row>
        <row r="1840">
          <cell r="A1840">
            <v>7790</v>
          </cell>
          <cell r="C1840">
            <v>220</v>
          </cell>
          <cell r="G1840">
            <v>0</v>
          </cell>
        </row>
        <row r="1841">
          <cell r="A1841">
            <v>7790</v>
          </cell>
          <cell r="C1841">
            <v>230</v>
          </cell>
          <cell r="G1841">
            <v>0</v>
          </cell>
        </row>
        <row r="1842">
          <cell r="A1842">
            <v>7790</v>
          </cell>
          <cell r="C1842">
            <v>240</v>
          </cell>
          <cell r="G1842">
            <v>0</v>
          </cell>
        </row>
        <row r="1843">
          <cell r="A1843">
            <v>7790</v>
          </cell>
          <cell r="C1843">
            <v>340</v>
          </cell>
          <cell r="G1843">
            <v>0</v>
          </cell>
        </row>
        <row r="1844">
          <cell r="A1844">
            <v>7790</v>
          </cell>
          <cell r="C1844">
            <v>430</v>
          </cell>
          <cell r="G1844">
            <v>0</v>
          </cell>
        </row>
        <row r="1845">
          <cell r="A1845">
            <v>7790</v>
          </cell>
          <cell r="C1845">
            <v>440</v>
          </cell>
          <cell r="G1845">
            <v>0</v>
          </cell>
        </row>
        <row r="1846">
          <cell r="A1846">
            <v>7790</v>
          </cell>
          <cell r="C1846">
            <v>935</v>
          </cell>
          <cell r="G1846">
            <v>5307</v>
          </cell>
        </row>
        <row r="1847">
          <cell r="A1847">
            <v>7790</v>
          </cell>
          <cell r="C1847">
            <v>936</v>
          </cell>
          <cell r="G1847">
            <v>1625</v>
          </cell>
        </row>
        <row r="1848">
          <cell r="A1848">
            <v>7795</v>
          </cell>
          <cell r="C1848">
            <v>110</v>
          </cell>
          <cell r="G1848">
            <v>0</v>
          </cell>
        </row>
        <row r="1849">
          <cell r="A1849">
            <v>7795</v>
          </cell>
          <cell r="C1849">
            <v>112</v>
          </cell>
          <cell r="G1849">
            <v>0</v>
          </cell>
        </row>
        <row r="1850">
          <cell r="A1850">
            <v>7795</v>
          </cell>
          <cell r="C1850">
            <v>130</v>
          </cell>
          <cell r="G1850">
            <v>0</v>
          </cell>
        </row>
        <row r="1851">
          <cell r="A1851">
            <v>7795</v>
          </cell>
          <cell r="C1851">
            <v>140</v>
          </cell>
          <cell r="G1851">
            <v>0</v>
          </cell>
        </row>
        <row r="1852">
          <cell r="A1852">
            <v>7795</v>
          </cell>
          <cell r="C1852">
            <v>142</v>
          </cell>
          <cell r="G1852">
            <v>0</v>
          </cell>
        </row>
        <row r="1853">
          <cell r="A1853">
            <v>7795</v>
          </cell>
          <cell r="C1853">
            <v>190</v>
          </cell>
          <cell r="G1853">
            <v>0</v>
          </cell>
        </row>
        <row r="1854">
          <cell r="A1854">
            <v>7795</v>
          </cell>
          <cell r="C1854">
            <v>240</v>
          </cell>
          <cell r="G1854">
            <v>0</v>
          </cell>
        </row>
        <row r="1855">
          <cell r="A1855">
            <v>7795</v>
          </cell>
          <cell r="C1855">
            <v>430</v>
          </cell>
          <cell r="G1855">
            <v>0</v>
          </cell>
        </row>
        <row r="1856">
          <cell r="A1856">
            <v>7795</v>
          </cell>
          <cell r="C1856">
            <v>440</v>
          </cell>
          <cell r="G1856">
            <v>0</v>
          </cell>
        </row>
        <row r="1857">
          <cell r="A1857">
            <v>7840</v>
          </cell>
          <cell r="C1857">
            <v>110</v>
          </cell>
          <cell r="G1857">
            <v>0</v>
          </cell>
        </row>
        <row r="1858">
          <cell r="A1858">
            <v>7840</v>
          </cell>
          <cell r="C1858">
            <v>112</v>
          </cell>
          <cell r="G1858">
            <v>2083.27</v>
          </cell>
        </row>
        <row r="1859">
          <cell r="A1859">
            <v>7840</v>
          </cell>
          <cell r="C1859">
            <v>120</v>
          </cell>
          <cell r="G1859">
            <v>0</v>
          </cell>
        </row>
        <row r="1860">
          <cell r="A1860">
            <v>7840</v>
          </cell>
          <cell r="C1860">
            <v>121</v>
          </cell>
          <cell r="G1860">
            <v>0</v>
          </cell>
        </row>
        <row r="1861">
          <cell r="A1861">
            <v>7840</v>
          </cell>
          <cell r="C1861">
            <v>130</v>
          </cell>
          <cell r="G1861">
            <v>0</v>
          </cell>
        </row>
        <row r="1862">
          <cell r="A1862">
            <v>7840</v>
          </cell>
          <cell r="C1862">
            <v>140</v>
          </cell>
          <cell r="G1862">
            <v>0</v>
          </cell>
        </row>
        <row r="1863">
          <cell r="A1863">
            <v>7840</v>
          </cell>
          <cell r="C1863">
            <v>142</v>
          </cell>
          <cell r="G1863">
            <v>807</v>
          </cell>
        </row>
        <row r="1864">
          <cell r="A1864">
            <v>7840</v>
          </cell>
          <cell r="C1864">
            <v>147</v>
          </cell>
          <cell r="G1864">
            <v>0</v>
          </cell>
        </row>
        <row r="1865">
          <cell r="A1865">
            <v>7840</v>
          </cell>
          <cell r="C1865">
            <v>150</v>
          </cell>
          <cell r="G1865">
            <v>82</v>
          </cell>
        </row>
        <row r="1866">
          <cell r="A1866">
            <v>7840</v>
          </cell>
          <cell r="C1866">
            <v>160</v>
          </cell>
          <cell r="G1866">
            <v>0</v>
          </cell>
        </row>
        <row r="1867">
          <cell r="A1867">
            <v>7840</v>
          </cell>
          <cell r="C1867">
            <v>190</v>
          </cell>
          <cell r="G1867">
            <v>25760.92</v>
          </cell>
        </row>
        <row r="1868">
          <cell r="A1868">
            <v>7840</v>
          </cell>
          <cell r="C1868">
            <v>210</v>
          </cell>
          <cell r="G1868">
            <v>0</v>
          </cell>
        </row>
        <row r="1869">
          <cell r="A1869">
            <v>7840</v>
          </cell>
          <cell r="C1869">
            <v>220</v>
          </cell>
          <cell r="G1869">
            <v>0</v>
          </cell>
        </row>
        <row r="1870">
          <cell r="A1870">
            <v>7840</v>
          </cell>
          <cell r="C1870">
            <v>230</v>
          </cell>
          <cell r="G1870">
            <v>0</v>
          </cell>
        </row>
        <row r="1871">
          <cell r="A1871">
            <v>7840</v>
          </cell>
          <cell r="C1871">
            <v>240</v>
          </cell>
          <cell r="G1871">
            <v>0</v>
          </cell>
        </row>
        <row r="1872">
          <cell r="A1872">
            <v>7840</v>
          </cell>
          <cell r="C1872">
            <v>260</v>
          </cell>
          <cell r="G1872">
            <v>0</v>
          </cell>
        </row>
        <row r="1873">
          <cell r="A1873">
            <v>7840</v>
          </cell>
          <cell r="C1873">
            <v>330</v>
          </cell>
          <cell r="G1873">
            <v>0</v>
          </cell>
        </row>
        <row r="1874">
          <cell r="A1874">
            <v>7840</v>
          </cell>
          <cell r="C1874">
            <v>340</v>
          </cell>
          <cell r="G1874">
            <v>0</v>
          </cell>
        </row>
        <row r="1875">
          <cell r="A1875">
            <v>7840</v>
          </cell>
          <cell r="C1875">
            <v>935</v>
          </cell>
          <cell r="G1875">
            <v>290.43</v>
          </cell>
        </row>
        <row r="1876">
          <cell r="A1876">
            <v>7840</v>
          </cell>
          <cell r="C1876">
            <v>936</v>
          </cell>
          <cell r="G1876">
            <v>882.15</v>
          </cell>
        </row>
        <row r="1877">
          <cell r="A1877">
            <v>7845</v>
          </cell>
          <cell r="C1877">
            <v>110</v>
          </cell>
          <cell r="G1877">
            <v>0</v>
          </cell>
        </row>
        <row r="1878">
          <cell r="A1878">
            <v>7845</v>
          </cell>
          <cell r="C1878">
            <v>112</v>
          </cell>
          <cell r="G1878">
            <v>0</v>
          </cell>
        </row>
        <row r="1879">
          <cell r="A1879">
            <v>7845</v>
          </cell>
          <cell r="C1879">
            <v>120</v>
          </cell>
          <cell r="G1879">
            <v>0</v>
          </cell>
        </row>
        <row r="1880">
          <cell r="A1880">
            <v>7845</v>
          </cell>
          <cell r="C1880">
            <v>121</v>
          </cell>
          <cell r="G1880">
            <v>0</v>
          </cell>
        </row>
        <row r="1881">
          <cell r="A1881">
            <v>7845</v>
          </cell>
          <cell r="C1881">
            <v>130</v>
          </cell>
          <cell r="G1881">
            <v>0</v>
          </cell>
        </row>
        <row r="1882">
          <cell r="A1882">
            <v>7845</v>
          </cell>
          <cell r="C1882">
            <v>140</v>
          </cell>
          <cell r="G1882">
            <v>0</v>
          </cell>
        </row>
        <row r="1883">
          <cell r="A1883">
            <v>7845</v>
          </cell>
          <cell r="C1883">
            <v>142</v>
          </cell>
          <cell r="G1883">
            <v>0</v>
          </cell>
        </row>
        <row r="1884">
          <cell r="A1884">
            <v>7845</v>
          </cell>
          <cell r="C1884">
            <v>147</v>
          </cell>
          <cell r="G1884">
            <v>0</v>
          </cell>
        </row>
        <row r="1885">
          <cell r="A1885">
            <v>7845</v>
          </cell>
          <cell r="C1885">
            <v>190</v>
          </cell>
          <cell r="G1885">
            <v>-684.78</v>
          </cell>
        </row>
        <row r="1886">
          <cell r="A1886">
            <v>7845</v>
          </cell>
          <cell r="C1886">
            <v>210</v>
          </cell>
          <cell r="G1886">
            <v>0</v>
          </cell>
        </row>
        <row r="1887">
          <cell r="A1887">
            <v>7845</v>
          </cell>
          <cell r="C1887">
            <v>220</v>
          </cell>
          <cell r="G1887">
            <v>0</v>
          </cell>
        </row>
        <row r="1888">
          <cell r="A1888">
            <v>7845</v>
          </cell>
          <cell r="C1888">
            <v>230</v>
          </cell>
          <cell r="G1888">
            <v>0</v>
          </cell>
        </row>
        <row r="1889">
          <cell r="A1889">
            <v>7845</v>
          </cell>
          <cell r="C1889">
            <v>240</v>
          </cell>
          <cell r="G1889">
            <v>0</v>
          </cell>
        </row>
        <row r="1890">
          <cell r="A1890">
            <v>7845</v>
          </cell>
          <cell r="C1890">
            <v>340</v>
          </cell>
          <cell r="G1890">
            <v>0</v>
          </cell>
        </row>
        <row r="1891">
          <cell r="A1891">
            <v>7900</v>
          </cell>
          <cell r="C1891">
            <v>110</v>
          </cell>
          <cell r="G1891">
            <v>0</v>
          </cell>
        </row>
        <row r="1892">
          <cell r="A1892">
            <v>7900</v>
          </cell>
          <cell r="C1892">
            <v>112</v>
          </cell>
          <cell r="G1892">
            <v>0</v>
          </cell>
        </row>
        <row r="1893">
          <cell r="A1893">
            <v>7900</v>
          </cell>
          <cell r="C1893">
            <v>120</v>
          </cell>
          <cell r="G1893">
            <v>0</v>
          </cell>
        </row>
        <row r="1894">
          <cell r="A1894">
            <v>7900</v>
          </cell>
          <cell r="C1894">
            <v>121</v>
          </cell>
          <cell r="G1894">
            <v>0</v>
          </cell>
        </row>
        <row r="1895">
          <cell r="A1895">
            <v>7900</v>
          </cell>
          <cell r="C1895">
            <v>130</v>
          </cell>
          <cell r="G1895">
            <v>0</v>
          </cell>
        </row>
        <row r="1896">
          <cell r="A1896">
            <v>7900</v>
          </cell>
          <cell r="C1896">
            <v>140</v>
          </cell>
          <cell r="G1896">
            <v>0</v>
          </cell>
        </row>
        <row r="1897">
          <cell r="A1897">
            <v>7900</v>
          </cell>
          <cell r="C1897">
            <v>142</v>
          </cell>
          <cell r="G1897">
            <v>0</v>
          </cell>
        </row>
        <row r="1898">
          <cell r="A1898">
            <v>7900</v>
          </cell>
          <cell r="C1898">
            <v>147</v>
          </cell>
          <cell r="G1898">
            <v>0</v>
          </cell>
        </row>
        <row r="1899">
          <cell r="A1899">
            <v>7900</v>
          </cell>
          <cell r="C1899">
            <v>150</v>
          </cell>
          <cell r="G1899">
            <v>0</v>
          </cell>
        </row>
        <row r="1900">
          <cell r="A1900">
            <v>7900</v>
          </cell>
          <cell r="C1900">
            <v>160</v>
          </cell>
          <cell r="G1900">
            <v>0</v>
          </cell>
        </row>
        <row r="1901">
          <cell r="A1901">
            <v>7900</v>
          </cell>
          <cell r="C1901">
            <v>210</v>
          </cell>
          <cell r="G1901">
            <v>0</v>
          </cell>
        </row>
        <row r="1902">
          <cell r="A1902">
            <v>7900</v>
          </cell>
          <cell r="C1902">
            <v>220</v>
          </cell>
          <cell r="G1902">
            <v>0</v>
          </cell>
        </row>
        <row r="1903">
          <cell r="A1903">
            <v>7900</v>
          </cell>
          <cell r="C1903">
            <v>230</v>
          </cell>
          <cell r="G1903">
            <v>0</v>
          </cell>
        </row>
        <row r="1904">
          <cell r="A1904">
            <v>7900</v>
          </cell>
          <cell r="C1904">
            <v>240</v>
          </cell>
          <cell r="G1904">
            <v>0</v>
          </cell>
        </row>
        <row r="1905">
          <cell r="A1905">
            <v>7900</v>
          </cell>
          <cell r="C1905">
            <v>260</v>
          </cell>
          <cell r="G1905">
            <v>0</v>
          </cell>
        </row>
        <row r="1906">
          <cell r="A1906">
            <v>7900</v>
          </cell>
          <cell r="C1906">
            <v>330</v>
          </cell>
          <cell r="G1906">
            <v>0</v>
          </cell>
        </row>
        <row r="1907">
          <cell r="A1907">
            <v>7900</v>
          </cell>
          <cell r="C1907">
            <v>340</v>
          </cell>
          <cell r="G1907">
            <v>0</v>
          </cell>
        </row>
        <row r="1908">
          <cell r="A1908">
            <v>7900</v>
          </cell>
          <cell r="C1908">
            <v>430</v>
          </cell>
          <cell r="G1908">
            <v>0</v>
          </cell>
        </row>
        <row r="1909">
          <cell r="A1909">
            <v>7900</v>
          </cell>
          <cell r="C1909">
            <v>440</v>
          </cell>
          <cell r="G1909">
            <v>0</v>
          </cell>
        </row>
        <row r="1910">
          <cell r="A1910">
            <v>7900</v>
          </cell>
          <cell r="C1910">
            <v>935</v>
          </cell>
          <cell r="G1910">
            <v>0</v>
          </cell>
        </row>
        <row r="1911">
          <cell r="A1911">
            <v>7900</v>
          </cell>
          <cell r="C1911">
            <v>936</v>
          </cell>
          <cell r="G1911">
            <v>0</v>
          </cell>
        </row>
        <row r="1912">
          <cell r="A1912">
            <v>7905</v>
          </cell>
          <cell r="C1912">
            <v>110</v>
          </cell>
          <cell r="G1912">
            <v>0</v>
          </cell>
        </row>
        <row r="1913">
          <cell r="A1913">
            <v>7905</v>
          </cell>
          <cell r="C1913">
            <v>112</v>
          </cell>
          <cell r="G1913">
            <v>90.57</v>
          </cell>
        </row>
        <row r="1914">
          <cell r="A1914">
            <v>7905</v>
          </cell>
          <cell r="C1914">
            <v>120</v>
          </cell>
          <cell r="G1914">
            <v>0</v>
          </cell>
        </row>
        <row r="1915">
          <cell r="A1915">
            <v>7905</v>
          </cell>
          <cell r="C1915">
            <v>121</v>
          </cell>
          <cell r="G1915">
            <v>0</v>
          </cell>
        </row>
        <row r="1916">
          <cell r="A1916">
            <v>7905</v>
          </cell>
          <cell r="C1916">
            <v>130</v>
          </cell>
          <cell r="G1916">
            <v>0</v>
          </cell>
        </row>
        <row r="1917">
          <cell r="A1917">
            <v>7905</v>
          </cell>
          <cell r="C1917">
            <v>140</v>
          </cell>
          <cell r="G1917">
            <v>0</v>
          </cell>
        </row>
        <row r="1918">
          <cell r="A1918">
            <v>7905</v>
          </cell>
          <cell r="C1918">
            <v>142</v>
          </cell>
          <cell r="G1918">
            <v>90.57</v>
          </cell>
        </row>
        <row r="1919">
          <cell r="A1919">
            <v>7905</v>
          </cell>
          <cell r="C1919">
            <v>147</v>
          </cell>
          <cell r="G1919">
            <v>0</v>
          </cell>
        </row>
        <row r="1920">
          <cell r="A1920">
            <v>7905</v>
          </cell>
          <cell r="C1920">
            <v>150</v>
          </cell>
          <cell r="G1920">
            <v>90.57</v>
          </cell>
        </row>
        <row r="1921">
          <cell r="A1921">
            <v>7905</v>
          </cell>
          <cell r="C1921">
            <v>160</v>
          </cell>
          <cell r="G1921">
            <v>0</v>
          </cell>
        </row>
        <row r="1922">
          <cell r="A1922">
            <v>7905</v>
          </cell>
          <cell r="C1922">
            <v>190</v>
          </cell>
          <cell r="G1922">
            <v>1449.12</v>
          </cell>
        </row>
        <row r="1923">
          <cell r="A1923">
            <v>7905</v>
          </cell>
          <cell r="C1923">
            <v>210</v>
          </cell>
          <cell r="G1923">
            <v>0</v>
          </cell>
        </row>
        <row r="1924">
          <cell r="A1924">
            <v>7905</v>
          </cell>
          <cell r="C1924">
            <v>220</v>
          </cell>
          <cell r="G1924">
            <v>0</v>
          </cell>
        </row>
        <row r="1925">
          <cell r="A1925">
            <v>7905</v>
          </cell>
          <cell r="C1925">
            <v>230</v>
          </cell>
          <cell r="G1925">
            <v>0</v>
          </cell>
        </row>
        <row r="1926">
          <cell r="A1926">
            <v>7905</v>
          </cell>
          <cell r="C1926">
            <v>240</v>
          </cell>
          <cell r="G1926">
            <v>0</v>
          </cell>
        </row>
        <row r="1927">
          <cell r="A1927">
            <v>7905</v>
          </cell>
          <cell r="C1927">
            <v>260</v>
          </cell>
          <cell r="G1927">
            <v>0</v>
          </cell>
        </row>
        <row r="1928">
          <cell r="A1928">
            <v>7905</v>
          </cell>
          <cell r="C1928">
            <v>330</v>
          </cell>
          <cell r="G1928">
            <v>0</v>
          </cell>
        </row>
        <row r="1929">
          <cell r="A1929">
            <v>7905</v>
          </cell>
          <cell r="C1929">
            <v>340</v>
          </cell>
          <cell r="G1929">
            <v>0</v>
          </cell>
        </row>
        <row r="1930">
          <cell r="A1930">
            <v>7905</v>
          </cell>
          <cell r="C1930">
            <v>430</v>
          </cell>
          <cell r="G1930">
            <v>0</v>
          </cell>
        </row>
        <row r="1931">
          <cell r="A1931">
            <v>7905</v>
          </cell>
          <cell r="C1931">
            <v>440</v>
          </cell>
          <cell r="G1931">
            <v>0</v>
          </cell>
        </row>
        <row r="1932">
          <cell r="A1932">
            <v>7905</v>
          </cell>
          <cell r="C1932">
            <v>935</v>
          </cell>
          <cell r="G1932">
            <v>90.57</v>
          </cell>
        </row>
        <row r="1933">
          <cell r="A1933">
            <v>7905</v>
          </cell>
          <cell r="C1933">
            <v>936</v>
          </cell>
          <cell r="G1933">
            <v>90.6</v>
          </cell>
        </row>
        <row r="1934">
          <cell r="A1934"/>
          <cell r="C1934"/>
          <cell r="G1934"/>
        </row>
        <row r="1935">
          <cell r="A1935"/>
          <cell r="C1935"/>
          <cell r="G1935"/>
        </row>
        <row r="1936">
          <cell r="A1936"/>
          <cell r="C1936"/>
          <cell r="G1936"/>
        </row>
        <row r="1937">
          <cell r="A1937"/>
          <cell r="C1937"/>
          <cell r="G1937"/>
        </row>
        <row r="1938">
          <cell r="A1938"/>
          <cell r="C1938"/>
          <cell r="G1938"/>
        </row>
        <row r="1939">
          <cell r="A1939"/>
          <cell r="C1939"/>
          <cell r="G1939"/>
        </row>
        <row r="1940">
          <cell r="A1940"/>
          <cell r="C1940"/>
          <cell r="G1940"/>
        </row>
        <row r="1941">
          <cell r="A1941"/>
          <cell r="C1941"/>
          <cell r="G1941"/>
        </row>
        <row r="1942">
          <cell r="A1942"/>
          <cell r="C1942"/>
          <cell r="G1942"/>
        </row>
        <row r="1943">
          <cell r="A1943"/>
          <cell r="C1943"/>
          <cell r="G1943"/>
        </row>
        <row r="1944">
          <cell r="A1944"/>
          <cell r="C1944"/>
          <cell r="G1944"/>
        </row>
        <row r="1945">
          <cell r="A1945"/>
          <cell r="C1945"/>
          <cell r="G1945"/>
        </row>
        <row r="1946">
          <cell r="A1946"/>
          <cell r="C1946"/>
          <cell r="G1946"/>
        </row>
        <row r="1947">
          <cell r="A1947"/>
          <cell r="C1947"/>
          <cell r="G1947"/>
        </row>
        <row r="1948">
          <cell r="A1948"/>
          <cell r="C1948"/>
          <cell r="G1948"/>
        </row>
        <row r="1949">
          <cell r="A1949"/>
          <cell r="C1949"/>
          <cell r="G1949"/>
        </row>
        <row r="1950">
          <cell r="A1950"/>
          <cell r="C1950"/>
          <cell r="G1950"/>
        </row>
        <row r="1951">
          <cell r="A1951"/>
          <cell r="C1951"/>
          <cell r="G1951"/>
        </row>
        <row r="1952">
          <cell r="A1952"/>
          <cell r="C1952"/>
          <cell r="G1952"/>
        </row>
        <row r="1953">
          <cell r="A1953"/>
          <cell r="C1953"/>
          <cell r="G1953"/>
        </row>
        <row r="1954">
          <cell r="A1954"/>
          <cell r="C1954"/>
          <cell r="G1954"/>
        </row>
        <row r="1955">
          <cell r="A1955"/>
          <cell r="C1955"/>
          <cell r="G1955"/>
        </row>
        <row r="1956">
          <cell r="A1956"/>
          <cell r="C1956"/>
          <cell r="G1956"/>
        </row>
        <row r="1957">
          <cell r="A1957"/>
          <cell r="C1957"/>
          <cell r="G1957"/>
        </row>
        <row r="1958">
          <cell r="A1958"/>
          <cell r="C1958"/>
          <cell r="G1958"/>
        </row>
        <row r="1959">
          <cell r="A1959"/>
          <cell r="C1959"/>
          <cell r="G1959"/>
        </row>
        <row r="1960">
          <cell r="A1960"/>
          <cell r="C1960"/>
          <cell r="G1960"/>
        </row>
        <row r="1961">
          <cell r="A1961"/>
          <cell r="C1961"/>
          <cell r="G1961"/>
        </row>
        <row r="1962">
          <cell r="A1962"/>
          <cell r="C1962"/>
          <cell r="G1962"/>
        </row>
        <row r="1963">
          <cell r="A1963"/>
          <cell r="C1963"/>
          <cell r="G1963"/>
        </row>
        <row r="1964">
          <cell r="A1964"/>
          <cell r="C1964"/>
          <cell r="G1964"/>
        </row>
        <row r="1965">
          <cell r="A1965"/>
          <cell r="C1965"/>
          <cell r="G1965"/>
        </row>
        <row r="1966">
          <cell r="A1966"/>
          <cell r="C1966"/>
          <cell r="G1966"/>
        </row>
        <row r="1967">
          <cell r="A1967"/>
          <cell r="C1967"/>
          <cell r="G1967"/>
        </row>
        <row r="1968">
          <cell r="A1968"/>
          <cell r="C1968"/>
          <cell r="G1968"/>
        </row>
        <row r="1969">
          <cell r="A1969"/>
          <cell r="C1969"/>
          <cell r="G1969"/>
        </row>
        <row r="1970">
          <cell r="A1970"/>
          <cell r="C1970"/>
          <cell r="G1970"/>
        </row>
        <row r="1971">
          <cell r="A1971"/>
          <cell r="C1971"/>
          <cell r="G1971"/>
        </row>
        <row r="1972">
          <cell r="A1972"/>
          <cell r="C1972"/>
          <cell r="G1972"/>
        </row>
        <row r="1973">
          <cell r="A1973"/>
          <cell r="C1973"/>
          <cell r="G1973"/>
        </row>
        <row r="1974">
          <cell r="A1974"/>
          <cell r="C1974"/>
          <cell r="G1974"/>
        </row>
        <row r="1975">
          <cell r="A1975"/>
          <cell r="C1975"/>
          <cell r="G1975"/>
        </row>
        <row r="1976">
          <cell r="A1976"/>
          <cell r="C1976"/>
          <cell r="G1976"/>
        </row>
        <row r="1977">
          <cell r="A1977"/>
          <cell r="C1977"/>
          <cell r="G1977"/>
        </row>
        <row r="1978">
          <cell r="A1978"/>
          <cell r="C1978"/>
          <cell r="G1978"/>
        </row>
        <row r="1979">
          <cell r="A1979"/>
          <cell r="C1979"/>
          <cell r="G1979"/>
        </row>
        <row r="1980">
          <cell r="A1980"/>
          <cell r="C1980"/>
          <cell r="G1980"/>
        </row>
        <row r="1981">
          <cell r="A1981"/>
          <cell r="C1981"/>
          <cell r="G1981"/>
        </row>
        <row r="1982">
          <cell r="A1982"/>
          <cell r="C1982"/>
          <cell r="G1982"/>
        </row>
        <row r="1983">
          <cell r="A1983"/>
          <cell r="C1983"/>
          <cell r="G1983"/>
        </row>
        <row r="1984">
          <cell r="A1984"/>
          <cell r="C1984"/>
          <cell r="G1984"/>
        </row>
        <row r="1985">
          <cell r="A1985"/>
          <cell r="C1985"/>
          <cell r="G1985"/>
        </row>
        <row r="1986">
          <cell r="A1986"/>
          <cell r="C1986"/>
          <cell r="G1986"/>
        </row>
        <row r="1987">
          <cell r="A1987"/>
          <cell r="C1987"/>
          <cell r="G1987"/>
        </row>
        <row r="1988">
          <cell r="A1988"/>
          <cell r="C1988"/>
          <cell r="G1988"/>
        </row>
        <row r="1989">
          <cell r="A1989"/>
          <cell r="C1989"/>
          <cell r="G1989"/>
        </row>
        <row r="1990">
          <cell r="A1990"/>
          <cell r="C1990"/>
          <cell r="G1990"/>
        </row>
        <row r="1991">
          <cell r="A1991"/>
          <cell r="C1991"/>
          <cell r="G1991"/>
        </row>
        <row r="1992">
          <cell r="A1992"/>
          <cell r="C1992"/>
          <cell r="G1992"/>
        </row>
        <row r="1993">
          <cell r="A1993"/>
          <cell r="C1993"/>
          <cell r="G1993"/>
        </row>
        <row r="1994">
          <cell r="A1994"/>
          <cell r="C1994"/>
          <cell r="G1994"/>
        </row>
        <row r="1995">
          <cell r="A1995"/>
          <cell r="C1995"/>
          <cell r="G1995"/>
        </row>
        <row r="1996">
          <cell r="A1996"/>
          <cell r="C1996"/>
          <cell r="G1996"/>
        </row>
        <row r="1997">
          <cell r="A1997"/>
          <cell r="C1997"/>
          <cell r="G1997"/>
        </row>
        <row r="1998">
          <cell r="A1998"/>
          <cell r="C1998"/>
          <cell r="G1998"/>
        </row>
        <row r="1999">
          <cell r="A1999"/>
          <cell r="C1999"/>
          <cell r="G1999"/>
        </row>
        <row r="2000">
          <cell r="A2000"/>
          <cell r="C2000"/>
          <cell r="G2000"/>
        </row>
        <row r="2001">
          <cell r="A2001"/>
          <cell r="C2001"/>
          <cell r="G2001"/>
        </row>
        <row r="2002">
          <cell r="A2002"/>
          <cell r="C2002"/>
          <cell r="G2002"/>
        </row>
        <row r="2003">
          <cell r="A2003"/>
          <cell r="C2003"/>
          <cell r="G2003"/>
        </row>
        <row r="2004">
          <cell r="A2004"/>
          <cell r="C2004"/>
          <cell r="G2004"/>
        </row>
        <row r="2005">
          <cell r="A2005"/>
          <cell r="C2005"/>
          <cell r="G2005"/>
        </row>
        <row r="2006">
          <cell r="A2006"/>
          <cell r="C2006"/>
          <cell r="G2006"/>
        </row>
        <row r="2007">
          <cell r="A2007"/>
          <cell r="C2007"/>
          <cell r="G2007"/>
        </row>
        <row r="2008">
          <cell r="A2008"/>
          <cell r="C2008"/>
          <cell r="G2008"/>
        </row>
        <row r="2009">
          <cell r="A2009"/>
          <cell r="C2009"/>
          <cell r="G2009"/>
        </row>
        <row r="2010">
          <cell r="A2010"/>
          <cell r="C2010"/>
          <cell r="G2010"/>
        </row>
        <row r="2011">
          <cell r="A2011"/>
          <cell r="C2011"/>
          <cell r="G2011"/>
        </row>
        <row r="2012">
          <cell r="A2012"/>
          <cell r="C2012"/>
          <cell r="G2012"/>
        </row>
        <row r="2013">
          <cell r="A2013"/>
          <cell r="C2013"/>
          <cell r="G2013"/>
        </row>
        <row r="2014">
          <cell r="A2014"/>
          <cell r="C2014"/>
          <cell r="G2014"/>
        </row>
        <row r="2015">
          <cell r="A2015"/>
          <cell r="C2015"/>
          <cell r="G2015"/>
        </row>
        <row r="2016">
          <cell r="A2016"/>
          <cell r="C2016"/>
          <cell r="G2016"/>
        </row>
        <row r="2017">
          <cell r="A2017"/>
          <cell r="C2017"/>
          <cell r="G2017"/>
        </row>
        <row r="2018">
          <cell r="A2018"/>
          <cell r="C2018"/>
          <cell r="G2018"/>
        </row>
        <row r="2019">
          <cell r="A2019"/>
          <cell r="C2019"/>
          <cell r="G2019"/>
        </row>
        <row r="2020">
          <cell r="A2020"/>
          <cell r="C2020"/>
          <cell r="G2020"/>
        </row>
        <row r="2021">
          <cell r="A2021"/>
          <cell r="C2021"/>
          <cell r="G2021"/>
        </row>
        <row r="2022">
          <cell r="A2022"/>
          <cell r="C2022"/>
          <cell r="G2022"/>
        </row>
        <row r="2023">
          <cell r="A2023"/>
          <cell r="C2023"/>
          <cell r="G2023"/>
        </row>
        <row r="2024">
          <cell r="A2024"/>
          <cell r="C2024"/>
          <cell r="G2024"/>
        </row>
        <row r="2025">
          <cell r="A2025"/>
          <cell r="C2025"/>
          <cell r="G2025"/>
        </row>
      </sheetData>
      <sheetData sheetId="8"/>
      <sheetData sheetId="9"/>
      <sheetData sheetId="10"/>
      <sheetData sheetId="11">
        <row r="9">
          <cell r="B9">
            <v>44.589333333333329</v>
          </cell>
        </row>
      </sheetData>
      <sheetData sheetId="12">
        <row r="6">
          <cell r="B6">
            <v>61</v>
          </cell>
        </row>
      </sheetData>
      <sheetData sheetId="13">
        <row r="6">
          <cell r="B6">
            <v>74</v>
          </cell>
        </row>
      </sheetData>
      <sheetData sheetId="14">
        <row r="18">
          <cell r="B18">
            <v>1593.027187500001</v>
          </cell>
        </row>
      </sheetData>
      <sheetData sheetId="15">
        <row r="6">
          <cell r="B6">
            <v>8</v>
          </cell>
        </row>
      </sheetData>
      <sheetData sheetId="16">
        <row r="6">
          <cell r="B6">
            <v>1</v>
          </cell>
        </row>
      </sheetData>
      <sheetData sheetId="17">
        <row r="11">
          <cell r="B11">
            <v>39.817359307359304</v>
          </cell>
        </row>
      </sheetData>
      <sheetData sheetId="18">
        <row r="11">
          <cell r="B11">
            <v>73.58247999999999</v>
          </cell>
        </row>
      </sheetData>
      <sheetData sheetId="19">
        <row r="11">
          <cell r="B11">
            <v>0</v>
          </cell>
        </row>
      </sheetData>
      <sheetData sheetId="20"/>
      <sheetData sheetId="21">
        <row r="13">
          <cell r="B13">
            <v>609437.39999999991</v>
          </cell>
        </row>
      </sheetData>
      <sheetData sheetId="22">
        <row r="13">
          <cell r="B13">
            <v>259892.12000000002</v>
          </cell>
        </row>
      </sheetData>
      <sheetData sheetId="23">
        <row r="13">
          <cell r="B13">
            <v>100497.56</v>
          </cell>
        </row>
      </sheetData>
      <sheetData sheetId="24">
        <row r="13">
          <cell r="B13">
            <v>214058.77000000002</v>
          </cell>
        </row>
      </sheetData>
      <sheetData sheetId="25"/>
      <sheetData sheetId="26">
        <row r="9">
          <cell r="B9">
            <v>224332.40999999997</v>
          </cell>
        </row>
      </sheetData>
      <sheetData sheetId="27"/>
      <sheetData sheetId="28">
        <row r="9">
          <cell r="B9">
            <v>96300.91</v>
          </cell>
        </row>
      </sheetData>
      <sheetData sheetId="29">
        <row r="9">
          <cell r="B9">
            <v>53436.310000000005</v>
          </cell>
        </row>
      </sheetData>
      <sheetData sheetId="30">
        <row r="9">
          <cell r="B9">
            <v>86364.840000000011</v>
          </cell>
        </row>
      </sheetData>
      <sheetData sheetId="31">
        <row r="6">
          <cell r="B6">
            <v>499466.25</v>
          </cell>
        </row>
      </sheetData>
      <sheetData sheetId="32"/>
      <sheetData sheetId="33">
        <row r="6">
          <cell r="B6">
            <v>6</v>
          </cell>
        </row>
      </sheetData>
      <sheetData sheetId="34">
        <row r="7">
          <cell r="B7">
            <v>6</v>
          </cell>
        </row>
      </sheetData>
      <sheetData sheetId="35">
        <row r="11">
          <cell r="B11">
            <v>0</v>
          </cell>
        </row>
      </sheetData>
      <sheetData sheetId="36">
        <row r="13">
          <cell r="B13">
            <v>20014</v>
          </cell>
        </row>
      </sheetData>
      <sheetData sheetId="37">
        <row r="9">
          <cell r="B9">
            <v>43424.36</v>
          </cell>
        </row>
      </sheetData>
      <sheetData sheetId="38">
        <row r="8">
          <cell r="B8">
            <v>0.84271284271284275</v>
          </cell>
        </row>
      </sheetData>
      <sheetData sheetId="39"/>
      <sheetData sheetId="40">
        <row r="13">
          <cell r="B13">
            <v>125521.03</v>
          </cell>
        </row>
      </sheetData>
      <sheetData sheetId="41">
        <row r="13">
          <cell r="B13">
            <v>49282.54</v>
          </cell>
        </row>
      </sheetData>
      <sheetData sheetId="42">
        <row r="6">
          <cell r="B6">
            <v>151275.34000000003</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3XTBWFYRWS5JAJWYMTXF44HFIU">
      <xxl21:absoluteUrl r:id="rId2"/>
    </xxl21:alternateUrls>
    <sheetNames>
      <sheetName val="Manual Page"/>
      <sheetName val="TNZ Submitted Budget"/>
      <sheetName val="Variance Analysis vs Budget"/>
      <sheetName val="Input Sheet"/>
      <sheetName val="GP &amp; SE % Contribution"/>
      <sheetName val="Parts GP Calc"/>
      <sheetName val="Service GP Calc"/>
      <sheetName val="TUNZ Extracted TB"/>
      <sheetName val="Export"/>
      <sheetName val="OVERALL - QTD"/>
      <sheetName val="OVERALL"/>
      <sheetName val="NEW VEHICLE GROUP"/>
      <sheetName val="NS NEW VEHICLE"/>
      <sheetName val="NW NEW VEHICLE"/>
      <sheetName val="USED VEHICLE GROUP"/>
      <sheetName val="NS USED VEHICLE"/>
      <sheetName val="NW USED VEHICLE"/>
      <sheetName val="F&amp;I GROUP"/>
      <sheetName val="NS F&amp;I"/>
      <sheetName val="NW F&amp;I"/>
      <sheetName val="PARTS GROUP"/>
      <sheetName val="NS PARTS 130"/>
      <sheetName val="NW PARTS 230"/>
      <sheetName val="NW PARTS 330"/>
      <sheetName val="NW PARTS 430"/>
      <sheetName val="SERVICE GROUP"/>
      <sheetName val="NS SERVICE 140"/>
      <sheetName val="NS SERVICE 147"/>
      <sheetName val="NW SERVICE 240"/>
      <sheetName val="NW SERVICE 340"/>
      <sheetName val="NW SERVICE 440"/>
      <sheetName val="ADMIN &amp; OTHER"/>
      <sheetName val="Other Income"/>
      <sheetName val="LEX NEW VEHICLE"/>
      <sheetName val="LEX USED VEHICLE"/>
      <sheetName val="LEX F&amp;I"/>
      <sheetName val="LEX PARTS"/>
      <sheetName val="LEX SERVICE"/>
      <sheetName val="Retail Detailing"/>
      <sheetName val="Bridgestone GROUP"/>
      <sheetName val="Bridgestone 935"/>
      <sheetName val="Bridgestone 936"/>
      <sheetName val="LEX ADMIN &amp; OTHER"/>
    </sheetNames>
    <sheetDataSet>
      <sheetData sheetId="0"/>
      <sheetData sheetId="1"/>
      <sheetData sheetId="2"/>
      <sheetData sheetId="3"/>
      <sheetData sheetId="4"/>
      <sheetData sheetId="5"/>
      <sheetData sheetId="6"/>
      <sheetData sheetId="7">
        <row r="1">
          <cell r="A1" t="str">
            <v>Account</v>
          </cell>
          <cell r="C1" t="str">
            <v>Cost Centre</v>
          </cell>
          <cell r="G1" t="str">
            <v xml:space="preserve"> Mov(2023/09)</v>
          </cell>
        </row>
        <row r="2">
          <cell r="A2">
            <v>1000</v>
          </cell>
          <cell r="C2">
            <v>900</v>
          </cell>
          <cell r="G2">
            <v>0</v>
          </cell>
        </row>
        <row r="3">
          <cell r="A3">
            <v>1010</v>
          </cell>
          <cell r="C3">
            <v>900</v>
          </cell>
          <cell r="G3">
            <v>-43654.15</v>
          </cell>
        </row>
        <row r="4">
          <cell r="A4">
            <v>1011</v>
          </cell>
          <cell r="C4">
            <v>900</v>
          </cell>
          <cell r="G4">
            <v>0</v>
          </cell>
        </row>
        <row r="5">
          <cell r="A5">
            <v>1012</v>
          </cell>
          <cell r="C5">
            <v>900</v>
          </cell>
          <cell r="G5">
            <v>62958.42</v>
          </cell>
        </row>
        <row r="6">
          <cell r="A6">
            <v>1013</v>
          </cell>
          <cell r="C6">
            <v>900</v>
          </cell>
          <cell r="G6">
            <v>700000</v>
          </cell>
        </row>
        <row r="7">
          <cell r="A7">
            <v>1014</v>
          </cell>
          <cell r="C7">
            <v>900</v>
          </cell>
          <cell r="G7">
            <v>125.55</v>
          </cell>
        </row>
        <row r="8">
          <cell r="A8">
            <v>1035</v>
          </cell>
          <cell r="C8">
            <v>900</v>
          </cell>
          <cell r="G8">
            <v>4198.2</v>
          </cell>
        </row>
        <row r="9">
          <cell r="A9">
            <v>1040</v>
          </cell>
          <cell r="C9">
            <v>900</v>
          </cell>
          <cell r="G9">
            <v>7094.9</v>
          </cell>
        </row>
        <row r="10">
          <cell r="A10">
            <v>1045</v>
          </cell>
          <cell r="C10">
            <v>900</v>
          </cell>
          <cell r="G10">
            <v>0</v>
          </cell>
        </row>
        <row r="11">
          <cell r="A11">
            <v>1050</v>
          </cell>
          <cell r="C11">
            <v>900</v>
          </cell>
          <cell r="G11">
            <v>0</v>
          </cell>
        </row>
        <row r="12">
          <cell r="A12">
            <v>1055</v>
          </cell>
          <cell r="C12">
            <v>900</v>
          </cell>
          <cell r="G12">
            <v>5010.55</v>
          </cell>
        </row>
        <row r="13">
          <cell r="A13">
            <v>1056</v>
          </cell>
          <cell r="C13">
            <v>100</v>
          </cell>
          <cell r="G13">
            <v>0</v>
          </cell>
        </row>
        <row r="14">
          <cell r="A14">
            <v>1060</v>
          </cell>
          <cell r="C14">
            <v>900</v>
          </cell>
          <cell r="G14">
            <v>-2200</v>
          </cell>
        </row>
        <row r="15">
          <cell r="A15">
            <v>1061</v>
          </cell>
          <cell r="C15">
            <v>900</v>
          </cell>
          <cell r="G15">
            <v>540</v>
          </cell>
        </row>
        <row r="16">
          <cell r="A16">
            <v>1070</v>
          </cell>
          <cell r="C16">
            <v>900</v>
          </cell>
          <cell r="G16">
            <v>-90916.08</v>
          </cell>
        </row>
        <row r="17">
          <cell r="A17">
            <v>1071</v>
          </cell>
          <cell r="C17">
            <v>900</v>
          </cell>
          <cell r="G17">
            <v>0</v>
          </cell>
        </row>
        <row r="18">
          <cell r="A18">
            <v>1072</v>
          </cell>
          <cell r="C18">
            <v>900</v>
          </cell>
          <cell r="G18">
            <v>29023.91</v>
          </cell>
        </row>
        <row r="19">
          <cell r="A19">
            <v>1075</v>
          </cell>
          <cell r="C19">
            <v>900</v>
          </cell>
          <cell r="G19">
            <v>-324266.49</v>
          </cell>
        </row>
        <row r="20">
          <cell r="A20">
            <v>1081</v>
          </cell>
          <cell r="C20">
            <v>900</v>
          </cell>
          <cell r="G20">
            <v>15602.25</v>
          </cell>
        </row>
        <row r="21">
          <cell r="A21">
            <v>1090</v>
          </cell>
          <cell r="C21">
            <v>900</v>
          </cell>
          <cell r="G21">
            <v>-6935.05</v>
          </cell>
        </row>
        <row r="22">
          <cell r="A22">
            <v>1091</v>
          </cell>
          <cell r="C22">
            <v>900</v>
          </cell>
          <cell r="G22">
            <v>12777.4</v>
          </cell>
        </row>
        <row r="23">
          <cell r="A23">
            <v>1095</v>
          </cell>
          <cell r="C23">
            <v>900</v>
          </cell>
          <cell r="G23">
            <v>-39447.360000000001</v>
          </cell>
        </row>
        <row r="24">
          <cell r="A24">
            <v>1110</v>
          </cell>
          <cell r="C24">
            <v>900</v>
          </cell>
          <cell r="G24">
            <v>26460.58</v>
          </cell>
        </row>
        <row r="25">
          <cell r="A25">
            <v>1111</v>
          </cell>
          <cell r="C25">
            <v>900</v>
          </cell>
          <cell r="G25">
            <v>4820.43</v>
          </cell>
        </row>
        <row r="26">
          <cell r="A26">
            <v>1170</v>
          </cell>
          <cell r="C26">
            <v>900</v>
          </cell>
          <cell r="G26">
            <v>436.07</v>
          </cell>
        </row>
        <row r="27">
          <cell r="A27">
            <v>1230</v>
          </cell>
          <cell r="C27">
            <v>900</v>
          </cell>
          <cell r="G27">
            <v>-56494.44</v>
          </cell>
        </row>
        <row r="28">
          <cell r="A28" t="str">
            <v>1230#</v>
          </cell>
          <cell r="C28">
            <v>900</v>
          </cell>
          <cell r="G28">
            <v>-5</v>
          </cell>
        </row>
        <row r="29">
          <cell r="A29">
            <v>1233</v>
          </cell>
          <cell r="C29">
            <v>900</v>
          </cell>
          <cell r="G29">
            <v>19690.34</v>
          </cell>
        </row>
        <row r="30">
          <cell r="A30" t="str">
            <v>1233#</v>
          </cell>
          <cell r="C30">
            <v>900</v>
          </cell>
          <cell r="G30">
            <v>0</v>
          </cell>
        </row>
        <row r="31">
          <cell r="A31">
            <v>1235</v>
          </cell>
          <cell r="C31">
            <v>900</v>
          </cell>
          <cell r="G31">
            <v>-11261.79</v>
          </cell>
        </row>
        <row r="32">
          <cell r="A32">
            <v>1236</v>
          </cell>
          <cell r="C32">
            <v>900</v>
          </cell>
          <cell r="G32">
            <v>-2487.98</v>
          </cell>
        </row>
        <row r="33">
          <cell r="A33">
            <v>1240</v>
          </cell>
          <cell r="C33">
            <v>900</v>
          </cell>
          <cell r="G33">
            <v>85821.22</v>
          </cell>
        </row>
        <row r="34">
          <cell r="A34" t="str">
            <v>1240#</v>
          </cell>
          <cell r="C34">
            <v>900</v>
          </cell>
          <cell r="G34">
            <v>3</v>
          </cell>
        </row>
        <row r="35">
          <cell r="A35">
            <v>1241</v>
          </cell>
          <cell r="C35">
            <v>900</v>
          </cell>
          <cell r="G35">
            <v>-69131.44</v>
          </cell>
        </row>
        <row r="36">
          <cell r="A36" t="str">
            <v>1241#</v>
          </cell>
          <cell r="C36">
            <v>900</v>
          </cell>
          <cell r="G36">
            <v>0</v>
          </cell>
        </row>
        <row r="37">
          <cell r="A37">
            <v>1245</v>
          </cell>
          <cell r="C37">
            <v>900</v>
          </cell>
          <cell r="G37">
            <v>12009.57</v>
          </cell>
        </row>
        <row r="38">
          <cell r="A38">
            <v>1246</v>
          </cell>
          <cell r="C38">
            <v>900</v>
          </cell>
          <cell r="G38">
            <v>-349.5</v>
          </cell>
        </row>
        <row r="39">
          <cell r="A39">
            <v>1255</v>
          </cell>
          <cell r="C39">
            <v>900</v>
          </cell>
          <cell r="G39">
            <v>-80737.09</v>
          </cell>
        </row>
        <row r="40">
          <cell r="A40">
            <v>1319</v>
          </cell>
          <cell r="C40">
            <v>900</v>
          </cell>
          <cell r="G40">
            <v>-150646.29</v>
          </cell>
        </row>
        <row r="41">
          <cell r="A41" t="str">
            <v>1319#</v>
          </cell>
          <cell r="C41">
            <v>900</v>
          </cell>
          <cell r="G41">
            <v>-12</v>
          </cell>
        </row>
        <row r="42">
          <cell r="A42">
            <v>1320</v>
          </cell>
          <cell r="C42">
            <v>900</v>
          </cell>
          <cell r="G42">
            <v>-413297.32</v>
          </cell>
        </row>
        <row r="43">
          <cell r="A43" t="str">
            <v>1320#</v>
          </cell>
          <cell r="C43">
            <v>900</v>
          </cell>
          <cell r="G43">
            <v>-19</v>
          </cell>
        </row>
        <row r="44">
          <cell r="A44">
            <v>1321</v>
          </cell>
          <cell r="C44">
            <v>900</v>
          </cell>
          <cell r="G44">
            <v>-185217.38</v>
          </cell>
        </row>
        <row r="45">
          <cell r="A45" t="str">
            <v>1321#</v>
          </cell>
          <cell r="C45">
            <v>900</v>
          </cell>
          <cell r="G45">
            <v>-3</v>
          </cell>
        </row>
        <row r="46">
          <cell r="A46">
            <v>1325</v>
          </cell>
          <cell r="C46">
            <v>900</v>
          </cell>
          <cell r="G46">
            <v>11094.39</v>
          </cell>
        </row>
        <row r="47">
          <cell r="A47">
            <v>1326</v>
          </cell>
          <cell r="C47">
            <v>900</v>
          </cell>
          <cell r="G47">
            <v>-9077.0400000000009</v>
          </cell>
        </row>
        <row r="48">
          <cell r="A48">
            <v>1327</v>
          </cell>
          <cell r="C48">
            <v>900</v>
          </cell>
          <cell r="G48">
            <v>-1357.53</v>
          </cell>
        </row>
        <row r="49">
          <cell r="A49">
            <v>1351</v>
          </cell>
          <cell r="C49">
            <v>900</v>
          </cell>
          <cell r="G49">
            <v>-2533.0300000000002</v>
          </cell>
        </row>
        <row r="50">
          <cell r="A50">
            <v>1380</v>
          </cell>
          <cell r="C50">
            <v>900</v>
          </cell>
          <cell r="G50">
            <v>-41387.33</v>
          </cell>
        </row>
        <row r="51">
          <cell r="A51">
            <v>1400</v>
          </cell>
          <cell r="C51">
            <v>900</v>
          </cell>
          <cell r="G51">
            <v>0</v>
          </cell>
        </row>
        <row r="52">
          <cell r="A52">
            <v>1470</v>
          </cell>
          <cell r="C52">
            <v>900</v>
          </cell>
          <cell r="G52">
            <v>-7144.14</v>
          </cell>
        </row>
        <row r="53">
          <cell r="A53">
            <v>1480</v>
          </cell>
          <cell r="C53">
            <v>900</v>
          </cell>
          <cell r="G53">
            <v>-20390.939999999999</v>
          </cell>
        </row>
        <row r="54">
          <cell r="A54">
            <v>1500</v>
          </cell>
          <cell r="C54">
            <v>900</v>
          </cell>
          <cell r="G54">
            <v>0</v>
          </cell>
        </row>
        <row r="55">
          <cell r="A55">
            <v>1510</v>
          </cell>
          <cell r="C55">
            <v>900</v>
          </cell>
          <cell r="G55">
            <v>-8815.48</v>
          </cell>
        </row>
        <row r="56">
          <cell r="A56" t="str">
            <v>1510B</v>
          </cell>
          <cell r="C56">
            <v>900</v>
          </cell>
          <cell r="G56">
            <v>2753.13</v>
          </cell>
        </row>
        <row r="57">
          <cell r="A57" t="str">
            <v>1510H</v>
          </cell>
          <cell r="C57">
            <v>900</v>
          </cell>
          <cell r="G57">
            <v>412.66</v>
          </cell>
        </row>
        <row r="58">
          <cell r="A58" t="str">
            <v>1510N</v>
          </cell>
          <cell r="C58">
            <v>900</v>
          </cell>
          <cell r="G58">
            <v>-2704.45</v>
          </cell>
        </row>
        <row r="59">
          <cell r="A59">
            <v>1511</v>
          </cell>
          <cell r="C59">
            <v>900</v>
          </cell>
          <cell r="G59">
            <v>5222.9799999999996</v>
          </cell>
        </row>
        <row r="60">
          <cell r="A60">
            <v>1512</v>
          </cell>
          <cell r="C60">
            <v>900</v>
          </cell>
          <cell r="G60">
            <v>0</v>
          </cell>
        </row>
        <row r="61">
          <cell r="A61">
            <v>1530</v>
          </cell>
          <cell r="C61">
            <v>900</v>
          </cell>
          <cell r="G61">
            <v>-104.74</v>
          </cell>
        </row>
        <row r="62">
          <cell r="A62">
            <v>1550</v>
          </cell>
          <cell r="C62">
            <v>900</v>
          </cell>
          <cell r="G62">
            <v>4531.49</v>
          </cell>
        </row>
        <row r="63">
          <cell r="A63" t="str">
            <v>1550I</v>
          </cell>
          <cell r="C63">
            <v>900</v>
          </cell>
          <cell r="G63">
            <v>1858.98</v>
          </cell>
        </row>
        <row r="64">
          <cell r="A64">
            <v>1551</v>
          </cell>
          <cell r="C64">
            <v>900</v>
          </cell>
          <cell r="G64">
            <v>-61.17</v>
          </cell>
        </row>
        <row r="65">
          <cell r="A65">
            <v>1552</v>
          </cell>
          <cell r="C65">
            <v>900</v>
          </cell>
          <cell r="G65">
            <v>-53.57</v>
          </cell>
        </row>
        <row r="66">
          <cell r="A66">
            <v>1570</v>
          </cell>
          <cell r="C66">
            <v>900</v>
          </cell>
          <cell r="G66">
            <v>-523.94000000000005</v>
          </cell>
        </row>
        <row r="67">
          <cell r="A67" t="str">
            <v>1570B</v>
          </cell>
          <cell r="C67">
            <v>900</v>
          </cell>
          <cell r="G67">
            <v>647.37</v>
          </cell>
        </row>
        <row r="68">
          <cell r="A68" t="str">
            <v>1570H</v>
          </cell>
          <cell r="C68">
            <v>900</v>
          </cell>
          <cell r="G68">
            <v>-1889.73</v>
          </cell>
        </row>
        <row r="69">
          <cell r="A69" t="str">
            <v>1570N</v>
          </cell>
          <cell r="C69">
            <v>900</v>
          </cell>
          <cell r="G69">
            <v>1769.84</v>
          </cell>
        </row>
        <row r="70">
          <cell r="A70">
            <v>1571</v>
          </cell>
          <cell r="C70">
            <v>900</v>
          </cell>
          <cell r="G70">
            <v>2727.92</v>
          </cell>
        </row>
        <row r="71">
          <cell r="A71">
            <v>1572</v>
          </cell>
          <cell r="C71">
            <v>900</v>
          </cell>
          <cell r="G71">
            <v>626.44000000000005</v>
          </cell>
        </row>
        <row r="72">
          <cell r="A72">
            <v>1590</v>
          </cell>
          <cell r="C72">
            <v>900</v>
          </cell>
          <cell r="G72">
            <v>426.95</v>
          </cell>
        </row>
        <row r="73">
          <cell r="A73">
            <v>1670</v>
          </cell>
          <cell r="C73">
            <v>900</v>
          </cell>
          <cell r="G73">
            <v>0</v>
          </cell>
        </row>
        <row r="74">
          <cell r="A74">
            <v>1675</v>
          </cell>
          <cell r="C74">
            <v>900</v>
          </cell>
          <cell r="G74">
            <v>0</v>
          </cell>
        </row>
        <row r="75">
          <cell r="A75">
            <v>1690</v>
          </cell>
          <cell r="C75">
            <v>900</v>
          </cell>
          <cell r="G75">
            <v>-28730.35</v>
          </cell>
        </row>
        <row r="76">
          <cell r="A76">
            <v>1720</v>
          </cell>
          <cell r="C76">
            <v>900</v>
          </cell>
          <cell r="G76">
            <v>3239.43</v>
          </cell>
        </row>
        <row r="77">
          <cell r="A77">
            <v>2025</v>
          </cell>
          <cell r="C77">
            <v>900</v>
          </cell>
          <cell r="G77">
            <v>132384.45000000001</v>
          </cell>
        </row>
        <row r="78">
          <cell r="A78" t="str">
            <v>1770B</v>
          </cell>
          <cell r="C78">
            <v>900</v>
          </cell>
          <cell r="G78">
            <v>0</v>
          </cell>
        </row>
        <row r="79">
          <cell r="A79">
            <v>1771</v>
          </cell>
          <cell r="C79">
            <v>900</v>
          </cell>
          <cell r="G79">
            <v>0</v>
          </cell>
        </row>
        <row r="80">
          <cell r="A80">
            <v>1772</v>
          </cell>
          <cell r="C80">
            <v>900</v>
          </cell>
          <cell r="G80">
            <v>2095</v>
          </cell>
        </row>
        <row r="81">
          <cell r="A81" t="str">
            <v>1772H</v>
          </cell>
          <cell r="C81">
            <v>900</v>
          </cell>
          <cell r="G81">
            <v>0</v>
          </cell>
        </row>
        <row r="82">
          <cell r="A82">
            <v>1773</v>
          </cell>
          <cell r="C82">
            <v>900</v>
          </cell>
          <cell r="G82">
            <v>7700</v>
          </cell>
        </row>
        <row r="83">
          <cell r="A83" t="str">
            <v>1773H</v>
          </cell>
          <cell r="C83">
            <v>900</v>
          </cell>
          <cell r="G83">
            <v>0</v>
          </cell>
        </row>
        <row r="84">
          <cell r="A84">
            <v>1774</v>
          </cell>
          <cell r="C84">
            <v>900</v>
          </cell>
          <cell r="G84">
            <v>-109736.44</v>
          </cell>
        </row>
        <row r="85">
          <cell r="A85" t="str">
            <v>1774H</v>
          </cell>
          <cell r="C85">
            <v>900</v>
          </cell>
          <cell r="G85">
            <v>-95810</v>
          </cell>
        </row>
        <row r="86">
          <cell r="A86">
            <v>1780</v>
          </cell>
          <cell r="C86">
            <v>900</v>
          </cell>
          <cell r="G86">
            <v>-29300.400000000001</v>
          </cell>
        </row>
        <row r="87">
          <cell r="A87" t="str">
            <v>1780H</v>
          </cell>
          <cell r="C87">
            <v>900</v>
          </cell>
          <cell r="G87">
            <v>0</v>
          </cell>
        </row>
        <row r="88">
          <cell r="A88">
            <v>1790</v>
          </cell>
          <cell r="C88">
            <v>900</v>
          </cell>
          <cell r="G88">
            <v>0</v>
          </cell>
        </row>
        <row r="89">
          <cell r="A89">
            <v>1800</v>
          </cell>
          <cell r="C89">
            <v>900</v>
          </cell>
          <cell r="G89">
            <v>0</v>
          </cell>
        </row>
        <row r="90">
          <cell r="A90" t="str">
            <v>1800H</v>
          </cell>
          <cell r="C90">
            <v>900</v>
          </cell>
          <cell r="G90">
            <v>0</v>
          </cell>
        </row>
        <row r="91">
          <cell r="A91">
            <v>2782</v>
          </cell>
          <cell r="C91">
            <v>900</v>
          </cell>
          <cell r="G91">
            <v>-16013</v>
          </cell>
        </row>
        <row r="92">
          <cell r="A92" t="str">
            <v>2782H</v>
          </cell>
          <cell r="C92">
            <v>900</v>
          </cell>
          <cell r="G92">
            <v>-366</v>
          </cell>
        </row>
        <row r="93">
          <cell r="A93">
            <v>2783</v>
          </cell>
          <cell r="C93">
            <v>900</v>
          </cell>
          <cell r="G93">
            <v>-3837</v>
          </cell>
        </row>
        <row r="94">
          <cell r="A94" t="str">
            <v>2783H</v>
          </cell>
          <cell r="C94">
            <v>900</v>
          </cell>
          <cell r="G94">
            <v>0</v>
          </cell>
        </row>
        <row r="95">
          <cell r="A95">
            <v>2784</v>
          </cell>
          <cell r="C95">
            <v>900</v>
          </cell>
          <cell r="G95">
            <v>118206</v>
          </cell>
        </row>
        <row r="96">
          <cell r="A96" t="str">
            <v>2784H</v>
          </cell>
          <cell r="C96">
            <v>900</v>
          </cell>
          <cell r="G96">
            <v>94556</v>
          </cell>
        </row>
        <row r="97">
          <cell r="A97">
            <v>2790</v>
          </cell>
          <cell r="C97">
            <v>900</v>
          </cell>
          <cell r="G97">
            <v>21586</v>
          </cell>
        </row>
        <row r="98">
          <cell r="A98" t="str">
            <v>2790H</v>
          </cell>
          <cell r="C98">
            <v>900</v>
          </cell>
          <cell r="G98">
            <v>-572</v>
          </cell>
        </row>
        <row r="99">
          <cell r="A99">
            <v>2800</v>
          </cell>
          <cell r="C99">
            <v>900</v>
          </cell>
          <cell r="G99">
            <v>-14050</v>
          </cell>
        </row>
        <row r="100">
          <cell r="A100" t="str">
            <v>2800H</v>
          </cell>
          <cell r="C100">
            <v>900</v>
          </cell>
          <cell r="G100">
            <v>0</v>
          </cell>
        </row>
        <row r="101">
          <cell r="A101" t="str">
            <v>6064r#</v>
          </cell>
          <cell r="C101">
            <v>112</v>
          </cell>
          <cell r="G101">
            <v>0</v>
          </cell>
        </row>
        <row r="102">
          <cell r="A102">
            <v>1920</v>
          </cell>
          <cell r="C102">
            <v>900</v>
          </cell>
          <cell r="G102">
            <v>0</v>
          </cell>
        </row>
        <row r="103">
          <cell r="A103">
            <v>2040</v>
          </cell>
          <cell r="C103">
            <v>900</v>
          </cell>
          <cell r="G103">
            <v>-6671.83</v>
          </cell>
        </row>
        <row r="104">
          <cell r="A104">
            <v>2050</v>
          </cell>
          <cell r="C104">
            <v>900</v>
          </cell>
          <cell r="G104">
            <v>217309.89</v>
          </cell>
        </row>
        <row r="105">
          <cell r="A105">
            <v>2130</v>
          </cell>
          <cell r="C105">
            <v>900</v>
          </cell>
          <cell r="G105">
            <v>-138120.89000000001</v>
          </cell>
        </row>
        <row r="106">
          <cell r="A106">
            <v>2131</v>
          </cell>
          <cell r="C106">
            <v>900</v>
          </cell>
          <cell r="G106">
            <v>5191.7700000000004</v>
          </cell>
        </row>
        <row r="107">
          <cell r="A107" t="str">
            <v>2131H</v>
          </cell>
          <cell r="C107">
            <v>900</v>
          </cell>
          <cell r="G107">
            <v>-5279.59</v>
          </cell>
        </row>
        <row r="108">
          <cell r="A108">
            <v>2132</v>
          </cell>
          <cell r="C108">
            <v>900</v>
          </cell>
          <cell r="G108">
            <v>-5773.89</v>
          </cell>
        </row>
        <row r="109">
          <cell r="A109" t="str">
            <v>2132H</v>
          </cell>
          <cell r="C109">
            <v>900</v>
          </cell>
          <cell r="G109">
            <v>-4850.67</v>
          </cell>
        </row>
        <row r="110">
          <cell r="A110">
            <v>2136</v>
          </cell>
          <cell r="C110">
            <v>900</v>
          </cell>
          <cell r="G110">
            <v>386185.35</v>
          </cell>
        </row>
        <row r="111">
          <cell r="A111">
            <v>2140</v>
          </cell>
          <cell r="C111">
            <v>900</v>
          </cell>
          <cell r="G111">
            <v>-149.97999999999999</v>
          </cell>
        </row>
        <row r="112">
          <cell r="A112">
            <v>2250</v>
          </cell>
          <cell r="C112">
            <v>900</v>
          </cell>
          <cell r="G112">
            <v>160565.42000000001</v>
          </cell>
        </row>
        <row r="113">
          <cell r="A113">
            <v>2220</v>
          </cell>
          <cell r="C113">
            <v>900</v>
          </cell>
          <cell r="G113">
            <v>0</v>
          </cell>
        </row>
        <row r="114">
          <cell r="A114">
            <v>2240</v>
          </cell>
          <cell r="C114">
            <v>900</v>
          </cell>
          <cell r="G114">
            <v>-73523.73</v>
          </cell>
        </row>
        <row r="115">
          <cell r="A115">
            <v>2241</v>
          </cell>
          <cell r="C115">
            <v>900</v>
          </cell>
          <cell r="G115">
            <v>9590.16</v>
          </cell>
        </row>
        <row r="116">
          <cell r="A116">
            <v>2310</v>
          </cell>
          <cell r="C116">
            <v>900</v>
          </cell>
          <cell r="G116">
            <v>-29409.96</v>
          </cell>
        </row>
        <row r="117">
          <cell r="A117">
            <v>2311</v>
          </cell>
          <cell r="C117">
            <v>900</v>
          </cell>
          <cell r="G117">
            <v>3836.09</v>
          </cell>
        </row>
        <row r="118">
          <cell r="A118">
            <v>2320</v>
          </cell>
          <cell r="C118">
            <v>900</v>
          </cell>
          <cell r="G118">
            <v>79933.67</v>
          </cell>
        </row>
        <row r="119">
          <cell r="A119">
            <v>2321</v>
          </cell>
          <cell r="C119">
            <v>900</v>
          </cell>
          <cell r="G119">
            <v>-10426.040000000001</v>
          </cell>
        </row>
        <row r="120">
          <cell r="A120">
            <v>2401</v>
          </cell>
          <cell r="C120">
            <v>900</v>
          </cell>
          <cell r="G120">
            <v>0</v>
          </cell>
        </row>
        <row r="121">
          <cell r="A121">
            <v>2402</v>
          </cell>
          <cell r="C121">
            <v>900</v>
          </cell>
          <cell r="G121">
            <v>-659.64</v>
          </cell>
        </row>
        <row r="122">
          <cell r="A122">
            <v>2430</v>
          </cell>
          <cell r="C122">
            <v>900</v>
          </cell>
          <cell r="G122">
            <v>0</v>
          </cell>
        </row>
        <row r="123">
          <cell r="A123">
            <v>2450</v>
          </cell>
          <cell r="C123">
            <v>900</v>
          </cell>
          <cell r="G123">
            <v>0.01</v>
          </cell>
        </row>
        <row r="124">
          <cell r="A124">
            <v>2482</v>
          </cell>
          <cell r="C124">
            <v>900</v>
          </cell>
          <cell r="G124">
            <v>0</v>
          </cell>
        </row>
        <row r="125">
          <cell r="A125">
            <v>2490</v>
          </cell>
          <cell r="C125">
            <v>900</v>
          </cell>
          <cell r="G125">
            <v>-86941.74</v>
          </cell>
        </row>
        <row r="126">
          <cell r="A126">
            <v>2500</v>
          </cell>
          <cell r="C126">
            <v>900</v>
          </cell>
          <cell r="G126">
            <v>0</v>
          </cell>
        </row>
        <row r="127">
          <cell r="A127">
            <v>2505</v>
          </cell>
          <cell r="C127">
            <v>900</v>
          </cell>
          <cell r="G127">
            <v>-50574.71</v>
          </cell>
        </row>
        <row r="128">
          <cell r="A128">
            <v>2512</v>
          </cell>
          <cell r="C128">
            <v>900</v>
          </cell>
          <cell r="G128">
            <v>3647.91</v>
          </cell>
        </row>
        <row r="129">
          <cell r="A129">
            <v>2520</v>
          </cell>
          <cell r="C129">
            <v>900</v>
          </cell>
          <cell r="G129">
            <v>-7601.25</v>
          </cell>
        </row>
        <row r="130">
          <cell r="A130">
            <v>2551</v>
          </cell>
          <cell r="C130">
            <v>900</v>
          </cell>
          <cell r="G130">
            <v>0</v>
          </cell>
        </row>
        <row r="131">
          <cell r="A131">
            <v>2552</v>
          </cell>
          <cell r="C131">
            <v>900</v>
          </cell>
          <cell r="G131">
            <v>0</v>
          </cell>
        </row>
        <row r="132">
          <cell r="A132">
            <v>2553</v>
          </cell>
          <cell r="C132">
            <v>900</v>
          </cell>
          <cell r="G132">
            <v>0</v>
          </cell>
        </row>
        <row r="133">
          <cell r="A133">
            <v>2554</v>
          </cell>
          <cell r="C133">
            <v>900</v>
          </cell>
          <cell r="G133">
            <v>3586.14</v>
          </cell>
        </row>
        <row r="134">
          <cell r="A134">
            <v>2555</v>
          </cell>
          <cell r="C134">
            <v>900</v>
          </cell>
          <cell r="G134">
            <v>0</v>
          </cell>
        </row>
        <row r="135">
          <cell r="A135">
            <v>2570</v>
          </cell>
          <cell r="C135">
            <v>900</v>
          </cell>
          <cell r="G135">
            <v>-14249.99</v>
          </cell>
        </row>
        <row r="136">
          <cell r="A136">
            <v>2571</v>
          </cell>
          <cell r="C136">
            <v>900</v>
          </cell>
          <cell r="G136">
            <v>-8297.98</v>
          </cell>
        </row>
        <row r="137">
          <cell r="A137">
            <v>2572</v>
          </cell>
          <cell r="C137">
            <v>900</v>
          </cell>
          <cell r="G137">
            <v>0</v>
          </cell>
        </row>
        <row r="138">
          <cell r="A138">
            <v>2573</v>
          </cell>
          <cell r="C138">
            <v>900</v>
          </cell>
          <cell r="G138">
            <v>195.65</v>
          </cell>
        </row>
        <row r="139">
          <cell r="A139" t="str">
            <v>2581P</v>
          </cell>
          <cell r="C139">
            <v>900</v>
          </cell>
          <cell r="G139">
            <v>-1000</v>
          </cell>
        </row>
        <row r="140">
          <cell r="A140" t="str">
            <v>2581S</v>
          </cell>
          <cell r="C140">
            <v>900</v>
          </cell>
          <cell r="G140">
            <v>-1500</v>
          </cell>
        </row>
        <row r="141">
          <cell r="A141" t="str">
            <v>2581T</v>
          </cell>
          <cell r="C141">
            <v>900</v>
          </cell>
          <cell r="G141">
            <v>-100</v>
          </cell>
        </row>
        <row r="142">
          <cell r="A142">
            <v>2584</v>
          </cell>
          <cell r="C142">
            <v>900</v>
          </cell>
          <cell r="G142">
            <v>-5582.97</v>
          </cell>
        </row>
        <row r="143">
          <cell r="A143">
            <v>2586</v>
          </cell>
          <cell r="C143">
            <v>900</v>
          </cell>
          <cell r="G143">
            <v>20487.75</v>
          </cell>
        </row>
        <row r="144">
          <cell r="A144">
            <v>2598</v>
          </cell>
          <cell r="C144">
            <v>900</v>
          </cell>
          <cell r="G144">
            <v>-1777.78</v>
          </cell>
        </row>
        <row r="145">
          <cell r="A145">
            <v>2599</v>
          </cell>
          <cell r="C145">
            <v>900</v>
          </cell>
          <cell r="G145">
            <v>0</v>
          </cell>
        </row>
        <row r="146">
          <cell r="A146">
            <v>2605</v>
          </cell>
          <cell r="C146">
            <v>900</v>
          </cell>
          <cell r="G146">
            <v>6138.44</v>
          </cell>
        </row>
        <row r="147">
          <cell r="A147">
            <v>2606</v>
          </cell>
          <cell r="C147">
            <v>900</v>
          </cell>
          <cell r="G147">
            <v>0</v>
          </cell>
        </row>
        <row r="148">
          <cell r="A148">
            <v>2607</v>
          </cell>
          <cell r="C148">
            <v>900</v>
          </cell>
          <cell r="G148">
            <v>0</v>
          </cell>
        </row>
        <row r="149">
          <cell r="A149">
            <v>2608</v>
          </cell>
          <cell r="C149">
            <v>900</v>
          </cell>
          <cell r="G149">
            <v>-175255.28</v>
          </cell>
        </row>
        <row r="150">
          <cell r="A150">
            <v>2610</v>
          </cell>
          <cell r="C150">
            <v>900</v>
          </cell>
          <cell r="G150">
            <v>0</v>
          </cell>
        </row>
        <row r="151">
          <cell r="A151">
            <v>2621</v>
          </cell>
          <cell r="C151">
            <v>900</v>
          </cell>
          <cell r="G151">
            <v>0</v>
          </cell>
        </row>
        <row r="152">
          <cell r="A152">
            <v>2622</v>
          </cell>
          <cell r="C152">
            <v>900</v>
          </cell>
          <cell r="G152">
            <v>0</v>
          </cell>
        </row>
        <row r="153">
          <cell r="A153">
            <v>2623</v>
          </cell>
          <cell r="C153">
            <v>900</v>
          </cell>
          <cell r="G153">
            <v>0</v>
          </cell>
        </row>
        <row r="154">
          <cell r="A154">
            <v>2630</v>
          </cell>
          <cell r="C154">
            <v>900</v>
          </cell>
          <cell r="G154">
            <v>0</v>
          </cell>
        </row>
        <row r="155">
          <cell r="A155">
            <v>2731</v>
          </cell>
          <cell r="C155">
            <v>900</v>
          </cell>
          <cell r="G155">
            <v>81068.240000000005</v>
          </cell>
        </row>
        <row r="156">
          <cell r="A156">
            <v>1921</v>
          </cell>
          <cell r="C156">
            <v>900</v>
          </cell>
          <cell r="G156">
            <v>0</v>
          </cell>
        </row>
        <row r="157">
          <cell r="A157">
            <v>2595</v>
          </cell>
          <cell r="C157">
            <v>900</v>
          </cell>
          <cell r="G157">
            <v>-82473.440000000002</v>
          </cell>
        </row>
        <row r="158">
          <cell r="A158">
            <v>2600</v>
          </cell>
          <cell r="C158">
            <v>900</v>
          </cell>
          <cell r="G158">
            <v>3159.44</v>
          </cell>
        </row>
        <row r="159">
          <cell r="A159">
            <v>2602</v>
          </cell>
          <cell r="C159">
            <v>900</v>
          </cell>
          <cell r="G159">
            <v>0</v>
          </cell>
        </row>
        <row r="160">
          <cell r="A160">
            <v>2705</v>
          </cell>
          <cell r="C160">
            <v>900</v>
          </cell>
          <cell r="G160">
            <v>-34725.81</v>
          </cell>
        </row>
        <row r="161">
          <cell r="A161">
            <v>2707</v>
          </cell>
          <cell r="C161">
            <v>900</v>
          </cell>
          <cell r="G161">
            <v>3807.77</v>
          </cell>
        </row>
        <row r="162">
          <cell r="A162">
            <v>2708</v>
          </cell>
          <cell r="C162">
            <v>900</v>
          </cell>
          <cell r="G162">
            <v>0</v>
          </cell>
        </row>
        <row r="163">
          <cell r="A163">
            <v>2709</v>
          </cell>
          <cell r="C163">
            <v>900</v>
          </cell>
          <cell r="G163">
            <v>0</v>
          </cell>
        </row>
        <row r="164">
          <cell r="A164">
            <v>2730</v>
          </cell>
          <cell r="C164">
            <v>900</v>
          </cell>
          <cell r="G164">
            <v>0</v>
          </cell>
        </row>
        <row r="165">
          <cell r="A165">
            <v>2860</v>
          </cell>
          <cell r="C165">
            <v>900</v>
          </cell>
          <cell r="G165">
            <v>0</v>
          </cell>
        </row>
        <row r="166">
          <cell r="A166">
            <v>2870</v>
          </cell>
          <cell r="C166">
            <v>900</v>
          </cell>
          <cell r="G166">
            <v>0</v>
          </cell>
        </row>
        <row r="167">
          <cell r="A167">
            <v>2910</v>
          </cell>
          <cell r="C167">
            <v>900</v>
          </cell>
          <cell r="G167">
            <v>0</v>
          </cell>
        </row>
        <row r="168">
          <cell r="A168">
            <v>3142</v>
          </cell>
          <cell r="C168">
            <v>100</v>
          </cell>
          <cell r="G168">
            <v>-61600</v>
          </cell>
        </row>
        <row r="169">
          <cell r="A169">
            <v>3142</v>
          </cell>
          <cell r="C169">
            <v>200</v>
          </cell>
          <cell r="G169">
            <v>-65900</v>
          </cell>
        </row>
        <row r="170">
          <cell r="A170">
            <v>3145</v>
          </cell>
          <cell r="C170">
            <v>110</v>
          </cell>
          <cell r="G170">
            <v>-19.37</v>
          </cell>
        </row>
        <row r="171">
          <cell r="A171">
            <v>3145</v>
          </cell>
          <cell r="C171">
            <v>112</v>
          </cell>
          <cell r="G171">
            <v>-1050.78</v>
          </cell>
        </row>
        <row r="172">
          <cell r="A172">
            <v>3145</v>
          </cell>
          <cell r="C172">
            <v>140</v>
          </cell>
          <cell r="G172">
            <v>-2357.4699999999998</v>
          </cell>
        </row>
        <row r="173">
          <cell r="A173">
            <v>3145</v>
          </cell>
          <cell r="C173">
            <v>142</v>
          </cell>
          <cell r="G173">
            <v>0</v>
          </cell>
        </row>
        <row r="174">
          <cell r="A174">
            <v>3145</v>
          </cell>
          <cell r="C174">
            <v>190</v>
          </cell>
          <cell r="G174">
            <v>-5483.05</v>
          </cell>
        </row>
        <row r="175">
          <cell r="A175">
            <v>3145</v>
          </cell>
          <cell r="C175">
            <v>240</v>
          </cell>
          <cell r="G175">
            <v>0</v>
          </cell>
        </row>
        <row r="176">
          <cell r="A176">
            <v>3145</v>
          </cell>
          <cell r="C176">
            <v>340</v>
          </cell>
          <cell r="G176">
            <v>-23.68</v>
          </cell>
        </row>
        <row r="177">
          <cell r="A177">
            <v>3147</v>
          </cell>
          <cell r="C177">
            <v>100</v>
          </cell>
          <cell r="G177">
            <v>-52600</v>
          </cell>
        </row>
        <row r="178">
          <cell r="A178">
            <v>3147</v>
          </cell>
          <cell r="C178">
            <v>200</v>
          </cell>
          <cell r="G178">
            <v>-78400</v>
          </cell>
        </row>
        <row r="179">
          <cell r="A179">
            <v>3148</v>
          </cell>
          <cell r="C179">
            <v>100</v>
          </cell>
          <cell r="G179">
            <v>-17196.830000000002</v>
          </cell>
        </row>
        <row r="180">
          <cell r="A180">
            <v>3148</v>
          </cell>
          <cell r="C180">
            <v>200</v>
          </cell>
          <cell r="G180">
            <v>-20978.87</v>
          </cell>
        </row>
        <row r="181">
          <cell r="A181">
            <v>3149</v>
          </cell>
          <cell r="C181">
            <v>100</v>
          </cell>
          <cell r="G181">
            <v>-12691.66</v>
          </cell>
        </row>
        <row r="182">
          <cell r="A182">
            <v>3149</v>
          </cell>
          <cell r="C182">
            <v>200</v>
          </cell>
          <cell r="G182">
            <v>-13777.5</v>
          </cell>
        </row>
        <row r="183">
          <cell r="A183">
            <v>3150</v>
          </cell>
          <cell r="C183">
            <v>110</v>
          </cell>
          <cell r="G183">
            <v>0</v>
          </cell>
        </row>
        <row r="184">
          <cell r="A184">
            <v>3150</v>
          </cell>
          <cell r="C184">
            <v>112</v>
          </cell>
          <cell r="G184">
            <v>0</v>
          </cell>
        </row>
        <row r="185">
          <cell r="A185">
            <v>3150</v>
          </cell>
          <cell r="C185">
            <v>210</v>
          </cell>
          <cell r="G185">
            <v>0</v>
          </cell>
        </row>
        <row r="186">
          <cell r="A186">
            <v>3246</v>
          </cell>
          <cell r="C186">
            <v>121</v>
          </cell>
          <cell r="G186">
            <v>0</v>
          </cell>
        </row>
        <row r="187">
          <cell r="A187">
            <v>3246</v>
          </cell>
          <cell r="C187">
            <v>220</v>
          </cell>
          <cell r="G187">
            <v>0</v>
          </cell>
        </row>
        <row r="188">
          <cell r="A188">
            <v>3247</v>
          </cell>
          <cell r="C188">
            <v>121</v>
          </cell>
          <cell r="G188">
            <v>0</v>
          </cell>
        </row>
        <row r="189">
          <cell r="A189">
            <v>3247</v>
          </cell>
          <cell r="C189">
            <v>220</v>
          </cell>
          <cell r="G189">
            <v>0</v>
          </cell>
        </row>
        <row r="190">
          <cell r="A190">
            <v>3248</v>
          </cell>
          <cell r="C190">
            <v>110</v>
          </cell>
          <cell r="G190">
            <v>0</v>
          </cell>
        </row>
        <row r="191">
          <cell r="A191">
            <v>3248</v>
          </cell>
          <cell r="C191">
            <v>120</v>
          </cell>
          <cell r="G191">
            <v>0</v>
          </cell>
        </row>
        <row r="192">
          <cell r="A192">
            <v>3248</v>
          </cell>
          <cell r="C192">
            <v>121</v>
          </cell>
          <cell r="G192">
            <v>0</v>
          </cell>
        </row>
        <row r="193">
          <cell r="A193">
            <v>3248</v>
          </cell>
          <cell r="C193">
            <v>130</v>
          </cell>
          <cell r="G193">
            <v>0</v>
          </cell>
        </row>
        <row r="194">
          <cell r="A194">
            <v>3248</v>
          </cell>
          <cell r="C194">
            <v>140</v>
          </cell>
          <cell r="G194">
            <v>0</v>
          </cell>
        </row>
        <row r="195">
          <cell r="A195">
            <v>3248</v>
          </cell>
          <cell r="C195">
            <v>160</v>
          </cell>
          <cell r="G195">
            <v>-15716.59</v>
          </cell>
        </row>
        <row r="196">
          <cell r="A196">
            <v>3248</v>
          </cell>
          <cell r="C196">
            <v>162</v>
          </cell>
          <cell r="G196">
            <v>-1276.3499999999999</v>
          </cell>
        </row>
        <row r="197">
          <cell r="A197">
            <v>3248</v>
          </cell>
          <cell r="C197">
            <v>210</v>
          </cell>
          <cell r="G197">
            <v>0</v>
          </cell>
        </row>
        <row r="198">
          <cell r="A198">
            <v>3248</v>
          </cell>
          <cell r="C198">
            <v>220</v>
          </cell>
          <cell r="G198">
            <v>0</v>
          </cell>
        </row>
        <row r="199">
          <cell r="A199">
            <v>3248</v>
          </cell>
          <cell r="C199">
            <v>230</v>
          </cell>
          <cell r="G199">
            <v>0</v>
          </cell>
        </row>
        <row r="200">
          <cell r="A200">
            <v>3248</v>
          </cell>
          <cell r="C200">
            <v>240</v>
          </cell>
          <cell r="G200">
            <v>0</v>
          </cell>
        </row>
        <row r="201">
          <cell r="A201">
            <v>3248</v>
          </cell>
          <cell r="C201">
            <v>260</v>
          </cell>
          <cell r="G201">
            <v>-8099.56</v>
          </cell>
        </row>
        <row r="202">
          <cell r="A202">
            <v>3248</v>
          </cell>
          <cell r="C202">
            <v>330</v>
          </cell>
          <cell r="G202">
            <v>0</v>
          </cell>
        </row>
        <row r="203">
          <cell r="A203">
            <v>3248</v>
          </cell>
          <cell r="C203">
            <v>340</v>
          </cell>
          <cell r="G203">
            <v>0</v>
          </cell>
        </row>
        <row r="204">
          <cell r="A204">
            <v>3248</v>
          </cell>
          <cell r="C204">
            <v>440</v>
          </cell>
          <cell r="G204">
            <v>0</v>
          </cell>
        </row>
        <row r="205">
          <cell r="A205">
            <v>3305</v>
          </cell>
          <cell r="C205">
            <v>140</v>
          </cell>
          <cell r="G205">
            <v>0</v>
          </cell>
        </row>
        <row r="206">
          <cell r="A206">
            <v>3305</v>
          </cell>
          <cell r="C206">
            <v>147</v>
          </cell>
          <cell r="G206">
            <v>0</v>
          </cell>
        </row>
        <row r="207">
          <cell r="A207">
            <v>3305</v>
          </cell>
          <cell r="C207">
            <v>240</v>
          </cell>
          <cell r="G207">
            <v>560.62</v>
          </cell>
        </row>
        <row r="208">
          <cell r="A208">
            <v>3305</v>
          </cell>
          <cell r="C208">
            <v>340</v>
          </cell>
          <cell r="G208">
            <v>98</v>
          </cell>
        </row>
        <row r="209">
          <cell r="A209">
            <v>3305</v>
          </cell>
          <cell r="C209">
            <v>440</v>
          </cell>
          <cell r="G209">
            <v>158.52000000000001</v>
          </cell>
        </row>
        <row r="210">
          <cell r="A210">
            <v>8540</v>
          </cell>
          <cell r="C210">
            <v>110</v>
          </cell>
          <cell r="G210">
            <v>0</v>
          </cell>
        </row>
        <row r="211">
          <cell r="A211">
            <v>8540</v>
          </cell>
          <cell r="C211">
            <v>130</v>
          </cell>
          <cell r="G211">
            <v>-40.950000000000003</v>
          </cell>
        </row>
        <row r="212">
          <cell r="A212">
            <v>8540</v>
          </cell>
          <cell r="C212">
            <v>140</v>
          </cell>
          <cell r="G212">
            <v>-1153.46</v>
          </cell>
        </row>
        <row r="213">
          <cell r="A213">
            <v>8540</v>
          </cell>
          <cell r="C213">
            <v>160</v>
          </cell>
          <cell r="G213">
            <v>-1639.13</v>
          </cell>
        </row>
        <row r="214">
          <cell r="A214">
            <v>8540</v>
          </cell>
          <cell r="C214">
            <v>230</v>
          </cell>
          <cell r="G214">
            <v>0</v>
          </cell>
        </row>
        <row r="215">
          <cell r="A215">
            <v>8540</v>
          </cell>
          <cell r="C215">
            <v>240</v>
          </cell>
          <cell r="G215">
            <v>0</v>
          </cell>
        </row>
        <row r="216">
          <cell r="A216">
            <v>8540</v>
          </cell>
          <cell r="C216">
            <v>330</v>
          </cell>
          <cell r="G216">
            <v>0</v>
          </cell>
        </row>
        <row r="217">
          <cell r="A217" t="str">
            <v>3076R</v>
          </cell>
          <cell r="C217">
            <v>100</v>
          </cell>
          <cell r="G217">
            <v>0</v>
          </cell>
        </row>
        <row r="218">
          <cell r="A218" t="str">
            <v>3076R</v>
          </cell>
          <cell r="C218">
            <v>200</v>
          </cell>
          <cell r="G218">
            <v>-15999.69</v>
          </cell>
        </row>
        <row r="219">
          <cell r="A219" t="str">
            <v>3090R</v>
          </cell>
          <cell r="C219">
            <v>100</v>
          </cell>
          <cell r="G219">
            <v>-89922.51</v>
          </cell>
        </row>
        <row r="220">
          <cell r="A220" t="str">
            <v>3090R</v>
          </cell>
          <cell r="C220">
            <v>110</v>
          </cell>
          <cell r="G220">
            <v>0</v>
          </cell>
        </row>
        <row r="221">
          <cell r="A221" t="str">
            <v>3090R</v>
          </cell>
          <cell r="C221">
            <v>200</v>
          </cell>
          <cell r="G221">
            <v>-71610.039999999994</v>
          </cell>
        </row>
        <row r="222">
          <cell r="A222" t="str">
            <v>3090R</v>
          </cell>
          <cell r="C222">
            <v>210</v>
          </cell>
          <cell r="G222">
            <v>-54956.52</v>
          </cell>
        </row>
        <row r="223">
          <cell r="A223" t="str">
            <v>3090RD</v>
          </cell>
          <cell r="C223">
            <v>110</v>
          </cell>
          <cell r="G223">
            <v>0</v>
          </cell>
        </row>
        <row r="224">
          <cell r="A224" t="str">
            <v>3090RD</v>
          </cell>
          <cell r="C224">
            <v>210</v>
          </cell>
          <cell r="G224">
            <v>0</v>
          </cell>
        </row>
        <row r="225">
          <cell r="A225" t="str">
            <v>3095R</v>
          </cell>
          <cell r="C225">
            <v>100</v>
          </cell>
          <cell r="G225">
            <v>0</v>
          </cell>
        </row>
        <row r="226">
          <cell r="A226" t="str">
            <v>3095R</v>
          </cell>
          <cell r="C226">
            <v>110</v>
          </cell>
          <cell r="G226">
            <v>0</v>
          </cell>
        </row>
        <row r="227">
          <cell r="A227" t="str">
            <v>3095R</v>
          </cell>
          <cell r="C227">
            <v>200</v>
          </cell>
          <cell r="G227">
            <v>-22206.69</v>
          </cell>
        </row>
        <row r="228">
          <cell r="A228" t="str">
            <v>3095R</v>
          </cell>
          <cell r="C228">
            <v>210</v>
          </cell>
          <cell r="G228">
            <v>-46000</v>
          </cell>
        </row>
        <row r="229">
          <cell r="A229" t="str">
            <v>3095RD</v>
          </cell>
          <cell r="C229">
            <v>110</v>
          </cell>
          <cell r="G229">
            <v>0</v>
          </cell>
        </row>
        <row r="230">
          <cell r="A230" t="str">
            <v>3095RD</v>
          </cell>
          <cell r="C230">
            <v>210</v>
          </cell>
          <cell r="G230">
            <v>869.57</v>
          </cell>
        </row>
        <row r="231">
          <cell r="A231" t="str">
            <v>3105R</v>
          </cell>
          <cell r="C231">
            <v>100</v>
          </cell>
          <cell r="G231">
            <v>0</v>
          </cell>
        </row>
        <row r="232">
          <cell r="A232" t="str">
            <v>3105R</v>
          </cell>
          <cell r="C232">
            <v>110</v>
          </cell>
          <cell r="G232">
            <v>0</v>
          </cell>
        </row>
        <row r="233">
          <cell r="A233" t="str">
            <v>3105R</v>
          </cell>
          <cell r="C233">
            <v>200</v>
          </cell>
          <cell r="G233">
            <v>-10308.14</v>
          </cell>
        </row>
        <row r="234">
          <cell r="A234" t="str">
            <v>3105R</v>
          </cell>
          <cell r="C234">
            <v>210</v>
          </cell>
          <cell r="G234">
            <v>0</v>
          </cell>
        </row>
        <row r="235">
          <cell r="A235" t="str">
            <v>3105RD</v>
          </cell>
          <cell r="C235">
            <v>110</v>
          </cell>
          <cell r="G235">
            <v>0</v>
          </cell>
        </row>
        <row r="236">
          <cell r="A236" t="str">
            <v>3105RD</v>
          </cell>
          <cell r="C236">
            <v>210</v>
          </cell>
          <cell r="G236">
            <v>0</v>
          </cell>
        </row>
        <row r="237">
          <cell r="A237" t="str">
            <v>6090R#</v>
          </cell>
          <cell r="C237">
            <v>110</v>
          </cell>
          <cell r="G237">
            <v>0</v>
          </cell>
        </row>
        <row r="238">
          <cell r="A238" t="str">
            <v>6090R#</v>
          </cell>
          <cell r="C238">
            <v>210</v>
          </cell>
          <cell r="G238">
            <v>1</v>
          </cell>
        </row>
        <row r="239">
          <cell r="A239" t="str">
            <v>6095R#</v>
          </cell>
          <cell r="C239">
            <v>110</v>
          </cell>
          <cell r="G239">
            <v>0</v>
          </cell>
        </row>
        <row r="240">
          <cell r="A240" t="str">
            <v>6095R#</v>
          </cell>
          <cell r="C240">
            <v>210</v>
          </cell>
          <cell r="G240">
            <v>1</v>
          </cell>
        </row>
        <row r="241">
          <cell r="A241" t="str">
            <v>6105R#</v>
          </cell>
          <cell r="C241">
            <v>110</v>
          </cell>
          <cell r="G241">
            <v>0</v>
          </cell>
        </row>
        <row r="242">
          <cell r="A242" t="str">
            <v>6105R#</v>
          </cell>
          <cell r="C242">
            <v>210</v>
          </cell>
          <cell r="G242">
            <v>0</v>
          </cell>
        </row>
        <row r="243">
          <cell r="A243" t="str">
            <v>3002R</v>
          </cell>
          <cell r="C243">
            <v>100</v>
          </cell>
          <cell r="G243">
            <v>0</v>
          </cell>
        </row>
        <row r="244">
          <cell r="A244" t="str">
            <v>3002R</v>
          </cell>
          <cell r="C244">
            <v>110</v>
          </cell>
          <cell r="G244">
            <v>-95382.6</v>
          </cell>
        </row>
        <row r="245">
          <cell r="A245" t="str">
            <v>3002R</v>
          </cell>
          <cell r="C245">
            <v>200</v>
          </cell>
          <cell r="G245">
            <v>0</v>
          </cell>
        </row>
        <row r="246">
          <cell r="A246" t="str">
            <v>3002R</v>
          </cell>
          <cell r="C246">
            <v>210</v>
          </cell>
          <cell r="G246">
            <v>-31300</v>
          </cell>
        </row>
        <row r="247">
          <cell r="A247" t="str">
            <v>3002RD</v>
          </cell>
          <cell r="C247">
            <v>210</v>
          </cell>
          <cell r="G247">
            <v>0</v>
          </cell>
        </row>
        <row r="248">
          <cell r="A248" t="str">
            <v>3004R</v>
          </cell>
          <cell r="C248">
            <v>100</v>
          </cell>
          <cell r="G248">
            <v>0</v>
          </cell>
        </row>
        <row r="249">
          <cell r="A249" t="str">
            <v>3004R</v>
          </cell>
          <cell r="C249">
            <v>110</v>
          </cell>
          <cell r="G249">
            <v>-67982.600000000006</v>
          </cell>
        </row>
        <row r="250">
          <cell r="A250" t="str">
            <v>3004R</v>
          </cell>
          <cell r="C250">
            <v>200</v>
          </cell>
          <cell r="G250">
            <v>0</v>
          </cell>
        </row>
        <row r="251">
          <cell r="A251" t="str">
            <v>3004R</v>
          </cell>
          <cell r="C251">
            <v>210</v>
          </cell>
          <cell r="G251">
            <v>0</v>
          </cell>
        </row>
        <row r="252">
          <cell r="A252" t="str">
            <v>3004RD</v>
          </cell>
          <cell r="C252">
            <v>210</v>
          </cell>
          <cell r="G252">
            <v>0</v>
          </cell>
        </row>
        <row r="253">
          <cell r="A253" t="str">
            <v>3006R</v>
          </cell>
          <cell r="C253">
            <v>100</v>
          </cell>
          <cell r="G253">
            <v>0</v>
          </cell>
        </row>
        <row r="254">
          <cell r="A254" t="str">
            <v>3006R</v>
          </cell>
          <cell r="C254">
            <v>110</v>
          </cell>
          <cell r="G254">
            <v>0</v>
          </cell>
        </row>
        <row r="255">
          <cell r="A255" t="str">
            <v>3006R</v>
          </cell>
          <cell r="C255">
            <v>200</v>
          </cell>
          <cell r="G255">
            <v>0</v>
          </cell>
        </row>
        <row r="256">
          <cell r="A256" t="str">
            <v>3006R</v>
          </cell>
          <cell r="C256">
            <v>210</v>
          </cell>
          <cell r="G256">
            <v>0</v>
          </cell>
        </row>
        <row r="257">
          <cell r="A257" t="str">
            <v>3006RD</v>
          </cell>
          <cell r="C257">
            <v>110</v>
          </cell>
          <cell r="G257">
            <v>0</v>
          </cell>
        </row>
        <row r="258">
          <cell r="A258" t="str">
            <v>3006RD</v>
          </cell>
          <cell r="C258">
            <v>210</v>
          </cell>
          <cell r="G258">
            <v>0</v>
          </cell>
        </row>
        <row r="259">
          <cell r="A259" t="str">
            <v>3007R</v>
          </cell>
          <cell r="C259">
            <v>100</v>
          </cell>
          <cell r="G259">
            <v>0</v>
          </cell>
        </row>
        <row r="260">
          <cell r="A260" t="str">
            <v>3007R</v>
          </cell>
          <cell r="C260">
            <v>110</v>
          </cell>
          <cell r="G260">
            <v>0</v>
          </cell>
        </row>
        <row r="261">
          <cell r="A261" t="str">
            <v>3007R</v>
          </cell>
          <cell r="C261">
            <v>210</v>
          </cell>
          <cell r="G261">
            <v>0</v>
          </cell>
        </row>
        <row r="262">
          <cell r="A262" t="str">
            <v>3007RD</v>
          </cell>
          <cell r="C262">
            <v>110</v>
          </cell>
          <cell r="G262">
            <v>0</v>
          </cell>
        </row>
        <row r="263">
          <cell r="A263" t="str">
            <v>3007RD</v>
          </cell>
          <cell r="C263">
            <v>210</v>
          </cell>
          <cell r="G263">
            <v>0</v>
          </cell>
        </row>
        <row r="264">
          <cell r="A264" t="str">
            <v>3008R</v>
          </cell>
          <cell r="C264">
            <v>100</v>
          </cell>
          <cell r="G264">
            <v>0</v>
          </cell>
        </row>
        <row r="265">
          <cell r="A265" t="str">
            <v>3008R</v>
          </cell>
          <cell r="C265">
            <v>110</v>
          </cell>
          <cell r="G265">
            <v>0</v>
          </cell>
        </row>
        <row r="266">
          <cell r="A266" t="str">
            <v>3008R</v>
          </cell>
          <cell r="C266">
            <v>210</v>
          </cell>
          <cell r="G266">
            <v>0</v>
          </cell>
        </row>
        <row r="267">
          <cell r="A267" t="str">
            <v>3008RD</v>
          </cell>
          <cell r="C267">
            <v>210</v>
          </cell>
          <cell r="G267">
            <v>0</v>
          </cell>
        </row>
        <row r="268">
          <cell r="A268" t="str">
            <v>3010R</v>
          </cell>
          <cell r="C268">
            <v>100</v>
          </cell>
          <cell r="G268">
            <v>0</v>
          </cell>
        </row>
        <row r="269">
          <cell r="A269" t="str">
            <v>3010R</v>
          </cell>
          <cell r="C269">
            <v>110</v>
          </cell>
          <cell r="G269">
            <v>0</v>
          </cell>
        </row>
        <row r="270">
          <cell r="A270" t="str">
            <v>3010R</v>
          </cell>
          <cell r="C270">
            <v>200</v>
          </cell>
          <cell r="G270">
            <v>0</v>
          </cell>
        </row>
        <row r="271">
          <cell r="A271" t="str">
            <v>3011R</v>
          </cell>
          <cell r="C271">
            <v>110</v>
          </cell>
          <cell r="G271">
            <v>0</v>
          </cell>
        </row>
        <row r="272">
          <cell r="A272" t="str">
            <v>3011R</v>
          </cell>
          <cell r="C272">
            <v>210</v>
          </cell>
          <cell r="G272">
            <v>0</v>
          </cell>
        </row>
        <row r="273">
          <cell r="A273" t="str">
            <v>3011RD</v>
          </cell>
          <cell r="C273">
            <v>110</v>
          </cell>
          <cell r="G273">
            <v>0</v>
          </cell>
        </row>
        <row r="274">
          <cell r="A274" t="str">
            <v>3037R</v>
          </cell>
          <cell r="C274">
            <v>110</v>
          </cell>
          <cell r="G274">
            <v>0</v>
          </cell>
        </row>
        <row r="275">
          <cell r="A275" t="str">
            <v>3037RD</v>
          </cell>
          <cell r="C275">
            <v>110</v>
          </cell>
          <cell r="G275">
            <v>0</v>
          </cell>
        </row>
        <row r="276">
          <cell r="A276" t="str">
            <v>3039R</v>
          </cell>
          <cell r="C276">
            <v>112</v>
          </cell>
          <cell r="G276">
            <v>0</v>
          </cell>
        </row>
        <row r="277">
          <cell r="A277" t="str">
            <v>3039RD</v>
          </cell>
          <cell r="C277">
            <v>112</v>
          </cell>
          <cell r="G277">
            <v>0</v>
          </cell>
        </row>
        <row r="278">
          <cell r="A278" t="str">
            <v>3040R</v>
          </cell>
          <cell r="C278">
            <v>112</v>
          </cell>
          <cell r="G278">
            <v>-79565.22</v>
          </cell>
        </row>
        <row r="279">
          <cell r="A279" t="str">
            <v>3040RD</v>
          </cell>
          <cell r="C279">
            <v>112</v>
          </cell>
          <cell r="G279">
            <v>0</v>
          </cell>
        </row>
        <row r="280">
          <cell r="A280" t="str">
            <v>3042R</v>
          </cell>
          <cell r="C280">
            <v>112</v>
          </cell>
          <cell r="G280">
            <v>0</v>
          </cell>
        </row>
        <row r="281">
          <cell r="A281" t="str">
            <v>3042RD</v>
          </cell>
          <cell r="C281">
            <v>112</v>
          </cell>
          <cell r="G281">
            <v>0</v>
          </cell>
        </row>
        <row r="282">
          <cell r="A282" t="str">
            <v>3046R</v>
          </cell>
          <cell r="C282">
            <v>112</v>
          </cell>
          <cell r="G282">
            <v>0</v>
          </cell>
        </row>
        <row r="283">
          <cell r="A283" t="str">
            <v>3046RD</v>
          </cell>
          <cell r="C283">
            <v>112</v>
          </cell>
          <cell r="G283">
            <v>0</v>
          </cell>
        </row>
        <row r="284">
          <cell r="A284" t="str">
            <v>3048R</v>
          </cell>
          <cell r="C284">
            <v>112</v>
          </cell>
          <cell r="G284">
            <v>0</v>
          </cell>
        </row>
        <row r="285">
          <cell r="A285" t="str">
            <v>3048RD</v>
          </cell>
          <cell r="C285">
            <v>112</v>
          </cell>
          <cell r="G285">
            <v>0</v>
          </cell>
        </row>
        <row r="286">
          <cell r="A286" t="str">
            <v>3049R</v>
          </cell>
          <cell r="C286">
            <v>112</v>
          </cell>
          <cell r="G286">
            <v>-296565.84000000003</v>
          </cell>
        </row>
        <row r="287">
          <cell r="A287" t="str">
            <v>3049RD</v>
          </cell>
          <cell r="C287">
            <v>112</v>
          </cell>
          <cell r="G287">
            <v>32491.31</v>
          </cell>
        </row>
        <row r="288">
          <cell r="A288" t="str">
            <v>3050R</v>
          </cell>
          <cell r="C288">
            <v>112</v>
          </cell>
          <cell r="G288">
            <v>0</v>
          </cell>
        </row>
        <row r="289">
          <cell r="A289" t="str">
            <v>3050RD</v>
          </cell>
          <cell r="C289">
            <v>112</v>
          </cell>
          <cell r="G289">
            <v>0</v>
          </cell>
        </row>
        <row r="290">
          <cell r="A290" t="str">
            <v>3051R</v>
          </cell>
          <cell r="C290">
            <v>112</v>
          </cell>
          <cell r="G290">
            <v>0</v>
          </cell>
        </row>
        <row r="291">
          <cell r="A291" t="str">
            <v>3051RD</v>
          </cell>
          <cell r="C291">
            <v>112</v>
          </cell>
          <cell r="G291">
            <v>0</v>
          </cell>
        </row>
        <row r="292">
          <cell r="A292" t="str">
            <v>3052R</v>
          </cell>
          <cell r="C292">
            <v>112</v>
          </cell>
          <cell r="G292">
            <v>0</v>
          </cell>
        </row>
        <row r="293">
          <cell r="A293" t="str">
            <v>3052RD</v>
          </cell>
          <cell r="C293">
            <v>112</v>
          </cell>
          <cell r="G293">
            <v>0</v>
          </cell>
        </row>
        <row r="294">
          <cell r="A294" t="str">
            <v>3054R</v>
          </cell>
          <cell r="C294">
            <v>112</v>
          </cell>
          <cell r="G294">
            <v>0</v>
          </cell>
        </row>
        <row r="295">
          <cell r="A295" t="str">
            <v>3054RD</v>
          </cell>
          <cell r="C295">
            <v>112</v>
          </cell>
          <cell r="G295">
            <v>0</v>
          </cell>
        </row>
        <row r="296">
          <cell r="A296">
            <v>3060</v>
          </cell>
          <cell r="C296">
            <v>110</v>
          </cell>
          <cell r="G296">
            <v>-15877.84</v>
          </cell>
        </row>
        <row r="297">
          <cell r="A297">
            <v>3060</v>
          </cell>
          <cell r="C297">
            <v>210</v>
          </cell>
          <cell r="G297">
            <v>-26662.04</v>
          </cell>
        </row>
        <row r="298">
          <cell r="A298" t="str">
            <v>3061R</v>
          </cell>
          <cell r="C298">
            <v>112</v>
          </cell>
          <cell r="G298">
            <v>-330286.96000000002</v>
          </cell>
        </row>
        <row r="299">
          <cell r="A299" t="str">
            <v>3061RD</v>
          </cell>
          <cell r="C299">
            <v>112</v>
          </cell>
          <cell r="G299">
            <v>2708.7</v>
          </cell>
        </row>
        <row r="300">
          <cell r="A300" t="str">
            <v>3064R</v>
          </cell>
          <cell r="C300">
            <v>112</v>
          </cell>
          <cell r="G300">
            <v>0</v>
          </cell>
        </row>
        <row r="301">
          <cell r="A301" t="str">
            <v>3064RD</v>
          </cell>
          <cell r="C301">
            <v>112</v>
          </cell>
          <cell r="G301">
            <v>0</v>
          </cell>
        </row>
        <row r="302">
          <cell r="A302" t="str">
            <v>3070R</v>
          </cell>
          <cell r="C302">
            <v>112</v>
          </cell>
          <cell r="G302">
            <v>0</v>
          </cell>
        </row>
        <row r="303">
          <cell r="A303" t="str">
            <v>3070RD</v>
          </cell>
          <cell r="C303">
            <v>112</v>
          </cell>
          <cell r="G303">
            <v>0</v>
          </cell>
        </row>
        <row r="304">
          <cell r="A304" t="str">
            <v>3071R</v>
          </cell>
          <cell r="C304">
            <v>112</v>
          </cell>
          <cell r="G304">
            <v>0</v>
          </cell>
        </row>
        <row r="305">
          <cell r="A305" t="str">
            <v>3071RD</v>
          </cell>
          <cell r="C305">
            <v>112</v>
          </cell>
          <cell r="G305">
            <v>0</v>
          </cell>
        </row>
        <row r="306">
          <cell r="A306" t="str">
            <v>3074R</v>
          </cell>
          <cell r="C306">
            <v>112</v>
          </cell>
          <cell r="G306">
            <v>-97565.22</v>
          </cell>
        </row>
        <row r="307">
          <cell r="A307" t="str">
            <v>3074RD</v>
          </cell>
          <cell r="C307">
            <v>112</v>
          </cell>
          <cell r="G307">
            <v>0</v>
          </cell>
        </row>
        <row r="308">
          <cell r="A308" t="str">
            <v>3075R</v>
          </cell>
          <cell r="C308">
            <v>100</v>
          </cell>
          <cell r="G308">
            <v>-616.69000000000005</v>
          </cell>
        </row>
        <row r="309">
          <cell r="A309" t="str">
            <v>3075R</v>
          </cell>
          <cell r="C309">
            <v>200</v>
          </cell>
          <cell r="G309">
            <v>-220.87</v>
          </cell>
        </row>
        <row r="310">
          <cell r="A310" t="str">
            <v>3080R</v>
          </cell>
          <cell r="C310">
            <v>100</v>
          </cell>
          <cell r="G310">
            <v>0</v>
          </cell>
        </row>
        <row r="311">
          <cell r="A311" t="str">
            <v>3080R</v>
          </cell>
          <cell r="C311">
            <v>110</v>
          </cell>
          <cell r="G311">
            <v>0</v>
          </cell>
        </row>
        <row r="312">
          <cell r="A312" t="str">
            <v>3080R</v>
          </cell>
          <cell r="C312">
            <v>200</v>
          </cell>
          <cell r="G312">
            <v>0</v>
          </cell>
        </row>
        <row r="313">
          <cell r="A313" t="str">
            <v>3080R</v>
          </cell>
          <cell r="C313">
            <v>210</v>
          </cell>
          <cell r="G313">
            <v>0</v>
          </cell>
        </row>
        <row r="314">
          <cell r="A314" t="str">
            <v>3080RD</v>
          </cell>
          <cell r="C314">
            <v>200</v>
          </cell>
          <cell r="G314">
            <v>0</v>
          </cell>
        </row>
        <row r="315">
          <cell r="A315" t="str">
            <v>3080RD</v>
          </cell>
          <cell r="C315">
            <v>210</v>
          </cell>
          <cell r="G315">
            <v>0</v>
          </cell>
        </row>
        <row r="316">
          <cell r="A316" t="str">
            <v>3083R</v>
          </cell>
          <cell r="C316">
            <v>100</v>
          </cell>
          <cell r="G316">
            <v>-658.6</v>
          </cell>
        </row>
        <row r="317">
          <cell r="A317" t="str">
            <v>3083R</v>
          </cell>
          <cell r="C317">
            <v>110</v>
          </cell>
          <cell r="G317">
            <v>-73721.740000000005</v>
          </cell>
        </row>
        <row r="318">
          <cell r="A318" t="str">
            <v>3083R</v>
          </cell>
          <cell r="C318">
            <v>200</v>
          </cell>
          <cell r="G318">
            <v>0</v>
          </cell>
        </row>
        <row r="319">
          <cell r="A319" t="str">
            <v>3083R</v>
          </cell>
          <cell r="C319">
            <v>210</v>
          </cell>
          <cell r="G319">
            <v>-76253.240000000005</v>
          </cell>
        </row>
        <row r="320">
          <cell r="A320" t="str">
            <v>3083RD</v>
          </cell>
          <cell r="C320">
            <v>110</v>
          </cell>
          <cell r="G320">
            <v>869.56</v>
          </cell>
        </row>
        <row r="321">
          <cell r="A321" t="str">
            <v>3083RD</v>
          </cell>
          <cell r="C321">
            <v>210</v>
          </cell>
          <cell r="G321">
            <v>1474.98</v>
          </cell>
        </row>
        <row r="322">
          <cell r="A322" t="str">
            <v>3085R</v>
          </cell>
          <cell r="C322">
            <v>100</v>
          </cell>
          <cell r="G322">
            <v>-547.54</v>
          </cell>
        </row>
        <row r="323">
          <cell r="A323" t="str">
            <v>3085R</v>
          </cell>
          <cell r="C323">
            <v>110</v>
          </cell>
          <cell r="G323">
            <v>-43469.57</v>
          </cell>
        </row>
        <row r="324">
          <cell r="A324" t="str">
            <v>3085R</v>
          </cell>
          <cell r="C324">
            <v>200</v>
          </cell>
          <cell r="G324">
            <v>0</v>
          </cell>
        </row>
        <row r="325">
          <cell r="A325" t="str">
            <v>3085R</v>
          </cell>
          <cell r="C325">
            <v>210</v>
          </cell>
          <cell r="G325">
            <v>0</v>
          </cell>
        </row>
        <row r="326">
          <cell r="A326" t="str">
            <v>3085RD</v>
          </cell>
          <cell r="C326">
            <v>110</v>
          </cell>
          <cell r="G326">
            <v>0</v>
          </cell>
        </row>
        <row r="327">
          <cell r="A327" t="str">
            <v>3085RD</v>
          </cell>
          <cell r="C327">
            <v>210</v>
          </cell>
          <cell r="G327">
            <v>0</v>
          </cell>
        </row>
        <row r="328">
          <cell r="A328" t="str">
            <v>3087R</v>
          </cell>
          <cell r="C328">
            <v>100</v>
          </cell>
          <cell r="G328">
            <v>-3659.67</v>
          </cell>
        </row>
        <row r="329">
          <cell r="A329" t="str">
            <v>3087R</v>
          </cell>
          <cell r="C329">
            <v>110</v>
          </cell>
          <cell r="G329">
            <v>0</v>
          </cell>
        </row>
        <row r="330">
          <cell r="A330" t="str">
            <v>3087R</v>
          </cell>
          <cell r="C330">
            <v>200</v>
          </cell>
          <cell r="G330">
            <v>-5296.3</v>
          </cell>
        </row>
        <row r="331">
          <cell r="A331" t="str">
            <v>3087R</v>
          </cell>
          <cell r="C331">
            <v>210</v>
          </cell>
          <cell r="G331">
            <v>0</v>
          </cell>
        </row>
        <row r="332">
          <cell r="A332" t="str">
            <v>3087RD</v>
          </cell>
          <cell r="C332">
            <v>110</v>
          </cell>
          <cell r="G332">
            <v>0</v>
          </cell>
        </row>
        <row r="333">
          <cell r="A333" t="str">
            <v>3087RD</v>
          </cell>
          <cell r="C333">
            <v>210</v>
          </cell>
          <cell r="G333">
            <v>0</v>
          </cell>
        </row>
        <row r="334">
          <cell r="A334" t="str">
            <v>3088R</v>
          </cell>
          <cell r="C334">
            <v>100</v>
          </cell>
          <cell r="G334">
            <v>-1588.7</v>
          </cell>
        </row>
        <row r="335">
          <cell r="A335" t="str">
            <v>3088R</v>
          </cell>
          <cell r="C335">
            <v>110</v>
          </cell>
          <cell r="G335">
            <v>0</v>
          </cell>
        </row>
        <row r="336">
          <cell r="A336" t="str">
            <v>3088R</v>
          </cell>
          <cell r="C336">
            <v>200</v>
          </cell>
          <cell r="G336">
            <v>0</v>
          </cell>
        </row>
        <row r="337">
          <cell r="A337" t="str">
            <v>3088R</v>
          </cell>
          <cell r="C337">
            <v>210</v>
          </cell>
          <cell r="G337">
            <v>-106082.62</v>
          </cell>
        </row>
        <row r="338">
          <cell r="A338" t="str">
            <v>3088RD</v>
          </cell>
          <cell r="C338">
            <v>210</v>
          </cell>
          <cell r="G338">
            <v>-173.91</v>
          </cell>
        </row>
        <row r="339">
          <cell r="A339" t="str">
            <v>6002R#</v>
          </cell>
          <cell r="C339">
            <v>110</v>
          </cell>
          <cell r="G339">
            <v>3</v>
          </cell>
        </row>
        <row r="340">
          <cell r="A340" t="str">
            <v>6002R#</v>
          </cell>
          <cell r="C340">
            <v>210</v>
          </cell>
          <cell r="G340">
            <v>1</v>
          </cell>
        </row>
        <row r="341">
          <cell r="A341" t="str">
            <v>6004R#</v>
          </cell>
          <cell r="C341">
            <v>110</v>
          </cell>
          <cell r="G341">
            <v>2</v>
          </cell>
        </row>
        <row r="342">
          <cell r="A342" t="str">
            <v>6004R#</v>
          </cell>
          <cell r="C342">
            <v>210</v>
          </cell>
          <cell r="G342">
            <v>0</v>
          </cell>
        </row>
        <row r="343">
          <cell r="A343" t="str">
            <v>6006R#</v>
          </cell>
          <cell r="C343">
            <v>110</v>
          </cell>
          <cell r="G343">
            <v>0</v>
          </cell>
        </row>
        <row r="344">
          <cell r="A344" t="str">
            <v>6006R#</v>
          </cell>
          <cell r="C344">
            <v>210</v>
          </cell>
          <cell r="G344">
            <v>0</v>
          </cell>
        </row>
        <row r="345">
          <cell r="A345" t="str">
            <v>6007R#</v>
          </cell>
          <cell r="C345">
            <v>110</v>
          </cell>
          <cell r="G345">
            <v>0</v>
          </cell>
        </row>
        <row r="346">
          <cell r="A346" t="str">
            <v>6007R#</v>
          </cell>
          <cell r="C346">
            <v>210</v>
          </cell>
          <cell r="G346">
            <v>0</v>
          </cell>
        </row>
        <row r="347">
          <cell r="A347" t="str">
            <v>6008R#</v>
          </cell>
          <cell r="C347">
            <v>110</v>
          </cell>
          <cell r="G347">
            <v>0</v>
          </cell>
        </row>
        <row r="348">
          <cell r="A348" t="str">
            <v>6008R#</v>
          </cell>
          <cell r="C348">
            <v>210</v>
          </cell>
          <cell r="G348">
            <v>0</v>
          </cell>
        </row>
        <row r="349">
          <cell r="A349" t="str">
            <v>6010R#</v>
          </cell>
          <cell r="C349">
            <v>110</v>
          </cell>
          <cell r="G349">
            <v>0</v>
          </cell>
        </row>
        <row r="350">
          <cell r="A350" t="str">
            <v>6011R#</v>
          </cell>
          <cell r="C350">
            <v>110</v>
          </cell>
          <cell r="G350">
            <v>0</v>
          </cell>
        </row>
        <row r="351">
          <cell r="A351" t="str">
            <v>6011R#</v>
          </cell>
          <cell r="C351">
            <v>210</v>
          </cell>
          <cell r="G351">
            <v>0</v>
          </cell>
        </row>
        <row r="352">
          <cell r="A352" t="str">
            <v>6037R#</v>
          </cell>
          <cell r="C352">
            <v>110</v>
          </cell>
          <cell r="G352">
            <v>0</v>
          </cell>
        </row>
        <row r="353">
          <cell r="A353" t="str">
            <v>6039R#</v>
          </cell>
          <cell r="C353">
            <v>112</v>
          </cell>
          <cell r="G353">
            <v>0</v>
          </cell>
        </row>
        <row r="354">
          <cell r="A354" t="str">
            <v>6040R#</v>
          </cell>
          <cell r="C354">
            <v>112</v>
          </cell>
          <cell r="G354">
            <v>1</v>
          </cell>
        </row>
        <row r="355">
          <cell r="A355" t="str">
            <v>6042R#</v>
          </cell>
          <cell r="C355">
            <v>112</v>
          </cell>
          <cell r="G355">
            <v>0</v>
          </cell>
        </row>
        <row r="356">
          <cell r="A356" t="str">
            <v>6046R#</v>
          </cell>
          <cell r="C356">
            <v>112</v>
          </cell>
          <cell r="G356">
            <v>0</v>
          </cell>
        </row>
        <row r="357">
          <cell r="A357" t="str">
            <v>6048R#</v>
          </cell>
          <cell r="C357">
            <v>112</v>
          </cell>
          <cell r="G357">
            <v>0</v>
          </cell>
        </row>
        <row r="358">
          <cell r="A358" t="str">
            <v>6049R#</v>
          </cell>
          <cell r="C358">
            <v>112</v>
          </cell>
          <cell r="G358">
            <v>3</v>
          </cell>
        </row>
        <row r="359">
          <cell r="A359" t="str">
            <v>6050R#</v>
          </cell>
          <cell r="C359">
            <v>112</v>
          </cell>
          <cell r="G359">
            <v>0</v>
          </cell>
        </row>
        <row r="360">
          <cell r="A360" t="str">
            <v>6051R#</v>
          </cell>
          <cell r="C360">
            <v>112</v>
          </cell>
          <cell r="G360">
            <v>0</v>
          </cell>
        </row>
        <row r="361">
          <cell r="A361" t="str">
            <v>6052R#</v>
          </cell>
          <cell r="C361">
            <v>112</v>
          </cell>
          <cell r="G361">
            <v>0</v>
          </cell>
        </row>
        <row r="362">
          <cell r="A362" t="str">
            <v>6054R#</v>
          </cell>
          <cell r="C362">
            <v>112</v>
          </cell>
          <cell r="G362">
            <v>0</v>
          </cell>
        </row>
        <row r="363">
          <cell r="A363" t="str">
            <v>6058R#</v>
          </cell>
          <cell r="C363">
            <v>112</v>
          </cell>
          <cell r="G363">
            <v>0</v>
          </cell>
        </row>
        <row r="364">
          <cell r="A364" t="str">
            <v>6060#</v>
          </cell>
          <cell r="C364">
            <v>110</v>
          </cell>
          <cell r="G364">
            <v>6</v>
          </cell>
        </row>
        <row r="365">
          <cell r="A365" t="str">
            <v>6060#</v>
          </cell>
          <cell r="C365">
            <v>210</v>
          </cell>
          <cell r="G365">
            <v>5</v>
          </cell>
        </row>
        <row r="366">
          <cell r="A366" t="str">
            <v>6061R#</v>
          </cell>
          <cell r="C366">
            <v>112</v>
          </cell>
          <cell r="G366">
            <v>2</v>
          </cell>
        </row>
        <row r="367">
          <cell r="A367" t="str">
            <v>6070R#</v>
          </cell>
          <cell r="C367">
            <v>112</v>
          </cell>
          <cell r="G367">
            <v>0</v>
          </cell>
        </row>
        <row r="368">
          <cell r="A368" t="str">
            <v>6071R#</v>
          </cell>
          <cell r="C368">
            <v>112</v>
          </cell>
          <cell r="G368">
            <v>0</v>
          </cell>
        </row>
        <row r="369">
          <cell r="A369" t="str">
            <v>6074R#</v>
          </cell>
          <cell r="C369">
            <v>112</v>
          </cell>
          <cell r="G369">
            <v>1</v>
          </cell>
        </row>
        <row r="370">
          <cell r="A370" t="str">
            <v>6080R#</v>
          </cell>
          <cell r="C370">
            <v>110</v>
          </cell>
          <cell r="G370">
            <v>0</v>
          </cell>
        </row>
        <row r="371">
          <cell r="A371" t="str">
            <v>6080R#</v>
          </cell>
          <cell r="C371">
            <v>210</v>
          </cell>
          <cell r="G371">
            <v>0</v>
          </cell>
        </row>
        <row r="372">
          <cell r="A372" t="str">
            <v>6083R#</v>
          </cell>
          <cell r="C372">
            <v>110</v>
          </cell>
          <cell r="G372">
            <v>2</v>
          </cell>
        </row>
        <row r="373">
          <cell r="A373" t="str">
            <v>6083R#</v>
          </cell>
          <cell r="C373">
            <v>210</v>
          </cell>
          <cell r="G373">
            <v>2</v>
          </cell>
        </row>
        <row r="374">
          <cell r="A374" t="str">
            <v>6085R#</v>
          </cell>
          <cell r="C374">
            <v>110</v>
          </cell>
          <cell r="G374">
            <v>1</v>
          </cell>
        </row>
        <row r="375">
          <cell r="A375" t="str">
            <v>6085R#</v>
          </cell>
          <cell r="C375">
            <v>210</v>
          </cell>
          <cell r="G375">
            <v>0</v>
          </cell>
        </row>
        <row r="376">
          <cell r="A376" t="str">
            <v>6087R#</v>
          </cell>
          <cell r="C376">
            <v>110</v>
          </cell>
          <cell r="G376">
            <v>0</v>
          </cell>
        </row>
        <row r="377">
          <cell r="A377" t="str">
            <v>6087R#</v>
          </cell>
          <cell r="C377">
            <v>210</v>
          </cell>
          <cell r="G377">
            <v>0</v>
          </cell>
        </row>
        <row r="378">
          <cell r="A378" t="str">
            <v>6088R#</v>
          </cell>
          <cell r="C378">
            <v>110</v>
          </cell>
          <cell r="G378">
            <v>0</v>
          </cell>
        </row>
        <row r="379">
          <cell r="A379" t="str">
            <v>6088R#</v>
          </cell>
          <cell r="C379">
            <v>210</v>
          </cell>
          <cell r="G379">
            <v>2</v>
          </cell>
        </row>
        <row r="380">
          <cell r="A380" t="str">
            <v>6142#</v>
          </cell>
          <cell r="C380">
            <v>100</v>
          </cell>
          <cell r="G380">
            <v>34</v>
          </cell>
        </row>
        <row r="381">
          <cell r="A381" t="str">
            <v>6142#</v>
          </cell>
          <cell r="C381">
            <v>200</v>
          </cell>
          <cell r="G381">
            <v>37</v>
          </cell>
        </row>
        <row r="382">
          <cell r="A382" t="str">
            <v>3165R</v>
          </cell>
          <cell r="C382">
            <v>160</v>
          </cell>
          <cell r="G382">
            <v>-13568.54</v>
          </cell>
        </row>
        <row r="383">
          <cell r="A383" t="str">
            <v>3165R</v>
          </cell>
          <cell r="C383">
            <v>162</v>
          </cell>
          <cell r="G383">
            <v>-10582.66</v>
          </cell>
        </row>
        <row r="384">
          <cell r="A384" t="str">
            <v>3165R</v>
          </cell>
          <cell r="C384">
            <v>260</v>
          </cell>
          <cell r="G384">
            <v>-21207.85</v>
          </cell>
        </row>
        <row r="385">
          <cell r="A385" t="str">
            <v>3175R</v>
          </cell>
          <cell r="C385">
            <v>160</v>
          </cell>
          <cell r="G385">
            <v>-2040</v>
          </cell>
        </row>
        <row r="386">
          <cell r="A386" t="str">
            <v>3175R</v>
          </cell>
          <cell r="C386">
            <v>162</v>
          </cell>
          <cell r="G386">
            <v>-680</v>
          </cell>
        </row>
        <row r="387">
          <cell r="A387" t="str">
            <v>3175R</v>
          </cell>
          <cell r="C387">
            <v>260</v>
          </cell>
          <cell r="G387">
            <v>-3253.66</v>
          </cell>
        </row>
        <row r="388">
          <cell r="A388" t="str">
            <v>3180R</v>
          </cell>
          <cell r="C388">
            <v>160</v>
          </cell>
          <cell r="G388">
            <v>-9547.85</v>
          </cell>
        </row>
        <row r="389">
          <cell r="A389" t="str">
            <v>3180R</v>
          </cell>
          <cell r="C389">
            <v>260</v>
          </cell>
          <cell r="G389">
            <v>-12521.73</v>
          </cell>
        </row>
        <row r="390">
          <cell r="A390">
            <v>3190</v>
          </cell>
          <cell r="C390">
            <v>160</v>
          </cell>
          <cell r="G390">
            <v>-6696.08</v>
          </cell>
        </row>
        <row r="391">
          <cell r="A391">
            <v>3190</v>
          </cell>
          <cell r="C391">
            <v>162</v>
          </cell>
          <cell r="G391">
            <v>-3078.28</v>
          </cell>
        </row>
        <row r="392">
          <cell r="A392">
            <v>3190</v>
          </cell>
          <cell r="C392">
            <v>260</v>
          </cell>
          <cell r="G392">
            <v>-5397.62</v>
          </cell>
        </row>
        <row r="393">
          <cell r="A393">
            <v>3195</v>
          </cell>
          <cell r="C393">
            <v>160</v>
          </cell>
          <cell r="G393">
            <v>-115</v>
          </cell>
        </row>
        <row r="394">
          <cell r="A394">
            <v>3195</v>
          </cell>
          <cell r="C394">
            <v>162</v>
          </cell>
          <cell r="G394">
            <v>-2080.16</v>
          </cell>
        </row>
        <row r="395">
          <cell r="A395">
            <v>3195</v>
          </cell>
          <cell r="C395">
            <v>260</v>
          </cell>
          <cell r="G395">
            <v>0</v>
          </cell>
        </row>
        <row r="396">
          <cell r="A396">
            <v>3260</v>
          </cell>
          <cell r="C396">
            <v>160</v>
          </cell>
          <cell r="G396">
            <v>-13788.36</v>
          </cell>
        </row>
        <row r="397">
          <cell r="A397">
            <v>3260</v>
          </cell>
          <cell r="C397">
            <v>162</v>
          </cell>
          <cell r="G397">
            <v>2393.35</v>
          </cell>
        </row>
        <row r="398">
          <cell r="A398">
            <v>3260</v>
          </cell>
          <cell r="C398">
            <v>260</v>
          </cell>
          <cell r="G398">
            <v>-7750.9</v>
          </cell>
        </row>
        <row r="399">
          <cell r="A399">
            <v>3261</v>
          </cell>
          <cell r="C399">
            <v>160</v>
          </cell>
          <cell r="G399">
            <v>-8255.7000000000007</v>
          </cell>
        </row>
        <row r="400">
          <cell r="A400">
            <v>3270</v>
          </cell>
          <cell r="C400">
            <v>160</v>
          </cell>
          <cell r="G400">
            <v>-1870</v>
          </cell>
        </row>
        <row r="401">
          <cell r="A401">
            <v>3270</v>
          </cell>
          <cell r="C401">
            <v>162</v>
          </cell>
          <cell r="G401">
            <v>-340</v>
          </cell>
        </row>
        <row r="402">
          <cell r="A402">
            <v>3270</v>
          </cell>
          <cell r="C402">
            <v>260</v>
          </cell>
          <cell r="G402">
            <v>-3253.65</v>
          </cell>
        </row>
        <row r="403">
          <cell r="A403">
            <v>3272</v>
          </cell>
          <cell r="C403">
            <v>160</v>
          </cell>
          <cell r="G403">
            <v>-1870</v>
          </cell>
        </row>
        <row r="404">
          <cell r="A404">
            <v>3275</v>
          </cell>
          <cell r="C404">
            <v>160</v>
          </cell>
          <cell r="G404">
            <v>-1137.47</v>
          </cell>
        </row>
        <row r="405">
          <cell r="A405">
            <v>3275</v>
          </cell>
          <cell r="C405">
            <v>162</v>
          </cell>
          <cell r="G405">
            <v>603.25</v>
          </cell>
        </row>
        <row r="406">
          <cell r="A406">
            <v>3275</v>
          </cell>
          <cell r="C406">
            <v>170</v>
          </cell>
          <cell r="G406">
            <v>1173.26</v>
          </cell>
        </row>
        <row r="407">
          <cell r="A407">
            <v>3275</v>
          </cell>
          <cell r="C407">
            <v>260</v>
          </cell>
          <cell r="G407">
            <v>-958.85</v>
          </cell>
        </row>
        <row r="408">
          <cell r="A408">
            <v>3276</v>
          </cell>
          <cell r="C408">
            <v>160</v>
          </cell>
          <cell r="G408">
            <v>-1541.64</v>
          </cell>
        </row>
        <row r="409">
          <cell r="A409">
            <v>3280</v>
          </cell>
          <cell r="C409">
            <v>160</v>
          </cell>
          <cell r="G409">
            <v>0</v>
          </cell>
        </row>
        <row r="410">
          <cell r="A410">
            <v>3290</v>
          </cell>
          <cell r="C410">
            <v>160</v>
          </cell>
          <cell r="G410">
            <v>-3169.41</v>
          </cell>
        </row>
        <row r="411">
          <cell r="A411">
            <v>3290</v>
          </cell>
          <cell r="C411">
            <v>162</v>
          </cell>
          <cell r="G411">
            <v>-769.57</v>
          </cell>
        </row>
        <row r="412">
          <cell r="A412">
            <v>3290</v>
          </cell>
          <cell r="C412">
            <v>260</v>
          </cell>
          <cell r="G412">
            <v>300</v>
          </cell>
        </row>
        <row r="413">
          <cell r="A413">
            <v>3291</v>
          </cell>
          <cell r="C413">
            <v>160</v>
          </cell>
          <cell r="G413">
            <v>-1288.26</v>
          </cell>
        </row>
        <row r="414">
          <cell r="A414">
            <v>3295</v>
          </cell>
          <cell r="C414">
            <v>160</v>
          </cell>
          <cell r="G414">
            <v>0</v>
          </cell>
        </row>
        <row r="415">
          <cell r="A415">
            <v>3295</v>
          </cell>
          <cell r="C415">
            <v>162</v>
          </cell>
          <cell r="G415">
            <v>0</v>
          </cell>
        </row>
        <row r="416">
          <cell r="A416">
            <v>3295</v>
          </cell>
          <cell r="C416">
            <v>260</v>
          </cell>
          <cell r="G416">
            <v>-1507.58</v>
          </cell>
        </row>
        <row r="417">
          <cell r="A417">
            <v>3296</v>
          </cell>
          <cell r="C417">
            <v>160</v>
          </cell>
          <cell r="G417">
            <v>0</v>
          </cell>
        </row>
        <row r="418">
          <cell r="A418" t="str">
            <v>4180R</v>
          </cell>
          <cell r="C418">
            <v>160</v>
          </cell>
          <cell r="G418">
            <v>8795.23</v>
          </cell>
        </row>
        <row r="419">
          <cell r="A419" t="str">
            <v>4180R</v>
          </cell>
          <cell r="C419">
            <v>260</v>
          </cell>
          <cell r="G419">
            <v>11472.01</v>
          </cell>
        </row>
        <row r="420">
          <cell r="A420">
            <v>3205</v>
          </cell>
          <cell r="C420">
            <v>121</v>
          </cell>
          <cell r="G420">
            <v>-31300</v>
          </cell>
        </row>
        <row r="421">
          <cell r="A421">
            <v>3205</v>
          </cell>
          <cell r="C421">
            <v>220</v>
          </cell>
          <cell r="G421">
            <v>-50000</v>
          </cell>
        </row>
        <row r="422">
          <cell r="A422">
            <v>3206</v>
          </cell>
          <cell r="C422">
            <v>121</v>
          </cell>
          <cell r="G422">
            <v>-889122.11</v>
          </cell>
        </row>
        <row r="423">
          <cell r="A423">
            <v>3206</v>
          </cell>
          <cell r="C423">
            <v>220</v>
          </cell>
          <cell r="G423">
            <v>-446821.73</v>
          </cell>
        </row>
        <row r="424">
          <cell r="A424">
            <v>3209</v>
          </cell>
          <cell r="C424">
            <v>120</v>
          </cell>
          <cell r="G424">
            <v>-1292829.72</v>
          </cell>
        </row>
        <row r="425">
          <cell r="A425">
            <v>3209</v>
          </cell>
          <cell r="C425">
            <v>122</v>
          </cell>
          <cell r="G425">
            <v>-339304.34</v>
          </cell>
        </row>
        <row r="426">
          <cell r="A426">
            <v>3209</v>
          </cell>
          <cell r="C426">
            <v>220</v>
          </cell>
          <cell r="G426">
            <v>-152596.51999999999</v>
          </cell>
        </row>
        <row r="427">
          <cell r="A427">
            <v>3211</v>
          </cell>
          <cell r="C427">
            <v>120</v>
          </cell>
          <cell r="G427">
            <v>-41130.43</v>
          </cell>
        </row>
        <row r="428">
          <cell r="A428">
            <v>3211</v>
          </cell>
          <cell r="C428">
            <v>122</v>
          </cell>
          <cell r="G428">
            <v>0</v>
          </cell>
        </row>
        <row r="429">
          <cell r="A429">
            <v>3211</v>
          </cell>
          <cell r="C429">
            <v>220</v>
          </cell>
          <cell r="G429">
            <v>-36956.519999999997</v>
          </cell>
        </row>
        <row r="430">
          <cell r="A430">
            <v>3230</v>
          </cell>
          <cell r="C430">
            <v>120</v>
          </cell>
          <cell r="G430">
            <v>-42695.64</v>
          </cell>
        </row>
        <row r="431">
          <cell r="A431">
            <v>3230</v>
          </cell>
          <cell r="C431">
            <v>121</v>
          </cell>
          <cell r="G431">
            <v>0</v>
          </cell>
        </row>
        <row r="432">
          <cell r="A432">
            <v>3230</v>
          </cell>
          <cell r="C432">
            <v>122</v>
          </cell>
          <cell r="G432">
            <v>0</v>
          </cell>
        </row>
        <row r="433">
          <cell r="A433">
            <v>3230</v>
          </cell>
          <cell r="C433">
            <v>220</v>
          </cell>
          <cell r="G433">
            <v>-3130.43</v>
          </cell>
        </row>
        <row r="434">
          <cell r="A434">
            <v>3232</v>
          </cell>
          <cell r="C434">
            <v>120</v>
          </cell>
          <cell r="G434">
            <v>0</v>
          </cell>
        </row>
        <row r="435">
          <cell r="A435">
            <v>3232</v>
          </cell>
          <cell r="C435">
            <v>220</v>
          </cell>
          <cell r="G435">
            <v>0</v>
          </cell>
        </row>
        <row r="436">
          <cell r="A436" t="str">
            <v>6205#</v>
          </cell>
          <cell r="C436">
            <v>121</v>
          </cell>
          <cell r="G436">
            <v>1</v>
          </cell>
        </row>
        <row r="437">
          <cell r="A437" t="str">
            <v>6205#</v>
          </cell>
          <cell r="C437">
            <v>220</v>
          </cell>
          <cell r="G437">
            <v>2</v>
          </cell>
        </row>
        <row r="438">
          <cell r="A438" t="str">
            <v>6206#</v>
          </cell>
          <cell r="C438">
            <v>121</v>
          </cell>
          <cell r="G438">
            <v>36</v>
          </cell>
        </row>
        <row r="439">
          <cell r="A439" t="str">
            <v>6206#</v>
          </cell>
          <cell r="C439">
            <v>220</v>
          </cell>
          <cell r="G439">
            <v>20</v>
          </cell>
        </row>
        <row r="440">
          <cell r="A440" t="str">
            <v>6209#</v>
          </cell>
          <cell r="C440">
            <v>120</v>
          </cell>
          <cell r="G440">
            <v>40</v>
          </cell>
        </row>
        <row r="441">
          <cell r="A441" t="str">
            <v>6209#</v>
          </cell>
          <cell r="C441">
            <v>122</v>
          </cell>
          <cell r="G441">
            <v>5</v>
          </cell>
        </row>
        <row r="442">
          <cell r="A442" t="str">
            <v>6209#</v>
          </cell>
          <cell r="C442">
            <v>220</v>
          </cell>
          <cell r="G442">
            <v>8</v>
          </cell>
        </row>
        <row r="443">
          <cell r="A443" t="str">
            <v>6211#</v>
          </cell>
          <cell r="C443">
            <v>120</v>
          </cell>
          <cell r="G443">
            <v>1</v>
          </cell>
        </row>
        <row r="444">
          <cell r="A444" t="str">
            <v>6211#</v>
          </cell>
          <cell r="C444">
            <v>122</v>
          </cell>
          <cell r="G444">
            <v>0</v>
          </cell>
        </row>
        <row r="445">
          <cell r="A445" t="str">
            <v>6211#</v>
          </cell>
          <cell r="C445">
            <v>220</v>
          </cell>
          <cell r="G445">
            <v>1</v>
          </cell>
        </row>
        <row r="446">
          <cell r="A446" t="str">
            <v>6230#</v>
          </cell>
          <cell r="C446">
            <v>120</v>
          </cell>
          <cell r="G446">
            <v>7</v>
          </cell>
        </row>
        <row r="447">
          <cell r="A447" t="str">
            <v>6230#</v>
          </cell>
          <cell r="C447">
            <v>121</v>
          </cell>
          <cell r="G447">
            <v>0</v>
          </cell>
        </row>
        <row r="448">
          <cell r="A448" t="str">
            <v>6230#</v>
          </cell>
          <cell r="C448">
            <v>122</v>
          </cell>
          <cell r="G448">
            <v>0</v>
          </cell>
        </row>
        <row r="449">
          <cell r="A449" t="str">
            <v>6230#</v>
          </cell>
          <cell r="C449">
            <v>220</v>
          </cell>
          <cell r="G449">
            <v>3</v>
          </cell>
        </row>
        <row r="450">
          <cell r="A450" t="str">
            <v>6232#</v>
          </cell>
          <cell r="C450">
            <v>120</v>
          </cell>
          <cell r="G450">
            <v>0</v>
          </cell>
        </row>
        <row r="451">
          <cell r="A451" t="str">
            <v>6232#</v>
          </cell>
          <cell r="C451">
            <v>220</v>
          </cell>
          <cell r="G451">
            <v>0</v>
          </cell>
        </row>
        <row r="452">
          <cell r="A452">
            <v>3300</v>
          </cell>
          <cell r="C452">
            <v>140</v>
          </cell>
          <cell r="G452">
            <v>-149948.25</v>
          </cell>
        </row>
        <row r="453">
          <cell r="A453">
            <v>3300</v>
          </cell>
          <cell r="C453">
            <v>142</v>
          </cell>
          <cell r="G453">
            <v>-19150.89</v>
          </cell>
        </row>
        <row r="454">
          <cell r="A454">
            <v>3300</v>
          </cell>
          <cell r="C454">
            <v>147</v>
          </cell>
          <cell r="G454">
            <v>-4256.42</v>
          </cell>
        </row>
        <row r="455">
          <cell r="A455">
            <v>3300</v>
          </cell>
          <cell r="C455">
            <v>150</v>
          </cell>
          <cell r="G455">
            <v>-1459.78</v>
          </cell>
        </row>
        <row r="456">
          <cell r="A456">
            <v>3300</v>
          </cell>
          <cell r="C456">
            <v>170</v>
          </cell>
          <cell r="G456">
            <v>-1290.58</v>
          </cell>
        </row>
        <row r="457">
          <cell r="A457">
            <v>3300</v>
          </cell>
          <cell r="C457">
            <v>240</v>
          </cell>
          <cell r="G457">
            <v>-76703.199999999997</v>
          </cell>
        </row>
        <row r="458">
          <cell r="A458">
            <v>3300</v>
          </cell>
          <cell r="C458">
            <v>340</v>
          </cell>
          <cell r="G458">
            <v>-59582.26</v>
          </cell>
        </row>
        <row r="459">
          <cell r="A459">
            <v>3300</v>
          </cell>
          <cell r="C459">
            <v>440</v>
          </cell>
          <cell r="G459">
            <v>-29483.03</v>
          </cell>
        </row>
        <row r="460">
          <cell r="A460" t="str">
            <v>3300#</v>
          </cell>
          <cell r="C460">
            <v>140</v>
          </cell>
          <cell r="G460">
            <v>607</v>
          </cell>
        </row>
        <row r="461">
          <cell r="A461" t="str">
            <v>3300#</v>
          </cell>
          <cell r="C461">
            <v>142</v>
          </cell>
          <cell r="G461">
            <v>65</v>
          </cell>
        </row>
        <row r="462">
          <cell r="A462" t="str">
            <v>3300#</v>
          </cell>
          <cell r="C462">
            <v>147</v>
          </cell>
          <cell r="G462">
            <v>19</v>
          </cell>
        </row>
        <row r="463">
          <cell r="A463" t="str">
            <v>3300#</v>
          </cell>
          <cell r="C463">
            <v>150</v>
          </cell>
          <cell r="G463">
            <v>3</v>
          </cell>
        </row>
        <row r="464">
          <cell r="A464" t="str">
            <v>3300#</v>
          </cell>
          <cell r="C464">
            <v>170</v>
          </cell>
          <cell r="G464">
            <v>1</v>
          </cell>
        </row>
        <row r="465">
          <cell r="A465" t="str">
            <v>3300#</v>
          </cell>
          <cell r="C465">
            <v>240</v>
          </cell>
          <cell r="G465">
            <v>336</v>
          </cell>
        </row>
        <row r="466">
          <cell r="A466" t="str">
            <v>3300#</v>
          </cell>
          <cell r="C466">
            <v>340</v>
          </cell>
          <cell r="G466">
            <v>261</v>
          </cell>
        </row>
        <row r="467">
          <cell r="A467" t="str">
            <v>3300#</v>
          </cell>
          <cell r="C467">
            <v>440</v>
          </cell>
          <cell r="G467">
            <v>113</v>
          </cell>
        </row>
        <row r="468">
          <cell r="A468">
            <v>3301</v>
          </cell>
          <cell r="C468">
            <v>140</v>
          </cell>
          <cell r="G468">
            <v>-28712.240000000002</v>
          </cell>
        </row>
        <row r="469">
          <cell r="A469">
            <v>3301</v>
          </cell>
          <cell r="C469">
            <v>142</v>
          </cell>
          <cell r="G469">
            <v>-12618.43</v>
          </cell>
        </row>
        <row r="470">
          <cell r="A470">
            <v>3301</v>
          </cell>
          <cell r="C470">
            <v>147</v>
          </cell>
          <cell r="G470">
            <v>0</v>
          </cell>
        </row>
        <row r="471">
          <cell r="A471">
            <v>3301</v>
          </cell>
          <cell r="C471">
            <v>240</v>
          </cell>
          <cell r="G471">
            <v>-11487.24</v>
          </cell>
        </row>
        <row r="472">
          <cell r="A472">
            <v>3301</v>
          </cell>
          <cell r="C472">
            <v>340</v>
          </cell>
          <cell r="G472">
            <v>-4371.1000000000004</v>
          </cell>
        </row>
        <row r="473">
          <cell r="A473">
            <v>3301</v>
          </cell>
          <cell r="C473">
            <v>440</v>
          </cell>
          <cell r="G473">
            <v>-1604.16</v>
          </cell>
        </row>
        <row r="474">
          <cell r="A474" t="str">
            <v>3301#</v>
          </cell>
          <cell r="C474">
            <v>140</v>
          </cell>
          <cell r="G474">
            <v>147</v>
          </cell>
        </row>
        <row r="475">
          <cell r="A475" t="str">
            <v>3301#</v>
          </cell>
          <cell r="C475">
            <v>142</v>
          </cell>
          <cell r="G475">
            <v>58</v>
          </cell>
        </row>
        <row r="476">
          <cell r="A476" t="str">
            <v>3301#</v>
          </cell>
          <cell r="C476">
            <v>147</v>
          </cell>
          <cell r="G476">
            <v>0</v>
          </cell>
        </row>
        <row r="477">
          <cell r="A477" t="str">
            <v>3301#</v>
          </cell>
          <cell r="C477">
            <v>240</v>
          </cell>
          <cell r="G477">
            <v>75</v>
          </cell>
        </row>
        <row r="478">
          <cell r="A478" t="str">
            <v>3301#</v>
          </cell>
          <cell r="C478">
            <v>340</v>
          </cell>
          <cell r="G478">
            <v>33</v>
          </cell>
        </row>
        <row r="479">
          <cell r="A479" t="str">
            <v>3301#</v>
          </cell>
          <cell r="C479">
            <v>440</v>
          </cell>
          <cell r="G479">
            <v>13</v>
          </cell>
        </row>
        <row r="480">
          <cell r="A480">
            <v>3302</v>
          </cell>
          <cell r="C480">
            <v>140</v>
          </cell>
          <cell r="G480">
            <v>-4268.0200000000004</v>
          </cell>
        </row>
        <row r="481">
          <cell r="A481">
            <v>3302</v>
          </cell>
          <cell r="C481">
            <v>142</v>
          </cell>
          <cell r="G481">
            <v>-50</v>
          </cell>
        </row>
        <row r="482">
          <cell r="A482">
            <v>3302</v>
          </cell>
          <cell r="C482">
            <v>147</v>
          </cell>
          <cell r="G482">
            <v>-52.17</v>
          </cell>
        </row>
        <row r="483">
          <cell r="A483">
            <v>3302</v>
          </cell>
          <cell r="C483">
            <v>240</v>
          </cell>
          <cell r="G483">
            <v>-489.4</v>
          </cell>
        </row>
        <row r="484">
          <cell r="A484">
            <v>3302</v>
          </cell>
          <cell r="C484">
            <v>340</v>
          </cell>
          <cell r="G484">
            <v>-946.08</v>
          </cell>
        </row>
        <row r="485">
          <cell r="A485">
            <v>3302</v>
          </cell>
          <cell r="C485">
            <v>440</v>
          </cell>
          <cell r="G485">
            <v>-413.91</v>
          </cell>
        </row>
        <row r="486">
          <cell r="A486" t="str">
            <v>3302#</v>
          </cell>
          <cell r="C486">
            <v>140</v>
          </cell>
          <cell r="G486">
            <v>74</v>
          </cell>
        </row>
        <row r="487">
          <cell r="A487" t="str">
            <v>3302#</v>
          </cell>
          <cell r="C487">
            <v>142</v>
          </cell>
          <cell r="G487">
            <v>1</v>
          </cell>
        </row>
        <row r="488">
          <cell r="A488" t="str">
            <v>3302#</v>
          </cell>
          <cell r="C488">
            <v>147</v>
          </cell>
          <cell r="G488">
            <v>1</v>
          </cell>
        </row>
        <row r="489">
          <cell r="A489" t="str">
            <v>3302#</v>
          </cell>
          <cell r="C489">
            <v>240</v>
          </cell>
          <cell r="G489">
            <v>9</v>
          </cell>
        </row>
        <row r="490">
          <cell r="A490" t="str">
            <v>3302#</v>
          </cell>
          <cell r="C490">
            <v>340</v>
          </cell>
          <cell r="G490">
            <v>16</v>
          </cell>
        </row>
        <row r="491">
          <cell r="A491" t="str">
            <v>3302#</v>
          </cell>
          <cell r="C491">
            <v>440</v>
          </cell>
          <cell r="G491">
            <v>7</v>
          </cell>
        </row>
        <row r="492">
          <cell r="A492">
            <v>3304</v>
          </cell>
          <cell r="C492">
            <v>140</v>
          </cell>
          <cell r="G492">
            <v>-172.28</v>
          </cell>
        </row>
        <row r="493">
          <cell r="A493">
            <v>3304</v>
          </cell>
          <cell r="C493">
            <v>147</v>
          </cell>
          <cell r="G493">
            <v>-102.96</v>
          </cell>
        </row>
        <row r="494">
          <cell r="A494">
            <v>3304</v>
          </cell>
          <cell r="C494">
            <v>240</v>
          </cell>
          <cell r="G494">
            <v>-1519.44</v>
          </cell>
        </row>
        <row r="495">
          <cell r="A495">
            <v>3304</v>
          </cell>
          <cell r="C495">
            <v>340</v>
          </cell>
          <cell r="G495">
            <v>-682.78</v>
          </cell>
        </row>
        <row r="496">
          <cell r="A496">
            <v>3304</v>
          </cell>
          <cell r="C496">
            <v>440</v>
          </cell>
          <cell r="G496">
            <v>316.75</v>
          </cell>
        </row>
        <row r="497">
          <cell r="A497" t="str">
            <v>3304#</v>
          </cell>
          <cell r="C497">
            <v>140</v>
          </cell>
          <cell r="G497">
            <v>6</v>
          </cell>
        </row>
        <row r="498">
          <cell r="A498" t="str">
            <v>3304#</v>
          </cell>
          <cell r="C498">
            <v>147</v>
          </cell>
          <cell r="G498">
            <v>0</v>
          </cell>
        </row>
        <row r="499">
          <cell r="A499" t="str">
            <v>3304#</v>
          </cell>
          <cell r="C499">
            <v>240</v>
          </cell>
          <cell r="G499">
            <v>15</v>
          </cell>
        </row>
        <row r="500">
          <cell r="A500" t="str">
            <v>3304#</v>
          </cell>
          <cell r="C500">
            <v>340</v>
          </cell>
          <cell r="G500">
            <v>7</v>
          </cell>
        </row>
        <row r="501">
          <cell r="A501" t="str">
            <v>3304#</v>
          </cell>
          <cell r="C501">
            <v>440</v>
          </cell>
          <cell r="G501">
            <v>-7</v>
          </cell>
        </row>
        <row r="502">
          <cell r="A502" t="str">
            <v>3305#</v>
          </cell>
          <cell r="C502">
            <v>140</v>
          </cell>
          <cell r="G502">
            <v>0</v>
          </cell>
        </row>
        <row r="503">
          <cell r="A503" t="str">
            <v>3305#</v>
          </cell>
          <cell r="C503">
            <v>147</v>
          </cell>
          <cell r="G503">
            <v>0</v>
          </cell>
        </row>
        <row r="504">
          <cell r="A504" t="str">
            <v>3305#</v>
          </cell>
          <cell r="C504">
            <v>240</v>
          </cell>
          <cell r="G504">
            <v>-42</v>
          </cell>
        </row>
        <row r="505">
          <cell r="A505" t="str">
            <v>3305#</v>
          </cell>
          <cell r="C505">
            <v>340</v>
          </cell>
          <cell r="G505">
            <v>-7</v>
          </cell>
        </row>
        <row r="506">
          <cell r="A506" t="str">
            <v>3305#</v>
          </cell>
          <cell r="C506">
            <v>440</v>
          </cell>
          <cell r="G506">
            <v>-6</v>
          </cell>
        </row>
        <row r="507">
          <cell r="A507">
            <v>3312</v>
          </cell>
          <cell r="C507">
            <v>140</v>
          </cell>
          <cell r="G507">
            <v>-2711.86</v>
          </cell>
        </row>
        <row r="508">
          <cell r="A508">
            <v>3312</v>
          </cell>
          <cell r="C508">
            <v>142</v>
          </cell>
          <cell r="G508">
            <v>0</v>
          </cell>
        </row>
        <row r="509">
          <cell r="A509">
            <v>3312</v>
          </cell>
          <cell r="C509">
            <v>147</v>
          </cell>
          <cell r="G509">
            <v>-1897</v>
          </cell>
        </row>
        <row r="510">
          <cell r="A510">
            <v>3312</v>
          </cell>
          <cell r="C510">
            <v>240</v>
          </cell>
          <cell r="G510">
            <v>-1422.97</v>
          </cell>
        </row>
        <row r="511">
          <cell r="A511">
            <v>3312</v>
          </cell>
          <cell r="C511">
            <v>340</v>
          </cell>
          <cell r="G511">
            <v>-1561.18</v>
          </cell>
        </row>
        <row r="512">
          <cell r="A512">
            <v>3312</v>
          </cell>
          <cell r="C512">
            <v>440</v>
          </cell>
          <cell r="G512">
            <v>-6749.85</v>
          </cell>
        </row>
        <row r="513">
          <cell r="A513" t="str">
            <v>3312#</v>
          </cell>
          <cell r="C513">
            <v>140</v>
          </cell>
          <cell r="G513">
            <v>12</v>
          </cell>
        </row>
        <row r="514">
          <cell r="A514" t="str">
            <v>3312#</v>
          </cell>
          <cell r="C514">
            <v>142</v>
          </cell>
          <cell r="G514">
            <v>0</v>
          </cell>
        </row>
        <row r="515">
          <cell r="A515" t="str">
            <v>3312#</v>
          </cell>
          <cell r="C515">
            <v>147</v>
          </cell>
          <cell r="G515">
            <v>7</v>
          </cell>
        </row>
        <row r="516">
          <cell r="A516" t="str">
            <v>3312#</v>
          </cell>
          <cell r="C516">
            <v>340</v>
          </cell>
          <cell r="G516">
            <v>9</v>
          </cell>
        </row>
        <row r="517">
          <cell r="A517" t="str">
            <v>3312#</v>
          </cell>
          <cell r="C517">
            <v>440</v>
          </cell>
          <cell r="G517">
            <v>25</v>
          </cell>
        </row>
        <row r="518">
          <cell r="A518">
            <v>3320</v>
          </cell>
          <cell r="C518">
            <v>140</v>
          </cell>
          <cell r="G518">
            <v>-4136.34</v>
          </cell>
        </row>
        <row r="519">
          <cell r="A519">
            <v>3320</v>
          </cell>
          <cell r="C519">
            <v>142</v>
          </cell>
          <cell r="G519">
            <v>-1363.08</v>
          </cell>
        </row>
        <row r="520">
          <cell r="A520">
            <v>3320</v>
          </cell>
          <cell r="C520">
            <v>147</v>
          </cell>
          <cell r="G520">
            <v>-378</v>
          </cell>
        </row>
        <row r="521">
          <cell r="A521">
            <v>3320</v>
          </cell>
          <cell r="C521">
            <v>240</v>
          </cell>
          <cell r="G521">
            <v>-4309.1000000000004</v>
          </cell>
        </row>
        <row r="522">
          <cell r="A522">
            <v>3320</v>
          </cell>
          <cell r="C522">
            <v>340</v>
          </cell>
          <cell r="G522">
            <v>-2725.18</v>
          </cell>
        </row>
        <row r="523">
          <cell r="A523">
            <v>3320</v>
          </cell>
          <cell r="C523">
            <v>440</v>
          </cell>
          <cell r="G523">
            <v>-583.20000000000005</v>
          </cell>
        </row>
        <row r="524">
          <cell r="A524" t="str">
            <v>3320#</v>
          </cell>
          <cell r="C524">
            <v>140</v>
          </cell>
          <cell r="G524">
            <v>21</v>
          </cell>
        </row>
        <row r="525">
          <cell r="A525" t="str">
            <v>3320#</v>
          </cell>
          <cell r="C525">
            <v>142</v>
          </cell>
          <cell r="G525">
            <v>5</v>
          </cell>
        </row>
        <row r="526">
          <cell r="A526" t="str">
            <v>3320#</v>
          </cell>
          <cell r="C526">
            <v>147</v>
          </cell>
          <cell r="G526">
            <v>2</v>
          </cell>
        </row>
        <row r="527">
          <cell r="A527" t="str">
            <v>3320#</v>
          </cell>
          <cell r="C527">
            <v>240</v>
          </cell>
          <cell r="G527">
            <v>21</v>
          </cell>
        </row>
        <row r="528">
          <cell r="A528" t="str">
            <v>3320#</v>
          </cell>
          <cell r="C528">
            <v>340</v>
          </cell>
          <cell r="G528">
            <v>13</v>
          </cell>
        </row>
        <row r="529">
          <cell r="A529" t="str">
            <v>3320#</v>
          </cell>
          <cell r="C529">
            <v>440</v>
          </cell>
          <cell r="G529">
            <v>5</v>
          </cell>
        </row>
        <row r="530">
          <cell r="A530">
            <v>3340</v>
          </cell>
          <cell r="C530">
            <v>140</v>
          </cell>
          <cell r="G530">
            <v>-13407.03</v>
          </cell>
        </row>
        <row r="531">
          <cell r="A531">
            <v>3340</v>
          </cell>
          <cell r="C531">
            <v>142</v>
          </cell>
          <cell r="G531">
            <v>-2154.56</v>
          </cell>
        </row>
        <row r="532">
          <cell r="A532">
            <v>3340</v>
          </cell>
          <cell r="C532">
            <v>147</v>
          </cell>
          <cell r="G532">
            <v>-14579.31</v>
          </cell>
        </row>
        <row r="533">
          <cell r="A533">
            <v>3340</v>
          </cell>
          <cell r="C533">
            <v>150</v>
          </cell>
          <cell r="G533">
            <v>-5170</v>
          </cell>
        </row>
        <row r="534">
          <cell r="A534">
            <v>3340</v>
          </cell>
          <cell r="C534">
            <v>240</v>
          </cell>
          <cell r="G534">
            <v>-11077.14</v>
          </cell>
        </row>
        <row r="535">
          <cell r="A535">
            <v>3340</v>
          </cell>
          <cell r="C535">
            <v>340</v>
          </cell>
          <cell r="G535">
            <v>-1351.42</v>
          </cell>
        </row>
        <row r="536">
          <cell r="A536">
            <v>3340</v>
          </cell>
          <cell r="C536">
            <v>440</v>
          </cell>
          <cell r="G536">
            <v>-48057.05</v>
          </cell>
        </row>
        <row r="537">
          <cell r="A537" t="str">
            <v>3340#</v>
          </cell>
          <cell r="C537">
            <v>140</v>
          </cell>
          <cell r="G537">
            <v>112</v>
          </cell>
        </row>
        <row r="538">
          <cell r="A538" t="str">
            <v>3340#</v>
          </cell>
          <cell r="C538">
            <v>142</v>
          </cell>
          <cell r="G538">
            <v>33</v>
          </cell>
        </row>
        <row r="539">
          <cell r="A539" t="str">
            <v>3340#</v>
          </cell>
          <cell r="C539">
            <v>147</v>
          </cell>
          <cell r="G539">
            <v>58</v>
          </cell>
        </row>
        <row r="540">
          <cell r="A540" t="str">
            <v>3340#</v>
          </cell>
          <cell r="C540">
            <v>150</v>
          </cell>
          <cell r="G540">
            <v>20</v>
          </cell>
        </row>
        <row r="541">
          <cell r="A541" t="str">
            <v>3340#</v>
          </cell>
          <cell r="C541">
            <v>240</v>
          </cell>
          <cell r="G541">
            <v>118</v>
          </cell>
        </row>
        <row r="542">
          <cell r="A542" t="str">
            <v>3340#</v>
          </cell>
          <cell r="C542">
            <v>340</v>
          </cell>
          <cell r="G542">
            <v>15</v>
          </cell>
        </row>
        <row r="543">
          <cell r="A543" t="str">
            <v>3340#</v>
          </cell>
          <cell r="C543">
            <v>440</v>
          </cell>
          <cell r="G543">
            <v>166</v>
          </cell>
        </row>
        <row r="544">
          <cell r="A544">
            <v>3390</v>
          </cell>
          <cell r="C544">
            <v>140</v>
          </cell>
          <cell r="G544">
            <v>-51694.89</v>
          </cell>
        </row>
        <row r="545">
          <cell r="A545">
            <v>3390</v>
          </cell>
          <cell r="C545">
            <v>142</v>
          </cell>
          <cell r="G545">
            <v>-7536.74</v>
          </cell>
        </row>
        <row r="546">
          <cell r="A546">
            <v>3390</v>
          </cell>
          <cell r="C546">
            <v>147</v>
          </cell>
          <cell r="G546">
            <v>-3936.69</v>
          </cell>
        </row>
        <row r="547">
          <cell r="A547">
            <v>3390</v>
          </cell>
          <cell r="C547">
            <v>240</v>
          </cell>
          <cell r="G547">
            <v>-9088.0400000000009</v>
          </cell>
        </row>
        <row r="548">
          <cell r="A548">
            <v>3390</v>
          </cell>
          <cell r="C548">
            <v>340</v>
          </cell>
          <cell r="G548">
            <v>-11997.67</v>
          </cell>
        </row>
        <row r="549">
          <cell r="A549">
            <v>3390</v>
          </cell>
          <cell r="C549">
            <v>440</v>
          </cell>
          <cell r="G549">
            <v>-2507.4499999999998</v>
          </cell>
        </row>
        <row r="550">
          <cell r="A550" t="str">
            <v>3390#</v>
          </cell>
          <cell r="C550">
            <v>140</v>
          </cell>
          <cell r="G550">
            <v>136</v>
          </cell>
        </row>
        <row r="551">
          <cell r="A551" t="str">
            <v>3390#</v>
          </cell>
          <cell r="C551">
            <v>142</v>
          </cell>
          <cell r="G551">
            <v>18</v>
          </cell>
        </row>
        <row r="552">
          <cell r="A552" t="str">
            <v>3390#</v>
          </cell>
          <cell r="C552">
            <v>147</v>
          </cell>
          <cell r="G552">
            <v>13</v>
          </cell>
        </row>
        <row r="553">
          <cell r="A553" t="str">
            <v>3390#</v>
          </cell>
          <cell r="C553">
            <v>240</v>
          </cell>
          <cell r="G553">
            <v>37</v>
          </cell>
        </row>
        <row r="554">
          <cell r="A554" t="str">
            <v>3390#</v>
          </cell>
          <cell r="C554">
            <v>340</v>
          </cell>
          <cell r="G554">
            <v>48</v>
          </cell>
        </row>
        <row r="555">
          <cell r="A555" t="str">
            <v>3390#</v>
          </cell>
          <cell r="C555">
            <v>440</v>
          </cell>
          <cell r="G555">
            <v>9</v>
          </cell>
        </row>
        <row r="556">
          <cell r="A556">
            <v>3400</v>
          </cell>
          <cell r="C556">
            <v>140</v>
          </cell>
          <cell r="G556">
            <v>-68508.33</v>
          </cell>
        </row>
        <row r="557">
          <cell r="A557">
            <v>3400</v>
          </cell>
          <cell r="C557">
            <v>142</v>
          </cell>
          <cell r="G557">
            <v>-12130.19</v>
          </cell>
        </row>
        <row r="558">
          <cell r="A558">
            <v>3400</v>
          </cell>
          <cell r="C558">
            <v>147</v>
          </cell>
          <cell r="G558">
            <v>-2979.09</v>
          </cell>
        </row>
        <row r="559">
          <cell r="A559">
            <v>3400</v>
          </cell>
          <cell r="C559">
            <v>240</v>
          </cell>
          <cell r="G559">
            <v>-36097.160000000003</v>
          </cell>
        </row>
        <row r="560">
          <cell r="A560">
            <v>3400</v>
          </cell>
          <cell r="C560">
            <v>340</v>
          </cell>
          <cell r="G560">
            <v>-24198.06</v>
          </cell>
        </row>
        <row r="561">
          <cell r="A561">
            <v>3400</v>
          </cell>
          <cell r="C561">
            <v>440</v>
          </cell>
          <cell r="G561">
            <v>-10697.11</v>
          </cell>
        </row>
        <row r="562">
          <cell r="A562" t="str">
            <v>3400#</v>
          </cell>
          <cell r="C562">
            <v>140</v>
          </cell>
          <cell r="G562">
            <v>523</v>
          </cell>
        </row>
        <row r="563">
          <cell r="A563" t="str">
            <v>3400#</v>
          </cell>
          <cell r="C563">
            <v>142</v>
          </cell>
          <cell r="G563">
            <v>91</v>
          </cell>
        </row>
        <row r="564">
          <cell r="A564" t="str">
            <v>3400#</v>
          </cell>
          <cell r="C564">
            <v>147</v>
          </cell>
          <cell r="G564">
            <v>33</v>
          </cell>
        </row>
        <row r="565">
          <cell r="A565" t="str">
            <v>3400#</v>
          </cell>
          <cell r="C565">
            <v>240</v>
          </cell>
          <cell r="G565">
            <v>274</v>
          </cell>
        </row>
        <row r="566">
          <cell r="A566" t="str">
            <v>3400#</v>
          </cell>
          <cell r="C566">
            <v>340</v>
          </cell>
          <cell r="G566">
            <v>198</v>
          </cell>
        </row>
        <row r="567">
          <cell r="A567" t="str">
            <v>3400#</v>
          </cell>
          <cell r="C567">
            <v>440</v>
          </cell>
          <cell r="G567">
            <v>97</v>
          </cell>
        </row>
        <row r="568">
          <cell r="A568">
            <v>3410</v>
          </cell>
          <cell r="C568">
            <v>140</v>
          </cell>
          <cell r="G568">
            <v>-4123.99</v>
          </cell>
        </row>
        <row r="569">
          <cell r="A569">
            <v>3410</v>
          </cell>
          <cell r="C569">
            <v>142</v>
          </cell>
          <cell r="G569">
            <v>0</v>
          </cell>
        </row>
        <row r="570">
          <cell r="A570">
            <v>3410</v>
          </cell>
          <cell r="C570">
            <v>147</v>
          </cell>
          <cell r="G570">
            <v>-445</v>
          </cell>
        </row>
        <row r="571">
          <cell r="A571">
            <v>3410</v>
          </cell>
          <cell r="C571">
            <v>440</v>
          </cell>
          <cell r="G571">
            <v>-727.5</v>
          </cell>
        </row>
        <row r="572">
          <cell r="A572" t="str">
            <v>3410#</v>
          </cell>
          <cell r="C572">
            <v>140</v>
          </cell>
          <cell r="G572">
            <v>237</v>
          </cell>
        </row>
        <row r="573">
          <cell r="A573" t="str">
            <v>3410#</v>
          </cell>
          <cell r="C573">
            <v>142</v>
          </cell>
          <cell r="G573">
            <v>0</v>
          </cell>
        </row>
        <row r="574">
          <cell r="A574" t="str">
            <v>3410#</v>
          </cell>
          <cell r="C574">
            <v>147</v>
          </cell>
          <cell r="G574">
            <v>28</v>
          </cell>
        </row>
        <row r="575">
          <cell r="A575" t="str">
            <v>3410#</v>
          </cell>
          <cell r="C575">
            <v>440</v>
          </cell>
          <cell r="G575">
            <v>90</v>
          </cell>
        </row>
        <row r="576">
          <cell r="A576">
            <v>3430</v>
          </cell>
          <cell r="C576">
            <v>140</v>
          </cell>
          <cell r="G576">
            <v>-47.91</v>
          </cell>
        </row>
        <row r="577">
          <cell r="A577">
            <v>3430</v>
          </cell>
          <cell r="C577">
            <v>142</v>
          </cell>
          <cell r="G577">
            <v>-963.47</v>
          </cell>
        </row>
        <row r="578">
          <cell r="A578">
            <v>3430</v>
          </cell>
          <cell r="C578">
            <v>147</v>
          </cell>
          <cell r="G578">
            <v>-460</v>
          </cell>
        </row>
        <row r="579">
          <cell r="A579">
            <v>3430</v>
          </cell>
          <cell r="C579">
            <v>240</v>
          </cell>
          <cell r="G579">
            <v>-3402.05</v>
          </cell>
        </row>
        <row r="580">
          <cell r="A580">
            <v>3430</v>
          </cell>
          <cell r="C580">
            <v>340</v>
          </cell>
          <cell r="G580">
            <v>-829.22</v>
          </cell>
        </row>
        <row r="581">
          <cell r="A581">
            <v>3430</v>
          </cell>
          <cell r="C581">
            <v>440</v>
          </cell>
          <cell r="G581">
            <v>-733.99</v>
          </cell>
        </row>
        <row r="582">
          <cell r="A582" t="str">
            <v>3430#</v>
          </cell>
          <cell r="C582">
            <v>140</v>
          </cell>
          <cell r="G582">
            <v>20</v>
          </cell>
        </row>
        <row r="583">
          <cell r="A583" t="str">
            <v>3430#</v>
          </cell>
          <cell r="C583">
            <v>142</v>
          </cell>
          <cell r="G583">
            <v>47</v>
          </cell>
        </row>
        <row r="584">
          <cell r="A584" t="str">
            <v>3430#</v>
          </cell>
          <cell r="C584">
            <v>147</v>
          </cell>
          <cell r="G584">
            <v>23</v>
          </cell>
        </row>
        <row r="585">
          <cell r="A585" t="str">
            <v>3430#</v>
          </cell>
          <cell r="C585">
            <v>240</v>
          </cell>
          <cell r="G585">
            <v>100</v>
          </cell>
        </row>
        <row r="586">
          <cell r="A586" t="str">
            <v>3430#</v>
          </cell>
          <cell r="C586">
            <v>340</v>
          </cell>
          <cell r="G586">
            <v>15</v>
          </cell>
        </row>
        <row r="587">
          <cell r="A587" t="str">
            <v>3430#</v>
          </cell>
          <cell r="C587">
            <v>440</v>
          </cell>
          <cell r="G587">
            <v>85</v>
          </cell>
        </row>
        <row r="588">
          <cell r="A588">
            <v>3160</v>
          </cell>
          <cell r="C588">
            <v>130</v>
          </cell>
          <cell r="G588">
            <v>0</v>
          </cell>
        </row>
        <row r="589">
          <cell r="A589">
            <v>3160</v>
          </cell>
          <cell r="C589">
            <v>230</v>
          </cell>
          <cell r="G589">
            <v>0</v>
          </cell>
        </row>
        <row r="590">
          <cell r="A590">
            <v>3160</v>
          </cell>
          <cell r="C590">
            <v>330</v>
          </cell>
          <cell r="G590">
            <v>0</v>
          </cell>
        </row>
        <row r="591">
          <cell r="A591">
            <v>3160</v>
          </cell>
          <cell r="C591">
            <v>430</v>
          </cell>
          <cell r="G591">
            <v>0</v>
          </cell>
        </row>
        <row r="592">
          <cell r="A592">
            <v>3465</v>
          </cell>
          <cell r="C592">
            <v>130</v>
          </cell>
          <cell r="G592">
            <v>-90176.35</v>
          </cell>
        </row>
        <row r="593">
          <cell r="A593">
            <v>3465</v>
          </cell>
          <cell r="C593">
            <v>230</v>
          </cell>
          <cell r="G593">
            <v>-132320.5</v>
          </cell>
        </row>
        <row r="594">
          <cell r="A594">
            <v>3465</v>
          </cell>
          <cell r="C594">
            <v>330</v>
          </cell>
          <cell r="G594">
            <v>-22476.68</v>
          </cell>
        </row>
        <row r="595">
          <cell r="A595">
            <v>3465</v>
          </cell>
          <cell r="C595">
            <v>430</v>
          </cell>
          <cell r="G595">
            <v>-37285.120000000003</v>
          </cell>
        </row>
        <row r="596">
          <cell r="A596">
            <v>3465</v>
          </cell>
          <cell r="C596">
            <v>935</v>
          </cell>
          <cell r="G596">
            <v>-128529.99</v>
          </cell>
        </row>
        <row r="597">
          <cell r="A597">
            <v>3465</v>
          </cell>
          <cell r="C597">
            <v>936</v>
          </cell>
          <cell r="G597">
            <v>-54726.83</v>
          </cell>
        </row>
        <row r="598">
          <cell r="A598">
            <v>3466</v>
          </cell>
          <cell r="C598">
            <v>130</v>
          </cell>
          <cell r="G598">
            <v>-213094.14</v>
          </cell>
        </row>
        <row r="599">
          <cell r="A599">
            <v>3466</v>
          </cell>
          <cell r="C599">
            <v>230</v>
          </cell>
          <cell r="G599">
            <v>-86996.53</v>
          </cell>
        </row>
        <row r="600">
          <cell r="A600">
            <v>3466</v>
          </cell>
          <cell r="C600">
            <v>330</v>
          </cell>
          <cell r="G600">
            <v>-39085.69</v>
          </cell>
        </row>
        <row r="601">
          <cell r="A601">
            <v>3466</v>
          </cell>
          <cell r="C601">
            <v>430</v>
          </cell>
          <cell r="G601">
            <v>-2125.8000000000002</v>
          </cell>
        </row>
        <row r="602">
          <cell r="A602">
            <v>3466</v>
          </cell>
          <cell r="C602">
            <v>935</v>
          </cell>
          <cell r="G602">
            <v>-7619.7</v>
          </cell>
        </row>
        <row r="603">
          <cell r="A603">
            <v>3466</v>
          </cell>
          <cell r="C603">
            <v>936</v>
          </cell>
          <cell r="G603">
            <v>-1291</v>
          </cell>
        </row>
        <row r="604">
          <cell r="A604">
            <v>3467</v>
          </cell>
          <cell r="C604">
            <v>130</v>
          </cell>
          <cell r="G604">
            <v>-63912.19</v>
          </cell>
        </row>
        <row r="605">
          <cell r="A605">
            <v>3467</v>
          </cell>
          <cell r="C605">
            <v>230</v>
          </cell>
          <cell r="G605">
            <v>-1046.17</v>
          </cell>
        </row>
        <row r="606">
          <cell r="A606">
            <v>3467</v>
          </cell>
          <cell r="C606">
            <v>330</v>
          </cell>
          <cell r="G606">
            <v>-7.48</v>
          </cell>
        </row>
        <row r="607">
          <cell r="A607">
            <v>3467</v>
          </cell>
          <cell r="C607">
            <v>430</v>
          </cell>
          <cell r="G607">
            <v>0</v>
          </cell>
        </row>
        <row r="608">
          <cell r="A608">
            <v>3467</v>
          </cell>
          <cell r="C608">
            <v>935</v>
          </cell>
          <cell r="G608">
            <v>-11184.76</v>
          </cell>
        </row>
        <row r="609">
          <cell r="A609">
            <v>3467</v>
          </cell>
          <cell r="C609">
            <v>936</v>
          </cell>
          <cell r="G609">
            <v>-1422.35</v>
          </cell>
        </row>
        <row r="610">
          <cell r="A610">
            <v>3468</v>
          </cell>
          <cell r="C610">
            <v>130</v>
          </cell>
          <cell r="G610">
            <v>-64429.33</v>
          </cell>
        </row>
        <row r="611">
          <cell r="A611">
            <v>3468</v>
          </cell>
          <cell r="C611">
            <v>230</v>
          </cell>
          <cell r="G611">
            <v>-38446.67</v>
          </cell>
        </row>
        <row r="612">
          <cell r="A612">
            <v>3468</v>
          </cell>
          <cell r="C612">
            <v>330</v>
          </cell>
          <cell r="G612">
            <v>-549.9</v>
          </cell>
        </row>
        <row r="613">
          <cell r="A613">
            <v>3468</v>
          </cell>
          <cell r="C613">
            <v>430</v>
          </cell>
          <cell r="G613">
            <v>-11422.01</v>
          </cell>
        </row>
        <row r="614">
          <cell r="A614">
            <v>3468</v>
          </cell>
          <cell r="C614">
            <v>935</v>
          </cell>
          <cell r="G614">
            <v>-678</v>
          </cell>
        </row>
        <row r="615">
          <cell r="A615">
            <v>3468</v>
          </cell>
          <cell r="C615">
            <v>936</v>
          </cell>
          <cell r="G615">
            <v>-1353.02</v>
          </cell>
        </row>
        <row r="616">
          <cell r="A616">
            <v>3475</v>
          </cell>
          <cell r="C616">
            <v>130</v>
          </cell>
          <cell r="G616">
            <v>-98888.13</v>
          </cell>
        </row>
        <row r="617">
          <cell r="A617">
            <v>3475</v>
          </cell>
          <cell r="C617">
            <v>132</v>
          </cell>
          <cell r="G617">
            <v>-12482</v>
          </cell>
        </row>
        <row r="618">
          <cell r="A618">
            <v>3475</v>
          </cell>
          <cell r="C618">
            <v>230</v>
          </cell>
          <cell r="G618">
            <v>-34643.06</v>
          </cell>
        </row>
        <row r="619">
          <cell r="A619">
            <v>3475</v>
          </cell>
          <cell r="C619">
            <v>330</v>
          </cell>
          <cell r="G619">
            <v>-31573.66</v>
          </cell>
        </row>
        <row r="620">
          <cell r="A620">
            <v>3475</v>
          </cell>
          <cell r="C620">
            <v>430</v>
          </cell>
          <cell r="G620">
            <v>-12383.39</v>
          </cell>
        </row>
        <row r="621">
          <cell r="A621">
            <v>3480</v>
          </cell>
          <cell r="C621">
            <v>130</v>
          </cell>
          <cell r="G621">
            <v>-7297.46</v>
          </cell>
        </row>
        <row r="622">
          <cell r="A622">
            <v>3480</v>
          </cell>
          <cell r="C622">
            <v>230</v>
          </cell>
          <cell r="G622">
            <v>-4389.45</v>
          </cell>
        </row>
        <row r="623">
          <cell r="A623">
            <v>3480</v>
          </cell>
          <cell r="C623">
            <v>330</v>
          </cell>
          <cell r="G623">
            <v>-6251.17</v>
          </cell>
        </row>
        <row r="624">
          <cell r="A624">
            <v>3480</v>
          </cell>
          <cell r="C624">
            <v>430</v>
          </cell>
          <cell r="G624">
            <v>-346.18</v>
          </cell>
        </row>
        <row r="625">
          <cell r="A625">
            <v>3481</v>
          </cell>
          <cell r="C625">
            <v>130</v>
          </cell>
          <cell r="G625">
            <v>-1098.83</v>
          </cell>
        </row>
        <row r="626">
          <cell r="A626">
            <v>3481</v>
          </cell>
          <cell r="C626">
            <v>230</v>
          </cell>
          <cell r="G626">
            <v>-785</v>
          </cell>
        </row>
        <row r="627">
          <cell r="A627">
            <v>3481</v>
          </cell>
          <cell r="C627">
            <v>330</v>
          </cell>
          <cell r="G627">
            <v>-886</v>
          </cell>
        </row>
        <row r="628">
          <cell r="A628">
            <v>3481</v>
          </cell>
          <cell r="C628">
            <v>430</v>
          </cell>
          <cell r="G628">
            <v>-454.6</v>
          </cell>
        </row>
        <row r="629">
          <cell r="A629">
            <v>3482</v>
          </cell>
          <cell r="C629">
            <v>130</v>
          </cell>
          <cell r="G629">
            <v>-4068.2</v>
          </cell>
        </row>
        <row r="630">
          <cell r="A630">
            <v>3482</v>
          </cell>
          <cell r="C630">
            <v>230</v>
          </cell>
          <cell r="G630">
            <v>-1191.07</v>
          </cell>
        </row>
        <row r="631">
          <cell r="A631">
            <v>3482</v>
          </cell>
          <cell r="C631">
            <v>330</v>
          </cell>
          <cell r="G631">
            <v>-1718.34</v>
          </cell>
        </row>
        <row r="632">
          <cell r="A632">
            <v>3482</v>
          </cell>
          <cell r="C632">
            <v>430</v>
          </cell>
          <cell r="G632">
            <v>-6429.19</v>
          </cell>
        </row>
        <row r="633">
          <cell r="A633">
            <v>3495</v>
          </cell>
          <cell r="C633">
            <v>130</v>
          </cell>
          <cell r="G633">
            <v>0</v>
          </cell>
        </row>
        <row r="634">
          <cell r="A634">
            <v>3500</v>
          </cell>
          <cell r="C634">
            <v>130</v>
          </cell>
          <cell r="G634">
            <v>-10856.49</v>
          </cell>
        </row>
        <row r="635">
          <cell r="A635">
            <v>3500</v>
          </cell>
          <cell r="C635">
            <v>132</v>
          </cell>
          <cell r="G635">
            <v>-3762</v>
          </cell>
        </row>
        <row r="636">
          <cell r="A636">
            <v>3500</v>
          </cell>
          <cell r="C636">
            <v>230</v>
          </cell>
          <cell r="G636">
            <v>-8621.01</v>
          </cell>
        </row>
        <row r="637">
          <cell r="A637">
            <v>3500</v>
          </cell>
          <cell r="C637">
            <v>330</v>
          </cell>
          <cell r="G637">
            <v>-10820.95</v>
          </cell>
        </row>
        <row r="638">
          <cell r="A638">
            <v>3500</v>
          </cell>
          <cell r="C638">
            <v>430</v>
          </cell>
          <cell r="G638">
            <v>-2060.35</v>
          </cell>
        </row>
        <row r="639">
          <cell r="A639">
            <v>3505</v>
          </cell>
          <cell r="C639">
            <v>130</v>
          </cell>
          <cell r="G639">
            <v>-17064.09</v>
          </cell>
        </row>
        <row r="640">
          <cell r="A640">
            <v>3505</v>
          </cell>
          <cell r="C640">
            <v>132</v>
          </cell>
          <cell r="G640">
            <v>-3770</v>
          </cell>
        </row>
        <row r="641">
          <cell r="A641">
            <v>3505</v>
          </cell>
          <cell r="C641">
            <v>230</v>
          </cell>
          <cell r="G641">
            <v>-9158.48</v>
          </cell>
        </row>
        <row r="642">
          <cell r="A642">
            <v>3505</v>
          </cell>
          <cell r="C642">
            <v>330</v>
          </cell>
          <cell r="G642">
            <v>-982.25</v>
          </cell>
        </row>
        <row r="643">
          <cell r="A643">
            <v>3505</v>
          </cell>
          <cell r="C643">
            <v>430</v>
          </cell>
          <cell r="G643">
            <v>-99156.37</v>
          </cell>
        </row>
        <row r="644">
          <cell r="A644">
            <v>3505</v>
          </cell>
          <cell r="C644">
            <v>935</v>
          </cell>
          <cell r="G644">
            <v>-11869.74</v>
          </cell>
        </row>
        <row r="645">
          <cell r="A645">
            <v>3505</v>
          </cell>
          <cell r="C645">
            <v>936</v>
          </cell>
          <cell r="G645">
            <v>0</v>
          </cell>
        </row>
        <row r="646">
          <cell r="A646">
            <v>3510</v>
          </cell>
          <cell r="C646">
            <v>130</v>
          </cell>
          <cell r="G646">
            <v>0</v>
          </cell>
        </row>
        <row r="647">
          <cell r="A647" t="str">
            <v>4076R</v>
          </cell>
          <cell r="C647">
            <v>100</v>
          </cell>
          <cell r="G647">
            <v>0</v>
          </cell>
        </row>
        <row r="648">
          <cell r="A648" t="str">
            <v>4076R</v>
          </cell>
          <cell r="C648">
            <v>110</v>
          </cell>
          <cell r="G648">
            <v>0</v>
          </cell>
        </row>
        <row r="649">
          <cell r="A649" t="str">
            <v>4076R</v>
          </cell>
          <cell r="C649">
            <v>200</v>
          </cell>
          <cell r="G649">
            <v>-3243.6</v>
          </cell>
        </row>
        <row r="650">
          <cell r="A650" t="str">
            <v>4090R</v>
          </cell>
          <cell r="C650">
            <v>100</v>
          </cell>
          <cell r="G650">
            <v>92134.99</v>
          </cell>
        </row>
        <row r="651">
          <cell r="A651" t="str">
            <v>4090R</v>
          </cell>
          <cell r="C651">
            <v>110</v>
          </cell>
          <cell r="G651">
            <v>0</v>
          </cell>
        </row>
        <row r="652">
          <cell r="A652" t="str">
            <v>4090R</v>
          </cell>
          <cell r="C652">
            <v>200</v>
          </cell>
          <cell r="G652">
            <v>70286.990000000005</v>
          </cell>
        </row>
        <row r="653">
          <cell r="A653" t="str">
            <v>4090R</v>
          </cell>
          <cell r="C653">
            <v>210</v>
          </cell>
          <cell r="G653">
            <v>54103.39</v>
          </cell>
        </row>
        <row r="654">
          <cell r="A654" t="str">
            <v>4090RR</v>
          </cell>
          <cell r="C654">
            <v>110</v>
          </cell>
          <cell r="G654">
            <v>-615.74</v>
          </cell>
        </row>
        <row r="655">
          <cell r="A655" t="str">
            <v>4095R</v>
          </cell>
          <cell r="C655">
            <v>100</v>
          </cell>
          <cell r="G655">
            <v>0</v>
          </cell>
        </row>
        <row r="656">
          <cell r="A656" t="str">
            <v>4095R</v>
          </cell>
          <cell r="C656">
            <v>110</v>
          </cell>
          <cell r="G656">
            <v>8.69</v>
          </cell>
        </row>
        <row r="657">
          <cell r="A657" t="str">
            <v>4095R</v>
          </cell>
          <cell r="C657">
            <v>200</v>
          </cell>
          <cell r="G657">
            <v>22646.63</v>
          </cell>
        </row>
        <row r="658">
          <cell r="A658" t="str">
            <v>4095R</v>
          </cell>
          <cell r="C658">
            <v>210</v>
          </cell>
          <cell r="G658">
            <v>44826.27</v>
          </cell>
        </row>
        <row r="659">
          <cell r="A659" t="str">
            <v>4095RR</v>
          </cell>
          <cell r="C659">
            <v>110</v>
          </cell>
          <cell r="G659">
            <v>-604.62</v>
          </cell>
        </row>
        <row r="660">
          <cell r="A660" t="str">
            <v>4105R</v>
          </cell>
          <cell r="C660">
            <v>100</v>
          </cell>
          <cell r="G660">
            <v>-1298.55</v>
          </cell>
        </row>
        <row r="661">
          <cell r="A661" t="str">
            <v>4105R</v>
          </cell>
          <cell r="C661">
            <v>110</v>
          </cell>
          <cell r="G661">
            <v>-7.83</v>
          </cell>
        </row>
        <row r="662">
          <cell r="A662" t="str">
            <v>4105R</v>
          </cell>
          <cell r="C662">
            <v>200</v>
          </cell>
          <cell r="G662">
            <v>11335.51</v>
          </cell>
        </row>
        <row r="663">
          <cell r="A663" t="str">
            <v>4105R</v>
          </cell>
          <cell r="C663">
            <v>210</v>
          </cell>
          <cell r="G663">
            <v>0</v>
          </cell>
        </row>
        <row r="664">
          <cell r="A664" t="str">
            <v>4105RR</v>
          </cell>
          <cell r="C664">
            <v>110</v>
          </cell>
          <cell r="G664">
            <v>0</v>
          </cell>
        </row>
        <row r="665">
          <cell r="A665" t="str">
            <v>4002R</v>
          </cell>
          <cell r="C665">
            <v>100</v>
          </cell>
          <cell r="G665">
            <v>247.89</v>
          </cell>
        </row>
        <row r="666">
          <cell r="A666" t="str">
            <v>4002R</v>
          </cell>
          <cell r="C666">
            <v>110</v>
          </cell>
          <cell r="G666">
            <v>84048.13</v>
          </cell>
        </row>
        <row r="667">
          <cell r="A667" t="str">
            <v>4002R</v>
          </cell>
          <cell r="C667">
            <v>200</v>
          </cell>
          <cell r="G667">
            <v>0</v>
          </cell>
        </row>
        <row r="668">
          <cell r="A668" t="str">
            <v>4002R</v>
          </cell>
          <cell r="C668">
            <v>210</v>
          </cell>
          <cell r="G668">
            <v>28229.57</v>
          </cell>
        </row>
        <row r="669">
          <cell r="A669" t="str">
            <v>4002RR</v>
          </cell>
          <cell r="C669">
            <v>110</v>
          </cell>
          <cell r="G669">
            <v>-1035.3599999999999</v>
          </cell>
        </row>
        <row r="670">
          <cell r="A670" t="str">
            <v>4002RR</v>
          </cell>
          <cell r="C670">
            <v>210</v>
          </cell>
          <cell r="G670">
            <v>-309.76</v>
          </cell>
        </row>
        <row r="671">
          <cell r="A671" t="str">
            <v>4004R</v>
          </cell>
          <cell r="C671">
            <v>100</v>
          </cell>
          <cell r="G671">
            <v>0</v>
          </cell>
        </row>
        <row r="672">
          <cell r="A672" t="str">
            <v>4004R</v>
          </cell>
          <cell r="C672">
            <v>110</v>
          </cell>
          <cell r="G672">
            <v>66290.490000000005</v>
          </cell>
        </row>
        <row r="673">
          <cell r="A673" t="str">
            <v>4004R</v>
          </cell>
          <cell r="C673">
            <v>200</v>
          </cell>
          <cell r="G673">
            <v>0</v>
          </cell>
        </row>
        <row r="674">
          <cell r="A674" t="str">
            <v>4004R</v>
          </cell>
          <cell r="C674">
            <v>210</v>
          </cell>
          <cell r="G674">
            <v>0</v>
          </cell>
        </row>
        <row r="675">
          <cell r="A675" t="str">
            <v>4004RR</v>
          </cell>
          <cell r="C675">
            <v>110</v>
          </cell>
          <cell r="G675">
            <v>-668.57</v>
          </cell>
        </row>
        <row r="676">
          <cell r="A676" t="str">
            <v>4004RR</v>
          </cell>
          <cell r="C676">
            <v>210</v>
          </cell>
          <cell r="G676">
            <v>0</v>
          </cell>
        </row>
        <row r="677">
          <cell r="A677" t="str">
            <v>4006R</v>
          </cell>
          <cell r="C677">
            <v>100</v>
          </cell>
          <cell r="G677">
            <v>0</v>
          </cell>
        </row>
        <row r="678">
          <cell r="A678" t="str">
            <v>4006R</v>
          </cell>
          <cell r="C678">
            <v>110</v>
          </cell>
          <cell r="G678">
            <v>0</v>
          </cell>
        </row>
        <row r="679">
          <cell r="A679" t="str">
            <v>4006R</v>
          </cell>
          <cell r="C679">
            <v>200</v>
          </cell>
          <cell r="G679">
            <v>0</v>
          </cell>
        </row>
        <row r="680">
          <cell r="A680" t="str">
            <v>4006R</v>
          </cell>
          <cell r="C680">
            <v>210</v>
          </cell>
          <cell r="G680">
            <v>0</v>
          </cell>
        </row>
        <row r="681">
          <cell r="A681" t="str">
            <v>4006RR</v>
          </cell>
          <cell r="C681">
            <v>110</v>
          </cell>
          <cell r="G681">
            <v>0</v>
          </cell>
        </row>
        <row r="682">
          <cell r="A682" t="str">
            <v>4006RR</v>
          </cell>
          <cell r="C682">
            <v>210</v>
          </cell>
          <cell r="G682">
            <v>0</v>
          </cell>
        </row>
        <row r="683">
          <cell r="A683" t="str">
            <v>4007R</v>
          </cell>
          <cell r="C683">
            <v>100</v>
          </cell>
          <cell r="G683">
            <v>0</v>
          </cell>
        </row>
        <row r="684">
          <cell r="A684" t="str">
            <v>4007R</v>
          </cell>
          <cell r="C684">
            <v>110</v>
          </cell>
          <cell r="G684">
            <v>0</v>
          </cell>
        </row>
        <row r="685">
          <cell r="A685" t="str">
            <v>4007R</v>
          </cell>
          <cell r="C685">
            <v>210</v>
          </cell>
          <cell r="G685">
            <v>0</v>
          </cell>
        </row>
        <row r="686">
          <cell r="A686" t="str">
            <v>4007RR</v>
          </cell>
          <cell r="C686">
            <v>110</v>
          </cell>
          <cell r="G686">
            <v>0</v>
          </cell>
        </row>
        <row r="687">
          <cell r="A687" t="str">
            <v>4007RR</v>
          </cell>
          <cell r="C687">
            <v>210</v>
          </cell>
          <cell r="G687">
            <v>0</v>
          </cell>
        </row>
        <row r="688">
          <cell r="A688" t="str">
            <v>4008R</v>
          </cell>
          <cell r="C688">
            <v>100</v>
          </cell>
          <cell r="G688">
            <v>421.64</v>
          </cell>
        </row>
        <row r="689">
          <cell r="A689" t="str">
            <v>4008R</v>
          </cell>
          <cell r="C689">
            <v>110</v>
          </cell>
          <cell r="G689">
            <v>0</v>
          </cell>
        </row>
        <row r="690">
          <cell r="A690" t="str">
            <v>4008R</v>
          </cell>
          <cell r="C690">
            <v>200</v>
          </cell>
          <cell r="G690">
            <v>0</v>
          </cell>
        </row>
        <row r="691">
          <cell r="A691" t="str">
            <v>4008R</v>
          </cell>
          <cell r="C691">
            <v>210</v>
          </cell>
          <cell r="G691">
            <v>0</v>
          </cell>
        </row>
        <row r="692">
          <cell r="A692" t="str">
            <v>4008RR</v>
          </cell>
          <cell r="C692">
            <v>110</v>
          </cell>
          <cell r="G692">
            <v>0</v>
          </cell>
        </row>
        <row r="693">
          <cell r="A693" t="str">
            <v>4008RR</v>
          </cell>
          <cell r="C693">
            <v>210</v>
          </cell>
          <cell r="G693">
            <v>0</v>
          </cell>
        </row>
        <row r="694">
          <cell r="A694" t="str">
            <v>4009R</v>
          </cell>
          <cell r="C694">
            <v>100</v>
          </cell>
          <cell r="G694">
            <v>0</v>
          </cell>
        </row>
        <row r="695">
          <cell r="A695" t="str">
            <v>4010R</v>
          </cell>
          <cell r="C695">
            <v>100</v>
          </cell>
          <cell r="G695">
            <v>0</v>
          </cell>
        </row>
        <row r="696">
          <cell r="A696" t="str">
            <v>4010R</v>
          </cell>
          <cell r="C696">
            <v>110</v>
          </cell>
          <cell r="G696">
            <v>0</v>
          </cell>
        </row>
        <row r="697">
          <cell r="A697" t="str">
            <v>4010R</v>
          </cell>
          <cell r="C697">
            <v>200</v>
          </cell>
          <cell r="G697">
            <v>0</v>
          </cell>
        </row>
        <row r="698">
          <cell r="A698" t="str">
            <v>4010RR</v>
          </cell>
          <cell r="C698">
            <v>110</v>
          </cell>
          <cell r="G698">
            <v>0</v>
          </cell>
        </row>
        <row r="699">
          <cell r="A699" t="str">
            <v>4011R</v>
          </cell>
          <cell r="C699">
            <v>110</v>
          </cell>
          <cell r="G699">
            <v>0</v>
          </cell>
        </row>
        <row r="700">
          <cell r="A700" t="str">
            <v>4011R</v>
          </cell>
          <cell r="C700">
            <v>210</v>
          </cell>
          <cell r="G700">
            <v>0</v>
          </cell>
        </row>
        <row r="701">
          <cell r="A701" t="str">
            <v>4011RR</v>
          </cell>
          <cell r="C701">
            <v>110</v>
          </cell>
          <cell r="G701">
            <v>0</v>
          </cell>
        </row>
        <row r="702">
          <cell r="A702" t="str">
            <v>4011RR</v>
          </cell>
          <cell r="C702">
            <v>210</v>
          </cell>
          <cell r="G702">
            <v>0</v>
          </cell>
        </row>
        <row r="703">
          <cell r="A703" t="str">
            <v>4021R</v>
          </cell>
          <cell r="C703">
            <v>110</v>
          </cell>
          <cell r="G703">
            <v>0</v>
          </cell>
        </row>
        <row r="704">
          <cell r="A704" t="str">
            <v>4037R</v>
          </cell>
          <cell r="C704">
            <v>110</v>
          </cell>
          <cell r="G704">
            <v>0</v>
          </cell>
        </row>
        <row r="705">
          <cell r="A705" t="str">
            <v>4037R</v>
          </cell>
          <cell r="C705">
            <v>200</v>
          </cell>
          <cell r="G705">
            <v>0</v>
          </cell>
        </row>
        <row r="706">
          <cell r="A706" t="str">
            <v>4037RR</v>
          </cell>
          <cell r="C706">
            <v>110</v>
          </cell>
          <cell r="G706">
            <v>0</v>
          </cell>
        </row>
        <row r="707">
          <cell r="A707" t="str">
            <v>4039R</v>
          </cell>
          <cell r="C707">
            <v>112</v>
          </cell>
          <cell r="G707">
            <v>0</v>
          </cell>
        </row>
        <row r="708">
          <cell r="A708" t="str">
            <v>4040R</v>
          </cell>
          <cell r="C708">
            <v>112</v>
          </cell>
          <cell r="G708">
            <v>68308.13</v>
          </cell>
        </row>
        <row r="709">
          <cell r="A709" t="str">
            <v>4040RR</v>
          </cell>
          <cell r="C709">
            <v>112</v>
          </cell>
          <cell r="G709">
            <v>-1304.3499999999999</v>
          </cell>
        </row>
        <row r="710">
          <cell r="A710" t="str">
            <v>4041R</v>
          </cell>
          <cell r="C710">
            <v>112</v>
          </cell>
          <cell r="G710">
            <v>0</v>
          </cell>
        </row>
        <row r="711">
          <cell r="A711" t="str">
            <v>4042R</v>
          </cell>
          <cell r="C711">
            <v>112</v>
          </cell>
          <cell r="G711">
            <v>24.13</v>
          </cell>
        </row>
        <row r="712">
          <cell r="A712" t="str">
            <v>4042RR</v>
          </cell>
          <cell r="C712">
            <v>112</v>
          </cell>
          <cell r="G712">
            <v>0</v>
          </cell>
        </row>
        <row r="713">
          <cell r="A713" t="str">
            <v>4046R</v>
          </cell>
          <cell r="C713">
            <v>112</v>
          </cell>
          <cell r="G713">
            <v>0</v>
          </cell>
        </row>
        <row r="714">
          <cell r="A714" t="str">
            <v>4048R</v>
          </cell>
          <cell r="C714">
            <v>112</v>
          </cell>
          <cell r="G714">
            <v>0</v>
          </cell>
        </row>
        <row r="715">
          <cell r="A715" t="str">
            <v>4048RR</v>
          </cell>
          <cell r="C715">
            <v>112</v>
          </cell>
          <cell r="G715">
            <v>0</v>
          </cell>
        </row>
        <row r="716">
          <cell r="A716" t="str">
            <v>4049R</v>
          </cell>
          <cell r="C716">
            <v>112</v>
          </cell>
          <cell r="G716">
            <v>270156.49</v>
          </cell>
        </row>
        <row r="717">
          <cell r="A717" t="str">
            <v>4049RR</v>
          </cell>
          <cell r="C717">
            <v>112</v>
          </cell>
          <cell r="G717">
            <v>-30290.44</v>
          </cell>
        </row>
        <row r="718">
          <cell r="A718" t="str">
            <v>4050R</v>
          </cell>
          <cell r="C718">
            <v>112</v>
          </cell>
          <cell r="G718">
            <v>-835</v>
          </cell>
        </row>
        <row r="719">
          <cell r="A719" t="str">
            <v>4050RR</v>
          </cell>
          <cell r="C719">
            <v>112</v>
          </cell>
          <cell r="G719">
            <v>0</v>
          </cell>
        </row>
        <row r="720">
          <cell r="A720" t="str">
            <v>4051R</v>
          </cell>
          <cell r="C720">
            <v>112</v>
          </cell>
          <cell r="G720">
            <v>0</v>
          </cell>
        </row>
        <row r="721">
          <cell r="A721" t="str">
            <v>4051RR</v>
          </cell>
          <cell r="C721">
            <v>112</v>
          </cell>
          <cell r="G721">
            <v>0</v>
          </cell>
        </row>
        <row r="722">
          <cell r="A722" t="str">
            <v>4052R</v>
          </cell>
          <cell r="C722">
            <v>112</v>
          </cell>
          <cell r="G722">
            <v>0</v>
          </cell>
        </row>
        <row r="723">
          <cell r="A723" t="str">
            <v>4052RR</v>
          </cell>
          <cell r="C723">
            <v>112</v>
          </cell>
          <cell r="G723">
            <v>0</v>
          </cell>
        </row>
        <row r="724">
          <cell r="A724" t="str">
            <v>4054R</v>
          </cell>
          <cell r="C724">
            <v>112</v>
          </cell>
          <cell r="G724">
            <v>0</v>
          </cell>
        </row>
        <row r="725">
          <cell r="A725" t="str">
            <v>4054RR</v>
          </cell>
          <cell r="C725">
            <v>112</v>
          </cell>
          <cell r="G725">
            <v>0</v>
          </cell>
        </row>
        <row r="726">
          <cell r="A726">
            <v>4060</v>
          </cell>
          <cell r="C726">
            <v>110</v>
          </cell>
          <cell r="G726">
            <v>13174.89</v>
          </cell>
        </row>
        <row r="727">
          <cell r="A727">
            <v>4060</v>
          </cell>
          <cell r="C727">
            <v>210</v>
          </cell>
          <cell r="G727">
            <v>26899.55</v>
          </cell>
        </row>
        <row r="728">
          <cell r="A728" t="str">
            <v>4061R</v>
          </cell>
          <cell r="C728">
            <v>112</v>
          </cell>
          <cell r="G728">
            <v>284331.09999999998</v>
          </cell>
        </row>
        <row r="729">
          <cell r="A729" t="str">
            <v>4061RR</v>
          </cell>
          <cell r="C729">
            <v>112</v>
          </cell>
          <cell r="G729">
            <v>0</v>
          </cell>
        </row>
        <row r="730">
          <cell r="A730" t="str">
            <v>4064R</v>
          </cell>
          <cell r="C730">
            <v>112</v>
          </cell>
          <cell r="G730">
            <v>0</v>
          </cell>
        </row>
        <row r="731">
          <cell r="A731" t="str">
            <v>4064RR</v>
          </cell>
          <cell r="C731">
            <v>112</v>
          </cell>
          <cell r="G731">
            <v>0</v>
          </cell>
        </row>
        <row r="732">
          <cell r="A732" t="str">
            <v>4069R</v>
          </cell>
          <cell r="C732">
            <v>112</v>
          </cell>
          <cell r="G732">
            <v>0</v>
          </cell>
        </row>
        <row r="733">
          <cell r="A733" t="str">
            <v>4070R</v>
          </cell>
          <cell r="C733">
            <v>112</v>
          </cell>
          <cell r="G733">
            <v>0</v>
          </cell>
        </row>
        <row r="734">
          <cell r="A734" t="str">
            <v>4070RR</v>
          </cell>
          <cell r="C734">
            <v>112</v>
          </cell>
          <cell r="G734">
            <v>0</v>
          </cell>
        </row>
        <row r="735">
          <cell r="A735" t="str">
            <v>4071R</v>
          </cell>
          <cell r="C735">
            <v>112</v>
          </cell>
          <cell r="G735">
            <v>0</v>
          </cell>
        </row>
        <row r="736">
          <cell r="A736" t="str">
            <v>4071RR</v>
          </cell>
          <cell r="C736">
            <v>112</v>
          </cell>
          <cell r="G736">
            <v>0</v>
          </cell>
        </row>
        <row r="737">
          <cell r="A737" t="str">
            <v>4074R</v>
          </cell>
          <cell r="C737">
            <v>112</v>
          </cell>
          <cell r="G737">
            <v>83692.87</v>
          </cell>
        </row>
        <row r="738">
          <cell r="A738" t="str">
            <v>4074RR</v>
          </cell>
          <cell r="C738">
            <v>112</v>
          </cell>
          <cell r="G738">
            <v>0</v>
          </cell>
        </row>
        <row r="739">
          <cell r="A739" t="str">
            <v>4075R</v>
          </cell>
          <cell r="C739">
            <v>100</v>
          </cell>
          <cell r="G739">
            <v>727.17</v>
          </cell>
        </row>
        <row r="740">
          <cell r="A740" t="str">
            <v>4075R</v>
          </cell>
          <cell r="C740">
            <v>200</v>
          </cell>
          <cell r="G740">
            <v>516.44000000000005</v>
          </cell>
        </row>
        <row r="741">
          <cell r="A741" t="str">
            <v>4078R</v>
          </cell>
          <cell r="C741">
            <v>110</v>
          </cell>
          <cell r="G741">
            <v>0</v>
          </cell>
        </row>
        <row r="742">
          <cell r="A742" t="str">
            <v>4080R</v>
          </cell>
          <cell r="C742">
            <v>100</v>
          </cell>
          <cell r="G742">
            <v>0</v>
          </cell>
        </row>
        <row r="743">
          <cell r="A743" t="str">
            <v>4080R</v>
          </cell>
          <cell r="C743">
            <v>110</v>
          </cell>
          <cell r="G743">
            <v>43.5</v>
          </cell>
        </row>
        <row r="744">
          <cell r="A744" t="str">
            <v>4080R</v>
          </cell>
          <cell r="C744">
            <v>200</v>
          </cell>
          <cell r="G744">
            <v>0</v>
          </cell>
        </row>
        <row r="745">
          <cell r="A745" t="str">
            <v>4080R</v>
          </cell>
          <cell r="C745">
            <v>210</v>
          </cell>
          <cell r="G745">
            <v>0</v>
          </cell>
        </row>
        <row r="746">
          <cell r="A746" t="str">
            <v>4080RR</v>
          </cell>
          <cell r="C746">
            <v>110</v>
          </cell>
          <cell r="G746">
            <v>0</v>
          </cell>
        </row>
        <row r="747">
          <cell r="A747" t="str">
            <v>4080RR</v>
          </cell>
          <cell r="C747">
            <v>210</v>
          </cell>
          <cell r="G747">
            <v>0</v>
          </cell>
        </row>
        <row r="748">
          <cell r="A748" t="str">
            <v>4083R</v>
          </cell>
          <cell r="C748">
            <v>100</v>
          </cell>
          <cell r="G748">
            <v>1423.41</v>
          </cell>
        </row>
        <row r="749">
          <cell r="A749" t="str">
            <v>4083R</v>
          </cell>
          <cell r="C749">
            <v>110</v>
          </cell>
          <cell r="G749">
            <v>68488.56</v>
          </cell>
        </row>
        <row r="750">
          <cell r="A750" t="str">
            <v>4083R</v>
          </cell>
          <cell r="C750">
            <v>200</v>
          </cell>
          <cell r="G750">
            <v>265.13</v>
          </cell>
        </row>
        <row r="751">
          <cell r="A751" t="str">
            <v>4083R</v>
          </cell>
          <cell r="C751">
            <v>210</v>
          </cell>
          <cell r="G751">
            <v>71612.89</v>
          </cell>
        </row>
        <row r="752">
          <cell r="A752" t="str">
            <v>4083RR</v>
          </cell>
          <cell r="C752">
            <v>110</v>
          </cell>
          <cell r="G752">
            <v>-330.51</v>
          </cell>
        </row>
        <row r="753">
          <cell r="A753" t="str">
            <v>4083RR</v>
          </cell>
          <cell r="C753">
            <v>210</v>
          </cell>
          <cell r="G753">
            <v>-701.44</v>
          </cell>
        </row>
        <row r="754">
          <cell r="A754" t="str">
            <v>4085R</v>
          </cell>
          <cell r="C754">
            <v>100</v>
          </cell>
          <cell r="G754">
            <v>1330.62</v>
          </cell>
        </row>
        <row r="755">
          <cell r="A755" t="str">
            <v>4085R</v>
          </cell>
          <cell r="C755">
            <v>110</v>
          </cell>
          <cell r="G755">
            <v>39334.339999999997</v>
          </cell>
        </row>
        <row r="756">
          <cell r="A756" t="str">
            <v>4085R</v>
          </cell>
          <cell r="C756">
            <v>200</v>
          </cell>
          <cell r="G756">
            <v>777.86</v>
          </cell>
        </row>
        <row r="757">
          <cell r="A757" t="str">
            <v>4085R</v>
          </cell>
          <cell r="C757">
            <v>210</v>
          </cell>
          <cell r="G757">
            <v>0</v>
          </cell>
        </row>
        <row r="758">
          <cell r="A758" t="str">
            <v>4085RR</v>
          </cell>
          <cell r="C758">
            <v>110</v>
          </cell>
          <cell r="G758">
            <v>-402.16</v>
          </cell>
        </row>
        <row r="759">
          <cell r="A759" t="str">
            <v>4085RR</v>
          </cell>
          <cell r="C759">
            <v>210</v>
          </cell>
          <cell r="G759">
            <v>0</v>
          </cell>
        </row>
        <row r="760">
          <cell r="A760" t="str">
            <v>4087R</v>
          </cell>
          <cell r="C760">
            <v>100</v>
          </cell>
          <cell r="G760">
            <v>3922.94</v>
          </cell>
        </row>
        <row r="761">
          <cell r="A761" t="str">
            <v>4087R</v>
          </cell>
          <cell r="C761">
            <v>110</v>
          </cell>
          <cell r="G761">
            <v>250.17</v>
          </cell>
        </row>
        <row r="762">
          <cell r="A762" t="str">
            <v>4087R</v>
          </cell>
          <cell r="C762">
            <v>200</v>
          </cell>
          <cell r="G762">
            <v>5805.22</v>
          </cell>
        </row>
        <row r="763">
          <cell r="A763" t="str">
            <v>4087R</v>
          </cell>
          <cell r="C763">
            <v>210</v>
          </cell>
          <cell r="G763">
            <v>0</v>
          </cell>
        </row>
        <row r="764">
          <cell r="A764" t="str">
            <v>4087RR</v>
          </cell>
          <cell r="C764">
            <v>110</v>
          </cell>
          <cell r="G764">
            <v>0</v>
          </cell>
        </row>
        <row r="765">
          <cell r="A765" t="str">
            <v>4087RR</v>
          </cell>
          <cell r="C765">
            <v>210</v>
          </cell>
          <cell r="G765">
            <v>0</v>
          </cell>
        </row>
        <row r="766">
          <cell r="A766" t="str">
            <v>4088R</v>
          </cell>
          <cell r="C766">
            <v>100</v>
          </cell>
          <cell r="G766">
            <v>1620.53</v>
          </cell>
        </row>
        <row r="767">
          <cell r="A767" t="str">
            <v>4088R</v>
          </cell>
          <cell r="C767">
            <v>110</v>
          </cell>
          <cell r="G767">
            <v>0</v>
          </cell>
        </row>
        <row r="768">
          <cell r="A768" t="str">
            <v>4088R</v>
          </cell>
          <cell r="C768">
            <v>200</v>
          </cell>
          <cell r="G768">
            <v>0</v>
          </cell>
        </row>
        <row r="769">
          <cell r="A769" t="str">
            <v>4088R</v>
          </cell>
          <cell r="C769">
            <v>210</v>
          </cell>
          <cell r="G769">
            <v>102974.15</v>
          </cell>
        </row>
        <row r="770">
          <cell r="A770" t="str">
            <v>4088RR</v>
          </cell>
          <cell r="C770">
            <v>110</v>
          </cell>
          <cell r="G770">
            <v>0</v>
          </cell>
        </row>
        <row r="771">
          <cell r="A771" t="str">
            <v>4088RR</v>
          </cell>
          <cell r="C771">
            <v>210</v>
          </cell>
          <cell r="G771">
            <v>-1110.3</v>
          </cell>
        </row>
        <row r="772">
          <cell r="A772" t="str">
            <v>4125R</v>
          </cell>
          <cell r="C772">
            <v>100</v>
          </cell>
          <cell r="G772">
            <v>0</v>
          </cell>
        </row>
        <row r="773">
          <cell r="A773">
            <v>4143</v>
          </cell>
          <cell r="C773">
            <v>120</v>
          </cell>
          <cell r="G773">
            <v>0</v>
          </cell>
        </row>
        <row r="774">
          <cell r="A774">
            <v>4143</v>
          </cell>
          <cell r="C774">
            <v>220</v>
          </cell>
          <cell r="G774">
            <v>0</v>
          </cell>
        </row>
        <row r="775">
          <cell r="A775">
            <v>4147</v>
          </cell>
          <cell r="C775">
            <v>100</v>
          </cell>
          <cell r="G775">
            <v>52600</v>
          </cell>
        </row>
        <row r="776">
          <cell r="A776">
            <v>4147</v>
          </cell>
          <cell r="C776">
            <v>200</v>
          </cell>
          <cell r="G776">
            <v>78830.28</v>
          </cell>
        </row>
        <row r="777">
          <cell r="A777">
            <v>4148</v>
          </cell>
          <cell r="C777">
            <v>100</v>
          </cell>
          <cell r="G777">
            <v>12018.88</v>
          </cell>
        </row>
        <row r="778">
          <cell r="A778">
            <v>4148</v>
          </cell>
          <cell r="C778">
            <v>200</v>
          </cell>
          <cell r="G778">
            <v>14357.52</v>
          </cell>
        </row>
        <row r="779">
          <cell r="A779">
            <v>4149</v>
          </cell>
          <cell r="C779">
            <v>100</v>
          </cell>
          <cell r="G779">
            <v>16133.93</v>
          </cell>
        </row>
        <row r="780">
          <cell r="A780">
            <v>4149</v>
          </cell>
          <cell r="C780">
            <v>200</v>
          </cell>
          <cell r="G780">
            <v>16131.56</v>
          </cell>
        </row>
        <row r="781">
          <cell r="A781">
            <v>4205</v>
          </cell>
          <cell r="C781">
            <v>121</v>
          </cell>
          <cell r="G781">
            <v>29972.85</v>
          </cell>
        </row>
        <row r="782">
          <cell r="A782">
            <v>4205</v>
          </cell>
          <cell r="C782">
            <v>220</v>
          </cell>
          <cell r="G782">
            <v>47581.29</v>
          </cell>
        </row>
        <row r="783">
          <cell r="A783">
            <v>4206</v>
          </cell>
          <cell r="C783">
            <v>120</v>
          </cell>
          <cell r="G783">
            <v>0</v>
          </cell>
        </row>
        <row r="784">
          <cell r="A784">
            <v>4206</v>
          </cell>
          <cell r="C784">
            <v>121</v>
          </cell>
          <cell r="G784">
            <v>850306.14</v>
          </cell>
        </row>
        <row r="785">
          <cell r="A785">
            <v>4206</v>
          </cell>
          <cell r="C785">
            <v>220</v>
          </cell>
          <cell r="G785">
            <v>426431.73</v>
          </cell>
        </row>
        <row r="786">
          <cell r="A786">
            <v>4209</v>
          </cell>
          <cell r="C786">
            <v>120</v>
          </cell>
          <cell r="G786">
            <v>1166728.21</v>
          </cell>
        </row>
        <row r="787">
          <cell r="A787">
            <v>4209</v>
          </cell>
          <cell r="C787">
            <v>121</v>
          </cell>
          <cell r="G787">
            <v>0</v>
          </cell>
        </row>
        <row r="788">
          <cell r="A788">
            <v>4209</v>
          </cell>
          <cell r="C788">
            <v>122</v>
          </cell>
          <cell r="G788">
            <v>306014.06</v>
          </cell>
        </row>
        <row r="789">
          <cell r="A789">
            <v>4209</v>
          </cell>
          <cell r="C789">
            <v>220</v>
          </cell>
          <cell r="G789">
            <v>133236.38</v>
          </cell>
        </row>
        <row r="790">
          <cell r="A790">
            <v>4210</v>
          </cell>
          <cell r="C790">
            <v>120</v>
          </cell>
          <cell r="G790">
            <v>0</v>
          </cell>
        </row>
        <row r="791">
          <cell r="A791">
            <v>4211</v>
          </cell>
          <cell r="C791">
            <v>120</v>
          </cell>
          <cell r="G791">
            <v>39646.019999999997</v>
          </cell>
        </row>
        <row r="792">
          <cell r="A792">
            <v>4211</v>
          </cell>
          <cell r="C792">
            <v>122</v>
          </cell>
          <cell r="G792">
            <v>0</v>
          </cell>
        </row>
        <row r="793">
          <cell r="A793">
            <v>4211</v>
          </cell>
          <cell r="C793">
            <v>220</v>
          </cell>
          <cell r="G793">
            <v>32942.379999999997</v>
          </cell>
        </row>
        <row r="794">
          <cell r="A794">
            <v>4230</v>
          </cell>
          <cell r="C794">
            <v>120</v>
          </cell>
          <cell r="G794">
            <v>39613.050000000003</v>
          </cell>
        </row>
        <row r="795">
          <cell r="A795">
            <v>4230</v>
          </cell>
          <cell r="C795">
            <v>121</v>
          </cell>
          <cell r="G795">
            <v>0</v>
          </cell>
        </row>
        <row r="796">
          <cell r="A796">
            <v>4230</v>
          </cell>
          <cell r="C796">
            <v>122</v>
          </cell>
          <cell r="G796">
            <v>0</v>
          </cell>
        </row>
        <row r="797">
          <cell r="A797">
            <v>4230</v>
          </cell>
          <cell r="C797">
            <v>220</v>
          </cell>
          <cell r="G797">
            <v>2434.7800000000002</v>
          </cell>
        </row>
        <row r="798">
          <cell r="A798">
            <v>4232</v>
          </cell>
          <cell r="C798">
            <v>120</v>
          </cell>
          <cell r="G798">
            <v>0</v>
          </cell>
        </row>
        <row r="799">
          <cell r="A799">
            <v>4232</v>
          </cell>
          <cell r="C799">
            <v>220</v>
          </cell>
          <cell r="G799">
            <v>0</v>
          </cell>
        </row>
        <row r="800">
          <cell r="A800">
            <v>4300</v>
          </cell>
          <cell r="C800">
            <v>140</v>
          </cell>
          <cell r="G800">
            <v>27458.720000000001</v>
          </cell>
        </row>
        <row r="801">
          <cell r="A801">
            <v>4300</v>
          </cell>
          <cell r="C801">
            <v>142</v>
          </cell>
          <cell r="G801">
            <v>3151.42</v>
          </cell>
        </row>
        <row r="802">
          <cell r="A802">
            <v>4300</v>
          </cell>
          <cell r="C802">
            <v>147</v>
          </cell>
          <cell r="G802">
            <v>905.72</v>
          </cell>
        </row>
        <row r="803">
          <cell r="A803">
            <v>4300</v>
          </cell>
          <cell r="C803">
            <v>150</v>
          </cell>
          <cell r="G803">
            <v>90.86</v>
          </cell>
        </row>
        <row r="804">
          <cell r="A804">
            <v>4300</v>
          </cell>
          <cell r="C804">
            <v>240</v>
          </cell>
          <cell r="G804">
            <v>14037.2</v>
          </cell>
        </row>
        <row r="805">
          <cell r="A805">
            <v>4300</v>
          </cell>
          <cell r="C805">
            <v>340</v>
          </cell>
          <cell r="G805">
            <v>13221.58</v>
          </cell>
        </row>
        <row r="806">
          <cell r="A806">
            <v>4300</v>
          </cell>
          <cell r="C806">
            <v>440</v>
          </cell>
          <cell r="G806">
            <v>7037.68</v>
          </cell>
        </row>
        <row r="807">
          <cell r="A807">
            <v>4301</v>
          </cell>
          <cell r="C807">
            <v>140</v>
          </cell>
          <cell r="G807">
            <v>6931</v>
          </cell>
        </row>
        <row r="808">
          <cell r="A808">
            <v>4301</v>
          </cell>
          <cell r="C808">
            <v>142</v>
          </cell>
          <cell r="G808">
            <v>2387.17</v>
          </cell>
        </row>
        <row r="809">
          <cell r="A809">
            <v>4301</v>
          </cell>
          <cell r="C809">
            <v>147</v>
          </cell>
          <cell r="G809">
            <v>0</v>
          </cell>
        </row>
        <row r="810">
          <cell r="A810">
            <v>4301</v>
          </cell>
          <cell r="C810">
            <v>240</v>
          </cell>
          <cell r="G810">
            <v>3072.84</v>
          </cell>
        </row>
        <row r="811">
          <cell r="A811">
            <v>4301</v>
          </cell>
          <cell r="C811">
            <v>340</v>
          </cell>
          <cell r="G811">
            <v>1432.26</v>
          </cell>
        </row>
        <row r="812">
          <cell r="A812">
            <v>4301</v>
          </cell>
          <cell r="C812">
            <v>440</v>
          </cell>
          <cell r="G812">
            <v>477.33</v>
          </cell>
        </row>
        <row r="813">
          <cell r="A813">
            <v>4302</v>
          </cell>
          <cell r="C813">
            <v>140</v>
          </cell>
          <cell r="G813">
            <v>1533.62</v>
          </cell>
        </row>
        <row r="814">
          <cell r="A814">
            <v>4302</v>
          </cell>
          <cell r="C814">
            <v>142</v>
          </cell>
          <cell r="G814">
            <v>13.25</v>
          </cell>
        </row>
        <row r="815">
          <cell r="A815">
            <v>4302</v>
          </cell>
          <cell r="C815">
            <v>147</v>
          </cell>
          <cell r="G815">
            <v>27</v>
          </cell>
        </row>
        <row r="816">
          <cell r="A816">
            <v>4302</v>
          </cell>
          <cell r="C816">
            <v>240</v>
          </cell>
          <cell r="G816">
            <v>175.88</v>
          </cell>
        </row>
        <row r="817">
          <cell r="A817">
            <v>4302</v>
          </cell>
          <cell r="C817">
            <v>340</v>
          </cell>
          <cell r="G817">
            <v>240.7</v>
          </cell>
        </row>
        <row r="818">
          <cell r="A818">
            <v>4302</v>
          </cell>
          <cell r="C818">
            <v>440</v>
          </cell>
          <cell r="G818">
            <v>178.56</v>
          </cell>
        </row>
        <row r="819">
          <cell r="A819">
            <v>4312</v>
          </cell>
          <cell r="C819">
            <v>140</v>
          </cell>
          <cell r="G819">
            <v>517.17999999999995</v>
          </cell>
        </row>
        <row r="820">
          <cell r="A820">
            <v>4312</v>
          </cell>
          <cell r="C820">
            <v>142</v>
          </cell>
          <cell r="G820">
            <v>0</v>
          </cell>
        </row>
        <row r="821">
          <cell r="A821">
            <v>4312</v>
          </cell>
          <cell r="C821">
            <v>147</v>
          </cell>
          <cell r="G821">
            <v>353.1</v>
          </cell>
        </row>
        <row r="822">
          <cell r="A822">
            <v>4312</v>
          </cell>
          <cell r="C822">
            <v>240</v>
          </cell>
          <cell r="G822">
            <v>282.76</v>
          </cell>
        </row>
        <row r="823">
          <cell r="A823">
            <v>4312</v>
          </cell>
          <cell r="C823">
            <v>340</v>
          </cell>
          <cell r="G823">
            <v>451.89</v>
          </cell>
        </row>
        <row r="824">
          <cell r="A824">
            <v>4312</v>
          </cell>
          <cell r="C824">
            <v>440</v>
          </cell>
          <cell r="G824">
            <v>1808.87</v>
          </cell>
        </row>
        <row r="825">
          <cell r="A825">
            <v>4320</v>
          </cell>
          <cell r="C825">
            <v>140</v>
          </cell>
          <cell r="G825">
            <v>1051.1600000000001</v>
          </cell>
        </row>
        <row r="826">
          <cell r="A826">
            <v>4320</v>
          </cell>
          <cell r="C826">
            <v>142</v>
          </cell>
          <cell r="G826">
            <v>362.3</v>
          </cell>
        </row>
        <row r="827">
          <cell r="A827">
            <v>4320</v>
          </cell>
          <cell r="C827">
            <v>147</v>
          </cell>
          <cell r="G827">
            <v>106.17</v>
          </cell>
        </row>
        <row r="828">
          <cell r="A828">
            <v>4320</v>
          </cell>
          <cell r="C828">
            <v>240</v>
          </cell>
          <cell r="G828">
            <v>1299.77</v>
          </cell>
        </row>
        <row r="829">
          <cell r="A829">
            <v>4320</v>
          </cell>
          <cell r="C829">
            <v>340</v>
          </cell>
          <cell r="G829">
            <v>723.17</v>
          </cell>
        </row>
        <row r="830">
          <cell r="A830">
            <v>4320</v>
          </cell>
          <cell r="C830">
            <v>440</v>
          </cell>
          <cell r="G830">
            <v>185.37</v>
          </cell>
        </row>
        <row r="831">
          <cell r="A831">
            <v>4340</v>
          </cell>
          <cell r="C831">
            <v>140</v>
          </cell>
          <cell r="G831">
            <v>4946.49</v>
          </cell>
        </row>
        <row r="832">
          <cell r="A832">
            <v>4340</v>
          </cell>
          <cell r="C832">
            <v>142</v>
          </cell>
          <cell r="G832">
            <v>824.4</v>
          </cell>
        </row>
        <row r="833">
          <cell r="A833">
            <v>4340</v>
          </cell>
          <cell r="C833">
            <v>147</v>
          </cell>
          <cell r="G833">
            <v>2712.21</v>
          </cell>
        </row>
        <row r="834">
          <cell r="A834">
            <v>4340</v>
          </cell>
          <cell r="C834">
            <v>150</v>
          </cell>
          <cell r="G834">
            <v>26.4</v>
          </cell>
        </row>
        <row r="835">
          <cell r="A835">
            <v>4340</v>
          </cell>
          <cell r="C835">
            <v>240</v>
          </cell>
          <cell r="G835">
            <v>4151.6899999999996</v>
          </cell>
        </row>
        <row r="836">
          <cell r="A836">
            <v>4340</v>
          </cell>
          <cell r="C836">
            <v>340</v>
          </cell>
          <cell r="G836">
            <v>559.83000000000004</v>
          </cell>
        </row>
        <row r="837">
          <cell r="A837">
            <v>4340</v>
          </cell>
          <cell r="C837">
            <v>440</v>
          </cell>
          <cell r="G837">
            <v>11344.57</v>
          </cell>
        </row>
        <row r="838">
          <cell r="A838">
            <v>4370</v>
          </cell>
          <cell r="C838">
            <v>140</v>
          </cell>
          <cell r="G838">
            <v>22931.21</v>
          </cell>
        </row>
        <row r="839">
          <cell r="A839">
            <v>4370</v>
          </cell>
          <cell r="C839">
            <v>142</v>
          </cell>
          <cell r="G839">
            <v>3899.86</v>
          </cell>
        </row>
        <row r="840">
          <cell r="A840">
            <v>4370</v>
          </cell>
          <cell r="C840">
            <v>147</v>
          </cell>
          <cell r="G840">
            <v>3496.47</v>
          </cell>
        </row>
        <row r="841">
          <cell r="A841">
            <v>4370</v>
          </cell>
          <cell r="C841">
            <v>240</v>
          </cell>
          <cell r="G841">
            <v>7946.75</v>
          </cell>
        </row>
        <row r="842">
          <cell r="A842">
            <v>4370</v>
          </cell>
          <cell r="C842">
            <v>340</v>
          </cell>
          <cell r="G842">
            <v>978.38</v>
          </cell>
        </row>
        <row r="843">
          <cell r="A843">
            <v>4370</v>
          </cell>
          <cell r="C843">
            <v>440</v>
          </cell>
          <cell r="G843">
            <v>3740.72</v>
          </cell>
        </row>
        <row r="844">
          <cell r="A844">
            <v>4390</v>
          </cell>
          <cell r="C844">
            <v>140</v>
          </cell>
          <cell r="G844">
            <v>44301.69</v>
          </cell>
        </row>
        <row r="845">
          <cell r="A845">
            <v>4390</v>
          </cell>
          <cell r="C845">
            <v>142</v>
          </cell>
          <cell r="G845">
            <v>6895.07</v>
          </cell>
        </row>
        <row r="846">
          <cell r="A846">
            <v>4390</v>
          </cell>
          <cell r="C846">
            <v>147</v>
          </cell>
          <cell r="G846">
            <v>3240.02</v>
          </cell>
        </row>
        <row r="847">
          <cell r="A847">
            <v>4390</v>
          </cell>
          <cell r="C847">
            <v>240</v>
          </cell>
          <cell r="G847">
            <v>7845.91</v>
          </cell>
        </row>
        <row r="848">
          <cell r="A848">
            <v>4390</v>
          </cell>
          <cell r="C848">
            <v>340</v>
          </cell>
          <cell r="G848">
            <v>10142.18</v>
          </cell>
        </row>
        <row r="849">
          <cell r="A849">
            <v>4390</v>
          </cell>
          <cell r="C849">
            <v>440</v>
          </cell>
          <cell r="G849">
            <v>1872</v>
          </cell>
        </row>
        <row r="850">
          <cell r="A850">
            <v>4400</v>
          </cell>
          <cell r="C850">
            <v>140</v>
          </cell>
          <cell r="G850">
            <v>22370.44</v>
          </cell>
        </row>
        <row r="851">
          <cell r="A851">
            <v>4400</v>
          </cell>
          <cell r="C851">
            <v>142</v>
          </cell>
          <cell r="G851">
            <v>3139.15</v>
          </cell>
        </row>
        <row r="852">
          <cell r="A852">
            <v>4400</v>
          </cell>
          <cell r="C852">
            <v>147</v>
          </cell>
          <cell r="G852">
            <v>1113.04</v>
          </cell>
        </row>
        <row r="853">
          <cell r="A853">
            <v>4400</v>
          </cell>
          <cell r="C853">
            <v>240</v>
          </cell>
          <cell r="G853">
            <v>13101.12</v>
          </cell>
        </row>
        <row r="854">
          <cell r="A854">
            <v>4400</v>
          </cell>
          <cell r="C854">
            <v>340</v>
          </cell>
          <cell r="G854">
            <v>7415.09</v>
          </cell>
        </row>
        <row r="855">
          <cell r="A855">
            <v>4400</v>
          </cell>
          <cell r="C855">
            <v>440</v>
          </cell>
          <cell r="G855">
            <v>3611.63</v>
          </cell>
        </row>
        <row r="856">
          <cell r="A856">
            <v>4410</v>
          </cell>
          <cell r="C856">
            <v>140</v>
          </cell>
          <cell r="G856">
            <v>13003.76</v>
          </cell>
        </row>
        <row r="857">
          <cell r="A857">
            <v>4410</v>
          </cell>
          <cell r="C857">
            <v>142</v>
          </cell>
          <cell r="G857">
            <v>2562.09</v>
          </cell>
        </row>
        <row r="858">
          <cell r="A858">
            <v>4410</v>
          </cell>
          <cell r="C858">
            <v>147</v>
          </cell>
          <cell r="G858">
            <v>567.27</v>
          </cell>
        </row>
        <row r="859">
          <cell r="A859">
            <v>4410</v>
          </cell>
          <cell r="C859">
            <v>150</v>
          </cell>
          <cell r="G859">
            <v>543.23</v>
          </cell>
        </row>
        <row r="860">
          <cell r="A860">
            <v>4410</v>
          </cell>
          <cell r="C860">
            <v>240</v>
          </cell>
          <cell r="G860">
            <v>787</v>
          </cell>
        </row>
        <row r="861">
          <cell r="A861">
            <v>4410</v>
          </cell>
          <cell r="C861">
            <v>340</v>
          </cell>
          <cell r="G861">
            <v>-284.38</v>
          </cell>
        </row>
        <row r="862">
          <cell r="A862">
            <v>4410</v>
          </cell>
          <cell r="C862">
            <v>440</v>
          </cell>
          <cell r="G862">
            <v>1940.95</v>
          </cell>
        </row>
        <row r="863">
          <cell r="A863">
            <v>4430</v>
          </cell>
          <cell r="C863">
            <v>140</v>
          </cell>
          <cell r="G863">
            <v>0</v>
          </cell>
        </row>
        <row r="864">
          <cell r="A864">
            <v>4430</v>
          </cell>
          <cell r="C864">
            <v>340</v>
          </cell>
          <cell r="G864">
            <v>359.16</v>
          </cell>
        </row>
        <row r="865">
          <cell r="A865">
            <v>4430</v>
          </cell>
          <cell r="C865">
            <v>440</v>
          </cell>
          <cell r="G865">
            <v>0</v>
          </cell>
        </row>
        <row r="866">
          <cell r="A866">
            <v>4465</v>
          </cell>
          <cell r="C866">
            <v>130</v>
          </cell>
          <cell r="G866">
            <v>73449.91</v>
          </cell>
        </row>
        <row r="867">
          <cell r="A867">
            <v>4465</v>
          </cell>
          <cell r="C867">
            <v>230</v>
          </cell>
          <cell r="G867">
            <v>108338.37</v>
          </cell>
        </row>
        <row r="868">
          <cell r="A868">
            <v>4465</v>
          </cell>
          <cell r="C868">
            <v>330</v>
          </cell>
          <cell r="G868">
            <v>18635.2</v>
          </cell>
        </row>
        <row r="869">
          <cell r="A869">
            <v>4465</v>
          </cell>
          <cell r="C869">
            <v>430</v>
          </cell>
          <cell r="G869">
            <v>31247.62</v>
          </cell>
        </row>
        <row r="870">
          <cell r="A870">
            <v>4465</v>
          </cell>
          <cell r="C870">
            <v>935</v>
          </cell>
          <cell r="G870">
            <v>86574.42</v>
          </cell>
        </row>
        <row r="871">
          <cell r="A871">
            <v>4465</v>
          </cell>
          <cell r="C871">
            <v>936</v>
          </cell>
          <cell r="G871">
            <v>31114.34</v>
          </cell>
        </row>
        <row r="872">
          <cell r="A872">
            <v>4466</v>
          </cell>
          <cell r="C872">
            <v>130</v>
          </cell>
          <cell r="G872">
            <v>183041.79</v>
          </cell>
        </row>
        <row r="873">
          <cell r="A873">
            <v>4466</v>
          </cell>
          <cell r="C873">
            <v>230</v>
          </cell>
          <cell r="G873">
            <v>73643.94</v>
          </cell>
        </row>
        <row r="874">
          <cell r="A874">
            <v>4466</v>
          </cell>
          <cell r="C874">
            <v>330</v>
          </cell>
          <cell r="G874">
            <v>33880.44</v>
          </cell>
        </row>
        <row r="875">
          <cell r="A875">
            <v>4466</v>
          </cell>
          <cell r="C875">
            <v>430</v>
          </cell>
          <cell r="G875">
            <v>1748.62</v>
          </cell>
        </row>
        <row r="876">
          <cell r="A876">
            <v>4466</v>
          </cell>
          <cell r="C876">
            <v>935</v>
          </cell>
          <cell r="G876">
            <v>4902.0600000000004</v>
          </cell>
        </row>
        <row r="877">
          <cell r="A877">
            <v>4466</v>
          </cell>
          <cell r="C877">
            <v>936</v>
          </cell>
          <cell r="G877">
            <v>786.03</v>
          </cell>
        </row>
        <row r="878">
          <cell r="A878">
            <v>4467</v>
          </cell>
          <cell r="C878">
            <v>130</v>
          </cell>
          <cell r="G878">
            <v>47734.81</v>
          </cell>
        </row>
        <row r="879">
          <cell r="A879">
            <v>4467</v>
          </cell>
          <cell r="C879">
            <v>230</v>
          </cell>
          <cell r="G879">
            <v>925.46</v>
          </cell>
        </row>
        <row r="880">
          <cell r="A880">
            <v>4467</v>
          </cell>
          <cell r="C880">
            <v>330</v>
          </cell>
          <cell r="G880">
            <v>6.54</v>
          </cell>
        </row>
        <row r="881">
          <cell r="A881">
            <v>4467</v>
          </cell>
          <cell r="C881">
            <v>430</v>
          </cell>
          <cell r="G881">
            <v>0</v>
          </cell>
        </row>
        <row r="882">
          <cell r="A882">
            <v>4467</v>
          </cell>
          <cell r="C882">
            <v>935</v>
          </cell>
          <cell r="G882">
            <v>6233.99</v>
          </cell>
        </row>
        <row r="883">
          <cell r="A883">
            <v>4467</v>
          </cell>
          <cell r="C883">
            <v>936</v>
          </cell>
          <cell r="G883">
            <v>618.70000000000005</v>
          </cell>
        </row>
        <row r="884">
          <cell r="A884">
            <v>4468</v>
          </cell>
          <cell r="C884">
            <v>130</v>
          </cell>
          <cell r="G884">
            <v>52208.4</v>
          </cell>
        </row>
        <row r="885">
          <cell r="A885">
            <v>4468</v>
          </cell>
          <cell r="C885">
            <v>230</v>
          </cell>
          <cell r="G885">
            <v>30598.3</v>
          </cell>
        </row>
        <row r="886">
          <cell r="A886">
            <v>4468</v>
          </cell>
          <cell r="C886">
            <v>330</v>
          </cell>
          <cell r="G886">
            <v>445.32</v>
          </cell>
        </row>
        <row r="887">
          <cell r="A887">
            <v>4468</v>
          </cell>
          <cell r="C887">
            <v>430</v>
          </cell>
          <cell r="G887">
            <v>8935.6</v>
          </cell>
        </row>
        <row r="888">
          <cell r="A888">
            <v>4468</v>
          </cell>
          <cell r="C888">
            <v>935</v>
          </cell>
          <cell r="G888">
            <v>590.80999999999995</v>
          </cell>
        </row>
        <row r="889">
          <cell r="A889">
            <v>4468</v>
          </cell>
          <cell r="C889">
            <v>936</v>
          </cell>
          <cell r="G889">
            <v>827.5</v>
          </cell>
        </row>
        <row r="890">
          <cell r="A890">
            <v>4475</v>
          </cell>
          <cell r="C890">
            <v>130</v>
          </cell>
          <cell r="G890">
            <v>70691.649999999994</v>
          </cell>
        </row>
        <row r="891">
          <cell r="A891">
            <v>4475</v>
          </cell>
          <cell r="C891">
            <v>132</v>
          </cell>
          <cell r="G891">
            <v>8986</v>
          </cell>
        </row>
        <row r="892">
          <cell r="A892">
            <v>4475</v>
          </cell>
          <cell r="C892">
            <v>230</v>
          </cell>
          <cell r="G892">
            <v>23303.89</v>
          </cell>
        </row>
        <row r="893">
          <cell r="A893">
            <v>4475</v>
          </cell>
          <cell r="C893">
            <v>330</v>
          </cell>
          <cell r="G893">
            <v>21728.15</v>
          </cell>
        </row>
        <row r="894">
          <cell r="A894">
            <v>4475</v>
          </cell>
          <cell r="C894">
            <v>430</v>
          </cell>
          <cell r="G894">
            <v>7689.45</v>
          </cell>
        </row>
        <row r="895">
          <cell r="A895">
            <v>4475</v>
          </cell>
          <cell r="C895">
            <v>935</v>
          </cell>
          <cell r="G895">
            <v>207.73</v>
          </cell>
        </row>
        <row r="896">
          <cell r="A896">
            <v>4475</v>
          </cell>
          <cell r="C896">
            <v>936</v>
          </cell>
          <cell r="G896">
            <v>942.98</v>
          </cell>
        </row>
        <row r="897">
          <cell r="A897">
            <v>4480</v>
          </cell>
          <cell r="C897">
            <v>130</v>
          </cell>
          <cell r="G897">
            <v>5382.24</v>
          </cell>
        </row>
        <row r="898">
          <cell r="A898">
            <v>4480</v>
          </cell>
          <cell r="C898">
            <v>230</v>
          </cell>
          <cell r="G898">
            <v>3363.32</v>
          </cell>
        </row>
        <row r="899">
          <cell r="A899">
            <v>4480</v>
          </cell>
          <cell r="C899">
            <v>330</v>
          </cell>
          <cell r="G899">
            <v>4681.87</v>
          </cell>
        </row>
        <row r="900">
          <cell r="A900">
            <v>4480</v>
          </cell>
          <cell r="C900">
            <v>430</v>
          </cell>
          <cell r="G900">
            <v>269.20999999999998</v>
          </cell>
        </row>
        <row r="901">
          <cell r="A901">
            <v>4481</v>
          </cell>
          <cell r="C901">
            <v>130</v>
          </cell>
          <cell r="G901">
            <v>723.21</v>
          </cell>
        </row>
        <row r="902">
          <cell r="A902">
            <v>4481</v>
          </cell>
          <cell r="C902">
            <v>230</v>
          </cell>
          <cell r="G902">
            <v>520.79</v>
          </cell>
        </row>
        <row r="903">
          <cell r="A903">
            <v>4481</v>
          </cell>
          <cell r="C903">
            <v>330</v>
          </cell>
          <cell r="G903">
            <v>699.06</v>
          </cell>
        </row>
        <row r="904">
          <cell r="A904">
            <v>4481</v>
          </cell>
          <cell r="C904">
            <v>430</v>
          </cell>
          <cell r="G904">
            <v>268</v>
          </cell>
        </row>
        <row r="905">
          <cell r="A905">
            <v>4482</v>
          </cell>
          <cell r="C905">
            <v>130</v>
          </cell>
          <cell r="G905">
            <v>2672.83</v>
          </cell>
        </row>
        <row r="906">
          <cell r="A906">
            <v>4482</v>
          </cell>
          <cell r="C906">
            <v>230</v>
          </cell>
          <cell r="G906">
            <v>537.07000000000005</v>
          </cell>
        </row>
        <row r="907">
          <cell r="A907">
            <v>4482</v>
          </cell>
          <cell r="C907">
            <v>330</v>
          </cell>
          <cell r="G907">
            <v>1008.35</v>
          </cell>
        </row>
        <row r="908">
          <cell r="A908">
            <v>4482</v>
          </cell>
          <cell r="C908">
            <v>430</v>
          </cell>
          <cell r="G908">
            <v>4308.54</v>
          </cell>
        </row>
        <row r="909">
          <cell r="A909">
            <v>4495</v>
          </cell>
          <cell r="C909">
            <v>130</v>
          </cell>
          <cell r="G909">
            <v>0</v>
          </cell>
        </row>
        <row r="910">
          <cell r="A910">
            <v>4500</v>
          </cell>
          <cell r="C910">
            <v>130</v>
          </cell>
          <cell r="G910">
            <v>10434.17</v>
          </cell>
        </row>
        <row r="911">
          <cell r="A911">
            <v>4500</v>
          </cell>
          <cell r="C911">
            <v>132</v>
          </cell>
          <cell r="G911">
            <v>3299</v>
          </cell>
        </row>
        <row r="912">
          <cell r="A912">
            <v>4500</v>
          </cell>
          <cell r="C912">
            <v>230</v>
          </cell>
          <cell r="G912">
            <v>8154.83</v>
          </cell>
        </row>
        <row r="913">
          <cell r="A913">
            <v>4500</v>
          </cell>
          <cell r="C913">
            <v>330</v>
          </cell>
          <cell r="G913">
            <v>10118.5</v>
          </cell>
        </row>
        <row r="914">
          <cell r="A914">
            <v>4500</v>
          </cell>
          <cell r="C914">
            <v>430</v>
          </cell>
          <cell r="G914">
            <v>1917.98</v>
          </cell>
        </row>
        <row r="915">
          <cell r="A915">
            <v>4505</v>
          </cell>
          <cell r="C915">
            <v>130</v>
          </cell>
          <cell r="G915">
            <v>13752.48</v>
          </cell>
        </row>
        <row r="916">
          <cell r="A916">
            <v>4505</v>
          </cell>
          <cell r="C916">
            <v>132</v>
          </cell>
          <cell r="G916">
            <v>3263</v>
          </cell>
        </row>
        <row r="917">
          <cell r="A917">
            <v>4505</v>
          </cell>
          <cell r="C917">
            <v>230</v>
          </cell>
          <cell r="G917">
            <v>7414.77</v>
          </cell>
        </row>
        <row r="918">
          <cell r="A918">
            <v>4505</v>
          </cell>
          <cell r="C918">
            <v>330</v>
          </cell>
          <cell r="G918">
            <v>589.13</v>
          </cell>
        </row>
        <row r="919">
          <cell r="A919">
            <v>4505</v>
          </cell>
          <cell r="C919">
            <v>430</v>
          </cell>
          <cell r="G919">
            <v>88633.32</v>
          </cell>
        </row>
        <row r="920">
          <cell r="A920">
            <v>4505</v>
          </cell>
          <cell r="C920">
            <v>935</v>
          </cell>
          <cell r="G920">
            <v>7364.48</v>
          </cell>
        </row>
        <row r="921">
          <cell r="A921">
            <v>4505</v>
          </cell>
          <cell r="C921">
            <v>936</v>
          </cell>
          <cell r="G921">
            <v>0</v>
          </cell>
        </row>
        <row r="922">
          <cell r="A922">
            <v>4510</v>
          </cell>
          <cell r="C922">
            <v>130</v>
          </cell>
          <cell r="G922">
            <v>0</v>
          </cell>
        </row>
        <row r="923">
          <cell r="A923">
            <v>4530</v>
          </cell>
          <cell r="C923">
            <v>130</v>
          </cell>
          <cell r="G923">
            <v>4739.59</v>
          </cell>
        </row>
        <row r="924">
          <cell r="A924">
            <v>4530</v>
          </cell>
          <cell r="C924">
            <v>230</v>
          </cell>
          <cell r="G924">
            <v>-380.32</v>
          </cell>
        </row>
        <row r="925">
          <cell r="A925">
            <v>4530</v>
          </cell>
          <cell r="C925">
            <v>330</v>
          </cell>
          <cell r="G925">
            <v>224.88</v>
          </cell>
        </row>
        <row r="926">
          <cell r="A926">
            <v>4530</v>
          </cell>
          <cell r="C926">
            <v>430</v>
          </cell>
          <cell r="G926">
            <v>9790.84</v>
          </cell>
        </row>
        <row r="927">
          <cell r="A927">
            <v>4530</v>
          </cell>
          <cell r="C927">
            <v>935</v>
          </cell>
          <cell r="G927">
            <v>0</v>
          </cell>
        </row>
        <row r="928">
          <cell r="A928">
            <v>4530</v>
          </cell>
          <cell r="C928">
            <v>936</v>
          </cell>
          <cell r="G928">
            <v>0</v>
          </cell>
        </row>
        <row r="929">
          <cell r="A929">
            <v>4531</v>
          </cell>
          <cell r="C929">
            <v>130</v>
          </cell>
          <cell r="G929">
            <v>-357.8</v>
          </cell>
        </row>
        <row r="930">
          <cell r="A930">
            <v>4531</v>
          </cell>
          <cell r="C930">
            <v>230</v>
          </cell>
          <cell r="G930">
            <v>228.87</v>
          </cell>
        </row>
        <row r="931">
          <cell r="A931">
            <v>4531</v>
          </cell>
          <cell r="C931">
            <v>330</v>
          </cell>
          <cell r="G931">
            <v>1.94</v>
          </cell>
        </row>
        <row r="932">
          <cell r="A932">
            <v>4531</v>
          </cell>
          <cell r="C932">
            <v>430</v>
          </cell>
          <cell r="G932">
            <v>720.02</v>
          </cell>
        </row>
        <row r="933">
          <cell r="A933">
            <v>4531</v>
          </cell>
          <cell r="C933">
            <v>935</v>
          </cell>
          <cell r="G933">
            <v>4687.8900000000003</v>
          </cell>
        </row>
        <row r="934">
          <cell r="A934">
            <v>4531</v>
          </cell>
          <cell r="C934">
            <v>936</v>
          </cell>
          <cell r="G934">
            <v>-33.64</v>
          </cell>
        </row>
        <row r="935">
          <cell r="A935">
            <v>7020</v>
          </cell>
          <cell r="C935">
            <v>110</v>
          </cell>
          <cell r="G935">
            <v>19913.13</v>
          </cell>
        </row>
        <row r="936">
          <cell r="A936">
            <v>7020</v>
          </cell>
          <cell r="C936">
            <v>112</v>
          </cell>
          <cell r="G936">
            <v>7153</v>
          </cell>
        </row>
        <row r="937">
          <cell r="A937">
            <v>7020</v>
          </cell>
          <cell r="C937">
            <v>120</v>
          </cell>
          <cell r="G937">
            <v>30140</v>
          </cell>
        </row>
        <row r="938">
          <cell r="A938">
            <v>7020</v>
          </cell>
          <cell r="C938">
            <v>121</v>
          </cell>
          <cell r="G938">
            <v>0</v>
          </cell>
        </row>
        <row r="939">
          <cell r="A939">
            <v>7020</v>
          </cell>
          <cell r="C939">
            <v>122</v>
          </cell>
          <cell r="G939">
            <v>0</v>
          </cell>
        </row>
        <row r="940">
          <cell r="A940">
            <v>7020</v>
          </cell>
          <cell r="C940">
            <v>130</v>
          </cell>
          <cell r="G940">
            <v>3108</v>
          </cell>
        </row>
        <row r="941">
          <cell r="A941">
            <v>7020</v>
          </cell>
          <cell r="C941">
            <v>140</v>
          </cell>
          <cell r="G941">
            <v>3231.33</v>
          </cell>
        </row>
        <row r="942">
          <cell r="A942">
            <v>7020</v>
          </cell>
          <cell r="C942">
            <v>142</v>
          </cell>
          <cell r="G942">
            <v>2043.67</v>
          </cell>
        </row>
        <row r="943">
          <cell r="A943">
            <v>7020</v>
          </cell>
          <cell r="C943">
            <v>147</v>
          </cell>
          <cell r="G943">
            <v>766.67</v>
          </cell>
        </row>
        <row r="944">
          <cell r="A944">
            <v>7020</v>
          </cell>
          <cell r="C944">
            <v>160</v>
          </cell>
          <cell r="G944">
            <v>13222.22</v>
          </cell>
        </row>
        <row r="945">
          <cell r="A945">
            <v>7020</v>
          </cell>
          <cell r="C945">
            <v>162</v>
          </cell>
          <cell r="G945">
            <v>5086</v>
          </cell>
        </row>
        <row r="946">
          <cell r="A946">
            <v>7020</v>
          </cell>
          <cell r="C946">
            <v>210</v>
          </cell>
          <cell r="G946">
            <v>13600</v>
          </cell>
        </row>
        <row r="947">
          <cell r="A947">
            <v>7020</v>
          </cell>
          <cell r="C947">
            <v>220</v>
          </cell>
          <cell r="G947">
            <v>17600.759999999998</v>
          </cell>
        </row>
        <row r="948">
          <cell r="A948">
            <v>7020</v>
          </cell>
          <cell r="C948">
            <v>230</v>
          </cell>
          <cell r="G948">
            <v>566.66999999999996</v>
          </cell>
        </row>
        <row r="949">
          <cell r="A949">
            <v>7020</v>
          </cell>
          <cell r="C949">
            <v>240</v>
          </cell>
          <cell r="G949">
            <v>1525.08</v>
          </cell>
        </row>
        <row r="950">
          <cell r="A950">
            <v>7020</v>
          </cell>
          <cell r="C950">
            <v>260</v>
          </cell>
          <cell r="G950">
            <v>11055</v>
          </cell>
        </row>
        <row r="951">
          <cell r="A951">
            <v>7020</v>
          </cell>
          <cell r="C951">
            <v>330</v>
          </cell>
          <cell r="G951">
            <v>283.33</v>
          </cell>
        </row>
        <row r="952">
          <cell r="A952">
            <v>7020</v>
          </cell>
          <cell r="C952">
            <v>340</v>
          </cell>
          <cell r="G952">
            <v>1775</v>
          </cell>
        </row>
        <row r="953">
          <cell r="A953">
            <v>7020</v>
          </cell>
          <cell r="C953">
            <v>430</v>
          </cell>
          <cell r="G953">
            <v>0</v>
          </cell>
        </row>
        <row r="954">
          <cell r="A954">
            <v>7020</v>
          </cell>
          <cell r="C954">
            <v>440</v>
          </cell>
          <cell r="G954">
            <v>2408.33</v>
          </cell>
        </row>
        <row r="955">
          <cell r="A955">
            <v>7020</v>
          </cell>
          <cell r="C955">
            <v>935</v>
          </cell>
          <cell r="G955">
            <v>0</v>
          </cell>
        </row>
        <row r="956">
          <cell r="A956">
            <v>7020</v>
          </cell>
          <cell r="C956">
            <v>936</v>
          </cell>
          <cell r="G956">
            <v>166.67</v>
          </cell>
        </row>
        <row r="957">
          <cell r="A957">
            <v>7030</v>
          </cell>
          <cell r="C957">
            <v>110</v>
          </cell>
          <cell r="G957">
            <v>200</v>
          </cell>
        </row>
        <row r="958">
          <cell r="A958">
            <v>7030</v>
          </cell>
          <cell r="C958">
            <v>112</v>
          </cell>
          <cell r="G958">
            <v>0</v>
          </cell>
        </row>
        <row r="959">
          <cell r="A959">
            <v>7030</v>
          </cell>
          <cell r="C959">
            <v>120</v>
          </cell>
          <cell r="G959">
            <v>900</v>
          </cell>
        </row>
        <row r="960">
          <cell r="A960">
            <v>7030</v>
          </cell>
          <cell r="C960">
            <v>121</v>
          </cell>
          <cell r="G960">
            <v>0</v>
          </cell>
        </row>
        <row r="961">
          <cell r="A961">
            <v>7030</v>
          </cell>
          <cell r="C961">
            <v>122</v>
          </cell>
          <cell r="G961">
            <v>300</v>
          </cell>
        </row>
        <row r="962">
          <cell r="A962">
            <v>7030</v>
          </cell>
          <cell r="C962">
            <v>200</v>
          </cell>
          <cell r="G962">
            <v>0</v>
          </cell>
        </row>
        <row r="963">
          <cell r="A963">
            <v>7030</v>
          </cell>
          <cell r="C963">
            <v>210</v>
          </cell>
          <cell r="G963">
            <v>1100</v>
          </cell>
        </row>
        <row r="964">
          <cell r="A964">
            <v>7030</v>
          </cell>
          <cell r="C964">
            <v>220</v>
          </cell>
          <cell r="G964">
            <v>100</v>
          </cell>
        </row>
        <row r="965">
          <cell r="A965">
            <v>7040</v>
          </cell>
          <cell r="C965">
            <v>110</v>
          </cell>
          <cell r="G965">
            <v>6389.27</v>
          </cell>
        </row>
        <row r="966">
          <cell r="A966">
            <v>7040</v>
          </cell>
          <cell r="C966">
            <v>112</v>
          </cell>
          <cell r="G966">
            <v>3305</v>
          </cell>
        </row>
        <row r="967">
          <cell r="A967">
            <v>7040</v>
          </cell>
          <cell r="C967">
            <v>120</v>
          </cell>
          <cell r="G967">
            <v>3410</v>
          </cell>
        </row>
        <row r="968">
          <cell r="A968">
            <v>7040</v>
          </cell>
          <cell r="C968">
            <v>121</v>
          </cell>
          <cell r="G968">
            <v>0</v>
          </cell>
        </row>
        <row r="969">
          <cell r="A969">
            <v>7040</v>
          </cell>
          <cell r="C969">
            <v>122</v>
          </cell>
          <cell r="G969">
            <v>0</v>
          </cell>
        </row>
        <row r="970">
          <cell r="A970">
            <v>7040</v>
          </cell>
          <cell r="C970">
            <v>210</v>
          </cell>
          <cell r="G970">
            <v>857.6</v>
          </cell>
        </row>
        <row r="971">
          <cell r="A971">
            <v>7040</v>
          </cell>
          <cell r="C971">
            <v>220</v>
          </cell>
          <cell r="G971">
            <v>826.29</v>
          </cell>
        </row>
        <row r="972">
          <cell r="A972">
            <v>7060</v>
          </cell>
          <cell r="C972">
            <v>110</v>
          </cell>
          <cell r="G972">
            <v>3066.14</v>
          </cell>
        </row>
        <row r="973">
          <cell r="A973">
            <v>7060</v>
          </cell>
          <cell r="C973">
            <v>112</v>
          </cell>
          <cell r="G973">
            <v>47.25</v>
          </cell>
        </row>
        <row r="974">
          <cell r="A974">
            <v>7060</v>
          </cell>
          <cell r="C974">
            <v>120</v>
          </cell>
          <cell r="G974">
            <v>3225.38</v>
          </cell>
        </row>
        <row r="975">
          <cell r="A975">
            <v>7060</v>
          </cell>
          <cell r="C975">
            <v>121</v>
          </cell>
          <cell r="G975">
            <v>787.23</v>
          </cell>
        </row>
        <row r="976">
          <cell r="A976">
            <v>7060</v>
          </cell>
          <cell r="C976">
            <v>122</v>
          </cell>
          <cell r="G976">
            <v>0</v>
          </cell>
        </row>
        <row r="977">
          <cell r="A977">
            <v>7060</v>
          </cell>
          <cell r="C977">
            <v>130</v>
          </cell>
          <cell r="G977">
            <v>0</v>
          </cell>
        </row>
        <row r="978">
          <cell r="A978">
            <v>7060</v>
          </cell>
          <cell r="C978">
            <v>140</v>
          </cell>
          <cell r="G978">
            <v>4455.9399999999996</v>
          </cell>
        </row>
        <row r="979">
          <cell r="A979">
            <v>7060</v>
          </cell>
          <cell r="C979">
            <v>142</v>
          </cell>
          <cell r="G979">
            <v>457.12</v>
          </cell>
        </row>
        <row r="980">
          <cell r="A980">
            <v>7060</v>
          </cell>
          <cell r="C980">
            <v>147</v>
          </cell>
          <cell r="G980">
            <v>82.44</v>
          </cell>
        </row>
        <row r="981">
          <cell r="A981">
            <v>7060</v>
          </cell>
          <cell r="C981">
            <v>210</v>
          </cell>
          <cell r="G981">
            <v>5850.65</v>
          </cell>
        </row>
        <row r="982">
          <cell r="A982">
            <v>7060</v>
          </cell>
          <cell r="C982">
            <v>220</v>
          </cell>
          <cell r="G982">
            <v>5385.52</v>
          </cell>
        </row>
        <row r="983">
          <cell r="A983">
            <v>7060</v>
          </cell>
          <cell r="C983">
            <v>230</v>
          </cell>
          <cell r="G983">
            <v>18.38</v>
          </cell>
        </row>
        <row r="984">
          <cell r="A984">
            <v>7060</v>
          </cell>
          <cell r="C984">
            <v>240</v>
          </cell>
          <cell r="G984">
            <v>5115.07</v>
          </cell>
        </row>
        <row r="985">
          <cell r="A985">
            <v>7060</v>
          </cell>
          <cell r="C985">
            <v>340</v>
          </cell>
          <cell r="G985">
            <v>2768.85</v>
          </cell>
        </row>
        <row r="986">
          <cell r="A986">
            <v>7060</v>
          </cell>
          <cell r="C986">
            <v>400</v>
          </cell>
          <cell r="G986">
            <v>0</v>
          </cell>
        </row>
        <row r="987">
          <cell r="A987">
            <v>7060</v>
          </cell>
          <cell r="C987">
            <v>430</v>
          </cell>
          <cell r="G987">
            <v>0</v>
          </cell>
        </row>
        <row r="988">
          <cell r="A988">
            <v>7060</v>
          </cell>
          <cell r="C988">
            <v>440</v>
          </cell>
          <cell r="G988">
            <v>7697.96</v>
          </cell>
        </row>
        <row r="989">
          <cell r="A989">
            <v>7060</v>
          </cell>
          <cell r="C989">
            <v>936</v>
          </cell>
          <cell r="G989">
            <v>0</v>
          </cell>
        </row>
        <row r="990">
          <cell r="A990">
            <v>7080</v>
          </cell>
          <cell r="C990">
            <v>110</v>
          </cell>
          <cell r="G990">
            <v>14706.27</v>
          </cell>
        </row>
        <row r="991">
          <cell r="A991">
            <v>7080</v>
          </cell>
          <cell r="C991">
            <v>112</v>
          </cell>
          <cell r="G991">
            <v>103.21</v>
          </cell>
        </row>
        <row r="992">
          <cell r="A992">
            <v>7080</v>
          </cell>
          <cell r="C992">
            <v>120</v>
          </cell>
          <cell r="G992">
            <v>13632.56</v>
          </cell>
        </row>
        <row r="993">
          <cell r="A993">
            <v>7080</v>
          </cell>
          <cell r="C993">
            <v>121</v>
          </cell>
          <cell r="G993">
            <v>0</v>
          </cell>
        </row>
        <row r="994">
          <cell r="A994">
            <v>7080</v>
          </cell>
          <cell r="C994">
            <v>122</v>
          </cell>
          <cell r="G994">
            <v>5486.94</v>
          </cell>
        </row>
        <row r="995">
          <cell r="A995">
            <v>7080</v>
          </cell>
          <cell r="C995">
            <v>130</v>
          </cell>
          <cell r="G995">
            <v>2467.98</v>
          </cell>
        </row>
        <row r="996">
          <cell r="A996">
            <v>7080</v>
          </cell>
          <cell r="C996">
            <v>140</v>
          </cell>
          <cell r="G996">
            <v>103.51</v>
          </cell>
        </row>
        <row r="997">
          <cell r="A997">
            <v>7080</v>
          </cell>
          <cell r="C997">
            <v>160</v>
          </cell>
          <cell r="G997">
            <v>251.76</v>
          </cell>
        </row>
        <row r="998">
          <cell r="A998">
            <v>7080</v>
          </cell>
          <cell r="C998">
            <v>210</v>
          </cell>
          <cell r="G998">
            <v>5715.93</v>
          </cell>
        </row>
        <row r="999">
          <cell r="A999">
            <v>7080</v>
          </cell>
          <cell r="C999">
            <v>220</v>
          </cell>
          <cell r="G999">
            <v>5564.28</v>
          </cell>
        </row>
        <row r="1000">
          <cell r="A1000">
            <v>7080</v>
          </cell>
          <cell r="C1000">
            <v>230</v>
          </cell>
          <cell r="G1000">
            <v>58.23</v>
          </cell>
        </row>
        <row r="1001">
          <cell r="A1001">
            <v>7080</v>
          </cell>
          <cell r="C1001">
            <v>240</v>
          </cell>
          <cell r="G1001">
            <v>45.97</v>
          </cell>
        </row>
        <row r="1002">
          <cell r="A1002">
            <v>7080</v>
          </cell>
          <cell r="C1002">
            <v>340</v>
          </cell>
          <cell r="G1002">
            <v>23.46</v>
          </cell>
        </row>
        <row r="1003">
          <cell r="A1003">
            <v>7080</v>
          </cell>
          <cell r="C1003">
            <v>440</v>
          </cell>
          <cell r="G1003">
            <v>0</v>
          </cell>
        </row>
        <row r="1004">
          <cell r="A1004">
            <v>7080</v>
          </cell>
          <cell r="C1004">
            <v>935</v>
          </cell>
          <cell r="G1004">
            <v>21.57</v>
          </cell>
        </row>
        <row r="1005">
          <cell r="A1005">
            <v>7080</v>
          </cell>
          <cell r="C1005">
            <v>936</v>
          </cell>
          <cell r="G1005">
            <v>21.57</v>
          </cell>
        </row>
        <row r="1006">
          <cell r="A1006">
            <v>7000</v>
          </cell>
          <cell r="C1006">
            <v>110</v>
          </cell>
          <cell r="G1006">
            <v>17204.669999999998</v>
          </cell>
        </row>
        <row r="1007">
          <cell r="A1007">
            <v>7000</v>
          </cell>
          <cell r="C1007">
            <v>112</v>
          </cell>
          <cell r="G1007">
            <v>9495.06</v>
          </cell>
        </row>
        <row r="1008">
          <cell r="A1008">
            <v>7000</v>
          </cell>
          <cell r="C1008">
            <v>120</v>
          </cell>
          <cell r="G1008">
            <v>8968.7199999999993</v>
          </cell>
        </row>
        <row r="1009">
          <cell r="A1009">
            <v>7000</v>
          </cell>
          <cell r="C1009">
            <v>121</v>
          </cell>
          <cell r="G1009">
            <v>9014.34</v>
          </cell>
        </row>
        <row r="1010">
          <cell r="A1010">
            <v>7000</v>
          </cell>
          <cell r="C1010">
            <v>122</v>
          </cell>
          <cell r="G1010">
            <v>5388</v>
          </cell>
        </row>
        <row r="1011">
          <cell r="A1011">
            <v>7000</v>
          </cell>
          <cell r="C1011">
            <v>140</v>
          </cell>
          <cell r="G1011">
            <v>0</v>
          </cell>
        </row>
        <row r="1012">
          <cell r="A1012">
            <v>7000</v>
          </cell>
          <cell r="C1012">
            <v>210</v>
          </cell>
          <cell r="G1012">
            <v>15838.5</v>
          </cell>
        </row>
        <row r="1013">
          <cell r="A1013">
            <v>7000</v>
          </cell>
          <cell r="C1013">
            <v>220</v>
          </cell>
          <cell r="G1013">
            <v>16203.04</v>
          </cell>
        </row>
        <row r="1014">
          <cell r="A1014">
            <v>7000</v>
          </cell>
          <cell r="C1014">
            <v>260</v>
          </cell>
          <cell r="G1014">
            <v>2242.54</v>
          </cell>
        </row>
        <row r="1015">
          <cell r="A1015">
            <v>7190</v>
          </cell>
          <cell r="C1015">
            <v>110</v>
          </cell>
          <cell r="G1015">
            <v>3019.16</v>
          </cell>
        </row>
        <row r="1016">
          <cell r="A1016">
            <v>7190</v>
          </cell>
          <cell r="C1016">
            <v>112</v>
          </cell>
          <cell r="G1016">
            <v>-518</v>
          </cell>
        </row>
        <row r="1017">
          <cell r="A1017">
            <v>7190</v>
          </cell>
          <cell r="C1017">
            <v>120</v>
          </cell>
          <cell r="G1017">
            <v>0</v>
          </cell>
        </row>
        <row r="1018">
          <cell r="A1018">
            <v>7190</v>
          </cell>
          <cell r="C1018">
            <v>121</v>
          </cell>
          <cell r="G1018">
            <v>0</v>
          </cell>
        </row>
        <row r="1019">
          <cell r="A1019">
            <v>7190</v>
          </cell>
          <cell r="C1019">
            <v>122</v>
          </cell>
          <cell r="G1019">
            <v>518</v>
          </cell>
        </row>
        <row r="1020">
          <cell r="A1020">
            <v>7190</v>
          </cell>
          <cell r="C1020">
            <v>130</v>
          </cell>
          <cell r="G1020">
            <v>40669.589999999997</v>
          </cell>
        </row>
        <row r="1021">
          <cell r="A1021">
            <v>7190</v>
          </cell>
          <cell r="C1021">
            <v>140</v>
          </cell>
          <cell r="G1021">
            <v>52331.63</v>
          </cell>
        </row>
        <row r="1022">
          <cell r="A1022">
            <v>7190</v>
          </cell>
          <cell r="C1022">
            <v>142</v>
          </cell>
          <cell r="G1022">
            <v>10027.959999999999</v>
          </cell>
        </row>
        <row r="1023">
          <cell r="A1023">
            <v>7190</v>
          </cell>
          <cell r="C1023">
            <v>147</v>
          </cell>
          <cell r="G1023">
            <v>161.07</v>
          </cell>
        </row>
        <row r="1024">
          <cell r="A1024">
            <v>7190</v>
          </cell>
          <cell r="C1024">
            <v>150</v>
          </cell>
          <cell r="G1024">
            <v>22385.279999999999</v>
          </cell>
        </row>
        <row r="1025">
          <cell r="A1025">
            <v>7190</v>
          </cell>
          <cell r="C1025">
            <v>160</v>
          </cell>
          <cell r="G1025">
            <v>9377.52</v>
          </cell>
        </row>
        <row r="1026">
          <cell r="A1026">
            <v>7190</v>
          </cell>
          <cell r="C1026">
            <v>162</v>
          </cell>
          <cell r="G1026">
            <v>4502</v>
          </cell>
        </row>
        <row r="1027">
          <cell r="A1027">
            <v>7190</v>
          </cell>
          <cell r="C1027">
            <v>170</v>
          </cell>
          <cell r="G1027">
            <v>0</v>
          </cell>
        </row>
        <row r="1028">
          <cell r="A1028">
            <v>7190</v>
          </cell>
          <cell r="C1028">
            <v>210</v>
          </cell>
          <cell r="G1028">
            <v>9442.18</v>
          </cell>
        </row>
        <row r="1029">
          <cell r="A1029">
            <v>7190</v>
          </cell>
          <cell r="C1029">
            <v>220</v>
          </cell>
          <cell r="G1029">
            <v>13137.53</v>
          </cell>
        </row>
        <row r="1030">
          <cell r="A1030">
            <v>7190</v>
          </cell>
          <cell r="C1030">
            <v>230</v>
          </cell>
          <cell r="G1030">
            <v>18853.560000000001</v>
          </cell>
        </row>
        <row r="1031">
          <cell r="A1031">
            <v>7190</v>
          </cell>
          <cell r="C1031">
            <v>240</v>
          </cell>
          <cell r="G1031">
            <v>17122.7</v>
          </cell>
        </row>
        <row r="1032">
          <cell r="A1032">
            <v>7190</v>
          </cell>
          <cell r="C1032">
            <v>260</v>
          </cell>
          <cell r="G1032">
            <v>6742.78</v>
          </cell>
        </row>
        <row r="1033">
          <cell r="A1033">
            <v>7190</v>
          </cell>
          <cell r="C1033">
            <v>330</v>
          </cell>
          <cell r="G1033">
            <v>5450.64</v>
          </cell>
        </row>
        <row r="1034">
          <cell r="A1034">
            <v>7190</v>
          </cell>
          <cell r="C1034">
            <v>340</v>
          </cell>
          <cell r="G1034">
            <v>24071.13</v>
          </cell>
        </row>
        <row r="1035">
          <cell r="A1035">
            <v>7190</v>
          </cell>
          <cell r="C1035">
            <v>410</v>
          </cell>
          <cell r="G1035">
            <v>0</v>
          </cell>
        </row>
        <row r="1036">
          <cell r="A1036">
            <v>7190</v>
          </cell>
          <cell r="C1036">
            <v>430</v>
          </cell>
          <cell r="G1036">
            <v>6008.69</v>
          </cell>
        </row>
        <row r="1037">
          <cell r="A1037">
            <v>7190</v>
          </cell>
          <cell r="C1037">
            <v>440</v>
          </cell>
          <cell r="G1037">
            <v>18269.91</v>
          </cell>
        </row>
        <row r="1038">
          <cell r="A1038">
            <v>7190</v>
          </cell>
          <cell r="C1038">
            <v>935</v>
          </cell>
          <cell r="G1038">
            <v>15827.94</v>
          </cell>
        </row>
        <row r="1039">
          <cell r="A1039">
            <v>7190</v>
          </cell>
          <cell r="C1039">
            <v>936</v>
          </cell>
          <cell r="G1039">
            <v>5866.79</v>
          </cell>
        </row>
        <row r="1040">
          <cell r="A1040">
            <v>7211</v>
          </cell>
          <cell r="C1040">
            <v>110</v>
          </cell>
          <cell r="G1040">
            <v>173.08</v>
          </cell>
        </row>
        <row r="1041">
          <cell r="A1041">
            <v>7211</v>
          </cell>
          <cell r="C1041">
            <v>112</v>
          </cell>
          <cell r="G1041">
            <v>0</v>
          </cell>
        </row>
        <row r="1042">
          <cell r="A1042">
            <v>7211</v>
          </cell>
          <cell r="C1042">
            <v>120</v>
          </cell>
          <cell r="G1042">
            <v>0</v>
          </cell>
        </row>
        <row r="1043">
          <cell r="A1043">
            <v>7211</v>
          </cell>
          <cell r="C1043">
            <v>121</v>
          </cell>
          <cell r="G1043">
            <v>576.91999999999996</v>
          </cell>
        </row>
        <row r="1044">
          <cell r="A1044">
            <v>7211</v>
          </cell>
          <cell r="C1044">
            <v>130</v>
          </cell>
          <cell r="G1044">
            <v>883.75</v>
          </cell>
        </row>
        <row r="1045">
          <cell r="A1045">
            <v>7211</v>
          </cell>
          <cell r="C1045">
            <v>140</v>
          </cell>
          <cell r="G1045">
            <v>4782.7299999999996</v>
          </cell>
        </row>
        <row r="1046">
          <cell r="A1046">
            <v>7211</v>
          </cell>
          <cell r="C1046">
            <v>142</v>
          </cell>
          <cell r="G1046">
            <v>1040.96</v>
          </cell>
        </row>
        <row r="1047">
          <cell r="A1047">
            <v>7211</v>
          </cell>
          <cell r="C1047">
            <v>147</v>
          </cell>
          <cell r="G1047">
            <v>1653.9</v>
          </cell>
        </row>
        <row r="1048">
          <cell r="A1048">
            <v>7211</v>
          </cell>
          <cell r="C1048">
            <v>150</v>
          </cell>
          <cell r="G1048">
            <v>219.34</v>
          </cell>
        </row>
        <row r="1049">
          <cell r="A1049">
            <v>7211</v>
          </cell>
          <cell r="C1049">
            <v>160</v>
          </cell>
          <cell r="G1049">
            <v>0</v>
          </cell>
        </row>
        <row r="1050">
          <cell r="A1050">
            <v>7211</v>
          </cell>
          <cell r="C1050">
            <v>210</v>
          </cell>
          <cell r="G1050">
            <v>0</v>
          </cell>
        </row>
        <row r="1051">
          <cell r="A1051">
            <v>7211</v>
          </cell>
          <cell r="C1051">
            <v>220</v>
          </cell>
          <cell r="G1051">
            <v>1480.77</v>
          </cell>
        </row>
        <row r="1052">
          <cell r="A1052">
            <v>7211</v>
          </cell>
          <cell r="C1052">
            <v>230</v>
          </cell>
          <cell r="G1052">
            <v>23.08</v>
          </cell>
        </row>
        <row r="1053">
          <cell r="A1053">
            <v>7211</v>
          </cell>
          <cell r="C1053">
            <v>240</v>
          </cell>
          <cell r="G1053">
            <v>8787.9599999999991</v>
          </cell>
        </row>
        <row r="1054">
          <cell r="A1054">
            <v>7211</v>
          </cell>
          <cell r="C1054">
            <v>260</v>
          </cell>
          <cell r="G1054">
            <v>0</v>
          </cell>
        </row>
        <row r="1055">
          <cell r="A1055">
            <v>7211</v>
          </cell>
          <cell r="C1055">
            <v>330</v>
          </cell>
          <cell r="G1055">
            <v>0</v>
          </cell>
        </row>
        <row r="1056">
          <cell r="A1056">
            <v>7211</v>
          </cell>
          <cell r="C1056">
            <v>340</v>
          </cell>
          <cell r="G1056">
            <v>2153.6999999999998</v>
          </cell>
        </row>
        <row r="1057">
          <cell r="A1057">
            <v>7211</v>
          </cell>
          <cell r="C1057">
            <v>430</v>
          </cell>
          <cell r="G1057">
            <v>4.62</v>
          </cell>
        </row>
        <row r="1058">
          <cell r="A1058">
            <v>7211</v>
          </cell>
          <cell r="C1058">
            <v>440</v>
          </cell>
          <cell r="G1058">
            <v>248.46</v>
          </cell>
        </row>
        <row r="1059">
          <cell r="A1059">
            <v>7211</v>
          </cell>
          <cell r="C1059">
            <v>935</v>
          </cell>
          <cell r="G1059">
            <v>4131</v>
          </cell>
        </row>
        <row r="1060">
          <cell r="A1060">
            <v>7211</v>
          </cell>
          <cell r="C1060">
            <v>936</v>
          </cell>
          <cell r="G1060">
            <v>4.62</v>
          </cell>
        </row>
        <row r="1061">
          <cell r="A1061">
            <v>7240</v>
          </cell>
          <cell r="C1061">
            <v>110</v>
          </cell>
          <cell r="G1061">
            <v>0</v>
          </cell>
        </row>
        <row r="1062">
          <cell r="A1062">
            <v>7240</v>
          </cell>
          <cell r="C1062">
            <v>112</v>
          </cell>
          <cell r="G1062">
            <v>193.85</v>
          </cell>
        </row>
        <row r="1063">
          <cell r="A1063">
            <v>7240</v>
          </cell>
          <cell r="C1063">
            <v>120</v>
          </cell>
          <cell r="G1063">
            <v>0</v>
          </cell>
        </row>
        <row r="1064">
          <cell r="A1064">
            <v>7240</v>
          </cell>
          <cell r="C1064">
            <v>121</v>
          </cell>
          <cell r="G1064">
            <v>0</v>
          </cell>
        </row>
        <row r="1065">
          <cell r="A1065">
            <v>7240</v>
          </cell>
          <cell r="C1065">
            <v>130</v>
          </cell>
          <cell r="G1065">
            <v>0</v>
          </cell>
        </row>
        <row r="1066">
          <cell r="A1066">
            <v>7240</v>
          </cell>
          <cell r="C1066">
            <v>140</v>
          </cell>
          <cell r="G1066">
            <v>0</v>
          </cell>
        </row>
        <row r="1067">
          <cell r="A1067">
            <v>7240</v>
          </cell>
          <cell r="C1067">
            <v>142</v>
          </cell>
          <cell r="G1067">
            <v>387.71</v>
          </cell>
        </row>
        <row r="1068">
          <cell r="A1068">
            <v>7240</v>
          </cell>
          <cell r="C1068">
            <v>147</v>
          </cell>
          <cell r="G1068">
            <v>0</v>
          </cell>
        </row>
        <row r="1069">
          <cell r="A1069">
            <v>7240</v>
          </cell>
          <cell r="C1069">
            <v>150</v>
          </cell>
          <cell r="G1069">
            <v>310.17</v>
          </cell>
        </row>
        <row r="1070">
          <cell r="A1070">
            <v>7240</v>
          </cell>
          <cell r="C1070">
            <v>160</v>
          </cell>
          <cell r="G1070">
            <v>0</v>
          </cell>
        </row>
        <row r="1071">
          <cell r="A1071">
            <v>7240</v>
          </cell>
          <cell r="C1071">
            <v>190</v>
          </cell>
          <cell r="G1071">
            <v>4458.63</v>
          </cell>
        </row>
        <row r="1072">
          <cell r="A1072">
            <v>7240</v>
          </cell>
          <cell r="C1072">
            <v>210</v>
          </cell>
          <cell r="G1072">
            <v>0</v>
          </cell>
        </row>
        <row r="1073">
          <cell r="A1073">
            <v>7240</v>
          </cell>
          <cell r="C1073">
            <v>220</v>
          </cell>
          <cell r="G1073">
            <v>0</v>
          </cell>
        </row>
        <row r="1074">
          <cell r="A1074">
            <v>7240</v>
          </cell>
          <cell r="C1074">
            <v>230</v>
          </cell>
          <cell r="G1074">
            <v>0</v>
          </cell>
        </row>
        <row r="1075">
          <cell r="A1075">
            <v>7240</v>
          </cell>
          <cell r="C1075">
            <v>240</v>
          </cell>
          <cell r="G1075">
            <v>0</v>
          </cell>
        </row>
        <row r="1076">
          <cell r="A1076">
            <v>7240</v>
          </cell>
          <cell r="C1076">
            <v>260</v>
          </cell>
          <cell r="G1076">
            <v>0</v>
          </cell>
        </row>
        <row r="1077">
          <cell r="A1077">
            <v>7240</v>
          </cell>
          <cell r="C1077">
            <v>330</v>
          </cell>
          <cell r="G1077">
            <v>0</v>
          </cell>
        </row>
        <row r="1078">
          <cell r="A1078">
            <v>7240</v>
          </cell>
          <cell r="C1078">
            <v>340</v>
          </cell>
          <cell r="G1078">
            <v>0</v>
          </cell>
        </row>
        <row r="1079">
          <cell r="A1079">
            <v>7240</v>
          </cell>
          <cell r="C1079">
            <v>430</v>
          </cell>
          <cell r="G1079">
            <v>0</v>
          </cell>
        </row>
        <row r="1080">
          <cell r="A1080">
            <v>7240</v>
          </cell>
          <cell r="C1080">
            <v>440</v>
          </cell>
          <cell r="G1080">
            <v>0</v>
          </cell>
        </row>
        <row r="1081">
          <cell r="A1081">
            <v>7240</v>
          </cell>
          <cell r="C1081">
            <v>935</v>
          </cell>
          <cell r="G1081">
            <v>193.85</v>
          </cell>
        </row>
        <row r="1082">
          <cell r="A1082">
            <v>7240</v>
          </cell>
          <cell r="C1082">
            <v>936</v>
          </cell>
          <cell r="G1082">
            <v>38.770000000000003</v>
          </cell>
        </row>
        <row r="1083">
          <cell r="A1083">
            <v>7290</v>
          </cell>
          <cell r="C1083">
            <v>110</v>
          </cell>
          <cell r="G1083">
            <v>0</v>
          </cell>
        </row>
        <row r="1084">
          <cell r="A1084">
            <v>7290</v>
          </cell>
          <cell r="C1084">
            <v>112</v>
          </cell>
          <cell r="G1084">
            <v>0</v>
          </cell>
        </row>
        <row r="1085">
          <cell r="A1085">
            <v>7290</v>
          </cell>
          <cell r="C1085">
            <v>120</v>
          </cell>
          <cell r="G1085">
            <v>0</v>
          </cell>
        </row>
        <row r="1086">
          <cell r="A1086">
            <v>7290</v>
          </cell>
          <cell r="C1086">
            <v>130</v>
          </cell>
          <cell r="G1086">
            <v>0</v>
          </cell>
        </row>
        <row r="1087">
          <cell r="A1087">
            <v>7290</v>
          </cell>
          <cell r="C1087">
            <v>140</v>
          </cell>
          <cell r="G1087">
            <v>0</v>
          </cell>
        </row>
        <row r="1088">
          <cell r="A1088">
            <v>7290</v>
          </cell>
          <cell r="C1088">
            <v>147</v>
          </cell>
          <cell r="G1088">
            <v>0</v>
          </cell>
        </row>
        <row r="1089">
          <cell r="A1089">
            <v>7290</v>
          </cell>
          <cell r="C1089">
            <v>240</v>
          </cell>
          <cell r="G1089">
            <v>0</v>
          </cell>
        </row>
        <row r="1090">
          <cell r="A1090">
            <v>7290</v>
          </cell>
          <cell r="C1090">
            <v>340</v>
          </cell>
          <cell r="G1090">
            <v>0</v>
          </cell>
        </row>
        <row r="1091">
          <cell r="A1091">
            <v>7290</v>
          </cell>
          <cell r="C1091">
            <v>430</v>
          </cell>
          <cell r="G1091">
            <v>0</v>
          </cell>
        </row>
        <row r="1092">
          <cell r="A1092">
            <v>7290</v>
          </cell>
          <cell r="C1092">
            <v>440</v>
          </cell>
          <cell r="G1092">
            <v>0</v>
          </cell>
        </row>
        <row r="1093">
          <cell r="A1093">
            <v>7290</v>
          </cell>
          <cell r="C1093">
            <v>935</v>
          </cell>
          <cell r="G1093">
            <v>0</v>
          </cell>
        </row>
        <row r="1094">
          <cell r="A1094">
            <v>7295</v>
          </cell>
          <cell r="C1094">
            <v>110</v>
          </cell>
          <cell r="G1094">
            <v>0</v>
          </cell>
        </row>
        <row r="1095">
          <cell r="A1095">
            <v>7295</v>
          </cell>
          <cell r="C1095">
            <v>112</v>
          </cell>
          <cell r="G1095">
            <v>2351.06</v>
          </cell>
        </row>
        <row r="1096">
          <cell r="A1096">
            <v>7295</v>
          </cell>
          <cell r="C1096">
            <v>120</v>
          </cell>
          <cell r="G1096">
            <v>0</v>
          </cell>
        </row>
        <row r="1097">
          <cell r="A1097">
            <v>7295</v>
          </cell>
          <cell r="C1097">
            <v>121</v>
          </cell>
          <cell r="G1097">
            <v>0</v>
          </cell>
        </row>
        <row r="1098">
          <cell r="A1098">
            <v>7295</v>
          </cell>
          <cell r="C1098">
            <v>130</v>
          </cell>
          <cell r="G1098">
            <v>0</v>
          </cell>
        </row>
        <row r="1099">
          <cell r="A1099">
            <v>7295</v>
          </cell>
          <cell r="C1099">
            <v>140</v>
          </cell>
          <cell r="G1099">
            <v>0</v>
          </cell>
        </row>
        <row r="1100">
          <cell r="A1100">
            <v>7295</v>
          </cell>
          <cell r="C1100">
            <v>147</v>
          </cell>
          <cell r="G1100">
            <v>0</v>
          </cell>
        </row>
        <row r="1101">
          <cell r="A1101">
            <v>7295</v>
          </cell>
          <cell r="C1101">
            <v>160</v>
          </cell>
          <cell r="G1101">
            <v>0</v>
          </cell>
        </row>
        <row r="1102">
          <cell r="A1102">
            <v>7295</v>
          </cell>
          <cell r="C1102">
            <v>190</v>
          </cell>
          <cell r="G1102">
            <v>10899.14</v>
          </cell>
        </row>
        <row r="1103">
          <cell r="A1103">
            <v>7295</v>
          </cell>
          <cell r="C1103">
            <v>210</v>
          </cell>
          <cell r="G1103">
            <v>0</v>
          </cell>
        </row>
        <row r="1104">
          <cell r="A1104">
            <v>7295</v>
          </cell>
          <cell r="C1104">
            <v>220</v>
          </cell>
          <cell r="G1104">
            <v>0</v>
          </cell>
        </row>
        <row r="1105">
          <cell r="A1105">
            <v>7295</v>
          </cell>
          <cell r="C1105">
            <v>230</v>
          </cell>
          <cell r="G1105">
            <v>0</v>
          </cell>
        </row>
        <row r="1106">
          <cell r="A1106">
            <v>7295</v>
          </cell>
          <cell r="C1106">
            <v>240</v>
          </cell>
          <cell r="G1106">
            <v>0</v>
          </cell>
        </row>
        <row r="1107">
          <cell r="A1107">
            <v>7295</v>
          </cell>
          <cell r="C1107">
            <v>260</v>
          </cell>
          <cell r="G1107">
            <v>0</v>
          </cell>
        </row>
        <row r="1108">
          <cell r="A1108">
            <v>7295</v>
          </cell>
          <cell r="C1108">
            <v>330</v>
          </cell>
          <cell r="G1108">
            <v>0</v>
          </cell>
        </row>
        <row r="1109">
          <cell r="A1109">
            <v>7295</v>
          </cell>
          <cell r="C1109">
            <v>340</v>
          </cell>
          <cell r="G1109">
            <v>0</v>
          </cell>
        </row>
        <row r="1110">
          <cell r="A1110">
            <v>7295</v>
          </cell>
          <cell r="C1110">
            <v>430</v>
          </cell>
          <cell r="G1110">
            <v>0</v>
          </cell>
        </row>
        <row r="1111">
          <cell r="A1111">
            <v>7295</v>
          </cell>
          <cell r="C1111">
            <v>440</v>
          </cell>
          <cell r="G1111">
            <v>0</v>
          </cell>
        </row>
        <row r="1112">
          <cell r="A1112">
            <v>7295</v>
          </cell>
          <cell r="C1112">
            <v>935</v>
          </cell>
          <cell r="G1112">
            <v>999.79</v>
          </cell>
        </row>
        <row r="1113">
          <cell r="A1113">
            <v>7295</v>
          </cell>
          <cell r="C1113">
            <v>936</v>
          </cell>
          <cell r="G1113">
            <v>0</v>
          </cell>
        </row>
        <row r="1114">
          <cell r="A1114">
            <v>7310</v>
          </cell>
          <cell r="C1114">
            <v>110</v>
          </cell>
          <cell r="G1114">
            <v>0</v>
          </cell>
        </row>
        <row r="1115">
          <cell r="A1115">
            <v>7310</v>
          </cell>
          <cell r="C1115">
            <v>112</v>
          </cell>
          <cell r="G1115">
            <v>511.42</v>
          </cell>
        </row>
        <row r="1116">
          <cell r="A1116">
            <v>7310</v>
          </cell>
          <cell r="C1116">
            <v>120</v>
          </cell>
          <cell r="G1116">
            <v>0</v>
          </cell>
        </row>
        <row r="1117">
          <cell r="A1117">
            <v>7310</v>
          </cell>
          <cell r="C1117">
            <v>121</v>
          </cell>
          <cell r="G1117">
            <v>0</v>
          </cell>
        </row>
        <row r="1118">
          <cell r="A1118">
            <v>7310</v>
          </cell>
          <cell r="C1118">
            <v>130</v>
          </cell>
          <cell r="G1118">
            <v>0</v>
          </cell>
        </row>
        <row r="1119">
          <cell r="A1119">
            <v>7310</v>
          </cell>
          <cell r="C1119">
            <v>140</v>
          </cell>
          <cell r="G1119">
            <v>0</v>
          </cell>
        </row>
        <row r="1120">
          <cell r="A1120">
            <v>7310</v>
          </cell>
          <cell r="C1120">
            <v>142</v>
          </cell>
          <cell r="G1120">
            <v>252.86</v>
          </cell>
        </row>
        <row r="1121">
          <cell r="A1121">
            <v>7310</v>
          </cell>
          <cell r="C1121">
            <v>147</v>
          </cell>
          <cell r="G1121">
            <v>0</v>
          </cell>
        </row>
        <row r="1122">
          <cell r="A1122">
            <v>7310</v>
          </cell>
          <cell r="C1122">
            <v>160</v>
          </cell>
          <cell r="G1122">
            <v>0</v>
          </cell>
        </row>
        <row r="1123">
          <cell r="A1123">
            <v>7310</v>
          </cell>
          <cell r="C1123">
            <v>170</v>
          </cell>
          <cell r="G1123">
            <v>0</v>
          </cell>
        </row>
        <row r="1124">
          <cell r="A1124">
            <v>7310</v>
          </cell>
          <cell r="C1124">
            <v>190</v>
          </cell>
          <cell r="G1124">
            <v>3277.85</v>
          </cell>
        </row>
        <row r="1125">
          <cell r="A1125">
            <v>7310</v>
          </cell>
          <cell r="C1125">
            <v>210</v>
          </cell>
          <cell r="G1125">
            <v>0</v>
          </cell>
        </row>
        <row r="1126">
          <cell r="A1126">
            <v>7310</v>
          </cell>
          <cell r="C1126">
            <v>220</v>
          </cell>
          <cell r="G1126">
            <v>0</v>
          </cell>
        </row>
        <row r="1127">
          <cell r="A1127">
            <v>7310</v>
          </cell>
          <cell r="C1127">
            <v>230</v>
          </cell>
          <cell r="G1127">
            <v>0</v>
          </cell>
        </row>
        <row r="1128">
          <cell r="A1128">
            <v>7310</v>
          </cell>
          <cell r="C1128">
            <v>240</v>
          </cell>
          <cell r="G1128">
            <v>0</v>
          </cell>
        </row>
        <row r="1129">
          <cell r="A1129">
            <v>7310</v>
          </cell>
          <cell r="C1129">
            <v>260</v>
          </cell>
          <cell r="G1129">
            <v>0</v>
          </cell>
        </row>
        <row r="1130">
          <cell r="A1130">
            <v>7310</v>
          </cell>
          <cell r="C1130">
            <v>330</v>
          </cell>
          <cell r="G1130">
            <v>0</v>
          </cell>
        </row>
        <row r="1131">
          <cell r="A1131">
            <v>7310</v>
          </cell>
          <cell r="C1131">
            <v>340</v>
          </cell>
          <cell r="G1131">
            <v>0</v>
          </cell>
        </row>
        <row r="1132">
          <cell r="A1132">
            <v>7310</v>
          </cell>
          <cell r="C1132">
            <v>430</v>
          </cell>
          <cell r="G1132">
            <v>0</v>
          </cell>
        </row>
        <row r="1133">
          <cell r="A1133">
            <v>7310</v>
          </cell>
          <cell r="C1133">
            <v>440</v>
          </cell>
          <cell r="G1133">
            <v>0</v>
          </cell>
        </row>
        <row r="1134">
          <cell r="A1134">
            <v>7310</v>
          </cell>
          <cell r="C1134">
            <v>935</v>
          </cell>
          <cell r="G1134">
            <v>27.27</v>
          </cell>
        </row>
        <row r="1135">
          <cell r="A1135">
            <v>7310</v>
          </cell>
          <cell r="C1135">
            <v>936</v>
          </cell>
          <cell r="G1135">
            <v>2.73</v>
          </cell>
        </row>
        <row r="1136">
          <cell r="A1136">
            <v>7453</v>
          </cell>
          <cell r="C1136">
            <v>110</v>
          </cell>
          <cell r="G1136">
            <v>0</v>
          </cell>
        </row>
        <row r="1137">
          <cell r="A1137">
            <v>7453</v>
          </cell>
          <cell r="C1137">
            <v>112</v>
          </cell>
          <cell r="G1137">
            <v>0</v>
          </cell>
        </row>
        <row r="1138">
          <cell r="A1138">
            <v>7453</v>
          </cell>
          <cell r="C1138">
            <v>120</v>
          </cell>
          <cell r="G1138">
            <v>0</v>
          </cell>
        </row>
        <row r="1139">
          <cell r="A1139">
            <v>7453</v>
          </cell>
          <cell r="C1139">
            <v>121</v>
          </cell>
          <cell r="G1139">
            <v>0</v>
          </cell>
        </row>
        <row r="1140">
          <cell r="A1140">
            <v>7453</v>
          </cell>
          <cell r="C1140">
            <v>130</v>
          </cell>
          <cell r="G1140">
            <v>0</v>
          </cell>
        </row>
        <row r="1141">
          <cell r="A1141">
            <v>7453</v>
          </cell>
          <cell r="C1141">
            <v>140</v>
          </cell>
          <cell r="G1141">
            <v>0</v>
          </cell>
        </row>
        <row r="1142">
          <cell r="A1142">
            <v>7453</v>
          </cell>
          <cell r="C1142">
            <v>147</v>
          </cell>
          <cell r="G1142">
            <v>0</v>
          </cell>
        </row>
        <row r="1143">
          <cell r="A1143">
            <v>7453</v>
          </cell>
          <cell r="C1143">
            <v>150</v>
          </cell>
          <cell r="G1143">
            <v>505.1</v>
          </cell>
        </row>
        <row r="1144">
          <cell r="A1144">
            <v>7453</v>
          </cell>
          <cell r="C1144">
            <v>160</v>
          </cell>
          <cell r="G1144">
            <v>0</v>
          </cell>
        </row>
        <row r="1145">
          <cell r="A1145">
            <v>7453</v>
          </cell>
          <cell r="C1145">
            <v>162</v>
          </cell>
          <cell r="G1145">
            <v>0</v>
          </cell>
        </row>
        <row r="1146">
          <cell r="A1146">
            <v>7453</v>
          </cell>
          <cell r="C1146">
            <v>190</v>
          </cell>
          <cell r="G1146">
            <v>620.46</v>
          </cell>
        </row>
        <row r="1147">
          <cell r="A1147">
            <v>7453</v>
          </cell>
          <cell r="C1147">
            <v>210</v>
          </cell>
          <cell r="G1147">
            <v>0</v>
          </cell>
        </row>
        <row r="1148">
          <cell r="A1148">
            <v>7453</v>
          </cell>
          <cell r="C1148">
            <v>220</v>
          </cell>
          <cell r="G1148">
            <v>0</v>
          </cell>
        </row>
        <row r="1149">
          <cell r="A1149">
            <v>7453</v>
          </cell>
          <cell r="C1149">
            <v>230</v>
          </cell>
          <cell r="G1149">
            <v>0</v>
          </cell>
        </row>
        <row r="1150">
          <cell r="A1150">
            <v>7453</v>
          </cell>
          <cell r="C1150">
            <v>240</v>
          </cell>
          <cell r="G1150">
            <v>0</v>
          </cell>
        </row>
        <row r="1151">
          <cell r="A1151">
            <v>7453</v>
          </cell>
          <cell r="C1151">
            <v>260</v>
          </cell>
          <cell r="G1151">
            <v>0</v>
          </cell>
        </row>
        <row r="1152">
          <cell r="A1152">
            <v>7453</v>
          </cell>
          <cell r="C1152">
            <v>330</v>
          </cell>
          <cell r="G1152">
            <v>0</v>
          </cell>
        </row>
        <row r="1153">
          <cell r="A1153">
            <v>7453</v>
          </cell>
          <cell r="C1153">
            <v>340</v>
          </cell>
          <cell r="G1153">
            <v>0</v>
          </cell>
        </row>
        <row r="1154">
          <cell r="A1154">
            <v>7453</v>
          </cell>
          <cell r="C1154">
            <v>430</v>
          </cell>
          <cell r="G1154">
            <v>0</v>
          </cell>
        </row>
        <row r="1155">
          <cell r="A1155">
            <v>7453</v>
          </cell>
          <cell r="C1155">
            <v>440</v>
          </cell>
          <cell r="G1155">
            <v>0</v>
          </cell>
        </row>
        <row r="1156">
          <cell r="A1156">
            <v>7453</v>
          </cell>
          <cell r="C1156">
            <v>935</v>
          </cell>
          <cell r="G1156">
            <v>0</v>
          </cell>
        </row>
        <row r="1157">
          <cell r="A1157">
            <v>7453</v>
          </cell>
          <cell r="C1157">
            <v>936</v>
          </cell>
          <cell r="G1157">
            <v>496.26</v>
          </cell>
        </row>
        <row r="1158">
          <cell r="A1158">
            <v>7454</v>
          </cell>
          <cell r="C1158">
            <v>110</v>
          </cell>
          <cell r="G1158">
            <v>0</v>
          </cell>
        </row>
        <row r="1159">
          <cell r="A1159">
            <v>7454</v>
          </cell>
          <cell r="C1159">
            <v>112</v>
          </cell>
          <cell r="G1159">
            <v>59.9</v>
          </cell>
        </row>
        <row r="1160">
          <cell r="A1160">
            <v>7454</v>
          </cell>
          <cell r="C1160">
            <v>120</v>
          </cell>
          <cell r="G1160">
            <v>0</v>
          </cell>
        </row>
        <row r="1161">
          <cell r="A1161">
            <v>7454</v>
          </cell>
          <cell r="C1161">
            <v>121</v>
          </cell>
          <cell r="G1161">
            <v>0</v>
          </cell>
        </row>
        <row r="1162">
          <cell r="A1162">
            <v>7454</v>
          </cell>
          <cell r="C1162">
            <v>130</v>
          </cell>
          <cell r="G1162">
            <v>0</v>
          </cell>
        </row>
        <row r="1163">
          <cell r="A1163">
            <v>7454</v>
          </cell>
          <cell r="C1163">
            <v>140</v>
          </cell>
          <cell r="G1163">
            <v>0</v>
          </cell>
        </row>
        <row r="1164">
          <cell r="A1164">
            <v>7454</v>
          </cell>
          <cell r="C1164">
            <v>147</v>
          </cell>
          <cell r="G1164">
            <v>0</v>
          </cell>
        </row>
        <row r="1165">
          <cell r="A1165">
            <v>7454</v>
          </cell>
          <cell r="C1165">
            <v>150</v>
          </cell>
          <cell r="G1165">
            <v>599</v>
          </cell>
        </row>
        <row r="1166">
          <cell r="A1166">
            <v>7454</v>
          </cell>
          <cell r="C1166">
            <v>160</v>
          </cell>
          <cell r="G1166">
            <v>0</v>
          </cell>
        </row>
        <row r="1167">
          <cell r="A1167">
            <v>7454</v>
          </cell>
          <cell r="C1167">
            <v>190</v>
          </cell>
          <cell r="G1167">
            <v>509.16</v>
          </cell>
        </row>
        <row r="1168">
          <cell r="A1168">
            <v>7454</v>
          </cell>
          <cell r="C1168">
            <v>210</v>
          </cell>
          <cell r="G1168">
            <v>0</v>
          </cell>
        </row>
        <row r="1169">
          <cell r="A1169">
            <v>7454</v>
          </cell>
          <cell r="C1169">
            <v>220</v>
          </cell>
          <cell r="G1169">
            <v>0</v>
          </cell>
        </row>
        <row r="1170">
          <cell r="A1170">
            <v>7454</v>
          </cell>
          <cell r="C1170">
            <v>230</v>
          </cell>
          <cell r="G1170">
            <v>0</v>
          </cell>
        </row>
        <row r="1171">
          <cell r="A1171">
            <v>7454</v>
          </cell>
          <cell r="C1171">
            <v>240</v>
          </cell>
          <cell r="G1171">
            <v>0</v>
          </cell>
        </row>
        <row r="1172">
          <cell r="A1172">
            <v>7454</v>
          </cell>
          <cell r="C1172">
            <v>330</v>
          </cell>
          <cell r="G1172">
            <v>0</v>
          </cell>
        </row>
        <row r="1173">
          <cell r="A1173">
            <v>7454</v>
          </cell>
          <cell r="C1173">
            <v>340</v>
          </cell>
          <cell r="G1173">
            <v>0</v>
          </cell>
        </row>
        <row r="1174">
          <cell r="A1174">
            <v>7454</v>
          </cell>
          <cell r="C1174">
            <v>935</v>
          </cell>
          <cell r="G1174">
            <v>14.97</v>
          </cell>
        </row>
        <row r="1175">
          <cell r="A1175">
            <v>7454</v>
          </cell>
          <cell r="C1175">
            <v>936</v>
          </cell>
          <cell r="G1175">
            <v>14.97</v>
          </cell>
        </row>
        <row r="1176">
          <cell r="A1176">
            <v>7550</v>
          </cell>
          <cell r="C1176">
            <v>110</v>
          </cell>
          <cell r="G1176">
            <v>853.7</v>
          </cell>
        </row>
        <row r="1177">
          <cell r="A1177">
            <v>7550</v>
          </cell>
          <cell r="C1177">
            <v>112</v>
          </cell>
          <cell r="G1177">
            <v>845.6</v>
          </cell>
        </row>
        <row r="1178">
          <cell r="A1178">
            <v>7550</v>
          </cell>
          <cell r="C1178">
            <v>120</v>
          </cell>
          <cell r="G1178">
            <v>803.86</v>
          </cell>
        </row>
        <row r="1179">
          <cell r="A1179">
            <v>7550</v>
          </cell>
          <cell r="C1179">
            <v>121</v>
          </cell>
          <cell r="G1179">
            <v>0</v>
          </cell>
        </row>
        <row r="1180">
          <cell r="A1180">
            <v>7550</v>
          </cell>
          <cell r="C1180">
            <v>130</v>
          </cell>
          <cell r="G1180">
            <v>1976.15</v>
          </cell>
        </row>
        <row r="1181">
          <cell r="A1181">
            <v>7550</v>
          </cell>
          <cell r="C1181">
            <v>140</v>
          </cell>
          <cell r="G1181">
            <v>1113.8699999999999</v>
          </cell>
        </row>
        <row r="1182">
          <cell r="A1182">
            <v>7550</v>
          </cell>
          <cell r="C1182">
            <v>142</v>
          </cell>
          <cell r="G1182">
            <v>1554.68</v>
          </cell>
        </row>
        <row r="1183">
          <cell r="A1183">
            <v>7550</v>
          </cell>
          <cell r="C1183">
            <v>147</v>
          </cell>
          <cell r="G1183">
            <v>127.8</v>
          </cell>
        </row>
        <row r="1184">
          <cell r="A1184">
            <v>7550</v>
          </cell>
          <cell r="C1184">
            <v>150</v>
          </cell>
          <cell r="G1184">
            <v>13</v>
          </cell>
        </row>
        <row r="1185">
          <cell r="A1185">
            <v>7550</v>
          </cell>
          <cell r="C1185">
            <v>160</v>
          </cell>
          <cell r="G1185">
            <v>56.5</v>
          </cell>
        </row>
        <row r="1186">
          <cell r="A1186">
            <v>7550</v>
          </cell>
          <cell r="C1186">
            <v>210</v>
          </cell>
          <cell r="G1186">
            <v>644.36</v>
          </cell>
        </row>
        <row r="1187">
          <cell r="A1187">
            <v>7550</v>
          </cell>
          <cell r="C1187">
            <v>220</v>
          </cell>
          <cell r="G1187">
            <v>644.36</v>
          </cell>
        </row>
        <row r="1188">
          <cell r="A1188">
            <v>7550</v>
          </cell>
          <cell r="C1188">
            <v>230</v>
          </cell>
          <cell r="G1188">
            <v>598.86</v>
          </cell>
        </row>
        <row r="1189">
          <cell r="A1189">
            <v>7550</v>
          </cell>
          <cell r="C1189">
            <v>240</v>
          </cell>
          <cell r="G1189">
            <v>3170.79</v>
          </cell>
        </row>
        <row r="1190">
          <cell r="A1190">
            <v>7550</v>
          </cell>
          <cell r="C1190">
            <v>260</v>
          </cell>
          <cell r="G1190">
            <v>6.5</v>
          </cell>
        </row>
        <row r="1191">
          <cell r="A1191">
            <v>7550</v>
          </cell>
          <cell r="C1191">
            <v>330</v>
          </cell>
          <cell r="G1191">
            <v>6.5</v>
          </cell>
        </row>
        <row r="1192">
          <cell r="A1192">
            <v>7550</v>
          </cell>
          <cell r="C1192">
            <v>340</v>
          </cell>
          <cell r="G1192">
            <v>1882.29</v>
          </cell>
        </row>
        <row r="1193">
          <cell r="A1193">
            <v>7550</v>
          </cell>
          <cell r="C1193">
            <v>430</v>
          </cell>
          <cell r="G1193">
            <v>263.99</v>
          </cell>
        </row>
        <row r="1194">
          <cell r="A1194">
            <v>7550</v>
          </cell>
          <cell r="C1194">
            <v>440</v>
          </cell>
          <cell r="G1194">
            <v>799.31</v>
          </cell>
        </row>
        <row r="1195">
          <cell r="A1195">
            <v>7550</v>
          </cell>
          <cell r="C1195">
            <v>935</v>
          </cell>
          <cell r="G1195">
            <v>55.75</v>
          </cell>
        </row>
        <row r="1196">
          <cell r="A1196">
            <v>7550</v>
          </cell>
          <cell r="C1196">
            <v>936</v>
          </cell>
          <cell r="G1196">
            <v>6.5</v>
          </cell>
        </row>
        <row r="1197">
          <cell r="A1197">
            <v>7160</v>
          </cell>
          <cell r="C1197">
            <v>140</v>
          </cell>
          <cell r="G1197">
            <v>0</v>
          </cell>
        </row>
        <row r="1198">
          <cell r="A1198">
            <v>7160</v>
          </cell>
          <cell r="C1198">
            <v>147</v>
          </cell>
          <cell r="G1198">
            <v>0</v>
          </cell>
        </row>
        <row r="1199">
          <cell r="A1199">
            <v>7160</v>
          </cell>
          <cell r="C1199">
            <v>240</v>
          </cell>
          <cell r="G1199">
            <v>0</v>
          </cell>
        </row>
        <row r="1200">
          <cell r="A1200">
            <v>7160</v>
          </cell>
          <cell r="C1200">
            <v>340</v>
          </cell>
          <cell r="G1200">
            <v>0</v>
          </cell>
        </row>
        <row r="1201">
          <cell r="A1201">
            <v>7160</v>
          </cell>
          <cell r="C1201">
            <v>440</v>
          </cell>
          <cell r="G1201">
            <v>0</v>
          </cell>
        </row>
        <row r="1202">
          <cell r="A1202">
            <v>7300</v>
          </cell>
          <cell r="C1202">
            <v>110</v>
          </cell>
          <cell r="G1202">
            <v>0</v>
          </cell>
        </row>
        <row r="1203">
          <cell r="A1203">
            <v>7300</v>
          </cell>
          <cell r="C1203">
            <v>112</v>
          </cell>
          <cell r="G1203">
            <v>13.6</v>
          </cell>
        </row>
        <row r="1204">
          <cell r="A1204">
            <v>7300</v>
          </cell>
          <cell r="C1204">
            <v>120</v>
          </cell>
          <cell r="G1204">
            <v>0</v>
          </cell>
        </row>
        <row r="1205">
          <cell r="A1205">
            <v>7300</v>
          </cell>
          <cell r="C1205">
            <v>121</v>
          </cell>
          <cell r="G1205">
            <v>0</v>
          </cell>
        </row>
        <row r="1206">
          <cell r="A1206">
            <v>7300</v>
          </cell>
          <cell r="C1206">
            <v>122</v>
          </cell>
          <cell r="G1206">
            <v>0</v>
          </cell>
        </row>
        <row r="1207">
          <cell r="A1207">
            <v>7300</v>
          </cell>
          <cell r="C1207">
            <v>130</v>
          </cell>
          <cell r="G1207">
            <v>0</v>
          </cell>
        </row>
        <row r="1208">
          <cell r="A1208">
            <v>7300</v>
          </cell>
          <cell r="C1208">
            <v>140</v>
          </cell>
          <cell r="G1208">
            <v>0</v>
          </cell>
        </row>
        <row r="1209">
          <cell r="A1209">
            <v>7300</v>
          </cell>
          <cell r="C1209">
            <v>147</v>
          </cell>
          <cell r="G1209">
            <v>0</v>
          </cell>
        </row>
        <row r="1210">
          <cell r="A1210">
            <v>7300</v>
          </cell>
          <cell r="C1210">
            <v>190</v>
          </cell>
          <cell r="G1210">
            <v>87</v>
          </cell>
        </row>
        <row r="1211">
          <cell r="A1211">
            <v>7300</v>
          </cell>
          <cell r="C1211">
            <v>210</v>
          </cell>
          <cell r="G1211">
            <v>0</v>
          </cell>
        </row>
        <row r="1212">
          <cell r="A1212">
            <v>7300</v>
          </cell>
          <cell r="C1212">
            <v>220</v>
          </cell>
          <cell r="G1212">
            <v>0</v>
          </cell>
        </row>
        <row r="1213">
          <cell r="A1213">
            <v>7300</v>
          </cell>
          <cell r="C1213">
            <v>240</v>
          </cell>
          <cell r="G1213">
            <v>0</v>
          </cell>
        </row>
        <row r="1214">
          <cell r="A1214">
            <v>7300</v>
          </cell>
          <cell r="C1214">
            <v>340</v>
          </cell>
          <cell r="G1214">
            <v>0</v>
          </cell>
        </row>
        <row r="1215">
          <cell r="A1215">
            <v>7300</v>
          </cell>
          <cell r="C1215">
            <v>440</v>
          </cell>
          <cell r="G1215">
            <v>0</v>
          </cell>
        </row>
        <row r="1216">
          <cell r="A1216">
            <v>7330</v>
          </cell>
          <cell r="C1216">
            <v>110</v>
          </cell>
          <cell r="G1216">
            <v>0</v>
          </cell>
        </row>
        <row r="1217">
          <cell r="A1217">
            <v>7330</v>
          </cell>
          <cell r="C1217">
            <v>112</v>
          </cell>
          <cell r="G1217">
            <v>0</v>
          </cell>
        </row>
        <row r="1218">
          <cell r="A1218">
            <v>7330</v>
          </cell>
          <cell r="C1218">
            <v>130</v>
          </cell>
          <cell r="G1218">
            <v>0</v>
          </cell>
        </row>
        <row r="1219">
          <cell r="A1219">
            <v>7330</v>
          </cell>
          <cell r="C1219">
            <v>140</v>
          </cell>
          <cell r="G1219">
            <v>0</v>
          </cell>
        </row>
        <row r="1220">
          <cell r="A1220">
            <v>7330</v>
          </cell>
          <cell r="C1220">
            <v>142</v>
          </cell>
          <cell r="G1220">
            <v>0</v>
          </cell>
        </row>
        <row r="1221">
          <cell r="A1221">
            <v>7330</v>
          </cell>
          <cell r="C1221">
            <v>147</v>
          </cell>
          <cell r="G1221">
            <v>0</v>
          </cell>
        </row>
        <row r="1222">
          <cell r="A1222">
            <v>7330</v>
          </cell>
          <cell r="C1222">
            <v>220</v>
          </cell>
          <cell r="G1222">
            <v>0</v>
          </cell>
        </row>
        <row r="1223">
          <cell r="A1223">
            <v>7330</v>
          </cell>
          <cell r="C1223">
            <v>230</v>
          </cell>
          <cell r="G1223">
            <v>0</v>
          </cell>
        </row>
        <row r="1224">
          <cell r="A1224">
            <v>7332</v>
          </cell>
          <cell r="C1224">
            <v>110</v>
          </cell>
          <cell r="G1224">
            <v>-562.51</v>
          </cell>
        </row>
        <row r="1225">
          <cell r="A1225">
            <v>7332</v>
          </cell>
          <cell r="C1225">
            <v>112</v>
          </cell>
          <cell r="G1225">
            <v>4412.37</v>
          </cell>
        </row>
        <row r="1226">
          <cell r="A1226">
            <v>7332</v>
          </cell>
          <cell r="C1226">
            <v>120</v>
          </cell>
          <cell r="G1226">
            <v>1587.04</v>
          </cell>
        </row>
        <row r="1227">
          <cell r="A1227">
            <v>7332</v>
          </cell>
          <cell r="C1227">
            <v>121</v>
          </cell>
          <cell r="G1227">
            <v>-1307.95</v>
          </cell>
        </row>
        <row r="1228">
          <cell r="A1228">
            <v>7332</v>
          </cell>
          <cell r="C1228">
            <v>122</v>
          </cell>
          <cell r="G1228">
            <v>-400</v>
          </cell>
        </row>
        <row r="1229">
          <cell r="A1229">
            <v>7332</v>
          </cell>
          <cell r="C1229">
            <v>130</v>
          </cell>
          <cell r="G1229">
            <v>1430.11</v>
          </cell>
        </row>
        <row r="1230">
          <cell r="A1230">
            <v>7332</v>
          </cell>
          <cell r="C1230">
            <v>140</v>
          </cell>
          <cell r="G1230">
            <v>7942.4</v>
          </cell>
        </row>
        <row r="1231">
          <cell r="A1231">
            <v>7332</v>
          </cell>
          <cell r="C1231">
            <v>147</v>
          </cell>
          <cell r="G1231">
            <v>149.37</v>
          </cell>
        </row>
        <row r="1232">
          <cell r="A1232">
            <v>7332</v>
          </cell>
          <cell r="C1232">
            <v>150</v>
          </cell>
          <cell r="G1232">
            <v>149.37</v>
          </cell>
        </row>
        <row r="1233">
          <cell r="A1233">
            <v>7332</v>
          </cell>
          <cell r="C1233">
            <v>160</v>
          </cell>
          <cell r="G1233">
            <v>874.07</v>
          </cell>
        </row>
        <row r="1234">
          <cell r="A1234">
            <v>7332</v>
          </cell>
          <cell r="C1234">
            <v>210</v>
          </cell>
          <cell r="G1234">
            <v>-1638.73</v>
          </cell>
        </row>
        <row r="1235">
          <cell r="A1235">
            <v>7332</v>
          </cell>
          <cell r="C1235">
            <v>220</v>
          </cell>
          <cell r="G1235">
            <v>4363.3500000000004</v>
          </cell>
        </row>
        <row r="1236">
          <cell r="A1236">
            <v>7332</v>
          </cell>
          <cell r="C1236">
            <v>230</v>
          </cell>
          <cell r="G1236">
            <v>602.96</v>
          </cell>
        </row>
        <row r="1237">
          <cell r="A1237">
            <v>7332</v>
          </cell>
          <cell r="C1237">
            <v>240</v>
          </cell>
          <cell r="G1237">
            <v>783.34</v>
          </cell>
        </row>
        <row r="1238">
          <cell r="A1238">
            <v>7332</v>
          </cell>
          <cell r="C1238">
            <v>260</v>
          </cell>
          <cell r="G1238">
            <v>392.8</v>
          </cell>
        </row>
        <row r="1239">
          <cell r="A1239">
            <v>7332</v>
          </cell>
          <cell r="C1239">
            <v>330</v>
          </cell>
          <cell r="G1239">
            <v>320.56</v>
          </cell>
        </row>
        <row r="1240">
          <cell r="A1240">
            <v>7332</v>
          </cell>
          <cell r="C1240">
            <v>340</v>
          </cell>
          <cell r="G1240">
            <v>1220.69</v>
          </cell>
        </row>
        <row r="1241">
          <cell r="A1241">
            <v>7332</v>
          </cell>
          <cell r="C1241">
            <v>430</v>
          </cell>
          <cell r="G1241">
            <v>320.56</v>
          </cell>
        </row>
        <row r="1242">
          <cell r="A1242">
            <v>7332</v>
          </cell>
          <cell r="C1242">
            <v>440</v>
          </cell>
          <cell r="G1242">
            <v>172.55</v>
          </cell>
        </row>
        <row r="1243">
          <cell r="A1243">
            <v>7332</v>
          </cell>
          <cell r="C1243">
            <v>935</v>
          </cell>
          <cell r="G1243">
            <v>445.17</v>
          </cell>
        </row>
        <row r="1244">
          <cell r="A1244">
            <v>7332</v>
          </cell>
          <cell r="C1244">
            <v>936</v>
          </cell>
          <cell r="G1244">
            <v>560.24</v>
          </cell>
        </row>
        <row r="1245">
          <cell r="A1245">
            <v>7333</v>
          </cell>
          <cell r="C1245">
            <v>110</v>
          </cell>
          <cell r="G1245">
            <v>533.49</v>
          </cell>
        </row>
        <row r="1246">
          <cell r="A1246">
            <v>7333</v>
          </cell>
          <cell r="C1246">
            <v>112</v>
          </cell>
          <cell r="G1246">
            <v>2359</v>
          </cell>
        </row>
        <row r="1247">
          <cell r="A1247">
            <v>7333</v>
          </cell>
          <cell r="C1247">
            <v>120</v>
          </cell>
          <cell r="G1247">
            <v>885</v>
          </cell>
        </row>
        <row r="1248">
          <cell r="A1248">
            <v>7333</v>
          </cell>
          <cell r="C1248">
            <v>121</v>
          </cell>
          <cell r="G1248">
            <v>928</v>
          </cell>
        </row>
        <row r="1249">
          <cell r="A1249">
            <v>7333</v>
          </cell>
          <cell r="C1249">
            <v>122</v>
          </cell>
          <cell r="G1249">
            <v>0</v>
          </cell>
        </row>
        <row r="1250">
          <cell r="A1250">
            <v>7333</v>
          </cell>
          <cell r="C1250">
            <v>130</v>
          </cell>
          <cell r="G1250">
            <v>902.13</v>
          </cell>
        </row>
        <row r="1251">
          <cell r="A1251">
            <v>7333</v>
          </cell>
          <cell r="C1251">
            <v>140</v>
          </cell>
          <cell r="G1251">
            <v>2650.89</v>
          </cell>
        </row>
        <row r="1252">
          <cell r="A1252">
            <v>7333</v>
          </cell>
          <cell r="C1252">
            <v>142</v>
          </cell>
          <cell r="G1252">
            <v>0</v>
          </cell>
        </row>
        <row r="1253">
          <cell r="A1253">
            <v>7333</v>
          </cell>
          <cell r="C1253">
            <v>147</v>
          </cell>
          <cell r="G1253">
            <v>138.74</v>
          </cell>
        </row>
        <row r="1254">
          <cell r="A1254">
            <v>7333</v>
          </cell>
          <cell r="C1254">
            <v>170</v>
          </cell>
          <cell r="G1254">
            <v>0</v>
          </cell>
        </row>
        <row r="1255">
          <cell r="A1255">
            <v>7333</v>
          </cell>
          <cell r="C1255">
            <v>210</v>
          </cell>
          <cell r="G1255">
            <v>0</v>
          </cell>
        </row>
        <row r="1256">
          <cell r="A1256">
            <v>7333</v>
          </cell>
          <cell r="C1256">
            <v>220</v>
          </cell>
          <cell r="G1256">
            <v>0</v>
          </cell>
        </row>
        <row r="1257">
          <cell r="A1257">
            <v>7333</v>
          </cell>
          <cell r="C1257">
            <v>230</v>
          </cell>
          <cell r="G1257">
            <v>0</v>
          </cell>
        </row>
        <row r="1258">
          <cell r="A1258">
            <v>7333</v>
          </cell>
          <cell r="C1258">
            <v>240</v>
          </cell>
          <cell r="G1258">
            <v>2236.36</v>
          </cell>
        </row>
        <row r="1259">
          <cell r="A1259">
            <v>7333</v>
          </cell>
          <cell r="C1259">
            <v>340</v>
          </cell>
          <cell r="G1259">
            <v>64.239999999999995</v>
          </cell>
        </row>
        <row r="1260">
          <cell r="A1260">
            <v>7333</v>
          </cell>
          <cell r="C1260">
            <v>440</v>
          </cell>
          <cell r="G1260">
            <v>374.98</v>
          </cell>
        </row>
        <row r="1261">
          <cell r="A1261">
            <v>7333</v>
          </cell>
          <cell r="C1261">
            <v>935</v>
          </cell>
          <cell r="G1261">
            <v>1700</v>
          </cell>
        </row>
        <row r="1262">
          <cell r="A1262">
            <v>7333</v>
          </cell>
          <cell r="C1262">
            <v>936</v>
          </cell>
          <cell r="G1262">
            <v>0</v>
          </cell>
        </row>
        <row r="1263">
          <cell r="A1263">
            <v>7350</v>
          </cell>
          <cell r="C1263">
            <v>110</v>
          </cell>
          <cell r="G1263">
            <v>0</v>
          </cell>
        </row>
        <row r="1264">
          <cell r="A1264">
            <v>7350</v>
          </cell>
          <cell r="C1264">
            <v>112</v>
          </cell>
          <cell r="G1264">
            <v>792.6</v>
          </cell>
        </row>
        <row r="1265">
          <cell r="A1265">
            <v>7350</v>
          </cell>
          <cell r="C1265">
            <v>120</v>
          </cell>
          <cell r="G1265">
            <v>0</v>
          </cell>
        </row>
        <row r="1266">
          <cell r="A1266">
            <v>7350</v>
          </cell>
          <cell r="C1266">
            <v>121</v>
          </cell>
          <cell r="G1266">
            <v>0</v>
          </cell>
        </row>
        <row r="1267">
          <cell r="A1267">
            <v>7350</v>
          </cell>
          <cell r="C1267">
            <v>130</v>
          </cell>
          <cell r="G1267">
            <v>0</v>
          </cell>
        </row>
        <row r="1268">
          <cell r="A1268">
            <v>7350</v>
          </cell>
          <cell r="C1268">
            <v>140</v>
          </cell>
          <cell r="G1268">
            <v>0</v>
          </cell>
        </row>
        <row r="1269">
          <cell r="A1269">
            <v>7350</v>
          </cell>
          <cell r="C1269">
            <v>142</v>
          </cell>
          <cell r="G1269">
            <v>0</v>
          </cell>
        </row>
        <row r="1270">
          <cell r="A1270">
            <v>7350</v>
          </cell>
          <cell r="C1270">
            <v>147</v>
          </cell>
          <cell r="G1270">
            <v>0</v>
          </cell>
        </row>
        <row r="1271">
          <cell r="A1271">
            <v>7350</v>
          </cell>
          <cell r="C1271">
            <v>160</v>
          </cell>
          <cell r="G1271">
            <v>0</v>
          </cell>
        </row>
        <row r="1272">
          <cell r="A1272">
            <v>7350</v>
          </cell>
          <cell r="C1272">
            <v>190</v>
          </cell>
          <cell r="G1272">
            <v>11673.57</v>
          </cell>
        </row>
        <row r="1273">
          <cell r="A1273">
            <v>7350</v>
          </cell>
          <cell r="C1273">
            <v>210</v>
          </cell>
          <cell r="G1273">
            <v>0</v>
          </cell>
        </row>
        <row r="1274">
          <cell r="A1274">
            <v>7350</v>
          </cell>
          <cell r="C1274">
            <v>220</v>
          </cell>
          <cell r="G1274">
            <v>0</v>
          </cell>
        </row>
        <row r="1275">
          <cell r="A1275">
            <v>7350</v>
          </cell>
          <cell r="C1275">
            <v>230</v>
          </cell>
          <cell r="G1275">
            <v>0</v>
          </cell>
        </row>
        <row r="1276">
          <cell r="A1276">
            <v>7350</v>
          </cell>
          <cell r="C1276">
            <v>240</v>
          </cell>
          <cell r="G1276">
            <v>0</v>
          </cell>
        </row>
        <row r="1277">
          <cell r="A1277">
            <v>7350</v>
          </cell>
          <cell r="C1277">
            <v>260</v>
          </cell>
          <cell r="G1277">
            <v>0</v>
          </cell>
        </row>
        <row r="1278">
          <cell r="A1278">
            <v>7350</v>
          </cell>
          <cell r="C1278">
            <v>330</v>
          </cell>
          <cell r="G1278">
            <v>0</v>
          </cell>
        </row>
        <row r="1279">
          <cell r="A1279">
            <v>7350</v>
          </cell>
          <cell r="C1279">
            <v>340</v>
          </cell>
          <cell r="G1279">
            <v>0</v>
          </cell>
        </row>
        <row r="1280">
          <cell r="A1280">
            <v>7350</v>
          </cell>
          <cell r="C1280">
            <v>360</v>
          </cell>
          <cell r="G1280">
            <v>0</v>
          </cell>
        </row>
        <row r="1281">
          <cell r="A1281">
            <v>7350</v>
          </cell>
          <cell r="C1281">
            <v>430</v>
          </cell>
          <cell r="G1281">
            <v>0</v>
          </cell>
        </row>
        <row r="1282">
          <cell r="A1282">
            <v>7350</v>
          </cell>
          <cell r="C1282">
            <v>440</v>
          </cell>
          <cell r="G1282">
            <v>0</v>
          </cell>
        </row>
        <row r="1283">
          <cell r="A1283">
            <v>7350</v>
          </cell>
          <cell r="C1283">
            <v>935</v>
          </cell>
          <cell r="G1283">
            <v>316.57</v>
          </cell>
        </row>
        <row r="1284">
          <cell r="A1284">
            <v>7350</v>
          </cell>
          <cell r="C1284">
            <v>936</v>
          </cell>
          <cell r="G1284">
            <v>324.48</v>
          </cell>
        </row>
        <row r="1285">
          <cell r="A1285">
            <v>7385</v>
          </cell>
          <cell r="C1285">
            <v>110</v>
          </cell>
          <cell r="G1285">
            <v>200</v>
          </cell>
        </row>
        <row r="1286">
          <cell r="A1286">
            <v>7385</v>
          </cell>
          <cell r="C1286">
            <v>112</v>
          </cell>
          <cell r="G1286">
            <v>396</v>
          </cell>
        </row>
        <row r="1287">
          <cell r="A1287">
            <v>7385</v>
          </cell>
          <cell r="C1287">
            <v>120</v>
          </cell>
          <cell r="G1287">
            <v>220</v>
          </cell>
        </row>
        <row r="1288">
          <cell r="A1288">
            <v>7385</v>
          </cell>
          <cell r="C1288">
            <v>121</v>
          </cell>
          <cell r="G1288">
            <v>0</v>
          </cell>
        </row>
        <row r="1289">
          <cell r="A1289">
            <v>7385</v>
          </cell>
          <cell r="C1289">
            <v>130</v>
          </cell>
          <cell r="G1289">
            <v>170</v>
          </cell>
        </row>
        <row r="1290">
          <cell r="A1290">
            <v>7385</v>
          </cell>
          <cell r="C1290">
            <v>140</v>
          </cell>
          <cell r="G1290">
            <v>200</v>
          </cell>
        </row>
        <row r="1291">
          <cell r="A1291">
            <v>7385</v>
          </cell>
          <cell r="C1291">
            <v>160</v>
          </cell>
          <cell r="G1291">
            <v>60</v>
          </cell>
        </row>
        <row r="1292">
          <cell r="A1292">
            <v>7385</v>
          </cell>
          <cell r="C1292">
            <v>210</v>
          </cell>
          <cell r="G1292">
            <v>0</v>
          </cell>
        </row>
        <row r="1293">
          <cell r="A1293">
            <v>7385</v>
          </cell>
          <cell r="C1293">
            <v>220</v>
          </cell>
          <cell r="G1293">
            <v>0</v>
          </cell>
        </row>
        <row r="1294">
          <cell r="A1294">
            <v>7385</v>
          </cell>
          <cell r="C1294">
            <v>230</v>
          </cell>
          <cell r="G1294">
            <v>0</v>
          </cell>
        </row>
        <row r="1295">
          <cell r="A1295">
            <v>7385</v>
          </cell>
          <cell r="C1295">
            <v>240</v>
          </cell>
          <cell r="G1295">
            <v>0</v>
          </cell>
        </row>
        <row r="1296">
          <cell r="A1296">
            <v>7385</v>
          </cell>
          <cell r="C1296">
            <v>340</v>
          </cell>
          <cell r="G1296">
            <v>0</v>
          </cell>
        </row>
        <row r="1297">
          <cell r="A1297">
            <v>7385</v>
          </cell>
          <cell r="C1297">
            <v>935</v>
          </cell>
          <cell r="G1297">
            <v>50</v>
          </cell>
        </row>
        <row r="1298">
          <cell r="A1298">
            <v>7410</v>
          </cell>
          <cell r="C1298">
            <v>130</v>
          </cell>
          <cell r="G1298">
            <v>229.01</v>
          </cell>
        </row>
        <row r="1299">
          <cell r="A1299">
            <v>7410</v>
          </cell>
          <cell r="C1299">
            <v>140</v>
          </cell>
          <cell r="G1299">
            <v>1762.98</v>
          </cell>
        </row>
        <row r="1300">
          <cell r="A1300">
            <v>7410</v>
          </cell>
          <cell r="C1300">
            <v>230</v>
          </cell>
          <cell r="G1300">
            <v>789.74</v>
          </cell>
        </row>
        <row r="1301">
          <cell r="A1301">
            <v>7410</v>
          </cell>
          <cell r="C1301">
            <v>240</v>
          </cell>
          <cell r="G1301">
            <v>0</v>
          </cell>
        </row>
        <row r="1302">
          <cell r="A1302">
            <v>7410</v>
          </cell>
          <cell r="C1302">
            <v>340</v>
          </cell>
          <cell r="G1302">
            <v>0</v>
          </cell>
        </row>
        <row r="1303">
          <cell r="A1303">
            <v>7410</v>
          </cell>
          <cell r="C1303">
            <v>440</v>
          </cell>
          <cell r="G1303">
            <v>438.75</v>
          </cell>
        </row>
        <row r="1304">
          <cell r="A1304">
            <v>7450</v>
          </cell>
          <cell r="C1304">
            <v>112</v>
          </cell>
          <cell r="G1304">
            <v>0</v>
          </cell>
        </row>
        <row r="1305">
          <cell r="A1305">
            <v>7455</v>
          </cell>
          <cell r="C1305">
            <v>130</v>
          </cell>
          <cell r="G1305">
            <v>0</v>
          </cell>
        </row>
        <row r="1306">
          <cell r="A1306">
            <v>7455</v>
          </cell>
          <cell r="C1306">
            <v>140</v>
          </cell>
          <cell r="G1306">
            <v>0</v>
          </cell>
        </row>
        <row r="1307">
          <cell r="A1307">
            <v>7455</v>
          </cell>
          <cell r="C1307">
            <v>230</v>
          </cell>
          <cell r="G1307">
            <v>0</v>
          </cell>
        </row>
        <row r="1308">
          <cell r="A1308">
            <v>7457</v>
          </cell>
          <cell r="C1308">
            <v>110</v>
          </cell>
          <cell r="G1308">
            <v>0</v>
          </cell>
        </row>
        <row r="1309">
          <cell r="A1309">
            <v>7457</v>
          </cell>
          <cell r="C1309">
            <v>112</v>
          </cell>
          <cell r="G1309">
            <v>139.13</v>
          </cell>
        </row>
        <row r="1310">
          <cell r="A1310">
            <v>7457</v>
          </cell>
          <cell r="C1310">
            <v>120</v>
          </cell>
          <cell r="G1310">
            <v>0</v>
          </cell>
        </row>
        <row r="1311">
          <cell r="A1311">
            <v>7457</v>
          </cell>
          <cell r="C1311">
            <v>121</v>
          </cell>
          <cell r="G1311">
            <v>0</v>
          </cell>
        </row>
        <row r="1312">
          <cell r="A1312">
            <v>7457</v>
          </cell>
          <cell r="C1312">
            <v>130</v>
          </cell>
          <cell r="G1312">
            <v>0</v>
          </cell>
        </row>
        <row r="1313">
          <cell r="A1313">
            <v>7457</v>
          </cell>
          <cell r="C1313">
            <v>140</v>
          </cell>
          <cell r="G1313">
            <v>263.08999999999997</v>
          </cell>
        </row>
        <row r="1314">
          <cell r="A1314">
            <v>7457</v>
          </cell>
          <cell r="C1314">
            <v>142</v>
          </cell>
          <cell r="G1314">
            <v>4912.22</v>
          </cell>
        </row>
        <row r="1315">
          <cell r="A1315">
            <v>7457</v>
          </cell>
          <cell r="C1315">
            <v>147</v>
          </cell>
          <cell r="G1315">
            <v>1960.4</v>
          </cell>
        </row>
        <row r="1316">
          <cell r="A1316">
            <v>7457</v>
          </cell>
          <cell r="C1316">
            <v>150</v>
          </cell>
          <cell r="G1316">
            <v>27.39</v>
          </cell>
        </row>
        <row r="1317">
          <cell r="A1317">
            <v>7457</v>
          </cell>
          <cell r="C1317">
            <v>160</v>
          </cell>
          <cell r="G1317">
            <v>0</v>
          </cell>
        </row>
        <row r="1318">
          <cell r="A1318">
            <v>7457</v>
          </cell>
          <cell r="C1318">
            <v>210</v>
          </cell>
          <cell r="G1318">
            <v>0</v>
          </cell>
        </row>
        <row r="1319">
          <cell r="A1319">
            <v>7457</v>
          </cell>
          <cell r="C1319">
            <v>220</v>
          </cell>
          <cell r="G1319">
            <v>0</v>
          </cell>
        </row>
        <row r="1320">
          <cell r="A1320">
            <v>7457</v>
          </cell>
          <cell r="C1320">
            <v>230</v>
          </cell>
          <cell r="G1320">
            <v>487.29</v>
          </cell>
        </row>
        <row r="1321">
          <cell r="A1321">
            <v>7457</v>
          </cell>
          <cell r="C1321">
            <v>240</v>
          </cell>
          <cell r="G1321">
            <v>7467.94</v>
          </cell>
        </row>
        <row r="1322">
          <cell r="A1322">
            <v>7457</v>
          </cell>
          <cell r="C1322">
            <v>260</v>
          </cell>
          <cell r="G1322">
            <v>0</v>
          </cell>
        </row>
        <row r="1323">
          <cell r="A1323">
            <v>7457</v>
          </cell>
          <cell r="C1323">
            <v>330</v>
          </cell>
          <cell r="G1323">
            <v>0</v>
          </cell>
        </row>
        <row r="1324">
          <cell r="A1324">
            <v>7457</v>
          </cell>
          <cell r="C1324">
            <v>340</v>
          </cell>
          <cell r="G1324">
            <v>5339.28</v>
          </cell>
        </row>
        <row r="1325">
          <cell r="A1325">
            <v>7457</v>
          </cell>
          <cell r="C1325">
            <v>430</v>
          </cell>
          <cell r="G1325">
            <v>0</v>
          </cell>
        </row>
        <row r="1326">
          <cell r="A1326">
            <v>7457</v>
          </cell>
          <cell r="C1326">
            <v>440</v>
          </cell>
          <cell r="G1326">
            <v>34.72</v>
          </cell>
        </row>
        <row r="1327">
          <cell r="A1327">
            <v>7457</v>
          </cell>
          <cell r="C1327">
            <v>935</v>
          </cell>
          <cell r="G1327">
            <v>0</v>
          </cell>
        </row>
        <row r="1328">
          <cell r="A1328">
            <v>7457</v>
          </cell>
          <cell r="C1328">
            <v>936</v>
          </cell>
          <cell r="G1328">
            <v>0</v>
          </cell>
        </row>
        <row r="1329">
          <cell r="A1329">
            <v>7471</v>
          </cell>
          <cell r="C1329">
            <v>110</v>
          </cell>
          <cell r="G1329">
            <v>0</v>
          </cell>
        </row>
        <row r="1330">
          <cell r="A1330">
            <v>7471</v>
          </cell>
          <cell r="C1330">
            <v>112</v>
          </cell>
          <cell r="G1330">
            <v>0</v>
          </cell>
        </row>
        <row r="1331">
          <cell r="A1331">
            <v>7471</v>
          </cell>
          <cell r="C1331">
            <v>130</v>
          </cell>
          <cell r="G1331">
            <v>0</v>
          </cell>
        </row>
        <row r="1332">
          <cell r="A1332">
            <v>7471</v>
          </cell>
          <cell r="C1332">
            <v>140</v>
          </cell>
          <cell r="G1332">
            <v>0</v>
          </cell>
        </row>
        <row r="1333">
          <cell r="A1333">
            <v>7471</v>
          </cell>
          <cell r="C1333">
            <v>142</v>
          </cell>
          <cell r="G1333">
            <v>0</v>
          </cell>
        </row>
        <row r="1334">
          <cell r="A1334">
            <v>7471</v>
          </cell>
          <cell r="C1334">
            <v>147</v>
          </cell>
          <cell r="G1334">
            <v>0</v>
          </cell>
        </row>
        <row r="1335">
          <cell r="A1335">
            <v>7471</v>
          </cell>
          <cell r="C1335">
            <v>190</v>
          </cell>
          <cell r="G1335">
            <v>4631.95</v>
          </cell>
        </row>
        <row r="1336">
          <cell r="A1336">
            <v>7471</v>
          </cell>
          <cell r="C1336">
            <v>240</v>
          </cell>
          <cell r="G1336">
            <v>0</v>
          </cell>
        </row>
        <row r="1337">
          <cell r="A1337">
            <v>7471</v>
          </cell>
          <cell r="C1337">
            <v>340</v>
          </cell>
          <cell r="G1337">
            <v>0</v>
          </cell>
        </row>
        <row r="1338">
          <cell r="A1338">
            <v>7471</v>
          </cell>
          <cell r="C1338">
            <v>440</v>
          </cell>
          <cell r="G1338">
            <v>0</v>
          </cell>
        </row>
        <row r="1339">
          <cell r="A1339">
            <v>7471</v>
          </cell>
          <cell r="C1339">
            <v>935</v>
          </cell>
          <cell r="G1339">
            <v>0</v>
          </cell>
        </row>
        <row r="1340">
          <cell r="A1340">
            <v>7510</v>
          </cell>
          <cell r="C1340">
            <v>110</v>
          </cell>
          <cell r="G1340">
            <v>0</v>
          </cell>
        </row>
        <row r="1341">
          <cell r="A1341">
            <v>7510</v>
          </cell>
          <cell r="C1341">
            <v>112</v>
          </cell>
          <cell r="G1341">
            <v>0</v>
          </cell>
        </row>
        <row r="1342">
          <cell r="A1342">
            <v>7510</v>
          </cell>
          <cell r="C1342">
            <v>130</v>
          </cell>
          <cell r="G1342">
            <v>0</v>
          </cell>
        </row>
        <row r="1343">
          <cell r="A1343">
            <v>7510</v>
          </cell>
          <cell r="C1343">
            <v>142</v>
          </cell>
          <cell r="G1343">
            <v>0</v>
          </cell>
        </row>
        <row r="1344">
          <cell r="A1344">
            <v>7510</v>
          </cell>
          <cell r="C1344">
            <v>160</v>
          </cell>
          <cell r="G1344">
            <v>0</v>
          </cell>
        </row>
        <row r="1345">
          <cell r="A1345">
            <v>7510</v>
          </cell>
          <cell r="C1345">
            <v>170</v>
          </cell>
          <cell r="G1345">
            <v>0</v>
          </cell>
        </row>
        <row r="1346">
          <cell r="A1346">
            <v>7510</v>
          </cell>
          <cell r="C1346">
            <v>190</v>
          </cell>
          <cell r="G1346">
            <v>1254.79</v>
          </cell>
        </row>
        <row r="1347">
          <cell r="A1347">
            <v>7510</v>
          </cell>
          <cell r="C1347">
            <v>210</v>
          </cell>
          <cell r="G1347">
            <v>0</v>
          </cell>
        </row>
        <row r="1348">
          <cell r="A1348">
            <v>7510</v>
          </cell>
          <cell r="C1348">
            <v>220</v>
          </cell>
          <cell r="G1348">
            <v>0</v>
          </cell>
        </row>
        <row r="1349">
          <cell r="A1349">
            <v>7510</v>
          </cell>
          <cell r="C1349">
            <v>230</v>
          </cell>
          <cell r="G1349">
            <v>0</v>
          </cell>
        </row>
        <row r="1350">
          <cell r="A1350">
            <v>7510</v>
          </cell>
          <cell r="C1350">
            <v>260</v>
          </cell>
          <cell r="G1350">
            <v>0</v>
          </cell>
        </row>
        <row r="1351">
          <cell r="A1351">
            <v>7510</v>
          </cell>
          <cell r="C1351">
            <v>330</v>
          </cell>
          <cell r="G1351">
            <v>0</v>
          </cell>
        </row>
        <row r="1352">
          <cell r="A1352">
            <v>7510</v>
          </cell>
          <cell r="C1352">
            <v>340</v>
          </cell>
          <cell r="G1352">
            <v>0</v>
          </cell>
        </row>
        <row r="1353">
          <cell r="A1353">
            <v>7510</v>
          </cell>
          <cell r="C1353">
            <v>430</v>
          </cell>
          <cell r="G1353">
            <v>0</v>
          </cell>
        </row>
        <row r="1354">
          <cell r="A1354">
            <v>7510</v>
          </cell>
          <cell r="C1354">
            <v>440</v>
          </cell>
          <cell r="G1354">
            <v>0</v>
          </cell>
        </row>
        <row r="1355">
          <cell r="A1355">
            <v>7510</v>
          </cell>
          <cell r="C1355">
            <v>935</v>
          </cell>
          <cell r="G1355">
            <v>30.08</v>
          </cell>
        </row>
        <row r="1356">
          <cell r="A1356">
            <v>7510</v>
          </cell>
          <cell r="C1356">
            <v>936</v>
          </cell>
          <cell r="G1356">
            <v>30.08</v>
          </cell>
        </row>
        <row r="1357">
          <cell r="A1357">
            <v>7530</v>
          </cell>
          <cell r="C1357">
            <v>112</v>
          </cell>
          <cell r="G1357">
            <v>0</v>
          </cell>
        </row>
        <row r="1358">
          <cell r="A1358">
            <v>7530</v>
          </cell>
          <cell r="C1358">
            <v>130</v>
          </cell>
          <cell r="G1358">
            <v>0</v>
          </cell>
        </row>
        <row r="1359">
          <cell r="A1359">
            <v>7530</v>
          </cell>
          <cell r="C1359">
            <v>140</v>
          </cell>
          <cell r="G1359">
            <v>0</v>
          </cell>
        </row>
        <row r="1360">
          <cell r="A1360">
            <v>7530</v>
          </cell>
          <cell r="C1360">
            <v>150</v>
          </cell>
          <cell r="G1360">
            <v>0</v>
          </cell>
        </row>
        <row r="1361">
          <cell r="A1361">
            <v>7530</v>
          </cell>
          <cell r="C1361">
            <v>190</v>
          </cell>
          <cell r="G1361">
            <v>0</v>
          </cell>
        </row>
        <row r="1362">
          <cell r="A1362">
            <v>7535</v>
          </cell>
          <cell r="C1362">
            <v>110</v>
          </cell>
          <cell r="G1362">
            <v>0</v>
          </cell>
        </row>
        <row r="1363">
          <cell r="A1363">
            <v>7535</v>
          </cell>
          <cell r="C1363">
            <v>112</v>
          </cell>
          <cell r="G1363">
            <v>1609.67</v>
          </cell>
        </row>
        <row r="1364">
          <cell r="A1364">
            <v>7535</v>
          </cell>
          <cell r="C1364">
            <v>120</v>
          </cell>
          <cell r="G1364">
            <v>0</v>
          </cell>
        </row>
        <row r="1365">
          <cell r="A1365">
            <v>7535</v>
          </cell>
          <cell r="C1365">
            <v>121</v>
          </cell>
          <cell r="G1365">
            <v>0</v>
          </cell>
        </row>
        <row r="1366">
          <cell r="A1366">
            <v>7535</v>
          </cell>
          <cell r="C1366">
            <v>130</v>
          </cell>
          <cell r="G1366">
            <v>0</v>
          </cell>
        </row>
        <row r="1367">
          <cell r="A1367">
            <v>7535</v>
          </cell>
          <cell r="C1367">
            <v>140</v>
          </cell>
          <cell r="G1367">
            <v>0</v>
          </cell>
        </row>
        <row r="1368">
          <cell r="A1368">
            <v>7535</v>
          </cell>
          <cell r="C1368">
            <v>142</v>
          </cell>
          <cell r="G1368">
            <v>2.4300000000000002</v>
          </cell>
        </row>
        <row r="1369">
          <cell r="A1369">
            <v>7535</v>
          </cell>
          <cell r="C1369">
            <v>147</v>
          </cell>
          <cell r="G1369">
            <v>0</v>
          </cell>
        </row>
        <row r="1370">
          <cell r="A1370">
            <v>7535</v>
          </cell>
          <cell r="C1370">
            <v>150</v>
          </cell>
          <cell r="G1370">
            <v>52.17</v>
          </cell>
        </row>
        <row r="1371">
          <cell r="A1371">
            <v>7535</v>
          </cell>
          <cell r="C1371">
            <v>160</v>
          </cell>
          <cell r="G1371">
            <v>0</v>
          </cell>
        </row>
        <row r="1372">
          <cell r="A1372">
            <v>7535</v>
          </cell>
          <cell r="C1372">
            <v>190</v>
          </cell>
          <cell r="G1372">
            <v>13761.4</v>
          </cell>
        </row>
        <row r="1373">
          <cell r="A1373">
            <v>7535</v>
          </cell>
          <cell r="C1373">
            <v>210</v>
          </cell>
          <cell r="G1373">
            <v>0</v>
          </cell>
        </row>
        <row r="1374">
          <cell r="A1374">
            <v>7535</v>
          </cell>
          <cell r="C1374">
            <v>220</v>
          </cell>
          <cell r="G1374">
            <v>0</v>
          </cell>
        </row>
        <row r="1375">
          <cell r="A1375">
            <v>7535</v>
          </cell>
          <cell r="C1375">
            <v>230</v>
          </cell>
          <cell r="G1375">
            <v>0</v>
          </cell>
        </row>
        <row r="1376">
          <cell r="A1376">
            <v>7535</v>
          </cell>
          <cell r="C1376">
            <v>240</v>
          </cell>
          <cell r="G1376">
            <v>0</v>
          </cell>
        </row>
        <row r="1377">
          <cell r="A1377">
            <v>7535</v>
          </cell>
          <cell r="C1377">
            <v>260</v>
          </cell>
          <cell r="G1377">
            <v>0</v>
          </cell>
        </row>
        <row r="1378">
          <cell r="A1378">
            <v>7535</v>
          </cell>
          <cell r="C1378">
            <v>330</v>
          </cell>
          <cell r="G1378">
            <v>0</v>
          </cell>
        </row>
        <row r="1379">
          <cell r="A1379">
            <v>7535</v>
          </cell>
          <cell r="C1379">
            <v>340</v>
          </cell>
          <cell r="G1379">
            <v>0</v>
          </cell>
        </row>
        <row r="1380">
          <cell r="A1380">
            <v>7535</v>
          </cell>
          <cell r="C1380">
            <v>430</v>
          </cell>
          <cell r="G1380">
            <v>0</v>
          </cell>
        </row>
        <row r="1381">
          <cell r="A1381">
            <v>7535</v>
          </cell>
          <cell r="C1381">
            <v>440</v>
          </cell>
          <cell r="G1381">
            <v>0</v>
          </cell>
        </row>
        <row r="1382">
          <cell r="A1382">
            <v>7535</v>
          </cell>
          <cell r="C1382">
            <v>935</v>
          </cell>
          <cell r="G1382">
            <v>429.91</v>
          </cell>
        </row>
        <row r="1383">
          <cell r="A1383">
            <v>7535</v>
          </cell>
          <cell r="C1383">
            <v>936</v>
          </cell>
          <cell r="G1383">
            <v>383.62</v>
          </cell>
        </row>
        <row r="1384">
          <cell r="A1384">
            <v>7570</v>
          </cell>
          <cell r="C1384">
            <v>110</v>
          </cell>
          <cell r="G1384">
            <v>0</v>
          </cell>
        </row>
        <row r="1385">
          <cell r="A1385">
            <v>7570</v>
          </cell>
          <cell r="C1385">
            <v>112</v>
          </cell>
          <cell r="G1385">
            <v>0</v>
          </cell>
        </row>
        <row r="1386">
          <cell r="A1386">
            <v>7570</v>
          </cell>
          <cell r="C1386">
            <v>120</v>
          </cell>
          <cell r="G1386">
            <v>0</v>
          </cell>
        </row>
        <row r="1387">
          <cell r="A1387">
            <v>7570</v>
          </cell>
          <cell r="C1387">
            <v>121</v>
          </cell>
          <cell r="G1387">
            <v>0</v>
          </cell>
        </row>
        <row r="1388">
          <cell r="A1388">
            <v>7570</v>
          </cell>
          <cell r="C1388">
            <v>130</v>
          </cell>
          <cell r="G1388">
            <v>0</v>
          </cell>
        </row>
        <row r="1389">
          <cell r="A1389">
            <v>7570</v>
          </cell>
          <cell r="C1389">
            <v>140</v>
          </cell>
          <cell r="G1389">
            <v>148.97999999999999</v>
          </cell>
        </row>
        <row r="1390">
          <cell r="A1390">
            <v>7570</v>
          </cell>
          <cell r="C1390">
            <v>142</v>
          </cell>
          <cell r="G1390">
            <v>0</v>
          </cell>
        </row>
        <row r="1391">
          <cell r="A1391">
            <v>7570</v>
          </cell>
          <cell r="C1391">
            <v>190</v>
          </cell>
          <cell r="G1391">
            <v>0</v>
          </cell>
        </row>
        <row r="1392">
          <cell r="A1392">
            <v>7570</v>
          </cell>
          <cell r="C1392">
            <v>210</v>
          </cell>
          <cell r="G1392">
            <v>0</v>
          </cell>
        </row>
        <row r="1393">
          <cell r="A1393">
            <v>7570</v>
          </cell>
          <cell r="C1393">
            <v>220</v>
          </cell>
          <cell r="G1393">
            <v>0</v>
          </cell>
        </row>
        <row r="1394">
          <cell r="A1394">
            <v>7570</v>
          </cell>
          <cell r="C1394">
            <v>230</v>
          </cell>
          <cell r="G1394">
            <v>0</v>
          </cell>
        </row>
        <row r="1395">
          <cell r="A1395">
            <v>7570</v>
          </cell>
          <cell r="C1395">
            <v>240</v>
          </cell>
          <cell r="G1395">
            <v>0</v>
          </cell>
        </row>
        <row r="1396">
          <cell r="A1396">
            <v>7570</v>
          </cell>
          <cell r="C1396">
            <v>340</v>
          </cell>
          <cell r="G1396">
            <v>0</v>
          </cell>
        </row>
        <row r="1397">
          <cell r="A1397">
            <v>7570</v>
          </cell>
          <cell r="C1397">
            <v>430</v>
          </cell>
          <cell r="G1397">
            <v>0</v>
          </cell>
        </row>
        <row r="1398">
          <cell r="A1398">
            <v>7570</v>
          </cell>
          <cell r="C1398">
            <v>440</v>
          </cell>
          <cell r="G1398">
            <v>0</v>
          </cell>
        </row>
        <row r="1399">
          <cell r="A1399">
            <v>7570</v>
          </cell>
          <cell r="C1399">
            <v>935</v>
          </cell>
          <cell r="G1399">
            <v>0</v>
          </cell>
        </row>
        <row r="1400">
          <cell r="A1400">
            <v>7570</v>
          </cell>
          <cell r="C1400">
            <v>936</v>
          </cell>
          <cell r="G1400">
            <v>479.76</v>
          </cell>
        </row>
        <row r="1401">
          <cell r="A1401" t="str">
            <v>7570R</v>
          </cell>
          <cell r="C1401">
            <v>110</v>
          </cell>
          <cell r="G1401">
            <v>0</v>
          </cell>
        </row>
        <row r="1402">
          <cell r="A1402" t="str">
            <v>7570R</v>
          </cell>
          <cell r="C1402">
            <v>112</v>
          </cell>
          <cell r="G1402">
            <v>891.66</v>
          </cell>
        </row>
        <row r="1403">
          <cell r="A1403" t="str">
            <v>7570R</v>
          </cell>
          <cell r="C1403">
            <v>120</v>
          </cell>
          <cell r="G1403">
            <v>0</v>
          </cell>
        </row>
        <row r="1404">
          <cell r="A1404" t="str">
            <v>7570R</v>
          </cell>
          <cell r="C1404">
            <v>121</v>
          </cell>
          <cell r="G1404">
            <v>0</v>
          </cell>
        </row>
        <row r="1405">
          <cell r="A1405" t="str">
            <v>7570R</v>
          </cell>
          <cell r="C1405">
            <v>122</v>
          </cell>
          <cell r="G1405">
            <v>320.95</v>
          </cell>
        </row>
        <row r="1406">
          <cell r="A1406" t="str">
            <v>7570R</v>
          </cell>
          <cell r="C1406">
            <v>130</v>
          </cell>
          <cell r="G1406">
            <v>0</v>
          </cell>
        </row>
        <row r="1407">
          <cell r="A1407" t="str">
            <v>7570R</v>
          </cell>
          <cell r="C1407">
            <v>140</v>
          </cell>
          <cell r="G1407">
            <v>29.75</v>
          </cell>
        </row>
        <row r="1408">
          <cell r="A1408" t="str">
            <v>7570R</v>
          </cell>
          <cell r="C1408">
            <v>147</v>
          </cell>
          <cell r="G1408">
            <v>0</v>
          </cell>
        </row>
        <row r="1409">
          <cell r="A1409" t="str">
            <v>7570R</v>
          </cell>
          <cell r="C1409">
            <v>160</v>
          </cell>
          <cell r="G1409">
            <v>0</v>
          </cell>
        </row>
        <row r="1410">
          <cell r="A1410" t="str">
            <v>7570R</v>
          </cell>
          <cell r="C1410">
            <v>190</v>
          </cell>
          <cell r="G1410">
            <v>625.25</v>
          </cell>
        </row>
        <row r="1411">
          <cell r="A1411" t="str">
            <v>7570R</v>
          </cell>
          <cell r="C1411">
            <v>210</v>
          </cell>
          <cell r="G1411">
            <v>0</v>
          </cell>
        </row>
        <row r="1412">
          <cell r="A1412" t="str">
            <v>7570R</v>
          </cell>
          <cell r="C1412">
            <v>220</v>
          </cell>
          <cell r="G1412">
            <v>0</v>
          </cell>
        </row>
        <row r="1413">
          <cell r="A1413" t="str">
            <v>7570R</v>
          </cell>
          <cell r="C1413">
            <v>230</v>
          </cell>
          <cell r="G1413">
            <v>0</v>
          </cell>
        </row>
        <row r="1414">
          <cell r="A1414" t="str">
            <v>7570R</v>
          </cell>
          <cell r="C1414">
            <v>240</v>
          </cell>
          <cell r="G1414">
            <v>150</v>
          </cell>
        </row>
        <row r="1415">
          <cell r="A1415" t="str">
            <v>7570R</v>
          </cell>
          <cell r="C1415">
            <v>330</v>
          </cell>
          <cell r="G1415">
            <v>0</v>
          </cell>
        </row>
        <row r="1416">
          <cell r="A1416" t="str">
            <v>7570R</v>
          </cell>
          <cell r="C1416">
            <v>340</v>
          </cell>
          <cell r="G1416">
            <v>187.95</v>
          </cell>
        </row>
        <row r="1417">
          <cell r="A1417" t="str">
            <v>7570R</v>
          </cell>
          <cell r="C1417">
            <v>430</v>
          </cell>
          <cell r="G1417">
            <v>0</v>
          </cell>
        </row>
        <row r="1418">
          <cell r="A1418" t="str">
            <v>7570R</v>
          </cell>
          <cell r="C1418">
            <v>440</v>
          </cell>
          <cell r="G1418">
            <v>311.89999999999998</v>
          </cell>
        </row>
        <row r="1419">
          <cell r="A1419" t="str">
            <v>7570R</v>
          </cell>
          <cell r="C1419">
            <v>935</v>
          </cell>
          <cell r="G1419">
            <v>29.75</v>
          </cell>
        </row>
        <row r="1420">
          <cell r="A1420" t="str">
            <v>7570R</v>
          </cell>
          <cell r="C1420">
            <v>936</v>
          </cell>
          <cell r="G1420">
            <v>0</v>
          </cell>
        </row>
        <row r="1421">
          <cell r="A1421">
            <v>7590</v>
          </cell>
          <cell r="C1421">
            <v>130</v>
          </cell>
          <cell r="G1421">
            <v>-13634.18</v>
          </cell>
        </row>
        <row r="1422">
          <cell r="A1422">
            <v>7590</v>
          </cell>
          <cell r="C1422">
            <v>230</v>
          </cell>
          <cell r="G1422">
            <v>-4504.7</v>
          </cell>
        </row>
        <row r="1423">
          <cell r="A1423">
            <v>7590</v>
          </cell>
          <cell r="C1423">
            <v>330</v>
          </cell>
          <cell r="G1423">
            <v>-472.97</v>
          </cell>
        </row>
        <row r="1424">
          <cell r="A1424">
            <v>7590</v>
          </cell>
          <cell r="C1424">
            <v>430</v>
          </cell>
          <cell r="G1424">
            <v>-752.09</v>
          </cell>
        </row>
        <row r="1425">
          <cell r="A1425">
            <v>7590</v>
          </cell>
          <cell r="C1425">
            <v>935</v>
          </cell>
          <cell r="G1425">
            <v>4777.2299999999996</v>
          </cell>
        </row>
        <row r="1426">
          <cell r="A1426">
            <v>7592</v>
          </cell>
          <cell r="C1426">
            <v>130</v>
          </cell>
          <cell r="G1426">
            <v>10603.2</v>
          </cell>
        </row>
        <row r="1427">
          <cell r="A1427">
            <v>7592</v>
          </cell>
          <cell r="C1427">
            <v>220</v>
          </cell>
          <cell r="G1427">
            <v>0</v>
          </cell>
        </row>
        <row r="1428">
          <cell r="A1428">
            <v>7592</v>
          </cell>
          <cell r="C1428">
            <v>230</v>
          </cell>
          <cell r="G1428">
            <v>2034.3</v>
          </cell>
        </row>
        <row r="1429">
          <cell r="A1429">
            <v>7592</v>
          </cell>
          <cell r="C1429">
            <v>330</v>
          </cell>
          <cell r="G1429">
            <v>1337.1</v>
          </cell>
        </row>
        <row r="1430">
          <cell r="A1430">
            <v>7592</v>
          </cell>
          <cell r="C1430">
            <v>430</v>
          </cell>
          <cell r="G1430">
            <v>1512.55</v>
          </cell>
        </row>
        <row r="1431">
          <cell r="A1431">
            <v>7610</v>
          </cell>
          <cell r="C1431">
            <v>110</v>
          </cell>
          <cell r="G1431">
            <v>0</v>
          </cell>
        </row>
        <row r="1432">
          <cell r="A1432">
            <v>7610</v>
          </cell>
          <cell r="C1432">
            <v>112</v>
          </cell>
          <cell r="G1432">
            <v>0</v>
          </cell>
        </row>
        <row r="1433">
          <cell r="A1433">
            <v>7610</v>
          </cell>
          <cell r="C1433">
            <v>120</v>
          </cell>
          <cell r="G1433">
            <v>0</v>
          </cell>
        </row>
        <row r="1434">
          <cell r="A1434">
            <v>7610</v>
          </cell>
          <cell r="C1434">
            <v>121</v>
          </cell>
          <cell r="G1434">
            <v>0</v>
          </cell>
        </row>
        <row r="1435">
          <cell r="A1435">
            <v>7610</v>
          </cell>
          <cell r="C1435">
            <v>122</v>
          </cell>
          <cell r="G1435">
            <v>0</v>
          </cell>
        </row>
        <row r="1436">
          <cell r="A1436">
            <v>7610</v>
          </cell>
          <cell r="C1436">
            <v>130</v>
          </cell>
          <cell r="G1436">
            <v>0</v>
          </cell>
        </row>
        <row r="1437">
          <cell r="A1437">
            <v>7610</v>
          </cell>
          <cell r="C1437">
            <v>140</v>
          </cell>
          <cell r="G1437">
            <v>0</v>
          </cell>
        </row>
        <row r="1438">
          <cell r="A1438">
            <v>7610</v>
          </cell>
          <cell r="C1438">
            <v>142</v>
          </cell>
          <cell r="G1438">
            <v>-214.2</v>
          </cell>
        </row>
        <row r="1439">
          <cell r="A1439">
            <v>7610</v>
          </cell>
          <cell r="C1439">
            <v>147</v>
          </cell>
          <cell r="G1439">
            <v>0</v>
          </cell>
        </row>
        <row r="1440">
          <cell r="A1440">
            <v>7610</v>
          </cell>
          <cell r="C1440">
            <v>190</v>
          </cell>
          <cell r="G1440">
            <v>-3621.28</v>
          </cell>
        </row>
        <row r="1441">
          <cell r="A1441">
            <v>7610</v>
          </cell>
          <cell r="C1441">
            <v>210</v>
          </cell>
          <cell r="G1441">
            <v>0</v>
          </cell>
        </row>
        <row r="1442">
          <cell r="A1442">
            <v>7610</v>
          </cell>
          <cell r="C1442">
            <v>220</v>
          </cell>
          <cell r="G1442">
            <v>0</v>
          </cell>
        </row>
        <row r="1443">
          <cell r="A1443">
            <v>7610</v>
          </cell>
          <cell r="C1443">
            <v>230</v>
          </cell>
          <cell r="G1443">
            <v>0</v>
          </cell>
        </row>
        <row r="1444">
          <cell r="A1444">
            <v>7610</v>
          </cell>
          <cell r="C1444">
            <v>240</v>
          </cell>
          <cell r="G1444">
            <v>0</v>
          </cell>
        </row>
        <row r="1445">
          <cell r="A1445">
            <v>7610</v>
          </cell>
          <cell r="C1445">
            <v>330</v>
          </cell>
          <cell r="G1445">
            <v>0</v>
          </cell>
        </row>
        <row r="1446">
          <cell r="A1446">
            <v>7610</v>
          </cell>
          <cell r="C1446">
            <v>340</v>
          </cell>
          <cell r="G1446">
            <v>0</v>
          </cell>
        </row>
        <row r="1447">
          <cell r="A1447">
            <v>7610</v>
          </cell>
          <cell r="C1447">
            <v>430</v>
          </cell>
          <cell r="G1447">
            <v>0</v>
          </cell>
        </row>
        <row r="1448">
          <cell r="A1448">
            <v>7610</v>
          </cell>
          <cell r="C1448">
            <v>440</v>
          </cell>
          <cell r="G1448">
            <v>0</v>
          </cell>
        </row>
        <row r="1449">
          <cell r="A1449">
            <v>7610</v>
          </cell>
          <cell r="C1449">
            <v>936</v>
          </cell>
          <cell r="G1449">
            <v>-227.54</v>
          </cell>
        </row>
        <row r="1450">
          <cell r="A1450">
            <v>7630</v>
          </cell>
          <cell r="C1450">
            <v>110</v>
          </cell>
          <cell r="G1450">
            <v>21137.91</v>
          </cell>
        </row>
        <row r="1451">
          <cell r="A1451">
            <v>7630</v>
          </cell>
          <cell r="C1451">
            <v>112</v>
          </cell>
          <cell r="G1451">
            <v>11936.02</v>
          </cell>
        </row>
        <row r="1452">
          <cell r="A1452">
            <v>7630</v>
          </cell>
          <cell r="C1452">
            <v>120</v>
          </cell>
          <cell r="G1452">
            <v>6405.43</v>
          </cell>
        </row>
        <row r="1453">
          <cell r="A1453">
            <v>7630</v>
          </cell>
          <cell r="C1453">
            <v>121</v>
          </cell>
          <cell r="G1453">
            <v>4483.8</v>
          </cell>
        </row>
        <row r="1454">
          <cell r="A1454">
            <v>7630</v>
          </cell>
          <cell r="C1454">
            <v>122</v>
          </cell>
          <cell r="G1454">
            <v>3437</v>
          </cell>
        </row>
        <row r="1455">
          <cell r="A1455">
            <v>7630</v>
          </cell>
          <cell r="C1455">
            <v>130</v>
          </cell>
          <cell r="G1455">
            <v>0</v>
          </cell>
        </row>
        <row r="1456">
          <cell r="A1456">
            <v>7630</v>
          </cell>
          <cell r="C1456">
            <v>140</v>
          </cell>
          <cell r="G1456">
            <v>0</v>
          </cell>
        </row>
        <row r="1457">
          <cell r="A1457">
            <v>7630</v>
          </cell>
          <cell r="C1457">
            <v>147</v>
          </cell>
          <cell r="G1457">
            <v>0</v>
          </cell>
        </row>
        <row r="1458">
          <cell r="A1458">
            <v>7630</v>
          </cell>
          <cell r="C1458">
            <v>190</v>
          </cell>
          <cell r="G1458">
            <v>7584.76</v>
          </cell>
        </row>
        <row r="1459">
          <cell r="A1459">
            <v>7630</v>
          </cell>
          <cell r="C1459">
            <v>210</v>
          </cell>
          <cell r="G1459">
            <v>5124.34</v>
          </cell>
        </row>
        <row r="1460">
          <cell r="A1460">
            <v>7630</v>
          </cell>
          <cell r="C1460">
            <v>220</v>
          </cell>
          <cell r="G1460">
            <v>4483.8</v>
          </cell>
        </row>
        <row r="1461">
          <cell r="A1461">
            <v>7630</v>
          </cell>
          <cell r="C1461">
            <v>230</v>
          </cell>
          <cell r="G1461">
            <v>0</v>
          </cell>
        </row>
        <row r="1462">
          <cell r="A1462">
            <v>7630</v>
          </cell>
          <cell r="C1462">
            <v>240</v>
          </cell>
          <cell r="G1462">
            <v>0</v>
          </cell>
        </row>
        <row r="1463">
          <cell r="A1463">
            <v>7630</v>
          </cell>
          <cell r="C1463">
            <v>340</v>
          </cell>
          <cell r="G1463">
            <v>0</v>
          </cell>
        </row>
        <row r="1464">
          <cell r="A1464">
            <v>7630</v>
          </cell>
          <cell r="C1464">
            <v>935</v>
          </cell>
          <cell r="G1464">
            <v>857.04</v>
          </cell>
        </row>
        <row r="1465">
          <cell r="A1465">
            <v>7630</v>
          </cell>
          <cell r="C1465">
            <v>936</v>
          </cell>
          <cell r="G1465">
            <v>0</v>
          </cell>
        </row>
        <row r="1466">
          <cell r="A1466">
            <v>7820</v>
          </cell>
          <cell r="C1466">
            <v>110</v>
          </cell>
          <cell r="G1466">
            <v>0</v>
          </cell>
        </row>
        <row r="1467">
          <cell r="A1467">
            <v>7820</v>
          </cell>
          <cell r="C1467">
            <v>112</v>
          </cell>
          <cell r="G1467">
            <v>1850.57</v>
          </cell>
        </row>
        <row r="1468">
          <cell r="A1468">
            <v>7820</v>
          </cell>
          <cell r="C1468">
            <v>120</v>
          </cell>
          <cell r="G1468">
            <v>0</v>
          </cell>
        </row>
        <row r="1469">
          <cell r="A1469">
            <v>7820</v>
          </cell>
          <cell r="C1469">
            <v>121</v>
          </cell>
          <cell r="G1469">
            <v>0</v>
          </cell>
        </row>
        <row r="1470">
          <cell r="A1470">
            <v>7820</v>
          </cell>
          <cell r="C1470">
            <v>122</v>
          </cell>
          <cell r="G1470">
            <v>305.07</v>
          </cell>
        </row>
        <row r="1471">
          <cell r="A1471">
            <v>7820</v>
          </cell>
          <cell r="C1471">
            <v>130</v>
          </cell>
          <cell r="G1471">
            <v>0</v>
          </cell>
        </row>
        <row r="1472">
          <cell r="A1472">
            <v>7820</v>
          </cell>
          <cell r="C1472">
            <v>132</v>
          </cell>
          <cell r="G1472">
            <v>305.07</v>
          </cell>
        </row>
        <row r="1473">
          <cell r="A1473">
            <v>7820</v>
          </cell>
          <cell r="C1473">
            <v>140</v>
          </cell>
          <cell r="G1473">
            <v>0</v>
          </cell>
        </row>
        <row r="1474">
          <cell r="A1474">
            <v>7820</v>
          </cell>
          <cell r="C1474">
            <v>147</v>
          </cell>
          <cell r="G1474">
            <v>0</v>
          </cell>
        </row>
        <row r="1475">
          <cell r="A1475">
            <v>7820</v>
          </cell>
          <cell r="C1475">
            <v>160</v>
          </cell>
          <cell r="G1475">
            <v>0</v>
          </cell>
        </row>
        <row r="1476">
          <cell r="A1476">
            <v>7820</v>
          </cell>
          <cell r="C1476">
            <v>162</v>
          </cell>
          <cell r="G1476">
            <v>305.07</v>
          </cell>
        </row>
        <row r="1477">
          <cell r="A1477">
            <v>7820</v>
          </cell>
          <cell r="C1477">
            <v>190</v>
          </cell>
          <cell r="G1477">
            <v>12783.67</v>
          </cell>
        </row>
        <row r="1478">
          <cell r="A1478">
            <v>7820</v>
          </cell>
          <cell r="C1478">
            <v>210</v>
          </cell>
          <cell r="G1478">
            <v>0</v>
          </cell>
        </row>
        <row r="1479">
          <cell r="A1479">
            <v>7820</v>
          </cell>
          <cell r="C1479">
            <v>220</v>
          </cell>
          <cell r="G1479">
            <v>0</v>
          </cell>
        </row>
        <row r="1480">
          <cell r="A1480">
            <v>7820</v>
          </cell>
          <cell r="C1480">
            <v>230</v>
          </cell>
          <cell r="G1480">
            <v>0</v>
          </cell>
        </row>
        <row r="1481">
          <cell r="A1481">
            <v>7820</v>
          </cell>
          <cell r="C1481">
            <v>240</v>
          </cell>
          <cell r="G1481">
            <v>0</v>
          </cell>
        </row>
        <row r="1482">
          <cell r="A1482">
            <v>7820</v>
          </cell>
          <cell r="C1482">
            <v>340</v>
          </cell>
          <cell r="G1482">
            <v>0</v>
          </cell>
        </row>
        <row r="1483">
          <cell r="A1483">
            <v>7820</v>
          </cell>
          <cell r="C1483">
            <v>430</v>
          </cell>
          <cell r="G1483">
            <v>0</v>
          </cell>
        </row>
        <row r="1484">
          <cell r="A1484">
            <v>7820</v>
          </cell>
          <cell r="C1484">
            <v>440</v>
          </cell>
          <cell r="G1484">
            <v>0</v>
          </cell>
        </row>
        <row r="1485">
          <cell r="A1485">
            <v>7820</v>
          </cell>
          <cell r="C1485">
            <v>935</v>
          </cell>
          <cell r="G1485">
            <v>348.22</v>
          </cell>
        </row>
        <row r="1486">
          <cell r="A1486">
            <v>7820</v>
          </cell>
          <cell r="C1486">
            <v>936</v>
          </cell>
          <cell r="G1486">
            <v>574.77</v>
          </cell>
        </row>
        <row r="1487">
          <cell r="A1487">
            <v>7860</v>
          </cell>
          <cell r="C1487">
            <v>110</v>
          </cell>
          <cell r="G1487">
            <v>0</v>
          </cell>
        </row>
        <row r="1488">
          <cell r="A1488">
            <v>7860</v>
          </cell>
          <cell r="C1488">
            <v>112</v>
          </cell>
          <cell r="G1488">
            <v>43.45</v>
          </cell>
        </row>
        <row r="1489">
          <cell r="A1489">
            <v>7860</v>
          </cell>
          <cell r="C1489">
            <v>120</v>
          </cell>
          <cell r="G1489">
            <v>0</v>
          </cell>
        </row>
        <row r="1490">
          <cell r="A1490">
            <v>7860</v>
          </cell>
          <cell r="C1490">
            <v>121</v>
          </cell>
          <cell r="G1490">
            <v>0</v>
          </cell>
        </row>
        <row r="1491">
          <cell r="A1491">
            <v>7860</v>
          </cell>
          <cell r="C1491">
            <v>130</v>
          </cell>
          <cell r="G1491">
            <v>0</v>
          </cell>
        </row>
        <row r="1492">
          <cell r="A1492">
            <v>7860</v>
          </cell>
          <cell r="C1492">
            <v>140</v>
          </cell>
          <cell r="G1492">
            <v>0</v>
          </cell>
        </row>
        <row r="1493">
          <cell r="A1493">
            <v>7860</v>
          </cell>
          <cell r="C1493">
            <v>160</v>
          </cell>
          <cell r="G1493">
            <v>0</v>
          </cell>
        </row>
        <row r="1494">
          <cell r="A1494">
            <v>7860</v>
          </cell>
          <cell r="C1494">
            <v>190</v>
          </cell>
          <cell r="G1494">
            <v>217.25</v>
          </cell>
        </row>
        <row r="1495">
          <cell r="A1495">
            <v>7860</v>
          </cell>
          <cell r="C1495">
            <v>210</v>
          </cell>
          <cell r="G1495">
            <v>0</v>
          </cell>
        </row>
        <row r="1496">
          <cell r="A1496">
            <v>7860</v>
          </cell>
          <cell r="C1496">
            <v>220</v>
          </cell>
          <cell r="G1496">
            <v>0</v>
          </cell>
        </row>
        <row r="1497">
          <cell r="A1497">
            <v>7860</v>
          </cell>
          <cell r="C1497">
            <v>230</v>
          </cell>
          <cell r="G1497">
            <v>0</v>
          </cell>
        </row>
        <row r="1498">
          <cell r="A1498">
            <v>7860</v>
          </cell>
          <cell r="C1498">
            <v>240</v>
          </cell>
          <cell r="G1498">
            <v>0</v>
          </cell>
        </row>
        <row r="1499">
          <cell r="A1499">
            <v>7860</v>
          </cell>
          <cell r="C1499">
            <v>340</v>
          </cell>
          <cell r="G1499">
            <v>0</v>
          </cell>
        </row>
        <row r="1500">
          <cell r="A1500">
            <v>7860</v>
          </cell>
          <cell r="C1500">
            <v>935</v>
          </cell>
          <cell r="G1500">
            <v>43.49</v>
          </cell>
        </row>
        <row r="1501">
          <cell r="A1501">
            <v>7860</v>
          </cell>
          <cell r="C1501">
            <v>936</v>
          </cell>
          <cell r="G1501">
            <v>0</v>
          </cell>
        </row>
        <row r="1502">
          <cell r="A1502">
            <v>7910</v>
          </cell>
          <cell r="C1502">
            <v>110</v>
          </cell>
          <cell r="G1502">
            <v>0</v>
          </cell>
        </row>
        <row r="1503">
          <cell r="A1503">
            <v>7910</v>
          </cell>
          <cell r="C1503">
            <v>112</v>
          </cell>
          <cell r="G1503">
            <v>0</v>
          </cell>
        </row>
        <row r="1504">
          <cell r="A1504">
            <v>7910</v>
          </cell>
          <cell r="C1504">
            <v>120</v>
          </cell>
          <cell r="G1504">
            <v>0</v>
          </cell>
        </row>
        <row r="1505">
          <cell r="A1505">
            <v>7910</v>
          </cell>
          <cell r="C1505">
            <v>130</v>
          </cell>
          <cell r="G1505">
            <v>0</v>
          </cell>
        </row>
        <row r="1506">
          <cell r="A1506">
            <v>7910</v>
          </cell>
          <cell r="C1506">
            <v>140</v>
          </cell>
          <cell r="G1506">
            <v>0</v>
          </cell>
        </row>
        <row r="1507">
          <cell r="A1507">
            <v>7910</v>
          </cell>
          <cell r="C1507">
            <v>160</v>
          </cell>
          <cell r="G1507">
            <v>0</v>
          </cell>
        </row>
        <row r="1508">
          <cell r="A1508">
            <v>7910</v>
          </cell>
          <cell r="C1508">
            <v>190</v>
          </cell>
          <cell r="G1508">
            <v>5000</v>
          </cell>
        </row>
        <row r="1509">
          <cell r="A1509">
            <v>7910</v>
          </cell>
          <cell r="C1509">
            <v>210</v>
          </cell>
          <cell r="G1509">
            <v>0</v>
          </cell>
        </row>
        <row r="1510">
          <cell r="A1510">
            <v>7910</v>
          </cell>
          <cell r="C1510">
            <v>220</v>
          </cell>
          <cell r="G1510">
            <v>0</v>
          </cell>
        </row>
        <row r="1511">
          <cell r="A1511">
            <v>7910</v>
          </cell>
          <cell r="C1511">
            <v>230</v>
          </cell>
          <cell r="G1511">
            <v>50</v>
          </cell>
        </row>
        <row r="1512">
          <cell r="A1512">
            <v>7910</v>
          </cell>
          <cell r="C1512">
            <v>240</v>
          </cell>
          <cell r="G1512">
            <v>0</v>
          </cell>
        </row>
        <row r="1513">
          <cell r="A1513">
            <v>7910</v>
          </cell>
          <cell r="C1513">
            <v>330</v>
          </cell>
          <cell r="G1513">
            <v>0</v>
          </cell>
        </row>
        <row r="1514">
          <cell r="A1514">
            <v>7910</v>
          </cell>
          <cell r="C1514">
            <v>340</v>
          </cell>
          <cell r="G1514">
            <v>0</v>
          </cell>
        </row>
        <row r="1515">
          <cell r="A1515">
            <v>7910</v>
          </cell>
          <cell r="C1515">
            <v>430</v>
          </cell>
          <cell r="G1515">
            <v>0</v>
          </cell>
        </row>
        <row r="1516">
          <cell r="A1516">
            <v>7910</v>
          </cell>
          <cell r="C1516">
            <v>935</v>
          </cell>
          <cell r="G1516">
            <v>0</v>
          </cell>
        </row>
        <row r="1517">
          <cell r="A1517">
            <v>7910</v>
          </cell>
          <cell r="C1517">
            <v>936</v>
          </cell>
          <cell r="G1517">
            <v>0</v>
          </cell>
        </row>
        <row r="1518">
          <cell r="A1518" t="str">
            <v>9285M#</v>
          </cell>
          <cell r="C1518">
            <v>100</v>
          </cell>
          <cell r="G1518">
            <v>0</v>
          </cell>
        </row>
        <row r="1519">
          <cell r="A1519" t="str">
            <v>9285M#</v>
          </cell>
          <cell r="C1519">
            <v>112</v>
          </cell>
          <cell r="G1519">
            <v>0</v>
          </cell>
        </row>
        <row r="1520">
          <cell r="A1520" t="str">
            <v>9285M#</v>
          </cell>
          <cell r="C1520">
            <v>200</v>
          </cell>
          <cell r="G1520">
            <v>0</v>
          </cell>
        </row>
        <row r="1521">
          <cell r="A1521" t="str">
            <v>9290M#</v>
          </cell>
          <cell r="C1521">
            <v>120</v>
          </cell>
          <cell r="G1521">
            <v>0</v>
          </cell>
        </row>
        <row r="1522">
          <cell r="A1522" t="str">
            <v>9290M#</v>
          </cell>
          <cell r="C1522">
            <v>122</v>
          </cell>
          <cell r="G1522">
            <v>0</v>
          </cell>
        </row>
        <row r="1523">
          <cell r="A1523" t="str">
            <v>9290M#</v>
          </cell>
          <cell r="C1523">
            <v>220</v>
          </cell>
          <cell r="G1523">
            <v>0</v>
          </cell>
        </row>
        <row r="1524">
          <cell r="A1524" t="str">
            <v>9360M#</v>
          </cell>
          <cell r="C1524">
            <v>140</v>
          </cell>
          <cell r="G1524">
            <v>0</v>
          </cell>
        </row>
        <row r="1525">
          <cell r="A1525" t="str">
            <v>9360M#</v>
          </cell>
          <cell r="C1525">
            <v>142</v>
          </cell>
          <cell r="G1525">
            <v>0</v>
          </cell>
        </row>
        <row r="1526">
          <cell r="A1526" t="str">
            <v>9360M#</v>
          </cell>
          <cell r="C1526">
            <v>147</v>
          </cell>
          <cell r="G1526">
            <v>0</v>
          </cell>
        </row>
        <row r="1527">
          <cell r="A1527" t="str">
            <v>9360M#</v>
          </cell>
          <cell r="C1527">
            <v>240</v>
          </cell>
          <cell r="G1527">
            <v>0</v>
          </cell>
        </row>
        <row r="1528">
          <cell r="A1528" t="str">
            <v>9360M#</v>
          </cell>
          <cell r="C1528">
            <v>340</v>
          </cell>
          <cell r="G1528">
            <v>0</v>
          </cell>
        </row>
        <row r="1529">
          <cell r="A1529" t="str">
            <v>9360M#</v>
          </cell>
          <cell r="C1529">
            <v>440</v>
          </cell>
          <cell r="G1529">
            <v>0</v>
          </cell>
        </row>
        <row r="1530">
          <cell r="A1530" t="str">
            <v>9365M#</v>
          </cell>
          <cell r="C1530">
            <v>140</v>
          </cell>
          <cell r="G1530">
            <v>0</v>
          </cell>
        </row>
        <row r="1531">
          <cell r="A1531" t="str">
            <v>9365M#</v>
          </cell>
          <cell r="C1531">
            <v>142</v>
          </cell>
          <cell r="G1531">
            <v>0</v>
          </cell>
        </row>
        <row r="1532">
          <cell r="A1532" t="str">
            <v>9365M#</v>
          </cell>
          <cell r="C1532">
            <v>147</v>
          </cell>
          <cell r="G1532">
            <v>0</v>
          </cell>
        </row>
        <row r="1533">
          <cell r="A1533" t="str">
            <v>9365M#</v>
          </cell>
          <cell r="C1533">
            <v>240</v>
          </cell>
          <cell r="G1533">
            <v>0</v>
          </cell>
        </row>
        <row r="1534">
          <cell r="A1534" t="str">
            <v>9365M#</v>
          </cell>
          <cell r="C1534">
            <v>340</v>
          </cell>
          <cell r="G1534">
            <v>0</v>
          </cell>
        </row>
        <row r="1535">
          <cell r="A1535" t="str">
            <v>9365M#</v>
          </cell>
          <cell r="C1535">
            <v>440</v>
          </cell>
          <cell r="G1535">
            <v>0</v>
          </cell>
        </row>
        <row r="1536">
          <cell r="A1536" t="str">
            <v>9485M#</v>
          </cell>
          <cell r="C1536">
            <v>140</v>
          </cell>
          <cell r="G1536">
            <v>0</v>
          </cell>
        </row>
        <row r="1537">
          <cell r="A1537" t="str">
            <v>9485M#</v>
          </cell>
          <cell r="C1537">
            <v>142</v>
          </cell>
          <cell r="G1537">
            <v>0</v>
          </cell>
        </row>
        <row r="1538">
          <cell r="A1538" t="str">
            <v>9485M#</v>
          </cell>
          <cell r="C1538">
            <v>147</v>
          </cell>
          <cell r="G1538">
            <v>0</v>
          </cell>
        </row>
        <row r="1539">
          <cell r="A1539" t="str">
            <v>9485M#</v>
          </cell>
          <cell r="C1539">
            <v>240</v>
          </cell>
          <cell r="G1539">
            <v>1</v>
          </cell>
        </row>
        <row r="1540">
          <cell r="A1540" t="str">
            <v>9485M#</v>
          </cell>
          <cell r="C1540">
            <v>340</v>
          </cell>
          <cell r="G1540">
            <v>0</v>
          </cell>
        </row>
        <row r="1541">
          <cell r="A1541" t="str">
            <v>9485M#</v>
          </cell>
          <cell r="C1541">
            <v>440</v>
          </cell>
          <cell r="G1541">
            <v>0</v>
          </cell>
        </row>
        <row r="1542">
          <cell r="A1542" t="str">
            <v>9490M#</v>
          </cell>
          <cell r="C1542">
            <v>130</v>
          </cell>
          <cell r="G1542">
            <v>0</v>
          </cell>
        </row>
        <row r="1543">
          <cell r="A1543" t="str">
            <v>9490M#</v>
          </cell>
          <cell r="C1543">
            <v>230</v>
          </cell>
          <cell r="G1543">
            <v>0</v>
          </cell>
        </row>
        <row r="1544">
          <cell r="A1544" t="str">
            <v>9490M#</v>
          </cell>
          <cell r="C1544">
            <v>330</v>
          </cell>
          <cell r="G1544">
            <v>0</v>
          </cell>
        </row>
        <row r="1545">
          <cell r="A1545" t="str">
            <v>9490M#</v>
          </cell>
          <cell r="C1545">
            <v>430</v>
          </cell>
          <cell r="G1545">
            <v>0</v>
          </cell>
        </row>
        <row r="1546">
          <cell r="A1546" t="str">
            <v>9510M#</v>
          </cell>
          <cell r="C1546">
            <v>240</v>
          </cell>
          <cell r="G1546">
            <v>1</v>
          </cell>
        </row>
        <row r="1547">
          <cell r="A1547" t="str">
            <v>9510M#</v>
          </cell>
          <cell r="C1547">
            <v>340</v>
          </cell>
          <cell r="G1547">
            <v>0</v>
          </cell>
        </row>
        <row r="1548">
          <cell r="A1548" t="str">
            <v>9510M#</v>
          </cell>
          <cell r="C1548">
            <v>440</v>
          </cell>
          <cell r="G1548">
            <v>0</v>
          </cell>
        </row>
        <row r="1549">
          <cell r="A1549" t="str">
            <v>9510M#</v>
          </cell>
          <cell r="C1549">
            <v>900</v>
          </cell>
          <cell r="G1549">
            <v>1</v>
          </cell>
        </row>
        <row r="1550">
          <cell r="A1550">
            <v>7170</v>
          </cell>
          <cell r="C1550">
            <v>110</v>
          </cell>
          <cell r="G1550">
            <v>14245.75</v>
          </cell>
        </row>
        <row r="1551">
          <cell r="A1551">
            <v>7170</v>
          </cell>
          <cell r="C1551">
            <v>112</v>
          </cell>
          <cell r="G1551">
            <v>2262.61</v>
          </cell>
        </row>
        <row r="1552">
          <cell r="A1552">
            <v>7170</v>
          </cell>
          <cell r="C1552">
            <v>120</v>
          </cell>
          <cell r="G1552">
            <v>4042.09</v>
          </cell>
        </row>
        <row r="1553">
          <cell r="A1553">
            <v>7170</v>
          </cell>
          <cell r="C1553">
            <v>121</v>
          </cell>
          <cell r="G1553">
            <v>4042.09</v>
          </cell>
        </row>
        <row r="1554">
          <cell r="A1554">
            <v>7170</v>
          </cell>
          <cell r="C1554">
            <v>122</v>
          </cell>
          <cell r="G1554">
            <v>769</v>
          </cell>
        </row>
        <row r="1555">
          <cell r="A1555">
            <v>7170</v>
          </cell>
          <cell r="C1555">
            <v>130</v>
          </cell>
          <cell r="G1555">
            <v>15159.49</v>
          </cell>
        </row>
        <row r="1556">
          <cell r="A1556">
            <v>7170</v>
          </cell>
          <cell r="C1556">
            <v>140</v>
          </cell>
          <cell r="G1556">
            <v>14546.68</v>
          </cell>
        </row>
        <row r="1557">
          <cell r="A1557">
            <v>7170</v>
          </cell>
          <cell r="C1557">
            <v>142</v>
          </cell>
          <cell r="G1557">
            <v>4945</v>
          </cell>
        </row>
        <row r="1558">
          <cell r="A1558">
            <v>7170</v>
          </cell>
          <cell r="C1558">
            <v>147</v>
          </cell>
          <cell r="G1558">
            <v>6953.37</v>
          </cell>
        </row>
        <row r="1559">
          <cell r="A1559">
            <v>7170</v>
          </cell>
          <cell r="C1559">
            <v>150</v>
          </cell>
          <cell r="G1559">
            <v>7582.5</v>
          </cell>
        </row>
        <row r="1560">
          <cell r="A1560">
            <v>7170</v>
          </cell>
          <cell r="C1560">
            <v>160</v>
          </cell>
          <cell r="G1560">
            <v>2031.61</v>
          </cell>
        </row>
        <row r="1561">
          <cell r="A1561">
            <v>7170</v>
          </cell>
          <cell r="C1561">
            <v>162</v>
          </cell>
          <cell r="G1561">
            <v>1000</v>
          </cell>
        </row>
        <row r="1562">
          <cell r="A1562">
            <v>7170</v>
          </cell>
          <cell r="C1562">
            <v>210</v>
          </cell>
          <cell r="G1562">
            <v>0</v>
          </cell>
        </row>
        <row r="1563">
          <cell r="A1563">
            <v>7170</v>
          </cell>
          <cell r="C1563">
            <v>220</v>
          </cell>
          <cell r="G1563">
            <v>0</v>
          </cell>
        </row>
        <row r="1564">
          <cell r="A1564">
            <v>7170</v>
          </cell>
          <cell r="C1564">
            <v>230</v>
          </cell>
          <cell r="G1564">
            <v>7590.42</v>
          </cell>
        </row>
        <row r="1565">
          <cell r="A1565">
            <v>7170</v>
          </cell>
          <cell r="C1565">
            <v>240</v>
          </cell>
          <cell r="G1565">
            <v>9740</v>
          </cell>
        </row>
        <row r="1566">
          <cell r="A1566">
            <v>7170</v>
          </cell>
          <cell r="C1566">
            <v>260</v>
          </cell>
          <cell r="G1566">
            <v>0</v>
          </cell>
        </row>
        <row r="1567">
          <cell r="A1567">
            <v>7170</v>
          </cell>
          <cell r="C1567">
            <v>330</v>
          </cell>
          <cell r="G1567">
            <v>0</v>
          </cell>
        </row>
        <row r="1568">
          <cell r="A1568">
            <v>7170</v>
          </cell>
          <cell r="C1568">
            <v>340</v>
          </cell>
          <cell r="G1568">
            <v>6172.94</v>
          </cell>
        </row>
        <row r="1569">
          <cell r="A1569">
            <v>7170</v>
          </cell>
          <cell r="C1569">
            <v>430</v>
          </cell>
          <cell r="G1569">
            <v>171.95</v>
          </cell>
        </row>
        <row r="1570">
          <cell r="A1570">
            <v>7170</v>
          </cell>
          <cell r="C1570">
            <v>440</v>
          </cell>
          <cell r="G1570">
            <v>8884.49</v>
          </cell>
        </row>
        <row r="1571">
          <cell r="A1571">
            <v>7170</v>
          </cell>
          <cell r="C1571">
            <v>935</v>
          </cell>
          <cell r="G1571">
            <v>6296.91</v>
          </cell>
        </row>
        <row r="1572">
          <cell r="A1572">
            <v>7170</v>
          </cell>
          <cell r="C1572">
            <v>936</v>
          </cell>
          <cell r="G1572">
            <v>5828.99</v>
          </cell>
        </row>
        <row r="1573">
          <cell r="A1573">
            <v>7175</v>
          </cell>
          <cell r="C1573">
            <v>110</v>
          </cell>
          <cell r="G1573">
            <v>4520.83</v>
          </cell>
        </row>
        <row r="1574">
          <cell r="A1574">
            <v>7175</v>
          </cell>
          <cell r="C1574">
            <v>112</v>
          </cell>
          <cell r="G1574">
            <v>1937.5</v>
          </cell>
        </row>
        <row r="1575">
          <cell r="A1575">
            <v>7175</v>
          </cell>
          <cell r="C1575">
            <v>120</v>
          </cell>
          <cell r="G1575">
            <v>4520.83</v>
          </cell>
        </row>
        <row r="1576">
          <cell r="A1576">
            <v>7175</v>
          </cell>
          <cell r="C1576">
            <v>121</v>
          </cell>
          <cell r="G1576">
            <v>0</v>
          </cell>
        </row>
        <row r="1577">
          <cell r="A1577">
            <v>7175</v>
          </cell>
          <cell r="C1577">
            <v>130</v>
          </cell>
          <cell r="G1577">
            <v>2750</v>
          </cell>
        </row>
        <row r="1578">
          <cell r="A1578">
            <v>7175</v>
          </cell>
          <cell r="C1578">
            <v>140</v>
          </cell>
          <cell r="G1578">
            <v>8133.33</v>
          </cell>
        </row>
        <row r="1579">
          <cell r="A1579">
            <v>7175</v>
          </cell>
          <cell r="C1579">
            <v>142</v>
          </cell>
          <cell r="G1579">
            <v>466.67</v>
          </cell>
        </row>
        <row r="1580">
          <cell r="A1580">
            <v>7175</v>
          </cell>
          <cell r="C1580">
            <v>147</v>
          </cell>
          <cell r="G1580">
            <v>1983.33</v>
          </cell>
        </row>
        <row r="1581">
          <cell r="A1581">
            <v>7175</v>
          </cell>
          <cell r="C1581">
            <v>160</v>
          </cell>
          <cell r="G1581">
            <v>1937.5</v>
          </cell>
        </row>
        <row r="1582">
          <cell r="A1582">
            <v>7175</v>
          </cell>
          <cell r="C1582">
            <v>210</v>
          </cell>
          <cell r="G1582">
            <v>2500</v>
          </cell>
        </row>
        <row r="1583">
          <cell r="A1583">
            <v>7175</v>
          </cell>
          <cell r="C1583">
            <v>220</v>
          </cell>
          <cell r="G1583">
            <v>1500</v>
          </cell>
        </row>
        <row r="1584">
          <cell r="A1584">
            <v>7175</v>
          </cell>
          <cell r="C1584">
            <v>230</v>
          </cell>
          <cell r="G1584">
            <v>2400</v>
          </cell>
        </row>
        <row r="1585">
          <cell r="A1585">
            <v>7175</v>
          </cell>
          <cell r="C1585">
            <v>240</v>
          </cell>
          <cell r="G1585">
            <v>4983.33</v>
          </cell>
        </row>
        <row r="1586">
          <cell r="A1586">
            <v>7175</v>
          </cell>
          <cell r="C1586">
            <v>260</v>
          </cell>
          <cell r="G1586">
            <v>1000</v>
          </cell>
        </row>
        <row r="1587">
          <cell r="A1587">
            <v>7175</v>
          </cell>
          <cell r="C1587">
            <v>340</v>
          </cell>
          <cell r="G1587">
            <v>2266.67</v>
          </cell>
        </row>
        <row r="1588">
          <cell r="A1588">
            <v>7175</v>
          </cell>
          <cell r="C1588">
            <v>430</v>
          </cell>
          <cell r="G1588">
            <v>437.5</v>
          </cell>
        </row>
        <row r="1589">
          <cell r="A1589">
            <v>7175</v>
          </cell>
          <cell r="C1589">
            <v>440</v>
          </cell>
          <cell r="G1589">
            <v>1312.5</v>
          </cell>
        </row>
        <row r="1590">
          <cell r="A1590">
            <v>7175</v>
          </cell>
          <cell r="C1590">
            <v>935</v>
          </cell>
          <cell r="G1590">
            <v>2841.67</v>
          </cell>
        </row>
        <row r="1591">
          <cell r="A1591">
            <v>7175</v>
          </cell>
          <cell r="C1591">
            <v>936</v>
          </cell>
          <cell r="G1591">
            <v>600</v>
          </cell>
        </row>
        <row r="1592">
          <cell r="A1592">
            <v>7180</v>
          </cell>
          <cell r="C1592">
            <v>110</v>
          </cell>
          <cell r="G1592">
            <v>0</v>
          </cell>
        </row>
        <row r="1593">
          <cell r="A1593">
            <v>7180</v>
          </cell>
          <cell r="C1593">
            <v>112</v>
          </cell>
          <cell r="G1593">
            <v>18308.25</v>
          </cell>
        </row>
        <row r="1594">
          <cell r="A1594">
            <v>7180</v>
          </cell>
          <cell r="C1594">
            <v>120</v>
          </cell>
          <cell r="G1594">
            <v>0</v>
          </cell>
        </row>
        <row r="1595">
          <cell r="A1595">
            <v>7180</v>
          </cell>
          <cell r="C1595">
            <v>121</v>
          </cell>
          <cell r="G1595">
            <v>0</v>
          </cell>
        </row>
        <row r="1596">
          <cell r="A1596">
            <v>7180</v>
          </cell>
          <cell r="C1596">
            <v>122</v>
          </cell>
          <cell r="G1596">
            <v>1986</v>
          </cell>
        </row>
        <row r="1597">
          <cell r="A1597">
            <v>7180</v>
          </cell>
          <cell r="C1597">
            <v>130</v>
          </cell>
          <cell r="G1597">
            <v>0</v>
          </cell>
        </row>
        <row r="1598">
          <cell r="A1598">
            <v>7180</v>
          </cell>
          <cell r="C1598">
            <v>140</v>
          </cell>
          <cell r="G1598">
            <v>0</v>
          </cell>
        </row>
        <row r="1599">
          <cell r="A1599">
            <v>7180</v>
          </cell>
          <cell r="C1599">
            <v>142</v>
          </cell>
          <cell r="G1599">
            <v>11194.37</v>
          </cell>
        </row>
        <row r="1600">
          <cell r="A1600">
            <v>7180</v>
          </cell>
          <cell r="C1600">
            <v>147</v>
          </cell>
          <cell r="G1600">
            <v>0</v>
          </cell>
        </row>
        <row r="1601">
          <cell r="A1601">
            <v>7180</v>
          </cell>
          <cell r="C1601">
            <v>150</v>
          </cell>
          <cell r="G1601">
            <v>3900.26</v>
          </cell>
        </row>
        <row r="1602">
          <cell r="A1602">
            <v>7180</v>
          </cell>
          <cell r="C1602">
            <v>160</v>
          </cell>
          <cell r="G1602">
            <v>0</v>
          </cell>
        </row>
        <row r="1603">
          <cell r="A1603">
            <v>7180</v>
          </cell>
          <cell r="C1603">
            <v>190</v>
          </cell>
          <cell r="G1603">
            <v>197082.57</v>
          </cell>
        </row>
        <row r="1604">
          <cell r="A1604">
            <v>7180</v>
          </cell>
          <cell r="C1604">
            <v>210</v>
          </cell>
          <cell r="G1604">
            <v>0</v>
          </cell>
        </row>
        <row r="1605">
          <cell r="A1605">
            <v>7180</v>
          </cell>
          <cell r="C1605">
            <v>220</v>
          </cell>
          <cell r="G1605">
            <v>0</v>
          </cell>
        </row>
        <row r="1606">
          <cell r="A1606">
            <v>7180</v>
          </cell>
          <cell r="C1606">
            <v>230</v>
          </cell>
          <cell r="G1606">
            <v>0</v>
          </cell>
        </row>
        <row r="1607">
          <cell r="A1607">
            <v>7180</v>
          </cell>
          <cell r="C1607">
            <v>240</v>
          </cell>
          <cell r="G1607">
            <v>0</v>
          </cell>
        </row>
        <row r="1608">
          <cell r="A1608">
            <v>7180</v>
          </cell>
          <cell r="C1608">
            <v>260</v>
          </cell>
          <cell r="G1608">
            <v>0</v>
          </cell>
        </row>
        <row r="1609">
          <cell r="A1609">
            <v>7180</v>
          </cell>
          <cell r="C1609">
            <v>330</v>
          </cell>
          <cell r="G1609">
            <v>0</v>
          </cell>
        </row>
        <row r="1610">
          <cell r="A1610">
            <v>7180</v>
          </cell>
          <cell r="C1610">
            <v>340</v>
          </cell>
          <cell r="G1610">
            <v>0</v>
          </cell>
        </row>
        <row r="1611">
          <cell r="A1611">
            <v>7180</v>
          </cell>
          <cell r="C1611">
            <v>430</v>
          </cell>
          <cell r="G1611">
            <v>0</v>
          </cell>
        </row>
        <row r="1612">
          <cell r="A1612">
            <v>7180</v>
          </cell>
          <cell r="C1612">
            <v>440</v>
          </cell>
          <cell r="G1612">
            <v>0</v>
          </cell>
        </row>
        <row r="1613">
          <cell r="A1613">
            <v>7180</v>
          </cell>
          <cell r="C1613">
            <v>935</v>
          </cell>
          <cell r="G1613">
            <v>5193.71</v>
          </cell>
        </row>
        <row r="1614">
          <cell r="A1614">
            <v>7180</v>
          </cell>
          <cell r="C1614">
            <v>936</v>
          </cell>
          <cell r="G1614">
            <v>1731.58</v>
          </cell>
        </row>
        <row r="1615">
          <cell r="A1615">
            <v>7305</v>
          </cell>
          <cell r="C1615">
            <v>120</v>
          </cell>
          <cell r="G1615">
            <v>0</v>
          </cell>
        </row>
        <row r="1616">
          <cell r="A1616">
            <v>7305</v>
          </cell>
          <cell r="C1616">
            <v>130</v>
          </cell>
          <cell r="G1616">
            <v>0</v>
          </cell>
        </row>
        <row r="1617">
          <cell r="A1617">
            <v>7305</v>
          </cell>
          <cell r="C1617">
            <v>140</v>
          </cell>
          <cell r="G1617">
            <v>0</v>
          </cell>
        </row>
        <row r="1618">
          <cell r="A1618">
            <v>7305</v>
          </cell>
          <cell r="C1618">
            <v>147</v>
          </cell>
          <cell r="G1618">
            <v>0</v>
          </cell>
        </row>
        <row r="1619">
          <cell r="A1619">
            <v>7305</v>
          </cell>
          <cell r="C1619">
            <v>190</v>
          </cell>
          <cell r="G1619">
            <v>2500</v>
          </cell>
        </row>
        <row r="1620">
          <cell r="A1620">
            <v>7305</v>
          </cell>
          <cell r="C1620">
            <v>230</v>
          </cell>
          <cell r="G1620">
            <v>0</v>
          </cell>
        </row>
        <row r="1621">
          <cell r="A1621">
            <v>7305</v>
          </cell>
          <cell r="C1621">
            <v>240</v>
          </cell>
          <cell r="G1621">
            <v>0</v>
          </cell>
        </row>
        <row r="1622">
          <cell r="A1622">
            <v>7305</v>
          </cell>
          <cell r="C1622">
            <v>340</v>
          </cell>
          <cell r="G1622">
            <v>0</v>
          </cell>
        </row>
        <row r="1623">
          <cell r="A1623">
            <v>7305</v>
          </cell>
          <cell r="C1623">
            <v>935</v>
          </cell>
          <cell r="G1623">
            <v>50</v>
          </cell>
        </row>
        <row r="1624">
          <cell r="A1624">
            <v>7305</v>
          </cell>
          <cell r="C1624">
            <v>936</v>
          </cell>
          <cell r="G1624">
            <v>50</v>
          </cell>
        </row>
        <row r="1625">
          <cell r="A1625">
            <v>7390</v>
          </cell>
          <cell r="C1625">
            <v>110</v>
          </cell>
          <cell r="G1625">
            <v>819.25</v>
          </cell>
        </row>
        <row r="1626">
          <cell r="A1626">
            <v>7390</v>
          </cell>
          <cell r="C1626">
            <v>112</v>
          </cell>
          <cell r="G1626">
            <v>5601.1</v>
          </cell>
        </row>
        <row r="1627">
          <cell r="A1627">
            <v>7390</v>
          </cell>
          <cell r="C1627">
            <v>120</v>
          </cell>
          <cell r="G1627">
            <v>1212.49</v>
          </cell>
        </row>
        <row r="1628">
          <cell r="A1628">
            <v>7390</v>
          </cell>
          <cell r="C1628">
            <v>121</v>
          </cell>
          <cell r="G1628">
            <v>0</v>
          </cell>
        </row>
        <row r="1629">
          <cell r="A1629">
            <v>7390</v>
          </cell>
          <cell r="C1629">
            <v>130</v>
          </cell>
          <cell r="G1629">
            <v>1565.96</v>
          </cell>
        </row>
        <row r="1630">
          <cell r="A1630">
            <v>7390</v>
          </cell>
          <cell r="C1630">
            <v>140</v>
          </cell>
          <cell r="G1630">
            <v>207.01</v>
          </cell>
        </row>
        <row r="1631">
          <cell r="A1631">
            <v>7390</v>
          </cell>
          <cell r="C1631">
            <v>160</v>
          </cell>
          <cell r="G1631">
            <v>103.5</v>
          </cell>
        </row>
        <row r="1632">
          <cell r="A1632">
            <v>7390</v>
          </cell>
          <cell r="C1632">
            <v>210</v>
          </cell>
          <cell r="G1632">
            <v>115.06</v>
          </cell>
        </row>
        <row r="1633">
          <cell r="A1633">
            <v>7390</v>
          </cell>
          <cell r="C1633">
            <v>220</v>
          </cell>
          <cell r="G1633">
            <v>69</v>
          </cell>
        </row>
        <row r="1634">
          <cell r="A1634">
            <v>7390</v>
          </cell>
          <cell r="C1634">
            <v>230</v>
          </cell>
          <cell r="G1634">
            <v>116.44</v>
          </cell>
        </row>
        <row r="1635">
          <cell r="A1635">
            <v>7390</v>
          </cell>
          <cell r="C1635">
            <v>240</v>
          </cell>
          <cell r="G1635">
            <v>350.55</v>
          </cell>
        </row>
        <row r="1636">
          <cell r="A1636">
            <v>7390</v>
          </cell>
          <cell r="C1636">
            <v>340</v>
          </cell>
          <cell r="G1636">
            <v>874.92</v>
          </cell>
        </row>
        <row r="1637">
          <cell r="A1637">
            <v>7390</v>
          </cell>
          <cell r="C1637">
            <v>430</v>
          </cell>
          <cell r="G1637">
            <v>0</v>
          </cell>
        </row>
        <row r="1638">
          <cell r="A1638">
            <v>7390</v>
          </cell>
          <cell r="C1638">
            <v>440</v>
          </cell>
          <cell r="G1638">
            <v>0</v>
          </cell>
        </row>
        <row r="1639">
          <cell r="A1639">
            <v>7390</v>
          </cell>
          <cell r="C1639">
            <v>935</v>
          </cell>
          <cell r="G1639">
            <v>291.73</v>
          </cell>
        </row>
        <row r="1640">
          <cell r="A1640">
            <v>7390</v>
          </cell>
          <cell r="C1640">
            <v>936</v>
          </cell>
          <cell r="G1640">
            <v>173.68</v>
          </cell>
        </row>
        <row r="1641">
          <cell r="A1641">
            <v>7430</v>
          </cell>
          <cell r="C1641">
            <v>110</v>
          </cell>
          <cell r="G1641">
            <v>0</v>
          </cell>
        </row>
        <row r="1642">
          <cell r="A1642">
            <v>7430</v>
          </cell>
          <cell r="C1642">
            <v>112</v>
          </cell>
          <cell r="G1642">
            <v>9443.64</v>
          </cell>
        </row>
        <row r="1643">
          <cell r="A1643">
            <v>7430</v>
          </cell>
          <cell r="C1643">
            <v>120</v>
          </cell>
          <cell r="G1643">
            <v>0</v>
          </cell>
        </row>
        <row r="1644">
          <cell r="A1644">
            <v>7430</v>
          </cell>
          <cell r="C1644">
            <v>121</v>
          </cell>
          <cell r="G1644">
            <v>0</v>
          </cell>
        </row>
        <row r="1645">
          <cell r="A1645">
            <v>7430</v>
          </cell>
          <cell r="C1645">
            <v>130</v>
          </cell>
          <cell r="G1645">
            <v>0</v>
          </cell>
        </row>
        <row r="1646">
          <cell r="A1646">
            <v>7430</v>
          </cell>
          <cell r="C1646">
            <v>140</v>
          </cell>
          <cell r="G1646">
            <v>0</v>
          </cell>
        </row>
        <row r="1647">
          <cell r="A1647">
            <v>7430</v>
          </cell>
          <cell r="C1647">
            <v>147</v>
          </cell>
          <cell r="G1647">
            <v>0</v>
          </cell>
        </row>
        <row r="1648">
          <cell r="A1648">
            <v>7430</v>
          </cell>
          <cell r="C1648">
            <v>160</v>
          </cell>
          <cell r="G1648">
            <v>0</v>
          </cell>
        </row>
        <row r="1649">
          <cell r="A1649">
            <v>7430</v>
          </cell>
          <cell r="C1649">
            <v>162</v>
          </cell>
          <cell r="G1649">
            <v>528.29999999999995</v>
          </cell>
        </row>
        <row r="1650">
          <cell r="A1650">
            <v>7430</v>
          </cell>
          <cell r="C1650">
            <v>190</v>
          </cell>
          <cell r="G1650">
            <v>35350.559999999998</v>
          </cell>
        </row>
        <row r="1651">
          <cell r="A1651">
            <v>7430</v>
          </cell>
          <cell r="C1651">
            <v>210</v>
          </cell>
          <cell r="G1651">
            <v>0</v>
          </cell>
        </row>
        <row r="1652">
          <cell r="A1652">
            <v>7430</v>
          </cell>
          <cell r="C1652">
            <v>220</v>
          </cell>
          <cell r="G1652">
            <v>0</v>
          </cell>
        </row>
        <row r="1653">
          <cell r="A1653">
            <v>7430</v>
          </cell>
          <cell r="C1653">
            <v>230</v>
          </cell>
          <cell r="G1653">
            <v>0</v>
          </cell>
        </row>
        <row r="1654">
          <cell r="A1654">
            <v>7430</v>
          </cell>
          <cell r="C1654">
            <v>240</v>
          </cell>
          <cell r="G1654">
            <v>0</v>
          </cell>
        </row>
        <row r="1655">
          <cell r="A1655">
            <v>7430</v>
          </cell>
          <cell r="C1655">
            <v>260</v>
          </cell>
          <cell r="G1655">
            <v>0</v>
          </cell>
        </row>
        <row r="1656">
          <cell r="A1656">
            <v>7430</v>
          </cell>
          <cell r="C1656">
            <v>330</v>
          </cell>
          <cell r="G1656">
            <v>0</v>
          </cell>
        </row>
        <row r="1657">
          <cell r="A1657">
            <v>7430</v>
          </cell>
          <cell r="C1657">
            <v>340</v>
          </cell>
          <cell r="G1657">
            <v>0</v>
          </cell>
        </row>
        <row r="1658">
          <cell r="A1658">
            <v>7430</v>
          </cell>
          <cell r="C1658">
            <v>430</v>
          </cell>
          <cell r="G1658">
            <v>0</v>
          </cell>
        </row>
        <row r="1659">
          <cell r="A1659">
            <v>7430</v>
          </cell>
          <cell r="C1659">
            <v>440</v>
          </cell>
          <cell r="G1659">
            <v>0</v>
          </cell>
        </row>
        <row r="1660">
          <cell r="A1660">
            <v>7430</v>
          </cell>
          <cell r="C1660">
            <v>935</v>
          </cell>
          <cell r="G1660">
            <v>826.54</v>
          </cell>
        </row>
        <row r="1661">
          <cell r="A1661">
            <v>7430</v>
          </cell>
          <cell r="C1661">
            <v>936</v>
          </cell>
          <cell r="G1661">
            <v>1169.93</v>
          </cell>
        </row>
        <row r="1662">
          <cell r="A1662">
            <v>7452</v>
          </cell>
          <cell r="C1662">
            <v>110</v>
          </cell>
          <cell r="G1662">
            <v>0</v>
          </cell>
        </row>
        <row r="1663">
          <cell r="A1663">
            <v>7452</v>
          </cell>
          <cell r="C1663">
            <v>112</v>
          </cell>
          <cell r="G1663">
            <v>241.53</v>
          </cell>
        </row>
        <row r="1664">
          <cell r="A1664">
            <v>7452</v>
          </cell>
          <cell r="C1664">
            <v>120</v>
          </cell>
          <cell r="G1664">
            <v>0</v>
          </cell>
        </row>
        <row r="1665">
          <cell r="A1665">
            <v>7452</v>
          </cell>
          <cell r="C1665">
            <v>121</v>
          </cell>
          <cell r="G1665">
            <v>0</v>
          </cell>
        </row>
        <row r="1666">
          <cell r="A1666">
            <v>7452</v>
          </cell>
          <cell r="C1666">
            <v>130</v>
          </cell>
          <cell r="G1666">
            <v>0</v>
          </cell>
        </row>
        <row r="1667">
          <cell r="A1667">
            <v>7452</v>
          </cell>
          <cell r="C1667">
            <v>140</v>
          </cell>
          <cell r="G1667">
            <v>289.83</v>
          </cell>
        </row>
        <row r="1668">
          <cell r="A1668">
            <v>7452</v>
          </cell>
          <cell r="C1668">
            <v>160</v>
          </cell>
          <cell r="G1668">
            <v>0</v>
          </cell>
        </row>
        <row r="1669">
          <cell r="A1669">
            <v>7452</v>
          </cell>
          <cell r="C1669">
            <v>190</v>
          </cell>
          <cell r="G1669">
            <v>1568.76</v>
          </cell>
        </row>
        <row r="1670">
          <cell r="A1670">
            <v>7452</v>
          </cell>
          <cell r="C1670">
            <v>210</v>
          </cell>
          <cell r="G1670">
            <v>0</v>
          </cell>
        </row>
        <row r="1671">
          <cell r="A1671">
            <v>7452</v>
          </cell>
          <cell r="C1671">
            <v>220</v>
          </cell>
          <cell r="G1671">
            <v>0</v>
          </cell>
        </row>
        <row r="1672">
          <cell r="A1672">
            <v>7452</v>
          </cell>
          <cell r="C1672">
            <v>230</v>
          </cell>
          <cell r="G1672">
            <v>0</v>
          </cell>
        </row>
        <row r="1673">
          <cell r="A1673">
            <v>7452</v>
          </cell>
          <cell r="C1673">
            <v>240</v>
          </cell>
          <cell r="G1673">
            <v>128.74</v>
          </cell>
        </row>
        <row r="1674">
          <cell r="A1674">
            <v>7452</v>
          </cell>
          <cell r="C1674">
            <v>260</v>
          </cell>
          <cell r="G1674">
            <v>0</v>
          </cell>
        </row>
        <row r="1675">
          <cell r="A1675">
            <v>7452</v>
          </cell>
          <cell r="C1675">
            <v>340</v>
          </cell>
          <cell r="G1675">
            <v>65.7</v>
          </cell>
        </row>
        <row r="1676">
          <cell r="A1676">
            <v>7452</v>
          </cell>
          <cell r="C1676">
            <v>935</v>
          </cell>
          <cell r="G1676">
            <v>60.38</v>
          </cell>
        </row>
        <row r="1677">
          <cell r="A1677">
            <v>7452</v>
          </cell>
          <cell r="C1677">
            <v>936</v>
          </cell>
          <cell r="G1677">
            <v>60.38</v>
          </cell>
        </row>
        <row r="1678">
          <cell r="A1678">
            <v>7456</v>
          </cell>
          <cell r="C1678">
            <v>110</v>
          </cell>
          <cell r="G1678">
            <v>0</v>
          </cell>
        </row>
        <row r="1679">
          <cell r="A1679">
            <v>7456</v>
          </cell>
          <cell r="C1679">
            <v>112</v>
          </cell>
          <cell r="G1679">
            <v>347.22</v>
          </cell>
        </row>
        <row r="1680">
          <cell r="A1680">
            <v>7456</v>
          </cell>
          <cell r="C1680">
            <v>120</v>
          </cell>
          <cell r="G1680">
            <v>0</v>
          </cell>
        </row>
        <row r="1681">
          <cell r="A1681">
            <v>7456</v>
          </cell>
          <cell r="C1681">
            <v>121</v>
          </cell>
          <cell r="G1681">
            <v>0</v>
          </cell>
        </row>
        <row r="1682">
          <cell r="A1682">
            <v>7456</v>
          </cell>
          <cell r="C1682">
            <v>130</v>
          </cell>
          <cell r="G1682">
            <v>0</v>
          </cell>
        </row>
        <row r="1683">
          <cell r="A1683">
            <v>7456</v>
          </cell>
          <cell r="C1683">
            <v>140</v>
          </cell>
          <cell r="G1683">
            <v>0</v>
          </cell>
        </row>
        <row r="1684">
          <cell r="A1684">
            <v>7456</v>
          </cell>
          <cell r="C1684">
            <v>142</v>
          </cell>
          <cell r="G1684">
            <v>694.44</v>
          </cell>
        </row>
        <row r="1685">
          <cell r="A1685">
            <v>7456</v>
          </cell>
          <cell r="C1685">
            <v>147</v>
          </cell>
          <cell r="G1685">
            <v>0</v>
          </cell>
        </row>
        <row r="1686">
          <cell r="A1686">
            <v>7456</v>
          </cell>
          <cell r="C1686">
            <v>150</v>
          </cell>
          <cell r="G1686">
            <v>555.55999999999995</v>
          </cell>
        </row>
        <row r="1687">
          <cell r="A1687">
            <v>7456</v>
          </cell>
          <cell r="C1687">
            <v>160</v>
          </cell>
          <cell r="G1687">
            <v>0</v>
          </cell>
        </row>
        <row r="1688">
          <cell r="A1688">
            <v>7456</v>
          </cell>
          <cell r="C1688">
            <v>190</v>
          </cell>
          <cell r="G1688">
            <v>7986.1</v>
          </cell>
        </row>
        <row r="1689">
          <cell r="A1689">
            <v>7456</v>
          </cell>
          <cell r="C1689">
            <v>210</v>
          </cell>
          <cell r="G1689">
            <v>0</v>
          </cell>
        </row>
        <row r="1690">
          <cell r="A1690">
            <v>7456</v>
          </cell>
          <cell r="C1690">
            <v>220</v>
          </cell>
          <cell r="G1690">
            <v>0</v>
          </cell>
        </row>
        <row r="1691">
          <cell r="A1691">
            <v>7456</v>
          </cell>
          <cell r="C1691">
            <v>230</v>
          </cell>
          <cell r="G1691">
            <v>0</v>
          </cell>
        </row>
        <row r="1692">
          <cell r="A1692">
            <v>7456</v>
          </cell>
          <cell r="C1692">
            <v>240</v>
          </cell>
          <cell r="G1692">
            <v>0</v>
          </cell>
        </row>
        <row r="1693">
          <cell r="A1693">
            <v>7456</v>
          </cell>
          <cell r="C1693">
            <v>260</v>
          </cell>
          <cell r="G1693">
            <v>0</v>
          </cell>
        </row>
        <row r="1694">
          <cell r="A1694">
            <v>7456</v>
          </cell>
          <cell r="C1694">
            <v>330</v>
          </cell>
          <cell r="G1694">
            <v>0</v>
          </cell>
        </row>
        <row r="1695">
          <cell r="A1695">
            <v>7456</v>
          </cell>
          <cell r="C1695">
            <v>340</v>
          </cell>
          <cell r="G1695">
            <v>0</v>
          </cell>
        </row>
        <row r="1696">
          <cell r="A1696">
            <v>7456</v>
          </cell>
          <cell r="C1696">
            <v>430</v>
          </cell>
          <cell r="G1696">
            <v>0</v>
          </cell>
        </row>
        <row r="1697">
          <cell r="A1697">
            <v>7456</v>
          </cell>
          <cell r="C1697">
            <v>440</v>
          </cell>
          <cell r="G1697">
            <v>0</v>
          </cell>
        </row>
        <row r="1698">
          <cell r="A1698">
            <v>7456</v>
          </cell>
          <cell r="C1698">
            <v>935</v>
          </cell>
          <cell r="G1698">
            <v>347.24</v>
          </cell>
        </row>
        <row r="1699">
          <cell r="A1699">
            <v>7456</v>
          </cell>
          <cell r="C1699">
            <v>936</v>
          </cell>
          <cell r="G1699">
            <v>69.44</v>
          </cell>
        </row>
        <row r="1700">
          <cell r="A1700">
            <v>7458</v>
          </cell>
          <cell r="C1700">
            <v>130</v>
          </cell>
          <cell r="G1700">
            <v>0</v>
          </cell>
        </row>
        <row r="1701">
          <cell r="A1701">
            <v>7458</v>
          </cell>
          <cell r="C1701">
            <v>140</v>
          </cell>
          <cell r="G1701">
            <v>85.22</v>
          </cell>
        </row>
        <row r="1702">
          <cell r="A1702">
            <v>7458</v>
          </cell>
          <cell r="C1702">
            <v>147</v>
          </cell>
          <cell r="G1702">
            <v>0</v>
          </cell>
        </row>
        <row r="1703">
          <cell r="A1703">
            <v>7458</v>
          </cell>
          <cell r="C1703">
            <v>150</v>
          </cell>
          <cell r="G1703">
            <v>13552.57</v>
          </cell>
        </row>
        <row r="1704">
          <cell r="A1704">
            <v>7458</v>
          </cell>
          <cell r="C1704">
            <v>190</v>
          </cell>
          <cell r="G1704">
            <v>0</v>
          </cell>
        </row>
        <row r="1705">
          <cell r="A1705">
            <v>7458</v>
          </cell>
          <cell r="C1705">
            <v>240</v>
          </cell>
          <cell r="G1705">
            <v>90.14</v>
          </cell>
        </row>
        <row r="1706">
          <cell r="A1706">
            <v>7458</v>
          </cell>
          <cell r="C1706">
            <v>330</v>
          </cell>
          <cell r="G1706">
            <v>439</v>
          </cell>
        </row>
        <row r="1707">
          <cell r="A1707">
            <v>7458</v>
          </cell>
          <cell r="C1707">
            <v>340</v>
          </cell>
          <cell r="G1707">
            <v>0</v>
          </cell>
        </row>
        <row r="1708">
          <cell r="A1708">
            <v>7458</v>
          </cell>
          <cell r="C1708">
            <v>440</v>
          </cell>
          <cell r="G1708">
            <v>-284.08999999999997</v>
          </cell>
        </row>
        <row r="1709">
          <cell r="A1709">
            <v>7458</v>
          </cell>
          <cell r="C1709">
            <v>935</v>
          </cell>
          <cell r="G1709">
            <v>0</v>
          </cell>
        </row>
        <row r="1710">
          <cell r="A1710">
            <v>7458</v>
          </cell>
          <cell r="C1710">
            <v>936</v>
          </cell>
          <cell r="G1710">
            <v>0</v>
          </cell>
        </row>
        <row r="1711">
          <cell r="A1711">
            <v>7470</v>
          </cell>
          <cell r="C1711">
            <v>110</v>
          </cell>
          <cell r="G1711">
            <v>0</v>
          </cell>
        </row>
        <row r="1712">
          <cell r="A1712">
            <v>7470</v>
          </cell>
          <cell r="C1712">
            <v>112</v>
          </cell>
          <cell r="G1712">
            <v>1623.31</v>
          </cell>
        </row>
        <row r="1713">
          <cell r="A1713">
            <v>7470</v>
          </cell>
          <cell r="C1713">
            <v>120</v>
          </cell>
          <cell r="G1713">
            <v>0</v>
          </cell>
        </row>
        <row r="1714">
          <cell r="A1714">
            <v>7470</v>
          </cell>
          <cell r="C1714">
            <v>121</v>
          </cell>
          <cell r="G1714">
            <v>0</v>
          </cell>
        </row>
        <row r="1715">
          <cell r="A1715">
            <v>7470</v>
          </cell>
          <cell r="C1715">
            <v>130</v>
          </cell>
          <cell r="G1715">
            <v>0</v>
          </cell>
        </row>
        <row r="1716">
          <cell r="A1716">
            <v>7470</v>
          </cell>
          <cell r="C1716">
            <v>140</v>
          </cell>
          <cell r="G1716">
            <v>0</v>
          </cell>
        </row>
        <row r="1717">
          <cell r="A1717">
            <v>7470</v>
          </cell>
          <cell r="C1717">
            <v>142</v>
          </cell>
          <cell r="G1717">
            <v>0</v>
          </cell>
        </row>
        <row r="1718">
          <cell r="A1718">
            <v>7470</v>
          </cell>
          <cell r="C1718">
            <v>160</v>
          </cell>
          <cell r="G1718">
            <v>0</v>
          </cell>
        </row>
        <row r="1719">
          <cell r="A1719">
            <v>7470</v>
          </cell>
          <cell r="C1719">
            <v>190</v>
          </cell>
          <cell r="G1719">
            <v>23681.32</v>
          </cell>
        </row>
        <row r="1720">
          <cell r="A1720">
            <v>7470</v>
          </cell>
          <cell r="C1720">
            <v>210</v>
          </cell>
          <cell r="G1720">
            <v>0</v>
          </cell>
        </row>
        <row r="1721">
          <cell r="A1721">
            <v>7470</v>
          </cell>
          <cell r="C1721">
            <v>220</v>
          </cell>
          <cell r="G1721">
            <v>0</v>
          </cell>
        </row>
        <row r="1722">
          <cell r="A1722">
            <v>7470</v>
          </cell>
          <cell r="C1722">
            <v>230</v>
          </cell>
          <cell r="G1722">
            <v>0</v>
          </cell>
        </row>
        <row r="1723">
          <cell r="A1723">
            <v>7470</v>
          </cell>
          <cell r="C1723">
            <v>240</v>
          </cell>
          <cell r="G1723">
            <v>0</v>
          </cell>
        </row>
        <row r="1724">
          <cell r="A1724">
            <v>7470</v>
          </cell>
          <cell r="C1724">
            <v>340</v>
          </cell>
          <cell r="G1724">
            <v>0</v>
          </cell>
        </row>
        <row r="1725">
          <cell r="A1725">
            <v>7470</v>
          </cell>
          <cell r="C1725">
            <v>400</v>
          </cell>
          <cell r="G1725">
            <v>0</v>
          </cell>
        </row>
        <row r="1726">
          <cell r="A1726">
            <v>7470</v>
          </cell>
          <cell r="C1726">
            <v>430</v>
          </cell>
          <cell r="G1726">
            <v>0</v>
          </cell>
        </row>
        <row r="1727">
          <cell r="A1727">
            <v>7470</v>
          </cell>
          <cell r="C1727">
            <v>440</v>
          </cell>
          <cell r="G1727">
            <v>0</v>
          </cell>
        </row>
        <row r="1728">
          <cell r="A1728">
            <v>7470</v>
          </cell>
          <cell r="C1728">
            <v>935</v>
          </cell>
          <cell r="G1728">
            <v>1480.21</v>
          </cell>
        </row>
        <row r="1729">
          <cell r="A1729">
            <v>7470</v>
          </cell>
          <cell r="C1729">
            <v>936</v>
          </cell>
          <cell r="G1729">
            <v>1558.27</v>
          </cell>
        </row>
        <row r="1730">
          <cell r="A1730">
            <v>7475</v>
          </cell>
          <cell r="C1730">
            <v>110</v>
          </cell>
          <cell r="G1730">
            <v>0</v>
          </cell>
        </row>
        <row r="1731">
          <cell r="A1731">
            <v>7475</v>
          </cell>
          <cell r="C1731">
            <v>112</v>
          </cell>
          <cell r="G1731">
            <v>167.1</v>
          </cell>
        </row>
        <row r="1732">
          <cell r="A1732">
            <v>7475</v>
          </cell>
          <cell r="C1732">
            <v>120</v>
          </cell>
          <cell r="G1732">
            <v>0</v>
          </cell>
        </row>
        <row r="1733">
          <cell r="A1733">
            <v>7475</v>
          </cell>
          <cell r="C1733">
            <v>121</v>
          </cell>
          <cell r="G1733">
            <v>0</v>
          </cell>
        </row>
        <row r="1734">
          <cell r="A1734">
            <v>7475</v>
          </cell>
          <cell r="C1734">
            <v>130</v>
          </cell>
          <cell r="G1734">
            <v>0</v>
          </cell>
        </row>
        <row r="1735">
          <cell r="A1735">
            <v>7475</v>
          </cell>
          <cell r="C1735">
            <v>140</v>
          </cell>
          <cell r="G1735">
            <v>0</v>
          </cell>
        </row>
        <row r="1736">
          <cell r="A1736">
            <v>7475</v>
          </cell>
          <cell r="C1736">
            <v>147</v>
          </cell>
          <cell r="G1736">
            <v>0</v>
          </cell>
        </row>
        <row r="1737">
          <cell r="A1737">
            <v>7475</v>
          </cell>
          <cell r="C1737">
            <v>160</v>
          </cell>
          <cell r="G1737">
            <v>0</v>
          </cell>
        </row>
        <row r="1738">
          <cell r="A1738">
            <v>7475</v>
          </cell>
          <cell r="C1738">
            <v>190</v>
          </cell>
          <cell r="G1738">
            <v>3828.36</v>
          </cell>
        </row>
        <row r="1739">
          <cell r="A1739">
            <v>7475</v>
          </cell>
          <cell r="C1739">
            <v>210</v>
          </cell>
          <cell r="G1739">
            <v>0</v>
          </cell>
        </row>
        <row r="1740">
          <cell r="A1740">
            <v>7475</v>
          </cell>
          <cell r="C1740">
            <v>220</v>
          </cell>
          <cell r="G1740">
            <v>0</v>
          </cell>
        </row>
        <row r="1741">
          <cell r="A1741">
            <v>7475</v>
          </cell>
          <cell r="C1741">
            <v>230</v>
          </cell>
          <cell r="G1741">
            <v>0</v>
          </cell>
        </row>
        <row r="1742">
          <cell r="A1742">
            <v>7475</v>
          </cell>
          <cell r="C1742">
            <v>240</v>
          </cell>
          <cell r="G1742">
            <v>0</v>
          </cell>
        </row>
        <row r="1743">
          <cell r="A1743">
            <v>7475</v>
          </cell>
          <cell r="C1743">
            <v>340</v>
          </cell>
          <cell r="G1743">
            <v>0</v>
          </cell>
        </row>
        <row r="1744">
          <cell r="A1744">
            <v>7475</v>
          </cell>
          <cell r="C1744">
            <v>430</v>
          </cell>
          <cell r="G1744">
            <v>0</v>
          </cell>
        </row>
        <row r="1745">
          <cell r="A1745">
            <v>7475</v>
          </cell>
          <cell r="C1745">
            <v>440</v>
          </cell>
          <cell r="G1745">
            <v>0</v>
          </cell>
        </row>
        <row r="1746">
          <cell r="A1746">
            <v>7475</v>
          </cell>
          <cell r="C1746">
            <v>935</v>
          </cell>
          <cell r="G1746">
            <v>83.55</v>
          </cell>
        </row>
        <row r="1747">
          <cell r="A1747">
            <v>7475</v>
          </cell>
          <cell r="C1747">
            <v>936</v>
          </cell>
          <cell r="G1747">
            <v>0</v>
          </cell>
        </row>
        <row r="1748">
          <cell r="A1748">
            <v>7520</v>
          </cell>
          <cell r="C1748">
            <v>110</v>
          </cell>
          <cell r="G1748">
            <v>0</v>
          </cell>
        </row>
        <row r="1749">
          <cell r="A1749">
            <v>7520</v>
          </cell>
          <cell r="C1749">
            <v>112</v>
          </cell>
          <cell r="G1749">
            <v>4033.35</v>
          </cell>
        </row>
        <row r="1750">
          <cell r="A1750">
            <v>7520</v>
          </cell>
          <cell r="C1750">
            <v>120</v>
          </cell>
          <cell r="G1750">
            <v>0</v>
          </cell>
        </row>
        <row r="1751">
          <cell r="A1751">
            <v>7520</v>
          </cell>
          <cell r="C1751">
            <v>121</v>
          </cell>
          <cell r="G1751">
            <v>0</v>
          </cell>
        </row>
        <row r="1752">
          <cell r="A1752">
            <v>7520</v>
          </cell>
          <cell r="C1752">
            <v>130</v>
          </cell>
          <cell r="G1752">
            <v>0</v>
          </cell>
        </row>
        <row r="1753">
          <cell r="A1753">
            <v>7520</v>
          </cell>
          <cell r="C1753">
            <v>140</v>
          </cell>
          <cell r="G1753">
            <v>0</v>
          </cell>
        </row>
        <row r="1754">
          <cell r="A1754">
            <v>7520</v>
          </cell>
          <cell r="C1754">
            <v>147</v>
          </cell>
          <cell r="G1754">
            <v>0</v>
          </cell>
        </row>
        <row r="1755">
          <cell r="A1755">
            <v>7520</v>
          </cell>
          <cell r="C1755">
            <v>160</v>
          </cell>
          <cell r="G1755">
            <v>0</v>
          </cell>
        </row>
        <row r="1756">
          <cell r="A1756">
            <v>7520</v>
          </cell>
          <cell r="C1756">
            <v>190</v>
          </cell>
          <cell r="G1756">
            <v>76.52</v>
          </cell>
        </row>
        <row r="1757">
          <cell r="A1757">
            <v>7520</v>
          </cell>
          <cell r="C1757">
            <v>210</v>
          </cell>
          <cell r="G1757">
            <v>0</v>
          </cell>
        </row>
        <row r="1758">
          <cell r="A1758">
            <v>7520</v>
          </cell>
          <cell r="C1758">
            <v>220</v>
          </cell>
          <cell r="G1758">
            <v>0</v>
          </cell>
        </row>
        <row r="1759">
          <cell r="A1759">
            <v>7520</v>
          </cell>
          <cell r="C1759">
            <v>230</v>
          </cell>
          <cell r="G1759">
            <v>0</v>
          </cell>
        </row>
        <row r="1760">
          <cell r="A1760">
            <v>7520</v>
          </cell>
          <cell r="C1760">
            <v>240</v>
          </cell>
          <cell r="G1760">
            <v>0</v>
          </cell>
        </row>
        <row r="1761">
          <cell r="A1761">
            <v>7520</v>
          </cell>
          <cell r="C1761">
            <v>260</v>
          </cell>
          <cell r="G1761">
            <v>0</v>
          </cell>
        </row>
        <row r="1762">
          <cell r="A1762">
            <v>7520</v>
          </cell>
          <cell r="C1762">
            <v>330</v>
          </cell>
          <cell r="G1762">
            <v>0</v>
          </cell>
        </row>
        <row r="1763">
          <cell r="A1763">
            <v>7520</v>
          </cell>
          <cell r="C1763">
            <v>340</v>
          </cell>
          <cell r="G1763">
            <v>0</v>
          </cell>
        </row>
        <row r="1764">
          <cell r="A1764">
            <v>7520</v>
          </cell>
          <cell r="C1764">
            <v>430</v>
          </cell>
          <cell r="G1764">
            <v>0</v>
          </cell>
        </row>
        <row r="1765">
          <cell r="A1765">
            <v>7520</v>
          </cell>
          <cell r="C1765">
            <v>440</v>
          </cell>
          <cell r="G1765">
            <v>0</v>
          </cell>
        </row>
        <row r="1766">
          <cell r="A1766">
            <v>7520</v>
          </cell>
          <cell r="C1766">
            <v>935</v>
          </cell>
          <cell r="G1766">
            <v>1086</v>
          </cell>
        </row>
        <row r="1767">
          <cell r="A1767">
            <v>7520</v>
          </cell>
          <cell r="C1767">
            <v>936</v>
          </cell>
          <cell r="G1767">
            <v>0</v>
          </cell>
        </row>
        <row r="1768">
          <cell r="A1768">
            <v>7540</v>
          </cell>
          <cell r="C1768">
            <v>110</v>
          </cell>
          <cell r="G1768">
            <v>0</v>
          </cell>
        </row>
        <row r="1769">
          <cell r="A1769">
            <v>7540</v>
          </cell>
          <cell r="C1769">
            <v>112</v>
          </cell>
          <cell r="G1769">
            <v>0</v>
          </cell>
        </row>
        <row r="1770">
          <cell r="A1770">
            <v>7540</v>
          </cell>
          <cell r="C1770">
            <v>120</v>
          </cell>
          <cell r="G1770">
            <v>0</v>
          </cell>
        </row>
        <row r="1771">
          <cell r="A1771">
            <v>7540</v>
          </cell>
          <cell r="C1771">
            <v>130</v>
          </cell>
          <cell r="G1771">
            <v>0</v>
          </cell>
        </row>
        <row r="1772">
          <cell r="A1772">
            <v>7540</v>
          </cell>
          <cell r="C1772">
            <v>140</v>
          </cell>
          <cell r="G1772">
            <v>0</v>
          </cell>
        </row>
        <row r="1773">
          <cell r="A1773">
            <v>7540</v>
          </cell>
          <cell r="C1773">
            <v>160</v>
          </cell>
          <cell r="G1773">
            <v>0</v>
          </cell>
        </row>
        <row r="1774">
          <cell r="A1774">
            <v>7540</v>
          </cell>
          <cell r="C1774">
            <v>210</v>
          </cell>
          <cell r="G1774">
            <v>0</v>
          </cell>
        </row>
        <row r="1775">
          <cell r="A1775">
            <v>7540</v>
          </cell>
          <cell r="C1775">
            <v>935</v>
          </cell>
          <cell r="G1775">
            <v>0</v>
          </cell>
        </row>
        <row r="1776">
          <cell r="A1776">
            <v>7690</v>
          </cell>
          <cell r="C1776">
            <v>110</v>
          </cell>
          <cell r="G1776">
            <v>0</v>
          </cell>
        </row>
        <row r="1777">
          <cell r="A1777">
            <v>7690</v>
          </cell>
          <cell r="C1777">
            <v>112</v>
          </cell>
          <cell r="G1777">
            <v>18394.689999999999</v>
          </cell>
        </row>
        <row r="1778">
          <cell r="A1778">
            <v>7690</v>
          </cell>
          <cell r="C1778">
            <v>120</v>
          </cell>
          <cell r="G1778">
            <v>0</v>
          </cell>
        </row>
        <row r="1779">
          <cell r="A1779">
            <v>7690</v>
          </cell>
          <cell r="C1779">
            <v>121</v>
          </cell>
          <cell r="G1779">
            <v>0</v>
          </cell>
        </row>
        <row r="1780">
          <cell r="A1780">
            <v>7690</v>
          </cell>
          <cell r="C1780">
            <v>122</v>
          </cell>
          <cell r="G1780">
            <v>8081</v>
          </cell>
        </row>
        <row r="1781">
          <cell r="A1781">
            <v>7690</v>
          </cell>
          <cell r="C1781">
            <v>130</v>
          </cell>
          <cell r="G1781">
            <v>0</v>
          </cell>
        </row>
        <row r="1782">
          <cell r="A1782">
            <v>7690</v>
          </cell>
          <cell r="C1782">
            <v>140</v>
          </cell>
          <cell r="G1782">
            <v>0</v>
          </cell>
        </row>
        <row r="1783">
          <cell r="A1783">
            <v>7690</v>
          </cell>
          <cell r="C1783">
            <v>142</v>
          </cell>
          <cell r="G1783">
            <v>8355.4699999999993</v>
          </cell>
        </row>
        <row r="1784">
          <cell r="A1784">
            <v>7690</v>
          </cell>
          <cell r="C1784">
            <v>147</v>
          </cell>
          <cell r="G1784">
            <v>0</v>
          </cell>
        </row>
        <row r="1785">
          <cell r="A1785">
            <v>7690</v>
          </cell>
          <cell r="C1785">
            <v>150</v>
          </cell>
          <cell r="G1785">
            <v>5098.53</v>
          </cell>
        </row>
        <row r="1786">
          <cell r="A1786">
            <v>7690</v>
          </cell>
          <cell r="C1786">
            <v>190</v>
          </cell>
          <cell r="G1786">
            <v>124895.65</v>
          </cell>
        </row>
        <row r="1787">
          <cell r="A1787">
            <v>7690</v>
          </cell>
          <cell r="C1787">
            <v>210</v>
          </cell>
          <cell r="G1787">
            <v>0</v>
          </cell>
        </row>
        <row r="1788">
          <cell r="A1788">
            <v>7690</v>
          </cell>
          <cell r="C1788">
            <v>220</v>
          </cell>
          <cell r="G1788">
            <v>0</v>
          </cell>
        </row>
        <row r="1789">
          <cell r="A1789">
            <v>7690</v>
          </cell>
          <cell r="C1789">
            <v>230</v>
          </cell>
          <cell r="G1789">
            <v>0</v>
          </cell>
        </row>
        <row r="1790">
          <cell r="A1790">
            <v>7690</v>
          </cell>
          <cell r="C1790">
            <v>240</v>
          </cell>
          <cell r="G1790">
            <v>0</v>
          </cell>
        </row>
        <row r="1791">
          <cell r="A1791">
            <v>7690</v>
          </cell>
          <cell r="C1791">
            <v>260</v>
          </cell>
          <cell r="G1791">
            <v>0</v>
          </cell>
        </row>
        <row r="1792">
          <cell r="A1792">
            <v>7690</v>
          </cell>
          <cell r="C1792">
            <v>330</v>
          </cell>
          <cell r="G1792">
            <v>0</v>
          </cell>
        </row>
        <row r="1793">
          <cell r="A1793">
            <v>7690</v>
          </cell>
          <cell r="C1793">
            <v>340</v>
          </cell>
          <cell r="G1793">
            <v>0</v>
          </cell>
        </row>
        <row r="1794">
          <cell r="A1794">
            <v>7690</v>
          </cell>
          <cell r="C1794">
            <v>430</v>
          </cell>
          <cell r="G1794">
            <v>0</v>
          </cell>
        </row>
        <row r="1795">
          <cell r="A1795">
            <v>7690</v>
          </cell>
          <cell r="C1795">
            <v>440</v>
          </cell>
          <cell r="G1795">
            <v>0</v>
          </cell>
        </row>
        <row r="1796">
          <cell r="A1796">
            <v>7690</v>
          </cell>
          <cell r="C1796">
            <v>935</v>
          </cell>
          <cell r="G1796">
            <v>5062.5</v>
          </cell>
        </row>
        <row r="1797">
          <cell r="A1797">
            <v>7690</v>
          </cell>
          <cell r="C1797">
            <v>936</v>
          </cell>
          <cell r="G1797">
            <v>4418.75</v>
          </cell>
        </row>
        <row r="1798">
          <cell r="A1798">
            <v>7750</v>
          </cell>
          <cell r="C1798">
            <v>110</v>
          </cell>
          <cell r="G1798">
            <v>0</v>
          </cell>
        </row>
        <row r="1799">
          <cell r="A1799">
            <v>7750</v>
          </cell>
          <cell r="C1799">
            <v>112</v>
          </cell>
          <cell r="G1799">
            <v>231.79</v>
          </cell>
        </row>
        <row r="1800">
          <cell r="A1800">
            <v>7750</v>
          </cell>
          <cell r="C1800">
            <v>120</v>
          </cell>
          <cell r="G1800">
            <v>0</v>
          </cell>
        </row>
        <row r="1801">
          <cell r="A1801">
            <v>7750</v>
          </cell>
          <cell r="C1801">
            <v>121</v>
          </cell>
          <cell r="G1801">
            <v>0</v>
          </cell>
        </row>
        <row r="1802">
          <cell r="A1802">
            <v>7750</v>
          </cell>
          <cell r="C1802">
            <v>130</v>
          </cell>
          <cell r="G1802">
            <v>0</v>
          </cell>
        </row>
        <row r="1803">
          <cell r="A1803">
            <v>7750</v>
          </cell>
          <cell r="C1803">
            <v>140</v>
          </cell>
          <cell r="G1803">
            <v>0</v>
          </cell>
        </row>
        <row r="1804">
          <cell r="A1804">
            <v>7750</v>
          </cell>
          <cell r="C1804">
            <v>142</v>
          </cell>
          <cell r="G1804">
            <v>0</v>
          </cell>
        </row>
        <row r="1805">
          <cell r="A1805">
            <v>7750</v>
          </cell>
          <cell r="C1805">
            <v>150</v>
          </cell>
          <cell r="G1805">
            <v>0</v>
          </cell>
        </row>
        <row r="1806">
          <cell r="A1806">
            <v>7750</v>
          </cell>
          <cell r="C1806">
            <v>160</v>
          </cell>
          <cell r="G1806">
            <v>0</v>
          </cell>
        </row>
        <row r="1807">
          <cell r="A1807">
            <v>7750</v>
          </cell>
          <cell r="C1807">
            <v>190</v>
          </cell>
          <cell r="G1807">
            <v>2876.52</v>
          </cell>
        </row>
        <row r="1808">
          <cell r="A1808">
            <v>7750</v>
          </cell>
          <cell r="C1808">
            <v>210</v>
          </cell>
          <cell r="G1808">
            <v>0</v>
          </cell>
        </row>
        <row r="1809">
          <cell r="A1809">
            <v>7750</v>
          </cell>
          <cell r="C1809">
            <v>220</v>
          </cell>
          <cell r="G1809">
            <v>0</v>
          </cell>
        </row>
        <row r="1810">
          <cell r="A1810">
            <v>7750</v>
          </cell>
          <cell r="C1810">
            <v>230</v>
          </cell>
          <cell r="G1810">
            <v>0</v>
          </cell>
        </row>
        <row r="1811">
          <cell r="A1811">
            <v>7750</v>
          </cell>
          <cell r="C1811">
            <v>240</v>
          </cell>
          <cell r="G1811">
            <v>0</v>
          </cell>
        </row>
        <row r="1812">
          <cell r="A1812">
            <v>7750</v>
          </cell>
          <cell r="C1812">
            <v>260</v>
          </cell>
          <cell r="G1812">
            <v>0</v>
          </cell>
        </row>
        <row r="1813">
          <cell r="A1813">
            <v>7750</v>
          </cell>
          <cell r="C1813">
            <v>330</v>
          </cell>
          <cell r="G1813">
            <v>0</v>
          </cell>
        </row>
        <row r="1814">
          <cell r="A1814">
            <v>7750</v>
          </cell>
          <cell r="C1814">
            <v>340</v>
          </cell>
          <cell r="G1814">
            <v>0</v>
          </cell>
        </row>
        <row r="1815">
          <cell r="A1815">
            <v>7750</v>
          </cell>
          <cell r="C1815">
            <v>430</v>
          </cell>
          <cell r="G1815">
            <v>0</v>
          </cell>
        </row>
        <row r="1816">
          <cell r="A1816">
            <v>7750</v>
          </cell>
          <cell r="C1816">
            <v>440</v>
          </cell>
          <cell r="G1816">
            <v>0</v>
          </cell>
        </row>
        <row r="1817">
          <cell r="A1817">
            <v>7750</v>
          </cell>
          <cell r="C1817">
            <v>935</v>
          </cell>
          <cell r="G1817">
            <v>47.49</v>
          </cell>
        </row>
        <row r="1818">
          <cell r="A1818">
            <v>7750</v>
          </cell>
          <cell r="C1818">
            <v>936</v>
          </cell>
          <cell r="G1818">
            <v>0</v>
          </cell>
        </row>
        <row r="1819">
          <cell r="A1819">
            <v>7760</v>
          </cell>
          <cell r="C1819">
            <v>110</v>
          </cell>
          <cell r="G1819">
            <v>0</v>
          </cell>
        </row>
        <row r="1820">
          <cell r="A1820">
            <v>7760</v>
          </cell>
          <cell r="C1820">
            <v>112</v>
          </cell>
          <cell r="G1820">
            <v>4200</v>
          </cell>
        </row>
        <row r="1821">
          <cell r="A1821">
            <v>7760</v>
          </cell>
          <cell r="C1821">
            <v>120</v>
          </cell>
          <cell r="G1821">
            <v>0</v>
          </cell>
        </row>
        <row r="1822">
          <cell r="A1822">
            <v>7760</v>
          </cell>
          <cell r="C1822">
            <v>121</v>
          </cell>
          <cell r="G1822">
            <v>0</v>
          </cell>
        </row>
        <row r="1823">
          <cell r="A1823">
            <v>7760</v>
          </cell>
          <cell r="C1823">
            <v>130</v>
          </cell>
          <cell r="G1823">
            <v>0</v>
          </cell>
        </row>
        <row r="1824">
          <cell r="A1824">
            <v>7760</v>
          </cell>
          <cell r="C1824">
            <v>140</v>
          </cell>
          <cell r="G1824">
            <v>0</v>
          </cell>
        </row>
        <row r="1825">
          <cell r="A1825">
            <v>7760</v>
          </cell>
          <cell r="C1825">
            <v>142</v>
          </cell>
          <cell r="G1825">
            <v>1027.03</v>
          </cell>
        </row>
        <row r="1826">
          <cell r="A1826">
            <v>7760</v>
          </cell>
          <cell r="C1826">
            <v>147</v>
          </cell>
          <cell r="G1826">
            <v>0</v>
          </cell>
        </row>
        <row r="1827">
          <cell r="A1827">
            <v>7760</v>
          </cell>
          <cell r="C1827">
            <v>150</v>
          </cell>
          <cell r="G1827">
            <v>602.38</v>
          </cell>
        </row>
        <row r="1828">
          <cell r="A1828">
            <v>7760</v>
          </cell>
          <cell r="C1828">
            <v>160</v>
          </cell>
          <cell r="G1828">
            <v>0</v>
          </cell>
        </row>
        <row r="1829">
          <cell r="A1829">
            <v>7760</v>
          </cell>
          <cell r="C1829">
            <v>190</v>
          </cell>
          <cell r="G1829">
            <v>13270.68</v>
          </cell>
        </row>
        <row r="1830">
          <cell r="A1830">
            <v>7760</v>
          </cell>
          <cell r="C1830">
            <v>210</v>
          </cell>
          <cell r="G1830">
            <v>0</v>
          </cell>
        </row>
        <row r="1831">
          <cell r="A1831">
            <v>7760</v>
          </cell>
          <cell r="C1831">
            <v>220</v>
          </cell>
          <cell r="G1831">
            <v>0</v>
          </cell>
        </row>
        <row r="1832">
          <cell r="A1832">
            <v>7760</v>
          </cell>
          <cell r="C1832">
            <v>230</v>
          </cell>
          <cell r="G1832">
            <v>0</v>
          </cell>
        </row>
        <row r="1833">
          <cell r="A1833">
            <v>7760</v>
          </cell>
          <cell r="C1833">
            <v>240</v>
          </cell>
          <cell r="G1833">
            <v>0</v>
          </cell>
        </row>
        <row r="1834">
          <cell r="A1834">
            <v>7760</v>
          </cell>
          <cell r="C1834">
            <v>260</v>
          </cell>
          <cell r="G1834">
            <v>0</v>
          </cell>
        </row>
        <row r="1835">
          <cell r="A1835">
            <v>7760</v>
          </cell>
          <cell r="C1835">
            <v>330</v>
          </cell>
          <cell r="G1835">
            <v>0</v>
          </cell>
        </row>
        <row r="1836">
          <cell r="A1836">
            <v>7760</v>
          </cell>
          <cell r="C1836">
            <v>340</v>
          </cell>
          <cell r="G1836">
            <v>0</v>
          </cell>
        </row>
        <row r="1837">
          <cell r="A1837">
            <v>7760</v>
          </cell>
          <cell r="C1837">
            <v>430</v>
          </cell>
          <cell r="G1837">
            <v>0</v>
          </cell>
        </row>
        <row r="1838">
          <cell r="A1838">
            <v>7760</v>
          </cell>
          <cell r="C1838">
            <v>440</v>
          </cell>
          <cell r="G1838">
            <v>0</v>
          </cell>
        </row>
        <row r="1839">
          <cell r="A1839">
            <v>7760</v>
          </cell>
          <cell r="C1839">
            <v>935</v>
          </cell>
          <cell r="G1839">
            <v>434.93</v>
          </cell>
        </row>
        <row r="1840">
          <cell r="A1840">
            <v>7760</v>
          </cell>
          <cell r="C1840">
            <v>936</v>
          </cell>
          <cell r="G1840">
            <v>464.98</v>
          </cell>
        </row>
        <row r="1841">
          <cell r="A1841">
            <v>7790</v>
          </cell>
          <cell r="C1841">
            <v>110</v>
          </cell>
          <cell r="G1841">
            <v>0</v>
          </cell>
        </row>
        <row r="1842">
          <cell r="A1842">
            <v>7790</v>
          </cell>
          <cell r="C1842">
            <v>112</v>
          </cell>
          <cell r="G1842">
            <v>15091</v>
          </cell>
        </row>
        <row r="1843">
          <cell r="A1843">
            <v>7790</v>
          </cell>
          <cell r="C1843">
            <v>120</v>
          </cell>
          <cell r="G1843">
            <v>0</v>
          </cell>
        </row>
        <row r="1844">
          <cell r="A1844">
            <v>7790</v>
          </cell>
          <cell r="C1844">
            <v>121</v>
          </cell>
          <cell r="G1844">
            <v>0</v>
          </cell>
        </row>
        <row r="1845">
          <cell r="A1845">
            <v>7790</v>
          </cell>
          <cell r="C1845">
            <v>130</v>
          </cell>
          <cell r="G1845">
            <v>0</v>
          </cell>
        </row>
        <row r="1846">
          <cell r="A1846">
            <v>7790</v>
          </cell>
          <cell r="C1846">
            <v>140</v>
          </cell>
          <cell r="G1846">
            <v>0</v>
          </cell>
        </row>
        <row r="1847">
          <cell r="A1847">
            <v>7790</v>
          </cell>
          <cell r="C1847">
            <v>147</v>
          </cell>
          <cell r="G1847">
            <v>0</v>
          </cell>
        </row>
        <row r="1848">
          <cell r="A1848">
            <v>7790</v>
          </cell>
          <cell r="C1848">
            <v>190</v>
          </cell>
          <cell r="G1848">
            <v>45937</v>
          </cell>
        </row>
        <row r="1849">
          <cell r="A1849">
            <v>7790</v>
          </cell>
          <cell r="C1849">
            <v>210</v>
          </cell>
          <cell r="G1849">
            <v>0</v>
          </cell>
        </row>
        <row r="1850">
          <cell r="A1850">
            <v>7790</v>
          </cell>
          <cell r="C1850">
            <v>220</v>
          </cell>
          <cell r="G1850">
            <v>0</v>
          </cell>
        </row>
        <row r="1851">
          <cell r="A1851">
            <v>7790</v>
          </cell>
          <cell r="C1851">
            <v>230</v>
          </cell>
          <cell r="G1851">
            <v>0</v>
          </cell>
        </row>
        <row r="1852">
          <cell r="A1852">
            <v>7790</v>
          </cell>
          <cell r="C1852">
            <v>240</v>
          </cell>
          <cell r="G1852">
            <v>0</v>
          </cell>
        </row>
        <row r="1853">
          <cell r="A1853">
            <v>7790</v>
          </cell>
          <cell r="C1853">
            <v>340</v>
          </cell>
          <cell r="G1853">
            <v>0</v>
          </cell>
        </row>
        <row r="1854">
          <cell r="A1854">
            <v>7790</v>
          </cell>
          <cell r="C1854">
            <v>430</v>
          </cell>
          <cell r="G1854">
            <v>0</v>
          </cell>
        </row>
        <row r="1855">
          <cell r="A1855">
            <v>7790</v>
          </cell>
          <cell r="C1855">
            <v>440</v>
          </cell>
          <cell r="G1855">
            <v>0</v>
          </cell>
        </row>
        <row r="1856">
          <cell r="A1856">
            <v>7790</v>
          </cell>
          <cell r="C1856">
            <v>935</v>
          </cell>
          <cell r="G1856">
            <v>5384</v>
          </cell>
        </row>
        <row r="1857">
          <cell r="A1857">
            <v>7790</v>
          </cell>
          <cell r="C1857">
            <v>936</v>
          </cell>
          <cell r="G1857">
            <v>54</v>
          </cell>
        </row>
        <row r="1858">
          <cell r="A1858">
            <v>7795</v>
          </cell>
          <cell r="C1858">
            <v>110</v>
          </cell>
          <cell r="G1858">
            <v>0</v>
          </cell>
        </row>
        <row r="1859">
          <cell r="A1859">
            <v>7795</v>
          </cell>
          <cell r="C1859">
            <v>112</v>
          </cell>
          <cell r="G1859">
            <v>0</v>
          </cell>
        </row>
        <row r="1860">
          <cell r="A1860">
            <v>7795</v>
          </cell>
          <cell r="C1860">
            <v>130</v>
          </cell>
          <cell r="G1860">
            <v>0</v>
          </cell>
        </row>
        <row r="1861">
          <cell r="A1861">
            <v>7795</v>
          </cell>
          <cell r="C1861">
            <v>140</v>
          </cell>
          <cell r="G1861">
            <v>0</v>
          </cell>
        </row>
        <row r="1862">
          <cell r="A1862">
            <v>7795</v>
          </cell>
          <cell r="C1862">
            <v>142</v>
          </cell>
          <cell r="G1862">
            <v>0</v>
          </cell>
        </row>
        <row r="1863">
          <cell r="A1863">
            <v>7795</v>
          </cell>
          <cell r="C1863">
            <v>190</v>
          </cell>
          <cell r="G1863">
            <v>0</v>
          </cell>
        </row>
        <row r="1864">
          <cell r="A1864">
            <v>7795</v>
          </cell>
          <cell r="C1864">
            <v>240</v>
          </cell>
          <cell r="G1864">
            <v>0</v>
          </cell>
        </row>
        <row r="1865">
          <cell r="A1865">
            <v>7795</v>
          </cell>
          <cell r="C1865">
            <v>430</v>
          </cell>
          <cell r="G1865">
            <v>0</v>
          </cell>
        </row>
        <row r="1866">
          <cell r="A1866">
            <v>7795</v>
          </cell>
          <cell r="C1866">
            <v>440</v>
          </cell>
          <cell r="G1866">
            <v>0</v>
          </cell>
        </row>
        <row r="1867">
          <cell r="A1867">
            <v>7840</v>
          </cell>
          <cell r="C1867">
            <v>110</v>
          </cell>
          <cell r="G1867">
            <v>0</v>
          </cell>
        </row>
        <row r="1868">
          <cell r="A1868">
            <v>7840</v>
          </cell>
          <cell r="C1868">
            <v>112</v>
          </cell>
          <cell r="G1868">
            <v>2077.9699999999998</v>
          </cell>
        </row>
        <row r="1869">
          <cell r="A1869">
            <v>7840</v>
          </cell>
          <cell r="C1869">
            <v>120</v>
          </cell>
          <cell r="G1869">
            <v>0</v>
          </cell>
        </row>
        <row r="1870">
          <cell r="A1870">
            <v>7840</v>
          </cell>
          <cell r="C1870">
            <v>121</v>
          </cell>
          <cell r="G1870">
            <v>0</v>
          </cell>
        </row>
        <row r="1871">
          <cell r="A1871">
            <v>7840</v>
          </cell>
          <cell r="C1871">
            <v>130</v>
          </cell>
          <cell r="G1871">
            <v>0</v>
          </cell>
        </row>
        <row r="1872">
          <cell r="A1872">
            <v>7840</v>
          </cell>
          <cell r="C1872">
            <v>140</v>
          </cell>
          <cell r="G1872">
            <v>0</v>
          </cell>
        </row>
        <row r="1873">
          <cell r="A1873">
            <v>7840</v>
          </cell>
          <cell r="C1873">
            <v>142</v>
          </cell>
          <cell r="G1873">
            <v>807</v>
          </cell>
        </row>
        <row r="1874">
          <cell r="A1874">
            <v>7840</v>
          </cell>
          <cell r="C1874">
            <v>147</v>
          </cell>
          <cell r="G1874">
            <v>0</v>
          </cell>
        </row>
        <row r="1875">
          <cell r="A1875">
            <v>7840</v>
          </cell>
          <cell r="C1875">
            <v>150</v>
          </cell>
          <cell r="G1875">
            <v>82</v>
          </cell>
        </row>
        <row r="1876">
          <cell r="A1876">
            <v>7840</v>
          </cell>
          <cell r="C1876">
            <v>160</v>
          </cell>
          <cell r="G1876">
            <v>0</v>
          </cell>
        </row>
        <row r="1877">
          <cell r="A1877">
            <v>7840</v>
          </cell>
          <cell r="C1877">
            <v>190</v>
          </cell>
          <cell r="G1877">
            <v>25714.75</v>
          </cell>
        </row>
        <row r="1878">
          <cell r="A1878">
            <v>7840</v>
          </cell>
          <cell r="C1878">
            <v>210</v>
          </cell>
          <cell r="G1878">
            <v>0</v>
          </cell>
        </row>
        <row r="1879">
          <cell r="A1879">
            <v>7840</v>
          </cell>
          <cell r="C1879">
            <v>220</v>
          </cell>
          <cell r="G1879">
            <v>0</v>
          </cell>
        </row>
        <row r="1880">
          <cell r="A1880">
            <v>7840</v>
          </cell>
          <cell r="C1880">
            <v>230</v>
          </cell>
          <cell r="G1880">
            <v>0</v>
          </cell>
        </row>
        <row r="1881">
          <cell r="A1881">
            <v>7840</v>
          </cell>
          <cell r="C1881">
            <v>240</v>
          </cell>
          <cell r="G1881">
            <v>0</v>
          </cell>
        </row>
        <row r="1882">
          <cell r="A1882">
            <v>7840</v>
          </cell>
          <cell r="C1882">
            <v>260</v>
          </cell>
          <cell r="G1882">
            <v>0</v>
          </cell>
        </row>
        <row r="1883">
          <cell r="A1883">
            <v>7840</v>
          </cell>
          <cell r="C1883">
            <v>330</v>
          </cell>
          <cell r="G1883">
            <v>0</v>
          </cell>
        </row>
        <row r="1884">
          <cell r="A1884">
            <v>7840</v>
          </cell>
          <cell r="C1884">
            <v>340</v>
          </cell>
          <cell r="G1884">
            <v>0</v>
          </cell>
        </row>
        <row r="1885">
          <cell r="A1885">
            <v>7840</v>
          </cell>
          <cell r="C1885">
            <v>935</v>
          </cell>
          <cell r="G1885">
            <v>289.89999999999998</v>
          </cell>
        </row>
        <row r="1886">
          <cell r="A1886">
            <v>7840</v>
          </cell>
          <cell r="C1886">
            <v>936</v>
          </cell>
          <cell r="G1886">
            <v>881.12</v>
          </cell>
        </row>
        <row r="1887">
          <cell r="A1887">
            <v>7845</v>
          </cell>
          <cell r="C1887">
            <v>110</v>
          </cell>
          <cell r="G1887">
            <v>0</v>
          </cell>
        </row>
        <row r="1888">
          <cell r="A1888">
            <v>7845</v>
          </cell>
          <cell r="C1888">
            <v>112</v>
          </cell>
          <cell r="G1888">
            <v>0</v>
          </cell>
        </row>
        <row r="1889">
          <cell r="A1889">
            <v>7845</v>
          </cell>
          <cell r="C1889">
            <v>120</v>
          </cell>
          <cell r="G1889">
            <v>0</v>
          </cell>
        </row>
        <row r="1890">
          <cell r="A1890">
            <v>7845</v>
          </cell>
          <cell r="C1890">
            <v>121</v>
          </cell>
          <cell r="G1890">
            <v>0</v>
          </cell>
        </row>
        <row r="1891">
          <cell r="A1891">
            <v>7845</v>
          </cell>
          <cell r="C1891">
            <v>130</v>
          </cell>
          <cell r="G1891">
            <v>0</v>
          </cell>
        </row>
        <row r="1892">
          <cell r="A1892">
            <v>7845</v>
          </cell>
          <cell r="C1892">
            <v>140</v>
          </cell>
          <cell r="G1892">
            <v>0</v>
          </cell>
        </row>
        <row r="1893">
          <cell r="A1893">
            <v>7845</v>
          </cell>
          <cell r="C1893">
            <v>142</v>
          </cell>
          <cell r="G1893">
            <v>0</v>
          </cell>
        </row>
        <row r="1894">
          <cell r="A1894">
            <v>7845</v>
          </cell>
          <cell r="C1894">
            <v>147</v>
          </cell>
          <cell r="G1894">
            <v>0</v>
          </cell>
        </row>
        <row r="1895">
          <cell r="A1895">
            <v>7845</v>
          </cell>
          <cell r="C1895">
            <v>190</v>
          </cell>
          <cell r="G1895">
            <v>-200</v>
          </cell>
        </row>
        <row r="1896">
          <cell r="A1896">
            <v>7845</v>
          </cell>
          <cell r="C1896">
            <v>210</v>
          </cell>
          <cell r="G1896">
            <v>0</v>
          </cell>
        </row>
        <row r="1897">
          <cell r="A1897">
            <v>7845</v>
          </cell>
          <cell r="C1897">
            <v>220</v>
          </cell>
          <cell r="G1897">
            <v>0</v>
          </cell>
        </row>
        <row r="1898">
          <cell r="A1898">
            <v>7845</v>
          </cell>
          <cell r="C1898">
            <v>230</v>
          </cell>
          <cell r="G1898">
            <v>0</v>
          </cell>
        </row>
        <row r="1899">
          <cell r="A1899">
            <v>7845</v>
          </cell>
          <cell r="C1899">
            <v>240</v>
          </cell>
          <cell r="G1899">
            <v>0</v>
          </cell>
        </row>
        <row r="1900">
          <cell r="A1900">
            <v>7845</v>
          </cell>
          <cell r="C1900">
            <v>340</v>
          </cell>
          <cell r="G1900">
            <v>0</v>
          </cell>
        </row>
        <row r="1901">
          <cell r="A1901">
            <v>7900</v>
          </cell>
          <cell r="C1901">
            <v>110</v>
          </cell>
          <cell r="G1901">
            <v>0</v>
          </cell>
        </row>
        <row r="1902">
          <cell r="A1902">
            <v>7900</v>
          </cell>
          <cell r="C1902">
            <v>112</v>
          </cell>
          <cell r="G1902">
            <v>0</v>
          </cell>
        </row>
        <row r="1903">
          <cell r="A1903">
            <v>7900</v>
          </cell>
          <cell r="C1903">
            <v>120</v>
          </cell>
          <cell r="G1903">
            <v>0</v>
          </cell>
        </row>
        <row r="1904">
          <cell r="A1904">
            <v>7900</v>
          </cell>
          <cell r="C1904">
            <v>121</v>
          </cell>
          <cell r="G1904">
            <v>0</v>
          </cell>
        </row>
        <row r="1905">
          <cell r="A1905">
            <v>7900</v>
          </cell>
          <cell r="C1905">
            <v>130</v>
          </cell>
          <cell r="G1905">
            <v>0</v>
          </cell>
        </row>
        <row r="1906">
          <cell r="A1906">
            <v>7900</v>
          </cell>
          <cell r="C1906">
            <v>140</v>
          </cell>
          <cell r="G1906">
            <v>0</v>
          </cell>
        </row>
        <row r="1907">
          <cell r="A1907">
            <v>7900</v>
          </cell>
          <cell r="C1907">
            <v>142</v>
          </cell>
          <cell r="G1907">
            <v>0</v>
          </cell>
        </row>
        <row r="1908">
          <cell r="A1908">
            <v>7900</v>
          </cell>
          <cell r="C1908">
            <v>147</v>
          </cell>
          <cell r="G1908">
            <v>0</v>
          </cell>
        </row>
        <row r="1909">
          <cell r="A1909">
            <v>7900</v>
          </cell>
          <cell r="C1909">
            <v>150</v>
          </cell>
          <cell r="G1909">
            <v>0</v>
          </cell>
        </row>
        <row r="1910">
          <cell r="A1910">
            <v>7900</v>
          </cell>
          <cell r="C1910">
            <v>160</v>
          </cell>
          <cell r="G1910">
            <v>0</v>
          </cell>
        </row>
        <row r="1911">
          <cell r="A1911">
            <v>7900</v>
          </cell>
          <cell r="C1911">
            <v>210</v>
          </cell>
          <cell r="G1911">
            <v>0</v>
          </cell>
        </row>
        <row r="1912">
          <cell r="A1912">
            <v>7900</v>
          </cell>
          <cell r="C1912">
            <v>220</v>
          </cell>
          <cell r="G1912">
            <v>0</v>
          </cell>
        </row>
        <row r="1913">
          <cell r="A1913">
            <v>7900</v>
          </cell>
          <cell r="C1913">
            <v>230</v>
          </cell>
          <cell r="G1913">
            <v>0</v>
          </cell>
        </row>
        <row r="1914">
          <cell r="A1914">
            <v>7900</v>
          </cell>
          <cell r="C1914">
            <v>240</v>
          </cell>
          <cell r="G1914">
            <v>0</v>
          </cell>
        </row>
        <row r="1915">
          <cell r="A1915">
            <v>7900</v>
          </cell>
          <cell r="C1915">
            <v>260</v>
          </cell>
          <cell r="G1915">
            <v>0</v>
          </cell>
        </row>
        <row r="1916">
          <cell r="A1916">
            <v>7900</v>
          </cell>
          <cell r="C1916">
            <v>330</v>
          </cell>
          <cell r="G1916">
            <v>0</v>
          </cell>
        </row>
        <row r="1917">
          <cell r="A1917">
            <v>7900</v>
          </cell>
          <cell r="C1917">
            <v>340</v>
          </cell>
          <cell r="G1917">
            <v>0</v>
          </cell>
        </row>
        <row r="1918">
          <cell r="A1918">
            <v>7900</v>
          </cell>
          <cell r="C1918">
            <v>430</v>
          </cell>
          <cell r="G1918">
            <v>0</v>
          </cell>
        </row>
        <row r="1919">
          <cell r="A1919">
            <v>7900</v>
          </cell>
          <cell r="C1919">
            <v>440</v>
          </cell>
          <cell r="G1919">
            <v>0</v>
          </cell>
        </row>
        <row r="1920">
          <cell r="A1920">
            <v>7900</v>
          </cell>
          <cell r="C1920">
            <v>935</v>
          </cell>
          <cell r="G1920">
            <v>0</v>
          </cell>
        </row>
        <row r="1921">
          <cell r="A1921">
            <v>7900</v>
          </cell>
          <cell r="C1921">
            <v>936</v>
          </cell>
          <cell r="G1921">
            <v>0</v>
          </cell>
        </row>
        <row r="1922">
          <cell r="A1922">
            <v>7905</v>
          </cell>
          <cell r="C1922">
            <v>110</v>
          </cell>
          <cell r="G1922">
            <v>0</v>
          </cell>
        </row>
        <row r="1923">
          <cell r="A1923">
            <v>7905</v>
          </cell>
          <cell r="C1923">
            <v>112</v>
          </cell>
          <cell r="G1923">
            <v>57.97</v>
          </cell>
        </row>
        <row r="1924">
          <cell r="A1924">
            <v>7905</v>
          </cell>
          <cell r="C1924">
            <v>120</v>
          </cell>
          <cell r="G1924">
            <v>0</v>
          </cell>
        </row>
        <row r="1925">
          <cell r="A1925">
            <v>7905</v>
          </cell>
          <cell r="C1925">
            <v>121</v>
          </cell>
          <cell r="G1925">
            <v>0</v>
          </cell>
        </row>
        <row r="1926">
          <cell r="A1926">
            <v>7905</v>
          </cell>
          <cell r="C1926">
            <v>130</v>
          </cell>
          <cell r="G1926">
            <v>0</v>
          </cell>
        </row>
        <row r="1927">
          <cell r="A1927">
            <v>7905</v>
          </cell>
          <cell r="C1927">
            <v>140</v>
          </cell>
          <cell r="G1927">
            <v>0</v>
          </cell>
        </row>
        <row r="1928">
          <cell r="A1928">
            <v>7905</v>
          </cell>
          <cell r="C1928">
            <v>142</v>
          </cell>
          <cell r="G1928">
            <v>0</v>
          </cell>
        </row>
        <row r="1929">
          <cell r="A1929">
            <v>7905</v>
          </cell>
          <cell r="C1929">
            <v>147</v>
          </cell>
          <cell r="G1929">
            <v>0</v>
          </cell>
        </row>
        <row r="1930">
          <cell r="A1930">
            <v>7905</v>
          </cell>
          <cell r="C1930">
            <v>150</v>
          </cell>
          <cell r="G1930">
            <v>0</v>
          </cell>
        </row>
        <row r="1931">
          <cell r="A1931">
            <v>7905</v>
          </cell>
          <cell r="C1931">
            <v>160</v>
          </cell>
          <cell r="G1931">
            <v>0</v>
          </cell>
        </row>
        <row r="1932">
          <cell r="A1932">
            <v>7905</v>
          </cell>
          <cell r="C1932">
            <v>190</v>
          </cell>
          <cell r="G1932">
            <v>553.82000000000005</v>
          </cell>
        </row>
        <row r="1933">
          <cell r="A1933">
            <v>7905</v>
          </cell>
          <cell r="C1933">
            <v>210</v>
          </cell>
          <cell r="G1933">
            <v>0</v>
          </cell>
        </row>
        <row r="1934">
          <cell r="A1934">
            <v>7905</v>
          </cell>
          <cell r="C1934">
            <v>220</v>
          </cell>
          <cell r="G1934">
            <v>0</v>
          </cell>
        </row>
        <row r="1935">
          <cell r="A1935">
            <v>7905</v>
          </cell>
          <cell r="C1935">
            <v>230</v>
          </cell>
          <cell r="G1935">
            <v>0</v>
          </cell>
        </row>
        <row r="1936">
          <cell r="A1936">
            <v>7905</v>
          </cell>
          <cell r="C1936">
            <v>240</v>
          </cell>
          <cell r="G1936">
            <v>0</v>
          </cell>
        </row>
        <row r="1937">
          <cell r="A1937">
            <v>7905</v>
          </cell>
          <cell r="C1937">
            <v>260</v>
          </cell>
          <cell r="G1937">
            <v>0</v>
          </cell>
        </row>
        <row r="1938">
          <cell r="A1938">
            <v>7905</v>
          </cell>
          <cell r="C1938">
            <v>330</v>
          </cell>
          <cell r="G1938">
            <v>0</v>
          </cell>
        </row>
        <row r="1939">
          <cell r="A1939">
            <v>7905</v>
          </cell>
          <cell r="C1939">
            <v>340</v>
          </cell>
          <cell r="G1939">
            <v>0</v>
          </cell>
        </row>
        <row r="1940">
          <cell r="A1940">
            <v>7905</v>
          </cell>
          <cell r="C1940">
            <v>430</v>
          </cell>
          <cell r="G1940">
            <v>0</v>
          </cell>
        </row>
        <row r="1941">
          <cell r="A1941">
            <v>7905</v>
          </cell>
          <cell r="C1941">
            <v>440</v>
          </cell>
          <cell r="G1941">
            <v>0</v>
          </cell>
        </row>
        <row r="1942">
          <cell r="A1942">
            <v>7905</v>
          </cell>
          <cell r="C1942">
            <v>935</v>
          </cell>
          <cell r="G1942">
            <v>0</v>
          </cell>
        </row>
        <row r="1943">
          <cell r="A1943">
            <v>7905</v>
          </cell>
          <cell r="C1943">
            <v>936</v>
          </cell>
          <cell r="G1943">
            <v>32.21</v>
          </cell>
        </row>
        <row r="1944">
          <cell r="A1944"/>
          <cell r="C1944"/>
          <cell r="G1944"/>
        </row>
        <row r="1945">
          <cell r="A1945"/>
          <cell r="C1945"/>
          <cell r="G1945"/>
        </row>
        <row r="1946">
          <cell r="A1946"/>
          <cell r="C1946"/>
          <cell r="G1946"/>
        </row>
        <row r="1947">
          <cell r="A1947"/>
          <cell r="C1947"/>
          <cell r="G1947"/>
        </row>
        <row r="1948">
          <cell r="A1948"/>
          <cell r="C1948"/>
          <cell r="G1948"/>
        </row>
        <row r="1949">
          <cell r="A1949"/>
          <cell r="C1949"/>
          <cell r="G1949"/>
        </row>
        <row r="1950">
          <cell r="A1950"/>
          <cell r="C1950"/>
          <cell r="G1950"/>
        </row>
        <row r="1951">
          <cell r="A1951"/>
          <cell r="C1951"/>
          <cell r="G1951"/>
        </row>
        <row r="1952">
          <cell r="A1952"/>
          <cell r="C1952"/>
          <cell r="G1952"/>
        </row>
        <row r="1953">
          <cell r="A1953"/>
          <cell r="C1953"/>
          <cell r="G1953"/>
        </row>
        <row r="1954">
          <cell r="A1954"/>
          <cell r="C1954"/>
          <cell r="G1954"/>
        </row>
        <row r="1955">
          <cell r="A1955"/>
          <cell r="C1955"/>
          <cell r="G1955"/>
        </row>
        <row r="1956">
          <cell r="A1956"/>
          <cell r="C1956"/>
          <cell r="G1956"/>
        </row>
        <row r="1957">
          <cell r="A1957"/>
          <cell r="C1957"/>
          <cell r="G1957"/>
        </row>
        <row r="1958">
          <cell r="A1958"/>
          <cell r="C1958"/>
          <cell r="G1958"/>
        </row>
        <row r="1959">
          <cell r="A1959"/>
          <cell r="C1959"/>
          <cell r="G1959"/>
        </row>
        <row r="1960">
          <cell r="A1960"/>
          <cell r="C1960"/>
          <cell r="G1960"/>
        </row>
        <row r="1961">
          <cell r="A1961"/>
          <cell r="C1961"/>
          <cell r="G1961"/>
        </row>
        <row r="1962">
          <cell r="A1962"/>
          <cell r="C1962"/>
          <cell r="G1962"/>
        </row>
        <row r="1963">
          <cell r="A1963"/>
          <cell r="C1963"/>
          <cell r="G1963"/>
        </row>
        <row r="1964">
          <cell r="A1964"/>
          <cell r="C1964"/>
          <cell r="G1964"/>
        </row>
        <row r="1965">
          <cell r="A1965"/>
          <cell r="C1965"/>
          <cell r="G1965"/>
        </row>
        <row r="1966">
          <cell r="A1966"/>
          <cell r="C1966"/>
          <cell r="G1966"/>
        </row>
        <row r="1967">
          <cell r="A1967"/>
          <cell r="C1967"/>
          <cell r="G1967"/>
        </row>
        <row r="1968">
          <cell r="A1968"/>
          <cell r="C1968"/>
          <cell r="G1968"/>
        </row>
        <row r="1969">
          <cell r="A1969"/>
          <cell r="C1969"/>
          <cell r="G1969"/>
        </row>
        <row r="1970">
          <cell r="A1970"/>
          <cell r="C1970"/>
          <cell r="G1970"/>
        </row>
        <row r="1971">
          <cell r="A1971"/>
          <cell r="C1971"/>
          <cell r="G1971"/>
        </row>
        <row r="1972">
          <cell r="A1972"/>
          <cell r="C1972"/>
          <cell r="G1972"/>
        </row>
        <row r="1973">
          <cell r="A1973"/>
          <cell r="C1973"/>
          <cell r="G1973"/>
        </row>
        <row r="1974">
          <cell r="A1974"/>
          <cell r="C1974"/>
          <cell r="G1974"/>
        </row>
        <row r="1975">
          <cell r="A1975"/>
          <cell r="C1975"/>
          <cell r="G1975"/>
        </row>
        <row r="1976">
          <cell r="A1976"/>
          <cell r="C1976"/>
          <cell r="G1976"/>
        </row>
        <row r="1977">
          <cell r="A1977"/>
          <cell r="C1977"/>
          <cell r="G1977"/>
        </row>
        <row r="1978">
          <cell r="A1978"/>
          <cell r="C1978"/>
          <cell r="G1978"/>
        </row>
        <row r="1979">
          <cell r="A1979"/>
          <cell r="C1979"/>
          <cell r="G1979"/>
        </row>
        <row r="1980">
          <cell r="A1980"/>
          <cell r="C1980"/>
          <cell r="G1980"/>
        </row>
        <row r="1981">
          <cell r="A1981"/>
          <cell r="C1981"/>
          <cell r="G1981"/>
        </row>
        <row r="1982">
          <cell r="A1982"/>
          <cell r="C1982"/>
          <cell r="G1982"/>
        </row>
        <row r="1983">
          <cell r="A1983"/>
          <cell r="C1983"/>
          <cell r="G1983"/>
        </row>
        <row r="1984">
          <cell r="A1984"/>
          <cell r="C1984"/>
          <cell r="G1984"/>
        </row>
        <row r="1985">
          <cell r="A1985"/>
          <cell r="C1985"/>
          <cell r="G1985"/>
        </row>
        <row r="1986">
          <cell r="A1986"/>
          <cell r="C1986"/>
          <cell r="G1986"/>
        </row>
        <row r="1987">
          <cell r="A1987"/>
          <cell r="C1987"/>
          <cell r="G1987"/>
        </row>
        <row r="1988">
          <cell r="A1988"/>
          <cell r="C1988"/>
          <cell r="G1988"/>
        </row>
        <row r="1989">
          <cell r="A1989"/>
          <cell r="C1989"/>
          <cell r="G1989"/>
        </row>
        <row r="1990">
          <cell r="A1990"/>
          <cell r="C1990"/>
          <cell r="G1990"/>
        </row>
        <row r="1991">
          <cell r="A1991"/>
          <cell r="C1991"/>
          <cell r="G1991"/>
        </row>
        <row r="1992">
          <cell r="A1992"/>
          <cell r="C1992"/>
          <cell r="G1992"/>
        </row>
        <row r="1993">
          <cell r="A1993"/>
          <cell r="C1993"/>
          <cell r="G1993"/>
        </row>
        <row r="1994">
          <cell r="A1994"/>
          <cell r="C1994"/>
          <cell r="G1994"/>
        </row>
        <row r="1995">
          <cell r="A1995"/>
          <cell r="C1995"/>
          <cell r="G1995"/>
        </row>
        <row r="1996">
          <cell r="A1996"/>
          <cell r="C1996"/>
          <cell r="G1996"/>
        </row>
        <row r="1997">
          <cell r="A1997"/>
          <cell r="C1997"/>
          <cell r="G1997"/>
        </row>
        <row r="1998">
          <cell r="A1998"/>
          <cell r="C1998"/>
          <cell r="G1998"/>
        </row>
        <row r="1999">
          <cell r="A1999"/>
          <cell r="C1999"/>
          <cell r="G1999"/>
        </row>
        <row r="2000">
          <cell r="A2000"/>
          <cell r="C2000"/>
          <cell r="G2000"/>
        </row>
        <row r="2001">
          <cell r="A2001"/>
          <cell r="C2001"/>
          <cell r="G2001"/>
        </row>
        <row r="2002">
          <cell r="A2002"/>
          <cell r="C2002"/>
          <cell r="G2002"/>
        </row>
        <row r="2003">
          <cell r="A2003"/>
          <cell r="C2003"/>
          <cell r="G2003"/>
        </row>
        <row r="2004">
          <cell r="A2004"/>
          <cell r="C2004"/>
          <cell r="G2004"/>
        </row>
        <row r="2005">
          <cell r="A2005"/>
          <cell r="C2005"/>
          <cell r="G2005"/>
        </row>
        <row r="2006">
          <cell r="A2006"/>
          <cell r="C2006"/>
          <cell r="G2006"/>
        </row>
        <row r="2007">
          <cell r="A2007"/>
          <cell r="C2007"/>
          <cell r="G2007"/>
        </row>
        <row r="2008">
          <cell r="A2008"/>
          <cell r="C2008"/>
          <cell r="G2008"/>
        </row>
        <row r="2009">
          <cell r="A2009"/>
          <cell r="C2009"/>
          <cell r="G2009"/>
        </row>
        <row r="2010">
          <cell r="A2010"/>
          <cell r="C2010"/>
          <cell r="G2010"/>
        </row>
        <row r="2011">
          <cell r="A2011"/>
          <cell r="C2011"/>
          <cell r="G2011"/>
        </row>
        <row r="2012">
          <cell r="A2012"/>
          <cell r="C2012"/>
          <cell r="G2012"/>
        </row>
        <row r="2013">
          <cell r="A2013"/>
          <cell r="C2013"/>
          <cell r="G2013"/>
        </row>
        <row r="2014">
          <cell r="A2014"/>
          <cell r="C2014"/>
          <cell r="G2014"/>
        </row>
        <row r="2015">
          <cell r="A2015"/>
          <cell r="C2015"/>
          <cell r="G2015"/>
        </row>
        <row r="2016">
          <cell r="A2016"/>
          <cell r="C2016"/>
          <cell r="G2016"/>
        </row>
        <row r="2017">
          <cell r="A2017"/>
          <cell r="C2017"/>
          <cell r="G2017"/>
        </row>
        <row r="2018">
          <cell r="A2018"/>
          <cell r="C2018"/>
          <cell r="G2018"/>
        </row>
        <row r="2019">
          <cell r="A2019"/>
          <cell r="C2019"/>
          <cell r="G2019"/>
        </row>
        <row r="2020">
          <cell r="A2020"/>
          <cell r="C2020"/>
          <cell r="G2020"/>
        </row>
        <row r="2021">
          <cell r="A2021"/>
          <cell r="C2021"/>
          <cell r="G2021"/>
        </row>
        <row r="2022">
          <cell r="A2022"/>
          <cell r="C2022"/>
          <cell r="G2022"/>
        </row>
        <row r="2023">
          <cell r="A2023"/>
          <cell r="C2023"/>
          <cell r="G2023"/>
        </row>
        <row r="2024">
          <cell r="A2024"/>
          <cell r="C2024"/>
          <cell r="G2024"/>
        </row>
        <row r="2025">
          <cell r="A2025"/>
          <cell r="C2025"/>
          <cell r="G2025"/>
        </row>
      </sheetData>
      <sheetData sheetId="8"/>
      <sheetData sheetId="9"/>
      <sheetData sheetId="10"/>
      <sheetData sheetId="11">
        <row r="9">
          <cell r="B9">
            <v>0</v>
          </cell>
        </row>
      </sheetData>
      <sheetData sheetId="12">
        <row r="6">
          <cell r="B6">
            <v>34</v>
          </cell>
        </row>
      </sheetData>
      <sheetData sheetId="13">
        <row r="6">
          <cell r="B6">
            <v>37</v>
          </cell>
        </row>
      </sheetData>
      <sheetData sheetId="14">
        <row r="18">
          <cell r="B18">
            <v>1970.5644354838701</v>
          </cell>
        </row>
      </sheetData>
      <sheetData sheetId="15">
        <row r="6">
          <cell r="B6">
            <v>1</v>
          </cell>
        </row>
      </sheetData>
      <sheetData sheetId="16">
        <row r="6">
          <cell r="B6">
            <v>2</v>
          </cell>
        </row>
      </sheetData>
      <sheetData sheetId="17">
        <row r="11">
          <cell r="B11">
            <v>122.13410256410258</v>
          </cell>
        </row>
      </sheetData>
      <sheetData sheetId="18">
        <row r="11">
          <cell r="B11">
            <v>130.97158333333334</v>
          </cell>
        </row>
      </sheetData>
      <sheetData sheetId="19">
        <row r="11">
          <cell r="B11">
            <v>107.99413333333334</v>
          </cell>
        </row>
      </sheetData>
      <sheetData sheetId="20"/>
      <sheetData sheetId="21">
        <row r="13">
          <cell r="B13">
            <v>570926.15999999992</v>
          </cell>
        </row>
      </sheetData>
      <sheetData sheetId="22">
        <row r="13">
          <cell r="B13">
            <v>317597.94</v>
          </cell>
        </row>
      </sheetData>
      <sheetData sheetId="23">
        <row r="13">
          <cell r="B13">
            <v>114352.12000000001</v>
          </cell>
        </row>
      </sheetData>
      <sheetData sheetId="24">
        <row r="13">
          <cell r="B13">
            <v>171663.01</v>
          </cell>
        </row>
      </sheetData>
      <sheetData sheetId="25"/>
      <sheetData sheetId="26">
        <row r="9">
          <cell r="B9">
            <v>204646.59999999995</v>
          </cell>
        </row>
      </sheetData>
      <sheetData sheetId="27"/>
      <sheetData sheetId="28">
        <row r="9">
          <cell r="B9">
            <v>106447.87000000001</v>
          </cell>
        </row>
      </sheetData>
      <sheetData sheetId="29">
        <row r="9">
          <cell r="B9">
            <v>71121.999999999985</v>
          </cell>
        </row>
      </sheetData>
      <sheetData sheetId="30">
        <row r="9">
          <cell r="B9">
            <v>86415.93</v>
          </cell>
        </row>
      </sheetData>
      <sheetData sheetId="31">
        <row r="6">
          <cell r="B6">
            <v>553670.17999999993</v>
          </cell>
        </row>
      </sheetData>
      <sheetData sheetId="32"/>
      <sheetData sheetId="33">
        <row r="6">
          <cell r="B6">
            <v>7</v>
          </cell>
        </row>
      </sheetData>
      <sheetData sheetId="34">
        <row r="7">
          <cell r="B7">
            <v>5</v>
          </cell>
        </row>
      </sheetData>
      <sheetData sheetId="35">
        <row r="11">
          <cell r="B11">
            <v>106.3625</v>
          </cell>
        </row>
      </sheetData>
      <sheetData sheetId="36">
        <row r="13">
          <cell r="B13">
            <v>20014</v>
          </cell>
        </row>
      </sheetData>
      <sheetData sheetId="37">
        <row r="9">
          <cell r="B9">
            <v>35336.959999999999</v>
          </cell>
        </row>
      </sheetData>
      <sheetData sheetId="38">
        <row r="8">
          <cell r="B8">
            <v>0.77981471481708298</v>
          </cell>
        </row>
      </sheetData>
      <sheetData sheetId="39"/>
      <sheetData sheetId="40">
        <row r="13">
          <cell r="B13">
            <v>159882.19</v>
          </cell>
        </row>
      </sheetData>
      <sheetData sheetId="41">
        <row r="13">
          <cell r="B13">
            <v>58793.2</v>
          </cell>
        </row>
      </sheetData>
      <sheetData sheetId="42">
        <row r="6">
          <cell r="B6">
            <v>179688.80000000002</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YDHFDZ6LAQOZELTPH7LUJE3E5T">
      <xxl21:absoluteUrl r:id="rId2"/>
    </xxl21:alternateUrls>
    <sheetNames>
      <sheetName val="Manual Page"/>
      <sheetName val="TNZ Submitted Budget"/>
      <sheetName val="Variance Analysis vs Budget"/>
      <sheetName val="Input Sheet"/>
      <sheetName val="GP &amp; SE % Contribution"/>
      <sheetName val="Parts GP Calc"/>
      <sheetName val="Service GP Calc"/>
      <sheetName val="TUNZ Extracted TB"/>
      <sheetName val="Export"/>
      <sheetName val="OVERALL - QTD"/>
      <sheetName val="OVERALL"/>
      <sheetName val="NEW VEHICLE GROUP"/>
      <sheetName val="NS NEW VEHICLE"/>
      <sheetName val="NW NEW VEHICLE"/>
      <sheetName val="USED VEHICLE GROUP"/>
      <sheetName val="NS USED VEHICLE"/>
      <sheetName val="NW USED VEHICLE"/>
      <sheetName val="F&amp;I GROUP"/>
      <sheetName val="NS F&amp;I"/>
      <sheetName val="NW F&amp;I"/>
      <sheetName val="PARTS GROUP"/>
      <sheetName val="NS PARTS 130"/>
      <sheetName val="NW PARTS 230"/>
      <sheetName val="NW PARTS 330"/>
      <sheetName val="NW PARTS 430"/>
      <sheetName val="SERVICE GROUP"/>
      <sheetName val="NS SERVICE 140"/>
      <sheetName val="NS SERVICE 147"/>
      <sheetName val="NW SERVICE 240"/>
      <sheetName val="NW SERVICE 340"/>
      <sheetName val="NW SERVICE 440"/>
      <sheetName val="ADMIN &amp; OTHER"/>
      <sheetName val="Other Income"/>
      <sheetName val="LEX NEW VEHICLE"/>
      <sheetName val="LEX USED VEHICLE"/>
      <sheetName val="LEX F&amp;I"/>
      <sheetName val="LEX PARTS"/>
      <sheetName val="LEX SERVICE"/>
      <sheetName val="Retail Detailing"/>
      <sheetName val="Bridgestone GROUP"/>
      <sheetName val="Bridgestone 935"/>
      <sheetName val="Bridgestone 936"/>
      <sheetName val="LEX ADMIN &amp; OTHER"/>
    </sheetNames>
    <sheetDataSet>
      <sheetData sheetId="0"/>
      <sheetData sheetId="1"/>
      <sheetData sheetId="2"/>
      <sheetData sheetId="3"/>
      <sheetData sheetId="4"/>
      <sheetData sheetId="5"/>
      <sheetData sheetId="6"/>
      <sheetData sheetId="7">
        <row r="1">
          <cell r="A1" t="str">
            <v>Account</v>
          </cell>
          <cell r="C1" t="str">
            <v>Cost Centre</v>
          </cell>
          <cell r="G1" t="str">
            <v xml:space="preserve"> Mov(2023/09)</v>
          </cell>
        </row>
        <row r="2">
          <cell r="A2">
            <v>1000</v>
          </cell>
          <cell r="C2">
            <v>900</v>
          </cell>
          <cell r="G2">
            <v>418.67</v>
          </cell>
        </row>
        <row r="3">
          <cell r="A3">
            <v>1010</v>
          </cell>
          <cell r="C3">
            <v>900</v>
          </cell>
          <cell r="G3">
            <v>749647.44</v>
          </cell>
        </row>
        <row r="4">
          <cell r="A4">
            <v>1011</v>
          </cell>
          <cell r="C4">
            <v>900</v>
          </cell>
          <cell r="G4">
            <v>-494.09</v>
          </cell>
        </row>
        <row r="5">
          <cell r="A5">
            <v>1012</v>
          </cell>
          <cell r="C5">
            <v>900</v>
          </cell>
          <cell r="G5">
            <v>-60202.31</v>
          </cell>
        </row>
        <row r="6">
          <cell r="A6">
            <v>1013</v>
          </cell>
          <cell r="C6">
            <v>900</v>
          </cell>
          <cell r="G6">
            <v>846.16</v>
          </cell>
        </row>
        <row r="7">
          <cell r="A7">
            <v>1014</v>
          </cell>
          <cell r="C7">
            <v>900</v>
          </cell>
          <cell r="G7">
            <v>113.55</v>
          </cell>
        </row>
        <row r="8">
          <cell r="A8">
            <v>1035</v>
          </cell>
          <cell r="C8">
            <v>900</v>
          </cell>
          <cell r="G8">
            <v>-5003.1099999999997</v>
          </cell>
        </row>
        <row r="9">
          <cell r="A9">
            <v>1040</v>
          </cell>
          <cell r="C9">
            <v>900</v>
          </cell>
          <cell r="G9">
            <v>11334.82</v>
          </cell>
        </row>
        <row r="10">
          <cell r="A10">
            <v>1045</v>
          </cell>
          <cell r="C10">
            <v>900</v>
          </cell>
          <cell r="G10">
            <v>-0.1</v>
          </cell>
        </row>
        <row r="11">
          <cell r="A11">
            <v>1050</v>
          </cell>
          <cell r="C11">
            <v>900</v>
          </cell>
          <cell r="G11">
            <v>0</v>
          </cell>
        </row>
        <row r="12">
          <cell r="A12">
            <v>1055</v>
          </cell>
          <cell r="C12">
            <v>900</v>
          </cell>
          <cell r="G12">
            <v>-4204.25</v>
          </cell>
        </row>
        <row r="13">
          <cell r="A13">
            <v>1056</v>
          </cell>
          <cell r="C13">
            <v>100</v>
          </cell>
          <cell r="G13">
            <v>0</v>
          </cell>
        </row>
        <row r="14">
          <cell r="A14">
            <v>1060</v>
          </cell>
          <cell r="C14">
            <v>900</v>
          </cell>
          <cell r="G14">
            <v>767590.06</v>
          </cell>
        </row>
        <row r="15">
          <cell r="A15">
            <v>1061</v>
          </cell>
          <cell r="C15">
            <v>900</v>
          </cell>
          <cell r="G15">
            <v>0</v>
          </cell>
        </row>
        <row r="16">
          <cell r="A16">
            <v>1070</v>
          </cell>
          <cell r="C16">
            <v>900</v>
          </cell>
          <cell r="G16">
            <v>164602.71</v>
          </cell>
        </row>
        <row r="17">
          <cell r="A17">
            <v>1071</v>
          </cell>
          <cell r="C17">
            <v>900</v>
          </cell>
          <cell r="G17">
            <v>0</v>
          </cell>
        </row>
        <row r="18">
          <cell r="A18">
            <v>1072</v>
          </cell>
          <cell r="C18">
            <v>900</v>
          </cell>
          <cell r="G18">
            <v>-37373.910000000003</v>
          </cell>
        </row>
        <row r="19">
          <cell r="A19">
            <v>1075</v>
          </cell>
          <cell r="C19">
            <v>900</v>
          </cell>
          <cell r="G19">
            <v>-9322.5</v>
          </cell>
        </row>
        <row r="20">
          <cell r="A20">
            <v>1081</v>
          </cell>
          <cell r="C20">
            <v>900</v>
          </cell>
          <cell r="G20">
            <v>55652.18</v>
          </cell>
        </row>
        <row r="21">
          <cell r="A21">
            <v>1090</v>
          </cell>
          <cell r="C21">
            <v>900</v>
          </cell>
          <cell r="G21">
            <v>16833.72</v>
          </cell>
        </row>
        <row r="22">
          <cell r="A22">
            <v>1091</v>
          </cell>
          <cell r="C22">
            <v>900</v>
          </cell>
          <cell r="G22">
            <v>26107.83</v>
          </cell>
        </row>
        <row r="23">
          <cell r="A23">
            <v>1095</v>
          </cell>
          <cell r="C23">
            <v>900</v>
          </cell>
          <cell r="G23">
            <v>32747.98</v>
          </cell>
        </row>
        <row r="24">
          <cell r="A24">
            <v>1110</v>
          </cell>
          <cell r="C24">
            <v>900</v>
          </cell>
          <cell r="G24">
            <v>55835.78</v>
          </cell>
        </row>
        <row r="25">
          <cell r="A25">
            <v>1111</v>
          </cell>
          <cell r="C25">
            <v>900</v>
          </cell>
          <cell r="G25">
            <v>28154.19</v>
          </cell>
        </row>
        <row r="26">
          <cell r="A26">
            <v>1170</v>
          </cell>
          <cell r="C26">
            <v>900</v>
          </cell>
          <cell r="G26">
            <v>33279.040000000001</v>
          </cell>
        </row>
        <row r="27">
          <cell r="A27">
            <v>1230</v>
          </cell>
          <cell r="C27">
            <v>900</v>
          </cell>
          <cell r="G27">
            <v>-371992.03</v>
          </cell>
        </row>
        <row r="28">
          <cell r="A28" t="str">
            <v>1230#</v>
          </cell>
          <cell r="C28">
            <v>900</v>
          </cell>
          <cell r="G28">
            <v>-11</v>
          </cell>
        </row>
        <row r="29">
          <cell r="A29">
            <v>1233</v>
          </cell>
          <cell r="C29">
            <v>900</v>
          </cell>
          <cell r="G29">
            <v>-407256.57</v>
          </cell>
        </row>
        <row r="30">
          <cell r="A30" t="str">
            <v>1233#</v>
          </cell>
          <cell r="C30">
            <v>900</v>
          </cell>
          <cell r="G30">
            <v>-6</v>
          </cell>
        </row>
        <row r="31">
          <cell r="A31">
            <v>1235</v>
          </cell>
          <cell r="C31">
            <v>900</v>
          </cell>
          <cell r="G31">
            <v>-16355.14</v>
          </cell>
        </row>
        <row r="32">
          <cell r="A32">
            <v>1236</v>
          </cell>
          <cell r="C32">
            <v>900</v>
          </cell>
          <cell r="G32">
            <v>-14230.98</v>
          </cell>
        </row>
        <row r="33">
          <cell r="A33">
            <v>1240</v>
          </cell>
          <cell r="C33">
            <v>900</v>
          </cell>
          <cell r="G33">
            <v>-85821.22</v>
          </cell>
        </row>
        <row r="34">
          <cell r="A34" t="str">
            <v>1240#</v>
          </cell>
          <cell r="C34">
            <v>900</v>
          </cell>
          <cell r="G34">
            <v>-3</v>
          </cell>
        </row>
        <row r="35">
          <cell r="A35">
            <v>1241</v>
          </cell>
          <cell r="C35">
            <v>900</v>
          </cell>
          <cell r="G35">
            <v>1738227.64</v>
          </cell>
        </row>
        <row r="36">
          <cell r="A36" t="str">
            <v>1241#</v>
          </cell>
          <cell r="C36">
            <v>900</v>
          </cell>
          <cell r="G36">
            <v>18</v>
          </cell>
        </row>
        <row r="37">
          <cell r="A37">
            <v>1245</v>
          </cell>
          <cell r="C37">
            <v>900</v>
          </cell>
          <cell r="G37">
            <v>30289.85</v>
          </cell>
        </row>
        <row r="38">
          <cell r="A38">
            <v>1246</v>
          </cell>
          <cell r="C38">
            <v>900</v>
          </cell>
          <cell r="G38">
            <v>8036.9</v>
          </cell>
        </row>
        <row r="39">
          <cell r="A39">
            <v>1255</v>
          </cell>
          <cell r="C39">
            <v>900</v>
          </cell>
          <cell r="G39">
            <v>-21265.040000000001</v>
          </cell>
        </row>
        <row r="40">
          <cell r="A40">
            <v>1319</v>
          </cell>
          <cell r="C40">
            <v>900</v>
          </cell>
          <cell r="G40">
            <v>304151.40000000002</v>
          </cell>
        </row>
        <row r="41">
          <cell r="A41" t="str">
            <v>1319#</v>
          </cell>
          <cell r="C41">
            <v>900</v>
          </cell>
          <cell r="G41">
            <v>17</v>
          </cell>
        </row>
        <row r="42">
          <cell r="A42">
            <v>1320</v>
          </cell>
          <cell r="C42">
            <v>900</v>
          </cell>
          <cell r="G42">
            <v>67226.149999999994</v>
          </cell>
        </row>
        <row r="43">
          <cell r="A43" t="str">
            <v>1320#</v>
          </cell>
          <cell r="C43">
            <v>900</v>
          </cell>
          <cell r="G43">
            <v>-2</v>
          </cell>
        </row>
        <row r="44">
          <cell r="A44">
            <v>1321</v>
          </cell>
          <cell r="C44">
            <v>900</v>
          </cell>
          <cell r="G44">
            <v>-13578.25</v>
          </cell>
        </row>
        <row r="45">
          <cell r="A45" t="str">
            <v>1321#</v>
          </cell>
          <cell r="C45">
            <v>900</v>
          </cell>
          <cell r="G45">
            <v>2</v>
          </cell>
        </row>
        <row r="46">
          <cell r="A46">
            <v>1325</v>
          </cell>
          <cell r="C46">
            <v>900</v>
          </cell>
          <cell r="G46">
            <v>-4752.12</v>
          </cell>
        </row>
        <row r="47">
          <cell r="A47">
            <v>1326</v>
          </cell>
          <cell r="C47">
            <v>900</v>
          </cell>
          <cell r="G47">
            <v>-465.77</v>
          </cell>
        </row>
        <row r="48">
          <cell r="A48">
            <v>1327</v>
          </cell>
          <cell r="C48">
            <v>900</v>
          </cell>
          <cell r="G48">
            <v>-4245.66</v>
          </cell>
        </row>
        <row r="49">
          <cell r="A49">
            <v>1351</v>
          </cell>
          <cell r="C49">
            <v>900</v>
          </cell>
          <cell r="G49">
            <v>1388.04</v>
          </cell>
        </row>
        <row r="50">
          <cell r="A50">
            <v>1380</v>
          </cell>
          <cell r="C50">
            <v>900</v>
          </cell>
          <cell r="G50">
            <v>50393.01</v>
          </cell>
        </row>
        <row r="51">
          <cell r="A51">
            <v>1400</v>
          </cell>
          <cell r="C51">
            <v>900</v>
          </cell>
          <cell r="G51">
            <v>0</v>
          </cell>
        </row>
        <row r="52">
          <cell r="A52">
            <v>1470</v>
          </cell>
          <cell r="C52">
            <v>900</v>
          </cell>
          <cell r="G52">
            <v>34457.68</v>
          </cell>
        </row>
        <row r="53">
          <cell r="A53">
            <v>1480</v>
          </cell>
          <cell r="C53">
            <v>900</v>
          </cell>
          <cell r="G53">
            <v>-1658.12</v>
          </cell>
        </row>
        <row r="54">
          <cell r="A54">
            <v>1500</v>
          </cell>
          <cell r="C54">
            <v>900</v>
          </cell>
          <cell r="G54">
            <v>0</v>
          </cell>
        </row>
        <row r="55">
          <cell r="A55">
            <v>1510</v>
          </cell>
          <cell r="C55">
            <v>900</v>
          </cell>
          <cell r="G55">
            <v>11486.7</v>
          </cell>
        </row>
        <row r="56">
          <cell r="A56" t="str">
            <v>1510B</v>
          </cell>
          <cell r="C56">
            <v>900</v>
          </cell>
          <cell r="G56">
            <v>-3610.77</v>
          </cell>
        </row>
        <row r="57">
          <cell r="A57" t="str">
            <v>1510H</v>
          </cell>
          <cell r="C57">
            <v>900</v>
          </cell>
          <cell r="G57">
            <v>702.58</v>
          </cell>
        </row>
        <row r="58">
          <cell r="A58" t="str">
            <v>1510N</v>
          </cell>
          <cell r="C58">
            <v>900</v>
          </cell>
          <cell r="G58">
            <v>2814.28</v>
          </cell>
        </row>
        <row r="59">
          <cell r="A59">
            <v>1511</v>
          </cell>
          <cell r="C59">
            <v>900</v>
          </cell>
          <cell r="G59">
            <v>-7560.98</v>
          </cell>
        </row>
        <row r="60">
          <cell r="A60">
            <v>1512</v>
          </cell>
          <cell r="C60">
            <v>900</v>
          </cell>
          <cell r="G60">
            <v>-1302.0999999999999</v>
          </cell>
        </row>
        <row r="61">
          <cell r="A61">
            <v>1530</v>
          </cell>
          <cell r="C61">
            <v>900</v>
          </cell>
          <cell r="G61">
            <v>2409.09</v>
          </cell>
        </row>
        <row r="62">
          <cell r="A62">
            <v>1550</v>
          </cell>
          <cell r="C62">
            <v>900</v>
          </cell>
          <cell r="G62">
            <v>-3149.81</v>
          </cell>
        </row>
        <row r="63">
          <cell r="A63" t="str">
            <v>1550I</v>
          </cell>
          <cell r="C63">
            <v>900</v>
          </cell>
          <cell r="G63">
            <v>2471.56</v>
          </cell>
        </row>
        <row r="64">
          <cell r="A64">
            <v>1551</v>
          </cell>
          <cell r="C64">
            <v>900</v>
          </cell>
          <cell r="G64">
            <v>72.38</v>
          </cell>
        </row>
        <row r="65">
          <cell r="A65">
            <v>1552</v>
          </cell>
          <cell r="C65">
            <v>900</v>
          </cell>
          <cell r="G65">
            <v>-1368.13</v>
          </cell>
        </row>
        <row r="66">
          <cell r="A66">
            <v>1570</v>
          </cell>
          <cell r="C66">
            <v>900</v>
          </cell>
          <cell r="G66">
            <v>-804.57</v>
          </cell>
        </row>
        <row r="67">
          <cell r="A67" t="str">
            <v>1570B</v>
          </cell>
          <cell r="C67">
            <v>900</v>
          </cell>
          <cell r="G67">
            <v>-1362.45</v>
          </cell>
        </row>
        <row r="68">
          <cell r="A68" t="str">
            <v>1570H</v>
          </cell>
          <cell r="C68">
            <v>900</v>
          </cell>
          <cell r="G68">
            <v>-1332.9</v>
          </cell>
        </row>
        <row r="69">
          <cell r="A69" t="str">
            <v>1570N</v>
          </cell>
          <cell r="C69">
            <v>900</v>
          </cell>
          <cell r="G69">
            <v>-906.01</v>
          </cell>
        </row>
        <row r="70">
          <cell r="A70">
            <v>1571</v>
          </cell>
          <cell r="C70">
            <v>900</v>
          </cell>
          <cell r="G70">
            <v>-983.16</v>
          </cell>
        </row>
        <row r="71">
          <cell r="A71">
            <v>1572</v>
          </cell>
          <cell r="C71">
            <v>900</v>
          </cell>
          <cell r="G71">
            <v>-1080.22</v>
          </cell>
        </row>
        <row r="72">
          <cell r="A72">
            <v>1590</v>
          </cell>
          <cell r="C72">
            <v>900</v>
          </cell>
          <cell r="G72">
            <v>15</v>
          </cell>
        </row>
        <row r="73">
          <cell r="A73">
            <v>1670</v>
          </cell>
          <cell r="C73">
            <v>900</v>
          </cell>
          <cell r="G73">
            <v>0</v>
          </cell>
        </row>
        <row r="74">
          <cell r="A74">
            <v>1675</v>
          </cell>
          <cell r="C74">
            <v>900</v>
          </cell>
          <cell r="G74">
            <v>527.79</v>
          </cell>
        </row>
        <row r="75">
          <cell r="A75">
            <v>1690</v>
          </cell>
          <cell r="C75">
            <v>900</v>
          </cell>
          <cell r="G75">
            <v>-28730.38</v>
          </cell>
        </row>
        <row r="76">
          <cell r="A76">
            <v>1720</v>
          </cell>
          <cell r="C76">
            <v>900</v>
          </cell>
          <cell r="G76">
            <v>8697.26</v>
          </cell>
        </row>
        <row r="77">
          <cell r="A77">
            <v>2025</v>
          </cell>
          <cell r="C77">
            <v>900</v>
          </cell>
          <cell r="G77">
            <v>553460.61</v>
          </cell>
        </row>
        <row r="78">
          <cell r="A78" t="str">
            <v>1770B</v>
          </cell>
          <cell r="C78">
            <v>900</v>
          </cell>
          <cell r="G78">
            <v>-76739.600000000006</v>
          </cell>
        </row>
        <row r="79">
          <cell r="A79">
            <v>1771</v>
          </cell>
          <cell r="C79">
            <v>900</v>
          </cell>
          <cell r="G79">
            <v>-34298.36</v>
          </cell>
        </row>
        <row r="80">
          <cell r="A80">
            <v>1772</v>
          </cell>
          <cell r="C80">
            <v>900</v>
          </cell>
          <cell r="G80">
            <v>8659.89</v>
          </cell>
        </row>
        <row r="81">
          <cell r="A81" t="str">
            <v>1772H</v>
          </cell>
          <cell r="C81">
            <v>900</v>
          </cell>
          <cell r="G81">
            <v>5479.68</v>
          </cell>
        </row>
        <row r="82">
          <cell r="A82">
            <v>1773</v>
          </cell>
          <cell r="C82">
            <v>900</v>
          </cell>
          <cell r="G82">
            <v>10906</v>
          </cell>
        </row>
        <row r="83">
          <cell r="A83" t="str">
            <v>1773H</v>
          </cell>
          <cell r="C83">
            <v>900</v>
          </cell>
          <cell r="G83">
            <v>0</v>
          </cell>
        </row>
        <row r="84">
          <cell r="A84">
            <v>1774</v>
          </cell>
          <cell r="C84">
            <v>900</v>
          </cell>
          <cell r="G84">
            <v>209717.93</v>
          </cell>
        </row>
        <row r="85">
          <cell r="A85" t="str">
            <v>1774H</v>
          </cell>
          <cell r="C85">
            <v>900</v>
          </cell>
          <cell r="G85">
            <v>96663.57</v>
          </cell>
        </row>
        <row r="86">
          <cell r="A86">
            <v>1780</v>
          </cell>
          <cell r="C86">
            <v>900</v>
          </cell>
          <cell r="G86">
            <v>25510</v>
          </cell>
        </row>
        <row r="87">
          <cell r="A87" t="str">
            <v>1780H</v>
          </cell>
          <cell r="C87">
            <v>900</v>
          </cell>
          <cell r="G87">
            <v>0</v>
          </cell>
        </row>
        <row r="88">
          <cell r="A88">
            <v>1790</v>
          </cell>
          <cell r="C88">
            <v>900</v>
          </cell>
          <cell r="G88">
            <v>0</v>
          </cell>
        </row>
        <row r="89">
          <cell r="A89">
            <v>1800</v>
          </cell>
          <cell r="C89">
            <v>900</v>
          </cell>
          <cell r="G89">
            <v>0</v>
          </cell>
        </row>
        <row r="90">
          <cell r="A90" t="str">
            <v>1800H</v>
          </cell>
          <cell r="C90">
            <v>900</v>
          </cell>
          <cell r="G90">
            <v>0</v>
          </cell>
        </row>
        <row r="91">
          <cell r="A91">
            <v>2782</v>
          </cell>
          <cell r="C91">
            <v>900</v>
          </cell>
          <cell r="G91">
            <v>-2501</v>
          </cell>
        </row>
        <row r="92">
          <cell r="A92" t="str">
            <v>2782H</v>
          </cell>
          <cell r="C92">
            <v>900</v>
          </cell>
          <cell r="G92">
            <v>-9475</v>
          </cell>
        </row>
        <row r="93">
          <cell r="A93">
            <v>2783</v>
          </cell>
          <cell r="C93">
            <v>900</v>
          </cell>
          <cell r="G93">
            <v>-1445</v>
          </cell>
        </row>
        <row r="94">
          <cell r="A94" t="str">
            <v>2783H</v>
          </cell>
          <cell r="C94">
            <v>900</v>
          </cell>
          <cell r="G94">
            <v>-4231</v>
          </cell>
        </row>
        <row r="95">
          <cell r="A95">
            <v>2784</v>
          </cell>
          <cell r="C95">
            <v>900</v>
          </cell>
          <cell r="G95">
            <v>35052</v>
          </cell>
        </row>
        <row r="96">
          <cell r="A96" t="str">
            <v>2784H</v>
          </cell>
          <cell r="C96">
            <v>900</v>
          </cell>
          <cell r="G96">
            <v>-2465</v>
          </cell>
        </row>
        <row r="97">
          <cell r="A97">
            <v>2790</v>
          </cell>
          <cell r="C97">
            <v>900</v>
          </cell>
          <cell r="G97">
            <v>-30677</v>
          </cell>
        </row>
        <row r="98">
          <cell r="A98" t="str">
            <v>2790H</v>
          </cell>
          <cell r="C98">
            <v>900</v>
          </cell>
          <cell r="G98">
            <v>-4126</v>
          </cell>
        </row>
        <row r="99">
          <cell r="A99">
            <v>2800</v>
          </cell>
          <cell r="C99">
            <v>900</v>
          </cell>
          <cell r="G99">
            <v>-8797</v>
          </cell>
        </row>
        <row r="100">
          <cell r="A100" t="str">
            <v>2800H</v>
          </cell>
          <cell r="C100">
            <v>900</v>
          </cell>
          <cell r="G100">
            <v>-8049</v>
          </cell>
        </row>
        <row r="101">
          <cell r="A101" t="str">
            <v>6064r#</v>
          </cell>
          <cell r="C101">
            <v>112</v>
          </cell>
          <cell r="G101">
            <v>0</v>
          </cell>
        </row>
        <row r="102">
          <cell r="A102">
            <v>1920</v>
          </cell>
          <cell r="C102">
            <v>900</v>
          </cell>
          <cell r="G102">
            <v>56862.42</v>
          </cell>
        </row>
        <row r="103">
          <cell r="A103">
            <v>2040</v>
          </cell>
          <cell r="C103">
            <v>900</v>
          </cell>
          <cell r="G103">
            <v>-5126.76</v>
          </cell>
        </row>
        <row r="104">
          <cell r="A104">
            <v>2050</v>
          </cell>
          <cell r="C104">
            <v>900</v>
          </cell>
          <cell r="G104">
            <v>-808170.85</v>
          </cell>
        </row>
        <row r="105">
          <cell r="A105">
            <v>2130</v>
          </cell>
          <cell r="C105">
            <v>900</v>
          </cell>
          <cell r="G105">
            <v>134675.10999999999</v>
          </cell>
        </row>
        <row r="106">
          <cell r="A106">
            <v>2131</v>
          </cell>
          <cell r="C106">
            <v>900</v>
          </cell>
          <cell r="G106">
            <v>5362.76</v>
          </cell>
        </row>
        <row r="107">
          <cell r="A107" t="str">
            <v>2131H</v>
          </cell>
          <cell r="C107">
            <v>900</v>
          </cell>
          <cell r="G107">
            <v>10423.39</v>
          </cell>
        </row>
        <row r="108">
          <cell r="A108">
            <v>2132</v>
          </cell>
          <cell r="C108">
            <v>900</v>
          </cell>
          <cell r="G108">
            <v>2941.98</v>
          </cell>
        </row>
        <row r="109">
          <cell r="A109" t="str">
            <v>2132H</v>
          </cell>
          <cell r="C109">
            <v>900</v>
          </cell>
          <cell r="G109">
            <v>7924.39</v>
          </cell>
        </row>
        <row r="110">
          <cell r="A110">
            <v>2136</v>
          </cell>
          <cell r="C110">
            <v>900</v>
          </cell>
          <cell r="G110">
            <v>183074.5</v>
          </cell>
        </row>
        <row r="111">
          <cell r="A111">
            <v>2140</v>
          </cell>
          <cell r="C111">
            <v>900</v>
          </cell>
          <cell r="G111">
            <v>-3055.14</v>
          </cell>
        </row>
        <row r="112">
          <cell r="A112">
            <v>2250</v>
          </cell>
          <cell r="C112">
            <v>900</v>
          </cell>
          <cell r="G112">
            <v>-558405.24</v>
          </cell>
        </row>
        <row r="113">
          <cell r="A113">
            <v>2220</v>
          </cell>
          <cell r="C113">
            <v>900</v>
          </cell>
          <cell r="G113">
            <v>0</v>
          </cell>
        </row>
        <row r="114">
          <cell r="A114">
            <v>2240</v>
          </cell>
          <cell r="C114">
            <v>900</v>
          </cell>
          <cell r="G114">
            <v>562546.21</v>
          </cell>
        </row>
        <row r="115">
          <cell r="A115">
            <v>2241</v>
          </cell>
          <cell r="C115">
            <v>900</v>
          </cell>
          <cell r="G115">
            <v>-73375.649999999994</v>
          </cell>
        </row>
        <row r="116">
          <cell r="A116">
            <v>2310</v>
          </cell>
          <cell r="C116">
            <v>900</v>
          </cell>
          <cell r="G116">
            <v>-1700588.86</v>
          </cell>
        </row>
        <row r="117">
          <cell r="A117">
            <v>2311</v>
          </cell>
          <cell r="C117">
            <v>900</v>
          </cell>
          <cell r="G117">
            <v>221815.97</v>
          </cell>
        </row>
        <row r="118">
          <cell r="A118">
            <v>2320</v>
          </cell>
          <cell r="C118">
            <v>900</v>
          </cell>
          <cell r="G118">
            <v>-121690.11</v>
          </cell>
        </row>
        <row r="119">
          <cell r="A119">
            <v>2321</v>
          </cell>
          <cell r="C119">
            <v>900</v>
          </cell>
          <cell r="G119">
            <v>15872.71</v>
          </cell>
        </row>
        <row r="120">
          <cell r="A120">
            <v>2401</v>
          </cell>
          <cell r="C120">
            <v>900</v>
          </cell>
          <cell r="G120">
            <v>0</v>
          </cell>
        </row>
        <row r="121">
          <cell r="A121">
            <v>2402</v>
          </cell>
          <cell r="C121">
            <v>900</v>
          </cell>
          <cell r="G121">
            <v>-659.64</v>
          </cell>
        </row>
        <row r="122">
          <cell r="A122">
            <v>2430</v>
          </cell>
          <cell r="C122">
            <v>900</v>
          </cell>
          <cell r="G122">
            <v>0</v>
          </cell>
        </row>
        <row r="123">
          <cell r="A123">
            <v>2482</v>
          </cell>
          <cell r="C123">
            <v>900</v>
          </cell>
          <cell r="G123">
            <v>0</v>
          </cell>
        </row>
        <row r="124">
          <cell r="A124">
            <v>2490</v>
          </cell>
          <cell r="C124">
            <v>900</v>
          </cell>
          <cell r="G124">
            <v>-86025.18</v>
          </cell>
        </row>
        <row r="125">
          <cell r="A125">
            <v>2500</v>
          </cell>
          <cell r="C125">
            <v>900</v>
          </cell>
          <cell r="G125">
            <v>30013.54</v>
          </cell>
        </row>
        <row r="126">
          <cell r="A126">
            <v>2505</v>
          </cell>
          <cell r="C126">
            <v>900</v>
          </cell>
          <cell r="G126">
            <v>-18284.830000000002</v>
          </cell>
        </row>
        <row r="127">
          <cell r="A127">
            <v>2512</v>
          </cell>
          <cell r="C127">
            <v>900</v>
          </cell>
          <cell r="G127">
            <v>-1636.54</v>
          </cell>
        </row>
        <row r="128">
          <cell r="A128">
            <v>2520</v>
          </cell>
          <cell r="C128">
            <v>900</v>
          </cell>
          <cell r="G128">
            <v>-111305.7</v>
          </cell>
        </row>
        <row r="129">
          <cell r="A129">
            <v>2551</v>
          </cell>
          <cell r="C129">
            <v>900</v>
          </cell>
          <cell r="G129">
            <v>4800</v>
          </cell>
        </row>
        <row r="130">
          <cell r="A130">
            <v>2552</v>
          </cell>
          <cell r="C130">
            <v>900</v>
          </cell>
          <cell r="G130">
            <v>4000</v>
          </cell>
        </row>
        <row r="131">
          <cell r="A131">
            <v>2553</v>
          </cell>
          <cell r="C131">
            <v>900</v>
          </cell>
          <cell r="G131">
            <v>2400</v>
          </cell>
        </row>
        <row r="132">
          <cell r="A132">
            <v>2554</v>
          </cell>
          <cell r="C132">
            <v>900</v>
          </cell>
          <cell r="G132">
            <v>-7072.5</v>
          </cell>
        </row>
        <row r="133">
          <cell r="A133">
            <v>2555</v>
          </cell>
          <cell r="C133">
            <v>900</v>
          </cell>
          <cell r="G133">
            <v>1600</v>
          </cell>
        </row>
        <row r="134">
          <cell r="A134">
            <v>2570</v>
          </cell>
          <cell r="C134">
            <v>900</v>
          </cell>
          <cell r="G134">
            <v>-14249.99</v>
          </cell>
        </row>
        <row r="135">
          <cell r="A135">
            <v>2571</v>
          </cell>
          <cell r="C135">
            <v>900</v>
          </cell>
          <cell r="G135">
            <v>374.61</v>
          </cell>
        </row>
        <row r="136">
          <cell r="A136">
            <v>2572</v>
          </cell>
          <cell r="C136">
            <v>900</v>
          </cell>
          <cell r="G136">
            <v>-36586.959999999999</v>
          </cell>
        </row>
        <row r="137">
          <cell r="A137">
            <v>2573</v>
          </cell>
          <cell r="C137">
            <v>900</v>
          </cell>
          <cell r="G137">
            <v>9883.49</v>
          </cell>
        </row>
        <row r="138">
          <cell r="A138" t="str">
            <v>2581P</v>
          </cell>
          <cell r="C138">
            <v>900</v>
          </cell>
          <cell r="G138">
            <v>-47282.17</v>
          </cell>
        </row>
        <row r="139">
          <cell r="A139" t="str">
            <v>2581S</v>
          </cell>
          <cell r="C139">
            <v>900</v>
          </cell>
          <cell r="G139">
            <v>2220.8200000000002</v>
          </cell>
        </row>
        <row r="140">
          <cell r="A140" t="str">
            <v>2581T</v>
          </cell>
          <cell r="C140">
            <v>900</v>
          </cell>
          <cell r="G140">
            <v>-8507.27</v>
          </cell>
        </row>
        <row r="141">
          <cell r="A141">
            <v>2584</v>
          </cell>
          <cell r="C141">
            <v>900</v>
          </cell>
          <cell r="G141">
            <v>-5582.97</v>
          </cell>
        </row>
        <row r="142">
          <cell r="A142">
            <v>2586</v>
          </cell>
          <cell r="C142">
            <v>900</v>
          </cell>
          <cell r="G142">
            <v>-11248.34</v>
          </cell>
        </row>
        <row r="143">
          <cell r="A143">
            <v>2598</v>
          </cell>
          <cell r="C143">
            <v>900</v>
          </cell>
          <cell r="G143">
            <v>-1777.77</v>
          </cell>
        </row>
        <row r="144">
          <cell r="A144">
            <v>2599</v>
          </cell>
          <cell r="C144">
            <v>900</v>
          </cell>
          <cell r="G144">
            <v>10120</v>
          </cell>
        </row>
        <row r="145">
          <cell r="A145">
            <v>2605</v>
          </cell>
          <cell r="C145">
            <v>900</v>
          </cell>
          <cell r="G145">
            <v>5489.48</v>
          </cell>
        </row>
        <row r="146">
          <cell r="A146">
            <v>2606</v>
          </cell>
          <cell r="C146">
            <v>900</v>
          </cell>
          <cell r="G146">
            <v>409.44</v>
          </cell>
        </row>
        <row r="147">
          <cell r="A147">
            <v>2607</v>
          </cell>
          <cell r="C147">
            <v>900</v>
          </cell>
          <cell r="G147">
            <v>0</v>
          </cell>
        </row>
        <row r="148">
          <cell r="A148">
            <v>2608</v>
          </cell>
          <cell r="C148">
            <v>900</v>
          </cell>
          <cell r="G148">
            <v>-18297.240000000002</v>
          </cell>
        </row>
        <row r="149">
          <cell r="A149">
            <v>2610</v>
          </cell>
          <cell r="C149">
            <v>900</v>
          </cell>
          <cell r="G149">
            <v>0</v>
          </cell>
        </row>
        <row r="150">
          <cell r="A150">
            <v>2621</v>
          </cell>
          <cell r="C150">
            <v>900</v>
          </cell>
          <cell r="G150">
            <v>0</v>
          </cell>
        </row>
        <row r="151">
          <cell r="A151">
            <v>2622</v>
          </cell>
          <cell r="C151">
            <v>900</v>
          </cell>
          <cell r="G151">
            <v>-1074266.2</v>
          </cell>
        </row>
        <row r="152">
          <cell r="A152">
            <v>2623</v>
          </cell>
          <cell r="C152">
            <v>900</v>
          </cell>
          <cell r="G152">
            <v>-346.41</v>
          </cell>
        </row>
        <row r="153">
          <cell r="A153">
            <v>2630</v>
          </cell>
          <cell r="C153">
            <v>900</v>
          </cell>
          <cell r="G153">
            <v>0</v>
          </cell>
        </row>
        <row r="154">
          <cell r="A154">
            <v>2731</v>
          </cell>
          <cell r="C154">
            <v>900</v>
          </cell>
          <cell r="G154">
            <v>81406.02</v>
          </cell>
        </row>
        <row r="155">
          <cell r="A155">
            <v>1921</v>
          </cell>
          <cell r="C155">
            <v>900</v>
          </cell>
          <cell r="G155">
            <v>62384</v>
          </cell>
        </row>
        <row r="156">
          <cell r="A156">
            <v>2595</v>
          </cell>
          <cell r="C156">
            <v>900</v>
          </cell>
          <cell r="G156">
            <v>82775.08</v>
          </cell>
        </row>
        <row r="157">
          <cell r="A157">
            <v>2600</v>
          </cell>
          <cell r="C157">
            <v>900</v>
          </cell>
          <cell r="G157">
            <v>581.16999999999996</v>
          </cell>
        </row>
        <row r="158">
          <cell r="A158">
            <v>2602</v>
          </cell>
          <cell r="C158">
            <v>900</v>
          </cell>
          <cell r="G158">
            <v>-1856.76</v>
          </cell>
        </row>
        <row r="159">
          <cell r="A159">
            <v>2705</v>
          </cell>
          <cell r="C159">
            <v>900</v>
          </cell>
          <cell r="G159">
            <v>-416195.54</v>
          </cell>
        </row>
        <row r="160">
          <cell r="A160">
            <v>2707</v>
          </cell>
          <cell r="C160">
            <v>900</v>
          </cell>
          <cell r="G160">
            <v>50228.94</v>
          </cell>
        </row>
        <row r="161">
          <cell r="A161">
            <v>2708</v>
          </cell>
          <cell r="C161">
            <v>900</v>
          </cell>
          <cell r="G161">
            <v>0</v>
          </cell>
        </row>
        <row r="162">
          <cell r="A162">
            <v>2709</v>
          </cell>
          <cell r="C162">
            <v>900</v>
          </cell>
          <cell r="G162">
            <v>0</v>
          </cell>
        </row>
        <row r="163">
          <cell r="A163">
            <v>2730</v>
          </cell>
          <cell r="C163">
            <v>900</v>
          </cell>
          <cell r="G163">
            <v>0</v>
          </cell>
        </row>
        <row r="164">
          <cell r="A164">
            <v>2860</v>
          </cell>
          <cell r="C164">
            <v>900</v>
          </cell>
          <cell r="G164">
            <v>0</v>
          </cell>
        </row>
        <row r="165">
          <cell r="A165">
            <v>2870</v>
          </cell>
          <cell r="C165">
            <v>900</v>
          </cell>
          <cell r="G165">
            <v>2001455.95</v>
          </cell>
        </row>
        <row r="166">
          <cell r="A166">
            <v>2900</v>
          </cell>
          <cell r="C166">
            <v>900</v>
          </cell>
          <cell r="G166">
            <v>-1241551.7</v>
          </cell>
        </row>
        <row r="167">
          <cell r="A167">
            <v>2910</v>
          </cell>
          <cell r="C167">
            <v>900</v>
          </cell>
          <cell r="G167">
            <v>1396.74</v>
          </cell>
        </row>
        <row r="168">
          <cell r="A168">
            <v>3142</v>
          </cell>
          <cell r="C168">
            <v>100</v>
          </cell>
          <cell r="G168">
            <v>-131082</v>
          </cell>
        </row>
        <row r="169">
          <cell r="A169">
            <v>3142</v>
          </cell>
          <cell r="C169">
            <v>200</v>
          </cell>
          <cell r="G169">
            <v>-143030</v>
          </cell>
        </row>
        <row r="170">
          <cell r="A170">
            <v>3145</v>
          </cell>
          <cell r="C170">
            <v>110</v>
          </cell>
          <cell r="G170">
            <v>0</v>
          </cell>
        </row>
        <row r="171">
          <cell r="A171">
            <v>3145</v>
          </cell>
          <cell r="C171">
            <v>112</v>
          </cell>
          <cell r="G171">
            <v>6237.39</v>
          </cell>
        </row>
        <row r="172">
          <cell r="A172">
            <v>3145</v>
          </cell>
          <cell r="C172">
            <v>140</v>
          </cell>
          <cell r="G172">
            <v>5717.78</v>
          </cell>
        </row>
        <row r="173">
          <cell r="A173">
            <v>3145</v>
          </cell>
          <cell r="C173">
            <v>142</v>
          </cell>
          <cell r="G173">
            <v>-43956.61</v>
          </cell>
        </row>
        <row r="174">
          <cell r="A174">
            <v>3145</v>
          </cell>
          <cell r="C174">
            <v>150</v>
          </cell>
          <cell r="G174">
            <v>-11</v>
          </cell>
        </row>
        <row r="175">
          <cell r="A175">
            <v>3145</v>
          </cell>
          <cell r="C175">
            <v>190</v>
          </cell>
          <cell r="G175">
            <v>-18011.28</v>
          </cell>
        </row>
        <row r="176">
          <cell r="A176">
            <v>3145</v>
          </cell>
          <cell r="C176">
            <v>240</v>
          </cell>
          <cell r="G176">
            <v>0</v>
          </cell>
        </row>
        <row r="177">
          <cell r="A177">
            <v>3145</v>
          </cell>
          <cell r="C177">
            <v>340</v>
          </cell>
          <cell r="G177">
            <v>-51.99</v>
          </cell>
        </row>
        <row r="178">
          <cell r="A178">
            <v>3147</v>
          </cell>
          <cell r="C178">
            <v>100</v>
          </cell>
          <cell r="G178">
            <v>-58450</v>
          </cell>
        </row>
        <row r="179">
          <cell r="A179">
            <v>3147</v>
          </cell>
          <cell r="C179">
            <v>200</v>
          </cell>
          <cell r="G179">
            <v>-102750</v>
          </cell>
        </row>
        <row r="180">
          <cell r="A180">
            <v>3148</v>
          </cell>
          <cell r="C180">
            <v>100</v>
          </cell>
          <cell r="G180">
            <v>-31721.93</v>
          </cell>
        </row>
        <row r="181">
          <cell r="A181">
            <v>3148</v>
          </cell>
          <cell r="C181">
            <v>200</v>
          </cell>
          <cell r="G181">
            <v>-38996.36</v>
          </cell>
        </row>
        <row r="182">
          <cell r="A182">
            <v>3149</v>
          </cell>
          <cell r="C182">
            <v>100</v>
          </cell>
          <cell r="G182">
            <v>-27106</v>
          </cell>
        </row>
        <row r="183">
          <cell r="A183">
            <v>3149</v>
          </cell>
          <cell r="C183">
            <v>200</v>
          </cell>
          <cell r="G183">
            <v>-32418.85</v>
          </cell>
        </row>
        <row r="184">
          <cell r="A184">
            <v>3150</v>
          </cell>
          <cell r="C184">
            <v>110</v>
          </cell>
          <cell r="G184">
            <v>0</v>
          </cell>
        </row>
        <row r="185">
          <cell r="A185">
            <v>3150</v>
          </cell>
          <cell r="C185">
            <v>112</v>
          </cell>
          <cell r="G185">
            <v>0</v>
          </cell>
        </row>
        <row r="186">
          <cell r="A186">
            <v>3150</v>
          </cell>
          <cell r="C186">
            <v>210</v>
          </cell>
          <cell r="G186">
            <v>0</v>
          </cell>
        </row>
        <row r="187">
          <cell r="A187">
            <v>3246</v>
          </cell>
          <cell r="C187">
            <v>121</v>
          </cell>
          <cell r="G187">
            <v>0</v>
          </cell>
        </row>
        <row r="188">
          <cell r="A188">
            <v>3246</v>
          </cell>
          <cell r="C188">
            <v>220</v>
          </cell>
          <cell r="G188">
            <v>0</v>
          </cell>
        </row>
        <row r="189">
          <cell r="A189">
            <v>3247</v>
          </cell>
          <cell r="C189">
            <v>121</v>
          </cell>
          <cell r="G189">
            <v>0</v>
          </cell>
        </row>
        <row r="190">
          <cell r="A190">
            <v>3247</v>
          </cell>
          <cell r="C190">
            <v>220</v>
          </cell>
          <cell r="G190">
            <v>0</v>
          </cell>
        </row>
        <row r="191">
          <cell r="A191">
            <v>3248</v>
          </cell>
          <cell r="C191">
            <v>110</v>
          </cell>
          <cell r="G191">
            <v>-23484.37</v>
          </cell>
        </row>
        <row r="192">
          <cell r="A192">
            <v>3248</v>
          </cell>
          <cell r="C192">
            <v>112</v>
          </cell>
          <cell r="G192">
            <v>-16695.650000000001</v>
          </cell>
        </row>
        <row r="193">
          <cell r="A193">
            <v>3248</v>
          </cell>
          <cell r="C193">
            <v>120</v>
          </cell>
          <cell r="G193">
            <v>-61142.19</v>
          </cell>
        </row>
        <row r="194">
          <cell r="A194">
            <v>3248</v>
          </cell>
          <cell r="C194">
            <v>121</v>
          </cell>
          <cell r="G194">
            <v>0</v>
          </cell>
        </row>
        <row r="195">
          <cell r="A195">
            <v>3248</v>
          </cell>
          <cell r="C195">
            <v>122</v>
          </cell>
          <cell r="G195">
            <v>-8347.83</v>
          </cell>
        </row>
        <row r="196">
          <cell r="A196">
            <v>3248</v>
          </cell>
          <cell r="C196">
            <v>130</v>
          </cell>
          <cell r="G196">
            <v>0</v>
          </cell>
        </row>
        <row r="197">
          <cell r="A197">
            <v>3248</v>
          </cell>
          <cell r="C197">
            <v>132</v>
          </cell>
          <cell r="G197">
            <v>-8347.83</v>
          </cell>
        </row>
        <row r="198">
          <cell r="A198">
            <v>3248</v>
          </cell>
          <cell r="C198">
            <v>140</v>
          </cell>
          <cell r="G198">
            <v>-40387.5</v>
          </cell>
        </row>
        <row r="199">
          <cell r="A199">
            <v>3248</v>
          </cell>
          <cell r="C199">
            <v>142</v>
          </cell>
          <cell r="G199">
            <v>-8347.83</v>
          </cell>
        </row>
        <row r="200">
          <cell r="A200">
            <v>3248</v>
          </cell>
          <cell r="C200">
            <v>160</v>
          </cell>
          <cell r="G200">
            <v>-90871.88</v>
          </cell>
        </row>
        <row r="201">
          <cell r="A201">
            <v>3248</v>
          </cell>
          <cell r="C201">
            <v>162</v>
          </cell>
          <cell r="G201">
            <v>-13913.04</v>
          </cell>
        </row>
        <row r="202">
          <cell r="A202">
            <v>3248</v>
          </cell>
          <cell r="C202">
            <v>210</v>
          </cell>
          <cell r="G202">
            <v>-27000</v>
          </cell>
        </row>
        <row r="203">
          <cell r="A203">
            <v>3248</v>
          </cell>
          <cell r="C203">
            <v>220</v>
          </cell>
          <cell r="G203">
            <v>-39826.559999999998</v>
          </cell>
        </row>
        <row r="204">
          <cell r="A204">
            <v>3248</v>
          </cell>
          <cell r="C204">
            <v>230</v>
          </cell>
          <cell r="G204">
            <v>0</v>
          </cell>
        </row>
        <row r="205">
          <cell r="A205">
            <v>3248</v>
          </cell>
          <cell r="C205">
            <v>240</v>
          </cell>
          <cell r="G205">
            <v>-20193.75</v>
          </cell>
        </row>
        <row r="206">
          <cell r="A206">
            <v>3248</v>
          </cell>
          <cell r="C206">
            <v>260</v>
          </cell>
          <cell r="G206">
            <v>-60581.25</v>
          </cell>
        </row>
        <row r="207">
          <cell r="A207">
            <v>3248</v>
          </cell>
          <cell r="C207">
            <v>330</v>
          </cell>
          <cell r="G207">
            <v>0</v>
          </cell>
        </row>
        <row r="208">
          <cell r="A208">
            <v>3248</v>
          </cell>
          <cell r="C208">
            <v>340</v>
          </cell>
          <cell r="G208">
            <v>-20193.75</v>
          </cell>
        </row>
        <row r="209">
          <cell r="A209">
            <v>3248</v>
          </cell>
          <cell r="C209">
            <v>440</v>
          </cell>
          <cell r="G209">
            <v>-20193.75</v>
          </cell>
        </row>
        <row r="210">
          <cell r="A210">
            <v>3305</v>
          </cell>
          <cell r="C210">
            <v>140</v>
          </cell>
          <cell r="G210">
            <v>0</v>
          </cell>
        </row>
        <row r="211">
          <cell r="A211">
            <v>3305</v>
          </cell>
          <cell r="C211">
            <v>147</v>
          </cell>
          <cell r="G211">
            <v>0</v>
          </cell>
        </row>
        <row r="212">
          <cell r="A212">
            <v>3305</v>
          </cell>
          <cell r="C212">
            <v>240</v>
          </cell>
          <cell r="G212">
            <v>510.78</v>
          </cell>
        </row>
        <row r="213">
          <cell r="A213">
            <v>3305</v>
          </cell>
          <cell r="C213">
            <v>340</v>
          </cell>
          <cell r="G213">
            <v>1083.0999999999999</v>
          </cell>
        </row>
        <row r="214">
          <cell r="A214">
            <v>3305</v>
          </cell>
          <cell r="C214">
            <v>440</v>
          </cell>
          <cell r="G214">
            <v>528.79</v>
          </cell>
        </row>
        <row r="215">
          <cell r="A215">
            <v>8540</v>
          </cell>
          <cell r="C215">
            <v>110</v>
          </cell>
          <cell r="G215">
            <v>8106.16</v>
          </cell>
        </row>
        <row r="216">
          <cell r="A216">
            <v>8540</v>
          </cell>
          <cell r="C216">
            <v>130</v>
          </cell>
          <cell r="G216">
            <v>-1229.94</v>
          </cell>
        </row>
        <row r="217">
          <cell r="A217">
            <v>8540</v>
          </cell>
          <cell r="C217">
            <v>140</v>
          </cell>
          <cell r="G217">
            <v>1.18</v>
          </cell>
        </row>
        <row r="218">
          <cell r="A218">
            <v>8540</v>
          </cell>
          <cell r="C218">
            <v>160</v>
          </cell>
          <cell r="G218">
            <v>938.85</v>
          </cell>
        </row>
        <row r="219">
          <cell r="A219">
            <v>8540</v>
          </cell>
          <cell r="C219">
            <v>190</v>
          </cell>
          <cell r="G219">
            <v>-1044094.87</v>
          </cell>
        </row>
        <row r="220">
          <cell r="A220">
            <v>8540</v>
          </cell>
          <cell r="C220">
            <v>230</v>
          </cell>
          <cell r="G220">
            <v>0</v>
          </cell>
        </row>
        <row r="221">
          <cell r="A221">
            <v>8540</v>
          </cell>
          <cell r="C221">
            <v>240</v>
          </cell>
          <cell r="G221">
            <v>0</v>
          </cell>
        </row>
        <row r="222">
          <cell r="A222">
            <v>8540</v>
          </cell>
          <cell r="C222">
            <v>330</v>
          </cell>
          <cell r="G222">
            <v>0</v>
          </cell>
        </row>
        <row r="223">
          <cell r="A223" t="str">
            <v>3076R</v>
          </cell>
          <cell r="C223">
            <v>100</v>
          </cell>
          <cell r="G223">
            <v>0</v>
          </cell>
        </row>
        <row r="224">
          <cell r="A224" t="str">
            <v>3076R</v>
          </cell>
          <cell r="C224">
            <v>200</v>
          </cell>
          <cell r="G224">
            <v>0</v>
          </cell>
        </row>
        <row r="225">
          <cell r="A225" t="str">
            <v>3090R</v>
          </cell>
          <cell r="C225">
            <v>100</v>
          </cell>
          <cell r="G225">
            <v>-63476.88</v>
          </cell>
        </row>
        <row r="226">
          <cell r="A226" t="str">
            <v>3090R</v>
          </cell>
          <cell r="C226">
            <v>110</v>
          </cell>
          <cell r="G226">
            <v>-52600</v>
          </cell>
        </row>
        <row r="227">
          <cell r="A227" t="str">
            <v>3090R</v>
          </cell>
          <cell r="C227">
            <v>200</v>
          </cell>
          <cell r="G227">
            <v>-50742.49</v>
          </cell>
        </row>
        <row r="228">
          <cell r="A228" t="str">
            <v>3090R</v>
          </cell>
          <cell r="C228">
            <v>210</v>
          </cell>
          <cell r="G228">
            <v>0</v>
          </cell>
        </row>
        <row r="229">
          <cell r="A229" t="str">
            <v>3090RD</v>
          </cell>
          <cell r="C229">
            <v>110</v>
          </cell>
          <cell r="G229">
            <v>0</v>
          </cell>
        </row>
        <row r="230">
          <cell r="A230" t="str">
            <v>3090RD</v>
          </cell>
          <cell r="C230">
            <v>210</v>
          </cell>
          <cell r="G230">
            <v>0</v>
          </cell>
        </row>
        <row r="231">
          <cell r="A231" t="str">
            <v>3095R</v>
          </cell>
          <cell r="C231">
            <v>100</v>
          </cell>
          <cell r="G231">
            <v>-14101.56</v>
          </cell>
        </row>
        <row r="232">
          <cell r="A232" t="str">
            <v>3095R</v>
          </cell>
          <cell r="C232">
            <v>110</v>
          </cell>
          <cell r="G232">
            <v>-135438.26</v>
          </cell>
        </row>
        <row r="233">
          <cell r="A233" t="str">
            <v>3095R</v>
          </cell>
          <cell r="C233">
            <v>200</v>
          </cell>
          <cell r="G233">
            <v>-20021.830000000002</v>
          </cell>
        </row>
        <row r="234">
          <cell r="A234" t="str">
            <v>3095R</v>
          </cell>
          <cell r="C234">
            <v>210</v>
          </cell>
          <cell r="G234">
            <v>-229999.99</v>
          </cell>
        </row>
        <row r="235">
          <cell r="A235" t="str">
            <v>3095RD</v>
          </cell>
          <cell r="C235">
            <v>110</v>
          </cell>
          <cell r="G235">
            <v>4119.13</v>
          </cell>
        </row>
        <row r="236">
          <cell r="A236" t="str">
            <v>3095RD</v>
          </cell>
          <cell r="C236">
            <v>210</v>
          </cell>
          <cell r="G236">
            <v>2686.96</v>
          </cell>
        </row>
        <row r="237">
          <cell r="A237" t="str">
            <v>3105R</v>
          </cell>
          <cell r="C237">
            <v>100</v>
          </cell>
          <cell r="G237">
            <v>-5459.64</v>
          </cell>
        </row>
        <row r="238">
          <cell r="A238" t="str">
            <v>3105R</v>
          </cell>
          <cell r="C238">
            <v>110</v>
          </cell>
          <cell r="G238">
            <v>-40980.83</v>
          </cell>
        </row>
        <row r="239">
          <cell r="A239" t="str">
            <v>3105R</v>
          </cell>
          <cell r="C239">
            <v>200</v>
          </cell>
          <cell r="G239">
            <v>-17874.27</v>
          </cell>
        </row>
        <row r="240">
          <cell r="A240" t="str">
            <v>3105R</v>
          </cell>
          <cell r="C240">
            <v>210</v>
          </cell>
          <cell r="G240">
            <v>0</v>
          </cell>
        </row>
        <row r="241">
          <cell r="A241" t="str">
            <v>3105RD</v>
          </cell>
          <cell r="C241">
            <v>110</v>
          </cell>
          <cell r="G241">
            <v>0</v>
          </cell>
        </row>
        <row r="242">
          <cell r="A242" t="str">
            <v>3105RD</v>
          </cell>
          <cell r="C242">
            <v>210</v>
          </cell>
          <cell r="G242">
            <v>0</v>
          </cell>
        </row>
        <row r="243">
          <cell r="A243" t="str">
            <v>6090R#</v>
          </cell>
          <cell r="C243">
            <v>110</v>
          </cell>
          <cell r="G243">
            <v>1</v>
          </cell>
        </row>
        <row r="244">
          <cell r="A244" t="str">
            <v>6090R#</v>
          </cell>
          <cell r="C244">
            <v>210</v>
          </cell>
          <cell r="G244">
            <v>0</v>
          </cell>
        </row>
        <row r="245">
          <cell r="A245" t="str">
            <v>6095R#</v>
          </cell>
          <cell r="C245">
            <v>110</v>
          </cell>
          <cell r="G245">
            <v>3</v>
          </cell>
        </row>
        <row r="246">
          <cell r="A246" t="str">
            <v>6095R#</v>
          </cell>
          <cell r="C246">
            <v>210</v>
          </cell>
          <cell r="G246">
            <v>5</v>
          </cell>
        </row>
        <row r="247">
          <cell r="A247" t="str">
            <v>6105R#</v>
          </cell>
          <cell r="C247">
            <v>110</v>
          </cell>
          <cell r="G247">
            <v>1</v>
          </cell>
        </row>
        <row r="248">
          <cell r="A248" t="str">
            <v>6105R#</v>
          </cell>
          <cell r="C248">
            <v>210</v>
          </cell>
          <cell r="G248">
            <v>0</v>
          </cell>
        </row>
        <row r="249">
          <cell r="A249" t="str">
            <v>3002R</v>
          </cell>
          <cell r="C249">
            <v>100</v>
          </cell>
          <cell r="G249">
            <v>-3317.74</v>
          </cell>
        </row>
        <row r="250">
          <cell r="A250" t="str">
            <v>3002R</v>
          </cell>
          <cell r="C250">
            <v>110</v>
          </cell>
          <cell r="G250">
            <v>-59607.89</v>
          </cell>
        </row>
        <row r="251">
          <cell r="A251" t="str">
            <v>3002R</v>
          </cell>
          <cell r="C251">
            <v>200</v>
          </cell>
          <cell r="G251">
            <v>-726.99</v>
          </cell>
        </row>
        <row r="252">
          <cell r="A252" t="str">
            <v>3002R</v>
          </cell>
          <cell r="C252">
            <v>210</v>
          </cell>
          <cell r="G252">
            <v>-80144.800000000003</v>
          </cell>
        </row>
        <row r="253">
          <cell r="A253" t="str">
            <v>3002RD</v>
          </cell>
          <cell r="C253">
            <v>210</v>
          </cell>
          <cell r="G253">
            <v>430.43</v>
          </cell>
        </row>
        <row r="254">
          <cell r="A254" t="str">
            <v>3004R</v>
          </cell>
          <cell r="C254">
            <v>100</v>
          </cell>
          <cell r="G254">
            <v>0</v>
          </cell>
        </row>
        <row r="255">
          <cell r="A255" t="str">
            <v>3004R</v>
          </cell>
          <cell r="C255">
            <v>110</v>
          </cell>
          <cell r="G255">
            <v>0</v>
          </cell>
        </row>
        <row r="256">
          <cell r="A256" t="str">
            <v>3004R</v>
          </cell>
          <cell r="C256">
            <v>200</v>
          </cell>
          <cell r="G256">
            <v>-635.65</v>
          </cell>
        </row>
        <row r="257">
          <cell r="A257" t="str">
            <v>3004R</v>
          </cell>
          <cell r="C257">
            <v>210</v>
          </cell>
          <cell r="G257">
            <v>0</v>
          </cell>
        </row>
        <row r="258">
          <cell r="A258" t="str">
            <v>3004RD</v>
          </cell>
          <cell r="C258">
            <v>210</v>
          </cell>
          <cell r="G258">
            <v>0</v>
          </cell>
        </row>
        <row r="259">
          <cell r="A259" t="str">
            <v>3006R</v>
          </cell>
          <cell r="C259">
            <v>100</v>
          </cell>
          <cell r="G259">
            <v>-502.71</v>
          </cell>
        </row>
        <row r="260">
          <cell r="A260" t="str">
            <v>3006R</v>
          </cell>
          <cell r="C260">
            <v>110</v>
          </cell>
          <cell r="G260">
            <v>0</v>
          </cell>
        </row>
        <row r="261">
          <cell r="A261" t="str">
            <v>3006R</v>
          </cell>
          <cell r="C261">
            <v>200</v>
          </cell>
          <cell r="G261">
            <v>0</v>
          </cell>
        </row>
        <row r="262">
          <cell r="A262" t="str">
            <v>3006R</v>
          </cell>
          <cell r="C262">
            <v>210</v>
          </cell>
          <cell r="G262">
            <v>0</v>
          </cell>
        </row>
        <row r="263">
          <cell r="A263" t="str">
            <v>3006RD</v>
          </cell>
          <cell r="C263">
            <v>110</v>
          </cell>
          <cell r="G263">
            <v>0</v>
          </cell>
        </row>
        <row r="264">
          <cell r="A264" t="str">
            <v>3006RD</v>
          </cell>
          <cell r="C264">
            <v>210</v>
          </cell>
          <cell r="G264">
            <v>0</v>
          </cell>
        </row>
        <row r="265">
          <cell r="A265" t="str">
            <v>3007R</v>
          </cell>
          <cell r="C265">
            <v>100</v>
          </cell>
          <cell r="G265">
            <v>0</v>
          </cell>
        </row>
        <row r="266">
          <cell r="A266" t="str">
            <v>3007R</v>
          </cell>
          <cell r="C266">
            <v>110</v>
          </cell>
          <cell r="G266">
            <v>0</v>
          </cell>
        </row>
        <row r="267">
          <cell r="A267" t="str">
            <v>3007R</v>
          </cell>
          <cell r="C267">
            <v>210</v>
          </cell>
          <cell r="G267">
            <v>0</v>
          </cell>
        </row>
        <row r="268">
          <cell r="A268" t="str">
            <v>3007RD</v>
          </cell>
          <cell r="C268">
            <v>110</v>
          </cell>
          <cell r="G268">
            <v>0</v>
          </cell>
        </row>
        <row r="269">
          <cell r="A269" t="str">
            <v>3007RD</v>
          </cell>
          <cell r="C269">
            <v>210</v>
          </cell>
          <cell r="G269">
            <v>0</v>
          </cell>
        </row>
        <row r="270">
          <cell r="A270" t="str">
            <v>3008R</v>
          </cell>
          <cell r="C270">
            <v>100</v>
          </cell>
          <cell r="G270">
            <v>0</v>
          </cell>
        </row>
        <row r="271">
          <cell r="A271" t="str">
            <v>3008R</v>
          </cell>
          <cell r="C271">
            <v>110</v>
          </cell>
          <cell r="G271">
            <v>0</v>
          </cell>
        </row>
        <row r="272">
          <cell r="A272" t="str">
            <v>3008R</v>
          </cell>
          <cell r="C272">
            <v>210</v>
          </cell>
          <cell r="G272">
            <v>0</v>
          </cell>
        </row>
        <row r="273">
          <cell r="A273" t="str">
            <v>3008RD</v>
          </cell>
          <cell r="C273">
            <v>210</v>
          </cell>
          <cell r="G273">
            <v>0</v>
          </cell>
        </row>
        <row r="274">
          <cell r="A274" t="str">
            <v>3010R</v>
          </cell>
          <cell r="C274">
            <v>100</v>
          </cell>
          <cell r="G274">
            <v>0</v>
          </cell>
        </row>
        <row r="275">
          <cell r="A275" t="str">
            <v>3010R</v>
          </cell>
          <cell r="C275">
            <v>110</v>
          </cell>
          <cell r="G275">
            <v>0</v>
          </cell>
        </row>
        <row r="276">
          <cell r="A276" t="str">
            <v>3010R</v>
          </cell>
          <cell r="C276">
            <v>200</v>
          </cell>
          <cell r="G276">
            <v>0</v>
          </cell>
        </row>
        <row r="277">
          <cell r="A277" t="str">
            <v>3011R</v>
          </cell>
          <cell r="C277">
            <v>110</v>
          </cell>
          <cell r="G277">
            <v>0</v>
          </cell>
        </row>
        <row r="278">
          <cell r="A278" t="str">
            <v>3011R</v>
          </cell>
          <cell r="C278">
            <v>210</v>
          </cell>
          <cell r="G278">
            <v>0</v>
          </cell>
        </row>
        <row r="279">
          <cell r="A279" t="str">
            <v>3011RD</v>
          </cell>
          <cell r="C279">
            <v>110</v>
          </cell>
          <cell r="G279">
            <v>0</v>
          </cell>
        </row>
        <row r="280">
          <cell r="A280" t="str">
            <v>3037R</v>
          </cell>
          <cell r="C280">
            <v>110</v>
          </cell>
          <cell r="G280">
            <v>0</v>
          </cell>
        </row>
        <row r="281">
          <cell r="A281" t="str">
            <v>3037RD</v>
          </cell>
          <cell r="C281">
            <v>110</v>
          </cell>
          <cell r="G281">
            <v>0</v>
          </cell>
        </row>
        <row r="282">
          <cell r="A282" t="str">
            <v>3039R</v>
          </cell>
          <cell r="C282">
            <v>112</v>
          </cell>
          <cell r="G282">
            <v>-66539.09</v>
          </cell>
        </row>
        <row r="283">
          <cell r="A283" t="str">
            <v>3039RD</v>
          </cell>
          <cell r="C283">
            <v>112</v>
          </cell>
          <cell r="G283">
            <v>0</v>
          </cell>
        </row>
        <row r="284">
          <cell r="A284" t="str">
            <v>3040R</v>
          </cell>
          <cell r="C284">
            <v>112</v>
          </cell>
          <cell r="G284">
            <v>-321757.07</v>
          </cell>
        </row>
        <row r="285">
          <cell r="A285" t="str">
            <v>3040RD</v>
          </cell>
          <cell r="C285">
            <v>112</v>
          </cell>
          <cell r="G285">
            <v>4069.57</v>
          </cell>
        </row>
        <row r="286">
          <cell r="A286" t="str">
            <v>3042R</v>
          </cell>
          <cell r="C286">
            <v>112</v>
          </cell>
          <cell r="G286">
            <v>-70956.52</v>
          </cell>
        </row>
        <row r="287">
          <cell r="A287" t="str">
            <v>3042RD</v>
          </cell>
          <cell r="C287">
            <v>112</v>
          </cell>
          <cell r="G287">
            <v>1400</v>
          </cell>
        </row>
        <row r="288">
          <cell r="A288" t="str">
            <v>3046R</v>
          </cell>
          <cell r="C288">
            <v>112</v>
          </cell>
          <cell r="G288">
            <v>0</v>
          </cell>
        </row>
        <row r="289">
          <cell r="A289" t="str">
            <v>3046RD</v>
          </cell>
          <cell r="C289">
            <v>112</v>
          </cell>
          <cell r="G289">
            <v>0</v>
          </cell>
        </row>
        <row r="290">
          <cell r="A290" t="str">
            <v>3048R</v>
          </cell>
          <cell r="C290">
            <v>112</v>
          </cell>
          <cell r="G290">
            <v>0</v>
          </cell>
        </row>
        <row r="291">
          <cell r="A291" t="str">
            <v>3048RD</v>
          </cell>
          <cell r="C291">
            <v>112</v>
          </cell>
          <cell r="G291">
            <v>0</v>
          </cell>
        </row>
        <row r="292">
          <cell r="A292" t="str">
            <v>3049R</v>
          </cell>
          <cell r="C292">
            <v>112</v>
          </cell>
          <cell r="G292">
            <v>-96074.05</v>
          </cell>
        </row>
        <row r="293">
          <cell r="A293" t="str">
            <v>3049RD</v>
          </cell>
          <cell r="C293">
            <v>112</v>
          </cell>
          <cell r="G293">
            <v>14521.74</v>
          </cell>
        </row>
        <row r="294">
          <cell r="A294" t="str">
            <v>3050R</v>
          </cell>
          <cell r="C294">
            <v>112</v>
          </cell>
          <cell r="G294">
            <v>-221739.12</v>
          </cell>
        </row>
        <row r="295">
          <cell r="A295" t="str">
            <v>3050RD</v>
          </cell>
          <cell r="C295">
            <v>112</v>
          </cell>
          <cell r="G295">
            <v>4347.83</v>
          </cell>
        </row>
        <row r="296">
          <cell r="A296" t="str">
            <v>3051R</v>
          </cell>
          <cell r="C296">
            <v>112</v>
          </cell>
          <cell r="G296">
            <v>0</v>
          </cell>
        </row>
        <row r="297">
          <cell r="A297" t="str">
            <v>3051RD</v>
          </cell>
          <cell r="C297">
            <v>112</v>
          </cell>
          <cell r="G297">
            <v>0</v>
          </cell>
        </row>
        <row r="298">
          <cell r="A298" t="str">
            <v>3052R</v>
          </cell>
          <cell r="C298">
            <v>112</v>
          </cell>
          <cell r="G298">
            <v>0</v>
          </cell>
        </row>
        <row r="299">
          <cell r="A299" t="str">
            <v>3052RD</v>
          </cell>
          <cell r="C299">
            <v>112</v>
          </cell>
          <cell r="G299">
            <v>0</v>
          </cell>
        </row>
        <row r="300">
          <cell r="A300" t="str">
            <v>3054R</v>
          </cell>
          <cell r="C300">
            <v>112</v>
          </cell>
          <cell r="G300">
            <v>-83913.04</v>
          </cell>
        </row>
        <row r="301">
          <cell r="A301" t="str">
            <v>3054RD</v>
          </cell>
          <cell r="C301">
            <v>112</v>
          </cell>
          <cell r="G301">
            <v>0</v>
          </cell>
        </row>
        <row r="302">
          <cell r="A302">
            <v>3060</v>
          </cell>
          <cell r="C302">
            <v>110</v>
          </cell>
          <cell r="G302">
            <v>-11665.2</v>
          </cell>
        </row>
        <row r="303">
          <cell r="A303">
            <v>3060</v>
          </cell>
          <cell r="C303">
            <v>210</v>
          </cell>
          <cell r="G303">
            <v>-56929.15</v>
          </cell>
        </row>
        <row r="304">
          <cell r="A304" t="str">
            <v>3061R</v>
          </cell>
          <cell r="C304">
            <v>112</v>
          </cell>
          <cell r="G304">
            <v>-504113.05</v>
          </cell>
        </row>
        <row r="305">
          <cell r="A305" t="str">
            <v>3061RD</v>
          </cell>
          <cell r="C305">
            <v>112</v>
          </cell>
          <cell r="G305">
            <v>880</v>
          </cell>
        </row>
        <row r="306">
          <cell r="A306" t="str">
            <v>3063R</v>
          </cell>
          <cell r="C306">
            <v>112</v>
          </cell>
          <cell r="G306">
            <v>-60860.87</v>
          </cell>
        </row>
        <row r="307">
          <cell r="A307" t="str">
            <v>3063RD</v>
          </cell>
          <cell r="C307">
            <v>112</v>
          </cell>
          <cell r="G307">
            <v>860.87</v>
          </cell>
        </row>
        <row r="308">
          <cell r="A308" t="str">
            <v>3064R</v>
          </cell>
          <cell r="C308">
            <v>112</v>
          </cell>
          <cell r="G308">
            <v>0</v>
          </cell>
        </row>
        <row r="309">
          <cell r="A309" t="str">
            <v>3064RD</v>
          </cell>
          <cell r="C309">
            <v>112</v>
          </cell>
          <cell r="G309">
            <v>0</v>
          </cell>
        </row>
        <row r="310">
          <cell r="A310" t="str">
            <v>3070R</v>
          </cell>
          <cell r="C310">
            <v>112</v>
          </cell>
          <cell r="G310">
            <v>-125304.34</v>
          </cell>
        </row>
        <row r="311">
          <cell r="A311" t="str">
            <v>3070RD</v>
          </cell>
          <cell r="C311">
            <v>112</v>
          </cell>
          <cell r="G311">
            <v>1043.48</v>
          </cell>
        </row>
        <row r="312">
          <cell r="A312" t="str">
            <v>3071R</v>
          </cell>
          <cell r="C312">
            <v>112</v>
          </cell>
          <cell r="G312">
            <v>-134518.79</v>
          </cell>
        </row>
        <row r="313">
          <cell r="A313" t="str">
            <v>3071RD</v>
          </cell>
          <cell r="C313">
            <v>112</v>
          </cell>
          <cell r="G313">
            <v>956.52</v>
          </cell>
        </row>
        <row r="314">
          <cell r="A314" t="str">
            <v>3074R</v>
          </cell>
          <cell r="C314">
            <v>112</v>
          </cell>
          <cell r="G314">
            <v>-294782.76</v>
          </cell>
        </row>
        <row r="315">
          <cell r="A315" t="str">
            <v>3074RD</v>
          </cell>
          <cell r="C315">
            <v>112</v>
          </cell>
          <cell r="G315">
            <v>7130.44</v>
          </cell>
        </row>
        <row r="316">
          <cell r="A316" t="str">
            <v>3075R</v>
          </cell>
          <cell r="C316">
            <v>100</v>
          </cell>
          <cell r="G316">
            <v>-494.77</v>
          </cell>
        </row>
        <row r="317">
          <cell r="A317" t="str">
            <v>3075R</v>
          </cell>
          <cell r="C317">
            <v>200</v>
          </cell>
          <cell r="G317">
            <v>-380</v>
          </cell>
        </row>
        <row r="318">
          <cell r="A318" t="str">
            <v>3080R</v>
          </cell>
          <cell r="C318">
            <v>100</v>
          </cell>
          <cell r="G318">
            <v>-1094.78</v>
          </cell>
        </row>
        <row r="319">
          <cell r="A319" t="str">
            <v>3080R</v>
          </cell>
          <cell r="C319">
            <v>110</v>
          </cell>
          <cell r="G319">
            <v>0</v>
          </cell>
        </row>
        <row r="320">
          <cell r="A320" t="str">
            <v>3080R</v>
          </cell>
          <cell r="C320">
            <v>200</v>
          </cell>
          <cell r="G320">
            <v>-1164.82</v>
          </cell>
        </row>
        <row r="321">
          <cell r="A321" t="str">
            <v>3080R</v>
          </cell>
          <cell r="C321">
            <v>210</v>
          </cell>
          <cell r="G321">
            <v>0</v>
          </cell>
        </row>
        <row r="322">
          <cell r="A322" t="str">
            <v>3080RD</v>
          </cell>
          <cell r="C322">
            <v>200</v>
          </cell>
          <cell r="G322">
            <v>0</v>
          </cell>
        </row>
        <row r="323">
          <cell r="A323" t="str">
            <v>3080RD</v>
          </cell>
          <cell r="C323">
            <v>210</v>
          </cell>
          <cell r="G323">
            <v>0</v>
          </cell>
        </row>
        <row r="324">
          <cell r="A324" t="str">
            <v>3082R</v>
          </cell>
          <cell r="C324">
            <v>112</v>
          </cell>
          <cell r="G324">
            <v>-377694.78</v>
          </cell>
        </row>
        <row r="325">
          <cell r="A325" t="str">
            <v>3082rd</v>
          </cell>
          <cell r="C325">
            <v>112</v>
          </cell>
          <cell r="G325">
            <v>6173.91</v>
          </cell>
        </row>
        <row r="326">
          <cell r="A326" t="str">
            <v>3083R</v>
          </cell>
          <cell r="C326">
            <v>100</v>
          </cell>
          <cell r="G326">
            <v>-3547.34</v>
          </cell>
        </row>
        <row r="327">
          <cell r="A327" t="str">
            <v>3083R</v>
          </cell>
          <cell r="C327">
            <v>110</v>
          </cell>
          <cell r="G327">
            <v>-35904.35</v>
          </cell>
        </row>
        <row r="328">
          <cell r="A328" t="str">
            <v>3083R</v>
          </cell>
          <cell r="C328">
            <v>200</v>
          </cell>
          <cell r="G328">
            <v>-594.30999999999995</v>
          </cell>
        </row>
        <row r="329">
          <cell r="A329" t="str">
            <v>3083R</v>
          </cell>
          <cell r="C329">
            <v>210</v>
          </cell>
          <cell r="G329">
            <v>0</v>
          </cell>
        </row>
        <row r="330">
          <cell r="A330" t="str">
            <v>3083RD</v>
          </cell>
          <cell r="C330">
            <v>110</v>
          </cell>
          <cell r="G330">
            <v>1130.43</v>
          </cell>
        </row>
        <row r="331">
          <cell r="A331" t="str">
            <v>3083RD</v>
          </cell>
          <cell r="C331">
            <v>210</v>
          </cell>
          <cell r="G331">
            <v>0</v>
          </cell>
        </row>
        <row r="332">
          <cell r="A332" t="str">
            <v>3085R</v>
          </cell>
          <cell r="C332">
            <v>100</v>
          </cell>
          <cell r="G332">
            <v>-8014.47</v>
          </cell>
        </row>
        <row r="333">
          <cell r="A333" t="str">
            <v>3085R</v>
          </cell>
          <cell r="C333">
            <v>110</v>
          </cell>
          <cell r="G333">
            <v>-50869.57</v>
          </cell>
        </row>
        <row r="334">
          <cell r="A334" t="str">
            <v>3085R</v>
          </cell>
          <cell r="C334">
            <v>200</v>
          </cell>
          <cell r="G334">
            <v>-6994.38</v>
          </cell>
        </row>
        <row r="335">
          <cell r="A335" t="str">
            <v>3085R</v>
          </cell>
          <cell r="C335">
            <v>210</v>
          </cell>
          <cell r="G335">
            <v>0</v>
          </cell>
        </row>
        <row r="336">
          <cell r="A336" t="str">
            <v>3085RD</v>
          </cell>
          <cell r="C336">
            <v>110</v>
          </cell>
          <cell r="G336">
            <v>173.91</v>
          </cell>
        </row>
        <row r="337">
          <cell r="A337" t="str">
            <v>3085RD</v>
          </cell>
          <cell r="C337">
            <v>210</v>
          </cell>
          <cell r="G337">
            <v>0</v>
          </cell>
        </row>
        <row r="338">
          <cell r="A338" t="str">
            <v>3087R</v>
          </cell>
          <cell r="C338">
            <v>100</v>
          </cell>
          <cell r="G338">
            <v>-4661.26</v>
          </cell>
        </row>
        <row r="339">
          <cell r="A339" t="str">
            <v>3087R</v>
          </cell>
          <cell r="C339">
            <v>110</v>
          </cell>
          <cell r="G339">
            <v>-136517.39000000001</v>
          </cell>
        </row>
        <row r="340">
          <cell r="A340" t="str">
            <v>3087R</v>
          </cell>
          <cell r="C340">
            <v>200</v>
          </cell>
          <cell r="G340">
            <v>0</v>
          </cell>
        </row>
        <row r="341">
          <cell r="A341" t="str">
            <v>3087R</v>
          </cell>
          <cell r="C341">
            <v>210</v>
          </cell>
          <cell r="G341">
            <v>0</v>
          </cell>
        </row>
        <row r="342">
          <cell r="A342" t="str">
            <v>3087RD</v>
          </cell>
          <cell r="C342">
            <v>110</v>
          </cell>
          <cell r="G342">
            <v>0</v>
          </cell>
        </row>
        <row r="343">
          <cell r="A343" t="str">
            <v>3087RD</v>
          </cell>
          <cell r="C343">
            <v>210</v>
          </cell>
          <cell r="G343">
            <v>0</v>
          </cell>
        </row>
        <row r="344">
          <cell r="A344" t="str">
            <v>3088R</v>
          </cell>
          <cell r="C344">
            <v>100</v>
          </cell>
          <cell r="G344">
            <v>0</v>
          </cell>
        </row>
        <row r="345">
          <cell r="A345" t="str">
            <v>3088R</v>
          </cell>
          <cell r="C345">
            <v>110</v>
          </cell>
          <cell r="G345">
            <v>0</v>
          </cell>
        </row>
        <row r="346">
          <cell r="A346" t="str">
            <v>3088R</v>
          </cell>
          <cell r="C346">
            <v>200</v>
          </cell>
          <cell r="G346">
            <v>0</v>
          </cell>
        </row>
        <row r="347">
          <cell r="A347" t="str">
            <v>3088R</v>
          </cell>
          <cell r="C347">
            <v>210</v>
          </cell>
          <cell r="G347">
            <v>0</v>
          </cell>
        </row>
        <row r="348">
          <cell r="A348" t="str">
            <v>3088RD</v>
          </cell>
          <cell r="C348">
            <v>210</v>
          </cell>
          <cell r="G348">
            <v>0</v>
          </cell>
        </row>
        <row r="349">
          <cell r="A349" t="str">
            <v>6002R#</v>
          </cell>
          <cell r="C349">
            <v>110</v>
          </cell>
          <cell r="G349">
            <v>2</v>
          </cell>
        </row>
        <row r="350">
          <cell r="A350" t="str">
            <v>6002R#</v>
          </cell>
          <cell r="C350">
            <v>210</v>
          </cell>
          <cell r="G350">
            <v>3</v>
          </cell>
        </row>
        <row r="351">
          <cell r="A351" t="str">
            <v>6004R#</v>
          </cell>
          <cell r="C351">
            <v>110</v>
          </cell>
          <cell r="G351">
            <v>0</v>
          </cell>
        </row>
        <row r="352">
          <cell r="A352" t="str">
            <v>6004R#</v>
          </cell>
          <cell r="C352">
            <v>210</v>
          </cell>
          <cell r="G352">
            <v>0</v>
          </cell>
        </row>
        <row r="353">
          <cell r="A353" t="str">
            <v>6006R#</v>
          </cell>
          <cell r="C353">
            <v>110</v>
          </cell>
          <cell r="G353">
            <v>0</v>
          </cell>
        </row>
        <row r="354">
          <cell r="A354" t="str">
            <v>6006R#</v>
          </cell>
          <cell r="C354">
            <v>210</v>
          </cell>
          <cell r="G354">
            <v>0</v>
          </cell>
        </row>
        <row r="355">
          <cell r="A355" t="str">
            <v>6007R#</v>
          </cell>
          <cell r="C355">
            <v>110</v>
          </cell>
          <cell r="G355">
            <v>0</v>
          </cell>
        </row>
        <row r="356">
          <cell r="A356" t="str">
            <v>6007R#</v>
          </cell>
          <cell r="C356">
            <v>210</v>
          </cell>
          <cell r="G356">
            <v>0</v>
          </cell>
        </row>
        <row r="357">
          <cell r="A357" t="str">
            <v>6008R#</v>
          </cell>
          <cell r="C357">
            <v>110</v>
          </cell>
          <cell r="G357">
            <v>0</v>
          </cell>
        </row>
        <row r="358">
          <cell r="A358" t="str">
            <v>6008R#</v>
          </cell>
          <cell r="C358">
            <v>210</v>
          </cell>
          <cell r="G358">
            <v>0</v>
          </cell>
        </row>
        <row r="359">
          <cell r="A359" t="str">
            <v>6010R#</v>
          </cell>
          <cell r="C359">
            <v>110</v>
          </cell>
          <cell r="G359">
            <v>0</v>
          </cell>
        </row>
        <row r="360">
          <cell r="A360" t="str">
            <v>6011R#</v>
          </cell>
          <cell r="C360">
            <v>110</v>
          </cell>
          <cell r="G360">
            <v>0</v>
          </cell>
        </row>
        <row r="361">
          <cell r="A361" t="str">
            <v>6011R#</v>
          </cell>
          <cell r="C361">
            <v>210</v>
          </cell>
          <cell r="G361">
            <v>0</v>
          </cell>
        </row>
        <row r="362">
          <cell r="A362" t="str">
            <v>6037R#</v>
          </cell>
          <cell r="C362">
            <v>110</v>
          </cell>
          <cell r="G362">
            <v>0</v>
          </cell>
        </row>
        <row r="363">
          <cell r="A363" t="str">
            <v>6039R#</v>
          </cell>
          <cell r="C363">
            <v>112</v>
          </cell>
          <cell r="G363">
            <v>1</v>
          </cell>
        </row>
        <row r="364">
          <cell r="A364" t="str">
            <v>6040R#</v>
          </cell>
          <cell r="C364">
            <v>112</v>
          </cell>
          <cell r="G364">
            <v>2</v>
          </cell>
        </row>
        <row r="365">
          <cell r="A365" t="str">
            <v>6042R#</v>
          </cell>
          <cell r="C365">
            <v>112</v>
          </cell>
          <cell r="G365">
            <v>1</v>
          </cell>
        </row>
        <row r="366">
          <cell r="A366" t="str">
            <v>6046R#</v>
          </cell>
          <cell r="C366">
            <v>112</v>
          </cell>
          <cell r="G366">
            <v>3</v>
          </cell>
        </row>
        <row r="367">
          <cell r="A367" t="str">
            <v>6048R#</v>
          </cell>
          <cell r="C367">
            <v>112</v>
          </cell>
          <cell r="G367">
            <v>0</v>
          </cell>
        </row>
        <row r="368">
          <cell r="A368" t="str">
            <v>6049R#</v>
          </cell>
          <cell r="C368">
            <v>112</v>
          </cell>
          <cell r="G368">
            <v>1</v>
          </cell>
        </row>
        <row r="369">
          <cell r="A369" t="str">
            <v>6050R#</v>
          </cell>
          <cell r="C369">
            <v>112</v>
          </cell>
          <cell r="G369">
            <v>2</v>
          </cell>
        </row>
        <row r="370">
          <cell r="A370" t="str">
            <v>6051R#</v>
          </cell>
          <cell r="C370">
            <v>112</v>
          </cell>
          <cell r="G370">
            <v>0</v>
          </cell>
        </row>
        <row r="371">
          <cell r="A371" t="str">
            <v>6052R#</v>
          </cell>
          <cell r="C371">
            <v>112</v>
          </cell>
          <cell r="G371">
            <v>0</v>
          </cell>
        </row>
        <row r="372">
          <cell r="A372" t="str">
            <v>6054R#</v>
          </cell>
          <cell r="C372">
            <v>112</v>
          </cell>
          <cell r="G372">
            <v>1</v>
          </cell>
        </row>
        <row r="373">
          <cell r="A373" t="str">
            <v>6058R#</v>
          </cell>
          <cell r="C373">
            <v>112</v>
          </cell>
          <cell r="G373">
            <v>0</v>
          </cell>
        </row>
        <row r="374">
          <cell r="A374" t="str">
            <v>6060#</v>
          </cell>
          <cell r="C374">
            <v>110</v>
          </cell>
          <cell r="G374">
            <v>5</v>
          </cell>
        </row>
        <row r="375">
          <cell r="A375" t="str">
            <v>6060#</v>
          </cell>
          <cell r="C375">
            <v>210</v>
          </cell>
          <cell r="G375">
            <v>14</v>
          </cell>
        </row>
        <row r="376">
          <cell r="A376" t="str">
            <v>6061R#</v>
          </cell>
          <cell r="C376">
            <v>112</v>
          </cell>
          <cell r="G376">
            <v>3</v>
          </cell>
        </row>
        <row r="377">
          <cell r="A377" t="str">
            <v>6063R#</v>
          </cell>
          <cell r="C377">
            <v>112</v>
          </cell>
          <cell r="G377">
            <v>1</v>
          </cell>
        </row>
        <row r="378">
          <cell r="A378" t="str">
            <v>6070R#</v>
          </cell>
          <cell r="C378">
            <v>112</v>
          </cell>
          <cell r="G378">
            <v>2</v>
          </cell>
        </row>
        <row r="379">
          <cell r="A379" t="str">
            <v>6071R#</v>
          </cell>
          <cell r="C379">
            <v>112</v>
          </cell>
          <cell r="G379">
            <v>2</v>
          </cell>
        </row>
        <row r="380">
          <cell r="A380" t="str">
            <v>6074R#</v>
          </cell>
          <cell r="C380">
            <v>112</v>
          </cell>
          <cell r="G380">
            <v>3</v>
          </cell>
        </row>
        <row r="381">
          <cell r="A381" t="str">
            <v>6080R#</v>
          </cell>
          <cell r="C381">
            <v>110</v>
          </cell>
          <cell r="G381">
            <v>0</v>
          </cell>
        </row>
        <row r="382">
          <cell r="A382" t="str">
            <v>6080R#</v>
          </cell>
          <cell r="C382">
            <v>210</v>
          </cell>
          <cell r="G382">
            <v>0</v>
          </cell>
        </row>
        <row r="383">
          <cell r="A383" t="str">
            <v>6082R#</v>
          </cell>
          <cell r="C383">
            <v>112</v>
          </cell>
          <cell r="G383">
            <v>3</v>
          </cell>
        </row>
        <row r="384">
          <cell r="A384" t="str">
            <v>6083R#</v>
          </cell>
          <cell r="C384">
            <v>110</v>
          </cell>
          <cell r="G384">
            <v>1</v>
          </cell>
        </row>
        <row r="385">
          <cell r="A385" t="str">
            <v>6083R#</v>
          </cell>
          <cell r="C385">
            <v>210</v>
          </cell>
          <cell r="G385">
            <v>0</v>
          </cell>
        </row>
        <row r="386">
          <cell r="A386" t="str">
            <v>6085R#</v>
          </cell>
          <cell r="C386">
            <v>110</v>
          </cell>
          <cell r="G386">
            <v>1</v>
          </cell>
        </row>
        <row r="387">
          <cell r="A387" t="str">
            <v>6085R#</v>
          </cell>
          <cell r="C387">
            <v>210</v>
          </cell>
          <cell r="G387">
            <v>0</v>
          </cell>
        </row>
        <row r="388">
          <cell r="A388" t="str">
            <v>6087R#</v>
          </cell>
          <cell r="C388">
            <v>110</v>
          </cell>
          <cell r="G388">
            <v>2</v>
          </cell>
        </row>
        <row r="389">
          <cell r="A389" t="str">
            <v>6087R#</v>
          </cell>
          <cell r="C389">
            <v>210</v>
          </cell>
          <cell r="G389">
            <v>0</v>
          </cell>
        </row>
        <row r="390">
          <cell r="A390" t="str">
            <v>6088R#</v>
          </cell>
          <cell r="C390">
            <v>110</v>
          </cell>
          <cell r="G390">
            <v>0</v>
          </cell>
        </row>
        <row r="391">
          <cell r="A391" t="str">
            <v>6088R#</v>
          </cell>
          <cell r="C391">
            <v>210</v>
          </cell>
          <cell r="G391">
            <v>0</v>
          </cell>
        </row>
        <row r="392">
          <cell r="A392" t="str">
            <v>6142#</v>
          </cell>
          <cell r="C392">
            <v>100</v>
          </cell>
          <cell r="G392">
            <v>72</v>
          </cell>
        </row>
        <row r="393">
          <cell r="A393" t="str">
            <v>6142#</v>
          </cell>
          <cell r="C393">
            <v>200</v>
          </cell>
          <cell r="G393">
            <v>81</v>
          </cell>
        </row>
        <row r="394">
          <cell r="A394" t="str">
            <v>3165R</v>
          </cell>
          <cell r="C394">
            <v>160</v>
          </cell>
          <cell r="G394">
            <v>-28759.77</v>
          </cell>
        </row>
        <row r="395">
          <cell r="A395" t="str">
            <v>3165R</v>
          </cell>
          <cell r="C395">
            <v>162</v>
          </cell>
          <cell r="G395">
            <v>-7145.81</v>
          </cell>
        </row>
        <row r="396">
          <cell r="A396" t="str">
            <v>3165R</v>
          </cell>
          <cell r="C396">
            <v>260</v>
          </cell>
          <cell r="G396">
            <v>-33169.980000000003</v>
          </cell>
        </row>
        <row r="397">
          <cell r="A397" t="str">
            <v>3175R</v>
          </cell>
          <cell r="C397">
            <v>160</v>
          </cell>
          <cell r="G397">
            <v>-2420.36</v>
          </cell>
        </row>
        <row r="398">
          <cell r="A398" t="str">
            <v>3175R</v>
          </cell>
          <cell r="C398">
            <v>162</v>
          </cell>
          <cell r="G398">
            <v>-806.79</v>
          </cell>
        </row>
        <row r="399">
          <cell r="A399" t="str">
            <v>3175R</v>
          </cell>
          <cell r="C399">
            <v>260</v>
          </cell>
          <cell r="G399">
            <v>-2238.8000000000002</v>
          </cell>
        </row>
        <row r="400">
          <cell r="A400" t="str">
            <v>3180R</v>
          </cell>
          <cell r="C400">
            <v>160</v>
          </cell>
          <cell r="G400">
            <v>-29299.94</v>
          </cell>
        </row>
        <row r="401">
          <cell r="A401" t="str">
            <v>3180R</v>
          </cell>
          <cell r="C401">
            <v>260</v>
          </cell>
          <cell r="G401">
            <v>-19833.009999999998</v>
          </cell>
        </row>
        <row r="402">
          <cell r="A402">
            <v>3190</v>
          </cell>
          <cell r="C402">
            <v>160</v>
          </cell>
          <cell r="G402">
            <v>-15434.77</v>
          </cell>
        </row>
        <row r="403">
          <cell r="A403">
            <v>3190</v>
          </cell>
          <cell r="C403">
            <v>162</v>
          </cell>
          <cell r="G403">
            <v>-3847.85</v>
          </cell>
        </row>
        <row r="404">
          <cell r="A404">
            <v>3190</v>
          </cell>
          <cell r="C404">
            <v>260</v>
          </cell>
          <cell r="G404">
            <v>-10007.36</v>
          </cell>
        </row>
        <row r="405">
          <cell r="A405">
            <v>3195</v>
          </cell>
          <cell r="C405">
            <v>160</v>
          </cell>
          <cell r="G405">
            <v>-5650.83</v>
          </cell>
        </row>
        <row r="406">
          <cell r="A406">
            <v>3195</v>
          </cell>
          <cell r="C406">
            <v>162</v>
          </cell>
          <cell r="G406">
            <v>0</v>
          </cell>
        </row>
        <row r="407">
          <cell r="A407">
            <v>3195</v>
          </cell>
          <cell r="C407">
            <v>260</v>
          </cell>
          <cell r="G407">
            <v>-5004.79</v>
          </cell>
        </row>
        <row r="408">
          <cell r="A408">
            <v>3260</v>
          </cell>
          <cell r="C408">
            <v>160</v>
          </cell>
          <cell r="G408">
            <v>-22551.39</v>
          </cell>
        </row>
        <row r="409">
          <cell r="A409">
            <v>3260</v>
          </cell>
          <cell r="C409">
            <v>162</v>
          </cell>
          <cell r="G409">
            <v>-6241.86</v>
          </cell>
        </row>
        <row r="410">
          <cell r="A410">
            <v>3260</v>
          </cell>
          <cell r="C410">
            <v>260</v>
          </cell>
          <cell r="G410">
            <v>-6415.78</v>
          </cell>
        </row>
        <row r="411">
          <cell r="A411">
            <v>3261</v>
          </cell>
          <cell r="C411">
            <v>160</v>
          </cell>
          <cell r="G411">
            <v>-10674.39</v>
          </cell>
        </row>
        <row r="412">
          <cell r="A412">
            <v>3270</v>
          </cell>
          <cell r="C412">
            <v>160</v>
          </cell>
          <cell r="G412">
            <v>-2218.66</v>
          </cell>
        </row>
        <row r="413">
          <cell r="A413">
            <v>3270</v>
          </cell>
          <cell r="C413">
            <v>162</v>
          </cell>
          <cell r="G413">
            <v>-403.39</v>
          </cell>
        </row>
        <row r="414">
          <cell r="A414">
            <v>3270</v>
          </cell>
          <cell r="C414">
            <v>260</v>
          </cell>
          <cell r="G414">
            <v>-2238.8000000000002</v>
          </cell>
        </row>
        <row r="415">
          <cell r="A415">
            <v>3272</v>
          </cell>
          <cell r="C415">
            <v>160</v>
          </cell>
          <cell r="G415">
            <v>-2218.66</v>
          </cell>
        </row>
        <row r="416">
          <cell r="A416">
            <v>3275</v>
          </cell>
          <cell r="C416">
            <v>160</v>
          </cell>
          <cell r="G416">
            <v>-3385.19</v>
          </cell>
        </row>
        <row r="417">
          <cell r="A417">
            <v>3275</v>
          </cell>
          <cell r="C417">
            <v>162</v>
          </cell>
          <cell r="G417">
            <v>4424.74</v>
          </cell>
        </row>
        <row r="418">
          <cell r="A418">
            <v>3275</v>
          </cell>
          <cell r="C418">
            <v>170</v>
          </cell>
          <cell r="G418">
            <v>3.96</v>
          </cell>
        </row>
        <row r="419">
          <cell r="A419">
            <v>3275</v>
          </cell>
          <cell r="C419">
            <v>260</v>
          </cell>
          <cell r="G419">
            <v>-2139.54</v>
          </cell>
        </row>
        <row r="420">
          <cell r="A420">
            <v>3276</v>
          </cell>
          <cell r="C420">
            <v>160</v>
          </cell>
          <cell r="G420">
            <v>-1121.8399999999999</v>
          </cell>
        </row>
        <row r="421">
          <cell r="A421">
            <v>3280</v>
          </cell>
          <cell r="C421">
            <v>160</v>
          </cell>
          <cell r="G421">
            <v>0</v>
          </cell>
        </row>
        <row r="422">
          <cell r="A422">
            <v>3290</v>
          </cell>
          <cell r="C422">
            <v>160</v>
          </cell>
          <cell r="G422">
            <v>-2351.61</v>
          </cell>
        </row>
        <row r="423">
          <cell r="A423">
            <v>3290</v>
          </cell>
          <cell r="C423">
            <v>162</v>
          </cell>
          <cell r="G423">
            <v>0</v>
          </cell>
        </row>
        <row r="424">
          <cell r="A424">
            <v>3290</v>
          </cell>
          <cell r="C424">
            <v>260</v>
          </cell>
          <cell r="G424">
            <v>117.39</v>
          </cell>
        </row>
        <row r="425">
          <cell r="A425">
            <v>3291</v>
          </cell>
          <cell r="C425">
            <v>160</v>
          </cell>
          <cell r="G425">
            <v>-3228.65</v>
          </cell>
        </row>
        <row r="426">
          <cell r="A426">
            <v>3295</v>
          </cell>
          <cell r="C426">
            <v>160</v>
          </cell>
          <cell r="G426">
            <v>-5359.74</v>
          </cell>
        </row>
        <row r="427">
          <cell r="A427">
            <v>3295</v>
          </cell>
          <cell r="C427">
            <v>162</v>
          </cell>
          <cell r="G427">
            <v>0</v>
          </cell>
        </row>
        <row r="428">
          <cell r="A428">
            <v>3295</v>
          </cell>
          <cell r="C428">
            <v>260</v>
          </cell>
          <cell r="G428">
            <v>-3900.68</v>
          </cell>
        </row>
        <row r="429">
          <cell r="A429">
            <v>3296</v>
          </cell>
          <cell r="C429">
            <v>160</v>
          </cell>
          <cell r="G429">
            <v>-6345.74</v>
          </cell>
        </row>
        <row r="430">
          <cell r="A430" t="str">
            <v>4180R</v>
          </cell>
          <cell r="C430">
            <v>160</v>
          </cell>
          <cell r="G430">
            <v>26355.85</v>
          </cell>
        </row>
        <row r="431">
          <cell r="A431" t="str">
            <v>4180R</v>
          </cell>
          <cell r="C431">
            <v>260</v>
          </cell>
          <cell r="G431">
            <v>17676.03</v>
          </cell>
        </row>
        <row r="432">
          <cell r="A432">
            <v>3205</v>
          </cell>
          <cell r="C432">
            <v>121</v>
          </cell>
          <cell r="G432">
            <v>-347845.74</v>
          </cell>
        </row>
        <row r="433">
          <cell r="A433">
            <v>3205</v>
          </cell>
          <cell r="C433">
            <v>220</v>
          </cell>
          <cell r="G433">
            <v>-51173.91</v>
          </cell>
        </row>
        <row r="434">
          <cell r="A434">
            <v>3206</v>
          </cell>
          <cell r="C434">
            <v>121</v>
          </cell>
          <cell r="G434">
            <v>-855469.83</v>
          </cell>
        </row>
        <row r="435">
          <cell r="A435">
            <v>3206</v>
          </cell>
          <cell r="C435">
            <v>220</v>
          </cell>
          <cell r="G435">
            <v>-575560.9</v>
          </cell>
        </row>
        <row r="436">
          <cell r="A436">
            <v>3209</v>
          </cell>
          <cell r="C436">
            <v>120</v>
          </cell>
          <cell r="G436">
            <v>-1474732.66</v>
          </cell>
        </row>
        <row r="437">
          <cell r="A437">
            <v>3209</v>
          </cell>
          <cell r="C437">
            <v>122</v>
          </cell>
          <cell r="G437">
            <v>-804606.61</v>
          </cell>
        </row>
        <row r="438">
          <cell r="A438">
            <v>3209</v>
          </cell>
          <cell r="C438">
            <v>220</v>
          </cell>
          <cell r="G438">
            <v>-267686.95</v>
          </cell>
        </row>
        <row r="439">
          <cell r="A439">
            <v>3211</v>
          </cell>
          <cell r="C439">
            <v>120</v>
          </cell>
          <cell r="G439">
            <v>0</v>
          </cell>
        </row>
        <row r="440">
          <cell r="A440">
            <v>3211</v>
          </cell>
          <cell r="C440">
            <v>122</v>
          </cell>
          <cell r="G440">
            <v>0</v>
          </cell>
        </row>
        <row r="441">
          <cell r="A441">
            <v>3211</v>
          </cell>
          <cell r="C441">
            <v>220</v>
          </cell>
          <cell r="G441">
            <v>0</v>
          </cell>
        </row>
        <row r="442">
          <cell r="A442">
            <v>3230</v>
          </cell>
          <cell r="C442">
            <v>120</v>
          </cell>
          <cell r="G442">
            <v>-93442.7</v>
          </cell>
        </row>
        <row r="443">
          <cell r="A443">
            <v>3230</v>
          </cell>
          <cell r="C443">
            <v>121</v>
          </cell>
          <cell r="G443">
            <v>-64779.81</v>
          </cell>
        </row>
        <row r="444">
          <cell r="A444">
            <v>3230</v>
          </cell>
          <cell r="C444">
            <v>122</v>
          </cell>
          <cell r="G444">
            <v>-121846.79</v>
          </cell>
        </row>
        <row r="445">
          <cell r="A445">
            <v>3230</v>
          </cell>
          <cell r="C445">
            <v>220</v>
          </cell>
          <cell r="G445">
            <v>-6521.74</v>
          </cell>
        </row>
        <row r="446">
          <cell r="A446">
            <v>3232</v>
          </cell>
          <cell r="C446">
            <v>120</v>
          </cell>
          <cell r="G446">
            <v>-35652.17</v>
          </cell>
        </row>
        <row r="447">
          <cell r="A447">
            <v>3232</v>
          </cell>
          <cell r="C447">
            <v>220</v>
          </cell>
          <cell r="G447">
            <v>0</v>
          </cell>
        </row>
        <row r="448">
          <cell r="A448" t="str">
            <v>6205#</v>
          </cell>
          <cell r="C448">
            <v>121</v>
          </cell>
          <cell r="G448">
            <v>8</v>
          </cell>
        </row>
        <row r="449">
          <cell r="A449" t="str">
            <v>6205#</v>
          </cell>
          <cell r="C449">
            <v>220</v>
          </cell>
          <cell r="G449">
            <v>2</v>
          </cell>
        </row>
        <row r="450">
          <cell r="A450" t="str">
            <v>6206#</v>
          </cell>
          <cell r="C450">
            <v>121</v>
          </cell>
          <cell r="G450">
            <v>30</v>
          </cell>
        </row>
        <row r="451">
          <cell r="A451" t="str">
            <v>6206#</v>
          </cell>
          <cell r="C451">
            <v>220</v>
          </cell>
          <cell r="G451">
            <v>24</v>
          </cell>
        </row>
        <row r="452">
          <cell r="A452" t="str">
            <v>6209#</v>
          </cell>
          <cell r="C452">
            <v>120</v>
          </cell>
          <cell r="G452">
            <v>46</v>
          </cell>
        </row>
        <row r="453">
          <cell r="A453" t="str">
            <v>6209#</v>
          </cell>
          <cell r="C453">
            <v>122</v>
          </cell>
          <cell r="G453">
            <v>12</v>
          </cell>
        </row>
        <row r="454">
          <cell r="A454" t="str">
            <v>6209#</v>
          </cell>
          <cell r="C454">
            <v>220</v>
          </cell>
          <cell r="G454">
            <v>11</v>
          </cell>
        </row>
        <row r="455">
          <cell r="A455" t="str">
            <v>6211#</v>
          </cell>
          <cell r="C455">
            <v>120</v>
          </cell>
          <cell r="G455">
            <v>0</v>
          </cell>
        </row>
        <row r="456">
          <cell r="A456" t="str">
            <v>6211#</v>
          </cell>
          <cell r="C456">
            <v>122</v>
          </cell>
          <cell r="G456">
            <v>0</v>
          </cell>
        </row>
        <row r="457">
          <cell r="A457" t="str">
            <v>6211#</v>
          </cell>
          <cell r="C457">
            <v>220</v>
          </cell>
          <cell r="G457">
            <v>0</v>
          </cell>
        </row>
        <row r="458">
          <cell r="A458" t="str">
            <v>6230#</v>
          </cell>
          <cell r="C458">
            <v>120</v>
          </cell>
          <cell r="G458">
            <v>14</v>
          </cell>
        </row>
        <row r="459">
          <cell r="A459" t="str">
            <v>6230#</v>
          </cell>
          <cell r="C459">
            <v>121</v>
          </cell>
          <cell r="G459">
            <v>3</v>
          </cell>
        </row>
        <row r="460">
          <cell r="A460" t="str">
            <v>6230#</v>
          </cell>
          <cell r="C460">
            <v>122</v>
          </cell>
          <cell r="G460">
            <v>3</v>
          </cell>
        </row>
        <row r="461">
          <cell r="A461" t="str">
            <v>6230#</v>
          </cell>
          <cell r="C461">
            <v>220</v>
          </cell>
          <cell r="G461">
            <v>2</v>
          </cell>
        </row>
        <row r="462">
          <cell r="A462" t="str">
            <v>6232#</v>
          </cell>
          <cell r="C462">
            <v>120</v>
          </cell>
          <cell r="G462">
            <v>1</v>
          </cell>
        </row>
        <row r="463">
          <cell r="A463" t="str">
            <v>6232#</v>
          </cell>
          <cell r="C463">
            <v>220</v>
          </cell>
          <cell r="G463">
            <v>0</v>
          </cell>
        </row>
        <row r="464">
          <cell r="A464">
            <v>3300</v>
          </cell>
          <cell r="C464">
            <v>140</v>
          </cell>
          <cell r="G464">
            <v>-195115.72</v>
          </cell>
        </row>
        <row r="465">
          <cell r="A465">
            <v>3300</v>
          </cell>
          <cell r="C465">
            <v>142</v>
          </cell>
          <cell r="G465">
            <v>-26501.86</v>
          </cell>
        </row>
        <row r="466">
          <cell r="A466">
            <v>3300</v>
          </cell>
          <cell r="C466">
            <v>147</v>
          </cell>
          <cell r="G466">
            <v>-2242.17</v>
          </cell>
        </row>
        <row r="467">
          <cell r="A467">
            <v>3300</v>
          </cell>
          <cell r="C467">
            <v>150</v>
          </cell>
          <cell r="G467">
            <v>-928.26</v>
          </cell>
        </row>
        <row r="468">
          <cell r="A468">
            <v>3300</v>
          </cell>
          <cell r="C468">
            <v>170</v>
          </cell>
          <cell r="G468">
            <v>0</v>
          </cell>
        </row>
        <row r="469">
          <cell r="A469">
            <v>3300</v>
          </cell>
          <cell r="C469">
            <v>240</v>
          </cell>
          <cell r="G469">
            <v>-105977.38</v>
          </cell>
        </row>
        <row r="470">
          <cell r="A470">
            <v>3300</v>
          </cell>
          <cell r="C470">
            <v>340</v>
          </cell>
          <cell r="G470">
            <v>-75893.960000000006</v>
          </cell>
        </row>
        <row r="471">
          <cell r="A471">
            <v>3300</v>
          </cell>
          <cell r="C471">
            <v>440</v>
          </cell>
          <cell r="G471">
            <v>-36900.31</v>
          </cell>
        </row>
        <row r="472">
          <cell r="A472" t="str">
            <v>3300#</v>
          </cell>
          <cell r="C472">
            <v>140</v>
          </cell>
          <cell r="G472">
            <v>747</v>
          </cell>
        </row>
        <row r="473">
          <cell r="A473" t="str">
            <v>3300#</v>
          </cell>
          <cell r="C473">
            <v>142</v>
          </cell>
          <cell r="G473">
            <v>98</v>
          </cell>
        </row>
        <row r="474">
          <cell r="A474" t="str">
            <v>3300#</v>
          </cell>
          <cell r="C474">
            <v>147</v>
          </cell>
          <cell r="G474">
            <v>6</v>
          </cell>
        </row>
        <row r="475">
          <cell r="A475" t="str">
            <v>3300#</v>
          </cell>
          <cell r="C475">
            <v>150</v>
          </cell>
          <cell r="G475">
            <v>3</v>
          </cell>
        </row>
        <row r="476">
          <cell r="A476" t="str">
            <v>3300#</v>
          </cell>
          <cell r="C476">
            <v>170</v>
          </cell>
          <cell r="G476">
            <v>0</v>
          </cell>
        </row>
        <row r="477">
          <cell r="A477" t="str">
            <v>3300#</v>
          </cell>
          <cell r="C477">
            <v>240</v>
          </cell>
          <cell r="G477">
            <v>459</v>
          </cell>
        </row>
        <row r="478">
          <cell r="A478" t="str">
            <v>3300#</v>
          </cell>
          <cell r="C478">
            <v>340</v>
          </cell>
          <cell r="G478">
            <v>339</v>
          </cell>
        </row>
        <row r="479">
          <cell r="A479" t="str">
            <v>3300#</v>
          </cell>
          <cell r="C479">
            <v>440</v>
          </cell>
          <cell r="G479">
            <v>142</v>
          </cell>
        </row>
        <row r="480">
          <cell r="A480">
            <v>3301</v>
          </cell>
          <cell r="C480">
            <v>140</v>
          </cell>
          <cell r="G480">
            <v>-18581.52</v>
          </cell>
        </row>
        <row r="481">
          <cell r="A481">
            <v>3301</v>
          </cell>
          <cell r="C481">
            <v>142</v>
          </cell>
          <cell r="G481">
            <v>-29948.31</v>
          </cell>
        </row>
        <row r="482">
          <cell r="A482">
            <v>3301</v>
          </cell>
          <cell r="C482">
            <v>147</v>
          </cell>
          <cell r="G482">
            <v>-412.17</v>
          </cell>
        </row>
        <row r="483">
          <cell r="A483">
            <v>3301</v>
          </cell>
          <cell r="C483">
            <v>240</v>
          </cell>
          <cell r="G483">
            <v>-10833.8</v>
          </cell>
        </row>
        <row r="484">
          <cell r="A484">
            <v>3301</v>
          </cell>
          <cell r="C484">
            <v>340</v>
          </cell>
          <cell r="G484">
            <v>-7870.25</v>
          </cell>
        </row>
        <row r="485">
          <cell r="A485">
            <v>3301</v>
          </cell>
          <cell r="C485">
            <v>440</v>
          </cell>
          <cell r="G485">
            <v>-2141.65</v>
          </cell>
        </row>
        <row r="486">
          <cell r="A486" t="str">
            <v>3301#</v>
          </cell>
          <cell r="C486">
            <v>140</v>
          </cell>
          <cell r="G486">
            <v>125</v>
          </cell>
        </row>
        <row r="487">
          <cell r="A487" t="str">
            <v>3301#</v>
          </cell>
          <cell r="C487">
            <v>142</v>
          </cell>
          <cell r="G487">
            <v>133</v>
          </cell>
        </row>
        <row r="488">
          <cell r="A488" t="str">
            <v>3301#</v>
          </cell>
          <cell r="C488">
            <v>147</v>
          </cell>
          <cell r="G488">
            <v>2</v>
          </cell>
        </row>
        <row r="489">
          <cell r="A489" t="str">
            <v>3301#</v>
          </cell>
          <cell r="C489">
            <v>240</v>
          </cell>
          <cell r="G489">
            <v>76</v>
          </cell>
        </row>
        <row r="490">
          <cell r="A490" t="str">
            <v>3301#</v>
          </cell>
          <cell r="C490">
            <v>340</v>
          </cell>
          <cell r="G490">
            <v>55</v>
          </cell>
        </row>
        <row r="491">
          <cell r="A491" t="str">
            <v>3301#</v>
          </cell>
          <cell r="C491">
            <v>440</v>
          </cell>
          <cell r="G491">
            <v>17</v>
          </cell>
        </row>
        <row r="492">
          <cell r="A492">
            <v>3302</v>
          </cell>
          <cell r="C492">
            <v>140</v>
          </cell>
          <cell r="G492">
            <v>-5994.97</v>
          </cell>
        </row>
        <row r="493">
          <cell r="A493">
            <v>3302</v>
          </cell>
          <cell r="C493">
            <v>142</v>
          </cell>
          <cell r="G493">
            <v>0</v>
          </cell>
        </row>
        <row r="494">
          <cell r="A494">
            <v>3302</v>
          </cell>
          <cell r="C494">
            <v>147</v>
          </cell>
          <cell r="G494">
            <v>-208.68</v>
          </cell>
        </row>
        <row r="495">
          <cell r="A495">
            <v>3302</v>
          </cell>
          <cell r="C495">
            <v>240</v>
          </cell>
          <cell r="G495">
            <v>-427.66</v>
          </cell>
        </row>
        <row r="496">
          <cell r="A496">
            <v>3302</v>
          </cell>
          <cell r="C496">
            <v>340</v>
          </cell>
          <cell r="G496">
            <v>-1658.1</v>
          </cell>
        </row>
        <row r="497">
          <cell r="A497">
            <v>3302</v>
          </cell>
          <cell r="C497">
            <v>440</v>
          </cell>
          <cell r="G497">
            <v>-645.04999999999995</v>
          </cell>
        </row>
        <row r="498">
          <cell r="A498" t="str">
            <v>3302#</v>
          </cell>
          <cell r="C498">
            <v>140</v>
          </cell>
          <cell r="G498">
            <v>105</v>
          </cell>
        </row>
        <row r="499">
          <cell r="A499" t="str">
            <v>3302#</v>
          </cell>
          <cell r="C499">
            <v>142</v>
          </cell>
          <cell r="G499">
            <v>0</v>
          </cell>
        </row>
        <row r="500">
          <cell r="A500" t="str">
            <v>3302#</v>
          </cell>
          <cell r="C500">
            <v>147</v>
          </cell>
          <cell r="G500">
            <v>4</v>
          </cell>
        </row>
        <row r="501">
          <cell r="A501" t="str">
            <v>3302#</v>
          </cell>
          <cell r="C501">
            <v>240</v>
          </cell>
          <cell r="G501">
            <v>8</v>
          </cell>
        </row>
        <row r="502">
          <cell r="A502" t="str">
            <v>3302#</v>
          </cell>
          <cell r="C502">
            <v>340</v>
          </cell>
          <cell r="G502">
            <v>29</v>
          </cell>
        </row>
        <row r="503">
          <cell r="A503" t="str">
            <v>3302#</v>
          </cell>
          <cell r="C503">
            <v>440</v>
          </cell>
          <cell r="G503">
            <v>11</v>
          </cell>
        </row>
        <row r="504">
          <cell r="A504">
            <v>3304</v>
          </cell>
          <cell r="C504">
            <v>140</v>
          </cell>
          <cell r="G504">
            <v>308.18</v>
          </cell>
        </row>
        <row r="505">
          <cell r="A505">
            <v>3304</v>
          </cell>
          <cell r="C505">
            <v>147</v>
          </cell>
          <cell r="G505">
            <v>-196.99</v>
          </cell>
        </row>
        <row r="506">
          <cell r="A506">
            <v>3304</v>
          </cell>
          <cell r="C506">
            <v>240</v>
          </cell>
          <cell r="G506">
            <v>658.88</v>
          </cell>
        </row>
        <row r="507">
          <cell r="A507">
            <v>3304</v>
          </cell>
          <cell r="C507">
            <v>340</v>
          </cell>
          <cell r="G507">
            <v>-144.94</v>
          </cell>
        </row>
        <row r="508">
          <cell r="A508">
            <v>3304</v>
          </cell>
          <cell r="C508">
            <v>440</v>
          </cell>
          <cell r="G508">
            <v>19.36</v>
          </cell>
        </row>
        <row r="509">
          <cell r="A509" t="str">
            <v>3304#</v>
          </cell>
          <cell r="C509">
            <v>140</v>
          </cell>
          <cell r="G509">
            <v>8</v>
          </cell>
        </row>
        <row r="510">
          <cell r="A510" t="str">
            <v>3304#</v>
          </cell>
          <cell r="C510">
            <v>147</v>
          </cell>
          <cell r="G510">
            <v>2</v>
          </cell>
        </row>
        <row r="511">
          <cell r="A511" t="str">
            <v>3304#</v>
          </cell>
          <cell r="C511">
            <v>240</v>
          </cell>
          <cell r="G511">
            <v>18</v>
          </cell>
        </row>
        <row r="512">
          <cell r="A512" t="str">
            <v>3304#</v>
          </cell>
          <cell r="C512">
            <v>340</v>
          </cell>
          <cell r="G512">
            <v>9</v>
          </cell>
        </row>
        <row r="513">
          <cell r="A513" t="str">
            <v>3304#</v>
          </cell>
          <cell r="C513">
            <v>440</v>
          </cell>
          <cell r="G513">
            <v>-4</v>
          </cell>
        </row>
        <row r="514">
          <cell r="A514" t="str">
            <v>3305#</v>
          </cell>
          <cell r="C514">
            <v>140</v>
          </cell>
          <cell r="G514">
            <v>0</v>
          </cell>
        </row>
        <row r="515">
          <cell r="A515" t="str">
            <v>3305#</v>
          </cell>
          <cell r="C515">
            <v>147</v>
          </cell>
          <cell r="G515">
            <v>0</v>
          </cell>
        </row>
        <row r="516">
          <cell r="A516" t="str">
            <v>3305#</v>
          </cell>
          <cell r="C516">
            <v>240</v>
          </cell>
          <cell r="G516">
            <v>-38</v>
          </cell>
        </row>
        <row r="517">
          <cell r="A517" t="str">
            <v>3305#</v>
          </cell>
          <cell r="C517">
            <v>340</v>
          </cell>
          <cell r="G517">
            <v>-21</v>
          </cell>
        </row>
        <row r="518">
          <cell r="A518" t="str">
            <v>3305#</v>
          </cell>
          <cell r="C518">
            <v>440</v>
          </cell>
          <cell r="G518">
            <v>-11</v>
          </cell>
        </row>
        <row r="519">
          <cell r="A519">
            <v>3312</v>
          </cell>
          <cell r="C519">
            <v>140</v>
          </cell>
          <cell r="G519">
            <v>-5525.09</v>
          </cell>
        </row>
        <row r="520">
          <cell r="A520">
            <v>3312</v>
          </cell>
          <cell r="C520">
            <v>142</v>
          </cell>
          <cell r="G520">
            <v>0</v>
          </cell>
        </row>
        <row r="521">
          <cell r="A521">
            <v>3312</v>
          </cell>
          <cell r="C521">
            <v>147</v>
          </cell>
          <cell r="G521">
            <v>-1020.5</v>
          </cell>
        </row>
        <row r="522">
          <cell r="A522">
            <v>3312</v>
          </cell>
          <cell r="C522">
            <v>190</v>
          </cell>
          <cell r="G522">
            <v>-1231.8800000000001</v>
          </cell>
        </row>
        <row r="523">
          <cell r="A523">
            <v>3312</v>
          </cell>
          <cell r="C523">
            <v>240</v>
          </cell>
          <cell r="G523">
            <v>-1125.8800000000001</v>
          </cell>
        </row>
        <row r="524">
          <cell r="A524">
            <v>3312</v>
          </cell>
          <cell r="C524">
            <v>340</v>
          </cell>
          <cell r="G524">
            <v>-3558.49</v>
          </cell>
        </row>
        <row r="525">
          <cell r="A525">
            <v>3312</v>
          </cell>
          <cell r="C525">
            <v>440</v>
          </cell>
          <cell r="G525">
            <v>-5046.17</v>
          </cell>
        </row>
        <row r="526">
          <cell r="A526" t="str">
            <v>3312#</v>
          </cell>
          <cell r="C526">
            <v>140</v>
          </cell>
          <cell r="G526">
            <v>25</v>
          </cell>
        </row>
        <row r="527">
          <cell r="A527" t="str">
            <v>3312#</v>
          </cell>
          <cell r="C527">
            <v>142</v>
          </cell>
          <cell r="G527">
            <v>0</v>
          </cell>
        </row>
        <row r="528">
          <cell r="A528" t="str">
            <v>3312#</v>
          </cell>
          <cell r="C528">
            <v>147</v>
          </cell>
          <cell r="G528">
            <v>3</v>
          </cell>
        </row>
        <row r="529">
          <cell r="A529" t="str">
            <v>3312#</v>
          </cell>
          <cell r="C529">
            <v>170</v>
          </cell>
          <cell r="G529">
            <v>1</v>
          </cell>
        </row>
        <row r="530">
          <cell r="A530" t="str">
            <v>3312#</v>
          </cell>
          <cell r="C530">
            <v>340</v>
          </cell>
          <cell r="G530">
            <v>18</v>
          </cell>
        </row>
        <row r="531">
          <cell r="A531" t="str">
            <v>3312#</v>
          </cell>
          <cell r="C531">
            <v>440</v>
          </cell>
          <cell r="G531">
            <v>22</v>
          </cell>
        </row>
        <row r="532">
          <cell r="A532">
            <v>3320</v>
          </cell>
          <cell r="C532">
            <v>140</v>
          </cell>
          <cell r="G532">
            <v>-10347.01</v>
          </cell>
        </row>
        <row r="533">
          <cell r="A533">
            <v>3320</v>
          </cell>
          <cell r="C533">
            <v>142</v>
          </cell>
          <cell r="G533">
            <v>-2115.0100000000002</v>
          </cell>
        </row>
        <row r="534">
          <cell r="A534">
            <v>3320</v>
          </cell>
          <cell r="C534">
            <v>147</v>
          </cell>
          <cell r="G534">
            <v>0</v>
          </cell>
        </row>
        <row r="535">
          <cell r="A535">
            <v>3320</v>
          </cell>
          <cell r="C535">
            <v>240</v>
          </cell>
          <cell r="G535">
            <v>-8888.27</v>
          </cell>
        </row>
        <row r="536">
          <cell r="A536">
            <v>3320</v>
          </cell>
          <cell r="C536">
            <v>340</v>
          </cell>
          <cell r="G536">
            <v>-4141.8100000000004</v>
          </cell>
        </row>
        <row r="537">
          <cell r="A537">
            <v>3320</v>
          </cell>
          <cell r="C537">
            <v>440</v>
          </cell>
          <cell r="G537">
            <v>-3142.75</v>
          </cell>
        </row>
        <row r="538">
          <cell r="A538" t="str">
            <v>3320#</v>
          </cell>
          <cell r="C538">
            <v>140</v>
          </cell>
          <cell r="G538">
            <v>44</v>
          </cell>
        </row>
        <row r="539">
          <cell r="A539" t="str">
            <v>3320#</v>
          </cell>
          <cell r="C539">
            <v>142</v>
          </cell>
          <cell r="G539">
            <v>11</v>
          </cell>
        </row>
        <row r="540">
          <cell r="A540" t="str">
            <v>3320#</v>
          </cell>
          <cell r="C540">
            <v>147</v>
          </cell>
          <cell r="G540">
            <v>0</v>
          </cell>
        </row>
        <row r="541">
          <cell r="A541" t="str">
            <v>3320#</v>
          </cell>
          <cell r="C541">
            <v>240</v>
          </cell>
          <cell r="G541">
            <v>36</v>
          </cell>
        </row>
        <row r="542">
          <cell r="A542" t="str">
            <v>3320#</v>
          </cell>
          <cell r="C542">
            <v>340</v>
          </cell>
          <cell r="G542">
            <v>16</v>
          </cell>
        </row>
        <row r="543">
          <cell r="A543" t="str">
            <v>3320#</v>
          </cell>
          <cell r="C543">
            <v>440</v>
          </cell>
          <cell r="G543">
            <v>20</v>
          </cell>
        </row>
        <row r="544">
          <cell r="A544">
            <v>3340</v>
          </cell>
          <cell r="C544">
            <v>140</v>
          </cell>
          <cell r="G544">
            <v>-31487.29</v>
          </cell>
        </row>
        <row r="545">
          <cell r="A545">
            <v>3340</v>
          </cell>
          <cell r="C545">
            <v>142</v>
          </cell>
          <cell r="G545">
            <v>-29422.75</v>
          </cell>
        </row>
        <row r="546">
          <cell r="A546">
            <v>3340</v>
          </cell>
          <cell r="C546">
            <v>147</v>
          </cell>
          <cell r="G546">
            <v>-10554.54</v>
          </cell>
        </row>
        <row r="547">
          <cell r="A547">
            <v>3340</v>
          </cell>
          <cell r="C547">
            <v>150</v>
          </cell>
          <cell r="G547">
            <v>-8955</v>
          </cell>
        </row>
        <row r="548">
          <cell r="A548">
            <v>3340</v>
          </cell>
          <cell r="C548">
            <v>240</v>
          </cell>
          <cell r="G548">
            <v>-18039.830000000002</v>
          </cell>
        </row>
        <row r="549">
          <cell r="A549">
            <v>3340</v>
          </cell>
          <cell r="C549">
            <v>340</v>
          </cell>
          <cell r="G549">
            <v>-13215.07</v>
          </cell>
        </row>
        <row r="550">
          <cell r="A550">
            <v>3340</v>
          </cell>
          <cell r="C550">
            <v>440</v>
          </cell>
          <cell r="G550">
            <v>-77259.05</v>
          </cell>
        </row>
        <row r="551">
          <cell r="A551" t="str">
            <v>3340#</v>
          </cell>
          <cell r="C551">
            <v>140</v>
          </cell>
          <cell r="G551">
            <v>203</v>
          </cell>
        </row>
        <row r="552">
          <cell r="A552" t="str">
            <v>3340#</v>
          </cell>
          <cell r="C552">
            <v>142</v>
          </cell>
          <cell r="G552">
            <v>98</v>
          </cell>
        </row>
        <row r="553">
          <cell r="A553" t="str">
            <v>3340#</v>
          </cell>
          <cell r="C553">
            <v>147</v>
          </cell>
          <cell r="G553">
            <v>51</v>
          </cell>
        </row>
        <row r="554">
          <cell r="A554" t="str">
            <v>3340#</v>
          </cell>
          <cell r="C554">
            <v>150</v>
          </cell>
          <cell r="G554">
            <v>39</v>
          </cell>
        </row>
        <row r="555">
          <cell r="A555" t="str">
            <v>3340#</v>
          </cell>
          <cell r="C555">
            <v>240</v>
          </cell>
          <cell r="G555">
            <v>161</v>
          </cell>
        </row>
        <row r="556">
          <cell r="A556" t="str">
            <v>3340#</v>
          </cell>
          <cell r="C556">
            <v>340</v>
          </cell>
          <cell r="G556">
            <v>70</v>
          </cell>
        </row>
        <row r="557">
          <cell r="A557" t="str">
            <v>3340#</v>
          </cell>
          <cell r="C557">
            <v>440</v>
          </cell>
          <cell r="G557">
            <v>351</v>
          </cell>
        </row>
        <row r="558">
          <cell r="A558">
            <v>3390</v>
          </cell>
          <cell r="C558">
            <v>140</v>
          </cell>
          <cell r="G558">
            <v>-53097.8</v>
          </cell>
        </row>
        <row r="559">
          <cell r="A559">
            <v>3390</v>
          </cell>
          <cell r="C559">
            <v>142</v>
          </cell>
          <cell r="G559">
            <v>-7161.02</v>
          </cell>
        </row>
        <row r="560">
          <cell r="A560">
            <v>3390</v>
          </cell>
          <cell r="C560">
            <v>147</v>
          </cell>
          <cell r="G560">
            <v>-1606.98</v>
          </cell>
        </row>
        <row r="561">
          <cell r="A561">
            <v>3390</v>
          </cell>
          <cell r="C561">
            <v>240</v>
          </cell>
          <cell r="G561">
            <v>-17283.830000000002</v>
          </cell>
        </row>
        <row r="562">
          <cell r="A562">
            <v>3390</v>
          </cell>
          <cell r="C562">
            <v>340</v>
          </cell>
          <cell r="G562">
            <v>-21479.82</v>
          </cell>
        </row>
        <row r="563">
          <cell r="A563">
            <v>3390</v>
          </cell>
          <cell r="C563">
            <v>440</v>
          </cell>
          <cell r="G563">
            <v>-9640.5400000000009</v>
          </cell>
        </row>
        <row r="564">
          <cell r="A564" t="str">
            <v>3390#</v>
          </cell>
          <cell r="C564">
            <v>140</v>
          </cell>
          <cell r="G564">
            <v>174</v>
          </cell>
        </row>
        <row r="565">
          <cell r="A565" t="str">
            <v>3390#</v>
          </cell>
          <cell r="C565">
            <v>142</v>
          </cell>
          <cell r="G565">
            <v>14</v>
          </cell>
        </row>
        <row r="566">
          <cell r="A566" t="str">
            <v>3390#</v>
          </cell>
          <cell r="C566">
            <v>147</v>
          </cell>
          <cell r="G566">
            <v>5</v>
          </cell>
        </row>
        <row r="567">
          <cell r="A567" t="str">
            <v>3390#</v>
          </cell>
          <cell r="C567">
            <v>240</v>
          </cell>
          <cell r="G567">
            <v>75</v>
          </cell>
        </row>
        <row r="568">
          <cell r="A568" t="str">
            <v>3390#</v>
          </cell>
          <cell r="C568">
            <v>340</v>
          </cell>
          <cell r="G568">
            <v>76</v>
          </cell>
        </row>
        <row r="569">
          <cell r="A569" t="str">
            <v>3390#</v>
          </cell>
          <cell r="C569">
            <v>440</v>
          </cell>
          <cell r="G569">
            <v>16</v>
          </cell>
        </row>
        <row r="570">
          <cell r="A570">
            <v>3400</v>
          </cell>
          <cell r="C570">
            <v>140</v>
          </cell>
          <cell r="G570">
            <v>-79738.95</v>
          </cell>
        </row>
        <row r="571">
          <cell r="A571">
            <v>3400</v>
          </cell>
          <cell r="C571">
            <v>142</v>
          </cell>
          <cell r="G571">
            <v>-24747.74</v>
          </cell>
        </row>
        <row r="572">
          <cell r="A572">
            <v>3400</v>
          </cell>
          <cell r="C572">
            <v>147</v>
          </cell>
          <cell r="G572">
            <v>-1291.21</v>
          </cell>
        </row>
        <row r="573">
          <cell r="A573">
            <v>3400</v>
          </cell>
          <cell r="C573">
            <v>240</v>
          </cell>
          <cell r="G573">
            <v>-52868.32</v>
          </cell>
        </row>
        <row r="574">
          <cell r="A574">
            <v>3400</v>
          </cell>
          <cell r="C574">
            <v>340</v>
          </cell>
          <cell r="G574">
            <v>-32194.46</v>
          </cell>
        </row>
        <row r="575">
          <cell r="A575">
            <v>3400</v>
          </cell>
          <cell r="C575">
            <v>440</v>
          </cell>
          <cell r="G575">
            <v>-17374.45</v>
          </cell>
        </row>
        <row r="576">
          <cell r="A576" t="str">
            <v>3400#</v>
          </cell>
          <cell r="C576">
            <v>140</v>
          </cell>
          <cell r="G576">
            <v>634</v>
          </cell>
        </row>
        <row r="577">
          <cell r="A577" t="str">
            <v>3400#</v>
          </cell>
          <cell r="C577">
            <v>142</v>
          </cell>
          <cell r="G577">
            <v>193</v>
          </cell>
        </row>
        <row r="578">
          <cell r="A578" t="str">
            <v>3400#</v>
          </cell>
          <cell r="C578">
            <v>147</v>
          </cell>
          <cell r="G578">
            <v>14</v>
          </cell>
        </row>
        <row r="579">
          <cell r="A579" t="str">
            <v>3400#</v>
          </cell>
          <cell r="C579">
            <v>240</v>
          </cell>
          <cell r="G579">
            <v>377</v>
          </cell>
        </row>
        <row r="580">
          <cell r="A580" t="str">
            <v>3400#</v>
          </cell>
          <cell r="C580">
            <v>340</v>
          </cell>
          <cell r="G580">
            <v>253</v>
          </cell>
        </row>
        <row r="581">
          <cell r="A581" t="str">
            <v>3400#</v>
          </cell>
          <cell r="C581">
            <v>440</v>
          </cell>
          <cell r="G581">
            <v>134</v>
          </cell>
        </row>
        <row r="582">
          <cell r="A582">
            <v>3410</v>
          </cell>
          <cell r="C582">
            <v>140</v>
          </cell>
          <cell r="G582">
            <v>-4258.6000000000004</v>
          </cell>
        </row>
        <row r="583">
          <cell r="A583">
            <v>3410</v>
          </cell>
          <cell r="C583">
            <v>142</v>
          </cell>
          <cell r="G583">
            <v>-45</v>
          </cell>
        </row>
        <row r="584">
          <cell r="A584">
            <v>3410</v>
          </cell>
          <cell r="C584">
            <v>147</v>
          </cell>
          <cell r="G584">
            <v>-185</v>
          </cell>
        </row>
        <row r="585">
          <cell r="A585">
            <v>3410</v>
          </cell>
          <cell r="C585">
            <v>440</v>
          </cell>
          <cell r="G585">
            <v>-1165.1300000000001</v>
          </cell>
        </row>
        <row r="586">
          <cell r="A586" t="str">
            <v>3410#</v>
          </cell>
          <cell r="C586">
            <v>140</v>
          </cell>
          <cell r="G586">
            <v>253</v>
          </cell>
        </row>
        <row r="587">
          <cell r="A587" t="str">
            <v>3410#</v>
          </cell>
          <cell r="C587">
            <v>142</v>
          </cell>
          <cell r="G587">
            <v>3</v>
          </cell>
        </row>
        <row r="588">
          <cell r="A588" t="str">
            <v>3410#</v>
          </cell>
          <cell r="C588">
            <v>147</v>
          </cell>
          <cell r="G588">
            <v>13</v>
          </cell>
        </row>
        <row r="589">
          <cell r="A589" t="str">
            <v>3410#</v>
          </cell>
          <cell r="C589">
            <v>440</v>
          </cell>
          <cell r="G589">
            <v>127</v>
          </cell>
        </row>
        <row r="590">
          <cell r="A590">
            <v>3430</v>
          </cell>
          <cell r="C590">
            <v>140</v>
          </cell>
          <cell r="G590">
            <v>281.04000000000002</v>
          </cell>
        </row>
        <row r="591">
          <cell r="A591">
            <v>3430</v>
          </cell>
          <cell r="C591">
            <v>142</v>
          </cell>
          <cell r="G591">
            <v>-2274.19</v>
          </cell>
        </row>
        <row r="592">
          <cell r="A592">
            <v>3430</v>
          </cell>
          <cell r="C592">
            <v>147</v>
          </cell>
          <cell r="G592">
            <v>-163.06</v>
          </cell>
        </row>
        <row r="593">
          <cell r="A593">
            <v>3430</v>
          </cell>
          <cell r="C593">
            <v>240</v>
          </cell>
          <cell r="G593">
            <v>-1988.83</v>
          </cell>
        </row>
        <row r="594">
          <cell r="A594">
            <v>3430</v>
          </cell>
          <cell r="C594">
            <v>340</v>
          </cell>
          <cell r="G594">
            <v>-765.12</v>
          </cell>
        </row>
        <row r="595">
          <cell r="A595">
            <v>3430</v>
          </cell>
          <cell r="C595">
            <v>440</v>
          </cell>
          <cell r="G595">
            <v>-864.9</v>
          </cell>
        </row>
        <row r="596">
          <cell r="A596" t="str">
            <v>3430#</v>
          </cell>
          <cell r="C596">
            <v>140</v>
          </cell>
          <cell r="G596">
            <v>28</v>
          </cell>
        </row>
        <row r="597">
          <cell r="A597" t="str">
            <v>3430#</v>
          </cell>
          <cell r="C597">
            <v>142</v>
          </cell>
          <cell r="G597">
            <v>120</v>
          </cell>
        </row>
        <row r="598">
          <cell r="A598" t="str">
            <v>3430#</v>
          </cell>
          <cell r="C598">
            <v>147</v>
          </cell>
          <cell r="G598">
            <v>8</v>
          </cell>
        </row>
        <row r="599">
          <cell r="A599" t="str">
            <v>3430#</v>
          </cell>
          <cell r="C599">
            <v>240</v>
          </cell>
          <cell r="G599">
            <v>87</v>
          </cell>
        </row>
        <row r="600">
          <cell r="A600" t="str">
            <v>3430#</v>
          </cell>
          <cell r="C600">
            <v>340</v>
          </cell>
          <cell r="G600">
            <v>20</v>
          </cell>
        </row>
        <row r="601">
          <cell r="A601" t="str">
            <v>3430#</v>
          </cell>
          <cell r="C601">
            <v>440</v>
          </cell>
          <cell r="G601">
            <v>116</v>
          </cell>
        </row>
        <row r="602">
          <cell r="A602">
            <v>3160</v>
          </cell>
          <cell r="C602">
            <v>130</v>
          </cell>
          <cell r="G602">
            <v>0</v>
          </cell>
        </row>
        <row r="603">
          <cell r="A603">
            <v>3160</v>
          </cell>
          <cell r="C603">
            <v>230</v>
          </cell>
          <cell r="G603">
            <v>0</v>
          </cell>
        </row>
        <row r="604">
          <cell r="A604">
            <v>3160</v>
          </cell>
          <cell r="C604">
            <v>330</v>
          </cell>
          <cell r="G604">
            <v>0</v>
          </cell>
        </row>
        <row r="605">
          <cell r="A605">
            <v>3160</v>
          </cell>
          <cell r="C605">
            <v>430</v>
          </cell>
          <cell r="G605">
            <v>0</v>
          </cell>
        </row>
        <row r="606">
          <cell r="A606">
            <v>3465</v>
          </cell>
          <cell r="C606">
            <v>130</v>
          </cell>
          <cell r="G606">
            <v>-122212.89</v>
          </cell>
        </row>
        <row r="607">
          <cell r="A607">
            <v>3465</v>
          </cell>
          <cell r="C607">
            <v>230</v>
          </cell>
          <cell r="G607">
            <v>-146925.99</v>
          </cell>
        </row>
        <row r="608">
          <cell r="A608">
            <v>3465</v>
          </cell>
          <cell r="C608">
            <v>330</v>
          </cell>
          <cell r="G608">
            <v>-28567.82</v>
          </cell>
        </row>
        <row r="609">
          <cell r="A609">
            <v>3465</v>
          </cell>
          <cell r="C609">
            <v>430</v>
          </cell>
          <cell r="G609">
            <v>-30868.92</v>
          </cell>
        </row>
        <row r="610">
          <cell r="A610">
            <v>3465</v>
          </cell>
          <cell r="C610">
            <v>935</v>
          </cell>
          <cell r="G610">
            <v>-150254.87</v>
          </cell>
        </row>
        <row r="611">
          <cell r="A611">
            <v>3465</v>
          </cell>
          <cell r="C611">
            <v>936</v>
          </cell>
          <cell r="G611">
            <v>-75683.759999999995</v>
          </cell>
        </row>
        <row r="612">
          <cell r="A612">
            <v>3466</v>
          </cell>
          <cell r="C612">
            <v>130</v>
          </cell>
          <cell r="G612">
            <v>-294974.87</v>
          </cell>
        </row>
        <row r="613">
          <cell r="A613">
            <v>3466</v>
          </cell>
          <cell r="C613">
            <v>230</v>
          </cell>
          <cell r="G613">
            <v>-139104.85</v>
          </cell>
        </row>
        <row r="614">
          <cell r="A614">
            <v>3466</v>
          </cell>
          <cell r="C614">
            <v>330</v>
          </cell>
          <cell r="G614">
            <v>-50712.86</v>
          </cell>
        </row>
        <row r="615">
          <cell r="A615">
            <v>3466</v>
          </cell>
          <cell r="C615">
            <v>430</v>
          </cell>
          <cell r="G615">
            <v>-370.37</v>
          </cell>
        </row>
        <row r="616">
          <cell r="A616">
            <v>3466</v>
          </cell>
          <cell r="C616">
            <v>935</v>
          </cell>
          <cell r="G616">
            <v>-10537.52</v>
          </cell>
        </row>
        <row r="617">
          <cell r="A617">
            <v>3466</v>
          </cell>
          <cell r="C617">
            <v>936</v>
          </cell>
          <cell r="G617">
            <v>-1684</v>
          </cell>
        </row>
        <row r="618">
          <cell r="A618">
            <v>3467</v>
          </cell>
          <cell r="C618">
            <v>130</v>
          </cell>
          <cell r="G618">
            <v>-63640.38</v>
          </cell>
        </row>
        <row r="619">
          <cell r="A619">
            <v>3467</v>
          </cell>
          <cell r="C619">
            <v>230</v>
          </cell>
          <cell r="G619">
            <v>-2221.86</v>
          </cell>
        </row>
        <row r="620">
          <cell r="A620">
            <v>3467</v>
          </cell>
          <cell r="C620">
            <v>330</v>
          </cell>
          <cell r="G620">
            <v>-32</v>
          </cell>
        </row>
        <row r="621">
          <cell r="A621">
            <v>3467</v>
          </cell>
          <cell r="C621">
            <v>430</v>
          </cell>
          <cell r="G621">
            <v>-35</v>
          </cell>
        </row>
        <row r="622">
          <cell r="A622">
            <v>3467</v>
          </cell>
          <cell r="C622">
            <v>935</v>
          </cell>
          <cell r="G622">
            <v>-15447.86</v>
          </cell>
        </row>
        <row r="623">
          <cell r="A623">
            <v>3467</v>
          </cell>
          <cell r="C623">
            <v>936</v>
          </cell>
          <cell r="G623">
            <v>-1259.78</v>
          </cell>
        </row>
        <row r="624">
          <cell r="A624">
            <v>3468</v>
          </cell>
          <cell r="C624">
            <v>130</v>
          </cell>
          <cell r="G624">
            <v>-85800.38</v>
          </cell>
        </row>
        <row r="625">
          <cell r="A625">
            <v>3468</v>
          </cell>
          <cell r="C625">
            <v>230</v>
          </cell>
          <cell r="G625">
            <v>-52822.239999999998</v>
          </cell>
        </row>
        <row r="626">
          <cell r="A626">
            <v>3468</v>
          </cell>
          <cell r="C626">
            <v>330</v>
          </cell>
          <cell r="G626">
            <v>-547.29</v>
          </cell>
        </row>
        <row r="627">
          <cell r="A627">
            <v>3468</v>
          </cell>
          <cell r="C627">
            <v>430</v>
          </cell>
          <cell r="G627">
            <v>-259.41000000000003</v>
          </cell>
        </row>
        <row r="628">
          <cell r="A628">
            <v>3468</v>
          </cell>
          <cell r="C628">
            <v>935</v>
          </cell>
          <cell r="G628">
            <v>0</v>
          </cell>
        </row>
        <row r="629">
          <cell r="A629">
            <v>3468</v>
          </cell>
          <cell r="C629">
            <v>936</v>
          </cell>
          <cell r="G629">
            <v>0</v>
          </cell>
        </row>
        <row r="630">
          <cell r="A630">
            <v>3475</v>
          </cell>
          <cell r="C630">
            <v>130</v>
          </cell>
          <cell r="G630">
            <v>-126837.21</v>
          </cell>
        </row>
        <row r="631">
          <cell r="A631">
            <v>3475</v>
          </cell>
          <cell r="C631">
            <v>132</v>
          </cell>
          <cell r="G631">
            <v>-12482</v>
          </cell>
        </row>
        <row r="632">
          <cell r="A632">
            <v>3475</v>
          </cell>
          <cell r="C632">
            <v>230</v>
          </cell>
          <cell r="G632">
            <v>-59792.75</v>
          </cell>
        </row>
        <row r="633">
          <cell r="A633">
            <v>3475</v>
          </cell>
          <cell r="C633">
            <v>330</v>
          </cell>
          <cell r="G633">
            <v>-48014.69</v>
          </cell>
        </row>
        <row r="634">
          <cell r="A634">
            <v>3475</v>
          </cell>
          <cell r="C634">
            <v>430</v>
          </cell>
          <cell r="G634">
            <v>-21582</v>
          </cell>
        </row>
        <row r="635">
          <cell r="A635">
            <v>3480</v>
          </cell>
          <cell r="C635">
            <v>130</v>
          </cell>
          <cell r="G635">
            <v>-16477.580000000002</v>
          </cell>
        </row>
        <row r="636">
          <cell r="A636">
            <v>3480</v>
          </cell>
          <cell r="C636">
            <v>230</v>
          </cell>
          <cell r="G636">
            <v>-7205.59</v>
          </cell>
        </row>
        <row r="637">
          <cell r="A637">
            <v>3480</v>
          </cell>
          <cell r="C637">
            <v>330</v>
          </cell>
          <cell r="G637">
            <v>-14202.46</v>
          </cell>
        </row>
        <row r="638">
          <cell r="A638">
            <v>3480</v>
          </cell>
          <cell r="C638">
            <v>430</v>
          </cell>
          <cell r="G638">
            <v>-1969.9</v>
          </cell>
        </row>
        <row r="639">
          <cell r="A639">
            <v>3481</v>
          </cell>
          <cell r="C639">
            <v>130</v>
          </cell>
          <cell r="G639">
            <v>-2002.16</v>
          </cell>
        </row>
        <row r="640">
          <cell r="A640">
            <v>3481</v>
          </cell>
          <cell r="C640">
            <v>230</v>
          </cell>
          <cell r="G640">
            <v>-145.44999999999999</v>
          </cell>
        </row>
        <row r="641">
          <cell r="A641">
            <v>3481</v>
          </cell>
          <cell r="C641">
            <v>330</v>
          </cell>
          <cell r="G641">
            <v>-3226.63</v>
          </cell>
        </row>
        <row r="642">
          <cell r="A642">
            <v>3481</v>
          </cell>
          <cell r="C642">
            <v>430</v>
          </cell>
          <cell r="G642">
            <v>0</v>
          </cell>
        </row>
        <row r="643">
          <cell r="A643">
            <v>3482</v>
          </cell>
          <cell r="C643">
            <v>130</v>
          </cell>
          <cell r="G643">
            <v>-8478.94</v>
          </cell>
        </row>
        <row r="644">
          <cell r="A644">
            <v>3482</v>
          </cell>
          <cell r="C644">
            <v>230</v>
          </cell>
          <cell r="G644">
            <v>-3607.21</v>
          </cell>
        </row>
        <row r="645">
          <cell r="A645">
            <v>3482</v>
          </cell>
          <cell r="C645">
            <v>330</v>
          </cell>
          <cell r="G645">
            <v>-4817.2</v>
          </cell>
        </row>
        <row r="646">
          <cell r="A646">
            <v>3482</v>
          </cell>
          <cell r="C646">
            <v>430</v>
          </cell>
          <cell r="G646">
            <v>-3769.96</v>
          </cell>
        </row>
        <row r="647">
          <cell r="A647">
            <v>3495</v>
          </cell>
          <cell r="C647">
            <v>130</v>
          </cell>
          <cell r="G647">
            <v>0</v>
          </cell>
        </row>
        <row r="648">
          <cell r="A648">
            <v>3500</v>
          </cell>
          <cell r="C648">
            <v>130</v>
          </cell>
          <cell r="G648">
            <v>-52578.73</v>
          </cell>
        </row>
        <row r="649">
          <cell r="A649">
            <v>3500</v>
          </cell>
          <cell r="C649">
            <v>132</v>
          </cell>
          <cell r="G649">
            <v>-3762</v>
          </cell>
        </row>
        <row r="650">
          <cell r="A650">
            <v>3500</v>
          </cell>
          <cell r="C650">
            <v>230</v>
          </cell>
          <cell r="G650">
            <v>-31314.44</v>
          </cell>
        </row>
        <row r="651">
          <cell r="A651">
            <v>3500</v>
          </cell>
          <cell r="C651">
            <v>330</v>
          </cell>
          <cell r="G651">
            <v>-9906.75</v>
          </cell>
        </row>
        <row r="652">
          <cell r="A652">
            <v>3500</v>
          </cell>
          <cell r="C652">
            <v>430</v>
          </cell>
          <cell r="G652">
            <v>-8534.5499999999993</v>
          </cell>
        </row>
        <row r="653">
          <cell r="A653">
            <v>3505</v>
          </cell>
          <cell r="C653">
            <v>130</v>
          </cell>
          <cell r="G653">
            <v>-51562.09</v>
          </cell>
        </row>
        <row r="654">
          <cell r="A654">
            <v>3505</v>
          </cell>
          <cell r="C654">
            <v>132</v>
          </cell>
          <cell r="G654">
            <v>-3770</v>
          </cell>
        </row>
        <row r="655">
          <cell r="A655">
            <v>3505</v>
          </cell>
          <cell r="C655">
            <v>230</v>
          </cell>
          <cell r="G655">
            <v>-13292.99</v>
          </cell>
        </row>
        <row r="656">
          <cell r="A656">
            <v>3505</v>
          </cell>
          <cell r="C656">
            <v>330</v>
          </cell>
          <cell r="G656">
            <v>-5784.79</v>
          </cell>
        </row>
        <row r="657">
          <cell r="A657">
            <v>3505</v>
          </cell>
          <cell r="C657">
            <v>430</v>
          </cell>
          <cell r="G657">
            <v>-165013.24</v>
          </cell>
        </row>
        <row r="658">
          <cell r="A658">
            <v>3505</v>
          </cell>
          <cell r="C658">
            <v>935</v>
          </cell>
          <cell r="G658">
            <v>-54444.27</v>
          </cell>
        </row>
        <row r="659">
          <cell r="A659">
            <v>3505</v>
          </cell>
          <cell r="C659">
            <v>936</v>
          </cell>
          <cell r="G659">
            <v>0</v>
          </cell>
        </row>
        <row r="660">
          <cell r="A660">
            <v>3510</v>
          </cell>
          <cell r="C660">
            <v>130</v>
          </cell>
          <cell r="G660">
            <v>0</v>
          </cell>
        </row>
        <row r="661">
          <cell r="A661">
            <v>3550</v>
          </cell>
          <cell r="C661">
            <v>130</v>
          </cell>
          <cell r="G661">
            <v>-184.71</v>
          </cell>
        </row>
        <row r="662">
          <cell r="A662" t="str">
            <v>4076R</v>
          </cell>
          <cell r="C662">
            <v>100</v>
          </cell>
          <cell r="G662">
            <v>1167.79</v>
          </cell>
        </row>
        <row r="663">
          <cell r="A663" t="str">
            <v>4076R</v>
          </cell>
          <cell r="C663">
            <v>110</v>
          </cell>
          <cell r="G663">
            <v>0</v>
          </cell>
        </row>
        <row r="664">
          <cell r="A664" t="str">
            <v>4076R</v>
          </cell>
          <cell r="C664">
            <v>200</v>
          </cell>
          <cell r="G664">
            <v>11.67</v>
          </cell>
        </row>
        <row r="665">
          <cell r="A665" t="str">
            <v>4082r</v>
          </cell>
          <cell r="C665">
            <v>112</v>
          </cell>
          <cell r="G665">
            <v>324409.81</v>
          </cell>
        </row>
        <row r="666">
          <cell r="A666" t="str">
            <v>4090R</v>
          </cell>
          <cell r="C666">
            <v>100</v>
          </cell>
          <cell r="G666">
            <v>66288.429999999993</v>
          </cell>
        </row>
        <row r="667">
          <cell r="A667" t="str">
            <v>4090R</v>
          </cell>
          <cell r="C667">
            <v>110</v>
          </cell>
          <cell r="G667">
            <v>50180.62</v>
          </cell>
        </row>
        <row r="668">
          <cell r="A668" t="str">
            <v>4090R</v>
          </cell>
          <cell r="C668">
            <v>200</v>
          </cell>
          <cell r="G668">
            <v>51817.2</v>
          </cell>
        </row>
        <row r="669">
          <cell r="A669" t="str">
            <v>4090R</v>
          </cell>
          <cell r="C669">
            <v>210</v>
          </cell>
          <cell r="G669">
            <v>-774</v>
          </cell>
        </row>
        <row r="670">
          <cell r="A670" t="str">
            <v>4090RR</v>
          </cell>
          <cell r="C670">
            <v>110</v>
          </cell>
          <cell r="G670">
            <v>-571.58000000000004</v>
          </cell>
        </row>
        <row r="671">
          <cell r="A671" t="str">
            <v>4095R</v>
          </cell>
          <cell r="C671">
            <v>100</v>
          </cell>
          <cell r="G671">
            <v>14164.97</v>
          </cell>
        </row>
        <row r="672">
          <cell r="A672" t="str">
            <v>4095R</v>
          </cell>
          <cell r="C672">
            <v>110</v>
          </cell>
          <cell r="G672">
            <v>128430.09</v>
          </cell>
        </row>
        <row r="673">
          <cell r="A673" t="str">
            <v>4095R</v>
          </cell>
          <cell r="C673">
            <v>200</v>
          </cell>
          <cell r="G673">
            <v>20304.73</v>
          </cell>
        </row>
        <row r="674">
          <cell r="A674" t="str">
            <v>4095R</v>
          </cell>
          <cell r="C674">
            <v>210</v>
          </cell>
          <cell r="G674">
            <v>223652.67</v>
          </cell>
        </row>
        <row r="675">
          <cell r="A675" t="str">
            <v>4095RR</v>
          </cell>
          <cell r="C675">
            <v>110</v>
          </cell>
          <cell r="G675">
            <v>-4605.34</v>
          </cell>
        </row>
        <row r="676">
          <cell r="A676" t="str">
            <v>4105R</v>
          </cell>
          <cell r="C676">
            <v>100</v>
          </cell>
          <cell r="G676">
            <v>5304.85</v>
          </cell>
        </row>
        <row r="677">
          <cell r="A677" t="str">
            <v>4105R</v>
          </cell>
          <cell r="C677">
            <v>110</v>
          </cell>
          <cell r="G677">
            <v>47209.71</v>
          </cell>
        </row>
        <row r="678">
          <cell r="A678" t="str">
            <v>4105R</v>
          </cell>
          <cell r="C678">
            <v>200</v>
          </cell>
          <cell r="G678">
            <v>18386.86</v>
          </cell>
        </row>
        <row r="679">
          <cell r="A679" t="str">
            <v>4105R</v>
          </cell>
          <cell r="C679">
            <v>210</v>
          </cell>
          <cell r="G679">
            <v>0</v>
          </cell>
        </row>
        <row r="680">
          <cell r="A680" t="str">
            <v>4105RR</v>
          </cell>
          <cell r="C680">
            <v>110</v>
          </cell>
          <cell r="G680">
            <v>-575.51</v>
          </cell>
        </row>
        <row r="681">
          <cell r="A681" t="str">
            <v>4002R</v>
          </cell>
          <cell r="C681">
            <v>100</v>
          </cell>
          <cell r="G681">
            <v>3737.98</v>
          </cell>
        </row>
        <row r="682">
          <cell r="A682" t="str">
            <v>4002R</v>
          </cell>
          <cell r="C682">
            <v>110</v>
          </cell>
          <cell r="G682">
            <v>57483.64</v>
          </cell>
        </row>
        <row r="683">
          <cell r="A683" t="str">
            <v>4002R</v>
          </cell>
          <cell r="C683">
            <v>200</v>
          </cell>
          <cell r="G683">
            <v>1805.3</v>
          </cell>
        </row>
        <row r="684">
          <cell r="A684" t="str">
            <v>4002R</v>
          </cell>
          <cell r="C684">
            <v>210</v>
          </cell>
          <cell r="G684">
            <v>72562.289999999994</v>
          </cell>
        </row>
        <row r="685">
          <cell r="A685" t="str">
            <v>4002RR</v>
          </cell>
          <cell r="C685">
            <v>110</v>
          </cell>
          <cell r="G685">
            <v>-653.67999999999995</v>
          </cell>
        </row>
        <row r="686">
          <cell r="A686" t="str">
            <v>4002RR</v>
          </cell>
          <cell r="C686">
            <v>210</v>
          </cell>
          <cell r="G686">
            <v>-1018.94</v>
          </cell>
        </row>
        <row r="687">
          <cell r="A687" t="str">
            <v>4004R</v>
          </cell>
          <cell r="C687">
            <v>100</v>
          </cell>
          <cell r="G687">
            <v>92.7</v>
          </cell>
        </row>
        <row r="688">
          <cell r="A688" t="str">
            <v>4004R</v>
          </cell>
          <cell r="C688">
            <v>110</v>
          </cell>
          <cell r="G688">
            <v>-50.63</v>
          </cell>
        </row>
        <row r="689">
          <cell r="A689" t="str">
            <v>4004R</v>
          </cell>
          <cell r="C689">
            <v>200</v>
          </cell>
          <cell r="G689">
            <v>1233.33</v>
          </cell>
        </row>
        <row r="690">
          <cell r="A690" t="str">
            <v>4004R</v>
          </cell>
          <cell r="C690">
            <v>210</v>
          </cell>
          <cell r="G690">
            <v>0</v>
          </cell>
        </row>
        <row r="691">
          <cell r="A691" t="str">
            <v>4004RR</v>
          </cell>
          <cell r="C691">
            <v>110</v>
          </cell>
          <cell r="G691">
            <v>0</v>
          </cell>
        </row>
        <row r="692">
          <cell r="A692" t="str">
            <v>4004RR</v>
          </cell>
          <cell r="C692">
            <v>210</v>
          </cell>
          <cell r="G692">
            <v>0</v>
          </cell>
        </row>
        <row r="693">
          <cell r="A693" t="str">
            <v>4006R</v>
          </cell>
          <cell r="C693">
            <v>100</v>
          </cell>
          <cell r="G693">
            <v>638.27</v>
          </cell>
        </row>
        <row r="694">
          <cell r="A694" t="str">
            <v>4006R</v>
          </cell>
          <cell r="C694">
            <v>110</v>
          </cell>
          <cell r="G694">
            <v>0</v>
          </cell>
        </row>
        <row r="695">
          <cell r="A695" t="str">
            <v>4006R</v>
          </cell>
          <cell r="C695">
            <v>200</v>
          </cell>
          <cell r="G695">
            <v>0</v>
          </cell>
        </row>
        <row r="696">
          <cell r="A696" t="str">
            <v>4006R</v>
          </cell>
          <cell r="C696">
            <v>210</v>
          </cell>
          <cell r="G696">
            <v>0</v>
          </cell>
        </row>
        <row r="697">
          <cell r="A697" t="str">
            <v>4006RR</v>
          </cell>
          <cell r="C697">
            <v>110</v>
          </cell>
          <cell r="G697">
            <v>0</v>
          </cell>
        </row>
        <row r="698">
          <cell r="A698" t="str">
            <v>4006RR</v>
          </cell>
          <cell r="C698">
            <v>210</v>
          </cell>
          <cell r="G698">
            <v>0</v>
          </cell>
        </row>
        <row r="699">
          <cell r="A699" t="str">
            <v>4007R</v>
          </cell>
          <cell r="C699">
            <v>100</v>
          </cell>
          <cell r="G699">
            <v>0</v>
          </cell>
        </row>
        <row r="700">
          <cell r="A700" t="str">
            <v>4007R</v>
          </cell>
          <cell r="C700">
            <v>110</v>
          </cell>
          <cell r="G700">
            <v>0</v>
          </cell>
        </row>
        <row r="701">
          <cell r="A701" t="str">
            <v>4007R</v>
          </cell>
          <cell r="C701">
            <v>210</v>
          </cell>
          <cell r="G701">
            <v>0</v>
          </cell>
        </row>
        <row r="702">
          <cell r="A702" t="str">
            <v>4007RR</v>
          </cell>
          <cell r="C702">
            <v>110</v>
          </cell>
          <cell r="G702">
            <v>0</v>
          </cell>
        </row>
        <row r="703">
          <cell r="A703" t="str">
            <v>4007RR</v>
          </cell>
          <cell r="C703">
            <v>210</v>
          </cell>
          <cell r="G703">
            <v>0</v>
          </cell>
        </row>
        <row r="704">
          <cell r="A704" t="str">
            <v>4008R</v>
          </cell>
          <cell r="C704">
            <v>100</v>
          </cell>
          <cell r="G704">
            <v>-41.36</v>
          </cell>
        </row>
        <row r="705">
          <cell r="A705" t="str">
            <v>4008R</v>
          </cell>
          <cell r="C705">
            <v>110</v>
          </cell>
          <cell r="G705">
            <v>0</v>
          </cell>
        </row>
        <row r="706">
          <cell r="A706" t="str">
            <v>4008R</v>
          </cell>
          <cell r="C706">
            <v>200</v>
          </cell>
          <cell r="G706">
            <v>0</v>
          </cell>
        </row>
        <row r="707">
          <cell r="A707" t="str">
            <v>4008R</v>
          </cell>
          <cell r="C707">
            <v>210</v>
          </cell>
          <cell r="G707">
            <v>0</v>
          </cell>
        </row>
        <row r="708">
          <cell r="A708" t="str">
            <v>4008RR</v>
          </cell>
          <cell r="C708">
            <v>110</v>
          </cell>
          <cell r="G708">
            <v>0</v>
          </cell>
        </row>
        <row r="709">
          <cell r="A709" t="str">
            <v>4008RR</v>
          </cell>
          <cell r="C709">
            <v>210</v>
          </cell>
          <cell r="G709">
            <v>0</v>
          </cell>
        </row>
        <row r="710">
          <cell r="A710" t="str">
            <v>4009R</v>
          </cell>
          <cell r="C710">
            <v>100</v>
          </cell>
          <cell r="G710">
            <v>106.5</v>
          </cell>
        </row>
        <row r="711">
          <cell r="A711" t="str">
            <v>4010R</v>
          </cell>
          <cell r="C711">
            <v>100</v>
          </cell>
          <cell r="G711">
            <v>0</v>
          </cell>
        </row>
        <row r="712">
          <cell r="A712" t="str">
            <v>4010R</v>
          </cell>
          <cell r="C712">
            <v>110</v>
          </cell>
          <cell r="G712">
            <v>0</v>
          </cell>
        </row>
        <row r="713">
          <cell r="A713" t="str">
            <v>4010R</v>
          </cell>
          <cell r="C713">
            <v>200</v>
          </cell>
          <cell r="G713">
            <v>0</v>
          </cell>
        </row>
        <row r="714">
          <cell r="A714" t="str">
            <v>4010RR</v>
          </cell>
          <cell r="C714">
            <v>110</v>
          </cell>
          <cell r="G714">
            <v>0</v>
          </cell>
        </row>
        <row r="715">
          <cell r="A715" t="str">
            <v>4011R</v>
          </cell>
          <cell r="C715">
            <v>110</v>
          </cell>
          <cell r="G715">
            <v>0</v>
          </cell>
        </row>
        <row r="716">
          <cell r="A716" t="str">
            <v>4011R</v>
          </cell>
          <cell r="C716">
            <v>210</v>
          </cell>
          <cell r="G716">
            <v>0</v>
          </cell>
        </row>
        <row r="717">
          <cell r="A717" t="str">
            <v>4011RR</v>
          </cell>
          <cell r="C717">
            <v>110</v>
          </cell>
          <cell r="G717">
            <v>0</v>
          </cell>
        </row>
        <row r="718">
          <cell r="A718" t="str">
            <v>4011RR</v>
          </cell>
          <cell r="C718">
            <v>210</v>
          </cell>
          <cell r="G718">
            <v>0</v>
          </cell>
        </row>
        <row r="719">
          <cell r="A719" t="str">
            <v>4021R</v>
          </cell>
          <cell r="C719">
            <v>110</v>
          </cell>
          <cell r="G719">
            <v>0</v>
          </cell>
        </row>
        <row r="720">
          <cell r="A720" t="str">
            <v>4037R</v>
          </cell>
          <cell r="C720">
            <v>110</v>
          </cell>
          <cell r="G720">
            <v>0</v>
          </cell>
        </row>
        <row r="721">
          <cell r="A721" t="str">
            <v>4037R</v>
          </cell>
          <cell r="C721">
            <v>200</v>
          </cell>
          <cell r="G721">
            <v>0</v>
          </cell>
        </row>
        <row r="722">
          <cell r="A722" t="str">
            <v>4037RR</v>
          </cell>
          <cell r="C722">
            <v>110</v>
          </cell>
          <cell r="G722">
            <v>0</v>
          </cell>
        </row>
        <row r="723">
          <cell r="A723" t="str">
            <v>4039R</v>
          </cell>
          <cell r="C723">
            <v>112</v>
          </cell>
          <cell r="G723">
            <v>76881.259999999995</v>
          </cell>
        </row>
        <row r="724">
          <cell r="A724" t="str">
            <v>4039RR</v>
          </cell>
          <cell r="C724">
            <v>112</v>
          </cell>
          <cell r="G724">
            <v>-10000</v>
          </cell>
        </row>
        <row r="725">
          <cell r="A725" t="str">
            <v>4040R</v>
          </cell>
          <cell r="C725">
            <v>112</v>
          </cell>
          <cell r="G725">
            <v>310558.96999999997</v>
          </cell>
        </row>
        <row r="726">
          <cell r="A726" t="str">
            <v>4040RR</v>
          </cell>
          <cell r="C726">
            <v>112</v>
          </cell>
          <cell r="G726">
            <v>-25085.22</v>
          </cell>
        </row>
        <row r="727">
          <cell r="A727" t="str">
            <v>4041R</v>
          </cell>
          <cell r="C727">
            <v>112</v>
          </cell>
          <cell r="G727">
            <v>0</v>
          </cell>
        </row>
        <row r="728">
          <cell r="A728" t="str">
            <v>4042R</v>
          </cell>
          <cell r="C728">
            <v>112</v>
          </cell>
          <cell r="G728">
            <v>61097.45</v>
          </cell>
        </row>
        <row r="729">
          <cell r="A729" t="str">
            <v>4042RR</v>
          </cell>
          <cell r="C729">
            <v>112</v>
          </cell>
          <cell r="G729">
            <v>0</v>
          </cell>
        </row>
        <row r="730">
          <cell r="A730" t="str">
            <v>4046R</v>
          </cell>
          <cell r="C730">
            <v>112</v>
          </cell>
          <cell r="G730">
            <v>0</v>
          </cell>
        </row>
        <row r="731">
          <cell r="A731" t="str">
            <v>4048R</v>
          </cell>
          <cell r="C731">
            <v>112</v>
          </cell>
          <cell r="G731">
            <v>0</v>
          </cell>
        </row>
        <row r="732">
          <cell r="A732" t="str">
            <v>4048RR</v>
          </cell>
          <cell r="C732">
            <v>112</v>
          </cell>
          <cell r="G732">
            <v>0</v>
          </cell>
        </row>
        <row r="733">
          <cell r="A733" t="str">
            <v>4049R</v>
          </cell>
          <cell r="C733">
            <v>112</v>
          </cell>
          <cell r="G733">
            <v>86858.61</v>
          </cell>
        </row>
        <row r="734">
          <cell r="A734" t="str">
            <v>4049RR</v>
          </cell>
          <cell r="C734">
            <v>112</v>
          </cell>
          <cell r="G734">
            <v>-10925.22</v>
          </cell>
        </row>
        <row r="735">
          <cell r="A735" t="str">
            <v>4050R</v>
          </cell>
          <cell r="C735">
            <v>112</v>
          </cell>
          <cell r="G735">
            <v>191083.88</v>
          </cell>
        </row>
        <row r="736">
          <cell r="A736" t="str">
            <v>4050RR</v>
          </cell>
          <cell r="C736">
            <v>112</v>
          </cell>
          <cell r="G736">
            <v>0</v>
          </cell>
        </row>
        <row r="737">
          <cell r="A737" t="str">
            <v>4051R</v>
          </cell>
          <cell r="C737">
            <v>112</v>
          </cell>
          <cell r="G737">
            <v>100</v>
          </cell>
        </row>
        <row r="738">
          <cell r="A738" t="str">
            <v>4051RR</v>
          </cell>
          <cell r="C738">
            <v>112</v>
          </cell>
          <cell r="G738">
            <v>0</v>
          </cell>
        </row>
        <row r="739">
          <cell r="A739" t="str">
            <v>4052R</v>
          </cell>
          <cell r="C739">
            <v>112</v>
          </cell>
          <cell r="G739">
            <v>0</v>
          </cell>
        </row>
        <row r="740">
          <cell r="A740" t="str">
            <v>4052RR</v>
          </cell>
          <cell r="C740">
            <v>112</v>
          </cell>
          <cell r="G740">
            <v>0</v>
          </cell>
        </row>
        <row r="741">
          <cell r="A741" t="str">
            <v>4054R</v>
          </cell>
          <cell r="C741">
            <v>112</v>
          </cell>
          <cell r="G741">
            <v>72213.73</v>
          </cell>
        </row>
        <row r="742">
          <cell r="A742" t="str">
            <v>4054RR</v>
          </cell>
          <cell r="C742">
            <v>112</v>
          </cell>
          <cell r="G742">
            <v>0</v>
          </cell>
        </row>
        <row r="743">
          <cell r="A743">
            <v>4060</v>
          </cell>
          <cell r="C743">
            <v>110</v>
          </cell>
          <cell r="G743">
            <v>7017.91</v>
          </cell>
        </row>
        <row r="744">
          <cell r="A744">
            <v>4060</v>
          </cell>
          <cell r="C744">
            <v>210</v>
          </cell>
          <cell r="G744">
            <v>53126.45</v>
          </cell>
        </row>
        <row r="745">
          <cell r="A745" t="str">
            <v>4061R</v>
          </cell>
          <cell r="C745">
            <v>112</v>
          </cell>
          <cell r="G745">
            <v>418977.82</v>
          </cell>
        </row>
        <row r="746">
          <cell r="A746" t="str">
            <v>4061RR</v>
          </cell>
          <cell r="C746">
            <v>112</v>
          </cell>
          <cell r="G746">
            <v>-17833.04</v>
          </cell>
        </row>
        <row r="747">
          <cell r="A747" t="str">
            <v>4063R</v>
          </cell>
          <cell r="C747">
            <v>112</v>
          </cell>
          <cell r="G747">
            <v>63999.61</v>
          </cell>
        </row>
        <row r="748">
          <cell r="A748" t="str">
            <v>4063RR</v>
          </cell>
          <cell r="C748">
            <v>112</v>
          </cell>
          <cell r="G748">
            <v>-7982.61</v>
          </cell>
        </row>
        <row r="749">
          <cell r="A749" t="str">
            <v>4064R</v>
          </cell>
          <cell r="C749">
            <v>112</v>
          </cell>
          <cell r="G749">
            <v>0</v>
          </cell>
        </row>
        <row r="750">
          <cell r="A750" t="str">
            <v>4064RR</v>
          </cell>
          <cell r="C750">
            <v>112</v>
          </cell>
          <cell r="G750">
            <v>0</v>
          </cell>
        </row>
        <row r="751">
          <cell r="A751" t="str">
            <v>4069R</v>
          </cell>
          <cell r="C751">
            <v>112</v>
          </cell>
          <cell r="G751">
            <v>0</v>
          </cell>
        </row>
        <row r="752">
          <cell r="A752" t="str">
            <v>4070R</v>
          </cell>
          <cell r="C752">
            <v>112</v>
          </cell>
          <cell r="G752">
            <v>108079.2</v>
          </cell>
        </row>
        <row r="753">
          <cell r="A753" t="str">
            <v>4070RR</v>
          </cell>
          <cell r="C753">
            <v>112</v>
          </cell>
          <cell r="G753">
            <v>-887.47</v>
          </cell>
        </row>
        <row r="754">
          <cell r="A754" t="str">
            <v>4071R</v>
          </cell>
          <cell r="C754">
            <v>112</v>
          </cell>
          <cell r="G754">
            <v>127284.42</v>
          </cell>
        </row>
        <row r="755">
          <cell r="A755" t="str">
            <v>4071RR</v>
          </cell>
          <cell r="C755">
            <v>112</v>
          </cell>
          <cell r="G755">
            <v>0</v>
          </cell>
        </row>
        <row r="756">
          <cell r="A756" t="str">
            <v>4074R</v>
          </cell>
          <cell r="C756">
            <v>112</v>
          </cell>
          <cell r="G756">
            <v>252112.44</v>
          </cell>
        </row>
        <row r="757">
          <cell r="A757" t="str">
            <v>4074RR</v>
          </cell>
          <cell r="C757">
            <v>112</v>
          </cell>
          <cell r="G757">
            <v>0</v>
          </cell>
        </row>
        <row r="758">
          <cell r="A758" t="str">
            <v>4075R</v>
          </cell>
          <cell r="C758">
            <v>100</v>
          </cell>
          <cell r="G758">
            <v>1100.54</v>
          </cell>
        </row>
        <row r="759">
          <cell r="A759" t="str">
            <v>4075R</v>
          </cell>
          <cell r="C759">
            <v>200</v>
          </cell>
          <cell r="G759">
            <v>632.12</v>
          </cell>
        </row>
        <row r="760">
          <cell r="A760" t="str">
            <v>4078R</v>
          </cell>
          <cell r="C760">
            <v>110</v>
          </cell>
          <cell r="G760">
            <v>0</v>
          </cell>
        </row>
        <row r="761">
          <cell r="A761" t="str">
            <v>4080R</v>
          </cell>
          <cell r="C761">
            <v>100</v>
          </cell>
          <cell r="G761">
            <v>1387.41</v>
          </cell>
        </row>
        <row r="762">
          <cell r="A762" t="str">
            <v>4080R</v>
          </cell>
          <cell r="C762">
            <v>110</v>
          </cell>
          <cell r="G762">
            <v>14.9</v>
          </cell>
        </row>
        <row r="763">
          <cell r="A763" t="str">
            <v>4080R</v>
          </cell>
          <cell r="C763">
            <v>200</v>
          </cell>
          <cell r="G763">
            <v>1389.75</v>
          </cell>
        </row>
        <row r="764">
          <cell r="A764" t="str">
            <v>4080R</v>
          </cell>
          <cell r="C764">
            <v>210</v>
          </cell>
          <cell r="G764">
            <v>0</v>
          </cell>
        </row>
        <row r="765">
          <cell r="A765" t="str">
            <v>4080RR</v>
          </cell>
          <cell r="C765">
            <v>110</v>
          </cell>
          <cell r="G765">
            <v>0</v>
          </cell>
        </row>
        <row r="766">
          <cell r="A766" t="str">
            <v>4080RR</v>
          </cell>
          <cell r="C766">
            <v>210</v>
          </cell>
          <cell r="G766">
            <v>0</v>
          </cell>
        </row>
        <row r="767">
          <cell r="A767" t="str">
            <v>4083R</v>
          </cell>
          <cell r="C767">
            <v>100</v>
          </cell>
          <cell r="G767">
            <v>5150.0200000000004</v>
          </cell>
        </row>
        <row r="768">
          <cell r="A768" t="str">
            <v>4083R</v>
          </cell>
          <cell r="C768">
            <v>110</v>
          </cell>
          <cell r="G768">
            <v>34866.239999999998</v>
          </cell>
        </row>
        <row r="769">
          <cell r="A769" t="str">
            <v>4083R</v>
          </cell>
          <cell r="C769">
            <v>200</v>
          </cell>
          <cell r="G769">
            <v>1936.99</v>
          </cell>
        </row>
        <row r="770">
          <cell r="A770" t="str">
            <v>4083R</v>
          </cell>
          <cell r="C770">
            <v>210</v>
          </cell>
          <cell r="G770">
            <v>0</v>
          </cell>
        </row>
        <row r="771">
          <cell r="A771" t="str">
            <v>4083RR</v>
          </cell>
          <cell r="C771">
            <v>110</v>
          </cell>
          <cell r="G771">
            <v>-339.61</v>
          </cell>
        </row>
        <row r="772">
          <cell r="A772" t="str">
            <v>4083RR</v>
          </cell>
          <cell r="C772">
            <v>210</v>
          </cell>
          <cell r="G772">
            <v>0</v>
          </cell>
        </row>
        <row r="773">
          <cell r="A773" t="str">
            <v>4085R</v>
          </cell>
          <cell r="C773">
            <v>100</v>
          </cell>
          <cell r="G773">
            <v>12035.49</v>
          </cell>
        </row>
        <row r="774">
          <cell r="A774" t="str">
            <v>4085R</v>
          </cell>
          <cell r="C774">
            <v>110</v>
          </cell>
          <cell r="G774">
            <v>47314.11</v>
          </cell>
        </row>
        <row r="775">
          <cell r="A775" t="str">
            <v>4085R</v>
          </cell>
          <cell r="C775">
            <v>200</v>
          </cell>
          <cell r="G775">
            <v>8307.89</v>
          </cell>
        </row>
        <row r="776">
          <cell r="A776" t="str">
            <v>4085R</v>
          </cell>
          <cell r="C776">
            <v>210</v>
          </cell>
          <cell r="G776">
            <v>0</v>
          </cell>
        </row>
        <row r="777">
          <cell r="A777" t="str">
            <v>4085RR</v>
          </cell>
          <cell r="C777">
            <v>110</v>
          </cell>
          <cell r="G777">
            <v>-346.21</v>
          </cell>
        </row>
        <row r="778">
          <cell r="A778" t="str">
            <v>4085RR</v>
          </cell>
          <cell r="C778">
            <v>210</v>
          </cell>
          <cell r="G778">
            <v>0</v>
          </cell>
        </row>
        <row r="779">
          <cell r="A779" t="str">
            <v>4087R</v>
          </cell>
          <cell r="C779">
            <v>100</v>
          </cell>
          <cell r="G779">
            <v>4763.1400000000003</v>
          </cell>
        </row>
        <row r="780">
          <cell r="A780" t="str">
            <v>4087R</v>
          </cell>
          <cell r="C780">
            <v>110</v>
          </cell>
          <cell r="G780">
            <v>125077.01</v>
          </cell>
        </row>
        <row r="781">
          <cell r="A781" t="str">
            <v>4087R</v>
          </cell>
          <cell r="C781">
            <v>200</v>
          </cell>
          <cell r="G781">
            <v>-52.79</v>
          </cell>
        </row>
        <row r="782">
          <cell r="A782" t="str">
            <v>4087R</v>
          </cell>
          <cell r="C782">
            <v>210</v>
          </cell>
          <cell r="G782">
            <v>0</v>
          </cell>
        </row>
        <row r="783">
          <cell r="A783" t="str">
            <v>4087RR</v>
          </cell>
          <cell r="C783">
            <v>110</v>
          </cell>
          <cell r="G783">
            <v>-864.08</v>
          </cell>
        </row>
        <row r="784">
          <cell r="A784" t="str">
            <v>4087RR</v>
          </cell>
          <cell r="C784">
            <v>210</v>
          </cell>
          <cell r="G784">
            <v>0</v>
          </cell>
        </row>
        <row r="785">
          <cell r="A785" t="str">
            <v>4088R</v>
          </cell>
          <cell r="C785">
            <v>100</v>
          </cell>
          <cell r="G785">
            <v>0</v>
          </cell>
        </row>
        <row r="786">
          <cell r="A786" t="str">
            <v>4088R</v>
          </cell>
          <cell r="C786">
            <v>110</v>
          </cell>
          <cell r="G786">
            <v>0</v>
          </cell>
        </row>
        <row r="787">
          <cell r="A787" t="str">
            <v>4088R</v>
          </cell>
          <cell r="C787">
            <v>200</v>
          </cell>
          <cell r="G787">
            <v>0</v>
          </cell>
        </row>
        <row r="788">
          <cell r="A788" t="str">
            <v>4088R</v>
          </cell>
          <cell r="C788">
            <v>210</v>
          </cell>
          <cell r="G788">
            <v>-40</v>
          </cell>
        </row>
        <row r="789">
          <cell r="A789" t="str">
            <v>4088RR</v>
          </cell>
          <cell r="C789">
            <v>110</v>
          </cell>
          <cell r="G789">
            <v>0</v>
          </cell>
        </row>
        <row r="790">
          <cell r="A790" t="str">
            <v>4088RR</v>
          </cell>
          <cell r="C790">
            <v>210</v>
          </cell>
          <cell r="G790">
            <v>0</v>
          </cell>
        </row>
        <row r="791">
          <cell r="A791" t="str">
            <v>4125R</v>
          </cell>
          <cell r="C791">
            <v>100</v>
          </cell>
          <cell r="G791">
            <v>0</v>
          </cell>
        </row>
        <row r="792">
          <cell r="A792">
            <v>4143</v>
          </cell>
          <cell r="C792">
            <v>120</v>
          </cell>
          <cell r="G792">
            <v>0</v>
          </cell>
        </row>
        <row r="793">
          <cell r="A793">
            <v>4143</v>
          </cell>
          <cell r="C793">
            <v>220</v>
          </cell>
          <cell r="G793">
            <v>0</v>
          </cell>
        </row>
        <row r="794">
          <cell r="A794">
            <v>4147</v>
          </cell>
          <cell r="C794">
            <v>100</v>
          </cell>
          <cell r="G794">
            <v>62550</v>
          </cell>
        </row>
        <row r="795">
          <cell r="A795">
            <v>4147</v>
          </cell>
          <cell r="C795">
            <v>200</v>
          </cell>
          <cell r="G795">
            <v>103123.23</v>
          </cell>
        </row>
        <row r="796">
          <cell r="A796">
            <v>4148</v>
          </cell>
          <cell r="C796">
            <v>100</v>
          </cell>
          <cell r="G796">
            <v>23204.17</v>
          </cell>
        </row>
        <row r="797">
          <cell r="A797">
            <v>4148</v>
          </cell>
          <cell r="C797">
            <v>200</v>
          </cell>
          <cell r="G797">
            <v>26382.17</v>
          </cell>
        </row>
        <row r="798">
          <cell r="A798">
            <v>4149</v>
          </cell>
          <cell r="C798">
            <v>100</v>
          </cell>
          <cell r="G798">
            <v>34905.81</v>
          </cell>
        </row>
        <row r="799">
          <cell r="A799">
            <v>4149</v>
          </cell>
          <cell r="C799">
            <v>200</v>
          </cell>
          <cell r="G799">
            <v>35079.31</v>
          </cell>
        </row>
        <row r="800">
          <cell r="A800">
            <v>4205</v>
          </cell>
          <cell r="C800">
            <v>121</v>
          </cell>
          <cell r="G800">
            <v>335411.65000000002</v>
          </cell>
        </row>
        <row r="801">
          <cell r="A801">
            <v>4205</v>
          </cell>
          <cell r="C801">
            <v>220</v>
          </cell>
          <cell r="G801">
            <v>49894.36</v>
          </cell>
        </row>
        <row r="802">
          <cell r="A802">
            <v>4206</v>
          </cell>
          <cell r="C802">
            <v>120</v>
          </cell>
          <cell r="G802">
            <v>0</v>
          </cell>
        </row>
        <row r="803">
          <cell r="A803">
            <v>4206</v>
          </cell>
          <cell r="C803">
            <v>121</v>
          </cell>
          <cell r="G803">
            <v>826586.5</v>
          </cell>
        </row>
        <row r="804">
          <cell r="A804">
            <v>4206</v>
          </cell>
          <cell r="C804">
            <v>220</v>
          </cell>
          <cell r="G804">
            <v>564401.68999999994</v>
          </cell>
        </row>
        <row r="805">
          <cell r="A805">
            <v>4209</v>
          </cell>
          <cell r="C805">
            <v>120</v>
          </cell>
          <cell r="G805">
            <v>1378966.07</v>
          </cell>
        </row>
        <row r="806">
          <cell r="A806">
            <v>4209</v>
          </cell>
          <cell r="C806">
            <v>121</v>
          </cell>
          <cell r="G806">
            <v>0</v>
          </cell>
        </row>
        <row r="807">
          <cell r="A807">
            <v>4209</v>
          </cell>
          <cell r="C807">
            <v>122</v>
          </cell>
          <cell r="G807">
            <v>755237.19</v>
          </cell>
        </row>
        <row r="808">
          <cell r="A808">
            <v>4209</v>
          </cell>
          <cell r="C808">
            <v>220</v>
          </cell>
          <cell r="G808">
            <v>248897.49</v>
          </cell>
        </row>
        <row r="809">
          <cell r="A809">
            <v>4210</v>
          </cell>
          <cell r="C809">
            <v>120</v>
          </cell>
          <cell r="G809">
            <v>0</v>
          </cell>
        </row>
        <row r="810">
          <cell r="A810">
            <v>4211</v>
          </cell>
          <cell r="C810">
            <v>120</v>
          </cell>
          <cell r="G810">
            <v>109.96</v>
          </cell>
        </row>
        <row r="811">
          <cell r="A811">
            <v>4211</v>
          </cell>
          <cell r="C811">
            <v>122</v>
          </cell>
          <cell r="G811">
            <v>0</v>
          </cell>
        </row>
        <row r="812">
          <cell r="A812">
            <v>4211</v>
          </cell>
          <cell r="C812">
            <v>220</v>
          </cell>
          <cell r="G812">
            <v>-40</v>
          </cell>
        </row>
        <row r="813">
          <cell r="A813">
            <v>4230</v>
          </cell>
          <cell r="C813">
            <v>120</v>
          </cell>
          <cell r="G813">
            <v>90676.97</v>
          </cell>
        </row>
        <row r="814">
          <cell r="A814">
            <v>4230</v>
          </cell>
          <cell r="C814">
            <v>121</v>
          </cell>
          <cell r="G814">
            <v>64779.81</v>
          </cell>
        </row>
        <row r="815">
          <cell r="A815">
            <v>4230</v>
          </cell>
          <cell r="C815">
            <v>122</v>
          </cell>
          <cell r="G815">
            <v>120542.45</v>
          </cell>
        </row>
        <row r="816">
          <cell r="A816">
            <v>4230</v>
          </cell>
          <cell r="C816">
            <v>220</v>
          </cell>
          <cell r="G816">
            <v>5652.18</v>
          </cell>
        </row>
        <row r="817">
          <cell r="A817">
            <v>4232</v>
          </cell>
          <cell r="C817">
            <v>120</v>
          </cell>
          <cell r="G817">
            <v>34782.61</v>
          </cell>
        </row>
        <row r="818">
          <cell r="A818">
            <v>4232</v>
          </cell>
          <cell r="C818">
            <v>220</v>
          </cell>
          <cell r="G818">
            <v>0</v>
          </cell>
        </row>
        <row r="819">
          <cell r="A819">
            <v>4300</v>
          </cell>
          <cell r="C819">
            <v>140</v>
          </cell>
          <cell r="G819">
            <v>37452.58</v>
          </cell>
        </row>
        <row r="820">
          <cell r="A820">
            <v>4300</v>
          </cell>
          <cell r="C820">
            <v>142</v>
          </cell>
          <cell r="G820">
            <v>4813.6400000000003</v>
          </cell>
        </row>
        <row r="821">
          <cell r="A821">
            <v>4300</v>
          </cell>
          <cell r="C821">
            <v>147</v>
          </cell>
          <cell r="G821">
            <v>582.35</v>
          </cell>
        </row>
        <row r="822">
          <cell r="A822">
            <v>4300</v>
          </cell>
          <cell r="C822">
            <v>150</v>
          </cell>
          <cell r="G822">
            <v>55</v>
          </cell>
        </row>
        <row r="823">
          <cell r="A823">
            <v>4300</v>
          </cell>
          <cell r="C823">
            <v>240</v>
          </cell>
          <cell r="G823">
            <v>20150.45</v>
          </cell>
        </row>
        <row r="824">
          <cell r="A824">
            <v>4300</v>
          </cell>
          <cell r="C824">
            <v>340</v>
          </cell>
          <cell r="G824">
            <v>17386.63</v>
          </cell>
        </row>
        <row r="825">
          <cell r="A825">
            <v>4300</v>
          </cell>
          <cell r="C825">
            <v>440</v>
          </cell>
          <cell r="G825">
            <v>8754.6</v>
          </cell>
        </row>
        <row r="826">
          <cell r="A826">
            <v>4301</v>
          </cell>
          <cell r="C826">
            <v>140</v>
          </cell>
          <cell r="G826">
            <v>5001.53</v>
          </cell>
        </row>
        <row r="827">
          <cell r="A827">
            <v>4301</v>
          </cell>
          <cell r="C827">
            <v>142</v>
          </cell>
          <cell r="G827">
            <v>6026.09</v>
          </cell>
        </row>
        <row r="828">
          <cell r="A828">
            <v>4301</v>
          </cell>
          <cell r="C828">
            <v>147</v>
          </cell>
          <cell r="G828">
            <v>178.8</v>
          </cell>
        </row>
        <row r="829">
          <cell r="A829">
            <v>4301</v>
          </cell>
          <cell r="C829">
            <v>240</v>
          </cell>
          <cell r="G829">
            <v>2733.97</v>
          </cell>
        </row>
        <row r="830">
          <cell r="A830">
            <v>4301</v>
          </cell>
          <cell r="C830">
            <v>340</v>
          </cell>
          <cell r="G830">
            <v>2199.6999999999998</v>
          </cell>
        </row>
        <row r="831">
          <cell r="A831">
            <v>4301</v>
          </cell>
          <cell r="C831">
            <v>440</v>
          </cell>
          <cell r="G831">
            <v>635.35</v>
          </cell>
        </row>
        <row r="832">
          <cell r="A832">
            <v>4302</v>
          </cell>
          <cell r="C832">
            <v>140</v>
          </cell>
          <cell r="G832">
            <v>2111.5300000000002</v>
          </cell>
        </row>
        <row r="833">
          <cell r="A833">
            <v>4302</v>
          </cell>
          <cell r="C833">
            <v>142</v>
          </cell>
          <cell r="G833">
            <v>0</v>
          </cell>
        </row>
        <row r="834">
          <cell r="A834">
            <v>4302</v>
          </cell>
          <cell r="C834">
            <v>147</v>
          </cell>
          <cell r="G834">
            <v>118.04</v>
          </cell>
        </row>
        <row r="835">
          <cell r="A835">
            <v>4302</v>
          </cell>
          <cell r="C835">
            <v>240</v>
          </cell>
          <cell r="G835">
            <v>144.84</v>
          </cell>
        </row>
        <row r="836">
          <cell r="A836">
            <v>4302</v>
          </cell>
          <cell r="C836">
            <v>340</v>
          </cell>
          <cell r="G836">
            <v>447.4</v>
          </cell>
        </row>
        <row r="837">
          <cell r="A837">
            <v>4302</v>
          </cell>
          <cell r="C837">
            <v>440</v>
          </cell>
          <cell r="G837">
            <v>305.07</v>
          </cell>
        </row>
        <row r="838">
          <cell r="A838">
            <v>4312</v>
          </cell>
          <cell r="C838">
            <v>140</v>
          </cell>
          <cell r="G838">
            <v>1374.96</v>
          </cell>
        </row>
        <row r="839">
          <cell r="A839">
            <v>4312</v>
          </cell>
          <cell r="C839">
            <v>142</v>
          </cell>
          <cell r="G839">
            <v>0</v>
          </cell>
        </row>
        <row r="840">
          <cell r="A840">
            <v>4312</v>
          </cell>
          <cell r="C840">
            <v>147</v>
          </cell>
          <cell r="G840">
            <v>242.52</v>
          </cell>
        </row>
        <row r="841">
          <cell r="A841">
            <v>4312</v>
          </cell>
          <cell r="C841">
            <v>240</v>
          </cell>
          <cell r="G841">
            <v>386.86</v>
          </cell>
        </row>
        <row r="842">
          <cell r="A842">
            <v>4312</v>
          </cell>
          <cell r="C842">
            <v>340</v>
          </cell>
          <cell r="G842">
            <v>920.5</v>
          </cell>
        </row>
        <row r="843">
          <cell r="A843">
            <v>4312</v>
          </cell>
          <cell r="C843">
            <v>440</v>
          </cell>
          <cell r="G843">
            <v>1603.93</v>
          </cell>
        </row>
        <row r="844">
          <cell r="A844">
            <v>4320</v>
          </cell>
          <cell r="C844">
            <v>140</v>
          </cell>
          <cell r="G844">
            <v>2442.38</v>
          </cell>
        </row>
        <row r="845">
          <cell r="A845">
            <v>4320</v>
          </cell>
          <cell r="C845">
            <v>142</v>
          </cell>
          <cell r="G845">
            <v>292.89999999999998</v>
          </cell>
        </row>
        <row r="846">
          <cell r="A846">
            <v>4320</v>
          </cell>
          <cell r="C846">
            <v>147</v>
          </cell>
          <cell r="G846">
            <v>0</v>
          </cell>
        </row>
        <row r="847">
          <cell r="A847">
            <v>4320</v>
          </cell>
          <cell r="C847">
            <v>240</v>
          </cell>
          <cell r="G847">
            <v>1928.28</v>
          </cell>
        </row>
        <row r="848">
          <cell r="A848">
            <v>4320</v>
          </cell>
          <cell r="C848">
            <v>340</v>
          </cell>
          <cell r="G848">
            <v>1774.79</v>
          </cell>
        </row>
        <row r="849">
          <cell r="A849">
            <v>4320</v>
          </cell>
          <cell r="C849">
            <v>440</v>
          </cell>
          <cell r="G849">
            <v>703.24</v>
          </cell>
        </row>
        <row r="850">
          <cell r="A850">
            <v>4340</v>
          </cell>
          <cell r="C850">
            <v>140</v>
          </cell>
          <cell r="G850">
            <v>10189.73</v>
          </cell>
        </row>
        <row r="851">
          <cell r="A851">
            <v>4340</v>
          </cell>
          <cell r="C851">
            <v>142</v>
          </cell>
          <cell r="G851">
            <v>4505.3500000000004</v>
          </cell>
        </row>
        <row r="852">
          <cell r="A852">
            <v>4340</v>
          </cell>
          <cell r="C852">
            <v>147</v>
          </cell>
          <cell r="G852">
            <v>2281.81</v>
          </cell>
        </row>
        <row r="853">
          <cell r="A853">
            <v>4340</v>
          </cell>
          <cell r="C853">
            <v>150</v>
          </cell>
          <cell r="G853">
            <v>121</v>
          </cell>
        </row>
        <row r="854">
          <cell r="A854">
            <v>4340</v>
          </cell>
          <cell r="C854">
            <v>240</v>
          </cell>
          <cell r="G854">
            <v>5767.35</v>
          </cell>
        </row>
        <row r="855">
          <cell r="A855">
            <v>4340</v>
          </cell>
          <cell r="C855">
            <v>340</v>
          </cell>
          <cell r="G855">
            <v>3413.97</v>
          </cell>
        </row>
        <row r="856">
          <cell r="A856">
            <v>4340</v>
          </cell>
          <cell r="C856">
            <v>440</v>
          </cell>
          <cell r="G856">
            <v>15413.01</v>
          </cell>
        </row>
        <row r="857">
          <cell r="A857">
            <v>4370</v>
          </cell>
          <cell r="C857">
            <v>140</v>
          </cell>
          <cell r="G857">
            <v>32660.66</v>
          </cell>
        </row>
        <row r="858">
          <cell r="A858">
            <v>4370</v>
          </cell>
          <cell r="C858">
            <v>142</v>
          </cell>
          <cell r="G858">
            <v>6133.46</v>
          </cell>
        </row>
        <row r="859">
          <cell r="A859">
            <v>4370</v>
          </cell>
          <cell r="C859">
            <v>147</v>
          </cell>
          <cell r="G859">
            <v>3038.89</v>
          </cell>
        </row>
        <row r="860">
          <cell r="A860">
            <v>4370</v>
          </cell>
          <cell r="C860">
            <v>240</v>
          </cell>
          <cell r="G860">
            <v>7173.24</v>
          </cell>
        </row>
        <row r="861">
          <cell r="A861">
            <v>4370</v>
          </cell>
          <cell r="C861">
            <v>340</v>
          </cell>
          <cell r="G861">
            <v>3878.75</v>
          </cell>
        </row>
        <row r="862">
          <cell r="A862">
            <v>4370</v>
          </cell>
          <cell r="C862">
            <v>440</v>
          </cell>
          <cell r="G862">
            <v>5739.92</v>
          </cell>
        </row>
        <row r="863">
          <cell r="A863">
            <v>4390</v>
          </cell>
          <cell r="C863">
            <v>140</v>
          </cell>
          <cell r="G863">
            <v>45300.58</v>
          </cell>
        </row>
        <row r="864">
          <cell r="A864">
            <v>4390</v>
          </cell>
          <cell r="C864">
            <v>142</v>
          </cell>
          <cell r="G864">
            <v>6603.6</v>
          </cell>
        </row>
        <row r="865">
          <cell r="A865">
            <v>4390</v>
          </cell>
          <cell r="C865">
            <v>147</v>
          </cell>
          <cell r="G865">
            <v>1340.8</v>
          </cell>
        </row>
        <row r="866">
          <cell r="A866">
            <v>4390</v>
          </cell>
          <cell r="C866">
            <v>240</v>
          </cell>
          <cell r="G866">
            <v>14813.75</v>
          </cell>
        </row>
        <row r="867">
          <cell r="A867">
            <v>4390</v>
          </cell>
          <cell r="C867">
            <v>340</v>
          </cell>
          <cell r="G867">
            <v>17933.18</v>
          </cell>
        </row>
        <row r="868">
          <cell r="A868">
            <v>4390</v>
          </cell>
          <cell r="C868">
            <v>440</v>
          </cell>
          <cell r="G868">
            <v>7827.22</v>
          </cell>
        </row>
        <row r="869">
          <cell r="A869">
            <v>4400</v>
          </cell>
          <cell r="C869">
            <v>140</v>
          </cell>
          <cell r="G869">
            <v>6024.64</v>
          </cell>
        </row>
        <row r="870">
          <cell r="A870">
            <v>4400</v>
          </cell>
          <cell r="C870">
            <v>142</v>
          </cell>
          <cell r="G870">
            <v>16066.46</v>
          </cell>
        </row>
        <row r="871">
          <cell r="A871">
            <v>4400</v>
          </cell>
          <cell r="C871">
            <v>147</v>
          </cell>
          <cell r="G871">
            <v>1781.43</v>
          </cell>
        </row>
        <row r="872">
          <cell r="A872">
            <v>4400</v>
          </cell>
          <cell r="C872">
            <v>240</v>
          </cell>
          <cell r="G872">
            <v>21418.83</v>
          </cell>
        </row>
        <row r="873">
          <cell r="A873">
            <v>4400</v>
          </cell>
          <cell r="C873">
            <v>340</v>
          </cell>
          <cell r="G873">
            <v>13115.5</v>
          </cell>
        </row>
        <row r="874">
          <cell r="A874">
            <v>4400</v>
          </cell>
          <cell r="C874">
            <v>440</v>
          </cell>
          <cell r="G874">
            <v>16201.71</v>
          </cell>
        </row>
        <row r="875">
          <cell r="A875">
            <v>4410</v>
          </cell>
          <cell r="C875">
            <v>140</v>
          </cell>
          <cell r="G875">
            <v>7427.93</v>
          </cell>
        </row>
        <row r="876">
          <cell r="A876">
            <v>4410</v>
          </cell>
          <cell r="C876">
            <v>142</v>
          </cell>
          <cell r="G876">
            <v>524.03</v>
          </cell>
        </row>
        <row r="877">
          <cell r="A877">
            <v>4410</v>
          </cell>
          <cell r="C877">
            <v>147</v>
          </cell>
          <cell r="G877">
            <v>31.3</v>
          </cell>
        </row>
        <row r="878">
          <cell r="A878">
            <v>4410</v>
          </cell>
          <cell r="C878">
            <v>150</v>
          </cell>
          <cell r="G878">
            <v>37.700000000000003</v>
          </cell>
        </row>
        <row r="879">
          <cell r="A879">
            <v>4410</v>
          </cell>
          <cell r="C879">
            <v>240</v>
          </cell>
          <cell r="G879">
            <v>-1203.8900000000001</v>
          </cell>
        </row>
        <row r="880">
          <cell r="A880">
            <v>4410</v>
          </cell>
          <cell r="C880">
            <v>340</v>
          </cell>
          <cell r="G880">
            <v>-321.42</v>
          </cell>
        </row>
        <row r="881">
          <cell r="A881">
            <v>4410</v>
          </cell>
          <cell r="C881">
            <v>440</v>
          </cell>
          <cell r="G881">
            <v>2933.62</v>
          </cell>
        </row>
        <row r="882">
          <cell r="A882">
            <v>4430</v>
          </cell>
          <cell r="C882">
            <v>140</v>
          </cell>
          <cell r="G882">
            <v>0</v>
          </cell>
        </row>
        <row r="883">
          <cell r="A883">
            <v>4430</v>
          </cell>
          <cell r="C883">
            <v>340</v>
          </cell>
          <cell r="G883">
            <v>0</v>
          </cell>
        </row>
        <row r="884">
          <cell r="A884">
            <v>4430</v>
          </cell>
          <cell r="C884">
            <v>440</v>
          </cell>
          <cell r="G884">
            <v>0</v>
          </cell>
        </row>
        <row r="885">
          <cell r="A885">
            <v>4465</v>
          </cell>
          <cell r="C885">
            <v>130</v>
          </cell>
          <cell r="G885">
            <v>99747.15</v>
          </cell>
        </row>
        <row r="886">
          <cell r="A886">
            <v>4465</v>
          </cell>
          <cell r="C886">
            <v>230</v>
          </cell>
          <cell r="G886">
            <v>119714.4</v>
          </cell>
        </row>
        <row r="887">
          <cell r="A887">
            <v>4465</v>
          </cell>
          <cell r="C887">
            <v>330</v>
          </cell>
          <cell r="G887">
            <v>23188.95</v>
          </cell>
        </row>
        <row r="888">
          <cell r="A888">
            <v>4465</v>
          </cell>
          <cell r="C888">
            <v>430</v>
          </cell>
          <cell r="G888">
            <v>24147.32</v>
          </cell>
        </row>
        <row r="889">
          <cell r="A889">
            <v>4465</v>
          </cell>
          <cell r="C889">
            <v>935</v>
          </cell>
          <cell r="G889">
            <v>94065.37</v>
          </cell>
        </row>
        <row r="890">
          <cell r="A890">
            <v>4465</v>
          </cell>
          <cell r="C890">
            <v>936</v>
          </cell>
          <cell r="G890">
            <v>42788.67</v>
          </cell>
        </row>
        <row r="891">
          <cell r="A891">
            <v>4466</v>
          </cell>
          <cell r="C891">
            <v>130</v>
          </cell>
          <cell r="G891">
            <v>261678.48</v>
          </cell>
        </row>
        <row r="892">
          <cell r="A892">
            <v>4466</v>
          </cell>
          <cell r="C892">
            <v>230</v>
          </cell>
          <cell r="G892">
            <v>118713.64</v>
          </cell>
        </row>
        <row r="893">
          <cell r="A893">
            <v>4466</v>
          </cell>
          <cell r="C893">
            <v>330</v>
          </cell>
          <cell r="G893">
            <v>43462.02</v>
          </cell>
        </row>
        <row r="894">
          <cell r="A894">
            <v>4466</v>
          </cell>
          <cell r="C894">
            <v>430</v>
          </cell>
          <cell r="G894">
            <v>300.8</v>
          </cell>
        </row>
        <row r="895">
          <cell r="A895">
            <v>4466</v>
          </cell>
          <cell r="C895">
            <v>935</v>
          </cell>
          <cell r="G895">
            <v>6708.2</v>
          </cell>
        </row>
        <row r="896">
          <cell r="A896">
            <v>4466</v>
          </cell>
          <cell r="C896">
            <v>936</v>
          </cell>
          <cell r="G896">
            <v>1109.52</v>
          </cell>
        </row>
        <row r="897">
          <cell r="A897">
            <v>4467</v>
          </cell>
          <cell r="C897">
            <v>130</v>
          </cell>
          <cell r="G897">
            <v>48404.4</v>
          </cell>
        </row>
        <row r="898">
          <cell r="A898">
            <v>4467</v>
          </cell>
          <cell r="C898">
            <v>230</v>
          </cell>
          <cell r="G898">
            <v>1666.85</v>
          </cell>
        </row>
        <row r="899">
          <cell r="A899">
            <v>4467</v>
          </cell>
          <cell r="C899">
            <v>330</v>
          </cell>
          <cell r="G899">
            <v>14.58</v>
          </cell>
        </row>
        <row r="900">
          <cell r="A900">
            <v>4467</v>
          </cell>
          <cell r="C900">
            <v>430</v>
          </cell>
          <cell r="G900">
            <v>0.01</v>
          </cell>
        </row>
        <row r="901">
          <cell r="A901">
            <v>4467</v>
          </cell>
          <cell r="C901">
            <v>935</v>
          </cell>
          <cell r="G901">
            <v>7871.28</v>
          </cell>
        </row>
        <row r="902">
          <cell r="A902">
            <v>4467</v>
          </cell>
          <cell r="C902">
            <v>936</v>
          </cell>
          <cell r="G902">
            <v>556.04</v>
          </cell>
        </row>
        <row r="903">
          <cell r="A903">
            <v>4468</v>
          </cell>
          <cell r="C903">
            <v>130</v>
          </cell>
          <cell r="G903">
            <v>71422.09</v>
          </cell>
        </row>
        <row r="904">
          <cell r="A904">
            <v>4468</v>
          </cell>
          <cell r="C904">
            <v>230</v>
          </cell>
          <cell r="G904">
            <v>41526.800000000003</v>
          </cell>
        </row>
        <row r="905">
          <cell r="A905">
            <v>4468</v>
          </cell>
          <cell r="C905">
            <v>330</v>
          </cell>
          <cell r="G905">
            <v>480.5</v>
          </cell>
        </row>
        <row r="906">
          <cell r="A906">
            <v>4468</v>
          </cell>
          <cell r="C906">
            <v>430</v>
          </cell>
          <cell r="G906">
            <v>232.5</v>
          </cell>
        </row>
        <row r="907">
          <cell r="A907">
            <v>4468</v>
          </cell>
          <cell r="C907">
            <v>935</v>
          </cell>
          <cell r="G907">
            <v>0</v>
          </cell>
        </row>
        <row r="908">
          <cell r="A908">
            <v>4468</v>
          </cell>
          <cell r="C908">
            <v>936</v>
          </cell>
          <cell r="G908">
            <v>0</v>
          </cell>
        </row>
        <row r="909">
          <cell r="A909">
            <v>4475</v>
          </cell>
          <cell r="C909">
            <v>130</v>
          </cell>
          <cell r="G909">
            <v>91211.26</v>
          </cell>
        </row>
        <row r="910">
          <cell r="A910">
            <v>4475</v>
          </cell>
          <cell r="C910">
            <v>132</v>
          </cell>
          <cell r="G910">
            <v>8986</v>
          </cell>
        </row>
        <row r="911">
          <cell r="A911">
            <v>4475</v>
          </cell>
          <cell r="C911">
            <v>230</v>
          </cell>
          <cell r="G911">
            <v>42640.03</v>
          </cell>
        </row>
        <row r="912">
          <cell r="A912">
            <v>4475</v>
          </cell>
          <cell r="C912">
            <v>330</v>
          </cell>
          <cell r="G912">
            <v>34048.67</v>
          </cell>
        </row>
        <row r="913">
          <cell r="A913">
            <v>4475</v>
          </cell>
          <cell r="C913">
            <v>430</v>
          </cell>
          <cell r="G913">
            <v>14661.34</v>
          </cell>
        </row>
        <row r="914">
          <cell r="A914">
            <v>4475</v>
          </cell>
          <cell r="C914">
            <v>935</v>
          </cell>
          <cell r="G914">
            <v>824.48</v>
          </cell>
        </row>
        <row r="915">
          <cell r="A915">
            <v>4475</v>
          </cell>
          <cell r="C915">
            <v>936</v>
          </cell>
          <cell r="G915">
            <v>102.46</v>
          </cell>
        </row>
        <row r="916">
          <cell r="A916">
            <v>4480</v>
          </cell>
          <cell r="C916">
            <v>130</v>
          </cell>
          <cell r="G916">
            <v>12591.63</v>
          </cell>
        </row>
        <row r="917">
          <cell r="A917">
            <v>4480</v>
          </cell>
          <cell r="C917">
            <v>230</v>
          </cell>
          <cell r="G917">
            <v>5431.27</v>
          </cell>
        </row>
        <row r="918">
          <cell r="A918">
            <v>4480</v>
          </cell>
          <cell r="C918">
            <v>330</v>
          </cell>
          <cell r="G918">
            <v>11518.56</v>
          </cell>
        </row>
        <row r="919">
          <cell r="A919">
            <v>4480</v>
          </cell>
          <cell r="C919">
            <v>430</v>
          </cell>
          <cell r="G919">
            <v>1485.69</v>
          </cell>
        </row>
        <row r="920">
          <cell r="A920">
            <v>4481</v>
          </cell>
          <cell r="C920">
            <v>130</v>
          </cell>
          <cell r="G920">
            <v>1356.25</v>
          </cell>
        </row>
        <row r="921">
          <cell r="A921">
            <v>4481</v>
          </cell>
          <cell r="C921">
            <v>230</v>
          </cell>
          <cell r="G921">
            <v>86.56</v>
          </cell>
        </row>
        <row r="922">
          <cell r="A922">
            <v>4481</v>
          </cell>
          <cell r="C922">
            <v>330</v>
          </cell>
          <cell r="G922">
            <v>2290.79</v>
          </cell>
        </row>
        <row r="923">
          <cell r="A923">
            <v>4481</v>
          </cell>
          <cell r="C923">
            <v>430</v>
          </cell>
          <cell r="G923">
            <v>0</v>
          </cell>
        </row>
        <row r="924">
          <cell r="A924">
            <v>4482</v>
          </cell>
          <cell r="C924">
            <v>130</v>
          </cell>
          <cell r="G924">
            <v>5718.32</v>
          </cell>
        </row>
        <row r="925">
          <cell r="A925">
            <v>4482</v>
          </cell>
          <cell r="C925">
            <v>230</v>
          </cell>
          <cell r="G925">
            <v>2915.7</v>
          </cell>
        </row>
        <row r="926">
          <cell r="A926">
            <v>4482</v>
          </cell>
          <cell r="C926">
            <v>330</v>
          </cell>
          <cell r="G926">
            <v>2660.36</v>
          </cell>
        </row>
        <row r="927">
          <cell r="A927">
            <v>4482</v>
          </cell>
          <cell r="C927">
            <v>430</v>
          </cell>
          <cell r="G927">
            <v>2088.7600000000002</v>
          </cell>
        </row>
        <row r="928">
          <cell r="A928">
            <v>4495</v>
          </cell>
          <cell r="C928">
            <v>130</v>
          </cell>
          <cell r="G928">
            <v>0</v>
          </cell>
        </row>
        <row r="929">
          <cell r="A929">
            <v>4500</v>
          </cell>
          <cell r="C929">
            <v>130</v>
          </cell>
          <cell r="G929">
            <v>49963.26</v>
          </cell>
        </row>
        <row r="930">
          <cell r="A930">
            <v>4500</v>
          </cell>
          <cell r="C930">
            <v>132</v>
          </cell>
          <cell r="G930">
            <v>3299</v>
          </cell>
        </row>
        <row r="931">
          <cell r="A931">
            <v>4500</v>
          </cell>
          <cell r="C931">
            <v>230</v>
          </cell>
          <cell r="G931">
            <v>29479.040000000001</v>
          </cell>
        </row>
        <row r="932">
          <cell r="A932">
            <v>4500</v>
          </cell>
          <cell r="C932">
            <v>330</v>
          </cell>
          <cell r="G932">
            <v>9297.58</v>
          </cell>
        </row>
        <row r="933">
          <cell r="A933">
            <v>4500</v>
          </cell>
          <cell r="C933">
            <v>430</v>
          </cell>
          <cell r="G933">
            <v>7958.59</v>
          </cell>
        </row>
        <row r="934">
          <cell r="A934">
            <v>4505</v>
          </cell>
          <cell r="C934">
            <v>130</v>
          </cell>
          <cell r="G934">
            <v>42326.58</v>
          </cell>
        </row>
        <row r="935">
          <cell r="A935">
            <v>4505</v>
          </cell>
          <cell r="C935">
            <v>132</v>
          </cell>
          <cell r="G935">
            <v>3263</v>
          </cell>
        </row>
        <row r="936">
          <cell r="A936">
            <v>4505</v>
          </cell>
          <cell r="C936">
            <v>230</v>
          </cell>
          <cell r="G936">
            <v>11124.03</v>
          </cell>
        </row>
        <row r="937">
          <cell r="A937">
            <v>4505</v>
          </cell>
          <cell r="C937">
            <v>330</v>
          </cell>
          <cell r="G937">
            <v>4782.76</v>
          </cell>
        </row>
        <row r="938">
          <cell r="A938">
            <v>4505</v>
          </cell>
          <cell r="C938">
            <v>430</v>
          </cell>
          <cell r="G938">
            <v>145280.21</v>
          </cell>
        </row>
        <row r="939">
          <cell r="A939">
            <v>4505</v>
          </cell>
          <cell r="C939">
            <v>935</v>
          </cell>
          <cell r="G939">
            <v>36248.019999999997</v>
          </cell>
        </row>
        <row r="940">
          <cell r="A940">
            <v>4505</v>
          </cell>
          <cell r="C940">
            <v>936</v>
          </cell>
          <cell r="G940">
            <v>0</v>
          </cell>
        </row>
        <row r="941">
          <cell r="A941">
            <v>4510</v>
          </cell>
          <cell r="C941">
            <v>130</v>
          </cell>
          <cell r="G941">
            <v>0</v>
          </cell>
        </row>
        <row r="942">
          <cell r="A942">
            <v>4530</v>
          </cell>
          <cell r="C942">
            <v>130</v>
          </cell>
          <cell r="G942">
            <v>2547.17</v>
          </cell>
        </row>
        <row r="943">
          <cell r="A943">
            <v>4530</v>
          </cell>
          <cell r="C943">
            <v>230</v>
          </cell>
          <cell r="G943">
            <v>-33008.639999999999</v>
          </cell>
        </row>
        <row r="944">
          <cell r="A944">
            <v>4530</v>
          </cell>
          <cell r="C944">
            <v>330</v>
          </cell>
          <cell r="G944">
            <v>625.77</v>
          </cell>
        </row>
        <row r="945">
          <cell r="A945">
            <v>4530</v>
          </cell>
          <cell r="C945">
            <v>430</v>
          </cell>
          <cell r="G945">
            <v>-11524.48</v>
          </cell>
        </row>
        <row r="946">
          <cell r="A946">
            <v>4530</v>
          </cell>
          <cell r="C946">
            <v>935</v>
          </cell>
          <cell r="G946">
            <v>0</v>
          </cell>
        </row>
        <row r="947">
          <cell r="A947">
            <v>4530</v>
          </cell>
          <cell r="C947">
            <v>936</v>
          </cell>
          <cell r="G947">
            <v>-2367.6799999999998</v>
          </cell>
        </row>
        <row r="948">
          <cell r="A948">
            <v>4531</v>
          </cell>
          <cell r="C948">
            <v>130</v>
          </cell>
          <cell r="G948">
            <v>624.30999999999995</v>
          </cell>
        </row>
        <row r="949">
          <cell r="A949">
            <v>4531</v>
          </cell>
          <cell r="C949">
            <v>230</v>
          </cell>
          <cell r="G949">
            <v>513.85</v>
          </cell>
        </row>
        <row r="950">
          <cell r="A950">
            <v>4531</v>
          </cell>
          <cell r="C950">
            <v>330</v>
          </cell>
          <cell r="G950">
            <v>137.63999999999999</v>
          </cell>
        </row>
        <row r="951">
          <cell r="A951">
            <v>4531</v>
          </cell>
          <cell r="C951">
            <v>430</v>
          </cell>
          <cell r="G951">
            <v>-65.23</v>
          </cell>
        </row>
        <row r="952">
          <cell r="A952">
            <v>4531</v>
          </cell>
          <cell r="C952">
            <v>935</v>
          </cell>
          <cell r="G952">
            <v>744.21</v>
          </cell>
        </row>
        <row r="953">
          <cell r="A953">
            <v>4531</v>
          </cell>
          <cell r="C953">
            <v>936</v>
          </cell>
          <cell r="G953">
            <v>120.31</v>
          </cell>
        </row>
        <row r="954">
          <cell r="A954">
            <v>7020</v>
          </cell>
          <cell r="C954">
            <v>110</v>
          </cell>
          <cell r="G954">
            <v>28850</v>
          </cell>
        </row>
        <row r="955">
          <cell r="A955">
            <v>7020</v>
          </cell>
          <cell r="C955">
            <v>112</v>
          </cell>
          <cell r="G955">
            <v>43063</v>
          </cell>
        </row>
        <row r="956">
          <cell r="A956">
            <v>7020</v>
          </cell>
          <cell r="C956">
            <v>120</v>
          </cell>
          <cell r="G956">
            <v>35590</v>
          </cell>
        </row>
        <row r="957">
          <cell r="A957">
            <v>7020</v>
          </cell>
          <cell r="C957">
            <v>121</v>
          </cell>
          <cell r="G957">
            <v>0</v>
          </cell>
        </row>
        <row r="958">
          <cell r="A958">
            <v>7020</v>
          </cell>
          <cell r="C958">
            <v>122</v>
          </cell>
          <cell r="G958">
            <v>0</v>
          </cell>
        </row>
        <row r="959">
          <cell r="A959">
            <v>7020</v>
          </cell>
          <cell r="C959">
            <v>130</v>
          </cell>
          <cell r="G959">
            <v>5302</v>
          </cell>
        </row>
        <row r="960">
          <cell r="A960">
            <v>7020</v>
          </cell>
          <cell r="C960">
            <v>140</v>
          </cell>
          <cell r="G960">
            <v>3231.33</v>
          </cell>
        </row>
        <row r="961">
          <cell r="A961">
            <v>7020</v>
          </cell>
          <cell r="C961">
            <v>142</v>
          </cell>
          <cell r="G961">
            <v>2043.67</v>
          </cell>
        </row>
        <row r="962">
          <cell r="A962">
            <v>7020</v>
          </cell>
          <cell r="C962">
            <v>147</v>
          </cell>
          <cell r="G962">
            <v>766.67</v>
          </cell>
        </row>
        <row r="963">
          <cell r="A963">
            <v>7020</v>
          </cell>
          <cell r="C963">
            <v>160</v>
          </cell>
          <cell r="G963">
            <v>22350.14</v>
          </cell>
        </row>
        <row r="964">
          <cell r="A964">
            <v>7020</v>
          </cell>
          <cell r="C964">
            <v>162</v>
          </cell>
          <cell r="G964">
            <v>5086</v>
          </cell>
        </row>
        <row r="965">
          <cell r="A965">
            <v>7020</v>
          </cell>
          <cell r="C965">
            <v>210</v>
          </cell>
          <cell r="G965">
            <v>29000</v>
          </cell>
        </row>
        <row r="966">
          <cell r="A966">
            <v>7020</v>
          </cell>
          <cell r="C966">
            <v>220</v>
          </cell>
          <cell r="G966">
            <v>16460.47</v>
          </cell>
        </row>
        <row r="967">
          <cell r="A967">
            <v>7020</v>
          </cell>
          <cell r="C967">
            <v>230</v>
          </cell>
          <cell r="G967">
            <v>566.66999999999996</v>
          </cell>
        </row>
        <row r="968">
          <cell r="A968">
            <v>7020</v>
          </cell>
          <cell r="C968">
            <v>240</v>
          </cell>
          <cell r="G968">
            <v>1525.08</v>
          </cell>
        </row>
        <row r="969">
          <cell r="A969">
            <v>7020</v>
          </cell>
          <cell r="C969">
            <v>260</v>
          </cell>
          <cell r="G969">
            <v>14876</v>
          </cell>
        </row>
        <row r="970">
          <cell r="A970">
            <v>7020</v>
          </cell>
          <cell r="C970">
            <v>330</v>
          </cell>
          <cell r="G970">
            <v>283.33</v>
          </cell>
        </row>
        <row r="971">
          <cell r="A971">
            <v>7020</v>
          </cell>
          <cell r="C971">
            <v>340</v>
          </cell>
          <cell r="G971">
            <v>1775</v>
          </cell>
        </row>
        <row r="972">
          <cell r="A972">
            <v>7020</v>
          </cell>
          <cell r="C972">
            <v>430</v>
          </cell>
          <cell r="G972">
            <v>0</v>
          </cell>
        </row>
        <row r="973">
          <cell r="A973">
            <v>7020</v>
          </cell>
          <cell r="C973">
            <v>440</v>
          </cell>
          <cell r="G973">
            <v>2408.33</v>
          </cell>
        </row>
        <row r="974">
          <cell r="A974">
            <v>7020</v>
          </cell>
          <cell r="C974">
            <v>935</v>
          </cell>
          <cell r="G974">
            <v>0</v>
          </cell>
        </row>
        <row r="975">
          <cell r="A975">
            <v>7020</v>
          </cell>
          <cell r="C975">
            <v>936</v>
          </cell>
          <cell r="G975">
            <v>166.67</v>
          </cell>
        </row>
        <row r="976">
          <cell r="A976">
            <v>7030</v>
          </cell>
          <cell r="C976">
            <v>110</v>
          </cell>
          <cell r="G976">
            <v>500</v>
          </cell>
        </row>
        <row r="977">
          <cell r="A977">
            <v>7030</v>
          </cell>
          <cell r="C977">
            <v>112</v>
          </cell>
          <cell r="G977">
            <v>200</v>
          </cell>
        </row>
        <row r="978">
          <cell r="A978">
            <v>7030</v>
          </cell>
          <cell r="C978">
            <v>120</v>
          </cell>
          <cell r="G978">
            <v>1186.96</v>
          </cell>
        </row>
        <row r="979">
          <cell r="A979">
            <v>7030</v>
          </cell>
          <cell r="C979">
            <v>121</v>
          </cell>
          <cell r="G979">
            <v>0</v>
          </cell>
        </row>
        <row r="980">
          <cell r="A980">
            <v>7030</v>
          </cell>
          <cell r="C980">
            <v>122</v>
          </cell>
          <cell r="G980">
            <v>0</v>
          </cell>
        </row>
        <row r="981">
          <cell r="A981">
            <v>7030</v>
          </cell>
          <cell r="C981">
            <v>200</v>
          </cell>
          <cell r="G981">
            <v>0</v>
          </cell>
        </row>
        <row r="982">
          <cell r="A982">
            <v>7030</v>
          </cell>
          <cell r="C982">
            <v>210</v>
          </cell>
          <cell r="G982">
            <v>300</v>
          </cell>
        </row>
        <row r="983">
          <cell r="A983">
            <v>7030</v>
          </cell>
          <cell r="C983">
            <v>220</v>
          </cell>
          <cell r="G983">
            <v>0</v>
          </cell>
        </row>
        <row r="984">
          <cell r="A984">
            <v>7040</v>
          </cell>
          <cell r="C984">
            <v>110</v>
          </cell>
          <cell r="G984">
            <v>7385</v>
          </cell>
        </row>
        <row r="985">
          <cell r="A985">
            <v>7040</v>
          </cell>
          <cell r="C985">
            <v>112</v>
          </cell>
          <cell r="G985">
            <v>4585</v>
          </cell>
        </row>
        <row r="986">
          <cell r="A986">
            <v>7040</v>
          </cell>
          <cell r="C986">
            <v>120</v>
          </cell>
          <cell r="G986">
            <v>3080</v>
          </cell>
        </row>
        <row r="987">
          <cell r="A987">
            <v>7040</v>
          </cell>
          <cell r="C987">
            <v>121</v>
          </cell>
          <cell r="G987">
            <v>0</v>
          </cell>
        </row>
        <row r="988">
          <cell r="A988">
            <v>7040</v>
          </cell>
          <cell r="C988">
            <v>122</v>
          </cell>
          <cell r="G988">
            <v>0</v>
          </cell>
        </row>
        <row r="989">
          <cell r="A989">
            <v>7040</v>
          </cell>
          <cell r="C989">
            <v>210</v>
          </cell>
          <cell r="G989">
            <v>1642.5</v>
          </cell>
        </row>
        <row r="990">
          <cell r="A990">
            <v>7040</v>
          </cell>
          <cell r="C990">
            <v>220</v>
          </cell>
          <cell r="G990">
            <v>1085</v>
          </cell>
        </row>
        <row r="991">
          <cell r="A991">
            <v>7060</v>
          </cell>
          <cell r="C991">
            <v>100</v>
          </cell>
          <cell r="G991">
            <v>23718.54</v>
          </cell>
        </row>
        <row r="992">
          <cell r="A992">
            <v>7060</v>
          </cell>
          <cell r="C992">
            <v>110</v>
          </cell>
          <cell r="G992">
            <v>7436.51</v>
          </cell>
        </row>
        <row r="993">
          <cell r="A993">
            <v>7060</v>
          </cell>
          <cell r="C993">
            <v>112</v>
          </cell>
          <cell r="G993">
            <v>3821.19</v>
          </cell>
        </row>
        <row r="994">
          <cell r="A994">
            <v>7060</v>
          </cell>
          <cell r="C994">
            <v>120</v>
          </cell>
          <cell r="G994">
            <v>7725.41</v>
          </cell>
        </row>
        <row r="995">
          <cell r="A995">
            <v>7060</v>
          </cell>
          <cell r="C995">
            <v>121</v>
          </cell>
          <cell r="G995">
            <v>6.67</v>
          </cell>
        </row>
        <row r="996">
          <cell r="A996">
            <v>7060</v>
          </cell>
          <cell r="C996">
            <v>122</v>
          </cell>
          <cell r="G996">
            <v>0</v>
          </cell>
        </row>
        <row r="997">
          <cell r="A997">
            <v>7060</v>
          </cell>
          <cell r="C997">
            <v>130</v>
          </cell>
          <cell r="G997">
            <v>0</v>
          </cell>
        </row>
        <row r="998">
          <cell r="A998">
            <v>7060</v>
          </cell>
          <cell r="C998">
            <v>140</v>
          </cell>
          <cell r="G998">
            <v>9488.9500000000007</v>
          </cell>
        </row>
        <row r="999">
          <cell r="A999">
            <v>7060</v>
          </cell>
          <cell r="C999">
            <v>142</v>
          </cell>
          <cell r="G999">
            <v>4942.7299999999996</v>
          </cell>
        </row>
        <row r="1000">
          <cell r="A1000">
            <v>7060</v>
          </cell>
          <cell r="C1000">
            <v>147</v>
          </cell>
          <cell r="G1000">
            <v>1539.43</v>
          </cell>
        </row>
        <row r="1001">
          <cell r="A1001">
            <v>7060</v>
          </cell>
          <cell r="C1001">
            <v>210</v>
          </cell>
          <cell r="G1001">
            <v>4159.99</v>
          </cell>
        </row>
        <row r="1002">
          <cell r="A1002">
            <v>7060</v>
          </cell>
          <cell r="C1002">
            <v>220</v>
          </cell>
          <cell r="G1002">
            <v>4185.12</v>
          </cell>
        </row>
        <row r="1003">
          <cell r="A1003">
            <v>7060</v>
          </cell>
          <cell r="C1003">
            <v>230</v>
          </cell>
          <cell r="G1003">
            <v>0</v>
          </cell>
        </row>
        <row r="1004">
          <cell r="A1004">
            <v>7060</v>
          </cell>
          <cell r="C1004">
            <v>240</v>
          </cell>
          <cell r="G1004">
            <v>4666.43</v>
          </cell>
        </row>
        <row r="1005">
          <cell r="A1005">
            <v>7060</v>
          </cell>
          <cell r="C1005">
            <v>340</v>
          </cell>
          <cell r="G1005">
            <v>8037.24</v>
          </cell>
        </row>
        <row r="1006">
          <cell r="A1006">
            <v>7060</v>
          </cell>
          <cell r="C1006">
            <v>400</v>
          </cell>
          <cell r="G1006">
            <v>0</v>
          </cell>
        </row>
        <row r="1007">
          <cell r="A1007">
            <v>7060</v>
          </cell>
          <cell r="C1007">
            <v>430</v>
          </cell>
          <cell r="G1007">
            <v>0</v>
          </cell>
        </row>
        <row r="1008">
          <cell r="A1008">
            <v>7060</v>
          </cell>
          <cell r="C1008">
            <v>440</v>
          </cell>
          <cell r="G1008">
            <v>9362.57</v>
          </cell>
        </row>
        <row r="1009">
          <cell r="A1009">
            <v>7060</v>
          </cell>
          <cell r="C1009">
            <v>936</v>
          </cell>
          <cell r="G1009">
            <v>0</v>
          </cell>
        </row>
        <row r="1010">
          <cell r="A1010">
            <v>7080</v>
          </cell>
          <cell r="C1010">
            <v>110</v>
          </cell>
          <cell r="G1010">
            <v>11219.51</v>
          </cell>
        </row>
        <row r="1011">
          <cell r="A1011">
            <v>7080</v>
          </cell>
          <cell r="C1011">
            <v>112</v>
          </cell>
          <cell r="G1011">
            <v>-3748.01</v>
          </cell>
        </row>
        <row r="1012">
          <cell r="A1012">
            <v>7080</v>
          </cell>
          <cell r="C1012">
            <v>120</v>
          </cell>
          <cell r="G1012">
            <v>12850.46</v>
          </cell>
        </row>
        <row r="1013">
          <cell r="A1013">
            <v>7080</v>
          </cell>
          <cell r="C1013">
            <v>121</v>
          </cell>
          <cell r="G1013">
            <v>0</v>
          </cell>
        </row>
        <row r="1014">
          <cell r="A1014">
            <v>7080</v>
          </cell>
          <cell r="C1014">
            <v>122</v>
          </cell>
          <cell r="G1014">
            <v>3975</v>
          </cell>
        </row>
        <row r="1015">
          <cell r="A1015">
            <v>7080</v>
          </cell>
          <cell r="C1015">
            <v>130</v>
          </cell>
          <cell r="G1015">
            <v>2169.63</v>
          </cell>
        </row>
        <row r="1016">
          <cell r="A1016">
            <v>7080</v>
          </cell>
          <cell r="C1016">
            <v>140</v>
          </cell>
          <cell r="G1016">
            <v>2176.34</v>
          </cell>
        </row>
        <row r="1017">
          <cell r="A1017">
            <v>7080</v>
          </cell>
          <cell r="C1017">
            <v>160</v>
          </cell>
          <cell r="G1017">
            <v>22.38</v>
          </cell>
        </row>
        <row r="1018">
          <cell r="A1018">
            <v>7080</v>
          </cell>
          <cell r="C1018">
            <v>210</v>
          </cell>
          <cell r="G1018">
            <v>2456.69</v>
          </cell>
        </row>
        <row r="1019">
          <cell r="A1019">
            <v>7080</v>
          </cell>
          <cell r="C1019">
            <v>220</v>
          </cell>
          <cell r="G1019">
            <v>2182.42</v>
          </cell>
        </row>
        <row r="1020">
          <cell r="A1020">
            <v>7080</v>
          </cell>
          <cell r="C1020">
            <v>230</v>
          </cell>
          <cell r="G1020">
            <v>25.18</v>
          </cell>
        </row>
        <row r="1021">
          <cell r="A1021">
            <v>7080</v>
          </cell>
          <cell r="C1021">
            <v>240</v>
          </cell>
          <cell r="G1021">
            <v>972.09</v>
          </cell>
        </row>
        <row r="1022">
          <cell r="A1022">
            <v>7080</v>
          </cell>
          <cell r="C1022">
            <v>340</v>
          </cell>
          <cell r="G1022">
            <v>10.15</v>
          </cell>
        </row>
        <row r="1023">
          <cell r="A1023">
            <v>7080</v>
          </cell>
          <cell r="C1023">
            <v>440</v>
          </cell>
          <cell r="G1023">
            <v>828</v>
          </cell>
        </row>
        <row r="1024">
          <cell r="A1024">
            <v>7080</v>
          </cell>
          <cell r="C1024">
            <v>935</v>
          </cell>
          <cell r="G1024">
            <v>542.23</v>
          </cell>
        </row>
        <row r="1025">
          <cell r="A1025">
            <v>7080</v>
          </cell>
          <cell r="C1025">
            <v>936</v>
          </cell>
          <cell r="G1025">
            <v>9.33</v>
          </cell>
        </row>
        <row r="1026">
          <cell r="A1026">
            <v>7000</v>
          </cell>
          <cell r="C1026">
            <v>110</v>
          </cell>
          <cell r="G1026">
            <v>20175.16</v>
          </cell>
        </row>
        <row r="1027">
          <cell r="A1027">
            <v>7000</v>
          </cell>
          <cell r="C1027">
            <v>112</v>
          </cell>
          <cell r="G1027">
            <v>14177.06</v>
          </cell>
        </row>
        <row r="1028">
          <cell r="A1028">
            <v>7000</v>
          </cell>
          <cell r="C1028">
            <v>120</v>
          </cell>
          <cell r="G1028">
            <v>12157.12</v>
          </cell>
        </row>
        <row r="1029">
          <cell r="A1029">
            <v>7000</v>
          </cell>
          <cell r="C1029">
            <v>121</v>
          </cell>
          <cell r="G1029">
            <v>9488.84</v>
          </cell>
        </row>
        <row r="1030">
          <cell r="A1030">
            <v>7000</v>
          </cell>
          <cell r="C1030">
            <v>122</v>
          </cell>
          <cell r="G1030">
            <v>5388</v>
          </cell>
        </row>
        <row r="1031">
          <cell r="A1031">
            <v>7000</v>
          </cell>
          <cell r="C1031">
            <v>140</v>
          </cell>
          <cell r="G1031">
            <v>0</v>
          </cell>
        </row>
        <row r="1032">
          <cell r="A1032">
            <v>7000</v>
          </cell>
          <cell r="C1032">
            <v>210</v>
          </cell>
          <cell r="G1032">
            <v>23379.52</v>
          </cell>
        </row>
        <row r="1033">
          <cell r="A1033">
            <v>7000</v>
          </cell>
          <cell r="C1033">
            <v>220</v>
          </cell>
          <cell r="G1033">
            <v>28617.599999999999</v>
          </cell>
        </row>
        <row r="1034">
          <cell r="A1034">
            <v>7000</v>
          </cell>
          <cell r="C1034">
            <v>260</v>
          </cell>
          <cell r="G1034">
            <v>5126.91</v>
          </cell>
        </row>
        <row r="1035">
          <cell r="A1035">
            <v>7190</v>
          </cell>
          <cell r="C1035">
            <v>110</v>
          </cell>
          <cell r="G1035">
            <v>-21252.22</v>
          </cell>
        </row>
        <row r="1036">
          <cell r="A1036">
            <v>7190</v>
          </cell>
          <cell r="C1036">
            <v>112</v>
          </cell>
          <cell r="G1036">
            <v>-518</v>
          </cell>
        </row>
        <row r="1037">
          <cell r="A1037">
            <v>7190</v>
          </cell>
          <cell r="C1037">
            <v>120</v>
          </cell>
          <cell r="G1037">
            <v>0</v>
          </cell>
        </row>
        <row r="1038">
          <cell r="A1038">
            <v>7190</v>
          </cell>
          <cell r="C1038">
            <v>121</v>
          </cell>
          <cell r="G1038">
            <v>0</v>
          </cell>
        </row>
        <row r="1039">
          <cell r="A1039">
            <v>7190</v>
          </cell>
          <cell r="C1039">
            <v>122</v>
          </cell>
          <cell r="G1039">
            <v>518</v>
          </cell>
        </row>
        <row r="1040">
          <cell r="A1040">
            <v>7190</v>
          </cell>
          <cell r="C1040">
            <v>130</v>
          </cell>
          <cell r="G1040">
            <v>48677.82</v>
          </cell>
        </row>
        <row r="1041">
          <cell r="A1041">
            <v>7190</v>
          </cell>
          <cell r="C1041">
            <v>140</v>
          </cell>
          <cell r="G1041">
            <v>60859.94</v>
          </cell>
        </row>
        <row r="1042">
          <cell r="A1042">
            <v>7190</v>
          </cell>
          <cell r="C1042">
            <v>142</v>
          </cell>
          <cell r="G1042">
            <v>139466.31</v>
          </cell>
        </row>
        <row r="1043">
          <cell r="A1043">
            <v>7190</v>
          </cell>
          <cell r="C1043">
            <v>147</v>
          </cell>
          <cell r="G1043">
            <v>434.57</v>
          </cell>
        </row>
        <row r="1044">
          <cell r="A1044">
            <v>7190</v>
          </cell>
          <cell r="C1044">
            <v>150</v>
          </cell>
          <cell r="G1044">
            <v>30369.919999999998</v>
          </cell>
        </row>
        <row r="1045">
          <cell r="A1045">
            <v>7190</v>
          </cell>
          <cell r="C1045">
            <v>160</v>
          </cell>
          <cell r="G1045">
            <v>14186.91</v>
          </cell>
        </row>
        <row r="1046">
          <cell r="A1046">
            <v>7190</v>
          </cell>
          <cell r="C1046">
            <v>162</v>
          </cell>
          <cell r="G1046">
            <v>4502</v>
          </cell>
        </row>
        <row r="1047">
          <cell r="A1047">
            <v>7970</v>
          </cell>
          <cell r="C1047">
            <v>190</v>
          </cell>
          <cell r="G1047">
            <v>356811.63</v>
          </cell>
        </row>
        <row r="1048">
          <cell r="A1048">
            <v>7190</v>
          </cell>
          <cell r="C1048">
            <v>210</v>
          </cell>
          <cell r="G1048">
            <v>11795.51</v>
          </cell>
        </row>
        <row r="1049">
          <cell r="A1049">
            <v>7190</v>
          </cell>
          <cell r="C1049">
            <v>220</v>
          </cell>
          <cell r="G1049">
            <v>11522.4</v>
          </cell>
        </row>
        <row r="1050">
          <cell r="A1050">
            <v>7190</v>
          </cell>
          <cell r="C1050">
            <v>230</v>
          </cell>
          <cell r="G1050">
            <v>20321.63</v>
          </cell>
        </row>
        <row r="1051">
          <cell r="A1051">
            <v>7190</v>
          </cell>
          <cell r="C1051">
            <v>240</v>
          </cell>
          <cell r="G1051">
            <v>30104.81</v>
          </cell>
        </row>
        <row r="1052">
          <cell r="A1052">
            <v>7190</v>
          </cell>
          <cell r="C1052">
            <v>260</v>
          </cell>
          <cell r="G1052">
            <v>7472.69</v>
          </cell>
        </row>
        <row r="1053">
          <cell r="A1053">
            <v>7190</v>
          </cell>
          <cell r="C1053">
            <v>330</v>
          </cell>
          <cell r="G1053">
            <v>7061.78</v>
          </cell>
        </row>
        <row r="1054">
          <cell r="A1054">
            <v>7190</v>
          </cell>
          <cell r="C1054">
            <v>340</v>
          </cell>
          <cell r="G1054">
            <v>23903.16</v>
          </cell>
        </row>
        <row r="1055">
          <cell r="A1055">
            <v>7190</v>
          </cell>
          <cell r="C1055">
            <v>410</v>
          </cell>
          <cell r="G1055">
            <v>0</v>
          </cell>
        </row>
        <row r="1056">
          <cell r="A1056">
            <v>7190</v>
          </cell>
          <cell r="C1056">
            <v>430</v>
          </cell>
          <cell r="G1056">
            <v>7699.37</v>
          </cell>
        </row>
        <row r="1057">
          <cell r="A1057">
            <v>7190</v>
          </cell>
          <cell r="C1057">
            <v>440</v>
          </cell>
          <cell r="G1057">
            <v>24440.73</v>
          </cell>
        </row>
        <row r="1058">
          <cell r="A1058">
            <v>7190</v>
          </cell>
          <cell r="C1058">
            <v>935</v>
          </cell>
          <cell r="G1058">
            <v>22600.36</v>
          </cell>
        </row>
        <row r="1059">
          <cell r="A1059">
            <v>7190</v>
          </cell>
          <cell r="C1059">
            <v>936</v>
          </cell>
          <cell r="G1059">
            <v>7360.17</v>
          </cell>
        </row>
        <row r="1060">
          <cell r="A1060">
            <v>7211</v>
          </cell>
          <cell r="C1060">
            <v>110</v>
          </cell>
          <cell r="G1060">
            <v>711.55</v>
          </cell>
        </row>
        <row r="1061">
          <cell r="A1061">
            <v>7211</v>
          </cell>
          <cell r="C1061">
            <v>112</v>
          </cell>
          <cell r="G1061">
            <v>0</v>
          </cell>
        </row>
        <row r="1062">
          <cell r="A1062">
            <v>7211</v>
          </cell>
          <cell r="C1062">
            <v>120</v>
          </cell>
          <cell r="G1062">
            <v>0</v>
          </cell>
        </row>
        <row r="1063">
          <cell r="A1063">
            <v>7211</v>
          </cell>
          <cell r="C1063">
            <v>121</v>
          </cell>
          <cell r="G1063">
            <v>0</v>
          </cell>
        </row>
        <row r="1064">
          <cell r="A1064">
            <v>7211</v>
          </cell>
          <cell r="C1064">
            <v>130</v>
          </cell>
          <cell r="G1064">
            <v>6516.12</v>
          </cell>
        </row>
        <row r="1065">
          <cell r="A1065">
            <v>7211</v>
          </cell>
          <cell r="C1065">
            <v>140</v>
          </cell>
          <cell r="G1065">
            <v>7437.75</v>
          </cell>
        </row>
        <row r="1066">
          <cell r="A1066">
            <v>7211</v>
          </cell>
          <cell r="C1066">
            <v>142</v>
          </cell>
          <cell r="G1066">
            <v>1052.8800000000001</v>
          </cell>
        </row>
        <row r="1067">
          <cell r="A1067">
            <v>7211</v>
          </cell>
          <cell r="C1067">
            <v>147</v>
          </cell>
          <cell r="G1067">
            <v>490.82</v>
          </cell>
        </row>
        <row r="1068">
          <cell r="A1068">
            <v>7211</v>
          </cell>
          <cell r="C1068">
            <v>150</v>
          </cell>
          <cell r="G1068">
            <v>2006</v>
          </cell>
        </row>
        <row r="1069">
          <cell r="A1069">
            <v>7211</v>
          </cell>
          <cell r="C1069">
            <v>160</v>
          </cell>
          <cell r="G1069">
            <v>0</v>
          </cell>
        </row>
        <row r="1070">
          <cell r="A1070">
            <v>7211</v>
          </cell>
          <cell r="C1070">
            <v>210</v>
          </cell>
          <cell r="G1070">
            <v>173.08</v>
          </cell>
        </row>
        <row r="1071">
          <cell r="A1071">
            <v>7211</v>
          </cell>
          <cell r="C1071">
            <v>220</v>
          </cell>
          <cell r="G1071">
            <v>0</v>
          </cell>
        </row>
        <row r="1072">
          <cell r="A1072">
            <v>7211</v>
          </cell>
          <cell r="C1072">
            <v>230</v>
          </cell>
          <cell r="G1072">
            <v>773.9</v>
          </cell>
        </row>
        <row r="1073">
          <cell r="A1073">
            <v>7211</v>
          </cell>
          <cell r="C1073">
            <v>240</v>
          </cell>
          <cell r="G1073">
            <v>6102.43</v>
          </cell>
        </row>
        <row r="1074">
          <cell r="A1074">
            <v>7211</v>
          </cell>
          <cell r="C1074">
            <v>260</v>
          </cell>
          <cell r="G1074">
            <v>0</v>
          </cell>
        </row>
        <row r="1075">
          <cell r="A1075">
            <v>7211</v>
          </cell>
          <cell r="C1075">
            <v>330</v>
          </cell>
          <cell r="G1075">
            <v>0</v>
          </cell>
        </row>
        <row r="1076">
          <cell r="A1076">
            <v>7211</v>
          </cell>
          <cell r="C1076">
            <v>340</v>
          </cell>
          <cell r="G1076">
            <v>2973.59</v>
          </cell>
        </row>
        <row r="1077">
          <cell r="A1077">
            <v>7211</v>
          </cell>
          <cell r="C1077">
            <v>430</v>
          </cell>
          <cell r="G1077">
            <v>4.62</v>
          </cell>
        </row>
        <row r="1078">
          <cell r="A1078">
            <v>7211</v>
          </cell>
          <cell r="C1078">
            <v>440</v>
          </cell>
          <cell r="G1078">
            <v>1201.3900000000001</v>
          </cell>
        </row>
        <row r="1079">
          <cell r="A1079">
            <v>7211</v>
          </cell>
          <cell r="C1079">
            <v>935</v>
          </cell>
          <cell r="G1079">
            <v>0</v>
          </cell>
        </row>
        <row r="1080">
          <cell r="A1080">
            <v>7211</v>
          </cell>
          <cell r="C1080">
            <v>936</v>
          </cell>
          <cell r="G1080">
            <v>4.62</v>
          </cell>
        </row>
        <row r="1081">
          <cell r="A1081">
            <v>7180</v>
          </cell>
          <cell r="C1081">
            <v>190</v>
          </cell>
          <cell r="G1081">
            <v>203823.78</v>
          </cell>
        </row>
        <row r="1082">
          <cell r="A1082">
            <v>7790</v>
          </cell>
          <cell r="C1082">
            <v>190</v>
          </cell>
          <cell r="G1082">
            <v>170290.71</v>
          </cell>
        </row>
        <row r="1083">
          <cell r="A1083">
            <v>7610</v>
          </cell>
          <cell r="C1083">
            <v>190</v>
          </cell>
          <cell r="G1083">
            <v>129504.22</v>
          </cell>
        </row>
        <row r="1084">
          <cell r="A1084">
            <v>7690</v>
          </cell>
          <cell r="C1084">
            <v>190</v>
          </cell>
          <cell r="G1084">
            <v>124895.65</v>
          </cell>
        </row>
        <row r="1085">
          <cell r="A1085">
            <v>7905</v>
          </cell>
          <cell r="C1085">
            <v>190</v>
          </cell>
          <cell r="G1085">
            <v>48275.48</v>
          </cell>
        </row>
        <row r="1086">
          <cell r="A1086">
            <v>7845</v>
          </cell>
          <cell r="C1086">
            <v>142</v>
          </cell>
          <cell r="G1086">
            <v>42836.81</v>
          </cell>
        </row>
        <row r="1087">
          <cell r="A1087">
            <v>7430</v>
          </cell>
          <cell r="C1087">
            <v>190</v>
          </cell>
          <cell r="G1087">
            <v>29252.87</v>
          </cell>
        </row>
        <row r="1088">
          <cell r="A1088">
            <v>7840</v>
          </cell>
          <cell r="C1088">
            <v>190</v>
          </cell>
          <cell r="G1088">
            <v>26931.759999999998</v>
          </cell>
        </row>
        <row r="1089">
          <cell r="A1089">
            <v>7470</v>
          </cell>
          <cell r="C1089">
            <v>190</v>
          </cell>
          <cell r="G1089">
            <v>21740.19</v>
          </cell>
        </row>
        <row r="1090">
          <cell r="A1090">
            <v>7350</v>
          </cell>
          <cell r="C1090">
            <v>190</v>
          </cell>
          <cell r="G1090">
            <v>19126.96</v>
          </cell>
        </row>
        <row r="1091">
          <cell r="A1091">
            <v>7180</v>
          </cell>
          <cell r="C1091">
            <v>112</v>
          </cell>
          <cell r="G1091">
            <v>18653.62</v>
          </cell>
        </row>
        <row r="1092">
          <cell r="A1092">
            <v>7690</v>
          </cell>
          <cell r="C1092">
            <v>112</v>
          </cell>
          <cell r="G1092">
            <v>18394.689999999999</v>
          </cell>
        </row>
        <row r="1093">
          <cell r="A1093">
            <v>7790</v>
          </cell>
          <cell r="C1093">
            <v>112</v>
          </cell>
          <cell r="G1093">
            <v>15799</v>
          </cell>
        </row>
        <row r="1094">
          <cell r="A1094">
            <v>7760</v>
          </cell>
          <cell r="C1094">
            <v>190</v>
          </cell>
          <cell r="G1094">
            <v>13270.68</v>
          </cell>
        </row>
        <row r="1095">
          <cell r="A1095">
            <v>7180</v>
          </cell>
          <cell r="C1095">
            <v>142</v>
          </cell>
          <cell r="G1095">
            <v>12774.5</v>
          </cell>
        </row>
        <row r="1096">
          <cell r="A1096">
            <v>7750</v>
          </cell>
          <cell r="C1096">
            <v>190</v>
          </cell>
          <cell r="G1096">
            <v>11902.62</v>
          </cell>
        </row>
        <row r="1097">
          <cell r="A1097">
            <v>7295</v>
          </cell>
          <cell r="C1097">
            <v>190</v>
          </cell>
          <cell r="G1097">
            <v>10899.14</v>
          </cell>
        </row>
        <row r="1098">
          <cell r="A1098">
            <v>7630</v>
          </cell>
          <cell r="C1098">
            <v>112</v>
          </cell>
          <cell r="G1098">
            <v>10333.5</v>
          </cell>
        </row>
        <row r="1099">
          <cell r="A1099">
            <v>7520</v>
          </cell>
          <cell r="C1099">
            <v>110</v>
          </cell>
          <cell r="G1099">
            <v>8591.25</v>
          </cell>
        </row>
        <row r="1100">
          <cell r="A1100">
            <v>7690</v>
          </cell>
          <cell r="C1100">
            <v>142</v>
          </cell>
          <cell r="G1100">
            <v>8355.4699999999993</v>
          </cell>
        </row>
        <row r="1101">
          <cell r="A1101">
            <v>7690</v>
          </cell>
          <cell r="C1101">
            <v>122</v>
          </cell>
          <cell r="G1101">
            <v>8081</v>
          </cell>
        </row>
        <row r="1102">
          <cell r="A1102">
            <v>7520</v>
          </cell>
          <cell r="C1102">
            <v>190</v>
          </cell>
          <cell r="G1102">
            <v>7314.97</v>
          </cell>
        </row>
        <row r="1103">
          <cell r="A1103">
            <v>7471</v>
          </cell>
          <cell r="C1103">
            <v>190</v>
          </cell>
          <cell r="G1103">
            <v>6313.9</v>
          </cell>
        </row>
        <row r="1104">
          <cell r="A1104">
            <v>7310</v>
          </cell>
          <cell r="C1104">
            <v>190</v>
          </cell>
          <cell r="G1104">
            <v>6088.87</v>
          </cell>
        </row>
        <row r="1105">
          <cell r="A1105">
            <v>7452</v>
          </cell>
          <cell r="C1105">
            <v>190</v>
          </cell>
          <cell r="G1105">
            <v>5958.1</v>
          </cell>
        </row>
        <row r="1106">
          <cell r="A1106">
            <v>7180</v>
          </cell>
          <cell r="C1106">
            <v>935</v>
          </cell>
          <cell r="G1106">
            <v>5204.68</v>
          </cell>
        </row>
        <row r="1107">
          <cell r="A1107">
            <v>7690</v>
          </cell>
          <cell r="C1107">
            <v>150</v>
          </cell>
          <cell r="G1107">
            <v>5098.53</v>
          </cell>
        </row>
        <row r="1108">
          <cell r="A1108">
            <v>7690</v>
          </cell>
          <cell r="C1108">
            <v>935</v>
          </cell>
          <cell r="G1108">
            <v>5062.5</v>
          </cell>
        </row>
        <row r="1109">
          <cell r="A1109">
            <v>7455</v>
          </cell>
          <cell r="C1109">
            <v>140</v>
          </cell>
          <cell r="G1109">
            <v>4936.1099999999997</v>
          </cell>
        </row>
        <row r="1110">
          <cell r="A1110">
            <v>7820</v>
          </cell>
          <cell r="C1110">
            <v>190</v>
          </cell>
          <cell r="G1110">
            <v>4604.47</v>
          </cell>
        </row>
        <row r="1111">
          <cell r="A1111">
            <v>7240</v>
          </cell>
          <cell r="C1111">
            <v>190</v>
          </cell>
          <cell r="G1111">
            <v>4458.62</v>
          </cell>
        </row>
        <row r="1112">
          <cell r="A1112">
            <v>7690</v>
          </cell>
          <cell r="C1112">
            <v>936</v>
          </cell>
          <cell r="G1112">
            <v>4418.75</v>
          </cell>
        </row>
        <row r="1113">
          <cell r="A1113">
            <v>7760</v>
          </cell>
          <cell r="C1113">
            <v>112</v>
          </cell>
          <cell r="G1113">
            <v>4200</v>
          </cell>
        </row>
        <row r="1114">
          <cell r="A1114">
            <v>7180</v>
          </cell>
          <cell r="C1114">
            <v>150</v>
          </cell>
          <cell r="G1114">
            <v>3747.44</v>
          </cell>
        </row>
        <row r="1115">
          <cell r="A1115">
            <v>7860</v>
          </cell>
          <cell r="C1115">
            <v>190</v>
          </cell>
          <cell r="G1115">
            <v>3642.75</v>
          </cell>
        </row>
        <row r="1116">
          <cell r="A1116">
            <v>7630</v>
          </cell>
          <cell r="C1116">
            <v>122</v>
          </cell>
          <cell r="G1116">
            <v>3437</v>
          </cell>
        </row>
        <row r="1117">
          <cell r="A1117">
            <v>7790</v>
          </cell>
          <cell r="C1117">
            <v>936</v>
          </cell>
          <cell r="G1117">
            <v>3191</v>
          </cell>
        </row>
        <row r="1118">
          <cell r="A1118">
            <v>7454</v>
          </cell>
          <cell r="C1118">
            <v>190</v>
          </cell>
          <cell r="G1118">
            <v>2599</v>
          </cell>
        </row>
        <row r="1119">
          <cell r="A1119">
            <v>7510</v>
          </cell>
          <cell r="C1119">
            <v>112</v>
          </cell>
          <cell r="G1119">
            <v>2461.2800000000002</v>
          </cell>
        </row>
        <row r="1120">
          <cell r="A1120">
            <v>7430</v>
          </cell>
          <cell r="C1120">
            <v>112</v>
          </cell>
          <cell r="G1120">
            <v>2441.2199999999998</v>
          </cell>
        </row>
        <row r="1121">
          <cell r="A1121">
            <v>7295</v>
          </cell>
          <cell r="C1121">
            <v>112</v>
          </cell>
          <cell r="G1121">
            <v>2351.06</v>
          </cell>
        </row>
        <row r="1122">
          <cell r="A1122">
            <v>7535</v>
          </cell>
          <cell r="C1122">
            <v>190</v>
          </cell>
          <cell r="G1122">
            <v>2335.7800000000002</v>
          </cell>
        </row>
        <row r="1123">
          <cell r="A1123">
            <v>7470</v>
          </cell>
          <cell r="C1123">
            <v>936</v>
          </cell>
          <cell r="G1123">
            <v>2200.2600000000002</v>
          </cell>
        </row>
        <row r="1124">
          <cell r="A1124">
            <v>7840</v>
          </cell>
          <cell r="C1124">
            <v>112</v>
          </cell>
          <cell r="G1124">
            <v>2102.91</v>
          </cell>
        </row>
        <row r="1125">
          <cell r="A1125">
            <v>7180</v>
          </cell>
          <cell r="C1125">
            <v>122</v>
          </cell>
          <cell r="G1125">
            <v>1986</v>
          </cell>
        </row>
        <row r="1126">
          <cell r="A1126">
            <v>7350</v>
          </cell>
          <cell r="C1126">
            <v>112</v>
          </cell>
          <cell r="G1126">
            <v>1919.51</v>
          </cell>
        </row>
        <row r="1127">
          <cell r="A1127">
            <v>7470</v>
          </cell>
          <cell r="C1127">
            <v>935</v>
          </cell>
          <cell r="G1127">
            <v>1825.93</v>
          </cell>
        </row>
        <row r="1128">
          <cell r="A1128">
            <v>7750</v>
          </cell>
          <cell r="C1128">
            <v>936</v>
          </cell>
          <cell r="G1128">
            <v>1803.57</v>
          </cell>
        </row>
        <row r="1129">
          <cell r="A1129">
            <v>7820</v>
          </cell>
          <cell r="C1129">
            <v>112</v>
          </cell>
          <cell r="G1129">
            <v>1762.46</v>
          </cell>
        </row>
        <row r="1130">
          <cell r="A1130">
            <v>7180</v>
          </cell>
          <cell r="C1130">
            <v>936</v>
          </cell>
          <cell r="G1130">
            <v>1735.2</v>
          </cell>
        </row>
        <row r="1131">
          <cell r="A1131">
            <v>7453</v>
          </cell>
          <cell r="C1131">
            <v>190</v>
          </cell>
          <cell r="G1131">
            <v>1699.58</v>
          </cell>
        </row>
        <row r="1132">
          <cell r="A1132">
            <v>7470</v>
          </cell>
          <cell r="C1132">
            <v>112</v>
          </cell>
          <cell r="G1132">
            <v>1620.98</v>
          </cell>
        </row>
        <row r="1133">
          <cell r="A1133">
            <v>7350</v>
          </cell>
          <cell r="C1133">
            <v>936</v>
          </cell>
          <cell r="G1133">
            <v>1124.78</v>
          </cell>
        </row>
        <row r="1134">
          <cell r="A1134">
            <v>7452</v>
          </cell>
          <cell r="C1134">
            <v>140</v>
          </cell>
          <cell r="G1134">
            <v>1100.8</v>
          </cell>
        </row>
        <row r="1135">
          <cell r="A1135">
            <v>7760</v>
          </cell>
          <cell r="C1135">
            <v>142</v>
          </cell>
          <cell r="G1135">
            <v>1027.03</v>
          </cell>
        </row>
        <row r="1136">
          <cell r="A1136">
            <v>7295</v>
          </cell>
          <cell r="C1136">
            <v>935</v>
          </cell>
          <cell r="G1136">
            <v>999.79</v>
          </cell>
        </row>
        <row r="1137">
          <cell r="A1137" t="str">
            <v>7570R</v>
          </cell>
          <cell r="C1137">
            <v>112</v>
          </cell>
          <cell r="G1137">
            <v>979.55</v>
          </cell>
        </row>
        <row r="1138">
          <cell r="A1138">
            <v>7452</v>
          </cell>
          <cell r="C1138">
            <v>112</v>
          </cell>
          <cell r="G1138">
            <v>917.33</v>
          </cell>
        </row>
        <row r="1139">
          <cell r="A1139">
            <v>7840</v>
          </cell>
          <cell r="C1139">
            <v>936</v>
          </cell>
          <cell r="G1139">
            <v>886.08</v>
          </cell>
        </row>
        <row r="1140">
          <cell r="A1140">
            <v>7430</v>
          </cell>
          <cell r="C1140">
            <v>935</v>
          </cell>
          <cell r="G1140">
            <v>862.71</v>
          </cell>
        </row>
        <row r="1141">
          <cell r="A1141">
            <v>7840</v>
          </cell>
          <cell r="C1141">
            <v>142</v>
          </cell>
          <cell r="G1141">
            <v>807</v>
          </cell>
        </row>
        <row r="1142">
          <cell r="A1142">
            <v>7430</v>
          </cell>
          <cell r="C1142">
            <v>162</v>
          </cell>
          <cell r="G1142">
            <v>758.43</v>
          </cell>
        </row>
        <row r="1143">
          <cell r="A1143">
            <v>7520</v>
          </cell>
          <cell r="C1143">
            <v>936</v>
          </cell>
          <cell r="G1143">
            <v>714.83</v>
          </cell>
        </row>
        <row r="1144">
          <cell r="A1144" t="str">
            <v>7570R</v>
          </cell>
          <cell r="C1144">
            <v>190</v>
          </cell>
          <cell r="G1144">
            <v>633</v>
          </cell>
        </row>
        <row r="1145">
          <cell r="A1145">
            <v>7750</v>
          </cell>
          <cell r="C1145">
            <v>935</v>
          </cell>
          <cell r="G1145">
            <v>624.05999999999995</v>
          </cell>
        </row>
        <row r="1146">
          <cell r="A1146">
            <v>7760</v>
          </cell>
          <cell r="C1146">
            <v>150</v>
          </cell>
          <cell r="G1146">
            <v>602.38</v>
          </cell>
        </row>
        <row r="1147">
          <cell r="A1147">
            <v>7350</v>
          </cell>
          <cell r="C1147">
            <v>935</v>
          </cell>
          <cell r="G1147">
            <v>596.54</v>
          </cell>
        </row>
        <row r="1148">
          <cell r="A1148">
            <v>7453</v>
          </cell>
          <cell r="C1148">
            <v>150</v>
          </cell>
          <cell r="G1148">
            <v>576.36</v>
          </cell>
        </row>
        <row r="1149">
          <cell r="A1149">
            <v>7630</v>
          </cell>
          <cell r="C1149">
            <v>935</v>
          </cell>
          <cell r="G1149">
            <v>573.77</v>
          </cell>
        </row>
        <row r="1150">
          <cell r="A1150">
            <v>7310</v>
          </cell>
          <cell r="C1150">
            <v>142</v>
          </cell>
          <cell r="G1150">
            <v>559.34</v>
          </cell>
        </row>
        <row r="1151">
          <cell r="A1151">
            <v>7520</v>
          </cell>
          <cell r="C1151">
            <v>935</v>
          </cell>
          <cell r="G1151">
            <v>543</v>
          </cell>
        </row>
        <row r="1152">
          <cell r="A1152">
            <v>7471</v>
          </cell>
          <cell r="C1152">
            <v>142</v>
          </cell>
          <cell r="G1152">
            <v>530.87</v>
          </cell>
        </row>
        <row r="1153">
          <cell r="A1153">
            <v>7310</v>
          </cell>
          <cell r="C1153">
            <v>112</v>
          </cell>
          <cell r="G1153">
            <v>493.69</v>
          </cell>
        </row>
        <row r="1154">
          <cell r="A1154">
            <v>7452</v>
          </cell>
          <cell r="C1154">
            <v>240</v>
          </cell>
          <cell r="G1154">
            <v>488.94</v>
          </cell>
        </row>
        <row r="1155">
          <cell r="A1155">
            <v>7430</v>
          </cell>
          <cell r="C1155">
            <v>936</v>
          </cell>
          <cell r="G1155">
            <v>480.34</v>
          </cell>
        </row>
        <row r="1156">
          <cell r="A1156">
            <v>7760</v>
          </cell>
          <cell r="C1156">
            <v>936</v>
          </cell>
          <cell r="G1156">
            <v>464.98</v>
          </cell>
        </row>
        <row r="1157">
          <cell r="A1157">
            <v>7760</v>
          </cell>
          <cell r="C1157">
            <v>935</v>
          </cell>
          <cell r="G1157">
            <v>434.93</v>
          </cell>
        </row>
        <row r="1158">
          <cell r="A1158">
            <v>7630</v>
          </cell>
          <cell r="C1158">
            <v>140</v>
          </cell>
          <cell r="G1158">
            <v>393.92</v>
          </cell>
        </row>
        <row r="1159">
          <cell r="A1159">
            <v>7240</v>
          </cell>
          <cell r="C1159">
            <v>142</v>
          </cell>
          <cell r="G1159">
            <v>387.71</v>
          </cell>
        </row>
        <row r="1160">
          <cell r="A1160">
            <v>7750</v>
          </cell>
          <cell r="C1160">
            <v>112</v>
          </cell>
          <cell r="G1160">
            <v>352.71</v>
          </cell>
        </row>
        <row r="1161">
          <cell r="A1161">
            <v>7535</v>
          </cell>
          <cell r="C1161">
            <v>112</v>
          </cell>
          <cell r="G1161">
            <v>343.75</v>
          </cell>
        </row>
        <row r="1162">
          <cell r="A1162" t="str">
            <v>7570R</v>
          </cell>
          <cell r="C1162">
            <v>122</v>
          </cell>
          <cell r="G1162">
            <v>320.95</v>
          </cell>
        </row>
        <row r="1163">
          <cell r="A1163">
            <v>7240</v>
          </cell>
          <cell r="C1163">
            <v>150</v>
          </cell>
          <cell r="G1163">
            <v>310.17</v>
          </cell>
        </row>
        <row r="1164">
          <cell r="A1164">
            <v>7840</v>
          </cell>
          <cell r="C1164">
            <v>935</v>
          </cell>
          <cell r="G1164">
            <v>292.39999999999998</v>
          </cell>
        </row>
        <row r="1165">
          <cell r="A1165">
            <v>7820</v>
          </cell>
          <cell r="C1165">
            <v>936</v>
          </cell>
          <cell r="G1165">
            <v>276.39999999999998</v>
          </cell>
        </row>
        <row r="1166">
          <cell r="A1166">
            <v>7452</v>
          </cell>
          <cell r="C1166">
            <v>340</v>
          </cell>
          <cell r="G1166">
            <v>249.52</v>
          </cell>
        </row>
        <row r="1167">
          <cell r="A1167">
            <v>7452</v>
          </cell>
          <cell r="C1167">
            <v>935</v>
          </cell>
          <cell r="G1167">
            <v>229.33</v>
          </cell>
        </row>
        <row r="1168">
          <cell r="A1168">
            <v>7452</v>
          </cell>
          <cell r="C1168">
            <v>936</v>
          </cell>
          <cell r="G1168">
            <v>229.33</v>
          </cell>
        </row>
        <row r="1169">
          <cell r="A1169">
            <v>7310</v>
          </cell>
          <cell r="C1169">
            <v>150</v>
          </cell>
          <cell r="G1169">
            <v>203.88</v>
          </cell>
        </row>
        <row r="1170">
          <cell r="A1170">
            <v>7540</v>
          </cell>
          <cell r="C1170">
            <v>190</v>
          </cell>
          <cell r="G1170">
            <v>200</v>
          </cell>
        </row>
        <row r="1171">
          <cell r="A1171">
            <v>7240</v>
          </cell>
          <cell r="C1171">
            <v>112</v>
          </cell>
          <cell r="G1171">
            <v>193.85</v>
          </cell>
        </row>
        <row r="1172">
          <cell r="A1172">
            <v>7240</v>
          </cell>
          <cell r="C1172">
            <v>935</v>
          </cell>
          <cell r="G1172">
            <v>193.85</v>
          </cell>
        </row>
        <row r="1173">
          <cell r="A1173">
            <v>7820</v>
          </cell>
          <cell r="C1173">
            <v>935</v>
          </cell>
          <cell r="G1173">
            <v>153.88</v>
          </cell>
        </row>
        <row r="1174">
          <cell r="A1174">
            <v>7475</v>
          </cell>
          <cell r="C1174">
            <v>112</v>
          </cell>
          <cell r="G1174">
            <v>146.59</v>
          </cell>
        </row>
        <row r="1175">
          <cell r="A1175">
            <v>7905</v>
          </cell>
          <cell r="C1175">
            <v>112</v>
          </cell>
          <cell r="G1175">
            <v>145.41</v>
          </cell>
        </row>
        <row r="1176">
          <cell r="A1176">
            <v>7905</v>
          </cell>
          <cell r="C1176">
            <v>142</v>
          </cell>
          <cell r="G1176">
            <v>145.41</v>
          </cell>
        </row>
        <row r="1177">
          <cell r="A1177">
            <v>7905</v>
          </cell>
          <cell r="C1177">
            <v>150</v>
          </cell>
          <cell r="G1177">
            <v>145.41</v>
          </cell>
        </row>
        <row r="1178">
          <cell r="A1178">
            <v>7905</v>
          </cell>
          <cell r="C1178">
            <v>935</v>
          </cell>
          <cell r="G1178">
            <v>145.41</v>
          </cell>
        </row>
        <row r="1179">
          <cell r="A1179">
            <v>7905</v>
          </cell>
          <cell r="C1179">
            <v>936</v>
          </cell>
          <cell r="G1179">
            <v>145.41</v>
          </cell>
        </row>
        <row r="1180">
          <cell r="A1180">
            <v>7820</v>
          </cell>
          <cell r="C1180">
            <v>122</v>
          </cell>
          <cell r="G1180">
            <v>144.9</v>
          </cell>
        </row>
        <row r="1181">
          <cell r="A1181">
            <v>7820</v>
          </cell>
          <cell r="C1181">
            <v>132</v>
          </cell>
          <cell r="G1181">
            <v>144.9</v>
          </cell>
        </row>
        <row r="1182">
          <cell r="A1182">
            <v>7820</v>
          </cell>
          <cell r="C1182">
            <v>162</v>
          </cell>
          <cell r="G1182">
            <v>144.9</v>
          </cell>
        </row>
        <row r="1183">
          <cell r="A1183">
            <v>7453</v>
          </cell>
          <cell r="C1183">
            <v>936</v>
          </cell>
          <cell r="G1183">
            <v>119.9</v>
          </cell>
        </row>
        <row r="1184">
          <cell r="A1184">
            <v>7310</v>
          </cell>
          <cell r="C1184">
            <v>935</v>
          </cell>
          <cell r="G1184">
            <v>115.59</v>
          </cell>
        </row>
        <row r="1185">
          <cell r="A1185">
            <v>7453</v>
          </cell>
          <cell r="C1185">
            <v>935</v>
          </cell>
          <cell r="G1185">
            <v>113.52</v>
          </cell>
        </row>
        <row r="1186">
          <cell r="A1186">
            <v>7475</v>
          </cell>
          <cell r="C1186">
            <v>936</v>
          </cell>
          <cell r="G1186">
            <v>103.48</v>
          </cell>
        </row>
        <row r="1187">
          <cell r="A1187">
            <v>7535</v>
          </cell>
          <cell r="C1187">
            <v>935</v>
          </cell>
          <cell r="G1187">
            <v>95.88</v>
          </cell>
        </row>
        <row r="1188">
          <cell r="A1188">
            <v>7840</v>
          </cell>
          <cell r="C1188">
            <v>150</v>
          </cell>
          <cell r="G1188">
            <v>82</v>
          </cell>
        </row>
        <row r="1189">
          <cell r="A1189">
            <v>7475</v>
          </cell>
          <cell r="C1189">
            <v>935</v>
          </cell>
          <cell r="G1189">
            <v>73.3</v>
          </cell>
        </row>
        <row r="1190">
          <cell r="A1190">
            <v>7535</v>
          </cell>
          <cell r="C1190">
            <v>142</v>
          </cell>
          <cell r="G1190">
            <v>71.989999999999995</v>
          </cell>
        </row>
        <row r="1191">
          <cell r="A1191">
            <v>7610</v>
          </cell>
          <cell r="C1191">
            <v>210</v>
          </cell>
          <cell r="G1191">
            <v>58.7</v>
          </cell>
        </row>
        <row r="1192">
          <cell r="A1192">
            <v>7300</v>
          </cell>
          <cell r="C1192">
            <v>112</v>
          </cell>
          <cell r="G1192">
            <v>55.4</v>
          </cell>
        </row>
        <row r="1193">
          <cell r="A1193">
            <v>7300</v>
          </cell>
          <cell r="C1193">
            <v>190</v>
          </cell>
          <cell r="G1193">
            <v>54.73</v>
          </cell>
        </row>
        <row r="1194">
          <cell r="A1194">
            <v>7305</v>
          </cell>
          <cell r="C1194">
            <v>935</v>
          </cell>
          <cell r="G1194">
            <v>50</v>
          </cell>
        </row>
        <row r="1195">
          <cell r="A1195">
            <v>7305</v>
          </cell>
          <cell r="C1195">
            <v>936</v>
          </cell>
          <cell r="G1195">
            <v>50</v>
          </cell>
        </row>
        <row r="1196">
          <cell r="A1196">
            <v>7535</v>
          </cell>
          <cell r="C1196">
            <v>936</v>
          </cell>
          <cell r="G1196">
            <v>49.87</v>
          </cell>
        </row>
        <row r="1197">
          <cell r="A1197">
            <v>7550</v>
          </cell>
          <cell r="C1197">
            <v>110</v>
          </cell>
          <cell r="G1197">
            <v>323.72000000000003</v>
          </cell>
        </row>
        <row r="1198">
          <cell r="A1198">
            <v>7550</v>
          </cell>
          <cell r="C1198">
            <v>112</v>
          </cell>
          <cell r="G1198">
            <v>349.62</v>
          </cell>
        </row>
        <row r="1199">
          <cell r="A1199">
            <v>7550</v>
          </cell>
          <cell r="C1199">
            <v>120</v>
          </cell>
          <cell r="G1199">
            <v>3928.09</v>
          </cell>
        </row>
        <row r="1200">
          <cell r="A1200">
            <v>7550</v>
          </cell>
          <cell r="C1200">
            <v>121</v>
          </cell>
          <cell r="G1200">
            <v>0</v>
          </cell>
        </row>
        <row r="1201">
          <cell r="A1201">
            <v>7550</v>
          </cell>
          <cell r="C1201">
            <v>130</v>
          </cell>
          <cell r="G1201">
            <v>278.38</v>
          </cell>
        </row>
        <row r="1202">
          <cell r="A1202">
            <v>7550</v>
          </cell>
          <cell r="C1202">
            <v>140</v>
          </cell>
          <cell r="G1202">
            <v>10479.25</v>
          </cell>
        </row>
        <row r="1203">
          <cell r="A1203">
            <v>7550</v>
          </cell>
          <cell r="C1203">
            <v>142</v>
          </cell>
          <cell r="G1203">
            <v>5296.92</v>
          </cell>
        </row>
        <row r="1204">
          <cell r="A1204">
            <v>7550</v>
          </cell>
          <cell r="C1204">
            <v>147</v>
          </cell>
          <cell r="G1204">
            <v>161.38</v>
          </cell>
        </row>
        <row r="1205">
          <cell r="A1205">
            <v>7550</v>
          </cell>
          <cell r="C1205">
            <v>150</v>
          </cell>
          <cell r="G1205">
            <v>13</v>
          </cell>
        </row>
        <row r="1206">
          <cell r="A1206">
            <v>7550</v>
          </cell>
          <cell r="C1206">
            <v>160</v>
          </cell>
          <cell r="G1206">
            <v>13</v>
          </cell>
        </row>
        <row r="1207">
          <cell r="A1207">
            <v>7550</v>
          </cell>
          <cell r="C1207">
            <v>210</v>
          </cell>
          <cell r="G1207">
            <v>297.88</v>
          </cell>
        </row>
        <row r="1208">
          <cell r="A1208">
            <v>7550</v>
          </cell>
          <cell r="C1208">
            <v>220</v>
          </cell>
          <cell r="G1208">
            <v>3697.88</v>
          </cell>
        </row>
        <row r="1209">
          <cell r="A1209">
            <v>7550</v>
          </cell>
          <cell r="C1209">
            <v>230</v>
          </cell>
          <cell r="G1209">
            <v>252.38</v>
          </cell>
        </row>
        <row r="1210">
          <cell r="A1210">
            <v>7550</v>
          </cell>
          <cell r="C1210">
            <v>240</v>
          </cell>
          <cell r="G1210">
            <v>3815.34</v>
          </cell>
        </row>
        <row r="1211">
          <cell r="A1211">
            <v>7550</v>
          </cell>
          <cell r="C1211">
            <v>260</v>
          </cell>
          <cell r="G1211">
            <v>6.5</v>
          </cell>
        </row>
        <row r="1212">
          <cell r="A1212">
            <v>7550</v>
          </cell>
          <cell r="C1212">
            <v>330</v>
          </cell>
          <cell r="G1212">
            <v>6.5</v>
          </cell>
        </row>
        <row r="1213">
          <cell r="A1213">
            <v>7550</v>
          </cell>
          <cell r="C1213">
            <v>340</v>
          </cell>
          <cell r="G1213">
            <v>3388.66</v>
          </cell>
        </row>
        <row r="1214">
          <cell r="A1214">
            <v>7550</v>
          </cell>
          <cell r="C1214">
            <v>430</v>
          </cell>
          <cell r="G1214">
            <v>110</v>
          </cell>
        </row>
        <row r="1215">
          <cell r="A1215">
            <v>7550</v>
          </cell>
          <cell r="C1215">
            <v>440</v>
          </cell>
          <cell r="G1215">
            <v>3563.12</v>
          </cell>
        </row>
        <row r="1216">
          <cell r="A1216">
            <v>7550</v>
          </cell>
          <cell r="C1216">
            <v>935</v>
          </cell>
          <cell r="G1216">
            <v>19.5</v>
          </cell>
        </row>
        <row r="1217">
          <cell r="A1217">
            <v>7550</v>
          </cell>
          <cell r="C1217">
            <v>936</v>
          </cell>
          <cell r="G1217">
            <v>6.5</v>
          </cell>
        </row>
        <row r="1218">
          <cell r="A1218">
            <v>7310</v>
          </cell>
          <cell r="C1218">
            <v>936</v>
          </cell>
          <cell r="G1218">
            <v>43.89</v>
          </cell>
        </row>
        <row r="1219">
          <cell r="A1219">
            <v>7860</v>
          </cell>
          <cell r="C1219">
            <v>935</v>
          </cell>
          <cell r="G1219">
            <v>43.49</v>
          </cell>
        </row>
        <row r="1220">
          <cell r="A1220">
            <v>7860</v>
          </cell>
          <cell r="C1220">
            <v>112</v>
          </cell>
          <cell r="G1220">
            <v>43.45</v>
          </cell>
        </row>
        <row r="1221">
          <cell r="A1221">
            <v>7240</v>
          </cell>
          <cell r="C1221">
            <v>936</v>
          </cell>
          <cell r="G1221">
            <v>38.770000000000003</v>
          </cell>
        </row>
        <row r="1222">
          <cell r="A1222">
            <v>7535</v>
          </cell>
          <cell r="C1222">
            <v>150</v>
          </cell>
          <cell r="G1222">
            <v>34.78</v>
          </cell>
        </row>
        <row r="1223">
          <cell r="A1223">
            <v>7300</v>
          </cell>
          <cell r="C1223">
            <v>122</v>
          </cell>
          <cell r="G1223">
            <v>7.3</v>
          </cell>
        </row>
        <row r="1224">
          <cell r="A1224">
            <v>7190</v>
          </cell>
          <cell r="C1224">
            <v>170</v>
          </cell>
          <cell r="G1224">
            <v>0</v>
          </cell>
        </row>
        <row r="1225">
          <cell r="A1225">
            <v>7240</v>
          </cell>
          <cell r="C1225">
            <v>110</v>
          </cell>
          <cell r="G1225">
            <v>0</v>
          </cell>
        </row>
        <row r="1226">
          <cell r="A1226">
            <v>7240</v>
          </cell>
          <cell r="C1226">
            <v>120</v>
          </cell>
          <cell r="G1226">
            <v>0</v>
          </cell>
        </row>
        <row r="1227">
          <cell r="A1227">
            <v>7240</v>
          </cell>
          <cell r="C1227">
            <v>121</v>
          </cell>
          <cell r="G1227">
            <v>0</v>
          </cell>
        </row>
        <row r="1228">
          <cell r="A1228">
            <v>7240</v>
          </cell>
          <cell r="C1228">
            <v>130</v>
          </cell>
          <cell r="G1228">
            <v>0</v>
          </cell>
        </row>
        <row r="1229">
          <cell r="A1229">
            <v>7240</v>
          </cell>
          <cell r="C1229">
            <v>140</v>
          </cell>
          <cell r="G1229">
            <v>0</v>
          </cell>
        </row>
        <row r="1230">
          <cell r="A1230">
            <v>7240</v>
          </cell>
          <cell r="C1230">
            <v>147</v>
          </cell>
          <cell r="G1230">
            <v>0</v>
          </cell>
        </row>
        <row r="1231">
          <cell r="A1231">
            <v>7240</v>
          </cell>
          <cell r="C1231">
            <v>160</v>
          </cell>
          <cell r="G1231">
            <v>0</v>
          </cell>
        </row>
        <row r="1232">
          <cell r="A1232">
            <v>7240</v>
          </cell>
          <cell r="C1232">
            <v>210</v>
          </cell>
          <cell r="G1232">
            <v>0</v>
          </cell>
        </row>
        <row r="1233">
          <cell r="A1233">
            <v>7240</v>
          </cell>
          <cell r="C1233">
            <v>220</v>
          </cell>
          <cell r="G1233">
            <v>0</v>
          </cell>
        </row>
        <row r="1234">
          <cell r="A1234">
            <v>7240</v>
          </cell>
          <cell r="C1234">
            <v>230</v>
          </cell>
          <cell r="G1234">
            <v>0</v>
          </cell>
        </row>
        <row r="1235">
          <cell r="A1235">
            <v>7240</v>
          </cell>
          <cell r="C1235">
            <v>240</v>
          </cell>
          <cell r="G1235">
            <v>0</v>
          </cell>
        </row>
        <row r="1236">
          <cell r="A1236">
            <v>7240</v>
          </cell>
          <cell r="C1236">
            <v>260</v>
          </cell>
          <cell r="G1236">
            <v>0</v>
          </cell>
        </row>
        <row r="1237">
          <cell r="A1237">
            <v>7330</v>
          </cell>
          <cell r="C1237">
            <v>110</v>
          </cell>
          <cell r="G1237">
            <v>3.57</v>
          </cell>
        </row>
        <row r="1238">
          <cell r="A1238">
            <v>7330</v>
          </cell>
          <cell r="C1238">
            <v>112</v>
          </cell>
          <cell r="G1238">
            <v>0</v>
          </cell>
        </row>
        <row r="1239">
          <cell r="A1239">
            <v>7330</v>
          </cell>
          <cell r="C1239">
            <v>130</v>
          </cell>
          <cell r="G1239">
            <v>0</v>
          </cell>
        </row>
        <row r="1240">
          <cell r="A1240">
            <v>7330</v>
          </cell>
          <cell r="C1240">
            <v>140</v>
          </cell>
          <cell r="G1240">
            <v>0</v>
          </cell>
        </row>
        <row r="1241">
          <cell r="A1241">
            <v>7330</v>
          </cell>
          <cell r="C1241">
            <v>142</v>
          </cell>
          <cell r="G1241">
            <v>0</v>
          </cell>
        </row>
        <row r="1242">
          <cell r="A1242">
            <v>7330</v>
          </cell>
          <cell r="C1242">
            <v>147</v>
          </cell>
          <cell r="G1242">
            <v>0</v>
          </cell>
        </row>
        <row r="1243">
          <cell r="A1243">
            <v>7330</v>
          </cell>
          <cell r="C1243">
            <v>220</v>
          </cell>
          <cell r="G1243">
            <v>0</v>
          </cell>
        </row>
        <row r="1244">
          <cell r="A1244">
            <v>7330</v>
          </cell>
          <cell r="C1244">
            <v>230</v>
          </cell>
          <cell r="G1244">
            <v>0</v>
          </cell>
        </row>
        <row r="1245">
          <cell r="A1245">
            <v>7330</v>
          </cell>
          <cell r="C1245">
            <v>440</v>
          </cell>
          <cell r="G1245">
            <v>51.1</v>
          </cell>
        </row>
        <row r="1246">
          <cell r="A1246">
            <v>7332</v>
          </cell>
          <cell r="C1246">
            <v>110</v>
          </cell>
          <cell r="G1246">
            <v>5593.63</v>
          </cell>
        </row>
        <row r="1247">
          <cell r="A1247">
            <v>7332</v>
          </cell>
          <cell r="C1247">
            <v>112</v>
          </cell>
          <cell r="G1247">
            <v>6298.24</v>
          </cell>
        </row>
        <row r="1248">
          <cell r="A1248">
            <v>7332</v>
          </cell>
          <cell r="C1248">
            <v>120</v>
          </cell>
          <cell r="G1248">
            <v>8582.5</v>
          </cell>
        </row>
        <row r="1249">
          <cell r="A1249">
            <v>7332</v>
          </cell>
          <cell r="C1249">
            <v>121</v>
          </cell>
          <cell r="G1249">
            <v>-1343.3</v>
          </cell>
        </row>
        <row r="1250">
          <cell r="A1250">
            <v>7332</v>
          </cell>
          <cell r="C1250">
            <v>122</v>
          </cell>
          <cell r="G1250">
            <v>-700</v>
          </cell>
        </row>
        <row r="1251">
          <cell r="A1251">
            <v>7332</v>
          </cell>
          <cell r="C1251">
            <v>130</v>
          </cell>
          <cell r="G1251">
            <v>1560.12</v>
          </cell>
        </row>
        <row r="1252">
          <cell r="A1252">
            <v>7332</v>
          </cell>
          <cell r="C1252">
            <v>140</v>
          </cell>
          <cell r="G1252">
            <v>3789.86</v>
          </cell>
        </row>
        <row r="1253">
          <cell r="A1253">
            <v>7332</v>
          </cell>
          <cell r="C1253">
            <v>147</v>
          </cell>
          <cell r="G1253">
            <v>605.24</v>
          </cell>
        </row>
        <row r="1254">
          <cell r="A1254">
            <v>7332</v>
          </cell>
          <cell r="C1254">
            <v>150</v>
          </cell>
          <cell r="G1254">
            <v>225.54</v>
          </cell>
        </row>
        <row r="1255">
          <cell r="A1255">
            <v>7332</v>
          </cell>
          <cell r="C1255">
            <v>160</v>
          </cell>
          <cell r="G1255">
            <v>686.62</v>
          </cell>
        </row>
        <row r="1256">
          <cell r="A1256">
            <v>7332</v>
          </cell>
          <cell r="C1256">
            <v>210</v>
          </cell>
          <cell r="G1256">
            <v>590.91</v>
          </cell>
        </row>
        <row r="1257">
          <cell r="A1257">
            <v>7332</v>
          </cell>
          <cell r="C1257">
            <v>220</v>
          </cell>
          <cell r="G1257">
            <v>6073.15</v>
          </cell>
        </row>
        <row r="1258">
          <cell r="A1258">
            <v>7332</v>
          </cell>
          <cell r="C1258">
            <v>230</v>
          </cell>
          <cell r="G1258">
            <v>440.27</v>
          </cell>
        </row>
        <row r="1259">
          <cell r="A1259">
            <v>7332</v>
          </cell>
          <cell r="C1259">
            <v>240</v>
          </cell>
          <cell r="G1259">
            <v>1036.3599999999999</v>
          </cell>
        </row>
        <row r="1260">
          <cell r="A1260">
            <v>7332</v>
          </cell>
          <cell r="C1260">
            <v>260</v>
          </cell>
          <cell r="G1260">
            <v>362.1</v>
          </cell>
        </row>
        <row r="1261">
          <cell r="A1261">
            <v>7332</v>
          </cell>
          <cell r="C1261">
            <v>330</v>
          </cell>
          <cell r="G1261">
            <v>325.39999999999998</v>
          </cell>
        </row>
        <row r="1262">
          <cell r="A1262">
            <v>7332</v>
          </cell>
          <cell r="C1262">
            <v>340</v>
          </cell>
          <cell r="G1262">
            <v>2856.11</v>
          </cell>
        </row>
        <row r="1263">
          <cell r="A1263">
            <v>7332</v>
          </cell>
          <cell r="C1263">
            <v>430</v>
          </cell>
          <cell r="G1263">
            <v>130.28</v>
          </cell>
        </row>
        <row r="1264">
          <cell r="A1264">
            <v>7332</v>
          </cell>
          <cell r="C1264">
            <v>440</v>
          </cell>
          <cell r="G1264">
            <v>417.46</v>
          </cell>
        </row>
        <row r="1265">
          <cell r="A1265">
            <v>7332</v>
          </cell>
          <cell r="C1265">
            <v>935</v>
          </cell>
          <cell r="G1265">
            <v>669.44</v>
          </cell>
        </row>
        <row r="1266">
          <cell r="A1266">
            <v>7332</v>
          </cell>
          <cell r="C1266">
            <v>936</v>
          </cell>
          <cell r="G1266">
            <v>412.45</v>
          </cell>
        </row>
        <row r="1267">
          <cell r="A1267">
            <v>7333</v>
          </cell>
          <cell r="C1267">
            <v>110</v>
          </cell>
          <cell r="G1267">
            <v>831.05</v>
          </cell>
        </row>
        <row r="1268">
          <cell r="A1268">
            <v>7333</v>
          </cell>
          <cell r="C1268">
            <v>112</v>
          </cell>
          <cell r="G1268">
            <v>2386.88</v>
          </cell>
        </row>
        <row r="1269">
          <cell r="A1269">
            <v>7333</v>
          </cell>
          <cell r="C1269">
            <v>120</v>
          </cell>
          <cell r="G1269">
            <v>401.14</v>
          </cell>
        </row>
        <row r="1270">
          <cell r="A1270">
            <v>7333</v>
          </cell>
          <cell r="C1270">
            <v>121</v>
          </cell>
          <cell r="G1270">
            <v>0</v>
          </cell>
        </row>
        <row r="1271">
          <cell r="A1271">
            <v>7333</v>
          </cell>
          <cell r="C1271">
            <v>122</v>
          </cell>
          <cell r="G1271">
            <v>0</v>
          </cell>
        </row>
        <row r="1272">
          <cell r="A1272">
            <v>7333</v>
          </cell>
          <cell r="C1272">
            <v>130</v>
          </cell>
          <cell r="G1272">
            <v>551.57000000000005</v>
          </cell>
        </row>
        <row r="1273">
          <cell r="A1273">
            <v>7333</v>
          </cell>
          <cell r="C1273">
            <v>140</v>
          </cell>
          <cell r="G1273">
            <v>4318.8500000000004</v>
          </cell>
        </row>
        <row r="1274">
          <cell r="A1274">
            <v>7333</v>
          </cell>
          <cell r="C1274">
            <v>142</v>
          </cell>
          <cell r="G1274">
            <v>28.35</v>
          </cell>
        </row>
        <row r="1275">
          <cell r="A1275">
            <v>7333</v>
          </cell>
          <cell r="C1275">
            <v>147</v>
          </cell>
          <cell r="G1275">
            <v>88.33</v>
          </cell>
        </row>
        <row r="1276">
          <cell r="A1276">
            <v>7240</v>
          </cell>
          <cell r="C1276">
            <v>330</v>
          </cell>
          <cell r="G1276">
            <v>0</v>
          </cell>
        </row>
        <row r="1277">
          <cell r="A1277">
            <v>7333</v>
          </cell>
          <cell r="C1277">
            <v>210</v>
          </cell>
          <cell r="G1277">
            <v>62.35</v>
          </cell>
        </row>
        <row r="1278">
          <cell r="A1278">
            <v>7333</v>
          </cell>
          <cell r="C1278">
            <v>220</v>
          </cell>
          <cell r="G1278">
            <v>27.34</v>
          </cell>
        </row>
        <row r="1279">
          <cell r="A1279">
            <v>7333</v>
          </cell>
          <cell r="C1279">
            <v>230</v>
          </cell>
          <cell r="G1279">
            <v>0</v>
          </cell>
        </row>
        <row r="1280">
          <cell r="A1280">
            <v>7333</v>
          </cell>
          <cell r="C1280">
            <v>240</v>
          </cell>
          <cell r="G1280">
            <v>1489.46</v>
          </cell>
        </row>
        <row r="1281">
          <cell r="A1281">
            <v>7333</v>
          </cell>
          <cell r="C1281">
            <v>340</v>
          </cell>
          <cell r="G1281">
            <v>401.37</v>
          </cell>
        </row>
        <row r="1282">
          <cell r="A1282">
            <v>7333</v>
          </cell>
          <cell r="C1282">
            <v>440</v>
          </cell>
          <cell r="G1282">
            <v>180.23</v>
          </cell>
        </row>
        <row r="1283">
          <cell r="A1283">
            <v>7333</v>
          </cell>
          <cell r="C1283">
            <v>935</v>
          </cell>
          <cell r="G1283">
            <v>1488</v>
          </cell>
        </row>
        <row r="1284">
          <cell r="A1284">
            <v>7333</v>
          </cell>
          <cell r="C1284">
            <v>936</v>
          </cell>
          <cell r="G1284">
            <v>352.04</v>
          </cell>
        </row>
        <row r="1285">
          <cell r="A1285">
            <v>7240</v>
          </cell>
          <cell r="C1285">
            <v>340</v>
          </cell>
          <cell r="G1285">
            <v>0</v>
          </cell>
        </row>
        <row r="1286">
          <cell r="A1286">
            <v>7240</v>
          </cell>
          <cell r="C1286">
            <v>430</v>
          </cell>
          <cell r="G1286">
            <v>0</v>
          </cell>
        </row>
        <row r="1287">
          <cell r="A1287">
            <v>7240</v>
          </cell>
          <cell r="C1287">
            <v>440</v>
          </cell>
          <cell r="G1287">
            <v>0</v>
          </cell>
        </row>
        <row r="1288">
          <cell r="A1288">
            <v>7290</v>
          </cell>
          <cell r="C1288">
            <v>110</v>
          </cell>
          <cell r="G1288">
            <v>0</v>
          </cell>
        </row>
        <row r="1289">
          <cell r="A1289">
            <v>7290</v>
          </cell>
          <cell r="C1289">
            <v>112</v>
          </cell>
          <cell r="G1289">
            <v>0</v>
          </cell>
        </row>
        <row r="1290">
          <cell r="A1290">
            <v>7290</v>
          </cell>
          <cell r="C1290">
            <v>120</v>
          </cell>
          <cell r="G1290">
            <v>0</v>
          </cell>
        </row>
        <row r="1291">
          <cell r="A1291">
            <v>7290</v>
          </cell>
          <cell r="C1291">
            <v>130</v>
          </cell>
          <cell r="G1291">
            <v>0</v>
          </cell>
        </row>
        <row r="1292">
          <cell r="A1292">
            <v>7290</v>
          </cell>
          <cell r="C1292">
            <v>140</v>
          </cell>
          <cell r="G1292">
            <v>0</v>
          </cell>
        </row>
        <row r="1293">
          <cell r="A1293">
            <v>7290</v>
          </cell>
          <cell r="C1293">
            <v>147</v>
          </cell>
          <cell r="G1293">
            <v>0</v>
          </cell>
        </row>
        <row r="1294">
          <cell r="A1294">
            <v>7290</v>
          </cell>
          <cell r="C1294">
            <v>240</v>
          </cell>
          <cell r="G1294">
            <v>0</v>
          </cell>
        </row>
        <row r="1295">
          <cell r="A1295">
            <v>7290</v>
          </cell>
          <cell r="C1295">
            <v>340</v>
          </cell>
          <cell r="G1295">
            <v>0</v>
          </cell>
        </row>
        <row r="1296">
          <cell r="A1296">
            <v>7290</v>
          </cell>
          <cell r="C1296">
            <v>430</v>
          </cell>
          <cell r="G1296">
            <v>0</v>
          </cell>
        </row>
        <row r="1297">
          <cell r="A1297">
            <v>7290</v>
          </cell>
          <cell r="C1297">
            <v>440</v>
          </cell>
          <cell r="G1297">
            <v>0</v>
          </cell>
        </row>
        <row r="1298">
          <cell r="A1298">
            <v>7290</v>
          </cell>
          <cell r="C1298">
            <v>935</v>
          </cell>
          <cell r="G1298">
            <v>0</v>
          </cell>
        </row>
        <row r="1299">
          <cell r="A1299">
            <v>7295</v>
          </cell>
          <cell r="C1299">
            <v>110</v>
          </cell>
          <cell r="G1299">
            <v>0</v>
          </cell>
        </row>
        <row r="1300">
          <cell r="A1300">
            <v>7295</v>
          </cell>
          <cell r="C1300">
            <v>120</v>
          </cell>
          <cell r="G1300">
            <v>0</v>
          </cell>
        </row>
        <row r="1301">
          <cell r="A1301">
            <v>7295</v>
          </cell>
          <cell r="C1301">
            <v>121</v>
          </cell>
          <cell r="G1301">
            <v>0</v>
          </cell>
        </row>
        <row r="1302">
          <cell r="A1302">
            <v>7295</v>
          </cell>
          <cell r="C1302">
            <v>130</v>
          </cell>
          <cell r="G1302">
            <v>0</v>
          </cell>
        </row>
        <row r="1303">
          <cell r="A1303">
            <v>7295</v>
          </cell>
          <cell r="C1303">
            <v>140</v>
          </cell>
          <cell r="G1303">
            <v>0</v>
          </cell>
        </row>
        <row r="1304">
          <cell r="A1304">
            <v>7295</v>
          </cell>
          <cell r="C1304">
            <v>147</v>
          </cell>
          <cell r="G1304">
            <v>0</v>
          </cell>
        </row>
        <row r="1305">
          <cell r="A1305">
            <v>7295</v>
          </cell>
          <cell r="C1305">
            <v>160</v>
          </cell>
          <cell r="G1305">
            <v>0</v>
          </cell>
        </row>
        <row r="1306">
          <cell r="A1306">
            <v>7295</v>
          </cell>
          <cell r="C1306">
            <v>210</v>
          </cell>
          <cell r="G1306">
            <v>0</v>
          </cell>
        </row>
        <row r="1307">
          <cell r="A1307">
            <v>7385</v>
          </cell>
          <cell r="C1307">
            <v>110</v>
          </cell>
          <cell r="G1307">
            <v>60.87</v>
          </cell>
        </row>
        <row r="1308">
          <cell r="A1308">
            <v>7385</v>
          </cell>
          <cell r="C1308">
            <v>112</v>
          </cell>
          <cell r="G1308">
            <v>10073.91</v>
          </cell>
        </row>
        <row r="1309">
          <cell r="A1309">
            <v>7385</v>
          </cell>
          <cell r="C1309">
            <v>120</v>
          </cell>
          <cell r="G1309">
            <v>66.959999999999994</v>
          </cell>
        </row>
        <row r="1310">
          <cell r="A1310">
            <v>7385</v>
          </cell>
          <cell r="C1310">
            <v>121</v>
          </cell>
          <cell r="G1310">
            <v>0</v>
          </cell>
        </row>
        <row r="1311">
          <cell r="A1311">
            <v>7385</v>
          </cell>
          <cell r="C1311">
            <v>130</v>
          </cell>
          <cell r="G1311">
            <v>51.74</v>
          </cell>
        </row>
        <row r="1312">
          <cell r="A1312">
            <v>7385</v>
          </cell>
          <cell r="C1312">
            <v>140</v>
          </cell>
          <cell r="G1312">
            <v>60.87</v>
          </cell>
        </row>
        <row r="1313">
          <cell r="A1313">
            <v>7385</v>
          </cell>
          <cell r="C1313">
            <v>160</v>
          </cell>
          <cell r="G1313">
            <v>18.260000000000002</v>
          </cell>
        </row>
        <row r="1314">
          <cell r="A1314">
            <v>7385</v>
          </cell>
          <cell r="C1314">
            <v>210</v>
          </cell>
          <cell r="G1314">
            <v>456</v>
          </cell>
        </row>
        <row r="1315">
          <cell r="A1315">
            <v>7385</v>
          </cell>
          <cell r="C1315">
            <v>220</v>
          </cell>
          <cell r="G1315">
            <v>456</v>
          </cell>
        </row>
        <row r="1316">
          <cell r="A1316">
            <v>7385</v>
          </cell>
          <cell r="C1316">
            <v>230</v>
          </cell>
          <cell r="G1316">
            <v>364.8</v>
          </cell>
        </row>
        <row r="1317">
          <cell r="A1317">
            <v>7385</v>
          </cell>
          <cell r="C1317">
            <v>240</v>
          </cell>
          <cell r="G1317">
            <v>383.04</v>
          </cell>
        </row>
        <row r="1318">
          <cell r="A1318">
            <v>7385</v>
          </cell>
          <cell r="C1318">
            <v>340</v>
          </cell>
          <cell r="G1318">
            <v>164.16</v>
          </cell>
        </row>
        <row r="1319">
          <cell r="A1319">
            <v>7385</v>
          </cell>
          <cell r="C1319">
            <v>935</v>
          </cell>
          <cell r="G1319">
            <v>15.22</v>
          </cell>
        </row>
        <row r="1320">
          <cell r="A1320">
            <v>7410</v>
          </cell>
          <cell r="C1320">
            <v>130</v>
          </cell>
          <cell r="G1320">
            <v>2367</v>
          </cell>
        </row>
        <row r="1321">
          <cell r="A1321">
            <v>7410</v>
          </cell>
          <cell r="C1321">
            <v>140</v>
          </cell>
          <cell r="G1321">
            <v>1373.28</v>
          </cell>
        </row>
        <row r="1322">
          <cell r="A1322">
            <v>7410</v>
          </cell>
          <cell r="C1322">
            <v>230</v>
          </cell>
          <cell r="G1322">
            <v>503.78</v>
          </cell>
        </row>
        <row r="1323">
          <cell r="A1323">
            <v>7410</v>
          </cell>
          <cell r="C1323">
            <v>240</v>
          </cell>
          <cell r="G1323">
            <v>0</v>
          </cell>
        </row>
        <row r="1324">
          <cell r="A1324">
            <v>7410</v>
          </cell>
          <cell r="C1324">
            <v>340</v>
          </cell>
          <cell r="G1324">
            <v>0</v>
          </cell>
        </row>
        <row r="1325">
          <cell r="A1325">
            <v>7410</v>
          </cell>
          <cell r="C1325">
            <v>440</v>
          </cell>
          <cell r="G1325">
            <v>686.66</v>
          </cell>
        </row>
        <row r="1326">
          <cell r="A1326">
            <v>7295</v>
          </cell>
          <cell r="C1326">
            <v>220</v>
          </cell>
          <cell r="G1326">
            <v>0</v>
          </cell>
        </row>
        <row r="1327">
          <cell r="A1327">
            <v>7295</v>
          </cell>
          <cell r="C1327">
            <v>230</v>
          </cell>
          <cell r="G1327">
            <v>0</v>
          </cell>
        </row>
        <row r="1328">
          <cell r="A1328">
            <v>7295</v>
          </cell>
          <cell r="C1328">
            <v>240</v>
          </cell>
          <cell r="G1328">
            <v>0</v>
          </cell>
        </row>
        <row r="1329">
          <cell r="A1329">
            <v>7295</v>
          </cell>
          <cell r="C1329">
            <v>260</v>
          </cell>
          <cell r="G1329">
            <v>0</v>
          </cell>
        </row>
        <row r="1330">
          <cell r="A1330">
            <v>7457</v>
          </cell>
          <cell r="C1330">
            <v>110</v>
          </cell>
          <cell r="G1330">
            <v>2336.2199999999998</v>
          </cell>
        </row>
        <row r="1331">
          <cell r="A1331">
            <v>7457</v>
          </cell>
          <cell r="C1331">
            <v>112</v>
          </cell>
          <cell r="G1331">
            <v>1571.34</v>
          </cell>
        </row>
        <row r="1332">
          <cell r="A1332">
            <v>7457</v>
          </cell>
          <cell r="C1332">
            <v>120</v>
          </cell>
          <cell r="G1332">
            <v>2220.48</v>
          </cell>
        </row>
        <row r="1333">
          <cell r="A1333">
            <v>7457</v>
          </cell>
          <cell r="C1333">
            <v>121</v>
          </cell>
          <cell r="G1333">
            <v>0</v>
          </cell>
        </row>
        <row r="1334">
          <cell r="A1334">
            <v>7457</v>
          </cell>
          <cell r="C1334">
            <v>130</v>
          </cell>
          <cell r="G1334">
            <v>1895.91</v>
          </cell>
        </row>
        <row r="1335">
          <cell r="A1335">
            <v>7457</v>
          </cell>
          <cell r="C1335">
            <v>140</v>
          </cell>
          <cell r="G1335">
            <v>1956.21</v>
          </cell>
        </row>
        <row r="1336">
          <cell r="A1336">
            <v>7457</v>
          </cell>
          <cell r="C1336">
            <v>142</v>
          </cell>
          <cell r="G1336">
            <v>4983.22</v>
          </cell>
        </row>
        <row r="1337">
          <cell r="A1337">
            <v>7457</v>
          </cell>
          <cell r="C1337">
            <v>147</v>
          </cell>
          <cell r="G1337">
            <v>1959.24</v>
          </cell>
        </row>
        <row r="1338">
          <cell r="A1338">
            <v>7457</v>
          </cell>
          <cell r="C1338">
            <v>150</v>
          </cell>
          <cell r="G1338">
            <v>0</v>
          </cell>
        </row>
        <row r="1339">
          <cell r="A1339">
            <v>7457</v>
          </cell>
          <cell r="C1339">
            <v>160</v>
          </cell>
          <cell r="G1339">
            <v>0</v>
          </cell>
        </row>
        <row r="1340">
          <cell r="A1340">
            <v>7457</v>
          </cell>
          <cell r="C1340">
            <v>210</v>
          </cell>
          <cell r="G1340">
            <v>1944.59</v>
          </cell>
        </row>
        <row r="1341">
          <cell r="A1341">
            <v>7457</v>
          </cell>
          <cell r="C1341">
            <v>220</v>
          </cell>
          <cell r="G1341">
            <v>1939.37</v>
          </cell>
        </row>
        <row r="1342">
          <cell r="A1342">
            <v>7457</v>
          </cell>
          <cell r="C1342">
            <v>230</v>
          </cell>
          <cell r="G1342">
            <v>2188.83</v>
          </cell>
        </row>
        <row r="1343">
          <cell r="A1343">
            <v>7457</v>
          </cell>
          <cell r="C1343">
            <v>240</v>
          </cell>
          <cell r="G1343">
            <v>12931.52</v>
          </cell>
        </row>
        <row r="1344">
          <cell r="A1344">
            <v>7457</v>
          </cell>
          <cell r="C1344">
            <v>260</v>
          </cell>
          <cell r="G1344">
            <v>0</v>
          </cell>
        </row>
        <row r="1345">
          <cell r="A1345">
            <v>7457</v>
          </cell>
          <cell r="C1345">
            <v>330</v>
          </cell>
          <cell r="G1345">
            <v>0</v>
          </cell>
        </row>
        <row r="1346">
          <cell r="A1346">
            <v>7457</v>
          </cell>
          <cell r="C1346">
            <v>340</v>
          </cell>
          <cell r="G1346">
            <v>5303.51</v>
          </cell>
        </row>
        <row r="1347">
          <cell r="A1347">
            <v>7457</v>
          </cell>
          <cell r="C1347">
            <v>430</v>
          </cell>
          <cell r="G1347">
            <v>0</v>
          </cell>
        </row>
        <row r="1348">
          <cell r="A1348">
            <v>7457</v>
          </cell>
          <cell r="C1348">
            <v>440</v>
          </cell>
          <cell r="G1348">
            <v>262.98</v>
          </cell>
        </row>
        <row r="1349">
          <cell r="A1349">
            <v>7457</v>
          </cell>
          <cell r="C1349">
            <v>935</v>
          </cell>
          <cell r="G1349">
            <v>0</v>
          </cell>
        </row>
        <row r="1350">
          <cell r="A1350">
            <v>7457</v>
          </cell>
          <cell r="C1350">
            <v>936</v>
          </cell>
          <cell r="G1350">
            <v>11.36</v>
          </cell>
        </row>
        <row r="1351">
          <cell r="A1351">
            <v>7295</v>
          </cell>
          <cell r="C1351">
            <v>330</v>
          </cell>
          <cell r="G1351">
            <v>0</v>
          </cell>
        </row>
        <row r="1352">
          <cell r="A1352">
            <v>7295</v>
          </cell>
          <cell r="C1352">
            <v>340</v>
          </cell>
          <cell r="G1352">
            <v>0</v>
          </cell>
        </row>
        <row r="1353">
          <cell r="A1353">
            <v>7295</v>
          </cell>
          <cell r="C1353">
            <v>430</v>
          </cell>
          <cell r="G1353">
            <v>0</v>
          </cell>
        </row>
        <row r="1354">
          <cell r="A1354">
            <v>7295</v>
          </cell>
          <cell r="C1354">
            <v>440</v>
          </cell>
          <cell r="G1354">
            <v>0</v>
          </cell>
        </row>
        <row r="1355">
          <cell r="A1355">
            <v>7295</v>
          </cell>
          <cell r="C1355">
            <v>936</v>
          </cell>
          <cell r="G1355">
            <v>0</v>
          </cell>
        </row>
        <row r="1356">
          <cell r="A1356">
            <v>7310</v>
          </cell>
          <cell r="C1356">
            <v>110</v>
          </cell>
          <cell r="G1356">
            <v>0</v>
          </cell>
        </row>
        <row r="1357">
          <cell r="A1357">
            <v>7310</v>
          </cell>
          <cell r="C1357">
            <v>120</v>
          </cell>
          <cell r="G1357">
            <v>0</v>
          </cell>
        </row>
        <row r="1358">
          <cell r="A1358">
            <v>7310</v>
          </cell>
          <cell r="C1358">
            <v>121</v>
          </cell>
          <cell r="G1358">
            <v>0</v>
          </cell>
        </row>
        <row r="1359">
          <cell r="A1359">
            <v>7310</v>
          </cell>
          <cell r="C1359">
            <v>130</v>
          </cell>
          <cell r="G1359">
            <v>0</v>
          </cell>
        </row>
        <row r="1360">
          <cell r="A1360">
            <v>7310</v>
          </cell>
          <cell r="C1360">
            <v>140</v>
          </cell>
          <cell r="G1360">
            <v>0</v>
          </cell>
        </row>
        <row r="1361">
          <cell r="A1361">
            <v>7310</v>
          </cell>
          <cell r="C1361">
            <v>147</v>
          </cell>
          <cell r="G1361">
            <v>0</v>
          </cell>
        </row>
        <row r="1362">
          <cell r="A1362">
            <v>7310</v>
          </cell>
          <cell r="C1362">
            <v>160</v>
          </cell>
          <cell r="G1362">
            <v>0</v>
          </cell>
        </row>
        <row r="1363">
          <cell r="A1363">
            <v>7310</v>
          </cell>
          <cell r="C1363">
            <v>170</v>
          </cell>
          <cell r="G1363">
            <v>0</v>
          </cell>
        </row>
        <row r="1364">
          <cell r="A1364">
            <v>7310</v>
          </cell>
          <cell r="C1364">
            <v>210</v>
          </cell>
          <cell r="G1364">
            <v>0</v>
          </cell>
        </row>
        <row r="1365">
          <cell r="A1365">
            <v>7310</v>
          </cell>
          <cell r="C1365">
            <v>220</v>
          </cell>
          <cell r="G1365">
            <v>0</v>
          </cell>
        </row>
        <row r="1366">
          <cell r="A1366">
            <v>7310</v>
          </cell>
          <cell r="C1366">
            <v>230</v>
          </cell>
          <cell r="G1366">
            <v>0</v>
          </cell>
        </row>
        <row r="1367">
          <cell r="A1367">
            <v>7310</v>
          </cell>
          <cell r="C1367">
            <v>240</v>
          </cell>
          <cell r="G1367">
            <v>0</v>
          </cell>
        </row>
        <row r="1368">
          <cell r="A1368">
            <v>7310</v>
          </cell>
          <cell r="C1368">
            <v>260</v>
          </cell>
          <cell r="G1368">
            <v>0</v>
          </cell>
        </row>
        <row r="1369">
          <cell r="A1369">
            <v>7310</v>
          </cell>
          <cell r="C1369">
            <v>330</v>
          </cell>
          <cell r="G1369">
            <v>0</v>
          </cell>
        </row>
        <row r="1370">
          <cell r="A1370">
            <v>7310</v>
          </cell>
          <cell r="C1370">
            <v>340</v>
          </cell>
          <cell r="G1370">
            <v>0</v>
          </cell>
        </row>
        <row r="1371">
          <cell r="A1371">
            <v>7310</v>
          </cell>
          <cell r="C1371">
            <v>430</v>
          </cell>
          <cell r="G1371">
            <v>0</v>
          </cell>
        </row>
        <row r="1372">
          <cell r="A1372">
            <v>7310</v>
          </cell>
          <cell r="C1372">
            <v>440</v>
          </cell>
          <cell r="G1372">
            <v>0</v>
          </cell>
        </row>
        <row r="1373">
          <cell r="A1373">
            <v>7453</v>
          </cell>
          <cell r="C1373">
            <v>110</v>
          </cell>
          <cell r="G1373">
            <v>0</v>
          </cell>
        </row>
        <row r="1374">
          <cell r="A1374">
            <v>7453</v>
          </cell>
          <cell r="C1374">
            <v>112</v>
          </cell>
          <cell r="G1374">
            <v>0</v>
          </cell>
        </row>
        <row r="1375">
          <cell r="A1375">
            <v>7453</v>
          </cell>
          <cell r="C1375">
            <v>120</v>
          </cell>
          <cell r="G1375">
            <v>0</v>
          </cell>
        </row>
        <row r="1376">
          <cell r="A1376">
            <v>7453</v>
          </cell>
          <cell r="C1376">
            <v>121</v>
          </cell>
          <cell r="G1376">
            <v>0</v>
          </cell>
        </row>
        <row r="1377">
          <cell r="A1377">
            <v>7453</v>
          </cell>
          <cell r="C1377">
            <v>130</v>
          </cell>
          <cell r="G1377">
            <v>0</v>
          </cell>
        </row>
        <row r="1378">
          <cell r="A1378">
            <v>7453</v>
          </cell>
          <cell r="C1378">
            <v>140</v>
          </cell>
          <cell r="G1378">
            <v>0</v>
          </cell>
        </row>
        <row r="1379">
          <cell r="A1379">
            <v>7453</v>
          </cell>
          <cell r="C1379">
            <v>147</v>
          </cell>
          <cell r="G1379">
            <v>0</v>
          </cell>
        </row>
        <row r="1380">
          <cell r="A1380">
            <v>7453</v>
          </cell>
          <cell r="C1380">
            <v>160</v>
          </cell>
          <cell r="G1380">
            <v>0</v>
          </cell>
        </row>
        <row r="1381">
          <cell r="A1381">
            <v>7453</v>
          </cell>
          <cell r="C1381">
            <v>162</v>
          </cell>
          <cell r="G1381">
            <v>0</v>
          </cell>
        </row>
        <row r="1382">
          <cell r="A1382">
            <v>7453</v>
          </cell>
          <cell r="C1382">
            <v>210</v>
          </cell>
          <cell r="G1382">
            <v>0</v>
          </cell>
        </row>
        <row r="1383">
          <cell r="A1383">
            <v>7453</v>
          </cell>
          <cell r="C1383">
            <v>220</v>
          </cell>
          <cell r="G1383">
            <v>0</v>
          </cell>
        </row>
        <row r="1384">
          <cell r="A1384">
            <v>7453</v>
          </cell>
          <cell r="C1384">
            <v>230</v>
          </cell>
          <cell r="G1384">
            <v>0</v>
          </cell>
        </row>
        <row r="1385">
          <cell r="A1385">
            <v>7453</v>
          </cell>
          <cell r="C1385">
            <v>240</v>
          </cell>
          <cell r="G1385">
            <v>0</v>
          </cell>
        </row>
        <row r="1386">
          <cell r="A1386">
            <v>7453</v>
          </cell>
          <cell r="C1386">
            <v>260</v>
          </cell>
          <cell r="G1386">
            <v>0</v>
          </cell>
        </row>
        <row r="1387">
          <cell r="A1387">
            <v>7453</v>
          </cell>
          <cell r="C1387">
            <v>330</v>
          </cell>
          <cell r="G1387">
            <v>0</v>
          </cell>
        </row>
        <row r="1388">
          <cell r="A1388">
            <v>7453</v>
          </cell>
          <cell r="C1388">
            <v>340</v>
          </cell>
          <cell r="G1388">
            <v>0</v>
          </cell>
        </row>
        <row r="1389">
          <cell r="A1389">
            <v>7453</v>
          </cell>
          <cell r="C1389">
            <v>430</v>
          </cell>
          <cell r="G1389">
            <v>0</v>
          </cell>
        </row>
        <row r="1390">
          <cell r="A1390">
            <v>7453</v>
          </cell>
          <cell r="C1390">
            <v>440</v>
          </cell>
          <cell r="G1390">
            <v>0</v>
          </cell>
        </row>
        <row r="1391">
          <cell r="A1391">
            <v>7454</v>
          </cell>
          <cell r="C1391">
            <v>110</v>
          </cell>
          <cell r="G1391">
            <v>0</v>
          </cell>
        </row>
        <row r="1392">
          <cell r="A1392">
            <v>7454</v>
          </cell>
          <cell r="C1392">
            <v>112</v>
          </cell>
          <cell r="G1392">
            <v>0</v>
          </cell>
        </row>
        <row r="1393">
          <cell r="A1393">
            <v>7454</v>
          </cell>
          <cell r="C1393">
            <v>120</v>
          </cell>
          <cell r="G1393">
            <v>0</v>
          </cell>
        </row>
        <row r="1394">
          <cell r="A1394">
            <v>7454</v>
          </cell>
          <cell r="C1394">
            <v>121</v>
          </cell>
          <cell r="G1394">
            <v>0</v>
          </cell>
        </row>
        <row r="1395">
          <cell r="A1395">
            <v>7454</v>
          </cell>
          <cell r="C1395">
            <v>130</v>
          </cell>
          <cell r="G1395">
            <v>0</v>
          </cell>
        </row>
        <row r="1396">
          <cell r="A1396">
            <v>7454</v>
          </cell>
          <cell r="C1396">
            <v>140</v>
          </cell>
          <cell r="G1396">
            <v>0</v>
          </cell>
        </row>
        <row r="1397">
          <cell r="A1397">
            <v>7454</v>
          </cell>
          <cell r="C1397">
            <v>147</v>
          </cell>
          <cell r="G1397">
            <v>0</v>
          </cell>
        </row>
        <row r="1398">
          <cell r="A1398">
            <v>7454</v>
          </cell>
          <cell r="C1398">
            <v>150</v>
          </cell>
          <cell r="G1398">
            <v>0</v>
          </cell>
        </row>
        <row r="1399">
          <cell r="A1399">
            <v>7454</v>
          </cell>
          <cell r="C1399">
            <v>160</v>
          </cell>
          <cell r="G1399">
            <v>0</v>
          </cell>
        </row>
        <row r="1400">
          <cell r="A1400">
            <v>7454</v>
          </cell>
          <cell r="C1400">
            <v>210</v>
          </cell>
          <cell r="G1400">
            <v>0</v>
          </cell>
        </row>
        <row r="1401">
          <cell r="A1401">
            <v>7454</v>
          </cell>
          <cell r="C1401">
            <v>220</v>
          </cell>
          <cell r="G1401">
            <v>0</v>
          </cell>
        </row>
        <row r="1402">
          <cell r="A1402">
            <v>7454</v>
          </cell>
          <cell r="C1402">
            <v>230</v>
          </cell>
          <cell r="G1402">
            <v>0</v>
          </cell>
        </row>
        <row r="1403">
          <cell r="A1403">
            <v>7454</v>
          </cell>
          <cell r="C1403">
            <v>240</v>
          </cell>
          <cell r="G1403">
            <v>0</v>
          </cell>
        </row>
        <row r="1404">
          <cell r="A1404">
            <v>7454</v>
          </cell>
          <cell r="C1404">
            <v>330</v>
          </cell>
          <cell r="G1404">
            <v>0</v>
          </cell>
        </row>
        <row r="1405">
          <cell r="A1405">
            <v>7454</v>
          </cell>
          <cell r="C1405">
            <v>340</v>
          </cell>
          <cell r="G1405">
            <v>0</v>
          </cell>
        </row>
        <row r="1406">
          <cell r="A1406">
            <v>7454</v>
          </cell>
          <cell r="C1406">
            <v>935</v>
          </cell>
          <cell r="G1406">
            <v>0</v>
          </cell>
        </row>
        <row r="1407">
          <cell r="A1407">
            <v>7454</v>
          </cell>
          <cell r="C1407">
            <v>936</v>
          </cell>
          <cell r="G1407">
            <v>0</v>
          </cell>
        </row>
        <row r="1408">
          <cell r="A1408">
            <v>7160</v>
          </cell>
          <cell r="C1408">
            <v>140</v>
          </cell>
          <cell r="G1408">
            <v>0</v>
          </cell>
        </row>
        <row r="1409">
          <cell r="A1409">
            <v>7160</v>
          </cell>
          <cell r="C1409">
            <v>147</v>
          </cell>
          <cell r="G1409">
            <v>0</v>
          </cell>
        </row>
        <row r="1410">
          <cell r="A1410">
            <v>7160</v>
          </cell>
          <cell r="C1410">
            <v>240</v>
          </cell>
          <cell r="G1410">
            <v>0</v>
          </cell>
        </row>
        <row r="1411">
          <cell r="A1411">
            <v>7570</v>
          </cell>
          <cell r="C1411">
            <v>140</v>
          </cell>
          <cell r="G1411">
            <v>0</v>
          </cell>
        </row>
        <row r="1412">
          <cell r="A1412">
            <v>7570</v>
          </cell>
          <cell r="C1412">
            <v>142</v>
          </cell>
          <cell r="G1412">
            <v>687.5</v>
          </cell>
        </row>
        <row r="1413">
          <cell r="A1413">
            <v>7160</v>
          </cell>
          <cell r="C1413">
            <v>340</v>
          </cell>
          <cell r="G1413">
            <v>0</v>
          </cell>
        </row>
        <row r="1414">
          <cell r="A1414">
            <v>7160</v>
          </cell>
          <cell r="C1414">
            <v>440</v>
          </cell>
          <cell r="G1414">
            <v>0</v>
          </cell>
        </row>
        <row r="1415">
          <cell r="A1415">
            <v>7300</v>
          </cell>
          <cell r="C1415">
            <v>110</v>
          </cell>
          <cell r="G1415">
            <v>0</v>
          </cell>
        </row>
        <row r="1416">
          <cell r="A1416">
            <v>7300</v>
          </cell>
          <cell r="C1416">
            <v>120</v>
          </cell>
          <cell r="G1416">
            <v>0</v>
          </cell>
        </row>
        <row r="1417">
          <cell r="A1417">
            <v>7570</v>
          </cell>
          <cell r="C1417">
            <v>240</v>
          </cell>
          <cell r="G1417">
            <v>2236.8200000000002</v>
          </cell>
        </row>
        <row r="1418">
          <cell r="A1418">
            <v>7570</v>
          </cell>
          <cell r="C1418">
            <v>340</v>
          </cell>
          <cell r="G1418">
            <v>0</v>
          </cell>
        </row>
        <row r="1419">
          <cell r="A1419">
            <v>7300</v>
          </cell>
          <cell r="C1419">
            <v>121</v>
          </cell>
          <cell r="G1419">
            <v>0</v>
          </cell>
        </row>
        <row r="1420">
          <cell r="A1420">
            <v>7570</v>
          </cell>
          <cell r="C1420">
            <v>440</v>
          </cell>
          <cell r="G1420">
            <v>0</v>
          </cell>
        </row>
        <row r="1421">
          <cell r="A1421">
            <v>7570</v>
          </cell>
          <cell r="C1421">
            <v>935</v>
          </cell>
          <cell r="G1421">
            <v>881.1</v>
          </cell>
        </row>
        <row r="1422">
          <cell r="A1422">
            <v>7570</v>
          </cell>
          <cell r="C1422">
            <v>936</v>
          </cell>
          <cell r="G1422">
            <v>820</v>
          </cell>
        </row>
        <row r="1423">
          <cell r="A1423">
            <v>7300</v>
          </cell>
          <cell r="C1423">
            <v>130</v>
          </cell>
          <cell r="G1423">
            <v>0</v>
          </cell>
        </row>
        <row r="1424">
          <cell r="A1424">
            <v>7300</v>
          </cell>
          <cell r="C1424">
            <v>140</v>
          </cell>
          <cell r="G1424">
            <v>0</v>
          </cell>
        </row>
        <row r="1425">
          <cell r="A1425">
            <v>7300</v>
          </cell>
          <cell r="C1425">
            <v>147</v>
          </cell>
          <cell r="G1425">
            <v>0</v>
          </cell>
        </row>
        <row r="1426">
          <cell r="A1426">
            <v>7300</v>
          </cell>
          <cell r="C1426">
            <v>210</v>
          </cell>
          <cell r="G1426">
            <v>0</v>
          </cell>
        </row>
        <row r="1427">
          <cell r="A1427">
            <v>7300</v>
          </cell>
          <cell r="C1427">
            <v>220</v>
          </cell>
          <cell r="G1427">
            <v>0</v>
          </cell>
        </row>
        <row r="1428">
          <cell r="A1428">
            <v>7300</v>
          </cell>
          <cell r="C1428">
            <v>240</v>
          </cell>
          <cell r="G1428">
            <v>0</v>
          </cell>
        </row>
        <row r="1429">
          <cell r="A1429" t="str">
            <v>7570R</v>
          </cell>
          <cell r="C1429">
            <v>140</v>
          </cell>
          <cell r="G1429">
            <v>29.75</v>
          </cell>
        </row>
        <row r="1430">
          <cell r="A1430" t="str">
            <v>7570R</v>
          </cell>
          <cell r="C1430">
            <v>147</v>
          </cell>
          <cell r="G1430">
            <v>0</v>
          </cell>
        </row>
        <row r="1431">
          <cell r="A1431">
            <v>7300</v>
          </cell>
          <cell r="C1431">
            <v>340</v>
          </cell>
          <cell r="G1431">
            <v>0</v>
          </cell>
        </row>
        <row r="1432">
          <cell r="A1432">
            <v>7300</v>
          </cell>
          <cell r="C1432">
            <v>440</v>
          </cell>
          <cell r="G1432">
            <v>0</v>
          </cell>
        </row>
        <row r="1433">
          <cell r="A1433">
            <v>7333</v>
          </cell>
          <cell r="C1433">
            <v>170</v>
          </cell>
          <cell r="G1433">
            <v>0</v>
          </cell>
        </row>
        <row r="1434">
          <cell r="A1434">
            <v>7350</v>
          </cell>
          <cell r="C1434">
            <v>110</v>
          </cell>
          <cell r="G1434">
            <v>0</v>
          </cell>
        </row>
        <row r="1435">
          <cell r="A1435">
            <v>7350</v>
          </cell>
          <cell r="C1435">
            <v>120</v>
          </cell>
          <cell r="G1435">
            <v>0</v>
          </cell>
        </row>
        <row r="1436">
          <cell r="A1436" t="str">
            <v>7570R</v>
          </cell>
          <cell r="C1436">
            <v>240</v>
          </cell>
          <cell r="G1436">
            <v>154.5</v>
          </cell>
        </row>
        <row r="1437">
          <cell r="A1437">
            <v>7350</v>
          </cell>
          <cell r="C1437">
            <v>121</v>
          </cell>
          <cell r="G1437">
            <v>0</v>
          </cell>
        </row>
        <row r="1438">
          <cell r="A1438" t="str">
            <v>7570R</v>
          </cell>
          <cell r="C1438">
            <v>340</v>
          </cell>
          <cell r="G1438">
            <v>220.95</v>
          </cell>
        </row>
        <row r="1439">
          <cell r="A1439">
            <v>7350</v>
          </cell>
          <cell r="C1439">
            <v>130</v>
          </cell>
          <cell r="G1439">
            <v>0</v>
          </cell>
        </row>
        <row r="1440">
          <cell r="A1440" t="str">
            <v>7570R</v>
          </cell>
          <cell r="C1440">
            <v>440</v>
          </cell>
          <cell r="G1440">
            <v>695.54</v>
          </cell>
        </row>
        <row r="1441">
          <cell r="A1441" t="str">
            <v>7570R</v>
          </cell>
          <cell r="C1441">
            <v>935</v>
          </cell>
          <cell r="G1441">
            <v>32.700000000000003</v>
          </cell>
        </row>
        <row r="1442">
          <cell r="A1442" t="str">
            <v>7570R</v>
          </cell>
          <cell r="C1442">
            <v>936</v>
          </cell>
          <cell r="G1442">
            <v>0</v>
          </cell>
        </row>
        <row r="1443">
          <cell r="A1443">
            <v>7590</v>
          </cell>
          <cell r="C1443">
            <v>130</v>
          </cell>
          <cell r="G1443">
            <v>-12034.03</v>
          </cell>
        </row>
        <row r="1444">
          <cell r="A1444">
            <v>7590</v>
          </cell>
          <cell r="C1444">
            <v>230</v>
          </cell>
          <cell r="G1444">
            <v>-6076.12</v>
          </cell>
        </row>
        <row r="1445">
          <cell r="A1445">
            <v>7590</v>
          </cell>
          <cell r="C1445">
            <v>330</v>
          </cell>
          <cell r="G1445">
            <v>-632.59</v>
          </cell>
        </row>
        <row r="1446">
          <cell r="A1446">
            <v>7590</v>
          </cell>
          <cell r="C1446">
            <v>430</v>
          </cell>
          <cell r="G1446">
            <v>-656.33</v>
          </cell>
        </row>
        <row r="1447">
          <cell r="A1447">
            <v>7590</v>
          </cell>
          <cell r="C1447">
            <v>935</v>
          </cell>
          <cell r="G1447">
            <v>4601.3599999999997</v>
          </cell>
        </row>
        <row r="1448">
          <cell r="A1448">
            <v>7592</v>
          </cell>
          <cell r="C1448">
            <v>130</v>
          </cell>
          <cell r="G1448">
            <v>9451.11</v>
          </cell>
        </row>
        <row r="1449">
          <cell r="A1449">
            <v>7592</v>
          </cell>
          <cell r="C1449">
            <v>220</v>
          </cell>
          <cell r="G1449">
            <v>0</v>
          </cell>
        </row>
        <row r="1450">
          <cell r="A1450">
            <v>7592</v>
          </cell>
          <cell r="C1450">
            <v>230</v>
          </cell>
          <cell r="G1450">
            <v>8683.14</v>
          </cell>
        </row>
        <row r="1451">
          <cell r="A1451">
            <v>7592</v>
          </cell>
          <cell r="C1451">
            <v>330</v>
          </cell>
          <cell r="G1451">
            <v>168.5</v>
          </cell>
        </row>
        <row r="1452">
          <cell r="A1452">
            <v>7592</v>
          </cell>
          <cell r="C1452">
            <v>430</v>
          </cell>
          <cell r="G1452">
            <v>176.01</v>
          </cell>
        </row>
        <row r="1453">
          <cell r="A1453">
            <v>7350</v>
          </cell>
          <cell r="C1453">
            <v>140</v>
          </cell>
          <cell r="G1453">
            <v>0</v>
          </cell>
        </row>
        <row r="1454">
          <cell r="A1454">
            <v>7350</v>
          </cell>
          <cell r="C1454">
            <v>142</v>
          </cell>
          <cell r="G1454">
            <v>0</v>
          </cell>
        </row>
        <row r="1455">
          <cell r="A1455">
            <v>7350</v>
          </cell>
          <cell r="C1455">
            <v>147</v>
          </cell>
          <cell r="G1455">
            <v>0</v>
          </cell>
        </row>
        <row r="1456">
          <cell r="A1456">
            <v>7350</v>
          </cell>
          <cell r="C1456">
            <v>160</v>
          </cell>
          <cell r="G1456">
            <v>0</v>
          </cell>
        </row>
        <row r="1457">
          <cell r="A1457">
            <v>7350</v>
          </cell>
          <cell r="C1457">
            <v>210</v>
          </cell>
          <cell r="G1457">
            <v>0</v>
          </cell>
        </row>
        <row r="1458">
          <cell r="A1458">
            <v>7350</v>
          </cell>
          <cell r="C1458">
            <v>220</v>
          </cell>
          <cell r="G1458">
            <v>0</v>
          </cell>
        </row>
        <row r="1459">
          <cell r="A1459">
            <v>7350</v>
          </cell>
          <cell r="C1459">
            <v>230</v>
          </cell>
          <cell r="G1459">
            <v>0</v>
          </cell>
        </row>
        <row r="1460">
          <cell r="A1460">
            <v>7350</v>
          </cell>
          <cell r="C1460">
            <v>240</v>
          </cell>
          <cell r="G1460">
            <v>0</v>
          </cell>
        </row>
        <row r="1461">
          <cell r="A1461">
            <v>7350</v>
          </cell>
          <cell r="C1461">
            <v>260</v>
          </cell>
          <cell r="G1461">
            <v>0</v>
          </cell>
        </row>
        <row r="1462">
          <cell r="A1462">
            <v>7350</v>
          </cell>
          <cell r="C1462">
            <v>330</v>
          </cell>
          <cell r="G1462">
            <v>0</v>
          </cell>
        </row>
        <row r="1463">
          <cell r="A1463">
            <v>7350</v>
          </cell>
          <cell r="C1463">
            <v>340</v>
          </cell>
          <cell r="G1463">
            <v>0</v>
          </cell>
        </row>
        <row r="1464">
          <cell r="A1464">
            <v>7350</v>
          </cell>
          <cell r="C1464">
            <v>360</v>
          </cell>
          <cell r="G1464">
            <v>0</v>
          </cell>
        </row>
        <row r="1465">
          <cell r="A1465">
            <v>7350</v>
          </cell>
          <cell r="C1465">
            <v>430</v>
          </cell>
          <cell r="G1465">
            <v>0</v>
          </cell>
        </row>
        <row r="1466">
          <cell r="A1466">
            <v>7350</v>
          </cell>
          <cell r="C1466">
            <v>440</v>
          </cell>
          <cell r="G1466">
            <v>0</v>
          </cell>
        </row>
        <row r="1467">
          <cell r="A1467">
            <v>7450</v>
          </cell>
          <cell r="C1467">
            <v>112</v>
          </cell>
          <cell r="G1467">
            <v>0</v>
          </cell>
        </row>
        <row r="1468">
          <cell r="A1468">
            <v>7455</v>
          </cell>
          <cell r="C1468">
            <v>130</v>
          </cell>
          <cell r="G1468">
            <v>0</v>
          </cell>
        </row>
        <row r="1469">
          <cell r="A1469">
            <v>7455</v>
          </cell>
          <cell r="C1469">
            <v>230</v>
          </cell>
          <cell r="G1469">
            <v>0</v>
          </cell>
        </row>
        <row r="1470">
          <cell r="A1470">
            <v>7471</v>
          </cell>
          <cell r="C1470">
            <v>110</v>
          </cell>
          <cell r="G1470">
            <v>0</v>
          </cell>
        </row>
        <row r="1471">
          <cell r="A1471">
            <v>7471</v>
          </cell>
          <cell r="C1471">
            <v>112</v>
          </cell>
          <cell r="G1471">
            <v>0</v>
          </cell>
        </row>
        <row r="1472">
          <cell r="A1472">
            <v>7630</v>
          </cell>
          <cell r="C1472">
            <v>110</v>
          </cell>
          <cell r="G1472">
            <v>-107211.17</v>
          </cell>
        </row>
        <row r="1473">
          <cell r="A1473">
            <v>7471</v>
          </cell>
          <cell r="C1473">
            <v>130</v>
          </cell>
          <cell r="G1473">
            <v>0</v>
          </cell>
        </row>
        <row r="1474">
          <cell r="A1474">
            <v>7630</v>
          </cell>
          <cell r="C1474">
            <v>120</v>
          </cell>
          <cell r="G1474">
            <v>5737.71</v>
          </cell>
        </row>
        <row r="1475">
          <cell r="A1475">
            <v>7630</v>
          </cell>
          <cell r="C1475">
            <v>121</v>
          </cell>
          <cell r="G1475">
            <v>4016.39</v>
          </cell>
        </row>
        <row r="1476">
          <cell r="A1476">
            <v>7471</v>
          </cell>
          <cell r="C1476">
            <v>140</v>
          </cell>
          <cell r="G1476">
            <v>0</v>
          </cell>
        </row>
        <row r="1477">
          <cell r="A1477">
            <v>7471</v>
          </cell>
          <cell r="C1477">
            <v>147</v>
          </cell>
          <cell r="G1477">
            <v>0</v>
          </cell>
        </row>
        <row r="1478">
          <cell r="A1478">
            <v>7471</v>
          </cell>
          <cell r="C1478">
            <v>240</v>
          </cell>
          <cell r="G1478">
            <v>0</v>
          </cell>
        </row>
        <row r="1479">
          <cell r="A1479">
            <v>7471</v>
          </cell>
          <cell r="C1479">
            <v>340</v>
          </cell>
          <cell r="G1479">
            <v>0</v>
          </cell>
        </row>
        <row r="1480">
          <cell r="A1480">
            <v>7471</v>
          </cell>
          <cell r="C1480">
            <v>440</v>
          </cell>
          <cell r="G1480">
            <v>0</v>
          </cell>
        </row>
        <row r="1481">
          <cell r="A1481">
            <v>7630</v>
          </cell>
          <cell r="C1481">
            <v>210</v>
          </cell>
          <cell r="G1481">
            <v>4590.17</v>
          </cell>
        </row>
        <row r="1482">
          <cell r="A1482">
            <v>7630</v>
          </cell>
          <cell r="C1482">
            <v>220</v>
          </cell>
          <cell r="G1482">
            <v>4016.39</v>
          </cell>
        </row>
        <row r="1483">
          <cell r="A1483">
            <v>7471</v>
          </cell>
          <cell r="C1483">
            <v>935</v>
          </cell>
          <cell r="G1483">
            <v>0</v>
          </cell>
        </row>
        <row r="1484">
          <cell r="A1484">
            <v>7510</v>
          </cell>
          <cell r="C1484">
            <v>110</v>
          </cell>
          <cell r="G1484">
            <v>0</v>
          </cell>
        </row>
        <row r="1485">
          <cell r="A1485">
            <v>7510</v>
          </cell>
          <cell r="C1485">
            <v>130</v>
          </cell>
          <cell r="G1485">
            <v>0</v>
          </cell>
        </row>
        <row r="1486">
          <cell r="A1486">
            <v>7510</v>
          </cell>
          <cell r="C1486">
            <v>142</v>
          </cell>
          <cell r="G1486">
            <v>0</v>
          </cell>
        </row>
        <row r="1487">
          <cell r="A1487">
            <v>7510</v>
          </cell>
          <cell r="C1487">
            <v>160</v>
          </cell>
          <cell r="G1487">
            <v>0</v>
          </cell>
        </row>
        <row r="1488">
          <cell r="A1488">
            <v>7650</v>
          </cell>
          <cell r="C1488">
            <v>140</v>
          </cell>
          <cell r="G1488">
            <v>-200</v>
          </cell>
        </row>
        <row r="1489">
          <cell r="A1489">
            <v>7650</v>
          </cell>
          <cell r="C1489">
            <v>340</v>
          </cell>
          <cell r="G1489">
            <v>124.1</v>
          </cell>
        </row>
        <row r="1490">
          <cell r="A1490">
            <v>7510</v>
          </cell>
          <cell r="C1490">
            <v>170</v>
          </cell>
          <cell r="G1490">
            <v>0</v>
          </cell>
        </row>
        <row r="1491">
          <cell r="A1491">
            <v>7510</v>
          </cell>
          <cell r="C1491">
            <v>210</v>
          </cell>
          <cell r="G1491">
            <v>0</v>
          </cell>
        </row>
        <row r="1492">
          <cell r="A1492">
            <v>7510</v>
          </cell>
          <cell r="C1492">
            <v>220</v>
          </cell>
          <cell r="G1492">
            <v>0</v>
          </cell>
        </row>
        <row r="1493">
          <cell r="A1493">
            <v>7510</v>
          </cell>
          <cell r="C1493">
            <v>230</v>
          </cell>
          <cell r="G1493">
            <v>0</v>
          </cell>
        </row>
        <row r="1494">
          <cell r="A1494">
            <v>7510</v>
          </cell>
          <cell r="C1494">
            <v>260</v>
          </cell>
          <cell r="G1494">
            <v>0</v>
          </cell>
        </row>
        <row r="1495">
          <cell r="A1495">
            <v>7510</v>
          </cell>
          <cell r="C1495">
            <v>330</v>
          </cell>
          <cell r="G1495">
            <v>0</v>
          </cell>
        </row>
        <row r="1496">
          <cell r="A1496">
            <v>7510</v>
          </cell>
          <cell r="C1496">
            <v>340</v>
          </cell>
          <cell r="G1496">
            <v>0</v>
          </cell>
        </row>
        <row r="1497">
          <cell r="A1497">
            <v>7510</v>
          </cell>
          <cell r="C1497">
            <v>430</v>
          </cell>
          <cell r="G1497">
            <v>0</v>
          </cell>
        </row>
        <row r="1498">
          <cell r="A1498">
            <v>7510</v>
          </cell>
          <cell r="C1498">
            <v>440</v>
          </cell>
          <cell r="G1498">
            <v>0</v>
          </cell>
        </row>
        <row r="1499">
          <cell r="A1499">
            <v>7530</v>
          </cell>
          <cell r="C1499">
            <v>112</v>
          </cell>
          <cell r="G1499">
            <v>0</v>
          </cell>
        </row>
        <row r="1500">
          <cell r="A1500">
            <v>7530</v>
          </cell>
          <cell r="C1500">
            <v>130</v>
          </cell>
          <cell r="G1500">
            <v>0</v>
          </cell>
        </row>
        <row r="1501">
          <cell r="A1501">
            <v>7530</v>
          </cell>
          <cell r="C1501">
            <v>140</v>
          </cell>
          <cell r="G1501">
            <v>0</v>
          </cell>
        </row>
        <row r="1502">
          <cell r="A1502">
            <v>7530</v>
          </cell>
          <cell r="C1502">
            <v>150</v>
          </cell>
          <cell r="G1502">
            <v>0</v>
          </cell>
        </row>
        <row r="1503">
          <cell r="A1503">
            <v>7535</v>
          </cell>
          <cell r="C1503">
            <v>110</v>
          </cell>
          <cell r="G1503">
            <v>0</v>
          </cell>
        </row>
        <row r="1504">
          <cell r="A1504">
            <v>7535</v>
          </cell>
          <cell r="C1504">
            <v>120</v>
          </cell>
          <cell r="G1504">
            <v>0</v>
          </cell>
        </row>
        <row r="1505">
          <cell r="A1505">
            <v>7535</v>
          </cell>
          <cell r="C1505">
            <v>121</v>
          </cell>
          <cell r="G1505">
            <v>0</v>
          </cell>
        </row>
        <row r="1506">
          <cell r="A1506">
            <v>7535</v>
          </cell>
          <cell r="C1506">
            <v>130</v>
          </cell>
          <cell r="G1506">
            <v>0</v>
          </cell>
        </row>
        <row r="1507">
          <cell r="A1507">
            <v>7535</v>
          </cell>
          <cell r="C1507">
            <v>140</v>
          </cell>
          <cell r="G1507">
            <v>0</v>
          </cell>
        </row>
        <row r="1508">
          <cell r="A1508">
            <v>7535</v>
          </cell>
          <cell r="C1508">
            <v>147</v>
          </cell>
          <cell r="G1508">
            <v>0</v>
          </cell>
        </row>
        <row r="1509">
          <cell r="A1509">
            <v>7535</v>
          </cell>
          <cell r="C1509">
            <v>160</v>
          </cell>
          <cell r="G1509">
            <v>0</v>
          </cell>
        </row>
        <row r="1510">
          <cell r="A1510">
            <v>7535</v>
          </cell>
          <cell r="C1510">
            <v>210</v>
          </cell>
          <cell r="G1510">
            <v>0</v>
          </cell>
        </row>
        <row r="1511">
          <cell r="A1511">
            <v>7535</v>
          </cell>
          <cell r="C1511">
            <v>220</v>
          </cell>
          <cell r="G1511">
            <v>0</v>
          </cell>
        </row>
        <row r="1512">
          <cell r="A1512">
            <v>7535</v>
          </cell>
          <cell r="C1512">
            <v>230</v>
          </cell>
          <cell r="G1512">
            <v>0</v>
          </cell>
        </row>
        <row r="1513">
          <cell r="A1513">
            <v>7535</v>
          </cell>
          <cell r="C1513">
            <v>240</v>
          </cell>
          <cell r="G1513">
            <v>0</v>
          </cell>
        </row>
        <row r="1514">
          <cell r="A1514">
            <v>7535</v>
          </cell>
          <cell r="C1514">
            <v>260</v>
          </cell>
          <cell r="G1514">
            <v>0</v>
          </cell>
        </row>
        <row r="1515">
          <cell r="A1515">
            <v>7535</v>
          </cell>
          <cell r="C1515">
            <v>330</v>
          </cell>
          <cell r="G1515">
            <v>0</v>
          </cell>
        </row>
        <row r="1516">
          <cell r="A1516">
            <v>7535</v>
          </cell>
          <cell r="C1516">
            <v>340</v>
          </cell>
          <cell r="G1516">
            <v>0</v>
          </cell>
        </row>
        <row r="1517">
          <cell r="A1517">
            <v>7535</v>
          </cell>
          <cell r="C1517">
            <v>430</v>
          </cell>
          <cell r="G1517">
            <v>0</v>
          </cell>
        </row>
        <row r="1518">
          <cell r="A1518">
            <v>7535</v>
          </cell>
          <cell r="C1518">
            <v>440</v>
          </cell>
          <cell r="G1518">
            <v>0</v>
          </cell>
        </row>
        <row r="1519">
          <cell r="A1519">
            <v>7570</v>
          </cell>
          <cell r="C1519">
            <v>110</v>
          </cell>
          <cell r="G1519">
            <v>0</v>
          </cell>
        </row>
        <row r="1520">
          <cell r="A1520">
            <v>7570</v>
          </cell>
          <cell r="C1520">
            <v>112</v>
          </cell>
          <cell r="G1520">
            <v>0</v>
          </cell>
        </row>
        <row r="1521">
          <cell r="A1521">
            <v>7570</v>
          </cell>
          <cell r="C1521">
            <v>120</v>
          </cell>
          <cell r="G1521">
            <v>0</v>
          </cell>
        </row>
        <row r="1522">
          <cell r="A1522">
            <v>7570</v>
          </cell>
          <cell r="C1522">
            <v>121</v>
          </cell>
          <cell r="G1522">
            <v>0</v>
          </cell>
        </row>
        <row r="1523">
          <cell r="A1523">
            <v>7570</v>
          </cell>
          <cell r="C1523">
            <v>130</v>
          </cell>
          <cell r="G1523">
            <v>0</v>
          </cell>
        </row>
        <row r="1524">
          <cell r="A1524">
            <v>7570</v>
          </cell>
          <cell r="C1524">
            <v>190</v>
          </cell>
          <cell r="G1524">
            <v>0</v>
          </cell>
        </row>
        <row r="1525">
          <cell r="A1525">
            <v>7570</v>
          </cell>
          <cell r="C1525">
            <v>210</v>
          </cell>
          <cell r="G1525">
            <v>0</v>
          </cell>
        </row>
        <row r="1526">
          <cell r="A1526">
            <v>7910</v>
          </cell>
          <cell r="C1526">
            <v>110</v>
          </cell>
          <cell r="G1526">
            <v>0</v>
          </cell>
        </row>
        <row r="1527">
          <cell r="A1527">
            <v>7910</v>
          </cell>
          <cell r="C1527">
            <v>112</v>
          </cell>
          <cell r="G1527">
            <v>0</v>
          </cell>
        </row>
        <row r="1528">
          <cell r="A1528">
            <v>7910</v>
          </cell>
          <cell r="C1528">
            <v>120</v>
          </cell>
          <cell r="G1528">
            <v>0</v>
          </cell>
        </row>
        <row r="1529">
          <cell r="A1529">
            <v>7910</v>
          </cell>
          <cell r="C1529">
            <v>130</v>
          </cell>
          <cell r="G1529">
            <v>5647.3</v>
          </cell>
        </row>
        <row r="1530">
          <cell r="A1530">
            <v>7910</v>
          </cell>
          <cell r="C1530">
            <v>140</v>
          </cell>
          <cell r="G1530">
            <v>0</v>
          </cell>
        </row>
        <row r="1531">
          <cell r="A1531">
            <v>7910</v>
          </cell>
          <cell r="C1531">
            <v>160</v>
          </cell>
          <cell r="G1531">
            <v>0</v>
          </cell>
        </row>
        <row r="1532">
          <cell r="A1532">
            <v>7570</v>
          </cell>
          <cell r="C1532">
            <v>220</v>
          </cell>
          <cell r="G1532">
            <v>0</v>
          </cell>
        </row>
        <row r="1533">
          <cell r="A1533">
            <v>7910</v>
          </cell>
          <cell r="C1533">
            <v>210</v>
          </cell>
          <cell r="G1533">
            <v>0</v>
          </cell>
        </row>
        <row r="1534">
          <cell r="A1534">
            <v>7910</v>
          </cell>
          <cell r="C1534">
            <v>220</v>
          </cell>
          <cell r="G1534">
            <v>0</v>
          </cell>
        </row>
        <row r="1535">
          <cell r="A1535">
            <v>7910</v>
          </cell>
          <cell r="C1535">
            <v>230</v>
          </cell>
          <cell r="G1535">
            <v>62.5</v>
          </cell>
        </row>
        <row r="1536">
          <cell r="A1536">
            <v>7910</v>
          </cell>
          <cell r="C1536">
            <v>240</v>
          </cell>
          <cell r="G1536">
            <v>0</v>
          </cell>
        </row>
        <row r="1537">
          <cell r="A1537">
            <v>7910</v>
          </cell>
          <cell r="C1537">
            <v>330</v>
          </cell>
          <cell r="G1537">
            <v>0</v>
          </cell>
        </row>
        <row r="1538">
          <cell r="A1538">
            <v>7910</v>
          </cell>
          <cell r="C1538">
            <v>340</v>
          </cell>
          <cell r="G1538">
            <v>0</v>
          </cell>
        </row>
        <row r="1539">
          <cell r="A1539">
            <v>7910</v>
          </cell>
          <cell r="C1539">
            <v>430</v>
          </cell>
          <cell r="G1539">
            <v>0</v>
          </cell>
        </row>
        <row r="1540">
          <cell r="A1540">
            <v>7910</v>
          </cell>
          <cell r="C1540">
            <v>935</v>
          </cell>
          <cell r="G1540">
            <v>0</v>
          </cell>
        </row>
        <row r="1541">
          <cell r="A1541">
            <v>7910</v>
          </cell>
          <cell r="C1541">
            <v>936</v>
          </cell>
          <cell r="G1541">
            <v>0</v>
          </cell>
        </row>
        <row r="1542">
          <cell r="A1542" t="str">
            <v>9285M#</v>
          </cell>
          <cell r="C1542">
            <v>100</v>
          </cell>
          <cell r="G1542">
            <v>0</v>
          </cell>
        </row>
        <row r="1543">
          <cell r="A1543" t="str">
            <v>9285M#</v>
          </cell>
          <cell r="C1543">
            <v>112</v>
          </cell>
          <cell r="G1543">
            <v>0</v>
          </cell>
        </row>
        <row r="1544">
          <cell r="A1544" t="str">
            <v>9285M#</v>
          </cell>
          <cell r="C1544">
            <v>200</v>
          </cell>
          <cell r="G1544">
            <v>0</v>
          </cell>
        </row>
        <row r="1545">
          <cell r="A1545" t="str">
            <v>9290M#</v>
          </cell>
          <cell r="C1545">
            <v>120</v>
          </cell>
          <cell r="G1545">
            <v>2</v>
          </cell>
        </row>
        <row r="1546">
          <cell r="A1546" t="str">
            <v>9290M#</v>
          </cell>
          <cell r="C1546">
            <v>122</v>
          </cell>
          <cell r="G1546">
            <v>-2</v>
          </cell>
        </row>
        <row r="1547">
          <cell r="A1547" t="str">
            <v>9290M#</v>
          </cell>
          <cell r="C1547">
            <v>220</v>
          </cell>
          <cell r="G1547">
            <v>0</v>
          </cell>
        </row>
        <row r="1548">
          <cell r="A1548" t="str">
            <v>9360M#</v>
          </cell>
          <cell r="C1548">
            <v>140</v>
          </cell>
          <cell r="G1548">
            <v>-1</v>
          </cell>
        </row>
        <row r="1549">
          <cell r="A1549" t="str">
            <v>9360M#</v>
          </cell>
          <cell r="C1549">
            <v>142</v>
          </cell>
          <cell r="G1549">
            <v>0</v>
          </cell>
        </row>
        <row r="1550">
          <cell r="A1550" t="str">
            <v>9360M#</v>
          </cell>
          <cell r="C1550">
            <v>147</v>
          </cell>
          <cell r="G1550">
            <v>-1</v>
          </cell>
        </row>
        <row r="1551">
          <cell r="A1551" t="str">
            <v>9360M#</v>
          </cell>
          <cell r="C1551">
            <v>240</v>
          </cell>
          <cell r="G1551">
            <v>0</v>
          </cell>
        </row>
        <row r="1552">
          <cell r="A1552" t="str">
            <v>9360M#</v>
          </cell>
          <cell r="C1552">
            <v>340</v>
          </cell>
          <cell r="G1552">
            <v>0</v>
          </cell>
        </row>
        <row r="1553">
          <cell r="A1553" t="str">
            <v>9360M#</v>
          </cell>
          <cell r="C1553">
            <v>440</v>
          </cell>
          <cell r="G1553">
            <v>1</v>
          </cell>
        </row>
        <row r="1554">
          <cell r="A1554" t="str">
            <v>9365M#</v>
          </cell>
          <cell r="C1554">
            <v>140</v>
          </cell>
          <cell r="G1554">
            <v>0</v>
          </cell>
        </row>
        <row r="1555">
          <cell r="A1555" t="str">
            <v>9365M#</v>
          </cell>
          <cell r="C1555">
            <v>142</v>
          </cell>
          <cell r="G1555">
            <v>1</v>
          </cell>
        </row>
        <row r="1556">
          <cell r="A1556" t="str">
            <v>9365M#</v>
          </cell>
          <cell r="C1556">
            <v>147</v>
          </cell>
          <cell r="G1556">
            <v>-1</v>
          </cell>
        </row>
        <row r="1557">
          <cell r="A1557" t="str">
            <v>9365M#</v>
          </cell>
          <cell r="C1557">
            <v>240</v>
          </cell>
          <cell r="G1557">
            <v>0</v>
          </cell>
        </row>
        <row r="1558">
          <cell r="A1558" t="str">
            <v>9365M#</v>
          </cell>
          <cell r="C1558">
            <v>340</v>
          </cell>
          <cell r="G1558">
            <v>0</v>
          </cell>
        </row>
        <row r="1559">
          <cell r="A1559" t="str">
            <v>9365M#</v>
          </cell>
          <cell r="C1559">
            <v>440</v>
          </cell>
          <cell r="G1559">
            <v>0</v>
          </cell>
        </row>
        <row r="1560">
          <cell r="A1560" t="str">
            <v>9485M#</v>
          </cell>
          <cell r="C1560">
            <v>140</v>
          </cell>
          <cell r="G1560">
            <v>-2</v>
          </cell>
        </row>
        <row r="1561">
          <cell r="A1561" t="str">
            <v>9485M#</v>
          </cell>
          <cell r="C1561">
            <v>142</v>
          </cell>
          <cell r="G1561">
            <v>2</v>
          </cell>
        </row>
        <row r="1562">
          <cell r="A1562" t="str">
            <v>9485M#</v>
          </cell>
          <cell r="C1562">
            <v>147</v>
          </cell>
          <cell r="G1562">
            <v>-4</v>
          </cell>
        </row>
        <row r="1563">
          <cell r="A1563" t="str">
            <v>9485M#</v>
          </cell>
          <cell r="C1563">
            <v>240</v>
          </cell>
          <cell r="G1563">
            <v>0</v>
          </cell>
        </row>
        <row r="1564">
          <cell r="A1564" t="str">
            <v>9485M#</v>
          </cell>
          <cell r="C1564">
            <v>340</v>
          </cell>
          <cell r="G1564">
            <v>0</v>
          </cell>
        </row>
        <row r="1565">
          <cell r="A1565" t="str">
            <v>9485M#</v>
          </cell>
          <cell r="C1565">
            <v>440</v>
          </cell>
          <cell r="G1565">
            <v>2</v>
          </cell>
        </row>
        <row r="1566">
          <cell r="A1566" t="str">
            <v>9490M#</v>
          </cell>
          <cell r="C1566">
            <v>130</v>
          </cell>
          <cell r="G1566">
            <v>0</v>
          </cell>
        </row>
        <row r="1567">
          <cell r="A1567" t="str">
            <v>9490M#</v>
          </cell>
          <cell r="C1567">
            <v>230</v>
          </cell>
          <cell r="G1567">
            <v>0</v>
          </cell>
        </row>
        <row r="1568">
          <cell r="A1568" t="str">
            <v>9490M#</v>
          </cell>
          <cell r="C1568">
            <v>330</v>
          </cell>
          <cell r="G1568">
            <v>0</v>
          </cell>
        </row>
        <row r="1569">
          <cell r="A1569" t="str">
            <v>9490M#</v>
          </cell>
          <cell r="C1569">
            <v>430</v>
          </cell>
          <cell r="G1569">
            <v>0</v>
          </cell>
        </row>
        <row r="1570">
          <cell r="A1570" t="str">
            <v>9510M#</v>
          </cell>
          <cell r="C1570">
            <v>240</v>
          </cell>
          <cell r="G1570">
            <v>0</v>
          </cell>
        </row>
        <row r="1571">
          <cell r="A1571" t="str">
            <v>9510M#</v>
          </cell>
          <cell r="C1571">
            <v>340</v>
          </cell>
          <cell r="G1571">
            <v>0</v>
          </cell>
        </row>
        <row r="1572">
          <cell r="A1572" t="str">
            <v>9510M#</v>
          </cell>
          <cell r="C1572">
            <v>440</v>
          </cell>
          <cell r="G1572">
            <v>2</v>
          </cell>
        </row>
        <row r="1573">
          <cell r="A1573" t="str">
            <v>9510M#</v>
          </cell>
          <cell r="C1573">
            <v>900</v>
          </cell>
          <cell r="G1573">
            <v>-2</v>
          </cell>
        </row>
        <row r="1574">
          <cell r="A1574">
            <v>7170</v>
          </cell>
          <cell r="C1574">
            <v>110</v>
          </cell>
          <cell r="G1574">
            <v>17211.54</v>
          </cell>
        </row>
        <row r="1575">
          <cell r="A1575">
            <v>7170</v>
          </cell>
          <cell r="C1575">
            <v>112</v>
          </cell>
          <cell r="G1575">
            <v>2654.12</v>
          </cell>
        </row>
        <row r="1576">
          <cell r="A1576">
            <v>7170</v>
          </cell>
          <cell r="C1576">
            <v>120</v>
          </cell>
          <cell r="G1576">
            <v>4564.17</v>
          </cell>
        </row>
        <row r="1577">
          <cell r="A1577">
            <v>7170</v>
          </cell>
          <cell r="C1577">
            <v>121</v>
          </cell>
          <cell r="G1577">
            <v>4564.17</v>
          </cell>
        </row>
        <row r="1578">
          <cell r="A1578">
            <v>7170</v>
          </cell>
          <cell r="C1578">
            <v>122</v>
          </cell>
          <cell r="G1578">
            <v>769</v>
          </cell>
        </row>
        <row r="1579">
          <cell r="A1579">
            <v>7170</v>
          </cell>
          <cell r="C1579">
            <v>130</v>
          </cell>
          <cell r="G1579">
            <v>17560</v>
          </cell>
        </row>
        <row r="1580">
          <cell r="A1580">
            <v>7170</v>
          </cell>
          <cell r="C1580">
            <v>140</v>
          </cell>
          <cell r="G1580">
            <v>20398.04</v>
          </cell>
        </row>
        <row r="1581">
          <cell r="A1581">
            <v>7170</v>
          </cell>
          <cell r="C1581">
            <v>142</v>
          </cell>
          <cell r="G1581">
            <v>4945</v>
          </cell>
        </row>
        <row r="1582">
          <cell r="A1582">
            <v>7170</v>
          </cell>
          <cell r="C1582">
            <v>147</v>
          </cell>
          <cell r="G1582">
            <v>4261.84</v>
          </cell>
        </row>
        <row r="1583">
          <cell r="A1583">
            <v>7170</v>
          </cell>
          <cell r="C1583">
            <v>150</v>
          </cell>
          <cell r="G1583">
            <v>9310</v>
          </cell>
        </row>
        <row r="1584">
          <cell r="A1584">
            <v>7170</v>
          </cell>
          <cell r="C1584">
            <v>160</v>
          </cell>
          <cell r="G1584">
            <v>2423.12</v>
          </cell>
        </row>
        <row r="1585">
          <cell r="A1585">
            <v>7170</v>
          </cell>
          <cell r="C1585">
            <v>162</v>
          </cell>
          <cell r="G1585">
            <v>1000</v>
          </cell>
        </row>
        <row r="1586">
          <cell r="A1586">
            <v>7170</v>
          </cell>
          <cell r="C1586">
            <v>210</v>
          </cell>
          <cell r="G1586">
            <v>0</v>
          </cell>
        </row>
        <row r="1587">
          <cell r="A1587">
            <v>7170</v>
          </cell>
          <cell r="C1587">
            <v>220</v>
          </cell>
          <cell r="G1587">
            <v>0</v>
          </cell>
        </row>
        <row r="1588">
          <cell r="A1588">
            <v>7170</v>
          </cell>
          <cell r="C1588">
            <v>230</v>
          </cell>
          <cell r="G1588">
            <v>9338.3799999999992</v>
          </cell>
        </row>
        <row r="1589">
          <cell r="A1589">
            <v>7170</v>
          </cell>
          <cell r="C1589">
            <v>240</v>
          </cell>
          <cell r="G1589">
            <v>13323.89</v>
          </cell>
        </row>
        <row r="1590">
          <cell r="A1590">
            <v>7170</v>
          </cell>
          <cell r="C1590">
            <v>260</v>
          </cell>
          <cell r="G1590">
            <v>0</v>
          </cell>
        </row>
        <row r="1591">
          <cell r="A1591">
            <v>7170</v>
          </cell>
          <cell r="C1591">
            <v>330</v>
          </cell>
          <cell r="G1591">
            <v>0</v>
          </cell>
        </row>
        <row r="1592">
          <cell r="A1592">
            <v>7170</v>
          </cell>
          <cell r="C1592">
            <v>340</v>
          </cell>
          <cell r="G1592">
            <v>11387.02</v>
          </cell>
        </row>
        <row r="1593">
          <cell r="A1593">
            <v>7170</v>
          </cell>
          <cell r="C1593">
            <v>430</v>
          </cell>
          <cell r="G1593">
            <v>233.21</v>
          </cell>
        </row>
        <row r="1594">
          <cell r="A1594">
            <v>7170</v>
          </cell>
          <cell r="C1594">
            <v>440</v>
          </cell>
          <cell r="G1594">
            <v>10453.790000000001</v>
          </cell>
        </row>
        <row r="1595">
          <cell r="A1595">
            <v>7170</v>
          </cell>
          <cell r="C1595">
            <v>935</v>
          </cell>
          <cell r="G1595">
            <v>7744.47</v>
          </cell>
        </row>
        <row r="1596">
          <cell r="A1596">
            <v>7170</v>
          </cell>
          <cell r="C1596">
            <v>936</v>
          </cell>
          <cell r="G1596">
            <v>6606.29</v>
          </cell>
        </row>
        <row r="1597">
          <cell r="A1597">
            <v>7175</v>
          </cell>
          <cell r="C1597">
            <v>110</v>
          </cell>
          <cell r="G1597">
            <v>4520.83</v>
          </cell>
        </row>
        <row r="1598">
          <cell r="A1598">
            <v>7175</v>
          </cell>
          <cell r="C1598">
            <v>112</v>
          </cell>
          <cell r="G1598">
            <v>1937.5</v>
          </cell>
        </row>
        <row r="1599">
          <cell r="A1599">
            <v>7175</v>
          </cell>
          <cell r="C1599">
            <v>120</v>
          </cell>
          <cell r="G1599">
            <v>4520.83</v>
          </cell>
        </row>
        <row r="1600">
          <cell r="A1600">
            <v>7175</v>
          </cell>
          <cell r="C1600">
            <v>121</v>
          </cell>
          <cell r="G1600">
            <v>0</v>
          </cell>
        </row>
        <row r="1601">
          <cell r="A1601">
            <v>7175</v>
          </cell>
          <cell r="C1601">
            <v>130</v>
          </cell>
          <cell r="G1601">
            <v>2750</v>
          </cell>
        </row>
        <row r="1602">
          <cell r="A1602">
            <v>7175</v>
          </cell>
          <cell r="C1602">
            <v>140</v>
          </cell>
          <cell r="G1602">
            <v>8133.33</v>
          </cell>
        </row>
        <row r="1603">
          <cell r="A1603">
            <v>7175</v>
          </cell>
          <cell r="C1603">
            <v>142</v>
          </cell>
          <cell r="G1603">
            <v>800</v>
          </cell>
        </row>
        <row r="1604">
          <cell r="A1604">
            <v>7175</v>
          </cell>
          <cell r="C1604">
            <v>147</v>
          </cell>
          <cell r="G1604">
            <v>733.33</v>
          </cell>
        </row>
        <row r="1605">
          <cell r="A1605">
            <v>7175</v>
          </cell>
          <cell r="C1605">
            <v>160</v>
          </cell>
          <cell r="G1605">
            <v>1937.5</v>
          </cell>
        </row>
        <row r="1606">
          <cell r="A1606">
            <v>7175</v>
          </cell>
          <cell r="C1606">
            <v>210</v>
          </cell>
          <cell r="G1606">
            <v>2500</v>
          </cell>
        </row>
        <row r="1607">
          <cell r="A1607">
            <v>7175</v>
          </cell>
          <cell r="C1607">
            <v>220</v>
          </cell>
          <cell r="G1607">
            <v>1500</v>
          </cell>
        </row>
        <row r="1608">
          <cell r="A1608">
            <v>7175</v>
          </cell>
          <cell r="C1608">
            <v>230</v>
          </cell>
          <cell r="G1608">
            <v>2400</v>
          </cell>
        </row>
        <row r="1609">
          <cell r="A1609">
            <v>7175</v>
          </cell>
          <cell r="C1609">
            <v>240</v>
          </cell>
          <cell r="G1609">
            <v>4983.33</v>
          </cell>
        </row>
        <row r="1610">
          <cell r="A1610">
            <v>7175</v>
          </cell>
          <cell r="C1610">
            <v>260</v>
          </cell>
          <cell r="G1610">
            <v>1000</v>
          </cell>
        </row>
        <row r="1611">
          <cell r="A1611">
            <v>7175</v>
          </cell>
          <cell r="C1611">
            <v>340</v>
          </cell>
          <cell r="G1611">
            <v>2266.67</v>
          </cell>
        </row>
        <row r="1612">
          <cell r="A1612">
            <v>7175</v>
          </cell>
          <cell r="C1612">
            <v>430</v>
          </cell>
          <cell r="G1612">
            <v>437.5</v>
          </cell>
        </row>
        <row r="1613">
          <cell r="A1613">
            <v>7175</v>
          </cell>
          <cell r="C1613">
            <v>440</v>
          </cell>
          <cell r="G1613">
            <v>1312.5</v>
          </cell>
        </row>
        <row r="1614">
          <cell r="A1614">
            <v>7175</v>
          </cell>
          <cell r="C1614">
            <v>935</v>
          </cell>
          <cell r="G1614">
            <v>2841.67</v>
          </cell>
        </row>
        <row r="1615">
          <cell r="A1615">
            <v>7175</v>
          </cell>
          <cell r="C1615">
            <v>936</v>
          </cell>
          <cell r="G1615">
            <v>600</v>
          </cell>
        </row>
        <row r="1616">
          <cell r="A1616">
            <v>7570</v>
          </cell>
          <cell r="C1616">
            <v>230</v>
          </cell>
          <cell r="G1616">
            <v>0</v>
          </cell>
        </row>
        <row r="1617">
          <cell r="A1617">
            <v>7570</v>
          </cell>
          <cell r="C1617">
            <v>430</v>
          </cell>
          <cell r="G1617">
            <v>0</v>
          </cell>
        </row>
        <row r="1618">
          <cell r="A1618" t="str">
            <v>7570R</v>
          </cell>
          <cell r="C1618">
            <v>110</v>
          </cell>
          <cell r="G1618">
            <v>0</v>
          </cell>
        </row>
        <row r="1619">
          <cell r="A1619" t="str">
            <v>7570R</v>
          </cell>
          <cell r="C1619">
            <v>120</v>
          </cell>
          <cell r="G1619">
            <v>0</v>
          </cell>
        </row>
        <row r="1620">
          <cell r="A1620" t="str">
            <v>7570R</v>
          </cell>
          <cell r="C1620">
            <v>121</v>
          </cell>
          <cell r="G1620">
            <v>0</v>
          </cell>
        </row>
        <row r="1621">
          <cell r="A1621" t="str">
            <v>7570R</v>
          </cell>
          <cell r="C1621">
            <v>130</v>
          </cell>
          <cell r="G1621">
            <v>0</v>
          </cell>
        </row>
        <row r="1622">
          <cell r="A1622" t="str">
            <v>7570R</v>
          </cell>
          <cell r="C1622">
            <v>160</v>
          </cell>
          <cell r="G1622">
            <v>0</v>
          </cell>
        </row>
        <row r="1623">
          <cell r="A1623" t="str">
            <v>7570R</v>
          </cell>
          <cell r="C1623">
            <v>210</v>
          </cell>
          <cell r="G1623">
            <v>0</v>
          </cell>
        </row>
        <row r="1624">
          <cell r="A1624" t="str">
            <v>7570R</v>
          </cell>
          <cell r="C1624">
            <v>220</v>
          </cell>
          <cell r="G1624">
            <v>0</v>
          </cell>
        </row>
        <row r="1625">
          <cell r="A1625" t="str">
            <v>7570R</v>
          </cell>
          <cell r="C1625">
            <v>230</v>
          </cell>
          <cell r="G1625">
            <v>0</v>
          </cell>
        </row>
        <row r="1626">
          <cell r="A1626" t="str">
            <v>7570R</v>
          </cell>
          <cell r="C1626">
            <v>330</v>
          </cell>
          <cell r="G1626">
            <v>0</v>
          </cell>
        </row>
        <row r="1627">
          <cell r="A1627" t="str">
            <v>7570R</v>
          </cell>
          <cell r="C1627">
            <v>430</v>
          </cell>
          <cell r="G1627">
            <v>0</v>
          </cell>
        </row>
        <row r="1628">
          <cell r="A1628">
            <v>7610</v>
          </cell>
          <cell r="C1628">
            <v>110</v>
          </cell>
          <cell r="G1628">
            <v>0</v>
          </cell>
        </row>
        <row r="1629">
          <cell r="A1629">
            <v>7610</v>
          </cell>
          <cell r="C1629">
            <v>112</v>
          </cell>
          <cell r="G1629">
            <v>0</v>
          </cell>
        </row>
        <row r="1630">
          <cell r="A1630">
            <v>7610</v>
          </cell>
          <cell r="C1630">
            <v>120</v>
          </cell>
          <cell r="G1630">
            <v>0</v>
          </cell>
        </row>
        <row r="1631">
          <cell r="A1631">
            <v>7610</v>
          </cell>
          <cell r="C1631">
            <v>121</v>
          </cell>
          <cell r="G1631">
            <v>0</v>
          </cell>
        </row>
        <row r="1632">
          <cell r="A1632">
            <v>7610</v>
          </cell>
          <cell r="C1632">
            <v>122</v>
          </cell>
          <cell r="G1632">
            <v>0</v>
          </cell>
        </row>
        <row r="1633">
          <cell r="A1633">
            <v>7610</v>
          </cell>
          <cell r="C1633">
            <v>130</v>
          </cell>
          <cell r="G1633">
            <v>0</v>
          </cell>
        </row>
        <row r="1634">
          <cell r="A1634">
            <v>7610</v>
          </cell>
          <cell r="C1634">
            <v>140</v>
          </cell>
          <cell r="G1634">
            <v>0</v>
          </cell>
        </row>
        <row r="1635">
          <cell r="A1635">
            <v>7610</v>
          </cell>
          <cell r="C1635">
            <v>147</v>
          </cell>
          <cell r="G1635">
            <v>0</v>
          </cell>
        </row>
        <row r="1636">
          <cell r="A1636">
            <v>7610</v>
          </cell>
          <cell r="C1636">
            <v>220</v>
          </cell>
          <cell r="G1636">
            <v>0</v>
          </cell>
        </row>
        <row r="1637">
          <cell r="A1637">
            <v>7610</v>
          </cell>
          <cell r="C1637">
            <v>230</v>
          </cell>
          <cell r="G1637">
            <v>0</v>
          </cell>
        </row>
        <row r="1638">
          <cell r="A1638">
            <v>7610</v>
          </cell>
          <cell r="C1638">
            <v>240</v>
          </cell>
          <cell r="G1638">
            <v>0</v>
          </cell>
        </row>
        <row r="1639">
          <cell r="A1639">
            <v>7610</v>
          </cell>
          <cell r="C1639">
            <v>330</v>
          </cell>
          <cell r="G1639">
            <v>0</v>
          </cell>
        </row>
        <row r="1640">
          <cell r="A1640">
            <v>7610</v>
          </cell>
          <cell r="C1640">
            <v>340</v>
          </cell>
          <cell r="G1640">
            <v>0</v>
          </cell>
        </row>
        <row r="1641">
          <cell r="A1641">
            <v>7610</v>
          </cell>
          <cell r="C1641">
            <v>430</v>
          </cell>
          <cell r="G1641">
            <v>0</v>
          </cell>
        </row>
        <row r="1642">
          <cell r="A1642">
            <v>7610</v>
          </cell>
          <cell r="C1642">
            <v>440</v>
          </cell>
          <cell r="G1642">
            <v>0</v>
          </cell>
        </row>
        <row r="1643">
          <cell r="A1643">
            <v>7630</v>
          </cell>
          <cell r="C1643">
            <v>130</v>
          </cell>
          <cell r="G1643">
            <v>0</v>
          </cell>
        </row>
        <row r="1644">
          <cell r="A1644">
            <v>7630</v>
          </cell>
          <cell r="C1644">
            <v>147</v>
          </cell>
          <cell r="G1644">
            <v>0</v>
          </cell>
        </row>
        <row r="1645">
          <cell r="A1645">
            <v>7630</v>
          </cell>
          <cell r="C1645">
            <v>230</v>
          </cell>
          <cell r="G1645">
            <v>0</v>
          </cell>
        </row>
        <row r="1646">
          <cell r="A1646">
            <v>7630</v>
          </cell>
          <cell r="C1646">
            <v>240</v>
          </cell>
          <cell r="G1646">
            <v>0</v>
          </cell>
        </row>
        <row r="1647">
          <cell r="A1647">
            <v>7630</v>
          </cell>
          <cell r="C1647">
            <v>340</v>
          </cell>
          <cell r="G1647">
            <v>0</v>
          </cell>
        </row>
        <row r="1648">
          <cell r="A1648">
            <v>7630</v>
          </cell>
          <cell r="C1648">
            <v>936</v>
          </cell>
          <cell r="G1648">
            <v>0</v>
          </cell>
        </row>
        <row r="1649">
          <cell r="A1649">
            <v>7390</v>
          </cell>
          <cell r="C1649">
            <v>110</v>
          </cell>
          <cell r="G1649">
            <v>9831.74</v>
          </cell>
        </row>
        <row r="1650">
          <cell r="A1650">
            <v>7390</v>
          </cell>
          <cell r="C1650">
            <v>112</v>
          </cell>
          <cell r="G1650">
            <v>8381.56</v>
          </cell>
        </row>
        <row r="1651">
          <cell r="A1651">
            <v>7390</v>
          </cell>
          <cell r="C1651">
            <v>120</v>
          </cell>
          <cell r="G1651">
            <v>13116.91</v>
          </cell>
        </row>
        <row r="1652">
          <cell r="A1652">
            <v>7390</v>
          </cell>
          <cell r="C1652">
            <v>121</v>
          </cell>
          <cell r="G1652">
            <v>0</v>
          </cell>
        </row>
        <row r="1653">
          <cell r="A1653">
            <v>7390</v>
          </cell>
          <cell r="C1653">
            <v>130</v>
          </cell>
          <cell r="G1653">
            <v>3898.41</v>
          </cell>
        </row>
        <row r="1654">
          <cell r="A1654">
            <v>7390</v>
          </cell>
          <cell r="C1654">
            <v>140</v>
          </cell>
          <cell r="G1654">
            <v>1105.67</v>
          </cell>
        </row>
        <row r="1655">
          <cell r="A1655">
            <v>7390</v>
          </cell>
          <cell r="C1655">
            <v>160</v>
          </cell>
          <cell r="G1655">
            <v>136.75</v>
          </cell>
        </row>
        <row r="1656">
          <cell r="A1656">
            <v>7390</v>
          </cell>
          <cell r="C1656">
            <v>210</v>
          </cell>
          <cell r="G1656">
            <v>2038.25</v>
          </cell>
        </row>
        <row r="1657">
          <cell r="A1657">
            <v>7390</v>
          </cell>
          <cell r="C1657">
            <v>220</v>
          </cell>
          <cell r="G1657">
            <v>937.69</v>
          </cell>
        </row>
        <row r="1658">
          <cell r="A1658">
            <v>7390</v>
          </cell>
          <cell r="C1658">
            <v>230</v>
          </cell>
          <cell r="G1658">
            <v>3558.9</v>
          </cell>
        </row>
        <row r="1659">
          <cell r="A1659">
            <v>7390</v>
          </cell>
          <cell r="C1659">
            <v>240</v>
          </cell>
          <cell r="G1659">
            <v>949.6</v>
          </cell>
        </row>
        <row r="1660">
          <cell r="A1660">
            <v>7390</v>
          </cell>
          <cell r="C1660">
            <v>340</v>
          </cell>
          <cell r="G1660">
            <v>24.36</v>
          </cell>
        </row>
        <row r="1661">
          <cell r="A1661">
            <v>7390</v>
          </cell>
          <cell r="C1661">
            <v>430</v>
          </cell>
          <cell r="G1661">
            <v>89.9</v>
          </cell>
        </row>
        <row r="1662">
          <cell r="A1662">
            <v>7390</v>
          </cell>
          <cell r="C1662">
            <v>440</v>
          </cell>
          <cell r="G1662">
            <v>642.9</v>
          </cell>
        </row>
        <row r="1663">
          <cell r="A1663">
            <v>7390</v>
          </cell>
          <cell r="C1663">
            <v>935</v>
          </cell>
          <cell r="G1663">
            <v>2951.56</v>
          </cell>
        </row>
        <row r="1664">
          <cell r="A1664">
            <v>7390</v>
          </cell>
          <cell r="C1664">
            <v>936</v>
          </cell>
          <cell r="G1664">
            <v>22.38</v>
          </cell>
        </row>
        <row r="1665">
          <cell r="A1665">
            <v>7820</v>
          </cell>
          <cell r="C1665">
            <v>110</v>
          </cell>
          <cell r="G1665">
            <v>0</v>
          </cell>
        </row>
        <row r="1666">
          <cell r="A1666">
            <v>7820</v>
          </cell>
          <cell r="C1666">
            <v>120</v>
          </cell>
          <cell r="G1666">
            <v>0</v>
          </cell>
        </row>
        <row r="1667">
          <cell r="A1667">
            <v>7820</v>
          </cell>
          <cell r="C1667">
            <v>121</v>
          </cell>
          <cell r="G1667">
            <v>0</v>
          </cell>
        </row>
        <row r="1668">
          <cell r="A1668">
            <v>7820</v>
          </cell>
          <cell r="C1668">
            <v>130</v>
          </cell>
          <cell r="G1668">
            <v>0</v>
          </cell>
        </row>
        <row r="1669">
          <cell r="A1669">
            <v>7820</v>
          </cell>
          <cell r="C1669">
            <v>140</v>
          </cell>
          <cell r="G1669">
            <v>0</v>
          </cell>
        </row>
        <row r="1670">
          <cell r="A1670">
            <v>7820</v>
          </cell>
          <cell r="C1670">
            <v>147</v>
          </cell>
          <cell r="G1670">
            <v>0</v>
          </cell>
        </row>
        <row r="1671">
          <cell r="A1671">
            <v>7820</v>
          </cell>
          <cell r="C1671">
            <v>160</v>
          </cell>
          <cell r="G1671">
            <v>0</v>
          </cell>
        </row>
        <row r="1672">
          <cell r="A1672">
            <v>7820</v>
          </cell>
          <cell r="C1672">
            <v>210</v>
          </cell>
          <cell r="G1672">
            <v>0</v>
          </cell>
        </row>
        <row r="1673">
          <cell r="A1673">
            <v>7820</v>
          </cell>
          <cell r="C1673">
            <v>220</v>
          </cell>
          <cell r="G1673">
            <v>0</v>
          </cell>
        </row>
        <row r="1674">
          <cell r="A1674">
            <v>7820</v>
          </cell>
          <cell r="C1674">
            <v>230</v>
          </cell>
          <cell r="G1674">
            <v>0</v>
          </cell>
        </row>
        <row r="1675">
          <cell r="A1675">
            <v>7820</v>
          </cell>
          <cell r="C1675">
            <v>240</v>
          </cell>
          <cell r="G1675">
            <v>0</v>
          </cell>
        </row>
        <row r="1676">
          <cell r="A1676">
            <v>7820</v>
          </cell>
          <cell r="C1676">
            <v>340</v>
          </cell>
          <cell r="G1676">
            <v>0</v>
          </cell>
        </row>
        <row r="1677">
          <cell r="A1677">
            <v>7820</v>
          </cell>
          <cell r="C1677">
            <v>430</v>
          </cell>
          <cell r="G1677">
            <v>0</v>
          </cell>
        </row>
        <row r="1678">
          <cell r="A1678">
            <v>7820</v>
          </cell>
          <cell r="C1678">
            <v>440</v>
          </cell>
          <cell r="G1678">
            <v>0</v>
          </cell>
        </row>
        <row r="1679">
          <cell r="A1679">
            <v>7860</v>
          </cell>
          <cell r="C1679">
            <v>110</v>
          </cell>
          <cell r="G1679">
            <v>0</v>
          </cell>
        </row>
        <row r="1680">
          <cell r="A1680">
            <v>7860</v>
          </cell>
          <cell r="C1680">
            <v>120</v>
          </cell>
          <cell r="G1680">
            <v>0</v>
          </cell>
        </row>
        <row r="1681">
          <cell r="A1681">
            <v>7860</v>
          </cell>
          <cell r="C1681">
            <v>121</v>
          </cell>
          <cell r="G1681">
            <v>0</v>
          </cell>
        </row>
        <row r="1682">
          <cell r="A1682">
            <v>7860</v>
          </cell>
          <cell r="C1682">
            <v>130</v>
          </cell>
          <cell r="G1682">
            <v>0</v>
          </cell>
        </row>
        <row r="1683">
          <cell r="A1683">
            <v>7860</v>
          </cell>
          <cell r="C1683">
            <v>140</v>
          </cell>
          <cell r="G1683">
            <v>0</v>
          </cell>
        </row>
        <row r="1684">
          <cell r="A1684">
            <v>7860</v>
          </cell>
          <cell r="C1684">
            <v>160</v>
          </cell>
          <cell r="G1684">
            <v>0</v>
          </cell>
        </row>
        <row r="1685">
          <cell r="A1685">
            <v>7860</v>
          </cell>
          <cell r="C1685">
            <v>210</v>
          </cell>
          <cell r="G1685">
            <v>0</v>
          </cell>
        </row>
        <row r="1686">
          <cell r="A1686">
            <v>7860</v>
          </cell>
          <cell r="C1686">
            <v>220</v>
          </cell>
          <cell r="G1686">
            <v>0</v>
          </cell>
        </row>
        <row r="1687">
          <cell r="A1687">
            <v>7860</v>
          </cell>
          <cell r="C1687">
            <v>230</v>
          </cell>
          <cell r="G1687">
            <v>0</v>
          </cell>
        </row>
        <row r="1688">
          <cell r="A1688">
            <v>7860</v>
          </cell>
          <cell r="C1688">
            <v>240</v>
          </cell>
          <cell r="G1688">
            <v>0</v>
          </cell>
        </row>
        <row r="1689">
          <cell r="A1689">
            <v>7860</v>
          </cell>
          <cell r="C1689">
            <v>340</v>
          </cell>
          <cell r="G1689">
            <v>0</v>
          </cell>
        </row>
        <row r="1690">
          <cell r="A1690">
            <v>7860</v>
          </cell>
          <cell r="C1690">
            <v>936</v>
          </cell>
          <cell r="G1690">
            <v>0</v>
          </cell>
        </row>
        <row r="1691">
          <cell r="A1691">
            <v>7910</v>
          </cell>
          <cell r="C1691">
            <v>190</v>
          </cell>
          <cell r="G1691">
            <v>0</v>
          </cell>
        </row>
        <row r="1692">
          <cell r="A1692">
            <v>7180</v>
          </cell>
          <cell r="C1692">
            <v>110</v>
          </cell>
          <cell r="G1692">
            <v>0</v>
          </cell>
        </row>
        <row r="1693">
          <cell r="A1693">
            <v>7180</v>
          </cell>
          <cell r="C1693">
            <v>120</v>
          </cell>
          <cell r="G1693">
            <v>0</v>
          </cell>
        </row>
        <row r="1694">
          <cell r="A1694">
            <v>7180</v>
          </cell>
          <cell r="C1694">
            <v>121</v>
          </cell>
          <cell r="G1694">
            <v>0</v>
          </cell>
        </row>
        <row r="1695">
          <cell r="A1695">
            <v>7180</v>
          </cell>
          <cell r="C1695">
            <v>130</v>
          </cell>
          <cell r="G1695">
            <v>0</v>
          </cell>
        </row>
        <row r="1696">
          <cell r="A1696">
            <v>7180</v>
          </cell>
          <cell r="C1696">
            <v>140</v>
          </cell>
          <cell r="G1696">
            <v>0</v>
          </cell>
        </row>
        <row r="1697">
          <cell r="A1697">
            <v>7180</v>
          </cell>
          <cell r="C1697">
            <v>147</v>
          </cell>
          <cell r="G1697">
            <v>0</v>
          </cell>
        </row>
        <row r="1698">
          <cell r="A1698">
            <v>7180</v>
          </cell>
          <cell r="C1698">
            <v>160</v>
          </cell>
          <cell r="G1698">
            <v>0</v>
          </cell>
        </row>
        <row r="1699">
          <cell r="A1699">
            <v>7180</v>
          </cell>
          <cell r="C1699">
            <v>210</v>
          </cell>
          <cell r="G1699">
            <v>0</v>
          </cell>
        </row>
        <row r="1700">
          <cell r="A1700">
            <v>7180</v>
          </cell>
          <cell r="C1700">
            <v>220</v>
          </cell>
          <cell r="G1700">
            <v>0</v>
          </cell>
        </row>
        <row r="1701">
          <cell r="A1701">
            <v>7180</v>
          </cell>
          <cell r="C1701">
            <v>230</v>
          </cell>
          <cell r="G1701">
            <v>0</v>
          </cell>
        </row>
        <row r="1702">
          <cell r="A1702">
            <v>7180</v>
          </cell>
          <cell r="C1702">
            <v>240</v>
          </cell>
          <cell r="G1702">
            <v>0</v>
          </cell>
        </row>
        <row r="1703">
          <cell r="A1703">
            <v>7180</v>
          </cell>
          <cell r="C1703">
            <v>260</v>
          </cell>
          <cell r="G1703">
            <v>0</v>
          </cell>
        </row>
        <row r="1704">
          <cell r="A1704">
            <v>7180</v>
          </cell>
          <cell r="C1704">
            <v>330</v>
          </cell>
          <cell r="G1704">
            <v>0</v>
          </cell>
        </row>
        <row r="1705">
          <cell r="A1705">
            <v>7180</v>
          </cell>
          <cell r="C1705">
            <v>340</v>
          </cell>
          <cell r="G1705">
            <v>0</v>
          </cell>
        </row>
        <row r="1706">
          <cell r="A1706">
            <v>7180</v>
          </cell>
          <cell r="C1706">
            <v>430</v>
          </cell>
          <cell r="G1706">
            <v>0</v>
          </cell>
        </row>
        <row r="1707">
          <cell r="A1707">
            <v>7180</v>
          </cell>
          <cell r="C1707">
            <v>440</v>
          </cell>
          <cell r="G1707">
            <v>0</v>
          </cell>
        </row>
        <row r="1708">
          <cell r="A1708">
            <v>7305</v>
          </cell>
          <cell r="C1708">
            <v>120</v>
          </cell>
          <cell r="G1708">
            <v>0</v>
          </cell>
        </row>
        <row r="1709">
          <cell r="A1709">
            <v>7305</v>
          </cell>
          <cell r="C1709">
            <v>130</v>
          </cell>
          <cell r="G1709">
            <v>0</v>
          </cell>
        </row>
        <row r="1710">
          <cell r="A1710">
            <v>7305</v>
          </cell>
          <cell r="C1710">
            <v>140</v>
          </cell>
          <cell r="G1710">
            <v>0</v>
          </cell>
        </row>
        <row r="1711">
          <cell r="A1711">
            <v>7305</v>
          </cell>
          <cell r="C1711">
            <v>147</v>
          </cell>
          <cell r="G1711">
            <v>0</v>
          </cell>
        </row>
        <row r="1712">
          <cell r="A1712">
            <v>7305</v>
          </cell>
          <cell r="C1712">
            <v>230</v>
          </cell>
          <cell r="G1712">
            <v>0</v>
          </cell>
        </row>
        <row r="1713">
          <cell r="A1713">
            <v>7305</v>
          </cell>
          <cell r="C1713">
            <v>240</v>
          </cell>
          <cell r="G1713">
            <v>0</v>
          </cell>
        </row>
        <row r="1714">
          <cell r="A1714">
            <v>7305</v>
          </cell>
          <cell r="C1714">
            <v>340</v>
          </cell>
          <cell r="G1714">
            <v>0</v>
          </cell>
        </row>
        <row r="1715">
          <cell r="A1715">
            <v>7430</v>
          </cell>
          <cell r="C1715">
            <v>110</v>
          </cell>
          <cell r="G1715">
            <v>0</v>
          </cell>
        </row>
        <row r="1716">
          <cell r="A1716">
            <v>7430</v>
          </cell>
          <cell r="C1716">
            <v>120</v>
          </cell>
          <cell r="G1716">
            <v>0</v>
          </cell>
        </row>
        <row r="1717">
          <cell r="A1717">
            <v>7430</v>
          </cell>
          <cell r="C1717">
            <v>121</v>
          </cell>
          <cell r="G1717">
            <v>0</v>
          </cell>
        </row>
        <row r="1718">
          <cell r="A1718">
            <v>7430</v>
          </cell>
          <cell r="C1718">
            <v>130</v>
          </cell>
          <cell r="G1718">
            <v>0</v>
          </cell>
        </row>
        <row r="1719">
          <cell r="A1719">
            <v>7430</v>
          </cell>
          <cell r="C1719">
            <v>140</v>
          </cell>
          <cell r="G1719">
            <v>0</v>
          </cell>
        </row>
        <row r="1720">
          <cell r="A1720">
            <v>7430</v>
          </cell>
          <cell r="C1720">
            <v>147</v>
          </cell>
          <cell r="G1720">
            <v>0</v>
          </cell>
        </row>
        <row r="1721">
          <cell r="A1721">
            <v>7430</v>
          </cell>
          <cell r="C1721">
            <v>160</v>
          </cell>
          <cell r="G1721">
            <v>0</v>
          </cell>
        </row>
        <row r="1722">
          <cell r="A1722">
            <v>7430</v>
          </cell>
          <cell r="C1722">
            <v>210</v>
          </cell>
          <cell r="G1722">
            <v>0</v>
          </cell>
        </row>
        <row r="1723">
          <cell r="A1723">
            <v>7430</v>
          </cell>
          <cell r="C1723">
            <v>220</v>
          </cell>
          <cell r="G1723">
            <v>0</v>
          </cell>
        </row>
        <row r="1724">
          <cell r="A1724">
            <v>7458</v>
          </cell>
          <cell r="C1724">
            <v>130</v>
          </cell>
          <cell r="G1724">
            <v>0</v>
          </cell>
        </row>
        <row r="1725">
          <cell r="A1725">
            <v>7458</v>
          </cell>
          <cell r="C1725">
            <v>140</v>
          </cell>
          <cell r="G1725">
            <v>0</v>
          </cell>
        </row>
        <row r="1726">
          <cell r="A1726">
            <v>7458</v>
          </cell>
          <cell r="C1726">
            <v>147</v>
          </cell>
          <cell r="G1726">
            <v>0</v>
          </cell>
        </row>
        <row r="1727">
          <cell r="A1727">
            <v>7458</v>
          </cell>
          <cell r="C1727">
            <v>150</v>
          </cell>
          <cell r="G1727">
            <v>743.23</v>
          </cell>
        </row>
        <row r="1728">
          <cell r="A1728">
            <v>7430</v>
          </cell>
          <cell r="C1728">
            <v>230</v>
          </cell>
          <cell r="G1728">
            <v>0</v>
          </cell>
        </row>
        <row r="1729">
          <cell r="A1729">
            <v>7458</v>
          </cell>
          <cell r="C1729">
            <v>240</v>
          </cell>
          <cell r="G1729">
            <v>0</v>
          </cell>
        </row>
        <row r="1730">
          <cell r="A1730">
            <v>7458</v>
          </cell>
          <cell r="C1730">
            <v>330</v>
          </cell>
          <cell r="G1730">
            <v>0</v>
          </cell>
        </row>
        <row r="1731">
          <cell r="A1731">
            <v>7458</v>
          </cell>
          <cell r="C1731">
            <v>340</v>
          </cell>
          <cell r="G1731">
            <v>0</v>
          </cell>
        </row>
        <row r="1732">
          <cell r="A1732">
            <v>7458</v>
          </cell>
          <cell r="C1732">
            <v>440</v>
          </cell>
          <cell r="G1732">
            <v>0</v>
          </cell>
        </row>
        <row r="1733">
          <cell r="A1733">
            <v>7458</v>
          </cell>
          <cell r="C1733">
            <v>935</v>
          </cell>
          <cell r="G1733">
            <v>131.24</v>
          </cell>
        </row>
        <row r="1734">
          <cell r="A1734">
            <v>7458</v>
          </cell>
          <cell r="C1734">
            <v>936</v>
          </cell>
          <cell r="G1734">
            <v>0</v>
          </cell>
        </row>
        <row r="1735">
          <cell r="A1735">
            <v>7430</v>
          </cell>
          <cell r="C1735">
            <v>240</v>
          </cell>
          <cell r="G1735">
            <v>0</v>
          </cell>
        </row>
        <row r="1736">
          <cell r="A1736">
            <v>7430</v>
          </cell>
          <cell r="C1736">
            <v>260</v>
          </cell>
          <cell r="G1736">
            <v>0</v>
          </cell>
        </row>
        <row r="1737">
          <cell r="A1737">
            <v>7430</v>
          </cell>
          <cell r="C1737">
            <v>330</v>
          </cell>
          <cell r="G1737">
            <v>0</v>
          </cell>
        </row>
        <row r="1738">
          <cell r="A1738">
            <v>7430</v>
          </cell>
          <cell r="C1738">
            <v>340</v>
          </cell>
          <cell r="G1738">
            <v>0</v>
          </cell>
        </row>
        <row r="1739">
          <cell r="A1739">
            <v>7430</v>
          </cell>
          <cell r="C1739">
            <v>430</v>
          </cell>
          <cell r="G1739">
            <v>0</v>
          </cell>
        </row>
        <row r="1740">
          <cell r="A1740">
            <v>7430</v>
          </cell>
          <cell r="C1740">
            <v>440</v>
          </cell>
          <cell r="G1740">
            <v>0</v>
          </cell>
        </row>
        <row r="1741">
          <cell r="A1741">
            <v>7452</v>
          </cell>
          <cell r="C1741">
            <v>110</v>
          </cell>
          <cell r="G1741">
            <v>0</v>
          </cell>
        </row>
        <row r="1742">
          <cell r="A1742">
            <v>7452</v>
          </cell>
          <cell r="C1742">
            <v>120</v>
          </cell>
          <cell r="G1742">
            <v>0</v>
          </cell>
        </row>
        <row r="1743">
          <cell r="A1743">
            <v>7452</v>
          </cell>
          <cell r="C1743">
            <v>121</v>
          </cell>
          <cell r="G1743">
            <v>0</v>
          </cell>
        </row>
        <row r="1744">
          <cell r="A1744">
            <v>7452</v>
          </cell>
          <cell r="C1744">
            <v>130</v>
          </cell>
          <cell r="G1744">
            <v>0</v>
          </cell>
        </row>
        <row r="1745">
          <cell r="A1745">
            <v>7452</v>
          </cell>
          <cell r="C1745">
            <v>160</v>
          </cell>
          <cell r="G1745">
            <v>0</v>
          </cell>
        </row>
        <row r="1746">
          <cell r="A1746">
            <v>7452</v>
          </cell>
          <cell r="C1746">
            <v>210</v>
          </cell>
          <cell r="G1746">
            <v>0</v>
          </cell>
        </row>
        <row r="1747">
          <cell r="A1747">
            <v>7452</v>
          </cell>
          <cell r="C1747">
            <v>220</v>
          </cell>
          <cell r="G1747">
            <v>0</v>
          </cell>
        </row>
        <row r="1748">
          <cell r="A1748">
            <v>7452</v>
          </cell>
          <cell r="C1748">
            <v>230</v>
          </cell>
          <cell r="G1748">
            <v>0</v>
          </cell>
        </row>
        <row r="1749">
          <cell r="A1749">
            <v>7452</v>
          </cell>
          <cell r="C1749">
            <v>260</v>
          </cell>
          <cell r="G1749">
            <v>0</v>
          </cell>
        </row>
        <row r="1750">
          <cell r="A1750">
            <v>7456</v>
          </cell>
          <cell r="C1750">
            <v>110</v>
          </cell>
          <cell r="G1750">
            <v>0</v>
          </cell>
        </row>
        <row r="1751">
          <cell r="A1751">
            <v>7456</v>
          </cell>
          <cell r="C1751">
            <v>112</v>
          </cell>
          <cell r="G1751">
            <v>0</v>
          </cell>
        </row>
        <row r="1752">
          <cell r="A1752">
            <v>7456</v>
          </cell>
          <cell r="C1752">
            <v>120</v>
          </cell>
          <cell r="G1752">
            <v>0</v>
          </cell>
        </row>
        <row r="1753">
          <cell r="A1753">
            <v>7456</v>
          </cell>
          <cell r="C1753">
            <v>121</v>
          </cell>
          <cell r="G1753">
            <v>0</v>
          </cell>
        </row>
        <row r="1754">
          <cell r="A1754">
            <v>7456</v>
          </cell>
          <cell r="C1754">
            <v>130</v>
          </cell>
          <cell r="G1754">
            <v>0</v>
          </cell>
        </row>
        <row r="1755">
          <cell r="A1755">
            <v>7456</v>
          </cell>
          <cell r="C1755">
            <v>140</v>
          </cell>
          <cell r="G1755">
            <v>0</v>
          </cell>
        </row>
        <row r="1756">
          <cell r="A1756">
            <v>7456</v>
          </cell>
          <cell r="C1756">
            <v>142</v>
          </cell>
          <cell r="G1756">
            <v>0</v>
          </cell>
        </row>
        <row r="1757">
          <cell r="A1757">
            <v>7456</v>
          </cell>
          <cell r="C1757">
            <v>147</v>
          </cell>
          <cell r="G1757">
            <v>0</v>
          </cell>
        </row>
        <row r="1758">
          <cell r="A1758">
            <v>7456</v>
          </cell>
          <cell r="C1758">
            <v>150</v>
          </cell>
          <cell r="G1758">
            <v>0</v>
          </cell>
        </row>
        <row r="1759">
          <cell r="A1759">
            <v>7456</v>
          </cell>
          <cell r="C1759">
            <v>160</v>
          </cell>
          <cell r="G1759">
            <v>0</v>
          </cell>
        </row>
        <row r="1760">
          <cell r="A1760">
            <v>7456</v>
          </cell>
          <cell r="C1760">
            <v>190</v>
          </cell>
          <cell r="G1760">
            <v>0</v>
          </cell>
        </row>
        <row r="1761">
          <cell r="A1761">
            <v>7456</v>
          </cell>
          <cell r="C1761">
            <v>210</v>
          </cell>
          <cell r="G1761">
            <v>0</v>
          </cell>
        </row>
        <row r="1762">
          <cell r="A1762">
            <v>7456</v>
          </cell>
          <cell r="C1762">
            <v>220</v>
          </cell>
          <cell r="G1762">
            <v>0</v>
          </cell>
        </row>
        <row r="1763">
          <cell r="A1763">
            <v>7456</v>
          </cell>
          <cell r="C1763">
            <v>230</v>
          </cell>
          <cell r="G1763">
            <v>0</v>
          </cell>
        </row>
        <row r="1764">
          <cell r="A1764">
            <v>7456</v>
          </cell>
          <cell r="C1764">
            <v>240</v>
          </cell>
          <cell r="G1764">
            <v>0</v>
          </cell>
        </row>
        <row r="1765">
          <cell r="A1765">
            <v>7456</v>
          </cell>
          <cell r="C1765">
            <v>260</v>
          </cell>
          <cell r="G1765">
            <v>0</v>
          </cell>
        </row>
        <row r="1766">
          <cell r="A1766">
            <v>7456</v>
          </cell>
          <cell r="C1766">
            <v>330</v>
          </cell>
          <cell r="G1766">
            <v>0</v>
          </cell>
        </row>
        <row r="1767">
          <cell r="A1767">
            <v>7456</v>
          </cell>
          <cell r="C1767">
            <v>340</v>
          </cell>
          <cell r="G1767">
            <v>0</v>
          </cell>
        </row>
        <row r="1768">
          <cell r="A1768">
            <v>7456</v>
          </cell>
          <cell r="C1768">
            <v>430</v>
          </cell>
          <cell r="G1768">
            <v>0</v>
          </cell>
        </row>
        <row r="1769">
          <cell r="A1769">
            <v>7456</v>
          </cell>
          <cell r="C1769">
            <v>440</v>
          </cell>
          <cell r="G1769">
            <v>0</v>
          </cell>
        </row>
        <row r="1770">
          <cell r="A1770">
            <v>7456</v>
          </cell>
          <cell r="C1770">
            <v>935</v>
          </cell>
          <cell r="G1770">
            <v>0</v>
          </cell>
        </row>
        <row r="1771">
          <cell r="A1771">
            <v>7456</v>
          </cell>
          <cell r="C1771">
            <v>936</v>
          </cell>
          <cell r="G1771">
            <v>0</v>
          </cell>
        </row>
        <row r="1772">
          <cell r="A1772">
            <v>7458</v>
          </cell>
          <cell r="C1772">
            <v>190</v>
          </cell>
          <cell r="G1772">
            <v>0</v>
          </cell>
        </row>
        <row r="1773">
          <cell r="A1773">
            <v>7470</v>
          </cell>
          <cell r="C1773">
            <v>110</v>
          </cell>
          <cell r="G1773">
            <v>0</v>
          </cell>
        </row>
        <row r="1774">
          <cell r="A1774">
            <v>7470</v>
          </cell>
          <cell r="C1774">
            <v>120</v>
          </cell>
          <cell r="G1774">
            <v>0</v>
          </cell>
        </row>
        <row r="1775">
          <cell r="A1775">
            <v>7470</v>
          </cell>
          <cell r="C1775">
            <v>121</v>
          </cell>
          <cell r="G1775">
            <v>0</v>
          </cell>
        </row>
        <row r="1776">
          <cell r="A1776">
            <v>7470</v>
          </cell>
          <cell r="C1776">
            <v>130</v>
          </cell>
          <cell r="G1776">
            <v>0</v>
          </cell>
        </row>
        <row r="1777">
          <cell r="A1777">
            <v>7470</v>
          </cell>
          <cell r="C1777">
            <v>140</v>
          </cell>
          <cell r="G1777">
            <v>0</v>
          </cell>
        </row>
        <row r="1778">
          <cell r="A1778">
            <v>7470</v>
          </cell>
          <cell r="C1778">
            <v>142</v>
          </cell>
          <cell r="G1778">
            <v>0</v>
          </cell>
        </row>
        <row r="1779">
          <cell r="A1779">
            <v>7470</v>
          </cell>
          <cell r="C1779">
            <v>160</v>
          </cell>
          <cell r="G1779">
            <v>0</v>
          </cell>
        </row>
        <row r="1780">
          <cell r="A1780">
            <v>7470</v>
          </cell>
          <cell r="C1780">
            <v>210</v>
          </cell>
          <cell r="G1780">
            <v>0</v>
          </cell>
        </row>
        <row r="1781">
          <cell r="A1781">
            <v>7470</v>
          </cell>
          <cell r="C1781">
            <v>220</v>
          </cell>
          <cell r="G1781">
            <v>0</v>
          </cell>
        </row>
        <row r="1782">
          <cell r="A1782">
            <v>7470</v>
          </cell>
          <cell r="C1782">
            <v>230</v>
          </cell>
          <cell r="G1782">
            <v>0</v>
          </cell>
        </row>
        <row r="1783">
          <cell r="A1783">
            <v>7470</v>
          </cell>
          <cell r="C1783">
            <v>240</v>
          </cell>
          <cell r="G1783">
            <v>0</v>
          </cell>
        </row>
        <row r="1784">
          <cell r="A1784">
            <v>7470</v>
          </cell>
          <cell r="C1784">
            <v>340</v>
          </cell>
          <cell r="G1784">
            <v>0</v>
          </cell>
        </row>
        <row r="1785">
          <cell r="A1785">
            <v>7470</v>
          </cell>
          <cell r="C1785">
            <v>400</v>
          </cell>
          <cell r="G1785">
            <v>0</v>
          </cell>
        </row>
        <row r="1786">
          <cell r="A1786">
            <v>7470</v>
          </cell>
          <cell r="C1786">
            <v>430</v>
          </cell>
          <cell r="G1786">
            <v>0</v>
          </cell>
        </row>
        <row r="1787">
          <cell r="A1787">
            <v>7470</v>
          </cell>
          <cell r="C1787">
            <v>440</v>
          </cell>
          <cell r="G1787">
            <v>0</v>
          </cell>
        </row>
        <row r="1788">
          <cell r="A1788">
            <v>7475</v>
          </cell>
          <cell r="C1788">
            <v>110</v>
          </cell>
          <cell r="G1788">
            <v>0</v>
          </cell>
        </row>
        <row r="1789">
          <cell r="A1789">
            <v>7475</v>
          </cell>
          <cell r="C1789">
            <v>120</v>
          </cell>
          <cell r="G1789">
            <v>0</v>
          </cell>
        </row>
        <row r="1790">
          <cell r="A1790">
            <v>7475</v>
          </cell>
          <cell r="C1790">
            <v>121</v>
          </cell>
          <cell r="G1790">
            <v>0</v>
          </cell>
        </row>
        <row r="1791">
          <cell r="A1791">
            <v>7475</v>
          </cell>
          <cell r="C1791">
            <v>130</v>
          </cell>
          <cell r="G1791">
            <v>0</v>
          </cell>
        </row>
        <row r="1792">
          <cell r="A1792">
            <v>7475</v>
          </cell>
          <cell r="C1792">
            <v>140</v>
          </cell>
          <cell r="G1792">
            <v>0</v>
          </cell>
        </row>
        <row r="1793">
          <cell r="A1793">
            <v>7475</v>
          </cell>
          <cell r="C1793">
            <v>147</v>
          </cell>
          <cell r="G1793">
            <v>0</v>
          </cell>
        </row>
        <row r="1794">
          <cell r="A1794">
            <v>7475</v>
          </cell>
          <cell r="C1794">
            <v>160</v>
          </cell>
          <cell r="G1794">
            <v>0</v>
          </cell>
        </row>
        <row r="1795">
          <cell r="A1795">
            <v>7475</v>
          </cell>
          <cell r="C1795">
            <v>210</v>
          </cell>
          <cell r="G1795">
            <v>0</v>
          </cell>
        </row>
        <row r="1796">
          <cell r="A1796">
            <v>7475</v>
          </cell>
          <cell r="C1796">
            <v>220</v>
          </cell>
          <cell r="G1796">
            <v>0</v>
          </cell>
        </row>
        <row r="1797">
          <cell r="A1797">
            <v>7475</v>
          </cell>
          <cell r="C1797">
            <v>230</v>
          </cell>
          <cell r="G1797">
            <v>0</v>
          </cell>
        </row>
        <row r="1798">
          <cell r="A1798">
            <v>7475</v>
          </cell>
          <cell r="C1798">
            <v>240</v>
          </cell>
          <cell r="G1798">
            <v>0</v>
          </cell>
        </row>
        <row r="1799">
          <cell r="A1799">
            <v>7475</v>
          </cell>
          <cell r="C1799">
            <v>340</v>
          </cell>
          <cell r="G1799">
            <v>0</v>
          </cell>
        </row>
        <row r="1800">
          <cell r="A1800">
            <v>7475</v>
          </cell>
          <cell r="C1800">
            <v>430</v>
          </cell>
          <cell r="G1800">
            <v>0</v>
          </cell>
        </row>
        <row r="1801">
          <cell r="A1801">
            <v>7475</v>
          </cell>
          <cell r="C1801">
            <v>440</v>
          </cell>
          <cell r="G1801">
            <v>0</v>
          </cell>
        </row>
        <row r="1802">
          <cell r="A1802">
            <v>7520</v>
          </cell>
          <cell r="C1802">
            <v>120</v>
          </cell>
          <cell r="G1802">
            <v>0</v>
          </cell>
        </row>
        <row r="1803">
          <cell r="A1803">
            <v>7520</v>
          </cell>
          <cell r="C1803">
            <v>121</v>
          </cell>
          <cell r="G1803">
            <v>0</v>
          </cell>
        </row>
        <row r="1804">
          <cell r="A1804">
            <v>7520</v>
          </cell>
          <cell r="C1804">
            <v>130</v>
          </cell>
          <cell r="G1804">
            <v>0</v>
          </cell>
        </row>
        <row r="1805">
          <cell r="A1805">
            <v>7520</v>
          </cell>
          <cell r="C1805">
            <v>140</v>
          </cell>
          <cell r="G1805">
            <v>0</v>
          </cell>
        </row>
        <row r="1806">
          <cell r="A1806">
            <v>7520</v>
          </cell>
          <cell r="C1806">
            <v>147</v>
          </cell>
          <cell r="G1806">
            <v>0</v>
          </cell>
        </row>
        <row r="1807">
          <cell r="A1807">
            <v>7520</v>
          </cell>
          <cell r="C1807">
            <v>160</v>
          </cell>
          <cell r="G1807">
            <v>0</v>
          </cell>
        </row>
        <row r="1808">
          <cell r="A1808">
            <v>7520</v>
          </cell>
          <cell r="C1808">
            <v>210</v>
          </cell>
          <cell r="G1808">
            <v>0</v>
          </cell>
        </row>
        <row r="1809">
          <cell r="A1809">
            <v>7520</v>
          </cell>
          <cell r="C1809">
            <v>220</v>
          </cell>
          <cell r="G1809">
            <v>0</v>
          </cell>
        </row>
        <row r="1810">
          <cell r="A1810">
            <v>7520</v>
          </cell>
          <cell r="C1810">
            <v>230</v>
          </cell>
          <cell r="G1810">
            <v>0</v>
          </cell>
        </row>
        <row r="1811">
          <cell r="A1811">
            <v>7520</v>
          </cell>
          <cell r="C1811">
            <v>240</v>
          </cell>
          <cell r="G1811">
            <v>0</v>
          </cell>
        </row>
        <row r="1812">
          <cell r="A1812">
            <v>7520</v>
          </cell>
          <cell r="C1812">
            <v>260</v>
          </cell>
          <cell r="G1812">
            <v>0</v>
          </cell>
        </row>
        <row r="1813">
          <cell r="A1813">
            <v>7520</v>
          </cell>
          <cell r="C1813">
            <v>330</v>
          </cell>
          <cell r="G1813">
            <v>0</v>
          </cell>
        </row>
        <row r="1814">
          <cell r="A1814">
            <v>7520</v>
          </cell>
          <cell r="C1814">
            <v>340</v>
          </cell>
          <cell r="G1814">
            <v>0</v>
          </cell>
        </row>
        <row r="1815">
          <cell r="A1815">
            <v>7520</v>
          </cell>
          <cell r="C1815">
            <v>430</v>
          </cell>
          <cell r="G1815">
            <v>0</v>
          </cell>
        </row>
        <row r="1816">
          <cell r="A1816">
            <v>7520</v>
          </cell>
          <cell r="C1816">
            <v>440</v>
          </cell>
          <cell r="G1816">
            <v>0</v>
          </cell>
        </row>
        <row r="1817">
          <cell r="A1817">
            <v>7540</v>
          </cell>
          <cell r="C1817">
            <v>110</v>
          </cell>
          <cell r="G1817">
            <v>0</v>
          </cell>
        </row>
        <row r="1818">
          <cell r="A1818">
            <v>7540</v>
          </cell>
          <cell r="C1818">
            <v>112</v>
          </cell>
          <cell r="G1818">
            <v>0</v>
          </cell>
        </row>
        <row r="1819">
          <cell r="A1819">
            <v>7540</v>
          </cell>
          <cell r="C1819">
            <v>120</v>
          </cell>
          <cell r="G1819">
            <v>0</v>
          </cell>
        </row>
        <row r="1820">
          <cell r="A1820">
            <v>7540</v>
          </cell>
          <cell r="C1820">
            <v>130</v>
          </cell>
          <cell r="G1820">
            <v>0</v>
          </cell>
        </row>
        <row r="1821">
          <cell r="A1821">
            <v>7540</v>
          </cell>
          <cell r="C1821">
            <v>140</v>
          </cell>
          <cell r="G1821">
            <v>0</v>
          </cell>
        </row>
        <row r="1822">
          <cell r="A1822">
            <v>7540</v>
          </cell>
          <cell r="C1822">
            <v>160</v>
          </cell>
          <cell r="G1822">
            <v>0</v>
          </cell>
        </row>
        <row r="1823">
          <cell r="A1823">
            <v>7540</v>
          </cell>
          <cell r="C1823">
            <v>210</v>
          </cell>
          <cell r="G1823">
            <v>0</v>
          </cell>
        </row>
        <row r="1824">
          <cell r="A1824">
            <v>7540</v>
          </cell>
          <cell r="C1824">
            <v>935</v>
          </cell>
          <cell r="G1824">
            <v>0</v>
          </cell>
        </row>
        <row r="1825">
          <cell r="A1825">
            <v>7690</v>
          </cell>
          <cell r="C1825">
            <v>110</v>
          </cell>
          <cell r="G1825">
            <v>0</v>
          </cell>
        </row>
        <row r="1826">
          <cell r="A1826">
            <v>7690</v>
          </cell>
          <cell r="C1826">
            <v>120</v>
          </cell>
          <cell r="G1826">
            <v>0</v>
          </cell>
        </row>
        <row r="1827">
          <cell r="A1827">
            <v>7690</v>
          </cell>
          <cell r="C1827">
            <v>121</v>
          </cell>
          <cell r="G1827">
            <v>0</v>
          </cell>
        </row>
        <row r="1828">
          <cell r="A1828">
            <v>7690</v>
          </cell>
          <cell r="C1828">
            <v>130</v>
          </cell>
          <cell r="G1828">
            <v>0</v>
          </cell>
        </row>
        <row r="1829">
          <cell r="A1829">
            <v>7690</v>
          </cell>
          <cell r="C1829">
            <v>140</v>
          </cell>
          <cell r="G1829">
            <v>0</v>
          </cell>
        </row>
        <row r="1830">
          <cell r="A1830">
            <v>7690</v>
          </cell>
          <cell r="C1830">
            <v>147</v>
          </cell>
          <cell r="G1830">
            <v>0</v>
          </cell>
        </row>
        <row r="1831">
          <cell r="A1831">
            <v>7690</v>
          </cell>
          <cell r="C1831">
            <v>210</v>
          </cell>
          <cell r="G1831">
            <v>0</v>
          </cell>
        </row>
        <row r="1832">
          <cell r="A1832">
            <v>7690</v>
          </cell>
          <cell r="C1832">
            <v>220</v>
          </cell>
          <cell r="G1832">
            <v>0</v>
          </cell>
        </row>
        <row r="1833">
          <cell r="A1833">
            <v>7690</v>
          </cell>
          <cell r="C1833">
            <v>230</v>
          </cell>
          <cell r="G1833">
            <v>0</v>
          </cell>
        </row>
        <row r="1834">
          <cell r="A1834">
            <v>7690</v>
          </cell>
          <cell r="C1834">
            <v>240</v>
          </cell>
          <cell r="G1834">
            <v>0</v>
          </cell>
        </row>
        <row r="1835">
          <cell r="A1835">
            <v>7690</v>
          </cell>
          <cell r="C1835">
            <v>260</v>
          </cell>
          <cell r="G1835">
            <v>0</v>
          </cell>
        </row>
        <row r="1836">
          <cell r="A1836">
            <v>7690</v>
          </cell>
          <cell r="C1836">
            <v>330</v>
          </cell>
          <cell r="G1836">
            <v>0</v>
          </cell>
        </row>
        <row r="1837">
          <cell r="A1837">
            <v>7690</v>
          </cell>
          <cell r="C1837">
            <v>340</v>
          </cell>
          <cell r="G1837">
            <v>0</v>
          </cell>
        </row>
        <row r="1838">
          <cell r="A1838">
            <v>7690</v>
          </cell>
          <cell r="C1838">
            <v>430</v>
          </cell>
          <cell r="G1838">
            <v>0</v>
          </cell>
        </row>
        <row r="1839">
          <cell r="A1839">
            <v>7690</v>
          </cell>
          <cell r="C1839">
            <v>440</v>
          </cell>
          <cell r="G1839">
            <v>0</v>
          </cell>
        </row>
        <row r="1840">
          <cell r="A1840">
            <v>7750</v>
          </cell>
          <cell r="C1840">
            <v>110</v>
          </cell>
          <cell r="G1840">
            <v>0</v>
          </cell>
        </row>
        <row r="1841">
          <cell r="A1841">
            <v>7750</v>
          </cell>
          <cell r="C1841">
            <v>120</v>
          </cell>
          <cell r="G1841">
            <v>0</v>
          </cell>
        </row>
        <row r="1842">
          <cell r="A1842">
            <v>7750</v>
          </cell>
          <cell r="C1842">
            <v>121</v>
          </cell>
          <cell r="G1842">
            <v>0</v>
          </cell>
        </row>
        <row r="1843">
          <cell r="A1843">
            <v>7750</v>
          </cell>
          <cell r="C1843">
            <v>130</v>
          </cell>
          <cell r="G1843">
            <v>0</v>
          </cell>
        </row>
        <row r="1844">
          <cell r="A1844">
            <v>7750</v>
          </cell>
          <cell r="C1844">
            <v>140</v>
          </cell>
          <cell r="G1844">
            <v>0</v>
          </cell>
        </row>
        <row r="1845">
          <cell r="A1845">
            <v>7750</v>
          </cell>
          <cell r="C1845">
            <v>142</v>
          </cell>
          <cell r="G1845">
            <v>0</v>
          </cell>
        </row>
        <row r="1846">
          <cell r="A1846">
            <v>7750</v>
          </cell>
          <cell r="C1846">
            <v>150</v>
          </cell>
          <cell r="G1846">
            <v>0</v>
          </cell>
        </row>
        <row r="1847">
          <cell r="A1847">
            <v>7750</v>
          </cell>
          <cell r="C1847">
            <v>160</v>
          </cell>
          <cell r="G1847">
            <v>0</v>
          </cell>
        </row>
        <row r="1848">
          <cell r="A1848">
            <v>7750</v>
          </cell>
          <cell r="C1848">
            <v>210</v>
          </cell>
          <cell r="G1848">
            <v>0</v>
          </cell>
        </row>
        <row r="1849">
          <cell r="A1849">
            <v>7750</v>
          </cell>
          <cell r="C1849">
            <v>220</v>
          </cell>
          <cell r="G1849">
            <v>0</v>
          </cell>
        </row>
        <row r="1850">
          <cell r="A1850">
            <v>7750</v>
          </cell>
          <cell r="C1850">
            <v>230</v>
          </cell>
          <cell r="G1850">
            <v>0</v>
          </cell>
        </row>
        <row r="1851">
          <cell r="A1851">
            <v>7750</v>
          </cell>
          <cell r="C1851">
            <v>240</v>
          </cell>
          <cell r="G1851">
            <v>0</v>
          </cell>
        </row>
        <row r="1852">
          <cell r="A1852">
            <v>7750</v>
          </cell>
          <cell r="C1852">
            <v>260</v>
          </cell>
          <cell r="G1852">
            <v>0</v>
          </cell>
        </row>
        <row r="1853">
          <cell r="A1853">
            <v>7750</v>
          </cell>
          <cell r="C1853">
            <v>330</v>
          </cell>
          <cell r="G1853">
            <v>0</v>
          </cell>
        </row>
        <row r="1854">
          <cell r="A1854">
            <v>7750</v>
          </cell>
          <cell r="C1854">
            <v>340</v>
          </cell>
          <cell r="G1854">
            <v>0</v>
          </cell>
        </row>
        <row r="1855">
          <cell r="A1855">
            <v>7750</v>
          </cell>
          <cell r="C1855">
            <v>430</v>
          </cell>
          <cell r="G1855">
            <v>0</v>
          </cell>
        </row>
        <row r="1856">
          <cell r="A1856">
            <v>7750</v>
          </cell>
          <cell r="C1856">
            <v>440</v>
          </cell>
          <cell r="G1856">
            <v>0</v>
          </cell>
        </row>
        <row r="1857">
          <cell r="A1857">
            <v>7760</v>
          </cell>
          <cell r="C1857">
            <v>110</v>
          </cell>
          <cell r="G1857">
            <v>0</v>
          </cell>
        </row>
        <row r="1858">
          <cell r="A1858">
            <v>7760</v>
          </cell>
          <cell r="C1858">
            <v>120</v>
          </cell>
          <cell r="G1858">
            <v>0</v>
          </cell>
        </row>
        <row r="1859">
          <cell r="A1859">
            <v>7760</v>
          </cell>
          <cell r="C1859">
            <v>121</v>
          </cell>
          <cell r="G1859">
            <v>0</v>
          </cell>
        </row>
        <row r="1860">
          <cell r="A1860">
            <v>7760</v>
          </cell>
          <cell r="C1860">
            <v>130</v>
          </cell>
          <cell r="G1860">
            <v>0</v>
          </cell>
        </row>
        <row r="1861">
          <cell r="A1861">
            <v>7760</v>
          </cell>
          <cell r="C1861">
            <v>140</v>
          </cell>
          <cell r="G1861">
            <v>0</v>
          </cell>
        </row>
        <row r="1862">
          <cell r="A1862">
            <v>7760</v>
          </cell>
          <cell r="C1862">
            <v>147</v>
          </cell>
          <cell r="G1862">
            <v>0</v>
          </cell>
        </row>
        <row r="1863">
          <cell r="A1863">
            <v>7760</v>
          </cell>
          <cell r="C1863">
            <v>160</v>
          </cell>
          <cell r="G1863">
            <v>0</v>
          </cell>
        </row>
        <row r="1864">
          <cell r="A1864">
            <v>7760</v>
          </cell>
          <cell r="C1864">
            <v>210</v>
          </cell>
          <cell r="G1864">
            <v>0</v>
          </cell>
        </row>
        <row r="1865">
          <cell r="A1865">
            <v>7760</v>
          </cell>
          <cell r="C1865">
            <v>220</v>
          </cell>
          <cell r="G1865">
            <v>0</v>
          </cell>
        </row>
        <row r="1866">
          <cell r="A1866">
            <v>7760</v>
          </cell>
          <cell r="C1866">
            <v>230</v>
          </cell>
          <cell r="G1866">
            <v>0</v>
          </cell>
        </row>
        <row r="1867">
          <cell r="A1867">
            <v>7760</v>
          </cell>
          <cell r="C1867">
            <v>240</v>
          </cell>
          <cell r="G1867">
            <v>0</v>
          </cell>
        </row>
        <row r="1868">
          <cell r="A1868">
            <v>7760</v>
          </cell>
          <cell r="C1868">
            <v>260</v>
          </cell>
          <cell r="G1868">
            <v>0</v>
          </cell>
        </row>
        <row r="1869">
          <cell r="A1869">
            <v>7760</v>
          </cell>
          <cell r="C1869">
            <v>330</v>
          </cell>
          <cell r="G1869">
            <v>0</v>
          </cell>
        </row>
        <row r="1870">
          <cell r="A1870">
            <v>7760</v>
          </cell>
          <cell r="C1870">
            <v>340</v>
          </cell>
          <cell r="G1870">
            <v>0</v>
          </cell>
        </row>
        <row r="1871">
          <cell r="A1871">
            <v>7760</v>
          </cell>
          <cell r="C1871">
            <v>430</v>
          </cell>
          <cell r="G1871">
            <v>0</v>
          </cell>
        </row>
        <row r="1872">
          <cell r="A1872">
            <v>7760</v>
          </cell>
          <cell r="C1872">
            <v>440</v>
          </cell>
          <cell r="G1872">
            <v>0</v>
          </cell>
        </row>
        <row r="1873">
          <cell r="A1873">
            <v>7790</v>
          </cell>
          <cell r="C1873">
            <v>120</v>
          </cell>
          <cell r="G1873">
            <v>0</v>
          </cell>
        </row>
        <row r="1874">
          <cell r="A1874">
            <v>7790</v>
          </cell>
          <cell r="C1874">
            <v>121</v>
          </cell>
          <cell r="G1874">
            <v>0</v>
          </cell>
        </row>
        <row r="1875">
          <cell r="A1875">
            <v>7790</v>
          </cell>
          <cell r="C1875">
            <v>130</v>
          </cell>
          <cell r="G1875">
            <v>0</v>
          </cell>
        </row>
        <row r="1876">
          <cell r="A1876">
            <v>7790</v>
          </cell>
          <cell r="C1876">
            <v>140</v>
          </cell>
          <cell r="G1876">
            <v>0</v>
          </cell>
        </row>
        <row r="1877">
          <cell r="A1877">
            <v>7790</v>
          </cell>
          <cell r="C1877">
            <v>147</v>
          </cell>
          <cell r="G1877">
            <v>0</v>
          </cell>
        </row>
        <row r="1878">
          <cell r="A1878">
            <v>7790</v>
          </cell>
          <cell r="C1878">
            <v>210</v>
          </cell>
          <cell r="G1878">
            <v>0</v>
          </cell>
        </row>
        <row r="1879">
          <cell r="A1879">
            <v>7790</v>
          </cell>
          <cell r="C1879">
            <v>220</v>
          </cell>
          <cell r="G1879">
            <v>0</v>
          </cell>
        </row>
        <row r="1880">
          <cell r="A1880">
            <v>7790</v>
          </cell>
          <cell r="C1880">
            <v>230</v>
          </cell>
          <cell r="G1880">
            <v>0</v>
          </cell>
        </row>
        <row r="1881">
          <cell r="A1881">
            <v>7790</v>
          </cell>
          <cell r="C1881">
            <v>240</v>
          </cell>
          <cell r="G1881">
            <v>0</v>
          </cell>
        </row>
        <row r="1882">
          <cell r="A1882">
            <v>7790</v>
          </cell>
          <cell r="C1882">
            <v>340</v>
          </cell>
          <cell r="G1882">
            <v>0</v>
          </cell>
        </row>
        <row r="1883">
          <cell r="A1883">
            <v>7790</v>
          </cell>
          <cell r="C1883">
            <v>430</v>
          </cell>
          <cell r="G1883">
            <v>0</v>
          </cell>
        </row>
        <row r="1884">
          <cell r="A1884">
            <v>7790</v>
          </cell>
          <cell r="C1884">
            <v>440</v>
          </cell>
          <cell r="G1884">
            <v>0</v>
          </cell>
        </row>
        <row r="1885">
          <cell r="A1885">
            <v>7795</v>
          </cell>
          <cell r="C1885">
            <v>110</v>
          </cell>
          <cell r="G1885">
            <v>0</v>
          </cell>
        </row>
        <row r="1886">
          <cell r="A1886">
            <v>7795</v>
          </cell>
          <cell r="C1886">
            <v>112</v>
          </cell>
          <cell r="G1886">
            <v>0</v>
          </cell>
        </row>
        <row r="1887">
          <cell r="A1887">
            <v>7795</v>
          </cell>
          <cell r="C1887">
            <v>130</v>
          </cell>
          <cell r="G1887">
            <v>0</v>
          </cell>
        </row>
        <row r="1888">
          <cell r="A1888">
            <v>7795</v>
          </cell>
          <cell r="C1888">
            <v>140</v>
          </cell>
          <cell r="G1888">
            <v>0</v>
          </cell>
        </row>
        <row r="1889">
          <cell r="A1889">
            <v>7795</v>
          </cell>
          <cell r="C1889">
            <v>142</v>
          </cell>
          <cell r="G1889">
            <v>0</v>
          </cell>
        </row>
        <row r="1890">
          <cell r="A1890">
            <v>7795</v>
          </cell>
          <cell r="C1890">
            <v>190</v>
          </cell>
          <cell r="G1890">
            <v>0</v>
          </cell>
        </row>
        <row r="1891">
          <cell r="A1891">
            <v>7795</v>
          </cell>
          <cell r="C1891">
            <v>240</v>
          </cell>
          <cell r="G1891">
            <v>0</v>
          </cell>
        </row>
        <row r="1892">
          <cell r="A1892">
            <v>7795</v>
          </cell>
          <cell r="C1892">
            <v>430</v>
          </cell>
          <cell r="G1892">
            <v>0</v>
          </cell>
        </row>
        <row r="1893">
          <cell r="A1893">
            <v>7795</v>
          </cell>
          <cell r="C1893">
            <v>440</v>
          </cell>
          <cell r="G1893">
            <v>0</v>
          </cell>
        </row>
        <row r="1894">
          <cell r="A1894">
            <v>7840</v>
          </cell>
          <cell r="C1894">
            <v>110</v>
          </cell>
          <cell r="G1894">
            <v>0</v>
          </cell>
        </row>
        <row r="1895">
          <cell r="A1895">
            <v>7840</v>
          </cell>
          <cell r="C1895">
            <v>120</v>
          </cell>
          <cell r="G1895">
            <v>0</v>
          </cell>
        </row>
        <row r="1896">
          <cell r="A1896">
            <v>7840</v>
          </cell>
          <cell r="C1896">
            <v>121</v>
          </cell>
          <cell r="G1896">
            <v>0</v>
          </cell>
        </row>
        <row r="1897">
          <cell r="A1897">
            <v>7840</v>
          </cell>
          <cell r="C1897">
            <v>130</v>
          </cell>
          <cell r="G1897">
            <v>0</v>
          </cell>
        </row>
        <row r="1898">
          <cell r="A1898">
            <v>7840</v>
          </cell>
          <cell r="C1898">
            <v>140</v>
          </cell>
          <cell r="G1898">
            <v>0</v>
          </cell>
        </row>
        <row r="1899">
          <cell r="A1899">
            <v>7840</v>
          </cell>
          <cell r="C1899">
            <v>147</v>
          </cell>
          <cell r="G1899">
            <v>0</v>
          </cell>
        </row>
        <row r="1900">
          <cell r="A1900">
            <v>7840</v>
          </cell>
          <cell r="C1900">
            <v>160</v>
          </cell>
          <cell r="G1900">
            <v>0</v>
          </cell>
        </row>
        <row r="1901">
          <cell r="A1901">
            <v>7840</v>
          </cell>
          <cell r="C1901">
            <v>210</v>
          </cell>
          <cell r="G1901">
            <v>0</v>
          </cell>
        </row>
        <row r="1902">
          <cell r="A1902">
            <v>7840</v>
          </cell>
          <cell r="C1902">
            <v>220</v>
          </cell>
          <cell r="G1902">
            <v>0</v>
          </cell>
        </row>
        <row r="1903">
          <cell r="A1903">
            <v>7840</v>
          </cell>
          <cell r="C1903">
            <v>230</v>
          </cell>
          <cell r="G1903">
            <v>0</v>
          </cell>
        </row>
        <row r="1904">
          <cell r="A1904">
            <v>7840</v>
          </cell>
          <cell r="C1904">
            <v>240</v>
          </cell>
          <cell r="G1904">
            <v>0</v>
          </cell>
        </row>
        <row r="1905">
          <cell r="A1905">
            <v>7840</v>
          </cell>
          <cell r="C1905">
            <v>260</v>
          </cell>
          <cell r="G1905">
            <v>0</v>
          </cell>
        </row>
        <row r="1906">
          <cell r="A1906">
            <v>7840</v>
          </cell>
          <cell r="C1906">
            <v>330</v>
          </cell>
          <cell r="G1906">
            <v>0</v>
          </cell>
        </row>
        <row r="1907">
          <cell r="A1907">
            <v>7840</v>
          </cell>
          <cell r="C1907">
            <v>340</v>
          </cell>
          <cell r="G1907">
            <v>0</v>
          </cell>
        </row>
        <row r="1908">
          <cell r="A1908">
            <v>7845</v>
          </cell>
          <cell r="C1908">
            <v>110</v>
          </cell>
          <cell r="G1908">
            <v>0</v>
          </cell>
        </row>
        <row r="1909">
          <cell r="A1909">
            <v>7845</v>
          </cell>
          <cell r="C1909">
            <v>112</v>
          </cell>
          <cell r="G1909">
            <v>0</v>
          </cell>
        </row>
        <row r="1910">
          <cell r="A1910">
            <v>7845</v>
          </cell>
          <cell r="C1910">
            <v>120</v>
          </cell>
          <cell r="G1910">
            <v>0</v>
          </cell>
        </row>
        <row r="1911">
          <cell r="A1911">
            <v>7845</v>
          </cell>
          <cell r="C1911">
            <v>121</v>
          </cell>
          <cell r="G1911">
            <v>0</v>
          </cell>
        </row>
        <row r="1912">
          <cell r="A1912">
            <v>7845</v>
          </cell>
          <cell r="C1912">
            <v>130</v>
          </cell>
          <cell r="G1912">
            <v>0</v>
          </cell>
        </row>
        <row r="1913">
          <cell r="A1913">
            <v>7845</v>
          </cell>
          <cell r="C1913">
            <v>140</v>
          </cell>
          <cell r="G1913">
            <v>0</v>
          </cell>
        </row>
        <row r="1914">
          <cell r="A1914">
            <v>7845</v>
          </cell>
          <cell r="C1914">
            <v>147</v>
          </cell>
          <cell r="G1914">
            <v>0</v>
          </cell>
        </row>
        <row r="1915">
          <cell r="A1915">
            <v>7845</v>
          </cell>
          <cell r="C1915">
            <v>210</v>
          </cell>
          <cell r="G1915">
            <v>0</v>
          </cell>
        </row>
        <row r="1916">
          <cell r="A1916">
            <v>7845</v>
          </cell>
          <cell r="C1916">
            <v>220</v>
          </cell>
          <cell r="G1916">
            <v>0</v>
          </cell>
        </row>
        <row r="1917">
          <cell r="A1917">
            <v>7845</v>
          </cell>
          <cell r="C1917">
            <v>230</v>
          </cell>
          <cell r="G1917">
            <v>0</v>
          </cell>
        </row>
        <row r="1918">
          <cell r="A1918">
            <v>7845</v>
          </cell>
          <cell r="C1918">
            <v>240</v>
          </cell>
          <cell r="G1918">
            <v>0</v>
          </cell>
        </row>
        <row r="1919">
          <cell r="A1919">
            <v>7845</v>
          </cell>
          <cell r="C1919">
            <v>340</v>
          </cell>
          <cell r="G1919">
            <v>0</v>
          </cell>
        </row>
        <row r="1920">
          <cell r="A1920">
            <v>7900</v>
          </cell>
          <cell r="C1920">
            <v>110</v>
          </cell>
          <cell r="G1920">
            <v>0</v>
          </cell>
        </row>
        <row r="1921">
          <cell r="A1921">
            <v>7900</v>
          </cell>
          <cell r="C1921">
            <v>112</v>
          </cell>
          <cell r="G1921">
            <v>0</v>
          </cell>
        </row>
        <row r="1922">
          <cell r="A1922">
            <v>7900</v>
          </cell>
          <cell r="C1922">
            <v>120</v>
          </cell>
          <cell r="G1922">
            <v>0</v>
          </cell>
        </row>
        <row r="1923">
          <cell r="A1923">
            <v>7900</v>
          </cell>
          <cell r="C1923">
            <v>121</v>
          </cell>
          <cell r="G1923">
            <v>0</v>
          </cell>
        </row>
        <row r="1924">
          <cell r="A1924">
            <v>7900</v>
          </cell>
          <cell r="C1924">
            <v>130</v>
          </cell>
          <cell r="G1924">
            <v>0</v>
          </cell>
        </row>
        <row r="1925">
          <cell r="A1925">
            <v>7900</v>
          </cell>
          <cell r="C1925">
            <v>140</v>
          </cell>
          <cell r="G1925">
            <v>0</v>
          </cell>
        </row>
        <row r="1926">
          <cell r="A1926">
            <v>7900</v>
          </cell>
          <cell r="C1926">
            <v>142</v>
          </cell>
          <cell r="G1926">
            <v>0</v>
          </cell>
        </row>
        <row r="1927">
          <cell r="A1927">
            <v>7900</v>
          </cell>
          <cell r="C1927">
            <v>147</v>
          </cell>
          <cell r="G1927">
            <v>0</v>
          </cell>
        </row>
        <row r="1928">
          <cell r="A1928">
            <v>7900</v>
          </cell>
          <cell r="C1928">
            <v>150</v>
          </cell>
          <cell r="G1928">
            <v>0</v>
          </cell>
        </row>
        <row r="1929">
          <cell r="A1929">
            <v>7900</v>
          </cell>
          <cell r="C1929">
            <v>160</v>
          </cell>
          <cell r="G1929">
            <v>0</v>
          </cell>
        </row>
        <row r="1930">
          <cell r="A1930">
            <v>7900</v>
          </cell>
          <cell r="C1930">
            <v>210</v>
          </cell>
          <cell r="G1930">
            <v>0</v>
          </cell>
        </row>
        <row r="1931">
          <cell r="A1931">
            <v>7900</v>
          </cell>
          <cell r="C1931">
            <v>220</v>
          </cell>
          <cell r="G1931">
            <v>0</v>
          </cell>
        </row>
        <row r="1932">
          <cell r="A1932">
            <v>7900</v>
          </cell>
          <cell r="C1932">
            <v>230</v>
          </cell>
          <cell r="G1932">
            <v>0</v>
          </cell>
        </row>
        <row r="1933">
          <cell r="A1933">
            <v>7900</v>
          </cell>
          <cell r="C1933">
            <v>240</v>
          </cell>
          <cell r="G1933">
            <v>0</v>
          </cell>
        </row>
        <row r="1934">
          <cell r="A1934">
            <v>7900</v>
          </cell>
          <cell r="C1934">
            <v>260</v>
          </cell>
          <cell r="G1934">
            <v>0</v>
          </cell>
        </row>
        <row r="1935">
          <cell r="A1935">
            <v>7900</v>
          </cell>
          <cell r="C1935">
            <v>330</v>
          </cell>
          <cell r="G1935">
            <v>0</v>
          </cell>
        </row>
        <row r="1936">
          <cell r="A1936">
            <v>7900</v>
          </cell>
          <cell r="C1936">
            <v>340</v>
          </cell>
          <cell r="G1936">
            <v>0</v>
          </cell>
        </row>
        <row r="1937">
          <cell r="A1937">
            <v>7900</v>
          </cell>
          <cell r="C1937">
            <v>430</v>
          </cell>
          <cell r="G1937">
            <v>0</v>
          </cell>
        </row>
        <row r="1938">
          <cell r="A1938">
            <v>7900</v>
          </cell>
          <cell r="C1938">
            <v>440</v>
          </cell>
          <cell r="G1938">
            <v>0</v>
          </cell>
        </row>
        <row r="1939">
          <cell r="A1939">
            <v>7900</v>
          </cell>
          <cell r="C1939">
            <v>935</v>
          </cell>
          <cell r="G1939">
            <v>0</v>
          </cell>
        </row>
        <row r="1940">
          <cell r="A1940">
            <v>7900</v>
          </cell>
          <cell r="C1940">
            <v>936</v>
          </cell>
          <cell r="G1940">
            <v>0</v>
          </cell>
        </row>
        <row r="1941">
          <cell r="A1941">
            <v>7905</v>
          </cell>
          <cell r="C1941">
            <v>110</v>
          </cell>
          <cell r="G1941">
            <v>0</v>
          </cell>
        </row>
        <row r="1942">
          <cell r="A1942">
            <v>7905</v>
          </cell>
          <cell r="C1942">
            <v>120</v>
          </cell>
          <cell r="G1942">
            <v>0</v>
          </cell>
        </row>
        <row r="1943">
          <cell r="A1943">
            <v>7905</v>
          </cell>
          <cell r="C1943">
            <v>121</v>
          </cell>
          <cell r="G1943">
            <v>0</v>
          </cell>
        </row>
        <row r="1944">
          <cell r="A1944">
            <v>7905</v>
          </cell>
          <cell r="C1944">
            <v>130</v>
          </cell>
          <cell r="G1944">
            <v>0</v>
          </cell>
        </row>
        <row r="1945">
          <cell r="A1945">
            <v>7905</v>
          </cell>
          <cell r="C1945">
            <v>140</v>
          </cell>
          <cell r="G1945">
            <v>0</v>
          </cell>
        </row>
        <row r="1946">
          <cell r="A1946">
            <v>7905</v>
          </cell>
          <cell r="C1946">
            <v>147</v>
          </cell>
          <cell r="G1946">
            <v>0</v>
          </cell>
        </row>
        <row r="1947">
          <cell r="A1947">
            <v>7905</v>
          </cell>
          <cell r="C1947">
            <v>160</v>
          </cell>
          <cell r="G1947">
            <v>0</v>
          </cell>
        </row>
        <row r="1948">
          <cell r="A1948">
            <v>7905</v>
          </cell>
          <cell r="C1948">
            <v>210</v>
          </cell>
          <cell r="G1948">
            <v>0</v>
          </cell>
        </row>
        <row r="1949">
          <cell r="A1949">
            <v>7905</v>
          </cell>
          <cell r="C1949">
            <v>220</v>
          </cell>
          <cell r="G1949">
            <v>0</v>
          </cell>
        </row>
        <row r="1950">
          <cell r="A1950">
            <v>7905</v>
          </cell>
          <cell r="C1950">
            <v>230</v>
          </cell>
          <cell r="G1950">
            <v>0</v>
          </cell>
        </row>
        <row r="1951">
          <cell r="A1951">
            <v>7905</v>
          </cell>
          <cell r="C1951">
            <v>240</v>
          </cell>
          <cell r="G1951">
            <v>0</v>
          </cell>
        </row>
        <row r="1952">
          <cell r="A1952">
            <v>7905</v>
          </cell>
          <cell r="C1952">
            <v>260</v>
          </cell>
          <cell r="G1952">
            <v>0</v>
          </cell>
        </row>
        <row r="1953">
          <cell r="A1953">
            <v>7905</v>
          </cell>
          <cell r="C1953">
            <v>330</v>
          </cell>
          <cell r="G1953">
            <v>0</v>
          </cell>
        </row>
        <row r="1954">
          <cell r="A1954">
            <v>7905</v>
          </cell>
          <cell r="C1954">
            <v>340</v>
          </cell>
          <cell r="G1954">
            <v>0</v>
          </cell>
        </row>
        <row r="1955">
          <cell r="A1955">
            <v>7905</v>
          </cell>
          <cell r="C1955">
            <v>430</v>
          </cell>
          <cell r="G1955">
            <v>0</v>
          </cell>
        </row>
        <row r="1956">
          <cell r="A1956">
            <v>7905</v>
          </cell>
          <cell r="C1956">
            <v>440</v>
          </cell>
          <cell r="G1956">
            <v>0</v>
          </cell>
        </row>
        <row r="1957">
          <cell r="A1957">
            <v>7530</v>
          </cell>
          <cell r="C1957">
            <v>190</v>
          </cell>
          <cell r="G1957">
            <v>-69.569999999999993</v>
          </cell>
        </row>
        <row r="1958">
          <cell r="A1958">
            <v>7610</v>
          </cell>
          <cell r="C1958">
            <v>142</v>
          </cell>
          <cell r="G1958">
            <v>-239.84</v>
          </cell>
        </row>
        <row r="1959">
          <cell r="A1959">
            <v>7510</v>
          </cell>
          <cell r="C1959">
            <v>935</v>
          </cell>
          <cell r="G1959">
            <v>-336.2</v>
          </cell>
        </row>
        <row r="1960">
          <cell r="A1960">
            <v>7510</v>
          </cell>
          <cell r="C1960">
            <v>936</v>
          </cell>
          <cell r="G1960">
            <v>-336.2</v>
          </cell>
        </row>
        <row r="1961">
          <cell r="A1961">
            <v>7610</v>
          </cell>
          <cell r="C1961">
            <v>936</v>
          </cell>
          <cell r="G1961">
            <v>-394.19</v>
          </cell>
        </row>
        <row r="1962">
          <cell r="A1962">
            <v>7790</v>
          </cell>
          <cell r="C1962">
            <v>935</v>
          </cell>
          <cell r="G1962">
            <v>-775</v>
          </cell>
        </row>
        <row r="1963">
          <cell r="A1963">
            <v>7520</v>
          </cell>
          <cell r="C1963">
            <v>112</v>
          </cell>
          <cell r="G1963">
            <v>-1083.8900000000001</v>
          </cell>
        </row>
        <row r="1964">
          <cell r="A1964">
            <v>7790</v>
          </cell>
          <cell r="C1964">
            <v>110</v>
          </cell>
          <cell r="G1964">
            <v>-4975.2</v>
          </cell>
        </row>
        <row r="1965">
          <cell r="A1965">
            <v>7845</v>
          </cell>
          <cell r="C1965">
            <v>190</v>
          </cell>
          <cell r="G1965">
            <v>-5057.93</v>
          </cell>
        </row>
        <row r="1966">
          <cell r="A1966">
            <v>7475</v>
          </cell>
          <cell r="C1966">
            <v>190</v>
          </cell>
          <cell r="G1966">
            <v>-5774.61</v>
          </cell>
        </row>
        <row r="1967">
          <cell r="A1967">
            <v>7510</v>
          </cell>
          <cell r="C1967">
            <v>190</v>
          </cell>
          <cell r="G1967">
            <v>-6515.03</v>
          </cell>
        </row>
        <row r="1968">
          <cell r="A1968">
            <v>7305</v>
          </cell>
          <cell r="C1968">
            <v>190</v>
          </cell>
          <cell r="G1968">
            <v>-7899.77</v>
          </cell>
        </row>
        <row r="1969">
          <cell r="A1969">
            <v>7630</v>
          </cell>
          <cell r="C1969">
            <v>190</v>
          </cell>
          <cell r="G1969">
            <v>-8134.09</v>
          </cell>
        </row>
        <row r="1970">
          <cell r="A1970"/>
          <cell r="C1970"/>
          <cell r="G1970"/>
        </row>
        <row r="1971">
          <cell r="A1971"/>
          <cell r="C1971"/>
          <cell r="G1971"/>
        </row>
        <row r="1972">
          <cell r="A1972"/>
          <cell r="C1972"/>
          <cell r="G1972"/>
        </row>
        <row r="1973">
          <cell r="A1973"/>
          <cell r="C1973"/>
          <cell r="G1973"/>
        </row>
        <row r="1974">
          <cell r="A1974"/>
          <cell r="C1974"/>
          <cell r="G1974"/>
        </row>
        <row r="1975">
          <cell r="A1975"/>
          <cell r="C1975"/>
          <cell r="G1975"/>
        </row>
        <row r="1976">
          <cell r="A1976"/>
          <cell r="C1976"/>
          <cell r="G1976"/>
        </row>
        <row r="1977">
          <cell r="A1977"/>
          <cell r="C1977"/>
          <cell r="G1977"/>
        </row>
        <row r="1978">
          <cell r="A1978"/>
          <cell r="C1978"/>
          <cell r="G1978"/>
        </row>
        <row r="1979">
          <cell r="A1979"/>
          <cell r="C1979"/>
          <cell r="G1979"/>
        </row>
        <row r="1980">
          <cell r="A1980"/>
          <cell r="C1980"/>
          <cell r="G1980"/>
        </row>
        <row r="1981">
          <cell r="A1981"/>
          <cell r="C1981"/>
          <cell r="G1981"/>
        </row>
        <row r="1982">
          <cell r="A1982"/>
          <cell r="C1982"/>
          <cell r="G1982"/>
        </row>
        <row r="1983">
          <cell r="A1983"/>
          <cell r="C1983"/>
          <cell r="G1983"/>
        </row>
        <row r="1984">
          <cell r="A1984"/>
          <cell r="C1984"/>
          <cell r="G1984"/>
        </row>
        <row r="1985">
          <cell r="A1985"/>
          <cell r="C1985"/>
          <cell r="G1985"/>
        </row>
        <row r="1986">
          <cell r="A1986"/>
          <cell r="C1986"/>
          <cell r="G1986"/>
        </row>
        <row r="1987">
          <cell r="A1987"/>
          <cell r="C1987"/>
          <cell r="G1987"/>
        </row>
        <row r="1988">
          <cell r="A1988"/>
          <cell r="C1988"/>
          <cell r="G1988"/>
        </row>
        <row r="1989">
          <cell r="A1989"/>
          <cell r="C1989"/>
          <cell r="G1989"/>
        </row>
        <row r="1990">
          <cell r="A1990"/>
          <cell r="C1990"/>
          <cell r="G1990"/>
        </row>
        <row r="1991">
          <cell r="A1991"/>
          <cell r="C1991"/>
          <cell r="G1991"/>
        </row>
        <row r="1992">
          <cell r="A1992"/>
          <cell r="C1992"/>
          <cell r="G1992"/>
        </row>
        <row r="1993">
          <cell r="A1993"/>
          <cell r="C1993"/>
          <cell r="G1993"/>
        </row>
        <row r="1994">
          <cell r="A1994"/>
          <cell r="C1994"/>
          <cell r="G1994"/>
        </row>
        <row r="1995">
          <cell r="A1995"/>
          <cell r="C1995"/>
          <cell r="G1995"/>
        </row>
        <row r="1996">
          <cell r="A1996"/>
          <cell r="C1996"/>
          <cell r="G1996"/>
        </row>
        <row r="1997">
          <cell r="A1997"/>
          <cell r="C1997"/>
          <cell r="G1997"/>
        </row>
        <row r="1998">
          <cell r="A1998"/>
          <cell r="C1998"/>
          <cell r="G1998"/>
        </row>
        <row r="1999">
          <cell r="A1999"/>
          <cell r="C1999"/>
          <cell r="G1999"/>
        </row>
        <row r="2000">
          <cell r="A2000"/>
          <cell r="C2000"/>
          <cell r="G2000"/>
        </row>
        <row r="2001">
          <cell r="A2001"/>
          <cell r="C2001"/>
          <cell r="G2001"/>
        </row>
        <row r="2002">
          <cell r="A2002"/>
          <cell r="C2002"/>
          <cell r="G2002"/>
        </row>
        <row r="2003">
          <cell r="A2003"/>
          <cell r="C2003"/>
          <cell r="G2003"/>
        </row>
        <row r="2004">
          <cell r="A2004"/>
          <cell r="C2004"/>
          <cell r="G2004"/>
        </row>
        <row r="2005">
          <cell r="A2005"/>
          <cell r="C2005"/>
          <cell r="G2005"/>
        </row>
        <row r="2006">
          <cell r="A2006"/>
          <cell r="C2006"/>
          <cell r="G2006"/>
        </row>
        <row r="2007">
          <cell r="A2007"/>
          <cell r="C2007"/>
          <cell r="G2007"/>
        </row>
        <row r="2008">
          <cell r="A2008"/>
          <cell r="C2008"/>
          <cell r="G2008"/>
        </row>
        <row r="2009">
          <cell r="A2009"/>
          <cell r="C2009"/>
          <cell r="G2009"/>
        </row>
        <row r="2010">
          <cell r="A2010"/>
          <cell r="C2010"/>
          <cell r="G2010"/>
        </row>
        <row r="2011">
          <cell r="A2011"/>
          <cell r="C2011"/>
          <cell r="G2011"/>
        </row>
        <row r="2012">
          <cell r="A2012"/>
          <cell r="C2012"/>
          <cell r="G2012"/>
        </row>
        <row r="2013">
          <cell r="A2013"/>
          <cell r="C2013"/>
          <cell r="G2013"/>
        </row>
        <row r="2014">
          <cell r="A2014"/>
          <cell r="C2014"/>
          <cell r="G2014"/>
        </row>
        <row r="2015">
          <cell r="A2015"/>
          <cell r="C2015"/>
          <cell r="G2015"/>
        </row>
        <row r="2016">
          <cell r="A2016"/>
          <cell r="C2016"/>
          <cell r="G2016"/>
        </row>
        <row r="2017">
          <cell r="A2017"/>
          <cell r="C2017"/>
          <cell r="G2017"/>
        </row>
        <row r="2018">
          <cell r="A2018"/>
          <cell r="C2018"/>
          <cell r="G2018"/>
        </row>
        <row r="2019">
          <cell r="A2019"/>
          <cell r="C2019"/>
          <cell r="G2019"/>
        </row>
        <row r="2020">
          <cell r="A2020"/>
          <cell r="C2020"/>
          <cell r="G2020"/>
        </row>
        <row r="2021">
          <cell r="A2021"/>
          <cell r="C2021"/>
          <cell r="G2021"/>
        </row>
        <row r="2022">
          <cell r="A2022"/>
          <cell r="C2022"/>
          <cell r="G2022"/>
        </row>
        <row r="2023">
          <cell r="A2023"/>
          <cell r="C2023"/>
          <cell r="G2023"/>
        </row>
        <row r="2024">
          <cell r="A2024"/>
          <cell r="C2024"/>
          <cell r="G2024"/>
        </row>
        <row r="2025">
          <cell r="A2025"/>
          <cell r="C2025"/>
          <cell r="G2025"/>
        </row>
      </sheetData>
      <sheetData sheetId="8"/>
      <sheetData sheetId="9"/>
      <sheetData sheetId="10"/>
      <sheetData sheetId="11">
        <row r="9">
          <cell r="B9">
            <v>329.96320261437904</v>
          </cell>
        </row>
      </sheetData>
      <sheetData sheetId="12">
        <row r="6">
          <cell r="B6">
            <v>72</v>
          </cell>
        </row>
      </sheetData>
      <sheetData sheetId="13">
        <row r="6">
          <cell r="B6">
            <v>81</v>
          </cell>
        </row>
      </sheetData>
      <sheetData sheetId="14">
        <row r="18">
          <cell r="B18">
            <v>1398.4663571428562</v>
          </cell>
        </row>
      </sheetData>
      <sheetData sheetId="15">
        <row r="6">
          <cell r="B6">
            <v>8</v>
          </cell>
        </row>
      </sheetData>
      <sheetData sheetId="16">
        <row r="6">
          <cell r="B6">
            <v>2</v>
          </cell>
        </row>
      </sheetData>
      <sheetData sheetId="17">
        <row r="11">
          <cell r="B11">
            <v>516.90488054607511</v>
          </cell>
        </row>
      </sheetData>
      <sheetData sheetId="18">
        <row r="11">
          <cell r="B11">
            <v>544.14299401197604</v>
          </cell>
        </row>
      </sheetData>
      <sheetData sheetId="19">
        <row r="11">
          <cell r="B11">
            <v>480.80357142857144</v>
          </cell>
        </row>
      </sheetData>
      <sheetData sheetId="20"/>
      <sheetData sheetId="21">
        <row r="13">
          <cell r="B13">
            <v>825979.88</v>
          </cell>
        </row>
      </sheetData>
      <sheetData sheetId="22">
        <row r="13">
          <cell r="B13">
            <v>456433.36999999994</v>
          </cell>
        </row>
      </sheetData>
      <sheetData sheetId="23">
        <row r="13">
          <cell r="B13">
            <v>165812.49000000002</v>
          </cell>
        </row>
      </sheetData>
      <sheetData sheetId="24">
        <row r="13">
          <cell r="B13">
            <v>232403.34999999998</v>
          </cell>
        </row>
      </sheetData>
      <sheetData sheetId="25"/>
      <sheetData sheetId="26">
        <row r="9">
          <cell r="B9">
            <v>266743.42</v>
          </cell>
        </row>
      </sheetData>
      <sheetData sheetId="27"/>
      <sheetData sheetId="28">
        <row r="9">
          <cell r="B9">
            <v>144123.16000000003</v>
          </cell>
        </row>
      </sheetData>
      <sheetData sheetId="29">
        <row r="9">
          <cell r="B9">
            <v>105399.52000000002</v>
          </cell>
        </row>
      </sheetData>
      <sheetData sheetId="30">
        <row r="9">
          <cell r="B9">
            <v>124586.83</v>
          </cell>
        </row>
      </sheetData>
      <sheetData sheetId="31">
        <row r="6">
          <cell r="B6">
            <v>126684.46999999986</v>
          </cell>
        </row>
      </sheetData>
      <sheetData sheetId="32"/>
      <sheetData sheetId="33">
        <row r="6">
          <cell r="B6">
            <v>25</v>
          </cell>
        </row>
      </sheetData>
      <sheetData sheetId="34">
        <row r="7">
          <cell r="B7">
            <v>12</v>
          </cell>
        </row>
      </sheetData>
      <sheetData sheetId="35">
        <row r="11">
          <cell r="B11">
            <v>376.02810810810814</v>
          </cell>
        </row>
      </sheetData>
      <sheetData sheetId="36">
        <row r="13">
          <cell r="B13">
            <v>20014</v>
          </cell>
        </row>
      </sheetData>
      <sheetData sheetId="37">
        <row r="9">
          <cell r="B9">
            <v>87987.93</v>
          </cell>
        </row>
      </sheetData>
      <sheetData sheetId="38">
        <row r="8">
          <cell r="B8">
            <v>0.90607754931065254</v>
          </cell>
        </row>
      </sheetData>
      <sheetData sheetId="39"/>
      <sheetData sheetId="40">
        <row r="13">
          <cell r="B13">
            <v>230684.52</v>
          </cell>
        </row>
      </sheetData>
      <sheetData sheetId="41">
        <row r="13">
          <cell r="B13">
            <v>78627.539999999994</v>
          </cell>
        </row>
      </sheetData>
      <sheetData sheetId="42">
        <row r="6">
          <cell r="B6">
            <v>212169.49999999997</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ZOLYJLHSR7UVEIHNGZRDVVYSUX">
      <xxl21:absoluteUrl r:id="rId2"/>
    </xxl21:alternateUrls>
    <sheetNames>
      <sheetName val="Manual Page"/>
      <sheetName val="TNZ Submitted Budget"/>
      <sheetName val="Variance Analysis vs Budget"/>
      <sheetName val="Input Sheet"/>
      <sheetName val="GP &amp; SE % Contribution"/>
      <sheetName val="Parts GP Calc"/>
      <sheetName val="Service GP Calc"/>
      <sheetName val="TUNZ Extracted TB"/>
      <sheetName val="Export"/>
      <sheetName val="OVERALL - QTD"/>
      <sheetName val="OVERALL"/>
      <sheetName val="NEW VEHICLE GROUP"/>
      <sheetName val="NS NEW VEHICLE"/>
      <sheetName val="NW NEW VEHICLE"/>
      <sheetName val="USED VEHICLE GROUP"/>
      <sheetName val="NS USED VEHICLE"/>
      <sheetName val="NW USED VEHICLE"/>
      <sheetName val="F&amp;I GROUP"/>
      <sheetName val="NS F&amp;I"/>
      <sheetName val="NW F&amp;I"/>
      <sheetName val="PARTS GROUP"/>
      <sheetName val="NS PARTS 130"/>
      <sheetName val="NW PARTS 230"/>
      <sheetName val="NW PARTS 330"/>
      <sheetName val="NW PARTS 430"/>
      <sheetName val="SERVICE GROUP"/>
      <sheetName val="NS SERVICE 140"/>
      <sheetName val="NS SERVICE 147"/>
      <sheetName val="NW SERVICE 240"/>
      <sheetName val="NW SERVICE 340"/>
      <sheetName val="NW SERVICE 440"/>
      <sheetName val="ADMIN &amp; OTHER"/>
      <sheetName val="Other Income"/>
      <sheetName val="LEX NEW VEHICLE"/>
      <sheetName val="LEX USED VEHICLE"/>
      <sheetName val="LEX F&amp;I"/>
      <sheetName val="LEX PARTS"/>
      <sheetName val="LEX SERVICE"/>
      <sheetName val="Retail Detailing"/>
      <sheetName val="Bridgestone GROUP"/>
      <sheetName val="Bridgestone 935"/>
      <sheetName val="Bridgestone 936"/>
      <sheetName val="LEX ADMIN &amp; OTHER"/>
    </sheetNames>
    <sheetDataSet>
      <sheetData sheetId="0"/>
      <sheetData sheetId="1"/>
      <sheetData sheetId="2"/>
      <sheetData sheetId="3"/>
      <sheetData sheetId="4"/>
      <sheetData sheetId="5"/>
      <sheetData sheetId="6"/>
      <sheetData sheetId="7">
        <row r="1">
          <cell r="A1" t="str">
            <v>Account</v>
          </cell>
          <cell r="C1" t="str">
            <v>Cost Centre</v>
          </cell>
          <cell r="G1" t="str">
            <v xml:space="preserve"> Mov(2023/09)</v>
          </cell>
        </row>
        <row r="2">
          <cell r="A2">
            <v>1000</v>
          </cell>
          <cell r="C2">
            <v>900</v>
          </cell>
          <cell r="G2">
            <v>0</v>
          </cell>
        </row>
        <row r="3">
          <cell r="A3">
            <v>1010</v>
          </cell>
          <cell r="C3">
            <v>900</v>
          </cell>
          <cell r="G3">
            <v>-621505.39</v>
          </cell>
        </row>
        <row r="4">
          <cell r="A4">
            <v>1012</v>
          </cell>
          <cell r="C4">
            <v>900</v>
          </cell>
          <cell r="G4">
            <v>18929.78</v>
          </cell>
        </row>
        <row r="5">
          <cell r="A5">
            <v>1013</v>
          </cell>
          <cell r="C5">
            <v>900</v>
          </cell>
          <cell r="G5">
            <v>-1000846.16</v>
          </cell>
        </row>
        <row r="6">
          <cell r="A6">
            <v>1014</v>
          </cell>
          <cell r="C6">
            <v>900</v>
          </cell>
          <cell r="G6">
            <v>132.59</v>
          </cell>
        </row>
        <row r="7">
          <cell r="A7">
            <v>1035</v>
          </cell>
          <cell r="C7">
            <v>900</v>
          </cell>
          <cell r="G7">
            <v>6498.09</v>
          </cell>
        </row>
        <row r="8">
          <cell r="A8">
            <v>1040</v>
          </cell>
          <cell r="C8">
            <v>900</v>
          </cell>
          <cell r="G8">
            <v>37210.33</v>
          </cell>
        </row>
        <row r="9">
          <cell r="A9">
            <v>1045</v>
          </cell>
          <cell r="C9">
            <v>900</v>
          </cell>
          <cell r="G9">
            <v>617.41</v>
          </cell>
        </row>
        <row r="10">
          <cell r="A10">
            <v>1050</v>
          </cell>
          <cell r="C10">
            <v>900</v>
          </cell>
          <cell r="G10">
            <v>0</v>
          </cell>
        </row>
        <row r="11">
          <cell r="A11">
            <v>1055</v>
          </cell>
          <cell r="C11">
            <v>900</v>
          </cell>
          <cell r="G11">
            <v>19696.8</v>
          </cell>
        </row>
        <row r="12">
          <cell r="A12">
            <v>1056</v>
          </cell>
          <cell r="C12">
            <v>100</v>
          </cell>
          <cell r="G12">
            <v>0</v>
          </cell>
        </row>
        <row r="13">
          <cell r="A13">
            <v>1060</v>
          </cell>
          <cell r="C13">
            <v>900</v>
          </cell>
          <cell r="G13">
            <v>-599516.1</v>
          </cell>
        </row>
        <row r="14">
          <cell r="A14">
            <v>1061</v>
          </cell>
          <cell r="C14">
            <v>900</v>
          </cell>
          <cell r="G14">
            <v>0</v>
          </cell>
        </row>
        <row r="15">
          <cell r="A15">
            <v>1070</v>
          </cell>
          <cell r="C15">
            <v>900</v>
          </cell>
          <cell r="G15">
            <v>10238.89</v>
          </cell>
        </row>
        <row r="16">
          <cell r="A16">
            <v>1071</v>
          </cell>
          <cell r="C16">
            <v>900</v>
          </cell>
          <cell r="G16">
            <v>0</v>
          </cell>
        </row>
        <row r="17">
          <cell r="A17">
            <v>1072</v>
          </cell>
          <cell r="C17">
            <v>900</v>
          </cell>
          <cell r="G17">
            <v>5800</v>
          </cell>
        </row>
        <row r="18">
          <cell r="A18">
            <v>1075</v>
          </cell>
          <cell r="C18">
            <v>900</v>
          </cell>
          <cell r="G18">
            <v>-302152.5</v>
          </cell>
        </row>
        <row r="19">
          <cell r="A19">
            <v>1081</v>
          </cell>
          <cell r="C19">
            <v>900</v>
          </cell>
          <cell r="G19">
            <v>-55652.17</v>
          </cell>
        </row>
        <row r="20">
          <cell r="A20">
            <v>1090</v>
          </cell>
          <cell r="C20">
            <v>900</v>
          </cell>
          <cell r="G20">
            <v>-2702.78</v>
          </cell>
        </row>
        <row r="21">
          <cell r="A21">
            <v>1091</v>
          </cell>
          <cell r="C21">
            <v>900</v>
          </cell>
          <cell r="G21">
            <v>-18100.86</v>
          </cell>
        </row>
        <row r="22">
          <cell r="A22">
            <v>1095</v>
          </cell>
          <cell r="C22">
            <v>900</v>
          </cell>
          <cell r="G22">
            <v>-27318.02</v>
          </cell>
        </row>
        <row r="23">
          <cell r="A23">
            <v>1110</v>
          </cell>
          <cell r="C23">
            <v>900</v>
          </cell>
          <cell r="G23">
            <v>6949.06</v>
          </cell>
        </row>
        <row r="24">
          <cell r="A24">
            <v>1111</v>
          </cell>
          <cell r="C24">
            <v>900</v>
          </cell>
          <cell r="G24">
            <v>-10933.45</v>
          </cell>
        </row>
        <row r="25">
          <cell r="A25">
            <v>1170</v>
          </cell>
          <cell r="C25">
            <v>900</v>
          </cell>
          <cell r="G25">
            <v>-11991.68</v>
          </cell>
        </row>
        <row r="26">
          <cell r="A26">
            <v>1230</v>
          </cell>
          <cell r="C26">
            <v>900</v>
          </cell>
          <cell r="G26">
            <v>119594.49</v>
          </cell>
        </row>
        <row r="27">
          <cell r="A27" t="str">
            <v>1230#</v>
          </cell>
          <cell r="C27">
            <v>900</v>
          </cell>
          <cell r="G27">
            <v>1</v>
          </cell>
        </row>
        <row r="28">
          <cell r="A28">
            <v>1233</v>
          </cell>
          <cell r="C28">
            <v>900</v>
          </cell>
          <cell r="G28">
            <v>-23997.74</v>
          </cell>
        </row>
        <row r="29">
          <cell r="A29" t="str">
            <v>1233#</v>
          </cell>
          <cell r="C29">
            <v>900</v>
          </cell>
          <cell r="G29">
            <v>11</v>
          </cell>
        </row>
        <row r="30">
          <cell r="A30">
            <v>1235</v>
          </cell>
          <cell r="C30">
            <v>900</v>
          </cell>
          <cell r="G30">
            <v>43818.16</v>
          </cell>
        </row>
        <row r="31">
          <cell r="A31">
            <v>1236</v>
          </cell>
          <cell r="C31">
            <v>900</v>
          </cell>
          <cell r="G31">
            <v>5197.5200000000004</v>
          </cell>
        </row>
        <row r="32">
          <cell r="A32">
            <v>1241</v>
          </cell>
          <cell r="C32">
            <v>900</v>
          </cell>
          <cell r="G32">
            <v>-433878.6</v>
          </cell>
        </row>
        <row r="33">
          <cell r="A33" t="str">
            <v>1241#</v>
          </cell>
          <cell r="C33">
            <v>900</v>
          </cell>
          <cell r="G33">
            <v>-4</v>
          </cell>
        </row>
        <row r="34">
          <cell r="A34">
            <v>1245</v>
          </cell>
          <cell r="C34">
            <v>900</v>
          </cell>
          <cell r="G34">
            <v>-6079.02</v>
          </cell>
        </row>
        <row r="35">
          <cell r="A35">
            <v>1246</v>
          </cell>
          <cell r="C35">
            <v>900</v>
          </cell>
          <cell r="G35">
            <v>-4265.32</v>
          </cell>
        </row>
        <row r="36">
          <cell r="A36">
            <v>1255</v>
          </cell>
          <cell r="C36">
            <v>900</v>
          </cell>
          <cell r="G36">
            <v>47646.92</v>
          </cell>
        </row>
        <row r="37">
          <cell r="A37">
            <v>1319</v>
          </cell>
          <cell r="C37">
            <v>900</v>
          </cell>
          <cell r="G37">
            <v>-53844.95</v>
          </cell>
        </row>
        <row r="38">
          <cell r="A38" t="str">
            <v>1319#</v>
          </cell>
          <cell r="C38">
            <v>900</v>
          </cell>
          <cell r="G38">
            <v>-3</v>
          </cell>
        </row>
        <row r="39">
          <cell r="A39">
            <v>1320</v>
          </cell>
          <cell r="C39">
            <v>900</v>
          </cell>
          <cell r="G39">
            <v>1502399.1</v>
          </cell>
        </row>
        <row r="40">
          <cell r="A40" t="str">
            <v>1320#</v>
          </cell>
          <cell r="C40">
            <v>900</v>
          </cell>
          <cell r="G40">
            <v>53</v>
          </cell>
        </row>
        <row r="41">
          <cell r="A41">
            <v>1321</v>
          </cell>
          <cell r="C41">
            <v>900</v>
          </cell>
          <cell r="G41">
            <v>112374.79</v>
          </cell>
        </row>
        <row r="42">
          <cell r="A42" t="str">
            <v>1321#</v>
          </cell>
          <cell r="C42">
            <v>900</v>
          </cell>
          <cell r="G42">
            <v>5</v>
          </cell>
        </row>
        <row r="43">
          <cell r="A43">
            <v>1325</v>
          </cell>
          <cell r="C43">
            <v>900</v>
          </cell>
          <cell r="G43">
            <v>4980.09</v>
          </cell>
        </row>
        <row r="44">
          <cell r="A44">
            <v>1326</v>
          </cell>
          <cell r="C44">
            <v>900</v>
          </cell>
          <cell r="G44">
            <v>-5491.35</v>
          </cell>
        </row>
        <row r="45">
          <cell r="A45">
            <v>1327</v>
          </cell>
          <cell r="C45">
            <v>900</v>
          </cell>
          <cell r="G45">
            <v>-7215.01</v>
          </cell>
        </row>
        <row r="46">
          <cell r="A46">
            <v>1351</v>
          </cell>
          <cell r="C46">
            <v>900</v>
          </cell>
          <cell r="G46">
            <v>2964.58</v>
          </cell>
        </row>
        <row r="47">
          <cell r="A47">
            <v>1380</v>
          </cell>
          <cell r="C47">
            <v>900</v>
          </cell>
          <cell r="G47">
            <v>-72757.279999999999</v>
          </cell>
        </row>
        <row r="48">
          <cell r="A48">
            <v>1400</v>
          </cell>
          <cell r="C48">
            <v>900</v>
          </cell>
          <cell r="G48">
            <v>0</v>
          </cell>
        </row>
        <row r="49">
          <cell r="A49">
            <v>1470</v>
          </cell>
          <cell r="C49">
            <v>900</v>
          </cell>
          <cell r="G49">
            <v>-64880.49</v>
          </cell>
        </row>
        <row r="50">
          <cell r="A50">
            <v>1480</v>
          </cell>
          <cell r="C50">
            <v>900</v>
          </cell>
          <cell r="G50">
            <v>3496.04</v>
          </cell>
        </row>
        <row r="51">
          <cell r="A51">
            <v>1500</v>
          </cell>
          <cell r="C51">
            <v>900</v>
          </cell>
          <cell r="G51">
            <v>0</v>
          </cell>
        </row>
        <row r="52">
          <cell r="A52">
            <v>1510</v>
          </cell>
          <cell r="C52">
            <v>900</v>
          </cell>
          <cell r="G52">
            <v>1374.09</v>
          </cell>
        </row>
        <row r="53">
          <cell r="A53" t="str">
            <v>1510B</v>
          </cell>
          <cell r="C53">
            <v>900</v>
          </cell>
          <cell r="G53">
            <v>-754.68</v>
          </cell>
        </row>
        <row r="54">
          <cell r="A54" t="str">
            <v>1510H</v>
          </cell>
          <cell r="C54">
            <v>900</v>
          </cell>
          <cell r="G54">
            <v>-6977.25</v>
          </cell>
        </row>
        <row r="55">
          <cell r="A55" t="str">
            <v>1510N</v>
          </cell>
          <cell r="C55">
            <v>900</v>
          </cell>
          <cell r="G55">
            <v>378.68</v>
          </cell>
        </row>
        <row r="56">
          <cell r="A56">
            <v>1511</v>
          </cell>
          <cell r="C56">
            <v>900</v>
          </cell>
          <cell r="G56">
            <v>5222.9799999999996</v>
          </cell>
        </row>
        <row r="57">
          <cell r="A57">
            <v>1512</v>
          </cell>
          <cell r="C57">
            <v>900</v>
          </cell>
          <cell r="G57">
            <v>0</v>
          </cell>
        </row>
        <row r="58">
          <cell r="A58">
            <v>1530</v>
          </cell>
          <cell r="C58">
            <v>900</v>
          </cell>
          <cell r="G58">
            <v>-3001.31</v>
          </cell>
        </row>
        <row r="59">
          <cell r="A59">
            <v>1550</v>
          </cell>
          <cell r="C59">
            <v>900</v>
          </cell>
          <cell r="G59">
            <v>972.55</v>
          </cell>
        </row>
        <row r="60">
          <cell r="A60" t="str">
            <v>1550I</v>
          </cell>
          <cell r="C60">
            <v>900</v>
          </cell>
          <cell r="G60">
            <v>-4334</v>
          </cell>
        </row>
        <row r="61">
          <cell r="A61">
            <v>1551</v>
          </cell>
          <cell r="C61">
            <v>900</v>
          </cell>
          <cell r="G61">
            <v>-1898.96</v>
          </cell>
        </row>
        <row r="62">
          <cell r="A62">
            <v>1552</v>
          </cell>
          <cell r="C62">
            <v>900</v>
          </cell>
          <cell r="G62">
            <v>-502.5</v>
          </cell>
        </row>
        <row r="63">
          <cell r="A63">
            <v>1570</v>
          </cell>
          <cell r="C63">
            <v>900</v>
          </cell>
          <cell r="G63">
            <v>359.6</v>
          </cell>
        </row>
        <row r="64">
          <cell r="A64" t="str">
            <v>1570B</v>
          </cell>
          <cell r="C64">
            <v>900</v>
          </cell>
          <cell r="G64">
            <v>1461.28</v>
          </cell>
        </row>
        <row r="65">
          <cell r="A65" t="str">
            <v>1570H</v>
          </cell>
          <cell r="C65">
            <v>900</v>
          </cell>
          <cell r="G65">
            <v>2250.88</v>
          </cell>
        </row>
        <row r="66">
          <cell r="A66" t="str">
            <v>1570N</v>
          </cell>
          <cell r="C66">
            <v>900</v>
          </cell>
          <cell r="G66">
            <v>-2081.27</v>
          </cell>
        </row>
        <row r="67">
          <cell r="A67">
            <v>1571</v>
          </cell>
          <cell r="C67">
            <v>900</v>
          </cell>
          <cell r="G67">
            <v>2472.87</v>
          </cell>
        </row>
        <row r="68">
          <cell r="A68">
            <v>1572</v>
          </cell>
          <cell r="C68">
            <v>900</v>
          </cell>
          <cell r="G68">
            <v>-299.14</v>
          </cell>
        </row>
        <row r="69">
          <cell r="A69">
            <v>1590</v>
          </cell>
          <cell r="C69">
            <v>900</v>
          </cell>
          <cell r="G69">
            <v>0</v>
          </cell>
        </row>
        <row r="70">
          <cell r="A70">
            <v>1670</v>
          </cell>
          <cell r="C70">
            <v>900</v>
          </cell>
          <cell r="G70">
            <v>0</v>
          </cell>
        </row>
        <row r="71">
          <cell r="A71">
            <v>1675</v>
          </cell>
          <cell r="C71">
            <v>900</v>
          </cell>
          <cell r="G71">
            <v>-134.1</v>
          </cell>
        </row>
        <row r="72">
          <cell r="A72">
            <v>1690</v>
          </cell>
          <cell r="C72">
            <v>900</v>
          </cell>
          <cell r="G72">
            <v>377163.72</v>
          </cell>
        </row>
        <row r="73">
          <cell r="A73">
            <v>1720</v>
          </cell>
          <cell r="C73">
            <v>900</v>
          </cell>
          <cell r="G73">
            <v>358.06</v>
          </cell>
        </row>
        <row r="74">
          <cell r="A74">
            <v>2025</v>
          </cell>
          <cell r="C74">
            <v>900</v>
          </cell>
          <cell r="G74">
            <v>410837.57</v>
          </cell>
        </row>
        <row r="75">
          <cell r="A75">
            <v>1772</v>
          </cell>
          <cell r="C75">
            <v>900</v>
          </cell>
          <cell r="G75">
            <v>11342.04</v>
          </cell>
        </row>
        <row r="76">
          <cell r="A76" t="str">
            <v>1772H</v>
          </cell>
          <cell r="C76">
            <v>900</v>
          </cell>
          <cell r="G76">
            <v>5479.68</v>
          </cell>
        </row>
        <row r="77">
          <cell r="A77">
            <v>1773</v>
          </cell>
          <cell r="C77">
            <v>900</v>
          </cell>
          <cell r="G77">
            <v>0</v>
          </cell>
        </row>
        <row r="78">
          <cell r="A78" t="str">
            <v>1773H</v>
          </cell>
          <cell r="C78">
            <v>900</v>
          </cell>
          <cell r="G78">
            <v>0</v>
          </cell>
        </row>
        <row r="79">
          <cell r="A79">
            <v>1774</v>
          </cell>
          <cell r="C79">
            <v>900</v>
          </cell>
          <cell r="G79">
            <v>66657.34</v>
          </cell>
        </row>
        <row r="80">
          <cell r="A80" t="str">
            <v>1774H</v>
          </cell>
          <cell r="C80">
            <v>900</v>
          </cell>
          <cell r="G80">
            <v>0</v>
          </cell>
        </row>
        <row r="81">
          <cell r="A81">
            <v>1780</v>
          </cell>
          <cell r="C81">
            <v>900</v>
          </cell>
          <cell r="G81">
            <v>27204.799999999999</v>
          </cell>
        </row>
        <row r="82">
          <cell r="A82" t="str">
            <v>1780H</v>
          </cell>
          <cell r="C82">
            <v>900</v>
          </cell>
          <cell r="G82">
            <v>0</v>
          </cell>
        </row>
        <row r="83">
          <cell r="A83">
            <v>1790</v>
          </cell>
          <cell r="C83">
            <v>900</v>
          </cell>
          <cell r="G83">
            <v>0</v>
          </cell>
        </row>
        <row r="84">
          <cell r="A84">
            <v>1800</v>
          </cell>
          <cell r="C84">
            <v>900</v>
          </cell>
          <cell r="G84">
            <v>0</v>
          </cell>
        </row>
        <row r="85">
          <cell r="A85" t="str">
            <v>1800H</v>
          </cell>
          <cell r="C85">
            <v>900</v>
          </cell>
          <cell r="G85">
            <v>0</v>
          </cell>
        </row>
        <row r="86">
          <cell r="A86">
            <v>2782</v>
          </cell>
          <cell r="C86">
            <v>900</v>
          </cell>
          <cell r="G86">
            <v>-16858</v>
          </cell>
        </row>
        <row r="87">
          <cell r="A87" t="str">
            <v>2782H</v>
          </cell>
          <cell r="C87">
            <v>900</v>
          </cell>
          <cell r="G87">
            <v>-7769</v>
          </cell>
        </row>
        <row r="88">
          <cell r="A88">
            <v>2783</v>
          </cell>
          <cell r="C88">
            <v>900</v>
          </cell>
          <cell r="G88">
            <v>-4019</v>
          </cell>
        </row>
        <row r="89">
          <cell r="A89" t="str">
            <v>2783H</v>
          </cell>
          <cell r="C89">
            <v>900</v>
          </cell>
          <cell r="G89">
            <v>-2812</v>
          </cell>
        </row>
        <row r="90">
          <cell r="A90">
            <v>2784</v>
          </cell>
          <cell r="C90">
            <v>900</v>
          </cell>
          <cell r="G90">
            <v>-27797</v>
          </cell>
        </row>
        <row r="91">
          <cell r="A91" t="str">
            <v>2784H</v>
          </cell>
          <cell r="C91">
            <v>900</v>
          </cell>
          <cell r="G91">
            <v>-16641</v>
          </cell>
        </row>
        <row r="92">
          <cell r="A92">
            <v>2790</v>
          </cell>
          <cell r="C92">
            <v>900</v>
          </cell>
          <cell r="G92">
            <v>-9831</v>
          </cell>
        </row>
        <row r="93">
          <cell r="A93" t="str">
            <v>2790H</v>
          </cell>
          <cell r="C93">
            <v>900</v>
          </cell>
          <cell r="G93">
            <v>-3042</v>
          </cell>
        </row>
        <row r="94">
          <cell r="A94">
            <v>2800</v>
          </cell>
          <cell r="C94">
            <v>900</v>
          </cell>
          <cell r="G94">
            <v>-14051</v>
          </cell>
        </row>
        <row r="95">
          <cell r="A95" t="str">
            <v>2800H</v>
          </cell>
          <cell r="C95">
            <v>900</v>
          </cell>
          <cell r="G95">
            <v>-4524</v>
          </cell>
        </row>
        <row r="96">
          <cell r="A96" t="str">
            <v>1350#</v>
          </cell>
          <cell r="C96">
            <v>900</v>
          </cell>
          <cell r="G96">
            <v>-1</v>
          </cell>
        </row>
        <row r="97">
          <cell r="A97" t="str">
            <v>6064r#</v>
          </cell>
          <cell r="C97">
            <v>112</v>
          </cell>
          <cell r="G97">
            <v>0</v>
          </cell>
        </row>
        <row r="98">
          <cell r="A98">
            <v>1920</v>
          </cell>
          <cell r="C98">
            <v>900</v>
          </cell>
          <cell r="G98">
            <v>0</v>
          </cell>
        </row>
        <row r="99">
          <cell r="A99">
            <v>2040</v>
          </cell>
          <cell r="C99">
            <v>900</v>
          </cell>
          <cell r="G99">
            <v>-8743.51</v>
          </cell>
        </row>
        <row r="100">
          <cell r="A100">
            <v>2050</v>
          </cell>
          <cell r="C100">
            <v>900</v>
          </cell>
          <cell r="G100">
            <v>274752.82</v>
          </cell>
        </row>
        <row r="101">
          <cell r="A101">
            <v>2130</v>
          </cell>
          <cell r="C101">
            <v>900</v>
          </cell>
          <cell r="G101">
            <v>356294</v>
          </cell>
        </row>
        <row r="102">
          <cell r="A102">
            <v>2131</v>
          </cell>
          <cell r="C102">
            <v>900</v>
          </cell>
          <cell r="G102">
            <v>4359.09</v>
          </cell>
        </row>
        <row r="103">
          <cell r="A103" t="str">
            <v>2131H</v>
          </cell>
          <cell r="C103">
            <v>900</v>
          </cell>
          <cell r="G103">
            <v>-1650.89</v>
          </cell>
        </row>
        <row r="104">
          <cell r="A104">
            <v>2132</v>
          </cell>
          <cell r="C104">
            <v>900</v>
          </cell>
          <cell r="G104">
            <v>-2008.63</v>
          </cell>
        </row>
        <row r="105">
          <cell r="A105" t="str">
            <v>2132H</v>
          </cell>
          <cell r="C105">
            <v>900</v>
          </cell>
          <cell r="G105">
            <v>7817.73</v>
          </cell>
        </row>
        <row r="106">
          <cell r="A106">
            <v>2136</v>
          </cell>
          <cell r="C106">
            <v>900</v>
          </cell>
          <cell r="G106">
            <v>183087.85</v>
          </cell>
        </row>
        <row r="107">
          <cell r="A107">
            <v>2140</v>
          </cell>
          <cell r="C107">
            <v>900</v>
          </cell>
          <cell r="G107">
            <v>-200.95</v>
          </cell>
        </row>
        <row r="108">
          <cell r="A108">
            <v>2250</v>
          </cell>
          <cell r="C108">
            <v>900</v>
          </cell>
          <cell r="G108">
            <v>-320009.59999999998</v>
          </cell>
        </row>
        <row r="109">
          <cell r="A109">
            <v>2220</v>
          </cell>
          <cell r="C109">
            <v>900</v>
          </cell>
          <cell r="G109">
            <v>0</v>
          </cell>
        </row>
        <row r="110">
          <cell r="A110">
            <v>2240</v>
          </cell>
          <cell r="C110">
            <v>900</v>
          </cell>
          <cell r="G110">
            <v>-65548.58</v>
          </cell>
        </row>
        <row r="111">
          <cell r="A111">
            <v>2241</v>
          </cell>
          <cell r="C111">
            <v>900</v>
          </cell>
          <cell r="G111">
            <v>8549.85</v>
          </cell>
        </row>
        <row r="112">
          <cell r="A112">
            <v>2310</v>
          </cell>
          <cell r="C112">
            <v>900</v>
          </cell>
          <cell r="G112">
            <v>459359.95</v>
          </cell>
        </row>
        <row r="113">
          <cell r="A113">
            <v>2311</v>
          </cell>
          <cell r="C113">
            <v>900</v>
          </cell>
          <cell r="G113">
            <v>-59916.5</v>
          </cell>
        </row>
        <row r="114">
          <cell r="A114">
            <v>2320</v>
          </cell>
          <cell r="C114">
            <v>900</v>
          </cell>
          <cell r="G114">
            <v>-103010.25</v>
          </cell>
        </row>
        <row r="115">
          <cell r="A115">
            <v>2321</v>
          </cell>
          <cell r="C115">
            <v>900</v>
          </cell>
          <cell r="G115">
            <v>13436.06</v>
          </cell>
        </row>
        <row r="116">
          <cell r="A116">
            <v>2400</v>
          </cell>
          <cell r="C116">
            <v>900</v>
          </cell>
          <cell r="G116">
            <v>-20</v>
          </cell>
        </row>
        <row r="117">
          <cell r="A117">
            <v>2401</v>
          </cell>
          <cell r="C117">
            <v>900</v>
          </cell>
          <cell r="G117">
            <v>-110.66</v>
          </cell>
        </row>
        <row r="118">
          <cell r="A118">
            <v>2402</v>
          </cell>
          <cell r="C118">
            <v>900</v>
          </cell>
          <cell r="G118">
            <v>-824.55</v>
          </cell>
        </row>
        <row r="119">
          <cell r="A119">
            <v>2430</v>
          </cell>
          <cell r="C119">
            <v>900</v>
          </cell>
          <cell r="G119">
            <v>-247926.46</v>
          </cell>
        </row>
        <row r="120">
          <cell r="A120">
            <v>2482</v>
          </cell>
          <cell r="C120">
            <v>900</v>
          </cell>
          <cell r="G120">
            <v>0</v>
          </cell>
        </row>
        <row r="121">
          <cell r="A121">
            <v>2490</v>
          </cell>
          <cell r="C121">
            <v>900</v>
          </cell>
          <cell r="G121">
            <v>173411.91</v>
          </cell>
        </row>
        <row r="122">
          <cell r="A122">
            <v>2500</v>
          </cell>
          <cell r="C122">
            <v>900</v>
          </cell>
          <cell r="G122">
            <v>0</v>
          </cell>
        </row>
        <row r="123">
          <cell r="A123">
            <v>2505</v>
          </cell>
          <cell r="C123">
            <v>900</v>
          </cell>
          <cell r="G123">
            <v>-3570.06</v>
          </cell>
        </row>
        <row r="124">
          <cell r="A124">
            <v>2512</v>
          </cell>
          <cell r="C124">
            <v>900</v>
          </cell>
          <cell r="G124">
            <v>-495.27</v>
          </cell>
        </row>
        <row r="125">
          <cell r="A125">
            <v>2520</v>
          </cell>
          <cell r="C125">
            <v>900</v>
          </cell>
          <cell r="G125">
            <v>-51121.96</v>
          </cell>
        </row>
        <row r="126">
          <cell r="A126">
            <v>2570</v>
          </cell>
          <cell r="C126">
            <v>900</v>
          </cell>
          <cell r="G126">
            <v>-14249.99</v>
          </cell>
        </row>
        <row r="127">
          <cell r="A127">
            <v>2571</v>
          </cell>
          <cell r="C127">
            <v>900</v>
          </cell>
          <cell r="G127">
            <v>10411.86</v>
          </cell>
        </row>
        <row r="128">
          <cell r="A128">
            <v>2573</v>
          </cell>
          <cell r="C128">
            <v>900</v>
          </cell>
          <cell r="G128">
            <v>195.65</v>
          </cell>
        </row>
        <row r="129">
          <cell r="A129" t="str">
            <v>2581P</v>
          </cell>
          <cell r="C129">
            <v>900</v>
          </cell>
          <cell r="G129">
            <v>-1000</v>
          </cell>
        </row>
        <row r="130">
          <cell r="A130" t="str">
            <v>2581S</v>
          </cell>
          <cell r="C130">
            <v>900</v>
          </cell>
          <cell r="G130">
            <v>-1500</v>
          </cell>
        </row>
        <row r="131">
          <cell r="A131" t="str">
            <v>2581T</v>
          </cell>
          <cell r="C131">
            <v>900</v>
          </cell>
          <cell r="G131">
            <v>-100</v>
          </cell>
        </row>
        <row r="132">
          <cell r="A132">
            <v>2584</v>
          </cell>
          <cell r="C132">
            <v>900</v>
          </cell>
          <cell r="G132">
            <v>-5582.97</v>
          </cell>
        </row>
        <row r="133">
          <cell r="A133">
            <v>2586</v>
          </cell>
          <cell r="C133">
            <v>900</v>
          </cell>
          <cell r="G133">
            <v>-18968.169999999998</v>
          </cell>
        </row>
        <row r="134">
          <cell r="A134">
            <v>2598</v>
          </cell>
          <cell r="C134">
            <v>900</v>
          </cell>
          <cell r="G134">
            <v>-0.34</v>
          </cell>
        </row>
        <row r="135">
          <cell r="A135">
            <v>2605</v>
          </cell>
          <cell r="C135">
            <v>900</v>
          </cell>
          <cell r="G135">
            <v>5322.3</v>
          </cell>
        </row>
        <row r="136">
          <cell r="A136">
            <v>2606</v>
          </cell>
          <cell r="C136">
            <v>900</v>
          </cell>
          <cell r="G136">
            <v>-103262.51</v>
          </cell>
        </row>
        <row r="137">
          <cell r="A137">
            <v>2607</v>
          </cell>
          <cell r="C137">
            <v>900</v>
          </cell>
          <cell r="G137">
            <v>-9940.0400000000009</v>
          </cell>
        </row>
        <row r="138">
          <cell r="A138">
            <v>2608</v>
          </cell>
          <cell r="C138">
            <v>900</v>
          </cell>
          <cell r="G138">
            <v>89853.93</v>
          </cell>
        </row>
        <row r="139">
          <cell r="A139">
            <v>2610</v>
          </cell>
          <cell r="C139">
            <v>900</v>
          </cell>
          <cell r="G139">
            <v>-8075.78</v>
          </cell>
        </row>
        <row r="140">
          <cell r="A140">
            <v>2621</v>
          </cell>
          <cell r="C140">
            <v>900</v>
          </cell>
          <cell r="G140">
            <v>0</v>
          </cell>
        </row>
        <row r="141">
          <cell r="A141">
            <v>2622</v>
          </cell>
          <cell r="C141">
            <v>900</v>
          </cell>
          <cell r="G141">
            <v>0</v>
          </cell>
        </row>
        <row r="142">
          <cell r="A142">
            <v>2623</v>
          </cell>
          <cell r="C142">
            <v>900</v>
          </cell>
          <cell r="G142">
            <v>0</v>
          </cell>
        </row>
        <row r="143">
          <cell r="A143">
            <v>2630</v>
          </cell>
          <cell r="C143">
            <v>900</v>
          </cell>
          <cell r="G143">
            <v>0</v>
          </cell>
        </row>
        <row r="144">
          <cell r="A144">
            <v>2731</v>
          </cell>
          <cell r="C144">
            <v>900</v>
          </cell>
          <cell r="G144">
            <v>81745.210000000006</v>
          </cell>
        </row>
        <row r="145">
          <cell r="A145">
            <v>1921</v>
          </cell>
          <cell r="C145">
            <v>900</v>
          </cell>
          <cell r="G145">
            <v>0</v>
          </cell>
        </row>
        <row r="146">
          <cell r="A146">
            <v>2595</v>
          </cell>
          <cell r="C146">
            <v>900</v>
          </cell>
          <cell r="G146">
            <v>4225.7299999999996</v>
          </cell>
        </row>
        <row r="147">
          <cell r="A147">
            <v>2600</v>
          </cell>
          <cell r="C147">
            <v>900</v>
          </cell>
          <cell r="G147">
            <v>-788.97</v>
          </cell>
        </row>
        <row r="148">
          <cell r="A148">
            <v>2602</v>
          </cell>
          <cell r="C148">
            <v>900</v>
          </cell>
          <cell r="G148">
            <v>0</v>
          </cell>
        </row>
        <row r="149">
          <cell r="A149">
            <v>2705</v>
          </cell>
          <cell r="C149">
            <v>900</v>
          </cell>
          <cell r="G149">
            <v>-81169.75</v>
          </cell>
        </row>
        <row r="150">
          <cell r="A150">
            <v>2707</v>
          </cell>
          <cell r="C150">
            <v>900</v>
          </cell>
          <cell r="G150">
            <v>1976.1</v>
          </cell>
        </row>
        <row r="151">
          <cell r="A151">
            <v>2708</v>
          </cell>
          <cell r="C151">
            <v>900</v>
          </cell>
          <cell r="G151">
            <v>0</v>
          </cell>
        </row>
        <row r="152">
          <cell r="A152">
            <v>2709</v>
          </cell>
          <cell r="C152">
            <v>900</v>
          </cell>
          <cell r="G152">
            <v>0</v>
          </cell>
        </row>
        <row r="153">
          <cell r="A153">
            <v>2730</v>
          </cell>
          <cell r="C153">
            <v>900</v>
          </cell>
          <cell r="G153">
            <v>0</v>
          </cell>
        </row>
        <row r="154">
          <cell r="A154">
            <v>2860</v>
          </cell>
          <cell r="C154">
            <v>900</v>
          </cell>
          <cell r="G154">
            <v>0</v>
          </cell>
        </row>
        <row r="155">
          <cell r="A155">
            <v>2870</v>
          </cell>
          <cell r="C155">
            <v>900</v>
          </cell>
          <cell r="G155">
            <v>0</v>
          </cell>
        </row>
        <row r="156">
          <cell r="A156">
            <v>2900</v>
          </cell>
          <cell r="C156">
            <v>900</v>
          </cell>
          <cell r="G156">
            <v>0</v>
          </cell>
        </row>
        <row r="157">
          <cell r="A157">
            <v>2910</v>
          </cell>
          <cell r="C157">
            <v>900</v>
          </cell>
          <cell r="G157">
            <v>0</v>
          </cell>
        </row>
        <row r="158">
          <cell r="A158">
            <v>3142</v>
          </cell>
          <cell r="C158">
            <v>100</v>
          </cell>
          <cell r="G158">
            <v>-131770</v>
          </cell>
        </row>
        <row r="159">
          <cell r="A159">
            <v>3142</v>
          </cell>
          <cell r="C159">
            <v>200</v>
          </cell>
          <cell r="G159">
            <v>-138000</v>
          </cell>
        </row>
        <row r="160">
          <cell r="A160">
            <v>3145</v>
          </cell>
          <cell r="C160">
            <v>110</v>
          </cell>
          <cell r="G160">
            <v>-1538.46</v>
          </cell>
        </row>
        <row r="161">
          <cell r="A161">
            <v>3145</v>
          </cell>
          <cell r="C161">
            <v>112</v>
          </cell>
          <cell r="G161">
            <v>-1550.52</v>
          </cell>
        </row>
        <row r="162">
          <cell r="A162">
            <v>3145</v>
          </cell>
          <cell r="C162">
            <v>120</v>
          </cell>
          <cell r="G162">
            <v>-1538.46</v>
          </cell>
        </row>
        <row r="163">
          <cell r="A163">
            <v>3145</v>
          </cell>
          <cell r="C163">
            <v>130</v>
          </cell>
          <cell r="G163">
            <v>-1538.46</v>
          </cell>
        </row>
        <row r="164">
          <cell r="A164">
            <v>3145</v>
          </cell>
          <cell r="C164">
            <v>140</v>
          </cell>
          <cell r="G164">
            <v>-1706.91</v>
          </cell>
        </row>
        <row r="165">
          <cell r="A165">
            <v>3145</v>
          </cell>
          <cell r="C165">
            <v>142</v>
          </cell>
          <cell r="G165">
            <v>0</v>
          </cell>
        </row>
        <row r="166">
          <cell r="A166">
            <v>3145</v>
          </cell>
          <cell r="C166">
            <v>150</v>
          </cell>
          <cell r="G166">
            <v>0</v>
          </cell>
        </row>
        <row r="167">
          <cell r="A167">
            <v>3145</v>
          </cell>
          <cell r="C167">
            <v>160</v>
          </cell>
          <cell r="G167">
            <v>-3116.26</v>
          </cell>
        </row>
        <row r="168">
          <cell r="A168">
            <v>3145</v>
          </cell>
          <cell r="C168">
            <v>190</v>
          </cell>
          <cell r="G168">
            <v>-5499.84</v>
          </cell>
        </row>
        <row r="169">
          <cell r="A169">
            <v>3145</v>
          </cell>
          <cell r="C169">
            <v>210</v>
          </cell>
          <cell r="G169">
            <v>-1538.46</v>
          </cell>
        </row>
        <row r="170">
          <cell r="A170">
            <v>3145</v>
          </cell>
          <cell r="C170">
            <v>220</v>
          </cell>
          <cell r="G170">
            <v>-1538.46</v>
          </cell>
        </row>
        <row r="171">
          <cell r="A171">
            <v>3145</v>
          </cell>
          <cell r="C171">
            <v>230</v>
          </cell>
          <cell r="G171">
            <v>-1538.46</v>
          </cell>
        </row>
        <row r="172">
          <cell r="A172">
            <v>3145</v>
          </cell>
          <cell r="C172">
            <v>240</v>
          </cell>
          <cell r="G172">
            <v>-2473.58</v>
          </cell>
        </row>
        <row r="173">
          <cell r="A173">
            <v>3145</v>
          </cell>
          <cell r="C173">
            <v>340</v>
          </cell>
          <cell r="G173">
            <v>-1538.46</v>
          </cell>
        </row>
        <row r="174">
          <cell r="A174">
            <v>3145</v>
          </cell>
          <cell r="C174">
            <v>935</v>
          </cell>
          <cell r="G174">
            <v>-1538.46</v>
          </cell>
        </row>
        <row r="175">
          <cell r="A175">
            <v>3145</v>
          </cell>
          <cell r="C175">
            <v>936</v>
          </cell>
          <cell r="G175">
            <v>-1538.46</v>
          </cell>
        </row>
        <row r="176">
          <cell r="A176">
            <v>3147</v>
          </cell>
          <cell r="C176">
            <v>100</v>
          </cell>
          <cell r="G176">
            <v>-60500</v>
          </cell>
        </row>
        <row r="177">
          <cell r="A177">
            <v>3147</v>
          </cell>
          <cell r="C177">
            <v>200</v>
          </cell>
          <cell r="G177">
            <v>-116950</v>
          </cell>
        </row>
        <row r="178">
          <cell r="A178">
            <v>3148</v>
          </cell>
          <cell r="C178">
            <v>100</v>
          </cell>
          <cell r="G178">
            <v>-31997.41</v>
          </cell>
        </row>
        <row r="179">
          <cell r="A179">
            <v>3148</v>
          </cell>
          <cell r="C179">
            <v>200</v>
          </cell>
          <cell r="G179">
            <v>-35507.43</v>
          </cell>
        </row>
        <row r="180">
          <cell r="A180">
            <v>3149</v>
          </cell>
          <cell r="C180">
            <v>100</v>
          </cell>
          <cell r="G180">
            <v>-26659.25</v>
          </cell>
        </row>
        <row r="181">
          <cell r="A181">
            <v>3149</v>
          </cell>
          <cell r="C181">
            <v>200</v>
          </cell>
          <cell r="G181">
            <v>-26846.17</v>
          </cell>
        </row>
        <row r="182">
          <cell r="A182">
            <v>3150</v>
          </cell>
          <cell r="C182">
            <v>110</v>
          </cell>
          <cell r="G182">
            <v>0</v>
          </cell>
        </row>
        <row r="183">
          <cell r="A183">
            <v>3150</v>
          </cell>
          <cell r="C183">
            <v>112</v>
          </cell>
          <cell r="G183">
            <v>0</v>
          </cell>
        </row>
        <row r="184">
          <cell r="A184">
            <v>3150</v>
          </cell>
          <cell r="C184">
            <v>210</v>
          </cell>
          <cell r="G184">
            <v>0</v>
          </cell>
        </row>
        <row r="185">
          <cell r="A185">
            <v>3246</v>
          </cell>
          <cell r="C185">
            <v>121</v>
          </cell>
          <cell r="G185">
            <v>0</v>
          </cell>
        </row>
        <row r="186">
          <cell r="A186">
            <v>3246</v>
          </cell>
          <cell r="C186">
            <v>220</v>
          </cell>
          <cell r="G186">
            <v>0</v>
          </cell>
        </row>
        <row r="187">
          <cell r="A187">
            <v>3247</v>
          </cell>
          <cell r="C187">
            <v>121</v>
          </cell>
          <cell r="G187">
            <v>0</v>
          </cell>
        </row>
        <row r="188">
          <cell r="A188">
            <v>3247</v>
          </cell>
          <cell r="C188">
            <v>220</v>
          </cell>
          <cell r="G188">
            <v>0</v>
          </cell>
        </row>
        <row r="189">
          <cell r="A189">
            <v>3248</v>
          </cell>
          <cell r="C189">
            <v>110</v>
          </cell>
          <cell r="G189">
            <v>0</v>
          </cell>
        </row>
        <row r="190">
          <cell r="A190">
            <v>3248</v>
          </cell>
          <cell r="C190">
            <v>112</v>
          </cell>
          <cell r="G190">
            <v>0</v>
          </cell>
        </row>
        <row r="191">
          <cell r="A191">
            <v>3248</v>
          </cell>
          <cell r="C191">
            <v>120</v>
          </cell>
          <cell r="G191">
            <v>0</v>
          </cell>
        </row>
        <row r="192">
          <cell r="A192">
            <v>3248</v>
          </cell>
          <cell r="C192">
            <v>121</v>
          </cell>
          <cell r="G192">
            <v>0</v>
          </cell>
        </row>
        <row r="193">
          <cell r="A193">
            <v>3248</v>
          </cell>
          <cell r="C193">
            <v>122</v>
          </cell>
          <cell r="G193">
            <v>0</v>
          </cell>
        </row>
        <row r="194">
          <cell r="A194">
            <v>3248</v>
          </cell>
          <cell r="C194">
            <v>130</v>
          </cell>
          <cell r="G194">
            <v>0</v>
          </cell>
        </row>
        <row r="195">
          <cell r="A195">
            <v>3248</v>
          </cell>
          <cell r="C195">
            <v>132</v>
          </cell>
          <cell r="G195">
            <v>0</v>
          </cell>
        </row>
        <row r="196">
          <cell r="A196">
            <v>3248</v>
          </cell>
          <cell r="C196">
            <v>140</v>
          </cell>
          <cell r="G196">
            <v>0</v>
          </cell>
        </row>
        <row r="197">
          <cell r="A197">
            <v>3248</v>
          </cell>
          <cell r="C197">
            <v>142</v>
          </cell>
          <cell r="G197">
            <v>0</v>
          </cell>
        </row>
        <row r="198">
          <cell r="A198">
            <v>3248</v>
          </cell>
          <cell r="C198">
            <v>160</v>
          </cell>
          <cell r="G198">
            <v>0</v>
          </cell>
        </row>
        <row r="199">
          <cell r="A199">
            <v>3248</v>
          </cell>
          <cell r="C199">
            <v>162</v>
          </cell>
          <cell r="G199">
            <v>0</v>
          </cell>
        </row>
        <row r="200">
          <cell r="A200">
            <v>3248</v>
          </cell>
          <cell r="C200">
            <v>210</v>
          </cell>
          <cell r="G200">
            <v>0</v>
          </cell>
        </row>
        <row r="201">
          <cell r="A201">
            <v>3248</v>
          </cell>
          <cell r="C201">
            <v>220</v>
          </cell>
          <cell r="G201">
            <v>0</v>
          </cell>
        </row>
        <row r="202">
          <cell r="A202">
            <v>3248</v>
          </cell>
          <cell r="C202">
            <v>230</v>
          </cell>
          <cell r="G202">
            <v>0</v>
          </cell>
        </row>
        <row r="203">
          <cell r="A203">
            <v>3248</v>
          </cell>
          <cell r="C203">
            <v>240</v>
          </cell>
          <cell r="G203">
            <v>0</v>
          </cell>
        </row>
        <row r="204">
          <cell r="A204">
            <v>3248</v>
          </cell>
          <cell r="C204">
            <v>260</v>
          </cell>
          <cell r="G204">
            <v>0</v>
          </cell>
        </row>
        <row r="205">
          <cell r="A205">
            <v>3248</v>
          </cell>
          <cell r="C205">
            <v>330</v>
          </cell>
          <cell r="G205">
            <v>0</v>
          </cell>
        </row>
        <row r="206">
          <cell r="A206">
            <v>3248</v>
          </cell>
          <cell r="C206">
            <v>340</v>
          </cell>
          <cell r="G206">
            <v>0</v>
          </cell>
        </row>
        <row r="207">
          <cell r="A207">
            <v>3248</v>
          </cell>
          <cell r="C207">
            <v>440</v>
          </cell>
          <cell r="G207">
            <v>0</v>
          </cell>
        </row>
        <row r="208">
          <cell r="A208">
            <v>3305</v>
          </cell>
          <cell r="C208">
            <v>140</v>
          </cell>
          <cell r="G208">
            <v>0</v>
          </cell>
        </row>
        <row r="209">
          <cell r="A209">
            <v>3305</v>
          </cell>
          <cell r="C209">
            <v>147</v>
          </cell>
          <cell r="G209">
            <v>0</v>
          </cell>
        </row>
        <row r="210">
          <cell r="A210">
            <v>3305</v>
          </cell>
          <cell r="C210">
            <v>240</v>
          </cell>
          <cell r="G210">
            <v>389.54</v>
          </cell>
        </row>
        <row r="211">
          <cell r="A211">
            <v>3305</v>
          </cell>
          <cell r="C211">
            <v>340</v>
          </cell>
          <cell r="G211">
            <v>346.98</v>
          </cell>
        </row>
        <row r="212">
          <cell r="A212">
            <v>3305</v>
          </cell>
          <cell r="C212">
            <v>440</v>
          </cell>
          <cell r="G212">
            <v>0</v>
          </cell>
        </row>
        <row r="213">
          <cell r="A213">
            <v>8540</v>
          </cell>
          <cell r="C213">
            <v>110</v>
          </cell>
          <cell r="G213">
            <v>0</v>
          </cell>
        </row>
        <row r="214">
          <cell r="A214">
            <v>8540</v>
          </cell>
          <cell r="C214">
            <v>130</v>
          </cell>
          <cell r="G214">
            <v>-27</v>
          </cell>
        </row>
        <row r="215">
          <cell r="A215">
            <v>8540</v>
          </cell>
          <cell r="C215">
            <v>140</v>
          </cell>
          <cell r="G215">
            <v>0.42</v>
          </cell>
        </row>
        <row r="216">
          <cell r="A216">
            <v>8540</v>
          </cell>
          <cell r="C216">
            <v>160</v>
          </cell>
          <cell r="G216">
            <v>0</v>
          </cell>
        </row>
        <row r="217">
          <cell r="A217">
            <v>8540</v>
          </cell>
          <cell r="C217">
            <v>190</v>
          </cell>
          <cell r="G217">
            <v>0</v>
          </cell>
        </row>
        <row r="218">
          <cell r="A218">
            <v>8540</v>
          </cell>
          <cell r="C218">
            <v>230</v>
          </cell>
          <cell r="G218">
            <v>0</v>
          </cell>
        </row>
        <row r="219">
          <cell r="A219">
            <v>8540</v>
          </cell>
          <cell r="C219">
            <v>240</v>
          </cell>
          <cell r="G219">
            <v>0</v>
          </cell>
        </row>
        <row r="220">
          <cell r="A220">
            <v>8540</v>
          </cell>
          <cell r="C220">
            <v>330</v>
          </cell>
          <cell r="G220">
            <v>0</v>
          </cell>
        </row>
        <row r="221">
          <cell r="A221" t="str">
            <v>3076R</v>
          </cell>
          <cell r="C221">
            <v>100</v>
          </cell>
          <cell r="G221">
            <v>-8387.57</v>
          </cell>
        </row>
        <row r="222">
          <cell r="A222" t="str">
            <v>3076R</v>
          </cell>
          <cell r="C222">
            <v>200</v>
          </cell>
          <cell r="G222">
            <v>-3084.73</v>
          </cell>
        </row>
        <row r="223">
          <cell r="A223" t="str">
            <v>3090R</v>
          </cell>
          <cell r="C223">
            <v>100</v>
          </cell>
          <cell r="G223">
            <v>-23920.42</v>
          </cell>
        </row>
        <row r="224">
          <cell r="A224" t="str">
            <v>3090R</v>
          </cell>
          <cell r="C224">
            <v>110</v>
          </cell>
          <cell r="G224">
            <v>0</v>
          </cell>
        </row>
        <row r="225">
          <cell r="A225" t="str">
            <v>3090R</v>
          </cell>
          <cell r="C225">
            <v>200</v>
          </cell>
          <cell r="G225">
            <v>-42952.73</v>
          </cell>
        </row>
        <row r="226">
          <cell r="A226" t="str">
            <v>3090R</v>
          </cell>
          <cell r="C226">
            <v>210</v>
          </cell>
          <cell r="G226">
            <v>0</v>
          </cell>
        </row>
        <row r="227">
          <cell r="A227" t="str">
            <v>3090RD</v>
          </cell>
          <cell r="C227">
            <v>110</v>
          </cell>
          <cell r="G227">
            <v>0</v>
          </cell>
        </row>
        <row r="228">
          <cell r="A228" t="str">
            <v>3090RD</v>
          </cell>
          <cell r="C228">
            <v>210</v>
          </cell>
          <cell r="G228">
            <v>0</v>
          </cell>
        </row>
        <row r="229">
          <cell r="A229" t="str">
            <v>3095R</v>
          </cell>
          <cell r="C229">
            <v>100</v>
          </cell>
          <cell r="G229">
            <v>-10451.25</v>
          </cell>
        </row>
        <row r="230">
          <cell r="A230" t="str">
            <v>3095R</v>
          </cell>
          <cell r="C230">
            <v>110</v>
          </cell>
          <cell r="G230">
            <v>-86051.29</v>
          </cell>
        </row>
        <row r="231">
          <cell r="A231" t="str">
            <v>3095R</v>
          </cell>
          <cell r="C231">
            <v>200</v>
          </cell>
          <cell r="G231">
            <v>-23102.51</v>
          </cell>
        </row>
        <row r="232">
          <cell r="A232" t="str">
            <v>3095R</v>
          </cell>
          <cell r="C232">
            <v>210</v>
          </cell>
          <cell r="G232">
            <v>0</v>
          </cell>
        </row>
        <row r="233">
          <cell r="A233" t="str">
            <v>3095RD</v>
          </cell>
          <cell r="C233">
            <v>110</v>
          </cell>
          <cell r="G233">
            <v>3034.78</v>
          </cell>
        </row>
        <row r="234">
          <cell r="A234" t="str">
            <v>3095RD</v>
          </cell>
          <cell r="C234">
            <v>210</v>
          </cell>
          <cell r="G234">
            <v>0</v>
          </cell>
        </row>
        <row r="235">
          <cell r="A235" t="str">
            <v>3105R</v>
          </cell>
          <cell r="C235">
            <v>100</v>
          </cell>
          <cell r="G235">
            <v>-2706.37</v>
          </cell>
        </row>
        <row r="236">
          <cell r="A236" t="str">
            <v>3105R</v>
          </cell>
          <cell r="C236">
            <v>110</v>
          </cell>
          <cell r="G236">
            <v>0</v>
          </cell>
        </row>
        <row r="237">
          <cell r="A237" t="str">
            <v>3105R</v>
          </cell>
          <cell r="C237">
            <v>200</v>
          </cell>
          <cell r="G237">
            <v>-3948.97</v>
          </cell>
        </row>
        <row r="238">
          <cell r="A238" t="str">
            <v>3105R</v>
          </cell>
          <cell r="C238">
            <v>210</v>
          </cell>
          <cell r="G238">
            <v>0</v>
          </cell>
        </row>
        <row r="239">
          <cell r="A239" t="str">
            <v>6090R#</v>
          </cell>
          <cell r="C239">
            <v>110</v>
          </cell>
          <cell r="G239">
            <v>0</v>
          </cell>
        </row>
        <row r="240">
          <cell r="A240" t="str">
            <v>6090R#</v>
          </cell>
          <cell r="C240">
            <v>210</v>
          </cell>
          <cell r="G240">
            <v>0</v>
          </cell>
        </row>
        <row r="241">
          <cell r="A241" t="str">
            <v>6095R#</v>
          </cell>
          <cell r="C241">
            <v>110</v>
          </cell>
          <cell r="G241">
            <v>2</v>
          </cell>
        </row>
        <row r="242">
          <cell r="A242" t="str">
            <v>6095R#</v>
          </cell>
          <cell r="C242">
            <v>210</v>
          </cell>
          <cell r="G242">
            <v>0</v>
          </cell>
        </row>
        <row r="243">
          <cell r="A243" t="str">
            <v>6105R#</v>
          </cell>
          <cell r="C243">
            <v>110</v>
          </cell>
          <cell r="G243">
            <v>0</v>
          </cell>
        </row>
        <row r="244">
          <cell r="A244" t="str">
            <v>6105R#</v>
          </cell>
          <cell r="C244">
            <v>210</v>
          </cell>
          <cell r="G244">
            <v>0</v>
          </cell>
        </row>
        <row r="245">
          <cell r="A245" t="str">
            <v>3002R</v>
          </cell>
          <cell r="C245">
            <v>100</v>
          </cell>
          <cell r="G245">
            <v>-4674.78</v>
          </cell>
        </row>
        <row r="246">
          <cell r="A246" t="str">
            <v>3002R</v>
          </cell>
          <cell r="C246">
            <v>110</v>
          </cell>
          <cell r="G246">
            <v>0</v>
          </cell>
        </row>
        <row r="247">
          <cell r="A247" t="str">
            <v>3002R</v>
          </cell>
          <cell r="C247">
            <v>200</v>
          </cell>
          <cell r="G247">
            <v>-414.78</v>
          </cell>
        </row>
        <row r="248">
          <cell r="A248" t="str">
            <v>3002R</v>
          </cell>
          <cell r="C248">
            <v>210</v>
          </cell>
          <cell r="G248">
            <v>0</v>
          </cell>
        </row>
        <row r="249">
          <cell r="A249" t="str">
            <v>3002RD</v>
          </cell>
          <cell r="C249">
            <v>210</v>
          </cell>
          <cell r="G249">
            <v>0</v>
          </cell>
        </row>
        <row r="250">
          <cell r="A250" t="str">
            <v>3004R</v>
          </cell>
          <cell r="C250">
            <v>100</v>
          </cell>
          <cell r="G250">
            <v>-3248.37</v>
          </cell>
        </row>
        <row r="251">
          <cell r="A251" t="str">
            <v>3004R</v>
          </cell>
          <cell r="C251">
            <v>110</v>
          </cell>
          <cell r="G251">
            <v>0</v>
          </cell>
        </row>
        <row r="252">
          <cell r="A252" t="str">
            <v>3004R</v>
          </cell>
          <cell r="C252">
            <v>200</v>
          </cell>
          <cell r="G252">
            <v>-660.19</v>
          </cell>
        </row>
        <row r="253">
          <cell r="A253" t="str">
            <v>3006R</v>
          </cell>
          <cell r="C253">
            <v>100</v>
          </cell>
          <cell r="G253">
            <v>-84.78</v>
          </cell>
        </row>
        <row r="254">
          <cell r="A254" t="str">
            <v>3006R</v>
          </cell>
          <cell r="C254">
            <v>110</v>
          </cell>
          <cell r="G254">
            <v>-29560.87</v>
          </cell>
        </row>
        <row r="255">
          <cell r="A255" t="str">
            <v>3006R</v>
          </cell>
          <cell r="C255">
            <v>200</v>
          </cell>
          <cell r="G255">
            <v>0</v>
          </cell>
        </row>
        <row r="256">
          <cell r="A256" t="str">
            <v>3006R</v>
          </cell>
          <cell r="C256">
            <v>210</v>
          </cell>
          <cell r="G256">
            <v>0</v>
          </cell>
        </row>
        <row r="257">
          <cell r="A257" t="str">
            <v>3006RD</v>
          </cell>
          <cell r="C257">
            <v>110</v>
          </cell>
          <cell r="G257">
            <v>869.57</v>
          </cell>
        </row>
        <row r="258">
          <cell r="A258" t="str">
            <v>3006RD</v>
          </cell>
          <cell r="C258">
            <v>210</v>
          </cell>
          <cell r="G258">
            <v>0</v>
          </cell>
        </row>
        <row r="259">
          <cell r="A259" t="str">
            <v>3007R</v>
          </cell>
          <cell r="C259">
            <v>100</v>
          </cell>
          <cell r="G259">
            <v>0</v>
          </cell>
        </row>
        <row r="260">
          <cell r="A260" t="str">
            <v>3007R</v>
          </cell>
          <cell r="C260">
            <v>210</v>
          </cell>
          <cell r="G260">
            <v>0</v>
          </cell>
        </row>
        <row r="261">
          <cell r="A261" t="str">
            <v>3007RD</v>
          </cell>
          <cell r="C261">
            <v>210</v>
          </cell>
          <cell r="G261">
            <v>0</v>
          </cell>
        </row>
        <row r="262">
          <cell r="A262" t="str">
            <v>3008R</v>
          </cell>
          <cell r="C262">
            <v>100</v>
          </cell>
          <cell r="G262">
            <v>0</v>
          </cell>
        </row>
        <row r="263">
          <cell r="A263" t="str">
            <v>3008R</v>
          </cell>
          <cell r="C263">
            <v>110</v>
          </cell>
          <cell r="G263">
            <v>0</v>
          </cell>
        </row>
        <row r="264">
          <cell r="A264" t="str">
            <v>3008R</v>
          </cell>
          <cell r="C264">
            <v>210</v>
          </cell>
          <cell r="G264">
            <v>-27821.74</v>
          </cell>
        </row>
        <row r="265">
          <cell r="A265" t="str">
            <v>3010R</v>
          </cell>
          <cell r="C265">
            <v>100</v>
          </cell>
          <cell r="G265">
            <v>0</v>
          </cell>
        </row>
        <row r="266">
          <cell r="A266" t="str">
            <v>3010R</v>
          </cell>
          <cell r="C266">
            <v>110</v>
          </cell>
          <cell r="G266">
            <v>0</v>
          </cell>
        </row>
        <row r="267">
          <cell r="A267" t="str">
            <v>3011R</v>
          </cell>
          <cell r="C267">
            <v>110</v>
          </cell>
          <cell r="G267">
            <v>0</v>
          </cell>
        </row>
        <row r="268">
          <cell r="A268" t="str">
            <v>3011RD</v>
          </cell>
          <cell r="C268">
            <v>110</v>
          </cell>
          <cell r="G268">
            <v>0</v>
          </cell>
        </row>
        <row r="269">
          <cell r="A269" t="str">
            <v>3037R</v>
          </cell>
          <cell r="C269">
            <v>110</v>
          </cell>
          <cell r="G269">
            <v>0</v>
          </cell>
        </row>
        <row r="270">
          <cell r="A270" t="str">
            <v>3037RD</v>
          </cell>
          <cell r="C270">
            <v>110</v>
          </cell>
          <cell r="G270">
            <v>0</v>
          </cell>
        </row>
        <row r="271">
          <cell r="A271" t="str">
            <v>3039R</v>
          </cell>
          <cell r="C271">
            <v>112</v>
          </cell>
          <cell r="G271">
            <v>0</v>
          </cell>
        </row>
        <row r="272">
          <cell r="A272" t="str">
            <v>3040R</v>
          </cell>
          <cell r="C272">
            <v>112</v>
          </cell>
          <cell r="G272">
            <v>-155304.34</v>
          </cell>
        </row>
        <row r="273">
          <cell r="A273" t="str">
            <v>3040RD</v>
          </cell>
          <cell r="C273">
            <v>112</v>
          </cell>
          <cell r="G273">
            <v>4608.7</v>
          </cell>
        </row>
        <row r="274">
          <cell r="A274" t="str">
            <v>3042R</v>
          </cell>
          <cell r="C274">
            <v>112</v>
          </cell>
          <cell r="G274">
            <v>-211391.3</v>
          </cell>
        </row>
        <row r="275">
          <cell r="A275" t="str">
            <v>3042RD</v>
          </cell>
          <cell r="C275">
            <v>112</v>
          </cell>
          <cell r="G275">
            <v>1043.48</v>
          </cell>
        </row>
        <row r="276">
          <cell r="A276" t="str">
            <v>3048R</v>
          </cell>
          <cell r="C276">
            <v>112</v>
          </cell>
          <cell r="G276">
            <v>0</v>
          </cell>
        </row>
        <row r="277">
          <cell r="A277" t="str">
            <v>3048RD</v>
          </cell>
          <cell r="C277">
            <v>112</v>
          </cell>
          <cell r="G277">
            <v>0</v>
          </cell>
        </row>
        <row r="278">
          <cell r="A278" t="str">
            <v>3049R</v>
          </cell>
          <cell r="C278">
            <v>112</v>
          </cell>
          <cell r="G278">
            <v>-172773.91</v>
          </cell>
        </row>
        <row r="279">
          <cell r="A279" t="str">
            <v>3049RD</v>
          </cell>
          <cell r="C279">
            <v>112</v>
          </cell>
          <cell r="G279">
            <v>15391.31</v>
          </cell>
        </row>
        <row r="280">
          <cell r="A280" t="str">
            <v>3050R</v>
          </cell>
          <cell r="C280">
            <v>112</v>
          </cell>
          <cell r="G280">
            <v>-461086.07</v>
          </cell>
        </row>
        <row r="281">
          <cell r="A281" t="str">
            <v>3050RD</v>
          </cell>
          <cell r="C281">
            <v>112</v>
          </cell>
          <cell r="G281">
            <v>869.57</v>
          </cell>
        </row>
        <row r="282">
          <cell r="A282" t="str">
            <v>3051R</v>
          </cell>
          <cell r="C282">
            <v>112</v>
          </cell>
          <cell r="G282">
            <v>0</v>
          </cell>
        </row>
        <row r="283">
          <cell r="A283" t="str">
            <v>3052R</v>
          </cell>
          <cell r="C283">
            <v>112</v>
          </cell>
          <cell r="G283">
            <v>0</v>
          </cell>
        </row>
        <row r="284">
          <cell r="A284" t="str">
            <v>3052RD</v>
          </cell>
          <cell r="C284">
            <v>112</v>
          </cell>
          <cell r="G284">
            <v>0</v>
          </cell>
        </row>
        <row r="285">
          <cell r="A285" t="str">
            <v>3054R</v>
          </cell>
          <cell r="C285">
            <v>112</v>
          </cell>
          <cell r="G285">
            <v>-250782.6</v>
          </cell>
        </row>
        <row r="286">
          <cell r="A286" t="str">
            <v>3054RD</v>
          </cell>
          <cell r="C286">
            <v>112</v>
          </cell>
          <cell r="G286">
            <v>3043.48</v>
          </cell>
        </row>
        <row r="287">
          <cell r="A287">
            <v>3060</v>
          </cell>
          <cell r="C287">
            <v>110</v>
          </cell>
          <cell r="G287">
            <v>-17338.03</v>
          </cell>
        </row>
        <row r="288">
          <cell r="A288">
            <v>3060</v>
          </cell>
          <cell r="C288">
            <v>210</v>
          </cell>
          <cell r="G288">
            <v>-2978.45</v>
          </cell>
        </row>
        <row r="289">
          <cell r="A289" t="str">
            <v>3061R</v>
          </cell>
          <cell r="C289">
            <v>112</v>
          </cell>
          <cell r="G289">
            <v>-330286.96000000002</v>
          </cell>
        </row>
        <row r="290">
          <cell r="A290" t="str">
            <v>3061RD</v>
          </cell>
          <cell r="C290">
            <v>112</v>
          </cell>
          <cell r="G290">
            <v>7652.18</v>
          </cell>
        </row>
        <row r="291">
          <cell r="A291" t="str">
            <v>3063R</v>
          </cell>
          <cell r="C291">
            <v>112</v>
          </cell>
          <cell r="G291">
            <v>0</v>
          </cell>
        </row>
        <row r="292">
          <cell r="A292" t="str">
            <v>3063RD</v>
          </cell>
          <cell r="C292">
            <v>112</v>
          </cell>
          <cell r="G292">
            <v>0</v>
          </cell>
        </row>
        <row r="293">
          <cell r="A293" t="str">
            <v>3064R</v>
          </cell>
          <cell r="C293">
            <v>112</v>
          </cell>
          <cell r="G293">
            <v>0</v>
          </cell>
        </row>
        <row r="294">
          <cell r="A294" t="str">
            <v>3064RD</v>
          </cell>
          <cell r="C294">
            <v>112</v>
          </cell>
          <cell r="G294">
            <v>0</v>
          </cell>
        </row>
        <row r="295">
          <cell r="A295" t="str">
            <v>3070R</v>
          </cell>
          <cell r="C295">
            <v>112</v>
          </cell>
          <cell r="G295">
            <v>-369739.12</v>
          </cell>
        </row>
        <row r="296">
          <cell r="A296" t="str">
            <v>3070RD</v>
          </cell>
          <cell r="C296">
            <v>112</v>
          </cell>
          <cell r="G296">
            <v>3043.48</v>
          </cell>
        </row>
        <row r="297">
          <cell r="A297" t="str">
            <v>3071R</v>
          </cell>
          <cell r="C297">
            <v>112</v>
          </cell>
          <cell r="G297">
            <v>0</v>
          </cell>
        </row>
        <row r="298">
          <cell r="A298" t="str">
            <v>3071RD</v>
          </cell>
          <cell r="C298">
            <v>112</v>
          </cell>
          <cell r="G298">
            <v>0</v>
          </cell>
        </row>
        <row r="299">
          <cell r="A299" t="str">
            <v>3074R</v>
          </cell>
          <cell r="C299">
            <v>112</v>
          </cell>
          <cell r="G299">
            <v>-293958.36</v>
          </cell>
        </row>
        <row r="300">
          <cell r="A300" t="str">
            <v>3074RD</v>
          </cell>
          <cell r="C300">
            <v>112</v>
          </cell>
          <cell r="G300">
            <v>7043.48</v>
          </cell>
        </row>
        <row r="301">
          <cell r="A301" t="str">
            <v>3075R</v>
          </cell>
          <cell r="C301">
            <v>100</v>
          </cell>
          <cell r="G301">
            <v>0</v>
          </cell>
        </row>
        <row r="302">
          <cell r="A302" t="str">
            <v>3075R</v>
          </cell>
          <cell r="C302">
            <v>200</v>
          </cell>
          <cell r="G302">
            <v>-4691.38</v>
          </cell>
        </row>
        <row r="303">
          <cell r="A303" t="str">
            <v>3080R</v>
          </cell>
          <cell r="C303">
            <v>100</v>
          </cell>
          <cell r="G303">
            <v>-1579.6</v>
          </cell>
        </row>
        <row r="304">
          <cell r="A304" t="str">
            <v>3080R</v>
          </cell>
          <cell r="C304">
            <v>110</v>
          </cell>
          <cell r="G304">
            <v>0</v>
          </cell>
        </row>
        <row r="305">
          <cell r="A305" t="str">
            <v>3080R</v>
          </cell>
          <cell r="C305">
            <v>200</v>
          </cell>
          <cell r="G305">
            <v>-1207.19</v>
          </cell>
        </row>
        <row r="306">
          <cell r="A306" t="str">
            <v>3080R</v>
          </cell>
          <cell r="C306">
            <v>210</v>
          </cell>
          <cell r="G306">
            <v>0</v>
          </cell>
        </row>
        <row r="307">
          <cell r="A307" t="str">
            <v>3080RD</v>
          </cell>
          <cell r="C307">
            <v>200</v>
          </cell>
          <cell r="G307">
            <v>0</v>
          </cell>
        </row>
        <row r="308">
          <cell r="A308" t="str">
            <v>3080RD</v>
          </cell>
          <cell r="C308">
            <v>210</v>
          </cell>
          <cell r="G308">
            <v>0</v>
          </cell>
        </row>
        <row r="309">
          <cell r="A309" t="str">
            <v>3082R</v>
          </cell>
          <cell r="C309">
            <v>112</v>
          </cell>
          <cell r="G309">
            <v>-252239.13</v>
          </cell>
        </row>
        <row r="310">
          <cell r="A310" t="str">
            <v>3082rd</v>
          </cell>
          <cell r="C310">
            <v>112</v>
          </cell>
          <cell r="G310">
            <v>2869.57</v>
          </cell>
        </row>
        <row r="311">
          <cell r="A311" t="str">
            <v>3083R</v>
          </cell>
          <cell r="C311">
            <v>100</v>
          </cell>
          <cell r="G311">
            <v>-831.43</v>
          </cell>
        </row>
        <row r="312">
          <cell r="A312" t="str">
            <v>3083R</v>
          </cell>
          <cell r="C312">
            <v>110</v>
          </cell>
          <cell r="G312">
            <v>0</v>
          </cell>
        </row>
        <row r="313">
          <cell r="A313" t="str">
            <v>3083R</v>
          </cell>
          <cell r="C313">
            <v>200</v>
          </cell>
          <cell r="G313">
            <v>0</v>
          </cell>
        </row>
        <row r="314">
          <cell r="A314" t="str">
            <v>3083R</v>
          </cell>
          <cell r="C314">
            <v>210</v>
          </cell>
          <cell r="G314">
            <v>0</v>
          </cell>
        </row>
        <row r="315">
          <cell r="A315" t="str">
            <v>3083RD</v>
          </cell>
          <cell r="C315">
            <v>110</v>
          </cell>
          <cell r="G315">
            <v>0</v>
          </cell>
        </row>
        <row r="316">
          <cell r="A316" t="str">
            <v>3083RD</v>
          </cell>
          <cell r="C316">
            <v>210</v>
          </cell>
          <cell r="G316">
            <v>0</v>
          </cell>
        </row>
        <row r="317">
          <cell r="A317" t="str">
            <v>3085R</v>
          </cell>
          <cell r="C317">
            <v>100</v>
          </cell>
          <cell r="G317">
            <v>-9452.24</v>
          </cell>
        </row>
        <row r="318">
          <cell r="A318" t="str">
            <v>3085R</v>
          </cell>
          <cell r="C318">
            <v>110</v>
          </cell>
          <cell r="G318">
            <v>0</v>
          </cell>
        </row>
        <row r="319">
          <cell r="A319" t="str">
            <v>3085R</v>
          </cell>
          <cell r="C319">
            <v>200</v>
          </cell>
          <cell r="G319">
            <v>-7009.98</v>
          </cell>
        </row>
        <row r="320">
          <cell r="A320" t="str">
            <v>3085R</v>
          </cell>
          <cell r="C320">
            <v>210</v>
          </cell>
          <cell r="G320">
            <v>-40588.21</v>
          </cell>
        </row>
        <row r="321">
          <cell r="A321" t="str">
            <v>3085RD</v>
          </cell>
          <cell r="C321">
            <v>110</v>
          </cell>
          <cell r="G321">
            <v>0</v>
          </cell>
        </row>
        <row r="322">
          <cell r="A322" t="str">
            <v>3085RD</v>
          </cell>
          <cell r="C322">
            <v>210</v>
          </cell>
          <cell r="G322">
            <v>0</v>
          </cell>
        </row>
        <row r="323">
          <cell r="A323" t="str">
            <v>3087R</v>
          </cell>
          <cell r="C323">
            <v>100</v>
          </cell>
          <cell r="G323">
            <v>-7395.39</v>
          </cell>
        </row>
        <row r="324">
          <cell r="A324" t="str">
            <v>3087R</v>
          </cell>
          <cell r="C324">
            <v>110</v>
          </cell>
          <cell r="G324">
            <v>0</v>
          </cell>
        </row>
        <row r="325">
          <cell r="A325" t="str">
            <v>3087R</v>
          </cell>
          <cell r="C325">
            <v>200</v>
          </cell>
          <cell r="G325">
            <v>-3234.11</v>
          </cell>
        </row>
        <row r="326">
          <cell r="A326" t="str">
            <v>3087R</v>
          </cell>
          <cell r="C326">
            <v>210</v>
          </cell>
          <cell r="G326">
            <v>0</v>
          </cell>
        </row>
        <row r="327">
          <cell r="A327" t="str">
            <v>3087RD</v>
          </cell>
          <cell r="C327">
            <v>110</v>
          </cell>
          <cell r="G327">
            <v>0</v>
          </cell>
        </row>
        <row r="328">
          <cell r="A328" t="str">
            <v>3087RD</v>
          </cell>
          <cell r="C328">
            <v>210</v>
          </cell>
          <cell r="G328">
            <v>0</v>
          </cell>
        </row>
        <row r="329">
          <cell r="A329" t="str">
            <v>3088R</v>
          </cell>
          <cell r="C329">
            <v>100</v>
          </cell>
          <cell r="G329">
            <v>0</v>
          </cell>
        </row>
        <row r="330">
          <cell r="A330" t="str">
            <v>3088R</v>
          </cell>
          <cell r="C330">
            <v>110</v>
          </cell>
          <cell r="G330">
            <v>0</v>
          </cell>
        </row>
        <row r="331">
          <cell r="A331" t="str">
            <v>3088R</v>
          </cell>
          <cell r="C331">
            <v>200</v>
          </cell>
          <cell r="G331">
            <v>0</v>
          </cell>
        </row>
        <row r="332">
          <cell r="A332" t="str">
            <v>3088R</v>
          </cell>
          <cell r="C332">
            <v>210</v>
          </cell>
          <cell r="G332">
            <v>0</v>
          </cell>
        </row>
        <row r="333">
          <cell r="A333" t="str">
            <v>3088RD</v>
          </cell>
          <cell r="C333">
            <v>210</v>
          </cell>
          <cell r="G333">
            <v>0</v>
          </cell>
        </row>
        <row r="334">
          <cell r="A334" t="str">
            <v>6002R#</v>
          </cell>
          <cell r="C334">
            <v>110</v>
          </cell>
          <cell r="G334">
            <v>0</v>
          </cell>
        </row>
        <row r="335">
          <cell r="A335" t="str">
            <v>6002R#</v>
          </cell>
          <cell r="C335">
            <v>210</v>
          </cell>
          <cell r="G335">
            <v>0</v>
          </cell>
        </row>
        <row r="336">
          <cell r="A336" t="str">
            <v>6004R#</v>
          </cell>
          <cell r="C336">
            <v>110</v>
          </cell>
          <cell r="G336">
            <v>0</v>
          </cell>
        </row>
        <row r="337">
          <cell r="A337" t="str">
            <v>6006R#</v>
          </cell>
          <cell r="C337">
            <v>110</v>
          </cell>
          <cell r="G337">
            <v>1</v>
          </cell>
        </row>
        <row r="338">
          <cell r="A338" t="str">
            <v>6006R#</v>
          </cell>
          <cell r="C338">
            <v>210</v>
          </cell>
          <cell r="G338">
            <v>0</v>
          </cell>
        </row>
        <row r="339">
          <cell r="A339" t="str">
            <v>6007R#</v>
          </cell>
          <cell r="C339">
            <v>210</v>
          </cell>
          <cell r="G339">
            <v>0</v>
          </cell>
        </row>
        <row r="340">
          <cell r="A340" t="str">
            <v>6008R#</v>
          </cell>
          <cell r="C340">
            <v>110</v>
          </cell>
          <cell r="G340">
            <v>0</v>
          </cell>
        </row>
        <row r="341">
          <cell r="A341" t="str">
            <v>6008R#</v>
          </cell>
          <cell r="C341">
            <v>210</v>
          </cell>
          <cell r="G341">
            <v>1</v>
          </cell>
        </row>
        <row r="342">
          <cell r="A342" t="str">
            <v>6010R#</v>
          </cell>
          <cell r="C342">
            <v>110</v>
          </cell>
          <cell r="G342">
            <v>0</v>
          </cell>
        </row>
        <row r="343">
          <cell r="A343" t="str">
            <v>6011R#</v>
          </cell>
          <cell r="C343">
            <v>110</v>
          </cell>
          <cell r="G343">
            <v>0</v>
          </cell>
        </row>
        <row r="344">
          <cell r="A344" t="str">
            <v>6037R#</v>
          </cell>
          <cell r="C344">
            <v>110</v>
          </cell>
          <cell r="G344">
            <v>0</v>
          </cell>
        </row>
        <row r="345">
          <cell r="A345" t="str">
            <v>6039R#</v>
          </cell>
          <cell r="C345">
            <v>112</v>
          </cell>
          <cell r="G345">
            <v>0</v>
          </cell>
        </row>
        <row r="346">
          <cell r="A346" t="str">
            <v>6040R#</v>
          </cell>
          <cell r="C346">
            <v>112</v>
          </cell>
          <cell r="G346">
            <v>2</v>
          </cell>
        </row>
        <row r="347">
          <cell r="A347" t="str">
            <v>6042R#</v>
          </cell>
          <cell r="C347">
            <v>112</v>
          </cell>
          <cell r="G347">
            <v>3</v>
          </cell>
        </row>
        <row r="348">
          <cell r="A348" t="str">
            <v>6046R#</v>
          </cell>
          <cell r="C348">
            <v>112</v>
          </cell>
          <cell r="G348">
            <v>0</v>
          </cell>
        </row>
        <row r="349">
          <cell r="A349" t="str">
            <v>6048R#</v>
          </cell>
          <cell r="C349">
            <v>112</v>
          </cell>
          <cell r="G349">
            <v>0</v>
          </cell>
        </row>
        <row r="350">
          <cell r="A350" t="str">
            <v>6049R#</v>
          </cell>
          <cell r="C350">
            <v>112</v>
          </cell>
          <cell r="G350">
            <v>2</v>
          </cell>
        </row>
        <row r="351">
          <cell r="A351" t="str">
            <v>6050R#</v>
          </cell>
          <cell r="C351">
            <v>112</v>
          </cell>
          <cell r="G351">
            <v>4</v>
          </cell>
        </row>
        <row r="352">
          <cell r="A352" t="str">
            <v>6051R#</v>
          </cell>
          <cell r="C352">
            <v>112</v>
          </cell>
          <cell r="G352">
            <v>0</v>
          </cell>
        </row>
        <row r="353">
          <cell r="A353" t="str">
            <v>6052R#</v>
          </cell>
          <cell r="C353">
            <v>112</v>
          </cell>
          <cell r="G353">
            <v>0</v>
          </cell>
        </row>
        <row r="354">
          <cell r="A354" t="str">
            <v>6054R#</v>
          </cell>
          <cell r="C354">
            <v>112</v>
          </cell>
          <cell r="G354">
            <v>3</v>
          </cell>
        </row>
        <row r="355">
          <cell r="A355" t="str">
            <v>6060#</v>
          </cell>
          <cell r="C355">
            <v>110</v>
          </cell>
          <cell r="G355">
            <v>7</v>
          </cell>
        </row>
        <row r="356">
          <cell r="A356" t="str">
            <v>6060#</v>
          </cell>
          <cell r="C356">
            <v>210</v>
          </cell>
          <cell r="G356">
            <v>2</v>
          </cell>
        </row>
        <row r="357">
          <cell r="A357" t="str">
            <v>6061R#</v>
          </cell>
          <cell r="C357">
            <v>112</v>
          </cell>
          <cell r="G357">
            <v>2</v>
          </cell>
        </row>
        <row r="358">
          <cell r="A358" t="str">
            <v>6063R#</v>
          </cell>
          <cell r="C358">
            <v>112</v>
          </cell>
          <cell r="G358">
            <v>0</v>
          </cell>
        </row>
        <row r="359">
          <cell r="A359" t="str">
            <v>6070R#</v>
          </cell>
          <cell r="C359">
            <v>112</v>
          </cell>
          <cell r="G359">
            <v>6</v>
          </cell>
        </row>
        <row r="360">
          <cell r="A360" t="str">
            <v>6071R#</v>
          </cell>
          <cell r="C360">
            <v>112</v>
          </cell>
          <cell r="G360">
            <v>0</v>
          </cell>
        </row>
        <row r="361">
          <cell r="A361" t="str">
            <v>6074R#</v>
          </cell>
          <cell r="C361">
            <v>112</v>
          </cell>
          <cell r="G361">
            <v>3</v>
          </cell>
        </row>
        <row r="362">
          <cell r="A362" t="str">
            <v>6080R#</v>
          </cell>
          <cell r="C362">
            <v>110</v>
          </cell>
          <cell r="G362">
            <v>0</v>
          </cell>
        </row>
        <row r="363">
          <cell r="A363" t="str">
            <v>6080R#</v>
          </cell>
          <cell r="C363">
            <v>210</v>
          </cell>
          <cell r="G363">
            <v>0</v>
          </cell>
        </row>
        <row r="364">
          <cell r="A364" t="str">
            <v>6082R#</v>
          </cell>
          <cell r="C364">
            <v>112</v>
          </cell>
          <cell r="G364">
            <v>2</v>
          </cell>
        </row>
        <row r="365">
          <cell r="A365" t="str">
            <v>6083R#</v>
          </cell>
          <cell r="C365">
            <v>110</v>
          </cell>
          <cell r="G365">
            <v>0</v>
          </cell>
        </row>
        <row r="366">
          <cell r="A366" t="str">
            <v>6083R#</v>
          </cell>
          <cell r="C366">
            <v>210</v>
          </cell>
          <cell r="G366">
            <v>0</v>
          </cell>
        </row>
        <row r="367">
          <cell r="A367" t="str">
            <v>6085R#</v>
          </cell>
          <cell r="C367">
            <v>110</v>
          </cell>
          <cell r="G367">
            <v>0</v>
          </cell>
        </row>
        <row r="368">
          <cell r="A368" t="str">
            <v>6085R#</v>
          </cell>
          <cell r="C368">
            <v>210</v>
          </cell>
          <cell r="G368">
            <v>1</v>
          </cell>
        </row>
        <row r="369">
          <cell r="A369" t="str">
            <v>6087R#</v>
          </cell>
          <cell r="C369">
            <v>110</v>
          </cell>
          <cell r="G369">
            <v>0</v>
          </cell>
        </row>
        <row r="370">
          <cell r="A370" t="str">
            <v>6087R#</v>
          </cell>
          <cell r="C370">
            <v>210</v>
          </cell>
          <cell r="G370">
            <v>0</v>
          </cell>
        </row>
        <row r="371">
          <cell r="A371" t="str">
            <v>6088R#</v>
          </cell>
          <cell r="C371">
            <v>110</v>
          </cell>
          <cell r="G371">
            <v>0</v>
          </cell>
        </row>
        <row r="372">
          <cell r="A372" t="str">
            <v>6088R#</v>
          </cell>
          <cell r="C372">
            <v>210</v>
          </cell>
          <cell r="G372">
            <v>0</v>
          </cell>
        </row>
        <row r="373">
          <cell r="A373" t="str">
            <v>6142#</v>
          </cell>
          <cell r="C373">
            <v>100</v>
          </cell>
          <cell r="G373">
            <v>71</v>
          </cell>
        </row>
        <row r="374">
          <cell r="A374" t="str">
            <v>6142#</v>
          </cell>
          <cell r="C374">
            <v>200</v>
          </cell>
          <cell r="G374">
            <v>69</v>
          </cell>
        </row>
        <row r="375">
          <cell r="A375" t="str">
            <v>3165R</v>
          </cell>
          <cell r="C375">
            <v>160</v>
          </cell>
          <cell r="G375">
            <v>-17928.39</v>
          </cell>
        </row>
        <row r="376">
          <cell r="A376" t="str">
            <v>3165R</v>
          </cell>
          <cell r="C376">
            <v>162</v>
          </cell>
          <cell r="G376">
            <v>-21579.32</v>
          </cell>
        </row>
        <row r="377">
          <cell r="A377" t="str">
            <v>3165R</v>
          </cell>
          <cell r="C377">
            <v>260</v>
          </cell>
          <cell r="G377">
            <v>-44091.32</v>
          </cell>
        </row>
        <row r="378">
          <cell r="A378" t="str">
            <v>3175R</v>
          </cell>
          <cell r="C378">
            <v>160</v>
          </cell>
          <cell r="G378">
            <v>-2925</v>
          </cell>
        </row>
        <row r="379">
          <cell r="A379" t="str">
            <v>3175R</v>
          </cell>
          <cell r="C379">
            <v>162</v>
          </cell>
          <cell r="G379">
            <v>-975</v>
          </cell>
        </row>
        <row r="380">
          <cell r="A380" t="str">
            <v>3175R</v>
          </cell>
          <cell r="C380">
            <v>260</v>
          </cell>
          <cell r="G380">
            <v>-3431.54</v>
          </cell>
        </row>
        <row r="381">
          <cell r="A381" t="str">
            <v>3180R</v>
          </cell>
          <cell r="C381">
            <v>160</v>
          </cell>
          <cell r="G381">
            <v>-34947.82</v>
          </cell>
        </row>
        <row r="382">
          <cell r="A382" t="str">
            <v>3180R</v>
          </cell>
          <cell r="C382">
            <v>260</v>
          </cell>
          <cell r="G382">
            <v>-20226.060000000001</v>
          </cell>
        </row>
        <row r="383">
          <cell r="A383">
            <v>3190</v>
          </cell>
          <cell r="C383">
            <v>160</v>
          </cell>
          <cell r="G383">
            <v>-13414.78</v>
          </cell>
        </row>
        <row r="384">
          <cell r="A384">
            <v>3190</v>
          </cell>
          <cell r="C384">
            <v>162</v>
          </cell>
          <cell r="G384">
            <v>-11939.2</v>
          </cell>
        </row>
        <row r="385">
          <cell r="A385">
            <v>3190</v>
          </cell>
          <cell r="C385">
            <v>260</v>
          </cell>
          <cell r="G385">
            <v>-8255.65</v>
          </cell>
        </row>
        <row r="386">
          <cell r="A386">
            <v>3195</v>
          </cell>
          <cell r="C386">
            <v>160</v>
          </cell>
          <cell r="G386">
            <v>-210</v>
          </cell>
        </row>
        <row r="387">
          <cell r="A387">
            <v>3195</v>
          </cell>
          <cell r="C387">
            <v>162</v>
          </cell>
          <cell r="G387">
            <v>0</v>
          </cell>
        </row>
        <row r="388">
          <cell r="A388">
            <v>3195</v>
          </cell>
          <cell r="C388">
            <v>260</v>
          </cell>
          <cell r="G388">
            <v>0</v>
          </cell>
        </row>
        <row r="389">
          <cell r="A389">
            <v>3260</v>
          </cell>
          <cell r="C389">
            <v>160</v>
          </cell>
          <cell r="G389">
            <v>-12114.48</v>
          </cell>
        </row>
        <row r="390">
          <cell r="A390">
            <v>3260</v>
          </cell>
          <cell r="C390">
            <v>162</v>
          </cell>
          <cell r="G390">
            <v>0</v>
          </cell>
        </row>
        <row r="391">
          <cell r="A391">
            <v>3260</v>
          </cell>
          <cell r="C391">
            <v>260</v>
          </cell>
          <cell r="G391">
            <v>-8747.68</v>
          </cell>
        </row>
        <row r="392">
          <cell r="A392">
            <v>3261</v>
          </cell>
          <cell r="C392">
            <v>160</v>
          </cell>
          <cell r="G392">
            <v>-5135.26</v>
          </cell>
        </row>
        <row r="393">
          <cell r="A393">
            <v>3270</v>
          </cell>
          <cell r="C393">
            <v>160</v>
          </cell>
          <cell r="G393">
            <v>-2681.25</v>
          </cell>
        </row>
        <row r="394">
          <cell r="A394">
            <v>3270</v>
          </cell>
          <cell r="C394">
            <v>162</v>
          </cell>
          <cell r="G394">
            <v>-487.5</v>
          </cell>
        </row>
        <row r="395">
          <cell r="A395">
            <v>3270</v>
          </cell>
          <cell r="C395">
            <v>260</v>
          </cell>
          <cell r="G395">
            <v>-3431.53</v>
          </cell>
        </row>
        <row r="396">
          <cell r="A396">
            <v>3272</v>
          </cell>
          <cell r="C396">
            <v>160</v>
          </cell>
          <cell r="G396">
            <v>-2681.25</v>
          </cell>
        </row>
        <row r="397">
          <cell r="A397">
            <v>3275</v>
          </cell>
          <cell r="C397">
            <v>160</v>
          </cell>
          <cell r="G397">
            <v>-6656.07</v>
          </cell>
        </row>
        <row r="398">
          <cell r="A398">
            <v>3275</v>
          </cell>
          <cell r="C398">
            <v>162</v>
          </cell>
          <cell r="G398">
            <v>-1986.21</v>
          </cell>
        </row>
        <row r="399">
          <cell r="A399">
            <v>3275</v>
          </cell>
          <cell r="C399">
            <v>170</v>
          </cell>
          <cell r="G399">
            <v>0</v>
          </cell>
        </row>
        <row r="400">
          <cell r="A400">
            <v>3275</v>
          </cell>
          <cell r="C400">
            <v>260</v>
          </cell>
          <cell r="G400">
            <v>-2711.29</v>
          </cell>
        </row>
        <row r="401">
          <cell r="A401">
            <v>3276</v>
          </cell>
          <cell r="C401">
            <v>160</v>
          </cell>
          <cell r="G401">
            <v>-764.36</v>
          </cell>
        </row>
        <row r="402">
          <cell r="A402">
            <v>3280</v>
          </cell>
          <cell r="C402">
            <v>160</v>
          </cell>
          <cell r="G402">
            <v>0</v>
          </cell>
        </row>
        <row r="403">
          <cell r="A403">
            <v>3290</v>
          </cell>
          <cell r="C403">
            <v>160</v>
          </cell>
          <cell r="G403">
            <v>-1557.84</v>
          </cell>
        </row>
        <row r="404">
          <cell r="A404">
            <v>3290</v>
          </cell>
          <cell r="C404">
            <v>162</v>
          </cell>
          <cell r="G404">
            <v>0</v>
          </cell>
        </row>
        <row r="405">
          <cell r="A405">
            <v>3290</v>
          </cell>
          <cell r="C405">
            <v>260</v>
          </cell>
          <cell r="G405">
            <v>1039.1300000000001</v>
          </cell>
        </row>
        <row r="406">
          <cell r="A406">
            <v>3291</v>
          </cell>
          <cell r="C406">
            <v>160</v>
          </cell>
          <cell r="G406">
            <v>-2723.83</v>
          </cell>
        </row>
        <row r="407">
          <cell r="A407">
            <v>3295</v>
          </cell>
          <cell r="C407">
            <v>160</v>
          </cell>
          <cell r="G407">
            <v>-1462.56</v>
          </cell>
        </row>
        <row r="408">
          <cell r="A408">
            <v>3295</v>
          </cell>
          <cell r="C408">
            <v>162</v>
          </cell>
          <cell r="G408">
            <v>0</v>
          </cell>
        </row>
        <row r="409">
          <cell r="A409">
            <v>3295</v>
          </cell>
          <cell r="C409">
            <v>260</v>
          </cell>
          <cell r="G409">
            <v>0</v>
          </cell>
        </row>
        <row r="410">
          <cell r="A410">
            <v>3296</v>
          </cell>
          <cell r="C410">
            <v>160</v>
          </cell>
          <cell r="G410">
            <v>-2029.07</v>
          </cell>
        </row>
        <row r="411">
          <cell r="A411" t="str">
            <v>4180R</v>
          </cell>
          <cell r="C411">
            <v>160</v>
          </cell>
          <cell r="G411">
            <v>31810.16</v>
          </cell>
        </row>
        <row r="412">
          <cell r="A412" t="str">
            <v>4180R</v>
          </cell>
          <cell r="C412">
            <v>260</v>
          </cell>
          <cell r="G412">
            <v>15271.28</v>
          </cell>
        </row>
        <row r="413">
          <cell r="A413">
            <v>3205</v>
          </cell>
          <cell r="C413">
            <v>121</v>
          </cell>
          <cell r="G413">
            <v>-395127.67</v>
          </cell>
        </row>
        <row r="414">
          <cell r="A414">
            <v>3205</v>
          </cell>
          <cell r="C414">
            <v>220</v>
          </cell>
          <cell r="G414">
            <v>-30869.57</v>
          </cell>
        </row>
        <row r="415">
          <cell r="A415">
            <v>3206</v>
          </cell>
          <cell r="C415">
            <v>121</v>
          </cell>
          <cell r="G415">
            <v>-547132.09</v>
          </cell>
        </row>
        <row r="416">
          <cell r="A416">
            <v>3206</v>
          </cell>
          <cell r="C416">
            <v>220</v>
          </cell>
          <cell r="G416">
            <v>-332174.74</v>
          </cell>
        </row>
        <row r="417">
          <cell r="A417">
            <v>3209</v>
          </cell>
          <cell r="C417">
            <v>120</v>
          </cell>
          <cell r="G417">
            <v>-1237063.19</v>
          </cell>
        </row>
        <row r="418">
          <cell r="A418">
            <v>3209</v>
          </cell>
          <cell r="C418">
            <v>122</v>
          </cell>
          <cell r="G418">
            <v>-271339.14</v>
          </cell>
        </row>
        <row r="419">
          <cell r="A419">
            <v>3209</v>
          </cell>
          <cell r="C419">
            <v>220</v>
          </cell>
          <cell r="G419">
            <v>-369783.48</v>
          </cell>
        </row>
        <row r="420">
          <cell r="A420">
            <v>3211</v>
          </cell>
          <cell r="C420">
            <v>120</v>
          </cell>
          <cell r="G420">
            <v>-30434.78</v>
          </cell>
        </row>
        <row r="421">
          <cell r="A421">
            <v>3211</v>
          </cell>
          <cell r="C421">
            <v>122</v>
          </cell>
          <cell r="G421">
            <v>0</v>
          </cell>
        </row>
        <row r="422">
          <cell r="A422">
            <v>3211</v>
          </cell>
          <cell r="C422">
            <v>220</v>
          </cell>
          <cell r="G422">
            <v>0</v>
          </cell>
        </row>
        <row r="423">
          <cell r="A423">
            <v>3230</v>
          </cell>
          <cell r="C423">
            <v>120</v>
          </cell>
          <cell r="G423">
            <v>-76869.56</v>
          </cell>
        </row>
        <row r="424">
          <cell r="A424">
            <v>3230</v>
          </cell>
          <cell r="C424">
            <v>121</v>
          </cell>
          <cell r="G424">
            <v>0</v>
          </cell>
        </row>
        <row r="425">
          <cell r="A425">
            <v>3230</v>
          </cell>
          <cell r="C425">
            <v>122</v>
          </cell>
          <cell r="G425">
            <v>0</v>
          </cell>
        </row>
        <row r="426">
          <cell r="A426">
            <v>3230</v>
          </cell>
          <cell r="C426">
            <v>220</v>
          </cell>
          <cell r="G426">
            <v>-5347.83</v>
          </cell>
        </row>
        <row r="427">
          <cell r="A427">
            <v>3232</v>
          </cell>
          <cell r="C427">
            <v>120</v>
          </cell>
          <cell r="G427">
            <v>0</v>
          </cell>
        </row>
        <row r="428">
          <cell r="A428">
            <v>3232</v>
          </cell>
          <cell r="C428">
            <v>220</v>
          </cell>
          <cell r="G428">
            <v>0</v>
          </cell>
        </row>
        <row r="429">
          <cell r="A429" t="str">
            <v>6205#</v>
          </cell>
          <cell r="C429">
            <v>121</v>
          </cell>
          <cell r="G429">
            <v>11</v>
          </cell>
        </row>
        <row r="430">
          <cell r="A430" t="str">
            <v>6205#</v>
          </cell>
          <cell r="C430">
            <v>220</v>
          </cell>
          <cell r="G430">
            <v>1</v>
          </cell>
        </row>
        <row r="431">
          <cell r="A431" t="str">
            <v>6206#</v>
          </cell>
          <cell r="C431">
            <v>121</v>
          </cell>
          <cell r="G431">
            <v>22</v>
          </cell>
        </row>
        <row r="432">
          <cell r="A432" t="str">
            <v>6206#</v>
          </cell>
          <cell r="C432">
            <v>220</v>
          </cell>
          <cell r="G432">
            <v>14</v>
          </cell>
        </row>
        <row r="433">
          <cell r="A433" t="str">
            <v>6209#</v>
          </cell>
          <cell r="C433">
            <v>120</v>
          </cell>
          <cell r="G433">
            <v>40</v>
          </cell>
        </row>
        <row r="434">
          <cell r="A434" t="str">
            <v>6209#</v>
          </cell>
          <cell r="C434">
            <v>122</v>
          </cell>
          <cell r="G434">
            <v>5</v>
          </cell>
        </row>
        <row r="435">
          <cell r="A435" t="str">
            <v>6209#</v>
          </cell>
          <cell r="C435">
            <v>220</v>
          </cell>
          <cell r="G435">
            <v>14</v>
          </cell>
        </row>
        <row r="436">
          <cell r="A436" t="str">
            <v>6211#</v>
          </cell>
          <cell r="C436">
            <v>120</v>
          </cell>
          <cell r="G436">
            <v>1</v>
          </cell>
        </row>
        <row r="437">
          <cell r="A437" t="str">
            <v>6211#</v>
          </cell>
          <cell r="C437">
            <v>122</v>
          </cell>
          <cell r="G437">
            <v>0</v>
          </cell>
        </row>
        <row r="438">
          <cell r="A438" t="str">
            <v>6211#</v>
          </cell>
          <cell r="C438">
            <v>220</v>
          </cell>
          <cell r="G438">
            <v>0</v>
          </cell>
        </row>
        <row r="439">
          <cell r="A439" t="str">
            <v>6230#</v>
          </cell>
          <cell r="C439">
            <v>120</v>
          </cell>
          <cell r="G439">
            <v>8</v>
          </cell>
        </row>
        <row r="440">
          <cell r="A440" t="str">
            <v>6230#</v>
          </cell>
          <cell r="C440">
            <v>121</v>
          </cell>
          <cell r="G440">
            <v>0</v>
          </cell>
        </row>
        <row r="441">
          <cell r="A441" t="str">
            <v>6230#</v>
          </cell>
          <cell r="C441">
            <v>122</v>
          </cell>
          <cell r="G441">
            <v>0</v>
          </cell>
        </row>
        <row r="442">
          <cell r="A442" t="str">
            <v>6230#</v>
          </cell>
          <cell r="C442">
            <v>220</v>
          </cell>
          <cell r="G442">
            <v>3</v>
          </cell>
        </row>
        <row r="443">
          <cell r="A443" t="str">
            <v>6232#</v>
          </cell>
          <cell r="C443">
            <v>120</v>
          </cell>
          <cell r="G443">
            <v>0</v>
          </cell>
        </row>
        <row r="444">
          <cell r="A444" t="str">
            <v>6232#</v>
          </cell>
          <cell r="C444">
            <v>220</v>
          </cell>
          <cell r="G444">
            <v>0</v>
          </cell>
        </row>
        <row r="445">
          <cell r="A445">
            <v>3300</v>
          </cell>
          <cell r="C445">
            <v>140</v>
          </cell>
          <cell r="G445">
            <v>-109369.78</v>
          </cell>
        </row>
        <row r="446">
          <cell r="A446">
            <v>3300</v>
          </cell>
          <cell r="C446">
            <v>142</v>
          </cell>
          <cell r="G446">
            <v>-14895.39</v>
          </cell>
        </row>
        <row r="447">
          <cell r="A447">
            <v>3300</v>
          </cell>
          <cell r="C447">
            <v>147</v>
          </cell>
          <cell r="G447">
            <v>0</v>
          </cell>
        </row>
        <row r="448">
          <cell r="A448">
            <v>3300</v>
          </cell>
          <cell r="C448">
            <v>150</v>
          </cell>
          <cell r="G448">
            <v>-1728.25</v>
          </cell>
        </row>
        <row r="449">
          <cell r="A449">
            <v>3300</v>
          </cell>
          <cell r="C449">
            <v>170</v>
          </cell>
          <cell r="G449">
            <v>0</v>
          </cell>
        </row>
        <row r="450">
          <cell r="A450">
            <v>3300</v>
          </cell>
          <cell r="C450">
            <v>240</v>
          </cell>
          <cell r="G450">
            <v>-70566.28</v>
          </cell>
        </row>
        <row r="451">
          <cell r="A451">
            <v>3300</v>
          </cell>
          <cell r="C451">
            <v>340</v>
          </cell>
          <cell r="G451">
            <v>-45192.51</v>
          </cell>
        </row>
        <row r="452">
          <cell r="A452">
            <v>3300</v>
          </cell>
          <cell r="C452">
            <v>440</v>
          </cell>
          <cell r="G452">
            <v>-17086.150000000001</v>
          </cell>
        </row>
        <row r="453">
          <cell r="A453" t="str">
            <v>3300#</v>
          </cell>
          <cell r="C453">
            <v>140</v>
          </cell>
          <cell r="G453">
            <v>437</v>
          </cell>
        </row>
        <row r="454">
          <cell r="A454" t="str">
            <v>3300#</v>
          </cell>
          <cell r="C454">
            <v>142</v>
          </cell>
          <cell r="G454">
            <v>55</v>
          </cell>
        </row>
        <row r="455">
          <cell r="A455" t="str">
            <v>3300#</v>
          </cell>
          <cell r="C455">
            <v>147</v>
          </cell>
          <cell r="G455">
            <v>0</v>
          </cell>
        </row>
        <row r="456">
          <cell r="A456" t="str">
            <v>3300#</v>
          </cell>
          <cell r="C456">
            <v>150</v>
          </cell>
          <cell r="G456">
            <v>3</v>
          </cell>
        </row>
        <row r="457">
          <cell r="A457" t="str">
            <v>3300#</v>
          </cell>
          <cell r="C457">
            <v>170</v>
          </cell>
          <cell r="G457">
            <v>0</v>
          </cell>
        </row>
        <row r="458">
          <cell r="A458" t="str">
            <v>3300#</v>
          </cell>
          <cell r="C458">
            <v>240</v>
          </cell>
          <cell r="G458">
            <v>288</v>
          </cell>
        </row>
        <row r="459">
          <cell r="A459" t="str">
            <v>3300#</v>
          </cell>
          <cell r="C459">
            <v>340</v>
          </cell>
          <cell r="G459">
            <v>184</v>
          </cell>
        </row>
        <row r="460">
          <cell r="A460" t="str">
            <v>3300#</v>
          </cell>
          <cell r="C460">
            <v>440</v>
          </cell>
          <cell r="G460">
            <v>68</v>
          </cell>
        </row>
        <row r="461">
          <cell r="A461">
            <v>3301</v>
          </cell>
          <cell r="C461">
            <v>140</v>
          </cell>
          <cell r="G461">
            <v>-13621.12</v>
          </cell>
        </row>
        <row r="462">
          <cell r="A462">
            <v>3301</v>
          </cell>
          <cell r="C462">
            <v>142</v>
          </cell>
          <cell r="G462">
            <v>-15594.43</v>
          </cell>
        </row>
        <row r="463">
          <cell r="A463">
            <v>3301</v>
          </cell>
          <cell r="C463">
            <v>147</v>
          </cell>
          <cell r="G463">
            <v>0</v>
          </cell>
        </row>
        <row r="464">
          <cell r="A464">
            <v>3301</v>
          </cell>
          <cell r="C464">
            <v>240</v>
          </cell>
          <cell r="G464">
            <v>-7987.23</v>
          </cell>
        </row>
        <row r="465">
          <cell r="A465">
            <v>3301</v>
          </cell>
          <cell r="C465">
            <v>340</v>
          </cell>
          <cell r="G465">
            <v>-2244.04</v>
          </cell>
        </row>
        <row r="466">
          <cell r="A466">
            <v>3301</v>
          </cell>
          <cell r="C466">
            <v>440</v>
          </cell>
          <cell r="G466">
            <v>-1378.1</v>
          </cell>
        </row>
        <row r="467">
          <cell r="A467" t="str">
            <v>3301#</v>
          </cell>
          <cell r="C467">
            <v>140</v>
          </cell>
          <cell r="G467">
            <v>87</v>
          </cell>
        </row>
        <row r="468">
          <cell r="A468" t="str">
            <v>3301#</v>
          </cell>
          <cell r="C468">
            <v>142</v>
          </cell>
          <cell r="G468">
            <v>85</v>
          </cell>
        </row>
        <row r="469">
          <cell r="A469" t="str">
            <v>3301#</v>
          </cell>
          <cell r="C469">
            <v>147</v>
          </cell>
          <cell r="G469">
            <v>0</v>
          </cell>
        </row>
        <row r="470">
          <cell r="A470" t="str">
            <v>3301#</v>
          </cell>
          <cell r="C470">
            <v>240</v>
          </cell>
          <cell r="G470">
            <v>64</v>
          </cell>
        </row>
        <row r="471">
          <cell r="A471" t="str">
            <v>3301#</v>
          </cell>
          <cell r="C471">
            <v>340</v>
          </cell>
          <cell r="G471">
            <v>21</v>
          </cell>
        </row>
        <row r="472">
          <cell r="A472" t="str">
            <v>3301#</v>
          </cell>
          <cell r="C472">
            <v>440</v>
          </cell>
          <cell r="G472">
            <v>7</v>
          </cell>
        </row>
        <row r="473">
          <cell r="A473">
            <v>3302</v>
          </cell>
          <cell r="C473">
            <v>140</v>
          </cell>
          <cell r="G473">
            <v>-2477.98</v>
          </cell>
        </row>
        <row r="474">
          <cell r="A474">
            <v>3302</v>
          </cell>
          <cell r="C474">
            <v>142</v>
          </cell>
          <cell r="G474">
            <v>-53.75</v>
          </cell>
        </row>
        <row r="475">
          <cell r="A475">
            <v>3302</v>
          </cell>
          <cell r="C475">
            <v>147</v>
          </cell>
          <cell r="G475">
            <v>0</v>
          </cell>
        </row>
        <row r="476">
          <cell r="A476">
            <v>3302</v>
          </cell>
          <cell r="C476">
            <v>240</v>
          </cell>
          <cell r="G476">
            <v>-274.62</v>
          </cell>
        </row>
        <row r="477">
          <cell r="A477">
            <v>3302</v>
          </cell>
          <cell r="C477">
            <v>340</v>
          </cell>
          <cell r="G477">
            <v>-732.01</v>
          </cell>
        </row>
        <row r="478">
          <cell r="A478">
            <v>3302</v>
          </cell>
          <cell r="C478">
            <v>440</v>
          </cell>
          <cell r="G478">
            <v>-435.65</v>
          </cell>
        </row>
        <row r="479">
          <cell r="A479" t="str">
            <v>3302#</v>
          </cell>
          <cell r="C479">
            <v>140</v>
          </cell>
          <cell r="G479">
            <v>44</v>
          </cell>
        </row>
        <row r="480">
          <cell r="A480" t="str">
            <v>3302#</v>
          </cell>
          <cell r="C480">
            <v>142</v>
          </cell>
          <cell r="G480">
            <v>1</v>
          </cell>
        </row>
        <row r="481">
          <cell r="A481" t="str">
            <v>3302#</v>
          </cell>
          <cell r="C481">
            <v>147</v>
          </cell>
          <cell r="G481">
            <v>0</v>
          </cell>
        </row>
        <row r="482">
          <cell r="A482" t="str">
            <v>3302#</v>
          </cell>
          <cell r="C482">
            <v>240</v>
          </cell>
          <cell r="G482">
            <v>5</v>
          </cell>
        </row>
        <row r="483">
          <cell r="A483" t="str">
            <v>3302#</v>
          </cell>
          <cell r="C483">
            <v>340</v>
          </cell>
          <cell r="G483">
            <v>13</v>
          </cell>
        </row>
        <row r="484">
          <cell r="A484" t="str">
            <v>3302#</v>
          </cell>
          <cell r="C484">
            <v>440</v>
          </cell>
          <cell r="G484">
            <v>8</v>
          </cell>
        </row>
        <row r="485">
          <cell r="A485">
            <v>3304</v>
          </cell>
          <cell r="C485">
            <v>140</v>
          </cell>
          <cell r="G485">
            <v>-1962.33</v>
          </cell>
        </row>
        <row r="486">
          <cell r="A486">
            <v>3304</v>
          </cell>
          <cell r="C486">
            <v>147</v>
          </cell>
          <cell r="G486">
            <v>0</v>
          </cell>
        </row>
        <row r="487">
          <cell r="A487">
            <v>3304</v>
          </cell>
          <cell r="C487">
            <v>240</v>
          </cell>
          <cell r="G487">
            <v>-837.4</v>
          </cell>
        </row>
        <row r="488">
          <cell r="A488">
            <v>3304</v>
          </cell>
          <cell r="C488">
            <v>340</v>
          </cell>
          <cell r="G488">
            <v>-292.31</v>
          </cell>
        </row>
        <row r="489">
          <cell r="A489">
            <v>3304</v>
          </cell>
          <cell r="C489">
            <v>440</v>
          </cell>
          <cell r="G489">
            <v>-261.67</v>
          </cell>
        </row>
        <row r="490">
          <cell r="A490" t="str">
            <v>3304#</v>
          </cell>
          <cell r="C490">
            <v>140</v>
          </cell>
          <cell r="G490">
            <v>3</v>
          </cell>
        </row>
        <row r="491">
          <cell r="A491" t="str">
            <v>3304#</v>
          </cell>
          <cell r="C491">
            <v>147</v>
          </cell>
          <cell r="G491">
            <v>0</v>
          </cell>
        </row>
        <row r="492">
          <cell r="A492" t="str">
            <v>3304#</v>
          </cell>
          <cell r="C492">
            <v>240</v>
          </cell>
          <cell r="G492">
            <v>7</v>
          </cell>
        </row>
        <row r="493">
          <cell r="A493" t="str">
            <v>3304#</v>
          </cell>
          <cell r="C493">
            <v>340</v>
          </cell>
          <cell r="G493">
            <v>3</v>
          </cell>
        </row>
        <row r="494">
          <cell r="A494" t="str">
            <v>3304#</v>
          </cell>
          <cell r="C494">
            <v>440</v>
          </cell>
          <cell r="G494">
            <v>4</v>
          </cell>
        </row>
        <row r="495">
          <cell r="A495" t="str">
            <v>3305#</v>
          </cell>
          <cell r="C495">
            <v>140</v>
          </cell>
          <cell r="G495">
            <v>0</v>
          </cell>
        </row>
        <row r="496">
          <cell r="A496" t="str">
            <v>3305#</v>
          </cell>
          <cell r="C496">
            <v>147</v>
          </cell>
          <cell r="G496">
            <v>0</v>
          </cell>
        </row>
        <row r="497">
          <cell r="A497" t="str">
            <v>3305#</v>
          </cell>
          <cell r="C497">
            <v>240</v>
          </cell>
          <cell r="G497">
            <v>-26</v>
          </cell>
        </row>
        <row r="498">
          <cell r="A498" t="str">
            <v>3305#</v>
          </cell>
          <cell r="C498">
            <v>340</v>
          </cell>
          <cell r="G498">
            <v>-5</v>
          </cell>
        </row>
        <row r="499">
          <cell r="A499" t="str">
            <v>3305#</v>
          </cell>
          <cell r="C499">
            <v>440</v>
          </cell>
          <cell r="G499">
            <v>0</v>
          </cell>
        </row>
        <row r="500">
          <cell r="A500">
            <v>3312</v>
          </cell>
          <cell r="C500">
            <v>140</v>
          </cell>
          <cell r="G500">
            <v>-2107.1</v>
          </cell>
        </row>
        <row r="501">
          <cell r="A501">
            <v>3312</v>
          </cell>
          <cell r="C501">
            <v>142</v>
          </cell>
          <cell r="G501">
            <v>0</v>
          </cell>
        </row>
        <row r="502">
          <cell r="A502">
            <v>3312</v>
          </cell>
          <cell r="C502">
            <v>147</v>
          </cell>
          <cell r="G502">
            <v>0</v>
          </cell>
        </row>
        <row r="503">
          <cell r="A503">
            <v>3312</v>
          </cell>
          <cell r="C503">
            <v>190</v>
          </cell>
          <cell r="G503">
            <v>0</v>
          </cell>
        </row>
        <row r="504">
          <cell r="A504">
            <v>3312</v>
          </cell>
          <cell r="C504">
            <v>240</v>
          </cell>
          <cell r="G504">
            <v>-657.53</v>
          </cell>
        </row>
        <row r="505">
          <cell r="A505">
            <v>3312</v>
          </cell>
          <cell r="C505">
            <v>340</v>
          </cell>
          <cell r="G505">
            <v>-1459.64</v>
          </cell>
        </row>
        <row r="506">
          <cell r="A506">
            <v>3312</v>
          </cell>
          <cell r="C506">
            <v>440</v>
          </cell>
          <cell r="G506">
            <v>-1658.84</v>
          </cell>
        </row>
        <row r="507">
          <cell r="A507" t="str">
            <v>3312#</v>
          </cell>
          <cell r="C507">
            <v>140</v>
          </cell>
          <cell r="G507">
            <v>9</v>
          </cell>
        </row>
        <row r="508">
          <cell r="A508" t="str">
            <v>3312#</v>
          </cell>
          <cell r="C508">
            <v>142</v>
          </cell>
          <cell r="G508">
            <v>0</v>
          </cell>
        </row>
        <row r="509">
          <cell r="A509" t="str">
            <v>3312#</v>
          </cell>
          <cell r="C509">
            <v>147</v>
          </cell>
          <cell r="G509">
            <v>0</v>
          </cell>
        </row>
        <row r="510">
          <cell r="A510" t="str">
            <v>3312#</v>
          </cell>
          <cell r="C510">
            <v>170</v>
          </cell>
          <cell r="G510">
            <v>0</v>
          </cell>
        </row>
        <row r="511">
          <cell r="A511" t="str">
            <v>3312#</v>
          </cell>
          <cell r="C511">
            <v>340</v>
          </cell>
          <cell r="G511">
            <v>9</v>
          </cell>
        </row>
        <row r="512">
          <cell r="A512" t="str">
            <v>3312#</v>
          </cell>
          <cell r="C512">
            <v>440</v>
          </cell>
          <cell r="G512">
            <v>10</v>
          </cell>
        </row>
        <row r="513">
          <cell r="A513">
            <v>3320</v>
          </cell>
          <cell r="C513">
            <v>140</v>
          </cell>
          <cell r="G513">
            <v>-14169.15</v>
          </cell>
        </row>
        <row r="514">
          <cell r="A514">
            <v>3320</v>
          </cell>
          <cell r="C514">
            <v>142</v>
          </cell>
          <cell r="G514">
            <v>-10726.7</v>
          </cell>
        </row>
        <row r="515">
          <cell r="A515">
            <v>3320</v>
          </cell>
          <cell r="C515">
            <v>147</v>
          </cell>
          <cell r="G515">
            <v>0</v>
          </cell>
        </row>
        <row r="516">
          <cell r="A516">
            <v>3320</v>
          </cell>
          <cell r="C516">
            <v>240</v>
          </cell>
          <cell r="G516">
            <v>-9600.92</v>
          </cell>
        </row>
        <row r="517">
          <cell r="A517">
            <v>3320</v>
          </cell>
          <cell r="C517">
            <v>340</v>
          </cell>
          <cell r="G517">
            <v>-6555.36</v>
          </cell>
        </row>
        <row r="518">
          <cell r="A518">
            <v>3320</v>
          </cell>
          <cell r="C518">
            <v>440</v>
          </cell>
          <cell r="G518">
            <v>-4805.8</v>
          </cell>
        </row>
        <row r="519">
          <cell r="A519" t="str">
            <v>3320#</v>
          </cell>
          <cell r="C519">
            <v>140</v>
          </cell>
          <cell r="G519">
            <v>43</v>
          </cell>
        </row>
        <row r="520">
          <cell r="A520" t="str">
            <v>3320#</v>
          </cell>
          <cell r="C520">
            <v>142</v>
          </cell>
          <cell r="G520">
            <v>60</v>
          </cell>
        </row>
        <row r="521">
          <cell r="A521" t="str">
            <v>3320#</v>
          </cell>
          <cell r="C521">
            <v>147</v>
          </cell>
          <cell r="G521">
            <v>0</v>
          </cell>
        </row>
        <row r="522">
          <cell r="A522" t="str">
            <v>3320#</v>
          </cell>
          <cell r="C522">
            <v>240</v>
          </cell>
          <cell r="G522">
            <v>35</v>
          </cell>
        </row>
        <row r="523">
          <cell r="A523" t="str">
            <v>3320#</v>
          </cell>
          <cell r="C523">
            <v>340</v>
          </cell>
          <cell r="G523">
            <v>22</v>
          </cell>
        </row>
        <row r="524">
          <cell r="A524" t="str">
            <v>3320#</v>
          </cell>
          <cell r="C524">
            <v>440</v>
          </cell>
          <cell r="G524">
            <v>16</v>
          </cell>
        </row>
        <row r="525">
          <cell r="A525">
            <v>3340</v>
          </cell>
          <cell r="C525">
            <v>140</v>
          </cell>
          <cell r="G525">
            <v>-49162.79</v>
          </cell>
        </row>
        <row r="526">
          <cell r="A526">
            <v>3340</v>
          </cell>
          <cell r="C526">
            <v>142</v>
          </cell>
          <cell r="G526">
            <v>-28228.84</v>
          </cell>
        </row>
        <row r="527">
          <cell r="A527">
            <v>3340</v>
          </cell>
          <cell r="C527">
            <v>147</v>
          </cell>
          <cell r="G527">
            <v>-129.35</v>
          </cell>
        </row>
        <row r="528">
          <cell r="A528">
            <v>3340</v>
          </cell>
          <cell r="C528">
            <v>150</v>
          </cell>
          <cell r="G528">
            <v>-10615</v>
          </cell>
        </row>
        <row r="529">
          <cell r="A529">
            <v>3340</v>
          </cell>
          <cell r="C529">
            <v>240</v>
          </cell>
          <cell r="G529">
            <v>-15590.8</v>
          </cell>
        </row>
        <row r="530">
          <cell r="A530">
            <v>3340</v>
          </cell>
          <cell r="C530">
            <v>340</v>
          </cell>
          <cell r="G530">
            <v>-8347.2999999999993</v>
          </cell>
        </row>
        <row r="531">
          <cell r="A531">
            <v>3340</v>
          </cell>
          <cell r="C531">
            <v>440</v>
          </cell>
          <cell r="G531">
            <v>-66104</v>
          </cell>
        </row>
        <row r="532">
          <cell r="A532" t="str">
            <v>3340#</v>
          </cell>
          <cell r="C532">
            <v>140</v>
          </cell>
          <cell r="G532">
            <v>189</v>
          </cell>
        </row>
        <row r="533">
          <cell r="A533" t="str">
            <v>3340#</v>
          </cell>
          <cell r="C533">
            <v>142</v>
          </cell>
          <cell r="G533">
            <v>99</v>
          </cell>
        </row>
        <row r="534">
          <cell r="A534" t="str">
            <v>3340#</v>
          </cell>
          <cell r="C534">
            <v>147</v>
          </cell>
          <cell r="G534">
            <v>1</v>
          </cell>
        </row>
        <row r="535">
          <cell r="A535" t="str">
            <v>3340#</v>
          </cell>
          <cell r="C535">
            <v>150</v>
          </cell>
          <cell r="G535">
            <v>35</v>
          </cell>
        </row>
        <row r="536">
          <cell r="A536" t="str">
            <v>3340#</v>
          </cell>
          <cell r="C536">
            <v>240</v>
          </cell>
          <cell r="G536">
            <v>125</v>
          </cell>
        </row>
        <row r="537">
          <cell r="A537" t="str">
            <v>3340#</v>
          </cell>
          <cell r="C537">
            <v>340</v>
          </cell>
          <cell r="G537">
            <v>51</v>
          </cell>
        </row>
        <row r="538">
          <cell r="A538" t="str">
            <v>3340#</v>
          </cell>
          <cell r="C538">
            <v>440</v>
          </cell>
          <cell r="G538">
            <v>289</v>
          </cell>
        </row>
        <row r="539">
          <cell r="A539">
            <v>3390</v>
          </cell>
          <cell r="C539">
            <v>140</v>
          </cell>
          <cell r="G539">
            <v>-26476.27</v>
          </cell>
        </row>
        <row r="540">
          <cell r="A540">
            <v>3390</v>
          </cell>
          <cell r="C540">
            <v>142</v>
          </cell>
          <cell r="G540">
            <v>-9020.51</v>
          </cell>
        </row>
        <row r="541">
          <cell r="A541">
            <v>3390</v>
          </cell>
          <cell r="C541">
            <v>147</v>
          </cell>
          <cell r="G541">
            <v>-250</v>
          </cell>
        </row>
        <row r="542">
          <cell r="A542">
            <v>3390</v>
          </cell>
          <cell r="C542">
            <v>240</v>
          </cell>
          <cell r="G542">
            <v>-10086.540000000001</v>
          </cell>
        </row>
        <row r="543">
          <cell r="A543">
            <v>3390</v>
          </cell>
          <cell r="C543">
            <v>340</v>
          </cell>
          <cell r="G543">
            <v>-9868.67</v>
          </cell>
        </row>
        <row r="544">
          <cell r="A544">
            <v>3390</v>
          </cell>
          <cell r="C544">
            <v>440</v>
          </cell>
          <cell r="G544">
            <v>-2481.06</v>
          </cell>
        </row>
        <row r="545">
          <cell r="A545" t="str">
            <v>3390#</v>
          </cell>
          <cell r="C545">
            <v>140</v>
          </cell>
          <cell r="G545">
            <v>94</v>
          </cell>
        </row>
        <row r="546">
          <cell r="A546" t="str">
            <v>3390#</v>
          </cell>
          <cell r="C546">
            <v>142</v>
          </cell>
          <cell r="G546">
            <v>21</v>
          </cell>
        </row>
        <row r="547">
          <cell r="A547" t="str">
            <v>3390#</v>
          </cell>
          <cell r="C547">
            <v>147</v>
          </cell>
          <cell r="G547">
            <v>1</v>
          </cell>
        </row>
        <row r="548">
          <cell r="A548" t="str">
            <v>3390#</v>
          </cell>
          <cell r="C548">
            <v>240</v>
          </cell>
          <cell r="G548">
            <v>42</v>
          </cell>
        </row>
        <row r="549">
          <cell r="A549" t="str">
            <v>3390#</v>
          </cell>
          <cell r="C549">
            <v>340</v>
          </cell>
          <cell r="G549">
            <v>32</v>
          </cell>
        </row>
        <row r="550">
          <cell r="A550" t="str">
            <v>3390#</v>
          </cell>
          <cell r="C550">
            <v>440</v>
          </cell>
          <cell r="G550">
            <v>7</v>
          </cell>
        </row>
        <row r="551">
          <cell r="A551">
            <v>3400</v>
          </cell>
          <cell r="C551">
            <v>140</v>
          </cell>
          <cell r="G551">
            <v>-48859.26</v>
          </cell>
        </row>
        <row r="552">
          <cell r="A552">
            <v>3400</v>
          </cell>
          <cell r="C552">
            <v>142</v>
          </cell>
          <cell r="G552">
            <v>-14947.31</v>
          </cell>
        </row>
        <row r="553">
          <cell r="A553">
            <v>3400</v>
          </cell>
          <cell r="C553">
            <v>147</v>
          </cell>
          <cell r="G553">
            <v>0</v>
          </cell>
        </row>
        <row r="554">
          <cell r="A554">
            <v>3400</v>
          </cell>
          <cell r="C554">
            <v>240</v>
          </cell>
          <cell r="G554">
            <v>-36269.01</v>
          </cell>
        </row>
        <row r="555">
          <cell r="A555">
            <v>3400</v>
          </cell>
          <cell r="C555">
            <v>340</v>
          </cell>
          <cell r="G555">
            <v>-16943.89</v>
          </cell>
        </row>
        <row r="556">
          <cell r="A556">
            <v>3400</v>
          </cell>
          <cell r="C556">
            <v>440</v>
          </cell>
          <cell r="G556">
            <v>-7653.26</v>
          </cell>
        </row>
        <row r="557">
          <cell r="A557" t="str">
            <v>3400#</v>
          </cell>
          <cell r="C557">
            <v>140</v>
          </cell>
          <cell r="G557">
            <v>391</v>
          </cell>
        </row>
        <row r="558">
          <cell r="A558" t="str">
            <v>3400#</v>
          </cell>
          <cell r="C558">
            <v>142</v>
          </cell>
          <cell r="G558">
            <v>116</v>
          </cell>
        </row>
        <row r="559">
          <cell r="A559" t="str">
            <v>3400#</v>
          </cell>
          <cell r="C559">
            <v>147</v>
          </cell>
          <cell r="G559">
            <v>0</v>
          </cell>
        </row>
        <row r="560">
          <cell r="A560" t="str">
            <v>3400#</v>
          </cell>
          <cell r="C560">
            <v>240</v>
          </cell>
          <cell r="G560">
            <v>253</v>
          </cell>
        </row>
        <row r="561">
          <cell r="A561" t="str">
            <v>3400#</v>
          </cell>
          <cell r="C561">
            <v>340</v>
          </cell>
          <cell r="G561">
            <v>139</v>
          </cell>
        </row>
        <row r="562">
          <cell r="A562" t="str">
            <v>3400#</v>
          </cell>
          <cell r="C562">
            <v>440</v>
          </cell>
          <cell r="G562">
            <v>56</v>
          </cell>
        </row>
        <row r="563">
          <cell r="A563">
            <v>3410</v>
          </cell>
          <cell r="C563">
            <v>140</v>
          </cell>
          <cell r="G563">
            <v>-3051.48</v>
          </cell>
        </row>
        <row r="564">
          <cell r="A564">
            <v>3410</v>
          </cell>
          <cell r="C564">
            <v>142</v>
          </cell>
          <cell r="G564">
            <v>-15</v>
          </cell>
        </row>
        <row r="565">
          <cell r="A565">
            <v>3410</v>
          </cell>
          <cell r="C565">
            <v>147</v>
          </cell>
          <cell r="G565">
            <v>0</v>
          </cell>
        </row>
        <row r="566">
          <cell r="A566">
            <v>3410</v>
          </cell>
          <cell r="C566">
            <v>440</v>
          </cell>
          <cell r="G566">
            <v>-472.29</v>
          </cell>
        </row>
        <row r="567">
          <cell r="A567" t="str">
            <v>3410#</v>
          </cell>
          <cell r="C567">
            <v>140</v>
          </cell>
          <cell r="G567">
            <v>203</v>
          </cell>
        </row>
        <row r="568">
          <cell r="A568" t="str">
            <v>3410#</v>
          </cell>
          <cell r="C568">
            <v>142</v>
          </cell>
          <cell r="G568">
            <v>1</v>
          </cell>
        </row>
        <row r="569">
          <cell r="A569" t="str">
            <v>3410#</v>
          </cell>
          <cell r="C569">
            <v>147</v>
          </cell>
          <cell r="G569">
            <v>0</v>
          </cell>
        </row>
        <row r="570">
          <cell r="A570" t="str">
            <v>3410#</v>
          </cell>
          <cell r="C570">
            <v>440</v>
          </cell>
          <cell r="G570">
            <v>51</v>
          </cell>
        </row>
        <row r="571">
          <cell r="A571">
            <v>3430</v>
          </cell>
          <cell r="C571">
            <v>140</v>
          </cell>
          <cell r="G571">
            <v>-18.97</v>
          </cell>
        </row>
        <row r="572">
          <cell r="A572">
            <v>3430</v>
          </cell>
          <cell r="C572">
            <v>142</v>
          </cell>
          <cell r="G572">
            <v>-3662.08</v>
          </cell>
        </row>
        <row r="573">
          <cell r="A573">
            <v>3430</v>
          </cell>
          <cell r="C573">
            <v>147</v>
          </cell>
          <cell r="G573">
            <v>0</v>
          </cell>
        </row>
        <row r="574">
          <cell r="A574">
            <v>3430</v>
          </cell>
          <cell r="C574">
            <v>240</v>
          </cell>
          <cell r="G574">
            <v>-1154.6400000000001</v>
          </cell>
        </row>
        <row r="575">
          <cell r="A575">
            <v>3430</v>
          </cell>
          <cell r="C575">
            <v>340</v>
          </cell>
          <cell r="G575">
            <v>-3618.24</v>
          </cell>
        </row>
        <row r="576">
          <cell r="A576">
            <v>3430</v>
          </cell>
          <cell r="C576">
            <v>440</v>
          </cell>
          <cell r="G576">
            <v>-371.5</v>
          </cell>
        </row>
        <row r="577">
          <cell r="A577" t="str">
            <v>3430#</v>
          </cell>
          <cell r="C577">
            <v>140</v>
          </cell>
          <cell r="G577">
            <v>10</v>
          </cell>
        </row>
        <row r="578">
          <cell r="A578" t="str">
            <v>3430#</v>
          </cell>
          <cell r="C578">
            <v>142</v>
          </cell>
          <cell r="G578">
            <v>90</v>
          </cell>
        </row>
        <row r="579">
          <cell r="A579" t="str">
            <v>3430#</v>
          </cell>
          <cell r="C579">
            <v>147</v>
          </cell>
          <cell r="G579">
            <v>0</v>
          </cell>
        </row>
        <row r="580">
          <cell r="A580" t="str">
            <v>3430#</v>
          </cell>
          <cell r="C580">
            <v>240</v>
          </cell>
          <cell r="G580">
            <v>64</v>
          </cell>
        </row>
        <row r="581">
          <cell r="A581" t="str">
            <v>3430#</v>
          </cell>
          <cell r="C581">
            <v>340</v>
          </cell>
          <cell r="G581">
            <v>32</v>
          </cell>
        </row>
        <row r="582">
          <cell r="A582" t="str">
            <v>3430#</v>
          </cell>
          <cell r="C582">
            <v>440</v>
          </cell>
          <cell r="G582">
            <v>49</v>
          </cell>
        </row>
        <row r="583">
          <cell r="A583">
            <v>3160</v>
          </cell>
          <cell r="C583">
            <v>130</v>
          </cell>
          <cell r="G583">
            <v>0</v>
          </cell>
        </row>
        <row r="584">
          <cell r="A584">
            <v>3160</v>
          </cell>
          <cell r="C584">
            <v>230</v>
          </cell>
          <cell r="G584">
            <v>0</v>
          </cell>
        </row>
        <row r="585">
          <cell r="A585">
            <v>3160</v>
          </cell>
          <cell r="C585">
            <v>330</v>
          </cell>
          <cell r="G585">
            <v>0</v>
          </cell>
        </row>
        <row r="586">
          <cell r="A586">
            <v>3160</v>
          </cell>
          <cell r="C586">
            <v>430</v>
          </cell>
          <cell r="G586">
            <v>0</v>
          </cell>
        </row>
        <row r="587">
          <cell r="A587">
            <v>3465</v>
          </cell>
          <cell r="C587">
            <v>130</v>
          </cell>
          <cell r="G587">
            <v>-93488.99</v>
          </cell>
        </row>
        <row r="588">
          <cell r="A588">
            <v>3465</v>
          </cell>
          <cell r="C588">
            <v>230</v>
          </cell>
          <cell r="G588">
            <v>-91793.51</v>
          </cell>
        </row>
        <row r="589">
          <cell r="A589">
            <v>3465</v>
          </cell>
          <cell r="C589">
            <v>330</v>
          </cell>
          <cell r="G589">
            <v>-26647.65</v>
          </cell>
        </row>
        <row r="590">
          <cell r="A590">
            <v>3465</v>
          </cell>
          <cell r="C590">
            <v>430</v>
          </cell>
          <cell r="G590">
            <v>-11732.12</v>
          </cell>
        </row>
        <row r="591">
          <cell r="A591">
            <v>3465</v>
          </cell>
          <cell r="C591">
            <v>935</v>
          </cell>
          <cell r="G591">
            <v>-102049.07</v>
          </cell>
        </row>
        <row r="592">
          <cell r="A592">
            <v>3465</v>
          </cell>
          <cell r="C592">
            <v>936</v>
          </cell>
          <cell r="G592">
            <v>-46870.91</v>
          </cell>
        </row>
        <row r="593">
          <cell r="A593">
            <v>3466</v>
          </cell>
          <cell r="C593">
            <v>130</v>
          </cell>
          <cell r="G593">
            <v>-295251.86</v>
          </cell>
        </row>
        <row r="594">
          <cell r="A594">
            <v>3466</v>
          </cell>
          <cell r="C594">
            <v>230</v>
          </cell>
          <cell r="G594">
            <v>-119951.77</v>
          </cell>
        </row>
        <row r="595">
          <cell r="A595">
            <v>3466</v>
          </cell>
          <cell r="C595">
            <v>330</v>
          </cell>
          <cell r="G595">
            <v>-32543.5</v>
          </cell>
        </row>
        <row r="596">
          <cell r="A596">
            <v>3466</v>
          </cell>
          <cell r="C596">
            <v>430</v>
          </cell>
          <cell r="G596">
            <v>0</v>
          </cell>
        </row>
        <row r="597">
          <cell r="A597">
            <v>3466</v>
          </cell>
          <cell r="C597">
            <v>935</v>
          </cell>
          <cell r="G597">
            <v>-7401.04</v>
          </cell>
        </row>
        <row r="598">
          <cell r="A598">
            <v>3466</v>
          </cell>
          <cell r="C598">
            <v>936</v>
          </cell>
          <cell r="G598">
            <v>-3217.6</v>
          </cell>
        </row>
        <row r="599">
          <cell r="A599">
            <v>3467</v>
          </cell>
          <cell r="C599">
            <v>130</v>
          </cell>
          <cell r="G599">
            <v>-69904.67</v>
          </cell>
        </row>
        <row r="600">
          <cell r="A600">
            <v>3467</v>
          </cell>
          <cell r="C600">
            <v>230</v>
          </cell>
          <cell r="G600">
            <v>-2427.9499999999998</v>
          </cell>
        </row>
        <row r="601">
          <cell r="A601">
            <v>3467</v>
          </cell>
          <cell r="C601">
            <v>330</v>
          </cell>
          <cell r="G601">
            <v>0</v>
          </cell>
        </row>
        <row r="602">
          <cell r="A602">
            <v>3467</v>
          </cell>
          <cell r="C602">
            <v>430</v>
          </cell>
          <cell r="G602">
            <v>0</v>
          </cell>
        </row>
        <row r="603">
          <cell r="A603">
            <v>3467</v>
          </cell>
          <cell r="C603">
            <v>935</v>
          </cell>
          <cell r="G603">
            <v>-6939</v>
          </cell>
        </row>
        <row r="604">
          <cell r="A604">
            <v>3467</v>
          </cell>
          <cell r="C604">
            <v>936</v>
          </cell>
          <cell r="G604">
            <v>-632.6</v>
          </cell>
        </row>
        <row r="605">
          <cell r="A605">
            <v>3468</v>
          </cell>
          <cell r="C605">
            <v>130</v>
          </cell>
          <cell r="G605">
            <v>-81617.8</v>
          </cell>
        </row>
        <row r="606">
          <cell r="A606">
            <v>3468</v>
          </cell>
          <cell r="C606">
            <v>230</v>
          </cell>
          <cell r="G606">
            <v>-27332.2</v>
          </cell>
        </row>
        <row r="607">
          <cell r="A607">
            <v>3468</v>
          </cell>
          <cell r="C607">
            <v>330</v>
          </cell>
          <cell r="G607">
            <v>-190.01</v>
          </cell>
        </row>
        <row r="608">
          <cell r="A608">
            <v>3468</v>
          </cell>
          <cell r="C608">
            <v>430</v>
          </cell>
          <cell r="G608">
            <v>0</v>
          </cell>
        </row>
        <row r="609">
          <cell r="A609">
            <v>3468</v>
          </cell>
          <cell r="C609">
            <v>935</v>
          </cell>
          <cell r="G609">
            <v>0</v>
          </cell>
        </row>
        <row r="610">
          <cell r="A610">
            <v>3468</v>
          </cell>
          <cell r="C610">
            <v>936</v>
          </cell>
          <cell r="G610">
            <v>0</v>
          </cell>
        </row>
        <row r="611">
          <cell r="A611">
            <v>3475</v>
          </cell>
          <cell r="C611">
            <v>130</v>
          </cell>
          <cell r="G611">
            <v>-75800.399999999994</v>
          </cell>
        </row>
        <row r="612">
          <cell r="A612">
            <v>3475</v>
          </cell>
          <cell r="C612">
            <v>132</v>
          </cell>
          <cell r="G612">
            <v>-8415</v>
          </cell>
        </row>
        <row r="613">
          <cell r="A613">
            <v>3475</v>
          </cell>
          <cell r="C613">
            <v>230</v>
          </cell>
          <cell r="G613">
            <v>-37743.379999999997</v>
          </cell>
        </row>
        <row r="614">
          <cell r="A614">
            <v>3475</v>
          </cell>
          <cell r="C614">
            <v>330</v>
          </cell>
          <cell r="G614">
            <v>-25244.85</v>
          </cell>
        </row>
        <row r="615">
          <cell r="A615">
            <v>3475</v>
          </cell>
          <cell r="C615">
            <v>430</v>
          </cell>
          <cell r="G615">
            <v>-10299.42</v>
          </cell>
        </row>
        <row r="616">
          <cell r="A616">
            <v>3480</v>
          </cell>
          <cell r="C616">
            <v>130</v>
          </cell>
          <cell r="G616">
            <v>-9881.8700000000008</v>
          </cell>
        </row>
        <row r="617">
          <cell r="A617">
            <v>3480</v>
          </cell>
          <cell r="C617">
            <v>230</v>
          </cell>
          <cell r="G617">
            <v>-2449.0100000000002</v>
          </cell>
        </row>
        <row r="618">
          <cell r="A618">
            <v>3480</v>
          </cell>
          <cell r="C618">
            <v>330</v>
          </cell>
          <cell r="G618">
            <v>-5585.63</v>
          </cell>
        </row>
        <row r="619">
          <cell r="A619">
            <v>3480</v>
          </cell>
          <cell r="C619">
            <v>430</v>
          </cell>
          <cell r="G619">
            <v>-725.57</v>
          </cell>
        </row>
        <row r="620">
          <cell r="A620">
            <v>3481</v>
          </cell>
          <cell r="C620">
            <v>130</v>
          </cell>
          <cell r="G620">
            <v>-1137.1099999999999</v>
          </cell>
        </row>
        <row r="621">
          <cell r="A621">
            <v>3481</v>
          </cell>
          <cell r="C621">
            <v>230</v>
          </cell>
          <cell r="G621">
            <v>-738.4</v>
          </cell>
        </row>
        <row r="622">
          <cell r="A622">
            <v>3481</v>
          </cell>
          <cell r="C622">
            <v>330</v>
          </cell>
          <cell r="G622">
            <v>-1461</v>
          </cell>
        </row>
        <row r="623">
          <cell r="A623">
            <v>3481</v>
          </cell>
          <cell r="C623">
            <v>430</v>
          </cell>
          <cell r="G623">
            <v>-100</v>
          </cell>
        </row>
        <row r="624">
          <cell r="A624">
            <v>3482</v>
          </cell>
          <cell r="C624">
            <v>130</v>
          </cell>
          <cell r="G624">
            <v>-5599.36</v>
          </cell>
        </row>
        <row r="625">
          <cell r="A625">
            <v>3482</v>
          </cell>
          <cell r="C625">
            <v>230</v>
          </cell>
          <cell r="G625">
            <v>-1292.1300000000001</v>
          </cell>
        </row>
        <row r="626">
          <cell r="A626">
            <v>3482</v>
          </cell>
          <cell r="C626">
            <v>330</v>
          </cell>
          <cell r="G626">
            <v>-1172</v>
          </cell>
        </row>
        <row r="627">
          <cell r="A627">
            <v>3482</v>
          </cell>
          <cell r="C627">
            <v>430</v>
          </cell>
          <cell r="G627">
            <v>-2390.6</v>
          </cell>
        </row>
        <row r="628">
          <cell r="A628">
            <v>3495</v>
          </cell>
          <cell r="C628">
            <v>130</v>
          </cell>
          <cell r="G628">
            <v>0</v>
          </cell>
        </row>
        <row r="629">
          <cell r="A629">
            <v>3500</v>
          </cell>
          <cell r="C629">
            <v>130</v>
          </cell>
          <cell r="G629">
            <v>-49547.45</v>
          </cell>
        </row>
        <row r="630">
          <cell r="A630">
            <v>3500</v>
          </cell>
          <cell r="C630">
            <v>132</v>
          </cell>
          <cell r="G630">
            <v>-5505</v>
          </cell>
        </row>
        <row r="631">
          <cell r="A631">
            <v>3500</v>
          </cell>
          <cell r="C631">
            <v>230</v>
          </cell>
          <cell r="G631">
            <v>-57775.05</v>
          </cell>
        </row>
        <row r="632">
          <cell r="A632">
            <v>3500</v>
          </cell>
          <cell r="C632">
            <v>330</v>
          </cell>
          <cell r="G632">
            <v>-33460.04</v>
          </cell>
        </row>
        <row r="633">
          <cell r="A633">
            <v>3500</v>
          </cell>
          <cell r="C633">
            <v>430</v>
          </cell>
          <cell r="G633">
            <v>-30763.39</v>
          </cell>
        </row>
        <row r="634">
          <cell r="A634">
            <v>3505</v>
          </cell>
          <cell r="C634">
            <v>130</v>
          </cell>
          <cell r="G634">
            <v>-29895.46</v>
          </cell>
        </row>
        <row r="635">
          <cell r="A635">
            <v>3505</v>
          </cell>
          <cell r="C635">
            <v>132</v>
          </cell>
          <cell r="G635">
            <v>-3322</v>
          </cell>
        </row>
        <row r="636">
          <cell r="A636">
            <v>3505</v>
          </cell>
          <cell r="C636">
            <v>230</v>
          </cell>
          <cell r="G636">
            <v>-6729.4</v>
          </cell>
        </row>
        <row r="637">
          <cell r="A637">
            <v>3505</v>
          </cell>
          <cell r="C637">
            <v>330</v>
          </cell>
          <cell r="G637">
            <v>-4175.0600000000004</v>
          </cell>
        </row>
        <row r="638">
          <cell r="A638">
            <v>3505</v>
          </cell>
          <cell r="C638">
            <v>430</v>
          </cell>
          <cell r="G638">
            <v>-183184.17</v>
          </cell>
        </row>
        <row r="639">
          <cell r="A639">
            <v>3505</v>
          </cell>
          <cell r="C639">
            <v>935</v>
          </cell>
          <cell r="G639">
            <v>-12037.82</v>
          </cell>
        </row>
        <row r="640">
          <cell r="A640">
            <v>3505</v>
          </cell>
          <cell r="C640">
            <v>936</v>
          </cell>
          <cell r="G640">
            <v>0</v>
          </cell>
        </row>
        <row r="641">
          <cell r="A641">
            <v>3510</v>
          </cell>
          <cell r="C641">
            <v>130</v>
          </cell>
          <cell r="G641">
            <v>0</v>
          </cell>
        </row>
        <row r="642">
          <cell r="A642">
            <v>3550</v>
          </cell>
          <cell r="C642">
            <v>130</v>
          </cell>
          <cell r="G642">
            <v>0</v>
          </cell>
        </row>
        <row r="643">
          <cell r="A643" t="str">
            <v>4076R</v>
          </cell>
          <cell r="C643">
            <v>100</v>
          </cell>
          <cell r="G643">
            <v>8009.2</v>
          </cell>
        </row>
        <row r="644">
          <cell r="A644" t="str">
            <v>4076R</v>
          </cell>
          <cell r="C644">
            <v>110</v>
          </cell>
          <cell r="G644">
            <v>0</v>
          </cell>
        </row>
        <row r="645">
          <cell r="A645" t="str">
            <v>4076R</v>
          </cell>
          <cell r="C645">
            <v>200</v>
          </cell>
          <cell r="G645">
            <v>3778.44</v>
          </cell>
        </row>
        <row r="646">
          <cell r="A646" t="str">
            <v>4082r</v>
          </cell>
          <cell r="C646">
            <v>112</v>
          </cell>
          <cell r="G646">
            <v>215757.86</v>
          </cell>
        </row>
        <row r="647">
          <cell r="A647" t="str">
            <v>4090R</v>
          </cell>
          <cell r="C647">
            <v>100</v>
          </cell>
          <cell r="G647">
            <v>16826.93</v>
          </cell>
        </row>
        <row r="648">
          <cell r="A648" t="str">
            <v>4090R</v>
          </cell>
          <cell r="C648">
            <v>110</v>
          </cell>
          <cell r="G648">
            <v>0</v>
          </cell>
        </row>
        <row r="649">
          <cell r="A649" t="str">
            <v>4090R</v>
          </cell>
          <cell r="C649">
            <v>200</v>
          </cell>
          <cell r="G649">
            <v>42740.21</v>
          </cell>
        </row>
        <row r="650">
          <cell r="A650" t="str">
            <v>4090R</v>
          </cell>
          <cell r="C650">
            <v>210</v>
          </cell>
          <cell r="G650">
            <v>0</v>
          </cell>
        </row>
        <row r="651">
          <cell r="A651" t="str">
            <v>4090RR</v>
          </cell>
          <cell r="C651">
            <v>110</v>
          </cell>
          <cell r="G651">
            <v>0</v>
          </cell>
        </row>
        <row r="652">
          <cell r="A652" t="str">
            <v>4095R</v>
          </cell>
          <cell r="C652">
            <v>100</v>
          </cell>
          <cell r="G652">
            <v>11634.5</v>
          </cell>
        </row>
        <row r="653">
          <cell r="A653" t="str">
            <v>4095R</v>
          </cell>
          <cell r="C653">
            <v>110</v>
          </cell>
          <cell r="G653">
            <v>81815.63</v>
          </cell>
        </row>
        <row r="654">
          <cell r="A654" t="str">
            <v>4095R</v>
          </cell>
          <cell r="C654">
            <v>200</v>
          </cell>
          <cell r="G654">
            <v>22506.47</v>
          </cell>
        </row>
        <row r="655">
          <cell r="A655" t="str">
            <v>4095R</v>
          </cell>
          <cell r="C655">
            <v>210</v>
          </cell>
          <cell r="G655">
            <v>-500</v>
          </cell>
        </row>
        <row r="656">
          <cell r="A656" t="str">
            <v>4095RR</v>
          </cell>
          <cell r="C656">
            <v>110</v>
          </cell>
          <cell r="G656">
            <v>-1085.75</v>
          </cell>
        </row>
        <row r="657">
          <cell r="A657" t="str">
            <v>4105R</v>
          </cell>
          <cell r="C657">
            <v>100</v>
          </cell>
          <cell r="G657">
            <v>2714.55</v>
          </cell>
        </row>
        <row r="658">
          <cell r="A658" t="str">
            <v>4105R</v>
          </cell>
          <cell r="C658">
            <v>110</v>
          </cell>
          <cell r="G658">
            <v>0</v>
          </cell>
        </row>
        <row r="659">
          <cell r="A659" t="str">
            <v>4105R</v>
          </cell>
          <cell r="C659">
            <v>200</v>
          </cell>
          <cell r="G659">
            <v>5885.85</v>
          </cell>
        </row>
        <row r="660">
          <cell r="A660" t="str">
            <v>4105R</v>
          </cell>
          <cell r="C660">
            <v>210</v>
          </cell>
          <cell r="G660">
            <v>0</v>
          </cell>
        </row>
        <row r="661">
          <cell r="A661" t="str">
            <v>4105RR</v>
          </cell>
          <cell r="C661">
            <v>110</v>
          </cell>
          <cell r="G661">
            <v>0</v>
          </cell>
        </row>
        <row r="662">
          <cell r="A662" t="str">
            <v>4002R</v>
          </cell>
          <cell r="C662">
            <v>100</v>
          </cell>
          <cell r="G662">
            <v>3746.67</v>
          </cell>
        </row>
        <row r="663">
          <cell r="A663" t="str">
            <v>4002R</v>
          </cell>
          <cell r="C663">
            <v>110</v>
          </cell>
          <cell r="G663">
            <v>-3960.96</v>
          </cell>
        </row>
        <row r="664">
          <cell r="A664" t="str">
            <v>4002R</v>
          </cell>
          <cell r="C664">
            <v>200</v>
          </cell>
          <cell r="G664">
            <v>565.05999999999995</v>
          </cell>
        </row>
        <row r="665">
          <cell r="A665" t="str">
            <v>4002R</v>
          </cell>
          <cell r="C665">
            <v>210</v>
          </cell>
          <cell r="G665">
            <v>0</v>
          </cell>
        </row>
        <row r="666">
          <cell r="A666" t="str">
            <v>4002RR</v>
          </cell>
          <cell r="C666">
            <v>110</v>
          </cell>
          <cell r="G666">
            <v>-36.270000000000003</v>
          </cell>
        </row>
        <row r="667">
          <cell r="A667" t="str">
            <v>4002RR</v>
          </cell>
          <cell r="C667">
            <v>210</v>
          </cell>
          <cell r="G667">
            <v>0</v>
          </cell>
        </row>
        <row r="668">
          <cell r="A668" t="str">
            <v>4004R</v>
          </cell>
          <cell r="C668">
            <v>100</v>
          </cell>
          <cell r="G668">
            <v>3614.23</v>
          </cell>
        </row>
        <row r="669">
          <cell r="A669" t="str">
            <v>4004R</v>
          </cell>
          <cell r="C669">
            <v>110</v>
          </cell>
          <cell r="G669">
            <v>0</v>
          </cell>
        </row>
        <row r="670">
          <cell r="A670" t="str">
            <v>4004R</v>
          </cell>
          <cell r="C670">
            <v>200</v>
          </cell>
          <cell r="G670">
            <v>1764.69</v>
          </cell>
        </row>
        <row r="671">
          <cell r="A671" t="str">
            <v>4004RR</v>
          </cell>
          <cell r="C671">
            <v>110</v>
          </cell>
          <cell r="G671">
            <v>0</v>
          </cell>
        </row>
        <row r="672">
          <cell r="A672" t="str">
            <v>4006R</v>
          </cell>
          <cell r="C672">
            <v>100</v>
          </cell>
          <cell r="G672">
            <v>728.66</v>
          </cell>
        </row>
        <row r="673">
          <cell r="A673" t="str">
            <v>4006R</v>
          </cell>
          <cell r="C673">
            <v>110</v>
          </cell>
          <cell r="G673">
            <v>26902.93</v>
          </cell>
        </row>
        <row r="674">
          <cell r="A674" t="str">
            <v>4006R</v>
          </cell>
          <cell r="C674">
            <v>200</v>
          </cell>
          <cell r="G674">
            <v>96</v>
          </cell>
        </row>
        <row r="675">
          <cell r="A675" t="str">
            <v>4006R</v>
          </cell>
          <cell r="C675">
            <v>210</v>
          </cell>
          <cell r="G675">
            <v>0</v>
          </cell>
        </row>
        <row r="676">
          <cell r="A676" t="str">
            <v>4006RR</v>
          </cell>
          <cell r="C676">
            <v>110</v>
          </cell>
          <cell r="G676">
            <v>-374.56</v>
          </cell>
        </row>
        <row r="677">
          <cell r="A677" t="str">
            <v>4006RR</v>
          </cell>
          <cell r="C677">
            <v>210</v>
          </cell>
          <cell r="G677">
            <v>0</v>
          </cell>
        </row>
        <row r="678">
          <cell r="A678" t="str">
            <v>4007R</v>
          </cell>
          <cell r="C678">
            <v>100</v>
          </cell>
          <cell r="G678">
            <v>0</v>
          </cell>
        </row>
        <row r="679">
          <cell r="A679" t="str">
            <v>4007R</v>
          </cell>
          <cell r="C679">
            <v>210</v>
          </cell>
          <cell r="G679">
            <v>0</v>
          </cell>
        </row>
        <row r="680">
          <cell r="A680" t="str">
            <v>4007RR</v>
          </cell>
          <cell r="C680">
            <v>210</v>
          </cell>
          <cell r="G680">
            <v>0</v>
          </cell>
        </row>
        <row r="681">
          <cell r="A681" t="str">
            <v>4008R</v>
          </cell>
          <cell r="C681">
            <v>100</v>
          </cell>
          <cell r="G681">
            <v>161.28</v>
          </cell>
        </row>
        <row r="682">
          <cell r="A682" t="str">
            <v>4008R</v>
          </cell>
          <cell r="C682">
            <v>110</v>
          </cell>
          <cell r="G682">
            <v>0</v>
          </cell>
        </row>
        <row r="683">
          <cell r="A683" t="str">
            <v>4008R</v>
          </cell>
          <cell r="C683">
            <v>200</v>
          </cell>
          <cell r="G683">
            <v>0</v>
          </cell>
        </row>
        <row r="684">
          <cell r="A684" t="str">
            <v>4008R</v>
          </cell>
          <cell r="C684">
            <v>210</v>
          </cell>
          <cell r="G684">
            <v>24305.33</v>
          </cell>
        </row>
        <row r="685">
          <cell r="A685" t="str">
            <v>4008RR</v>
          </cell>
          <cell r="C685">
            <v>110</v>
          </cell>
          <cell r="G685">
            <v>0</v>
          </cell>
        </row>
        <row r="686">
          <cell r="A686" t="str">
            <v>4008RR</v>
          </cell>
          <cell r="C686">
            <v>210</v>
          </cell>
          <cell r="G686">
            <v>-369.36</v>
          </cell>
        </row>
        <row r="687">
          <cell r="A687" t="str">
            <v>4009R</v>
          </cell>
          <cell r="C687">
            <v>100</v>
          </cell>
          <cell r="G687">
            <v>106.5</v>
          </cell>
        </row>
        <row r="688">
          <cell r="A688" t="str">
            <v>4010R</v>
          </cell>
          <cell r="C688">
            <v>100</v>
          </cell>
          <cell r="G688">
            <v>206</v>
          </cell>
        </row>
        <row r="689">
          <cell r="A689" t="str">
            <v>4010R</v>
          </cell>
          <cell r="C689">
            <v>110</v>
          </cell>
          <cell r="G689">
            <v>0</v>
          </cell>
        </row>
        <row r="690">
          <cell r="A690" t="str">
            <v>4010R</v>
          </cell>
          <cell r="C690">
            <v>200</v>
          </cell>
          <cell r="G690">
            <v>0</v>
          </cell>
        </row>
        <row r="691">
          <cell r="A691" t="str">
            <v>4010RR</v>
          </cell>
          <cell r="C691">
            <v>110</v>
          </cell>
          <cell r="G691">
            <v>0</v>
          </cell>
        </row>
        <row r="692">
          <cell r="A692" t="str">
            <v>4011R</v>
          </cell>
          <cell r="C692">
            <v>110</v>
          </cell>
          <cell r="G692">
            <v>0</v>
          </cell>
        </row>
        <row r="693">
          <cell r="A693" t="str">
            <v>4011RR</v>
          </cell>
          <cell r="C693">
            <v>110</v>
          </cell>
          <cell r="G693">
            <v>0</v>
          </cell>
        </row>
        <row r="694">
          <cell r="A694" t="str">
            <v>4021R</v>
          </cell>
          <cell r="C694">
            <v>110</v>
          </cell>
          <cell r="G694">
            <v>0</v>
          </cell>
        </row>
        <row r="695">
          <cell r="A695" t="str">
            <v>4037R</v>
          </cell>
          <cell r="C695">
            <v>110</v>
          </cell>
          <cell r="G695">
            <v>0</v>
          </cell>
        </row>
        <row r="696">
          <cell r="A696" t="str">
            <v>4037R</v>
          </cell>
          <cell r="C696">
            <v>200</v>
          </cell>
          <cell r="G696">
            <v>0</v>
          </cell>
        </row>
        <row r="697">
          <cell r="A697" t="str">
            <v>4037RR</v>
          </cell>
          <cell r="C697">
            <v>110</v>
          </cell>
          <cell r="G697">
            <v>0</v>
          </cell>
        </row>
        <row r="698">
          <cell r="A698" t="str">
            <v>4039R</v>
          </cell>
          <cell r="C698">
            <v>112</v>
          </cell>
          <cell r="G698">
            <v>0</v>
          </cell>
        </row>
        <row r="699">
          <cell r="A699" t="str">
            <v>4039RR</v>
          </cell>
          <cell r="C699">
            <v>112</v>
          </cell>
          <cell r="G699">
            <v>0</v>
          </cell>
        </row>
        <row r="700">
          <cell r="A700" t="str">
            <v>4040R</v>
          </cell>
          <cell r="C700">
            <v>112</v>
          </cell>
          <cell r="G700">
            <v>133584.20000000001</v>
          </cell>
        </row>
        <row r="701">
          <cell r="A701" t="str">
            <v>4040RR</v>
          </cell>
          <cell r="C701">
            <v>112</v>
          </cell>
          <cell r="G701">
            <v>-2608.6999999999998</v>
          </cell>
        </row>
        <row r="702">
          <cell r="A702" t="str">
            <v>4042R</v>
          </cell>
          <cell r="C702">
            <v>112</v>
          </cell>
          <cell r="G702">
            <v>184901.73</v>
          </cell>
        </row>
        <row r="703">
          <cell r="A703" t="str">
            <v>4042RR</v>
          </cell>
          <cell r="C703">
            <v>112</v>
          </cell>
          <cell r="G703">
            <v>-3913.05</v>
          </cell>
        </row>
        <row r="704">
          <cell r="A704" t="str">
            <v>4048R</v>
          </cell>
          <cell r="C704">
            <v>112</v>
          </cell>
          <cell r="G704">
            <v>0</v>
          </cell>
        </row>
        <row r="705">
          <cell r="A705" t="str">
            <v>4048RR</v>
          </cell>
          <cell r="C705">
            <v>112</v>
          </cell>
          <cell r="G705">
            <v>0</v>
          </cell>
        </row>
        <row r="706">
          <cell r="A706" t="str">
            <v>4049R</v>
          </cell>
          <cell r="C706">
            <v>112</v>
          </cell>
          <cell r="G706">
            <v>170311.41</v>
          </cell>
        </row>
        <row r="707">
          <cell r="A707" t="str">
            <v>4049RR</v>
          </cell>
          <cell r="C707">
            <v>112</v>
          </cell>
          <cell r="G707">
            <v>-21777.39</v>
          </cell>
        </row>
        <row r="708">
          <cell r="A708" t="str">
            <v>4050R</v>
          </cell>
          <cell r="C708">
            <v>112</v>
          </cell>
          <cell r="G708">
            <v>397586.72</v>
          </cell>
        </row>
        <row r="709">
          <cell r="A709" t="str">
            <v>4050RR</v>
          </cell>
          <cell r="C709">
            <v>112</v>
          </cell>
          <cell r="G709">
            <v>0</v>
          </cell>
        </row>
        <row r="710">
          <cell r="A710" t="str">
            <v>4051R</v>
          </cell>
          <cell r="C710">
            <v>112</v>
          </cell>
          <cell r="G710">
            <v>0</v>
          </cell>
        </row>
        <row r="711">
          <cell r="A711" t="str">
            <v>4051RR</v>
          </cell>
          <cell r="C711">
            <v>112</v>
          </cell>
          <cell r="G711">
            <v>0</v>
          </cell>
        </row>
        <row r="712">
          <cell r="A712" t="str">
            <v>4052R</v>
          </cell>
          <cell r="C712">
            <v>112</v>
          </cell>
          <cell r="G712">
            <v>0</v>
          </cell>
        </row>
        <row r="713">
          <cell r="A713" t="str">
            <v>4052RR</v>
          </cell>
          <cell r="C713">
            <v>112</v>
          </cell>
          <cell r="G713">
            <v>0</v>
          </cell>
        </row>
        <row r="714">
          <cell r="A714" t="str">
            <v>4054R</v>
          </cell>
          <cell r="C714">
            <v>112</v>
          </cell>
          <cell r="G714">
            <v>216380.91</v>
          </cell>
        </row>
        <row r="715">
          <cell r="A715" t="str">
            <v>4054RR</v>
          </cell>
          <cell r="C715">
            <v>112</v>
          </cell>
          <cell r="G715">
            <v>0</v>
          </cell>
        </row>
        <row r="716">
          <cell r="A716">
            <v>4060</v>
          </cell>
          <cell r="C716">
            <v>110</v>
          </cell>
          <cell r="G716">
            <v>14465.33</v>
          </cell>
        </row>
        <row r="717">
          <cell r="A717">
            <v>4060</v>
          </cell>
          <cell r="C717">
            <v>210</v>
          </cell>
          <cell r="G717">
            <v>1634.74</v>
          </cell>
        </row>
        <row r="718">
          <cell r="A718" t="str">
            <v>4061R</v>
          </cell>
          <cell r="C718">
            <v>112</v>
          </cell>
          <cell r="G718">
            <v>283585.14</v>
          </cell>
        </row>
        <row r="719">
          <cell r="A719" t="str">
            <v>4061RR</v>
          </cell>
          <cell r="C719">
            <v>112</v>
          </cell>
          <cell r="G719">
            <v>-1304.3499999999999</v>
          </cell>
        </row>
        <row r="720">
          <cell r="A720" t="str">
            <v>4063R</v>
          </cell>
          <cell r="C720">
            <v>112</v>
          </cell>
          <cell r="G720">
            <v>-580</v>
          </cell>
        </row>
        <row r="721">
          <cell r="A721" t="str">
            <v>4063RR</v>
          </cell>
          <cell r="C721">
            <v>112</v>
          </cell>
          <cell r="G721">
            <v>0</v>
          </cell>
        </row>
        <row r="722">
          <cell r="A722" t="str">
            <v>4064R</v>
          </cell>
          <cell r="C722">
            <v>112</v>
          </cell>
          <cell r="G722">
            <v>0</v>
          </cell>
        </row>
        <row r="723">
          <cell r="A723" t="str">
            <v>4064RR</v>
          </cell>
          <cell r="C723">
            <v>112</v>
          </cell>
          <cell r="G723">
            <v>0</v>
          </cell>
        </row>
        <row r="724">
          <cell r="A724" t="str">
            <v>4069R</v>
          </cell>
          <cell r="C724">
            <v>112</v>
          </cell>
          <cell r="G724">
            <v>0</v>
          </cell>
        </row>
        <row r="725">
          <cell r="A725" t="str">
            <v>4070R</v>
          </cell>
          <cell r="C725">
            <v>112</v>
          </cell>
          <cell r="G725">
            <v>318974.06</v>
          </cell>
        </row>
        <row r="726">
          <cell r="A726" t="str">
            <v>4070RR</v>
          </cell>
          <cell r="C726">
            <v>112</v>
          </cell>
          <cell r="G726">
            <v>-2588.46</v>
          </cell>
        </row>
        <row r="727">
          <cell r="A727" t="str">
            <v>4071R</v>
          </cell>
          <cell r="C727">
            <v>112</v>
          </cell>
          <cell r="G727">
            <v>0</v>
          </cell>
        </row>
        <row r="728">
          <cell r="A728" t="str">
            <v>4071RR</v>
          </cell>
          <cell r="C728">
            <v>112</v>
          </cell>
          <cell r="G728">
            <v>0</v>
          </cell>
        </row>
        <row r="729">
          <cell r="A729" t="str">
            <v>4074R</v>
          </cell>
          <cell r="C729">
            <v>112</v>
          </cell>
          <cell r="G729">
            <v>255008.48</v>
          </cell>
        </row>
        <row r="730">
          <cell r="A730" t="str">
            <v>4074RR</v>
          </cell>
          <cell r="C730">
            <v>112</v>
          </cell>
          <cell r="G730">
            <v>0</v>
          </cell>
        </row>
        <row r="731">
          <cell r="A731" t="str">
            <v>4075R</v>
          </cell>
          <cell r="C731">
            <v>100</v>
          </cell>
          <cell r="G731">
            <v>0</v>
          </cell>
        </row>
        <row r="732">
          <cell r="A732" t="str">
            <v>4075R</v>
          </cell>
          <cell r="C732">
            <v>200</v>
          </cell>
          <cell r="G732">
            <v>4601.24</v>
          </cell>
        </row>
        <row r="733">
          <cell r="A733" t="str">
            <v>4080R</v>
          </cell>
          <cell r="C733">
            <v>100</v>
          </cell>
          <cell r="G733">
            <v>1667.22</v>
          </cell>
        </row>
        <row r="734">
          <cell r="A734" t="str">
            <v>4080R</v>
          </cell>
          <cell r="C734">
            <v>110</v>
          </cell>
          <cell r="G734">
            <v>0</v>
          </cell>
        </row>
        <row r="735">
          <cell r="A735" t="str">
            <v>4080R</v>
          </cell>
          <cell r="C735">
            <v>200</v>
          </cell>
          <cell r="G735">
            <v>1270.56</v>
          </cell>
        </row>
        <row r="736">
          <cell r="A736" t="str">
            <v>4080R</v>
          </cell>
          <cell r="C736">
            <v>210</v>
          </cell>
          <cell r="G736">
            <v>0</v>
          </cell>
        </row>
        <row r="737">
          <cell r="A737" t="str">
            <v>4080RR</v>
          </cell>
          <cell r="C737">
            <v>110</v>
          </cell>
          <cell r="G737">
            <v>0</v>
          </cell>
        </row>
        <row r="738">
          <cell r="A738" t="str">
            <v>4080RR</v>
          </cell>
          <cell r="C738">
            <v>210</v>
          </cell>
          <cell r="G738">
            <v>0</v>
          </cell>
        </row>
        <row r="739">
          <cell r="A739" t="str">
            <v>4083R</v>
          </cell>
          <cell r="C739">
            <v>100</v>
          </cell>
          <cell r="G739">
            <v>1371.67</v>
          </cell>
        </row>
        <row r="740">
          <cell r="A740" t="str">
            <v>4083R</v>
          </cell>
          <cell r="C740">
            <v>110</v>
          </cell>
          <cell r="G740">
            <v>-2222.7199999999998</v>
          </cell>
        </row>
        <row r="741">
          <cell r="A741" t="str">
            <v>4083R</v>
          </cell>
          <cell r="C741">
            <v>200</v>
          </cell>
          <cell r="G741">
            <v>206</v>
          </cell>
        </row>
        <row r="742">
          <cell r="A742" t="str">
            <v>4083R</v>
          </cell>
          <cell r="C742">
            <v>210</v>
          </cell>
          <cell r="G742">
            <v>0</v>
          </cell>
        </row>
        <row r="743">
          <cell r="A743" t="str">
            <v>4083RR</v>
          </cell>
          <cell r="C743">
            <v>110</v>
          </cell>
          <cell r="G743">
            <v>0</v>
          </cell>
        </row>
        <row r="744">
          <cell r="A744" t="str">
            <v>4083RR</v>
          </cell>
          <cell r="C744">
            <v>210</v>
          </cell>
          <cell r="G744">
            <v>0</v>
          </cell>
        </row>
        <row r="745">
          <cell r="A745" t="str">
            <v>4085R</v>
          </cell>
          <cell r="C745">
            <v>100</v>
          </cell>
          <cell r="G745">
            <v>11183.96</v>
          </cell>
        </row>
        <row r="746">
          <cell r="A746" t="str">
            <v>4085R</v>
          </cell>
          <cell r="C746">
            <v>110</v>
          </cell>
          <cell r="G746">
            <v>0</v>
          </cell>
        </row>
        <row r="747">
          <cell r="A747" t="str">
            <v>4085R</v>
          </cell>
          <cell r="C747">
            <v>200</v>
          </cell>
          <cell r="G747">
            <v>9195.93</v>
          </cell>
        </row>
        <row r="748">
          <cell r="A748" t="str">
            <v>4085R</v>
          </cell>
          <cell r="C748">
            <v>210</v>
          </cell>
          <cell r="G748">
            <v>38819.040000000001</v>
          </cell>
        </row>
        <row r="749">
          <cell r="A749" t="str">
            <v>4085RR</v>
          </cell>
          <cell r="C749">
            <v>110</v>
          </cell>
          <cell r="G749">
            <v>0</v>
          </cell>
        </row>
        <row r="750">
          <cell r="A750" t="str">
            <v>4085RR</v>
          </cell>
          <cell r="C750">
            <v>210</v>
          </cell>
          <cell r="G750">
            <v>-379.66</v>
          </cell>
        </row>
        <row r="751">
          <cell r="A751" t="str">
            <v>4087R</v>
          </cell>
          <cell r="C751">
            <v>100</v>
          </cell>
          <cell r="G751">
            <v>8384.64</v>
          </cell>
        </row>
        <row r="752">
          <cell r="A752" t="str">
            <v>4087R</v>
          </cell>
          <cell r="C752">
            <v>110</v>
          </cell>
          <cell r="G752">
            <v>-19.72</v>
          </cell>
        </row>
        <row r="753">
          <cell r="A753" t="str">
            <v>4087R</v>
          </cell>
          <cell r="C753">
            <v>200</v>
          </cell>
          <cell r="G753">
            <v>5220.99</v>
          </cell>
        </row>
        <row r="754">
          <cell r="A754" t="str">
            <v>4087R</v>
          </cell>
          <cell r="C754">
            <v>210</v>
          </cell>
          <cell r="G754">
            <v>0</v>
          </cell>
        </row>
        <row r="755">
          <cell r="A755" t="str">
            <v>4087RR</v>
          </cell>
          <cell r="C755">
            <v>110</v>
          </cell>
          <cell r="G755">
            <v>0</v>
          </cell>
        </row>
        <row r="756">
          <cell r="A756" t="str">
            <v>4087RR</v>
          </cell>
          <cell r="C756">
            <v>210</v>
          </cell>
          <cell r="G756">
            <v>0</v>
          </cell>
        </row>
        <row r="757">
          <cell r="A757" t="str">
            <v>4088R</v>
          </cell>
          <cell r="C757">
            <v>100</v>
          </cell>
          <cell r="G757">
            <v>109.6</v>
          </cell>
        </row>
        <row r="758">
          <cell r="A758" t="str">
            <v>4088R</v>
          </cell>
          <cell r="C758">
            <v>110</v>
          </cell>
          <cell r="G758">
            <v>0</v>
          </cell>
        </row>
        <row r="759">
          <cell r="A759" t="str">
            <v>4088R</v>
          </cell>
          <cell r="C759">
            <v>200</v>
          </cell>
          <cell r="G759">
            <v>0</v>
          </cell>
        </row>
        <row r="760">
          <cell r="A760" t="str">
            <v>4088R</v>
          </cell>
          <cell r="C760">
            <v>210</v>
          </cell>
          <cell r="G760">
            <v>0</v>
          </cell>
        </row>
        <row r="761">
          <cell r="A761" t="str">
            <v>4088RR</v>
          </cell>
          <cell r="C761">
            <v>110</v>
          </cell>
          <cell r="G761">
            <v>0</v>
          </cell>
        </row>
        <row r="762">
          <cell r="A762" t="str">
            <v>4088RR</v>
          </cell>
          <cell r="C762">
            <v>210</v>
          </cell>
          <cell r="G762">
            <v>0</v>
          </cell>
        </row>
        <row r="763">
          <cell r="A763" t="str">
            <v>4125R</v>
          </cell>
          <cell r="C763">
            <v>100</v>
          </cell>
          <cell r="G763">
            <v>0</v>
          </cell>
        </row>
        <row r="764">
          <cell r="A764">
            <v>4143</v>
          </cell>
          <cell r="C764">
            <v>120</v>
          </cell>
          <cell r="G764">
            <v>-2608.6999999999998</v>
          </cell>
        </row>
        <row r="765">
          <cell r="A765">
            <v>4143</v>
          </cell>
          <cell r="C765">
            <v>220</v>
          </cell>
          <cell r="G765">
            <v>0</v>
          </cell>
        </row>
        <row r="766">
          <cell r="A766">
            <v>4147</v>
          </cell>
          <cell r="C766">
            <v>100</v>
          </cell>
          <cell r="G766">
            <v>60500</v>
          </cell>
        </row>
        <row r="767">
          <cell r="A767">
            <v>4147</v>
          </cell>
          <cell r="C767">
            <v>200</v>
          </cell>
          <cell r="G767">
            <v>116950</v>
          </cell>
        </row>
        <row r="768">
          <cell r="A768">
            <v>4148</v>
          </cell>
          <cell r="C768">
            <v>100</v>
          </cell>
          <cell r="G768">
            <v>21785.72</v>
          </cell>
        </row>
        <row r="769">
          <cell r="A769">
            <v>4148</v>
          </cell>
          <cell r="C769">
            <v>200</v>
          </cell>
          <cell r="G769">
            <v>23789.4</v>
          </cell>
        </row>
        <row r="770">
          <cell r="A770">
            <v>4149</v>
          </cell>
          <cell r="C770">
            <v>100</v>
          </cell>
          <cell r="G770">
            <v>30890.75</v>
          </cell>
        </row>
        <row r="771">
          <cell r="A771">
            <v>4149</v>
          </cell>
          <cell r="C771">
            <v>200</v>
          </cell>
          <cell r="G771">
            <v>32437.14</v>
          </cell>
        </row>
        <row r="772">
          <cell r="A772">
            <v>4205</v>
          </cell>
          <cell r="C772">
            <v>121</v>
          </cell>
          <cell r="G772">
            <v>388412.71</v>
          </cell>
        </row>
        <row r="773">
          <cell r="A773">
            <v>4205</v>
          </cell>
          <cell r="C773">
            <v>220</v>
          </cell>
          <cell r="G773">
            <v>29318.71</v>
          </cell>
        </row>
        <row r="774">
          <cell r="A774">
            <v>4206</v>
          </cell>
          <cell r="C774">
            <v>120</v>
          </cell>
          <cell r="G774">
            <v>0</v>
          </cell>
        </row>
        <row r="775">
          <cell r="A775">
            <v>4206</v>
          </cell>
          <cell r="C775">
            <v>121</v>
          </cell>
          <cell r="G775">
            <v>509412.48</v>
          </cell>
        </row>
        <row r="776">
          <cell r="A776">
            <v>4206</v>
          </cell>
          <cell r="C776">
            <v>220</v>
          </cell>
          <cell r="G776">
            <v>314974.17</v>
          </cell>
        </row>
        <row r="777">
          <cell r="A777">
            <v>4209</v>
          </cell>
          <cell r="C777">
            <v>120</v>
          </cell>
          <cell r="G777">
            <v>1170282.2</v>
          </cell>
        </row>
        <row r="778">
          <cell r="A778">
            <v>4209</v>
          </cell>
          <cell r="C778">
            <v>121</v>
          </cell>
          <cell r="G778">
            <v>0</v>
          </cell>
        </row>
        <row r="779">
          <cell r="A779">
            <v>4209</v>
          </cell>
          <cell r="C779">
            <v>122</v>
          </cell>
          <cell r="G779">
            <v>245599.15</v>
          </cell>
        </row>
        <row r="780">
          <cell r="A780">
            <v>4209</v>
          </cell>
          <cell r="C780">
            <v>220</v>
          </cell>
          <cell r="G780">
            <v>336625.16</v>
          </cell>
        </row>
        <row r="781">
          <cell r="A781">
            <v>4210</v>
          </cell>
          <cell r="C781">
            <v>120</v>
          </cell>
          <cell r="G781">
            <v>0</v>
          </cell>
        </row>
        <row r="782">
          <cell r="A782">
            <v>4211</v>
          </cell>
          <cell r="C782">
            <v>120</v>
          </cell>
          <cell r="G782">
            <v>27314.41</v>
          </cell>
        </row>
        <row r="783">
          <cell r="A783">
            <v>4211</v>
          </cell>
          <cell r="C783">
            <v>122</v>
          </cell>
          <cell r="G783">
            <v>0</v>
          </cell>
        </row>
        <row r="784">
          <cell r="A784">
            <v>4211</v>
          </cell>
          <cell r="C784">
            <v>220</v>
          </cell>
          <cell r="G784">
            <v>0</v>
          </cell>
        </row>
        <row r="785">
          <cell r="A785">
            <v>4230</v>
          </cell>
          <cell r="C785">
            <v>120</v>
          </cell>
          <cell r="G785">
            <v>67608.69</v>
          </cell>
        </row>
        <row r="786">
          <cell r="A786">
            <v>4230</v>
          </cell>
          <cell r="C786">
            <v>121</v>
          </cell>
          <cell r="G786">
            <v>0</v>
          </cell>
        </row>
        <row r="787">
          <cell r="A787">
            <v>4230</v>
          </cell>
          <cell r="C787">
            <v>122</v>
          </cell>
          <cell r="G787">
            <v>0</v>
          </cell>
        </row>
        <row r="788">
          <cell r="A788">
            <v>4230</v>
          </cell>
          <cell r="C788">
            <v>220</v>
          </cell>
          <cell r="G788">
            <v>5217.3900000000003</v>
          </cell>
        </row>
        <row r="789">
          <cell r="A789">
            <v>4232</v>
          </cell>
          <cell r="C789">
            <v>120</v>
          </cell>
          <cell r="G789">
            <v>0</v>
          </cell>
        </row>
        <row r="790">
          <cell r="A790">
            <v>4232</v>
          </cell>
          <cell r="C790">
            <v>220</v>
          </cell>
          <cell r="G790">
            <v>0</v>
          </cell>
        </row>
        <row r="791">
          <cell r="A791">
            <v>4300</v>
          </cell>
          <cell r="C791">
            <v>140</v>
          </cell>
          <cell r="G791">
            <v>22301.75</v>
          </cell>
        </row>
        <row r="792">
          <cell r="A792">
            <v>4300</v>
          </cell>
          <cell r="C792">
            <v>142</v>
          </cell>
          <cell r="G792">
            <v>2626.01</v>
          </cell>
        </row>
        <row r="793">
          <cell r="A793">
            <v>4300</v>
          </cell>
          <cell r="C793">
            <v>147</v>
          </cell>
          <cell r="G793">
            <v>0</v>
          </cell>
        </row>
        <row r="794">
          <cell r="A794">
            <v>4300</v>
          </cell>
          <cell r="C794">
            <v>150</v>
          </cell>
          <cell r="G794">
            <v>0</v>
          </cell>
        </row>
        <row r="795">
          <cell r="A795">
            <v>4300</v>
          </cell>
          <cell r="C795">
            <v>240</v>
          </cell>
          <cell r="G795">
            <v>12661.13</v>
          </cell>
        </row>
        <row r="796">
          <cell r="A796">
            <v>4300</v>
          </cell>
          <cell r="C796">
            <v>340</v>
          </cell>
          <cell r="G796">
            <v>9518.48</v>
          </cell>
        </row>
        <row r="797">
          <cell r="A797">
            <v>4300</v>
          </cell>
          <cell r="C797">
            <v>440</v>
          </cell>
          <cell r="G797">
            <v>3786.62</v>
          </cell>
        </row>
        <row r="798">
          <cell r="A798">
            <v>4301</v>
          </cell>
          <cell r="C798">
            <v>140</v>
          </cell>
          <cell r="G798">
            <v>4119.3</v>
          </cell>
        </row>
        <row r="799">
          <cell r="A799">
            <v>4301</v>
          </cell>
          <cell r="C799">
            <v>142</v>
          </cell>
          <cell r="G799">
            <v>3589.63</v>
          </cell>
        </row>
        <row r="800">
          <cell r="A800">
            <v>4301</v>
          </cell>
          <cell r="C800">
            <v>147</v>
          </cell>
          <cell r="G800">
            <v>0</v>
          </cell>
        </row>
        <row r="801">
          <cell r="A801">
            <v>4301</v>
          </cell>
          <cell r="C801">
            <v>240</v>
          </cell>
          <cell r="G801">
            <v>2104.2199999999998</v>
          </cell>
        </row>
        <row r="802">
          <cell r="A802">
            <v>4301</v>
          </cell>
          <cell r="C802">
            <v>340</v>
          </cell>
          <cell r="G802">
            <v>493.08</v>
          </cell>
        </row>
        <row r="803">
          <cell r="A803">
            <v>4301</v>
          </cell>
          <cell r="C803">
            <v>440</v>
          </cell>
          <cell r="G803">
            <v>328.95</v>
          </cell>
        </row>
        <row r="804">
          <cell r="A804">
            <v>4302</v>
          </cell>
          <cell r="C804">
            <v>140</v>
          </cell>
          <cell r="G804">
            <v>1166.24</v>
          </cell>
        </row>
        <row r="805">
          <cell r="A805">
            <v>4302</v>
          </cell>
          <cell r="C805">
            <v>142</v>
          </cell>
          <cell r="G805">
            <v>26.24</v>
          </cell>
        </row>
        <row r="806">
          <cell r="A806">
            <v>4302</v>
          </cell>
          <cell r="C806">
            <v>147</v>
          </cell>
          <cell r="G806">
            <v>0</v>
          </cell>
        </row>
        <row r="807">
          <cell r="A807">
            <v>4302</v>
          </cell>
          <cell r="C807">
            <v>240</v>
          </cell>
          <cell r="G807">
            <v>80.3</v>
          </cell>
        </row>
        <row r="808">
          <cell r="A808">
            <v>4302</v>
          </cell>
          <cell r="C808">
            <v>340</v>
          </cell>
          <cell r="G808">
            <v>185.2</v>
          </cell>
        </row>
        <row r="809">
          <cell r="A809">
            <v>4302</v>
          </cell>
          <cell r="C809">
            <v>440</v>
          </cell>
          <cell r="G809">
            <v>260.52</v>
          </cell>
        </row>
        <row r="810">
          <cell r="A810">
            <v>4312</v>
          </cell>
          <cell r="C810">
            <v>140</v>
          </cell>
          <cell r="G810">
            <v>539.24</v>
          </cell>
        </row>
        <row r="811">
          <cell r="A811">
            <v>4312</v>
          </cell>
          <cell r="C811">
            <v>142</v>
          </cell>
          <cell r="G811">
            <v>0</v>
          </cell>
        </row>
        <row r="812">
          <cell r="A812">
            <v>4312</v>
          </cell>
          <cell r="C812">
            <v>147</v>
          </cell>
          <cell r="G812">
            <v>0</v>
          </cell>
        </row>
        <row r="813">
          <cell r="A813">
            <v>4312</v>
          </cell>
          <cell r="C813">
            <v>240</v>
          </cell>
          <cell r="G813">
            <v>285.42</v>
          </cell>
        </row>
        <row r="814">
          <cell r="A814">
            <v>4312</v>
          </cell>
          <cell r="C814">
            <v>340</v>
          </cell>
          <cell r="G814">
            <v>318.27</v>
          </cell>
        </row>
        <row r="815">
          <cell r="A815">
            <v>4312</v>
          </cell>
          <cell r="C815">
            <v>440</v>
          </cell>
          <cell r="G815">
            <v>432.84</v>
          </cell>
        </row>
        <row r="816">
          <cell r="A816">
            <v>4320</v>
          </cell>
          <cell r="C816">
            <v>140</v>
          </cell>
          <cell r="G816">
            <v>4704.9799999999996</v>
          </cell>
        </row>
        <row r="817">
          <cell r="A817">
            <v>4320</v>
          </cell>
          <cell r="C817">
            <v>142</v>
          </cell>
          <cell r="G817">
            <v>1466.64</v>
          </cell>
        </row>
        <row r="818">
          <cell r="A818">
            <v>4320</v>
          </cell>
          <cell r="C818">
            <v>147</v>
          </cell>
          <cell r="G818">
            <v>0</v>
          </cell>
        </row>
        <row r="819">
          <cell r="A819">
            <v>4320</v>
          </cell>
          <cell r="C819">
            <v>240</v>
          </cell>
          <cell r="G819">
            <v>2594.1</v>
          </cell>
        </row>
        <row r="820">
          <cell r="A820">
            <v>4320</v>
          </cell>
          <cell r="C820">
            <v>340</v>
          </cell>
          <cell r="G820">
            <v>1928.75</v>
          </cell>
        </row>
        <row r="821">
          <cell r="A821">
            <v>4320</v>
          </cell>
          <cell r="C821">
            <v>440</v>
          </cell>
          <cell r="G821">
            <v>1235.6400000000001</v>
          </cell>
        </row>
        <row r="822">
          <cell r="A822">
            <v>4340</v>
          </cell>
          <cell r="C822">
            <v>140</v>
          </cell>
          <cell r="G822">
            <v>14816.82</v>
          </cell>
        </row>
        <row r="823">
          <cell r="A823">
            <v>4340</v>
          </cell>
          <cell r="C823">
            <v>142</v>
          </cell>
          <cell r="G823">
            <v>5163.91</v>
          </cell>
        </row>
        <row r="824">
          <cell r="A824">
            <v>4340</v>
          </cell>
          <cell r="C824">
            <v>147</v>
          </cell>
          <cell r="G824">
            <v>59.7</v>
          </cell>
        </row>
        <row r="825">
          <cell r="A825">
            <v>4340</v>
          </cell>
          <cell r="C825">
            <v>150</v>
          </cell>
          <cell r="G825">
            <v>0</v>
          </cell>
        </row>
        <row r="826">
          <cell r="A826">
            <v>4340</v>
          </cell>
          <cell r="C826">
            <v>240</v>
          </cell>
          <cell r="G826">
            <v>4963.58</v>
          </cell>
        </row>
        <row r="827">
          <cell r="A827">
            <v>4340</v>
          </cell>
          <cell r="C827">
            <v>340</v>
          </cell>
          <cell r="G827">
            <v>2556.08</v>
          </cell>
        </row>
        <row r="828">
          <cell r="A828">
            <v>4340</v>
          </cell>
          <cell r="C828">
            <v>440</v>
          </cell>
          <cell r="G828">
            <v>14221.43</v>
          </cell>
        </row>
        <row r="829">
          <cell r="A829">
            <v>4370</v>
          </cell>
          <cell r="C829">
            <v>140</v>
          </cell>
          <cell r="G829">
            <v>31758.080000000002</v>
          </cell>
        </row>
        <row r="830">
          <cell r="A830">
            <v>4370</v>
          </cell>
          <cell r="C830">
            <v>142</v>
          </cell>
          <cell r="G830">
            <v>13571.58</v>
          </cell>
        </row>
        <row r="831">
          <cell r="A831">
            <v>4370</v>
          </cell>
          <cell r="C831">
            <v>147</v>
          </cell>
          <cell r="G831">
            <v>-271.87</v>
          </cell>
        </row>
        <row r="832">
          <cell r="A832">
            <v>4370</v>
          </cell>
          <cell r="C832">
            <v>240</v>
          </cell>
          <cell r="G832">
            <v>16347.54</v>
          </cell>
        </row>
        <row r="833">
          <cell r="A833">
            <v>4370</v>
          </cell>
          <cell r="C833">
            <v>340</v>
          </cell>
          <cell r="G833">
            <v>3096.44</v>
          </cell>
        </row>
        <row r="834">
          <cell r="A834">
            <v>4370</v>
          </cell>
          <cell r="C834">
            <v>440</v>
          </cell>
          <cell r="G834">
            <v>11517.96</v>
          </cell>
        </row>
        <row r="835">
          <cell r="A835">
            <v>4390</v>
          </cell>
          <cell r="C835">
            <v>140</v>
          </cell>
          <cell r="G835">
            <v>22559.59</v>
          </cell>
        </row>
        <row r="836">
          <cell r="A836">
            <v>4390</v>
          </cell>
          <cell r="C836">
            <v>142</v>
          </cell>
          <cell r="G836">
            <v>8238.3799999999992</v>
          </cell>
        </row>
        <row r="837">
          <cell r="A837">
            <v>4390</v>
          </cell>
          <cell r="C837">
            <v>147</v>
          </cell>
          <cell r="G837">
            <v>250</v>
          </cell>
        </row>
        <row r="838">
          <cell r="A838">
            <v>4390</v>
          </cell>
          <cell r="C838">
            <v>240</v>
          </cell>
          <cell r="G838">
            <v>8640.5300000000007</v>
          </cell>
        </row>
        <row r="839">
          <cell r="A839">
            <v>4390</v>
          </cell>
          <cell r="C839">
            <v>340</v>
          </cell>
          <cell r="G839">
            <v>8068.26</v>
          </cell>
        </row>
        <row r="840">
          <cell r="A840">
            <v>4390</v>
          </cell>
          <cell r="C840">
            <v>440</v>
          </cell>
          <cell r="G840">
            <v>2100.61</v>
          </cell>
        </row>
        <row r="841">
          <cell r="A841">
            <v>4400</v>
          </cell>
          <cell r="C841">
            <v>140</v>
          </cell>
          <cell r="G841">
            <v>12951.96</v>
          </cell>
        </row>
        <row r="842">
          <cell r="A842">
            <v>4400</v>
          </cell>
          <cell r="C842">
            <v>142</v>
          </cell>
          <cell r="G842">
            <v>3927.77</v>
          </cell>
        </row>
        <row r="843">
          <cell r="A843">
            <v>4400</v>
          </cell>
          <cell r="C843">
            <v>147</v>
          </cell>
          <cell r="G843">
            <v>0</v>
          </cell>
        </row>
        <row r="844">
          <cell r="A844">
            <v>4400</v>
          </cell>
          <cell r="C844">
            <v>240</v>
          </cell>
          <cell r="G844">
            <v>13099.69</v>
          </cell>
        </row>
        <row r="845">
          <cell r="A845">
            <v>4400</v>
          </cell>
          <cell r="C845">
            <v>340</v>
          </cell>
          <cell r="G845">
            <v>5496.88</v>
          </cell>
        </row>
        <row r="846">
          <cell r="A846">
            <v>4400</v>
          </cell>
          <cell r="C846">
            <v>440</v>
          </cell>
          <cell r="G846">
            <v>3365.46</v>
          </cell>
        </row>
        <row r="847">
          <cell r="A847">
            <v>4410</v>
          </cell>
          <cell r="C847">
            <v>140</v>
          </cell>
          <cell r="G847">
            <v>9089.67</v>
          </cell>
        </row>
        <row r="848">
          <cell r="A848">
            <v>4410</v>
          </cell>
          <cell r="C848">
            <v>142</v>
          </cell>
          <cell r="G848">
            <v>287.81</v>
          </cell>
        </row>
        <row r="849">
          <cell r="A849">
            <v>4410</v>
          </cell>
          <cell r="C849">
            <v>147</v>
          </cell>
          <cell r="G849">
            <v>170.13</v>
          </cell>
        </row>
        <row r="850">
          <cell r="A850">
            <v>4410</v>
          </cell>
          <cell r="C850">
            <v>150</v>
          </cell>
          <cell r="G850">
            <v>1326.77</v>
          </cell>
        </row>
        <row r="851">
          <cell r="A851">
            <v>4410</v>
          </cell>
          <cell r="C851">
            <v>240</v>
          </cell>
          <cell r="G851">
            <v>75.47</v>
          </cell>
        </row>
        <row r="852">
          <cell r="A852">
            <v>4410</v>
          </cell>
          <cell r="C852">
            <v>340</v>
          </cell>
          <cell r="G852">
            <v>1538.18</v>
          </cell>
        </row>
        <row r="853">
          <cell r="A853">
            <v>4410</v>
          </cell>
          <cell r="C853">
            <v>440</v>
          </cell>
          <cell r="G853">
            <v>3134.91</v>
          </cell>
        </row>
        <row r="854">
          <cell r="A854">
            <v>4430</v>
          </cell>
          <cell r="C854">
            <v>140</v>
          </cell>
          <cell r="G854">
            <v>0</v>
          </cell>
        </row>
        <row r="855">
          <cell r="A855">
            <v>4430</v>
          </cell>
          <cell r="C855">
            <v>340</v>
          </cell>
          <cell r="G855">
            <v>0</v>
          </cell>
        </row>
        <row r="856">
          <cell r="A856">
            <v>4465</v>
          </cell>
          <cell r="C856">
            <v>130</v>
          </cell>
          <cell r="G856">
            <v>77075.14</v>
          </cell>
        </row>
        <row r="857">
          <cell r="A857">
            <v>4465</v>
          </cell>
          <cell r="C857">
            <v>230</v>
          </cell>
          <cell r="G857">
            <v>74693.320000000007</v>
          </cell>
        </row>
        <row r="858">
          <cell r="A858">
            <v>4465</v>
          </cell>
          <cell r="C858">
            <v>330</v>
          </cell>
          <cell r="G858">
            <v>22924.18</v>
          </cell>
        </row>
        <row r="859">
          <cell r="A859">
            <v>4465</v>
          </cell>
          <cell r="C859">
            <v>430</v>
          </cell>
          <cell r="G859">
            <v>9345.0499999999993</v>
          </cell>
        </row>
        <row r="860">
          <cell r="A860">
            <v>4465</v>
          </cell>
          <cell r="C860">
            <v>935</v>
          </cell>
          <cell r="G860">
            <v>63997.31</v>
          </cell>
        </row>
        <row r="861">
          <cell r="A861">
            <v>4465</v>
          </cell>
          <cell r="C861">
            <v>936</v>
          </cell>
          <cell r="G861">
            <v>26553.49</v>
          </cell>
        </row>
        <row r="862">
          <cell r="A862">
            <v>4466</v>
          </cell>
          <cell r="C862">
            <v>130</v>
          </cell>
          <cell r="G862">
            <v>254542.21</v>
          </cell>
        </row>
        <row r="863">
          <cell r="A863">
            <v>4466</v>
          </cell>
          <cell r="C863">
            <v>230</v>
          </cell>
          <cell r="G863">
            <v>102817.28</v>
          </cell>
        </row>
        <row r="864">
          <cell r="A864">
            <v>4466</v>
          </cell>
          <cell r="C864">
            <v>330</v>
          </cell>
          <cell r="G864">
            <v>27636.9</v>
          </cell>
        </row>
        <row r="865">
          <cell r="A865">
            <v>4466</v>
          </cell>
          <cell r="C865">
            <v>430</v>
          </cell>
          <cell r="G865">
            <v>0</v>
          </cell>
        </row>
        <row r="866">
          <cell r="A866">
            <v>4466</v>
          </cell>
          <cell r="C866">
            <v>935</v>
          </cell>
          <cell r="G866">
            <v>4549.08</v>
          </cell>
        </row>
        <row r="867">
          <cell r="A867">
            <v>4466</v>
          </cell>
          <cell r="C867">
            <v>936</v>
          </cell>
          <cell r="G867">
            <v>2399.15</v>
          </cell>
        </row>
        <row r="868">
          <cell r="A868">
            <v>4467</v>
          </cell>
          <cell r="C868">
            <v>130</v>
          </cell>
          <cell r="G868">
            <v>53259.75</v>
          </cell>
        </row>
        <row r="869">
          <cell r="A869">
            <v>4467</v>
          </cell>
          <cell r="C869">
            <v>230</v>
          </cell>
          <cell r="G869">
            <v>1994.59</v>
          </cell>
        </row>
        <row r="870">
          <cell r="A870">
            <v>4467</v>
          </cell>
          <cell r="C870">
            <v>330</v>
          </cell>
          <cell r="G870">
            <v>0</v>
          </cell>
        </row>
        <row r="871">
          <cell r="A871">
            <v>4467</v>
          </cell>
          <cell r="C871">
            <v>430</v>
          </cell>
          <cell r="G871">
            <v>0</v>
          </cell>
        </row>
        <row r="872">
          <cell r="A872">
            <v>4467</v>
          </cell>
          <cell r="C872">
            <v>935</v>
          </cell>
          <cell r="G872">
            <v>2476.6999999999998</v>
          </cell>
        </row>
        <row r="873">
          <cell r="A873">
            <v>4467</v>
          </cell>
          <cell r="C873">
            <v>936</v>
          </cell>
          <cell r="G873">
            <v>73.94</v>
          </cell>
        </row>
        <row r="874">
          <cell r="A874">
            <v>4468</v>
          </cell>
          <cell r="C874">
            <v>130</v>
          </cell>
          <cell r="G874">
            <v>67986.94</v>
          </cell>
        </row>
        <row r="875">
          <cell r="A875">
            <v>4468</v>
          </cell>
          <cell r="C875">
            <v>230</v>
          </cell>
          <cell r="G875">
            <v>21177.74</v>
          </cell>
        </row>
        <row r="876">
          <cell r="A876">
            <v>4468</v>
          </cell>
          <cell r="C876">
            <v>330</v>
          </cell>
          <cell r="G876">
            <v>164.19</v>
          </cell>
        </row>
        <row r="877">
          <cell r="A877">
            <v>4468</v>
          </cell>
          <cell r="C877">
            <v>430</v>
          </cell>
          <cell r="G877">
            <v>0</v>
          </cell>
        </row>
        <row r="878">
          <cell r="A878">
            <v>4468</v>
          </cell>
          <cell r="C878">
            <v>935</v>
          </cell>
          <cell r="G878">
            <v>0</v>
          </cell>
        </row>
        <row r="879">
          <cell r="A879">
            <v>4468</v>
          </cell>
          <cell r="C879">
            <v>936</v>
          </cell>
          <cell r="G879">
            <v>0</v>
          </cell>
        </row>
        <row r="880">
          <cell r="A880">
            <v>4475</v>
          </cell>
          <cell r="C880">
            <v>130</v>
          </cell>
          <cell r="G880">
            <v>54604.35</v>
          </cell>
        </row>
        <row r="881">
          <cell r="A881">
            <v>4475</v>
          </cell>
          <cell r="C881">
            <v>132</v>
          </cell>
          <cell r="G881">
            <v>6062</v>
          </cell>
        </row>
        <row r="882">
          <cell r="A882">
            <v>4475</v>
          </cell>
          <cell r="C882">
            <v>230</v>
          </cell>
          <cell r="G882">
            <v>25777.63</v>
          </cell>
        </row>
        <row r="883">
          <cell r="A883">
            <v>4475</v>
          </cell>
          <cell r="C883">
            <v>330</v>
          </cell>
          <cell r="G883">
            <v>17901.2</v>
          </cell>
        </row>
        <row r="884">
          <cell r="A884">
            <v>4475</v>
          </cell>
          <cell r="C884">
            <v>430</v>
          </cell>
          <cell r="G884">
            <v>7086.64</v>
          </cell>
        </row>
        <row r="885">
          <cell r="A885">
            <v>4475</v>
          </cell>
          <cell r="C885">
            <v>935</v>
          </cell>
          <cell r="G885">
            <v>134.69</v>
          </cell>
        </row>
        <row r="886">
          <cell r="A886">
            <v>4475</v>
          </cell>
          <cell r="C886">
            <v>936</v>
          </cell>
          <cell r="G886">
            <v>840.29</v>
          </cell>
        </row>
        <row r="887">
          <cell r="A887">
            <v>4480</v>
          </cell>
          <cell r="C887">
            <v>130</v>
          </cell>
          <cell r="G887">
            <v>7417.05</v>
          </cell>
        </row>
        <row r="888">
          <cell r="A888">
            <v>4480</v>
          </cell>
          <cell r="C888">
            <v>230</v>
          </cell>
          <cell r="G888">
            <v>1841.92</v>
          </cell>
        </row>
        <row r="889">
          <cell r="A889">
            <v>4480</v>
          </cell>
          <cell r="C889">
            <v>330</v>
          </cell>
          <cell r="G889">
            <v>4465.5200000000004</v>
          </cell>
        </row>
        <row r="890">
          <cell r="A890">
            <v>4480</v>
          </cell>
          <cell r="C890">
            <v>430</v>
          </cell>
          <cell r="G890">
            <v>558.80999999999995</v>
          </cell>
        </row>
        <row r="891">
          <cell r="A891">
            <v>4481</v>
          </cell>
          <cell r="C891">
            <v>130</v>
          </cell>
          <cell r="G891">
            <v>791.36</v>
          </cell>
        </row>
        <row r="892">
          <cell r="A892">
            <v>4481</v>
          </cell>
          <cell r="C892">
            <v>230</v>
          </cell>
          <cell r="G892">
            <v>382.94</v>
          </cell>
        </row>
        <row r="893">
          <cell r="A893">
            <v>4481</v>
          </cell>
          <cell r="C893">
            <v>330</v>
          </cell>
          <cell r="G893">
            <v>1244.45</v>
          </cell>
        </row>
        <row r="894">
          <cell r="A894">
            <v>4481</v>
          </cell>
          <cell r="C894">
            <v>430</v>
          </cell>
          <cell r="G894">
            <v>40.450000000000003</v>
          </cell>
        </row>
        <row r="895">
          <cell r="A895">
            <v>4482</v>
          </cell>
          <cell r="C895">
            <v>130</v>
          </cell>
          <cell r="G895">
            <v>4382.09</v>
          </cell>
        </row>
        <row r="896">
          <cell r="A896">
            <v>4482</v>
          </cell>
          <cell r="C896">
            <v>230</v>
          </cell>
          <cell r="G896">
            <v>1183.1099999999999</v>
          </cell>
        </row>
        <row r="897">
          <cell r="A897">
            <v>4482</v>
          </cell>
          <cell r="C897">
            <v>330</v>
          </cell>
          <cell r="G897">
            <v>614.11</v>
          </cell>
        </row>
        <row r="898">
          <cell r="A898">
            <v>4482</v>
          </cell>
          <cell r="C898">
            <v>430</v>
          </cell>
          <cell r="G898">
            <v>1704.79</v>
          </cell>
        </row>
        <row r="899">
          <cell r="A899">
            <v>4495</v>
          </cell>
          <cell r="C899">
            <v>130</v>
          </cell>
          <cell r="G899">
            <v>0</v>
          </cell>
        </row>
        <row r="900">
          <cell r="A900">
            <v>4500</v>
          </cell>
          <cell r="C900">
            <v>130</v>
          </cell>
          <cell r="G900">
            <v>46493.16</v>
          </cell>
        </row>
        <row r="901">
          <cell r="A901">
            <v>4500</v>
          </cell>
          <cell r="C901">
            <v>132</v>
          </cell>
          <cell r="G901">
            <v>5166</v>
          </cell>
        </row>
        <row r="902">
          <cell r="A902">
            <v>4500</v>
          </cell>
          <cell r="C902">
            <v>230</v>
          </cell>
          <cell r="G902">
            <v>54539.49</v>
          </cell>
        </row>
        <row r="903">
          <cell r="A903">
            <v>4500</v>
          </cell>
          <cell r="C903">
            <v>330</v>
          </cell>
          <cell r="G903">
            <v>31960</v>
          </cell>
        </row>
        <row r="904">
          <cell r="A904">
            <v>4500</v>
          </cell>
          <cell r="C904">
            <v>430</v>
          </cell>
          <cell r="G904">
            <v>29367.19</v>
          </cell>
        </row>
        <row r="905">
          <cell r="A905">
            <v>4505</v>
          </cell>
          <cell r="C905">
            <v>130</v>
          </cell>
          <cell r="G905">
            <v>24989.37</v>
          </cell>
        </row>
        <row r="906">
          <cell r="A906">
            <v>4505</v>
          </cell>
          <cell r="C906">
            <v>132</v>
          </cell>
          <cell r="G906">
            <v>2777</v>
          </cell>
        </row>
        <row r="907">
          <cell r="A907">
            <v>4505</v>
          </cell>
          <cell r="C907">
            <v>230</v>
          </cell>
          <cell r="G907">
            <v>5421.15</v>
          </cell>
        </row>
        <row r="908">
          <cell r="A908">
            <v>4505</v>
          </cell>
          <cell r="C908">
            <v>330</v>
          </cell>
          <cell r="G908">
            <v>3530.56</v>
          </cell>
        </row>
        <row r="909">
          <cell r="A909">
            <v>4505</v>
          </cell>
          <cell r="C909">
            <v>430</v>
          </cell>
          <cell r="G909">
            <v>162017.04999999999</v>
          </cell>
        </row>
        <row r="910">
          <cell r="A910">
            <v>4505</v>
          </cell>
          <cell r="C910">
            <v>935</v>
          </cell>
          <cell r="G910">
            <v>7020.6</v>
          </cell>
        </row>
        <row r="911">
          <cell r="A911">
            <v>4505</v>
          </cell>
          <cell r="C911">
            <v>936</v>
          </cell>
          <cell r="G911">
            <v>0</v>
          </cell>
        </row>
        <row r="912">
          <cell r="A912">
            <v>4510</v>
          </cell>
          <cell r="C912">
            <v>130</v>
          </cell>
          <cell r="G912">
            <v>0</v>
          </cell>
        </row>
        <row r="913">
          <cell r="A913">
            <v>4530</v>
          </cell>
          <cell r="C913">
            <v>130</v>
          </cell>
          <cell r="G913">
            <v>1903.73</v>
          </cell>
        </row>
        <row r="914">
          <cell r="A914">
            <v>4530</v>
          </cell>
          <cell r="C914">
            <v>230</v>
          </cell>
          <cell r="G914">
            <v>1040.0999999999999</v>
          </cell>
        </row>
        <row r="915">
          <cell r="A915">
            <v>4530</v>
          </cell>
          <cell r="C915">
            <v>330</v>
          </cell>
          <cell r="G915">
            <v>-249.44</v>
          </cell>
        </row>
        <row r="916">
          <cell r="A916">
            <v>4530</v>
          </cell>
          <cell r="C916">
            <v>430</v>
          </cell>
          <cell r="G916">
            <v>-725.88</v>
          </cell>
        </row>
        <row r="917">
          <cell r="A917">
            <v>4530</v>
          </cell>
          <cell r="C917">
            <v>935</v>
          </cell>
          <cell r="G917">
            <v>0</v>
          </cell>
        </row>
        <row r="918">
          <cell r="A918">
            <v>4530</v>
          </cell>
          <cell r="C918">
            <v>936</v>
          </cell>
          <cell r="G918">
            <v>0</v>
          </cell>
        </row>
        <row r="919">
          <cell r="A919">
            <v>4531</v>
          </cell>
          <cell r="C919">
            <v>130</v>
          </cell>
          <cell r="G919">
            <v>-1.65</v>
          </cell>
        </row>
        <row r="920">
          <cell r="A920">
            <v>4531</v>
          </cell>
          <cell r="C920">
            <v>230</v>
          </cell>
          <cell r="G920">
            <v>197.93</v>
          </cell>
        </row>
        <row r="921">
          <cell r="A921">
            <v>4531</v>
          </cell>
          <cell r="C921">
            <v>330</v>
          </cell>
          <cell r="G921">
            <v>5.31</v>
          </cell>
        </row>
        <row r="922">
          <cell r="A922">
            <v>4531</v>
          </cell>
          <cell r="C922">
            <v>430</v>
          </cell>
          <cell r="G922">
            <v>342.89</v>
          </cell>
        </row>
        <row r="923">
          <cell r="A923">
            <v>4531</v>
          </cell>
          <cell r="C923">
            <v>935</v>
          </cell>
          <cell r="G923">
            <v>-156.47999999999999</v>
          </cell>
        </row>
        <row r="924">
          <cell r="A924">
            <v>4531</v>
          </cell>
          <cell r="C924">
            <v>936</v>
          </cell>
          <cell r="G924">
            <v>0</v>
          </cell>
        </row>
        <row r="925">
          <cell r="A925">
            <v>7020</v>
          </cell>
          <cell r="C925">
            <v>110</v>
          </cell>
          <cell r="G925">
            <v>26400</v>
          </cell>
        </row>
        <row r="926">
          <cell r="A926">
            <v>7020</v>
          </cell>
          <cell r="C926">
            <v>112</v>
          </cell>
          <cell r="G926">
            <v>41020.199999999997</v>
          </cell>
        </row>
        <row r="927">
          <cell r="A927">
            <v>7020</v>
          </cell>
          <cell r="C927">
            <v>120</v>
          </cell>
          <cell r="G927">
            <v>24290</v>
          </cell>
        </row>
        <row r="928">
          <cell r="A928">
            <v>7020</v>
          </cell>
          <cell r="C928">
            <v>121</v>
          </cell>
          <cell r="G928">
            <v>0</v>
          </cell>
        </row>
        <row r="929">
          <cell r="A929">
            <v>7020</v>
          </cell>
          <cell r="C929">
            <v>122</v>
          </cell>
          <cell r="G929">
            <v>0</v>
          </cell>
        </row>
        <row r="930">
          <cell r="A930">
            <v>7020</v>
          </cell>
          <cell r="C930">
            <v>130</v>
          </cell>
          <cell r="G930">
            <v>-1022.19</v>
          </cell>
        </row>
        <row r="931">
          <cell r="A931">
            <v>7020</v>
          </cell>
          <cell r="C931">
            <v>140</v>
          </cell>
          <cell r="G931">
            <v>-4959.4399999999996</v>
          </cell>
        </row>
        <row r="932">
          <cell r="A932">
            <v>7020</v>
          </cell>
          <cell r="C932">
            <v>142</v>
          </cell>
          <cell r="G932">
            <v>819.67</v>
          </cell>
        </row>
        <row r="933">
          <cell r="A933">
            <v>7020</v>
          </cell>
          <cell r="C933">
            <v>147</v>
          </cell>
          <cell r="G933">
            <v>1505.64</v>
          </cell>
        </row>
        <row r="934">
          <cell r="A934">
            <v>7020</v>
          </cell>
          <cell r="C934">
            <v>160</v>
          </cell>
          <cell r="G934">
            <v>17262.759999999998</v>
          </cell>
        </row>
        <row r="935">
          <cell r="A935">
            <v>7020</v>
          </cell>
          <cell r="C935">
            <v>162</v>
          </cell>
          <cell r="G935">
            <v>7399</v>
          </cell>
        </row>
        <row r="936">
          <cell r="A936">
            <v>7020</v>
          </cell>
          <cell r="C936">
            <v>210</v>
          </cell>
          <cell r="G936">
            <v>24200</v>
          </cell>
        </row>
        <row r="937">
          <cell r="A937">
            <v>7020</v>
          </cell>
          <cell r="C937">
            <v>220</v>
          </cell>
          <cell r="G937">
            <v>12260.5</v>
          </cell>
        </row>
        <row r="938">
          <cell r="A938">
            <v>7020</v>
          </cell>
          <cell r="C938">
            <v>230</v>
          </cell>
          <cell r="G938">
            <v>59.66</v>
          </cell>
        </row>
        <row r="939">
          <cell r="A939">
            <v>7020</v>
          </cell>
          <cell r="C939">
            <v>240</v>
          </cell>
          <cell r="G939">
            <v>1088.77</v>
          </cell>
        </row>
        <row r="940">
          <cell r="A940">
            <v>7020</v>
          </cell>
          <cell r="C940">
            <v>260</v>
          </cell>
          <cell r="G940">
            <v>15408</v>
          </cell>
        </row>
        <row r="941">
          <cell r="A941">
            <v>7020</v>
          </cell>
          <cell r="C941">
            <v>330</v>
          </cell>
          <cell r="G941">
            <v>161.34</v>
          </cell>
        </row>
        <row r="942">
          <cell r="A942">
            <v>7020</v>
          </cell>
          <cell r="C942">
            <v>340</v>
          </cell>
          <cell r="G942">
            <v>149.93</v>
          </cell>
        </row>
        <row r="943">
          <cell r="A943">
            <v>7020</v>
          </cell>
          <cell r="C943">
            <v>430</v>
          </cell>
          <cell r="G943">
            <v>0</v>
          </cell>
        </row>
        <row r="944">
          <cell r="A944">
            <v>7020</v>
          </cell>
          <cell r="C944">
            <v>440</v>
          </cell>
          <cell r="G944">
            <v>320.31</v>
          </cell>
        </row>
        <row r="945">
          <cell r="A945">
            <v>7020</v>
          </cell>
          <cell r="C945">
            <v>935</v>
          </cell>
          <cell r="G945">
            <v>0</v>
          </cell>
        </row>
        <row r="946">
          <cell r="A946">
            <v>7020</v>
          </cell>
          <cell r="C946">
            <v>936</v>
          </cell>
          <cell r="G946">
            <v>41.66</v>
          </cell>
        </row>
        <row r="947">
          <cell r="A947">
            <v>7030</v>
          </cell>
          <cell r="C947">
            <v>110</v>
          </cell>
          <cell r="G947">
            <v>100</v>
          </cell>
        </row>
        <row r="948">
          <cell r="A948">
            <v>7030</v>
          </cell>
          <cell r="C948">
            <v>112</v>
          </cell>
          <cell r="G948">
            <v>600</v>
          </cell>
        </row>
        <row r="949">
          <cell r="A949">
            <v>7030</v>
          </cell>
          <cell r="C949">
            <v>120</v>
          </cell>
          <cell r="G949">
            <v>900</v>
          </cell>
        </row>
        <row r="950">
          <cell r="A950">
            <v>7030</v>
          </cell>
          <cell r="C950">
            <v>121</v>
          </cell>
          <cell r="G950">
            <v>0</v>
          </cell>
        </row>
        <row r="951">
          <cell r="A951">
            <v>7030</v>
          </cell>
          <cell r="C951">
            <v>122</v>
          </cell>
          <cell r="G951">
            <v>0</v>
          </cell>
        </row>
        <row r="952">
          <cell r="A952">
            <v>7030</v>
          </cell>
          <cell r="C952">
            <v>200</v>
          </cell>
          <cell r="G952">
            <v>0</v>
          </cell>
        </row>
        <row r="953">
          <cell r="A953">
            <v>7030</v>
          </cell>
          <cell r="C953">
            <v>210</v>
          </cell>
          <cell r="G953">
            <v>1100</v>
          </cell>
        </row>
        <row r="954">
          <cell r="A954">
            <v>7030</v>
          </cell>
          <cell r="C954">
            <v>220</v>
          </cell>
          <cell r="G954">
            <v>200</v>
          </cell>
        </row>
        <row r="955">
          <cell r="A955">
            <v>7040</v>
          </cell>
          <cell r="C955">
            <v>110</v>
          </cell>
          <cell r="G955">
            <v>5987</v>
          </cell>
        </row>
        <row r="956">
          <cell r="A956">
            <v>7040</v>
          </cell>
          <cell r="C956">
            <v>112</v>
          </cell>
          <cell r="G956">
            <v>3845.79</v>
          </cell>
        </row>
        <row r="957">
          <cell r="A957">
            <v>7040</v>
          </cell>
          <cell r="C957">
            <v>120</v>
          </cell>
          <cell r="G957">
            <v>2777.2</v>
          </cell>
        </row>
        <row r="958">
          <cell r="A958">
            <v>7040</v>
          </cell>
          <cell r="C958">
            <v>121</v>
          </cell>
          <cell r="G958">
            <v>0</v>
          </cell>
        </row>
        <row r="959">
          <cell r="A959">
            <v>7040</v>
          </cell>
          <cell r="C959">
            <v>122</v>
          </cell>
          <cell r="G959">
            <v>0</v>
          </cell>
        </row>
        <row r="960">
          <cell r="A960">
            <v>7040</v>
          </cell>
          <cell r="C960">
            <v>210</v>
          </cell>
          <cell r="G960">
            <v>2823.38</v>
          </cell>
        </row>
        <row r="961">
          <cell r="A961">
            <v>7040</v>
          </cell>
          <cell r="C961">
            <v>220</v>
          </cell>
          <cell r="G961">
            <v>2972.62</v>
          </cell>
        </row>
        <row r="962">
          <cell r="A962">
            <v>7060</v>
          </cell>
          <cell r="C962">
            <v>100</v>
          </cell>
          <cell r="G962">
            <v>0</v>
          </cell>
        </row>
        <row r="963">
          <cell r="A963">
            <v>7060</v>
          </cell>
          <cell r="C963">
            <v>110</v>
          </cell>
          <cell r="G963">
            <v>9924.1299999999992</v>
          </cell>
        </row>
        <row r="964">
          <cell r="A964">
            <v>7060</v>
          </cell>
          <cell r="C964">
            <v>112</v>
          </cell>
          <cell r="G964">
            <v>3772.99</v>
          </cell>
        </row>
        <row r="965">
          <cell r="A965">
            <v>7060</v>
          </cell>
          <cell r="C965">
            <v>120</v>
          </cell>
          <cell r="G965">
            <v>7914.32</v>
          </cell>
        </row>
        <row r="966">
          <cell r="A966">
            <v>7060</v>
          </cell>
          <cell r="C966">
            <v>121</v>
          </cell>
          <cell r="G966">
            <v>185</v>
          </cell>
        </row>
        <row r="967">
          <cell r="A967">
            <v>7060</v>
          </cell>
          <cell r="C967">
            <v>122</v>
          </cell>
          <cell r="G967">
            <v>0</v>
          </cell>
        </row>
        <row r="968">
          <cell r="A968">
            <v>7060</v>
          </cell>
          <cell r="C968">
            <v>130</v>
          </cell>
          <cell r="G968">
            <v>0</v>
          </cell>
        </row>
        <row r="969">
          <cell r="A969">
            <v>7060</v>
          </cell>
          <cell r="C969">
            <v>140</v>
          </cell>
          <cell r="G969">
            <v>7504.58</v>
          </cell>
        </row>
        <row r="970">
          <cell r="A970">
            <v>7060</v>
          </cell>
          <cell r="C970">
            <v>142</v>
          </cell>
          <cell r="G970">
            <v>4294.41</v>
          </cell>
        </row>
        <row r="971">
          <cell r="A971">
            <v>7060</v>
          </cell>
          <cell r="C971">
            <v>147</v>
          </cell>
          <cell r="G971">
            <v>646.96</v>
          </cell>
        </row>
        <row r="972">
          <cell r="A972">
            <v>7060</v>
          </cell>
          <cell r="C972">
            <v>210</v>
          </cell>
          <cell r="G972">
            <v>2181.7399999999998</v>
          </cell>
        </row>
        <row r="973">
          <cell r="A973">
            <v>7060</v>
          </cell>
          <cell r="C973">
            <v>220</v>
          </cell>
          <cell r="G973">
            <v>5076.8</v>
          </cell>
        </row>
        <row r="974">
          <cell r="A974">
            <v>7060</v>
          </cell>
          <cell r="C974">
            <v>230</v>
          </cell>
          <cell r="G974">
            <v>0</v>
          </cell>
        </row>
        <row r="975">
          <cell r="A975">
            <v>7060</v>
          </cell>
          <cell r="C975">
            <v>240</v>
          </cell>
          <cell r="G975">
            <v>3118.63</v>
          </cell>
        </row>
        <row r="976">
          <cell r="A976">
            <v>7060</v>
          </cell>
          <cell r="C976">
            <v>340</v>
          </cell>
          <cell r="G976">
            <v>2572.33</v>
          </cell>
        </row>
        <row r="977">
          <cell r="A977">
            <v>7060</v>
          </cell>
          <cell r="C977">
            <v>400</v>
          </cell>
          <cell r="G977">
            <v>0</v>
          </cell>
        </row>
        <row r="978">
          <cell r="A978">
            <v>7060</v>
          </cell>
          <cell r="C978">
            <v>430</v>
          </cell>
          <cell r="G978">
            <v>0</v>
          </cell>
        </row>
        <row r="979">
          <cell r="A979">
            <v>7060</v>
          </cell>
          <cell r="C979">
            <v>440</v>
          </cell>
          <cell r="G979">
            <v>5859.72</v>
          </cell>
        </row>
        <row r="980">
          <cell r="A980">
            <v>7060</v>
          </cell>
          <cell r="C980">
            <v>936</v>
          </cell>
          <cell r="G980">
            <v>0</v>
          </cell>
        </row>
        <row r="981">
          <cell r="A981">
            <v>7080</v>
          </cell>
          <cell r="C981">
            <v>110</v>
          </cell>
          <cell r="G981">
            <v>19931.61</v>
          </cell>
        </row>
        <row r="982">
          <cell r="A982">
            <v>7080</v>
          </cell>
          <cell r="C982">
            <v>112</v>
          </cell>
          <cell r="G982">
            <v>5372.2</v>
          </cell>
        </row>
        <row r="983">
          <cell r="A983">
            <v>7080</v>
          </cell>
          <cell r="C983">
            <v>120</v>
          </cell>
          <cell r="G983">
            <v>28074.49</v>
          </cell>
        </row>
        <row r="984">
          <cell r="A984">
            <v>7080</v>
          </cell>
          <cell r="C984">
            <v>121</v>
          </cell>
          <cell r="G984">
            <v>0</v>
          </cell>
        </row>
        <row r="985">
          <cell r="A985">
            <v>7080</v>
          </cell>
          <cell r="C985">
            <v>122</v>
          </cell>
          <cell r="G985">
            <v>2303</v>
          </cell>
        </row>
        <row r="986">
          <cell r="A986">
            <v>7080</v>
          </cell>
          <cell r="C986">
            <v>130</v>
          </cell>
          <cell r="G986">
            <v>3363.89</v>
          </cell>
        </row>
        <row r="987">
          <cell r="A987">
            <v>7080</v>
          </cell>
          <cell r="C987">
            <v>140</v>
          </cell>
          <cell r="G987">
            <v>2463.89</v>
          </cell>
        </row>
        <row r="988">
          <cell r="A988">
            <v>7080</v>
          </cell>
          <cell r="C988">
            <v>160</v>
          </cell>
          <cell r="G988">
            <v>0</v>
          </cell>
        </row>
        <row r="989">
          <cell r="A989">
            <v>7080</v>
          </cell>
          <cell r="C989">
            <v>210</v>
          </cell>
          <cell r="G989">
            <v>7938.53</v>
          </cell>
        </row>
        <row r="990">
          <cell r="A990">
            <v>7080</v>
          </cell>
          <cell r="C990">
            <v>220</v>
          </cell>
          <cell r="G990">
            <v>8276.9699999999993</v>
          </cell>
        </row>
        <row r="991">
          <cell r="A991">
            <v>7080</v>
          </cell>
          <cell r="C991">
            <v>230</v>
          </cell>
          <cell r="G991">
            <v>0</v>
          </cell>
        </row>
        <row r="992">
          <cell r="A992">
            <v>7080</v>
          </cell>
          <cell r="C992">
            <v>240</v>
          </cell>
          <cell r="G992">
            <v>0</v>
          </cell>
        </row>
        <row r="993">
          <cell r="A993">
            <v>7080</v>
          </cell>
          <cell r="C993">
            <v>340</v>
          </cell>
          <cell r="G993">
            <v>0</v>
          </cell>
        </row>
        <row r="994">
          <cell r="A994">
            <v>7080</v>
          </cell>
          <cell r="C994">
            <v>440</v>
          </cell>
          <cell r="G994">
            <v>0</v>
          </cell>
        </row>
        <row r="995">
          <cell r="A995">
            <v>7080</v>
          </cell>
          <cell r="C995">
            <v>935</v>
          </cell>
          <cell r="G995">
            <v>540.97</v>
          </cell>
        </row>
        <row r="996">
          <cell r="A996">
            <v>7080</v>
          </cell>
          <cell r="C996">
            <v>936</v>
          </cell>
          <cell r="G996">
            <v>0</v>
          </cell>
        </row>
        <row r="997">
          <cell r="A997">
            <v>7000</v>
          </cell>
          <cell r="C997">
            <v>110</v>
          </cell>
          <cell r="G997">
            <v>24973.85</v>
          </cell>
        </row>
        <row r="998">
          <cell r="A998">
            <v>7000</v>
          </cell>
          <cell r="C998">
            <v>112</v>
          </cell>
          <cell r="G998">
            <v>21128.79</v>
          </cell>
        </row>
        <row r="999">
          <cell r="A999">
            <v>7000</v>
          </cell>
          <cell r="C999">
            <v>120</v>
          </cell>
          <cell r="G999">
            <v>15148.97</v>
          </cell>
        </row>
        <row r="1000">
          <cell r="A1000">
            <v>7000</v>
          </cell>
          <cell r="C1000">
            <v>121</v>
          </cell>
          <cell r="G1000">
            <v>11325.74</v>
          </cell>
        </row>
        <row r="1001">
          <cell r="A1001">
            <v>7000</v>
          </cell>
          <cell r="C1001">
            <v>122</v>
          </cell>
          <cell r="G1001">
            <v>9055</v>
          </cell>
        </row>
        <row r="1002">
          <cell r="A1002">
            <v>7000</v>
          </cell>
          <cell r="C1002">
            <v>140</v>
          </cell>
          <cell r="G1002">
            <v>0</v>
          </cell>
        </row>
        <row r="1003">
          <cell r="A1003">
            <v>7000</v>
          </cell>
          <cell r="C1003">
            <v>160</v>
          </cell>
          <cell r="G1003">
            <v>703.16</v>
          </cell>
        </row>
        <row r="1004">
          <cell r="A1004">
            <v>7000</v>
          </cell>
          <cell r="C1004">
            <v>210</v>
          </cell>
          <cell r="G1004">
            <v>22631.54</v>
          </cell>
        </row>
        <row r="1005">
          <cell r="A1005">
            <v>7000</v>
          </cell>
          <cell r="C1005">
            <v>220</v>
          </cell>
          <cell r="G1005">
            <v>18674.05</v>
          </cell>
        </row>
        <row r="1006">
          <cell r="A1006">
            <v>7000</v>
          </cell>
          <cell r="C1006">
            <v>260</v>
          </cell>
          <cell r="G1006">
            <v>3069.84</v>
          </cell>
        </row>
        <row r="1007">
          <cell r="A1007">
            <v>7190</v>
          </cell>
          <cell r="C1007">
            <v>110</v>
          </cell>
          <cell r="G1007">
            <v>5122.07</v>
          </cell>
        </row>
        <row r="1008">
          <cell r="A1008">
            <v>7190</v>
          </cell>
          <cell r="C1008">
            <v>112</v>
          </cell>
          <cell r="G1008">
            <v>0</v>
          </cell>
        </row>
        <row r="1009">
          <cell r="A1009">
            <v>7190</v>
          </cell>
          <cell r="C1009">
            <v>120</v>
          </cell>
          <cell r="G1009">
            <v>0</v>
          </cell>
        </row>
        <row r="1010">
          <cell r="A1010">
            <v>7190</v>
          </cell>
          <cell r="C1010">
            <v>121</v>
          </cell>
          <cell r="G1010">
            <v>0</v>
          </cell>
        </row>
        <row r="1011">
          <cell r="A1011">
            <v>7190</v>
          </cell>
          <cell r="C1011">
            <v>122</v>
          </cell>
          <cell r="G1011">
            <v>0</v>
          </cell>
        </row>
        <row r="1012">
          <cell r="A1012">
            <v>7190</v>
          </cell>
          <cell r="C1012">
            <v>130</v>
          </cell>
          <cell r="G1012">
            <v>39878.9</v>
          </cell>
        </row>
        <row r="1013">
          <cell r="A1013">
            <v>7190</v>
          </cell>
          <cell r="C1013">
            <v>140</v>
          </cell>
          <cell r="G1013">
            <v>45216.51</v>
          </cell>
        </row>
        <row r="1014">
          <cell r="A1014">
            <v>7190</v>
          </cell>
          <cell r="C1014">
            <v>142</v>
          </cell>
          <cell r="G1014">
            <v>20857.04</v>
          </cell>
        </row>
        <row r="1015">
          <cell r="A1015">
            <v>7190</v>
          </cell>
          <cell r="C1015">
            <v>147</v>
          </cell>
          <cell r="G1015">
            <v>227.13</v>
          </cell>
        </row>
        <row r="1016">
          <cell r="A1016">
            <v>7190</v>
          </cell>
          <cell r="C1016">
            <v>150</v>
          </cell>
          <cell r="G1016">
            <v>22586.68</v>
          </cell>
        </row>
        <row r="1017">
          <cell r="A1017">
            <v>7190</v>
          </cell>
          <cell r="C1017">
            <v>160</v>
          </cell>
          <cell r="G1017">
            <v>10426.799999999999</v>
          </cell>
        </row>
        <row r="1018">
          <cell r="A1018">
            <v>7190</v>
          </cell>
          <cell r="C1018">
            <v>162</v>
          </cell>
          <cell r="G1018">
            <v>6666</v>
          </cell>
        </row>
        <row r="1019">
          <cell r="A1019">
            <v>7190</v>
          </cell>
          <cell r="C1019">
            <v>170</v>
          </cell>
          <cell r="G1019">
            <v>0</v>
          </cell>
        </row>
        <row r="1020">
          <cell r="A1020">
            <v>7190</v>
          </cell>
          <cell r="C1020">
            <v>210</v>
          </cell>
          <cell r="G1020">
            <v>9235.23</v>
          </cell>
        </row>
        <row r="1021">
          <cell r="A1021">
            <v>7190</v>
          </cell>
          <cell r="C1021">
            <v>220</v>
          </cell>
          <cell r="G1021">
            <v>9985.69</v>
          </cell>
        </row>
        <row r="1022">
          <cell r="A1022">
            <v>7190</v>
          </cell>
          <cell r="C1022">
            <v>230</v>
          </cell>
          <cell r="G1022">
            <v>17730.009999999998</v>
          </cell>
        </row>
        <row r="1023">
          <cell r="A1023">
            <v>7190</v>
          </cell>
          <cell r="C1023">
            <v>240</v>
          </cell>
          <cell r="G1023">
            <v>23904.04</v>
          </cell>
        </row>
        <row r="1024">
          <cell r="A1024">
            <v>7190</v>
          </cell>
          <cell r="C1024">
            <v>260</v>
          </cell>
          <cell r="G1024">
            <v>6442.17</v>
          </cell>
        </row>
        <row r="1025">
          <cell r="A1025">
            <v>7190</v>
          </cell>
          <cell r="C1025">
            <v>330</v>
          </cell>
          <cell r="G1025">
            <v>5362.7</v>
          </cell>
        </row>
        <row r="1026">
          <cell r="A1026">
            <v>7190</v>
          </cell>
          <cell r="C1026">
            <v>340</v>
          </cell>
          <cell r="G1026">
            <v>25614.78</v>
          </cell>
        </row>
        <row r="1027">
          <cell r="A1027">
            <v>7190</v>
          </cell>
          <cell r="C1027">
            <v>410</v>
          </cell>
          <cell r="G1027">
            <v>0</v>
          </cell>
        </row>
        <row r="1028">
          <cell r="A1028">
            <v>7190</v>
          </cell>
          <cell r="C1028">
            <v>430</v>
          </cell>
          <cell r="G1028">
            <v>957.35</v>
          </cell>
        </row>
        <row r="1029">
          <cell r="A1029">
            <v>7190</v>
          </cell>
          <cell r="C1029">
            <v>440</v>
          </cell>
          <cell r="G1029">
            <v>22950.46</v>
          </cell>
        </row>
        <row r="1030">
          <cell r="A1030">
            <v>7190</v>
          </cell>
          <cell r="C1030">
            <v>935</v>
          </cell>
          <cell r="G1030">
            <v>19044.04</v>
          </cell>
        </row>
        <row r="1031">
          <cell r="A1031">
            <v>7190</v>
          </cell>
          <cell r="C1031">
            <v>936</v>
          </cell>
          <cell r="G1031">
            <v>4987.1000000000004</v>
          </cell>
        </row>
        <row r="1032">
          <cell r="A1032">
            <v>7211</v>
          </cell>
          <cell r="C1032">
            <v>110</v>
          </cell>
          <cell r="G1032">
            <v>19.23</v>
          </cell>
        </row>
        <row r="1033">
          <cell r="A1033">
            <v>7211</v>
          </cell>
          <cell r="C1033">
            <v>112</v>
          </cell>
          <cell r="G1033">
            <v>211.54</v>
          </cell>
        </row>
        <row r="1034">
          <cell r="A1034">
            <v>7211</v>
          </cell>
          <cell r="C1034">
            <v>120</v>
          </cell>
          <cell r="G1034">
            <v>0</v>
          </cell>
        </row>
        <row r="1035">
          <cell r="A1035">
            <v>7211</v>
          </cell>
          <cell r="C1035">
            <v>121</v>
          </cell>
          <cell r="G1035">
            <v>0</v>
          </cell>
        </row>
        <row r="1036">
          <cell r="A1036">
            <v>7211</v>
          </cell>
          <cell r="C1036">
            <v>130</v>
          </cell>
          <cell r="G1036">
            <v>-487.58</v>
          </cell>
        </row>
        <row r="1037">
          <cell r="A1037">
            <v>7211</v>
          </cell>
          <cell r="C1037">
            <v>140</v>
          </cell>
          <cell r="G1037">
            <v>2388.7199999999998</v>
          </cell>
        </row>
        <row r="1038">
          <cell r="A1038">
            <v>7211</v>
          </cell>
          <cell r="C1038">
            <v>142</v>
          </cell>
          <cell r="G1038">
            <v>5263.47</v>
          </cell>
        </row>
        <row r="1039">
          <cell r="A1039">
            <v>7211</v>
          </cell>
          <cell r="C1039">
            <v>147</v>
          </cell>
          <cell r="G1039">
            <v>0</v>
          </cell>
        </row>
        <row r="1040">
          <cell r="A1040">
            <v>7211</v>
          </cell>
          <cell r="C1040">
            <v>150</v>
          </cell>
          <cell r="G1040">
            <v>488</v>
          </cell>
        </row>
        <row r="1041">
          <cell r="A1041">
            <v>7211</v>
          </cell>
          <cell r="C1041">
            <v>160</v>
          </cell>
          <cell r="G1041">
            <v>0</v>
          </cell>
        </row>
        <row r="1042">
          <cell r="A1042">
            <v>7211</v>
          </cell>
          <cell r="C1042">
            <v>210</v>
          </cell>
          <cell r="G1042">
            <v>557.67999999999995</v>
          </cell>
        </row>
        <row r="1043">
          <cell r="A1043">
            <v>7211</v>
          </cell>
          <cell r="C1043">
            <v>220</v>
          </cell>
          <cell r="G1043">
            <v>1180.78</v>
          </cell>
        </row>
        <row r="1044">
          <cell r="A1044">
            <v>7211</v>
          </cell>
          <cell r="C1044">
            <v>230</v>
          </cell>
          <cell r="G1044">
            <v>-187.38</v>
          </cell>
        </row>
        <row r="1045">
          <cell r="A1045">
            <v>7211</v>
          </cell>
          <cell r="C1045">
            <v>240</v>
          </cell>
          <cell r="G1045">
            <v>6039.88</v>
          </cell>
        </row>
        <row r="1046">
          <cell r="A1046">
            <v>7211</v>
          </cell>
          <cell r="C1046">
            <v>260</v>
          </cell>
          <cell r="G1046">
            <v>223.08</v>
          </cell>
        </row>
        <row r="1047">
          <cell r="A1047">
            <v>7211</v>
          </cell>
          <cell r="C1047">
            <v>330</v>
          </cell>
          <cell r="G1047">
            <v>0</v>
          </cell>
        </row>
        <row r="1048">
          <cell r="A1048">
            <v>7211</v>
          </cell>
          <cell r="C1048">
            <v>340</v>
          </cell>
          <cell r="G1048">
            <v>2331.02</v>
          </cell>
        </row>
        <row r="1049">
          <cell r="A1049">
            <v>7211</v>
          </cell>
          <cell r="C1049">
            <v>430</v>
          </cell>
          <cell r="G1049">
            <v>13.85</v>
          </cell>
        </row>
        <row r="1050">
          <cell r="A1050">
            <v>7211</v>
          </cell>
          <cell r="C1050">
            <v>440</v>
          </cell>
          <cell r="G1050">
            <v>534.29999999999995</v>
          </cell>
        </row>
        <row r="1051">
          <cell r="A1051">
            <v>7211</v>
          </cell>
          <cell r="C1051">
            <v>935</v>
          </cell>
          <cell r="G1051">
            <v>0</v>
          </cell>
        </row>
        <row r="1052">
          <cell r="A1052">
            <v>7211</v>
          </cell>
          <cell r="C1052">
            <v>936</v>
          </cell>
          <cell r="G1052">
            <v>778.85</v>
          </cell>
        </row>
        <row r="1053">
          <cell r="A1053">
            <v>7240</v>
          </cell>
          <cell r="C1053">
            <v>110</v>
          </cell>
          <cell r="G1053">
            <v>348.98</v>
          </cell>
        </row>
        <row r="1054">
          <cell r="A1054">
            <v>7240</v>
          </cell>
          <cell r="C1054">
            <v>112</v>
          </cell>
          <cell r="G1054">
            <v>193.85</v>
          </cell>
        </row>
        <row r="1055">
          <cell r="A1055">
            <v>7240</v>
          </cell>
          <cell r="C1055">
            <v>120</v>
          </cell>
          <cell r="G1055">
            <v>116.31</v>
          </cell>
        </row>
        <row r="1056">
          <cell r="A1056">
            <v>7240</v>
          </cell>
          <cell r="C1056">
            <v>121</v>
          </cell>
          <cell r="G1056">
            <v>77.540000000000006</v>
          </cell>
        </row>
        <row r="1057">
          <cell r="A1057">
            <v>7240</v>
          </cell>
          <cell r="C1057">
            <v>130</v>
          </cell>
          <cell r="G1057">
            <v>426.48</v>
          </cell>
        </row>
        <row r="1058">
          <cell r="A1058">
            <v>7240</v>
          </cell>
          <cell r="C1058">
            <v>140</v>
          </cell>
          <cell r="G1058">
            <v>1085.58</v>
          </cell>
        </row>
        <row r="1059">
          <cell r="A1059">
            <v>7240</v>
          </cell>
          <cell r="C1059">
            <v>142</v>
          </cell>
          <cell r="G1059">
            <v>387.71</v>
          </cell>
        </row>
        <row r="1060">
          <cell r="A1060">
            <v>7240</v>
          </cell>
          <cell r="C1060">
            <v>147</v>
          </cell>
          <cell r="G1060">
            <v>193.85</v>
          </cell>
        </row>
        <row r="1061">
          <cell r="A1061">
            <v>7240</v>
          </cell>
          <cell r="C1061">
            <v>150</v>
          </cell>
          <cell r="G1061">
            <v>310.17</v>
          </cell>
        </row>
        <row r="1062">
          <cell r="A1062">
            <v>7240</v>
          </cell>
          <cell r="C1062">
            <v>160</v>
          </cell>
          <cell r="G1062">
            <v>116.31</v>
          </cell>
        </row>
        <row r="1063">
          <cell r="A1063">
            <v>7240</v>
          </cell>
          <cell r="C1063">
            <v>190</v>
          </cell>
          <cell r="G1063">
            <v>0</v>
          </cell>
        </row>
        <row r="1064">
          <cell r="A1064">
            <v>7240</v>
          </cell>
          <cell r="C1064">
            <v>210</v>
          </cell>
          <cell r="G1064">
            <v>155.08000000000001</v>
          </cell>
        </row>
        <row r="1065">
          <cell r="A1065">
            <v>7240</v>
          </cell>
          <cell r="C1065">
            <v>220</v>
          </cell>
          <cell r="G1065">
            <v>155.08000000000001</v>
          </cell>
        </row>
        <row r="1066">
          <cell r="A1066">
            <v>7240</v>
          </cell>
          <cell r="C1066">
            <v>230</v>
          </cell>
          <cell r="G1066">
            <v>116.31</v>
          </cell>
        </row>
        <row r="1067">
          <cell r="A1067">
            <v>7240</v>
          </cell>
          <cell r="C1067">
            <v>240</v>
          </cell>
          <cell r="G1067">
            <v>659.1</v>
          </cell>
        </row>
        <row r="1068">
          <cell r="A1068">
            <v>7240</v>
          </cell>
          <cell r="C1068">
            <v>260</v>
          </cell>
          <cell r="G1068">
            <v>77.540000000000006</v>
          </cell>
        </row>
        <row r="1069">
          <cell r="A1069">
            <v>7240</v>
          </cell>
          <cell r="C1069">
            <v>330</v>
          </cell>
          <cell r="G1069">
            <v>38.770000000000003</v>
          </cell>
        </row>
        <row r="1070">
          <cell r="A1070">
            <v>7240</v>
          </cell>
          <cell r="C1070">
            <v>340</v>
          </cell>
          <cell r="G1070">
            <v>426.48</v>
          </cell>
        </row>
        <row r="1071">
          <cell r="A1071">
            <v>7240</v>
          </cell>
          <cell r="C1071">
            <v>430</v>
          </cell>
          <cell r="G1071">
            <v>38.770000000000003</v>
          </cell>
        </row>
        <row r="1072">
          <cell r="A1072">
            <v>7240</v>
          </cell>
          <cell r="C1072">
            <v>440</v>
          </cell>
          <cell r="G1072">
            <v>426.48</v>
          </cell>
        </row>
        <row r="1073">
          <cell r="A1073">
            <v>7240</v>
          </cell>
          <cell r="C1073">
            <v>935</v>
          </cell>
          <cell r="G1073">
            <v>193.85</v>
          </cell>
        </row>
        <row r="1074">
          <cell r="A1074">
            <v>7240</v>
          </cell>
          <cell r="C1074">
            <v>936</v>
          </cell>
          <cell r="G1074">
            <v>38.770000000000003</v>
          </cell>
        </row>
        <row r="1075">
          <cell r="A1075">
            <v>7295</v>
          </cell>
          <cell r="C1075">
            <v>110</v>
          </cell>
          <cell r="G1075">
            <v>3230.03</v>
          </cell>
        </row>
        <row r="1076">
          <cell r="A1076">
            <v>7295</v>
          </cell>
          <cell r="C1076">
            <v>112</v>
          </cell>
          <cell r="G1076">
            <v>2351.06</v>
          </cell>
        </row>
        <row r="1077">
          <cell r="A1077">
            <v>7295</v>
          </cell>
          <cell r="C1077">
            <v>120</v>
          </cell>
          <cell r="G1077">
            <v>664.39</v>
          </cell>
        </row>
        <row r="1078">
          <cell r="A1078">
            <v>7295</v>
          </cell>
          <cell r="C1078">
            <v>121</v>
          </cell>
          <cell r="G1078">
            <v>828.19</v>
          </cell>
        </row>
        <row r="1079">
          <cell r="A1079">
            <v>7295</v>
          </cell>
          <cell r="C1079">
            <v>130</v>
          </cell>
          <cell r="G1079">
            <v>224.35</v>
          </cell>
        </row>
        <row r="1080">
          <cell r="A1080">
            <v>7295</v>
          </cell>
          <cell r="C1080">
            <v>140</v>
          </cell>
          <cell r="G1080">
            <v>1146.1500000000001</v>
          </cell>
        </row>
        <row r="1081">
          <cell r="A1081">
            <v>7295</v>
          </cell>
          <cell r="C1081">
            <v>147</v>
          </cell>
          <cell r="G1081">
            <v>0</v>
          </cell>
        </row>
        <row r="1082">
          <cell r="A1082">
            <v>7295</v>
          </cell>
          <cell r="C1082">
            <v>160</v>
          </cell>
          <cell r="G1082">
            <v>573.88</v>
          </cell>
        </row>
        <row r="1083">
          <cell r="A1083">
            <v>7295</v>
          </cell>
          <cell r="C1083">
            <v>190</v>
          </cell>
          <cell r="G1083">
            <v>0</v>
          </cell>
        </row>
        <row r="1084">
          <cell r="A1084">
            <v>7295</v>
          </cell>
          <cell r="C1084">
            <v>210</v>
          </cell>
          <cell r="G1084">
            <v>747.56</v>
          </cell>
        </row>
        <row r="1085">
          <cell r="A1085">
            <v>7295</v>
          </cell>
          <cell r="C1085">
            <v>220</v>
          </cell>
          <cell r="G1085">
            <v>1062.44</v>
          </cell>
        </row>
        <row r="1086">
          <cell r="A1086">
            <v>7295</v>
          </cell>
          <cell r="C1086">
            <v>230</v>
          </cell>
          <cell r="G1086">
            <v>112.17</v>
          </cell>
        </row>
        <row r="1087">
          <cell r="A1087">
            <v>7295</v>
          </cell>
          <cell r="C1087">
            <v>240</v>
          </cell>
          <cell r="G1087">
            <v>1162.1300000000001</v>
          </cell>
        </row>
        <row r="1088">
          <cell r="A1088">
            <v>7295</v>
          </cell>
          <cell r="C1088">
            <v>260</v>
          </cell>
          <cell r="G1088">
            <v>505.87</v>
          </cell>
        </row>
        <row r="1089">
          <cell r="A1089">
            <v>7295</v>
          </cell>
          <cell r="C1089">
            <v>340</v>
          </cell>
          <cell r="G1089">
            <v>529.80999999999995</v>
          </cell>
        </row>
        <row r="1090">
          <cell r="A1090">
            <v>7295</v>
          </cell>
          <cell r="C1090">
            <v>440</v>
          </cell>
          <cell r="G1090">
            <v>112.17</v>
          </cell>
        </row>
        <row r="1091">
          <cell r="A1091">
            <v>7295</v>
          </cell>
          <cell r="C1091">
            <v>935</v>
          </cell>
          <cell r="G1091">
            <v>999.79</v>
          </cell>
        </row>
        <row r="1092">
          <cell r="A1092">
            <v>7295</v>
          </cell>
          <cell r="C1092">
            <v>936</v>
          </cell>
          <cell r="G1092">
            <v>0</v>
          </cell>
        </row>
        <row r="1093">
          <cell r="A1093">
            <v>7310</v>
          </cell>
          <cell r="C1093">
            <v>110</v>
          </cell>
          <cell r="G1093">
            <v>312.8</v>
          </cell>
        </row>
        <row r="1094">
          <cell r="A1094">
            <v>7310</v>
          </cell>
          <cell r="C1094">
            <v>112</v>
          </cell>
          <cell r="G1094">
            <v>1008.08</v>
          </cell>
        </row>
        <row r="1095">
          <cell r="A1095">
            <v>7310</v>
          </cell>
          <cell r="C1095">
            <v>120</v>
          </cell>
          <cell r="G1095">
            <v>1.37</v>
          </cell>
        </row>
        <row r="1096">
          <cell r="A1096">
            <v>7310</v>
          </cell>
          <cell r="C1096">
            <v>121</v>
          </cell>
          <cell r="G1096">
            <v>168.04</v>
          </cell>
        </row>
        <row r="1097">
          <cell r="A1097">
            <v>7310</v>
          </cell>
          <cell r="C1097">
            <v>130</v>
          </cell>
          <cell r="G1097">
            <v>-182.69</v>
          </cell>
        </row>
        <row r="1098">
          <cell r="A1098">
            <v>7310</v>
          </cell>
          <cell r="C1098">
            <v>140</v>
          </cell>
          <cell r="G1098">
            <v>812.5</v>
          </cell>
        </row>
        <row r="1099">
          <cell r="A1099">
            <v>7310</v>
          </cell>
          <cell r="C1099">
            <v>142</v>
          </cell>
          <cell r="G1099">
            <v>245.36</v>
          </cell>
        </row>
        <row r="1100">
          <cell r="A1100">
            <v>7310</v>
          </cell>
          <cell r="C1100">
            <v>147</v>
          </cell>
          <cell r="G1100">
            <v>82.53</v>
          </cell>
        </row>
        <row r="1101">
          <cell r="A1101">
            <v>7310</v>
          </cell>
          <cell r="C1101">
            <v>150</v>
          </cell>
          <cell r="G1101">
            <v>-108.12</v>
          </cell>
        </row>
        <row r="1102">
          <cell r="A1102">
            <v>7310</v>
          </cell>
          <cell r="C1102">
            <v>160</v>
          </cell>
          <cell r="G1102">
            <v>253.78</v>
          </cell>
        </row>
        <row r="1103">
          <cell r="A1103">
            <v>7310</v>
          </cell>
          <cell r="C1103">
            <v>170</v>
          </cell>
          <cell r="G1103">
            <v>0</v>
          </cell>
        </row>
        <row r="1104">
          <cell r="A1104">
            <v>7310</v>
          </cell>
          <cell r="C1104">
            <v>190</v>
          </cell>
          <cell r="G1104">
            <v>0</v>
          </cell>
        </row>
        <row r="1105">
          <cell r="A1105">
            <v>7310</v>
          </cell>
          <cell r="C1105">
            <v>210</v>
          </cell>
          <cell r="G1105">
            <v>-38.049999999999997</v>
          </cell>
        </row>
        <row r="1106">
          <cell r="A1106">
            <v>7310</v>
          </cell>
          <cell r="C1106">
            <v>220</v>
          </cell>
          <cell r="G1106">
            <v>61.1</v>
          </cell>
        </row>
        <row r="1107">
          <cell r="A1107">
            <v>7310</v>
          </cell>
          <cell r="C1107">
            <v>230</v>
          </cell>
          <cell r="G1107">
            <v>-102</v>
          </cell>
        </row>
        <row r="1108">
          <cell r="A1108">
            <v>7310</v>
          </cell>
          <cell r="C1108">
            <v>240</v>
          </cell>
          <cell r="G1108">
            <v>-227.55</v>
          </cell>
        </row>
        <row r="1109">
          <cell r="A1109">
            <v>7310</v>
          </cell>
          <cell r="C1109">
            <v>260</v>
          </cell>
          <cell r="G1109">
            <v>9.73</v>
          </cell>
        </row>
        <row r="1110">
          <cell r="A1110">
            <v>7310</v>
          </cell>
          <cell r="C1110">
            <v>330</v>
          </cell>
          <cell r="G1110">
            <v>159.22</v>
          </cell>
        </row>
        <row r="1111">
          <cell r="A1111">
            <v>7310</v>
          </cell>
          <cell r="C1111">
            <v>340</v>
          </cell>
          <cell r="G1111">
            <v>318.3</v>
          </cell>
        </row>
        <row r="1112">
          <cell r="A1112">
            <v>7310</v>
          </cell>
          <cell r="C1112">
            <v>430</v>
          </cell>
          <cell r="G1112">
            <v>119.19</v>
          </cell>
        </row>
        <row r="1113">
          <cell r="A1113">
            <v>7310</v>
          </cell>
          <cell r="C1113">
            <v>440</v>
          </cell>
          <cell r="G1113">
            <v>-25.17</v>
          </cell>
        </row>
        <row r="1114">
          <cell r="A1114">
            <v>7310</v>
          </cell>
          <cell r="C1114">
            <v>935</v>
          </cell>
          <cell r="G1114">
            <v>-42.36</v>
          </cell>
        </row>
        <row r="1115">
          <cell r="A1115">
            <v>7310</v>
          </cell>
          <cell r="C1115">
            <v>936</v>
          </cell>
          <cell r="G1115">
            <v>-37.26</v>
          </cell>
        </row>
        <row r="1116">
          <cell r="A1116">
            <v>7453</v>
          </cell>
          <cell r="C1116">
            <v>110</v>
          </cell>
          <cell r="G1116">
            <v>64.53</v>
          </cell>
        </row>
        <row r="1117">
          <cell r="A1117">
            <v>7453</v>
          </cell>
          <cell r="C1117">
            <v>112</v>
          </cell>
          <cell r="G1117">
            <v>1573.59</v>
          </cell>
        </row>
        <row r="1118">
          <cell r="A1118">
            <v>7453</v>
          </cell>
          <cell r="C1118">
            <v>120</v>
          </cell>
          <cell r="G1118">
            <v>73.290000000000006</v>
          </cell>
        </row>
        <row r="1119">
          <cell r="A1119">
            <v>7453</v>
          </cell>
          <cell r="C1119">
            <v>121</v>
          </cell>
          <cell r="G1119">
            <v>0</v>
          </cell>
        </row>
        <row r="1120">
          <cell r="A1120">
            <v>7453</v>
          </cell>
          <cell r="C1120">
            <v>130</v>
          </cell>
          <cell r="G1120">
            <v>54.07</v>
          </cell>
        </row>
        <row r="1121">
          <cell r="A1121">
            <v>7453</v>
          </cell>
          <cell r="C1121">
            <v>140</v>
          </cell>
          <cell r="G1121">
            <v>564.65</v>
          </cell>
        </row>
        <row r="1122">
          <cell r="A1122">
            <v>7453</v>
          </cell>
          <cell r="C1122">
            <v>142</v>
          </cell>
          <cell r="G1122">
            <v>223.5</v>
          </cell>
        </row>
        <row r="1123">
          <cell r="A1123">
            <v>7453</v>
          </cell>
          <cell r="C1123">
            <v>147</v>
          </cell>
          <cell r="G1123">
            <v>0</v>
          </cell>
        </row>
        <row r="1124">
          <cell r="A1124">
            <v>7453</v>
          </cell>
          <cell r="C1124">
            <v>150</v>
          </cell>
          <cell r="G1124">
            <v>0</v>
          </cell>
        </row>
        <row r="1125">
          <cell r="A1125">
            <v>7453</v>
          </cell>
          <cell r="C1125">
            <v>160</v>
          </cell>
          <cell r="G1125">
            <v>20.74</v>
          </cell>
        </row>
        <row r="1126">
          <cell r="A1126">
            <v>7453</v>
          </cell>
          <cell r="C1126">
            <v>162</v>
          </cell>
          <cell r="G1126">
            <v>0</v>
          </cell>
        </row>
        <row r="1127">
          <cell r="A1127">
            <v>7453</v>
          </cell>
          <cell r="C1127">
            <v>190</v>
          </cell>
          <cell r="G1127">
            <v>0</v>
          </cell>
        </row>
        <row r="1128">
          <cell r="A1128">
            <v>7453</v>
          </cell>
          <cell r="C1128">
            <v>210</v>
          </cell>
          <cell r="G1128">
            <v>34.11</v>
          </cell>
        </row>
        <row r="1129">
          <cell r="A1129">
            <v>7453</v>
          </cell>
          <cell r="C1129">
            <v>220</v>
          </cell>
          <cell r="G1129">
            <v>32.270000000000003</v>
          </cell>
        </row>
        <row r="1130">
          <cell r="A1130">
            <v>7453</v>
          </cell>
          <cell r="C1130">
            <v>230</v>
          </cell>
          <cell r="G1130">
            <v>34.159999999999997</v>
          </cell>
        </row>
        <row r="1131">
          <cell r="A1131">
            <v>7453</v>
          </cell>
          <cell r="C1131">
            <v>240</v>
          </cell>
          <cell r="G1131">
            <v>33.19</v>
          </cell>
        </row>
        <row r="1132">
          <cell r="A1132">
            <v>7453</v>
          </cell>
          <cell r="C1132">
            <v>260</v>
          </cell>
          <cell r="G1132">
            <v>0</v>
          </cell>
        </row>
        <row r="1133">
          <cell r="A1133">
            <v>7453</v>
          </cell>
          <cell r="C1133">
            <v>330</v>
          </cell>
          <cell r="G1133">
            <v>21.38</v>
          </cell>
        </row>
        <row r="1134">
          <cell r="A1134">
            <v>7453</v>
          </cell>
          <cell r="C1134">
            <v>340</v>
          </cell>
          <cell r="G1134">
            <v>23.26</v>
          </cell>
        </row>
        <row r="1135">
          <cell r="A1135">
            <v>7453</v>
          </cell>
          <cell r="C1135">
            <v>430</v>
          </cell>
          <cell r="G1135">
            <v>51.56</v>
          </cell>
        </row>
        <row r="1136">
          <cell r="A1136">
            <v>7453</v>
          </cell>
          <cell r="C1136">
            <v>440</v>
          </cell>
          <cell r="G1136">
            <v>273.11</v>
          </cell>
        </row>
        <row r="1137">
          <cell r="A1137">
            <v>7453</v>
          </cell>
          <cell r="C1137">
            <v>935</v>
          </cell>
          <cell r="G1137">
            <v>15.55</v>
          </cell>
        </row>
        <row r="1138">
          <cell r="A1138">
            <v>7453</v>
          </cell>
          <cell r="C1138">
            <v>936</v>
          </cell>
          <cell r="G1138">
            <v>23.1</v>
          </cell>
        </row>
        <row r="1139">
          <cell r="A1139">
            <v>7454</v>
          </cell>
          <cell r="C1139">
            <v>110</v>
          </cell>
          <cell r="G1139">
            <v>0</v>
          </cell>
        </row>
        <row r="1140">
          <cell r="A1140">
            <v>7454</v>
          </cell>
          <cell r="C1140">
            <v>112</v>
          </cell>
          <cell r="G1140">
            <v>0</v>
          </cell>
        </row>
        <row r="1141">
          <cell r="A1141">
            <v>7454</v>
          </cell>
          <cell r="C1141">
            <v>120</v>
          </cell>
          <cell r="G1141">
            <v>0</v>
          </cell>
        </row>
        <row r="1142">
          <cell r="A1142">
            <v>7454</v>
          </cell>
          <cell r="C1142">
            <v>121</v>
          </cell>
          <cell r="G1142">
            <v>0</v>
          </cell>
        </row>
        <row r="1143">
          <cell r="A1143">
            <v>7454</v>
          </cell>
          <cell r="C1143">
            <v>130</v>
          </cell>
          <cell r="G1143">
            <v>0</v>
          </cell>
        </row>
        <row r="1144">
          <cell r="A1144">
            <v>7454</v>
          </cell>
          <cell r="C1144">
            <v>140</v>
          </cell>
          <cell r="G1144">
            <v>0</v>
          </cell>
        </row>
        <row r="1145">
          <cell r="A1145">
            <v>7454</v>
          </cell>
          <cell r="C1145">
            <v>147</v>
          </cell>
          <cell r="G1145">
            <v>0</v>
          </cell>
        </row>
        <row r="1146">
          <cell r="A1146">
            <v>7454</v>
          </cell>
          <cell r="C1146">
            <v>150</v>
          </cell>
          <cell r="G1146">
            <v>599</v>
          </cell>
        </row>
        <row r="1147">
          <cell r="A1147">
            <v>7454</v>
          </cell>
          <cell r="C1147">
            <v>160</v>
          </cell>
          <cell r="G1147">
            <v>0</v>
          </cell>
        </row>
        <row r="1148">
          <cell r="A1148">
            <v>7454</v>
          </cell>
          <cell r="C1148">
            <v>190</v>
          </cell>
          <cell r="G1148">
            <v>0</v>
          </cell>
        </row>
        <row r="1149">
          <cell r="A1149">
            <v>7454</v>
          </cell>
          <cell r="C1149">
            <v>210</v>
          </cell>
          <cell r="G1149">
            <v>0</v>
          </cell>
        </row>
        <row r="1150">
          <cell r="A1150">
            <v>7454</v>
          </cell>
          <cell r="C1150">
            <v>220</v>
          </cell>
          <cell r="G1150">
            <v>599</v>
          </cell>
        </row>
        <row r="1151">
          <cell r="A1151">
            <v>7454</v>
          </cell>
          <cell r="C1151">
            <v>230</v>
          </cell>
          <cell r="G1151">
            <v>0</v>
          </cell>
        </row>
        <row r="1152">
          <cell r="A1152">
            <v>7454</v>
          </cell>
          <cell r="C1152">
            <v>240</v>
          </cell>
          <cell r="G1152">
            <v>0</v>
          </cell>
        </row>
        <row r="1153">
          <cell r="A1153">
            <v>7454</v>
          </cell>
          <cell r="C1153">
            <v>330</v>
          </cell>
          <cell r="G1153">
            <v>0</v>
          </cell>
        </row>
        <row r="1154">
          <cell r="A1154">
            <v>7454</v>
          </cell>
          <cell r="C1154">
            <v>340</v>
          </cell>
          <cell r="G1154">
            <v>0</v>
          </cell>
        </row>
        <row r="1155">
          <cell r="A1155">
            <v>7454</v>
          </cell>
          <cell r="C1155">
            <v>935</v>
          </cell>
          <cell r="G1155">
            <v>0</v>
          </cell>
        </row>
        <row r="1156">
          <cell r="A1156">
            <v>7454</v>
          </cell>
          <cell r="C1156">
            <v>936</v>
          </cell>
          <cell r="G1156">
            <v>0</v>
          </cell>
        </row>
        <row r="1157">
          <cell r="A1157">
            <v>7550</v>
          </cell>
          <cell r="C1157">
            <v>110</v>
          </cell>
          <cell r="G1157">
            <v>0</v>
          </cell>
        </row>
        <row r="1158">
          <cell r="A1158">
            <v>7550</v>
          </cell>
          <cell r="C1158">
            <v>112</v>
          </cell>
          <cell r="G1158">
            <v>0</v>
          </cell>
        </row>
        <row r="1159">
          <cell r="A1159">
            <v>7550</v>
          </cell>
          <cell r="C1159">
            <v>120</v>
          </cell>
          <cell r="G1159">
            <v>167.5</v>
          </cell>
        </row>
        <row r="1160">
          <cell r="A1160">
            <v>7550</v>
          </cell>
          <cell r="C1160">
            <v>121</v>
          </cell>
          <cell r="G1160">
            <v>0</v>
          </cell>
        </row>
        <row r="1161">
          <cell r="A1161">
            <v>7550</v>
          </cell>
          <cell r="C1161">
            <v>130</v>
          </cell>
          <cell r="G1161">
            <v>0</v>
          </cell>
        </row>
        <row r="1162">
          <cell r="A1162">
            <v>7550</v>
          </cell>
          <cell r="C1162">
            <v>140</v>
          </cell>
          <cell r="G1162">
            <v>9385.34</v>
          </cell>
        </row>
        <row r="1163">
          <cell r="A1163">
            <v>7550</v>
          </cell>
          <cell r="C1163">
            <v>142</v>
          </cell>
          <cell r="G1163">
            <v>410.49</v>
          </cell>
        </row>
        <row r="1164">
          <cell r="A1164">
            <v>7550</v>
          </cell>
          <cell r="C1164">
            <v>147</v>
          </cell>
          <cell r="G1164">
            <v>0</v>
          </cell>
        </row>
        <row r="1165">
          <cell r="A1165">
            <v>7550</v>
          </cell>
          <cell r="C1165">
            <v>150</v>
          </cell>
          <cell r="G1165">
            <v>0</v>
          </cell>
        </row>
        <row r="1166">
          <cell r="A1166">
            <v>7550</v>
          </cell>
          <cell r="C1166">
            <v>160</v>
          </cell>
          <cell r="G1166">
            <v>0</v>
          </cell>
        </row>
        <row r="1167">
          <cell r="A1167">
            <v>7550</v>
          </cell>
          <cell r="C1167">
            <v>210</v>
          </cell>
          <cell r="G1167">
            <v>1869.57</v>
          </cell>
        </row>
        <row r="1168">
          <cell r="A1168">
            <v>7550</v>
          </cell>
          <cell r="C1168">
            <v>220</v>
          </cell>
          <cell r="G1168">
            <v>640.42999999999995</v>
          </cell>
        </row>
        <row r="1169">
          <cell r="A1169">
            <v>7550</v>
          </cell>
          <cell r="C1169">
            <v>230</v>
          </cell>
          <cell r="G1169">
            <v>0</v>
          </cell>
        </row>
        <row r="1170">
          <cell r="A1170">
            <v>7550</v>
          </cell>
          <cell r="C1170">
            <v>240</v>
          </cell>
          <cell r="G1170">
            <v>2564.54</v>
          </cell>
        </row>
        <row r="1171">
          <cell r="A1171">
            <v>7550</v>
          </cell>
          <cell r="C1171">
            <v>260</v>
          </cell>
          <cell r="G1171">
            <v>1000</v>
          </cell>
        </row>
        <row r="1172">
          <cell r="A1172">
            <v>7550</v>
          </cell>
          <cell r="C1172">
            <v>330</v>
          </cell>
          <cell r="G1172">
            <v>208.75</v>
          </cell>
        </row>
        <row r="1173">
          <cell r="A1173">
            <v>7550</v>
          </cell>
          <cell r="C1173">
            <v>340</v>
          </cell>
          <cell r="G1173">
            <v>1322.2</v>
          </cell>
        </row>
        <row r="1174">
          <cell r="A1174">
            <v>7550</v>
          </cell>
          <cell r="C1174">
            <v>430</v>
          </cell>
          <cell r="G1174">
            <v>0</v>
          </cell>
        </row>
        <row r="1175">
          <cell r="A1175">
            <v>7550</v>
          </cell>
          <cell r="C1175">
            <v>440</v>
          </cell>
          <cell r="G1175">
            <v>60.05</v>
          </cell>
        </row>
        <row r="1176">
          <cell r="A1176">
            <v>7550</v>
          </cell>
          <cell r="C1176">
            <v>935</v>
          </cell>
          <cell r="G1176">
            <v>0</v>
          </cell>
        </row>
        <row r="1177">
          <cell r="A1177">
            <v>7550</v>
          </cell>
          <cell r="C1177">
            <v>936</v>
          </cell>
          <cell r="G1177">
            <v>0</v>
          </cell>
        </row>
        <row r="1178">
          <cell r="A1178">
            <v>7300</v>
          </cell>
          <cell r="C1178">
            <v>110</v>
          </cell>
          <cell r="G1178">
            <v>17</v>
          </cell>
        </row>
        <row r="1179">
          <cell r="A1179">
            <v>7300</v>
          </cell>
          <cell r="C1179">
            <v>112</v>
          </cell>
          <cell r="G1179">
            <v>29.1</v>
          </cell>
        </row>
        <row r="1180">
          <cell r="A1180">
            <v>7300</v>
          </cell>
          <cell r="C1180">
            <v>120</v>
          </cell>
          <cell r="G1180">
            <v>7.3</v>
          </cell>
        </row>
        <row r="1181">
          <cell r="A1181">
            <v>7300</v>
          </cell>
          <cell r="C1181">
            <v>121</v>
          </cell>
          <cell r="G1181">
            <v>0</v>
          </cell>
        </row>
        <row r="1182">
          <cell r="A1182">
            <v>7300</v>
          </cell>
          <cell r="C1182">
            <v>122</v>
          </cell>
          <cell r="G1182">
            <v>0</v>
          </cell>
        </row>
        <row r="1183">
          <cell r="A1183">
            <v>7300</v>
          </cell>
          <cell r="C1183">
            <v>130</v>
          </cell>
          <cell r="G1183">
            <v>150</v>
          </cell>
        </row>
        <row r="1184">
          <cell r="A1184">
            <v>7300</v>
          </cell>
          <cell r="C1184">
            <v>140</v>
          </cell>
          <cell r="G1184">
            <v>62.7</v>
          </cell>
        </row>
        <row r="1185">
          <cell r="A1185">
            <v>7300</v>
          </cell>
          <cell r="C1185">
            <v>147</v>
          </cell>
          <cell r="G1185">
            <v>0</v>
          </cell>
        </row>
        <row r="1186">
          <cell r="A1186">
            <v>7300</v>
          </cell>
          <cell r="C1186">
            <v>190</v>
          </cell>
          <cell r="G1186">
            <v>0</v>
          </cell>
        </row>
        <row r="1187">
          <cell r="A1187">
            <v>7300</v>
          </cell>
          <cell r="C1187">
            <v>210</v>
          </cell>
          <cell r="G1187">
            <v>330.2</v>
          </cell>
        </row>
        <row r="1188">
          <cell r="A1188">
            <v>7300</v>
          </cell>
          <cell r="C1188">
            <v>220</v>
          </cell>
          <cell r="G1188">
            <v>0</v>
          </cell>
        </row>
        <row r="1189">
          <cell r="A1189">
            <v>7300</v>
          </cell>
          <cell r="C1189">
            <v>240</v>
          </cell>
          <cell r="G1189">
            <v>0</v>
          </cell>
        </row>
        <row r="1190">
          <cell r="A1190">
            <v>7300</v>
          </cell>
          <cell r="C1190">
            <v>340</v>
          </cell>
          <cell r="G1190">
            <v>0</v>
          </cell>
        </row>
        <row r="1191">
          <cell r="A1191">
            <v>7300</v>
          </cell>
          <cell r="C1191">
            <v>440</v>
          </cell>
          <cell r="G1191">
            <v>0</v>
          </cell>
        </row>
        <row r="1192">
          <cell r="A1192">
            <v>7330</v>
          </cell>
          <cell r="C1192">
            <v>110</v>
          </cell>
          <cell r="G1192">
            <v>0</v>
          </cell>
        </row>
        <row r="1193">
          <cell r="A1193">
            <v>7330</v>
          </cell>
          <cell r="C1193">
            <v>112</v>
          </cell>
          <cell r="G1193">
            <v>52.17</v>
          </cell>
        </row>
        <row r="1194">
          <cell r="A1194">
            <v>7330</v>
          </cell>
          <cell r="C1194">
            <v>122</v>
          </cell>
          <cell r="G1194">
            <v>45.47</v>
          </cell>
        </row>
        <row r="1195">
          <cell r="A1195">
            <v>7330</v>
          </cell>
          <cell r="C1195">
            <v>130</v>
          </cell>
          <cell r="G1195">
            <v>0</v>
          </cell>
        </row>
        <row r="1196">
          <cell r="A1196">
            <v>7330</v>
          </cell>
          <cell r="C1196">
            <v>140</v>
          </cell>
          <cell r="G1196">
            <v>0</v>
          </cell>
        </row>
        <row r="1197">
          <cell r="A1197">
            <v>7330</v>
          </cell>
          <cell r="C1197">
            <v>142</v>
          </cell>
          <cell r="G1197">
            <v>100</v>
          </cell>
        </row>
        <row r="1198">
          <cell r="A1198">
            <v>7330</v>
          </cell>
          <cell r="C1198">
            <v>147</v>
          </cell>
          <cell r="G1198">
            <v>0</v>
          </cell>
        </row>
        <row r="1199">
          <cell r="A1199">
            <v>7330</v>
          </cell>
          <cell r="C1199">
            <v>220</v>
          </cell>
          <cell r="G1199">
            <v>0</v>
          </cell>
        </row>
        <row r="1200">
          <cell r="A1200">
            <v>7330</v>
          </cell>
          <cell r="C1200">
            <v>440</v>
          </cell>
          <cell r="G1200">
            <v>0</v>
          </cell>
        </row>
        <row r="1201">
          <cell r="A1201">
            <v>7332</v>
          </cell>
          <cell r="C1201">
            <v>110</v>
          </cell>
          <cell r="G1201">
            <v>6822.01</v>
          </cell>
        </row>
        <row r="1202">
          <cell r="A1202">
            <v>7332</v>
          </cell>
          <cell r="C1202">
            <v>112</v>
          </cell>
          <cell r="G1202">
            <v>5355.41</v>
          </cell>
        </row>
        <row r="1203">
          <cell r="A1203">
            <v>7332</v>
          </cell>
          <cell r="C1203">
            <v>120</v>
          </cell>
          <cell r="G1203">
            <v>6940.26</v>
          </cell>
        </row>
        <row r="1204">
          <cell r="A1204">
            <v>7332</v>
          </cell>
          <cell r="C1204">
            <v>121</v>
          </cell>
          <cell r="G1204">
            <v>-1166.55</v>
          </cell>
        </row>
        <row r="1205">
          <cell r="A1205">
            <v>7332</v>
          </cell>
          <cell r="C1205">
            <v>122</v>
          </cell>
          <cell r="G1205">
            <v>-500</v>
          </cell>
        </row>
        <row r="1206">
          <cell r="A1206">
            <v>7332</v>
          </cell>
          <cell r="C1206">
            <v>130</v>
          </cell>
          <cell r="G1206">
            <v>851.73</v>
          </cell>
        </row>
        <row r="1207">
          <cell r="A1207">
            <v>7332</v>
          </cell>
          <cell r="C1207">
            <v>140</v>
          </cell>
          <cell r="G1207">
            <v>3372.85</v>
          </cell>
        </row>
        <row r="1208">
          <cell r="A1208">
            <v>7332</v>
          </cell>
          <cell r="C1208">
            <v>147</v>
          </cell>
          <cell r="G1208">
            <v>235.14</v>
          </cell>
        </row>
        <row r="1209">
          <cell r="A1209">
            <v>7332</v>
          </cell>
          <cell r="C1209">
            <v>150</v>
          </cell>
          <cell r="G1209">
            <v>118.41</v>
          </cell>
        </row>
        <row r="1210">
          <cell r="A1210">
            <v>7332</v>
          </cell>
          <cell r="C1210">
            <v>160</v>
          </cell>
          <cell r="G1210">
            <v>1073.8</v>
          </cell>
        </row>
        <row r="1211">
          <cell r="A1211">
            <v>7332</v>
          </cell>
          <cell r="C1211">
            <v>210</v>
          </cell>
          <cell r="G1211">
            <v>1895.33</v>
          </cell>
        </row>
        <row r="1212">
          <cell r="A1212">
            <v>7332</v>
          </cell>
          <cell r="C1212">
            <v>220</v>
          </cell>
          <cell r="G1212">
            <v>5670.51</v>
          </cell>
        </row>
        <row r="1213">
          <cell r="A1213">
            <v>7332</v>
          </cell>
          <cell r="C1213">
            <v>230</v>
          </cell>
          <cell r="G1213">
            <v>531.41</v>
          </cell>
        </row>
        <row r="1214">
          <cell r="A1214">
            <v>7332</v>
          </cell>
          <cell r="C1214">
            <v>240</v>
          </cell>
          <cell r="G1214">
            <v>914.56</v>
          </cell>
        </row>
        <row r="1215">
          <cell r="A1215">
            <v>7332</v>
          </cell>
          <cell r="C1215">
            <v>260</v>
          </cell>
          <cell r="G1215">
            <v>336.27</v>
          </cell>
        </row>
        <row r="1216">
          <cell r="A1216">
            <v>7332</v>
          </cell>
          <cell r="C1216">
            <v>330</v>
          </cell>
          <cell r="G1216">
            <v>227.24</v>
          </cell>
        </row>
        <row r="1217">
          <cell r="A1217">
            <v>7332</v>
          </cell>
          <cell r="C1217">
            <v>340</v>
          </cell>
          <cell r="G1217">
            <v>3539.73</v>
          </cell>
        </row>
        <row r="1218">
          <cell r="A1218">
            <v>7332</v>
          </cell>
          <cell r="C1218">
            <v>430</v>
          </cell>
          <cell r="G1218">
            <v>227.24</v>
          </cell>
        </row>
        <row r="1219">
          <cell r="A1219">
            <v>7332</v>
          </cell>
          <cell r="C1219">
            <v>440</v>
          </cell>
          <cell r="G1219">
            <v>207.47</v>
          </cell>
        </row>
        <row r="1220">
          <cell r="A1220">
            <v>7332</v>
          </cell>
          <cell r="C1220">
            <v>935</v>
          </cell>
          <cell r="G1220">
            <v>601.11</v>
          </cell>
        </row>
        <row r="1221">
          <cell r="A1221">
            <v>7332</v>
          </cell>
          <cell r="C1221">
            <v>936</v>
          </cell>
          <cell r="G1221">
            <v>504.68</v>
          </cell>
        </row>
        <row r="1222">
          <cell r="A1222">
            <v>7333</v>
          </cell>
          <cell r="C1222">
            <v>110</v>
          </cell>
          <cell r="G1222">
            <v>714.88</v>
          </cell>
        </row>
        <row r="1223">
          <cell r="A1223">
            <v>7333</v>
          </cell>
          <cell r="C1223">
            <v>112</v>
          </cell>
          <cell r="G1223">
            <v>2365.37</v>
          </cell>
        </row>
        <row r="1224">
          <cell r="A1224">
            <v>7333</v>
          </cell>
          <cell r="C1224">
            <v>120</v>
          </cell>
          <cell r="G1224">
            <v>231.87</v>
          </cell>
        </row>
        <row r="1225">
          <cell r="A1225">
            <v>7333</v>
          </cell>
          <cell r="C1225">
            <v>121</v>
          </cell>
          <cell r="G1225">
            <v>0</v>
          </cell>
        </row>
        <row r="1226">
          <cell r="A1226">
            <v>7333</v>
          </cell>
          <cell r="C1226">
            <v>122</v>
          </cell>
          <cell r="G1226">
            <v>88.33</v>
          </cell>
        </row>
        <row r="1227">
          <cell r="A1227">
            <v>7333</v>
          </cell>
          <cell r="C1227">
            <v>130</v>
          </cell>
          <cell r="G1227">
            <v>0</v>
          </cell>
        </row>
        <row r="1228">
          <cell r="A1228">
            <v>7333</v>
          </cell>
          <cell r="C1228">
            <v>140</v>
          </cell>
          <cell r="G1228">
            <v>1900.48</v>
          </cell>
        </row>
        <row r="1229">
          <cell r="A1229">
            <v>7333</v>
          </cell>
          <cell r="C1229">
            <v>142</v>
          </cell>
          <cell r="G1229">
            <v>1183.5</v>
          </cell>
        </row>
        <row r="1230">
          <cell r="A1230">
            <v>7333</v>
          </cell>
          <cell r="C1230">
            <v>147</v>
          </cell>
          <cell r="G1230">
            <v>0</v>
          </cell>
        </row>
        <row r="1231">
          <cell r="A1231">
            <v>7333</v>
          </cell>
          <cell r="C1231">
            <v>170</v>
          </cell>
          <cell r="G1231">
            <v>0</v>
          </cell>
        </row>
        <row r="1232">
          <cell r="A1232">
            <v>7333</v>
          </cell>
          <cell r="C1232">
            <v>210</v>
          </cell>
          <cell r="G1232">
            <v>148.9</v>
          </cell>
        </row>
        <row r="1233">
          <cell r="A1233">
            <v>7333</v>
          </cell>
          <cell r="C1233">
            <v>220</v>
          </cell>
          <cell r="G1233">
            <v>91.46</v>
          </cell>
        </row>
        <row r="1234">
          <cell r="A1234">
            <v>7333</v>
          </cell>
          <cell r="C1234">
            <v>230</v>
          </cell>
          <cell r="G1234">
            <v>0</v>
          </cell>
        </row>
        <row r="1235">
          <cell r="A1235">
            <v>7333</v>
          </cell>
          <cell r="C1235">
            <v>240</v>
          </cell>
          <cell r="G1235">
            <v>1368.82</v>
          </cell>
        </row>
        <row r="1236">
          <cell r="A1236">
            <v>7333</v>
          </cell>
          <cell r="C1236">
            <v>340</v>
          </cell>
          <cell r="G1236">
            <v>243.48</v>
          </cell>
        </row>
        <row r="1237">
          <cell r="A1237">
            <v>7333</v>
          </cell>
          <cell r="C1237">
            <v>440</v>
          </cell>
          <cell r="G1237">
            <v>0</v>
          </cell>
        </row>
        <row r="1238">
          <cell r="A1238">
            <v>7333</v>
          </cell>
          <cell r="C1238">
            <v>935</v>
          </cell>
          <cell r="G1238">
            <v>1019</v>
          </cell>
        </row>
        <row r="1239">
          <cell r="A1239">
            <v>7333</v>
          </cell>
          <cell r="C1239">
            <v>936</v>
          </cell>
          <cell r="G1239">
            <v>0</v>
          </cell>
        </row>
        <row r="1240">
          <cell r="A1240">
            <v>7350</v>
          </cell>
          <cell r="C1240">
            <v>110</v>
          </cell>
          <cell r="G1240">
            <v>2598.63</v>
          </cell>
        </row>
        <row r="1241">
          <cell r="A1241">
            <v>7350</v>
          </cell>
          <cell r="C1241">
            <v>112</v>
          </cell>
          <cell r="G1241">
            <v>2209.19</v>
          </cell>
        </row>
        <row r="1242">
          <cell r="A1242">
            <v>7350</v>
          </cell>
          <cell r="C1242">
            <v>120</v>
          </cell>
          <cell r="G1242">
            <v>2486.15</v>
          </cell>
        </row>
        <row r="1243">
          <cell r="A1243">
            <v>7350</v>
          </cell>
          <cell r="C1243">
            <v>121</v>
          </cell>
          <cell r="G1243">
            <v>0</v>
          </cell>
        </row>
        <row r="1244">
          <cell r="A1244">
            <v>7350</v>
          </cell>
          <cell r="C1244">
            <v>130</v>
          </cell>
          <cell r="G1244">
            <v>2243.66</v>
          </cell>
        </row>
        <row r="1245">
          <cell r="A1245">
            <v>7350</v>
          </cell>
          <cell r="C1245">
            <v>140</v>
          </cell>
          <cell r="G1245">
            <v>1837.58</v>
          </cell>
        </row>
        <row r="1246">
          <cell r="A1246">
            <v>7350</v>
          </cell>
          <cell r="C1246">
            <v>142</v>
          </cell>
          <cell r="G1246">
            <v>0</v>
          </cell>
        </row>
        <row r="1247">
          <cell r="A1247">
            <v>7350</v>
          </cell>
          <cell r="C1247">
            <v>147</v>
          </cell>
          <cell r="G1247">
            <v>0</v>
          </cell>
        </row>
        <row r="1248">
          <cell r="A1248">
            <v>7350</v>
          </cell>
          <cell r="C1248">
            <v>160</v>
          </cell>
          <cell r="G1248">
            <v>573.01</v>
          </cell>
        </row>
        <row r="1249">
          <cell r="A1249">
            <v>7350</v>
          </cell>
          <cell r="C1249">
            <v>190</v>
          </cell>
          <cell r="G1249">
            <v>0</v>
          </cell>
        </row>
        <row r="1250">
          <cell r="A1250">
            <v>7350</v>
          </cell>
          <cell r="C1250">
            <v>210</v>
          </cell>
          <cell r="G1250">
            <v>685.39</v>
          </cell>
        </row>
        <row r="1251">
          <cell r="A1251">
            <v>7350</v>
          </cell>
          <cell r="C1251">
            <v>220</v>
          </cell>
          <cell r="G1251">
            <v>658.85</v>
          </cell>
        </row>
        <row r="1252">
          <cell r="A1252">
            <v>7350</v>
          </cell>
          <cell r="C1252">
            <v>230</v>
          </cell>
          <cell r="G1252">
            <v>1502.5</v>
          </cell>
        </row>
        <row r="1253">
          <cell r="A1253">
            <v>7350</v>
          </cell>
          <cell r="C1253">
            <v>240</v>
          </cell>
          <cell r="G1253">
            <v>672.06</v>
          </cell>
        </row>
        <row r="1254">
          <cell r="A1254">
            <v>7350</v>
          </cell>
          <cell r="C1254">
            <v>260</v>
          </cell>
          <cell r="G1254">
            <v>163.9</v>
          </cell>
        </row>
        <row r="1255">
          <cell r="A1255">
            <v>7350</v>
          </cell>
          <cell r="C1255">
            <v>330</v>
          </cell>
          <cell r="G1255">
            <v>519.08000000000004</v>
          </cell>
        </row>
        <row r="1256">
          <cell r="A1256">
            <v>7350</v>
          </cell>
          <cell r="C1256">
            <v>340</v>
          </cell>
          <cell r="G1256">
            <v>1629.65</v>
          </cell>
        </row>
        <row r="1257">
          <cell r="A1257">
            <v>7350</v>
          </cell>
          <cell r="C1257">
            <v>360</v>
          </cell>
          <cell r="G1257">
            <v>0</v>
          </cell>
        </row>
        <row r="1258">
          <cell r="A1258">
            <v>7350</v>
          </cell>
          <cell r="C1258">
            <v>430</v>
          </cell>
          <cell r="G1258">
            <v>1260.8499999999999</v>
          </cell>
        </row>
        <row r="1259">
          <cell r="A1259">
            <v>7350</v>
          </cell>
          <cell r="C1259">
            <v>440</v>
          </cell>
          <cell r="G1259">
            <v>4479.5600000000004</v>
          </cell>
        </row>
        <row r="1260">
          <cell r="A1260">
            <v>7350</v>
          </cell>
          <cell r="C1260">
            <v>935</v>
          </cell>
          <cell r="G1260">
            <v>-203.58</v>
          </cell>
        </row>
        <row r="1261">
          <cell r="A1261">
            <v>7350</v>
          </cell>
          <cell r="C1261">
            <v>936</v>
          </cell>
          <cell r="G1261">
            <v>900.36</v>
          </cell>
        </row>
        <row r="1262">
          <cell r="A1262">
            <v>7385</v>
          </cell>
          <cell r="C1262">
            <v>110</v>
          </cell>
          <cell r="G1262">
            <v>0</v>
          </cell>
        </row>
        <row r="1263">
          <cell r="A1263">
            <v>7385</v>
          </cell>
          <cell r="C1263">
            <v>112</v>
          </cell>
          <cell r="G1263">
            <v>22000</v>
          </cell>
        </row>
        <row r="1264">
          <cell r="A1264">
            <v>7385</v>
          </cell>
          <cell r="C1264">
            <v>120</v>
          </cell>
          <cell r="G1264">
            <v>0</v>
          </cell>
        </row>
        <row r="1265">
          <cell r="A1265">
            <v>7385</v>
          </cell>
          <cell r="C1265">
            <v>121</v>
          </cell>
          <cell r="G1265">
            <v>0</v>
          </cell>
        </row>
        <row r="1266">
          <cell r="A1266">
            <v>7385</v>
          </cell>
          <cell r="C1266">
            <v>130</v>
          </cell>
          <cell r="G1266">
            <v>0</v>
          </cell>
        </row>
        <row r="1267">
          <cell r="A1267">
            <v>7385</v>
          </cell>
          <cell r="C1267">
            <v>140</v>
          </cell>
          <cell r="G1267">
            <v>0</v>
          </cell>
        </row>
        <row r="1268">
          <cell r="A1268">
            <v>7385</v>
          </cell>
          <cell r="C1268">
            <v>160</v>
          </cell>
          <cell r="G1268">
            <v>0</v>
          </cell>
        </row>
        <row r="1269">
          <cell r="A1269">
            <v>7385</v>
          </cell>
          <cell r="C1269">
            <v>210</v>
          </cell>
          <cell r="G1269">
            <v>0</v>
          </cell>
        </row>
        <row r="1270">
          <cell r="A1270">
            <v>7385</v>
          </cell>
          <cell r="C1270">
            <v>220</v>
          </cell>
          <cell r="G1270">
            <v>0</v>
          </cell>
        </row>
        <row r="1271">
          <cell r="A1271">
            <v>7385</v>
          </cell>
          <cell r="C1271">
            <v>230</v>
          </cell>
          <cell r="G1271">
            <v>0</v>
          </cell>
        </row>
        <row r="1272">
          <cell r="A1272">
            <v>7385</v>
          </cell>
          <cell r="C1272">
            <v>240</v>
          </cell>
          <cell r="G1272">
            <v>0</v>
          </cell>
        </row>
        <row r="1273">
          <cell r="A1273">
            <v>7385</v>
          </cell>
          <cell r="C1273">
            <v>340</v>
          </cell>
          <cell r="G1273">
            <v>0</v>
          </cell>
        </row>
        <row r="1274">
          <cell r="A1274">
            <v>7385</v>
          </cell>
          <cell r="C1274">
            <v>935</v>
          </cell>
          <cell r="G1274">
            <v>0</v>
          </cell>
        </row>
        <row r="1275">
          <cell r="A1275">
            <v>7410</v>
          </cell>
          <cell r="C1275">
            <v>130</v>
          </cell>
          <cell r="G1275">
            <v>100.7</v>
          </cell>
        </row>
        <row r="1276">
          <cell r="A1276">
            <v>7410</v>
          </cell>
          <cell r="C1276">
            <v>140</v>
          </cell>
          <cell r="G1276">
            <v>689.57</v>
          </cell>
        </row>
        <row r="1277">
          <cell r="A1277">
            <v>7410</v>
          </cell>
          <cell r="C1277">
            <v>230</v>
          </cell>
          <cell r="G1277">
            <v>0</v>
          </cell>
        </row>
        <row r="1278">
          <cell r="A1278">
            <v>7410</v>
          </cell>
          <cell r="C1278">
            <v>240</v>
          </cell>
          <cell r="G1278">
            <v>0</v>
          </cell>
        </row>
        <row r="1279">
          <cell r="A1279">
            <v>7410</v>
          </cell>
          <cell r="C1279">
            <v>340</v>
          </cell>
          <cell r="G1279">
            <v>0</v>
          </cell>
        </row>
        <row r="1280">
          <cell r="A1280">
            <v>7410</v>
          </cell>
          <cell r="C1280">
            <v>440</v>
          </cell>
          <cell r="G1280">
            <v>137.25</v>
          </cell>
        </row>
        <row r="1281">
          <cell r="A1281">
            <v>7450</v>
          </cell>
          <cell r="C1281">
            <v>112</v>
          </cell>
          <cell r="G1281">
            <v>0</v>
          </cell>
        </row>
        <row r="1282">
          <cell r="A1282">
            <v>7455</v>
          </cell>
          <cell r="C1282">
            <v>140</v>
          </cell>
          <cell r="G1282">
            <v>0</v>
          </cell>
        </row>
        <row r="1283">
          <cell r="A1283">
            <v>7455</v>
          </cell>
          <cell r="C1283">
            <v>230</v>
          </cell>
          <cell r="G1283">
            <v>740.42</v>
          </cell>
        </row>
        <row r="1284">
          <cell r="A1284">
            <v>7457</v>
          </cell>
          <cell r="C1284">
            <v>110</v>
          </cell>
          <cell r="G1284">
            <v>217.39</v>
          </cell>
        </row>
        <row r="1285">
          <cell r="A1285">
            <v>7457</v>
          </cell>
          <cell r="C1285">
            <v>112</v>
          </cell>
          <cell r="G1285">
            <v>0</v>
          </cell>
        </row>
        <row r="1286">
          <cell r="A1286">
            <v>7457</v>
          </cell>
          <cell r="C1286">
            <v>120</v>
          </cell>
          <cell r="G1286">
            <v>0</v>
          </cell>
        </row>
        <row r="1287">
          <cell r="A1287">
            <v>7457</v>
          </cell>
          <cell r="C1287">
            <v>121</v>
          </cell>
          <cell r="G1287">
            <v>0</v>
          </cell>
        </row>
        <row r="1288">
          <cell r="A1288">
            <v>7457</v>
          </cell>
          <cell r="C1288">
            <v>130</v>
          </cell>
          <cell r="G1288">
            <v>0</v>
          </cell>
        </row>
        <row r="1289">
          <cell r="A1289">
            <v>7457</v>
          </cell>
          <cell r="C1289">
            <v>140</v>
          </cell>
          <cell r="G1289">
            <v>200.46</v>
          </cell>
        </row>
        <row r="1290">
          <cell r="A1290">
            <v>7457</v>
          </cell>
          <cell r="C1290">
            <v>142</v>
          </cell>
          <cell r="G1290">
            <v>72.5</v>
          </cell>
        </row>
        <row r="1291">
          <cell r="A1291">
            <v>7457</v>
          </cell>
          <cell r="C1291">
            <v>147</v>
          </cell>
          <cell r="G1291">
            <v>0</v>
          </cell>
        </row>
        <row r="1292">
          <cell r="A1292">
            <v>7457</v>
          </cell>
          <cell r="C1292">
            <v>150</v>
          </cell>
          <cell r="G1292">
            <v>0</v>
          </cell>
        </row>
        <row r="1293">
          <cell r="A1293">
            <v>7457</v>
          </cell>
          <cell r="C1293">
            <v>160</v>
          </cell>
          <cell r="G1293">
            <v>0</v>
          </cell>
        </row>
        <row r="1294">
          <cell r="A1294">
            <v>7457</v>
          </cell>
          <cell r="C1294">
            <v>210</v>
          </cell>
          <cell r="G1294">
            <v>0</v>
          </cell>
        </row>
        <row r="1295">
          <cell r="A1295">
            <v>7457</v>
          </cell>
          <cell r="C1295">
            <v>220</v>
          </cell>
          <cell r="G1295">
            <v>0</v>
          </cell>
        </row>
        <row r="1296">
          <cell r="A1296">
            <v>7457</v>
          </cell>
          <cell r="C1296">
            <v>230</v>
          </cell>
          <cell r="G1296">
            <v>144.35</v>
          </cell>
        </row>
        <row r="1297">
          <cell r="A1297">
            <v>7457</v>
          </cell>
          <cell r="C1297">
            <v>240</v>
          </cell>
          <cell r="G1297">
            <v>7860.9</v>
          </cell>
        </row>
        <row r="1298">
          <cell r="A1298">
            <v>7457</v>
          </cell>
          <cell r="C1298">
            <v>260</v>
          </cell>
          <cell r="G1298">
            <v>0</v>
          </cell>
        </row>
        <row r="1299">
          <cell r="A1299">
            <v>7457</v>
          </cell>
          <cell r="C1299">
            <v>330</v>
          </cell>
          <cell r="G1299">
            <v>0</v>
          </cell>
        </row>
        <row r="1300">
          <cell r="A1300">
            <v>7457</v>
          </cell>
          <cell r="C1300">
            <v>340</v>
          </cell>
          <cell r="G1300">
            <v>5011.5</v>
          </cell>
        </row>
        <row r="1301">
          <cell r="A1301">
            <v>7457</v>
          </cell>
          <cell r="C1301">
            <v>430</v>
          </cell>
          <cell r="G1301">
            <v>0</v>
          </cell>
        </row>
        <row r="1302">
          <cell r="A1302">
            <v>7457</v>
          </cell>
          <cell r="C1302">
            <v>440</v>
          </cell>
          <cell r="G1302">
            <v>2056.92</v>
          </cell>
        </row>
        <row r="1303">
          <cell r="A1303">
            <v>7457</v>
          </cell>
          <cell r="C1303">
            <v>935</v>
          </cell>
          <cell r="G1303">
            <v>0</v>
          </cell>
        </row>
        <row r="1304">
          <cell r="A1304">
            <v>7457</v>
          </cell>
          <cell r="C1304">
            <v>936</v>
          </cell>
          <cell r="G1304">
            <v>0</v>
          </cell>
        </row>
        <row r="1305">
          <cell r="A1305">
            <v>7471</v>
          </cell>
          <cell r="C1305">
            <v>112</v>
          </cell>
          <cell r="G1305">
            <v>0</v>
          </cell>
        </row>
        <row r="1306">
          <cell r="A1306">
            <v>7471</v>
          </cell>
          <cell r="C1306">
            <v>130</v>
          </cell>
          <cell r="G1306">
            <v>0</v>
          </cell>
        </row>
        <row r="1307">
          <cell r="A1307">
            <v>7471</v>
          </cell>
          <cell r="C1307">
            <v>140</v>
          </cell>
          <cell r="G1307">
            <v>2479.56</v>
          </cell>
        </row>
        <row r="1308">
          <cell r="A1308">
            <v>7471</v>
          </cell>
          <cell r="C1308">
            <v>142</v>
          </cell>
          <cell r="G1308">
            <v>439.26</v>
          </cell>
        </row>
        <row r="1309">
          <cell r="A1309">
            <v>7471</v>
          </cell>
          <cell r="C1309">
            <v>147</v>
          </cell>
          <cell r="G1309">
            <v>1514.76</v>
          </cell>
        </row>
        <row r="1310">
          <cell r="A1310">
            <v>7471</v>
          </cell>
          <cell r="C1310">
            <v>190</v>
          </cell>
          <cell r="G1310">
            <v>0</v>
          </cell>
        </row>
        <row r="1311">
          <cell r="A1311">
            <v>7471</v>
          </cell>
          <cell r="C1311">
            <v>240</v>
          </cell>
          <cell r="G1311">
            <v>1210.68</v>
          </cell>
        </row>
        <row r="1312">
          <cell r="A1312">
            <v>7471</v>
          </cell>
          <cell r="C1312">
            <v>340</v>
          </cell>
          <cell r="G1312">
            <v>880.72</v>
          </cell>
        </row>
        <row r="1313">
          <cell r="A1313">
            <v>7471</v>
          </cell>
          <cell r="C1313">
            <v>440</v>
          </cell>
          <cell r="G1313">
            <v>1180.6300000000001</v>
          </cell>
        </row>
        <row r="1314">
          <cell r="A1314">
            <v>7471</v>
          </cell>
          <cell r="C1314">
            <v>935</v>
          </cell>
          <cell r="G1314">
            <v>0</v>
          </cell>
        </row>
        <row r="1315">
          <cell r="A1315">
            <v>7510</v>
          </cell>
          <cell r="C1315">
            <v>110</v>
          </cell>
          <cell r="G1315">
            <v>-2710.88</v>
          </cell>
        </row>
        <row r="1316">
          <cell r="A1316">
            <v>7510</v>
          </cell>
          <cell r="C1316">
            <v>112</v>
          </cell>
          <cell r="G1316">
            <v>-2153.8200000000002</v>
          </cell>
        </row>
        <row r="1317">
          <cell r="A1317">
            <v>7510</v>
          </cell>
          <cell r="C1317">
            <v>120</v>
          </cell>
          <cell r="G1317">
            <v>-3660.58</v>
          </cell>
        </row>
        <row r="1318">
          <cell r="A1318">
            <v>7510</v>
          </cell>
          <cell r="C1318">
            <v>130</v>
          </cell>
          <cell r="G1318">
            <v>-1536.57</v>
          </cell>
        </row>
        <row r="1319">
          <cell r="A1319">
            <v>7510</v>
          </cell>
          <cell r="C1319">
            <v>140</v>
          </cell>
          <cell r="G1319">
            <v>-2440.4</v>
          </cell>
        </row>
        <row r="1320">
          <cell r="A1320">
            <v>7510</v>
          </cell>
          <cell r="C1320">
            <v>142</v>
          </cell>
          <cell r="G1320">
            <v>0</v>
          </cell>
        </row>
        <row r="1321">
          <cell r="A1321">
            <v>7510</v>
          </cell>
          <cell r="C1321">
            <v>160</v>
          </cell>
          <cell r="G1321">
            <v>-1220.2</v>
          </cell>
        </row>
        <row r="1322">
          <cell r="A1322">
            <v>7510</v>
          </cell>
          <cell r="C1322">
            <v>170</v>
          </cell>
          <cell r="G1322">
            <v>0</v>
          </cell>
        </row>
        <row r="1323">
          <cell r="A1323">
            <v>7510</v>
          </cell>
          <cell r="C1323">
            <v>190</v>
          </cell>
          <cell r="G1323">
            <v>0</v>
          </cell>
        </row>
        <row r="1324">
          <cell r="A1324">
            <v>7510</v>
          </cell>
          <cell r="C1324">
            <v>210</v>
          </cell>
          <cell r="G1324">
            <v>-1051.52</v>
          </cell>
        </row>
        <row r="1325">
          <cell r="A1325">
            <v>7510</v>
          </cell>
          <cell r="C1325">
            <v>220</v>
          </cell>
          <cell r="G1325">
            <v>-640.75</v>
          </cell>
        </row>
        <row r="1326">
          <cell r="A1326">
            <v>7510</v>
          </cell>
          <cell r="C1326">
            <v>230</v>
          </cell>
          <cell r="G1326">
            <v>-1200</v>
          </cell>
        </row>
        <row r="1327">
          <cell r="A1327">
            <v>7510</v>
          </cell>
          <cell r="C1327">
            <v>240</v>
          </cell>
          <cell r="G1327">
            <v>-911.23</v>
          </cell>
        </row>
        <row r="1328">
          <cell r="A1328">
            <v>7510</v>
          </cell>
          <cell r="C1328">
            <v>330</v>
          </cell>
          <cell r="G1328">
            <v>0</v>
          </cell>
        </row>
        <row r="1329">
          <cell r="A1329">
            <v>7510</v>
          </cell>
          <cell r="C1329">
            <v>340</v>
          </cell>
          <cell r="G1329">
            <v>-553.15</v>
          </cell>
        </row>
        <row r="1330">
          <cell r="A1330">
            <v>7510</v>
          </cell>
          <cell r="C1330">
            <v>935</v>
          </cell>
          <cell r="G1330">
            <v>34.200000000000003</v>
          </cell>
        </row>
        <row r="1331">
          <cell r="A1331">
            <v>7510</v>
          </cell>
          <cell r="C1331">
            <v>936</v>
          </cell>
          <cell r="G1331">
            <v>-508.41</v>
          </cell>
        </row>
        <row r="1332">
          <cell r="A1332">
            <v>7530</v>
          </cell>
          <cell r="C1332">
            <v>112</v>
          </cell>
          <cell r="G1332">
            <v>0</v>
          </cell>
        </row>
        <row r="1333">
          <cell r="A1333">
            <v>7530</v>
          </cell>
          <cell r="C1333">
            <v>130</v>
          </cell>
          <cell r="G1333">
            <v>0</v>
          </cell>
        </row>
        <row r="1334">
          <cell r="A1334">
            <v>7530</v>
          </cell>
          <cell r="C1334">
            <v>140</v>
          </cell>
          <cell r="G1334">
            <v>0</v>
          </cell>
        </row>
        <row r="1335">
          <cell r="A1335">
            <v>7530</v>
          </cell>
          <cell r="C1335">
            <v>150</v>
          </cell>
          <cell r="G1335">
            <v>0</v>
          </cell>
        </row>
        <row r="1336">
          <cell r="A1336">
            <v>7530</v>
          </cell>
          <cell r="C1336">
            <v>190</v>
          </cell>
          <cell r="G1336">
            <v>0</v>
          </cell>
        </row>
        <row r="1337">
          <cell r="A1337">
            <v>7535</v>
          </cell>
          <cell r="C1337">
            <v>110</v>
          </cell>
          <cell r="G1337">
            <v>3180.06</v>
          </cell>
        </row>
        <row r="1338">
          <cell r="A1338">
            <v>7535</v>
          </cell>
          <cell r="C1338">
            <v>112</v>
          </cell>
          <cell r="G1338">
            <v>2747.31</v>
          </cell>
        </row>
        <row r="1339">
          <cell r="A1339">
            <v>7535</v>
          </cell>
          <cell r="C1339">
            <v>120</v>
          </cell>
          <cell r="G1339">
            <v>4196.7</v>
          </cell>
        </row>
        <row r="1340">
          <cell r="A1340">
            <v>7535</v>
          </cell>
          <cell r="C1340">
            <v>121</v>
          </cell>
          <cell r="G1340">
            <v>0</v>
          </cell>
        </row>
        <row r="1341">
          <cell r="A1341">
            <v>7535</v>
          </cell>
          <cell r="C1341">
            <v>130</v>
          </cell>
          <cell r="G1341">
            <v>2546.54</v>
          </cell>
        </row>
        <row r="1342">
          <cell r="A1342">
            <v>7535</v>
          </cell>
          <cell r="C1342">
            <v>140</v>
          </cell>
          <cell r="G1342">
            <v>2820.67</v>
          </cell>
        </row>
        <row r="1343">
          <cell r="A1343">
            <v>7535</v>
          </cell>
          <cell r="C1343">
            <v>142</v>
          </cell>
          <cell r="G1343">
            <v>9.39</v>
          </cell>
        </row>
        <row r="1344">
          <cell r="A1344">
            <v>7535</v>
          </cell>
          <cell r="C1344">
            <v>147</v>
          </cell>
          <cell r="G1344">
            <v>2.78</v>
          </cell>
        </row>
        <row r="1345">
          <cell r="A1345">
            <v>7535</v>
          </cell>
          <cell r="C1345">
            <v>150</v>
          </cell>
          <cell r="G1345">
            <v>24.35</v>
          </cell>
        </row>
        <row r="1346">
          <cell r="A1346">
            <v>7535</v>
          </cell>
          <cell r="C1346">
            <v>160</v>
          </cell>
          <cell r="G1346">
            <v>1397.97</v>
          </cell>
        </row>
        <row r="1347">
          <cell r="A1347">
            <v>7535</v>
          </cell>
          <cell r="C1347">
            <v>190</v>
          </cell>
          <cell r="G1347">
            <v>0</v>
          </cell>
        </row>
        <row r="1348">
          <cell r="A1348">
            <v>7535</v>
          </cell>
          <cell r="C1348">
            <v>210</v>
          </cell>
          <cell r="G1348">
            <v>1674.6</v>
          </cell>
        </row>
        <row r="1349">
          <cell r="A1349">
            <v>7535</v>
          </cell>
          <cell r="C1349">
            <v>220</v>
          </cell>
          <cell r="G1349">
            <v>1054.3900000000001</v>
          </cell>
        </row>
        <row r="1350">
          <cell r="A1350">
            <v>7535</v>
          </cell>
          <cell r="C1350">
            <v>230</v>
          </cell>
          <cell r="G1350">
            <v>1568.97</v>
          </cell>
        </row>
        <row r="1351">
          <cell r="A1351">
            <v>7535</v>
          </cell>
          <cell r="C1351">
            <v>240</v>
          </cell>
          <cell r="G1351">
            <v>1347.69</v>
          </cell>
        </row>
        <row r="1352">
          <cell r="A1352">
            <v>7535</v>
          </cell>
          <cell r="C1352">
            <v>260</v>
          </cell>
          <cell r="G1352">
            <v>0</v>
          </cell>
        </row>
        <row r="1353">
          <cell r="A1353">
            <v>7535</v>
          </cell>
          <cell r="C1353">
            <v>330</v>
          </cell>
          <cell r="G1353">
            <v>0.35</v>
          </cell>
        </row>
        <row r="1354">
          <cell r="A1354">
            <v>7535</v>
          </cell>
          <cell r="C1354">
            <v>340</v>
          </cell>
          <cell r="G1354">
            <v>635.30999999999995</v>
          </cell>
        </row>
        <row r="1355">
          <cell r="A1355">
            <v>7535</v>
          </cell>
          <cell r="C1355">
            <v>430</v>
          </cell>
          <cell r="G1355">
            <v>0.35</v>
          </cell>
        </row>
        <row r="1356">
          <cell r="A1356">
            <v>7535</v>
          </cell>
          <cell r="C1356">
            <v>440</v>
          </cell>
          <cell r="G1356">
            <v>3.48</v>
          </cell>
        </row>
        <row r="1357">
          <cell r="A1357">
            <v>7535</v>
          </cell>
          <cell r="C1357">
            <v>935</v>
          </cell>
          <cell r="G1357">
            <v>634.67999999999995</v>
          </cell>
        </row>
        <row r="1358">
          <cell r="A1358">
            <v>7535</v>
          </cell>
          <cell r="C1358">
            <v>936</v>
          </cell>
          <cell r="G1358">
            <v>580.72</v>
          </cell>
        </row>
        <row r="1359">
          <cell r="A1359">
            <v>7570</v>
          </cell>
          <cell r="C1359">
            <v>112</v>
          </cell>
          <cell r="G1359">
            <v>0</v>
          </cell>
        </row>
        <row r="1360">
          <cell r="A1360">
            <v>7570</v>
          </cell>
          <cell r="C1360">
            <v>130</v>
          </cell>
          <cell r="G1360">
            <v>0</v>
          </cell>
        </row>
        <row r="1361">
          <cell r="A1361">
            <v>7570</v>
          </cell>
          <cell r="C1361">
            <v>140</v>
          </cell>
          <cell r="G1361">
            <v>409.12</v>
          </cell>
        </row>
        <row r="1362">
          <cell r="A1362">
            <v>7570</v>
          </cell>
          <cell r="C1362">
            <v>142</v>
          </cell>
          <cell r="G1362">
            <v>0</v>
          </cell>
        </row>
        <row r="1363">
          <cell r="A1363">
            <v>7570</v>
          </cell>
          <cell r="C1363">
            <v>190</v>
          </cell>
          <cell r="G1363">
            <v>0</v>
          </cell>
        </row>
        <row r="1364">
          <cell r="A1364">
            <v>7570</v>
          </cell>
          <cell r="C1364">
            <v>240</v>
          </cell>
          <cell r="G1364">
            <v>0</v>
          </cell>
        </row>
        <row r="1365">
          <cell r="A1365">
            <v>7570</v>
          </cell>
          <cell r="C1365">
            <v>340</v>
          </cell>
          <cell r="G1365">
            <v>0</v>
          </cell>
        </row>
        <row r="1366">
          <cell r="A1366">
            <v>7570</v>
          </cell>
          <cell r="C1366">
            <v>430</v>
          </cell>
          <cell r="G1366">
            <v>0</v>
          </cell>
        </row>
        <row r="1367">
          <cell r="A1367">
            <v>7570</v>
          </cell>
          <cell r="C1367">
            <v>440</v>
          </cell>
          <cell r="G1367">
            <v>1415</v>
          </cell>
        </row>
        <row r="1368">
          <cell r="A1368">
            <v>7570</v>
          </cell>
          <cell r="C1368">
            <v>935</v>
          </cell>
          <cell r="G1368">
            <v>460</v>
          </cell>
        </row>
        <row r="1369">
          <cell r="A1369">
            <v>7570</v>
          </cell>
          <cell r="C1369">
            <v>936</v>
          </cell>
          <cell r="G1369">
            <v>0</v>
          </cell>
        </row>
        <row r="1370">
          <cell r="A1370" t="str">
            <v>7570R</v>
          </cell>
          <cell r="C1370">
            <v>110</v>
          </cell>
          <cell r="G1370">
            <v>324</v>
          </cell>
        </row>
        <row r="1371">
          <cell r="A1371" t="str">
            <v>7570R</v>
          </cell>
          <cell r="C1371">
            <v>112</v>
          </cell>
          <cell r="G1371">
            <v>1079.71</v>
          </cell>
        </row>
        <row r="1372">
          <cell r="A1372" t="str">
            <v>7570R</v>
          </cell>
          <cell r="C1372">
            <v>120</v>
          </cell>
          <cell r="G1372">
            <v>42</v>
          </cell>
        </row>
        <row r="1373">
          <cell r="A1373" t="str">
            <v>7570R</v>
          </cell>
          <cell r="C1373">
            <v>122</v>
          </cell>
          <cell r="G1373">
            <v>320.95</v>
          </cell>
        </row>
        <row r="1374">
          <cell r="A1374" t="str">
            <v>7570R</v>
          </cell>
          <cell r="C1374">
            <v>130</v>
          </cell>
          <cell r="G1374">
            <v>46</v>
          </cell>
        </row>
        <row r="1375">
          <cell r="A1375" t="str">
            <v>7570R</v>
          </cell>
          <cell r="C1375">
            <v>140</v>
          </cell>
          <cell r="G1375">
            <v>363.35</v>
          </cell>
        </row>
        <row r="1376">
          <cell r="A1376" t="str">
            <v>7570R</v>
          </cell>
          <cell r="C1376">
            <v>147</v>
          </cell>
          <cell r="G1376">
            <v>0</v>
          </cell>
        </row>
        <row r="1377">
          <cell r="A1377" t="str">
            <v>7570R</v>
          </cell>
          <cell r="C1377">
            <v>160</v>
          </cell>
          <cell r="G1377">
            <v>0</v>
          </cell>
        </row>
        <row r="1378">
          <cell r="A1378" t="str">
            <v>7570R</v>
          </cell>
          <cell r="C1378">
            <v>190</v>
          </cell>
          <cell r="G1378">
            <v>0</v>
          </cell>
        </row>
        <row r="1379">
          <cell r="A1379" t="str">
            <v>7570R</v>
          </cell>
          <cell r="C1379">
            <v>210</v>
          </cell>
          <cell r="G1379">
            <v>50.22</v>
          </cell>
        </row>
        <row r="1380">
          <cell r="A1380" t="str">
            <v>7570R</v>
          </cell>
          <cell r="C1380">
            <v>220</v>
          </cell>
          <cell r="G1380">
            <v>49.5</v>
          </cell>
        </row>
        <row r="1381">
          <cell r="A1381" t="str">
            <v>7570R</v>
          </cell>
          <cell r="C1381">
            <v>230</v>
          </cell>
          <cell r="G1381">
            <v>0</v>
          </cell>
        </row>
        <row r="1382">
          <cell r="A1382" t="str">
            <v>7570R</v>
          </cell>
          <cell r="C1382">
            <v>240</v>
          </cell>
          <cell r="G1382">
            <v>105</v>
          </cell>
        </row>
        <row r="1383">
          <cell r="A1383" t="str">
            <v>7570R</v>
          </cell>
          <cell r="C1383">
            <v>340</v>
          </cell>
          <cell r="G1383">
            <v>157.94999999999999</v>
          </cell>
        </row>
        <row r="1384">
          <cell r="A1384" t="str">
            <v>7570R</v>
          </cell>
          <cell r="C1384">
            <v>430</v>
          </cell>
          <cell r="G1384">
            <v>176</v>
          </cell>
        </row>
        <row r="1385">
          <cell r="A1385" t="str">
            <v>7570R</v>
          </cell>
          <cell r="C1385">
            <v>440</v>
          </cell>
          <cell r="G1385">
            <v>364.85</v>
          </cell>
        </row>
        <row r="1386">
          <cell r="A1386" t="str">
            <v>7570R</v>
          </cell>
          <cell r="C1386">
            <v>935</v>
          </cell>
          <cell r="G1386">
            <v>32.700000000000003</v>
          </cell>
        </row>
        <row r="1387">
          <cell r="A1387" t="str">
            <v>7570R</v>
          </cell>
          <cell r="C1387">
            <v>936</v>
          </cell>
          <cell r="G1387">
            <v>0</v>
          </cell>
        </row>
        <row r="1388">
          <cell r="A1388">
            <v>7590</v>
          </cell>
          <cell r="C1388">
            <v>130</v>
          </cell>
          <cell r="G1388">
            <v>-10271.200000000001</v>
          </cell>
        </row>
        <row r="1389">
          <cell r="A1389">
            <v>7590</v>
          </cell>
          <cell r="C1389">
            <v>230</v>
          </cell>
          <cell r="G1389">
            <v>-5844.21</v>
          </cell>
        </row>
        <row r="1390">
          <cell r="A1390">
            <v>7590</v>
          </cell>
          <cell r="C1390">
            <v>330</v>
          </cell>
          <cell r="G1390">
            <v>-813.12</v>
          </cell>
        </row>
        <row r="1391">
          <cell r="A1391">
            <v>7590</v>
          </cell>
          <cell r="C1391">
            <v>430</v>
          </cell>
          <cell r="G1391">
            <v>-25.91</v>
          </cell>
        </row>
        <row r="1392">
          <cell r="A1392">
            <v>7590</v>
          </cell>
          <cell r="C1392">
            <v>935</v>
          </cell>
          <cell r="G1392">
            <v>5778.53</v>
          </cell>
        </row>
        <row r="1393">
          <cell r="A1393">
            <v>7592</v>
          </cell>
          <cell r="C1393">
            <v>130</v>
          </cell>
          <cell r="G1393">
            <v>5339.26</v>
          </cell>
        </row>
        <row r="1394">
          <cell r="A1394">
            <v>7592</v>
          </cell>
          <cell r="C1394">
            <v>230</v>
          </cell>
          <cell r="G1394">
            <v>2845.45</v>
          </cell>
        </row>
        <row r="1395">
          <cell r="A1395">
            <v>7592</v>
          </cell>
          <cell r="C1395">
            <v>330</v>
          </cell>
          <cell r="G1395">
            <v>734.1</v>
          </cell>
        </row>
        <row r="1396">
          <cell r="A1396">
            <v>7592</v>
          </cell>
          <cell r="C1396">
            <v>430</v>
          </cell>
          <cell r="G1396">
            <v>196.17</v>
          </cell>
        </row>
        <row r="1397">
          <cell r="A1397">
            <v>7610</v>
          </cell>
          <cell r="C1397">
            <v>110</v>
          </cell>
          <cell r="G1397">
            <v>-34.78</v>
          </cell>
        </row>
        <row r="1398">
          <cell r="A1398">
            <v>7610</v>
          </cell>
          <cell r="C1398">
            <v>112</v>
          </cell>
          <cell r="G1398">
            <v>0</v>
          </cell>
        </row>
        <row r="1399">
          <cell r="A1399">
            <v>7610</v>
          </cell>
          <cell r="C1399">
            <v>121</v>
          </cell>
          <cell r="G1399">
            <v>0</v>
          </cell>
        </row>
        <row r="1400">
          <cell r="A1400">
            <v>7610</v>
          </cell>
          <cell r="C1400">
            <v>122</v>
          </cell>
          <cell r="G1400">
            <v>0</v>
          </cell>
        </row>
        <row r="1401">
          <cell r="A1401">
            <v>7610</v>
          </cell>
          <cell r="C1401">
            <v>130</v>
          </cell>
          <cell r="G1401">
            <v>-540.54999999999995</v>
          </cell>
        </row>
        <row r="1402">
          <cell r="A1402">
            <v>7610</v>
          </cell>
          <cell r="C1402">
            <v>140</v>
          </cell>
          <cell r="G1402">
            <v>-767.67</v>
          </cell>
        </row>
        <row r="1403">
          <cell r="A1403">
            <v>7610</v>
          </cell>
          <cell r="C1403">
            <v>142</v>
          </cell>
          <cell r="G1403">
            <v>-123.21</v>
          </cell>
        </row>
        <row r="1404">
          <cell r="A1404">
            <v>7610</v>
          </cell>
          <cell r="C1404">
            <v>147</v>
          </cell>
          <cell r="G1404">
            <v>0</v>
          </cell>
        </row>
        <row r="1405">
          <cell r="A1405">
            <v>7610</v>
          </cell>
          <cell r="C1405">
            <v>190</v>
          </cell>
          <cell r="G1405">
            <v>0</v>
          </cell>
        </row>
        <row r="1406">
          <cell r="A1406">
            <v>7610</v>
          </cell>
          <cell r="C1406">
            <v>210</v>
          </cell>
          <cell r="G1406">
            <v>-817.21</v>
          </cell>
        </row>
        <row r="1407">
          <cell r="A1407">
            <v>7610</v>
          </cell>
          <cell r="C1407">
            <v>220</v>
          </cell>
          <cell r="G1407">
            <v>0</v>
          </cell>
        </row>
        <row r="1408">
          <cell r="A1408">
            <v>7610</v>
          </cell>
          <cell r="C1408">
            <v>230</v>
          </cell>
          <cell r="G1408">
            <v>-164.51</v>
          </cell>
        </row>
        <row r="1409">
          <cell r="A1409">
            <v>7610</v>
          </cell>
          <cell r="C1409">
            <v>240</v>
          </cell>
          <cell r="G1409">
            <v>-204.98</v>
          </cell>
        </row>
        <row r="1410">
          <cell r="A1410">
            <v>7610</v>
          </cell>
          <cell r="C1410">
            <v>330</v>
          </cell>
          <cell r="G1410">
            <v>-144.19999999999999</v>
          </cell>
        </row>
        <row r="1411">
          <cell r="A1411">
            <v>7610</v>
          </cell>
          <cell r="C1411">
            <v>340</v>
          </cell>
          <cell r="G1411">
            <v>-336.44</v>
          </cell>
        </row>
        <row r="1412">
          <cell r="A1412">
            <v>7610</v>
          </cell>
          <cell r="C1412">
            <v>430</v>
          </cell>
          <cell r="G1412">
            <v>-2.16</v>
          </cell>
        </row>
        <row r="1413">
          <cell r="A1413">
            <v>7610</v>
          </cell>
          <cell r="C1413">
            <v>440</v>
          </cell>
          <cell r="G1413">
            <v>-134.94</v>
          </cell>
        </row>
        <row r="1414">
          <cell r="A1414">
            <v>7610</v>
          </cell>
          <cell r="C1414">
            <v>936</v>
          </cell>
          <cell r="G1414">
            <v>-188.4</v>
          </cell>
        </row>
        <row r="1415">
          <cell r="A1415">
            <v>7630</v>
          </cell>
          <cell r="C1415">
            <v>110</v>
          </cell>
          <cell r="G1415">
            <v>24335.42</v>
          </cell>
        </row>
        <row r="1416">
          <cell r="A1416">
            <v>7630</v>
          </cell>
          <cell r="C1416">
            <v>112</v>
          </cell>
          <cell r="G1416">
            <v>12388.49</v>
          </cell>
        </row>
        <row r="1417">
          <cell r="A1417">
            <v>7630</v>
          </cell>
          <cell r="C1417">
            <v>120</v>
          </cell>
          <cell r="G1417">
            <v>7374.37</v>
          </cell>
        </row>
        <row r="1418">
          <cell r="A1418">
            <v>7630</v>
          </cell>
          <cell r="C1418">
            <v>121</v>
          </cell>
          <cell r="G1418">
            <v>5162.0600000000004</v>
          </cell>
        </row>
        <row r="1419">
          <cell r="A1419">
            <v>7630</v>
          </cell>
          <cell r="C1419">
            <v>122</v>
          </cell>
          <cell r="G1419">
            <v>5310</v>
          </cell>
        </row>
        <row r="1420">
          <cell r="A1420">
            <v>7630</v>
          </cell>
          <cell r="C1420">
            <v>130</v>
          </cell>
          <cell r="G1420">
            <v>3090.97</v>
          </cell>
        </row>
        <row r="1421">
          <cell r="A1421">
            <v>7630</v>
          </cell>
          <cell r="C1421">
            <v>140</v>
          </cell>
          <cell r="G1421">
            <v>903.15</v>
          </cell>
        </row>
        <row r="1422">
          <cell r="A1422">
            <v>7630</v>
          </cell>
          <cell r="C1422">
            <v>147</v>
          </cell>
          <cell r="G1422">
            <v>0</v>
          </cell>
        </row>
        <row r="1423">
          <cell r="A1423">
            <v>7630</v>
          </cell>
          <cell r="C1423">
            <v>190</v>
          </cell>
          <cell r="G1423">
            <v>0</v>
          </cell>
        </row>
        <row r="1424">
          <cell r="A1424">
            <v>7630</v>
          </cell>
          <cell r="C1424">
            <v>210</v>
          </cell>
          <cell r="G1424">
            <v>5899.5</v>
          </cell>
        </row>
        <row r="1425">
          <cell r="A1425">
            <v>7630</v>
          </cell>
          <cell r="C1425">
            <v>220</v>
          </cell>
          <cell r="G1425">
            <v>5162.0600000000004</v>
          </cell>
        </row>
        <row r="1426">
          <cell r="A1426">
            <v>7630</v>
          </cell>
          <cell r="C1426">
            <v>230</v>
          </cell>
          <cell r="G1426">
            <v>1474.87</v>
          </cell>
        </row>
        <row r="1427">
          <cell r="A1427">
            <v>7630</v>
          </cell>
          <cell r="C1427">
            <v>240</v>
          </cell>
          <cell r="G1427">
            <v>1269.1300000000001</v>
          </cell>
        </row>
        <row r="1428">
          <cell r="A1428">
            <v>7630</v>
          </cell>
          <cell r="C1428">
            <v>340</v>
          </cell>
          <cell r="G1428">
            <v>737.44</v>
          </cell>
        </row>
        <row r="1429">
          <cell r="A1429">
            <v>7630</v>
          </cell>
          <cell r="C1429">
            <v>440</v>
          </cell>
          <cell r="G1429">
            <v>737.43</v>
          </cell>
        </row>
        <row r="1430">
          <cell r="A1430">
            <v>7630</v>
          </cell>
          <cell r="C1430">
            <v>935</v>
          </cell>
          <cell r="G1430">
            <v>737.44</v>
          </cell>
        </row>
        <row r="1431">
          <cell r="A1431">
            <v>7630</v>
          </cell>
          <cell r="C1431">
            <v>936</v>
          </cell>
          <cell r="G1431">
            <v>0</v>
          </cell>
        </row>
        <row r="1432">
          <cell r="A1432">
            <v>7650</v>
          </cell>
          <cell r="C1432">
            <v>140</v>
          </cell>
          <cell r="G1432">
            <v>0</v>
          </cell>
        </row>
        <row r="1433">
          <cell r="A1433">
            <v>7650</v>
          </cell>
          <cell r="C1433">
            <v>340</v>
          </cell>
          <cell r="G1433">
            <v>0</v>
          </cell>
        </row>
        <row r="1434">
          <cell r="A1434">
            <v>7820</v>
          </cell>
          <cell r="C1434">
            <v>110</v>
          </cell>
          <cell r="G1434">
            <v>460.38</v>
          </cell>
        </row>
        <row r="1435">
          <cell r="A1435">
            <v>7820</v>
          </cell>
          <cell r="C1435">
            <v>112</v>
          </cell>
          <cell r="G1435">
            <v>1771.77</v>
          </cell>
        </row>
        <row r="1436">
          <cell r="A1436">
            <v>7820</v>
          </cell>
          <cell r="C1436">
            <v>120</v>
          </cell>
          <cell r="G1436">
            <v>553.35</v>
          </cell>
        </row>
        <row r="1437">
          <cell r="A1437">
            <v>7820</v>
          </cell>
          <cell r="C1437">
            <v>121</v>
          </cell>
          <cell r="G1437">
            <v>300.38</v>
          </cell>
        </row>
        <row r="1438">
          <cell r="A1438">
            <v>7820</v>
          </cell>
          <cell r="C1438">
            <v>122</v>
          </cell>
          <cell r="G1438">
            <v>139.27000000000001</v>
          </cell>
        </row>
        <row r="1439">
          <cell r="A1439">
            <v>7820</v>
          </cell>
          <cell r="C1439">
            <v>130</v>
          </cell>
          <cell r="G1439">
            <v>473.36</v>
          </cell>
        </row>
        <row r="1440">
          <cell r="A1440">
            <v>7820</v>
          </cell>
          <cell r="C1440">
            <v>132</v>
          </cell>
          <cell r="G1440">
            <v>139.27000000000001</v>
          </cell>
        </row>
        <row r="1441">
          <cell r="A1441">
            <v>7820</v>
          </cell>
          <cell r="C1441">
            <v>140</v>
          </cell>
          <cell r="G1441">
            <v>766.28</v>
          </cell>
        </row>
        <row r="1442">
          <cell r="A1442">
            <v>7820</v>
          </cell>
          <cell r="C1442">
            <v>147</v>
          </cell>
          <cell r="G1442">
            <v>367.54</v>
          </cell>
        </row>
        <row r="1443">
          <cell r="A1443">
            <v>7820</v>
          </cell>
          <cell r="C1443">
            <v>160</v>
          </cell>
          <cell r="G1443">
            <v>204.31</v>
          </cell>
        </row>
        <row r="1444">
          <cell r="A1444">
            <v>7820</v>
          </cell>
          <cell r="C1444">
            <v>162</v>
          </cell>
          <cell r="G1444">
            <v>139.27000000000001</v>
          </cell>
        </row>
        <row r="1445">
          <cell r="A1445">
            <v>7820</v>
          </cell>
          <cell r="C1445">
            <v>190</v>
          </cell>
          <cell r="G1445">
            <v>0</v>
          </cell>
        </row>
        <row r="1446">
          <cell r="A1446">
            <v>7820</v>
          </cell>
          <cell r="C1446">
            <v>210</v>
          </cell>
          <cell r="G1446">
            <v>282.68</v>
          </cell>
        </row>
        <row r="1447">
          <cell r="A1447">
            <v>7820</v>
          </cell>
          <cell r="C1447">
            <v>220</v>
          </cell>
          <cell r="G1447">
            <v>293.75</v>
          </cell>
        </row>
        <row r="1448">
          <cell r="A1448">
            <v>7820</v>
          </cell>
          <cell r="C1448">
            <v>230</v>
          </cell>
          <cell r="G1448">
            <v>282.36</v>
          </cell>
        </row>
        <row r="1449">
          <cell r="A1449">
            <v>7820</v>
          </cell>
          <cell r="C1449">
            <v>240</v>
          </cell>
          <cell r="G1449">
            <v>344.4</v>
          </cell>
        </row>
        <row r="1450">
          <cell r="A1450">
            <v>7820</v>
          </cell>
          <cell r="C1450">
            <v>340</v>
          </cell>
          <cell r="G1450">
            <v>305.08</v>
          </cell>
        </row>
        <row r="1451">
          <cell r="A1451">
            <v>7820</v>
          </cell>
          <cell r="C1451">
            <v>430</v>
          </cell>
          <cell r="G1451">
            <v>189.88</v>
          </cell>
        </row>
        <row r="1452">
          <cell r="A1452">
            <v>7820</v>
          </cell>
          <cell r="C1452">
            <v>440</v>
          </cell>
          <cell r="G1452">
            <v>189.87</v>
          </cell>
        </row>
        <row r="1453">
          <cell r="A1453">
            <v>7820</v>
          </cell>
          <cell r="C1453">
            <v>935</v>
          </cell>
          <cell r="G1453">
            <v>139.82</v>
          </cell>
        </row>
        <row r="1454">
          <cell r="A1454">
            <v>7820</v>
          </cell>
          <cell r="C1454">
            <v>936</v>
          </cell>
          <cell r="G1454">
            <v>249.83</v>
          </cell>
        </row>
        <row r="1455">
          <cell r="A1455">
            <v>7860</v>
          </cell>
          <cell r="C1455">
            <v>110</v>
          </cell>
          <cell r="G1455">
            <v>50.7</v>
          </cell>
        </row>
        <row r="1456">
          <cell r="A1456">
            <v>7860</v>
          </cell>
          <cell r="C1456">
            <v>112</v>
          </cell>
          <cell r="G1456">
            <v>0</v>
          </cell>
        </row>
        <row r="1457">
          <cell r="A1457">
            <v>7860</v>
          </cell>
          <cell r="C1457">
            <v>120</v>
          </cell>
          <cell r="G1457">
            <v>50.7</v>
          </cell>
        </row>
        <row r="1458">
          <cell r="A1458">
            <v>7860</v>
          </cell>
          <cell r="C1458">
            <v>121</v>
          </cell>
          <cell r="G1458">
            <v>0</v>
          </cell>
        </row>
        <row r="1459">
          <cell r="A1459">
            <v>7860</v>
          </cell>
          <cell r="C1459">
            <v>130</v>
          </cell>
          <cell r="G1459">
            <v>50.77</v>
          </cell>
        </row>
        <row r="1460">
          <cell r="A1460">
            <v>7860</v>
          </cell>
          <cell r="C1460">
            <v>140</v>
          </cell>
          <cell r="G1460">
            <v>50.7</v>
          </cell>
        </row>
        <row r="1461">
          <cell r="A1461">
            <v>7860</v>
          </cell>
          <cell r="C1461">
            <v>160</v>
          </cell>
          <cell r="G1461">
            <v>50.7</v>
          </cell>
        </row>
        <row r="1462">
          <cell r="A1462">
            <v>7860</v>
          </cell>
          <cell r="C1462">
            <v>190</v>
          </cell>
          <cell r="G1462">
            <v>0</v>
          </cell>
        </row>
        <row r="1463">
          <cell r="A1463">
            <v>7860</v>
          </cell>
          <cell r="C1463">
            <v>210</v>
          </cell>
          <cell r="G1463">
            <v>0</v>
          </cell>
        </row>
        <row r="1464">
          <cell r="A1464">
            <v>7860</v>
          </cell>
          <cell r="C1464">
            <v>220</v>
          </cell>
          <cell r="G1464">
            <v>0</v>
          </cell>
        </row>
        <row r="1465">
          <cell r="A1465">
            <v>7860</v>
          </cell>
          <cell r="C1465">
            <v>230</v>
          </cell>
          <cell r="G1465">
            <v>0</v>
          </cell>
        </row>
        <row r="1466">
          <cell r="A1466">
            <v>7860</v>
          </cell>
          <cell r="C1466">
            <v>240</v>
          </cell>
          <cell r="G1466">
            <v>0</v>
          </cell>
        </row>
        <row r="1467">
          <cell r="A1467">
            <v>7860</v>
          </cell>
          <cell r="C1467">
            <v>340</v>
          </cell>
          <cell r="G1467">
            <v>0</v>
          </cell>
        </row>
        <row r="1468">
          <cell r="A1468">
            <v>7860</v>
          </cell>
          <cell r="C1468">
            <v>935</v>
          </cell>
          <cell r="G1468">
            <v>50.61</v>
          </cell>
        </row>
        <row r="1469">
          <cell r="A1469">
            <v>7860</v>
          </cell>
          <cell r="C1469">
            <v>936</v>
          </cell>
          <cell r="G1469">
            <v>0</v>
          </cell>
        </row>
        <row r="1470">
          <cell r="A1470">
            <v>7910</v>
          </cell>
          <cell r="C1470">
            <v>110</v>
          </cell>
          <cell r="G1470">
            <v>0</v>
          </cell>
        </row>
        <row r="1471">
          <cell r="A1471">
            <v>7910</v>
          </cell>
          <cell r="C1471">
            <v>112</v>
          </cell>
          <cell r="G1471">
            <v>0</v>
          </cell>
        </row>
        <row r="1472">
          <cell r="A1472">
            <v>7910</v>
          </cell>
          <cell r="C1472">
            <v>120</v>
          </cell>
          <cell r="G1472">
            <v>0</v>
          </cell>
        </row>
        <row r="1473">
          <cell r="A1473">
            <v>7910</v>
          </cell>
          <cell r="C1473">
            <v>130</v>
          </cell>
          <cell r="G1473">
            <v>2100</v>
          </cell>
        </row>
        <row r="1474">
          <cell r="A1474">
            <v>7910</v>
          </cell>
          <cell r="C1474">
            <v>140</v>
          </cell>
          <cell r="G1474">
            <v>0</v>
          </cell>
        </row>
        <row r="1475">
          <cell r="A1475">
            <v>7910</v>
          </cell>
          <cell r="C1475">
            <v>160</v>
          </cell>
          <cell r="G1475">
            <v>0</v>
          </cell>
        </row>
        <row r="1476">
          <cell r="A1476">
            <v>7910</v>
          </cell>
          <cell r="C1476">
            <v>190</v>
          </cell>
          <cell r="G1476">
            <v>0</v>
          </cell>
        </row>
        <row r="1477">
          <cell r="A1477">
            <v>7910</v>
          </cell>
          <cell r="C1477">
            <v>210</v>
          </cell>
          <cell r="G1477">
            <v>0</v>
          </cell>
        </row>
        <row r="1478">
          <cell r="A1478">
            <v>7910</v>
          </cell>
          <cell r="C1478">
            <v>220</v>
          </cell>
          <cell r="G1478">
            <v>0</v>
          </cell>
        </row>
        <row r="1479">
          <cell r="A1479">
            <v>7910</v>
          </cell>
          <cell r="C1479">
            <v>230</v>
          </cell>
          <cell r="G1479">
            <v>62.5</v>
          </cell>
        </row>
        <row r="1480">
          <cell r="A1480">
            <v>7910</v>
          </cell>
          <cell r="C1480">
            <v>240</v>
          </cell>
          <cell r="G1480">
            <v>0</v>
          </cell>
        </row>
        <row r="1481">
          <cell r="A1481">
            <v>7910</v>
          </cell>
          <cell r="C1481">
            <v>330</v>
          </cell>
          <cell r="G1481">
            <v>0</v>
          </cell>
        </row>
        <row r="1482">
          <cell r="A1482">
            <v>7910</v>
          </cell>
          <cell r="C1482">
            <v>340</v>
          </cell>
          <cell r="G1482">
            <v>0</v>
          </cell>
        </row>
        <row r="1483">
          <cell r="A1483">
            <v>7910</v>
          </cell>
          <cell r="C1483">
            <v>430</v>
          </cell>
          <cell r="G1483">
            <v>0</v>
          </cell>
        </row>
        <row r="1484">
          <cell r="A1484">
            <v>7910</v>
          </cell>
          <cell r="C1484">
            <v>935</v>
          </cell>
          <cell r="G1484">
            <v>0</v>
          </cell>
        </row>
        <row r="1485">
          <cell r="A1485">
            <v>7910</v>
          </cell>
          <cell r="C1485">
            <v>936</v>
          </cell>
          <cell r="G1485">
            <v>0</v>
          </cell>
        </row>
        <row r="1486">
          <cell r="A1486" t="str">
            <v>9285M#</v>
          </cell>
          <cell r="C1486">
            <v>100</v>
          </cell>
          <cell r="G1486">
            <v>4</v>
          </cell>
        </row>
        <row r="1487">
          <cell r="A1487" t="str">
            <v>9285M#</v>
          </cell>
          <cell r="C1487">
            <v>112</v>
          </cell>
          <cell r="G1487">
            <v>3</v>
          </cell>
        </row>
        <row r="1488">
          <cell r="A1488" t="str">
            <v>9285M#</v>
          </cell>
          <cell r="C1488">
            <v>200</v>
          </cell>
          <cell r="G1488">
            <v>2</v>
          </cell>
        </row>
        <row r="1489">
          <cell r="A1489" t="str">
            <v>9290M#</v>
          </cell>
          <cell r="C1489">
            <v>120</v>
          </cell>
          <cell r="G1489">
            <v>5</v>
          </cell>
        </row>
        <row r="1490">
          <cell r="A1490" t="str">
            <v>9290M#</v>
          </cell>
          <cell r="C1490">
            <v>220</v>
          </cell>
          <cell r="G1490">
            <v>3</v>
          </cell>
        </row>
        <row r="1491">
          <cell r="A1491" t="str">
            <v>9360M#</v>
          </cell>
          <cell r="C1491">
            <v>140</v>
          </cell>
          <cell r="G1491">
            <v>10.5</v>
          </cell>
        </row>
        <row r="1492">
          <cell r="A1492" t="str">
            <v>9360M#</v>
          </cell>
          <cell r="C1492">
            <v>142</v>
          </cell>
          <cell r="G1492">
            <v>1.5</v>
          </cell>
        </row>
        <row r="1493">
          <cell r="A1493" t="str">
            <v>9360M#</v>
          </cell>
          <cell r="C1493">
            <v>240</v>
          </cell>
          <cell r="G1493">
            <v>5.5</v>
          </cell>
        </row>
        <row r="1494">
          <cell r="A1494" t="str">
            <v>9360M#</v>
          </cell>
          <cell r="C1494">
            <v>340</v>
          </cell>
          <cell r="G1494">
            <v>5</v>
          </cell>
        </row>
        <row r="1495">
          <cell r="A1495" t="str">
            <v>9360M#</v>
          </cell>
          <cell r="C1495">
            <v>440</v>
          </cell>
          <cell r="G1495">
            <v>4</v>
          </cell>
        </row>
        <row r="1496">
          <cell r="A1496" t="str">
            <v>9365M#</v>
          </cell>
          <cell r="C1496">
            <v>140</v>
          </cell>
          <cell r="G1496">
            <v>5</v>
          </cell>
        </row>
        <row r="1497">
          <cell r="A1497" t="str">
            <v>9365M#</v>
          </cell>
          <cell r="C1497">
            <v>142</v>
          </cell>
          <cell r="G1497">
            <v>3</v>
          </cell>
        </row>
        <row r="1498">
          <cell r="A1498" t="str">
            <v>9365M#</v>
          </cell>
          <cell r="C1498">
            <v>240</v>
          </cell>
          <cell r="G1498">
            <v>2.5</v>
          </cell>
        </row>
        <row r="1499">
          <cell r="A1499" t="str">
            <v>9365M#</v>
          </cell>
          <cell r="C1499">
            <v>340</v>
          </cell>
          <cell r="G1499">
            <v>1</v>
          </cell>
        </row>
        <row r="1500">
          <cell r="A1500" t="str">
            <v>9365M#</v>
          </cell>
          <cell r="C1500">
            <v>440</v>
          </cell>
          <cell r="G1500">
            <v>3</v>
          </cell>
        </row>
        <row r="1501">
          <cell r="A1501" t="str">
            <v>9485M#</v>
          </cell>
          <cell r="C1501">
            <v>140</v>
          </cell>
          <cell r="G1501">
            <v>24.5</v>
          </cell>
        </row>
        <row r="1502">
          <cell r="A1502" t="str">
            <v>9485M#</v>
          </cell>
          <cell r="C1502">
            <v>142</v>
          </cell>
          <cell r="G1502">
            <v>9.5</v>
          </cell>
        </row>
        <row r="1503">
          <cell r="A1503" t="str">
            <v>9485M#</v>
          </cell>
          <cell r="C1503">
            <v>240</v>
          </cell>
          <cell r="G1503">
            <v>13.5</v>
          </cell>
        </row>
        <row r="1504">
          <cell r="A1504" t="str">
            <v>9485M#</v>
          </cell>
          <cell r="C1504">
            <v>340</v>
          </cell>
          <cell r="G1504">
            <v>10</v>
          </cell>
        </row>
        <row r="1505">
          <cell r="A1505" t="str">
            <v>9485M#</v>
          </cell>
          <cell r="C1505">
            <v>440</v>
          </cell>
          <cell r="G1505">
            <v>12</v>
          </cell>
        </row>
        <row r="1506">
          <cell r="A1506" t="str">
            <v>9490M#</v>
          </cell>
          <cell r="C1506">
            <v>130</v>
          </cell>
          <cell r="G1506">
            <v>8</v>
          </cell>
        </row>
        <row r="1507">
          <cell r="A1507" t="str">
            <v>9490M#</v>
          </cell>
          <cell r="C1507">
            <v>230</v>
          </cell>
          <cell r="G1507">
            <v>4</v>
          </cell>
        </row>
        <row r="1508">
          <cell r="A1508" t="str">
            <v>9490M#</v>
          </cell>
          <cell r="C1508">
            <v>330</v>
          </cell>
          <cell r="G1508">
            <v>1</v>
          </cell>
        </row>
        <row r="1509">
          <cell r="A1509" t="str">
            <v>9490M#</v>
          </cell>
          <cell r="C1509">
            <v>430</v>
          </cell>
          <cell r="G1509">
            <v>1</v>
          </cell>
        </row>
        <row r="1510">
          <cell r="A1510" t="str">
            <v>9510M#</v>
          </cell>
          <cell r="C1510">
            <v>240</v>
          </cell>
          <cell r="G1510">
            <v>24.5</v>
          </cell>
        </row>
        <row r="1511">
          <cell r="A1511" t="str">
            <v>9510M#</v>
          </cell>
          <cell r="C1511">
            <v>340</v>
          </cell>
          <cell r="G1511">
            <v>11</v>
          </cell>
        </row>
        <row r="1512">
          <cell r="A1512" t="str">
            <v>9510M#</v>
          </cell>
          <cell r="C1512">
            <v>440</v>
          </cell>
          <cell r="G1512">
            <v>13</v>
          </cell>
        </row>
        <row r="1513">
          <cell r="A1513" t="str">
            <v>9510M#</v>
          </cell>
          <cell r="C1513">
            <v>900</v>
          </cell>
          <cell r="G1513">
            <v>96.5</v>
          </cell>
        </row>
        <row r="1514">
          <cell r="A1514">
            <v>7170</v>
          </cell>
          <cell r="C1514">
            <v>110</v>
          </cell>
          <cell r="G1514">
            <v>11636.28</v>
          </cell>
        </row>
        <row r="1515">
          <cell r="A1515">
            <v>7170</v>
          </cell>
          <cell r="C1515">
            <v>112</v>
          </cell>
          <cell r="G1515">
            <v>1004.73</v>
          </cell>
        </row>
        <row r="1516">
          <cell r="A1516">
            <v>7170</v>
          </cell>
          <cell r="C1516">
            <v>120</v>
          </cell>
          <cell r="G1516">
            <v>3554.99</v>
          </cell>
        </row>
        <row r="1517">
          <cell r="A1517">
            <v>7170</v>
          </cell>
          <cell r="C1517">
            <v>121</v>
          </cell>
          <cell r="G1517">
            <v>1914.31</v>
          </cell>
        </row>
        <row r="1518">
          <cell r="A1518">
            <v>7170</v>
          </cell>
          <cell r="C1518">
            <v>122</v>
          </cell>
          <cell r="G1518">
            <v>431</v>
          </cell>
        </row>
        <row r="1519">
          <cell r="A1519">
            <v>7170</v>
          </cell>
          <cell r="C1519">
            <v>130</v>
          </cell>
          <cell r="G1519">
            <v>15570.53</v>
          </cell>
        </row>
        <row r="1520">
          <cell r="A1520">
            <v>7170</v>
          </cell>
          <cell r="C1520">
            <v>140</v>
          </cell>
          <cell r="G1520">
            <v>14820.98</v>
          </cell>
        </row>
        <row r="1521">
          <cell r="A1521">
            <v>7170</v>
          </cell>
          <cell r="C1521">
            <v>142</v>
          </cell>
          <cell r="G1521">
            <v>6352</v>
          </cell>
        </row>
        <row r="1522">
          <cell r="A1522">
            <v>7170</v>
          </cell>
          <cell r="C1522">
            <v>147</v>
          </cell>
          <cell r="G1522">
            <v>936.31</v>
          </cell>
        </row>
        <row r="1523">
          <cell r="A1523">
            <v>7170</v>
          </cell>
          <cell r="C1523">
            <v>150</v>
          </cell>
          <cell r="G1523">
            <v>8552.5499999999993</v>
          </cell>
        </row>
        <row r="1524">
          <cell r="A1524">
            <v>7170</v>
          </cell>
          <cell r="C1524">
            <v>160</v>
          </cell>
          <cell r="G1524">
            <v>875.73</v>
          </cell>
        </row>
        <row r="1525">
          <cell r="A1525">
            <v>7170</v>
          </cell>
          <cell r="C1525">
            <v>162</v>
          </cell>
          <cell r="G1525">
            <v>560</v>
          </cell>
        </row>
        <row r="1526">
          <cell r="A1526">
            <v>7170</v>
          </cell>
          <cell r="C1526">
            <v>210</v>
          </cell>
          <cell r="G1526">
            <v>0</v>
          </cell>
        </row>
        <row r="1527">
          <cell r="A1527">
            <v>7170</v>
          </cell>
          <cell r="C1527">
            <v>220</v>
          </cell>
          <cell r="G1527">
            <v>0</v>
          </cell>
        </row>
        <row r="1528">
          <cell r="A1528">
            <v>7170</v>
          </cell>
          <cell r="C1528">
            <v>230</v>
          </cell>
          <cell r="G1528">
            <v>8253.15</v>
          </cell>
        </row>
        <row r="1529">
          <cell r="A1529">
            <v>7170</v>
          </cell>
          <cell r="C1529">
            <v>240</v>
          </cell>
          <cell r="G1529">
            <v>8862.7099999999991</v>
          </cell>
        </row>
        <row r="1530">
          <cell r="A1530">
            <v>7170</v>
          </cell>
          <cell r="C1530">
            <v>260</v>
          </cell>
          <cell r="G1530">
            <v>4294.32</v>
          </cell>
        </row>
        <row r="1531">
          <cell r="A1531">
            <v>7170</v>
          </cell>
          <cell r="C1531">
            <v>330</v>
          </cell>
          <cell r="G1531">
            <v>0</v>
          </cell>
        </row>
        <row r="1532">
          <cell r="A1532">
            <v>7170</v>
          </cell>
          <cell r="C1532">
            <v>340</v>
          </cell>
          <cell r="G1532">
            <v>11648</v>
          </cell>
        </row>
        <row r="1533">
          <cell r="A1533">
            <v>7170</v>
          </cell>
          <cell r="C1533">
            <v>430</v>
          </cell>
          <cell r="G1533">
            <v>197.9</v>
          </cell>
        </row>
        <row r="1534">
          <cell r="A1534">
            <v>7170</v>
          </cell>
          <cell r="C1534">
            <v>440</v>
          </cell>
          <cell r="G1534">
            <v>9506.83</v>
          </cell>
        </row>
        <row r="1535">
          <cell r="A1535">
            <v>7170</v>
          </cell>
          <cell r="C1535">
            <v>935</v>
          </cell>
          <cell r="G1535">
            <v>6528.22</v>
          </cell>
        </row>
        <row r="1536">
          <cell r="A1536">
            <v>7170</v>
          </cell>
          <cell r="C1536">
            <v>936</v>
          </cell>
          <cell r="G1536">
            <v>5058.71</v>
          </cell>
        </row>
        <row r="1537">
          <cell r="A1537">
            <v>7175</v>
          </cell>
          <cell r="C1537">
            <v>110</v>
          </cell>
          <cell r="G1537">
            <v>1000.28</v>
          </cell>
        </row>
        <row r="1538">
          <cell r="A1538">
            <v>7175</v>
          </cell>
          <cell r="C1538">
            <v>112</v>
          </cell>
          <cell r="G1538">
            <v>428.65</v>
          </cell>
        </row>
        <row r="1539">
          <cell r="A1539">
            <v>7175</v>
          </cell>
          <cell r="C1539">
            <v>120</v>
          </cell>
          <cell r="G1539">
            <v>1000.19</v>
          </cell>
        </row>
        <row r="1540">
          <cell r="A1540">
            <v>7175</v>
          </cell>
          <cell r="C1540">
            <v>121</v>
          </cell>
          <cell r="G1540">
            <v>0</v>
          </cell>
        </row>
        <row r="1541">
          <cell r="A1541">
            <v>7175</v>
          </cell>
          <cell r="C1541">
            <v>130</v>
          </cell>
          <cell r="G1541">
            <v>-363.83</v>
          </cell>
        </row>
        <row r="1542">
          <cell r="A1542">
            <v>7175</v>
          </cell>
          <cell r="C1542">
            <v>140</v>
          </cell>
          <cell r="G1542">
            <v>-2688.33</v>
          </cell>
        </row>
        <row r="1543">
          <cell r="A1543">
            <v>7175</v>
          </cell>
          <cell r="C1543">
            <v>142</v>
          </cell>
          <cell r="G1543">
            <v>1671.37</v>
          </cell>
        </row>
        <row r="1544">
          <cell r="A1544">
            <v>7175</v>
          </cell>
          <cell r="C1544">
            <v>147</v>
          </cell>
          <cell r="G1544">
            <v>-123.57</v>
          </cell>
        </row>
        <row r="1545">
          <cell r="A1545">
            <v>7175</v>
          </cell>
          <cell r="C1545">
            <v>160</v>
          </cell>
          <cell r="G1545">
            <v>428.65</v>
          </cell>
        </row>
        <row r="1546">
          <cell r="A1546">
            <v>7175</v>
          </cell>
          <cell r="C1546">
            <v>210</v>
          </cell>
          <cell r="G1546">
            <v>-753</v>
          </cell>
        </row>
        <row r="1547">
          <cell r="A1547">
            <v>7175</v>
          </cell>
          <cell r="C1547">
            <v>220</v>
          </cell>
          <cell r="G1547">
            <v>-451.8</v>
          </cell>
        </row>
        <row r="1548">
          <cell r="A1548">
            <v>7175</v>
          </cell>
          <cell r="C1548">
            <v>230</v>
          </cell>
          <cell r="G1548">
            <v>480.84</v>
          </cell>
        </row>
        <row r="1549">
          <cell r="A1549">
            <v>7175</v>
          </cell>
          <cell r="C1549">
            <v>240</v>
          </cell>
          <cell r="G1549">
            <v>-974.91</v>
          </cell>
        </row>
        <row r="1550">
          <cell r="A1550">
            <v>7175</v>
          </cell>
          <cell r="C1550">
            <v>260</v>
          </cell>
          <cell r="G1550">
            <v>-301.2</v>
          </cell>
        </row>
        <row r="1551">
          <cell r="A1551">
            <v>7175</v>
          </cell>
          <cell r="C1551">
            <v>340</v>
          </cell>
          <cell r="G1551">
            <v>-305.43</v>
          </cell>
        </row>
        <row r="1552">
          <cell r="A1552">
            <v>7175</v>
          </cell>
          <cell r="C1552">
            <v>430</v>
          </cell>
          <cell r="G1552">
            <v>-25.58</v>
          </cell>
        </row>
        <row r="1553">
          <cell r="A1553">
            <v>7175</v>
          </cell>
          <cell r="C1553">
            <v>440</v>
          </cell>
          <cell r="G1553">
            <v>-76.75</v>
          </cell>
        </row>
        <row r="1554">
          <cell r="A1554">
            <v>7175</v>
          </cell>
          <cell r="C1554">
            <v>935</v>
          </cell>
          <cell r="G1554">
            <v>-1863.3</v>
          </cell>
        </row>
        <row r="1555">
          <cell r="A1555">
            <v>7175</v>
          </cell>
          <cell r="C1555">
            <v>936</v>
          </cell>
          <cell r="G1555">
            <v>-80.849999999999994</v>
          </cell>
        </row>
        <row r="1556">
          <cell r="A1556">
            <v>7180</v>
          </cell>
          <cell r="C1556">
            <v>110</v>
          </cell>
          <cell r="G1556">
            <v>18523.689999999999</v>
          </cell>
        </row>
        <row r="1557">
          <cell r="A1557">
            <v>7180</v>
          </cell>
          <cell r="C1557">
            <v>112</v>
          </cell>
          <cell r="G1557">
            <v>13482.66</v>
          </cell>
        </row>
        <row r="1558">
          <cell r="A1558">
            <v>7180</v>
          </cell>
          <cell r="C1558">
            <v>120</v>
          </cell>
          <cell r="G1558">
            <v>18992.46</v>
          </cell>
        </row>
        <row r="1559">
          <cell r="A1559">
            <v>7180</v>
          </cell>
          <cell r="C1559">
            <v>121</v>
          </cell>
          <cell r="G1559">
            <v>0</v>
          </cell>
        </row>
        <row r="1560">
          <cell r="A1560">
            <v>7180</v>
          </cell>
          <cell r="C1560">
            <v>122</v>
          </cell>
          <cell r="G1560">
            <v>2468</v>
          </cell>
        </row>
        <row r="1561">
          <cell r="A1561">
            <v>7180</v>
          </cell>
          <cell r="C1561">
            <v>130</v>
          </cell>
          <cell r="G1561">
            <v>9385.83</v>
          </cell>
        </row>
        <row r="1562">
          <cell r="A1562">
            <v>7180</v>
          </cell>
          <cell r="C1562">
            <v>140</v>
          </cell>
          <cell r="G1562">
            <v>17117.63</v>
          </cell>
        </row>
        <row r="1563">
          <cell r="A1563">
            <v>7180</v>
          </cell>
          <cell r="C1563">
            <v>142</v>
          </cell>
          <cell r="G1563">
            <v>9872.16</v>
          </cell>
        </row>
        <row r="1564">
          <cell r="A1564">
            <v>7180</v>
          </cell>
          <cell r="C1564">
            <v>147</v>
          </cell>
          <cell r="G1564">
            <v>10737.97</v>
          </cell>
        </row>
        <row r="1565">
          <cell r="A1565">
            <v>7180</v>
          </cell>
          <cell r="C1565">
            <v>150</v>
          </cell>
          <cell r="G1565">
            <v>2895.73</v>
          </cell>
        </row>
        <row r="1566">
          <cell r="A1566">
            <v>7180</v>
          </cell>
          <cell r="C1566">
            <v>160</v>
          </cell>
          <cell r="G1566">
            <v>2681.67</v>
          </cell>
        </row>
        <row r="1567">
          <cell r="A1567">
            <v>7180</v>
          </cell>
          <cell r="C1567">
            <v>190</v>
          </cell>
          <cell r="G1567">
            <v>0</v>
          </cell>
        </row>
        <row r="1568">
          <cell r="A1568">
            <v>7180</v>
          </cell>
          <cell r="C1568">
            <v>210</v>
          </cell>
          <cell r="G1568">
            <v>16774.62</v>
          </cell>
        </row>
        <row r="1569">
          <cell r="A1569">
            <v>7180</v>
          </cell>
          <cell r="C1569">
            <v>220</v>
          </cell>
          <cell r="G1569">
            <v>16774.62</v>
          </cell>
        </row>
        <row r="1570">
          <cell r="A1570">
            <v>7180</v>
          </cell>
          <cell r="C1570">
            <v>230</v>
          </cell>
          <cell r="G1570">
            <v>4022.5</v>
          </cell>
        </row>
        <row r="1571">
          <cell r="A1571">
            <v>7180</v>
          </cell>
          <cell r="C1571">
            <v>240</v>
          </cell>
          <cell r="G1571">
            <v>12746.7</v>
          </cell>
        </row>
        <row r="1572">
          <cell r="A1572">
            <v>7180</v>
          </cell>
          <cell r="C1572">
            <v>260</v>
          </cell>
          <cell r="G1572">
            <v>1340.83</v>
          </cell>
        </row>
        <row r="1573">
          <cell r="A1573">
            <v>7180</v>
          </cell>
          <cell r="C1573">
            <v>330</v>
          </cell>
          <cell r="G1573">
            <v>1340.83</v>
          </cell>
        </row>
        <row r="1574">
          <cell r="A1574">
            <v>7180</v>
          </cell>
          <cell r="C1574">
            <v>340</v>
          </cell>
          <cell r="G1574">
            <v>11511.26</v>
          </cell>
        </row>
        <row r="1575">
          <cell r="A1575">
            <v>7180</v>
          </cell>
          <cell r="C1575">
            <v>430</v>
          </cell>
          <cell r="G1575">
            <v>1340.83</v>
          </cell>
        </row>
        <row r="1576">
          <cell r="A1576">
            <v>7180</v>
          </cell>
          <cell r="C1576">
            <v>440</v>
          </cell>
          <cell r="G1576">
            <v>8425.93</v>
          </cell>
        </row>
        <row r="1577">
          <cell r="A1577">
            <v>7180</v>
          </cell>
          <cell r="C1577">
            <v>935</v>
          </cell>
          <cell r="G1577">
            <v>4022.5</v>
          </cell>
        </row>
        <row r="1578">
          <cell r="A1578">
            <v>7180</v>
          </cell>
          <cell r="C1578">
            <v>936</v>
          </cell>
          <cell r="G1578">
            <v>1340.83</v>
          </cell>
        </row>
        <row r="1579">
          <cell r="A1579">
            <v>7305</v>
          </cell>
          <cell r="C1579">
            <v>130</v>
          </cell>
          <cell r="G1579">
            <v>500</v>
          </cell>
        </row>
        <row r="1580">
          <cell r="A1580">
            <v>7305</v>
          </cell>
          <cell r="C1580">
            <v>140</v>
          </cell>
          <cell r="G1580">
            <v>650</v>
          </cell>
        </row>
        <row r="1581">
          <cell r="A1581">
            <v>7305</v>
          </cell>
          <cell r="C1581">
            <v>147</v>
          </cell>
          <cell r="G1581">
            <v>50</v>
          </cell>
        </row>
        <row r="1582">
          <cell r="A1582">
            <v>7305</v>
          </cell>
          <cell r="C1582">
            <v>190</v>
          </cell>
          <cell r="G1582">
            <v>0</v>
          </cell>
        </row>
        <row r="1583">
          <cell r="A1583">
            <v>7305</v>
          </cell>
          <cell r="C1583">
            <v>230</v>
          </cell>
          <cell r="G1583">
            <v>500</v>
          </cell>
        </row>
        <row r="1584">
          <cell r="A1584">
            <v>7305</v>
          </cell>
          <cell r="C1584">
            <v>240</v>
          </cell>
          <cell r="G1584">
            <v>700</v>
          </cell>
        </row>
        <row r="1585">
          <cell r="A1585">
            <v>7305</v>
          </cell>
          <cell r="C1585">
            <v>340</v>
          </cell>
          <cell r="G1585">
            <v>100</v>
          </cell>
        </row>
        <row r="1586">
          <cell r="A1586">
            <v>7305</v>
          </cell>
          <cell r="C1586">
            <v>935</v>
          </cell>
          <cell r="G1586">
            <v>50</v>
          </cell>
        </row>
        <row r="1587">
          <cell r="A1587">
            <v>7305</v>
          </cell>
          <cell r="C1587">
            <v>936</v>
          </cell>
          <cell r="G1587">
            <v>50</v>
          </cell>
        </row>
        <row r="1588">
          <cell r="A1588">
            <v>7390</v>
          </cell>
          <cell r="C1588">
            <v>110</v>
          </cell>
          <cell r="G1588">
            <v>2897.25</v>
          </cell>
        </row>
        <row r="1589">
          <cell r="A1589">
            <v>7390</v>
          </cell>
          <cell r="C1589">
            <v>112</v>
          </cell>
          <cell r="G1589">
            <v>4618.5600000000004</v>
          </cell>
        </row>
        <row r="1590">
          <cell r="A1590">
            <v>7390</v>
          </cell>
          <cell r="C1590">
            <v>120</v>
          </cell>
          <cell r="G1590">
            <v>1967.1</v>
          </cell>
        </row>
        <row r="1591">
          <cell r="A1591">
            <v>7390</v>
          </cell>
          <cell r="C1591">
            <v>121</v>
          </cell>
          <cell r="G1591">
            <v>0</v>
          </cell>
        </row>
        <row r="1592">
          <cell r="A1592">
            <v>7390</v>
          </cell>
          <cell r="C1592">
            <v>130</v>
          </cell>
          <cell r="G1592">
            <v>3601.63</v>
          </cell>
        </row>
        <row r="1593">
          <cell r="A1593">
            <v>7390</v>
          </cell>
          <cell r="C1593">
            <v>140</v>
          </cell>
          <cell r="G1593">
            <v>1536.04</v>
          </cell>
        </row>
        <row r="1594">
          <cell r="A1594">
            <v>7390</v>
          </cell>
          <cell r="C1594">
            <v>160</v>
          </cell>
          <cell r="G1594">
            <v>599.54999999999995</v>
          </cell>
        </row>
        <row r="1595">
          <cell r="A1595">
            <v>7390</v>
          </cell>
          <cell r="C1595">
            <v>210</v>
          </cell>
          <cell r="G1595">
            <v>4205.3500000000004</v>
          </cell>
        </row>
        <row r="1596">
          <cell r="A1596">
            <v>7390</v>
          </cell>
          <cell r="C1596">
            <v>220</v>
          </cell>
          <cell r="G1596">
            <v>2054.11</v>
          </cell>
        </row>
        <row r="1597">
          <cell r="A1597">
            <v>7390</v>
          </cell>
          <cell r="C1597">
            <v>230</v>
          </cell>
          <cell r="G1597">
            <v>1195.56</v>
          </cell>
        </row>
        <row r="1598">
          <cell r="A1598">
            <v>7390</v>
          </cell>
          <cell r="C1598">
            <v>240</v>
          </cell>
          <cell r="G1598">
            <v>848.61</v>
          </cell>
        </row>
        <row r="1599">
          <cell r="A1599">
            <v>7390</v>
          </cell>
          <cell r="C1599">
            <v>260</v>
          </cell>
          <cell r="G1599">
            <v>546.87</v>
          </cell>
        </row>
        <row r="1600">
          <cell r="A1600">
            <v>7390</v>
          </cell>
          <cell r="C1600">
            <v>340</v>
          </cell>
          <cell r="G1600">
            <v>1702.24</v>
          </cell>
        </row>
        <row r="1601">
          <cell r="A1601">
            <v>7390</v>
          </cell>
          <cell r="C1601">
            <v>430</v>
          </cell>
          <cell r="G1601">
            <v>395.59</v>
          </cell>
        </row>
        <row r="1602">
          <cell r="A1602">
            <v>7390</v>
          </cell>
          <cell r="C1602">
            <v>440</v>
          </cell>
          <cell r="G1602">
            <v>395.59</v>
          </cell>
        </row>
        <row r="1603">
          <cell r="A1603">
            <v>7390</v>
          </cell>
          <cell r="C1603">
            <v>935</v>
          </cell>
          <cell r="G1603">
            <v>-1544.95</v>
          </cell>
        </row>
        <row r="1604">
          <cell r="A1604">
            <v>7390</v>
          </cell>
          <cell r="C1604">
            <v>936</v>
          </cell>
          <cell r="G1604">
            <v>-1117.48</v>
          </cell>
        </row>
        <row r="1605">
          <cell r="A1605">
            <v>7430</v>
          </cell>
          <cell r="C1605">
            <v>110</v>
          </cell>
          <cell r="G1605">
            <v>5629.04</v>
          </cell>
        </row>
        <row r="1606">
          <cell r="A1606">
            <v>7430</v>
          </cell>
          <cell r="C1606">
            <v>112</v>
          </cell>
          <cell r="G1606">
            <v>2553.8200000000002</v>
          </cell>
        </row>
        <row r="1607">
          <cell r="A1607">
            <v>7430</v>
          </cell>
          <cell r="C1607">
            <v>120</v>
          </cell>
          <cell r="G1607">
            <v>5913.93</v>
          </cell>
        </row>
        <row r="1608">
          <cell r="A1608">
            <v>7430</v>
          </cell>
          <cell r="C1608">
            <v>121</v>
          </cell>
          <cell r="G1608">
            <v>0</v>
          </cell>
        </row>
        <row r="1609">
          <cell r="A1609">
            <v>7430</v>
          </cell>
          <cell r="C1609">
            <v>130</v>
          </cell>
          <cell r="G1609">
            <v>3289.31</v>
          </cell>
        </row>
        <row r="1610">
          <cell r="A1610">
            <v>7430</v>
          </cell>
          <cell r="C1610">
            <v>140</v>
          </cell>
          <cell r="G1610">
            <v>4695.74</v>
          </cell>
        </row>
        <row r="1611">
          <cell r="A1611">
            <v>7430</v>
          </cell>
          <cell r="C1611">
            <v>147</v>
          </cell>
          <cell r="G1611">
            <v>0</v>
          </cell>
        </row>
        <row r="1612">
          <cell r="A1612">
            <v>7430</v>
          </cell>
          <cell r="C1612">
            <v>160</v>
          </cell>
          <cell r="G1612">
            <v>393.33</v>
          </cell>
        </row>
        <row r="1613">
          <cell r="A1613">
            <v>7430</v>
          </cell>
          <cell r="C1613">
            <v>162</v>
          </cell>
          <cell r="G1613">
            <v>924.93</v>
          </cell>
        </row>
        <row r="1614">
          <cell r="A1614">
            <v>7430</v>
          </cell>
          <cell r="C1614">
            <v>190</v>
          </cell>
          <cell r="G1614">
            <v>0</v>
          </cell>
        </row>
        <row r="1615">
          <cell r="A1615">
            <v>7430</v>
          </cell>
          <cell r="C1615">
            <v>210</v>
          </cell>
          <cell r="G1615">
            <v>1626.65</v>
          </cell>
        </row>
        <row r="1616">
          <cell r="A1616">
            <v>7430</v>
          </cell>
          <cell r="C1616">
            <v>220</v>
          </cell>
          <cell r="G1616">
            <v>1451.59</v>
          </cell>
        </row>
        <row r="1617">
          <cell r="A1617">
            <v>7430</v>
          </cell>
          <cell r="C1617">
            <v>230</v>
          </cell>
          <cell r="G1617">
            <v>913.73</v>
          </cell>
        </row>
        <row r="1618">
          <cell r="A1618">
            <v>7430</v>
          </cell>
          <cell r="C1618">
            <v>240</v>
          </cell>
          <cell r="G1618">
            <v>1074.8699999999999</v>
          </cell>
        </row>
        <row r="1619">
          <cell r="A1619">
            <v>7430</v>
          </cell>
          <cell r="C1619">
            <v>260</v>
          </cell>
          <cell r="G1619">
            <v>218</v>
          </cell>
        </row>
        <row r="1620">
          <cell r="A1620">
            <v>7430</v>
          </cell>
          <cell r="C1620">
            <v>330</v>
          </cell>
          <cell r="G1620">
            <v>61.5</v>
          </cell>
        </row>
        <row r="1621">
          <cell r="A1621">
            <v>7430</v>
          </cell>
          <cell r="C1621">
            <v>340</v>
          </cell>
          <cell r="G1621">
            <v>708.37</v>
          </cell>
        </row>
        <row r="1622">
          <cell r="A1622">
            <v>7430</v>
          </cell>
          <cell r="C1622">
            <v>430</v>
          </cell>
          <cell r="G1622">
            <v>0</v>
          </cell>
        </row>
        <row r="1623">
          <cell r="A1623">
            <v>7430</v>
          </cell>
          <cell r="C1623">
            <v>440</v>
          </cell>
          <cell r="G1623">
            <v>30</v>
          </cell>
        </row>
        <row r="1624">
          <cell r="A1624">
            <v>7430</v>
          </cell>
          <cell r="C1624">
            <v>935</v>
          </cell>
          <cell r="G1624">
            <v>934.67</v>
          </cell>
        </row>
        <row r="1625">
          <cell r="A1625">
            <v>7430</v>
          </cell>
          <cell r="C1625">
            <v>936</v>
          </cell>
          <cell r="G1625">
            <v>406.56</v>
          </cell>
        </row>
        <row r="1626">
          <cell r="A1626">
            <v>7452</v>
          </cell>
          <cell r="C1626">
            <v>110</v>
          </cell>
          <cell r="G1626">
            <v>515.64</v>
          </cell>
        </row>
        <row r="1627">
          <cell r="A1627">
            <v>7452</v>
          </cell>
          <cell r="C1627">
            <v>112</v>
          </cell>
          <cell r="G1627">
            <v>386.83</v>
          </cell>
        </row>
        <row r="1628">
          <cell r="A1628">
            <v>7452</v>
          </cell>
          <cell r="C1628">
            <v>120</v>
          </cell>
          <cell r="G1628">
            <v>696.3</v>
          </cell>
        </row>
        <row r="1629">
          <cell r="A1629">
            <v>7452</v>
          </cell>
          <cell r="C1629">
            <v>121</v>
          </cell>
          <cell r="G1629">
            <v>0</v>
          </cell>
        </row>
        <row r="1630">
          <cell r="A1630">
            <v>7452</v>
          </cell>
          <cell r="C1630">
            <v>130</v>
          </cell>
          <cell r="G1630">
            <v>394.57</v>
          </cell>
        </row>
        <row r="1631">
          <cell r="A1631">
            <v>7452</v>
          </cell>
          <cell r="C1631">
            <v>140</v>
          </cell>
          <cell r="G1631">
            <v>464.19</v>
          </cell>
        </row>
        <row r="1632">
          <cell r="A1632">
            <v>7452</v>
          </cell>
          <cell r="C1632">
            <v>160</v>
          </cell>
          <cell r="G1632">
            <v>232.1</v>
          </cell>
        </row>
        <row r="1633">
          <cell r="A1633">
            <v>7452</v>
          </cell>
          <cell r="C1633">
            <v>190</v>
          </cell>
          <cell r="G1633">
            <v>0</v>
          </cell>
        </row>
        <row r="1634">
          <cell r="A1634">
            <v>7452</v>
          </cell>
          <cell r="C1634">
            <v>210</v>
          </cell>
          <cell r="G1634">
            <v>258.01</v>
          </cell>
        </row>
        <row r="1635">
          <cell r="A1635">
            <v>7452</v>
          </cell>
          <cell r="C1635">
            <v>220</v>
          </cell>
          <cell r="G1635">
            <v>154.72999999999999</v>
          </cell>
        </row>
        <row r="1636">
          <cell r="A1636">
            <v>7452</v>
          </cell>
          <cell r="C1636">
            <v>230</v>
          </cell>
          <cell r="G1636">
            <v>261.11</v>
          </cell>
        </row>
        <row r="1637">
          <cell r="A1637">
            <v>7452</v>
          </cell>
          <cell r="C1637">
            <v>240</v>
          </cell>
          <cell r="G1637">
            <v>206.18</v>
          </cell>
        </row>
        <row r="1638">
          <cell r="A1638">
            <v>7452</v>
          </cell>
          <cell r="C1638">
            <v>260</v>
          </cell>
          <cell r="G1638">
            <v>0</v>
          </cell>
        </row>
        <row r="1639">
          <cell r="A1639">
            <v>7452</v>
          </cell>
          <cell r="C1639">
            <v>340</v>
          </cell>
          <cell r="G1639">
            <v>105.22</v>
          </cell>
        </row>
        <row r="1640">
          <cell r="A1640">
            <v>7452</v>
          </cell>
          <cell r="C1640">
            <v>935</v>
          </cell>
          <cell r="G1640">
            <v>96.71</v>
          </cell>
        </row>
        <row r="1641">
          <cell r="A1641">
            <v>7452</v>
          </cell>
          <cell r="C1641">
            <v>936</v>
          </cell>
          <cell r="G1641">
            <v>96.71</v>
          </cell>
        </row>
        <row r="1642">
          <cell r="A1642">
            <v>7456</v>
          </cell>
          <cell r="C1642">
            <v>110</v>
          </cell>
          <cell r="G1642">
            <v>910.51</v>
          </cell>
        </row>
        <row r="1643">
          <cell r="A1643">
            <v>7456</v>
          </cell>
          <cell r="C1643">
            <v>112</v>
          </cell>
          <cell r="G1643">
            <v>505.83</v>
          </cell>
        </row>
        <row r="1644">
          <cell r="A1644">
            <v>7456</v>
          </cell>
          <cell r="C1644">
            <v>120</v>
          </cell>
          <cell r="G1644">
            <v>303.5</v>
          </cell>
        </row>
        <row r="1645">
          <cell r="A1645">
            <v>7456</v>
          </cell>
          <cell r="C1645">
            <v>121</v>
          </cell>
          <cell r="G1645">
            <v>202.33</v>
          </cell>
        </row>
        <row r="1646">
          <cell r="A1646">
            <v>7456</v>
          </cell>
          <cell r="C1646">
            <v>130</v>
          </cell>
          <cell r="G1646">
            <v>1112.83</v>
          </cell>
        </row>
        <row r="1647">
          <cell r="A1647">
            <v>7456</v>
          </cell>
          <cell r="C1647">
            <v>140</v>
          </cell>
          <cell r="G1647">
            <v>2832.67</v>
          </cell>
        </row>
        <row r="1648">
          <cell r="A1648">
            <v>7456</v>
          </cell>
          <cell r="C1648">
            <v>142</v>
          </cell>
          <cell r="G1648">
            <v>1011.67</v>
          </cell>
        </row>
        <row r="1649">
          <cell r="A1649">
            <v>7456</v>
          </cell>
          <cell r="C1649">
            <v>147</v>
          </cell>
          <cell r="G1649">
            <v>505.83</v>
          </cell>
        </row>
        <row r="1650">
          <cell r="A1650">
            <v>7456</v>
          </cell>
          <cell r="C1650">
            <v>150</v>
          </cell>
          <cell r="G1650">
            <v>809.33</v>
          </cell>
        </row>
        <row r="1651">
          <cell r="A1651">
            <v>7456</v>
          </cell>
          <cell r="C1651">
            <v>160</v>
          </cell>
          <cell r="G1651">
            <v>303.5</v>
          </cell>
        </row>
        <row r="1652">
          <cell r="A1652">
            <v>7456</v>
          </cell>
          <cell r="C1652">
            <v>190</v>
          </cell>
          <cell r="G1652">
            <v>0</v>
          </cell>
        </row>
        <row r="1653">
          <cell r="A1653">
            <v>7456</v>
          </cell>
          <cell r="C1653">
            <v>210</v>
          </cell>
          <cell r="G1653">
            <v>404.67</v>
          </cell>
        </row>
        <row r="1654">
          <cell r="A1654">
            <v>7456</v>
          </cell>
          <cell r="C1654">
            <v>220</v>
          </cell>
          <cell r="G1654">
            <v>404.67</v>
          </cell>
        </row>
        <row r="1655">
          <cell r="A1655">
            <v>7456</v>
          </cell>
          <cell r="C1655">
            <v>230</v>
          </cell>
          <cell r="G1655">
            <v>303.5</v>
          </cell>
        </row>
        <row r="1656">
          <cell r="A1656">
            <v>7456</v>
          </cell>
          <cell r="C1656">
            <v>240</v>
          </cell>
          <cell r="G1656">
            <v>1719.83</v>
          </cell>
        </row>
        <row r="1657">
          <cell r="A1657">
            <v>7456</v>
          </cell>
          <cell r="C1657">
            <v>260</v>
          </cell>
          <cell r="G1657">
            <v>202.33</v>
          </cell>
        </row>
        <row r="1658">
          <cell r="A1658">
            <v>7456</v>
          </cell>
          <cell r="C1658">
            <v>330</v>
          </cell>
          <cell r="G1658">
            <v>101.17</v>
          </cell>
        </row>
        <row r="1659">
          <cell r="A1659">
            <v>7456</v>
          </cell>
          <cell r="C1659">
            <v>340</v>
          </cell>
          <cell r="G1659">
            <v>1112.83</v>
          </cell>
        </row>
        <row r="1660">
          <cell r="A1660">
            <v>7456</v>
          </cell>
          <cell r="C1660">
            <v>430</v>
          </cell>
          <cell r="G1660">
            <v>101.17</v>
          </cell>
        </row>
        <row r="1661">
          <cell r="A1661">
            <v>7456</v>
          </cell>
          <cell r="C1661">
            <v>440</v>
          </cell>
          <cell r="G1661">
            <v>1112.83</v>
          </cell>
        </row>
        <row r="1662">
          <cell r="A1662">
            <v>7456</v>
          </cell>
          <cell r="C1662">
            <v>935</v>
          </cell>
          <cell r="G1662">
            <v>505.83</v>
          </cell>
        </row>
        <row r="1663">
          <cell r="A1663">
            <v>7456</v>
          </cell>
          <cell r="C1663">
            <v>936</v>
          </cell>
          <cell r="G1663">
            <v>101.17</v>
          </cell>
        </row>
        <row r="1664">
          <cell r="A1664">
            <v>7458</v>
          </cell>
          <cell r="C1664">
            <v>130</v>
          </cell>
          <cell r="G1664">
            <v>0</v>
          </cell>
        </row>
        <row r="1665">
          <cell r="A1665">
            <v>7458</v>
          </cell>
          <cell r="C1665">
            <v>140</v>
          </cell>
          <cell r="G1665">
            <v>0</v>
          </cell>
        </row>
        <row r="1666">
          <cell r="A1666">
            <v>7458</v>
          </cell>
          <cell r="C1666">
            <v>147</v>
          </cell>
          <cell r="G1666">
            <v>0</v>
          </cell>
        </row>
        <row r="1667">
          <cell r="A1667">
            <v>7458</v>
          </cell>
          <cell r="C1667">
            <v>150</v>
          </cell>
          <cell r="G1667">
            <v>0</v>
          </cell>
        </row>
        <row r="1668">
          <cell r="A1668">
            <v>7458</v>
          </cell>
          <cell r="C1668">
            <v>190</v>
          </cell>
          <cell r="G1668">
            <v>0</v>
          </cell>
        </row>
        <row r="1669">
          <cell r="A1669">
            <v>7458</v>
          </cell>
          <cell r="C1669">
            <v>240</v>
          </cell>
          <cell r="G1669">
            <v>0</v>
          </cell>
        </row>
        <row r="1670">
          <cell r="A1670">
            <v>7458</v>
          </cell>
          <cell r="C1670">
            <v>330</v>
          </cell>
          <cell r="G1670">
            <v>0</v>
          </cell>
        </row>
        <row r="1671">
          <cell r="A1671">
            <v>7458</v>
          </cell>
          <cell r="C1671">
            <v>340</v>
          </cell>
          <cell r="G1671">
            <v>0</v>
          </cell>
        </row>
        <row r="1672">
          <cell r="A1672">
            <v>7458</v>
          </cell>
          <cell r="C1672">
            <v>440</v>
          </cell>
          <cell r="G1672">
            <v>0</v>
          </cell>
        </row>
        <row r="1673">
          <cell r="A1673">
            <v>7458</v>
          </cell>
          <cell r="C1673">
            <v>935</v>
          </cell>
          <cell r="G1673">
            <v>86</v>
          </cell>
        </row>
        <row r="1674">
          <cell r="A1674">
            <v>7458</v>
          </cell>
          <cell r="C1674">
            <v>936</v>
          </cell>
          <cell r="G1674">
            <v>0</v>
          </cell>
        </row>
        <row r="1675">
          <cell r="A1675">
            <v>7470</v>
          </cell>
          <cell r="C1675">
            <v>110</v>
          </cell>
          <cell r="G1675">
            <v>1898.01</v>
          </cell>
        </row>
        <row r="1676">
          <cell r="A1676">
            <v>7470</v>
          </cell>
          <cell r="C1676">
            <v>112</v>
          </cell>
          <cell r="G1676">
            <v>1291.71</v>
          </cell>
        </row>
        <row r="1677">
          <cell r="A1677">
            <v>7470</v>
          </cell>
          <cell r="C1677">
            <v>120</v>
          </cell>
          <cell r="G1677">
            <v>2087.81</v>
          </cell>
        </row>
        <row r="1678">
          <cell r="A1678">
            <v>7470</v>
          </cell>
          <cell r="C1678">
            <v>121</v>
          </cell>
          <cell r="G1678">
            <v>0</v>
          </cell>
        </row>
        <row r="1679">
          <cell r="A1679">
            <v>7470</v>
          </cell>
          <cell r="C1679">
            <v>130</v>
          </cell>
          <cell r="G1679">
            <v>1613.31</v>
          </cell>
        </row>
        <row r="1680">
          <cell r="A1680">
            <v>7470</v>
          </cell>
          <cell r="C1680">
            <v>140</v>
          </cell>
          <cell r="G1680">
            <v>1898.01</v>
          </cell>
        </row>
        <row r="1681">
          <cell r="A1681">
            <v>7470</v>
          </cell>
          <cell r="C1681">
            <v>142</v>
          </cell>
          <cell r="G1681">
            <v>0</v>
          </cell>
        </row>
        <row r="1682">
          <cell r="A1682">
            <v>7470</v>
          </cell>
          <cell r="C1682">
            <v>160</v>
          </cell>
          <cell r="G1682">
            <v>569.39</v>
          </cell>
        </row>
        <row r="1683">
          <cell r="A1683">
            <v>7470</v>
          </cell>
          <cell r="C1683">
            <v>190</v>
          </cell>
          <cell r="G1683">
            <v>0</v>
          </cell>
        </row>
        <row r="1684">
          <cell r="A1684">
            <v>7470</v>
          </cell>
          <cell r="C1684">
            <v>210</v>
          </cell>
          <cell r="G1684">
            <v>823.11</v>
          </cell>
        </row>
        <row r="1685">
          <cell r="A1685">
            <v>7470</v>
          </cell>
          <cell r="C1685">
            <v>220</v>
          </cell>
          <cell r="G1685">
            <v>823.11</v>
          </cell>
        </row>
        <row r="1686">
          <cell r="A1686">
            <v>7470</v>
          </cell>
          <cell r="C1686">
            <v>230</v>
          </cell>
          <cell r="G1686">
            <v>823.11</v>
          </cell>
        </row>
        <row r="1687">
          <cell r="A1687">
            <v>7470</v>
          </cell>
          <cell r="C1687">
            <v>240</v>
          </cell>
          <cell r="G1687">
            <v>976.12</v>
          </cell>
        </row>
        <row r="1688">
          <cell r="A1688">
            <v>7470</v>
          </cell>
          <cell r="C1688">
            <v>330</v>
          </cell>
          <cell r="G1688">
            <v>411.3</v>
          </cell>
        </row>
        <row r="1689">
          <cell r="A1689">
            <v>7470</v>
          </cell>
          <cell r="C1689">
            <v>340</v>
          </cell>
          <cell r="G1689">
            <v>442.59</v>
          </cell>
        </row>
        <row r="1690">
          <cell r="A1690">
            <v>7470</v>
          </cell>
          <cell r="C1690">
            <v>400</v>
          </cell>
          <cell r="G1690">
            <v>0</v>
          </cell>
        </row>
        <row r="1691">
          <cell r="A1691">
            <v>7470</v>
          </cell>
          <cell r="C1691">
            <v>430</v>
          </cell>
          <cell r="G1691">
            <v>1200.98</v>
          </cell>
        </row>
        <row r="1692">
          <cell r="A1692">
            <v>7470</v>
          </cell>
          <cell r="C1692">
            <v>440</v>
          </cell>
          <cell r="G1692">
            <v>1200.98</v>
          </cell>
        </row>
        <row r="1693">
          <cell r="A1693">
            <v>7470</v>
          </cell>
          <cell r="C1693">
            <v>935</v>
          </cell>
          <cell r="G1693">
            <v>821.85</v>
          </cell>
        </row>
        <row r="1694">
          <cell r="A1694">
            <v>7470</v>
          </cell>
          <cell r="C1694">
            <v>936</v>
          </cell>
          <cell r="G1694">
            <v>1556.95</v>
          </cell>
        </row>
        <row r="1695">
          <cell r="A1695">
            <v>7475</v>
          </cell>
          <cell r="C1695">
            <v>110</v>
          </cell>
          <cell r="G1695">
            <v>362.25</v>
          </cell>
        </row>
        <row r="1696">
          <cell r="A1696">
            <v>7475</v>
          </cell>
          <cell r="C1696">
            <v>112</v>
          </cell>
          <cell r="G1696">
            <v>181.13</v>
          </cell>
        </row>
        <row r="1697">
          <cell r="A1697">
            <v>7475</v>
          </cell>
          <cell r="C1697">
            <v>120</v>
          </cell>
          <cell r="G1697">
            <v>398.47</v>
          </cell>
        </row>
        <row r="1698">
          <cell r="A1698">
            <v>7475</v>
          </cell>
          <cell r="C1698">
            <v>121</v>
          </cell>
          <cell r="G1698">
            <v>0</v>
          </cell>
        </row>
        <row r="1699">
          <cell r="A1699">
            <v>7475</v>
          </cell>
          <cell r="C1699">
            <v>130</v>
          </cell>
          <cell r="G1699">
            <v>307.92</v>
          </cell>
        </row>
        <row r="1700">
          <cell r="A1700">
            <v>7475</v>
          </cell>
          <cell r="C1700">
            <v>140</v>
          </cell>
          <cell r="G1700">
            <v>362.25</v>
          </cell>
        </row>
        <row r="1701">
          <cell r="A1701">
            <v>7475</v>
          </cell>
          <cell r="C1701">
            <v>147</v>
          </cell>
          <cell r="G1701">
            <v>0</v>
          </cell>
        </row>
        <row r="1702">
          <cell r="A1702">
            <v>7475</v>
          </cell>
          <cell r="C1702">
            <v>160</v>
          </cell>
          <cell r="G1702">
            <v>108.67</v>
          </cell>
        </row>
        <row r="1703">
          <cell r="A1703">
            <v>7475</v>
          </cell>
          <cell r="C1703">
            <v>190</v>
          </cell>
          <cell r="G1703">
            <v>0</v>
          </cell>
        </row>
        <row r="1704">
          <cell r="A1704">
            <v>7475</v>
          </cell>
          <cell r="C1704">
            <v>210</v>
          </cell>
          <cell r="G1704">
            <v>538.71</v>
          </cell>
        </row>
        <row r="1705">
          <cell r="A1705">
            <v>7475</v>
          </cell>
          <cell r="C1705">
            <v>220</v>
          </cell>
          <cell r="G1705">
            <v>538.71</v>
          </cell>
        </row>
        <row r="1706">
          <cell r="A1706">
            <v>7475</v>
          </cell>
          <cell r="C1706">
            <v>230</v>
          </cell>
          <cell r="G1706">
            <v>538.71</v>
          </cell>
        </row>
        <row r="1707">
          <cell r="A1707">
            <v>7475</v>
          </cell>
          <cell r="C1707">
            <v>240</v>
          </cell>
          <cell r="G1707">
            <v>538.71</v>
          </cell>
        </row>
        <row r="1708">
          <cell r="A1708">
            <v>7475</v>
          </cell>
          <cell r="C1708">
            <v>340</v>
          </cell>
          <cell r="G1708">
            <v>45.11</v>
          </cell>
        </row>
        <row r="1709">
          <cell r="A1709">
            <v>7475</v>
          </cell>
          <cell r="C1709">
            <v>430</v>
          </cell>
          <cell r="G1709">
            <v>357.63</v>
          </cell>
        </row>
        <row r="1710">
          <cell r="A1710">
            <v>7475</v>
          </cell>
          <cell r="C1710">
            <v>440</v>
          </cell>
          <cell r="G1710">
            <v>357.63</v>
          </cell>
        </row>
        <row r="1711">
          <cell r="A1711">
            <v>7475</v>
          </cell>
          <cell r="C1711">
            <v>935</v>
          </cell>
          <cell r="G1711">
            <v>90.56</v>
          </cell>
        </row>
        <row r="1712">
          <cell r="A1712">
            <v>7475</v>
          </cell>
          <cell r="C1712">
            <v>936</v>
          </cell>
          <cell r="G1712">
            <v>0</v>
          </cell>
        </row>
        <row r="1713">
          <cell r="A1713">
            <v>7520</v>
          </cell>
          <cell r="C1713">
            <v>110</v>
          </cell>
          <cell r="G1713">
            <v>0</v>
          </cell>
        </row>
        <row r="1714">
          <cell r="A1714">
            <v>7520</v>
          </cell>
          <cell r="C1714">
            <v>112</v>
          </cell>
          <cell r="G1714">
            <v>140.25</v>
          </cell>
        </row>
        <row r="1715">
          <cell r="A1715">
            <v>7520</v>
          </cell>
          <cell r="C1715">
            <v>120</v>
          </cell>
          <cell r="G1715">
            <v>0</v>
          </cell>
        </row>
        <row r="1716">
          <cell r="A1716">
            <v>7520</v>
          </cell>
          <cell r="C1716">
            <v>121</v>
          </cell>
          <cell r="G1716">
            <v>0</v>
          </cell>
        </row>
        <row r="1717">
          <cell r="A1717">
            <v>7520</v>
          </cell>
          <cell r="C1717">
            <v>130</v>
          </cell>
          <cell r="G1717">
            <v>0</v>
          </cell>
        </row>
        <row r="1718">
          <cell r="A1718">
            <v>7520</v>
          </cell>
          <cell r="C1718">
            <v>140</v>
          </cell>
          <cell r="G1718">
            <v>0</v>
          </cell>
        </row>
        <row r="1719">
          <cell r="A1719">
            <v>7520</v>
          </cell>
          <cell r="C1719">
            <v>147</v>
          </cell>
          <cell r="G1719">
            <v>0</v>
          </cell>
        </row>
        <row r="1720">
          <cell r="A1720">
            <v>7520</v>
          </cell>
          <cell r="C1720">
            <v>160</v>
          </cell>
          <cell r="G1720">
            <v>0</v>
          </cell>
        </row>
        <row r="1721">
          <cell r="A1721">
            <v>7520</v>
          </cell>
          <cell r="C1721">
            <v>190</v>
          </cell>
          <cell r="G1721">
            <v>0</v>
          </cell>
        </row>
        <row r="1722">
          <cell r="A1722">
            <v>7520</v>
          </cell>
          <cell r="C1722">
            <v>210</v>
          </cell>
          <cell r="G1722">
            <v>62.86</v>
          </cell>
        </row>
        <row r="1723">
          <cell r="A1723">
            <v>7520</v>
          </cell>
          <cell r="C1723">
            <v>220</v>
          </cell>
          <cell r="G1723">
            <v>62.86</v>
          </cell>
        </row>
        <row r="1724">
          <cell r="A1724">
            <v>7520</v>
          </cell>
          <cell r="C1724">
            <v>230</v>
          </cell>
          <cell r="G1724">
            <v>62.86</v>
          </cell>
        </row>
        <row r="1725">
          <cell r="A1725">
            <v>7520</v>
          </cell>
          <cell r="C1725">
            <v>240</v>
          </cell>
          <cell r="G1725">
            <v>62.86</v>
          </cell>
        </row>
        <row r="1726">
          <cell r="A1726">
            <v>7520</v>
          </cell>
          <cell r="C1726">
            <v>260</v>
          </cell>
          <cell r="G1726">
            <v>0</v>
          </cell>
        </row>
        <row r="1727">
          <cell r="A1727">
            <v>7520</v>
          </cell>
          <cell r="C1727">
            <v>330</v>
          </cell>
          <cell r="G1727">
            <v>0</v>
          </cell>
        </row>
        <row r="1728">
          <cell r="A1728">
            <v>7520</v>
          </cell>
          <cell r="C1728">
            <v>340</v>
          </cell>
          <cell r="G1728">
            <v>0</v>
          </cell>
        </row>
        <row r="1729">
          <cell r="A1729">
            <v>7520</v>
          </cell>
          <cell r="C1729">
            <v>430</v>
          </cell>
          <cell r="G1729">
            <v>0</v>
          </cell>
        </row>
        <row r="1730">
          <cell r="A1730">
            <v>7520</v>
          </cell>
          <cell r="C1730">
            <v>440</v>
          </cell>
          <cell r="G1730">
            <v>0</v>
          </cell>
        </row>
        <row r="1731">
          <cell r="A1731">
            <v>7520</v>
          </cell>
          <cell r="C1731">
            <v>935</v>
          </cell>
          <cell r="G1731">
            <v>543</v>
          </cell>
        </row>
        <row r="1732">
          <cell r="A1732">
            <v>7520</v>
          </cell>
          <cell r="C1732">
            <v>936</v>
          </cell>
          <cell r="G1732">
            <v>543</v>
          </cell>
        </row>
        <row r="1733">
          <cell r="A1733">
            <v>7540</v>
          </cell>
          <cell r="C1733">
            <v>110</v>
          </cell>
          <cell r="G1733">
            <v>0</v>
          </cell>
        </row>
        <row r="1734">
          <cell r="A1734">
            <v>7540</v>
          </cell>
          <cell r="C1734">
            <v>112</v>
          </cell>
          <cell r="G1734">
            <v>0</v>
          </cell>
        </row>
        <row r="1735">
          <cell r="A1735">
            <v>7540</v>
          </cell>
          <cell r="C1735">
            <v>120</v>
          </cell>
          <cell r="G1735">
            <v>0</v>
          </cell>
        </row>
        <row r="1736">
          <cell r="A1736">
            <v>7540</v>
          </cell>
          <cell r="C1736">
            <v>130</v>
          </cell>
          <cell r="G1736">
            <v>0</v>
          </cell>
        </row>
        <row r="1737">
          <cell r="A1737">
            <v>7540</v>
          </cell>
          <cell r="C1737">
            <v>140</v>
          </cell>
          <cell r="G1737">
            <v>0</v>
          </cell>
        </row>
        <row r="1738">
          <cell r="A1738">
            <v>7540</v>
          </cell>
          <cell r="C1738">
            <v>160</v>
          </cell>
          <cell r="G1738">
            <v>0</v>
          </cell>
        </row>
        <row r="1739">
          <cell r="A1739">
            <v>7540</v>
          </cell>
          <cell r="C1739">
            <v>190</v>
          </cell>
          <cell r="G1739">
            <v>0</v>
          </cell>
        </row>
        <row r="1740">
          <cell r="A1740">
            <v>7540</v>
          </cell>
          <cell r="C1740">
            <v>210</v>
          </cell>
          <cell r="G1740">
            <v>0</v>
          </cell>
        </row>
        <row r="1741">
          <cell r="A1741">
            <v>7540</v>
          </cell>
          <cell r="C1741">
            <v>935</v>
          </cell>
          <cell r="G1741">
            <v>0</v>
          </cell>
        </row>
        <row r="1742">
          <cell r="A1742">
            <v>7690</v>
          </cell>
          <cell r="C1742">
            <v>110</v>
          </cell>
          <cell r="G1742">
            <v>17881.79</v>
          </cell>
        </row>
        <row r="1743">
          <cell r="A1743">
            <v>7690</v>
          </cell>
          <cell r="C1743">
            <v>112</v>
          </cell>
          <cell r="G1743">
            <v>18222.330000000002</v>
          </cell>
        </row>
        <row r="1744">
          <cell r="A1744">
            <v>7690</v>
          </cell>
          <cell r="C1744">
            <v>120</v>
          </cell>
          <cell r="G1744">
            <v>18695.07</v>
          </cell>
        </row>
        <row r="1745">
          <cell r="A1745">
            <v>7690</v>
          </cell>
          <cell r="C1745">
            <v>121</v>
          </cell>
          <cell r="G1745">
            <v>0</v>
          </cell>
        </row>
        <row r="1746">
          <cell r="A1746">
            <v>7690</v>
          </cell>
          <cell r="C1746">
            <v>122</v>
          </cell>
          <cell r="G1746">
            <v>7809</v>
          </cell>
        </row>
        <row r="1747">
          <cell r="A1747">
            <v>7690</v>
          </cell>
          <cell r="C1747">
            <v>130</v>
          </cell>
          <cell r="G1747">
            <v>6128.12</v>
          </cell>
        </row>
        <row r="1748">
          <cell r="A1748">
            <v>7690</v>
          </cell>
          <cell r="C1748">
            <v>140</v>
          </cell>
          <cell r="G1748">
            <v>4786.13</v>
          </cell>
        </row>
        <row r="1749">
          <cell r="A1749">
            <v>7690</v>
          </cell>
          <cell r="C1749">
            <v>142</v>
          </cell>
          <cell r="G1749">
            <v>8355.4699999999993</v>
          </cell>
        </row>
        <row r="1750">
          <cell r="A1750">
            <v>7690</v>
          </cell>
          <cell r="C1750">
            <v>147</v>
          </cell>
          <cell r="G1750">
            <v>6873.96</v>
          </cell>
        </row>
        <row r="1751">
          <cell r="A1751">
            <v>7690</v>
          </cell>
          <cell r="C1751">
            <v>150</v>
          </cell>
          <cell r="G1751">
            <v>5098.53</v>
          </cell>
        </row>
        <row r="1752">
          <cell r="A1752">
            <v>7690</v>
          </cell>
          <cell r="C1752">
            <v>190</v>
          </cell>
          <cell r="G1752">
            <v>0</v>
          </cell>
        </row>
        <row r="1753">
          <cell r="A1753">
            <v>7690</v>
          </cell>
          <cell r="C1753">
            <v>210</v>
          </cell>
          <cell r="G1753">
            <v>18022.009999999998</v>
          </cell>
        </row>
        <row r="1754">
          <cell r="A1754">
            <v>7690</v>
          </cell>
          <cell r="C1754">
            <v>220</v>
          </cell>
          <cell r="G1754">
            <v>13117.75</v>
          </cell>
        </row>
        <row r="1755">
          <cell r="A1755">
            <v>7690</v>
          </cell>
          <cell r="C1755">
            <v>230</v>
          </cell>
          <cell r="G1755">
            <v>3170.83</v>
          </cell>
        </row>
        <row r="1756">
          <cell r="A1756">
            <v>7690</v>
          </cell>
          <cell r="C1756">
            <v>240</v>
          </cell>
          <cell r="G1756">
            <v>4538.0200000000004</v>
          </cell>
        </row>
        <row r="1757">
          <cell r="A1757">
            <v>7690</v>
          </cell>
          <cell r="C1757">
            <v>260</v>
          </cell>
          <cell r="G1757">
            <v>1585.42</v>
          </cell>
        </row>
        <row r="1758">
          <cell r="A1758">
            <v>7690</v>
          </cell>
          <cell r="C1758">
            <v>330</v>
          </cell>
          <cell r="G1758">
            <v>1262.5</v>
          </cell>
        </row>
        <row r="1759">
          <cell r="A1759">
            <v>7690</v>
          </cell>
          <cell r="C1759">
            <v>340</v>
          </cell>
          <cell r="G1759">
            <v>8310.94</v>
          </cell>
        </row>
        <row r="1760">
          <cell r="A1760">
            <v>7690</v>
          </cell>
          <cell r="C1760">
            <v>430</v>
          </cell>
          <cell r="G1760">
            <v>3125</v>
          </cell>
        </row>
        <row r="1761">
          <cell r="A1761">
            <v>7690</v>
          </cell>
          <cell r="C1761">
            <v>440</v>
          </cell>
          <cell r="G1761">
            <v>16171.88</v>
          </cell>
        </row>
        <row r="1762">
          <cell r="A1762">
            <v>7690</v>
          </cell>
          <cell r="C1762">
            <v>935</v>
          </cell>
          <cell r="G1762">
            <v>5062.5</v>
          </cell>
        </row>
        <row r="1763">
          <cell r="A1763">
            <v>7690</v>
          </cell>
          <cell r="C1763">
            <v>936</v>
          </cell>
          <cell r="G1763">
            <v>4418.75</v>
          </cell>
        </row>
        <row r="1764">
          <cell r="A1764">
            <v>7750</v>
          </cell>
          <cell r="C1764">
            <v>110</v>
          </cell>
          <cell r="G1764">
            <v>1410.05</v>
          </cell>
        </row>
        <row r="1765">
          <cell r="A1765">
            <v>7750</v>
          </cell>
          <cell r="C1765">
            <v>112</v>
          </cell>
          <cell r="G1765">
            <v>526.04</v>
          </cell>
        </row>
        <row r="1766">
          <cell r="A1766">
            <v>7750</v>
          </cell>
          <cell r="C1766">
            <v>120</v>
          </cell>
          <cell r="G1766">
            <v>1515.25</v>
          </cell>
        </row>
        <row r="1767">
          <cell r="A1767">
            <v>7750</v>
          </cell>
          <cell r="C1767">
            <v>121</v>
          </cell>
          <cell r="G1767">
            <v>0</v>
          </cell>
        </row>
        <row r="1768">
          <cell r="A1768">
            <v>7750</v>
          </cell>
          <cell r="C1768">
            <v>130</v>
          </cell>
          <cell r="G1768">
            <v>894.27</v>
          </cell>
        </row>
        <row r="1769">
          <cell r="A1769">
            <v>7750</v>
          </cell>
          <cell r="C1769">
            <v>140</v>
          </cell>
          <cell r="G1769">
            <v>1052.0899999999999</v>
          </cell>
        </row>
        <row r="1770">
          <cell r="A1770">
            <v>7750</v>
          </cell>
          <cell r="C1770">
            <v>142</v>
          </cell>
          <cell r="G1770">
            <v>0</v>
          </cell>
        </row>
        <row r="1771">
          <cell r="A1771">
            <v>7750</v>
          </cell>
          <cell r="C1771">
            <v>150</v>
          </cell>
          <cell r="G1771">
            <v>0</v>
          </cell>
        </row>
        <row r="1772">
          <cell r="A1772">
            <v>7750</v>
          </cell>
          <cell r="C1772">
            <v>160</v>
          </cell>
          <cell r="G1772">
            <v>315.62</v>
          </cell>
        </row>
        <row r="1773">
          <cell r="A1773">
            <v>7750</v>
          </cell>
          <cell r="C1773">
            <v>190</v>
          </cell>
          <cell r="G1773">
            <v>0</v>
          </cell>
        </row>
        <row r="1774">
          <cell r="A1774">
            <v>7750</v>
          </cell>
          <cell r="C1774">
            <v>210</v>
          </cell>
          <cell r="G1774">
            <v>0</v>
          </cell>
        </row>
        <row r="1775">
          <cell r="A1775">
            <v>7750</v>
          </cell>
          <cell r="C1775">
            <v>220</v>
          </cell>
          <cell r="G1775">
            <v>0</v>
          </cell>
        </row>
        <row r="1776">
          <cell r="A1776">
            <v>7750</v>
          </cell>
          <cell r="C1776">
            <v>230</v>
          </cell>
          <cell r="G1776">
            <v>0</v>
          </cell>
        </row>
        <row r="1777">
          <cell r="A1777">
            <v>7750</v>
          </cell>
          <cell r="C1777">
            <v>240</v>
          </cell>
          <cell r="G1777">
            <v>600</v>
          </cell>
        </row>
        <row r="1778">
          <cell r="A1778">
            <v>7750</v>
          </cell>
          <cell r="C1778">
            <v>260</v>
          </cell>
          <cell r="G1778">
            <v>2493.19</v>
          </cell>
        </row>
        <row r="1779">
          <cell r="A1779">
            <v>7750</v>
          </cell>
          <cell r="C1779">
            <v>340</v>
          </cell>
          <cell r="G1779">
            <v>0</v>
          </cell>
        </row>
        <row r="1780">
          <cell r="A1780">
            <v>7750</v>
          </cell>
          <cell r="C1780">
            <v>430</v>
          </cell>
          <cell r="G1780">
            <v>1490</v>
          </cell>
        </row>
        <row r="1781">
          <cell r="A1781">
            <v>7750</v>
          </cell>
          <cell r="C1781">
            <v>440</v>
          </cell>
          <cell r="G1781">
            <v>8488</v>
          </cell>
        </row>
        <row r="1782">
          <cell r="A1782">
            <v>7750</v>
          </cell>
          <cell r="C1782">
            <v>935</v>
          </cell>
          <cell r="G1782">
            <v>263.01</v>
          </cell>
        </row>
        <row r="1783">
          <cell r="A1783">
            <v>7750</v>
          </cell>
          <cell r="C1783">
            <v>936</v>
          </cell>
          <cell r="G1783">
            <v>0</v>
          </cell>
        </row>
        <row r="1784">
          <cell r="A1784">
            <v>7760</v>
          </cell>
          <cell r="C1784">
            <v>110</v>
          </cell>
          <cell r="G1784">
            <v>1676.57</v>
          </cell>
        </row>
        <row r="1785">
          <cell r="A1785">
            <v>7760</v>
          </cell>
          <cell r="C1785">
            <v>112</v>
          </cell>
          <cell r="G1785">
            <v>4200</v>
          </cell>
        </row>
        <row r="1786">
          <cell r="A1786">
            <v>7760</v>
          </cell>
          <cell r="C1786">
            <v>120</v>
          </cell>
          <cell r="G1786">
            <v>1905.86</v>
          </cell>
        </row>
        <row r="1787">
          <cell r="A1787">
            <v>7760</v>
          </cell>
          <cell r="C1787">
            <v>121</v>
          </cell>
          <cell r="G1787">
            <v>0</v>
          </cell>
        </row>
        <row r="1788">
          <cell r="A1788">
            <v>7760</v>
          </cell>
          <cell r="C1788">
            <v>130</v>
          </cell>
          <cell r="G1788">
            <v>707.36</v>
          </cell>
        </row>
        <row r="1789">
          <cell r="A1789">
            <v>7760</v>
          </cell>
          <cell r="C1789">
            <v>140</v>
          </cell>
          <cell r="G1789">
            <v>187.08</v>
          </cell>
        </row>
        <row r="1790">
          <cell r="A1790">
            <v>7760</v>
          </cell>
          <cell r="C1790">
            <v>142</v>
          </cell>
          <cell r="G1790">
            <v>1027.03</v>
          </cell>
        </row>
        <row r="1791">
          <cell r="A1791">
            <v>7760</v>
          </cell>
          <cell r="C1791">
            <v>147</v>
          </cell>
          <cell r="G1791">
            <v>917.62</v>
          </cell>
        </row>
        <row r="1792">
          <cell r="A1792">
            <v>7760</v>
          </cell>
          <cell r="C1792">
            <v>150</v>
          </cell>
          <cell r="G1792">
            <v>602.38</v>
          </cell>
        </row>
        <row r="1793">
          <cell r="A1793">
            <v>7760</v>
          </cell>
          <cell r="C1793">
            <v>160</v>
          </cell>
          <cell r="G1793">
            <v>0</v>
          </cell>
        </row>
        <row r="1794">
          <cell r="A1794">
            <v>7760</v>
          </cell>
          <cell r="C1794">
            <v>190</v>
          </cell>
          <cell r="G1794">
            <v>0</v>
          </cell>
        </row>
        <row r="1795">
          <cell r="A1795">
            <v>7760</v>
          </cell>
          <cell r="C1795">
            <v>210</v>
          </cell>
          <cell r="G1795">
            <v>1906.11</v>
          </cell>
        </row>
        <row r="1796">
          <cell r="A1796">
            <v>7760</v>
          </cell>
          <cell r="C1796">
            <v>220</v>
          </cell>
          <cell r="G1796">
            <v>1544.1</v>
          </cell>
        </row>
        <row r="1797">
          <cell r="A1797">
            <v>7760</v>
          </cell>
          <cell r="C1797">
            <v>230</v>
          </cell>
          <cell r="G1797">
            <v>404.13</v>
          </cell>
        </row>
        <row r="1798">
          <cell r="A1798">
            <v>7760</v>
          </cell>
          <cell r="C1798">
            <v>240</v>
          </cell>
          <cell r="G1798">
            <v>562.70000000000005</v>
          </cell>
        </row>
        <row r="1799">
          <cell r="A1799">
            <v>7760</v>
          </cell>
          <cell r="C1799">
            <v>260</v>
          </cell>
          <cell r="G1799">
            <v>201.57</v>
          </cell>
        </row>
        <row r="1800">
          <cell r="A1800">
            <v>7760</v>
          </cell>
          <cell r="C1800">
            <v>330</v>
          </cell>
          <cell r="G1800">
            <v>132.99</v>
          </cell>
        </row>
        <row r="1801">
          <cell r="A1801">
            <v>7760</v>
          </cell>
          <cell r="C1801">
            <v>340</v>
          </cell>
          <cell r="G1801">
            <v>889.53</v>
          </cell>
        </row>
        <row r="1802">
          <cell r="A1802">
            <v>7760</v>
          </cell>
          <cell r="C1802">
            <v>430</v>
          </cell>
          <cell r="G1802">
            <v>363.81</v>
          </cell>
        </row>
        <row r="1803">
          <cell r="A1803">
            <v>7760</v>
          </cell>
          <cell r="C1803">
            <v>440</v>
          </cell>
          <cell r="G1803">
            <v>1871.25</v>
          </cell>
        </row>
        <row r="1804">
          <cell r="A1804">
            <v>7760</v>
          </cell>
          <cell r="C1804">
            <v>935</v>
          </cell>
          <cell r="G1804">
            <v>434.93</v>
          </cell>
        </row>
        <row r="1805">
          <cell r="A1805">
            <v>7760</v>
          </cell>
          <cell r="C1805">
            <v>936</v>
          </cell>
          <cell r="G1805">
            <v>464.98</v>
          </cell>
        </row>
        <row r="1806">
          <cell r="A1806">
            <v>7790</v>
          </cell>
          <cell r="C1806">
            <v>110</v>
          </cell>
          <cell r="G1806">
            <v>5766</v>
          </cell>
        </row>
        <row r="1807">
          <cell r="A1807">
            <v>7790</v>
          </cell>
          <cell r="C1807">
            <v>112</v>
          </cell>
          <cell r="G1807">
            <v>16167</v>
          </cell>
        </row>
        <row r="1808">
          <cell r="A1808">
            <v>7790</v>
          </cell>
          <cell r="C1808">
            <v>120</v>
          </cell>
          <cell r="G1808">
            <v>5219</v>
          </cell>
        </row>
        <row r="1809">
          <cell r="A1809">
            <v>7790</v>
          </cell>
          <cell r="C1809">
            <v>121</v>
          </cell>
          <cell r="G1809">
            <v>4166</v>
          </cell>
        </row>
        <row r="1810">
          <cell r="A1810">
            <v>7790</v>
          </cell>
          <cell r="C1810">
            <v>130</v>
          </cell>
          <cell r="G1810">
            <v>9020</v>
          </cell>
        </row>
        <row r="1811">
          <cell r="A1811">
            <v>7790</v>
          </cell>
          <cell r="C1811">
            <v>140</v>
          </cell>
          <cell r="G1811">
            <v>24899</v>
          </cell>
        </row>
        <row r="1812">
          <cell r="A1812">
            <v>7790</v>
          </cell>
          <cell r="C1812">
            <v>147</v>
          </cell>
          <cell r="G1812">
            <v>2137</v>
          </cell>
        </row>
        <row r="1813">
          <cell r="A1813">
            <v>7790</v>
          </cell>
          <cell r="C1813">
            <v>190</v>
          </cell>
          <cell r="G1813">
            <v>0</v>
          </cell>
        </row>
        <row r="1814">
          <cell r="A1814">
            <v>7790</v>
          </cell>
          <cell r="C1814">
            <v>210</v>
          </cell>
          <cell r="G1814">
            <v>2572</v>
          </cell>
        </row>
        <row r="1815">
          <cell r="A1815">
            <v>7790</v>
          </cell>
          <cell r="C1815">
            <v>220</v>
          </cell>
          <cell r="G1815">
            <v>2552</v>
          </cell>
        </row>
        <row r="1816">
          <cell r="A1816">
            <v>7790</v>
          </cell>
          <cell r="C1816">
            <v>230</v>
          </cell>
          <cell r="G1816">
            <v>3854</v>
          </cell>
        </row>
        <row r="1817">
          <cell r="A1817">
            <v>7790</v>
          </cell>
          <cell r="C1817">
            <v>240</v>
          </cell>
          <cell r="G1817">
            <v>7105</v>
          </cell>
        </row>
        <row r="1818">
          <cell r="A1818">
            <v>7790</v>
          </cell>
          <cell r="C1818">
            <v>340</v>
          </cell>
          <cell r="G1818">
            <v>5746</v>
          </cell>
        </row>
        <row r="1819">
          <cell r="A1819">
            <v>7790</v>
          </cell>
          <cell r="C1819">
            <v>430</v>
          </cell>
          <cell r="G1819">
            <v>3588</v>
          </cell>
        </row>
        <row r="1820">
          <cell r="A1820">
            <v>7790</v>
          </cell>
          <cell r="C1820">
            <v>440</v>
          </cell>
          <cell r="G1820">
            <v>7710</v>
          </cell>
        </row>
        <row r="1821">
          <cell r="A1821">
            <v>7790</v>
          </cell>
          <cell r="C1821">
            <v>935</v>
          </cell>
          <cell r="G1821">
            <v>5183</v>
          </cell>
        </row>
        <row r="1822">
          <cell r="A1822">
            <v>7790</v>
          </cell>
          <cell r="C1822">
            <v>936</v>
          </cell>
          <cell r="G1822">
            <v>1660</v>
          </cell>
        </row>
        <row r="1823">
          <cell r="A1823">
            <v>7795</v>
          </cell>
          <cell r="C1823">
            <v>110</v>
          </cell>
          <cell r="G1823">
            <v>0</v>
          </cell>
        </row>
        <row r="1824">
          <cell r="A1824">
            <v>7795</v>
          </cell>
          <cell r="C1824">
            <v>112</v>
          </cell>
          <cell r="G1824">
            <v>0</v>
          </cell>
        </row>
        <row r="1825">
          <cell r="A1825">
            <v>7795</v>
          </cell>
          <cell r="C1825">
            <v>130</v>
          </cell>
          <cell r="G1825">
            <v>0</v>
          </cell>
        </row>
        <row r="1826">
          <cell r="A1826">
            <v>7795</v>
          </cell>
          <cell r="C1826">
            <v>140</v>
          </cell>
          <cell r="G1826">
            <v>0</v>
          </cell>
        </row>
        <row r="1827">
          <cell r="A1827">
            <v>7795</v>
          </cell>
          <cell r="C1827">
            <v>142</v>
          </cell>
          <cell r="G1827">
            <v>0</v>
          </cell>
        </row>
        <row r="1828">
          <cell r="A1828">
            <v>7795</v>
          </cell>
          <cell r="C1828">
            <v>190</v>
          </cell>
          <cell r="G1828">
            <v>0</v>
          </cell>
        </row>
        <row r="1829">
          <cell r="A1829">
            <v>7795</v>
          </cell>
          <cell r="C1829">
            <v>240</v>
          </cell>
          <cell r="G1829">
            <v>0</v>
          </cell>
        </row>
        <row r="1830">
          <cell r="A1830">
            <v>7795</v>
          </cell>
          <cell r="C1830">
            <v>430</v>
          </cell>
          <cell r="G1830">
            <v>0</v>
          </cell>
        </row>
        <row r="1831">
          <cell r="A1831">
            <v>7795</v>
          </cell>
          <cell r="C1831">
            <v>440</v>
          </cell>
          <cell r="G1831">
            <v>0</v>
          </cell>
        </row>
        <row r="1832">
          <cell r="A1832">
            <v>7840</v>
          </cell>
          <cell r="C1832">
            <v>110</v>
          </cell>
          <cell r="G1832">
            <v>7921.14</v>
          </cell>
        </row>
        <row r="1833">
          <cell r="A1833">
            <v>7840</v>
          </cell>
          <cell r="C1833">
            <v>112</v>
          </cell>
          <cell r="G1833">
            <v>2721.53</v>
          </cell>
        </row>
        <row r="1834">
          <cell r="A1834">
            <v>7840</v>
          </cell>
          <cell r="C1834">
            <v>120</v>
          </cell>
          <cell r="G1834">
            <v>5425.62</v>
          </cell>
        </row>
        <row r="1835">
          <cell r="A1835">
            <v>7840</v>
          </cell>
          <cell r="C1835">
            <v>121</v>
          </cell>
          <cell r="G1835">
            <v>2099.89</v>
          </cell>
        </row>
        <row r="1836">
          <cell r="A1836">
            <v>7840</v>
          </cell>
          <cell r="C1836">
            <v>130</v>
          </cell>
          <cell r="G1836">
            <v>2053.09</v>
          </cell>
        </row>
        <row r="1837">
          <cell r="A1837">
            <v>7840</v>
          </cell>
          <cell r="C1837">
            <v>140</v>
          </cell>
          <cell r="G1837">
            <v>2522.02</v>
          </cell>
        </row>
        <row r="1838">
          <cell r="A1838">
            <v>7840</v>
          </cell>
          <cell r="C1838">
            <v>142</v>
          </cell>
          <cell r="G1838">
            <v>977.15</v>
          </cell>
        </row>
        <row r="1839">
          <cell r="A1839">
            <v>7840</v>
          </cell>
          <cell r="C1839">
            <v>147</v>
          </cell>
          <cell r="G1839">
            <v>279.94</v>
          </cell>
        </row>
        <row r="1840">
          <cell r="A1840">
            <v>7840</v>
          </cell>
          <cell r="C1840">
            <v>150</v>
          </cell>
          <cell r="G1840">
            <v>95.45</v>
          </cell>
        </row>
        <row r="1841">
          <cell r="A1841">
            <v>7840</v>
          </cell>
          <cell r="C1841">
            <v>160</v>
          </cell>
          <cell r="G1841">
            <v>75.739999999999995</v>
          </cell>
        </row>
        <row r="1842">
          <cell r="A1842">
            <v>7840</v>
          </cell>
          <cell r="C1842">
            <v>190</v>
          </cell>
          <cell r="G1842">
            <v>0</v>
          </cell>
        </row>
        <row r="1843">
          <cell r="A1843">
            <v>7840</v>
          </cell>
          <cell r="C1843">
            <v>210</v>
          </cell>
          <cell r="G1843">
            <v>3439.74</v>
          </cell>
        </row>
        <row r="1844">
          <cell r="A1844">
            <v>7840</v>
          </cell>
          <cell r="C1844">
            <v>220</v>
          </cell>
          <cell r="G1844">
            <v>3401.87</v>
          </cell>
        </row>
        <row r="1845">
          <cell r="A1845">
            <v>7840</v>
          </cell>
          <cell r="C1845">
            <v>230</v>
          </cell>
          <cell r="G1845">
            <v>842.39</v>
          </cell>
        </row>
        <row r="1846">
          <cell r="A1846">
            <v>7840</v>
          </cell>
          <cell r="C1846">
            <v>240</v>
          </cell>
          <cell r="G1846">
            <v>2843.5</v>
          </cell>
        </row>
        <row r="1847">
          <cell r="A1847">
            <v>7840</v>
          </cell>
          <cell r="C1847">
            <v>260</v>
          </cell>
          <cell r="G1847">
            <v>37.869999999999997</v>
          </cell>
        </row>
        <row r="1848">
          <cell r="A1848">
            <v>7840</v>
          </cell>
          <cell r="C1848">
            <v>330</v>
          </cell>
          <cell r="G1848">
            <v>157.24</v>
          </cell>
        </row>
        <row r="1849">
          <cell r="A1849">
            <v>7840</v>
          </cell>
          <cell r="C1849">
            <v>340</v>
          </cell>
          <cell r="G1849">
            <v>1085</v>
          </cell>
        </row>
        <row r="1850">
          <cell r="A1850">
            <v>7840</v>
          </cell>
          <cell r="C1850">
            <v>430</v>
          </cell>
          <cell r="G1850">
            <v>113.38</v>
          </cell>
        </row>
        <row r="1851">
          <cell r="A1851">
            <v>7840</v>
          </cell>
          <cell r="C1851">
            <v>440</v>
          </cell>
          <cell r="G1851">
            <v>226.76</v>
          </cell>
        </row>
        <row r="1852">
          <cell r="A1852">
            <v>7840</v>
          </cell>
          <cell r="C1852">
            <v>935</v>
          </cell>
          <cell r="G1852">
            <v>365.68</v>
          </cell>
        </row>
        <row r="1853">
          <cell r="A1853">
            <v>7840</v>
          </cell>
          <cell r="C1853">
            <v>936</v>
          </cell>
          <cell r="G1853">
            <v>1020.18</v>
          </cell>
        </row>
        <row r="1854">
          <cell r="A1854">
            <v>7845</v>
          </cell>
          <cell r="C1854">
            <v>110</v>
          </cell>
          <cell r="G1854">
            <v>0</v>
          </cell>
        </row>
        <row r="1855">
          <cell r="A1855">
            <v>7845</v>
          </cell>
          <cell r="C1855">
            <v>112</v>
          </cell>
          <cell r="G1855">
            <v>0</v>
          </cell>
        </row>
        <row r="1856">
          <cell r="A1856">
            <v>7845</v>
          </cell>
          <cell r="C1856">
            <v>120</v>
          </cell>
          <cell r="G1856">
            <v>0</v>
          </cell>
        </row>
        <row r="1857">
          <cell r="A1857">
            <v>7845</v>
          </cell>
          <cell r="C1857">
            <v>121</v>
          </cell>
          <cell r="G1857">
            <v>0</v>
          </cell>
        </row>
        <row r="1858">
          <cell r="A1858">
            <v>7845</v>
          </cell>
          <cell r="C1858">
            <v>130</v>
          </cell>
          <cell r="G1858">
            <v>0</v>
          </cell>
        </row>
        <row r="1859">
          <cell r="A1859">
            <v>7845</v>
          </cell>
          <cell r="C1859">
            <v>140</v>
          </cell>
          <cell r="G1859">
            <v>0</v>
          </cell>
        </row>
        <row r="1860">
          <cell r="A1860">
            <v>7845</v>
          </cell>
          <cell r="C1860">
            <v>142</v>
          </cell>
          <cell r="G1860">
            <v>0</v>
          </cell>
        </row>
        <row r="1861">
          <cell r="A1861">
            <v>7845</v>
          </cell>
          <cell r="C1861">
            <v>147</v>
          </cell>
          <cell r="G1861">
            <v>0</v>
          </cell>
        </row>
        <row r="1862">
          <cell r="A1862">
            <v>7845</v>
          </cell>
          <cell r="C1862">
            <v>190</v>
          </cell>
          <cell r="G1862">
            <v>0</v>
          </cell>
        </row>
        <row r="1863">
          <cell r="A1863">
            <v>7845</v>
          </cell>
          <cell r="C1863">
            <v>210</v>
          </cell>
          <cell r="G1863">
            <v>0</v>
          </cell>
        </row>
        <row r="1864">
          <cell r="A1864">
            <v>7845</v>
          </cell>
          <cell r="C1864">
            <v>220</v>
          </cell>
          <cell r="G1864">
            <v>0</v>
          </cell>
        </row>
        <row r="1865">
          <cell r="A1865">
            <v>7845</v>
          </cell>
          <cell r="C1865">
            <v>230</v>
          </cell>
          <cell r="G1865">
            <v>0</v>
          </cell>
        </row>
        <row r="1866">
          <cell r="A1866">
            <v>7845</v>
          </cell>
          <cell r="C1866">
            <v>240</v>
          </cell>
          <cell r="G1866">
            <v>0</v>
          </cell>
        </row>
        <row r="1867">
          <cell r="A1867">
            <v>7845</v>
          </cell>
          <cell r="C1867">
            <v>340</v>
          </cell>
          <cell r="G1867">
            <v>0</v>
          </cell>
        </row>
        <row r="1868">
          <cell r="A1868">
            <v>7900</v>
          </cell>
          <cell r="C1868">
            <v>110</v>
          </cell>
          <cell r="G1868">
            <v>0</v>
          </cell>
        </row>
        <row r="1869">
          <cell r="A1869">
            <v>7900</v>
          </cell>
          <cell r="C1869">
            <v>112</v>
          </cell>
          <cell r="G1869">
            <v>0</v>
          </cell>
        </row>
        <row r="1870">
          <cell r="A1870">
            <v>7900</v>
          </cell>
          <cell r="C1870">
            <v>120</v>
          </cell>
          <cell r="G1870">
            <v>0</v>
          </cell>
        </row>
        <row r="1871">
          <cell r="A1871">
            <v>7900</v>
          </cell>
          <cell r="C1871">
            <v>121</v>
          </cell>
          <cell r="G1871">
            <v>0</v>
          </cell>
        </row>
        <row r="1872">
          <cell r="A1872">
            <v>7900</v>
          </cell>
          <cell r="C1872">
            <v>130</v>
          </cell>
          <cell r="G1872">
            <v>0</v>
          </cell>
        </row>
        <row r="1873">
          <cell r="A1873">
            <v>7900</v>
          </cell>
          <cell r="C1873">
            <v>140</v>
          </cell>
          <cell r="G1873">
            <v>0</v>
          </cell>
        </row>
        <row r="1874">
          <cell r="A1874">
            <v>7900</v>
          </cell>
          <cell r="C1874">
            <v>142</v>
          </cell>
          <cell r="G1874">
            <v>0</v>
          </cell>
        </row>
        <row r="1875">
          <cell r="A1875">
            <v>7900</v>
          </cell>
          <cell r="C1875">
            <v>147</v>
          </cell>
          <cell r="G1875">
            <v>0</v>
          </cell>
        </row>
        <row r="1876">
          <cell r="A1876">
            <v>7900</v>
          </cell>
          <cell r="C1876">
            <v>150</v>
          </cell>
          <cell r="G1876">
            <v>0</v>
          </cell>
        </row>
        <row r="1877">
          <cell r="A1877">
            <v>7900</v>
          </cell>
          <cell r="C1877">
            <v>160</v>
          </cell>
          <cell r="G1877">
            <v>0</v>
          </cell>
        </row>
        <row r="1878">
          <cell r="A1878">
            <v>7900</v>
          </cell>
          <cell r="C1878">
            <v>210</v>
          </cell>
          <cell r="G1878">
            <v>0</v>
          </cell>
        </row>
        <row r="1879">
          <cell r="A1879">
            <v>7900</v>
          </cell>
          <cell r="C1879">
            <v>220</v>
          </cell>
          <cell r="G1879">
            <v>0</v>
          </cell>
        </row>
        <row r="1880">
          <cell r="A1880">
            <v>7900</v>
          </cell>
          <cell r="C1880">
            <v>230</v>
          </cell>
          <cell r="G1880">
            <v>0</v>
          </cell>
        </row>
        <row r="1881">
          <cell r="A1881">
            <v>7900</v>
          </cell>
          <cell r="C1881">
            <v>240</v>
          </cell>
          <cell r="G1881">
            <v>0</v>
          </cell>
        </row>
        <row r="1882">
          <cell r="A1882">
            <v>7900</v>
          </cell>
          <cell r="C1882">
            <v>260</v>
          </cell>
          <cell r="G1882">
            <v>0</v>
          </cell>
        </row>
        <row r="1883">
          <cell r="A1883">
            <v>7900</v>
          </cell>
          <cell r="C1883">
            <v>330</v>
          </cell>
          <cell r="G1883">
            <v>0</v>
          </cell>
        </row>
        <row r="1884">
          <cell r="A1884">
            <v>7900</v>
          </cell>
          <cell r="C1884">
            <v>340</v>
          </cell>
          <cell r="G1884">
            <v>0</v>
          </cell>
        </row>
        <row r="1885">
          <cell r="A1885">
            <v>7900</v>
          </cell>
          <cell r="C1885">
            <v>430</v>
          </cell>
          <cell r="G1885">
            <v>0</v>
          </cell>
        </row>
        <row r="1886">
          <cell r="A1886">
            <v>7900</v>
          </cell>
          <cell r="C1886">
            <v>440</v>
          </cell>
          <cell r="G1886">
            <v>0</v>
          </cell>
        </row>
        <row r="1887">
          <cell r="A1887">
            <v>7900</v>
          </cell>
          <cell r="C1887">
            <v>935</v>
          </cell>
          <cell r="G1887">
            <v>0</v>
          </cell>
        </row>
        <row r="1888">
          <cell r="A1888">
            <v>7900</v>
          </cell>
          <cell r="C1888">
            <v>936</v>
          </cell>
          <cell r="G1888">
            <v>0</v>
          </cell>
        </row>
        <row r="1889">
          <cell r="A1889">
            <v>7905</v>
          </cell>
          <cell r="C1889">
            <v>110</v>
          </cell>
          <cell r="G1889">
            <v>237.8</v>
          </cell>
        </row>
        <row r="1890">
          <cell r="A1890">
            <v>7905</v>
          </cell>
          <cell r="C1890">
            <v>112</v>
          </cell>
          <cell r="G1890">
            <v>237.86</v>
          </cell>
        </row>
        <row r="1891">
          <cell r="A1891">
            <v>7905</v>
          </cell>
          <cell r="C1891">
            <v>120</v>
          </cell>
          <cell r="G1891">
            <v>237.86</v>
          </cell>
        </row>
        <row r="1892">
          <cell r="A1892">
            <v>7905</v>
          </cell>
          <cell r="C1892">
            <v>121</v>
          </cell>
          <cell r="G1892">
            <v>237.86</v>
          </cell>
        </row>
        <row r="1893">
          <cell r="A1893">
            <v>7905</v>
          </cell>
          <cell r="C1893">
            <v>130</v>
          </cell>
          <cell r="G1893">
            <v>237.86</v>
          </cell>
        </row>
        <row r="1894">
          <cell r="A1894">
            <v>7905</v>
          </cell>
          <cell r="C1894">
            <v>140</v>
          </cell>
          <cell r="G1894">
            <v>237.86</v>
          </cell>
        </row>
        <row r="1895">
          <cell r="A1895">
            <v>7905</v>
          </cell>
          <cell r="C1895">
            <v>142</v>
          </cell>
          <cell r="G1895">
            <v>237.86</v>
          </cell>
        </row>
        <row r="1896">
          <cell r="A1896">
            <v>7905</v>
          </cell>
          <cell r="C1896">
            <v>147</v>
          </cell>
          <cell r="G1896">
            <v>237.86</v>
          </cell>
        </row>
        <row r="1897">
          <cell r="A1897">
            <v>7905</v>
          </cell>
          <cell r="C1897">
            <v>150</v>
          </cell>
          <cell r="G1897">
            <v>237.86</v>
          </cell>
        </row>
        <row r="1898">
          <cell r="A1898">
            <v>7905</v>
          </cell>
          <cell r="C1898">
            <v>160</v>
          </cell>
          <cell r="G1898">
            <v>237.86</v>
          </cell>
        </row>
        <row r="1899">
          <cell r="A1899">
            <v>7905</v>
          </cell>
          <cell r="C1899">
            <v>190</v>
          </cell>
          <cell r="G1899">
            <v>0</v>
          </cell>
        </row>
        <row r="1900">
          <cell r="A1900">
            <v>7905</v>
          </cell>
          <cell r="C1900">
            <v>210</v>
          </cell>
          <cell r="G1900">
            <v>237.86</v>
          </cell>
        </row>
        <row r="1901">
          <cell r="A1901">
            <v>7905</v>
          </cell>
          <cell r="C1901">
            <v>220</v>
          </cell>
          <cell r="G1901">
            <v>237.86</v>
          </cell>
        </row>
        <row r="1902">
          <cell r="A1902">
            <v>7905</v>
          </cell>
          <cell r="C1902">
            <v>230</v>
          </cell>
          <cell r="G1902">
            <v>237.86</v>
          </cell>
        </row>
        <row r="1903">
          <cell r="A1903">
            <v>7905</v>
          </cell>
          <cell r="C1903">
            <v>240</v>
          </cell>
          <cell r="G1903">
            <v>237.86</v>
          </cell>
        </row>
        <row r="1904">
          <cell r="A1904">
            <v>7905</v>
          </cell>
          <cell r="C1904">
            <v>260</v>
          </cell>
          <cell r="G1904">
            <v>237.86</v>
          </cell>
        </row>
        <row r="1905">
          <cell r="A1905">
            <v>7905</v>
          </cell>
          <cell r="C1905">
            <v>330</v>
          </cell>
          <cell r="G1905">
            <v>237.86</v>
          </cell>
        </row>
        <row r="1906">
          <cell r="A1906">
            <v>7905</v>
          </cell>
          <cell r="C1906">
            <v>340</v>
          </cell>
          <cell r="G1906">
            <v>237.86</v>
          </cell>
        </row>
        <row r="1907">
          <cell r="A1907">
            <v>7905</v>
          </cell>
          <cell r="C1907">
            <v>430</v>
          </cell>
          <cell r="G1907">
            <v>237.86</v>
          </cell>
        </row>
        <row r="1908">
          <cell r="A1908">
            <v>7905</v>
          </cell>
          <cell r="C1908">
            <v>440</v>
          </cell>
          <cell r="G1908">
            <v>237.86</v>
          </cell>
        </row>
        <row r="1909">
          <cell r="A1909">
            <v>7905</v>
          </cell>
          <cell r="C1909">
            <v>935</v>
          </cell>
          <cell r="G1909">
            <v>237.86</v>
          </cell>
        </row>
        <row r="1910">
          <cell r="A1910">
            <v>7905</v>
          </cell>
          <cell r="C1910">
            <v>936</v>
          </cell>
          <cell r="G1910">
            <v>237.86</v>
          </cell>
        </row>
        <row r="1911">
          <cell r="A1911">
            <v>7970</v>
          </cell>
          <cell r="C1911">
            <v>190</v>
          </cell>
          <cell r="G1911">
            <v>0</v>
          </cell>
        </row>
        <row r="1912">
          <cell r="A1912"/>
          <cell r="C1912"/>
          <cell r="G1912"/>
        </row>
        <row r="1913">
          <cell r="A1913"/>
          <cell r="C1913"/>
          <cell r="G1913"/>
        </row>
        <row r="1914">
          <cell r="A1914"/>
          <cell r="C1914"/>
          <cell r="G1914"/>
        </row>
        <row r="1915">
          <cell r="A1915"/>
          <cell r="C1915"/>
          <cell r="G1915"/>
        </row>
        <row r="1916">
          <cell r="A1916"/>
          <cell r="C1916"/>
          <cell r="G1916"/>
        </row>
        <row r="1917">
          <cell r="A1917"/>
          <cell r="C1917"/>
          <cell r="G1917"/>
        </row>
        <row r="1918">
          <cell r="A1918"/>
          <cell r="C1918"/>
          <cell r="G1918"/>
        </row>
        <row r="1919">
          <cell r="A1919"/>
          <cell r="C1919"/>
          <cell r="G1919"/>
        </row>
        <row r="1920">
          <cell r="A1920"/>
          <cell r="C1920"/>
          <cell r="G1920"/>
        </row>
        <row r="1921">
          <cell r="A1921"/>
          <cell r="C1921"/>
          <cell r="G1921"/>
        </row>
        <row r="1922">
          <cell r="A1922"/>
          <cell r="C1922"/>
          <cell r="G1922"/>
        </row>
        <row r="1923">
          <cell r="A1923"/>
          <cell r="C1923"/>
          <cell r="G1923"/>
        </row>
        <row r="1924">
          <cell r="A1924"/>
          <cell r="C1924"/>
          <cell r="G1924"/>
        </row>
        <row r="1925">
          <cell r="A1925"/>
          <cell r="C1925"/>
          <cell r="G1925"/>
        </row>
        <row r="1926">
          <cell r="A1926"/>
          <cell r="C1926"/>
          <cell r="G1926"/>
        </row>
        <row r="1927">
          <cell r="A1927"/>
          <cell r="C1927"/>
          <cell r="G1927"/>
        </row>
        <row r="1928">
          <cell r="A1928"/>
          <cell r="C1928"/>
          <cell r="G1928"/>
        </row>
        <row r="1929">
          <cell r="A1929"/>
          <cell r="C1929"/>
          <cell r="G1929"/>
        </row>
        <row r="1930">
          <cell r="A1930"/>
          <cell r="C1930"/>
          <cell r="G1930"/>
        </row>
        <row r="1931">
          <cell r="A1931"/>
          <cell r="C1931"/>
          <cell r="G1931"/>
        </row>
        <row r="1932">
          <cell r="A1932"/>
          <cell r="C1932"/>
          <cell r="G1932"/>
        </row>
        <row r="1933">
          <cell r="A1933"/>
          <cell r="C1933"/>
          <cell r="G1933"/>
        </row>
        <row r="1934">
          <cell r="A1934"/>
          <cell r="C1934"/>
          <cell r="G1934"/>
        </row>
        <row r="1935">
          <cell r="A1935"/>
          <cell r="C1935"/>
          <cell r="G1935"/>
        </row>
        <row r="1936">
          <cell r="A1936"/>
          <cell r="C1936"/>
          <cell r="G1936"/>
        </row>
        <row r="1937">
          <cell r="A1937"/>
          <cell r="C1937"/>
          <cell r="G1937"/>
        </row>
        <row r="1938">
          <cell r="A1938"/>
          <cell r="C1938"/>
          <cell r="G1938"/>
        </row>
        <row r="1939">
          <cell r="A1939"/>
          <cell r="C1939"/>
          <cell r="G1939"/>
        </row>
        <row r="1940">
          <cell r="A1940"/>
          <cell r="C1940"/>
          <cell r="G1940"/>
        </row>
        <row r="1941">
          <cell r="A1941"/>
          <cell r="C1941"/>
          <cell r="G1941"/>
        </row>
        <row r="1942">
          <cell r="A1942"/>
          <cell r="C1942"/>
          <cell r="G1942"/>
        </row>
        <row r="1943">
          <cell r="A1943"/>
          <cell r="C1943"/>
          <cell r="G1943"/>
        </row>
        <row r="1944">
          <cell r="A1944"/>
          <cell r="C1944"/>
          <cell r="G1944"/>
        </row>
        <row r="1945">
          <cell r="A1945"/>
          <cell r="C1945"/>
          <cell r="G1945"/>
        </row>
        <row r="1946">
          <cell r="A1946"/>
          <cell r="C1946"/>
          <cell r="G1946"/>
        </row>
        <row r="1947">
          <cell r="A1947"/>
          <cell r="C1947"/>
          <cell r="G1947"/>
        </row>
        <row r="1948">
          <cell r="A1948"/>
          <cell r="C1948"/>
          <cell r="G1948"/>
        </row>
        <row r="1949">
          <cell r="A1949"/>
          <cell r="C1949"/>
          <cell r="G1949"/>
        </row>
        <row r="1950">
          <cell r="A1950"/>
          <cell r="C1950"/>
          <cell r="G1950"/>
        </row>
        <row r="1951">
          <cell r="A1951"/>
          <cell r="C1951"/>
          <cell r="G1951"/>
        </row>
        <row r="1952">
          <cell r="A1952"/>
          <cell r="C1952"/>
          <cell r="G1952"/>
        </row>
        <row r="1953">
          <cell r="A1953"/>
          <cell r="C1953"/>
          <cell r="G1953"/>
        </row>
        <row r="1954">
          <cell r="A1954"/>
          <cell r="C1954"/>
          <cell r="G1954"/>
        </row>
        <row r="1955">
          <cell r="A1955"/>
          <cell r="C1955"/>
          <cell r="G1955"/>
        </row>
        <row r="1956">
          <cell r="A1956"/>
          <cell r="C1956"/>
          <cell r="G1956"/>
        </row>
        <row r="1957">
          <cell r="A1957"/>
          <cell r="C1957"/>
          <cell r="G1957"/>
        </row>
        <row r="1958">
          <cell r="A1958"/>
          <cell r="C1958"/>
          <cell r="G1958"/>
        </row>
        <row r="1959">
          <cell r="A1959"/>
          <cell r="C1959"/>
          <cell r="G1959"/>
        </row>
        <row r="1960">
          <cell r="A1960"/>
          <cell r="C1960"/>
          <cell r="G1960"/>
        </row>
        <row r="1961">
          <cell r="A1961"/>
          <cell r="C1961"/>
          <cell r="G1961"/>
        </row>
        <row r="1962">
          <cell r="A1962"/>
          <cell r="C1962"/>
          <cell r="G1962"/>
        </row>
        <row r="1963">
          <cell r="A1963"/>
          <cell r="C1963"/>
          <cell r="G1963"/>
        </row>
        <row r="1964">
          <cell r="A1964"/>
          <cell r="C1964"/>
          <cell r="G1964"/>
        </row>
        <row r="1965">
          <cell r="A1965"/>
          <cell r="C1965"/>
          <cell r="G1965"/>
        </row>
        <row r="1966">
          <cell r="A1966"/>
          <cell r="C1966"/>
          <cell r="G1966"/>
        </row>
        <row r="1967">
          <cell r="A1967"/>
          <cell r="C1967"/>
          <cell r="G1967"/>
        </row>
        <row r="1968">
          <cell r="A1968"/>
          <cell r="C1968"/>
          <cell r="G1968"/>
        </row>
        <row r="1969">
          <cell r="A1969"/>
          <cell r="C1969"/>
          <cell r="G1969"/>
        </row>
        <row r="1970">
          <cell r="A1970"/>
          <cell r="C1970"/>
          <cell r="G1970"/>
        </row>
        <row r="1971">
          <cell r="A1971"/>
          <cell r="C1971"/>
          <cell r="G1971"/>
        </row>
        <row r="1972">
          <cell r="A1972"/>
          <cell r="C1972"/>
          <cell r="G1972"/>
        </row>
        <row r="1973">
          <cell r="A1973"/>
          <cell r="C1973"/>
          <cell r="G1973"/>
        </row>
        <row r="1974">
          <cell r="A1974"/>
          <cell r="C1974"/>
          <cell r="G1974"/>
        </row>
        <row r="1975">
          <cell r="A1975"/>
          <cell r="C1975"/>
          <cell r="G1975"/>
        </row>
        <row r="1976">
          <cell r="A1976"/>
          <cell r="C1976"/>
          <cell r="G1976"/>
        </row>
        <row r="1977">
          <cell r="A1977"/>
          <cell r="C1977"/>
          <cell r="G1977"/>
        </row>
        <row r="1978">
          <cell r="A1978"/>
          <cell r="C1978"/>
          <cell r="G1978"/>
        </row>
        <row r="1979">
          <cell r="A1979"/>
          <cell r="C1979"/>
          <cell r="G1979"/>
        </row>
        <row r="1980">
          <cell r="A1980"/>
          <cell r="C1980"/>
          <cell r="G1980"/>
        </row>
        <row r="1981">
          <cell r="A1981"/>
          <cell r="C1981"/>
          <cell r="G1981"/>
        </row>
        <row r="1982">
          <cell r="A1982"/>
          <cell r="C1982"/>
          <cell r="G1982"/>
        </row>
        <row r="1983">
          <cell r="A1983"/>
          <cell r="C1983"/>
          <cell r="G1983"/>
        </row>
        <row r="1984">
          <cell r="A1984"/>
          <cell r="C1984"/>
          <cell r="G1984"/>
        </row>
        <row r="1985">
          <cell r="A1985"/>
          <cell r="C1985"/>
          <cell r="G1985"/>
        </row>
        <row r="1986">
          <cell r="A1986"/>
          <cell r="C1986"/>
          <cell r="G1986"/>
        </row>
        <row r="1987">
          <cell r="A1987"/>
          <cell r="C1987"/>
          <cell r="G1987"/>
        </row>
        <row r="1988">
          <cell r="A1988"/>
          <cell r="C1988"/>
          <cell r="G1988"/>
        </row>
        <row r="1989">
          <cell r="A1989"/>
          <cell r="C1989"/>
          <cell r="G1989"/>
        </row>
        <row r="1990">
          <cell r="A1990"/>
          <cell r="C1990"/>
          <cell r="G1990"/>
        </row>
        <row r="1991">
          <cell r="A1991"/>
          <cell r="C1991"/>
          <cell r="G1991"/>
        </row>
        <row r="1992">
          <cell r="A1992"/>
          <cell r="C1992"/>
          <cell r="G1992"/>
        </row>
        <row r="1993">
          <cell r="A1993"/>
          <cell r="C1993"/>
          <cell r="G1993"/>
        </row>
        <row r="1994">
          <cell r="A1994"/>
          <cell r="C1994"/>
          <cell r="G1994"/>
        </row>
        <row r="1995">
          <cell r="A1995"/>
          <cell r="C1995"/>
          <cell r="G1995"/>
        </row>
        <row r="1996">
          <cell r="A1996"/>
          <cell r="C1996"/>
          <cell r="G1996"/>
        </row>
        <row r="1997">
          <cell r="A1997"/>
          <cell r="C1997"/>
          <cell r="G1997"/>
        </row>
        <row r="1998">
          <cell r="A1998"/>
          <cell r="C1998"/>
          <cell r="G1998"/>
        </row>
        <row r="1999">
          <cell r="A1999"/>
          <cell r="C1999"/>
          <cell r="G1999"/>
        </row>
        <row r="2000">
          <cell r="A2000"/>
          <cell r="C2000"/>
          <cell r="G2000"/>
        </row>
        <row r="2001">
          <cell r="A2001"/>
          <cell r="C2001"/>
          <cell r="G2001"/>
        </row>
        <row r="2002">
          <cell r="A2002"/>
          <cell r="C2002"/>
          <cell r="G2002"/>
        </row>
        <row r="2003">
          <cell r="A2003"/>
          <cell r="C2003"/>
          <cell r="G2003"/>
        </row>
        <row r="2004">
          <cell r="A2004"/>
          <cell r="C2004"/>
          <cell r="G2004"/>
        </row>
        <row r="2005">
          <cell r="A2005"/>
          <cell r="C2005"/>
          <cell r="G2005"/>
        </row>
        <row r="2006">
          <cell r="A2006"/>
          <cell r="C2006"/>
          <cell r="G2006"/>
        </row>
        <row r="2007">
          <cell r="A2007"/>
          <cell r="C2007"/>
          <cell r="G2007"/>
        </row>
        <row r="2008">
          <cell r="A2008"/>
          <cell r="C2008"/>
          <cell r="G2008"/>
        </row>
        <row r="2009">
          <cell r="A2009"/>
          <cell r="C2009"/>
          <cell r="G2009"/>
        </row>
        <row r="2010">
          <cell r="A2010"/>
          <cell r="C2010"/>
          <cell r="G2010"/>
        </row>
        <row r="2011">
          <cell r="A2011"/>
          <cell r="C2011"/>
          <cell r="G2011"/>
        </row>
        <row r="2012">
          <cell r="A2012"/>
          <cell r="C2012"/>
          <cell r="G2012"/>
        </row>
        <row r="2013">
          <cell r="A2013"/>
          <cell r="C2013"/>
          <cell r="G2013"/>
        </row>
        <row r="2014">
          <cell r="A2014"/>
          <cell r="C2014"/>
          <cell r="G2014"/>
        </row>
        <row r="2015">
          <cell r="A2015"/>
          <cell r="C2015"/>
          <cell r="G2015"/>
        </row>
        <row r="2016">
          <cell r="A2016"/>
          <cell r="C2016"/>
          <cell r="G2016"/>
        </row>
        <row r="2017">
          <cell r="A2017"/>
          <cell r="C2017"/>
          <cell r="G2017"/>
        </row>
        <row r="2018">
          <cell r="A2018"/>
          <cell r="C2018"/>
          <cell r="G2018"/>
        </row>
        <row r="2019">
          <cell r="A2019"/>
          <cell r="C2019"/>
          <cell r="G2019"/>
        </row>
        <row r="2020">
          <cell r="A2020"/>
          <cell r="C2020"/>
          <cell r="G2020"/>
        </row>
        <row r="2021">
          <cell r="A2021"/>
          <cell r="C2021"/>
          <cell r="G2021"/>
        </row>
        <row r="2022">
          <cell r="A2022"/>
          <cell r="C2022"/>
          <cell r="G2022"/>
        </row>
        <row r="2023">
          <cell r="A2023"/>
          <cell r="C2023"/>
          <cell r="G2023"/>
        </row>
        <row r="2024">
          <cell r="A2024"/>
          <cell r="C2024"/>
          <cell r="G2024"/>
        </row>
        <row r="2025">
          <cell r="A2025"/>
          <cell r="C2025"/>
          <cell r="G2025"/>
        </row>
      </sheetData>
      <sheetData sheetId="8"/>
      <sheetData sheetId="9"/>
      <sheetData sheetId="10"/>
      <sheetData sheetId="11">
        <row r="9">
          <cell r="B9">
            <v>0</v>
          </cell>
        </row>
      </sheetData>
      <sheetData sheetId="12">
        <row r="6">
          <cell r="B6">
            <v>71</v>
          </cell>
        </row>
      </sheetData>
      <sheetData sheetId="13">
        <row r="6">
          <cell r="B6">
            <v>69</v>
          </cell>
        </row>
      </sheetData>
      <sheetData sheetId="14">
        <row r="18">
          <cell r="B18">
            <v>1641.3687962962965</v>
          </cell>
        </row>
      </sheetData>
      <sheetData sheetId="15">
        <row r="6">
          <cell r="B6">
            <v>11</v>
          </cell>
        </row>
      </sheetData>
      <sheetData sheetId="16">
        <row r="6">
          <cell r="B6">
            <v>1</v>
          </cell>
        </row>
      </sheetData>
      <sheetData sheetId="17">
        <row r="17">
          <cell r="B17">
            <v>251.57177419354838</v>
          </cell>
        </row>
      </sheetData>
      <sheetData sheetId="18">
        <row r="11">
          <cell r="B11">
            <v>0</v>
          </cell>
        </row>
      </sheetData>
      <sheetData sheetId="19">
        <row r="11">
          <cell r="B11">
            <v>0</v>
          </cell>
        </row>
      </sheetData>
      <sheetData sheetId="20"/>
      <sheetData sheetId="21">
        <row r="13">
          <cell r="B13">
            <v>712151.96999999986</v>
          </cell>
        </row>
      </sheetData>
      <sheetData sheetId="22">
        <row r="13">
          <cell r="B13">
            <v>348232.8</v>
          </cell>
        </row>
      </sheetData>
      <sheetData sheetId="23">
        <row r="13">
          <cell r="B13">
            <v>130479.73999999999</v>
          </cell>
        </row>
      </sheetData>
      <sheetData sheetId="24">
        <row r="13">
          <cell r="B13">
            <v>239195.27000000002</v>
          </cell>
        </row>
      </sheetData>
      <sheetData sheetId="25"/>
      <sheetData sheetId="26">
        <row r="9">
          <cell r="B9">
            <v>192870.25</v>
          </cell>
        </row>
      </sheetData>
      <sheetData sheetId="27"/>
      <sheetData sheetId="28">
        <row r="9">
          <cell r="B9">
            <v>105125.23999999999</v>
          </cell>
        </row>
      </sheetData>
      <sheetData sheetId="29">
        <row r="9">
          <cell r="B9">
            <v>64476.19</v>
          </cell>
        </row>
      </sheetData>
      <sheetData sheetId="30">
        <row r="9">
          <cell r="B9">
            <v>91730.209999999992</v>
          </cell>
        </row>
      </sheetData>
      <sheetData sheetId="31">
        <row r="6">
          <cell r="B6">
            <v>540083.30999999971</v>
          </cell>
        </row>
      </sheetData>
      <sheetData sheetId="32"/>
      <sheetData sheetId="33">
        <row r="6">
          <cell r="B6">
            <v>30</v>
          </cell>
        </row>
      </sheetData>
      <sheetData sheetId="34">
        <row r="7">
          <cell r="B7">
            <v>5</v>
          </cell>
        </row>
      </sheetData>
      <sheetData sheetId="35">
        <row r="11">
          <cell r="B11">
            <v>0</v>
          </cell>
        </row>
      </sheetData>
      <sheetData sheetId="36">
        <row r="13">
          <cell r="B13">
            <v>17242</v>
          </cell>
        </row>
      </sheetData>
      <sheetData sheetId="37">
        <row r="9">
          <cell r="B9">
            <v>69499.11</v>
          </cell>
        </row>
      </sheetData>
      <sheetData sheetId="38">
        <row r="8">
          <cell r="B8">
            <v>0.8599842018917222</v>
          </cell>
        </row>
      </sheetData>
      <sheetData sheetId="39"/>
      <sheetData sheetId="40">
        <row r="13">
          <cell r="B13">
            <v>128426.93000000002</v>
          </cell>
        </row>
      </sheetData>
      <sheetData sheetId="41">
        <row r="13">
          <cell r="B13">
            <v>50721.11</v>
          </cell>
        </row>
      </sheetData>
      <sheetData sheetId="42">
        <row r="6">
          <cell r="B6">
            <v>165344.91999999981</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4JIT6BNZQX2VAIRPY7D5BOBEO3">
      <xxl21:absoluteUrl r:id="rId2"/>
    </xxl21:alternateUrls>
    <sheetNames>
      <sheetName val="Manual Page"/>
      <sheetName val="TNZ Submitted Budget"/>
      <sheetName val="Variance Analysis vs Budget"/>
      <sheetName val="Input Sheet"/>
      <sheetName val="GP &amp; SE % Contribution"/>
      <sheetName val="Parts GP Calc"/>
      <sheetName val="Service GP Calc"/>
      <sheetName val="TUNZ Extracted TB"/>
      <sheetName val="Export"/>
      <sheetName val="OVERALL - QTD"/>
      <sheetName val="OVERALL"/>
      <sheetName val="NEW VEHICLE GROUP"/>
      <sheetName val="NS NEW VEHICLE"/>
      <sheetName val="NW NEW VEHICLE"/>
      <sheetName val="USED VEHICLE GROUP"/>
      <sheetName val="NS USED VEHICLE"/>
      <sheetName val="NW USED VEHICLE"/>
      <sheetName val="F&amp;I GROUP"/>
      <sheetName val="NS F&amp;I"/>
      <sheetName val="NW F&amp;I"/>
      <sheetName val="PARTS GROUP"/>
      <sheetName val="NS PARTS 130"/>
      <sheetName val="NW PARTS 230"/>
      <sheetName val="NW PARTS 330"/>
      <sheetName val="NW PARTS 430"/>
      <sheetName val="SERVICE GROUP"/>
      <sheetName val="NS SERVICE 140"/>
      <sheetName val="NS SERVICE 147"/>
      <sheetName val="NW SERVICE 240"/>
      <sheetName val="NW SERVICE 340"/>
      <sheetName val="NW SERVICE 440"/>
      <sheetName val="ADMIN &amp; OTHER"/>
      <sheetName val="Other Income"/>
      <sheetName val="LEX NEW VEHICLE"/>
      <sheetName val="LEX USED VEHICLE"/>
      <sheetName val="LEX F&amp;I"/>
      <sheetName val="LEX PARTS"/>
      <sheetName val="LEX SERVICE"/>
      <sheetName val="Retail Detailing"/>
      <sheetName val="Bridgestone GROUP"/>
      <sheetName val="Bridgestone 935"/>
      <sheetName val="Bridgestone 936"/>
      <sheetName val="LEX ADMIN &amp; OTHER"/>
    </sheetNames>
    <sheetDataSet>
      <sheetData sheetId="0"/>
      <sheetData sheetId="1"/>
      <sheetData sheetId="2"/>
      <sheetData sheetId="3"/>
      <sheetData sheetId="4"/>
      <sheetData sheetId="5"/>
      <sheetData sheetId="6"/>
      <sheetData sheetId="7">
        <row r="1">
          <cell r="A1" t="str">
            <v>Account</v>
          </cell>
          <cell r="C1" t="str">
            <v>Cost Centre</v>
          </cell>
          <cell r="G1" t="str">
            <v xml:space="preserve"> Mov(2023/09)</v>
          </cell>
        </row>
        <row r="2">
          <cell r="A2">
            <v>1000</v>
          </cell>
          <cell r="C2">
            <v>900</v>
          </cell>
          <cell r="G2">
            <v>0</v>
          </cell>
        </row>
        <row r="3">
          <cell r="A3">
            <v>1010</v>
          </cell>
          <cell r="C3">
            <v>900</v>
          </cell>
          <cell r="G3">
            <v>1009944.72</v>
          </cell>
        </row>
        <row r="4">
          <cell r="A4">
            <v>1012</v>
          </cell>
          <cell r="C4">
            <v>900</v>
          </cell>
          <cell r="G4">
            <v>796.47</v>
          </cell>
        </row>
        <row r="5">
          <cell r="A5">
            <v>1014</v>
          </cell>
          <cell r="C5">
            <v>900</v>
          </cell>
          <cell r="G5">
            <v>137.82</v>
          </cell>
        </row>
        <row r="6">
          <cell r="A6">
            <v>1035</v>
          </cell>
          <cell r="C6">
            <v>900</v>
          </cell>
          <cell r="G6">
            <v>36.79</v>
          </cell>
        </row>
        <row r="7">
          <cell r="A7">
            <v>1040</v>
          </cell>
          <cell r="C7">
            <v>900</v>
          </cell>
          <cell r="G7">
            <v>-34175.29</v>
          </cell>
        </row>
        <row r="8">
          <cell r="A8">
            <v>1045</v>
          </cell>
          <cell r="C8">
            <v>900</v>
          </cell>
          <cell r="G8">
            <v>0</v>
          </cell>
        </row>
        <row r="9">
          <cell r="A9">
            <v>1050</v>
          </cell>
          <cell r="C9">
            <v>900</v>
          </cell>
          <cell r="G9">
            <v>0</v>
          </cell>
        </row>
        <row r="10">
          <cell r="A10">
            <v>1055</v>
          </cell>
          <cell r="C10">
            <v>900</v>
          </cell>
          <cell r="G10">
            <v>2088.0300000000002</v>
          </cell>
        </row>
        <row r="11">
          <cell r="A11">
            <v>1056</v>
          </cell>
          <cell r="C11">
            <v>100</v>
          </cell>
          <cell r="G11">
            <v>0</v>
          </cell>
        </row>
        <row r="12">
          <cell r="A12">
            <v>1060</v>
          </cell>
          <cell r="C12">
            <v>900</v>
          </cell>
          <cell r="G12">
            <v>77275.59</v>
          </cell>
        </row>
        <row r="13">
          <cell r="A13">
            <v>1061</v>
          </cell>
          <cell r="C13">
            <v>900</v>
          </cell>
          <cell r="G13">
            <v>0</v>
          </cell>
        </row>
        <row r="14">
          <cell r="A14">
            <v>1070</v>
          </cell>
          <cell r="C14">
            <v>900</v>
          </cell>
          <cell r="G14">
            <v>-204475.26</v>
          </cell>
        </row>
        <row r="15">
          <cell r="A15">
            <v>1071</v>
          </cell>
          <cell r="C15">
            <v>900</v>
          </cell>
          <cell r="G15">
            <v>47990</v>
          </cell>
        </row>
        <row r="16">
          <cell r="A16">
            <v>1072</v>
          </cell>
          <cell r="C16">
            <v>900</v>
          </cell>
          <cell r="G16">
            <v>54200</v>
          </cell>
        </row>
        <row r="17">
          <cell r="A17">
            <v>1075</v>
          </cell>
          <cell r="C17">
            <v>900</v>
          </cell>
          <cell r="G17">
            <v>-2021.02</v>
          </cell>
        </row>
        <row r="18">
          <cell r="A18">
            <v>1081</v>
          </cell>
          <cell r="C18">
            <v>900</v>
          </cell>
          <cell r="G18">
            <v>0</v>
          </cell>
        </row>
        <row r="19">
          <cell r="A19">
            <v>1090</v>
          </cell>
          <cell r="C19">
            <v>900</v>
          </cell>
          <cell r="G19">
            <v>5028.78</v>
          </cell>
        </row>
        <row r="20">
          <cell r="A20">
            <v>1091</v>
          </cell>
          <cell r="C20">
            <v>900</v>
          </cell>
          <cell r="G20">
            <v>-10133.049999999999</v>
          </cell>
        </row>
        <row r="21">
          <cell r="A21">
            <v>1095</v>
          </cell>
          <cell r="C21">
            <v>900</v>
          </cell>
          <cell r="G21">
            <v>-30006.79</v>
          </cell>
        </row>
        <row r="22">
          <cell r="A22">
            <v>1110</v>
          </cell>
          <cell r="C22">
            <v>900</v>
          </cell>
          <cell r="G22">
            <v>-74145.789999999994</v>
          </cell>
        </row>
        <row r="23">
          <cell r="A23">
            <v>1111</v>
          </cell>
          <cell r="C23">
            <v>900</v>
          </cell>
          <cell r="G23">
            <v>-6333.64</v>
          </cell>
        </row>
        <row r="24">
          <cell r="A24">
            <v>1170</v>
          </cell>
          <cell r="C24">
            <v>900</v>
          </cell>
          <cell r="G24">
            <v>36099.14</v>
          </cell>
        </row>
        <row r="25">
          <cell r="A25">
            <v>1230</v>
          </cell>
          <cell r="C25">
            <v>900</v>
          </cell>
          <cell r="G25">
            <v>-230959.39</v>
          </cell>
        </row>
        <row r="26">
          <cell r="A26" t="str">
            <v>1230#</v>
          </cell>
          <cell r="C26">
            <v>900</v>
          </cell>
          <cell r="G26">
            <v>-7</v>
          </cell>
        </row>
        <row r="27">
          <cell r="A27">
            <v>1233</v>
          </cell>
          <cell r="C27">
            <v>900</v>
          </cell>
          <cell r="G27">
            <v>756914.31</v>
          </cell>
        </row>
        <row r="28">
          <cell r="A28" t="str">
            <v>1233#</v>
          </cell>
          <cell r="C28">
            <v>900</v>
          </cell>
          <cell r="G28">
            <v>0</v>
          </cell>
        </row>
        <row r="29">
          <cell r="A29">
            <v>1235</v>
          </cell>
          <cell r="C29">
            <v>900</v>
          </cell>
          <cell r="G29">
            <v>-29656.67</v>
          </cell>
        </row>
        <row r="30">
          <cell r="A30">
            <v>1236</v>
          </cell>
          <cell r="C30">
            <v>900</v>
          </cell>
          <cell r="G30">
            <v>-772.03</v>
          </cell>
        </row>
        <row r="31">
          <cell r="A31">
            <v>1241</v>
          </cell>
          <cell r="C31">
            <v>900</v>
          </cell>
          <cell r="G31">
            <v>594045.96</v>
          </cell>
        </row>
        <row r="32">
          <cell r="A32" t="str">
            <v>1241#</v>
          </cell>
          <cell r="C32">
            <v>900</v>
          </cell>
          <cell r="G32">
            <v>6</v>
          </cell>
        </row>
        <row r="33">
          <cell r="A33">
            <v>1245</v>
          </cell>
          <cell r="C33">
            <v>900</v>
          </cell>
          <cell r="G33">
            <v>16159.19</v>
          </cell>
        </row>
        <row r="34">
          <cell r="A34">
            <v>1246</v>
          </cell>
          <cell r="C34">
            <v>900</v>
          </cell>
          <cell r="G34">
            <v>9011.02</v>
          </cell>
        </row>
        <row r="35">
          <cell r="A35">
            <v>1255</v>
          </cell>
          <cell r="C35">
            <v>900</v>
          </cell>
          <cell r="G35">
            <v>-2464.0700000000002</v>
          </cell>
        </row>
        <row r="36">
          <cell r="A36">
            <v>1319</v>
          </cell>
          <cell r="C36">
            <v>900</v>
          </cell>
          <cell r="G36">
            <v>-822392.09</v>
          </cell>
        </row>
        <row r="37">
          <cell r="A37" t="str">
            <v>1319#</v>
          </cell>
          <cell r="C37">
            <v>900</v>
          </cell>
          <cell r="G37">
            <v>-38</v>
          </cell>
        </row>
        <row r="38">
          <cell r="A38">
            <v>1320</v>
          </cell>
          <cell r="C38">
            <v>900</v>
          </cell>
          <cell r="G38">
            <v>-427481.65</v>
          </cell>
        </row>
        <row r="39">
          <cell r="A39" t="str">
            <v>1320#</v>
          </cell>
          <cell r="C39">
            <v>900</v>
          </cell>
          <cell r="G39">
            <v>-16</v>
          </cell>
        </row>
        <row r="40">
          <cell r="A40">
            <v>1321</v>
          </cell>
          <cell r="C40">
            <v>900</v>
          </cell>
          <cell r="G40">
            <v>256067.6</v>
          </cell>
        </row>
        <row r="41">
          <cell r="A41" t="str">
            <v>1321#</v>
          </cell>
          <cell r="C41">
            <v>900</v>
          </cell>
          <cell r="G41">
            <v>6</v>
          </cell>
        </row>
        <row r="42">
          <cell r="A42">
            <v>1325</v>
          </cell>
          <cell r="C42">
            <v>900</v>
          </cell>
          <cell r="G42">
            <v>65879</v>
          </cell>
        </row>
        <row r="43">
          <cell r="A43">
            <v>1326</v>
          </cell>
          <cell r="C43">
            <v>900</v>
          </cell>
          <cell r="G43">
            <v>5204.29</v>
          </cell>
        </row>
        <row r="44">
          <cell r="A44">
            <v>1327</v>
          </cell>
          <cell r="C44">
            <v>900</v>
          </cell>
          <cell r="G44">
            <v>10591.8</v>
          </cell>
        </row>
        <row r="45">
          <cell r="A45">
            <v>1351</v>
          </cell>
          <cell r="C45">
            <v>900</v>
          </cell>
          <cell r="G45">
            <v>-738.3</v>
          </cell>
        </row>
        <row r="46">
          <cell r="A46">
            <v>1380</v>
          </cell>
          <cell r="C46">
            <v>900</v>
          </cell>
          <cell r="G46">
            <v>-49739.6</v>
          </cell>
        </row>
        <row r="47">
          <cell r="A47">
            <v>1400</v>
          </cell>
          <cell r="C47">
            <v>900</v>
          </cell>
          <cell r="G47">
            <v>0</v>
          </cell>
        </row>
        <row r="48">
          <cell r="A48">
            <v>1470</v>
          </cell>
          <cell r="C48">
            <v>900</v>
          </cell>
          <cell r="G48">
            <v>1215.9100000000001</v>
          </cell>
        </row>
        <row r="49">
          <cell r="A49">
            <v>1480</v>
          </cell>
          <cell r="C49">
            <v>900</v>
          </cell>
          <cell r="G49">
            <v>5823.84</v>
          </cell>
        </row>
        <row r="50">
          <cell r="A50">
            <v>1500</v>
          </cell>
          <cell r="C50">
            <v>900</v>
          </cell>
          <cell r="G50">
            <v>0</v>
          </cell>
        </row>
        <row r="51">
          <cell r="A51">
            <v>1510</v>
          </cell>
          <cell r="C51">
            <v>900</v>
          </cell>
          <cell r="G51">
            <v>2209.7399999999998</v>
          </cell>
        </row>
        <row r="52">
          <cell r="A52" t="str">
            <v>1510B</v>
          </cell>
          <cell r="C52">
            <v>900</v>
          </cell>
          <cell r="G52">
            <v>2861.15</v>
          </cell>
        </row>
        <row r="53">
          <cell r="A53" t="str">
            <v>1510H</v>
          </cell>
          <cell r="C53">
            <v>900</v>
          </cell>
          <cell r="G53">
            <v>789.1</v>
          </cell>
        </row>
        <row r="54">
          <cell r="A54" t="str">
            <v>1510N</v>
          </cell>
          <cell r="C54">
            <v>900</v>
          </cell>
          <cell r="G54">
            <v>-4656.92</v>
          </cell>
        </row>
        <row r="55">
          <cell r="A55">
            <v>1511</v>
          </cell>
          <cell r="C55">
            <v>900</v>
          </cell>
          <cell r="G55">
            <v>-3847.78</v>
          </cell>
        </row>
        <row r="56">
          <cell r="A56">
            <v>1512</v>
          </cell>
          <cell r="C56">
            <v>900</v>
          </cell>
          <cell r="G56">
            <v>0</v>
          </cell>
        </row>
        <row r="57">
          <cell r="A57">
            <v>1530</v>
          </cell>
          <cell r="C57">
            <v>900</v>
          </cell>
          <cell r="G57">
            <v>506.95</v>
          </cell>
        </row>
        <row r="58">
          <cell r="A58">
            <v>1550</v>
          </cell>
          <cell r="C58">
            <v>900</v>
          </cell>
          <cell r="G58">
            <v>1320.94</v>
          </cell>
        </row>
        <row r="59">
          <cell r="A59" t="str">
            <v>1550I</v>
          </cell>
          <cell r="C59">
            <v>900</v>
          </cell>
          <cell r="G59">
            <v>-10060.540000000001</v>
          </cell>
        </row>
        <row r="60">
          <cell r="A60">
            <v>1551</v>
          </cell>
          <cell r="C60">
            <v>900</v>
          </cell>
          <cell r="G60">
            <v>135.76</v>
          </cell>
        </row>
        <row r="61">
          <cell r="A61">
            <v>1552</v>
          </cell>
          <cell r="C61">
            <v>900</v>
          </cell>
          <cell r="G61">
            <v>760</v>
          </cell>
        </row>
        <row r="62">
          <cell r="A62">
            <v>1570</v>
          </cell>
          <cell r="C62">
            <v>900</v>
          </cell>
          <cell r="G62">
            <v>-1168.8699999999999</v>
          </cell>
        </row>
        <row r="63">
          <cell r="A63" t="str">
            <v>1570B</v>
          </cell>
          <cell r="C63">
            <v>900</v>
          </cell>
          <cell r="G63">
            <v>-734.8</v>
          </cell>
        </row>
        <row r="64">
          <cell r="A64" t="str">
            <v>1570H</v>
          </cell>
          <cell r="C64">
            <v>900</v>
          </cell>
          <cell r="G64">
            <v>-1315.44</v>
          </cell>
        </row>
        <row r="65">
          <cell r="A65" t="str">
            <v>1570N</v>
          </cell>
          <cell r="C65">
            <v>900</v>
          </cell>
          <cell r="G65">
            <v>1055.8699999999999</v>
          </cell>
        </row>
        <row r="66">
          <cell r="A66">
            <v>1571</v>
          </cell>
          <cell r="C66">
            <v>900</v>
          </cell>
          <cell r="G66">
            <v>-2622.36</v>
          </cell>
        </row>
        <row r="67">
          <cell r="A67">
            <v>1572</v>
          </cell>
          <cell r="C67">
            <v>900</v>
          </cell>
          <cell r="G67">
            <v>-61.22</v>
          </cell>
        </row>
        <row r="68">
          <cell r="A68">
            <v>1590</v>
          </cell>
          <cell r="C68">
            <v>900</v>
          </cell>
          <cell r="G68">
            <v>-75</v>
          </cell>
        </row>
        <row r="69">
          <cell r="A69">
            <v>1670</v>
          </cell>
          <cell r="C69">
            <v>900</v>
          </cell>
          <cell r="G69">
            <v>0</v>
          </cell>
        </row>
        <row r="70">
          <cell r="A70">
            <v>1675</v>
          </cell>
          <cell r="C70">
            <v>900</v>
          </cell>
          <cell r="G70">
            <v>0</v>
          </cell>
        </row>
        <row r="71">
          <cell r="A71">
            <v>1690</v>
          </cell>
          <cell r="C71">
            <v>900</v>
          </cell>
          <cell r="G71">
            <v>-36275.15</v>
          </cell>
        </row>
        <row r="72">
          <cell r="A72">
            <v>1720</v>
          </cell>
          <cell r="C72">
            <v>900</v>
          </cell>
          <cell r="G72">
            <v>2065.0100000000002</v>
          </cell>
        </row>
        <row r="73">
          <cell r="A73">
            <v>2025</v>
          </cell>
          <cell r="C73">
            <v>900</v>
          </cell>
          <cell r="G73">
            <v>-278474.96000000002</v>
          </cell>
        </row>
        <row r="74">
          <cell r="A74">
            <v>1772</v>
          </cell>
          <cell r="C74">
            <v>900</v>
          </cell>
          <cell r="G74">
            <v>0</v>
          </cell>
        </row>
        <row r="75">
          <cell r="A75" t="str">
            <v>1772H</v>
          </cell>
          <cell r="C75">
            <v>900</v>
          </cell>
          <cell r="G75">
            <v>2020</v>
          </cell>
        </row>
        <row r="76">
          <cell r="A76">
            <v>1773</v>
          </cell>
          <cell r="C76">
            <v>900</v>
          </cell>
          <cell r="G76">
            <v>0</v>
          </cell>
        </row>
        <row r="77">
          <cell r="A77" t="str">
            <v>1773H</v>
          </cell>
          <cell r="C77">
            <v>900</v>
          </cell>
          <cell r="G77">
            <v>0</v>
          </cell>
        </row>
        <row r="78">
          <cell r="A78">
            <v>1774</v>
          </cell>
          <cell r="C78">
            <v>900</v>
          </cell>
          <cell r="G78">
            <v>0</v>
          </cell>
        </row>
        <row r="79">
          <cell r="A79" t="str">
            <v>1774H</v>
          </cell>
          <cell r="C79">
            <v>900</v>
          </cell>
          <cell r="G79">
            <v>87369.8</v>
          </cell>
        </row>
        <row r="80">
          <cell r="A80">
            <v>1780</v>
          </cell>
          <cell r="C80">
            <v>900</v>
          </cell>
          <cell r="G80">
            <v>20613.2</v>
          </cell>
        </row>
        <row r="81">
          <cell r="A81" t="str">
            <v>1780H</v>
          </cell>
          <cell r="C81">
            <v>900</v>
          </cell>
          <cell r="G81">
            <v>0</v>
          </cell>
        </row>
        <row r="82">
          <cell r="A82">
            <v>1790</v>
          </cell>
          <cell r="C82">
            <v>900</v>
          </cell>
          <cell r="G82">
            <v>0</v>
          </cell>
        </row>
        <row r="83">
          <cell r="A83">
            <v>1800</v>
          </cell>
          <cell r="C83">
            <v>900</v>
          </cell>
          <cell r="G83">
            <v>0</v>
          </cell>
        </row>
        <row r="84">
          <cell r="A84" t="str">
            <v>1800H</v>
          </cell>
          <cell r="C84">
            <v>900</v>
          </cell>
          <cell r="G84">
            <v>0</v>
          </cell>
        </row>
        <row r="85">
          <cell r="A85">
            <v>2782</v>
          </cell>
          <cell r="C85">
            <v>900</v>
          </cell>
          <cell r="G85">
            <v>-16858</v>
          </cell>
        </row>
        <row r="86">
          <cell r="A86" t="str">
            <v>2782H</v>
          </cell>
          <cell r="C86">
            <v>900</v>
          </cell>
          <cell r="G86">
            <v>-7837</v>
          </cell>
        </row>
        <row r="87">
          <cell r="A87">
            <v>2783</v>
          </cell>
          <cell r="C87">
            <v>900</v>
          </cell>
          <cell r="G87">
            <v>-4019</v>
          </cell>
        </row>
        <row r="88">
          <cell r="A88" t="str">
            <v>2783H</v>
          </cell>
          <cell r="C88">
            <v>900</v>
          </cell>
          <cell r="G88">
            <v>-2813</v>
          </cell>
        </row>
        <row r="89">
          <cell r="A89">
            <v>2784</v>
          </cell>
          <cell r="C89">
            <v>900</v>
          </cell>
          <cell r="G89">
            <v>-30104</v>
          </cell>
        </row>
        <row r="90">
          <cell r="A90" t="str">
            <v>2784H</v>
          </cell>
          <cell r="C90">
            <v>900</v>
          </cell>
          <cell r="G90">
            <v>-110618</v>
          </cell>
        </row>
        <row r="91">
          <cell r="A91">
            <v>2790</v>
          </cell>
          <cell r="C91">
            <v>900</v>
          </cell>
          <cell r="G91">
            <v>-10003</v>
          </cell>
        </row>
        <row r="92">
          <cell r="A92" t="str">
            <v>2790H</v>
          </cell>
          <cell r="C92">
            <v>900</v>
          </cell>
          <cell r="G92">
            <v>-3041</v>
          </cell>
        </row>
        <row r="93">
          <cell r="A93">
            <v>2800</v>
          </cell>
          <cell r="C93">
            <v>900</v>
          </cell>
          <cell r="G93">
            <v>-14050</v>
          </cell>
        </row>
        <row r="94">
          <cell r="A94" t="str">
            <v>2800H</v>
          </cell>
          <cell r="C94">
            <v>900</v>
          </cell>
          <cell r="G94">
            <v>-4524</v>
          </cell>
        </row>
        <row r="95">
          <cell r="A95" t="str">
            <v>1350#</v>
          </cell>
          <cell r="C95">
            <v>900</v>
          </cell>
          <cell r="G95">
            <v>1</v>
          </cell>
        </row>
        <row r="96">
          <cell r="A96" t="str">
            <v>6064r#</v>
          </cell>
          <cell r="C96">
            <v>112</v>
          </cell>
          <cell r="G96">
            <v>0</v>
          </cell>
        </row>
        <row r="97">
          <cell r="A97">
            <v>1920</v>
          </cell>
          <cell r="C97">
            <v>900</v>
          </cell>
          <cell r="G97">
            <v>0</v>
          </cell>
        </row>
        <row r="98">
          <cell r="A98">
            <v>2040</v>
          </cell>
          <cell r="C98">
            <v>900</v>
          </cell>
          <cell r="G98">
            <v>988.42</v>
          </cell>
        </row>
        <row r="99">
          <cell r="A99">
            <v>2050</v>
          </cell>
          <cell r="C99">
            <v>900</v>
          </cell>
          <cell r="G99">
            <v>-149372.82</v>
          </cell>
        </row>
        <row r="100">
          <cell r="A100">
            <v>2130</v>
          </cell>
          <cell r="C100">
            <v>900</v>
          </cell>
          <cell r="G100">
            <v>-28843</v>
          </cell>
        </row>
        <row r="101">
          <cell r="A101">
            <v>2131</v>
          </cell>
          <cell r="C101">
            <v>900</v>
          </cell>
          <cell r="G101">
            <v>-5200.6000000000004</v>
          </cell>
        </row>
        <row r="102">
          <cell r="A102" t="str">
            <v>2131H</v>
          </cell>
          <cell r="C102">
            <v>900</v>
          </cell>
          <cell r="G102">
            <v>9788.7199999999993</v>
          </cell>
        </row>
        <row r="103">
          <cell r="A103">
            <v>2132</v>
          </cell>
          <cell r="C103">
            <v>900</v>
          </cell>
          <cell r="G103">
            <v>253.74</v>
          </cell>
        </row>
        <row r="104">
          <cell r="A104" t="str">
            <v>2132H</v>
          </cell>
          <cell r="C104">
            <v>900</v>
          </cell>
          <cell r="G104">
            <v>-7453.38</v>
          </cell>
        </row>
        <row r="105">
          <cell r="A105">
            <v>2136</v>
          </cell>
          <cell r="C105">
            <v>900</v>
          </cell>
          <cell r="G105">
            <v>-190056.35</v>
          </cell>
        </row>
        <row r="106">
          <cell r="A106">
            <v>2140</v>
          </cell>
          <cell r="C106">
            <v>900</v>
          </cell>
          <cell r="G106">
            <v>712.07</v>
          </cell>
        </row>
        <row r="107">
          <cell r="A107">
            <v>2250</v>
          </cell>
          <cell r="C107">
            <v>900</v>
          </cell>
          <cell r="G107">
            <v>412097.64</v>
          </cell>
        </row>
        <row r="108">
          <cell r="A108">
            <v>2220</v>
          </cell>
          <cell r="C108">
            <v>900</v>
          </cell>
          <cell r="G108">
            <v>0</v>
          </cell>
        </row>
        <row r="109">
          <cell r="A109">
            <v>2240</v>
          </cell>
          <cell r="C109">
            <v>900</v>
          </cell>
          <cell r="G109">
            <v>190228.9</v>
          </cell>
        </row>
        <row r="110">
          <cell r="A110">
            <v>2241</v>
          </cell>
          <cell r="C110">
            <v>900</v>
          </cell>
          <cell r="G110">
            <v>-24812.42</v>
          </cell>
        </row>
        <row r="111">
          <cell r="A111">
            <v>2310</v>
          </cell>
          <cell r="C111">
            <v>900</v>
          </cell>
          <cell r="G111">
            <v>-1548987.46</v>
          </cell>
        </row>
        <row r="112">
          <cell r="A112">
            <v>2311</v>
          </cell>
          <cell r="C112">
            <v>900</v>
          </cell>
          <cell r="G112">
            <v>202041.87</v>
          </cell>
        </row>
        <row r="113">
          <cell r="A113">
            <v>2320</v>
          </cell>
          <cell r="C113">
            <v>900</v>
          </cell>
          <cell r="G113">
            <v>944087.46</v>
          </cell>
        </row>
        <row r="114">
          <cell r="A114">
            <v>2321</v>
          </cell>
          <cell r="C114">
            <v>900</v>
          </cell>
          <cell r="G114">
            <v>-123141.83</v>
          </cell>
        </row>
        <row r="115">
          <cell r="A115">
            <v>2400</v>
          </cell>
          <cell r="C115">
            <v>900</v>
          </cell>
          <cell r="G115">
            <v>0</v>
          </cell>
        </row>
        <row r="116">
          <cell r="A116">
            <v>2401</v>
          </cell>
          <cell r="C116">
            <v>900</v>
          </cell>
          <cell r="G116">
            <v>110.66</v>
          </cell>
        </row>
        <row r="117">
          <cell r="A117">
            <v>2402</v>
          </cell>
          <cell r="C117">
            <v>900</v>
          </cell>
          <cell r="G117">
            <v>-659.64</v>
          </cell>
        </row>
        <row r="118">
          <cell r="A118">
            <v>2430</v>
          </cell>
          <cell r="C118">
            <v>900</v>
          </cell>
          <cell r="G118">
            <v>247926.46</v>
          </cell>
        </row>
        <row r="119">
          <cell r="A119">
            <v>2482</v>
          </cell>
          <cell r="C119">
            <v>900</v>
          </cell>
          <cell r="G119">
            <v>0</v>
          </cell>
        </row>
        <row r="120">
          <cell r="A120">
            <v>2490</v>
          </cell>
          <cell r="C120">
            <v>900</v>
          </cell>
          <cell r="G120">
            <v>-85957.18</v>
          </cell>
        </row>
        <row r="121">
          <cell r="A121">
            <v>2500</v>
          </cell>
          <cell r="C121">
            <v>900</v>
          </cell>
          <cell r="G121">
            <v>0</v>
          </cell>
        </row>
        <row r="122">
          <cell r="A122">
            <v>2505</v>
          </cell>
          <cell r="C122">
            <v>900</v>
          </cell>
          <cell r="G122">
            <v>-7684</v>
          </cell>
        </row>
        <row r="123">
          <cell r="A123">
            <v>2512</v>
          </cell>
          <cell r="C123">
            <v>900</v>
          </cell>
          <cell r="G123">
            <v>985.07</v>
          </cell>
        </row>
        <row r="124">
          <cell r="A124">
            <v>2520</v>
          </cell>
          <cell r="C124">
            <v>900</v>
          </cell>
          <cell r="G124">
            <v>-14244.01</v>
          </cell>
        </row>
        <row r="125">
          <cell r="A125">
            <v>2570</v>
          </cell>
          <cell r="C125">
            <v>900</v>
          </cell>
          <cell r="G125">
            <v>28056.26</v>
          </cell>
        </row>
        <row r="126">
          <cell r="A126">
            <v>2571</v>
          </cell>
          <cell r="C126">
            <v>900</v>
          </cell>
          <cell r="G126">
            <v>-2930.14</v>
          </cell>
        </row>
        <row r="127">
          <cell r="A127">
            <v>2573</v>
          </cell>
          <cell r="C127">
            <v>900</v>
          </cell>
          <cell r="G127">
            <v>0</v>
          </cell>
        </row>
        <row r="128">
          <cell r="A128" t="str">
            <v>2581P</v>
          </cell>
          <cell r="C128">
            <v>900</v>
          </cell>
          <cell r="G128">
            <v>-1000</v>
          </cell>
        </row>
        <row r="129">
          <cell r="A129" t="str">
            <v>2581S</v>
          </cell>
          <cell r="C129">
            <v>900</v>
          </cell>
          <cell r="G129">
            <v>-1500</v>
          </cell>
        </row>
        <row r="130">
          <cell r="A130" t="str">
            <v>2581T</v>
          </cell>
          <cell r="C130">
            <v>900</v>
          </cell>
          <cell r="G130">
            <v>-100</v>
          </cell>
        </row>
        <row r="131">
          <cell r="A131">
            <v>2584</v>
          </cell>
          <cell r="C131">
            <v>900</v>
          </cell>
          <cell r="G131">
            <v>-5582.97</v>
          </cell>
        </row>
        <row r="132">
          <cell r="A132">
            <v>2586</v>
          </cell>
          <cell r="C132">
            <v>900</v>
          </cell>
          <cell r="G132">
            <v>21217.74</v>
          </cell>
        </row>
        <row r="133">
          <cell r="A133">
            <v>2598</v>
          </cell>
          <cell r="C133">
            <v>900</v>
          </cell>
          <cell r="G133">
            <v>-6494.97</v>
          </cell>
        </row>
        <row r="134">
          <cell r="A134">
            <v>2605</v>
          </cell>
          <cell r="C134">
            <v>900</v>
          </cell>
          <cell r="G134">
            <v>6141.24</v>
          </cell>
        </row>
        <row r="135">
          <cell r="A135">
            <v>2606</v>
          </cell>
          <cell r="C135">
            <v>900</v>
          </cell>
          <cell r="G135">
            <v>104542.49</v>
          </cell>
        </row>
        <row r="136">
          <cell r="A136">
            <v>2607</v>
          </cell>
          <cell r="C136">
            <v>900</v>
          </cell>
          <cell r="G136">
            <v>9976.85</v>
          </cell>
        </row>
        <row r="137">
          <cell r="A137">
            <v>2608</v>
          </cell>
          <cell r="C137">
            <v>900</v>
          </cell>
          <cell r="G137">
            <v>-98322.87</v>
          </cell>
        </row>
        <row r="138">
          <cell r="A138">
            <v>2610</v>
          </cell>
          <cell r="C138">
            <v>900</v>
          </cell>
          <cell r="G138">
            <v>8112.59</v>
          </cell>
        </row>
        <row r="139">
          <cell r="A139">
            <v>2621</v>
          </cell>
          <cell r="C139">
            <v>900</v>
          </cell>
          <cell r="G139">
            <v>0</v>
          </cell>
        </row>
        <row r="140">
          <cell r="A140">
            <v>2622</v>
          </cell>
          <cell r="C140">
            <v>900</v>
          </cell>
          <cell r="G140">
            <v>0</v>
          </cell>
        </row>
        <row r="141">
          <cell r="A141">
            <v>2623</v>
          </cell>
          <cell r="C141">
            <v>900</v>
          </cell>
          <cell r="G141">
            <v>0</v>
          </cell>
        </row>
        <row r="142">
          <cell r="A142">
            <v>2630</v>
          </cell>
          <cell r="C142">
            <v>900</v>
          </cell>
          <cell r="G142">
            <v>0</v>
          </cell>
        </row>
        <row r="143">
          <cell r="A143">
            <v>2731</v>
          </cell>
          <cell r="C143">
            <v>900</v>
          </cell>
          <cell r="G143">
            <v>-419997.52</v>
          </cell>
        </row>
        <row r="144">
          <cell r="A144">
            <v>1921</v>
          </cell>
          <cell r="C144">
            <v>900</v>
          </cell>
          <cell r="G144">
            <v>0</v>
          </cell>
        </row>
        <row r="145">
          <cell r="A145">
            <v>2595</v>
          </cell>
          <cell r="C145">
            <v>900</v>
          </cell>
          <cell r="G145">
            <v>-4527.37</v>
          </cell>
        </row>
        <row r="146">
          <cell r="A146">
            <v>2600</v>
          </cell>
          <cell r="C146">
            <v>900</v>
          </cell>
          <cell r="G146">
            <v>-874.64</v>
          </cell>
        </row>
        <row r="147">
          <cell r="A147">
            <v>2602</v>
          </cell>
          <cell r="C147">
            <v>900</v>
          </cell>
          <cell r="G147">
            <v>0</v>
          </cell>
        </row>
        <row r="148">
          <cell r="A148">
            <v>2705</v>
          </cell>
          <cell r="C148">
            <v>900</v>
          </cell>
          <cell r="G148">
            <v>125779.33</v>
          </cell>
        </row>
        <row r="149">
          <cell r="A149">
            <v>2707</v>
          </cell>
          <cell r="C149">
            <v>900</v>
          </cell>
          <cell r="G149">
            <v>3668.96</v>
          </cell>
        </row>
        <row r="150">
          <cell r="A150">
            <v>2708</v>
          </cell>
          <cell r="C150">
            <v>900</v>
          </cell>
          <cell r="G150">
            <v>0</v>
          </cell>
        </row>
        <row r="151">
          <cell r="A151">
            <v>2709</v>
          </cell>
          <cell r="C151">
            <v>900</v>
          </cell>
          <cell r="G151">
            <v>0</v>
          </cell>
        </row>
        <row r="152">
          <cell r="A152">
            <v>2730</v>
          </cell>
          <cell r="C152">
            <v>900</v>
          </cell>
          <cell r="G152">
            <v>0</v>
          </cell>
        </row>
        <row r="153">
          <cell r="A153">
            <v>2860</v>
          </cell>
          <cell r="C153">
            <v>900</v>
          </cell>
          <cell r="G153">
            <v>0</v>
          </cell>
        </row>
        <row r="154">
          <cell r="A154">
            <v>2870</v>
          </cell>
          <cell r="C154">
            <v>900</v>
          </cell>
          <cell r="G154">
            <v>0</v>
          </cell>
        </row>
        <row r="155">
          <cell r="A155">
            <v>2900</v>
          </cell>
          <cell r="C155">
            <v>900</v>
          </cell>
          <cell r="G155">
            <v>0</v>
          </cell>
        </row>
        <row r="156">
          <cell r="A156">
            <v>2910</v>
          </cell>
          <cell r="C156">
            <v>900</v>
          </cell>
          <cell r="G156">
            <v>0</v>
          </cell>
        </row>
        <row r="157">
          <cell r="A157">
            <v>3142</v>
          </cell>
          <cell r="C157">
            <v>100</v>
          </cell>
          <cell r="G157">
            <v>-134155</v>
          </cell>
        </row>
        <row r="158">
          <cell r="A158">
            <v>3142</v>
          </cell>
          <cell r="C158">
            <v>200</v>
          </cell>
          <cell r="G158">
            <v>-139755</v>
          </cell>
        </row>
        <row r="159">
          <cell r="A159">
            <v>3145</v>
          </cell>
          <cell r="C159">
            <v>110</v>
          </cell>
          <cell r="G159">
            <v>0</v>
          </cell>
        </row>
        <row r="160">
          <cell r="A160">
            <v>3145</v>
          </cell>
          <cell r="C160">
            <v>112</v>
          </cell>
          <cell r="G160">
            <v>0</v>
          </cell>
        </row>
        <row r="161">
          <cell r="A161">
            <v>3145</v>
          </cell>
          <cell r="C161">
            <v>120</v>
          </cell>
          <cell r="G161">
            <v>0</v>
          </cell>
        </row>
        <row r="162">
          <cell r="A162">
            <v>3145</v>
          </cell>
          <cell r="C162">
            <v>130</v>
          </cell>
          <cell r="G162">
            <v>-67.510000000000005</v>
          </cell>
        </row>
        <row r="163">
          <cell r="A163">
            <v>3145</v>
          </cell>
          <cell r="C163">
            <v>140</v>
          </cell>
          <cell r="G163">
            <v>-79.37</v>
          </cell>
        </row>
        <row r="164">
          <cell r="A164">
            <v>3145</v>
          </cell>
          <cell r="C164">
            <v>160</v>
          </cell>
          <cell r="G164">
            <v>0</v>
          </cell>
        </row>
        <row r="165">
          <cell r="A165">
            <v>3145</v>
          </cell>
          <cell r="C165">
            <v>190</v>
          </cell>
          <cell r="G165">
            <v>-1377.89</v>
          </cell>
        </row>
        <row r="166">
          <cell r="A166">
            <v>3145</v>
          </cell>
          <cell r="C166">
            <v>210</v>
          </cell>
          <cell r="G166">
            <v>0</v>
          </cell>
        </row>
        <row r="167">
          <cell r="A167">
            <v>3145</v>
          </cell>
          <cell r="C167">
            <v>220</v>
          </cell>
          <cell r="G167">
            <v>0</v>
          </cell>
        </row>
        <row r="168">
          <cell r="A168">
            <v>3145</v>
          </cell>
          <cell r="C168">
            <v>230</v>
          </cell>
          <cell r="G168">
            <v>-76.900000000000006</v>
          </cell>
        </row>
        <row r="169">
          <cell r="A169">
            <v>3145</v>
          </cell>
          <cell r="C169">
            <v>240</v>
          </cell>
          <cell r="G169">
            <v>0</v>
          </cell>
        </row>
        <row r="170">
          <cell r="A170">
            <v>3145</v>
          </cell>
          <cell r="C170">
            <v>340</v>
          </cell>
          <cell r="G170">
            <v>4.49</v>
          </cell>
        </row>
        <row r="171">
          <cell r="A171">
            <v>3145</v>
          </cell>
          <cell r="C171">
            <v>935</v>
          </cell>
          <cell r="G171">
            <v>0</v>
          </cell>
        </row>
        <row r="172">
          <cell r="A172">
            <v>3145</v>
          </cell>
          <cell r="C172">
            <v>936</v>
          </cell>
          <cell r="G172">
            <v>0</v>
          </cell>
        </row>
        <row r="173">
          <cell r="A173">
            <v>3147</v>
          </cell>
          <cell r="C173">
            <v>100</v>
          </cell>
          <cell r="G173">
            <v>-61550</v>
          </cell>
        </row>
        <row r="174">
          <cell r="A174">
            <v>3147</v>
          </cell>
          <cell r="C174">
            <v>200</v>
          </cell>
          <cell r="G174">
            <v>-119650</v>
          </cell>
        </row>
        <row r="175">
          <cell r="A175">
            <v>3148</v>
          </cell>
          <cell r="C175">
            <v>100</v>
          </cell>
          <cell r="G175">
            <v>-32228.080000000002</v>
          </cell>
        </row>
        <row r="176">
          <cell r="A176">
            <v>3148</v>
          </cell>
          <cell r="C176">
            <v>200</v>
          </cell>
          <cell r="G176">
            <v>-38523.519999999997</v>
          </cell>
        </row>
        <row r="177">
          <cell r="A177">
            <v>3149</v>
          </cell>
          <cell r="C177">
            <v>100</v>
          </cell>
          <cell r="G177">
            <v>-26792.65</v>
          </cell>
        </row>
        <row r="178">
          <cell r="A178">
            <v>3149</v>
          </cell>
          <cell r="C178">
            <v>200</v>
          </cell>
          <cell r="G178">
            <v>-29506.91</v>
          </cell>
        </row>
        <row r="179">
          <cell r="A179">
            <v>3150</v>
          </cell>
          <cell r="C179">
            <v>110</v>
          </cell>
          <cell r="G179">
            <v>0</v>
          </cell>
        </row>
        <row r="180">
          <cell r="A180">
            <v>3150</v>
          </cell>
          <cell r="C180">
            <v>112</v>
          </cell>
          <cell r="G180">
            <v>0</v>
          </cell>
        </row>
        <row r="181">
          <cell r="A181">
            <v>3150</v>
          </cell>
          <cell r="C181">
            <v>210</v>
          </cell>
          <cell r="G181">
            <v>0</v>
          </cell>
        </row>
        <row r="182">
          <cell r="A182">
            <v>3246</v>
          </cell>
          <cell r="C182">
            <v>121</v>
          </cell>
          <cell r="G182">
            <v>0</v>
          </cell>
        </row>
        <row r="183">
          <cell r="A183">
            <v>3246</v>
          </cell>
          <cell r="C183">
            <v>220</v>
          </cell>
          <cell r="G183">
            <v>0</v>
          </cell>
        </row>
        <row r="184">
          <cell r="A184">
            <v>3247</v>
          </cell>
          <cell r="C184">
            <v>121</v>
          </cell>
          <cell r="G184">
            <v>0</v>
          </cell>
        </row>
        <row r="185">
          <cell r="A185">
            <v>3247</v>
          </cell>
          <cell r="C185">
            <v>220</v>
          </cell>
          <cell r="G185">
            <v>0</v>
          </cell>
        </row>
        <row r="186">
          <cell r="A186">
            <v>3248</v>
          </cell>
          <cell r="C186">
            <v>110</v>
          </cell>
          <cell r="G186">
            <v>0</v>
          </cell>
        </row>
        <row r="187">
          <cell r="A187">
            <v>3248</v>
          </cell>
          <cell r="C187">
            <v>121</v>
          </cell>
          <cell r="G187">
            <v>0</v>
          </cell>
        </row>
        <row r="188">
          <cell r="A188">
            <v>3248</v>
          </cell>
          <cell r="C188">
            <v>130</v>
          </cell>
          <cell r="G188">
            <v>0</v>
          </cell>
        </row>
        <row r="189">
          <cell r="A189">
            <v>3248</v>
          </cell>
          <cell r="C189">
            <v>140</v>
          </cell>
          <cell r="G189">
            <v>0</v>
          </cell>
        </row>
        <row r="190">
          <cell r="A190">
            <v>3248</v>
          </cell>
          <cell r="C190">
            <v>210</v>
          </cell>
          <cell r="G190">
            <v>0</v>
          </cell>
        </row>
        <row r="191">
          <cell r="A191">
            <v>3248</v>
          </cell>
          <cell r="C191">
            <v>220</v>
          </cell>
          <cell r="G191">
            <v>0</v>
          </cell>
        </row>
        <row r="192">
          <cell r="A192">
            <v>3248</v>
          </cell>
          <cell r="C192">
            <v>230</v>
          </cell>
          <cell r="G192">
            <v>0</v>
          </cell>
        </row>
        <row r="193">
          <cell r="A193">
            <v>3248</v>
          </cell>
          <cell r="C193">
            <v>240</v>
          </cell>
          <cell r="G193">
            <v>0</v>
          </cell>
        </row>
        <row r="194">
          <cell r="A194">
            <v>3248</v>
          </cell>
          <cell r="C194">
            <v>330</v>
          </cell>
          <cell r="G194">
            <v>0</v>
          </cell>
        </row>
        <row r="195">
          <cell r="A195">
            <v>3248</v>
          </cell>
          <cell r="C195">
            <v>340</v>
          </cell>
          <cell r="G195">
            <v>0</v>
          </cell>
        </row>
        <row r="196">
          <cell r="A196">
            <v>3305</v>
          </cell>
          <cell r="C196">
            <v>140</v>
          </cell>
          <cell r="G196">
            <v>305.33999999999997</v>
          </cell>
        </row>
        <row r="197">
          <cell r="A197">
            <v>3305</v>
          </cell>
          <cell r="C197">
            <v>240</v>
          </cell>
          <cell r="G197">
            <v>306.58</v>
          </cell>
        </row>
        <row r="198">
          <cell r="A198">
            <v>3305</v>
          </cell>
          <cell r="C198">
            <v>340</v>
          </cell>
          <cell r="G198">
            <v>544.52</v>
          </cell>
        </row>
        <row r="199">
          <cell r="A199">
            <v>3305</v>
          </cell>
          <cell r="C199">
            <v>440</v>
          </cell>
          <cell r="G199">
            <v>532.59</v>
          </cell>
        </row>
        <row r="200">
          <cell r="A200">
            <v>8540</v>
          </cell>
          <cell r="C200">
            <v>130</v>
          </cell>
          <cell r="G200">
            <v>0</v>
          </cell>
        </row>
        <row r="201">
          <cell r="A201">
            <v>8540</v>
          </cell>
          <cell r="C201">
            <v>140</v>
          </cell>
          <cell r="G201">
            <v>0</v>
          </cell>
        </row>
        <row r="202">
          <cell r="A202">
            <v>8540</v>
          </cell>
          <cell r="C202">
            <v>240</v>
          </cell>
          <cell r="G202">
            <v>0</v>
          </cell>
        </row>
        <row r="203">
          <cell r="A203" t="str">
            <v>3076R</v>
          </cell>
          <cell r="C203">
            <v>100</v>
          </cell>
          <cell r="G203">
            <v>-1459.5</v>
          </cell>
        </row>
        <row r="204">
          <cell r="A204" t="str">
            <v>3076R</v>
          </cell>
          <cell r="C204">
            <v>110</v>
          </cell>
          <cell r="G204">
            <v>-92173.91</v>
          </cell>
        </row>
        <row r="205">
          <cell r="A205" t="str">
            <v>3076R</v>
          </cell>
          <cell r="C205">
            <v>200</v>
          </cell>
          <cell r="G205">
            <v>-1314.32</v>
          </cell>
        </row>
        <row r="206">
          <cell r="A206" t="str">
            <v>3090R</v>
          </cell>
          <cell r="C206">
            <v>100</v>
          </cell>
          <cell r="G206">
            <v>-23393.89</v>
          </cell>
        </row>
        <row r="207">
          <cell r="A207" t="str">
            <v>3090R</v>
          </cell>
          <cell r="C207">
            <v>110</v>
          </cell>
          <cell r="G207">
            <v>-52165.22</v>
          </cell>
        </row>
        <row r="208">
          <cell r="A208" t="str">
            <v>3090R</v>
          </cell>
          <cell r="C208">
            <v>200</v>
          </cell>
          <cell r="G208">
            <v>-43683.87</v>
          </cell>
        </row>
        <row r="209">
          <cell r="A209" t="str">
            <v>3090RD</v>
          </cell>
          <cell r="C209">
            <v>100</v>
          </cell>
          <cell r="G209">
            <v>2466.09</v>
          </cell>
        </row>
        <row r="210">
          <cell r="A210" t="str">
            <v>3090RD</v>
          </cell>
          <cell r="C210">
            <v>110</v>
          </cell>
          <cell r="G210">
            <v>860.87</v>
          </cell>
        </row>
        <row r="211">
          <cell r="A211" t="str">
            <v>3095R</v>
          </cell>
          <cell r="C211">
            <v>100</v>
          </cell>
          <cell r="G211">
            <v>-13552.42</v>
          </cell>
        </row>
        <row r="212">
          <cell r="A212" t="str">
            <v>3095R</v>
          </cell>
          <cell r="C212">
            <v>110</v>
          </cell>
          <cell r="G212">
            <v>0</v>
          </cell>
        </row>
        <row r="213">
          <cell r="A213" t="str">
            <v>3095R</v>
          </cell>
          <cell r="C213">
            <v>200</v>
          </cell>
          <cell r="G213">
            <v>-23719.31</v>
          </cell>
        </row>
        <row r="214">
          <cell r="A214" t="str">
            <v>3095R</v>
          </cell>
          <cell r="C214">
            <v>210</v>
          </cell>
          <cell r="G214">
            <v>0</v>
          </cell>
        </row>
        <row r="215">
          <cell r="A215" t="str">
            <v>3095RD</v>
          </cell>
          <cell r="C215">
            <v>110</v>
          </cell>
          <cell r="G215">
            <v>0</v>
          </cell>
        </row>
        <row r="216">
          <cell r="A216" t="str">
            <v>3095RD</v>
          </cell>
          <cell r="C216">
            <v>210</v>
          </cell>
          <cell r="G216">
            <v>0</v>
          </cell>
        </row>
        <row r="217">
          <cell r="A217" t="str">
            <v>3105R</v>
          </cell>
          <cell r="C217">
            <v>100</v>
          </cell>
          <cell r="G217">
            <v>-6876.9</v>
          </cell>
        </row>
        <row r="218">
          <cell r="A218" t="str">
            <v>3105R</v>
          </cell>
          <cell r="C218">
            <v>110</v>
          </cell>
          <cell r="G218">
            <v>0</v>
          </cell>
        </row>
        <row r="219">
          <cell r="A219" t="str">
            <v>3105R</v>
          </cell>
          <cell r="C219">
            <v>200</v>
          </cell>
          <cell r="G219">
            <v>-17269.48</v>
          </cell>
        </row>
        <row r="220">
          <cell r="A220" t="str">
            <v>3105R</v>
          </cell>
          <cell r="C220">
            <v>210</v>
          </cell>
          <cell r="G220">
            <v>-50426.09</v>
          </cell>
        </row>
        <row r="221">
          <cell r="A221" t="str">
            <v>3105RD</v>
          </cell>
          <cell r="C221">
            <v>100</v>
          </cell>
          <cell r="G221">
            <v>3775.58</v>
          </cell>
        </row>
        <row r="222">
          <cell r="A222" t="str">
            <v>3105RD</v>
          </cell>
          <cell r="C222">
            <v>110</v>
          </cell>
          <cell r="G222">
            <v>0</v>
          </cell>
        </row>
        <row r="223">
          <cell r="A223" t="str">
            <v>3105RD</v>
          </cell>
          <cell r="C223">
            <v>210</v>
          </cell>
          <cell r="G223">
            <v>0</v>
          </cell>
        </row>
        <row r="224">
          <cell r="A224" t="str">
            <v>6076R#</v>
          </cell>
          <cell r="C224">
            <v>110</v>
          </cell>
          <cell r="G224">
            <v>1</v>
          </cell>
        </row>
        <row r="225">
          <cell r="A225" t="str">
            <v>6090R#</v>
          </cell>
          <cell r="C225">
            <v>110</v>
          </cell>
          <cell r="G225">
            <v>1</v>
          </cell>
        </row>
        <row r="226">
          <cell r="A226" t="str">
            <v>6095R#</v>
          </cell>
          <cell r="C226">
            <v>110</v>
          </cell>
          <cell r="G226">
            <v>0</v>
          </cell>
        </row>
        <row r="227">
          <cell r="A227" t="str">
            <v>6095R#</v>
          </cell>
          <cell r="C227">
            <v>210</v>
          </cell>
          <cell r="G227">
            <v>0</v>
          </cell>
        </row>
        <row r="228">
          <cell r="A228" t="str">
            <v>6105R#</v>
          </cell>
          <cell r="C228">
            <v>110</v>
          </cell>
          <cell r="G228">
            <v>0</v>
          </cell>
        </row>
        <row r="229">
          <cell r="A229" t="str">
            <v>6105R#</v>
          </cell>
          <cell r="C229">
            <v>210</v>
          </cell>
          <cell r="G229">
            <v>1</v>
          </cell>
        </row>
        <row r="230">
          <cell r="A230" t="str">
            <v>3002R</v>
          </cell>
          <cell r="C230">
            <v>100</v>
          </cell>
          <cell r="G230">
            <v>-455.81</v>
          </cell>
        </row>
        <row r="231">
          <cell r="A231" t="str">
            <v>3002R</v>
          </cell>
          <cell r="C231">
            <v>110</v>
          </cell>
          <cell r="G231">
            <v>-38252.17</v>
          </cell>
        </row>
        <row r="232">
          <cell r="A232" t="str">
            <v>3002R</v>
          </cell>
          <cell r="C232">
            <v>200</v>
          </cell>
          <cell r="G232">
            <v>-1058.9100000000001</v>
          </cell>
        </row>
        <row r="233">
          <cell r="A233" t="str">
            <v>3002R</v>
          </cell>
          <cell r="C233">
            <v>210</v>
          </cell>
          <cell r="G233">
            <v>0</v>
          </cell>
        </row>
        <row r="234">
          <cell r="A234" t="str">
            <v>3002RD</v>
          </cell>
          <cell r="C234">
            <v>110</v>
          </cell>
          <cell r="G234">
            <v>1134.78</v>
          </cell>
        </row>
        <row r="235">
          <cell r="A235" t="str">
            <v>3002RD</v>
          </cell>
          <cell r="C235">
            <v>210</v>
          </cell>
          <cell r="G235">
            <v>0</v>
          </cell>
        </row>
        <row r="236">
          <cell r="A236" t="str">
            <v>3004R</v>
          </cell>
          <cell r="C236">
            <v>100</v>
          </cell>
          <cell r="G236">
            <v>-1557.17</v>
          </cell>
        </row>
        <row r="237">
          <cell r="A237" t="str">
            <v>3004R</v>
          </cell>
          <cell r="C237">
            <v>200</v>
          </cell>
          <cell r="G237">
            <v>-1333.78</v>
          </cell>
        </row>
        <row r="238">
          <cell r="A238" t="str">
            <v>3004R</v>
          </cell>
          <cell r="C238">
            <v>210</v>
          </cell>
          <cell r="G238">
            <v>-35956.519999999997</v>
          </cell>
        </row>
        <row r="239">
          <cell r="A239" t="str">
            <v>3006R</v>
          </cell>
          <cell r="C239">
            <v>100</v>
          </cell>
          <cell r="G239">
            <v>-388.33</v>
          </cell>
        </row>
        <row r="240">
          <cell r="A240" t="str">
            <v>3006R</v>
          </cell>
          <cell r="C240">
            <v>110</v>
          </cell>
          <cell r="G240">
            <v>0</v>
          </cell>
        </row>
        <row r="241">
          <cell r="A241" t="str">
            <v>3006R</v>
          </cell>
          <cell r="C241">
            <v>200</v>
          </cell>
          <cell r="G241">
            <v>-249.57</v>
          </cell>
        </row>
        <row r="242">
          <cell r="A242" t="str">
            <v>3006R</v>
          </cell>
          <cell r="C242">
            <v>210</v>
          </cell>
          <cell r="G242">
            <v>0</v>
          </cell>
        </row>
        <row r="243">
          <cell r="A243" t="str">
            <v>3006RD</v>
          </cell>
          <cell r="C243">
            <v>100</v>
          </cell>
          <cell r="G243">
            <v>1484.24</v>
          </cell>
        </row>
        <row r="244">
          <cell r="A244" t="str">
            <v>3006RD</v>
          </cell>
          <cell r="C244">
            <v>110</v>
          </cell>
          <cell r="G244">
            <v>0</v>
          </cell>
        </row>
        <row r="245">
          <cell r="A245" t="str">
            <v>3006RD</v>
          </cell>
          <cell r="C245">
            <v>210</v>
          </cell>
          <cell r="G245">
            <v>0</v>
          </cell>
        </row>
        <row r="246">
          <cell r="A246" t="str">
            <v>3008R</v>
          </cell>
          <cell r="C246">
            <v>210</v>
          </cell>
          <cell r="G246">
            <v>0</v>
          </cell>
        </row>
        <row r="247">
          <cell r="A247" t="str">
            <v>3010R</v>
          </cell>
          <cell r="C247">
            <v>110</v>
          </cell>
          <cell r="G247">
            <v>0</v>
          </cell>
        </row>
        <row r="248">
          <cell r="A248" t="str">
            <v>3010RD</v>
          </cell>
          <cell r="C248">
            <v>100</v>
          </cell>
          <cell r="G248">
            <v>525.29</v>
          </cell>
        </row>
        <row r="249">
          <cell r="A249" t="str">
            <v>3039R</v>
          </cell>
          <cell r="C249">
            <v>112</v>
          </cell>
          <cell r="G249">
            <v>0</v>
          </cell>
        </row>
        <row r="250">
          <cell r="A250" t="str">
            <v>3039RD</v>
          </cell>
          <cell r="C250">
            <v>112</v>
          </cell>
          <cell r="G250">
            <v>0</v>
          </cell>
        </row>
        <row r="251">
          <cell r="A251" t="str">
            <v>3040R</v>
          </cell>
          <cell r="C251">
            <v>112</v>
          </cell>
          <cell r="G251">
            <v>-230947.82</v>
          </cell>
        </row>
        <row r="252">
          <cell r="A252" t="str">
            <v>3040RD</v>
          </cell>
          <cell r="C252">
            <v>112</v>
          </cell>
          <cell r="G252">
            <v>5043.4799999999996</v>
          </cell>
        </row>
        <row r="253">
          <cell r="A253" t="str">
            <v>3042R</v>
          </cell>
          <cell r="C253">
            <v>112</v>
          </cell>
          <cell r="G253">
            <v>-289643.48</v>
          </cell>
        </row>
        <row r="254">
          <cell r="A254" t="str">
            <v>3042RD</v>
          </cell>
          <cell r="C254">
            <v>112</v>
          </cell>
          <cell r="G254">
            <v>10260.700000000001</v>
          </cell>
        </row>
        <row r="255">
          <cell r="A255" t="str">
            <v>3049R</v>
          </cell>
          <cell r="C255">
            <v>112</v>
          </cell>
          <cell r="G255">
            <v>-188600</v>
          </cell>
        </row>
        <row r="256">
          <cell r="A256" t="str">
            <v>3049RD</v>
          </cell>
          <cell r="C256">
            <v>112</v>
          </cell>
          <cell r="G256">
            <v>4347.83</v>
          </cell>
        </row>
        <row r="257">
          <cell r="A257" t="str">
            <v>3050R</v>
          </cell>
          <cell r="C257">
            <v>112</v>
          </cell>
          <cell r="G257">
            <v>0</v>
          </cell>
        </row>
        <row r="258">
          <cell r="A258" t="str">
            <v>3050RD</v>
          </cell>
          <cell r="C258">
            <v>112</v>
          </cell>
          <cell r="G258">
            <v>0</v>
          </cell>
        </row>
        <row r="259">
          <cell r="A259" t="str">
            <v>3051R</v>
          </cell>
          <cell r="C259">
            <v>112</v>
          </cell>
          <cell r="G259">
            <v>0</v>
          </cell>
        </row>
        <row r="260">
          <cell r="A260" t="str">
            <v>3052R</v>
          </cell>
          <cell r="C260">
            <v>112</v>
          </cell>
          <cell r="G260">
            <v>0</v>
          </cell>
        </row>
        <row r="261">
          <cell r="A261" t="str">
            <v>3052RD</v>
          </cell>
          <cell r="C261">
            <v>112</v>
          </cell>
          <cell r="G261">
            <v>0</v>
          </cell>
        </row>
        <row r="262">
          <cell r="A262" t="str">
            <v>3054R</v>
          </cell>
          <cell r="C262">
            <v>112</v>
          </cell>
          <cell r="G262">
            <v>-83469.570000000007</v>
          </cell>
        </row>
        <row r="263">
          <cell r="A263" t="str">
            <v>3054RD</v>
          </cell>
          <cell r="C263">
            <v>112</v>
          </cell>
          <cell r="G263">
            <v>1739.13</v>
          </cell>
        </row>
        <row r="264">
          <cell r="A264">
            <v>3060</v>
          </cell>
          <cell r="C264">
            <v>110</v>
          </cell>
          <cell r="G264">
            <v>-8406.9500000000007</v>
          </cell>
        </row>
        <row r="265">
          <cell r="A265">
            <v>3060</v>
          </cell>
          <cell r="C265">
            <v>210</v>
          </cell>
          <cell r="G265">
            <v>-16347.17</v>
          </cell>
        </row>
        <row r="266">
          <cell r="A266" t="str">
            <v>3061R</v>
          </cell>
          <cell r="C266">
            <v>112</v>
          </cell>
          <cell r="G266">
            <v>-660573.92000000004</v>
          </cell>
        </row>
        <row r="267">
          <cell r="A267" t="str">
            <v>3061RD</v>
          </cell>
          <cell r="C267">
            <v>112</v>
          </cell>
          <cell r="G267">
            <v>956.53</v>
          </cell>
        </row>
        <row r="268">
          <cell r="A268" t="str">
            <v>3070R</v>
          </cell>
          <cell r="C268">
            <v>112</v>
          </cell>
          <cell r="G268">
            <v>-524769.5</v>
          </cell>
        </row>
        <row r="269">
          <cell r="A269" t="str">
            <v>3070RD</v>
          </cell>
          <cell r="C269">
            <v>112</v>
          </cell>
          <cell r="G269">
            <v>6521.75</v>
          </cell>
        </row>
        <row r="270">
          <cell r="A270" t="str">
            <v>3071R</v>
          </cell>
          <cell r="C270">
            <v>112</v>
          </cell>
          <cell r="G270">
            <v>0</v>
          </cell>
        </row>
        <row r="271">
          <cell r="A271" t="str">
            <v>3074R</v>
          </cell>
          <cell r="C271">
            <v>112</v>
          </cell>
          <cell r="G271">
            <v>-489871.76</v>
          </cell>
        </row>
        <row r="272">
          <cell r="A272" t="str">
            <v>3074RD</v>
          </cell>
          <cell r="C272">
            <v>112</v>
          </cell>
          <cell r="G272">
            <v>1826.09</v>
          </cell>
        </row>
        <row r="273">
          <cell r="A273" t="str">
            <v>3075R</v>
          </cell>
          <cell r="C273">
            <v>100</v>
          </cell>
          <cell r="G273">
            <v>-951.64</v>
          </cell>
        </row>
        <row r="274">
          <cell r="A274" t="str">
            <v>3075R</v>
          </cell>
          <cell r="C274">
            <v>200</v>
          </cell>
          <cell r="G274">
            <v>-3143.01</v>
          </cell>
        </row>
        <row r="275">
          <cell r="A275" t="str">
            <v>3080R</v>
          </cell>
          <cell r="C275">
            <v>100</v>
          </cell>
          <cell r="G275">
            <v>-3646.15</v>
          </cell>
        </row>
        <row r="276">
          <cell r="A276" t="str">
            <v>3080R</v>
          </cell>
          <cell r="C276">
            <v>200</v>
          </cell>
          <cell r="G276">
            <v>-3163.59</v>
          </cell>
        </row>
        <row r="277">
          <cell r="A277" t="str">
            <v>3080R</v>
          </cell>
          <cell r="C277">
            <v>210</v>
          </cell>
          <cell r="G277">
            <v>-75652.17</v>
          </cell>
        </row>
        <row r="278">
          <cell r="A278" t="str">
            <v>3080RD</v>
          </cell>
          <cell r="C278">
            <v>100</v>
          </cell>
          <cell r="G278">
            <v>1764.11</v>
          </cell>
        </row>
        <row r="279">
          <cell r="A279" t="str">
            <v>3080RD</v>
          </cell>
          <cell r="C279">
            <v>210</v>
          </cell>
          <cell r="G279">
            <v>1739.13</v>
          </cell>
        </row>
        <row r="280">
          <cell r="A280" t="str">
            <v>3082R</v>
          </cell>
          <cell r="C280">
            <v>112</v>
          </cell>
          <cell r="G280">
            <v>-500869.56</v>
          </cell>
        </row>
        <row r="281">
          <cell r="A281" t="str">
            <v>3082rd</v>
          </cell>
          <cell r="C281">
            <v>112</v>
          </cell>
          <cell r="G281">
            <v>869.57</v>
          </cell>
        </row>
        <row r="282">
          <cell r="A282" t="str">
            <v>3083R</v>
          </cell>
          <cell r="C282">
            <v>100</v>
          </cell>
          <cell r="G282">
            <v>-292.95999999999998</v>
          </cell>
        </row>
        <row r="283">
          <cell r="A283" t="str">
            <v>3083R</v>
          </cell>
          <cell r="C283">
            <v>110</v>
          </cell>
          <cell r="G283">
            <v>-39126.089999999997</v>
          </cell>
        </row>
        <row r="284">
          <cell r="A284" t="str">
            <v>3083R</v>
          </cell>
          <cell r="C284">
            <v>210</v>
          </cell>
          <cell r="G284">
            <v>0</v>
          </cell>
        </row>
        <row r="285">
          <cell r="A285" t="str">
            <v>3083RD</v>
          </cell>
          <cell r="C285">
            <v>110</v>
          </cell>
          <cell r="G285">
            <v>434.78</v>
          </cell>
        </row>
        <row r="286">
          <cell r="A286" t="str">
            <v>3083RD</v>
          </cell>
          <cell r="C286">
            <v>210</v>
          </cell>
          <cell r="G286">
            <v>0</v>
          </cell>
        </row>
        <row r="287">
          <cell r="A287" t="str">
            <v>3085R</v>
          </cell>
          <cell r="C287">
            <v>100</v>
          </cell>
          <cell r="G287">
            <v>-18499.47</v>
          </cell>
        </row>
        <row r="288">
          <cell r="A288" t="str">
            <v>3085R</v>
          </cell>
          <cell r="C288">
            <v>110</v>
          </cell>
          <cell r="G288">
            <v>-58252.17</v>
          </cell>
        </row>
        <row r="289">
          <cell r="A289" t="str">
            <v>3085R</v>
          </cell>
          <cell r="C289">
            <v>200</v>
          </cell>
          <cell r="G289">
            <v>-4218.8100000000004</v>
          </cell>
        </row>
        <row r="290">
          <cell r="A290" t="str">
            <v>3085R</v>
          </cell>
          <cell r="C290">
            <v>210</v>
          </cell>
          <cell r="G290">
            <v>-85473.91</v>
          </cell>
        </row>
        <row r="291">
          <cell r="A291" t="str">
            <v>3085RD</v>
          </cell>
          <cell r="C291">
            <v>110</v>
          </cell>
          <cell r="G291">
            <v>1739.13</v>
          </cell>
        </row>
        <row r="292">
          <cell r="A292" t="str">
            <v>3085RD</v>
          </cell>
          <cell r="C292">
            <v>210</v>
          </cell>
          <cell r="G292">
            <v>865.22</v>
          </cell>
        </row>
        <row r="293">
          <cell r="A293" t="str">
            <v>3087R</v>
          </cell>
          <cell r="C293">
            <v>100</v>
          </cell>
          <cell r="G293">
            <v>-10225.83</v>
          </cell>
        </row>
        <row r="294">
          <cell r="A294" t="str">
            <v>3087R</v>
          </cell>
          <cell r="C294">
            <v>110</v>
          </cell>
          <cell r="G294">
            <v>-74773.91</v>
          </cell>
        </row>
        <row r="295">
          <cell r="A295" t="str">
            <v>3087R</v>
          </cell>
          <cell r="C295">
            <v>200</v>
          </cell>
          <cell r="G295">
            <v>-3523.89</v>
          </cell>
        </row>
        <row r="296">
          <cell r="A296" t="str">
            <v>3087RD</v>
          </cell>
          <cell r="C296">
            <v>110</v>
          </cell>
          <cell r="G296">
            <v>426.09</v>
          </cell>
        </row>
        <row r="297">
          <cell r="A297" t="str">
            <v>3088R</v>
          </cell>
          <cell r="C297">
            <v>100</v>
          </cell>
          <cell r="G297">
            <v>0</v>
          </cell>
        </row>
        <row r="298">
          <cell r="A298" t="str">
            <v>3088R</v>
          </cell>
          <cell r="C298">
            <v>200</v>
          </cell>
          <cell r="G298">
            <v>-1758.97</v>
          </cell>
        </row>
        <row r="299">
          <cell r="A299" t="str">
            <v>3088R</v>
          </cell>
          <cell r="C299">
            <v>210</v>
          </cell>
          <cell r="G299">
            <v>0</v>
          </cell>
        </row>
        <row r="300">
          <cell r="A300" t="str">
            <v>6002R#</v>
          </cell>
          <cell r="C300">
            <v>110</v>
          </cell>
          <cell r="G300">
            <v>1</v>
          </cell>
        </row>
        <row r="301">
          <cell r="A301" t="str">
            <v>6002R#</v>
          </cell>
          <cell r="C301">
            <v>210</v>
          </cell>
          <cell r="G301">
            <v>0</v>
          </cell>
        </row>
        <row r="302">
          <cell r="A302" t="str">
            <v>6004R#</v>
          </cell>
          <cell r="C302">
            <v>210</v>
          </cell>
          <cell r="G302">
            <v>1</v>
          </cell>
        </row>
        <row r="303">
          <cell r="A303" t="str">
            <v>6006R#</v>
          </cell>
          <cell r="C303">
            <v>110</v>
          </cell>
          <cell r="G303">
            <v>0</v>
          </cell>
        </row>
        <row r="304">
          <cell r="A304" t="str">
            <v>6006R#</v>
          </cell>
          <cell r="C304">
            <v>210</v>
          </cell>
          <cell r="G304">
            <v>0</v>
          </cell>
        </row>
        <row r="305">
          <cell r="A305" t="str">
            <v>6008R#</v>
          </cell>
          <cell r="C305">
            <v>210</v>
          </cell>
          <cell r="G305">
            <v>0</v>
          </cell>
        </row>
        <row r="306">
          <cell r="A306" t="str">
            <v>6010R#</v>
          </cell>
          <cell r="C306">
            <v>110</v>
          </cell>
          <cell r="G306">
            <v>0</v>
          </cell>
        </row>
        <row r="307">
          <cell r="A307" t="str">
            <v>6039R#</v>
          </cell>
          <cell r="C307">
            <v>112</v>
          </cell>
          <cell r="G307">
            <v>0</v>
          </cell>
        </row>
        <row r="308">
          <cell r="A308" t="str">
            <v>6040R#</v>
          </cell>
          <cell r="C308">
            <v>112</v>
          </cell>
          <cell r="G308">
            <v>2</v>
          </cell>
        </row>
        <row r="309">
          <cell r="A309" t="str">
            <v>6042R#</v>
          </cell>
          <cell r="C309">
            <v>112</v>
          </cell>
          <cell r="G309">
            <v>4</v>
          </cell>
        </row>
        <row r="310">
          <cell r="A310" t="str">
            <v>6046R#</v>
          </cell>
          <cell r="C310">
            <v>112</v>
          </cell>
          <cell r="G310">
            <v>1</v>
          </cell>
        </row>
        <row r="311">
          <cell r="A311" t="str">
            <v>6049R#</v>
          </cell>
          <cell r="C311">
            <v>112</v>
          </cell>
          <cell r="G311">
            <v>2</v>
          </cell>
        </row>
        <row r="312">
          <cell r="A312" t="str">
            <v>6050R#</v>
          </cell>
          <cell r="C312">
            <v>112</v>
          </cell>
          <cell r="G312">
            <v>0</v>
          </cell>
        </row>
        <row r="313">
          <cell r="A313" t="str">
            <v>6051R#</v>
          </cell>
          <cell r="C313">
            <v>112</v>
          </cell>
          <cell r="G313">
            <v>0</v>
          </cell>
        </row>
        <row r="314">
          <cell r="A314" t="str">
            <v>6052R#</v>
          </cell>
          <cell r="C314">
            <v>112</v>
          </cell>
          <cell r="G314">
            <v>0</v>
          </cell>
        </row>
        <row r="315">
          <cell r="A315" t="str">
            <v>6054R#</v>
          </cell>
          <cell r="C315">
            <v>112</v>
          </cell>
          <cell r="G315">
            <v>1</v>
          </cell>
        </row>
        <row r="316">
          <cell r="A316" t="str">
            <v>6060#</v>
          </cell>
          <cell r="C316">
            <v>110</v>
          </cell>
          <cell r="G316">
            <v>4</v>
          </cell>
        </row>
        <row r="317">
          <cell r="A317" t="str">
            <v>6060#</v>
          </cell>
          <cell r="C317">
            <v>210</v>
          </cell>
          <cell r="G317">
            <v>7</v>
          </cell>
        </row>
        <row r="318">
          <cell r="A318" t="str">
            <v>6061R#</v>
          </cell>
          <cell r="C318">
            <v>112</v>
          </cell>
          <cell r="G318">
            <v>4</v>
          </cell>
        </row>
        <row r="319">
          <cell r="A319" t="str">
            <v>6070R#</v>
          </cell>
          <cell r="C319">
            <v>112</v>
          </cell>
          <cell r="G319">
            <v>8</v>
          </cell>
        </row>
        <row r="320">
          <cell r="A320" t="str">
            <v>6074R#</v>
          </cell>
          <cell r="C320">
            <v>112</v>
          </cell>
          <cell r="G320">
            <v>5</v>
          </cell>
        </row>
        <row r="321">
          <cell r="A321" t="str">
            <v>6080R#</v>
          </cell>
          <cell r="C321">
            <v>210</v>
          </cell>
          <cell r="G321">
            <v>1</v>
          </cell>
        </row>
        <row r="322">
          <cell r="A322" t="str">
            <v>6082R#</v>
          </cell>
          <cell r="C322">
            <v>112</v>
          </cell>
          <cell r="G322">
            <v>4</v>
          </cell>
        </row>
        <row r="323">
          <cell r="A323" t="str">
            <v>6083R#</v>
          </cell>
          <cell r="C323">
            <v>110</v>
          </cell>
          <cell r="G323">
            <v>1</v>
          </cell>
        </row>
        <row r="324">
          <cell r="A324" t="str">
            <v>6083R#</v>
          </cell>
          <cell r="C324">
            <v>210</v>
          </cell>
          <cell r="G324">
            <v>0</v>
          </cell>
        </row>
        <row r="325">
          <cell r="A325" t="str">
            <v>6085R#</v>
          </cell>
          <cell r="C325">
            <v>110</v>
          </cell>
          <cell r="G325">
            <v>1</v>
          </cell>
        </row>
        <row r="326">
          <cell r="A326" t="str">
            <v>6085R#</v>
          </cell>
          <cell r="C326">
            <v>210</v>
          </cell>
          <cell r="G326">
            <v>2</v>
          </cell>
        </row>
        <row r="327">
          <cell r="A327" t="str">
            <v>6087R#</v>
          </cell>
          <cell r="C327">
            <v>110</v>
          </cell>
          <cell r="G327">
            <v>1</v>
          </cell>
        </row>
        <row r="328">
          <cell r="A328" t="str">
            <v>6088R#</v>
          </cell>
          <cell r="C328">
            <v>210</v>
          </cell>
          <cell r="G328">
            <v>0</v>
          </cell>
        </row>
        <row r="329">
          <cell r="A329" t="str">
            <v>6142#</v>
          </cell>
          <cell r="C329">
            <v>100</v>
          </cell>
          <cell r="G329">
            <v>71</v>
          </cell>
        </row>
        <row r="330">
          <cell r="A330" t="str">
            <v>6142#</v>
          </cell>
          <cell r="C330">
            <v>200</v>
          </cell>
          <cell r="G330">
            <v>75</v>
          </cell>
        </row>
        <row r="331">
          <cell r="A331" t="str">
            <v>3165R</v>
          </cell>
          <cell r="C331">
            <v>160</v>
          </cell>
          <cell r="G331">
            <v>-27779.66</v>
          </cell>
        </row>
        <row r="332">
          <cell r="A332" t="str">
            <v>3165R</v>
          </cell>
          <cell r="C332">
            <v>162</v>
          </cell>
          <cell r="G332">
            <v>-18976.330000000002</v>
          </cell>
        </row>
        <row r="333">
          <cell r="A333" t="str">
            <v>3165R</v>
          </cell>
          <cell r="C333">
            <v>260</v>
          </cell>
          <cell r="G333">
            <v>-46905.96</v>
          </cell>
        </row>
        <row r="334">
          <cell r="A334" t="str">
            <v>3175R</v>
          </cell>
          <cell r="C334">
            <v>160</v>
          </cell>
          <cell r="G334">
            <v>-2302.5</v>
          </cell>
        </row>
        <row r="335">
          <cell r="A335" t="str">
            <v>3175R</v>
          </cell>
          <cell r="C335">
            <v>162</v>
          </cell>
          <cell r="G335">
            <v>-767.5</v>
          </cell>
        </row>
        <row r="336">
          <cell r="A336" t="str">
            <v>3175R</v>
          </cell>
          <cell r="C336">
            <v>260</v>
          </cell>
          <cell r="G336">
            <v>-1858.16</v>
          </cell>
        </row>
        <row r="337">
          <cell r="A337" t="str">
            <v>3180R</v>
          </cell>
          <cell r="C337">
            <v>160</v>
          </cell>
          <cell r="G337">
            <v>-15391.35</v>
          </cell>
        </row>
        <row r="338">
          <cell r="A338" t="str">
            <v>3180R</v>
          </cell>
          <cell r="C338">
            <v>260</v>
          </cell>
          <cell r="G338">
            <v>-22034.77</v>
          </cell>
        </row>
        <row r="339">
          <cell r="A339">
            <v>3190</v>
          </cell>
          <cell r="C339">
            <v>160</v>
          </cell>
          <cell r="G339">
            <v>-14789.67</v>
          </cell>
        </row>
        <row r="340">
          <cell r="A340">
            <v>3190</v>
          </cell>
          <cell r="C340">
            <v>162</v>
          </cell>
          <cell r="G340">
            <v>-8102.6</v>
          </cell>
        </row>
        <row r="341">
          <cell r="A341">
            <v>3190</v>
          </cell>
          <cell r="C341">
            <v>260</v>
          </cell>
          <cell r="G341">
            <v>-12119.79</v>
          </cell>
        </row>
        <row r="342">
          <cell r="A342">
            <v>3195</v>
          </cell>
          <cell r="C342">
            <v>160</v>
          </cell>
          <cell r="G342">
            <v>0</v>
          </cell>
        </row>
        <row r="343">
          <cell r="A343">
            <v>3195</v>
          </cell>
          <cell r="C343">
            <v>162</v>
          </cell>
          <cell r="G343">
            <v>-15000</v>
          </cell>
        </row>
        <row r="344">
          <cell r="A344">
            <v>3195</v>
          </cell>
          <cell r="C344">
            <v>260</v>
          </cell>
          <cell r="G344">
            <v>-3304.83</v>
          </cell>
        </row>
        <row r="345">
          <cell r="A345">
            <v>3260</v>
          </cell>
          <cell r="C345">
            <v>160</v>
          </cell>
          <cell r="G345">
            <v>-13988.3</v>
          </cell>
        </row>
        <row r="346">
          <cell r="A346">
            <v>3260</v>
          </cell>
          <cell r="C346">
            <v>162</v>
          </cell>
          <cell r="G346">
            <v>-13512.8</v>
          </cell>
        </row>
        <row r="347">
          <cell r="A347">
            <v>3260</v>
          </cell>
          <cell r="C347">
            <v>260</v>
          </cell>
          <cell r="G347">
            <v>-15910.32</v>
          </cell>
        </row>
        <row r="348">
          <cell r="A348">
            <v>3261</v>
          </cell>
          <cell r="C348">
            <v>160</v>
          </cell>
          <cell r="G348">
            <v>-12885.31</v>
          </cell>
        </row>
        <row r="349">
          <cell r="A349">
            <v>3270</v>
          </cell>
          <cell r="C349">
            <v>160</v>
          </cell>
          <cell r="G349">
            <v>-2110.63</v>
          </cell>
        </row>
        <row r="350">
          <cell r="A350">
            <v>3270</v>
          </cell>
          <cell r="C350">
            <v>162</v>
          </cell>
          <cell r="G350">
            <v>-383.74</v>
          </cell>
        </row>
        <row r="351">
          <cell r="A351">
            <v>3270</v>
          </cell>
          <cell r="C351">
            <v>260</v>
          </cell>
          <cell r="G351">
            <v>-1858.16</v>
          </cell>
        </row>
        <row r="352">
          <cell r="A352">
            <v>3272</v>
          </cell>
          <cell r="C352">
            <v>160</v>
          </cell>
          <cell r="G352">
            <v>-2110.63</v>
          </cell>
        </row>
        <row r="353">
          <cell r="A353">
            <v>3275</v>
          </cell>
          <cell r="C353">
            <v>160</v>
          </cell>
          <cell r="G353">
            <v>921.32</v>
          </cell>
        </row>
        <row r="354">
          <cell r="A354">
            <v>3275</v>
          </cell>
          <cell r="C354">
            <v>162</v>
          </cell>
          <cell r="G354">
            <v>1558.67</v>
          </cell>
        </row>
        <row r="355">
          <cell r="A355">
            <v>3275</v>
          </cell>
          <cell r="C355">
            <v>170</v>
          </cell>
          <cell r="G355">
            <v>0</v>
          </cell>
        </row>
        <row r="356">
          <cell r="A356">
            <v>3275</v>
          </cell>
          <cell r="C356">
            <v>260</v>
          </cell>
          <cell r="G356">
            <v>-2150.4299999999998</v>
          </cell>
        </row>
        <row r="357">
          <cell r="A357">
            <v>3276</v>
          </cell>
          <cell r="C357">
            <v>160</v>
          </cell>
          <cell r="G357">
            <v>-767.65</v>
          </cell>
        </row>
        <row r="358">
          <cell r="A358">
            <v>3280</v>
          </cell>
          <cell r="C358">
            <v>160</v>
          </cell>
          <cell r="G358">
            <v>0</v>
          </cell>
        </row>
        <row r="359">
          <cell r="A359">
            <v>3290</v>
          </cell>
          <cell r="C359">
            <v>160</v>
          </cell>
          <cell r="G359">
            <v>-2374.59</v>
          </cell>
        </row>
        <row r="360">
          <cell r="A360">
            <v>3290</v>
          </cell>
          <cell r="C360">
            <v>162</v>
          </cell>
          <cell r="G360">
            <v>-3204.37</v>
          </cell>
        </row>
        <row r="361">
          <cell r="A361">
            <v>3290</v>
          </cell>
          <cell r="C361">
            <v>260</v>
          </cell>
          <cell r="G361">
            <v>1941.48</v>
          </cell>
        </row>
        <row r="362">
          <cell r="A362">
            <v>3291</v>
          </cell>
          <cell r="C362">
            <v>160</v>
          </cell>
          <cell r="G362">
            <v>-2266.7800000000002</v>
          </cell>
        </row>
        <row r="363">
          <cell r="A363">
            <v>3295</v>
          </cell>
          <cell r="C363">
            <v>160</v>
          </cell>
          <cell r="G363">
            <v>-769.1</v>
          </cell>
        </row>
        <row r="364">
          <cell r="A364">
            <v>3295</v>
          </cell>
          <cell r="C364">
            <v>162</v>
          </cell>
          <cell r="G364">
            <v>0</v>
          </cell>
        </row>
        <row r="365">
          <cell r="A365">
            <v>3295</v>
          </cell>
          <cell r="C365">
            <v>260</v>
          </cell>
          <cell r="G365">
            <v>-1800</v>
          </cell>
        </row>
        <row r="366">
          <cell r="A366">
            <v>3296</v>
          </cell>
          <cell r="C366">
            <v>160</v>
          </cell>
          <cell r="G366">
            <v>0</v>
          </cell>
        </row>
        <row r="367">
          <cell r="A367" t="str">
            <v>4180R</v>
          </cell>
          <cell r="C367">
            <v>160</v>
          </cell>
          <cell r="G367">
            <v>14233.16</v>
          </cell>
        </row>
        <row r="368">
          <cell r="A368" t="str">
            <v>4180R</v>
          </cell>
          <cell r="C368">
            <v>260</v>
          </cell>
          <cell r="G368">
            <v>20243.599999999999</v>
          </cell>
        </row>
        <row r="369">
          <cell r="A369">
            <v>3205</v>
          </cell>
          <cell r="C369">
            <v>121</v>
          </cell>
          <cell r="G369">
            <v>-116973.93</v>
          </cell>
        </row>
        <row r="370">
          <cell r="A370">
            <v>3205</v>
          </cell>
          <cell r="C370">
            <v>220</v>
          </cell>
          <cell r="G370">
            <v>-23913.040000000001</v>
          </cell>
        </row>
        <row r="371">
          <cell r="A371">
            <v>3206</v>
          </cell>
          <cell r="C371">
            <v>121</v>
          </cell>
          <cell r="G371">
            <v>-816559.73</v>
          </cell>
        </row>
        <row r="372">
          <cell r="A372">
            <v>3206</v>
          </cell>
          <cell r="C372">
            <v>220</v>
          </cell>
          <cell r="G372">
            <v>-627442.18999999994</v>
          </cell>
        </row>
        <row r="373">
          <cell r="A373">
            <v>3209</v>
          </cell>
          <cell r="C373">
            <v>120</v>
          </cell>
          <cell r="G373">
            <v>-1096991.46</v>
          </cell>
        </row>
        <row r="374">
          <cell r="A374">
            <v>3209</v>
          </cell>
          <cell r="C374">
            <v>122</v>
          </cell>
          <cell r="G374">
            <v>-958669.55</v>
          </cell>
        </row>
        <row r="375">
          <cell r="A375">
            <v>3209</v>
          </cell>
          <cell r="C375">
            <v>220</v>
          </cell>
          <cell r="G375">
            <v>-278875.67</v>
          </cell>
        </row>
        <row r="376">
          <cell r="A376">
            <v>3211</v>
          </cell>
          <cell r="C376">
            <v>120</v>
          </cell>
          <cell r="G376">
            <v>0</v>
          </cell>
        </row>
        <row r="377">
          <cell r="A377">
            <v>3211</v>
          </cell>
          <cell r="C377">
            <v>122</v>
          </cell>
          <cell r="G377">
            <v>0</v>
          </cell>
        </row>
        <row r="378">
          <cell r="A378">
            <v>3211</v>
          </cell>
          <cell r="C378">
            <v>220</v>
          </cell>
          <cell r="G378">
            <v>-39995.65</v>
          </cell>
        </row>
        <row r="379">
          <cell r="A379">
            <v>3230</v>
          </cell>
          <cell r="C379">
            <v>120</v>
          </cell>
          <cell r="G379">
            <v>-229956.53</v>
          </cell>
        </row>
        <row r="380">
          <cell r="A380">
            <v>3230</v>
          </cell>
          <cell r="C380">
            <v>122</v>
          </cell>
          <cell r="G380">
            <v>-14799.49</v>
          </cell>
        </row>
        <row r="381">
          <cell r="A381">
            <v>3230</v>
          </cell>
          <cell r="C381">
            <v>220</v>
          </cell>
          <cell r="G381">
            <v>-24956.53</v>
          </cell>
        </row>
        <row r="382">
          <cell r="A382">
            <v>3232</v>
          </cell>
          <cell r="C382">
            <v>220</v>
          </cell>
          <cell r="G382">
            <v>0</v>
          </cell>
        </row>
        <row r="383">
          <cell r="A383" t="str">
            <v>6205#</v>
          </cell>
          <cell r="C383">
            <v>121</v>
          </cell>
          <cell r="G383">
            <v>5</v>
          </cell>
        </row>
        <row r="384">
          <cell r="A384" t="str">
            <v>6205#</v>
          </cell>
          <cell r="C384">
            <v>220</v>
          </cell>
          <cell r="G384">
            <v>1</v>
          </cell>
        </row>
        <row r="385">
          <cell r="A385" t="str">
            <v>6206#</v>
          </cell>
          <cell r="C385">
            <v>121</v>
          </cell>
          <cell r="G385">
            <v>31</v>
          </cell>
        </row>
        <row r="386">
          <cell r="A386" t="str">
            <v>6206#</v>
          </cell>
          <cell r="C386">
            <v>220</v>
          </cell>
          <cell r="G386">
            <v>24</v>
          </cell>
        </row>
        <row r="387">
          <cell r="A387" t="str">
            <v>6209#</v>
          </cell>
          <cell r="C387">
            <v>120</v>
          </cell>
          <cell r="G387">
            <v>34</v>
          </cell>
        </row>
        <row r="388">
          <cell r="A388" t="str">
            <v>6209#</v>
          </cell>
          <cell r="C388">
            <v>122</v>
          </cell>
          <cell r="G388">
            <v>13</v>
          </cell>
        </row>
        <row r="389">
          <cell r="A389" t="str">
            <v>6209#</v>
          </cell>
          <cell r="C389">
            <v>220</v>
          </cell>
          <cell r="G389">
            <v>16</v>
          </cell>
        </row>
        <row r="390">
          <cell r="A390" t="str">
            <v>6211#</v>
          </cell>
          <cell r="C390">
            <v>120</v>
          </cell>
          <cell r="G390">
            <v>0</v>
          </cell>
        </row>
        <row r="391">
          <cell r="A391" t="str">
            <v>6211#</v>
          </cell>
          <cell r="C391">
            <v>122</v>
          </cell>
          <cell r="G391">
            <v>0</v>
          </cell>
        </row>
        <row r="392">
          <cell r="A392" t="str">
            <v>6211#</v>
          </cell>
          <cell r="C392">
            <v>220</v>
          </cell>
          <cell r="G392">
            <v>1</v>
          </cell>
        </row>
        <row r="393">
          <cell r="A393" t="str">
            <v>6230#</v>
          </cell>
          <cell r="C393">
            <v>120</v>
          </cell>
          <cell r="G393">
            <v>19</v>
          </cell>
        </row>
        <row r="394">
          <cell r="A394" t="str">
            <v>6230#</v>
          </cell>
          <cell r="C394">
            <v>122</v>
          </cell>
          <cell r="G394">
            <v>1</v>
          </cell>
        </row>
        <row r="395">
          <cell r="A395" t="str">
            <v>6230#</v>
          </cell>
          <cell r="C395">
            <v>220</v>
          </cell>
          <cell r="G395">
            <v>7</v>
          </cell>
        </row>
        <row r="396">
          <cell r="A396" t="str">
            <v>6232#</v>
          </cell>
          <cell r="C396">
            <v>220</v>
          </cell>
          <cell r="G396">
            <v>0</v>
          </cell>
        </row>
        <row r="397">
          <cell r="A397">
            <v>3300</v>
          </cell>
          <cell r="C397">
            <v>140</v>
          </cell>
          <cell r="G397">
            <v>-192252.69</v>
          </cell>
        </row>
        <row r="398">
          <cell r="A398">
            <v>3300</v>
          </cell>
          <cell r="C398">
            <v>142</v>
          </cell>
          <cell r="G398">
            <v>-36447.230000000003</v>
          </cell>
        </row>
        <row r="399">
          <cell r="A399">
            <v>3300</v>
          </cell>
          <cell r="C399">
            <v>147</v>
          </cell>
          <cell r="G399">
            <v>-166.17</v>
          </cell>
        </row>
        <row r="400">
          <cell r="A400">
            <v>3300</v>
          </cell>
          <cell r="C400">
            <v>150</v>
          </cell>
          <cell r="G400">
            <v>-3039.23</v>
          </cell>
        </row>
        <row r="401">
          <cell r="A401">
            <v>3300</v>
          </cell>
          <cell r="C401">
            <v>170</v>
          </cell>
          <cell r="G401">
            <v>0</v>
          </cell>
        </row>
        <row r="402">
          <cell r="A402">
            <v>3300</v>
          </cell>
          <cell r="C402">
            <v>240</v>
          </cell>
          <cell r="G402">
            <v>-96815.679999999993</v>
          </cell>
        </row>
        <row r="403">
          <cell r="A403">
            <v>3300</v>
          </cell>
          <cell r="C403">
            <v>340</v>
          </cell>
          <cell r="G403">
            <v>-60045.85</v>
          </cell>
        </row>
        <row r="404">
          <cell r="A404">
            <v>3300</v>
          </cell>
          <cell r="C404">
            <v>440</v>
          </cell>
          <cell r="G404">
            <v>-47684.99</v>
          </cell>
        </row>
        <row r="405">
          <cell r="A405" t="str">
            <v>3300#</v>
          </cell>
          <cell r="C405">
            <v>140</v>
          </cell>
          <cell r="G405">
            <v>761</v>
          </cell>
        </row>
        <row r="406">
          <cell r="A406" t="str">
            <v>3300#</v>
          </cell>
          <cell r="C406">
            <v>142</v>
          </cell>
          <cell r="G406">
            <v>121</v>
          </cell>
        </row>
        <row r="407">
          <cell r="A407" t="str">
            <v>3300#</v>
          </cell>
          <cell r="C407">
            <v>147</v>
          </cell>
          <cell r="G407">
            <v>1</v>
          </cell>
        </row>
        <row r="408">
          <cell r="A408" t="str">
            <v>3300#</v>
          </cell>
          <cell r="C408">
            <v>150</v>
          </cell>
          <cell r="G408">
            <v>8</v>
          </cell>
        </row>
        <row r="409">
          <cell r="A409" t="str">
            <v>3300#</v>
          </cell>
          <cell r="C409">
            <v>170</v>
          </cell>
          <cell r="G409">
            <v>0</v>
          </cell>
        </row>
        <row r="410">
          <cell r="A410" t="str">
            <v>3300#</v>
          </cell>
          <cell r="C410">
            <v>240</v>
          </cell>
          <cell r="G410">
            <v>420</v>
          </cell>
        </row>
        <row r="411">
          <cell r="A411" t="str">
            <v>3300#</v>
          </cell>
          <cell r="C411">
            <v>340</v>
          </cell>
          <cell r="G411">
            <v>296</v>
          </cell>
        </row>
        <row r="412">
          <cell r="A412" t="str">
            <v>3300#</v>
          </cell>
          <cell r="C412">
            <v>440</v>
          </cell>
          <cell r="G412">
            <v>177</v>
          </cell>
        </row>
        <row r="413">
          <cell r="A413">
            <v>3301</v>
          </cell>
          <cell r="C413">
            <v>140</v>
          </cell>
          <cell r="G413">
            <v>-21371.09</v>
          </cell>
        </row>
        <row r="414">
          <cell r="A414">
            <v>3301</v>
          </cell>
          <cell r="C414">
            <v>142</v>
          </cell>
          <cell r="G414">
            <v>-20916.740000000002</v>
          </cell>
        </row>
        <row r="415">
          <cell r="A415">
            <v>3301</v>
          </cell>
          <cell r="C415">
            <v>240</v>
          </cell>
          <cell r="G415">
            <v>-6763.21</v>
          </cell>
        </row>
        <row r="416">
          <cell r="A416">
            <v>3301</v>
          </cell>
          <cell r="C416">
            <v>340</v>
          </cell>
          <cell r="G416">
            <v>-3901.52</v>
          </cell>
        </row>
        <row r="417">
          <cell r="A417">
            <v>3301</v>
          </cell>
          <cell r="C417">
            <v>440</v>
          </cell>
          <cell r="G417">
            <v>-2261.1</v>
          </cell>
        </row>
        <row r="418">
          <cell r="A418" t="str">
            <v>3301#</v>
          </cell>
          <cell r="C418">
            <v>140</v>
          </cell>
          <cell r="G418">
            <v>139</v>
          </cell>
        </row>
        <row r="419">
          <cell r="A419" t="str">
            <v>3301#</v>
          </cell>
          <cell r="C419">
            <v>142</v>
          </cell>
          <cell r="G419">
            <v>110</v>
          </cell>
        </row>
        <row r="420">
          <cell r="A420" t="str">
            <v>3301#</v>
          </cell>
          <cell r="C420">
            <v>240</v>
          </cell>
          <cell r="G420">
            <v>69</v>
          </cell>
        </row>
        <row r="421">
          <cell r="A421" t="str">
            <v>3301#</v>
          </cell>
          <cell r="C421">
            <v>340</v>
          </cell>
          <cell r="G421">
            <v>43</v>
          </cell>
        </row>
        <row r="422">
          <cell r="A422" t="str">
            <v>3301#</v>
          </cell>
          <cell r="C422">
            <v>440</v>
          </cell>
          <cell r="G422">
            <v>21</v>
          </cell>
        </row>
        <row r="423">
          <cell r="A423">
            <v>3302</v>
          </cell>
          <cell r="C423">
            <v>140</v>
          </cell>
          <cell r="G423">
            <v>-5891.38</v>
          </cell>
        </row>
        <row r="424">
          <cell r="A424">
            <v>3302</v>
          </cell>
          <cell r="C424">
            <v>142</v>
          </cell>
          <cell r="G424">
            <v>0</v>
          </cell>
        </row>
        <row r="425">
          <cell r="A425">
            <v>3302</v>
          </cell>
          <cell r="C425">
            <v>147</v>
          </cell>
          <cell r="G425">
            <v>-52.17</v>
          </cell>
        </row>
        <row r="426">
          <cell r="A426">
            <v>3302</v>
          </cell>
          <cell r="C426">
            <v>240</v>
          </cell>
          <cell r="G426">
            <v>-973.91</v>
          </cell>
        </row>
        <row r="427">
          <cell r="A427">
            <v>3302</v>
          </cell>
          <cell r="C427">
            <v>340</v>
          </cell>
          <cell r="G427">
            <v>-853.47</v>
          </cell>
        </row>
        <row r="428">
          <cell r="A428">
            <v>3302</v>
          </cell>
          <cell r="C428">
            <v>440</v>
          </cell>
          <cell r="G428">
            <v>-768.69</v>
          </cell>
        </row>
        <row r="429">
          <cell r="A429" t="str">
            <v>3302#</v>
          </cell>
          <cell r="C429">
            <v>140</v>
          </cell>
          <cell r="G429">
            <v>102</v>
          </cell>
        </row>
        <row r="430">
          <cell r="A430" t="str">
            <v>3302#</v>
          </cell>
          <cell r="C430">
            <v>142</v>
          </cell>
          <cell r="G430">
            <v>0</v>
          </cell>
        </row>
        <row r="431">
          <cell r="A431" t="str">
            <v>3302#</v>
          </cell>
          <cell r="C431">
            <v>147</v>
          </cell>
          <cell r="G431">
            <v>1</v>
          </cell>
        </row>
        <row r="432">
          <cell r="A432" t="str">
            <v>3302#</v>
          </cell>
          <cell r="C432">
            <v>240</v>
          </cell>
          <cell r="G432">
            <v>17</v>
          </cell>
        </row>
        <row r="433">
          <cell r="A433" t="str">
            <v>3302#</v>
          </cell>
          <cell r="C433">
            <v>340</v>
          </cell>
          <cell r="G433">
            <v>15</v>
          </cell>
        </row>
        <row r="434">
          <cell r="A434" t="str">
            <v>3302#</v>
          </cell>
          <cell r="C434">
            <v>440</v>
          </cell>
          <cell r="G434">
            <v>13</v>
          </cell>
        </row>
        <row r="435">
          <cell r="A435">
            <v>3304</v>
          </cell>
          <cell r="C435">
            <v>140</v>
          </cell>
          <cell r="G435">
            <v>701.17</v>
          </cell>
        </row>
        <row r="436">
          <cell r="A436">
            <v>3304</v>
          </cell>
          <cell r="C436">
            <v>147</v>
          </cell>
          <cell r="G436">
            <v>0</v>
          </cell>
        </row>
        <row r="437">
          <cell r="A437">
            <v>3304</v>
          </cell>
          <cell r="C437">
            <v>240</v>
          </cell>
          <cell r="G437">
            <v>-464.37</v>
          </cell>
        </row>
        <row r="438">
          <cell r="A438">
            <v>3304</v>
          </cell>
          <cell r="C438">
            <v>340</v>
          </cell>
          <cell r="G438">
            <v>-723.3</v>
          </cell>
        </row>
        <row r="439">
          <cell r="A439">
            <v>3304</v>
          </cell>
          <cell r="C439">
            <v>440</v>
          </cell>
          <cell r="G439">
            <v>-344.87</v>
          </cell>
        </row>
        <row r="440">
          <cell r="A440" t="str">
            <v>3304#</v>
          </cell>
          <cell r="C440">
            <v>140</v>
          </cell>
          <cell r="G440">
            <v>-3</v>
          </cell>
        </row>
        <row r="441">
          <cell r="A441" t="str">
            <v>3304#</v>
          </cell>
          <cell r="C441">
            <v>240</v>
          </cell>
          <cell r="G441">
            <v>10</v>
          </cell>
        </row>
        <row r="442">
          <cell r="A442" t="str">
            <v>3304#</v>
          </cell>
          <cell r="C442">
            <v>340</v>
          </cell>
          <cell r="G442">
            <v>10</v>
          </cell>
        </row>
        <row r="443">
          <cell r="A443" t="str">
            <v>3304#</v>
          </cell>
          <cell r="C443">
            <v>440</v>
          </cell>
          <cell r="G443">
            <v>-14</v>
          </cell>
        </row>
        <row r="444">
          <cell r="A444" t="str">
            <v>3305#</v>
          </cell>
          <cell r="C444">
            <v>140</v>
          </cell>
          <cell r="G444">
            <v>-19</v>
          </cell>
        </row>
        <row r="445">
          <cell r="A445" t="str">
            <v>3305#</v>
          </cell>
          <cell r="C445">
            <v>240</v>
          </cell>
          <cell r="G445">
            <v>-23</v>
          </cell>
        </row>
        <row r="446">
          <cell r="A446" t="str">
            <v>3305#</v>
          </cell>
          <cell r="C446">
            <v>340</v>
          </cell>
          <cell r="G446">
            <v>-5</v>
          </cell>
        </row>
        <row r="447">
          <cell r="A447" t="str">
            <v>3305#</v>
          </cell>
          <cell r="C447">
            <v>440</v>
          </cell>
          <cell r="G447">
            <v>-11</v>
          </cell>
        </row>
        <row r="448">
          <cell r="A448">
            <v>3312</v>
          </cell>
          <cell r="C448">
            <v>140</v>
          </cell>
          <cell r="G448">
            <v>-2702.46</v>
          </cell>
        </row>
        <row r="449">
          <cell r="A449">
            <v>3312</v>
          </cell>
          <cell r="C449">
            <v>142</v>
          </cell>
          <cell r="G449">
            <v>-481.33</v>
          </cell>
        </row>
        <row r="450">
          <cell r="A450">
            <v>3312</v>
          </cell>
          <cell r="C450">
            <v>147</v>
          </cell>
          <cell r="G450">
            <v>0</v>
          </cell>
        </row>
        <row r="451">
          <cell r="A451">
            <v>3312</v>
          </cell>
          <cell r="C451">
            <v>240</v>
          </cell>
          <cell r="G451">
            <v>-2190.98</v>
          </cell>
        </row>
        <row r="452">
          <cell r="A452">
            <v>3312</v>
          </cell>
          <cell r="C452">
            <v>340</v>
          </cell>
          <cell r="G452">
            <v>-3699.98</v>
          </cell>
        </row>
        <row r="453">
          <cell r="A453">
            <v>3312</v>
          </cell>
          <cell r="C453">
            <v>440</v>
          </cell>
          <cell r="G453">
            <v>-4156.21</v>
          </cell>
        </row>
        <row r="454">
          <cell r="A454" t="str">
            <v>3312#</v>
          </cell>
          <cell r="C454">
            <v>140</v>
          </cell>
          <cell r="G454">
            <v>13</v>
          </cell>
        </row>
        <row r="455">
          <cell r="A455" t="str">
            <v>3312#</v>
          </cell>
          <cell r="C455">
            <v>142</v>
          </cell>
          <cell r="G455">
            <v>3</v>
          </cell>
        </row>
        <row r="456">
          <cell r="A456" t="str">
            <v>3312#</v>
          </cell>
          <cell r="C456">
            <v>147</v>
          </cell>
          <cell r="G456">
            <v>0</v>
          </cell>
        </row>
        <row r="457">
          <cell r="A457" t="str">
            <v>3312#</v>
          </cell>
          <cell r="C457">
            <v>340</v>
          </cell>
          <cell r="G457">
            <v>17</v>
          </cell>
        </row>
        <row r="458">
          <cell r="A458" t="str">
            <v>3312#</v>
          </cell>
          <cell r="C458">
            <v>440</v>
          </cell>
          <cell r="G458">
            <v>17</v>
          </cell>
        </row>
        <row r="459">
          <cell r="A459">
            <v>3320</v>
          </cell>
          <cell r="C459">
            <v>140</v>
          </cell>
          <cell r="G459">
            <v>-19488.36</v>
          </cell>
        </row>
        <row r="460">
          <cell r="A460">
            <v>3320</v>
          </cell>
          <cell r="C460">
            <v>142</v>
          </cell>
          <cell r="G460">
            <v>-10956.23</v>
          </cell>
        </row>
        <row r="461">
          <cell r="A461">
            <v>3320</v>
          </cell>
          <cell r="C461">
            <v>147</v>
          </cell>
          <cell r="G461">
            <v>0</v>
          </cell>
        </row>
        <row r="462">
          <cell r="A462">
            <v>3320</v>
          </cell>
          <cell r="C462">
            <v>240</v>
          </cell>
          <cell r="G462">
            <v>-12443.82</v>
          </cell>
        </row>
        <row r="463">
          <cell r="A463">
            <v>3320</v>
          </cell>
          <cell r="C463">
            <v>340</v>
          </cell>
          <cell r="G463">
            <v>-4287.38</v>
          </cell>
        </row>
        <row r="464">
          <cell r="A464">
            <v>3320</v>
          </cell>
          <cell r="C464">
            <v>440</v>
          </cell>
          <cell r="G464">
            <v>-4701.58</v>
          </cell>
        </row>
        <row r="465">
          <cell r="A465" t="str">
            <v>3320#</v>
          </cell>
          <cell r="C465">
            <v>140</v>
          </cell>
          <cell r="G465">
            <v>88</v>
          </cell>
        </row>
        <row r="466">
          <cell r="A466" t="str">
            <v>3320#</v>
          </cell>
          <cell r="C466">
            <v>142</v>
          </cell>
          <cell r="G466">
            <v>52</v>
          </cell>
        </row>
        <row r="467">
          <cell r="A467" t="str">
            <v>3320#</v>
          </cell>
          <cell r="C467">
            <v>147</v>
          </cell>
          <cell r="G467">
            <v>0</v>
          </cell>
        </row>
        <row r="468">
          <cell r="A468" t="str">
            <v>3320#</v>
          </cell>
          <cell r="C468">
            <v>240</v>
          </cell>
          <cell r="G468">
            <v>71</v>
          </cell>
        </row>
        <row r="469">
          <cell r="A469" t="str">
            <v>3320#</v>
          </cell>
          <cell r="C469">
            <v>340</v>
          </cell>
          <cell r="G469">
            <v>24</v>
          </cell>
        </row>
        <row r="470">
          <cell r="A470" t="str">
            <v>3320#</v>
          </cell>
          <cell r="C470">
            <v>440</v>
          </cell>
          <cell r="G470">
            <v>22</v>
          </cell>
        </row>
        <row r="471">
          <cell r="A471">
            <v>3340</v>
          </cell>
          <cell r="C471">
            <v>140</v>
          </cell>
          <cell r="G471">
            <v>-39305.29</v>
          </cell>
        </row>
        <row r="472">
          <cell r="A472">
            <v>3340</v>
          </cell>
          <cell r="C472">
            <v>142</v>
          </cell>
          <cell r="G472">
            <v>-34555.339999999997</v>
          </cell>
        </row>
        <row r="473">
          <cell r="A473">
            <v>3340</v>
          </cell>
          <cell r="C473">
            <v>147</v>
          </cell>
          <cell r="G473">
            <v>-1768.43</v>
          </cell>
        </row>
        <row r="474">
          <cell r="A474">
            <v>3340</v>
          </cell>
          <cell r="C474">
            <v>150</v>
          </cell>
          <cell r="G474">
            <v>-20423.7</v>
          </cell>
        </row>
        <row r="475">
          <cell r="A475">
            <v>3340</v>
          </cell>
          <cell r="C475">
            <v>240</v>
          </cell>
          <cell r="G475">
            <v>-16718.919999999998</v>
          </cell>
        </row>
        <row r="476">
          <cell r="A476">
            <v>3340</v>
          </cell>
          <cell r="C476">
            <v>340</v>
          </cell>
          <cell r="G476">
            <v>-9599.08</v>
          </cell>
        </row>
        <row r="477">
          <cell r="A477">
            <v>3340</v>
          </cell>
          <cell r="C477">
            <v>440</v>
          </cell>
          <cell r="G477">
            <v>-72488.179999999993</v>
          </cell>
        </row>
        <row r="478">
          <cell r="A478" t="str">
            <v>3340#</v>
          </cell>
          <cell r="C478">
            <v>140</v>
          </cell>
          <cell r="G478">
            <v>214</v>
          </cell>
        </row>
        <row r="479">
          <cell r="A479" t="str">
            <v>3340#</v>
          </cell>
          <cell r="C479">
            <v>142</v>
          </cell>
          <cell r="G479">
            <v>107</v>
          </cell>
        </row>
        <row r="480">
          <cell r="A480" t="str">
            <v>3340#</v>
          </cell>
          <cell r="C480">
            <v>147</v>
          </cell>
          <cell r="G480">
            <v>7</v>
          </cell>
        </row>
        <row r="481">
          <cell r="A481" t="str">
            <v>3340#</v>
          </cell>
          <cell r="C481">
            <v>150</v>
          </cell>
          <cell r="G481">
            <v>54</v>
          </cell>
        </row>
        <row r="482">
          <cell r="A482" t="str">
            <v>3340#</v>
          </cell>
          <cell r="C482">
            <v>240</v>
          </cell>
          <cell r="G482">
            <v>146</v>
          </cell>
        </row>
        <row r="483">
          <cell r="A483" t="str">
            <v>3340#</v>
          </cell>
          <cell r="C483">
            <v>340</v>
          </cell>
          <cell r="G483">
            <v>53</v>
          </cell>
        </row>
        <row r="484">
          <cell r="A484" t="str">
            <v>3340#</v>
          </cell>
          <cell r="C484">
            <v>440</v>
          </cell>
          <cell r="G484">
            <v>349</v>
          </cell>
        </row>
        <row r="485">
          <cell r="A485">
            <v>3390</v>
          </cell>
          <cell r="C485">
            <v>140</v>
          </cell>
          <cell r="G485">
            <v>-66042.600000000006</v>
          </cell>
        </row>
        <row r="486">
          <cell r="A486">
            <v>3390</v>
          </cell>
          <cell r="C486">
            <v>142</v>
          </cell>
          <cell r="G486">
            <v>-12396.67</v>
          </cell>
        </row>
        <row r="487">
          <cell r="A487">
            <v>3390</v>
          </cell>
          <cell r="C487">
            <v>147</v>
          </cell>
          <cell r="G487">
            <v>-594.16999999999996</v>
          </cell>
        </row>
        <row r="488">
          <cell r="A488">
            <v>3390</v>
          </cell>
          <cell r="C488">
            <v>240</v>
          </cell>
          <cell r="G488">
            <v>-8304.67</v>
          </cell>
        </row>
        <row r="489">
          <cell r="A489">
            <v>3390</v>
          </cell>
          <cell r="C489">
            <v>340</v>
          </cell>
          <cell r="G489">
            <v>-13873.79</v>
          </cell>
        </row>
        <row r="490">
          <cell r="A490">
            <v>3390</v>
          </cell>
          <cell r="C490">
            <v>440</v>
          </cell>
          <cell r="G490">
            <v>-6687.51</v>
          </cell>
        </row>
        <row r="491">
          <cell r="A491" t="str">
            <v>3390#</v>
          </cell>
          <cell r="C491">
            <v>140</v>
          </cell>
          <cell r="G491">
            <v>198</v>
          </cell>
        </row>
        <row r="492">
          <cell r="A492" t="str">
            <v>3390#</v>
          </cell>
          <cell r="C492">
            <v>142</v>
          </cell>
          <cell r="G492">
            <v>27</v>
          </cell>
        </row>
        <row r="493">
          <cell r="A493" t="str">
            <v>3390#</v>
          </cell>
          <cell r="C493">
            <v>147</v>
          </cell>
          <cell r="G493">
            <v>2</v>
          </cell>
        </row>
        <row r="494">
          <cell r="A494" t="str">
            <v>3390#</v>
          </cell>
          <cell r="C494">
            <v>240</v>
          </cell>
          <cell r="G494">
            <v>46</v>
          </cell>
        </row>
        <row r="495">
          <cell r="A495" t="str">
            <v>3390#</v>
          </cell>
          <cell r="C495">
            <v>340</v>
          </cell>
          <cell r="G495">
            <v>53</v>
          </cell>
        </row>
        <row r="496">
          <cell r="A496" t="str">
            <v>3390#</v>
          </cell>
          <cell r="C496">
            <v>440</v>
          </cell>
          <cell r="G496">
            <v>17</v>
          </cell>
        </row>
        <row r="497">
          <cell r="A497">
            <v>3400</v>
          </cell>
          <cell r="C497">
            <v>140</v>
          </cell>
          <cell r="G497">
            <v>-87646.13</v>
          </cell>
        </row>
        <row r="498">
          <cell r="A498">
            <v>3400</v>
          </cell>
          <cell r="C498">
            <v>142</v>
          </cell>
          <cell r="G498">
            <v>-23593.69</v>
          </cell>
        </row>
        <row r="499">
          <cell r="A499">
            <v>3400</v>
          </cell>
          <cell r="C499">
            <v>147</v>
          </cell>
          <cell r="G499">
            <v>0</v>
          </cell>
        </row>
        <row r="500">
          <cell r="A500">
            <v>3400</v>
          </cell>
          <cell r="C500">
            <v>240</v>
          </cell>
          <cell r="G500">
            <v>-49599.66</v>
          </cell>
        </row>
        <row r="501">
          <cell r="A501">
            <v>3400</v>
          </cell>
          <cell r="C501">
            <v>340</v>
          </cell>
          <cell r="G501">
            <v>-29193.87</v>
          </cell>
        </row>
        <row r="502">
          <cell r="A502">
            <v>3400</v>
          </cell>
          <cell r="C502">
            <v>440</v>
          </cell>
          <cell r="G502">
            <v>-20209.810000000001</v>
          </cell>
        </row>
        <row r="503">
          <cell r="A503" t="str">
            <v>3400#</v>
          </cell>
          <cell r="C503">
            <v>140</v>
          </cell>
          <cell r="G503">
            <v>679</v>
          </cell>
        </row>
        <row r="504">
          <cell r="A504" t="str">
            <v>3400#</v>
          </cell>
          <cell r="C504">
            <v>142</v>
          </cell>
          <cell r="G504">
            <v>178</v>
          </cell>
        </row>
        <row r="505">
          <cell r="A505" t="str">
            <v>3400#</v>
          </cell>
          <cell r="C505">
            <v>147</v>
          </cell>
          <cell r="G505">
            <v>0</v>
          </cell>
        </row>
        <row r="506">
          <cell r="A506" t="str">
            <v>3400#</v>
          </cell>
          <cell r="C506">
            <v>240</v>
          </cell>
          <cell r="G506">
            <v>365</v>
          </cell>
        </row>
        <row r="507">
          <cell r="A507" t="str">
            <v>3400#</v>
          </cell>
          <cell r="C507">
            <v>340</v>
          </cell>
          <cell r="G507">
            <v>240</v>
          </cell>
        </row>
        <row r="508">
          <cell r="A508" t="str">
            <v>3400#</v>
          </cell>
          <cell r="C508">
            <v>440</v>
          </cell>
          <cell r="G508">
            <v>158</v>
          </cell>
        </row>
        <row r="509">
          <cell r="A509">
            <v>3410</v>
          </cell>
          <cell r="C509">
            <v>140</v>
          </cell>
          <cell r="G509">
            <v>-5408.01</v>
          </cell>
        </row>
        <row r="510">
          <cell r="A510">
            <v>3410</v>
          </cell>
          <cell r="C510">
            <v>142</v>
          </cell>
          <cell r="G510">
            <v>-85</v>
          </cell>
        </row>
        <row r="511">
          <cell r="A511">
            <v>3410</v>
          </cell>
          <cell r="C511">
            <v>147</v>
          </cell>
          <cell r="G511">
            <v>0</v>
          </cell>
        </row>
        <row r="512">
          <cell r="A512">
            <v>3410</v>
          </cell>
          <cell r="C512">
            <v>440</v>
          </cell>
          <cell r="G512">
            <v>-1380.76</v>
          </cell>
        </row>
        <row r="513">
          <cell r="A513" t="str">
            <v>3410#</v>
          </cell>
          <cell r="C513">
            <v>140</v>
          </cell>
          <cell r="G513">
            <v>320</v>
          </cell>
        </row>
        <row r="514">
          <cell r="A514" t="str">
            <v>3410#</v>
          </cell>
          <cell r="C514">
            <v>142</v>
          </cell>
          <cell r="G514">
            <v>5</v>
          </cell>
        </row>
        <row r="515">
          <cell r="A515" t="str">
            <v>3410#</v>
          </cell>
          <cell r="C515">
            <v>147</v>
          </cell>
          <cell r="G515">
            <v>0</v>
          </cell>
        </row>
        <row r="516">
          <cell r="A516" t="str">
            <v>3410#</v>
          </cell>
          <cell r="C516">
            <v>440</v>
          </cell>
          <cell r="G516">
            <v>131</v>
          </cell>
        </row>
        <row r="517">
          <cell r="A517">
            <v>3430</v>
          </cell>
          <cell r="C517">
            <v>140</v>
          </cell>
          <cell r="G517">
            <v>47.65</v>
          </cell>
        </row>
        <row r="518">
          <cell r="A518">
            <v>3430</v>
          </cell>
          <cell r="C518">
            <v>142</v>
          </cell>
          <cell r="G518">
            <v>-3282.25</v>
          </cell>
        </row>
        <row r="519">
          <cell r="A519">
            <v>3430</v>
          </cell>
          <cell r="C519">
            <v>240</v>
          </cell>
          <cell r="G519">
            <v>-4281.5200000000004</v>
          </cell>
        </row>
        <row r="520">
          <cell r="A520">
            <v>3430</v>
          </cell>
          <cell r="C520">
            <v>340</v>
          </cell>
          <cell r="G520">
            <v>-3258.4</v>
          </cell>
        </row>
        <row r="521">
          <cell r="A521">
            <v>3430</v>
          </cell>
          <cell r="C521">
            <v>440</v>
          </cell>
          <cell r="G521">
            <v>-816.27</v>
          </cell>
        </row>
        <row r="522">
          <cell r="A522" t="str">
            <v>3430#</v>
          </cell>
          <cell r="C522">
            <v>140</v>
          </cell>
          <cell r="G522">
            <v>29</v>
          </cell>
        </row>
        <row r="523">
          <cell r="A523" t="str">
            <v>3430#</v>
          </cell>
          <cell r="C523">
            <v>142</v>
          </cell>
          <cell r="G523">
            <v>147</v>
          </cell>
        </row>
        <row r="524">
          <cell r="A524" t="str">
            <v>3430#</v>
          </cell>
          <cell r="C524">
            <v>240</v>
          </cell>
          <cell r="G524">
            <v>112</v>
          </cell>
        </row>
        <row r="525">
          <cell r="A525" t="str">
            <v>3430#</v>
          </cell>
          <cell r="C525">
            <v>340</v>
          </cell>
          <cell r="G525">
            <v>43</v>
          </cell>
        </row>
        <row r="526">
          <cell r="A526" t="str">
            <v>3430#</v>
          </cell>
          <cell r="C526">
            <v>440</v>
          </cell>
          <cell r="G526">
            <v>103</v>
          </cell>
        </row>
        <row r="527">
          <cell r="A527">
            <v>3160</v>
          </cell>
          <cell r="C527">
            <v>130</v>
          </cell>
          <cell r="G527">
            <v>0</v>
          </cell>
        </row>
        <row r="528">
          <cell r="A528">
            <v>3160</v>
          </cell>
          <cell r="C528">
            <v>230</v>
          </cell>
          <cell r="G528">
            <v>0</v>
          </cell>
        </row>
        <row r="529">
          <cell r="A529">
            <v>3160</v>
          </cell>
          <cell r="C529">
            <v>330</v>
          </cell>
          <cell r="G529">
            <v>0</v>
          </cell>
        </row>
        <row r="530">
          <cell r="A530">
            <v>3465</v>
          </cell>
          <cell r="C530">
            <v>130</v>
          </cell>
          <cell r="G530">
            <v>-109823.95</v>
          </cell>
        </row>
        <row r="531">
          <cell r="A531">
            <v>3465</v>
          </cell>
          <cell r="C531">
            <v>230</v>
          </cell>
          <cell r="G531">
            <v>-151596.68</v>
          </cell>
        </row>
        <row r="532">
          <cell r="A532">
            <v>3465</v>
          </cell>
          <cell r="C532">
            <v>330</v>
          </cell>
          <cell r="G532">
            <v>-42116.85</v>
          </cell>
        </row>
        <row r="533">
          <cell r="A533">
            <v>3465</v>
          </cell>
          <cell r="C533">
            <v>430</v>
          </cell>
          <cell r="G533">
            <v>-18153.53</v>
          </cell>
        </row>
        <row r="534">
          <cell r="A534">
            <v>3465</v>
          </cell>
          <cell r="C534">
            <v>935</v>
          </cell>
          <cell r="G534">
            <v>-143765.69</v>
          </cell>
        </row>
        <row r="535">
          <cell r="A535">
            <v>3465</v>
          </cell>
          <cell r="C535">
            <v>936</v>
          </cell>
          <cell r="G535">
            <v>-64896.11</v>
          </cell>
        </row>
        <row r="536">
          <cell r="A536">
            <v>3466</v>
          </cell>
          <cell r="C536">
            <v>130</v>
          </cell>
          <cell r="G536">
            <v>-265426.92</v>
          </cell>
        </row>
        <row r="537">
          <cell r="A537">
            <v>3466</v>
          </cell>
          <cell r="C537">
            <v>230</v>
          </cell>
          <cell r="G537">
            <v>-144708.13</v>
          </cell>
        </row>
        <row r="538">
          <cell r="A538">
            <v>3466</v>
          </cell>
          <cell r="C538">
            <v>330</v>
          </cell>
          <cell r="G538">
            <v>-24187.42</v>
          </cell>
        </row>
        <row r="539">
          <cell r="A539">
            <v>3466</v>
          </cell>
          <cell r="C539">
            <v>430</v>
          </cell>
          <cell r="G539">
            <v>-1589.36</v>
          </cell>
        </row>
        <row r="540">
          <cell r="A540">
            <v>3466</v>
          </cell>
          <cell r="C540">
            <v>935</v>
          </cell>
          <cell r="G540">
            <v>-8158</v>
          </cell>
        </row>
        <row r="541">
          <cell r="A541">
            <v>3466</v>
          </cell>
          <cell r="C541">
            <v>936</v>
          </cell>
          <cell r="G541">
            <v>-3011</v>
          </cell>
        </row>
        <row r="542">
          <cell r="A542">
            <v>3467</v>
          </cell>
          <cell r="C542">
            <v>130</v>
          </cell>
          <cell r="G542">
            <v>-88252.88</v>
          </cell>
        </row>
        <row r="543">
          <cell r="A543">
            <v>3467</v>
          </cell>
          <cell r="C543">
            <v>230</v>
          </cell>
          <cell r="G543">
            <v>-228.8</v>
          </cell>
        </row>
        <row r="544">
          <cell r="A544">
            <v>3467</v>
          </cell>
          <cell r="C544">
            <v>330</v>
          </cell>
          <cell r="G544">
            <v>0</v>
          </cell>
        </row>
        <row r="545">
          <cell r="A545">
            <v>3467</v>
          </cell>
          <cell r="C545">
            <v>935</v>
          </cell>
          <cell r="G545">
            <v>-10821.78</v>
          </cell>
        </row>
        <row r="546">
          <cell r="A546">
            <v>3467</v>
          </cell>
          <cell r="C546">
            <v>936</v>
          </cell>
          <cell r="G546">
            <v>-1156.0999999999999</v>
          </cell>
        </row>
        <row r="547">
          <cell r="A547">
            <v>3468</v>
          </cell>
          <cell r="C547">
            <v>130</v>
          </cell>
          <cell r="G547">
            <v>-93886.22</v>
          </cell>
        </row>
        <row r="548">
          <cell r="A548">
            <v>3468</v>
          </cell>
          <cell r="C548">
            <v>230</v>
          </cell>
          <cell r="G548">
            <v>-41682.129999999997</v>
          </cell>
        </row>
        <row r="549">
          <cell r="A549">
            <v>3468</v>
          </cell>
          <cell r="C549">
            <v>330</v>
          </cell>
          <cell r="G549">
            <v>-791.56</v>
          </cell>
        </row>
        <row r="550">
          <cell r="A550">
            <v>3468</v>
          </cell>
          <cell r="C550">
            <v>430</v>
          </cell>
          <cell r="G550">
            <v>-55.5</v>
          </cell>
        </row>
        <row r="551">
          <cell r="A551">
            <v>3475</v>
          </cell>
          <cell r="C551">
            <v>130</v>
          </cell>
          <cell r="G551">
            <v>-135560.22</v>
          </cell>
        </row>
        <row r="552">
          <cell r="A552">
            <v>3475</v>
          </cell>
          <cell r="C552">
            <v>132</v>
          </cell>
          <cell r="G552">
            <v>-8415</v>
          </cell>
        </row>
        <row r="553">
          <cell r="A553">
            <v>3475</v>
          </cell>
          <cell r="C553">
            <v>230</v>
          </cell>
          <cell r="G553">
            <v>-42488.800000000003</v>
          </cell>
        </row>
        <row r="554">
          <cell r="A554">
            <v>3475</v>
          </cell>
          <cell r="C554">
            <v>330</v>
          </cell>
          <cell r="G554">
            <v>-31127.58</v>
          </cell>
        </row>
        <row r="555">
          <cell r="A555">
            <v>3475</v>
          </cell>
          <cell r="C555">
            <v>430</v>
          </cell>
          <cell r="G555">
            <v>-28929.21</v>
          </cell>
        </row>
        <row r="556">
          <cell r="A556">
            <v>3480</v>
          </cell>
          <cell r="C556">
            <v>130</v>
          </cell>
          <cell r="G556">
            <v>-15773.15</v>
          </cell>
        </row>
        <row r="557">
          <cell r="A557">
            <v>3480</v>
          </cell>
          <cell r="C557">
            <v>230</v>
          </cell>
          <cell r="G557">
            <v>-6806.37</v>
          </cell>
        </row>
        <row r="558">
          <cell r="A558">
            <v>3480</v>
          </cell>
          <cell r="C558">
            <v>330</v>
          </cell>
          <cell r="G558">
            <v>-3802.33</v>
          </cell>
        </row>
        <row r="559">
          <cell r="A559">
            <v>3480</v>
          </cell>
          <cell r="C559">
            <v>430</v>
          </cell>
          <cell r="G559">
            <v>-791.01</v>
          </cell>
        </row>
        <row r="560">
          <cell r="A560">
            <v>3481</v>
          </cell>
          <cell r="C560">
            <v>130</v>
          </cell>
          <cell r="G560">
            <v>-3248.75</v>
          </cell>
        </row>
        <row r="561">
          <cell r="A561">
            <v>3481</v>
          </cell>
          <cell r="C561">
            <v>230</v>
          </cell>
          <cell r="G561">
            <v>-130</v>
          </cell>
        </row>
        <row r="562">
          <cell r="A562">
            <v>3481</v>
          </cell>
          <cell r="C562">
            <v>330</v>
          </cell>
          <cell r="G562">
            <v>-313.5</v>
          </cell>
        </row>
        <row r="563">
          <cell r="A563">
            <v>3481</v>
          </cell>
          <cell r="C563">
            <v>430</v>
          </cell>
          <cell r="G563">
            <v>-438.21</v>
          </cell>
        </row>
        <row r="564">
          <cell r="A564">
            <v>3482</v>
          </cell>
          <cell r="C564">
            <v>130</v>
          </cell>
          <cell r="G564">
            <v>-1833.5</v>
          </cell>
        </row>
        <row r="565">
          <cell r="A565">
            <v>3482</v>
          </cell>
          <cell r="C565">
            <v>230</v>
          </cell>
          <cell r="G565">
            <v>-392</v>
          </cell>
        </row>
        <row r="566">
          <cell r="A566">
            <v>3482</v>
          </cell>
          <cell r="C566">
            <v>330</v>
          </cell>
          <cell r="G566">
            <v>-2339.44</v>
          </cell>
        </row>
        <row r="567">
          <cell r="A567">
            <v>3482</v>
          </cell>
          <cell r="C567">
            <v>430</v>
          </cell>
          <cell r="G567">
            <v>-2957.72</v>
          </cell>
        </row>
        <row r="568">
          <cell r="A568">
            <v>3495</v>
          </cell>
          <cell r="C568">
            <v>130</v>
          </cell>
          <cell r="G568">
            <v>0</v>
          </cell>
        </row>
        <row r="569">
          <cell r="A569">
            <v>3500</v>
          </cell>
          <cell r="C569">
            <v>130</v>
          </cell>
          <cell r="G569">
            <v>-68821</v>
          </cell>
        </row>
        <row r="570">
          <cell r="A570">
            <v>3500</v>
          </cell>
          <cell r="C570">
            <v>132</v>
          </cell>
          <cell r="G570">
            <v>-5505</v>
          </cell>
        </row>
        <row r="571">
          <cell r="A571">
            <v>3500</v>
          </cell>
          <cell r="C571">
            <v>230</v>
          </cell>
          <cell r="G571">
            <v>-38951.9</v>
          </cell>
        </row>
        <row r="572">
          <cell r="A572">
            <v>3500</v>
          </cell>
          <cell r="C572">
            <v>330</v>
          </cell>
          <cell r="G572">
            <v>-12482.47</v>
          </cell>
        </row>
        <row r="573">
          <cell r="A573">
            <v>3500</v>
          </cell>
          <cell r="C573">
            <v>430</v>
          </cell>
          <cell r="G573">
            <v>-24113.22</v>
          </cell>
        </row>
        <row r="574">
          <cell r="A574">
            <v>3505</v>
          </cell>
          <cell r="C574">
            <v>130</v>
          </cell>
          <cell r="G574">
            <v>-47192.47</v>
          </cell>
        </row>
        <row r="575">
          <cell r="A575">
            <v>3505</v>
          </cell>
          <cell r="C575">
            <v>132</v>
          </cell>
          <cell r="G575">
            <v>-3322</v>
          </cell>
        </row>
        <row r="576">
          <cell r="A576">
            <v>3505</v>
          </cell>
          <cell r="C576">
            <v>230</v>
          </cell>
          <cell r="G576">
            <v>-10435.5</v>
          </cell>
        </row>
        <row r="577">
          <cell r="A577">
            <v>3505</v>
          </cell>
          <cell r="C577">
            <v>330</v>
          </cell>
          <cell r="G577">
            <v>-10657.54</v>
          </cell>
        </row>
        <row r="578">
          <cell r="A578">
            <v>3505</v>
          </cell>
          <cell r="C578">
            <v>430</v>
          </cell>
          <cell r="G578">
            <v>-157939.72</v>
          </cell>
        </row>
        <row r="579">
          <cell r="A579">
            <v>3505</v>
          </cell>
          <cell r="C579">
            <v>935</v>
          </cell>
          <cell r="G579">
            <v>-18030.599999999999</v>
          </cell>
        </row>
        <row r="580">
          <cell r="A580">
            <v>3505</v>
          </cell>
          <cell r="C580">
            <v>936</v>
          </cell>
          <cell r="G580">
            <v>0</v>
          </cell>
        </row>
        <row r="581">
          <cell r="A581">
            <v>3510</v>
          </cell>
          <cell r="C581">
            <v>130</v>
          </cell>
          <cell r="G581">
            <v>0</v>
          </cell>
        </row>
        <row r="582">
          <cell r="A582">
            <v>4290</v>
          </cell>
          <cell r="C582">
            <v>100</v>
          </cell>
          <cell r="G582">
            <v>-10015.32</v>
          </cell>
        </row>
        <row r="583">
          <cell r="A583" t="str">
            <v>4076R</v>
          </cell>
          <cell r="C583">
            <v>100</v>
          </cell>
          <cell r="G583">
            <v>2209.46</v>
          </cell>
        </row>
        <row r="584">
          <cell r="A584" t="str">
            <v>4076R</v>
          </cell>
          <cell r="C584">
            <v>110</v>
          </cell>
          <cell r="G584">
            <v>86421.35</v>
          </cell>
        </row>
        <row r="585">
          <cell r="A585" t="str">
            <v>4076R</v>
          </cell>
          <cell r="C585">
            <v>200</v>
          </cell>
          <cell r="G585">
            <v>1921.18</v>
          </cell>
        </row>
        <row r="586">
          <cell r="A586" t="str">
            <v>4076RR</v>
          </cell>
          <cell r="C586">
            <v>110</v>
          </cell>
          <cell r="G586">
            <v>-588.85</v>
          </cell>
        </row>
        <row r="587">
          <cell r="A587" t="str">
            <v>4082r</v>
          </cell>
          <cell r="C587">
            <v>112</v>
          </cell>
          <cell r="G587">
            <v>428643.52</v>
          </cell>
        </row>
        <row r="588">
          <cell r="A588" t="str">
            <v>4090R</v>
          </cell>
          <cell r="C588">
            <v>100</v>
          </cell>
          <cell r="G588">
            <v>25990.53</v>
          </cell>
        </row>
        <row r="589">
          <cell r="A589" t="str">
            <v>4090R</v>
          </cell>
          <cell r="C589">
            <v>110</v>
          </cell>
          <cell r="G589">
            <v>52305.55</v>
          </cell>
        </row>
        <row r="590">
          <cell r="A590" t="str">
            <v>4090R</v>
          </cell>
          <cell r="C590">
            <v>200</v>
          </cell>
          <cell r="G590">
            <v>48670.76</v>
          </cell>
        </row>
        <row r="591">
          <cell r="A591" t="str">
            <v>4090RR</v>
          </cell>
          <cell r="C591">
            <v>110</v>
          </cell>
          <cell r="G591">
            <v>-599.41999999999996</v>
          </cell>
        </row>
        <row r="592">
          <cell r="A592" t="str">
            <v>4095R</v>
          </cell>
          <cell r="C592">
            <v>100</v>
          </cell>
          <cell r="G592">
            <v>4630.8100000000004</v>
          </cell>
        </row>
        <row r="593">
          <cell r="A593" t="str">
            <v>4095R</v>
          </cell>
          <cell r="C593">
            <v>110</v>
          </cell>
          <cell r="G593">
            <v>-1.67</v>
          </cell>
        </row>
        <row r="594">
          <cell r="A594" t="str">
            <v>4095R</v>
          </cell>
          <cell r="C594">
            <v>200</v>
          </cell>
          <cell r="G594">
            <v>23415</v>
          </cell>
        </row>
        <row r="595">
          <cell r="A595" t="str">
            <v>4095R</v>
          </cell>
          <cell r="C595">
            <v>210</v>
          </cell>
          <cell r="G595">
            <v>-393.75</v>
          </cell>
        </row>
        <row r="596">
          <cell r="A596" t="str">
            <v>4095RR</v>
          </cell>
          <cell r="C596">
            <v>110</v>
          </cell>
          <cell r="G596">
            <v>0</v>
          </cell>
        </row>
        <row r="597">
          <cell r="A597" t="str">
            <v>4105R</v>
          </cell>
          <cell r="C597">
            <v>100</v>
          </cell>
          <cell r="G597">
            <v>6841.03</v>
          </cell>
        </row>
        <row r="598">
          <cell r="A598" t="str">
            <v>4105R</v>
          </cell>
          <cell r="C598">
            <v>110</v>
          </cell>
          <cell r="G598">
            <v>-2460.6799999999998</v>
          </cell>
        </row>
        <row r="599">
          <cell r="A599" t="str">
            <v>4105R</v>
          </cell>
          <cell r="C599">
            <v>200</v>
          </cell>
          <cell r="G599">
            <v>18066.009999999998</v>
          </cell>
        </row>
        <row r="600">
          <cell r="A600" t="str">
            <v>4105R</v>
          </cell>
          <cell r="C600">
            <v>210</v>
          </cell>
          <cell r="G600">
            <v>48498.68</v>
          </cell>
        </row>
        <row r="601">
          <cell r="A601" t="str">
            <v>4105RR</v>
          </cell>
          <cell r="C601">
            <v>110</v>
          </cell>
          <cell r="G601">
            <v>-609.6</v>
          </cell>
        </row>
        <row r="602">
          <cell r="A602" t="str">
            <v>4002R</v>
          </cell>
          <cell r="C602">
            <v>100</v>
          </cell>
          <cell r="G602">
            <v>1391.39</v>
          </cell>
        </row>
        <row r="603">
          <cell r="A603" t="str">
            <v>4002R</v>
          </cell>
          <cell r="C603">
            <v>110</v>
          </cell>
          <cell r="G603">
            <v>30512.73</v>
          </cell>
        </row>
        <row r="604">
          <cell r="A604" t="str">
            <v>4002R</v>
          </cell>
          <cell r="C604">
            <v>200</v>
          </cell>
          <cell r="G604">
            <v>1433.74</v>
          </cell>
        </row>
        <row r="605">
          <cell r="A605" t="str">
            <v>4002R</v>
          </cell>
          <cell r="C605">
            <v>210</v>
          </cell>
          <cell r="G605">
            <v>0</v>
          </cell>
        </row>
        <row r="606">
          <cell r="A606" t="str">
            <v>4002RR</v>
          </cell>
          <cell r="C606">
            <v>110</v>
          </cell>
          <cell r="G606">
            <v>-331.97</v>
          </cell>
        </row>
        <row r="607">
          <cell r="A607" t="str">
            <v>4002RR</v>
          </cell>
          <cell r="C607">
            <v>210</v>
          </cell>
          <cell r="G607">
            <v>0</v>
          </cell>
        </row>
        <row r="608">
          <cell r="A608" t="str">
            <v>4004R</v>
          </cell>
          <cell r="C608">
            <v>100</v>
          </cell>
          <cell r="G608">
            <v>2388.08</v>
          </cell>
        </row>
        <row r="609">
          <cell r="A609" t="str">
            <v>4004R</v>
          </cell>
          <cell r="C609">
            <v>110</v>
          </cell>
          <cell r="G609">
            <v>178.69</v>
          </cell>
        </row>
        <row r="610">
          <cell r="A610" t="str">
            <v>4004R</v>
          </cell>
          <cell r="C610">
            <v>200</v>
          </cell>
          <cell r="G610">
            <v>2107.5</v>
          </cell>
        </row>
        <row r="611">
          <cell r="A611" t="str">
            <v>4004R</v>
          </cell>
          <cell r="C611">
            <v>210</v>
          </cell>
          <cell r="G611">
            <v>34412.660000000003</v>
          </cell>
        </row>
        <row r="612">
          <cell r="A612" t="str">
            <v>4004RR</v>
          </cell>
          <cell r="C612">
            <v>210</v>
          </cell>
          <cell r="G612">
            <v>-337.83</v>
          </cell>
        </row>
        <row r="613">
          <cell r="A613" t="str">
            <v>4006R</v>
          </cell>
          <cell r="C613">
            <v>100</v>
          </cell>
          <cell r="G613">
            <v>1536.26</v>
          </cell>
        </row>
        <row r="614">
          <cell r="A614" t="str">
            <v>4006R</v>
          </cell>
          <cell r="C614">
            <v>110</v>
          </cell>
          <cell r="G614">
            <v>-325</v>
          </cell>
        </row>
        <row r="615">
          <cell r="A615" t="str">
            <v>4006R</v>
          </cell>
          <cell r="C615">
            <v>200</v>
          </cell>
          <cell r="G615">
            <v>263.55</v>
          </cell>
        </row>
        <row r="616">
          <cell r="A616" t="str">
            <v>4006R</v>
          </cell>
          <cell r="C616">
            <v>210</v>
          </cell>
          <cell r="G616">
            <v>0</v>
          </cell>
        </row>
        <row r="617">
          <cell r="A617" t="str">
            <v>4006RR</v>
          </cell>
          <cell r="C617">
            <v>110</v>
          </cell>
          <cell r="G617">
            <v>0</v>
          </cell>
        </row>
        <row r="618">
          <cell r="A618" t="str">
            <v>4006RR</v>
          </cell>
          <cell r="C618">
            <v>210</v>
          </cell>
          <cell r="G618">
            <v>0</v>
          </cell>
        </row>
        <row r="619">
          <cell r="A619" t="str">
            <v>4008R</v>
          </cell>
          <cell r="C619">
            <v>100</v>
          </cell>
          <cell r="G619">
            <v>80.64</v>
          </cell>
        </row>
        <row r="620">
          <cell r="A620" t="str">
            <v>4008R</v>
          </cell>
          <cell r="C620">
            <v>200</v>
          </cell>
          <cell r="G620">
            <v>0</v>
          </cell>
        </row>
        <row r="621">
          <cell r="A621" t="str">
            <v>4008R</v>
          </cell>
          <cell r="C621">
            <v>210</v>
          </cell>
          <cell r="G621">
            <v>0</v>
          </cell>
        </row>
        <row r="622">
          <cell r="A622" t="str">
            <v>4008RR</v>
          </cell>
          <cell r="C622">
            <v>210</v>
          </cell>
          <cell r="G622">
            <v>0</v>
          </cell>
        </row>
        <row r="623">
          <cell r="A623" t="str">
            <v>4009R</v>
          </cell>
          <cell r="C623">
            <v>100</v>
          </cell>
          <cell r="G623">
            <v>0</v>
          </cell>
        </row>
        <row r="624">
          <cell r="A624" t="str">
            <v>4010R</v>
          </cell>
          <cell r="C624">
            <v>100</v>
          </cell>
          <cell r="G624">
            <v>103</v>
          </cell>
        </row>
        <row r="625">
          <cell r="A625" t="str">
            <v>4010R</v>
          </cell>
          <cell r="C625">
            <v>110</v>
          </cell>
          <cell r="G625">
            <v>0</v>
          </cell>
        </row>
        <row r="626">
          <cell r="A626" t="str">
            <v>4010RR</v>
          </cell>
          <cell r="C626">
            <v>110</v>
          </cell>
          <cell r="G626">
            <v>0</v>
          </cell>
        </row>
        <row r="627">
          <cell r="A627" t="str">
            <v>4039R</v>
          </cell>
          <cell r="C627">
            <v>112</v>
          </cell>
          <cell r="G627">
            <v>0</v>
          </cell>
        </row>
        <row r="628">
          <cell r="A628" t="str">
            <v>4040R</v>
          </cell>
          <cell r="C628">
            <v>112</v>
          </cell>
          <cell r="G628">
            <v>207420.7</v>
          </cell>
        </row>
        <row r="629">
          <cell r="A629" t="str">
            <v>4040RR</v>
          </cell>
          <cell r="C629">
            <v>112</v>
          </cell>
          <cell r="G629">
            <v>-10121.74</v>
          </cell>
        </row>
        <row r="630">
          <cell r="A630" t="str">
            <v>4042R</v>
          </cell>
          <cell r="C630">
            <v>112</v>
          </cell>
          <cell r="G630">
            <v>256367.99</v>
          </cell>
        </row>
        <row r="631">
          <cell r="A631" t="str">
            <v>4042RR</v>
          </cell>
          <cell r="C631">
            <v>112</v>
          </cell>
          <cell r="G631">
            <v>-11775.39</v>
          </cell>
        </row>
        <row r="632">
          <cell r="A632" t="str">
            <v>4049R</v>
          </cell>
          <cell r="C632">
            <v>112</v>
          </cell>
          <cell r="G632">
            <v>187206.65</v>
          </cell>
        </row>
        <row r="633">
          <cell r="A633" t="str">
            <v>4049RR</v>
          </cell>
          <cell r="C633">
            <v>112</v>
          </cell>
          <cell r="G633">
            <v>-10925.22</v>
          </cell>
        </row>
        <row r="634">
          <cell r="A634" t="str">
            <v>4050R</v>
          </cell>
          <cell r="C634">
            <v>112</v>
          </cell>
          <cell r="G634">
            <v>0</v>
          </cell>
        </row>
        <row r="635">
          <cell r="A635" t="str">
            <v>4050RR</v>
          </cell>
          <cell r="C635">
            <v>112</v>
          </cell>
          <cell r="G635">
            <v>0</v>
          </cell>
        </row>
        <row r="636">
          <cell r="A636" t="str">
            <v>4051R</v>
          </cell>
          <cell r="C636">
            <v>112</v>
          </cell>
          <cell r="G636">
            <v>0</v>
          </cell>
        </row>
        <row r="637">
          <cell r="A637" t="str">
            <v>4051RR</v>
          </cell>
          <cell r="C637">
            <v>112</v>
          </cell>
          <cell r="G637">
            <v>0</v>
          </cell>
        </row>
        <row r="638">
          <cell r="A638" t="str">
            <v>4052R</v>
          </cell>
          <cell r="C638">
            <v>112</v>
          </cell>
          <cell r="G638">
            <v>0</v>
          </cell>
        </row>
        <row r="639">
          <cell r="A639" t="str">
            <v>4052RR</v>
          </cell>
          <cell r="C639">
            <v>112</v>
          </cell>
          <cell r="G639">
            <v>0</v>
          </cell>
        </row>
        <row r="640">
          <cell r="A640" t="str">
            <v>4054R</v>
          </cell>
          <cell r="C640">
            <v>112</v>
          </cell>
          <cell r="G640">
            <v>80059.09</v>
          </cell>
        </row>
        <row r="641">
          <cell r="A641" t="str">
            <v>4054RR</v>
          </cell>
          <cell r="C641">
            <v>112</v>
          </cell>
          <cell r="G641">
            <v>-8513.0400000000009</v>
          </cell>
        </row>
        <row r="642">
          <cell r="A642">
            <v>4060</v>
          </cell>
          <cell r="C642">
            <v>110</v>
          </cell>
          <cell r="G642">
            <v>6781.62</v>
          </cell>
        </row>
        <row r="643">
          <cell r="A643">
            <v>4060</v>
          </cell>
          <cell r="C643">
            <v>210</v>
          </cell>
          <cell r="G643">
            <v>13466.5</v>
          </cell>
        </row>
        <row r="644">
          <cell r="A644" t="str">
            <v>4061R</v>
          </cell>
          <cell r="C644">
            <v>112</v>
          </cell>
          <cell r="G644">
            <v>567724.54</v>
          </cell>
        </row>
        <row r="645">
          <cell r="A645" t="str">
            <v>4061RR</v>
          </cell>
          <cell r="C645">
            <v>112</v>
          </cell>
          <cell r="G645">
            <v>0</v>
          </cell>
        </row>
        <row r="646">
          <cell r="A646" t="str">
            <v>4063R</v>
          </cell>
          <cell r="C646">
            <v>112</v>
          </cell>
          <cell r="G646">
            <v>0</v>
          </cell>
        </row>
        <row r="647">
          <cell r="A647" t="str">
            <v>4070R</v>
          </cell>
          <cell r="C647">
            <v>112</v>
          </cell>
          <cell r="G647">
            <v>452574.64</v>
          </cell>
        </row>
        <row r="648">
          <cell r="A648" t="str">
            <v>4070RR</v>
          </cell>
          <cell r="C648">
            <v>112</v>
          </cell>
          <cell r="G648">
            <v>-3549.89</v>
          </cell>
        </row>
        <row r="649">
          <cell r="A649" t="str">
            <v>4071R</v>
          </cell>
          <cell r="C649">
            <v>112</v>
          </cell>
          <cell r="G649">
            <v>0</v>
          </cell>
        </row>
        <row r="650">
          <cell r="A650" t="str">
            <v>4074R</v>
          </cell>
          <cell r="C650">
            <v>112</v>
          </cell>
          <cell r="G650">
            <v>420447.39</v>
          </cell>
        </row>
        <row r="651">
          <cell r="A651" t="str">
            <v>4075R</v>
          </cell>
          <cell r="C651">
            <v>100</v>
          </cell>
          <cell r="G651">
            <v>949.14</v>
          </cell>
        </row>
        <row r="652">
          <cell r="A652" t="str">
            <v>4075R</v>
          </cell>
          <cell r="C652">
            <v>200</v>
          </cell>
          <cell r="G652">
            <v>3178.82</v>
          </cell>
        </row>
        <row r="653">
          <cell r="A653" t="str">
            <v>4080R</v>
          </cell>
          <cell r="C653">
            <v>100</v>
          </cell>
          <cell r="G653">
            <v>3228.98</v>
          </cell>
        </row>
        <row r="654">
          <cell r="A654" t="str">
            <v>4080R</v>
          </cell>
          <cell r="C654">
            <v>200</v>
          </cell>
          <cell r="G654">
            <v>3352.55</v>
          </cell>
        </row>
        <row r="655">
          <cell r="A655" t="str">
            <v>4080R</v>
          </cell>
          <cell r="C655">
            <v>210</v>
          </cell>
          <cell r="G655">
            <v>73931.570000000007</v>
          </cell>
        </row>
        <row r="656">
          <cell r="A656" t="str">
            <v>4080RR</v>
          </cell>
          <cell r="C656">
            <v>210</v>
          </cell>
          <cell r="G656">
            <v>-546.87</v>
          </cell>
        </row>
        <row r="657">
          <cell r="A657" t="str">
            <v>4083R</v>
          </cell>
          <cell r="C657">
            <v>100</v>
          </cell>
          <cell r="G657">
            <v>611.14</v>
          </cell>
        </row>
        <row r="658">
          <cell r="A658" t="str">
            <v>4083R</v>
          </cell>
          <cell r="C658">
            <v>110</v>
          </cell>
          <cell r="G658">
            <v>36832.269999999997</v>
          </cell>
        </row>
        <row r="659">
          <cell r="A659" t="str">
            <v>4083R</v>
          </cell>
          <cell r="C659">
            <v>200</v>
          </cell>
          <cell r="G659">
            <v>309</v>
          </cell>
        </row>
        <row r="660">
          <cell r="A660" t="str">
            <v>4083R</v>
          </cell>
          <cell r="C660">
            <v>210</v>
          </cell>
          <cell r="G660">
            <v>0</v>
          </cell>
        </row>
        <row r="661">
          <cell r="A661" t="str">
            <v>4083RR</v>
          </cell>
          <cell r="C661">
            <v>110</v>
          </cell>
          <cell r="G661">
            <v>-382.81</v>
          </cell>
        </row>
        <row r="662">
          <cell r="A662" t="str">
            <v>4083RR</v>
          </cell>
          <cell r="C662">
            <v>210</v>
          </cell>
          <cell r="G662">
            <v>0</v>
          </cell>
        </row>
        <row r="663">
          <cell r="A663" t="str">
            <v>4085R</v>
          </cell>
          <cell r="C663">
            <v>100</v>
          </cell>
          <cell r="G663">
            <v>22366.32</v>
          </cell>
        </row>
        <row r="664">
          <cell r="A664" t="str">
            <v>4085R</v>
          </cell>
          <cell r="C664">
            <v>110</v>
          </cell>
          <cell r="G664">
            <v>52709.74</v>
          </cell>
        </row>
        <row r="665">
          <cell r="A665" t="str">
            <v>4085R</v>
          </cell>
          <cell r="C665">
            <v>200</v>
          </cell>
          <cell r="G665">
            <v>5820.3</v>
          </cell>
        </row>
        <row r="666">
          <cell r="A666" t="str">
            <v>4085R</v>
          </cell>
          <cell r="C666">
            <v>210</v>
          </cell>
          <cell r="G666">
            <v>79361.539999999994</v>
          </cell>
        </row>
        <row r="667">
          <cell r="A667" t="str">
            <v>4085RR</v>
          </cell>
          <cell r="C667">
            <v>110</v>
          </cell>
          <cell r="G667">
            <v>-359.86</v>
          </cell>
        </row>
        <row r="668">
          <cell r="A668" t="str">
            <v>4085RR</v>
          </cell>
          <cell r="C668">
            <v>210</v>
          </cell>
          <cell r="G668">
            <v>-738.86</v>
          </cell>
        </row>
        <row r="669">
          <cell r="A669" t="str">
            <v>4087R</v>
          </cell>
          <cell r="C669">
            <v>100</v>
          </cell>
          <cell r="G669">
            <v>11747.1</v>
          </cell>
        </row>
        <row r="670">
          <cell r="A670" t="str">
            <v>4087R</v>
          </cell>
          <cell r="C670">
            <v>110</v>
          </cell>
          <cell r="G670">
            <v>68881.16</v>
          </cell>
        </row>
        <row r="671">
          <cell r="A671" t="str">
            <v>4087R</v>
          </cell>
          <cell r="C671">
            <v>200</v>
          </cell>
          <cell r="G671">
            <v>3326.05</v>
          </cell>
        </row>
        <row r="672">
          <cell r="A672" t="str">
            <v>4087RR</v>
          </cell>
          <cell r="C672">
            <v>110</v>
          </cell>
          <cell r="G672">
            <v>-414.78</v>
          </cell>
        </row>
        <row r="673">
          <cell r="A673" t="str">
            <v>4088R</v>
          </cell>
          <cell r="C673">
            <v>100</v>
          </cell>
          <cell r="G673">
            <v>0</v>
          </cell>
        </row>
        <row r="674">
          <cell r="A674" t="str">
            <v>4088R</v>
          </cell>
          <cell r="C674">
            <v>200</v>
          </cell>
          <cell r="G674">
            <v>1794.62</v>
          </cell>
        </row>
        <row r="675">
          <cell r="A675" t="str">
            <v>4088R</v>
          </cell>
          <cell r="C675">
            <v>210</v>
          </cell>
          <cell r="G675">
            <v>0</v>
          </cell>
        </row>
        <row r="676">
          <cell r="A676" t="str">
            <v>4088RR</v>
          </cell>
          <cell r="C676">
            <v>210</v>
          </cell>
          <cell r="G676">
            <v>0</v>
          </cell>
        </row>
        <row r="677">
          <cell r="A677">
            <v>4143</v>
          </cell>
          <cell r="C677">
            <v>120</v>
          </cell>
          <cell r="G677">
            <v>0</v>
          </cell>
        </row>
        <row r="678">
          <cell r="A678">
            <v>4143</v>
          </cell>
          <cell r="C678">
            <v>220</v>
          </cell>
          <cell r="G678">
            <v>0</v>
          </cell>
        </row>
        <row r="679">
          <cell r="A679">
            <v>4147</v>
          </cell>
          <cell r="C679">
            <v>100</v>
          </cell>
          <cell r="G679">
            <v>61550</v>
          </cell>
        </row>
        <row r="680">
          <cell r="A680">
            <v>4147</v>
          </cell>
          <cell r="C680">
            <v>200</v>
          </cell>
          <cell r="G680">
            <v>119650</v>
          </cell>
        </row>
        <row r="681">
          <cell r="A681">
            <v>4148</v>
          </cell>
          <cell r="C681">
            <v>100</v>
          </cell>
          <cell r="G681">
            <v>21943.21</v>
          </cell>
        </row>
        <row r="682">
          <cell r="A682">
            <v>4148</v>
          </cell>
          <cell r="C682">
            <v>200</v>
          </cell>
          <cell r="G682">
            <v>26207.06</v>
          </cell>
        </row>
        <row r="683">
          <cell r="A683">
            <v>4149</v>
          </cell>
          <cell r="C683">
            <v>100</v>
          </cell>
          <cell r="G683">
            <v>30047.93</v>
          </cell>
        </row>
        <row r="684">
          <cell r="A684">
            <v>4149</v>
          </cell>
          <cell r="C684">
            <v>200</v>
          </cell>
          <cell r="G684">
            <v>34449.589999999997</v>
          </cell>
        </row>
        <row r="685">
          <cell r="A685">
            <v>4205</v>
          </cell>
          <cell r="C685">
            <v>121</v>
          </cell>
          <cell r="G685">
            <v>114244.5</v>
          </cell>
        </row>
        <row r="686">
          <cell r="A686">
            <v>4205</v>
          </cell>
          <cell r="C686">
            <v>220</v>
          </cell>
          <cell r="G686">
            <v>23826.34</v>
          </cell>
        </row>
        <row r="687">
          <cell r="A687">
            <v>4206</v>
          </cell>
          <cell r="C687">
            <v>121</v>
          </cell>
          <cell r="G687">
            <v>787384.89</v>
          </cell>
        </row>
        <row r="688">
          <cell r="A688">
            <v>4206</v>
          </cell>
          <cell r="C688">
            <v>220</v>
          </cell>
          <cell r="G688">
            <v>601043.97</v>
          </cell>
        </row>
        <row r="689">
          <cell r="A689">
            <v>4209</v>
          </cell>
          <cell r="C689">
            <v>120</v>
          </cell>
          <cell r="G689">
            <v>1024231.26</v>
          </cell>
        </row>
        <row r="690">
          <cell r="A690">
            <v>4209</v>
          </cell>
          <cell r="C690">
            <v>121</v>
          </cell>
          <cell r="G690">
            <v>869.56</v>
          </cell>
        </row>
        <row r="691">
          <cell r="A691">
            <v>4209</v>
          </cell>
          <cell r="C691">
            <v>122</v>
          </cell>
          <cell r="G691">
            <v>879198.6</v>
          </cell>
        </row>
        <row r="692">
          <cell r="A692">
            <v>4209</v>
          </cell>
          <cell r="C692">
            <v>220</v>
          </cell>
          <cell r="G692">
            <v>259753.66</v>
          </cell>
        </row>
        <row r="693">
          <cell r="A693">
            <v>4210</v>
          </cell>
          <cell r="C693">
            <v>220</v>
          </cell>
          <cell r="G693">
            <v>869.57</v>
          </cell>
        </row>
        <row r="694">
          <cell r="A694">
            <v>4211</v>
          </cell>
          <cell r="C694">
            <v>120</v>
          </cell>
          <cell r="G694">
            <v>-250</v>
          </cell>
        </row>
        <row r="695">
          <cell r="A695">
            <v>4211</v>
          </cell>
          <cell r="C695">
            <v>122</v>
          </cell>
          <cell r="G695">
            <v>0</v>
          </cell>
        </row>
        <row r="696">
          <cell r="A696">
            <v>4211</v>
          </cell>
          <cell r="C696">
            <v>220</v>
          </cell>
          <cell r="G696">
            <v>33961.93</v>
          </cell>
        </row>
        <row r="697">
          <cell r="A697">
            <v>4230</v>
          </cell>
          <cell r="C697">
            <v>120</v>
          </cell>
          <cell r="G697">
            <v>217680.96</v>
          </cell>
        </row>
        <row r="698">
          <cell r="A698">
            <v>4230</v>
          </cell>
          <cell r="C698">
            <v>122</v>
          </cell>
          <cell r="G698">
            <v>14799.49</v>
          </cell>
        </row>
        <row r="699">
          <cell r="A699">
            <v>4230</v>
          </cell>
          <cell r="C699">
            <v>220</v>
          </cell>
          <cell r="G699">
            <v>23312.18</v>
          </cell>
        </row>
        <row r="700">
          <cell r="A700">
            <v>4232</v>
          </cell>
          <cell r="C700">
            <v>220</v>
          </cell>
          <cell r="G700">
            <v>0</v>
          </cell>
        </row>
        <row r="701">
          <cell r="A701">
            <v>4300</v>
          </cell>
          <cell r="C701">
            <v>140</v>
          </cell>
          <cell r="G701">
            <v>39373.5</v>
          </cell>
        </row>
        <row r="702">
          <cell r="A702">
            <v>4300</v>
          </cell>
          <cell r="C702">
            <v>142</v>
          </cell>
          <cell r="G702">
            <v>6940.59</v>
          </cell>
        </row>
        <row r="703">
          <cell r="A703">
            <v>4300</v>
          </cell>
          <cell r="C703">
            <v>147</v>
          </cell>
          <cell r="G703">
            <v>58</v>
          </cell>
        </row>
        <row r="704">
          <cell r="A704">
            <v>4300</v>
          </cell>
          <cell r="C704">
            <v>150</v>
          </cell>
          <cell r="G704">
            <v>154.83000000000001</v>
          </cell>
        </row>
        <row r="705">
          <cell r="A705">
            <v>4300</v>
          </cell>
          <cell r="C705">
            <v>240</v>
          </cell>
          <cell r="G705">
            <v>19332.37</v>
          </cell>
        </row>
        <row r="706">
          <cell r="A706">
            <v>4300</v>
          </cell>
          <cell r="C706">
            <v>340</v>
          </cell>
          <cell r="G706">
            <v>13596.83</v>
          </cell>
        </row>
        <row r="707">
          <cell r="A707">
            <v>4300</v>
          </cell>
          <cell r="C707">
            <v>440</v>
          </cell>
          <cell r="G707">
            <v>10314.74</v>
          </cell>
        </row>
        <row r="708">
          <cell r="A708">
            <v>4301</v>
          </cell>
          <cell r="C708">
            <v>140</v>
          </cell>
          <cell r="G708">
            <v>5620.55</v>
          </cell>
        </row>
        <row r="709">
          <cell r="A709">
            <v>4301</v>
          </cell>
          <cell r="C709">
            <v>142</v>
          </cell>
          <cell r="G709">
            <v>4869.05</v>
          </cell>
        </row>
        <row r="710">
          <cell r="A710">
            <v>4301</v>
          </cell>
          <cell r="C710">
            <v>240</v>
          </cell>
          <cell r="G710">
            <v>2027.64</v>
          </cell>
        </row>
        <row r="711">
          <cell r="A711">
            <v>4301</v>
          </cell>
          <cell r="C711">
            <v>340</v>
          </cell>
          <cell r="G711">
            <v>1153.3</v>
          </cell>
        </row>
        <row r="712">
          <cell r="A712">
            <v>4301</v>
          </cell>
          <cell r="C712">
            <v>440</v>
          </cell>
          <cell r="G712">
            <v>848.37</v>
          </cell>
        </row>
        <row r="713">
          <cell r="A713">
            <v>4302</v>
          </cell>
          <cell r="C713">
            <v>140</v>
          </cell>
          <cell r="G713">
            <v>2072.1799999999998</v>
          </cell>
        </row>
        <row r="714">
          <cell r="A714">
            <v>4302</v>
          </cell>
          <cell r="C714">
            <v>142</v>
          </cell>
          <cell r="G714">
            <v>0</v>
          </cell>
        </row>
        <row r="715">
          <cell r="A715">
            <v>4302</v>
          </cell>
          <cell r="C715">
            <v>147</v>
          </cell>
          <cell r="G715">
            <v>32.1</v>
          </cell>
        </row>
        <row r="716">
          <cell r="A716">
            <v>4302</v>
          </cell>
          <cell r="C716">
            <v>240</v>
          </cell>
          <cell r="G716">
            <v>292.76</v>
          </cell>
        </row>
        <row r="717">
          <cell r="A717">
            <v>4302</v>
          </cell>
          <cell r="C717">
            <v>340</v>
          </cell>
          <cell r="G717">
            <v>240.3</v>
          </cell>
        </row>
        <row r="718">
          <cell r="A718">
            <v>4302</v>
          </cell>
          <cell r="C718">
            <v>440</v>
          </cell>
          <cell r="G718">
            <v>286.89</v>
          </cell>
        </row>
        <row r="719">
          <cell r="A719">
            <v>4312</v>
          </cell>
          <cell r="C719">
            <v>140</v>
          </cell>
          <cell r="G719">
            <v>309.68</v>
          </cell>
        </row>
        <row r="720">
          <cell r="A720">
            <v>4312</v>
          </cell>
          <cell r="C720">
            <v>142</v>
          </cell>
          <cell r="G720">
            <v>179.02</v>
          </cell>
        </row>
        <row r="721">
          <cell r="A721">
            <v>4312</v>
          </cell>
          <cell r="C721">
            <v>147</v>
          </cell>
          <cell r="G721">
            <v>0</v>
          </cell>
        </row>
        <row r="722">
          <cell r="A722">
            <v>4312</v>
          </cell>
          <cell r="C722">
            <v>240</v>
          </cell>
          <cell r="G722">
            <v>424.67</v>
          </cell>
        </row>
        <row r="723">
          <cell r="A723">
            <v>4312</v>
          </cell>
          <cell r="C723">
            <v>340</v>
          </cell>
          <cell r="G723">
            <v>805.34</v>
          </cell>
        </row>
        <row r="724">
          <cell r="A724">
            <v>4312</v>
          </cell>
          <cell r="C724">
            <v>440</v>
          </cell>
          <cell r="G724">
            <v>1144.01</v>
          </cell>
        </row>
        <row r="725">
          <cell r="A725">
            <v>4320</v>
          </cell>
          <cell r="C725">
            <v>140</v>
          </cell>
          <cell r="G725">
            <v>6177.33</v>
          </cell>
        </row>
        <row r="726">
          <cell r="A726">
            <v>4320</v>
          </cell>
          <cell r="C726">
            <v>142</v>
          </cell>
          <cell r="G726">
            <v>2032.5</v>
          </cell>
        </row>
        <row r="727">
          <cell r="A727">
            <v>4320</v>
          </cell>
          <cell r="C727">
            <v>147</v>
          </cell>
          <cell r="G727">
            <v>0</v>
          </cell>
        </row>
        <row r="728">
          <cell r="A728">
            <v>4320</v>
          </cell>
          <cell r="C728">
            <v>240</v>
          </cell>
          <cell r="G728">
            <v>2577.69</v>
          </cell>
        </row>
        <row r="729">
          <cell r="A729">
            <v>4320</v>
          </cell>
          <cell r="C729">
            <v>340</v>
          </cell>
          <cell r="G729">
            <v>1077.3399999999999</v>
          </cell>
        </row>
        <row r="730">
          <cell r="A730">
            <v>4320</v>
          </cell>
          <cell r="C730">
            <v>440</v>
          </cell>
          <cell r="G730">
            <v>1532.43</v>
          </cell>
        </row>
        <row r="731">
          <cell r="A731">
            <v>4340</v>
          </cell>
          <cell r="C731">
            <v>140</v>
          </cell>
          <cell r="G731">
            <v>11644.77</v>
          </cell>
        </row>
        <row r="732">
          <cell r="A732">
            <v>4340</v>
          </cell>
          <cell r="C732">
            <v>142</v>
          </cell>
          <cell r="G732">
            <v>6356.06</v>
          </cell>
        </row>
        <row r="733">
          <cell r="A733">
            <v>4340</v>
          </cell>
          <cell r="C733">
            <v>147</v>
          </cell>
          <cell r="G733">
            <v>699.69</v>
          </cell>
        </row>
        <row r="734">
          <cell r="A734">
            <v>4340</v>
          </cell>
          <cell r="C734">
            <v>150</v>
          </cell>
          <cell r="G734">
            <v>248.16</v>
          </cell>
        </row>
        <row r="735">
          <cell r="A735">
            <v>4340</v>
          </cell>
          <cell r="C735">
            <v>240</v>
          </cell>
          <cell r="G735">
            <v>4963.3</v>
          </cell>
        </row>
        <row r="736">
          <cell r="A736">
            <v>4340</v>
          </cell>
          <cell r="C736">
            <v>340</v>
          </cell>
          <cell r="G736">
            <v>2754.13</v>
          </cell>
        </row>
        <row r="737">
          <cell r="A737">
            <v>4340</v>
          </cell>
          <cell r="C737">
            <v>440</v>
          </cell>
          <cell r="G737">
            <v>15229.71</v>
          </cell>
        </row>
        <row r="738">
          <cell r="A738">
            <v>4370</v>
          </cell>
          <cell r="C738">
            <v>140</v>
          </cell>
          <cell r="G738">
            <v>26310.41</v>
          </cell>
        </row>
        <row r="739">
          <cell r="A739">
            <v>4370</v>
          </cell>
          <cell r="C739">
            <v>142</v>
          </cell>
          <cell r="G739">
            <v>7639.66</v>
          </cell>
        </row>
        <row r="740">
          <cell r="A740">
            <v>4370</v>
          </cell>
          <cell r="C740">
            <v>147</v>
          </cell>
          <cell r="G740">
            <v>-1608.77</v>
          </cell>
        </row>
        <row r="741">
          <cell r="A741">
            <v>4370</v>
          </cell>
          <cell r="C741">
            <v>240</v>
          </cell>
          <cell r="G741">
            <v>2949.14</v>
          </cell>
        </row>
        <row r="742">
          <cell r="A742">
            <v>4370</v>
          </cell>
          <cell r="C742">
            <v>340</v>
          </cell>
          <cell r="G742">
            <v>1744.09</v>
          </cell>
        </row>
        <row r="743">
          <cell r="A743">
            <v>4370</v>
          </cell>
          <cell r="C743">
            <v>440</v>
          </cell>
          <cell r="G743">
            <v>9053.2999999999993</v>
          </cell>
        </row>
        <row r="744">
          <cell r="A744">
            <v>4390</v>
          </cell>
          <cell r="C744">
            <v>140</v>
          </cell>
          <cell r="G744">
            <v>56410.59</v>
          </cell>
        </row>
        <row r="745">
          <cell r="A745">
            <v>4390</v>
          </cell>
          <cell r="C745">
            <v>142</v>
          </cell>
          <cell r="G745">
            <v>10998.64</v>
          </cell>
        </row>
        <row r="746">
          <cell r="A746">
            <v>4390</v>
          </cell>
          <cell r="C746">
            <v>147</v>
          </cell>
          <cell r="G746">
            <v>582.64</v>
          </cell>
        </row>
        <row r="747">
          <cell r="A747">
            <v>4390</v>
          </cell>
          <cell r="C747">
            <v>240</v>
          </cell>
          <cell r="G747">
            <v>6315.3</v>
          </cell>
        </row>
        <row r="748">
          <cell r="A748">
            <v>4390</v>
          </cell>
          <cell r="C748">
            <v>340</v>
          </cell>
          <cell r="G748">
            <v>11305.18</v>
          </cell>
        </row>
        <row r="749">
          <cell r="A749">
            <v>4390</v>
          </cell>
          <cell r="C749">
            <v>440</v>
          </cell>
          <cell r="G749">
            <v>5568.36</v>
          </cell>
        </row>
        <row r="750">
          <cell r="A750">
            <v>4400</v>
          </cell>
          <cell r="C750">
            <v>140</v>
          </cell>
          <cell r="G750">
            <v>13683.28</v>
          </cell>
        </row>
        <row r="751">
          <cell r="A751">
            <v>4400</v>
          </cell>
          <cell r="C751">
            <v>142</v>
          </cell>
          <cell r="G751">
            <v>15342.01</v>
          </cell>
        </row>
        <row r="752">
          <cell r="A752">
            <v>4400</v>
          </cell>
          <cell r="C752">
            <v>147</v>
          </cell>
          <cell r="G752">
            <v>0</v>
          </cell>
        </row>
        <row r="753">
          <cell r="A753">
            <v>4400</v>
          </cell>
          <cell r="C753">
            <v>240</v>
          </cell>
          <cell r="G753">
            <v>13286.7</v>
          </cell>
        </row>
        <row r="754">
          <cell r="A754">
            <v>4400</v>
          </cell>
          <cell r="C754">
            <v>340</v>
          </cell>
          <cell r="G754">
            <v>13073.09</v>
          </cell>
        </row>
        <row r="755">
          <cell r="A755">
            <v>4400</v>
          </cell>
          <cell r="C755">
            <v>440</v>
          </cell>
          <cell r="G755">
            <v>15643.44</v>
          </cell>
        </row>
        <row r="756">
          <cell r="A756">
            <v>4410</v>
          </cell>
          <cell r="C756">
            <v>140</v>
          </cell>
          <cell r="G756">
            <v>8832.14</v>
          </cell>
        </row>
        <row r="757">
          <cell r="A757">
            <v>4410</v>
          </cell>
          <cell r="C757">
            <v>142</v>
          </cell>
          <cell r="G757">
            <v>243.18</v>
          </cell>
        </row>
        <row r="758">
          <cell r="A758">
            <v>4410</v>
          </cell>
          <cell r="C758">
            <v>147</v>
          </cell>
          <cell r="G758">
            <v>54.9</v>
          </cell>
        </row>
        <row r="759">
          <cell r="A759">
            <v>4410</v>
          </cell>
          <cell r="C759">
            <v>150</v>
          </cell>
          <cell r="G759">
            <v>919.28</v>
          </cell>
        </row>
        <row r="760">
          <cell r="A760">
            <v>4410</v>
          </cell>
          <cell r="C760">
            <v>240</v>
          </cell>
          <cell r="G760">
            <v>818.95</v>
          </cell>
        </row>
        <row r="761">
          <cell r="A761">
            <v>4410</v>
          </cell>
          <cell r="C761">
            <v>340</v>
          </cell>
          <cell r="G761">
            <v>-1389.2</v>
          </cell>
        </row>
        <row r="762">
          <cell r="A762">
            <v>4410</v>
          </cell>
          <cell r="C762">
            <v>440</v>
          </cell>
          <cell r="G762">
            <v>1918.54</v>
          </cell>
        </row>
        <row r="763">
          <cell r="A763" t="str">
            <v>9810M#</v>
          </cell>
          <cell r="C763">
            <v>140</v>
          </cell>
          <cell r="G763">
            <v>16</v>
          </cell>
        </row>
        <row r="764">
          <cell r="A764" t="str">
            <v>9810M#</v>
          </cell>
          <cell r="C764">
            <v>142</v>
          </cell>
          <cell r="G764">
            <v>8</v>
          </cell>
        </row>
        <row r="765">
          <cell r="A765" t="str">
            <v>9811M#</v>
          </cell>
          <cell r="C765">
            <v>240</v>
          </cell>
          <cell r="G765">
            <v>8</v>
          </cell>
        </row>
        <row r="766">
          <cell r="A766" t="str">
            <v>9811M#</v>
          </cell>
          <cell r="C766">
            <v>340</v>
          </cell>
          <cell r="G766">
            <v>8</v>
          </cell>
        </row>
        <row r="767">
          <cell r="A767" t="str">
            <v>9811M#</v>
          </cell>
          <cell r="C767">
            <v>440</v>
          </cell>
          <cell r="G767">
            <v>7</v>
          </cell>
        </row>
        <row r="768">
          <cell r="A768" t="str">
            <v>9812M#</v>
          </cell>
          <cell r="C768">
            <v>140</v>
          </cell>
          <cell r="G768">
            <v>1</v>
          </cell>
        </row>
        <row r="769">
          <cell r="A769" t="str">
            <v>9812M#</v>
          </cell>
          <cell r="C769">
            <v>142</v>
          </cell>
          <cell r="G769">
            <v>1</v>
          </cell>
        </row>
        <row r="770">
          <cell r="A770">
            <v>4465</v>
          </cell>
          <cell r="C770">
            <v>130</v>
          </cell>
          <cell r="G770">
            <v>89986.83</v>
          </cell>
        </row>
        <row r="771">
          <cell r="A771">
            <v>4465</v>
          </cell>
          <cell r="C771">
            <v>230</v>
          </cell>
          <cell r="G771">
            <v>124396.33</v>
          </cell>
        </row>
        <row r="772">
          <cell r="A772">
            <v>4465</v>
          </cell>
          <cell r="C772">
            <v>330</v>
          </cell>
          <cell r="G772">
            <v>35471.72</v>
          </cell>
        </row>
        <row r="773">
          <cell r="A773">
            <v>4465</v>
          </cell>
          <cell r="C773">
            <v>430</v>
          </cell>
          <cell r="G773">
            <v>14642.86</v>
          </cell>
        </row>
        <row r="774">
          <cell r="A774">
            <v>4465</v>
          </cell>
          <cell r="C774">
            <v>935</v>
          </cell>
          <cell r="G774">
            <v>85835.8</v>
          </cell>
        </row>
        <row r="775">
          <cell r="A775">
            <v>4465</v>
          </cell>
          <cell r="C775">
            <v>936</v>
          </cell>
          <cell r="G775">
            <v>36371.78</v>
          </cell>
        </row>
        <row r="776">
          <cell r="A776">
            <v>4466</v>
          </cell>
          <cell r="C776">
            <v>130</v>
          </cell>
          <cell r="G776">
            <v>235538.62</v>
          </cell>
        </row>
        <row r="777">
          <cell r="A777">
            <v>4466</v>
          </cell>
          <cell r="C777">
            <v>230</v>
          </cell>
          <cell r="G777">
            <v>123597.26</v>
          </cell>
        </row>
        <row r="778">
          <cell r="A778">
            <v>4466</v>
          </cell>
          <cell r="C778">
            <v>330</v>
          </cell>
          <cell r="G778">
            <v>20359.28</v>
          </cell>
        </row>
        <row r="779">
          <cell r="A779">
            <v>4466</v>
          </cell>
          <cell r="C779">
            <v>430</v>
          </cell>
          <cell r="G779">
            <v>1316.98</v>
          </cell>
        </row>
        <row r="780">
          <cell r="A780">
            <v>4466</v>
          </cell>
          <cell r="C780">
            <v>935</v>
          </cell>
          <cell r="G780">
            <v>4690.83</v>
          </cell>
        </row>
        <row r="781">
          <cell r="A781">
            <v>4466</v>
          </cell>
          <cell r="C781">
            <v>936</v>
          </cell>
          <cell r="G781">
            <v>1799.47</v>
          </cell>
        </row>
        <row r="782">
          <cell r="A782">
            <v>4467</v>
          </cell>
          <cell r="C782">
            <v>130</v>
          </cell>
          <cell r="G782">
            <v>68369.509999999995</v>
          </cell>
        </row>
        <row r="783">
          <cell r="A783">
            <v>4467</v>
          </cell>
          <cell r="C783">
            <v>230</v>
          </cell>
          <cell r="G783">
            <v>176.4</v>
          </cell>
        </row>
        <row r="784">
          <cell r="A784">
            <v>4467</v>
          </cell>
          <cell r="C784">
            <v>330</v>
          </cell>
          <cell r="G784">
            <v>0</v>
          </cell>
        </row>
        <row r="785">
          <cell r="A785">
            <v>4467</v>
          </cell>
          <cell r="C785">
            <v>935</v>
          </cell>
          <cell r="G785">
            <v>4291.8100000000004</v>
          </cell>
        </row>
        <row r="786">
          <cell r="A786">
            <v>4467</v>
          </cell>
          <cell r="C786">
            <v>936</v>
          </cell>
          <cell r="G786">
            <v>214.83</v>
          </cell>
        </row>
        <row r="787">
          <cell r="A787">
            <v>4468</v>
          </cell>
          <cell r="C787">
            <v>130</v>
          </cell>
          <cell r="G787">
            <v>78254.75</v>
          </cell>
        </row>
        <row r="788">
          <cell r="A788">
            <v>4468</v>
          </cell>
          <cell r="C788">
            <v>230</v>
          </cell>
          <cell r="G788">
            <v>32518.19</v>
          </cell>
        </row>
        <row r="789">
          <cell r="A789">
            <v>4468</v>
          </cell>
          <cell r="C789">
            <v>330</v>
          </cell>
          <cell r="G789">
            <v>637.64</v>
          </cell>
        </row>
        <row r="790">
          <cell r="A790">
            <v>4468</v>
          </cell>
          <cell r="C790">
            <v>430</v>
          </cell>
          <cell r="G790">
            <v>47.27</v>
          </cell>
        </row>
        <row r="791">
          <cell r="A791">
            <v>4475</v>
          </cell>
          <cell r="C791">
            <v>130</v>
          </cell>
          <cell r="G791">
            <v>96911.78</v>
          </cell>
        </row>
        <row r="792">
          <cell r="A792">
            <v>4475</v>
          </cell>
          <cell r="C792">
            <v>132</v>
          </cell>
          <cell r="G792">
            <v>6062</v>
          </cell>
        </row>
        <row r="793">
          <cell r="A793">
            <v>4475</v>
          </cell>
          <cell r="C793">
            <v>230</v>
          </cell>
          <cell r="G793">
            <v>29064.240000000002</v>
          </cell>
        </row>
        <row r="794">
          <cell r="A794">
            <v>4475</v>
          </cell>
          <cell r="C794">
            <v>330</v>
          </cell>
          <cell r="G794">
            <v>21564.68</v>
          </cell>
        </row>
        <row r="795">
          <cell r="A795">
            <v>4475</v>
          </cell>
          <cell r="C795">
            <v>430</v>
          </cell>
          <cell r="G795">
            <v>19520.61</v>
          </cell>
        </row>
        <row r="796">
          <cell r="A796">
            <v>4475</v>
          </cell>
          <cell r="C796">
            <v>935</v>
          </cell>
          <cell r="G796">
            <v>636.35</v>
          </cell>
        </row>
        <row r="797">
          <cell r="A797">
            <v>4475</v>
          </cell>
          <cell r="C797">
            <v>936</v>
          </cell>
          <cell r="G797">
            <v>164.31</v>
          </cell>
        </row>
        <row r="798">
          <cell r="A798">
            <v>4480</v>
          </cell>
          <cell r="C798">
            <v>130</v>
          </cell>
          <cell r="G798">
            <v>11816.37</v>
          </cell>
        </row>
        <row r="799">
          <cell r="A799">
            <v>4480</v>
          </cell>
          <cell r="C799">
            <v>230</v>
          </cell>
          <cell r="G799">
            <v>4972.5</v>
          </cell>
        </row>
        <row r="800">
          <cell r="A800">
            <v>4480</v>
          </cell>
          <cell r="C800">
            <v>330</v>
          </cell>
          <cell r="G800">
            <v>2833.25</v>
          </cell>
        </row>
        <row r="801">
          <cell r="A801">
            <v>4480</v>
          </cell>
          <cell r="C801">
            <v>430</v>
          </cell>
          <cell r="G801">
            <v>628.42999999999995</v>
          </cell>
        </row>
        <row r="802">
          <cell r="A802">
            <v>4481</v>
          </cell>
          <cell r="C802">
            <v>130</v>
          </cell>
          <cell r="G802">
            <v>2100.37</v>
          </cell>
        </row>
        <row r="803">
          <cell r="A803">
            <v>4481</v>
          </cell>
          <cell r="C803">
            <v>230</v>
          </cell>
          <cell r="G803">
            <v>68</v>
          </cell>
        </row>
        <row r="804">
          <cell r="A804">
            <v>4481</v>
          </cell>
          <cell r="C804">
            <v>330</v>
          </cell>
          <cell r="G804">
            <v>207.74</v>
          </cell>
        </row>
        <row r="805">
          <cell r="A805">
            <v>4481</v>
          </cell>
          <cell r="C805">
            <v>430</v>
          </cell>
          <cell r="G805">
            <v>261.89999999999998</v>
          </cell>
        </row>
        <row r="806">
          <cell r="A806">
            <v>4482</v>
          </cell>
          <cell r="C806">
            <v>130</v>
          </cell>
          <cell r="G806">
            <v>1026.6099999999999</v>
          </cell>
        </row>
        <row r="807">
          <cell r="A807">
            <v>4482</v>
          </cell>
          <cell r="C807">
            <v>230</v>
          </cell>
          <cell r="G807">
            <v>223.26</v>
          </cell>
        </row>
        <row r="808">
          <cell r="A808">
            <v>4482</v>
          </cell>
          <cell r="C808">
            <v>330</v>
          </cell>
          <cell r="G808">
            <v>1734.24</v>
          </cell>
        </row>
        <row r="809">
          <cell r="A809">
            <v>4482</v>
          </cell>
          <cell r="C809">
            <v>430</v>
          </cell>
          <cell r="G809">
            <v>1803</v>
          </cell>
        </row>
        <row r="810">
          <cell r="A810">
            <v>4495</v>
          </cell>
          <cell r="C810">
            <v>130</v>
          </cell>
          <cell r="G810">
            <v>0</v>
          </cell>
        </row>
        <row r="811">
          <cell r="A811">
            <v>4500</v>
          </cell>
          <cell r="C811">
            <v>130</v>
          </cell>
          <cell r="G811">
            <v>66275.600000000006</v>
          </cell>
        </row>
        <row r="812">
          <cell r="A812">
            <v>4500</v>
          </cell>
          <cell r="C812">
            <v>132</v>
          </cell>
          <cell r="G812">
            <v>5166</v>
          </cell>
        </row>
        <row r="813">
          <cell r="A813">
            <v>4500</v>
          </cell>
          <cell r="C813">
            <v>230</v>
          </cell>
          <cell r="G813">
            <v>36711.72</v>
          </cell>
        </row>
        <row r="814">
          <cell r="A814">
            <v>4500</v>
          </cell>
          <cell r="C814">
            <v>330</v>
          </cell>
          <cell r="G814">
            <v>11603.58</v>
          </cell>
        </row>
        <row r="815">
          <cell r="A815">
            <v>4500</v>
          </cell>
          <cell r="C815">
            <v>430</v>
          </cell>
          <cell r="G815">
            <v>22893.87</v>
          </cell>
        </row>
        <row r="816">
          <cell r="A816">
            <v>4505</v>
          </cell>
          <cell r="C816">
            <v>130</v>
          </cell>
          <cell r="G816">
            <v>39086.06</v>
          </cell>
        </row>
        <row r="817">
          <cell r="A817">
            <v>4505</v>
          </cell>
          <cell r="C817">
            <v>132</v>
          </cell>
          <cell r="G817">
            <v>2777</v>
          </cell>
        </row>
        <row r="818">
          <cell r="A818">
            <v>4505</v>
          </cell>
          <cell r="C818">
            <v>230</v>
          </cell>
          <cell r="G818">
            <v>8509.81</v>
          </cell>
        </row>
        <row r="819">
          <cell r="A819">
            <v>4505</v>
          </cell>
          <cell r="C819">
            <v>330</v>
          </cell>
          <cell r="G819">
            <v>9000.23</v>
          </cell>
        </row>
        <row r="820">
          <cell r="A820">
            <v>4505</v>
          </cell>
          <cell r="C820">
            <v>430</v>
          </cell>
          <cell r="G820">
            <v>141229.93</v>
          </cell>
        </row>
        <row r="821">
          <cell r="A821">
            <v>4505</v>
          </cell>
          <cell r="C821">
            <v>935</v>
          </cell>
          <cell r="G821">
            <v>10321.42</v>
          </cell>
        </row>
        <row r="822">
          <cell r="A822">
            <v>4505</v>
          </cell>
          <cell r="C822">
            <v>936</v>
          </cell>
          <cell r="G822">
            <v>0</v>
          </cell>
        </row>
        <row r="823">
          <cell r="A823">
            <v>4510</v>
          </cell>
          <cell r="C823">
            <v>130</v>
          </cell>
          <cell r="G823">
            <v>0</v>
          </cell>
        </row>
        <row r="824">
          <cell r="A824">
            <v>4530</v>
          </cell>
          <cell r="C824">
            <v>130</v>
          </cell>
          <cell r="G824">
            <v>3294.83</v>
          </cell>
        </row>
        <row r="825">
          <cell r="A825">
            <v>4530</v>
          </cell>
          <cell r="C825">
            <v>230</v>
          </cell>
          <cell r="G825">
            <v>1404.37</v>
          </cell>
        </row>
        <row r="826">
          <cell r="A826">
            <v>4530</v>
          </cell>
          <cell r="C826">
            <v>330</v>
          </cell>
          <cell r="G826">
            <v>3064.45</v>
          </cell>
        </row>
        <row r="827">
          <cell r="A827">
            <v>4530</v>
          </cell>
          <cell r="C827">
            <v>430</v>
          </cell>
          <cell r="G827">
            <v>-5455.19</v>
          </cell>
        </row>
        <row r="828">
          <cell r="A828">
            <v>4530</v>
          </cell>
          <cell r="C828">
            <v>935</v>
          </cell>
          <cell r="G828">
            <v>0</v>
          </cell>
        </row>
        <row r="829">
          <cell r="A829">
            <v>4530</v>
          </cell>
          <cell r="C829">
            <v>936</v>
          </cell>
          <cell r="G829">
            <v>0</v>
          </cell>
        </row>
        <row r="830">
          <cell r="A830">
            <v>4531</v>
          </cell>
          <cell r="C830">
            <v>130</v>
          </cell>
          <cell r="G830">
            <v>-273.08</v>
          </cell>
        </row>
        <row r="831">
          <cell r="A831">
            <v>4531</v>
          </cell>
          <cell r="C831">
            <v>230</v>
          </cell>
          <cell r="G831">
            <v>64.56</v>
          </cell>
        </row>
        <row r="832">
          <cell r="A832">
            <v>4531</v>
          </cell>
          <cell r="C832">
            <v>330</v>
          </cell>
          <cell r="G832">
            <v>7.22</v>
          </cell>
        </row>
        <row r="833">
          <cell r="A833">
            <v>4531</v>
          </cell>
          <cell r="C833">
            <v>430</v>
          </cell>
          <cell r="G833">
            <v>536.76</v>
          </cell>
        </row>
        <row r="834">
          <cell r="A834">
            <v>4531</v>
          </cell>
          <cell r="C834">
            <v>935</v>
          </cell>
          <cell r="G834">
            <v>5950.67</v>
          </cell>
        </row>
        <row r="835">
          <cell r="A835">
            <v>4531</v>
          </cell>
          <cell r="C835">
            <v>936</v>
          </cell>
          <cell r="G835">
            <v>129.84</v>
          </cell>
        </row>
        <row r="836">
          <cell r="A836">
            <v>7020</v>
          </cell>
          <cell r="C836">
            <v>110</v>
          </cell>
          <cell r="G836">
            <v>29136</v>
          </cell>
        </row>
        <row r="837">
          <cell r="A837">
            <v>7020</v>
          </cell>
          <cell r="C837">
            <v>112</v>
          </cell>
          <cell r="G837">
            <v>56964.43</v>
          </cell>
        </row>
        <row r="838">
          <cell r="A838">
            <v>7020</v>
          </cell>
          <cell r="C838">
            <v>120</v>
          </cell>
          <cell r="G838">
            <v>28360</v>
          </cell>
        </row>
        <row r="839">
          <cell r="A839">
            <v>7020</v>
          </cell>
          <cell r="C839">
            <v>121</v>
          </cell>
          <cell r="G839">
            <v>0</v>
          </cell>
        </row>
        <row r="840">
          <cell r="A840">
            <v>7020</v>
          </cell>
          <cell r="C840">
            <v>130</v>
          </cell>
          <cell r="G840">
            <v>5436.61</v>
          </cell>
        </row>
        <row r="841">
          <cell r="A841">
            <v>7020</v>
          </cell>
          <cell r="C841">
            <v>140</v>
          </cell>
          <cell r="G841">
            <v>5966.67</v>
          </cell>
        </row>
        <row r="842">
          <cell r="A842">
            <v>7020</v>
          </cell>
          <cell r="C842">
            <v>142</v>
          </cell>
          <cell r="G842">
            <v>-1358.33</v>
          </cell>
        </row>
        <row r="843">
          <cell r="A843">
            <v>7020</v>
          </cell>
          <cell r="C843">
            <v>147</v>
          </cell>
          <cell r="G843">
            <v>766.67</v>
          </cell>
        </row>
        <row r="844">
          <cell r="A844">
            <v>7020</v>
          </cell>
          <cell r="C844">
            <v>160</v>
          </cell>
          <cell r="G844">
            <v>23098.080000000002</v>
          </cell>
        </row>
        <row r="845">
          <cell r="A845">
            <v>7020</v>
          </cell>
          <cell r="C845">
            <v>162</v>
          </cell>
          <cell r="G845">
            <v>7399</v>
          </cell>
        </row>
        <row r="846">
          <cell r="A846">
            <v>7020</v>
          </cell>
          <cell r="C846">
            <v>210</v>
          </cell>
          <cell r="G846">
            <v>29300</v>
          </cell>
        </row>
        <row r="847">
          <cell r="A847">
            <v>7020</v>
          </cell>
          <cell r="C847">
            <v>220</v>
          </cell>
          <cell r="G847">
            <v>16925.25</v>
          </cell>
        </row>
        <row r="848">
          <cell r="A848">
            <v>7020</v>
          </cell>
          <cell r="C848">
            <v>230</v>
          </cell>
          <cell r="G848">
            <v>566.66999999999996</v>
          </cell>
        </row>
        <row r="849">
          <cell r="A849">
            <v>7020</v>
          </cell>
          <cell r="C849">
            <v>240</v>
          </cell>
          <cell r="G849">
            <v>1775.08</v>
          </cell>
        </row>
        <row r="850">
          <cell r="A850">
            <v>7020</v>
          </cell>
          <cell r="C850">
            <v>260</v>
          </cell>
          <cell r="G850">
            <v>21913</v>
          </cell>
        </row>
        <row r="851">
          <cell r="A851">
            <v>7020</v>
          </cell>
          <cell r="C851">
            <v>330</v>
          </cell>
          <cell r="G851">
            <v>283.33</v>
          </cell>
        </row>
        <row r="852">
          <cell r="A852">
            <v>7020</v>
          </cell>
          <cell r="C852">
            <v>340</v>
          </cell>
          <cell r="G852">
            <v>1775</v>
          </cell>
        </row>
        <row r="853">
          <cell r="A853">
            <v>7020</v>
          </cell>
          <cell r="C853">
            <v>430</v>
          </cell>
          <cell r="G853">
            <v>0</v>
          </cell>
        </row>
        <row r="854">
          <cell r="A854">
            <v>7020</v>
          </cell>
          <cell r="C854">
            <v>440</v>
          </cell>
          <cell r="G854">
            <v>2408.33</v>
          </cell>
        </row>
        <row r="855">
          <cell r="A855">
            <v>7020</v>
          </cell>
          <cell r="C855">
            <v>935</v>
          </cell>
          <cell r="G855">
            <v>0</v>
          </cell>
        </row>
        <row r="856">
          <cell r="A856">
            <v>7020</v>
          </cell>
          <cell r="C856">
            <v>936</v>
          </cell>
          <cell r="G856">
            <v>166.67</v>
          </cell>
        </row>
        <row r="857">
          <cell r="A857">
            <v>7030</v>
          </cell>
          <cell r="C857">
            <v>110</v>
          </cell>
          <cell r="G857">
            <v>438.32</v>
          </cell>
        </row>
        <row r="858">
          <cell r="A858">
            <v>7030</v>
          </cell>
          <cell r="C858">
            <v>112</v>
          </cell>
          <cell r="G858">
            <v>900</v>
          </cell>
        </row>
        <row r="859">
          <cell r="A859">
            <v>7030</v>
          </cell>
          <cell r="C859">
            <v>120</v>
          </cell>
          <cell r="G859">
            <v>800</v>
          </cell>
        </row>
        <row r="860">
          <cell r="A860">
            <v>7030</v>
          </cell>
          <cell r="C860">
            <v>121</v>
          </cell>
          <cell r="G860">
            <v>0</v>
          </cell>
        </row>
        <row r="861">
          <cell r="A861">
            <v>7030</v>
          </cell>
          <cell r="C861">
            <v>122</v>
          </cell>
          <cell r="G861">
            <v>0</v>
          </cell>
        </row>
        <row r="862">
          <cell r="A862">
            <v>7030</v>
          </cell>
          <cell r="C862">
            <v>210</v>
          </cell>
          <cell r="G862">
            <v>1200</v>
          </cell>
        </row>
        <row r="863">
          <cell r="A863">
            <v>7030</v>
          </cell>
          <cell r="C863">
            <v>220</v>
          </cell>
          <cell r="G863">
            <v>0</v>
          </cell>
        </row>
        <row r="864">
          <cell r="A864">
            <v>7040</v>
          </cell>
          <cell r="C864">
            <v>110</v>
          </cell>
          <cell r="G864">
            <v>11029.97</v>
          </cell>
        </row>
        <row r="865">
          <cell r="A865">
            <v>7040</v>
          </cell>
          <cell r="C865">
            <v>112</v>
          </cell>
          <cell r="G865">
            <v>20328.150000000001</v>
          </cell>
        </row>
        <row r="866">
          <cell r="A866">
            <v>7040</v>
          </cell>
          <cell r="C866">
            <v>120</v>
          </cell>
          <cell r="G866">
            <v>2670.43</v>
          </cell>
        </row>
        <row r="867">
          <cell r="A867">
            <v>7040</v>
          </cell>
          <cell r="C867">
            <v>121</v>
          </cell>
          <cell r="G867">
            <v>0</v>
          </cell>
        </row>
        <row r="868">
          <cell r="A868">
            <v>7040</v>
          </cell>
          <cell r="C868">
            <v>210</v>
          </cell>
          <cell r="G868">
            <v>3824.59</v>
          </cell>
        </row>
        <row r="869">
          <cell r="A869">
            <v>7040</v>
          </cell>
          <cell r="C869">
            <v>220</v>
          </cell>
          <cell r="G869">
            <v>2302.77</v>
          </cell>
        </row>
        <row r="870">
          <cell r="A870">
            <v>7060</v>
          </cell>
          <cell r="C870">
            <v>110</v>
          </cell>
          <cell r="G870">
            <v>12393.29</v>
          </cell>
        </row>
        <row r="871">
          <cell r="A871">
            <v>7060</v>
          </cell>
          <cell r="C871">
            <v>112</v>
          </cell>
          <cell r="G871">
            <v>3372.27</v>
          </cell>
        </row>
        <row r="872">
          <cell r="A872">
            <v>7060</v>
          </cell>
          <cell r="C872">
            <v>120</v>
          </cell>
          <cell r="G872">
            <v>-3382.05</v>
          </cell>
        </row>
        <row r="873">
          <cell r="A873">
            <v>7060</v>
          </cell>
          <cell r="C873">
            <v>121</v>
          </cell>
          <cell r="G873">
            <v>142.69999999999999</v>
          </cell>
        </row>
        <row r="874">
          <cell r="A874">
            <v>7060</v>
          </cell>
          <cell r="C874">
            <v>130</v>
          </cell>
          <cell r="G874">
            <v>27.68</v>
          </cell>
        </row>
        <row r="875">
          <cell r="A875">
            <v>7060</v>
          </cell>
          <cell r="C875">
            <v>140</v>
          </cell>
          <cell r="G875">
            <v>5437.98</v>
          </cell>
        </row>
        <row r="876">
          <cell r="A876">
            <v>7060</v>
          </cell>
          <cell r="C876">
            <v>142</v>
          </cell>
          <cell r="G876">
            <v>5431.74</v>
          </cell>
        </row>
        <row r="877">
          <cell r="A877">
            <v>7060</v>
          </cell>
          <cell r="C877">
            <v>147</v>
          </cell>
          <cell r="G877">
            <v>1296.77</v>
          </cell>
        </row>
        <row r="878">
          <cell r="A878">
            <v>7060</v>
          </cell>
          <cell r="C878">
            <v>210</v>
          </cell>
          <cell r="G878">
            <v>7293.36</v>
          </cell>
        </row>
        <row r="879">
          <cell r="A879">
            <v>7060</v>
          </cell>
          <cell r="C879">
            <v>220</v>
          </cell>
          <cell r="G879">
            <v>5970.99</v>
          </cell>
        </row>
        <row r="880">
          <cell r="A880">
            <v>7060</v>
          </cell>
          <cell r="C880">
            <v>230</v>
          </cell>
          <cell r="G880">
            <v>405.24</v>
          </cell>
        </row>
        <row r="881">
          <cell r="A881">
            <v>7060</v>
          </cell>
          <cell r="C881">
            <v>240</v>
          </cell>
          <cell r="G881">
            <v>1826.07</v>
          </cell>
        </row>
        <row r="882">
          <cell r="A882">
            <v>7060</v>
          </cell>
          <cell r="C882">
            <v>340</v>
          </cell>
          <cell r="G882">
            <v>1931.66</v>
          </cell>
        </row>
        <row r="883">
          <cell r="A883">
            <v>7060</v>
          </cell>
          <cell r="C883">
            <v>440</v>
          </cell>
          <cell r="G883">
            <v>6473.04</v>
          </cell>
        </row>
        <row r="884">
          <cell r="A884">
            <v>7060</v>
          </cell>
          <cell r="C884">
            <v>936</v>
          </cell>
          <cell r="G884">
            <v>0</v>
          </cell>
        </row>
        <row r="885">
          <cell r="A885">
            <v>7080</v>
          </cell>
          <cell r="C885">
            <v>110</v>
          </cell>
          <cell r="G885">
            <v>11463.08</v>
          </cell>
        </row>
        <row r="886">
          <cell r="A886">
            <v>7080</v>
          </cell>
          <cell r="C886">
            <v>112</v>
          </cell>
          <cell r="G886">
            <v>4102.54</v>
          </cell>
        </row>
        <row r="887">
          <cell r="A887">
            <v>7080</v>
          </cell>
          <cell r="C887">
            <v>120</v>
          </cell>
          <cell r="G887">
            <v>16177.28</v>
          </cell>
        </row>
        <row r="888">
          <cell r="A888">
            <v>7080</v>
          </cell>
          <cell r="C888">
            <v>121</v>
          </cell>
          <cell r="G888">
            <v>0</v>
          </cell>
        </row>
        <row r="889">
          <cell r="A889">
            <v>7080</v>
          </cell>
          <cell r="C889">
            <v>122</v>
          </cell>
          <cell r="G889">
            <v>2303</v>
          </cell>
        </row>
        <row r="890">
          <cell r="A890">
            <v>7080</v>
          </cell>
          <cell r="C890">
            <v>130</v>
          </cell>
          <cell r="G890">
            <v>741.08</v>
          </cell>
        </row>
        <row r="891">
          <cell r="A891">
            <v>7080</v>
          </cell>
          <cell r="C891">
            <v>140</v>
          </cell>
          <cell r="G891">
            <v>741.08</v>
          </cell>
        </row>
        <row r="892">
          <cell r="A892">
            <v>7080</v>
          </cell>
          <cell r="C892">
            <v>210</v>
          </cell>
          <cell r="G892">
            <v>8931.6200000000008</v>
          </cell>
        </row>
        <row r="893">
          <cell r="A893">
            <v>7080</v>
          </cell>
          <cell r="C893">
            <v>220</v>
          </cell>
          <cell r="G893">
            <v>5770.63</v>
          </cell>
        </row>
        <row r="894">
          <cell r="A894">
            <v>7080</v>
          </cell>
          <cell r="C894">
            <v>230</v>
          </cell>
          <cell r="G894">
            <v>242.16</v>
          </cell>
        </row>
        <row r="895">
          <cell r="A895">
            <v>7080</v>
          </cell>
          <cell r="C895">
            <v>240</v>
          </cell>
          <cell r="G895">
            <v>242.16</v>
          </cell>
        </row>
        <row r="896">
          <cell r="A896">
            <v>7080</v>
          </cell>
          <cell r="C896">
            <v>340</v>
          </cell>
          <cell r="G896">
            <v>108.97</v>
          </cell>
        </row>
        <row r="897">
          <cell r="A897">
            <v>7080</v>
          </cell>
          <cell r="C897">
            <v>440</v>
          </cell>
          <cell r="G897">
            <v>0</v>
          </cell>
        </row>
        <row r="898">
          <cell r="A898">
            <v>7080</v>
          </cell>
          <cell r="C898">
            <v>935</v>
          </cell>
          <cell r="G898">
            <v>185.27</v>
          </cell>
        </row>
        <row r="899">
          <cell r="A899">
            <v>7080</v>
          </cell>
          <cell r="C899">
            <v>936</v>
          </cell>
          <cell r="G899">
            <v>133.19</v>
          </cell>
        </row>
        <row r="900">
          <cell r="A900">
            <v>7000</v>
          </cell>
          <cell r="C900">
            <v>110</v>
          </cell>
          <cell r="G900">
            <v>18502.46</v>
          </cell>
        </row>
        <row r="901">
          <cell r="A901">
            <v>7000</v>
          </cell>
          <cell r="C901">
            <v>112</v>
          </cell>
          <cell r="G901">
            <v>14135.08</v>
          </cell>
        </row>
        <row r="902">
          <cell r="A902">
            <v>7000</v>
          </cell>
          <cell r="C902">
            <v>120</v>
          </cell>
          <cell r="G902">
            <v>13619.21</v>
          </cell>
        </row>
        <row r="903">
          <cell r="A903">
            <v>7000</v>
          </cell>
          <cell r="C903">
            <v>121</v>
          </cell>
          <cell r="G903">
            <v>8577.36</v>
          </cell>
        </row>
        <row r="904">
          <cell r="A904">
            <v>7000</v>
          </cell>
          <cell r="C904">
            <v>122</v>
          </cell>
          <cell r="G904">
            <v>9055</v>
          </cell>
        </row>
        <row r="905">
          <cell r="A905">
            <v>7000</v>
          </cell>
          <cell r="C905">
            <v>140</v>
          </cell>
          <cell r="G905">
            <v>0</v>
          </cell>
        </row>
        <row r="906">
          <cell r="A906">
            <v>7000</v>
          </cell>
          <cell r="C906">
            <v>160</v>
          </cell>
          <cell r="G906">
            <v>456.2</v>
          </cell>
        </row>
        <row r="907">
          <cell r="A907">
            <v>7000</v>
          </cell>
          <cell r="C907">
            <v>210</v>
          </cell>
          <cell r="G907">
            <v>18322.080000000002</v>
          </cell>
        </row>
        <row r="908">
          <cell r="A908">
            <v>7000</v>
          </cell>
          <cell r="C908">
            <v>220</v>
          </cell>
          <cell r="G908">
            <v>17689.43</v>
          </cell>
        </row>
        <row r="909">
          <cell r="A909">
            <v>7000</v>
          </cell>
          <cell r="C909">
            <v>260</v>
          </cell>
          <cell r="G909">
            <v>3079.14</v>
          </cell>
        </row>
        <row r="910">
          <cell r="A910">
            <v>7190</v>
          </cell>
          <cell r="C910">
            <v>110</v>
          </cell>
          <cell r="G910">
            <v>4402.57</v>
          </cell>
        </row>
        <row r="911">
          <cell r="A911">
            <v>7190</v>
          </cell>
          <cell r="C911">
            <v>112</v>
          </cell>
          <cell r="G911">
            <v>0</v>
          </cell>
        </row>
        <row r="912">
          <cell r="A912">
            <v>7190</v>
          </cell>
          <cell r="C912">
            <v>120</v>
          </cell>
          <cell r="G912">
            <v>0</v>
          </cell>
        </row>
        <row r="913">
          <cell r="A913">
            <v>7190</v>
          </cell>
          <cell r="C913">
            <v>121</v>
          </cell>
          <cell r="G913">
            <v>0</v>
          </cell>
        </row>
        <row r="914">
          <cell r="A914">
            <v>7190</v>
          </cell>
          <cell r="C914">
            <v>130</v>
          </cell>
          <cell r="G914">
            <v>38814.94</v>
          </cell>
        </row>
        <row r="915">
          <cell r="A915">
            <v>7190</v>
          </cell>
          <cell r="C915">
            <v>140</v>
          </cell>
          <cell r="G915">
            <v>49205.42</v>
          </cell>
        </row>
        <row r="916">
          <cell r="A916">
            <v>7190</v>
          </cell>
          <cell r="C916">
            <v>142</v>
          </cell>
          <cell r="G916">
            <v>16050.68</v>
          </cell>
        </row>
        <row r="917">
          <cell r="A917">
            <v>7190</v>
          </cell>
          <cell r="C917">
            <v>147</v>
          </cell>
          <cell r="G917">
            <v>165.53</v>
          </cell>
        </row>
        <row r="918">
          <cell r="A918">
            <v>7190</v>
          </cell>
          <cell r="C918">
            <v>150</v>
          </cell>
          <cell r="G918">
            <v>28274.84</v>
          </cell>
        </row>
        <row r="919">
          <cell r="A919">
            <v>7190</v>
          </cell>
          <cell r="C919">
            <v>160</v>
          </cell>
          <cell r="G919">
            <v>7529.92</v>
          </cell>
        </row>
        <row r="920">
          <cell r="A920">
            <v>7190</v>
          </cell>
          <cell r="C920">
            <v>162</v>
          </cell>
          <cell r="G920">
            <v>6666</v>
          </cell>
        </row>
        <row r="921">
          <cell r="A921">
            <v>7190</v>
          </cell>
          <cell r="C921">
            <v>210</v>
          </cell>
          <cell r="G921">
            <v>9266.6200000000008</v>
          </cell>
        </row>
        <row r="922">
          <cell r="A922">
            <v>7190</v>
          </cell>
          <cell r="C922">
            <v>220</v>
          </cell>
          <cell r="G922">
            <v>11215.04</v>
          </cell>
        </row>
        <row r="923">
          <cell r="A923">
            <v>7190</v>
          </cell>
          <cell r="C923">
            <v>230</v>
          </cell>
          <cell r="G923">
            <v>19914.8</v>
          </cell>
        </row>
        <row r="924">
          <cell r="A924">
            <v>7190</v>
          </cell>
          <cell r="C924">
            <v>240</v>
          </cell>
          <cell r="G924">
            <v>22849</v>
          </cell>
        </row>
        <row r="925">
          <cell r="A925">
            <v>7190</v>
          </cell>
          <cell r="C925">
            <v>260</v>
          </cell>
          <cell r="G925">
            <v>8118.59</v>
          </cell>
        </row>
        <row r="926">
          <cell r="A926">
            <v>7190</v>
          </cell>
          <cell r="C926">
            <v>330</v>
          </cell>
          <cell r="G926">
            <v>2797.46</v>
          </cell>
        </row>
        <row r="927">
          <cell r="A927">
            <v>7190</v>
          </cell>
          <cell r="C927">
            <v>340</v>
          </cell>
          <cell r="G927">
            <v>20955.150000000001</v>
          </cell>
        </row>
        <row r="928">
          <cell r="A928">
            <v>7190</v>
          </cell>
          <cell r="C928">
            <v>410</v>
          </cell>
          <cell r="G928">
            <v>0</v>
          </cell>
        </row>
        <row r="929">
          <cell r="A929">
            <v>7190</v>
          </cell>
          <cell r="C929">
            <v>430</v>
          </cell>
          <cell r="G929">
            <v>6262.78</v>
          </cell>
        </row>
        <row r="930">
          <cell r="A930">
            <v>7190</v>
          </cell>
          <cell r="C930">
            <v>440</v>
          </cell>
          <cell r="G930">
            <v>21358.14</v>
          </cell>
        </row>
        <row r="931">
          <cell r="A931">
            <v>7190</v>
          </cell>
          <cell r="C931">
            <v>935</v>
          </cell>
          <cell r="G931">
            <v>21224.98</v>
          </cell>
        </row>
        <row r="932">
          <cell r="A932">
            <v>7190</v>
          </cell>
          <cell r="C932">
            <v>936</v>
          </cell>
          <cell r="G932">
            <v>6144.63</v>
          </cell>
        </row>
        <row r="933">
          <cell r="A933">
            <v>7211</v>
          </cell>
          <cell r="C933">
            <v>110</v>
          </cell>
          <cell r="G933">
            <v>187.22</v>
          </cell>
        </row>
        <row r="934">
          <cell r="A934">
            <v>7211</v>
          </cell>
          <cell r="C934">
            <v>112</v>
          </cell>
          <cell r="G934">
            <v>517.91999999999996</v>
          </cell>
        </row>
        <row r="935">
          <cell r="A935">
            <v>7211</v>
          </cell>
          <cell r="C935">
            <v>120</v>
          </cell>
          <cell r="G935">
            <v>769.23</v>
          </cell>
        </row>
        <row r="936">
          <cell r="A936">
            <v>7211</v>
          </cell>
          <cell r="C936">
            <v>130</v>
          </cell>
          <cell r="G936">
            <v>5873.92</v>
          </cell>
        </row>
        <row r="937">
          <cell r="A937">
            <v>7211</v>
          </cell>
          <cell r="C937">
            <v>140</v>
          </cell>
          <cell r="G937">
            <v>10918.05</v>
          </cell>
        </row>
        <row r="938">
          <cell r="A938">
            <v>7211</v>
          </cell>
          <cell r="C938">
            <v>142</v>
          </cell>
          <cell r="G938">
            <v>4668.78</v>
          </cell>
        </row>
        <row r="939">
          <cell r="A939">
            <v>7211</v>
          </cell>
          <cell r="C939">
            <v>147</v>
          </cell>
          <cell r="G939">
            <v>0</v>
          </cell>
        </row>
        <row r="940">
          <cell r="A940">
            <v>7211</v>
          </cell>
          <cell r="C940">
            <v>150</v>
          </cell>
          <cell r="G940">
            <v>360</v>
          </cell>
        </row>
        <row r="941">
          <cell r="A941">
            <v>7211</v>
          </cell>
          <cell r="C941">
            <v>210</v>
          </cell>
          <cell r="G941">
            <v>0</v>
          </cell>
        </row>
        <row r="942">
          <cell r="A942">
            <v>7211</v>
          </cell>
          <cell r="C942">
            <v>220</v>
          </cell>
          <cell r="G942">
            <v>211.54</v>
          </cell>
        </row>
        <row r="943">
          <cell r="A943">
            <v>7211</v>
          </cell>
          <cell r="C943">
            <v>230</v>
          </cell>
          <cell r="G943">
            <v>241.27</v>
          </cell>
        </row>
        <row r="944">
          <cell r="A944">
            <v>7211</v>
          </cell>
          <cell r="C944">
            <v>240</v>
          </cell>
          <cell r="G944">
            <v>5897.13</v>
          </cell>
        </row>
        <row r="945">
          <cell r="A945">
            <v>7211</v>
          </cell>
          <cell r="C945">
            <v>260</v>
          </cell>
          <cell r="G945">
            <v>0</v>
          </cell>
        </row>
        <row r="946">
          <cell r="A946">
            <v>7211</v>
          </cell>
          <cell r="C946">
            <v>330</v>
          </cell>
          <cell r="G946">
            <v>2744.48</v>
          </cell>
        </row>
        <row r="947">
          <cell r="A947">
            <v>7211</v>
          </cell>
          <cell r="C947">
            <v>340</v>
          </cell>
          <cell r="G947">
            <v>1844.09</v>
          </cell>
        </row>
        <row r="948">
          <cell r="A948">
            <v>7211</v>
          </cell>
          <cell r="C948">
            <v>430</v>
          </cell>
          <cell r="G948">
            <v>383.05</v>
          </cell>
        </row>
        <row r="949">
          <cell r="A949">
            <v>7211</v>
          </cell>
          <cell r="C949">
            <v>440</v>
          </cell>
          <cell r="G949">
            <v>2195.27</v>
          </cell>
        </row>
        <row r="950">
          <cell r="A950">
            <v>7211</v>
          </cell>
          <cell r="C950">
            <v>935</v>
          </cell>
          <cell r="G950">
            <v>0</v>
          </cell>
        </row>
        <row r="951">
          <cell r="A951">
            <v>7211</v>
          </cell>
          <cell r="C951">
            <v>936</v>
          </cell>
          <cell r="G951">
            <v>352.72</v>
          </cell>
        </row>
        <row r="952">
          <cell r="A952">
            <v>7240</v>
          </cell>
          <cell r="C952">
            <v>110</v>
          </cell>
          <cell r="G952">
            <v>348.94</v>
          </cell>
        </row>
        <row r="953">
          <cell r="A953">
            <v>7240</v>
          </cell>
          <cell r="C953">
            <v>112</v>
          </cell>
          <cell r="G953">
            <v>193.9</v>
          </cell>
        </row>
        <row r="954">
          <cell r="A954">
            <v>7240</v>
          </cell>
          <cell r="C954">
            <v>120</v>
          </cell>
          <cell r="G954">
            <v>116.31</v>
          </cell>
        </row>
        <row r="955">
          <cell r="A955">
            <v>7240</v>
          </cell>
          <cell r="C955">
            <v>121</v>
          </cell>
          <cell r="G955">
            <v>77.540000000000006</v>
          </cell>
        </row>
        <row r="956">
          <cell r="A956">
            <v>7240</v>
          </cell>
          <cell r="C956">
            <v>130</v>
          </cell>
          <cell r="G956">
            <v>426.48</v>
          </cell>
        </row>
        <row r="957">
          <cell r="A957">
            <v>7240</v>
          </cell>
          <cell r="C957">
            <v>140</v>
          </cell>
          <cell r="G957">
            <v>1085.58</v>
          </cell>
        </row>
        <row r="958">
          <cell r="A958">
            <v>7240</v>
          </cell>
          <cell r="C958">
            <v>142</v>
          </cell>
          <cell r="G958">
            <v>387.71</v>
          </cell>
        </row>
        <row r="959">
          <cell r="A959">
            <v>7240</v>
          </cell>
          <cell r="C959">
            <v>147</v>
          </cell>
          <cell r="G959">
            <v>193.85</v>
          </cell>
        </row>
        <row r="960">
          <cell r="A960">
            <v>7240</v>
          </cell>
          <cell r="C960">
            <v>150</v>
          </cell>
          <cell r="G960">
            <v>310.17</v>
          </cell>
        </row>
        <row r="961">
          <cell r="A961">
            <v>7240</v>
          </cell>
          <cell r="C961">
            <v>160</v>
          </cell>
          <cell r="G961">
            <v>116.31</v>
          </cell>
        </row>
        <row r="962">
          <cell r="A962">
            <v>7240</v>
          </cell>
          <cell r="C962">
            <v>210</v>
          </cell>
          <cell r="G962">
            <v>155.08000000000001</v>
          </cell>
        </row>
        <row r="963">
          <cell r="A963">
            <v>7240</v>
          </cell>
          <cell r="C963">
            <v>220</v>
          </cell>
          <cell r="G963">
            <v>155.08000000000001</v>
          </cell>
        </row>
        <row r="964">
          <cell r="A964">
            <v>7240</v>
          </cell>
          <cell r="C964">
            <v>230</v>
          </cell>
          <cell r="G964">
            <v>116.31</v>
          </cell>
        </row>
        <row r="965">
          <cell r="A965">
            <v>7240</v>
          </cell>
          <cell r="C965">
            <v>240</v>
          </cell>
          <cell r="G965">
            <v>659.1</v>
          </cell>
        </row>
        <row r="966">
          <cell r="A966">
            <v>7240</v>
          </cell>
          <cell r="C966">
            <v>260</v>
          </cell>
          <cell r="G966">
            <v>77.540000000000006</v>
          </cell>
        </row>
        <row r="967">
          <cell r="A967">
            <v>7240</v>
          </cell>
          <cell r="C967">
            <v>330</v>
          </cell>
          <cell r="G967">
            <v>38.770000000000003</v>
          </cell>
        </row>
        <row r="968">
          <cell r="A968">
            <v>7240</v>
          </cell>
          <cell r="C968">
            <v>340</v>
          </cell>
          <cell r="G968">
            <v>426.48</v>
          </cell>
        </row>
        <row r="969">
          <cell r="A969">
            <v>7240</v>
          </cell>
          <cell r="C969">
            <v>430</v>
          </cell>
          <cell r="G969">
            <v>38.770000000000003</v>
          </cell>
        </row>
        <row r="970">
          <cell r="A970">
            <v>7240</v>
          </cell>
          <cell r="C970">
            <v>440</v>
          </cell>
          <cell r="G970">
            <v>426.48</v>
          </cell>
        </row>
        <row r="971">
          <cell r="A971">
            <v>7240</v>
          </cell>
          <cell r="C971">
            <v>935</v>
          </cell>
          <cell r="G971">
            <v>193.85</v>
          </cell>
        </row>
        <row r="972">
          <cell r="A972">
            <v>7240</v>
          </cell>
          <cell r="C972">
            <v>936</v>
          </cell>
          <cell r="G972">
            <v>38.770000000000003</v>
          </cell>
        </row>
        <row r="973">
          <cell r="A973">
            <v>7295</v>
          </cell>
          <cell r="C973">
            <v>110</v>
          </cell>
          <cell r="G973">
            <v>3187.87</v>
          </cell>
        </row>
        <row r="974">
          <cell r="A974">
            <v>7295</v>
          </cell>
          <cell r="C974">
            <v>112</v>
          </cell>
          <cell r="G974">
            <v>2306.6799999999998</v>
          </cell>
        </row>
        <row r="975">
          <cell r="A975">
            <v>7295</v>
          </cell>
          <cell r="C975">
            <v>120</v>
          </cell>
          <cell r="G975">
            <v>642.20000000000005</v>
          </cell>
        </row>
        <row r="976">
          <cell r="A976">
            <v>7295</v>
          </cell>
          <cell r="C976">
            <v>121</v>
          </cell>
          <cell r="G976">
            <v>814.88</v>
          </cell>
        </row>
        <row r="977">
          <cell r="A977">
            <v>7295</v>
          </cell>
          <cell r="C977">
            <v>130</v>
          </cell>
          <cell r="G977">
            <v>208.82</v>
          </cell>
        </row>
        <row r="978">
          <cell r="A978">
            <v>7295</v>
          </cell>
          <cell r="C978">
            <v>140</v>
          </cell>
          <cell r="G978">
            <v>1126.18</v>
          </cell>
        </row>
        <row r="979">
          <cell r="A979">
            <v>7295</v>
          </cell>
          <cell r="C979">
            <v>147</v>
          </cell>
          <cell r="G979">
            <v>0</v>
          </cell>
        </row>
        <row r="980">
          <cell r="A980">
            <v>7295</v>
          </cell>
          <cell r="C980">
            <v>160</v>
          </cell>
          <cell r="G980">
            <v>569.44000000000005</v>
          </cell>
        </row>
        <row r="981">
          <cell r="A981">
            <v>7295</v>
          </cell>
          <cell r="C981">
            <v>210</v>
          </cell>
          <cell r="G981">
            <v>729.81</v>
          </cell>
        </row>
        <row r="982">
          <cell r="A982">
            <v>7295</v>
          </cell>
          <cell r="C982">
            <v>220</v>
          </cell>
          <cell r="G982">
            <v>1055.78</v>
          </cell>
        </row>
        <row r="983">
          <cell r="A983">
            <v>7295</v>
          </cell>
          <cell r="C983">
            <v>230</v>
          </cell>
          <cell r="G983">
            <v>107.73</v>
          </cell>
        </row>
        <row r="984">
          <cell r="A984">
            <v>7295</v>
          </cell>
          <cell r="C984">
            <v>240</v>
          </cell>
          <cell r="G984">
            <v>1153.25</v>
          </cell>
        </row>
        <row r="985">
          <cell r="A985">
            <v>7295</v>
          </cell>
          <cell r="C985">
            <v>260</v>
          </cell>
          <cell r="G985">
            <v>501.43</v>
          </cell>
        </row>
        <row r="986">
          <cell r="A986">
            <v>7295</v>
          </cell>
          <cell r="C986">
            <v>340</v>
          </cell>
          <cell r="G986">
            <v>523.15</v>
          </cell>
        </row>
        <row r="987">
          <cell r="A987">
            <v>7295</v>
          </cell>
          <cell r="C987">
            <v>440</v>
          </cell>
          <cell r="G987">
            <v>112.17</v>
          </cell>
        </row>
        <row r="988">
          <cell r="A988">
            <v>7295</v>
          </cell>
          <cell r="C988">
            <v>935</v>
          </cell>
          <cell r="G988">
            <v>990.91</v>
          </cell>
        </row>
        <row r="989">
          <cell r="A989">
            <v>7295</v>
          </cell>
          <cell r="C989">
            <v>936</v>
          </cell>
          <cell r="G989">
            <v>-2.2200000000000002</v>
          </cell>
        </row>
        <row r="990">
          <cell r="A990">
            <v>7310</v>
          </cell>
          <cell r="C990">
            <v>110</v>
          </cell>
          <cell r="G990">
            <v>187.58</v>
          </cell>
        </row>
        <row r="991">
          <cell r="A991">
            <v>7310</v>
          </cell>
          <cell r="C991">
            <v>112</v>
          </cell>
          <cell r="G991">
            <v>251.41</v>
          </cell>
        </row>
        <row r="992">
          <cell r="A992">
            <v>7310</v>
          </cell>
          <cell r="C992">
            <v>120</v>
          </cell>
          <cell r="G992">
            <v>77.239999999999995</v>
          </cell>
        </row>
        <row r="993">
          <cell r="A993">
            <v>7310</v>
          </cell>
          <cell r="C993">
            <v>121</v>
          </cell>
          <cell r="G993">
            <v>106.88</v>
          </cell>
        </row>
        <row r="994">
          <cell r="A994">
            <v>7310</v>
          </cell>
          <cell r="C994">
            <v>130</v>
          </cell>
          <cell r="G994">
            <v>288.8</v>
          </cell>
        </row>
        <row r="995">
          <cell r="A995">
            <v>7310</v>
          </cell>
          <cell r="C995">
            <v>140</v>
          </cell>
          <cell r="G995">
            <v>1388.04</v>
          </cell>
        </row>
        <row r="996">
          <cell r="A996">
            <v>7310</v>
          </cell>
          <cell r="C996">
            <v>142</v>
          </cell>
          <cell r="G996">
            <v>444.6</v>
          </cell>
        </row>
        <row r="997">
          <cell r="A997">
            <v>7310</v>
          </cell>
          <cell r="C997">
            <v>147</v>
          </cell>
          <cell r="G997">
            <v>38.409999999999997</v>
          </cell>
        </row>
        <row r="998">
          <cell r="A998">
            <v>7310</v>
          </cell>
          <cell r="C998">
            <v>150</v>
          </cell>
          <cell r="G998">
            <v>208.87</v>
          </cell>
        </row>
        <row r="999">
          <cell r="A999">
            <v>7310</v>
          </cell>
          <cell r="C999">
            <v>160</v>
          </cell>
          <cell r="G999">
            <v>94.29</v>
          </cell>
        </row>
        <row r="1000">
          <cell r="A1000">
            <v>7310</v>
          </cell>
          <cell r="C1000">
            <v>210</v>
          </cell>
          <cell r="G1000">
            <v>37.979999999999997</v>
          </cell>
        </row>
        <row r="1001">
          <cell r="A1001">
            <v>7310</v>
          </cell>
          <cell r="C1001">
            <v>220</v>
          </cell>
          <cell r="G1001">
            <v>90.66</v>
          </cell>
        </row>
        <row r="1002">
          <cell r="A1002">
            <v>7310</v>
          </cell>
          <cell r="C1002">
            <v>230</v>
          </cell>
          <cell r="G1002">
            <v>55.62</v>
          </cell>
        </row>
        <row r="1003">
          <cell r="A1003">
            <v>7310</v>
          </cell>
          <cell r="C1003">
            <v>240</v>
          </cell>
          <cell r="G1003">
            <v>268.32</v>
          </cell>
        </row>
        <row r="1004">
          <cell r="A1004">
            <v>7310</v>
          </cell>
          <cell r="C1004">
            <v>260</v>
          </cell>
          <cell r="G1004">
            <v>18.23</v>
          </cell>
        </row>
        <row r="1005">
          <cell r="A1005">
            <v>7310</v>
          </cell>
          <cell r="C1005">
            <v>330</v>
          </cell>
          <cell r="G1005">
            <v>139.96</v>
          </cell>
        </row>
        <row r="1006">
          <cell r="A1006">
            <v>7310</v>
          </cell>
          <cell r="C1006">
            <v>340</v>
          </cell>
          <cell r="G1006">
            <v>537.92999999999995</v>
          </cell>
        </row>
        <row r="1007">
          <cell r="A1007">
            <v>7310</v>
          </cell>
          <cell r="C1007">
            <v>430</v>
          </cell>
          <cell r="G1007">
            <v>130.24</v>
          </cell>
        </row>
        <row r="1008">
          <cell r="A1008">
            <v>7310</v>
          </cell>
          <cell r="C1008">
            <v>440</v>
          </cell>
          <cell r="G1008">
            <v>441.61</v>
          </cell>
        </row>
        <row r="1009">
          <cell r="A1009">
            <v>7310</v>
          </cell>
          <cell r="C1009">
            <v>935</v>
          </cell>
          <cell r="G1009">
            <v>55.55</v>
          </cell>
        </row>
        <row r="1010">
          <cell r="A1010">
            <v>7310</v>
          </cell>
          <cell r="C1010">
            <v>936</v>
          </cell>
          <cell r="G1010">
            <v>18.43</v>
          </cell>
        </row>
        <row r="1011">
          <cell r="A1011">
            <v>7453</v>
          </cell>
          <cell r="C1011">
            <v>110</v>
          </cell>
          <cell r="G1011">
            <v>24.9</v>
          </cell>
        </row>
        <row r="1012">
          <cell r="A1012">
            <v>7453</v>
          </cell>
          <cell r="C1012">
            <v>112</v>
          </cell>
          <cell r="G1012">
            <v>18.690000000000001</v>
          </cell>
        </row>
        <row r="1013">
          <cell r="A1013">
            <v>7453</v>
          </cell>
          <cell r="C1013">
            <v>120</v>
          </cell>
          <cell r="G1013">
            <v>298.52999999999997</v>
          </cell>
        </row>
        <row r="1014">
          <cell r="A1014">
            <v>7453</v>
          </cell>
          <cell r="C1014">
            <v>121</v>
          </cell>
          <cell r="G1014">
            <v>0</v>
          </cell>
        </row>
        <row r="1015">
          <cell r="A1015">
            <v>7453</v>
          </cell>
          <cell r="C1015">
            <v>130</v>
          </cell>
          <cell r="G1015">
            <v>235.13</v>
          </cell>
        </row>
        <row r="1016">
          <cell r="A1016">
            <v>7453</v>
          </cell>
          <cell r="C1016">
            <v>140</v>
          </cell>
          <cell r="G1016">
            <v>3123.01</v>
          </cell>
        </row>
        <row r="1017">
          <cell r="A1017">
            <v>7453</v>
          </cell>
          <cell r="C1017">
            <v>142</v>
          </cell>
          <cell r="G1017">
            <v>0</v>
          </cell>
        </row>
        <row r="1018">
          <cell r="A1018">
            <v>7453</v>
          </cell>
          <cell r="C1018">
            <v>147</v>
          </cell>
          <cell r="G1018">
            <v>0</v>
          </cell>
        </row>
        <row r="1019">
          <cell r="A1019">
            <v>7453</v>
          </cell>
          <cell r="C1019">
            <v>160</v>
          </cell>
          <cell r="G1019">
            <v>11.21</v>
          </cell>
        </row>
        <row r="1020">
          <cell r="A1020">
            <v>7453</v>
          </cell>
          <cell r="C1020">
            <v>162</v>
          </cell>
          <cell r="G1020">
            <v>0</v>
          </cell>
        </row>
        <row r="1021">
          <cell r="A1021">
            <v>7453</v>
          </cell>
          <cell r="C1021">
            <v>210</v>
          </cell>
          <cell r="G1021">
            <v>12.46</v>
          </cell>
        </row>
        <row r="1022">
          <cell r="A1022">
            <v>7453</v>
          </cell>
          <cell r="C1022">
            <v>220</v>
          </cell>
          <cell r="G1022">
            <v>137.44</v>
          </cell>
        </row>
        <row r="1023">
          <cell r="A1023">
            <v>7453</v>
          </cell>
          <cell r="C1023">
            <v>230</v>
          </cell>
          <cell r="G1023">
            <v>12.61</v>
          </cell>
        </row>
        <row r="1024">
          <cell r="A1024">
            <v>7453</v>
          </cell>
          <cell r="C1024">
            <v>240</v>
          </cell>
          <cell r="G1024">
            <v>9.9600000000000009</v>
          </cell>
        </row>
        <row r="1025">
          <cell r="A1025">
            <v>7453</v>
          </cell>
          <cell r="C1025">
            <v>260</v>
          </cell>
          <cell r="G1025">
            <v>0</v>
          </cell>
        </row>
        <row r="1026">
          <cell r="A1026">
            <v>7453</v>
          </cell>
          <cell r="C1026">
            <v>330</v>
          </cell>
          <cell r="G1026">
            <v>0</v>
          </cell>
        </row>
        <row r="1027">
          <cell r="A1027">
            <v>7453</v>
          </cell>
          <cell r="C1027">
            <v>340</v>
          </cell>
          <cell r="G1027">
            <v>5.08</v>
          </cell>
        </row>
        <row r="1028">
          <cell r="A1028">
            <v>7453</v>
          </cell>
          <cell r="C1028">
            <v>430</v>
          </cell>
          <cell r="G1028">
            <v>0</v>
          </cell>
        </row>
        <row r="1029">
          <cell r="A1029">
            <v>7453</v>
          </cell>
          <cell r="C1029">
            <v>440</v>
          </cell>
          <cell r="G1029">
            <v>68.95</v>
          </cell>
        </row>
        <row r="1030">
          <cell r="A1030">
            <v>7453</v>
          </cell>
          <cell r="C1030">
            <v>935</v>
          </cell>
          <cell r="G1030">
            <v>57.02</v>
          </cell>
        </row>
        <row r="1031">
          <cell r="A1031">
            <v>7453</v>
          </cell>
          <cell r="C1031">
            <v>936</v>
          </cell>
          <cell r="G1031">
            <v>4.67</v>
          </cell>
        </row>
        <row r="1032">
          <cell r="A1032">
            <v>7454</v>
          </cell>
          <cell r="C1032">
            <v>110</v>
          </cell>
          <cell r="G1032">
            <v>0</v>
          </cell>
        </row>
        <row r="1033">
          <cell r="A1033">
            <v>7454</v>
          </cell>
          <cell r="C1033">
            <v>112</v>
          </cell>
          <cell r="G1033">
            <v>599</v>
          </cell>
        </row>
        <row r="1034">
          <cell r="A1034">
            <v>7454</v>
          </cell>
          <cell r="C1034">
            <v>120</v>
          </cell>
          <cell r="G1034">
            <v>0</v>
          </cell>
        </row>
        <row r="1035">
          <cell r="A1035">
            <v>7454</v>
          </cell>
          <cell r="C1035">
            <v>121</v>
          </cell>
          <cell r="G1035">
            <v>0</v>
          </cell>
        </row>
        <row r="1036">
          <cell r="A1036">
            <v>7454</v>
          </cell>
          <cell r="C1036">
            <v>130</v>
          </cell>
          <cell r="G1036">
            <v>0</v>
          </cell>
        </row>
        <row r="1037">
          <cell r="A1037">
            <v>7454</v>
          </cell>
          <cell r="C1037">
            <v>140</v>
          </cell>
          <cell r="G1037">
            <v>0</v>
          </cell>
        </row>
        <row r="1038">
          <cell r="A1038">
            <v>7454</v>
          </cell>
          <cell r="C1038">
            <v>150</v>
          </cell>
          <cell r="G1038">
            <v>0</v>
          </cell>
        </row>
        <row r="1039">
          <cell r="A1039">
            <v>7454</v>
          </cell>
          <cell r="C1039">
            <v>160</v>
          </cell>
          <cell r="G1039">
            <v>0</v>
          </cell>
        </row>
        <row r="1040">
          <cell r="A1040">
            <v>7454</v>
          </cell>
          <cell r="C1040">
            <v>220</v>
          </cell>
          <cell r="G1040">
            <v>0</v>
          </cell>
        </row>
        <row r="1041">
          <cell r="A1041">
            <v>7454</v>
          </cell>
          <cell r="C1041">
            <v>230</v>
          </cell>
          <cell r="G1041">
            <v>599</v>
          </cell>
        </row>
        <row r="1042">
          <cell r="A1042">
            <v>7454</v>
          </cell>
          <cell r="C1042">
            <v>240</v>
          </cell>
          <cell r="G1042">
            <v>220</v>
          </cell>
        </row>
        <row r="1043">
          <cell r="A1043">
            <v>7454</v>
          </cell>
          <cell r="C1043">
            <v>340</v>
          </cell>
          <cell r="G1043">
            <v>0</v>
          </cell>
        </row>
        <row r="1044">
          <cell r="A1044">
            <v>7454</v>
          </cell>
          <cell r="C1044">
            <v>440</v>
          </cell>
          <cell r="G1044">
            <v>405</v>
          </cell>
        </row>
        <row r="1045">
          <cell r="A1045">
            <v>7454</v>
          </cell>
          <cell r="C1045">
            <v>935</v>
          </cell>
          <cell r="G1045">
            <v>0</v>
          </cell>
        </row>
        <row r="1046">
          <cell r="A1046">
            <v>7550</v>
          </cell>
          <cell r="C1046">
            <v>110</v>
          </cell>
          <cell r="G1046">
            <v>1582.33</v>
          </cell>
        </row>
        <row r="1047">
          <cell r="A1047">
            <v>7550</v>
          </cell>
          <cell r="C1047">
            <v>112</v>
          </cell>
          <cell r="G1047">
            <v>104.5</v>
          </cell>
        </row>
        <row r="1048">
          <cell r="A1048">
            <v>7550</v>
          </cell>
          <cell r="C1048">
            <v>120</v>
          </cell>
          <cell r="G1048">
            <v>1572.83</v>
          </cell>
        </row>
        <row r="1049">
          <cell r="A1049">
            <v>7550</v>
          </cell>
          <cell r="C1049">
            <v>121</v>
          </cell>
          <cell r="G1049">
            <v>0</v>
          </cell>
        </row>
        <row r="1050">
          <cell r="A1050">
            <v>7550</v>
          </cell>
          <cell r="C1050">
            <v>130</v>
          </cell>
          <cell r="G1050">
            <v>85.5</v>
          </cell>
        </row>
        <row r="1051">
          <cell r="A1051">
            <v>7550</v>
          </cell>
          <cell r="C1051">
            <v>140</v>
          </cell>
          <cell r="G1051">
            <v>8903.34</v>
          </cell>
        </row>
        <row r="1052">
          <cell r="A1052">
            <v>7550</v>
          </cell>
          <cell r="C1052">
            <v>142</v>
          </cell>
          <cell r="G1052">
            <v>436.33</v>
          </cell>
        </row>
        <row r="1053">
          <cell r="A1053">
            <v>7550</v>
          </cell>
          <cell r="C1053">
            <v>147</v>
          </cell>
          <cell r="G1053">
            <v>3</v>
          </cell>
        </row>
        <row r="1054">
          <cell r="A1054">
            <v>7550</v>
          </cell>
          <cell r="C1054">
            <v>160</v>
          </cell>
          <cell r="G1054">
            <v>0</v>
          </cell>
        </row>
        <row r="1055">
          <cell r="A1055">
            <v>7550</v>
          </cell>
          <cell r="C1055">
            <v>210</v>
          </cell>
          <cell r="G1055">
            <v>85.5</v>
          </cell>
        </row>
        <row r="1056">
          <cell r="A1056">
            <v>7550</v>
          </cell>
          <cell r="C1056">
            <v>220</v>
          </cell>
          <cell r="G1056">
            <v>85.5</v>
          </cell>
        </row>
        <row r="1057">
          <cell r="A1057">
            <v>7550</v>
          </cell>
          <cell r="C1057">
            <v>230</v>
          </cell>
          <cell r="G1057">
            <v>181.38</v>
          </cell>
        </row>
        <row r="1058">
          <cell r="A1058">
            <v>7550</v>
          </cell>
          <cell r="C1058">
            <v>240</v>
          </cell>
          <cell r="G1058">
            <v>2841.05</v>
          </cell>
        </row>
        <row r="1059">
          <cell r="A1059">
            <v>7550</v>
          </cell>
          <cell r="C1059">
            <v>260</v>
          </cell>
          <cell r="G1059">
            <v>0</v>
          </cell>
        </row>
        <row r="1060">
          <cell r="A1060">
            <v>7550</v>
          </cell>
          <cell r="C1060">
            <v>330</v>
          </cell>
          <cell r="G1060">
            <v>0</v>
          </cell>
        </row>
        <row r="1061">
          <cell r="A1061">
            <v>7550</v>
          </cell>
          <cell r="C1061">
            <v>340</v>
          </cell>
          <cell r="G1061">
            <v>4790.6899999999996</v>
          </cell>
        </row>
        <row r="1062">
          <cell r="A1062">
            <v>7550</v>
          </cell>
          <cell r="C1062">
            <v>430</v>
          </cell>
          <cell r="G1062">
            <v>133.88</v>
          </cell>
        </row>
        <row r="1063">
          <cell r="A1063">
            <v>7550</v>
          </cell>
          <cell r="C1063">
            <v>440</v>
          </cell>
          <cell r="G1063">
            <v>1814.62</v>
          </cell>
        </row>
        <row r="1064">
          <cell r="A1064">
            <v>7550</v>
          </cell>
          <cell r="C1064">
            <v>935</v>
          </cell>
          <cell r="G1064">
            <v>0</v>
          </cell>
        </row>
        <row r="1065">
          <cell r="A1065">
            <v>7550</v>
          </cell>
          <cell r="C1065">
            <v>936</v>
          </cell>
          <cell r="G1065">
            <v>95.88</v>
          </cell>
        </row>
        <row r="1066">
          <cell r="A1066">
            <v>7300</v>
          </cell>
          <cell r="C1066">
            <v>110</v>
          </cell>
          <cell r="G1066">
            <v>400</v>
          </cell>
        </row>
        <row r="1067">
          <cell r="A1067">
            <v>7300</v>
          </cell>
          <cell r="C1067">
            <v>112</v>
          </cell>
          <cell r="G1067">
            <v>74.3</v>
          </cell>
        </row>
        <row r="1068">
          <cell r="A1068">
            <v>7300</v>
          </cell>
          <cell r="C1068">
            <v>120</v>
          </cell>
          <cell r="G1068">
            <v>21.9</v>
          </cell>
        </row>
        <row r="1069">
          <cell r="A1069">
            <v>7300</v>
          </cell>
          <cell r="C1069">
            <v>121</v>
          </cell>
          <cell r="G1069">
            <v>0</v>
          </cell>
        </row>
        <row r="1070">
          <cell r="A1070">
            <v>7300</v>
          </cell>
          <cell r="C1070">
            <v>122</v>
          </cell>
          <cell r="G1070">
            <v>0</v>
          </cell>
        </row>
        <row r="1071">
          <cell r="A1071">
            <v>7300</v>
          </cell>
          <cell r="C1071">
            <v>130</v>
          </cell>
          <cell r="G1071">
            <v>0</v>
          </cell>
        </row>
        <row r="1072">
          <cell r="A1072">
            <v>7300</v>
          </cell>
          <cell r="C1072">
            <v>140</v>
          </cell>
          <cell r="G1072">
            <v>0</v>
          </cell>
        </row>
        <row r="1073">
          <cell r="A1073">
            <v>7300</v>
          </cell>
          <cell r="C1073">
            <v>210</v>
          </cell>
          <cell r="G1073">
            <v>101.9</v>
          </cell>
        </row>
        <row r="1074">
          <cell r="A1074">
            <v>7300</v>
          </cell>
          <cell r="C1074">
            <v>220</v>
          </cell>
          <cell r="G1074">
            <v>0</v>
          </cell>
        </row>
        <row r="1075">
          <cell r="A1075">
            <v>7330</v>
          </cell>
          <cell r="C1075">
            <v>112</v>
          </cell>
          <cell r="G1075">
            <v>0</v>
          </cell>
        </row>
        <row r="1076">
          <cell r="A1076">
            <v>7330</v>
          </cell>
          <cell r="C1076">
            <v>122</v>
          </cell>
          <cell r="G1076">
            <v>0</v>
          </cell>
        </row>
        <row r="1077">
          <cell r="A1077">
            <v>7330</v>
          </cell>
          <cell r="C1077">
            <v>130</v>
          </cell>
          <cell r="G1077">
            <v>0</v>
          </cell>
        </row>
        <row r="1078">
          <cell r="A1078">
            <v>7330</v>
          </cell>
          <cell r="C1078">
            <v>142</v>
          </cell>
          <cell r="G1078">
            <v>522.80999999999995</v>
          </cell>
        </row>
        <row r="1079">
          <cell r="A1079">
            <v>7330</v>
          </cell>
          <cell r="C1079">
            <v>220</v>
          </cell>
          <cell r="G1079">
            <v>0</v>
          </cell>
        </row>
        <row r="1080">
          <cell r="A1080">
            <v>7332</v>
          </cell>
          <cell r="C1080">
            <v>110</v>
          </cell>
          <cell r="G1080">
            <v>1305.3399999999999</v>
          </cell>
        </row>
        <row r="1081">
          <cell r="A1081">
            <v>7332</v>
          </cell>
          <cell r="C1081">
            <v>112</v>
          </cell>
          <cell r="G1081">
            <v>4657.38</v>
          </cell>
        </row>
        <row r="1082">
          <cell r="A1082">
            <v>7332</v>
          </cell>
          <cell r="C1082">
            <v>120</v>
          </cell>
          <cell r="G1082">
            <v>9927.49</v>
          </cell>
        </row>
        <row r="1083">
          <cell r="A1083">
            <v>7332</v>
          </cell>
          <cell r="C1083">
            <v>121</v>
          </cell>
          <cell r="G1083">
            <v>-1272.5999999999999</v>
          </cell>
        </row>
        <row r="1084">
          <cell r="A1084">
            <v>7332</v>
          </cell>
          <cell r="C1084">
            <v>122</v>
          </cell>
          <cell r="G1084">
            <v>-1200</v>
          </cell>
        </row>
        <row r="1085">
          <cell r="A1085">
            <v>7332</v>
          </cell>
          <cell r="C1085">
            <v>130</v>
          </cell>
          <cell r="G1085">
            <v>1090.81</v>
          </cell>
        </row>
        <row r="1086">
          <cell r="A1086">
            <v>7332</v>
          </cell>
          <cell r="C1086">
            <v>140</v>
          </cell>
          <cell r="G1086">
            <v>3306.43</v>
          </cell>
        </row>
        <row r="1087">
          <cell r="A1087">
            <v>7332</v>
          </cell>
          <cell r="C1087">
            <v>147</v>
          </cell>
          <cell r="G1087">
            <v>193.89</v>
          </cell>
        </row>
        <row r="1088">
          <cell r="A1088">
            <v>7332</v>
          </cell>
          <cell r="C1088">
            <v>150</v>
          </cell>
          <cell r="G1088">
            <v>193.89</v>
          </cell>
        </row>
        <row r="1089">
          <cell r="A1089">
            <v>7332</v>
          </cell>
          <cell r="C1089">
            <v>160</v>
          </cell>
          <cell r="G1089">
            <v>813.91</v>
          </cell>
        </row>
        <row r="1090">
          <cell r="A1090">
            <v>7332</v>
          </cell>
          <cell r="C1090">
            <v>210</v>
          </cell>
          <cell r="G1090">
            <v>-3309.11</v>
          </cell>
        </row>
        <row r="1091">
          <cell r="A1091">
            <v>7332</v>
          </cell>
          <cell r="C1091">
            <v>220</v>
          </cell>
          <cell r="G1091">
            <v>9815.44</v>
          </cell>
        </row>
        <row r="1092">
          <cell r="A1092">
            <v>7332</v>
          </cell>
          <cell r="C1092">
            <v>230</v>
          </cell>
          <cell r="G1092">
            <v>646.62</v>
          </cell>
        </row>
        <row r="1093">
          <cell r="A1093">
            <v>7332</v>
          </cell>
          <cell r="C1093">
            <v>240</v>
          </cell>
          <cell r="G1093">
            <v>701.83</v>
          </cell>
        </row>
        <row r="1094">
          <cell r="A1094">
            <v>7332</v>
          </cell>
          <cell r="C1094">
            <v>260</v>
          </cell>
          <cell r="G1094">
            <v>342.4</v>
          </cell>
        </row>
        <row r="1095">
          <cell r="A1095">
            <v>7332</v>
          </cell>
          <cell r="C1095">
            <v>330</v>
          </cell>
          <cell r="G1095">
            <v>311.41000000000003</v>
          </cell>
        </row>
        <row r="1096">
          <cell r="A1096">
            <v>7332</v>
          </cell>
          <cell r="C1096">
            <v>340</v>
          </cell>
          <cell r="G1096">
            <v>3072.08</v>
          </cell>
        </row>
        <row r="1097">
          <cell r="A1097">
            <v>7332</v>
          </cell>
          <cell r="C1097">
            <v>430</v>
          </cell>
          <cell r="G1097">
            <v>311.41000000000003</v>
          </cell>
        </row>
        <row r="1098">
          <cell r="A1098">
            <v>7332</v>
          </cell>
          <cell r="C1098">
            <v>440</v>
          </cell>
          <cell r="G1098">
            <v>184.48</v>
          </cell>
        </row>
        <row r="1099">
          <cell r="A1099">
            <v>7332</v>
          </cell>
          <cell r="C1099">
            <v>935</v>
          </cell>
          <cell r="G1099">
            <v>858.54</v>
          </cell>
        </row>
        <row r="1100">
          <cell r="A1100">
            <v>7332</v>
          </cell>
          <cell r="C1100">
            <v>936</v>
          </cell>
          <cell r="G1100">
            <v>653.25</v>
          </cell>
        </row>
        <row r="1101">
          <cell r="A1101">
            <v>7333</v>
          </cell>
          <cell r="C1101">
            <v>110</v>
          </cell>
          <cell r="G1101">
            <v>1600.17</v>
          </cell>
        </row>
        <row r="1102">
          <cell r="A1102">
            <v>7333</v>
          </cell>
          <cell r="C1102">
            <v>112</v>
          </cell>
          <cell r="G1102">
            <v>2367</v>
          </cell>
        </row>
        <row r="1103">
          <cell r="A1103">
            <v>7333</v>
          </cell>
          <cell r="C1103">
            <v>120</v>
          </cell>
          <cell r="G1103">
            <v>833.77</v>
          </cell>
        </row>
        <row r="1104">
          <cell r="A1104">
            <v>7333</v>
          </cell>
          <cell r="C1104">
            <v>121</v>
          </cell>
          <cell r="G1104">
            <v>318</v>
          </cell>
        </row>
        <row r="1105">
          <cell r="A1105">
            <v>7333</v>
          </cell>
          <cell r="C1105">
            <v>122</v>
          </cell>
          <cell r="G1105">
            <v>0</v>
          </cell>
        </row>
        <row r="1106">
          <cell r="A1106">
            <v>7333</v>
          </cell>
          <cell r="C1106">
            <v>130</v>
          </cell>
          <cell r="G1106">
            <v>0</v>
          </cell>
        </row>
        <row r="1107">
          <cell r="A1107">
            <v>7333</v>
          </cell>
          <cell r="C1107">
            <v>140</v>
          </cell>
          <cell r="G1107">
            <v>7401.03</v>
          </cell>
        </row>
        <row r="1108">
          <cell r="A1108">
            <v>7333</v>
          </cell>
          <cell r="C1108">
            <v>142</v>
          </cell>
          <cell r="G1108">
            <v>0</v>
          </cell>
        </row>
        <row r="1109">
          <cell r="A1109">
            <v>7333</v>
          </cell>
          <cell r="C1109">
            <v>147</v>
          </cell>
          <cell r="G1109">
            <v>0</v>
          </cell>
        </row>
        <row r="1110">
          <cell r="A1110">
            <v>7333</v>
          </cell>
          <cell r="C1110">
            <v>210</v>
          </cell>
          <cell r="G1110">
            <v>0</v>
          </cell>
        </row>
        <row r="1111">
          <cell r="A1111">
            <v>7333</v>
          </cell>
          <cell r="C1111">
            <v>220</v>
          </cell>
          <cell r="G1111">
            <v>0</v>
          </cell>
        </row>
        <row r="1112">
          <cell r="A1112">
            <v>7333</v>
          </cell>
          <cell r="C1112">
            <v>240</v>
          </cell>
          <cell r="G1112">
            <v>523.42999999999995</v>
          </cell>
        </row>
        <row r="1113">
          <cell r="A1113">
            <v>7333</v>
          </cell>
          <cell r="C1113">
            <v>340</v>
          </cell>
          <cell r="G1113">
            <v>1379.86</v>
          </cell>
        </row>
        <row r="1114">
          <cell r="A1114">
            <v>7333</v>
          </cell>
          <cell r="C1114">
            <v>440</v>
          </cell>
          <cell r="G1114">
            <v>428.95</v>
          </cell>
        </row>
        <row r="1115">
          <cell r="A1115">
            <v>7333</v>
          </cell>
          <cell r="C1115">
            <v>935</v>
          </cell>
          <cell r="G1115">
            <v>1297.6199999999999</v>
          </cell>
        </row>
        <row r="1116">
          <cell r="A1116">
            <v>7350</v>
          </cell>
          <cell r="C1116">
            <v>110</v>
          </cell>
          <cell r="G1116">
            <v>1552.66</v>
          </cell>
        </row>
        <row r="1117">
          <cell r="A1117">
            <v>7350</v>
          </cell>
          <cell r="C1117">
            <v>112</v>
          </cell>
          <cell r="G1117">
            <v>2593.8200000000002</v>
          </cell>
        </row>
        <row r="1118">
          <cell r="A1118">
            <v>7350</v>
          </cell>
          <cell r="C1118">
            <v>120</v>
          </cell>
          <cell r="G1118">
            <v>1837.58</v>
          </cell>
        </row>
        <row r="1119">
          <cell r="A1119">
            <v>7350</v>
          </cell>
          <cell r="C1119">
            <v>121</v>
          </cell>
          <cell r="G1119">
            <v>0</v>
          </cell>
        </row>
        <row r="1120">
          <cell r="A1120">
            <v>7350</v>
          </cell>
          <cell r="C1120">
            <v>130</v>
          </cell>
          <cell r="G1120">
            <v>2113.87</v>
          </cell>
        </row>
        <row r="1121">
          <cell r="A1121">
            <v>7350</v>
          </cell>
          <cell r="C1121">
            <v>140</v>
          </cell>
          <cell r="G1121">
            <v>3297</v>
          </cell>
        </row>
        <row r="1122">
          <cell r="A1122">
            <v>7350</v>
          </cell>
          <cell r="C1122">
            <v>142</v>
          </cell>
          <cell r="G1122">
            <v>-153.66</v>
          </cell>
        </row>
        <row r="1123">
          <cell r="A1123">
            <v>7350</v>
          </cell>
          <cell r="C1123">
            <v>160</v>
          </cell>
          <cell r="G1123">
            <v>468.34</v>
          </cell>
        </row>
        <row r="1124">
          <cell r="A1124">
            <v>7350</v>
          </cell>
          <cell r="C1124">
            <v>210</v>
          </cell>
          <cell r="G1124">
            <v>718.81</v>
          </cell>
        </row>
        <row r="1125">
          <cell r="A1125">
            <v>7350</v>
          </cell>
          <cell r="C1125">
            <v>220</v>
          </cell>
          <cell r="G1125">
            <v>651.49</v>
          </cell>
        </row>
        <row r="1126">
          <cell r="A1126">
            <v>7350</v>
          </cell>
          <cell r="C1126">
            <v>230</v>
          </cell>
          <cell r="G1126">
            <v>1373.97</v>
          </cell>
        </row>
        <row r="1127">
          <cell r="A1127">
            <v>7350</v>
          </cell>
          <cell r="C1127">
            <v>240</v>
          </cell>
          <cell r="G1127">
            <v>701.98</v>
          </cell>
        </row>
        <row r="1128">
          <cell r="A1128">
            <v>7350</v>
          </cell>
          <cell r="C1128">
            <v>260</v>
          </cell>
          <cell r="G1128">
            <v>0</v>
          </cell>
        </row>
        <row r="1129">
          <cell r="A1129">
            <v>7350</v>
          </cell>
          <cell r="C1129">
            <v>330</v>
          </cell>
          <cell r="G1129">
            <v>338.13</v>
          </cell>
        </row>
        <row r="1130">
          <cell r="A1130">
            <v>7350</v>
          </cell>
          <cell r="C1130">
            <v>340</v>
          </cell>
          <cell r="G1130">
            <v>494.46</v>
          </cell>
        </row>
        <row r="1131">
          <cell r="A1131">
            <v>7350</v>
          </cell>
          <cell r="C1131">
            <v>360</v>
          </cell>
          <cell r="G1131">
            <v>0</v>
          </cell>
        </row>
        <row r="1132">
          <cell r="A1132">
            <v>7350</v>
          </cell>
          <cell r="C1132">
            <v>430</v>
          </cell>
          <cell r="G1132">
            <v>240.44</v>
          </cell>
        </row>
        <row r="1133">
          <cell r="A1133">
            <v>7350</v>
          </cell>
          <cell r="C1133">
            <v>440</v>
          </cell>
          <cell r="G1133">
            <v>781.14</v>
          </cell>
        </row>
        <row r="1134">
          <cell r="A1134">
            <v>7350</v>
          </cell>
          <cell r="C1134">
            <v>935</v>
          </cell>
          <cell r="G1134">
            <v>532.79</v>
          </cell>
        </row>
        <row r="1135">
          <cell r="A1135">
            <v>7350</v>
          </cell>
          <cell r="C1135">
            <v>936</v>
          </cell>
          <cell r="G1135">
            <v>446.11</v>
          </cell>
        </row>
        <row r="1136">
          <cell r="A1136">
            <v>7385</v>
          </cell>
          <cell r="C1136">
            <v>110</v>
          </cell>
          <cell r="G1136">
            <v>0</v>
          </cell>
        </row>
        <row r="1137">
          <cell r="A1137">
            <v>7385</v>
          </cell>
          <cell r="C1137">
            <v>112</v>
          </cell>
          <cell r="G1137">
            <v>6200</v>
          </cell>
        </row>
        <row r="1138">
          <cell r="A1138">
            <v>7385</v>
          </cell>
          <cell r="C1138">
            <v>120</v>
          </cell>
          <cell r="G1138">
            <v>0</v>
          </cell>
        </row>
        <row r="1139">
          <cell r="A1139">
            <v>7385</v>
          </cell>
          <cell r="C1139">
            <v>121</v>
          </cell>
          <cell r="G1139">
            <v>0</v>
          </cell>
        </row>
        <row r="1140">
          <cell r="A1140">
            <v>7385</v>
          </cell>
          <cell r="C1140">
            <v>130</v>
          </cell>
          <cell r="G1140">
            <v>0</v>
          </cell>
        </row>
        <row r="1141">
          <cell r="A1141">
            <v>7385</v>
          </cell>
          <cell r="C1141">
            <v>140</v>
          </cell>
          <cell r="G1141">
            <v>0</v>
          </cell>
        </row>
        <row r="1142">
          <cell r="A1142">
            <v>7385</v>
          </cell>
          <cell r="C1142">
            <v>160</v>
          </cell>
          <cell r="G1142">
            <v>0</v>
          </cell>
        </row>
        <row r="1143">
          <cell r="A1143">
            <v>7385</v>
          </cell>
          <cell r="C1143">
            <v>935</v>
          </cell>
          <cell r="G1143">
            <v>0</v>
          </cell>
        </row>
        <row r="1144">
          <cell r="A1144">
            <v>7410</v>
          </cell>
          <cell r="C1144">
            <v>130</v>
          </cell>
          <cell r="G1144">
            <v>0</v>
          </cell>
        </row>
        <row r="1145">
          <cell r="A1145">
            <v>7410</v>
          </cell>
          <cell r="C1145">
            <v>140</v>
          </cell>
          <cell r="G1145">
            <v>783.91</v>
          </cell>
        </row>
        <row r="1146">
          <cell r="A1146">
            <v>7410</v>
          </cell>
          <cell r="C1146">
            <v>230</v>
          </cell>
          <cell r="G1146">
            <v>25</v>
          </cell>
        </row>
        <row r="1147">
          <cell r="A1147">
            <v>7410</v>
          </cell>
          <cell r="C1147">
            <v>240</v>
          </cell>
          <cell r="G1147">
            <v>0</v>
          </cell>
        </row>
        <row r="1148">
          <cell r="A1148">
            <v>7410</v>
          </cell>
          <cell r="C1148">
            <v>440</v>
          </cell>
          <cell r="G1148">
            <v>767.25</v>
          </cell>
        </row>
        <row r="1149">
          <cell r="A1149">
            <v>7450</v>
          </cell>
          <cell r="C1149">
            <v>112</v>
          </cell>
          <cell r="G1149">
            <v>0</v>
          </cell>
        </row>
        <row r="1150">
          <cell r="A1150">
            <v>7455</v>
          </cell>
          <cell r="C1150">
            <v>130</v>
          </cell>
          <cell r="G1150">
            <v>450</v>
          </cell>
        </row>
        <row r="1151">
          <cell r="A1151">
            <v>7455</v>
          </cell>
          <cell r="C1151">
            <v>230</v>
          </cell>
          <cell r="G1151">
            <v>0</v>
          </cell>
        </row>
        <row r="1152">
          <cell r="A1152">
            <v>7457</v>
          </cell>
          <cell r="C1152">
            <v>110</v>
          </cell>
          <cell r="G1152">
            <v>43.96</v>
          </cell>
        </row>
        <row r="1153">
          <cell r="A1153">
            <v>7457</v>
          </cell>
          <cell r="C1153">
            <v>112</v>
          </cell>
          <cell r="G1153">
            <v>3</v>
          </cell>
        </row>
        <row r="1154">
          <cell r="A1154">
            <v>7457</v>
          </cell>
          <cell r="C1154">
            <v>120</v>
          </cell>
          <cell r="G1154">
            <v>87.92</v>
          </cell>
        </row>
        <row r="1155">
          <cell r="A1155">
            <v>7457</v>
          </cell>
          <cell r="C1155">
            <v>121</v>
          </cell>
          <cell r="G1155">
            <v>0</v>
          </cell>
        </row>
        <row r="1156">
          <cell r="A1156">
            <v>7457</v>
          </cell>
          <cell r="C1156">
            <v>130</v>
          </cell>
          <cell r="G1156">
            <v>60.92</v>
          </cell>
        </row>
        <row r="1157">
          <cell r="A1157">
            <v>7457</v>
          </cell>
          <cell r="C1157">
            <v>140</v>
          </cell>
          <cell r="G1157">
            <v>91.68</v>
          </cell>
        </row>
        <row r="1158">
          <cell r="A1158">
            <v>7457</v>
          </cell>
          <cell r="C1158">
            <v>142</v>
          </cell>
          <cell r="G1158">
            <v>23.19</v>
          </cell>
        </row>
        <row r="1159">
          <cell r="A1159">
            <v>7457</v>
          </cell>
          <cell r="C1159">
            <v>147</v>
          </cell>
          <cell r="G1159">
            <v>0</v>
          </cell>
        </row>
        <row r="1160">
          <cell r="A1160">
            <v>7457</v>
          </cell>
          <cell r="C1160">
            <v>160</v>
          </cell>
          <cell r="G1160">
            <v>0</v>
          </cell>
        </row>
        <row r="1161">
          <cell r="A1161">
            <v>7457</v>
          </cell>
          <cell r="C1161">
            <v>210</v>
          </cell>
          <cell r="G1161">
            <v>49.63</v>
          </cell>
        </row>
        <row r="1162">
          <cell r="A1162">
            <v>7457</v>
          </cell>
          <cell r="C1162">
            <v>220</v>
          </cell>
          <cell r="G1162">
            <v>49.63</v>
          </cell>
        </row>
        <row r="1163">
          <cell r="A1163">
            <v>7457</v>
          </cell>
          <cell r="C1163">
            <v>230</v>
          </cell>
          <cell r="G1163">
            <v>506.26</v>
          </cell>
        </row>
        <row r="1164">
          <cell r="A1164">
            <v>7457</v>
          </cell>
          <cell r="C1164">
            <v>240</v>
          </cell>
          <cell r="G1164">
            <v>9080.06</v>
          </cell>
        </row>
        <row r="1165">
          <cell r="A1165">
            <v>7457</v>
          </cell>
          <cell r="C1165">
            <v>260</v>
          </cell>
          <cell r="G1165">
            <v>0</v>
          </cell>
        </row>
        <row r="1166">
          <cell r="A1166">
            <v>7457</v>
          </cell>
          <cell r="C1166">
            <v>330</v>
          </cell>
          <cell r="G1166">
            <v>900</v>
          </cell>
        </row>
        <row r="1167">
          <cell r="A1167">
            <v>7457</v>
          </cell>
          <cell r="C1167">
            <v>340</v>
          </cell>
          <cell r="G1167">
            <v>4617.8100000000004</v>
          </cell>
        </row>
        <row r="1168">
          <cell r="A1168">
            <v>7457</v>
          </cell>
          <cell r="C1168">
            <v>430</v>
          </cell>
          <cell r="G1168">
            <v>107.48</v>
          </cell>
        </row>
        <row r="1169">
          <cell r="A1169">
            <v>7457</v>
          </cell>
          <cell r="C1169">
            <v>440</v>
          </cell>
          <cell r="G1169">
            <v>604.76</v>
          </cell>
        </row>
        <row r="1170">
          <cell r="A1170">
            <v>7457</v>
          </cell>
          <cell r="C1170">
            <v>935</v>
          </cell>
          <cell r="G1170">
            <v>0</v>
          </cell>
        </row>
        <row r="1171">
          <cell r="A1171">
            <v>7457</v>
          </cell>
          <cell r="C1171">
            <v>936</v>
          </cell>
          <cell r="G1171">
            <v>12.48</v>
          </cell>
        </row>
        <row r="1172">
          <cell r="A1172">
            <v>7471</v>
          </cell>
          <cell r="C1172">
            <v>140</v>
          </cell>
          <cell r="G1172">
            <v>1872.04</v>
          </cell>
        </row>
        <row r="1173">
          <cell r="A1173">
            <v>7471</v>
          </cell>
          <cell r="C1173">
            <v>142</v>
          </cell>
          <cell r="G1173">
            <v>743.33</v>
          </cell>
        </row>
        <row r="1174">
          <cell r="A1174">
            <v>7471</v>
          </cell>
          <cell r="C1174">
            <v>147</v>
          </cell>
          <cell r="G1174">
            <v>0</v>
          </cell>
        </row>
        <row r="1175">
          <cell r="A1175">
            <v>7471</v>
          </cell>
          <cell r="C1175">
            <v>240</v>
          </cell>
          <cell r="G1175">
            <v>2463.35</v>
          </cell>
        </row>
        <row r="1176">
          <cell r="A1176">
            <v>7471</v>
          </cell>
          <cell r="C1176">
            <v>340</v>
          </cell>
          <cell r="G1176">
            <v>889.17</v>
          </cell>
        </row>
        <row r="1177">
          <cell r="A1177">
            <v>7471</v>
          </cell>
          <cell r="C1177">
            <v>440</v>
          </cell>
          <cell r="G1177">
            <v>1071.44</v>
          </cell>
        </row>
        <row r="1178">
          <cell r="A1178">
            <v>7471</v>
          </cell>
          <cell r="C1178">
            <v>935</v>
          </cell>
          <cell r="G1178">
            <v>50.08</v>
          </cell>
        </row>
        <row r="1179">
          <cell r="A1179">
            <v>7510</v>
          </cell>
          <cell r="C1179">
            <v>110</v>
          </cell>
          <cell r="G1179">
            <v>58.3</v>
          </cell>
        </row>
        <row r="1180">
          <cell r="A1180">
            <v>7510</v>
          </cell>
          <cell r="C1180">
            <v>112</v>
          </cell>
          <cell r="G1180">
            <v>464.87</v>
          </cell>
        </row>
        <row r="1181">
          <cell r="A1181">
            <v>7510</v>
          </cell>
          <cell r="C1181">
            <v>120</v>
          </cell>
          <cell r="G1181">
            <v>78.72</v>
          </cell>
        </row>
        <row r="1182">
          <cell r="A1182">
            <v>7510</v>
          </cell>
          <cell r="C1182">
            <v>130</v>
          </cell>
          <cell r="G1182">
            <v>2613.7399999999998</v>
          </cell>
        </row>
        <row r="1183">
          <cell r="A1183">
            <v>7510</v>
          </cell>
          <cell r="C1183">
            <v>140</v>
          </cell>
          <cell r="G1183">
            <v>-150.36000000000001</v>
          </cell>
        </row>
        <row r="1184">
          <cell r="A1184">
            <v>7510</v>
          </cell>
          <cell r="C1184">
            <v>160</v>
          </cell>
          <cell r="G1184">
            <v>26.24</v>
          </cell>
        </row>
        <row r="1185">
          <cell r="A1185">
            <v>7510</v>
          </cell>
          <cell r="C1185">
            <v>170</v>
          </cell>
          <cell r="G1185">
            <v>0</v>
          </cell>
        </row>
        <row r="1186">
          <cell r="A1186">
            <v>7510</v>
          </cell>
          <cell r="C1186">
            <v>210</v>
          </cell>
          <cell r="G1186">
            <v>60.97</v>
          </cell>
        </row>
        <row r="1187">
          <cell r="A1187">
            <v>7510</v>
          </cell>
          <cell r="C1187">
            <v>220</v>
          </cell>
          <cell r="G1187">
            <v>49.3</v>
          </cell>
        </row>
        <row r="1188">
          <cell r="A1188">
            <v>7510</v>
          </cell>
          <cell r="C1188">
            <v>230</v>
          </cell>
          <cell r="G1188">
            <v>-1503.9</v>
          </cell>
        </row>
        <row r="1189">
          <cell r="A1189">
            <v>7510</v>
          </cell>
          <cell r="C1189">
            <v>240</v>
          </cell>
          <cell r="G1189">
            <v>231.2</v>
          </cell>
        </row>
        <row r="1190">
          <cell r="A1190">
            <v>7510</v>
          </cell>
          <cell r="C1190">
            <v>330</v>
          </cell>
          <cell r="G1190">
            <v>0</v>
          </cell>
        </row>
        <row r="1191">
          <cell r="A1191">
            <v>7510</v>
          </cell>
          <cell r="C1191">
            <v>340</v>
          </cell>
          <cell r="G1191">
            <v>11.89</v>
          </cell>
        </row>
        <row r="1192">
          <cell r="A1192">
            <v>7510</v>
          </cell>
          <cell r="C1192">
            <v>430</v>
          </cell>
          <cell r="G1192">
            <v>25.65</v>
          </cell>
        </row>
        <row r="1193">
          <cell r="A1193">
            <v>7510</v>
          </cell>
          <cell r="C1193">
            <v>440</v>
          </cell>
          <cell r="G1193">
            <v>134.34</v>
          </cell>
        </row>
        <row r="1194">
          <cell r="A1194">
            <v>7510</v>
          </cell>
          <cell r="C1194">
            <v>935</v>
          </cell>
          <cell r="G1194">
            <v>10.94</v>
          </cell>
        </row>
        <row r="1195">
          <cell r="A1195">
            <v>7510</v>
          </cell>
          <cell r="C1195">
            <v>936</v>
          </cell>
          <cell r="G1195">
            <v>10.94</v>
          </cell>
        </row>
        <row r="1196">
          <cell r="A1196">
            <v>7535</v>
          </cell>
          <cell r="C1196">
            <v>110</v>
          </cell>
          <cell r="G1196">
            <v>2427.61</v>
          </cell>
        </row>
        <row r="1197">
          <cell r="A1197">
            <v>7535</v>
          </cell>
          <cell r="C1197">
            <v>112</v>
          </cell>
          <cell r="G1197">
            <v>1905.66</v>
          </cell>
        </row>
        <row r="1198">
          <cell r="A1198">
            <v>7535</v>
          </cell>
          <cell r="C1198">
            <v>120</v>
          </cell>
          <cell r="G1198">
            <v>3181.7</v>
          </cell>
        </row>
        <row r="1199">
          <cell r="A1199">
            <v>7535</v>
          </cell>
          <cell r="C1199">
            <v>121</v>
          </cell>
          <cell r="G1199">
            <v>0</v>
          </cell>
        </row>
        <row r="1200">
          <cell r="A1200">
            <v>7535</v>
          </cell>
          <cell r="C1200">
            <v>130</v>
          </cell>
          <cell r="G1200">
            <v>1917.4</v>
          </cell>
        </row>
        <row r="1201">
          <cell r="A1201">
            <v>7535</v>
          </cell>
          <cell r="C1201">
            <v>140</v>
          </cell>
          <cell r="G1201">
            <v>2158.5500000000002</v>
          </cell>
        </row>
        <row r="1202">
          <cell r="A1202">
            <v>7535</v>
          </cell>
          <cell r="C1202">
            <v>142</v>
          </cell>
          <cell r="G1202">
            <v>86.96</v>
          </cell>
        </row>
        <row r="1203">
          <cell r="A1203">
            <v>7535</v>
          </cell>
          <cell r="C1203">
            <v>147</v>
          </cell>
          <cell r="G1203">
            <v>0</v>
          </cell>
        </row>
        <row r="1204">
          <cell r="A1204">
            <v>7535</v>
          </cell>
          <cell r="C1204">
            <v>150</v>
          </cell>
          <cell r="G1204">
            <v>34.78</v>
          </cell>
        </row>
        <row r="1205">
          <cell r="A1205">
            <v>7535</v>
          </cell>
          <cell r="C1205">
            <v>160</v>
          </cell>
          <cell r="G1205">
            <v>1059.9100000000001</v>
          </cell>
        </row>
        <row r="1206">
          <cell r="A1206">
            <v>7535</v>
          </cell>
          <cell r="C1206">
            <v>210</v>
          </cell>
          <cell r="G1206">
            <v>1174.96</v>
          </cell>
        </row>
        <row r="1207">
          <cell r="A1207">
            <v>7535</v>
          </cell>
          <cell r="C1207">
            <v>220</v>
          </cell>
          <cell r="G1207">
            <v>704.62</v>
          </cell>
        </row>
        <row r="1208">
          <cell r="A1208">
            <v>7535</v>
          </cell>
          <cell r="C1208">
            <v>230</v>
          </cell>
          <cell r="G1208">
            <v>1189.06</v>
          </cell>
        </row>
        <row r="1209">
          <cell r="A1209">
            <v>7535</v>
          </cell>
          <cell r="C1209">
            <v>240</v>
          </cell>
          <cell r="G1209">
            <v>938.93</v>
          </cell>
        </row>
        <row r="1210">
          <cell r="A1210">
            <v>7535</v>
          </cell>
          <cell r="C1210">
            <v>260</v>
          </cell>
          <cell r="G1210">
            <v>0</v>
          </cell>
        </row>
        <row r="1211">
          <cell r="A1211">
            <v>7535</v>
          </cell>
          <cell r="C1211">
            <v>330</v>
          </cell>
          <cell r="G1211">
            <v>0</v>
          </cell>
        </row>
        <row r="1212">
          <cell r="A1212">
            <v>7535</v>
          </cell>
          <cell r="C1212">
            <v>340</v>
          </cell>
          <cell r="G1212">
            <v>479.15</v>
          </cell>
        </row>
        <row r="1213">
          <cell r="A1213">
            <v>7535</v>
          </cell>
          <cell r="C1213">
            <v>430</v>
          </cell>
          <cell r="G1213">
            <v>17.39</v>
          </cell>
        </row>
        <row r="1214">
          <cell r="A1214">
            <v>7535</v>
          </cell>
          <cell r="C1214">
            <v>440</v>
          </cell>
          <cell r="G1214">
            <v>17.39</v>
          </cell>
        </row>
        <row r="1215">
          <cell r="A1215">
            <v>7535</v>
          </cell>
          <cell r="C1215">
            <v>935</v>
          </cell>
          <cell r="G1215">
            <v>486.35</v>
          </cell>
        </row>
        <row r="1216">
          <cell r="A1216">
            <v>7535</v>
          </cell>
          <cell r="C1216">
            <v>936</v>
          </cell>
          <cell r="G1216">
            <v>440.39</v>
          </cell>
        </row>
        <row r="1217">
          <cell r="A1217">
            <v>7570</v>
          </cell>
          <cell r="C1217">
            <v>110</v>
          </cell>
          <cell r="G1217">
            <v>2250.4499999999998</v>
          </cell>
        </row>
        <row r="1218">
          <cell r="A1218">
            <v>7570</v>
          </cell>
          <cell r="C1218">
            <v>120</v>
          </cell>
          <cell r="G1218">
            <v>311</v>
          </cell>
        </row>
        <row r="1219">
          <cell r="A1219">
            <v>7570</v>
          </cell>
          <cell r="C1219">
            <v>121</v>
          </cell>
          <cell r="G1219">
            <v>0</v>
          </cell>
        </row>
        <row r="1220">
          <cell r="A1220">
            <v>7570</v>
          </cell>
          <cell r="C1220">
            <v>130</v>
          </cell>
          <cell r="G1220">
            <v>0</v>
          </cell>
        </row>
        <row r="1221">
          <cell r="A1221">
            <v>7570</v>
          </cell>
          <cell r="C1221">
            <v>140</v>
          </cell>
          <cell r="G1221">
            <v>1159.57</v>
          </cell>
        </row>
        <row r="1222">
          <cell r="A1222">
            <v>7570</v>
          </cell>
          <cell r="C1222">
            <v>142</v>
          </cell>
          <cell r="G1222">
            <v>311.02</v>
          </cell>
        </row>
        <row r="1223">
          <cell r="A1223">
            <v>7570</v>
          </cell>
          <cell r="C1223">
            <v>150</v>
          </cell>
          <cell r="G1223">
            <v>311</v>
          </cell>
        </row>
        <row r="1224">
          <cell r="A1224">
            <v>7570</v>
          </cell>
          <cell r="C1224">
            <v>210</v>
          </cell>
          <cell r="G1224">
            <v>161.06</v>
          </cell>
        </row>
        <row r="1225">
          <cell r="A1225">
            <v>7570</v>
          </cell>
          <cell r="C1225">
            <v>220</v>
          </cell>
          <cell r="G1225">
            <v>161.06</v>
          </cell>
        </row>
        <row r="1226">
          <cell r="A1226">
            <v>7570</v>
          </cell>
          <cell r="C1226">
            <v>230</v>
          </cell>
          <cell r="G1226">
            <v>161.06</v>
          </cell>
        </row>
        <row r="1227">
          <cell r="A1227">
            <v>7570</v>
          </cell>
          <cell r="C1227">
            <v>240</v>
          </cell>
          <cell r="G1227">
            <v>198.45</v>
          </cell>
        </row>
        <row r="1228">
          <cell r="A1228">
            <v>7570</v>
          </cell>
          <cell r="C1228">
            <v>340</v>
          </cell>
          <cell r="G1228">
            <v>2075.33</v>
          </cell>
        </row>
        <row r="1229">
          <cell r="A1229">
            <v>7570</v>
          </cell>
          <cell r="C1229">
            <v>430</v>
          </cell>
          <cell r="G1229">
            <v>669.87</v>
          </cell>
        </row>
        <row r="1230">
          <cell r="A1230">
            <v>7570</v>
          </cell>
          <cell r="C1230">
            <v>440</v>
          </cell>
          <cell r="G1230">
            <v>2398.58</v>
          </cell>
        </row>
        <row r="1231">
          <cell r="A1231">
            <v>7570</v>
          </cell>
          <cell r="C1231">
            <v>935</v>
          </cell>
          <cell r="G1231">
            <v>0</v>
          </cell>
        </row>
        <row r="1232">
          <cell r="A1232">
            <v>7570</v>
          </cell>
          <cell r="C1232">
            <v>936</v>
          </cell>
          <cell r="G1232">
            <v>160.76</v>
          </cell>
        </row>
        <row r="1233">
          <cell r="A1233" t="str">
            <v>7570R</v>
          </cell>
          <cell r="C1233">
            <v>110</v>
          </cell>
          <cell r="G1233">
            <v>751.64</v>
          </cell>
        </row>
        <row r="1234">
          <cell r="A1234" t="str">
            <v>7570R</v>
          </cell>
          <cell r="C1234">
            <v>112</v>
          </cell>
          <cell r="G1234">
            <v>932.58</v>
          </cell>
        </row>
        <row r="1235">
          <cell r="A1235" t="str">
            <v>7570R</v>
          </cell>
          <cell r="C1235">
            <v>120</v>
          </cell>
          <cell r="G1235">
            <v>88</v>
          </cell>
        </row>
        <row r="1236">
          <cell r="A1236" t="str">
            <v>7570R</v>
          </cell>
          <cell r="C1236">
            <v>121</v>
          </cell>
          <cell r="G1236">
            <v>0</v>
          </cell>
        </row>
        <row r="1237">
          <cell r="A1237" t="str">
            <v>7570R</v>
          </cell>
          <cell r="C1237">
            <v>122</v>
          </cell>
          <cell r="G1237">
            <v>320.95</v>
          </cell>
        </row>
        <row r="1238">
          <cell r="A1238" t="str">
            <v>7570R</v>
          </cell>
          <cell r="C1238">
            <v>130</v>
          </cell>
          <cell r="G1238">
            <v>88</v>
          </cell>
        </row>
        <row r="1239">
          <cell r="A1239" t="str">
            <v>7570R</v>
          </cell>
          <cell r="C1239">
            <v>140</v>
          </cell>
          <cell r="G1239">
            <v>59.5</v>
          </cell>
        </row>
        <row r="1240">
          <cell r="A1240" t="str">
            <v>7570R</v>
          </cell>
          <cell r="C1240">
            <v>160</v>
          </cell>
          <cell r="G1240">
            <v>0</v>
          </cell>
        </row>
        <row r="1241">
          <cell r="A1241" t="str">
            <v>7570R</v>
          </cell>
          <cell r="C1241">
            <v>210</v>
          </cell>
          <cell r="G1241">
            <v>95.22</v>
          </cell>
        </row>
        <row r="1242">
          <cell r="A1242" t="str">
            <v>7570R</v>
          </cell>
          <cell r="C1242">
            <v>220</v>
          </cell>
          <cell r="G1242">
            <v>0</v>
          </cell>
        </row>
        <row r="1243">
          <cell r="A1243" t="str">
            <v>7570R</v>
          </cell>
          <cell r="C1243">
            <v>230</v>
          </cell>
          <cell r="G1243">
            <v>0</v>
          </cell>
        </row>
        <row r="1244">
          <cell r="A1244" t="str">
            <v>7570R</v>
          </cell>
          <cell r="C1244">
            <v>240</v>
          </cell>
          <cell r="G1244">
            <v>154.5</v>
          </cell>
        </row>
        <row r="1245">
          <cell r="A1245" t="str">
            <v>7570R</v>
          </cell>
          <cell r="C1245">
            <v>340</v>
          </cell>
          <cell r="G1245">
            <v>190.95</v>
          </cell>
        </row>
        <row r="1246">
          <cell r="A1246" t="str">
            <v>7570R</v>
          </cell>
          <cell r="C1246">
            <v>430</v>
          </cell>
          <cell r="G1246">
            <v>0</v>
          </cell>
        </row>
        <row r="1247">
          <cell r="A1247" t="str">
            <v>7570R</v>
          </cell>
          <cell r="C1247">
            <v>440</v>
          </cell>
          <cell r="G1247">
            <v>457.9</v>
          </cell>
        </row>
        <row r="1248">
          <cell r="A1248" t="str">
            <v>7570R</v>
          </cell>
          <cell r="C1248">
            <v>935</v>
          </cell>
          <cell r="G1248">
            <v>115.48</v>
          </cell>
        </row>
        <row r="1249">
          <cell r="A1249" t="str">
            <v>7570R</v>
          </cell>
          <cell r="C1249">
            <v>936</v>
          </cell>
          <cell r="G1249">
            <v>0</v>
          </cell>
        </row>
        <row r="1250">
          <cell r="A1250">
            <v>7590</v>
          </cell>
          <cell r="C1250">
            <v>130</v>
          </cell>
          <cell r="G1250">
            <v>-11582.74</v>
          </cell>
        </row>
        <row r="1251">
          <cell r="A1251">
            <v>7590</v>
          </cell>
          <cell r="C1251">
            <v>230</v>
          </cell>
          <cell r="G1251">
            <v>-7045.02</v>
          </cell>
        </row>
        <row r="1252">
          <cell r="A1252">
            <v>7590</v>
          </cell>
          <cell r="C1252">
            <v>330</v>
          </cell>
          <cell r="G1252">
            <v>-749.86</v>
          </cell>
        </row>
        <row r="1253">
          <cell r="A1253">
            <v>7590</v>
          </cell>
          <cell r="C1253">
            <v>430</v>
          </cell>
          <cell r="G1253">
            <v>-305.39999999999998</v>
          </cell>
        </row>
        <row r="1254">
          <cell r="A1254">
            <v>7590</v>
          </cell>
          <cell r="C1254">
            <v>935</v>
          </cell>
          <cell r="G1254">
            <v>2875.19</v>
          </cell>
        </row>
        <row r="1255">
          <cell r="A1255">
            <v>7592</v>
          </cell>
          <cell r="C1255">
            <v>130</v>
          </cell>
          <cell r="G1255">
            <v>28506.720000000001</v>
          </cell>
        </row>
        <row r="1256">
          <cell r="A1256">
            <v>7592</v>
          </cell>
          <cell r="C1256">
            <v>220</v>
          </cell>
          <cell r="G1256">
            <v>0</v>
          </cell>
        </row>
        <row r="1257">
          <cell r="A1257">
            <v>7592</v>
          </cell>
          <cell r="C1257">
            <v>230</v>
          </cell>
          <cell r="G1257">
            <v>10415.14</v>
          </cell>
        </row>
        <row r="1258">
          <cell r="A1258">
            <v>7592</v>
          </cell>
          <cell r="C1258">
            <v>330</v>
          </cell>
          <cell r="G1258">
            <v>1527.52</v>
          </cell>
        </row>
        <row r="1259">
          <cell r="A1259">
            <v>7592</v>
          </cell>
          <cell r="C1259">
            <v>430</v>
          </cell>
          <cell r="G1259">
            <v>1991.18</v>
          </cell>
        </row>
        <row r="1260">
          <cell r="A1260">
            <v>7610</v>
          </cell>
          <cell r="C1260">
            <v>110</v>
          </cell>
          <cell r="G1260">
            <v>-1008.96</v>
          </cell>
        </row>
        <row r="1261">
          <cell r="A1261">
            <v>7610</v>
          </cell>
          <cell r="C1261">
            <v>121</v>
          </cell>
          <cell r="G1261">
            <v>-26.09</v>
          </cell>
        </row>
        <row r="1262">
          <cell r="A1262">
            <v>7610</v>
          </cell>
          <cell r="C1262">
            <v>122</v>
          </cell>
          <cell r="G1262">
            <v>0</v>
          </cell>
        </row>
        <row r="1263">
          <cell r="A1263">
            <v>7610</v>
          </cell>
          <cell r="C1263">
            <v>130</v>
          </cell>
          <cell r="G1263">
            <v>-635.82000000000005</v>
          </cell>
        </row>
        <row r="1264">
          <cell r="A1264">
            <v>7610</v>
          </cell>
          <cell r="C1264">
            <v>140</v>
          </cell>
          <cell r="G1264">
            <v>-1570.2</v>
          </cell>
        </row>
        <row r="1265">
          <cell r="A1265">
            <v>7610</v>
          </cell>
          <cell r="C1265">
            <v>142</v>
          </cell>
          <cell r="G1265">
            <v>-442.53</v>
          </cell>
        </row>
        <row r="1266">
          <cell r="A1266">
            <v>7610</v>
          </cell>
          <cell r="C1266">
            <v>147</v>
          </cell>
          <cell r="G1266">
            <v>0</v>
          </cell>
        </row>
        <row r="1267">
          <cell r="A1267">
            <v>7610</v>
          </cell>
          <cell r="C1267">
            <v>210</v>
          </cell>
          <cell r="G1267">
            <v>0</v>
          </cell>
        </row>
        <row r="1268">
          <cell r="A1268">
            <v>7610</v>
          </cell>
          <cell r="C1268">
            <v>220</v>
          </cell>
          <cell r="G1268">
            <v>-512.96</v>
          </cell>
        </row>
        <row r="1269">
          <cell r="A1269">
            <v>7610</v>
          </cell>
          <cell r="C1269">
            <v>230</v>
          </cell>
          <cell r="G1269">
            <v>-322.76</v>
          </cell>
        </row>
        <row r="1270">
          <cell r="A1270">
            <v>7610</v>
          </cell>
          <cell r="C1270">
            <v>240</v>
          </cell>
          <cell r="G1270">
            <v>-311.99</v>
          </cell>
        </row>
        <row r="1271">
          <cell r="A1271">
            <v>7610</v>
          </cell>
          <cell r="C1271">
            <v>330</v>
          </cell>
          <cell r="G1271">
            <v>-73.53</v>
          </cell>
        </row>
        <row r="1272">
          <cell r="A1272">
            <v>7610</v>
          </cell>
          <cell r="C1272">
            <v>340</v>
          </cell>
          <cell r="G1272">
            <v>-448.64</v>
          </cell>
        </row>
        <row r="1273">
          <cell r="A1273">
            <v>7610</v>
          </cell>
          <cell r="C1273">
            <v>430</v>
          </cell>
          <cell r="G1273">
            <v>-17.829999999999998</v>
          </cell>
        </row>
        <row r="1274">
          <cell r="A1274">
            <v>7610</v>
          </cell>
          <cell r="C1274">
            <v>440</v>
          </cell>
          <cell r="G1274">
            <v>-407</v>
          </cell>
        </row>
        <row r="1275">
          <cell r="A1275">
            <v>7610</v>
          </cell>
          <cell r="C1275">
            <v>936</v>
          </cell>
          <cell r="G1275">
            <v>-208.97</v>
          </cell>
        </row>
        <row r="1276">
          <cell r="A1276">
            <v>7630</v>
          </cell>
          <cell r="C1276">
            <v>110</v>
          </cell>
          <cell r="G1276">
            <v>26708.880000000001</v>
          </cell>
        </row>
        <row r="1277">
          <cell r="A1277">
            <v>7630</v>
          </cell>
          <cell r="C1277">
            <v>112</v>
          </cell>
          <cell r="G1277">
            <v>24914.639999999999</v>
          </cell>
        </row>
        <row r="1278">
          <cell r="A1278">
            <v>7630</v>
          </cell>
          <cell r="C1278">
            <v>120</v>
          </cell>
          <cell r="G1278">
            <v>8544.83</v>
          </cell>
        </row>
        <row r="1279">
          <cell r="A1279">
            <v>7630</v>
          </cell>
          <cell r="C1279">
            <v>121</v>
          </cell>
          <cell r="G1279">
            <v>5665.52</v>
          </cell>
        </row>
        <row r="1280">
          <cell r="A1280">
            <v>7630</v>
          </cell>
          <cell r="C1280">
            <v>122</v>
          </cell>
          <cell r="G1280">
            <v>5310</v>
          </cell>
        </row>
        <row r="1281">
          <cell r="A1281">
            <v>7630</v>
          </cell>
          <cell r="C1281">
            <v>130</v>
          </cell>
          <cell r="G1281">
            <v>5100.6899999999996</v>
          </cell>
        </row>
        <row r="1282">
          <cell r="A1282">
            <v>7630</v>
          </cell>
          <cell r="C1282">
            <v>140</v>
          </cell>
          <cell r="G1282">
            <v>1736.39</v>
          </cell>
        </row>
        <row r="1283">
          <cell r="A1283">
            <v>7630</v>
          </cell>
          <cell r="C1283">
            <v>147</v>
          </cell>
          <cell r="G1283">
            <v>0</v>
          </cell>
        </row>
        <row r="1284">
          <cell r="A1284">
            <v>7630</v>
          </cell>
          <cell r="C1284">
            <v>190</v>
          </cell>
          <cell r="G1284">
            <v>29250</v>
          </cell>
        </row>
        <row r="1285">
          <cell r="A1285">
            <v>7630</v>
          </cell>
          <cell r="C1285">
            <v>210</v>
          </cell>
          <cell r="G1285">
            <v>6474.88</v>
          </cell>
        </row>
        <row r="1286">
          <cell r="A1286">
            <v>7630</v>
          </cell>
          <cell r="C1286">
            <v>220</v>
          </cell>
          <cell r="G1286">
            <v>5665.52</v>
          </cell>
        </row>
        <row r="1287">
          <cell r="A1287">
            <v>7630</v>
          </cell>
          <cell r="C1287">
            <v>230</v>
          </cell>
          <cell r="G1287">
            <v>2518.7199999999998</v>
          </cell>
        </row>
        <row r="1288">
          <cell r="A1288">
            <v>7630</v>
          </cell>
          <cell r="C1288">
            <v>240</v>
          </cell>
          <cell r="G1288">
            <v>1764.79</v>
          </cell>
        </row>
        <row r="1289">
          <cell r="A1289">
            <v>7630</v>
          </cell>
          <cell r="C1289">
            <v>340</v>
          </cell>
          <cell r="G1289">
            <v>1259.3599999999999</v>
          </cell>
        </row>
        <row r="1290">
          <cell r="A1290">
            <v>7630</v>
          </cell>
          <cell r="C1290">
            <v>440</v>
          </cell>
          <cell r="G1290">
            <v>1259.3599999999999</v>
          </cell>
        </row>
        <row r="1291">
          <cell r="A1291">
            <v>7630</v>
          </cell>
          <cell r="C1291">
            <v>935</v>
          </cell>
          <cell r="G1291">
            <v>1259.3599999999999</v>
          </cell>
        </row>
        <row r="1292">
          <cell r="A1292">
            <v>7630</v>
          </cell>
          <cell r="C1292">
            <v>936</v>
          </cell>
          <cell r="G1292">
            <v>0</v>
          </cell>
        </row>
        <row r="1293">
          <cell r="A1293">
            <v>7820</v>
          </cell>
          <cell r="C1293">
            <v>110</v>
          </cell>
          <cell r="G1293">
            <v>558.54999999999995</v>
          </cell>
        </row>
        <row r="1294">
          <cell r="A1294">
            <v>7820</v>
          </cell>
          <cell r="C1294">
            <v>112</v>
          </cell>
          <cell r="G1294">
            <v>1732.61</v>
          </cell>
        </row>
        <row r="1295">
          <cell r="A1295">
            <v>7820</v>
          </cell>
          <cell r="C1295">
            <v>120</v>
          </cell>
          <cell r="G1295">
            <v>941.04</v>
          </cell>
        </row>
        <row r="1296">
          <cell r="A1296">
            <v>7820</v>
          </cell>
          <cell r="C1296">
            <v>121</v>
          </cell>
          <cell r="G1296">
            <v>0</v>
          </cell>
        </row>
        <row r="1297">
          <cell r="A1297">
            <v>7820</v>
          </cell>
          <cell r="C1297">
            <v>122</v>
          </cell>
          <cell r="G1297">
            <v>112.87</v>
          </cell>
        </row>
        <row r="1298">
          <cell r="A1298">
            <v>7820</v>
          </cell>
          <cell r="C1298">
            <v>130</v>
          </cell>
          <cell r="G1298">
            <v>575.52</v>
          </cell>
        </row>
        <row r="1299">
          <cell r="A1299">
            <v>7820</v>
          </cell>
          <cell r="C1299">
            <v>132</v>
          </cell>
          <cell r="G1299">
            <v>112.87</v>
          </cell>
        </row>
        <row r="1300">
          <cell r="A1300">
            <v>7820</v>
          </cell>
          <cell r="C1300">
            <v>140</v>
          </cell>
          <cell r="G1300">
            <v>855.74</v>
          </cell>
        </row>
        <row r="1301">
          <cell r="A1301">
            <v>7820</v>
          </cell>
          <cell r="C1301">
            <v>147</v>
          </cell>
          <cell r="G1301">
            <v>230.57</v>
          </cell>
        </row>
        <row r="1302">
          <cell r="A1302">
            <v>7820</v>
          </cell>
          <cell r="C1302">
            <v>160</v>
          </cell>
          <cell r="G1302">
            <v>247.85</v>
          </cell>
        </row>
        <row r="1303">
          <cell r="A1303">
            <v>7820</v>
          </cell>
          <cell r="C1303">
            <v>162</v>
          </cell>
          <cell r="G1303">
            <v>112.87</v>
          </cell>
        </row>
        <row r="1304">
          <cell r="A1304">
            <v>7820</v>
          </cell>
          <cell r="C1304">
            <v>210</v>
          </cell>
          <cell r="G1304">
            <v>256.18</v>
          </cell>
        </row>
        <row r="1305">
          <cell r="A1305">
            <v>7820</v>
          </cell>
          <cell r="C1305">
            <v>220</v>
          </cell>
          <cell r="G1305">
            <v>270.64999999999998</v>
          </cell>
        </row>
        <row r="1306">
          <cell r="A1306">
            <v>7820</v>
          </cell>
          <cell r="C1306">
            <v>230</v>
          </cell>
          <cell r="G1306">
            <v>255.75</v>
          </cell>
        </row>
        <row r="1307">
          <cell r="A1307">
            <v>7820</v>
          </cell>
          <cell r="C1307">
            <v>240</v>
          </cell>
          <cell r="G1307">
            <v>322.36</v>
          </cell>
        </row>
        <row r="1308">
          <cell r="A1308">
            <v>7820</v>
          </cell>
          <cell r="C1308">
            <v>330</v>
          </cell>
          <cell r="G1308">
            <v>172.39</v>
          </cell>
        </row>
        <row r="1309">
          <cell r="A1309">
            <v>7820</v>
          </cell>
          <cell r="C1309">
            <v>340</v>
          </cell>
          <cell r="G1309">
            <v>216.55</v>
          </cell>
        </row>
        <row r="1310">
          <cell r="A1310">
            <v>7820</v>
          </cell>
          <cell r="C1310">
            <v>430</v>
          </cell>
          <cell r="G1310">
            <v>241.85</v>
          </cell>
        </row>
        <row r="1311">
          <cell r="A1311">
            <v>7820</v>
          </cell>
          <cell r="C1311">
            <v>440</v>
          </cell>
          <cell r="G1311">
            <v>241.85</v>
          </cell>
        </row>
        <row r="1312">
          <cell r="A1312">
            <v>7820</v>
          </cell>
          <cell r="C1312">
            <v>935</v>
          </cell>
          <cell r="G1312">
            <v>131.43</v>
          </cell>
        </row>
        <row r="1313">
          <cell r="A1313">
            <v>7820</v>
          </cell>
          <cell r="C1313">
            <v>936</v>
          </cell>
          <cell r="G1313">
            <v>158.83000000000001</v>
          </cell>
        </row>
        <row r="1314">
          <cell r="A1314">
            <v>7860</v>
          </cell>
          <cell r="C1314">
            <v>110</v>
          </cell>
          <cell r="G1314">
            <v>765.58</v>
          </cell>
        </row>
        <row r="1315">
          <cell r="A1315">
            <v>7860</v>
          </cell>
          <cell r="C1315">
            <v>112</v>
          </cell>
          <cell r="G1315">
            <v>0</v>
          </cell>
        </row>
        <row r="1316">
          <cell r="A1316">
            <v>7860</v>
          </cell>
          <cell r="C1316">
            <v>120</v>
          </cell>
          <cell r="G1316">
            <v>1480.46</v>
          </cell>
        </row>
        <row r="1317">
          <cell r="A1317">
            <v>7860</v>
          </cell>
          <cell r="C1317">
            <v>121</v>
          </cell>
          <cell r="G1317">
            <v>0</v>
          </cell>
        </row>
        <row r="1318">
          <cell r="A1318">
            <v>7860</v>
          </cell>
          <cell r="C1318">
            <v>130</v>
          </cell>
          <cell r="G1318">
            <v>765.58</v>
          </cell>
        </row>
        <row r="1319">
          <cell r="A1319">
            <v>7860</v>
          </cell>
          <cell r="C1319">
            <v>140</v>
          </cell>
          <cell r="G1319">
            <v>765.58</v>
          </cell>
        </row>
        <row r="1320">
          <cell r="A1320">
            <v>7860</v>
          </cell>
          <cell r="C1320">
            <v>160</v>
          </cell>
          <cell r="G1320">
            <v>50.7</v>
          </cell>
        </row>
        <row r="1321">
          <cell r="A1321">
            <v>7860</v>
          </cell>
          <cell r="C1321">
            <v>210</v>
          </cell>
          <cell r="G1321">
            <v>893.59</v>
          </cell>
        </row>
        <row r="1322">
          <cell r="A1322">
            <v>7860</v>
          </cell>
          <cell r="C1322">
            <v>220</v>
          </cell>
          <cell r="G1322">
            <v>893.59</v>
          </cell>
        </row>
        <row r="1323">
          <cell r="A1323">
            <v>7860</v>
          </cell>
          <cell r="C1323">
            <v>230</v>
          </cell>
          <cell r="G1323">
            <v>893.59</v>
          </cell>
        </row>
        <row r="1324">
          <cell r="A1324">
            <v>7860</v>
          </cell>
          <cell r="C1324">
            <v>240</v>
          </cell>
          <cell r="G1324">
            <v>893.59</v>
          </cell>
        </row>
        <row r="1325">
          <cell r="A1325">
            <v>7860</v>
          </cell>
          <cell r="C1325">
            <v>340</v>
          </cell>
          <cell r="G1325">
            <v>0</v>
          </cell>
        </row>
        <row r="1326">
          <cell r="A1326">
            <v>7860</v>
          </cell>
          <cell r="C1326">
            <v>935</v>
          </cell>
          <cell r="G1326">
            <v>50.72</v>
          </cell>
        </row>
        <row r="1327">
          <cell r="A1327">
            <v>7860</v>
          </cell>
          <cell r="C1327">
            <v>936</v>
          </cell>
          <cell r="G1327">
            <v>0</v>
          </cell>
        </row>
        <row r="1328">
          <cell r="A1328">
            <v>7910</v>
          </cell>
          <cell r="C1328">
            <v>110</v>
          </cell>
          <cell r="G1328">
            <v>1212.69</v>
          </cell>
        </row>
        <row r="1329">
          <cell r="A1329">
            <v>7910</v>
          </cell>
          <cell r="C1329">
            <v>112</v>
          </cell>
          <cell r="G1329">
            <v>627.42999999999995</v>
          </cell>
        </row>
        <row r="1330">
          <cell r="A1330">
            <v>7910</v>
          </cell>
          <cell r="C1330">
            <v>120</v>
          </cell>
          <cell r="G1330">
            <v>1129.3800000000001</v>
          </cell>
        </row>
        <row r="1331">
          <cell r="A1331">
            <v>7910</v>
          </cell>
          <cell r="C1331">
            <v>130</v>
          </cell>
          <cell r="G1331">
            <v>2739.97</v>
          </cell>
        </row>
        <row r="1332">
          <cell r="A1332">
            <v>7910</v>
          </cell>
          <cell r="C1332">
            <v>140</v>
          </cell>
          <cell r="G1332">
            <v>958.17</v>
          </cell>
        </row>
        <row r="1333">
          <cell r="A1333">
            <v>7910</v>
          </cell>
          <cell r="C1333">
            <v>160</v>
          </cell>
          <cell r="G1333">
            <v>376.46</v>
          </cell>
        </row>
        <row r="1334">
          <cell r="A1334">
            <v>7910</v>
          </cell>
          <cell r="C1334">
            <v>210</v>
          </cell>
          <cell r="G1334">
            <v>418.5</v>
          </cell>
        </row>
        <row r="1335">
          <cell r="A1335">
            <v>7910</v>
          </cell>
          <cell r="C1335">
            <v>220</v>
          </cell>
          <cell r="G1335">
            <v>250.97</v>
          </cell>
        </row>
        <row r="1336">
          <cell r="A1336">
            <v>7910</v>
          </cell>
          <cell r="C1336">
            <v>230</v>
          </cell>
          <cell r="G1336">
            <v>486.06</v>
          </cell>
        </row>
        <row r="1337">
          <cell r="A1337">
            <v>7910</v>
          </cell>
          <cell r="C1337">
            <v>240</v>
          </cell>
          <cell r="G1337">
            <v>849.66</v>
          </cell>
        </row>
        <row r="1338">
          <cell r="A1338">
            <v>7910</v>
          </cell>
          <cell r="C1338">
            <v>340</v>
          </cell>
          <cell r="G1338">
            <v>170.67</v>
          </cell>
        </row>
        <row r="1339">
          <cell r="A1339">
            <v>7910</v>
          </cell>
          <cell r="C1339">
            <v>935</v>
          </cell>
          <cell r="G1339">
            <v>156.87</v>
          </cell>
        </row>
        <row r="1340">
          <cell r="A1340">
            <v>7910</v>
          </cell>
          <cell r="C1340">
            <v>936</v>
          </cell>
          <cell r="G1340">
            <v>156.87</v>
          </cell>
        </row>
        <row r="1341">
          <cell r="A1341" t="str">
            <v>9285M#</v>
          </cell>
          <cell r="C1341">
            <v>100</v>
          </cell>
          <cell r="G1341">
            <v>0</v>
          </cell>
        </row>
        <row r="1342">
          <cell r="A1342" t="str">
            <v>9285M#</v>
          </cell>
          <cell r="C1342">
            <v>112</v>
          </cell>
          <cell r="G1342">
            <v>0</v>
          </cell>
        </row>
        <row r="1343">
          <cell r="A1343" t="str">
            <v>9285M#</v>
          </cell>
          <cell r="C1343">
            <v>200</v>
          </cell>
          <cell r="G1343">
            <v>0</v>
          </cell>
        </row>
        <row r="1344">
          <cell r="A1344" t="str">
            <v>9290M#</v>
          </cell>
          <cell r="C1344">
            <v>120</v>
          </cell>
          <cell r="G1344">
            <v>1</v>
          </cell>
        </row>
        <row r="1345">
          <cell r="A1345" t="str">
            <v>9290M#</v>
          </cell>
          <cell r="C1345">
            <v>220</v>
          </cell>
          <cell r="G1345">
            <v>-1</v>
          </cell>
        </row>
        <row r="1346">
          <cell r="A1346" t="str">
            <v>9360M#</v>
          </cell>
          <cell r="C1346">
            <v>140</v>
          </cell>
          <cell r="G1346">
            <v>0</v>
          </cell>
        </row>
        <row r="1347">
          <cell r="A1347" t="str">
            <v>9360M#</v>
          </cell>
          <cell r="C1347">
            <v>142</v>
          </cell>
          <cell r="G1347">
            <v>0</v>
          </cell>
        </row>
        <row r="1348">
          <cell r="A1348" t="str">
            <v>9360M#</v>
          </cell>
          <cell r="C1348">
            <v>240</v>
          </cell>
          <cell r="G1348">
            <v>0</v>
          </cell>
        </row>
        <row r="1349">
          <cell r="A1349" t="str">
            <v>9360M#</v>
          </cell>
          <cell r="C1349">
            <v>340</v>
          </cell>
          <cell r="G1349">
            <v>0</v>
          </cell>
        </row>
        <row r="1350">
          <cell r="A1350" t="str">
            <v>9360M#</v>
          </cell>
          <cell r="C1350">
            <v>440</v>
          </cell>
          <cell r="G1350">
            <v>0</v>
          </cell>
        </row>
        <row r="1351">
          <cell r="A1351" t="str">
            <v>9365M#</v>
          </cell>
          <cell r="C1351">
            <v>140</v>
          </cell>
          <cell r="G1351">
            <v>0</v>
          </cell>
        </row>
        <row r="1352">
          <cell r="A1352" t="str">
            <v>9365M#</v>
          </cell>
          <cell r="C1352">
            <v>142</v>
          </cell>
          <cell r="G1352">
            <v>0</v>
          </cell>
        </row>
        <row r="1353">
          <cell r="A1353" t="str">
            <v>9365M#</v>
          </cell>
          <cell r="C1353">
            <v>240</v>
          </cell>
          <cell r="G1353">
            <v>-0.5</v>
          </cell>
        </row>
        <row r="1354">
          <cell r="A1354" t="str">
            <v>9365M#</v>
          </cell>
          <cell r="C1354">
            <v>340</v>
          </cell>
          <cell r="G1354">
            <v>0</v>
          </cell>
        </row>
        <row r="1355">
          <cell r="A1355" t="str">
            <v>9365M#</v>
          </cell>
          <cell r="C1355">
            <v>440</v>
          </cell>
          <cell r="G1355">
            <v>0</v>
          </cell>
        </row>
        <row r="1356">
          <cell r="A1356" t="str">
            <v>9485M#</v>
          </cell>
          <cell r="C1356">
            <v>140</v>
          </cell>
          <cell r="G1356">
            <v>1.5</v>
          </cell>
        </row>
        <row r="1357">
          <cell r="A1357" t="str">
            <v>9485M#</v>
          </cell>
          <cell r="C1357">
            <v>142</v>
          </cell>
          <cell r="G1357">
            <v>2.5</v>
          </cell>
        </row>
        <row r="1358">
          <cell r="A1358" t="str">
            <v>9485M#</v>
          </cell>
          <cell r="C1358">
            <v>240</v>
          </cell>
          <cell r="G1358">
            <v>0</v>
          </cell>
        </row>
        <row r="1359">
          <cell r="A1359" t="str">
            <v>9485M#</v>
          </cell>
          <cell r="C1359">
            <v>340</v>
          </cell>
          <cell r="G1359">
            <v>0</v>
          </cell>
        </row>
        <row r="1360">
          <cell r="A1360" t="str">
            <v>9485M#</v>
          </cell>
          <cell r="C1360">
            <v>440</v>
          </cell>
          <cell r="G1360">
            <v>0</v>
          </cell>
        </row>
        <row r="1361">
          <cell r="A1361" t="str">
            <v>9490M#</v>
          </cell>
          <cell r="C1361">
            <v>130</v>
          </cell>
          <cell r="G1361">
            <v>1</v>
          </cell>
        </row>
        <row r="1362">
          <cell r="A1362" t="str">
            <v>9490M#</v>
          </cell>
          <cell r="C1362">
            <v>230</v>
          </cell>
          <cell r="G1362">
            <v>0</v>
          </cell>
        </row>
        <row r="1363">
          <cell r="A1363" t="str">
            <v>9490M#</v>
          </cell>
          <cell r="C1363">
            <v>330</v>
          </cell>
          <cell r="G1363">
            <v>0</v>
          </cell>
        </row>
        <row r="1364">
          <cell r="A1364" t="str">
            <v>9490M#</v>
          </cell>
          <cell r="C1364">
            <v>430</v>
          </cell>
          <cell r="G1364">
            <v>0</v>
          </cell>
        </row>
        <row r="1365">
          <cell r="A1365" t="str">
            <v>9510M#</v>
          </cell>
          <cell r="C1365">
            <v>240</v>
          </cell>
          <cell r="G1365">
            <v>0</v>
          </cell>
        </row>
        <row r="1366">
          <cell r="A1366" t="str">
            <v>9510M#</v>
          </cell>
          <cell r="C1366">
            <v>340</v>
          </cell>
          <cell r="G1366">
            <v>0</v>
          </cell>
        </row>
        <row r="1367">
          <cell r="A1367" t="str">
            <v>9510M#</v>
          </cell>
          <cell r="C1367">
            <v>440</v>
          </cell>
          <cell r="G1367">
            <v>0</v>
          </cell>
        </row>
        <row r="1368">
          <cell r="A1368" t="str">
            <v>9510M#</v>
          </cell>
          <cell r="C1368">
            <v>900</v>
          </cell>
          <cell r="G1368">
            <v>5</v>
          </cell>
        </row>
        <row r="1369">
          <cell r="A1369">
            <v>7170</v>
          </cell>
          <cell r="C1369">
            <v>110</v>
          </cell>
          <cell r="G1369">
            <v>12878.73</v>
          </cell>
        </row>
        <row r="1370">
          <cell r="A1370">
            <v>7170</v>
          </cell>
          <cell r="C1370">
            <v>112</v>
          </cell>
          <cell r="G1370">
            <v>1594.22</v>
          </cell>
        </row>
        <row r="1371">
          <cell r="A1371">
            <v>7170</v>
          </cell>
          <cell r="C1371">
            <v>120</v>
          </cell>
          <cell r="G1371">
            <v>3764.7</v>
          </cell>
        </row>
        <row r="1372">
          <cell r="A1372">
            <v>7170</v>
          </cell>
          <cell r="C1372">
            <v>121</v>
          </cell>
          <cell r="G1372">
            <v>2700.26</v>
          </cell>
        </row>
        <row r="1373">
          <cell r="A1373">
            <v>7170</v>
          </cell>
          <cell r="C1373">
            <v>122</v>
          </cell>
          <cell r="G1373">
            <v>431</v>
          </cell>
        </row>
        <row r="1374">
          <cell r="A1374">
            <v>7170</v>
          </cell>
          <cell r="C1374">
            <v>130</v>
          </cell>
          <cell r="G1374">
            <v>16895.439999999999</v>
          </cell>
        </row>
        <row r="1375">
          <cell r="A1375">
            <v>7170</v>
          </cell>
          <cell r="C1375">
            <v>140</v>
          </cell>
          <cell r="G1375">
            <v>15291.44</v>
          </cell>
        </row>
        <row r="1376">
          <cell r="A1376">
            <v>7170</v>
          </cell>
          <cell r="C1376">
            <v>142</v>
          </cell>
          <cell r="G1376">
            <v>6352</v>
          </cell>
        </row>
        <row r="1377">
          <cell r="A1377">
            <v>7170</v>
          </cell>
          <cell r="C1377">
            <v>147</v>
          </cell>
          <cell r="G1377">
            <v>1193.92</v>
          </cell>
        </row>
        <row r="1378">
          <cell r="A1378">
            <v>7170</v>
          </cell>
          <cell r="C1378">
            <v>150</v>
          </cell>
          <cell r="G1378">
            <v>7698.46</v>
          </cell>
        </row>
        <row r="1379">
          <cell r="A1379">
            <v>7170</v>
          </cell>
          <cell r="C1379">
            <v>160</v>
          </cell>
          <cell r="G1379">
            <v>1465.22</v>
          </cell>
        </row>
        <row r="1380">
          <cell r="A1380">
            <v>7170</v>
          </cell>
          <cell r="C1380">
            <v>162</v>
          </cell>
          <cell r="G1380">
            <v>560</v>
          </cell>
        </row>
        <row r="1381">
          <cell r="A1381">
            <v>7170</v>
          </cell>
          <cell r="C1381">
            <v>210</v>
          </cell>
          <cell r="G1381">
            <v>0</v>
          </cell>
        </row>
        <row r="1382">
          <cell r="A1382">
            <v>7170</v>
          </cell>
          <cell r="C1382">
            <v>220</v>
          </cell>
          <cell r="G1382">
            <v>0</v>
          </cell>
        </row>
        <row r="1383">
          <cell r="A1383">
            <v>7170</v>
          </cell>
          <cell r="C1383">
            <v>230</v>
          </cell>
          <cell r="G1383">
            <v>9072.7999999999993</v>
          </cell>
        </row>
        <row r="1384">
          <cell r="A1384">
            <v>7170</v>
          </cell>
          <cell r="C1384">
            <v>240</v>
          </cell>
          <cell r="G1384">
            <v>13169.06</v>
          </cell>
        </row>
        <row r="1385">
          <cell r="A1385">
            <v>7170</v>
          </cell>
          <cell r="C1385">
            <v>260</v>
          </cell>
          <cell r="G1385">
            <v>2545.0300000000002</v>
          </cell>
        </row>
        <row r="1386">
          <cell r="A1386">
            <v>7170</v>
          </cell>
          <cell r="C1386">
            <v>340</v>
          </cell>
          <cell r="G1386">
            <v>8193.16</v>
          </cell>
        </row>
        <row r="1387">
          <cell r="A1387">
            <v>7170</v>
          </cell>
          <cell r="C1387">
            <v>430</v>
          </cell>
          <cell r="G1387">
            <v>217.05</v>
          </cell>
        </row>
        <row r="1388">
          <cell r="A1388">
            <v>7170</v>
          </cell>
          <cell r="C1388">
            <v>440</v>
          </cell>
          <cell r="G1388">
            <v>8044.76</v>
          </cell>
        </row>
        <row r="1389">
          <cell r="A1389">
            <v>7170</v>
          </cell>
          <cell r="C1389">
            <v>935</v>
          </cell>
          <cell r="G1389">
            <v>7338.18</v>
          </cell>
        </row>
        <row r="1390">
          <cell r="A1390">
            <v>7170</v>
          </cell>
          <cell r="C1390">
            <v>936</v>
          </cell>
          <cell r="G1390">
            <v>5739.08</v>
          </cell>
        </row>
        <row r="1391">
          <cell r="A1391">
            <v>7175</v>
          </cell>
          <cell r="C1391">
            <v>110</v>
          </cell>
          <cell r="G1391">
            <v>4520.92</v>
          </cell>
        </row>
        <row r="1392">
          <cell r="A1392">
            <v>7175</v>
          </cell>
          <cell r="C1392">
            <v>112</v>
          </cell>
          <cell r="G1392">
            <v>1937.5</v>
          </cell>
        </row>
        <row r="1393">
          <cell r="A1393">
            <v>7175</v>
          </cell>
          <cell r="C1393">
            <v>120</v>
          </cell>
          <cell r="G1393">
            <v>4520.83</v>
          </cell>
        </row>
        <row r="1394">
          <cell r="A1394">
            <v>7175</v>
          </cell>
          <cell r="C1394">
            <v>121</v>
          </cell>
          <cell r="G1394">
            <v>0</v>
          </cell>
        </row>
        <row r="1395">
          <cell r="A1395">
            <v>7175</v>
          </cell>
          <cell r="C1395">
            <v>130</v>
          </cell>
          <cell r="G1395">
            <v>2851.67</v>
          </cell>
        </row>
        <row r="1396">
          <cell r="A1396">
            <v>7175</v>
          </cell>
          <cell r="C1396">
            <v>140</v>
          </cell>
          <cell r="G1396">
            <v>8726.67</v>
          </cell>
        </row>
        <row r="1397">
          <cell r="A1397">
            <v>7175</v>
          </cell>
          <cell r="C1397">
            <v>142</v>
          </cell>
          <cell r="G1397">
            <v>800</v>
          </cell>
        </row>
        <row r="1398">
          <cell r="A1398">
            <v>7175</v>
          </cell>
          <cell r="C1398">
            <v>147</v>
          </cell>
          <cell r="G1398">
            <v>733.33</v>
          </cell>
        </row>
        <row r="1399">
          <cell r="A1399">
            <v>7175</v>
          </cell>
          <cell r="C1399">
            <v>160</v>
          </cell>
          <cell r="G1399">
            <v>1937.5</v>
          </cell>
        </row>
        <row r="1400">
          <cell r="A1400">
            <v>7175</v>
          </cell>
          <cell r="C1400">
            <v>210</v>
          </cell>
          <cell r="G1400">
            <v>2500</v>
          </cell>
        </row>
        <row r="1401">
          <cell r="A1401">
            <v>7175</v>
          </cell>
          <cell r="C1401">
            <v>220</v>
          </cell>
          <cell r="G1401">
            <v>1500</v>
          </cell>
        </row>
        <row r="1402">
          <cell r="A1402">
            <v>7175</v>
          </cell>
          <cell r="C1402">
            <v>230</v>
          </cell>
          <cell r="G1402">
            <v>2585</v>
          </cell>
        </row>
        <row r="1403">
          <cell r="A1403">
            <v>7175</v>
          </cell>
          <cell r="C1403">
            <v>240</v>
          </cell>
          <cell r="G1403">
            <v>5150</v>
          </cell>
        </row>
        <row r="1404">
          <cell r="A1404">
            <v>7175</v>
          </cell>
          <cell r="C1404">
            <v>260</v>
          </cell>
          <cell r="G1404">
            <v>1000</v>
          </cell>
        </row>
        <row r="1405">
          <cell r="A1405">
            <v>7175</v>
          </cell>
          <cell r="C1405">
            <v>340</v>
          </cell>
          <cell r="G1405">
            <v>2266.67</v>
          </cell>
        </row>
        <row r="1406">
          <cell r="A1406">
            <v>7175</v>
          </cell>
          <cell r="C1406">
            <v>430</v>
          </cell>
          <cell r="G1406">
            <v>479.17</v>
          </cell>
        </row>
        <row r="1407">
          <cell r="A1407">
            <v>7175</v>
          </cell>
          <cell r="C1407">
            <v>440</v>
          </cell>
          <cell r="G1407">
            <v>1437.5</v>
          </cell>
        </row>
        <row r="1408">
          <cell r="A1408">
            <v>7175</v>
          </cell>
          <cell r="C1408">
            <v>935</v>
          </cell>
          <cell r="G1408">
            <v>1977</v>
          </cell>
        </row>
        <row r="1409">
          <cell r="A1409">
            <v>7175</v>
          </cell>
          <cell r="C1409">
            <v>936</v>
          </cell>
          <cell r="G1409">
            <v>600</v>
          </cell>
        </row>
        <row r="1410">
          <cell r="A1410">
            <v>7180</v>
          </cell>
          <cell r="C1410">
            <v>110</v>
          </cell>
          <cell r="G1410">
            <v>22179.64</v>
          </cell>
        </row>
        <row r="1411">
          <cell r="A1411">
            <v>7180</v>
          </cell>
          <cell r="C1411">
            <v>112</v>
          </cell>
          <cell r="G1411">
            <v>16634.259999999998</v>
          </cell>
        </row>
        <row r="1412">
          <cell r="A1412">
            <v>7180</v>
          </cell>
          <cell r="C1412">
            <v>120</v>
          </cell>
          <cell r="G1412">
            <v>22767.61</v>
          </cell>
        </row>
        <row r="1413">
          <cell r="A1413">
            <v>7180</v>
          </cell>
          <cell r="C1413">
            <v>121</v>
          </cell>
          <cell r="G1413">
            <v>0</v>
          </cell>
        </row>
        <row r="1414">
          <cell r="A1414">
            <v>7180</v>
          </cell>
          <cell r="C1414">
            <v>122</v>
          </cell>
          <cell r="G1414">
            <v>2468</v>
          </cell>
        </row>
        <row r="1415">
          <cell r="A1415">
            <v>7180</v>
          </cell>
          <cell r="C1415">
            <v>130</v>
          </cell>
          <cell r="G1415">
            <v>11229.22</v>
          </cell>
        </row>
        <row r="1416">
          <cell r="A1416">
            <v>7180</v>
          </cell>
          <cell r="C1416">
            <v>140</v>
          </cell>
          <cell r="G1416">
            <v>20850.189999999999</v>
          </cell>
        </row>
        <row r="1417">
          <cell r="A1417">
            <v>7180</v>
          </cell>
          <cell r="C1417">
            <v>142</v>
          </cell>
          <cell r="G1417">
            <v>11892.93</v>
          </cell>
        </row>
        <row r="1418">
          <cell r="A1418">
            <v>7180</v>
          </cell>
          <cell r="C1418">
            <v>147</v>
          </cell>
          <cell r="G1418">
            <v>12907.78</v>
          </cell>
        </row>
        <row r="1419">
          <cell r="A1419">
            <v>7180</v>
          </cell>
          <cell r="C1419">
            <v>150</v>
          </cell>
          <cell r="G1419">
            <v>3467.56</v>
          </cell>
        </row>
        <row r="1420">
          <cell r="A1420">
            <v>7180</v>
          </cell>
          <cell r="C1420">
            <v>160</v>
          </cell>
          <cell r="G1420">
            <v>3208.35</v>
          </cell>
        </row>
        <row r="1421">
          <cell r="A1421">
            <v>7180</v>
          </cell>
          <cell r="C1421">
            <v>210</v>
          </cell>
          <cell r="G1421">
            <v>20118.009999999998</v>
          </cell>
        </row>
        <row r="1422">
          <cell r="A1422">
            <v>7180</v>
          </cell>
          <cell r="C1422">
            <v>220</v>
          </cell>
          <cell r="G1422">
            <v>20118.009999999998</v>
          </cell>
        </row>
        <row r="1423">
          <cell r="A1423">
            <v>7180</v>
          </cell>
          <cell r="C1423">
            <v>230</v>
          </cell>
          <cell r="G1423">
            <v>4812.53</v>
          </cell>
        </row>
        <row r="1424">
          <cell r="A1424">
            <v>7180</v>
          </cell>
          <cell r="C1424">
            <v>240</v>
          </cell>
          <cell r="G1424">
            <v>15444.37</v>
          </cell>
        </row>
        <row r="1425">
          <cell r="A1425">
            <v>7180</v>
          </cell>
          <cell r="C1425">
            <v>260</v>
          </cell>
          <cell r="G1425">
            <v>1604.18</v>
          </cell>
        </row>
        <row r="1426">
          <cell r="A1426">
            <v>7180</v>
          </cell>
          <cell r="C1426">
            <v>330</v>
          </cell>
          <cell r="G1426">
            <v>1604.18</v>
          </cell>
        </row>
        <row r="1427">
          <cell r="A1427">
            <v>7180</v>
          </cell>
          <cell r="C1427">
            <v>340</v>
          </cell>
          <cell r="G1427">
            <v>13920.11</v>
          </cell>
        </row>
        <row r="1428">
          <cell r="A1428">
            <v>7180</v>
          </cell>
          <cell r="C1428">
            <v>430</v>
          </cell>
          <cell r="G1428">
            <v>1604.18</v>
          </cell>
        </row>
        <row r="1429">
          <cell r="A1429">
            <v>7180</v>
          </cell>
          <cell r="C1429">
            <v>440</v>
          </cell>
          <cell r="G1429">
            <v>10208.84</v>
          </cell>
        </row>
        <row r="1430">
          <cell r="A1430">
            <v>7180</v>
          </cell>
          <cell r="C1430">
            <v>935</v>
          </cell>
          <cell r="G1430">
            <v>4812.53</v>
          </cell>
        </row>
        <row r="1431">
          <cell r="A1431">
            <v>7180</v>
          </cell>
          <cell r="C1431">
            <v>936</v>
          </cell>
          <cell r="G1431">
            <v>1604.18</v>
          </cell>
        </row>
        <row r="1432">
          <cell r="A1432">
            <v>7305</v>
          </cell>
          <cell r="C1432">
            <v>130</v>
          </cell>
          <cell r="G1432">
            <v>500</v>
          </cell>
        </row>
        <row r="1433">
          <cell r="A1433">
            <v>7305</v>
          </cell>
          <cell r="C1433">
            <v>140</v>
          </cell>
          <cell r="G1433">
            <v>650</v>
          </cell>
        </row>
        <row r="1434">
          <cell r="A1434">
            <v>7305</v>
          </cell>
          <cell r="C1434">
            <v>147</v>
          </cell>
          <cell r="G1434">
            <v>50</v>
          </cell>
        </row>
        <row r="1435">
          <cell r="A1435">
            <v>7305</v>
          </cell>
          <cell r="C1435">
            <v>230</v>
          </cell>
          <cell r="G1435">
            <v>500</v>
          </cell>
        </row>
        <row r="1436">
          <cell r="A1436">
            <v>7305</v>
          </cell>
          <cell r="C1436">
            <v>240</v>
          </cell>
          <cell r="G1436">
            <v>700</v>
          </cell>
        </row>
        <row r="1437">
          <cell r="A1437">
            <v>7305</v>
          </cell>
          <cell r="C1437">
            <v>340</v>
          </cell>
          <cell r="G1437">
            <v>100</v>
          </cell>
        </row>
        <row r="1438">
          <cell r="A1438">
            <v>7305</v>
          </cell>
          <cell r="C1438">
            <v>935</v>
          </cell>
          <cell r="G1438">
            <v>50</v>
          </cell>
        </row>
        <row r="1439">
          <cell r="A1439">
            <v>7305</v>
          </cell>
          <cell r="C1439">
            <v>936</v>
          </cell>
          <cell r="G1439">
            <v>50</v>
          </cell>
        </row>
        <row r="1440">
          <cell r="A1440">
            <v>7390</v>
          </cell>
          <cell r="C1440">
            <v>110</v>
          </cell>
          <cell r="G1440">
            <v>11944.99</v>
          </cell>
        </row>
        <row r="1441">
          <cell r="A1441">
            <v>7390</v>
          </cell>
          <cell r="C1441">
            <v>112</v>
          </cell>
          <cell r="G1441">
            <v>11329.66</v>
          </cell>
        </row>
        <row r="1442">
          <cell r="A1442">
            <v>7390</v>
          </cell>
          <cell r="C1442">
            <v>120</v>
          </cell>
          <cell r="G1442">
            <v>-2188.62</v>
          </cell>
        </row>
        <row r="1443">
          <cell r="A1443">
            <v>7390</v>
          </cell>
          <cell r="C1443">
            <v>121</v>
          </cell>
          <cell r="G1443">
            <v>0</v>
          </cell>
        </row>
        <row r="1444">
          <cell r="A1444">
            <v>7390</v>
          </cell>
          <cell r="C1444">
            <v>130</v>
          </cell>
          <cell r="G1444">
            <v>4653.4399999999996</v>
          </cell>
        </row>
        <row r="1445">
          <cell r="A1445">
            <v>7390</v>
          </cell>
          <cell r="C1445">
            <v>140</v>
          </cell>
          <cell r="G1445">
            <v>2152.25</v>
          </cell>
        </row>
        <row r="1446">
          <cell r="A1446">
            <v>7390</v>
          </cell>
          <cell r="C1446">
            <v>160</v>
          </cell>
          <cell r="G1446">
            <v>650.16999999999996</v>
          </cell>
        </row>
        <row r="1447">
          <cell r="A1447">
            <v>7390</v>
          </cell>
          <cell r="C1447">
            <v>210</v>
          </cell>
          <cell r="G1447">
            <v>9307.56</v>
          </cell>
        </row>
        <row r="1448">
          <cell r="A1448">
            <v>7390</v>
          </cell>
          <cell r="C1448">
            <v>220</v>
          </cell>
          <cell r="G1448">
            <v>-943.06</v>
          </cell>
        </row>
        <row r="1449">
          <cell r="A1449">
            <v>7390</v>
          </cell>
          <cell r="C1449">
            <v>230</v>
          </cell>
          <cell r="G1449">
            <v>1323.81</v>
          </cell>
        </row>
        <row r="1450">
          <cell r="A1450">
            <v>7390</v>
          </cell>
          <cell r="C1450">
            <v>240</v>
          </cell>
          <cell r="G1450">
            <v>4665.5200000000004</v>
          </cell>
        </row>
        <row r="1451">
          <cell r="A1451">
            <v>7390</v>
          </cell>
          <cell r="C1451">
            <v>260</v>
          </cell>
          <cell r="G1451">
            <v>309</v>
          </cell>
        </row>
        <row r="1452">
          <cell r="A1452">
            <v>7390</v>
          </cell>
          <cell r="C1452">
            <v>340</v>
          </cell>
          <cell r="G1452">
            <v>253.39</v>
          </cell>
        </row>
        <row r="1453">
          <cell r="A1453">
            <v>7390</v>
          </cell>
          <cell r="C1453">
            <v>430</v>
          </cell>
          <cell r="G1453">
            <v>0</v>
          </cell>
        </row>
        <row r="1454">
          <cell r="A1454">
            <v>7390</v>
          </cell>
          <cell r="C1454">
            <v>440</v>
          </cell>
          <cell r="G1454">
            <v>1006</v>
          </cell>
        </row>
        <row r="1455">
          <cell r="A1455">
            <v>7390</v>
          </cell>
          <cell r="C1455">
            <v>935</v>
          </cell>
          <cell r="G1455">
            <v>383.9</v>
          </cell>
        </row>
        <row r="1456">
          <cell r="A1456">
            <v>7390</v>
          </cell>
          <cell r="C1456">
            <v>936</v>
          </cell>
          <cell r="G1456">
            <v>305.95</v>
          </cell>
        </row>
        <row r="1457">
          <cell r="A1457">
            <v>7430</v>
          </cell>
          <cell r="C1457">
            <v>110</v>
          </cell>
          <cell r="G1457">
            <v>6158.06</v>
          </cell>
        </row>
        <row r="1458">
          <cell r="A1458">
            <v>7430</v>
          </cell>
          <cell r="C1458">
            <v>112</v>
          </cell>
          <cell r="G1458">
            <v>3075.45</v>
          </cell>
        </row>
        <row r="1459">
          <cell r="A1459">
            <v>7430</v>
          </cell>
          <cell r="C1459">
            <v>120</v>
          </cell>
          <cell r="G1459">
            <v>7679.94</v>
          </cell>
        </row>
        <row r="1460">
          <cell r="A1460">
            <v>7430</v>
          </cell>
          <cell r="C1460">
            <v>121</v>
          </cell>
          <cell r="G1460">
            <v>0</v>
          </cell>
        </row>
        <row r="1461">
          <cell r="A1461">
            <v>7430</v>
          </cell>
          <cell r="C1461">
            <v>130</v>
          </cell>
          <cell r="G1461">
            <v>3581.18</v>
          </cell>
        </row>
        <row r="1462">
          <cell r="A1462">
            <v>7430</v>
          </cell>
          <cell r="C1462">
            <v>140</v>
          </cell>
          <cell r="G1462">
            <v>5490.28</v>
          </cell>
        </row>
        <row r="1463">
          <cell r="A1463">
            <v>7430</v>
          </cell>
          <cell r="C1463">
            <v>142</v>
          </cell>
          <cell r="G1463">
            <v>107.92</v>
          </cell>
        </row>
        <row r="1464">
          <cell r="A1464">
            <v>7430</v>
          </cell>
          <cell r="C1464">
            <v>147</v>
          </cell>
          <cell r="G1464">
            <v>20.48</v>
          </cell>
        </row>
        <row r="1465">
          <cell r="A1465">
            <v>7430</v>
          </cell>
          <cell r="C1465">
            <v>160</v>
          </cell>
          <cell r="G1465">
            <v>1739.52</v>
          </cell>
        </row>
        <row r="1466">
          <cell r="A1466">
            <v>7430</v>
          </cell>
          <cell r="C1466">
            <v>162</v>
          </cell>
          <cell r="G1466">
            <v>961.2</v>
          </cell>
        </row>
        <row r="1467">
          <cell r="A1467">
            <v>7430</v>
          </cell>
          <cell r="C1467">
            <v>210</v>
          </cell>
          <cell r="G1467">
            <v>1085.18</v>
          </cell>
        </row>
        <row r="1468">
          <cell r="A1468">
            <v>7430</v>
          </cell>
          <cell r="C1468">
            <v>220</v>
          </cell>
          <cell r="G1468">
            <v>867.32</v>
          </cell>
        </row>
        <row r="1469">
          <cell r="A1469">
            <v>7430</v>
          </cell>
          <cell r="C1469">
            <v>230</v>
          </cell>
          <cell r="G1469">
            <v>1099.3699999999999</v>
          </cell>
        </row>
        <row r="1470">
          <cell r="A1470">
            <v>7430</v>
          </cell>
          <cell r="C1470">
            <v>240</v>
          </cell>
          <cell r="G1470">
            <v>1088.23</v>
          </cell>
        </row>
        <row r="1471">
          <cell r="A1471">
            <v>7430</v>
          </cell>
          <cell r="C1471">
            <v>260</v>
          </cell>
          <cell r="G1471">
            <v>1348.75</v>
          </cell>
        </row>
        <row r="1472">
          <cell r="A1472">
            <v>7430</v>
          </cell>
          <cell r="C1472">
            <v>330</v>
          </cell>
          <cell r="G1472">
            <v>32.56</v>
          </cell>
        </row>
        <row r="1473">
          <cell r="A1473">
            <v>7430</v>
          </cell>
          <cell r="C1473">
            <v>340</v>
          </cell>
          <cell r="G1473">
            <v>490.98</v>
          </cell>
        </row>
        <row r="1474">
          <cell r="A1474">
            <v>7430</v>
          </cell>
          <cell r="C1474">
            <v>430</v>
          </cell>
          <cell r="G1474">
            <v>759.07</v>
          </cell>
        </row>
        <row r="1475">
          <cell r="A1475">
            <v>7430</v>
          </cell>
          <cell r="C1475">
            <v>440</v>
          </cell>
          <cell r="G1475">
            <v>782.1</v>
          </cell>
        </row>
        <row r="1476">
          <cell r="A1476">
            <v>7430</v>
          </cell>
          <cell r="C1476">
            <v>935</v>
          </cell>
          <cell r="G1476">
            <v>1004.96</v>
          </cell>
        </row>
        <row r="1477">
          <cell r="A1477">
            <v>7430</v>
          </cell>
          <cell r="C1477">
            <v>936</v>
          </cell>
          <cell r="G1477">
            <v>501.51</v>
          </cell>
        </row>
        <row r="1478">
          <cell r="A1478">
            <v>7452</v>
          </cell>
          <cell r="C1478">
            <v>110</v>
          </cell>
          <cell r="G1478">
            <v>5910.17</v>
          </cell>
        </row>
        <row r="1479">
          <cell r="A1479">
            <v>7452</v>
          </cell>
          <cell r="C1479">
            <v>112</v>
          </cell>
          <cell r="G1479">
            <v>52.64</v>
          </cell>
        </row>
        <row r="1480">
          <cell r="A1480">
            <v>7452</v>
          </cell>
          <cell r="C1480">
            <v>120</v>
          </cell>
          <cell r="G1480">
            <v>94.75</v>
          </cell>
        </row>
        <row r="1481">
          <cell r="A1481">
            <v>7452</v>
          </cell>
          <cell r="C1481">
            <v>121</v>
          </cell>
          <cell r="G1481">
            <v>0</v>
          </cell>
        </row>
        <row r="1482">
          <cell r="A1482">
            <v>7452</v>
          </cell>
          <cell r="C1482">
            <v>130</v>
          </cell>
          <cell r="G1482">
            <v>53.7</v>
          </cell>
        </row>
        <row r="1483">
          <cell r="A1483">
            <v>7452</v>
          </cell>
          <cell r="C1483">
            <v>140</v>
          </cell>
          <cell r="G1483">
            <v>63.17</v>
          </cell>
        </row>
        <row r="1484">
          <cell r="A1484">
            <v>7452</v>
          </cell>
          <cell r="C1484">
            <v>160</v>
          </cell>
          <cell r="G1484">
            <v>31.58</v>
          </cell>
        </row>
        <row r="1485">
          <cell r="A1485">
            <v>7452</v>
          </cell>
          <cell r="C1485">
            <v>190</v>
          </cell>
          <cell r="G1485">
            <v>935</v>
          </cell>
        </row>
        <row r="1486">
          <cell r="A1486">
            <v>7452</v>
          </cell>
          <cell r="C1486">
            <v>210</v>
          </cell>
          <cell r="G1486">
            <v>1441.36</v>
          </cell>
        </row>
        <row r="1487">
          <cell r="A1487">
            <v>7452</v>
          </cell>
          <cell r="C1487">
            <v>220</v>
          </cell>
          <cell r="G1487">
            <v>1427.3</v>
          </cell>
        </row>
        <row r="1488">
          <cell r="A1488">
            <v>7452</v>
          </cell>
          <cell r="C1488">
            <v>230</v>
          </cell>
          <cell r="G1488">
            <v>1441.78</v>
          </cell>
        </row>
        <row r="1489">
          <cell r="A1489">
            <v>7452</v>
          </cell>
          <cell r="C1489">
            <v>240</v>
          </cell>
          <cell r="G1489">
            <v>1434.3</v>
          </cell>
        </row>
        <row r="1490">
          <cell r="A1490">
            <v>7452</v>
          </cell>
          <cell r="C1490">
            <v>340</v>
          </cell>
          <cell r="G1490">
            <v>14.32</v>
          </cell>
        </row>
        <row r="1491">
          <cell r="A1491">
            <v>7452</v>
          </cell>
          <cell r="C1491">
            <v>935</v>
          </cell>
          <cell r="G1491">
            <v>2838.16</v>
          </cell>
        </row>
        <row r="1492">
          <cell r="A1492">
            <v>7452</v>
          </cell>
          <cell r="C1492">
            <v>936</v>
          </cell>
          <cell r="G1492">
            <v>13.16</v>
          </cell>
        </row>
        <row r="1493">
          <cell r="A1493">
            <v>7456</v>
          </cell>
          <cell r="C1493">
            <v>110</v>
          </cell>
          <cell r="G1493">
            <v>0</v>
          </cell>
        </row>
        <row r="1494">
          <cell r="A1494">
            <v>7456</v>
          </cell>
          <cell r="C1494">
            <v>112</v>
          </cell>
          <cell r="G1494">
            <v>0</v>
          </cell>
        </row>
        <row r="1495">
          <cell r="A1495">
            <v>7456</v>
          </cell>
          <cell r="C1495">
            <v>120</v>
          </cell>
          <cell r="G1495">
            <v>0</v>
          </cell>
        </row>
        <row r="1496">
          <cell r="A1496">
            <v>7456</v>
          </cell>
          <cell r="C1496">
            <v>121</v>
          </cell>
          <cell r="G1496">
            <v>0</v>
          </cell>
        </row>
        <row r="1497">
          <cell r="A1497">
            <v>7456</v>
          </cell>
          <cell r="C1497">
            <v>130</v>
          </cell>
          <cell r="G1497">
            <v>0</v>
          </cell>
        </row>
        <row r="1498">
          <cell r="A1498">
            <v>7456</v>
          </cell>
          <cell r="C1498">
            <v>140</v>
          </cell>
          <cell r="G1498">
            <v>0</v>
          </cell>
        </row>
        <row r="1499">
          <cell r="A1499">
            <v>7456</v>
          </cell>
          <cell r="C1499">
            <v>142</v>
          </cell>
          <cell r="G1499">
            <v>0</v>
          </cell>
        </row>
        <row r="1500">
          <cell r="A1500">
            <v>7456</v>
          </cell>
          <cell r="C1500">
            <v>147</v>
          </cell>
          <cell r="G1500">
            <v>0</v>
          </cell>
        </row>
        <row r="1501">
          <cell r="A1501">
            <v>7456</v>
          </cell>
          <cell r="C1501">
            <v>150</v>
          </cell>
          <cell r="G1501">
            <v>0</v>
          </cell>
        </row>
        <row r="1502">
          <cell r="A1502">
            <v>7456</v>
          </cell>
          <cell r="C1502">
            <v>160</v>
          </cell>
          <cell r="G1502">
            <v>0</v>
          </cell>
        </row>
        <row r="1503">
          <cell r="A1503">
            <v>7456</v>
          </cell>
          <cell r="C1503">
            <v>210</v>
          </cell>
          <cell r="G1503">
            <v>0</v>
          </cell>
        </row>
        <row r="1504">
          <cell r="A1504">
            <v>7456</v>
          </cell>
          <cell r="C1504">
            <v>220</v>
          </cell>
          <cell r="G1504">
            <v>0</v>
          </cell>
        </row>
        <row r="1505">
          <cell r="A1505">
            <v>7456</v>
          </cell>
          <cell r="C1505">
            <v>230</v>
          </cell>
          <cell r="G1505">
            <v>0</v>
          </cell>
        </row>
        <row r="1506">
          <cell r="A1506">
            <v>7456</v>
          </cell>
          <cell r="C1506">
            <v>240</v>
          </cell>
          <cell r="G1506">
            <v>0</v>
          </cell>
        </row>
        <row r="1507">
          <cell r="A1507">
            <v>7456</v>
          </cell>
          <cell r="C1507">
            <v>260</v>
          </cell>
          <cell r="G1507">
            <v>0</v>
          </cell>
        </row>
        <row r="1508">
          <cell r="A1508">
            <v>7456</v>
          </cell>
          <cell r="C1508">
            <v>330</v>
          </cell>
          <cell r="G1508">
            <v>0</v>
          </cell>
        </row>
        <row r="1509">
          <cell r="A1509">
            <v>7456</v>
          </cell>
          <cell r="C1509">
            <v>340</v>
          </cell>
          <cell r="G1509">
            <v>0</v>
          </cell>
        </row>
        <row r="1510">
          <cell r="A1510">
            <v>7456</v>
          </cell>
          <cell r="C1510">
            <v>430</v>
          </cell>
          <cell r="G1510">
            <v>0</v>
          </cell>
        </row>
        <row r="1511">
          <cell r="A1511">
            <v>7456</v>
          </cell>
          <cell r="C1511">
            <v>440</v>
          </cell>
          <cell r="G1511">
            <v>0</v>
          </cell>
        </row>
        <row r="1512">
          <cell r="A1512">
            <v>7456</v>
          </cell>
          <cell r="C1512">
            <v>935</v>
          </cell>
          <cell r="G1512">
            <v>0</v>
          </cell>
        </row>
        <row r="1513">
          <cell r="A1513">
            <v>7456</v>
          </cell>
          <cell r="C1513">
            <v>936</v>
          </cell>
          <cell r="G1513">
            <v>0</v>
          </cell>
        </row>
        <row r="1514">
          <cell r="A1514">
            <v>7458</v>
          </cell>
          <cell r="C1514">
            <v>140</v>
          </cell>
          <cell r="G1514">
            <v>0</v>
          </cell>
        </row>
        <row r="1515">
          <cell r="A1515">
            <v>7458</v>
          </cell>
          <cell r="C1515">
            <v>147</v>
          </cell>
          <cell r="G1515">
            <v>0</v>
          </cell>
        </row>
        <row r="1516">
          <cell r="A1516">
            <v>7458</v>
          </cell>
          <cell r="C1516">
            <v>340</v>
          </cell>
          <cell r="G1516">
            <v>2753.1</v>
          </cell>
        </row>
        <row r="1517">
          <cell r="A1517">
            <v>7458</v>
          </cell>
          <cell r="C1517">
            <v>440</v>
          </cell>
          <cell r="G1517">
            <v>0</v>
          </cell>
        </row>
        <row r="1518">
          <cell r="A1518">
            <v>7458</v>
          </cell>
          <cell r="C1518">
            <v>935</v>
          </cell>
          <cell r="G1518">
            <v>79</v>
          </cell>
        </row>
        <row r="1519">
          <cell r="A1519">
            <v>7470</v>
          </cell>
          <cell r="C1519">
            <v>110</v>
          </cell>
          <cell r="G1519">
            <v>1254.21</v>
          </cell>
        </row>
        <row r="1520">
          <cell r="A1520">
            <v>7470</v>
          </cell>
          <cell r="C1520">
            <v>112</v>
          </cell>
          <cell r="G1520">
            <v>517.62</v>
          </cell>
        </row>
        <row r="1521">
          <cell r="A1521">
            <v>7470</v>
          </cell>
          <cell r="C1521">
            <v>120</v>
          </cell>
          <cell r="G1521">
            <v>1138.75</v>
          </cell>
        </row>
        <row r="1522">
          <cell r="A1522">
            <v>7470</v>
          </cell>
          <cell r="C1522">
            <v>121</v>
          </cell>
          <cell r="G1522">
            <v>0</v>
          </cell>
        </row>
        <row r="1523">
          <cell r="A1523">
            <v>7470</v>
          </cell>
          <cell r="C1523">
            <v>130</v>
          </cell>
          <cell r="G1523">
            <v>879.94</v>
          </cell>
        </row>
        <row r="1524">
          <cell r="A1524">
            <v>7470</v>
          </cell>
          <cell r="C1524">
            <v>140</v>
          </cell>
          <cell r="G1524">
            <v>1254.21</v>
          </cell>
        </row>
        <row r="1525">
          <cell r="A1525">
            <v>7470</v>
          </cell>
          <cell r="C1525">
            <v>142</v>
          </cell>
          <cell r="G1525">
            <v>218.99</v>
          </cell>
        </row>
        <row r="1526">
          <cell r="A1526">
            <v>7470</v>
          </cell>
          <cell r="C1526">
            <v>150</v>
          </cell>
          <cell r="G1526">
            <v>219.01</v>
          </cell>
        </row>
        <row r="1527">
          <cell r="A1527">
            <v>7470</v>
          </cell>
          <cell r="C1527">
            <v>160</v>
          </cell>
          <cell r="G1527">
            <v>310.56</v>
          </cell>
        </row>
        <row r="1528">
          <cell r="A1528">
            <v>7470</v>
          </cell>
          <cell r="C1528">
            <v>210</v>
          </cell>
          <cell r="G1528">
            <v>518.64</v>
          </cell>
        </row>
        <row r="1529">
          <cell r="A1529">
            <v>7470</v>
          </cell>
          <cell r="C1529">
            <v>220</v>
          </cell>
          <cell r="G1529">
            <v>408.64</v>
          </cell>
        </row>
        <row r="1530">
          <cell r="A1530">
            <v>7470</v>
          </cell>
          <cell r="C1530">
            <v>230</v>
          </cell>
          <cell r="G1530">
            <v>518.64</v>
          </cell>
        </row>
        <row r="1531">
          <cell r="A1531">
            <v>7470</v>
          </cell>
          <cell r="C1531">
            <v>240</v>
          </cell>
          <cell r="G1531">
            <v>1580.63</v>
          </cell>
        </row>
        <row r="1532">
          <cell r="A1532">
            <v>7470</v>
          </cell>
          <cell r="C1532">
            <v>330</v>
          </cell>
          <cell r="G1532">
            <v>365.29</v>
          </cell>
        </row>
        <row r="1533">
          <cell r="A1533">
            <v>7470</v>
          </cell>
          <cell r="C1533">
            <v>340</v>
          </cell>
          <cell r="G1533">
            <v>382.5</v>
          </cell>
        </row>
        <row r="1534">
          <cell r="A1534">
            <v>7470</v>
          </cell>
          <cell r="C1534">
            <v>430</v>
          </cell>
          <cell r="G1534">
            <v>1690.72</v>
          </cell>
        </row>
        <row r="1535">
          <cell r="A1535">
            <v>7470</v>
          </cell>
          <cell r="C1535">
            <v>440</v>
          </cell>
          <cell r="G1535">
            <v>1690.72</v>
          </cell>
        </row>
        <row r="1536">
          <cell r="A1536">
            <v>7470</v>
          </cell>
          <cell r="C1536">
            <v>935</v>
          </cell>
          <cell r="G1536">
            <v>1229.78</v>
          </cell>
        </row>
        <row r="1537">
          <cell r="A1537">
            <v>7470</v>
          </cell>
          <cell r="C1537">
            <v>936</v>
          </cell>
          <cell r="G1537">
            <v>1647.02</v>
          </cell>
        </row>
        <row r="1538">
          <cell r="A1538">
            <v>7475</v>
          </cell>
          <cell r="C1538">
            <v>110</v>
          </cell>
          <cell r="G1538">
            <v>343.24</v>
          </cell>
        </row>
        <row r="1539">
          <cell r="A1539">
            <v>7475</v>
          </cell>
          <cell r="C1539">
            <v>112</v>
          </cell>
          <cell r="G1539">
            <v>171.63</v>
          </cell>
        </row>
        <row r="1540">
          <cell r="A1540">
            <v>7475</v>
          </cell>
          <cell r="C1540">
            <v>120</v>
          </cell>
          <cell r="G1540">
            <v>377.57</v>
          </cell>
        </row>
        <row r="1541">
          <cell r="A1541">
            <v>7475</v>
          </cell>
          <cell r="C1541">
            <v>121</v>
          </cell>
          <cell r="G1541">
            <v>0</v>
          </cell>
        </row>
        <row r="1542">
          <cell r="A1542">
            <v>7475</v>
          </cell>
          <cell r="C1542">
            <v>130</v>
          </cell>
          <cell r="G1542">
            <v>291.77</v>
          </cell>
        </row>
        <row r="1543">
          <cell r="A1543">
            <v>7475</v>
          </cell>
          <cell r="C1543">
            <v>140</v>
          </cell>
          <cell r="G1543">
            <v>343.25</v>
          </cell>
        </row>
        <row r="1544">
          <cell r="A1544">
            <v>7475</v>
          </cell>
          <cell r="C1544">
            <v>147</v>
          </cell>
          <cell r="G1544">
            <v>0</v>
          </cell>
        </row>
        <row r="1545">
          <cell r="A1545">
            <v>7475</v>
          </cell>
          <cell r="C1545">
            <v>160</v>
          </cell>
          <cell r="G1545">
            <v>102.97</v>
          </cell>
        </row>
        <row r="1546">
          <cell r="A1546">
            <v>7475</v>
          </cell>
          <cell r="C1546">
            <v>190</v>
          </cell>
          <cell r="G1546">
            <v>225</v>
          </cell>
        </row>
        <row r="1547">
          <cell r="A1547">
            <v>7475</v>
          </cell>
          <cell r="C1547">
            <v>210</v>
          </cell>
          <cell r="G1547">
            <v>664.08</v>
          </cell>
        </row>
        <row r="1548">
          <cell r="A1548">
            <v>7475</v>
          </cell>
          <cell r="C1548">
            <v>220</v>
          </cell>
          <cell r="G1548">
            <v>664.08</v>
          </cell>
        </row>
        <row r="1549">
          <cell r="A1549">
            <v>7475</v>
          </cell>
          <cell r="C1549">
            <v>230</v>
          </cell>
          <cell r="G1549">
            <v>664.08</v>
          </cell>
        </row>
        <row r="1550">
          <cell r="A1550">
            <v>7475</v>
          </cell>
          <cell r="C1550">
            <v>240</v>
          </cell>
          <cell r="G1550">
            <v>664.08</v>
          </cell>
        </row>
        <row r="1551">
          <cell r="A1551">
            <v>7475</v>
          </cell>
          <cell r="C1551">
            <v>340</v>
          </cell>
          <cell r="G1551">
            <v>0</v>
          </cell>
        </row>
        <row r="1552">
          <cell r="A1552">
            <v>7475</v>
          </cell>
          <cell r="C1552">
            <v>430</v>
          </cell>
          <cell r="G1552">
            <v>300.27999999999997</v>
          </cell>
        </row>
        <row r="1553">
          <cell r="A1553">
            <v>7475</v>
          </cell>
          <cell r="C1553">
            <v>440</v>
          </cell>
          <cell r="G1553">
            <v>300.27</v>
          </cell>
        </row>
        <row r="1554">
          <cell r="A1554">
            <v>7475</v>
          </cell>
          <cell r="C1554">
            <v>935</v>
          </cell>
          <cell r="G1554">
            <v>85.81</v>
          </cell>
        </row>
        <row r="1555">
          <cell r="A1555">
            <v>7475</v>
          </cell>
          <cell r="C1555">
            <v>936</v>
          </cell>
          <cell r="G1555">
            <v>0</v>
          </cell>
        </row>
        <row r="1556">
          <cell r="A1556">
            <v>7520</v>
          </cell>
          <cell r="C1556">
            <v>110</v>
          </cell>
          <cell r="G1556">
            <v>278.42</v>
          </cell>
        </row>
        <row r="1557">
          <cell r="A1557">
            <v>7520</v>
          </cell>
          <cell r="C1557">
            <v>112</v>
          </cell>
          <cell r="G1557">
            <v>499.37</v>
          </cell>
        </row>
        <row r="1558">
          <cell r="A1558">
            <v>7520</v>
          </cell>
          <cell r="C1558">
            <v>120</v>
          </cell>
          <cell r="G1558">
            <v>556.54</v>
          </cell>
        </row>
        <row r="1559">
          <cell r="A1559">
            <v>7520</v>
          </cell>
          <cell r="C1559">
            <v>121</v>
          </cell>
          <cell r="G1559">
            <v>0</v>
          </cell>
        </row>
        <row r="1560">
          <cell r="A1560">
            <v>7520</v>
          </cell>
          <cell r="C1560">
            <v>130</v>
          </cell>
          <cell r="G1560">
            <v>335.86</v>
          </cell>
        </row>
        <row r="1561">
          <cell r="A1561">
            <v>7520</v>
          </cell>
          <cell r="C1561">
            <v>140</v>
          </cell>
          <cell r="G1561">
            <v>278.42</v>
          </cell>
        </row>
        <row r="1562">
          <cell r="A1562">
            <v>7520</v>
          </cell>
          <cell r="C1562">
            <v>147</v>
          </cell>
          <cell r="G1562">
            <v>0</v>
          </cell>
        </row>
        <row r="1563">
          <cell r="A1563">
            <v>7520</v>
          </cell>
          <cell r="C1563">
            <v>160</v>
          </cell>
          <cell r="G1563">
            <v>0</v>
          </cell>
        </row>
        <row r="1564">
          <cell r="A1564">
            <v>7520</v>
          </cell>
          <cell r="C1564">
            <v>210</v>
          </cell>
          <cell r="G1564">
            <v>348.02</v>
          </cell>
        </row>
        <row r="1565">
          <cell r="A1565">
            <v>7520</v>
          </cell>
          <cell r="C1565">
            <v>220</v>
          </cell>
          <cell r="G1565">
            <v>348.02</v>
          </cell>
        </row>
        <row r="1566">
          <cell r="A1566">
            <v>7520</v>
          </cell>
          <cell r="C1566">
            <v>230</v>
          </cell>
          <cell r="G1566">
            <v>348.02</v>
          </cell>
        </row>
        <row r="1567">
          <cell r="A1567">
            <v>7520</v>
          </cell>
          <cell r="C1567">
            <v>240</v>
          </cell>
          <cell r="G1567">
            <v>660.52</v>
          </cell>
        </row>
        <row r="1568">
          <cell r="A1568">
            <v>7520</v>
          </cell>
          <cell r="C1568">
            <v>260</v>
          </cell>
          <cell r="G1568">
            <v>0</v>
          </cell>
        </row>
        <row r="1569">
          <cell r="A1569">
            <v>7520</v>
          </cell>
          <cell r="C1569">
            <v>340</v>
          </cell>
          <cell r="G1569">
            <v>10.41</v>
          </cell>
        </row>
        <row r="1570">
          <cell r="A1570">
            <v>7520</v>
          </cell>
          <cell r="C1570">
            <v>430</v>
          </cell>
          <cell r="G1570">
            <v>0</v>
          </cell>
        </row>
        <row r="1571">
          <cell r="A1571">
            <v>7520</v>
          </cell>
          <cell r="C1571">
            <v>440</v>
          </cell>
          <cell r="G1571">
            <v>0</v>
          </cell>
        </row>
        <row r="1572">
          <cell r="A1572">
            <v>7520</v>
          </cell>
          <cell r="C1572">
            <v>935</v>
          </cell>
          <cell r="G1572">
            <v>0</v>
          </cell>
        </row>
        <row r="1573">
          <cell r="A1573">
            <v>7520</v>
          </cell>
          <cell r="C1573">
            <v>936</v>
          </cell>
          <cell r="G1573">
            <v>543</v>
          </cell>
        </row>
        <row r="1574">
          <cell r="A1574">
            <v>7540</v>
          </cell>
          <cell r="C1574">
            <v>110</v>
          </cell>
          <cell r="G1574">
            <v>40</v>
          </cell>
        </row>
        <row r="1575">
          <cell r="A1575">
            <v>7540</v>
          </cell>
          <cell r="C1575">
            <v>112</v>
          </cell>
          <cell r="G1575">
            <v>20</v>
          </cell>
        </row>
        <row r="1576">
          <cell r="A1576">
            <v>7540</v>
          </cell>
          <cell r="C1576">
            <v>120</v>
          </cell>
          <cell r="G1576">
            <v>44</v>
          </cell>
        </row>
        <row r="1577">
          <cell r="A1577">
            <v>7540</v>
          </cell>
          <cell r="C1577">
            <v>130</v>
          </cell>
          <cell r="G1577">
            <v>34</v>
          </cell>
        </row>
        <row r="1578">
          <cell r="A1578">
            <v>7540</v>
          </cell>
          <cell r="C1578">
            <v>140</v>
          </cell>
          <cell r="G1578">
            <v>40</v>
          </cell>
        </row>
        <row r="1579">
          <cell r="A1579">
            <v>7540</v>
          </cell>
          <cell r="C1579">
            <v>160</v>
          </cell>
          <cell r="G1579">
            <v>12</v>
          </cell>
        </row>
        <row r="1580">
          <cell r="A1580">
            <v>7540</v>
          </cell>
          <cell r="C1580">
            <v>935</v>
          </cell>
          <cell r="G1580">
            <v>10</v>
          </cell>
        </row>
        <row r="1581">
          <cell r="A1581">
            <v>7690</v>
          </cell>
          <cell r="C1581">
            <v>110</v>
          </cell>
          <cell r="G1581">
            <v>18509.759999999998</v>
          </cell>
        </row>
        <row r="1582">
          <cell r="A1582">
            <v>7690</v>
          </cell>
          <cell r="C1582">
            <v>112</v>
          </cell>
          <cell r="G1582">
            <v>18379.240000000002</v>
          </cell>
        </row>
        <row r="1583">
          <cell r="A1583">
            <v>7690</v>
          </cell>
          <cell r="C1583">
            <v>120</v>
          </cell>
          <cell r="G1583">
            <v>18694.98</v>
          </cell>
        </row>
        <row r="1584">
          <cell r="A1584">
            <v>7690</v>
          </cell>
          <cell r="C1584">
            <v>121</v>
          </cell>
          <cell r="G1584">
            <v>0</v>
          </cell>
        </row>
        <row r="1585">
          <cell r="A1585">
            <v>7690</v>
          </cell>
          <cell r="C1585">
            <v>122</v>
          </cell>
          <cell r="G1585">
            <v>7809</v>
          </cell>
        </row>
        <row r="1586">
          <cell r="A1586">
            <v>7690</v>
          </cell>
          <cell r="C1586">
            <v>130</v>
          </cell>
          <cell r="G1586">
            <v>6128.12</v>
          </cell>
        </row>
        <row r="1587">
          <cell r="A1587">
            <v>7690</v>
          </cell>
          <cell r="C1587">
            <v>140</v>
          </cell>
          <cell r="G1587">
            <v>4914.37</v>
          </cell>
        </row>
        <row r="1588">
          <cell r="A1588">
            <v>7690</v>
          </cell>
          <cell r="C1588">
            <v>142</v>
          </cell>
          <cell r="G1588">
            <v>8364.6299999999992</v>
          </cell>
        </row>
        <row r="1589">
          <cell r="A1589">
            <v>7690</v>
          </cell>
          <cell r="C1589">
            <v>147</v>
          </cell>
          <cell r="G1589">
            <v>6883.12</v>
          </cell>
        </row>
        <row r="1590">
          <cell r="A1590">
            <v>7690</v>
          </cell>
          <cell r="C1590">
            <v>150</v>
          </cell>
          <cell r="G1590">
            <v>5098.53</v>
          </cell>
        </row>
        <row r="1591">
          <cell r="A1591">
            <v>7690</v>
          </cell>
          <cell r="C1591">
            <v>210</v>
          </cell>
          <cell r="G1591">
            <v>18730.28</v>
          </cell>
        </row>
        <row r="1592">
          <cell r="A1592">
            <v>7690</v>
          </cell>
          <cell r="C1592">
            <v>220</v>
          </cell>
          <cell r="G1592">
            <v>13144.5</v>
          </cell>
        </row>
        <row r="1593">
          <cell r="A1593">
            <v>7690</v>
          </cell>
          <cell r="C1593">
            <v>230</v>
          </cell>
          <cell r="G1593">
            <v>3170.83</v>
          </cell>
        </row>
        <row r="1594">
          <cell r="A1594">
            <v>7690</v>
          </cell>
          <cell r="C1594">
            <v>240</v>
          </cell>
          <cell r="G1594">
            <v>4629.62</v>
          </cell>
        </row>
        <row r="1595">
          <cell r="A1595">
            <v>7690</v>
          </cell>
          <cell r="C1595">
            <v>260</v>
          </cell>
          <cell r="G1595">
            <v>1585.42</v>
          </cell>
        </row>
        <row r="1596">
          <cell r="A1596">
            <v>7690</v>
          </cell>
          <cell r="C1596">
            <v>330</v>
          </cell>
          <cell r="G1596">
            <v>1262.5</v>
          </cell>
        </row>
        <row r="1597">
          <cell r="A1597">
            <v>7690</v>
          </cell>
          <cell r="C1597">
            <v>340</v>
          </cell>
          <cell r="G1597">
            <v>8402.5400000000009</v>
          </cell>
        </row>
        <row r="1598">
          <cell r="A1598">
            <v>7690</v>
          </cell>
          <cell r="C1598">
            <v>430</v>
          </cell>
          <cell r="G1598">
            <v>3753.13</v>
          </cell>
        </row>
        <row r="1599">
          <cell r="A1599">
            <v>7690</v>
          </cell>
          <cell r="C1599">
            <v>440</v>
          </cell>
          <cell r="G1599">
            <v>20470.59</v>
          </cell>
        </row>
        <row r="1600">
          <cell r="A1600">
            <v>7690</v>
          </cell>
          <cell r="C1600">
            <v>935</v>
          </cell>
          <cell r="G1600">
            <v>5062.5</v>
          </cell>
        </row>
        <row r="1601">
          <cell r="A1601">
            <v>7690</v>
          </cell>
          <cell r="C1601">
            <v>936</v>
          </cell>
          <cell r="G1601">
            <v>4418.75</v>
          </cell>
        </row>
        <row r="1602">
          <cell r="A1602">
            <v>7750</v>
          </cell>
          <cell r="C1602">
            <v>110</v>
          </cell>
          <cell r="G1602">
            <v>3587.55</v>
          </cell>
        </row>
        <row r="1603">
          <cell r="A1603">
            <v>7750</v>
          </cell>
          <cell r="C1603">
            <v>112</v>
          </cell>
          <cell r="G1603">
            <v>2361.02</v>
          </cell>
        </row>
        <row r="1604">
          <cell r="A1604">
            <v>7750</v>
          </cell>
          <cell r="C1604">
            <v>120</v>
          </cell>
          <cell r="G1604">
            <v>2718.86</v>
          </cell>
        </row>
        <row r="1605">
          <cell r="A1605">
            <v>7750</v>
          </cell>
          <cell r="C1605">
            <v>121</v>
          </cell>
          <cell r="G1605">
            <v>0</v>
          </cell>
        </row>
        <row r="1606">
          <cell r="A1606">
            <v>7750</v>
          </cell>
          <cell r="C1606">
            <v>130</v>
          </cell>
          <cell r="G1606">
            <v>2105.61</v>
          </cell>
        </row>
        <row r="1607">
          <cell r="A1607">
            <v>7750</v>
          </cell>
          <cell r="C1607">
            <v>140</v>
          </cell>
          <cell r="G1607">
            <v>2473.5500000000002</v>
          </cell>
        </row>
        <row r="1608">
          <cell r="A1608">
            <v>7750</v>
          </cell>
          <cell r="C1608">
            <v>160</v>
          </cell>
          <cell r="G1608">
            <v>756.4</v>
          </cell>
        </row>
        <row r="1609">
          <cell r="A1609">
            <v>7750</v>
          </cell>
          <cell r="C1609">
            <v>210</v>
          </cell>
          <cell r="G1609">
            <v>585.26</v>
          </cell>
        </row>
        <row r="1610">
          <cell r="A1610">
            <v>7750</v>
          </cell>
          <cell r="C1610">
            <v>220</v>
          </cell>
          <cell r="G1610">
            <v>585.26</v>
          </cell>
        </row>
        <row r="1611">
          <cell r="A1611">
            <v>7750</v>
          </cell>
          <cell r="C1611">
            <v>230</v>
          </cell>
          <cell r="G1611">
            <v>585.26</v>
          </cell>
        </row>
        <row r="1612">
          <cell r="A1612">
            <v>7750</v>
          </cell>
          <cell r="C1612">
            <v>240</v>
          </cell>
          <cell r="G1612">
            <v>647.87</v>
          </cell>
        </row>
        <row r="1613">
          <cell r="A1613">
            <v>7750</v>
          </cell>
          <cell r="C1613">
            <v>260</v>
          </cell>
          <cell r="G1613">
            <v>0</v>
          </cell>
        </row>
        <row r="1614">
          <cell r="A1614">
            <v>7750</v>
          </cell>
          <cell r="C1614">
            <v>340</v>
          </cell>
          <cell r="G1614">
            <v>0</v>
          </cell>
        </row>
        <row r="1615">
          <cell r="A1615">
            <v>7750</v>
          </cell>
          <cell r="C1615">
            <v>430</v>
          </cell>
          <cell r="G1615">
            <v>170.11</v>
          </cell>
        </row>
        <row r="1616">
          <cell r="A1616">
            <v>7750</v>
          </cell>
          <cell r="C1616">
            <v>440</v>
          </cell>
          <cell r="G1616">
            <v>170.11</v>
          </cell>
        </row>
        <row r="1617">
          <cell r="A1617">
            <v>7750</v>
          </cell>
          <cell r="C1617">
            <v>935</v>
          </cell>
          <cell r="G1617">
            <v>963.82</v>
          </cell>
        </row>
        <row r="1618">
          <cell r="A1618">
            <v>7750</v>
          </cell>
          <cell r="C1618">
            <v>936</v>
          </cell>
          <cell r="G1618">
            <v>0</v>
          </cell>
        </row>
        <row r="1619">
          <cell r="A1619">
            <v>7760</v>
          </cell>
          <cell r="C1619">
            <v>110</v>
          </cell>
          <cell r="G1619">
            <v>1676.57</v>
          </cell>
        </row>
        <row r="1620">
          <cell r="A1620">
            <v>7760</v>
          </cell>
          <cell r="C1620">
            <v>112</v>
          </cell>
          <cell r="G1620">
            <v>4200</v>
          </cell>
        </row>
        <row r="1621">
          <cell r="A1621">
            <v>7760</v>
          </cell>
          <cell r="C1621">
            <v>120</v>
          </cell>
          <cell r="G1621">
            <v>1905.86</v>
          </cell>
        </row>
        <row r="1622">
          <cell r="A1622">
            <v>7760</v>
          </cell>
          <cell r="C1622">
            <v>121</v>
          </cell>
          <cell r="G1622">
            <v>0</v>
          </cell>
        </row>
        <row r="1623">
          <cell r="A1623">
            <v>7760</v>
          </cell>
          <cell r="C1623">
            <v>130</v>
          </cell>
          <cell r="G1623">
            <v>707.36</v>
          </cell>
        </row>
        <row r="1624">
          <cell r="A1624">
            <v>7760</v>
          </cell>
          <cell r="C1624">
            <v>140</v>
          </cell>
          <cell r="G1624">
            <v>187.08</v>
          </cell>
        </row>
        <row r="1625">
          <cell r="A1625">
            <v>7760</v>
          </cell>
          <cell r="C1625">
            <v>142</v>
          </cell>
          <cell r="G1625">
            <v>1027.03</v>
          </cell>
        </row>
        <row r="1626">
          <cell r="A1626">
            <v>7760</v>
          </cell>
          <cell r="C1626">
            <v>147</v>
          </cell>
          <cell r="G1626">
            <v>917.62</v>
          </cell>
        </row>
        <row r="1627">
          <cell r="A1627">
            <v>7760</v>
          </cell>
          <cell r="C1627">
            <v>150</v>
          </cell>
          <cell r="G1627">
            <v>602.38</v>
          </cell>
        </row>
        <row r="1628">
          <cell r="A1628">
            <v>7760</v>
          </cell>
          <cell r="C1628">
            <v>160</v>
          </cell>
          <cell r="G1628">
            <v>0</v>
          </cell>
        </row>
        <row r="1629">
          <cell r="A1629">
            <v>7760</v>
          </cell>
          <cell r="C1629">
            <v>210</v>
          </cell>
          <cell r="G1629">
            <v>1906.11</v>
          </cell>
        </row>
        <row r="1630">
          <cell r="A1630">
            <v>7760</v>
          </cell>
          <cell r="C1630">
            <v>220</v>
          </cell>
          <cell r="G1630">
            <v>1544.1</v>
          </cell>
        </row>
        <row r="1631">
          <cell r="A1631">
            <v>7760</v>
          </cell>
          <cell r="C1631">
            <v>230</v>
          </cell>
          <cell r="G1631">
            <v>404.13</v>
          </cell>
        </row>
        <row r="1632">
          <cell r="A1632">
            <v>7760</v>
          </cell>
          <cell r="C1632">
            <v>240</v>
          </cell>
          <cell r="G1632">
            <v>562.70000000000005</v>
          </cell>
        </row>
        <row r="1633">
          <cell r="A1633">
            <v>7760</v>
          </cell>
          <cell r="C1633">
            <v>260</v>
          </cell>
          <cell r="G1633">
            <v>201.57</v>
          </cell>
        </row>
        <row r="1634">
          <cell r="A1634">
            <v>7760</v>
          </cell>
          <cell r="C1634">
            <v>330</v>
          </cell>
          <cell r="G1634">
            <v>132.99</v>
          </cell>
        </row>
        <row r="1635">
          <cell r="A1635">
            <v>7760</v>
          </cell>
          <cell r="C1635">
            <v>340</v>
          </cell>
          <cell r="G1635">
            <v>889.53</v>
          </cell>
        </row>
        <row r="1636">
          <cell r="A1636">
            <v>7760</v>
          </cell>
          <cell r="C1636">
            <v>430</v>
          </cell>
          <cell r="G1636">
            <v>363.81</v>
          </cell>
        </row>
        <row r="1637">
          <cell r="A1637">
            <v>7760</v>
          </cell>
          <cell r="C1637">
            <v>440</v>
          </cell>
          <cell r="G1637">
            <v>1871.25</v>
          </cell>
        </row>
        <row r="1638">
          <cell r="A1638">
            <v>7760</v>
          </cell>
          <cell r="C1638">
            <v>935</v>
          </cell>
          <cell r="G1638">
            <v>434.93</v>
          </cell>
        </row>
        <row r="1639">
          <cell r="A1639">
            <v>7760</v>
          </cell>
          <cell r="C1639">
            <v>936</v>
          </cell>
          <cell r="G1639">
            <v>464.98</v>
          </cell>
        </row>
        <row r="1640">
          <cell r="A1640">
            <v>7790</v>
          </cell>
          <cell r="C1640">
            <v>110</v>
          </cell>
          <cell r="G1640">
            <v>6217</v>
          </cell>
        </row>
        <row r="1641">
          <cell r="A1641">
            <v>7790</v>
          </cell>
          <cell r="C1641">
            <v>112</v>
          </cell>
          <cell r="G1641">
            <v>16157</v>
          </cell>
        </row>
        <row r="1642">
          <cell r="A1642">
            <v>7790</v>
          </cell>
          <cell r="C1642">
            <v>120</v>
          </cell>
          <cell r="G1642">
            <v>5680</v>
          </cell>
        </row>
        <row r="1643">
          <cell r="A1643">
            <v>7790</v>
          </cell>
          <cell r="C1643">
            <v>121</v>
          </cell>
          <cell r="G1643">
            <v>4628</v>
          </cell>
        </row>
        <row r="1644">
          <cell r="A1644">
            <v>7790</v>
          </cell>
          <cell r="C1644">
            <v>130</v>
          </cell>
          <cell r="G1644">
            <v>9482</v>
          </cell>
        </row>
        <row r="1645">
          <cell r="A1645">
            <v>7790</v>
          </cell>
          <cell r="C1645">
            <v>140</v>
          </cell>
          <cell r="G1645">
            <v>25532</v>
          </cell>
        </row>
        <row r="1646">
          <cell r="A1646">
            <v>7790</v>
          </cell>
          <cell r="C1646">
            <v>147</v>
          </cell>
          <cell r="G1646">
            <v>2155</v>
          </cell>
        </row>
        <row r="1647">
          <cell r="A1647">
            <v>7790</v>
          </cell>
          <cell r="C1647">
            <v>210</v>
          </cell>
          <cell r="G1647">
            <v>2582</v>
          </cell>
        </row>
        <row r="1648">
          <cell r="A1648">
            <v>7790</v>
          </cell>
          <cell r="C1648">
            <v>220</v>
          </cell>
          <cell r="G1648">
            <v>2561</v>
          </cell>
        </row>
        <row r="1649">
          <cell r="A1649">
            <v>7790</v>
          </cell>
          <cell r="C1649">
            <v>230</v>
          </cell>
          <cell r="G1649">
            <v>3874</v>
          </cell>
        </row>
        <row r="1650">
          <cell r="A1650">
            <v>7790</v>
          </cell>
          <cell r="C1650">
            <v>240</v>
          </cell>
          <cell r="G1650">
            <v>9181</v>
          </cell>
        </row>
        <row r="1651">
          <cell r="A1651">
            <v>7790</v>
          </cell>
          <cell r="C1651">
            <v>340</v>
          </cell>
          <cell r="G1651">
            <v>5756</v>
          </cell>
        </row>
        <row r="1652">
          <cell r="A1652">
            <v>7790</v>
          </cell>
          <cell r="C1652">
            <v>430</v>
          </cell>
          <cell r="G1652">
            <v>3588</v>
          </cell>
        </row>
        <row r="1653">
          <cell r="A1653">
            <v>7790</v>
          </cell>
          <cell r="C1653">
            <v>440</v>
          </cell>
          <cell r="G1653">
            <v>7710</v>
          </cell>
        </row>
        <row r="1654">
          <cell r="A1654">
            <v>7790</v>
          </cell>
          <cell r="C1654">
            <v>935</v>
          </cell>
          <cell r="G1654">
            <v>5183</v>
          </cell>
        </row>
        <row r="1655">
          <cell r="A1655">
            <v>7790</v>
          </cell>
          <cell r="C1655">
            <v>936</v>
          </cell>
          <cell r="G1655">
            <v>1671</v>
          </cell>
        </row>
        <row r="1656">
          <cell r="A1656">
            <v>7795</v>
          </cell>
          <cell r="C1656">
            <v>110</v>
          </cell>
          <cell r="G1656">
            <v>0</v>
          </cell>
        </row>
        <row r="1657">
          <cell r="A1657">
            <v>7795</v>
          </cell>
          <cell r="C1657">
            <v>130</v>
          </cell>
          <cell r="G1657">
            <v>0</v>
          </cell>
        </row>
        <row r="1658">
          <cell r="A1658">
            <v>7795</v>
          </cell>
          <cell r="C1658">
            <v>140</v>
          </cell>
          <cell r="G1658">
            <v>0</v>
          </cell>
        </row>
        <row r="1659">
          <cell r="A1659">
            <v>7840</v>
          </cell>
          <cell r="C1659">
            <v>110</v>
          </cell>
          <cell r="G1659">
            <v>7959.94</v>
          </cell>
        </row>
        <row r="1660">
          <cell r="A1660">
            <v>7840</v>
          </cell>
          <cell r="C1660">
            <v>112</v>
          </cell>
          <cell r="G1660">
            <v>2739.16</v>
          </cell>
        </row>
        <row r="1661">
          <cell r="A1661">
            <v>7840</v>
          </cell>
          <cell r="C1661">
            <v>120</v>
          </cell>
          <cell r="G1661">
            <v>5452.07</v>
          </cell>
        </row>
        <row r="1662">
          <cell r="A1662">
            <v>7840</v>
          </cell>
          <cell r="C1662">
            <v>121</v>
          </cell>
          <cell r="G1662">
            <v>2110.4699999999998</v>
          </cell>
        </row>
        <row r="1663">
          <cell r="A1663">
            <v>7840</v>
          </cell>
          <cell r="C1663">
            <v>130</v>
          </cell>
          <cell r="G1663">
            <v>2063.67</v>
          </cell>
        </row>
        <row r="1664">
          <cell r="A1664">
            <v>7840</v>
          </cell>
          <cell r="C1664">
            <v>140</v>
          </cell>
          <cell r="G1664">
            <v>2534.37</v>
          </cell>
        </row>
        <row r="1665">
          <cell r="A1665">
            <v>7840</v>
          </cell>
          <cell r="C1665">
            <v>142</v>
          </cell>
          <cell r="G1665">
            <v>977.15</v>
          </cell>
        </row>
        <row r="1666">
          <cell r="A1666">
            <v>7840</v>
          </cell>
          <cell r="C1666">
            <v>147</v>
          </cell>
          <cell r="G1666">
            <v>279.94</v>
          </cell>
        </row>
        <row r="1667">
          <cell r="A1667">
            <v>7840</v>
          </cell>
          <cell r="C1667">
            <v>150</v>
          </cell>
          <cell r="G1667">
            <v>95.45</v>
          </cell>
        </row>
        <row r="1668">
          <cell r="A1668">
            <v>7840</v>
          </cell>
          <cell r="C1668">
            <v>160</v>
          </cell>
          <cell r="G1668">
            <v>75.739999999999995</v>
          </cell>
        </row>
        <row r="1669">
          <cell r="A1669">
            <v>7840</v>
          </cell>
          <cell r="C1669">
            <v>210</v>
          </cell>
          <cell r="G1669">
            <v>3455.61</v>
          </cell>
        </row>
        <row r="1670">
          <cell r="A1670">
            <v>7840</v>
          </cell>
          <cell r="C1670">
            <v>220</v>
          </cell>
          <cell r="G1670">
            <v>3417.74</v>
          </cell>
        </row>
        <row r="1671">
          <cell r="A1671">
            <v>7840</v>
          </cell>
          <cell r="C1671">
            <v>230</v>
          </cell>
          <cell r="G1671">
            <v>845.91</v>
          </cell>
        </row>
        <row r="1672">
          <cell r="A1672">
            <v>7840</v>
          </cell>
          <cell r="C1672">
            <v>240</v>
          </cell>
          <cell r="G1672">
            <v>2859.37</v>
          </cell>
        </row>
        <row r="1673">
          <cell r="A1673">
            <v>7840</v>
          </cell>
          <cell r="C1673">
            <v>260</v>
          </cell>
          <cell r="G1673">
            <v>37.869999999999997</v>
          </cell>
        </row>
        <row r="1674">
          <cell r="A1674">
            <v>7840</v>
          </cell>
          <cell r="C1674">
            <v>330</v>
          </cell>
          <cell r="G1674">
            <v>157.24</v>
          </cell>
        </row>
        <row r="1675">
          <cell r="A1675">
            <v>7840</v>
          </cell>
          <cell r="C1675">
            <v>340</v>
          </cell>
          <cell r="G1675">
            <v>1088.53</v>
          </cell>
        </row>
        <row r="1676">
          <cell r="A1676">
            <v>7840</v>
          </cell>
          <cell r="C1676">
            <v>430</v>
          </cell>
          <cell r="G1676">
            <v>113.38</v>
          </cell>
        </row>
        <row r="1677">
          <cell r="A1677">
            <v>7840</v>
          </cell>
          <cell r="C1677">
            <v>440</v>
          </cell>
          <cell r="G1677">
            <v>226.77</v>
          </cell>
        </row>
        <row r="1678">
          <cell r="A1678">
            <v>7840</v>
          </cell>
          <cell r="C1678">
            <v>935</v>
          </cell>
          <cell r="G1678">
            <v>367.44</v>
          </cell>
        </row>
        <row r="1679">
          <cell r="A1679">
            <v>7840</v>
          </cell>
          <cell r="C1679">
            <v>936</v>
          </cell>
          <cell r="G1679">
            <v>1023.7</v>
          </cell>
        </row>
        <row r="1680">
          <cell r="A1680">
            <v>7845</v>
          </cell>
          <cell r="C1680">
            <v>110</v>
          </cell>
          <cell r="G1680">
            <v>0</v>
          </cell>
        </row>
        <row r="1681">
          <cell r="A1681">
            <v>7845</v>
          </cell>
          <cell r="C1681">
            <v>112</v>
          </cell>
          <cell r="G1681">
            <v>0</v>
          </cell>
        </row>
        <row r="1682">
          <cell r="A1682">
            <v>7845</v>
          </cell>
          <cell r="C1682">
            <v>120</v>
          </cell>
          <cell r="G1682">
            <v>0</v>
          </cell>
        </row>
        <row r="1683">
          <cell r="A1683">
            <v>7845</v>
          </cell>
          <cell r="C1683">
            <v>121</v>
          </cell>
          <cell r="G1683">
            <v>0</v>
          </cell>
        </row>
        <row r="1684">
          <cell r="A1684">
            <v>7845</v>
          </cell>
          <cell r="C1684">
            <v>130</v>
          </cell>
          <cell r="G1684">
            <v>0</v>
          </cell>
        </row>
        <row r="1685">
          <cell r="A1685">
            <v>7845</v>
          </cell>
          <cell r="C1685">
            <v>140</v>
          </cell>
          <cell r="G1685">
            <v>0</v>
          </cell>
        </row>
        <row r="1686">
          <cell r="A1686">
            <v>7845</v>
          </cell>
          <cell r="C1686">
            <v>147</v>
          </cell>
          <cell r="G1686">
            <v>0</v>
          </cell>
        </row>
        <row r="1687">
          <cell r="A1687">
            <v>7845</v>
          </cell>
          <cell r="C1687">
            <v>210</v>
          </cell>
          <cell r="G1687">
            <v>0</v>
          </cell>
        </row>
        <row r="1688">
          <cell r="A1688">
            <v>7845</v>
          </cell>
          <cell r="C1688">
            <v>220</v>
          </cell>
          <cell r="G1688">
            <v>0</v>
          </cell>
        </row>
        <row r="1689">
          <cell r="A1689">
            <v>7845</v>
          </cell>
          <cell r="C1689">
            <v>230</v>
          </cell>
          <cell r="G1689">
            <v>0</v>
          </cell>
        </row>
        <row r="1690">
          <cell r="A1690">
            <v>7845</v>
          </cell>
          <cell r="C1690">
            <v>240</v>
          </cell>
          <cell r="G1690">
            <v>0</v>
          </cell>
        </row>
        <row r="1691">
          <cell r="A1691">
            <v>7905</v>
          </cell>
          <cell r="C1691">
            <v>110</v>
          </cell>
          <cell r="G1691">
            <v>98.73</v>
          </cell>
        </row>
        <row r="1692">
          <cell r="A1692">
            <v>7905</v>
          </cell>
          <cell r="C1692">
            <v>112</v>
          </cell>
          <cell r="G1692">
            <v>93.8</v>
          </cell>
        </row>
        <row r="1693">
          <cell r="A1693">
            <v>7905</v>
          </cell>
          <cell r="C1693">
            <v>120</v>
          </cell>
          <cell r="G1693">
            <v>98.73</v>
          </cell>
        </row>
        <row r="1694">
          <cell r="A1694">
            <v>7905</v>
          </cell>
          <cell r="C1694">
            <v>121</v>
          </cell>
          <cell r="G1694">
            <v>93.76</v>
          </cell>
        </row>
        <row r="1695">
          <cell r="A1695">
            <v>7905</v>
          </cell>
          <cell r="C1695">
            <v>130</v>
          </cell>
          <cell r="G1695">
            <v>98.73</v>
          </cell>
        </row>
        <row r="1696">
          <cell r="A1696">
            <v>7905</v>
          </cell>
          <cell r="C1696">
            <v>140</v>
          </cell>
          <cell r="G1696">
            <v>98.73</v>
          </cell>
        </row>
        <row r="1697">
          <cell r="A1697">
            <v>7905</v>
          </cell>
          <cell r="C1697">
            <v>142</v>
          </cell>
          <cell r="G1697">
            <v>93.76</v>
          </cell>
        </row>
        <row r="1698">
          <cell r="A1698">
            <v>7905</v>
          </cell>
          <cell r="C1698">
            <v>147</v>
          </cell>
          <cell r="G1698">
            <v>93.76</v>
          </cell>
        </row>
        <row r="1699">
          <cell r="A1699">
            <v>7905</v>
          </cell>
          <cell r="C1699">
            <v>150</v>
          </cell>
          <cell r="G1699">
            <v>93.76</v>
          </cell>
        </row>
        <row r="1700">
          <cell r="A1700">
            <v>7905</v>
          </cell>
          <cell r="C1700">
            <v>160</v>
          </cell>
          <cell r="G1700">
            <v>93.76</v>
          </cell>
        </row>
        <row r="1701">
          <cell r="A1701">
            <v>7905</v>
          </cell>
          <cell r="C1701">
            <v>210</v>
          </cell>
          <cell r="G1701">
            <v>93.76</v>
          </cell>
        </row>
        <row r="1702">
          <cell r="A1702">
            <v>7905</v>
          </cell>
          <cell r="C1702">
            <v>220</v>
          </cell>
          <cell r="G1702">
            <v>93.76</v>
          </cell>
        </row>
        <row r="1703">
          <cell r="A1703">
            <v>7905</v>
          </cell>
          <cell r="C1703">
            <v>230</v>
          </cell>
          <cell r="G1703">
            <v>93.76</v>
          </cell>
        </row>
        <row r="1704">
          <cell r="A1704">
            <v>7905</v>
          </cell>
          <cell r="C1704">
            <v>240</v>
          </cell>
          <cell r="G1704">
            <v>93.76</v>
          </cell>
        </row>
        <row r="1705">
          <cell r="A1705">
            <v>7905</v>
          </cell>
          <cell r="C1705">
            <v>260</v>
          </cell>
          <cell r="G1705">
            <v>93.76</v>
          </cell>
        </row>
        <row r="1706">
          <cell r="A1706">
            <v>7905</v>
          </cell>
          <cell r="C1706">
            <v>330</v>
          </cell>
          <cell r="G1706">
            <v>93.76</v>
          </cell>
        </row>
        <row r="1707">
          <cell r="A1707">
            <v>7905</v>
          </cell>
          <cell r="C1707">
            <v>340</v>
          </cell>
          <cell r="G1707">
            <v>93.76</v>
          </cell>
        </row>
        <row r="1708">
          <cell r="A1708">
            <v>7905</v>
          </cell>
          <cell r="C1708">
            <v>430</v>
          </cell>
          <cell r="G1708">
            <v>93.76</v>
          </cell>
        </row>
        <row r="1709">
          <cell r="A1709">
            <v>7905</v>
          </cell>
          <cell r="C1709">
            <v>440</v>
          </cell>
          <cell r="G1709">
            <v>93.76</v>
          </cell>
        </row>
        <row r="1710">
          <cell r="A1710">
            <v>7905</v>
          </cell>
          <cell r="C1710">
            <v>935</v>
          </cell>
          <cell r="G1710">
            <v>93.76</v>
          </cell>
        </row>
        <row r="1711">
          <cell r="A1711">
            <v>7905</v>
          </cell>
          <cell r="C1711">
            <v>936</v>
          </cell>
          <cell r="G1711">
            <v>93.76</v>
          </cell>
        </row>
        <row r="1712">
          <cell r="A1712"/>
          <cell r="C1712"/>
          <cell r="G1712"/>
        </row>
        <row r="1713">
          <cell r="A1713"/>
          <cell r="C1713"/>
          <cell r="G1713"/>
        </row>
        <row r="1714">
          <cell r="A1714"/>
          <cell r="C1714"/>
          <cell r="G1714"/>
        </row>
        <row r="1715">
          <cell r="A1715"/>
          <cell r="C1715"/>
          <cell r="G1715"/>
        </row>
        <row r="1716">
          <cell r="A1716"/>
          <cell r="C1716"/>
          <cell r="G1716"/>
        </row>
        <row r="1717">
          <cell r="A1717"/>
          <cell r="C1717"/>
          <cell r="G1717"/>
        </row>
        <row r="1718">
          <cell r="A1718"/>
          <cell r="C1718"/>
          <cell r="G1718"/>
        </row>
        <row r="1719">
          <cell r="A1719"/>
          <cell r="C1719"/>
          <cell r="G1719"/>
        </row>
        <row r="1720">
          <cell r="A1720"/>
          <cell r="C1720"/>
          <cell r="G1720"/>
        </row>
        <row r="1721">
          <cell r="A1721"/>
          <cell r="C1721"/>
          <cell r="G1721"/>
        </row>
        <row r="1722">
          <cell r="A1722"/>
          <cell r="C1722"/>
          <cell r="G1722"/>
        </row>
        <row r="1723">
          <cell r="A1723"/>
          <cell r="C1723"/>
          <cell r="G1723"/>
        </row>
        <row r="1724">
          <cell r="A1724"/>
          <cell r="C1724"/>
          <cell r="G1724"/>
        </row>
        <row r="1725">
          <cell r="A1725"/>
          <cell r="C1725"/>
          <cell r="G1725"/>
        </row>
        <row r="1726">
          <cell r="A1726"/>
          <cell r="C1726"/>
          <cell r="G1726"/>
        </row>
        <row r="1727">
          <cell r="A1727"/>
          <cell r="C1727"/>
          <cell r="G1727"/>
        </row>
        <row r="1728">
          <cell r="A1728"/>
          <cell r="C1728"/>
          <cell r="G1728"/>
        </row>
        <row r="1729">
          <cell r="A1729"/>
          <cell r="C1729"/>
          <cell r="G1729"/>
        </row>
        <row r="1730">
          <cell r="A1730"/>
          <cell r="C1730"/>
          <cell r="G1730"/>
        </row>
        <row r="1731">
          <cell r="A1731"/>
          <cell r="C1731"/>
          <cell r="G1731"/>
        </row>
        <row r="1732">
          <cell r="A1732"/>
          <cell r="C1732"/>
          <cell r="G1732"/>
        </row>
        <row r="1733">
          <cell r="A1733"/>
          <cell r="C1733"/>
          <cell r="G1733"/>
        </row>
        <row r="1734">
          <cell r="A1734"/>
          <cell r="C1734"/>
          <cell r="G1734"/>
        </row>
        <row r="1735">
          <cell r="A1735"/>
          <cell r="C1735"/>
          <cell r="G1735"/>
        </row>
        <row r="1736">
          <cell r="A1736"/>
          <cell r="C1736"/>
          <cell r="G1736"/>
        </row>
        <row r="1737">
          <cell r="A1737"/>
          <cell r="C1737"/>
          <cell r="G1737"/>
        </row>
        <row r="1738">
          <cell r="A1738"/>
          <cell r="C1738"/>
          <cell r="G1738"/>
        </row>
        <row r="1739">
          <cell r="A1739"/>
          <cell r="C1739"/>
          <cell r="G1739"/>
        </row>
        <row r="1740">
          <cell r="A1740"/>
          <cell r="C1740"/>
          <cell r="G1740"/>
        </row>
        <row r="1741">
          <cell r="A1741"/>
          <cell r="C1741"/>
          <cell r="G1741"/>
        </row>
        <row r="1742">
          <cell r="A1742"/>
          <cell r="C1742"/>
          <cell r="G1742"/>
        </row>
        <row r="1743">
          <cell r="A1743"/>
          <cell r="C1743"/>
          <cell r="G1743"/>
        </row>
        <row r="1744">
          <cell r="A1744"/>
          <cell r="C1744"/>
          <cell r="G1744"/>
        </row>
        <row r="1745">
          <cell r="A1745"/>
          <cell r="C1745"/>
          <cell r="G1745"/>
        </row>
        <row r="1746">
          <cell r="A1746"/>
          <cell r="C1746"/>
          <cell r="G1746"/>
        </row>
        <row r="1747">
          <cell r="A1747"/>
          <cell r="C1747"/>
          <cell r="G1747"/>
        </row>
        <row r="1748">
          <cell r="A1748"/>
          <cell r="C1748"/>
          <cell r="G1748"/>
        </row>
        <row r="1749">
          <cell r="A1749"/>
          <cell r="C1749"/>
          <cell r="G1749"/>
        </row>
        <row r="1750">
          <cell r="A1750"/>
          <cell r="C1750"/>
          <cell r="G1750"/>
        </row>
        <row r="1751">
          <cell r="A1751"/>
          <cell r="C1751"/>
          <cell r="G1751"/>
        </row>
        <row r="1752">
          <cell r="A1752"/>
          <cell r="C1752"/>
          <cell r="G1752"/>
        </row>
        <row r="1753">
          <cell r="A1753"/>
          <cell r="C1753"/>
          <cell r="G1753"/>
        </row>
        <row r="1754">
          <cell r="A1754"/>
          <cell r="C1754"/>
          <cell r="G1754"/>
        </row>
        <row r="1755">
          <cell r="A1755"/>
          <cell r="C1755"/>
          <cell r="G1755"/>
        </row>
        <row r="1756">
          <cell r="A1756"/>
          <cell r="C1756"/>
          <cell r="G1756"/>
        </row>
        <row r="1757">
          <cell r="A1757"/>
          <cell r="C1757"/>
          <cell r="G1757"/>
        </row>
        <row r="1758">
          <cell r="A1758"/>
          <cell r="C1758"/>
          <cell r="G1758"/>
        </row>
        <row r="1759">
          <cell r="A1759"/>
          <cell r="C1759"/>
          <cell r="G1759"/>
        </row>
        <row r="1760">
          <cell r="A1760"/>
          <cell r="C1760"/>
          <cell r="G1760"/>
        </row>
        <row r="1761">
          <cell r="A1761"/>
          <cell r="C1761"/>
          <cell r="G1761"/>
        </row>
        <row r="1762">
          <cell r="A1762"/>
          <cell r="C1762"/>
          <cell r="G1762"/>
        </row>
        <row r="1763">
          <cell r="A1763"/>
          <cell r="C1763"/>
          <cell r="G1763"/>
        </row>
        <row r="1764">
          <cell r="A1764"/>
          <cell r="C1764"/>
          <cell r="G1764"/>
        </row>
        <row r="1765">
          <cell r="A1765"/>
          <cell r="C1765"/>
          <cell r="G1765"/>
        </row>
        <row r="1766">
          <cell r="A1766"/>
          <cell r="C1766"/>
          <cell r="G1766"/>
        </row>
        <row r="1767">
          <cell r="A1767"/>
          <cell r="C1767"/>
          <cell r="G1767"/>
        </row>
        <row r="1768">
          <cell r="A1768"/>
          <cell r="C1768"/>
          <cell r="G1768"/>
        </row>
        <row r="1769">
          <cell r="A1769"/>
          <cell r="C1769"/>
          <cell r="G1769"/>
        </row>
        <row r="1770">
          <cell r="A1770"/>
          <cell r="C1770"/>
          <cell r="G1770"/>
        </row>
        <row r="1771">
          <cell r="A1771"/>
          <cell r="C1771"/>
          <cell r="G1771"/>
        </row>
        <row r="1772">
          <cell r="A1772"/>
          <cell r="C1772"/>
          <cell r="G1772"/>
        </row>
        <row r="1773">
          <cell r="A1773"/>
          <cell r="C1773"/>
          <cell r="G1773"/>
        </row>
        <row r="1774">
          <cell r="A1774"/>
          <cell r="C1774"/>
          <cell r="G1774"/>
        </row>
        <row r="1775">
          <cell r="A1775"/>
          <cell r="C1775"/>
          <cell r="G1775"/>
        </row>
        <row r="1776">
          <cell r="A1776"/>
          <cell r="C1776"/>
          <cell r="G1776"/>
        </row>
        <row r="1777">
          <cell r="A1777"/>
          <cell r="C1777"/>
          <cell r="G1777"/>
        </row>
        <row r="1778">
          <cell r="A1778"/>
          <cell r="C1778"/>
          <cell r="G1778"/>
        </row>
        <row r="1779">
          <cell r="A1779"/>
          <cell r="C1779"/>
          <cell r="G1779"/>
        </row>
        <row r="1780">
          <cell r="A1780"/>
          <cell r="C1780"/>
          <cell r="G1780"/>
        </row>
        <row r="1781">
          <cell r="A1781"/>
          <cell r="C1781"/>
          <cell r="G1781"/>
        </row>
        <row r="1782">
          <cell r="A1782"/>
          <cell r="C1782"/>
          <cell r="G1782"/>
        </row>
        <row r="1783">
          <cell r="A1783"/>
          <cell r="C1783"/>
          <cell r="G1783"/>
        </row>
        <row r="1784">
          <cell r="A1784"/>
          <cell r="C1784"/>
          <cell r="G1784"/>
        </row>
        <row r="1785">
          <cell r="A1785"/>
          <cell r="C1785"/>
          <cell r="G1785"/>
        </row>
        <row r="1786">
          <cell r="A1786"/>
          <cell r="C1786"/>
          <cell r="G1786"/>
        </row>
        <row r="1787">
          <cell r="A1787"/>
          <cell r="C1787"/>
          <cell r="G1787"/>
        </row>
        <row r="1788">
          <cell r="A1788"/>
          <cell r="C1788"/>
          <cell r="G1788"/>
        </row>
        <row r="1789">
          <cell r="A1789"/>
          <cell r="C1789"/>
          <cell r="G1789"/>
        </row>
        <row r="1790">
          <cell r="A1790"/>
          <cell r="C1790"/>
          <cell r="G1790"/>
        </row>
        <row r="1791">
          <cell r="A1791"/>
          <cell r="C1791"/>
          <cell r="G1791"/>
        </row>
        <row r="1792">
          <cell r="A1792"/>
          <cell r="C1792"/>
          <cell r="G1792"/>
        </row>
        <row r="1793">
          <cell r="A1793"/>
          <cell r="C1793"/>
          <cell r="G1793"/>
        </row>
        <row r="1794">
          <cell r="A1794"/>
          <cell r="C1794"/>
          <cell r="G1794"/>
        </row>
        <row r="1795">
          <cell r="A1795"/>
          <cell r="C1795"/>
          <cell r="G1795"/>
        </row>
        <row r="1796">
          <cell r="A1796"/>
          <cell r="C1796"/>
          <cell r="G1796"/>
        </row>
        <row r="1797">
          <cell r="A1797"/>
          <cell r="C1797"/>
          <cell r="G1797"/>
        </row>
        <row r="1798">
          <cell r="A1798"/>
          <cell r="C1798"/>
          <cell r="G1798"/>
        </row>
        <row r="1799">
          <cell r="A1799"/>
          <cell r="C1799"/>
          <cell r="G1799"/>
        </row>
        <row r="1800">
          <cell r="A1800"/>
          <cell r="C1800"/>
          <cell r="G1800"/>
        </row>
        <row r="1801">
          <cell r="A1801"/>
          <cell r="C1801"/>
          <cell r="G1801"/>
        </row>
        <row r="1802">
          <cell r="A1802"/>
          <cell r="C1802"/>
          <cell r="G1802"/>
        </row>
        <row r="1803">
          <cell r="A1803"/>
          <cell r="C1803"/>
          <cell r="G1803"/>
        </row>
        <row r="1804">
          <cell r="A1804"/>
          <cell r="C1804"/>
          <cell r="G1804"/>
        </row>
        <row r="1805">
          <cell r="A1805"/>
          <cell r="C1805"/>
          <cell r="G1805"/>
        </row>
        <row r="1806">
          <cell r="A1806"/>
          <cell r="C1806"/>
          <cell r="G1806"/>
        </row>
        <row r="1807">
          <cell r="A1807"/>
          <cell r="C1807"/>
          <cell r="G1807"/>
        </row>
        <row r="1808">
          <cell r="A1808"/>
          <cell r="C1808"/>
          <cell r="G1808"/>
        </row>
        <row r="1809">
          <cell r="A1809"/>
          <cell r="C1809"/>
          <cell r="G1809"/>
        </row>
        <row r="1810">
          <cell r="A1810"/>
          <cell r="C1810"/>
          <cell r="G1810"/>
        </row>
        <row r="1811">
          <cell r="A1811"/>
          <cell r="C1811"/>
          <cell r="G1811"/>
        </row>
        <row r="1812">
          <cell r="A1812"/>
          <cell r="C1812"/>
          <cell r="G1812"/>
        </row>
        <row r="1813">
          <cell r="A1813"/>
          <cell r="C1813"/>
          <cell r="G1813"/>
        </row>
        <row r="1814">
          <cell r="A1814"/>
          <cell r="C1814"/>
          <cell r="G1814"/>
        </row>
        <row r="1815">
          <cell r="A1815"/>
          <cell r="C1815"/>
          <cell r="G1815"/>
        </row>
        <row r="1816">
          <cell r="A1816"/>
          <cell r="C1816"/>
          <cell r="G1816"/>
        </row>
        <row r="1817">
          <cell r="A1817"/>
          <cell r="C1817"/>
          <cell r="G1817"/>
        </row>
        <row r="1818">
          <cell r="A1818"/>
          <cell r="C1818"/>
          <cell r="G1818"/>
        </row>
        <row r="1819">
          <cell r="A1819"/>
          <cell r="C1819"/>
          <cell r="G1819"/>
        </row>
        <row r="1820">
          <cell r="A1820"/>
          <cell r="C1820"/>
          <cell r="G1820"/>
        </row>
        <row r="1821">
          <cell r="A1821"/>
          <cell r="C1821"/>
          <cell r="G1821"/>
        </row>
        <row r="1822">
          <cell r="A1822"/>
          <cell r="C1822"/>
          <cell r="G1822"/>
        </row>
        <row r="1823">
          <cell r="A1823"/>
          <cell r="C1823"/>
          <cell r="G1823"/>
        </row>
        <row r="1824">
          <cell r="A1824"/>
          <cell r="C1824"/>
          <cell r="G1824"/>
        </row>
        <row r="1825">
          <cell r="A1825"/>
          <cell r="C1825"/>
          <cell r="G1825"/>
        </row>
        <row r="1826">
          <cell r="A1826"/>
          <cell r="C1826"/>
          <cell r="G1826"/>
        </row>
        <row r="1827">
          <cell r="A1827"/>
          <cell r="C1827"/>
          <cell r="G1827"/>
        </row>
        <row r="1828">
          <cell r="A1828"/>
          <cell r="C1828"/>
          <cell r="G1828"/>
        </row>
        <row r="1829">
          <cell r="A1829"/>
          <cell r="C1829"/>
          <cell r="G1829"/>
        </row>
        <row r="1830">
          <cell r="A1830"/>
          <cell r="C1830"/>
          <cell r="G1830"/>
        </row>
        <row r="1831">
          <cell r="A1831"/>
          <cell r="C1831"/>
          <cell r="G1831"/>
        </row>
        <row r="1832">
          <cell r="A1832"/>
          <cell r="C1832"/>
          <cell r="G1832"/>
        </row>
        <row r="1833">
          <cell r="A1833"/>
          <cell r="C1833"/>
          <cell r="G1833"/>
        </row>
        <row r="1834">
          <cell r="A1834"/>
          <cell r="C1834"/>
          <cell r="G1834"/>
        </row>
        <row r="1835">
          <cell r="A1835"/>
          <cell r="C1835"/>
          <cell r="G1835"/>
        </row>
        <row r="1836">
          <cell r="A1836"/>
          <cell r="C1836"/>
          <cell r="G1836"/>
        </row>
        <row r="1837">
          <cell r="A1837"/>
          <cell r="C1837"/>
          <cell r="G1837"/>
        </row>
        <row r="1838">
          <cell r="A1838"/>
          <cell r="C1838"/>
          <cell r="G1838"/>
        </row>
        <row r="1839">
          <cell r="A1839"/>
          <cell r="C1839"/>
          <cell r="G1839"/>
        </row>
        <row r="1840">
          <cell r="A1840"/>
          <cell r="C1840"/>
          <cell r="G1840"/>
        </row>
        <row r="1841">
          <cell r="A1841"/>
          <cell r="C1841"/>
          <cell r="G1841"/>
        </row>
        <row r="1842">
          <cell r="A1842"/>
          <cell r="C1842"/>
          <cell r="G1842"/>
        </row>
        <row r="1843">
          <cell r="A1843"/>
          <cell r="C1843"/>
          <cell r="G1843"/>
        </row>
        <row r="1844">
          <cell r="A1844"/>
          <cell r="C1844"/>
          <cell r="G1844"/>
        </row>
        <row r="1845">
          <cell r="A1845"/>
          <cell r="C1845"/>
          <cell r="G1845"/>
        </row>
        <row r="1846">
          <cell r="A1846"/>
          <cell r="C1846"/>
          <cell r="G1846"/>
        </row>
        <row r="1847">
          <cell r="A1847"/>
          <cell r="C1847"/>
          <cell r="G1847"/>
        </row>
        <row r="1848">
          <cell r="A1848"/>
          <cell r="C1848"/>
          <cell r="G1848"/>
        </row>
        <row r="1849">
          <cell r="A1849"/>
          <cell r="C1849"/>
          <cell r="G1849"/>
        </row>
        <row r="1850">
          <cell r="A1850"/>
          <cell r="C1850"/>
          <cell r="G1850"/>
        </row>
        <row r="1851">
          <cell r="A1851"/>
          <cell r="C1851"/>
          <cell r="G1851"/>
        </row>
        <row r="1852">
          <cell r="A1852"/>
          <cell r="C1852"/>
          <cell r="G1852"/>
        </row>
        <row r="1853">
          <cell r="A1853"/>
          <cell r="C1853"/>
          <cell r="G1853"/>
        </row>
        <row r="1854">
          <cell r="A1854"/>
          <cell r="C1854"/>
          <cell r="G1854"/>
        </row>
        <row r="1855">
          <cell r="A1855"/>
          <cell r="C1855"/>
          <cell r="G1855"/>
        </row>
        <row r="1856">
          <cell r="A1856"/>
          <cell r="C1856"/>
          <cell r="G1856"/>
        </row>
        <row r="1857">
          <cell r="A1857"/>
          <cell r="C1857"/>
          <cell r="G1857"/>
        </row>
        <row r="1858">
          <cell r="A1858"/>
          <cell r="C1858"/>
          <cell r="G1858"/>
        </row>
        <row r="1859">
          <cell r="A1859"/>
          <cell r="C1859"/>
          <cell r="G1859"/>
        </row>
        <row r="1860">
          <cell r="A1860"/>
          <cell r="C1860"/>
          <cell r="G1860"/>
        </row>
        <row r="1861">
          <cell r="A1861"/>
          <cell r="C1861"/>
          <cell r="G1861"/>
        </row>
        <row r="1862">
          <cell r="A1862"/>
          <cell r="C1862"/>
          <cell r="G1862"/>
        </row>
        <row r="1863">
          <cell r="A1863"/>
          <cell r="C1863"/>
          <cell r="G1863"/>
        </row>
        <row r="1864">
          <cell r="A1864"/>
          <cell r="C1864"/>
          <cell r="G1864"/>
        </row>
        <row r="1865">
          <cell r="A1865"/>
          <cell r="C1865"/>
          <cell r="G1865"/>
        </row>
        <row r="1866">
          <cell r="A1866"/>
          <cell r="C1866"/>
          <cell r="G1866"/>
        </row>
        <row r="1867">
          <cell r="A1867"/>
          <cell r="C1867"/>
          <cell r="G1867"/>
        </row>
        <row r="1868">
          <cell r="A1868"/>
          <cell r="C1868"/>
          <cell r="G1868"/>
        </row>
        <row r="1869">
          <cell r="A1869"/>
          <cell r="C1869"/>
          <cell r="G1869"/>
        </row>
        <row r="1870">
          <cell r="A1870"/>
          <cell r="C1870"/>
          <cell r="G1870"/>
        </row>
        <row r="1871">
          <cell r="A1871"/>
          <cell r="C1871"/>
          <cell r="G1871"/>
        </row>
        <row r="1872">
          <cell r="A1872"/>
          <cell r="C1872"/>
          <cell r="G1872"/>
        </row>
        <row r="1873">
          <cell r="A1873"/>
          <cell r="C1873"/>
          <cell r="G1873"/>
        </row>
        <row r="1874">
          <cell r="A1874"/>
          <cell r="C1874"/>
          <cell r="G1874"/>
        </row>
        <row r="1875">
          <cell r="A1875"/>
          <cell r="C1875"/>
          <cell r="G1875"/>
        </row>
        <row r="1876">
          <cell r="A1876"/>
          <cell r="C1876"/>
          <cell r="G1876"/>
        </row>
        <row r="1877">
          <cell r="A1877"/>
          <cell r="C1877"/>
          <cell r="G1877"/>
        </row>
        <row r="1878">
          <cell r="A1878"/>
          <cell r="C1878"/>
          <cell r="G1878"/>
        </row>
        <row r="1879">
          <cell r="A1879"/>
          <cell r="C1879"/>
          <cell r="G1879"/>
        </row>
        <row r="1880">
          <cell r="A1880"/>
          <cell r="C1880"/>
          <cell r="G1880"/>
        </row>
        <row r="1881">
          <cell r="A1881"/>
          <cell r="C1881"/>
          <cell r="G1881"/>
        </row>
        <row r="1882">
          <cell r="A1882"/>
          <cell r="C1882"/>
          <cell r="G1882"/>
        </row>
        <row r="1883">
          <cell r="A1883"/>
          <cell r="C1883"/>
          <cell r="G1883"/>
        </row>
        <row r="1884">
          <cell r="A1884"/>
          <cell r="C1884"/>
          <cell r="G1884"/>
        </row>
        <row r="1885">
          <cell r="A1885"/>
          <cell r="C1885"/>
          <cell r="G1885"/>
        </row>
        <row r="1886">
          <cell r="A1886"/>
          <cell r="C1886"/>
          <cell r="G1886"/>
        </row>
        <row r="1887">
          <cell r="A1887"/>
          <cell r="C1887"/>
          <cell r="G1887"/>
        </row>
        <row r="1888">
          <cell r="A1888"/>
          <cell r="C1888"/>
          <cell r="G1888"/>
        </row>
        <row r="1889">
          <cell r="A1889"/>
          <cell r="C1889"/>
          <cell r="G1889"/>
        </row>
        <row r="1890">
          <cell r="A1890"/>
          <cell r="C1890"/>
          <cell r="G1890"/>
        </row>
        <row r="1891">
          <cell r="A1891"/>
          <cell r="C1891"/>
          <cell r="G1891"/>
        </row>
        <row r="1892">
          <cell r="A1892"/>
          <cell r="C1892"/>
          <cell r="G1892"/>
        </row>
        <row r="1893">
          <cell r="A1893"/>
          <cell r="C1893"/>
          <cell r="G1893"/>
        </row>
        <row r="1894">
          <cell r="A1894"/>
          <cell r="C1894"/>
          <cell r="G1894"/>
        </row>
        <row r="1895">
          <cell r="A1895"/>
          <cell r="C1895"/>
          <cell r="G1895"/>
        </row>
        <row r="1896">
          <cell r="A1896"/>
          <cell r="C1896"/>
          <cell r="G1896"/>
        </row>
        <row r="1897">
          <cell r="A1897"/>
          <cell r="C1897"/>
          <cell r="G1897"/>
        </row>
        <row r="1898">
          <cell r="A1898"/>
          <cell r="C1898"/>
          <cell r="G1898"/>
        </row>
        <row r="1899">
          <cell r="A1899"/>
          <cell r="C1899"/>
          <cell r="G1899"/>
        </row>
        <row r="1900">
          <cell r="A1900"/>
          <cell r="C1900"/>
          <cell r="G1900"/>
        </row>
        <row r="1901">
          <cell r="A1901"/>
          <cell r="C1901"/>
          <cell r="G1901"/>
        </row>
        <row r="1902">
          <cell r="A1902"/>
          <cell r="C1902"/>
          <cell r="G1902"/>
        </row>
        <row r="1903">
          <cell r="A1903"/>
          <cell r="C1903"/>
          <cell r="G1903"/>
        </row>
        <row r="1904">
          <cell r="A1904"/>
          <cell r="C1904"/>
          <cell r="G1904"/>
        </row>
        <row r="1905">
          <cell r="A1905"/>
          <cell r="C1905"/>
          <cell r="G1905"/>
        </row>
        <row r="1906">
          <cell r="A1906"/>
          <cell r="C1906"/>
          <cell r="G1906"/>
        </row>
        <row r="1907">
          <cell r="A1907"/>
          <cell r="C1907"/>
          <cell r="G1907"/>
        </row>
        <row r="1908">
          <cell r="A1908"/>
          <cell r="C1908"/>
          <cell r="G1908"/>
        </row>
        <row r="1909">
          <cell r="A1909"/>
          <cell r="C1909"/>
          <cell r="G1909"/>
        </row>
        <row r="1910">
          <cell r="A1910"/>
          <cell r="C1910"/>
          <cell r="G1910"/>
        </row>
        <row r="1911">
          <cell r="A1911"/>
          <cell r="C1911"/>
          <cell r="G1911"/>
        </row>
        <row r="1912">
          <cell r="A1912"/>
          <cell r="C1912"/>
          <cell r="G1912"/>
        </row>
        <row r="1913">
          <cell r="A1913"/>
          <cell r="C1913"/>
          <cell r="G1913"/>
        </row>
        <row r="1914">
          <cell r="A1914"/>
          <cell r="C1914"/>
          <cell r="G1914"/>
        </row>
        <row r="1915">
          <cell r="A1915"/>
          <cell r="C1915"/>
          <cell r="G1915"/>
        </row>
        <row r="1916">
          <cell r="A1916"/>
          <cell r="C1916"/>
          <cell r="G1916"/>
        </row>
        <row r="1917">
          <cell r="A1917"/>
          <cell r="C1917"/>
          <cell r="G1917"/>
        </row>
        <row r="1918">
          <cell r="A1918"/>
          <cell r="C1918"/>
          <cell r="G1918"/>
        </row>
        <row r="1919">
          <cell r="A1919"/>
          <cell r="C1919"/>
          <cell r="G1919"/>
        </row>
        <row r="1920">
          <cell r="A1920"/>
          <cell r="C1920"/>
          <cell r="G1920"/>
        </row>
        <row r="1921">
          <cell r="A1921"/>
          <cell r="C1921"/>
          <cell r="G1921"/>
        </row>
        <row r="1922">
          <cell r="A1922"/>
          <cell r="C1922"/>
          <cell r="G1922"/>
        </row>
        <row r="1923">
          <cell r="A1923"/>
          <cell r="C1923"/>
          <cell r="G1923"/>
        </row>
        <row r="1924">
          <cell r="A1924"/>
          <cell r="C1924"/>
          <cell r="G1924"/>
        </row>
        <row r="1925">
          <cell r="A1925"/>
          <cell r="C1925"/>
          <cell r="G1925"/>
        </row>
        <row r="1926">
          <cell r="A1926"/>
          <cell r="C1926"/>
          <cell r="G1926"/>
        </row>
        <row r="1927">
          <cell r="A1927"/>
          <cell r="C1927"/>
          <cell r="G1927"/>
        </row>
        <row r="1928">
          <cell r="A1928"/>
          <cell r="C1928"/>
          <cell r="G1928"/>
        </row>
        <row r="1929">
          <cell r="A1929"/>
          <cell r="C1929"/>
          <cell r="G1929"/>
        </row>
        <row r="1930">
          <cell r="A1930"/>
          <cell r="C1930"/>
          <cell r="G1930"/>
        </row>
        <row r="1931">
          <cell r="A1931"/>
          <cell r="C1931"/>
          <cell r="G1931"/>
        </row>
        <row r="1932">
          <cell r="A1932"/>
          <cell r="C1932"/>
          <cell r="G1932"/>
        </row>
        <row r="1933">
          <cell r="A1933"/>
          <cell r="C1933"/>
          <cell r="G1933"/>
        </row>
        <row r="1934">
          <cell r="A1934"/>
          <cell r="C1934"/>
          <cell r="G1934"/>
        </row>
        <row r="1935">
          <cell r="A1935"/>
          <cell r="C1935"/>
          <cell r="G1935"/>
        </row>
        <row r="1936">
          <cell r="A1936"/>
          <cell r="C1936"/>
          <cell r="G1936"/>
        </row>
        <row r="1937">
          <cell r="A1937"/>
          <cell r="C1937"/>
          <cell r="G1937"/>
        </row>
        <row r="1938">
          <cell r="A1938"/>
          <cell r="C1938"/>
          <cell r="G1938"/>
        </row>
        <row r="1939">
          <cell r="A1939"/>
          <cell r="C1939"/>
          <cell r="G1939"/>
        </row>
        <row r="1940">
          <cell r="A1940"/>
          <cell r="C1940"/>
          <cell r="G1940"/>
        </row>
        <row r="1941">
          <cell r="A1941"/>
          <cell r="C1941"/>
          <cell r="G1941"/>
        </row>
        <row r="1942">
          <cell r="A1942"/>
          <cell r="C1942"/>
          <cell r="G1942"/>
        </row>
        <row r="1943">
          <cell r="A1943"/>
          <cell r="C1943"/>
          <cell r="G1943"/>
        </row>
        <row r="1944">
          <cell r="A1944"/>
          <cell r="C1944"/>
          <cell r="G1944"/>
        </row>
        <row r="1945">
          <cell r="A1945"/>
          <cell r="C1945"/>
          <cell r="G1945"/>
        </row>
        <row r="1946">
          <cell r="A1946"/>
          <cell r="C1946"/>
          <cell r="G1946"/>
        </row>
        <row r="1947">
          <cell r="A1947"/>
          <cell r="C1947"/>
          <cell r="G1947"/>
        </row>
        <row r="1948">
          <cell r="A1948"/>
          <cell r="C1948"/>
          <cell r="G1948"/>
        </row>
        <row r="1949">
          <cell r="A1949"/>
          <cell r="C1949"/>
          <cell r="G1949"/>
        </row>
        <row r="1950">
          <cell r="A1950"/>
          <cell r="C1950"/>
          <cell r="G1950"/>
        </row>
        <row r="1951">
          <cell r="A1951"/>
          <cell r="C1951"/>
          <cell r="G1951"/>
        </row>
        <row r="1952">
          <cell r="A1952"/>
          <cell r="C1952"/>
          <cell r="G1952"/>
        </row>
        <row r="1953">
          <cell r="A1953"/>
          <cell r="C1953"/>
          <cell r="G1953"/>
        </row>
        <row r="1954">
          <cell r="A1954"/>
          <cell r="C1954"/>
          <cell r="G1954"/>
        </row>
        <row r="1955">
          <cell r="A1955"/>
          <cell r="C1955"/>
          <cell r="G1955"/>
        </row>
        <row r="1956">
          <cell r="A1956"/>
          <cell r="C1956"/>
          <cell r="G1956"/>
        </row>
        <row r="1957">
          <cell r="A1957"/>
          <cell r="C1957"/>
          <cell r="G1957"/>
        </row>
        <row r="1958">
          <cell r="A1958"/>
          <cell r="C1958"/>
          <cell r="G1958"/>
        </row>
        <row r="1959">
          <cell r="A1959"/>
          <cell r="C1959"/>
          <cell r="G1959"/>
        </row>
        <row r="1960">
          <cell r="A1960"/>
          <cell r="C1960"/>
          <cell r="G1960"/>
        </row>
        <row r="1961">
          <cell r="A1961"/>
          <cell r="C1961"/>
          <cell r="G1961"/>
        </row>
        <row r="1962">
          <cell r="A1962"/>
          <cell r="C1962"/>
          <cell r="G1962"/>
        </row>
        <row r="1963">
          <cell r="A1963"/>
          <cell r="C1963"/>
          <cell r="G1963"/>
        </row>
        <row r="1964">
          <cell r="A1964"/>
          <cell r="C1964"/>
          <cell r="G1964"/>
        </row>
        <row r="1965">
          <cell r="A1965"/>
          <cell r="C1965"/>
          <cell r="G1965"/>
        </row>
        <row r="1966">
          <cell r="A1966"/>
          <cell r="C1966"/>
          <cell r="G1966"/>
        </row>
        <row r="1967">
          <cell r="A1967"/>
          <cell r="C1967"/>
          <cell r="G1967"/>
        </row>
        <row r="1968">
          <cell r="A1968"/>
          <cell r="C1968"/>
          <cell r="G1968"/>
        </row>
        <row r="1969">
          <cell r="A1969"/>
          <cell r="C1969"/>
          <cell r="G1969"/>
        </row>
        <row r="1970">
          <cell r="A1970"/>
          <cell r="C1970"/>
          <cell r="G1970"/>
        </row>
        <row r="1971">
          <cell r="A1971"/>
          <cell r="C1971"/>
          <cell r="G1971"/>
        </row>
        <row r="1972">
          <cell r="A1972"/>
          <cell r="C1972"/>
          <cell r="G1972"/>
        </row>
        <row r="1973">
          <cell r="A1973"/>
          <cell r="C1973"/>
          <cell r="G1973"/>
        </row>
        <row r="1974">
          <cell r="A1974"/>
          <cell r="C1974"/>
          <cell r="G1974"/>
        </row>
        <row r="1975">
          <cell r="A1975"/>
          <cell r="C1975"/>
          <cell r="G1975"/>
        </row>
        <row r="1976">
          <cell r="A1976"/>
          <cell r="C1976"/>
          <cell r="G1976"/>
        </row>
        <row r="1977">
          <cell r="A1977"/>
          <cell r="C1977"/>
          <cell r="G1977"/>
        </row>
        <row r="1978">
          <cell r="A1978"/>
          <cell r="C1978"/>
          <cell r="G1978"/>
        </row>
        <row r="1979">
          <cell r="A1979"/>
          <cell r="C1979"/>
          <cell r="G1979"/>
        </row>
        <row r="1980">
          <cell r="A1980"/>
          <cell r="C1980"/>
          <cell r="G1980"/>
        </row>
        <row r="1981">
          <cell r="A1981"/>
          <cell r="C1981"/>
          <cell r="G1981"/>
        </row>
        <row r="1982">
          <cell r="A1982"/>
          <cell r="C1982"/>
          <cell r="G1982"/>
        </row>
        <row r="1983">
          <cell r="A1983"/>
          <cell r="C1983"/>
          <cell r="G1983"/>
        </row>
        <row r="1984">
          <cell r="A1984"/>
          <cell r="C1984"/>
          <cell r="G1984"/>
        </row>
        <row r="1985">
          <cell r="A1985"/>
          <cell r="C1985"/>
          <cell r="G1985"/>
        </row>
        <row r="1986">
          <cell r="A1986"/>
          <cell r="C1986"/>
          <cell r="G1986"/>
        </row>
        <row r="1987">
          <cell r="A1987"/>
          <cell r="C1987"/>
          <cell r="G1987"/>
        </row>
        <row r="1988">
          <cell r="A1988"/>
          <cell r="C1988"/>
          <cell r="G1988"/>
        </row>
        <row r="1989">
          <cell r="A1989"/>
          <cell r="C1989"/>
          <cell r="G1989"/>
        </row>
        <row r="1990">
          <cell r="A1990"/>
          <cell r="C1990"/>
          <cell r="G1990"/>
        </row>
        <row r="1991">
          <cell r="A1991"/>
          <cell r="C1991"/>
          <cell r="G1991"/>
        </row>
        <row r="1992">
          <cell r="A1992"/>
          <cell r="C1992"/>
          <cell r="G1992"/>
        </row>
        <row r="1993">
          <cell r="A1993"/>
          <cell r="C1993"/>
          <cell r="G1993"/>
        </row>
        <row r="1994">
          <cell r="A1994"/>
          <cell r="C1994"/>
          <cell r="G1994"/>
        </row>
        <row r="1995">
          <cell r="A1995"/>
          <cell r="C1995"/>
          <cell r="G1995"/>
        </row>
        <row r="1996">
          <cell r="A1996"/>
          <cell r="C1996"/>
          <cell r="G1996"/>
        </row>
        <row r="1997">
          <cell r="A1997"/>
          <cell r="C1997"/>
          <cell r="G1997"/>
        </row>
        <row r="1998">
          <cell r="A1998"/>
          <cell r="C1998"/>
          <cell r="G1998"/>
        </row>
        <row r="1999">
          <cell r="A1999"/>
          <cell r="C1999"/>
          <cell r="G1999"/>
        </row>
        <row r="2000">
          <cell r="A2000"/>
          <cell r="C2000"/>
          <cell r="G2000"/>
        </row>
        <row r="2001">
          <cell r="A2001"/>
          <cell r="C2001"/>
          <cell r="G2001"/>
        </row>
        <row r="2002">
          <cell r="A2002"/>
          <cell r="C2002"/>
          <cell r="G2002"/>
        </row>
        <row r="2003">
          <cell r="A2003"/>
          <cell r="C2003"/>
          <cell r="G2003"/>
        </row>
        <row r="2004">
          <cell r="A2004"/>
          <cell r="C2004"/>
          <cell r="G2004"/>
        </row>
        <row r="2005">
          <cell r="A2005"/>
          <cell r="C2005"/>
          <cell r="G2005"/>
        </row>
        <row r="2006">
          <cell r="A2006"/>
          <cell r="C2006"/>
          <cell r="G2006"/>
        </row>
        <row r="2007">
          <cell r="A2007"/>
          <cell r="C2007"/>
          <cell r="G2007"/>
        </row>
        <row r="2008">
          <cell r="A2008"/>
          <cell r="C2008"/>
          <cell r="G2008"/>
        </row>
        <row r="2009">
          <cell r="A2009"/>
          <cell r="C2009"/>
          <cell r="G2009"/>
        </row>
        <row r="2010">
          <cell r="A2010"/>
          <cell r="C2010"/>
          <cell r="G2010"/>
        </row>
        <row r="2011">
          <cell r="A2011"/>
          <cell r="C2011"/>
          <cell r="G2011"/>
        </row>
        <row r="2012">
          <cell r="A2012"/>
          <cell r="C2012"/>
          <cell r="G2012"/>
        </row>
        <row r="2013">
          <cell r="A2013"/>
          <cell r="C2013"/>
          <cell r="G2013"/>
        </row>
        <row r="2014">
          <cell r="A2014"/>
          <cell r="C2014"/>
          <cell r="G2014"/>
        </row>
        <row r="2015">
          <cell r="A2015"/>
          <cell r="C2015"/>
          <cell r="G2015"/>
        </row>
        <row r="2016">
          <cell r="A2016"/>
          <cell r="C2016"/>
          <cell r="G2016"/>
        </row>
        <row r="2017">
          <cell r="A2017"/>
          <cell r="C2017"/>
          <cell r="G2017"/>
        </row>
        <row r="2018">
          <cell r="A2018"/>
          <cell r="C2018"/>
          <cell r="G2018"/>
        </row>
        <row r="2019">
          <cell r="A2019"/>
          <cell r="C2019"/>
          <cell r="G2019"/>
        </row>
        <row r="2020">
          <cell r="A2020"/>
          <cell r="C2020"/>
          <cell r="G2020"/>
        </row>
        <row r="2021">
          <cell r="A2021"/>
          <cell r="C2021"/>
          <cell r="G2021"/>
        </row>
        <row r="2022">
          <cell r="A2022"/>
          <cell r="C2022"/>
          <cell r="G2022"/>
        </row>
        <row r="2023">
          <cell r="A2023"/>
          <cell r="C2023"/>
          <cell r="G2023"/>
        </row>
        <row r="2024">
          <cell r="A2024"/>
          <cell r="C2024"/>
          <cell r="G2024"/>
        </row>
        <row r="2025">
          <cell r="A2025"/>
          <cell r="C2025"/>
          <cell r="G2025"/>
        </row>
      </sheetData>
      <sheetData sheetId="8"/>
      <sheetData sheetId="9"/>
      <sheetData sheetId="10"/>
      <sheetData sheetId="11">
        <row r="9">
          <cell r="B9">
            <v>0</v>
          </cell>
        </row>
      </sheetData>
      <sheetData sheetId="12">
        <row r="6">
          <cell r="B6">
            <v>71</v>
          </cell>
        </row>
      </sheetData>
      <sheetData sheetId="13">
        <row r="6">
          <cell r="B6">
            <v>75</v>
          </cell>
        </row>
      </sheetData>
      <sheetData sheetId="14">
        <row r="18">
          <cell r="B18">
            <v>1455.7691056910548</v>
          </cell>
        </row>
      </sheetData>
      <sheetData sheetId="15">
        <row r="6">
          <cell r="B6">
            <v>5</v>
          </cell>
        </row>
      </sheetData>
      <sheetData sheetId="16">
        <row r="6">
          <cell r="B6">
            <v>1</v>
          </cell>
        </row>
      </sheetData>
      <sheetData sheetId="17">
        <row r="17">
          <cell r="B17">
            <v>273.73464684014868</v>
          </cell>
        </row>
      </sheetData>
      <sheetData sheetId="18">
        <row r="11">
          <cell r="B11">
            <v>0</v>
          </cell>
        </row>
      </sheetData>
      <sheetData sheetId="19">
        <row r="11">
          <cell r="B11">
            <v>0</v>
          </cell>
        </row>
      </sheetData>
      <sheetData sheetId="20"/>
      <sheetData sheetId="21">
        <row r="13">
          <cell r="B13">
            <v>829819.05999999994</v>
          </cell>
        </row>
      </sheetData>
      <sheetData sheetId="22">
        <row r="13">
          <cell r="B13">
            <v>437420.31</v>
          </cell>
        </row>
      </sheetData>
      <sheetData sheetId="23">
        <row r="13">
          <cell r="B13">
            <v>127818.69</v>
          </cell>
        </row>
      </sheetData>
      <sheetData sheetId="24">
        <row r="13">
          <cell r="B13">
            <v>234967.47999999998</v>
          </cell>
        </row>
      </sheetData>
      <sheetData sheetId="25"/>
      <sheetData sheetId="26">
        <row r="9">
          <cell r="B9">
            <v>280004.75999999995</v>
          </cell>
        </row>
      </sheetData>
      <sheetData sheetId="27"/>
      <sheetData sheetId="28">
        <row r="9">
          <cell r="B9">
            <v>136064.31</v>
          </cell>
        </row>
      </sheetData>
      <sheetData sheetId="29">
        <row r="9">
          <cell r="B9">
            <v>82566.060000000012</v>
          </cell>
        </row>
      </sheetData>
      <sheetData sheetId="30">
        <row r="9">
          <cell r="B9">
            <v>131873.03</v>
          </cell>
        </row>
      </sheetData>
      <sheetData sheetId="31">
        <row r="6">
          <cell r="B6">
            <v>648053.46999999951</v>
          </cell>
        </row>
      </sheetData>
      <sheetData sheetId="32"/>
      <sheetData sheetId="33">
        <row r="6">
          <cell r="B6">
            <v>31</v>
          </cell>
        </row>
      </sheetData>
      <sheetData sheetId="34">
        <row r="7">
          <cell r="B7">
            <v>13</v>
          </cell>
        </row>
      </sheetData>
      <sheetData sheetId="35">
        <row r="11">
          <cell r="B11">
            <v>0</v>
          </cell>
        </row>
      </sheetData>
      <sheetData sheetId="36">
        <row r="13">
          <cell r="B13">
            <v>17242</v>
          </cell>
        </row>
      </sheetData>
      <sheetData sheetId="37">
        <row r="9">
          <cell r="B9">
            <v>103356.87</v>
          </cell>
        </row>
      </sheetData>
      <sheetData sheetId="38">
        <row r="8">
          <cell r="B8">
            <v>0.87046673198956825</v>
          </cell>
        </row>
      </sheetData>
      <sheetData sheetId="39"/>
      <sheetData sheetId="40">
        <row r="13">
          <cell r="B13">
            <v>180776.07</v>
          </cell>
        </row>
      </sheetData>
      <sheetData sheetId="41">
        <row r="13">
          <cell r="B13">
            <v>69063.210000000006</v>
          </cell>
        </row>
      </sheetData>
      <sheetData sheetId="42">
        <row r="6">
          <cell r="B6">
            <v>190870.14</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ZJCKVXK7THWJDIUEV77X7U64WY">
      <xxl21:absoluteUrl r:id="rId2"/>
    </xxl21:alternateUrls>
    <sheetNames>
      <sheetName val="Manual Page"/>
      <sheetName val="TNZ Submitted Budget"/>
      <sheetName val="Variance Analysis vs Budget"/>
      <sheetName val="Input Sheet"/>
      <sheetName val="GP &amp; SE % Contribution"/>
      <sheetName val="Parts GP Calc"/>
      <sheetName val="Service GP Calc"/>
      <sheetName val="TUNZ Extracted TB"/>
      <sheetName val="Export"/>
      <sheetName val="OVERALL - QTD"/>
      <sheetName val="OVERALL"/>
      <sheetName val="NEW VEHICLE GROUP"/>
      <sheetName val="NS NEW VEHICLE"/>
      <sheetName val="NW NEW VEHICLE"/>
      <sheetName val="USED VEHICLE GROUP"/>
      <sheetName val="NS USED VEHICLE"/>
      <sheetName val="NW USED VEHICLE"/>
      <sheetName val="F&amp;I GROUP"/>
      <sheetName val="NS F&amp;I"/>
      <sheetName val="NW F&amp;I"/>
      <sheetName val="PARTS GROUP"/>
      <sheetName val="NS PARTS 130"/>
      <sheetName val="NW PARTS 230"/>
      <sheetName val="NW PARTS 330"/>
      <sheetName val="NW PARTS 430"/>
      <sheetName val="SERVICE GROUP"/>
      <sheetName val="NS SERVICE 140"/>
      <sheetName val="NS SERVICE 147"/>
      <sheetName val="NW SERVICE 240"/>
      <sheetName val="NW SERVICE 340"/>
      <sheetName val="NW SERVICE 440"/>
      <sheetName val="ADMIN &amp; OTHER"/>
      <sheetName val="Other Income"/>
      <sheetName val="LEX NEW VEHICLE"/>
      <sheetName val="LEX USED VEHICLE"/>
      <sheetName val="LEX F&amp;I"/>
      <sheetName val="LEX PARTS"/>
      <sheetName val="LEX SERVICE"/>
      <sheetName val="Retail Detailing"/>
      <sheetName val="Bridgestone GROUP"/>
      <sheetName val="Bridgestone 935"/>
      <sheetName val="Bridgestone 936"/>
      <sheetName val="LEX ADMIN &amp; OTHER"/>
    </sheetNames>
    <sheetDataSet>
      <sheetData sheetId="0"/>
      <sheetData sheetId="1"/>
      <sheetData sheetId="2"/>
      <sheetData sheetId="3"/>
      <sheetData sheetId="4"/>
      <sheetData sheetId="5"/>
      <sheetData sheetId="6"/>
      <sheetData sheetId="7">
        <row r="1">
          <cell r="A1" t="str">
            <v>Account</v>
          </cell>
          <cell r="C1" t="str">
            <v>Cost Centre</v>
          </cell>
          <cell r="G1" t="str">
            <v xml:space="preserve"> Mov(2023/09)</v>
          </cell>
        </row>
        <row r="2">
          <cell r="A2">
            <v>1000</v>
          </cell>
          <cell r="C2">
            <v>900</v>
          </cell>
          <cell r="G2">
            <v>0</v>
          </cell>
        </row>
        <row r="3">
          <cell r="A3">
            <v>1010</v>
          </cell>
          <cell r="C3">
            <v>900</v>
          </cell>
          <cell r="G3">
            <v>149094.85</v>
          </cell>
        </row>
        <row r="4">
          <cell r="A4">
            <v>1012</v>
          </cell>
          <cell r="C4">
            <v>900</v>
          </cell>
          <cell r="G4">
            <v>-22618.05</v>
          </cell>
        </row>
        <row r="5">
          <cell r="A5">
            <v>1013</v>
          </cell>
          <cell r="C5">
            <v>900</v>
          </cell>
          <cell r="G5">
            <v>1000000</v>
          </cell>
        </row>
        <row r="6">
          <cell r="A6">
            <v>1014</v>
          </cell>
          <cell r="C6">
            <v>900</v>
          </cell>
          <cell r="G6">
            <v>163.13</v>
          </cell>
        </row>
        <row r="7">
          <cell r="A7">
            <v>1035</v>
          </cell>
          <cell r="C7">
            <v>900</v>
          </cell>
          <cell r="G7">
            <v>-3599.45</v>
          </cell>
        </row>
        <row r="8">
          <cell r="A8">
            <v>1040</v>
          </cell>
          <cell r="C8">
            <v>900</v>
          </cell>
          <cell r="G8">
            <v>200594.39</v>
          </cell>
        </row>
        <row r="9">
          <cell r="A9">
            <v>1045</v>
          </cell>
          <cell r="C9">
            <v>900</v>
          </cell>
          <cell r="G9">
            <v>2684.69</v>
          </cell>
        </row>
        <row r="10">
          <cell r="A10">
            <v>1050</v>
          </cell>
          <cell r="C10">
            <v>900</v>
          </cell>
          <cell r="G10">
            <v>0</v>
          </cell>
        </row>
        <row r="11">
          <cell r="A11">
            <v>1055</v>
          </cell>
          <cell r="C11">
            <v>900</v>
          </cell>
          <cell r="G11">
            <v>4117.2299999999996</v>
          </cell>
        </row>
        <row r="12">
          <cell r="A12">
            <v>1056</v>
          </cell>
          <cell r="C12">
            <v>100</v>
          </cell>
          <cell r="G12">
            <v>0</v>
          </cell>
        </row>
        <row r="13">
          <cell r="A13">
            <v>1060</v>
          </cell>
          <cell r="C13">
            <v>900</v>
          </cell>
          <cell r="G13">
            <v>1382464.62</v>
          </cell>
        </row>
        <row r="14">
          <cell r="A14">
            <v>1061</v>
          </cell>
          <cell r="C14">
            <v>900</v>
          </cell>
          <cell r="G14">
            <v>0</v>
          </cell>
        </row>
        <row r="15">
          <cell r="A15">
            <v>1070</v>
          </cell>
          <cell r="C15">
            <v>900</v>
          </cell>
          <cell r="G15">
            <v>463288.74</v>
          </cell>
        </row>
        <row r="16">
          <cell r="A16">
            <v>1071</v>
          </cell>
          <cell r="C16">
            <v>900</v>
          </cell>
          <cell r="G16">
            <v>-63756.6</v>
          </cell>
        </row>
        <row r="17">
          <cell r="A17">
            <v>1072</v>
          </cell>
          <cell r="C17">
            <v>900</v>
          </cell>
          <cell r="G17">
            <v>-500</v>
          </cell>
        </row>
        <row r="18">
          <cell r="A18">
            <v>1075</v>
          </cell>
          <cell r="C18">
            <v>900</v>
          </cell>
          <cell r="G18">
            <v>148275</v>
          </cell>
        </row>
        <row r="19">
          <cell r="A19">
            <v>1081</v>
          </cell>
          <cell r="C19">
            <v>900</v>
          </cell>
          <cell r="G19">
            <v>0</v>
          </cell>
        </row>
        <row r="20">
          <cell r="A20">
            <v>1090</v>
          </cell>
          <cell r="C20">
            <v>900</v>
          </cell>
          <cell r="G20">
            <v>5466.34</v>
          </cell>
        </row>
        <row r="21">
          <cell r="A21">
            <v>1091</v>
          </cell>
          <cell r="C21">
            <v>900</v>
          </cell>
          <cell r="G21">
            <v>-57359.13</v>
          </cell>
        </row>
        <row r="22">
          <cell r="A22">
            <v>1095</v>
          </cell>
          <cell r="C22">
            <v>900</v>
          </cell>
          <cell r="G22">
            <v>296966.46000000002</v>
          </cell>
        </row>
        <row r="23">
          <cell r="A23">
            <v>1110</v>
          </cell>
          <cell r="C23">
            <v>900</v>
          </cell>
          <cell r="G23">
            <v>13116.43</v>
          </cell>
        </row>
        <row r="24">
          <cell r="A24">
            <v>1111</v>
          </cell>
          <cell r="C24">
            <v>900</v>
          </cell>
          <cell r="G24">
            <v>-5910.46</v>
          </cell>
        </row>
        <row r="25">
          <cell r="A25">
            <v>1170</v>
          </cell>
          <cell r="C25">
            <v>900</v>
          </cell>
          <cell r="G25">
            <v>-18693.75</v>
          </cell>
        </row>
        <row r="26">
          <cell r="A26">
            <v>1230</v>
          </cell>
          <cell r="C26">
            <v>900</v>
          </cell>
          <cell r="G26">
            <v>-267137.36</v>
          </cell>
        </row>
        <row r="27">
          <cell r="A27" t="str">
            <v>1230#</v>
          </cell>
          <cell r="C27">
            <v>900</v>
          </cell>
          <cell r="G27">
            <v>-7</v>
          </cell>
        </row>
        <row r="28">
          <cell r="A28">
            <v>1233</v>
          </cell>
          <cell r="C28">
            <v>900</v>
          </cell>
          <cell r="G28">
            <v>392242.24</v>
          </cell>
        </row>
        <row r="29">
          <cell r="A29" t="str">
            <v>1233#</v>
          </cell>
          <cell r="C29">
            <v>900</v>
          </cell>
          <cell r="G29">
            <v>4</v>
          </cell>
        </row>
        <row r="30">
          <cell r="A30">
            <v>1235</v>
          </cell>
          <cell r="C30">
            <v>900</v>
          </cell>
          <cell r="G30">
            <v>-18194.45</v>
          </cell>
        </row>
        <row r="31">
          <cell r="A31">
            <v>1236</v>
          </cell>
          <cell r="C31">
            <v>900</v>
          </cell>
          <cell r="G31">
            <v>3103.68</v>
          </cell>
        </row>
        <row r="32">
          <cell r="A32">
            <v>1241</v>
          </cell>
          <cell r="C32">
            <v>900</v>
          </cell>
          <cell r="G32">
            <v>-567177.74</v>
          </cell>
        </row>
        <row r="33">
          <cell r="A33" t="str">
            <v>1241#</v>
          </cell>
          <cell r="C33">
            <v>900</v>
          </cell>
          <cell r="G33">
            <v>-9</v>
          </cell>
        </row>
        <row r="34">
          <cell r="A34">
            <v>1245</v>
          </cell>
          <cell r="C34">
            <v>900</v>
          </cell>
          <cell r="G34">
            <v>-40429.54</v>
          </cell>
        </row>
        <row r="35">
          <cell r="A35">
            <v>1246</v>
          </cell>
          <cell r="C35">
            <v>900</v>
          </cell>
          <cell r="G35">
            <v>-7068.18</v>
          </cell>
        </row>
        <row r="36">
          <cell r="A36">
            <v>1255</v>
          </cell>
          <cell r="C36">
            <v>900</v>
          </cell>
          <cell r="G36">
            <v>-141253.72</v>
          </cell>
        </row>
        <row r="37">
          <cell r="A37">
            <v>1319</v>
          </cell>
          <cell r="C37">
            <v>900</v>
          </cell>
          <cell r="G37">
            <v>85521.69</v>
          </cell>
        </row>
        <row r="38">
          <cell r="A38" t="str">
            <v>1319#</v>
          </cell>
          <cell r="C38">
            <v>900</v>
          </cell>
          <cell r="G38">
            <v>-10</v>
          </cell>
        </row>
        <row r="39">
          <cell r="A39">
            <v>1320</v>
          </cell>
          <cell r="C39">
            <v>900</v>
          </cell>
          <cell r="G39">
            <v>-222492.83</v>
          </cell>
        </row>
        <row r="40">
          <cell r="A40" t="str">
            <v>1320#</v>
          </cell>
          <cell r="C40">
            <v>900</v>
          </cell>
          <cell r="G40">
            <v>-3</v>
          </cell>
        </row>
        <row r="41">
          <cell r="A41">
            <v>1321</v>
          </cell>
          <cell r="C41">
            <v>900</v>
          </cell>
          <cell r="G41">
            <v>360875.65</v>
          </cell>
        </row>
        <row r="42">
          <cell r="A42" t="str">
            <v>1321#</v>
          </cell>
          <cell r="C42">
            <v>900</v>
          </cell>
          <cell r="G42">
            <v>9</v>
          </cell>
        </row>
        <row r="43">
          <cell r="A43">
            <v>1325</v>
          </cell>
          <cell r="C43">
            <v>900</v>
          </cell>
          <cell r="G43">
            <v>-30867.78</v>
          </cell>
        </row>
        <row r="44">
          <cell r="A44">
            <v>1326</v>
          </cell>
          <cell r="C44">
            <v>900</v>
          </cell>
          <cell r="G44">
            <v>-1234.5</v>
          </cell>
        </row>
        <row r="45">
          <cell r="A45">
            <v>1327</v>
          </cell>
          <cell r="C45">
            <v>900</v>
          </cell>
          <cell r="G45">
            <v>8291.5499999999993</v>
          </cell>
        </row>
        <row r="46">
          <cell r="A46">
            <v>1350</v>
          </cell>
          <cell r="C46">
            <v>900</v>
          </cell>
          <cell r="G46">
            <v>83564</v>
          </cell>
        </row>
        <row r="47">
          <cell r="A47">
            <v>1351</v>
          </cell>
          <cell r="C47">
            <v>900</v>
          </cell>
          <cell r="G47">
            <v>-30050.400000000001</v>
          </cell>
        </row>
        <row r="48">
          <cell r="A48">
            <v>1380</v>
          </cell>
          <cell r="C48">
            <v>900</v>
          </cell>
          <cell r="G48">
            <v>-19192.59</v>
          </cell>
        </row>
        <row r="49">
          <cell r="A49">
            <v>1400</v>
          </cell>
          <cell r="C49">
            <v>900</v>
          </cell>
          <cell r="G49">
            <v>0</v>
          </cell>
        </row>
        <row r="50">
          <cell r="A50">
            <v>1470</v>
          </cell>
          <cell r="C50">
            <v>900</v>
          </cell>
          <cell r="G50">
            <v>-28085.35</v>
          </cell>
        </row>
        <row r="51">
          <cell r="A51">
            <v>1480</v>
          </cell>
          <cell r="C51">
            <v>900</v>
          </cell>
          <cell r="G51">
            <v>-503.06</v>
          </cell>
        </row>
        <row r="52">
          <cell r="A52">
            <v>1500</v>
          </cell>
          <cell r="C52">
            <v>900</v>
          </cell>
          <cell r="G52">
            <v>0</v>
          </cell>
        </row>
        <row r="53">
          <cell r="A53">
            <v>1510</v>
          </cell>
          <cell r="C53">
            <v>900</v>
          </cell>
          <cell r="G53">
            <v>5803.69</v>
          </cell>
        </row>
        <row r="54">
          <cell r="A54" t="str">
            <v>1510B</v>
          </cell>
          <cell r="C54">
            <v>900</v>
          </cell>
          <cell r="G54">
            <v>-664.2</v>
          </cell>
        </row>
        <row r="55">
          <cell r="A55" t="str">
            <v>1510H</v>
          </cell>
          <cell r="C55">
            <v>900</v>
          </cell>
          <cell r="G55">
            <v>5668.55</v>
          </cell>
        </row>
        <row r="56">
          <cell r="A56" t="str">
            <v>1510N</v>
          </cell>
          <cell r="C56">
            <v>900</v>
          </cell>
          <cell r="G56">
            <v>4610.1000000000004</v>
          </cell>
        </row>
        <row r="57">
          <cell r="A57">
            <v>1511</v>
          </cell>
          <cell r="C57">
            <v>900</v>
          </cell>
          <cell r="G57">
            <v>12756.65</v>
          </cell>
        </row>
        <row r="58">
          <cell r="A58">
            <v>1512</v>
          </cell>
          <cell r="C58">
            <v>900</v>
          </cell>
          <cell r="G58">
            <v>0</v>
          </cell>
        </row>
        <row r="59">
          <cell r="A59">
            <v>1530</v>
          </cell>
          <cell r="C59">
            <v>900</v>
          </cell>
          <cell r="G59">
            <v>-983.68</v>
          </cell>
        </row>
        <row r="60">
          <cell r="A60">
            <v>1550</v>
          </cell>
          <cell r="C60">
            <v>900</v>
          </cell>
          <cell r="G60">
            <v>-289.89999999999998</v>
          </cell>
        </row>
        <row r="61">
          <cell r="A61" t="str">
            <v>1550I</v>
          </cell>
          <cell r="C61">
            <v>900</v>
          </cell>
          <cell r="G61">
            <v>10016.64</v>
          </cell>
        </row>
        <row r="62">
          <cell r="A62">
            <v>1551</v>
          </cell>
          <cell r="C62">
            <v>900</v>
          </cell>
          <cell r="G62">
            <v>-50</v>
          </cell>
        </row>
        <row r="63">
          <cell r="A63">
            <v>1552</v>
          </cell>
          <cell r="C63">
            <v>900</v>
          </cell>
          <cell r="G63">
            <v>-480</v>
          </cell>
        </row>
        <row r="64">
          <cell r="A64">
            <v>1570</v>
          </cell>
          <cell r="C64">
            <v>900</v>
          </cell>
          <cell r="G64">
            <v>-833.07</v>
          </cell>
        </row>
        <row r="65">
          <cell r="A65" t="str">
            <v>1570B</v>
          </cell>
          <cell r="C65">
            <v>900</v>
          </cell>
          <cell r="G65">
            <v>1195.1400000000001</v>
          </cell>
        </row>
        <row r="66">
          <cell r="A66" t="str">
            <v>1570H</v>
          </cell>
          <cell r="C66">
            <v>900</v>
          </cell>
          <cell r="G66">
            <v>-303.52999999999997</v>
          </cell>
        </row>
        <row r="67">
          <cell r="A67" t="str">
            <v>1570N</v>
          </cell>
          <cell r="C67">
            <v>900</v>
          </cell>
          <cell r="G67">
            <v>540.29999999999995</v>
          </cell>
        </row>
        <row r="68">
          <cell r="A68">
            <v>1571</v>
          </cell>
          <cell r="C68">
            <v>900</v>
          </cell>
          <cell r="G68">
            <v>-651.44000000000005</v>
          </cell>
        </row>
        <row r="69">
          <cell r="A69">
            <v>1572</v>
          </cell>
          <cell r="C69">
            <v>900</v>
          </cell>
          <cell r="G69">
            <v>-966.17</v>
          </cell>
        </row>
        <row r="70">
          <cell r="A70">
            <v>1590</v>
          </cell>
          <cell r="C70">
            <v>900</v>
          </cell>
          <cell r="G70">
            <v>85</v>
          </cell>
        </row>
        <row r="71">
          <cell r="A71">
            <v>1670</v>
          </cell>
          <cell r="C71">
            <v>900</v>
          </cell>
          <cell r="G71">
            <v>0</v>
          </cell>
        </row>
        <row r="72">
          <cell r="A72">
            <v>1675</v>
          </cell>
          <cell r="C72">
            <v>900</v>
          </cell>
          <cell r="G72">
            <v>26706.65</v>
          </cell>
        </row>
        <row r="73">
          <cell r="A73">
            <v>1690</v>
          </cell>
          <cell r="C73">
            <v>900</v>
          </cell>
          <cell r="G73">
            <v>-36275.15</v>
          </cell>
        </row>
        <row r="74">
          <cell r="A74">
            <v>1720</v>
          </cell>
          <cell r="C74">
            <v>900</v>
          </cell>
          <cell r="G74">
            <v>-28046.02</v>
          </cell>
        </row>
        <row r="75">
          <cell r="A75">
            <v>2025</v>
          </cell>
          <cell r="C75">
            <v>900</v>
          </cell>
          <cell r="G75">
            <v>-146129.53</v>
          </cell>
        </row>
        <row r="76">
          <cell r="A76">
            <v>1772</v>
          </cell>
          <cell r="C76">
            <v>900</v>
          </cell>
          <cell r="G76">
            <v>0</v>
          </cell>
        </row>
        <row r="77">
          <cell r="A77" t="str">
            <v>1772H</v>
          </cell>
          <cell r="C77">
            <v>900</v>
          </cell>
          <cell r="G77">
            <v>1945</v>
          </cell>
        </row>
        <row r="78">
          <cell r="A78">
            <v>1773</v>
          </cell>
          <cell r="C78">
            <v>900</v>
          </cell>
          <cell r="G78">
            <v>0</v>
          </cell>
        </row>
        <row r="79">
          <cell r="A79" t="str">
            <v>1773H</v>
          </cell>
          <cell r="C79">
            <v>900</v>
          </cell>
          <cell r="G79">
            <v>0</v>
          </cell>
        </row>
        <row r="80">
          <cell r="A80">
            <v>1774</v>
          </cell>
          <cell r="C80">
            <v>900</v>
          </cell>
          <cell r="G80">
            <v>55676.9</v>
          </cell>
        </row>
        <row r="81">
          <cell r="A81" t="str">
            <v>1774H</v>
          </cell>
          <cell r="C81">
            <v>900</v>
          </cell>
          <cell r="G81">
            <v>-69472.47</v>
          </cell>
        </row>
        <row r="82">
          <cell r="A82">
            <v>1780</v>
          </cell>
          <cell r="C82">
            <v>900</v>
          </cell>
          <cell r="G82">
            <v>54992.2</v>
          </cell>
        </row>
        <row r="83">
          <cell r="A83" t="str">
            <v>1780H</v>
          </cell>
          <cell r="C83">
            <v>900</v>
          </cell>
          <cell r="G83">
            <v>0</v>
          </cell>
        </row>
        <row r="84">
          <cell r="A84">
            <v>1790</v>
          </cell>
          <cell r="C84">
            <v>900</v>
          </cell>
          <cell r="G84">
            <v>0</v>
          </cell>
        </row>
        <row r="85">
          <cell r="A85">
            <v>1800</v>
          </cell>
          <cell r="C85">
            <v>900</v>
          </cell>
          <cell r="G85">
            <v>0</v>
          </cell>
        </row>
        <row r="86">
          <cell r="A86" t="str">
            <v>1800H</v>
          </cell>
          <cell r="C86">
            <v>900</v>
          </cell>
          <cell r="G86">
            <v>0</v>
          </cell>
        </row>
        <row r="87">
          <cell r="A87">
            <v>2782</v>
          </cell>
          <cell r="C87">
            <v>900</v>
          </cell>
          <cell r="G87">
            <v>5113</v>
          </cell>
        </row>
        <row r="88">
          <cell r="A88" t="str">
            <v>2782H</v>
          </cell>
          <cell r="C88">
            <v>900</v>
          </cell>
          <cell r="G88">
            <v>41</v>
          </cell>
        </row>
        <row r="89">
          <cell r="A89">
            <v>2783</v>
          </cell>
          <cell r="C89">
            <v>900</v>
          </cell>
          <cell r="G89">
            <v>-1465</v>
          </cell>
        </row>
        <row r="90">
          <cell r="A90" t="str">
            <v>2783H</v>
          </cell>
          <cell r="C90">
            <v>900</v>
          </cell>
          <cell r="G90">
            <v>-904</v>
          </cell>
        </row>
        <row r="91">
          <cell r="A91">
            <v>2784</v>
          </cell>
          <cell r="C91">
            <v>900</v>
          </cell>
          <cell r="G91">
            <v>34967</v>
          </cell>
        </row>
        <row r="92">
          <cell r="A92" t="str">
            <v>2784H</v>
          </cell>
          <cell r="C92">
            <v>900</v>
          </cell>
          <cell r="G92">
            <v>102991</v>
          </cell>
        </row>
        <row r="93">
          <cell r="A93">
            <v>2790</v>
          </cell>
          <cell r="C93">
            <v>900</v>
          </cell>
          <cell r="G93">
            <v>-5230</v>
          </cell>
        </row>
        <row r="94">
          <cell r="A94" t="str">
            <v>2790H</v>
          </cell>
          <cell r="C94">
            <v>900</v>
          </cell>
          <cell r="G94">
            <v>-1164</v>
          </cell>
        </row>
        <row r="95">
          <cell r="A95">
            <v>2800</v>
          </cell>
          <cell r="C95">
            <v>900</v>
          </cell>
          <cell r="G95">
            <v>-8667</v>
          </cell>
        </row>
        <row r="96">
          <cell r="A96" t="str">
            <v>2800H</v>
          </cell>
          <cell r="C96">
            <v>900</v>
          </cell>
          <cell r="G96">
            <v>-2946</v>
          </cell>
        </row>
        <row r="97">
          <cell r="A97" t="str">
            <v>1350#</v>
          </cell>
          <cell r="C97">
            <v>900</v>
          </cell>
          <cell r="G97">
            <v>2</v>
          </cell>
        </row>
        <row r="98">
          <cell r="A98" t="str">
            <v>6064r#</v>
          </cell>
          <cell r="C98">
            <v>112</v>
          </cell>
          <cell r="G98">
            <v>0</v>
          </cell>
        </row>
        <row r="99">
          <cell r="A99">
            <v>1920</v>
          </cell>
          <cell r="C99">
            <v>900</v>
          </cell>
          <cell r="G99">
            <v>0</v>
          </cell>
        </row>
        <row r="100">
          <cell r="A100">
            <v>2040</v>
          </cell>
          <cell r="C100">
            <v>900</v>
          </cell>
          <cell r="G100">
            <v>2677.77</v>
          </cell>
        </row>
        <row r="101">
          <cell r="A101">
            <v>2050</v>
          </cell>
          <cell r="C101">
            <v>900</v>
          </cell>
          <cell r="G101">
            <v>15544.92</v>
          </cell>
        </row>
        <row r="102">
          <cell r="A102">
            <v>2130</v>
          </cell>
          <cell r="C102">
            <v>900</v>
          </cell>
          <cell r="G102">
            <v>151112</v>
          </cell>
        </row>
        <row r="103">
          <cell r="A103">
            <v>2131</v>
          </cell>
          <cell r="C103">
            <v>900</v>
          </cell>
          <cell r="G103">
            <v>14999.52</v>
          </cell>
        </row>
        <row r="104">
          <cell r="A104" t="str">
            <v>2131H</v>
          </cell>
          <cell r="C104">
            <v>900</v>
          </cell>
          <cell r="G104">
            <v>-12789.89</v>
          </cell>
        </row>
        <row r="105">
          <cell r="A105">
            <v>2132</v>
          </cell>
          <cell r="C105">
            <v>900</v>
          </cell>
          <cell r="G105">
            <v>901.23</v>
          </cell>
        </row>
        <row r="106">
          <cell r="A106" t="str">
            <v>2132H</v>
          </cell>
          <cell r="C106">
            <v>900</v>
          </cell>
          <cell r="G106">
            <v>7450.98</v>
          </cell>
        </row>
        <row r="107">
          <cell r="A107">
            <v>2136</v>
          </cell>
          <cell r="C107">
            <v>900</v>
          </cell>
          <cell r="G107">
            <v>187163.33</v>
          </cell>
        </row>
        <row r="108">
          <cell r="A108">
            <v>2140</v>
          </cell>
          <cell r="C108">
            <v>900</v>
          </cell>
          <cell r="G108">
            <v>89.92</v>
          </cell>
        </row>
        <row r="109">
          <cell r="A109">
            <v>2250</v>
          </cell>
          <cell r="C109">
            <v>900</v>
          </cell>
          <cell r="G109">
            <v>-2470640.92</v>
          </cell>
        </row>
        <row r="110">
          <cell r="A110">
            <v>2220</v>
          </cell>
          <cell r="C110">
            <v>900</v>
          </cell>
          <cell r="G110">
            <v>0</v>
          </cell>
        </row>
        <row r="111">
          <cell r="A111">
            <v>2240</v>
          </cell>
          <cell r="C111">
            <v>900</v>
          </cell>
          <cell r="G111">
            <v>329426.63</v>
          </cell>
        </row>
        <row r="112">
          <cell r="A112">
            <v>2241</v>
          </cell>
          <cell r="C112">
            <v>900</v>
          </cell>
          <cell r="G112">
            <v>-42968.76</v>
          </cell>
        </row>
        <row r="113">
          <cell r="A113">
            <v>2310</v>
          </cell>
          <cell r="C113">
            <v>900</v>
          </cell>
          <cell r="G113">
            <v>127835.49</v>
          </cell>
        </row>
        <row r="114">
          <cell r="A114">
            <v>2311</v>
          </cell>
          <cell r="C114">
            <v>900</v>
          </cell>
          <cell r="G114">
            <v>-16674.18</v>
          </cell>
        </row>
        <row r="115">
          <cell r="A115">
            <v>2320</v>
          </cell>
          <cell r="C115">
            <v>900</v>
          </cell>
          <cell r="G115">
            <v>-198629.91</v>
          </cell>
        </row>
        <row r="116">
          <cell r="A116">
            <v>2321</v>
          </cell>
          <cell r="C116">
            <v>900</v>
          </cell>
          <cell r="G116">
            <v>25908.240000000002</v>
          </cell>
        </row>
        <row r="117">
          <cell r="A117">
            <v>2400</v>
          </cell>
          <cell r="C117">
            <v>900</v>
          </cell>
          <cell r="G117">
            <v>-49980</v>
          </cell>
        </row>
        <row r="118">
          <cell r="A118">
            <v>2401</v>
          </cell>
          <cell r="C118">
            <v>900</v>
          </cell>
          <cell r="G118">
            <v>0</v>
          </cell>
        </row>
        <row r="119">
          <cell r="A119">
            <v>2402</v>
          </cell>
          <cell r="C119">
            <v>900</v>
          </cell>
          <cell r="G119">
            <v>-659.64</v>
          </cell>
        </row>
        <row r="120">
          <cell r="A120">
            <v>2430</v>
          </cell>
          <cell r="C120">
            <v>900</v>
          </cell>
          <cell r="G120">
            <v>0</v>
          </cell>
        </row>
        <row r="121">
          <cell r="A121">
            <v>2482</v>
          </cell>
          <cell r="C121">
            <v>900</v>
          </cell>
          <cell r="G121">
            <v>0</v>
          </cell>
        </row>
        <row r="122">
          <cell r="A122">
            <v>2490</v>
          </cell>
          <cell r="C122">
            <v>900</v>
          </cell>
          <cell r="G122">
            <v>-224112.64000000001</v>
          </cell>
        </row>
        <row r="123">
          <cell r="A123">
            <v>2500</v>
          </cell>
          <cell r="C123">
            <v>900</v>
          </cell>
          <cell r="G123">
            <v>0</v>
          </cell>
        </row>
        <row r="124">
          <cell r="A124">
            <v>2505</v>
          </cell>
          <cell r="C124">
            <v>900</v>
          </cell>
          <cell r="G124">
            <v>-10244.23</v>
          </cell>
        </row>
        <row r="125">
          <cell r="A125">
            <v>2512</v>
          </cell>
          <cell r="C125">
            <v>900</v>
          </cell>
          <cell r="G125">
            <v>1509.06</v>
          </cell>
        </row>
        <row r="126">
          <cell r="A126">
            <v>2520</v>
          </cell>
          <cell r="C126">
            <v>900</v>
          </cell>
          <cell r="G126">
            <v>-28291.79</v>
          </cell>
        </row>
        <row r="127">
          <cell r="A127">
            <v>2554</v>
          </cell>
          <cell r="C127">
            <v>900</v>
          </cell>
          <cell r="G127">
            <v>1687.06</v>
          </cell>
        </row>
        <row r="128">
          <cell r="A128">
            <v>2570</v>
          </cell>
          <cell r="C128">
            <v>900</v>
          </cell>
          <cell r="G128">
            <v>-14249.99</v>
          </cell>
        </row>
        <row r="129">
          <cell r="A129">
            <v>2571</v>
          </cell>
          <cell r="C129">
            <v>900</v>
          </cell>
          <cell r="G129">
            <v>4505.2299999999996</v>
          </cell>
        </row>
        <row r="130">
          <cell r="A130">
            <v>2573</v>
          </cell>
          <cell r="C130">
            <v>900</v>
          </cell>
          <cell r="G130">
            <v>195.65</v>
          </cell>
        </row>
        <row r="131">
          <cell r="A131" t="str">
            <v>2581P</v>
          </cell>
          <cell r="C131">
            <v>900</v>
          </cell>
          <cell r="G131">
            <v>-1000</v>
          </cell>
        </row>
        <row r="132">
          <cell r="A132" t="str">
            <v>2581S</v>
          </cell>
          <cell r="C132">
            <v>900</v>
          </cell>
          <cell r="G132">
            <v>-1500</v>
          </cell>
        </row>
        <row r="133">
          <cell r="A133" t="str">
            <v>2581T</v>
          </cell>
          <cell r="C133">
            <v>900</v>
          </cell>
          <cell r="G133">
            <v>-100</v>
          </cell>
        </row>
        <row r="134">
          <cell r="A134">
            <v>2584</v>
          </cell>
          <cell r="C134">
            <v>900</v>
          </cell>
          <cell r="G134">
            <v>-14685.61</v>
          </cell>
        </row>
        <row r="135">
          <cell r="A135">
            <v>2586</v>
          </cell>
          <cell r="C135">
            <v>900</v>
          </cell>
          <cell r="G135">
            <v>-18281.830000000002</v>
          </cell>
        </row>
        <row r="136">
          <cell r="A136">
            <v>2598</v>
          </cell>
          <cell r="C136">
            <v>900</v>
          </cell>
          <cell r="G136">
            <v>6494.97</v>
          </cell>
        </row>
        <row r="137">
          <cell r="A137">
            <v>2605</v>
          </cell>
          <cell r="C137">
            <v>900</v>
          </cell>
          <cell r="G137">
            <v>6141.24</v>
          </cell>
        </row>
        <row r="138">
          <cell r="A138">
            <v>2606</v>
          </cell>
          <cell r="C138">
            <v>900</v>
          </cell>
          <cell r="G138">
            <v>80</v>
          </cell>
        </row>
        <row r="139">
          <cell r="A139">
            <v>2607</v>
          </cell>
          <cell r="C139">
            <v>900</v>
          </cell>
          <cell r="G139">
            <v>0</v>
          </cell>
        </row>
        <row r="140">
          <cell r="A140">
            <v>2608</v>
          </cell>
          <cell r="C140">
            <v>900</v>
          </cell>
          <cell r="G140">
            <v>-32337.56</v>
          </cell>
        </row>
        <row r="141">
          <cell r="A141">
            <v>2610</v>
          </cell>
          <cell r="C141">
            <v>900</v>
          </cell>
          <cell r="G141">
            <v>0</v>
          </cell>
        </row>
        <row r="142">
          <cell r="A142">
            <v>2621</v>
          </cell>
          <cell r="C142">
            <v>900</v>
          </cell>
          <cell r="G142">
            <v>0</v>
          </cell>
        </row>
        <row r="143">
          <cell r="A143">
            <v>2622</v>
          </cell>
          <cell r="C143">
            <v>900</v>
          </cell>
          <cell r="G143">
            <v>0</v>
          </cell>
        </row>
        <row r="144">
          <cell r="A144">
            <v>2623</v>
          </cell>
          <cell r="C144">
            <v>900</v>
          </cell>
          <cell r="G144">
            <v>0</v>
          </cell>
        </row>
        <row r="145">
          <cell r="A145">
            <v>2630</v>
          </cell>
          <cell r="C145">
            <v>900</v>
          </cell>
          <cell r="G145">
            <v>0</v>
          </cell>
        </row>
        <row r="146">
          <cell r="A146">
            <v>2731</v>
          </cell>
          <cell r="C146">
            <v>900</v>
          </cell>
          <cell r="G146">
            <v>80335.83</v>
          </cell>
        </row>
        <row r="147">
          <cell r="A147">
            <v>1921</v>
          </cell>
          <cell r="C147">
            <v>900</v>
          </cell>
          <cell r="G147">
            <v>0</v>
          </cell>
        </row>
        <row r="148">
          <cell r="A148">
            <v>2595</v>
          </cell>
          <cell r="C148">
            <v>900</v>
          </cell>
          <cell r="G148">
            <v>364.72</v>
          </cell>
        </row>
        <row r="149">
          <cell r="A149">
            <v>2600</v>
          </cell>
          <cell r="C149">
            <v>900</v>
          </cell>
          <cell r="G149">
            <v>878.52</v>
          </cell>
        </row>
        <row r="150">
          <cell r="A150">
            <v>2602</v>
          </cell>
          <cell r="C150">
            <v>900</v>
          </cell>
          <cell r="G150">
            <v>0</v>
          </cell>
        </row>
        <row r="151">
          <cell r="A151">
            <v>2705</v>
          </cell>
          <cell r="C151">
            <v>900</v>
          </cell>
          <cell r="G151">
            <v>-68544.210000000006</v>
          </cell>
        </row>
        <row r="152">
          <cell r="A152">
            <v>2707</v>
          </cell>
          <cell r="C152">
            <v>900</v>
          </cell>
          <cell r="G152">
            <v>5688.36</v>
          </cell>
        </row>
        <row r="153">
          <cell r="A153">
            <v>2708</v>
          </cell>
          <cell r="C153">
            <v>900</v>
          </cell>
          <cell r="G153">
            <v>0</v>
          </cell>
        </row>
        <row r="154">
          <cell r="A154">
            <v>2709</v>
          </cell>
          <cell r="C154">
            <v>900</v>
          </cell>
          <cell r="G154">
            <v>0</v>
          </cell>
        </row>
        <row r="155">
          <cell r="A155">
            <v>2730</v>
          </cell>
          <cell r="C155">
            <v>900</v>
          </cell>
          <cell r="G155">
            <v>0</v>
          </cell>
        </row>
        <row r="156">
          <cell r="A156">
            <v>2860</v>
          </cell>
          <cell r="C156">
            <v>900</v>
          </cell>
          <cell r="G156">
            <v>0</v>
          </cell>
        </row>
        <row r="157">
          <cell r="A157">
            <v>2870</v>
          </cell>
          <cell r="C157">
            <v>900</v>
          </cell>
          <cell r="G157">
            <v>0</v>
          </cell>
        </row>
        <row r="158">
          <cell r="A158">
            <v>2900</v>
          </cell>
          <cell r="C158">
            <v>900</v>
          </cell>
          <cell r="G158">
            <v>0</v>
          </cell>
        </row>
        <row r="159">
          <cell r="A159">
            <v>2910</v>
          </cell>
          <cell r="C159">
            <v>900</v>
          </cell>
          <cell r="G159">
            <v>0</v>
          </cell>
        </row>
        <row r="160">
          <cell r="A160">
            <v>3142</v>
          </cell>
          <cell r="C160">
            <v>100</v>
          </cell>
          <cell r="G160">
            <v>-270990</v>
          </cell>
        </row>
        <row r="161">
          <cell r="A161">
            <v>3142</v>
          </cell>
          <cell r="C161">
            <v>200</v>
          </cell>
          <cell r="G161">
            <v>-179990</v>
          </cell>
        </row>
        <row r="162">
          <cell r="A162">
            <v>3145</v>
          </cell>
          <cell r="C162">
            <v>110</v>
          </cell>
          <cell r="G162">
            <v>0</v>
          </cell>
        </row>
        <row r="163">
          <cell r="A163">
            <v>3145</v>
          </cell>
          <cell r="C163">
            <v>112</v>
          </cell>
          <cell r="G163">
            <v>0</v>
          </cell>
        </row>
        <row r="164">
          <cell r="A164">
            <v>3145</v>
          </cell>
          <cell r="C164">
            <v>120</v>
          </cell>
          <cell r="G164">
            <v>0</v>
          </cell>
        </row>
        <row r="165">
          <cell r="A165">
            <v>3145</v>
          </cell>
          <cell r="C165">
            <v>130</v>
          </cell>
          <cell r="G165">
            <v>0</v>
          </cell>
        </row>
        <row r="166">
          <cell r="A166">
            <v>3145</v>
          </cell>
          <cell r="C166">
            <v>140</v>
          </cell>
          <cell r="G166">
            <v>-240.61</v>
          </cell>
        </row>
        <row r="167">
          <cell r="A167">
            <v>3145</v>
          </cell>
          <cell r="C167">
            <v>160</v>
          </cell>
          <cell r="G167">
            <v>0</v>
          </cell>
        </row>
        <row r="168">
          <cell r="A168">
            <v>3145</v>
          </cell>
          <cell r="C168">
            <v>190</v>
          </cell>
          <cell r="G168">
            <v>-1611.86</v>
          </cell>
        </row>
        <row r="169">
          <cell r="A169">
            <v>3145</v>
          </cell>
          <cell r="C169">
            <v>210</v>
          </cell>
          <cell r="G169">
            <v>0</v>
          </cell>
        </row>
        <row r="170">
          <cell r="A170">
            <v>3145</v>
          </cell>
          <cell r="C170">
            <v>220</v>
          </cell>
          <cell r="G170">
            <v>0</v>
          </cell>
        </row>
        <row r="171">
          <cell r="A171">
            <v>3145</v>
          </cell>
          <cell r="C171">
            <v>230</v>
          </cell>
          <cell r="G171">
            <v>0</v>
          </cell>
        </row>
        <row r="172">
          <cell r="A172">
            <v>3145</v>
          </cell>
          <cell r="C172">
            <v>240</v>
          </cell>
          <cell r="G172">
            <v>0</v>
          </cell>
        </row>
        <row r="173">
          <cell r="A173">
            <v>3145</v>
          </cell>
          <cell r="C173">
            <v>340</v>
          </cell>
          <cell r="G173">
            <v>0</v>
          </cell>
        </row>
        <row r="174">
          <cell r="A174">
            <v>3145</v>
          </cell>
          <cell r="C174">
            <v>935</v>
          </cell>
          <cell r="G174">
            <v>0</v>
          </cell>
        </row>
        <row r="175">
          <cell r="A175">
            <v>3145</v>
          </cell>
          <cell r="C175">
            <v>936</v>
          </cell>
          <cell r="G175">
            <v>0</v>
          </cell>
        </row>
        <row r="176">
          <cell r="A176">
            <v>3147</v>
          </cell>
          <cell r="C176">
            <v>100</v>
          </cell>
          <cell r="G176">
            <v>-136750</v>
          </cell>
        </row>
        <row r="177">
          <cell r="A177">
            <v>3147</v>
          </cell>
          <cell r="C177">
            <v>200</v>
          </cell>
          <cell r="G177">
            <v>-130600</v>
          </cell>
        </row>
        <row r="178">
          <cell r="A178">
            <v>3148</v>
          </cell>
          <cell r="C178">
            <v>100</v>
          </cell>
          <cell r="G178">
            <v>-67146.86</v>
          </cell>
        </row>
        <row r="179">
          <cell r="A179">
            <v>3148</v>
          </cell>
          <cell r="C179">
            <v>200</v>
          </cell>
          <cell r="G179">
            <v>-47689.88</v>
          </cell>
        </row>
        <row r="180">
          <cell r="A180">
            <v>3149</v>
          </cell>
          <cell r="C180">
            <v>100</v>
          </cell>
          <cell r="G180">
            <v>-57186.39</v>
          </cell>
        </row>
        <row r="181">
          <cell r="A181">
            <v>3149</v>
          </cell>
          <cell r="C181">
            <v>200</v>
          </cell>
          <cell r="G181">
            <v>-39231.11</v>
          </cell>
        </row>
        <row r="182">
          <cell r="A182">
            <v>3150</v>
          </cell>
          <cell r="C182">
            <v>110</v>
          </cell>
          <cell r="G182">
            <v>0</v>
          </cell>
        </row>
        <row r="183">
          <cell r="A183">
            <v>3150</v>
          </cell>
          <cell r="C183">
            <v>112</v>
          </cell>
          <cell r="G183">
            <v>0</v>
          </cell>
        </row>
        <row r="184">
          <cell r="A184">
            <v>3150</v>
          </cell>
          <cell r="C184">
            <v>190</v>
          </cell>
          <cell r="G184">
            <v>-79152.78</v>
          </cell>
        </row>
        <row r="185">
          <cell r="A185">
            <v>3150</v>
          </cell>
          <cell r="C185">
            <v>210</v>
          </cell>
          <cell r="G185">
            <v>0</v>
          </cell>
        </row>
        <row r="186">
          <cell r="A186">
            <v>3246</v>
          </cell>
          <cell r="C186">
            <v>121</v>
          </cell>
          <cell r="G186">
            <v>0</v>
          </cell>
        </row>
        <row r="187">
          <cell r="A187">
            <v>3246</v>
          </cell>
          <cell r="C187">
            <v>220</v>
          </cell>
          <cell r="G187">
            <v>0</v>
          </cell>
        </row>
        <row r="188">
          <cell r="A188">
            <v>3247</v>
          </cell>
          <cell r="C188">
            <v>121</v>
          </cell>
          <cell r="G188">
            <v>0</v>
          </cell>
        </row>
        <row r="189">
          <cell r="A189">
            <v>3247</v>
          </cell>
          <cell r="C189">
            <v>220</v>
          </cell>
          <cell r="G189">
            <v>0</v>
          </cell>
        </row>
        <row r="190">
          <cell r="A190">
            <v>3248</v>
          </cell>
          <cell r="C190">
            <v>110</v>
          </cell>
          <cell r="G190">
            <v>-86294.38</v>
          </cell>
        </row>
        <row r="191">
          <cell r="A191">
            <v>3248</v>
          </cell>
          <cell r="C191">
            <v>112</v>
          </cell>
          <cell r="G191">
            <v>-42260.87</v>
          </cell>
        </row>
        <row r="192">
          <cell r="A192">
            <v>3248</v>
          </cell>
          <cell r="C192">
            <v>120</v>
          </cell>
          <cell r="G192">
            <v>-104823.95</v>
          </cell>
        </row>
        <row r="193">
          <cell r="A193">
            <v>3248</v>
          </cell>
          <cell r="C193">
            <v>121</v>
          </cell>
          <cell r="G193">
            <v>0</v>
          </cell>
        </row>
        <row r="194">
          <cell r="A194">
            <v>3248</v>
          </cell>
          <cell r="C194">
            <v>122</v>
          </cell>
          <cell r="G194">
            <v>-21130.44</v>
          </cell>
        </row>
        <row r="195">
          <cell r="A195">
            <v>3248</v>
          </cell>
          <cell r="C195">
            <v>130</v>
          </cell>
          <cell r="G195">
            <v>0</v>
          </cell>
        </row>
        <row r="196">
          <cell r="A196">
            <v>3248</v>
          </cell>
          <cell r="C196">
            <v>132</v>
          </cell>
          <cell r="G196">
            <v>-21130.44</v>
          </cell>
        </row>
        <row r="197">
          <cell r="A197">
            <v>3248</v>
          </cell>
          <cell r="C197">
            <v>140</v>
          </cell>
          <cell r="G197">
            <v>-63322.22</v>
          </cell>
        </row>
        <row r="198">
          <cell r="A198">
            <v>3248</v>
          </cell>
          <cell r="C198">
            <v>142</v>
          </cell>
          <cell r="G198">
            <v>-21130.44</v>
          </cell>
        </row>
        <row r="199">
          <cell r="A199">
            <v>3248</v>
          </cell>
          <cell r="C199">
            <v>160</v>
          </cell>
          <cell r="G199">
            <v>-94983.33</v>
          </cell>
        </row>
        <row r="200">
          <cell r="A200">
            <v>3248</v>
          </cell>
          <cell r="C200">
            <v>162</v>
          </cell>
          <cell r="G200">
            <v>-35217.39</v>
          </cell>
        </row>
        <row r="201">
          <cell r="A201">
            <v>3248</v>
          </cell>
          <cell r="C201">
            <v>210</v>
          </cell>
          <cell r="G201">
            <v>-72011.17</v>
          </cell>
        </row>
        <row r="202">
          <cell r="A202">
            <v>3248</v>
          </cell>
          <cell r="C202">
            <v>220</v>
          </cell>
          <cell r="G202">
            <v>-53481.61</v>
          </cell>
        </row>
        <row r="203">
          <cell r="A203">
            <v>3248</v>
          </cell>
          <cell r="C203">
            <v>230</v>
          </cell>
          <cell r="G203">
            <v>0</v>
          </cell>
        </row>
        <row r="204">
          <cell r="A204">
            <v>3248</v>
          </cell>
          <cell r="C204">
            <v>240</v>
          </cell>
          <cell r="G204">
            <v>-31661.11</v>
          </cell>
        </row>
        <row r="205">
          <cell r="A205">
            <v>3248</v>
          </cell>
          <cell r="C205">
            <v>260</v>
          </cell>
          <cell r="G205">
            <v>-63322.22</v>
          </cell>
        </row>
        <row r="206">
          <cell r="A206">
            <v>3248</v>
          </cell>
          <cell r="C206">
            <v>330</v>
          </cell>
          <cell r="G206">
            <v>0</v>
          </cell>
        </row>
        <row r="207">
          <cell r="A207">
            <v>3248</v>
          </cell>
          <cell r="C207">
            <v>340</v>
          </cell>
          <cell r="G207">
            <v>-63322.22</v>
          </cell>
        </row>
        <row r="208">
          <cell r="A208">
            <v>3305</v>
          </cell>
          <cell r="C208">
            <v>140</v>
          </cell>
          <cell r="G208">
            <v>75.41</v>
          </cell>
        </row>
        <row r="209">
          <cell r="A209">
            <v>3305</v>
          </cell>
          <cell r="C209">
            <v>240</v>
          </cell>
          <cell r="G209">
            <v>225.18</v>
          </cell>
        </row>
        <row r="210">
          <cell r="A210">
            <v>3305</v>
          </cell>
          <cell r="C210">
            <v>340</v>
          </cell>
          <cell r="G210">
            <v>1320.21</v>
          </cell>
        </row>
        <row r="211">
          <cell r="A211">
            <v>3305</v>
          </cell>
          <cell r="C211">
            <v>440</v>
          </cell>
          <cell r="G211">
            <v>177.6</v>
          </cell>
        </row>
        <row r="212">
          <cell r="A212">
            <v>8540</v>
          </cell>
          <cell r="C212">
            <v>130</v>
          </cell>
          <cell r="G212">
            <v>0</v>
          </cell>
        </row>
        <row r="213">
          <cell r="A213">
            <v>8540</v>
          </cell>
          <cell r="C213">
            <v>140</v>
          </cell>
          <cell r="G213">
            <v>0.32</v>
          </cell>
        </row>
        <row r="214">
          <cell r="A214">
            <v>8540</v>
          </cell>
          <cell r="C214">
            <v>240</v>
          </cell>
          <cell r="G214">
            <v>-153.04</v>
          </cell>
        </row>
        <row r="215">
          <cell r="A215">
            <v>8540</v>
          </cell>
          <cell r="C215">
            <v>440</v>
          </cell>
          <cell r="G215">
            <v>-5062.8</v>
          </cell>
        </row>
        <row r="216">
          <cell r="A216" t="str">
            <v>3076R</v>
          </cell>
          <cell r="C216">
            <v>100</v>
          </cell>
          <cell r="G216">
            <v>0</v>
          </cell>
        </row>
        <row r="217">
          <cell r="A217" t="str">
            <v>3076R</v>
          </cell>
          <cell r="C217">
            <v>110</v>
          </cell>
          <cell r="G217">
            <v>0</v>
          </cell>
        </row>
        <row r="218">
          <cell r="A218" t="str">
            <v>3076R</v>
          </cell>
          <cell r="C218">
            <v>200</v>
          </cell>
          <cell r="G218">
            <v>-18362.57</v>
          </cell>
        </row>
        <row r="219">
          <cell r="A219" t="str">
            <v>3090R</v>
          </cell>
          <cell r="C219">
            <v>100</v>
          </cell>
          <cell r="G219">
            <v>-87181.06</v>
          </cell>
        </row>
        <row r="220">
          <cell r="A220" t="str">
            <v>3090R</v>
          </cell>
          <cell r="C220">
            <v>110</v>
          </cell>
          <cell r="G220">
            <v>0</v>
          </cell>
        </row>
        <row r="221">
          <cell r="A221" t="str">
            <v>3090R</v>
          </cell>
          <cell r="C221">
            <v>200</v>
          </cell>
          <cell r="G221">
            <v>-29688.06</v>
          </cell>
        </row>
        <row r="222">
          <cell r="A222" t="str">
            <v>3090R</v>
          </cell>
          <cell r="C222">
            <v>210</v>
          </cell>
          <cell r="G222">
            <v>-110517.4</v>
          </cell>
        </row>
        <row r="223">
          <cell r="A223" t="str">
            <v>3090RD</v>
          </cell>
          <cell r="C223">
            <v>100</v>
          </cell>
          <cell r="G223">
            <v>0</v>
          </cell>
        </row>
        <row r="224">
          <cell r="A224" t="str">
            <v>3090RD</v>
          </cell>
          <cell r="C224">
            <v>110</v>
          </cell>
          <cell r="G224">
            <v>0</v>
          </cell>
        </row>
        <row r="225">
          <cell r="A225" t="str">
            <v>3090RD</v>
          </cell>
          <cell r="C225">
            <v>210</v>
          </cell>
          <cell r="G225">
            <v>865.22</v>
          </cell>
        </row>
        <row r="226">
          <cell r="A226" t="str">
            <v>3095R</v>
          </cell>
          <cell r="C226">
            <v>100</v>
          </cell>
          <cell r="G226">
            <v>-59431.44</v>
          </cell>
        </row>
        <row r="227">
          <cell r="A227" t="str">
            <v>3095R</v>
          </cell>
          <cell r="C227">
            <v>110</v>
          </cell>
          <cell r="G227">
            <v>-55556.52</v>
          </cell>
        </row>
        <row r="228">
          <cell r="A228" t="str">
            <v>3095R</v>
          </cell>
          <cell r="C228">
            <v>200</v>
          </cell>
          <cell r="G228">
            <v>-12355.19</v>
          </cell>
        </row>
        <row r="229">
          <cell r="A229" t="str">
            <v>3095R</v>
          </cell>
          <cell r="C229">
            <v>210</v>
          </cell>
          <cell r="G229">
            <v>-51130.43</v>
          </cell>
        </row>
        <row r="230">
          <cell r="A230" t="str">
            <v>3095RD</v>
          </cell>
          <cell r="C230">
            <v>110</v>
          </cell>
          <cell r="G230">
            <v>860.87</v>
          </cell>
        </row>
        <row r="231">
          <cell r="A231" t="str">
            <v>3095RD</v>
          </cell>
          <cell r="C231">
            <v>210</v>
          </cell>
          <cell r="G231">
            <v>0</v>
          </cell>
        </row>
        <row r="232">
          <cell r="A232" t="str">
            <v>3105R</v>
          </cell>
          <cell r="C232">
            <v>100</v>
          </cell>
          <cell r="G232">
            <v>-30258.53</v>
          </cell>
        </row>
        <row r="233">
          <cell r="A233" t="str">
            <v>3105R</v>
          </cell>
          <cell r="C233">
            <v>110</v>
          </cell>
          <cell r="G233">
            <v>0</v>
          </cell>
        </row>
        <row r="234">
          <cell r="A234" t="str">
            <v>3105R</v>
          </cell>
          <cell r="C234">
            <v>200</v>
          </cell>
          <cell r="G234">
            <v>-2247.2399999999998</v>
          </cell>
        </row>
        <row r="235">
          <cell r="A235" t="str">
            <v>3105R</v>
          </cell>
          <cell r="C235">
            <v>210</v>
          </cell>
          <cell r="G235">
            <v>0</v>
          </cell>
        </row>
        <row r="236">
          <cell r="A236" t="str">
            <v>3105RD</v>
          </cell>
          <cell r="C236">
            <v>100</v>
          </cell>
          <cell r="G236">
            <v>0</v>
          </cell>
        </row>
        <row r="237">
          <cell r="A237" t="str">
            <v>3105RD</v>
          </cell>
          <cell r="C237">
            <v>110</v>
          </cell>
          <cell r="G237">
            <v>0</v>
          </cell>
        </row>
        <row r="238">
          <cell r="A238" t="str">
            <v>3105RD</v>
          </cell>
          <cell r="C238">
            <v>210</v>
          </cell>
          <cell r="G238">
            <v>0</v>
          </cell>
        </row>
        <row r="239">
          <cell r="A239" t="str">
            <v>6076R#</v>
          </cell>
          <cell r="C239">
            <v>110</v>
          </cell>
          <cell r="G239">
            <v>0</v>
          </cell>
        </row>
        <row r="240">
          <cell r="A240" t="str">
            <v>6090R#</v>
          </cell>
          <cell r="C240">
            <v>110</v>
          </cell>
          <cell r="G240">
            <v>0</v>
          </cell>
        </row>
        <row r="241">
          <cell r="A241" t="str">
            <v>6090R#</v>
          </cell>
          <cell r="C241">
            <v>210</v>
          </cell>
          <cell r="G241">
            <v>2</v>
          </cell>
        </row>
        <row r="242">
          <cell r="A242" t="str">
            <v>6095R#</v>
          </cell>
          <cell r="C242">
            <v>110</v>
          </cell>
          <cell r="G242">
            <v>1</v>
          </cell>
        </row>
        <row r="243">
          <cell r="A243" t="str">
            <v>6095R#</v>
          </cell>
          <cell r="C243">
            <v>210</v>
          </cell>
          <cell r="G243">
            <v>1</v>
          </cell>
        </row>
        <row r="244">
          <cell r="A244" t="str">
            <v>6105R#</v>
          </cell>
          <cell r="C244">
            <v>110</v>
          </cell>
          <cell r="G244">
            <v>0</v>
          </cell>
        </row>
        <row r="245">
          <cell r="A245" t="str">
            <v>6105R#</v>
          </cell>
          <cell r="C245">
            <v>210</v>
          </cell>
          <cell r="G245">
            <v>0</v>
          </cell>
        </row>
        <row r="246">
          <cell r="A246" t="str">
            <v>3002R</v>
          </cell>
          <cell r="C246">
            <v>100</v>
          </cell>
          <cell r="G246">
            <v>-5647.96</v>
          </cell>
        </row>
        <row r="247">
          <cell r="A247" t="str">
            <v>3002R</v>
          </cell>
          <cell r="C247">
            <v>110</v>
          </cell>
          <cell r="G247">
            <v>0</v>
          </cell>
        </row>
        <row r="248">
          <cell r="A248" t="str">
            <v>3002R</v>
          </cell>
          <cell r="C248">
            <v>200</v>
          </cell>
          <cell r="G248">
            <v>-2214.9899999999998</v>
          </cell>
        </row>
        <row r="249">
          <cell r="A249" t="str">
            <v>3002R</v>
          </cell>
          <cell r="C249">
            <v>210</v>
          </cell>
          <cell r="G249">
            <v>0</v>
          </cell>
        </row>
        <row r="250">
          <cell r="A250" t="str">
            <v>3002RD</v>
          </cell>
          <cell r="C250">
            <v>110</v>
          </cell>
          <cell r="G250">
            <v>0</v>
          </cell>
        </row>
        <row r="251">
          <cell r="A251" t="str">
            <v>3002RD</v>
          </cell>
          <cell r="C251">
            <v>210</v>
          </cell>
          <cell r="G251">
            <v>0</v>
          </cell>
        </row>
        <row r="252">
          <cell r="A252" t="str">
            <v>3004R</v>
          </cell>
          <cell r="C252">
            <v>100</v>
          </cell>
          <cell r="G252">
            <v>-3567.45</v>
          </cell>
        </row>
        <row r="253">
          <cell r="A253" t="str">
            <v>3004R</v>
          </cell>
          <cell r="C253">
            <v>110</v>
          </cell>
          <cell r="G253">
            <v>0</v>
          </cell>
        </row>
        <row r="254">
          <cell r="A254" t="str">
            <v>3004R</v>
          </cell>
          <cell r="C254">
            <v>200</v>
          </cell>
          <cell r="G254">
            <v>-1493.64</v>
          </cell>
        </row>
        <row r="255">
          <cell r="A255" t="str">
            <v>3004R</v>
          </cell>
          <cell r="C255">
            <v>210</v>
          </cell>
          <cell r="G255">
            <v>0</v>
          </cell>
        </row>
        <row r="256">
          <cell r="A256" t="str">
            <v>3004RD</v>
          </cell>
          <cell r="C256">
            <v>210</v>
          </cell>
          <cell r="G256">
            <v>0</v>
          </cell>
        </row>
        <row r="257">
          <cell r="A257" t="str">
            <v>3006R</v>
          </cell>
          <cell r="C257">
            <v>100</v>
          </cell>
          <cell r="G257">
            <v>-641.82000000000005</v>
          </cell>
        </row>
        <row r="258">
          <cell r="A258" t="str">
            <v>3006R</v>
          </cell>
          <cell r="C258">
            <v>110</v>
          </cell>
          <cell r="G258">
            <v>0</v>
          </cell>
        </row>
        <row r="259">
          <cell r="A259" t="str">
            <v>3006R</v>
          </cell>
          <cell r="C259">
            <v>200</v>
          </cell>
          <cell r="G259">
            <v>0</v>
          </cell>
        </row>
        <row r="260">
          <cell r="A260" t="str">
            <v>3006R</v>
          </cell>
          <cell r="C260">
            <v>210</v>
          </cell>
          <cell r="G260">
            <v>0</v>
          </cell>
        </row>
        <row r="261">
          <cell r="A261" t="str">
            <v>3006RD</v>
          </cell>
          <cell r="C261">
            <v>100</v>
          </cell>
          <cell r="G261">
            <v>0</v>
          </cell>
        </row>
        <row r="262">
          <cell r="A262" t="str">
            <v>3006RD</v>
          </cell>
          <cell r="C262">
            <v>110</v>
          </cell>
          <cell r="G262">
            <v>0</v>
          </cell>
        </row>
        <row r="263">
          <cell r="A263" t="str">
            <v>3006RD</v>
          </cell>
          <cell r="C263">
            <v>210</v>
          </cell>
          <cell r="G263">
            <v>0</v>
          </cell>
        </row>
        <row r="264">
          <cell r="A264" t="str">
            <v>3007R</v>
          </cell>
          <cell r="C264">
            <v>110</v>
          </cell>
          <cell r="G264">
            <v>0</v>
          </cell>
        </row>
        <row r="265">
          <cell r="A265" t="str">
            <v>3007RD</v>
          </cell>
          <cell r="C265">
            <v>110</v>
          </cell>
          <cell r="G265">
            <v>0</v>
          </cell>
        </row>
        <row r="266">
          <cell r="A266" t="str">
            <v>3008R</v>
          </cell>
          <cell r="C266">
            <v>210</v>
          </cell>
          <cell r="G266">
            <v>0</v>
          </cell>
        </row>
        <row r="267">
          <cell r="A267" t="str">
            <v>3010R</v>
          </cell>
          <cell r="C267">
            <v>110</v>
          </cell>
          <cell r="G267">
            <v>0</v>
          </cell>
        </row>
        <row r="268">
          <cell r="A268" t="str">
            <v>3010RD</v>
          </cell>
          <cell r="C268">
            <v>100</v>
          </cell>
          <cell r="G268">
            <v>0</v>
          </cell>
        </row>
        <row r="269">
          <cell r="A269" t="str">
            <v>3039R</v>
          </cell>
          <cell r="C269">
            <v>112</v>
          </cell>
          <cell r="G269">
            <v>0</v>
          </cell>
        </row>
        <row r="270">
          <cell r="A270" t="str">
            <v>3039RD</v>
          </cell>
          <cell r="C270">
            <v>112</v>
          </cell>
          <cell r="G270">
            <v>0</v>
          </cell>
        </row>
        <row r="271">
          <cell r="A271" t="str">
            <v>3040R</v>
          </cell>
          <cell r="C271">
            <v>112</v>
          </cell>
          <cell r="G271">
            <v>0</v>
          </cell>
        </row>
        <row r="272">
          <cell r="A272" t="str">
            <v>3040RD</v>
          </cell>
          <cell r="C272">
            <v>112</v>
          </cell>
          <cell r="G272">
            <v>0</v>
          </cell>
        </row>
        <row r="273">
          <cell r="A273" t="str">
            <v>3042R</v>
          </cell>
          <cell r="C273">
            <v>112</v>
          </cell>
          <cell r="G273">
            <v>-148859.12</v>
          </cell>
        </row>
        <row r="274">
          <cell r="A274" t="str">
            <v>3042RD</v>
          </cell>
          <cell r="C274">
            <v>112</v>
          </cell>
          <cell r="G274">
            <v>4339.13</v>
          </cell>
        </row>
        <row r="275">
          <cell r="A275" t="str">
            <v>3049R</v>
          </cell>
          <cell r="C275">
            <v>112</v>
          </cell>
          <cell r="G275">
            <v>0</v>
          </cell>
        </row>
        <row r="276">
          <cell r="A276" t="str">
            <v>3049RD</v>
          </cell>
          <cell r="C276">
            <v>112</v>
          </cell>
          <cell r="G276">
            <v>0</v>
          </cell>
        </row>
        <row r="277">
          <cell r="A277" t="str">
            <v>3050R</v>
          </cell>
          <cell r="C277">
            <v>112</v>
          </cell>
          <cell r="G277">
            <v>-314798.64</v>
          </cell>
        </row>
        <row r="278">
          <cell r="A278" t="str">
            <v>3050RD</v>
          </cell>
          <cell r="C278">
            <v>112</v>
          </cell>
          <cell r="G278">
            <v>7382.61</v>
          </cell>
        </row>
        <row r="279">
          <cell r="A279" t="str">
            <v>3051R</v>
          </cell>
          <cell r="C279">
            <v>112</v>
          </cell>
          <cell r="G279">
            <v>0</v>
          </cell>
        </row>
        <row r="280">
          <cell r="A280" t="str">
            <v>3052R</v>
          </cell>
          <cell r="C280">
            <v>112</v>
          </cell>
          <cell r="G280">
            <v>0</v>
          </cell>
        </row>
        <row r="281">
          <cell r="A281" t="str">
            <v>3052RD</v>
          </cell>
          <cell r="C281">
            <v>112</v>
          </cell>
          <cell r="G281">
            <v>0</v>
          </cell>
        </row>
        <row r="282">
          <cell r="A282" t="str">
            <v>3054R</v>
          </cell>
          <cell r="C282">
            <v>112</v>
          </cell>
          <cell r="G282">
            <v>-92173.91</v>
          </cell>
        </row>
        <row r="283">
          <cell r="A283" t="str">
            <v>3054RD</v>
          </cell>
          <cell r="C283">
            <v>112</v>
          </cell>
          <cell r="G283">
            <v>5217.3900000000003</v>
          </cell>
        </row>
        <row r="284">
          <cell r="A284">
            <v>3060</v>
          </cell>
          <cell r="C284">
            <v>110</v>
          </cell>
          <cell r="G284">
            <v>-19643.88</v>
          </cell>
        </row>
        <row r="285">
          <cell r="A285">
            <v>3060</v>
          </cell>
          <cell r="C285">
            <v>210</v>
          </cell>
          <cell r="G285">
            <v>-19141.439999999999</v>
          </cell>
        </row>
        <row r="286">
          <cell r="A286" t="str">
            <v>3061R</v>
          </cell>
          <cell r="C286">
            <v>112</v>
          </cell>
          <cell r="G286">
            <v>-495430.44</v>
          </cell>
        </row>
        <row r="287">
          <cell r="A287" t="str">
            <v>3061RD</v>
          </cell>
          <cell r="C287">
            <v>112</v>
          </cell>
          <cell r="G287">
            <v>5143.4799999999996</v>
          </cell>
        </row>
        <row r="288">
          <cell r="A288" t="str">
            <v>3070R</v>
          </cell>
          <cell r="C288">
            <v>112</v>
          </cell>
          <cell r="G288">
            <v>-685715.86</v>
          </cell>
        </row>
        <row r="289">
          <cell r="A289" t="str">
            <v>3070RD</v>
          </cell>
          <cell r="C289">
            <v>112</v>
          </cell>
          <cell r="G289">
            <v>8843.48</v>
          </cell>
        </row>
        <row r="290">
          <cell r="A290" t="str">
            <v>3071R</v>
          </cell>
          <cell r="C290">
            <v>112</v>
          </cell>
          <cell r="G290">
            <v>-200426.08</v>
          </cell>
        </row>
        <row r="291">
          <cell r="A291" t="str">
            <v>3071RD</v>
          </cell>
          <cell r="C291">
            <v>112</v>
          </cell>
          <cell r="G291">
            <v>5425.22</v>
          </cell>
        </row>
        <row r="292">
          <cell r="A292" t="str">
            <v>3074R</v>
          </cell>
          <cell r="C292">
            <v>112</v>
          </cell>
          <cell r="G292">
            <v>-393671.32</v>
          </cell>
        </row>
        <row r="293">
          <cell r="A293" t="str">
            <v>3074RD</v>
          </cell>
          <cell r="C293">
            <v>112</v>
          </cell>
          <cell r="G293">
            <v>1478.26</v>
          </cell>
        </row>
        <row r="294">
          <cell r="A294" t="str">
            <v>3075R</v>
          </cell>
          <cell r="C294">
            <v>100</v>
          </cell>
          <cell r="G294">
            <v>-2891.24</v>
          </cell>
        </row>
        <row r="295">
          <cell r="A295" t="str">
            <v>3075R</v>
          </cell>
          <cell r="C295">
            <v>200</v>
          </cell>
          <cell r="G295">
            <v>0</v>
          </cell>
        </row>
        <row r="296">
          <cell r="A296" t="str">
            <v>3080R</v>
          </cell>
          <cell r="C296">
            <v>100</v>
          </cell>
          <cell r="G296">
            <v>-8500.14</v>
          </cell>
        </row>
        <row r="297">
          <cell r="A297" t="str">
            <v>3080R</v>
          </cell>
          <cell r="C297">
            <v>200</v>
          </cell>
          <cell r="G297">
            <v>-4506.1099999999997</v>
          </cell>
        </row>
        <row r="298">
          <cell r="A298" t="str">
            <v>3080R</v>
          </cell>
          <cell r="C298">
            <v>210</v>
          </cell>
          <cell r="G298">
            <v>0</v>
          </cell>
        </row>
        <row r="299">
          <cell r="A299" t="str">
            <v>3080RD</v>
          </cell>
          <cell r="C299">
            <v>100</v>
          </cell>
          <cell r="G299">
            <v>0</v>
          </cell>
        </row>
        <row r="300">
          <cell r="A300" t="str">
            <v>3080RD</v>
          </cell>
          <cell r="C300">
            <v>210</v>
          </cell>
          <cell r="G300">
            <v>0</v>
          </cell>
        </row>
        <row r="301">
          <cell r="A301" t="str">
            <v>3082R</v>
          </cell>
          <cell r="C301">
            <v>112</v>
          </cell>
          <cell r="G301">
            <v>-250434.78</v>
          </cell>
        </row>
        <row r="302">
          <cell r="A302" t="str">
            <v>3082rd</v>
          </cell>
          <cell r="C302">
            <v>112</v>
          </cell>
          <cell r="G302">
            <v>2608.6999999999998</v>
          </cell>
        </row>
        <row r="303">
          <cell r="A303" t="str">
            <v>3083R</v>
          </cell>
          <cell r="C303">
            <v>100</v>
          </cell>
          <cell r="G303">
            <v>-2260.73</v>
          </cell>
        </row>
        <row r="304">
          <cell r="A304" t="str">
            <v>3083R</v>
          </cell>
          <cell r="C304">
            <v>110</v>
          </cell>
          <cell r="G304">
            <v>-36947.83</v>
          </cell>
        </row>
        <row r="305">
          <cell r="A305" t="str">
            <v>3083R</v>
          </cell>
          <cell r="C305">
            <v>200</v>
          </cell>
          <cell r="G305">
            <v>-1548.13</v>
          </cell>
        </row>
        <row r="306">
          <cell r="A306" t="str">
            <v>3083R</v>
          </cell>
          <cell r="C306">
            <v>210</v>
          </cell>
          <cell r="G306">
            <v>-78384.98</v>
          </cell>
        </row>
        <row r="307">
          <cell r="A307" t="str">
            <v>3083RD</v>
          </cell>
          <cell r="C307">
            <v>110</v>
          </cell>
          <cell r="G307">
            <v>0</v>
          </cell>
        </row>
        <row r="308">
          <cell r="A308" t="str">
            <v>3083RD</v>
          </cell>
          <cell r="C308">
            <v>210</v>
          </cell>
          <cell r="G308">
            <v>0</v>
          </cell>
        </row>
        <row r="309">
          <cell r="A309" t="str">
            <v>3085R</v>
          </cell>
          <cell r="C309">
            <v>100</v>
          </cell>
          <cell r="G309">
            <v>-22578.06</v>
          </cell>
        </row>
        <row r="310">
          <cell r="A310" t="str">
            <v>3085R</v>
          </cell>
          <cell r="C310">
            <v>110</v>
          </cell>
          <cell r="G310">
            <v>0</v>
          </cell>
        </row>
        <row r="311">
          <cell r="A311" t="str">
            <v>3085R</v>
          </cell>
          <cell r="C311">
            <v>200</v>
          </cell>
          <cell r="G311">
            <v>-7246.56</v>
          </cell>
        </row>
        <row r="312">
          <cell r="A312" t="str">
            <v>3085R</v>
          </cell>
          <cell r="C312">
            <v>210</v>
          </cell>
          <cell r="G312">
            <v>0</v>
          </cell>
        </row>
        <row r="313">
          <cell r="A313" t="str">
            <v>3085RD</v>
          </cell>
          <cell r="C313">
            <v>110</v>
          </cell>
          <cell r="G313">
            <v>0</v>
          </cell>
        </row>
        <row r="314">
          <cell r="A314" t="str">
            <v>3085RD</v>
          </cell>
          <cell r="C314">
            <v>210</v>
          </cell>
          <cell r="G314">
            <v>0</v>
          </cell>
        </row>
        <row r="315">
          <cell r="A315" t="str">
            <v>3087R</v>
          </cell>
          <cell r="C315">
            <v>100</v>
          </cell>
          <cell r="G315">
            <v>-11886.27</v>
          </cell>
        </row>
        <row r="316">
          <cell r="A316" t="str">
            <v>3087R</v>
          </cell>
          <cell r="C316">
            <v>110</v>
          </cell>
          <cell r="G316">
            <v>0</v>
          </cell>
        </row>
        <row r="317">
          <cell r="A317" t="str">
            <v>3087R</v>
          </cell>
          <cell r="C317">
            <v>200</v>
          </cell>
          <cell r="G317">
            <v>-5995.56</v>
          </cell>
        </row>
        <row r="318">
          <cell r="A318" t="str">
            <v>3087R</v>
          </cell>
          <cell r="C318">
            <v>210</v>
          </cell>
          <cell r="G318">
            <v>-66956.52</v>
          </cell>
        </row>
        <row r="319">
          <cell r="A319" t="str">
            <v>3087RD</v>
          </cell>
          <cell r="C319">
            <v>110</v>
          </cell>
          <cell r="G319">
            <v>0</v>
          </cell>
        </row>
        <row r="320">
          <cell r="A320" t="str">
            <v>3087RD</v>
          </cell>
          <cell r="C320">
            <v>210</v>
          </cell>
          <cell r="G320">
            <v>1739.13</v>
          </cell>
        </row>
        <row r="321">
          <cell r="A321" t="str">
            <v>3088R</v>
          </cell>
          <cell r="C321">
            <v>100</v>
          </cell>
          <cell r="G321">
            <v>-3165.74</v>
          </cell>
        </row>
        <row r="322">
          <cell r="A322" t="str">
            <v>3088R</v>
          </cell>
          <cell r="C322">
            <v>200</v>
          </cell>
          <cell r="G322">
            <v>0</v>
          </cell>
        </row>
        <row r="323">
          <cell r="A323" t="str">
            <v>3088R</v>
          </cell>
          <cell r="C323">
            <v>210</v>
          </cell>
          <cell r="G323">
            <v>0</v>
          </cell>
        </row>
        <row r="324">
          <cell r="A324" t="str">
            <v>6002R#</v>
          </cell>
          <cell r="C324">
            <v>110</v>
          </cell>
          <cell r="G324">
            <v>0</v>
          </cell>
        </row>
        <row r="325">
          <cell r="A325" t="str">
            <v>6002R#</v>
          </cell>
          <cell r="C325">
            <v>210</v>
          </cell>
          <cell r="G325">
            <v>0</v>
          </cell>
        </row>
        <row r="326">
          <cell r="A326" t="str">
            <v>6004R#</v>
          </cell>
          <cell r="C326">
            <v>110</v>
          </cell>
          <cell r="G326">
            <v>0</v>
          </cell>
        </row>
        <row r="327">
          <cell r="A327" t="str">
            <v>6004R#</v>
          </cell>
          <cell r="C327">
            <v>210</v>
          </cell>
          <cell r="G327">
            <v>0</v>
          </cell>
        </row>
        <row r="328">
          <cell r="A328" t="str">
            <v>6006R#</v>
          </cell>
          <cell r="C328">
            <v>110</v>
          </cell>
          <cell r="G328">
            <v>0</v>
          </cell>
        </row>
        <row r="329">
          <cell r="A329" t="str">
            <v>6006R#</v>
          </cell>
          <cell r="C329">
            <v>210</v>
          </cell>
          <cell r="G329">
            <v>0</v>
          </cell>
        </row>
        <row r="330">
          <cell r="A330" t="str">
            <v>6007R#</v>
          </cell>
          <cell r="C330">
            <v>110</v>
          </cell>
          <cell r="G330">
            <v>0</v>
          </cell>
        </row>
        <row r="331">
          <cell r="A331" t="str">
            <v>6008R#</v>
          </cell>
          <cell r="C331">
            <v>210</v>
          </cell>
          <cell r="G331">
            <v>0</v>
          </cell>
        </row>
        <row r="332">
          <cell r="A332" t="str">
            <v>6010R#</v>
          </cell>
          <cell r="C332">
            <v>110</v>
          </cell>
          <cell r="G332">
            <v>0</v>
          </cell>
        </row>
        <row r="333">
          <cell r="A333" t="str">
            <v>6039R#</v>
          </cell>
          <cell r="C333">
            <v>112</v>
          </cell>
          <cell r="G333">
            <v>0</v>
          </cell>
        </row>
        <row r="334">
          <cell r="A334" t="str">
            <v>6040R#</v>
          </cell>
          <cell r="C334">
            <v>112</v>
          </cell>
          <cell r="G334">
            <v>0</v>
          </cell>
        </row>
        <row r="335">
          <cell r="A335" t="str">
            <v>6042R#</v>
          </cell>
          <cell r="C335">
            <v>112</v>
          </cell>
          <cell r="G335">
            <v>2</v>
          </cell>
        </row>
        <row r="336">
          <cell r="A336" t="str">
            <v>6046R#</v>
          </cell>
          <cell r="C336">
            <v>112</v>
          </cell>
          <cell r="G336">
            <v>0</v>
          </cell>
        </row>
        <row r="337">
          <cell r="A337" t="str">
            <v>6049R#</v>
          </cell>
          <cell r="C337">
            <v>112</v>
          </cell>
          <cell r="G337">
            <v>0</v>
          </cell>
        </row>
        <row r="338">
          <cell r="A338" t="str">
            <v>6050R#</v>
          </cell>
          <cell r="C338">
            <v>112</v>
          </cell>
          <cell r="G338">
            <v>3</v>
          </cell>
        </row>
        <row r="339">
          <cell r="A339" t="str">
            <v>6051R#</v>
          </cell>
          <cell r="C339">
            <v>112</v>
          </cell>
          <cell r="G339">
            <v>0</v>
          </cell>
        </row>
        <row r="340">
          <cell r="A340" t="str">
            <v>6052R#</v>
          </cell>
          <cell r="C340">
            <v>112</v>
          </cell>
          <cell r="G340">
            <v>0</v>
          </cell>
        </row>
        <row r="341">
          <cell r="A341" t="str">
            <v>6054R#</v>
          </cell>
          <cell r="C341">
            <v>112</v>
          </cell>
          <cell r="G341">
            <v>1</v>
          </cell>
        </row>
        <row r="342">
          <cell r="A342" t="str">
            <v>6060#</v>
          </cell>
          <cell r="C342">
            <v>110</v>
          </cell>
          <cell r="G342">
            <v>7</v>
          </cell>
        </row>
        <row r="343">
          <cell r="A343" t="str">
            <v>6060#</v>
          </cell>
          <cell r="C343">
            <v>210</v>
          </cell>
          <cell r="G343">
            <v>6</v>
          </cell>
        </row>
        <row r="344">
          <cell r="A344" t="str">
            <v>6061R#</v>
          </cell>
          <cell r="C344">
            <v>112</v>
          </cell>
          <cell r="G344">
            <v>3</v>
          </cell>
        </row>
        <row r="345">
          <cell r="A345" t="str">
            <v>6070R#</v>
          </cell>
          <cell r="C345">
            <v>112</v>
          </cell>
          <cell r="G345">
            <v>11</v>
          </cell>
        </row>
        <row r="346">
          <cell r="A346" t="str">
            <v>6071R#</v>
          </cell>
          <cell r="C346">
            <v>112</v>
          </cell>
          <cell r="G346">
            <v>3</v>
          </cell>
        </row>
        <row r="347">
          <cell r="A347" t="str">
            <v>6074R#</v>
          </cell>
          <cell r="C347">
            <v>112</v>
          </cell>
          <cell r="G347">
            <v>4</v>
          </cell>
        </row>
        <row r="348">
          <cell r="A348" t="str">
            <v>6080R#</v>
          </cell>
          <cell r="C348">
            <v>210</v>
          </cell>
          <cell r="G348">
            <v>0</v>
          </cell>
        </row>
        <row r="349">
          <cell r="A349" t="str">
            <v>6082R#</v>
          </cell>
          <cell r="C349">
            <v>112</v>
          </cell>
          <cell r="G349">
            <v>2</v>
          </cell>
        </row>
        <row r="350">
          <cell r="A350" t="str">
            <v>6083R#</v>
          </cell>
          <cell r="C350">
            <v>110</v>
          </cell>
          <cell r="G350">
            <v>1</v>
          </cell>
        </row>
        <row r="351">
          <cell r="A351" t="str">
            <v>6083R#</v>
          </cell>
          <cell r="C351">
            <v>210</v>
          </cell>
          <cell r="G351">
            <v>2</v>
          </cell>
        </row>
        <row r="352">
          <cell r="A352" t="str">
            <v>6085R#</v>
          </cell>
          <cell r="C352">
            <v>110</v>
          </cell>
          <cell r="G352">
            <v>0</v>
          </cell>
        </row>
        <row r="353">
          <cell r="A353" t="str">
            <v>6085R#</v>
          </cell>
          <cell r="C353">
            <v>210</v>
          </cell>
          <cell r="G353">
            <v>0</v>
          </cell>
        </row>
        <row r="354">
          <cell r="A354" t="str">
            <v>6087R#</v>
          </cell>
          <cell r="C354">
            <v>110</v>
          </cell>
          <cell r="G354">
            <v>0</v>
          </cell>
        </row>
        <row r="355">
          <cell r="A355" t="str">
            <v>6087R#</v>
          </cell>
          <cell r="C355">
            <v>210</v>
          </cell>
          <cell r="G355">
            <v>1</v>
          </cell>
        </row>
        <row r="356">
          <cell r="A356" t="str">
            <v>6088R#</v>
          </cell>
          <cell r="C356">
            <v>210</v>
          </cell>
          <cell r="G356">
            <v>0</v>
          </cell>
        </row>
        <row r="357">
          <cell r="A357" t="str">
            <v>6142#</v>
          </cell>
          <cell r="C357">
            <v>100</v>
          </cell>
          <cell r="G357">
            <v>148</v>
          </cell>
        </row>
        <row r="358">
          <cell r="A358" t="str">
            <v>6142#</v>
          </cell>
          <cell r="C358">
            <v>200</v>
          </cell>
          <cell r="G358">
            <v>98</v>
          </cell>
        </row>
        <row r="359">
          <cell r="A359" t="str">
            <v>3165R</v>
          </cell>
          <cell r="C359">
            <v>160</v>
          </cell>
          <cell r="G359">
            <v>-29415.55</v>
          </cell>
        </row>
        <row r="360">
          <cell r="A360" t="str">
            <v>3165R</v>
          </cell>
          <cell r="C360">
            <v>162</v>
          </cell>
          <cell r="G360">
            <v>-13343.54</v>
          </cell>
        </row>
        <row r="361">
          <cell r="A361" t="str">
            <v>3165R</v>
          </cell>
          <cell r="C361">
            <v>260</v>
          </cell>
          <cell r="G361">
            <v>-37068.29</v>
          </cell>
        </row>
        <row r="362">
          <cell r="A362" t="str">
            <v>3175R</v>
          </cell>
          <cell r="C362">
            <v>160</v>
          </cell>
          <cell r="G362">
            <v>-2970</v>
          </cell>
        </row>
        <row r="363">
          <cell r="A363" t="str">
            <v>3175R</v>
          </cell>
          <cell r="C363">
            <v>162</v>
          </cell>
          <cell r="G363">
            <v>-990</v>
          </cell>
        </row>
        <row r="364">
          <cell r="A364" t="str">
            <v>3175R</v>
          </cell>
          <cell r="C364">
            <v>260</v>
          </cell>
          <cell r="G364">
            <v>-3848.23</v>
          </cell>
        </row>
        <row r="365">
          <cell r="A365" t="str">
            <v>3180R</v>
          </cell>
          <cell r="C365">
            <v>160</v>
          </cell>
          <cell r="G365">
            <v>-36695.64</v>
          </cell>
        </row>
        <row r="366">
          <cell r="A366" t="str">
            <v>3180R</v>
          </cell>
          <cell r="C366">
            <v>260</v>
          </cell>
          <cell r="G366">
            <v>-15495.63</v>
          </cell>
        </row>
        <row r="367">
          <cell r="A367">
            <v>3190</v>
          </cell>
          <cell r="C367">
            <v>160</v>
          </cell>
          <cell r="G367">
            <v>-35030.39</v>
          </cell>
        </row>
        <row r="368">
          <cell r="A368">
            <v>3190</v>
          </cell>
          <cell r="C368">
            <v>162</v>
          </cell>
          <cell r="G368">
            <v>-12929.94</v>
          </cell>
        </row>
        <row r="369">
          <cell r="A369">
            <v>3190</v>
          </cell>
          <cell r="C369">
            <v>260</v>
          </cell>
          <cell r="G369">
            <v>-13473.73</v>
          </cell>
        </row>
        <row r="370">
          <cell r="A370">
            <v>3195</v>
          </cell>
          <cell r="C370">
            <v>160</v>
          </cell>
          <cell r="G370">
            <v>-5316.44</v>
          </cell>
        </row>
        <row r="371">
          <cell r="A371">
            <v>3195</v>
          </cell>
          <cell r="C371">
            <v>162</v>
          </cell>
          <cell r="G371">
            <v>-1157.78</v>
          </cell>
        </row>
        <row r="372">
          <cell r="A372">
            <v>3195</v>
          </cell>
          <cell r="C372">
            <v>260</v>
          </cell>
          <cell r="G372">
            <v>0</v>
          </cell>
        </row>
        <row r="373">
          <cell r="A373">
            <v>3260</v>
          </cell>
          <cell r="C373">
            <v>160</v>
          </cell>
          <cell r="G373">
            <v>-35094.03</v>
          </cell>
        </row>
        <row r="374">
          <cell r="A374">
            <v>3260</v>
          </cell>
          <cell r="C374">
            <v>162</v>
          </cell>
          <cell r="G374">
            <v>-1244.51</v>
          </cell>
        </row>
        <row r="375">
          <cell r="A375">
            <v>3260</v>
          </cell>
          <cell r="C375">
            <v>260</v>
          </cell>
          <cell r="G375">
            <v>-3754.7</v>
          </cell>
        </row>
        <row r="376">
          <cell r="A376">
            <v>3261</v>
          </cell>
          <cell r="C376">
            <v>160</v>
          </cell>
          <cell r="G376">
            <v>-7992.51</v>
          </cell>
        </row>
        <row r="377">
          <cell r="A377">
            <v>3270</v>
          </cell>
          <cell r="C377">
            <v>160</v>
          </cell>
          <cell r="G377">
            <v>-2722.5</v>
          </cell>
        </row>
        <row r="378">
          <cell r="A378">
            <v>3270</v>
          </cell>
          <cell r="C378">
            <v>162</v>
          </cell>
          <cell r="G378">
            <v>-495</v>
          </cell>
        </row>
        <row r="379">
          <cell r="A379">
            <v>3270</v>
          </cell>
          <cell r="C379">
            <v>260</v>
          </cell>
          <cell r="G379">
            <v>-3848.23</v>
          </cell>
        </row>
        <row r="380">
          <cell r="A380">
            <v>3272</v>
          </cell>
          <cell r="C380">
            <v>160</v>
          </cell>
          <cell r="G380">
            <v>-2722.5</v>
          </cell>
        </row>
        <row r="381">
          <cell r="A381">
            <v>3275</v>
          </cell>
          <cell r="C381">
            <v>160</v>
          </cell>
          <cell r="G381">
            <v>-6421.13</v>
          </cell>
        </row>
        <row r="382">
          <cell r="A382">
            <v>3275</v>
          </cell>
          <cell r="C382">
            <v>162</v>
          </cell>
          <cell r="G382">
            <v>6744.35</v>
          </cell>
        </row>
        <row r="383">
          <cell r="A383">
            <v>3275</v>
          </cell>
          <cell r="C383">
            <v>170</v>
          </cell>
          <cell r="G383">
            <v>0</v>
          </cell>
        </row>
        <row r="384">
          <cell r="A384">
            <v>3275</v>
          </cell>
          <cell r="C384">
            <v>260</v>
          </cell>
          <cell r="G384">
            <v>672.64</v>
          </cell>
        </row>
        <row r="385">
          <cell r="A385">
            <v>3276</v>
          </cell>
          <cell r="C385">
            <v>160</v>
          </cell>
          <cell r="G385">
            <v>-398.4</v>
          </cell>
        </row>
        <row r="386">
          <cell r="A386">
            <v>3280</v>
          </cell>
          <cell r="C386">
            <v>160</v>
          </cell>
          <cell r="G386">
            <v>0</v>
          </cell>
        </row>
        <row r="387">
          <cell r="A387">
            <v>3290</v>
          </cell>
          <cell r="C387">
            <v>160</v>
          </cell>
          <cell r="G387">
            <v>-6717.21</v>
          </cell>
        </row>
        <row r="388">
          <cell r="A388">
            <v>3290</v>
          </cell>
          <cell r="C388">
            <v>162</v>
          </cell>
          <cell r="G388">
            <v>-4356.5200000000004</v>
          </cell>
        </row>
        <row r="389">
          <cell r="A389">
            <v>3290</v>
          </cell>
          <cell r="C389">
            <v>260</v>
          </cell>
          <cell r="G389">
            <v>782.6</v>
          </cell>
        </row>
        <row r="390">
          <cell r="A390">
            <v>3291</v>
          </cell>
          <cell r="C390">
            <v>160</v>
          </cell>
          <cell r="G390">
            <v>-2175.66</v>
          </cell>
        </row>
        <row r="391">
          <cell r="A391">
            <v>3295</v>
          </cell>
          <cell r="C391">
            <v>160</v>
          </cell>
          <cell r="G391">
            <v>-1306.23</v>
          </cell>
        </row>
        <row r="392">
          <cell r="A392">
            <v>3295</v>
          </cell>
          <cell r="C392">
            <v>260</v>
          </cell>
          <cell r="G392">
            <v>0</v>
          </cell>
        </row>
        <row r="393">
          <cell r="A393">
            <v>3296</v>
          </cell>
          <cell r="C393">
            <v>160</v>
          </cell>
          <cell r="G393">
            <v>-823.45</v>
          </cell>
        </row>
        <row r="394">
          <cell r="A394" t="str">
            <v>4180R</v>
          </cell>
          <cell r="C394">
            <v>160</v>
          </cell>
          <cell r="G394">
            <v>53173.98</v>
          </cell>
        </row>
        <row r="395">
          <cell r="A395" t="str">
            <v>4180R</v>
          </cell>
          <cell r="C395">
            <v>260</v>
          </cell>
          <cell r="G395">
            <v>17025.75</v>
          </cell>
        </row>
        <row r="396">
          <cell r="A396">
            <v>3205</v>
          </cell>
          <cell r="C396">
            <v>121</v>
          </cell>
          <cell r="G396">
            <v>-51604.94</v>
          </cell>
        </row>
        <row r="397">
          <cell r="A397">
            <v>3205</v>
          </cell>
          <cell r="C397">
            <v>220</v>
          </cell>
          <cell r="G397">
            <v>0</v>
          </cell>
        </row>
        <row r="398">
          <cell r="A398">
            <v>3206</v>
          </cell>
          <cell r="C398">
            <v>121</v>
          </cell>
          <cell r="G398">
            <v>-666141.77</v>
          </cell>
        </row>
        <row r="399">
          <cell r="A399">
            <v>3206</v>
          </cell>
          <cell r="C399">
            <v>220</v>
          </cell>
          <cell r="G399">
            <v>-247022.6</v>
          </cell>
        </row>
        <row r="400">
          <cell r="A400">
            <v>3209</v>
          </cell>
          <cell r="C400">
            <v>120</v>
          </cell>
          <cell r="G400">
            <v>-2097693.7200000002</v>
          </cell>
        </row>
        <row r="401">
          <cell r="A401">
            <v>3209</v>
          </cell>
          <cell r="C401">
            <v>122</v>
          </cell>
          <cell r="G401">
            <v>-585601.57999999996</v>
          </cell>
        </row>
        <row r="402">
          <cell r="A402">
            <v>3209</v>
          </cell>
          <cell r="C402">
            <v>220</v>
          </cell>
          <cell r="G402">
            <v>-352015.69</v>
          </cell>
        </row>
        <row r="403">
          <cell r="A403">
            <v>3211</v>
          </cell>
          <cell r="C403">
            <v>120</v>
          </cell>
          <cell r="G403">
            <v>-42600</v>
          </cell>
        </row>
        <row r="404">
          <cell r="A404">
            <v>3211</v>
          </cell>
          <cell r="C404">
            <v>122</v>
          </cell>
          <cell r="G404">
            <v>0</v>
          </cell>
        </row>
        <row r="405">
          <cell r="A405">
            <v>3211</v>
          </cell>
          <cell r="C405">
            <v>220</v>
          </cell>
          <cell r="G405">
            <v>0</v>
          </cell>
        </row>
        <row r="406">
          <cell r="A406">
            <v>3230</v>
          </cell>
          <cell r="C406">
            <v>120</v>
          </cell>
          <cell r="G406">
            <v>-193757.75</v>
          </cell>
        </row>
        <row r="407">
          <cell r="A407">
            <v>3230</v>
          </cell>
          <cell r="C407">
            <v>122</v>
          </cell>
          <cell r="G407">
            <v>0</v>
          </cell>
        </row>
        <row r="408">
          <cell r="A408">
            <v>3230</v>
          </cell>
          <cell r="C408">
            <v>220</v>
          </cell>
          <cell r="G408">
            <v>-20173.919999999998</v>
          </cell>
        </row>
        <row r="409">
          <cell r="A409">
            <v>3232</v>
          </cell>
          <cell r="C409">
            <v>120</v>
          </cell>
          <cell r="G409">
            <v>-26086.95</v>
          </cell>
        </row>
        <row r="410">
          <cell r="A410">
            <v>3232</v>
          </cell>
          <cell r="C410">
            <v>220</v>
          </cell>
          <cell r="G410">
            <v>0</v>
          </cell>
        </row>
        <row r="411">
          <cell r="A411" t="str">
            <v>6205#</v>
          </cell>
          <cell r="C411">
            <v>121</v>
          </cell>
          <cell r="G411">
            <v>2</v>
          </cell>
        </row>
        <row r="412">
          <cell r="A412" t="str">
            <v>6205#</v>
          </cell>
          <cell r="C412">
            <v>220</v>
          </cell>
          <cell r="G412">
            <v>0</v>
          </cell>
        </row>
        <row r="413">
          <cell r="A413" t="str">
            <v>6206#</v>
          </cell>
          <cell r="C413">
            <v>121</v>
          </cell>
          <cell r="G413">
            <v>27</v>
          </cell>
        </row>
        <row r="414">
          <cell r="A414" t="str">
            <v>6206#</v>
          </cell>
          <cell r="C414">
            <v>220</v>
          </cell>
          <cell r="G414">
            <v>10</v>
          </cell>
        </row>
        <row r="415">
          <cell r="A415" t="str">
            <v>6209#</v>
          </cell>
          <cell r="C415">
            <v>120</v>
          </cell>
          <cell r="G415">
            <v>51</v>
          </cell>
        </row>
        <row r="416">
          <cell r="A416" t="str">
            <v>6209#</v>
          </cell>
          <cell r="C416">
            <v>122</v>
          </cell>
          <cell r="G416">
            <v>8</v>
          </cell>
        </row>
        <row r="417">
          <cell r="A417" t="str">
            <v>6209#</v>
          </cell>
          <cell r="C417">
            <v>220</v>
          </cell>
          <cell r="G417">
            <v>19</v>
          </cell>
        </row>
        <row r="418">
          <cell r="A418" t="str">
            <v>6211#</v>
          </cell>
          <cell r="C418">
            <v>120</v>
          </cell>
          <cell r="G418">
            <v>1</v>
          </cell>
        </row>
        <row r="419">
          <cell r="A419" t="str">
            <v>6211#</v>
          </cell>
          <cell r="C419">
            <v>122</v>
          </cell>
          <cell r="G419">
            <v>0</v>
          </cell>
        </row>
        <row r="420">
          <cell r="A420" t="str">
            <v>6211#</v>
          </cell>
          <cell r="C420">
            <v>220</v>
          </cell>
          <cell r="G420">
            <v>0</v>
          </cell>
        </row>
        <row r="421">
          <cell r="A421" t="str">
            <v>6230#</v>
          </cell>
          <cell r="C421">
            <v>120</v>
          </cell>
          <cell r="G421">
            <v>18</v>
          </cell>
        </row>
        <row r="422">
          <cell r="A422" t="str">
            <v>6230#</v>
          </cell>
          <cell r="C422">
            <v>122</v>
          </cell>
          <cell r="G422">
            <v>0</v>
          </cell>
        </row>
        <row r="423">
          <cell r="A423" t="str">
            <v>6230#</v>
          </cell>
          <cell r="C423">
            <v>220</v>
          </cell>
          <cell r="G423">
            <v>6</v>
          </cell>
        </row>
        <row r="424">
          <cell r="A424" t="str">
            <v>6232#</v>
          </cell>
          <cell r="C424">
            <v>120</v>
          </cell>
          <cell r="G424">
            <v>2</v>
          </cell>
        </row>
        <row r="425">
          <cell r="A425" t="str">
            <v>6232#</v>
          </cell>
          <cell r="C425">
            <v>220</v>
          </cell>
          <cell r="G425">
            <v>0</v>
          </cell>
        </row>
        <row r="426">
          <cell r="A426">
            <v>3300</v>
          </cell>
          <cell r="C426">
            <v>140</v>
          </cell>
          <cell r="G426">
            <v>-181855.43</v>
          </cell>
        </row>
        <row r="427">
          <cell r="A427">
            <v>3300</v>
          </cell>
          <cell r="C427">
            <v>142</v>
          </cell>
          <cell r="G427">
            <v>-33052.080000000002</v>
          </cell>
        </row>
        <row r="428">
          <cell r="A428">
            <v>3300</v>
          </cell>
          <cell r="C428">
            <v>147</v>
          </cell>
          <cell r="G428">
            <v>0</v>
          </cell>
        </row>
        <row r="429">
          <cell r="A429">
            <v>3300</v>
          </cell>
          <cell r="C429">
            <v>150</v>
          </cell>
          <cell r="G429">
            <v>-4343.6899999999996</v>
          </cell>
        </row>
        <row r="430">
          <cell r="A430">
            <v>3300</v>
          </cell>
          <cell r="C430">
            <v>170</v>
          </cell>
          <cell r="G430">
            <v>0</v>
          </cell>
        </row>
        <row r="431">
          <cell r="A431">
            <v>3300</v>
          </cell>
          <cell r="C431">
            <v>240</v>
          </cell>
          <cell r="G431">
            <v>-98722.2</v>
          </cell>
        </row>
        <row r="432">
          <cell r="A432">
            <v>3300</v>
          </cell>
          <cell r="C432">
            <v>340</v>
          </cell>
          <cell r="G432">
            <v>-58298.9</v>
          </cell>
        </row>
        <row r="433">
          <cell r="A433">
            <v>3300</v>
          </cell>
          <cell r="C433">
            <v>440</v>
          </cell>
          <cell r="G433">
            <v>-37133.58</v>
          </cell>
        </row>
        <row r="434">
          <cell r="A434" t="str">
            <v>3300#</v>
          </cell>
          <cell r="C434">
            <v>140</v>
          </cell>
          <cell r="G434">
            <v>695</v>
          </cell>
        </row>
        <row r="435">
          <cell r="A435" t="str">
            <v>3300#</v>
          </cell>
          <cell r="C435">
            <v>142</v>
          </cell>
          <cell r="G435">
            <v>107</v>
          </cell>
        </row>
        <row r="436">
          <cell r="A436" t="str">
            <v>3300#</v>
          </cell>
          <cell r="C436">
            <v>147</v>
          </cell>
          <cell r="G436">
            <v>0</v>
          </cell>
        </row>
        <row r="437">
          <cell r="A437" t="str">
            <v>3300#</v>
          </cell>
          <cell r="C437">
            <v>150</v>
          </cell>
          <cell r="G437">
            <v>16</v>
          </cell>
        </row>
        <row r="438">
          <cell r="A438" t="str">
            <v>3300#</v>
          </cell>
          <cell r="C438">
            <v>170</v>
          </cell>
          <cell r="G438">
            <v>0</v>
          </cell>
        </row>
        <row r="439">
          <cell r="A439" t="str">
            <v>3300#</v>
          </cell>
          <cell r="C439">
            <v>240</v>
          </cell>
          <cell r="G439">
            <v>411</v>
          </cell>
        </row>
        <row r="440">
          <cell r="A440" t="str">
            <v>3300#</v>
          </cell>
          <cell r="C440">
            <v>340</v>
          </cell>
          <cell r="G440">
            <v>287</v>
          </cell>
        </row>
        <row r="441">
          <cell r="A441" t="str">
            <v>3300#</v>
          </cell>
          <cell r="C441">
            <v>440</v>
          </cell>
          <cell r="G441">
            <v>149</v>
          </cell>
        </row>
        <row r="442">
          <cell r="A442">
            <v>3301</v>
          </cell>
          <cell r="C442">
            <v>140</v>
          </cell>
          <cell r="G442">
            <v>-13173.94</v>
          </cell>
        </row>
        <row r="443">
          <cell r="A443">
            <v>3301</v>
          </cell>
          <cell r="C443">
            <v>142</v>
          </cell>
          <cell r="G443">
            <v>-17481.009999999998</v>
          </cell>
        </row>
        <row r="444">
          <cell r="A444">
            <v>3301</v>
          </cell>
          <cell r="C444">
            <v>147</v>
          </cell>
          <cell r="G444">
            <v>0</v>
          </cell>
        </row>
        <row r="445">
          <cell r="A445">
            <v>3301</v>
          </cell>
          <cell r="C445">
            <v>240</v>
          </cell>
          <cell r="G445">
            <v>-8183.4</v>
          </cell>
        </row>
        <row r="446">
          <cell r="A446">
            <v>3301</v>
          </cell>
          <cell r="C446">
            <v>340</v>
          </cell>
          <cell r="G446">
            <v>-4706.28</v>
          </cell>
        </row>
        <row r="447">
          <cell r="A447">
            <v>3301</v>
          </cell>
          <cell r="C447">
            <v>440</v>
          </cell>
          <cell r="G447">
            <v>-1932.36</v>
          </cell>
        </row>
        <row r="448">
          <cell r="A448" t="str">
            <v>3301#</v>
          </cell>
          <cell r="C448">
            <v>140</v>
          </cell>
          <cell r="G448">
            <v>108</v>
          </cell>
        </row>
        <row r="449">
          <cell r="A449" t="str">
            <v>3301#</v>
          </cell>
          <cell r="C449">
            <v>142</v>
          </cell>
          <cell r="G449">
            <v>93</v>
          </cell>
        </row>
        <row r="450">
          <cell r="A450" t="str">
            <v>3301#</v>
          </cell>
          <cell r="C450">
            <v>147</v>
          </cell>
          <cell r="G450">
            <v>0</v>
          </cell>
        </row>
        <row r="451">
          <cell r="A451" t="str">
            <v>3301#</v>
          </cell>
          <cell r="C451">
            <v>240</v>
          </cell>
          <cell r="G451">
            <v>70</v>
          </cell>
        </row>
        <row r="452">
          <cell r="A452" t="str">
            <v>3301#</v>
          </cell>
          <cell r="C452">
            <v>340</v>
          </cell>
          <cell r="G452">
            <v>35</v>
          </cell>
        </row>
        <row r="453">
          <cell r="A453" t="str">
            <v>3301#</v>
          </cell>
          <cell r="C453">
            <v>440</v>
          </cell>
          <cell r="G453">
            <v>20</v>
          </cell>
        </row>
        <row r="454">
          <cell r="A454">
            <v>3302</v>
          </cell>
          <cell r="C454">
            <v>140</v>
          </cell>
          <cell r="G454">
            <v>-5595.68</v>
          </cell>
        </row>
        <row r="455">
          <cell r="A455">
            <v>3302</v>
          </cell>
          <cell r="C455">
            <v>142</v>
          </cell>
          <cell r="G455">
            <v>-201.25</v>
          </cell>
        </row>
        <row r="456">
          <cell r="A456">
            <v>3302</v>
          </cell>
          <cell r="C456">
            <v>147</v>
          </cell>
          <cell r="G456">
            <v>0</v>
          </cell>
        </row>
        <row r="457">
          <cell r="A457">
            <v>3302</v>
          </cell>
          <cell r="C457">
            <v>240</v>
          </cell>
          <cell r="G457">
            <v>-928.98</v>
          </cell>
        </row>
        <row r="458">
          <cell r="A458">
            <v>3302</v>
          </cell>
          <cell r="C458">
            <v>340</v>
          </cell>
          <cell r="G458">
            <v>-1428.12</v>
          </cell>
        </row>
        <row r="459">
          <cell r="A459">
            <v>3302</v>
          </cell>
          <cell r="C459">
            <v>440</v>
          </cell>
          <cell r="G459">
            <v>-1102.44</v>
          </cell>
        </row>
        <row r="460">
          <cell r="A460" t="str">
            <v>3302#</v>
          </cell>
          <cell r="C460">
            <v>140</v>
          </cell>
          <cell r="G460">
            <v>98</v>
          </cell>
        </row>
        <row r="461">
          <cell r="A461" t="str">
            <v>3302#</v>
          </cell>
          <cell r="C461">
            <v>142</v>
          </cell>
          <cell r="G461">
            <v>4</v>
          </cell>
        </row>
        <row r="462">
          <cell r="A462" t="str">
            <v>3302#</v>
          </cell>
          <cell r="C462">
            <v>147</v>
          </cell>
          <cell r="G462">
            <v>0</v>
          </cell>
        </row>
        <row r="463">
          <cell r="A463" t="str">
            <v>3302#</v>
          </cell>
          <cell r="C463">
            <v>240</v>
          </cell>
          <cell r="G463">
            <v>18</v>
          </cell>
        </row>
        <row r="464">
          <cell r="A464" t="str">
            <v>3302#</v>
          </cell>
          <cell r="C464">
            <v>340</v>
          </cell>
          <cell r="G464">
            <v>25</v>
          </cell>
        </row>
        <row r="465">
          <cell r="A465" t="str">
            <v>3302#</v>
          </cell>
          <cell r="C465">
            <v>440</v>
          </cell>
          <cell r="G465">
            <v>19</v>
          </cell>
        </row>
        <row r="466">
          <cell r="A466">
            <v>3304</v>
          </cell>
          <cell r="C466">
            <v>140</v>
          </cell>
          <cell r="G466">
            <v>-1463.71</v>
          </cell>
        </row>
        <row r="467">
          <cell r="A467">
            <v>3304</v>
          </cell>
          <cell r="C467">
            <v>147</v>
          </cell>
          <cell r="G467">
            <v>0</v>
          </cell>
        </row>
        <row r="468">
          <cell r="A468">
            <v>3304</v>
          </cell>
          <cell r="C468">
            <v>240</v>
          </cell>
          <cell r="G468">
            <v>-371.91</v>
          </cell>
        </row>
        <row r="469">
          <cell r="A469">
            <v>3304</v>
          </cell>
          <cell r="C469">
            <v>340</v>
          </cell>
          <cell r="G469">
            <v>-215.32</v>
          </cell>
        </row>
        <row r="470">
          <cell r="A470">
            <v>3304</v>
          </cell>
          <cell r="C470">
            <v>440</v>
          </cell>
          <cell r="G470">
            <v>203.72</v>
          </cell>
        </row>
        <row r="471">
          <cell r="A471" t="str">
            <v>3304#</v>
          </cell>
          <cell r="C471">
            <v>140</v>
          </cell>
          <cell r="G471">
            <v>18</v>
          </cell>
        </row>
        <row r="472">
          <cell r="A472" t="str">
            <v>3304#</v>
          </cell>
          <cell r="C472">
            <v>147</v>
          </cell>
          <cell r="G472">
            <v>0</v>
          </cell>
        </row>
        <row r="473">
          <cell r="A473" t="str">
            <v>3304#</v>
          </cell>
          <cell r="C473">
            <v>240</v>
          </cell>
          <cell r="G473">
            <v>11</v>
          </cell>
        </row>
        <row r="474">
          <cell r="A474" t="str">
            <v>3304#</v>
          </cell>
          <cell r="C474">
            <v>340</v>
          </cell>
          <cell r="G474">
            <v>2</v>
          </cell>
        </row>
        <row r="475">
          <cell r="A475" t="str">
            <v>3304#</v>
          </cell>
          <cell r="C475">
            <v>440</v>
          </cell>
          <cell r="G475">
            <v>-7</v>
          </cell>
        </row>
        <row r="476">
          <cell r="A476" t="str">
            <v>3305#</v>
          </cell>
          <cell r="C476">
            <v>140</v>
          </cell>
          <cell r="G476">
            <v>-28</v>
          </cell>
        </row>
        <row r="477">
          <cell r="A477" t="str">
            <v>3305#</v>
          </cell>
          <cell r="C477">
            <v>240</v>
          </cell>
          <cell r="G477">
            <v>-18</v>
          </cell>
        </row>
        <row r="478">
          <cell r="A478" t="str">
            <v>3305#</v>
          </cell>
          <cell r="C478">
            <v>340</v>
          </cell>
          <cell r="G478">
            <v>-12</v>
          </cell>
        </row>
        <row r="479">
          <cell r="A479" t="str">
            <v>3305#</v>
          </cell>
          <cell r="C479">
            <v>440</v>
          </cell>
          <cell r="G479">
            <v>-6</v>
          </cell>
        </row>
        <row r="480">
          <cell r="A480">
            <v>3312</v>
          </cell>
          <cell r="C480">
            <v>140</v>
          </cell>
          <cell r="G480">
            <v>-657.89</v>
          </cell>
        </row>
        <row r="481">
          <cell r="A481">
            <v>3312</v>
          </cell>
          <cell r="C481">
            <v>142</v>
          </cell>
          <cell r="G481">
            <v>-52.17</v>
          </cell>
        </row>
        <row r="482">
          <cell r="A482">
            <v>3312</v>
          </cell>
          <cell r="C482">
            <v>147</v>
          </cell>
          <cell r="G482">
            <v>0</v>
          </cell>
        </row>
        <row r="483">
          <cell r="A483">
            <v>3312</v>
          </cell>
          <cell r="C483">
            <v>240</v>
          </cell>
          <cell r="G483">
            <v>-580.74</v>
          </cell>
        </row>
        <row r="484">
          <cell r="A484">
            <v>3312</v>
          </cell>
          <cell r="C484">
            <v>340</v>
          </cell>
          <cell r="G484">
            <v>-2037.73</v>
          </cell>
        </row>
        <row r="485">
          <cell r="A485">
            <v>3312</v>
          </cell>
          <cell r="C485">
            <v>440</v>
          </cell>
          <cell r="G485">
            <v>-4253.41</v>
          </cell>
        </row>
        <row r="486">
          <cell r="A486" t="str">
            <v>3312#</v>
          </cell>
          <cell r="C486">
            <v>140</v>
          </cell>
          <cell r="G486">
            <v>5</v>
          </cell>
        </row>
        <row r="487">
          <cell r="A487" t="str">
            <v>3312#</v>
          </cell>
          <cell r="C487">
            <v>142</v>
          </cell>
          <cell r="G487">
            <v>1</v>
          </cell>
        </row>
        <row r="488">
          <cell r="A488" t="str">
            <v>3312#</v>
          </cell>
          <cell r="C488">
            <v>147</v>
          </cell>
          <cell r="G488">
            <v>0</v>
          </cell>
        </row>
        <row r="489">
          <cell r="A489" t="str">
            <v>3312#</v>
          </cell>
          <cell r="C489">
            <v>340</v>
          </cell>
          <cell r="G489">
            <v>15</v>
          </cell>
        </row>
        <row r="490">
          <cell r="A490" t="str">
            <v>3312#</v>
          </cell>
          <cell r="C490">
            <v>440</v>
          </cell>
          <cell r="G490">
            <v>20</v>
          </cell>
        </row>
        <row r="491">
          <cell r="A491">
            <v>3320</v>
          </cell>
          <cell r="C491">
            <v>140</v>
          </cell>
          <cell r="G491">
            <v>-12456.19</v>
          </cell>
        </row>
        <row r="492">
          <cell r="A492">
            <v>3320</v>
          </cell>
          <cell r="C492">
            <v>142</v>
          </cell>
          <cell r="G492">
            <v>-6411.9</v>
          </cell>
        </row>
        <row r="493">
          <cell r="A493">
            <v>3320</v>
          </cell>
          <cell r="C493">
            <v>147</v>
          </cell>
          <cell r="G493">
            <v>0</v>
          </cell>
        </row>
        <row r="494">
          <cell r="A494">
            <v>3320</v>
          </cell>
          <cell r="C494">
            <v>240</v>
          </cell>
          <cell r="G494">
            <v>-10442.89</v>
          </cell>
        </row>
        <row r="495">
          <cell r="A495">
            <v>3320</v>
          </cell>
          <cell r="C495">
            <v>340</v>
          </cell>
          <cell r="G495">
            <v>-4588.95</v>
          </cell>
        </row>
        <row r="496">
          <cell r="A496">
            <v>3320</v>
          </cell>
          <cell r="C496">
            <v>440</v>
          </cell>
          <cell r="G496">
            <v>-4330.5600000000004</v>
          </cell>
        </row>
        <row r="497">
          <cell r="A497" t="str">
            <v>3320#</v>
          </cell>
          <cell r="C497">
            <v>140</v>
          </cell>
          <cell r="G497">
            <v>80</v>
          </cell>
        </row>
        <row r="498">
          <cell r="A498" t="str">
            <v>3320#</v>
          </cell>
          <cell r="C498">
            <v>142</v>
          </cell>
          <cell r="G498">
            <v>31</v>
          </cell>
        </row>
        <row r="499">
          <cell r="A499" t="str">
            <v>3320#</v>
          </cell>
          <cell r="C499">
            <v>147</v>
          </cell>
          <cell r="G499">
            <v>0</v>
          </cell>
        </row>
        <row r="500">
          <cell r="A500" t="str">
            <v>3320#</v>
          </cell>
          <cell r="C500">
            <v>240</v>
          </cell>
          <cell r="G500">
            <v>55</v>
          </cell>
        </row>
        <row r="501">
          <cell r="A501" t="str">
            <v>3320#</v>
          </cell>
          <cell r="C501">
            <v>340</v>
          </cell>
          <cell r="G501">
            <v>31</v>
          </cell>
        </row>
        <row r="502">
          <cell r="A502" t="str">
            <v>3320#</v>
          </cell>
          <cell r="C502">
            <v>440</v>
          </cell>
          <cell r="G502">
            <v>34</v>
          </cell>
        </row>
        <row r="503">
          <cell r="A503">
            <v>3340</v>
          </cell>
          <cell r="C503">
            <v>140</v>
          </cell>
          <cell r="G503">
            <v>-36601.730000000003</v>
          </cell>
        </row>
        <row r="504">
          <cell r="A504">
            <v>3340</v>
          </cell>
          <cell r="C504">
            <v>142</v>
          </cell>
          <cell r="G504">
            <v>-23573.79</v>
          </cell>
        </row>
        <row r="505">
          <cell r="A505">
            <v>3340</v>
          </cell>
          <cell r="C505">
            <v>147</v>
          </cell>
          <cell r="G505">
            <v>0</v>
          </cell>
        </row>
        <row r="506">
          <cell r="A506">
            <v>3340</v>
          </cell>
          <cell r="C506">
            <v>150</v>
          </cell>
          <cell r="G506">
            <v>-23235.919999999998</v>
          </cell>
        </row>
        <row r="507">
          <cell r="A507">
            <v>3340</v>
          </cell>
          <cell r="C507">
            <v>240</v>
          </cell>
          <cell r="G507">
            <v>-21264.04</v>
          </cell>
        </row>
        <row r="508">
          <cell r="A508">
            <v>3340</v>
          </cell>
          <cell r="C508">
            <v>340</v>
          </cell>
          <cell r="G508">
            <v>-9661.99</v>
          </cell>
        </row>
        <row r="509">
          <cell r="A509">
            <v>3340</v>
          </cell>
          <cell r="C509">
            <v>440</v>
          </cell>
          <cell r="G509">
            <v>-59588.35</v>
          </cell>
        </row>
        <row r="510">
          <cell r="A510" t="str">
            <v>3340#</v>
          </cell>
          <cell r="C510">
            <v>140</v>
          </cell>
          <cell r="G510">
            <v>219</v>
          </cell>
        </row>
        <row r="511">
          <cell r="A511" t="str">
            <v>3340#</v>
          </cell>
          <cell r="C511">
            <v>142</v>
          </cell>
          <cell r="G511">
            <v>88</v>
          </cell>
        </row>
        <row r="512">
          <cell r="A512" t="str">
            <v>3340#</v>
          </cell>
          <cell r="C512">
            <v>147</v>
          </cell>
          <cell r="G512">
            <v>0</v>
          </cell>
        </row>
        <row r="513">
          <cell r="A513" t="str">
            <v>3340#</v>
          </cell>
          <cell r="C513">
            <v>150</v>
          </cell>
          <cell r="G513">
            <v>15</v>
          </cell>
        </row>
        <row r="514">
          <cell r="A514" t="str">
            <v>3340#</v>
          </cell>
          <cell r="C514">
            <v>240</v>
          </cell>
          <cell r="G514">
            <v>163</v>
          </cell>
        </row>
        <row r="515">
          <cell r="A515" t="str">
            <v>3340#</v>
          </cell>
          <cell r="C515">
            <v>340</v>
          </cell>
          <cell r="G515">
            <v>61</v>
          </cell>
        </row>
        <row r="516">
          <cell r="A516" t="str">
            <v>3340#</v>
          </cell>
          <cell r="C516">
            <v>440</v>
          </cell>
          <cell r="G516">
            <v>317</v>
          </cell>
        </row>
        <row r="517">
          <cell r="A517">
            <v>3390</v>
          </cell>
          <cell r="C517">
            <v>140</v>
          </cell>
          <cell r="G517">
            <v>-58121.82</v>
          </cell>
        </row>
        <row r="518">
          <cell r="A518">
            <v>3390</v>
          </cell>
          <cell r="C518">
            <v>142</v>
          </cell>
          <cell r="G518">
            <v>-17769.87</v>
          </cell>
        </row>
        <row r="519">
          <cell r="A519">
            <v>3390</v>
          </cell>
          <cell r="C519">
            <v>147</v>
          </cell>
          <cell r="G519">
            <v>0</v>
          </cell>
        </row>
        <row r="520">
          <cell r="A520">
            <v>3390</v>
          </cell>
          <cell r="C520">
            <v>240</v>
          </cell>
          <cell r="G520">
            <v>-8668.77</v>
          </cell>
        </row>
        <row r="521">
          <cell r="A521">
            <v>3390</v>
          </cell>
          <cell r="C521">
            <v>340</v>
          </cell>
          <cell r="G521">
            <v>-19808.419999999998</v>
          </cell>
        </row>
        <row r="522">
          <cell r="A522">
            <v>3390</v>
          </cell>
          <cell r="C522">
            <v>440</v>
          </cell>
          <cell r="G522">
            <v>-5827.12</v>
          </cell>
        </row>
        <row r="523">
          <cell r="A523" t="str">
            <v>3390#</v>
          </cell>
          <cell r="C523">
            <v>140</v>
          </cell>
          <cell r="G523">
            <v>138</v>
          </cell>
        </row>
        <row r="524">
          <cell r="A524" t="str">
            <v>3390#</v>
          </cell>
          <cell r="C524">
            <v>142</v>
          </cell>
          <cell r="G524">
            <v>34</v>
          </cell>
        </row>
        <row r="525">
          <cell r="A525" t="str">
            <v>3390#</v>
          </cell>
          <cell r="C525">
            <v>147</v>
          </cell>
          <cell r="G525">
            <v>0</v>
          </cell>
        </row>
        <row r="526">
          <cell r="A526" t="str">
            <v>3390#</v>
          </cell>
          <cell r="C526">
            <v>240</v>
          </cell>
          <cell r="G526">
            <v>56</v>
          </cell>
        </row>
        <row r="527">
          <cell r="A527" t="str">
            <v>3390#</v>
          </cell>
          <cell r="C527">
            <v>340</v>
          </cell>
          <cell r="G527">
            <v>49</v>
          </cell>
        </row>
        <row r="528">
          <cell r="A528" t="str">
            <v>3390#</v>
          </cell>
          <cell r="C528">
            <v>440</v>
          </cell>
          <cell r="G528">
            <v>15</v>
          </cell>
        </row>
        <row r="529">
          <cell r="A529">
            <v>3400</v>
          </cell>
          <cell r="C529">
            <v>140</v>
          </cell>
          <cell r="G529">
            <v>-71592.12</v>
          </cell>
        </row>
        <row r="530">
          <cell r="A530">
            <v>3400</v>
          </cell>
          <cell r="C530">
            <v>142</v>
          </cell>
          <cell r="G530">
            <v>-21329.66</v>
          </cell>
        </row>
        <row r="531">
          <cell r="A531">
            <v>3400</v>
          </cell>
          <cell r="C531">
            <v>147</v>
          </cell>
          <cell r="G531">
            <v>0</v>
          </cell>
        </row>
        <row r="532">
          <cell r="A532">
            <v>3400</v>
          </cell>
          <cell r="C532">
            <v>240</v>
          </cell>
          <cell r="G532">
            <v>-46270.400000000001</v>
          </cell>
        </row>
        <row r="533">
          <cell r="A533">
            <v>3400</v>
          </cell>
          <cell r="C533">
            <v>340</v>
          </cell>
          <cell r="G533">
            <v>-22983.53</v>
          </cell>
        </row>
        <row r="534">
          <cell r="A534">
            <v>3400</v>
          </cell>
          <cell r="C534">
            <v>440</v>
          </cell>
          <cell r="G534">
            <v>-16329.05</v>
          </cell>
        </row>
        <row r="535">
          <cell r="A535" t="str">
            <v>3400#</v>
          </cell>
          <cell r="C535">
            <v>140</v>
          </cell>
          <cell r="G535">
            <v>591</v>
          </cell>
        </row>
        <row r="536">
          <cell r="A536" t="str">
            <v>3400#</v>
          </cell>
          <cell r="C536">
            <v>142</v>
          </cell>
          <cell r="G536">
            <v>161</v>
          </cell>
        </row>
        <row r="537">
          <cell r="A537" t="str">
            <v>3400#</v>
          </cell>
          <cell r="C537">
            <v>147</v>
          </cell>
          <cell r="G537">
            <v>0</v>
          </cell>
        </row>
        <row r="538">
          <cell r="A538" t="str">
            <v>3400#</v>
          </cell>
          <cell r="C538">
            <v>240</v>
          </cell>
          <cell r="G538">
            <v>323</v>
          </cell>
        </row>
        <row r="539">
          <cell r="A539" t="str">
            <v>3400#</v>
          </cell>
          <cell r="C539">
            <v>340</v>
          </cell>
          <cell r="G539">
            <v>213</v>
          </cell>
        </row>
        <row r="540">
          <cell r="A540" t="str">
            <v>3400#</v>
          </cell>
          <cell r="C540">
            <v>440</v>
          </cell>
          <cell r="G540">
            <v>128</v>
          </cell>
        </row>
        <row r="541">
          <cell r="A541">
            <v>3410</v>
          </cell>
          <cell r="C541">
            <v>140</v>
          </cell>
          <cell r="G541">
            <v>-5006.6499999999996</v>
          </cell>
        </row>
        <row r="542">
          <cell r="A542">
            <v>3410</v>
          </cell>
          <cell r="C542">
            <v>142</v>
          </cell>
          <cell r="G542">
            <v>-405.57</v>
          </cell>
        </row>
        <row r="543">
          <cell r="A543">
            <v>3410</v>
          </cell>
          <cell r="C543">
            <v>147</v>
          </cell>
          <cell r="G543">
            <v>0</v>
          </cell>
        </row>
        <row r="544">
          <cell r="A544">
            <v>3410</v>
          </cell>
          <cell r="C544">
            <v>440</v>
          </cell>
          <cell r="G544">
            <v>-1171.9000000000001</v>
          </cell>
        </row>
        <row r="545">
          <cell r="A545" t="str">
            <v>3410#</v>
          </cell>
          <cell r="C545">
            <v>140</v>
          </cell>
          <cell r="G545">
            <v>251</v>
          </cell>
        </row>
        <row r="546">
          <cell r="A546" t="str">
            <v>3410#</v>
          </cell>
          <cell r="C546">
            <v>142</v>
          </cell>
          <cell r="G546">
            <v>2</v>
          </cell>
        </row>
        <row r="547">
          <cell r="A547" t="str">
            <v>3410#</v>
          </cell>
          <cell r="C547">
            <v>147</v>
          </cell>
          <cell r="G547">
            <v>0</v>
          </cell>
        </row>
        <row r="548">
          <cell r="A548" t="str">
            <v>3410#</v>
          </cell>
          <cell r="C548">
            <v>440</v>
          </cell>
          <cell r="G548">
            <v>114</v>
          </cell>
        </row>
        <row r="549">
          <cell r="A549">
            <v>3430</v>
          </cell>
          <cell r="C549">
            <v>140</v>
          </cell>
          <cell r="G549">
            <v>19.600000000000001</v>
          </cell>
        </row>
        <row r="550">
          <cell r="A550">
            <v>3430</v>
          </cell>
          <cell r="C550">
            <v>142</v>
          </cell>
          <cell r="G550">
            <v>-1817.13</v>
          </cell>
        </row>
        <row r="551">
          <cell r="A551">
            <v>3430</v>
          </cell>
          <cell r="C551">
            <v>147</v>
          </cell>
          <cell r="G551">
            <v>0</v>
          </cell>
        </row>
        <row r="552">
          <cell r="A552">
            <v>3430</v>
          </cell>
          <cell r="C552">
            <v>240</v>
          </cell>
          <cell r="G552">
            <v>-4267.45</v>
          </cell>
        </row>
        <row r="553">
          <cell r="A553">
            <v>3430</v>
          </cell>
          <cell r="C553">
            <v>340</v>
          </cell>
          <cell r="G553">
            <v>-2310.19</v>
          </cell>
        </row>
        <row r="554">
          <cell r="A554">
            <v>3430</v>
          </cell>
          <cell r="C554">
            <v>440</v>
          </cell>
          <cell r="G554">
            <v>-680.23</v>
          </cell>
        </row>
        <row r="555">
          <cell r="A555" t="str">
            <v>3430#</v>
          </cell>
          <cell r="C555">
            <v>140</v>
          </cell>
          <cell r="G555">
            <v>30</v>
          </cell>
        </row>
        <row r="556">
          <cell r="A556" t="str">
            <v>3430#</v>
          </cell>
          <cell r="C556">
            <v>142</v>
          </cell>
          <cell r="G556">
            <v>133</v>
          </cell>
        </row>
        <row r="557">
          <cell r="A557" t="str">
            <v>3430#</v>
          </cell>
          <cell r="C557">
            <v>147</v>
          </cell>
          <cell r="G557">
            <v>0</v>
          </cell>
        </row>
        <row r="558">
          <cell r="A558" t="str">
            <v>3430#</v>
          </cell>
          <cell r="C558">
            <v>240</v>
          </cell>
          <cell r="G558">
            <v>94</v>
          </cell>
        </row>
        <row r="559">
          <cell r="A559" t="str">
            <v>3430#</v>
          </cell>
          <cell r="C559">
            <v>340</v>
          </cell>
          <cell r="G559">
            <v>22</v>
          </cell>
        </row>
        <row r="560">
          <cell r="A560" t="str">
            <v>3430#</v>
          </cell>
          <cell r="C560">
            <v>440</v>
          </cell>
          <cell r="G560">
            <v>87</v>
          </cell>
        </row>
        <row r="561">
          <cell r="A561">
            <v>3160</v>
          </cell>
          <cell r="C561">
            <v>130</v>
          </cell>
          <cell r="G561">
            <v>0</v>
          </cell>
        </row>
        <row r="562">
          <cell r="A562">
            <v>3160</v>
          </cell>
          <cell r="C562">
            <v>230</v>
          </cell>
          <cell r="G562">
            <v>0</v>
          </cell>
        </row>
        <row r="563">
          <cell r="A563">
            <v>3160</v>
          </cell>
          <cell r="C563">
            <v>330</v>
          </cell>
          <cell r="G563">
            <v>0</v>
          </cell>
        </row>
        <row r="564">
          <cell r="A564">
            <v>3465</v>
          </cell>
          <cell r="C564">
            <v>130</v>
          </cell>
          <cell r="G564">
            <v>-88846.17</v>
          </cell>
        </row>
        <row r="565">
          <cell r="A565">
            <v>3465</v>
          </cell>
          <cell r="C565">
            <v>230</v>
          </cell>
          <cell r="G565">
            <v>-133720.39000000001</v>
          </cell>
        </row>
        <row r="566">
          <cell r="A566">
            <v>3465</v>
          </cell>
          <cell r="C566">
            <v>330</v>
          </cell>
          <cell r="G566">
            <v>-66433.02</v>
          </cell>
        </row>
        <row r="567">
          <cell r="A567">
            <v>3465</v>
          </cell>
          <cell r="C567">
            <v>430</v>
          </cell>
          <cell r="G567">
            <v>-25825.5</v>
          </cell>
        </row>
        <row r="568">
          <cell r="A568">
            <v>3465</v>
          </cell>
          <cell r="C568">
            <v>935</v>
          </cell>
          <cell r="G568">
            <v>-118965.89</v>
          </cell>
        </row>
        <row r="569">
          <cell r="A569">
            <v>3465</v>
          </cell>
          <cell r="C569">
            <v>936</v>
          </cell>
          <cell r="G569">
            <v>-76880.66</v>
          </cell>
        </row>
        <row r="570">
          <cell r="A570">
            <v>3466</v>
          </cell>
          <cell r="C570">
            <v>130</v>
          </cell>
          <cell r="G570">
            <v>-317186.03000000003</v>
          </cell>
        </row>
        <row r="571">
          <cell r="A571">
            <v>3466</v>
          </cell>
          <cell r="C571">
            <v>230</v>
          </cell>
          <cell r="G571">
            <v>-144019.96</v>
          </cell>
        </row>
        <row r="572">
          <cell r="A572">
            <v>3466</v>
          </cell>
          <cell r="C572">
            <v>330</v>
          </cell>
          <cell r="G572">
            <v>-29904.12</v>
          </cell>
        </row>
        <row r="573">
          <cell r="A573">
            <v>3466</v>
          </cell>
          <cell r="C573">
            <v>430</v>
          </cell>
          <cell r="G573">
            <v>-446.69</v>
          </cell>
        </row>
        <row r="574">
          <cell r="A574">
            <v>3466</v>
          </cell>
          <cell r="C574">
            <v>935</v>
          </cell>
          <cell r="G574">
            <v>-4735.6400000000003</v>
          </cell>
        </row>
        <row r="575">
          <cell r="A575">
            <v>3466</v>
          </cell>
          <cell r="C575">
            <v>936</v>
          </cell>
          <cell r="G575">
            <v>-2997</v>
          </cell>
        </row>
        <row r="576">
          <cell r="A576">
            <v>3467</v>
          </cell>
          <cell r="C576">
            <v>130</v>
          </cell>
          <cell r="G576">
            <v>-61711.68</v>
          </cell>
        </row>
        <row r="577">
          <cell r="A577">
            <v>3467</v>
          </cell>
          <cell r="C577">
            <v>230</v>
          </cell>
          <cell r="G577">
            <v>-9304.8799999999992</v>
          </cell>
        </row>
        <row r="578">
          <cell r="A578">
            <v>3467</v>
          </cell>
          <cell r="C578">
            <v>330</v>
          </cell>
          <cell r="G578">
            <v>0</v>
          </cell>
        </row>
        <row r="579">
          <cell r="A579">
            <v>3467</v>
          </cell>
          <cell r="C579">
            <v>935</v>
          </cell>
          <cell r="G579">
            <v>-11846</v>
          </cell>
        </row>
        <row r="580">
          <cell r="A580">
            <v>3467</v>
          </cell>
          <cell r="C580">
            <v>936</v>
          </cell>
          <cell r="G580">
            <v>-1714.54</v>
          </cell>
        </row>
        <row r="581">
          <cell r="A581">
            <v>3468</v>
          </cell>
          <cell r="C581">
            <v>130</v>
          </cell>
          <cell r="G581">
            <v>-68449.320000000007</v>
          </cell>
        </row>
        <row r="582">
          <cell r="A582">
            <v>3468</v>
          </cell>
          <cell r="C582">
            <v>230</v>
          </cell>
          <cell r="G582">
            <v>-35102.85</v>
          </cell>
        </row>
        <row r="583">
          <cell r="A583">
            <v>3468</v>
          </cell>
          <cell r="C583">
            <v>330</v>
          </cell>
          <cell r="G583">
            <v>-88</v>
          </cell>
        </row>
        <row r="584">
          <cell r="A584">
            <v>3468</v>
          </cell>
          <cell r="C584">
            <v>430</v>
          </cell>
          <cell r="G584">
            <v>-1735.9</v>
          </cell>
        </row>
        <row r="585">
          <cell r="A585">
            <v>3475</v>
          </cell>
          <cell r="C585">
            <v>130</v>
          </cell>
          <cell r="G585">
            <v>-103205.44</v>
          </cell>
        </row>
        <row r="586">
          <cell r="A586">
            <v>3475</v>
          </cell>
          <cell r="C586">
            <v>132</v>
          </cell>
          <cell r="G586">
            <v>-11398</v>
          </cell>
        </row>
        <row r="587">
          <cell r="A587">
            <v>3475</v>
          </cell>
          <cell r="C587">
            <v>230</v>
          </cell>
          <cell r="G587">
            <v>-42372.36</v>
          </cell>
        </row>
        <row r="588">
          <cell r="A588">
            <v>3475</v>
          </cell>
          <cell r="C588">
            <v>330</v>
          </cell>
          <cell r="G588">
            <v>-24114.36</v>
          </cell>
        </row>
        <row r="589">
          <cell r="A589">
            <v>3475</v>
          </cell>
          <cell r="C589">
            <v>430</v>
          </cell>
          <cell r="G589">
            <v>-24416.62</v>
          </cell>
        </row>
        <row r="590">
          <cell r="A590">
            <v>3480</v>
          </cell>
          <cell r="C590">
            <v>130</v>
          </cell>
          <cell r="G590">
            <v>-14425.37</v>
          </cell>
        </row>
        <row r="591">
          <cell r="A591">
            <v>3480</v>
          </cell>
          <cell r="C591">
            <v>230</v>
          </cell>
          <cell r="G591">
            <v>-7519.43</v>
          </cell>
        </row>
        <row r="592">
          <cell r="A592">
            <v>3480</v>
          </cell>
          <cell r="C592">
            <v>330</v>
          </cell>
          <cell r="G592">
            <v>-8116.47</v>
          </cell>
        </row>
        <row r="593">
          <cell r="A593">
            <v>3480</v>
          </cell>
          <cell r="C593">
            <v>430</v>
          </cell>
          <cell r="G593">
            <v>-1261.58</v>
          </cell>
        </row>
        <row r="594">
          <cell r="A594">
            <v>3481</v>
          </cell>
          <cell r="C594">
            <v>130</v>
          </cell>
          <cell r="G594">
            <v>-488.17</v>
          </cell>
        </row>
        <row r="595">
          <cell r="A595">
            <v>3481</v>
          </cell>
          <cell r="C595">
            <v>230</v>
          </cell>
          <cell r="G595">
            <v>-528.79999999999995</v>
          </cell>
        </row>
        <row r="596">
          <cell r="A596">
            <v>3481</v>
          </cell>
          <cell r="C596">
            <v>330</v>
          </cell>
          <cell r="G596">
            <v>-984.95</v>
          </cell>
        </row>
        <row r="597">
          <cell r="A597">
            <v>3481</v>
          </cell>
          <cell r="C597">
            <v>430</v>
          </cell>
          <cell r="G597">
            <v>0</v>
          </cell>
        </row>
        <row r="598">
          <cell r="A598">
            <v>3482</v>
          </cell>
          <cell r="C598">
            <v>130</v>
          </cell>
          <cell r="G598">
            <v>-4727.0200000000004</v>
          </cell>
        </row>
        <row r="599">
          <cell r="A599">
            <v>3482</v>
          </cell>
          <cell r="C599">
            <v>230</v>
          </cell>
          <cell r="G599">
            <v>-519.02</v>
          </cell>
        </row>
        <row r="600">
          <cell r="A600">
            <v>3482</v>
          </cell>
          <cell r="C600">
            <v>330</v>
          </cell>
          <cell r="G600">
            <v>-3915.03</v>
          </cell>
        </row>
        <row r="601">
          <cell r="A601">
            <v>3482</v>
          </cell>
          <cell r="C601">
            <v>430</v>
          </cell>
          <cell r="G601">
            <v>-4849.58</v>
          </cell>
        </row>
        <row r="602">
          <cell r="A602">
            <v>3495</v>
          </cell>
          <cell r="C602">
            <v>130</v>
          </cell>
          <cell r="G602">
            <v>0</v>
          </cell>
        </row>
        <row r="603">
          <cell r="A603">
            <v>3500</v>
          </cell>
          <cell r="C603">
            <v>130</v>
          </cell>
          <cell r="G603">
            <v>-36534.76</v>
          </cell>
        </row>
        <row r="604">
          <cell r="A604">
            <v>3500</v>
          </cell>
          <cell r="C604">
            <v>132</v>
          </cell>
          <cell r="G604">
            <v>-4059</v>
          </cell>
        </row>
        <row r="605">
          <cell r="A605">
            <v>3500</v>
          </cell>
          <cell r="C605">
            <v>230</v>
          </cell>
          <cell r="G605">
            <v>-20760.3</v>
          </cell>
        </row>
        <row r="606">
          <cell r="A606">
            <v>3500</v>
          </cell>
          <cell r="C606">
            <v>330</v>
          </cell>
          <cell r="G606">
            <v>-7573.72</v>
          </cell>
        </row>
        <row r="607">
          <cell r="A607">
            <v>3500</v>
          </cell>
          <cell r="C607">
            <v>430</v>
          </cell>
          <cell r="G607">
            <v>-3117.44</v>
          </cell>
        </row>
        <row r="608">
          <cell r="A608">
            <v>3505</v>
          </cell>
          <cell r="C608">
            <v>130</v>
          </cell>
          <cell r="G608">
            <v>-33046.11</v>
          </cell>
        </row>
        <row r="609">
          <cell r="A609">
            <v>3505</v>
          </cell>
          <cell r="C609">
            <v>132</v>
          </cell>
          <cell r="G609">
            <v>-3672</v>
          </cell>
        </row>
        <row r="610">
          <cell r="A610">
            <v>3505</v>
          </cell>
          <cell r="C610">
            <v>230</v>
          </cell>
          <cell r="G610">
            <v>-9078.6200000000008</v>
          </cell>
        </row>
        <row r="611">
          <cell r="A611">
            <v>3505</v>
          </cell>
          <cell r="C611">
            <v>330</v>
          </cell>
          <cell r="G611">
            <v>-4538.1400000000003</v>
          </cell>
        </row>
        <row r="612">
          <cell r="A612">
            <v>3505</v>
          </cell>
          <cell r="C612">
            <v>430</v>
          </cell>
          <cell r="G612">
            <v>-165861.78</v>
          </cell>
        </row>
        <row r="613">
          <cell r="A613">
            <v>3505</v>
          </cell>
          <cell r="C613">
            <v>935</v>
          </cell>
          <cell r="G613">
            <v>-7833.91</v>
          </cell>
        </row>
        <row r="614">
          <cell r="A614">
            <v>3505</v>
          </cell>
          <cell r="C614">
            <v>936</v>
          </cell>
          <cell r="G614">
            <v>0</v>
          </cell>
        </row>
        <row r="615">
          <cell r="A615">
            <v>3510</v>
          </cell>
          <cell r="C615">
            <v>130</v>
          </cell>
          <cell r="G615">
            <v>0</v>
          </cell>
        </row>
        <row r="616">
          <cell r="A616">
            <v>3510</v>
          </cell>
          <cell r="C616">
            <v>430</v>
          </cell>
          <cell r="G616">
            <v>-630</v>
          </cell>
        </row>
        <row r="617">
          <cell r="A617">
            <v>4290</v>
          </cell>
          <cell r="C617">
            <v>100</v>
          </cell>
          <cell r="G617">
            <v>0</v>
          </cell>
        </row>
        <row r="618">
          <cell r="A618" t="str">
            <v>4076R</v>
          </cell>
          <cell r="C618">
            <v>100</v>
          </cell>
          <cell r="G618">
            <v>1908.21</v>
          </cell>
        </row>
        <row r="619">
          <cell r="A619" t="str">
            <v>4076R</v>
          </cell>
          <cell r="C619">
            <v>110</v>
          </cell>
          <cell r="G619">
            <v>0</v>
          </cell>
        </row>
        <row r="620">
          <cell r="A620" t="str">
            <v>4076R</v>
          </cell>
          <cell r="C620">
            <v>200</v>
          </cell>
          <cell r="G620">
            <v>37779.269999999997</v>
          </cell>
        </row>
        <row r="621">
          <cell r="A621" t="str">
            <v>4076RR</v>
          </cell>
          <cell r="C621">
            <v>110</v>
          </cell>
          <cell r="G621">
            <v>0</v>
          </cell>
        </row>
        <row r="622">
          <cell r="A622" t="str">
            <v>4082r</v>
          </cell>
          <cell r="C622">
            <v>112</v>
          </cell>
          <cell r="G622">
            <v>214886.59</v>
          </cell>
        </row>
        <row r="623">
          <cell r="A623" t="str">
            <v>4090R</v>
          </cell>
          <cell r="C623">
            <v>100</v>
          </cell>
          <cell r="G623">
            <v>85627.25</v>
          </cell>
        </row>
        <row r="624">
          <cell r="A624" t="str">
            <v>4090R</v>
          </cell>
          <cell r="C624">
            <v>110</v>
          </cell>
          <cell r="G624">
            <v>-1408.55</v>
          </cell>
        </row>
        <row r="625">
          <cell r="A625" t="str">
            <v>4090R</v>
          </cell>
          <cell r="C625">
            <v>200</v>
          </cell>
          <cell r="G625">
            <v>34569.129999999997</v>
          </cell>
        </row>
        <row r="626">
          <cell r="A626" t="str">
            <v>4090R</v>
          </cell>
          <cell r="C626">
            <v>210</v>
          </cell>
          <cell r="G626">
            <v>106572.35</v>
          </cell>
        </row>
        <row r="627">
          <cell r="A627" t="str">
            <v>4090RR</v>
          </cell>
          <cell r="C627">
            <v>110</v>
          </cell>
          <cell r="G627">
            <v>-1220.3599999999999</v>
          </cell>
        </row>
        <row r="628">
          <cell r="A628" t="str">
            <v>4095R</v>
          </cell>
          <cell r="C628">
            <v>100</v>
          </cell>
          <cell r="G628">
            <v>70221.67</v>
          </cell>
        </row>
        <row r="629">
          <cell r="A629" t="str">
            <v>4095R</v>
          </cell>
          <cell r="C629">
            <v>110</v>
          </cell>
          <cell r="G629">
            <v>55228.87</v>
          </cell>
        </row>
        <row r="630">
          <cell r="A630" t="str">
            <v>4095R</v>
          </cell>
          <cell r="C630">
            <v>200</v>
          </cell>
          <cell r="G630">
            <v>11799.98</v>
          </cell>
        </row>
        <row r="631">
          <cell r="A631" t="str">
            <v>4095R</v>
          </cell>
          <cell r="C631">
            <v>210</v>
          </cell>
          <cell r="G631">
            <v>51338.42</v>
          </cell>
        </row>
        <row r="632">
          <cell r="A632" t="str">
            <v>4095RR</v>
          </cell>
          <cell r="C632">
            <v>110</v>
          </cell>
          <cell r="G632">
            <v>-1141.8</v>
          </cell>
        </row>
        <row r="633">
          <cell r="A633" t="str">
            <v>4105R</v>
          </cell>
          <cell r="C633">
            <v>100</v>
          </cell>
          <cell r="G633">
            <v>30215.03</v>
          </cell>
        </row>
        <row r="634">
          <cell r="A634" t="str">
            <v>4105R</v>
          </cell>
          <cell r="C634">
            <v>110</v>
          </cell>
          <cell r="G634">
            <v>0</v>
          </cell>
        </row>
        <row r="635">
          <cell r="A635" t="str">
            <v>4105R</v>
          </cell>
          <cell r="C635">
            <v>200</v>
          </cell>
          <cell r="G635">
            <v>4005.13</v>
          </cell>
        </row>
        <row r="636">
          <cell r="A636" t="str">
            <v>4105R</v>
          </cell>
          <cell r="C636">
            <v>210</v>
          </cell>
          <cell r="G636">
            <v>0</v>
          </cell>
        </row>
        <row r="637">
          <cell r="A637" t="str">
            <v>4105RR</v>
          </cell>
          <cell r="C637">
            <v>110</v>
          </cell>
          <cell r="G637">
            <v>0</v>
          </cell>
        </row>
        <row r="638">
          <cell r="A638" t="str">
            <v>4002R</v>
          </cell>
          <cell r="C638">
            <v>100</v>
          </cell>
          <cell r="G638">
            <v>8889.7900000000009</v>
          </cell>
        </row>
        <row r="639">
          <cell r="A639" t="str">
            <v>4002R</v>
          </cell>
          <cell r="C639">
            <v>110</v>
          </cell>
          <cell r="G639">
            <v>84.76</v>
          </cell>
        </row>
        <row r="640">
          <cell r="A640" t="str">
            <v>4002R</v>
          </cell>
          <cell r="C640">
            <v>200</v>
          </cell>
          <cell r="G640">
            <v>2762.02</v>
          </cell>
        </row>
        <row r="641">
          <cell r="A641" t="str">
            <v>4002R</v>
          </cell>
          <cell r="C641">
            <v>210</v>
          </cell>
          <cell r="G641">
            <v>0</v>
          </cell>
        </row>
        <row r="642">
          <cell r="A642" t="str">
            <v>4002RR</v>
          </cell>
          <cell r="C642">
            <v>110</v>
          </cell>
          <cell r="G642">
            <v>0</v>
          </cell>
        </row>
        <row r="643">
          <cell r="A643" t="str">
            <v>4002RR</v>
          </cell>
          <cell r="C643">
            <v>210</v>
          </cell>
          <cell r="G643">
            <v>0</v>
          </cell>
        </row>
        <row r="644">
          <cell r="A644" t="str">
            <v>4004R</v>
          </cell>
          <cell r="C644">
            <v>100</v>
          </cell>
          <cell r="G644">
            <v>4710.08</v>
          </cell>
        </row>
        <row r="645">
          <cell r="A645" t="str">
            <v>4004R</v>
          </cell>
          <cell r="C645">
            <v>110</v>
          </cell>
          <cell r="G645">
            <v>0</v>
          </cell>
        </row>
        <row r="646">
          <cell r="A646" t="str">
            <v>4004R</v>
          </cell>
          <cell r="C646">
            <v>200</v>
          </cell>
          <cell r="G646">
            <v>2402.7199999999998</v>
          </cell>
        </row>
        <row r="647">
          <cell r="A647" t="str">
            <v>4004R</v>
          </cell>
          <cell r="C647">
            <v>210</v>
          </cell>
          <cell r="G647">
            <v>0</v>
          </cell>
        </row>
        <row r="648">
          <cell r="A648" t="str">
            <v>4004RR</v>
          </cell>
          <cell r="C648">
            <v>110</v>
          </cell>
          <cell r="G648">
            <v>0</v>
          </cell>
        </row>
        <row r="649">
          <cell r="A649" t="str">
            <v>4004RR</v>
          </cell>
          <cell r="C649">
            <v>210</v>
          </cell>
          <cell r="G649">
            <v>0</v>
          </cell>
        </row>
        <row r="650">
          <cell r="A650" t="str">
            <v>4006R</v>
          </cell>
          <cell r="C650">
            <v>100</v>
          </cell>
          <cell r="G650">
            <v>1615.72</v>
          </cell>
        </row>
        <row r="651">
          <cell r="A651" t="str">
            <v>4006R</v>
          </cell>
          <cell r="C651">
            <v>110</v>
          </cell>
          <cell r="G651">
            <v>0</v>
          </cell>
        </row>
        <row r="652">
          <cell r="A652" t="str">
            <v>4006R</v>
          </cell>
          <cell r="C652">
            <v>200</v>
          </cell>
          <cell r="G652">
            <v>0</v>
          </cell>
        </row>
        <row r="653">
          <cell r="A653" t="str">
            <v>4006R</v>
          </cell>
          <cell r="C653">
            <v>210</v>
          </cell>
          <cell r="G653">
            <v>0</v>
          </cell>
        </row>
        <row r="654">
          <cell r="A654" t="str">
            <v>4006RR</v>
          </cell>
          <cell r="C654">
            <v>110</v>
          </cell>
          <cell r="G654">
            <v>0</v>
          </cell>
        </row>
        <row r="655">
          <cell r="A655" t="str">
            <v>4006RR</v>
          </cell>
          <cell r="C655">
            <v>210</v>
          </cell>
          <cell r="G655">
            <v>0</v>
          </cell>
        </row>
        <row r="656">
          <cell r="A656" t="str">
            <v>4007R</v>
          </cell>
          <cell r="C656">
            <v>110</v>
          </cell>
          <cell r="G656">
            <v>0</v>
          </cell>
        </row>
        <row r="657">
          <cell r="A657" t="str">
            <v>4007RR</v>
          </cell>
          <cell r="C657">
            <v>110</v>
          </cell>
          <cell r="G657">
            <v>0</v>
          </cell>
        </row>
        <row r="658">
          <cell r="A658" t="str">
            <v>4008R</v>
          </cell>
          <cell r="C658">
            <v>100</v>
          </cell>
          <cell r="G658">
            <v>80.64</v>
          </cell>
        </row>
        <row r="659">
          <cell r="A659" t="str">
            <v>4008R</v>
          </cell>
          <cell r="C659">
            <v>200</v>
          </cell>
          <cell r="G659">
            <v>0</v>
          </cell>
        </row>
        <row r="660">
          <cell r="A660" t="str">
            <v>4008R</v>
          </cell>
          <cell r="C660">
            <v>210</v>
          </cell>
          <cell r="G660">
            <v>0</v>
          </cell>
        </row>
        <row r="661">
          <cell r="A661" t="str">
            <v>4008RR</v>
          </cell>
          <cell r="C661">
            <v>210</v>
          </cell>
          <cell r="G661">
            <v>0</v>
          </cell>
        </row>
        <row r="662">
          <cell r="A662" t="str">
            <v>4009R</v>
          </cell>
          <cell r="C662">
            <v>100</v>
          </cell>
          <cell r="G662">
            <v>0</v>
          </cell>
        </row>
        <row r="663">
          <cell r="A663" t="str">
            <v>4010R</v>
          </cell>
          <cell r="C663">
            <v>100</v>
          </cell>
          <cell r="G663">
            <v>0</v>
          </cell>
        </row>
        <row r="664">
          <cell r="A664" t="str">
            <v>4010R</v>
          </cell>
          <cell r="C664">
            <v>110</v>
          </cell>
          <cell r="G664">
            <v>0</v>
          </cell>
        </row>
        <row r="665">
          <cell r="A665" t="str">
            <v>4010RR</v>
          </cell>
          <cell r="C665">
            <v>110</v>
          </cell>
          <cell r="G665">
            <v>0</v>
          </cell>
        </row>
        <row r="666">
          <cell r="A666" t="str">
            <v>4039R</v>
          </cell>
          <cell r="C666">
            <v>112</v>
          </cell>
          <cell r="G666">
            <v>0</v>
          </cell>
        </row>
        <row r="667">
          <cell r="A667" t="str">
            <v>4040R</v>
          </cell>
          <cell r="C667">
            <v>112</v>
          </cell>
          <cell r="G667">
            <v>0</v>
          </cell>
        </row>
        <row r="668">
          <cell r="A668" t="str">
            <v>4040RR</v>
          </cell>
          <cell r="C668">
            <v>112</v>
          </cell>
          <cell r="G668">
            <v>0</v>
          </cell>
        </row>
        <row r="669">
          <cell r="A669" t="str">
            <v>4041R</v>
          </cell>
          <cell r="C669">
            <v>112</v>
          </cell>
          <cell r="G669">
            <v>0</v>
          </cell>
        </row>
        <row r="670">
          <cell r="A670" t="str">
            <v>4042R</v>
          </cell>
          <cell r="C670">
            <v>112</v>
          </cell>
          <cell r="G670">
            <v>134450.85</v>
          </cell>
        </row>
        <row r="671">
          <cell r="A671" t="str">
            <v>4042RR</v>
          </cell>
          <cell r="C671">
            <v>112</v>
          </cell>
          <cell r="G671">
            <v>-9034.7800000000007</v>
          </cell>
        </row>
        <row r="672">
          <cell r="A672" t="str">
            <v>4049R</v>
          </cell>
          <cell r="C672">
            <v>112</v>
          </cell>
          <cell r="G672">
            <v>0</v>
          </cell>
        </row>
        <row r="673">
          <cell r="A673" t="str">
            <v>4049RR</v>
          </cell>
          <cell r="C673">
            <v>112</v>
          </cell>
          <cell r="G673">
            <v>0</v>
          </cell>
        </row>
        <row r="674">
          <cell r="A674" t="str">
            <v>4050R</v>
          </cell>
          <cell r="C674">
            <v>112</v>
          </cell>
          <cell r="G674">
            <v>294162.65999999997</v>
          </cell>
        </row>
        <row r="675">
          <cell r="A675" t="str">
            <v>4050RR</v>
          </cell>
          <cell r="C675">
            <v>112</v>
          </cell>
          <cell r="G675">
            <v>-22069.56</v>
          </cell>
        </row>
        <row r="676">
          <cell r="A676" t="str">
            <v>4051R</v>
          </cell>
          <cell r="C676">
            <v>112</v>
          </cell>
          <cell r="G676">
            <v>0</v>
          </cell>
        </row>
        <row r="677">
          <cell r="A677" t="str">
            <v>4051RR</v>
          </cell>
          <cell r="C677">
            <v>112</v>
          </cell>
          <cell r="G677">
            <v>0</v>
          </cell>
        </row>
        <row r="678">
          <cell r="A678" t="str">
            <v>4052R</v>
          </cell>
          <cell r="C678">
            <v>112</v>
          </cell>
          <cell r="G678">
            <v>0</v>
          </cell>
        </row>
        <row r="679">
          <cell r="A679" t="str">
            <v>4052RR</v>
          </cell>
          <cell r="C679">
            <v>112</v>
          </cell>
          <cell r="G679">
            <v>0</v>
          </cell>
        </row>
        <row r="680">
          <cell r="A680" t="str">
            <v>4054R</v>
          </cell>
          <cell r="C680">
            <v>112</v>
          </cell>
          <cell r="G680">
            <v>79052.84</v>
          </cell>
        </row>
        <row r="681">
          <cell r="A681" t="str">
            <v>4054RR</v>
          </cell>
          <cell r="C681">
            <v>112</v>
          </cell>
          <cell r="G681">
            <v>0</v>
          </cell>
        </row>
        <row r="682">
          <cell r="A682">
            <v>4060</v>
          </cell>
          <cell r="C682">
            <v>110</v>
          </cell>
          <cell r="G682">
            <v>17308.86</v>
          </cell>
        </row>
        <row r="683">
          <cell r="A683">
            <v>4060</v>
          </cell>
          <cell r="C683">
            <v>210</v>
          </cell>
          <cell r="G683">
            <v>17670.32</v>
          </cell>
        </row>
        <row r="684">
          <cell r="A684" t="str">
            <v>4061R</v>
          </cell>
          <cell r="C684">
            <v>112</v>
          </cell>
          <cell r="G684">
            <v>437856.36</v>
          </cell>
        </row>
        <row r="685">
          <cell r="A685" t="str">
            <v>4061RR</v>
          </cell>
          <cell r="C685">
            <v>112</v>
          </cell>
          <cell r="G685">
            <v>0</v>
          </cell>
        </row>
        <row r="686">
          <cell r="A686" t="str">
            <v>4063R</v>
          </cell>
          <cell r="C686">
            <v>112</v>
          </cell>
          <cell r="G686">
            <v>0</v>
          </cell>
        </row>
        <row r="687">
          <cell r="A687" t="str">
            <v>4070R</v>
          </cell>
          <cell r="C687">
            <v>112</v>
          </cell>
          <cell r="G687">
            <v>608575.4</v>
          </cell>
        </row>
        <row r="688">
          <cell r="A688" t="str">
            <v>4070RR</v>
          </cell>
          <cell r="C688">
            <v>112</v>
          </cell>
          <cell r="G688">
            <v>-1980</v>
          </cell>
        </row>
        <row r="689">
          <cell r="A689" t="str">
            <v>4071R</v>
          </cell>
          <cell r="C689">
            <v>112</v>
          </cell>
          <cell r="G689">
            <v>176638.96</v>
          </cell>
        </row>
        <row r="690">
          <cell r="A690" t="str">
            <v>4071RR</v>
          </cell>
          <cell r="C690">
            <v>112</v>
          </cell>
          <cell r="G690">
            <v>-4201.74</v>
          </cell>
        </row>
        <row r="691">
          <cell r="A691" t="str">
            <v>4074R</v>
          </cell>
          <cell r="C691">
            <v>112</v>
          </cell>
          <cell r="G691">
            <v>340799.64</v>
          </cell>
        </row>
        <row r="692">
          <cell r="A692" t="str">
            <v>4075R</v>
          </cell>
          <cell r="C692">
            <v>100</v>
          </cell>
          <cell r="G692">
            <v>3302.72</v>
          </cell>
        </row>
        <row r="693">
          <cell r="A693" t="str">
            <v>4075R</v>
          </cell>
          <cell r="C693">
            <v>200</v>
          </cell>
          <cell r="G693">
            <v>103</v>
          </cell>
        </row>
        <row r="694">
          <cell r="A694" t="str">
            <v>4080R</v>
          </cell>
          <cell r="C694">
            <v>100</v>
          </cell>
          <cell r="G694">
            <v>9529.7099999999991</v>
          </cell>
        </row>
        <row r="695">
          <cell r="A695" t="str">
            <v>4080R</v>
          </cell>
          <cell r="C695">
            <v>200</v>
          </cell>
          <cell r="G695">
            <v>5045.7299999999996</v>
          </cell>
        </row>
        <row r="696">
          <cell r="A696" t="str">
            <v>4080R</v>
          </cell>
          <cell r="C696">
            <v>210</v>
          </cell>
          <cell r="G696">
            <v>0</v>
          </cell>
        </row>
        <row r="697">
          <cell r="A697" t="str">
            <v>4080RR</v>
          </cell>
          <cell r="C697">
            <v>210</v>
          </cell>
          <cell r="G697">
            <v>0</v>
          </cell>
        </row>
        <row r="698">
          <cell r="A698" t="str">
            <v>4083R</v>
          </cell>
          <cell r="C698">
            <v>100</v>
          </cell>
          <cell r="G698">
            <v>4289.47</v>
          </cell>
        </row>
        <row r="699">
          <cell r="A699" t="str">
            <v>4083R</v>
          </cell>
          <cell r="C699">
            <v>110</v>
          </cell>
          <cell r="G699">
            <v>35603.370000000003</v>
          </cell>
        </row>
        <row r="700">
          <cell r="A700" t="str">
            <v>4083R</v>
          </cell>
          <cell r="C700">
            <v>200</v>
          </cell>
          <cell r="G700">
            <v>1928.69</v>
          </cell>
        </row>
        <row r="701">
          <cell r="A701" t="str">
            <v>4083R</v>
          </cell>
          <cell r="C701">
            <v>210</v>
          </cell>
          <cell r="G701">
            <v>71222.789999999994</v>
          </cell>
        </row>
        <row r="702">
          <cell r="A702" t="str">
            <v>4083RR</v>
          </cell>
          <cell r="C702">
            <v>110</v>
          </cell>
          <cell r="G702">
            <v>-353.17</v>
          </cell>
        </row>
        <row r="703">
          <cell r="A703" t="str">
            <v>4083RR</v>
          </cell>
          <cell r="C703">
            <v>210</v>
          </cell>
          <cell r="G703">
            <v>-703.63</v>
          </cell>
        </row>
        <row r="704">
          <cell r="A704" t="str">
            <v>4085R</v>
          </cell>
          <cell r="C704">
            <v>100</v>
          </cell>
          <cell r="G704">
            <v>26937.7</v>
          </cell>
        </row>
        <row r="705">
          <cell r="A705" t="str">
            <v>4085R</v>
          </cell>
          <cell r="C705">
            <v>110</v>
          </cell>
          <cell r="G705">
            <v>-29</v>
          </cell>
        </row>
        <row r="706">
          <cell r="A706" t="str">
            <v>4085R</v>
          </cell>
          <cell r="C706">
            <v>200</v>
          </cell>
          <cell r="G706">
            <v>10776.21</v>
          </cell>
        </row>
        <row r="707">
          <cell r="A707" t="str">
            <v>4085R</v>
          </cell>
          <cell r="C707">
            <v>210</v>
          </cell>
          <cell r="G707">
            <v>-200</v>
          </cell>
        </row>
        <row r="708">
          <cell r="A708" t="str">
            <v>4085RR</v>
          </cell>
          <cell r="C708">
            <v>110</v>
          </cell>
          <cell r="G708">
            <v>0</v>
          </cell>
        </row>
        <row r="709">
          <cell r="A709" t="str">
            <v>4085RR</v>
          </cell>
          <cell r="C709">
            <v>210</v>
          </cell>
          <cell r="G709">
            <v>0</v>
          </cell>
        </row>
        <row r="710">
          <cell r="A710" t="str">
            <v>4087R</v>
          </cell>
          <cell r="C710">
            <v>100</v>
          </cell>
          <cell r="G710">
            <v>12624.8</v>
          </cell>
        </row>
        <row r="711">
          <cell r="A711" t="str">
            <v>4087R</v>
          </cell>
          <cell r="C711">
            <v>110</v>
          </cell>
          <cell r="G711">
            <v>0</v>
          </cell>
        </row>
        <row r="712">
          <cell r="A712" t="str">
            <v>4087R</v>
          </cell>
          <cell r="C712">
            <v>200</v>
          </cell>
          <cell r="G712">
            <v>6733.74</v>
          </cell>
        </row>
        <row r="713">
          <cell r="A713" t="str">
            <v>4087R</v>
          </cell>
          <cell r="C713">
            <v>210</v>
          </cell>
          <cell r="G713">
            <v>63457.38</v>
          </cell>
        </row>
        <row r="714">
          <cell r="A714" t="str">
            <v>4087RR</v>
          </cell>
          <cell r="C714">
            <v>110</v>
          </cell>
          <cell r="G714">
            <v>0</v>
          </cell>
        </row>
        <row r="715">
          <cell r="A715" t="str">
            <v>4087RR</v>
          </cell>
          <cell r="C715">
            <v>210</v>
          </cell>
          <cell r="G715">
            <v>-431.49</v>
          </cell>
        </row>
        <row r="716">
          <cell r="A716" t="str">
            <v>4088R</v>
          </cell>
          <cell r="C716">
            <v>100</v>
          </cell>
          <cell r="G716">
            <v>4893.2700000000004</v>
          </cell>
        </row>
        <row r="717">
          <cell r="A717" t="str">
            <v>4088R</v>
          </cell>
          <cell r="C717">
            <v>200</v>
          </cell>
          <cell r="G717">
            <v>-1.63</v>
          </cell>
        </row>
        <row r="718">
          <cell r="A718" t="str">
            <v>4088R</v>
          </cell>
          <cell r="C718">
            <v>210</v>
          </cell>
          <cell r="G718">
            <v>0</v>
          </cell>
        </row>
        <row r="719">
          <cell r="A719" t="str">
            <v>4088RR</v>
          </cell>
          <cell r="C719">
            <v>210</v>
          </cell>
          <cell r="G719">
            <v>0</v>
          </cell>
        </row>
        <row r="720">
          <cell r="A720" t="str">
            <v>4125R</v>
          </cell>
          <cell r="C720">
            <v>100</v>
          </cell>
          <cell r="G720">
            <v>127.5</v>
          </cell>
        </row>
        <row r="721">
          <cell r="A721">
            <v>4143</v>
          </cell>
          <cell r="C721">
            <v>120</v>
          </cell>
          <cell r="G721">
            <v>-3478.26</v>
          </cell>
        </row>
        <row r="722">
          <cell r="A722">
            <v>4143</v>
          </cell>
          <cell r="C722">
            <v>220</v>
          </cell>
          <cell r="G722">
            <v>0</v>
          </cell>
        </row>
        <row r="723">
          <cell r="A723">
            <v>4147</v>
          </cell>
          <cell r="C723">
            <v>100</v>
          </cell>
          <cell r="G723">
            <v>135400</v>
          </cell>
        </row>
        <row r="724">
          <cell r="A724">
            <v>4147</v>
          </cell>
          <cell r="C724">
            <v>200</v>
          </cell>
          <cell r="G724">
            <v>128257.26</v>
          </cell>
        </row>
        <row r="725">
          <cell r="A725">
            <v>4148</v>
          </cell>
          <cell r="C725">
            <v>100</v>
          </cell>
          <cell r="G725">
            <v>46443.51</v>
          </cell>
        </row>
        <row r="726">
          <cell r="A726">
            <v>4148</v>
          </cell>
          <cell r="C726">
            <v>200</v>
          </cell>
          <cell r="G726">
            <v>31499.25</v>
          </cell>
        </row>
        <row r="727">
          <cell r="A727">
            <v>4149</v>
          </cell>
          <cell r="C727">
            <v>100</v>
          </cell>
          <cell r="G727">
            <v>60876.55</v>
          </cell>
        </row>
        <row r="728">
          <cell r="A728">
            <v>4149</v>
          </cell>
          <cell r="C728">
            <v>200</v>
          </cell>
          <cell r="G728">
            <v>42547.12</v>
          </cell>
        </row>
        <row r="729">
          <cell r="A729">
            <v>4205</v>
          </cell>
          <cell r="C729">
            <v>121</v>
          </cell>
          <cell r="G729">
            <v>48675.040000000001</v>
          </cell>
        </row>
        <row r="730">
          <cell r="A730">
            <v>4205</v>
          </cell>
          <cell r="C730">
            <v>220</v>
          </cell>
          <cell r="G730">
            <v>0</v>
          </cell>
        </row>
        <row r="731">
          <cell r="A731">
            <v>4206</v>
          </cell>
          <cell r="C731">
            <v>120</v>
          </cell>
          <cell r="G731">
            <v>0</v>
          </cell>
        </row>
        <row r="732">
          <cell r="A732">
            <v>4206</v>
          </cell>
          <cell r="C732">
            <v>121</v>
          </cell>
          <cell r="G732">
            <v>642075.63</v>
          </cell>
        </row>
        <row r="733">
          <cell r="A733">
            <v>4206</v>
          </cell>
          <cell r="C733">
            <v>220</v>
          </cell>
          <cell r="G733">
            <v>237983.62</v>
          </cell>
        </row>
        <row r="734">
          <cell r="A734">
            <v>4209</v>
          </cell>
          <cell r="C734">
            <v>120</v>
          </cell>
          <cell r="G734">
            <v>2003065.85</v>
          </cell>
        </row>
        <row r="735">
          <cell r="A735">
            <v>4209</v>
          </cell>
          <cell r="C735">
            <v>121</v>
          </cell>
          <cell r="G735">
            <v>0</v>
          </cell>
        </row>
        <row r="736">
          <cell r="A736">
            <v>4209</v>
          </cell>
          <cell r="C736">
            <v>122</v>
          </cell>
          <cell r="G736">
            <v>527622.48</v>
          </cell>
        </row>
        <row r="737">
          <cell r="A737">
            <v>4209</v>
          </cell>
          <cell r="C737">
            <v>220</v>
          </cell>
          <cell r="G737">
            <v>323152.12</v>
          </cell>
        </row>
        <row r="738">
          <cell r="A738">
            <v>4210</v>
          </cell>
          <cell r="C738">
            <v>220</v>
          </cell>
          <cell r="G738">
            <v>0</v>
          </cell>
        </row>
        <row r="739">
          <cell r="A739">
            <v>4211</v>
          </cell>
          <cell r="C739">
            <v>120</v>
          </cell>
          <cell r="G739">
            <v>38054.57</v>
          </cell>
        </row>
        <row r="740">
          <cell r="A740">
            <v>4211</v>
          </cell>
          <cell r="C740">
            <v>122</v>
          </cell>
          <cell r="G740">
            <v>0</v>
          </cell>
        </row>
        <row r="741">
          <cell r="A741">
            <v>4211</v>
          </cell>
          <cell r="C741">
            <v>220</v>
          </cell>
          <cell r="G741">
            <v>0</v>
          </cell>
        </row>
        <row r="742">
          <cell r="A742">
            <v>4230</v>
          </cell>
          <cell r="C742">
            <v>120</v>
          </cell>
          <cell r="G742">
            <v>204297.07</v>
          </cell>
        </row>
        <row r="743">
          <cell r="A743">
            <v>4230</v>
          </cell>
          <cell r="C743">
            <v>122</v>
          </cell>
          <cell r="G743">
            <v>0</v>
          </cell>
        </row>
        <row r="744">
          <cell r="A744">
            <v>4230</v>
          </cell>
          <cell r="C744">
            <v>220</v>
          </cell>
          <cell r="G744">
            <v>18529.580000000002</v>
          </cell>
        </row>
        <row r="745">
          <cell r="A745">
            <v>4232</v>
          </cell>
          <cell r="C745">
            <v>120</v>
          </cell>
          <cell r="G745">
            <v>24347.82</v>
          </cell>
        </row>
        <row r="746">
          <cell r="A746">
            <v>4232</v>
          </cell>
          <cell r="C746">
            <v>220</v>
          </cell>
          <cell r="G746">
            <v>0</v>
          </cell>
        </row>
        <row r="747">
          <cell r="A747">
            <v>4300</v>
          </cell>
          <cell r="C747">
            <v>140</v>
          </cell>
          <cell r="G747">
            <v>37773.480000000003</v>
          </cell>
        </row>
        <row r="748">
          <cell r="A748">
            <v>4300</v>
          </cell>
          <cell r="C748">
            <v>142</v>
          </cell>
          <cell r="G748">
            <v>6613.16</v>
          </cell>
        </row>
        <row r="749">
          <cell r="A749">
            <v>4300</v>
          </cell>
          <cell r="C749">
            <v>147</v>
          </cell>
          <cell r="G749">
            <v>0</v>
          </cell>
        </row>
        <row r="750">
          <cell r="A750">
            <v>4300</v>
          </cell>
          <cell r="C750">
            <v>150</v>
          </cell>
          <cell r="G750">
            <v>44</v>
          </cell>
        </row>
        <row r="751">
          <cell r="A751">
            <v>4300</v>
          </cell>
          <cell r="C751">
            <v>240</v>
          </cell>
          <cell r="G751">
            <v>20375.2</v>
          </cell>
        </row>
        <row r="752">
          <cell r="A752">
            <v>4300</v>
          </cell>
          <cell r="C752">
            <v>340</v>
          </cell>
          <cell r="G752">
            <v>12432.8</v>
          </cell>
        </row>
        <row r="753">
          <cell r="A753">
            <v>4300</v>
          </cell>
          <cell r="C753">
            <v>440</v>
          </cell>
          <cell r="G753">
            <v>8877.58</v>
          </cell>
        </row>
        <row r="754">
          <cell r="A754">
            <v>4301</v>
          </cell>
          <cell r="C754">
            <v>140</v>
          </cell>
          <cell r="G754">
            <v>3734.14</v>
          </cell>
        </row>
        <row r="755">
          <cell r="A755">
            <v>4301</v>
          </cell>
          <cell r="C755">
            <v>142</v>
          </cell>
          <cell r="G755">
            <v>3979.38</v>
          </cell>
        </row>
        <row r="756">
          <cell r="A756">
            <v>4301</v>
          </cell>
          <cell r="C756">
            <v>147</v>
          </cell>
          <cell r="G756">
            <v>0</v>
          </cell>
        </row>
        <row r="757">
          <cell r="A757">
            <v>4301</v>
          </cell>
          <cell r="C757">
            <v>240</v>
          </cell>
          <cell r="G757">
            <v>2352.23</v>
          </cell>
        </row>
        <row r="758">
          <cell r="A758">
            <v>4301</v>
          </cell>
          <cell r="C758">
            <v>340</v>
          </cell>
          <cell r="G758">
            <v>1211.57</v>
          </cell>
        </row>
        <row r="759">
          <cell r="A759">
            <v>4301</v>
          </cell>
          <cell r="C759">
            <v>440</v>
          </cell>
          <cell r="G759">
            <v>621.11</v>
          </cell>
        </row>
        <row r="760">
          <cell r="A760">
            <v>4302</v>
          </cell>
          <cell r="C760">
            <v>140</v>
          </cell>
          <cell r="G760">
            <v>2060.36</v>
          </cell>
        </row>
        <row r="761">
          <cell r="A761">
            <v>4302</v>
          </cell>
          <cell r="C761">
            <v>142</v>
          </cell>
          <cell r="G761">
            <v>94.96</v>
          </cell>
        </row>
        <row r="762">
          <cell r="A762">
            <v>4302</v>
          </cell>
          <cell r="C762">
            <v>147</v>
          </cell>
          <cell r="G762">
            <v>0</v>
          </cell>
        </row>
        <row r="763">
          <cell r="A763">
            <v>4302</v>
          </cell>
          <cell r="C763">
            <v>240</v>
          </cell>
          <cell r="G763">
            <v>332.84</v>
          </cell>
        </row>
        <row r="764">
          <cell r="A764">
            <v>4302</v>
          </cell>
          <cell r="C764">
            <v>340</v>
          </cell>
          <cell r="G764">
            <v>397.12</v>
          </cell>
        </row>
        <row r="765">
          <cell r="A765">
            <v>4302</v>
          </cell>
          <cell r="C765">
            <v>440</v>
          </cell>
          <cell r="G765">
            <v>574.20000000000005</v>
          </cell>
        </row>
        <row r="766">
          <cell r="A766">
            <v>4312</v>
          </cell>
          <cell r="C766">
            <v>140</v>
          </cell>
          <cell r="G766">
            <v>113.83</v>
          </cell>
        </row>
        <row r="767">
          <cell r="A767">
            <v>4312</v>
          </cell>
          <cell r="C767">
            <v>142</v>
          </cell>
          <cell r="G767">
            <v>0</v>
          </cell>
        </row>
        <row r="768">
          <cell r="A768">
            <v>4312</v>
          </cell>
          <cell r="C768">
            <v>147</v>
          </cell>
          <cell r="G768">
            <v>0</v>
          </cell>
        </row>
        <row r="769">
          <cell r="A769">
            <v>4312</v>
          </cell>
          <cell r="C769">
            <v>240</v>
          </cell>
          <cell r="G769">
            <v>245.17</v>
          </cell>
        </row>
        <row r="770">
          <cell r="A770">
            <v>4312</v>
          </cell>
          <cell r="C770">
            <v>340</v>
          </cell>
          <cell r="G770">
            <v>482.12</v>
          </cell>
        </row>
        <row r="771">
          <cell r="A771">
            <v>4312</v>
          </cell>
          <cell r="C771">
            <v>440</v>
          </cell>
          <cell r="G771">
            <v>1157.25</v>
          </cell>
        </row>
        <row r="772">
          <cell r="A772">
            <v>4320</v>
          </cell>
          <cell r="C772">
            <v>140</v>
          </cell>
          <cell r="G772">
            <v>4244.3900000000003</v>
          </cell>
        </row>
        <row r="773">
          <cell r="A773">
            <v>4320</v>
          </cell>
          <cell r="C773">
            <v>142</v>
          </cell>
          <cell r="G773">
            <v>1076.8499999999999</v>
          </cell>
        </row>
        <row r="774">
          <cell r="A774">
            <v>4320</v>
          </cell>
          <cell r="C774">
            <v>147</v>
          </cell>
          <cell r="G774">
            <v>0</v>
          </cell>
        </row>
        <row r="775">
          <cell r="A775">
            <v>4320</v>
          </cell>
          <cell r="C775">
            <v>240</v>
          </cell>
          <cell r="G775">
            <v>2786.15</v>
          </cell>
        </row>
        <row r="776">
          <cell r="A776">
            <v>4320</v>
          </cell>
          <cell r="C776">
            <v>340</v>
          </cell>
          <cell r="G776">
            <v>956.71</v>
          </cell>
        </row>
        <row r="777">
          <cell r="A777">
            <v>4320</v>
          </cell>
          <cell r="C777">
            <v>440</v>
          </cell>
          <cell r="G777">
            <v>1410.62</v>
          </cell>
        </row>
        <row r="778">
          <cell r="A778">
            <v>4340</v>
          </cell>
          <cell r="C778">
            <v>140</v>
          </cell>
          <cell r="G778">
            <v>25929.279999999999</v>
          </cell>
        </row>
        <row r="779">
          <cell r="A779">
            <v>4340</v>
          </cell>
          <cell r="C779">
            <v>142</v>
          </cell>
          <cell r="G779">
            <v>8208.43</v>
          </cell>
        </row>
        <row r="780">
          <cell r="A780">
            <v>4340</v>
          </cell>
          <cell r="C780">
            <v>147</v>
          </cell>
          <cell r="G780">
            <v>0</v>
          </cell>
        </row>
        <row r="781">
          <cell r="A781">
            <v>4340</v>
          </cell>
          <cell r="C781">
            <v>150</v>
          </cell>
          <cell r="G781">
            <v>44</v>
          </cell>
        </row>
        <row r="782">
          <cell r="A782">
            <v>4340</v>
          </cell>
          <cell r="C782">
            <v>240</v>
          </cell>
          <cell r="G782">
            <v>6065.86</v>
          </cell>
        </row>
        <row r="783">
          <cell r="A783">
            <v>4340</v>
          </cell>
          <cell r="C783">
            <v>340</v>
          </cell>
          <cell r="G783">
            <v>2251.02</v>
          </cell>
        </row>
        <row r="784">
          <cell r="A784">
            <v>4340</v>
          </cell>
          <cell r="C784">
            <v>440</v>
          </cell>
          <cell r="G784">
            <v>13652.95</v>
          </cell>
        </row>
        <row r="785">
          <cell r="A785">
            <v>4370</v>
          </cell>
          <cell r="C785">
            <v>140</v>
          </cell>
          <cell r="G785">
            <v>23719.03</v>
          </cell>
        </row>
        <row r="786">
          <cell r="A786">
            <v>4370</v>
          </cell>
          <cell r="C786">
            <v>142</v>
          </cell>
          <cell r="G786">
            <v>11453.8</v>
          </cell>
        </row>
        <row r="787">
          <cell r="A787">
            <v>4370</v>
          </cell>
          <cell r="C787">
            <v>147</v>
          </cell>
          <cell r="G787">
            <v>0</v>
          </cell>
        </row>
        <row r="788">
          <cell r="A788">
            <v>4370</v>
          </cell>
          <cell r="C788">
            <v>240</v>
          </cell>
          <cell r="G788">
            <v>16683.849999999999</v>
          </cell>
        </row>
        <row r="789">
          <cell r="A789">
            <v>4370</v>
          </cell>
          <cell r="C789">
            <v>340</v>
          </cell>
          <cell r="G789">
            <v>4301.5200000000004</v>
          </cell>
        </row>
        <row r="790">
          <cell r="A790">
            <v>4370</v>
          </cell>
          <cell r="C790">
            <v>440</v>
          </cell>
          <cell r="G790">
            <v>7182.79</v>
          </cell>
        </row>
        <row r="791">
          <cell r="A791">
            <v>4390</v>
          </cell>
          <cell r="C791">
            <v>140</v>
          </cell>
          <cell r="G791">
            <v>50299.1</v>
          </cell>
        </row>
        <row r="792">
          <cell r="A792">
            <v>4390</v>
          </cell>
          <cell r="C792">
            <v>142</v>
          </cell>
          <cell r="G792">
            <v>15905.26</v>
          </cell>
        </row>
        <row r="793">
          <cell r="A793">
            <v>4390</v>
          </cell>
          <cell r="C793">
            <v>147</v>
          </cell>
          <cell r="G793">
            <v>0</v>
          </cell>
        </row>
        <row r="794">
          <cell r="A794">
            <v>4390</v>
          </cell>
          <cell r="C794">
            <v>240</v>
          </cell>
          <cell r="G794">
            <v>7095.98</v>
          </cell>
        </row>
        <row r="795">
          <cell r="A795">
            <v>4390</v>
          </cell>
          <cell r="C795">
            <v>340</v>
          </cell>
          <cell r="G795">
            <v>17936.34</v>
          </cell>
        </row>
        <row r="796">
          <cell r="A796">
            <v>4390</v>
          </cell>
          <cell r="C796">
            <v>440</v>
          </cell>
          <cell r="G796">
            <v>4483.21</v>
          </cell>
        </row>
        <row r="797">
          <cell r="A797">
            <v>4400</v>
          </cell>
          <cell r="C797">
            <v>140</v>
          </cell>
          <cell r="G797">
            <v>24560.85</v>
          </cell>
        </row>
        <row r="798">
          <cell r="A798">
            <v>4400</v>
          </cell>
          <cell r="C798">
            <v>142</v>
          </cell>
          <cell r="G798">
            <v>12190.09</v>
          </cell>
        </row>
        <row r="799">
          <cell r="A799">
            <v>4400</v>
          </cell>
          <cell r="C799">
            <v>147</v>
          </cell>
          <cell r="G799">
            <v>0</v>
          </cell>
        </row>
        <row r="800">
          <cell r="A800">
            <v>4400</v>
          </cell>
          <cell r="C800">
            <v>240</v>
          </cell>
          <cell r="G800">
            <v>14287.94</v>
          </cell>
        </row>
        <row r="801">
          <cell r="A801">
            <v>4400</v>
          </cell>
          <cell r="C801">
            <v>340</v>
          </cell>
          <cell r="G801">
            <v>4812.49</v>
          </cell>
        </row>
        <row r="802">
          <cell r="A802">
            <v>4400</v>
          </cell>
          <cell r="C802">
            <v>440</v>
          </cell>
          <cell r="G802">
            <v>6120.05</v>
          </cell>
        </row>
        <row r="803">
          <cell r="A803">
            <v>4410</v>
          </cell>
          <cell r="C803">
            <v>140</v>
          </cell>
          <cell r="G803">
            <v>11712.49</v>
          </cell>
        </row>
        <row r="804">
          <cell r="A804">
            <v>4410</v>
          </cell>
          <cell r="C804">
            <v>142</v>
          </cell>
          <cell r="G804">
            <v>804.98</v>
          </cell>
        </row>
        <row r="805">
          <cell r="A805">
            <v>4410</v>
          </cell>
          <cell r="C805">
            <v>147</v>
          </cell>
          <cell r="G805">
            <v>0</v>
          </cell>
        </row>
        <row r="806">
          <cell r="A806">
            <v>4410</v>
          </cell>
          <cell r="C806">
            <v>150</v>
          </cell>
          <cell r="G806">
            <v>4774.8</v>
          </cell>
        </row>
        <row r="807">
          <cell r="A807">
            <v>4410</v>
          </cell>
          <cell r="C807">
            <v>240</v>
          </cell>
          <cell r="G807">
            <v>-969.82</v>
          </cell>
        </row>
        <row r="808">
          <cell r="A808">
            <v>4410</v>
          </cell>
          <cell r="C808">
            <v>340</v>
          </cell>
          <cell r="G808">
            <v>-388.25</v>
          </cell>
        </row>
        <row r="809">
          <cell r="A809">
            <v>4410</v>
          </cell>
          <cell r="C809">
            <v>440</v>
          </cell>
          <cell r="G809">
            <v>1551.5</v>
          </cell>
        </row>
        <row r="810">
          <cell r="A810" t="str">
            <v>9810M#</v>
          </cell>
          <cell r="C810">
            <v>140</v>
          </cell>
          <cell r="G810">
            <v>0</v>
          </cell>
        </row>
        <row r="811">
          <cell r="A811" t="str">
            <v>9810M#</v>
          </cell>
          <cell r="C811">
            <v>142</v>
          </cell>
          <cell r="G811">
            <v>0</v>
          </cell>
        </row>
        <row r="812">
          <cell r="A812" t="str">
            <v>9810M#</v>
          </cell>
          <cell r="C812">
            <v>240</v>
          </cell>
          <cell r="G812">
            <v>8</v>
          </cell>
        </row>
        <row r="813">
          <cell r="A813" t="str">
            <v>9810M#</v>
          </cell>
          <cell r="C813">
            <v>440</v>
          </cell>
          <cell r="G813">
            <v>7</v>
          </cell>
        </row>
        <row r="814">
          <cell r="A814" t="str">
            <v>9811M#</v>
          </cell>
          <cell r="C814">
            <v>140</v>
          </cell>
          <cell r="G814">
            <v>16</v>
          </cell>
        </row>
        <row r="815">
          <cell r="A815" t="str">
            <v>9811M#</v>
          </cell>
          <cell r="C815">
            <v>142</v>
          </cell>
          <cell r="G815">
            <v>8</v>
          </cell>
        </row>
        <row r="816">
          <cell r="A816" t="str">
            <v>9811M#</v>
          </cell>
          <cell r="C816">
            <v>240</v>
          </cell>
          <cell r="G816">
            <v>0</v>
          </cell>
        </row>
        <row r="817">
          <cell r="A817" t="str">
            <v>9811M#</v>
          </cell>
          <cell r="C817">
            <v>340</v>
          </cell>
          <cell r="G817">
            <v>0</v>
          </cell>
        </row>
        <row r="818">
          <cell r="A818" t="str">
            <v>9811M#</v>
          </cell>
          <cell r="C818">
            <v>440</v>
          </cell>
          <cell r="G818">
            <v>0</v>
          </cell>
        </row>
        <row r="819">
          <cell r="A819" t="str">
            <v>9812M#</v>
          </cell>
          <cell r="C819">
            <v>140</v>
          </cell>
          <cell r="G819">
            <v>0</v>
          </cell>
        </row>
        <row r="820">
          <cell r="A820" t="str">
            <v>9812M#</v>
          </cell>
          <cell r="C820">
            <v>142</v>
          </cell>
          <cell r="G820">
            <v>0</v>
          </cell>
        </row>
        <row r="821">
          <cell r="A821">
            <v>4465</v>
          </cell>
          <cell r="C821">
            <v>130</v>
          </cell>
          <cell r="G821">
            <v>71219.100000000006</v>
          </cell>
        </row>
        <row r="822">
          <cell r="A822">
            <v>4465</v>
          </cell>
          <cell r="C822">
            <v>230</v>
          </cell>
          <cell r="G822">
            <v>108328.23</v>
          </cell>
        </row>
        <row r="823">
          <cell r="A823">
            <v>4465</v>
          </cell>
          <cell r="C823">
            <v>330</v>
          </cell>
          <cell r="G823">
            <v>57094.25</v>
          </cell>
        </row>
        <row r="824">
          <cell r="A824">
            <v>4465</v>
          </cell>
          <cell r="C824">
            <v>430</v>
          </cell>
          <cell r="G824">
            <v>20501.22</v>
          </cell>
        </row>
        <row r="825">
          <cell r="A825">
            <v>4465</v>
          </cell>
          <cell r="C825">
            <v>935</v>
          </cell>
          <cell r="G825">
            <v>71467.960000000006</v>
          </cell>
        </row>
        <row r="826">
          <cell r="A826">
            <v>4465</v>
          </cell>
          <cell r="C826">
            <v>936</v>
          </cell>
          <cell r="G826">
            <v>46841.8</v>
          </cell>
        </row>
        <row r="827">
          <cell r="A827">
            <v>4466</v>
          </cell>
          <cell r="C827">
            <v>130</v>
          </cell>
          <cell r="G827">
            <v>276751.03000000003</v>
          </cell>
        </row>
        <row r="828">
          <cell r="A828">
            <v>4466</v>
          </cell>
          <cell r="C828">
            <v>230</v>
          </cell>
          <cell r="G828">
            <v>123730.68</v>
          </cell>
        </row>
        <row r="829">
          <cell r="A829">
            <v>4466</v>
          </cell>
          <cell r="C829">
            <v>330</v>
          </cell>
          <cell r="G829">
            <v>25237</v>
          </cell>
        </row>
        <row r="830">
          <cell r="A830">
            <v>4466</v>
          </cell>
          <cell r="C830">
            <v>430</v>
          </cell>
          <cell r="G830">
            <v>384</v>
          </cell>
        </row>
        <row r="831">
          <cell r="A831">
            <v>4466</v>
          </cell>
          <cell r="C831">
            <v>935</v>
          </cell>
          <cell r="G831">
            <v>2866.28</v>
          </cell>
        </row>
        <row r="832">
          <cell r="A832">
            <v>4466</v>
          </cell>
          <cell r="C832">
            <v>936</v>
          </cell>
          <cell r="G832">
            <v>1742.33</v>
          </cell>
        </row>
        <row r="833">
          <cell r="A833">
            <v>4467</v>
          </cell>
          <cell r="C833">
            <v>130</v>
          </cell>
          <cell r="G833">
            <v>48194.879999999997</v>
          </cell>
        </row>
        <row r="834">
          <cell r="A834">
            <v>4467</v>
          </cell>
          <cell r="C834">
            <v>230</v>
          </cell>
          <cell r="G834">
            <v>7823.21</v>
          </cell>
        </row>
        <row r="835">
          <cell r="A835">
            <v>4467</v>
          </cell>
          <cell r="C835">
            <v>330</v>
          </cell>
          <cell r="G835">
            <v>0</v>
          </cell>
        </row>
        <row r="836">
          <cell r="A836">
            <v>4467</v>
          </cell>
          <cell r="C836">
            <v>935</v>
          </cell>
          <cell r="G836">
            <v>5057.33</v>
          </cell>
        </row>
        <row r="837">
          <cell r="A837">
            <v>4467</v>
          </cell>
          <cell r="C837">
            <v>936</v>
          </cell>
          <cell r="G837">
            <v>197</v>
          </cell>
        </row>
        <row r="838">
          <cell r="A838">
            <v>4468</v>
          </cell>
          <cell r="C838">
            <v>130</v>
          </cell>
          <cell r="G838">
            <v>54001.47</v>
          </cell>
        </row>
        <row r="839">
          <cell r="A839">
            <v>4468</v>
          </cell>
          <cell r="C839">
            <v>230</v>
          </cell>
          <cell r="G839">
            <v>26783.61</v>
          </cell>
        </row>
        <row r="840">
          <cell r="A840">
            <v>4468</v>
          </cell>
          <cell r="C840">
            <v>330</v>
          </cell>
          <cell r="G840">
            <v>80</v>
          </cell>
        </row>
        <row r="841">
          <cell r="A841">
            <v>4468</v>
          </cell>
          <cell r="C841">
            <v>430</v>
          </cell>
          <cell r="G841">
            <v>1523.47</v>
          </cell>
        </row>
        <row r="842">
          <cell r="A842">
            <v>4475</v>
          </cell>
          <cell r="C842">
            <v>130</v>
          </cell>
          <cell r="G842">
            <v>72326.94</v>
          </cell>
        </row>
        <row r="843">
          <cell r="A843">
            <v>4475</v>
          </cell>
          <cell r="C843">
            <v>132</v>
          </cell>
          <cell r="G843">
            <v>7985</v>
          </cell>
        </row>
        <row r="844">
          <cell r="A844">
            <v>4475</v>
          </cell>
          <cell r="C844">
            <v>230</v>
          </cell>
          <cell r="G844">
            <v>28910.11</v>
          </cell>
        </row>
        <row r="845">
          <cell r="A845">
            <v>4475</v>
          </cell>
          <cell r="C845">
            <v>330</v>
          </cell>
          <cell r="G845">
            <v>15729.17</v>
          </cell>
        </row>
        <row r="846">
          <cell r="A846">
            <v>4475</v>
          </cell>
          <cell r="C846">
            <v>430</v>
          </cell>
          <cell r="G846">
            <v>17538.48</v>
          </cell>
        </row>
        <row r="847">
          <cell r="A847">
            <v>4475</v>
          </cell>
          <cell r="C847">
            <v>935</v>
          </cell>
          <cell r="G847">
            <v>381.12</v>
          </cell>
        </row>
        <row r="848">
          <cell r="A848">
            <v>4475</v>
          </cell>
          <cell r="C848">
            <v>936</v>
          </cell>
          <cell r="G848">
            <v>532.16999999999996</v>
          </cell>
        </row>
        <row r="849">
          <cell r="A849">
            <v>4480</v>
          </cell>
          <cell r="C849">
            <v>130</v>
          </cell>
          <cell r="G849">
            <v>10697.48</v>
          </cell>
        </row>
        <row r="850">
          <cell r="A850">
            <v>4480</v>
          </cell>
          <cell r="C850">
            <v>230</v>
          </cell>
          <cell r="G850">
            <v>5468.37</v>
          </cell>
        </row>
        <row r="851">
          <cell r="A851">
            <v>4480</v>
          </cell>
          <cell r="C851">
            <v>330</v>
          </cell>
          <cell r="G851">
            <v>6433.27</v>
          </cell>
        </row>
        <row r="852">
          <cell r="A852">
            <v>4480</v>
          </cell>
          <cell r="C852">
            <v>430</v>
          </cell>
          <cell r="G852">
            <v>847.2</v>
          </cell>
        </row>
        <row r="853">
          <cell r="A853">
            <v>4481</v>
          </cell>
          <cell r="C853">
            <v>130</v>
          </cell>
          <cell r="G853">
            <v>227.18</v>
          </cell>
        </row>
        <row r="854">
          <cell r="A854">
            <v>4481</v>
          </cell>
          <cell r="C854">
            <v>230</v>
          </cell>
          <cell r="G854">
            <v>294.60000000000002</v>
          </cell>
        </row>
        <row r="855">
          <cell r="A855">
            <v>4481</v>
          </cell>
          <cell r="C855">
            <v>330</v>
          </cell>
          <cell r="G855">
            <v>678.64</v>
          </cell>
        </row>
        <row r="856">
          <cell r="A856">
            <v>4481</v>
          </cell>
          <cell r="C856">
            <v>430</v>
          </cell>
          <cell r="G856">
            <v>0</v>
          </cell>
        </row>
        <row r="857">
          <cell r="A857">
            <v>4482</v>
          </cell>
          <cell r="C857">
            <v>130</v>
          </cell>
          <cell r="G857">
            <v>2915.69</v>
          </cell>
        </row>
        <row r="858">
          <cell r="A858">
            <v>4482</v>
          </cell>
          <cell r="C858">
            <v>230</v>
          </cell>
          <cell r="G858">
            <v>297.63</v>
          </cell>
        </row>
        <row r="859">
          <cell r="A859">
            <v>4482</v>
          </cell>
          <cell r="C859">
            <v>330</v>
          </cell>
          <cell r="G859">
            <v>2794.61</v>
          </cell>
        </row>
        <row r="860">
          <cell r="A860">
            <v>4482</v>
          </cell>
          <cell r="C860">
            <v>430</v>
          </cell>
          <cell r="G860">
            <v>2671.04</v>
          </cell>
        </row>
        <row r="861">
          <cell r="A861">
            <v>4495</v>
          </cell>
          <cell r="C861">
            <v>130</v>
          </cell>
          <cell r="G861">
            <v>0</v>
          </cell>
        </row>
        <row r="862">
          <cell r="A862">
            <v>4500</v>
          </cell>
          <cell r="C862">
            <v>130</v>
          </cell>
          <cell r="G862">
            <v>34588.33</v>
          </cell>
        </row>
        <row r="863">
          <cell r="A863">
            <v>4500</v>
          </cell>
          <cell r="C863">
            <v>132</v>
          </cell>
          <cell r="G863">
            <v>3843</v>
          </cell>
        </row>
        <row r="864">
          <cell r="A864">
            <v>4500</v>
          </cell>
          <cell r="C864">
            <v>230</v>
          </cell>
          <cell r="G864">
            <v>19509</v>
          </cell>
        </row>
        <row r="865">
          <cell r="A865">
            <v>4500</v>
          </cell>
          <cell r="C865">
            <v>330</v>
          </cell>
          <cell r="G865">
            <v>6991.09</v>
          </cell>
        </row>
        <row r="866">
          <cell r="A866">
            <v>4500</v>
          </cell>
          <cell r="C866">
            <v>430</v>
          </cell>
          <cell r="G866">
            <v>2810.38</v>
          </cell>
        </row>
        <row r="867">
          <cell r="A867">
            <v>4505</v>
          </cell>
          <cell r="C867">
            <v>130</v>
          </cell>
          <cell r="G867">
            <v>27878.83</v>
          </cell>
        </row>
        <row r="868">
          <cell r="A868">
            <v>4505</v>
          </cell>
          <cell r="C868">
            <v>132</v>
          </cell>
          <cell r="G868">
            <v>3098</v>
          </cell>
        </row>
        <row r="869">
          <cell r="A869">
            <v>4505</v>
          </cell>
          <cell r="C869">
            <v>230</v>
          </cell>
          <cell r="G869">
            <v>6763.2</v>
          </cell>
        </row>
        <row r="870">
          <cell r="A870">
            <v>4505</v>
          </cell>
          <cell r="C870">
            <v>330</v>
          </cell>
          <cell r="G870">
            <v>4119.57</v>
          </cell>
        </row>
        <row r="871">
          <cell r="A871">
            <v>4505</v>
          </cell>
          <cell r="C871">
            <v>430</v>
          </cell>
          <cell r="G871">
            <v>146466.16</v>
          </cell>
        </row>
        <row r="872">
          <cell r="A872">
            <v>4505</v>
          </cell>
          <cell r="C872">
            <v>935</v>
          </cell>
          <cell r="G872">
            <v>4225.96</v>
          </cell>
        </row>
        <row r="873">
          <cell r="A873">
            <v>4505</v>
          </cell>
          <cell r="C873">
            <v>936</v>
          </cell>
          <cell r="G873">
            <v>0</v>
          </cell>
        </row>
        <row r="874">
          <cell r="A874">
            <v>4510</v>
          </cell>
          <cell r="C874">
            <v>130</v>
          </cell>
          <cell r="G874">
            <v>0</v>
          </cell>
        </row>
        <row r="875">
          <cell r="A875">
            <v>4510</v>
          </cell>
          <cell r="C875">
            <v>430</v>
          </cell>
          <cell r="G875">
            <v>535.5</v>
          </cell>
        </row>
        <row r="876">
          <cell r="A876">
            <v>4530</v>
          </cell>
          <cell r="C876">
            <v>130</v>
          </cell>
          <cell r="G876">
            <v>3163.85</v>
          </cell>
        </row>
        <row r="877">
          <cell r="A877">
            <v>4530</v>
          </cell>
          <cell r="C877">
            <v>230</v>
          </cell>
          <cell r="G877">
            <v>1048.71</v>
          </cell>
        </row>
        <row r="878">
          <cell r="A878">
            <v>4530</v>
          </cell>
          <cell r="C878">
            <v>330</v>
          </cell>
          <cell r="G878">
            <v>0.28999999999999998</v>
          </cell>
        </row>
        <row r="879">
          <cell r="A879">
            <v>4530</v>
          </cell>
          <cell r="C879">
            <v>430</v>
          </cell>
          <cell r="G879">
            <v>211.16</v>
          </cell>
        </row>
        <row r="880">
          <cell r="A880">
            <v>4530</v>
          </cell>
          <cell r="C880">
            <v>935</v>
          </cell>
          <cell r="G880">
            <v>0</v>
          </cell>
        </row>
        <row r="881">
          <cell r="A881">
            <v>4530</v>
          </cell>
          <cell r="C881">
            <v>936</v>
          </cell>
          <cell r="G881">
            <v>0</v>
          </cell>
        </row>
        <row r="882">
          <cell r="A882">
            <v>4531</v>
          </cell>
          <cell r="C882">
            <v>130</v>
          </cell>
          <cell r="G882">
            <v>-8.1300000000000008</v>
          </cell>
        </row>
        <row r="883">
          <cell r="A883">
            <v>4531</v>
          </cell>
          <cell r="C883">
            <v>230</v>
          </cell>
          <cell r="G883">
            <v>572.54</v>
          </cell>
        </row>
        <row r="884">
          <cell r="A884">
            <v>4531</v>
          </cell>
          <cell r="C884">
            <v>330</v>
          </cell>
          <cell r="G884">
            <v>-2.33</v>
          </cell>
        </row>
        <row r="885">
          <cell r="A885">
            <v>4531</v>
          </cell>
          <cell r="C885">
            <v>430</v>
          </cell>
          <cell r="G885">
            <v>328.2</v>
          </cell>
        </row>
        <row r="886">
          <cell r="A886">
            <v>4531</v>
          </cell>
          <cell r="C886">
            <v>935</v>
          </cell>
          <cell r="G886">
            <v>1321.72</v>
          </cell>
        </row>
        <row r="887">
          <cell r="A887">
            <v>4531</v>
          </cell>
          <cell r="C887">
            <v>936</v>
          </cell>
          <cell r="G887">
            <v>0</v>
          </cell>
        </row>
        <row r="888">
          <cell r="A888">
            <v>7020</v>
          </cell>
          <cell r="C888">
            <v>110</v>
          </cell>
          <cell r="G888">
            <v>44700</v>
          </cell>
        </row>
        <row r="889">
          <cell r="A889">
            <v>7020</v>
          </cell>
          <cell r="C889">
            <v>112</v>
          </cell>
          <cell r="G889">
            <v>39629.06</v>
          </cell>
        </row>
        <row r="890">
          <cell r="A890">
            <v>7020</v>
          </cell>
          <cell r="C890">
            <v>120</v>
          </cell>
          <cell r="G890">
            <v>30750</v>
          </cell>
        </row>
        <row r="891">
          <cell r="A891">
            <v>7020</v>
          </cell>
          <cell r="C891">
            <v>121</v>
          </cell>
          <cell r="G891">
            <v>0</v>
          </cell>
        </row>
        <row r="892">
          <cell r="A892">
            <v>7020</v>
          </cell>
          <cell r="C892">
            <v>130</v>
          </cell>
          <cell r="G892">
            <v>2877.42</v>
          </cell>
        </row>
        <row r="893">
          <cell r="A893">
            <v>7020</v>
          </cell>
          <cell r="C893">
            <v>140</v>
          </cell>
          <cell r="G893">
            <v>4694.5600000000004</v>
          </cell>
        </row>
        <row r="894">
          <cell r="A894">
            <v>7020</v>
          </cell>
          <cell r="C894">
            <v>142</v>
          </cell>
          <cell r="G894">
            <v>2969.81</v>
          </cell>
        </row>
        <row r="895">
          <cell r="A895">
            <v>7020</v>
          </cell>
          <cell r="C895">
            <v>147</v>
          </cell>
          <cell r="G895">
            <v>0</v>
          </cell>
        </row>
        <row r="896">
          <cell r="A896">
            <v>7020</v>
          </cell>
          <cell r="C896">
            <v>160</v>
          </cell>
          <cell r="G896">
            <v>28005.759999999998</v>
          </cell>
        </row>
        <row r="897">
          <cell r="A897">
            <v>7020</v>
          </cell>
          <cell r="C897">
            <v>162</v>
          </cell>
          <cell r="G897">
            <v>12002</v>
          </cell>
        </row>
        <row r="898">
          <cell r="A898">
            <v>7020</v>
          </cell>
          <cell r="C898">
            <v>210</v>
          </cell>
          <cell r="G898">
            <v>34802</v>
          </cell>
        </row>
        <row r="899">
          <cell r="A899">
            <v>7020</v>
          </cell>
          <cell r="C899">
            <v>220</v>
          </cell>
          <cell r="G899">
            <v>13574.14</v>
          </cell>
        </row>
        <row r="900">
          <cell r="A900">
            <v>7020</v>
          </cell>
          <cell r="C900">
            <v>230</v>
          </cell>
          <cell r="G900">
            <v>-68.34</v>
          </cell>
        </row>
        <row r="901">
          <cell r="A901">
            <v>7020</v>
          </cell>
          <cell r="C901">
            <v>240</v>
          </cell>
          <cell r="G901">
            <v>1615.77</v>
          </cell>
        </row>
        <row r="902">
          <cell r="A902">
            <v>7020</v>
          </cell>
          <cell r="C902">
            <v>260</v>
          </cell>
          <cell r="G902">
            <v>12869</v>
          </cell>
        </row>
        <row r="903">
          <cell r="A903">
            <v>7020</v>
          </cell>
          <cell r="C903">
            <v>330</v>
          </cell>
          <cell r="G903">
            <v>-566.66</v>
          </cell>
        </row>
        <row r="904">
          <cell r="A904">
            <v>7020</v>
          </cell>
          <cell r="C904">
            <v>340</v>
          </cell>
          <cell r="G904">
            <v>-3134.07</v>
          </cell>
        </row>
        <row r="905">
          <cell r="A905">
            <v>7020</v>
          </cell>
          <cell r="C905">
            <v>430</v>
          </cell>
          <cell r="G905">
            <v>0</v>
          </cell>
        </row>
        <row r="906">
          <cell r="A906">
            <v>7020</v>
          </cell>
          <cell r="C906">
            <v>440</v>
          </cell>
          <cell r="G906">
            <v>3963.82</v>
          </cell>
        </row>
        <row r="907">
          <cell r="A907">
            <v>7020</v>
          </cell>
          <cell r="C907">
            <v>935</v>
          </cell>
          <cell r="G907">
            <v>0</v>
          </cell>
        </row>
        <row r="908">
          <cell r="A908">
            <v>7020</v>
          </cell>
          <cell r="C908">
            <v>936</v>
          </cell>
          <cell r="G908">
            <v>166.66</v>
          </cell>
        </row>
        <row r="909">
          <cell r="A909">
            <v>7030</v>
          </cell>
          <cell r="C909">
            <v>110</v>
          </cell>
          <cell r="G909">
            <v>461.68</v>
          </cell>
        </row>
        <row r="910">
          <cell r="A910">
            <v>7030</v>
          </cell>
          <cell r="C910">
            <v>112</v>
          </cell>
          <cell r="G910">
            <v>300</v>
          </cell>
        </row>
        <row r="911">
          <cell r="A911">
            <v>7030</v>
          </cell>
          <cell r="C911">
            <v>120</v>
          </cell>
          <cell r="G911">
            <v>800</v>
          </cell>
        </row>
        <row r="912">
          <cell r="A912">
            <v>7030</v>
          </cell>
          <cell r="C912">
            <v>121</v>
          </cell>
          <cell r="G912">
            <v>0</v>
          </cell>
        </row>
        <row r="913">
          <cell r="A913">
            <v>7030</v>
          </cell>
          <cell r="C913">
            <v>122</v>
          </cell>
          <cell r="G913">
            <v>0</v>
          </cell>
        </row>
        <row r="914">
          <cell r="A914">
            <v>7030</v>
          </cell>
          <cell r="C914">
            <v>200</v>
          </cell>
          <cell r="G914">
            <v>0</v>
          </cell>
        </row>
        <row r="915">
          <cell r="A915">
            <v>7030</v>
          </cell>
          <cell r="C915">
            <v>210</v>
          </cell>
          <cell r="G915">
            <v>1400</v>
          </cell>
        </row>
        <row r="916">
          <cell r="A916">
            <v>7030</v>
          </cell>
          <cell r="C916">
            <v>220</v>
          </cell>
          <cell r="G916">
            <v>100</v>
          </cell>
        </row>
        <row r="917">
          <cell r="A917">
            <v>7040</v>
          </cell>
          <cell r="C917">
            <v>110</v>
          </cell>
          <cell r="G917">
            <v>12897.01</v>
          </cell>
        </row>
        <row r="918">
          <cell r="A918">
            <v>7040</v>
          </cell>
          <cell r="C918">
            <v>112</v>
          </cell>
          <cell r="G918">
            <v>2142.5</v>
          </cell>
        </row>
        <row r="919">
          <cell r="A919">
            <v>7040</v>
          </cell>
          <cell r="C919">
            <v>120</v>
          </cell>
          <cell r="G919">
            <v>9554.5</v>
          </cell>
        </row>
        <row r="920">
          <cell r="A920">
            <v>7040</v>
          </cell>
          <cell r="C920">
            <v>121</v>
          </cell>
          <cell r="G920">
            <v>0</v>
          </cell>
        </row>
        <row r="921">
          <cell r="A921">
            <v>7040</v>
          </cell>
          <cell r="C921">
            <v>210</v>
          </cell>
          <cell r="G921">
            <v>1723.73</v>
          </cell>
        </row>
        <row r="922">
          <cell r="A922">
            <v>7040</v>
          </cell>
          <cell r="C922">
            <v>220</v>
          </cell>
          <cell r="G922">
            <v>1673.72</v>
          </cell>
        </row>
        <row r="923">
          <cell r="A923">
            <v>7060</v>
          </cell>
          <cell r="C923">
            <v>110</v>
          </cell>
          <cell r="G923">
            <v>5194.49</v>
          </cell>
        </row>
        <row r="924">
          <cell r="A924">
            <v>7060</v>
          </cell>
          <cell r="C924">
            <v>112</v>
          </cell>
          <cell r="G924">
            <v>4131.99</v>
          </cell>
        </row>
        <row r="925">
          <cell r="A925">
            <v>7060</v>
          </cell>
          <cell r="C925">
            <v>120</v>
          </cell>
          <cell r="G925">
            <v>7625.87</v>
          </cell>
        </row>
        <row r="926">
          <cell r="A926">
            <v>7060</v>
          </cell>
          <cell r="C926">
            <v>121</v>
          </cell>
          <cell r="G926">
            <v>10.050000000000001</v>
          </cell>
        </row>
        <row r="927">
          <cell r="A927">
            <v>7060</v>
          </cell>
          <cell r="C927">
            <v>122</v>
          </cell>
          <cell r="G927">
            <v>0</v>
          </cell>
        </row>
        <row r="928">
          <cell r="A928">
            <v>7060</v>
          </cell>
          <cell r="C928">
            <v>130</v>
          </cell>
          <cell r="G928">
            <v>177.8</v>
          </cell>
        </row>
        <row r="929">
          <cell r="A929">
            <v>7060</v>
          </cell>
          <cell r="C929">
            <v>140</v>
          </cell>
          <cell r="G929">
            <v>4421.33</v>
          </cell>
        </row>
        <row r="930">
          <cell r="A930">
            <v>7060</v>
          </cell>
          <cell r="C930">
            <v>142</v>
          </cell>
          <cell r="G930">
            <v>2807.3</v>
          </cell>
        </row>
        <row r="931">
          <cell r="A931">
            <v>7060</v>
          </cell>
          <cell r="C931">
            <v>147</v>
          </cell>
          <cell r="G931">
            <v>0</v>
          </cell>
        </row>
        <row r="932">
          <cell r="A932">
            <v>7060</v>
          </cell>
          <cell r="C932">
            <v>210</v>
          </cell>
          <cell r="G932">
            <v>12743.44</v>
          </cell>
        </row>
        <row r="933">
          <cell r="A933">
            <v>7060</v>
          </cell>
          <cell r="C933">
            <v>220</v>
          </cell>
          <cell r="G933">
            <v>5096.66</v>
          </cell>
        </row>
        <row r="934">
          <cell r="A934">
            <v>7060</v>
          </cell>
          <cell r="C934">
            <v>230</v>
          </cell>
          <cell r="G934">
            <v>358.18</v>
          </cell>
        </row>
        <row r="935">
          <cell r="A935">
            <v>7060</v>
          </cell>
          <cell r="C935">
            <v>240</v>
          </cell>
          <cell r="G935">
            <v>1530.31</v>
          </cell>
        </row>
        <row r="936">
          <cell r="A936">
            <v>7060</v>
          </cell>
          <cell r="C936">
            <v>340</v>
          </cell>
          <cell r="G936">
            <v>4271.57</v>
          </cell>
        </row>
        <row r="937">
          <cell r="A937">
            <v>7060</v>
          </cell>
          <cell r="C937">
            <v>400</v>
          </cell>
          <cell r="G937">
            <v>0</v>
          </cell>
        </row>
        <row r="938">
          <cell r="A938">
            <v>7060</v>
          </cell>
          <cell r="C938">
            <v>440</v>
          </cell>
          <cell r="G938">
            <v>9421.1200000000008</v>
          </cell>
        </row>
        <row r="939">
          <cell r="A939">
            <v>7060</v>
          </cell>
          <cell r="C939">
            <v>936</v>
          </cell>
          <cell r="G939">
            <v>490</v>
          </cell>
        </row>
        <row r="940">
          <cell r="A940">
            <v>7080</v>
          </cell>
          <cell r="C940">
            <v>110</v>
          </cell>
          <cell r="G940">
            <v>10752</v>
          </cell>
        </row>
        <row r="941">
          <cell r="A941">
            <v>7080</v>
          </cell>
          <cell r="C941">
            <v>112</v>
          </cell>
          <cell r="G941">
            <v>2679</v>
          </cell>
        </row>
        <row r="942">
          <cell r="A942">
            <v>7080</v>
          </cell>
          <cell r="C942">
            <v>120</v>
          </cell>
          <cell r="G942">
            <v>10452</v>
          </cell>
        </row>
        <row r="943">
          <cell r="A943">
            <v>7080</v>
          </cell>
          <cell r="C943">
            <v>121</v>
          </cell>
          <cell r="G943">
            <v>0</v>
          </cell>
        </row>
        <row r="944">
          <cell r="A944">
            <v>7080</v>
          </cell>
          <cell r="C944">
            <v>122</v>
          </cell>
          <cell r="G944">
            <v>1148</v>
          </cell>
        </row>
        <row r="945">
          <cell r="A945">
            <v>7080</v>
          </cell>
          <cell r="C945">
            <v>130</v>
          </cell>
          <cell r="G945">
            <v>0</v>
          </cell>
        </row>
        <row r="946">
          <cell r="A946">
            <v>7080</v>
          </cell>
          <cell r="C946">
            <v>140</v>
          </cell>
          <cell r="G946">
            <v>0</v>
          </cell>
        </row>
        <row r="947">
          <cell r="A947">
            <v>7080</v>
          </cell>
          <cell r="C947">
            <v>160</v>
          </cell>
          <cell r="G947">
            <v>0</v>
          </cell>
        </row>
        <row r="948">
          <cell r="A948">
            <v>7080</v>
          </cell>
          <cell r="C948">
            <v>210</v>
          </cell>
          <cell r="G948">
            <v>5849.5</v>
          </cell>
        </row>
        <row r="949">
          <cell r="A949">
            <v>7080</v>
          </cell>
          <cell r="C949">
            <v>220</v>
          </cell>
          <cell r="G949">
            <v>5973.03</v>
          </cell>
        </row>
        <row r="950">
          <cell r="A950">
            <v>7080</v>
          </cell>
          <cell r="C950">
            <v>230</v>
          </cell>
          <cell r="G950">
            <v>0</v>
          </cell>
        </row>
        <row r="951">
          <cell r="A951">
            <v>7080</v>
          </cell>
          <cell r="C951">
            <v>240</v>
          </cell>
          <cell r="G951">
            <v>0</v>
          </cell>
        </row>
        <row r="952">
          <cell r="A952">
            <v>7080</v>
          </cell>
          <cell r="C952">
            <v>340</v>
          </cell>
          <cell r="G952">
            <v>0</v>
          </cell>
        </row>
        <row r="953">
          <cell r="A953">
            <v>7080</v>
          </cell>
          <cell r="C953">
            <v>440</v>
          </cell>
          <cell r="G953">
            <v>0</v>
          </cell>
        </row>
        <row r="954">
          <cell r="A954">
            <v>7080</v>
          </cell>
          <cell r="C954">
            <v>935</v>
          </cell>
          <cell r="G954">
            <v>0</v>
          </cell>
        </row>
        <row r="955">
          <cell r="A955">
            <v>7080</v>
          </cell>
          <cell r="C955">
            <v>936</v>
          </cell>
          <cell r="G955">
            <v>0</v>
          </cell>
        </row>
        <row r="956">
          <cell r="A956">
            <v>7000</v>
          </cell>
          <cell r="C956">
            <v>110</v>
          </cell>
          <cell r="G956">
            <v>21967.95</v>
          </cell>
        </row>
        <row r="957">
          <cell r="A957">
            <v>7000</v>
          </cell>
          <cell r="C957">
            <v>112</v>
          </cell>
          <cell r="G957">
            <v>18665.98</v>
          </cell>
        </row>
        <row r="958">
          <cell r="A958">
            <v>7000</v>
          </cell>
          <cell r="C958">
            <v>120</v>
          </cell>
          <cell r="G958">
            <v>12492.44</v>
          </cell>
        </row>
        <row r="959">
          <cell r="A959">
            <v>7000</v>
          </cell>
          <cell r="C959">
            <v>121</v>
          </cell>
          <cell r="G959">
            <v>10070.129999999999</v>
          </cell>
        </row>
        <row r="960">
          <cell r="A960">
            <v>7000</v>
          </cell>
          <cell r="C960">
            <v>122</v>
          </cell>
          <cell r="G960">
            <v>7999</v>
          </cell>
        </row>
        <row r="961">
          <cell r="A961">
            <v>7000</v>
          </cell>
          <cell r="C961">
            <v>140</v>
          </cell>
          <cell r="G961">
            <v>0</v>
          </cell>
        </row>
        <row r="962">
          <cell r="A962">
            <v>7000</v>
          </cell>
          <cell r="C962">
            <v>150</v>
          </cell>
          <cell r="G962">
            <v>30</v>
          </cell>
        </row>
        <row r="963">
          <cell r="A963">
            <v>7000</v>
          </cell>
          <cell r="C963">
            <v>160</v>
          </cell>
          <cell r="G963">
            <v>647.34</v>
          </cell>
        </row>
        <row r="964">
          <cell r="A964">
            <v>7000</v>
          </cell>
          <cell r="C964">
            <v>210</v>
          </cell>
          <cell r="G964">
            <v>21062.12</v>
          </cell>
        </row>
        <row r="965">
          <cell r="A965">
            <v>7000</v>
          </cell>
          <cell r="C965">
            <v>220</v>
          </cell>
          <cell r="G965">
            <v>21498.27</v>
          </cell>
        </row>
        <row r="966">
          <cell r="A966">
            <v>7000</v>
          </cell>
          <cell r="C966">
            <v>260</v>
          </cell>
          <cell r="G966">
            <v>3289.02</v>
          </cell>
        </row>
        <row r="967">
          <cell r="A967">
            <v>7190</v>
          </cell>
          <cell r="C967">
            <v>110</v>
          </cell>
          <cell r="G967">
            <v>4621.25</v>
          </cell>
        </row>
        <row r="968">
          <cell r="A968">
            <v>7190</v>
          </cell>
          <cell r="C968">
            <v>112</v>
          </cell>
          <cell r="G968">
            <v>0</v>
          </cell>
        </row>
        <row r="969">
          <cell r="A969">
            <v>7190</v>
          </cell>
          <cell r="C969">
            <v>120</v>
          </cell>
          <cell r="G969">
            <v>0</v>
          </cell>
        </row>
        <row r="970">
          <cell r="A970">
            <v>7190</v>
          </cell>
          <cell r="C970">
            <v>121</v>
          </cell>
          <cell r="G970">
            <v>0</v>
          </cell>
        </row>
        <row r="971">
          <cell r="A971">
            <v>7190</v>
          </cell>
          <cell r="C971">
            <v>130</v>
          </cell>
          <cell r="G971">
            <v>43626.49</v>
          </cell>
        </row>
        <row r="972">
          <cell r="A972">
            <v>7190</v>
          </cell>
          <cell r="C972">
            <v>140</v>
          </cell>
          <cell r="G972">
            <v>56801.05</v>
          </cell>
        </row>
        <row r="973">
          <cell r="A973">
            <v>7190</v>
          </cell>
          <cell r="C973">
            <v>142</v>
          </cell>
          <cell r="G973">
            <v>20151.41</v>
          </cell>
        </row>
        <row r="974">
          <cell r="A974">
            <v>7190</v>
          </cell>
          <cell r="C974">
            <v>147</v>
          </cell>
          <cell r="G974">
            <v>0</v>
          </cell>
        </row>
        <row r="975">
          <cell r="A975">
            <v>7190</v>
          </cell>
          <cell r="C975">
            <v>150</v>
          </cell>
          <cell r="G975">
            <v>27877.41</v>
          </cell>
        </row>
        <row r="976">
          <cell r="A976">
            <v>7190</v>
          </cell>
          <cell r="C976">
            <v>160</v>
          </cell>
          <cell r="G976">
            <v>10758.51</v>
          </cell>
        </row>
        <row r="977">
          <cell r="A977">
            <v>7190</v>
          </cell>
          <cell r="C977">
            <v>162</v>
          </cell>
          <cell r="G977">
            <v>6879</v>
          </cell>
        </row>
        <row r="978">
          <cell r="A978">
            <v>7190</v>
          </cell>
          <cell r="C978">
            <v>210</v>
          </cell>
          <cell r="G978">
            <v>10351.299999999999</v>
          </cell>
        </row>
        <row r="979">
          <cell r="A979">
            <v>7190</v>
          </cell>
          <cell r="C979">
            <v>220</v>
          </cell>
          <cell r="G979">
            <v>10301.709999999999</v>
          </cell>
        </row>
        <row r="980">
          <cell r="A980">
            <v>7190</v>
          </cell>
          <cell r="C980">
            <v>230</v>
          </cell>
          <cell r="G980">
            <v>17954.32</v>
          </cell>
        </row>
        <row r="981">
          <cell r="A981">
            <v>7190</v>
          </cell>
          <cell r="C981">
            <v>240</v>
          </cell>
          <cell r="G981">
            <v>29056.83</v>
          </cell>
        </row>
        <row r="982">
          <cell r="A982">
            <v>7190</v>
          </cell>
          <cell r="C982">
            <v>260</v>
          </cell>
          <cell r="G982">
            <v>9357.35</v>
          </cell>
        </row>
        <row r="983">
          <cell r="A983">
            <v>7190</v>
          </cell>
          <cell r="C983">
            <v>330</v>
          </cell>
          <cell r="G983">
            <v>5140.43</v>
          </cell>
        </row>
        <row r="984">
          <cell r="A984">
            <v>7190</v>
          </cell>
          <cell r="C984">
            <v>340</v>
          </cell>
          <cell r="G984">
            <v>21342.880000000001</v>
          </cell>
        </row>
        <row r="985">
          <cell r="A985">
            <v>7190</v>
          </cell>
          <cell r="C985">
            <v>410</v>
          </cell>
          <cell r="G985">
            <v>0</v>
          </cell>
        </row>
        <row r="986">
          <cell r="A986">
            <v>7190</v>
          </cell>
          <cell r="C986">
            <v>430</v>
          </cell>
          <cell r="G986">
            <v>6918.9</v>
          </cell>
        </row>
        <row r="987">
          <cell r="A987">
            <v>7190</v>
          </cell>
          <cell r="C987">
            <v>440</v>
          </cell>
          <cell r="G987">
            <v>30215.88</v>
          </cell>
        </row>
        <row r="988">
          <cell r="A988">
            <v>7190</v>
          </cell>
          <cell r="C988">
            <v>935</v>
          </cell>
          <cell r="G988">
            <v>20934.54</v>
          </cell>
        </row>
        <row r="989">
          <cell r="A989">
            <v>7190</v>
          </cell>
          <cell r="C989">
            <v>936</v>
          </cell>
          <cell r="G989">
            <v>6108.04</v>
          </cell>
        </row>
        <row r="990">
          <cell r="A990">
            <v>7211</v>
          </cell>
          <cell r="C990">
            <v>110</v>
          </cell>
          <cell r="G990">
            <v>571.83000000000004</v>
          </cell>
        </row>
        <row r="991">
          <cell r="A991">
            <v>7211</v>
          </cell>
          <cell r="C991">
            <v>112</v>
          </cell>
          <cell r="G991">
            <v>202.67</v>
          </cell>
        </row>
        <row r="992">
          <cell r="A992">
            <v>7211</v>
          </cell>
          <cell r="C992">
            <v>120</v>
          </cell>
          <cell r="G992">
            <v>230.77</v>
          </cell>
        </row>
        <row r="993">
          <cell r="A993">
            <v>7211</v>
          </cell>
          <cell r="C993">
            <v>121</v>
          </cell>
          <cell r="G993">
            <v>230.77</v>
          </cell>
        </row>
        <row r="994">
          <cell r="A994">
            <v>7211</v>
          </cell>
          <cell r="C994">
            <v>130</v>
          </cell>
          <cell r="G994">
            <v>6144.64</v>
          </cell>
        </row>
        <row r="995">
          <cell r="A995">
            <v>7211</v>
          </cell>
          <cell r="C995">
            <v>140</v>
          </cell>
          <cell r="G995">
            <v>5376.55</v>
          </cell>
        </row>
        <row r="996">
          <cell r="A996">
            <v>7211</v>
          </cell>
          <cell r="C996">
            <v>142</v>
          </cell>
          <cell r="G996">
            <v>1657.21</v>
          </cell>
        </row>
        <row r="997">
          <cell r="A997">
            <v>7211</v>
          </cell>
          <cell r="C997">
            <v>147</v>
          </cell>
          <cell r="G997">
            <v>0</v>
          </cell>
        </row>
        <row r="998">
          <cell r="A998">
            <v>7211</v>
          </cell>
          <cell r="C998">
            <v>150</v>
          </cell>
          <cell r="G998">
            <v>624</v>
          </cell>
        </row>
        <row r="999">
          <cell r="A999">
            <v>7211</v>
          </cell>
          <cell r="C999">
            <v>160</v>
          </cell>
          <cell r="G999">
            <v>173.08</v>
          </cell>
        </row>
        <row r="1000">
          <cell r="A1000">
            <v>7211</v>
          </cell>
          <cell r="C1000">
            <v>210</v>
          </cell>
          <cell r="G1000">
            <v>278.83999999999997</v>
          </cell>
        </row>
        <row r="1001">
          <cell r="A1001">
            <v>7211</v>
          </cell>
          <cell r="C1001">
            <v>220</v>
          </cell>
          <cell r="G1001">
            <v>916.2</v>
          </cell>
        </row>
        <row r="1002">
          <cell r="A1002">
            <v>7211</v>
          </cell>
          <cell r="C1002">
            <v>230</v>
          </cell>
          <cell r="G1002">
            <v>246.15</v>
          </cell>
        </row>
        <row r="1003">
          <cell r="A1003">
            <v>7211</v>
          </cell>
          <cell r="C1003">
            <v>240</v>
          </cell>
          <cell r="G1003">
            <v>624.24</v>
          </cell>
        </row>
        <row r="1004">
          <cell r="A1004">
            <v>7211</v>
          </cell>
          <cell r="C1004">
            <v>260</v>
          </cell>
          <cell r="G1004">
            <v>111.54</v>
          </cell>
        </row>
        <row r="1005">
          <cell r="A1005">
            <v>7211</v>
          </cell>
          <cell r="C1005">
            <v>330</v>
          </cell>
          <cell r="G1005">
            <v>-282.98</v>
          </cell>
        </row>
        <row r="1006">
          <cell r="A1006">
            <v>7211</v>
          </cell>
          <cell r="C1006">
            <v>340</v>
          </cell>
          <cell r="G1006">
            <v>3864.17</v>
          </cell>
        </row>
        <row r="1007">
          <cell r="A1007">
            <v>7211</v>
          </cell>
          <cell r="C1007">
            <v>430</v>
          </cell>
          <cell r="G1007">
            <v>170.81</v>
          </cell>
        </row>
        <row r="1008">
          <cell r="A1008">
            <v>7211</v>
          </cell>
          <cell r="C1008">
            <v>440</v>
          </cell>
          <cell r="G1008">
            <v>1229.73</v>
          </cell>
        </row>
        <row r="1009">
          <cell r="A1009">
            <v>7211</v>
          </cell>
          <cell r="C1009">
            <v>935</v>
          </cell>
          <cell r="G1009">
            <v>0</v>
          </cell>
        </row>
        <row r="1010">
          <cell r="A1010">
            <v>7211</v>
          </cell>
          <cell r="C1010">
            <v>936</v>
          </cell>
          <cell r="G1010">
            <v>550.28</v>
          </cell>
        </row>
        <row r="1011">
          <cell r="A1011">
            <v>7240</v>
          </cell>
          <cell r="C1011">
            <v>110</v>
          </cell>
          <cell r="G1011">
            <v>1168.22</v>
          </cell>
        </row>
        <row r="1012">
          <cell r="A1012">
            <v>7240</v>
          </cell>
          <cell r="C1012">
            <v>112</v>
          </cell>
          <cell r="G1012">
            <v>922.06</v>
          </cell>
        </row>
        <row r="1013">
          <cell r="A1013">
            <v>7240</v>
          </cell>
          <cell r="C1013">
            <v>120</v>
          </cell>
          <cell r="G1013">
            <v>1208.6300000000001</v>
          </cell>
        </row>
        <row r="1014">
          <cell r="A1014">
            <v>7240</v>
          </cell>
          <cell r="C1014">
            <v>121</v>
          </cell>
          <cell r="G1014">
            <v>623.70000000000005</v>
          </cell>
        </row>
        <row r="1015">
          <cell r="A1015">
            <v>7240</v>
          </cell>
          <cell r="C1015">
            <v>130</v>
          </cell>
          <cell r="G1015">
            <v>790.59</v>
          </cell>
        </row>
        <row r="1016">
          <cell r="A1016">
            <v>7240</v>
          </cell>
          <cell r="C1016">
            <v>140</v>
          </cell>
          <cell r="G1016">
            <v>2450.98</v>
          </cell>
        </row>
        <row r="1017">
          <cell r="A1017">
            <v>7240</v>
          </cell>
          <cell r="C1017">
            <v>142</v>
          </cell>
          <cell r="G1017">
            <v>1582.85</v>
          </cell>
        </row>
        <row r="1018">
          <cell r="A1018">
            <v>7240</v>
          </cell>
          <cell r="C1018">
            <v>147</v>
          </cell>
          <cell r="G1018">
            <v>0</v>
          </cell>
        </row>
        <row r="1019">
          <cell r="A1019">
            <v>7240</v>
          </cell>
          <cell r="C1019">
            <v>150</v>
          </cell>
          <cell r="G1019">
            <v>310.17</v>
          </cell>
        </row>
        <row r="1020">
          <cell r="A1020">
            <v>7240</v>
          </cell>
          <cell r="C1020">
            <v>160</v>
          </cell>
          <cell r="G1020">
            <v>480.42</v>
          </cell>
        </row>
        <row r="1021">
          <cell r="A1021">
            <v>7240</v>
          </cell>
          <cell r="C1021">
            <v>210</v>
          </cell>
          <cell r="G1021">
            <v>519.19000000000005</v>
          </cell>
        </row>
        <row r="1022">
          <cell r="A1022">
            <v>7240</v>
          </cell>
          <cell r="C1022">
            <v>220</v>
          </cell>
          <cell r="G1022">
            <v>337.13</v>
          </cell>
        </row>
        <row r="1023">
          <cell r="A1023">
            <v>7240</v>
          </cell>
          <cell r="C1023">
            <v>230</v>
          </cell>
          <cell r="G1023">
            <v>298.36</v>
          </cell>
        </row>
        <row r="1024">
          <cell r="A1024">
            <v>7240</v>
          </cell>
          <cell r="C1024">
            <v>240</v>
          </cell>
          <cell r="G1024">
            <v>1114.23</v>
          </cell>
        </row>
        <row r="1025">
          <cell r="A1025">
            <v>7240</v>
          </cell>
          <cell r="C1025">
            <v>260</v>
          </cell>
          <cell r="G1025">
            <v>259.58999999999997</v>
          </cell>
        </row>
        <row r="1026">
          <cell r="A1026">
            <v>7240</v>
          </cell>
          <cell r="C1026">
            <v>330</v>
          </cell>
          <cell r="G1026">
            <v>220.82</v>
          </cell>
        </row>
        <row r="1027">
          <cell r="A1027">
            <v>7240</v>
          </cell>
          <cell r="C1027">
            <v>340</v>
          </cell>
          <cell r="G1027">
            <v>790.59</v>
          </cell>
        </row>
        <row r="1028">
          <cell r="A1028">
            <v>7240</v>
          </cell>
          <cell r="C1028">
            <v>430</v>
          </cell>
          <cell r="G1028">
            <v>220.82</v>
          </cell>
        </row>
        <row r="1029">
          <cell r="A1029">
            <v>7240</v>
          </cell>
          <cell r="C1029">
            <v>440</v>
          </cell>
          <cell r="G1029">
            <v>790.59</v>
          </cell>
        </row>
        <row r="1030">
          <cell r="A1030">
            <v>7240</v>
          </cell>
          <cell r="C1030">
            <v>935</v>
          </cell>
          <cell r="G1030">
            <v>375.9</v>
          </cell>
        </row>
        <row r="1031">
          <cell r="A1031">
            <v>7240</v>
          </cell>
          <cell r="C1031">
            <v>936</v>
          </cell>
          <cell r="G1031">
            <v>220.82</v>
          </cell>
        </row>
        <row r="1032">
          <cell r="A1032">
            <v>7290</v>
          </cell>
          <cell r="C1032">
            <v>110</v>
          </cell>
          <cell r="G1032">
            <v>44.28</v>
          </cell>
        </row>
        <row r="1033">
          <cell r="A1033">
            <v>7290</v>
          </cell>
          <cell r="C1033">
            <v>112</v>
          </cell>
          <cell r="G1033">
            <v>33.22</v>
          </cell>
        </row>
        <row r="1034">
          <cell r="A1034">
            <v>7290</v>
          </cell>
          <cell r="C1034">
            <v>120</v>
          </cell>
          <cell r="G1034">
            <v>59.79</v>
          </cell>
        </row>
        <row r="1035">
          <cell r="A1035">
            <v>7290</v>
          </cell>
          <cell r="C1035">
            <v>130</v>
          </cell>
          <cell r="G1035">
            <v>33.880000000000003</v>
          </cell>
        </row>
        <row r="1036">
          <cell r="A1036">
            <v>7290</v>
          </cell>
          <cell r="C1036">
            <v>140</v>
          </cell>
          <cell r="G1036">
            <v>50.73</v>
          </cell>
        </row>
        <row r="1037">
          <cell r="A1037">
            <v>7290</v>
          </cell>
          <cell r="C1037">
            <v>160</v>
          </cell>
          <cell r="G1037">
            <v>19.93</v>
          </cell>
        </row>
        <row r="1038">
          <cell r="A1038">
            <v>7290</v>
          </cell>
          <cell r="C1038">
            <v>210</v>
          </cell>
          <cell r="G1038">
            <v>22.16</v>
          </cell>
        </row>
        <row r="1039">
          <cell r="A1039">
            <v>7290</v>
          </cell>
          <cell r="C1039">
            <v>220</v>
          </cell>
          <cell r="G1039">
            <v>13.29</v>
          </cell>
        </row>
        <row r="1040">
          <cell r="A1040">
            <v>7290</v>
          </cell>
          <cell r="C1040">
            <v>230</v>
          </cell>
          <cell r="G1040">
            <v>61.56</v>
          </cell>
        </row>
        <row r="1041">
          <cell r="A1041">
            <v>7290</v>
          </cell>
          <cell r="C1041">
            <v>240</v>
          </cell>
          <cell r="G1041">
            <v>114.2</v>
          </cell>
        </row>
        <row r="1042">
          <cell r="A1042">
            <v>7290</v>
          </cell>
          <cell r="C1042">
            <v>340</v>
          </cell>
          <cell r="G1042">
            <v>9.0299999999999994</v>
          </cell>
        </row>
        <row r="1043">
          <cell r="A1043">
            <v>7290</v>
          </cell>
          <cell r="C1043">
            <v>935</v>
          </cell>
          <cell r="G1043">
            <v>8.3000000000000007</v>
          </cell>
        </row>
        <row r="1044">
          <cell r="A1044">
            <v>7290</v>
          </cell>
          <cell r="C1044">
            <v>936</v>
          </cell>
          <cell r="G1044">
            <v>8.3000000000000007</v>
          </cell>
        </row>
        <row r="1045">
          <cell r="A1045">
            <v>7295</v>
          </cell>
          <cell r="C1045">
            <v>110</v>
          </cell>
          <cell r="G1045">
            <v>3230.03</v>
          </cell>
        </row>
        <row r="1046">
          <cell r="A1046">
            <v>7295</v>
          </cell>
          <cell r="C1046">
            <v>112</v>
          </cell>
          <cell r="G1046">
            <v>2351.06</v>
          </cell>
        </row>
        <row r="1047">
          <cell r="A1047">
            <v>7295</v>
          </cell>
          <cell r="C1047">
            <v>120</v>
          </cell>
          <cell r="G1047">
            <v>664.39</v>
          </cell>
        </row>
        <row r="1048">
          <cell r="A1048">
            <v>7295</v>
          </cell>
          <cell r="C1048">
            <v>121</v>
          </cell>
          <cell r="G1048">
            <v>828.19</v>
          </cell>
        </row>
        <row r="1049">
          <cell r="A1049">
            <v>7295</v>
          </cell>
          <cell r="C1049">
            <v>130</v>
          </cell>
          <cell r="G1049">
            <v>224.35</v>
          </cell>
        </row>
        <row r="1050">
          <cell r="A1050">
            <v>7295</v>
          </cell>
          <cell r="C1050">
            <v>140</v>
          </cell>
          <cell r="G1050">
            <v>1146.1500000000001</v>
          </cell>
        </row>
        <row r="1051">
          <cell r="A1051">
            <v>7295</v>
          </cell>
          <cell r="C1051">
            <v>147</v>
          </cell>
          <cell r="G1051">
            <v>0</v>
          </cell>
        </row>
        <row r="1052">
          <cell r="A1052">
            <v>7295</v>
          </cell>
          <cell r="C1052">
            <v>160</v>
          </cell>
          <cell r="G1052">
            <v>573.88</v>
          </cell>
        </row>
        <row r="1053">
          <cell r="A1053">
            <v>7295</v>
          </cell>
          <cell r="C1053">
            <v>210</v>
          </cell>
          <cell r="G1053">
            <v>747.56</v>
          </cell>
        </row>
        <row r="1054">
          <cell r="A1054">
            <v>7295</v>
          </cell>
          <cell r="C1054">
            <v>220</v>
          </cell>
          <cell r="G1054">
            <v>1062.44</v>
          </cell>
        </row>
        <row r="1055">
          <cell r="A1055">
            <v>7295</v>
          </cell>
          <cell r="C1055">
            <v>230</v>
          </cell>
          <cell r="G1055">
            <v>112.17</v>
          </cell>
        </row>
        <row r="1056">
          <cell r="A1056">
            <v>7295</v>
          </cell>
          <cell r="C1056">
            <v>240</v>
          </cell>
          <cell r="G1056">
            <v>1162.1300000000001</v>
          </cell>
        </row>
        <row r="1057">
          <cell r="A1057">
            <v>7295</v>
          </cell>
          <cell r="C1057">
            <v>260</v>
          </cell>
          <cell r="G1057">
            <v>505.87</v>
          </cell>
        </row>
        <row r="1058">
          <cell r="A1058">
            <v>7295</v>
          </cell>
          <cell r="C1058">
            <v>340</v>
          </cell>
          <cell r="G1058">
            <v>529.80999999999995</v>
          </cell>
        </row>
        <row r="1059">
          <cell r="A1059">
            <v>7295</v>
          </cell>
          <cell r="C1059">
            <v>440</v>
          </cell>
          <cell r="G1059">
            <v>112.17</v>
          </cell>
        </row>
        <row r="1060">
          <cell r="A1060">
            <v>7295</v>
          </cell>
          <cell r="C1060">
            <v>935</v>
          </cell>
          <cell r="G1060">
            <v>999.79</v>
          </cell>
        </row>
        <row r="1061">
          <cell r="A1061">
            <v>7295</v>
          </cell>
          <cell r="C1061">
            <v>936</v>
          </cell>
          <cell r="G1061">
            <v>0</v>
          </cell>
        </row>
        <row r="1062">
          <cell r="A1062">
            <v>7310</v>
          </cell>
          <cell r="C1062">
            <v>110</v>
          </cell>
          <cell r="G1062">
            <v>539.6</v>
          </cell>
        </row>
        <row r="1063">
          <cell r="A1063">
            <v>7310</v>
          </cell>
          <cell r="C1063">
            <v>112</v>
          </cell>
          <cell r="G1063">
            <v>750.89</v>
          </cell>
        </row>
        <row r="1064">
          <cell r="A1064">
            <v>7310</v>
          </cell>
          <cell r="C1064">
            <v>120</v>
          </cell>
          <cell r="G1064">
            <v>146.82</v>
          </cell>
        </row>
        <row r="1065">
          <cell r="A1065">
            <v>7310</v>
          </cell>
          <cell r="C1065">
            <v>121</v>
          </cell>
          <cell r="G1065">
            <v>182.89</v>
          </cell>
        </row>
        <row r="1066">
          <cell r="A1066">
            <v>7310</v>
          </cell>
          <cell r="C1066">
            <v>130</v>
          </cell>
          <cell r="G1066">
            <v>330.56</v>
          </cell>
        </row>
        <row r="1067">
          <cell r="A1067">
            <v>7310</v>
          </cell>
          <cell r="C1067">
            <v>140</v>
          </cell>
          <cell r="G1067">
            <v>1723.57</v>
          </cell>
        </row>
        <row r="1068">
          <cell r="A1068">
            <v>7310</v>
          </cell>
          <cell r="C1068">
            <v>142</v>
          </cell>
          <cell r="G1068">
            <v>559.4</v>
          </cell>
        </row>
        <row r="1069">
          <cell r="A1069">
            <v>7310</v>
          </cell>
          <cell r="C1069">
            <v>147</v>
          </cell>
          <cell r="G1069">
            <v>0</v>
          </cell>
        </row>
        <row r="1070">
          <cell r="A1070">
            <v>7310</v>
          </cell>
          <cell r="C1070">
            <v>150</v>
          </cell>
          <cell r="G1070">
            <v>234.46</v>
          </cell>
        </row>
        <row r="1071">
          <cell r="A1071">
            <v>7310</v>
          </cell>
          <cell r="C1071">
            <v>160</v>
          </cell>
          <cell r="G1071">
            <v>228.98</v>
          </cell>
        </row>
        <row r="1072">
          <cell r="A1072">
            <v>7310</v>
          </cell>
          <cell r="C1072">
            <v>210</v>
          </cell>
          <cell r="G1072">
            <v>53.48</v>
          </cell>
        </row>
        <row r="1073">
          <cell r="A1073">
            <v>7310</v>
          </cell>
          <cell r="C1073">
            <v>220</v>
          </cell>
          <cell r="G1073">
            <v>217.53</v>
          </cell>
        </row>
        <row r="1074">
          <cell r="A1074">
            <v>7310</v>
          </cell>
          <cell r="C1074">
            <v>230</v>
          </cell>
          <cell r="G1074">
            <v>52.41</v>
          </cell>
        </row>
        <row r="1075">
          <cell r="A1075">
            <v>7310</v>
          </cell>
          <cell r="C1075">
            <v>240</v>
          </cell>
          <cell r="G1075">
            <v>393.23</v>
          </cell>
        </row>
        <row r="1076">
          <cell r="A1076">
            <v>7310</v>
          </cell>
          <cell r="C1076">
            <v>260</v>
          </cell>
          <cell r="G1076">
            <v>32.75</v>
          </cell>
        </row>
        <row r="1077">
          <cell r="A1077">
            <v>7310</v>
          </cell>
          <cell r="C1077">
            <v>330</v>
          </cell>
          <cell r="G1077">
            <v>166.91</v>
          </cell>
        </row>
        <row r="1078">
          <cell r="A1078">
            <v>7310</v>
          </cell>
          <cell r="C1078">
            <v>340</v>
          </cell>
          <cell r="G1078">
            <v>610.34</v>
          </cell>
        </row>
        <row r="1079">
          <cell r="A1079">
            <v>7310</v>
          </cell>
          <cell r="C1079">
            <v>430</v>
          </cell>
          <cell r="G1079">
            <v>144.21</v>
          </cell>
        </row>
        <row r="1080">
          <cell r="A1080">
            <v>7310</v>
          </cell>
          <cell r="C1080">
            <v>440</v>
          </cell>
          <cell r="G1080">
            <v>609.22</v>
          </cell>
        </row>
        <row r="1081">
          <cell r="A1081">
            <v>7310</v>
          </cell>
          <cell r="C1081">
            <v>935</v>
          </cell>
          <cell r="G1081">
            <v>77.59</v>
          </cell>
        </row>
        <row r="1082">
          <cell r="A1082">
            <v>7310</v>
          </cell>
          <cell r="C1082">
            <v>936</v>
          </cell>
          <cell r="G1082">
            <v>27.65</v>
          </cell>
        </row>
        <row r="1083">
          <cell r="A1083">
            <v>7453</v>
          </cell>
          <cell r="C1083">
            <v>110</v>
          </cell>
          <cell r="G1083">
            <v>109.12</v>
          </cell>
        </row>
        <row r="1084">
          <cell r="A1084">
            <v>7453</v>
          </cell>
          <cell r="C1084">
            <v>112</v>
          </cell>
          <cell r="G1084">
            <v>1213.5999999999999</v>
          </cell>
        </row>
        <row r="1085">
          <cell r="A1085">
            <v>7453</v>
          </cell>
          <cell r="C1085">
            <v>120</v>
          </cell>
          <cell r="G1085">
            <v>121.46</v>
          </cell>
        </row>
        <row r="1086">
          <cell r="A1086">
            <v>7453</v>
          </cell>
          <cell r="C1086">
            <v>121</v>
          </cell>
          <cell r="G1086">
            <v>0</v>
          </cell>
        </row>
        <row r="1087">
          <cell r="A1087">
            <v>7453</v>
          </cell>
          <cell r="C1087">
            <v>130</v>
          </cell>
          <cell r="G1087">
            <v>840.01</v>
          </cell>
        </row>
        <row r="1088">
          <cell r="A1088">
            <v>7453</v>
          </cell>
          <cell r="C1088">
            <v>140</v>
          </cell>
          <cell r="G1088">
            <v>68.650000000000006</v>
          </cell>
        </row>
        <row r="1089">
          <cell r="A1089">
            <v>7453</v>
          </cell>
          <cell r="C1089">
            <v>142</v>
          </cell>
          <cell r="G1089">
            <v>318.01</v>
          </cell>
        </row>
        <row r="1090">
          <cell r="A1090">
            <v>7453</v>
          </cell>
          <cell r="C1090">
            <v>147</v>
          </cell>
          <cell r="G1090">
            <v>0</v>
          </cell>
        </row>
        <row r="1091">
          <cell r="A1091">
            <v>7453</v>
          </cell>
          <cell r="C1091">
            <v>160</v>
          </cell>
          <cell r="G1091">
            <v>33.590000000000003</v>
          </cell>
        </row>
        <row r="1092">
          <cell r="A1092">
            <v>7453</v>
          </cell>
          <cell r="C1092">
            <v>162</v>
          </cell>
          <cell r="G1092">
            <v>0</v>
          </cell>
        </row>
        <row r="1093">
          <cell r="A1093">
            <v>7453</v>
          </cell>
          <cell r="C1093">
            <v>190</v>
          </cell>
          <cell r="G1093">
            <v>260.45</v>
          </cell>
        </row>
        <row r="1094">
          <cell r="A1094">
            <v>7453</v>
          </cell>
          <cell r="C1094">
            <v>210</v>
          </cell>
          <cell r="G1094">
            <v>2.86</v>
          </cell>
        </row>
        <row r="1095">
          <cell r="A1095">
            <v>7453</v>
          </cell>
          <cell r="C1095">
            <v>220</v>
          </cell>
          <cell r="G1095">
            <v>187.66</v>
          </cell>
        </row>
        <row r="1096">
          <cell r="A1096">
            <v>7453</v>
          </cell>
          <cell r="C1096">
            <v>230</v>
          </cell>
          <cell r="G1096">
            <v>2.9</v>
          </cell>
        </row>
        <row r="1097">
          <cell r="A1097">
            <v>7453</v>
          </cell>
          <cell r="C1097">
            <v>240</v>
          </cell>
          <cell r="G1097">
            <v>245.16</v>
          </cell>
        </row>
        <row r="1098">
          <cell r="A1098">
            <v>7453</v>
          </cell>
          <cell r="C1098">
            <v>260</v>
          </cell>
          <cell r="G1098">
            <v>0</v>
          </cell>
        </row>
        <row r="1099">
          <cell r="A1099">
            <v>7453</v>
          </cell>
          <cell r="C1099">
            <v>330</v>
          </cell>
          <cell r="G1099">
            <v>0</v>
          </cell>
        </row>
        <row r="1100">
          <cell r="A1100">
            <v>7453</v>
          </cell>
          <cell r="C1100">
            <v>340</v>
          </cell>
          <cell r="G1100">
            <v>1.17</v>
          </cell>
        </row>
        <row r="1101">
          <cell r="A1101">
            <v>7453</v>
          </cell>
          <cell r="C1101">
            <v>430</v>
          </cell>
          <cell r="G1101">
            <v>0</v>
          </cell>
        </row>
        <row r="1102">
          <cell r="A1102">
            <v>7453</v>
          </cell>
          <cell r="C1102">
            <v>440</v>
          </cell>
          <cell r="G1102">
            <v>259.75</v>
          </cell>
        </row>
        <row r="1103">
          <cell r="A1103">
            <v>7453</v>
          </cell>
          <cell r="C1103">
            <v>935</v>
          </cell>
          <cell r="G1103">
            <v>248.36</v>
          </cell>
        </row>
        <row r="1104">
          <cell r="A1104">
            <v>7453</v>
          </cell>
          <cell r="C1104">
            <v>936</v>
          </cell>
          <cell r="G1104">
            <v>1.07</v>
          </cell>
        </row>
        <row r="1105">
          <cell r="A1105">
            <v>7454</v>
          </cell>
          <cell r="C1105">
            <v>110</v>
          </cell>
          <cell r="G1105">
            <v>0</v>
          </cell>
        </row>
        <row r="1106">
          <cell r="A1106">
            <v>7454</v>
          </cell>
          <cell r="C1106">
            <v>112</v>
          </cell>
          <cell r="G1106">
            <v>0</v>
          </cell>
        </row>
        <row r="1107">
          <cell r="A1107">
            <v>7454</v>
          </cell>
          <cell r="C1107">
            <v>120</v>
          </cell>
          <cell r="G1107">
            <v>0</v>
          </cell>
        </row>
        <row r="1108">
          <cell r="A1108">
            <v>7454</v>
          </cell>
          <cell r="C1108">
            <v>121</v>
          </cell>
          <cell r="G1108">
            <v>0</v>
          </cell>
        </row>
        <row r="1109">
          <cell r="A1109">
            <v>7454</v>
          </cell>
          <cell r="C1109">
            <v>130</v>
          </cell>
          <cell r="G1109">
            <v>0</v>
          </cell>
        </row>
        <row r="1110">
          <cell r="A1110">
            <v>7454</v>
          </cell>
          <cell r="C1110">
            <v>140</v>
          </cell>
          <cell r="G1110">
            <v>0</v>
          </cell>
        </row>
        <row r="1111">
          <cell r="A1111">
            <v>7454</v>
          </cell>
          <cell r="C1111">
            <v>150</v>
          </cell>
          <cell r="G1111">
            <v>599</v>
          </cell>
        </row>
        <row r="1112">
          <cell r="A1112">
            <v>7454</v>
          </cell>
          <cell r="C1112">
            <v>160</v>
          </cell>
          <cell r="G1112">
            <v>0</v>
          </cell>
        </row>
        <row r="1113">
          <cell r="A1113">
            <v>7454</v>
          </cell>
          <cell r="C1113">
            <v>220</v>
          </cell>
          <cell r="G1113">
            <v>0</v>
          </cell>
        </row>
        <row r="1114">
          <cell r="A1114">
            <v>7454</v>
          </cell>
          <cell r="C1114">
            <v>230</v>
          </cell>
          <cell r="G1114">
            <v>0</v>
          </cell>
        </row>
        <row r="1115">
          <cell r="A1115">
            <v>7454</v>
          </cell>
          <cell r="C1115">
            <v>240</v>
          </cell>
          <cell r="G1115">
            <v>0</v>
          </cell>
        </row>
        <row r="1116">
          <cell r="A1116">
            <v>7454</v>
          </cell>
          <cell r="C1116">
            <v>340</v>
          </cell>
          <cell r="G1116">
            <v>0</v>
          </cell>
        </row>
        <row r="1117">
          <cell r="A1117">
            <v>7454</v>
          </cell>
          <cell r="C1117">
            <v>430</v>
          </cell>
          <cell r="G1117">
            <v>400</v>
          </cell>
        </row>
        <row r="1118">
          <cell r="A1118">
            <v>7454</v>
          </cell>
          <cell r="C1118">
            <v>440</v>
          </cell>
          <cell r="G1118">
            <v>400</v>
          </cell>
        </row>
        <row r="1119">
          <cell r="A1119">
            <v>7454</v>
          </cell>
          <cell r="C1119">
            <v>935</v>
          </cell>
          <cell r="G1119">
            <v>0</v>
          </cell>
        </row>
        <row r="1120">
          <cell r="A1120">
            <v>7550</v>
          </cell>
          <cell r="C1120">
            <v>110</v>
          </cell>
          <cell r="G1120">
            <v>0</v>
          </cell>
        </row>
        <row r="1121">
          <cell r="A1121">
            <v>7550</v>
          </cell>
          <cell r="C1121">
            <v>112</v>
          </cell>
          <cell r="G1121">
            <v>0</v>
          </cell>
        </row>
        <row r="1122">
          <cell r="A1122">
            <v>7550</v>
          </cell>
          <cell r="C1122">
            <v>120</v>
          </cell>
          <cell r="G1122">
            <v>3263.39</v>
          </cell>
        </row>
        <row r="1123">
          <cell r="A1123">
            <v>7550</v>
          </cell>
          <cell r="C1123">
            <v>121</v>
          </cell>
          <cell r="G1123">
            <v>0</v>
          </cell>
        </row>
        <row r="1124">
          <cell r="A1124">
            <v>7550</v>
          </cell>
          <cell r="C1124">
            <v>130</v>
          </cell>
          <cell r="G1124">
            <v>0</v>
          </cell>
        </row>
        <row r="1125">
          <cell r="A1125">
            <v>7550</v>
          </cell>
          <cell r="C1125">
            <v>140</v>
          </cell>
          <cell r="G1125">
            <v>20807.189999999999</v>
          </cell>
        </row>
        <row r="1126">
          <cell r="A1126">
            <v>7550</v>
          </cell>
          <cell r="C1126">
            <v>142</v>
          </cell>
          <cell r="G1126">
            <v>1188.98</v>
          </cell>
        </row>
        <row r="1127">
          <cell r="A1127">
            <v>7550</v>
          </cell>
          <cell r="C1127">
            <v>147</v>
          </cell>
          <cell r="G1127">
            <v>0</v>
          </cell>
        </row>
        <row r="1128">
          <cell r="A1128">
            <v>7550</v>
          </cell>
          <cell r="C1128">
            <v>160</v>
          </cell>
          <cell r="G1128">
            <v>0</v>
          </cell>
        </row>
        <row r="1129">
          <cell r="A1129">
            <v>7550</v>
          </cell>
          <cell r="C1129">
            <v>210</v>
          </cell>
          <cell r="G1129">
            <v>0</v>
          </cell>
        </row>
        <row r="1130">
          <cell r="A1130">
            <v>7550</v>
          </cell>
          <cell r="C1130">
            <v>220</v>
          </cell>
          <cell r="G1130">
            <v>3430.87</v>
          </cell>
        </row>
        <row r="1131">
          <cell r="A1131">
            <v>7550</v>
          </cell>
          <cell r="C1131">
            <v>230</v>
          </cell>
          <cell r="G1131">
            <v>0</v>
          </cell>
        </row>
        <row r="1132">
          <cell r="A1132">
            <v>7550</v>
          </cell>
          <cell r="C1132">
            <v>240</v>
          </cell>
          <cell r="G1132">
            <v>12821.57</v>
          </cell>
        </row>
        <row r="1133">
          <cell r="A1133">
            <v>7550</v>
          </cell>
          <cell r="C1133">
            <v>260</v>
          </cell>
          <cell r="G1133">
            <v>0</v>
          </cell>
        </row>
        <row r="1134">
          <cell r="A1134">
            <v>7550</v>
          </cell>
          <cell r="C1134">
            <v>330</v>
          </cell>
          <cell r="G1134">
            <v>0</v>
          </cell>
        </row>
        <row r="1135">
          <cell r="A1135">
            <v>7550</v>
          </cell>
          <cell r="C1135">
            <v>340</v>
          </cell>
          <cell r="G1135">
            <v>4691.9399999999996</v>
          </cell>
        </row>
        <row r="1136">
          <cell r="A1136">
            <v>7550</v>
          </cell>
          <cell r="C1136">
            <v>430</v>
          </cell>
          <cell r="G1136">
            <v>0</v>
          </cell>
        </row>
        <row r="1137">
          <cell r="A1137">
            <v>7550</v>
          </cell>
          <cell r="C1137">
            <v>440</v>
          </cell>
          <cell r="G1137">
            <v>511.88</v>
          </cell>
        </row>
        <row r="1138">
          <cell r="A1138">
            <v>7550</v>
          </cell>
          <cell r="C1138">
            <v>935</v>
          </cell>
          <cell r="G1138">
            <v>0</v>
          </cell>
        </row>
        <row r="1139">
          <cell r="A1139">
            <v>7550</v>
          </cell>
          <cell r="C1139">
            <v>936</v>
          </cell>
          <cell r="G1139">
            <v>0</v>
          </cell>
        </row>
        <row r="1140">
          <cell r="A1140">
            <v>7300</v>
          </cell>
          <cell r="C1140">
            <v>110</v>
          </cell>
          <cell r="G1140">
            <v>310</v>
          </cell>
        </row>
        <row r="1141">
          <cell r="A1141">
            <v>7300</v>
          </cell>
          <cell r="C1141">
            <v>112</v>
          </cell>
          <cell r="G1141">
            <v>0</v>
          </cell>
        </row>
        <row r="1142">
          <cell r="A1142">
            <v>7300</v>
          </cell>
          <cell r="C1142">
            <v>120</v>
          </cell>
          <cell r="G1142">
            <v>0</v>
          </cell>
        </row>
        <row r="1143">
          <cell r="A1143">
            <v>7300</v>
          </cell>
          <cell r="C1143">
            <v>121</v>
          </cell>
          <cell r="G1143">
            <v>0</v>
          </cell>
        </row>
        <row r="1144">
          <cell r="A1144">
            <v>7300</v>
          </cell>
          <cell r="C1144">
            <v>122</v>
          </cell>
          <cell r="G1144">
            <v>0</v>
          </cell>
        </row>
        <row r="1145">
          <cell r="A1145">
            <v>7300</v>
          </cell>
          <cell r="C1145">
            <v>130</v>
          </cell>
          <cell r="G1145">
            <v>0</v>
          </cell>
        </row>
        <row r="1146">
          <cell r="A1146">
            <v>7300</v>
          </cell>
          <cell r="C1146">
            <v>140</v>
          </cell>
          <cell r="G1146">
            <v>135</v>
          </cell>
        </row>
        <row r="1147">
          <cell r="A1147">
            <v>7300</v>
          </cell>
          <cell r="C1147">
            <v>210</v>
          </cell>
          <cell r="G1147">
            <v>0</v>
          </cell>
        </row>
        <row r="1148">
          <cell r="A1148">
            <v>7300</v>
          </cell>
          <cell r="C1148">
            <v>220</v>
          </cell>
          <cell r="G1148">
            <v>0</v>
          </cell>
        </row>
        <row r="1149">
          <cell r="A1149">
            <v>7300</v>
          </cell>
          <cell r="C1149">
            <v>240</v>
          </cell>
          <cell r="G1149">
            <v>0</v>
          </cell>
        </row>
        <row r="1150">
          <cell r="A1150">
            <v>7330</v>
          </cell>
          <cell r="C1150">
            <v>112</v>
          </cell>
          <cell r="G1150">
            <v>16.88</v>
          </cell>
        </row>
        <row r="1151">
          <cell r="A1151">
            <v>7330</v>
          </cell>
          <cell r="C1151">
            <v>122</v>
          </cell>
          <cell r="G1151">
            <v>0</v>
          </cell>
        </row>
        <row r="1152">
          <cell r="A1152">
            <v>7330</v>
          </cell>
          <cell r="C1152">
            <v>130</v>
          </cell>
          <cell r="G1152">
            <v>37.5</v>
          </cell>
        </row>
        <row r="1153">
          <cell r="A1153">
            <v>7330</v>
          </cell>
          <cell r="C1153">
            <v>142</v>
          </cell>
          <cell r="G1153">
            <v>450.99</v>
          </cell>
        </row>
        <row r="1154">
          <cell r="A1154">
            <v>7330</v>
          </cell>
          <cell r="C1154">
            <v>220</v>
          </cell>
          <cell r="G1154">
            <v>0</v>
          </cell>
        </row>
        <row r="1155">
          <cell r="A1155">
            <v>7332</v>
          </cell>
          <cell r="C1155">
            <v>110</v>
          </cell>
          <cell r="G1155">
            <v>-9328.9</v>
          </cell>
        </row>
        <row r="1156">
          <cell r="A1156">
            <v>7332</v>
          </cell>
          <cell r="C1156">
            <v>112</v>
          </cell>
          <cell r="G1156">
            <v>6231.24</v>
          </cell>
        </row>
        <row r="1157">
          <cell r="A1157">
            <v>7332</v>
          </cell>
          <cell r="C1157">
            <v>120</v>
          </cell>
          <cell r="G1157">
            <v>5928.79</v>
          </cell>
        </row>
        <row r="1158">
          <cell r="A1158">
            <v>7332</v>
          </cell>
          <cell r="C1158">
            <v>121</v>
          </cell>
          <cell r="G1158">
            <v>-1025.1500000000001</v>
          </cell>
        </row>
        <row r="1159">
          <cell r="A1159">
            <v>7332</v>
          </cell>
          <cell r="C1159">
            <v>122</v>
          </cell>
          <cell r="G1159">
            <v>-700</v>
          </cell>
        </row>
        <row r="1160">
          <cell r="A1160">
            <v>7332</v>
          </cell>
          <cell r="C1160">
            <v>130</v>
          </cell>
          <cell r="G1160">
            <v>1142.07</v>
          </cell>
        </row>
        <row r="1161">
          <cell r="A1161">
            <v>7332</v>
          </cell>
          <cell r="C1161">
            <v>140</v>
          </cell>
          <cell r="G1161">
            <v>3587.73</v>
          </cell>
        </row>
        <row r="1162">
          <cell r="A1162">
            <v>7332</v>
          </cell>
          <cell r="C1162">
            <v>142</v>
          </cell>
          <cell r="G1162">
            <v>165.75</v>
          </cell>
        </row>
        <row r="1163">
          <cell r="A1163">
            <v>7332</v>
          </cell>
          <cell r="C1163">
            <v>147</v>
          </cell>
          <cell r="G1163">
            <v>0</v>
          </cell>
        </row>
        <row r="1164">
          <cell r="A1164">
            <v>7332</v>
          </cell>
          <cell r="C1164">
            <v>150</v>
          </cell>
          <cell r="G1164">
            <v>165.75</v>
          </cell>
        </row>
        <row r="1165">
          <cell r="A1165">
            <v>7332</v>
          </cell>
          <cell r="C1165">
            <v>160</v>
          </cell>
          <cell r="G1165">
            <v>859.85</v>
          </cell>
        </row>
        <row r="1166">
          <cell r="A1166">
            <v>7332</v>
          </cell>
          <cell r="C1166">
            <v>210</v>
          </cell>
          <cell r="G1166">
            <v>-2290.98</v>
          </cell>
        </row>
        <row r="1167">
          <cell r="A1167">
            <v>7332</v>
          </cell>
          <cell r="C1167">
            <v>220</v>
          </cell>
          <cell r="G1167">
            <v>11995.75</v>
          </cell>
        </row>
        <row r="1168">
          <cell r="A1168">
            <v>7332</v>
          </cell>
          <cell r="C1168">
            <v>230</v>
          </cell>
          <cell r="G1168">
            <v>561.15</v>
          </cell>
        </row>
        <row r="1169">
          <cell r="A1169">
            <v>7332</v>
          </cell>
          <cell r="C1169">
            <v>240</v>
          </cell>
          <cell r="G1169">
            <v>829.71</v>
          </cell>
        </row>
        <row r="1170">
          <cell r="A1170">
            <v>7332</v>
          </cell>
          <cell r="C1170">
            <v>260</v>
          </cell>
          <cell r="G1170">
            <v>154.77000000000001</v>
          </cell>
        </row>
        <row r="1171">
          <cell r="A1171">
            <v>7332</v>
          </cell>
          <cell r="C1171">
            <v>330</v>
          </cell>
          <cell r="G1171">
            <v>321.95</v>
          </cell>
        </row>
        <row r="1172">
          <cell r="A1172">
            <v>7332</v>
          </cell>
          <cell r="C1172">
            <v>340</v>
          </cell>
          <cell r="G1172">
            <v>3048.11</v>
          </cell>
        </row>
        <row r="1173">
          <cell r="A1173">
            <v>7332</v>
          </cell>
          <cell r="C1173">
            <v>430</v>
          </cell>
          <cell r="G1173">
            <v>321.95</v>
          </cell>
        </row>
        <row r="1174">
          <cell r="A1174">
            <v>7332</v>
          </cell>
          <cell r="C1174">
            <v>440</v>
          </cell>
          <cell r="G1174">
            <v>248.07</v>
          </cell>
        </row>
        <row r="1175">
          <cell r="A1175">
            <v>7332</v>
          </cell>
          <cell r="C1175">
            <v>935</v>
          </cell>
          <cell r="G1175">
            <v>829</v>
          </cell>
        </row>
        <row r="1176">
          <cell r="A1176">
            <v>7332</v>
          </cell>
          <cell r="C1176">
            <v>936</v>
          </cell>
          <cell r="G1176">
            <v>602.24</v>
          </cell>
        </row>
        <row r="1177">
          <cell r="A1177">
            <v>7333</v>
          </cell>
          <cell r="C1177">
            <v>110</v>
          </cell>
          <cell r="G1177">
            <v>2304.88</v>
          </cell>
        </row>
        <row r="1178">
          <cell r="A1178">
            <v>7333</v>
          </cell>
          <cell r="C1178">
            <v>112</v>
          </cell>
          <cell r="G1178">
            <v>2076</v>
          </cell>
        </row>
        <row r="1179">
          <cell r="A1179">
            <v>7333</v>
          </cell>
          <cell r="C1179">
            <v>120</v>
          </cell>
          <cell r="G1179">
            <v>478</v>
          </cell>
        </row>
        <row r="1180">
          <cell r="A1180">
            <v>7333</v>
          </cell>
          <cell r="C1180">
            <v>121</v>
          </cell>
          <cell r="G1180">
            <v>538</v>
          </cell>
        </row>
        <row r="1181">
          <cell r="A1181">
            <v>7333</v>
          </cell>
          <cell r="C1181">
            <v>122</v>
          </cell>
          <cell r="G1181">
            <v>0</v>
          </cell>
        </row>
        <row r="1182">
          <cell r="A1182">
            <v>7333</v>
          </cell>
          <cell r="C1182">
            <v>130</v>
          </cell>
          <cell r="G1182">
            <v>1772.79</v>
          </cell>
        </row>
        <row r="1183">
          <cell r="A1183">
            <v>7333</v>
          </cell>
          <cell r="C1183">
            <v>140</v>
          </cell>
          <cell r="G1183">
            <v>629.46</v>
          </cell>
        </row>
        <row r="1184">
          <cell r="A1184">
            <v>7333</v>
          </cell>
          <cell r="C1184">
            <v>142</v>
          </cell>
          <cell r="G1184">
            <v>230</v>
          </cell>
        </row>
        <row r="1185">
          <cell r="A1185">
            <v>7333</v>
          </cell>
          <cell r="C1185">
            <v>147</v>
          </cell>
          <cell r="G1185">
            <v>0</v>
          </cell>
        </row>
        <row r="1186">
          <cell r="A1186">
            <v>7333</v>
          </cell>
          <cell r="C1186">
            <v>210</v>
          </cell>
          <cell r="G1186">
            <v>214.87</v>
          </cell>
        </row>
        <row r="1187">
          <cell r="A1187">
            <v>7333</v>
          </cell>
          <cell r="C1187">
            <v>220</v>
          </cell>
          <cell r="G1187">
            <v>0</v>
          </cell>
        </row>
        <row r="1188">
          <cell r="A1188">
            <v>7333</v>
          </cell>
          <cell r="C1188">
            <v>230</v>
          </cell>
          <cell r="G1188">
            <v>230</v>
          </cell>
        </row>
        <row r="1189">
          <cell r="A1189">
            <v>7333</v>
          </cell>
          <cell r="C1189">
            <v>240</v>
          </cell>
          <cell r="G1189">
            <v>322.83999999999997</v>
          </cell>
        </row>
        <row r="1190">
          <cell r="A1190">
            <v>7333</v>
          </cell>
          <cell r="C1190">
            <v>340</v>
          </cell>
          <cell r="G1190">
            <v>415.13</v>
          </cell>
        </row>
        <row r="1191">
          <cell r="A1191">
            <v>7333</v>
          </cell>
          <cell r="C1191">
            <v>430</v>
          </cell>
          <cell r="G1191">
            <v>320.48</v>
          </cell>
        </row>
        <row r="1192">
          <cell r="A1192">
            <v>7333</v>
          </cell>
          <cell r="C1192">
            <v>440</v>
          </cell>
          <cell r="G1192">
            <v>2616.54</v>
          </cell>
        </row>
        <row r="1193">
          <cell r="A1193">
            <v>7333</v>
          </cell>
          <cell r="C1193">
            <v>935</v>
          </cell>
          <cell r="G1193">
            <v>1259.0899999999999</v>
          </cell>
        </row>
        <row r="1194">
          <cell r="A1194">
            <v>7333</v>
          </cell>
          <cell r="C1194">
            <v>936</v>
          </cell>
          <cell r="G1194">
            <v>0</v>
          </cell>
        </row>
        <row r="1195">
          <cell r="A1195">
            <v>7350</v>
          </cell>
          <cell r="C1195">
            <v>110</v>
          </cell>
          <cell r="G1195">
            <v>1255.3599999999999</v>
          </cell>
        </row>
        <row r="1196">
          <cell r="A1196">
            <v>7350</v>
          </cell>
          <cell r="C1196">
            <v>112</v>
          </cell>
          <cell r="G1196">
            <v>3515.84</v>
          </cell>
        </row>
        <row r="1197">
          <cell r="A1197">
            <v>7350</v>
          </cell>
          <cell r="C1197">
            <v>120</v>
          </cell>
          <cell r="G1197">
            <v>1485.19</v>
          </cell>
        </row>
        <row r="1198">
          <cell r="A1198">
            <v>7350</v>
          </cell>
          <cell r="C1198">
            <v>121</v>
          </cell>
          <cell r="G1198">
            <v>0</v>
          </cell>
        </row>
        <row r="1199">
          <cell r="A1199">
            <v>7350</v>
          </cell>
          <cell r="C1199">
            <v>130</v>
          </cell>
          <cell r="G1199">
            <v>1872.69</v>
          </cell>
        </row>
        <row r="1200">
          <cell r="A1200">
            <v>7350</v>
          </cell>
          <cell r="C1200">
            <v>140</v>
          </cell>
          <cell r="G1200">
            <v>1972.82</v>
          </cell>
        </row>
        <row r="1201">
          <cell r="A1201">
            <v>7350</v>
          </cell>
          <cell r="C1201">
            <v>142</v>
          </cell>
          <cell r="G1201">
            <v>150</v>
          </cell>
        </row>
        <row r="1202">
          <cell r="A1202">
            <v>7350</v>
          </cell>
          <cell r="C1202">
            <v>147</v>
          </cell>
          <cell r="G1202">
            <v>0</v>
          </cell>
        </row>
        <row r="1203">
          <cell r="A1203">
            <v>7350</v>
          </cell>
          <cell r="C1203">
            <v>150</v>
          </cell>
          <cell r="G1203">
            <v>103.9</v>
          </cell>
        </row>
        <row r="1204">
          <cell r="A1204">
            <v>7350</v>
          </cell>
          <cell r="C1204">
            <v>160</v>
          </cell>
          <cell r="G1204">
            <v>439.18</v>
          </cell>
        </row>
        <row r="1205">
          <cell r="A1205">
            <v>7350</v>
          </cell>
          <cell r="C1205">
            <v>210</v>
          </cell>
          <cell r="G1205">
            <v>726.88</v>
          </cell>
        </row>
        <row r="1206">
          <cell r="A1206">
            <v>7350</v>
          </cell>
          <cell r="C1206">
            <v>220</v>
          </cell>
          <cell r="G1206">
            <v>643.4</v>
          </cell>
        </row>
        <row r="1207">
          <cell r="A1207">
            <v>7350</v>
          </cell>
          <cell r="C1207">
            <v>230</v>
          </cell>
          <cell r="G1207">
            <v>863.28</v>
          </cell>
        </row>
        <row r="1208">
          <cell r="A1208">
            <v>7350</v>
          </cell>
          <cell r="C1208">
            <v>240</v>
          </cell>
          <cell r="G1208">
            <v>684.99</v>
          </cell>
        </row>
        <row r="1209">
          <cell r="A1209">
            <v>7350</v>
          </cell>
          <cell r="C1209">
            <v>260</v>
          </cell>
          <cell r="G1209">
            <v>0</v>
          </cell>
        </row>
        <row r="1210">
          <cell r="A1210">
            <v>7350</v>
          </cell>
          <cell r="C1210">
            <v>330</v>
          </cell>
          <cell r="G1210">
            <v>0</v>
          </cell>
        </row>
        <row r="1211">
          <cell r="A1211">
            <v>7350</v>
          </cell>
          <cell r="C1211">
            <v>340</v>
          </cell>
          <cell r="G1211">
            <v>606.19000000000005</v>
          </cell>
        </row>
        <row r="1212">
          <cell r="A1212">
            <v>7350</v>
          </cell>
          <cell r="C1212">
            <v>360</v>
          </cell>
          <cell r="G1212">
            <v>0</v>
          </cell>
        </row>
        <row r="1213">
          <cell r="A1213">
            <v>7350</v>
          </cell>
          <cell r="C1213">
            <v>430</v>
          </cell>
          <cell r="G1213">
            <v>212.52</v>
          </cell>
        </row>
        <row r="1214">
          <cell r="A1214">
            <v>7350</v>
          </cell>
          <cell r="C1214">
            <v>440</v>
          </cell>
          <cell r="G1214">
            <v>458.09</v>
          </cell>
        </row>
        <row r="1215">
          <cell r="A1215">
            <v>7350</v>
          </cell>
          <cell r="C1215">
            <v>935</v>
          </cell>
          <cell r="G1215">
            <v>687.8</v>
          </cell>
        </row>
        <row r="1216">
          <cell r="A1216">
            <v>7350</v>
          </cell>
          <cell r="C1216">
            <v>936</v>
          </cell>
          <cell r="G1216">
            <v>651.88</v>
          </cell>
        </row>
        <row r="1217">
          <cell r="A1217">
            <v>7385</v>
          </cell>
          <cell r="C1217">
            <v>110</v>
          </cell>
          <cell r="G1217">
            <v>86.96</v>
          </cell>
        </row>
        <row r="1218">
          <cell r="A1218">
            <v>7385</v>
          </cell>
          <cell r="C1218">
            <v>112</v>
          </cell>
          <cell r="G1218">
            <v>10043.48</v>
          </cell>
        </row>
        <row r="1219">
          <cell r="A1219">
            <v>7385</v>
          </cell>
          <cell r="C1219">
            <v>120</v>
          </cell>
          <cell r="G1219">
            <v>95.65</v>
          </cell>
        </row>
        <row r="1220">
          <cell r="A1220">
            <v>7385</v>
          </cell>
          <cell r="C1220">
            <v>121</v>
          </cell>
          <cell r="G1220">
            <v>0</v>
          </cell>
        </row>
        <row r="1221">
          <cell r="A1221">
            <v>7385</v>
          </cell>
          <cell r="C1221">
            <v>130</v>
          </cell>
          <cell r="G1221">
            <v>73.91</v>
          </cell>
        </row>
        <row r="1222">
          <cell r="A1222">
            <v>7385</v>
          </cell>
          <cell r="C1222">
            <v>140</v>
          </cell>
          <cell r="G1222">
            <v>86.96</v>
          </cell>
        </row>
        <row r="1223">
          <cell r="A1223">
            <v>7385</v>
          </cell>
          <cell r="C1223">
            <v>160</v>
          </cell>
          <cell r="G1223">
            <v>26.09</v>
          </cell>
        </row>
        <row r="1224">
          <cell r="A1224">
            <v>7385</v>
          </cell>
          <cell r="C1224">
            <v>935</v>
          </cell>
          <cell r="G1224">
            <v>521.74</v>
          </cell>
        </row>
        <row r="1225">
          <cell r="A1225">
            <v>7410</v>
          </cell>
          <cell r="C1225">
            <v>130</v>
          </cell>
          <cell r="G1225">
            <v>0</v>
          </cell>
        </row>
        <row r="1226">
          <cell r="A1226">
            <v>7410</v>
          </cell>
          <cell r="C1226">
            <v>140</v>
          </cell>
          <cell r="G1226">
            <v>1599.5</v>
          </cell>
        </row>
        <row r="1227">
          <cell r="A1227">
            <v>7410</v>
          </cell>
          <cell r="C1227">
            <v>230</v>
          </cell>
          <cell r="G1227">
            <v>0</v>
          </cell>
        </row>
        <row r="1228">
          <cell r="A1228">
            <v>7410</v>
          </cell>
          <cell r="C1228">
            <v>240</v>
          </cell>
          <cell r="G1228">
            <v>0</v>
          </cell>
        </row>
        <row r="1229">
          <cell r="A1229">
            <v>7410</v>
          </cell>
          <cell r="C1229">
            <v>440</v>
          </cell>
          <cell r="G1229">
            <v>3619.53</v>
          </cell>
        </row>
        <row r="1230">
          <cell r="A1230">
            <v>7450</v>
          </cell>
          <cell r="C1230">
            <v>112</v>
          </cell>
          <cell r="G1230">
            <v>0</v>
          </cell>
        </row>
        <row r="1231">
          <cell r="A1231">
            <v>7455</v>
          </cell>
          <cell r="C1231">
            <v>130</v>
          </cell>
          <cell r="G1231">
            <v>0</v>
          </cell>
        </row>
        <row r="1232">
          <cell r="A1232">
            <v>7455</v>
          </cell>
          <cell r="C1232">
            <v>230</v>
          </cell>
          <cell r="G1232">
            <v>0</v>
          </cell>
        </row>
        <row r="1233">
          <cell r="A1233">
            <v>7457</v>
          </cell>
          <cell r="C1233">
            <v>110</v>
          </cell>
          <cell r="G1233">
            <v>423.83</v>
          </cell>
        </row>
        <row r="1234">
          <cell r="A1234">
            <v>7457</v>
          </cell>
          <cell r="C1234">
            <v>112</v>
          </cell>
          <cell r="G1234">
            <v>659.9</v>
          </cell>
        </row>
        <row r="1235">
          <cell r="A1235">
            <v>7457</v>
          </cell>
          <cell r="C1235">
            <v>120</v>
          </cell>
          <cell r="G1235">
            <v>396.33</v>
          </cell>
        </row>
        <row r="1236">
          <cell r="A1236">
            <v>7457</v>
          </cell>
          <cell r="C1236">
            <v>121</v>
          </cell>
          <cell r="G1236">
            <v>0</v>
          </cell>
        </row>
        <row r="1237">
          <cell r="A1237">
            <v>7457</v>
          </cell>
          <cell r="C1237">
            <v>130</v>
          </cell>
          <cell r="G1237">
            <v>306.23</v>
          </cell>
        </row>
        <row r="1238">
          <cell r="A1238">
            <v>7457</v>
          </cell>
          <cell r="C1238">
            <v>140</v>
          </cell>
          <cell r="G1238">
            <v>1569.37</v>
          </cell>
        </row>
        <row r="1239">
          <cell r="A1239">
            <v>7457</v>
          </cell>
          <cell r="C1239">
            <v>142</v>
          </cell>
          <cell r="G1239">
            <v>0</v>
          </cell>
        </row>
        <row r="1240">
          <cell r="A1240">
            <v>7457</v>
          </cell>
          <cell r="C1240">
            <v>147</v>
          </cell>
          <cell r="G1240">
            <v>0</v>
          </cell>
        </row>
        <row r="1241">
          <cell r="A1241">
            <v>7457</v>
          </cell>
          <cell r="C1241">
            <v>160</v>
          </cell>
          <cell r="G1241">
            <v>108.09</v>
          </cell>
        </row>
        <row r="1242">
          <cell r="A1242">
            <v>7457</v>
          </cell>
          <cell r="C1242">
            <v>210</v>
          </cell>
          <cell r="G1242">
            <v>502.99</v>
          </cell>
        </row>
        <row r="1243">
          <cell r="A1243">
            <v>7457</v>
          </cell>
          <cell r="C1243">
            <v>220</v>
          </cell>
          <cell r="G1243">
            <v>502.98</v>
          </cell>
        </row>
        <row r="1244">
          <cell r="A1244">
            <v>7457</v>
          </cell>
          <cell r="C1244">
            <v>230</v>
          </cell>
          <cell r="G1244">
            <v>384.14</v>
          </cell>
        </row>
        <row r="1245">
          <cell r="A1245">
            <v>7457</v>
          </cell>
          <cell r="C1245">
            <v>240</v>
          </cell>
          <cell r="G1245">
            <v>7729.4</v>
          </cell>
        </row>
        <row r="1246">
          <cell r="A1246">
            <v>7457</v>
          </cell>
          <cell r="C1246">
            <v>260</v>
          </cell>
          <cell r="G1246">
            <v>0</v>
          </cell>
        </row>
        <row r="1247">
          <cell r="A1247">
            <v>7457</v>
          </cell>
          <cell r="C1247">
            <v>330</v>
          </cell>
          <cell r="G1247">
            <v>49.75</v>
          </cell>
        </row>
        <row r="1248">
          <cell r="A1248">
            <v>7457</v>
          </cell>
          <cell r="C1248">
            <v>340</v>
          </cell>
          <cell r="G1248">
            <v>5742.3</v>
          </cell>
        </row>
        <row r="1249">
          <cell r="A1249">
            <v>7457</v>
          </cell>
          <cell r="C1249">
            <v>430</v>
          </cell>
          <cell r="G1249">
            <v>59.48</v>
          </cell>
        </row>
        <row r="1250">
          <cell r="A1250">
            <v>7457</v>
          </cell>
          <cell r="C1250">
            <v>440</v>
          </cell>
          <cell r="G1250">
            <v>865.1</v>
          </cell>
        </row>
        <row r="1251">
          <cell r="A1251">
            <v>7457</v>
          </cell>
          <cell r="C1251">
            <v>935</v>
          </cell>
          <cell r="G1251">
            <v>90.1</v>
          </cell>
        </row>
        <row r="1252">
          <cell r="A1252">
            <v>7457</v>
          </cell>
          <cell r="C1252">
            <v>936</v>
          </cell>
          <cell r="G1252">
            <v>104.8</v>
          </cell>
        </row>
        <row r="1253">
          <cell r="A1253">
            <v>7471</v>
          </cell>
          <cell r="C1253">
            <v>112</v>
          </cell>
          <cell r="G1253">
            <v>0</v>
          </cell>
        </row>
        <row r="1254">
          <cell r="A1254">
            <v>7471</v>
          </cell>
          <cell r="C1254">
            <v>140</v>
          </cell>
          <cell r="G1254">
            <v>3725</v>
          </cell>
        </row>
        <row r="1255">
          <cell r="A1255">
            <v>7471</v>
          </cell>
          <cell r="C1255">
            <v>142</v>
          </cell>
          <cell r="G1255">
            <v>654.59</v>
          </cell>
        </row>
        <row r="1256">
          <cell r="A1256">
            <v>7471</v>
          </cell>
          <cell r="C1256">
            <v>147</v>
          </cell>
          <cell r="G1256">
            <v>0</v>
          </cell>
        </row>
        <row r="1257">
          <cell r="A1257">
            <v>7471</v>
          </cell>
          <cell r="C1257">
            <v>240</v>
          </cell>
          <cell r="G1257">
            <v>1213.52</v>
          </cell>
        </row>
        <row r="1258">
          <cell r="A1258">
            <v>7471</v>
          </cell>
          <cell r="C1258">
            <v>340</v>
          </cell>
          <cell r="G1258">
            <v>1033.3</v>
          </cell>
        </row>
        <row r="1259">
          <cell r="A1259">
            <v>7471</v>
          </cell>
          <cell r="C1259">
            <v>440</v>
          </cell>
          <cell r="G1259">
            <v>1629.8</v>
          </cell>
        </row>
        <row r="1260">
          <cell r="A1260">
            <v>7471</v>
          </cell>
          <cell r="C1260">
            <v>935</v>
          </cell>
          <cell r="G1260">
            <v>0</v>
          </cell>
        </row>
        <row r="1261">
          <cell r="A1261">
            <v>7510</v>
          </cell>
          <cell r="C1261">
            <v>110</v>
          </cell>
          <cell r="G1261">
            <v>433.45</v>
          </cell>
        </row>
        <row r="1262">
          <cell r="A1262">
            <v>7510</v>
          </cell>
          <cell r="C1262">
            <v>112</v>
          </cell>
          <cell r="G1262">
            <v>927.03</v>
          </cell>
        </row>
        <row r="1263">
          <cell r="A1263">
            <v>7510</v>
          </cell>
          <cell r="C1263">
            <v>120</v>
          </cell>
          <cell r="G1263">
            <v>521.70000000000005</v>
          </cell>
        </row>
        <row r="1264">
          <cell r="A1264">
            <v>7510</v>
          </cell>
          <cell r="C1264">
            <v>130</v>
          </cell>
          <cell r="G1264">
            <v>-1034.72</v>
          </cell>
        </row>
        <row r="1265">
          <cell r="A1265">
            <v>7510</v>
          </cell>
          <cell r="C1265">
            <v>140</v>
          </cell>
          <cell r="G1265">
            <v>479.52</v>
          </cell>
        </row>
        <row r="1266">
          <cell r="A1266">
            <v>7510</v>
          </cell>
          <cell r="C1266">
            <v>160</v>
          </cell>
          <cell r="G1266">
            <v>156.97</v>
          </cell>
        </row>
        <row r="1267">
          <cell r="A1267">
            <v>7510</v>
          </cell>
          <cell r="C1267">
            <v>170</v>
          </cell>
          <cell r="G1267">
            <v>0</v>
          </cell>
        </row>
        <row r="1268">
          <cell r="A1268">
            <v>7510</v>
          </cell>
          <cell r="C1268">
            <v>210</v>
          </cell>
          <cell r="G1268">
            <v>550.24</v>
          </cell>
        </row>
        <row r="1269">
          <cell r="A1269">
            <v>7510</v>
          </cell>
          <cell r="C1269">
            <v>220</v>
          </cell>
          <cell r="G1269">
            <v>514.29999999999995</v>
          </cell>
        </row>
        <row r="1270">
          <cell r="A1270">
            <v>7510</v>
          </cell>
          <cell r="C1270">
            <v>230</v>
          </cell>
          <cell r="G1270">
            <v>1747.13</v>
          </cell>
        </row>
        <row r="1271">
          <cell r="A1271">
            <v>7510</v>
          </cell>
          <cell r="C1271">
            <v>240</v>
          </cell>
          <cell r="G1271">
            <v>162.80000000000001</v>
          </cell>
        </row>
        <row r="1272">
          <cell r="A1272">
            <v>7510</v>
          </cell>
          <cell r="C1272">
            <v>330</v>
          </cell>
          <cell r="G1272">
            <v>65.22</v>
          </cell>
        </row>
        <row r="1273">
          <cell r="A1273">
            <v>7510</v>
          </cell>
          <cell r="C1273">
            <v>340</v>
          </cell>
          <cell r="G1273">
            <v>101.82</v>
          </cell>
        </row>
        <row r="1274">
          <cell r="A1274">
            <v>7510</v>
          </cell>
          <cell r="C1274">
            <v>430</v>
          </cell>
          <cell r="G1274">
            <v>100</v>
          </cell>
        </row>
        <row r="1275">
          <cell r="A1275">
            <v>7510</v>
          </cell>
          <cell r="C1275">
            <v>440</v>
          </cell>
          <cell r="G1275">
            <v>100</v>
          </cell>
        </row>
        <row r="1276">
          <cell r="A1276">
            <v>7510</v>
          </cell>
          <cell r="C1276">
            <v>935</v>
          </cell>
          <cell r="G1276">
            <v>672.38</v>
          </cell>
        </row>
        <row r="1277">
          <cell r="A1277">
            <v>7510</v>
          </cell>
          <cell r="C1277">
            <v>936</v>
          </cell>
          <cell r="G1277">
            <v>98.86</v>
          </cell>
        </row>
        <row r="1278">
          <cell r="A1278">
            <v>7535</v>
          </cell>
          <cell r="C1278">
            <v>110</v>
          </cell>
          <cell r="G1278">
            <v>1910.02</v>
          </cell>
        </row>
        <row r="1279">
          <cell r="A1279">
            <v>7535</v>
          </cell>
          <cell r="C1279">
            <v>112</v>
          </cell>
          <cell r="G1279">
            <v>1726.16</v>
          </cell>
        </row>
        <row r="1280">
          <cell r="A1280">
            <v>7535</v>
          </cell>
          <cell r="C1280">
            <v>120</v>
          </cell>
          <cell r="G1280">
            <v>2583.2800000000002</v>
          </cell>
        </row>
        <row r="1281">
          <cell r="A1281">
            <v>7535</v>
          </cell>
          <cell r="C1281">
            <v>121</v>
          </cell>
          <cell r="G1281">
            <v>0</v>
          </cell>
        </row>
        <row r="1282">
          <cell r="A1282">
            <v>7535</v>
          </cell>
          <cell r="C1282">
            <v>130</v>
          </cell>
          <cell r="G1282">
            <v>1507.38</v>
          </cell>
        </row>
        <row r="1283">
          <cell r="A1283">
            <v>7535</v>
          </cell>
          <cell r="C1283">
            <v>140</v>
          </cell>
          <cell r="G1283">
            <v>1669.96</v>
          </cell>
        </row>
        <row r="1284">
          <cell r="A1284">
            <v>7535</v>
          </cell>
          <cell r="C1284">
            <v>142</v>
          </cell>
          <cell r="G1284">
            <v>39.99</v>
          </cell>
        </row>
        <row r="1285">
          <cell r="A1285">
            <v>7535</v>
          </cell>
          <cell r="C1285">
            <v>147</v>
          </cell>
          <cell r="G1285">
            <v>0</v>
          </cell>
        </row>
        <row r="1286">
          <cell r="A1286">
            <v>7535</v>
          </cell>
          <cell r="C1286">
            <v>150</v>
          </cell>
          <cell r="G1286">
            <v>34.78</v>
          </cell>
        </row>
        <row r="1287">
          <cell r="A1287">
            <v>7535</v>
          </cell>
          <cell r="C1287">
            <v>160</v>
          </cell>
          <cell r="G1287">
            <v>826.99</v>
          </cell>
        </row>
        <row r="1288">
          <cell r="A1288">
            <v>7535</v>
          </cell>
          <cell r="C1288">
            <v>190</v>
          </cell>
          <cell r="G1288">
            <v>73.91</v>
          </cell>
        </row>
        <row r="1289">
          <cell r="A1289">
            <v>7535</v>
          </cell>
          <cell r="C1289">
            <v>210</v>
          </cell>
          <cell r="G1289">
            <v>968.34</v>
          </cell>
        </row>
        <row r="1290">
          <cell r="A1290">
            <v>7535</v>
          </cell>
          <cell r="C1290">
            <v>220</v>
          </cell>
          <cell r="G1290">
            <v>601.6</v>
          </cell>
        </row>
        <row r="1291">
          <cell r="A1291">
            <v>7535</v>
          </cell>
          <cell r="C1291">
            <v>230</v>
          </cell>
          <cell r="G1291">
            <v>1032.56</v>
          </cell>
        </row>
        <row r="1292">
          <cell r="A1292">
            <v>7535</v>
          </cell>
          <cell r="C1292">
            <v>240</v>
          </cell>
          <cell r="G1292">
            <v>737.36</v>
          </cell>
        </row>
        <row r="1293">
          <cell r="A1293">
            <v>7535</v>
          </cell>
          <cell r="C1293">
            <v>260</v>
          </cell>
          <cell r="G1293">
            <v>0</v>
          </cell>
        </row>
        <row r="1294">
          <cell r="A1294">
            <v>7535</v>
          </cell>
          <cell r="C1294">
            <v>330</v>
          </cell>
          <cell r="G1294">
            <v>0.35</v>
          </cell>
        </row>
        <row r="1295">
          <cell r="A1295">
            <v>7535</v>
          </cell>
          <cell r="C1295">
            <v>340</v>
          </cell>
          <cell r="G1295">
            <v>377.1</v>
          </cell>
        </row>
        <row r="1296">
          <cell r="A1296">
            <v>7535</v>
          </cell>
          <cell r="C1296">
            <v>430</v>
          </cell>
          <cell r="G1296">
            <v>35.130000000000003</v>
          </cell>
        </row>
        <row r="1297">
          <cell r="A1297">
            <v>7535</v>
          </cell>
          <cell r="C1297">
            <v>440</v>
          </cell>
          <cell r="G1297">
            <v>38.26</v>
          </cell>
        </row>
        <row r="1298">
          <cell r="A1298">
            <v>7535</v>
          </cell>
          <cell r="C1298">
            <v>935</v>
          </cell>
          <cell r="G1298">
            <v>389.25</v>
          </cell>
        </row>
        <row r="1299">
          <cell r="A1299">
            <v>7535</v>
          </cell>
          <cell r="C1299">
            <v>936</v>
          </cell>
          <cell r="G1299">
            <v>343.4</v>
          </cell>
        </row>
        <row r="1300">
          <cell r="A1300">
            <v>7570</v>
          </cell>
          <cell r="C1300">
            <v>110</v>
          </cell>
          <cell r="G1300">
            <v>0</v>
          </cell>
        </row>
        <row r="1301">
          <cell r="A1301">
            <v>7570</v>
          </cell>
          <cell r="C1301">
            <v>120</v>
          </cell>
          <cell r="G1301">
            <v>0</v>
          </cell>
        </row>
        <row r="1302">
          <cell r="A1302">
            <v>7570</v>
          </cell>
          <cell r="C1302">
            <v>121</v>
          </cell>
          <cell r="G1302">
            <v>0</v>
          </cell>
        </row>
        <row r="1303">
          <cell r="A1303">
            <v>7570</v>
          </cell>
          <cell r="C1303">
            <v>130</v>
          </cell>
          <cell r="G1303">
            <v>0</v>
          </cell>
        </row>
        <row r="1304">
          <cell r="A1304">
            <v>7570</v>
          </cell>
          <cell r="C1304">
            <v>140</v>
          </cell>
          <cell r="G1304">
            <v>645</v>
          </cell>
        </row>
        <row r="1305">
          <cell r="A1305">
            <v>7570</v>
          </cell>
          <cell r="C1305">
            <v>142</v>
          </cell>
          <cell r="G1305">
            <v>0</v>
          </cell>
        </row>
        <row r="1306">
          <cell r="A1306">
            <v>7570</v>
          </cell>
          <cell r="C1306">
            <v>150</v>
          </cell>
          <cell r="G1306">
            <v>57.2</v>
          </cell>
        </row>
        <row r="1307">
          <cell r="A1307">
            <v>7570</v>
          </cell>
          <cell r="C1307">
            <v>210</v>
          </cell>
          <cell r="G1307">
            <v>0</v>
          </cell>
        </row>
        <row r="1308">
          <cell r="A1308">
            <v>7570</v>
          </cell>
          <cell r="C1308">
            <v>220</v>
          </cell>
          <cell r="G1308">
            <v>0</v>
          </cell>
        </row>
        <row r="1309">
          <cell r="A1309">
            <v>7570</v>
          </cell>
          <cell r="C1309">
            <v>230</v>
          </cell>
          <cell r="G1309">
            <v>0</v>
          </cell>
        </row>
        <row r="1310">
          <cell r="A1310">
            <v>7570</v>
          </cell>
          <cell r="C1310">
            <v>240</v>
          </cell>
          <cell r="G1310">
            <v>0</v>
          </cell>
        </row>
        <row r="1311">
          <cell r="A1311">
            <v>7570</v>
          </cell>
          <cell r="C1311">
            <v>340</v>
          </cell>
          <cell r="G1311">
            <v>0</v>
          </cell>
        </row>
        <row r="1312">
          <cell r="A1312">
            <v>7570</v>
          </cell>
          <cell r="C1312">
            <v>430</v>
          </cell>
          <cell r="G1312">
            <v>0</v>
          </cell>
        </row>
        <row r="1313">
          <cell r="A1313">
            <v>7570</v>
          </cell>
          <cell r="C1313">
            <v>440</v>
          </cell>
          <cell r="G1313">
            <v>0</v>
          </cell>
        </row>
        <row r="1314">
          <cell r="A1314">
            <v>7570</v>
          </cell>
          <cell r="C1314">
            <v>935</v>
          </cell>
          <cell r="G1314">
            <v>0</v>
          </cell>
        </row>
        <row r="1315">
          <cell r="A1315">
            <v>7570</v>
          </cell>
          <cell r="C1315">
            <v>936</v>
          </cell>
          <cell r="G1315">
            <v>808.5</v>
          </cell>
        </row>
        <row r="1316">
          <cell r="A1316" t="str">
            <v>7570R</v>
          </cell>
          <cell r="C1316">
            <v>110</v>
          </cell>
          <cell r="G1316">
            <v>280</v>
          </cell>
        </row>
        <row r="1317">
          <cell r="A1317" t="str">
            <v>7570R</v>
          </cell>
          <cell r="C1317">
            <v>112</v>
          </cell>
          <cell r="G1317">
            <v>932.58</v>
          </cell>
        </row>
        <row r="1318">
          <cell r="A1318" t="str">
            <v>7570R</v>
          </cell>
          <cell r="C1318">
            <v>120</v>
          </cell>
          <cell r="G1318">
            <v>0</v>
          </cell>
        </row>
        <row r="1319">
          <cell r="A1319" t="str">
            <v>7570R</v>
          </cell>
          <cell r="C1319">
            <v>121</v>
          </cell>
          <cell r="G1319">
            <v>0</v>
          </cell>
        </row>
        <row r="1320">
          <cell r="A1320" t="str">
            <v>7570R</v>
          </cell>
          <cell r="C1320">
            <v>122</v>
          </cell>
          <cell r="G1320">
            <v>0</v>
          </cell>
        </row>
        <row r="1321">
          <cell r="A1321" t="str">
            <v>7570R</v>
          </cell>
          <cell r="C1321">
            <v>130</v>
          </cell>
          <cell r="G1321">
            <v>0</v>
          </cell>
        </row>
        <row r="1322">
          <cell r="A1322" t="str">
            <v>7570R</v>
          </cell>
          <cell r="C1322">
            <v>140</v>
          </cell>
          <cell r="G1322">
            <v>0</v>
          </cell>
        </row>
        <row r="1323">
          <cell r="A1323" t="str">
            <v>7570R</v>
          </cell>
          <cell r="C1323">
            <v>147</v>
          </cell>
          <cell r="G1323">
            <v>0</v>
          </cell>
        </row>
        <row r="1324">
          <cell r="A1324" t="str">
            <v>7570R</v>
          </cell>
          <cell r="C1324">
            <v>160</v>
          </cell>
          <cell r="G1324">
            <v>0</v>
          </cell>
        </row>
        <row r="1325">
          <cell r="A1325" t="str">
            <v>7570R</v>
          </cell>
          <cell r="C1325">
            <v>210</v>
          </cell>
          <cell r="G1325">
            <v>0</v>
          </cell>
        </row>
        <row r="1326">
          <cell r="A1326" t="str">
            <v>7570R</v>
          </cell>
          <cell r="C1326">
            <v>220</v>
          </cell>
          <cell r="G1326">
            <v>0</v>
          </cell>
        </row>
        <row r="1327">
          <cell r="A1327" t="str">
            <v>7570R</v>
          </cell>
          <cell r="C1327">
            <v>230</v>
          </cell>
          <cell r="G1327">
            <v>0</v>
          </cell>
        </row>
        <row r="1328">
          <cell r="A1328" t="str">
            <v>7570R</v>
          </cell>
          <cell r="C1328">
            <v>240</v>
          </cell>
          <cell r="G1328">
            <v>105</v>
          </cell>
        </row>
        <row r="1329">
          <cell r="A1329" t="str">
            <v>7570R</v>
          </cell>
          <cell r="C1329">
            <v>330</v>
          </cell>
          <cell r="G1329">
            <v>0</v>
          </cell>
        </row>
        <row r="1330">
          <cell r="A1330" t="str">
            <v>7570R</v>
          </cell>
          <cell r="C1330">
            <v>340</v>
          </cell>
          <cell r="G1330">
            <v>105</v>
          </cell>
        </row>
        <row r="1331">
          <cell r="A1331" t="str">
            <v>7570R</v>
          </cell>
          <cell r="C1331">
            <v>430</v>
          </cell>
          <cell r="G1331">
            <v>176</v>
          </cell>
        </row>
        <row r="1332">
          <cell r="A1332" t="str">
            <v>7570R</v>
          </cell>
          <cell r="C1332">
            <v>440</v>
          </cell>
          <cell r="G1332">
            <v>288.95</v>
          </cell>
        </row>
        <row r="1333">
          <cell r="A1333" t="str">
            <v>7570R</v>
          </cell>
          <cell r="C1333">
            <v>935</v>
          </cell>
          <cell r="G1333">
            <v>50.08</v>
          </cell>
        </row>
        <row r="1334">
          <cell r="A1334" t="str">
            <v>7570R</v>
          </cell>
          <cell r="C1334">
            <v>936</v>
          </cell>
          <cell r="G1334">
            <v>0</v>
          </cell>
        </row>
        <row r="1335">
          <cell r="A1335">
            <v>7590</v>
          </cell>
          <cell r="C1335">
            <v>130</v>
          </cell>
          <cell r="G1335">
            <v>-13594.61</v>
          </cell>
        </row>
        <row r="1336">
          <cell r="A1336">
            <v>7590</v>
          </cell>
          <cell r="C1336">
            <v>230</v>
          </cell>
          <cell r="G1336">
            <v>-7124.65</v>
          </cell>
        </row>
        <row r="1337">
          <cell r="A1337">
            <v>7590</v>
          </cell>
          <cell r="C1337">
            <v>330</v>
          </cell>
          <cell r="G1337">
            <v>-911.8</v>
          </cell>
        </row>
        <row r="1338">
          <cell r="A1338">
            <v>7590</v>
          </cell>
          <cell r="C1338">
            <v>430</v>
          </cell>
          <cell r="G1338">
            <v>-508.67</v>
          </cell>
        </row>
        <row r="1339">
          <cell r="A1339">
            <v>7590</v>
          </cell>
          <cell r="C1339">
            <v>935</v>
          </cell>
          <cell r="G1339">
            <v>3247.49</v>
          </cell>
        </row>
        <row r="1340">
          <cell r="A1340">
            <v>7592</v>
          </cell>
          <cell r="C1340">
            <v>130</v>
          </cell>
          <cell r="G1340">
            <v>-364.18</v>
          </cell>
        </row>
        <row r="1341">
          <cell r="A1341">
            <v>7592</v>
          </cell>
          <cell r="C1341">
            <v>220</v>
          </cell>
          <cell r="G1341">
            <v>0</v>
          </cell>
        </row>
        <row r="1342">
          <cell r="A1342">
            <v>7592</v>
          </cell>
          <cell r="C1342">
            <v>230</v>
          </cell>
          <cell r="G1342">
            <v>6053.11</v>
          </cell>
        </row>
        <row r="1343">
          <cell r="A1343">
            <v>7592</v>
          </cell>
          <cell r="C1343">
            <v>330</v>
          </cell>
          <cell r="G1343">
            <v>252.8</v>
          </cell>
        </row>
        <row r="1344">
          <cell r="A1344">
            <v>7592</v>
          </cell>
          <cell r="C1344">
            <v>430</v>
          </cell>
          <cell r="G1344">
            <v>27.5</v>
          </cell>
        </row>
        <row r="1345">
          <cell r="A1345">
            <v>7610</v>
          </cell>
          <cell r="C1345">
            <v>110</v>
          </cell>
          <cell r="G1345">
            <v>-40</v>
          </cell>
        </row>
        <row r="1346">
          <cell r="A1346">
            <v>7610</v>
          </cell>
          <cell r="C1346">
            <v>120</v>
          </cell>
          <cell r="G1346">
            <v>0</v>
          </cell>
        </row>
        <row r="1347">
          <cell r="A1347">
            <v>7610</v>
          </cell>
          <cell r="C1347">
            <v>121</v>
          </cell>
          <cell r="G1347">
            <v>0</v>
          </cell>
        </row>
        <row r="1348">
          <cell r="A1348">
            <v>7610</v>
          </cell>
          <cell r="C1348">
            <v>122</v>
          </cell>
          <cell r="G1348">
            <v>0</v>
          </cell>
        </row>
        <row r="1349">
          <cell r="A1349">
            <v>7610</v>
          </cell>
          <cell r="C1349">
            <v>130</v>
          </cell>
          <cell r="G1349">
            <v>-545.82000000000005</v>
          </cell>
        </row>
        <row r="1350">
          <cell r="A1350">
            <v>7610</v>
          </cell>
          <cell r="C1350">
            <v>140</v>
          </cell>
          <cell r="G1350">
            <v>-1245.07</v>
          </cell>
        </row>
        <row r="1351">
          <cell r="A1351">
            <v>7610</v>
          </cell>
          <cell r="C1351">
            <v>142</v>
          </cell>
          <cell r="G1351">
            <v>-218.74</v>
          </cell>
        </row>
        <row r="1352">
          <cell r="A1352">
            <v>7610</v>
          </cell>
          <cell r="C1352">
            <v>147</v>
          </cell>
          <cell r="G1352">
            <v>0</v>
          </cell>
        </row>
        <row r="1353">
          <cell r="A1353">
            <v>7610</v>
          </cell>
          <cell r="C1353">
            <v>210</v>
          </cell>
          <cell r="G1353">
            <v>-295.64</v>
          </cell>
        </row>
        <row r="1354">
          <cell r="A1354">
            <v>7610</v>
          </cell>
          <cell r="C1354">
            <v>220</v>
          </cell>
          <cell r="G1354">
            <v>-126.95</v>
          </cell>
        </row>
        <row r="1355">
          <cell r="A1355">
            <v>7610</v>
          </cell>
          <cell r="C1355">
            <v>230</v>
          </cell>
          <cell r="G1355">
            <v>-215.96</v>
          </cell>
        </row>
        <row r="1356">
          <cell r="A1356">
            <v>7610</v>
          </cell>
          <cell r="C1356">
            <v>240</v>
          </cell>
          <cell r="G1356">
            <v>-423.95</v>
          </cell>
        </row>
        <row r="1357">
          <cell r="A1357">
            <v>7610</v>
          </cell>
          <cell r="C1357">
            <v>330</v>
          </cell>
          <cell r="G1357">
            <v>-127.74</v>
          </cell>
        </row>
        <row r="1358">
          <cell r="A1358">
            <v>7610</v>
          </cell>
          <cell r="C1358">
            <v>340</v>
          </cell>
          <cell r="G1358">
            <v>-245.64</v>
          </cell>
        </row>
        <row r="1359">
          <cell r="A1359">
            <v>7610</v>
          </cell>
          <cell r="C1359">
            <v>430</v>
          </cell>
          <cell r="G1359">
            <v>-5.23</v>
          </cell>
        </row>
        <row r="1360">
          <cell r="A1360">
            <v>7610</v>
          </cell>
          <cell r="C1360">
            <v>440</v>
          </cell>
          <cell r="G1360">
            <v>-243.75</v>
          </cell>
        </row>
        <row r="1361">
          <cell r="A1361">
            <v>7610</v>
          </cell>
          <cell r="C1361">
            <v>935</v>
          </cell>
          <cell r="G1361">
            <v>-2.2400000000000002</v>
          </cell>
        </row>
        <row r="1362">
          <cell r="A1362">
            <v>7610</v>
          </cell>
          <cell r="C1362">
            <v>936</v>
          </cell>
          <cell r="G1362">
            <v>-158.97999999999999</v>
          </cell>
        </row>
        <row r="1363">
          <cell r="A1363">
            <v>7630</v>
          </cell>
          <cell r="C1363">
            <v>110</v>
          </cell>
          <cell r="G1363">
            <v>22983.63</v>
          </cell>
        </row>
        <row r="1364">
          <cell r="A1364">
            <v>7630</v>
          </cell>
          <cell r="C1364">
            <v>112</v>
          </cell>
          <cell r="G1364">
            <v>11700.37</v>
          </cell>
        </row>
        <row r="1365">
          <cell r="A1365">
            <v>7630</v>
          </cell>
          <cell r="C1365">
            <v>120</v>
          </cell>
          <cell r="G1365">
            <v>6964.74</v>
          </cell>
        </row>
        <row r="1366">
          <cell r="A1366">
            <v>7630</v>
          </cell>
          <cell r="C1366">
            <v>121</v>
          </cell>
          <cell r="G1366">
            <v>4875.32</v>
          </cell>
        </row>
        <row r="1367">
          <cell r="A1367">
            <v>7630</v>
          </cell>
          <cell r="C1367">
            <v>122</v>
          </cell>
          <cell r="G1367">
            <v>5015</v>
          </cell>
        </row>
        <row r="1368">
          <cell r="A1368">
            <v>7630</v>
          </cell>
          <cell r="C1368">
            <v>130</v>
          </cell>
          <cell r="G1368">
            <v>2785.9</v>
          </cell>
        </row>
        <row r="1369">
          <cell r="A1369">
            <v>7630</v>
          </cell>
          <cell r="C1369">
            <v>140</v>
          </cell>
          <cell r="G1369">
            <v>696.48</v>
          </cell>
        </row>
        <row r="1370">
          <cell r="A1370">
            <v>7630</v>
          </cell>
          <cell r="C1370">
            <v>147</v>
          </cell>
          <cell r="G1370">
            <v>0</v>
          </cell>
        </row>
        <row r="1371">
          <cell r="A1371">
            <v>7630</v>
          </cell>
          <cell r="C1371">
            <v>190</v>
          </cell>
          <cell r="G1371">
            <v>0</v>
          </cell>
        </row>
        <row r="1372">
          <cell r="A1372">
            <v>7630</v>
          </cell>
          <cell r="C1372">
            <v>210</v>
          </cell>
          <cell r="G1372">
            <v>5571.79</v>
          </cell>
        </row>
        <row r="1373">
          <cell r="A1373">
            <v>7630</v>
          </cell>
          <cell r="C1373">
            <v>220</v>
          </cell>
          <cell r="G1373">
            <v>4875.32</v>
          </cell>
        </row>
        <row r="1374">
          <cell r="A1374">
            <v>7630</v>
          </cell>
          <cell r="C1374">
            <v>230</v>
          </cell>
          <cell r="G1374">
            <v>1392.94</v>
          </cell>
        </row>
        <row r="1375">
          <cell r="A1375">
            <v>7630</v>
          </cell>
          <cell r="C1375">
            <v>240</v>
          </cell>
          <cell r="G1375">
            <v>966.09</v>
          </cell>
        </row>
        <row r="1376">
          <cell r="A1376">
            <v>7630</v>
          </cell>
          <cell r="C1376">
            <v>340</v>
          </cell>
          <cell r="G1376">
            <v>696.48</v>
          </cell>
        </row>
        <row r="1377">
          <cell r="A1377">
            <v>7630</v>
          </cell>
          <cell r="C1377">
            <v>440</v>
          </cell>
          <cell r="G1377">
            <v>696.44</v>
          </cell>
        </row>
        <row r="1378">
          <cell r="A1378">
            <v>7630</v>
          </cell>
          <cell r="C1378">
            <v>935</v>
          </cell>
          <cell r="G1378">
            <v>696.48</v>
          </cell>
        </row>
        <row r="1379">
          <cell r="A1379">
            <v>7630</v>
          </cell>
          <cell r="C1379">
            <v>936</v>
          </cell>
          <cell r="G1379">
            <v>0</v>
          </cell>
        </row>
        <row r="1380">
          <cell r="A1380">
            <v>7820</v>
          </cell>
          <cell r="C1380">
            <v>110</v>
          </cell>
          <cell r="G1380">
            <v>716.36</v>
          </cell>
        </row>
        <row r="1381">
          <cell r="A1381">
            <v>7820</v>
          </cell>
          <cell r="C1381">
            <v>112</v>
          </cell>
          <cell r="G1381">
            <v>707.59</v>
          </cell>
        </row>
        <row r="1382">
          <cell r="A1382">
            <v>7820</v>
          </cell>
          <cell r="C1382">
            <v>120</v>
          </cell>
          <cell r="G1382">
            <v>1209.73</v>
          </cell>
        </row>
        <row r="1383">
          <cell r="A1383">
            <v>7820</v>
          </cell>
          <cell r="C1383">
            <v>121</v>
          </cell>
          <cell r="G1383">
            <v>0</v>
          </cell>
        </row>
        <row r="1384">
          <cell r="A1384">
            <v>7820</v>
          </cell>
          <cell r="C1384">
            <v>122</v>
          </cell>
          <cell r="G1384">
            <v>203.21</v>
          </cell>
        </row>
        <row r="1385">
          <cell r="A1385">
            <v>7820</v>
          </cell>
          <cell r="C1385">
            <v>130</v>
          </cell>
          <cell r="G1385">
            <v>720.1</v>
          </cell>
        </row>
        <row r="1386">
          <cell r="A1386">
            <v>7820</v>
          </cell>
          <cell r="C1386">
            <v>132</v>
          </cell>
          <cell r="G1386">
            <v>203.21</v>
          </cell>
        </row>
        <row r="1387">
          <cell r="A1387">
            <v>7820</v>
          </cell>
          <cell r="C1387">
            <v>140</v>
          </cell>
          <cell r="G1387">
            <v>1084.3599999999999</v>
          </cell>
        </row>
        <row r="1388">
          <cell r="A1388">
            <v>7820</v>
          </cell>
          <cell r="C1388">
            <v>142</v>
          </cell>
          <cell r="G1388">
            <v>247.05</v>
          </cell>
        </row>
        <row r="1389">
          <cell r="A1389">
            <v>7820</v>
          </cell>
          <cell r="C1389">
            <v>147</v>
          </cell>
          <cell r="G1389">
            <v>0</v>
          </cell>
        </row>
        <row r="1390">
          <cell r="A1390">
            <v>7820</v>
          </cell>
          <cell r="C1390">
            <v>160</v>
          </cell>
          <cell r="G1390">
            <v>318.29000000000002</v>
          </cell>
        </row>
        <row r="1391">
          <cell r="A1391">
            <v>7820</v>
          </cell>
          <cell r="C1391">
            <v>162</v>
          </cell>
          <cell r="G1391">
            <v>203.21</v>
          </cell>
        </row>
        <row r="1392">
          <cell r="A1392">
            <v>7820</v>
          </cell>
          <cell r="C1392">
            <v>210</v>
          </cell>
          <cell r="G1392">
            <v>301.14</v>
          </cell>
        </row>
        <row r="1393">
          <cell r="A1393">
            <v>7820</v>
          </cell>
          <cell r="C1393">
            <v>220</v>
          </cell>
          <cell r="G1393">
            <v>304.33999999999997</v>
          </cell>
        </row>
        <row r="1394">
          <cell r="A1394">
            <v>7820</v>
          </cell>
          <cell r="C1394">
            <v>230</v>
          </cell>
          <cell r="G1394">
            <v>301.05</v>
          </cell>
        </row>
        <row r="1395">
          <cell r="A1395">
            <v>7820</v>
          </cell>
          <cell r="C1395">
            <v>240</v>
          </cell>
          <cell r="G1395">
            <v>369.03</v>
          </cell>
        </row>
        <row r="1396">
          <cell r="A1396">
            <v>7820</v>
          </cell>
          <cell r="C1396">
            <v>330</v>
          </cell>
          <cell r="G1396">
            <v>183.53</v>
          </cell>
        </row>
        <row r="1397">
          <cell r="A1397">
            <v>7820</v>
          </cell>
          <cell r="C1397">
            <v>340</v>
          </cell>
          <cell r="G1397">
            <v>246.55</v>
          </cell>
        </row>
        <row r="1398">
          <cell r="A1398">
            <v>7820</v>
          </cell>
          <cell r="C1398">
            <v>430</v>
          </cell>
          <cell r="G1398">
            <v>272.68</v>
          </cell>
        </row>
        <row r="1399">
          <cell r="A1399">
            <v>7820</v>
          </cell>
          <cell r="C1399">
            <v>440</v>
          </cell>
          <cell r="G1399">
            <v>272.67</v>
          </cell>
        </row>
        <row r="1400">
          <cell r="A1400">
            <v>7820</v>
          </cell>
          <cell r="C1400">
            <v>935</v>
          </cell>
          <cell r="G1400">
            <v>180.21</v>
          </cell>
        </row>
        <row r="1401">
          <cell r="A1401">
            <v>7820</v>
          </cell>
          <cell r="C1401">
            <v>936</v>
          </cell>
          <cell r="G1401">
            <v>180.54</v>
          </cell>
        </row>
        <row r="1402">
          <cell r="A1402">
            <v>7860</v>
          </cell>
          <cell r="C1402">
            <v>110</v>
          </cell>
          <cell r="G1402">
            <v>652.45000000000005</v>
          </cell>
        </row>
        <row r="1403">
          <cell r="A1403">
            <v>7860</v>
          </cell>
          <cell r="C1403">
            <v>112</v>
          </cell>
          <cell r="G1403">
            <v>0</v>
          </cell>
        </row>
        <row r="1404">
          <cell r="A1404">
            <v>7860</v>
          </cell>
          <cell r="C1404">
            <v>120</v>
          </cell>
          <cell r="G1404">
            <v>1254.2</v>
          </cell>
        </row>
        <row r="1405">
          <cell r="A1405">
            <v>7860</v>
          </cell>
          <cell r="C1405">
            <v>121</v>
          </cell>
          <cell r="G1405">
            <v>0</v>
          </cell>
        </row>
        <row r="1406">
          <cell r="A1406">
            <v>7860</v>
          </cell>
          <cell r="C1406">
            <v>130</v>
          </cell>
          <cell r="G1406">
            <v>652.45000000000005</v>
          </cell>
        </row>
        <row r="1407">
          <cell r="A1407">
            <v>7860</v>
          </cell>
          <cell r="C1407">
            <v>140</v>
          </cell>
          <cell r="G1407">
            <v>652.45000000000005</v>
          </cell>
        </row>
        <row r="1408">
          <cell r="A1408">
            <v>7860</v>
          </cell>
          <cell r="C1408">
            <v>160</v>
          </cell>
          <cell r="G1408">
            <v>50.7</v>
          </cell>
        </row>
        <row r="1409">
          <cell r="A1409">
            <v>7860</v>
          </cell>
          <cell r="C1409">
            <v>210</v>
          </cell>
          <cell r="G1409">
            <v>752.18</v>
          </cell>
        </row>
        <row r="1410">
          <cell r="A1410">
            <v>7860</v>
          </cell>
          <cell r="C1410">
            <v>220</v>
          </cell>
          <cell r="G1410">
            <v>752.18</v>
          </cell>
        </row>
        <row r="1411">
          <cell r="A1411">
            <v>7860</v>
          </cell>
          <cell r="C1411">
            <v>230</v>
          </cell>
          <cell r="G1411">
            <v>752.18</v>
          </cell>
        </row>
        <row r="1412">
          <cell r="A1412">
            <v>7860</v>
          </cell>
          <cell r="C1412">
            <v>240</v>
          </cell>
          <cell r="G1412">
            <v>752.18</v>
          </cell>
        </row>
        <row r="1413">
          <cell r="A1413">
            <v>7860</v>
          </cell>
          <cell r="C1413">
            <v>340</v>
          </cell>
          <cell r="G1413">
            <v>0</v>
          </cell>
        </row>
        <row r="1414">
          <cell r="A1414">
            <v>7860</v>
          </cell>
          <cell r="C1414">
            <v>935</v>
          </cell>
          <cell r="G1414">
            <v>543.67999999999995</v>
          </cell>
        </row>
        <row r="1415">
          <cell r="A1415">
            <v>7860</v>
          </cell>
          <cell r="C1415">
            <v>936</v>
          </cell>
          <cell r="G1415">
            <v>0</v>
          </cell>
        </row>
        <row r="1416">
          <cell r="A1416">
            <v>7910</v>
          </cell>
          <cell r="C1416">
            <v>110</v>
          </cell>
          <cell r="G1416">
            <v>1228.93</v>
          </cell>
        </row>
        <row r="1417">
          <cell r="A1417">
            <v>7910</v>
          </cell>
          <cell r="C1417">
            <v>112</v>
          </cell>
          <cell r="G1417">
            <v>961.9</v>
          </cell>
        </row>
        <row r="1418">
          <cell r="A1418">
            <v>7910</v>
          </cell>
          <cell r="C1418">
            <v>120</v>
          </cell>
          <cell r="G1418">
            <v>1443.41</v>
          </cell>
        </row>
        <row r="1419">
          <cell r="A1419">
            <v>7910</v>
          </cell>
          <cell r="C1419">
            <v>130</v>
          </cell>
          <cell r="G1419">
            <v>2917.93</v>
          </cell>
        </row>
        <row r="1420">
          <cell r="A1420">
            <v>7910</v>
          </cell>
          <cell r="C1420">
            <v>140</v>
          </cell>
          <cell r="G1420">
            <v>962.28</v>
          </cell>
        </row>
        <row r="1421">
          <cell r="A1421">
            <v>7910</v>
          </cell>
          <cell r="C1421">
            <v>160</v>
          </cell>
          <cell r="G1421">
            <v>481.13</v>
          </cell>
        </row>
        <row r="1422">
          <cell r="A1422">
            <v>7910</v>
          </cell>
          <cell r="C1422">
            <v>190</v>
          </cell>
          <cell r="G1422">
            <v>394.78</v>
          </cell>
        </row>
        <row r="1423">
          <cell r="A1423">
            <v>7910</v>
          </cell>
          <cell r="C1423">
            <v>210</v>
          </cell>
          <cell r="G1423">
            <v>534.87</v>
          </cell>
        </row>
        <row r="1424">
          <cell r="A1424">
            <v>7910</v>
          </cell>
          <cell r="C1424">
            <v>220</v>
          </cell>
          <cell r="G1424">
            <v>320.75</v>
          </cell>
        </row>
        <row r="1425">
          <cell r="A1425">
            <v>7910</v>
          </cell>
          <cell r="C1425">
            <v>230</v>
          </cell>
          <cell r="G1425">
            <v>591.29</v>
          </cell>
        </row>
        <row r="1426">
          <cell r="A1426">
            <v>7910</v>
          </cell>
          <cell r="C1426">
            <v>240</v>
          </cell>
          <cell r="G1426">
            <v>427.42</v>
          </cell>
        </row>
        <row r="1427">
          <cell r="A1427">
            <v>7910</v>
          </cell>
          <cell r="C1427">
            <v>340</v>
          </cell>
          <cell r="G1427">
            <v>218.12</v>
          </cell>
        </row>
        <row r="1428">
          <cell r="A1428">
            <v>7910</v>
          </cell>
          <cell r="C1428">
            <v>935</v>
          </cell>
          <cell r="G1428">
            <v>200.47</v>
          </cell>
        </row>
        <row r="1429">
          <cell r="A1429">
            <v>7910</v>
          </cell>
          <cell r="C1429">
            <v>936</v>
          </cell>
          <cell r="G1429">
            <v>200.47</v>
          </cell>
        </row>
        <row r="1430">
          <cell r="A1430" t="str">
            <v>9285M#</v>
          </cell>
          <cell r="C1430">
            <v>100</v>
          </cell>
          <cell r="G1430">
            <v>0</v>
          </cell>
        </row>
        <row r="1431">
          <cell r="A1431" t="str">
            <v>9285M#</v>
          </cell>
          <cell r="C1431">
            <v>112</v>
          </cell>
          <cell r="G1431">
            <v>1</v>
          </cell>
        </row>
        <row r="1432">
          <cell r="A1432" t="str">
            <v>9285M#</v>
          </cell>
          <cell r="C1432">
            <v>200</v>
          </cell>
          <cell r="G1432">
            <v>0</v>
          </cell>
        </row>
        <row r="1433">
          <cell r="A1433" t="str">
            <v>9290M#</v>
          </cell>
          <cell r="C1433">
            <v>120</v>
          </cell>
          <cell r="G1433">
            <v>0</v>
          </cell>
        </row>
        <row r="1434">
          <cell r="A1434" t="str">
            <v>9290M#</v>
          </cell>
          <cell r="C1434">
            <v>220</v>
          </cell>
          <cell r="G1434">
            <v>0</v>
          </cell>
        </row>
        <row r="1435">
          <cell r="A1435" t="str">
            <v>9355M#</v>
          </cell>
          <cell r="C1435">
            <v>142</v>
          </cell>
          <cell r="G1435">
            <v>3</v>
          </cell>
        </row>
        <row r="1436">
          <cell r="A1436" t="str">
            <v>9355M#</v>
          </cell>
          <cell r="C1436">
            <v>240</v>
          </cell>
          <cell r="G1436">
            <v>3</v>
          </cell>
        </row>
        <row r="1437">
          <cell r="A1437" t="str">
            <v>9355M#</v>
          </cell>
          <cell r="C1437">
            <v>340</v>
          </cell>
          <cell r="G1437">
            <v>3</v>
          </cell>
        </row>
        <row r="1438">
          <cell r="A1438" t="str">
            <v>9355M#</v>
          </cell>
          <cell r="C1438">
            <v>440</v>
          </cell>
          <cell r="G1438">
            <v>2</v>
          </cell>
        </row>
        <row r="1439">
          <cell r="A1439" t="str">
            <v>9360M#</v>
          </cell>
          <cell r="C1439">
            <v>140</v>
          </cell>
          <cell r="G1439">
            <v>1</v>
          </cell>
        </row>
        <row r="1440">
          <cell r="A1440" t="str">
            <v>9360M#</v>
          </cell>
          <cell r="C1440">
            <v>142</v>
          </cell>
          <cell r="G1440">
            <v>0</v>
          </cell>
        </row>
        <row r="1441">
          <cell r="A1441" t="str">
            <v>9360M#</v>
          </cell>
          <cell r="C1441">
            <v>240</v>
          </cell>
          <cell r="G1441">
            <v>0</v>
          </cell>
        </row>
        <row r="1442">
          <cell r="A1442" t="str">
            <v>9360M#</v>
          </cell>
          <cell r="C1442">
            <v>340</v>
          </cell>
          <cell r="G1442">
            <v>0</v>
          </cell>
        </row>
        <row r="1443">
          <cell r="A1443" t="str">
            <v>9360M#</v>
          </cell>
          <cell r="C1443">
            <v>440</v>
          </cell>
          <cell r="G1443">
            <v>0</v>
          </cell>
        </row>
        <row r="1444">
          <cell r="A1444" t="str">
            <v>9365M#</v>
          </cell>
          <cell r="C1444">
            <v>140</v>
          </cell>
          <cell r="G1444">
            <v>-1</v>
          </cell>
        </row>
        <row r="1445">
          <cell r="A1445" t="str">
            <v>9365M#</v>
          </cell>
          <cell r="C1445">
            <v>142</v>
          </cell>
          <cell r="G1445">
            <v>0</v>
          </cell>
        </row>
        <row r="1446">
          <cell r="A1446" t="str">
            <v>9365M#</v>
          </cell>
          <cell r="C1446">
            <v>240</v>
          </cell>
          <cell r="G1446">
            <v>0.5</v>
          </cell>
        </row>
        <row r="1447">
          <cell r="A1447" t="str">
            <v>9365M#</v>
          </cell>
          <cell r="C1447">
            <v>340</v>
          </cell>
          <cell r="G1447">
            <v>0</v>
          </cell>
        </row>
        <row r="1448">
          <cell r="A1448" t="str">
            <v>9365M#</v>
          </cell>
          <cell r="C1448">
            <v>440</v>
          </cell>
          <cell r="G1448">
            <v>0</v>
          </cell>
        </row>
        <row r="1449">
          <cell r="A1449" t="str">
            <v>9485M#</v>
          </cell>
          <cell r="C1449">
            <v>140</v>
          </cell>
          <cell r="G1449">
            <v>0</v>
          </cell>
        </row>
        <row r="1450">
          <cell r="A1450" t="str">
            <v>9485M#</v>
          </cell>
          <cell r="C1450">
            <v>142</v>
          </cell>
          <cell r="G1450">
            <v>0</v>
          </cell>
        </row>
        <row r="1451">
          <cell r="A1451" t="str">
            <v>9485M#</v>
          </cell>
          <cell r="C1451">
            <v>240</v>
          </cell>
          <cell r="G1451">
            <v>0</v>
          </cell>
        </row>
        <row r="1452">
          <cell r="A1452" t="str">
            <v>9485M#</v>
          </cell>
          <cell r="C1452">
            <v>340</v>
          </cell>
          <cell r="G1452">
            <v>0</v>
          </cell>
        </row>
        <row r="1453">
          <cell r="A1453" t="str">
            <v>9485M#</v>
          </cell>
          <cell r="C1453">
            <v>440</v>
          </cell>
          <cell r="G1453">
            <v>0</v>
          </cell>
        </row>
        <row r="1454">
          <cell r="A1454" t="str">
            <v>9490M#</v>
          </cell>
          <cell r="C1454">
            <v>130</v>
          </cell>
          <cell r="G1454">
            <v>0</v>
          </cell>
        </row>
        <row r="1455">
          <cell r="A1455" t="str">
            <v>9490M#</v>
          </cell>
          <cell r="C1455">
            <v>230</v>
          </cell>
          <cell r="G1455">
            <v>1</v>
          </cell>
        </row>
        <row r="1456">
          <cell r="A1456" t="str">
            <v>9490M#</v>
          </cell>
          <cell r="C1456">
            <v>330</v>
          </cell>
          <cell r="G1456">
            <v>0</v>
          </cell>
        </row>
        <row r="1457">
          <cell r="A1457" t="str">
            <v>9490M#</v>
          </cell>
          <cell r="C1457">
            <v>430</v>
          </cell>
          <cell r="G1457">
            <v>0</v>
          </cell>
        </row>
        <row r="1458">
          <cell r="A1458" t="str">
            <v>9510M#</v>
          </cell>
          <cell r="C1458">
            <v>240</v>
          </cell>
          <cell r="G1458">
            <v>0</v>
          </cell>
        </row>
        <row r="1459">
          <cell r="A1459" t="str">
            <v>9510M#</v>
          </cell>
          <cell r="C1459">
            <v>340</v>
          </cell>
          <cell r="G1459">
            <v>0</v>
          </cell>
        </row>
        <row r="1460">
          <cell r="A1460" t="str">
            <v>9510M#</v>
          </cell>
          <cell r="C1460">
            <v>440</v>
          </cell>
          <cell r="G1460">
            <v>0</v>
          </cell>
        </row>
        <row r="1461">
          <cell r="A1461" t="str">
            <v>9510M#</v>
          </cell>
          <cell r="C1461">
            <v>900</v>
          </cell>
          <cell r="G1461">
            <v>1</v>
          </cell>
        </row>
        <row r="1462">
          <cell r="A1462">
            <v>7170</v>
          </cell>
          <cell r="C1462">
            <v>110</v>
          </cell>
          <cell r="G1462">
            <v>13355.56</v>
          </cell>
        </row>
        <row r="1463">
          <cell r="A1463">
            <v>7170</v>
          </cell>
          <cell r="C1463">
            <v>112</v>
          </cell>
          <cell r="G1463">
            <v>1374.05</v>
          </cell>
        </row>
        <row r="1464">
          <cell r="A1464">
            <v>7170</v>
          </cell>
          <cell r="C1464">
            <v>120</v>
          </cell>
          <cell r="G1464">
            <v>4127.7700000000004</v>
          </cell>
        </row>
        <row r="1465">
          <cell r="A1465">
            <v>7170</v>
          </cell>
          <cell r="C1465">
            <v>121</v>
          </cell>
          <cell r="G1465">
            <v>2617.35</v>
          </cell>
        </row>
        <row r="1466">
          <cell r="A1466">
            <v>7170</v>
          </cell>
          <cell r="C1466">
            <v>122</v>
          </cell>
          <cell r="G1466">
            <v>589</v>
          </cell>
        </row>
        <row r="1467">
          <cell r="A1467">
            <v>7170</v>
          </cell>
          <cell r="C1467">
            <v>130</v>
          </cell>
          <cell r="G1467">
            <v>15280.35</v>
          </cell>
        </row>
        <row r="1468">
          <cell r="A1468">
            <v>7170</v>
          </cell>
          <cell r="C1468">
            <v>140</v>
          </cell>
          <cell r="G1468">
            <v>18015.53</v>
          </cell>
        </row>
        <row r="1469">
          <cell r="A1469">
            <v>7170</v>
          </cell>
          <cell r="C1469">
            <v>142</v>
          </cell>
          <cell r="G1469">
            <v>8974.2099999999991</v>
          </cell>
        </row>
        <row r="1470">
          <cell r="A1470">
            <v>7170</v>
          </cell>
          <cell r="C1470">
            <v>147</v>
          </cell>
          <cell r="G1470">
            <v>0</v>
          </cell>
        </row>
        <row r="1471">
          <cell r="A1471">
            <v>7170</v>
          </cell>
          <cell r="C1471">
            <v>150</v>
          </cell>
          <cell r="G1471">
            <v>8575.6</v>
          </cell>
        </row>
        <row r="1472">
          <cell r="A1472">
            <v>7170</v>
          </cell>
          <cell r="C1472">
            <v>160</v>
          </cell>
          <cell r="G1472">
            <v>1197.05</v>
          </cell>
        </row>
        <row r="1473">
          <cell r="A1473">
            <v>7170</v>
          </cell>
          <cell r="C1473">
            <v>162</v>
          </cell>
          <cell r="G1473">
            <v>766</v>
          </cell>
        </row>
        <row r="1474">
          <cell r="A1474">
            <v>7170</v>
          </cell>
          <cell r="C1474">
            <v>210</v>
          </cell>
          <cell r="G1474">
            <v>0</v>
          </cell>
        </row>
        <row r="1475">
          <cell r="A1475">
            <v>7170</v>
          </cell>
          <cell r="C1475">
            <v>220</v>
          </cell>
          <cell r="G1475">
            <v>0</v>
          </cell>
        </row>
        <row r="1476">
          <cell r="A1476">
            <v>7170</v>
          </cell>
          <cell r="C1476">
            <v>230</v>
          </cell>
          <cell r="G1476">
            <v>9121.84</v>
          </cell>
        </row>
        <row r="1477">
          <cell r="A1477">
            <v>7170</v>
          </cell>
          <cell r="C1477">
            <v>240</v>
          </cell>
          <cell r="G1477">
            <v>11682.33</v>
          </cell>
        </row>
        <row r="1478">
          <cell r="A1478">
            <v>7170</v>
          </cell>
          <cell r="C1478">
            <v>260</v>
          </cell>
          <cell r="G1478">
            <v>0</v>
          </cell>
        </row>
        <row r="1479">
          <cell r="A1479">
            <v>7170</v>
          </cell>
          <cell r="C1479">
            <v>340</v>
          </cell>
          <cell r="G1479">
            <v>9520.31</v>
          </cell>
        </row>
        <row r="1480">
          <cell r="A1480">
            <v>7170</v>
          </cell>
          <cell r="C1480">
            <v>430</v>
          </cell>
          <cell r="G1480">
            <v>148.30000000000001</v>
          </cell>
        </row>
        <row r="1481">
          <cell r="A1481">
            <v>7170</v>
          </cell>
          <cell r="C1481">
            <v>440</v>
          </cell>
          <cell r="G1481">
            <v>7570.01</v>
          </cell>
        </row>
        <row r="1482">
          <cell r="A1482">
            <v>7170</v>
          </cell>
          <cell r="C1482">
            <v>935</v>
          </cell>
          <cell r="G1482">
            <v>7664.17</v>
          </cell>
        </row>
        <row r="1483">
          <cell r="A1483">
            <v>7170</v>
          </cell>
          <cell r="C1483">
            <v>936</v>
          </cell>
          <cell r="G1483">
            <v>5865.29</v>
          </cell>
        </row>
        <row r="1484">
          <cell r="A1484">
            <v>7175</v>
          </cell>
          <cell r="C1484">
            <v>110</v>
          </cell>
          <cell r="G1484">
            <v>14196.93</v>
          </cell>
        </row>
        <row r="1485">
          <cell r="A1485">
            <v>7175</v>
          </cell>
          <cell r="C1485">
            <v>112</v>
          </cell>
          <cell r="G1485">
            <v>6084.4</v>
          </cell>
        </row>
        <row r="1486">
          <cell r="A1486">
            <v>7175</v>
          </cell>
          <cell r="C1486">
            <v>120</v>
          </cell>
          <cell r="G1486">
            <v>14196.94</v>
          </cell>
        </row>
        <row r="1487">
          <cell r="A1487">
            <v>7175</v>
          </cell>
          <cell r="C1487">
            <v>121</v>
          </cell>
          <cell r="G1487">
            <v>0</v>
          </cell>
        </row>
        <row r="1488">
          <cell r="A1488">
            <v>7175</v>
          </cell>
          <cell r="C1488">
            <v>130</v>
          </cell>
          <cell r="G1488">
            <v>6554.86</v>
          </cell>
        </row>
        <row r="1489">
          <cell r="A1489">
            <v>7175</v>
          </cell>
          <cell r="C1489">
            <v>140</v>
          </cell>
          <cell r="G1489">
            <v>20991.45</v>
          </cell>
        </row>
        <row r="1490">
          <cell r="A1490">
            <v>7175</v>
          </cell>
          <cell r="C1490">
            <v>142</v>
          </cell>
          <cell r="G1490">
            <v>4091.18</v>
          </cell>
        </row>
        <row r="1491">
          <cell r="A1491">
            <v>7175</v>
          </cell>
          <cell r="C1491">
            <v>147</v>
          </cell>
          <cell r="G1491">
            <v>0</v>
          </cell>
        </row>
        <row r="1492">
          <cell r="A1492">
            <v>7175</v>
          </cell>
          <cell r="C1492">
            <v>160</v>
          </cell>
          <cell r="G1492">
            <v>6084.4</v>
          </cell>
        </row>
        <row r="1493">
          <cell r="A1493">
            <v>7175</v>
          </cell>
          <cell r="C1493">
            <v>210</v>
          </cell>
          <cell r="G1493">
            <v>7126</v>
          </cell>
        </row>
        <row r="1494">
          <cell r="A1494">
            <v>7175</v>
          </cell>
          <cell r="C1494">
            <v>220</v>
          </cell>
          <cell r="G1494">
            <v>4275.6000000000004</v>
          </cell>
        </row>
        <row r="1495">
          <cell r="A1495">
            <v>7175</v>
          </cell>
          <cell r="C1495">
            <v>230</v>
          </cell>
          <cell r="G1495">
            <v>5928.04</v>
          </cell>
        </row>
        <row r="1496">
          <cell r="A1496">
            <v>7175</v>
          </cell>
          <cell r="C1496">
            <v>240</v>
          </cell>
          <cell r="G1496">
            <v>12818.31</v>
          </cell>
        </row>
        <row r="1497">
          <cell r="A1497">
            <v>7175</v>
          </cell>
          <cell r="C1497">
            <v>260</v>
          </cell>
          <cell r="G1497">
            <v>2850.4</v>
          </cell>
        </row>
        <row r="1498">
          <cell r="A1498">
            <v>7175</v>
          </cell>
          <cell r="C1498">
            <v>340</v>
          </cell>
          <cell r="G1498">
            <v>5991.37</v>
          </cell>
        </row>
        <row r="1499">
          <cell r="A1499">
            <v>7175</v>
          </cell>
          <cell r="C1499">
            <v>430</v>
          </cell>
          <cell r="G1499">
            <v>1159.67</v>
          </cell>
        </row>
        <row r="1500">
          <cell r="A1500">
            <v>7175</v>
          </cell>
          <cell r="C1500">
            <v>440</v>
          </cell>
          <cell r="G1500">
            <v>3478.99</v>
          </cell>
        </row>
        <row r="1501">
          <cell r="A1501">
            <v>7175</v>
          </cell>
          <cell r="C1501">
            <v>935</v>
          </cell>
          <cell r="G1501">
            <v>5472.17</v>
          </cell>
        </row>
        <row r="1502">
          <cell r="A1502">
            <v>7175</v>
          </cell>
          <cell r="C1502">
            <v>936</v>
          </cell>
          <cell r="G1502">
            <v>1585.95</v>
          </cell>
        </row>
        <row r="1503">
          <cell r="A1503">
            <v>7180</v>
          </cell>
          <cell r="C1503">
            <v>110</v>
          </cell>
          <cell r="G1503">
            <v>29302.240000000002</v>
          </cell>
        </row>
        <row r="1504">
          <cell r="A1504">
            <v>7180</v>
          </cell>
          <cell r="C1504">
            <v>112</v>
          </cell>
          <cell r="G1504">
            <v>19623.63</v>
          </cell>
        </row>
        <row r="1505">
          <cell r="A1505">
            <v>7180</v>
          </cell>
          <cell r="C1505">
            <v>120</v>
          </cell>
          <cell r="G1505">
            <v>30115.86</v>
          </cell>
        </row>
        <row r="1506">
          <cell r="A1506">
            <v>7180</v>
          </cell>
          <cell r="C1506">
            <v>121</v>
          </cell>
          <cell r="G1506">
            <v>0</v>
          </cell>
        </row>
        <row r="1507">
          <cell r="A1507">
            <v>7180</v>
          </cell>
          <cell r="C1507">
            <v>122</v>
          </cell>
          <cell r="G1507">
            <v>5588</v>
          </cell>
        </row>
        <row r="1508">
          <cell r="A1508">
            <v>7180</v>
          </cell>
          <cell r="C1508">
            <v>130</v>
          </cell>
          <cell r="G1508">
            <v>14784.08</v>
          </cell>
        </row>
        <row r="1509">
          <cell r="A1509">
            <v>7180</v>
          </cell>
          <cell r="C1509">
            <v>140</v>
          </cell>
          <cell r="G1509">
            <v>28053.79</v>
          </cell>
        </row>
        <row r="1510">
          <cell r="A1510">
            <v>7180</v>
          </cell>
          <cell r="C1510">
            <v>142</v>
          </cell>
          <cell r="G1510">
            <v>29580.89</v>
          </cell>
        </row>
        <row r="1511">
          <cell r="A1511">
            <v>7180</v>
          </cell>
          <cell r="C1511">
            <v>147</v>
          </cell>
          <cell r="G1511">
            <v>3332.15</v>
          </cell>
        </row>
        <row r="1512">
          <cell r="A1512">
            <v>7180</v>
          </cell>
          <cell r="C1512">
            <v>150</v>
          </cell>
          <cell r="G1512">
            <v>4572.33</v>
          </cell>
        </row>
        <row r="1513">
          <cell r="A1513">
            <v>7180</v>
          </cell>
          <cell r="C1513">
            <v>160</v>
          </cell>
          <cell r="G1513">
            <v>4224.03</v>
          </cell>
        </row>
        <row r="1514">
          <cell r="A1514">
            <v>7180</v>
          </cell>
          <cell r="C1514">
            <v>190</v>
          </cell>
          <cell r="G1514">
            <v>50000</v>
          </cell>
        </row>
        <row r="1515">
          <cell r="A1515">
            <v>7180</v>
          </cell>
          <cell r="C1515">
            <v>210</v>
          </cell>
          <cell r="G1515">
            <v>26597.42</v>
          </cell>
        </row>
        <row r="1516">
          <cell r="A1516">
            <v>7180</v>
          </cell>
          <cell r="C1516">
            <v>220</v>
          </cell>
          <cell r="G1516">
            <v>26597.42</v>
          </cell>
        </row>
        <row r="1517">
          <cell r="A1517">
            <v>7180</v>
          </cell>
          <cell r="C1517">
            <v>230</v>
          </cell>
          <cell r="G1517">
            <v>6336.04</v>
          </cell>
        </row>
        <row r="1518">
          <cell r="A1518">
            <v>7180</v>
          </cell>
          <cell r="C1518">
            <v>240</v>
          </cell>
          <cell r="G1518">
            <v>20658.759999999998</v>
          </cell>
        </row>
        <row r="1519">
          <cell r="A1519">
            <v>7180</v>
          </cell>
          <cell r="C1519">
            <v>260</v>
          </cell>
          <cell r="G1519">
            <v>2112.0100000000002</v>
          </cell>
        </row>
        <row r="1520">
          <cell r="A1520">
            <v>7180</v>
          </cell>
          <cell r="C1520">
            <v>330</v>
          </cell>
          <cell r="G1520">
            <v>2112.0100000000002</v>
          </cell>
        </row>
        <row r="1521">
          <cell r="A1521">
            <v>7180</v>
          </cell>
          <cell r="C1521">
            <v>340</v>
          </cell>
          <cell r="G1521">
            <v>18577.79</v>
          </cell>
        </row>
        <row r="1522">
          <cell r="A1522">
            <v>7180</v>
          </cell>
          <cell r="C1522">
            <v>430</v>
          </cell>
          <cell r="G1522">
            <v>2112.0100000000002</v>
          </cell>
        </row>
        <row r="1523">
          <cell r="A1523">
            <v>7180</v>
          </cell>
          <cell r="C1523">
            <v>440</v>
          </cell>
          <cell r="G1523">
            <v>13661.59</v>
          </cell>
        </row>
        <row r="1524">
          <cell r="A1524">
            <v>7180</v>
          </cell>
          <cell r="C1524">
            <v>935</v>
          </cell>
          <cell r="G1524">
            <v>6336.04</v>
          </cell>
        </row>
        <row r="1525">
          <cell r="A1525">
            <v>7180</v>
          </cell>
          <cell r="C1525">
            <v>936</v>
          </cell>
          <cell r="G1525">
            <v>2112.0100000000002</v>
          </cell>
        </row>
        <row r="1526">
          <cell r="A1526">
            <v>7305</v>
          </cell>
          <cell r="C1526">
            <v>130</v>
          </cell>
          <cell r="G1526">
            <v>500</v>
          </cell>
        </row>
        <row r="1527">
          <cell r="A1527">
            <v>7305</v>
          </cell>
          <cell r="C1527">
            <v>140</v>
          </cell>
          <cell r="G1527">
            <v>650</v>
          </cell>
        </row>
        <row r="1528">
          <cell r="A1528">
            <v>7305</v>
          </cell>
          <cell r="C1528">
            <v>142</v>
          </cell>
          <cell r="G1528">
            <v>50</v>
          </cell>
        </row>
        <row r="1529">
          <cell r="A1529">
            <v>7305</v>
          </cell>
          <cell r="C1529">
            <v>147</v>
          </cell>
          <cell r="G1529">
            <v>0</v>
          </cell>
        </row>
        <row r="1530">
          <cell r="A1530">
            <v>7305</v>
          </cell>
          <cell r="C1530">
            <v>230</v>
          </cell>
          <cell r="G1530">
            <v>500</v>
          </cell>
        </row>
        <row r="1531">
          <cell r="A1531">
            <v>7305</v>
          </cell>
          <cell r="C1531">
            <v>240</v>
          </cell>
          <cell r="G1531">
            <v>700</v>
          </cell>
        </row>
        <row r="1532">
          <cell r="A1532">
            <v>7305</v>
          </cell>
          <cell r="C1532">
            <v>340</v>
          </cell>
          <cell r="G1532">
            <v>100</v>
          </cell>
        </row>
        <row r="1533">
          <cell r="A1533">
            <v>7305</v>
          </cell>
          <cell r="C1533">
            <v>935</v>
          </cell>
          <cell r="G1533">
            <v>50</v>
          </cell>
        </row>
        <row r="1534">
          <cell r="A1534">
            <v>7305</v>
          </cell>
          <cell r="C1534">
            <v>936</v>
          </cell>
          <cell r="G1534">
            <v>50</v>
          </cell>
        </row>
        <row r="1535">
          <cell r="A1535">
            <v>7390</v>
          </cell>
          <cell r="C1535">
            <v>110</v>
          </cell>
          <cell r="G1535">
            <v>2802.32</v>
          </cell>
        </row>
        <row r="1536">
          <cell r="A1536">
            <v>7390</v>
          </cell>
          <cell r="C1536">
            <v>112</v>
          </cell>
          <cell r="G1536">
            <v>30285.66</v>
          </cell>
        </row>
        <row r="1537">
          <cell r="A1537">
            <v>7390</v>
          </cell>
          <cell r="C1537">
            <v>120</v>
          </cell>
          <cell r="G1537">
            <v>3816.42</v>
          </cell>
        </row>
        <row r="1538">
          <cell r="A1538">
            <v>7390</v>
          </cell>
          <cell r="C1538">
            <v>121</v>
          </cell>
          <cell r="G1538">
            <v>0</v>
          </cell>
        </row>
        <row r="1539">
          <cell r="A1539">
            <v>7390</v>
          </cell>
          <cell r="C1539">
            <v>130</v>
          </cell>
          <cell r="G1539">
            <v>4682.82</v>
          </cell>
        </row>
        <row r="1540">
          <cell r="A1540">
            <v>7390</v>
          </cell>
          <cell r="C1540">
            <v>140</v>
          </cell>
          <cell r="G1540">
            <v>2279.27</v>
          </cell>
        </row>
        <row r="1541">
          <cell r="A1541">
            <v>7390</v>
          </cell>
          <cell r="C1541">
            <v>160</v>
          </cell>
          <cell r="G1541">
            <v>581</v>
          </cell>
        </row>
        <row r="1542">
          <cell r="A1542">
            <v>7390</v>
          </cell>
          <cell r="C1542">
            <v>210</v>
          </cell>
          <cell r="G1542">
            <v>5825.92</v>
          </cell>
        </row>
        <row r="1543">
          <cell r="A1543">
            <v>7390</v>
          </cell>
          <cell r="C1543">
            <v>220</v>
          </cell>
          <cell r="G1543">
            <v>2492.7800000000002</v>
          </cell>
        </row>
        <row r="1544">
          <cell r="A1544">
            <v>7390</v>
          </cell>
          <cell r="C1544">
            <v>230</v>
          </cell>
          <cell r="G1544">
            <v>1979.95</v>
          </cell>
        </row>
        <row r="1545">
          <cell r="A1545">
            <v>7390</v>
          </cell>
          <cell r="C1545">
            <v>240</v>
          </cell>
          <cell r="G1545">
            <v>1924.68</v>
          </cell>
        </row>
        <row r="1546">
          <cell r="A1546">
            <v>7390</v>
          </cell>
          <cell r="C1546">
            <v>260</v>
          </cell>
          <cell r="G1546">
            <v>0</v>
          </cell>
        </row>
        <row r="1547">
          <cell r="A1547">
            <v>7390</v>
          </cell>
          <cell r="C1547">
            <v>340</v>
          </cell>
          <cell r="G1547">
            <v>470.85</v>
          </cell>
        </row>
        <row r="1548">
          <cell r="A1548">
            <v>7390</v>
          </cell>
          <cell r="C1548">
            <v>430</v>
          </cell>
          <cell r="G1548">
            <v>0</v>
          </cell>
        </row>
        <row r="1549">
          <cell r="A1549">
            <v>7390</v>
          </cell>
          <cell r="C1549">
            <v>440</v>
          </cell>
          <cell r="G1549">
            <v>-27.38</v>
          </cell>
        </row>
        <row r="1550">
          <cell r="A1550">
            <v>7390</v>
          </cell>
          <cell r="C1550">
            <v>935</v>
          </cell>
          <cell r="G1550">
            <v>4013.04</v>
          </cell>
        </row>
        <row r="1551">
          <cell r="A1551">
            <v>7390</v>
          </cell>
          <cell r="C1551">
            <v>936</v>
          </cell>
          <cell r="G1551">
            <v>543.4</v>
          </cell>
        </row>
        <row r="1552">
          <cell r="A1552">
            <v>7430</v>
          </cell>
          <cell r="C1552">
            <v>110</v>
          </cell>
          <cell r="G1552">
            <v>3515.87</v>
          </cell>
        </row>
        <row r="1553">
          <cell r="A1553">
            <v>7430</v>
          </cell>
          <cell r="C1553">
            <v>112</v>
          </cell>
          <cell r="G1553">
            <v>4169.4799999999996</v>
          </cell>
        </row>
        <row r="1554">
          <cell r="A1554">
            <v>7430</v>
          </cell>
          <cell r="C1554">
            <v>120</v>
          </cell>
          <cell r="G1554">
            <v>3906.44</v>
          </cell>
        </row>
        <row r="1555">
          <cell r="A1555">
            <v>7430</v>
          </cell>
          <cell r="C1555">
            <v>121</v>
          </cell>
          <cell r="G1555">
            <v>0</v>
          </cell>
        </row>
        <row r="1556">
          <cell r="A1556">
            <v>7430</v>
          </cell>
          <cell r="C1556">
            <v>130</v>
          </cell>
          <cell r="G1556">
            <v>3514.09</v>
          </cell>
        </row>
        <row r="1557">
          <cell r="A1557">
            <v>7430</v>
          </cell>
          <cell r="C1557">
            <v>140</v>
          </cell>
          <cell r="G1557">
            <v>4058.87</v>
          </cell>
        </row>
        <row r="1558">
          <cell r="A1558">
            <v>7430</v>
          </cell>
          <cell r="C1558">
            <v>142</v>
          </cell>
          <cell r="G1558">
            <v>0</v>
          </cell>
        </row>
        <row r="1559">
          <cell r="A1559">
            <v>7430</v>
          </cell>
          <cell r="C1559">
            <v>147</v>
          </cell>
          <cell r="G1559">
            <v>0</v>
          </cell>
        </row>
        <row r="1560">
          <cell r="A1560">
            <v>7430</v>
          </cell>
          <cell r="C1560">
            <v>160</v>
          </cell>
          <cell r="G1560">
            <v>77.12</v>
          </cell>
        </row>
        <row r="1561">
          <cell r="A1561">
            <v>7430</v>
          </cell>
          <cell r="C1561">
            <v>162</v>
          </cell>
          <cell r="G1561">
            <v>991.66</v>
          </cell>
        </row>
        <row r="1562">
          <cell r="A1562">
            <v>7430</v>
          </cell>
          <cell r="C1562">
            <v>210</v>
          </cell>
          <cell r="G1562">
            <v>828.43</v>
          </cell>
        </row>
        <row r="1563">
          <cell r="A1563">
            <v>7430</v>
          </cell>
          <cell r="C1563">
            <v>220</v>
          </cell>
          <cell r="G1563">
            <v>826.61</v>
          </cell>
        </row>
        <row r="1564">
          <cell r="A1564">
            <v>7430</v>
          </cell>
          <cell r="C1564">
            <v>230</v>
          </cell>
          <cell r="G1564">
            <v>1076.98</v>
          </cell>
        </row>
        <row r="1565">
          <cell r="A1565">
            <v>7430</v>
          </cell>
          <cell r="C1565">
            <v>240</v>
          </cell>
          <cell r="G1565">
            <v>1234.58</v>
          </cell>
        </row>
        <row r="1566">
          <cell r="A1566">
            <v>7430</v>
          </cell>
          <cell r="C1566">
            <v>260</v>
          </cell>
          <cell r="G1566">
            <v>610</v>
          </cell>
        </row>
        <row r="1567">
          <cell r="A1567">
            <v>7430</v>
          </cell>
          <cell r="C1567">
            <v>330</v>
          </cell>
          <cell r="G1567">
            <v>32.5</v>
          </cell>
        </row>
        <row r="1568">
          <cell r="A1568">
            <v>7430</v>
          </cell>
          <cell r="C1568">
            <v>340</v>
          </cell>
          <cell r="G1568">
            <v>381.43</v>
          </cell>
        </row>
        <row r="1569">
          <cell r="A1569">
            <v>7430</v>
          </cell>
          <cell r="C1569">
            <v>430</v>
          </cell>
          <cell r="G1569">
            <v>82.5</v>
          </cell>
        </row>
        <row r="1570">
          <cell r="A1570">
            <v>7430</v>
          </cell>
          <cell r="C1570">
            <v>440</v>
          </cell>
          <cell r="G1570">
            <v>82.5</v>
          </cell>
        </row>
        <row r="1571">
          <cell r="A1571">
            <v>7430</v>
          </cell>
          <cell r="C1571">
            <v>935</v>
          </cell>
          <cell r="G1571">
            <v>858.5</v>
          </cell>
        </row>
        <row r="1572">
          <cell r="A1572">
            <v>7430</v>
          </cell>
          <cell r="C1572">
            <v>936</v>
          </cell>
          <cell r="G1572">
            <v>415.86</v>
          </cell>
        </row>
        <row r="1573">
          <cell r="A1573">
            <v>7452</v>
          </cell>
          <cell r="C1573">
            <v>110</v>
          </cell>
          <cell r="G1573">
            <v>962.04</v>
          </cell>
        </row>
        <row r="1574">
          <cell r="A1574">
            <v>7452</v>
          </cell>
          <cell r="C1574">
            <v>112</v>
          </cell>
          <cell r="G1574">
            <v>721.71</v>
          </cell>
        </row>
        <row r="1575">
          <cell r="A1575">
            <v>7452</v>
          </cell>
          <cell r="C1575">
            <v>120</v>
          </cell>
          <cell r="G1575">
            <v>1299.08</v>
          </cell>
        </row>
        <row r="1576">
          <cell r="A1576">
            <v>7452</v>
          </cell>
          <cell r="C1576">
            <v>121</v>
          </cell>
          <cell r="G1576">
            <v>0</v>
          </cell>
        </row>
        <row r="1577">
          <cell r="A1577">
            <v>7452</v>
          </cell>
          <cell r="C1577">
            <v>130</v>
          </cell>
          <cell r="G1577">
            <v>736.15</v>
          </cell>
        </row>
        <row r="1578">
          <cell r="A1578">
            <v>7452</v>
          </cell>
          <cell r="C1578">
            <v>140</v>
          </cell>
          <cell r="G1578">
            <v>866.05</v>
          </cell>
        </row>
        <row r="1579">
          <cell r="A1579">
            <v>7452</v>
          </cell>
          <cell r="C1579">
            <v>160</v>
          </cell>
          <cell r="G1579">
            <v>433.03</v>
          </cell>
        </row>
        <row r="1580">
          <cell r="A1580">
            <v>7452</v>
          </cell>
          <cell r="C1580">
            <v>190</v>
          </cell>
          <cell r="G1580">
            <v>0</v>
          </cell>
        </row>
        <row r="1581">
          <cell r="A1581">
            <v>7452</v>
          </cell>
          <cell r="C1581">
            <v>210</v>
          </cell>
          <cell r="G1581">
            <v>481.38</v>
          </cell>
        </row>
        <row r="1582">
          <cell r="A1582">
            <v>7452</v>
          </cell>
          <cell r="C1582">
            <v>220</v>
          </cell>
          <cell r="G1582">
            <v>288.69</v>
          </cell>
        </row>
        <row r="1583">
          <cell r="A1583">
            <v>7452</v>
          </cell>
          <cell r="C1583">
            <v>230</v>
          </cell>
          <cell r="G1583">
            <v>487.16</v>
          </cell>
        </row>
        <row r="1584">
          <cell r="A1584">
            <v>7452</v>
          </cell>
          <cell r="C1584">
            <v>240</v>
          </cell>
          <cell r="G1584">
            <v>384.67</v>
          </cell>
        </row>
        <row r="1585">
          <cell r="A1585">
            <v>7452</v>
          </cell>
          <cell r="C1585">
            <v>340</v>
          </cell>
          <cell r="G1585">
            <v>196.3</v>
          </cell>
        </row>
        <row r="1586">
          <cell r="A1586">
            <v>7452</v>
          </cell>
          <cell r="C1586">
            <v>935</v>
          </cell>
          <cell r="G1586">
            <v>180.43</v>
          </cell>
        </row>
        <row r="1587">
          <cell r="A1587">
            <v>7452</v>
          </cell>
          <cell r="C1587">
            <v>936</v>
          </cell>
          <cell r="G1587">
            <v>180.43</v>
          </cell>
        </row>
        <row r="1588">
          <cell r="A1588">
            <v>7456</v>
          </cell>
          <cell r="C1588">
            <v>110</v>
          </cell>
          <cell r="G1588">
            <v>827.64</v>
          </cell>
        </row>
        <row r="1589">
          <cell r="A1589">
            <v>7456</v>
          </cell>
          <cell r="C1589">
            <v>112</v>
          </cell>
          <cell r="G1589">
            <v>459.77</v>
          </cell>
        </row>
        <row r="1590">
          <cell r="A1590">
            <v>7456</v>
          </cell>
          <cell r="C1590">
            <v>120</v>
          </cell>
          <cell r="G1590">
            <v>275.86</v>
          </cell>
        </row>
        <row r="1591">
          <cell r="A1591">
            <v>7456</v>
          </cell>
          <cell r="C1591">
            <v>121</v>
          </cell>
          <cell r="G1591">
            <v>183.91</v>
          </cell>
        </row>
        <row r="1592">
          <cell r="A1592">
            <v>7456</v>
          </cell>
          <cell r="C1592">
            <v>130</v>
          </cell>
          <cell r="G1592">
            <v>1011.5</v>
          </cell>
        </row>
        <row r="1593">
          <cell r="A1593">
            <v>7456</v>
          </cell>
          <cell r="C1593">
            <v>140</v>
          </cell>
          <cell r="G1593">
            <v>2574.7399999999998</v>
          </cell>
        </row>
        <row r="1594">
          <cell r="A1594">
            <v>7456</v>
          </cell>
          <cell r="C1594">
            <v>142</v>
          </cell>
          <cell r="G1594">
            <v>1379.32</v>
          </cell>
        </row>
        <row r="1595">
          <cell r="A1595">
            <v>7456</v>
          </cell>
          <cell r="C1595">
            <v>147</v>
          </cell>
          <cell r="G1595">
            <v>0</v>
          </cell>
        </row>
        <row r="1596">
          <cell r="A1596">
            <v>7456</v>
          </cell>
          <cell r="C1596">
            <v>150</v>
          </cell>
          <cell r="G1596">
            <v>735.64</v>
          </cell>
        </row>
        <row r="1597">
          <cell r="A1597">
            <v>7456</v>
          </cell>
          <cell r="C1597">
            <v>160</v>
          </cell>
          <cell r="G1597">
            <v>275.86</v>
          </cell>
        </row>
        <row r="1598">
          <cell r="A1598">
            <v>7456</v>
          </cell>
          <cell r="C1598">
            <v>210</v>
          </cell>
          <cell r="G1598">
            <v>367.82</v>
          </cell>
        </row>
        <row r="1599">
          <cell r="A1599">
            <v>7456</v>
          </cell>
          <cell r="C1599">
            <v>220</v>
          </cell>
          <cell r="G1599">
            <v>367.82</v>
          </cell>
        </row>
        <row r="1600">
          <cell r="A1600">
            <v>7456</v>
          </cell>
          <cell r="C1600">
            <v>230</v>
          </cell>
          <cell r="G1600">
            <v>275.86</v>
          </cell>
        </row>
        <row r="1601">
          <cell r="A1601">
            <v>7456</v>
          </cell>
          <cell r="C1601">
            <v>240</v>
          </cell>
          <cell r="G1601">
            <v>1563.23</v>
          </cell>
        </row>
        <row r="1602">
          <cell r="A1602">
            <v>7456</v>
          </cell>
          <cell r="C1602">
            <v>260</v>
          </cell>
          <cell r="G1602">
            <v>183.91</v>
          </cell>
        </row>
        <row r="1603">
          <cell r="A1603">
            <v>7456</v>
          </cell>
          <cell r="C1603">
            <v>330</v>
          </cell>
          <cell r="G1603">
            <v>91.95</v>
          </cell>
        </row>
        <row r="1604">
          <cell r="A1604">
            <v>7456</v>
          </cell>
          <cell r="C1604">
            <v>340</v>
          </cell>
          <cell r="G1604">
            <v>1011.5</v>
          </cell>
        </row>
        <row r="1605">
          <cell r="A1605">
            <v>7456</v>
          </cell>
          <cell r="C1605">
            <v>430</v>
          </cell>
          <cell r="G1605">
            <v>91.95</v>
          </cell>
        </row>
        <row r="1606">
          <cell r="A1606">
            <v>7456</v>
          </cell>
          <cell r="C1606">
            <v>440</v>
          </cell>
          <cell r="G1606">
            <v>1011.5</v>
          </cell>
        </row>
        <row r="1607">
          <cell r="A1607">
            <v>7456</v>
          </cell>
          <cell r="C1607">
            <v>935</v>
          </cell>
          <cell r="G1607">
            <v>459.77</v>
          </cell>
        </row>
        <row r="1608">
          <cell r="A1608">
            <v>7456</v>
          </cell>
          <cell r="C1608">
            <v>936</v>
          </cell>
          <cell r="G1608">
            <v>91.95</v>
          </cell>
        </row>
        <row r="1609">
          <cell r="A1609">
            <v>7458</v>
          </cell>
          <cell r="C1609">
            <v>140</v>
          </cell>
          <cell r="G1609">
            <v>565.53</v>
          </cell>
        </row>
        <row r="1610">
          <cell r="A1610">
            <v>7458</v>
          </cell>
          <cell r="C1610">
            <v>147</v>
          </cell>
          <cell r="G1610">
            <v>0</v>
          </cell>
        </row>
        <row r="1611">
          <cell r="A1611">
            <v>7458</v>
          </cell>
          <cell r="C1611">
            <v>340</v>
          </cell>
          <cell r="G1611">
            <v>598.95000000000005</v>
          </cell>
        </row>
        <row r="1612">
          <cell r="A1612">
            <v>7458</v>
          </cell>
          <cell r="C1612">
            <v>440</v>
          </cell>
          <cell r="G1612">
            <v>294.3</v>
          </cell>
        </row>
        <row r="1613">
          <cell r="A1613">
            <v>7458</v>
          </cell>
          <cell r="C1613">
            <v>935</v>
          </cell>
          <cell r="G1613">
            <v>977.95</v>
          </cell>
        </row>
        <row r="1614">
          <cell r="A1614">
            <v>7470</v>
          </cell>
          <cell r="C1614">
            <v>110</v>
          </cell>
          <cell r="G1614">
            <v>3600.52</v>
          </cell>
        </row>
        <row r="1615">
          <cell r="A1615">
            <v>7470</v>
          </cell>
          <cell r="C1615">
            <v>112</v>
          </cell>
          <cell r="G1615">
            <v>2142.9699999999998</v>
          </cell>
        </row>
        <row r="1616">
          <cell r="A1616">
            <v>7470</v>
          </cell>
          <cell r="C1616">
            <v>120</v>
          </cell>
          <cell r="G1616">
            <v>3960.58</v>
          </cell>
        </row>
        <row r="1617">
          <cell r="A1617">
            <v>7470</v>
          </cell>
          <cell r="C1617">
            <v>121</v>
          </cell>
          <cell r="G1617">
            <v>0</v>
          </cell>
        </row>
        <row r="1618">
          <cell r="A1618">
            <v>7470</v>
          </cell>
          <cell r="C1618">
            <v>130</v>
          </cell>
          <cell r="G1618">
            <v>3060.46</v>
          </cell>
        </row>
        <row r="1619">
          <cell r="A1619">
            <v>7470</v>
          </cell>
          <cell r="C1619">
            <v>140</v>
          </cell>
          <cell r="G1619">
            <v>3600.52</v>
          </cell>
        </row>
        <row r="1620">
          <cell r="A1620">
            <v>7470</v>
          </cell>
          <cell r="C1620">
            <v>142</v>
          </cell>
          <cell r="G1620">
            <v>0</v>
          </cell>
        </row>
        <row r="1621">
          <cell r="A1621">
            <v>7470</v>
          </cell>
          <cell r="C1621">
            <v>150</v>
          </cell>
          <cell r="G1621">
            <v>0</v>
          </cell>
        </row>
        <row r="1622">
          <cell r="A1622">
            <v>7470</v>
          </cell>
          <cell r="C1622">
            <v>160</v>
          </cell>
          <cell r="G1622">
            <v>1080.1600000000001</v>
          </cell>
        </row>
        <row r="1623">
          <cell r="A1623">
            <v>7470</v>
          </cell>
          <cell r="C1623">
            <v>210</v>
          </cell>
          <cell r="G1623">
            <v>909.45</v>
          </cell>
        </row>
        <row r="1624">
          <cell r="A1624">
            <v>7470</v>
          </cell>
          <cell r="C1624">
            <v>220</v>
          </cell>
          <cell r="G1624">
            <v>909.45</v>
          </cell>
        </row>
        <row r="1625">
          <cell r="A1625">
            <v>7470</v>
          </cell>
          <cell r="C1625">
            <v>230</v>
          </cell>
          <cell r="G1625">
            <v>909.45</v>
          </cell>
        </row>
        <row r="1626">
          <cell r="A1626">
            <v>7470</v>
          </cell>
          <cell r="C1626">
            <v>240</v>
          </cell>
          <cell r="G1626">
            <v>2243.83</v>
          </cell>
        </row>
        <row r="1627">
          <cell r="A1627">
            <v>7470</v>
          </cell>
          <cell r="C1627">
            <v>330</v>
          </cell>
          <cell r="G1627">
            <v>1270.3</v>
          </cell>
        </row>
        <row r="1628">
          <cell r="A1628">
            <v>7470</v>
          </cell>
          <cell r="C1628">
            <v>340</v>
          </cell>
          <cell r="G1628">
            <v>1328.46</v>
          </cell>
        </row>
        <row r="1629">
          <cell r="A1629">
            <v>7470</v>
          </cell>
          <cell r="C1629">
            <v>400</v>
          </cell>
          <cell r="G1629">
            <v>0</v>
          </cell>
        </row>
        <row r="1630">
          <cell r="A1630">
            <v>7470</v>
          </cell>
          <cell r="C1630">
            <v>430</v>
          </cell>
          <cell r="G1630">
            <v>1843.31</v>
          </cell>
        </row>
        <row r="1631">
          <cell r="A1631">
            <v>7470</v>
          </cell>
          <cell r="C1631">
            <v>440</v>
          </cell>
          <cell r="G1631">
            <v>1843.3</v>
          </cell>
        </row>
        <row r="1632">
          <cell r="A1632">
            <v>7470</v>
          </cell>
          <cell r="C1632">
            <v>935</v>
          </cell>
          <cell r="G1632">
            <v>2412.21</v>
          </cell>
        </row>
        <row r="1633">
          <cell r="A1633">
            <v>7470</v>
          </cell>
          <cell r="C1633">
            <v>936</v>
          </cell>
          <cell r="G1633">
            <v>1906.99</v>
          </cell>
        </row>
        <row r="1634">
          <cell r="A1634">
            <v>7475</v>
          </cell>
          <cell r="C1634">
            <v>110</v>
          </cell>
          <cell r="G1634">
            <v>76</v>
          </cell>
        </row>
        <row r="1635">
          <cell r="A1635">
            <v>7475</v>
          </cell>
          <cell r="C1635">
            <v>112</v>
          </cell>
          <cell r="G1635">
            <v>38</v>
          </cell>
        </row>
        <row r="1636">
          <cell r="A1636">
            <v>7475</v>
          </cell>
          <cell r="C1636">
            <v>120</v>
          </cell>
          <cell r="G1636">
            <v>83.6</v>
          </cell>
        </row>
        <row r="1637">
          <cell r="A1637">
            <v>7475</v>
          </cell>
          <cell r="C1637">
            <v>121</v>
          </cell>
          <cell r="G1637">
            <v>0</v>
          </cell>
        </row>
        <row r="1638">
          <cell r="A1638">
            <v>7475</v>
          </cell>
          <cell r="C1638">
            <v>130</v>
          </cell>
          <cell r="G1638">
            <v>64.599999999999994</v>
          </cell>
        </row>
        <row r="1639">
          <cell r="A1639">
            <v>7475</v>
          </cell>
          <cell r="C1639">
            <v>140</v>
          </cell>
          <cell r="G1639">
            <v>76</v>
          </cell>
        </row>
        <row r="1640">
          <cell r="A1640">
            <v>7475</v>
          </cell>
          <cell r="C1640">
            <v>147</v>
          </cell>
          <cell r="G1640">
            <v>0</v>
          </cell>
        </row>
        <row r="1641">
          <cell r="A1641">
            <v>7475</v>
          </cell>
          <cell r="C1641">
            <v>160</v>
          </cell>
          <cell r="G1641">
            <v>22.8</v>
          </cell>
        </row>
        <row r="1642">
          <cell r="A1642">
            <v>7475</v>
          </cell>
          <cell r="C1642">
            <v>190</v>
          </cell>
          <cell r="G1642">
            <v>0</v>
          </cell>
        </row>
        <row r="1643">
          <cell r="A1643">
            <v>7475</v>
          </cell>
          <cell r="C1643">
            <v>210</v>
          </cell>
          <cell r="G1643">
            <v>518.98</v>
          </cell>
        </row>
        <row r="1644">
          <cell r="A1644">
            <v>7475</v>
          </cell>
          <cell r="C1644">
            <v>220</v>
          </cell>
          <cell r="G1644">
            <v>518.98</v>
          </cell>
        </row>
        <row r="1645">
          <cell r="A1645">
            <v>7475</v>
          </cell>
          <cell r="C1645">
            <v>230</v>
          </cell>
          <cell r="G1645">
            <v>518.98</v>
          </cell>
        </row>
        <row r="1646">
          <cell r="A1646">
            <v>7475</v>
          </cell>
          <cell r="C1646">
            <v>240</v>
          </cell>
          <cell r="G1646">
            <v>518.98</v>
          </cell>
        </row>
        <row r="1647">
          <cell r="A1647">
            <v>7475</v>
          </cell>
          <cell r="C1647">
            <v>330</v>
          </cell>
          <cell r="G1647">
            <v>15.03</v>
          </cell>
        </row>
        <row r="1648">
          <cell r="A1648">
            <v>7475</v>
          </cell>
          <cell r="C1648">
            <v>340</v>
          </cell>
          <cell r="G1648">
            <v>15.03</v>
          </cell>
        </row>
        <row r="1649">
          <cell r="A1649">
            <v>7475</v>
          </cell>
          <cell r="C1649">
            <v>430</v>
          </cell>
          <cell r="G1649">
            <v>337.89</v>
          </cell>
        </row>
        <row r="1650">
          <cell r="A1650">
            <v>7475</v>
          </cell>
          <cell r="C1650">
            <v>440</v>
          </cell>
          <cell r="G1650">
            <v>337.88</v>
          </cell>
        </row>
        <row r="1651">
          <cell r="A1651">
            <v>7475</v>
          </cell>
          <cell r="C1651">
            <v>935</v>
          </cell>
          <cell r="G1651">
            <v>19</v>
          </cell>
        </row>
        <row r="1652">
          <cell r="A1652">
            <v>7475</v>
          </cell>
          <cell r="C1652">
            <v>936</v>
          </cell>
          <cell r="G1652">
            <v>15.03</v>
          </cell>
        </row>
        <row r="1653">
          <cell r="A1653">
            <v>7520</v>
          </cell>
          <cell r="C1653">
            <v>110</v>
          </cell>
          <cell r="G1653">
            <v>224.18</v>
          </cell>
        </row>
        <row r="1654">
          <cell r="A1654">
            <v>7520</v>
          </cell>
          <cell r="C1654">
            <v>112</v>
          </cell>
          <cell r="G1654">
            <v>464.02</v>
          </cell>
        </row>
        <row r="1655">
          <cell r="A1655">
            <v>7520</v>
          </cell>
          <cell r="C1655">
            <v>120</v>
          </cell>
          <cell r="G1655">
            <v>448.36</v>
          </cell>
        </row>
        <row r="1656">
          <cell r="A1656">
            <v>7520</v>
          </cell>
          <cell r="C1656">
            <v>121</v>
          </cell>
          <cell r="G1656">
            <v>0</v>
          </cell>
        </row>
        <row r="1657">
          <cell r="A1657">
            <v>7520</v>
          </cell>
          <cell r="C1657">
            <v>130</v>
          </cell>
          <cell r="G1657">
            <v>224.18</v>
          </cell>
        </row>
        <row r="1658">
          <cell r="A1658">
            <v>7520</v>
          </cell>
          <cell r="C1658">
            <v>140</v>
          </cell>
          <cell r="G1658">
            <v>224.18</v>
          </cell>
        </row>
        <row r="1659">
          <cell r="A1659">
            <v>7520</v>
          </cell>
          <cell r="C1659">
            <v>147</v>
          </cell>
          <cell r="G1659">
            <v>0</v>
          </cell>
        </row>
        <row r="1660">
          <cell r="A1660">
            <v>7520</v>
          </cell>
          <cell r="C1660">
            <v>160</v>
          </cell>
          <cell r="G1660">
            <v>0</v>
          </cell>
        </row>
        <row r="1661">
          <cell r="A1661">
            <v>7520</v>
          </cell>
          <cell r="C1661">
            <v>210</v>
          </cell>
          <cell r="G1661">
            <v>649.62</v>
          </cell>
        </row>
        <row r="1662">
          <cell r="A1662">
            <v>7520</v>
          </cell>
          <cell r="C1662">
            <v>220</v>
          </cell>
          <cell r="G1662">
            <v>649.62</v>
          </cell>
        </row>
        <row r="1663">
          <cell r="A1663">
            <v>7520</v>
          </cell>
          <cell r="C1663">
            <v>230</v>
          </cell>
          <cell r="G1663">
            <v>280.22000000000003</v>
          </cell>
        </row>
        <row r="1664">
          <cell r="A1664">
            <v>7520</v>
          </cell>
          <cell r="C1664">
            <v>240</v>
          </cell>
          <cell r="G1664">
            <v>280.22000000000003</v>
          </cell>
        </row>
        <row r="1665">
          <cell r="A1665">
            <v>7520</v>
          </cell>
          <cell r="C1665">
            <v>260</v>
          </cell>
          <cell r="G1665">
            <v>0</v>
          </cell>
        </row>
        <row r="1666">
          <cell r="A1666">
            <v>7520</v>
          </cell>
          <cell r="C1666">
            <v>330</v>
          </cell>
          <cell r="G1666">
            <v>0</v>
          </cell>
        </row>
        <row r="1667">
          <cell r="A1667">
            <v>7520</v>
          </cell>
          <cell r="C1667">
            <v>340</v>
          </cell>
          <cell r="G1667">
            <v>0</v>
          </cell>
        </row>
        <row r="1668">
          <cell r="A1668">
            <v>7520</v>
          </cell>
          <cell r="C1668">
            <v>430</v>
          </cell>
          <cell r="G1668">
            <v>0</v>
          </cell>
        </row>
        <row r="1669">
          <cell r="A1669">
            <v>7520</v>
          </cell>
          <cell r="C1669">
            <v>440</v>
          </cell>
          <cell r="G1669">
            <v>0</v>
          </cell>
        </row>
        <row r="1670">
          <cell r="A1670">
            <v>7520</v>
          </cell>
          <cell r="C1670">
            <v>935</v>
          </cell>
          <cell r="G1670">
            <v>100</v>
          </cell>
        </row>
        <row r="1671">
          <cell r="A1671">
            <v>7520</v>
          </cell>
          <cell r="C1671">
            <v>936</v>
          </cell>
          <cell r="G1671">
            <v>0</v>
          </cell>
        </row>
        <row r="1672">
          <cell r="A1672">
            <v>7540</v>
          </cell>
          <cell r="C1672">
            <v>110</v>
          </cell>
          <cell r="G1672">
            <v>0</v>
          </cell>
        </row>
        <row r="1673">
          <cell r="A1673">
            <v>7540</v>
          </cell>
          <cell r="C1673">
            <v>112</v>
          </cell>
          <cell r="G1673">
            <v>0</v>
          </cell>
        </row>
        <row r="1674">
          <cell r="A1674">
            <v>7540</v>
          </cell>
          <cell r="C1674">
            <v>120</v>
          </cell>
          <cell r="G1674">
            <v>0</v>
          </cell>
        </row>
        <row r="1675">
          <cell r="A1675">
            <v>7540</v>
          </cell>
          <cell r="C1675">
            <v>130</v>
          </cell>
          <cell r="G1675">
            <v>0</v>
          </cell>
        </row>
        <row r="1676">
          <cell r="A1676">
            <v>7540</v>
          </cell>
          <cell r="C1676">
            <v>140</v>
          </cell>
          <cell r="G1676">
            <v>0</v>
          </cell>
        </row>
        <row r="1677">
          <cell r="A1677">
            <v>7540</v>
          </cell>
          <cell r="C1677">
            <v>160</v>
          </cell>
          <cell r="G1677">
            <v>0</v>
          </cell>
        </row>
        <row r="1678">
          <cell r="A1678">
            <v>7540</v>
          </cell>
          <cell r="C1678">
            <v>935</v>
          </cell>
          <cell r="G1678">
            <v>0</v>
          </cell>
        </row>
        <row r="1679">
          <cell r="A1679">
            <v>7690</v>
          </cell>
          <cell r="C1679">
            <v>110</v>
          </cell>
          <cell r="G1679">
            <v>17849.580000000002</v>
          </cell>
        </row>
        <row r="1680">
          <cell r="A1680">
            <v>7690</v>
          </cell>
          <cell r="C1680">
            <v>112</v>
          </cell>
          <cell r="G1680">
            <v>18216.23</v>
          </cell>
        </row>
        <row r="1681">
          <cell r="A1681">
            <v>7690</v>
          </cell>
          <cell r="C1681">
            <v>120</v>
          </cell>
          <cell r="G1681">
            <v>18694.98</v>
          </cell>
        </row>
        <row r="1682">
          <cell r="A1682">
            <v>7690</v>
          </cell>
          <cell r="C1682">
            <v>121</v>
          </cell>
          <cell r="G1682">
            <v>0</v>
          </cell>
        </row>
        <row r="1683">
          <cell r="A1683">
            <v>7690</v>
          </cell>
          <cell r="C1683">
            <v>122</v>
          </cell>
          <cell r="G1683">
            <v>7807</v>
          </cell>
        </row>
        <row r="1684">
          <cell r="A1684">
            <v>7690</v>
          </cell>
          <cell r="C1684">
            <v>130</v>
          </cell>
          <cell r="G1684">
            <v>6128.12</v>
          </cell>
        </row>
        <row r="1685">
          <cell r="A1685">
            <v>7690</v>
          </cell>
          <cell r="C1685">
            <v>140</v>
          </cell>
          <cell r="G1685">
            <v>12914.37</v>
          </cell>
        </row>
        <row r="1686">
          <cell r="A1686">
            <v>7690</v>
          </cell>
          <cell r="C1686">
            <v>142</v>
          </cell>
          <cell r="G1686">
            <v>7247.75</v>
          </cell>
        </row>
        <row r="1687">
          <cell r="A1687">
            <v>7690</v>
          </cell>
          <cell r="C1687">
            <v>147</v>
          </cell>
          <cell r="G1687">
            <v>0</v>
          </cell>
        </row>
        <row r="1688">
          <cell r="A1688">
            <v>7690</v>
          </cell>
          <cell r="C1688">
            <v>150</v>
          </cell>
          <cell r="G1688">
            <v>5098.53</v>
          </cell>
        </row>
        <row r="1689">
          <cell r="A1689">
            <v>7690</v>
          </cell>
          <cell r="C1689">
            <v>210</v>
          </cell>
          <cell r="G1689">
            <v>17989.95</v>
          </cell>
        </row>
        <row r="1690">
          <cell r="A1690">
            <v>7690</v>
          </cell>
          <cell r="C1690">
            <v>220</v>
          </cell>
          <cell r="G1690">
            <v>13117.75</v>
          </cell>
        </row>
        <row r="1691">
          <cell r="A1691">
            <v>7690</v>
          </cell>
          <cell r="C1691">
            <v>230</v>
          </cell>
          <cell r="G1691">
            <v>3170.83</v>
          </cell>
        </row>
        <row r="1692">
          <cell r="A1692">
            <v>7690</v>
          </cell>
          <cell r="C1692">
            <v>240</v>
          </cell>
          <cell r="G1692">
            <v>6214.62</v>
          </cell>
        </row>
        <row r="1693">
          <cell r="A1693">
            <v>7690</v>
          </cell>
          <cell r="C1693">
            <v>260</v>
          </cell>
          <cell r="G1693">
            <v>0.42</v>
          </cell>
        </row>
        <row r="1694">
          <cell r="A1694">
            <v>7690</v>
          </cell>
          <cell r="C1694">
            <v>330</v>
          </cell>
          <cell r="G1694">
            <v>1262.5</v>
          </cell>
        </row>
        <row r="1695">
          <cell r="A1695">
            <v>7690</v>
          </cell>
          <cell r="C1695">
            <v>340</v>
          </cell>
          <cell r="G1695">
            <v>8402.5400000000009</v>
          </cell>
        </row>
        <row r="1696">
          <cell r="A1696">
            <v>7690</v>
          </cell>
          <cell r="C1696">
            <v>430</v>
          </cell>
          <cell r="G1696">
            <v>3092.95</v>
          </cell>
        </row>
        <row r="1697">
          <cell r="A1697">
            <v>7690</v>
          </cell>
          <cell r="C1697">
            <v>440</v>
          </cell>
          <cell r="G1697">
            <v>15625.71</v>
          </cell>
        </row>
        <row r="1698">
          <cell r="A1698">
            <v>7690</v>
          </cell>
          <cell r="C1698">
            <v>935</v>
          </cell>
          <cell r="G1698">
            <v>5062.5</v>
          </cell>
        </row>
        <row r="1699">
          <cell r="A1699">
            <v>7690</v>
          </cell>
          <cell r="C1699">
            <v>936</v>
          </cell>
          <cell r="G1699">
            <v>4418.75</v>
          </cell>
        </row>
        <row r="1700">
          <cell r="A1700">
            <v>7750</v>
          </cell>
          <cell r="C1700">
            <v>110</v>
          </cell>
          <cell r="G1700">
            <v>2868.24</v>
          </cell>
        </row>
        <row r="1701">
          <cell r="A1701">
            <v>7750</v>
          </cell>
          <cell r="C1701">
            <v>112</v>
          </cell>
          <cell r="G1701">
            <v>3914.18</v>
          </cell>
        </row>
        <row r="1702">
          <cell r="A1702">
            <v>7750</v>
          </cell>
          <cell r="C1702">
            <v>120</v>
          </cell>
          <cell r="G1702">
            <v>-267.57</v>
          </cell>
        </row>
        <row r="1703">
          <cell r="A1703">
            <v>7750</v>
          </cell>
          <cell r="C1703">
            <v>121</v>
          </cell>
          <cell r="G1703">
            <v>0</v>
          </cell>
        </row>
        <row r="1704">
          <cell r="A1704">
            <v>7750</v>
          </cell>
          <cell r="C1704">
            <v>130</v>
          </cell>
          <cell r="G1704">
            <v>-206.77</v>
          </cell>
        </row>
        <row r="1705">
          <cell r="A1705">
            <v>7750</v>
          </cell>
          <cell r="C1705">
            <v>140</v>
          </cell>
          <cell r="G1705">
            <v>315.33</v>
          </cell>
        </row>
        <row r="1706">
          <cell r="A1706">
            <v>7750</v>
          </cell>
          <cell r="C1706">
            <v>142</v>
          </cell>
          <cell r="G1706">
            <v>1900.96</v>
          </cell>
        </row>
        <row r="1707">
          <cell r="A1707">
            <v>7750</v>
          </cell>
          <cell r="C1707">
            <v>160</v>
          </cell>
          <cell r="G1707">
            <v>-72.97</v>
          </cell>
        </row>
        <row r="1708">
          <cell r="A1708">
            <v>7750</v>
          </cell>
          <cell r="C1708">
            <v>210</v>
          </cell>
          <cell r="G1708">
            <v>80</v>
          </cell>
        </row>
        <row r="1709">
          <cell r="A1709">
            <v>7750</v>
          </cell>
          <cell r="C1709">
            <v>220</v>
          </cell>
          <cell r="G1709">
            <v>80</v>
          </cell>
        </row>
        <row r="1710">
          <cell r="A1710">
            <v>7750</v>
          </cell>
          <cell r="C1710">
            <v>230</v>
          </cell>
          <cell r="G1710">
            <v>80</v>
          </cell>
        </row>
        <row r="1711">
          <cell r="A1711">
            <v>7750</v>
          </cell>
          <cell r="C1711">
            <v>240</v>
          </cell>
          <cell r="G1711">
            <v>89.39</v>
          </cell>
        </row>
        <row r="1712">
          <cell r="A1712">
            <v>7750</v>
          </cell>
          <cell r="C1712">
            <v>260</v>
          </cell>
          <cell r="G1712">
            <v>0</v>
          </cell>
        </row>
        <row r="1713">
          <cell r="A1713">
            <v>7750</v>
          </cell>
          <cell r="C1713">
            <v>330</v>
          </cell>
          <cell r="G1713">
            <v>0</v>
          </cell>
        </row>
        <row r="1714">
          <cell r="A1714">
            <v>7750</v>
          </cell>
          <cell r="C1714">
            <v>340</v>
          </cell>
          <cell r="G1714">
            <v>0</v>
          </cell>
        </row>
        <row r="1715">
          <cell r="A1715">
            <v>7750</v>
          </cell>
          <cell r="C1715">
            <v>430</v>
          </cell>
          <cell r="G1715">
            <v>0</v>
          </cell>
        </row>
        <row r="1716">
          <cell r="A1716">
            <v>7750</v>
          </cell>
          <cell r="C1716">
            <v>440</v>
          </cell>
          <cell r="G1716">
            <v>0</v>
          </cell>
        </row>
        <row r="1717">
          <cell r="A1717">
            <v>7750</v>
          </cell>
          <cell r="C1717">
            <v>935</v>
          </cell>
          <cell r="G1717">
            <v>14900.64</v>
          </cell>
        </row>
        <row r="1718">
          <cell r="A1718">
            <v>7750</v>
          </cell>
          <cell r="C1718">
            <v>936</v>
          </cell>
          <cell r="G1718">
            <v>0</v>
          </cell>
        </row>
        <row r="1719">
          <cell r="A1719">
            <v>7760</v>
          </cell>
          <cell r="C1719">
            <v>110</v>
          </cell>
          <cell r="G1719">
            <v>1676.57</v>
          </cell>
        </row>
        <row r="1720">
          <cell r="A1720">
            <v>7760</v>
          </cell>
          <cell r="C1720">
            <v>112</v>
          </cell>
          <cell r="G1720">
            <v>4200</v>
          </cell>
        </row>
        <row r="1721">
          <cell r="A1721">
            <v>7760</v>
          </cell>
          <cell r="C1721">
            <v>120</v>
          </cell>
          <cell r="G1721">
            <v>1905.86</v>
          </cell>
        </row>
        <row r="1722">
          <cell r="A1722">
            <v>7760</v>
          </cell>
          <cell r="C1722">
            <v>121</v>
          </cell>
          <cell r="G1722">
            <v>0</v>
          </cell>
        </row>
        <row r="1723">
          <cell r="A1723">
            <v>7760</v>
          </cell>
          <cell r="C1723">
            <v>130</v>
          </cell>
          <cell r="G1723">
            <v>707.36</v>
          </cell>
        </row>
        <row r="1724">
          <cell r="A1724">
            <v>7760</v>
          </cell>
          <cell r="C1724">
            <v>140</v>
          </cell>
          <cell r="G1724">
            <v>187.08</v>
          </cell>
        </row>
        <row r="1725">
          <cell r="A1725">
            <v>7760</v>
          </cell>
          <cell r="C1725">
            <v>142</v>
          </cell>
          <cell r="G1725">
            <v>1944.65</v>
          </cell>
        </row>
        <row r="1726">
          <cell r="A1726">
            <v>7760</v>
          </cell>
          <cell r="C1726">
            <v>147</v>
          </cell>
          <cell r="G1726">
            <v>0</v>
          </cell>
        </row>
        <row r="1727">
          <cell r="A1727">
            <v>7760</v>
          </cell>
          <cell r="C1727">
            <v>150</v>
          </cell>
          <cell r="G1727">
            <v>602.38</v>
          </cell>
        </row>
        <row r="1728">
          <cell r="A1728">
            <v>7760</v>
          </cell>
          <cell r="C1728">
            <v>160</v>
          </cell>
          <cell r="G1728">
            <v>0</v>
          </cell>
        </row>
        <row r="1729">
          <cell r="A1729">
            <v>7760</v>
          </cell>
          <cell r="C1729">
            <v>210</v>
          </cell>
          <cell r="G1729">
            <v>1906.11</v>
          </cell>
        </row>
        <row r="1730">
          <cell r="A1730">
            <v>7760</v>
          </cell>
          <cell r="C1730">
            <v>220</v>
          </cell>
          <cell r="G1730">
            <v>1544.1</v>
          </cell>
        </row>
        <row r="1731">
          <cell r="A1731">
            <v>7760</v>
          </cell>
          <cell r="C1731">
            <v>230</v>
          </cell>
          <cell r="G1731">
            <v>404.13</v>
          </cell>
        </row>
        <row r="1732">
          <cell r="A1732">
            <v>7760</v>
          </cell>
          <cell r="C1732">
            <v>240</v>
          </cell>
          <cell r="G1732">
            <v>562.70000000000005</v>
          </cell>
        </row>
        <row r="1733">
          <cell r="A1733">
            <v>7760</v>
          </cell>
          <cell r="C1733">
            <v>260</v>
          </cell>
          <cell r="G1733">
            <v>201.57</v>
          </cell>
        </row>
        <row r="1734">
          <cell r="A1734">
            <v>7760</v>
          </cell>
          <cell r="C1734">
            <v>330</v>
          </cell>
          <cell r="G1734">
            <v>132.99</v>
          </cell>
        </row>
        <row r="1735">
          <cell r="A1735">
            <v>7760</v>
          </cell>
          <cell r="C1735">
            <v>340</v>
          </cell>
          <cell r="G1735">
            <v>889.53</v>
          </cell>
        </row>
        <row r="1736">
          <cell r="A1736">
            <v>7760</v>
          </cell>
          <cell r="C1736">
            <v>430</v>
          </cell>
          <cell r="G1736">
            <v>363.81</v>
          </cell>
        </row>
        <row r="1737">
          <cell r="A1737">
            <v>7760</v>
          </cell>
          <cell r="C1737">
            <v>440</v>
          </cell>
          <cell r="G1737">
            <v>1871.25</v>
          </cell>
        </row>
        <row r="1738">
          <cell r="A1738">
            <v>7760</v>
          </cell>
          <cell r="C1738">
            <v>935</v>
          </cell>
          <cell r="G1738">
            <v>434.93</v>
          </cell>
        </row>
        <row r="1739">
          <cell r="A1739">
            <v>7760</v>
          </cell>
          <cell r="C1739">
            <v>936</v>
          </cell>
          <cell r="G1739">
            <v>464.98</v>
          </cell>
        </row>
        <row r="1740">
          <cell r="A1740">
            <v>7790</v>
          </cell>
          <cell r="C1740">
            <v>110</v>
          </cell>
          <cell r="G1740">
            <v>-250</v>
          </cell>
        </row>
        <row r="1741">
          <cell r="A1741">
            <v>7790</v>
          </cell>
          <cell r="C1741">
            <v>112</v>
          </cell>
          <cell r="G1741">
            <v>7673</v>
          </cell>
        </row>
        <row r="1742">
          <cell r="A1742">
            <v>7790</v>
          </cell>
          <cell r="C1742">
            <v>120</v>
          </cell>
          <cell r="G1742">
            <v>11</v>
          </cell>
        </row>
        <row r="1743">
          <cell r="A1743">
            <v>7790</v>
          </cell>
          <cell r="C1743">
            <v>121</v>
          </cell>
          <cell r="G1743">
            <v>-898</v>
          </cell>
        </row>
        <row r="1744">
          <cell r="A1744">
            <v>7790</v>
          </cell>
          <cell r="C1744">
            <v>130</v>
          </cell>
          <cell r="G1744">
            <v>-1484</v>
          </cell>
        </row>
        <row r="1745">
          <cell r="A1745">
            <v>7790</v>
          </cell>
          <cell r="C1745">
            <v>140</v>
          </cell>
          <cell r="G1745">
            <v>-8431</v>
          </cell>
        </row>
        <row r="1746">
          <cell r="A1746">
            <v>7790</v>
          </cell>
          <cell r="C1746">
            <v>142</v>
          </cell>
          <cell r="G1746">
            <v>373</v>
          </cell>
        </row>
        <row r="1747">
          <cell r="A1747">
            <v>7790</v>
          </cell>
          <cell r="C1747">
            <v>147</v>
          </cell>
          <cell r="G1747">
            <v>0</v>
          </cell>
        </row>
        <row r="1748">
          <cell r="A1748">
            <v>7790</v>
          </cell>
          <cell r="C1748">
            <v>210</v>
          </cell>
          <cell r="G1748">
            <v>595</v>
          </cell>
        </row>
        <row r="1749">
          <cell r="A1749">
            <v>7790</v>
          </cell>
          <cell r="C1749">
            <v>220</v>
          </cell>
          <cell r="G1749">
            <v>590</v>
          </cell>
        </row>
        <row r="1750">
          <cell r="A1750">
            <v>7790</v>
          </cell>
          <cell r="C1750">
            <v>230</v>
          </cell>
          <cell r="G1750">
            <v>-3226</v>
          </cell>
        </row>
        <row r="1751">
          <cell r="A1751">
            <v>7790</v>
          </cell>
          <cell r="C1751">
            <v>240</v>
          </cell>
          <cell r="G1751">
            <v>-4640</v>
          </cell>
        </row>
        <row r="1752">
          <cell r="A1752">
            <v>7790</v>
          </cell>
          <cell r="C1752">
            <v>330</v>
          </cell>
          <cell r="G1752">
            <v>2238</v>
          </cell>
        </row>
        <row r="1753">
          <cell r="A1753">
            <v>7790</v>
          </cell>
          <cell r="C1753">
            <v>340</v>
          </cell>
          <cell r="G1753">
            <v>-745</v>
          </cell>
        </row>
        <row r="1754">
          <cell r="A1754">
            <v>7790</v>
          </cell>
          <cell r="C1754">
            <v>430</v>
          </cell>
          <cell r="G1754">
            <v>1272</v>
          </cell>
        </row>
        <row r="1755">
          <cell r="A1755">
            <v>7790</v>
          </cell>
          <cell r="C1755">
            <v>440</v>
          </cell>
          <cell r="G1755">
            <v>-1815</v>
          </cell>
        </row>
        <row r="1756">
          <cell r="A1756">
            <v>7790</v>
          </cell>
          <cell r="C1756">
            <v>935</v>
          </cell>
          <cell r="G1756">
            <v>21</v>
          </cell>
        </row>
        <row r="1757">
          <cell r="A1757">
            <v>7790</v>
          </cell>
          <cell r="C1757">
            <v>936</v>
          </cell>
          <cell r="G1757">
            <v>-377</v>
          </cell>
        </row>
        <row r="1758">
          <cell r="A1758">
            <v>7795</v>
          </cell>
          <cell r="C1758">
            <v>110</v>
          </cell>
          <cell r="G1758">
            <v>0</v>
          </cell>
        </row>
        <row r="1759">
          <cell r="A1759">
            <v>7795</v>
          </cell>
          <cell r="C1759">
            <v>112</v>
          </cell>
          <cell r="G1759">
            <v>1086.0899999999999</v>
          </cell>
        </row>
        <row r="1760">
          <cell r="A1760">
            <v>7795</v>
          </cell>
          <cell r="C1760">
            <v>130</v>
          </cell>
          <cell r="G1760">
            <v>0</v>
          </cell>
        </row>
        <row r="1761">
          <cell r="A1761">
            <v>7795</v>
          </cell>
          <cell r="C1761">
            <v>140</v>
          </cell>
          <cell r="G1761">
            <v>0</v>
          </cell>
        </row>
        <row r="1762">
          <cell r="A1762">
            <v>7795</v>
          </cell>
          <cell r="C1762">
            <v>440</v>
          </cell>
          <cell r="G1762">
            <v>0</v>
          </cell>
        </row>
        <row r="1763">
          <cell r="A1763">
            <v>7840</v>
          </cell>
          <cell r="C1763">
            <v>110</v>
          </cell>
          <cell r="G1763">
            <v>7951.87</v>
          </cell>
        </row>
        <row r="1764">
          <cell r="A1764">
            <v>7840</v>
          </cell>
          <cell r="C1764">
            <v>112</v>
          </cell>
          <cell r="G1764">
            <v>2735.5</v>
          </cell>
        </row>
        <row r="1765">
          <cell r="A1765">
            <v>7840</v>
          </cell>
          <cell r="C1765">
            <v>120</v>
          </cell>
          <cell r="G1765">
            <v>5446.57</v>
          </cell>
        </row>
        <row r="1766">
          <cell r="A1766">
            <v>7840</v>
          </cell>
          <cell r="C1766">
            <v>121</v>
          </cell>
          <cell r="G1766">
            <v>2108.27</v>
          </cell>
        </row>
        <row r="1767">
          <cell r="A1767">
            <v>7840</v>
          </cell>
          <cell r="C1767">
            <v>130</v>
          </cell>
          <cell r="G1767">
            <v>2061.4699999999998</v>
          </cell>
        </row>
        <row r="1768">
          <cell r="A1768">
            <v>7840</v>
          </cell>
          <cell r="C1768">
            <v>140</v>
          </cell>
          <cell r="G1768">
            <v>2531.8000000000002</v>
          </cell>
        </row>
        <row r="1769">
          <cell r="A1769">
            <v>7840</v>
          </cell>
          <cell r="C1769">
            <v>142</v>
          </cell>
          <cell r="G1769">
            <v>1257.0899999999999</v>
          </cell>
        </row>
        <row r="1770">
          <cell r="A1770">
            <v>7840</v>
          </cell>
          <cell r="C1770">
            <v>147</v>
          </cell>
          <cell r="G1770">
            <v>0</v>
          </cell>
        </row>
        <row r="1771">
          <cell r="A1771">
            <v>7840</v>
          </cell>
          <cell r="C1771">
            <v>150</v>
          </cell>
          <cell r="G1771">
            <v>95.45</v>
          </cell>
        </row>
        <row r="1772">
          <cell r="A1772">
            <v>7840</v>
          </cell>
          <cell r="C1772">
            <v>160</v>
          </cell>
          <cell r="G1772">
            <v>75.739999999999995</v>
          </cell>
        </row>
        <row r="1773">
          <cell r="A1773">
            <v>7840</v>
          </cell>
          <cell r="C1773">
            <v>210</v>
          </cell>
          <cell r="G1773">
            <v>3452.31</v>
          </cell>
        </row>
        <row r="1774">
          <cell r="A1774">
            <v>7840</v>
          </cell>
          <cell r="C1774">
            <v>220</v>
          </cell>
          <cell r="G1774">
            <v>3414.44</v>
          </cell>
        </row>
        <row r="1775">
          <cell r="A1775">
            <v>7840</v>
          </cell>
          <cell r="C1775">
            <v>230</v>
          </cell>
          <cell r="G1775">
            <v>845.18</v>
          </cell>
        </row>
        <row r="1776">
          <cell r="A1776">
            <v>7840</v>
          </cell>
          <cell r="C1776">
            <v>240</v>
          </cell>
          <cell r="G1776">
            <v>2856.07</v>
          </cell>
        </row>
        <row r="1777">
          <cell r="A1777">
            <v>7840</v>
          </cell>
          <cell r="C1777">
            <v>260</v>
          </cell>
          <cell r="G1777">
            <v>37.869999999999997</v>
          </cell>
        </row>
        <row r="1778">
          <cell r="A1778">
            <v>7840</v>
          </cell>
          <cell r="C1778">
            <v>330</v>
          </cell>
          <cell r="G1778">
            <v>157.24</v>
          </cell>
        </row>
        <row r="1779">
          <cell r="A1779">
            <v>7840</v>
          </cell>
          <cell r="C1779">
            <v>340</v>
          </cell>
          <cell r="G1779">
            <v>1087.8</v>
          </cell>
        </row>
        <row r="1780">
          <cell r="A1780">
            <v>7840</v>
          </cell>
          <cell r="C1780">
            <v>430</v>
          </cell>
          <cell r="G1780">
            <v>113.38</v>
          </cell>
        </row>
        <row r="1781">
          <cell r="A1781">
            <v>7840</v>
          </cell>
          <cell r="C1781">
            <v>440</v>
          </cell>
          <cell r="G1781">
            <v>226.76</v>
          </cell>
        </row>
        <row r="1782">
          <cell r="A1782">
            <v>7840</v>
          </cell>
          <cell r="C1782">
            <v>935</v>
          </cell>
          <cell r="G1782">
            <v>367.07</v>
          </cell>
        </row>
        <row r="1783">
          <cell r="A1783">
            <v>7840</v>
          </cell>
          <cell r="C1783">
            <v>936</v>
          </cell>
          <cell r="G1783">
            <v>1022.97</v>
          </cell>
        </row>
        <row r="1784">
          <cell r="A1784">
            <v>7845</v>
          </cell>
          <cell r="C1784">
            <v>110</v>
          </cell>
          <cell r="G1784">
            <v>0</v>
          </cell>
        </row>
        <row r="1785">
          <cell r="A1785">
            <v>7845</v>
          </cell>
          <cell r="C1785">
            <v>112</v>
          </cell>
          <cell r="G1785">
            <v>0</v>
          </cell>
        </row>
        <row r="1786">
          <cell r="A1786">
            <v>7845</v>
          </cell>
          <cell r="C1786">
            <v>120</v>
          </cell>
          <cell r="G1786">
            <v>0</v>
          </cell>
        </row>
        <row r="1787">
          <cell r="A1787">
            <v>7845</v>
          </cell>
          <cell r="C1787">
            <v>121</v>
          </cell>
          <cell r="G1787">
            <v>0</v>
          </cell>
        </row>
        <row r="1788">
          <cell r="A1788">
            <v>7845</v>
          </cell>
          <cell r="C1788">
            <v>130</v>
          </cell>
          <cell r="G1788">
            <v>0</v>
          </cell>
        </row>
        <row r="1789">
          <cell r="A1789">
            <v>7845</v>
          </cell>
          <cell r="C1789">
            <v>140</v>
          </cell>
          <cell r="G1789">
            <v>0</v>
          </cell>
        </row>
        <row r="1790">
          <cell r="A1790">
            <v>7845</v>
          </cell>
          <cell r="C1790">
            <v>147</v>
          </cell>
          <cell r="G1790">
            <v>0</v>
          </cell>
        </row>
        <row r="1791">
          <cell r="A1791">
            <v>7845</v>
          </cell>
          <cell r="C1791">
            <v>190</v>
          </cell>
          <cell r="G1791">
            <v>2920.93</v>
          </cell>
        </row>
        <row r="1792">
          <cell r="A1792">
            <v>7845</v>
          </cell>
          <cell r="C1792">
            <v>210</v>
          </cell>
          <cell r="G1792">
            <v>0</v>
          </cell>
        </row>
        <row r="1793">
          <cell r="A1793">
            <v>7845</v>
          </cell>
          <cell r="C1793">
            <v>220</v>
          </cell>
          <cell r="G1793">
            <v>0</v>
          </cell>
        </row>
        <row r="1794">
          <cell r="A1794">
            <v>7845</v>
          </cell>
          <cell r="C1794">
            <v>230</v>
          </cell>
          <cell r="G1794">
            <v>0</v>
          </cell>
        </row>
        <row r="1795">
          <cell r="A1795">
            <v>7845</v>
          </cell>
          <cell r="C1795">
            <v>240</v>
          </cell>
          <cell r="G1795">
            <v>0</v>
          </cell>
        </row>
        <row r="1796">
          <cell r="A1796">
            <v>7905</v>
          </cell>
          <cell r="C1796">
            <v>110</v>
          </cell>
          <cell r="G1796">
            <v>410.3</v>
          </cell>
        </row>
        <row r="1797">
          <cell r="A1797">
            <v>7905</v>
          </cell>
          <cell r="C1797">
            <v>112</v>
          </cell>
          <cell r="G1797">
            <v>339.55</v>
          </cell>
        </row>
        <row r="1798">
          <cell r="A1798">
            <v>7905</v>
          </cell>
          <cell r="C1798">
            <v>120</v>
          </cell>
          <cell r="G1798">
            <v>481.15</v>
          </cell>
        </row>
        <row r="1799">
          <cell r="A1799">
            <v>7905</v>
          </cell>
          <cell r="C1799">
            <v>121</v>
          </cell>
          <cell r="G1799">
            <v>339.55</v>
          </cell>
        </row>
        <row r="1800">
          <cell r="A1800">
            <v>7905</v>
          </cell>
          <cell r="C1800">
            <v>130</v>
          </cell>
          <cell r="G1800">
            <v>410.35</v>
          </cell>
        </row>
        <row r="1801">
          <cell r="A1801">
            <v>7905</v>
          </cell>
          <cell r="C1801">
            <v>140</v>
          </cell>
          <cell r="G1801">
            <v>410.35</v>
          </cell>
        </row>
        <row r="1802">
          <cell r="A1802">
            <v>7905</v>
          </cell>
          <cell r="C1802">
            <v>142</v>
          </cell>
          <cell r="G1802">
            <v>679.1</v>
          </cell>
        </row>
        <row r="1803">
          <cell r="A1803">
            <v>7905</v>
          </cell>
          <cell r="C1803">
            <v>147</v>
          </cell>
          <cell r="G1803">
            <v>0</v>
          </cell>
        </row>
        <row r="1804">
          <cell r="A1804">
            <v>7905</v>
          </cell>
          <cell r="C1804">
            <v>150</v>
          </cell>
          <cell r="G1804">
            <v>339.55</v>
          </cell>
        </row>
        <row r="1805">
          <cell r="A1805">
            <v>7905</v>
          </cell>
          <cell r="C1805">
            <v>160</v>
          </cell>
          <cell r="G1805">
            <v>339.55</v>
          </cell>
        </row>
        <row r="1806">
          <cell r="A1806">
            <v>7905</v>
          </cell>
          <cell r="C1806">
            <v>210</v>
          </cell>
          <cell r="G1806">
            <v>428.04</v>
          </cell>
        </row>
        <row r="1807">
          <cell r="A1807">
            <v>7905</v>
          </cell>
          <cell r="C1807">
            <v>220</v>
          </cell>
          <cell r="G1807">
            <v>428.04</v>
          </cell>
        </row>
        <row r="1808">
          <cell r="A1808">
            <v>7905</v>
          </cell>
          <cell r="C1808">
            <v>230</v>
          </cell>
          <cell r="G1808">
            <v>428.04</v>
          </cell>
        </row>
        <row r="1809">
          <cell r="A1809">
            <v>7905</v>
          </cell>
          <cell r="C1809">
            <v>240</v>
          </cell>
          <cell r="G1809">
            <v>428.04</v>
          </cell>
        </row>
        <row r="1810">
          <cell r="A1810">
            <v>7905</v>
          </cell>
          <cell r="C1810">
            <v>260</v>
          </cell>
          <cell r="G1810">
            <v>339.55</v>
          </cell>
        </row>
        <row r="1811">
          <cell r="A1811">
            <v>7905</v>
          </cell>
          <cell r="C1811">
            <v>330</v>
          </cell>
          <cell r="G1811">
            <v>339.55</v>
          </cell>
        </row>
        <row r="1812">
          <cell r="A1812">
            <v>7905</v>
          </cell>
          <cell r="C1812">
            <v>340</v>
          </cell>
          <cell r="G1812">
            <v>339.55</v>
          </cell>
        </row>
        <row r="1813">
          <cell r="A1813">
            <v>7905</v>
          </cell>
          <cell r="C1813">
            <v>430</v>
          </cell>
          <cell r="G1813">
            <v>339.55</v>
          </cell>
        </row>
        <row r="1814">
          <cell r="A1814">
            <v>7905</v>
          </cell>
          <cell r="C1814">
            <v>440</v>
          </cell>
          <cell r="G1814">
            <v>339.55</v>
          </cell>
        </row>
        <row r="1815">
          <cell r="A1815">
            <v>7905</v>
          </cell>
          <cell r="C1815">
            <v>935</v>
          </cell>
          <cell r="G1815">
            <v>339.55</v>
          </cell>
        </row>
        <row r="1816">
          <cell r="A1816">
            <v>7905</v>
          </cell>
          <cell r="C1816">
            <v>936</v>
          </cell>
          <cell r="G1816">
            <v>339.55</v>
          </cell>
        </row>
        <row r="1817">
          <cell r="A1817"/>
          <cell r="C1817"/>
          <cell r="G1817"/>
        </row>
        <row r="1818">
          <cell r="A1818"/>
          <cell r="C1818"/>
          <cell r="G1818"/>
        </row>
        <row r="1819">
          <cell r="A1819"/>
          <cell r="C1819"/>
          <cell r="G1819"/>
        </row>
        <row r="1820">
          <cell r="A1820"/>
          <cell r="C1820"/>
          <cell r="G1820"/>
        </row>
        <row r="1821">
          <cell r="A1821"/>
          <cell r="C1821"/>
          <cell r="G1821"/>
        </row>
        <row r="1822">
          <cell r="A1822"/>
          <cell r="C1822"/>
          <cell r="G1822"/>
        </row>
        <row r="1823">
          <cell r="A1823"/>
          <cell r="C1823"/>
          <cell r="G1823"/>
        </row>
        <row r="1824">
          <cell r="A1824"/>
          <cell r="C1824"/>
          <cell r="G1824"/>
        </row>
        <row r="1825">
          <cell r="A1825"/>
          <cell r="C1825"/>
          <cell r="G1825"/>
        </row>
        <row r="1826">
          <cell r="A1826"/>
          <cell r="C1826"/>
          <cell r="G1826"/>
        </row>
        <row r="1827">
          <cell r="A1827"/>
          <cell r="C1827"/>
          <cell r="G1827"/>
        </row>
        <row r="1828">
          <cell r="A1828"/>
          <cell r="C1828"/>
          <cell r="G1828"/>
        </row>
        <row r="1829">
          <cell r="A1829"/>
          <cell r="C1829"/>
          <cell r="G1829"/>
        </row>
        <row r="1830">
          <cell r="A1830"/>
          <cell r="C1830"/>
          <cell r="G1830"/>
        </row>
        <row r="1831">
          <cell r="A1831"/>
          <cell r="C1831"/>
          <cell r="G1831"/>
        </row>
        <row r="1832">
          <cell r="A1832"/>
          <cell r="C1832"/>
          <cell r="G1832"/>
        </row>
        <row r="1833">
          <cell r="A1833"/>
          <cell r="C1833"/>
          <cell r="G1833"/>
        </row>
        <row r="1834">
          <cell r="A1834"/>
          <cell r="C1834"/>
          <cell r="G1834"/>
        </row>
        <row r="1835">
          <cell r="A1835"/>
          <cell r="C1835"/>
          <cell r="G1835"/>
        </row>
        <row r="1836">
          <cell r="A1836"/>
          <cell r="C1836"/>
          <cell r="G1836"/>
        </row>
        <row r="1837">
          <cell r="A1837"/>
          <cell r="C1837"/>
          <cell r="G1837"/>
        </row>
        <row r="1838">
          <cell r="A1838"/>
          <cell r="C1838"/>
          <cell r="G1838"/>
        </row>
        <row r="1839">
          <cell r="A1839"/>
          <cell r="C1839"/>
          <cell r="G1839"/>
        </row>
        <row r="1840">
          <cell r="A1840"/>
          <cell r="C1840"/>
          <cell r="G1840"/>
        </row>
        <row r="1841">
          <cell r="A1841"/>
          <cell r="C1841"/>
          <cell r="G1841"/>
        </row>
        <row r="1842">
          <cell r="A1842"/>
          <cell r="C1842"/>
          <cell r="G1842"/>
        </row>
        <row r="1843">
          <cell r="A1843"/>
          <cell r="C1843"/>
          <cell r="G1843"/>
        </row>
        <row r="1844">
          <cell r="A1844"/>
          <cell r="C1844"/>
          <cell r="G1844"/>
        </row>
        <row r="1845">
          <cell r="A1845"/>
          <cell r="C1845"/>
          <cell r="G1845"/>
        </row>
        <row r="1846">
          <cell r="A1846"/>
          <cell r="C1846"/>
          <cell r="G1846"/>
        </row>
        <row r="1847">
          <cell r="A1847"/>
          <cell r="C1847"/>
          <cell r="G1847"/>
        </row>
        <row r="1848">
          <cell r="A1848"/>
          <cell r="C1848"/>
          <cell r="G1848"/>
        </row>
        <row r="1849">
          <cell r="A1849"/>
          <cell r="C1849"/>
          <cell r="G1849"/>
        </row>
        <row r="1850">
          <cell r="A1850"/>
          <cell r="C1850"/>
          <cell r="G1850"/>
        </row>
        <row r="1851">
          <cell r="A1851"/>
          <cell r="C1851"/>
          <cell r="G1851"/>
        </row>
        <row r="1852">
          <cell r="A1852"/>
          <cell r="C1852"/>
          <cell r="G1852"/>
        </row>
        <row r="1853">
          <cell r="A1853"/>
          <cell r="C1853"/>
          <cell r="G1853"/>
        </row>
        <row r="1854">
          <cell r="A1854"/>
          <cell r="C1854"/>
          <cell r="G1854"/>
        </row>
        <row r="1855">
          <cell r="A1855"/>
          <cell r="C1855"/>
          <cell r="G1855"/>
        </row>
        <row r="1856">
          <cell r="A1856"/>
          <cell r="C1856"/>
          <cell r="G1856"/>
        </row>
        <row r="1857">
          <cell r="A1857"/>
          <cell r="C1857"/>
          <cell r="G1857"/>
        </row>
        <row r="1858">
          <cell r="A1858"/>
          <cell r="C1858"/>
          <cell r="G1858"/>
        </row>
        <row r="1859">
          <cell r="A1859"/>
          <cell r="C1859"/>
          <cell r="G1859"/>
        </row>
        <row r="1860">
          <cell r="A1860"/>
          <cell r="C1860"/>
          <cell r="G1860"/>
        </row>
        <row r="1861">
          <cell r="A1861"/>
          <cell r="C1861"/>
          <cell r="G1861"/>
        </row>
        <row r="1862">
          <cell r="A1862"/>
          <cell r="C1862"/>
          <cell r="G1862"/>
        </row>
        <row r="1863">
          <cell r="A1863"/>
          <cell r="C1863"/>
          <cell r="G1863"/>
        </row>
        <row r="1864">
          <cell r="A1864"/>
          <cell r="C1864"/>
          <cell r="G1864"/>
        </row>
        <row r="1865">
          <cell r="A1865"/>
          <cell r="C1865"/>
          <cell r="G1865"/>
        </row>
        <row r="1866">
          <cell r="A1866"/>
          <cell r="C1866"/>
          <cell r="G1866"/>
        </row>
        <row r="1867">
          <cell r="A1867"/>
          <cell r="C1867"/>
          <cell r="G1867"/>
        </row>
        <row r="1868">
          <cell r="A1868"/>
          <cell r="C1868"/>
          <cell r="G1868"/>
        </row>
        <row r="1869">
          <cell r="A1869"/>
          <cell r="C1869"/>
          <cell r="G1869"/>
        </row>
        <row r="1870">
          <cell r="A1870"/>
          <cell r="C1870"/>
          <cell r="G1870"/>
        </row>
        <row r="1871">
          <cell r="A1871"/>
          <cell r="C1871"/>
          <cell r="G1871"/>
        </row>
        <row r="1872">
          <cell r="A1872"/>
          <cell r="C1872"/>
          <cell r="G1872"/>
        </row>
        <row r="1873">
          <cell r="A1873"/>
          <cell r="C1873"/>
          <cell r="G1873"/>
        </row>
        <row r="1874">
          <cell r="A1874"/>
          <cell r="C1874"/>
          <cell r="G1874"/>
        </row>
        <row r="1875">
          <cell r="A1875"/>
          <cell r="C1875"/>
          <cell r="G1875"/>
        </row>
        <row r="1876">
          <cell r="A1876"/>
          <cell r="C1876"/>
          <cell r="G1876"/>
        </row>
        <row r="1877">
          <cell r="A1877"/>
          <cell r="C1877"/>
          <cell r="G1877"/>
        </row>
        <row r="1878">
          <cell r="A1878"/>
          <cell r="C1878"/>
          <cell r="G1878"/>
        </row>
        <row r="1879">
          <cell r="A1879"/>
          <cell r="C1879"/>
          <cell r="G1879"/>
        </row>
        <row r="1880">
          <cell r="A1880"/>
          <cell r="C1880"/>
          <cell r="G1880"/>
        </row>
        <row r="1881">
          <cell r="A1881"/>
          <cell r="C1881"/>
          <cell r="G1881"/>
        </row>
        <row r="1882">
          <cell r="A1882"/>
          <cell r="C1882"/>
          <cell r="G1882"/>
        </row>
        <row r="1883">
          <cell r="A1883"/>
          <cell r="C1883"/>
          <cell r="G1883"/>
        </row>
        <row r="1884">
          <cell r="A1884"/>
          <cell r="C1884"/>
          <cell r="G1884"/>
        </row>
        <row r="1885">
          <cell r="A1885"/>
          <cell r="C1885"/>
          <cell r="G1885"/>
        </row>
        <row r="1886">
          <cell r="A1886"/>
          <cell r="C1886"/>
          <cell r="G1886"/>
        </row>
        <row r="1887">
          <cell r="A1887"/>
          <cell r="C1887"/>
          <cell r="G1887"/>
        </row>
        <row r="1888">
          <cell r="A1888"/>
          <cell r="C1888"/>
          <cell r="G1888"/>
        </row>
        <row r="1889">
          <cell r="A1889"/>
          <cell r="C1889"/>
          <cell r="G1889"/>
        </row>
        <row r="1890">
          <cell r="A1890"/>
          <cell r="C1890"/>
          <cell r="G1890"/>
        </row>
        <row r="1891">
          <cell r="A1891"/>
          <cell r="C1891"/>
          <cell r="G1891"/>
        </row>
        <row r="1892">
          <cell r="A1892"/>
          <cell r="C1892"/>
          <cell r="G1892"/>
        </row>
        <row r="1893">
          <cell r="A1893"/>
          <cell r="C1893"/>
          <cell r="G1893"/>
        </row>
        <row r="1894">
          <cell r="A1894"/>
          <cell r="C1894"/>
          <cell r="G1894"/>
        </row>
        <row r="1895">
          <cell r="A1895"/>
          <cell r="C1895"/>
          <cell r="G1895"/>
        </row>
        <row r="1896">
          <cell r="A1896"/>
          <cell r="C1896"/>
          <cell r="G1896"/>
        </row>
        <row r="1897">
          <cell r="A1897"/>
          <cell r="C1897"/>
          <cell r="G1897"/>
        </row>
        <row r="1898">
          <cell r="A1898"/>
          <cell r="C1898"/>
          <cell r="G1898"/>
        </row>
        <row r="1899">
          <cell r="A1899"/>
          <cell r="C1899"/>
          <cell r="G1899"/>
        </row>
        <row r="1900">
          <cell r="A1900"/>
          <cell r="C1900"/>
          <cell r="G1900"/>
        </row>
        <row r="1901">
          <cell r="A1901"/>
          <cell r="C1901"/>
          <cell r="G1901"/>
        </row>
        <row r="1902">
          <cell r="A1902"/>
          <cell r="C1902"/>
          <cell r="G1902"/>
        </row>
        <row r="1903">
          <cell r="A1903"/>
          <cell r="C1903"/>
          <cell r="G1903"/>
        </row>
        <row r="1904">
          <cell r="A1904"/>
          <cell r="C1904"/>
          <cell r="G1904"/>
        </row>
        <row r="1905">
          <cell r="A1905"/>
          <cell r="C1905"/>
          <cell r="G1905"/>
        </row>
        <row r="1906">
          <cell r="A1906"/>
          <cell r="C1906"/>
          <cell r="G1906"/>
        </row>
        <row r="1907">
          <cell r="A1907"/>
          <cell r="C1907"/>
          <cell r="G1907"/>
        </row>
        <row r="1908">
          <cell r="A1908"/>
          <cell r="C1908"/>
          <cell r="G1908"/>
        </row>
        <row r="1909">
          <cell r="A1909"/>
          <cell r="C1909"/>
          <cell r="G1909"/>
        </row>
        <row r="1910">
          <cell r="A1910"/>
          <cell r="C1910"/>
          <cell r="G1910"/>
        </row>
        <row r="1911">
          <cell r="A1911"/>
          <cell r="C1911"/>
          <cell r="G1911"/>
        </row>
        <row r="1912">
          <cell r="A1912"/>
          <cell r="C1912"/>
          <cell r="G1912"/>
        </row>
        <row r="1913">
          <cell r="A1913"/>
          <cell r="C1913"/>
          <cell r="G1913"/>
        </row>
        <row r="1914">
          <cell r="A1914"/>
          <cell r="C1914"/>
          <cell r="G1914"/>
        </row>
        <row r="1915">
          <cell r="A1915"/>
          <cell r="C1915"/>
          <cell r="G1915"/>
        </row>
        <row r="1916">
          <cell r="A1916"/>
          <cell r="C1916"/>
          <cell r="G1916"/>
        </row>
        <row r="1917">
          <cell r="A1917"/>
          <cell r="C1917"/>
          <cell r="G1917"/>
        </row>
        <row r="1918">
          <cell r="A1918"/>
          <cell r="C1918"/>
          <cell r="G1918"/>
        </row>
        <row r="1919">
          <cell r="A1919"/>
          <cell r="C1919"/>
          <cell r="G1919"/>
        </row>
        <row r="1920">
          <cell r="A1920"/>
          <cell r="C1920"/>
          <cell r="G1920"/>
        </row>
        <row r="1921">
          <cell r="A1921"/>
          <cell r="C1921"/>
          <cell r="G1921"/>
        </row>
        <row r="1922">
          <cell r="A1922"/>
          <cell r="C1922"/>
          <cell r="G1922"/>
        </row>
        <row r="1923">
          <cell r="A1923"/>
          <cell r="C1923"/>
          <cell r="G1923"/>
        </row>
        <row r="1924">
          <cell r="A1924"/>
          <cell r="C1924"/>
          <cell r="G1924"/>
        </row>
        <row r="1925">
          <cell r="A1925"/>
          <cell r="C1925"/>
          <cell r="G1925"/>
        </row>
        <row r="1926">
          <cell r="A1926"/>
          <cell r="C1926"/>
          <cell r="G1926"/>
        </row>
        <row r="1927">
          <cell r="A1927"/>
          <cell r="C1927"/>
          <cell r="G1927"/>
        </row>
        <row r="1928">
          <cell r="A1928"/>
          <cell r="C1928"/>
          <cell r="G1928"/>
        </row>
        <row r="1929">
          <cell r="A1929"/>
          <cell r="C1929"/>
          <cell r="G1929"/>
        </row>
        <row r="1930">
          <cell r="A1930"/>
          <cell r="C1930"/>
          <cell r="G1930"/>
        </row>
        <row r="1931">
          <cell r="A1931"/>
          <cell r="C1931"/>
          <cell r="G1931"/>
        </row>
        <row r="1932">
          <cell r="A1932"/>
          <cell r="C1932"/>
          <cell r="G1932"/>
        </row>
        <row r="1933">
          <cell r="A1933"/>
          <cell r="C1933"/>
          <cell r="G1933"/>
        </row>
        <row r="1934">
          <cell r="A1934"/>
          <cell r="C1934"/>
          <cell r="G1934"/>
        </row>
        <row r="1935">
          <cell r="A1935"/>
          <cell r="C1935"/>
          <cell r="G1935"/>
        </row>
        <row r="1936">
          <cell r="A1936"/>
          <cell r="C1936"/>
          <cell r="G1936"/>
        </row>
        <row r="1937">
          <cell r="A1937"/>
          <cell r="C1937"/>
          <cell r="G1937"/>
        </row>
        <row r="1938">
          <cell r="A1938"/>
          <cell r="C1938"/>
          <cell r="G1938"/>
        </row>
        <row r="1939">
          <cell r="A1939"/>
          <cell r="C1939"/>
          <cell r="G1939"/>
        </row>
        <row r="1940">
          <cell r="A1940"/>
          <cell r="C1940"/>
          <cell r="G1940"/>
        </row>
        <row r="1941">
          <cell r="A1941"/>
          <cell r="C1941"/>
          <cell r="G1941"/>
        </row>
        <row r="1942">
          <cell r="A1942"/>
          <cell r="C1942"/>
          <cell r="G1942"/>
        </row>
        <row r="1943">
          <cell r="A1943"/>
          <cell r="C1943"/>
          <cell r="G1943"/>
        </row>
        <row r="1944">
          <cell r="A1944"/>
          <cell r="C1944"/>
          <cell r="G1944"/>
        </row>
        <row r="1945">
          <cell r="A1945"/>
          <cell r="C1945"/>
          <cell r="G1945"/>
        </row>
        <row r="1946">
          <cell r="A1946"/>
          <cell r="C1946"/>
          <cell r="G1946"/>
        </row>
        <row r="1947">
          <cell r="A1947"/>
          <cell r="C1947"/>
          <cell r="G1947"/>
        </row>
        <row r="1948">
          <cell r="A1948"/>
          <cell r="C1948"/>
          <cell r="G1948"/>
        </row>
        <row r="1949">
          <cell r="A1949"/>
          <cell r="C1949"/>
          <cell r="G1949"/>
        </row>
        <row r="1950">
          <cell r="A1950"/>
          <cell r="C1950"/>
          <cell r="G1950"/>
        </row>
        <row r="1951">
          <cell r="A1951"/>
          <cell r="C1951"/>
          <cell r="G1951"/>
        </row>
        <row r="1952">
          <cell r="A1952"/>
          <cell r="C1952"/>
          <cell r="G1952"/>
        </row>
        <row r="1953">
          <cell r="A1953"/>
          <cell r="C1953"/>
          <cell r="G1953"/>
        </row>
        <row r="1954">
          <cell r="A1954"/>
          <cell r="C1954"/>
          <cell r="G1954"/>
        </row>
        <row r="1955">
          <cell r="A1955"/>
          <cell r="C1955"/>
          <cell r="G1955"/>
        </row>
        <row r="1956">
          <cell r="A1956"/>
          <cell r="C1956"/>
          <cell r="G1956"/>
        </row>
        <row r="1957">
          <cell r="A1957"/>
          <cell r="C1957"/>
          <cell r="G1957"/>
        </row>
        <row r="1958">
          <cell r="A1958"/>
          <cell r="C1958"/>
          <cell r="G1958"/>
        </row>
        <row r="1959">
          <cell r="A1959"/>
          <cell r="C1959"/>
          <cell r="G1959"/>
        </row>
        <row r="1960">
          <cell r="A1960"/>
          <cell r="C1960"/>
          <cell r="G1960"/>
        </row>
        <row r="1961">
          <cell r="A1961"/>
          <cell r="C1961"/>
          <cell r="G1961"/>
        </row>
        <row r="1962">
          <cell r="A1962"/>
          <cell r="C1962"/>
          <cell r="G1962"/>
        </row>
        <row r="1963">
          <cell r="A1963"/>
          <cell r="C1963"/>
          <cell r="G1963"/>
        </row>
        <row r="1964">
          <cell r="A1964"/>
          <cell r="C1964"/>
          <cell r="G1964"/>
        </row>
        <row r="1965">
          <cell r="A1965"/>
          <cell r="C1965"/>
          <cell r="G1965"/>
        </row>
        <row r="1966">
          <cell r="A1966"/>
          <cell r="C1966"/>
          <cell r="G1966"/>
        </row>
        <row r="1967">
          <cell r="A1967"/>
          <cell r="C1967"/>
          <cell r="G1967"/>
        </row>
        <row r="1968">
          <cell r="A1968"/>
          <cell r="C1968"/>
          <cell r="G1968"/>
        </row>
        <row r="1969">
          <cell r="A1969"/>
          <cell r="C1969"/>
          <cell r="G1969"/>
        </row>
        <row r="1970">
          <cell r="A1970"/>
          <cell r="C1970"/>
          <cell r="G1970"/>
        </row>
        <row r="1971">
          <cell r="A1971"/>
          <cell r="C1971"/>
          <cell r="G1971"/>
        </row>
        <row r="1972">
          <cell r="A1972"/>
          <cell r="C1972"/>
          <cell r="G1972"/>
        </row>
        <row r="1973">
          <cell r="A1973"/>
          <cell r="C1973"/>
          <cell r="G1973"/>
        </row>
        <row r="1974">
          <cell r="A1974"/>
          <cell r="C1974"/>
          <cell r="G1974"/>
        </row>
        <row r="1975">
          <cell r="A1975"/>
          <cell r="C1975"/>
          <cell r="G1975"/>
        </row>
        <row r="1976">
          <cell r="A1976"/>
          <cell r="C1976"/>
          <cell r="G1976"/>
        </row>
        <row r="1977">
          <cell r="A1977"/>
          <cell r="C1977"/>
          <cell r="G1977"/>
        </row>
        <row r="1978">
          <cell r="A1978"/>
          <cell r="C1978"/>
          <cell r="G1978"/>
        </row>
        <row r="1979">
          <cell r="A1979"/>
          <cell r="C1979"/>
          <cell r="G1979"/>
        </row>
        <row r="1980">
          <cell r="A1980"/>
          <cell r="C1980"/>
          <cell r="G1980"/>
        </row>
        <row r="1981">
          <cell r="A1981"/>
          <cell r="C1981"/>
          <cell r="G1981"/>
        </row>
        <row r="1982">
          <cell r="A1982"/>
          <cell r="C1982"/>
          <cell r="G1982"/>
        </row>
        <row r="1983">
          <cell r="A1983"/>
          <cell r="C1983"/>
          <cell r="G1983"/>
        </row>
        <row r="1984">
          <cell r="A1984"/>
          <cell r="C1984"/>
          <cell r="G1984"/>
        </row>
        <row r="1985">
          <cell r="A1985"/>
          <cell r="C1985"/>
          <cell r="G1985"/>
        </row>
        <row r="1986">
          <cell r="A1986"/>
          <cell r="C1986"/>
          <cell r="G1986"/>
        </row>
        <row r="1987">
          <cell r="A1987"/>
          <cell r="C1987"/>
          <cell r="G1987"/>
        </row>
        <row r="1988">
          <cell r="A1988"/>
          <cell r="C1988"/>
          <cell r="G1988"/>
        </row>
        <row r="1989">
          <cell r="A1989"/>
          <cell r="C1989"/>
          <cell r="G1989"/>
        </row>
        <row r="1990">
          <cell r="A1990"/>
          <cell r="C1990"/>
          <cell r="G1990"/>
        </row>
        <row r="1991">
          <cell r="A1991"/>
          <cell r="C1991"/>
          <cell r="G1991"/>
        </row>
        <row r="1992">
          <cell r="A1992"/>
          <cell r="C1992"/>
          <cell r="G1992"/>
        </row>
        <row r="1993">
          <cell r="A1993"/>
          <cell r="C1993"/>
          <cell r="G1993"/>
        </row>
        <row r="1994">
          <cell r="A1994"/>
          <cell r="C1994"/>
          <cell r="G1994"/>
        </row>
        <row r="1995">
          <cell r="A1995"/>
          <cell r="C1995"/>
          <cell r="G1995"/>
        </row>
        <row r="1996">
          <cell r="A1996"/>
          <cell r="C1996"/>
          <cell r="G1996"/>
        </row>
        <row r="1997">
          <cell r="A1997"/>
          <cell r="C1997"/>
          <cell r="G1997"/>
        </row>
        <row r="1998">
          <cell r="A1998"/>
          <cell r="C1998"/>
          <cell r="G1998"/>
        </row>
        <row r="1999">
          <cell r="A1999"/>
          <cell r="C1999"/>
          <cell r="G1999"/>
        </row>
        <row r="2000">
          <cell r="A2000"/>
          <cell r="C2000"/>
          <cell r="G2000"/>
        </row>
        <row r="2001">
          <cell r="A2001"/>
          <cell r="C2001"/>
          <cell r="G2001"/>
        </row>
        <row r="2002">
          <cell r="A2002"/>
          <cell r="C2002"/>
          <cell r="G2002"/>
        </row>
        <row r="2003">
          <cell r="A2003"/>
          <cell r="C2003"/>
          <cell r="G2003"/>
        </row>
        <row r="2004">
          <cell r="A2004"/>
          <cell r="C2004"/>
          <cell r="G2004"/>
        </row>
        <row r="2005">
          <cell r="A2005"/>
          <cell r="C2005"/>
          <cell r="G2005"/>
        </row>
        <row r="2006">
          <cell r="A2006"/>
          <cell r="C2006"/>
          <cell r="G2006"/>
        </row>
        <row r="2007">
          <cell r="A2007"/>
          <cell r="C2007"/>
          <cell r="G2007"/>
        </row>
        <row r="2008">
          <cell r="A2008"/>
          <cell r="C2008"/>
          <cell r="G2008"/>
        </row>
        <row r="2009">
          <cell r="A2009"/>
          <cell r="C2009"/>
          <cell r="G2009"/>
        </row>
        <row r="2010">
          <cell r="A2010"/>
          <cell r="C2010"/>
          <cell r="G2010"/>
        </row>
        <row r="2011">
          <cell r="A2011"/>
          <cell r="C2011"/>
          <cell r="G2011"/>
        </row>
        <row r="2012">
          <cell r="A2012"/>
          <cell r="C2012"/>
          <cell r="G2012"/>
        </row>
        <row r="2013">
          <cell r="A2013"/>
          <cell r="C2013"/>
          <cell r="G2013"/>
        </row>
        <row r="2014">
          <cell r="A2014"/>
          <cell r="C2014"/>
          <cell r="G2014"/>
        </row>
        <row r="2015">
          <cell r="A2015"/>
          <cell r="C2015"/>
          <cell r="G2015"/>
        </row>
        <row r="2016">
          <cell r="A2016"/>
          <cell r="C2016"/>
          <cell r="G2016"/>
        </row>
        <row r="2017">
          <cell r="A2017"/>
          <cell r="C2017"/>
          <cell r="G2017"/>
        </row>
        <row r="2018">
          <cell r="A2018"/>
          <cell r="C2018"/>
          <cell r="G2018"/>
        </row>
        <row r="2019">
          <cell r="A2019"/>
          <cell r="C2019"/>
          <cell r="G2019"/>
        </row>
        <row r="2020">
          <cell r="A2020"/>
          <cell r="C2020"/>
          <cell r="G2020"/>
        </row>
        <row r="2021">
          <cell r="A2021"/>
          <cell r="C2021"/>
          <cell r="G2021"/>
        </row>
        <row r="2022">
          <cell r="A2022"/>
          <cell r="C2022"/>
          <cell r="G2022"/>
        </row>
        <row r="2023">
          <cell r="A2023"/>
          <cell r="C2023"/>
          <cell r="G2023"/>
        </row>
        <row r="2024">
          <cell r="A2024"/>
          <cell r="C2024"/>
          <cell r="G2024"/>
        </row>
        <row r="2025">
          <cell r="A2025"/>
          <cell r="C2025"/>
          <cell r="G2025"/>
        </row>
      </sheetData>
      <sheetData sheetId="8"/>
      <sheetData sheetId="9"/>
      <sheetData sheetId="10"/>
      <sheetData sheetId="11">
        <row r="9">
          <cell r="B9">
            <v>643.51849593495933</v>
          </cell>
        </row>
      </sheetData>
      <sheetData sheetId="12">
        <row r="6">
          <cell r="B6">
            <v>148</v>
          </cell>
        </row>
      </sheetData>
      <sheetData sheetId="13">
        <row r="6">
          <cell r="B6">
            <v>98</v>
          </cell>
        </row>
      </sheetData>
      <sheetData sheetId="14">
        <row r="18">
          <cell r="B18">
            <v>1448.6265254237298</v>
          </cell>
        </row>
      </sheetData>
      <sheetData sheetId="15">
        <row r="6">
          <cell r="B6">
            <v>2</v>
          </cell>
        </row>
      </sheetData>
      <sheetData sheetId="16">
        <row r="6">
          <cell r="B6">
            <v>0</v>
          </cell>
        </row>
      </sheetData>
      <sheetData sheetId="17">
        <row r="17">
          <cell r="B17">
            <v>213.06148351648355</v>
          </cell>
        </row>
      </sheetData>
      <sheetData sheetId="18">
        <row r="11">
          <cell r="B11">
            <v>411.18324675324675</v>
          </cell>
        </row>
      </sheetData>
      <sheetData sheetId="19">
        <row r="11">
          <cell r="B11">
            <v>476.1069172932331</v>
          </cell>
        </row>
      </sheetData>
      <sheetData sheetId="20"/>
      <sheetData sheetId="21">
        <row r="13">
          <cell r="B13">
            <v>728620.07</v>
          </cell>
        </row>
      </sheetData>
      <sheetData sheetId="22">
        <row r="13">
          <cell r="B13">
            <v>402926.61</v>
          </cell>
        </row>
      </sheetData>
      <sheetData sheetId="23">
        <row r="13">
          <cell r="B13">
            <v>145667.81000000003</v>
          </cell>
        </row>
      </sheetData>
      <sheetData sheetId="24">
        <row r="13">
          <cell r="B13">
            <v>228145.09</v>
          </cell>
        </row>
      </sheetData>
      <sheetData sheetId="25"/>
      <sheetData sheetId="26">
        <row r="9">
          <cell r="B9">
            <v>251729.16</v>
          </cell>
        </row>
      </sheetData>
      <sheetData sheetId="27"/>
      <sheetData sheetId="28">
        <row r="9">
          <cell r="B9">
            <v>140268.98000000001</v>
          </cell>
        </row>
      </sheetData>
      <sheetData sheetId="29">
        <row r="9">
          <cell r="B9">
            <v>79617.080000000016</v>
          </cell>
        </row>
      </sheetData>
      <sheetData sheetId="30">
        <row r="9">
          <cell r="B9">
            <v>107959.38</v>
          </cell>
        </row>
      </sheetData>
      <sheetData sheetId="31">
        <row r="6">
          <cell r="B6">
            <v>596262.0400000005</v>
          </cell>
        </row>
      </sheetData>
      <sheetData sheetId="32"/>
      <sheetData sheetId="33">
        <row r="6">
          <cell r="B6">
            <v>30</v>
          </cell>
        </row>
      </sheetData>
      <sheetData sheetId="34">
        <row r="7">
          <cell r="B7">
            <v>8</v>
          </cell>
        </row>
      </sheetData>
      <sheetData sheetId="35">
        <row r="11">
          <cell r="B11">
            <v>926.77342105263153</v>
          </cell>
        </row>
      </sheetData>
      <sheetData sheetId="36">
        <row r="13">
          <cell r="B13">
            <v>19129</v>
          </cell>
        </row>
      </sheetData>
      <sheetData sheetId="37">
        <row r="9">
          <cell r="B9">
            <v>80772.2</v>
          </cell>
        </row>
      </sheetData>
      <sheetData sheetId="38">
        <row r="8">
          <cell r="B8">
            <v>0.84250357419847488</v>
          </cell>
        </row>
      </sheetData>
      <sheetData sheetId="39"/>
      <sheetData sheetId="40">
        <row r="13">
          <cell r="B13">
            <v>143381.44</v>
          </cell>
        </row>
      </sheetData>
      <sheetData sheetId="41">
        <row r="13">
          <cell r="B13">
            <v>81592.2</v>
          </cell>
        </row>
      </sheetData>
      <sheetData sheetId="42">
        <row r="6">
          <cell r="B6">
            <v>219482.11999999994</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7E5KIE3OZP3NCL2DR7W3OKQBCV">
      <xxl21:absoluteUrl r:id="rId2"/>
    </xxl21:alternateUrls>
    <sheetNames>
      <sheetName val="Manual Page"/>
      <sheetName val="TNZ Submitted Budget"/>
      <sheetName val="Variance Analysis vs Budget"/>
      <sheetName val="Input Sheet"/>
      <sheetName val="GP &amp; SE % Contribution"/>
      <sheetName val="Parts GP Calc"/>
      <sheetName val="Service GP Calc"/>
      <sheetName val="TUNZ Extracted TB"/>
      <sheetName val="Export"/>
      <sheetName val="OVERALL - QTD"/>
      <sheetName val="OVERALL"/>
      <sheetName val="NEW VEHICLE GROUP"/>
      <sheetName val="NS NEW VEHICLE"/>
      <sheetName val="NW NEW VEHICLE"/>
      <sheetName val="USED VEHICLE GROUP"/>
      <sheetName val="NS USED VEHICLE"/>
      <sheetName val="NW USED VEHICLE"/>
      <sheetName val="F&amp;I GROUP"/>
      <sheetName val="NS F&amp;I"/>
      <sheetName val="NW F&amp;I"/>
      <sheetName val="PARTS GROUP"/>
      <sheetName val="NS PARTS 130"/>
      <sheetName val="NW PARTS 230"/>
      <sheetName val="NW PARTS 330"/>
      <sheetName val="NW PARTS 430"/>
      <sheetName val="SERVICE GROUP"/>
      <sheetName val="NS SERVICE 140"/>
      <sheetName val="NS SERVICE 147"/>
      <sheetName val="NW SERVICE 240"/>
      <sheetName val="NW SERVICE 340"/>
      <sheetName val="NW SERVICE 440"/>
      <sheetName val="ADMIN &amp; OTHER"/>
      <sheetName val="Other Income"/>
      <sheetName val="LEX NEW VEHICLE"/>
      <sheetName val="LEX USED VEHICLE"/>
      <sheetName val="LEX F&amp;I"/>
      <sheetName val="LEX PARTS"/>
      <sheetName val="LEX SERVICE"/>
      <sheetName val="Retail Detailing"/>
      <sheetName val="Bridgestone GROUP"/>
      <sheetName val="Bridgestone 935"/>
      <sheetName val="Bridgestone 936"/>
      <sheetName val="LEX ADMIN &amp; OTHER"/>
      <sheetName val="PS - FSTMTS 0723 TNZ Format - A"/>
    </sheetNames>
    <sheetDataSet>
      <sheetData sheetId="0"/>
      <sheetData sheetId="1"/>
      <sheetData sheetId="2"/>
      <sheetData sheetId="3"/>
      <sheetData sheetId="4"/>
      <sheetData sheetId="5"/>
      <sheetData sheetId="6"/>
      <sheetData sheetId="7">
        <row r="1">
          <cell r="A1" t="str">
            <v>Account</v>
          </cell>
          <cell r="C1" t="str">
            <v>Cost Centre</v>
          </cell>
          <cell r="G1" t="str">
            <v xml:space="preserve"> Mov(2023/09)</v>
          </cell>
        </row>
        <row r="2">
          <cell r="A2">
            <v>1000</v>
          </cell>
          <cell r="C2">
            <v>900</v>
          </cell>
          <cell r="G2">
            <v>0</v>
          </cell>
        </row>
        <row r="3">
          <cell r="A3">
            <v>1010</v>
          </cell>
          <cell r="C3">
            <v>900</v>
          </cell>
          <cell r="G3">
            <v>-497265.06</v>
          </cell>
        </row>
        <row r="4">
          <cell r="A4">
            <v>1012</v>
          </cell>
          <cell r="C4">
            <v>900</v>
          </cell>
          <cell r="G4">
            <v>4436.6000000000004</v>
          </cell>
        </row>
        <row r="5">
          <cell r="A5">
            <v>1013</v>
          </cell>
          <cell r="C5">
            <v>900</v>
          </cell>
          <cell r="G5">
            <v>-1000000</v>
          </cell>
        </row>
        <row r="6">
          <cell r="A6">
            <v>1014</v>
          </cell>
          <cell r="C6">
            <v>900</v>
          </cell>
          <cell r="G6">
            <v>170.05</v>
          </cell>
        </row>
        <row r="7">
          <cell r="A7">
            <v>1035</v>
          </cell>
          <cell r="C7">
            <v>900</v>
          </cell>
          <cell r="G7">
            <v>9575.09</v>
          </cell>
        </row>
        <row r="8">
          <cell r="A8">
            <v>1040</v>
          </cell>
          <cell r="C8">
            <v>900</v>
          </cell>
          <cell r="G8">
            <v>-189625.09</v>
          </cell>
        </row>
        <row r="9">
          <cell r="A9">
            <v>1045</v>
          </cell>
          <cell r="C9">
            <v>900</v>
          </cell>
          <cell r="G9">
            <v>-1556.56</v>
          </cell>
        </row>
        <row r="10">
          <cell r="A10">
            <v>1050</v>
          </cell>
          <cell r="C10">
            <v>900</v>
          </cell>
          <cell r="G10">
            <v>0</v>
          </cell>
        </row>
        <row r="11">
          <cell r="A11">
            <v>1055</v>
          </cell>
          <cell r="C11">
            <v>900</v>
          </cell>
          <cell r="G11">
            <v>2729.81</v>
          </cell>
        </row>
        <row r="12">
          <cell r="A12">
            <v>1056</v>
          </cell>
          <cell r="C12">
            <v>100</v>
          </cell>
          <cell r="G12">
            <v>0</v>
          </cell>
        </row>
        <row r="13">
          <cell r="A13">
            <v>1060</v>
          </cell>
          <cell r="C13">
            <v>900</v>
          </cell>
          <cell r="G13">
            <v>-1304995.21</v>
          </cell>
        </row>
        <row r="14">
          <cell r="A14">
            <v>1061</v>
          </cell>
          <cell r="C14">
            <v>900</v>
          </cell>
          <cell r="G14">
            <v>0</v>
          </cell>
        </row>
        <row r="15">
          <cell r="A15">
            <v>1070</v>
          </cell>
          <cell r="C15">
            <v>900</v>
          </cell>
          <cell r="G15">
            <v>-392298.02</v>
          </cell>
        </row>
        <row r="16">
          <cell r="A16">
            <v>1071</v>
          </cell>
          <cell r="C16">
            <v>900</v>
          </cell>
          <cell r="G16">
            <v>-73603.31</v>
          </cell>
        </row>
        <row r="17">
          <cell r="A17">
            <v>1072</v>
          </cell>
          <cell r="C17">
            <v>900</v>
          </cell>
          <cell r="G17">
            <v>1000</v>
          </cell>
        </row>
        <row r="18">
          <cell r="A18">
            <v>1075</v>
          </cell>
          <cell r="C18">
            <v>900</v>
          </cell>
          <cell r="G18">
            <v>-641374.98</v>
          </cell>
        </row>
        <row r="19">
          <cell r="A19">
            <v>1081</v>
          </cell>
          <cell r="C19">
            <v>900</v>
          </cell>
          <cell r="G19">
            <v>0</v>
          </cell>
        </row>
        <row r="20">
          <cell r="A20">
            <v>1090</v>
          </cell>
          <cell r="C20">
            <v>900</v>
          </cell>
          <cell r="G20">
            <v>-18286.16</v>
          </cell>
        </row>
        <row r="21">
          <cell r="A21">
            <v>1091</v>
          </cell>
          <cell r="C21">
            <v>900</v>
          </cell>
          <cell r="G21">
            <v>39212.18</v>
          </cell>
        </row>
        <row r="22">
          <cell r="A22">
            <v>1095</v>
          </cell>
          <cell r="C22">
            <v>900</v>
          </cell>
          <cell r="G22">
            <v>-290632.34000000003</v>
          </cell>
        </row>
        <row r="23">
          <cell r="A23">
            <v>1110</v>
          </cell>
          <cell r="C23">
            <v>900</v>
          </cell>
          <cell r="G23">
            <v>-29873.82</v>
          </cell>
        </row>
        <row r="24">
          <cell r="A24">
            <v>1111</v>
          </cell>
          <cell r="C24">
            <v>900</v>
          </cell>
          <cell r="G24">
            <v>10792.44</v>
          </cell>
        </row>
        <row r="25">
          <cell r="A25">
            <v>1170</v>
          </cell>
          <cell r="C25">
            <v>900</v>
          </cell>
          <cell r="G25">
            <v>-68263.289999999994</v>
          </cell>
        </row>
        <row r="26">
          <cell r="A26">
            <v>1230</v>
          </cell>
          <cell r="C26">
            <v>900</v>
          </cell>
          <cell r="G26">
            <v>-157464.81</v>
          </cell>
        </row>
        <row r="27">
          <cell r="A27" t="str">
            <v>1230#</v>
          </cell>
          <cell r="C27">
            <v>900</v>
          </cell>
          <cell r="G27">
            <v>-2</v>
          </cell>
        </row>
        <row r="28">
          <cell r="A28">
            <v>1233</v>
          </cell>
          <cell r="C28">
            <v>900</v>
          </cell>
          <cell r="G28">
            <v>-434062.37</v>
          </cell>
        </row>
        <row r="29">
          <cell r="A29" t="str">
            <v>1233#</v>
          </cell>
          <cell r="C29">
            <v>900</v>
          </cell>
          <cell r="G29">
            <v>-4</v>
          </cell>
        </row>
        <row r="30">
          <cell r="A30">
            <v>1235</v>
          </cell>
          <cell r="C30">
            <v>900</v>
          </cell>
          <cell r="G30">
            <v>-3515.16</v>
          </cell>
        </row>
        <row r="31">
          <cell r="A31">
            <v>1236</v>
          </cell>
          <cell r="C31">
            <v>900</v>
          </cell>
          <cell r="G31">
            <v>3980.43</v>
          </cell>
        </row>
        <row r="32">
          <cell r="A32">
            <v>1241</v>
          </cell>
          <cell r="C32">
            <v>900</v>
          </cell>
          <cell r="G32">
            <v>901830.96</v>
          </cell>
        </row>
        <row r="33">
          <cell r="A33" t="str">
            <v>1241#</v>
          </cell>
          <cell r="C33">
            <v>900</v>
          </cell>
          <cell r="G33">
            <v>11</v>
          </cell>
        </row>
        <row r="34">
          <cell r="A34">
            <v>1245</v>
          </cell>
          <cell r="C34">
            <v>900</v>
          </cell>
          <cell r="G34">
            <v>18744.490000000002</v>
          </cell>
        </row>
        <row r="35">
          <cell r="A35">
            <v>1246</v>
          </cell>
          <cell r="C35">
            <v>900</v>
          </cell>
          <cell r="G35">
            <v>2990.84</v>
          </cell>
        </row>
        <row r="36">
          <cell r="A36">
            <v>1255</v>
          </cell>
          <cell r="C36">
            <v>900</v>
          </cell>
          <cell r="G36">
            <v>109200.45</v>
          </cell>
        </row>
        <row r="37">
          <cell r="A37">
            <v>1319</v>
          </cell>
          <cell r="C37">
            <v>900</v>
          </cell>
          <cell r="G37">
            <v>345369.59</v>
          </cell>
        </row>
        <row r="38">
          <cell r="A38" t="str">
            <v>1319#</v>
          </cell>
          <cell r="C38">
            <v>900</v>
          </cell>
          <cell r="G38">
            <v>8</v>
          </cell>
        </row>
        <row r="39">
          <cell r="A39">
            <v>1320</v>
          </cell>
          <cell r="C39">
            <v>900</v>
          </cell>
          <cell r="G39">
            <v>231853.17</v>
          </cell>
        </row>
        <row r="40">
          <cell r="A40" t="str">
            <v>1320#</v>
          </cell>
          <cell r="C40">
            <v>900</v>
          </cell>
          <cell r="G40">
            <v>16</v>
          </cell>
        </row>
        <row r="41">
          <cell r="A41">
            <v>1321</v>
          </cell>
          <cell r="C41">
            <v>900</v>
          </cell>
          <cell r="G41">
            <v>39757.379999999997</v>
          </cell>
        </row>
        <row r="42">
          <cell r="A42" t="str">
            <v>1321#</v>
          </cell>
          <cell r="C42">
            <v>900</v>
          </cell>
          <cell r="G42">
            <v>0</v>
          </cell>
        </row>
        <row r="43">
          <cell r="A43">
            <v>1325</v>
          </cell>
          <cell r="C43">
            <v>900</v>
          </cell>
          <cell r="G43">
            <v>-15175.22</v>
          </cell>
        </row>
        <row r="44">
          <cell r="A44">
            <v>1326</v>
          </cell>
          <cell r="C44">
            <v>900</v>
          </cell>
          <cell r="G44">
            <v>-5055</v>
          </cell>
        </row>
        <row r="45">
          <cell r="A45">
            <v>1327</v>
          </cell>
          <cell r="C45">
            <v>900</v>
          </cell>
          <cell r="G45">
            <v>9368.2000000000007</v>
          </cell>
        </row>
        <row r="46">
          <cell r="A46">
            <v>1350</v>
          </cell>
          <cell r="C46">
            <v>900</v>
          </cell>
          <cell r="G46">
            <v>-83564</v>
          </cell>
        </row>
        <row r="47">
          <cell r="A47">
            <v>1351</v>
          </cell>
          <cell r="C47">
            <v>900</v>
          </cell>
          <cell r="G47">
            <v>21448.05</v>
          </cell>
        </row>
        <row r="48">
          <cell r="A48">
            <v>1380</v>
          </cell>
          <cell r="C48">
            <v>900</v>
          </cell>
          <cell r="G48">
            <v>-110418.74</v>
          </cell>
        </row>
        <row r="49">
          <cell r="A49">
            <v>1400</v>
          </cell>
          <cell r="C49">
            <v>900</v>
          </cell>
          <cell r="G49">
            <v>0</v>
          </cell>
        </row>
        <row r="50">
          <cell r="A50">
            <v>1470</v>
          </cell>
          <cell r="C50">
            <v>900</v>
          </cell>
          <cell r="G50">
            <v>-13325.04</v>
          </cell>
        </row>
        <row r="51">
          <cell r="A51">
            <v>1480</v>
          </cell>
          <cell r="C51">
            <v>900</v>
          </cell>
          <cell r="G51">
            <v>2860.19</v>
          </cell>
        </row>
        <row r="52">
          <cell r="A52">
            <v>1500</v>
          </cell>
          <cell r="C52">
            <v>900</v>
          </cell>
          <cell r="G52">
            <v>0</v>
          </cell>
        </row>
        <row r="53">
          <cell r="A53">
            <v>1510</v>
          </cell>
          <cell r="C53">
            <v>900</v>
          </cell>
          <cell r="G53">
            <v>-6327.55</v>
          </cell>
        </row>
        <row r="54">
          <cell r="A54" t="str">
            <v>1510B</v>
          </cell>
          <cell r="C54">
            <v>900</v>
          </cell>
          <cell r="G54">
            <v>-4485.59</v>
          </cell>
        </row>
        <row r="55">
          <cell r="A55" t="str">
            <v>1510H</v>
          </cell>
          <cell r="C55">
            <v>900</v>
          </cell>
          <cell r="G55">
            <v>-1042.6500000000001</v>
          </cell>
        </row>
        <row r="56">
          <cell r="A56" t="str">
            <v>1510N</v>
          </cell>
          <cell r="C56">
            <v>900</v>
          </cell>
          <cell r="G56">
            <v>-2423.08</v>
          </cell>
        </row>
        <row r="57">
          <cell r="A57">
            <v>1511</v>
          </cell>
          <cell r="C57">
            <v>900</v>
          </cell>
          <cell r="G57">
            <v>-4658.1499999999996</v>
          </cell>
        </row>
        <row r="58">
          <cell r="A58">
            <v>1512</v>
          </cell>
          <cell r="C58">
            <v>900</v>
          </cell>
          <cell r="G58">
            <v>0</v>
          </cell>
        </row>
        <row r="59">
          <cell r="A59">
            <v>1530</v>
          </cell>
          <cell r="C59">
            <v>900</v>
          </cell>
          <cell r="G59">
            <v>720.52</v>
          </cell>
        </row>
        <row r="60">
          <cell r="A60">
            <v>1550</v>
          </cell>
          <cell r="C60">
            <v>900</v>
          </cell>
          <cell r="G60">
            <v>-4648.99</v>
          </cell>
        </row>
        <row r="61">
          <cell r="A61" t="str">
            <v>1550I</v>
          </cell>
          <cell r="C61">
            <v>900</v>
          </cell>
          <cell r="G61">
            <v>-27468.92</v>
          </cell>
        </row>
        <row r="62">
          <cell r="A62">
            <v>1551</v>
          </cell>
          <cell r="C62">
            <v>900</v>
          </cell>
          <cell r="G62">
            <v>1588.76</v>
          </cell>
        </row>
        <row r="63">
          <cell r="A63">
            <v>1552</v>
          </cell>
          <cell r="C63">
            <v>900</v>
          </cell>
          <cell r="G63">
            <v>-248.34</v>
          </cell>
        </row>
        <row r="64">
          <cell r="A64">
            <v>1570</v>
          </cell>
          <cell r="C64">
            <v>900</v>
          </cell>
          <cell r="G64">
            <v>1807.95</v>
          </cell>
        </row>
        <row r="65">
          <cell r="A65" t="str">
            <v>1570B</v>
          </cell>
          <cell r="C65">
            <v>900</v>
          </cell>
          <cell r="G65">
            <v>1516.57</v>
          </cell>
        </row>
        <row r="66">
          <cell r="A66" t="str">
            <v>1570H</v>
          </cell>
          <cell r="C66">
            <v>900</v>
          </cell>
          <cell r="G66">
            <v>411.1</v>
          </cell>
        </row>
        <row r="67">
          <cell r="A67" t="str">
            <v>1570N</v>
          </cell>
          <cell r="C67">
            <v>900</v>
          </cell>
          <cell r="G67">
            <v>158.71</v>
          </cell>
        </row>
        <row r="68">
          <cell r="A68">
            <v>1571</v>
          </cell>
          <cell r="C68">
            <v>900</v>
          </cell>
          <cell r="G68">
            <v>-713.45</v>
          </cell>
        </row>
        <row r="69">
          <cell r="A69">
            <v>1572</v>
          </cell>
          <cell r="C69">
            <v>900</v>
          </cell>
          <cell r="G69">
            <v>77.040000000000006</v>
          </cell>
        </row>
        <row r="70">
          <cell r="A70">
            <v>1590</v>
          </cell>
          <cell r="C70">
            <v>900</v>
          </cell>
          <cell r="G70">
            <v>-75</v>
          </cell>
        </row>
        <row r="71">
          <cell r="A71">
            <v>1670</v>
          </cell>
          <cell r="C71">
            <v>900</v>
          </cell>
          <cell r="G71">
            <v>0</v>
          </cell>
        </row>
        <row r="72">
          <cell r="A72">
            <v>1675</v>
          </cell>
          <cell r="C72">
            <v>900</v>
          </cell>
          <cell r="G72">
            <v>1350.48</v>
          </cell>
        </row>
        <row r="73">
          <cell r="A73">
            <v>1690</v>
          </cell>
          <cell r="C73">
            <v>900</v>
          </cell>
          <cell r="G73">
            <v>-36275.15</v>
          </cell>
        </row>
        <row r="74">
          <cell r="A74">
            <v>1720</v>
          </cell>
          <cell r="C74">
            <v>900</v>
          </cell>
          <cell r="G74">
            <v>2717.3</v>
          </cell>
        </row>
        <row r="75">
          <cell r="A75">
            <v>2025</v>
          </cell>
          <cell r="C75">
            <v>900</v>
          </cell>
          <cell r="G75">
            <v>13814.47</v>
          </cell>
        </row>
        <row r="76">
          <cell r="A76">
            <v>1772</v>
          </cell>
          <cell r="C76">
            <v>900</v>
          </cell>
          <cell r="G76">
            <v>0</v>
          </cell>
        </row>
        <row r="77">
          <cell r="A77" t="str">
            <v>1772H</v>
          </cell>
          <cell r="C77">
            <v>900</v>
          </cell>
          <cell r="G77">
            <v>0</v>
          </cell>
        </row>
        <row r="78">
          <cell r="A78">
            <v>1773</v>
          </cell>
          <cell r="C78">
            <v>900</v>
          </cell>
          <cell r="G78">
            <v>0</v>
          </cell>
        </row>
        <row r="79">
          <cell r="A79" t="str">
            <v>1773H</v>
          </cell>
          <cell r="C79">
            <v>900</v>
          </cell>
          <cell r="G79">
            <v>0</v>
          </cell>
        </row>
        <row r="80">
          <cell r="A80">
            <v>1774</v>
          </cell>
          <cell r="C80">
            <v>900</v>
          </cell>
          <cell r="G80">
            <v>59508.42</v>
          </cell>
        </row>
        <row r="81">
          <cell r="A81" t="str">
            <v>1774H</v>
          </cell>
          <cell r="C81">
            <v>900</v>
          </cell>
          <cell r="G81">
            <v>0</v>
          </cell>
        </row>
        <row r="82">
          <cell r="A82">
            <v>1780</v>
          </cell>
          <cell r="C82">
            <v>900</v>
          </cell>
          <cell r="G82">
            <v>0</v>
          </cell>
        </row>
        <row r="83">
          <cell r="A83" t="str">
            <v>1780H</v>
          </cell>
          <cell r="C83">
            <v>900</v>
          </cell>
          <cell r="G83">
            <v>0</v>
          </cell>
        </row>
        <row r="84">
          <cell r="A84">
            <v>1790</v>
          </cell>
          <cell r="C84">
            <v>900</v>
          </cell>
          <cell r="G84">
            <v>0</v>
          </cell>
        </row>
        <row r="85">
          <cell r="A85">
            <v>1800</v>
          </cell>
          <cell r="C85">
            <v>900</v>
          </cell>
          <cell r="G85">
            <v>0</v>
          </cell>
        </row>
        <row r="86">
          <cell r="A86" t="str">
            <v>1800H</v>
          </cell>
          <cell r="C86">
            <v>900</v>
          </cell>
          <cell r="G86">
            <v>0</v>
          </cell>
        </row>
        <row r="87">
          <cell r="A87">
            <v>2782</v>
          </cell>
          <cell r="C87">
            <v>900</v>
          </cell>
          <cell r="G87">
            <v>-9691</v>
          </cell>
        </row>
        <row r="88">
          <cell r="A88" t="str">
            <v>2782H</v>
          </cell>
          <cell r="C88">
            <v>900</v>
          </cell>
          <cell r="G88">
            <v>-5253</v>
          </cell>
        </row>
        <row r="89">
          <cell r="A89">
            <v>2783</v>
          </cell>
          <cell r="C89">
            <v>900</v>
          </cell>
          <cell r="G89">
            <v>-3168</v>
          </cell>
        </row>
        <row r="90">
          <cell r="A90" t="str">
            <v>2783H</v>
          </cell>
          <cell r="C90">
            <v>900</v>
          </cell>
          <cell r="G90">
            <v>-2176</v>
          </cell>
        </row>
        <row r="91">
          <cell r="A91">
            <v>2784</v>
          </cell>
          <cell r="C91">
            <v>900</v>
          </cell>
          <cell r="G91">
            <v>23486</v>
          </cell>
        </row>
        <row r="92">
          <cell r="A92" t="str">
            <v>2784H</v>
          </cell>
          <cell r="C92">
            <v>900</v>
          </cell>
          <cell r="G92">
            <v>-8171</v>
          </cell>
        </row>
        <row r="93">
          <cell r="A93">
            <v>2790</v>
          </cell>
          <cell r="C93">
            <v>900</v>
          </cell>
          <cell r="G93">
            <v>-8718</v>
          </cell>
        </row>
        <row r="94">
          <cell r="A94" t="str">
            <v>2790H</v>
          </cell>
          <cell r="C94">
            <v>900</v>
          </cell>
          <cell r="G94">
            <v>-2415</v>
          </cell>
        </row>
        <row r="95">
          <cell r="A95">
            <v>2800</v>
          </cell>
          <cell r="C95">
            <v>900</v>
          </cell>
          <cell r="G95">
            <v>-12256</v>
          </cell>
        </row>
        <row r="96">
          <cell r="A96" t="str">
            <v>2800H</v>
          </cell>
          <cell r="C96">
            <v>900</v>
          </cell>
          <cell r="G96">
            <v>-3998</v>
          </cell>
        </row>
        <row r="97">
          <cell r="A97" t="str">
            <v>1350#</v>
          </cell>
          <cell r="C97">
            <v>900</v>
          </cell>
          <cell r="G97">
            <v>-2</v>
          </cell>
        </row>
        <row r="98">
          <cell r="A98" t="str">
            <v>6064r#</v>
          </cell>
          <cell r="C98">
            <v>112</v>
          </cell>
          <cell r="G98">
            <v>0</v>
          </cell>
        </row>
        <row r="99">
          <cell r="A99">
            <v>1920</v>
          </cell>
          <cell r="C99">
            <v>900</v>
          </cell>
          <cell r="G99">
            <v>0</v>
          </cell>
        </row>
        <row r="100">
          <cell r="A100">
            <v>2040</v>
          </cell>
          <cell r="C100">
            <v>900</v>
          </cell>
          <cell r="G100">
            <v>-20405.14</v>
          </cell>
        </row>
        <row r="101">
          <cell r="A101">
            <v>2050</v>
          </cell>
          <cell r="C101">
            <v>900</v>
          </cell>
          <cell r="G101">
            <v>53931.22</v>
          </cell>
        </row>
        <row r="102">
          <cell r="A102">
            <v>2130</v>
          </cell>
          <cell r="C102">
            <v>900</v>
          </cell>
          <cell r="G102">
            <v>251027</v>
          </cell>
        </row>
        <row r="103">
          <cell r="A103">
            <v>2131</v>
          </cell>
          <cell r="C103">
            <v>900</v>
          </cell>
          <cell r="G103">
            <v>949.64</v>
          </cell>
        </row>
        <row r="104">
          <cell r="A104" t="str">
            <v>2131H</v>
          </cell>
          <cell r="C104">
            <v>900</v>
          </cell>
          <cell r="G104">
            <v>11810.74</v>
          </cell>
        </row>
        <row r="105">
          <cell r="A105">
            <v>2132</v>
          </cell>
          <cell r="C105">
            <v>900</v>
          </cell>
          <cell r="G105">
            <v>839.18</v>
          </cell>
        </row>
        <row r="106">
          <cell r="A106" t="str">
            <v>2132H</v>
          </cell>
          <cell r="C106">
            <v>900</v>
          </cell>
          <cell r="G106">
            <v>-3730.25</v>
          </cell>
        </row>
        <row r="107">
          <cell r="A107">
            <v>2136</v>
          </cell>
          <cell r="C107">
            <v>900</v>
          </cell>
          <cell r="G107">
            <v>398988.67</v>
          </cell>
        </row>
        <row r="108">
          <cell r="A108">
            <v>2140</v>
          </cell>
          <cell r="C108">
            <v>900</v>
          </cell>
          <cell r="G108">
            <v>472.6</v>
          </cell>
        </row>
        <row r="109">
          <cell r="A109">
            <v>2250</v>
          </cell>
          <cell r="C109">
            <v>900</v>
          </cell>
          <cell r="G109">
            <v>2880459.8</v>
          </cell>
        </row>
        <row r="110">
          <cell r="A110">
            <v>2220</v>
          </cell>
          <cell r="C110">
            <v>900</v>
          </cell>
          <cell r="G110">
            <v>0</v>
          </cell>
        </row>
        <row r="111">
          <cell r="A111">
            <v>2240</v>
          </cell>
          <cell r="C111">
            <v>900</v>
          </cell>
          <cell r="G111">
            <v>89350.45</v>
          </cell>
        </row>
        <row r="112">
          <cell r="A112">
            <v>2241</v>
          </cell>
          <cell r="C112">
            <v>900</v>
          </cell>
          <cell r="G112">
            <v>-11654.47</v>
          </cell>
        </row>
        <row r="113">
          <cell r="A113">
            <v>2310</v>
          </cell>
          <cell r="C113">
            <v>900</v>
          </cell>
          <cell r="G113">
            <v>-425273.32</v>
          </cell>
        </row>
        <row r="114">
          <cell r="A114">
            <v>2311</v>
          </cell>
          <cell r="C114">
            <v>900</v>
          </cell>
          <cell r="G114">
            <v>55470.41</v>
          </cell>
        </row>
        <row r="115">
          <cell r="A115">
            <v>2320</v>
          </cell>
          <cell r="C115">
            <v>900</v>
          </cell>
          <cell r="G115">
            <v>-486255.01</v>
          </cell>
        </row>
        <row r="116">
          <cell r="A116">
            <v>2321</v>
          </cell>
          <cell r="C116">
            <v>900</v>
          </cell>
          <cell r="G116">
            <v>63424.52</v>
          </cell>
        </row>
        <row r="117">
          <cell r="A117">
            <v>2400</v>
          </cell>
          <cell r="C117">
            <v>900</v>
          </cell>
          <cell r="G117">
            <v>50000</v>
          </cell>
        </row>
        <row r="118">
          <cell r="A118">
            <v>2401</v>
          </cell>
          <cell r="C118">
            <v>900</v>
          </cell>
          <cell r="G118">
            <v>0</v>
          </cell>
        </row>
        <row r="119">
          <cell r="A119">
            <v>2402</v>
          </cell>
          <cell r="C119">
            <v>900</v>
          </cell>
          <cell r="G119">
            <v>-824.55</v>
          </cell>
        </row>
        <row r="120">
          <cell r="A120">
            <v>2430</v>
          </cell>
          <cell r="C120">
            <v>900</v>
          </cell>
          <cell r="G120">
            <v>-185633.57</v>
          </cell>
        </row>
        <row r="121">
          <cell r="A121">
            <v>2482</v>
          </cell>
          <cell r="C121">
            <v>900</v>
          </cell>
          <cell r="G121">
            <v>0</v>
          </cell>
        </row>
        <row r="122">
          <cell r="A122">
            <v>2490</v>
          </cell>
          <cell r="C122">
            <v>900</v>
          </cell>
          <cell r="G122">
            <v>310192.73</v>
          </cell>
        </row>
        <row r="123">
          <cell r="A123">
            <v>2500</v>
          </cell>
          <cell r="C123">
            <v>900</v>
          </cell>
          <cell r="G123">
            <v>0</v>
          </cell>
        </row>
        <row r="124">
          <cell r="A124">
            <v>2505</v>
          </cell>
          <cell r="C124">
            <v>900</v>
          </cell>
          <cell r="G124">
            <v>12598.98</v>
          </cell>
        </row>
        <row r="125">
          <cell r="A125">
            <v>2512</v>
          </cell>
          <cell r="C125">
            <v>900</v>
          </cell>
          <cell r="G125">
            <v>-3532.45</v>
          </cell>
        </row>
        <row r="126">
          <cell r="A126">
            <v>2520</v>
          </cell>
          <cell r="C126">
            <v>900</v>
          </cell>
          <cell r="G126">
            <v>-36698.57</v>
          </cell>
        </row>
        <row r="127">
          <cell r="A127">
            <v>2554</v>
          </cell>
          <cell r="C127">
            <v>900</v>
          </cell>
          <cell r="G127">
            <v>0</v>
          </cell>
        </row>
        <row r="128">
          <cell r="A128">
            <v>2570</v>
          </cell>
          <cell r="C128">
            <v>900</v>
          </cell>
          <cell r="G128">
            <v>31393.69</v>
          </cell>
        </row>
        <row r="129">
          <cell r="A129">
            <v>2571</v>
          </cell>
          <cell r="C129">
            <v>900</v>
          </cell>
          <cell r="G129">
            <v>9359.89</v>
          </cell>
        </row>
        <row r="130">
          <cell r="A130">
            <v>2573</v>
          </cell>
          <cell r="C130">
            <v>900</v>
          </cell>
          <cell r="G130">
            <v>195.65</v>
          </cell>
        </row>
        <row r="131">
          <cell r="A131" t="str">
            <v>2581P</v>
          </cell>
          <cell r="C131">
            <v>900</v>
          </cell>
          <cell r="G131">
            <v>-1000</v>
          </cell>
        </row>
        <row r="132">
          <cell r="A132" t="str">
            <v>2581S</v>
          </cell>
          <cell r="C132">
            <v>900</v>
          </cell>
          <cell r="G132">
            <v>-1500</v>
          </cell>
        </row>
        <row r="133">
          <cell r="A133" t="str">
            <v>2581T</v>
          </cell>
          <cell r="C133">
            <v>900</v>
          </cell>
          <cell r="G133">
            <v>-100</v>
          </cell>
        </row>
        <row r="134">
          <cell r="A134">
            <v>2584</v>
          </cell>
          <cell r="C134">
            <v>900</v>
          </cell>
          <cell r="G134">
            <v>53714.36</v>
          </cell>
        </row>
        <row r="135">
          <cell r="A135">
            <v>2586</v>
          </cell>
          <cell r="C135">
            <v>900</v>
          </cell>
          <cell r="G135">
            <v>-16680.79</v>
          </cell>
        </row>
        <row r="136">
          <cell r="A136">
            <v>2605</v>
          </cell>
          <cell r="C136">
            <v>900</v>
          </cell>
          <cell r="G136">
            <v>5322.3</v>
          </cell>
        </row>
        <row r="137">
          <cell r="A137">
            <v>2606</v>
          </cell>
          <cell r="C137">
            <v>900</v>
          </cell>
          <cell r="G137">
            <v>-61083.29</v>
          </cell>
        </row>
        <row r="138">
          <cell r="A138">
            <v>2607</v>
          </cell>
          <cell r="C138">
            <v>900</v>
          </cell>
          <cell r="G138">
            <v>-8083.34</v>
          </cell>
        </row>
        <row r="139">
          <cell r="A139">
            <v>2608</v>
          </cell>
          <cell r="C139">
            <v>900</v>
          </cell>
          <cell r="G139">
            <v>151756.82</v>
          </cell>
        </row>
        <row r="140">
          <cell r="A140">
            <v>2610</v>
          </cell>
          <cell r="C140">
            <v>900</v>
          </cell>
          <cell r="G140">
            <v>-5809.1</v>
          </cell>
        </row>
        <row r="141">
          <cell r="A141">
            <v>2621</v>
          </cell>
          <cell r="C141">
            <v>900</v>
          </cell>
          <cell r="G141">
            <v>0</v>
          </cell>
        </row>
        <row r="142">
          <cell r="A142">
            <v>2622</v>
          </cell>
          <cell r="C142">
            <v>900</v>
          </cell>
          <cell r="G142">
            <v>0</v>
          </cell>
        </row>
        <row r="143">
          <cell r="A143">
            <v>2623</v>
          </cell>
          <cell r="C143">
            <v>900</v>
          </cell>
          <cell r="G143">
            <v>0</v>
          </cell>
        </row>
        <row r="144">
          <cell r="A144">
            <v>2630</v>
          </cell>
          <cell r="C144">
            <v>900</v>
          </cell>
          <cell r="G144">
            <v>0</v>
          </cell>
        </row>
        <row r="145">
          <cell r="A145">
            <v>2731</v>
          </cell>
          <cell r="C145">
            <v>900</v>
          </cell>
          <cell r="G145">
            <v>80670.559999999998</v>
          </cell>
        </row>
        <row r="146">
          <cell r="A146">
            <v>1921</v>
          </cell>
          <cell r="C146">
            <v>900</v>
          </cell>
          <cell r="G146">
            <v>0</v>
          </cell>
        </row>
        <row r="147">
          <cell r="A147">
            <v>2595</v>
          </cell>
          <cell r="C147">
            <v>900</v>
          </cell>
          <cell r="G147">
            <v>-364.72</v>
          </cell>
        </row>
        <row r="148">
          <cell r="A148">
            <v>2600</v>
          </cell>
          <cell r="C148">
            <v>900</v>
          </cell>
          <cell r="G148">
            <v>339.21</v>
          </cell>
        </row>
        <row r="149">
          <cell r="A149">
            <v>2602</v>
          </cell>
          <cell r="C149">
            <v>900</v>
          </cell>
          <cell r="G149">
            <v>0</v>
          </cell>
        </row>
        <row r="150">
          <cell r="A150">
            <v>2705</v>
          </cell>
          <cell r="C150">
            <v>900</v>
          </cell>
          <cell r="G150">
            <v>64961.52</v>
          </cell>
        </row>
        <row r="151">
          <cell r="A151">
            <v>2707</v>
          </cell>
          <cell r="C151">
            <v>900</v>
          </cell>
          <cell r="G151">
            <v>4254.2299999999996</v>
          </cell>
        </row>
        <row r="152">
          <cell r="A152">
            <v>2708</v>
          </cell>
          <cell r="C152">
            <v>900</v>
          </cell>
          <cell r="G152">
            <v>0</v>
          </cell>
        </row>
        <row r="153">
          <cell r="A153">
            <v>2709</v>
          </cell>
          <cell r="C153">
            <v>900</v>
          </cell>
          <cell r="G153">
            <v>0</v>
          </cell>
        </row>
        <row r="154">
          <cell r="A154">
            <v>2730</v>
          </cell>
          <cell r="C154">
            <v>900</v>
          </cell>
          <cell r="G154">
            <v>0</v>
          </cell>
        </row>
        <row r="155">
          <cell r="A155">
            <v>2860</v>
          </cell>
          <cell r="C155">
            <v>900</v>
          </cell>
          <cell r="G155">
            <v>0</v>
          </cell>
        </row>
        <row r="156">
          <cell r="A156">
            <v>2870</v>
          </cell>
          <cell r="C156">
            <v>900</v>
          </cell>
          <cell r="G156">
            <v>0</v>
          </cell>
        </row>
        <row r="157">
          <cell r="A157">
            <v>2900</v>
          </cell>
          <cell r="C157">
            <v>900</v>
          </cell>
          <cell r="G157">
            <v>0</v>
          </cell>
        </row>
        <row r="158">
          <cell r="A158">
            <v>2910</v>
          </cell>
          <cell r="C158">
            <v>900</v>
          </cell>
          <cell r="G158">
            <v>0</v>
          </cell>
        </row>
        <row r="159">
          <cell r="A159">
            <v>3142</v>
          </cell>
          <cell r="C159">
            <v>100</v>
          </cell>
          <cell r="G159">
            <v>-23980</v>
          </cell>
        </row>
        <row r="160">
          <cell r="A160">
            <v>3142</v>
          </cell>
          <cell r="C160">
            <v>200</v>
          </cell>
          <cell r="G160">
            <v>-65705</v>
          </cell>
        </row>
        <row r="161">
          <cell r="A161">
            <v>3145</v>
          </cell>
          <cell r="C161">
            <v>110</v>
          </cell>
          <cell r="G161">
            <v>0</v>
          </cell>
        </row>
        <row r="162">
          <cell r="A162">
            <v>3145</v>
          </cell>
          <cell r="C162">
            <v>112</v>
          </cell>
          <cell r="G162">
            <v>-60.87</v>
          </cell>
        </row>
        <row r="163">
          <cell r="A163">
            <v>3145</v>
          </cell>
          <cell r="C163">
            <v>120</v>
          </cell>
          <cell r="G163">
            <v>0</v>
          </cell>
        </row>
        <row r="164">
          <cell r="A164">
            <v>3145</v>
          </cell>
          <cell r="C164">
            <v>130</v>
          </cell>
          <cell r="G164">
            <v>0</v>
          </cell>
        </row>
        <row r="165">
          <cell r="A165">
            <v>3145</v>
          </cell>
          <cell r="C165">
            <v>140</v>
          </cell>
          <cell r="G165">
            <v>0</v>
          </cell>
        </row>
        <row r="166">
          <cell r="A166">
            <v>3145</v>
          </cell>
          <cell r="C166">
            <v>160</v>
          </cell>
          <cell r="G166">
            <v>0</v>
          </cell>
        </row>
        <row r="167">
          <cell r="A167">
            <v>3145</v>
          </cell>
          <cell r="C167">
            <v>190</v>
          </cell>
          <cell r="G167">
            <v>-3287.98</v>
          </cell>
        </row>
        <row r="168">
          <cell r="A168">
            <v>3145</v>
          </cell>
          <cell r="C168">
            <v>210</v>
          </cell>
          <cell r="G168">
            <v>0</v>
          </cell>
        </row>
        <row r="169">
          <cell r="A169">
            <v>3145</v>
          </cell>
          <cell r="C169">
            <v>220</v>
          </cell>
          <cell r="G169">
            <v>0</v>
          </cell>
        </row>
        <row r="170">
          <cell r="A170">
            <v>3145</v>
          </cell>
          <cell r="C170">
            <v>230</v>
          </cell>
          <cell r="G170">
            <v>0</v>
          </cell>
        </row>
        <row r="171">
          <cell r="A171">
            <v>3145</v>
          </cell>
          <cell r="C171">
            <v>240</v>
          </cell>
          <cell r="G171">
            <v>0</v>
          </cell>
        </row>
        <row r="172">
          <cell r="A172">
            <v>3145</v>
          </cell>
          <cell r="C172">
            <v>340</v>
          </cell>
          <cell r="G172">
            <v>0</v>
          </cell>
        </row>
        <row r="173">
          <cell r="A173">
            <v>3145</v>
          </cell>
          <cell r="C173">
            <v>935</v>
          </cell>
          <cell r="G173">
            <v>0</v>
          </cell>
        </row>
        <row r="174">
          <cell r="A174">
            <v>3145</v>
          </cell>
          <cell r="C174">
            <v>936</v>
          </cell>
          <cell r="G174">
            <v>0</v>
          </cell>
        </row>
        <row r="175">
          <cell r="A175">
            <v>3147</v>
          </cell>
          <cell r="C175">
            <v>100</v>
          </cell>
          <cell r="G175">
            <v>0</v>
          </cell>
        </row>
        <row r="176">
          <cell r="A176">
            <v>3147</v>
          </cell>
          <cell r="C176">
            <v>200</v>
          </cell>
          <cell r="G176">
            <v>-46150</v>
          </cell>
        </row>
        <row r="177">
          <cell r="A177">
            <v>3148</v>
          </cell>
          <cell r="C177">
            <v>100</v>
          </cell>
          <cell r="G177">
            <v>-4852.32</v>
          </cell>
        </row>
        <row r="178">
          <cell r="A178">
            <v>3148</v>
          </cell>
          <cell r="C178">
            <v>200</v>
          </cell>
          <cell r="G178">
            <v>-14943.73</v>
          </cell>
        </row>
        <row r="179">
          <cell r="A179">
            <v>3149</v>
          </cell>
          <cell r="C179">
            <v>100</v>
          </cell>
          <cell r="G179">
            <v>-5864.15</v>
          </cell>
        </row>
        <row r="180">
          <cell r="A180">
            <v>3149</v>
          </cell>
          <cell r="C180">
            <v>200</v>
          </cell>
          <cell r="G180">
            <v>-14135.2</v>
          </cell>
        </row>
        <row r="181">
          <cell r="A181">
            <v>3150</v>
          </cell>
          <cell r="C181">
            <v>110</v>
          </cell>
          <cell r="G181">
            <v>0</v>
          </cell>
        </row>
        <row r="182">
          <cell r="A182">
            <v>3150</v>
          </cell>
          <cell r="C182">
            <v>112</v>
          </cell>
          <cell r="G182">
            <v>0</v>
          </cell>
        </row>
        <row r="183">
          <cell r="A183">
            <v>3150</v>
          </cell>
          <cell r="C183">
            <v>190</v>
          </cell>
          <cell r="G183">
            <v>0</v>
          </cell>
        </row>
        <row r="184">
          <cell r="A184">
            <v>3150</v>
          </cell>
          <cell r="C184">
            <v>210</v>
          </cell>
          <cell r="G184">
            <v>0</v>
          </cell>
        </row>
        <row r="185">
          <cell r="A185">
            <v>3246</v>
          </cell>
          <cell r="C185">
            <v>121</v>
          </cell>
          <cell r="G185">
            <v>0</v>
          </cell>
        </row>
        <row r="186">
          <cell r="A186">
            <v>3246</v>
          </cell>
          <cell r="C186">
            <v>220</v>
          </cell>
          <cell r="G186">
            <v>0</v>
          </cell>
        </row>
        <row r="187">
          <cell r="A187">
            <v>3247</v>
          </cell>
          <cell r="C187">
            <v>121</v>
          </cell>
          <cell r="G187">
            <v>0</v>
          </cell>
        </row>
        <row r="188">
          <cell r="A188">
            <v>3247</v>
          </cell>
          <cell r="C188">
            <v>220</v>
          </cell>
          <cell r="G188">
            <v>0</v>
          </cell>
        </row>
        <row r="189">
          <cell r="A189">
            <v>3248</v>
          </cell>
          <cell r="C189">
            <v>110</v>
          </cell>
          <cell r="G189">
            <v>0</v>
          </cell>
        </row>
        <row r="190">
          <cell r="A190">
            <v>3248</v>
          </cell>
          <cell r="C190">
            <v>112</v>
          </cell>
          <cell r="G190">
            <v>0</v>
          </cell>
        </row>
        <row r="191">
          <cell r="A191">
            <v>3248</v>
          </cell>
          <cell r="C191">
            <v>120</v>
          </cell>
          <cell r="G191">
            <v>0</v>
          </cell>
        </row>
        <row r="192">
          <cell r="A192">
            <v>3248</v>
          </cell>
          <cell r="C192">
            <v>121</v>
          </cell>
          <cell r="G192">
            <v>0</v>
          </cell>
        </row>
        <row r="193">
          <cell r="A193">
            <v>3248</v>
          </cell>
          <cell r="C193">
            <v>122</v>
          </cell>
          <cell r="G193">
            <v>0</v>
          </cell>
        </row>
        <row r="194">
          <cell r="A194">
            <v>3248</v>
          </cell>
          <cell r="C194">
            <v>130</v>
          </cell>
          <cell r="G194">
            <v>0</v>
          </cell>
        </row>
        <row r="195">
          <cell r="A195">
            <v>3248</v>
          </cell>
          <cell r="C195">
            <v>132</v>
          </cell>
          <cell r="G195">
            <v>0</v>
          </cell>
        </row>
        <row r="196">
          <cell r="A196">
            <v>3248</v>
          </cell>
          <cell r="C196">
            <v>140</v>
          </cell>
          <cell r="G196">
            <v>0</v>
          </cell>
        </row>
        <row r="197">
          <cell r="A197">
            <v>3248</v>
          </cell>
          <cell r="C197">
            <v>142</v>
          </cell>
          <cell r="G197">
            <v>0</v>
          </cell>
        </row>
        <row r="198">
          <cell r="A198">
            <v>3248</v>
          </cell>
          <cell r="C198">
            <v>160</v>
          </cell>
          <cell r="G198">
            <v>0</v>
          </cell>
        </row>
        <row r="199">
          <cell r="A199">
            <v>3248</v>
          </cell>
          <cell r="C199">
            <v>162</v>
          </cell>
          <cell r="G199">
            <v>0</v>
          </cell>
        </row>
        <row r="200">
          <cell r="A200">
            <v>3248</v>
          </cell>
          <cell r="C200">
            <v>210</v>
          </cell>
          <cell r="G200">
            <v>0</v>
          </cell>
        </row>
        <row r="201">
          <cell r="A201">
            <v>3248</v>
          </cell>
          <cell r="C201">
            <v>220</v>
          </cell>
          <cell r="G201">
            <v>0</v>
          </cell>
        </row>
        <row r="202">
          <cell r="A202">
            <v>3248</v>
          </cell>
          <cell r="C202">
            <v>230</v>
          </cell>
          <cell r="G202">
            <v>0</v>
          </cell>
        </row>
        <row r="203">
          <cell r="A203">
            <v>3248</v>
          </cell>
          <cell r="C203">
            <v>240</v>
          </cell>
          <cell r="G203">
            <v>0</v>
          </cell>
        </row>
        <row r="204">
          <cell r="A204">
            <v>3248</v>
          </cell>
          <cell r="C204">
            <v>260</v>
          </cell>
          <cell r="G204">
            <v>0</v>
          </cell>
        </row>
        <row r="205">
          <cell r="A205">
            <v>3248</v>
          </cell>
          <cell r="C205">
            <v>330</v>
          </cell>
          <cell r="G205">
            <v>0</v>
          </cell>
        </row>
        <row r="206">
          <cell r="A206">
            <v>3248</v>
          </cell>
          <cell r="C206">
            <v>340</v>
          </cell>
          <cell r="G206">
            <v>0</v>
          </cell>
        </row>
        <row r="207">
          <cell r="A207">
            <v>3248</v>
          </cell>
          <cell r="C207">
            <v>935</v>
          </cell>
          <cell r="G207">
            <v>-2593.91</v>
          </cell>
        </row>
        <row r="208">
          <cell r="A208">
            <v>3248</v>
          </cell>
          <cell r="C208">
            <v>936</v>
          </cell>
          <cell r="G208">
            <v>-1310.46</v>
          </cell>
        </row>
        <row r="209">
          <cell r="A209">
            <v>3305</v>
          </cell>
          <cell r="C209">
            <v>140</v>
          </cell>
          <cell r="G209">
            <v>15.44</v>
          </cell>
        </row>
        <row r="210">
          <cell r="A210">
            <v>3305</v>
          </cell>
          <cell r="C210">
            <v>240</v>
          </cell>
          <cell r="G210">
            <v>366.77</v>
          </cell>
        </row>
        <row r="211">
          <cell r="A211">
            <v>3305</v>
          </cell>
          <cell r="C211">
            <v>340</v>
          </cell>
          <cell r="G211">
            <v>57.48</v>
          </cell>
        </row>
        <row r="212">
          <cell r="A212">
            <v>3305</v>
          </cell>
          <cell r="C212">
            <v>440</v>
          </cell>
          <cell r="G212">
            <v>39.229999999999997</v>
          </cell>
        </row>
        <row r="213">
          <cell r="A213">
            <v>8540</v>
          </cell>
          <cell r="C213">
            <v>130</v>
          </cell>
          <cell r="G213">
            <v>0</v>
          </cell>
        </row>
        <row r="214">
          <cell r="A214">
            <v>8540</v>
          </cell>
          <cell r="C214">
            <v>140</v>
          </cell>
          <cell r="G214">
            <v>0.6</v>
          </cell>
        </row>
        <row r="215">
          <cell r="A215">
            <v>8540</v>
          </cell>
          <cell r="C215">
            <v>160</v>
          </cell>
          <cell r="G215">
            <v>0</v>
          </cell>
        </row>
        <row r="216">
          <cell r="A216">
            <v>8540</v>
          </cell>
          <cell r="C216">
            <v>240</v>
          </cell>
          <cell r="G216">
            <v>-1653.44</v>
          </cell>
        </row>
        <row r="217">
          <cell r="A217">
            <v>8540</v>
          </cell>
          <cell r="C217">
            <v>440</v>
          </cell>
          <cell r="G217">
            <v>0</v>
          </cell>
        </row>
        <row r="218">
          <cell r="A218" t="str">
            <v>3076R</v>
          </cell>
          <cell r="C218">
            <v>100</v>
          </cell>
          <cell r="G218">
            <v>0</v>
          </cell>
        </row>
        <row r="219">
          <cell r="A219" t="str">
            <v>3076R</v>
          </cell>
          <cell r="C219">
            <v>110</v>
          </cell>
          <cell r="G219">
            <v>0</v>
          </cell>
        </row>
        <row r="220">
          <cell r="A220" t="str">
            <v>3076R</v>
          </cell>
          <cell r="C220">
            <v>200</v>
          </cell>
          <cell r="G220">
            <v>-430</v>
          </cell>
        </row>
        <row r="221">
          <cell r="A221" t="str">
            <v>3090R</v>
          </cell>
          <cell r="C221">
            <v>100</v>
          </cell>
          <cell r="G221">
            <v>0</v>
          </cell>
        </row>
        <row r="222">
          <cell r="A222" t="str">
            <v>3090R</v>
          </cell>
          <cell r="C222">
            <v>110</v>
          </cell>
          <cell r="G222">
            <v>0</v>
          </cell>
        </row>
        <row r="223">
          <cell r="A223" t="str">
            <v>3090R</v>
          </cell>
          <cell r="C223">
            <v>200</v>
          </cell>
          <cell r="G223">
            <v>-15723.47</v>
          </cell>
        </row>
        <row r="224">
          <cell r="A224" t="str">
            <v>3090R</v>
          </cell>
          <cell r="C224">
            <v>210</v>
          </cell>
          <cell r="G224">
            <v>-104500</v>
          </cell>
        </row>
        <row r="225">
          <cell r="A225" t="str">
            <v>3090RD</v>
          </cell>
          <cell r="C225">
            <v>100</v>
          </cell>
          <cell r="G225">
            <v>0</v>
          </cell>
        </row>
        <row r="226">
          <cell r="A226" t="str">
            <v>3090RD</v>
          </cell>
          <cell r="C226">
            <v>110</v>
          </cell>
          <cell r="G226">
            <v>0</v>
          </cell>
        </row>
        <row r="227">
          <cell r="A227" t="str">
            <v>3090RD</v>
          </cell>
          <cell r="C227">
            <v>210</v>
          </cell>
          <cell r="G227">
            <v>0</v>
          </cell>
        </row>
        <row r="228">
          <cell r="A228" t="str">
            <v>3095R</v>
          </cell>
          <cell r="C228">
            <v>100</v>
          </cell>
          <cell r="G228">
            <v>0</v>
          </cell>
        </row>
        <row r="229">
          <cell r="A229" t="str">
            <v>3095R</v>
          </cell>
          <cell r="C229">
            <v>110</v>
          </cell>
          <cell r="G229">
            <v>0</v>
          </cell>
        </row>
        <row r="230">
          <cell r="A230" t="str">
            <v>3095R</v>
          </cell>
          <cell r="C230">
            <v>200</v>
          </cell>
          <cell r="G230">
            <v>-12143.65</v>
          </cell>
        </row>
        <row r="231">
          <cell r="A231" t="str">
            <v>3095R</v>
          </cell>
          <cell r="C231">
            <v>210</v>
          </cell>
          <cell r="G231">
            <v>-49953.04</v>
          </cell>
        </row>
        <row r="232">
          <cell r="A232" t="str">
            <v>3095RD</v>
          </cell>
          <cell r="C232">
            <v>110</v>
          </cell>
          <cell r="G232">
            <v>0</v>
          </cell>
        </row>
        <row r="233">
          <cell r="A233" t="str">
            <v>3095RD</v>
          </cell>
          <cell r="C233">
            <v>210</v>
          </cell>
          <cell r="G233">
            <v>0</v>
          </cell>
        </row>
        <row r="234">
          <cell r="A234" t="str">
            <v>3105R</v>
          </cell>
          <cell r="C234">
            <v>100</v>
          </cell>
          <cell r="G234">
            <v>0</v>
          </cell>
        </row>
        <row r="235">
          <cell r="A235" t="str">
            <v>3105R</v>
          </cell>
          <cell r="C235">
            <v>110</v>
          </cell>
          <cell r="G235">
            <v>0</v>
          </cell>
        </row>
        <row r="236">
          <cell r="A236" t="str">
            <v>3105R</v>
          </cell>
          <cell r="C236">
            <v>200</v>
          </cell>
          <cell r="G236">
            <v>-1294.68</v>
          </cell>
        </row>
        <row r="237">
          <cell r="A237" t="str">
            <v>3105R</v>
          </cell>
          <cell r="C237">
            <v>210</v>
          </cell>
          <cell r="G237">
            <v>0</v>
          </cell>
        </row>
        <row r="238">
          <cell r="A238" t="str">
            <v>3105RD</v>
          </cell>
          <cell r="C238">
            <v>100</v>
          </cell>
          <cell r="G238">
            <v>0</v>
          </cell>
        </row>
        <row r="239">
          <cell r="A239" t="str">
            <v>3105RD</v>
          </cell>
          <cell r="C239">
            <v>110</v>
          </cell>
          <cell r="G239">
            <v>0</v>
          </cell>
        </row>
        <row r="240">
          <cell r="A240" t="str">
            <v>3105RD</v>
          </cell>
          <cell r="C240">
            <v>210</v>
          </cell>
          <cell r="G240">
            <v>0</v>
          </cell>
        </row>
        <row r="241">
          <cell r="A241" t="str">
            <v>6076R#</v>
          </cell>
          <cell r="C241">
            <v>110</v>
          </cell>
          <cell r="G241">
            <v>0</v>
          </cell>
        </row>
        <row r="242">
          <cell r="A242" t="str">
            <v>6090R#</v>
          </cell>
          <cell r="C242">
            <v>110</v>
          </cell>
          <cell r="G242">
            <v>0</v>
          </cell>
        </row>
        <row r="243">
          <cell r="A243" t="str">
            <v>6090R#</v>
          </cell>
          <cell r="C243">
            <v>210</v>
          </cell>
          <cell r="G243">
            <v>2</v>
          </cell>
        </row>
        <row r="244">
          <cell r="A244" t="str">
            <v>6095R#</v>
          </cell>
          <cell r="C244">
            <v>110</v>
          </cell>
          <cell r="G244">
            <v>0</v>
          </cell>
        </row>
        <row r="245">
          <cell r="A245" t="str">
            <v>6095R#</v>
          </cell>
          <cell r="C245">
            <v>210</v>
          </cell>
          <cell r="G245">
            <v>1</v>
          </cell>
        </row>
        <row r="246">
          <cell r="A246" t="str">
            <v>6105R#</v>
          </cell>
          <cell r="C246">
            <v>110</v>
          </cell>
          <cell r="G246">
            <v>0</v>
          </cell>
        </row>
        <row r="247">
          <cell r="A247" t="str">
            <v>6105R#</v>
          </cell>
          <cell r="C247">
            <v>210</v>
          </cell>
          <cell r="G247">
            <v>0</v>
          </cell>
        </row>
        <row r="248">
          <cell r="A248" t="str">
            <v>3002R</v>
          </cell>
          <cell r="C248">
            <v>100</v>
          </cell>
          <cell r="G248">
            <v>0</v>
          </cell>
        </row>
        <row r="249">
          <cell r="A249" t="str">
            <v>3002R</v>
          </cell>
          <cell r="C249">
            <v>110</v>
          </cell>
          <cell r="G249">
            <v>0</v>
          </cell>
        </row>
        <row r="250">
          <cell r="A250" t="str">
            <v>3002R</v>
          </cell>
          <cell r="C250">
            <v>200</v>
          </cell>
          <cell r="G250">
            <v>0</v>
          </cell>
        </row>
        <row r="251">
          <cell r="A251" t="str">
            <v>3002R</v>
          </cell>
          <cell r="C251">
            <v>210</v>
          </cell>
          <cell r="G251">
            <v>0</v>
          </cell>
        </row>
        <row r="252">
          <cell r="A252" t="str">
            <v>3002RD</v>
          </cell>
          <cell r="C252">
            <v>110</v>
          </cell>
          <cell r="G252">
            <v>0</v>
          </cell>
        </row>
        <row r="253">
          <cell r="A253" t="str">
            <v>3002RD</v>
          </cell>
          <cell r="C253">
            <v>210</v>
          </cell>
          <cell r="G253">
            <v>0</v>
          </cell>
        </row>
        <row r="254">
          <cell r="A254" t="str">
            <v>3004R</v>
          </cell>
          <cell r="C254">
            <v>100</v>
          </cell>
          <cell r="G254">
            <v>0</v>
          </cell>
        </row>
        <row r="255">
          <cell r="A255" t="str">
            <v>3004R</v>
          </cell>
          <cell r="C255">
            <v>110</v>
          </cell>
          <cell r="G255">
            <v>-39121.74</v>
          </cell>
        </row>
        <row r="256">
          <cell r="A256" t="str">
            <v>3004R</v>
          </cell>
          <cell r="C256">
            <v>200</v>
          </cell>
          <cell r="G256">
            <v>-304.23</v>
          </cell>
        </row>
        <row r="257">
          <cell r="A257" t="str">
            <v>3004R</v>
          </cell>
          <cell r="C257">
            <v>210</v>
          </cell>
          <cell r="G257">
            <v>0</v>
          </cell>
        </row>
        <row r="258">
          <cell r="A258" t="str">
            <v>3004RD</v>
          </cell>
          <cell r="C258">
            <v>110</v>
          </cell>
          <cell r="G258">
            <v>3138.23</v>
          </cell>
        </row>
        <row r="259">
          <cell r="A259" t="str">
            <v>3004RD</v>
          </cell>
          <cell r="C259">
            <v>210</v>
          </cell>
          <cell r="G259">
            <v>0</v>
          </cell>
        </row>
        <row r="260">
          <cell r="A260" t="str">
            <v>3006R</v>
          </cell>
          <cell r="C260">
            <v>100</v>
          </cell>
          <cell r="G260">
            <v>0</v>
          </cell>
        </row>
        <row r="261">
          <cell r="A261" t="str">
            <v>3006R</v>
          </cell>
          <cell r="C261">
            <v>110</v>
          </cell>
          <cell r="G261">
            <v>0</v>
          </cell>
        </row>
        <row r="262">
          <cell r="A262" t="str">
            <v>3006R</v>
          </cell>
          <cell r="C262">
            <v>200</v>
          </cell>
          <cell r="G262">
            <v>0</v>
          </cell>
        </row>
        <row r="263">
          <cell r="A263" t="str">
            <v>3006R</v>
          </cell>
          <cell r="C263">
            <v>210</v>
          </cell>
          <cell r="G263">
            <v>0</v>
          </cell>
        </row>
        <row r="264">
          <cell r="A264" t="str">
            <v>3006RD</v>
          </cell>
          <cell r="C264">
            <v>100</v>
          </cell>
          <cell r="G264">
            <v>0</v>
          </cell>
        </row>
        <row r="265">
          <cell r="A265" t="str">
            <v>3006RD</v>
          </cell>
          <cell r="C265">
            <v>110</v>
          </cell>
          <cell r="G265">
            <v>0</v>
          </cell>
        </row>
        <row r="266">
          <cell r="A266" t="str">
            <v>3006RD</v>
          </cell>
          <cell r="C266">
            <v>210</v>
          </cell>
          <cell r="G266">
            <v>0</v>
          </cell>
        </row>
        <row r="267">
          <cell r="A267" t="str">
            <v>3007R</v>
          </cell>
          <cell r="C267">
            <v>110</v>
          </cell>
          <cell r="G267">
            <v>0</v>
          </cell>
        </row>
        <row r="268">
          <cell r="A268" t="str">
            <v>3007RD</v>
          </cell>
          <cell r="C268">
            <v>110</v>
          </cell>
          <cell r="G268">
            <v>0</v>
          </cell>
        </row>
        <row r="269">
          <cell r="A269" t="str">
            <v>3008R</v>
          </cell>
          <cell r="C269">
            <v>110</v>
          </cell>
          <cell r="G269">
            <v>0</v>
          </cell>
        </row>
        <row r="270">
          <cell r="A270" t="str">
            <v>3008R</v>
          </cell>
          <cell r="C270">
            <v>210</v>
          </cell>
          <cell r="G270">
            <v>0</v>
          </cell>
        </row>
        <row r="271">
          <cell r="A271" t="str">
            <v>3008RD</v>
          </cell>
          <cell r="C271">
            <v>210</v>
          </cell>
          <cell r="G271">
            <v>0</v>
          </cell>
        </row>
        <row r="272">
          <cell r="A272" t="str">
            <v>3010R</v>
          </cell>
          <cell r="C272">
            <v>110</v>
          </cell>
          <cell r="G272">
            <v>0</v>
          </cell>
        </row>
        <row r="273">
          <cell r="A273" t="str">
            <v>3010R</v>
          </cell>
          <cell r="C273">
            <v>200</v>
          </cell>
          <cell r="G273">
            <v>0</v>
          </cell>
        </row>
        <row r="274">
          <cell r="A274" t="str">
            <v>3010RD</v>
          </cell>
          <cell r="C274">
            <v>100</v>
          </cell>
          <cell r="G274">
            <v>0</v>
          </cell>
        </row>
        <row r="275">
          <cell r="A275" t="str">
            <v>3011R</v>
          </cell>
          <cell r="C275">
            <v>210</v>
          </cell>
          <cell r="G275">
            <v>0</v>
          </cell>
        </row>
        <row r="276">
          <cell r="A276" t="str">
            <v>3039R</v>
          </cell>
          <cell r="C276">
            <v>112</v>
          </cell>
          <cell r="G276">
            <v>0</v>
          </cell>
        </row>
        <row r="277">
          <cell r="A277" t="str">
            <v>3039RD</v>
          </cell>
          <cell r="C277">
            <v>112</v>
          </cell>
          <cell r="G277">
            <v>0</v>
          </cell>
        </row>
        <row r="278">
          <cell r="A278" t="str">
            <v>3040R</v>
          </cell>
          <cell r="C278">
            <v>112</v>
          </cell>
          <cell r="G278">
            <v>-77652.17</v>
          </cell>
        </row>
        <row r="279">
          <cell r="A279" t="str">
            <v>3040RD</v>
          </cell>
          <cell r="C279">
            <v>112</v>
          </cell>
          <cell r="G279">
            <v>0</v>
          </cell>
        </row>
        <row r="280">
          <cell r="A280" t="str">
            <v>3042R</v>
          </cell>
          <cell r="C280">
            <v>112</v>
          </cell>
          <cell r="G280">
            <v>-141217.39000000001</v>
          </cell>
        </row>
        <row r="281">
          <cell r="A281" t="str">
            <v>3042RD</v>
          </cell>
          <cell r="C281">
            <v>112</v>
          </cell>
          <cell r="G281">
            <v>3913.04</v>
          </cell>
        </row>
        <row r="282">
          <cell r="A282" t="str">
            <v>3048R</v>
          </cell>
          <cell r="C282">
            <v>112</v>
          </cell>
          <cell r="G282">
            <v>-1250</v>
          </cell>
        </row>
        <row r="283">
          <cell r="A283" t="str">
            <v>3049R</v>
          </cell>
          <cell r="C283">
            <v>112</v>
          </cell>
          <cell r="G283">
            <v>-69556.52</v>
          </cell>
        </row>
        <row r="284">
          <cell r="A284" t="str">
            <v>3049RD</v>
          </cell>
          <cell r="C284">
            <v>112</v>
          </cell>
          <cell r="G284">
            <v>2600</v>
          </cell>
        </row>
        <row r="285">
          <cell r="A285" t="str">
            <v>3050R</v>
          </cell>
          <cell r="C285">
            <v>112</v>
          </cell>
          <cell r="G285">
            <v>-204054.73</v>
          </cell>
        </row>
        <row r="286">
          <cell r="A286" t="str">
            <v>3050RD</v>
          </cell>
          <cell r="C286">
            <v>112</v>
          </cell>
          <cell r="G286">
            <v>869.57</v>
          </cell>
        </row>
        <row r="287">
          <cell r="A287" t="str">
            <v>3051R</v>
          </cell>
          <cell r="C287">
            <v>112</v>
          </cell>
          <cell r="G287">
            <v>0</v>
          </cell>
        </row>
        <row r="288">
          <cell r="A288" t="str">
            <v>3052R</v>
          </cell>
          <cell r="C288">
            <v>112</v>
          </cell>
          <cell r="G288">
            <v>0</v>
          </cell>
        </row>
        <row r="289">
          <cell r="A289" t="str">
            <v>3052RD</v>
          </cell>
          <cell r="C289">
            <v>112</v>
          </cell>
          <cell r="G289">
            <v>0</v>
          </cell>
        </row>
        <row r="290">
          <cell r="A290" t="str">
            <v>3054R</v>
          </cell>
          <cell r="C290">
            <v>112</v>
          </cell>
          <cell r="G290">
            <v>-276521.73</v>
          </cell>
        </row>
        <row r="291">
          <cell r="A291" t="str">
            <v>3054RD</v>
          </cell>
          <cell r="C291">
            <v>112</v>
          </cell>
          <cell r="G291">
            <v>15725.7</v>
          </cell>
        </row>
        <row r="292">
          <cell r="A292">
            <v>3060</v>
          </cell>
          <cell r="C292">
            <v>110</v>
          </cell>
          <cell r="G292">
            <v>-11154.89</v>
          </cell>
        </row>
        <row r="293">
          <cell r="A293">
            <v>3060</v>
          </cell>
          <cell r="C293">
            <v>210</v>
          </cell>
          <cell r="G293">
            <v>-7453.66</v>
          </cell>
        </row>
        <row r="294">
          <cell r="A294" t="str">
            <v>3061R</v>
          </cell>
          <cell r="C294">
            <v>112</v>
          </cell>
          <cell r="G294">
            <v>-668390.43999999994</v>
          </cell>
        </row>
        <row r="295">
          <cell r="A295" t="str">
            <v>3061RD</v>
          </cell>
          <cell r="C295">
            <v>112</v>
          </cell>
          <cell r="G295">
            <v>3130.44</v>
          </cell>
        </row>
        <row r="296">
          <cell r="A296" t="str">
            <v>3070R</v>
          </cell>
          <cell r="C296">
            <v>112</v>
          </cell>
          <cell r="G296">
            <v>-67391.3</v>
          </cell>
        </row>
        <row r="297">
          <cell r="A297" t="str">
            <v>3070RD</v>
          </cell>
          <cell r="C297">
            <v>112</v>
          </cell>
          <cell r="G297">
            <v>1043.48</v>
          </cell>
        </row>
        <row r="298">
          <cell r="A298" t="str">
            <v>3071R</v>
          </cell>
          <cell r="C298">
            <v>112</v>
          </cell>
          <cell r="G298">
            <v>0</v>
          </cell>
        </row>
        <row r="299">
          <cell r="A299" t="str">
            <v>3071RD</v>
          </cell>
          <cell r="C299">
            <v>112</v>
          </cell>
          <cell r="G299">
            <v>0</v>
          </cell>
        </row>
        <row r="300">
          <cell r="A300" t="str">
            <v>3074R</v>
          </cell>
          <cell r="C300">
            <v>112</v>
          </cell>
          <cell r="G300">
            <v>-586269.80000000005</v>
          </cell>
        </row>
        <row r="301">
          <cell r="A301" t="str">
            <v>3074RD</v>
          </cell>
          <cell r="C301">
            <v>112</v>
          </cell>
          <cell r="G301">
            <v>2695.66</v>
          </cell>
        </row>
        <row r="302">
          <cell r="A302" t="str">
            <v>3075R</v>
          </cell>
          <cell r="C302">
            <v>100</v>
          </cell>
          <cell r="G302">
            <v>0</v>
          </cell>
        </row>
        <row r="303">
          <cell r="A303" t="str">
            <v>3075R</v>
          </cell>
          <cell r="C303">
            <v>200</v>
          </cell>
          <cell r="G303">
            <v>0</v>
          </cell>
        </row>
        <row r="304">
          <cell r="A304" t="str">
            <v>3080R</v>
          </cell>
          <cell r="C304">
            <v>100</v>
          </cell>
          <cell r="G304">
            <v>0</v>
          </cell>
        </row>
        <row r="305">
          <cell r="A305" t="str">
            <v>3080R</v>
          </cell>
          <cell r="C305">
            <v>200</v>
          </cell>
          <cell r="G305">
            <v>0</v>
          </cell>
        </row>
        <row r="306">
          <cell r="A306" t="str">
            <v>3080R</v>
          </cell>
          <cell r="C306">
            <v>210</v>
          </cell>
          <cell r="G306">
            <v>0</v>
          </cell>
        </row>
        <row r="307">
          <cell r="A307" t="str">
            <v>3080RD</v>
          </cell>
          <cell r="C307">
            <v>100</v>
          </cell>
          <cell r="G307">
            <v>0</v>
          </cell>
        </row>
        <row r="308">
          <cell r="A308" t="str">
            <v>3080RD</v>
          </cell>
          <cell r="C308">
            <v>210</v>
          </cell>
          <cell r="G308">
            <v>0</v>
          </cell>
        </row>
        <row r="309">
          <cell r="A309" t="str">
            <v>3082R</v>
          </cell>
          <cell r="C309">
            <v>112</v>
          </cell>
          <cell r="G309">
            <v>-125217.39</v>
          </cell>
        </row>
        <row r="310">
          <cell r="A310" t="str">
            <v>3082rd</v>
          </cell>
          <cell r="C310">
            <v>112</v>
          </cell>
          <cell r="G310">
            <v>5217.3900000000003</v>
          </cell>
        </row>
        <row r="311">
          <cell r="A311" t="str">
            <v>3083R</v>
          </cell>
          <cell r="C311">
            <v>100</v>
          </cell>
          <cell r="G311">
            <v>0</v>
          </cell>
        </row>
        <row r="312">
          <cell r="A312" t="str">
            <v>3083R</v>
          </cell>
          <cell r="C312">
            <v>110</v>
          </cell>
          <cell r="G312">
            <v>0</v>
          </cell>
        </row>
        <row r="313">
          <cell r="A313" t="str">
            <v>3083R</v>
          </cell>
          <cell r="C313">
            <v>200</v>
          </cell>
          <cell r="G313">
            <v>-260.43</v>
          </cell>
        </row>
        <row r="314">
          <cell r="A314" t="str">
            <v>3083R</v>
          </cell>
          <cell r="C314">
            <v>210</v>
          </cell>
          <cell r="G314">
            <v>0</v>
          </cell>
        </row>
        <row r="315">
          <cell r="A315" t="str">
            <v>3083RD</v>
          </cell>
          <cell r="C315">
            <v>110</v>
          </cell>
          <cell r="G315">
            <v>0</v>
          </cell>
        </row>
        <row r="316">
          <cell r="A316" t="str">
            <v>3083RD</v>
          </cell>
          <cell r="C316">
            <v>210</v>
          </cell>
          <cell r="G316">
            <v>0</v>
          </cell>
        </row>
        <row r="317">
          <cell r="A317" t="str">
            <v>3085R</v>
          </cell>
          <cell r="C317">
            <v>100</v>
          </cell>
          <cell r="G317">
            <v>-265.12</v>
          </cell>
        </row>
        <row r="318">
          <cell r="A318" t="str">
            <v>3085R</v>
          </cell>
          <cell r="C318">
            <v>110</v>
          </cell>
          <cell r="G318">
            <v>0</v>
          </cell>
        </row>
        <row r="319">
          <cell r="A319" t="str">
            <v>3085R</v>
          </cell>
          <cell r="C319">
            <v>200</v>
          </cell>
          <cell r="G319">
            <v>-5125.91</v>
          </cell>
        </row>
        <row r="320">
          <cell r="A320" t="str">
            <v>3085R</v>
          </cell>
          <cell r="C320">
            <v>210</v>
          </cell>
          <cell r="G320">
            <v>0</v>
          </cell>
        </row>
        <row r="321">
          <cell r="A321" t="str">
            <v>3085RD</v>
          </cell>
          <cell r="C321">
            <v>110</v>
          </cell>
          <cell r="G321">
            <v>0</v>
          </cell>
        </row>
        <row r="322">
          <cell r="A322" t="str">
            <v>3085RD</v>
          </cell>
          <cell r="C322">
            <v>210</v>
          </cell>
          <cell r="G322">
            <v>0</v>
          </cell>
        </row>
        <row r="323">
          <cell r="A323" t="str">
            <v>3087R</v>
          </cell>
          <cell r="C323">
            <v>100</v>
          </cell>
          <cell r="G323">
            <v>0</v>
          </cell>
        </row>
        <row r="324">
          <cell r="A324" t="str">
            <v>3087R</v>
          </cell>
          <cell r="C324">
            <v>110</v>
          </cell>
          <cell r="G324">
            <v>-75391.3</v>
          </cell>
        </row>
        <row r="325">
          <cell r="A325" t="str">
            <v>3087R</v>
          </cell>
          <cell r="C325">
            <v>200</v>
          </cell>
          <cell r="G325">
            <v>0</v>
          </cell>
        </row>
        <row r="326">
          <cell r="A326" t="str">
            <v>3087R</v>
          </cell>
          <cell r="C326">
            <v>210</v>
          </cell>
          <cell r="G326">
            <v>-68695.649999999994</v>
          </cell>
        </row>
        <row r="327">
          <cell r="A327" t="str">
            <v>3087RD</v>
          </cell>
          <cell r="C327">
            <v>110</v>
          </cell>
          <cell r="G327">
            <v>0</v>
          </cell>
        </row>
        <row r="328">
          <cell r="A328" t="str">
            <v>3087RD</v>
          </cell>
          <cell r="C328">
            <v>210</v>
          </cell>
          <cell r="G328">
            <v>3478.26</v>
          </cell>
        </row>
        <row r="329">
          <cell r="A329" t="str">
            <v>3088R</v>
          </cell>
          <cell r="C329">
            <v>100</v>
          </cell>
          <cell r="G329">
            <v>0</v>
          </cell>
        </row>
        <row r="330">
          <cell r="A330" t="str">
            <v>3088R</v>
          </cell>
          <cell r="C330">
            <v>110</v>
          </cell>
          <cell r="G330">
            <v>-119982.61</v>
          </cell>
        </row>
        <row r="331">
          <cell r="A331" t="str">
            <v>3088R</v>
          </cell>
          <cell r="C331">
            <v>200</v>
          </cell>
          <cell r="G331">
            <v>-5335.65</v>
          </cell>
        </row>
        <row r="332">
          <cell r="A332" t="str">
            <v>3088R</v>
          </cell>
          <cell r="C332">
            <v>210</v>
          </cell>
          <cell r="G332">
            <v>-57739.13</v>
          </cell>
        </row>
        <row r="333">
          <cell r="A333" t="str">
            <v>3088RD</v>
          </cell>
          <cell r="C333">
            <v>110</v>
          </cell>
          <cell r="G333">
            <v>4782.6099999999997</v>
          </cell>
        </row>
        <row r="334">
          <cell r="A334" t="str">
            <v>3088RD</v>
          </cell>
          <cell r="C334">
            <v>210</v>
          </cell>
          <cell r="G334">
            <v>2086.96</v>
          </cell>
        </row>
        <row r="335">
          <cell r="A335" t="str">
            <v>6002R#</v>
          </cell>
          <cell r="C335">
            <v>110</v>
          </cell>
          <cell r="G335">
            <v>0</v>
          </cell>
        </row>
        <row r="336">
          <cell r="A336" t="str">
            <v>6002R#</v>
          </cell>
          <cell r="C336">
            <v>210</v>
          </cell>
          <cell r="G336">
            <v>0</v>
          </cell>
        </row>
        <row r="337">
          <cell r="A337" t="str">
            <v>6004R#</v>
          </cell>
          <cell r="C337">
            <v>110</v>
          </cell>
          <cell r="G337">
            <v>1</v>
          </cell>
        </row>
        <row r="338">
          <cell r="A338" t="str">
            <v>6004R#</v>
          </cell>
          <cell r="C338">
            <v>210</v>
          </cell>
          <cell r="G338">
            <v>0</v>
          </cell>
        </row>
        <row r="339">
          <cell r="A339" t="str">
            <v>6006R#</v>
          </cell>
          <cell r="C339">
            <v>110</v>
          </cell>
          <cell r="G339">
            <v>0</v>
          </cell>
        </row>
        <row r="340">
          <cell r="A340" t="str">
            <v>6006R#</v>
          </cell>
          <cell r="C340">
            <v>210</v>
          </cell>
          <cell r="G340">
            <v>0</v>
          </cell>
        </row>
        <row r="341">
          <cell r="A341" t="str">
            <v>6007R#</v>
          </cell>
          <cell r="C341">
            <v>110</v>
          </cell>
          <cell r="G341">
            <v>0</v>
          </cell>
        </row>
        <row r="342">
          <cell r="A342" t="str">
            <v>6008R#</v>
          </cell>
          <cell r="C342">
            <v>110</v>
          </cell>
          <cell r="G342">
            <v>0</v>
          </cell>
        </row>
        <row r="343">
          <cell r="A343" t="str">
            <v>6008R#</v>
          </cell>
          <cell r="C343">
            <v>210</v>
          </cell>
          <cell r="G343">
            <v>0</v>
          </cell>
        </row>
        <row r="344">
          <cell r="A344" t="str">
            <v>6010R#</v>
          </cell>
          <cell r="C344">
            <v>110</v>
          </cell>
          <cell r="G344">
            <v>0</v>
          </cell>
        </row>
        <row r="345">
          <cell r="A345" t="str">
            <v>6011R#</v>
          </cell>
          <cell r="C345">
            <v>210</v>
          </cell>
          <cell r="G345">
            <v>0</v>
          </cell>
        </row>
        <row r="346">
          <cell r="A346" t="str">
            <v>6039R#</v>
          </cell>
          <cell r="C346">
            <v>112</v>
          </cell>
          <cell r="G346">
            <v>0</v>
          </cell>
        </row>
        <row r="347">
          <cell r="A347" t="str">
            <v>6040R#</v>
          </cell>
          <cell r="C347">
            <v>112</v>
          </cell>
          <cell r="G347">
            <v>1</v>
          </cell>
        </row>
        <row r="348">
          <cell r="A348" t="str">
            <v>6042R#</v>
          </cell>
          <cell r="C348">
            <v>112</v>
          </cell>
          <cell r="G348">
            <v>2</v>
          </cell>
        </row>
        <row r="349">
          <cell r="A349" t="str">
            <v>6046R#</v>
          </cell>
          <cell r="C349">
            <v>112</v>
          </cell>
          <cell r="G349">
            <v>0</v>
          </cell>
        </row>
        <row r="350">
          <cell r="A350" t="str">
            <v>6049R#</v>
          </cell>
          <cell r="C350">
            <v>112</v>
          </cell>
          <cell r="G350">
            <v>1</v>
          </cell>
        </row>
        <row r="351">
          <cell r="A351" t="str">
            <v>6050R#</v>
          </cell>
          <cell r="C351">
            <v>112</v>
          </cell>
          <cell r="G351">
            <v>2</v>
          </cell>
        </row>
        <row r="352">
          <cell r="A352" t="str">
            <v>6051R#</v>
          </cell>
          <cell r="C352">
            <v>112</v>
          </cell>
          <cell r="G352">
            <v>0</v>
          </cell>
        </row>
        <row r="353">
          <cell r="A353" t="str">
            <v>6052R#</v>
          </cell>
          <cell r="C353">
            <v>112</v>
          </cell>
          <cell r="G353">
            <v>0</v>
          </cell>
        </row>
        <row r="354">
          <cell r="A354" t="str">
            <v>6054R#</v>
          </cell>
          <cell r="C354">
            <v>112</v>
          </cell>
          <cell r="G354">
            <v>3</v>
          </cell>
        </row>
        <row r="355">
          <cell r="A355" t="str">
            <v>6060#</v>
          </cell>
          <cell r="C355">
            <v>110</v>
          </cell>
          <cell r="G355">
            <v>4</v>
          </cell>
        </row>
        <row r="356">
          <cell r="A356" t="str">
            <v>6060#</v>
          </cell>
          <cell r="C356">
            <v>210</v>
          </cell>
          <cell r="G356">
            <v>5</v>
          </cell>
        </row>
        <row r="357">
          <cell r="A357" t="str">
            <v>6061R#</v>
          </cell>
          <cell r="C357">
            <v>112</v>
          </cell>
          <cell r="G357">
            <v>4</v>
          </cell>
        </row>
        <row r="358">
          <cell r="A358" t="str">
            <v>6070R#</v>
          </cell>
          <cell r="C358">
            <v>112</v>
          </cell>
          <cell r="G358">
            <v>1</v>
          </cell>
        </row>
        <row r="359">
          <cell r="A359" t="str">
            <v>6071R#</v>
          </cell>
          <cell r="C359">
            <v>112</v>
          </cell>
          <cell r="G359">
            <v>0</v>
          </cell>
        </row>
        <row r="360">
          <cell r="A360" t="str">
            <v>6074R#</v>
          </cell>
          <cell r="C360">
            <v>112</v>
          </cell>
          <cell r="G360">
            <v>6</v>
          </cell>
        </row>
        <row r="361">
          <cell r="A361" t="str">
            <v>6080R#</v>
          </cell>
          <cell r="C361">
            <v>210</v>
          </cell>
          <cell r="G361">
            <v>0</v>
          </cell>
        </row>
        <row r="362">
          <cell r="A362" t="str">
            <v>6082R#</v>
          </cell>
          <cell r="C362">
            <v>112</v>
          </cell>
          <cell r="G362">
            <v>1</v>
          </cell>
        </row>
        <row r="363">
          <cell r="A363" t="str">
            <v>6083R#</v>
          </cell>
          <cell r="C363">
            <v>110</v>
          </cell>
          <cell r="G363">
            <v>0</v>
          </cell>
        </row>
        <row r="364">
          <cell r="A364" t="str">
            <v>6083R#</v>
          </cell>
          <cell r="C364">
            <v>210</v>
          </cell>
          <cell r="G364">
            <v>0</v>
          </cell>
        </row>
        <row r="365">
          <cell r="A365" t="str">
            <v>6085R#</v>
          </cell>
          <cell r="C365">
            <v>110</v>
          </cell>
          <cell r="G365">
            <v>0</v>
          </cell>
        </row>
        <row r="366">
          <cell r="A366" t="str">
            <v>6085R#</v>
          </cell>
          <cell r="C366">
            <v>210</v>
          </cell>
          <cell r="G366">
            <v>0</v>
          </cell>
        </row>
        <row r="367">
          <cell r="A367" t="str">
            <v>6087R#</v>
          </cell>
          <cell r="C367">
            <v>110</v>
          </cell>
          <cell r="G367">
            <v>1</v>
          </cell>
        </row>
        <row r="368">
          <cell r="A368" t="str">
            <v>6087R#</v>
          </cell>
          <cell r="C368">
            <v>210</v>
          </cell>
          <cell r="G368">
            <v>1</v>
          </cell>
        </row>
        <row r="369">
          <cell r="A369" t="str">
            <v>6088R#</v>
          </cell>
          <cell r="C369">
            <v>110</v>
          </cell>
          <cell r="G369">
            <v>2</v>
          </cell>
        </row>
        <row r="370">
          <cell r="A370" t="str">
            <v>6088R#</v>
          </cell>
          <cell r="C370">
            <v>210</v>
          </cell>
          <cell r="G370">
            <v>1</v>
          </cell>
        </row>
        <row r="371">
          <cell r="A371" t="str">
            <v>6142#</v>
          </cell>
          <cell r="C371">
            <v>100</v>
          </cell>
          <cell r="G371">
            <v>13</v>
          </cell>
        </row>
        <row r="372">
          <cell r="A372" t="str">
            <v>6142#</v>
          </cell>
          <cell r="C372">
            <v>200</v>
          </cell>
          <cell r="G372">
            <v>33</v>
          </cell>
        </row>
        <row r="373">
          <cell r="A373" t="str">
            <v>3165R</v>
          </cell>
          <cell r="C373">
            <v>160</v>
          </cell>
          <cell r="G373">
            <v>-8367.9500000000007</v>
          </cell>
        </row>
        <row r="374">
          <cell r="A374" t="str">
            <v>3165R</v>
          </cell>
          <cell r="C374">
            <v>162</v>
          </cell>
          <cell r="G374">
            <v>-9119.9699999999993</v>
          </cell>
        </row>
        <row r="375">
          <cell r="A375" t="str">
            <v>3165R</v>
          </cell>
          <cell r="C375">
            <v>260</v>
          </cell>
          <cell r="G375">
            <v>-19698.810000000001</v>
          </cell>
        </row>
        <row r="376">
          <cell r="A376" t="str">
            <v>3175R</v>
          </cell>
          <cell r="C376">
            <v>160</v>
          </cell>
          <cell r="G376">
            <v>-4320</v>
          </cell>
        </row>
        <row r="377">
          <cell r="A377" t="str">
            <v>3175R</v>
          </cell>
          <cell r="C377">
            <v>162</v>
          </cell>
          <cell r="G377">
            <v>0</v>
          </cell>
        </row>
        <row r="378">
          <cell r="A378" t="str">
            <v>3175R</v>
          </cell>
          <cell r="C378">
            <v>260</v>
          </cell>
          <cell r="G378">
            <v>-1481.42</v>
          </cell>
        </row>
        <row r="379">
          <cell r="A379" t="str">
            <v>3180R</v>
          </cell>
          <cell r="C379">
            <v>160</v>
          </cell>
          <cell r="G379">
            <v>-4156.5200000000004</v>
          </cell>
        </row>
        <row r="380">
          <cell r="A380" t="str">
            <v>3180R</v>
          </cell>
          <cell r="C380">
            <v>260</v>
          </cell>
          <cell r="G380">
            <v>-1060.8699999999999</v>
          </cell>
        </row>
        <row r="381">
          <cell r="A381">
            <v>3190</v>
          </cell>
          <cell r="C381">
            <v>160</v>
          </cell>
          <cell r="G381">
            <v>361.1</v>
          </cell>
        </row>
        <row r="382">
          <cell r="A382">
            <v>3190</v>
          </cell>
          <cell r="C382">
            <v>162</v>
          </cell>
          <cell r="G382">
            <v>-9055.67</v>
          </cell>
        </row>
        <row r="383">
          <cell r="A383">
            <v>3190</v>
          </cell>
          <cell r="C383">
            <v>260</v>
          </cell>
          <cell r="G383">
            <v>-4048.91</v>
          </cell>
        </row>
        <row r="384">
          <cell r="A384">
            <v>3195</v>
          </cell>
          <cell r="C384">
            <v>160</v>
          </cell>
          <cell r="G384">
            <v>0</v>
          </cell>
        </row>
        <row r="385">
          <cell r="A385">
            <v>3195</v>
          </cell>
          <cell r="C385">
            <v>162</v>
          </cell>
          <cell r="G385">
            <v>0</v>
          </cell>
        </row>
        <row r="386">
          <cell r="A386">
            <v>3195</v>
          </cell>
          <cell r="C386">
            <v>260</v>
          </cell>
          <cell r="G386">
            <v>0</v>
          </cell>
        </row>
        <row r="387">
          <cell r="A387">
            <v>3260</v>
          </cell>
          <cell r="C387">
            <v>160</v>
          </cell>
          <cell r="G387">
            <v>-11803.57</v>
          </cell>
        </row>
        <row r="388">
          <cell r="A388">
            <v>3260</v>
          </cell>
          <cell r="C388">
            <v>162</v>
          </cell>
          <cell r="G388">
            <v>0</v>
          </cell>
        </row>
        <row r="389">
          <cell r="A389">
            <v>3260</v>
          </cell>
          <cell r="C389">
            <v>260</v>
          </cell>
          <cell r="G389">
            <v>-9804.7800000000007</v>
          </cell>
        </row>
        <row r="390">
          <cell r="A390">
            <v>3261</v>
          </cell>
          <cell r="C390">
            <v>160</v>
          </cell>
          <cell r="G390">
            <v>-6062.01</v>
          </cell>
        </row>
        <row r="391">
          <cell r="A391">
            <v>3270</v>
          </cell>
          <cell r="C391">
            <v>160</v>
          </cell>
          <cell r="G391">
            <v>-2970</v>
          </cell>
        </row>
        <row r="392">
          <cell r="A392">
            <v>3270</v>
          </cell>
          <cell r="C392">
            <v>162</v>
          </cell>
          <cell r="G392">
            <v>-540</v>
          </cell>
        </row>
        <row r="393">
          <cell r="A393">
            <v>3270</v>
          </cell>
          <cell r="C393">
            <v>260</v>
          </cell>
          <cell r="G393">
            <v>-1481.42</v>
          </cell>
        </row>
        <row r="394">
          <cell r="A394">
            <v>3272</v>
          </cell>
          <cell r="C394">
            <v>160</v>
          </cell>
          <cell r="G394">
            <v>-2970</v>
          </cell>
        </row>
        <row r="395">
          <cell r="A395">
            <v>3275</v>
          </cell>
          <cell r="C395">
            <v>160</v>
          </cell>
          <cell r="G395">
            <v>-4114.0600000000004</v>
          </cell>
        </row>
        <row r="396">
          <cell r="A396">
            <v>3275</v>
          </cell>
          <cell r="C396">
            <v>162</v>
          </cell>
          <cell r="G396">
            <v>-3956.48</v>
          </cell>
        </row>
        <row r="397">
          <cell r="A397">
            <v>3275</v>
          </cell>
          <cell r="C397">
            <v>170</v>
          </cell>
          <cell r="G397">
            <v>-507.21</v>
          </cell>
        </row>
        <row r="398">
          <cell r="A398">
            <v>3275</v>
          </cell>
          <cell r="C398">
            <v>260</v>
          </cell>
          <cell r="G398">
            <v>-187.72</v>
          </cell>
        </row>
        <row r="399">
          <cell r="A399">
            <v>3276</v>
          </cell>
          <cell r="C399">
            <v>160</v>
          </cell>
          <cell r="G399">
            <v>-473.8</v>
          </cell>
        </row>
        <row r="400">
          <cell r="A400">
            <v>3280</v>
          </cell>
          <cell r="C400">
            <v>160</v>
          </cell>
          <cell r="G400">
            <v>-1165</v>
          </cell>
        </row>
        <row r="401">
          <cell r="A401">
            <v>3290</v>
          </cell>
          <cell r="C401">
            <v>160</v>
          </cell>
          <cell r="G401">
            <v>-3907.64</v>
          </cell>
        </row>
        <row r="402">
          <cell r="A402">
            <v>3290</v>
          </cell>
          <cell r="C402">
            <v>162</v>
          </cell>
          <cell r="G402">
            <v>-4676.97</v>
          </cell>
        </row>
        <row r="403">
          <cell r="A403">
            <v>3290</v>
          </cell>
          <cell r="C403">
            <v>260</v>
          </cell>
          <cell r="G403">
            <v>-300.87</v>
          </cell>
        </row>
        <row r="404">
          <cell r="A404">
            <v>3291</v>
          </cell>
          <cell r="C404">
            <v>160</v>
          </cell>
          <cell r="G404">
            <v>-2214.75</v>
          </cell>
        </row>
        <row r="405">
          <cell r="A405">
            <v>3295</v>
          </cell>
          <cell r="C405">
            <v>160</v>
          </cell>
          <cell r="G405">
            <v>0</v>
          </cell>
        </row>
        <row r="406">
          <cell r="A406">
            <v>3295</v>
          </cell>
          <cell r="C406">
            <v>162</v>
          </cell>
          <cell r="G406">
            <v>0</v>
          </cell>
        </row>
        <row r="407">
          <cell r="A407">
            <v>3295</v>
          </cell>
          <cell r="C407">
            <v>260</v>
          </cell>
          <cell r="G407">
            <v>-572</v>
          </cell>
        </row>
        <row r="408">
          <cell r="A408">
            <v>3296</v>
          </cell>
          <cell r="C408">
            <v>160</v>
          </cell>
          <cell r="G408">
            <v>0</v>
          </cell>
        </row>
        <row r="409">
          <cell r="A409" t="str">
            <v>4180R</v>
          </cell>
          <cell r="C409">
            <v>160</v>
          </cell>
          <cell r="G409">
            <v>3780.84</v>
          </cell>
        </row>
        <row r="410">
          <cell r="A410" t="str">
            <v>4180R</v>
          </cell>
          <cell r="C410">
            <v>260</v>
          </cell>
          <cell r="G410">
            <v>964.44</v>
          </cell>
        </row>
        <row r="411">
          <cell r="A411">
            <v>3205</v>
          </cell>
          <cell r="C411">
            <v>121</v>
          </cell>
          <cell r="G411">
            <v>-180916.53</v>
          </cell>
        </row>
        <row r="412">
          <cell r="A412">
            <v>3205</v>
          </cell>
          <cell r="C412">
            <v>220</v>
          </cell>
          <cell r="G412">
            <v>-75782.61</v>
          </cell>
        </row>
        <row r="413">
          <cell r="A413">
            <v>3206</v>
          </cell>
          <cell r="C413">
            <v>121</v>
          </cell>
          <cell r="G413">
            <v>-368978.73</v>
          </cell>
        </row>
        <row r="414">
          <cell r="A414">
            <v>3206</v>
          </cell>
          <cell r="C414">
            <v>220</v>
          </cell>
          <cell r="G414">
            <v>-260469.55</v>
          </cell>
        </row>
        <row r="415">
          <cell r="A415">
            <v>3209</v>
          </cell>
          <cell r="C415">
            <v>120</v>
          </cell>
          <cell r="G415">
            <v>-1276687.72</v>
          </cell>
        </row>
        <row r="416">
          <cell r="A416">
            <v>3209</v>
          </cell>
          <cell r="C416">
            <v>122</v>
          </cell>
          <cell r="G416">
            <v>-696037.42</v>
          </cell>
        </row>
        <row r="417">
          <cell r="A417">
            <v>3209</v>
          </cell>
          <cell r="C417">
            <v>220</v>
          </cell>
          <cell r="G417">
            <v>-318462.62</v>
          </cell>
        </row>
        <row r="418">
          <cell r="A418">
            <v>3211</v>
          </cell>
          <cell r="C418">
            <v>120</v>
          </cell>
          <cell r="G418">
            <v>-51730.43</v>
          </cell>
        </row>
        <row r="419">
          <cell r="A419">
            <v>3211</v>
          </cell>
          <cell r="C419">
            <v>122</v>
          </cell>
          <cell r="G419">
            <v>0</v>
          </cell>
        </row>
        <row r="420">
          <cell r="A420">
            <v>3211</v>
          </cell>
          <cell r="C420">
            <v>220</v>
          </cell>
          <cell r="G420">
            <v>-25870.43</v>
          </cell>
        </row>
        <row r="421">
          <cell r="A421">
            <v>3230</v>
          </cell>
          <cell r="C421">
            <v>120</v>
          </cell>
          <cell r="G421">
            <v>-48043.49</v>
          </cell>
        </row>
        <row r="422">
          <cell r="A422">
            <v>3230</v>
          </cell>
          <cell r="C422">
            <v>122</v>
          </cell>
          <cell r="G422">
            <v>-23478.26</v>
          </cell>
        </row>
        <row r="423">
          <cell r="A423">
            <v>3230</v>
          </cell>
          <cell r="C423">
            <v>220</v>
          </cell>
          <cell r="G423">
            <v>-56521.74</v>
          </cell>
        </row>
        <row r="424">
          <cell r="A424">
            <v>3232</v>
          </cell>
          <cell r="C424">
            <v>120</v>
          </cell>
          <cell r="G424">
            <v>0</v>
          </cell>
        </row>
        <row r="425">
          <cell r="A425">
            <v>3232</v>
          </cell>
          <cell r="C425">
            <v>220</v>
          </cell>
          <cell r="G425">
            <v>0</v>
          </cell>
        </row>
        <row r="426">
          <cell r="A426" t="str">
            <v>6205#</v>
          </cell>
          <cell r="C426">
            <v>121</v>
          </cell>
          <cell r="G426">
            <v>4</v>
          </cell>
        </row>
        <row r="427">
          <cell r="A427" t="str">
            <v>6205#</v>
          </cell>
          <cell r="C427">
            <v>220</v>
          </cell>
          <cell r="G427">
            <v>3</v>
          </cell>
        </row>
        <row r="428">
          <cell r="A428" t="str">
            <v>6206#</v>
          </cell>
          <cell r="C428">
            <v>121</v>
          </cell>
          <cell r="G428">
            <v>12</v>
          </cell>
        </row>
        <row r="429">
          <cell r="A429" t="str">
            <v>6206#</v>
          </cell>
          <cell r="C429">
            <v>220</v>
          </cell>
          <cell r="G429">
            <v>10</v>
          </cell>
        </row>
        <row r="430">
          <cell r="A430" t="str">
            <v>6209#</v>
          </cell>
          <cell r="C430">
            <v>120</v>
          </cell>
          <cell r="G430">
            <v>42</v>
          </cell>
        </row>
        <row r="431">
          <cell r="A431" t="str">
            <v>6209#</v>
          </cell>
          <cell r="C431">
            <v>122</v>
          </cell>
          <cell r="G431">
            <v>13</v>
          </cell>
        </row>
        <row r="432">
          <cell r="A432" t="str">
            <v>6209#</v>
          </cell>
          <cell r="C432">
            <v>220</v>
          </cell>
          <cell r="G432">
            <v>12</v>
          </cell>
        </row>
        <row r="433">
          <cell r="A433" t="str">
            <v>6211#</v>
          </cell>
          <cell r="C433">
            <v>120</v>
          </cell>
          <cell r="G433">
            <v>1</v>
          </cell>
        </row>
        <row r="434">
          <cell r="A434" t="str">
            <v>6211#</v>
          </cell>
          <cell r="C434">
            <v>122</v>
          </cell>
          <cell r="G434">
            <v>0</v>
          </cell>
        </row>
        <row r="435">
          <cell r="A435" t="str">
            <v>6211#</v>
          </cell>
          <cell r="C435">
            <v>220</v>
          </cell>
          <cell r="G435">
            <v>1</v>
          </cell>
        </row>
        <row r="436">
          <cell r="A436" t="str">
            <v>6230#</v>
          </cell>
          <cell r="C436">
            <v>120</v>
          </cell>
          <cell r="G436">
            <v>10</v>
          </cell>
        </row>
        <row r="437">
          <cell r="A437" t="str">
            <v>6230#</v>
          </cell>
          <cell r="C437">
            <v>122</v>
          </cell>
          <cell r="G437">
            <v>1</v>
          </cell>
        </row>
        <row r="438">
          <cell r="A438" t="str">
            <v>6230#</v>
          </cell>
          <cell r="C438">
            <v>220</v>
          </cell>
          <cell r="G438">
            <v>7</v>
          </cell>
        </row>
        <row r="439">
          <cell r="A439" t="str">
            <v>6232#</v>
          </cell>
          <cell r="C439">
            <v>120</v>
          </cell>
          <cell r="G439">
            <v>0</v>
          </cell>
        </row>
        <row r="440">
          <cell r="A440" t="str">
            <v>6232#</v>
          </cell>
          <cell r="C440">
            <v>220</v>
          </cell>
          <cell r="G440">
            <v>0</v>
          </cell>
        </row>
        <row r="441">
          <cell r="A441">
            <v>3300</v>
          </cell>
          <cell r="C441">
            <v>140</v>
          </cell>
          <cell r="G441">
            <v>-140209.22</v>
          </cell>
        </row>
        <row r="442">
          <cell r="A442">
            <v>3300</v>
          </cell>
          <cell r="C442">
            <v>142</v>
          </cell>
          <cell r="G442">
            <v>-33789.46</v>
          </cell>
        </row>
        <row r="443">
          <cell r="A443">
            <v>3300</v>
          </cell>
          <cell r="C443">
            <v>147</v>
          </cell>
          <cell r="G443">
            <v>0</v>
          </cell>
        </row>
        <row r="444">
          <cell r="A444">
            <v>3300</v>
          </cell>
          <cell r="C444">
            <v>150</v>
          </cell>
          <cell r="G444">
            <v>-18184.650000000001</v>
          </cell>
        </row>
        <row r="445">
          <cell r="A445">
            <v>3300</v>
          </cell>
          <cell r="C445">
            <v>170</v>
          </cell>
          <cell r="G445">
            <v>-512.9</v>
          </cell>
        </row>
        <row r="446">
          <cell r="A446">
            <v>3300</v>
          </cell>
          <cell r="C446">
            <v>240</v>
          </cell>
          <cell r="G446">
            <v>-85377.89</v>
          </cell>
        </row>
        <row r="447">
          <cell r="A447">
            <v>3300</v>
          </cell>
          <cell r="C447">
            <v>340</v>
          </cell>
          <cell r="G447">
            <v>-68796.539999999994</v>
          </cell>
        </row>
        <row r="448">
          <cell r="A448">
            <v>3300</v>
          </cell>
          <cell r="C448">
            <v>440</v>
          </cell>
          <cell r="G448">
            <v>-39829.69</v>
          </cell>
        </row>
        <row r="449">
          <cell r="A449" t="str">
            <v>3300#</v>
          </cell>
          <cell r="C449">
            <v>140</v>
          </cell>
          <cell r="G449">
            <v>523</v>
          </cell>
        </row>
        <row r="450">
          <cell r="A450" t="str">
            <v>3300#</v>
          </cell>
          <cell r="C450">
            <v>142</v>
          </cell>
          <cell r="G450">
            <v>104</v>
          </cell>
        </row>
        <row r="451">
          <cell r="A451" t="str">
            <v>3300#</v>
          </cell>
          <cell r="C451">
            <v>147</v>
          </cell>
          <cell r="G451">
            <v>2</v>
          </cell>
        </row>
        <row r="452">
          <cell r="A452" t="str">
            <v>3300#</v>
          </cell>
          <cell r="C452">
            <v>150</v>
          </cell>
          <cell r="G452">
            <v>37</v>
          </cell>
        </row>
        <row r="453">
          <cell r="A453" t="str">
            <v>3300#</v>
          </cell>
          <cell r="C453">
            <v>170</v>
          </cell>
          <cell r="G453">
            <v>1</v>
          </cell>
        </row>
        <row r="454">
          <cell r="A454" t="str">
            <v>3300#</v>
          </cell>
          <cell r="C454">
            <v>240</v>
          </cell>
          <cell r="G454">
            <v>370</v>
          </cell>
        </row>
        <row r="455">
          <cell r="A455" t="str">
            <v>3300#</v>
          </cell>
          <cell r="C455">
            <v>340</v>
          </cell>
          <cell r="G455">
            <v>326</v>
          </cell>
        </row>
        <row r="456">
          <cell r="A456" t="str">
            <v>3300#</v>
          </cell>
          <cell r="C456">
            <v>440</v>
          </cell>
          <cell r="G456">
            <v>157</v>
          </cell>
        </row>
        <row r="457">
          <cell r="A457">
            <v>3301</v>
          </cell>
          <cell r="C457">
            <v>140</v>
          </cell>
          <cell r="G457">
            <v>-10406.540000000001</v>
          </cell>
        </row>
        <row r="458">
          <cell r="A458">
            <v>3301</v>
          </cell>
          <cell r="C458">
            <v>142</v>
          </cell>
          <cell r="G458">
            <v>-18966.07</v>
          </cell>
        </row>
        <row r="459">
          <cell r="A459">
            <v>3301</v>
          </cell>
          <cell r="C459">
            <v>147</v>
          </cell>
          <cell r="G459">
            <v>0</v>
          </cell>
        </row>
        <row r="460">
          <cell r="A460">
            <v>3301</v>
          </cell>
          <cell r="C460">
            <v>240</v>
          </cell>
          <cell r="G460">
            <v>-11318.53</v>
          </cell>
        </row>
        <row r="461">
          <cell r="A461">
            <v>3301</v>
          </cell>
          <cell r="C461">
            <v>340</v>
          </cell>
          <cell r="G461">
            <v>-4778.68</v>
          </cell>
        </row>
        <row r="462">
          <cell r="A462">
            <v>3301</v>
          </cell>
          <cell r="C462">
            <v>440</v>
          </cell>
          <cell r="G462">
            <v>-2439.87</v>
          </cell>
        </row>
        <row r="463">
          <cell r="A463" t="str">
            <v>3301#</v>
          </cell>
          <cell r="C463">
            <v>140</v>
          </cell>
          <cell r="G463">
            <v>87</v>
          </cell>
        </row>
        <row r="464">
          <cell r="A464" t="str">
            <v>3301#</v>
          </cell>
          <cell r="C464">
            <v>142</v>
          </cell>
          <cell r="G464">
            <v>82</v>
          </cell>
        </row>
        <row r="465">
          <cell r="A465" t="str">
            <v>3301#</v>
          </cell>
          <cell r="C465">
            <v>147</v>
          </cell>
          <cell r="G465">
            <v>0</v>
          </cell>
        </row>
        <row r="466">
          <cell r="A466" t="str">
            <v>3301#</v>
          </cell>
          <cell r="C466">
            <v>240</v>
          </cell>
          <cell r="G466">
            <v>57</v>
          </cell>
        </row>
        <row r="467">
          <cell r="A467" t="str">
            <v>3301#</v>
          </cell>
          <cell r="C467">
            <v>340</v>
          </cell>
          <cell r="G467">
            <v>52</v>
          </cell>
        </row>
        <row r="468">
          <cell r="A468" t="str">
            <v>3301#</v>
          </cell>
          <cell r="C468">
            <v>440</v>
          </cell>
          <cell r="G468">
            <v>23</v>
          </cell>
        </row>
        <row r="469">
          <cell r="A469">
            <v>3302</v>
          </cell>
          <cell r="C469">
            <v>140</v>
          </cell>
          <cell r="G469">
            <v>-5391.88</v>
          </cell>
        </row>
        <row r="470">
          <cell r="A470">
            <v>3302</v>
          </cell>
          <cell r="C470">
            <v>142</v>
          </cell>
          <cell r="G470">
            <v>-53.75</v>
          </cell>
        </row>
        <row r="471">
          <cell r="A471">
            <v>3302</v>
          </cell>
          <cell r="C471">
            <v>147</v>
          </cell>
          <cell r="G471">
            <v>0</v>
          </cell>
        </row>
        <row r="472">
          <cell r="A472">
            <v>3302</v>
          </cell>
          <cell r="C472">
            <v>240</v>
          </cell>
          <cell r="G472">
            <v>-626.08000000000004</v>
          </cell>
        </row>
        <row r="473">
          <cell r="A473">
            <v>3302</v>
          </cell>
          <cell r="C473">
            <v>340</v>
          </cell>
          <cell r="G473">
            <v>-1548.74</v>
          </cell>
        </row>
        <row r="474">
          <cell r="A474">
            <v>3302</v>
          </cell>
          <cell r="C474">
            <v>440</v>
          </cell>
          <cell r="G474">
            <v>-774.07</v>
          </cell>
        </row>
        <row r="475">
          <cell r="A475" t="str">
            <v>3302#</v>
          </cell>
          <cell r="C475">
            <v>140</v>
          </cell>
          <cell r="G475">
            <v>95</v>
          </cell>
        </row>
        <row r="476">
          <cell r="A476" t="str">
            <v>3302#</v>
          </cell>
          <cell r="C476">
            <v>142</v>
          </cell>
          <cell r="G476">
            <v>1</v>
          </cell>
        </row>
        <row r="477">
          <cell r="A477" t="str">
            <v>3302#</v>
          </cell>
          <cell r="C477">
            <v>147</v>
          </cell>
          <cell r="G477">
            <v>0</v>
          </cell>
        </row>
        <row r="478">
          <cell r="A478" t="str">
            <v>3302#</v>
          </cell>
          <cell r="C478">
            <v>240</v>
          </cell>
          <cell r="G478">
            <v>11</v>
          </cell>
        </row>
        <row r="479">
          <cell r="A479" t="str">
            <v>3302#</v>
          </cell>
          <cell r="C479">
            <v>340</v>
          </cell>
          <cell r="G479">
            <v>27</v>
          </cell>
        </row>
        <row r="480">
          <cell r="A480" t="str">
            <v>3302#</v>
          </cell>
          <cell r="C480">
            <v>440</v>
          </cell>
          <cell r="G480">
            <v>13</v>
          </cell>
        </row>
        <row r="481">
          <cell r="A481">
            <v>3304</v>
          </cell>
          <cell r="C481">
            <v>140</v>
          </cell>
          <cell r="G481">
            <v>752.58</v>
          </cell>
        </row>
        <row r="482">
          <cell r="A482">
            <v>3304</v>
          </cell>
          <cell r="C482">
            <v>147</v>
          </cell>
          <cell r="G482">
            <v>0</v>
          </cell>
        </row>
        <row r="483">
          <cell r="A483">
            <v>3304</v>
          </cell>
          <cell r="C483">
            <v>240</v>
          </cell>
          <cell r="G483">
            <v>-1058.98</v>
          </cell>
        </row>
        <row r="484">
          <cell r="A484">
            <v>3304</v>
          </cell>
          <cell r="C484">
            <v>340</v>
          </cell>
          <cell r="G484">
            <v>-800.31</v>
          </cell>
        </row>
        <row r="485">
          <cell r="A485">
            <v>3304</v>
          </cell>
          <cell r="C485">
            <v>440</v>
          </cell>
          <cell r="G485">
            <v>-239.74</v>
          </cell>
        </row>
        <row r="486">
          <cell r="A486" t="str">
            <v>3304#</v>
          </cell>
          <cell r="C486">
            <v>140</v>
          </cell>
          <cell r="G486">
            <v>-5</v>
          </cell>
        </row>
        <row r="487">
          <cell r="A487" t="str">
            <v>3304#</v>
          </cell>
          <cell r="C487">
            <v>147</v>
          </cell>
          <cell r="G487">
            <v>0</v>
          </cell>
        </row>
        <row r="488">
          <cell r="A488" t="str">
            <v>3304#</v>
          </cell>
          <cell r="C488">
            <v>240</v>
          </cell>
          <cell r="G488">
            <v>17</v>
          </cell>
        </row>
        <row r="489">
          <cell r="A489" t="str">
            <v>3304#</v>
          </cell>
          <cell r="C489">
            <v>340</v>
          </cell>
          <cell r="G489">
            <v>12</v>
          </cell>
        </row>
        <row r="490">
          <cell r="A490" t="str">
            <v>3304#</v>
          </cell>
          <cell r="C490">
            <v>440</v>
          </cell>
          <cell r="G490">
            <v>-2</v>
          </cell>
        </row>
        <row r="491">
          <cell r="A491" t="str">
            <v>3305#</v>
          </cell>
          <cell r="C491">
            <v>140</v>
          </cell>
          <cell r="G491">
            <v>-8</v>
          </cell>
        </row>
        <row r="492">
          <cell r="A492" t="str">
            <v>3305#</v>
          </cell>
          <cell r="C492">
            <v>240</v>
          </cell>
          <cell r="G492">
            <v>-26</v>
          </cell>
        </row>
        <row r="493">
          <cell r="A493" t="str">
            <v>3305#</v>
          </cell>
          <cell r="C493">
            <v>340</v>
          </cell>
          <cell r="G493">
            <v>-3</v>
          </cell>
        </row>
        <row r="494">
          <cell r="A494" t="str">
            <v>3305#</v>
          </cell>
          <cell r="C494">
            <v>440</v>
          </cell>
          <cell r="G494">
            <v>-4</v>
          </cell>
        </row>
        <row r="495">
          <cell r="A495">
            <v>3312</v>
          </cell>
          <cell r="C495">
            <v>140</v>
          </cell>
          <cell r="G495">
            <v>-1525.8</v>
          </cell>
        </row>
        <row r="496">
          <cell r="A496">
            <v>3312</v>
          </cell>
          <cell r="C496">
            <v>142</v>
          </cell>
          <cell r="G496">
            <v>-537.16999999999996</v>
          </cell>
        </row>
        <row r="497">
          <cell r="A497">
            <v>3312</v>
          </cell>
          <cell r="C497">
            <v>147</v>
          </cell>
          <cell r="G497">
            <v>0</v>
          </cell>
        </row>
        <row r="498">
          <cell r="A498">
            <v>3312</v>
          </cell>
          <cell r="C498">
            <v>240</v>
          </cell>
          <cell r="G498">
            <v>-2213.96</v>
          </cell>
        </row>
        <row r="499">
          <cell r="A499">
            <v>3312</v>
          </cell>
          <cell r="C499">
            <v>340</v>
          </cell>
          <cell r="G499">
            <v>-1057.3900000000001</v>
          </cell>
        </row>
        <row r="500">
          <cell r="A500">
            <v>3312</v>
          </cell>
          <cell r="C500">
            <v>440</v>
          </cell>
          <cell r="G500">
            <v>-2568.88</v>
          </cell>
        </row>
        <row r="501">
          <cell r="A501" t="str">
            <v>3312#</v>
          </cell>
          <cell r="C501">
            <v>140</v>
          </cell>
          <cell r="G501">
            <v>13</v>
          </cell>
        </row>
        <row r="502">
          <cell r="A502" t="str">
            <v>3312#</v>
          </cell>
          <cell r="C502">
            <v>142</v>
          </cell>
          <cell r="G502">
            <v>4</v>
          </cell>
        </row>
        <row r="503">
          <cell r="A503" t="str">
            <v>3312#</v>
          </cell>
          <cell r="C503">
            <v>147</v>
          </cell>
          <cell r="G503">
            <v>0</v>
          </cell>
        </row>
        <row r="504">
          <cell r="A504" t="str">
            <v>3312#</v>
          </cell>
          <cell r="C504">
            <v>340</v>
          </cell>
          <cell r="G504">
            <v>9</v>
          </cell>
        </row>
        <row r="505">
          <cell r="A505" t="str">
            <v>3312#</v>
          </cell>
          <cell r="C505">
            <v>440</v>
          </cell>
          <cell r="G505">
            <v>16</v>
          </cell>
        </row>
        <row r="506">
          <cell r="A506">
            <v>3320</v>
          </cell>
          <cell r="C506">
            <v>140</v>
          </cell>
          <cell r="G506">
            <v>-12357.97</v>
          </cell>
        </row>
        <row r="507">
          <cell r="A507">
            <v>3320</v>
          </cell>
          <cell r="C507">
            <v>142</v>
          </cell>
          <cell r="G507">
            <v>-8053.6</v>
          </cell>
        </row>
        <row r="508">
          <cell r="A508">
            <v>3320</v>
          </cell>
          <cell r="C508">
            <v>147</v>
          </cell>
          <cell r="G508">
            <v>0</v>
          </cell>
        </row>
        <row r="509">
          <cell r="A509">
            <v>3320</v>
          </cell>
          <cell r="C509">
            <v>240</v>
          </cell>
          <cell r="G509">
            <v>-7726.46</v>
          </cell>
        </row>
        <row r="510">
          <cell r="A510">
            <v>3320</v>
          </cell>
          <cell r="C510">
            <v>340</v>
          </cell>
          <cell r="G510">
            <v>-2073.52</v>
          </cell>
        </row>
        <row r="511">
          <cell r="A511">
            <v>3320</v>
          </cell>
          <cell r="C511">
            <v>440</v>
          </cell>
          <cell r="G511">
            <v>-2397.4699999999998</v>
          </cell>
        </row>
        <row r="512">
          <cell r="A512" t="str">
            <v>3320#</v>
          </cell>
          <cell r="C512">
            <v>140</v>
          </cell>
          <cell r="G512">
            <v>82</v>
          </cell>
        </row>
        <row r="513">
          <cell r="A513" t="str">
            <v>3320#</v>
          </cell>
          <cell r="C513">
            <v>142</v>
          </cell>
          <cell r="G513">
            <v>48</v>
          </cell>
        </row>
        <row r="514">
          <cell r="A514" t="str">
            <v>3320#</v>
          </cell>
          <cell r="C514">
            <v>147</v>
          </cell>
          <cell r="G514">
            <v>0</v>
          </cell>
        </row>
        <row r="515">
          <cell r="A515" t="str">
            <v>3320#</v>
          </cell>
          <cell r="C515">
            <v>240</v>
          </cell>
          <cell r="G515">
            <v>55</v>
          </cell>
        </row>
        <row r="516">
          <cell r="A516" t="str">
            <v>3320#</v>
          </cell>
          <cell r="C516">
            <v>340</v>
          </cell>
          <cell r="G516">
            <v>19</v>
          </cell>
        </row>
        <row r="517">
          <cell r="A517" t="str">
            <v>3320#</v>
          </cell>
          <cell r="C517">
            <v>440</v>
          </cell>
          <cell r="G517">
            <v>22</v>
          </cell>
        </row>
        <row r="518">
          <cell r="A518">
            <v>3340</v>
          </cell>
          <cell r="C518">
            <v>140</v>
          </cell>
          <cell r="G518">
            <v>-31373.13</v>
          </cell>
        </row>
        <row r="519">
          <cell r="A519">
            <v>3340</v>
          </cell>
          <cell r="C519">
            <v>142</v>
          </cell>
          <cell r="G519">
            <v>-25957.25</v>
          </cell>
        </row>
        <row r="520">
          <cell r="A520">
            <v>3340</v>
          </cell>
          <cell r="C520">
            <v>147</v>
          </cell>
          <cell r="G520">
            <v>0</v>
          </cell>
        </row>
        <row r="521">
          <cell r="A521">
            <v>3340</v>
          </cell>
          <cell r="C521">
            <v>150</v>
          </cell>
          <cell r="G521">
            <v>-18152</v>
          </cell>
        </row>
        <row r="522">
          <cell r="A522">
            <v>3340</v>
          </cell>
          <cell r="C522">
            <v>240</v>
          </cell>
          <cell r="G522">
            <v>-12411.66</v>
          </cell>
        </row>
        <row r="523">
          <cell r="A523">
            <v>3340</v>
          </cell>
          <cell r="C523">
            <v>340</v>
          </cell>
          <cell r="G523">
            <v>-4587.62</v>
          </cell>
        </row>
        <row r="524">
          <cell r="A524">
            <v>3340</v>
          </cell>
          <cell r="C524">
            <v>440</v>
          </cell>
          <cell r="G524">
            <v>-58985.1</v>
          </cell>
        </row>
        <row r="525">
          <cell r="A525" t="str">
            <v>3340#</v>
          </cell>
          <cell r="C525">
            <v>140</v>
          </cell>
          <cell r="G525">
            <v>169</v>
          </cell>
        </row>
        <row r="526">
          <cell r="A526" t="str">
            <v>3340#</v>
          </cell>
          <cell r="C526">
            <v>142</v>
          </cell>
          <cell r="G526">
            <v>98</v>
          </cell>
        </row>
        <row r="527">
          <cell r="A527" t="str">
            <v>3340#</v>
          </cell>
          <cell r="C527">
            <v>147</v>
          </cell>
          <cell r="G527">
            <v>0</v>
          </cell>
        </row>
        <row r="528">
          <cell r="A528" t="str">
            <v>3340#</v>
          </cell>
          <cell r="C528">
            <v>150</v>
          </cell>
          <cell r="G528">
            <v>18</v>
          </cell>
        </row>
        <row r="529">
          <cell r="A529" t="str">
            <v>3340#</v>
          </cell>
          <cell r="C529">
            <v>240</v>
          </cell>
          <cell r="G529">
            <v>117</v>
          </cell>
        </row>
        <row r="530">
          <cell r="A530" t="str">
            <v>3340#</v>
          </cell>
          <cell r="C530">
            <v>340</v>
          </cell>
          <cell r="G530">
            <v>40</v>
          </cell>
        </row>
        <row r="531">
          <cell r="A531" t="str">
            <v>3340#</v>
          </cell>
          <cell r="C531">
            <v>440</v>
          </cell>
          <cell r="G531">
            <v>291</v>
          </cell>
        </row>
        <row r="532">
          <cell r="A532">
            <v>3390</v>
          </cell>
          <cell r="C532">
            <v>140</v>
          </cell>
          <cell r="G532">
            <v>-35461.300000000003</v>
          </cell>
        </row>
        <row r="533">
          <cell r="A533">
            <v>3390</v>
          </cell>
          <cell r="C533">
            <v>142</v>
          </cell>
          <cell r="G533">
            <v>-15039.97</v>
          </cell>
        </row>
        <row r="534">
          <cell r="A534">
            <v>3390</v>
          </cell>
          <cell r="C534">
            <v>147</v>
          </cell>
          <cell r="G534">
            <v>0</v>
          </cell>
        </row>
        <row r="535">
          <cell r="A535">
            <v>3390</v>
          </cell>
          <cell r="C535">
            <v>240</v>
          </cell>
          <cell r="G535">
            <v>-7958.25</v>
          </cell>
        </row>
        <row r="536">
          <cell r="A536">
            <v>3390</v>
          </cell>
          <cell r="C536">
            <v>340</v>
          </cell>
          <cell r="G536">
            <v>-14381.55</v>
          </cell>
        </row>
        <row r="537">
          <cell r="A537">
            <v>3390</v>
          </cell>
          <cell r="C537">
            <v>440</v>
          </cell>
          <cell r="G537">
            <v>-10041.85</v>
          </cell>
        </row>
        <row r="538">
          <cell r="A538" t="str">
            <v>3390#</v>
          </cell>
          <cell r="C538">
            <v>140</v>
          </cell>
          <cell r="G538">
            <v>102</v>
          </cell>
        </row>
        <row r="539">
          <cell r="A539" t="str">
            <v>3390#</v>
          </cell>
          <cell r="C539">
            <v>142</v>
          </cell>
          <cell r="G539">
            <v>22</v>
          </cell>
        </row>
        <row r="540">
          <cell r="A540" t="str">
            <v>3390#</v>
          </cell>
          <cell r="C540">
            <v>147</v>
          </cell>
          <cell r="G540">
            <v>1</v>
          </cell>
        </row>
        <row r="541">
          <cell r="A541" t="str">
            <v>3390#</v>
          </cell>
          <cell r="C541">
            <v>240</v>
          </cell>
          <cell r="G541">
            <v>42</v>
          </cell>
        </row>
        <row r="542">
          <cell r="A542" t="str">
            <v>3390#</v>
          </cell>
          <cell r="C542">
            <v>340</v>
          </cell>
          <cell r="G542">
            <v>61</v>
          </cell>
        </row>
        <row r="543">
          <cell r="A543" t="str">
            <v>3390#</v>
          </cell>
          <cell r="C543">
            <v>440</v>
          </cell>
          <cell r="G543">
            <v>20</v>
          </cell>
        </row>
        <row r="544">
          <cell r="A544">
            <v>3400</v>
          </cell>
          <cell r="C544">
            <v>140</v>
          </cell>
          <cell r="G544">
            <v>-58851.59</v>
          </cell>
        </row>
        <row r="545">
          <cell r="A545">
            <v>3400</v>
          </cell>
          <cell r="C545">
            <v>142</v>
          </cell>
          <cell r="G545">
            <v>-19508.349999999999</v>
          </cell>
        </row>
        <row r="546">
          <cell r="A546">
            <v>3400</v>
          </cell>
          <cell r="C546">
            <v>147</v>
          </cell>
          <cell r="G546">
            <v>0</v>
          </cell>
        </row>
        <row r="547">
          <cell r="A547">
            <v>3400</v>
          </cell>
          <cell r="C547">
            <v>240</v>
          </cell>
          <cell r="G547">
            <v>-39900.75</v>
          </cell>
        </row>
        <row r="548">
          <cell r="A548">
            <v>3400</v>
          </cell>
          <cell r="C548">
            <v>340</v>
          </cell>
          <cell r="G548">
            <v>-30659.919999999998</v>
          </cell>
        </row>
        <row r="549">
          <cell r="A549">
            <v>3400</v>
          </cell>
          <cell r="C549">
            <v>440</v>
          </cell>
          <cell r="G549">
            <v>-15474.31</v>
          </cell>
        </row>
        <row r="550">
          <cell r="A550" t="str">
            <v>3400#</v>
          </cell>
          <cell r="C550">
            <v>140</v>
          </cell>
          <cell r="G550">
            <v>481</v>
          </cell>
        </row>
        <row r="551">
          <cell r="A551" t="str">
            <v>3400#</v>
          </cell>
          <cell r="C551">
            <v>142</v>
          </cell>
          <cell r="G551">
            <v>145</v>
          </cell>
        </row>
        <row r="552">
          <cell r="A552" t="str">
            <v>3400#</v>
          </cell>
          <cell r="C552">
            <v>147</v>
          </cell>
          <cell r="G552">
            <v>0</v>
          </cell>
        </row>
        <row r="553">
          <cell r="A553" t="str">
            <v>3400#</v>
          </cell>
          <cell r="C553">
            <v>240</v>
          </cell>
          <cell r="G553">
            <v>281</v>
          </cell>
        </row>
        <row r="554">
          <cell r="A554" t="str">
            <v>3400#</v>
          </cell>
          <cell r="C554">
            <v>340</v>
          </cell>
          <cell r="G554">
            <v>250</v>
          </cell>
        </row>
        <row r="555">
          <cell r="A555" t="str">
            <v>3400#</v>
          </cell>
          <cell r="C555">
            <v>440</v>
          </cell>
          <cell r="G555">
            <v>124</v>
          </cell>
        </row>
        <row r="556">
          <cell r="A556">
            <v>3410</v>
          </cell>
          <cell r="C556">
            <v>140</v>
          </cell>
          <cell r="G556">
            <v>-2325.0100000000002</v>
          </cell>
        </row>
        <row r="557">
          <cell r="A557">
            <v>3410</v>
          </cell>
          <cell r="C557">
            <v>142</v>
          </cell>
          <cell r="G557">
            <v>-22.55</v>
          </cell>
        </row>
        <row r="558">
          <cell r="A558">
            <v>3410</v>
          </cell>
          <cell r="C558">
            <v>147</v>
          </cell>
          <cell r="G558">
            <v>0</v>
          </cell>
        </row>
        <row r="559">
          <cell r="A559">
            <v>3410</v>
          </cell>
          <cell r="C559">
            <v>440</v>
          </cell>
          <cell r="G559">
            <v>-949.03</v>
          </cell>
        </row>
        <row r="560">
          <cell r="A560" t="str">
            <v>3410#</v>
          </cell>
          <cell r="C560">
            <v>140</v>
          </cell>
          <cell r="G560">
            <v>162</v>
          </cell>
        </row>
        <row r="561">
          <cell r="A561" t="str">
            <v>3410#</v>
          </cell>
          <cell r="C561">
            <v>142</v>
          </cell>
          <cell r="G561">
            <v>1</v>
          </cell>
        </row>
        <row r="562">
          <cell r="A562" t="str">
            <v>3410#</v>
          </cell>
          <cell r="C562">
            <v>147</v>
          </cell>
          <cell r="G562">
            <v>1</v>
          </cell>
        </row>
        <row r="563">
          <cell r="A563" t="str">
            <v>3410#</v>
          </cell>
          <cell r="C563">
            <v>440</v>
          </cell>
          <cell r="G563">
            <v>104</v>
          </cell>
        </row>
        <row r="564">
          <cell r="A564">
            <v>3430</v>
          </cell>
          <cell r="C564">
            <v>140</v>
          </cell>
          <cell r="G564">
            <v>-56.45</v>
          </cell>
        </row>
        <row r="565">
          <cell r="A565">
            <v>3430</v>
          </cell>
          <cell r="C565">
            <v>142</v>
          </cell>
          <cell r="G565">
            <v>-2228.38</v>
          </cell>
        </row>
        <row r="566">
          <cell r="A566">
            <v>3430</v>
          </cell>
          <cell r="C566">
            <v>147</v>
          </cell>
          <cell r="G566">
            <v>0</v>
          </cell>
        </row>
        <row r="567">
          <cell r="A567">
            <v>3430</v>
          </cell>
          <cell r="C567">
            <v>240</v>
          </cell>
          <cell r="G567">
            <v>-2719.1</v>
          </cell>
        </row>
        <row r="568">
          <cell r="A568">
            <v>3430</v>
          </cell>
          <cell r="C568">
            <v>340</v>
          </cell>
          <cell r="G568">
            <v>-508.09</v>
          </cell>
        </row>
        <row r="569">
          <cell r="A569">
            <v>3430</v>
          </cell>
          <cell r="C569">
            <v>440</v>
          </cell>
          <cell r="G569">
            <v>-758.43</v>
          </cell>
        </row>
        <row r="570">
          <cell r="A570" t="str">
            <v>3430#</v>
          </cell>
          <cell r="C570">
            <v>140</v>
          </cell>
          <cell r="G570">
            <v>23</v>
          </cell>
        </row>
        <row r="571">
          <cell r="A571" t="str">
            <v>3430#</v>
          </cell>
          <cell r="C571">
            <v>142</v>
          </cell>
          <cell r="G571">
            <v>119</v>
          </cell>
        </row>
        <row r="572">
          <cell r="A572" t="str">
            <v>3430#</v>
          </cell>
          <cell r="C572">
            <v>147</v>
          </cell>
          <cell r="G572">
            <v>0</v>
          </cell>
        </row>
        <row r="573">
          <cell r="A573" t="str">
            <v>3430#</v>
          </cell>
          <cell r="C573">
            <v>240</v>
          </cell>
          <cell r="G573">
            <v>65</v>
          </cell>
        </row>
        <row r="574">
          <cell r="A574" t="str">
            <v>3430#</v>
          </cell>
          <cell r="C574">
            <v>340</v>
          </cell>
          <cell r="G574">
            <v>12</v>
          </cell>
        </row>
        <row r="575">
          <cell r="A575" t="str">
            <v>3430#</v>
          </cell>
          <cell r="C575">
            <v>440</v>
          </cell>
          <cell r="G575">
            <v>102</v>
          </cell>
        </row>
        <row r="576">
          <cell r="A576">
            <v>3160</v>
          </cell>
          <cell r="C576">
            <v>130</v>
          </cell>
          <cell r="G576">
            <v>0</v>
          </cell>
        </row>
        <row r="577">
          <cell r="A577">
            <v>3160</v>
          </cell>
          <cell r="C577">
            <v>230</v>
          </cell>
          <cell r="G577">
            <v>0</v>
          </cell>
        </row>
        <row r="578">
          <cell r="A578">
            <v>3160</v>
          </cell>
          <cell r="C578">
            <v>330</v>
          </cell>
          <cell r="G578">
            <v>0</v>
          </cell>
        </row>
        <row r="579">
          <cell r="A579">
            <v>3465</v>
          </cell>
          <cell r="C579">
            <v>130</v>
          </cell>
          <cell r="G579">
            <v>-98685.74</v>
          </cell>
        </row>
        <row r="580">
          <cell r="A580">
            <v>3465</v>
          </cell>
          <cell r="C580">
            <v>230</v>
          </cell>
          <cell r="G580">
            <v>-110139.44</v>
          </cell>
        </row>
        <row r="581">
          <cell r="A581">
            <v>3465</v>
          </cell>
          <cell r="C581">
            <v>330</v>
          </cell>
          <cell r="G581">
            <v>-25938.06</v>
          </cell>
        </row>
        <row r="582">
          <cell r="A582">
            <v>3465</v>
          </cell>
          <cell r="C582">
            <v>430</v>
          </cell>
          <cell r="G582">
            <v>-26582.75</v>
          </cell>
        </row>
        <row r="583">
          <cell r="A583">
            <v>3465</v>
          </cell>
          <cell r="C583">
            <v>935</v>
          </cell>
          <cell r="G583">
            <v>-118912.83</v>
          </cell>
        </row>
        <row r="584">
          <cell r="A584">
            <v>3465</v>
          </cell>
          <cell r="C584">
            <v>936</v>
          </cell>
          <cell r="G584">
            <v>-73689.17</v>
          </cell>
        </row>
        <row r="585">
          <cell r="A585">
            <v>3466</v>
          </cell>
          <cell r="C585">
            <v>130</v>
          </cell>
          <cell r="G585">
            <v>-286431.71000000002</v>
          </cell>
        </row>
        <row r="586">
          <cell r="A586">
            <v>3466</v>
          </cell>
          <cell r="C586">
            <v>230</v>
          </cell>
          <cell r="G586">
            <v>-148415.91</v>
          </cell>
        </row>
        <row r="587">
          <cell r="A587">
            <v>3466</v>
          </cell>
          <cell r="C587">
            <v>330</v>
          </cell>
          <cell r="G587">
            <v>-45662.559999999998</v>
          </cell>
        </row>
        <row r="588">
          <cell r="A588">
            <v>3466</v>
          </cell>
          <cell r="C588">
            <v>430</v>
          </cell>
          <cell r="G588">
            <v>-1718.62</v>
          </cell>
        </row>
        <row r="589">
          <cell r="A589">
            <v>3466</v>
          </cell>
          <cell r="C589">
            <v>935</v>
          </cell>
          <cell r="G589">
            <v>-10344.52</v>
          </cell>
        </row>
        <row r="590">
          <cell r="A590">
            <v>3466</v>
          </cell>
          <cell r="C590">
            <v>936</v>
          </cell>
          <cell r="G590">
            <v>-4175.9399999999996</v>
          </cell>
        </row>
        <row r="591">
          <cell r="A591">
            <v>3467</v>
          </cell>
          <cell r="C591">
            <v>130</v>
          </cell>
          <cell r="G591">
            <v>-58692.160000000003</v>
          </cell>
        </row>
        <row r="592">
          <cell r="A592">
            <v>3467</v>
          </cell>
          <cell r="C592">
            <v>230</v>
          </cell>
          <cell r="G592">
            <v>-312.83999999999997</v>
          </cell>
        </row>
        <row r="593">
          <cell r="A593">
            <v>3467</v>
          </cell>
          <cell r="C593">
            <v>330</v>
          </cell>
          <cell r="G593">
            <v>0</v>
          </cell>
        </row>
        <row r="594">
          <cell r="A594">
            <v>3467</v>
          </cell>
          <cell r="C594">
            <v>935</v>
          </cell>
          <cell r="G594">
            <v>-10062</v>
          </cell>
        </row>
        <row r="595">
          <cell r="A595">
            <v>3467</v>
          </cell>
          <cell r="C595">
            <v>936</v>
          </cell>
          <cell r="G595">
            <v>-2366.9699999999998</v>
          </cell>
        </row>
        <row r="596">
          <cell r="A596">
            <v>3468</v>
          </cell>
          <cell r="C596">
            <v>130</v>
          </cell>
          <cell r="G596">
            <v>-97349.83</v>
          </cell>
        </row>
        <row r="597">
          <cell r="A597">
            <v>3468</v>
          </cell>
          <cell r="C597">
            <v>230</v>
          </cell>
          <cell r="G597">
            <v>-48729.72</v>
          </cell>
        </row>
        <row r="598">
          <cell r="A598">
            <v>3468</v>
          </cell>
          <cell r="C598">
            <v>330</v>
          </cell>
          <cell r="G598">
            <v>0</v>
          </cell>
        </row>
        <row r="599">
          <cell r="A599">
            <v>3468</v>
          </cell>
          <cell r="C599">
            <v>430</v>
          </cell>
          <cell r="G599">
            <v>-44.09</v>
          </cell>
        </row>
        <row r="600">
          <cell r="A600">
            <v>3468</v>
          </cell>
          <cell r="C600">
            <v>936</v>
          </cell>
          <cell r="G600">
            <v>-55</v>
          </cell>
        </row>
        <row r="601">
          <cell r="A601">
            <v>3475</v>
          </cell>
          <cell r="C601">
            <v>130</v>
          </cell>
          <cell r="G601">
            <v>-103226.04</v>
          </cell>
        </row>
        <row r="602">
          <cell r="A602">
            <v>3475</v>
          </cell>
          <cell r="C602">
            <v>132</v>
          </cell>
          <cell r="G602">
            <v>-10155</v>
          </cell>
        </row>
        <row r="603">
          <cell r="A603">
            <v>3475</v>
          </cell>
          <cell r="C603">
            <v>230</v>
          </cell>
          <cell r="G603">
            <v>-48869.72</v>
          </cell>
        </row>
        <row r="604">
          <cell r="A604">
            <v>3475</v>
          </cell>
          <cell r="C604">
            <v>330</v>
          </cell>
          <cell r="G604">
            <v>-27943.040000000001</v>
          </cell>
        </row>
        <row r="605">
          <cell r="A605">
            <v>3475</v>
          </cell>
          <cell r="C605">
            <v>430</v>
          </cell>
          <cell r="G605">
            <v>-25646.240000000002</v>
          </cell>
        </row>
        <row r="606">
          <cell r="A606">
            <v>3480</v>
          </cell>
          <cell r="C606">
            <v>130</v>
          </cell>
          <cell r="G606">
            <v>-8597.39</v>
          </cell>
        </row>
        <row r="607">
          <cell r="A607">
            <v>3480</v>
          </cell>
          <cell r="C607">
            <v>230</v>
          </cell>
          <cell r="G607">
            <v>-6726.08</v>
          </cell>
        </row>
        <row r="608">
          <cell r="A608">
            <v>3480</v>
          </cell>
          <cell r="C608">
            <v>330</v>
          </cell>
          <cell r="G608">
            <v>-5971</v>
          </cell>
        </row>
        <row r="609">
          <cell r="A609">
            <v>3480</v>
          </cell>
          <cell r="C609">
            <v>430</v>
          </cell>
          <cell r="G609">
            <v>-1955.38</v>
          </cell>
        </row>
        <row r="610">
          <cell r="A610">
            <v>3481</v>
          </cell>
          <cell r="C610">
            <v>130</v>
          </cell>
          <cell r="G610">
            <v>-787.42</v>
          </cell>
        </row>
        <row r="611">
          <cell r="A611">
            <v>3481</v>
          </cell>
          <cell r="C611">
            <v>230</v>
          </cell>
          <cell r="G611">
            <v>-123.8</v>
          </cell>
        </row>
        <row r="612">
          <cell r="A612">
            <v>3481</v>
          </cell>
          <cell r="C612">
            <v>330</v>
          </cell>
          <cell r="G612">
            <v>-105</v>
          </cell>
        </row>
        <row r="613">
          <cell r="A613">
            <v>3481</v>
          </cell>
          <cell r="C613">
            <v>430</v>
          </cell>
          <cell r="G613">
            <v>0</v>
          </cell>
        </row>
        <row r="614">
          <cell r="A614">
            <v>3482</v>
          </cell>
          <cell r="C614">
            <v>130</v>
          </cell>
          <cell r="G614">
            <v>-4298.07</v>
          </cell>
        </row>
        <row r="615">
          <cell r="A615">
            <v>3482</v>
          </cell>
          <cell r="C615">
            <v>230</v>
          </cell>
          <cell r="G615">
            <v>-1177.75</v>
          </cell>
        </row>
        <row r="616">
          <cell r="A616">
            <v>3482</v>
          </cell>
          <cell r="C616">
            <v>330</v>
          </cell>
          <cell r="G616">
            <v>-2009.7</v>
          </cell>
        </row>
        <row r="617">
          <cell r="A617">
            <v>3482</v>
          </cell>
          <cell r="C617">
            <v>430</v>
          </cell>
          <cell r="G617">
            <v>-2518.69</v>
          </cell>
        </row>
        <row r="618">
          <cell r="A618">
            <v>3495</v>
          </cell>
          <cell r="C618">
            <v>130</v>
          </cell>
          <cell r="G618">
            <v>0</v>
          </cell>
        </row>
        <row r="619">
          <cell r="A619">
            <v>3500</v>
          </cell>
          <cell r="C619">
            <v>130</v>
          </cell>
          <cell r="G619">
            <v>-38969</v>
          </cell>
        </row>
        <row r="620">
          <cell r="A620">
            <v>3500</v>
          </cell>
          <cell r="C620">
            <v>132</v>
          </cell>
          <cell r="G620">
            <v>-3854</v>
          </cell>
        </row>
        <row r="621">
          <cell r="A621">
            <v>3500</v>
          </cell>
          <cell r="C621">
            <v>230</v>
          </cell>
          <cell r="G621">
            <v>-13084.94</v>
          </cell>
        </row>
        <row r="622">
          <cell r="A622">
            <v>3500</v>
          </cell>
          <cell r="C622">
            <v>330</v>
          </cell>
          <cell r="G622">
            <v>-6380.57</v>
          </cell>
        </row>
        <row r="623">
          <cell r="A623">
            <v>3500</v>
          </cell>
          <cell r="C623">
            <v>430</v>
          </cell>
          <cell r="G623">
            <v>-3166.19</v>
          </cell>
        </row>
        <row r="624">
          <cell r="A624">
            <v>3505</v>
          </cell>
          <cell r="C624">
            <v>130</v>
          </cell>
          <cell r="G624">
            <v>-36371.949999999997</v>
          </cell>
        </row>
        <row r="625">
          <cell r="A625">
            <v>3505</v>
          </cell>
          <cell r="C625">
            <v>132</v>
          </cell>
          <cell r="G625">
            <v>-3597</v>
          </cell>
        </row>
        <row r="626">
          <cell r="A626">
            <v>3505</v>
          </cell>
          <cell r="C626">
            <v>230</v>
          </cell>
          <cell r="G626">
            <v>-9531.44</v>
          </cell>
        </row>
        <row r="627">
          <cell r="A627">
            <v>3505</v>
          </cell>
          <cell r="C627">
            <v>330</v>
          </cell>
          <cell r="G627">
            <v>-2768.13</v>
          </cell>
        </row>
        <row r="628">
          <cell r="A628">
            <v>3505</v>
          </cell>
          <cell r="C628">
            <v>430</v>
          </cell>
          <cell r="G628">
            <v>-221788.26</v>
          </cell>
        </row>
        <row r="629">
          <cell r="A629">
            <v>3505</v>
          </cell>
          <cell r="C629">
            <v>935</v>
          </cell>
          <cell r="G629">
            <v>-10349</v>
          </cell>
        </row>
        <row r="630">
          <cell r="A630">
            <v>3505</v>
          </cell>
          <cell r="C630">
            <v>936</v>
          </cell>
          <cell r="G630">
            <v>0</v>
          </cell>
        </row>
        <row r="631">
          <cell r="A631">
            <v>3510</v>
          </cell>
          <cell r="C631">
            <v>130</v>
          </cell>
          <cell r="G631">
            <v>0</v>
          </cell>
        </row>
        <row r="632">
          <cell r="A632">
            <v>3510</v>
          </cell>
          <cell r="C632">
            <v>430</v>
          </cell>
          <cell r="G632">
            <v>0</v>
          </cell>
        </row>
        <row r="633">
          <cell r="A633">
            <v>4290</v>
          </cell>
          <cell r="C633">
            <v>100</v>
          </cell>
          <cell r="G633">
            <v>0</v>
          </cell>
        </row>
        <row r="634">
          <cell r="A634" t="str">
            <v>4076R</v>
          </cell>
          <cell r="C634">
            <v>100</v>
          </cell>
          <cell r="G634">
            <v>-989.69</v>
          </cell>
        </row>
        <row r="635">
          <cell r="A635" t="str">
            <v>4076R</v>
          </cell>
          <cell r="C635">
            <v>110</v>
          </cell>
          <cell r="G635">
            <v>0</v>
          </cell>
        </row>
        <row r="636">
          <cell r="A636" t="str">
            <v>4076R</v>
          </cell>
          <cell r="C636">
            <v>200</v>
          </cell>
          <cell r="G636">
            <v>809.2</v>
          </cell>
        </row>
        <row r="637">
          <cell r="A637" t="str">
            <v>4076RR</v>
          </cell>
          <cell r="C637">
            <v>110</v>
          </cell>
          <cell r="G637">
            <v>0</v>
          </cell>
        </row>
        <row r="638">
          <cell r="A638" t="str">
            <v>4082r</v>
          </cell>
          <cell r="C638">
            <v>112</v>
          </cell>
          <cell r="G638">
            <v>108134.69</v>
          </cell>
        </row>
        <row r="639">
          <cell r="A639" t="str">
            <v>4090R</v>
          </cell>
          <cell r="C639">
            <v>100</v>
          </cell>
          <cell r="G639">
            <v>-3013.66</v>
          </cell>
        </row>
        <row r="640">
          <cell r="A640" t="str">
            <v>4090R</v>
          </cell>
          <cell r="C640">
            <v>110</v>
          </cell>
          <cell r="G640">
            <v>0</v>
          </cell>
        </row>
        <row r="641">
          <cell r="A641" t="str">
            <v>4090R</v>
          </cell>
          <cell r="C641">
            <v>200</v>
          </cell>
          <cell r="G641">
            <v>10214.76</v>
          </cell>
        </row>
        <row r="642">
          <cell r="A642" t="str">
            <v>4090R</v>
          </cell>
          <cell r="C642">
            <v>210</v>
          </cell>
          <cell r="G642">
            <v>103498.49</v>
          </cell>
        </row>
        <row r="643">
          <cell r="A643" t="str">
            <v>4090RR</v>
          </cell>
          <cell r="C643">
            <v>110</v>
          </cell>
          <cell r="G643">
            <v>-1205.4000000000001</v>
          </cell>
        </row>
        <row r="644">
          <cell r="A644" t="str">
            <v>4095R</v>
          </cell>
          <cell r="C644">
            <v>100</v>
          </cell>
          <cell r="G644">
            <v>-1617.67</v>
          </cell>
        </row>
        <row r="645">
          <cell r="A645" t="str">
            <v>4095R</v>
          </cell>
          <cell r="C645">
            <v>110</v>
          </cell>
          <cell r="G645">
            <v>0</v>
          </cell>
        </row>
        <row r="646">
          <cell r="A646" t="str">
            <v>4095R</v>
          </cell>
          <cell r="C646">
            <v>200</v>
          </cell>
          <cell r="G646">
            <v>11042.04</v>
          </cell>
        </row>
        <row r="647">
          <cell r="A647" t="str">
            <v>4095R</v>
          </cell>
          <cell r="C647">
            <v>210</v>
          </cell>
          <cell r="G647">
            <v>49615.47</v>
          </cell>
        </row>
        <row r="648">
          <cell r="A648" t="str">
            <v>4095RR</v>
          </cell>
          <cell r="C648">
            <v>110</v>
          </cell>
          <cell r="G648">
            <v>-615.74</v>
          </cell>
        </row>
        <row r="649">
          <cell r="A649" t="str">
            <v>4105R</v>
          </cell>
          <cell r="C649">
            <v>100</v>
          </cell>
          <cell r="G649">
            <v>0</v>
          </cell>
        </row>
        <row r="650">
          <cell r="A650" t="str">
            <v>4105R</v>
          </cell>
          <cell r="C650">
            <v>110</v>
          </cell>
          <cell r="G650">
            <v>0</v>
          </cell>
        </row>
        <row r="651">
          <cell r="A651" t="str">
            <v>4105R</v>
          </cell>
          <cell r="C651">
            <v>200</v>
          </cell>
          <cell r="G651">
            <v>1613.23</v>
          </cell>
        </row>
        <row r="652">
          <cell r="A652" t="str">
            <v>4105R</v>
          </cell>
          <cell r="C652">
            <v>210</v>
          </cell>
          <cell r="G652">
            <v>0</v>
          </cell>
        </row>
        <row r="653">
          <cell r="A653" t="str">
            <v>4105RR</v>
          </cell>
          <cell r="C653">
            <v>110</v>
          </cell>
          <cell r="G653">
            <v>0</v>
          </cell>
        </row>
        <row r="654">
          <cell r="A654" t="str">
            <v>4002R</v>
          </cell>
          <cell r="C654">
            <v>100</v>
          </cell>
          <cell r="G654">
            <v>-543.57000000000005</v>
          </cell>
        </row>
        <row r="655">
          <cell r="A655" t="str">
            <v>4002R</v>
          </cell>
          <cell r="C655">
            <v>110</v>
          </cell>
          <cell r="G655">
            <v>0</v>
          </cell>
        </row>
        <row r="656">
          <cell r="A656" t="str">
            <v>4002R</v>
          </cell>
          <cell r="C656">
            <v>200</v>
          </cell>
          <cell r="G656">
            <v>337.52</v>
          </cell>
        </row>
        <row r="657">
          <cell r="A657" t="str">
            <v>4002R</v>
          </cell>
          <cell r="C657">
            <v>210</v>
          </cell>
          <cell r="G657">
            <v>0</v>
          </cell>
        </row>
        <row r="658">
          <cell r="A658" t="str">
            <v>4002RR</v>
          </cell>
          <cell r="C658">
            <v>110</v>
          </cell>
          <cell r="G658">
            <v>0</v>
          </cell>
        </row>
        <row r="659">
          <cell r="A659" t="str">
            <v>4002RR</v>
          </cell>
          <cell r="C659">
            <v>210</v>
          </cell>
          <cell r="G659">
            <v>0</v>
          </cell>
        </row>
        <row r="660">
          <cell r="A660" t="str">
            <v>4004R</v>
          </cell>
          <cell r="C660">
            <v>100</v>
          </cell>
          <cell r="G660">
            <v>112.87</v>
          </cell>
        </row>
        <row r="661">
          <cell r="A661" t="str">
            <v>4004R</v>
          </cell>
          <cell r="C661">
            <v>110</v>
          </cell>
          <cell r="G661">
            <v>35316.36</v>
          </cell>
        </row>
        <row r="662">
          <cell r="A662" t="str">
            <v>4004R</v>
          </cell>
          <cell r="C662">
            <v>200</v>
          </cell>
          <cell r="G662">
            <v>654.21</v>
          </cell>
        </row>
        <row r="663">
          <cell r="A663" t="str">
            <v>4004R</v>
          </cell>
          <cell r="C663">
            <v>210</v>
          </cell>
          <cell r="G663">
            <v>0</v>
          </cell>
        </row>
        <row r="664">
          <cell r="A664" t="str">
            <v>4004RR</v>
          </cell>
          <cell r="C664">
            <v>110</v>
          </cell>
          <cell r="G664">
            <v>-352.14</v>
          </cell>
        </row>
        <row r="665">
          <cell r="A665" t="str">
            <v>4004RR</v>
          </cell>
          <cell r="C665">
            <v>210</v>
          </cell>
          <cell r="G665">
            <v>0</v>
          </cell>
        </row>
        <row r="666">
          <cell r="A666" t="str">
            <v>4006R</v>
          </cell>
          <cell r="C666">
            <v>100</v>
          </cell>
          <cell r="G666">
            <v>1446</v>
          </cell>
        </row>
        <row r="667">
          <cell r="A667" t="str">
            <v>4006R</v>
          </cell>
          <cell r="C667">
            <v>110</v>
          </cell>
          <cell r="G667">
            <v>0</v>
          </cell>
        </row>
        <row r="668">
          <cell r="A668" t="str">
            <v>4006R</v>
          </cell>
          <cell r="C668">
            <v>200</v>
          </cell>
          <cell r="G668">
            <v>0</v>
          </cell>
        </row>
        <row r="669">
          <cell r="A669" t="str">
            <v>4006R</v>
          </cell>
          <cell r="C669">
            <v>210</v>
          </cell>
          <cell r="G669">
            <v>0</v>
          </cell>
        </row>
        <row r="670">
          <cell r="A670" t="str">
            <v>4006RR</v>
          </cell>
          <cell r="C670">
            <v>110</v>
          </cell>
          <cell r="G670">
            <v>0</v>
          </cell>
        </row>
        <row r="671">
          <cell r="A671" t="str">
            <v>4006RR</v>
          </cell>
          <cell r="C671">
            <v>210</v>
          </cell>
          <cell r="G671">
            <v>0</v>
          </cell>
        </row>
        <row r="672">
          <cell r="A672" t="str">
            <v>4007R</v>
          </cell>
          <cell r="C672">
            <v>110</v>
          </cell>
          <cell r="G672">
            <v>0</v>
          </cell>
        </row>
        <row r="673">
          <cell r="A673" t="str">
            <v>4007RR</v>
          </cell>
          <cell r="C673">
            <v>110</v>
          </cell>
          <cell r="G673">
            <v>0</v>
          </cell>
        </row>
        <row r="674">
          <cell r="A674" t="str">
            <v>4008R</v>
          </cell>
          <cell r="C674">
            <v>100</v>
          </cell>
          <cell r="G674">
            <v>80.64</v>
          </cell>
        </row>
        <row r="675">
          <cell r="A675" t="str">
            <v>4008R</v>
          </cell>
          <cell r="C675">
            <v>110</v>
          </cell>
          <cell r="G675">
            <v>0</v>
          </cell>
        </row>
        <row r="676">
          <cell r="A676" t="str">
            <v>4008R</v>
          </cell>
          <cell r="C676">
            <v>200</v>
          </cell>
          <cell r="G676">
            <v>0</v>
          </cell>
        </row>
        <row r="677">
          <cell r="A677" t="str">
            <v>4008R</v>
          </cell>
          <cell r="C677">
            <v>210</v>
          </cell>
          <cell r="G677">
            <v>0</v>
          </cell>
        </row>
        <row r="678">
          <cell r="A678" t="str">
            <v>4008RR</v>
          </cell>
          <cell r="C678">
            <v>110</v>
          </cell>
          <cell r="G678">
            <v>0</v>
          </cell>
        </row>
        <row r="679">
          <cell r="A679" t="str">
            <v>4008RR</v>
          </cell>
          <cell r="C679">
            <v>210</v>
          </cell>
          <cell r="G679">
            <v>0</v>
          </cell>
        </row>
        <row r="680">
          <cell r="A680" t="str">
            <v>4009R</v>
          </cell>
          <cell r="C680">
            <v>100</v>
          </cell>
          <cell r="G680">
            <v>0</v>
          </cell>
        </row>
        <row r="681">
          <cell r="A681" t="str">
            <v>4010R</v>
          </cell>
          <cell r="C681">
            <v>100</v>
          </cell>
          <cell r="G681">
            <v>0</v>
          </cell>
        </row>
        <row r="682">
          <cell r="A682" t="str">
            <v>4010R</v>
          </cell>
          <cell r="C682">
            <v>110</v>
          </cell>
          <cell r="G682">
            <v>0</v>
          </cell>
        </row>
        <row r="683">
          <cell r="A683" t="str">
            <v>4010R</v>
          </cell>
          <cell r="C683">
            <v>200</v>
          </cell>
          <cell r="G683">
            <v>0</v>
          </cell>
        </row>
        <row r="684">
          <cell r="A684" t="str">
            <v>4010RR</v>
          </cell>
          <cell r="C684">
            <v>110</v>
          </cell>
          <cell r="G684">
            <v>0</v>
          </cell>
        </row>
        <row r="685">
          <cell r="A685" t="str">
            <v>4011R</v>
          </cell>
          <cell r="C685">
            <v>210</v>
          </cell>
          <cell r="G685">
            <v>0</v>
          </cell>
        </row>
        <row r="686">
          <cell r="A686" t="str">
            <v>4011RR</v>
          </cell>
          <cell r="C686">
            <v>210</v>
          </cell>
          <cell r="G686">
            <v>0</v>
          </cell>
        </row>
        <row r="687">
          <cell r="A687" t="str">
            <v>4039R</v>
          </cell>
          <cell r="C687">
            <v>112</v>
          </cell>
          <cell r="G687">
            <v>0</v>
          </cell>
        </row>
        <row r="688">
          <cell r="A688" t="str">
            <v>4040R</v>
          </cell>
          <cell r="C688">
            <v>112</v>
          </cell>
          <cell r="G688">
            <v>66759.289999999994</v>
          </cell>
        </row>
        <row r="689">
          <cell r="A689" t="str">
            <v>4040RR</v>
          </cell>
          <cell r="C689">
            <v>112</v>
          </cell>
          <cell r="G689">
            <v>0</v>
          </cell>
        </row>
        <row r="690">
          <cell r="A690" t="str">
            <v>4041R</v>
          </cell>
          <cell r="C690">
            <v>112</v>
          </cell>
          <cell r="G690">
            <v>0</v>
          </cell>
        </row>
        <row r="691">
          <cell r="A691" t="str">
            <v>4042R</v>
          </cell>
          <cell r="C691">
            <v>112</v>
          </cell>
          <cell r="G691">
            <v>125218.65</v>
          </cell>
        </row>
        <row r="692">
          <cell r="A692" t="str">
            <v>4042RR</v>
          </cell>
          <cell r="C692">
            <v>112</v>
          </cell>
          <cell r="G692">
            <v>-6826.09</v>
          </cell>
        </row>
        <row r="693">
          <cell r="A693" t="str">
            <v>4048R</v>
          </cell>
          <cell r="C693">
            <v>112</v>
          </cell>
          <cell r="G693">
            <v>1250</v>
          </cell>
        </row>
        <row r="694">
          <cell r="A694" t="str">
            <v>4049R</v>
          </cell>
          <cell r="C694">
            <v>112</v>
          </cell>
          <cell r="G694">
            <v>77460.17</v>
          </cell>
        </row>
        <row r="695">
          <cell r="A695" t="str">
            <v>4049RR</v>
          </cell>
          <cell r="C695">
            <v>112</v>
          </cell>
          <cell r="G695">
            <v>-10925.22</v>
          </cell>
        </row>
        <row r="696">
          <cell r="A696" t="str">
            <v>4050R</v>
          </cell>
          <cell r="C696">
            <v>112</v>
          </cell>
          <cell r="G696">
            <v>203915.09</v>
          </cell>
        </row>
        <row r="697">
          <cell r="A697" t="str">
            <v>4050RR</v>
          </cell>
          <cell r="C697">
            <v>112</v>
          </cell>
          <cell r="G697">
            <v>-21460.87</v>
          </cell>
        </row>
        <row r="698">
          <cell r="A698" t="str">
            <v>4051R</v>
          </cell>
          <cell r="C698">
            <v>112</v>
          </cell>
          <cell r="G698">
            <v>0</v>
          </cell>
        </row>
        <row r="699">
          <cell r="A699" t="str">
            <v>4051RR</v>
          </cell>
          <cell r="C699">
            <v>112</v>
          </cell>
          <cell r="G699">
            <v>0</v>
          </cell>
        </row>
        <row r="700">
          <cell r="A700" t="str">
            <v>4052R</v>
          </cell>
          <cell r="C700">
            <v>112</v>
          </cell>
          <cell r="G700">
            <v>0</v>
          </cell>
        </row>
        <row r="701">
          <cell r="A701" t="str">
            <v>4052RR</v>
          </cell>
          <cell r="C701">
            <v>112</v>
          </cell>
          <cell r="G701">
            <v>0</v>
          </cell>
        </row>
        <row r="702">
          <cell r="A702" t="str">
            <v>4054R</v>
          </cell>
          <cell r="C702">
            <v>112</v>
          </cell>
          <cell r="G702">
            <v>237611.86</v>
          </cell>
        </row>
        <row r="703">
          <cell r="A703" t="str">
            <v>4054RR</v>
          </cell>
          <cell r="C703">
            <v>112</v>
          </cell>
          <cell r="G703">
            <v>0</v>
          </cell>
        </row>
        <row r="704">
          <cell r="A704">
            <v>4060</v>
          </cell>
          <cell r="C704">
            <v>110</v>
          </cell>
          <cell r="G704">
            <v>10673.8</v>
          </cell>
        </row>
        <row r="705">
          <cell r="A705">
            <v>4060</v>
          </cell>
          <cell r="C705">
            <v>210</v>
          </cell>
          <cell r="G705">
            <v>5452.07</v>
          </cell>
        </row>
        <row r="706">
          <cell r="A706" t="str">
            <v>4061R</v>
          </cell>
          <cell r="C706">
            <v>112</v>
          </cell>
          <cell r="G706">
            <v>584506.5</v>
          </cell>
        </row>
        <row r="707">
          <cell r="A707" t="str">
            <v>4061RR</v>
          </cell>
          <cell r="C707">
            <v>112</v>
          </cell>
          <cell r="G707">
            <v>0</v>
          </cell>
        </row>
        <row r="708">
          <cell r="A708" t="str">
            <v>4063R</v>
          </cell>
          <cell r="C708">
            <v>112</v>
          </cell>
          <cell r="G708">
            <v>0</v>
          </cell>
        </row>
        <row r="709">
          <cell r="A709" t="str">
            <v>4070R</v>
          </cell>
          <cell r="C709">
            <v>112</v>
          </cell>
          <cell r="G709">
            <v>59168.76</v>
          </cell>
        </row>
        <row r="710">
          <cell r="A710" t="str">
            <v>4070RR</v>
          </cell>
          <cell r="C710">
            <v>112</v>
          </cell>
          <cell r="G710">
            <v>0</v>
          </cell>
        </row>
        <row r="711">
          <cell r="A711" t="str">
            <v>4071R</v>
          </cell>
          <cell r="C711">
            <v>112</v>
          </cell>
          <cell r="G711">
            <v>-7.83</v>
          </cell>
        </row>
        <row r="712">
          <cell r="A712" t="str">
            <v>4071RR</v>
          </cell>
          <cell r="C712">
            <v>112</v>
          </cell>
          <cell r="G712">
            <v>0</v>
          </cell>
        </row>
        <row r="713">
          <cell r="A713" t="str">
            <v>4074R</v>
          </cell>
          <cell r="C713">
            <v>112</v>
          </cell>
          <cell r="G713">
            <v>505832.27</v>
          </cell>
        </row>
        <row r="714">
          <cell r="A714" t="str">
            <v>4075R</v>
          </cell>
          <cell r="C714">
            <v>100</v>
          </cell>
          <cell r="G714">
            <v>-627.53</v>
          </cell>
        </row>
        <row r="715">
          <cell r="A715" t="str">
            <v>4075R</v>
          </cell>
          <cell r="C715">
            <v>200</v>
          </cell>
          <cell r="G715">
            <v>0</v>
          </cell>
        </row>
        <row r="716">
          <cell r="A716" t="str">
            <v>4078R</v>
          </cell>
          <cell r="C716">
            <v>110</v>
          </cell>
          <cell r="G716">
            <v>0</v>
          </cell>
        </row>
        <row r="717">
          <cell r="A717" t="str">
            <v>4080R</v>
          </cell>
          <cell r="C717">
            <v>100</v>
          </cell>
          <cell r="G717">
            <v>-72.510000000000005</v>
          </cell>
        </row>
        <row r="718">
          <cell r="A718" t="str">
            <v>4080R</v>
          </cell>
          <cell r="C718">
            <v>200</v>
          </cell>
          <cell r="G718">
            <v>0</v>
          </cell>
        </row>
        <row r="719">
          <cell r="A719" t="str">
            <v>4080R</v>
          </cell>
          <cell r="C719">
            <v>210</v>
          </cell>
          <cell r="G719">
            <v>0</v>
          </cell>
        </row>
        <row r="720">
          <cell r="A720" t="str">
            <v>4080RR</v>
          </cell>
          <cell r="C720">
            <v>210</v>
          </cell>
          <cell r="G720">
            <v>0</v>
          </cell>
        </row>
        <row r="721">
          <cell r="A721" t="str">
            <v>4083R</v>
          </cell>
          <cell r="C721">
            <v>100</v>
          </cell>
          <cell r="G721">
            <v>320</v>
          </cell>
        </row>
        <row r="722">
          <cell r="A722" t="str">
            <v>4083R</v>
          </cell>
          <cell r="C722">
            <v>110</v>
          </cell>
          <cell r="G722">
            <v>-2703.45</v>
          </cell>
        </row>
        <row r="723">
          <cell r="A723" t="str">
            <v>4083R</v>
          </cell>
          <cell r="C723">
            <v>200</v>
          </cell>
          <cell r="G723">
            <v>860.41</v>
          </cell>
        </row>
        <row r="724">
          <cell r="A724" t="str">
            <v>4083R</v>
          </cell>
          <cell r="C724">
            <v>210</v>
          </cell>
          <cell r="G724">
            <v>-106.33</v>
          </cell>
        </row>
        <row r="725">
          <cell r="A725" t="str">
            <v>4083RR</v>
          </cell>
          <cell r="C725">
            <v>110</v>
          </cell>
          <cell r="G725">
            <v>0</v>
          </cell>
        </row>
        <row r="726">
          <cell r="A726" t="str">
            <v>4083RR</v>
          </cell>
          <cell r="C726">
            <v>210</v>
          </cell>
          <cell r="G726">
            <v>0</v>
          </cell>
        </row>
        <row r="727">
          <cell r="A727" t="str">
            <v>4085R</v>
          </cell>
          <cell r="C727">
            <v>100</v>
          </cell>
          <cell r="G727">
            <v>-1382.7</v>
          </cell>
        </row>
        <row r="728">
          <cell r="A728" t="str">
            <v>4085R</v>
          </cell>
          <cell r="C728">
            <v>110</v>
          </cell>
          <cell r="G728">
            <v>0</v>
          </cell>
        </row>
        <row r="729">
          <cell r="A729" t="str">
            <v>4085R</v>
          </cell>
          <cell r="C729">
            <v>200</v>
          </cell>
          <cell r="G729">
            <v>6823.15</v>
          </cell>
        </row>
        <row r="730">
          <cell r="A730" t="str">
            <v>4085R</v>
          </cell>
          <cell r="C730">
            <v>210</v>
          </cell>
          <cell r="G730">
            <v>0</v>
          </cell>
        </row>
        <row r="731">
          <cell r="A731" t="str">
            <v>4085RR</v>
          </cell>
          <cell r="C731">
            <v>110</v>
          </cell>
          <cell r="G731">
            <v>0</v>
          </cell>
        </row>
        <row r="732">
          <cell r="A732" t="str">
            <v>4085RR</v>
          </cell>
          <cell r="C732">
            <v>210</v>
          </cell>
          <cell r="G732">
            <v>0</v>
          </cell>
        </row>
        <row r="733">
          <cell r="A733" t="str">
            <v>4087R</v>
          </cell>
          <cell r="C733">
            <v>100</v>
          </cell>
          <cell r="G733">
            <v>1690.14</v>
          </cell>
        </row>
        <row r="734">
          <cell r="A734" t="str">
            <v>4087R</v>
          </cell>
          <cell r="C734">
            <v>110</v>
          </cell>
          <cell r="G734">
            <v>70353.42</v>
          </cell>
        </row>
        <row r="735">
          <cell r="A735" t="str">
            <v>4087R</v>
          </cell>
          <cell r="C735">
            <v>200</v>
          </cell>
          <cell r="G735">
            <v>318.45</v>
          </cell>
        </row>
        <row r="736">
          <cell r="A736" t="str">
            <v>4087R</v>
          </cell>
          <cell r="C736">
            <v>210</v>
          </cell>
          <cell r="G736">
            <v>63271.93</v>
          </cell>
        </row>
        <row r="737">
          <cell r="A737" t="str">
            <v>4087RR</v>
          </cell>
          <cell r="C737">
            <v>110</v>
          </cell>
          <cell r="G737">
            <v>-1572.02</v>
          </cell>
        </row>
        <row r="738">
          <cell r="A738" t="str">
            <v>4087RR</v>
          </cell>
          <cell r="C738">
            <v>210</v>
          </cell>
          <cell r="G738">
            <v>-389.37</v>
          </cell>
        </row>
        <row r="739">
          <cell r="A739" t="str">
            <v>4088R</v>
          </cell>
          <cell r="C739">
            <v>100</v>
          </cell>
          <cell r="G739">
            <v>41.99</v>
          </cell>
        </row>
        <row r="740">
          <cell r="A740" t="str">
            <v>4088R</v>
          </cell>
          <cell r="C740">
            <v>110</v>
          </cell>
          <cell r="G740">
            <v>115801.36</v>
          </cell>
        </row>
        <row r="741">
          <cell r="A741" t="str">
            <v>4088R</v>
          </cell>
          <cell r="C741">
            <v>200</v>
          </cell>
          <cell r="G741">
            <v>5123.6899999999996</v>
          </cell>
        </row>
        <row r="742">
          <cell r="A742" t="str">
            <v>4088R</v>
          </cell>
          <cell r="C742">
            <v>210</v>
          </cell>
          <cell r="G742">
            <v>55667.69</v>
          </cell>
        </row>
        <row r="743">
          <cell r="A743" t="str">
            <v>4088RR</v>
          </cell>
          <cell r="C743">
            <v>110</v>
          </cell>
          <cell r="G743">
            <v>-1175.02</v>
          </cell>
        </row>
        <row r="744">
          <cell r="A744" t="str">
            <v>4088RR</v>
          </cell>
          <cell r="C744">
            <v>210</v>
          </cell>
          <cell r="G744">
            <v>-517.23</v>
          </cell>
        </row>
        <row r="745">
          <cell r="A745" t="str">
            <v>4125R</v>
          </cell>
          <cell r="C745">
            <v>100</v>
          </cell>
          <cell r="G745">
            <v>0</v>
          </cell>
        </row>
        <row r="746">
          <cell r="A746">
            <v>4143</v>
          </cell>
          <cell r="C746">
            <v>120</v>
          </cell>
          <cell r="G746">
            <v>0</v>
          </cell>
        </row>
        <row r="747">
          <cell r="A747">
            <v>4143</v>
          </cell>
          <cell r="C747">
            <v>220</v>
          </cell>
          <cell r="G747">
            <v>0</v>
          </cell>
        </row>
        <row r="748">
          <cell r="A748">
            <v>4147</v>
          </cell>
          <cell r="C748">
            <v>100</v>
          </cell>
          <cell r="G748">
            <v>-4100</v>
          </cell>
        </row>
        <row r="749">
          <cell r="A749">
            <v>4147</v>
          </cell>
          <cell r="C749">
            <v>200</v>
          </cell>
          <cell r="G749">
            <v>46150</v>
          </cell>
        </row>
        <row r="750">
          <cell r="A750">
            <v>4148</v>
          </cell>
          <cell r="C750">
            <v>100</v>
          </cell>
          <cell r="G750">
            <v>2033.7</v>
          </cell>
        </row>
        <row r="751">
          <cell r="A751">
            <v>4148</v>
          </cell>
          <cell r="C751">
            <v>200</v>
          </cell>
          <cell r="G751">
            <v>10413.01</v>
          </cell>
        </row>
        <row r="752">
          <cell r="A752">
            <v>4149</v>
          </cell>
          <cell r="C752">
            <v>100</v>
          </cell>
          <cell r="G752">
            <v>8050.31</v>
          </cell>
        </row>
        <row r="753">
          <cell r="A753">
            <v>4149</v>
          </cell>
          <cell r="C753">
            <v>200</v>
          </cell>
          <cell r="G753">
            <v>14714.55</v>
          </cell>
        </row>
        <row r="754">
          <cell r="A754">
            <v>4205</v>
          </cell>
          <cell r="C754">
            <v>121</v>
          </cell>
          <cell r="G754">
            <v>176505.44</v>
          </cell>
        </row>
        <row r="755">
          <cell r="A755">
            <v>4205</v>
          </cell>
          <cell r="C755">
            <v>220</v>
          </cell>
          <cell r="G755">
            <v>72830.64</v>
          </cell>
        </row>
        <row r="756">
          <cell r="A756">
            <v>4206</v>
          </cell>
          <cell r="C756">
            <v>120</v>
          </cell>
          <cell r="G756">
            <v>0</v>
          </cell>
        </row>
        <row r="757">
          <cell r="A757">
            <v>4206</v>
          </cell>
          <cell r="C757">
            <v>121</v>
          </cell>
          <cell r="G757">
            <v>347033.91</v>
          </cell>
        </row>
        <row r="758">
          <cell r="A758">
            <v>4206</v>
          </cell>
          <cell r="C758">
            <v>220</v>
          </cell>
          <cell r="G758">
            <v>250834.67</v>
          </cell>
        </row>
        <row r="759">
          <cell r="A759">
            <v>4209</v>
          </cell>
          <cell r="C759">
            <v>120</v>
          </cell>
          <cell r="G759">
            <v>1185711.1599999999</v>
          </cell>
        </row>
        <row r="760">
          <cell r="A760">
            <v>4209</v>
          </cell>
          <cell r="C760">
            <v>121</v>
          </cell>
          <cell r="G760">
            <v>0</v>
          </cell>
        </row>
        <row r="761">
          <cell r="A761">
            <v>4209</v>
          </cell>
          <cell r="C761">
            <v>122</v>
          </cell>
          <cell r="G761">
            <v>630035.44999999995</v>
          </cell>
        </row>
        <row r="762">
          <cell r="A762">
            <v>4209</v>
          </cell>
          <cell r="C762">
            <v>220</v>
          </cell>
          <cell r="G762">
            <v>278611.7</v>
          </cell>
        </row>
        <row r="763">
          <cell r="A763">
            <v>4210</v>
          </cell>
          <cell r="C763">
            <v>220</v>
          </cell>
          <cell r="G763">
            <v>0</v>
          </cell>
        </row>
        <row r="764">
          <cell r="A764">
            <v>4211</v>
          </cell>
          <cell r="C764">
            <v>120</v>
          </cell>
          <cell r="G764">
            <v>46309.27</v>
          </cell>
        </row>
        <row r="765">
          <cell r="A765">
            <v>4211</v>
          </cell>
          <cell r="C765">
            <v>122</v>
          </cell>
          <cell r="G765">
            <v>0</v>
          </cell>
        </row>
        <row r="766">
          <cell r="A766">
            <v>4211</v>
          </cell>
          <cell r="C766">
            <v>220</v>
          </cell>
          <cell r="G766">
            <v>26504.63</v>
          </cell>
        </row>
        <row r="767">
          <cell r="A767">
            <v>4230</v>
          </cell>
          <cell r="C767">
            <v>120</v>
          </cell>
          <cell r="G767">
            <v>45391.31</v>
          </cell>
        </row>
        <row r="768">
          <cell r="A768">
            <v>4230</v>
          </cell>
          <cell r="C768">
            <v>122</v>
          </cell>
          <cell r="G768">
            <v>23043.48</v>
          </cell>
        </row>
        <row r="769">
          <cell r="A769">
            <v>4230</v>
          </cell>
          <cell r="C769">
            <v>220</v>
          </cell>
          <cell r="G769">
            <v>55193.89</v>
          </cell>
        </row>
        <row r="770">
          <cell r="A770">
            <v>4232</v>
          </cell>
          <cell r="C770">
            <v>120</v>
          </cell>
          <cell r="G770">
            <v>0</v>
          </cell>
        </row>
        <row r="771">
          <cell r="A771">
            <v>4232</v>
          </cell>
          <cell r="C771">
            <v>220</v>
          </cell>
          <cell r="G771">
            <v>0</v>
          </cell>
        </row>
        <row r="772">
          <cell r="A772">
            <v>4300</v>
          </cell>
          <cell r="C772">
            <v>140</v>
          </cell>
          <cell r="G772">
            <v>28643.63</v>
          </cell>
        </row>
        <row r="773">
          <cell r="A773">
            <v>4300</v>
          </cell>
          <cell r="C773">
            <v>142</v>
          </cell>
          <cell r="G773">
            <v>7504.57</v>
          </cell>
        </row>
        <row r="774">
          <cell r="A774">
            <v>4300</v>
          </cell>
          <cell r="C774">
            <v>147</v>
          </cell>
          <cell r="G774">
            <v>0</v>
          </cell>
        </row>
        <row r="775">
          <cell r="A775">
            <v>4300</v>
          </cell>
          <cell r="C775">
            <v>150</v>
          </cell>
          <cell r="G775">
            <v>77</v>
          </cell>
        </row>
        <row r="776">
          <cell r="A776">
            <v>4300</v>
          </cell>
          <cell r="C776">
            <v>240</v>
          </cell>
          <cell r="G776">
            <v>17021.080000000002</v>
          </cell>
        </row>
        <row r="777">
          <cell r="A777">
            <v>4300</v>
          </cell>
          <cell r="C777">
            <v>340</v>
          </cell>
          <cell r="G777">
            <v>14736.45</v>
          </cell>
        </row>
        <row r="778">
          <cell r="A778">
            <v>4300</v>
          </cell>
          <cell r="C778">
            <v>440</v>
          </cell>
          <cell r="G778">
            <v>10112.879999999999</v>
          </cell>
        </row>
        <row r="779">
          <cell r="A779">
            <v>4301</v>
          </cell>
          <cell r="C779">
            <v>140</v>
          </cell>
          <cell r="G779">
            <v>2786.51</v>
          </cell>
        </row>
        <row r="780">
          <cell r="A780">
            <v>4301</v>
          </cell>
          <cell r="C780">
            <v>142</v>
          </cell>
          <cell r="G780">
            <v>5943.34</v>
          </cell>
        </row>
        <row r="781">
          <cell r="A781">
            <v>4301</v>
          </cell>
          <cell r="C781">
            <v>147</v>
          </cell>
          <cell r="G781">
            <v>0</v>
          </cell>
        </row>
        <row r="782">
          <cell r="A782">
            <v>4301</v>
          </cell>
          <cell r="C782">
            <v>240</v>
          </cell>
          <cell r="G782">
            <v>2999.51</v>
          </cell>
        </row>
        <row r="783">
          <cell r="A783">
            <v>4301</v>
          </cell>
          <cell r="C783">
            <v>340</v>
          </cell>
          <cell r="G783">
            <v>1486.27</v>
          </cell>
        </row>
        <row r="784">
          <cell r="A784">
            <v>4301</v>
          </cell>
          <cell r="C784">
            <v>440</v>
          </cell>
          <cell r="G784">
            <v>754.46</v>
          </cell>
        </row>
        <row r="785">
          <cell r="A785">
            <v>4302</v>
          </cell>
          <cell r="C785">
            <v>140</v>
          </cell>
          <cell r="G785">
            <v>2163.2600000000002</v>
          </cell>
        </row>
        <row r="786">
          <cell r="A786">
            <v>4302</v>
          </cell>
          <cell r="C786">
            <v>142</v>
          </cell>
          <cell r="G786">
            <v>69.040000000000006</v>
          </cell>
        </row>
        <row r="787">
          <cell r="A787">
            <v>4302</v>
          </cell>
          <cell r="C787">
            <v>147</v>
          </cell>
          <cell r="G787">
            <v>0</v>
          </cell>
        </row>
        <row r="788">
          <cell r="A788">
            <v>4302</v>
          </cell>
          <cell r="C788">
            <v>240</v>
          </cell>
          <cell r="G788">
            <v>228.8</v>
          </cell>
        </row>
        <row r="789">
          <cell r="A789">
            <v>4302</v>
          </cell>
          <cell r="C789">
            <v>340</v>
          </cell>
          <cell r="G789">
            <v>594.23</v>
          </cell>
        </row>
        <row r="790">
          <cell r="A790">
            <v>4302</v>
          </cell>
          <cell r="C790">
            <v>440</v>
          </cell>
          <cell r="G790">
            <v>336.24</v>
          </cell>
        </row>
        <row r="791">
          <cell r="A791">
            <v>4312</v>
          </cell>
          <cell r="C791">
            <v>140</v>
          </cell>
          <cell r="G791">
            <v>511.91</v>
          </cell>
        </row>
        <row r="792">
          <cell r="A792">
            <v>4312</v>
          </cell>
          <cell r="C792">
            <v>142</v>
          </cell>
          <cell r="G792">
            <v>149.31</v>
          </cell>
        </row>
        <row r="793">
          <cell r="A793">
            <v>4312</v>
          </cell>
          <cell r="C793">
            <v>147</v>
          </cell>
          <cell r="G793">
            <v>0</v>
          </cell>
        </row>
        <row r="794">
          <cell r="A794">
            <v>4312</v>
          </cell>
          <cell r="C794">
            <v>240</v>
          </cell>
          <cell r="G794">
            <v>528.42999999999995</v>
          </cell>
        </row>
        <row r="795">
          <cell r="A795">
            <v>4312</v>
          </cell>
          <cell r="C795">
            <v>340</v>
          </cell>
          <cell r="G795">
            <v>247.36</v>
          </cell>
        </row>
        <row r="796">
          <cell r="A796">
            <v>4312</v>
          </cell>
          <cell r="C796">
            <v>440</v>
          </cell>
          <cell r="G796">
            <v>657.68</v>
          </cell>
        </row>
        <row r="797">
          <cell r="A797">
            <v>4320</v>
          </cell>
          <cell r="C797">
            <v>140</v>
          </cell>
          <cell r="G797">
            <v>3672.64</v>
          </cell>
        </row>
        <row r="798">
          <cell r="A798">
            <v>4320</v>
          </cell>
          <cell r="C798">
            <v>142</v>
          </cell>
          <cell r="G798">
            <v>1328.53</v>
          </cell>
        </row>
        <row r="799">
          <cell r="A799">
            <v>4320</v>
          </cell>
          <cell r="C799">
            <v>147</v>
          </cell>
          <cell r="G799">
            <v>0</v>
          </cell>
        </row>
        <row r="800">
          <cell r="A800">
            <v>4320</v>
          </cell>
          <cell r="C800">
            <v>240</v>
          </cell>
          <cell r="G800">
            <v>1985.59</v>
          </cell>
        </row>
        <row r="801">
          <cell r="A801">
            <v>4320</v>
          </cell>
          <cell r="C801">
            <v>340</v>
          </cell>
          <cell r="G801">
            <v>594.96</v>
          </cell>
        </row>
        <row r="802">
          <cell r="A802">
            <v>4320</v>
          </cell>
          <cell r="C802">
            <v>440</v>
          </cell>
          <cell r="G802">
            <v>759.58</v>
          </cell>
        </row>
        <row r="803">
          <cell r="A803">
            <v>4340</v>
          </cell>
          <cell r="C803">
            <v>140</v>
          </cell>
          <cell r="G803">
            <v>23440.17</v>
          </cell>
        </row>
        <row r="804">
          <cell r="A804">
            <v>4340</v>
          </cell>
          <cell r="C804">
            <v>142</v>
          </cell>
          <cell r="G804">
            <v>9660.16</v>
          </cell>
        </row>
        <row r="805">
          <cell r="A805">
            <v>4340</v>
          </cell>
          <cell r="C805">
            <v>147</v>
          </cell>
          <cell r="G805">
            <v>0</v>
          </cell>
        </row>
        <row r="806">
          <cell r="A806">
            <v>4340</v>
          </cell>
          <cell r="C806">
            <v>150</v>
          </cell>
          <cell r="G806">
            <v>47.74</v>
          </cell>
        </row>
        <row r="807">
          <cell r="A807">
            <v>4340</v>
          </cell>
          <cell r="C807">
            <v>240</v>
          </cell>
          <cell r="G807">
            <v>3893.13</v>
          </cell>
        </row>
        <row r="808">
          <cell r="A808">
            <v>4340</v>
          </cell>
          <cell r="C808">
            <v>340</v>
          </cell>
          <cell r="G808">
            <v>1340.66</v>
          </cell>
        </row>
        <row r="809">
          <cell r="A809">
            <v>4340</v>
          </cell>
          <cell r="C809">
            <v>440</v>
          </cell>
          <cell r="G809">
            <v>14434.22</v>
          </cell>
        </row>
        <row r="810">
          <cell r="A810">
            <v>4370</v>
          </cell>
          <cell r="C810">
            <v>140</v>
          </cell>
          <cell r="G810">
            <v>14729.95</v>
          </cell>
        </row>
        <row r="811">
          <cell r="A811">
            <v>4370</v>
          </cell>
          <cell r="C811">
            <v>142</v>
          </cell>
          <cell r="G811">
            <v>11588.01</v>
          </cell>
        </row>
        <row r="812">
          <cell r="A812">
            <v>4370</v>
          </cell>
          <cell r="C812">
            <v>147</v>
          </cell>
          <cell r="G812">
            <v>0</v>
          </cell>
        </row>
        <row r="813">
          <cell r="A813">
            <v>4370</v>
          </cell>
          <cell r="C813">
            <v>240</v>
          </cell>
          <cell r="G813">
            <v>10995.72</v>
          </cell>
        </row>
        <row r="814">
          <cell r="A814">
            <v>4370</v>
          </cell>
          <cell r="C814">
            <v>340</v>
          </cell>
          <cell r="G814">
            <v>300.91000000000003</v>
          </cell>
        </row>
        <row r="815">
          <cell r="A815">
            <v>4370</v>
          </cell>
          <cell r="C815">
            <v>440</v>
          </cell>
          <cell r="G815">
            <v>12273.53</v>
          </cell>
        </row>
        <row r="816">
          <cell r="A816">
            <v>4390</v>
          </cell>
          <cell r="C816">
            <v>140</v>
          </cell>
          <cell r="G816">
            <v>27794.91</v>
          </cell>
        </row>
        <row r="817">
          <cell r="A817">
            <v>4390</v>
          </cell>
          <cell r="C817">
            <v>142</v>
          </cell>
          <cell r="G817">
            <v>13690.87</v>
          </cell>
        </row>
        <row r="818">
          <cell r="A818">
            <v>4390</v>
          </cell>
          <cell r="C818">
            <v>147</v>
          </cell>
          <cell r="G818">
            <v>0</v>
          </cell>
        </row>
        <row r="819">
          <cell r="A819">
            <v>4390</v>
          </cell>
          <cell r="C819">
            <v>240</v>
          </cell>
          <cell r="G819">
            <v>6181.36</v>
          </cell>
        </row>
        <row r="820">
          <cell r="A820">
            <v>4390</v>
          </cell>
          <cell r="C820">
            <v>340</v>
          </cell>
          <cell r="G820">
            <v>12260.26</v>
          </cell>
        </row>
        <row r="821">
          <cell r="A821">
            <v>4390</v>
          </cell>
          <cell r="C821">
            <v>440</v>
          </cell>
          <cell r="G821">
            <v>7824.97</v>
          </cell>
        </row>
        <row r="822">
          <cell r="A822">
            <v>4400</v>
          </cell>
          <cell r="C822">
            <v>140</v>
          </cell>
          <cell r="G822">
            <v>3150.06</v>
          </cell>
        </row>
        <row r="823">
          <cell r="A823">
            <v>4400</v>
          </cell>
          <cell r="C823">
            <v>142</v>
          </cell>
          <cell r="G823">
            <v>9912.17</v>
          </cell>
        </row>
        <row r="824">
          <cell r="A824">
            <v>4400</v>
          </cell>
          <cell r="C824">
            <v>147</v>
          </cell>
          <cell r="G824">
            <v>0</v>
          </cell>
        </row>
        <row r="825">
          <cell r="A825">
            <v>4400</v>
          </cell>
          <cell r="C825">
            <v>240</v>
          </cell>
          <cell r="G825">
            <v>12183.25</v>
          </cell>
        </row>
        <row r="826">
          <cell r="A826">
            <v>4400</v>
          </cell>
          <cell r="C826">
            <v>340</v>
          </cell>
          <cell r="G826">
            <v>9822.1</v>
          </cell>
        </row>
        <row r="827">
          <cell r="A827">
            <v>4400</v>
          </cell>
          <cell r="C827">
            <v>440</v>
          </cell>
          <cell r="G827">
            <v>15631.36</v>
          </cell>
        </row>
        <row r="828">
          <cell r="A828">
            <v>4410</v>
          </cell>
          <cell r="C828">
            <v>140</v>
          </cell>
          <cell r="G828">
            <v>9629.15</v>
          </cell>
        </row>
        <row r="829">
          <cell r="A829">
            <v>4410</v>
          </cell>
          <cell r="C829">
            <v>142</v>
          </cell>
          <cell r="G829">
            <v>697.75</v>
          </cell>
        </row>
        <row r="830">
          <cell r="A830">
            <v>4410</v>
          </cell>
          <cell r="C830">
            <v>147</v>
          </cell>
          <cell r="G830">
            <v>0</v>
          </cell>
        </row>
        <row r="831">
          <cell r="A831">
            <v>4410</v>
          </cell>
          <cell r="C831">
            <v>150</v>
          </cell>
          <cell r="G831">
            <v>4697.96</v>
          </cell>
        </row>
        <row r="832">
          <cell r="A832">
            <v>4410</v>
          </cell>
          <cell r="C832">
            <v>240</v>
          </cell>
          <cell r="G832">
            <v>428.03</v>
          </cell>
        </row>
        <row r="833">
          <cell r="A833">
            <v>4410</v>
          </cell>
          <cell r="C833">
            <v>340</v>
          </cell>
          <cell r="G833">
            <v>1161.6099999999999</v>
          </cell>
        </row>
        <row r="834">
          <cell r="A834">
            <v>4410</v>
          </cell>
          <cell r="C834">
            <v>440</v>
          </cell>
          <cell r="G834">
            <v>5887.95</v>
          </cell>
        </row>
        <row r="835">
          <cell r="A835">
            <v>4430</v>
          </cell>
          <cell r="C835">
            <v>140</v>
          </cell>
          <cell r="G835">
            <v>0</v>
          </cell>
        </row>
        <row r="836">
          <cell r="A836" t="str">
            <v>9810M#</v>
          </cell>
          <cell r="C836">
            <v>140</v>
          </cell>
          <cell r="G836">
            <v>0</v>
          </cell>
        </row>
        <row r="837">
          <cell r="A837" t="str">
            <v>9810M#</v>
          </cell>
          <cell r="C837">
            <v>142</v>
          </cell>
          <cell r="G837">
            <v>0</v>
          </cell>
        </row>
        <row r="838">
          <cell r="A838" t="str">
            <v>9810M#</v>
          </cell>
          <cell r="C838">
            <v>240</v>
          </cell>
          <cell r="G838">
            <v>0</v>
          </cell>
        </row>
        <row r="839">
          <cell r="A839" t="str">
            <v>9810M#</v>
          </cell>
          <cell r="C839">
            <v>340</v>
          </cell>
          <cell r="G839">
            <v>8</v>
          </cell>
        </row>
        <row r="840">
          <cell r="A840" t="str">
            <v>9810M#</v>
          </cell>
          <cell r="C840">
            <v>440</v>
          </cell>
          <cell r="G840">
            <v>0</v>
          </cell>
        </row>
        <row r="841">
          <cell r="A841" t="str">
            <v>9811M#</v>
          </cell>
          <cell r="C841">
            <v>140</v>
          </cell>
          <cell r="G841">
            <v>0</v>
          </cell>
        </row>
        <row r="842">
          <cell r="A842" t="str">
            <v>9811M#</v>
          </cell>
          <cell r="C842">
            <v>142</v>
          </cell>
          <cell r="G842">
            <v>0</v>
          </cell>
        </row>
        <row r="843">
          <cell r="A843" t="str">
            <v>9811M#</v>
          </cell>
          <cell r="C843">
            <v>240</v>
          </cell>
          <cell r="G843">
            <v>0</v>
          </cell>
        </row>
        <row r="844">
          <cell r="A844" t="str">
            <v>9811M#</v>
          </cell>
          <cell r="C844">
            <v>340</v>
          </cell>
          <cell r="G844">
            <v>0</v>
          </cell>
        </row>
        <row r="845">
          <cell r="A845" t="str">
            <v>9811M#</v>
          </cell>
          <cell r="C845">
            <v>440</v>
          </cell>
          <cell r="G845">
            <v>0</v>
          </cell>
        </row>
        <row r="846">
          <cell r="A846" t="str">
            <v>9812M#</v>
          </cell>
          <cell r="C846">
            <v>140</v>
          </cell>
          <cell r="G846">
            <v>0</v>
          </cell>
        </row>
        <row r="847">
          <cell r="A847" t="str">
            <v>9812M#</v>
          </cell>
          <cell r="C847">
            <v>142</v>
          </cell>
          <cell r="G847">
            <v>0</v>
          </cell>
        </row>
        <row r="848">
          <cell r="A848">
            <v>4465</v>
          </cell>
          <cell r="C848">
            <v>130</v>
          </cell>
          <cell r="G848">
            <v>77961.679999999993</v>
          </cell>
        </row>
        <row r="849">
          <cell r="A849">
            <v>4465</v>
          </cell>
          <cell r="C849">
            <v>230</v>
          </cell>
          <cell r="G849">
            <v>91793.01</v>
          </cell>
        </row>
        <row r="850">
          <cell r="A850">
            <v>4465</v>
          </cell>
          <cell r="C850">
            <v>330</v>
          </cell>
          <cell r="G850">
            <v>22469.68</v>
          </cell>
        </row>
        <row r="851">
          <cell r="A851">
            <v>4465</v>
          </cell>
          <cell r="C851">
            <v>430</v>
          </cell>
          <cell r="G851">
            <v>21386.07</v>
          </cell>
        </row>
        <row r="852">
          <cell r="A852">
            <v>4465</v>
          </cell>
          <cell r="C852">
            <v>935</v>
          </cell>
          <cell r="G852">
            <v>70268</v>
          </cell>
        </row>
        <row r="853">
          <cell r="A853">
            <v>4465</v>
          </cell>
          <cell r="C853">
            <v>936</v>
          </cell>
          <cell r="G853">
            <v>43591.43</v>
          </cell>
        </row>
        <row r="854">
          <cell r="A854">
            <v>4466</v>
          </cell>
          <cell r="C854">
            <v>130</v>
          </cell>
          <cell r="G854">
            <v>243726.8</v>
          </cell>
        </row>
        <row r="855">
          <cell r="A855">
            <v>4466</v>
          </cell>
          <cell r="C855">
            <v>230</v>
          </cell>
          <cell r="G855">
            <v>125917.8</v>
          </cell>
        </row>
        <row r="856">
          <cell r="A856">
            <v>4466</v>
          </cell>
          <cell r="C856">
            <v>330</v>
          </cell>
          <cell r="G856">
            <v>38999.24</v>
          </cell>
        </row>
        <row r="857">
          <cell r="A857">
            <v>4466</v>
          </cell>
          <cell r="C857">
            <v>430</v>
          </cell>
          <cell r="G857">
            <v>1512.94</v>
          </cell>
        </row>
        <row r="858">
          <cell r="A858">
            <v>4466</v>
          </cell>
          <cell r="C858">
            <v>935</v>
          </cell>
          <cell r="G858">
            <v>6491.15</v>
          </cell>
        </row>
        <row r="859">
          <cell r="A859">
            <v>4466</v>
          </cell>
          <cell r="C859">
            <v>936</v>
          </cell>
          <cell r="G859">
            <v>2736.46</v>
          </cell>
        </row>
        <row r="860">
          <cell r="A860">
            <v>4467</v>
          </cell>
          <cell r="C860">
            <v>130</v>
          </cell>
          <cell r="G860">
            <v>44953.42</v>
          </cell>
        </row>
        <row r="861">
          <cell r="A861">
            <v>4467</v>
          </cell>
          <cell r="C861">
            <v>230</v>
          </cell>
          <cell r="G861">
            <v>217.04</v>
          </cell>
        </row>
        <row r="862">
          <cell r="A862">
            <v>4467</v>
          </cell>
          <cell r="C862">
            <v>330</v>
          </cell>
          <cell r="G862">
            <v>0</v>
          </cell>
        </row>
        <row r="863">
          <cell r="A863">
            <v>4467</v>
          </cell>
          <cell r="C863">
            <v>935</v>
          </cell>
          <cell r="G863">
            <v>4512.3</v>
          </cell>
        </row>
        <row r="864">
          <cell r="A864">
            <v>4467</v>
          </cell>
          <cell r="C864">
            <v>936</v>
          </cell>
          <cell r="G864">
            <v>923.38</v>
          </cell>
        </row>
        <row r="865">
          <cell r="A865">
            <v>4468</v>
          </cell>
          <cell r="C865">
            <v>130</v>
          </cell>
          <cell r="G865">
            <v>82211.39</v>
          </cell>
        </row>
        <row r="866">
          <cell r="A866">
            <v>4468</v>
          </cell>
          <cell r="C866">
            <v>230</v>
          </cell>
          <cell r="G866">
            <v>38859.769999999997</v>
          </cell>
        </row>
        <row r="867">
          <cell r="A867">
            <v>4468</v>
          </cell>
          <cell r="C867">
            <v>330</v>
          </cell>
          <cell r="G867">
            <v>0</v>
          </cell>
        </row>
        <row r="868">
          <cell r="A868">
            <v>4468</v>
          </cell>
          <cell r="C868">
            <v>430</v>
          </cell>
          <cell r="G868">
            <v>40.08</v>
          </cell>
        </row>
        <row r="869">
          <cell r="A869">
            <v>4468</v>
          </cell>
          <cell r="C869">
            <v>936</v>
          </cell>
          <cell r="G869">
            <v>23.5</v>
          </cell>
        </row>
        <row r="870">
          <cell r="A870">
            <v>4475</v>
          </cell>
          <cell r="C870">
            <v>130</v>
          </cell>
          <cell r="G870">
            <v>72359.56</v>
          </cell>
        </row>
        <row r="871">
          <cell r="A871">
            <v>4475</v>
          </cell>
          <cell r="C871">
            <v>132</v>
          </cell>
          <cell r="G871">
            <v>7112</v>
          </cell>
        </row>
        <row r="872">
          <cell r="A872">
            <v>4475</v>
          </cell>
          <cell r="C872">
            <v>230</v>
          </cell>
          <cell r="G872">
            <v>34715.58</v>
          </cell>
        </row>
        <row r="873">
          <cell r="A873">
            <v>4475</v>
          </cell>
          <cell r="C873">
            <v>330</v>
          </cell>
          <cell r="G873">
            <v>18371.189999999999</v>
          </cell>
        </row>
        <row r="874">
          <cell r="A874">
            <v>4475</v>
          </cell>
          <cell r="C874">
            <v>430</v>
          </cell>
          <cell r="G874">
            <v>18068.810000000001</v>
          </cell>
        </row>
        <row r="875">
          <cell r="A875">
            <v>4475</v>
          </cell>
          <cell r="C875">
            <v>935</v>
          </cell>
          <cell r="G875">
            <v>1668.9</v>
          </cell>
        </row>
        <row r="876">
          <cell r="A876">
            <v>4475</v>
          </cell>
          <cell r="C876">
            <v>936</v>
          </cell>
          <cell r="G876">
            <v>991.72</v>
          </cell>
        </row>
        <row r="877">
          <cell r="A877">
            <v>4480</v>
          </cell>
          <cell r="C877">
            <v>130</v>
          </cell>
          <cell r="G877">
            <v>6487.12</v>
          </cell>
        </row>
        <row r="878">
          <cell r="A878">
            <v>4480</v>
          </cell>
          <cell r="C878">
            <v>230</v>
          </cell>
          <cell r="G878">
            <v>4981.93</v>
          </cell>
        </row>
        <row r="879">
          <cell r="A879">
            <v>4480</v>
          </cell>
          <cell r="C879">
            <v>330</v>
          </cell>
          <cell r="G879">
            <v>4497.59</v>
          </cell>
        </row>
        <row r="880">
          <cell r="A880">
            <v>4480</v>
          </cell>
          <cell r="C880">
            <v>430</v>
          </cell>
          <cell r="G880">
            <v>1415.06</v>
          </cell>
        </row>
        <row r="881">
          <cell r="A881">
            <v>4481</v>
          </cell>
          <cell r="C881">
            <v>130</v>
          </cell>
          <cell r="G881">
            <v>692.21</v>
          </cell>
        </row>
        <row r="882">
          <cell r="A882">
            <v>4481</v>
          </cell>
          <cell r="C882">
            <v>230</v>
          </cell>
          <cell r="G882">
            <v>81.48</v>
          </cell>
        </row>
        <row r="883">
          <cell r="A883">
            <v>4481</v>
          </cell>
          <cell r="C883">
            <v>330</v>
          </cell>
          <cell r="G883">
            <v>62.08</v>
          </cell>
        </row>
        <row r="884">
          <cell r="A884">
            <v>4481</v>
          </cell>
          <cell r="C884">
            <v>430</v>
          </cell>
          <cell r="G884">
            <v>0</v>
          </cell>
        </row>
        <row r="885">
          <cell r="A885">
            <v>4482</v>
          </cell>
          <cell r="C885">
            <v>130</v>
          </cell>
          <cell r="G885">
            <v>2806.25</v>
          </cell>
        </row>
        <row r="886">
          <cell r="A886">
            <v>4482</v>
          </cell>
          <cell r="C886">
            <v>230</v>
          </cell>
          <cell r="G886">
            <v>898.41</v>
          </cell>
        </row>
        <row r="887">
          <cell r="A887">
            <v>4482</v>
          </cell>
          <cell r="C887">
            <v>330</v>
          </cell>
          <cell r="G887">
            <v>1432.22</v>
          </cell>
        </row>
        <row r="888">
          <cell r="A888">
            <v>4482</v>
          </cell>
          <cell r="C888">
            <v>430</v>
          </cell>
          <cell r="G888">
            <v>1548.8</v>
          </cell>
        </row>
        <row r="889">
          <cell r="A889">
            <v>4495</v>
          </cell>
          <cell r="C889">
            <v>130</v>
          </cell>
          <cell r="G889">
            <v>0</v>
          </cell>
        </row>
        <row r="890">
          <cell r="A890">
            <v>4500</v>
          </cell>
          <cell r="C890">
            <v>130</v>
          </cell>
          <cell r="G890">
            <v>37287.33</v>
          </cell>
        </row>
        <row r="891">
          <cell r="A891">
            <v>4500</v>
          </cell>
          <cell r="C891">
            <v>132</v>
          </cell>
          <cell r="G891">
            <v>3688</v>
          </cell>
        </row>
        <row r="892">
          <cell r="A892">
            <v>4500</v>
          </cell>
          <cell r="C892">
            <v>230</v>
          </cell>
          <cell r="G892">
            <v>12102.56</v>
          </cell>
        </row>
        <row r="893">
          <cell r="A893">
            <v>4500</v>
          </cell>
          <cell r="C893">
            <v>330</v>
          </cell>
          <cell r="G893">
            <v>6099.86</v>
          </cell>
        </row>
        <row r="894">
          <cell r="A894">
            <v>4500</v>
          </cell>
          <cell r="C894">
            <v>430</v>
          </cell>
          <cell r="G894">
            <v>2684.08</v>
          </cell>
        </row>
        <row r="895">
          <cell r="A895">
            <v>4505</v>
          </cell>
          <cell r="C895">
            <v>130</v>
          </cell>
          <cell r="G895">
            <v>29217.07</v>
          </cell>
        </row>
        <row r="896">
          <cell r="A896">
            <v>4505</v>
          </cell>
          <cell r="C896">
            <v>132</v>
          </cell>
          <cell r="G896">
            <v>2890</v>
          </cell>
        </row>
        <row r="897">
          <cell r="A897">
            <v>4505</v>
          </cell>
          <cell r="C897">
            <v>230</v>
          </cell>
          <cell r="G897">
            <v>8366.9500000000007</v>
          </cell>
        </row>
        <row r="898">
          <cell r="A898">
            <v>4505</v>
          </cell>
          <cell r="C898">
            <v>330</v>
          </cell>
          <cell r="G898">
            <v>1997.83</v>
          </cell>
        </row>
        <row r="899">
          <cell r="A899">
            <v>4505</v>
          </cell>
          <cell r="C899">
            <v>430</v>
          </cell>
          <cell r="G899">
            <v>193311.23</v>
          </cell>
        </row>
        <row r="900">
          <cell r="A900">
            <v>4505</v>
          </cell>
          <cell r="C900">
            <v>935</v>
          </cell>
          <cell r="G900">
            <v>5672.84</v>
          </cell>
        </row>
        <row r="901">
          <cell r="A901">
            <v>4505</v>
          </cell>
          <cell r="C901">
            <v>936</v>
          </cell>
          <cell r="G901">
            <v>0</v>
          </cell>
        </row>
        <row r="902">
          <cell r="A902">
            <v>4510</v>
          </cell>
          <cell r="C902">
            <v>130</v>
          </cell>
          <cell r="G902">
            <v>0</v>
          </cell>
        </row>
        <row r="903">
          <cell r="A903">
            <v>4510</v>
          </cell>
          <cell r="C903">
            <v>430</v>
          </cell>
          <cell r="G903">
            <v>0</v>
          </cell>
        </row>
        <row r="904">
          <cell r="A904">
            <v>4530</v>
          </cell>
          <cell r="C904">
            <v>130</v>
          </cell>
          <cell r="G904">
            <v>1678.75</v>
          </cell>
        </row>
        <row r="905">
          <cell r="A905">
            <v>4530</v>
          </cell>
          <cell r="C905">
            <v>230</v>
          </cell>
          <cell r="G905">
            <v>834.47</v>
          </cell>
        </row>
        <row r="906">
          <cell r="A906">
            <v>4530</v>
          </cell>
          <cell r="C906">
            <v>330</v>
          </cell>
          <cell r="G906">
            <v>6607.44</v>
          </cell>
        </row>
        <row r="907">
          <cell r="A907">
            <v>4530</v>
          </cell>
          <cell r="C907">
            <v>430</v>
          </cell>
          <cell r="G907">
            <v>-558.55999999999995</v>
          </cell>
        </row>
        <row r="908">
          <cell r="A908">
            <v>4530</v>
          </cell>
          <cell r="C908">
            <v>935</v>
          </cell>
          <cell r="G908">
            <v>0</v>
          </cell>
        </row>
        <row r="909">
          <cell r="A909">
            <v>4530</v>
          </cell>
          <cell r="C909">
            <v>936</v>
          </cell>
          <cell r="G909">
            <v>0</v>
          </cell>
        </row>
        <row r="910">
          <cell r="A910">
            <v>4531</v>
          </cell>
          <cell r="C910">
            <v>130</v>
          </cell>
          <cell r="G910">
            <v>2654.43</v>
          </cell>
        </row>
        <row r="911">
          <cell r="A911">
            <v>4531</v>
          </cell>
          <cell r="C911">
            <v>230</v>
          </cell>
          <cell r="G911">
            <v>599.11</v>
          </cell>
        </row>
        <row r="912">
          <cell r="A912">
            <v>4531</v>
          </cell>
          <cell r="C912">
            <v>330</v>
          </cell>
          <cell r="G912">
            <v>114.75</v>
          </cell>
        </row>
        <row r="913">
          <cell r="A913">
            <v>4531</v>
          </cell>
          <cell r="C913">
            <v>430</v>
          </cell>
          <cell r="G913">
            <v>389.15</v>
          </cell>
        </row>
        <row r="914">
          <cell r="A914">
            <v>4531</v>
          </cell>
          <cell r="C914">
            <v>935</v>
          </cell>
          <cell r="G914">
            <v>2202.8000000000002</v>
          </cell>
        </row>
        <row r="915">
          <cell r="A915">
            <v>4531</v>
          </cell>
          <cell r="C915">
            <v>936</v>
          </cell>
          <cell r="G915">
            <v>-114.24</v>
          </cell>
        </row>
        <row r="916">
          <cell r="A916">
            <v>7020</v>
          </cell>
          <cell r="C916">
            <v>110</v>
          </cell>
          <cell r="G916">
            <v>15700</v>
          </cell>
        </row>
        <row r="917">
          <cell r="A917">
            <v>7020</v>
          </cell>
          <cell r="C917">
            <v>112</v>
          </cell>
          <cell r="G917">
            <v>42784.68</v>
          </cell>
        </row>
        <row r="918">
          <cell r="A918">
            <v>7020</v>
          </cell>
          <cell r="C918">
            <v>120</v>
          </cell>
          <cell r="G918">
            <v>26198</v>
          </cell>
        </row>
        <row r="919">
          <cell r="A919">
            <v>7020</v>
          </cell>
          <cell r="C919">
            <v>121</v>
          </cell>
          <cell r="G919">
            <v>0</v>
          </cell>
        </row>
        <row r="920">
          <cell r="A920">
            <v>7020</v>
          </cell>
          <cell r="C920">
            <v>122</v>
          </cell>
          <cell r="G920">
            <v>0</v>
          </cell>
        </row>
        <row r="921">
          <cell r="A921">
            <v>7020</v>
          </cell>
          <cell r="C921">
            <v>130</v>
          </cell>
          <cell r="G921">
            <v>2519.33</v>
          </cell>
        </row>
        <row r="922">
          <cell r="A922">
            <v>7020</v>
          </cell>
          <cell r="C922">
            <v>140</v>
          </cell>
          <cell r="G922">
            <v>3166.33</v>
          </cell>
        </row>
        <row r="923">
          <cell r="A923">
            <v>7020</v>
          </cell>
          <cell r="C923">
            <v>142</v>
          </cell>
          <cell r="G923">
            <v>2375.33</v>
          </cell>
        </row>
        <row r="924">
          <cell r="A924">
            <v>7020</v>
          </cell>
          <cell r="C924">
            <v>147</v>
          </cell>
          <cell r="G924">
            <v>0</v>
          </cell>
        </row>
        <row r="925">
          <cell r="A925">
            <v>7020</v>
          </cell>
          <cell r="C925">
            <v>160</v>
          </cell>
          <cell r="G925">
            <v>17358.34</v>
          </cell>
        </row>
        <row r="926">
          <cell r="A926">
            <v>7020</v>
          </cell>
          <cell r="C926">
            <v>162</v>
          </cell>
          <cell r="G926">
            <v>4614</v>
          </cell>
        </row>
        <row r="927">
          <cell r="A927">
            <v>7020</v>
          </cell>
          <cell r="C927">
            <v>210</v>
          </cell>
          <cell r="G927">
            <v>11700</v>
          </cell>
        </row>
        <row r="928">
          <cell r="A928">
            <v>7020</v>
          </cell>
          <cell r="C928">
            <v>220</v>
          </cell>
          <cell r="G928">
            <v>9176.81</v>
          </cell>
        </row>
        <row r="929">
          <cell r="A929">
            <v>7020</v>
          </cell>
          <cell r="C929">
            <v>230</v>
          </cell>
          <cell r="G929">
            <v>566.66999999999996</v>
          </cell>
        </row>
        <row r="930">
          <cell r="A930">
            <v>7020</v>
          </cell>
          <cell r="C930">
            <v>240</v>
          </cell>
          <cell r="G930">
            <v>1858.42</v>
          </cell>
        </row>
        <row r="931">
          <cell r="A931">
            <v>7020</v>
          </cell>
          <cell r="C931">
            <v>260</v>
          </cell>
          <cell r="G931">
            <v>13132</v>
          </cell>
        </row>
        <row r="932">
          <cell r="A932">
            <v>7020</v>
          </cell>
          <cell r="C932">
            <v>330</v>
          </cell>
          <cell r="G932">
            <v>283.33</v>
          </cell>
        </row>
        <row r="933">
          <cell r="A933">
            <v>7020</v>
          </cell>
          <cell r="C933">
            <v>340</v>
          </cell>
          <cell r="G933">
            <v>1775</v>
          </cell>
        </row>
        <row r="934">
          <cell r="A934">
            <v>7020</v>
          </cell>
          <cell r="C934">
            <v>430</v>
          </cell>
          <cell r="G934">
            <v>0</v>
          </cell>
        </row>
        <row r="935">
          <cell r="A935">
            <v>7020</v>
          </cell>
          <cell r="C935">
            <v>440</v>
          </cell>
          <cell r="G935">
            <v>2241.67</v>
          </cell>
        </row>
        <row r="936">
          <cell r="A936">
            <v>7020</v>
          </cell>
          <cell r="C936">
            <v>935</v>
          </cell>
          <cell r="G936">
            <v>0</v>
          </cell>
        </row>
        <row r="937">
          <cell r="A937">
            <v>7020</v>
          </cell>
          <cell r="C937">
            <v>936</v>
          </cell>
          <cell r="G937">
            <v>166.67</v>
          </cell>
        </row>
        <row r="938">
          <cell r="A938">
            <v>7030</v>
          </cell>
          <cell r="C938">
            <v>110</v>
          </cell>
          <cell r="G938">
            <v>0</v>
          </cell>
        </row>
        <row r="939">
          <cell r="A939">
            <v>7030</v>
          </cell>
          <cell r="C939">
            <v>112</v>
          </cell>
          <cell r="G939">
            <v>900</v>
          </cell>
        </row>
        <row r="940">
          <cell r="A940">
            <v>7030</v>
          </cell>
          <cell r="C940">
            <v>120</v>
          </cell>
          <cell r="G940">
            <v>1200</v>
          </cell>
        </row>
        <row r="941">
          <cell r="A941">
            <v>7030</v>
          </cell>
          <cell r="C941">
            <v>121</v>
          </cell>
          <cell r="G941">
            <v>0</v>
          </cell>
        </row>
        <row r="942">
          <cell r="A942">
            <v>7030</v>
          </cell>
          <cell r="C942">
            <v>122</v>
          </cell>
          <cell r="G942">
            <v>0</v>
          </cell>
        </row>
        <row r="943">
          <cell r="A943">
            <v>7030</v>
          </cell>
          <cell r="C943">
            <v>200</v>
          </cell>
          <cell r="G943">
            <v>0</v>
          </cell>
        </row>
        <row r="944">
          <cell r="A944">
            <v>7030</v>
          </cell>
          <cell r="C944">
            <v>210</v>
          </cell>
          <cell r="G944">
            <v>500</v>
          </cell>
        </row>
        <row r="945">
          <cell r="A945">
            <v>7030</v>
          </cell>
          <cell r="C945">
            <v>220</v>
          </cell>
          <cell r="G945">
            <v>0</v>
          </cell>
        </row>
        <row r="946">
          <cell r="A946">
            <v>7040</v>
          </cell>
          <cell r="C946">
            <v>110</v>
          </cell>
          <cell r="G946">
            <v>8641.2900000000009</v>
          </cell>
        </row>
        <row r="947">
          <cell r="A947">
            <v>7040</v>
          </cell>
          <cell r="C947">
            <v>112</v>
          </cell>
          <cell r="G947">
            <v>4341.8</v>
          </cell>
        </row>
        <row r="948">
          <cell r="A948">
            <v>7040</v>
          </cell>
          <cell r="C948">
            <v>120</v>
          </cell>
          <cell r="G948">
            <v>4326.59</v>
          </cell>
        </row>
        <row r="949">
          <cell r="A949">
            <v>7040</v>
          </cell>
          <cell r="C949">
            <v>121</v>
          </cell>
          <cell r="G949">
            <v>0</v>
          </cell>
        </row>
        <row r="950">
          <cell r="A950">
            <v>7040</v>
          </cell>
          <cell r="C950">
            <v>210</v>
          </cell>
          <cell r="G950">
            <v>1299.68</v>
          </cell>
        </row>
        <row r="951">
          <cell r="A951">
            <v>7040</v>
          </cell>
          <cell r="C951">
            <v>220</v>
          </cell>
          <cell r="G951">
            <v>1231.1500000000001</v>
          </cell>
        </row>
        <row r="952">
          <cell r="A952">
            <v>7060</v>
          </cell>
          <cell r="C952">
            <v>110</v>
          </cell>
          <cell r="G952">
            <v>9996.02</v>
          </cell>
        </row>
        <row r="953">
          <cell r="A953">
            <v>7060</v>
          </cell>
          <cell r="C953">
            <v>112</v>
          </cell>
          <cell r="G953">
            <v>6083.94</v>
          </cell>
        </row>
        <row r="954">
          <cell r="A954">
            <v>7060</v>
          </cell>
          <cell r="C954">
            <v>120</v>
          </cell>
          <cell r="G954">
            <v>15099.19</v>
          </cell>
        </row>
        <row r="955">
          <cell r="A955">
            <v>7060</v>
          </cell>
          <cell r="C955">
            <v>121</v>
          </cell>
          <cell r="G955">
            <v>-0.01</v>
          </cell>
        </row>
        <row r="956">
          <cell r="A956">
            <v>7060</v>
          </cell>
          <cell r="C956">
            <v>122</v>
          </cell>
          <cell r="G956">
            <v>-1304.3499999999999</v>
          </cell>
        </row>
        <row r="957">
          <cell r="A957">
            <v>7060</v>
          </cell>
          <cell r="C957">
            <v>130</v>
          </cell>
          <cell r="G957">
            <v>51.01</v>
          </cell>
        </row>
        <row r="958">
          <cell r="A958">
            <v>7060</v>
          </cell>
          <cell r="C958">
            <v>140</v>
          </cell>
          <cell r="G958">
            <v>4457.9399999999996</v>
          </cell>
        </row>
        <row r="959">
          <cell r="A959">
            <v>7060</v>
          </cell>
          <cell r="C959">
            <v>142</v>
          </cell>
          <cell r="G959">
            <v>10907.04</v>
          </cell>
        </row>
        <row r="960">
          <cell r="A960">
            <v>7060</v>
          </cell>
          <cell r="C960">
            <v>147</v>
          </cell>
          <cell r="G960">
            <v>0</v>
          </cell>
        </row>
        <row r="961">
          <cell r="A961">
            <v>7060</v>
          </cell>
          <cell r="C961">
            <v>210</v>
          </cell>
          <cell r="G961">
            <v>16172.15</v>
          </cell>
        </row>
        <row r="962">
          <cell r="A962">
            <v>7060</v>
          </cell>
          <cell r="C962">
            <v>220</v>
          </cell>
          <cell r="G962">
            <v>6587.02</v>
          </cell>
        </row>
        <row r="963">
          <cell r="A963">
            <v>7060</v>
          </cell>
          <cell r="C963">
            <v>230</v>
          </cell>
          <cell r="G963">
            <v>1200.42</v>
          </cell>
        </row>
        <row r="964">
          <cell r="A964">
            <v>7060</v>
          </cell>
          <cell r="C964">
            <v>240</v>
          </cell>
          <cell r="G964">
            <v>2561.3000000000002</v>
          </cell>
        </row>
        <row r="965">
          <cell r="A965">
            <v>7060</v>
          </cell>
          <cell r="C965">
            <v>340</v>
          </cell>
          <cell r="G965">
            <v>4902.99</v>
          </cell>
        </row>
        <row r="966">
          <cell r="A966">
            <v>7060</v>
          </cell>
          <cell r="C966">
            <v>400</v>
          </cell>
          <cell r="G966">
            <v>0</v>
          </cell>
        </row>
        <row r="967">
          <cell r="A967">
            <v>7060</v>
          </cell>
          <cell r="C967">
            <v>430</v>
          </cell>
          <cell r="G967">
            <v>20</v>
          </cell>
        </row>
        <row r="968">
          <cell r="A968">
            <v>7060</v>
          </cell>
          <cell r="C968">
            <v>440</v>
          </cell>
          <cell r="G968">
            <v>22332.84</v>
          </cell>
        </row>
        <row r="969">
          <cell r="A969">
            <v>7060</v>
          </cell>
          <cell r="C969">
            <v>936</v>
          </cell>
          <cell r="G969">
            <v>0</v>
          </cell>
        </row>
        <row r="970">
          <cell r="A970">
            <v>7080</v>
          </cell>
          <cell r="C970">
            <v>110</v>
          </cell>
          <cell r="G970">
            <v>8842.74</v>
          </cell>
        </row>
        <row r="971">
          <cell r="A971">
            <v>7080</v>
          </cell>
          <cell r="C971">
            <v>112</v>
          </cell>
          <cell r="G971">
            <v>7996</v>
          </cell>
        </row>
        <row r="972">
          <cell r="A972">
            <v>7080</v>
          </cell>
          <cell r="C972">
            <v>120</v>
          </cell>
          <cell r="G972">
            <v>8492.74</v>
          </cell>
        </row>
        <row r="973">
          <cell r="A973">
            <v>7080</v>
          </cell>
          <cell r="C973">
            <v>121</v>
          </cell>
          <cell r="G973">
            <v>0</v>
          </cell>
        </row>
        <row r="974">
          <cell r="A974">
            <v>7080</v>
          </cell>
          <cell r="C974">
            <v>122</v>
          </cell>
          <cell r="G974">
            <v>2126</v>
          </cell>
        </row>
        <row r="975">
          <cell r="A975">
            <v>7080</v>
          </cell>
          <cell r="C975">
            <v>130</v>
          </cell>
          <cell r="G975">
            <v>0</v>
          </cell>
        </row>
        <row r="976">
          <cell r="A976">
            <v>7080</v>
          </cell>
          <cell r="C976">
            <v>140</v>
          </cell>
          <cell r="G976">
            <v>0</v>
          </cell>
        </row>
        <row r="977">
          <cell r="A977">
            <v>7080</v>
          </cell>
          <cell r="C977">
            <v>160</v>
          </cell>
          <cell r="G977">
            <v>0</v>
          </cell>
        </row>
        <row r="978">
          <cell r="A978">
            <v>7080</v>
          </cell>
          <cell r="C978">
            <v>210</v>
          </cell>
          <cell r="G978">
            <v>4867.5</v>
          </cell>
        </row>
        <row r="979">
          <cell r="A979">
            <v>7080</v>
          </cell>
          <cell r="C979">
            <v>220</v>
          </cell>
          <cell r="G979">
            <v>4867.5</v>
          </cell>
        </row>
        <row r="980">
          <cell r="A980">
            <v>7080</v>
          </cell>
          <cell r="C980">
            <v>230</v>
          </cell>
          <cell r="G980">
            <v>0</v>
          </cell>
        </row>
        <row r="981">
          <cell r="A981">
            <v>7080</v>
          </cell>
          <cell r="C981">
            <v>240</v>
          </cell>
          <cell r="G981">
            <v>0</v>
          </cell>
        </row>
        <row r="982">
          <cell r="A982">
            <v>7080</v>
          </cell>
          <cell r="C982">
            <v>340</v>
          </cell>
          <cell r="G982">
            <v>0</v>
          </cell>
        </row>
        <row r="983">
          <cell r="A983">
            <v>7080</v>
          </cell>
          <cell r="C983">
            <v>440</v>
          </cell>
          <cell r="G983">
            <v>0</v>
          </cell>
        </row>
        <row r="984">
          <cell r="A984">
            <v>7080</v>
          </cell>
          <cell r="C984">
            <v>935</v>
          </cell>
          <cell r="G984">
            <v>0</v>
          </cell>
        </row>
        <row r="985">
          <cell r="A985">
            <v>7080</v>
          </cell>
          <cell r="C985">
            <v>936</v>
          </cell>
          <cell r="G985">
            <v>0</v>
          </cell>
        </row>
        <row r="986">
          <cell r="A986">
            <v>7000</v>
          </cell>
          <cell r="C986">
            <v>110</v>
          </cell>
          <cell r="G986">
            <v>20596.72</v>
          </cell>
        </row>
        <row r="987">
          <cell r="A987">
            <v>7000</v>
          </cell>
          <cell r="C987">
            <v>112</v>
          </cell>
          <cell r="G987">
            <v>20700.72</v>
          </cell>
        </row>
        <row r="988">
          <cell r="A988">
            <v>7000</v>
          </cell>
          <cell r="C988">
            <v>120</v>
          </cell>
          <cell r="G988">
            <v>14748.25</v>
          </cell>
        </row>
        <row r="989">
          <cell r="A989">
            <v>7000</v>
          </cell>
          <cell r="C989">
            <v>121</v>
          </cell>
          <cell r="G989">
            <v>10435.51</v>
          </cell>
        </row>
        <row r="990">
          <cell r="A990">
            <v>7000</v>
          </cell>
          <cell r="C990">
            <v>122</v>
          </cell>
          <cell r="G990">
            <v>5503</v>
          </cell>
        </row>
        <row r="991">
          <cell r="A991">
            <v>7000</v>
          </cell>
          <cell r="C991">
            <v>140</v>
          </cell>
          <cell r="G991">
            <v>0</v>
          </cell>
        </row>
        <row r="992">
          <cell r="A992">
            <v>7000</v>
          </cell>
          <cell r="C992">
            <v>150</v>
          </cell>
          <cell r="G992">
            <v>45</v>
          </cell>
        </row>
        <row r="993">
          <cell r="A993">
            <v>7000</v>
          </cell>
          <cell r="C993">
            <v>160</v>
          </cell>
          <cell r="G993">
            <v>631.66</v>
          </cell>
        </row>
        <row r="994">
          <cell r="A994">
            <v>7000</v>
          </cell>
          <cell r="C994">
            <v>210</v>
          </cell>
          <cell r="G994">
            <v>21546.04</v>
          </cell>
        </row>
        <row r="995">
          <cell r="A995">
            <v>7000</v>
          </cell>
          <cell r="C995">
            <v>220</v>
          </cell>
          <cell r="G995">
            <v>21444.12</v>
          </cell>
        </row>
        <row r="996">
          <cell r="A996">
            <v>7000</v>
          </cell>
          <cell r="C996">
            <v>260</v>
          </cell>
          <cell r="G996">
            <v>3473.53</v>
          </cell>
        </row>
        <row r="997">
          <cell r="A997">
            <v>7190</v>
          </cell>
          <cell r="C997">
            <v>110</v>
          </cell>
          <cell r="G997">
            <v>4625</v>
          </cell>
        </row>
        <row r="998">
          <cell r="A998">
            <v>7190</v>
          </cell>
          <cell r="C998">
            <v>112</v>
          </cell>
          <cell r="G998">
            <v>0</v>
          </cell>
        </row>
        <row r="999">
          <cell r="A999">
            <v>7190</v>
          </cell>
          <cell r="C999">
            <v>120</v>
          </cell>
          <cell r="G999">
            <v>2512.87</v>
          </cell>
        </row>
        <row r="1000">
          <cell r="A1000">
            <v>7190</v>
          </cell>
          <cell r="C1000">
            <v>121</v>
          </cell>
          <cell r="G1000">
            <v>0</v>
          </cell>
        </row>
        <row r="1001">
          <cell r="A1001">
            <v>7190</v>
          </cell>
          <cell r="C1001">
            <v>122</v>
          </cell>
          <cell r="G1001">
            <v>0</v>
          </cell>
        </row>
        <row r="1002">
          <cell r="A1002">
            <v>7190</v>
          </cell>
          <cell r="C1002">
            <v>130</v>
          </cell>
          <cell r="G1002">
            <v>37024.5</v>
          </cell>
        </row>
        <row r="1003">
          <cell r="A1003">
            <v>7190</v>
          </cell>
          <cell r="C1003">
            <v>140</v>
          </cell>
          <cell r="G1003">
            <v>62730.76</v>
          </cell>
        </row>
        <row r="1004">
          <cell r="A1004">
            <v>7190</v>
          </cell>
          <cell r="C1004">
            <v>142</v>
          </cell>
          <cell r="G1004">
            <v>19119.63</v>
          </cell>
        </row>
        <row r="1005">
          <cell r="A1005">
            <v>7190</v>
          </cell>
          <cell r="C1005">
            <v>147</v>
          </cell>
          <cell r="G1005">
            <v>0</v>
          </cell>
        </row>
        <row r="1006">
          <cell r="A1006">
            <v>7190</v>
          </cell>
          <cell r="C1006">
            <v>150</v>
          </cell>
          <cell r="G1006">
            <v>34716.42</v>
          </cell>
        </row>
        <row r="1007">
          <cell r="A1007">
            <v>7190</v>
          </cell>
          <cell r="C1007">
            <v>160</v>
          </cell>
          <cell r="G1007">
            <v>14768.21</v>
          </cell>
        </row>
        <row r="1008">
          <cell r="A1008">
            <v>7190</v>
          </cell>
          <cell r="C1008">
            <v>162</v>
          </cell>
          <cell r="G1008">
            <v>4610</v>
          </cell>
        </row>
        <row r="1009">
          <cell r="A1009">
            <v>7190</v>
          </cell>
          <cell r="C1009">
            <v>170</v>
          </cell>
          <cell r="G1009">
            <v>0</v>
          </cell>
        </row>
        <row r="1010">
          <cell r="A1010">
            <v>7190</v>
          </cell>
          <cell r="C1010">
            <v>210</v>
          </cell>
          <cell r="G1010">
            <v>9168</v>
          </cell>
        </row>
        <row r="1011">
          <cell r="A1011">
            <v>7190</v>
          </cell>
          <cell r="C1011">
            <v>220</v>
          </cell>
          <cell r="G1011">
            <v>12504.87</v>
          </cell>
        </row>
        <row r="1012">
          <cell r="A1012">
            <v>7190</v>
          </cell>
          <cell r="C1012">
            <v>230</v>
          </cell>
          <cell r="G1012">
            <v>19846.37</v>
          </cell>
        </row>
        <row r="1013">
          <cell r="A1013">
            <v>7190</v>
          </cell>
          <cell r="C1013">
            <v>240</v>
          </cell>
          <cell r="G1013">
            <v>30972</v>
          </cell>
        </row>
        <row r="1014">
          <cell r="A1014">
            <v>7190</v>
          </cell>
          <cell r="C1014">
            <v>260</v>
          </cell>
          <cell r="G1014">
            <v>7277.43</v>
          </cell>
        </row>
        <row r="1015">
          <cell r="A1015">
            <v>7190</v>
          </cell>
          <cell r="C1015">
            <v>330</v>
          </cell>
          <cell r="G1015">
            <v>5805.32</v>
          </cell>
        </row>
        <row r="1016">
          <cell r="A1016">
            <v>7190</v>
          </cell>
          <cell r="C1016">
            <v>340</v>
          </cell>
          <cell r="G1016">
            <v>26776.560000000001</v>
          </cell>
        </row>
        <row r="1017">
          <cell r="A1017">
            <v>7190</v>
          </cell>
          <cell r="C1017">
            <v>410</v>
          </cell>
          <cell r="G1017">
            <v>0</v>
          </cell>
        </row>
        <row r="1018">
          <cell r="A1018">
            <v>7190</v>
          </cell>
          <cell r="C1018">
            <v>430</v>
          </cell>
          <cell r="G1018">
            <v>6454.08</v>
          </cell>
        </row>
        <row r="1019">
          <cell r="A1019">
            <v>7190</v>
          </cell>
          <cell r="C1019">
            <v>440</v>
          </cell>
          <cell r="G1019">
            <v>28258.94</v>
          </cell>
        </row>
        <row r="1020">
          <cell r="A1020">
            <v>7190</v>
          </cell>
          <cell r="C1020">
            <v>935</v>
          </cell>
          <cell r="G1020">
            <v>18270.57</v>
          </cell>
        </row>
        <row r="1021">
          <cell r="A1021">
            <v>7190</v>
          </cell>
          <cell r="C1021">
            <v>936</v>
          </cell>
          <cell r="G1021">
            <v>5949.72</v>
          </cell>
        </row>
        <row r="1022">
          <cell r="A1022">
            <v>7211</v>
          </cell>
          <cell r="C1022">
            <v>110</v>
          </cell>
          <cell r="G1022">
            <v>1003.28</v>
          </cell>
        </row>
        <row r="1023">
          <cell r="A1023">
            <v>7211</v>
          </cell>
          <cell r="C1023">
            <v>112</v>
          </cell>
          <cell r="G1023">
            <v>202.5</v>
          </cell>
        </row>
        <row r="1024">
          <cell r="A1024">
            <v>7211</v>
          </cell>
          <cell r="C1024">
            <v>120</v>
          </cell>
          <cell r="G1024">
            <v>568.65</v>
          </cell>
        </row>
        <row r="1025">
          <cell r="A1025">
            <v>7211</v>
          </cell>
          <cell r="C1025">
            <v>121</v>
          </cell>
          <cell r="G1025">
            <v>115.38</v>
          </cell>
        </row>
        <row r="1026">
          <cell r="A1026">
            <v>7211</v>
          </cell>
          <cell r="C1026">
            <v>130</v>
          </cell>
          <cell r="G1026">
            <v>-1055.01</v>
          </cell>
        </row>
        <row r="1027">
          <cell r="A1027">
            <v>7211</v>
          </cell>
          <cell r="C1027">
            <v>140</v>
          </cell>
          <cell r="G1027">
            <v>5980.3</v>
          </cell>
        </row>
        <row r="1028">
          <cell r="A1028">
            <v>7211</v>
          </cell>
          <cell r="C1028">
            <v>142</v>
          </cell>
          <cell r="G1028">
            <v>5171.7700000000004</v>
          </cell>
        </row>
        <row r="1029">
          <cell r="A1029">
            <v>7211</v>
          </cell>
          <cell r="C1029">
            <v>147</v>
          </cell>
          <cell r="G1029">
            <v>0</v>
          </cell>
        </row>
        <row r="1030">
          <cell r="A1030">
            <v>7211</v>
          </cell>
          <cell r="C1030">
            <v>150</v>
          </cell>
          <cell r="G1030">
            <v>0</v>
          </cell>
        </row>
        <row r="1031">
          <cell r="A1031">
            <v>7211</v>
          </cell>
          <cell r="C1031">
            <v>160</v>
          </cell>
          <cell r="G1031">
            <v>115.96</v>
          </cell>
        </row>
        <row r="1032">
          <cell r="A1032">
            <v>7211</v>
          </cell>
          <cell r="C1032">
            <v>210</v>
          </cell>
          <cell r="G1032">
            <v>747.49</v>
          </cell>
        </row>
        <row r="1033">
          <cell r="A1033">
            <v>7211</v>
          </cell>
          <cell r="C1033">
            <v>220</v>
          </cell>
          <cell r="G1033">
            <v>78.17</v>
          </cell>
        </row>
        <row r="1034">
          <cell r="A1034">
            <v>7211</v>
          </cell>
          <cell r="C1034">
            <v>230</v>
          </cell>
          <cell r="G1034">
            <v>2334.4</v>
          </cell>
        </row>
        <row r="1035">
          <cell r="A1035">
            <v>7211</v>
          </cell>
          <cell r="C1035">
            <v>240</v>
          </cell>
          <cell r="G1035">
            <v>2373.6</v>
          </cell>
        </row>
        <row r="1036">
          <cell r="A1036">
            <v>7211</v>
          </cell>
          <cell r="C1036">
            <v>260</v>
          </cell>
          <cell r="G1036">
            <v>140.96</v>
          </cell>
        </row>
        <row r="1037">
          <cell r="A1037">
            <v>7211</v>
          </cell>
          <cell r="C1037">
            <v>330</v>
          </cell>
          <cell r="G1037">
            <v>0</v>
          </cell>
        </row>
        <row r="1038">
          <cell r="A1038">
            <v>7211</v>
          </cell>
          <cell r="C1038">
            <v>340</v>
          </cell>
          <cell r="G1038">
            <v>936.61</v>
          </cell>
        </row>
        <row r="1039">
          <cell r="A1039">
            <v>7211</v>
          </cell>
          <cell r="C1039">
            <v>430</v>
          </cell>
          <cell r="G1039">
            <v>9.23</v>
          </cell>
        </row>
        <row r="1040">
          <cell r="A1040">
            <v>7211</v>
          </cell>
          <cell r="C1040">
            <v>440</v>
          </cell>
          <cell r="G1040">
            <v>3643.16</v>
          </cell>
        </row>
        <row r="1041">
          <cell r="A1041">
            <v>7211</v>
          </cell>
          <cell r="C1041">
            <v>935</v>
          </cell>
          <cell r="G1041">
            <v>32.31</v>
          </cell>
        </row>
        <row r="1042">
          <cell r="A1042">
            <v>7211</v>
          </cell>
          <cell r="C1042">
            <v>936</v>
          </cell>
          <cell r="G1042">
            <v>-187.27</v>
          </cell>
        </row>
        <row r="1043">
          <cell r="A1043">
            <v>7240</v>
          </cell>
          <cell r="C1043">
            <v>110</v>
          </cell>
          <cell r="G1043">
            <v>305.24</v>
          </cell>
        </row>
        <row r="1044">
          <cell r="A1044">
            <v>7240</v>
          </cell>
          <cell r="C1044">
            <v>112</v>
          </cell>
          <cell r="G1044">
            <v>169.55</v>
          </cell>
        </row>
        <row r="1045">
          <cell r="A1045">
            <v>7240</v>
          </cell>
          <cell r="C1045">
            <v>120</v>
          </cell>
          <cell r="G1045">
            <v>101.73</v>
          </cell>
        </row>
        <row r="1046">
          <cell r="A1046">
            <v>7240</v>
          </cell>
          <cell r="C1046">
            <v>121</v>
          </cell>
          <cell r="G1046">
            <v>67.819999999999993</v>
          </cell>
        </row>
        <row r="1047">
          <cell r="A1047">
            <v>7240</v>
          </cell>
          <cell r="C1047">
            <v>130</v>
          </cell>
          <cell r="G1047">
            <v>373.02</v>
          </cell>
        </row>
        <row r="1048">
          <cell r="A1048">
            <v>7240</v>
          </cell>
          <cell r="C1048">
            <v>140</v>
          </cell>
          <cell r="G1048">
            <v>949.5</v>
          </cell>
        </row>
        <row r="1049">
          <cell r="A1049">
            <v>7240</v>
          </cell>
          <cell r="C1049">
            <v>142</v>
          </cell>
          <cell r="G1049">
            <v>508.66</v>
          </cell>
        </row>
        <row r="1050">
          <cell r="A1050">
            <v>7240</v>
          </cell>
          <cell r="C1050">
            <v>147</v>
          </cell>
          <cell r="G1050">
            <v>0</v>
          </cell>
        </row>
        <row r="1051">
          <cell r="A1051">
            <v>7240</v>
          </cell>
          <cell r="C1051">
            <v>150</v>
          </cell>
          <cell r="G1051">
            <v>271.27999999999997</v>
          </cell>
        </row>
        <row r="1052">
          <cell r="A1052">
            <v>7240</v>
          </cell>
          <cell r="C1052">
            <v>160</v>
          </cell>
          <cell r="G1052">
            <v>101.73</v>
          </cell>
        </row>
        <row r="1053">
          <cell r="A1053">
            <v>7240</v>
          </cell>
          <cell r="C1053">
            <v>210</v>
          </cell>
          <cell r="G1053">
            <v>135.63999999999999</v>
          </cell>
        </row>
        <row r="1054">
          <cell r="A1054">
            <v>7240</v>
          </cell>
          <cell r="C1054">
            <v>220</v>
          </cell>
          <cell r="G1054">
            <v>135.63999999999999</v>
          </cell>
        </row>
        <row r="1055">
          <cell r="A1055">
            <v>7240</v>
          </cell>
          <cell r="C1055">
            <v>230</v>
          </cell>
          <cell r="G1055">
            <v>101.73</v>
          </cell>
        </row>
        <row r="1056">
          <cell r="A1056">
            <v>7240</v>
          </cell>
          <cell r="C1056">
            <v>240</v>
          </cell>
          <cell r="G1056">
            <v>576.48</v>
          </cell>
        </row>
        <row r="1057">
          <cell r="A1057">
            <v>7240</v>
          </cell>
          <cell r="C1057">
            <v>260</v>
          </cell>
          <cell r="G1057">
            <v>67.819999999999993</v>
          </cell>
        </row>
        <row r="1058">
          <cell r="A1058">
            <v>7240</v>
          </cell>
          <cell r="C1058">
            <v>330</v>
          </cell>
          <cell r="G1058">
            <v>33.909999999999997</v>
          </cell>
        </row>
        <row r="1059">
          <cell r="A1059">
            <v>7240</v>
          </cell>
          <cell r="C1059">
            <v>340</v>
          </cell>
          <cell r="G1059">
            <v>373.02</v>
          </cell>
        </row>
        <row r="1060">
          <cell r="A1060">
            <v>7240</v>
          </cell>
          <cell r="C1060">
            <v>430</v>
          </cell>
          <cell r="G1060">
            <v>33.909999999999997</v>
          </cell>
        </row>
        <row r="1061">
          <cell r="A1061">
            <v>7240</v>
          </cell>
          <cell r="C1061">
            <v>440</v>
          </cell>
          <cell r="G1061">
            <v>373.02</v>
          </cell>
        </row>
        <row r="1062">
          <cell r="A1062">
            <v>7240</v>
          </cell>
          <cell r="C1062">
            <v>935</v>
          </cell>
          <cell r="G1062">
            <v>169.55</v>
          </cell>
        </row>
        <row r="1063">
          <cell r="A1063">
            <v>7240</v>
          </cell>
          <cell r="C1063">
            <v>936</v>
          </cell>
          <cell r="G1063">
            <v>33.909999999999997</v>
          </cell>
        </row>
        <row r="1064">
          <cell r="A1064">
            <v>7290</v>
          </cell>
          <cell r="C1064">
            <v>110</v>
          </cell>
          <cell r="G1064">
            <v>0</v>
          </cell>
        </row>
        <row r="1065">
          <cell r="A1065">
            <v>7290</v>
          </cell>
          <cell r="C1065">
            <v>112</v>
          </cell>
          <cell r="G1065">
            <v>0</v>
          </cell>
        </row>
        <row r="1066">
          <cell r="A1066">
            <v>7290</v>
          </cell>
          <cell r="C1066">
            <v>120</v>
          </cell>
          <cell r="G1066">
            <v>0</v>
          </cell>
        </row>
        <row r="1067">
          <cell r="A1067">
            <v>7290</v>
          </cell>
          <cell r="C1067">
            <v>130</v>
          </cell>
          <cell r="G1067">
            <v>0</v>
          </cell>
        </row>
        <row r="1068">
          <cell r="A1068">
            <v>7290</v>
          </cell>
          <cell r="C1068">
            <v>140</v>
          </cell>
          <cell r="G1068">
            <v>322.27</v>
          </cell>
        </row>
        <row r="1069">
          <cell r="A1069">
            <v>7290</v>
          </cell>
          <cell r="C1069">
            <v>160</v>
          </cell>
          <cell r="G1069">
            <v>0</v>
          </cell>
        </row>
        <row r="1070">
          <cell r="A1070">
            <v>7290</v>
          </cell>
          <cell r="C1070">
            <v>210</v>
          </cell>
          <cell r="G1070">
            <v>0</v>
          </cell>
        </row>
        <row r="1071">
          <cell r="A1071">
            <v>7290</v>
          </cell>
          <cell r="C1071">
            <v>220</v>
          </cell>
          <cell r="G1071">
            <v>0</v>
          </cell>
        </row>
        <row r="1072">
          <cell r="A1072">
            <v>7290</v>
          </cell>
          <cell r="C1072">
            <v>230</v>
          </cell>
          <cell r="G1072">
            <v>0</v>
          </cell>
        </row>
        <row r="1073">
          <cell r="A1073">
            <v>7290</v>
          </cell>
          <cell r="C1073">
            <v>240</v>
          </cell>
          <cell r="G1073">
            <v>342.68</v>
          </cell>
        </row>
        <row r="1074">
          <cell r="A1074">
            <v>7290</v>
          </cell>
          <cell r="C1074">
            <v>340</v>
          </cell>
          <cell r="G1074">
            <v>0</v>
          </cell>
        </row>
        <row r="1075">
          <cell r="A1075">
            <v>7290</v>
          </cell>
          <cell r="C1075">
            <v>430</v>
          </cell>
          <cell r="G1075">
            <v>132.05000000000001</v>
          </cell>
        </row>
        <row r="1076">
          <cell r="A1076">
            <v>7290</v>
          </cell>
          <cell r="C1076">
            <v>440</v>
          </cell>
          <cell r="G1076">
            <v>132.05000000000001</v>
          </cell>
        </row>
        <row r="1077">
          <cell r="A1077">
            <v>7290</v>
          </cell>
          <cell r="C1077">
            <v>935</v>
          </cell>
          <cell r="G1077">
            <v>0</v>
          </cell>
        </row>
        <row r="1078">
          <cell r="A1078">
            <v>7290</v>
          </cell>
          <cell r="C1078">
            <v>936</v>
          </cell>
          <cell r="G1078">
            <v>0</v>
          </cell>
        </row>
        <row r="1079">
          <cell r="A1079">
            <v>7295</v>
          </cell>
          <cell r="C1079">
            <v>110</v>
          </cell>
          <cell r="G1079">
            <v>3230.03</v>
          </cell>
        </row>
        <row r="1080">
          <cell r="A1080">
            <v>7295</v>
          </cell>
          <cell r="C1080">
            <v>112</v>
          </cell>
          <cell r="G1080">
            <v>2351.06</v>
          </cell>
        </row>
        <row r="1081">
          <cell r="A1081">
            <v>7295</v>
          </cell>
          <cell r="C1081">
            <v>120</v>
          </cell>
          <cell r="G1081">
            <v>664.39</v>
          </cell>
        </row>
        <row r="1082">
          <cell r="A1082">
            <v>7295</v>
          </cell>
          <cell r="C1082">
            <v>121</v>
          </cell>
          <cell r="G1082">
            <v>828.19</v>
          </cell>
        </row>
        <row r="1083">
          <cell r="A1083">
            <v>7295</v>
          </cell>
          <cell r="C1083">
            <v>130</v>
          </cell>
          <cell r="G1083">
            <v>224.35</v>
          </cell>
        </row>
        <row r="1084">
          <cell r="A1084">
            <v>7295</v>
          </cell>
          <cell r="C1084">
            <v>140</v>
          </cell>
          <cell r="G1084">
            <v>1146.1500000000001</v>
          </cell>
        </row>
        <row r="1085">
          <cell r="A1085">
            <v>7295</v>
          </cell>
          <cell r="C1085">
            <v>147</v>
          </cell>
          <cell r="G1085">
            <v>0</v>
          </cell>
        </row>
        <row r="1086">
          <cell r="A1086">
            <v>7295</v>
          </cell>
          <cell r="C1086">
            <v>160</v>
          </cell>
          <cell r="G1086">
            <v>573.88</v>
          </cell>
        </row>
        <row r="1087">
          <cell r="A1087">
            <v>7295</v>
          </cell>
          <cell r="C1087">
            <v>210</v>
          </cell>
          <cell r="G1087">
            <v>747.56</v>
          </cell>
        </row>
        <row r="1088">
          <cell r="A1088">
            <v>7295</v>
          </cell>
          <cell r="C1088">
            <v>220</v>
          </cell>
          <cell r="G1088">
            <v>1062.44</v>
          </cell>
        </row>
        <row r="1089">
          <cell r="A1089">
            <v>7295</v>
          </cell>
          <cell r="C1089">
            <v>230</v>
          </cell>
          <cell r="G1089">
            <v>112.17</v>
          </cell>
        </row>
        <row r="1090">
          <cell r="A1090">
            <v>7295</v>
          </cell>
          <cell r="C1090">
            <v>240</v>
          </cell>
          <cell r="G1090">
            <v>1162.1300000000001</v>
          </cell>
        </row>
        <row r="1091">
          <cell r="A1091">
            <v>7295</v>
          </cell>
          <cell r="C1091">
            <v>260</v>
          </cell>
          <cell r="G1091">
            <v>505.87</v>
          </cell>
        </row>
        <row r="1092">
          <cell r="A1092">
            <v>7295</v>
          </cell>
          <cell r="C1092">
            <v>340</v>
          </cell>
          <cell r="G1092">
            <v>529.80999999999995</v>
          </cell>
        </row>
        <row r="1093">
          <cell r="A1093">
            <v>7295</v>
          </cell>
          <cell r="C1093">
            <v>440</v>
          </cell>
          <cell r="G1093">
            <v>112.17</v>
          </cell>
        </row>
        <row r="1094">
          <cell r="A1094">
            <v>7295</v>
          </cell>
          <cell r="C1094">
            <v>935</v>
          </cell>
          <cell r="G1094">
            <v>999.79</v>
          </cell>
        </row>
        <row r="1095">
          <cell r="A1095">
            <v>7295</v>
          </cell>
          <cell r="C1095">
            <v>936</v>
          </cell>
          <cell r="G1095">
            <v>0</v>
          </cell>
        </row>
        <row r="1096">
          <cell r="A1096">
            <v>7310</v>
          </cell>
          <cell r="C1096">
            <v>110</v>
          </cell>
          <cell r="G1096">
            <v>870.72</v>
          </cell>
        </row>
        <row r="1097">
          <cell r="A1097">
            <v>7310</v>
          </cell>
          <cell r="C1097">
            <v>112</v>
          </cell>
          <cell r="G1097">
            <v>569.61</v>
          </cell>
        </row>
        <row r="1098">
          <cell r="A1098">
            <v>7310</v>
          </cell>
          <cell r="C1098">
            <v>120</v>
          </cell>
          <cell r="G1098">
            <v>166.05</v>
          </cell>
        </row>
        <row r="1099">
          <cell r="A1099">
            <v>7310</v>
          </cell>
          <cell r="C1099">
            <v>121</v>
          </cell>
          <cell r="G1099">
            <v>207.96</v>
          </cell>
        </row>
        <row r="1100">
          <cell r="A1100">
            <v>7310</v>
          </cell>
          <cell r="C1100">
            <v>130</v>
          </cell>
          <cell r="G1100">
            <v>-18.87</v>
          </cell>
        </row>
        <row r="1101">
          <cell r="A1101">
            <v>7310</v>
          </cell>
          <cell r="C1101">
            <v>140</v>
          </cell>
          <cell r="G1101">
            <v>1677.17</v>
          </cell>
        </row>
        <row r="1102">
          <cell r="A1102">
            <v>7310</v>
          </cell>
          <cell r="C1102">
            <v>142</v>
          </cell>
          <cell r="G1102">
            <v>380.64</v>
          </cell>
        </row>
        <row r="1103">
          <cell r="A1103">
            <v>7310</v>
          </cell>
          <cell r="C1103">
            <v>147</v>
          </cell>
          <cell r="G1103">
            <v>0</v>
          </cell>
        </row>
        <row r="1104">
          <cell r="A1104">
            <v>7310</v>
          </cell>
          <cell r="C1104">
            <v>150</v>
          </cell>
          <cell r="G1104">
            <v>19.93</v>
          </cell>
        </row>
        <row r="1105">
          <cell r="A1105">
            <v>7310</v>
          </cell>
          <cell r="C1105">
            <v>160</v>
          </cell>
          <cell r="G1105">
            <v>260.27999999999997</v>
          </cell>
        </row>
        <row r="1106">
          <cell r="A1106">
            <v>7310</v>
          </cell>
          <cell r="C1106">
            <v>170</v>
          </cell>
          <cell r="G1106">
            <v>0</v>
          </cell>
        </row>
        <row r="1107">
          <cell r="A1107">
            <v>7310</v>
          </cell>
          <cell r="C1107">
            <v>210</v>
          </cell>
          <cell r="G1107">
            <v>-23.43</v>
          </cell>
        </row>
        <row r="1108">
          <cell r="A1108">
            <v>7310</v>
          </cell>
          <cell r="C1108">
            <v>220</v>
          </cell>
          <cell r="G1108">
            <v>64.48</v>
          </cell>
        </row>
        <row r="1109">
          <cell r="A1109">
            <v>7310</v>
          </cell>
          <cell r="C1109">
            <v>230</v>
          </cell>
          <cell r="G1109">
            <v>-20.239999999999998</v>
          </cell>
        </row>
        <row r="1110">
          <cell r="A1110">
            <v>7310</v>
          </cell>
          <cell r="C1110">
            <v>240</v>
          </cell>
          <cell r="G1110">
            <v>-100.9</v>
          </cell>
        </row>
        <row r="1111">
          <cell r="A1111">
            <v>7310</v>
          </cell>
          <cell r="C1111">
            <v>260</v>
          </cell>
          <cell r="G1111">
            <v>-26.22</v>
          </cell>
        </row>
        <row r="1112">
          <cell r="A1112">
            <v>7310</v>
          </cell>
          <cell r="C1112">
            <v>330</v>
          </cell>
          <cell r="G1112">
            <v>139.27000000000001</v>
          </cell>
        </row>
        <row r="1113">
          <cell r="A1113">
            <v>7310</v>
          </cell>
          <cell r="C1113">
            <v>340</v>
          </cell>
          <cell r="G1113">
            <v>458.93</v>
          </cell>
        </row>
        <row r="1114">
          <cell r="A1114">
            <v>7310</v>
          </cell>
          <cell r="C1114">
            <v>430</v>
          </cell>
          <cell r="G1114">
            <v>124.17</v>
          </cell>
        </row>
        <row r="1115">
          <cell r="A1115">
            <v>7310</v>
          </cell>
          <cell r="C1115">
            <v>440</v>
          </cell>
          <cell r="G1115">
            <v>156.09</v>
          </cell>
        </row>
        <row r="1116">
          <cell r="A1116">
            <v>7310</v>
          </cell>
          <cell r="C1116">
            <v>935</v>
          </cell>
          <cell r="G1116">
            <v>14.41</v>
          </cell>
        </row>
        <row r="1117">
          <cell r="A1117">
            <v>7310</v>
          </cell>
          <cell r="C1117">
            <v>936</v>
          </cell>
          <cell r="G1117">
            <v>-25.2</v>
          </cell>
        </row>
        <row r="1118">
          <cell r="A1118">
            <v>7453</v>
          </cell>
          <cell r="C1118">
            <v>110</v>
          </cell>
          <cell r="G1118">
            <v>43.57</v>
          </cell>
        </row>
        <row r="1119">
          <cell r="A1119">
            <v>7453</v>
          </cell>
          <cell r="C1119">
            <v>112</v>
          </cell>
          <cell r="G1119">
            <v>30.53</v>
          </cell>
        </row>
        <row r="1120">
          <cell r="A1120">
            <v>7453</v>
          </cell>
          <cell r="C1120">
            <v>120</v>
          </cell>
          <cell r="G1120">
            <v>1039.08</v>
          </cell>
        </row>
        <row r="1121">
          <cell r="A1121">
            <v>7453</v>
          </cell>
          <cell r="C1121">
            <v>121</v>
          </cell>
          <cell r="G1121">
            <v>0</v>
          </cell>
        </row>
        <row r="1122">
          <cell r="A1122">
            <v>7453</v>
          </cell>
          <cell r="C1122">
            <v>130</v>
          </cell>
          <cell r="G1122">
            <v>2091.52</v>
          </cell>
        </row>
        <row r="1123">
          <cell r="A1123">
            <v>7453</v>
          </cell>
          <cell r="C1123">
            <v>140</v>
          </cell>
          <cell r="G1123">
            <v>390.9</v>
          </cell>
        </row>
        <row r="1124">
          <cell r="A1124">
            <v>7453</v>
          </cell>
          <cell r="C1124">
            <v>142</v>
          </cell>
          <cell r="G1124">
            <v>26.7</v>
          </cell>
        </row>
        <row r="1125">
          <cell r="A1125">
            <v>7453</v>
          </cell>
          <cell r="C1125">
            <v>147</v>
          </cell>
          <cell r="G1125">
            <v>0</v>
          </cell>
        </row>
        <row r="1126">
          <cell r="A1126">
            <v>7453</v>
          </cell>
          <cell r="C1126">
            <v>150</v>
          </cell>
          <cell r="G1126">
            <v>165.61</v>
          </cell>
        </row>
        <row r="1127">
          <cell r="A1127">
            <v>7453</v>
          </cell>
          <cell r="C1127">
            <v>160</v>
          </cell>
          <cell r="G1127">
            <v>18.32</v>
          </cell>
        </row>
        <row r="1128">
          <cell r="A1128">
            <v>7453</v>
          </cell>
          <cell r="C1128">
            <v>162</v>
          </cell>
          <cell r="G1128">
            <v>0</v>
          </cell>
        </row>
        <row r="1129">
          <cell r="A1129">
            <v>7453</v>
          </cell>
          <cell r="C1129">
            <v>190</v>
          </cell>
          <cell r="G1129">
            <v>1103.9000000000001</v>
          </cell>
        </row>
        <row r="1130">
          <cell r="A1130">
            <v>7453</v>
          </cell>
          <cell r="C1130">
            <v>210</v>
          </cell>
          <cell r="G1130">
            <v>646.54</v>
          </cell>
        </row>
        <row r="1131">
          <cell r="A1131">
            <v>7453</v>
          </cell>
          <cell r="C1131">
            <v>220</v>
          </cell>
          <cell r="G1131">
            <v>773.84</v>
          </cell>
        </row>
        <row r="1132">
          <cell r="A1132">
            <v>7453</v>
          </cell>
          <cell r="C1132">
            <v>230</v>
          </cell>
          <cell r="G1132">
            <v>152.97999999999999</v>
          </cell>
        </row>
        <row r="1133">
          <cell r="A1133">
            <v>7453</v>
          </cell>
          <cell r="C1133">
            <v>240</v>
          </cell>
          <cell r="G1133">
            <v>917.18</v>
          </cell>
        </row>
        <row r="1134">
          <cell r="A1134">
            <v>7453</v>
          </cell>
          <cell r="C1134">
            <v>260</v>
          </cell>
          <cell r="G1134">
            <v>57.7</v>
          </cell>
        </row>
        <row r="1135">
          <cell r="A1135">
            <v>7453</v>
          </cell>
          <cell r="C1135">
            <v>330</v>
          </cell>
          <cell r="G1135">
            <v>135.44999999999999</v>
          </cell>
        </row>
        <row r="1136">
          <cell r="A1136">
            <v>7453</v>
          </cell>
          <cell r="C1136">
            <v>340</v>
          </cell>
          <cell r="G1136">
            <v>158.6</v>
          </cell>
        </row>
        <row r="1137">
          <cell r="A1137">
            <v>7453</v>
          </cell>
          <cell r="C1137">
            <v>430</v>
          </cell>
          <cell r="G1137">
            <v>411.91</v>
          </cell>
        </row>
        <row r="1138">
          <cell r="A1138">
            <v>7453</v>
          </cell>
          <cell r="C1138">
            <v>440</v>
          </cell>
          <cell r="G1138">
            <v>593.53</v>
          </cell>
        </row>
        <row r="1139">
          <cell r="A1139">
            <v>7453</v>
          </cell>
          <cell r="C1139">
            <v>935</v>
          </cell>
          <cell r="G1139">
            <v>8.7100000000000009</v>
          </cell>
        </row>
        <row r="1140">
          <cell r="A1140">
            <v>7453</v>
          </cell>
          <cell r="C1140">
            <v>936</v>
          </cell>
          <cell r="G1140">
            <v>6.56</v>
          </cell>
        </row>
        <row r="1141">
          <cell r="A1141">
            <v>7454</v>
          </cell>
          <cell r="C1141">
            <v>110</v>
          </cell>
          <cell r="G1141">
            <v>0</v>
          </cell>
        </row>
        <row r="1142">
          <cell r="A1142">
            <v>7454</v>
          </cell>
          <cell r="C1142">
            <v>112</v>
          </cell>
          <cell r="G1142">
            <v>0</v>
          </cell>
        </row>
        <row r="1143">
          <cell r="A1143">
            <v>7454</v>
          </cell>
          <cell r="C1143">
            <v>120</v>
          </cell>
          <cell r="G1143">
            <v>0</v>
          </cell>
        </row>
        <row r="1144">
          <cell r="A1144">
            <v>7454</v>
          </cell>
          <cell r="C1144">
            <v>121</v>
          </cell>
          <cell r="G1144">
            <v>0</v>
          </cell>
        </row>
        <row r="1145">
          <cell r="A1145">
            <v>7454</v>
          </cell>
          <cell r="C1145">
            <v>130</v>
          </cell>
          <cell r="G1145">
            <v>0</v>
          </cell>
        </row>
        <row r="1146">
          <cell r="A1146">
            <v>7454</v>
          </cell>
          <cell r="C1146">
            <v>140</v>
          </cell>
          <cell r="G1146">
            <v>0</v>
          </cell>
        </row>
        <row r="1147">
          <cell r="A1147">
            <v>7454</v>
          </cell>
          <cell r="C1147">
            <v>150</v>
          </cell>
          <cell r="G1147">
            <v>0</v>
          </cell>
        </row>
        <row r="1148">
          <cell r="A1148">
            <v>7454</v>
          </cell>
          <cell r="C1148">
            <v>160</v>
          </cell>
          <cell r="G1148">
            <v>0</v>
          </cell>
        </row>
        <row r="1149">
          <cell r="A1149">
            <v>7454</v>
          </cell>
          <cell r="C1149">
            <v>220</v>
          </cell>
          <cell r="G1149">
            <v>0</v>
          </cell>
        </row>
        <row r="1150">
          <cell r="A1150">
            <v>7454</v>
          </cell>
          <cell r="C1150">
            <v>230</v>
          </cell>
          <cell r="G1150">
            <v>0</v>
          </cell>
        </row>
        <row r="1151">
          <cell r="A1151">
            <v>7454</v>
          </cell>
          <cell r="C1151">
            <v>240</v>
          </cell>
          <cell r="G1151">
            <v>0</v>
          </cell>
        </row>
        <row r="1152">
          <cell r="A1152">
            <v>7454</v>
          </cell>
          <cell r="C1152">
            <v>340</v>
          </cell>
          <cell r="G1152">
            <v>0</v>
          </cell>
        </row>
        <row r="1153">
          <cell r="A1153">
            <v>7454</v>
          </cell>
          <cell r="C1153">
            <v>430</v>
          </cell>
          <cell r="G1153">
            <v>0</v>
          </cell>
        </row>
        <row r="1154">
          <cell r="A1154">
            <v>7454</v>
          </cell>
          <cell r="C1154">
            <v>440</v>
          </cell>
          <cell r="G1154">
            <v>0</v>
          </cell>
        </row>
        <row r="1155">
          <cell r="A1155">
            <v>7454</v>
          </cell>
          <cell r="C1155">
            <v>935</v>
          </cell>
          <cell r="G1155">
            <v>0</v>
          </cell>
        </row>
        <row r="1156">
          <cell r="A1156">
            <v>7550</v>
          </cell>
          <cell r="C1156">
            <v>110</v>
          </cell>
          <cell r="G1156">
            <v>0</v>
          </cell>
        </row>
        <row r="1157">
          <cell r="A1157">
            <v>7550</v>
          </cell>
          <cell r="C1157">
            <v>112</v>
          </cell>
          <cell r="G1157">
            <v>3418.68</v>
          </cell>
        </row>
        <row r="1158">
          <cell r="A1158">
            <v>7550</v>
          </cell>
          <cell r="C1158">
            <v>120</v>
          </cell>
          <cell r="G1158">
            <v>0</v>
          </cell>
        </row>
        <row r="1159">
          <cell r="A1159">
            <v>7550</v>
          </cell>
          <cell r="C1159">
            <v>121</v>
          </cell>
          <cell r="G1159">
            <v>0</v>
          </cell>
        </row>
        <row r="1160">
          <cell r="A1160">
            <v>7550</v>
          </cell>
          <cell r="C1160">
            <v>130</v>
          </cell>
          <cell r="G1160">
            <v>0</v>
          </cell>
        </row>
        <row r="1161">
          <cell r="A1161">
            <v>7550</v>
          </cell>
          <cell r="C1161">
            <v>140</v>
          </cell>
          <cell r="G1161">
            <v>6689.58</v>
          </cell>
        </row>
        <row r="1162">
          <cell r="A1162">
            <v>7550</v>
          </cell>
          <cell r="C1162">
            <v>142</v>
          </cell>
          <cell r="G1162">
            <v>4457.97</v>
          </cell>
        </row>
        <row r="1163">
          <cell r="A1163">
            <v>7550</v>
          </cell>
          <cell r="C1163">
            <v>147</v>
          </cell>
          <cell r="G1163">
            <v>0</v>
          </cell>
        </row>
        <row r="1164">
          <cell r="A1164">
            <v>7550</v>
          </cell>
          <cell r="C1164">
            <v>160</v>
          </cell>
          <cell r="G1164">
            <v>0</v>
          </cell>
        </row>
        <row r="1165">
          <cell r="A1165">
            <v>7550</v>
          </cell>
          <cell r="C1165">
            <v>210</v>
          </cell>
          <cell r="G1165">
            <v>347.34</v>
          </cell>
        </row>
        <row r="1166">
          <cell r="A1166">
            <v>7550</v>
          </cell>
          <cell r="C1166">
            <v>220</v>
          </cell>
          <cell r="G1166">
            <v>347.34</v>
          </cell>
        </row>
        <row r="1167">
          <cell r="A1167">
            <v>7550</v>
          </cell>
          <cell r="C1167">
            <v>230</v>
          </cell>
          <cell r="G1167">
            <v>347.34</v>
          </cell>
        </row>
        <row r="1168">
          <cell r="A1168">
            <v>7550</v>
          </cell>
          <cell r="C1168">
            <v>240</v>
          </cell>
          <cell r="G1168">
            <v>4238.6400000000003</v>
          </cell>
        </row>
        <row r="1169">
          <cell r="A1169">
            <v>7550</v>
          </cell>
          <cell r="C1169">
            <v>260</v>
          </cell>
          <cell r="G1169">
            <v>0</v>
          </cell>
        </row>
        <row r="1170">
          <cell r="A1170">
            <v>7550</v>
          </cell>
          <cell r="C1170">
            <v>330</v>
          </cell>
          <cell r="G1170">
            <v>0</v>
          </cell>
        </row>
        <row r="1171">
          <cell r="A1171">
            <v>7550</v>
          </cell>
          <cell r="C1171">
            <v>340</v>
          </cell>
          <cell r="G1171">
            <v>5752.59</v>
          </cell>
        </row>
        <row r="1172">
          <cell r="A1172">
            <v>7550</v>
          </cell>
          <cell r="C1172">
            <v>430</v>
          </cell>
          <cell r="G1172">
            <v>0</v>
          </cell>
        </row>
        <row r="1173">
          <cell r="A1173">
            <v>7550</v>
          </cell>
          <cell r="C1173">
            <v>440</v>
          </cell>
          <cell r="G1173">
            <v>359.72</v>
          </cell>
        </row>
        <row r="1174">
          <cell r="A1174">
            <v>7550</v>
          </cell>
          <cell r="C1174">
            <v>935</v>
          </cell>
          <cell r="G1174">
            <v>0</v>
          </cell>
        </row>
        <row r="1175">
          <cell r="A1175">
            <v>7550</v>
          </cell>
          <cell r="C1175">
            <v>936</v>
          </cell>
          <cell r="G1175">
            <v>191.03</v>
          </cell>
        </row>
        <row r="1176">
          <cell r="A1176">
            <v>7300</v>
          </cell>
          <cell r="C1176">
            <v>110</v>
          </cell>
          <cell r="G1176">
            <v>104.3</v>
          </cell>
        </row>
        <row r="1177">
          <cell r="A1177">
            <v>7300</v>
          </cell>
          <cell r="C1177">
            <v>112</v>
          </cell>
          <cell r="G1177">
            <v>63.19</v>
          </cell>
        </row>
        <row r="1178">
          <cell r="A1178">
            <v>7300</v>
          </cell>
          <cell r="C1178">
            <v>120</v>
          </cell>
          <cell r="G1178">
            <v>73.7</v>
          </cell>
        </row>
        <row r="1179">
          <cell r="A1179">
            <v>7300</v>
          </cell>
          <cell r="C1179">
            <v>121</v>
          </cell>
          <cell r="G1179">
            <v>0</v>
          </cell>
        </row>
        <row r="1180">
          <cell r="A1180">
            <v>7300</v>
          </cell>
          <cell r="C1180">
            <v>122</v>
          </cell>
          <cell r="G1180">
            <v>0</v>
          </cell>
        </row>
        <row r="1181">
          <cell r="A1181">
            <v>7300</v>
          </cell>
          <cell r="C1181">
            <v>130</v>
          </cell>
          <cell r="G1181">
            <v>0</v>
          </cell>
        </row>
        <row r="1182">
          <cell r="A1182">
            <v>7300</v>
          </cell>
          <cell r="C1182">
            <v>140</v>
          </cell>
          <cell r="G1182">
            <v>24.3</v>
          </cell>
        </row>
        <row r="1183">
          <cell r="A1183">
            <v>7300</v>
          </cell>
          <cell r="C1183">
            <v>147</v>
          </cell>
          <cell r="G1183">
            <v>0</v>
          </cell>
        </row>
        <row r="1184">
          <cell r="A1184">
            <v>7300</v>
          </cell>
          <cell r="C1184">
            <v>210</v>
          </cell>
          <cell r="G1184">
            <v>0</v>
          </cell>
        </row>
        <row r="1185">
          <cell r="A1185">
            <v>7300</v>
          </cell>
          <cell r="C1185">
            <v>220</v>
          </cell>
          <cell r="G1185">
            <v>16.5</v>
          </cell>
        </row>
        <row r="1186">
          <cell r="A1186">
            <v>7300</v>
          </cell>
          <cell r="C1186">
            <v>240</v>
          </cell>
          <cell r="G1186">
            <v>16.5</v>
          </cell>
        </row>
        <row r="1187">
          <cell r="A1187">
            <v>7300</v>
          </cell>
          <cell r="C1187">
            <v>340</v>
          </cell>
          <cell r="G1187">
            <v>80</v>
          </cell>
        </row>
        <row r="1188">
          <cell r="A1188">
            <v>7300</v>
          </cell>
          <cell r="C1188">
            <v>440</v>
          </cell>
          <cell r="G1188">
            <v>19.399999999999999</v>
          </cell>
        </row>
        <row r="1189">
          <cell r="A1189">
            <v>7330</v>
          </cell>
          <cell r="C1189">
            <v>110</v>
          </cell>
          <cell r="G1189">
            <v>662.7</v>
          </cell>
        </row>
        <row r="1190">
          <cell r="A1190">
            <v>7330</v>
          </cell>
          <cell r="C1190">
            <v>112</v>
          </cell>
          <cell r="G1190">
            <v>26.02</v>
          </cell>
        </row>
        <row r="1191">
          <cell r="A1191">
            <v>7330</v>
          </cell>
          <cell r="C1191">
            <v>122</v>
          </cell>
          <cell r="G1191">
            <v>0</v>
          </cell>
        </row>
        <row r="1192">
          <cell r="A1192">
            <v>7330</v>
          </cell>
          <cell r="C1192">
            <v>130</v>
          </cell>
          <cell r="G1192">
            <v>4.17</v>
          </cell>
        </row>
        <row r="1193">
          <cell r="A1193">
            <v>7330</v>
          </cell>
          <cell r="C1193">
            <v>140</v>
          </cell>
          <cell r="G1193">
            <v>0</v>
          </cell>
        </row>
        <row r="1194">
          <cell r="A1194">
            <v>7330</v>
          </cell>
          <cell r="C1194">
            <v>142</v>
          </cell>
          <cell r="G1194">
            <v>92</v>
          </cell>
        </row>
        <row r="1195">
          <cell r="A1195">
            <v>7330</v>
          </cell>
          <cell r="C1195">
            <v>220</v>
          </cell>
          <cell r="G1195">
            <v>0</v>
          </cell>
        </row>
        <row r="1196">
          <cell r="A1196">
            <v>7330</v>
          </cell>
          <cell r="C1196">
            <v>230</v>
          </cell>
          <cell r="G1196">
            <v>0</v>
          </cell>
        </row>
        <row r="1197">
          <cell r="A1197">
            <v>7330</v>
          </cell>
          <cell r="C1197">
            <v>430</v>
          </cell>
          <cell r="G1197">
            <v>215.99</v>
          </cell>
        </row>
        <row r="1198">
          <cell r="A1198">
            <v>7332</v>
          </cell>
          <cell r="C1198">
            <v>110</v>
          </cell>
          <cell r="G1198">
            <v>4820.7</v>
          </cell>
        </row>
        <row r="1199">
          <cell r="A1199">
            <v>7332</v>
          </cell>
          <cell r="C1199">
            <v>112</v>
          </cell>
          <cell r="G1199">
            <v>5651.51</v>
          </cell>
        </row>
        <row r="1200">
          <cell r="A1200">
            <v>7332</v>
          </cell>
          <cell r="C1200">
            <v>120</v>
          </cell>
          <cell r="G1200">
            <v>6142.41</v>
          </cell>
        </row>
        <row r="1201">
          <cell r="A1201">
            <v>7332</v>
          </cell>
          <cell r="C1201">
            <v>121</v>
          </cell>
          <cell r="G1201">
            <v>-565.6</v>
          </cell>
        </row>
        <row r="1202">
          <cell r="A1202">
            <v>7332</v>
          </cell>
          <cell r="C1202">
            <v>122</v>
          </cell>
          <cell r="G1202">
            <v>-1000</v>
          </cell>
        </row>
        <row r="1203">
          <cell r="A1203">
            <v>7332</v>
          </cell>
          <cell r="C1203">
            <v>130</v>
          </cell>
          <cell r="G1203">
            <v>1100.48</v>
          </cell>
        </row>
        <row r="1204">
          <cell r="A1204">
            <v>7332</v>
          </cell>
          <cell r="C1204">
            <v>140</v>
          </cell>
          <cell r="G1204">
            <v>3781.74</v>
          </cell>
        </row>
        <row r="1205">
          <cell r="A1205">
            <v>7332</v>
          </cell>
          <cell r="C1205">
            <v>142</v>
          </cell>
          <cell r="G1205">
            <v>172.79</v>
          </cell>
        </row>
        <row r="1206">
          <cell r="A1206">
            <v>7332</v>
          </cell>
          <cell r="C1206">
            <v>147</v>
          </cell>
          <cell r="G1206">
            <v>0</v>
          </cell>
        </row>
        <row r="1207">
          <cell r="A1207">
            <v>7332</v>
          </cell>
          <cell r="C1207">
            <v>150</v>
          </cell>
          <cell r="G1207">
            <v>172.79</v>
          </cell>
        </row>
        <row r="1208">
          <cell r="A1208">
            <v>7332</v>
          </cell>
          <cell r="C1208">
            <v>160</v>
          </cell>
          <cell r="G1208">
            <v>726.15</v>
          </cell>
        </row>
        <row r="1209">
          <cell r="A1209">
            <v>7332</v>
          </cell>
          <cell r="C1209">
            <v>210</v>
          </cell>
          <cell r="G1209">
            <v>2908.39</v>
          </cell>
        </row>
        <row r="1210">
          <cell r="A1210">
            <v>7332</v>
          </cell>
          <cell r="C1210">
            <v>220</v>
          </cell>
          <cell r="G1210">
            <v>8140.05</v>
          </cell>
        </row>
        <row r="1211">
          <cell r="A1211">
            <v>7332</v>
          </cell>
          <cell r="C1211">
            <v>230</v>
          </cell>
          <cell r="G1211">
            <v>517.64</v>
          </cell>
        </row>
        <row r="1212">
          <cell r="A1212">
            <v>7332</v>
          </cell>
          <cell r="C1212">
            <v>240</v>
          </cell>
          <cell r="G1212">
            <v>710.26</v>
          </cell>
        </row>
        <row r="1213">
          <cell r="A1213">
            <v>7332</v>
          </cell>
          <cell r="C1213">
            <v>260</v>
          </cell>
          <cell r="G1213">
            <v>291.42</v>
          </cell>
        </row>
        <row r="1214">
          <cell r="A1214">
            <v>7332</v>
          </cell>
          <cell r="C1214">
            <v>330</v>
          </cell>
          <cell r="G1214">
            <v>297.27999999999997</v>
          </cell>
        </row>
        <row r="1215">
          <cell r="A1215">
            <v>7332</v>
          </cell>
          <cell r="C1215">
            <v>340</v>
          </cell>
          <cell r="G1215">
            <v>1879.83</v>
          </cell>
        </row>
        <row r="1216">
          <cell r="A1216">
            <v>7332</v>
          </cell>
          <cell r="C1216">
            <v>430</v>
          </cell>
          <cell r="G1216">
            <v>297.27999999999997</v>
          </cell>
        </row>
        <row r="1217">
          <cell r="A1217">
            <v>7332</v>
          </cell>
          <cell r="C1217">
            <v>440</v>
          </cell>
          <cell r="G1217">
            <v>171.81</v>
          </cell>
        </row>
        <row r="1218">
          <cell r="A1218">
            <v>7332</v>
          </cell>
          <cell r="C1218">
            <v>935</v>
          </cell>
          <cell r="G1218">
            <v>775.13</v>
          </cell>
        </row>
        <row r="1219">
          <cell r="A1219">
            <v>7332</v>
          </cell>
          <cell r="C1219">
            <v>936</v>
          </cell>
          <cell r="G1219">
            <v>563.73</v>
          </cell>
        </row>
        <row r="1220">
          <cell r="A1220">
            <v>7333</v>
          </cell>
          <cell r="C1220">
            <v>110</v>
          </cell>
          <cell r="G1220">
            <v>1772</v>
          </cell>
        </row>
        <row r="1221">
          <cell r="A1221">
            <v>7333</v>
          </cell>
          <cell r="C1221">
            <v>112</v>
          </cell>
          <cell r="G1221">
            <v>2889.88</v>
          </cell>
        </row>
        <row r="1222">
          <cell r="A1222">
            <v>7333</v>
          </cell>
          <cell r="C1222">
            <v>120</v>
          </cell>
          <cell r="G1222">
            <v>2759.14</v>
          </cell>
        </row>
        <row r="1223">
          <cell r="A1223">
            <v>7333</v>
          </cell>
          <cell r="C1223">
            <v>121</v>
          </cell>
          <cell r="G1223">
            <v>0</v>
          </cell>
        </row>
        <row r="1224">
          <cell r="A1224">
            <v>7333</v>
          </cell>
          <cell r="C1224">
            <v>122</v>
          </cell>
          <cell r="G1224">
            <v>160.97999999999999</v>
          </cell>
        </row>
        <row r="1225">
          <cell r="A1225">
            <v>7333</v>
          </cell>
          <cell r="C1225">
            <v>130</v>
          </cell>
          <cell r="G1225">
            <v>993.13</v>
          </cell>
        </row>
        <row r="1226">
          <cell r="A1226">
            <v>7333</v>
          </cell>
          <cell r="C1226">
            <v>140</v>
          </cell>
          <cell r="G1226">
            <v>1937.65</v>
          </cell>
        </row>
        <row r="1227">
          <cell r="A1227">
            <v>7333</v>
          </cell>
          <cell r="C1227">
            <v>142</v>
          </cell>
          <cell r="G1227">
            <v>0</v>
          </cell>
        </row>
        <row r="1228">
          <cell r="A1228">
            <v>7333</v>
          </cell>
          <cell r="C1228">
            <v>147</v>
          </cell>
          <cell r="G1228">
            <v>0</v>
          </cell>
        </row>
        <row r="1229">
          <cell r="A1229">
            <v>7333</v>
          </cell>
          <cell r="C1229">
            <v>210</v>
          </cell>
          <cell r="G1229">
            <v>0</v>
          </cell>
        </row>
        <row r="1230">
          <cell r="A1230">
            <v>7333</v>
          </cell>
          <cell r="C1230">
            <v>220</v>
          </cell>
          <cell r="G1230">
            <v>0</v>
          </cell>
        </row>
        <row r="1231">
          <cell r="A1231">
            <v>7333</v>
          </cell>
          <cell r="C1231">
            <v>230</v>
          </cell>
          <cell r="G1231">
            <v>0</v>
          </cell>
        </row>
        <row r="1232">
          <cell r="A1232">
            <v>7333</v>
          </cell>
          <cell r="C1232">
            <v>240</v>
          </cell>
          <cell r="G1232">
            <v>184.23</v>
          </cell>
        </row>
        <row r="1233">
          <cell r="A1233">
            <v>7333</v>
          </cell>
          <cell r="C1233">
            <v>340</v>
          </cell>
          <cell r="G1233">
            <v>33.57</v>
          </cell>
        </row>
        <row r="1234">
          <cell r="A1234">
            <v>7333</v>
          </cell>
          <cell r="C1234">
            <v>430</v>
          </cell>
          <cell r="G1234">
            <v>0</v>
          </cell>
        </row>
        <row r="1235">
          <cell r="A1235">
            <v>7333</v>
          </cell>
          <cell r="C1235">
            <v>440</v>
          </cell>
          <cell r="G1235">
            <v>124.1</v>
          </cell>
        </row>
        <row r="1236">
          <cell r="A1236">
            <v>7333</v>
          </cell>
          <cell r="C1236">
            <v>935</v>
          </cell>
          <cell r="G1236">
            <v>1351</v>
          </cell>
        </row>
        <row r="1237">
          <cell r="A1237">
            <v>7333</v>
          </cell>
          <cell r="C1237">
            <v>936</v>
          </cell>
          <cell r="G1237">
            <v>0</v>
          </cell>
        </row>
        <row r="1238">
          <cell r="A1238">
            <v>7350</v>
          </cell>
          <cell r="C1238">
            <v>110</v>
          </cell>
          <cell r="G1238">
            <v>2021.09</v>
          </cell>
        </row>
        <row r="1239">
          <cell r="A1239">
            <v>7350</v>
          </cell>
          <cell r="C1239">
            <v>112</v>
          </cell>
          <cell r="G1239">
            <v>2303.1799999999998</v>
          </cell>
        </row>
        <row r="1240">
          <cell r="A1240">
            <v>7350</v>
          </cell>
          <cell r="C1240">
            <v>120</v>
          </cell>
          <cell r="G1240">
            <v>2504.19</v>
          </cell>
        </row>
        <row r="1241">
          <cell r="A1241">
            <v>7350</v>
          </cell>
          <cell r="C1241">
            <v>121</v>
          </cell>
          <cell r="G1241">
            <v>0</v>
          </cell>
        </row>
        <row r="1242">
          <cell r="A1242">
            <v>7350</v>
          </cell>
          <cell r="C1242">
            <v>130</v>
          </cell>
          <cell r="G1242">
            <v>3821.43</v>
          </cell>
        </row>
        <row r="1243">
          <cell r="A1243">
            <v>7350</v>
          </cell>
          <cell r="C1243">
            <v>140</v>
          </cell>
          <cell r="G1243">
            <v>2008.47</v>
          </cell>
        </row>
        <row r="1244">
          <cell r="A1244">
            <v>7350</v>
          </cell>
          <cell r="C1244">
            <v>142</v>
          </cell>
          <cell r="G1244">
            <v>10.48</v>
          </cell>
        </row>
        <row r="1245">
          <cell r="A1245">
            <v>7350</v>
          </cell>
          <cell r="C1245">
            <v>147</v>
          </cell>
          <cell r="G1245">
            <v>0</v>
          </cell>
        </row>
        <row r="1246">
          <cell r="A1246">
            <v>7350</v>
          </cell>
          <cell r="C1246">
            <v>150</v>
          </cell>
          <cell r="G1246">
            <v>0</v>
          </cell>
        </row>
        <row r="1247">
          <cell r="A1247">
            <v>7350</v>
          </cell>
          <cell r="C1247">
            <v>160</v>
          </cell>
          <cell r="G1247">
            <v>635.4</v>
          </cell>
        </row>
        <row r="1248">
          <cell r="A1248">
            <v>7350</v>
          </cell>
          <cell r="C1248">
            <v>190</v>
          </cell>
          <cell r="G1248">
            <v>36.520000000000003</v>
          </cell>
        </row>
        <row r="1249">
          <cell r="A1249">
            <v>7350</v>
          </cell>
          <cell r="C1249">
            <v>210</v>
          </cell>
          <cell r="G1249">
            <v>600.95000000000005</v>
          </cell>
        </row>
        <row r="1250">
          <cell r="A1250">
            <v>7350</v>
          </cell>
          <cell r="C1250">
            <v>220</v>
          </cell>
          <cell r="G1250">
            <v>504.2</v>
          </cell>
        </row>
        <row r="1251">
          <cell r="A1251">
            <v>7350</v>
          </cell>
          <cell r="C1251">
            <v>230</v>
          </cell>
          <cell r="G1251">
            <v>603.85</v>
          </cell>
        </row>
        <row r="1252">
          <cell r="A1252">
            <v>7350</v>
          </cell>
          <cell r="C1252">
            <v>240</v>
          </cell>
          <cell r="G1252">
            <v>626.41</v>
          </cell>
        </row>
        <row r="1253">
          <cell r="A1253">
            <v>7350</v>
          </cell>
          <cell r="C1253">
            <v>260</v>
          </cell>
          <cell r="G1253">
            <v>0</v>
          </cell>
        </row>
        <row r="1254">
          <cell r="A1254">
            <v>7350</v>
          </cell>
          <cell r="C1254">
            <v>330</v>
          </cell>
          <cell r="G1254">
            <v>275.70999999999998</v>
          </cell>
        </row>
        <row r="1255">
          <cell r="A1255">
            <v>7350</v>
          </cell>
          <cell r="C1255">
            <v>340</v>
          </cell>
          <cell r="G1255">
            <v>744.04</v>
          </cell>
        </row>
        <row r="1256">
          <cell r="A1256">
            <v>7350</v>
          </cell>
          <cell r="C1256">
            <v>360</v>
          </cell>
          <cell r="G1256">
            <v>0</v>
          </cell>
        </row>
        <row r="1257">
          <cell r="A1257">
            <v>7350</v>
          </cell>
          <cell r="C1257">
            <v>430</v>
          </cell>
          <cell r="G1257">
            <v>261.55</v>
          </cell>
        </row>
        <row r="1258">
          <cell r="A1258">
            <v>7350</v>
          </cell>
          <cell r="C1258">
            <v>440</v>
          </cell>
          <cell r="G1258">
            <v>316.05</v>
          </cell>
        </row>
        <row r="1259">
          <cell r="A1259">
            <v>7350</v>
          </cell>
          <cell r="C1259">
            <v>935</v>
          </cell>
          <cell r="G1259">
            <v>438.91</v>
          </cell>
        </row>
        <row r="1260">
          <cell r="A1260">
            <v>7350</v>
          </cell>
          <cell r="C1260">
            <v>936</v>
          </cell>
          <cell r="G1260">
            <v>542.16</v>
          </cell>
        </row>
        <row r="1261">
          <cell r="A1261">
            <v>7385</v>
          </cell>
          <cell r="C1261">
            <v>110</v>
          </cell>
          <cell r="G1261">
            <v>0</v>
          </cell>
        </row>
        <row r="1262">
          <cell r="A1262">
            <v>7385</v>
          </cell>
          <cell r="C1262">
            <v>112</v>
          </cell>
          <cell r="G1262">
            <v>0</v>
          </cell>
        </row>
        <row r="1263">
          <cell r="A1263">
            <v>7385</v>
          </cell>
          <cell r="C1263">
            <v>120</v>
          </cell>
          <cell r="G1263">
            <v>0</v>
          </cell>
        </row>
        <row r="1264">
          <cell r="A1264">
            <v>7385</v>
          </cell>
          <cell r="C1264">
            <v>121</v>
          </cell>
          <cell r="G1264">
            <v>0</v>
          </cell>
        </row>
        <row r="1265">
          <cell r="A1265">
            <v>7385</v>
          </cell>
          <cell r="C1265">
            <v>130</v>
          </cell>
          <cell r="G1265">
            <v>0</v>
          </cell>
        </row>
        <row r="1266">
          <cell r="A1266">
            <v>7385</v>
          </cell>
          <cell r="C1266">
            <v>140</v>
          </cell>
          <cell r="G1266">
            <v>0</v>
          </cell>
        </row>
        <row r="1267">
          <cell r="A1267">
            <v>7385</v>
          </cell>
          <cell r="C1267">
            <v>160</v>
          </cell>
          <cell r="G1267">
            <v>0</v>
          </cell>
        </row>
        <row r="1268">
          <cell r="A1268">
            <v>7385</v>
          </cell>
          <cell r="C1268">
            <v>210</v>
          </cell>
          <cell r="G1268">
            <v>0</v>
          </cell>
        </row>
        <row r="1269">
          <cell r="A1269">
            <v>7385</v>
          </cell>
          <cell r="C1269">
            <v>220</v>
          </cell>
          <cell r="G1269">
            <v>0</v>
          </cell>
        </row>
        <row r="1270">
          <cell r="A1270">
            <v>7385</v>
          </cell>
          <cell r="C1270">
            <v>230</v>
          </cell>
          <cell r="G1270">
            <v>0</v>
          </cell>
        </row>
        <row r="1271">
          <cell r="A1271">
            <v>7385</v>
          </cell>
          <cell r="C1271">
            <v>240</v>
          </cell>
          <cell r="G1271">
            <v>0</v>
          </cell>
        </row>
        <row r="1272">
          <cell r="A1272">
            <v>7385</v>
          </cell>
          <cell r="C1272">
            <v>340</v>
          </cell>
          <cell r="G1272">
            <v>0</v>
          </cell>
        </row>
        <row r="1273">
          <cell r="A1273">
            <v>7385</v>
          </cell>
          <cell r="C1273">
            <v>935</v>
          </cell>
          <cell r="G1273">
            <v>0</v>
          </cell>
        </row>
        <row r="1274">
          <cell r="A1274">
            <v>7410</v>
          </cell>
          <cell r="C1274">
            <v>130</v>
          </cell>
          <cell r="G1274">
            <v>0</v>
          </cell>
        </row>
        <row r="1275">
          <cell r="A1275">
            <v>7410</v>
          </cell>
          <cell r="C1275">
            <v>140</v>
          </cell>
          <cell r="G1275">
            <v>402.53</v>
          </cell>
        </row>
        <row r="1276">
          <cell r="A1276">
            <v>7410</v>
          </cell>
          <cell r="C1276">
            <v>230</v>
          </cell>
          <cell r="G1276">
            <v>76.17</v>
          </cell>
        </row>
        <row r="1277">
          <cell r="A1277">
            <v>7410</v>
          </cell>
          <cell r="C1277">
            <v>240</v>
          </cell>
          <cell r="G1277">
            <v>0</v>
          </cell>
        </row>
        <row r="1278">
          <cell r="A1278">
            <v>7410</v>
          </cell>
          <cell r="C1278">
            <v>440</v>
          </cell>
          <cell r="G1278">
            <v>1018.15</v>
          </cell>
        </row>
        <row r="1279">
          <cell r="A1279">
            <v>7450</v>
          </cell>
          <cell r="C1279">
            <v>112</v>
          </cell>
          <cell r="G1279">
            <v>0</v>
          </cell>
        </row>
        <row r="1280">
          <cell r="A1280">
            <v>7455</v>
          </cell>
          <cell r="C1280">
            <v>130</v>
          </cell>
          <cell r="G1280">
            <v>0</v>
          </cell>
        </row>
        <row r="1281">
          <cell r="A1281">
            <v>7455</v>
          </cell>
          <cell r="C1281">
            <v>230</v>
          </cell>
          <cell r="G1281">
            <v>0</v>
          </cell>
        </row>
        <row r="1282">
          <cell r="A1282">
            <v>7457</v>
          </cell>
          <cell r="C1282">
            <v>110</v>
          </cell>
          <cell r="G1282">
            <v>420.65</v>
          </cell>
        </row>
        <row r="1283">
          <cell r="A1283">
            <v>7457</v>
          </cell>
          <cell r="C1283">
            <v>112</v>
          </cell>
          <cell r="G1283">
            <v>808.08</v>
          </cell>
        </row>
        <row r="1284">
          <cell r="A1284">
            <v>7457</v>
          </cell>
          <cell r="C1284">
            <v>120</v>
          </cell>
          <cell r="G1284">
            <v>179.55</v>
          </cell>
        </row>
        <row r="1285">
          <cell r="A1285">
            <v>7457</v>
          </cell>
          <cell r="C1285">
            <v>121</v>
          </cell>
          <cell r="G1285">
            <v>0</v>
          </cell>
        </row>
        <row r="1286">
          <cell r="A1286">
            <v>7457</v>
          </cell>
          <cell r="C1286">
            <v>130</v>
          </cell>
          <cell r="G1286">
            <v>104.74</v>
          </cell>
        </row>
        <row r="1287">
          <cell r="A1287">
            <v>7457</v>
          </cell>
          <cell r="C1287">
            <v>140</v>
          </cell>
          <cell r="G1287">
            <v>1435.29</v>
          </cell>
        </row>
        <row r="1288">
          <cell r="A1288">
            <v>7457</v>
          </cell>
          <cell r="C1288">
            <v>142</v>
          </cell>
          <cell r="G1288">
            <v>0</v>
          </cell>
        </row>
        <row r="1289">
          <cell r="A1289">
            <v>7457</v>
          </cell>
          <cell r="C1289">
            <v>147</v>
          </cell>
          <cell r="G1289">
            <v>0</v>
          </cell>
        </row>
        <row r="1290">
          <cell r="A1290">
            <v>7457</v>
          </cell>
          <cell r="C1290">
            <v>160</v>
          </cell>
          <cell r="G1290">
            <v>36.97</v>
          </cell>
        </row>
        <row r="1291">
          <cell r="A1291">
            <v>7457</v>
          </cell>
          <cell r="C1291">
            <v>210</v>
          </cell>
          <cell r="G1291">
            <v>158.27000000000001</v>
          </cell>
        </row>
        <row r="1292">
          <cell r="A1292">
            <v>7457</v>
          </cell>
          <cell r="C1292">
            <v>220</v>
          </cell>
          <cell r="G1292">
            <v>100.77</v>
          </cell>
        </row>
        <row r="1293">
          <cell r="A1293">
            <v>7457</v>
          </cell>
          <cell r="C1293">
            <v>230</v>
          </cell>
          <cell r="G1293">
            <v>100.77</v>
          </cell>
        </row>
        <row r="1294">
          <cell r="A1294">
            <v>7457</v>
          </cell>
          <cell r="C1294">
            <v>240</v>
          </cell>
          <cell r="G1294">
            <v>7929.23</v>
          </cell>
        </row>
        <row r="1295">
          <cell r="A1295">
            <v>7457</v>
          </cell>
          <cell r="C1295">
            <v>260</v>
          </cell>
          <cell r="G1295">
            <v>0</v>
          </cell>
        </row>
        <row r="1296">
          <cell r="A1296">
            <v>7457</v>
          </cell>
          <cell r="C1296">
            <v>330</v>
          </cell>
          <cell r="G1296">
            <v>307.95</v>
          </cell>
        </row>
        <row r="1297">
          <cell r="A1297">
            <v>7457</v>
          </cell>
          <cell r="C1297">
            <v>340</v>
          </cell>
          <cell r="G1297">
            <v>5333.74</v>
          </cell>
        </row>
        <row r="1298">
          <cell r="A1298">
            <v>7457</v>
          </cell>
          <cell r="C1298">
            <v>430</v>
          </cell>
          <cell r="G1298">
            <v>96.38</v>
          </cell>
        </row>
        <row r="1299">
          <cell r="A1299">
            <v>7457</v>
          </cell>
          <cell r="C1299">
            <v>440</v>
          </cell>
          <cell r="G1299">
            <v>647.26</v>
          </cell>
        </row>
        <row r="1300">
          <cell r="A1300">
            <v>7457</v>
          </cell>
          <cell r="C1300">
            <v>935</v>
          </cell>
          <cell r="G1300">
            <v>63.51</v>
          </cell>
        </row>
        <row r="1301">
          <cell r="A1301">
            <v>7457</v>
          </cell>
          <cell r="C1301">
            <v>936</v>
          </cell>
          <cell r="G1301">
            <v>55.43</v>
          </cell>
        </row>
        <row r="1302">
          <cell r="A1302">
            <v>7471</v>
          </cell>
          <cell r="C1302">
            <v>110</v>
          </cell>
          <cell r="G1302">
            <v>0</v>
          </cell>
        </row>
        <row r="1303">
          <cell r="A1303">
            <v>7471</v>
          </cell>
          <cell r="C1303">
            <v>112</v>
          </cell>
          <cell r="G1303">
            <v>50.08</v>
          </cell>
        </row>
        <row r="1304">
          <cell r="A1304">
            <v>7471</v>
          </cell>
          <cell r="C1304">
            <v>140</v>
          </cell>
          <cell r="G1304">
            <v>2543.38</v>
          </cell>
        </row>
        <row r="1305">
          <cell r="A1305">
            <v>7471</v>
          </cell>
          <cell r="C1305">
            <v>142</v>
          </cell>
          <cell r="G1305">
            <v>610.14</v>
          </cell>
        </row>
        <row r="1306">
          <cell r="A1306">
            <v>7471</v>
          </cell>
          <cell r="C1306">
            <v>147</v>
          </cell>
          <cell r="G1306">
            <v>0</v>
          </cell>
        </row>
        <row r="1307">
          <cell r="A1307">
            <v>7471</v>
          </cell>
          <cell r="C1307">
            <v>240</v>
          </cell>
          <cell r="G1307">
            <v>1538.97</v>
          </cell>
        </row>
        <row r="1308">
          <cell r="A1308">
            <v>7471</v>
          </cell>
          <cell r="C1308">
            <v>340</v>
          </cell>
          <cell r="G1308">
            <v>786.64</v>
          </cell>
        </row>
        <row r="1309">
          <cell r="A1309">
            <v>7471</v>
          </cell>
          <cell r="C1309">
            <v>440</v>
          </cell>
          <cell r="G1309">
            <v>1220.96</v>
          </cell>
        </row>
        <row r="1310">
          <cell r="A1310">
            <v>7471</v>
          </cell>
          <cell r="C1310">
            <v>935</v>
          </cell>
          <cell r="G1310">
            <v>50.08</v>
          </cell>
        </row>
        <row r="1311">
          <cell r="A1311">
            <v>7510</v>
          </cell>
          <cell r="C1311">
            <v>110</v>
          </cell>
          <cell r="G1311">
            <v>17.739999999999998</v>
          </cell>
        </row>
        <row r="1312">
          <cell r="A1312">
            <v>7510</v>
          </cell>
          <cell r="C1312">
            <v>112</v>
          </cell>
          <cell r="G1312">
            <v>34.799999999999997</v>
          </cell>
        </row>
        <row r="1313">
          <cell r="A1313">
            <v>7510</v>
          </cell>
          <cell r="C1313">
            <v>120</v>
          </cell>
          <cell r="G1313">
            <v>23.96</v>
          </cell>
        </row>
        <row r="1314">
          <cell r="A1314">
            <v>7510</v>
          </cell>
          <cell r="C1314">
            <v>130</v>
          </cell>
          <cell r="G1314">
            <v>203.57</v>
          </cell>
        </row>
        <row r="1315">
          <cell r="A1315">
            <v>7510</v>
          </cell>
          <cell r="C1315">
            <v>140</v>
          </cell>
          <cell r="G1315">
            <v>15.97</v>
          </cell>
        </row>
        <row r="1316">
          <cell r="A1316">
            <v>7510</v>
          </cell>
          <cell r="C1316">
            <v>142</v>
          </cell>
          <cell r="G1316">
            <v>75.39</v>
          </cell>
        </row>
        <row r="1317">
          <cell r="A1317">
            <v>7510</v>
          </cell>
          <cell r="C1317">
            <v>160</v>
          </cell>
          <cell r="G1317">
            <v>7.98</v>
          </cell>
        </row>
        <row r="1318">
          <cell r="A1318">
            <v>7510</v>
          </cell>
          <cell r="C1318">
            <v>170</v>
          </cell>
          <cell r="G1318">
            <v>0</v>
          </cell>
        </row>
        <row r="1319">
          <cell r="A1319">
            <v>7510</v>
          </cell>
          <cell r="C1319">
            <v>190</v>
          </cell>
          <cell r="G1319">
            <v>198.69</v>
          </cell>
        </row>
        <row r="1320">
          <cell r="A1320">
            <v>7510</v>
          </cell>
          <cell r="C1320">
            <v>210</v>
          </cell>
          <cell r="G1320">
            <v>145.4</v>
          </cell>
        </row>
        <row r="1321">
          <cell r="A1321">
            <v>7510</v>
          </cell>
          <cell r="C1321">
            <v>220</v>
          </cell>
          <cell r="G1321">
            <v>141.84</v>
          </cell>
        </row>
        <row r="1322">
          <cell r="A1322">
            <v>7510</v>
          </cell>
          <cell r="C1322">
            <v>230</v>
          </cell>
          <cell r="G1322">
            <v>335.5</v>
          </cell>
        </row>
        <row r="1323">
          <cell r="A1323">
            <v>7510</v>
          </cell>
          <cell r="C1323">
            <v>240</v>
          </cell>
          <cell r="G1323">
            <v>143.62</v>
          </cell>
        </row>
        <row r="1324">
          <cell r="A1324">
            <v>7510</v>
          </cell>
          <cell r="C1324">
            <v>330</v>
          </cell>
          <cell r="G1324">
            <v>0</v>
          </cell>
        </row>
        <row r="1325">
          <cell r="A1325">
            <v>7510</v>
          </cell>
          <cell r="C1325">
            <v>340</v>
          </cell>
          <cell r="G1325">
            <v>3.62</v>
          </cell>
        </row>
        <row r="1326">
          <cell r="A1326">
            <v>7510</v>
          </cell>
          <cell r="C1326">
            <v>430</v>
          </cell>
          <cell r="G1326">
            <v>0</v>
          </cell>
        </row>
        <row r="1327">
          <cell r="A1327">
            <v>7510</v>
          </cell>
          <cell r="C1327">
            <v>440</v>
          </cell>
          <cell r="G1327">
            <v>48.65</v>
          </cell>
        </row>
        <row r="1328">
          <cell r="A1328">
            <v>7510</v>
          </cell>
          <cell r="C1328">
            <v>935</v>
          </cell>
          <cell r="G1328">
            <v>540.29</v>
          </cell>
        </row>
        <row r="1329">
          <cell r="A1329">
            <v>7510</v>
          </cell>
          <cell r="C1329">
            <v>936</v>
          </cell>
          <cell r="G1329">
            <v>3.33</v>
          </cell>
        </row>
        <row r="1330">
          <cell r="A1330">
            <v>7535</v>
          </cell>
          <cell r="C1330">
            <v>110</v>
          </cell>
          <cell r="G1330">
            <v>1844.66</v>
          </cell>
        </row>
        <row r="1331">
          <cell r="A1331">
            <v>7535</v>
          </cell>
          <cell r="C1331">
            <v>112</v>
          </cell>
          <cell r="G1331">
            <v>1538.18</v>
          </cell>
        </row>
        <row r="1332">
          <cell r="A1332">
            <v>7535</v>
          </cell>
          <cell r="C1332">
            <v>120</v>
          </cell>
          <cell r="G1332">
            <v>2496.52</v>
          </cell>
        </row>
        <row r="1333">
          <cell r="A1333">
            <v>7535</v>
          </cell>
          <cell r="C1333">
            <v>121</v>
          </cell>
          <cell r="G1333">
            <v>0</v>
          </cell>
        </row>
        <row r="1334">
          <cell r="A1334">
            <v>7535</v>
          </cell>
          <cell r="C1334">
            <v>130</v>
          </cell>
          <cell r="G1334">
            <v>1422.5</v>
          </cell>
        </row>
        <row r="1335">
          <cell r="A1335">
            <v>7535</v>
          </cell>
          <cell r="C1335">
            <v>140</v>
          </cell>
          <cell r="G1335">
            <v>1611.03</v>
          </cell>
        </row>
        <row r="1336">
          <cell r="A1336">
            <v>7535</v>
          </cell>
          <cell r="C1336">
            <v>142</v>
          </cell>
          <cell r="G1336">
            <v>5.21</v>
          </cell>
        </row>
        <row r="1337">
          <cell r="A1337">
            <v>7535</v>
          </cell>
          <cell r="C1337">
            <v>147</v>
          </cell>
          <cell r="G1337">
            <v>0</v>
          </cell>
        </row>
        <row r="1338">
          <cell r="A1338">
            <v>7535</v>
          </cell>
          <cell r="C1338">
            <v>150</v>
          </cell>
          <cell r="G1338">
            <v>17.39</v>
          </cell>
        </row>
        <row r="1339">
          <cell r="A1339">
            <v>7535</v>
          </cell>
          <cell r="C1339">
            <v>160</v>
          </cell>
          <cell r="G1339">
            <v>797.68</v>
          </cell>
        </row>
        <row r="1340">
          <cell r="A1340">
            <v>7535</v>
          </cell>
          <cell r="C1340">
            <v>190</v>
          </cell>
          <cell r="G1340">
            <v>0</v>
          </cell>
        </row>
        <row r="1341">
          <cell r="A1341">
            <v>7535</v>
          </cell>
          <cell r="C1341">
            <v>210</v>
          </cell>
          <cell r="G1341">
            <v>901.26</v>
          </cell>
        </row>
        <row r="1342">
          <cell r="A1342">
            <v>7535</v>
          </cell>
          <cell r="C1342">
            <v>220</v>
          </cell>
          <cell r="G1342">
            <v>547.44000000000005</v>
          </cell>
        </row>
        <row r="1343">
          <cell r="A1343">
            <v>7535</v>
          </cell>
          <cell r="C1343">
            <v>230</v>
          </cell>
          <cell r="G1343">
            <v>930.29</v>
          </cell>
        </row>
        <row r="1344">
          <cell r="A1344">
            <v>7535</v>
          </cell>
          <cell r="C1344">
            <v>240</v>
          </cell>
          <cell r="G1344">
            <v>711.54</v>
          </cell>
        </row>
        <row r="1345">
          <cell r="A1345">
            <v>7535</v>
          </cell>
          <cell r="C1345">
            <v>260</v>
          </cell>
          <cell r="G1345">
            <v>0</v>
          </cell>
        </row>
        <row r="1346">
          <cell r="A1346">
            <v>7535</v>
          </cell>
          <cell r="C1346">
            <v>330</v>
          </cell>
          <cell r="G1346">
            <v>0.35</v>
          </cell>
        </row>
        <row r="1347">
          <cell r="A1347">
            <v>7535</v>
          </cell>
          <cell r="C1347">
            <v>340</v>
          </cell>
          <cell r="G1347">
            <v>363.92</v>
          </cell>
        </row>
        <row r="1348">
          <cell r="A1348">
            <v>7535</v>
          </cell>
          <cell r="C1348">
            <v>430</v>
          </cell>
          <cell r="G1348">
            <v>17.739999999999998</v>
          </cell>
        </row>
        <row r="1349">
          <cell r="A1349">
            <v>7535</v>
          </cell>
          <cell r="C1349">
            <v>440</v>
          </cell>
          <cell r="G1349">
            <v>20.87</v>
          </cell>
        </row>
        <row r="1350">
          <cell r="A1350">
            <v>7535</v>
          </cell>
          <cell r="C1350">
            <v>935</v>
          </cell>
          <cell r="G1350">
            <v>376.94</v>
          </cell>
        </row>
        <row r="1351">
          <cell r="A1351">
            <v>7535</v>
          </cell>
          <cell r="C1351">
            <v>936</v>
          </cell>
          <cell r="G1351">
            <v>331.29</v>
          </cell>
        </row>
        <row r="1352">
          <cell r="A1352">
            <v>7570</v>
          </cell>
          <cell r="C1352">
            <v>110</v>
          </cell>
          <cell r="G1352">
            <v>0</v>
          </cell>
        </row>
        <row r="1353">
          <cell r="A1353">
            <v>7570</v>
          </cell>
          <cell r="C1353">
            <v>120</v>
          </cell>
          <cell r="G1353">
            <v>0</v>
          </cell>
        </row>
        <row r="1354">
          <cell r="A1354">
            <v>7570</v>
          </cell>
          <cell r="C1354">
            <v>121</v>
          </cell>
          <cell r="G1354">
            <v>0</v>
          </cell>
        </row>
        <row r="1355">
          <cell r="A1355">
            <v>7570</v>
          </cell>
          <cell r="C1355">
            <v>130</v>
          </cell>
          <cell r="G1355">
            <v>0</v>
          </cell>
        </row>
        <row r="1356">
          <cell r="A1356">
            <v>7570</v>
          </cell>
          <cell r="C1356">
            <v>140</v>
          </cell>
          <cell r="G1356">
            <v>3171.01</v>
          </cell>
        </row>
        <row r="1357">
          <cell r="A1357">
            <v>7570</v>
          </cell>
          <cell r="C1357">
            <v>142</v>
          </cell>
          <cell r="G1357">
            <v>0</v>
          </cell>
        </row>
        <row r="1358">
          <cell r="A1358">
            <v>7570</v>
          </cell>
          <cell r="C1358">
            <v>150</v>
          </cell>
          <cell r="G1358">
            <v>0</v>
          </cell>
        </row>
        <row r="1359">
          <cell r="A1359">
            <v>7570</v>
          </cell>
          <cell r="C1359">
            <v>210</v>
          </cell>
          <cell r="G1359">
            <v>0</v>
          </cell>
        </row>
        <row r="1360">
          <cell r="A1360">
            <v>7570</v>
          </cell>
          <cell r="C1360">
            <v>220</v>
          </cell>
          <cell r="G1360">
            <v>0</v>
          </cell>
        </row>
        <row r="1361">
          <cell r="A1361">
            <v>7570</v>
          </cell>
          <cell r="C1361">
            <v>230</v>
          </cell>
          <cell r="G1361">
            <v>0</v>
          </cell>
        </row>
        <row r="1362">
          <cell r="A1362">
            <v>7570</v>
          </cell>
          <cell r="C1362">
            <v>240</v>
          </cell>
          <cell r="G1362">
            <v>288.85000000000002</v>
          </cell>
        </row>
        <row r="1363">
          <cell r="A1363">
            <v>7570</v>
          </cell>
          <cell r="C1363">
            <v>340</v>
          </cell>
          <cell r="G1363">
            <v>0</v>
          </cell>
        </row>
        <row r="1364">
          <cell r="A1364">
            <v>7570</v>
          </cell>
          <cell r="C1364">
            <v>430</v>
          </cell>
          <cell r="G1364">
            <v>0</v>
          </cell>
        </row>
        <row r="1365">
          <cell r="A1365">
            <v>7570</v>
          </cell>
          <cell r="C1365">
            <v>440</v>
          </cell>
          <cell r="G1365">
            <v>1400</v>
          </cell>
        </row>
        <row r="1366">
          <cell r="A1366">
            <v>7570</v>
          </cell>
          <cell r="C1366">
            <v>935</v>
          </cell>
          <cell r="G1366">
            <v>220.05</v>
          </cell>
        </row>
        <row r="1367">
          <cell r="A1367">
            <v>7570</v>
          </cell>
          <cell r="C1367">
            <v>936</v>
          </cell>
          <cell r="G1367">
            <v>0</v>
          </cell>
        </row>
        <row r="1368">
          <cell r="A1368" t="str">
            <v>7570R</v>
          </cell>
          <cell r="C1368">
            <v>110</v>
          </cell>
          <cell r="G1368">
            <v>324</v>
          </cell>
        </row>
        <row r="1369">
          <cell r="A1369" t="str">
            <v>7570R</v>
          </cell>
          <cell r="C1369">
            <v>112</v>
          </cell>
          <cell r="G1369">
            <v>882.5</v>
          </cell>
        </row>
        <row r="1370">
          <cell r="A1370" t="str">
            <v>7570R</v>
          </cell>
          <cell r="C1370">
            <v>120</v>
          </cell>
          <cell r="G1370">
            <v>70</v>
          </cell>
        </row>
        <row r="1371">
          <cell r="A1371" t="str">
            <v>7570R</v>
          </cell>
          <cell r="C1371">
            <v>121</v>
          </cell>
          <cell r="G1371">
            <v>0</v>
          </cell>
        </row>
        <row r="1372">
          <cell r="A1372" t="str">
            <v>7570R</v>
          </cell>
          <cell r="C1372">
            <v>122</v>
          </cell>
          <cell r="G1372">
            <v>0</v>
          </cell>
        </row>
        <row r="1373">
          <cell r="A1373" t="str">
            <v>7570R</v>
          </cell>
          <cell r="C1373">
            <v>130</v>
          </cell>
          <cell r="G1373">
            <v>0</v>
          </cell>
        </row>
        <row r="1374">
          <cell r="A1374" t="str">
            <v>7570R</v>
          </cell>
          <cell r="C1374">
            <v>140</v>
          </cell>
          <cell r="G1374">
            <v>42</v>
          </cell>
        </row>
        <row r="1375">
          <cell r="A1375" t="str">
            <v>7570R</v>
          </cell>
          <cell r="C1375">
            <v>147</v>
          </cell>
          <cell r="G1375">
            <v>0</v>
          </cell>
        </row>
        <row r="1376">
          <cell r="A1376" t="str">
            <v>7570R</v>
          </cell>
          <cell r="C1376">
            <v>160</v>
          </cell>
          <cell r="G1376">
            <v>0</v>
          </cell>
        </row>
        <row r="1377">
          <cell r="A1377" t="str">
            <v>7570R</v>
          </cell>
          <cell r="C1377">
            <v>210</v>
          </cell>
          <cell r="G1377">
            <v>0</v>
          </cell>
        </row>
        <row r="1378">
          <cell r="A1378" t="str">
            <v>7570R</v>
          </cell>
          <cell r="C1378">
            <v>220</v>
          </cell>
          <cell r="G1378">
            <v>0</v>
          </cell>
        </row>
        <row r="1379">
          <cell r="A1379" t="str">
            <v>7570R</v>
          </cell>
          <cell r="C1379">
            <v>230</v>
          </cell>
          <cell r="G1379">
            <v>0</v>
          </cell>
        </row>
        <row r="1380">
          <cell r="A1380" t="str">
            <v>7570R</v>
          </cell>
          <cell r="C1380">
            <v>240</v>
          </cell>
          <cell r="G1380">
            <v>154.5</v>
          </cell>
        </row>
        <row r="1381">
          <cell r="A1381" t="str">
            <v>7570R</v>
          </cell>
          <cell r="C1381">
            <v>330</v>
          </cell>
          <cell r="G1381">
            <v>0</v>
          </cell>
        </row>
        <row r="1382">
          <cell r="A1382" t="str">
            <v>7570R</v>
          </cell>
          <cell r="C1382">
            <v>340</v>
          </cell>
          <cell r="G1382">
            <v>105</v>
          </cell>
        </row>
        <row r="1383">
          <cell r="A1383" t="str">
            <v>7570R</v>
          </cell>
          <cell r="C1383">
            <v>430</v>
          </cell>
          <cell r="G1383">
            <v>176.35</v>
          </cell>
        </row>
        <row r="1384">
          <cell r="A1384" t="str">
            <v>7570R</v>
          </cell>
          <cell r="C1384">
            <v>440</v>
          </cell>
          <cell r="G1384">
            <v>175.65</v>
          </cell>
        </row>
        <row r="1385">
          <cell r="A1385" t="str">
            <v>7570R</v>
          </cell>
          <cell r="C1385">
            <v>935</v>
          </cell>
          <cell r="G1385">
            <v>0</v>
          </cell>
        </row>
        <row r="1386">
          <cell r="A1386" t="str">
            <v>7570R</v>
          </cell>
          <cell r="C1386">
            <v>936</v>
          </cell>
          <cell r="G1386">
            <v>0</v>
          </cell>
        </row>
        <row r="1387">
          <cell r="A1387">
            <v>7590</v>
          </cell>
          <cell r="C1387">
            <v>130</v>
          </cell>
          <cell r="G1387">
            <v>-14822.3</v>
          </cell>
        </row>
        <row r="1388">
          <cell r="A1388">
            <v>7590</v>
          </cell>
          <cell r="C1388">
            <v>230</v>
          </cell>
          <cell r="G1388">
            <v>-6132.84</v>
          </cell>
        </row>
        <row r="1389">
          <cell r="A1389">
            <v>7590</v>
          </cell>
          <cell r="C1389">
            <v>330</v>
          </cell>
          <cell r="G1389">
            <v>-958.6</v>
          </cell>
        </row>
        <row r="1390">
          <cell r="A1390">
            <v>7590</v>
          </cell>
          <cell r="C1390">
            <v>430</v>
          </cell>
          <cell r="G1390">
            <v>-583.6</v>
          </cell>
        </row>
        <row r="1391">
          <cell r="A1391">
            <v>7590</v>
          </cell>
          <cell r="C1391">
            <v>935</v>
          </cell>
          <cell r="G1391">
            <v>3429.63</v>
          </cell>
        </row>
        <row r="1392">
          <cell r="A1392">
            <v>7592</v>
          </cell>
          <cell r="C1392">
            <v>130</v>
          </cell>
          <cell r="G1392">
            <v>7644.18</v>
          </cell>
        </row>
        <row r="1393">
          <cell r="A1393">
            <v>7592</v>
          </cell>
          <cell r="C1393">
            <v>220</v>
          </cell>
          <cell r="G1393">
            <v>0</v>
          </cell>
        </row>
        <row r="1394">
          <cell r="A1394">
            <v>7592</v>
          </cell>
          <cell r="C1394">
            <v>230</v>
          </cell>
          <cell r="G1394">
            <v>4119.5600000000004</v>
          </cell>
        </row>
        <row r="1395">
          <cell r="A1395">
            <v>7592</v>
          </cell>
          <cell r="C1395">
            <v>330</v>
          </cell>
          <cell r="G1395">
            <v>2592.96</v>
          </cell>
        </row>
        <row r="1396">
          <cell r="A1396">
            <v>7592</v>
          </cell>
          <cell r="C1396">
            <v>430</v>
          </cell>
          <cell r="G1396">
            <v>1772.68</v>
          </cell>
        </row>
        <row r="1397">
          <cell r="A1397">
            <v>7610</v>
          </cell>
          <cell r="C1397">
            <v>110</v>
          </cell>
          <cell r="G1397">
            <v>0</v>
          </cell>
        </row>
        <row r="1398">
          <cell r="A1398">
            <v>7610</v>
          </cell>
          <cell r="C1398">
            <v>120</v>
          </cell>
          <cell r="G1398">
            <v>0</v>
          </cell>
        </row>
        <row r="1399">
          <cell r="A1399">
            <v>7610</v>
          </cell>
          <cell r="C1399">
            <v>121</v>
          </cell>
          <cell r="G1399">
            <v>0</v>
          </cell>
        </row>
        <row r="1400">
          <cell r="A1400">
            <v>7610</v>
          </cell>
          <cell r="C1400">
            <v>122</v>
          </cell>
          <cell r="G1400">
            <v>0</v>
          </cell>
        </row>
        <row r="1401">
          <cell r="A1401">
            <v>7610</v>
          </cell>
          <cell r="C1401">
            <v>130</v>
          </cell>
          <cell r="G1401">
            <v>-438.49</v>
          </cell>
        </row>
        <row r="1402">
          <cell r="A1402">
            <v>7610</v>
          </cell>
          <cell r="C1402">
            <v>140</v>
          </cell>
          <cell r="G1402">
            <v>-1143.42</v>
          </cell>
        </row>
        <row r="1403">
          <cell r="A1403">
            <v>7610</v>
          </cell>
          <cell r="C1403">
            <v>142</v>
          </cell>
          <cell r="G1403">
            <v>-224.95</v>
          </cell>
        </row>
        <row r="1404">
          <cell r="A1404">
            <v>7610</v>
          </cell>
          <cell r="C1404">
            <v>147</v>
          </cell>
          <cell r="G1404">
            <v>0</v>
          </cell>
        </row>
        <row r="1405">
          <cell r="A1405">
            <v>7610</v>
          </cell>
          <cell r="C1405">
            <v>210</v>
          </cell>
          <cell r="G1405">
            <v>-69.56</v>
          </cell>
        </row>
        <row r="1406">
          <cell r="A1406">
            <v>7610</v>
          </cell>
          <cell r="C1406">
            <v>220</v>
          </cell>
          <cell r="G1406">
            <v>-191.3</v>
          </cell>
        </row>
        <row r="1407">
          <cell r="A1407">
            <v>7610</v>
          </cell>
          <cell r="C1407">
            <v>230</v>
          </cell>
          <cell r="G1407">
            <v>-200.99</v>
          </cell>
        </row>
        <row r="1408">
          <cell r="A1408">
            <v>7610</v>
          </cell>
          <cell r="C1408">
            <v>240</v>
          </cell>
          <cell r="G1408">
            <v>-314.93</v>
          </cell>
        </row>
        <row r="1409">
          <cell r="A1409">
            <v>7610</v>
          </cell>
          <cell r="C1409">
            <v>330</v>
          </cell>
          <cell r="G1409">
            <v>-120.18</v>
          </cell>
        </row>
        <row r="1410">
          <cell r="A1410">
            <v>7610</v>
          </cell>
          <cell r="C1410">
            <v>340</v>
          </cell>
          <cell r="G1410">
            <v>-385.4</v>
          </cell>
        </row>
        <row r="1411">
          <cell r="A1411">
            <v>7610</v>
          </cell>
          <cell r="C1411">
            <v>430</v>
          </cell>
          <cell r="G1411">
            <v>0</v>
          </cell>
        </row>
        <row r="1412">
          <cell r="A1412">
            <v>7610</v>
          </cell>
          <cell r="C1412">
            <v>440</v>
          </cell>
          <cell r="G1412">
            <v>-305.10000000000002</v>
          </cell>
        </row>
        <row r="1413">
          <cell r="A1413">
            <v>7610</v>
          </cell>
          <cell r="C1413">
            <v>935</v>
          </cell>
          <cell r="G1413">
            <v>0</v>
          </cell>
        </row>
        <row r="1414">
          <cell r="A1414">
            <v>7610</v>
          </cell>
          <cell r="C1414">
            <v>936</v>
          </cell>
          <cell r="G1414">
            <v>-282.11</v>
          </cell>
        </row>
        <row r="1415">
          <cell r="A1415">
            <v>7630</v>
          </cell>
          <cell r="C1415">
            <v>110</v>
          </cell>
          <cell r="G1415">
            <v>24202.28</v>
          </cell>
        </row>
        <row r="1416">
          <cell r="A1416">
            <v>7630</v>
          </cell>
          <cell r="C1416">
            <v>112</v>
          </cell>
          <cell r="G1416">
            <v>12321.66</v>
          </cell>
        </row>
        <row r="1417">
          <cell r="A1417">
            <v>7630</v>
          </cell>
          <cell r="C1417">
            <v>120</v>
          </cell>
          <cell r="G1417">
            <v>7334.02</v>
          </cell>
        </row>
        <row r="1418">
          <cell r="A1418">
            <v>7630</v>
          </cell>
          <cell r="C1418">
            <v>121</v>
          </cell>
          <cell r="G1418">
            <v>5133.82</v>
          </cell>
        </row>
        <row r="1419">
          <cell r="A1419">
            <v>7630</v>
          </cell>
          <cell r="C1419">
            <v>122</v>
          </cell>
          <cell r="G1419">
            <v>5280</v>
          </cell>
        </row>
        <row r="1420">
          <cell r="A1420">
            <v>7630</v>
          </cell>
          <cell r="C1420">
            <v>130</v>
          </cell>
          <cell r="G1420">
            <v>2933.61</v>
          </cell>
        </row>
        <row r="1421">
          <cell r="A1421">
            <v>7630</v>
          </cell>
          <cell r="C1421">
            <v>140</v>
          </cell>
          <cell r="G1421">
            <v>733.4</v>
          </cell>
        </row>
        <row r="1422">
          <cell r="A1422">
            <v>7630</v>
          </cell>
          <cell r="C1422">
            <v>147</v>
          </cell>
          <cell r="G1422">
            <v>0</v>
          </cell>
        </row>
        <row r="1423">
          <cell r="A1423">
            <v>7630</v>
          </cell>
          <cell r="C1423">
            <v>190</v>
          </cell>
          <cell r="G1423">
            <v>0</v>
          </cell>
        </row>
        <row r="1424">
          <cell r="A1424">
            <v>7630</v>
          </cell>
          <cell r="C1424">
            <v>210</v>
          </cell>
          <cell r="G1424">
            <v>5867.22</v>
          </cell>
        </row>
        <row r="1425">
          <cell r="A1425">
            <v>7630</v>
          </cell>
          <cell r="C1425">
            <v>220</v>
          </cell>
          <cell r="G1425">
            <v>5133.82</v>
          </cell>
        </row>
        <row r="1426">
          <cell r="A1426">
            <v>7630</v>
          </cell>
          <cell r="C1426">
            <v>230</v>
          </cell>
          <cell r="G1426">
            <v>1466.8</v>
          </cell>
        </row>
        <row r="1427">
          <cell r="A1427">
            <v>7630</v>
          </cell>
          <cell r="C1427">
            <v>240</v>
          </cell>
          <cell r="G1427">
            <v>733.4</v>
          </cell>
        </row>
        <row r="1428">
          <cell r="A1428">
            <v>7630</v>
          </cell>
          <cell r="C1428">
            <v>340</v>
          </cell>
          <cell r="G1428">
            <v>733.4</v>
          </cell>
        </row>
        <row r="1429">
          <cell r="A1429">
            <v>7630</v>
          </cell>
          <cell r="C1429">
            <v>440</v>
          </cell>
          <cell r="G1429">
            <v>733.4</v>
          </cell>
        </row>
        <row r="1430">
          <cell r="A1430">
            <v>7630</v>
          </cell>
          <cell r="C1430">
            <v>935</v>
          </cell>
          <cell r="G1430">
            <v>733.4</v>
          </cell>
        </row>
        <row r="1431">
          <cell r="A1431">
            <v>7630</v>
          </cell>
          <cell r="C1431">
            <v>936</v>
          </cell>
          <cell r="G1431">
            <v>0</v>
          </cell>
        </row>
        <row r="1432">
          <cell r="A1432">
            <v>7820</v>
          </cell>
          <cell r="C1432">
            <v>110</v>
          </cell>
          <cell r="G1432">
            <v>725.64</v>
          </cell>
        </row>
        <row r="1433">
          <cell r="A1433">
            <v>7820</v>
          </cell>
          <cell r="C1433">
            <v>112</v>
          </cell>
          <cell r="G1433">
            <v>1809.28</v>
          </cell>
        </row>
        <row r="1434">
          <cell r="A1434">
            <v>7820</v>
          </cell>
          <cell r="C1434">
            <v>120</v>
          </cell>
          <cell r="G1434">
            <v>837.45</v>
          </cell>
        </row>
        <row r="1435">
          <cell r="A1435">
            <v>7820</v>
          </cell>
          <cell r="C1435">
            <v>121</v>
          </cell>
          <cell r="G1435">
            <v>362.03</v>
          </cell>
        </row>
        <row r="1436">
          <cell r="A1436">
            <v>7820</v>
          </cell>
          <cell r="C1436">
            <v>122</v>
          </cell>
          <cell r="G1436">
            <v>155.16999999999999</v>
          </cell>
        </row>
        <row r="1437">
          <cell r="A1437">
            <v>7820</v>
          </cell>
          <cell r="C1437">
            <v>130</v>
          </cell>
          <cell r="G1437">
            <v>731.85</v>
          </cell>
        </row>
        <row r="1438">
          <cell r="A1438">
            <v>7820</v>
          </cell>
          <cell r="C1438">
            <v>132</v>
          </cell>
          <cell r="G1438">
            <v>155.16999999999999</v>
          </cell>
        </row>
        <row r="1439">
          <cell r="A1439">
            <v>7820</v>
          </cell>
          <cell r="C1439">
            <v>140</v>
          </cell>
          <cell r="G1439">
            <v>1090.32</v>
          </cell>
        </row>
        <row r="1440">
          <cell r="A1440">
            <v>7820</v>
          </cell>
          <cell r="C1440">
            <v>142</v>
          </cell>
          <cell r="G1440">
            <v>0</v>
          </cell>
        </row>
        <row r="1441">
          <cell r="A1441">
            <v>7820</v>
          </cell>
          <cell r="C1441">
            <v>147</v>
          </cell>
          <cell r="G1441">
            <v>0</v>
          </cell>
        </row>
        <row r="1442">
          <cell r="A1442">
            <v>7820</v>
          </cell>
          <cell r="C1442">
            <v>150</v>
          </cell>
          <cell r="G1442">
            <v>256.04000000000002</v>
          </cell>
        </row>
        <row r="1443">
          <cell r="A1443">
            <v>7820</v>
          </cell>
          <cell r="C1443">
            <v>160</v>
          </cell>
          <cell r="G1443">
            <v>322.36</v>
          </cell>
        </row>
        <row r="1444">
          <cell r="A1444">
            <v>7820</v>
          </cell>
          <cell r="C1444">
            <v>162</v>
          </cell>
          <cell r="G1444">
            <v>155.16999999999999</v>
          </cell>
        </row>
        <row r="1445">
          <cell r="A1445">
            <v>7820</v>
          </cell>
          <cell r="C1445">
            <v>210</v>
          </cell>
          <cell r="G1445">
            <v>299.17</v>
          </cell>
        </row>
        <row r="1446">
          <cell r="A1446">
            <v>7820</v>
          </cell>
          <cell r="C1446">
            <v>220</v>
          </cell>
          <cell r="G1446">
            <v>304.47000000000003</v>
          </cell>
        </row>
        <row r="1447">
          <cell r="A1447">
            <v>7820</v>
          </cell>
          <cell r="C1447">
            <v>230</v>
          </cell>
          <cell r="G1447">
            <v>299</v>
          </cell>
        </row>
        <row r="1448">
          <cell r="A1448">
            <v>7820</v>
          </cell>
          <cell r="C1448">
            <v>240</v>
          </cell>
          <cell r="G1448">
            <v>362.36</v>
          </cell>
        </row>
        <row r="1449">
          <cell r="A1449">
            <v>7820</v>
          </cell>
          <cell r="C1449">
            <v>330</v>
          </cell>
          <cell r="G1449">
            <v>0</v>
          </cell>
        </row>
        <row r="1450">
          <cell r="A1450">
            <v>7820</v>
          </cell>
          <cell r="C1450">
            <v>340</v>
          </cell>
          <cell r="G1450">
            <v>404.77</v>
          </cell>
        </row>
        <row r="1451">
          <cell r="A1451">
            <v>7820</v>
          </cell>
          <cell r="C1451">
            <v>430</v>
          </cell>
          <cell r="G1451">
            <v>300.12</v>
          </cell>
        </row>
        <row r="1452">
          <cell r="A1452">
            <v>7820</v>
          </cell>
          <cell r="C1452">
            <v>440</v>
          </cell>
          <cell r="G1452">
            <v>300.12</v>
          </cell>
        </row>
        <row r="1453">
          <cell r="A1453">
            <v>7820</v>
          </cell>
          <cell r="C1453">
            <v>935</v>
          </cell>
          <cell r="G1453">
            <v>176.06</v>
          </cell>
        </row>
        <row r="1454">
          <cell r="A1454">
            <v>7820</v>
          </cell>
          <cell r="C1454">
            <v>936</v>
          </cell>
          <cell r="G1454">
            <v>169.86</v>
          </cell>
        </row>
        <row r="1455">
          <cell r="A1455">
            <v>7860</v>
          </cell>
          <cell r="C1455">
            <v>110</v>
          </cell>
          <cell r="G1455">
            <v>60.83</v>
          </cell>
        </row>
        <row r="1456">
          <cell r="A1456">
            <v>7860</v>
          </cell>
          <cell r="C1456">
            <v>112</v>
          </cell>
          <cell r="G1456">
            <v>0</v>
          </cell>
        </row>
        <row r="1457">
          <cell r="A1457">
            <v>7860</v>
          </cell>
          <cell r="C1457">
            <v>120</v>
          </cell>
          <cell r="G1457">
            <v>0</v>
          </cell>
        </row>
        <row r="1458">
          <cell r="A1458">
            <v>7860</v>
          </cell>
          <cell r="C1458">
            <v>121</v>
          </cell>
          <cell r="G1458">
            <v>0</v>
          </cell>
        </row>
        <row r="1459">
          <cell r="A1459">
            <v>7860</v>
          </cell>
          <cell r="C1459">
            <v>130</v>
          </cell>
          <cell r="G1459">
            <v>60.83</v>
          </cell>
        </row>
        <row r="1460">
          <cell r="A1460">
            <v>7860</v>
          </cell>
          <cell r="C1460">
            <v>140</v>
          </cell>
          <cell r="G1460">
            <v>60.83</v>
          </cell>
        </row>
        <row r="1461">
          <cell r="A1461">
            <v>7860</v>
          </cell>
          <cell r="C1461">
            <v>142</v>
          </cell>
          <cell r="G1461">
            <v>60.86</v>
          </cell>
        </row>
        <row r="1462">
          <cell r="A1462">
            <v>7860</v>
          </cell>
          <cell r="C1462">
            <v>160</v>
          </cell>
          <cell r="G1462">
            <v>60.83</v>
          </cell>
        </row>
        <row r="1463">
          <cell r="A1463">
            <v>7860</v>
          </cell>
          <cell r="C1463">
            <v>210</v>
          </cell>
          <cell r="G1463">
            <v>0</v>
          </cell>
        </row>
        <row r="1464">
          <cell r="A1464">
            <v>7860</v>
          </cell>
          <cell r="C1464">
            <v>220</v>
          </cell>
          <cell r="G1464">
            <v>0</v>
          </cell>
        </row>
        <row r="1465">
          <cell r="A1465">
            <v>7860</v>
          </cell>
          <cell r="C1465">
            <v>230</v>
          </cell>
          <cell r="G1465">
            <v>0</v>
          </cell>
        </row>
        <row r="1466">
          <cell r="A1466">
            <v>7860</v>
          </cell>
          <cell r="C1466">
            <v>240</v>
          </cell>
          <cell r="G1466">
            <v>0</v>
          </cell>
        </row>
        <row r="1467">
          <cell r="A1467">
            <v>7860</v>
          </cell>
          <cell r="C1467">
            <v>340</v>
          </cell>
          <cell r="G1467">
            <v>0</v>
          </cell>
        </row>
        <row r="1468">
          <cell r="A1468">
            <v>7860</v>
          </cell>
          <cell r="C1468">
            <v>935</v>
          </cell>
          <cell r="G1468">
            <v>543</v>
          </cell>
        </row>
        <row r="1469">
          <cell r="A1469">
            <v>7860</v>
          </cell>
          <cell r="C1469">
            <v>936</v>
          </cell>
          <cell r="G1469">
            <v>0</v>
          </cell>
        </row>
        <row r="1470">
          <cell r="A1470">
            <v>7910</v>
          </cell>
          <cell r="C1470">
            <v>110</v>
          </cell>
          <cell r="G1470">
            <v>981.96</v>
          </cell>
        </row>
        <row r="1471">
          <cell r="A1471">
            <v>7910</v>
          </cell>
          <cell r="C1471">
            <v>112</v>
          </cell>
          <cell r="G1471">
            <v>157.88</v>
          </cell>
        </row>
        <row r="1472">
          <cell r="A1472">
            <v>7910</v>
          </cell>
          <cell r="C1472">
            <v>120</v>
          </cell>
          <cell r="G1472">
            <v>284.17</v>
          </cell>
        </row>
        <row r="1473">
          <cell r="A1473">
            <v>7910</v>
          </cell>
          <cell r="C1473">
            <v>130</v>
          </cell>
          <cell r="G1473">
            <v>2261.04</v>
          </cell>
        </row>
        <row r="1474">
          <cell r="A1474">
            <v>7910</v>
          </cell>
          <cell r="C1474">
            <v>140</v>
          </cell>
          <cell r="G1474">
            <v>833.5</v>
          </cell>
        </row>
        <row r="1475">
          <cell r="A1475">
            <v>7910</v>
          </cell>
          <cell r="C1475">
            <v>160</v>
          </cell>
          <cell r="G1475">
            <v>94.73</v>
          </cell>
        </row>
        <row r="1476">
          <cell r="A1476">
            <v>7910</v>
          </cell>
          <cell r="C1476">
            <v>190</v>
          </cell>
          <cell r="G1476">
            <v>0</v>
          </cell>
        </row>
        <row r="1477">
          <cell r="A1477">
            <v>7910</v>
          </cell>
          <cell r="C1477">
            <v>210</v>
          </cell>
          <cell r="G1477">
            <v>105.3</v>
          </cell>
        </row>
        <row r="1478">
          <cell r="A1478">
            <v>7910</v>
          </cell>
          <cell r="C1478">
            <v>220</v>
          </cell>
          <cell r="G1478">
            <v>63.15</v>
          </cell>
        </row>
        <row r="1479">
          <cell r="A1479">
            <v>7910</v>
          </cell>
          <cell r="C1479">
            <v>230</v>
          </cell>
          <cell r="G1479">
            <v>130.58000000000001</v>
          </cell>
        </row>
        <row r="1480">
          <cell r="A1480">
            <v>7910</v>
          </cell>
          <cell r="C1480">
            <v>240</v>
          </cell>
          <cell r="G1480">
            <v>84.16</v>
          </cell>
        </row>
        <row r="1481">
          <cell r="A1481">
            <v>7910</v>
          </cell>
          <cell r="C1481">
            <v>340</v>
          </cell>
          <cell r="G1481">
            <v>42.95</v>
          </cell>
        </row>
        <row r="1482">
          <cell r="A1482">
            <v>7910</v>
          </cell>
          <cell r="C1482">
            <v>935</v>
          </cell>
          <cell r="G1482">
            <v>39.47</v>
          </cell>
        </row>
        <row r="1483">
          <cell r="A1483">
            <v>7910</v>
          </cell>
          <cell r="C1483">
            <v>936</v>
          </cell>
          <cell r="G1483">
            <v>39.47</v>
          </cell>
        </row>
        <row r="1484">
          <cell r="A1484" t="str">
            <v>9285M#</v>
          </cell>
          <cell r="C1484">
            <v>100</v>
          </cell>
          <cell r="G1484">
            <v>0</v>
          </cell>
        </row>
        <row r="1485">
          <cell r="A1485" t="str">
            <v>9285M#</v>
          </cell>
          <cell r="C1485">
            <v>112</v>
          </cell>
          <cell r="G1485">
            <v>0</v>
          </cell>
        </row>
        <row r="1486">
          <cell r="A1486" t="str">
            <v>9285M#</v>
          </cell>
          <cell r="C1486">
            <v>200</v>
          </cell>
          <cell r="G1486">
            <v>0</v>
          </cell>
        </row>
        <row r="1487">
          <cell r="A1487" t="str">
            <v>9290M#</v>
          </cell>
          <cell r="C1487">
            <v>120</v>
          </cell>
          <cell r="G1487">
            <v>-2</v>
          </cell>
        </row>
        <row r="1488">
          <cell r="A1488" t="str">
            <v>9290M#</v>
          </cell>
          <cell r="C1488">
            <v>220</v>
          </cell>
          <cell r="G1488">
            <v>1</v>
          </cell>
        </row>
        <row r="1489">
          <cell r="A1489" t="str">
            <v>9355M#</v>
          </cell>
          <cell r="C1489">
            <v>140</v>
          </cell>
          <cell r="G1489">
            <v>5</v>
          </cell>
        </row>
        <row r="1490">
          <cell r="A1490" t="str">
            <v>9355M#</v>
          </cell>
          <cell r="C1490">
            <v>142</v>
          </cell>
          <cell r="G1490">
            <v>0</v>
          </cell>
        </row>
        <row r="1491">
          <cell r="A1491" t="str">
            <v>9355M#</v>
          </cell>
          <cell r="C1491">
            <v>240</v>
          </cell>
          <cell r="G1491">
            <v>0</v>
          </cell>
        </row>
        <row r="1492">
          <cell r="A1492" t="str">
            <v>9355M#</v>
          </cell>
          <cell r="C1492">
            <v>340</v>
          </cell>
          <cell r="G1492">
            <v>0</v>
          </cell>
        </row>
        <row r="1493">
          <cell r="A1493" t="str">
            <v>9355M#</v>
          </cell>
          <cell r="C1493">
            <v>440</v>
          </cell>
          <cell r="G1493">
            <v>0</v>
          </cell>
        </row>
        <row r="1494">
          <cell r="A1494" t="str">
            <v>9360M#</v>
          </cell>
          <cell r="C1494">
            <v>140</v>
          </cell>
          <cell r="G1494">
            <v>0</v>
          </cell>
        </row>
        <row r="1495">
          <cell r="A1495" t="str">
            <v>9360M#</v>
          </cell>
          <cell r="C1495">
            <v>142</v>
          </cell>
          <cell r="G1495">
            <v>0</v>
          </cell>
        </row>
        <row r="1496">
          <cell r="A1496" t="str">
            <v>9360M#</v>
          </cell>
          <cell r="C1496">
            <v>147</v>
          </cell>
          <cell r="G1496">
            <v>0</v>
          </cell>
        </row>
        <row r="1497">
          <cell r="A1497" t="str">
            <v>9360M#</v>
          </cell>
          <cell r="C1497">
            <v>240</v>
          </cell>
          <cell r="G1497">
            <v>-1</v>
          </cell>
        </row>
        <row r="1498">
          <cell r="A1498" t="str">
            <v>9360M#</v>
          </cell>
          <cell r="C1498">
            <v>340</v>
          </cell>
          <cell r="G1498">
            <v>0</v>
          </cell>
        </row>
        <row r="1499">
          <cell r="A1499" t="str">
            <v>9360M#</v>
          </cell>
          <cell r="C1499">
            <v>440</v>
          </cell>
          <cell r="G1499">
            <v>0</v>
          </cell>
        </row>
        <row r="1500">
          <cell r="A1500" t="str">
            <v>9365M#</v>
          </cell>
          <cell r="C1500">
            <v>140</v>
          </cell>
          <cell r="G1500">
            <v>0</v>
          </cell>
        </row>
        <row r="1501">
          <cell r="A1501" t="str">
            <v>9365M#</v>
          </cell>
          <cell r="C1501">
            <v>142</v>
          </cell>
          <cell r="G1501">
            <v>0</v>
          </cell>
        </row>
        <row r="1502">
          <cell r="A1502" t="str">
            <v>9365M#</v>
          </cell>
          <cell r="C1502">
            <v>147</v>
          </cell>
          <cell r="G1502">
            <v>0</v>
          </cell>
        </row>
        <row r="1503">
          <cell r="A1503" t="str">
            <v>9365M#</v>
          </cell>
          <cell r="C1503">
            <v>240</v>
          </cell>
          <cell r="G1503">
            <v>0</v>
          </cell>
        </row>
        <row r="1504">
          <cell r="A1504" t="str">
            <v>9365M#</v>
          </cell>
          <cell r="C1504">
            <v>340</v>
          </cell>
          <cell r="G1504">
            <v>0</v>
          </cell>
        </row>
        <row r="1505">
          <cell r="A1505" t="str">
            <v>9365M#</v>
          </cell>
          <cell r="C1505">
            <v>440</v>
          </cell>
          <cell r="G1505">
            <v>0</v>
          </cell>
        </row>
        <row r="1506">
          <cell r="A1506" t="str">
            <v>9485M#</v>
          </cell>
          <cell r="C1506">
            <v>140</v>
          </cell>
          <cell r="G1506">
            <v>0</v>
          </cell>
        </row>
        <row r="1507">
          <cell r="A1507" t="str">
            <v>9485M#</v>
          </cell>
          <cell r="C1507">
            <v>142</v>
          </cell>
          <cell r="G1507">
            <v>0</v>
          </cell>
        </row>
        <row r="1508">
          <cell r="A1508" t="str">
            <v>9485M#</v>
          </cell>
          <cell r="C1508">
            <v>147</v>
          </cell>
          <cell r="G1508">
            <v>0</v>
          </cell>
        </row>
        <row r="1509">
          <cell r="A1509" t="str">
            <v>9485M#</v>
          </cell>
          <cell r="C1509">
            <v>240</v>
          </cell>
          <cell r="G1509">
            <v>-1</v>
          </cell>
        </row>
        <row r="1510">
          <cell r="A1510" t="str">
            <v>9485M#</v>
          </cell>
          <cell r="C1510">
            <v>340</v>
          </cell>
          <cell r="G1510">
            <v>0</v>
          </cell>
        </row>
        <row r="1511">
          <cell r="A1511" t="str">
            <v>9485M#</v>
          </cell>
          <cell r="C1511">
            <v>440</v>
          </cell>
          <cell r="G1511">
            <v>0</v>
          </cell>
        </row>
        <row r="1512">
          <cell r="A1512" t="str">
            <v>9490M#</v>
          </cell>
          <cell r="C1512">
            <v>130</v>
          </cell>
          <cell r="G1512">
            <v>-1</v>
          </cell>
        </row>
        <row r="1513">
          <cell r="A1513" t="str">
            <v>9490M#</v>
          </cell>
          <cell r="C1513">
            <v>230</v>
          </cell>
          <cell r="G1513">
            <v>0</v>
          </cell>
        </row>
        <row r="1514">
          <cell r="A1514" t="str">
            <v>9490M#</v>
          </cell>
          <cell r="C1514">
            <v>330</v>
          </cell>
          <cell r="G1514">
            <v>0</v>
          </cell>
        </row>
        <row r="1515">
          <cell r="A1515" t="str">
            <v>9490M#</v>
          </cell>
          <cell r="C1515">
            <v>430</v>
          </cell>
          <cell r="G1515">
            <v>0</v>
          </cell>
        </row>
        <row r="1516">
          <cell r="A1516" t="str">
            <v>9510M#</v>
          </cell>
          <cell r="C1516">
            <v>240</v>
          </cell>
          <cell r="G1516">
            <v>0</v>
          </cell>
        </row>
        <row r="1517">
          <cell r="A1517" t="str">
            <v>9510M#</v>
          </cell>
          <cell r="C1517">
            <v>340</v>
          </cell>
          <cell r="G1517">
            <v>0</v>
          </cell>
        </row>
        <row r="1518">
          <cell r="A1518" t="str">
            <v>9510M#</v>
          </cell>
          <cell r="C1518">
            <v>440</v>
          </cell>
          <cell r="G1518">
            <v>0</v>
          </cell>
        </row>
        <row r="1519">
          <cell r="A1519" t="str">
            <v>9510M#</v>
          </cell>
          <cell r="C1519">
            <v>900</v>
          </cell>
          <cell r="G1519">
            <v>-1</v>
          </cell>
        </row>
        <row r="1520">
          <cell r="A1520">
            <v>7170</v>
          </cell>
          <cell r="C1520">
            <v>110</v>
          </cell>
          <cell r="G1520">
            <v>14497.82</v>
          </cell>
        </row>
        <row r="1521">
          <cell r="A1521">
            <v>7170</v>
          </cell>
          <cell r="C1521">
            <v>112</v>
          </cell>
          <cell r="G1521">
            <v>1879.82</v>
          </cell>
        </row>
        <row r="1522">
          <cell r="A1522">
            <v>7170</v>
          </cell>
          <cell r="C1522">
            <v>120</v>
          </cell>
          <cell r="G1522">
            <v>4646.9399999999996</v>
          </cell>
        </row>
        <row r="1523">
          <cell r="A1523">
            <v>7170</v>
          </cell>
          <cell r="C1523">
            <v>121</v>
          </cell>
          <cell r="G1523">
            <v>3173.07</v>
          </cell>
        </row>
        <row r="1524">
          <cell r="A1524">
            <v>7170</v>
          </cell>
          <cell r="C1524">
            <v>122</v>
          </cell>
          <cell r="G1524">
            <v>500</v>
          </cell>
        </row>
        <row r="1525">
          <cell r="A1525">
            <v>7170</v>
          </cell>
          <cell r="C1525">
            <v>130</v>
          </cell>
          <cell r="G1525">
            <v>18452.11</v>
          </cell>
        </row>
        <row r="1526">
          <cell r="A1526">
            <v>7170</v>
          </cell>
          <cell r="C1526">
            <v>140</v>
          </cell>
          <cell r="G1526">
            <v>15933.12</v>
          </cell>
        </row>
        <row r="1527">
          <cell r="A1527">
            <v>7170</v>
          </cell>
          <cell r="C1527">
            <v>142</v>
          </cell>
          <cell r="G1527">
            <v>5576.21</v>
          </cell>
        </row>
        <row r="1528">
          <cell r="A1528">
            <v>7170</v>
          </cell>
          <cell r="C1528">
            <v>147</v>
          </cell>
          <cell r="G1528">
            <v>0</v>
          </cell>
        </row>
        <row r="1529">
          <cell r="A1529">
            <v>7170</v>
          </cell>
          <cell r="C1529">
            <v>150</v>
          </cell>
          <cell r="G1529">
            <v>9529.99</v>
          </cell>
        </row>
        <row r="1530">
          <cell r="A1530">
            <v>7170</v>
          </cell>
          <cell r="C1530">
            <v>160</v>
          </cell>
          <cell r="G1530">
            <v>1813.82</v>
          </cell>
        </row>
        <row r="1531">
          <cell r="A1531">
            <v>7170</v>
          </cell>
          <cell r="C1531">
            <v>162</v>
          </cell>
          <cell r="G1531">
            <v>566</v>
          </cell>
        </row>
        <row r="1532">
          <cell r="A1532">
            <v>7170</v>
          </cell>
          <cell r="C1532">
            <v>210</v>
          </cell>
          <cell r="G1532">
            <v>0</v>
          </cell>
        </row>
        <row r="1533">
          <cell r="A1533">
            <v>7170</v>
          </cell>
          <cell r="C1533">
            <v>220</v>
          </cell>
          <cell r="G1533">
            <v>0</v>
          </cell>
        </row>
        <row r="1534">
          <cell r="A1534">
            <v>7170</v>
          </cell>
          <cell r="C1534">
            <v>230</v>
          </cell>
          <cell r="G1534">
            <v>9836.4599999999991</v>
          </cell>
        </row>
        <row r="1535">
          <cell r="A1535">
            <v>7170</v>
          </cell>
          <cell r="C1535">
            <v>240</v>
          </cell>
          <cell r="G1535">
            <v>14462.96</v>
          </cell>
        </row>
        <row r="1536">
          <cell r="A1536">
            <v>7170</v>
          </cell>
          <cell r="C1536">
            <v>260</v>
          </cell>
          <cell r="G1536">
            <v>0</v>
          </cell>
        </row>
        <row r="1537">
          <cell r="A1537">
            <v>7170</v>
          </cell>
          <cell r="C1537">
            <v>340</v>
          </cell>
          <cell r="G1537">
            <v>13441.86</v>
          </cell>
        </row>
        <row r="1538">
          <cell r="A1538">
            <v>7170</v>
          </cell>
          <cell r="C1538">
            <v>430</v>
          </cell>
          <cell r="G1538">
            <v>254.9</v>
          </cell>
        </row>
        <row r="1539">
          <cell r="A1539">
            <v>7170</v>
          </cell>
          <cell r="C1539">
            <v>440</v>
          </cell>
          <cell r="G1539">
            <v>11141.18</v>
          </cell>
        </row>
        <row r="1540">
          <cell r="A1540">
            <v>7170</v>
          </cell>
          <cell r="C1540">
            <v>935</v>
          </cell>
          <cell r="G1540">
            <v>7906.12</v>
          </cell>
        </row>
        <row r="1541">
          <cell r="A1541">
            <v>7170</v>
          </cell>
          <cell r="C1541">
            <v>936</v>
          </cell>
          <cell r="G1541">
            <v>5516.66</v>
          </cell>
        </row>
        <row r="1542">
          <cell r="A1542">
            <v>7175</v>
          </cell>
          <cell r="C1542">
            <v>110</v>
          </cell>
          <cell r="G1542">
            <v>4520.93</v>
          </cell>
        </row>
        <row r="1543">
          <cell r="A1543">
            <v>7175</v>
          </cell>
          <cell r="C1543">
            <v>112</v>
          </cell>
          <cell r="G1543">
            <v>1937.5</v>
          </cell>
        </row>
        <row r="1544">
          <cell r="A1544">
            <v>7175</v>
          </cell>
          <cell r="C1544">
            <v>120</v>
          </cell>
          <cell r="G1544">
            <v>4520.83</v>
          </cell>
        </row>
        <row r="1545">
          <cell r="A1545">
            <v>7175</v>
          </cell>
          <cell r="C1545">
            <v>121</v>
          </cell>
          <cell r="G1545">
            <v>0</v>
          </cell>
        </row>
        <row r="1546">
          <cell r="A1546">
            <v>7175</v>
          </cell>
          <cell r="C1546">
            <v>130</v>
          </cell>
          <cell r="G1546">
            <v>2851.67</v>
          </cell>
        </row>
        <row r="1547">
          <cell r="A1547">
            <v>7175</v>
          </cell>
          <cell r="C1547">
            <v>140</v>
          </cell>
          <cell r="G1547">
            <v>8726.67</v>
          </cell>
        </row>
        <row r="1548">
          <cell r="A1548">
            <v>7175</v>
          </cell>
          <cell r="C1548">
            <v>142</v>
          </cell>
          <cell r="G1548">
            <v>1533.33</v>
          </cell>
        </row>
        <row r="1549">
          <cell r="A1549">
            <v>7175</v>
          </cell>
          <cell r="C1549">
            <v>147</v>
          </cell>
          <cell r="G1549">
            <v>0</v>
          </cell>
        </row>
        <row r="1550">
          <cell r="A1550">
            <v>7175</v>
          </cell>
          <cell r="C1550">
            <v>160</v>
          </cell>
          <cell r="G1550">
            <v>1937.5</v>
          </cell>
        </row>
        <row r="1551">
          <cell r="A1551">
            <v>7175</v>
          </cell>
          <cell r="C1551">
            <v>210</v>
          </cell>
          <cell r="G1551">
            <v>2500</v>
          </cell>
        </row>
        <row r="1552">
          <cell r="A1552">
            <v>7175</v>
          </cell>
          <cell r="C1552">
            <v>220</v>
          </cell>
          <cell r="G1552">
            <v>1500</v>
          </cell>
        </row>
        <row r="1553">
          <cell r="A1553">
            <v>7175</v>
          </cell>
          <cell r="C1553">
            <v>230</v>
          </cell>
          <cell r="G1553">
            <v>2585</v>
          </cell>
        </row>
        <row r="1554">
          <cell r="A1554">
            <v>7175</v>
          </cell>
          <cell r="C1554">
            <v>240</v>
          </cell>
          <cell r="G1554">
            <v>5150</v>
          </cell>
        </row>
        <row r="1555">
          <cell r="A1555">
            <v>7175</v>
          </cell>
          <cell r="C1555">
            <v>260</v>
          </cell>
          <cell r="G1555">
            <v>1000</v>
          </cell>
        </row>
        <row r="1556">
          <cell r="A1556">
            <v>7175</v>
          </cell>
          <cell r="C1556">
            <v>340</v>
          </cell>
          <cell r="G1556">
            <v>2266.67</v>
          </cell>
        </row>
        <row r="1557">
          <cell r="A1557">
            <v>7175</v>
          </cell>
          <cell r="C1557">
            <v>430</v>
          </cell>
          <cell r="G1557">
            <v>479.17</v>
          </cell>
        </row>
        <row r="1558">
          <cell r="A1558">
            <v>7175</v>
          </cell>
          <cell r="C1558">
            <v>440</v>
          </cell>
          <cell r="G1558">
            <v>1437.5</v>
          </cell>
        </row>
        <row r="1559">
          <cell r="A1559">
            <v>7175</v>
          </cell>
          <cell r="C1559">
            <v>935</v>
          </cell>
          <cell r="G1559">
            <v>1977</v>
          </cell>
        </row>
        <row r="1560">
          <cell r="A1560">
            <v>7175</v>
          </cell>
          <cell r="C1560">
            <v>936</v>
          </cell>
          <cell r="G1560">
            <v>600</v>
          </cell>
        </row>
        <row r="1561">
          <cell r="A1561">
            <v>7180</v>
          </cell>
          <cell r="C1561">
            <v>110</v>
          </cell>
          <cell r="G1561">
            <v>28820.93</v>
          </cell>
        </row>
        <row r="1562">
          <cell r="A1562">
            <v>7180</v>
          </cell>
          <cell r="C1562">
            <v>112</v>
          </cell>
          <cell r="G1562">
            <v>16680.28</v>
          </cell>
        </row>
        <row r="1563">
          <cell r="A1563">
            <v>7180</v>
          </cell>
          <cell r="C1563">
            <v>120</v>
          </cell>
          <cell r="G1563">
            <v>29624.97</v>
          </cell>
        </row>
        <row r="1564">
          <cell r="A1564">
            <v>7180</v>
          </cell>
          <cell r="C1564">
            <v>121</v>
          </cell>
          <cell r="G1564">
            <v>0</v>
          </cell>
        </row>
        <row r="1565">
          <cell r="A1565">
            <v>7180</v>
          </cell>
          <cell r="C1565">
            <v>122</v>
          </cell>
          <cell r="G1565">
            <v>8093</v>
          </cell>
        </row>
        <row r="1566">
          <cell r="A1566">
            <v>7180</v>
          </cell>
          <cell r="C1566">
            <v>130</v>
          </cell>
          <cell r="G1566">
            <v>14507.85</v>
          </cell>
        </row>
        <row r="1567">
          <cell r="A1567">
            <v>7180</v>
          </cell>
          <cell r="C1567">
            <v>140</v>
          </cell>
          <cell r="G1567">
            <v>27658.66</v>
          </cell>
        </row>
        <row r="1568">
          <cell r="A1568">
            <v>7180</v>
          </cell>
          <cell r="C1568">
            <v>142</v>
          </cell>
          <cell r="G1568">
            <v>32371.82</v>
          </cell>
        </row>
        <row r="1569">
          <cell r="A1569">
            <v>7180</v>
          </cell>
          <cell r="C1569">
            <v>147</v>
          </cell>
          <cell r="G1569">
            <v>0</v>
          </cell>
        </row>
        <row r="1570">
          <cell r="A1570">
            <v>7180</v>
          </cell>
          <cell r="C1570">
            <v>150</v>
          </cell>
          <cell r="G1570">
            <v>4489.63</v>
          </cell>
        </row>
        <row r="1571">
          <cell r="A1571">
            <v>7180</v>
          </cell>
          <cell r="C1571">
            <v>160</v>
          </cell>
          <cell r="G1571">
            <v>4145.1000000000004</v>
          </cell>
        </row>
        <row r="1572">
          <cell r="A1572">
            <v>7180</v>
          </cell>
          <cell r="C1572">
            <v>190</v>
          </cell>
          <cell r="G1572">
            <v>-50000</v>
          </cell>
        </row>
        <row r="1573">
          <cell r="A1573">
            <v>7180</v>
          </cell>
          <cell r="C1573">
            <v>210</v>
          </cell>
          <cell r="G1573">
            <v>26143.38</v>
          </cell>
        </row>
        <row r="1574">
          <cell r="A1574">
            <v>7180</v>
          </cell>
          <cell r="C1574">
            <v>220</v>
          </cell>
          <cell r="G1574">
            <v>26143.38</v>
          </cell>
        </row>
        <row r="1575">
          <cell r="A1575">
            <v>7180</v>
          </cell>
          <cell r="C1575">
            <v>230</v>
          </cell>
          <cell r="G1575">
            <v>6217.65</v>
          </cell>
        </row>
        <row r="1576">
          <cell r="A1576">
            <v>7180</v>
          </cell>
          <cell r="C1576">
            <v>240</v>
          </cell>
          <cell r="G1576">
            <v>20347.990000000002</v>
          </cell>
        </row>
        <row r="1577">
          <cell r="A1577">
            <v>7180</v>
          </cell>
          <cell r="C1577">
            <v>260</v>
          </cell>
          <cell r="G1577">
            <v>2072.5500000000002</v>
          </cell>
        </row>
        <row r="1578">
          <cell r="A1578">
            <v>7180</v>
          </cell>
          <cell r="C1578">
            <v>330</v>
          </cell>
          <cell r="G1578">
            <v>2072.5500000000002</v>
          </cell>
        </row>
        <row r="1579">
          <cell r="A1579">
            <v>7180</v>
          </cell>
          <cell r="C1579">
            <v>340</v>
          </cell>
          <cell r="G1579">
            <v>18290.63</v>
          </cell>
        </row>
        <row r="1580">
          <cell r="A1580">
            <v>7180</v>
          </cell>
          <cell r="C1580">
            <v>430</v>
          </cell>
          <cell r="G1580">
            <v>2072.5500000000002</v>
          </cell>
        </row>
        <row r="1581">
          <cell r="A1581">
            <v>7180</v>
          </cell>
          <cell r="C1581">
            <v>440</v>
          </cell>
          <cell r="G1581">
            <v>13461.38</v>
          </cell>
        </row>
        <row r="1582">
          <cell r="A1582">
            <v>7180</v>
          </cell>
          <cell r="C1582">
            <v>935</v>
          </cell>
          <cell r="G1582">
            <v>6217.65</v>
          </cell>
        </row>
        <row r="1583">
          <cell r="A1583">
            <v>7180</v>
          </cell>
          <cell r="C1583">
            <v>936</v>
          </cell>
          <cell r="G1583">
            <v>2072.5500000000002</v>
          </cell>
        </row>
        <row r="1584">
          <cell r="A1584">
            <v>7305</v>
          </cell>
          <cell r="C1584">
            <v>120</v>
          </cell>
          <cell r="G1584">
            <v>0</v>
          </cell>
        </row>
        <row r="1585">
          <cell r="A1585">
            <v>7305</v>
          </cell>
          <cell r="C1585">
            <v>130</v>
          </cell>
          <cell r="G1585">
            <v>500</v>
          </cell>
        </row>
        <row r="1586">
          <cell r="A1586">
            <v>7305</v>
          </cell>
          <cell r="C1586">
            <v>140</v>
          </cell>
          <cell r="G1586">
            <v>650</v>
          </cell>
        </row>
        <row r="1587">
          <cell r="A1587">
            <v>7305</v>
          </cell>
          <cell r="C1587">
            <v>142</v>
          </cell>
          <cell r="G1587">
            <v>50</v>
          </cell>
        </row>
        <row r="1588">
          <cell r="A1588">
            <v>7305</v>
          </cell>
          <cell r="C1588">
            <v>147</v>
          </cell>
          <cell r="G1588">
            <v>0</v>
          </cell>
        </row>
        <row r="1589">
          <cell r="A1589">
            <v>7305</v>
          </cell>
          <cell r="C1589">
            <v>230</v>
          </cell>
          <cell r="G1589">
            <v>500</v>
          </cell>
        </row>
        <row r="1590">
          <cell r="A1590">
            <v>7305</v>
          </cell>
          <cell r="C1590">
            <v>240</v>
          </cell>
          <cell r="G1590">
            <v>700</v>
          </cell>
        </row>
        <row r="1591">
          <cell r="A1591">
            <v>7305</v>
          </cell>
          <cell r="C1591">
            <v>340</v>
          </cell>
          <cell r="G1591">
            <v>100</v>
          </cell>
        </row>
        <row r="1592">
          <cell r="A1592">
            <v>7305</v>
          </cell>
          <cell r="C1592">
            <v>935</v>
          </cell>
          <cell r="G1592">
            <v>50</v>
          </cell>
        </row>
        <row r="1593">
          <cell r="A1593">
            <v>7305</v>
          </cell>
          <cell r="C1593">
            <v>936</v>
          </cell>
          <cell r="G1593">
            <v>50</v>
          </cell>
        </row>
        <row r="1594">
          <cell r="A1594">
            <v>7390</v>
          </cell>
          <cell r="C1594">
            <v>110</v>
          </cell>
          <cell r="G1594">
            <v>11733.72</v>
          </cell>
        </row>
        <row r="1595">
          <cell r="A1595">
            <v>7390</v>
          </cell>
          <cell r="C1595">
            <v>112</v>
          </cell>
          <cell r="G1595">
            <v>2991.62</v>
          </cell>
        </row>
        <row r="1596">
          <cell r="A1596">
            <v>7390</v>
          </cell>
          <cell r="C1596">
            <v>120</v>
          </cell>
          <cell r="G1596">
            <v>996.35</v>
          </cell>
        </row>
        <row r="1597">
          <cell r="A1597">
            <v>7390</v>
          </cell>
          <cell r="C1597">
            <v>121</v>
          </cell>
          <cell r="G1597">
            <v>0</v>
          </cell>
        </row>
        <row r="1598">
          <cell r="A1598">
            <v>7390</v>
          </cell>
          <cell r="C1598">
            <v>130</v>
          </cell>
          <cell r="G1598">
            <v>1491.76</v>
          </cell>
        </row>
        <row r="1599">
          <cell r="A1599">
            <v>7390</v>
          </cell>
          <cell r="C1599">
            <v>140</v>
          </cell>
          <cell r="G1599">
            <v>52.3</v>
          </cell>
        </row>
        <row r="1600">
          <cell r="A1600">
            <v>7390</v>
          </cell>
          <cell r="C1600">
            <v>160</v>
          </cell>
          <cell r="G1600">
            <v>26.15</v>
          </cell>
        </row>
        <row r="1601">
          <cell r="A1601">
            <v>7390</v>
          </cell>
          <cell r="C1601">
            <v>210</v>
          </cell>
          <cell r="G1601">
            <v>10926.93</v>
          </cell>
        </row>
        <row r="1602">
          <cell r="A1602">
            <v>7390</v>
          </cell>
          <cell r="C1602">
            <v>220</v>
          </cell>
          <cell r="G1602">
            <v>3571.19</v>
          </cell>
        </row>
        <row r="1603">
          <cell r="A1603">
            <v>7390</v>
          </cell>
          <cell r="C1603">
            <v>230</v>
          </cell>
          <cell r="G1603">
            <v>201.16</v>
          </cell>
        </row>
        <row r="1604">
          <cell r="A1604">
            <v>7390</v>
          </cell>
          <cell r="C1604">
            <v>240</v>
          </cell>
          <cell r="G1604">
            <v>217.75</v>
          </cell>
        </row>
        <row r="1605">
          <cell r="A1605">
            <v>7390</v>
          </cell>
          <cell r="C1605">
            <v>260</v>
          </cell>
          <cell r="G1605">
            <v>0</v>
          </cell>
        </row>
        <row r="1606">
          <cell r="A1606">
            <v>7390</v>
          </cell>
          <cell r="C1606">
            <v>340</v>
          </cell>
          <cell r="G1606">
            <v>11.85</v>
          </cell>
        </row>
        <row r="1607">
          <cell r="A1607">
            <v>7390</v>
          </cell>
          <cell r="C1607">
            <v>430</v>
          </cell>
          <cell r="G1607">
            <v>181.96</v>
          </cell>
        </row>
        <row r="1608">
          <cell r="A1608">
            <v>7390</v>
          </cell>
          <cell r="C1608">
            <v>440</v>
          </cell>
          <cell r="G1608">
            <v>130.43</v>
          </cell>
        </row>
        <row r="1609">
          <cell r="A1609">
            <v>7390</v>
          </cell>
          <cell r="C1609">
            <v>935</v>
          </cell>
          <cell r="G1609">
            <v>10.9</v>
          </cell>
        </row>
        <row r="1610">
          <cell r="A1610">
            <v>7390</v>
          </cell>
          <cell r="C1610">
            <v>936</v>
          </cell>
          <cell r="G1610">
            <v>104.4</v>
          </cell>
        </row>
        <row r="1611">
          <cell r="A1611">
            <v>7430</v>
          </cell>
          <cell r="C1611">
            <v>110</v>
          </cell>
          <cell r="G1611">
            <v>5871.3</v>
          </cell>
        </row>
        <row r="1612">
          <cell r="A1612">
            <v>7430</v>
          </cell>
          <cell r="C1612">
            <v>112</v>
          </cell>
          <cell r="G1612">
            <v>2248.84</v>
          </cell>
        </row>
        <row r="1613">
          <cell r="A1613">
            <v>7430</v>
          </cell>
          <cell r="C1613">
            <v>120</v>
          </cell>
          <cell r="G1613">
            <v>4146.03</v>
          </cell>
        </row>
        <row r="1614">
          <cell r="A1614">
            <v>7430</v>
          </cell>
          <cell r="C1614">
            <v>121</v>
          </cell>
          <cell r="G1614">
            <v>0</v>
          </cell>
        </row>
        <row r="1615">
          <cell r="A1615">
            <v>7430</v>
          </cell>
          <cell r="C1615">
            <v>130</v>
          </cell>
          <cell r="G1615">
            <v>4854.4399999999996</v>
          </cell>
        </row>
        <row r="1616">
          <cell r="A1616">
            <v>7430</v>
          </cell>
          <cell r="C1616">
            <v>140</v>
          </cell>
          <cell r="G1616">
            <v>4034.18</v>
          </cell>
        </row>
        <row r="1617">
          <cell r="A1617">
            <v>7430</v>
          </cell>
          <cell r="C1617">
            <v>142</v>
          </cell>
          <cell r="G1617">
            <v>390</v>
          </cell>
        </row>
        <row r="1618">
          <cell r="A1618">
            <v>7430</v>
          </cell>
          <cell r="C1618">
            <v>147</v>
          </cell>
          <cell r="G1618">
            <v>0</v>
          </cell>
        </row>
        <row r="1619">
          <cell r="A1619">
            <v>7430</v>
          </cell>
          <cell r="C1619">
            <v>160</v>
          </cell>
          <cell r="G1619">
            <v>180.04</v>
          </cell>
        </row>
        <row r="1620">
          <cell r="A1620">
            <v>7430</v>
          </cell>
          <cell r="C1620">
            <v>162</v>
          </cell>
          <cell r="G1620">
            <v>818.43</v>
          </cell>
        </row>
        <row r="1621">
          <cell r="A1621">
            <v>7430</v>
          </cell>
          <cell r="C1621">
            <v>210</v>
          </cell>
          <cell r="G1621">
            <v>2768.56</v>
          </cell>
        </row>
        <row r="1622">
          <cell r="A1622">
            <v>7430</v>
          </cell>
          <cell r="C1622">
            <v>220</v>
          </cell>
          <cell r="G1622">
            <v>1268.43</v>
          </cell>
        </row>
        <row r="1623">
          <cell r="A1623">
            <v>7430</v>
          </cell>
          <cell r="C1623">
            <v>230</v>
          </cell>
          <cell r="G1623">
            <v>2164.2199999999998</v>
          </cell>
        </row>
        <row r="1624">
          <cell r="A1624">
            <v>7430</v>
          </cell>
          <cell r="C1624">
            <v>240</v>
          </cell>
          <cell r="G1624">
            <v>1585.83</v>
          </cell>
        </row>
        <row r="1625">
          <cell r="A1625">
            <v>7430</v>
          </cell>
          <cell r="C1625">
            <v>260</v>
          </cell>
          <cell r="G1625">
            <v>310</v>
          </cell>
        </row>
        <row r="1626">
          <cell r="A1626">
            <v>7430</v>
          </cell>
          <cell r="C1626">
            <v>330</v>
          </cell>
          <cell r="G1626">
            <v>140.83000000000001</v>
          </cell>
        </row>
        <row r="1627">
          <cell r="A1627">
            <v>7430</v>
          </cell>
          <cell r="C1627">
            <v>340</v>
          </cell>
          <cell r="G1627">
            <v>724.61</v>
          </cell>
        </row>
        <row r="1628">
          <cell r="A1628">
            <v>7430</v>
          </cell>
          <cell r="C1628">
            <v>430</v>
          </cell>
          <cell r="G1628">
            <v>395.5</v>
          </cell>
        </row>
        <row r="1629">
          <cell r="A1629">
            <v>7430</v>
          </cell>
          <cell r="C1629">
            <v>440</v>
          </cell>
          <cell r="G1629">
            <v>395.5</v>
          </cell>
        </row>
        <row r="1630">
          <cell r="A1630">
            <v>7430</v>
          </cell>
          <cell r="C1630">
            <v>935</v>
          </cell>
          <cell r="G1630">
            <v>757.02</v>
          </cell>
        </row>
        <row r="1631">
          <cell r="A1631">
            <v>7430</v>
          </cell>
          <cell r="C1631">
            <v>936</v>
          </cell>
          <cell r="G1631">
            <v>829.58</v>
          </cell>
        </row>
        <row r="1632">
          <cell r="A1632">
            <v>7452</v>
          </cell>
          <cell r="C1632">
            <v>110</v>
          </cell>
          <cell r="G1632">
            <v>634.96</v>
          </cell>
        </row>
        <row r="1633">
          <cell r="A1633">
            <v>7452</v>
          </cell>
          <cell r="C1633">
            <v>112</v>
          </cell>
          <cell r="G1633">
            <v>476.33</v>
          </cell>
        </row>
        <row r="1634">
          <cell r="A1634">
            <v>7452</v>
          </cell>
          <cell r="C1634">
            <v>120</v>
          </cell>
          <cell r="G1634">
            <v>857.4</v>
          </cell>
        </row>
        <row r="1635">
          <cell r="A1635">
            <v>7452</v>
          </cell>
          <cell r="C1635">
            <v>121</v>
          </cell>
          <cell r="G1635">
            <v>0</v>
          </cell>
        </row>
        <row r="1636">
          <cell r="A1636">
            <v>7452</v>
          </cell>
          <cell r="C1636">
            <v>130</v>
          </cell>
          <cell r="G1636">
            <v>485.86</v>
          </cell>
        </row>
        <row r="1637">
          <cell r="A1637">
            <v>7452</v>
          </cell>
          <cell r="C1637">
            <v>140</v>
          </cell>
          <cell r="G1637">
            <v>571.6</v>
          </cell>
        </row>
        <row r="1638">
          <cell r="A1638">
            <v>7452</v>
          </cell>
          <cell r="C1638">
            <v>160</v>
          </cell>
          <cell r="G1638">
            <v>285.8</v>
          </cell>
        </row>
        <row r="1639">
          <cell r="A1639">
            <v>7452</v>
          </cell>
          <cell r="C1639">
            <v>190</v>
          </cell>
          <cell r="G1639">
            <v>0</v>
          </cell>
        </row>
        <row r="1640">
          <cell r="A1640">
            <v>7452</v>
          </cell>
          <cell r="C1640">
            <v>210</v>
          </cell>
          <cell r="G1640">
            <v>317.70999999999998</v>
          </cell>
        </row>
        <row r="1641">
          <cell r="A1641">
            <v>7452</v>
          </cell>
          <cell r="C1641">
            <v>220</v>
          </cell>
          <cell r="G1641">
            <v>190.53</v>
          </cell>
        </row>
        <row r="1642">
          <cell r="A1642">
            <v>7452</v>
          </cell>
          <cell r="C1642">
            <v>230</v>
          </cell>
          <cell r="G1642">
            <v>321.52</v>
          </cell>
        </row>
        <row r="1643">
          <cell r="A1643">
            <v>7452</v>
          </cell>
          <cell r="C1643">
            <v>240</v>
          </cell>
          <cell r="G1643">
            <v>253.89</v>
          </cell>
        </row>
        <row r="1644">
          <cell r="A1644">
            <v>7452</v>
          </cell>
          <cell r="C1644">
            <v>260</v>
          </cell>
          <cell r="G1644">
            <v>1739.12</v>
          </cell>
        </row>
        <row r="1645">
          <cell r="A1645">
            <v>7452</v>
          </cell>
          <cell r="C1645">
            <v>330</v>
          </cell>
          <cell r="G1645">
            <v>983.33</v>
          </cell>
        </row>
        <row r="1646">
          <cell r="A1646">
            <v>7452</v>
          </cell>
          <cell r="C1646">
            <v>340</v>
          </cell>
          <cell r="G1646">
            <v>1112.9000000000001</v>
          </cell>
        </row>
        <row r="1647">
          <cell r="A1647">
            <v>7452</v>
          </cell>
          <cell r="C1647">
            <v>935</v>
          </cell>
          <cell r="G1647">
            <v>119.08</v>
          </cell>
        </row>
        <row r="1648">
          <cell r="A1648">
            <v>7452</v>
          </cell>
          <cell r="C1648">
            <v>936</v>
          </cell>
          <cell r="G1648">
            <v>1102.4100000000001</v>
          </cell>
        </row>
        <row r="1649">
          <cell r="A1649">
            <v>7456</v>
          </cell>
          <cell r="C1649">
            <v>110</v>
          </cell>
          <cell r="G1649">
            <v>0</v>
          </cell>
        </row>
        <row r="1650">
          <cell r="A1650">
            <v>7456</v>
          </cell>
          <cell r="C1650">
            <v>112</v>
          </cell>
          <cell r="G1650">
            <v>0</v>
          </cell>
        </row>
        <row r="1651">
          <cell r="A1651">
            <v>7456</v>
          </cell>
          <cell r="C1651">
            <v>120</v>
          </cell>
          <cell r="G1651">
            <v>0</v>
          </cell>
        </row>
        <row r="1652">
          <cell r="A1652">
            <v>7456</v>
          </cell>
          <cell r="C1652">
            <v>121</v>
          </cell>
          <cell r="G1652">
            <v>0</v>
          </cell>
        </row>
        <row r="1653">
          <cell r="A1653">
            <v>7456</v>
          </cell>
          <cell r="C1653">
            <v>130</v>
          </cell>
          <cell r="G1653">
            <v>0</v>
          </cell>
        </row>
        <row r="1654">
          <cell r="A1654">
            <v>7456</v>
          </cell>
          <cell r="C1654">
            <v>140</v>
          </cell>
          <cell r="G1654">
            <v>0</v>
          </cell>
        </row>
        <row r="1655">
          <cell r="A1655">
            <v>7456</v>
          </cell>
          <cell r="C1655">
            <v>142</v>
          </cell>
          <cell r="G1655">
            <v>0</v>
          </cell>
        </row>
        <row r="1656">
          <cell r="A1656">
            <v>7456</v>
          </cell>
          <cell r="C1656">
            <v>147</v>
          </cell>
          <cell r="G1656">
            <v>0</v>
          </cell>
        </row>
        <row r="1657">
          <cell r="A1657">
            <v>7456</v>
          </cell>
          <cell r="C1657">
            <v>150</v>
          </cell>
          <cell r="G1657">
            <v>0</v>
          </cell>
        </row>
        <row r="1658">
          <cell r="A1658">
            <v>7456</v>
          </cell>
          <cell r="C1658">
            <v>160</v>
          </cell>
          <cell r="G1658">
            <v>0</v>
          </cell>
        </row>
        <row r="1659">
          <cell r="A1659">
            <v>7456</v>
          </cell>
          <cell r="C1659">
            <v>210</v>
          </cell>
          <cell r="G1659">
            <v>0</v>
          </cell>
        </row>
        <row r="1660">
          <cell r="A1660">
            <v>7456</v>
          </cell>
          <cell r="C1660">
            <v>220</v>
          </cell>
          <cell r="G1660">
            <v>0</v>
          </cell>
        </row>
        <row r="1661">
          <cell r="A1661">
            <v>7456</v>
          </cell>
          <cell r="C1661">
            <v>230</v>
          </cell>
          <cell r="G1661">
            <v>0</v>
          </cell>
        </row>
        <row r="1662">
          <cell r="A1662">
            <v>7456</v>
          </cell>
          <cell r="C1662">
            <v>240</v>
          </cell>
          <cell r="G1662">
            <v>0</v>
          </cell>
        </row>
        <row r="1663">
          <cell r="A1663">
            <v>7456</v>
          </cell>
          <cell r="C1663">
            <v>260</v>
          </cell>
          <cell r="G1663">
            <v>0</v>
          </cell>
        </row>
        <row r="1664">
          <cell r="A1664">
            <v>7456</v>
          </cell>
          <cell r="C1664">
            <v>330</v>
          </cell>
          <cell r="G1664">
            <v>0</v>
          </cell>
        </row>
        <row r="1665">
          <cell r="A1665">
            <v>7456</v>
          </cell>
          <cell r="C1665">
            <v>340</v>
          </cell>
          <cell r="G1665">
            <v>0</v>
          </cell>
        </row>
        <row r="1666">
          <cell r="A1666">
            <v>7456</v>
          </cell>
          <cell r="C1666">
            <v>430</v>
          </cell>
          <cell r="G1666">
            <v>0</v>
          </cell>
        </row>
        <row r="1667">
          <cell r="A1667">
            <v>7456</v>
          </cell>
          <cell r="C1667">
            <v>440</v>
          </cell>
          <cell r="G1667">
            <v>0</v>
          </cell>
        </row>
        <row r="1668">
          <cell r="A1668">
            <v>7456</v>
          </cell>
          <cell r="C1668">
            <v>935</v>
          </cell>
          <cell r="G1668">
            <v>0</v>
          </cell>
        </row>
        <row r="1669">
          <cell r="A1669">
            <v>7456</v>
          </cell>
          <cell r="C1669">
            <v>936</v>
          </cell>
          <cell r="G1669">
            <v>0</v>
          </cell>
        </row>
        <row r="1670">
          <cell r="A1670">
            <v>7458</v>
          </cell>
          <cell r="C1670">
            <v>140</v>
          </cell>
          <cell r="G1670">
            <v>0</v>
          </cell>
        </row>
        <row r="1671">
          <cell r="A1671">
            <v>7458</v>
          </cell>
          <cell r="C1671">
            <v>147</v>
          </cell>
          <cell r="G1671">
            <v>0</v>
          </cell>
        </row>
        <row r="1672">
          <cell r="A1672">
            <v>7458</v>
          </cell>
          <cell r="C1672">
            <v>340</v>
          </cell>
          <cell r="G1672">
            <v>234.8</v>
          </cell>
        </row>
        <row r="1673">
          <cell r="A1673">
            <v>7458</v>
          </cell>
          <cell r="C1673">
            <v>440</v>
          </cell>
          <cell r="G1673">
            <v>69</v>
          </cell>
        </row>
        <row r="1674">
          <cell r="A1674">
            <v>7458</v>
          </cell>
          <cell r="C1674">
            <v>935</v>
          </cell>
          <cell r="G1674">
            <v>0</v>
          </cell>
        </row>
        <row r="1675">
          <cell r="A1675">
            <v>7470</v>
          </cell>
          <cell r="C1675">
            <v>110</v>
          </cell>
          <cell r="G1675">
            <v>1429.75</v>
          </cell>
        </row>
        <row r="1676">
          <cell r="A1676">
            <v>7470</v>
          </cell>
          <cell r="C1676">
            <v>112</v>
          </cell>
          <cell r="G1676">
            <v>714.87</v>
          </cell>
        </row>
        <row r="1677">
          <cell r="A1677">
            <v>7470</v>
          </cell>
          <cell r="C1677">
            <v>120</v>
          </cell>
          <cell r="G1677">
            <v>1572.72</v>
          </cell>
        </row>
        <row r="1678">
          <cell r="A1678">
            <v>7470</v>
          </cell>
          <cell r="C1678">
            <v>121</v>
          </cell>
          <cell r="G1678">
            <v>0</v>
          </cell>
        </row>
        <row r="1679">
          <cell r="A1679">
            <v>7470</v>
          </cell>
          <cell r="C1679">
            <v>130</v>
          </cell>
          <cell r="G1679">
            <v>1215.27</v>
          </cell>
        </row>
        <row r="1680">
          <cell r="A1680">
            <v>7470</v>
          </cell>
          <cell r="C1680">
            <v>140</v>
          </cell>
          <cell r="G1680">
            <v>3492.36</v>
          </cell>
        </row>
        <row r="1681">
          <cell r="A1681">
            <v>7470</v>
          </cell>
          <cell r="C1681">
            <v>142</v>
          </cell>
          <cell r="G1681">
            <v>0</v>
          </cell>
        </row>
        <row r="1682">
          <cell r="A1682">
            <v>7470</v>
          </cell>
          <cell r="C1682">
            <v>150</v>
          </cell>
          <cell r="G1682">
            <v>0</v>
          </cell>
        </row>
        <row r="1683">
          <cell r="A1683">
            <v>7470</v>
          </cell>
          <cell r="C1683">
            <v>160</v>
          </cell>
          <cell r="G1683">
            <v>428.92</v>
          </cell>
        </row>
        <row r="1684">
          <cell r="A1684">
            <v>7470</v>
          </cell>
          <cell r="C1684">
            <v>210</v>
          </cell>
          <cell r="G1684">
            <v>1172.19</v>
          </cell>
        </row>
        <row r="1685">
          <cell r="A1685">
            <v>7470</v>
          </cell>
          <cell r="C1685">
            <v>220</v>
          </cell>
          <cell r="G1685">
            <v>1172.19</v>
          </cell>
        </row>
        <row r="1686">
          <cell r="A1686">
            <v>7470</v>
          </cell>
          <cell r="C1686">
            <v>230</v>
          </cell>
          <cell r="G1686">
            <v>1172.19</v>
          </cell>
        </row>
        <row r="1687">
          <cell r="A1687">
            <v>7470</v>
          </cell>
          <cell r="C1687">
            <v>240</v>
          </cell>
          <cell r="G1687">
            <v>1172.19</v>
          </cell>
        </row>
        <row r="1688">
          <cell r="A1688">
            <v>7470</v>
          </cell>
          <cell r="C1688">
            <v>330</v>
          </cell>
          <cell r="G1688">
            <v>735.43</v>
          </cell>
        </row>
        <row r="1689">
          <cell r="A1689">
            <v>7470</v>
          </cell>
          <cell r="C1689">
            <v>340</v>
          </cell>
          <cell r="G1689">
            <v>779.37</v>
          </cell>
        </row>
        <row r="1690">
          <cell r="A1690">
            <v>7470</v>
          </cell>
          <cell r="C1690">
            <v>400</v>
          </cell>
          <cell r="G1690">
            <v>0</v>
          </cell>
        </row>
        <row r="1691">
          <cell r="A1691">
            <v>7470</v>
          </cell>
          <cell r="C1691">
            <v>430</v>
          </cell>
          <cell r="G1691">
            <v>1515.85</v>
          </cell>
        </row>
        <row r="1692">
          <cell r="A1692">
            <v>7470</v>
          </cell>
          <cell r="C1692">
            <v>440</v>
          </cell>
          <cell r="G1692">
            <v>1705.85</v>
          </cell>
        </row>
        <row r="1693">
          <cell r="A1693">
            <v>7470</v>
          </cell>
          <cell r="C1693">
            <v>935</v>
          </cell>
          <cell r="G1693">
            <v>1424.63</v>
          </cell>
        </row>
        <row r="1694">
          <cell r="A1694">
            <v>7470</v>
          </cell>
          <cell r="C1694">
            <v>936</v>
          </cell>
          <cell r="G1694">
            <v>1687.31</v>
          </cell>
        </row>
        <row r="1695">
          <cell r="A1695">
            <v>7475</v>
          </cell>
          <cell r="C1695">
            <v>110</v>
          </cell>
          <cell r="G1695">
            <v>381.25</v>
          </cell>
        </row>
        <row r="1696">
          <cell r="A1696">
            <v>7475</v>
          </cell>
          <cell r="C1696">
            <v>112</v>
          </cell>
          <cell r="G1696">
            <v>380.63</v>
          </cell>
        </row>
        <row r="1697">
          <cell r="A1697">
            <v>7475</v>
          </cell>
          <cell r="C1697">
            <v>120</v>
          </cell>
          <cell r="G1697">
            <v>419.37</v>
          </cell>
        </row>
        <row r="1698">
          <cell r="A1698">
            <v>7475</v>
          </cell>
          <cell r="C1698">
            <v>121</v>
          </cell>
          <cell r="G1698">
            <v>0</v>
          </cell>
        </row>
        <row r="1699">
          <cell r="A1699">
            <v>7475</v>
          </cell>
          <cell r="C1699">
            <v>130</v>
          </cell>
          <cell r="G1699">
            <v>324.07</v>
          </cell>
        </row>
        <row r="1700">
          <cell r="A1700">
            <v>7475</v>
          </cell>
          <cell r="C1700">
            <v>140</v>
          </cell>
          <cell r="G1700">
            <v>381.25</v>
          </cell>
        </row>
        <row r="1701">
          <cell r="A1701">
            <v>7475</v>
          </cell>
          <cell r="C1701">
            <v>147</v>
          </cell>
          <cell r="G1701">
            <v>0</v>
          </cell>
        </row>
        <row r="1702">
          <cell r="A1702">
            <v>7475</v>
          </cell>
          <cell r="C1702">
            <v>160</v>
          </cell>
          <cell r="G1702">
            <v>114.37</v>
          </cell>
        </row>
        <row r="1703">
          <cell r="A1703">
            <v>7475</v>
          </cell>
          <cell r="C1703">
            <v>190</v>
          </cell>
          <cell r="G1703">
            <v>0</v>
          </cell>
        </row>
        <row r="1704">
          <cell r="A1704">
            <v>7475</v>
          </cell>
          <cell r="C1704">
            <v>210</v>
          </cell>
          <cell r="G1704">
            <v>129.21</v>
          </cell>
        </row>
        <row r="1705">
          <cell r="A1705">
            <v>7475</v>
          </cell>
          <cell r="C1705">
            <v>220</v>
          </cell>
          <cell r="G1705">
            <v>129.21</v>
          </cell>
        </row>
        <row r="1706">
          <cell r="A1706">
            <v>7475</v>
          </cell>
          <cell r="C1706">
            <v>230</v>
          </cell>
          <cell r="G1706">
            <v>129.21</v>
          </cell>
        </row>
        <row r="1707">
          <cell r="A1707">
            <v>7475</v>
          </cell>
          <cell r="C1707">
            <v>240</v>
          </cell>
          <cell r="G1707">
            <v>129.21</v>
          </cell>
        </row>
        <row r="1708">
          <cell r="A1708">
            <v>7475</v>
          </cell>
          <cell r="C1708">
            <v>330</v>
          </cell>
          <cell r="G1708">
            <v>0</v>
          </cell>
        </row>
        <row r="1709">
          <cell r="A1709">
            <v>7475</v>
          </cell>
          <cell r="C1709">
            <v>340</v>
          </cell>
          <cell r="G1709">
            <v>23.1</v>
          </cell>
        </row>
        <row r="1710">
          <cell r="A1710">
            <v>7475</v>
          </cell>
          <cell r="C1710">
            <v>430</v>
          </cell>
          <cell r="G1710">
            <v>26.09</v>
          </cell>
        </row>
        <row r="1711">
          <cell r="A1711">
            <v>7475</v>
          </cell>
          <cell r="C1711">
            <v>440</v>
          </cell>
          <cell r="G1711">
            <v>29.39</v>
          </cell>
        </row>
        <row r="1712">
          <cell r="A1712">
            <v>7475</v>
          </cell>
          <cell r="C1712">
            <v>935</v>
          </cell>
          <cell r="G1712">
            <v>95.31</v>
          </cell>
        </row>
        <row r="1713">
          <cell r="A1713">
            <v>7475</v>
          </cell>
          <cell r="C1713">
            <v>936</v>
          </cell>
          <cell r="G1713">
            <v>25.03</v>
          </cell>
        </row>
        <row r="1714">
          <cell r="A1714">
            <v>7520</v>
          </cell>
          <cell r="C1714">
            <v>110</v>
          </cell>
          <cell r="G1714">
            <v>0</v>
          </cell>
        </row>
        <row r="1715">
          <cell r="A1715">
            <v>7520</v>
          </cell>
          <cell r="C1715">
            <v>112</v>
          </cell>
          <cell r="G1715">
            <v>13.31</v>
          </cell>
        </row>
        <row r="1716">
          <cell r="A1716">
            <v>7520</v>
          </cell>
          <cell r="C1716">
            <v>120</v>
          </cell>
          <cell r="G1716">
            <v>0</v>
          </cell>
        </row>
        <row r="1717">
          <cell r="A1717">
            <v>7520</v>
          </cell>
          <cell r="C1717">
            <v>121</v>
          </cell>
          <cell r="G1717">
            <v>0</v>
          </cell>
        </row>
        <row r="1718">
          <cell r="A1718">
            <v>7520</v>
          </cell>
          <cell r="C1718">
            <v>130</v>
          </cell>
          <cell r="G1718">
            <v>591.41</v>
          </cell>
        </row>
        <row r="1719">
          <cell r="A1719">
            <v>7520</v>
          </cell>
          <cell r="C1719">
            <v>140</v>
          </cell>
          <cell r="G1719">
            <v>0</v>
          </cell>
        </row>
        <row r="1720">
          <cell r="A1720">
            <v>7520</v>
          </cell>
          <cell r="C1720">
            <v>147</v>
          </cell>
          <cell r="G1720">
            <v>0</v>
          </cell>
        </row>
        <row r="1721">
          <cell r="A1721">
            <v>7520</v>
          </cell>
          <cell r="C1721">
            <v>150</v>
          </cell>
          <cell r="G1721">
            <v>93</v>
          </cell>
        </row>
        <row r="1722">
          <cell r="A1722">
            <v>7520</v>
          </cell>
          <cell r="C1722">
            <v>160</v>
          </cell>
          <cell r="G1722">
            <v>0</v>
          </cell>
        </row>
        <row r="1723">
          <cell r="A1723">
            <v>7520</v>
          </cell>
          <cell r="C1723">
            <v>210</v>
          </cell>
          <cell r="G1723">
            <v>0</v>
          </cell>
        </row>
        <row r="1724">
          <cell r="A1724">
            <v>7520</v>
          </cell>
          <cell r="C1724">
            <v>220</v>
          </cell>
          <cell r="G1724">
            <v>0</v>
          </cell>
        </row>
        <row r="1725">
          <cell r="A1725">
            <v>7520</v>
          </cell>
          <cell r="C1725">
            <v>230</v>
          </cell>
          <cell r="G1725">
            <v>0</v>
          </cell>
        </row>
        <row r="1726">
          <cell r="A1726">
            <v>7520</v>
          </cell>
          <cell r="C1726">
            <v>240</v>
          </cell>
          <cell r="G1726">
            <v>316</v>
          </cell>
        </row>
        <row r="1727">
          <cell r="A1727">
            <v>7520</v>
          </cell>
          <cell r="C1727">
            <v>260</v>
          </cell>
          <cell r="G1727">
            <v>0</v>
          </cell>
        </row>
        <row r="1728">
          <cell r="A1728">
            <v>7520</v>
          </cell>
          <cell r="C1728">
            <v>330</v>
          </cell>
          <cell r="G1728">
            <v>0</v>
          </cell>
        </row>
        <row r="1729">
          <cell r="A1729">
            <v>7520</v>
          </cell>
          <cell r="C1729">
            <v>340</v>
          </cell>
          <cell r="G1729">
            <v>0</v>
          </cell>
        </row>
        <row r="1730">
          <cell r="A1730">
            <v>7520</v>
          </cell>
          <cell r="C1730">
            <v>430</v>
          </cell>
          <cell r="G1730">
            <v>0</v>
          </cell>
        </row>
        <row r="1731">
          <cell r="A1731">
            <v>7520</v>
          </cell>
          <cell r="C1731">
            <v>440</v>
          </cell>
          <cell r="G1731">
            <v>0</v>
          </cell>
        </row>
        <row r="1732">
          <cell r="A1732">
            <v>7520</v>
          </cell>
          <cell r="C1732">
            <v>935</v>
          </cell>
          <cell r="G1732">
            <v>593</v>
          </cell>
        </row>
        <row r="1733">
          <cell r="A1733">
            <v>7520</v>
          </cell>
          <cell r="C1733">
            <v>936</v>
          </cell>
          <cell r="G1733">
            <v>0</v>
          </cell>
        </row>
        <row r="1734">
          <cell r="A1734">
            <v>7540</v>
          </cell>
          <cell r="C1734">
            <v>110</v>
          </cell>
          <cell r="G1734">
            <v>0</v>
          </cell>
        </row>
        <row r="1735">
          <cell r="A1735">
            <v>7540</v>
          </cell>
          <cell r="C1735">
            <v>112</v>
          </cell>
          <cell r="G1735">
            <v>0</v>
          </cell>
        </row>
        <row r="1736">
          <cell r="A1736">
            <v>7540</v>
          </cell>
          <cell r="C1736">
            <v>120</v>
          </cell>
          <cell r="G1736">
            <v>0</v>
          </cell>
        </row>
        <row r="1737">
          <cell r="A1737">
            <v>7540</v>
          </cell>
          <cell r="C1737">
            <v>130</v>
          </cell>
          <cell r="G1737">
            <v>0</v>
          </cell>
        </row>
        <row r="1738">
          <cell r="A1738">
            <v>7540</v>
          </cell>
          <cell r="C1738">
            <v>140</v>
          </cell>
          <cell r="G1738">
            <v>0</v>
          </cell>
        </row>
        <row r="1739">
          <cell r="A1739">
            <v>7540</v>
          </cell>
          <cell r="C1739">
            <v>160</v>
          </cell>
          <cell r="G1739">
            <v>0</v>
          </cell>
        </row>
        <row r="1740">
          <cell r="A1740">
            <v>7540</v>
          </cell>
          <cell r="C1740">
            <v>935</v>
          </cell>
          <cell r="G1740">
            <v>0</v>
          </cell>
        </row>
        <row r="1741">
          <cell r="A1741">
            <v>7690</v>
          </cell>
          <cell r="C1741">
            <v>110</v>
          </cell>
          <cell r="G1741">
            <v>18091.009999999998</v>
          </cell>
        </row>
        <row r="1742">
          <cell r="A1742">
            <v>7690</v>
          </cell>
          <cell r="C1742">
            <v>112</v>
          </cell>
          <cell r="G1742">
            <v>20605.59</v>
          </cell>
        </row>
        <row r="1743">
          <cell r="A1743">
            <v>7690</v>
          </cell>
          <cell r="C1743">
            <v>120</v>
          </cell>
          <cell r="G1743">
            <v>18694.98</v>
          </cell>
        </row>
        <row r="1744">
          <cell r="A1744">
            <v>7690</v>
          </cell>
          <cell r="C1744">
            <v>121</v>
          </cell>
          <cell r="G1744">
            <v>0</v>
          </cell>
        </row>
        <row r="1745">
          <cell r="A1745">
            <v>7690</v>
          </cell>
          <cell r="C1745">
            <v>122</v>
          </cell>
          <cell r="G1745">
            <v>5478</v>
          </cell>
        </row>
        <row r="1746">
          <cell r="A1746">
            <v>7690</v>
          </cell>
          <cell r="C1746">
            <v>130</v>
          </cell>
          <cell r="G1746">
            <v>6234.51</v>
          </cell>
        </row>
        <row r="1747">
          <cell r="A1747">
            <v>7690</v>
          </cell>
          <cell r="C1747">
            <v>140</v>
          </cell>
          <cell r="G1747">
            <v>12914.37</v>
          </cell>
        </row>
        <row r="1748">
          <cell r="A1748">
            <v>7690</v>
          </cell>
          <cell r="C1748">
            <v>142</v>
          </cell>
          <cell r="G1748">
            <v>9269.18</v>
          </cell>
        </row>
        <row r="1749">
          <cell r="A1749">
            <v>7690</v>
          </cell>
          <cell r="C1749">
            <v>147</v>
          </cell>
          <cell r="G1749">
            <v>0</v>
          </cell>
        </row>
        <row r="1750">
          <cell r="A1750">
            <v>7690</v>
          </cell>
          <cell r="C1750">
            <v>150</v>
          </cell>
          <cell r="G1750">
            <v>5098.53</v>
          </cell>
        </row>
        <row r="1751">
          <cell r="A1751">
            <v>7690</v>
          </cell>
          <cell r="C1751">
            <v>210</v>
          </cell>
          <cell r="G1751">
            <v>19532.05</v>
          </cell>
        </row>
        <row r="1752">
          <cell r="A1752">
            <v>7690</v>
          </cell>
          <cell r="C1752">
            <v>220</v>
          </cell>
          <cell r="G1752">
            <v>14396.85</v>
          </cell>
        </row>
        <row r="1753">
          <cell r="A1753">
            <v>7690</v>
          </cell>
          <cell r="C1753">
            <v>230</v>
          </cell>
          <cell r="G1753">
            <v>3509.05</v>
          </cell>
        </row>
        <row r="1754">
          <cell r="A1754">
            <v>7690</v>
          </cell>
          <cell r="C1754">
            <v>240</v>
          </cell>
          <cell r="G1754">
            <v>6722.36</v>
          </cell>
        </row>
        <row r="1755">
          <cell r="A1755">
            <v>7690</v>
          </cell>
          <cell r="C1755">
            <v>260</v>
          </cell>
          <cell r="G1755">
            <v>0</v>
          </cell>
        </row>
        <row r="1756">
          <cell r="A1756">
            <v>7690</v>
          </cell>
          <cell r="C1756">
            <v>330</v>
          </cell>
          <cell r="G1756">
            <v>1355.36</v>
          </cell>
        </row>
        <row r="1757">
          <cell r="A1757">
            <v>7690</v>
          </cell>
          <cell r="C1757">
            <v>340</v>
          </cell>
          <cell r="G1757">
            <v>8913.26</v>
          </cell>
        </row>
        <row r="1758">
          <cell r="A1758">
            <v>7690</v>
          </cell>
          <cell r="C1758">
            <v>430</v>
          </cell>
          <cell r="G1758">
            <v>3334.38</v>
          </cell>
        </row>
        <row r="1759">
          <cell r="A1759">
            <v>7690</v>
          </cell>
          <cell r="C1759">
            <v>440</v>
          </cell>
          <cell r="G1759">
            <v>17255.39</v>
          </cell>
        </row>
        <row r="1760">
          <cell r="A1760">
            <v>7690</v>
          </cell>
          <cell r="C1760">
            <v>935</v>
          </cell>
          <cell r="G1760">
            <v>5062.5</v>
          </cell>
        </row>
        <row r="1761">
          <cell r="A1761">
            <v>7690</v>
          </cell>
          <cell r="C1761">
            <v>936</v>
          </cell>
          <cell r="G1761">
            <v>4743.75</v>
          </cell>
        </row>
        <row r="1762">
          <cell r="A1762">
            <v>7750</v>
          </cell>
          <cell r="C1762">
            <v>110</v>
          </cell>
          <cell r="G1762">
            <v>1616.55</v>
          </cell>
        </row>
        <row r="1763">
          <cell r="A1763">
            <v>7750</v>
          </cell>
          <cell r="C1763">
            <v>112</v>
          </cell>
          <cell r="G1763">
            <v>14475.82</v>
          </cell>
        </row>
        <row r="1764">
          <cell r="A1764">
            <v>7750</v>
          </cell>
          <cell r="C1764">
            <v>120</v>
          </cell>
          <cell r="G1764">
            <v>1427.7</v>
          </cell>
        </row>
        <row r="1765">
          <cell r="A1765">
            <v>7750</v>
          </cell>
          <cell r="C1765">
            <v>121</v>
          </cell>
          <cell r="G1765">
            <v>0</v>
          </cell>
        </row>
        <row r="1766">
          <cell r="A1766">
            <v>7750</v>
          </cell>
          <cell r="C1766">
            <v>130</v>
          </cell>
          <cell r="G1766">
            <v>1103.22</v>
          </cell>
        </row>
        <row r="1767">
          <cell r="A1767">
            <v>7750</v>
          </cell>
          <cell r="C1767">
            <v>140</v>
          </cell>
          <cell r="G1767">
            <v>1877.47</v>
          </cell>
        </row>
        <row r="1768">
          <cell r="A1768">
            <v>7750</v>
          </cell>
          <cell r="C1768">
            <v>142</v>
          </cell>
          <cell r="G1768">
            <v>0</v>
          </cell>
        </row>
        <row r="1769">
          <cell r="A1769">
            <v>7750</v>
          </cell>
          <cell r="C1769">
            <v>150</v>
          </cell>
          <cell r="G1769">
            <v>590.92999999999995</v>
          </cell>
        </row>
        <row r="1770">
          <cell r="A1770">
            <v>7750</v>
          </cell>
          <cell r="C1770">
            <v>160</v>
          </cell>
          <cell r="G1770">
            <v>389.37</v>
          </cell>
        </row>
        <row r="1771">
          <cell r="A1771">
            <v>7750</v>
          </cell>
          <cell r="C1771">
            <v>210</v>
          </cell>
          <cell r="G1771">
            <v>338.93</v>
          </cell>
        </row>
        <row r="1772">
          <cell r="A1772">
            <v>7750</v>
          </cell>
          <cell r="C1772">
            <v>220</v>
          </cell>
          <cell r="G1772">
            <v>338.93</v>
          </cell>
        </row>
        <row r="1773">
          <cell r="A1773">
            <v>7750</v>
          </cell>
          <cell r="C1773">
            <v>230</v>
          </cell>
          <cell r="G1773">
            <v>338.93</v>
          </cell>
        </row>
        <row r="1774">
          <cell r="A1774">
            <v>7750</v>
          </cell>
          <cell r="C1774">
            <v>240</v>
          </cell>
          <cell r="G1774">
            <v>338.93</v>
          </cell>
        </row>
        <row r="1775">
          <cell r="A1775">
            <v>7750</v>
          </cell>
          <cell r="C1775">
            <v>260</v>
          </cell>
          <cell r="G1775">
            <v>318.64</v>
          </cell>
        </row>
        <row r="1776">
          <cell r="A1776">
            <v>7750</v>
          </cell>
          <cell r="C1776">
            <v>330</v>
          </cell>
          <cell r="G1776">
            <v>235.71</v>
          </cell>
        </row>
        <row r="1777">
          <cell r="A1777">
            <v>7750</v>
          </cell>
          <cell r="C1777">
            <v>340</v>
          </cell>
          <cell r="G1777">
            <v>235.7</v>
          </cell>
        </row>
        <row r="1778">
          <cell r="A1778">
            <v>7750</v>
          </cell>
          <cell r="C1778">
            <v>430</v>
          </cell>
          <cell r="G1778">
            <v>0</v>
          </cell>
        </row>
        <row r="1779">
          <cell r="A1779">
            <v>7750</v>
          </cell>
          <cell r="C1779">
            <v>440</v>
          </cell>
          <cell r="G1779">
            <v>0</v>
          </cell>
        </row>
        <row r="1780">
          <cell r="A1780">
            <v>7750</v>
          </cell>
          <cell r="C1780">
            <v>935</v>
          </cell>
          <cell r="G1780">
            <v>1014.48</v>
          </cell>
        </row>
        <row r="1781">
          <cell r="A1781">
            <v>7750</v>
          </cell>
          <cell r="C1781">
            <v>936</v>
          </cell>
          <cell r="G1781">
            <v>0</v>
          </cell>
        </row>
        <row r="1782">
          <cell r="A1782">
            <v>7760</v>
          </cell>
          <cell r="C1782">
            <v>110</v>
          </cell>
          <cell r="G1782">
            <v>1676.57</v>
          </cell>
        </row>
        <row r="1783">
          <cell r="A1783">
            <v>7760</v>
          </cell>
          <cell r="C1783">
            <v>112</v>
          </cell>
          <cell r="G1783">
            <v>4200</v>
          </cell>
        </row>
        <row r="1784">
          <cell r="A1784">
            <v>7760</v>
          </cell>
          <cell r="C1784">
            <v>120</v>
          </cell>
          <cell r="G1784">
            <v>1905.86</v>
          </cell>
        </row>
        <row r="1785">
          <cell r="A1785">
            <v>7760</v>
          </cell>
          <cell r="C1785">
            <v>121</v>
          </cell>
          <cell r="G1785">
            <v>0</v>
          </cell>
        </row>
        <row r="1786">
          <cell r="A1786">
            <v>7760</v>
          </cell>
          <cell r="C1786">
            <v>130</v>
          </cell>
          <cell r="G1786">
            <v>707.36</v>
          </cell>
        </row>
        <row r="1787">
          <cell r="A1787">
            <v>7760</v>
          </cell>
          <cell r="C1787">
            <v>140</v>
          </cell>
          <cell r="G1787">
            <v>187.08</v>
          </cell>
        </row>
        <row r="1788">
          <cell r="A1788">
            <v>7760</v>
          </cell>
          <cell r="C1788">
            <v>142</v>
          </cell>
          <cell r="G1788">
            <v>1944.65</v>
          </cell>
        </row>
        <row r="1789">
          <cell r="A1789">
            <v>7760</v>
          </cell>
          <cell r="C1789">
            <v>147</v>
          </cell>
          <cell r="G1789">
            <v>0</v>
          </cell>
        </row>
        <row r="1790">
          <cell r="A1790">
            <v>7760</v>
          </cell>
          <cell r="C1790">
            <v>150</v>
          </cell>
          <cell r="G1790">
            <v>602.38</v>
          </cell>
        </row>
        <row r="1791">
          <cell r="A1791">
            <v>7760</v>
          </cell>
          <cell r="C1791">
            <v>160</v>
          </cell>
          <cell r="G1791">
            <v>0</v>
          </cell>
        </row>
        <row r="1792">
          <cell r="A1792">
            <v>7760</v>
          </cell>
          <cell r="C1792">
            <v>210</v>
          </cell>
          <cell r="G1792">
            <v>1906.11</v>
          </cell>
        </row>
        <row r="1793">
          <cell r="A1793">
            <v>7760</v>
          </cell>
          <cell r="C1793">
            <v>220</v>
          </cell>
          <cell r="G1793">
            <v>1544.1</v>
          </cell>
        </row>
        <row r="1794">
          <cell r="A1794">
            <v>7760</v>
          </cell>
          <cell r="C1794">
            <v>230</v>
          </cell>
          <cell r="G1794">
            <v>404.13</v>
          </cell>
        </row>
        <row r="1795">
          <cell r="A1795">
            <v>7760</v>
          </cell>
          <cell r="C1795">
            <v>240</v>
          </cell>
          <cell r="G1795">
            <v>562.70000000000005</v>
          </cell>
        </row>
        <row r="1796">
          <cell r="A1796">
            <v>7760</v>
          </cell>
          <cell r="C1796">
            <v>260</v>
          </cell>
          <cell r="G1796">
            <v>201.57</v>
          </cell>
        </row>
        <row r="1797">
          <cell r="A1797">
            <v>7760</v>
          </cell>
          <cell r="C1797">
            <v>330</v>
          </cell>
          <cell r="G1797">
            <v>132.99</v>
          </cell>
        </row>
        <row r="1798">
          <cell r="A1798">
            <v>7760</v>
          </cell>
          <cell r="C1798">
            <v>340</v>
          </cell>
          <cell r="G1798">
            <v>889.53</v>
          </cell>
        </row>
        <row r="1799">
          <cell r="A1799">
            <v>7760</v>
          </cell>
          <cell r="C1799">
            <v>430</v>
          </cell>
          <cell r="G1799">
            <v>363.81</v>
          </cell>
        </row>
        <row r="1800">
          <cell r="A1800">
            <v>7760</v>
          </cell>
          <cell r="C1800">
            <v>440</v>
          </cell>
          <cell r="G1800">
            <v>1871.25</v>
          </cell>
        </row>
        <row r="1801">
          <cell r="A1801">
            <v>7760</v>
          </cell>
          <cell r="C1801">
            <v>935</v>
          </cell>
          <cell r="G1801">
            <v>434.93</v>
          </cell>
        </row>
        <row r="1802">
          <cell r="A1802">
            <v>7760</v>
          </cell>
          <cell r="C1802">
            <v>936</v>
          </cell>
          <cell r="G1802">
            <v>464.98</v>
          </cell>
        </row>
        <row r="1803">
          <cell r="A1803">
            <v>7790</v>
          </cell>
          <cell r="C1803">
            <v>110</v>
          </cell>
          <cell r="G1803">
            <v>4201</v>
          </cell>
        </row>
        <row r="1804">
          <cell r="A1804">
            <v>7790</v>
          </cell>
          <cell r="C1804">
            <v>112</v>
          </cell>
          <cell r="G1804">
            <v>13905</v>
          </cell>
        </row>
        <row r="1805">
          <cell r="A1805">
            <v>7790</v>
          </cell>
          <cell r="C1805">
            <v>120</v>
          </cell>
          <cell r="G1805">
            <v>3926</v>
          </cell>
        </row>
        <row r="1806">
          <cell r="A1806">
            <v>7790</v>
          </cell>
          <cell r="C1806">
            <v>121</v>
          </cell>
          <cell r="G1806">
            <v>2921</v>
          </cell>
        </row>
        <row r="1807">
          <cell r="A1807">
            <v>7790</v>
          </cell>
          <cell r="C1807">
            <v>130</v>
          </cell>
          <cell r="G1807">
            <v>5962</v>
          </cell>
        </row>
        <row r="1808">
          <cell r="A1808">
            <v>7790</v>
          </cell>
          <cell r="C1808">
            <v>140</v>
          </cell>
          <cell r="G1808">
            <v>14262</v>
          </cell>
        </row>
        <row r="1809">
          <cell r="A1809">
            <v>7790</v>
          </cell>
          <cell r="C1809">
            <v>142</v>
          </cell>
          <cell r="G1809">
            <v>-373</v>
          </cell>
        </row>
        <row r="1810">
          <cell r="A1810">
            <v>7790</v>
          </cell>
          <cell r="C1810">
            <v>147</v>
          </cell>
          <cell r="G1810">
            <v>0</v>
          </cell>
        </row>
        <row r="1811">
          <cell r="A1811">
            <v>7790</v>
          </cell>
          <cell r="C1811">
            <v>210</v>
          </cell>
          <cell r="G1811">
            <v>2034</v>
          </cell>
        </row>
        <row r="1812">
          <cell r="A1812">
            <v>7790</v>
          </cell>
          <cell r="C1812">
            <v>220</v>
          </cell>
          <cell r="G1812">
            <v>2019</v>
          </cell>
        </row>
        <row r="1813">
          <cell r="A1813">
            <v>7790</v>
          </cell>
          <cell r="C1813">
            <v>230</v>
          </cell>
          <cell r="G1813">
            <v>1504</v>
          </cell>
        </row>
        <row r="1814">
          <cell r="A1814">
            <v>7790</v>
          </cell>
          <cell r="C1814">
            <v>240</v>
          </cell>
          <cell r="G1814">
            <v>3779</v>
          </cell>
        </row>
        <row r="1815">
          <cell r="A1815">
            <v>7790</v>
          </cell>
          <cell r="C1815">
            <v>330</v>
          </cell>
          <cell r="G1815">
            <v>749</v>
          </cell>
        </row>
        <row r="1816">
          <cell r="A1816">
            <v>7790</v>
          </cell>
          <cell r="C1816">
            <v>340</v>
          </cell>
          <cell r="G1816">
            <v>3589</v>
          </cell>
        </row>
        <row r="1817">
          <cell r="A1817">
            <v>7790</v>
          </cell>
          <cell r="C1817">
            <v>430</v>
          </cell>
          <cell r="G1817">
            <v>2816</v>
          </cell>
        </row>
        <row r="1818">
          <cell r="A1818">
            <v>7790</v>
          </cell>
          <cell r="C1818">
            <v>440</v>
          </cell>
          <cell r="G1818">
            <v>4535</v>
          </cell>
        </row>
        <row r="1819">
          <cell r="A1819">
            <v>7790</v>
          </cell>
          <cell r="C1819">
            <v>935</v>
          </cell>
          <cell r="G1819">
            <v>3751</v>
          </cell>
        </row>
        <row r="1820">
          <cell r="A1820">
            <v>7790</v>
          </cell>
          <cell r="C1820">
            <v>936</v>
          </cell>
          <cell r="G1820">
            <v>988</v>
          </cell>
        </row>
        <row r="1821">
          <cell r="A1821">
            <v>7795</v>
          </cell>
          <cell r="C1821">
            <v>110</v>
          </cell>
          <cell r="G1821">
            <v>693.04</v>
          </cell>
        </row>
        <row r="1822">
          <cell r="A1822">
            <v>7795</v>
          </cell>
          <cell r="C1822">
            <v>112</v>
          </cell>
          <cell r="G1822">
            <v>1086.0899999999999</v>
          </cell>
        </row>
        <row r="1823">
          <cell r="A1823">
            <v>7795</v>
          </cell>
          <cell r="C1823">
            <v>130</v>
          </cell>
          <cell r="G1823">
            <v>0</v>
          </cell>
        </row>
        <row r="1824">
          <cell r="A1824">
            <v>7795</v>
          </cell>
          <cell r="C1824">
            <v>140</v>
          </cell>
          <cell r="G1824">
            <v>672.01</v>
          </cell>
        </row>
        <row r="1825">
          <cell r="A1825">
            <v>7795</v>
          </cell>
          <cell r="C1825">
            <v>142</v>
          </cell>
          <cell r="G1825">
            <v>1465</v>
          </cell>
        </row>
        <row r="1826">
          <cell r="A1826">
            <v>7795</v>
          </cell>
          <cell r="C1826">
            <v>440</v>
          </cell>
          <cell r="G1826">
            <v>0</v>
          </cell>
        </row>
        <row r="1827">
          <cell r="A1827">
            <v>7840</v>
          </cell>
          <cell r="C1827">
            <v>110</v>
          </cell>
          <cell r="G1827">
            <v>7965.15</v>
          </cell>
        </row>
        <row r="1828">
          <cell r="A1828">
            <v>7840</v>
          </cell>
          <cell r="C1828">
            <v>112</v>
          </cell>
          <cell r="G1828">
            <v>2741.52</v>
          </cell>
        </row>
        <row r="1829">
          <cell r="A1829">
            <v>7840</v>
          </cell>
          <cell r="C1829">
            <v>120</v>
          </cell>
          <cell r="G1829">
            <v>5455.61</v>
          </cell>
        </row>
        <row r="1830">
          <cell r="A1830">
            <v>7840</v>
          </cell>
          <cell r="C1830">
            <v>121</v>
          </cell>
          <cell r="G1830">
            <v>2111.88</v>
          </cell>
        </row>
        <row r="1831">
          <cell r="A1831">
            <v>7840</v>
          </cell>
          <cell r="C1831">
            <v>130</v>
          </cell>
          <cell r="G1831">
            <v>2065.09</v>
          </cell>
        </row>
        <row r="1832">
          <cell r="A1832">
            <v>7840</v>
          </cell>
          <cell r="C1832">
            <v>140</v>
          </cell>
          <cell r="G1832">
            <v>2536.02</v>
          </cell>
        </row>
        <row r="1833">
          <cell r="A1833">
            <v>7840</v>
          </cell>
          <cell r="C1833">
            <v>142</v>
          </cell>
          <cell r="G1833">
            <v>1257.0899999999999</v>
          </cell>
        </row>
        <row r="1834">
          <cell r="A1834">
            <v>7840</v>
          </cell>
          <cell r="C1834">
            <v>147</v>
          </cell>
          <cell r="G1834">
            <v>0</v>
          </cell>
        </row>
        <row r="1835">
          <cell r="A1835">
            <v>7840</v>
          </cell>
          <cell r="C1835">
            <v>150</v>
          </cell>
          <cell r="G1835">
            <v>95.45</v>
          </cell>
        </row>
        <row r="1836">
          <cell r="A1836">
            <v>7840</v>
          </cell>
          <cell r="C1836">
            <v>160</v>
          </cell>
          <cell r="G1836">
            <v>75.739999999999995</v>
          </cell>
        </row>
        <row r="1837">
          <cell r="A1837">
            <v>7840</v>
          </cell>
          <cell r="C1837">
            <v>210</v>
          </cell>
          <cell r="G1837">
            <v>3457.73</v>
          </cell>
        </row>
        <row r="1838">
          <cell r="A1838">
            <v>7840</v>
          </cell>
          <cell r="C1838">
            <v>220</v>
          </cell>
          <cell r="G1838">
            <v>3419.86</v>
          </cell>
        </row>
        <row r="1839">
          <cell r="A1839">
            <v>7840</v>
          </cell>
          <cell r="C1839">
            <v>230</v>
          </cell>
          <cell r="G1839">
            <v>846.38</v>
          </cell>
        </row>
        <row r="1840">
          <cell r="A1840">
            <v>7840</v>
          </cell>
          <cell r="C1840">
            <v>240</v>
          </cell>
          <cell r="G1840">
            <v>2861.49</v>
          </cell>
        </row>
        <row r="1841">
          <cell r="A1841">
            <v>7840</v>
          </cell>
          <cell r="C1841">
            <v>260</v>
          </cell>
          <cell r="G1841">
            <v>37.869999999999997</v>
          </cell>
        </row>
        <row r="1842">
          <cell r="A1842">
            <v>7840</v>
          </cell>
          <cell r="C1842">
            <v>330</v>
          </cell>
          <cell r="G1842">
            <v>157.24</v>
          </cell>
        </row>
        <row r="1843">
          <cell r="A1843">
            <v>7840</v>
          </cell>
          <cell r="C1843">
            <v>340</v>
          </cell>
          <cell r="G1843">
            <v>1089</v>
          </cell>
        </row>
        <row r="1844">
          <cell r="A1844">
            <v>7840</v>
          </cell>
          <cell r="C1844">
            <v>430</v>
          </cell>
          <cell r="G1844">
            <v>113.38</v>
          </cell>
        </row>
        <row r="1845">
          <cell r="A1845">
            <v>7840</v>
          </cell>
          <cell r="C1845">
            <v>440</v>
          </cell>
          <cell r="G1845">
            <v>226.76</v>
          </cell>
        </row>
        <row r="1846">
          <cell r="A1846">
            <v>7840</v>
          </cell>
          <cell r="C1846">
            <v>935</v>
          </cell>
          <cell r="G1846">
            <v>367.68</v>
          </cell>
        </row>
        <row r="1847">
          <cell r="A1847">
            <v>7840</v>
          </cell>
          <cell r="C1847">
            <v>936</v>
          </cell>
          <cell r="G1847">
            <v>1024.18</v>
          </cell>
        </row>
        <row r="1848">
          <cell r="A1848">
            <v>7845</v>
          </cell>
          <cell r="C1848">
            <v>110</v>
          </cell>
          <cell r="G1848">
            <v>0</v>
          </cell>
        </row>
        <row r="1849">
          <cell r="A1849">
            <v>7845</v>
          </cell>
          <cell r="C1849">
            <v>112</v>
          </cell>
          <cell r="G1849">
            <v>0</v>
          </cell>
        </row>
        <row r="1850">
          <cell r="A1850">
            <v>7845</v>
          </cell>
          <cell r="C1850">
            <v>120</v>
          </cell>
          <cell r="G1850">
            <v>0</v>
          </cell>
        </row>
        <row r="1851">
          <cell r="A1851">
            <v>7845</v>
          </cell>
          <cell r="C1851">
            <v>121</v>
          </cell>
          <cell r="G1851">
            <v>0</v>
          </cell>
        </row>
        <row r="1852">
          <cell r="A1852">
            <v>7845</v>
          </cell>
          <cell r="C1852">
            <v>130</v>
          </cell>
          <cell r="G1852">
            <v>0</v>
          </cell>
        </row>
        <row r="1853">
          <cell r="A1853">
            <v>7845</v>
          </cell>
          <cell r="C1853">
            <v>140</v>
          </cell>
          <cell r="G1853">
            <v>0</v>
          </cell>
        </row>
        <row r="1854">
          <cell r="A1854">
            <v>7845</v>
          </cell>
          <cell r="C1854">
            <v>147</v>
          </cell>
          <cell r="G1854">
            <v>0</v>
          </cell>
        </row>
        <row r="1855">
          <cell r="A1855">
            <v>7845</v>
          </cell>
          <cell r="C1855">
            <v>190</v>
          </cell>
          <cell r="G1855">
            <v>0</v>
          </cell>
        </row>
        <row r="1856">
          <cell r="A1856">
            <v>7845</v>
          </cell>
          <cell r="C1856">
            <v>210</v>
          </cell>
          <cell r="G1856">
            <v>0</v>
          </cell>
        </row>
        <row r="1857">
          <cell r="A1857">
            <v>7845</v>
          </cell>
          <cell r="C1857">
            <v>220</v>
          </cell>
          <cell r="G1857">
            <v>0</v>
          </cell>
        </row>
        <row r="1858">
          <cell r="A1858">
            <v>7845</v>
          </cell>
          <cell r="C1858">
            <v>230</v>
          </cell>
          <cell r="G1858">
            <v>0</v>
          </cell>
        </row>
        <row r="1859">
          <cell r="A1859">
            <v>7845</v>
          </cell>
          <cell r="C1859">
            <v>240</v>
          </cell>
          <cell r="G1859">
            <v>0</v>
          </cell>
        </row>
        <row r="1860">
          <cell r="A1860">
            <v>7905</v>
          </cell>
          <cell r="C1860">
            <v>110</v>
          </cell>
          <cell r="G1860">
            <v>234.41</v>
          </cell>
        </row>
        <row r="1861">
          <cell r="A1861">
            <v>7905</v>
          </cell>
          <cell r="C1861">
            <v>112</v>
          </cell>
          <cell r="G1861">
            <v>234.4</v>
          </cell>
        </row>
        <row r="1862">
          <cell r="A1862">
            <v>7905</v>
          </cell>
          <cell r="C1862">
            <v>120</v>
          </cell>
          <cell r="G1862">
            <v>234.4</v>
          </cell>
        </row>
        <row r="1863">
          <cell r="A1863">
            <v>7905</v>
          </cell>
          <cell r="C1863">
            <v>121</v>
          </cell>
          <cell r="G1863">
            <v>234.4</v>
          </cell>
        </row>
        <row r="1864">
          <cell r="A1864">
            <v>7905</v>
          </cell>
          <cell r="C1864">
            <v>130</v>
          </cell>
          <cell r="G1864">
            <v>234.4</v>
          </cell>
        </row>
        <row r="1865">
          <cell r="A1865">
            <v>7905</v>
          </cell>
          <cell r="C1865">
            <v>140</v>
          </cell>
          <cell r="G1865">
            <v>234.4</v>
          </cell>
        </row>
        <row r="1866">
          <cell r="A1866">
            <v>7905</v>
          </cell>
          <cell r="C1866">
            <v>142</v>
          </cell>
          <cell r="G1866">
            <v>468.8</v>
          </cell>
        </row>
        <row r="1867">
          <cell r="A1867">
            <v>7905</v>
          </cell>
          <cell r="C1867">
            <v>147</v>
          </cell>
          <cell r="G1867">
            <v>0</v>
          </cell>
        </row>
        <row r="1868">
          <cell r="A1868">
            <v>7905</v>
          </cell>
          <cell r="C1868">
            <v>150</v>
          </cell>
          <cell r="G1868">
            <v>234.4</v>
          </cell>
        </row>
        <row r="1869">
          <cell r="A1869">
            <v>7905</v>
          </cell>
          <cell r="C1869">
            <v>160</v>
          </cell>
          <cell r="G1869">
            <v>234.4</v>
          </cell>
        </row>
        <row r="1870">
          <cell r="A1870">
            <v>7905</v>
          </cell>
          <cell r="C1870">
            <v>210</v>
          </cell>
          <cell r="G1870">
            <v>234.4</v>
          </cell>
        </row>
        <row r="1871">
          <cell r="A1871">
            <v>7905</v>
          </cell>
          <cell r="C1871">
            <v>220</v>
          </cell>
          <cell r="G1871">
            <v>234.4</v>
          </cell>
        </row>
        <row r="1872">
          <cell r="A1872">
            <v>7905</v>
          </cell>
          <cell r="C1872">
            <v>230</v>
          </cell>
          <cell r="G1872">
            <v>234.4</v>
          </cell>
        </row>
        <row r="1873">
          <cell r="A1873">
            <v>7905</v>
          </cell>
          <cell r="C1873">
            <v>240</v>
          </cell>
          <cell r="G1873">
            <v>234.4</v>
          </cell>
        </row>
        <row r="1874">
          <cell r="A1874">
            <v>7905</v>
          </cell>
          <cell r="C1874">
            <v>260</v>
          </cell>
          <cell r="G1874">
            <v>234.4</v>
          </cell>
        </row>
        <row r="1875">
          <cell r="A1875">
            <v>7905</v>
          </cell>
          <cell r="C1875">
            <v>330</v>
          </cell>
          <cell r="G1875">
            <v>234.4</v>
          </cell>
        </row>
        <row r="1876">
          <cell r="A1876">
            <v>7905</v>
          </cell>
          <cell r="C1876">
            <v>340</v>
          </cell>
          <cell r="G1876">
            <v>234.4</v>
          </cell>
        </row>
        <row r="1877">
          <cell r="A1877">
            <v>7905</v>
          </cell>
          <cell r="C1877">
            <v>430</v>
          </cell>
          <cell r="G1877">
            <v>234.4</v>
          </cell>
        </row>
        <row r="1878">
          <cell r="A1878">
            <v>7905</v>
          </cell>
          <cell r="C1878">
            <v>440</v>
          </cell>
          <cell r="G1878">
            <v>234.4</v>
          </cell>
        </row>
        <row r="1879">
          <cell r="A1879">
            <v>7905</v>
          </cell>
          <cell r="C1879">
            <v>935</v>
          </cell>
          <cell r="G1879">
            <v>234.4</v>
          </cell>
        </row>
        <row r="1880">
          <cell r="A1880">
            <v>7905</v>
          </cell>
          <cell r="C1880">
            <v>936</v>
          </cell>
          <cell r="G1880">
            <v>234.4</v>
          </cell>
        </row>
        <row r="1881">
          <cell r="A1881"/>
          <cell r="C1881"/>
          <cell r="G1881"/>
        </row>
        <row r="1882">
          <cell r="A1882"/>
          <cell r="C1882"/>
          <cell r="G1882"/>
        </row>
        <row r="1883">
          <cell r="A1883"/>
          <cell r="C1883"/>
          <cell r="G1883"/>
        </row>
        <row r="1884">
          <cell r="A1884"/>
          <cell r="C1884"/>
          <cell r="G1884"/>
        </row>
        <row r="1885">
          <cell r="A1885"/>
          <cell r="C1885"/>
          <cell r="G1885"/>
        </row>
        <row r="1886">
          <cell r="A1886"/>
          <cell r="C1886"/>
          <cell r="G1886"/>
        </row>
        <row r="1887">
          <cell r="A1887"/>
          <cell r="C1887"/>
          <cell r="G1887"/>
        </row>
        <row r="1888">
          <cell r="A1888"/>
          <cell r="C1888"/>
          <cell r="G1888"/>
        </row>
        <row r="1889">
          <cell r="A1889"/>
          <cell r="C1889"/>
          <cell r="G1889"/>
        </row>
        <row r="1890">
          <cell r="A1890"/>
          <cell r="C1890"/>
          <cell r="G1890"/>
        </row>
        <row r="1891">
          <cell r="A1891"/>
          <cell r="C1891"/>
          <cell r="G1891"/>
        </row>
        <row r="1892">
          <cell r="A1892"/>
          <cell r="C1892"/>
          <cell r="G1892"/>
        </row>
        <row r="1893">
          <cell r="A1893"/>
          <cell r="C1893"/>
          <cell r="G1893"/>
        </row>
        <row r="1894">
          <cell r="A1894"/>
          <cell r="C1894"/>
          <cell r="G1894"/>
        </row>
        <row r="1895">
          <cell r="A1895"/>
          <cell r="C1895"/>
          <cell r="G1895"/>
        </row>
        <row r="1896">
          <cell r="A1896"/>
          <cell r="C1896"/>
          <cell r="G1896"/>
        </row>
        <row r="1897">
          <cell r="A1897"/>
          <cell r="C1897"/>
          <cell r="G1897"/>
        </row>
        <row r="1898">
          <cell r="A1898"/>
          <cell r="C1898"/>
          <cell r="G1898"/>
        </row>
        <row r="1899">
          <cell r="A1899"/>
          <cell r="C1899"/>
          <cell r="G1899"/>
        </row>
        <row r="1900">
          <cell r="A1900"/>
          <cell r="C1900"/>
          <cell r="G1900"/>
        </row>
        <row r="1901">
          <cell r="A1901"/>
          <cell r="C1901"/>
          <cell r="G1901"/>
        </row>
        <row r="1902">
          <cell r="A1902"/>
          <cell r="C1902"/>
          <cell r="G1902"/>
        </row>
        <row r="1903">
          <cell r="A1903"/>
          <cell r="C1903"/>
          <cell r="G1903"/>
        </row>
        <row r="1904">
          <cell r="A1904"/>
          <cell r="C1904"/>
          <cell r="G1904"/>
        </row>
        <row r="1905">
          <cell r="A1905"/>
          <cell r="C1905"/>
          <cell r="G1905"/>
        </row>
        <row r="1906">
          <cell r="A1906"/>
          <cell r="C1906"/>
          <cell r="G1906"/>
        </row>
        <row r="1907">
          <cell r="A1907"/>
          <cell r="C1907"/>
          <cell r="G1907"/>
        </row>
        <row r="1908">
          <cell r="A1908"/>
          <cell r="C1908"/>
          <cell r="G1908"/>
        </row>
        <row r="1909">
          <cell r="A1909"/>
          <cell r="C1909"/>
          <cell r="G1909"/>
        </row>
        <row r="1910">
          <cell r="A1910"/>
          <cell r="C1910"/>
          <cell r="G1910"/>
        </row>
        <row r="1911">
          <cell r="A1911"/>
          <cell r="C1911"/>
          <cell r="G1911"/>
        </row>
        <row r="1912">
          <cell r="A1912"/>
          <cell r="C1912"/>
          <cell r="G1912"/>
        </row>
        <row r="1913">
          <cell r="A1913"/>
          <cell r="C1913"/>
          <cell r="G1913"/>
        </row>
        <row r="1914">
          <cell r="A1914"/>
          <cell r="C1914"/>
          <cell r="G1914"/>
        </row>
        <row r="1915">
          <cell r="A1915"/>
          <cell r="C1915"/>
          <cell r="G1915"/>
        </row>
        <row r="1916">
          <cell r="A1916"/>
          <cell r="C1916"/>
          <cell r="G1916"/>
        </row>
        <row r="1917">
          <cell r="A1917"/>
          <cell r="C1917"/>
          <cell r="G1917"/>
        </row>
        <row r="1918">
          <cell r="A1918"/>
          <cell r="C1918"/>
          <cell r="G1918"/>
        </row>
        <row r="1919">
          <cell r="A1919"/>
          <cell r="C1919"/>
          <cell r="G1919"/>
        </row>
        <row r="1920">
          <cell r="A1920"/>
          <cell r="C1920"/>
          <cell r="G1920"/>
        </row>
        <row r="1921">
          <cell r="A1921"/>
          <cell r="C1921"/>
          <cell r="G1921"/>
        </row>
        <row r="1922">
          <cell r="A1922"/>
          <cell r="C1922"/>
          <cell r="G1922"/>
        </row>
        <row r="1923">
          <cell r="A1923"/>
          <cell r="C1923"/>
          <cell r="G1923"/>
        </row>
        <row r="1924">
          <cell r="A1924"/>
          <cell r="C1924"/>
          <cell r="G1924"/>
        </row>
        <row r="1925">
          <cell r="A1925"/>
          <cell r="C1925"/>
          <cell r="G1925"/>
        </row>
        <row r="1926">
          <cell r="A1926"/>
          <cell r="C1926"/>
          <cell r="G1926"/>
        </row>
        <row r="1927">
          <cell r="A1927"/>
          <cell r="C1927"/>
          <cell r="G1927"/>
        </row>
        <row r="1928">
          <cell r="A1928"/>
          <cell r="C1928"/>
          <cell r="G1928"/>
        </row>
        <row r="1929">
          <cell r="A1929"/>
          <cell r="C1929"/>
          <cell r="G1929"/>
        </row>
        <row r="1930">
          <cell r="A1930"/>
          <cell r="C1930"/>
          <cell r="G1930"/>
        </row>
        <row r="1931">
          <cell r="A1931"/>
          <cell r="C1931"/>
          <cell r="G1931"/>
        </row>
        <row r="1932">
          <cell r="A1932"/>
          <cell r="C1932"/>
          <cell r="G1932"/>
        </row>
        <row r="1933">
          <cell r="A1933"/>
          <cell r="C1933"/>
          <cell r="G1933"/>
        </row>
        <row r="1934">
          <cell r="A1934"/>
          <cell r="C1934"/>
          <cell r="G1934"/>
        </row>
        <row r="1935">
          <cell r="A1935"/>
          <cell r="C1935"/>
          <cell r="G1935"/>
        </row>
        <row r="1936">
          <cell r="A1936"/>
          <cell r="C1936"/>
          <cell r="G1936"/>
        </row>
        <row r="1937">
          <cell r="A1937"/>
          <cell r="C1937"/>
          <cell r="G1937"/>
        </row>
        <row r="1938">
          <cell r="A1938"/>
          <cell r="C1938"/>
          <cell r="G1938"/>
        </row>
        <row r="1939">
          <cell r="A1939"/>
          <cell r="C1939"/>
          <cell r="G1939"/>
        </row>
        <row r="1940">
          <cell r="A1940"/>
          <cell r="C1940"/>
          <cell r="G1940"/>
        </row>
        <row r="1941">
          <cell r="A1941"/>
          <cell r="C1941"/>
          <cell r="G1941"/>
        </row>
        <row r="1942">
          <cell r="A1942"/>
          <cell r="C1942"/>
          <cell r="G1942"/>
        </row>
        <row r="1943">
          <cell r="A1943"/>
          <cell r="C1943"/>
          <cell r="G1943"/>
        </row>
        <row r="1944">
          <cell r="A1944"/>
          <cell r="C1944"/>
          <cell r="G1944"/>
        </row>
        <row r="1945">
          <cell r="A1945"/>
          <cell r="C1945"/>
          <cell r="G1945"/>
        </row>
        <row r="1946">
          <cell r="A1946"/>
          <cell r="C1946"/>
          <cell r="G1946"/>
        </row>
        <row r="1947">
          <cell r="A1947"/>
          <cell r="C1947"/>
          <cell r="G1947"/>
        </row>
        <row r="1948">
          <cell r="A1948"/>
          <cell r="C1948"/>
          <cell r="G1948"/>
        </row>
        <row r="1949">
          <cell r="A1949"/>
          <cell r="C1949"/>
          <cell r="G1949"/>
        </row>
        <row r="1950">
          <cell r="A1950"/>
          <cell r="C1950"/>
          <cell r="G1950"/>
        </row>
        <row r="1951">
          <cell r="A1951"/>
          <cell r="C1951"/>
          <cell r="G1951"/>
        </row>
        <row r="1952">
          <cell r="A1952"/>
          <cell r="C1952"/>
          <cell r="G1952"/>
        </row>
        <row r="1953">
          <cell r="A1953"/>
          <cell r="C1953"/>
          <cell r="G1953"/>
        </row>
        <row r="1954">
          <cell r="A1954"/>
          <cell r="C1954"/>
          <cell r="G1954"/>
        </row>
        <row r="1955">
          <cell r="A1955"/>
          <cell r="C1955"/>
          <cell r="G1955"/>
        </row>
        <row r="1956">
          <cell r="A1956"/>
          <cell r="C1956"/>
          <cell r="G1956"/>
        </row>
        <row r="1957">
          <cell r="A1957"/>
          <cell r="C1957"/>
          <cell r="G1957"/>
        </row>
        <row r="1958">
          <cell r="A1958"/>
          <cell r="C1958"/>
          <cell r="G1958"/>
        </row>
        <row r="1959">
          <cell r="A1959"/>
          <cell r="C1959"/>
          <cell r="G1959"/>
        </row>
        <row r="1960">
          <cell r="A1960"/>
          <cell r="C1960"/>
          <cell r="G1960"/>
        </row>
        <row r="1961">
          <cell r="A1961"/>
          <cell r="C1961"/>
          <cell r="G1961"/>
        </row>
        <row r="1962">
          <cell r="A1962"/>
          <cell r="C1962"/>
          <cell r="G1962"/>
        </row>
        <row r="1963">
          <cell r="A1963"/>
          <cell r="C1963"/>
          <cell r="G1963"/>
        </row>
        <row r="1964">
          <cell r="A1964"/>
          <cell r="C1964"/>
          <cell r="G1964"/>
        </row>
        <row r="1965">
          <cell r="A1965"/>
          <cell r="C1965"/>
          <cell r="G1965"/>
        </row>
        <row r="1966">
          <cell r="A1966"/>
          <cell r="C1966"/>
          <cell r="G1966"/>
        </row>
        <row r="1967">
          <cell r="A1967"/>
          <cell r="C1967"/>
          <cell r="G1967"/>
        </row>
        <row r="1968">
          <cell r="A1968"/>
          <cell r="C1968"/>
          <cell r="G1968"/>
        </row>
        <row r="1969">
          <cell r="A1969"/>
          <cell r="C1969"/>
          <cell r="G1969"/>
        </row>
        <row r="1970">
          <cell r="A1970"/>
          <cell r="C1970"/>
          <cell r="G1970"/>
        </row>
        <row r="1971">
          <cell r="A1971"/>
          <cell r="C1971"/>
          <cell r="G1971"/>
        </row>
        <row r="1972">
          <cell r="A1972"/>
          <cell r="C1972"/>
          <cell r="G1972"/>
        </row>
        <row r="1973">
          <cell r="A1973"/>
          <cell r="C1973"/>
          <cell r="G1973"/>
        </row>
        <row r="1974">
          <cell r="A1974"/>
          <cell r="C1974"/>
          <cell r="G1974"/>
        </row>
        <row r="1975">
          <cell r="A1975"/>
          <cell r="C1975"/>
          <cell r="G1975"/>
        </row>
        <row r="1976">
          <cell r="A1976"/>
          <cell r="C1976"/>
          <cell r="G1976"/>
        </row>
        <row r="1977">
          <cell r="A1977"/>
          <cell r="C1977"/>
          <cell r="G1977"/>
        </row>
        <row r="1978">
          <cell r="A1978"/>
          <cell r="C1978"/>
          <cell r="G1978"/>
        </row>
        <row r="1979">
          <cell r="A1979"/>
          <cell r="C1979"/>
          <cell r="G1979"/>
        </row>
        <row r="1980">
          <cell r="A1980"/>
          <cell r="C1980"/>
          <cell r="G1980"/>
        </row>
        <row r="1981">
          <cell r="A1981"/>
          <cell r="C1981"/>
          <cell r="G1981"/>
        </row>
        <row r="1982">
          <cell r="A1982"/>
          <cell r="C1982"/>
          <cell r="G1982"/>
        </row>
        <row r="1983">
          <cell r="A1983"/>
          <cell r="C1983"/>
          <cell r="G1983"/>
        </row>
        <row r="1984">
          <cell r="A1984"/>
          <cell r="C1984"/>
          <cell r="G1984"/>
        </row>
        <row r="1985">
          <cell r="A1985"/>
          <cell r="C1985"/>
          <cell r="G1985"/>
        </row>
        <row r="1986">
          <cell r="A1986"/>
          <cell r="C1986"/>
          <cell r="G1986"/>
        </row>
        <row r="1987">
          <cell r="A1987"/>
          <cell r="C1987"/>
          <cell r="G1987"/>
        </row>
        <row r="1988">
          <cell r="A1988"/>
          <cell r="C1988"/>
          <cell r="G1988"/>
        </row>
        <row r="1989">
          <cell r="A1989"/>
          <cell r="C1989"/>
          <cell r="G1989"/>
        </row>
        <row r="1990">
          <cell r="A1990"/>
          <cell r="C1990"/>
          <cell r="G1990"/>
        </row>
        <row r="1991">
          <cell r="A1991"/>
          <cell r="C1991"/>
          <cell r="G1991"/>
        </row>
        <row r="1992">
          <cell r="A1992"/>
          <cell r="C1992"/>
          <cell r="G1992"/>
        </row>
        <row r="1993">
          <cell r="A1993"/>
          <cell r="C1993"/>
          <cell r="G1993"/>
        </row>
        <row r="1994">
          <cell r="A1994"/>
          <cell r="C1994"/>
          <cell r="G1994"/>
        </row>
        <row r="1995">
          <cell r="A1995"/>
          <cell r="C1995"/>
          <cell r="G1995"/>
        </row>
        <row r="1996">
          <cell r="A1996"/>
          <cell r="C1996"/>
          <cell r="G1996"/>
        </row>
        <row r="1997">
          <cell r="A1997"/>
          <cell r="C1997"/>
          <cell r="G1997"/>
        </row>
        <row r="1998">
          <cell r="A1998"/>
          <cell r="C1998"/>
          <cell r="G1998"/>
        </row>
        <row r="1999">
          <cell r="A1999"/>
          <cell r="C1999"/>
          <cell r="G1999"/>
        </row>
        <row r="2000">
          <cell r="A2000"/>
          <cell r="C2000"/>
          <cell r="G2000"/>
        </row>
        <row r="2001">
          <cell r="A2001"/>
          <cell r="C2001"/>
          <cell r="G2001"/>
        </row>
        <row r="2002">
          <cell r="A2002"/>
          <cell r="C2002"/>
          <cell r="G2002"/>
        </row>
        <row r="2003">
          <cell r="A2003"/>
          <cell r="C2003"/>
          <cell r="G2003"/>
        </row>
        <row r="2004">
          <cell r="A2004"/>
          <cell r="C2004"/>
          <cell r="G2004"/>
        </row>
        <row r="2005">
          <cell r="A2005"/>
          <cell r="C2005"/>
          <cell r="G2005"/>
        </row>
        <row r="2006">
          <cell r="A2006"/>
          <cell r="C2006"/>
          <cell r="G2006"/>
        </row>
        <row r="2007">
          <cell r="A2007"/>
          <cell r="C2007"/>
          <cell r="G2007"/>
        </row>
        <row r="2008">
          <cell r="A2008"/>
          <cell r="C2008"/>
          <cell r="G2008"/>
        </row>
        <row r="2009">
          <cell r="A2009"/>
          <cell r="C2009"/>
          <cell r="G2009"/>
        </row>
        <row r="2010">
          <cell r="A2010"/>
          <cell r="C2010"/>
          <cell r="G2010"/>
        </row>
        <row r="2011">
          <cell r="A2011"/>
          <cell r="C2011"/>
          <cell r="G2011"/>
        </row>
        <row r="2012">
          <cell r="A2012"/>
          <cell r="C2012"/>
          <cell r="G2012"/>
        </row>
        <row r="2013">
          <cell r="A2013"/>
          <cell r="C2013"/>
          <cell r="G2013"/>
        </row>
        <row r="2014">
          <cell r="A2014"/>
          <cell r="C2014"/>
          <cell r="G2014"/>
        </row>
        <row r="2015">
          <cell r="A2015"/>
          <cell r="C2015"/>
          <cell r="G2015"/>
        </row>
        <row r="2016">
          <cell r="A2016"/>
          <cell r="C2016"/>
          <cell r="G2016"/>
        </row>
        <row r="2017">
          <cell r="A2017"/>
          <cell r="C2017"/>
          <cell r="G2017"/>
        </row>
        <row r="2018">
          <cell r="A2018"/>
          <cell r="C2018"/>
          <cell r="G2018"/>
        </row>
        <row r="2019">
          <cell r="A2019"/>
          <cell r="C2019"/>
          <cell r="G2019"/>
        </row>
        <row r="2020">
          <cell r="A2020"/>
          <cell r="C2020"/>
          <cell r="G2020"/>
        </row>
        <row r="2021">
          <cell r="A2021"/>
          <cell r="C2021"/>
          <cell r="G2021"/>
        </row>
        <row r="2022">
          <cell r="A2022"/>
          <cell r="C2022"/>
          <cell r="G2022"/>
        </row>
        <row r="2023">
          <cell r="A2023"/>
          <cell r="C2023"/>
          <cell r="G2023"/>
        </row>
        <row r="2024">
          <cell r="A2024"/>
          <cell r="C2024"/>
          <cell r="G2024"/>
        </row>
        <row r="2025">
          <cell r="A2025"/>
          <cell r="C2025"/>
          <cell r="G2025"/>
        </row>
      </sheetData>
      <sheetData sheetId="8"/>
      <sheetData sheetId="9"/>
      <sheetData sheetId="10"/>
      <sheetData sheetId="11">
        <row r="9">
          <cell r="B9">
            <v>0</v>
          </cell>
        </row>
      </sheetData>
      <sheetData sheetId="12">
        <row r="6">
          <cell r="B6">
            <v>13</v>
          </cell>
        </row>
      </sheetData>
      <sheetData sheetId="13">
        <row r="6">
          <cell r="B6">
            <v>33</v>
          </cell>
        </row>
      </sheetData>
      <sheetData sheetId="14">
        <row r="18">
          <cell r="B18">
            <v>1932.1874468085107</v>
          </cell>
        </row>
      </sheetData>
      <sheetData sheetId="15">
        <row r="6">
          <cell r="B6">
            <v>4</v>
          </cell>
        </row>
      </sheetData>
      <sheetData sheetId="16">
        <row r="6">
          <cell r="B6">
            <v>3</v>
          </cell>
        </row>
      </sheetData>
      <sheetData sheetId="17">
        <row r="17">
          <cell r="B17">
            <v>448.7487857142857</v>
          </cell>
        </row>
      </sheetData>
      <sheetData sheetId="18">
        <row r="11">
          <cell r="B11">
            <v>0</v>
          </cell>
        </row>
      </sheetData>
      <sheetData sheetId="19">
        <row r="11">
          <cell r="B11">
            <v>0</v>
          </cell>
        </row>
      </sheetData>
      <sheetData sheetId="20"/>
      <sheetData sheetId="21">
        <row r="13">
          <cell r="B13">
            <v>733409.30999999982</v>
          </cell>
        </row>
      </sheetData>
      <sheetData sheetId="22">
        <row r="13">
          <cell r="B13">
            <v>387111.64</v>
          </cell>
        </row>
      </sheetData>
      <sheetData sheetId="23">
        <row r="13">
          <cell r="B13">
            <v>116778.06</v>
          </cell>
        </row>
      </sheetData>
      <sheetData sheetId="24">
        <row r="13">
          <cell r="B13">
            <v>283420.22000000003</v>
          </cell>
        </row>
      </sheetData>
      <sheetData sheetId="25"/>
      <sheetData sheetId="26">
        <row r="9">
          <cell r="B9">
            <v>201009.42</v>
          </cell>
        </row>
      </sheetData>
      <sheetData sheetId="27"/>
      <sheetData sheetId="28">
        <row r="9">
          <cell r="B9">
            <v>120366.79000000001</v>
          </cell>
        </row>
      </sheetData>
      <sheetData sheetId="29">
        <row r="9">
          <cell r="B9">
            <v>83585.320000000007</v>
          </cell>
        </row>
      </sheetData>
      <sheetData sheetId="30">
        <row r="9">
          <cell r="B9">
            <v>107195.59</v>
          </cell>
        </row>
      </sheetData>
      <sheetData sheetId="31">
        <row r="6">
          <cell r="B6">
            <v>543170.77000000014</v>
          </cell>
        </row>
      </sheetData>
      <sheetData sheetId="32"/>
      <sheetData sheetId="33">
        <row r="6">
          <cell r="B6">
            <v>21</v>
          </cell>
        </row>
      </sheetData>
      <sheetData sheetId="34">
        <row r="7">
          <cell r="B7">
            <v>13</v>
          </cell>
        </row>
      </sheetData>
      <sheetData sheetId="35">
        <row r="11">
          <cell r="B11">
            <v>0</v>
          </cell>
        </row>
      </sheetData>
      <sheetData sheetId="36">
        <row r="13">
          <cell r="B13">
            <v>17606</v>
          </cell>
        </row>
      </sheetData>
      <sheetData sheetId="37">
        <row r="9">
          <cell r="B9">
            <v>87357.299999999988</v>
          </cell>
        </row>
      </sheetData>
      <sheetData sheetId="38">
        <row r="8">
          <cell r="B8">
            <v>0.49955072908482206</v>
          </cell>
        </row>
      </sheetData>
      <sheetData sheetId="39"/>
      <sheetData sheetId="40">
        <row r="13">
          <cell r="B13">
            <v>149668.35</v>
          </cell>
        </row>
      </sheetData>
      <sheetData sheetId="41">
        <row r="13">
          <cell r="B13">
            <v>80287.08</v>
          </cell>
        </row>
      </sheetData>
      <sheetData sheetId="42">
        <row r="6">
          <cell r="B6">
            <v>218427.28999999995</v>
          </cell>
        </row>
      </sheetData>
      <sheetData sheetId="4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42HY7UQV2I4RFYNO75GAIBNHOG">
      <xxl21:absoluteUrl r:id="rId2"/>
    </xxl21:alternateUrls>
    <sheetNames>
      <sheetName val="Manual Page"/>
      <sheetName val="TNZ Submitted Budget"/>
      <sheetName val="Variance Analysis vs Budget"/>
      <sheetName val="Input Sheet"/>
      <sheetName val="GP &amp; SE % Contribution"/>
      <sheetName val="Parts GP Calc"/>
      <sheetName val="Service GP Calc"/>
      <sheetName val="TUNZ Extracted TB"/>
      <sheetName val="Export"/>
      <sheetName val="OVERALL - QTD"/>
      <sheetName val="OVERALL"/>
      <sheetName val="NEW VEHICLE GROUP"/>
      <sheetName val="NS NEW VEHICLE"/>
      <sheetName val="NW NEW VEHICLE"/>
      <sheetName val="USED VEHICLE GROUP"/>
      <sheetName val="NS USED VEHICLE"/>
      <sheetName val="NW USED VEHICLE"/>
      <sheetName val="F&amp;I GROUP"/>
      <sheetName val="NS F&amp;I"/>
      <sheetName val="NW F&amp;I"/>
      <sheetName val="PARTS GROUP"/>
      <sheetName val="NS PARTS 130"/>
      <sheetName val="NW PARTS 230"/>
      <sheetName val="NW PARTS 330"/>
      <sheetName val="NW PARTS 430"/>
      <sheetName val="SERVICE GROUP"/>
      <sheetName val="NS SERVICE 140"/>
      <sheetName val="NS SERVICE 147"/>
      <sheetName val="NW SERVICE 240"/>
      <sheetName val="NW SERVICE 340"/>
      <sheetName val="NW SERVICE 440"/>
      <sheetName val="ADMIN &amp; OTHER"/>
      <sheetName val="Other Income"/>
      <sheetName val="LEX NEW VEHICLE"/>
      <sheetName val="LEX USED VEHICLE"/>
      <sheetName val="LEX F&amp;I"/>
      <sheetName val="LEX PARTS"/>
      <sheetName val="LEX SERVICE"/>
      <sheetName val="Retail Detailing"/>
      <sheetName val="Bridgestone GROUP"/>
      <sheetName val="Bridgestone 935"/>
      <sheetName val="Bridgestone 936"/>
      <sheetName val="LEX ADMIN &amp; OTHER"/>
    </sheetNames>
    <sheetDataSet>
      <sheetData sheetId="0"/>
      <sheetData sheetId="1"/>
      <sheetData sheetId="2"/>
      <sheetData sheetId="3"/>
      <sheetData sheetId="4"/>
      <sheetData sheetId="5"/>
      <sheetData sheetId="6"/>
      <sheetData sheetId="7">
        <row r="1">
          <cell r="A1" t="str">
            <v>Account</v>
          </cell>
          <cell r="C1" t="str">
            <v>Cost Centre</v>
          </cell>
          <cell r="G1" t="str">
            <v xml:space="preserve"> Mov(2023/09)</v>
          </cell>
        </row>
        <row r="2">
          <cell r="A2">
            <v>1000</v>
          </cell>
          <cell r="C2">
            <v>900</v>
          </cell>
          <cell r="G2">
            <v>0</v>
          </cell>
        </row>
        <row r="3">
          <cell r="A3">
            <v>1010</v>
          </cell>
          <cell r="C3">
            <v>900</v>
          </cell>
          <cell r="G3">
            <v>-493414.96</v>
          </cell>
        </row>
        <row r="4">
          <cell r="A4">
            <v>1012</v>
          </cell>
          <cell r="C4">
            <v>900</v>
          </cell>
          <cell r="G4">
            <v>-1641.42</v>
          </cell>
        </row>
        <row r="5">
          <cell r="A5">
            <v>1013</v>
          </cell>
          <cell r="C5">
            <v>900</v>
          </cell>
          <cell r="G5">
            <v>57.3</v>
          </cell>
        </row>
        <row r="6">
          <cell r="A6">
            <v>1014</v>
          </cell>
          <cell r="C6">
            <v>900</v>
          </cell>
          <cell r="G6">
            <v>179.1</v>
          </cell>
        </row>
        <row r="7">
          <cell r="A7">
            <v>1035</v>
          </cell>
          <cell r="C7">
            <v>900</v>
          </cell>
          <cell r="G7">
            <v>-8017</v>
          </cell>
        </row>
        <row r="8">
          <cell r="A8">
            <v>1040</v>
          </cell>
          <cell r="C8">
            <v>900</v>
          </cell>
          <cell r="G8">
            <v>2145.96</v>
          </cell>
        </row>
        <row r="9">
          <cell r="A9">
            <v>1045</v>
          </cell>
          <cell r="C9">
            <v>900</v>
          </cell>
          <cell r="G9">
            <v>-46.22</v>
          </cell>
        </row>
        <row r="10">
          <cell r="A10">
            <v>1050</v>
          </cell>
          <cell r="C10">
            <v>900</v>
          </cell>
          <cell r="G10">
            <v>0</v>
          </cell>
        </row>
        <row r="11">
          <cell r="A11">
            <v>1055</v>
          </cell>
          <cell r="C11">
            <v>900</v>
          </cell>
          <cell r="G11">
            <v>6165.86</v>
          </cell>
        </row>
        <row r="12">
          <cell r="A12">
            <v>1056</v>
          </cell>
          <cell r="C12">
            <v>100</v>
          </cell>
          <cell r="G12">
            <v>0</v>
          </cell>
        </row>
        <row r="13">
          <cell r="A13">
            <v>1060</v>
          </cell>
          <cell r="C13">
            <v>900</v>
          </cell>
          <cell r="G13">
            <v>105449.94</v>
          </cell>
        </row>
        <row r="14">
          <cell r="A14">
            <v>1061</v>
          </cell>
          <cell r="C14">
            <v>900</v>
          </cell>
          <cell r="G14">
            <v>0</v>
          </cell>
        </row>
        <row r="15">
          <cell r="A15">
            <v>1070</v>
          </cell>
          <cell r="C15">
            <v>900</v>
          </cell>
          <cell r="G15">
            <v>241840.93</v>
          </cell>
        </row>
        <row r="16">
          <cell r="A16">
            <v>1071</v>
          </cell>
          <cell r="C16">
            <v>900</v>
          </cell>
          <cell r="G16">
            <v>84369.91</v>
          </cell>
        </row>
        <row r="17">
          <cell r="A17">
            <v>1072</v>
          </cell>
          <cell r="C17">
            <v>900</v>
          </cell>
          <cell r="G17">
            <v>-62250</v>
          </cell>
        </row>
        <row r="18">
          <cell r="A18">
            <v>1075</v>
          </cell>
          <cell r="C18">
            <v>900</v>
          </cell>
          <cell r="G18">
            <v>-193904</v>
          </cell>
        </row>
        <row r="19">
          <cell r="A19">
            <v>1081</v>
          </cell>
          <cell r="C19">
            <v>900</v>
          </cell>
          <cell r="G19">
            <v>0</v>
          </cell>
        </row>
        <row r="20">
          <cell r="A20">
            <v>1090</v>
          </cell>
          <cell r="C20">
            <v>900</v>
          </cell>
          <cell r="G20">
            <v>8620.2000000000007</v>
          </cell>
        </row>
        <row r="21">
          <cell r="A21">
            <v>1091</v>
          </cell>
          <cell r="C21">
            <v>900</v>
          </cell>
          <cell r="G21">
            <v>-61973.91</v>
          </cell>
        </row>
        <row r="22">
          <cell r="A22">
            <v>1095</v>
          </cell>
          <cell r="C22">
            <v>900</v>
          </cell>
          <cell r="G22">
            <v>-18606.849999999999</v>
          </cell>
        </row>
        <row r="23">
          <cell r="A23">
            <v>1110</v>
          </cell>
          <cell r="C23">
            <v>900</v>
          </cell>
          <cell r="G23">
            <v>-22178.240000000002</v>
          </cell>
        </row>
        <row r="24">
          <cell r="A24">
            <v>1111</v>
          </cell>
          <cell r="C24">
            <v>900</v>
          </cell>
          <cell r="G24">
            <v>-10202.219999999999</v>
          </cell>
        </row>
        <row r="25">
          <cell r="A25">
            <v>1170</v>
          </cell>
          <cell r="C25">
            <v>900</v>
          </cell>
          <cell r="G25">
            <v>25574.16</v>
          </cell>
        </row>
        <row r="26">
          <cell r="A26">
            <v>1180</v>
          </cell>
          <cell r="C26">
            <v>900</v>
          </cell>
          <cell r="G26">
            <v>0.01</v>
          </cell>
        </row>
        <row r="27">
          <cell r="A27">
            <v>1230</v>
          </cell>
          <cell r="C27">
            <v>900</v>
          </cell>
          <cell r="G27">
            <v>-347030.16</v>
          </cell>
        </row>
        <row r="28">
          <cell r="A28" t="str">
            <v>1230#</v>
          </cell>
          <cell r="C28">
            <v>900</v>
          </cell>
          <cell r="G28">
            <v>-9</v>
          </cell>
        </row>
        <row r="29">
          <cell r="A29">
            <v>1233</v>
          </cell>
          <cell r="C29">
            <v>900</v>
          </cell>
          <cell r="G29">
            <v>105742.23</v>
          </cell>
        </row>
        <row r="30">
          <cell r="A30" t="str">
            <v>1233#</v>
          </cell>
          <cell r="C30">
            <v>900</v>
          </cell>
          <cell r="G30">
            <v>1</v>
          </cell>
        </row>
        <row r="31">
          <cell r="A31">
            <v>1235</v>
          </cell>
          <cell r="C31">
            <v>900</v>
          </cell>
          <cell r="G31">
            <v>-5358.22</v>
          </cell>
        </row>
        <row r="32">
          <cell r="A32">
            <v>1236</v>
          </cell>
          <cell r="C32">
            <v>900</v>
          </cell>
          <cell r="G32">
            <v>2485.86</v>
          </cell>
        </row>
        <row r="33">
          <cell r="A33">
            <v>1241</v>
          </cell>
          <cell r="C33">
            <v>900</v>
          </cell>
          <cell r="G33">
            <v>-252729.59</v>
          </cell>
        </row>
        <row r="34">
          <cell r="A34" t="str">
            <v>1241#</v>
          </cell>
          <cell r="C34">
            <v>900</v>
          </cell>
          <cell r="G34">
            <v>0</v>
          </cell>
        </row>
        <row r="35">
          <cell r="A35">
            <v>1245</v>
          </cell>
          <cell r="C35">
            <v>900</v>
          </cell>
          <cell r="G35">
            <v>39652.720000000001</v>
          </cell>
        </row>
        <row r="36">
          <cell r="A36">
            <v>1246</v>
          </cell>
          <cell r="C36">
            <v>900</v>
          </cell>
          <cell r="G36">
            <v>4174.3999999999996</v>
          </cell>
        </row>
        <row r="37">
          <cell r="A37">
            <v>1255</v>
          </cell>
          <cell r="C37">
            <v>900</v>
          </cell>
          <cell r="G37">
            <v>6638.23</v>
          </cell>
        </row>
        <row r="38">
          <cell r="A38">
            <v>1319</v>
          </cell>
          <cell r="C38">
            <v>900</v>
          </cell>
          <cell r="G38">
            <v>667400.42000000004</v>
          </cell>
        </row>
        <row r="39">
          <cell r="A39" t="str">
            <v>1319#</v>
          </cell>
          <cell r="C39">
            <v>900</v>
          </cell>
          <cell r="G39">
            <v>31</v>
          </cell>
        </row>
        <row r="40">
          <cell r="A40">
            <v>1320</v>
          </cell>
          <cell r="C40">
            <v>900</v>
          </cell>
          <cell r="G40">
            <v>626255.56999999995</v>
          </cell>
        </row>
        <row r="41">
          <cell r="A41" t="str">
            <v>1320#</v>
          </cell>
          <cell r="C41">
            <v>900</v>
          </cell>
          <cell r="G41">
            <v>34</v>
          </cell>
        </row>
        <row r="42">
          <cell r="A42">
            <v>1321</v>
          </cell>
          <cell r="C42">
            <v>900</v>
          </cell>
          <cell r="G42">
            <v>106484.65</v>
          </cell>
        </row>
        <row r="43">
          <cell r="A43" t="str">
            <v>1321#</v>
          </cell>
          <cell r="C43">
            <v>900</v>
          </cell>
          <cell r="G43">
            <v>3</v>
          </cell>
        </row>
        <row r="44">
          <cell r="A44">
            <v>1325</v>
          </cell>
          <cell r="C44">
            <v>900</v>
          </cell>
          <cell r="G44">
            <v>37092.11</v>
          </cell>
        </row>
        <row r="45">
          <cell r="A45">
            <v>1326</v>
          </cell>
          <cell r="C45">
            <v>900</v>
          </cell>
          <cell r="G45">
            <v>21661.599999999999</v>
          </cell>
        </row>
        <row r="46">
          <cell r="A46">
            <v>1327</v>
          </cell>
          <cell r="C46">
            <v>900</v>
          </cell>
          <cell r="G46">
            <v>910.66</v>
          </cell>
        </row>
        <row r="47">
          <cell r="A47">
            <v>1351</v>
          </cell>
          <cell r="C47">
            <v>900</v>
          </cell>
          <cell r="G47">
            <v>14663.41</v>
          </cell>
        </row>
        <row r="48">
          <cell r="A48">
            <v>1380</v>
          </cell>
          <cell r="C48">
            <v>900</v>
          </cell>
          <cell r="G48">
            <v>-38378.61</v>
          </cell>
        </row>
        <row r="49">
          <cell r="A49">
            <v>1400</v>
          </cell>
          <cell r="C49">
            <v>900</v>
          </cell>
          <cell r="G49">
            <v>0</v>
          </cell>
        </row>
        <row r="50">
          <cell r="A50">
            <v>1470</v>
          </cell>
          <cell r="C50">
            <v>900</v>
          </cell>
          <cell r="G50">
            <v>-78596.98</v>
          </cell>
        </row>
        <row r="51">
          <cell r="A51">
            <v>1480</v>
          </cell>
          <cell r="C51">
            <v>900</v>
          </cell>
          <cell r="G51">
            <v>-5888.08</v>
          </cell>
        </row>
        <row r="52">
          <cell r="A52">
            <v>1500</v>
          </cell>
          <cell r="C52">
            <v>900</v>
          </cell>
          <cell r="G52">
            <v>0</v>
          </cell>
        </row>
        <row r="53">
          <cell r="A53">
            <v>1510</v>
          </cell>
          <cell r="C53">
            <v>900</v>
          </cell>
          <cell r="G53">
            <v>403.14</v>
          </cell>
        </row>
        <row r="54">
          <cell r="A54" t="str">
            <v>1510B</v>
          </cell>
          <cell r="C54">
            <v>900</v>
          </cell>
          <cell r="G54">
            <v>8677.8700000000008</v>
          </cell>
        </row>
        <row r="55">
          <cell r="A55" t="str">
            <v>1510H</v>
          </cell>
          <cell r="C55">
            <v>900</v>
          </cell>
          <cell r="G55">
            <v>-242.35</v>
          </cell>
        </row>
        <row r="56">
          <cell r="A56" t="str">
            <v>1510N</v>
          </cell>
          <cell r="C56">
            <v>900</v>
          </cell>
          <cell r="G56">
            <v>3078.49</v>
          </cell>
        </row>
        <row r="57">
          <cell r="A57">
            <v>1511</v>
          </cell>
          <cell r="C57">
            <v>900</v>
          </cell>
          <cell r="G57">
            <v>-2398.65</v>
          </cell>
        </row>
        <row r="58">
          <cell r="A58">
            <v>1512</v>
          </cell>
          <cell r="C58">
            <v>900</v>
          </cell>
          <cell r="G58">
            <v>0</v>
          </cell>
        </row>
        <row r="59">
          <cell r="A59">
            <v>1530</v>
          </cell>
          <cell r="C59">
            <v>900</v>
          </cell>
          <cell r="G59">
            <v>931.73</v>
          </cell>
        </row>
        <row r="60">
          <cell r="A60">
            <v>1550</v>
          </cell>
          <cell r="C60">
            <v>900</v>
          </cell>
          <cell r="G60">
            <v>-898.14</v>
          </cell>
        </row>
        <row r="61">
          <cell r="A61" t="str">
            <v>1550I</v>
          </cell>
          <cell r="C61">
            <v>900</v>
          </cell>
          <cell r="G61">
            <v>1944.87</v>
          </cell>
        </row>
        <row r="62">
          <cell r="A62">
            <v>1551</v>
          </cell>
          <cell r="C62">
            <v>900</v>
          </cell>
          <cell r="G62">
            <v>-1419.8</v>
          </cell>
        </row>
        <row r="63">
          <cell r="A63">
            <v>1552</v>
          </cell>
          <cell r="C63">
            <v>900</v>
          </cell>
          <cell r="G63">
            <v>-55</v>
          </cell>
        </row>
        <row r="64">
          <cell r="A64">
            <v>1570</v>
          </cell>
          <cell r="C64">
            <v>900</v>
          </cell>
          <cell r="G64">
            <v>-1429.49</v>
          </cell>
        </row>
        <row r="65">
          <cell r="A65" t="str">
            <v>1570B</v>
          </cell>
          <cell r="C65">
            <v>900</v>
          </cell>
          <cell r="G65">
            <v>-2076.23</v>
          </cell>
        </row>
        <row r="66">
          <cell r="A66" t="str">
            <v>1570H</v>
          </cell>
          <cell r="C66">
            <v>900</v>
          </cell>
          <cell r="G66">
            <v>-885.64</v>
          </cell>
        </row>
        <row r="67">
          <cell r="A67" t="str">
            <v>1570N</v>
          </cell>
          <cell r="C67">
            <v>900</v>
          </cell>
          <cell r="G67">
            <v>-1523.59</v>
          </cell>
        </row>
        <row r="68">
          <cell r="A68">
            <v>1571</v>
          </cell>
          <cell r="C68">
            <v>900</v>
          </cell>
          <cell r="G68">
            <v>-443.02</v>
          </cell>
        </row>
        <row r="69">
          <cell r="A69">
            <v>1572</v>
          </cell>
          <cell r="C69">
            <v>900</v>
          </cell>
          <cell r="G69">
            <v>0</v>
          </cell>
        </row>
        <row r="70">
          <cell r="A70">
            <v>1590</v>
          </cell>
          <cell r="C70">
            <v>900</v>
          </cell>
          <cell r="G70">
            <v>50</v>
          </cell>
        </row>
        <row r="71">
          <cell r="A71">
            <v>1670</v>
          </cell>
          <cell r="C71">
            <v>900</v>
          </cell>
          <cell r="G71">
            <v>108000</v>
          </cell>
        </row>
        <row r="72">
          <cell r="A72">
            <v>1675</v>
          </cell>
          <cell r="C72">
            <v>900</v>
          </cell>
          <cell r="G72">
            <v>2619.1799999999998</v>
          </cell>
        </row>
        <row r="73">
          <cell r="A73">
            <v>1690</v>
          </cell>
          <cell r="C73">
            <v>900</v>
          </cell>
          <cell r="G73">
            <v>-25141.48</v>
          </cell>
        </row>
        <row r="74">
          <cell r="A74">
            <v>1720</v>
          </cell>
          <cell r="C74">
            <v>900</v>
          </cell>
          <cell r="G74">
            <v>2884.83</v>
          </cell>
        </row>
        <row r="75">
          <cell r="A75">
            <v>2025</v>
          </cell>
          <cell r="C75">
            <v>900</v>
          </cell>
          <cell r="G75">
            <v>-507912.77</v>
          </cell>
        </row>
        <row r="76">
          <cell r="A76">
            <v>1772</v>
          </cell>
          <cell r="C76">
            <v>900</v>
          </cell>
          <cell r="G76">
            <v>4082.5</v>
          </cell>
        </row>
        <row r="77">
          <cell r="A77" t="str">
            <v>1772H</v>
          </cell>
          <cell r="C77">
            <v>900</v>
          </cell>
          <cell r="G77">
            <v>0</v>
          </cell>
        </row>
        <row r="78">
          <cell r="A78">
            <v>1773</v>
          </cell>
          <cell r="C78">
            <v>900</v>
          </cell>
          <cell r="G78">
            <v>0</v>
          </cell>
        </row>
        <row r="79">
          <cell r="A79" t="str">
            <v>1773H</v>
          </cell>
          <cell r="C79">
            <v>900</v>
          </cell>
          <cell r="G79">
            <v>0</v>
          </cell>
        </row>
        <row r="80">
          <cell r="A80">
            <v>1774</v>
          </cell>
          <cell r="C80">
            <v>900</v>
          </cell>
          <cell r="G80">
            <v>-43200.7</v>
          </cell>
        </row>
        <row r="81">
          <cell r="A81" t="str">
            <v>1774H</v>
          </cell>
          <cell r="C81">
            <v>900</v>
          </cell>
          <cell r="G81">
            <v>-27851</v>
          </cell>
        </row>
        <row r="82">
          <cell r="A82">
            <v>1780</v>
          </cell>
          <cell r="C82">
            <v>900</v>
          </cell>
          <cell r="G82">
            <v>51943.69</v>
          </cell>
        </row>
        <row r="83">
          <cell r="A83" t="str">
            <v>1780H</v>
          </cell>
          <cell r="C83">
            <v>900</v>
          </cell>
          <cell r="G83">
            <v>0</v>
          </cell>
        </row>
        <row r="84">
          <cell r="A84">
            <v>1790</v>
          </cell>
          <cell r="C84">
            <v>900</v>
          </cell>
          <cell r="G84">
            <v>0</v>
          </cell>
        </row>
        <row r="85">
          <cell r="A85">
            <v>1800</v>
          </cell>
          <cell r="C85">
            <v>900</v>
          </cell>
          <cell r="G85">
            <v>0</v>
          </cell>
        </row>
        <row r="86">
          <cell r="A86" t="str">
            <v>1800H</v>
          </cell>
          <cell r="C86">
            <v>900</v>
          </cell>
          <cell r="G86">
            <v>0</v>
          </cell>
        </row>
        <row r="87">
          <cell r="A87">
            <v>2782</v>
          </cell>
          <cell r="C87">
            <v>900</v>
          </cell>
          <cell r="G87">
            <v>-10335</v>
          </cell>
        </row>
        <row r="88">
          <cell r="A88" t="str">
            <v>2782H</v>
          </cell>
          <cell r="C88">
            <v>900</v>
          </cell>
          <cell r="G88">
            <v>-5254</v>
          </cell>
        </row>
        <row r="89">
          <cell r="A89">
            <v>2783</v>
          </cell>
          <cell r="C89">
            <v>900</v>
          </cell>
          <cell r="G89">
            <v>-3167</v>
          </cell>
        </row>
        <row r="90">
          <cell r="A90" t="str">
            <v>2783H</v>
          </cell>
          <cell r="C90">
            <v>900</v>
          </cell>
          <cell r="G90">
            <v>-2177</v>
          </cell>
        </row>
        <row r="91">
          <cell r="A91">
            <v>2784</v>
          </cell>
          <cell r="C91">
            <v>900</v>
          </cell>
          <cell r="G91">
            <v>16512</v>
          </cell>
        </row>
        <row r="92">
          <cell r="A92" t="str">
            <v>2784H</v>
          </cell>
          <cell r="C92">
            <v>900</v>
          </cell>
          <cell r="G92">
            <v>19681</v>
          </cell>
        </row>
        <row r="93">
          <cell r="A93">
            <v>2790</v>
          </cell>
          <cell r="C93">
            <v>900</v>
          </cell>
          <cell r="G93">
            <v>-9150</v>
          </cell>
        </row>
        <row r="94">
          <cell r="A94" t="str">
            <v>2790H</v>
          </cell>
          <cell r="C94">
            <v>900</v>
          </cell>
          <cell r="G94">
            <v>-2416</v>
          </cell>
        </row>
        <row r="95">
          <cell r="A95">
            <v>2800</v>
          </cell>
          <cell r="C95">
            <v>900</v>
          </cell>
          <cell r="G95">
            <v>-12257</v>
          </cell>
        </row>
        <row r="96">
          <cell r="A96" t="str">
            <v>2800H</v>
          </cell>
          <cell r="C96">
            <v>900</v>
          </cell>
          <cell r="G96">
            <v>-3998</v>
          </cell>
        </row>
        <row r="97">
          <cell r="A97" t="str">
            <v>6064r#</v>
          </cell>
          <cell r="C97">
            <v>112</v>
          </cell>
          <cell r="G97">
            <v>0</v>
          </cell>
        </row>
        <row r="98">
          <cell r="A98">
            <v>1920</v>
          </cell>
          <cell r="C98">
            <v>900</v>
          </cell>
          <cell r="G98">
            <v>0</v>
          </cell>
        </row>
        <row r="99">
          <cell r="A99">
            <v>2040</v>
          </cell>
          <cell r="C99">
            <v>900</v>
          </cell>
          <cell r="G99">
            <v>18206.54</v>
          </cell>
        </row>
        <row r="100">
          <cell r="A100">
            <v>2050</v>
          </cell>
          <cell r="C100">
            <v>900</v>
          </cell>
          <cell r="G100">
            <v>-106327.88</v>
          </cell>
        </row>
        <row r="101">
          <cell r="A101">
            <v>2130</v>
          </cell>
          <cell r="C101">
            <v>900</v>
          </cell>
          <cell r="G101">
            <v>74554.899999999994</v>
          </cell>
        </row>
        <row r="102">
          <cell r="A102">
            <v>2131</v>
          </cell>
          <cell r="C102">
            <v>900</v>
          </cell>
          <cell r="G102">
            <v>-16948.259999999998</v>
          </cell>
        </row>
        <row r="103">
          <cell r="A103" t="str">
            <v>2131H</v>
          </cell>
          <cell r="C103">
            <v>900</v>
          </cell>
          <cell r="G103">
            <v>-7426.48</v>
          </cell>
        </row>
        <row r="104">
          <cell r="A104">
            <v>2132</v>
          </cell>
          <cell r="C104">
            <v>900</v>
          </cell>
          <cell r="G104">
            <v>2270.16</v>
          </cell>
        </row>
        <row r="105">
          <cell r="A105" t="str">
            <v>2132H</v>
          </cell>
          <cell r="C105">
            <v>900</v>
          </cell>
          <cell r="G105">
            <v>2145.34</v>
          </cell>
        </row>
        <row r="106">
          <cell r="A106">
            <v>2136</v>
          </cell>
          <cell r="C106">
            <v>900</v>
          </cell>
          <cell r="G106">
            <v>-13129.94</v>
          </cell>
        </row>
        <row r="107">
          <cell r="A107">
            <v>2140</v>
          </cell>
          <cell r="C107">
            <v>900</v>
          </cell>
          <cell r="G107">
            <v>-1855</v>
          </cell>
        </row>
        <row r="108">
          <cell r="A108">
            <v>2250</v>
          </cell>
          <cell r="C108">
            <v>900</v>
          </cell>
          <cell r="G108">
            <v>-176680.36</v>
          </cell>
        </row>
        <row r="109">
          <cell r="A109">
            <v>2220</v>
          </cell>
          <cell r="C109">
            <v>900</v>
          </cell>
          <cell r="G109">
            <v>0</v>
          </cell>
        </row>
        <row r="110">
          <cell r="A110">
            <v>2240</v>
          </cell>
          <cell r="C110">
            <v>900</v>
          </cell>
          <cell r="G110">
            <v>298488.83</v>
          </cell>
        </row>
        <row r="111">
          <cell r="A111">
            <v>2241</v>
          </cell>
          <cell r="C111">
            <v>900</v>
          </cell>
          <cell r="G111">
            <v>-38933.279999999999</v>
          </cell>
        </row>
        <row r="112">
          <cell r="A112">
            <v>2310</v>
          </cell>
          <cell r="C112">
            <v>900</v>
          </cell>
          <cell r="G112">
            <v>288014.65999999997</v>
          </cell>
        </row>
        <row r="113">
          <cell r="A113">
            <v>2311</v>
          </cell>
          <cell r="C113">
            <v>900</v>
          </cell>
          <cell r="G113">
            <v>-37567.129999999997</v>
          </cell>
        </row>
        <row r="114">
          <cell r="A114">
            <v>2320</v>
          </cell>
          <cell r="C114">
            <v>900</v>
          </cell>
          <cell r="G114">
            <v>-629600.01</v>
          </cell>
        </row>
        <row r="115">
          <cell r="A115">
            <v>2321</v>
          </cell>
          <cell r="C115">
            <v>900</v>
          </cell>
          <cell r="G115">
            <v>82121.679999999993</v>
          </cell>
        </row>
        <row r="116">
          <cell r="A116">
            <v>2401</v>
          </cell>
          <cell r="C116">
            <v>900</v>
          </cell>
          <cell r="G116">
            <v>0</v>
          </cell>
        </row>
        <row r="117">
          <cell r="A117">
            <v>2402</v>
          </cell>
          <cell r="C117">
            <v>900</v>
          </cell>
          <cell r="G117">
            <v>-659.64</v>
          </cell>
        </row>
        <row r="118">
          <cell r="A118">
            <v>2430</v>
          </cell>
          <cell r="C118">
            <v>900</v>
          </cell>
          <cell r="G118">
            <v>185633.57</v>
          </cell>
        </row>
        <row r="119">
          <cell r="A119">
            <v>2450</v>
          </cell>
          <cell r="C119">
            <v>900</v>
          </cell>
          <cell r="G119">
            <v>0.01</v>
          </cell>
        </row>
        <row r="120">
          <cell r="A120">
            <v>2482</v>
          </cell>
          <cell r="C120">
            <v>900</v>
          </cell>
          <cell r="G120">
            <v>0</v>
          </cell>
        </row>
        <row r="121">
          <cell r="A121">
            <v>2490</v>
          </cell>
          <cell r="C121">
            <v>900</v>
          </cell>
          <cell r="G121">
            <v>-89413.49</v>
          </cell>
        </row>
        <row r="122">
          <cell r="A122">
            <v>2500</v>
          </cell>
          <cell r="C122">
            <v>900</v>
          </cell>
          <cell r="G122">
            <v>0</v>
          </cell>
        </row>
        <row r="123">
          <cell r="A123">
            <v>2505</v>
          </cell>
          <cell r="C123">
            <v>900</v>
          </cell>
          <cell r="G123">
            <v>-24051.61</v>
          </cell>
        </row>
        <row r="124">
          <cell r="A124">
            <v>2512</v>
          </cell>
          <cell r="C124">
            <v>900</v>
          </cell>
          <cell r="G124">
            <v>-1039.51</v>
          </cell>
        </row>
        <row r="125">
          <cell r="A125">
            <v>2520</v>
          </cell>
          <cell r="C125">
            <v>900</v>
          </cell>
          <cell r="G125">
            <v>32566.09</v>
          </cell>
        </row>
        <row r="126">
          <cell r="A126">
            <v>2554</v>
          </cell>
          <cell r="C126">
            <v>900</v>
          </cell>
          <cell r="G126">
            <v>1534.66</v>
          </cell>
        </row>
        <row r="127">
          <cell r="A127">
            <v>2570</v>
          </cell>
          <cell r="C127">
            <v>900</v>
          </cell>
          <cell r="G127">
            <v>-14958.03</v>
          </cell>
        </row>
        <row r="128">
          <cell r="A128">
            <v>2571</v>
          </cell>
          <cell r="C128">
            <v>900</v>
          </cell>
          <cell r="G128">
            <v>-13895.6</v>
          </cell>
        </row>
        <row r="129">
          <cell r="A129">
            <v>2573</v>
          </cell>
          <cell r="C129">
            <v>900</v>
          </cell>
          <cell r="G129">
            <v>195.65</v>
          </cell>
        </row>
        <row r="130">
          <cell r="A130" t="str">
            <v>2581P</v>
          </cell>
          <cell r="C130">
            <v>900</v>
          </cell>
          <cell r="G130">
            <v>-1000</v>
          </cell>
        </row>
        <row r="131">
          <cell r="A131" t="str">
            <v>2581S</v>
          </cell>
          <cell r="C131">
            <v>900</v>
          </cell>
          <cell r="G131">
            <v>-1500</v>
          </cell>
        </row>
        <row r="132">
          <cell r="A132" t="str">
            <v>2581T</v>
          </cell>
          <cell r="C132">
            <v>900</v>
          </cell>
          <cell r="G132">
            <v>-100</v>
          </cell>
        </row>
        <row r="133">
          <cell r="A133">
            <v>2584</v>
          </cell>
          <cell r="C133">
            <v>900</v>
          </cell>
          <cell r="G133">
            <v>-4883.12</v>
          </cell>
        </row>
        <row r="134">
          <cell r="A134">
            <v>2586</v>
          </cell>
          <cell r="C134">
            <v>900</v>
          </cell>
          <cell r="G134">
            <v>24540.16</v>
          </cell>
        </row>
        <row r="135">
          <cell r="A135">
            <v>2598</v>
          </cell>
          <cell r="C135">
            <v>900</v>
          </cell>
          <cell r="G135">
            <v>7000</v>
          </cell>
        </row>
        <row r="136">
          <cell r="A136">
            <v>2605</v>
          </cell>
          <cell r="C136">
            <v>900</v>
          </cell>
          <cell r="G136">
            <v>-975.76</v>
          </cell>
        </row>
        <row r="137">
          <cell r="A137">
            <v>2606</v>
          </cell>
          <cell r="C137">
            <v>900</v>
          </cell>
          <cell r="G137">
            <v>61568.37</v>
          </cell>
        </row>
        <row r="138">
          <cell r="A138">
            <v>2607</v>
          </cell>
          <cell r="C138">
            <v>900</v>
          </cell>
          <cell r="G138">
            <v>8113.35</v>
          </cell>
        </row>
        <row r="139">
          <cell r="A139">
            <v>2608</v>
          </cell>
          <cell r="C139">
            <v>900</v>
          </cell>
          <cell r="G139">
            <v>63157.74</v>
          </cell>
        </row>
        <row r="140">
          <cell r="A140">
            <v>2610</v>
          </cell>
          <cell r="C140">
            <v>900</v>
          </cell>
          <cell r="G140">
            <v>5839.11</v>
          </cell>
        </row>
        <row r="141">
          <cell r="A141">
            <v>2621</v>
          </cell>
          <cell r="C141">
            <v>900</v>
          </cell>
          <cell r="G141">
            <v>0</v>
          </cell>
        </row>
        <row r="142">
          <cell r="A142">
            <v>2622</v>
          </cell>
          <cell r="C142">
            <v>900</v>
          </cell>
          <cell r="G142">
            <v>0</v>
          </cell>
        </row>
        <row r="143">
          <cell r="A143">
            <v>2623</v>
          </cell>
          <cell r="C143">
            <v>900</v>
          </cell>
          <cell r="G143">
            <v>0</v>
          </cell>
        </row>
        <row r="144">
          <cell r="A144">
            <v>2630</v>
          </cell>
          <cell r="C144">
            <v>900</v>
          </cell>
          <cell r="G144">
            <v>0</v>
          </cell>
        </row>
        <row r="145">
          <cell r="A145">
            <v>2731</v>
          </cell>
          <cell r="C145">
            <v>900</v>
          </cell>
          <cell r="G145">
            <v>81006.69</v>
          </cell>
        </row>
        <row r="146">
          <cell r="A146">
            <v>1921</v>
          </cell>
          <cell r="C146">
            <v>900</v>
          </cell>
          <cell r="G146">
            <v>0</v>
          </cell>
        </row>
        <row r="147">
          <cell r="A147">
            <v>2595</v>
          </cell>
          <cell r="C147">
            <v>900</v>
          </cell>
          <cell r="G147">
            <v>2060.87</v>
          </cell>
        </row>
        <row r="148">
          <cell r="A148">
            <v>2600</v>
          </cell>
          <cell r="C148">
            <v>900</v>
          </cell>
          <cell r="G148">
            <v>-3477.35</v>
          </cell>
        </row>
        <row r="149">
          <cell r="A149">
            <v>2602</v>
          </cell>
          <cell r="C149">
            <v>900</v>
          </cell>
          <cell r="G149">
            <v>0</v>
          </cell>
        </row>
        <row r="150">
          <cell r="A150">
            <v>2705</v>
          </cell>
          <cell r="C150">
            <v>900</v>
          </cell>
          <cell r="G150">
            <v>-30693.08</v>
          </cell>
        </row>
        <row r="151">
          <cell r="A151">
            <v>2707</v>
          </cell>
          <cell r="C151">
            <v>900</v>
          </cell>
          <cell r="G151">
            <v>11362.61</v>
          </cell>
        </row>
        <row r="152">
          <cell r="A152">
            <v>2708</v>
          </cell>
          <cell r="C152">
            <v>900</v>
          </cell>
          <cell r="G152">
            <v>0</v>
          </cell>
        </row>
        <row r="153">
          <cell r="A153">
            <v>2709</v>
          </cell>
          <cell r="C153">
            <v>900</v>
          </cell>
          <cell r="G153">
            <v>0</v>
          </cell>
        </row>
        <row r="154">
          <cell r="A154">
            <v>2730</v>
          </cell>
          <cell r="C154">
            <v>900</v>
          </cell>
          <cell r="G154">
            <v>0</v>
          </cell>
        </row>
        <row r="155">
          <cell r="A155">
            <v>2860</v>
          </cell>
          <cell r="C155">
            <v>900</v>
          </cell>
          <cell r="G155">
            <v>0</v>
          </cell>
        </row>
        <row r="156">
          <cell r="A156">
            <v>2870</v>
          </cell>
          <cell r="C156">
            <v>900</v>
          </cell>
          <cell r="G156">
            <v>0</v>
          </cell>
        </row>
        <row r="157">
          <cell r="A157">
            <v>2900</v>
          </cell>
          <cell r="C157">
            <v>900</v>
          </cell>
          <cell r="G157">
            <v>0</v>
          </cell>
        </row>
        <row r="158">
          <cell r="A158">
            <v>2910</v>
          </cell>
          <cell r="C158">
            <v>900</v>
          </cell>
          <cell r="G158">
            <v>0</v>
          </cell>
        </row>
        <row r="159">
          <cell r="A159">
            <v>3142</v>
          </cell>
          <cell r="C159">
            <v>100</v>
          </cell>
          <cell r="G159">
            <v>-122755</v>
          </cell>
        </row>
        <row r="160">
          <cell r="A160">
            <v>3142</v>
          </cell>
          <cell r="C160">
            <v>200</v>
          </cell>
          <cell r="G160">
            <v>-132385</v>
          </cell>
        </row>
        <row r="161">
          <cell r="A161">
            <v>3145</v>
          </cell>
          <cell r="C161">
            <v>110</v>
          </cell>
          <cell r="G161">
            <v>0</v>
          </cell>
        </row>
        <row r="162">
          <cell r="A162">
            <v>3145</v>
          </cell>
          <cell r="C162">
            <v>112</v>
          </cell>
          <cell r="G162">
            <v>0</v>
          </cell>
        </row>
        <row r="163">
          <cell r="A163">
            <v>3145</v>
          </cell>
          <cell r="C163">
            <v>120</v>
          </cell>
          <cell r="G163">
            <v>0</v>
          </cell>
        </row>
        <row r="164">
          <cell r="A164">
            <v>3145</v>
          </cell>
          <cell r="C164">
            <v>130</v>
          </cell>
          <cell r="G164">
            <v>0</v>
          </cell>
        </row>
        <row r="165">
          <cell r="A165">
            <v>3145</v>
          </cell>
          <cell r="C165">
            <v>140</v>
          </cell>
          <cell r="G165">
            <v>0</v>
          </cell>
        </row>
        <row r="166">
          <cell r="A166">
            <v>3145</v>
          </cell>
          <cell r="C166">
            <v>160</v>
          </cell>
          <cell r="G166">
            <v>0</v>
          </cell>
        </row>
        <row r="167">
          <cell r="A167">
            <v>3145</v>
          </cell>
          <cell r="C167">
            <v>190</v>
          </cell>
          <cell r="G167">
            <v>917.8</v>
          </cell>
        </row>
        <row r="168">
          <cell r="A168">
            <v>3145</v>
          </cell>
          <cell r="C168">
            <v>210</v>
          </cell>
          <cell r="G168">
            <v>0</v>
          </cell>
        </row>
        <row r="169">
          <cell r="A169">
            <v>3145</v>
          </cell>
          <cell r="C169">
            <v>220</v>
          </cell>
          <cell r="G169">
            <v>0</v>
          </cell>
        </row>
        <row r="170">
          <cell r="A170">
            <v>3145</v>
          </cell>
          <cell r="C170">
            <v>230</v>
          </cell>
          <cell r="G170">
            <v>0</v>
          </cell>
        </row>
        <row r="171">
          <cell r="A171">
            <v>3145</v>
          </cell>
          <cell r="C171">
            <v>240</v>
          </cell>
          <cell r="G171">
            <v>0</v>
          </cell>
        </row>
        <row r="172">
          <cell r="A172">
            <v>3145</v>
          </cell>
          <cell r="C172">
            <v>340</v>
          </cell>
          <cell r="G172">
            <v>0</v>
          </cell>
        </row>
        <row r="173">
          <cell r="A173">
            <v>3145</v>
          </cell>
          <cell r="C173">
            <v>935</v>
          </cell>
          <cell r="G173">
            <v>0</v>
          </cell>
        </row>
        <row r="174">
          <cell r="A174">
            <v>3145</v>
          </cell>
          <cell r="C174">
            <v>936</v>
          </cell>
          <cell r="G174">
            <v>0</v>
          </cell>
        </row>
        <row r="175">
          <cell r="A175">
            <v>3147</v>
          </cell>
          <cell r="C175">
            <v>100</v>
          </cell>
          <cell r="G175">
            <v>-38850</v>
          </cell>
        </row>
        <row r="176">
          <cell r="A176">
            <v>3147</v>
          </cell>
          <cell r="C176">
            <v>200</v>
          </cell>
          <cell r="G176">
            <v>-107600</v>
          </cell>
        </row>
        <row r="177">
          <cell r="A177">
            <v>3148</v>
          </cell>
          <cell r="C177">
            <v>100</v>
          </cell>
          <cell r="G177">
            <v>-25131.4</v>
          </cell>
        </row>
        <row r="178">
          <cell r="A178">
            <v>3148</v>
          </cell>
          <cell r="C178">
            <v>200</v>
          </cell>
          <cell r="G178">
            <v>-30272.51</v>
          </cell>
        </row>
        <row r="179">
          <cell r="A179">
            <v>3149</v>
          </cell>
          <cell r="C179">
            <v>100</v>
          </cell>
          <cell r="G179">
            <v>-24322.2</v>
          </cell>
        </row>
        <row r="180">
          <cell r="A180">
            <v>3149</v>
          </cell>
          <cell r="C180">
            <v>200</v>
          </cell>
          <cell r="G180">
            <v>-26492.15</v>
          </cell>
        </row>
        <row r="181">
          <cell r="A181">
            <v>3150</v>
          </cell>
          <cell r="C181">
            <v>110</v>
          </cell>
          <cell r="G181">
            <v>0</v>
          </cell>
        </row>
        <row r="182">
          <cell r="A182">
            <v>3150</v>
          </cell>
          <cell r="C182">
            <v>112</v>
          </cell>
          <cell r="G182">
            <v>0</v>
          </cell>
        </row>
        <row r="183">
          <cell r="A183">
            <v>3150</v>
          </cell>
          <cell r="C183">
            <v>190</v>
          </cell>
          <cell r="G183">
            <v>0</v>
          </cell>
        </row>
        <row r="184">
          <cell r="A184">
            <v>3150</v>
          </cell>
          <cell r="C184">
            <v>210</v>
          </cell>
          <cell r="G184">
            <v>0</v>
          </cell>
        </row>
        <row r="185">
          <cell r="A185">
            <v>3246</v>
          </cell>
          <cell r="C185">
            <v>121</v>
          </cell>
          <cell r="G185">
            <v>0</v>
          </cell>
        </row>
        <row r="186">
          <cell r="A186">
            <v>3246</v>
          </cell>
          <cell r="C186">
            <v>220</v>
          </cell>
          <cell r="G186">
            <v>0</v>
          </cell>
        </row>
        <row r="187">
          <cell r="A187">
            <v>3247</v>
          </cell>
          <cell r="C187">
            <v>121</v>
          </cell>
          <cell r="G187">
            <v>0</v>
          </cell>
        </row>
        <row r="188">
          <cell r="A188">
            <v>3247</v>
          </cell>
          <cell r="C188">
            <v>220</v>
          </cell>
          <cell r="G188">
            <v>0</v>
          </cell>
        </row>
        <row r="189">
          <cell r="A189">
            <v>3248</v>
          </cell>
          <cell r="C189">
            <v>110</v>
          </cell>
          <cell r="G189">
            <v>0</v>
          </cell>
        </row>
        <row r="190">
          <cell r="A190">
            <v>3248</v>
          </cell>
          <cell r="C190">
            <v>112</v>
          </cell>
          <cell r="G190">
            <v>0</v>
          </cell>
        </row>
        <row r="191">
          <cell r="A191">
            <v>3248</v>
          </cell>
          <cell r="C191">
            <v>120</v>
          </cell>
          <cell r="G191">
            <v>0</v>
          </cell>
        </row>
        <row r="192">
          <cell r="A192">
            <v>3248</v>
          </cell>
          <cell r="C192">
            <v>121</v>
          </cell>
          <cell r="G192">
            <v>0</v>
          </cell>
        </row>
        <row r="193">
          <cell r="A193">
            <v>3248</v>
          </cell>
          <cell r="C193">
            <v>122</v>
          </cell>
          <cell r="G193">
            <v>0</v>
          </cell>
        </row>
        <row r="194">
          <cell r="A194">
            <v>3248</v>
          </cell>
          <cell r="C194">
            <v>130</v>
          </cell>
          <cell r="G194">
            <v>0</v>
          </cell>
        </row>
        <row r="195">
          <cell r="A195">
            <v>3248</v>
          </cell>
          <cell r="C195">
            <v>132</v>
          </cell>
          <cell r="G195">
            <v>0</v>
          </cell>
        </row>
        <row r="196">
          <cell r="A196">
            <v>3248</v>
          </cell>
          <cell r="C196">
            <v>140</v>
          </cell>
          <cell r="G196">
            <v>0</v>
          </cell>
        </row>
        <row r="197">
          <cell r="A197">
            <v>3248</v>
          </cell>
          <cell r="C197">
            <v>142</v>
          </cell>
          <cell r="G197">
            <v>0</v>
          </cell>
        </row>
        <row r="198">
          <cell r="A198">
            <v>3248</v>
          </cell>
          <cell r="C198">
            <v>160</v>
          </cell>
          <cell r="G198">
            <v>0</v>
          </cell>
        </row>
        <row r="199">
          <cell r="A199">
            <v>3248</v>
          </cell>
          <cell r="C199">
            <v>162</v>
          </cell>
          <cell r="G199">
            <v>0</v>
          </cell>
        </row>
        <row r="200">
          <cell r="A200">
            <v>3248</v>
          </cell>
          <cell r="C200">
            <v>210</v>
          </cell>
          <cell r="G200">
            <v>0</v>
          </cell>
        </row>
        <row r="201">
          <cell r="A201">
            <v>3248</v>
          </cell>
          <cell r="C201">
            <v>220</v>
          </cell>
          <cell r="G201">
            <v>0</v>
          </cell>
        </row>
        <row r="202">
          <cell r="A202">
            <v>3248</v>
          </cell>
          <cell r="C202">
            <v>230</v>
          </cell>
          <cell r="G202">
            <v>0</v>
          </cell>
        </row>
        <row r="203">
          <cell r="A203">
            <v>3248</v>
          </cell>
          <cell r="C203">
            <v>240</v>
          </cell>
          <cell r="G203">
            <v>0</v>
          </cell>
        </row>
        <row r="204">
          <cell r="A204">
            <v>3248</v>
          </cell>
          <cell r="C204">
            <v>260</v>
          </cell>
          <cell r="G204">
            <v>0</v>
          </cell>
        </row>
        <row r="205">
          <cell r="A205">
            <v>3248</v>
          </cell>
          <cell r="C205">
            <v>330</v>
          </cell>
          <cell r="G205">
            <v>0</v>
          </cell>
        </row>
        <row r="206">
          <cell r="A206">
            <v>3248</v>
          </cell>
          <cell r="C206">
            <v>340</v>
          </cell>
          <cell r="G206">
            <v>0</v>
          </cell>
        </row>
        <row r="207">
          <cell r="A207">
            <v>3248</v>
          </cell>
          <cell r="C207">
            <v>935</v>
          </cell>
          <cell r="G207">
            <v>0</v>
          </cell>
        </row>
        <row r="208">
          <cell r="A208">
            <v>3248</v>
          </cell>
          <cell r="C208">
            <v>936</v>
          </cell>
          <cell r="G208">
            <v>0</v>
          </cell>
        </row>
        <row r="209">
          <cell r="A209">
            <v>3305</v>
          </cell>
          <cell r="C209">
            <v>140</v>
          </cell>
          <cell r="G209">
            <v>234.84</v>
          </cell>
        </row>
        <row r="210">
          <cell r="A210">
            <v>3305</v>
          </cell>
          <cell r="C210">
            <v>240</v>
          </cell>
          <cell r="G210">
            <v>505.07</v>
          </cell>
        </row>
        <row r="211">
          <cell r="A211">
            <v>3305</v>
          </cell>
          <cell r="C211">
            <v>340</v>
          </cell>
          <cell r="G211">
            <v>768.17</v>
          </cell>
        </row>
        <row r="212">
          <cell r="A212">
            <v>3305</v>
          </cell>
          <cell r="C212">
            <v>440</v>
          </cell>
          <cell r="G212">
            <v>905.98</v>
          </cell>
        </row>
        <row r="213">
          <cell r="A213">
            <v>8540</v>
          </cell>
          <cell r="C213">
            <v>130</v>
          </cell>
          <cell r="G213">
            <v>-296.27999999999997</v>
          </cell>
        </row>
        <row r="214">
          <cell r="A214">
            <v>8540</v>
          </cell>
          <cell r="C214">
            <v>140</v>
          </cell>
          <cell r="G214">
            <v>0.28999999999999998</v>
          </cell>
        </row>
        <row r="215">
          <cell r="A215">
            <v>8540</v>
          </cell>
          <cell r="C215">
            <v>160</v>
          </cell>
          <cell r="G215">
            <v>0</v>
          </cell>
        </row>
        <row r="216">
          <cell r="A216">
            <v>8540</v>
          </cell>
          <cell r="C216">
            <v>240</v>
          </cell>
          <cell r="G216">
            <v>0</v>
          </cell>
        </row>
        <row r="217">
          <cell r="A217">
            <v>8540</v>
          </cell>
          <cell r="C217">
            <v>440</v>
          </cell>
          <cell r="G217">
            <v>-3026.52</v>
          </cell>
        </row>
        <row r="218">
          <cell r="A218" t="str">
            <v>3076R</v>
          </cell>
          <cell r="C218">
            <v>100</v>
          </cell>
          <cell r="G218">
            <v>0</v>
          </cell>
        </row>
        <row r="219">
          <cell r="A219" t="str">
            <v>3076R</v>
          </cell>
          <cell r="C219">
            <v>110</v>
          </cell>
          <cell r="G219">
            <v>0</v>
          </cell>
        </row>
        <row r="220">
          <cell r="A220" t="str">
            <v>3076R</v>
          </cell>
          <cell r="C220">
            <v>200</v>
          </cell>
          <cell r="G220">
            <v>0</v>
          </cell>
        </row>
        <row r="221">
          <cell r="A221" t="str">
            <v>3090R</v>
          </cell>
          <cell r="C221">
            <v>100</v>
          </cell>
          <cell r="G221">
            <v>-16975.61</v>
          </cell>
        </row>
        <row r="222">
          <cell r="A222" t="str">
            <v>3090R</v>
          </cell>
          <cell r="C222">
            <v>110</v>
          </cell>
          <cell r="G222">
            <v>-54521.74</v>
          </cell>
        </row>
        <row r="223">
          <cell r="A223" t="str">
            <v>3090R</v>
          </cell>
          <cell r="C223">
            <v>200</v>
          </cell>
          <cell r="G223">
            <v>-32193.61</v>
          </cell>
        </row>
        <row r="224">
          <cell r="A224" t="str">
            <v>3090R</v>
          </cell>
          <cell r="C224">
            <v>210</v>
          </cell>
          <cell r="G224">
            <v>0</v>
          </cell>
        </row>
        <row r="225">
          <cell r="A225" t="str">
            <v>3090RD</v>
          </cell>
          <cell r="C225">
            <v>100</v>
          </cell>
          <cell r="G225">
            <v>0</v>
          </cell>
        </row>
        <row r="226">
          <cell r="A226" t="str">
            <v>3090RD</v>
          </cell>
          <cell r="C226">
            <v>110</v>
          </cell>
          <cell r="G226">
            <v>0</v>
          </cell>
        </row>
        <row r="227">
          <cell r="A227" t="str">
            <v>3090RD</v>
          </cell>
          <cell r="C227">
            <v>210</v>
          </cell>
          <cell r="G227">
            <v>0</v>
          </cell>
        </row>
        <row r="228">
          <cell r="A228" t="str">
            <v>3095R</v>
          </cell>
          <cell r="C228">
            <v>100</v>
          </cell>
          <cell r="G228">
            <v>-22343.759999999998</v>
          </cell>
        </row>
        <row r="229">
          <cell r="A229" t="str">
            <v>3095R</v>
          </cell>
          <cell r="C229">
            <v>110</v>
          </cell>
          <cell r="G229">
            <v>0</v>
          </cell>
        </row>
        <row r="230">
          <cell r="A230" t="str">
            <v>3095R</v>
          </cell>
          <cell r="C230">
            <v>200</v>
          </cell>
          <cell r="G230">
            <v>-128.9</v>
          </cell>
        </row>
        <row r="231">
          <cell r="A231" t="str">
            <v>3095R</v>
          </cell>
          <cell r="C231">
            <v>210</v>
          </cell>
          <cell r="G231">
            <v>0</v>
          </cell>
        </row>
        <row r="232">
          <cell r="A232" t="str">
            <v>3095RD</v>
          </cell>
          <cell r="C232">
            <v>110</v>
          </cell>
          <cell r="G232">
            <v>0</v>
          </cell>
        </row>
        <row r="233">
          <cell r="A233" t="str">
            <v>3095RD</v>
          </cell>
          <cell r="C233">
            <v>210</v>
          </cell>
          <cell r="G233">
            <v>0</v>
          </cell>
        </row>
        <row r="234">
          <cell r="A234" t="str">
            <v>3105R</v>
          </cell>
          <cell r="C234">
            <v>100</v>
          </cell>
          <cell r="G234">
            <v>0</v>
          </cell>
        </row>
        <row r="235">
          <cell r="A235" t="str">
            <v>3105R</v>
          </cell>
          <cell r="C235">
            <v>110</v>
          </cell>
          <cell r="G235">
            <v>0</v>
          </cell>
        </row>
        <row r="236">
          <cell r="A236" t="str">
            <v>3105R</v>
          </cell>
          <cell r="C236">
            <v>200</v>
          </cell>
          <cell r="G236">
            <v>-647.34</v>
          </cell>
        </row>
        <row r="237">
          <cell r="A237" t="str">
            <v>3105R</v>
          </cell>
          <cell r="C237">
            <v>210</v>
          </cell>
          <cell r="G237">
            <v>0</v>
          </cell>
        </row>
        <row r="238">
          <cell r="A238" t="str">
            <v>3105RD</v>
          </cell>
          <cell r="C238">
            <v>100</v>
          </cell>
          <cell r="G238">
            <v>0</v>
          </cell>
        </row>
        <row r="239">
          <cell r="A239" t="str">
            <v>3105RD</v>
          </cell>
          <cell r="C239">
            <v>110</v>
          </cell>
          <cell r="G239">
            <v>0</v>
          </cell>
        </row>
        <row r="240">
          <cell r="A240" t="str">
            <v>3105RD</v>
          </cell>
          <cell r="C240">
            <v>210</v>
          </cell>
          <cell r="G240">
            <v>0</v>
          </cell>
        </row>
        <row r="241">
          <cell r="A241" t="str">
            <v>6076R#</v>
          </cell>
          <cell r="C241">
            <v>110</v>
          </cell>
          <cell r="G241">
            <v>0</v>
          </cell>
        </row>
        <row r="242">
          <cell r="A242" t="str">
            <v>6090R#</v>
          </cell>
          <cell r="C242">
            <v>110</v>
          </cell>
          <cell r="G242">
            <v>1</v>
          </cell>
        </row>
        <row r="243">
          <cell r="A243" t="str">
            <v>6090R#</v>
          </cell>
          <cell r="C243">
            <v>210</v>
          </cell>
          <cell r="G243">
            <v>0</v>
          </cell>
        </row>
        <row r="244">
          <cell r="A244" t="str">
            <v>6095R#</v>
          </cell>
          <cell r="C244">
            <v>110</v>
          </cell>
          <cell r="G244">
            <v>0</v>
          </cell>
        </row>
        <row r="245">
          <cell r="A245" t="str">
            <v>6095R#</v>
          </cell>
          <cell r="C245">
            <v>210</v>
          </cell>
          <cell r="G245">
            <v>0</v>
          </cell>
        </row>
        <row r="246">
          <cell r="A246" t="str">
            <v>6105R#</v>
          </cell>
          <cell r="C246">
            <v>110</v>
          </cell>
          <cell r="G246">
            <v>0</v>
          </cell>
        </row>
        <row r="247">
          <cell r="A247" t="str">
            <v>6105R#</v>
          </cell>
          <cell r="C247">
            <v>210</v>
          </cell>
          <cell r="G247">
            <v>0</v>
          </cell>
        </row>
        <row r="248">
          <cell r="A248" t="str">
            <v>3002R</v>
          </cell>
          <cell r="C248">
            <v>100</v>
          </cell>
          <cell r="G248">
            <v>-2970.48</v>
          </cell>
        </row>
        <row r="249">
          <cell r="A249" t="str">
            <v>3002R</v>
          </cell>
          <cell r="C249">
            <v>110</v>
          </cell>
          <cell r="G249">
            <v>-25443.7</v>
          </cell>
        </row>
        <row r="250">
          <cell r="A250" t="str">
            <v>3002R</v>
          </cell>
          <cell r="C250">
            <v>200</v>
          </cell>
          <cell r="G250">
            <v>0</v>
          </cell>
        </row>
        <row r="251">
          <cell r="A251" t="str">
            <v>3002R</v>
          </cell>
          <cell r="C251">
            <v>210</v>
          </cell>
          <cell r="G251">
            <v>-30430.43</v>
          </cell>
        </row>
        <row r="252">
          <cell r="A252" t="str">
            <v>3002RD</v>
          </cell>
          <cell r="C252">
            <v>110</v>
          </cell>
          <cell r="G252">
            <v>574.13</v>
          </cell>
        </row>
        <row r="253">
          <cell r="A253" t="str">
            <v>3002RD</v>
          </cell>
          <cell r="C253">
            <v>210</v>
          </cell>
          <cell r="G253">
            <v>0</v>
          </cell>
        </row>
        <row r="254">
          <cell r="A254" t="str">
            <v>3004R</v>
          </cell>
          <cell r="C254">
            <v>100</v>
          </cell>
          <cell r="G254">
            <v>-3165.71</v>
          </cell>
        </row>
        <row r="255">
          <cell r="A255" t="str">
            <v>3004R</v>
          </cell>
          <cell r="C255">
            <v>110</v>
          </cell>
          <cell r="G255">
            <v>0</v>
          </cell>
        </row>
        <row r="256">
          <cell r="A256" t="str">
            <v>3004R</v>
          </cell>
          <cell r="C256">
            <v>200</v>
          </cell>
          <cell r="G256">
            <v>-1518.53</v>
          </cell>
        </row>
        <row r="257">
          <cell r="A257" t="str">
            <v>3004R</v>
          </cell>
          <cell r="C257">
            <v>210</v>
          </cell>
          <cell r="G257">
            <v>0</v>
          </cell>
        </row>
        <row r="258">
          <cell r="A258" t="str">
            <v>3004RD</v>
          </cell>
          <cell r="C258">
            <v>110</v>
          </cell>
          <cell r="G258">
            <v>0</v>
          </cell>
        </row>
        <row r="259">
          <cell r="A259" t="str">
            <v>3004RD</v>
          </cell>
          <cell r="C259">
            <v>210</v>
          </cell>
          <cell r="G259">
            <v>0</v>
          </cell>
        </row>
        <row r="260">
          <cell r="A260" t="str">
            <v>3006R</v>
          </cell>
          <cell r="C260">
            <v>100</v>
          </cell>
          <cell r="G260">
            <v>0</v>
          </cell>
        </row>
        <row r="261">
          <cell r="A261" t="str">
            <v>3006R</v>
          </cell>
          <cell r="C261">
            <v>110</v>
          </cell>
          <cell r="G261">
            <v>0</v>
          </cell>
        </row>
        <row r="262">
          <cell r="A262" t="str">
            <v>3006R</v>
          </cell>
          <cell r="C262">
            <v>200</v>
          </cell>
          <cell r="G262">
            <v>0</v>
          </cell>
        </row>
        <row r="263">
          <cell r="A263" t="str">
            <v>3006R</v>
          </cell>
          <cell r="C263">
            <v>210</v>
          </cell>
          <cell r="G263">
            <v>0</v>
          </cell>
        </row>
        <row r="264">
          <cell r="A264" t="str">
            <v>3006RD</v>
          </cell>
          <cell r="C264">
            <v>100</v>
          </cell>
          <cell r="G264">
            <v>0</v>
          </cell>
        </row>
        <row r="265">
          <cell r="A265" t="str">
            <v>3006RD</v>
          </cell>
          <cell r="C265">
            <v>110</v>
          </cell>
          <cell r="G265">
            <v>0</v>
          </cell>
        </row>
        <row r="266">
          <cell r="A266" t="str">
            <v>3006RD</v>
          </cell>
          <cell r="C266">
            <v>210</v>
          </cell>
          <cell r="G266">
            <v>0</v>
          </cell>
        </row>
        <row r="267">
          <cell r="A267" t="str">
            <v>3007R</v>
          </cell>
          <cell r="C267">
            <v>110</v>
          </cell>
          <cell r="G267">
            <v>0</v>
          </cell>
        </row>
        <row r="268">
          <cell r="A268" t="str">
            <v>3007RD</v>
          </cell>
          <cell r="C268">
            <v>110</v>
          </cell>
          <cell r="G268">
            <v>0</v>
          </cell>
        </row>
        <row r="269">
          <cell r="A269" t="str">
            <v>3008R</v>
          </cell>
          <cell r="C269">
            <v>110</v>
          </cell>
          <cell r="G269">
            <v>0</v>
          </cell>
        </row>
        <row r="270">
          <cell r="A270" t="str">
            <v>3008R</v>
          </cell>
          <cell r="C270">
            <v>210</v>
          </cell>
          <cell r="G270">
            <v>0</v>
          </cell>
        </row>
        <row r="271">
          <cell r="A271" t="str">
            <v>3008RD</v>
          </cell>
          <cell r="C271">
            <v>210</v>
          </cell>
          <cell r="G271">
            <v>0</v>
          </cell>
        </row>
        <row r="272">
          <cell r="A272" t="str">
            <v>3010R</v>
          </cell>
          <cell r="C272">
            <v>110</v>
          </cell>
          <cell r="G272">
            <v>0</v>
          </cell>
        </row>
        <row r="273">
          <cell r="A273" t="str">
            <v>3010R</v>
          </cell>
          <cell r="C273">
            <v>200</v>
          </cell>
          <cell r="G273">
            <v>0</v>
          </cell>
        </row>
        <row r="274">
          <cell r="A274" t="str">
            <v>3010RD</v>
          </cell>
          <cell r="C274">
            <v>100</v>
          </cell>
          <cell r="G274">
            <v>0</v>
          </cell>
        </row>
        <row r="275">
          <cell r="A275" t="str">
            <v>3011R</v>
          </cell>
          <cell r="C275">
            <v>110</v>
          </cell>
          <cell r="G275">
            <v>-40860.870000000003</v>
          </cell>
        </row>
        <row r="276">
          <cell r="A276" t="str">
            <v>3011R</v>
          </cell>
          <cell r="C276">
            <v>210</v>
          </cell>
          <cell r="G276">
            <v>0</v>
          </cell>
        </row>
        <row r="277">
          <cell r="A277" t="str">
            <v>3011RD</v>
          </cell>
          <cell r="C277">
            <v>110</v>
          </cell>
          <cell r="G277">
            <v>860.87</v>
          </cell>
        </row>
        <row r="278">
          <cell r="A278" t="str">
            <v>3039R</v>
          </cell>
          <cell r="C278">
            <v>112</v>
          </cell>
          <cell r="G278">
            <v>0</v>
          </cell>
        </row>
        <row r="279">
          <cell r="A279" t="str">
            <v>3039RD</v>
          </cell>
          <cell r="C279">
            <v>112</v>
          </cell>
          <cell r="G279">
            <v>0</v>
          </cell>
        </row>
        <row r="280">
          <cell r="A280" t="str">
            <v>3040R</v>
          </cell>
          <cell r="C280">
            <v>112</v>
          </cell>
          <cell r="G280">
            <v>-218173.91</v>
          </cell>
        </row>
        <row r="281">
          <cell r="A281" t="str">
            <v>3040RD</v>
          </cell>
          <cell r="C281">
            <v>112</v>
          </cell>
          <cell r="G281">
            <v>4182.6099999999997</v>
          </cell>
        </row>
        <row r="282">
          <cell r="A282" t="str">
            <v>3042R</v>
          </cell>
          <cell r="C282">
            <v>112</v>
          </cell>
          <cell r="G282">
            <v>-71739.13</v>
          </cell>
        </row>
        <row r="283">
          <cell r="A283" t="str">
            <v>3042RD</v>
          </cell>
          <cell r="C283">
            <v>112</v>
          </cell>
          <cell r="G283">
            <v>2608.6999999999998</v>
          </cell>
        </row>
        <row r="284">
          <cell r="A284" t="str">
            <v>3048R</v>
          </cell>
          <cell r="C284">
            <v>112</v>
          </cell>
          <cell r="G284">
            <v>-1250</v>
          </cell>
        </row>
        <row r="285">
          <cell r="A285" t="str">
            <v>3049R</v>
          </cell>
          <cell r="C285">
            <v>112</v>
          </cell>
          <cell r="G285">
            <v>0</v>
          </cell>
        </row>
        <row r="286">
          <cell r="A286" t="str">
            <v>3049RD</v>
          </cell>
          <cell r="C286">
            <v>112</v>
          </cell>
          <cell r="G286">
            <v>0</v>
          </cell>
        </row>
        <row r="287">
          <cell r="A287" t="str">
            <v>3050R</v>
          </cell>
          <cell r="C287">
            <v>112</v>
          </cell>
          <cell r="G287">
            <v>-115652.17</v>
          </cell>
        </row>
        <row r="288">
          <cell r="A288" t="str">
            <v>3050RD</v>
          </cell>
          <cell r="C288">
            <v>112</v>
          </cell>
          <cell r="G288">
            <v>956.52</v>
          </cell>
        </row>
        <row r="289">
          <cell r="A289" t="str">
            <v>3051R</v>
          </cell>
          <cell r="C289">
            <v>112</v>
          </cell>
          <cell r="G289">
            <v>0</v>
          </cell>
        </row>
        <row r="290">
          <cell r="A290" t="str">
            <v>3052R</v>
          </cell>
          <cell r="C290">
            <v>112</v>
          </cell>
          <cell r="G290">
            <v>0</v>
          </cell>
        </row>
        <row r="291">
          <cell r="A291" t="str">
            <v>3052RD</v>
          </cell>
          <cell r="C291">
            <v>112</v>
          </cell>
          <cell r="G291">
            <v>0</v>
          </cell>
        </row>
        <row r="292">
          <cell r="A292" t="str">
            <v>3054R</v>
          </cell>
          <cell r="C292">
            <v>112</v>
          </cell>
          <cell r="G292">
            <v>-258260.86</v>
          </cell>
        </row>
        <row r="293">
          <cell r="A293" t="str">
            <v>3054RD</v>
          </cell>
          <cell r="C293">
            <v>112</v>
          </cell>
          <cell r="G293">
            <v>2608.6999999999998</v>
          </cell>
        </row>
        <row r="294">
          <cell r="A294">
            <v>3060</v>
          </cell>
          <cell r="C294">
            <v>110</v>
          </cell>
          <cell r="G294">
            <v>-1345.56</v>
          </cell>
        </row>
        <row r="295">
          <cell r="A295">
            <v>3060</v>
          </cell>
          <cell r="C295">
            <v>210</v>
          </cell>
          <cell r="G295">
            <v>-44238.29</v>
          </cell>
        </row>
        <row r="296">
          <cell r="A296" t="str">
            <v>3061R</v>
          </cell>
          <cell r="C296">
            <v>112</v>
          </cell>
          <cell r="G296">
            <v>-1169304.3600000001</v>
          </cell>
        </row>
        <row r="297">
          <cell r="A297" t="str">
            <v>3061RD</v>
          </cell>
          <cell r="C297">
            <v>112</v>
          </cell>
          <cell r="G297">
            <v>2608.71</v>
          </cell>
        </row>
        <row r="298">
          <cell r="A298" t="str">
            <v>3063R</v>
          </cell>
          <cell r="C298">
            <v>112</v>
          </cell>
          <cell r="G298">
            <v>-56513.04</v>
          </cell>
        </row>
        <row r="299">
          <cell r="A299" t="str">
            <v>3063RD</v>
          </cell>
          <cell r="C299">
            <v>112</v>
          </cell>
          <cell r="G299">
            <v>869.57</v>
          </cell>
        </row>
        <row r="300">
          <cell r="A300" t="str">
            <v>3070R</v>
          </cell>
          <cell r="C300">
            <v>112</v>
          </cell>
          <cell r="G300">
            <v>-239304.35</v>
          </cell>
        </row>
        <row r="301">
          <cell r="A301" t="str">
            <v>3070RD</v>
          </cell>
          <cell r="C301">
            <v>112</v>
          </cell>
          <cell r="G301">
            <v>9817.4</v>
          </cell>
        </row>
        <row r="302">
          <cell r="A302" t="str">
            <v>3071R</v>
          </cell>
          <cell r="C302">
            <v>112</v>
          </cell>
          <cell r="G302">
            <v>-67391.3</v>
          </cell>
        </row>
        <row r="303">
          <cell r="A303" t="str">
            <v>3071RD</v>
          </cell>
          <cell r="C303">
            <v>112</v>
          </cell>
          <cell r="G303">
            <v>6956.52</v>
          </cell>
        </row>
        <row r="304">
          <cell r="A304" t="str">
            <v>3074R</v>
          </cell>
          <cell r="C304">
            <v>112</v>
          </cell>
          <cell r="G304">
            <v>-585251.31999999995</v>
          </cell>
        </row>
        <row r="305">
          <cell r="A305" t="str">
            <v>3074RD</v>
          </cell>
          <cell r="C305">
            <v>112</v>
          </cell>
          <cell r="G305">
            <v>26357.8</v>
          </cell>
        </row>
        <row r="306">
          <cell r="A306" t="str">
            <v>3075R</v>
          </cell>
          <cell r="C306">
            <v>100</v>
          </cell>
          <cell r="G306">
            <v>0</v>
          </cell>
        </row>
        <row r="307">
          <cell r="A307" t="str">
            <v>3075R</v>
          </cell>
          <cell r="C307">
            <v>200</v>
          </cell>
          <cell r="G307">
            <v>0</v>
          </cell>
        </row>
        <row r="308">
          <cell r="A308" t="str">
            <v>3080R</v>
          </cell>
          <cell r="C308">
            <v>100</v>
          </cell>
          <cell r="G308">
            <v>0</v>
          </cell>
        </row>
        <row r="309">
          <cell r="A309" t="str">
            <v>3080R</v>
          </cell>
          <cell r="C309">
            <v>200</v>
          </cell>
          <cell r="G309">
            <v>-2414.38</v>
          </cell>
        </row>
        <row r="310">
          <cell r="A310" t="str">
            <v>3080R</v>
          </cell>
          <cell r="C310">
            <v>210</v>
          </cell>
          <cell r="G310">
            <v>0</v>
          </cell>
        </row>
        <row r="311">
          <cell r="A311" t="str">
            <v>3080RD</v>
          </cell>
          <cell r="C311">
            <v>100</v>
          </cell>
          <cell r="G311">
            <v>0</v>
          </cell>
        </row>
        <row r="312">
          <cell r="A312" t="str">
            <v>3080RD</v>
          </cell>
          <cell r="C312">
            <v>210</v>
          </cell>
          <cell r="G312">
            <v>0</v>
          </cell>
        </row>
        <row r="313">
          <cell r="A313" t="str">
            <v>3082R</v>
          </cell>
          <cell r="C313">
            <v>112</v>
          </cell>
          <cell r="G313">
            <v>-125217.39</v>
          </cell>
        </row>
        <row r="314">
          <cell r="A314" t="str">
            <v>3082rd</v>
          </cell>
          <cell r="C314">
            <v>112</v>
          </cell>
          <cell r="G314">
            <v>2119.5700000000002</v>
          </cell>
        </row>
        <row r="315">
          <cell r="A315" t="str">
            <v>3083R</v>
          </cell>
          <cell r="C315">
            <v>100</v>
          </cell>
          <cell r="G315">
            <v>-1448.62</v>
          </cell>
        </row>
        <row r="316">
          <cell r="A316" t="str">
            <v>3083R</v>
          </cell>
          <cell r="C316">
            <v>110</v>
          </cell>
          <cell r="G316">
            <v>-39121.74</v>
          </cell>
        </row>
        <row r="317">
          <cell r="A317" t="str">
            <v>3083R</v>
          </cell>
          <cell r="C317">
            <v>200</v>
          </cell>
          <cell r="G317">
            <v>0</v>
          </cell>
        </row>
        <row r="318">
          <cell r="A318" t="str">
            <v>3083R</v>
          </cell>
          <cell r="C318">
            <v>210</v>
          </cell>
          <cell r="G318">
            <v>-153013.04999999999</v>
          </cell>
        </row>
        <row r="319">
          <cell r="A319" t="str">
            <v>3083RD</v>
          </cell>
          <cell r="C319">
            <v>110</v>
          </cell>
          <cell r="G319">
            <v>165.22</v>
          </cell>
        </row>
        <row r="320">
          <cell r="A320" t="str">
            <v>3083RD</v>
          </cell>
          <cell r="C320">
            <v>210</v>
          </cell>
          <cell r="G320">
            <v>1465.22</v>
          </cell>
        </row>
        <row r="321">
          <cell r="A321" t="str">
            <v>3085R</v>
          </cell>
          <cell r="C321">
            <v>100</v>
          </cell>
          <cell r="G321">
            <v>-9153.42</v>
          </cell>
        </row>
        <row r="322">
          <cell r="A322" t="str">
            <v>3085R</v>
          </cell>
          <cell r="C322">
            <v>110</v>
          </cell>
          <cell r="G322">
            <v>-94539.24</v>
          </cell>
        </row>
        <row r="323">
          <cell r="A323" t="str">
            <v>3085R</v>
          </cell>
          <cell r="C323">
            <v>200</v>
          </cell>
          <cell r="G323">
            <v>-6427.98</v>
          </cell>
        </row>
        <row r="324">
          <cell r="A324" t="str">
            <v>3085R</v>
          </cell>
          <cell r="C324">
            <v>210</v>
          </cell>
          <cell r="G324">
            <v>0</v>
          </cell>
        </row>
        <row r="325">
          <cell r="A325" t="str">
            <v>3085RD</v>
          </cell>
          <cell r="C325">
            <v>110</v>
          </cell>
          <cell r="G325">
            <v>5217.3900000000003</v>
          </cell>
        </row>
        <row r="326">
          <cell r="A326" t="str">
            <v>3085RD</v>
          </cell>
          <cell r="C326">
            <v>210</v>
          </cell>
          <cell r="G326">
            <v>0</v>
          </cell>
        </row>
        <row r="327">
          <cell r="A327" t="str">
            <v>3087R</v>
          </cell>
          <cell r="C327">
            <v>100</v>
          </cell>
          <cell r="G327">
            <v>-13409.56</v>
          </cell>
        </row>
        <row r="328">
          <cell r="A328" t="str">
            <v>3087R</v>
          </cell>
          <cell r="C328">
            <v>110</v>
          </cell>
          <cell r="G328">
            <v>0</v>
          </cell>
        </row>
        <row r="329">
          <cell r="A329" t="str">
            <v>3087R</v>
          </cell>
          <cell r="C329">
            <v>200</v>
          </cell>
          <cell r="G329">
            <v>-7089.33</v>
          </cell>
        </row>
        <row r="330">
          <cell r="A330" t="str">
            <v>3087R</v>
          </cell>
          <cell r="C330">
            <v>210</v>
          </cell>
          <cell r="G330">
            <v>0</v>
          </cell>
        </row>
        <row r="331">
          <cell r="A331" t="str">
            <v>3087RD</v>
          </cell>
          <cell r="C331">
            <v>110</v>
          </cell>
          <cell r="G331">
            <v>0</v>
          </cell>
        </row>
        <row r="332">
          <cell r="A332" t="str">
            <v>3087RD</v>
          </cell>
          <cell r="C332">
            <v>210</v>
          </cell>
          <cell r="G332">
            <v>0</v>
          </cell>
        </row>
        <row r="333">
          <cell r="A333" t="str">
            <v>3088R</v>
          </cell>
          <cell r="C333">
            <v>100</v>
          </cell>
          <cell r="G333">
            <v>-121.47</v>
          </cell>
        </row>
        <row r="334">
          <cell r="A334" t="str">
            <v>3088R</v>
          </cell>
          <cell r="C334">
            <v>110</v>
          </cell>
          <cell r="G334">
            <v>0</v>
          </cell>
        </row>
        <row r="335">
          <cell r="A335" t="str">
            <v>3088R</v>
          </cell>
          <cell r="C335">
            <v>200</v>
          </cell>
          <cell r="G335">
            <v>0</v>
          </cell>
        </row>
        <row r="336">
          <cell r="A336" t="str">
            <v>3088R</v>
          </cell>
          <cell r="C336">
            <v>210</v>
          </cell>
          <cell r="G336">
            <v>0</v>
          </cell>
        </row>
        <row r="337">
          <cell r="A337" t="str">
            <v>3088RD</v>
          </cell>
          <cell r="C337">
            <v>110</v>
          </cell>
          <cell r="G337">
            <v>0</v>
          </cell>
        </row>
        <row r="338">
          <cell r="A338" t="str">
            <v>3088RD</v>
          </cell>
          <cell r="C338">
            <v>210</v>
          </cell>
          <cell r="G338">
            <v>0</v>
          </cell>
        </row>
        <row r="339">
          <cell r="A339" t="str">
            <v>6002R#</v>
          </cell>
          <cell r="C339">
            <v>110</v>
          </cell>
          <cell r="G339">
            <v>1</v>
          </cell>
        </row>
        <row r="340">
          <cell r="A340" t="str">
            <v>6002R#</v>
          </cell>
          <cell r="C340">
            <v>210</v>
          </cell>
          <cell r="G340">
            <v>1</v>
          </cell>
        </row>
        <row r="341">
          <cell r="A341" t="str">
            <v>6004R#</v>
          </cell>
          <cell r="C341">
            <v>110</v>
          </cell>
          <cell r="G341">
            <v>0</v>
          </cell>
        </row>
        <row r="342">
          <cell r="A342" t="str">
            <v>6004R#</v>
          </cell>
          <cell r="C342">
            <v>210</v>
          </cell>
          <cell r="G342">
            <v>0</v>
          </cell>
        </row>
        <row r="343">
          <cell r="A343" t="str">
            <v>6006R#</v>
          </cell>
          <cell r="C343">
            <v>110</v>
          </cell>
          <cell r="G343">
            <v>0</v>
          </cell>
        </row>
        <row r="344">
          <cell r="A344" t="str">
            <v>6006R#</v>
          </cell>
          <cell r="C344">
            <v>210</v>
          </cell>
          <cell r="G344">
            <v>0</v>
          </cell>
        </row>
        <row r="345">
          <cell r="A345" t="str">
            <v>6007R#</v>
          </cell>
          <cell r="C345">
            <v>110</v>
          </cell>
          <cell r="G345">
            <v>0</v>
          </cell>
        </row>
        <row r="346">
          <cell r="A346" t="str">
            <v>6008R#</v>
          </cell>
          <cell r="C346">
            <v>110</v>
          </cell>
          <cell r="G346">
            <v>0</v>
          </cell>
        </row>
        <row r="347">
          <cell r="A347" t="str">
            <v>6008R#</v>
          </cell>
          <cell r="C347">
            <v>210</v>
          </cell>
          <cell r="G347">
            <v>0</v>
          </cell>
        </row>
        <row r="348">
          <cell r="A348" t="str">
            <v>6010R#</v>
          </cell>
          <cell r="C348">
            <v>110</v>
          </cell>
          <cell r="G348">
            <v>0</v>
          </cell>
        </row>
        <row r="349">
          <cell r="A349" t="str">
            <v>6011R#</v>
          </cell>
          <cell r="C349">
            <v>110</v>
          </cell>
          <cell r="G349">
            <v>1</v>
          </cell>
        </row>
        <row r="350">
          <cell r="A350" t="str">
            <v>6011R#</v>
          </cell>
          <cell r="C350">
            <v>210</v>
          </cell>
          <cell r="G350">
            <v>0</v>
          </cell>
        </row>
        <row r="351">
          <cell r="A351" t="str">
            <v>6039R#</v>
          </cell>
          <cell r="C351">
            <v>112</v>
          </cell>
          <cell r="G351">
            <v>0</v>
          </cell>
        </row>
        <row r="352">
          <cell r="A352" t="str">
            <v>6040R#</v>
          </cell>
          <cell r="C352">
            <v>112</v>
          </cell>
          <cell r="G352">
            <v>2</v>
          </cell>
        </row>
        <row r="353">
          <cell r="A353" t="str">
            <v>6042R#</v>
          </cell>
          <cell r="C353">
            <v>112</v>
          </cell>
          <cell r="G353">
            <v>1</v>
          </cell>
        </row>
        <row r="354">
          <cell r="A354" t="str">
            <v>6046R#</v>
          </cell>
          <cell r="C354">
            <v>112</v>
          </cell>
          <cell r="G354">
            <v>1</v>
          </cell>
        </row>
        <row r="355">
          <cell r="A355" t="str">
            <v>6049R#</v>
          </cell>
          <cell r="C355">
            <v>112</v>
          </cell>
          <cell r="G355">
            <v>0</v>
          </cell>
        </row>
        <row r="356">
          <cell r="A356" t="str">
            <v>6050R#</v>
          </cell>
          <cell r="C356">
            <v>112</v>
          </cell>
          <cell r="G356">
            <v>1</v>
          </cell>
        </row>
        <row r="357">
          <cell r="A357" t="str">
            <v>6051R#</v>
          </cell>
          <cell r="C357">
            <v>112</v>
          </cell>
          <cell r="G357">
            <v>0</v>
          </cell>
        </row>
        <row r="358">
          <cell r="A358" t="str">
            <v>6052R#</v>
          </cell>
          <cell r="C358">
            <v>112</v>
          </cell>
          <cell r="G358">
            <v>0</v>
          </cell>
        </row>
        <row r="359">
          <cell r="A359" t="str">
            <v>6054R#</v>
          </cell>
          <cell r="C359">
            <v>112</v>
          </cell>
          <cell r="G359">
            <v>3</v>
          </cell>
        </row>
        <row r="360">
          <cell r="A360" t="str">
            <v>6060#</v>
          </cell>
          <cell r="C360">
            <v>110</v>
          </cell>
          <cell r="G360">
            <v>2</v>
          </cell>
        </row>
        <row r="361">
          <cell r="A361" t="str">
            <v>6060#</v>
          </cell>
          <cell r="C361">
            <v>210</v>
          </cell>
          <cell r="G361">
            <v>9</v>
          </cell>
        </row>
        <row r="362">
          <cell r="A362" t="str">
            <v>6061R#</v>
          </cell>
          <cell r="C362">
            <v>112</v>
          </cell>
          <cell r="G362">
            <v>7</v>
          </cell>
        </row>
        <row r="363">
          <cell r="A363" t="str">
            <v>6063R#</v>
          </cell>
          <cell r="C363">
            <v>112</v>
          </cell>
          <cell r="G363">
            <v>1</v>
          </cell>
        </row>
        <row r="364">
          <cell r="A364" t="str">
            <v>6070R#</v>
          </cell>
          <cell r="C364">
            <v>112</v>
          </cell>
          <cell r="G364">
            <v>4</v>
          </cell>
        </row>
        <row r="365">
          <cell r="A365" t="str">
            <v>6071R#</v>
          </cell>
          <cell r="C365">
            <v>112</v>
          </cell>
          <cell r="G365">
            <v>1</v>
          </cell>
        </row>
        <row r="366">
          <cell r="A366" t="str">
            <v>6074R#</v>
          </cell>
          <cell r="C366">
            <v>112</v>
          </cell>
          <cell r="G366">
            <v>6</v>
          </cell>
        </row>
        <row r="367">
          <cell r="A367" t="str">
            <v>6080R#</v>
          </cell>
          <cell r="C367">
            <v>210</v>
          </cell>
          <cell r="G367">
            <v>0</v>
          </cell>
        </row>
        <row r="368">
          <cell r="A368" t="str">
            <v>6082R#</v>
          </cell>
          <cell r="C368">
            <v>112</v>
          </cell>
          <cell r="G368">
            <v>1</v>
          </cell>
        </row>
        <row r="369">
          <cell r="A369" t="str">
            <v>6083R#</v>
          </cell>
          <cell r="C369">
            <v>110</v>
          </cell>
          <cell r="G369">
            <v>1</v>
          </cell>
        </row>
        <row r="370">
          <cell r="A370" t="str">
            <v>6083R#</v>
          </cell>
          <cell r="C370">
            <v>210</v>
          </cell>
          <cell r="G370">
            <v>4</v>
          </cell>
        </row>
        <row r="371">
          <cell r="A371" t="str">
            <v>6085R#</v>
          </cell>
          <cell r="C371">
            <v>110</v>
          </cell>
          <cell r="G371">
            <v>2</v>
          </cell>
        </row>
        <row r="372">
          <cell r="A372" t="str">
            <v>6085R#</v>
          </cell>
          <cell r="C372">
            <v>210</v>
          </cell>
          <cell r="G372">
            <v>0</v>
          </cell>
        </row>
        <row r="373">
          <cell r="A373" t="str">
            <v>6087R#</v>
          </cell>
          <cell r="C373">
            <v>110</v>
          </cell>
          <cell r="G373">
            <v>0</v>
          </cell>
        </row>
        <row r="374">
          <cell r="A374" t="str">
            <v>6087R#</v>
          </cell>
          <cell r="C374">
            <v>210</v>
          </cell>
          <cell r="G374">
            <v>0</v>
          </cell>
        </row>
        <row r="375">
          <cell r="A375" t="str">
            <v>6088R#</v>
          </cell>
          <cell r="C375">
            <v>110</v>
          </cell>
          <cell r="G375">
            <v>0</v>
          </cell>
        </row>
        <row r="376">
          <cell r="A376" t="str">
            <v>6088R#</v>
          </cell>
          <cell r="C376">
            <v>210</v>
          </cell>
          <cell r="G376">
            <v>0</v>
          </cell>
        </row>
        <row r="377">
          <cell r="A377" t="str">
            <v>6142#</v>
          </cell>
          <cell r="C377">
            <v>100</v>
          </cell>
          <cell r="G377">
            <v>62</v>
          </cell>
        </row>
        <row r="378">
          <cell r="A378" t="str">
            <v>6142#</v>
          </cell>
          <cell r="C378">
            <v>200</v>
          </cell>
          <cell r="G378">
            <v>67</v>
          </cell>
        </row>
        <row r="379">
          <cell r="A379" t="str">
            <v>3165R</v>
          </cell>
          <cell r="C379">
            <v>160</v>
          </cell>
          <cell r="G379">
            <v>-18495.150000000001</v>
          </cell>
        </row>
        <row r="380">
          <cell r="A380" t="str">
            <v>3165R</v>
          </cell>
          <cell r="C380">
            <v>162</v>
          </cell>
          <cell r="G380">
            <v>-17687.439999999999</v>
          </cell>
        </row>
        <row r="381">
          <cell r="A381" t="str">
            <v>3165R</v>
          </cell>
          <cell r="C381">
            <v>260</v>
          </cell>
          <cell r="G381">
            <v>-15984.45</v>
          </cell>
        </row>
        <row r="382">
          <cell r="A382" t="str">
            <v>3175R</v>
          </cell>
          <cell r="C382">
            <v>160</v>
          </cell>
          <cell r="G382">
            <v>-2467.5</v>
          </cell>
        </row>
        <row r="383">
          <cell r="A383" t="str">
            <v>3175R</v>
          </cell>
          <cell r="C383">
            <v>162</v>
          </cell>
          <cell r="G383">
            <v>-822.5</v>
          </cell>
        </row>
        <row r="384">
          <cell r="A384" t="str">
            <v>3175R</v>
          </cell>
          <cell r="C384">
            <v>260</v>
          </cell>
          <cell r="G384">
            <v>-2582.02</v>
          </cell>
        </row>
        <row r="385">
          <cell r="A385" t="str">
            <v>3180R</v>
          </cell>
          <cell r="C385">
            <v>160</v>
          </cell>
          <cell r="G385">
            <v>-6591.32</v>
          </cell>
        </row>
        <row r="386">
          <cell r="A386" t="str">
            <v>3180R</v>
          </cell>
          <cell r="C386">
            <v>260</v>
          </cell>
          <cell r="G386">
            <v>-5513.04</v>
          </cell>
        </row>
        <row r="387">
          <cell r="A387">
            <v>3190</v>
          </cell>
          <cell r="C387">
            <v>160</v>
          </cell>
          <cell r="G387">
            <v>-16143.49</v>
          </cell>
        </row>
        <row r="388">
          <cell r="A388">
            <v>3190</v>
          </cell>
          <cell r="C388">
            <v>162</v>
          </cell>
          <cell r="G388">
            <v>-11480.28</v>
          </cell>
        </row>
        <row r="389">
          <cell r="A389">
            <v>3190</v>
          </cell>
          <cell r="C389">
            <v>260</v>
          </cell>
          <cell r="G389">
            <v>-8151.97</v>
          </cell>
        </row>
        <row r="390">
          <cell r="A390">
            <v>3195</v>
          </cell>
          <cell r="C390">
            <v>160</v>
          </cell>
          <cell r="G390">
            <v>-500</v>
          </cell>
        </row>
        <row r="391">
          <cell r="A391">
            <v>3195</v>
          </cell>
          <cell r="C391">
            <v>162</v>
          </cell>
          <cell r="G391">
            <v>0</v>
          </cell>
        </row>
        <row r="392">
          <cell r="A392">
            <v>3195</v>
          </cell>
          <cell r="C392">
            <v>260</v>
          </cell>
          <cell r="G392">
            <v>0</v>
          </cell>
        </row>
        <row r="393">
          <cell r="A393">
            <v>3260</v>
          </cell>
          <cell r="C393">
            <v>160</v>
          </cell>
          <cell r="G393">
            <v>-12530.44</v>
          </cell>
        </row>
        <row r="394">
          <cell r="A394">
            <v>3260</v>
          </cell>
          <cell r="C394">
            <v>162</v>
          </cell>
          <cell r="G394">
            <v>-7788.34</v>
          </cell>
        </row>
        <row r="395">
          <cell r="A395">
            <v>3260</v>
          </cell>
          <cell r="C395">
            <v>260</v>
          </cell>
          <cell r="G395">
            <v>-13075.8</v>
          </cell>
        </row>
        <row r="396">
          <cell r="A396">
            <v>3261</v>
          </cell>
          <cell r="C396">
            <v>160</v>
          </cell>
          <cell r="G396">
            <v>-4301.76</v>
          </cell>
        </row>
        <row r="397">
          <cell r="A397">
            <v>3270</v>
          </cell>
          <cell r="C397">
            <v>160</v>
          </cell>
          <cell r="G397">
            <v>-2261.88</v>
          </cell>
        </row>
        <row r="398">
          <cell r="A398">
            <v>3270</v>
          </cell>
          <cell r="C398">
            <v>162</v>
          </cell>
          <cell r="G398">
            <v>-411.25</v>
          </cell>
        </row>
        <row r="399">
          <cell r="A399">
            <v>3270</v>
          </cell>
          <cell r="C399">
            <v>260</v>
          </cell>
          <cell r="G399">
            <v>-2582.02</v>
          </cell>
        </row>
        <row r="400">
          <cell r="A400">
            <v>3272</v>
          </cell>
          <cell r="C400">
            <v>160</v>
          </cell>
          <cell r="G400">
            <v>-2261.87</v>
          </cell>
        </row>
        <row r="401">
          <cell r="A401">
            <v>3275</v>
          </cell>
          <cell r="C401">
            <v>160</v>
          </cell>
          <cell r="G401">
            <v>-8498.32</v>
          </cell>
        </row>
        <row r="402">
          <cell r="A402">
            <v>3275</v>
          </cell>
          <cell r="C402">
            <v>162</v>
          </cell>
          <cell r="G402">
            <v>-600.58000000000004</v>
          </cell>
        </row>
        <row r="403">
          <cell r="A403">
            <v>3275</v>
          </cell>
          <cell r="C403">
            <v>170</v>
          </cell>
          <cell r="G403">
            <v>0</v>
          </cell>
        </row>
        <row r="404">
          <cell r="A404">
            <v>3275</v>
          </cell>
          <cell r="C404">
            <v>260</v>
          </cell>
          <cell r="G404">
            <v>-3830.8</v>
          </cell>
        </row>
        <row r="405">
          <cell r="A405">
            <v>3276</v>
          </cell>
          <cell r="C405">
            <v>160</v>
          </cell>
          <cell r="G405">
            <v>-307.58</v>
          </cell>
        </row>
        <row r="406">
          <cell r="A406">
            <v>3280</v>
          </cell>
          <cell r="C406">
            <v>160</v>
          </cell>
          <cell r="G406">
            <v>0</v>
          </cell>
        </row>
        <row r="407">
          <cell r="A407">
            <v>3290</v>
          </cell>
          <cell r="C407">
            <v>160</v>
          </cell>
          <cell r="G407">
            <v>-3065.23</v>
          </cell>
        </row>
        <row r="408">
          <cell r="A408">
            <v>3290</v>
          </cell>
          <cell r="C408">
            <v>162</v>
          </cell>
          <cell r="G408">
            <v>-2395.67</v>
          </cell>
        </row>
        <row r="409">
          <cell r="A409">
            <v>3290</v>
          </cell>
          <cell r="C409">
            <v>260</v>
          </cell>
          <cell r="G409">
            <v>-480.21</v>
          </cell>
        </row>
        <row r="410">
          <cell r="A410">
            <v>3291</v>
          </cell>
          <cell r="C410">
            <v>160</v>
          </cell>
          <cell r="G410">
            <v>-1090.3699999999999</v>
          </cell>
        </row>
        <row r="411">
          <cell r="A411">
            <v>3295</v>
          </cell>
          <cell r="C411">
            <v>160</v>
          </cell>
          <cell r="G411">
            <v>-1799.78</v>
          </cell>
        </row>
        <row r="412">
          <cell r="A412">
            <v>3295</v>
          </cell>
          <cell r="C412">
            <v>162</v>
          </cell>
          <cell r="G412">
            <v>0</v>
          </cell>
        </row>
        <row r="413">
          <cell r="A413">
            <v>3295</v>
          </cell>
          <cell r="C413">
            <v>260</v>
          </cell>
          <cell r="G413">
            <v>0</v>
          </cell>
        </row>
        <row r="414">
          <cell r="A414">
            <v>3296</v>
          </cell>
          <cell r="C414">
            <v>160</v>
          </cell>
          <cell r="G414">
            <v>0</v>
          </cell>
        </row>
        <row r="415">
          <cell r="A415" t="str">
            <v>4180R</v>
          </cell>
          <cell r="C415">
            <v>160</v>
          </cell>
          <cell r="G415">
            <v>5529.37</v>
          </cell>
        </row>
        <row r="416">
          <cell r="A416" t="str">
            <v>4180R</v>
          </cell>
          <cell r="C416">
            <v>260</v>
          </cell>
          <cell r="G416">
            <v>964.44</v>
          </cell>
        </row>
        <row r="417">
          <cell r="A417">
            <v>3205</v>
          </cell>
          <cell r="C417">
            <v>121</v>
          </cell>
          <cell r="G417">
            <v>-207516.98</v>
          </cell>
        </row>
        <row r="418">
          <cell r="A418">
            <v>3205</v>
          </cell>
          <cell r="C418">
            <v>220</v>
          </cell>
          <cell r="G418">
            <v>-33913.040000000001</v>
          </cell>
        </row>
        <row r="419">
          <cell r="A419">
            <v>3206</v>
          </cell>
          <cell r="C419">
            <v>121</v>
          </cell>
          <cell r="G419">
            <v>-509975.14</v>
          </cell>
        </row>
        <row r="420">
          <cell r="A420">
            <v>3206</v>
          </cell>
          <cell r="C420">
            <v>220</v>
          </cell>
          <cell r="G420">
            <v>-390960.87</v>
          </cell>
        </row>
        <row r="421">
          <cell r="A421">
            <v>3209</v>
          </cell>
          <cell r="C421">
            <v>120</v>
          </cell>
          <cell r="G421">
            <v>-1332373.46</v>
          </cell>
        </row>
        <row r="422">
          <cell r="A422">
            <v>3209</v>
          </cell>
          <cell r="C422">
            <v>122</v>
          </cell>
          <cell r="G422">
            <v>-844519.1</v>
          </cell>
        </row>
        <row r="423">
          <cell r="A423">
            <v>3209</v>
          </cell>
          <cell r="C423">
            <v>220</v>
          </cell>
          <cell r="G423">
            <v>-340359.11</v>
          </cell>
        </row>
        <row r="424">
          <cell r="A424">
            <v>3211</v>
          </cell>
          <cell r="C424">
            <v>120</v>
          </cell>
          <cell r="G424">
            <v>-52516.53</v>
          </cell>
        </row>
        <row r="425">
          <cell r="A425">
            <v>3211</v>
          </cell>
          <cell r="C425">
            <v>122</v>
          </cell>
          <cell r="G425">
            <v>0</v>
          </cell>
        </row>
        <row r="426">
          <cell r="A426">
            <v>3211</v>
          </cell>
          <cell r="C426">
            <v>220</v>
          </cell>
          <cell r="G426">
            <v>0</v>
          </cell>
        </row>
        <row r="427">
          <cell r="A427">
            <v>3230</v>
          </cell>
          <cell r="C427">
            <v>120</v>
          </cell>
          <cell r="G427">
            <v>-150217.4</v>
          </cell>
        </row>
        <row r="428">
          <cell r="A428">
            <v>3230</v>
          </cell>
          <cell r="C428">
            <v>122</v>
          </cell>
          <cell r="G428">
            <v>-434.78</v>
          </cell>
        </row>
        <row r="429">
          <cell r="A429">
            <v>3230</v>
          </cell>
          <cell r="C429">
            <v>220</v>
          </cell>
          <cell r="G429">
            <v>-34782.61</v>
          </cell>
        </row>
        <row r="430">
          <cell r="A430">
            <v>3232</v>
          </cell>
          <cell r="C430">
            <v>120</v>
          </cell>
          <cell r="G430">
            <v>-11304.34</v>
          </cell>
        </row>
        <row r="431">
          <cell r="A431">
            <v>3232</v>
          </cell>
          <cell r="C431">
            <v>220</v>
          </cell>
          <cell r="G431">
            <v>0</v>
          </cell>
        </row>
        <row r="432">
          <cell r="A432" t="str">
            <v>6205#</v>
          </cell>
          <cell r="C432">
            <v>121</v>
          </cell>
          <cell r="G432">
            <v>5</v>
          </cell>
        </row>
        <row r="433">
          <cell r="A433" t="str">
            <v>6205#</v>
          </cell>
          <cell r="C433">
            <v>220</v>
          </cell>
          <cell r="G433">
            <v>1</v>
          </cell>
        </row>
        <row r="434">
          <cell r="A434" t="str">
            <v>6206#</v>
          </cell>
          <cell r="C434">
            <v>121</v>
          </cell>
          <cell r="G434">
            <v>19</v>
          </cell>
        </row>
        <row r="435">
          <cell r="A435" t="str">
            <v>6206#</v>
          </cell>
          <cell r="C435">
            <v>220</v>
          </cell>
          <cell r="G435">
            <v>14</v>
          </cell>
        </row>
        <row r="436">
          <cell r="A436" t="str">
            <v>6209#</v>
          </cell>
          <cell r="C436">
            <v>120</v>
          </cell>
          <cell r="G436">
            <v>43</v>
          </cell>
        </row>
        <row r="437">
          <cell r="A437" t="str">
            <v>6209#</v>
          </cell>
          <cell r="C437">
            <v>122</v>
          </cell>
          <cell r="G437">
            <v>15</v>
          </cell>
        </row>
        <row r="438">
          <cell r="A438" t="str">
            <v>6209#</v>
          </cell>
          <cell r="C438">
            <v>220</v>
          </cell>
          <cell r="G438">
            <v>14</v>
          </cell>
        </row>
        <row r="439">
          <cell r="A439" t="str">
            <v>6211#</v>
          </cell>
          <cell r="C439">
            <v>120</v>
          </cell>
          <cell r="G439">
            <v>1</v>
          </cell>
        </row>
        <row r="440">
          <cell r="A440" t="str">
            <v>6211#</v>
          </cell>
          <cell r="C440">
            <v>122</v>
          </cell>
          <cell r="G440">
            <v>0</v>
          </cell>
        </row>
        <row r="441">
          <cell r="A441" t="str">
            <v>6211#</v>
          </cell>
          <cell r="C441">
            <v>220</v>
          </cell>
          <cell r="G441">
            <v>0</v>
          </cell>
        </row>
        <row r="442">
          <cell r="A442" t="str">
            <v>6230#</v>
          </cell>
          <cell r="C442">
            <v>120</v>
          </cell>
          <cell r="G442">
            <v>22</v>
          </cell>
        </row>
        <row r="443">
          <cell r="A443" t="str">
            <v>6230#</v>
          </cell>
          <cell r="C443">
            <v>122</v>
          </cell>
          <cell r="G443">
            <v>1</v>
          </cell>
        </row>
        <row r="444">
          <cell r="A444" t="str">
            <v>6230#</v>
          </cell>
          <cell r="C444">
            <v>220</v>
          </cell>
          <cell r="G444">
            <v>6</v>
          </cell>
        </row>
        <row r="445">
          <cell r="A445" t="str">
            <v>6232#</v>
          </cell>
          <cell r="C445">
            <v>120</v>
          </cell>
          <cell r="G445">
            <v>2</v>
          </cell>
        </row>
        <row r="446">
          <cell r="A446" t="str">
            <v>6232#</v>
          </cell>
          <cell r="C446">
            <v>220</v>
          </cell>
          <cell r="G446">
            <v>0</v>
          </cell>
        </row>
        <row r="447">
          <cell r="A447">
            <v>3300</v>
          </cell>
          <cell r="C447">
            <v>140</v>
          </cell>
          <cell r="G447">
            <v>-171337.18</v>
          </cell>
        </row>
        <row r="448">
          <cell r="A448">
            <v>3300</v>
          </cell>
          <cell r="C448">
            <v>142</v>
          </cell>
          <cell r="G448">
            <v>-29252.93</v>
          </cell>
        </row>
        <row r="449">
          <cell r="A449">
            <v>3300</v>
          </cell>
          <cell r="C449">
            <v>147</v>
          </cell>
          <cell r="G449">
            <v>0</v>
          </cell>
        </row>
        <row r="450">
          <cell r="A450">
            <v>3300</v>
          </cell>
          <cell r="C450">
            <v>150</v>
          </cell>
          <cell r="G450">
            <v>-30164.13</v>
          </cell>
        </row>
        <row r="451">
          <cell r="A451">
            <v>3300</v>
          </cell>
          <cell r="C451">
            <v>170</v>
          </cell>
          <cell r="G451">
            <v>0</v>
          </cell>
        </row>
        <row r="452">
          <cell r="A452">
            <v>3300</v>
          </cell>
          <cell r="C452">
            <v>240</v>
          </cell>
          <cell r="G452">
            <v>-103972.64</v>
          </cell>
        </row>
        <row r="453">
          <cell r="A453">
            <v>3300</v>
          </cell>
          <cell r="C453">
            <v>340</v>
          </cell>
          <cell r="G453">
            <v>-67075.23</v>
          </cell>
        </row>
        <row r="454">
          <cell r="A454">
            <v>3300</v>
          </cell>
          <cell r="C454">
            <v>440</v>
          </cell>
          <cell r="G454">
            <v>-43315.72</v>
          </cell>
        </row>
        <row r="455">
          <cell r="A455" t="str">
            <v>3300#</v>
          </cell>
          <cell r="C455">
            <v>140</v>
          </cell>
          <cell r="G455">
            <v>620</v>
          </cell>
        </row>
        <row r="456">
          <cell r="A456" t="str">
            <v>3300#</v>
          </cell>
          <cell r="C456">
            <v>142</v>
          </cell>
          <cell r="G456">
            <v>87</v>
          </cell>
        </row>
        <row r="457">
          <cell r="A457" t="str">
            <v>3300#</v>
          </cell>
          <cell r="C457">
            <v>147</v>
          </cell>
          <cell r="G457">
            <v>0</v>
          </cell>
        </row>
        <row r="458">
          <cell r="A458" t="str">
            <v>3300#</v>
          </cell>
          <cell r="C458">
            <v>150</v>
          </cell>
          <cell r="G458">
            <v>27</v>
          </cell>
        </row>
        <row r="459">
          <cell r="A459" t="str">
            <v>3300#</v>
          </cell>
          <cell r="C459">
            <v>170</v>
          </cell>
          <cell r="G459">
            <v>0</v>
          </cell>
        </row>
        <row r="460">
          <cell r="A460" t="str">
            <v>3300#</v>
          </cell>
          <cell r="C460">
            <v>240</v>
          </cell>
          <cell r="G460">
            <v>414</v>
          </cell>
        </row>
        <row r="461">
          <cell r="A461" t="str">
            <v>3300#</v>
          </cell>
          <cell r="C461">
            <v>340</v>
          </cell>
          <cell r="G461">
            <v>312</v>
          </cell>
        </row>
        <row r="462">
          <cell r="A462" t="str">
            <v>3300#</v>
          </cell>
          <cell r="C462">
            <v>440</v>
          </cell>
          <cell r="G462">
            <v>172</v>
          </cell>
        </row>
        <row r="463">
          <cell r="A463">
            <v>3301</v>
          </cell>
          <cell r="C463">
            <v>140</v>
          </cell>
          <cell r="G463">
            <v>-21159.06</v>
          </cell>
        </row>
        <row r="464">
          <cell r="A464">
            <v>3301</v>
          </cell>
          <cell r="C464">
            <v>142</v>
          </cell>
          <cell r="G464">
            <v>-16599.29</v>
          </cell>
        </row>
        <row r="465">
          <cell r="A465">
            <v>3301</v>
          </cell>
          <cell r="C465">
            <v>147</v>
          </cell>
          <cell r="G465">
            <v>0</v>
          </cell>
        </row>
        <row r="466">
          <cell r="A466">
            <v>3301</v>
          </cell>
          <cell r="C466">
            <v>240</v>
          </cell>
          <cell r="G466">
            <v>-9731.9599999999991</v>
          </cell>
        </row>
        <row r="467">
          <cell r="A467">
            <v>3301</v>
          </cell>
          <cell r="C467">
            <v>340</v>
          </cell>
          <cell r="G467">
            <v>-4237.5600000000004</v>
          </cell>
        </row>
        <row r="468">
          <cell r="A468">
            <v>3301</v>
          </cell>
          <cell r="C468">
            <v>440</v>
          </cell>
          <cell r="G468">
            <v>-2952.97</v>
          </cell>
        </row>
        <row r="469">
          <cell r="A469" t="str">
            <v>3301#</v>
          </cell>
          <cell r="C469">
            <v>140</v>
          </cell>
          <cell r="G469">
            <v>125</v>
          </cell>
        </row>
        <row r="470">
          <cell r="A470" t="str">
            <v>3301#</v>
          </cell>
          <cell r="C470">
            <v>142</v>
          </cell>
          <cell r="G470">
            <v>74</v>
          </cell>
        </row>
        <row r="471">
          <cell r="A471" t="str">
            <v>3301#</v>
          </cell>
          <cell r="C471">
            <v>147</v>
          </cell>
          <cell r="G471">
            <v>0</v>
          </cell>
        </row>
        <row r="472">
          <cell r="A472" t="str">
            <v>3301#</v>
          </cell>
          <cell r="C472">
            <v>240</v>
          </cell>
          <cell r="G472">
            <v>79</v>
          </cell>
        </row>
        <row r="473">
          <cell r="A473" t="str">
            <v>3301#</v>
          </cell>
          <cell r="C473">
            <v>340</v>
          </cell>
          <cell r="G473">
            <v>38</v>
          </cell>
        </row>
        <row r="474">
          <cell r="A474" t="str">
            <v>3301#</v>
          </cell>
          <cell r="C474">
            <v>440</v>
          </cell>
          <cell r="G474">
            <v>20</v>
          </cell>
        </row>
        <row r="475">
          <cell r="A475">
            <v>3302</v>
          </cell>
          <cell r="C475">
            <v>140</v>
          </cell>
          <cell r="G475">
            <v>-3794.77</v>
          </cell>
        </row>
        <row r="476">
          <cell r="A476">
            <v>3302</v>
          </cell>
          <cell r="C476">
            <v>142</v>
          </cell>
          <cell r="G476">
            <v>0</v>
          </cell>
        </row>
        <row r="477">
          <cell r="A477">
            <v>3302</v>
          </cell>
          <cell r="C477">
            <v>147</v>
          </cell>
          <cell r="G477">
            <v>0</v>
          </cell>
        </row>
        <row r="478">
          <cell r="A478">
            <v>3302</v>
          </cell>
          <cell r="C478">
            <v>240</v>
          </cell>
          <cell r="G478">
            <v>-354.78</v>
          </cell>
        </row>
        <row r="479">
          <cell r="A479">
            <v>3302</v>
          </cell>
          <cell r="C479">
            <v>340</v>
          </cell>
          <cell r="G479">
            <v>-827.82</v>
          </cell>
        </row>
        <row r="480">
          <cell r="A480">
            <v>3302</v>
          </cell>
          <cell r="C480">
            <v>440</v>
          </cell>
          <cell r="G480">
            <v>-881.57</v>
          </cell>
        </row>
        <row r="481">
          <cell r="A481" t="str">
            <v>3302#</v>
          </cell>
          <cell r="C481">
            <v>140</v>
          </cell>
          <cell r="G481">
            <v>67</v>
          </cell>
        </row>
        <row r="482">
          <cell r="A482" t="str">
            <v>3302#</v>
          </cell>
          <cell r="C482">
            <v>142</v>
          </cell>
          <cell r="G482">
            <v>0</v>
          </cell>
        </row>
        <row r="483">
          <cell r="A483" t="str">
            <v>3302#</v>
          </cell>
          <cell r="C483">
            <v>147</v>
          </cell>
          <cell r="G483">
            <v>0</v>
          </cell>
        </row>
        <row r="484">
          <cell r="A484" t="str">
            <v>3302#</v>
          </cell>
          <cell r="C484">
            <v>240</v>
          </cell>
          <cell r="G484">
            <v>6</v>
          </cell>
        </row>
        <row r="485">
          <cell r="A485" t="str">
            <v>3302#</v>
          </cell>
          <cell r="C485">
            <v>340</v>
          </cell>
          <cell r="G485">
            <v>14</v>
          </cell>
        </row>
        <row r="486">
          <cell r="A486" t="str">
            <v>3302#</v>
          </cell>
          <cell r="C486">
            <v>440</v>
          </cell>
          <cell r="G486">
            <v>15</v>
          </cell>
        </row>
        <row r="487">
          <cell r="A487">
            <v>3304</v>
          </cell>
          <cell r="C487">
            <v>140</v>
          </cell>
          <cell r="G487">
            <v>226.51</v>
          </cell>
        </row>
        <row r="488">
          <cell r="A488">
            <v>3304</v>
          </cell>
          <cell r="C488">
            <v>147</v>
          </cell>
          <cell r="G488">
            <v>0</v>
          </cell>
        </row>
        <row r="489">
          <cell r="A489">
            <v>3304</v>
          </cell>
          <cell r="C489">
            <v>240</v>
          </cell>
          <cell r="G489">
            <v>-735.45</v>
          </cell>
        </row>
        <row r="490">
          <cell r="A490">
            <v>3304</v>
          </cell>
          <cell r="C490">
            <v>340</v>
          </cell>
          <cell r="G490">
            <v>-7.27</v>
          </cell>
        </row>
        <row r="491">
          <cell r="A491">
            <v>3304</v>
          </cell>
          <cell r="C491">
            <v>440</v>
          </cell>
          <cell r="G491">
            <v>186.59</v>
          </cell>
        </row>
        <row r="492">
          <cell r="A492" t="str">
            <v>3304#</v>
          </cell>
          <cell r="C492">
            <v>140</v>
          </cell>
          <cell r="G492">
            <v>-6</v>
          </cell>
        </row>
        <row r="493">
          <cell r="A493" t="str">
            <v>3304#</v>
          </cell>
          <cell r="C493">
            <v>147</v>
          </cell>
          <cell r="G493">
            <v>0</v>
          </cell>
        </row>
        <row r="494">
          <cell r="A494" t="str">
            <v>3304#</v>
          </cell>
          <cell r="C494">
            <v>240</v>
          </cell>
          <cell r="G494">
            <v>9</v>
          </cell>
        </row>
        <row r="495">
          <cell r="A495" t="str">
            <v>3304#</v>
          </cell>
          <cell r="C495">
            <v>340</v>
          </cell>
          <cell r="G495">
            <v>0</v>
          </cell>
        </row>
        <row r="496">
          <cell r="A496" t="str">
            <v>3304#</v>
          </cell>
          <cell r="C496">
            <v>440</v>
          </cell>
          <cell r="G496">
            <v>-12</v>
          </cell>
        </row>
        <row r="497">
          <cell r="A497" t="str">
            <v>3305#</v>
          </cell>
          <cell r="C497">
            <v>140</v>
          </cell>
          <cell r="G497">
            <v>-17</v>
          </cell>
        </row>
        <row r="498">
          <cell r="A498" t="str">
            <v>3305#</v>
          </cell>
          <cell r="C498">
            <v>240</v>
          </cell>
          <cell r="G498">
            <v>-33</v>
          </cell>
        </row>
        <row r="499">
          <cell r="A499" t="str">
            <v>3305#</v>
          </cell>
          <cell r="C499">
            <v>340</v>
          </cell>
          <cell r="G499">
            <v>-17</v>
          </cell>
        </row>
        <row r="500">
          <cell r="A500" t="str">
            <v>3305#</v>
          </cell>
          <cell r="C500">
            <v>440</v>
          </cell>
          <cell r="G500">
            <v>-10</v>
          </cell>
        </row>
        <row r="501">
          <cell r="A501">
            <v>3312</v>
          </cell>
          <cell r="C501">
            <v>140</v>
          </cell>
          <cell r="G501">
            <v>-1385.85</v>
          </cell>
        </row>
        <row r="502">
          <cell r="A502">
            <v>3312</v>
          </cell>
          <cell r="C502">
            <v>142</v>
          </cell>
          <cell r="G502">
            <v>0</v>
          </cell>
        </row>
        <row r="503">
          <cell r="A503">
            <v>3312</v>
          </cell>
          <cell r="C503">
            <v>147</v>
          </cell>
          <cell r="G503">
            <v>0</v>
          </cell>
        </row>
        <row r="504">
          <cell r="A504">
            <v>3312</v>
          </cell>
          <cell r="C504">
            <v>240</v>
          </cell>
          <cell r="G504">
            <v>-810.51</v>
          </cell>
        </row>
        <row r="505">
          <cell r="A505">
            <v>3312</v>
          </cell>
          <cell r="C505">
            <v>340</v>
          </cell>
          <cell r="G505">
            <v>-2549.02</v>
          </cell>
        </row>
        <row r="506">
          <cell r="A506">
            <v>3312</v>
          </cell>
          <cell r="C506">
            <v>440</v>
          </cell>
          <cell r="G506">
            <v>-1692.96</v>
          </cell>
        </row>
        <row r="507">
          <cell r="A507" t="str">
            <v>3312#</v>
          </cell>
          <cell r="C507">
            <v>140</v>
          </cell>
          <cell r="G507">
            <v>10</v>
          </cell>
        </row>
        <row r="508">
          <cell r="A508" t="str">
            <v>3312#</v>
          </cell>
          <cell r="C508">
            <v>142</v>
          </cell>
          <cell r="G508">
            <v>0</v>
          </cell>
        </row>
        <row r="509">
          <cell r="A509" t="str">
            <v>3312#</v>
          </cell>
          <cell r="C509">
            <v>147</v>
          </cell>
          <cell r="G509">
            <v>0</v>
          </cell>
        </row>
        <row r="510">
          <cell r="A510" t="str">
            <v>3312#</v>
          </cell>
          <cell r="C510">
            <v>340</v>
          </cell>
          <cell r="G510">
            <v>12</v>
          </cell>
        </row>
        <row r="511">
          <cell r="A511" t="str">
            <v>3312#</v>
          </cell>
          <cell r="C511">
            <v>440</v>
          </cell>
          <cell r="G511">
            <v>9</v>
          </cell>
        </row>
        <row r="512">
          <cell r="A512">
            <v>3320</v>
          </cell>
          <cell r="C512">
            <v>140</v>
          </cell>
          <cell r="G512">
            <v>-14225.96</v>
          </cell>
        </row>
        <row r="513">
          <cell r="A513">
            <v>3320</v>
          </cell>
          <cell r="C513">
            <v>142</v>
          </cell>
          <cell r="G513">
            <v>-6762.96</v>
          </cell>
        </row>
        <row r="514">
          <cell r="A514">
            <v>3320</v>
          </cell>
          <cell r="C514">
            <v>147</v>
          </cell>
          <cell r="G514">
            <v>0</v>
          </cell>
        </row>
        <row r="515">
          <cell r="A515">
            <v>3320</v>
          </cell>
          <cell r="C515">
            <v>240</v>
          </cell>
          <cell r="G515">
            <v>-11415.16</v>
          </cell>
        </row>
        <row r="516">
          <cell r="A516">
            <v>3320</v>
          </cell>
          <cell r="C516">
            <v>340</v>
          </cell>
          <cell r="G516">
            <v>-7494.99</v>
          </cell>
        </row>
        <row r="517">
          <cell r="A517">
            <v>3320</v>
          </cell>
          <cell r="C517">
            <v>440</v>
          </cell>
          <cell r="G517">
            <v>-2300.1999999999998</v>
          </cell>
        </row>
        <row r="518">
          <cell r="A518" t="str">
            <v>3320#</v>
          </cell>
          <cell r="C518">
            <v>140</v>
          </cell>
          <cell r="G518">
            <v>126</v>
          </cell>
        </row>
        <row r="519">
          <cell r="A519" t="str">
            <v>3320#</v>
          </cell>
          <cell r="C519">
            <v>142</v>
          </cell>
          <cell r="G519">
            <v>48</v>
          </cell>
        </row>
        <row r="520">
          <cell r="A520" t="str">
            <v>3320#</v>
          </cell>
          <cell r="C520">
            <v>147</v>
          </cell>
          <cell r="G520">
            <v>0</v>
          </cell>
        </row>
        <row r="521">
          <cell r="A521" t="str">
            <v>3320#</v>
          </cell>
          <cell r="C521">
            <v>240</v>
          </cell>
          <cell r="G521">
            <v>84</v>
          </cell>
        </row>
        <row r="522">
          <cell r="A522" t="str">
            <v>3320#</v>
          </cell>
          <cell r="C522">
            <v>340</v>
          </cell>
          <cell r="G522">
            <v>60</v>
          </cell>
        </row>
        <row r="523">
          <cell r="A523" t="str">
            <v>3320#</v>
          </cell>
          <cell r="C523">
            <v>440</v>
          </cell>
          <cell r="G523">
            <v>28</v>
          </cell>
        </row>
        <row r="524">
          <cell r="A524">
            <v>3340</v>
          </cell>
          <cell r="C524">
            <v>140</v>
          </cell>
          <cell r="G524">
            <v>-45132.28</v>
          </cell>
        </row>
        <row r="525">
          <cell r="A525">
            <v>3340</v>
          </cell>
          <cell r="C525">
            <v>142</v>
          </cell>
          <cell r="G525">
            <v>-37159.89</v>
          </cell>
        </row>
        <row r="526">
          <cell r="A526">
            <v>3340</v>
          </cell>
          <cell r="C526">
            <v>147</v>
          </cell>
          <cell r="G526">
            <v>0</v>
          </cell>
        </row>
        <row r="527">
          <cell r="A527">
            <v>3340</v>
          </cell>
          <cell r="C527">
            <v>150</v>
          </cell>
          <cell r="G527">
            <v>-18152</v>
          </cell>
        </row>
        <row r="528">
          <cell r="A528">
            <v>3340</v>
          </cell>
          <cell r="C528">
            <v>240</v>
          </cell>
          <cell r="G528">
            <v>-17566.36</v>
          </cell>
        </row>
        <row r="529">
          <cell r="A529">
            <v>3340</v>
          </cell>
          <cell r="C529">
            <v>340</v>
          </cell>
          <cell r="G529">
            <v>-13880.4</v>
          </cell>
        </row>
        <row r="530">
          <cell r="A530">
            <v>3340</v>
          </cell>
          <cell r="C530">
            <v>440</v>
          </cell>
          <cell r="G530">
            <v>-70122.039999999994</v>
          </cell>
        </row>
        <row r="531">
          <cell r="A531" t="str">
            <v>3340#</v>
          </cell>
          <cell r="C531">
            <v>140</v>
          </cell>
          <cell r="G531">
            <v>235</v>
          </cell>
        </row>
        <row r="532">
          <cell r="A532" t="str">
            <v>3340#</v>
          </cell>
          <cell r="C532">
            <v>142</v>
          </cell>
          <cell r="G532">
            <v>116</v>
          </cell>
        </row>
        <row r="533">
          <cell r="A533" t="str">
            <v>3340#</v>
          </cell>
          <cell r="C533">
            <v>147</v>
          </cell>
          <cell r="G533">
            <v>0</v>
          </cell>
        </row>
        <row r="534">
          <cell r="A534" t="str">
            <v>3340#</v>
          </cell>
          <cell r="C534">
            <v>150</v>
          </cell>
          <cell r="G534">
            <v>53</v>
          </cell>
        </row>
        <row r="535">
          <cell r="A535" t="str">
            <v>3340#</v>
          </cell>
          <cell r="C535">
            <v>240</v>
          </cell>
          <cell r="G535">
            <v>144</v>
          </cell>
        </row>
        <row r="536">
          <cell r="A536" t="str">
            <v>3340#</v>
          </cell>
          <cell r="C536">
            <v>340</v>
          </cell>
          <cell r="G536">
            <v>79</v>
          </cell>
        </row>
        <row r="537">
          <cell r="A537" t="str">
            <v>3340#</v>
          </cell>
          <cell r="C537">
            <v>440</v>
          </cell>
          <cell r="G537">
            <v>331</v>
          </cell>
        </row>
        <row r="538">
          <cell r="A538">
            <v>3390</v>
          </cell>
          <cell r="C538">
            <v>140</v>
          </cell>
          <cell r="G538">
            <v>-42608.23</v>
          </cell>
        </row>
        <row r="539">
          <cell r="A539">
            <v>3390</v>
          </cell>
          <cell r="C539">
            <v>142</v>
          </cell>
          <cell r="G539">
            <v>-9910.85</v>
          </cell>
        </row>
        <row r="540">
          <cell r="A540">
            <v>3390</v>
          </cell>
          <cell r="C540">
            <v>147</v>
          </cell>
          <cell r="G540">
            <v>0</v>
          </cell>
        </row>
        <row r="541">
          <cell r="A541">
            <v>3390</v>
          </cell>
          <cell r="C541">
            <v>240</v>
          </cell>
          <cell r="G541">
            <v>-8494.7199999999993</v>
          </cell>
        </row>
        <row r="542">
          <cell r="A542">
            <v>3390</v>
          </cell>
          <cell r="C542">
            <v>340</v>
          </cell>
          <cell r="G542">
            <v>-17959.009999999998</v>
          </cell>
        </row>
        <row r="543">
          <cell r="A543">
            <v>3390</v>
          </cell>
          <cell r="C543">
            <v>440</v>
          </cell>
          <cell r="G543">
            <v>-16866.75</v>
          </cell>
        </row>
        <row r="544">
          <cell r="A544" t="str">
            <v>3390#</v>
          </cell>
          <cell r="C544">
            <v>140</v>
          </cell>
          <cell r="G544">
            <v>131</v>
          </cell>
        </row>
        <row r="545">
          <cell r="A545" t="str">
            <v>3390#</v>
          </cell>
          <cell r="C545">
            <v>142</v>
          </cell>
          <cell r="G545">
            <v>26</v>
          </cell>
        </row>
        <row r="546">
          <cell r="A546" t="str">
            <v>3390#</v>
          </cell>
          <cell r="C546">
            <v>147</v>
          </cell>
          <cell r="G546">
            <v>0</v>
          </cell>
        </row>
        <row r="547">
          <cell r="A547" t="str">
            <v>3390#</v>
          </cell>
          <cell r="C547">
            <v>240</v>
          </cell>
          <cell r="G547">
            <v>57</v>
          </cell>
        </row>
        <row r="548">
          <cell r="A548" t="str">
            <v>3390#</v>
          </cell>
          <cell r="C548">
            <v>340</v>
          </cell>
          <cell r="G548">
            <v>63</v>
          </cell>
        </row>
        <row r="549">
          <cell r="A549" t="str">
            <v>3390#</v>
          </cell>
          <cell r="C549">
            <v>440</v>
          </cell>
          <cell r="G549">
            <v>35</v>
          </cell>
        </row>
        <row r="550">
          <cell r="A550">
            <v>3400</v>
          </cell>
          <cell r="C550">
            <v>140</v>
          </cell>
          <cell r="G550">
            <v>-75705.179999999993</v>
          </cell>
        </row>
        <row r="551">
          <cell r="A551">
            <v>3400</v>
          </cell>
          <cell r="C551">
            <v>142</v>
          </cell>
          <cell r="G551">
            <v>-18079.36</v>
          </cell>
        </row>
        <row r="552">
          <cell r="A552">
            <v>3400</v>
          </cell>
          <cell r="C552">
            <v>147</v>
          </cell>
          <cell r="G552">
            <v>0</v>
          </cell>
        </row>
        <row r="553">
          <cell r="A553">
            <v>3400</v>
          </cell>
          <cell r="C553">
            <v>240</v>
          </cell>
          <cell r="G553">
            <v>-50364.84</v>
          </cell>
        </row>
        <row r="554">
          <cell r="A554">
            <v>3400</v>
          </cell>
          <cell r="C554">
            <v>340</v>
          </cell>
          <cell r="G554">
            <v>-28904.84</v>
          </cell>
        </row>
        <row r="555">
          <cell r="A555">
            <v>3400</v>
          </cell>
          <cell r="C555">
            <v>440</v>
          </cell>
          <cell r="G555">
            <v>-19453.62</v>
          </cell>
        </row>
        <row r="556">
          <cell r="A556" t="str">
            <v>3400#</v>
          </cell>
          <cell r="C556">
            <v>140</v>
          </cell>
          <cell r="G556">
            <v>558</v>
          </cell>
        </row>
        <row r="557">
          <cell r="A557" t="str">
            <v>3400#</v>
          </cell>
          <cell r="C557">
            <v>142</v>
          </cell>
          <cell r="G557">
            <v>138</v>
          </cell>
        </row>
        <row r="558">
          <cell r="A558" t="str">
            <v>3400#</v>
          </cell>
          <cell r="C558">
            <v>147</v>
          </cell>
          <cell r="G558">
            <v>0</v>
          </cell>
        </row>
        <row r="559">
          <cell r="A559" t="str">
            <v>3400#</v>
          </cell>
          <cell r="C559">
            <v>240</v>
          </cell>
          <cell r="G559">
            <v>351</v>
          </cell>
        </row>
        <row r="560">
          <cell r="A560" t="str">
            <v>3400#</v>
          </cell>
          <cell r="C560">
            <v>340</v>
          </cell>
          <cell r="G560">
            <v>234</v>
          </cell>
        </row>
        <row r="561">
          <cell r="A561" t="str">
            <v>3400#</v>
          </cell>
          <cell r="C561">
            <v>440</v>
          </cell>
          <cell r="G561">
            <v>140</v>
          </cell>
        </row>
        <row r="562">
          <cell r="A562">
            <v>3410</v>
          </cell>
          <cell r="C562">
            <v>140</v>
          </cell>
          <cell r="G562">
            <v>-4540.75</v>
          </cell>
        </row>
        <row r="563">
          <cell r="A563">
            <v>3410</v>
          </cell>
          <cell r="C563">
            <v>142</v>
          </cell>
          <cell r="G563">
            <v>-34</v>
          </cell>
        </row>
        <row r="564">
          <cell r="A564">
            <v>3410</v>
          </cell>
          <cell r="C564">
            <v>147</v>
          </cell>
          <cell r="G564">
            <v>0</v>
          </cell>
        </row>
        <row r="565">
          <cell r="A565">
            <v>3410</v>
          </cell>
          <cell r="C565">
            <v>440</v>
          </cell>
          <cell r="G565">
            <v>-2862.79</v>
          </cell>
        </row>
        <row r="566">
          <cell r="A566" t="str">
            <v>3410#</v>
          </cell>
          <cell r="C566">
            <v>140</v>
          </cell>
          <cell r="G566">
            <v>303</v>
          </cell>
        </row>
        <row r="567">
          <cell r="A567" t="str">
            <v>3410#</v>
          </cell>
          <cell r="C567">
            <v>142</v>
          </cell>
          <cell r="G567">
            <v>2</v>
          </cell>
        </row>
        <row r="568">
          <cell r="A568" t="str">
            <v>3410#</v>
          </cell>
          <cell r="C568">
            <v>147</v>
          </cell>
          <cell r="G568">
            <v>0</v>
          </cell>
        </row>
        <row r="569">
          <cell r="A569" t="str">
            <v>3410#</v>
          </cell>
          <cell r="C569">
            <v>440</v>
          </cell>
          <cell r="G569">
            <v>132</v>
          </cell>
        </row>
        <row r="570">
          <cell r="A570">
            <v>3430</v>
          </cell>
          <cell r="C570">
            <v>140</v>
          </cell>
          <cell r="G570">
            <v>-1412.97</v>
          </cell>
        </row>
        <row r="571">
          <cell r="A571">
            <v>3430</v>
          </cell>
          <cell r="C571">
            <v>142</v>
          </cell>
          <cell r="G571">
            <v>-1810.27</v>
          </cell>
        </row>
        <row r="572">
          <cell r="A572">
            <v>3430</v>
          </cell>
          <cell r="C572">
            <v>147</v>
          </cell>
          <cell r="G572">
            <v>0</v>
          </cell>
        </row>
        <row r="573">
          <cell r="A573">
            <v>3430</v>
          </cell>
          <cell r="C573">
            <v>240</v>
          </cell>
          <cell r="G573">
            <v>-2692.47</v>
          </cell>
        </row>
        <row r="574">
          <cell r="A574">
            <v>3430</v>
          </cell>
          <cell r="C574">
            <v>340</v>
          </cell>
          <cell r="G574">
            <v>-1403.9</v>
          </cell>
        </row>
        <row r="575">
          <cell r="A575">
            <v>3430</v>
          </cell>
          <cell r="C575">
            <v>440</v>
          </cell>
          <cell r="G575">
            <v>-861.72</v>
          </cell>
        </row>
        <row r="576">
          <cell r="A576" t="str">
            <v>3430#</v>
          </cell>
          <cell r="C576">
            <v>140</v>
          </cell>
          <cell r="G576">
            <v>22</v>
          </cell>
        </row>
        <row r="577">
          <cell r="A577" t="str">
            <v>3430#</v>
          </cell>
          <cell r="C577">
            <v>142</v>
          </cell>
          <cell r="G577">
            <v>108</v>
          </cell>
        </row>
        <row r="578">
          <cell r="A578" t="str">
            <v>3430#</v>
          </cell>
          <cell r="C578">
            <v>147</v>
          </cell>
          <cell r="G578">
            <v>0</v>
          </cell>
        </row>
        <row r="579">
          <cell r="A579" t="str">
            <v>3430#</v>
          </cell>
          <cell r="C579">
            <v>240</v>
          </cell>
          <cell r="G579">
            <v>73</v>
          </cell>
        </row>
        <row r="580">
          <cell r="A580" t="str">
            <v>3430#</v>
          </cell>
          <cell r="C580">
            <v>340</v>
          </cell>
          <cell r="G580">
            <v>19</v>
          </cell>
        </row>
        <row r="581">
          <cell r="A581" t="str">
            <v>3430#</v>
          </cell>
          <cell r="C581">
            <v>440</v>
          </cell>
          <cell r="G581">
            <v>111</v>
          </cell>
        </row>
        <row r="582">
          <cell r="A582">
            <v>3160</v>
          </cell>
          <cell r="C582">
            <v>130</v>
          </cell>
          <cell r="G582">
            <v>0</v>
          </cell>
        </row>
        <row r="583">
          <cell r="A583">
            <v>3160</v>
          </cell>
          <cell r="C583">
            <v>230</v>
          </cell>
          <cell r="G583">
            <v>0</v>
          </cell>
        </row>
        <row r="584">
          <cell r="A584">
            <v>3160</v>
          </cell>
          <cell r="C584">
            <v>330</v>
          </cell>
          <cell r="G584">
            <v>0</v>
          </cell>
        </row>
        <row r="585">
          <cell r="A585">
            <v>3465</v>
          </cell>
          <cell r="C585">
            <v>130</v>
          </cell>
          <cell r="G585">
            <v>-113703.24</v>
          </cell>
        </row>
        <row r="586">
          <cell r="A586">
            <v>3465</v>
          </cell>
          <cell r="C586">
            <v>230</v>
          </cell>
          <cell r="G586">
            <v>-143811.79999999999</v>
          </cell>
        </row>
        <row r="587">
          <cell r="A587">
            <v>3465</v>
          </cell>
          <cell r="C587">
            <v>330</v>
          </cell>
          <cell r="G587">
            <v>-42686.07</v>
          </cell>
        </row>
        <row r="588">
          <cell r="A588">
            <v>3465</v>
          </cell>
          <cell r="C588">
            <v>430</v>
          </cell>
          <cell r="G588">
            <v>-33105.1</v>
          </cell>
        </row>
        <row r="589">
          <cell r="A589">
            <v>3465</v>
          </cell>
          <cell r="C589">
            <v>935</v>
          </cell>
          <cell r="G589">
            <v>-116240</v>
          </cell>
        </row>
        <row r="590">
          <cell r="A590">
            <v>3465</v>
          </cell>
          <cell r="C590">
            <v>936</v>
          </cell>
          <cell r="G590">
            <v>-71940.63</v>
          </cell>
        </row>
        <row r="591">
          <cell r="A591">
            <v>3466</v>
          </cell>
          <cell r="C591">
            <v>130</v>
          </cell>
          <cell r="G591">
            <v>-339402.38</v>
          </cell>
        </row>
        <row r="592">
          <cell r="A592">
            <v>3466</v>
          </cell>
          <cell r="C592">
            <v>230</v>
          </cell>
          <cell r="G592">
            <v>-184399.68</v>
          </cell>
        </row>
        <row r="593">
          <cell r="A593">
            <v>3466</v>
          </cell>
          <cell r="C593">
            <v>330</v>
          </cell>
          <cell r="G593">
            <v>-57371.22</v>
          </cell>
        </row>
        <row r="594">
          <cell r="A594">
            <v>3466</v>
          </cell>
          <cell r="C594">
            <v>430</v>
          </cell>
          <cell r="G594">
            <v>-2810.04</v>
          </cell>
        </row>
        <row r="595">
          <cell r="A595">
            <v>3466</v>
          </cell>
          <cell r="C595">
            <v>935</v>
          </cell>
          <cell r="G595">
            <v>-4198.72</v>
          </cell>
        </row>
        <row r="596">
          <cell r="A596">
            <v>3466</v>
          </cell>
          <cell r="C596">
            <v>936</v>
          </cell>
          <cell r="G596">
            <v>-618</v>
          </cell>
        </row>
        <row r="597">
          <cell r="A597">
            <v>3467</v>
          </cell>
          <cell r="C597">
            <v>130</v>
          </cell>
          <cell r="G597">
            <v>-71229.789999999994</v>
          </cell>
        </row>
        <row r="598">
          <cell r="A598">
            <v>3467</v>
          </cell>
          <cell r="C598">
            <v>230</v>
          </cell>
          <cell r="G598">
            <v>-1556.35</v>
          </cell>
        </row>
        <row r="599">
          <cell r="A599">
            <v>3467</v>
          </cell>
          <cell r="C599">
            <v>330</v>
          </cell>
          <cell r="G599">
            <v>-36</v>
          </cell>
        </row>
        <row r="600">
          <cell r="A600">
            <v>3467</v>
          </cell>
          <cell r="C600">
            <v>430</v>
          </cell>
          <cell r="G600">
            <v>0</v>
          </cell>
        </row>
        <row r="601">
          <cell r="A601">
            <v>3467</v>
          </cell>
          <cell r="C601">
            <v>935</v>
          </cell>
          <cell r="G601">
            <v>-15025.17</v>
          </cell>
        </row>
        <row r="602">
          <cell r="A602">
            <v>3467</v>
          </cell>
          <cell r="C602">
            <v>936</v>
          </cell>
          <cell r="G602">
            <v>-3491.66</v>
          </cell>
        </row>
        <row r="603">
          <cell r="A603">
            <v>3468</v>
          </cell>
          <cell r="C603">
            <v>130</v>
          </cell>
          <cell r="G603">
            <v>-101526.88</v>
          </cell>
        </row>
        <row r="604">
          <cell r="A604">
            <v>3468</v>
          </cell>
          <cell r="C604">
            <v>230</v>
          </cell>
          <cell r="G604">
            <v>-43422.85</v>
          </cell>
        </row>
        <row r="605">
          <cell r="A605">
            <v>3468</v>
          </cell>
          <cell r="C605">
            <v>330</v>
          </cell>
          <cell r="G605">
            <v>-1086.43</v>
          </cell>
        </row>
        <row r="606">
          <cell r="A606">
            <v>3468</v>
          </cell>
          <cell r="C606">
            <v>430</v>
          </cell>
          <cell r="G606">
            <v>0</v>
          </cell>
        </row>
        <row r="607">
          <cell r="A607">
            <v>3468</v>
          </cell>
          <cell r="C607">
            <v>936</v>
          </cell>
          <cell r="G607">
            <v>-1270</v>
          </cell>
        </row>
        <row r="608">
          <cell r="A608">
            <v>3475</v>
          </cell>
          <cell r="C608">
            <v>130</v>
          </cell>
          <cell r="G608">
            <v>-133096.16</v>
          </cell>
        </row>
        <row r="609">
          <cell r="A609">
            <v>3475</v>
          </cell>
          <cell r="C609">
            <v>132</v>
          </cell>
          <cell r="G609">
            <v>-14767</v>
          </cell>
        </row>
        <row r="610">
          <cell r="A610">
            <v>3475</v>
          </cell>
          <cell r="C610">
            <v>230</v>
          </cell>
          <cell r="G610">
            <v>-50554.49</v>
          </cell>
        </row>
        <row r="611">
          <cell r="A611">
            <v>3475</v>
          </cell>
          <cell r="C611">
            <v>330</v>
          </cell>
          <cell r="G611">
            <v>-35038.25</v>
          </cell>
        </row>
        <row r="612">
          <cell r="A612">
            <v>3475</v>
          </cell>
          <cell r="C612">
            <v>430</v>
          </cell>
          <cell r="G612">
            <v>-25431.08</v>
          </cell>
        </row>
        <row r="613">
          <cell r="A613">
            <v>3480</v>
          </cell>
          <cell r="C613">
            <v>130</v>
          </cell>
          <cell r="G613">
            <v>-14035.51</v>
          </cell>
        </row>
        <row r="614">
          <cell r="A614">
            <v>3480</v>
          </cell>
          <cell r="C614">
            <v>230</v>
          </cell>
          <cell r="G614">
            <v>-6874.77</v>
          </cell>
        </row>
        <row r="615">
          <cell r="A615">
            <v>3480</v>
          </cell>
          <cell r="C615">
            <v>330</v>
          </cell>
          <cell r="G615">
            <v>-6384.77</v>
          </cell>
        </row>
        <row r="616">
          <cell r="A616">
            <v>3480</v>
          </cell>
          <cell r="C616">
            <v>430</v>
          </cell>
          <cell r="G616">
            <v>-1249.46</v>
          </cell>
        </row>
        <row r="617">
          <cell r="A617">
            <v>3481</v>
          </cell>
          <cell r="C617">
            <v>130</v>
          </cell>
          <cell r="G617">
            <v>-24</v>
          </cell>
        </row>
        <row r="618">
          <cell r="A618">
            <v>3481</v>
          </cell>
          <cell r="C618">
            <v>230</v>
          </cell>
          <cell r="G618">
            <v>-115.4</v>
          </cell>
        </row>
        <row r="619">
          <cell r="A619">
            <v>3481</v>
          </cell>
          <cell r="C619">
            <v>330</v>
          </cell>
          <cell r="G619">
            <v>-827.25</v>
          </cell>
        </row>
        <row r="620">
          <cell r="A620">
            <v>3481</v>
          </cell>
          <cell r="C620">
            <v>430</v>
          </cell>
          <cell r="G620">
            <v>0</v>
          </cell>
        </row>
        <row r="621">
          <cell r="A621">
            <v>3482</v>
          </cell>
          <cell r="C621">
            <v>130</v>
          </cell>
          <cell r="G621">
            <v>-3073.89</v>
          </cell>
        </row>
        <row r="622">
          <cell r="A622">
            <v>3482</v>
          </cell>
          <cell r="C622">
            <v>230</v>
          </cell>
          <cell r="G622">
            <v>-1077.1099999999999</v>
          </cell>
        </row>
        <row r="623">
          <cell r="A623">
            <v>3482</v>
          </cell>
          <cell r="C623">
            <v>330</v>
          </cell>
          <cell r="G623">
            <v>-2015</v>
          </cell>
        </row>
        <row r="624">
          <cell r="A624">
            <v>3482</v>
          </cell>
          <cell r="C624">
            <v>430</v>
          </cell>
          <cell r="G624">
            <v>-8645.84</v>
          </cell>
        </row>
        <row r="625">
          <cell r="A625">
            <v>3495</v>
          </cell>
          <cell r="C625">
            <v>130</v>
          </cell>
          <cell r="G625">
            <v>0</v>
          </cell>
        </row>
        <row r="626">
          <cell r="A626">
            <v>3500</v>
          </cell>
          <cell r="C626">
            <v>130</v>
          </cell>
          <cell r="G626">
            <v>-16510.060000000001</v>
          </cell>
        </row>
        <row r="627">
          <cell r="A627">
            <v>3500</v>
          </cell>
          <cell r="C627">
            <v>132</v>
          </cell>
          <cell r="G627">
            <v>-1835</v>
          </cell>
        </row>
        <row r="628">
          <cell r="A628">
            <v>3500</v>
          </cell>
          <cell r="C628">
            <v>230</v>
          </cell>
          <cell r="G628">
            <v>-19894.330000000002</v>
          </cell>
        </row>
        <row r="629">
          <cell r="A629">
            <v>3500</v>
          </cell>
          <cell r="C629">
            <v>330</v>
          </cell>
          <cell r="G629">
            <v>-11803.56</v>
          </cell>
        </row>
        <row r="630">
          <cell r="A630">
            <v>3500</v>
          </cell>
          <cell r="C630">
            <v>430</v>
          </cell>
          <cell r="G630">
            <v>-3188.92</v>
          </cell>
        </row>
        <row r="631">
          <cell r="A631">
            <v>3505</v>
          </cell>
          <cell r="C631">
            <v>130</v>
          </cell>
          <cell r="G631">
            <v>-88190.7</v>
          </cell>
        </row>
        <row r="632">
          <cell r="A632">
            <v>3505</v>
          </cell>
          <cell r="C632">
            <v>132</v>
          </cell>
          <cell r="G632">
            <v>-9799</v>
          </cell>
        </row>
        <row r="633">
          <cell r="A633">
            <v>3505</v>
          </cell>
          <cell r="C633">
            <v>230</v>
          </cell>
          <cell r="G633">
            <v>-13197.02</v>
          </cell>
        </row>
        <row r="634">
          <cell r="A634">
            <v>3505</v>
          </cell>
          <cell r="C634">
            <v>330</v>
          </cell>
          <cell r="G634">
            <v>-5829.29</v>
          </cell>
        </row>
        <row r="635">
          <cell r="A635">
            <v>3505</v>
          </cell>
          <cell r="C635">
            <v>430</v>
          </cell>
          <cell r="G635">
            <v>-124684.99</v>
          </cell>
        </row>
        <row r="636">
          <cell r="A636">
            <v>3505</v>
          </cell>
          <cell r="C636">
            <v>935</v>
          </cell>
          <cell r="G636">
            <v>-23140</v>
          </cell>
        </row>
        <row r="637">
          <cell r="A637">
            <v>3505</v>
          </cell>
          <cell r="C637">
            <v>936</v>
          </cell>
          <cell r="G637">
            <v>-443.47</v>
          </cell>
        </row>
        <row r="638">
          <cell r="A638">
            <v>3510</v>
          </cell>
          <cell r="C638">
            <v>130</v>
          </cell>
          <cell r="G638">
            <v>-64.77</v>
          </cell>
        </row>
        <row r="639">
          <cell r="A639">
            <v>3510</v>
          </cell>
          <cell r="C639">
            <v>430</v>
          </cell>
          <cell r="G639">
            <v>0</v>
          </cell>
        </row>
        <row r="640">
          <cell r="A640">
            <v>4290</v>
          </cell>
          <cell r="C640">
            <v>100</v>
          </cell>
          <cell r="G640">
            <v>0</v>
          </cell>
        </row>
        <row r="641">
          <cell r="A641" t="str">
            <v>4076R</v>
          </cell>
          <cell r="C641">
            <v>100</v>
          </cell>
          <cell r="G641">
            <v>-461.24</v>
          </cell>
        </row>
        <row r="642">
          <cell r="A642" t="str">
            <v>4076R</v>
          </cell>
          <cell r="C642">
            <v>110</v>
          </cell>
          <cell r="G642">
            <v>0</v>
          </cell>
        </row>
        <row r="643">
          <cell r="A643" t="str">
            <v>4076R</v>
          </cell>
          <cell r="C643">
            <v>200</v>
          </cell>
          <cell r="G643">
            <v>206</v>
          </cell>
        </row>
        <row r="644">
          <cell r="A644" t="str">
            <v>4076RR</v>
          </cell>
          <cell r="C644">
            <v>110</v>
          </cell>
          <cell r="G644">
            <v>0</v>
          </cell>
        </row>
        <row r="645">
          <cell r="A645" t="str">
            <v>4082r</v>
          </cell>
          <cell r="C645">
            <v>112</v>
          </cell>
          <cell r="G645">
            <v>107746.61</v>
          </cell>
        </row>
        <row r="646">
          <cell r="A646" t="str">
            <v>4090R</v>
          </cell>
          <cell r="C646">
            <v>100</v>
          </cell>
          <cell r="G646">
            <v>16820.48</v>
          </cell>
        </row>
        <row r="647">
          <cell r="A647" t="str">
            <v>4090R</v>
          </cell>
          <cell r="C647">
            <v>110</v>
          </cell>
          <cell r="G647">
            <v>55736.65</v>
          </cell>
        </row>
        <row r="648">
          <cell r="A648" t="str">
            <v>4090R</v>
          </cell>
          <cell r="C648">
            <v>200</v>
          </cell>
          <cell r="G648">
            <v>30318.54</v>
          </cell>
        </row>
        <row r="649">
          <cell r="A649" t="str">
            <v>4090R</v>
          </cell>
          <cell r="C649">
            <v>210</v>
          </cell>
          <cell r="G649">
            <v>0</v>
          </cell>
        </row>
        <row r="650">
          <cell r="A650" t="str">
            <v>4090RR</v>
          </cell>
          <cell r="C650">
            <v>110</v>
          </cell>
          <cell r="G650">
            <v>-604.62</v>
          </cell>
        </row>
        <row r="651">
          <cell r="A651" t="str">
            <v>4095R</v>
          </cell>
          <cell r="C651">
            <v>100</v>
          </cell>
          <cell r="G651">
            <v>21718.91</v>
          </cell>
        </row>
        <row r="652">
          <cell r="A652" t="str">
            <v>4095R</v>
          </cell>
          <cell r="C652">
            <v>110</v>
          </cell>
          <cell r="G652">
            <v>0</v>
          </cell>
        </row>
        <row r="653">
          <cell r="A653" t="str">
            <v>4095R</v>
          </cell>
          <cell r="C653">
            <v>200</v>
          </cell>
          <cell r="G653">
            <v>276.31</v>
          </cell>
        </row>
        <row r="654">
          <cell r="A654" t="str">
            <v>4095R</v>
          </cell>
          <cell r="C654">
            <v>210</v>
          </cell>
          <cell r="G654">
            <v>-60</v>
          </cell>
        </row>
        <row r="655">
          <cell r="A655" t="str">
            <v>4095RR</v>
          </cell>
          <cell r="C655">
            <v>110</v>
          </cell>
          <cell r="G655">
            <v>0</v>
          </cell>
        </row>
        <row r="656">
          <cell r="A656" t="str">
            <v>4105R</v>
          </cell>
          <cell r="C656">
            <v>100</v>
          </cell>
          <cell r="G656">
            <v>0</v>
          </cell>
        </row>
        <row r="657">
          <cell r="A657" t="str">
            <v>4105R</v>
          </cell>
          <cell r="C657">
            <v>110</v>
          </cell>
          <cell r="G657">
            <v>0</v>
          </cell>
        </row>
        <row r="658">
          <cell r="A658" t="str">
            <v>4105R</v>
          </cell>
          <cell r="C658">
            <v>200</v>
          </cell>
          <cell r="G658">
            <v>1415.84</v>
          </cell>
        </row>
        <row r="659">
          <cell r="A659" t="str">
            <v>4105R</v>
          </cell>
          <cell r="C659">
            <v>210</v>
          </cell>
          <cell r="G659">
            <v>0</v>
          </cell>
        </row>
        <row r="660">
          <cell r="A660" t="str">
            <v>4105RR</v>
          </cell>
          <cell r="C660">
            <v>110</v>
          </cell>
          <cell r="G660">
            <v>0</v>
          </cell>
        </row>
        <row r="661">
          <cell r="A661" t="str">
            <v>4002R</v>
          </cell>
          <cell r="C661">
            <v>100</v>
          </cell>
          <cell r="G661">
            <v>4190.5200000000004</v>
          </cell>
        </row>
        <row r="662">
          <cell r="A662" t="str">
            <v>4002R</v>
          </cell>
          <cell r="C662">
            <v>110</v>
          </cell>
          <cell r="G662">
            <v>25634.57</v>
          </cell>
        </row>
        <row r="663">
          <cell r="A663" t="str">
            <v>4002R</v>
          </cell>
          <cell r="C663">
            <v>200</v>
          </cell>
          <cell r="G663">
            <v>322.56</v>
          </cell>
        </row>
        <row r="664">
          <cell r="A664" t="str">
            <v>4002R</v>
          </cell>
          <cell r="C664">
            <v>210</v>
          </cell>
          <cell r="G664">
            <v>28705.29</v>
          </cell>
        </row>
        <row r="665">
          <cell r="A665" t="str">
            <v>4002RR</v>
          </cell>
          <cell r="C665">
            <v>110</v>
          </cell>
          <cell r="G665">
            <v>-361.19</v>
          </cell>
        </row>
        <row r="666">
          <cell r="A666" t="str">
            <v>4002RR</v>
          </cell>
          <cell r="C666">
            <v>210</v>
          </cell>
          <cell r="G666">
            <v>-362.15</v>
          </cell>
        </row>
        <row r="667">
          <cell r="A667" t="str">
            <v>4004R</v>
          </cell>
          <cell r="C667">
            <v>100</v>
          </cell>
          <cell r="G667">
            <v>4632.3100000000004</v>
          </cell>
        </row>
        <row r="668">
          <cell r="A668" t="str">
            <v>4004R</v>
          </cell>
          <cell r="C668">
            <v>110</v>
          </cell>
          <cell r="G668">
            <v>0</v>
          </cell>
        </row>
        <row r="669">
          <cell r="A669" t="str">
            <v>4004R</v>
          </cell>
          <cell r="C669">
            <v>200</v>
          </cell>
          <cell r="G669">
            <v>2090.44</v>
          </cell>
        </row>
        <row r="670">
          <cell r="A670" t="str">
            <v>4004R</v>
          </cell>
          <cell r="C670">
            <v>210</v>
          </cell>
          <cell r="G670">
            <v>0</v>
          </cell>
        </row>
        <row r="671">
          <cell r="A671" t="str">
            <v>4004RR</v>
          </cell>
          <cell r="C671">
            <v>110</v>
          </cell>
          <cell r="G671">
            <v>0</v>
          </cell>
        </row>
        <row r="672">
          <cell r="A672" t="str">
            <v>4004RR</v>
          </cell>
          <cell r="C672">
            <v>210</v>
          </cell>
          <cell r="G672">
            <v>0</v>
          </cell>
        </row>
        <row r="673">
          <cell r="A673" t="str">
            <v>4006R</v>
          </cell>
          <cell r="C673">
            <v>100</v>
          </cell>
          <cell r="G673">
            <v>200</v>
          </cell>
        </row>
        <row r="674">
          <cell r="A674" t="str">
            <v>4006R</v>
          </cell>
          <cell r="C674">
            <v>110</v>
          </cell>
          <cell r="G674">
            <v>0</v>
          </cell>
        </row>
        <row r="675">
          <cell r="A675" t="str">
            <v>4006R</v>
          </cell>
          <cell r="C675">
            <v>200</v>
          </cell>
          <cell r="G675">
            <v>0</v>
          </cell>
        </row>
        <row r="676">
          <cell r="A676" t="str">
            <v>4006R</v>
          </cell>
          <cell r="C676">
            <v>210</v>
          </cell>
          <cell r="G676">
            <v>0</v>
          </cell>
        </row>
        <row r="677">
          <cell r="A677" t="str">
            <v>4006RR</v>
          </cell>
          <cell r="C677">
            <v>110</v>
          </cell>
          <cell r="G677">
            <v>0</v>
          </cell>
        </row>
        <row r="678">
          <cell r="A678" t="str">
            <v>4006RR</v>
          </cell>
          <cell r="C678">
            <v>210</v>
          </cell>
          <cell r="G678">
            <v>0</v>
          </cell>
        </row>
        <row r="679">
          <cell r="A679" t="str">
            <v>4007R</v>
          </cell>
          <cell r="C679">
            <v>110</v>
          </cell>
          <cell r="G679">
            <v>0</v>
          </cell>
        </row>
        <row r="680">
          <cell r="A680" t="str">
            <v>4007RR</v>
          </cell>
          <cell r="C680">
            <v>110</v>
          </cell>
          <cell r="G680">
            <v>0</v>
          </cell>
        </row>
        <row r="681">
          <cell r="A681" t="str">
            <v>4008R</v>
          </cell>
          <cell r="C681">
            <v>100</v>
          </cell>
          <cell r="G681">
            <v>0</v>
          </cell>
        </row>
        <row r="682">
          <cell r="A682" t="str">
            <v>4008R</v>
          </cell>
          <cell r="C682">
            <v>110</v>
          </cell>
          <cell r="G682">
            <v>0</v>
          </cell>
        </row>
        <row r="683">
          <cell r="A683" t="str">
            <v>4008R</v>
          </cell>
          <cell r="C683">
            <v>200</v>
          </cell>
          <cell r="G683">
            <v>0</v>
          </cell>
        </row>
        <row r="684">
          <cell r="A684" t="str">
            <v>4008R</v>
          </cell>
          <cell r="C684">
            <v>210</v>
          </cell>
          <cell r="G684">
            <v>0</v>
          </cell>
        </row>
        <row r="685">
          <cell r="A685" t="str">
            <v>4008RR</v>
          </cell>
          <cell r="C685">
            <v>110</v>
          </cell>
          <cell r="G685">
            <v>0</v>
          </cell>
        </row>
        <row r="686">
          <cell r="A686" t="str">
            <v>4008RR</v>
          </cell>
          <cell r="C686">
            <v>210</v>
          </cell>
          <cell r="G686">
            <v>0</v>
          </cell>
        </row>
        <row r="687">
          <cell r="A687" t="str">
            <v>4009R</v>
          </cell>
          <cell r="C687">
            <v>100</v>
          </cell>
          <cell r="G687">
            <v>0</v>
          </cell>
        </row>
        <row r="688">
          <cell r="A688" t="str">
            <v>4010R</v>
          </cell>
          <cell r="C688">
            <v>100</v>
          </cell>
          <cell r="G688">
            <v>103</v>
          </cell>
        </row>
        <row r="689">
          <cell r="A689" t="str">
            <v>4010R</v>
          </cell>
          <cell r="C689">
            <v>110</v>
          </cell>
          <cell r="G689">
            <v>0</v>
          </cell>
        </row>
        <row r="690">
          <cell r="A690" t="str">
            <v>4010R</v>
          </cell>
          <cell r="C690">
            <v>200</v>
          </cell>
          <cell r="G690">
            <v>0</v>
          </cell>
        </row>
        <row r="691">
          <cell r="A691" t="str">
            <v>4010RR</v>
          </cell>
          <cell r="C691">
            <v>110</v>
          </cell>
          <cell r="G691">
            <v>0</v>
          </cell>
        </row>
        <row r="692">
          <cell r="A692" t="str">
            <v>4011R</v>
          </cell>
          <cell r="C692">
            <v>110</v>
          </cell>
          <cell r="G692">
            <v>38651.26</v>
          </cell>
        </row>
        <row r="693">
          <cell r="A693" t="str">
            <v>4011R</v>
          </cell>
          <cell r="C693">
            <v>210</v>
          </cell>
          <cell r="G693">
            <v>0</v>
          </cell>
        </row>
        <row r="694">
          <cell r="A694" t="str">
            <v>4011RR</v>
          </cell>
          <cell r="C694">
            <v>110</v>
          </cell>
          <cell r="G694">
            <v>-369.16</v>
          </cell>
        </row>
        <row r="695">
          <cell r="A695" t="str">
            <v>4011RR</v>
          </cell>
          <cell r="C695">
            <v>210</v>
          </cell>
          <cell r="G695">
            <v>0</v>
          </cell>
        </row>
        <row r="696">
          <cell r="A696" t="str">
            <v>4039R</v>
          </cell>
          <cell r="C696">
            <v>112</v>
          </cell>
          <cell r="G696">
            <v>0</v>
          </cell>
        </row>
        <row r="697">
          <cell r="A697" t="str">
            <v>4040R</v>
          </cell>
          <cell r="C697">
            <v>112</v>
          </cell>
          <cell r="G697">
            <v>195669.15</v>
          </cell>
        </row>
        <row r="698">
          <cell r="A698" t="str">
            <v>4040RR</v>
          </cell>
          <cell r="C698">
            <v>112</v>
          </cell>
          <cell r="G698">
            <v>-12104.35</v>
          </cell>
        </row>
        <row r="699">
          <cell r="A699" t="str">
            <v>4041R</v>
          </cell>
          <cell r="C699">
            <v>112</v>
          </cell>
          <cell r="G699">
            <v>0</v>
          </cell>
        </row>
        <row r="700">
          <cell r="A700" t="str">
            <v>4042R</v>
          </cell>
          <cell r="C700">
            <v>112</v>
          </cell>
          <cell r="G700">
            <v>62487.25</v>
          </cell>
        </row>
        <row r="701">
          <cell r="A701" t="str">
            <v>4042RR</v>
          </cell>
          <cell r="C701">
            <v>112</v>
          </cell>
          <cell r="G701">
            <v>-2608.6999999999998</v>
          </cell>
        </row>
        <row r="702">
          <cell r="A702" t="str">
            <v>4048R</v>
          </cell>
          <cell r="C702">
            <v>112</v>
          </cell>
          <cell r="G702">
            <v>1250</v>
          </cell>
        </row>
        <row r="703">
          <cell r="A703" t="str">
            <v>4049R</v>
          </cell>
          <cell r="C703">
            <v>112</v>
          </cell>
          <cell r="G703">
            <v>-160</v>
          </cell>
        </row>
        <row r="704">
          <cell r="A704" t="str">
            <v>4049RR</v>
          </cell>
          <cell r="C704">
            <v>112</v>
          </cell>
          <cell r="G704">
            <v>0</v>
          </cell>
        </row>
        <row r="705">
          <cell r="A705" t="str">
            <v>4050R</v>
          </cell>
          <cell r="C705">
            <v>112</v>
          </cell>
          <cell r="G705">
            <v>99291.4</v>
          </cell>
        </row>
        <row r="706">
          <cell r="A706" t="str">
            <v>4050RR</v>
          </cell>
          <cell r="C706">
            <v>112</v>
          </cell>
          <cell r="G706">
            <v>0</v>
          </cell>
        </row>
        <row r="707">
          <cell r="A707" t="str">
            <v>4051R</v>
          </cell>
          <cell r="C707">
            <v>112</v>
          </cell>
          <cell r="G707">
            <v>0</v>
          </cell>
        </row>
        <row r="708">
          <cell r="A708" t="str">
            <v>4051RR</v>
          </cell>
          <cell r="C708">
            <v>112</v>
          </cell>
          <cell r="G708">
            <v>0</v>
          </cell>
        </row>
        <row r="709">
          <cell r="A709" t="str">
            <v>4052R</v>
          </cell>
          <cell r="C709">
            <v>112</v>
          </cell>
          <cell r="G709">
            <v>0</v>
          </cell>
        </row>
        <row r="710">
          <cell r="A710" t="str">
            <v>4052RR</v>
          </cell>
          <cell r="C710">
            <v>112</v>
          </cell>
          <cell r="G710">
            <v>0</v>
          </cell>
        </row>
        <row r="711">
          <cell r="A711" t="str">
            <v>4054R</v>
          </cell>
          <cell r="C711">
            <v>112</v>
          </cell>
          <cell r="G711">
            <v>226947.58</v>
          </cell>
        </row>
        <row r="712">
          <cell r="A712" t="str">
            <v>4054RR</v>
          </cell>
          <cell r="C712">
            <v>112</v>
          </cell>
          <cell r="G712">
            <v>-7947.83</v>
          </cell>
        </row>
        <row r="713">
          <cell r="A713">
            <v>4060</v>
          </cell>
          <cell r="C713">
            <v>110</v>
          </cell>
          <cell r="G713">
            <v>950.07</v>
          </cell>
        </row>
        <row r="714">
          <cell r="A714">
            <v>4060</v>
          </cell>
          <cell r="C714">
            <v>210</v>
          </cell>
          <cell r="G714">
            <v>42750.89</v>
          </cell>
        </row>
        <row r="715">
          <cell r="A715" t="str">
            <v>4061R</v>
          </cell>
          <cell r="C715">
            <v>112</v>
          </cell>
          <cell r="G715">
            <v>1015891.55</v>
          </cell>
        </row>
        <row r="716">
          <cell r="A716" t="str">
            <v>4061RR</v>
          </cell>
          <cell r="C716">
            <v>112</v>
          </cell>
          <cell r="G716">
            <v>0</v>
          </cell>
        </row>
        <row r="717">
          <cell r="A717" t="str">
            <v>4063R</v>
          </cell>
          <cell r="C717">
            <v>112</v>
          </cell>
          <cell r="G717">
            <v>64078.95</v>
          </cell>
        </row>
        <row r="718">
          <cell r="A718" t="str">
            <v>4063RR</v>
          </cell>
          <cell r="C718">
            <v>112</v>
          </cell>
          <cell r="G718">
            <v>-8212.17</v>
          </cell>
        </row>
        <row r="719">
          <cell r="A719" t="str">
            <v>4070R</v>
          </cell>
          <cell r="C719">
            <v>112</v>
          </cell>
          <cell r="G719">
            <v>206546.73</v>
          </cell>
        </row>
        <row r="720">
          <cell r="A720" t="str">
            <v>4070RR</v>
          </cell>
          <cell r="C720">
            <v>112</v>
          </cell>
          <cell r="G720">
            <v>-6365.74</v>
          </cell>
        </row>
        <row r="721">
          <cell r="A721" t="str">
            <v>4071R</v>
          </cell>
          <cell r="C721">
            <v>112</v>
          </cell>
          <cell r="G721">
            <v>50848.02</v>
          </cell>
        </row>
        <row r="722">
          <cell r="A722" t="str">
            <v>4071RR</v>
          </cell>
          <cell r="C722">
            <v>112</v>
          </cell>
          <cell r="G722">
            <v>-5113.04</v>
          </cell>
        </row>
        <row r="723">
          <cell r="A723" t="str">
            <v>4074R</v>
          </cell>
          <cell r="C723">
            <v>112</v>
          </cell>
          <cell r="G723">
            <v>504069.54</v>
          </cell>
        </row>
        <row r="724">
          <cell r="A724" t="str">
            <v>4074RR</v>
          </cell>
          <cell r="C724">
            <v>112</v>
          </cell>
          <cell r="G724">
            <v>-18626.080000000002</v>
          </cell>
        </row>
        <row r="725">
          <cell r="A725" t="str">
            <v>4075R</v>
          </cell>
          <cell r="C725">
            <v>100</v>
          </cell>
          <cell r="G725">
            <v>76</v>
          </cell>
        </row>
        <row r="726">
          <cell r="A726" t="str">
            <v>4075R</v>
          </cell>
          <cell r="C726">
            <v>200</v>
          </cell>
          <cell r="G726">
            <v>0</v>
          </cell>
        </row>
        <row r="727">
          <cell r="A727" t="str">
            <v>4078R</v>
          </cell>
          <cell r="C727">
            <v>110</v>
          </cell>
          <cell r="G727">
            <v>0</v>
          </cell>
        </row>
        <row r="728">
          <cell r="A728" t="str">
            <v>4080R</v>
          </cell>
          <cell r="C728">
            <v>100</v>
          </cell>
          <cell r="G728">
            <v>0</v>
          </cell>
        </row>
        <row r="729">
          <cell r="A729" t="str">
            <v>4080R</v>
          </cell>
          <cell r="C729">
            <v>200</v>
          </cell>
          <cell r="G729">
            <v>2311.7800000000002</v>
          </cell>
        </row>
        <row r="730">
          <cell r="A730" t="str">
            <v>4080R</v>
          </cell>
          <cell r="C730">
            <v>210</v>
          </cell>
          <cell r="G730">
            <v>0</v>
          </cell>
        </row>
        <row r="731">
          <cell r="A731" t="str">
            <v>4080RR</v>
          </cell>
          <cell r="C731">
            <v>210</v>
          </cell>
          <cell r="G731">
            <v>0</v>
          </cell>
        </row>
        <row r="732">
          <cell r="A732" t="str">
            <v>4083R</v>
          </cell>
          <cell r="C732">
            <v>100</v>
          </cell>
          <cell r="G732">
            <v>1645.2</v>
          </cell>
        </row>
        <row r="733">
          <cell r="A733" t="str">
            <v>4083R</v>
          </cell>
          <cell r="C733">
            <v>110</v>
          </cell>
          <cell r="G733">
            <v>34950.959999999999</v>
          </cell>
        </row>
        <row r="734">
          <cell r="A734" t="str">
            <v>4083R</v>
          </cell>
          <cell r="C734">
            <v>200</v>
          </cell>
          <cell r="G734">
            <v>507.6</v>
          </cell>
        </row>
        <row r="735">
          <cell r="A735" t="str">
            <v>4083R</v>
          </cell>
          <cell r="C735">
            <v>210</v>
          </cell>
          <cell r="G735">
            <v>129913.13</v>
          </cell>
        </row>
        <row r="736">
          <cell r="A736" t="str">
            <v>4083RR</v>
          </cell>
          <cell r="C736">
            <v>110</v>
          </cell>
          <cell r="G736">
            <v>-353.17</v>
          </cell>
        </row>
        <row r="737">
          <cell r="A737" t="str">
            <v>4083RR</v>
          </cell>
          <cell r="C737">
            <v>210</v>
          </cell>
          <cell r="G737">
            <v>-1410.7</v>
          </cell>
        </row>
        <row r="738">
          <cell r="A738" t="str">
            <v>4085R</v>
          </cell>
          <cell r="C738">
            <v>100</v>
          </cell>
          <cell r="G738">
            <v>11536.29</v>
          </cell>
        </row>
        <row r="739">
          <cell r="A739" t="str">
            <v>4085R</v>
          </cell>
          <cell r="C739">
            <v>110</v>
          </cell>
          <cell r="G739">
            <v>82558.55</v>
          </cell>
        </row>
        <row r="740">
          <cell r="A740" t="str">
            <v>4085R</v>
          </cell>
          <cell r="C740">
            <v>200</v>
          </cell>
          <cell r="G740">
            <v>7357.19</v>
          </cell>
        </row>
        <row r="741">
          <cell r="A741" t="str">
            <v>4085R</v>
          </cell>
          <cell r="C741">
            <v>210</v>
          </cell>
          <cell r="G741">
            <v>0</v>
          </cell>
        </row>
        <row r="742">
          <cell r="A742" t="str">
            <v>4085RR</v>
          </cell>
          <cell r="C742">
            <v>110</v>
          </cell>
          <cell r="G742">
            <v>-752.49</v>
          </cell>
        </row>
        <row r="743">
          <cell r="A743" t="str">
            <v>4085RR</v>
          </cell>
          <cell r="C743">
            <v>210</v>
          </cell>
          <cell r="G743">
            <v>0</v>
          </cell>
        </row>
        <row r="744">
          <cell r="A744" t="str">
            <v>4087R</v>
          </cell>
          <cell r="C744">
            <v>100</v>
          </cell>
          <cell r="G744">
            <v>16017.67</v>
          </cell>
        </row>
        <row r="745">
          <cell r="A745" t="str">
            <v>4087R</v>
          </cell>
          <cell r="C745">
            <v>110</v>
          </cell>
          <cell r="G745">
            <v>-30</v>
          </cell>
        </row>
        <row r="746">
          <cell r="A746" t="str">
            <v>4087R</v>
          </cell>
          <cell r="C746">
            <v>200</v>
          </cell>
          <cell r="G746">
            <v>8671.65</v>
          </cell>
        </row>
        <row r="747">
          <cell r="A747" t="str">
            <v>4087R</v>
          </cell>
          <cell r="C747">
            <v>210</v>
          </cell>
          <cell r="G747">
            <v>-244.93</v>
          </cell>
        </row>
        <row r="748">
          <cell r="A748" t="str">
            <v>4087RR</v>
          </cell>
          <cell r="C748">
            <v>110</v>
          </cell>
          <cell r="G748">
            <v>0</v>
          </cell>
        </row>
        <row r="749">
          <cell r="A749" t="str">
            <v>4087RR</v>
          </cell>
          <cell r="C749">
            <v>210</v>
          </cell>
          <cell r="G749">
            <v>0</v>
          </cell>
        </row>
        <row r="750">
          <cell r="A750" t="str">
            <v>4088R</v>
          </cell>
          <cell r="C750">
            <v>100</v>
          </cell>
          <cell r="G750">
            <v>180.27</v>
          </cell>
        </row>
        <row r="751">
          <cell r="A751" t="str">
            <v>4088R</v>
          </cell>
          <cell r="C751">
            <v>110</v>
          </cell>
          <cell r="G751">
            <v>0</v>
          </cell>
        </row>
        <row r="752">
          <cell r="A752" t="str">
            <v>4088R</v>
          </cell>
          <cell r="C752">
            <v>200</v>
          </cell>
          <cell r="G752">
            <v>305.95999999999998</v>
          </cell>
        </row>
        <row r="753">
          <cell r="A753" t="str">
            <v>4088R</v>
          </cell>
          <cell r="C753">
            <v>210</v>
          </cell>
          <cell r="G753">
            <v>0</v>
          </cell>
        </row>
        <row r="754">
          <cell r="A754" t="str">
            <v>4088RR</v>
          </cell>
          <cell r="C754">
            <v>110</v>
          </cell>
          <cell r="G754">
            <v>0</v>
          </cell>
        </row>
        <row r="755">
          <cell r="A755" t="str">
            <v>4088RR</v>
          </cell>
          <cell r="C755">
            <v>210</v>
          </cell>
          <cell r="G755">
            <v>0</v>
          </cell>
        </row>
        <row r="756">
          <cell r="A756" t="str">
            <v>4125R</v>
          </cell>
          <cell r="C756">
            <v>100</v>
          </cell>
          <cell r="G756">
            <v>0</v>
          </cell>
        </row>
        <row r="757">
          <cell r="A757">
            <v>4143</v>
          </cell>
          <cell r="C757">
            <v>120</v>
          </cell>
          <cell r="G757">
            <v>0</v>
          </cell>
        </row>
        <row r="758">
          <cell r="A758">
            <v>4143</v>
          </cell>
          <cell r="C758">
            <v>220</v>
          </cell>
          <cell r="G758">
            <v>-869.57</v>
          </cell>
        </row>
        <row r="759">
          <cell r="A759">
            <v>4147</v>
          </cell>
          <cell r="C759">
            <v>100</v>
          </cell>
          <cell r="G759">
            <v>38850</v>
          </cell>
        </row>
        <row r="760">
          <cell r="A760">
            <v>4147</v>
          </cell>
          <cell r="C760">
            <v>200</v>
          </cell>
          <cell r="G760">
            <v>107600</v>
          </cell>
        </row>
        <row r="761">
          <cell r="A761">
            <v>4148</v>
          </cell>
          <cell r="C761">
            <v>100</v>
          </cell>
          <cell r="G761">
            <v>17859.34</v>
          </cell>
        </row>
        <row r="762">
          <cell r="A762">
            <v>4148</v>
          </cell>
          <cell r="C762">
            <v>200</v>
          </cell>
          <cell r="G762">
            <v>21286.49</v>
          </cell>
        </row>
        <row r="763">
          <cell r="A763">
            <v>4149</v>
          </cell>
          <cell r="C763">
            <v>100</v>
          </cell>
          <cell r="G763">
            <v>27065.88</v>
          </cell>
        </row>
        <row r="764">
          <cell r="A764">
            <v>4149</v>
          </cell>
          <cell r="C764">
            <v>200</v>
          </cell>
          <cell r="G764">
            <v>27599.439999999999</v>
          </cell>
        </row>
        <row r="765">
          <cell r="A765">
            <v>4205</v>
          </cell>
          <cell r="C765">
            <v>121</v>
          </cell>
          <cell r="G765">
            <v>194166.96</v>
          </cell>
        </row>
        <row r="766">
          <cell r="A766">
            <v>4205</v>
          </cell>
          <cell r="C766">
            <v>220</v>
          </cell>
          <cell r="G766">
            <v>33457.760000000002</v>
          </cell>
        </row>
        <row r="767">
          <cell r="A767">
            <v>4206</v>
          </cell>
          <cell r="C767">
            <v>120</v>
          </cell>
          <cell r="G767">
            <v>0</v>
          </cell>
        </row>
        <row r="768">
          <cell r="A768">
            <v>4206</v>
          </cell>
          <cell r="C768">
            <v>121</v>
          </cell>
          <cell r="G768">
            <v>484815.48</v>
          </cell>
        </row>
        <row r="769">
          <cell r="A769">
            <v>4206</v>
          </cell>
          <cell r="C769">
            <v>220</v>
          </cell>
          <cell r="G769">
            <v>370835.27</v>
          </cell>
        </row>
        <row r="770">
          <cell r="A770">
            <v>4209</v>
          </cell>
          <cell r="C770">
            <v>120</v>
          </cell>
          <cell r="G770">
            <v>1228427.95</v>
          </cell>
        </row>
        <row r="771">
          <cell r="A771">
            <v>4209</v>
          </cell>
          <cell r="C771">
            <v>121</v>
          </cell>
          <cell r="G771">
            <v>0</v>
          </cell>
        </row>
        <row r="772">
          <cell r="A772">
            <v>4209</v>
          </cell>
          <cell r="C772">
            <v>122</v>
          </cell>
          <cell r="G772">
            <v>756973.33</v>
          </cell>
        </row>
        <row r="773">
          <cell r="A773">
            <v>4209</v>
          </cell>
          <cell r="C773">
            <v>220</v>
          </cell>
          <cell r="G773">
            <v>312175.40999999997</v>
          </cell>
        </row>
        <row r="774">
          <cell r="A774">
            <v>4210</v>
          </cell>
          <cell r="C774">
            <v>220</v>
          </cell>
          <cell r="G774">
            <v>0</v>
          </cell>
        </row>
        <row r="775">
          <cell r="A775">
            <v>4211</v>
          </cell>
          <cell r="C775">
            <v>120</v>
          </cell>
          <cell r="G775">
            <v>45721.8</v>
          </cell>
        </row>
        <row r="776">
          <cell r="A776">
            <v>4211</v>
          </cell>
          <cell r="C776">
            <v>122</v>
          </cell>
          <cell r="G776">
            <v>0</v>
          </cell>
        </row>
        <row r="777">
          <cell r="A777">
            <v>4211</v>
          </cell>
          <cell r="C777">
            <v>220</v>
          </cell>
          <cell r="G777">
            <v>-537.53</v>
          </cell>
        </row>
        <row r="778">
          <cell r="A778">
            <v>4230</v>
          </cell>
          <cell r="C778">
            <v>120</v>
          </cell>
          <cell r="G778">
            <v>152600</v>
          </cell>
        </row>
        <row r="779">
          <cell r="A779">
            <v>4230</v>
          </cell>
          <cell r="C779">
            <v>122</v>
          </cell>
          <cell r="G779">
            <v>500</v>
          </cell>
        </row>
        <row r="780">
          <cell r="A780">
            <v>4230</v>
          </cell>
          <cell r="C780">
            <v>220</v>
          </cell>
          <cell r="G780">
            <v>33647.58</v>
          </cell>
        </row>
        <row r="781">
          <cell r="A781">
            <v>4232</v>
          </cell>
          <cell r="C781">
            <v>120</v>
          </cell>
          <cell r="G781">
            <v>11086.95</v>
          </cell>
        </row>
        <row r="782">
          <cell r="A782">
            <v>4232</v>
          </cell>
          <cell r="C782">
            <v>220</v>
          </cell>
          <cell r="G782">
            <v>0</v>
          </cell>
        </row>
        <row r="783">
          <cell r="A783">
            <v>4300</v>
          </cell>
          <cell r="C783">
            <v>140</v>
          </cell>
          <cell r="G783">
            <v>39306.699999999997</v>
          </cell>
        </row>
        <row r="784">
          <cell r="A784">
            <v>4300</v>
          </cell>
          <cell r="C784">
            <v>142</v>
          </cell>
          <cell r="G784">
            <v>1598.36</v>
          </cell>
        </row>
        <row r="785">
          <cell r="A785">
            <v>4300</v>
          </cell>
          <cell r="C785">
            <v>147</v>
          </cell>
          <cell r="G785">
            <v>0</v>
          </cell>
        </row>
        <row r="786">
          <cell r="A786">
            <v>4300</v>
          </cell>
          <cell r="C786">
            <v>150</v>
          </cell>
          <cell r="G786">
            <v>100.1</v>
          </cell>
        </row>
        <row r="787">
          <cell r="A787">
            <v>4300</v>
          </cell>
          <cell r="C787">
            <v>240</v>
          </cell>
          <cell r="G787">
            <v>19382.560000000001</v>
          </cell>
        </row>
        <row r="788">
          <cell r="A788">
            <v>4300</v>
          </cell>
          <cell r="C788">
            <v>340</v>
          </cell>
          <cell r="G788">
            <v>14459.02</v>
          </cell>
        </row>
        <row r="789">
          <cell r="A789">
            <v>4300</v>
          </cell>
          <cell r="C789">
            <v>440</v>
          </cell>
          <cell r="G789">
            <v>10075.39</v>
          </cell>
        </row>
        <row r="790">
          <cell r="A790">
            <v>4301</v>
          </cell>
          <cell r="C790">
            <v>140</v>
          </cell>
          <cell r="G790">
            <v>4266.32</v>
          </cell>
        </row>
        <row r="791">
          <cell r="A791">
            <v>4301</v>
          </cell>
          <cell r="C791">
            <v>142</v>
          </cell>
          <cell r="G791">
            <v>4169.18</v>
          </cell>
        </row>
        <row r="792">
          <cell r="A792">
            <v>4301</v>
          </cell>
          <cell r="C792">
            <v>147</v>
          </cell>
          <cell r="G792">
            <v>0</v>
          </cell>
        </row>
        <row r="793">
          <cell r="A793">
            <v>4301</v>
          </cell>
          <cell r="C793">
            <v>240</v>
          </cell>
          <cell r="G793">
            <v>2653.31</v>
          </cell>
        </row>
        <row r="794">
          <cell r="A794">
            <v>4301</v>
          </cell>
          <cell r="C794">
            <v>340</v>
          </cell>
          <cell r="G794">
            <v>1290.0999999999999</v>
          </cell>
        </row>
        <row r="795">
          <cell r="A795">
            <v>4301</v>
          </cell>
          <cell r="C795">
            <v>440</v>
          </cell>
          <cell r="G795">
            <v>799.74</v>
          </cell>
        </row>
        <row r="796">
          <cell r="A796">
            <v>4302</v>
          </cell>
          <cell r="C796">
            <v>140</v>
          </cell>
          <cell r="G796">
            <v>1473.39</v>
          </cell>
        </row>
        <row r="797">
          <cell r="A797">
            <v>4302</v>
          </cell>
          <cell r="C797">
            <v>142</v>
          </cell>
          <cell r="G797">
            <v>0</v>
          </cell>
        </row>
        <row r="798">
          <cell r="A798">
            <v>4302</v>
          </cell>
          <cell r="C798">
            <v>147</v>
          </cell>
          <cell r="G798">
            <v>0</v>
          </cell>
        </row>
        <row r="799">
          <cell r="A799">
            <v>4302</v>
          </cell>
          <cell r="C799">
            <v>240</v>
          </cell>
          <cell r="G799">
            <v>101.77</v>
          </cell>
        </row>
        <row r="800">
          <cell r="A800">
            <v>4302</v>
          </cell>
          <cell r="C800">
            <v>340</v>
          </cell>
          <cell r="G800">
            <v>187.38</v>
          </cell>
        </row>
        <row r="801">
          <cell r="A801">
            <v>4302</v>
          </cell>
          <cell r="C801">
            <v>440</v>
          </cell>
          <cell r="G801">
            <v>381.57</v>
          </cell>
        </row>
        <row r="802">
          <cell r="A802">
            <v>4312</v>
          </cell>
          <cell r="C802">
            <v>140</v>
          </cell>
          <cell r="G802">
            <v>450.46</v>
          </cell>
        </row>
        <row r="803">
          <cell r="A803">
            <v>4312</v>
          </cell>
          <cell r="C803">
            <v>142</v>
          </cell>
          <cell r="G803">
            <v>0</v>
          </cell>
        </row>
        <row r="804">
          <cell r="A804">
            <v>4312</v>
          </cell>
          <cell r="C804">
            <v>147</v>
          </cell>
          <cell r="G804">
            <v>0</v>
          </cell>
        </row>
        <row r="805">
          <cell r="A805">
            <v>4312</v>
          </cell>
          <cell r="C805">
            <v>240</v>
          </cell>
          <cell r="G805">
            <v>254.37</v>
          </cell>
        </row>
        <row r="806">
          <cell r="A806">
            <v>4312</v>
          </cell>
          <cell r="C806">
            <v>340</v>
          </cell>
          <cell r="G806">
            <v>683.78</v>
          </cell>
        </row>
        <row r="807">
          <cell r="A807">
            <v>4312</v>
          </cell>
          <cell r="C807">
            <v>440</v>
          </cell>
          <cell r="G807">
            <v>363.55</v>
          </cell>
        </row>
        <row r="808">
          <cell r="A808">
            <v>4320</v>
          </cell>
          <cell r="C808">
            <v>140</v>
          </cell>
          <cell r="G808">
            <v>3875.17</v>
          </cell>
        </row>
        <row r="809">
          <cell r="A809">
            <v>4320</v>
          </cell>
          <cell r="C809">
            <v>142</v>
          </cell>
          <cell r="G809">
            <v>1733.17</v>
          </cell>
        </row>
        <row r="810">
          <cell r="A810">
            <v>4320</v>
          </cell>
          <cell r="C810">
            <v>147</v>
          </cell>
          <cell r="G810">
            <v>0</v>
          </cell>
        </row>
        <row r="811">
          <cell r="A811">
            <v>4320</v>
          </cell>
          <cell r="C811">
            <v>240</v>
          </cell>
          <cell r="G811">
            <v>2818.29</v>
          </cell>
        </row>
        <row r="812">
          <cell r="A812">
            <v>4320</v>
          </cell>
          <cell r="C812">
            <v>340</v>
          </cell>
          <cell r="G812">
            <v>2228.31</v>
          </cell>
        </row>
        <row r="813">
          <cell r="A813">
            <v>4320</v>
          </cell>
          <cell r="C813">
            <v>440</v>
          </cell>
          <cell r="G813">
            <v>802.71</v>
          </cell>
        </row>
        <row r="814">
          <cell r="A814">
            <v>4340</v>
          </cell>
          <cell r="C814">
            <v>140</v>
          </cell>
          <cell r="G814">
            <v>25457.4</v>
          </cell>
        </row>
        <row r="815">
          <cell r="A815">
            <v>4340</v>
          </cell>
          <cell r="C815">
            <v>142</v>
          </cell>
          <cell r="G815">
            <v>13454.79</v>
          </cell>
        </row>
        <row r="816">
          <cell r="A816">
            <v>4340</v>
          </cell>
          <cell r="C816">
            <v>147</v>
          </cell>
          <cell r="G816">
            <v>0</v>
          </cell>
        </row>
        <row r="817">
          <cell r="A817">
            <v>4340</v>
          </cell>
          <cell r="C817">
            <v>150</v>
          </cell>
          <cell r="G817">
            <v>132</v>
          </cell>
        </row>
        <row r="818">
          <cell r="A818">
            <v>4340</v>
          </cell>
          <cell r="C818">
            <v>240</v>
          </cell>
          <cell r="G818">
            <v>4764.22</v>
          </cell>
        </row>
        <row r="819">
          <cell r="A819">
            <v>4340</v>
          </cell>
          <cell r="C819">
            <v>340</v>
          </cell>
          <cell r="G819">
            <v>3621.78</v>
          </cell>
        </row>
        <row r="820">
          <cell r="A820">
            <v>4340</v>
          </cell>
          <cell r="C820">
            <v>440</v>
          </cell>
          <cell r="G820">
            <v>18666.72</v>
          </cell>
        </row>
        <row r="821">
          <cell r="A821">
            <v>4370</v>
          </cell>
          <cell r="C821">
            <v>140</v>
          </cell>
          <cell r="G821">
            <v>5119.26</v>
          </cell>
        </row>
        <row r="822">
          <cell r="A822">
            <v>4370</v>
          </cell>
          <cell r="C822">
            <v>142</v>
          </cell>
          <cell r="G822">
            <v>9669.0300000000007</v>
          </cell>
        </row>
        <row r="823">
          <cell r="A823">
            <v>4370</v>
          </cell>
          <cell r="C823">
            <v>147</v>
          </cell>
          <cell r="G823">
            <v>0</v>
          </cell>
        </row>
        <row r="824">
          <cell r="A824">
            <v>4370</v>
          </cell>
          <cell r="C824">
            <v>240</v>
          </cell>
          <cell r="G824">
            <v>3297.75</v>
          </cell>
        </row>
        <row r="825">
          <cell r="A825">
            <v>4370</v>
          </cell>
          <cell r="C825">
            <v>340</v>
          </cell>
          <cell r="G825">
            <v>824.23</v>
          </cell>
        </row>
        <row r="826">
          <cell r="A826">
            <v>4370</v>
          </cell>
          <cell r="C826">
            <v>440</v>
          </cell>
          <cell r="G826">
            <v>5892.44</v>
          </cell>
        </row>
        <row r="827">
          <cell r="A827">
            <v>4390</v>
          </cell>
          <cell r="C827">
            <v>140</v>
          </cell>
          <cell r="G827">
            <v>35290.71</v>
          </cell>
        </row>
        <row r="828">
          <cell r="A828">
            <v>4390</v>
          </cell>
          <cell r="C828">
            <v>142</v>
          </cell>
          <cell r="G828">
            <v>8718.25</v>
          </cell>
        </row>
        <row r="829">
          <cell r="A829">
            <v>4390</v>
          </cell>
          <cell r="C829">
            <v>147</v>
          </cell>
          <cell r="G829">
            <v>0</v>
          </cell>
        </row>
        <row r="830">
          <cell r="A830">
            <v>4390</v>
          </cell>
          <cell r="C830">
            <v>240</v>
          </cell>
          <cell r="G830">
            <v>7188.11</v>
          </cell>
        </row>
        <row r="831">
          <cell r="A831">
            <v>4390</v>
          </cell>
          <cell r="C831">
            <v>340</v>
          </cell>
          <cell r="G831">
            <v>14938.43</v>
          </cell>
        </row>
        <row r="832">
          <cell r="A832">
            <v>4390</v>
          </cell>
          <cell r="C832">
            <v>440</v>
          </cell>
          <cell r="G832">
            <v>13397.87</v>
          </cell>
        </row>
        <row r="833">
          <cell r="A833">
            <v>4400</v>
          </cell>
          <cell r="C833">
            <v>140</v>
          </cell>
          <cell r="G833">
            <v>16194.25</v>
          </cell>
        </row>
        <row r="834">
          <cell r="A834">
            <v>4400</v>
          </cell>
          <cell r="C834">
            <v>142</v>
          </cell>
          <cell r="G834">
            <v>10734.24</v>
          </cell>
        </row>
        <row r="835">
          <cell r="A835">
            <v>4400</v>
          </cell>
          <cell r="C835">
            <v>147</v>
          </cell>
          <cell r="G835">
            <v>0</v>
          </cell>
        </row>
        <row r="836">
          <cell r="A836">
            <v>4400</v>
          </cell>
          <cell r="C836">
            <v>240</v>
          </cell>
          <cell r="G836">
            <v>18643.18</v>
          </cell>
        </row>
        <row r="837">
          <cell r="A837">
            <v>4400</v>
          </cell>
          <cell r="C837">
            <v>340</v>
          </cell>
          <cell r="G837">
            <v>10985.46</v>
          </cell>
        </row>
        <row r="838">
          <cell r="A838">
            <v>4400</v>
          </cell>
          <cell r="C838">
            <v>440</v>
          </cell>
          <cell r="G838">
            <v>14158.46</v>
          </cell>
        </row>
        <row r="839">
          <cell r="A839">
            <v>4410</v>
          </cell>
          <cell r="C839">
            <v>140</v>
          </cell>
          <cell r="G839">
            <v>8363.7999999999993</v>
          </cell>
        </row>
        <row r="840">
          <cell r="A840">
            <v>4410</v>
          </cell>
          <cell r="C840">
            <v>142</v>
          </cell>
          <cell r="G840">
            <v>913.96</v>
          </cell>
        </row>
        <row r="841">
          <cell r="A841">
            <v>4410</v>
          </cell>
          <cell r="C841">
            <v>147</v>
          </cell>
          <cell r="G841">
            <v>0</v>
          </cell>
        </row>
        <row r="842">
          <cell r="A842">
            <v>4410</v>
          </cell>
          <cell r="C842">
            <v>150</v>
          </cell>
          <cell r="G842">
            <v>3333.75</v>
          </cell>
        </row>
        <row r="843">
          <cell r="A843">
            <v>4410</v>
          </cell>
          <cell r="C843">
            <v>240</v>
          </cell>
          <cell r="G843">
            <v>-2009.14</v>
          </cell>
        </row>
        <row r="844">
          <cell r="A844">
            <v>4410</v>
          </cell>
          <cell r="C844">
            <v>340</v>
          </cell>
          <cell r="G844">
            <v>57.21</v>
          </cell>
        </row>
        <row r="845">
          <cell r="A845">
            <v>4410</v>
          </cell>
          <cell r="C845">
            <v>440</v>
          </cell>
          <cell r="G845">
            <v>3623.85</v>
          </cell>
        </row>
        <row r="846">
          <cell r="A846">
            <v>4430</v>
          </cell>
          <cell r="C846">
            <v>140</v>
          </cell>
          <cell r="G846">
            <v>0</v>
          </cell>
        </row>
        <row r="847">
          <cell r="A847">
            <v>4430</v>
          </cell>
          <cell r="C847">
            <v>440</v>
          </cell>
          <cell r="G847">
            <v>0</v>
          </cell>
        </row>
        <row r="848">
          <cell r="A848" t="str">
            <v>9810M#</v>
          </cell>
          <cell r="C848">
            <v>140</v>
          </cell>
          <cell r="G848">
            <v>0</v>
          </cell>
        </row>
        <row r="849">
          <cell r="A849" t="str">
            <v>9810M#</v>
          </cell>
          <cell r="C849">
            <v>142</v>
          </cell>
          <cell r="G849">
            <v>0</v>
          </cell>
        </row>
        <row r="850">
          <cell r="A850" t="str">
            <v>9810M#</v>
          </cell>
          <cell r="C850">
            <v>240</v>
          </cell>
          <cell r="G850">
            <v>0</v>
          </cell>
        </row>
        <row r="851">
          <cell r="A851" t="str">
            <v>9810M#</v>
          </cell>
          <cell r="C851">
            <v>340</v>
          </cell>
          <cell r="G851">
            <v>0</v>
          </cell>
        </row>
        <row r="852">
          <cell r="A852" t="str">
            <v>9810M#</v>
          </cell>
          <cell r="C852">
            <v>440</v>
          </cell>
          <cell r="G852">
            <v>0</v>
          </cell>
        </row>
        <row r="853">
          <cell r="A853" t="str">
            <v>9811M#</v>
          </cell>
          <cell r="C853">
            <v>140</v>
          </cell>
          <cell r="G853">
            <v>0</v>
          </cell>
        </row>
        <row r="854">
          <cell r="A854" t="str">
            <v>9811M#</v>
          </cell>
          <cell r="C854">
            <v>142</v>
          </cell>
          <cell r="G854">
            <v>0</v>
          </cell>
        </row>
        <row r="855">
          <cell r="A855" t="str">
            <v>9811M#</v>
          </cell>
          <cell r="C855">
            <v>240</v>
          </cell>
          <cell r="G855">
            <v>0</v>
          </cell>
        </row>
        <row r="856">
          <cell r="A856" t="str">
            <v>9811M#</v>
          </cell>
          <cell r="C856">
            <v>340</v>
          </cell>
          <cell r="G856">
            <v>0</v>
          </cell>
        </row>
        <row r="857">
          <cell r="A857" t="str">
            <v>9811M#</v>
          </cell>
          <cell r="C857">
            <v>440</v>
          </cell>
          <cell r="G857">
            <v>0</v>
          </cell>
        </row>
        <row r="858">
          <cell r="A858" t="str">
            <v>9812M#</v>
          </cell>
          <cell r="C858">
            <v>140</v>
          </cell>
          <cell r="G858">
            <v>0</v>
          </cell>
        </row>
        <row r="859">
          <cell r="A859" t="str">
            <v>9812M#</v>
          </cell>
          <cell r="C859">
            <v>142</v>
          </cell>
          <cell r="G859">
            <v>0</v>
          </cell>
        </row>
        <row r="860">
          <cell r="A860">
            <v>4465</v>
          </cell>
          <cell r="C860">
            <v>130</v>
          </cell>
          <cell r="G860">
            <v>93183.44</v>
          </cell>
        </row>
        <row r="861">
          <cell r="A861">
            <v>4465</v>
          </cell>
          <cell r="C861">
            <v>230</v>
          </cell>
          <cell r="G861">
            <v>119420.25</v>
          </cell>
        </row>
        <row r="862">
          <cell r="A862">
            <v>4465</v>
          </cell>
          <cell r="C862">
            <v>330</v>
          </cell>
          <cell r="G862">
            <v>36414.46</v>
          </cell>
        </row>
        <row r="863">
          <cell r="A863">
            <v>4465</v>
          </cell>
          <cell r="C863">
            <v>430</v>
          </cell>
          <cell r="G863">
            <v>27104.37</v>
          </cell>
        </row>
        <row r="864">
          <cell r="A864">
            <v>4465</v>
          </cell>
          <cell r="C864">
            <v>935</v>
          </cell>
          <cell r="G864">
            <v>68311.81</v>
          </cell>
        </row>
        <row r="865">
          <cell r="A865">
            <v>4465</v>
          </cell>
          <cell r="C865">
            <v>936</v>
          </cell>
          <cell r="G865">
            <v>42442.1</v>
          </cell>
        </row>
        <row r="866">
          <cell r="A866">
            <v>4466</v>
          </cell>
          <cell r="C866">
            <v>130</v>
          </cell>
          <cell r="G866">
            <v>297653.03000000003</v>
          </cell>
        </row>
        <row r="867">
          <cell r="A867">
            <v>4466</v>
          </cell>
          <cell r="C867">
            <v>230</v>
          </cell>
          <cell r="G867">
            <v>158005.43</v>
          </cell>
        </row>
        <row r="868">
          <cell r="A868">
            <v>4466</v>
          </cell>
          <cell r="C868">
            <v>330</v>
          </cell>
          <cell r="G868">
            <v>48278.64</v>
          </cell>
        </row>
        <row r="869">
          <cell r="A869">
            <v>4466</v>
          </cell>
          <cell r="C869">
            <v>430</v>
          </cell>
          <cell r="G869">
            <v>1705.36</v>
          </cell>
        </row>
        <row r="870">
          <cell r="A870">
            <v>4466</v>
          </cell>
          <cell r="C870">
            <v>935</v>
          </cell>
          <cell r="G870">
            <v>2493.1799999999998</v>
          </cell>
        </row>
        <row r="871">
          <cell r="A871">
            <v>4466</v>
          </cell>
          <cell r="C871">
            <v>936</v>
          </cell>
          <cell r="G871">
            <v>355.46</v>
          </cell>
        </row>
        <row r="872">
          <cell r="A872">
            <v>4467</v>
          </cell>
          <cell r="C872">
            <v>130</v>
          </cell>
          <cell r="G872">
            <v>54507.63</v>
          </cell>
        </row>
        <row r="873">
          <cell r="A873">
            <v>4467</v>
          </cell>
          <cell r="C873">
            <v>230</v>
          </cell>
          <cell r="G873">
            <v>817.77</v>
          </cell>
        </row>
        <row r="874">
          <cell r="A874">
            <v>4467</v>
          </cell>
          <cell r="C874">
            <v>330</v>
          </cell>
          <cell r="G874">
            <v>14.58</v>
          </cell>
        </row>
        <row r="875">
          <cell r="A875">
            <v>4467</v>
          </cell>
          <cell r="C875">
            <v>430</v>
          </cell>
          <cell r="G875">
            <v>0</v>
          </cell>
        </row>
        <row r="876">
          <cell r="A876">
            <v>4467</v>
          </cell>
          <cell r="C876">
            <v>935</v>
          </cell>
          <cell r="G876">
            <v>6954.61</v>
          </cell>
        </row>
        <row r="877">
          <cell r="A877">
            <v>4467</v>
          </cell>
          <cell r="C877">
            <v>936</v>
          </cell>
          <cell r="G877">
            <v>1891.31</v>
          </cell>
        </row>
        <row r="878">
          <cell r="A878">
            <v>4468</v>
          </cell>
          <cell r="C878">
            <v>130</v>
          </cell>
          <cell r="G878">
            <v>98991.31</v>
          </cell>
        </row>
        <row r="879">
          <cell r="A879">
            <v>4468</v>
          </cell>
          <cell r="C879">
            <v>230</v>
          </cell>
          <cell r="G879">
            <v>34588.44</v>
          </cell>
        </row>
        <row r="880">
          <cell r="A880">
            <v>4468</v>
          </cell>
          <cell r="C880">
            <v>330</v>
          </cell>
          <cell r="G880">
            <v>809.46</v>
          </cell>
        </row>
        <row r="881">
          <cell r="A881">
            <v>4468</v>
          </cell>
          <cell r="C881">
            <v>430</v>
          </cell>
          <cell r="G881">
            <v>0</v>
          </cell>
        </row>
        <row r="882">
          <cell r="A882">
            <v>4468</v>
          </cell>
          <cell r="C882">
            <v>936</v>
          </cell>
          <cell r="G882">
            <v>1153.5</v>
          </cell>
        </row>
        <row r="883">
          <cell r="A883">
            <v>4475</v>
          </cell>
          <cell r="C883">
            <v>130</v>
          </cell>
          <cell r="G883">
            <v>96401.79</v>
          </cell>
        </row>
        <row r="884">
          <cell r="A884">
            <v>4475</v>
          </cell>
          <cell r="C884">
            <v>132</v>
          </cell>
          <cell r="G884">
            <v>10696</v>
          </cell>
        </row>
        <row r="885">
          <cell r="A885">
            <v>4475</v>
          </cell>
          <cell r="C885">
            <v>230</v>
          </cell>
          <cell r="G885">
            <v>36043.11</v>
          </cell>
        </row>
        <row r="886">
          <cell r="A886">
            <v>4475</v>
          </cell>
          <cell r="C886">
            <v>330</v>
          </cell>
          <cell r="G886">
            <v>24454.37</v>
          </cell>
        </row>
        <row r="887">
          <cell r="A887">
            <v>4475</v>
          </cell>
          <cell r="C887">
            <v>430</v>
          </cell>
          <cell r="G887">
            <v>17867.22</v>
          </cell>
        </row>
        <row r="888">
          <cell r="A888">
            <v>4475</v>
          </cell>
          <cell r="C888">
            <v>935</v>
          </cell>
          <cell r="G888">
            <v>680.8</v>
          </cell>
        </row>
        <row r="889">
          <cell r="A889">
            <v>4475</v>
          </cell>
          <cell r="C889">
            <v>936</v>
          </cell>
          <cell r="G889">
            <v>482.96</v>
          </cell>
        </row>
        <row r="890">
          <cell r="A890">
            <v>4480</v>
          </cell>
          <cell r="C890">
            <v>130</v>
          </cell>
          <cell r="G890">
            <v>10193.4</v>
          </cell>
        </row>
        <row r="891">
          <cell r="A891">
            <v>4480</v>
          </cell>
          <cell r="C891">
            <v>230</v>
          </cell>
          <cell r="G891">
            <v>5253.76</v>
          </cell>
        </row>
        <row r="892">
          <cell r="A892">
            <v>4480</v>
          </cell>
          <cell r="C892">
            <v>330</v>
          </cell>
          <cell r="G892">
            <v>4533.7</v>
          </cell>
        </row>
        <row r="893">
          <cell r="A893">
            <v>4480</v>
          </cell>
          <cell r="C893">
            <v>430</v>
          </cell>
          <cell r="G893">
            <v>949.05</v>
          </cell>
        </row>
        <row r="894">
          <cell r="A894">
            <v>4481</v>
          </cell>
          <cell r="C894">
            <v>130</v>
          </cell>
          <cell r="G894">
            <v>12.75</v>
          </cell>
        </row>
        <row r="895">
          <cell r="A895">
            <v>4481</v>
          </cell>
          <cell r="C895">
            <v>230</v>
          </cell>
          <cell r="G895">
            <v>72.95</v>
          </cell>
        </row>
        <row r="896">
          <cell r="A896">
            <v>4481</v>
          </cell>
          <cell r="C896">
            <v>330</v>
          </cell>
          <cell r="G896">
            <v>495.15</v>
          </cell>
        </row>
        <row r="897">
          <cell r="A897">
            <v>4481</v>
          </cell>
          <cell r="C897">
            <v>430</v>
          </cell>
          <cell r="G897">
            <v>0</v>
          </cell>
        </row>
        <row r="898">
          <cell r="A898">
            <v>4482</v>
          </cell>
          <cell r="C898">
            <v>130</v>
          </cell>
          <cell r="G898">
            <v>2233.9299999999998</v>
          </cell>
        </row>
        <row r="899">
          <cell r="A899">
            <v>4482</v>
          </cell>
          <cell r="C899">
            <v>230</v>
          </cell>
          <cell r="G899">
            <v>721.95</v>
          </cell>
        </row>
        <row r="900">
          <cell r="A900">
            <v>4482</v>
          </cell>
          <cell r="C900">
            <v>330</v>
          </cell>
          <cell r="G900">
            <v>1245.3599999999999</v>
          </cell>
        </row>
        <row r="901">
          <cell r="A901">
            <v>4482</v>
          </cell>
          <cell r="C901">
            <v>430</v>
          </cell>
          <cell r="G901">
            <v>6546.94</v>
          </cell>
        </row>
        <row r="902">
          <cell r="A902">
            <v>4495</v>
          </cell>
          <cell r="C902">
            <v>130</v>
          </cell>
          <cell r="G902">
            <v>0</v>
          </cell>
        </row>
        <row r="903">
          <cell r="A903">
            <v>4500</v>
          </cell>
          <cell r="C903">
            <v>130</v>
          </cell>
          <cell r="G903">
            <v>15764.24</v>
          </cell>
        </row>
        <row r="904">
          <cell r="A904">
            <v>4500</v>
          </cell>
          <cell r="C904">
            <v>132</v>
          </cell>
          <cell r="G904">
            <v>1752</v>
          </cell>
        </row>
        <row r="905">
          <cell r="A905">
            <v>4500</v>
          </cell>
          <cell r="C905">
            <v>230</v>
          </cell>
          <cell r="G905">
            <v>18799.22</v>
          </cell>
        </row>
        <row r="906">
          <cell r="A906">
            <v>4500</v>
          </cell>
          <cell r="C906">
            <v>330</v>
          </cell>
          <cell r="G906">
            <v>11463.53</v>
          </cell>
        </row>
        <row r="907">
          <cell r="A907">
            <v>4500</v>
          </cell>
          <cell r="C907">
            <v>430</v>
          </cell>
          <cell r="G907">
            <v>3125.38</v>
          </cell>
        </row>
        <row r="908">
          <cell r="A908">
            <v>4505</v>
          </cell>
          <cell r="C908">
            <v>130</v>
          </cell>
          <cell r="G908">
            <v>82288.59</v>
          </cell>
        </row>
        <row r="909">
          <cell r="A909">
            <v>4505</v>
          </cell>
          <cell r="C909">
            <v>132</v>
          </cell>
          <cell r="G909">
            <v>9143</v>
          </cell>
        </row>
        <row r="910">
          <cell r="A910">
            <v>4505</v>
          </cell>
          <cell r="C910">
            <v>230</v>
          </cell>
          <cell r="G910">
            <v>10411.49</v>
          </cell>
        </row>
        <row r="911">
          <cell r="A911">
            <v>4505</v>
          </cell>
          <cell r="C911">
            <v>330</v>
          </cell>
          <cell r="G911">
            <v>4744.12</v>
          </cell>
        </row>
        <row r="912">
          <cell r="A912">
            <v>4505</v>
          </cell>
          <cell r="C912">
            <v>430</v>
          </cell>
          <cell r="G912">
            <v>110789.82</v>
          </cell>
        </row>
        <row r="913">
          <cell r="A913">
            <v>4505</v>
          </cell>
          <cell r="C913">
            <v>935</v>
          </cell>
          <cell r="G913">
            <v>12651.43</v>
          </cell>
        </row>
        <row r="914">
          <cell r="A914">
            <v>4505</v>
          </cell>
          <cell r="C914">
            <v>936</v>
          </cell>
          <cell r="G914">
            <v>376</v>
          </cell>
        </row>
        <row r="915">
          <cell r="A915">
            <v>4510</v>
          </cell>
          <cell r="C915">
            <v>130</v>
          </cell>
          <cell r="G915">
            <v>40.54</v>
          </cell>
        </row>
        <row r="916">
          <cell r="A916">
            <v>4510</v>
          </cell>
          <cell r="C916">
            <v>430</v>
          </cell>
          <cell r="G916">
            <v>0</v>
          </cell>
        </row>
        <row r="917">
          <cell r="A917">
            <v>4530</v>
          </cell>
          <cell r="C917">
            <v>130</v>
          </cell>
          <cell r="G917">
            <v>12487.41</v>
          </cell>
        </row>
        <row r="918">
          <cell r="A918">
            <v>4530</v>
          </cell>
          <cell r="C918">
            <v>230</v>
          </cell>
          <cell r="G918">
            <v>-9512.39</v>
          </cell>
        </row>
        <row r="919">
          <cell r="A919">
            <v>4530</v>
          </cell>
          <cell r="C919">
            <v>330</v>
          </cell>
          <cell r="G919">
            <v>3655.05</v>
          </cell>
        </row>
        <row r="920">
          <cell r="A920">
            <v>4530</v>
          </cell>
          <cell r="C920">
            <v>430</v>
          </cell>
          <cell r="G920">
            <v>684.71</v>
          </cell>
        </row>
        <row r="921">
          <cell r="A921">
            <v>4530</v>
          </cell>
          <cell r="C921">
            <v>935</v>
          </cell>
          <cell r="G921">
            <v>0</v>
          </cell>
        </row>
        <row r="922">
          <cell r="A922">
            <v>4530</v>
          </cell>
          <cell r="C922">
            <v>936</v>
          </cell>
          <cell r="G922">
            <v>0</v>
          </cell>
        </row>
        <row r="923">
          <cell r="A923">
            <v>4531</v>
          </cell>
          <cell r="C923">
            <v>130</v>
          </cell>
          <cell r="G923">
            <v>-2157.7199999999998</v>
          </cell>
        </row>
        <row r="924">
          <cell r="A924">
            <v>4531</v>
          </cell>
          <cell r="C924">
            <v>230</v>
          </cell>
          <cell r="G924">
            <v>1453.63</v>
          </cell>
        </row>
        <row r="925">
          <cell r="A925">
            <v>4531</v>
          </cell>
          <cell r="C925">
            <v>330</v>
          </cell>
          <cell r="G925">
            <v>131.41999999999999</v>
          </cell>
        </row>
        <row r="926">
          <cell r="A926">
            <v>4531</v>
          </cell>
          <cell r="C926">
            <v>430</v>
          </cell>
          <cell r="G926">
            <v>2068.06</v>
          </cell>
        </row>
        <row r="927">
          <cell r="A927">
            <v>4531</v>
          </cell>
          <cell r="C927">
            <v>935</v>
          </cell>
          <cell r="G927">
            <v>1974.95</v>
          </cell>
        </row>
        <row r="928">
          <cell r="A928">
            <v>4531</v>
          </cell>
          <cell r="C928">
            <v>936</v>
          </cell>
          <cell r="G928">
            <v>590</v>
          </cell>
        </row>
        <row r="929">
          <cell r="A929">
            <v>7020</v>
          </cell>
          <cell r="C929">
            <v>110</v>
          </cell>
          <cell r="G929">
            <v>32633</v>
          </cell>
        </row>
        <row r="930">
          <cell r="A930">
            <v>7020</v>
          </cell>
          <cell r="C930">
            <v>112</v>
          </cell>
          <cell r="G930">
            <v>54466.720000000001</v>
          </cell>
        </row>
        <row r="931">
          <cell r="A931">
            <v>7020</v>
          </cell>
          <cell r="C931">
            <v>120</v>
          </cell>
          <cell r="G931">
            <v>29932</v>
          </cell>
        </row>
        <row r="932">
          <cell r="A932">
            <v>7020</v>
          </cell>
          <cell r="C932">
            <v>121</v>
          </cell>
          <cell r="G932">
            <v>0</v>
          </cell>
        </row>
        <row r="933">
          <cell r="A933">
            <v>7020</v>
          </cell>
          <cell r="C933">
            <v>122</v>
          </cell>
          <cell r="G933">
            <v>0</v>
          </cell>
        </row>
        <row r="934">
          <cell r="A934">
            <v>7020</v>
          </cell>
          <cell r="C934">
            <v>130</v>
          </cell>
          <cell r="G934">
            <v>4523.33</v>
          </cell>
        </row>
        <row r="935">
          <cell r="A935">
            <v>7020</v>
          </cell>
          <cell r="C935">
            <v>140</v>
          </cell>
          <cell r="G935">
            <v>3447</v>
          </cell>
        </row>
        <row r="936">
          <cell r="A936">
            <v>7020</v>
          </cell>
          <cell r="C936">
            <v>142</v>
          </cell>
          <cell r="G936">
            <v>3178</v>
          </cell>
        </row>
        <row r="937">
          <cell r="A937">
            <v>7020</v>
          </cell>
          <cell r="C937">
            <v>147</v>
          </cell>
          <cell r="G937">
            <v>0</v>
          </cell>
        </row>
        <row r="938">
          <cell r="A938">
            <v>7020</v>
          </cell>
          <cell r="C938">
            <v>150</v>
          </cell>
          <cell r="G938">
            <v>833.33</v>
          </cell>
        </row>
        <row r="939">
          <cell r="A939">
            <v>7020</v>
          </cell>
          <cell r="C939">
            <v>160</v>
          </cell>
          <cell r="G939">
            <v>25956.84</v>
          </cell>
        </row>
        <row r="940">
          <cell r="A940">
            <v>7020</v>
          </cell>
          <cell r="C940">
            <v>162</v>
          </cell>
          <cell r="G940">
            <v>0</v>
          </cell>
        </row>
        <row r="941">
          <cell r="A941">
            <v>7020</v>
          </cell>
          <cell r="C941">
            <v>210</v>
          </cell>
          <cell r="G941">
            <v>25600</v>
          </cell>
        </row>
        <row r="942">
          <cell r="A942">
            <v>7020</v>
          </cell>
          <cell r="C942">
            <v>220</v>
          </cell>
          <cell r="G942">
            <v>9740</v>
          </cell>
        </row>
        <row r="943">
          <cell r="A943">
            <v>7020</v>
          </cell>
          <cell r="C943">
            <v>230</v>
          </cell>
          <cell r="G943">
            <v>566.66999999999996</v>
          </cell>
        </row>
        <row r="944">
          <cell r="A944">
            <v>7020</v>
          </cell>
          <cell r="C944">
            <v>240</v>
          </cell>
          <cell r="G944">
            <v>2525</v>
          </cell>
        </row>
        <row r="945">
          <cell r="A945">
            <v>7020</v>
          </cell>
          <cell r="C945">
            <v>260</v>
          </cell>
          <cell r="G945">
            <v>10137</v>
          </cell>
        </row>
        <row r="946">
          <cell r="A946">
            <v>7020</v>
          </cell>
          <cell r="C946">
            <v>330</v>
          </cell>
          <cell r="G946">
            <v>283.33</v>
          </cell>
        </row>
        <row r="947">
          <cell r="A947">
            <v>7020</v>
          </cell>
          <cell r="C947">
            <v>340</v>
          </cell>
          <cell r="G947">
            <v>1941.67</v>
          </cell>
        </row>
        <row r="948">
          <cell r="A948">
            <v>7020</v>
          </cell>
          <cell r="C948">
            <v>430</v>
          </cell>
          <cell r="G948">
            <v>0</v>
          </cell>
        </row>
        <row r="949">
          <cell r="A949">
            <v>7020</v>
          </cell>
          <cell r="C949">
            <v>440</v>
          </cell>
          <cell r="G949">
            <v>2575</v>
          </cell>
        </row>
        <row r="950">
          <cell r="A950">
            <v>7020</v>
          </cell>
          <cell r="C950">
            <v>935</v>
          </cell>
          <cell r="G950">
            <v>542.61</v>
          </cell>
        </row>
        <row r="951">
          <cell r="A951">
            <v>7020</v>
          </cell>
          <cell r="C951">
            <v>936</v>
          </cell>
          <cell r="G951">
            <v>166.67</v>
          </cell>
        </row>
        <row r="952">
          <cell r="A952">
            <v>7030</v>
          </cell>
          <cell r="C952">
            <v>110</v>
          </cell>
          <cell r="G952">
            <v>200</v>
          </cell>
        </row>
        <row r="953">
          <cell r="A953">
            <v>7030</v>
          </cell>
          <cell r="C953">
            <v>112</v>
          </cell>
          <cell r="G953">
            <v>2340</v>
          </cell>
        </row>
        <row r="954">
          <cell r="A954">
            <v>7030</v>
          </cell>
          <cell r="C954">
            <v>120</v>
          </cell>
          <cell r="G954">
            <v>400</v>
          </cell>
        </row>
        <row r="955">
          <cell r="A955">
            <v>7030</v>
          </cell>
          <cell r="C955">
            <v>121</v>
          </cell>
          <cell r="G955">
            <v>0</v>
          </cell>
        </row>
        <row r="956">
          <cell r="A956">
            <v>7030</v>
          </cell>
          <cell r="C956">
            <v>122</v>
          </cell>
          <cell r="G956">
            <v>0</v>
          </cell>
        </row>
        <row r="957">
          <cell r="A957">
            <v>7030</v>
          </cell>
          <cell r="C957">
            <v>200</v>
          </cell>
          <cell r="G957">
            <v>0</v>
          </cell>
        </row>
        <row r="958">
          <cell r="A958">
            <v>7030</v>
          </cell>
          <cell r="C958">
            <v>210</v>
          </cell>
          <cell r="G958">
            <v>200</v>
          </cell>
        </row>
        <row r="959">
          <cell r="A959">
            <v>7030</v>
          </cell>
          <cell r="C959">
            <v>220</v>
          </cell>
          <cell r="G959">
            <v>700</v>
          </cell>
        </row>
        <row r="960">
          <cell r="A960">
            <v>7040</v>
          </cell>
          <cell r="C960">
            <v>110</v>
          </cell>
          <cell r="G960">
            <v>11221.76</v>
          </cell>
        </row>
        <row r="961">
          <cell r="A961">
            <v>7040</v>
          </cell>
          <cell r="C961">
            <v>112</v>
          </cell>
          <cell r="G961">
            <v>5388.59</v>
          </cell>
        </row>
        <row r="962">
          <cell r="A962">
            <v>7040</v>
          </cell>
          <cell r="C962">
            <v>120</v>
          </cell>
          <cell r="G962">
            <v>5780.54</v>
          </cell>
        </row>
        <row r="963">
          <cell r="A963">
            <v>7040</v>
          </cell>
          <cell r="C963">
            <v>121</v>
          </cell>
          <cell r="G963">
            <v>0</v>
          </cell>
        </row>
        <row r="964">
          <cell r="A964">
            <v>7040</v>
          </cell>
          <cell r="C964">
            <v>210</v>
          </cell>
          <cell r="G964">
            <v>3749.64</v>
          </cell>
        </row>
        <row r="965">
          <cell r="A965">
            <v>7040</v>
          </cell>
          <cell r="C965">
            <v>220</v>
          </cell>
          <cell r="G965">
            <v>3532.9</v>
          </cell>
        </row>
        <row r="966">
          <cell r="A966">
            <v>7060</v>
          </cell>
          <cell r="C966">
            <v>110</v>
          </cell>
          <cell r="G966">
            <v>2618.87</v>
          </cell>
        </row>
        <row r="967">
          <cell r="A967">
            <v>7060</v>
          </cell>
          <cell r="C967">
            <v>112</v>
          </cell>
          <cell r="G967">
            <v>9443.36</v>
          </cell>
        </row>
        <row r="968">
          <cell r="A968">
            <v>7060</v>
          </cell>
          <cell r="C968">
            <v>120</v>
          </cell>
          <cell r="G968">
            <v>10672.48</v>
          </cell>
        </row>
        <row r="969">
          <cell r="A969">
            <v>7060</v>
          </cell>
          <cell r="C969">
            <v>121</v>
          </cell>
          <cell r="G969">
            <v>0</v>
          </cell>
        </row>
        <row r="970">
          <cell r="A970">
            <v>7060</v>
          </cell>
          <cell r="C970">
            <v>122</v>
          </cell>
          <cell r="G970">
            <v>0</v>
          </cell>
        </row>
        <row r="971">
          <cell r="A971">
            <v>7060</v>
          </cell>
          <cell r="C971">
            <v>130</v>
          </cell>
          <cell r="G971">
            <v>0</v>
          </cell>
        </row>
        <row r="972">
          <cell r="A972">
            <v>7060</v>
          </cell>
          <cell r="C972">
            <v>140</v>
          </cell>
          <cell r="G972">
            <v>5871.7</v>
          </cell>
        </row>
        <row r="973">
          <cell r="A973">
            <v>7060</v>
          </cell>
          <cell r="C973">
            <v>142</v>
          </cell>
          <cell r="G973">
            <v>2285.52</v>
          </cell>
        </row>
        <row r="974">
          <cell r="A974">
            <v>7060</v>
          </cell>
          <cell r="C974">
            <v>147</v>
          </cell>
          <cell r="G974">
            <v>0</v>
          </cell>
        </row>
        <row r="975">
          <cell r="A975">
            <v>7060</v>
          </cell>
          <cell r="C975">
            <v>210</v>
          </cell>
          <cell r="G975">
            <v>4963.99</v>
          </cell>
        </row>
        <row r="976">
          <cell r="A976">
            <v>7060</v>
          </cell>
          <cell r="C976">
            <v>220</v>
          </cell>
          <cell r="G976">
            <v>6932.62</v>
          </cell>
        </row>
        <row r="977">
          <cell r="A977">
            <v>7060</v>
          </cell>
          <cell r="C977">
            <v>230</v>
          </cell>
          <cell r="G977">
            <v>133.31</v>
          </cell>
        </row>
        <row r="978">
          <cell r="A978">
            <v>7060</v>
          </cell>
          <cell r="C978">
            <v>240</v>
          </cell>
          <cell r="G978">
            <v>4349.6000000000004</v>
          </cell>
        </row>
        <row r="979">
          <cell r="A979">
            <v>7060</v>
          </cell>
          <cell r="C979">
            <v>340</v>
          </cell>
          <cell r="G979">
            <v>9002.4500000000007</v>
          </cell>
        </row>
        <row r="980">
          <cell r="A980">
            <v>7060</v>
          </cell>
          <cell r="C980">
            <v>400</v>
          </cell>
          <cell r="G980">
            <v>0</v>
          </cell>
        </row>
        <row r="981">
          <cell r="A981">
            <v>7060</v>
          </cell>
          <cell r="C981">
            <v>430</v>
          </cell>
          <cell r="G981">
            <v>0</v>
          </cell>
        </row>
        <row r="982">
          <cell r="A982">
            <v>7060</v>
          </cell>
          <cell r="C982">
            <v>440</v>
          </cell>
          <cell r="G982">
            <v>16412.810000000001</v>
          </cell>
        </row>
        <row r="983">
          <cell r="A983">
            <v>7060</v>
          </cell>
          <cell r="C983">
            <v>936</v>
          </cell>
          <cell r="G983">
            <v>0</v>
          </cell>
        </row>
        <row r="984">
          <cell r="A984">
            <v>7080</v>
          </cell>
          <cell r="C984">
            <v>110</v>
          </cell>
          <cell r="G984">
            <v>399.29</v>
          </cell>
        </row>
        <row r="985">
          <cell r="A985">
            <v>7080</v>
          </cell>
          <cell r="C985">
            <v>112</v>
          </cell>
          <cell r="G985">
            <v>5541.93</v>
          </cell>
        </row>
        <row r="986">
          <cell r="A986">
            <v>7080</v>
          </cell>
          <cell r="C986">
            <v>120</v>
          </cell>
          <cell r="G986">
            <v>54.78</v>
          </cell>
        </row>
        <row r="987">
          <cell r="A987">
            <v>7080</v>
          </cell>
          <cell r="C987">
            <v>121</v>
          </cell>
          <cell r="G987">
            <v>0</v>
          </cell>
        </row>
        <row r="988">
          <cell r="A988">
            <v>7080</v>
          </cell>
          <cell r="C988">
            <v>122</v>
          </cell>
          <cell r="G988">
            <v>2362</v>
          </cell>
        </row>
        <row r="989">
          <cell r="A989">
            <v>7080</v>
          </cell>
          <cell r="C989">
            <v>130</v>
          </cell>
          <cell r="G989">
            <v>31.04</v>
          </cell>
        </row>
        <row r="990">
          <cell r="A990">
            <v>7080</v>
          </cell>
          <cell r="C990">
            <v>140</v>
          </cell>
          <cell r="G990">
            <v>36.520000000000003</v>
          </cell>
        </row>
        <row r="991">
          <cell r="A991">
            <v>7080</v>
          </cell>
          <cell r="C991">
            <v>160</v>
          </cell>
          <cell r="G991">
            <v>18.260000000000002</v>
          </cell>
        </row>
        <row r="992">
          <cell r="A992">
            <v>7080</v>
          </cell>
          <cell r="C992">
            <v>210</v>
          </cell>
          <cell r="G992">
            <v>20.3</v>
          </cell>
        </row>
        <row r="993">
          <cell r="A993">
            <v>7080</v>
          </cell>
          <cell r="C993">
            <v>220</v>
          </cell>
          <cell r="G993">
            <v>12.17</v>
          </cell>
        </row>
        <row r="994">
          <cell r="A994">
            <v>7080</v>
          </cell>
          <cell r="C994">
            <v>230</v>
          </cell>
          <cell r="G994">
            <v>20.55</v>
          </cell>
        </row>
        <row r="995">
          <cell r="A995">
            <v>7080</v>
          </cell>
          <cell r="C995">
            <v>240</v>
          </cell>
          <cell r="G995">
            <v>16.23</v>
          </cell>
        </row>
        <row r="996">
          <cell r="A996">
            <v>7080</v>
          </cell>
          <cell r="C996">
            <v>340</v>
          </cell>
          <cell r="G996">
            <v>8.2799999999999994</v>
          </cell>
        </row>
        <row r="997">
          <cell r="A997">
            <v>7080</v>
          </cell>
          <cell r="C997">
            <v>440</v>
          </cell>
          <cell r="G997">
            <v>0</v>
          </cell>
        </row>
        <row r="998">
          <cell r="A998">
            <v>7080</v>
          </cell>
          <cell r="C998">
            <v>935</v>
          </cell>
          <cell r="G998">
            <v>0</v>
          </cell>
        </row>
        <row r="999">
          <cell r="A999">
            <v>7080</v>
          </cell>
          <cell r="C999">
            <v>936</v>
          </cell>
          <cell r="G999">
            <v>0</v>
          </cell>
        </row>
        <row r="1000">
          <cell r="A1000">
            <v>7000</v>
          </cell>
          <cell r="C1000">
            <v>110</v>
          </cell>
          <cell r="G1000">
            <v>23830.51</v>
          </cell>
        </row>
        <row r="1001">
          <cell r="A1001">
            <v>7000</v>
          </cell>
          <cell r="C1001">
            <v>112</v>
          </cell>
          <cell r="G1001">
            <v>21400.42</v>
          </cell>
        </row>
        <row r="1002">
          <cell r="A1002">
            <v>7000</v>
          </cell>
          <cell r="C1002">
            <v>120</v>
          </cell>
          <cell r="G1002">
            <v>19568.8</v>
          </cell>
        </row>
        <row r="1003">
          <cell r="A1003">
            <v>7000</v>
          </cell>
          <cell r="C1003">
            <v>121</v>
          </cell>
          <cell r="G1003">
            <v>7203.45</v>
          </cell>
        </row>
        <row r="1004">
          <cell r="A1004">
            <v>7000</v>
          </cell>
          <cell r="C1004">
            <v>122</v>
          </cell>
          <cell r="G1004">
            <v>9172</v>
          </cell>
        </row>
        <row r="1005">
          <cell r="A1005">
            <v>7000</v>
          </cell>
          <cell r="C1005">
            <v>140</v>
          </cell>
          <cell r="G1005">
            <v>0</v>
          </cell>
        </row>
        <row r="1006">
          <cell r="A1006">
            <v>7000</v>
          </cell>
          <cell r="C1006">
            <v>150</v>
          </cell>
          <cell r="G1006">
            <v>40</v>
          </cell>
        </row>
        <row r="1007">
          <cell r="A1007">
            <v>7000</v>
          </cell>
          <cell r="C1007">
            <v>160</v>
          </cell>
          <cell r="G1007">
            <v>620.02</v>
          </cell>
        </row>
        <row r="1008">
          <cell r="A1008">
            <v>7000</v>
          </cell>
          <cell r="C1008">
            <v>210</v>
          </cell>
          <cell r="G1008">
            <v>12702.33</v>
          </cell>
        </row>
        <row r="1009">
          <cell r="A1009">
            <v>7000</v>
          </cell>
          <cell r="C1009">
            <v>220</v>
          </cell>
          <cell r="G1009">
            <v>23900.22</v>
          </cell>
        </row>
        <row r="1010">
          <cell r="A1010">
            <v>7000</v>
          </cell>
          <cell r="C1010">
            <v>260</v>
          </cell>
          <cell r="G1010">
            <v>1481.09</v>
          </cell>
        </row>
        <row r="1011">
          <cell r="A1011">
            <v>7190</v>
          </cell>
          <cell r="C1011">
            <v>110</v>
          </cell>
          <cell r="G1011">
            <v>2583.56</v>
          </cell>
        </row>
        <row r="1012">
          <cell r="A1012">
            <v>7190</v>
          </cell>
          <cell r="C1012">
            <v>112</v>
          </cell>
          <cell r="G1012">
            <v>0</v>
          </cell>
        </row>
        <row r="1013">
          <cell r="A1013">
            <v>7190</v>
          </cell>
          <cell r="C1013">
            <v>120</v>
          </cell>
          <cell r="G1013">
            <v>1835.15</v>
          </cell>
        </row>
        <row r="1014">
          <cell r="A1014">
            <v>7190</v>
          </cell>
          <cell r="C1014">
            <v>121</v>
          </cell>
          <cell r="G1014">
            <v>0</v>
          </cell>
        </row>
        <row r="1015">
          <cell r="A1015">
            <v>7190</v>
          </cell>
          <cell r="C1015">
            <v>122</v>
          </cell>
          <cell r="G1015">
            <v>0</v>
          </cell>
        </row>
        <row r="1016">
          <cell r="A1016">
            <v>7190</v>
          </cell>
          <cell r="C1016">
            <v>130</v>
          </cell>
          <cell r="G1016">
            <v>41547.97</v>
          </cell>
        </row>
        <row r="1017">
          <cell r="A1017">
            <v>7190</v>
          </cell>
          <cell r="C1017">
            <v>140</v>
          </cell>
          <cell r="G1017">
            <v>73647.16</v>
          </cell>
        </row>
        <row r="1018">
          <cell r="A1018">
            <v>7190</v>
          </cell>
          <cell r="C1018">
            <v>142</v>
          </cell>
          <cell r="G1018">
            <v>24818.52</v>
          </cell>
        </row>
        <row r="1019">
          <cell r="A1019">
            <v>7190</v>
          </cell>
          <cell r="C1019">
            <v>147</v>
          </cell>
          <cell r="G1019">
            <v>0</v>
          </cell>
        </row>
        <row r="1020">
          <cell r="A1020">
            <v>7190</v>
          </cell>
          <cell r="C1020">
            <v>150</v>
          </cell>
          <cell r="G1020">
            <v>38819.919999999998</v>
          </cell>
        </row>
        <row r="1021">
          <cell r="A1021">
            <v>7190</v>
          </cell>
          <cell r="C1021">
            <v>160</v>
          </cell>
          <cell r="G1021">
            <v>10422.59</v>
          </cell>
        </row>
        <row r="1022">
          <cell r="A1022">
            <v>7190</v>
          </cell>
          <cell r="C1022">
            <v>162</v>
          </cell>
          <cell r="G1022">
            <v>6663</v>
          </cell>
        </row>
        <row r="1023">
          <cell r="A1023">
            <v>7190</v>
          </cell>
          <cell r="C1023">
            <v>170</v>
          </cell>
          <cell r="G1023">
            <v>0</v>
          </cell>
        </row>
        <row r="1024">
          <cell r="A1024">
            <v>7190</v>
          </cell>
          <cell r="C1024">
            <v>210</v>
          </cell>
          <cell r="G1024">
            <v>9067.2000000000007</v>
          </cell>
        </row>
        <row r="1025">
          <cell r="A1025">
            <v>7190</v>
          </cell>
          <cell r="C1025">
            <v>220</v>
          </cell>
          <cell r="G1025">
            <v>15580.38</v>
          </cell>
        </row>
        <row r="1026">
          <cell r="A1026">
            <v>7190</v>
          </cell>
          <cell r="C1026">
            <v>230</v>
          </cell>
          <cell r="G1026">
            <v>21701.65</v>
          </cell>
        </row>
        <row r="1027">
          <cell r="A1027">
            <v>7190</v>
          </cell>
          <cell r="C1027">
            <v>240</v>
          </cell>
          <cell r="G1027">
            <v>29515.4</v>
          </cell>
        </row>
        <row r="1028">
          <cell r="A1028">
            <v>7190</v>
          </cell>
          <cell r="C1028">
            <v>260</v>
          </cell>
          <cell r="G1028">
            <v>11941.02</v>
          </cell>
        </row>
        <row r="1029">
          <cell r="A1029">
            <v>7190</v>
          </cell>
          <cell r="C1029">
            <v>330</v>
          </cell>
          <cell r="G1029">
            <v>5615.02</v>
          </cell>
        </row>
        <row r="1030">
          <cell r="A1030">
            <v>7190</v>
          </cell>
          <cell r="C1030">
            <v>340</v>
          </cell>
          <cell r="G1030">
            <v>21883.02</v>
          </cell>
        </row>
        <row r="1031">
          <cell r="A1031">
            <v>7190</v>
          </cell>
          <cell r="C1031">
            <v>410</v>
          </cell>
          <cell r="G1031">
            <v>0</v>
          </cell>
        </row>
        <row r="1032">
          <cell r="A1032">
            <v>7190</v>
          </cell>
          <cell r="C1032">
            <v>430</v>
          </cell>
          <cell r="G1032">
            <v>6742.13</v>
          </cell>
        </row>
        <row r="1033">
          <cell r="A1033">
            <v>7190</v>
          </cell>
          <cell r="C1033">
            <v>440</v>
          </cell>
          <cell r="G1033">
            <v>35174.19</v>
          </cell>
        </row>
        <row r="1034">
          <cell r="A1034">
            <v>7190</v>
          </cell>
          <cell r="C1034">
            <v>935</v>
          </cell>
          <cell r="G1034">
            <v>21153.87</v>
          </cell>
        </row>
        <row r="1035">
          <cell r="A1035">
            <v>7190</v>
          </cell>
          <cell r="C1035">
            <v>936</v>
          </cell>
          <cell r="G1035">
            <v>5636.92</v>
          </cell>
        </row>
        <row r="1036">
          <cell r="A1036">
            <v>7211</v>
          </cell>
          <cell r="C1036">
            <v>110</v>
          </cell>
          <cell r="G1036">
            <v>312.43</v>
          </cell>
        </row>
        <row r="1037">
          <cell r="A1037">
            <v>7211</v>
          </cell>
          <cell r="C1037">
            <v>112</v>
          </cell>
          <cell r="G1037">
            <v>-4.9000000000000004</v>
          </cell>
        </row>
        <row r="1038">
          <cell r="A1038">
            <v>7211</v>
          </cell>
          <cell r="C1038">
            <v>120</v>
          </cell>
          <cell r="G1038">
            <v>-11.44</v>
          </cell>
        </row>
        <row r="1039">
          <cell r="A1039">
            <v>7211</v>
          </cell>
          <cell r="C1039">
            <v>121</v>
          </cell>
          <cell r="G1039">
            <v>211.54</v>
          </cell>
        </row>
        <row r="1040">
          <cell r="A1040">
            <v>7211</v>
          </cell>
          <cell r="C1040">
            <v>130</v>
          </cell>
          <cell r="G1040">
            <v>3515.23</v>
          </cell>
        </row>
        <row r="1041">
          <cell r="A1041">
            <v>7211</v>
          </cell>
          <cell r="C1041">
            <v>140</v>
          </cell>
          <cell r="G1041">
            <v>4020.7</v>
          </cell>
        </row>
        <row r="1042">
          <cell r="A1042">
            <v>7211</v>
          </cell>
          <cell r="C1042">
            <v>142</v>
          </cell>
          <cell r="G1042">
            <v>1957.97</v>
          </cell>
        </row>
        <row r="1043">
          <cell r="A1043">
            <v>7211</v>
          </cell>
          <cell r="C1043">
            <v>147</v>
          </cell>
          <cell r="G1043">
            <v>0</v>
          </cell>
        </row>
        <row r="1044">
          <cell r="A1044">
            <v>7211</v>
          </cell>
          <cell r="C1044">
            <v>150</v>
          </cell>
          <cell r="G1044">
            <v>485</v>
          </cell>
        </row>
        <row r="1045">
          <cell r="A1045">
            <v>7211</v>
          </cell>
          <cell r="C1045">
            <v>160</v>
          </cell>
          <cell r="G1045">
            <v>-4.9000000000000004</v>
          </cell>
        </row>
        <row r="1046">
          <cell r="A1046">
            <v>7211</v>
          </cell>
          <cell r="C1046">
            <v>210</v>
          </cell>
          <cell r="G1046">
            <v>1433.8</v>
          </cell>
        </row>
        <row r="1047">
          <cell r="A1047">
            <v>7211</v>
          </cell>
          <cell r="C1047">
            <v>220</v>
          </cell>
          <cell r="G1047">
            <v>525.4</v>
          </cell>
        </row>
        <row r="1048">
          <cell r="A1048">
            <v>7211</v>
          </cell>
          <cell r="C1048">
            <v>230</v>
          </cell>
          <cell r="G1048">
            <v>1218.46</v>
          </cell>
        </row>
        <row r="1049">
          <cell r="A1049">
            <v>7211</v>
          </cell>
          <cell r="C1049">
            <v>240</v>
          </cell>
          <cell r="G1049">
            <v>3197.24</v>
          </cell>
        </row>
        <row r="1050">
          <cell r="A1050">
            <v>7211</v>
          </cell>
          <cell r="C1050">
            <v>260</v>
          </cell>
          <cell r="G1050">
            <v>106.64</v>
          </cell>
        </row>
        <row r="1051">
          <cell r="A1051">
            <v>7211</v>
          </cell>
          <cell r="C1051">
            <v>330</v>
          </cell>
          <cell r="G1051">
            <v>0</v>
          </cell>
        </row>
        <row r="1052">
          <cell r="A1052">
            <v>7211</v>
          </cell>
          <cell r="C1052">
            <v>340</v>
          </cell>
          <cell r="G1052">
            <v>3630.78</v>
          </cell>
        </row>
        <row r="1053">
          <cell r="A1053">
            <v>7211</v>
          </cell>
          <cell r="C1053">
            <v>430</v>
          </cell>
          <cell r="G1053">
            <v>276.93</v>
          </cell>
        </row>
        <row r="1054">
          <cell r="A1054">
            <v>7211</v>
          </cell>
          <cell r="C1054">
            <v>440</v>
          </cell>
          <cell r="G1054">
            <v>2393.5100000000002</v>
          </cell>
        </row>
        <row r="1055">
          <cell r="A1055">
            <v>7211</v>
          </cell>
          <cell r="C1055">
            <v>935</v>
          </cell>
          <cell r="G1055">
            <v>49.23</v>
          </cell>
        </row>
        <row r="1056">
          <cell r="A1056">
            <v>7211</v>
          </cell>
          <cell r="C1056">
            <v>936</v>
          </cell>
          <cell r="G1056">
            <v>892.5</v>
          </cell>
        </row>
        <row r="1057">
          <cell r="A1057">
            <v>7240</v>
          </cell>
          <cell r="C1057">
            <v>110</v>
          </cell>
          <cell r="G1057">
            <v>305.2</v>
          </cell>
        </row>
        <row r="1058">
          <cell r="A1058">
            <v>7240</v>
          </cell>
          <cell r="C1058">
            <v>112</v>
          </cell>
          <cell r="G1058">
            <v>169.55</v>
          </cell>
        </row>
        <row r="1059">
          <cell r="A1059">
            <v>7240</v>
          </cell>
          <cell r="C1059">
            <v>120</v>
          </cell>
          <cell r="G1059">
            <v>101.73</v>
          </cell>
        </row>
        <row r="1060">
          <cell r="A1060">
            <v>7240</v>
          </cell>
          <cell r="C1060">
            <v>121</v>
          </cell>
          <cell r="G1060">
            <v>67.819999999999993</v>
          </cell>
        </row>
        <row r="1061">
          <cell r="A1061">
            <v>7240</v>
          </cell>
          <cell r="C1061">
            <v>130</v>
          </cell>
          <cell r="G1061">
            <v>373.02</v>
          </cell>
        </row>
        <row r="1062">
          <cell r="A1062">
            <v>7240</v>
          </cell>
          <cell r="C1062">
            <v>140</v>
          </cell>
          <cell r="G1062">
            <v>949.5</v>
          </cell>
        </row>
        <row r="1063">
          <cell r="A1063">
            <v>7240</v>
          </cell>
          <cell r="C1063">
            <v>142</v>
          </cell>
          <cell r="G1063">
            <v>508.66</v>
          </cell>
        </row>
        <row r="1064">
          <cell r="A1064">
            <v>7240</v>
          </cell>
          <cell r="C1064">
            <v>147</v>
          </cell>
          <cell r="G1064">
            <v>0</v>
          </cell>
        </row>
        <row r="1065">
          <cell r="A1065">
            <v>7240</v>
          </cell>
          <cell r="C1065">
            <v>150</v>
          </cell>
          <cell r="G1065">
            <v>271.27999999999997</v>
          </cell>
        </row>
        <row r="1066">
          <cell r="A1066">
            <v>7240</v>
          </cell>
          <cell r="C1066">
            <v>160</v>
          </cell>
          <cell r="G1066">
            <v>101.73</v>
          </cell>
        </row>
        <row r="1067">
          <cell r="A1067">
            <v>7240</v>
          </cell>
          <cell r="C1067">
            <v>210</v>
          </cell>
          <cell r="G1067">
            <v>135.63999999999999</v>
          </cell>
        </row>
        <row r="1068">
          <cell r="A1068">
            <v>7240</v>
          </cell>
          <cell r="C1068">
            <v>220</v>
          </cell>
          <cell r="G1068">
            <v>135.63999999999999</v>
          </cell>
        </row>
        <row r="1069">
          <cell r="A1069">
            <v>7240</v>
          </cell>
          <cell r="C1069">
            <v>230</v>
          </cell>
          <cell r="G1069">
            <v>101.73</v>
          </cell>
        </row>
        <row r="1070">
          <cell r="A1070">
            <v>7240</v>
          </cell>
          <cell r="C1070">
            <v>240</v>
          </cell>
          <cell r="G1070">
            <v>576.48</v>
          </cell>
        </row>
        <row r="1071">
          <cell r="A1071">
            <v>7240</v>
          </cell>
          <cell r="C1071">
            <v>260</v>
          </cell>
          <cell r="G1071">
            <v>67.819999999999993</v>
          </cell>
        </row>
        <row r="1072">
          <cell r="A1072">
            <v>7240</v>
          </cell>
          <cell r="C1072">
            <v>330</v>
          </cell>
          <cell r="G1072">
            <v>33.909999999999997</v>
          </cell>
        </row>
        <row r="1073">
          <cell r="A1073">
            <v>7240</v>
          </cell>
          <cell r="C1073">
            <v>340</v>
          </cell>
          <cell r="G1073">
            <v>373.02</v>
          </cell>
        </row>
        <row r="1074">
          <cell r="A1074">
            <v>7240</v>
          </cell>
          <cell r="C1074">
            <v>430</v>
          </cell>
          <cell r="G1074">
            <v>33.909999999999997</v>
          </cell>
        </row>
        <row r="1075">
          <cell r="A1075">
            <v>7240</v>
          </cell>
          <cell r="C1075">
            <v>440</v>
          </cell>
          <cell r="G1075">
            <v>373.02</v>
          </cell>
        </row>
        <row r="1076">
          <cell r="A1076">
            <v>7240</v>
          </cell>
          <cell r="C1076">
            <v>935</v>
          </cell>
          <cell r="G1076">
            <v>169.55</v>
          </cell>
        </row>
        <row r="1077">
          <cell r="A1077">
            <v>7240</v>
          </cell>
          <cell r="C1077">
            <v>936</v>
          </cell>
          <cell r="G1077">
            <v>33.909999999999997</v>
          </cell>
        </row>
        <row r="1078">
          <cell r="A1078">
            <v>7290</v>
          </cell>
          <cell r="C1078">
            <v>110</v>
          </cell>
          <cell r="G1078">
            <v>33.04</v>
          </cell>
        </row>
        <row r="1079">
          <cell r="A1079">
            <v>7290</v>
          </cell>
          <cell r="C1079">
            <v>112</v>
          </cell>
          <cell r="G1079">
            <v>0</v>
          </cell>
        </row>
        <row r="1080">
          <cell r="A1080">
            <v>7290</v>
          </cell>
          <cell r="C1080">
            <v>120</v>
          </cell>
          <cell r="G1080">
            <v>33.04</v>
          </cell>
        </row>
        <row r="1081">
          <cell r="A1081">
            <v>7290</v>
          </cell>
          <cell r="C1081">
            <v>130</v>
          </cell>
          <cell r="G1081">
            <v>42.37</v>
          </cell>
        </row>
        <row r="1082">
          <cell r="A1082">
            <v>7290</v>
          </cell>
          <cell r="C1082">
            <v>140</v>
          </cell>
          <cell r="G1082">
            <v>0</v>
          </cell>
        </row>
        <row r="1083">
          <cell r="A1083">
            <v>7290</v>
          </cell>
          <cell r="C1083">
            <v>142</v>
          </cell>
          <cell r="G1083">
            <v>212.87</v>
          </cell>
        </row>
        <row r="1084">
          <cell r="A1084">
            <v>7290</v>
          </cell>
          <cell r="C1084">
            <v>147</v>
          </cell>
          <cell r="G1084">
            <v>0</v>
          </cell>
        </row>
        <row r="1085">
          <cell r="A1085">
            <v>7290</v>
          </cell>
          <cell r="C1085">
            <v>160</v>
          </cell>
          <cell r="G1085">
            <v>300.52</v>
          </cell>
        </row>
        <row r="1086">
          <cell r="A1086">
            <v>7290</v>
          </cell>
          <cell r="C1086">
            <v>190</v>
          </cell>
          <cell r="G1086">
            <v>685.54</v>
          </cell>
        </row>
        <row r="1087">
          <cell r="A1087">
            <v>7290</v>
          </cell>
          <cell r="C1087">
            <v>210</v>
          </cell>
          <cell r="G1087">
            <v>0</v>
          </cell>
        </row>
        <row r="1088">
          <cell r="A1088">
            <v>7290</v>
          </cell>
          <cell r="C1088">
            <v>220</v>
          </cell>
          <cell r="G1088">
            <v>0</v>
          </cell>
        </row>
        <row r="1089">
          <cell r="A1089">
            <v>7290</v>
          </cell>
          <cell r="C1089">
            <v>230</v>
          </cell>
          <cell r="G1089">
            <v>49.4</v>
          </cell>
        </row>
        <row r="1090">
          <cell r="A1090">
            <v>7290</v>
          </cell>
          <cell r="C1090">
            <v>240</v>
          </cell>
          <cell r="G1090">
            <v>103.39</v>
          </cell>
        </row>
        <row r="1091">
          <cell r="A1091">
            <v>7290</v>
          </cell>
          <cell r="C1091">
            <v>260</v>
          </cell>
          <cell r="G1091">
            <v>200.35</v>
          </cell>
        </row>
        <row r="1092">
          <cell r="A1092">
            <v>7290</v>
          </cell>
          <cell r="C1092">
            <v>340</v>
          </cell>
          <cell r="G1092">
            <v>196.49</v>
          </cell>
        </row>
        <row r="1093">
          <cell r="A1093">
            <v>7290</v>
          </cell>
          <cell r="C1093">
            <v>430</v>
          </cell>
          <cell r="G1093">
            <v>0</v>
          </cell>
        </row>
        <row r="1094">
          <cell r="A1094">
            <v>7290</v>
          </cell>
          <cell r="C1094">
            <v>440</v>
          </cell>
          <cell r="G1094">
            <v>40.78</v>
          </cell>
        </row>
        <row r="1095">
          <cell r="A1095">
            <v>7290</v>
          </cell>
          <cell r="C1095">
            <v>935</v>
          </cell>
          <cell r="G1095">
            <v>0</v>
          </cell>
        </row>
        <row r="1096">
          <cell r="A1096">
            <v>7290</v>
          </cell>
          <cell r="C1096">
            <v>936</v>
          </cell>
          <cell r="G1096">
            <v>0</v>
          </cell>
        </row>
        <row r="1097">
          <cell r="A1097">
            <v>7295</v>
          </cell>
          <cell r="C1097">
            <v>110</v>
          </cell>
          <cell r="G1097">
            <v>3230.03</v>
          </cell>
        </row>
        <row r="1098">
          <cell r="A1098">
            <v>7295</v>
          </cell>
          <cell r="C1098">
            <v>112</v>
          </cell>
          <cell r="G1098">
            <v>2351.06</v>
          </cell>
        </row>
        <row r="1099">
          <cell r="A1099">
            <v>7295</v>
          </cell>
          <cell r="C1099">
            <v>120</v>
          </cell>
          <cell r="G1099">
            <v>664.39</v>
          </cell>
        </row>
        <row r="1100">
          <cell r="A1100">
            <v>7295</v>
          </cell>
          <cell r="C1100">
            <v>121</v>
          </cell>
          <cell r="G1100">
            <v>828.19</v>
          </cell>
        </row>
        <row r="1101">
          <cell r="A1101">
            <v>7295</v>
          </cell>
          <cell r="C1101">
            <v>130</v>
          </cell>
          <cell r="G1101">
            <v>224.35</v>
          </cell>
        </row>
        <row r="1102">
          <cell r="A1102">
            <v>7295</v>
          </cell>
          <cell r="C1102">
            <v>140</v>
          </cell>
          <cell r="G1102">
            <v>1146.1500000000001</v>
          </cell>
        </row>
        <row r="1103">
          <cell r="A1103">
            <v>7295</v>
          </cell>
          <cell r="C1103">
            <v>147</v>
          </cell>
          <cell r="G1103">
            <v>0</v>
          </cell>
        </row>
        <row r="1104">
          <cell r="A1104">
            <v>7295</v>
          </cell>
          <cell r="C1104">
            <v>160</v>
          </cell>
          <cell r="G1104">
            <v>573.88</v>
          </cell>
        </row>
        <row r="1105">
          <cell r="A1105">
            <v>7295</v>
          </cell>
          <cell r="C1105">
            <v>210</v>
          </cell>
          <cell r="G1105">
            <v>747.56</v>
          </cell>
        </row>
        <row r="1106">
          <cell r="A1106">
            <v>7295</v>
          </cell>
          <cell r="C1106">
            <v>220</v>
          </cell>
          <cell r="G1106">
            <v>1062.44</v>
          </cell>
        </row>
        <row r="1107">
          <cell r="A1107">
            <v>7295</v>
          </cell>
          <cell r="C1107">
            <v>230</v>
          </cell>
          <cell r="G1107">
            <v>112.17</v>
          </cell>
        </row>
        <row r="1108">
          <cell r="A1108">
            <v>7295</v>
          </cell>
          <cell r="C1108">
            <v>240</v>
          </cell>
          <cell r="G1108">
            <v>1162.17</v>
          </cell>
        </row>
        <row r="1109">
          <cell r="A1109">
            <v>7295</v>
          </cell>
          <cell r="C1109">
            <v>260</v>
          </cell>
          <cell r="G1109">
            <v>505.87</v>
          </cell>
        </row>
        <row r="1110">
          <cell r="A1110">
            <v>7295</v>
          </cell>
          <cell r="C1110">
            <v>330</v>
          </cell>
          <cell r="G1110">
            <v>0</v>
          </cell>
        </row>
        <row r="1111">
          <cell r="A1111">
            <v>7295</v>
          </cell>
          <cell r="C1111">
            <v>340</v>
          </cell>
          <cell r="G1111">
            <v>529.80999999999995</v>
          </cell>
        </row>
        <row r="1112">
          <cell r="A1112">
            <v>7295</v>
          </cell>
          <cell r="C1112">
            <v>430</v>
          </cell>
          <cell r="G1112">
            <v>0</v>
          </cell>
        </row>
        <row r="1113">
          <cell r="A1113">
            <v>7295</v>
          </cell>
          <cell r="C1113">
            <v>440</v>
          </cell>
          <cell r="G1113">
            <v>112.17</v>
          </cell>
        </row>
        <row r="1114">
          <cell r="A1114">
            <v>7295</v>
          </cell>
          <cell r="C1114">
            <v>935</v>
          </cell>
          <cell r="G1114">
            <v>999.79</v>
          </cell>
        </row>
        <row r="1115">
          <cell r="A1115">
            <v>7295</v>
          </cell>
          <cell r="C1115">
            <v>936</v>
          </cell>
          <cell r="G1115">
            <v>0</v>
          </cell>
        </row>
        <row r="1116">
          <cell r="A1116">
            <v>7310</v>
          </cell>
          <cell r="C1116">
            <v>110</v>
          </cell>
          <cell r="G1116">
            <v>530.9</v>
          </cell>
        </row>
        <row r="1117">
          <cell r="A1117">
            <v>7310</v>
          </cell>
          <cell r="C1117">
            <v>112</v>
          </cell>
          <cell r="G1117">
            <v>683.92</v>
          </cell>
        </row>
        <row r="1118">
          <cell r="A1118">
            <v>7310</v>
          </cell>
          <cell r="C1118">
            <v>120</v>
          </cell>
          <cell r="G1118">
            <v>157.56</v>
          </cell>
        </row>
        <row r="1119">
          <cell r="A1119">
            <v>7310</v>
          </cell>
          <cell r="C1119">
            <v>121</v>
          </cell>
          <cell r="G1119">
            <v>274.81</v>
          </cell>
        </row>
        <row r="1120">
          <cell r="A1120">
            <v>7310</v>
          </cell>
          <cell r="C1120">
            <v>130</v>
          </cell>
          <cell r="G1120">
            <v>295.62</v>
          </cell>
        </row>
        <row r="1121">
          <cell r="A1121">
            <v>7310</v>
          </cell>
          <cell r="C1121">
            <v>140</v>
          </cell>
          <cell r="G1121">
            <v>1831.72</v>
          </cell>
        </row>
        <row r="1122">
          <cell r="A1122">
            <v>7310</v>
          </cell>
          <cell r="C1122">
            <v>142</v>
          </cell>
          <cell r="G1122">
            <v>612.98</v>
          </cell>
        </row>
        <row r="1123">
          <cell r="A1123">
            <v>7310</v>
          </cell>
          <cell r="C1123">
            <v>147</v>
          </cell>
          <cell r="G1123">
            <v>0</v>
          </cell>
        </row>
        <row r="1124">
          <cell r="A1124">
            <v>7310</v>
          </cell>
          <cell r="C1124">
            <v>150</v>
          </cell>
          <cell r="G1124">
            <v>278.95</v>
          </cell>
        </row>
        <row r="1125">
          <cell r="A1125">
            <v>7310</v>
          </cell>
          <cell r="C1125">
            <v>160</v>
          </cell>
          <cell r="G1125">
            <v>187.87</v>
          </cell>
        </row>
        <row r="1126">
          <cell r="A1126">
            <v>7310</v>
          </cell>
          <cell r="C1126">
            <v>170</v>
          </cell>
          <cell r="G1126">
            <v>0</v>
          </cell>
        </row>
        <row r="1127">
          <cell r="A1127">
            <v>7310</v>
          </cell>
          <cell r="C1127">
            <v>210</v>
          </cell>
          <cell r="G1127">
            <v>52.51</v>
          </cell>
        </row>
        <row r="1128">
          <cell r="A1128">
            <v>7310</v>
          </cell>
          <cell r="C1128">
            <v>220</v>
          </cell>
          <cell r="G1128">
            <v>258.92</v>
          </cell>
        </row>
        <row r="1129">
          <cell r="A1129">
            <v>7310</v>
          </cell>
          <cell r="C1129">
            <v>230</v>
          </cell>
          <cell r="G1129">
            <v>82.49</v>
          </cell>
        </row>
        <row r="1130">
          <cell r="A1130">
            <v>7310</v>
          </cell>
          <cell r="C1130">
            <v>240</v>
          </cell>
          <cell r="G1130">
            <v>383.6</v>
          </cell>
        </row>
        <row r="1131">
          <cell r="A1131">
            <v>7310</v>
          </cell>
          <cell r="C1131">
            <v>260</v>
          </cell>
          <cell r="G1131">
            <v>28.81</v>
          </cell>
        </row>
        <row r="1132">
          <cell r="A1132">
            <v>7310</v>
          </cell>
          <cell r="C1132">
            <v>330</v>
          </cell>
          <cell r="G1132">
            <v>148.02000000000001</v>
          </cell>
        </row>
        <row r="1133">
          <cell r="A1133">
            <v>7310</v>
          </cell>
          <cell r="C1133">
            <v>340</v>
          </cell>
          <cell r="G1133">
            <v>591.78</v>
          </cell>
        </row>
        <row r="1134">
          <cell r="A1134">
            <v>7310</v>
          </cell>
          <cell r="C1134">
            <v>430</v>
          </cell>
          <cell r="G1134">
            <v>141.63999999999999</v>
          </cell>
        </row>
        <row r="1135">
          <cell r="A1135">
            <v>7310</v>
          </cell>
          <cell r="C1135">
            <v>440</v>
          </cell>
          <cell r="G1135">
            <v>631.71</v>
          </cell>
        </row>
        <row r="1136">
          <cell r="A1136">
            <v>7310</v>
          </cell>
          <cell r="C1136">
            <v>935</v>
          </cell>
          <cell r="G1136">
            <v>93.58</v>
          </cell>
        </row>
        <row r="1137">
          <cell r="A1137">
            <v>7310</v>
          </cell>
          <cell r="C1137">
            <v>936</v>
          </cell>
          <cell r="G1137">
            <v>27.8</v>
          </cell>
        </row>
        <row r="1138">
          <cell r="A1138">
            <v>7453</v>
          </cell>
          <cell r="C1138">
            <v>110</v>
          </cell>
          <cell r="G1138">
            <v>1304.75</v>
          </cell>
        </row>
        <row r="1139">
          <cell r="A1139">
            <v>7453</v>
          </cell>
          <cell r="C1139">
            <v>112</v>
          </cell>
          <cell r="G1139">
            <v>99.9</v>
          </cell>
        </row>
        <row r="1140">
          <cell r="A1140">
            <v>7453</v>
          </cell>
          <cell r="C1140">
            <v>120</v>
          </cell>
          <cell r="G1140">
            <v>504.43</v>
          </cell>
        </row>
        <row r="1141">
          <cell r="A1141">
            <v>7453</v>
          </cell>
          <cell r="C1141">
            <v>121</v>
          </cell>
          <cell r="G1141">
            <v>0</v>
          </cell>
        </row>
        <row r="1142">
          <cell r="A1142">
            <v>7453</v>
          </cell>
          <cell r="C1142">
            <v>130</v>
          </cell>
          <cell r="G1142">
            <v>0</v>
          </cell>
        </row>
        <row r="1143">
          <cell r="A1143">
            <v>7453</v>
          </cell>
          <cell r="C1143">
            <v>140</v>
          </cell>
          <cell r="G1143">
            <v>933.65</v>
          </cell>
        </row>
        <row r="1144">
          <cell r="A1144">
            <v>7453</v>
          </cell>
          <cell r="C1144">
            <v>142</v>
          </cell>
          <cell r="G1144">
            <v>370.89</v>
          </cell>
        </row>
        <row r="1145">
          <cell r="A1145">
            <v>7453</v>
          </cell>
          <cell r="C1145">
            <v>147</v>
          </cell>
          <cell r="G1145">
            <v>0</v>
          </cell>
        </row>
        <row r="1146">
          <cell r="A1146">
            <v>7453</v>
          </cell>
          <cell r="C1146">
            <v>150</v>
          </cell>
          <cell r="G1146">
            <v>177.36</v>
          </cell>
        </row>
        <row r="1147">
          <cell r="A1147">
            <v>7453</v>
          </cell>
          <cell r="C1147">
            <v>160</v>
          </cell>
          <cell r="G1147">
            <v>0</v>
          </cell>
        </row>
        <row r="1148">
          <cell r="A1148">
            <v>7453</v>
          </cell>
          <cell r="C1148">
            <v>162</v>
          </cell>
          <cell r="G1148">
            <v>0</v>
          </cell>
        </row>
        <row r="1149">
          <cell r="A1149">
            <v>7453</v>
          </cell>
          <cell r="C1149">
            <v>190</v>
          </cell>
          <cell r="G1149">
            <v>0</v>
          </cell>
        </row>
        <row r="1150">
          <cell r="A1150">
            <v>7453</v>
          </cell>
          <cell r="C1150">
            <v>210</v>
          </cell>
          <cell r="G1150">
            <v>0</v>
          </cell>
        </row>
        <row r="1151">
          <cell r="A1151">
            <v>7453</v>
          </cell>
          <cell r="C1151">
            <v>220</v>
          </cell>
          <cell r="G1151">
            <v>0</v>
          </cell>
        </row>
        <row r="1152">
          <cell r="A1152">
            <v>7453</v>
          </cell>
          <cell r="C1152">
            <v>230</v>
          </cell>
          <cell r="G1152">
            <v>239.85</v>
          </cell>
        </row>
        <row r="1153">
          <cell r="A1153">
            <v>7453</v>
          </cell>
          <cell r="C1153">
            <v>240</v>
          </cell>
          <cell r="G1153">
            <v>737.8</v>
          </cell>
        </row>
        <row r="1154">
          <cell r="A1154">
            <v>7453</v>
          </cell>
          <cell r="C1154">
            <v>260</v>
          </cell>
          <cell r="G1154">
            <v>0</v>
          </cell>
        </row>
        <row r="1155">
          <cell r="A1155">
            <v>7453</v>
          </cell>
          <cell r="C1155">
            <v>330</v>
          </cell>
          <cell r="G1155">
            <v>0</v>
          </cell>
        </row>
        <row r="1156">
          <cell r="A1156">
            <v>7453</v>
          </cell>
          <cell r="C1156">
            <v>340</v>
          </cell>
          <cell r="G1156">
            <v>418</v>
          </cell>
        </row>
        <row r="1157">
          <cell r="A1157">
            <v>7453</v>
          </cell>
          <cell r="C1157">
            <v>430</v>
          </cell>
          <cell r="G1157">
            <v>193.8</v>
          </cell>
        </row>
        <row r="1158">
          <cell r="A1158">
            <v>7453</v>
          </cell>
          <cell r="C1158">
            <v>440</v>
          </cell>
          <cell r="G1158">
            <v>0</v>
          </cell>
        </row>
        <row r="1159">
          <cell r="A1159">
            <v>7453</v>
          </cell>
          <cell r="C1159">
            <v>935</v>
          </cell>
          <cell r="G1159">
            <v>0</v>
          </cell>
        </row>
        <row r="1160">
          <cell r="A1160">
            <v>7453</v>
          </cell>
          <cell r="C1160">
            <v>936</v>
          </cell>
          <cell r="G1160">
            <v>0</v>
          </cell>
        </row>
        <row r="1161">
          <cell r="A1161">
            <v>7454</v>
          </cell>
          <cell r="C1161">
            <v>110</v>
          </cell>
          <cell r="G1161">
            <v>0</v>
          </cell>
        </row>
        <row r="1162">
          <cell r="A1162">
            <v>7454</v>
          </cell>
          <cell r="C1162">
            <v>112</v>
          </cell>
          <cell r="G1162">
            <v>0</v>
          </cell>
        </row>
        <row r="1163">
          <cell r="A1163">
            <v>7454</v>
          </cell>
          <cell r="C1163">
            <v>120</v>
          </cell>
          <cell r="G1163">
            <v>0</v>
          </cell>
        </row>
        <row r="1164">
          <cell r="A1164">
            <v>7454</v>
          </cell>
          <cell r="C1164">
            <v>121</v>
          </cell>
          <cell r="G1164">
            <v>0</v>
          </cell>
        </row>
        <row r="1165">
          <cell r="A1165">
            <v>7454</v>
          </cell>
          <cell r="C1165">
            <v>130</v>
          </cell>
          <cell r="G1165">
            <v>0</v>
          </cell>
        </row>
        <row r="1166">
          <cell r="A1166">
            <v>7454</v>
          </cell>
          <cell r="C1166">
            <v>140</v>
          </cell>
          <cell r="G1166">
            <v>0</v>
          </cell>
        </row>
        <row r="1167">
          <cell r="A1167">
            <v>7454</v>
          </cell>
          <cell r="C1167">
            <v>150</v>
          </cell>
          <cell r="G1167">
            <v>0</v>
          </cell>
        </row>
        <row r="1168">
          <cell r="A1168">
            <v>7454</v>
          </cell>
          <cell r="C1168">
            <v>160</v>
          </cell>
          <cell r="G1168">
            <v>0</v>
          </cell>
        </row>
        <row r="1169">
          <cell r="A1169">
            <v>7454</v>
          </cell>
          <cell r="C1169">
            <v>170</v>
          </cell>
          <cell r="G1169">
            <v>990</v>
          </cell>
        </row>
        <row r="1170">
          <cell r="A1170">
            <v>7454</v>
          </cell>
          <cell r="C1170">
            <v>190</v>
          </cell>
          <cell r="G1170">
            <v>1890</v>
          </cell>
        </row>
        <row r="1171">
          <cell r="A1171">
            <v>7454</v>
          </cell>
          <cell r="C1171">
            <v>210</v>
          </cell>
          <cell r="G1171">
            <v>4150</v>
          </cell>
        </row>
        <row r="1172">
          <cell r="A1172">
            <v>7454</v>
          </cell>
          <cell r="C1172">
            <v>220</v>
          </cell>
          <cell r="G1172">
            <v>4150</v>
          </cell>
        </row>
        <row r="1173">
          <cell r="A1173">
            <v>7454</v>
          </cell>
          <cell r="C1173">
            <v>230</v>
          </cell>
          <cell r="G1173">
            <v>0</v>
          </cell>
        </row>
        <row r="1174">
          <cell r="A1174">
            <v>7454</v>
          </cell>
          <cell r="C1174">
            <v>240</v>
          </cell>
          <cell r="G1174">
            <v>810</v>
          </cell>
        </row>
        <row r="1175">
          <cell r="A1175">
            <v>7454</v>
          </cell>
          <cell r="C1175">
            <v>340</v>
          </cell>
          <cell r="G1175">
            <v>0</v>
          </cell>
        </row>
        <row r="1176">
          <cell r="A1176">
            <v>7454</v>
          </cell>
          <cell r="C1176">
            <v>430</v>
          </cell>
          <cell r="G1176">
            <v>0</v>
          </cell>
        </row>
        <row r="1177">
          <cell r="A1177">
            <v>7454</v>
          </cell>
          <cell r="C1177">
            <v>440</v>
          </cell>
          <cell r="G1177">
            <v>0</v>
          </cell>
        </row>
        <row r="1178">
          <cell r="A1178">
            <v>7454</v>
          </cell>
          <cell r="C1178">
            <v>935</v>
          </cell>
          <cell r="G1178">
            <v>0</v>
          </cell>
        </row>
        <row r="1179">
          <cell r="A1179">
            <v>7550</v>
          </cell>
          <cell r="C1179">
            <v>110</v>
          </cell>
          <cell r="G1179">
            <v>0</v>
          </cell>
        </row>
        <row r="1180">
          <cell r="A1180">
            <v>7550</v>
          </cell>
          <cell r="C1180">
            <v>112</v>
          </cell>
          <cell r="G1180">
            <v>0</v>
          </cell>
        </row>
        <row r="1181">
          <cell r="A1181">
            <v>7550</v>
          </cell>
          <cell r="C1181">
            <v>120</v>
          </cell>
          <cell r="G1181">
            <v>316.13</v>
          </cell>
        </row>
        <row r="1182">
          <cell r="A1182">
            <v>7550</v>
          </cell>
          <cell r="C1182">
            <v>121</v>
          </cell>
          <cell r="G1182">
            <v>0</v>
          </cell>
        </row>
        <row r="1183">
          <cell r="A1183">
            <v>7550</v>
          </cell>
          <cell r="C1183">
            <v>130</v>
          </cell>
          <cell r="G1183">
            <v>316.12</v>
          </cell>
        </row>
        <row r="1184">
          <cell r="A1184">
            <v>7550</v>
          </cell>
          <cell r="C1184">
            <v>140</v>
          </cell>
          <cell r="G1184">
            <v>-216.7</v>
          </cell>
        </row>
        <row r="1185">
          <cell r="A1185">
            <v>7550</v>
          </cell>
          <cell r="C1185">
            <v>142</v>
          </cell>
          <cell r="G1185">
            <v>2223.2199999999998</v>
          </cell>
        </row>
        <row r="1186">
          <cell r="A1186">
            <v>7550</v>
          </cell>
          <cell r="C1186">
            <v>147</v>
          </cell>
          <cell r="G1186">
            <v>0</v>
          </cell>
        </row>
        <row r="1187">
          <cell r="A1187">
            <v>7550</v>
          </cell>
          <cell r="C1187">
            <v>150</v>
          </cell>
          <cell r="G1187">
            <v>130.44</v>
          </cell>
        </row>
        <row r="1188">
          <cell r="A1188">
            <v>7550</v>
          </cell>
          <cell r="C1188">
            <v>160</v>
          </cell>
          <cell r="G1188">
            <v>0</v>
          </cell>
        </row>
        <row r="1189">
          <cell r="A1189">
            <v>7550</v>
          </cell>
          <cell r="C1189">
            <v>210</v>
          </cell>
          <cell r="G1189">
            <v>0</v>
          </cell>
        </row>
        <row r="1190">
          <cell r="A1190">
            <v>7550</v>
          </cell>
          <cell r="C1190">
            <v>220</v>
          </cell>
          <cell r="G1190">
            <v>0</v>
          </cell>
        </row>
        <row r="1191">
          <cell r="A1191">
            <v>7550</v>
          </cell>
          <cell r="C1191">
            <v>230</v>
          </cell>
          <cell r="G1191">
            <v>0</v>
          </cell>
        </row>
        <row r="1192">
          <cell r="A1192">
            <v>7550</v>
          </cell>
          <cell r="C1192">
            <v>240</v>
          </cell>
          <cell r="G1192">
            <v>1662.26</v>
          </cell>
        </row>
        <row r="1193">
          <cell r="A1193">
            <v>7550</v>
          </cell>
          <cell r="C1193">
            <v>260</v>
          </cell>
          <cell r="G1193">
            <v>0</v>
          </cell>
        </row>
        <row r="1194">
          <cell r="A1194">
            <v>7550</v>
          </cell>
          <cell r="C1194">
            <v>330</v>
          </cell>
          <cell r="G1194">
            <v>0</v>
          </cell>
        </row>
        <row r="1195">
          <cell r="A1195">
            <v>7550</v>
          </cell>
          <cell r="C1195">
            <v>340</v>
          </cell>
          <cell r="G1195">
            <v>5115.72</v>
          </cell>
        </row>
        <row r="1196">
          <cell r="A1196">
            <v>7550</v>
          </cell>
          <cell r="C1196">
            <v>430</v>
          </cell>
          <cell r="G1196">
            <v>0</v>
          </cell>
        </row>
        <row r="1197">
          <cell r="A1197">
            <v>7550</v>
          </cell>
          <cell r="C1197">
            <v>440</v>
          </cell>
          <cell r="G1197">
            <v>910.83</v>
          </cell>
        </row>
        <row r="1198">
          <cell r="A1198">
            <v>7550</v>
          </cell>
          <cell r="C1198">
            <v>935</v>
          </cell>
          <cell r="G1198">
            <v>0</v>
          </cell>
        </row>
        <row r="1199">
          <cell r="A1199">
            <v>7550</v>
          </cell>
          <cell r="C1199">
            <v>936</v>
          </cell>
          <cell r="G1199">
            <v>0</v>
          </cell>
        </row>
        <row r="1200">
          <cell r="A1200">
            <v>7160</v>
          </cell>
          <cell r="C1200">
            <v>140</v>
          </cell>
          <cell r="G1200">
            <v>0</v>
          </cell>
        </row>
        <row r="1201">
          <cell r="A1201">
            <v>7160</v>
          </cell>
          <cell r="C1201">
            <v>147</v>
          </cell>
          <cell r="G1201">
            <v>0</v>
          </cell>
        </row>
        <row r="1202">
          <cell r="A1202">
            <v>7160</v>
          </cell>
          <cell r="C1202">
            <v>240</v>
          </cell>
          <cell r="G1202">
            <v>0</v>
          </cell>
        </row>
        <row r="1203">
          <cell r="A1203">
            <v>7160</v>
          </cell>
          <cell r="C1203">
            <v>340</v>
          </cell>
          <cell r="G1203">
            <v>0</v>
          </cell>
        </row>
        <row r="1204">
          <cell r="A1204">
            <v>7160</v>
          </cell>
          <cell r="C1204">
            <v>440</v>
          </cell>
          <cell r="G1204">
            <v>0</v>
          </cell>
        </row>
        <row r="1205">
          <cell r="A1205">
            <v>7300</v>
          </cell>
          <cell r="C1205">
            <v>110</v>
          </cell>
          <cell r="G1205">
            <v>0</v>
          </cell>
        </row>
        <row r="1206">
          <cell r="A1206">
            <v>7300</v>
          </cell>
          <cell r="C1206">
            <v>112</v>
          </cell>
          <cell r="G1206">
            <v>0</v>
          </cell>
        </row>
        <row r="1207">
          <cell r="A1207">
            <v>7300</v>
          </cell>
          <cell r="C1207">
            <v>120</v>
          </cell>
          <cell r="G1207">
            <v>0</v>
          </cell>
        </row>
        <row r="1208">
          <cell r="A1208">
            <v>7300</v>
          </cell>
          <cell r="C1208">
            <v>121</v>
          </cell>
          <cell r="G1208">
            <v>0</v>
          </cell>
        </row>
        <row r="1209">
          <cell r="A1209">
            <v>7300</v>
          </cell>
          <cell r="C1209">
            <v>122</v>
          </cell>
          <cell r="G1209">
            <v>0</v>
          </cell>
        </row>
        <row r="1210">
          <cell r="A1210">
            <v>7300</v>
          </cell>
          <cell r="C1210">
            <v>130</v>
          </cell>
          <cell r="G1210">
            <v>0</v>
          </cell>
        </row>
        <row r="1211">
          <cell r="A1211">
            <v>7300</v>
          </cell>
          <cell r="C1211">
            <v>140</v>
          </cell>
          <cell r="G1211">
            <v>0</v>
          </cell>
        </row>
        <row r="1212">
          <cell r="A1212">
            <v>7300</v>
          </cell>
          <cell r="C1212">
            <v>147</v>
          </cell>
          <cell r="G1212">
            <v>0</v>
          </cell>
        </row>
        <row r="1213">
          <cell r="A1213">
            <v>7300</v>
          </cell>
          <cell r="C1213">
            <v>210</v>
          </cell>
          <cell r="G1213">
            <v>0</v>
          </cell>
        </row>
        <row r="1214">
          <cell r="A1214">
            <v>7300</v>
          </cell>
          <cell r="C1214">
            <v>220</v>
          </cell>
          <cell r="G1214">
            <v>0</v>
          </cell>
        </row>
        <row r="1215">
          <cell r="A1215">
            <v>7300</v>
          </cell>
          <cell r="C1215">
            <v>240</v>
          </cell>
          <cell r="G1215">
            <v>0</v>
          </cell>
        </row>
        <row r="1216">
          <cell r="A1216">
            <v>7300</v>
          </cell>
          <cell r="C1216">
            <v>340</v>
          </cell>
          <cell r="G1216">
            <v>0</v>
          </cell>
        </row>
        <row r="1217">
          <cell r="A1217">
            <v>7300</v>
          </cell>
          <cell r="C1217">
            <v>440</v>
          </cell>
          <cell r="G1217">
            <v>0</v>
          </cell>
        </row>
        <row r="1218">
          <cell r="A1218">
            <v>7330</v>
          </cell>
          <cell r="C1218">
            <v>110</v>
          </cell>
          <cell r="G1218">
            <v>112.5</v>
          </cell>
        </row>
        <row r="1219">
          <cell r="A1219">
            <v>7330</v>
          </cell>
          <cell r="C1219">
            <v>112</v>
          </cell>
          <cell r="G1219">
            <v>0</v>
          </cell>
        </row>
        <row r="1220">
          <cell r="A1220">
            <v>7330</v>
          </cell>
          <cell r="C1220">
            <v>122</v>
          </cell>
          <cell r="G1220">
            <v>0</v>
          </cell>
        </row>
        <row r="1221">
          <cell r="A1221">
            <v>7330</v>
          </cell>
          <cell r="C1221">
            <v>130</v>
          </cell>
          <cell r="G1221">
            <v>0</v>
          </cell>
        </row>
        <row r="1222">
          <cell r="A1222">
            <v>7330</v>
          </cell>
          <cell r="C1222">
            <v>140</v>
          </cell>
          <cell r="G1222">
            <v>0</v>
          </cell>
        </row>
        <row r="1223">
          <cell r="A1223">
            <v>7330</v>
          </cell>
          <cell r="C1223">
            <v>142</v>
          </cell>
          <cell r="G1223">
            <v>0</v>
          </cell>
        </row>
        <row r="1224">
          <cell r="A1224">
            <v>7330</v>
          </cell>
          <cell r="C1224">
            <v>220</v>
          </cell>
          <cell r="G1224">
            <v>0</v>
          </cell>
        </row>
        <row r="1225">
          <cell r="A1225">
            <v>7330</v>
          </cell>
          <cell r="C1225">
            <v>230</v>
          </cell>
          <cell r="G1225">
            <v>0</v>
          </cell>
        </row>
        <row r="1226">
          <cell r="A1226">
            <v>7330</v>
          </cell>
          <cell r="C1226">
            <v>430</v>
          </cell>
          <cell r="G1226">
            <v>0</v>
          </cell>
        </row>
        <row r="1227">
          <cell r="A1227">
            <v>7332</v>
          </cell>
          <cell r="C1227">
            <v>110</v>
          </cell>
          <cell r="G1227">
            <v>5001.8900000000003</v>
          </cell>
        </row>
        <row r="1228">
          <cell r="A1228">
            <v>7332</v>
          </cell>
          <cell r="C1228">
            <v>112</v>
          </cell>
          <cell r="G1228">
            <v>8083.98</v>
          </cell>
        </row>
        <row r="1229">
          <cell r="A1229">
            <v>7332</v>
          </cell>
          <cell r="C1229">
            <v>120</v>
          </cell>
          <cell r="G1229">
            <v>7976.47</v>
          </cell>
        </row>
        <row r="1230">
          <cell r="A1230">
            <v>7332</v>
          </cell>
          <cell r="C1230">
            <v>121</v>
          </cell>
          <cell r="G1230">
            <v>-848.4</v>
          </cell>
        </row>
        <row r="1231">
          <cell r="A1231">
            <v>7332</v>
          </cell>
          <cell r="C1231">
            <v>122</v>
          </cell>
          <cell r="G1231">
            <v>-1400</v>
          </cell>
        </row>
        <row r="1232">
          <cell r="A1232">
            <v>7332</v>
          </cell>
          <cell r="C1232">
            <v>130</v>
          </cell>
          <cell r="G1232">
            <v>1498.88</v>
          </cell>
        </row>
        <row r="1233">
          <cell r="A1233">
            <v>7332</v>
          </cell>
          <cell r="C1233">
            <v>140</v>
          </cell>
          <cell r="G1233">
            <v>4496.99</v>
          </cell>
        </row>
        <row r="1234">
          <cell r="A1234">
            <v>7332</v>
          </cell>
          <cell r="C1234">
            <v>142</v>
          </cell>
          <cell r="G1234">
            <v>182.96</v>
          </cell>
        </row>
        <row r="1235">
          <cell r="A1235">
            <v>7332</v>
          </cell>
          <cell r="C1235">
            <v>147</v>
          </cell>
          <cell r="G1235">
            <v>0</v>
          </cell>
        </row>
        <row r="1236">
          <cell r="A1236">
            <v>7332</v>
          </cell>
          <cell r="C1236">
            <v>150</v>
          </cell>
          <cell r="G1236">
            <v>182.96</v>
          </cell>
        </row>
        <row r="1237">
          <cell r="A1237">
            <v>7332</v>
          </cell>
          <cell r="C1237">
            <v>160</v>
          </cell>
          <cell r="G1237">
            <v>965.5</v>
          </cell>
        </row>
        <row r="1238">
          <cell r="A1238">
            <v>7332</v>
          </cell>
          <cell r="C1238">
            <v>210</v>
          </cell>
          <cell r="G1238">
            <v>3721.4</v>
          </cell>
        </row>
        <row r="1239">
          <cell r="A1239">
            <v>7332</v>
          </cell>
          <cell r="C1239">
            <v>220</v>
          </cell>
          <cell r="G1239">
            <v>12461.24</v>
          </cell>
        </row>
        <row r="1240">
          <cell r="A1240">
            <v>7332</v>
          </cell>
          <cell r="C1240">
            <v>230</v>
          </cell>
          <cell r="G1240">
            <v>781.49</v>
          </cell>
        </row>
        <row r="1241">
          <cell r="A1241">
            <v>7332</v>
          </cell>
          <cell r="C1241">
            <v>240</v>
          </cell>
          <cell r="G1241">
            <v>1072.18</v>
          </cell>
        </row>
        <row r="1242">
          <cell r="A1242">
            <v>7332</v>
          </cell>
          <cell r="C1242">
            <v>260</v>
          </cell>
          <cell r="G1242">
            <v>564.5</v>
          </cell>
        </row>
        <row r="1243">
          <cell r="A1243">
            <v>7332</v>
          </cell>
          <cell r="C1243">
            <v>330</v>
          </cell>
          <cell r="G1243">
            <v>392.95</v>
          </cell>
        </row>
        <row r="1244">
          <cell r="A1244">
            <v>7332</v>
          </cell>
          <cell r="C1244">
            <v>340</v>
          </cell>
          <cell r="G1244">
            <v>2777.33</v>
          </cell>
        </row>
        <row r="1245">
          <cell r="A1245">
            <v>7332</v>
          </cell>
          <cell r="C1245">
            <v>430</v>
          </cell>
          <cell r="G1245">
            <v>392.95</v>
          </cell>
        </row>
        <row r="1246">
          <cell r="A1246">
            <v>7332</v>
          </cell>
          <cell r="C1246">
            <v>440</v>
          </cell>
          <cell r="G1246">
            <v>221.86</v>
          </cell>
        </row>
        <row r="1247">
          <cell r="A1247">
            <v>7332</v>
          </cell>
          <cell r="C1247">
            <v>935</v>
          </cell>
          <cell r="G1247">
            <v>622.07000000000005</v>
          </cell>
        </row>
        <row r="1248">
          <cell r="A1248">
            <v>7332</v>
          </cell>
          <cell r="C1248">
            <v>936</v>
          </cell>
          <cell r="G1248">
            <v>670.96</v>
          </cell>
        </row>
        <row r="1249">
          <cell r="A1249">
            <v>7333</v>
          </cell>
          <cell r="C1249">
            <v>110</v>
          </cell>
          <cell r="G1249">
            <v>4447.74</v>
          </cell>
        </row>
        <row r="1250">
          <cell r="A1250">
            <v>7333</v>
          </cell>
          <cell r="C1250">
            <v>112</v>
          </cell>
          <cell r="G1250">
            <v>1960.91</v>
          </cell>
        </row>
        <row r="1251">
          <cell r="A1251">
            <v>7333</v>
          </cell>
          <cell r="C1251">
            <v>120</v>
          </cell>
          <cell r="G1251">
            <v>854</v>
          </cell>
        </row>
        <row r="1252">
          <cell r="A1252">
            <v>7333</v>
          </cell>
          <cell r="C1252">
            <v>121</v>
          </cell>
          <cell r="G1252">
            <v>0</v>
          </cell>
        </row>
        <row r="1253">
          <cell r="A1253">
            <v>7333</v>
          </cell>
          <cell r="C1253">
            <v>122</v>
          </cell>
          <cell r="G1253">
            <v>0</v>
          </cell>
        </row>
        <row r="1254">
          <cell r="A1254">
            <v>7333</v>
          </cell>
          <cell r="C1254">
            <v>130</v>
          </cell>
          <cell r="G1254">
            <v>433.84</v>
          </cell>
        </row>
        <row r="1255">
          <cell r="A1255">
            <v>7333</v>
          </cell>
          <cell r="C1255">
            <v>140</v>
          </cell>
          <cell r="G1255">
            <v>2291.08</v>
          </cell>
        </row>
        <row r="1256">
          <cell r="A1256">
            <v>7333</v>
          </cell>
          <cell r="C1256">
            <v>142</v>
          </cell>
          <cell r="G1256">
            <v>751.71</v>
          </cell>
        </row>
        <row r="1257">
          <cell r="A1257">
            <v>7333</v>
          </cell>
          <cell r="C1257">
            <v>147</v>
          </cell>
          <cell r="G1257">
            <v>0</v>
          </cell>
        </row>
        <row r="1258">
          <cell r="A1258">
            <v>7333</v>
          </cell>
          <cell r="C1258">
            <v>150</v>
          </cell>
          <cell r="G1258">
            <v>89.01</v>
          </cell>
        </row>
        <row r="1259">
          <cell r="A1259">
            <v>7333</v>
          </cell>
          <cell r="C1259">
            <v>210</v>
          </cell>
          <cell r="G1259">
            <v>346.74</v>
          </cell>
        </row>
        <row r="1260">
          <cell r="A1260">
            <v>7333</v>
          </cell>
          <cell r="C1260">
            <v>220</v>
          </cell>
          <cell r="G1260">
            <v>1871.79</v>
          </cell>
        </row>
        <row r="1261">
          <cell r="A1261">
            <v>7333</v>
          </cell>
          <cell r="C1261">
            <v>230</v>
          </cell>
          <cell r="G1261">
            <v>84.08</v>
          </cell>
        </row>
        <row r="1262">
          <cell r="A1262">
            <v>7333</v>
          </cell>
          <cell r="C1262">
            <v>240</v>
          </cell>
          <cell r="G1262">
            <v>1463.63</v>
          </cell>
        </row>
        <row r="1263">
          <cell r="A1263">
            <v>7333</v>
          </cell>
          <cell r="C1263">
            <v>340</v>
          </cell>
          <cell r="G1263">
            <v>1376.8</v>
          </cell>
        </row>
        <row r="1264">
          <cell r="A1264">
            <v>7333</v>
          </cell>
          <cell r="C1264">
            <v>430</v>
          </cell>
          <cell r="G1264">
            <v>0</v>
          </cell>
        </row>
        <row r="1265">
          <cell r="A1265">
            <v>7333</v>
          </cell>
          <cell r="C1265">
            <v>440</v>
          </cell>
          <cell r="G1265">
            <v>2068.23</v>
          </cell>
        </row>
        <row r="1266">
          <cell r="A1266">
            <v>7333</v>
          </cell>
          <cell r="C1266">
            <v>935</v>
          </cell>
          <cell r="G1266">
            <v>1190</v>
          </cell>
        </row>
        <row r="1267">
          <cell r="A1267">
            <v>7333</v>
          </cell>
          <cell r="C1267">
            <v>936</v>
          </cell>
          <cell r="G1267">
            <v>0</v>
          </cell>
        </row>
        <row r="1268">
          <cell r="A1268">
            <v>7350</v>
          </cell>
          <cell r="C1268">
            <v>110</v>
          </cell>
          <cell r="G1268">
            <v>1864.49</v>
          </cell>
        </row>
        <row r="1269">
          <cell r="A1269">
            <v>7350</v>
          </cell>
          <cell r="C1269">
            <v>112</v>
          </cell>
          <cell r="G1269">
            <v>3501.13</v>
          </cell>
        </row>
        <row r="1270">
          <cell r="A1270">
            <v>7350</v>
          </cell>
          <cell r="C1270">
            <v>120</v>
          </cell>
          <cell r="G1270">
            <v>3039.15</v>
          </cell>
        </row>
        <row r="1271">
          <cell r="A1271">
            <v>7350</v>
          </cell>
          <cell r="C1271">
            <v>121</v>
          </cell>
          <cell r="G1271">
            <v>0</v>
          </cell>
        </row>
        <row r="1272">
          <cell r="A1272">
            <v>7350</v>
          </cell>
          <cell r="C1272">
            <v>130</v>
          </cell>
          <cell r="G1272">
            <v>2429.69</v>
          </cell>
        </row>
        <row r="1273">
          <cell r="A1273">
            <v>7350</v>
          </cell>
          <cell r="C1273">
            <v>140</v>
          </cell>
          <cell r="G1273">
            <v>1630.97</v>
          </cell>
        </row>
        <row r="1274">
          <cell r="A1274">
            <v>7350</v>
          </cell>
          <cell r="C1274">
            <v>142</v>
          </cell>
          <cell r="G1274">
            <v>248.37</v>
          </cell>
        </row>
        <row r="1275">
          <cell r="A1275">
            <v>7350</v>
          </cell>
          <cell r="C1275">
            <v>147</v>
          </cell>
          <cell r="G1275">
            <v>0</v>
          </cell>
        </row>
        <row r="1276">
          <cell r="A1276">
            <v>7350</v>
          </cell>
          <cell r="C1276">
            <v>150</v>
          </cell>
          <cell r="G1276">
            <v>0</v>
          </cell>
        </row>
        <row r="1277">
          <cell r="A1277">
            <v>7350</v>
          </cell>
          <cell r="C1277">
            <v>160</v>
          </cell>
          <cell r="G1277">
            <v>544.21</v>
          </cell>
        </row>
        <row r="1278">
          <cell r="A1278">
            <v>7350</v>
          </cell>
          <cell r="C1278">
            <v>190</v>
          </cell>
          <cell r="G1278">
            <v>121.73</v>
          </cell>
        </row>
        <row r="1279">
          <cell r="A1279">
            <v>7350</v>
          </cell>
          <cell r="C1279">
            <v>210</v>
          </cell>
          <cell r="G1279">
            <v>992.73</v>
          </cell>
        </row>
        <row r="1280">
          <cell r="A1280">
            <v>7350</v>
          </cell>
          <cell r="C1280">
            <v>220</v>
          </cell>
          <cell r="G1280">
            <v>751.46</v>
          </cell>
        </row>
        <row r="1281">
          <cell r="A1281">
            <v>7350</v>
          </cell>
          <cell r="C1281">
            <v>230</v>
          </cell>
          <cell r="G1281">
            <v>634.04999999999995</v>
          </cell>
        </row>
        <row r="1282">
          <cell r="A1282">
            <v>7350</v>
          </cell>
          <cell r="C1282">
            <v>240</v>
          </cell>
          <cell r="G1282">
            <v>546.04</v>
          </cell>
        </row>
        <row r="1283">
          <cell r="A1283">
            <v>7350</v>
          </cell>
          <cell r="C1283">
            <v>260</v>
          </cell>
          <cell r="G1283">
            <v>0</v>
          </cell>
        </row>
        <row r="1284">
          <cell r="A1284">
            <v>7350</v>
          </cell>
          <cell r="C1284">
            <v>330</v>
          </cell>
          <cell r="G1284">
            <v>0</v>
          </cell>
        </row>
        <row r="1285">
          <cell r="A1285">
            <v>7350</v>
          </cell>
          <cell r="C1285">
            <v>340</v>
          </cell>
          <cell r="G1285">
            <v>378.62</v>
          </cell>
        </row>
        <row r="1286">
          <cell r="A1286">
            <v>7350</v>
          </cell>
          <cell r="C1286">
            <v>360</v>
          </cell>
          <cell r="G1286">
            <v>0</v>
          </cell>
        </row>
        <row r="1287">
          <cell r="A1287">
            <v>7350</v>
          </cell>
          <cell r="C1287">
            <v>430</v>
          </cell>
          <cell r="G1287">
            <v>112.38</v>
          </cell>
        </row>
        <row r="1288">
          <cell r="A1288">
            <v>7350</v>
          </cell>
          <cell r="C1288">
            <v>440</v>
          </cell>
          <cell r="G1288">
            <v>468.27</v>
          </cell>
        </row>
        <row r="1289">
          <cell r="A1289">
            <v>7350</v>
          </cell>
          <cell r="C1289">
            <v>935</v>
          </cell>
          <cell r="G1289">
            <v>352.95</v>
          </cell>
        </row>
        <row r="1290">
          <cell r="A1290">
            <v>7350</v>
          </cell>
          <cell r="C1290">
            <v>936</v>
          </cell>
          <cell r="G1290">
            <v>282.97000000000003</v>
          </cell>
        </row>
        <row r="1291">
          <cell r="A1291">
            <v>7385</v>
          </cell>
          <cell r="C1291">
            <v>110</v>
          </cell>
          <cell r="G1291">
            <v>200</v>
          </cell>
        </row>
        <row r="1292">
          <cell r="A1292">
            <v>7385</v>
          </cell>
          <cell r="C1292">
            <v>112</v>
          </cell>
          <cell r="G1292">
            <v>9100</v>
          </cell>
        </row>
        <row r="1293">
          <cell r="A1293">
            <v>7385</v>
          </cell>
          <cell r="C1293">
            <v>120</v>
          </cell>
          <cell r="G1293">
            <v>220</v>
          </cell>
        </row>
        <row r="1294">
          <cell r="A1294">
            <v>7385</v>
          </cell>
          <cell r="C1294">
            <v>121</v>
          </cell>
          <cell r="G1294">
            <v>0</v>
          </cell>
        </row>
        <row r="1295">
          <cell r="A1295">
            <v>7385</v>
          </cell>
          <cell r="C1295">
            <v>130</v>
          </cell>
          <cell r="G1295">
            <v>170</v>
          </cell>
        </row>
        <row r="1296">
          <cell r="A1296">
            <v>7385</v>
          </cell>
          <cell r="C1296">
            <v>140</v>
          </cell>
          <cell r="G1296">
            <v>200</v>
          </cell>
        </row>
        <row r="1297">
          <cell r="A1297">
            <v>7385</v>
          </cell>
          <cell r="C1297">
            <v>160</v>
          </cell>
          <cell r="G1297">
            <v>60</v>
          </cell>
        </row>
        <row r="1298">
          <cell r="A1298">
            <v>7385</v>
          </cell>
          <cell r="C1298">
            <v>210</v>
          </cell>
          <cell r="G1298">
            <v>0</v>
          </cell>
        </row>
        <row r="1299">
          <cell r="A1299">
            <v>7385</v>
          </cell>
          <cell r="C1299">
            <v>220</v>
          </cell>
          <cell r="G1299">
            <v>0</v>
          </cell>
        </row>
        <row r="1300">
          <cell r="A1300">
            <v>7385</v>
          </cell>
          <cell r="C1300">
            <v>230</v>
          </cell>
          <cell r="G1300">
            <v>0</v>
          </cell>
        </row>
        <row r="1301">
          <cell r="A1301">
            <v>7385</v>
          </cell>
          <cell r="C1301">
            <v>240</v>
          </cell>
          <cell r="G1301">
            <v>0</v>
          </cell>
        </row>
        <row r="1302">
          <cell r="A1302">
            <v>7385</v>
          </cell>
          <cell r="C1302">
            <v>340</v>
          </cell>
          <cell r="G1302">
            <v>0</v>
          </cell>
        </row>
        <row r="1303">
          <cell r="A1303">
            <v>7385</v>
          </cell>
          <cell r="C1303">
            <v>935</v>
          </cell>
          <cell r="G1303">
            <v>50</v>
          </cell>
        </row>
        <row r="1304">
          <cell r="A1304">
            <v>7410</v>
          </cell>
          <cell r="C1304">
            <v>130</v>
          </cell>
          <cell r="G1304">
            <v>266.99</v>
          </cell>
        </row>
        <row r="1305">
          <cell r="A1305">
            <v>7410</v>
          </cell>
          <cell r="C1305">
            <v>140</v>
          </cell>
          <cell r="G1305">
            <v>657.03</v>
          </cell>
        </row>
        <row r="1306">
          <cell r="A1306">
            <v>7410</v>
          </cell>
          <cell r="C1306">
            <v>230</v>
          </cell>
          <cell r="G1306">
            <v>150</v>
          </cell>
        </row>
        <row r="1307">
          <cell r="A1307">
            <v>7410</v>
          </cell>
          <cell r="C1307">
            <v>240</v>
          </cell>
          <cell r="G1307">
            <v>621.20000000000005</v>
          </cell>
        </row>
        <row r="1308">
          <cell r="A1308">
            <v>7410</v>
          </cell>
          <cell r="C1308">
            <v>340</v>
          </cell>
          <cell r="G1308">
            <v>8</v>
          </cell>
        </row>
        <row r="1309">
          <cell r="A1309">
            <v>7410</v>
          </cell>
          <cell r="C1309">
            <v>440</v>
          </cell>
          <cell r="G1309">
            <v>596.26</v>
          </cell>
        </row>
        <row r="1310">
          <cell r="A1310">
            <v>7450</v>
          </cell>
          <cell r="C1310">
            <v>112</v>
          </cell>
          <cell r="G1310">
            <v>0</v>
          </cell>
        </row>
        <row r="1311">
          <cell r="A1311">
            <v>7455</v>
          </cell>
          <cell r="C1311">
            <v>130</v>
          </cell>
          <cell r="G1311">
            <v>75</v>
          </cell>
        </row>
        <row r="1312">
          <cell r="A1312">
            <v>7455</v>
          </cell>
          <cell r="C1312">
            <v>230</v>
          </cell>
          <cell r="G1312">
            <v>0</v>
          </cell>
        </row>
        <row r="1313">
          <cell r="A1313">
            <v>7457</v>
          </cell>
          <cell r="C1313">
            <v>110</v>
          </cell>
          <cell r="G1313">
            <v>301.95999999999998</v>
          </cell>
        </row>
        <row r="1314">
          <cell r="A1314">
            <v>7457</v>
          </cell>
          <cell r="C1314">
            <v>112</v>
          </cell>
          <cell r="G1314">
            <v>1901.15</v>
          </cell>
        </row>
        <row r="1315">
          <cell r="A1315">
            <v>7457</v>
          </cell>
          <cell r="C1315">
            <v>120</v>
          </cell>
          <cell r="G1315">
            <v>233.39</v>
          </cell>
        </row>
        <row r="1316">
          <cell r="A1316">
            <v>7457</v>
          </cell>
          <cell r="C1316">
            <v>121</v>
          </cell>
          <cell r="G1316">
            <v>0</v>
          </cell>
        </row>
        <row r="1317">
          <cell r="A1317">
            <v>7457</v>
          </cell>
          <cell r="C1317">
            <v>130</v>
          </cell>
          <cell r="G1317">
            <v>184.82</v>
          </cell>
        </row>
        <row r="1318">
          <cell r="A1318">
            <v>7457</v>
          </cell>
          <cell r="C1318">
            <v>140</v>
          </cell>
          <cell r="G1318">
            <v>1469.88</v>
          </cell>
        </row>
        <row r="1319">
          <cell r="A1319">
            <v>7457</v>
          </cell>
          <cell r="C1319">
            <v>142</v>
          </cell>
          <cell r="G1319">
            <v>250.92</v>
          </cell>
        </row>
        <row r="1320">
          <cell r="A1320">
            <v>7457</v>
          </cell>
          <cell r="C1320">
            <v>147</v>
          </cell>
          <cell r="G1320">
            <v>0</v>
          </cell>
        </row>
        <row r="1321">
          <cell r="A1321">
            <v>7457</v>
          </cell>
          <cell r="C1321">
            <v>160</v>
          </cell>
          <cell r="G1321">
            <v>58.28</v>
          </cell>
        </row>
        <row r="1322">
          <cell r="A1322">
            <v>7457</v>
          </cell>
          <cell r="C1322">
            <v>210</v>
          </cell>
          <cell r="G1322">
            <v>195.16</v>
          </cell>
        </row>
        <row r="1323">
          <cell r="A1323">
            <v>7457</v>
          </cell>
          <cell r="C1323">
            <v>220</v>
          </cell>
          <cell r="G1323">
            <v>200.81</v>
          </cell>
        </row>
        <row r="1324">
          <cell r="A1324">
            <v>7457</v>
          </cell>
          <cell r="C1324">
            <v>230</v>
          </cell>
          <cell r="G1324">
            <v>199.51</v>
          </cell>
        </row>
        <row r="1325">
          <cell r="A1325">
            <v>7457</v>
          </cell>
          <cell r="C1325">
            <v>240</v>
          </cell>
          <cell r="G1325">
            <v>8496.9699999999993</v>
          </cell>
        </row>
        <row r="1326">
          <cell r="A1326">
            <v>7457</v>
          </cell>
          <cell r="C1326">
            <v>260</v>
          </cell>
          <cell r="G1326">
            <v>0</v>
          </cell>
        </row>
        <row r="1327">
          <cell r="A1327">
            <v>7457</v>
          </cell>
          <cell r="C1327">
            <v>330</v>
          </cell>
          <cell r="G1327">
            <v>349.74</v>
          </cell>
        </row>
        <row r="1328">
          <cell r="A1328">
            <v>7457</v>
          </cell>
          <cell r="C1328">
            <v>340</v>
          </cell>
          <cell r="G1328">
            <v>6888.18</v>
          </cell>
        </row>
        <row r="1329">
          <cell r="A1329">
            <v>7457</v>
          </cell>
          <cell r="C1329">
            <v>430</v>
          </cell>
          <cell r="G1329">
            <v>319.8</v>
          </cell>
        </row>
        <row r="1330">
          <cell r="A1330">
            <v>7457</v>
          </cell>
          <cell r="C1330">
            <v>440</v>
          </cell>
          <cell r="G1330">
            <v>575.66</v>
          </cell>
        </row>
        <row r="1331">
          <cell r="A1331">
            <v>7457</v>
          </cell>
          <cell r="C1331">
            <v>935</v>
          </cell>
          <cell r="G1331">
            <v>48.59</v>
          </cell>
        </row>
        <row r="1332">
          <cell r="A1332">
            <v>7457</v>
          </cell>
          <cell r="C1332">
            <v>936</v>
          </cell>
          <cell r="G1332">
            <v>107.34</v>
          </cell>
        </row>
        <row r="1333">
          <cell r="A1333">
            <v>7471</v>
          </cell>
          <cell r="C1333">
            <v>110</v>
          </cell>
          <cell r="G1333">
            <v>0</v>
          </cell>
        </row>
        <row r="1334">
          <cell r="A1334">
            <v>7471</v>
          </cell>
          <cell r="C1334">
            <v>112</v>
          </cell>
          <cell r="G1334">
            <v>0</v>
          </cell>
        </row>
        <row r="1335">
          <cell r="A1335">
            <v>7471</v>
          </cell>
          <cell r="C1335">
            <v>140</v>
          </cell>
          <cell r="G1335">
            <v>2885.17</v>
          </cell>
        </row>
        <row r="1336">
          <cell r="A1336">
            <v>7471</v>
          </cell>
          <cell r="C1336">
            <v>142</v>
          </cell>
          <cell r="G1336">
            <v>775.22</v>
          </cell>
        </row>
        <row r="1337">
          <cell r="A1337">
            <v>7471</v>
          </cell>
          <cell r="C1337">
            <v>147</v>
          </cell>
          <cell r="G1337">
            <v>0</v>
          </cell>
        </row>
        <row r="1338">
          <cell r="A1338">
            <v>7471</v>
          </cell>
          <cell r="C1338">
            <v>240</v>
          </cell>
          <cell r="G1338">
            <v>983.3</v>
          </cell>
        </row>
        <row r="1339">
          <cell r="A1339">
            <v>7471</v>
          </cell>
          <cell r="C1339">
            <v>340</v>
          </cell>
          <cell r="G1339">
            <v>983.3</v>
          </cell>
        </row>
        <row r="1340">
          <cell r="A1340">
            <v>7471</v>
          </cell>
          <cell r="C1340">
            <v>440</v>
          </cell>
          <cell r="G1340">
            <v>1378.36</v>
          </cell>
        </row>
        <row r="1341">
          <cell r="A1341">
            <v>7471</v>
          </cell>
          <cell r="C1341">
            <v>935</v>
          </cell>
          <cell r="G1341">
            <v>0</v>
          </cell>
        </row>
        <row r="1342">
          <cell r="A1342">
            <v>7510</v>
          </cell>
          <cell r="C1342">
            <v>110</v>
          </cell>
          <cell r="G1342">
            <v>133.22999999999999</v>
          </cell>
        </row>
        <row r="1343">
          <cell r="A1343">
            <v>7510</v>
          </cell>
          <cell r="C1343">
            <v>112</v>
          </cell>
          <cell r="G1343">
            <v>86.96</v>
          </cell>
        </row>
        <row r="1344">
          <cell r="A1344">
            <v>7510</v>
          </cell>
          <cell r="C1344">
            <v>120</v>
          </cell>
          <cell r="G1344">
            <v>179.92</v>
          </cell>
        </row>
        <row r="1345">
          <cell r="A1345">
            <v>7510</v>
          </cell>
          <cell r="C1345">
            <v>130</v>
          </cell>
          <cell r="G1345">
            <v>200.21</v>
          </cell>
        </row>
        <row r="1346">
          <cell r="A1346">
            <v>7510</v>
          </cell>
          <cell r="C1346">
            <v>140</v>
          </cell>
          <cell r="G1346">
            <v>351.58</v>
          </cell>
        </row>
        <row r="1347">
          <cell r="A1347">
            <v>7510</v>
          </cell>
          <cell r="C1347">
            <v>142</v>
          </cell>
          <cell r="G1347">
            <v>75.39</v>
          </cell>
        </row>
        <row r="1348">
          <cell r="A1348">
            <v>7510</v>
          </cell>
          <cell r="C1348">
            <v>160</v>
          </cell>
          <cell r="G1348">
            <v>59.97</v>
          </cell>
        </row>
        <row r="1349">
          <cell r="A1349">
            <v>7510</v>
          </cell>
          <cell r="C1349">
            <v>170</v>
          </cell>
          <cell r="G1349">
            <v>0</v>
          </cell>
        </row>
        <row r="1350">
          <cell r="A1350">
            <v>7510</v>
          </cell>
          <cell r="C1350">
            <v>190</v>
          </cell>
          <cell r="G1350">
            <v>69.56</v>
          </cell>
        </row>
        <row r="1351">
          <cell r="A1351">
            <v>7510</v>
          </cell>
          <cell r="C1351">
            <v>210</v>
          </cell>
          <cell r="G1351">
            <v>474.44</v>
          </cell>
        </row>
        <row r="1352">
          <cell r="A1352">
            <v>7510</v>
          </cell>
          <cell r="C1352">
            <v>220</v>
          </cell>
          <cell r="G1352">
            <v>447.75</v>
          </cell>
        </row>
        <row r="1353">
          <cell r="A1353">
            <v>7510</v>
          </cell>
          <cell r="C1353">
            <v>230</v>
          </cell>
          <cell r="G1353">
            <v>113.12</v>
          </cell>
        </row>
        <row r="1354">
          <cell r="A1354">
            <v>7510</v>
          </cell>
          <cell r="C1354">
            <v>240</v>
          </cell>
          <cell r="G1354">
            <v>98.92</v>
          </cell>
        </row>
        <row r="1355">
          <cell r="A1355">
            <v>7510</v>
          </cell>
          <cell r="C1355">
            <v>330</v>
          </cell>
          <cell r="G1355">
            <v>0</v>
          </cell>
        </row>
        <row r="1356">
          <cell r="A1356">
            <v>7510</v>
          </cell>
          <cell r="C1356">
            <v>340</v>
          </cell>
          <cell r="G1356">
            <v>27.18</v>
          </cell>
        </row>
        <row r="1357">
          <cell r="A1357">
            <v>7510</v>
          </cell>
          <cell r="C1357">
            <v>430</v>
          </cell>
          <cell r="G1357">
            <v>0</v>
          </cell>
        </row>
        <row r="1358">
          <cell r="A1358">
            <v>7510</v>
          </cell>
          <cell r="C1358">
            <v>440</v>
          </cell>
          <cell r="G1358">
            <v>0</v>
          </cell>
        </row>
        <row r="1359">
          <cell r="A1359">
            <v>7510</v>
          </cell>
          <cell r="C1359">
            <v>935</v>
          </cell>
          <cell r="G1359">
            <v>24.99</v>
          </cell>
        </row>
        <row r="1360">
          <cell r="A1360">
            <v>7510</v>
          </cell>
          <cell r="C1360">
            <v>936</v>
          </cell>
          <cell r="G1360">
            <v>24.99</v>
          </cell>
        </row>
        <row r="1361">
          <cell r="A1361">
            <v>7535</v>
          </cell>
          <cell r="C1361">
            <v>110</v>
          </cell>
          <cell r="G1361">
            <v>1849.72</v>
          </cell>
        </row>
        <row r="1362">
          <cell r="A1362">
            <v>7535</v>
          </cell>
          <cell r="C1362">
            <v>112</v>
          </cell>
          <cell r="G1362">
            <v>1470.1</v>
          </cell>
        </row>
        <row r="1363">
          <cell r="A1363">
            <v>7535</v>
          </cell>
          <cell r="C1363">
            <v>120</v>
          </cell>
          <cell r="G1363">
            <v>2399.31</v>
          </cell>
        </row>
        <row r="1364">
          <cell r="A1364">
            <v>7535</v>
          </cell>
          <cell r="C1364">
            <v>121</v>
          </cell>
          <cell r="G1364">
            <v>0</v>
          </cell>
        </row>
        <row r="1365">
          <cell r="A1365">
            <v>7535</v>
          </cell>
          <cell r="C1365">
            <v>130</v>
          </cell>
          <cell r="G1365">
            <v>1423.69</v>
          </cell>
        </row>
        <row r="1366">
          <cell r="A1366">
            <v>7535</v>
          </cell>
          <cell r="C1366">
            <v>140</v>
          </cell>
          <cell r="G1366">
            <v>1604.34</v>
          </cell>
        </row>
        <row r="1367">
          <cell r="A1367">
            <v>7535</v>
          </cell>
          <cell r="C1367">
            <v>142</v>
          </cell>
          <cell r="G1367">
            <v>69.56</v>
          </cell>
        </row>
        <row r="1368">
          <cell r="A1368">
            <v>7535</v>
          </cell>
          <cell r="C1368">
            <v>147</v>
          </cell>
          <cell r="G1368">
            <v>0</v>
          </cell>
        </row>
        <row r="1369">
          <cell r="A1369">
            <v>7535</v>
          </cell>
          <cell r="C1369">
            <v>150</v>
          </cell>
          <cell r="G1369">
            <v>0</v>
          </cell>
        </row>
        <row r="1370">
          <cell r="A1370">
            <v>7535</v>
          </cell>
          <cell r="C1370">
            <v>160</v>
          </cell>
          <cell r="G1370">
            <v>798.57</v>
          </cell>
        </row>
        <row r="1371">
          <cell r="A1371">
            <v>7535</v>
          </cell>
          <cell r="C1371">
            <v>190</v>
          </cell>
          <cell r="G1371">
            <v>0</v>
          </cell>
        </row>
        <row r="1372">
          <cell r="A1372">
            <v>7535</v>
          </cell>
          <cell r="C1372">
            <v>210</v>
          </cell>
          <cell r="G1372">
            <v>881.74</v>
          </cell>
        </row>
        <row r="1373">
          <cell r="A1373">
            <v>7535</v>
          </cell>
          <cell r="C1373">
            <v>220</v>
          </cell>
          <cell r="G1373">
            <v>528.78</v>
          </cell>
        </row>
        <row r="1374">
          <cell r="A1374">
            <v>7535</v>
          </cell>
          <cell r="C1374">
            <v>230</v>
          </cell>
          <cell r="G1374">
            <v>927.1</v>
          </cell>
        </row>
        <row r="1375">
          <cell r="A1375">
            <v>7535</v>
          </cell>
          <cell r="C1375">
            <v>240</v>
          </cell>
          <cell r="G1375">
            <v>739.38</v>
          </cell>
        </row>
        <row r="1376">
          <cell r="A1376">
            <v>7535</v>
          </cell>
          <cell r="C1376">
            <v>260</v>
          </cell>
          <cell r="G1376">
            <v>0</v>
          </cell>
        </row>
        <row r="1377">
          <cell r="A1377">
            <v>7535</v>
          </cell>
          <cell r="C1377">
            <v>330</v>
          </cell>
          <cell r="G1377">
            <v>0</v>
          </cell>
        </row>
        <row r="1378">
          <cell r="A1378">
            <v>7535</v>
          </cell>
          <cell r="C1378">
            <v>340</v>
          </cell>
          <cell r="G1378">
            <v>359.59</v>
          </cell>
        </row>
        <row r="1379">
          <cell r="A1379">
            <v>7535</v>
          </cell>
          <cell r="C1379">
            <v>430</v>
          </cell>
          <cell r="G1379">
            <v>0</v>
          </cell>
        </row>
        <row r="1380">
          <cell r="A1380">
            <v>7535</v>
          </cell>
          <cell r="C1380">
            <v>440</v>
          </cell>
          <cell r="G1380">
            <v>0</v>
          </cell>
        </row>
        <row r="1381">
          <cell r="A1381">
            <v>7535</v>
          </cell>
          <cell r="C1381">
            <v>935</v>
          </cell>
          <cell r="G1381">
            <v>378.47</v>
          </cell>
        </row>
        <row r="1382">
          <cell r="A1382">
            <v>7535</v>
          </cell>
          <cell r="C1382">
            <v>936</v>
          </cell>
          <cell r="G1382">
            <v>330.49</v>
          </cell>
        </row>
        <row r="1383">
          <cell r="A1383">
            <v>7570</v>
          </cell>
          <cell r="C1383">
            <v>110</v>
          </cell>
          <cell r="G1383">
            <v>-81.13</v>
          </cell>
        </row>
        <row r="1384">
          <cell r="A1384">
            <v>7570</v>
          </cell>
          <cell r="C1384">
            <v>120</v>
          </cell>
          <cell r="G1384">
            <v>-40.57</v>
          </cell>
        </row>
        <row r="1385">
          <cell r="A1385">
            <v>7570</v>
          </cell>
          <cell r="C1385">
            <v>121</v>
          </cell>
          <cell r="G1385">
            <v>0</v>
          </cell>
        </row>
        <row r="1386">
          <cell r="A1386">
            <v>7570</v>
          </cell>
          <cell r="C1386">
            <v>130</v>
          </cell>
          <cell r="G1386">
            <v>0</v>
          </cell>
        </row>
        <row r="1387">
          <cell r="A1387">
            <v>7570</v>
          </cell>
          <cell r="C1387">
            <v>140</v>
          </cell>
          <cell r="G1387">
            <v>97.75</v>
          </cell>
        </row>
        <row r="1388">
          <cell r="A1388">
            <v>7570</v>
          </cell>
          <cell r="C1388">
            <v>142</v>
          </cell>
          <cell r="G1388">
            <v>0</v>
          </cell>
        </row>
        <row r="1389">
          <cell r="A1389">
            <v>7570</v>
          </cell>
          <cell r="C1389">
            <v>150</v>
          </cell>
          <cell r="G1389">
            <v>251.27</v>
          </cell>
        </row>
        <row r="1390">
          <cell r="A1390">
            <v>7570</v>
          </cell>
          <cell r="C1390">
            <v>210</v>
          </cell>
          <cell r="G1390">
            <v>0</v>
          </cell>
        </row>
        <row r="1391">
          <cell r="A1391">
            <v>7570</v>
          </cell>
          <cell r="C1391">
            <v>220</v>
          </cell>
          <cell r="G1391">
            <v>0</v>
          </cell>
        </row>
        <row r="1392">
          <cell r="A1392">
            <v>7570</v>
          </cell>
          <cell r="C1392">
            <v>230</v>
          </cell>
          <cell r="G1392">
            <v>0</v>
          </cell>
        </row>
        <row r="1393">
          <cell r="A1393">
            <v>7570</v>
          </cell>
          <cell r="C1393">
            <v>240</v>
          </cell>
          <cell r="G1393">
            <v>260</v>
          </cell>
        </row>
        <row r="1394">
          <cell r="A1394">
            <v>7570</v>
          </cell>
          <cell r="C1394">
            <v>340</v>
          </cell>
          <cell r="G1394">
            <v>1887.92</v>
          </cell>
        </row>
        <row r="1395">
          <cell r="A1395">
            <v>7570</v>
          </cell>
          <cell r="C1395">
            <v>430</v>
          </cell>
          <cell r="G1395">
            <v>0</v>
          </cell>
        </row>
        <row r="1396">
          <cell r="A1396">
            <v>7570</v>
          </cell>
          <cell r="C1396">
            <v>440</v>
          </cell>
          <cell r="G1396">
            <v>4519.5200000000004</v>
          </cell>
        </row>
        <row r="1397">
          <cell r="A1397">
            <v>7570</v>
          </cell>
          <cell r="C1397">
            <v>935</v>
          </cell>
          <cell r="G1397">
            <v>510</v>
          </cell>
        </row>
        <row r="1398">
          <cell r="A1398">
            <v>7570</v>
          </cell>
          <cell r="C1398">
            <v>936</v>
          </cell>
          <cell r="G1398">
            <v>0</v>
          </cell>
        </row>
        <row r="1399">
          <cell r="A1399" t="str">
            <v>7570R</v>
          </cell>
          <cell r="C1399">
            <v>110</v>
          </cell>
          <cell r="G1399">
            <v>410.9</v>
          </cell>
        </row>
        <row r="1400">
          <cell r="A1400" t="str">
            <v>7570R</v>
          </cell>
          <cell r="C1400">
            <v>112</v>
          </cell>
          <cell r="G1400">
            <v>932.58</v>
          </cell>
        </row>
        <row r="1401">
          <cell r="A1401" t="str">
            <v>7570R</v>
          </cell>
          <cell r="C1401">
            <v>120</v>
          </cell>
          <cell r="G1401">
            <v>42</v>
          </cell>
        </row>
        <row r="1402">
          <cell r="A1402" t="str">
            <v>7570R</v>
          </cell>
          <cell r="C1402">
            <v>121</v>
          </cell>
          <cell r="G1402">
            <v>0</v>
          </cell>
        </row>
        <row r="1403">
          <cell r="A1403" t="str">
            <v>7570R</v>
          </cell>
          <cell r="C1403">
            <v>122</v>
          </cell>
          <cell r="G1403">
            <v>0</v>
          </cell>
        </row>
        <row r="1404">
          <cell r="A1404" t="str">
            <v>7570R</v>
          </cell>
          <cell r="C1404">
            <v>130</v>
          </cell>
          <cell r="G1404">
            <v>0</v>
          </cell>
        </row>
        <row r="1405">
          <cell r="A1405" t="str">
            <v>7570R</v>
          </cell>
          <cell r="C1405">
            <v>140</v>
          </cell>
          <cell r="G1405">
            <v>75.75</v>
          </cell>
        </row>
        <row r="1406">
          <cell r="A1406" t="str">
            <v>7570R</v>
          </cell>
          <cell r="C1406">
            <v>147</v>
          </cell>
          <cell r="G1406">
            <v>0</v>
          </cell>
        </row>
        <row r="1407">
          <cell r="A1407" t="str">
            <v>7570R</v>
          </cell>
          <cell r="C1407">
            <v>160</v>
          </cell>
          <cell r="G1407">
            <v>0</v>
          </cell>
        </row>
        <row r="1408">
          <cell r="A1408" t="str">
            <v>7570R</v>
          </cell>
          <cell r="C1408">
            <v>210</v>
          </cell>
          <cell r="G1408">
            <v>75</v>
          </cell>
        </row>
        <row r="1409">
          <cell r="A1409" t="str">
            <v>7570R</v>
          </cell>
          <cell r="C1409">
            <v>220</v>
          </cell>
          <cell r="G1409">
            <v>0</v>
          </cell>
        </row>
        <row r="1410">
          <cell r="A1410" t="str">
            <v>7570R</v>
          </cell>
          <cell r="C1410">
            <v>230</v>
          </cell>
          <cell r="G1410">
            <v>0</v>
          </cell>
        </row>
        <row r="1411">
          <cell r="A1411" t="str">
            <v>7570R</v>
          </cell>
          <cell r="C1411">
            <v>240</v>
          </cell>
          <cell r="G1411">
            <v>154.5</v>
          </cell>
        </row>
        <row r="1412">
          <cell r="A1412" t="str">
            <v>7570R</v>
          </cell>
          <cell r="C1412">
            <v>330</v>
          </cell>
          <cell r="G1412">
            <v>0</v>
          </cell>
        </row>
        <row r="1413">
          <cell r="A1413" t="str">
            <v>7570R</v>
          </cell>
          <cell r="C1413">
            <v>340</v>
          </cell>
          <cell r="G1413">
            <v>171</v>
          </cell>
        </row>
        <row r="1414">
          <cell r="A1414" t="str">
            <v>7570R</v>
          </cell>
          <cell r="C1414">
            <v>430</v>
          </cell>
          <cell r="G1414">
            <v>176</v>
          </cell>
        </row>
        <row r="1415">
          <cell r="A1415" t="str">
            <v>7570R</v>
          </cell>
          <cell r="C1415">
            <v>440</v>
          </cell>
          <cell r="G1415">
            <v>206</v>
          </cell>
        </row>
        <row r="1416">
          <cell r="A1416" t="str">
            <v>7570R</v>
          </cell>
          <cell r="C1416">
            <v>935</v>
          </cell>
          <cell r="G1416">
            <v>82.78</v>
          </cell>
        </row>
        <row r="1417">
          <cell r="A1417" t="str">
            <v>7570R</v>
          </cell>
          <cell r="C1417">
            <v>936</v>
          </cell>
          <cell r="G1417">
            <v>0</v>
          </cell>
        </row>
        <row r="1418">
          <cell r="A1418">
            <v>7590</v>
          </cell>
          <cell r="C1418">
            <v>130</v>
          </cell>
          <cell r="G1418">
            <v>-12224.61</v>
          </cell>
        </row>
        <row r="1419">
          <cell r="A1419">
            <v>7590</v>
          </cell>
          <cell r="C1419">
            <v>230</v>
          </cell>
          <cell r="G1419">
            <v>-7101.69</v>
          </cell>
        </row>
        <row r="1420">
          <cell r="A1420">
            <v>7590</v>
          </cell>
          <cell r="C1420">
            <v>330</v>
          </cell>
          <cell r="G1420">
            <v>-1406.33</v>
          </cell>
        </row>
        <row r="1421">
          <cell r="A1421">
            <v>7590</v>
          </cell>
          <cell r="C1421">
            <v>430</v>
          </cell>
          <cell r="G1421">
            <v>-582.41999999999996</v>
          </cell>
        </row>
        <row r="1422">
          <cell r="A1422">
            <v>7590</v>
          </cell>
          <cell r="C1422">
            <v>935</v>
          </cell>
          <cell r="G1422">
            <v>2087.09</v>
          </cell>
        </row>
        <row r="1423">
          <cell r="A1423">
            <v>7592</v>
          </cell>
          <cell r="C1423">
            <v>130</v>
          </cell>
          <cell r="G1423">
            <v>9934.67</v>
          </cell>
        </row>
        <row r="1424">
          <cell r="A1424">
            <v>7592</v>
          </cell>
          <cell r="C1424">
            <v>220</v>
          </cell>
          <cell r="G1424">
            <v>0</v>
          </cell>
        </row>
        <row r="1425">
          <cell r="A1425">
            <v>7592</v>
          </cell>
          <cell r="C1425">
            <v>230</v>
          </cell>
          <cell r="G1425">
            <v>8058.86</v>
          </cell>
        </row>
        <row r="1426">
          <cell r="A1426">
            <v>7592</v>
          </cell>
          <cell r="C1426">
            <v>330</v>
          </cell>
          <cell r="G1426">
            <v>785.25</v>
          </cell>
        </row>
        <row r="1427">
          <cell r="A1427">
            <v>7592</v>
          </cell>
          <cell r="C1427">
            <v>430</v>
          </cell>
          <cell r="G1427">
            <v>0</v>
          </cell>
        </row>
        <row r="1428">
          <cell r="A1428">
            <v>7610</v>
          </cell>
          <cell r="C1428">
            <v>110</v>
          </cell>
          <cell r="G1428">
            <v>-1530.43</v>
          </cell>
        </row>
        <row r="1429">
          <cell r="A1429">
            <v>7610</v>
          </cell>
          <cell r="C1429">
            <v>120</v>
          </cell>
          <cell r="G1429">
            <v>0</v>
          </cell>
        </row>
        <row r="1430">
          <cell r="A1430">
            <v>7610</v>
          </cell>
          <cell r="C1430">
            <v>121</v>
          </cell>
          <cell r="G1430">
            <v>0</v>
          </cell>
        </row>
        <row r="1431">
          <cell r="A1431">
            <v>7610</v>
          </cell>
          <cell r="C1431">
            <v>122</v>
          </cell>
          <cell r="G1431">
            <v>-521.74</v>
          </cell>
        </row>
        <row r="1432">
          <cell r="A1432">
            <v>7610</v>
          </cell>
          <cell r="C1432">
            <v>130</v>
          </cell>
          <cell r="G1432">
            <v>-505.94</v>
          </cell>
        </row>
        <row r="1433">
          <cell r="A1433">
            <v>7610</v>
          </cell>
          <cell r="C1433">
            <v>140</v>
          </cell>
          <cell r="G1433">
            <v>-1009.7</v>
          </cell>
        </row>
        <row r="1434">
          <cell r="A1434">
            <v>7610</v>
          </cell>
          <cell r="C1434">
            <v>142</v>
          </cell>
          <cell r="G1434">
            <v>-270.18</v>
          </cell>
        </row>
        <row r="1435">
          <cell r="A1435">
            <v>7610</v>
          </cell>
          <cell r="C1435">
            <v>147</v>
          </cell>
          <cell r="G1435">
            <v>0</v>
          </cell>
        </row>
        <row r="1436">
          <cell r="A1436">
            <v>7610</v>
          </cell>
          <cell r="C1436">
            <v>150</v>
          </cell>
          <cell r="G1436">
            <v>-6.09</v>
          </cell>
        </row>
        <row r="1437">
          <cell r="A1437">
            <v>7610</v>
          </cell>
          <cell r="C1437">
            <v>210</v>
          </cell>
          <cell r="G1437">
            <v>0</v>
          </cell>
        </row>
        <row r="1438">
          <cell r="A1438">
            <v>7610</v>
          </cell>
          <cell r="C1438">
            <v>220</v>
          </cell>
          <cell r="G1438">
            <v>-34.78</v>
          </cell>
        </row>
        <row r="1439">
          <cell r="A1439">
            <v>7610</v>
          </cell>
          <cell r="C1439">
            <v>230</v>
          </cell>
          <cell r="G1439">
            <v>-423.24</v>
          </cell>
        </row>
        <row r="1440">
          <cell r="A1440">
            <v>7610</v>
          </cell>
          <cell r="C1440">
            <v>240</v>
          </cell>
          <cell r="G1440">
            <v>-261.52</v>
          </cell>
        </row>
        <row r="1441">
          <cell r="A1441">
            <v>7610</v>
          </cell>
          <cell r="C1441">
            <v>330</v>
          </cell>
          <cell r="G1441">
            <v>-120.15</v>
          </cell>
        </row>
        <row r="1442">
          <cell r="A1442">
            <v>7610</v>
          </cell>
          <cell r="C1442">
            <v>340</v>
          </cell>
          <cell r="G1442">
            <v>-367.65</v>
          </cell>
        </row>
        <row r="1443">
          <cell r="A1443">
            <v>7610</v>
          </cell>
          <cell r="C1443">
            <v>430</v>
          </cell>
          <cell r="G1443">
            <v>-14.22</v>
          </cell>
        </row>
        <row r="1444">
          <cell r="A1444">
            <v>7610</v>
          </cell>
          <cell r="C1444">
            <v>440</v>
          </cell>
          <cell r="G1444">
            <v>-256.77</v>
          </cell>
        </row>
        <row r="1445">
          <cell r="A1445">
            <v>7610</v>
          </cell>
          <cell r="C1445">
            <v>935</v>
          </cell>
          <cell r="G1445">
            <v>-83.32</v>
          </cell>
        </row>
        <row r="1446">
          <cell r="A1446">
            <v>7610</v>
          </cell>
          <cell r="C1446">
            <v>936</v>
          </cell>
          <cell r="G1446">
            <v>-277.17</v>
          </cell>
        </row>
        <row r="1447">
          <cell r="A1447">
            <v>7630</v>
          </cell>
          <cell r="C1447">
            <v>110</v>
          </cell>
          <cell r="G1447">
            <v>27671.1</v>
          </cell>
        </row>
        <row r="1448">
          <cell r="A1448">
            <v>7630</v>
          </cell>
          <cell r="C1448">
            <v>112</v>
          </cell>
          <cell r="G1448">
            <v>14087.44</v>
          </cell>
        </row>
        <row r="1449">
          <cell r="A1449">
            <v>7630</v>
          </cell>
          <cell r="C1449">
            <v>120</v>
          </cell>
          <cell r="G1449">
            <v>8385.18</v>
          </cell>
        </row>
        <row r="1450">
          <cell r="A1450">
            <v>7630</v>
          </cell>
          <cell r="C1450">
            <v>121</v>
          </cell>
          <cell r="G1450">
            <v>5869.63</v>
          </cell>
        </row>
        <row r="1451">
          <cell r="A1451">
            <v>7630</v>
          </cell>
          <cell r="C1451">
            <v>122</v>
          </cell>
          <cell r="G1451">
            <v>6037</v>
          </cell>
        </row>
        <row r="1452">
          <cell r="A1452">
            <v>7630</v>
          </cell>
          <cell r="C1452">
            <v>130</v>
          </cell>
          <cell r="G1452">
            <v>3354.07</v>
          </cell>
        </row>
        <row r="1453">
          <cell r="A1453">
            <v>7630</v>
          </cell>
          <cell r="C1453">
            <v>140</v>
          </cell>
          <cell r="G1453">
            <v>838.52</v>
          </cell>
        </row>
        <row r="1454">
          <cell r="A1454">
            <v>7630</v>
          </cell>
          <cell r="C1454">
            <v>147</v>
          </cell>
          <cell r="G1454">
            <v>0</v>
          </cell>
        </row>
        <row r="1455">
          <cell r="A1455">
            <v>7630</v>
          </cell>
          <cell r="C1455">
            <v>190</v>
          </cell>
          <cell r="G1455">
            <v>0</v>
          </cell>
        </row>
        <row r="1456">
          <cell r="A1456">
            <v>7630</v>
          </cell>
          <cell r="C1456">
            <v>210</v>
          </cell>
          <cell r="G1456">
            <v>6708.15</v>
          </cell>
        </row>
        <row r="1457">
          <cell r="A1457">
            <v>7630</v>
          </cell>
          <cell r="C1457">
            <v>220</v>
          </cell>
          <cell r="G1457">
            <v>5869.63</v>
          </cell>
        </row>
        <row r="1458">
          <cell r="A1458">
            <v>7630</v>
          </cell>
          <cell r="C1458">
            <v>230</v>
          </cell>
          <cell r="G1458">
            <v>1677.03</v>
          </cell>
        </row>
        <row r="1459">
          <cell r="A1459">
            <v>7630</v>
          </cell>
          <cell r="C1459">
            <v>240</v>
          </cell>
          <cell r="G1459">
            <v>838.52</v>
          </cell>
        </row>
        <row r="1460">
          <cell r="A1460">
            <v>7630</v>
          </cell>
          <cell r="C1460">
            <v>340</v>
          </cell>
          <cell r="G1460">
            <v>838.52</v>
          </cell>
        </row>
        <row r="1461">
          <cell r="A1461">
            <v>7630</v>
          </cell>
          <cell r="C1461">
            <v>440</v>
          </cell>
          <cell r="G1461">
            <v>838.52</v>
          </cell>
        </row>
        <row r="1462">
          <cell r="A1462">
            <v>7630</v>
          </cell>
          <cell r="C1462">
            <v>935</v>
          </cell>
          <cell r="G1462">
            <v>838.52</v>
          </cell>
        </row>
        <row r="1463">
          <cell r="A1463">
            <v>7630</v>
          </cell>
          <cell r="C1463">
            <v>936</v>
          </cell>
          <cell r="G1463">
            <v>0</v>
          </cell>
        </row>
        <row r="1464">
          <cell r="A1464">
            <v>7820</v>
          </cell>
          <cell r="C1464">
            <v>110</v>
          </cell>
          <cell r="G1464">
            <v>759.18</v>
          </cell>
        </row>
        <row r="1465">
          <cell r="A1465">
            <v>7820</v>
          </cell>
          <cell r="C1465">
            <v>112</v>
          </cell>
          <cell r="G1465">
            <v>1907.53</v>
          </cell>
        </row>
        <row r="1466">
          <cell r="A1466">
            <v>7820</v>
          </cell>
          <cell r="C1466">
            <v>120</v>
          </cell>
          <cell r="G1466">
            <v>873.11</v>
          </cell>
        </row>
        <row r="1467">
          <cell r="A1467">
            <v>7820</v>
          </cell>
          <cell r="C1467">
            <v>121</v>
          </cell>
          <cell r="G1467">
            <v>408.31</v>
          </cell>
        </row>
        <row r="1468">
          <cell r="A1468">
            <v>7820</v>
          </cell>
          <cell r="C1468">
            <v>122</v>
          </cell>
          <cell r="G1468">
            <v>252.9</v>
          </cell>
        </row>
        <row r="1469">
          <cell r="A1469">
            <v>7820</v>
          </cell>
          <cell r="C1469">
            <v>130</v>
          </cell>
          <cell r="G1469">
            <v>765.22</v>
          </cell>
        </row>
        <row r="1470">
          <cell r="A1470">
            <v>7820</v>
          </cell>
          <cell r="C1470">
            <v>132</v>
          </cell>
          <cell r="G1470">
            <v>252.9</v>
          </cell>
        </row>
        <row r="1471">
          <cell r="A1471">
            <v>7820</v>
          </cell>
          <cell r="C1471">
            <v>140</v>
          </cell>
          <cell r="G1471">
            <v>1170.05</v>
          </cell>
        </row>
        <row r="1472">
          <cell r="A1472">
            <v>7820</v>
          </cell>
          <cell r="C1472">
            <v>142</v>
          </cell>
          <cell r="G1472">
            <v>0</v>
          </cell>
        </row>
        <row r="1473">
          <cell r="A1473">
            <v>7820</v>
          </cell>
          <cell r="C1473">
            <v>147</v>
          </cell>
          <cell r="G1473">
            <v>0</v>
          </cell>
        </row>
        <row r="1474">
          <cell r="A1474">
            <v>7820</v>
          </cell>
          <cell r="C1474">
            <v>150</v>
          </cell>
          <cell r="G1474">
            <v>247.37</v>
          </cell>
        </row>
        <row r="1475">
          <cell r="A1475">
            <v>7820</v>
          </cell>
          <cell r="C1475">
            <v>160</v>
          </cell>
          <cell r="G1475">
            <v>337.27</v>
          </cell>
        </row>
        <row r="1476">
          <cell r="A1476">
            <v>7820</v>
          </cell>
          <cell r="C1476">
            <v>162</v>
          </cell>
          <cell r="G1476">
            <v>252.9</v>
          </cell>
        </row>
        <row r="1477">
          <cell r="A1477">
            <v>7820</v>
          </cell>
          <cell r="C1477">
            <v>210</v>
          </cell>
          <cell r="G1477">
            <v>335.82</v>
          </cell>
        </row>
        <row r="1478">
          <cell r="A1478">
            <v>7820</v>
          </cell>
          <cell r="C1478">
            <v>220</v>
          </cell>
          <cell r="G1478">
            <v>340.99</v>
          </cell>
        </row>
        <row r="1479">
          <cell r="A1479">
            <v>7820</v>
          </cell>
          <cell r="C1479">
            <v>230</v>
          </cell>
          <cell r="G1479">
            <v>335.67</v>
          </cell>
        </row>
        <row r="1480">
          <cell r="A1480">
            <v>7820</v>
          </cell>
          <cell r="C1480">
            <v>240</v>
          </cell>
          <cell r="G1480">
            <v>399.91</v>
          </cell>
        </row>
        <row r="1481">
          <cell r="A1481">
            <v>7820</v>
          </cell>
          <cell r="C1481">
            <v>330</v>
          </cell>
          <cell r="G1481">
            <v>185.48</v>
          </cell>
        </row>
        <row r="1482">
          <cell r="A1482">
            <v>7820</v>
          </cell>
          <cell r="C1482">
            <v>340</v>
          </cell>
          <cell r="G1482">
            <v>241.73</v>
          </cell>
        </row>
        <row r="1483">
          <cell r="A1483">
            <v>7820</v>
          </cell>
          <cell r="C1483">
            <v>430</v>
          </cell>
          <cell r="G1483">
            <v>271.3</v>
          </cell>
        </row>
        <row r="1484">
          <cell r="A1484">
            <v>7820</v>
          </cell>
          <cell r="C1484">
            <v>440</v>
          </cell>
          <cell r="G1484">
            <v>271.3</v>
          </cell>
        </row>
        <row r="1485">
          <cell r="A1485">
            <v>7820</v>
          </cell>
          <cell r="C1485">
            <v>935</v>
          </cell>
          <cell r="G1485">
            <v>199.32</v>
          </cell>
        </row>
        <row r="1486">
          <cell r="A1486">
            <v>7820</v>
          </cell>
          <cell r="C1486">
            <v>936</v>
          </cell>
          <cell r="G1486">
            <v>180.64</v>
          </cell>
        </row>
        <row r="1487">
          <cell r="A1487">
            <v>7860</v>
          </cell>
          <cell r="C1487">
            <v>110</v>
          </cell>
          <cell r="G1487">
            <v>684.22</v>
          </cell>
        </row>
        <row r="1488">
          <cell r="A1488">
            <v>7860</v>
          </cell>
          <cell r="C1488">
            <v>112</v>
          </cell>
          <cell r="G1488">
            <v>0</v>
          </cell>
        </row>
        <row r="1489">
          <cell r="A1489">
            <v>7860</v>
          </cell>
          <cell r="C1489">
            <v>120</v>
          </cell>
          <cell r="G1489">
            <v>1246.78</v>
          </cell>
        </row>
        <row r="1490">
          <cell r="A1490">
            <v>7860</v>
          </cell>
          <cell r="C1490">
            <v>121</v>
          </cell>
          <cell r="G1490">
            <v>0</v>
          </cell>
        </row>
        <row r="1491">
          <cell r="A1491">
            <v>7860</v>
          </cell>
          <cell r="C1491">
            <v>130</v>
          </cell>
          <cell r="G1491">
            <v>684.22</v>
          </cell>
        </row>
        <row r="1492">
          <cell r="A1492">
            <v>7860</v>
          </cell>
          <cell r="C1492">
            <v>140</v>
          </cell>
          <cell r="G1492">
            <v>684.22</v>
          </cell>
        </row>
        <row r="1493">
          <cell r="A1493">
            <v>7860</v>
          </cell>
          <cell r="C1493">
            <v>142</v>
          </cell>
          <cell r="G1493">
            <v>60.83</v>
          </cell>
        </row>
        <row r="1494">
          <cell r="A1494">
            <v>7860</v>
          </cell>
          <cell r="C1494">
            <v>160</v>
          </cell>
          <cell r="G1494">
            <v>60.9</v>
          </cell>
        </row>
        <row r="1495">
          <cell r="A1495">
            <v>7860</v>
          </cell>
          <cell r="C1495">
            <v>210</v>
          </cell>
          <cell r="G1495">
            <v>779.24</v>
          </cell>
        </row>
        <row r="1496">
          <cell r="A1496">
            <v>7860</v>
          </cell>
          <cell r="C1496">
            <v>220</v>
          </cell>
          <cell r="G1496">
            <v>779.24</v>
          </cell>
        </row>
        <row r="1497">
          <cell r="A1497">
            <v>7860</v>
          </cell>
          <cell r="C1497">
            <v>230</v>
          </cell>
          <cell r="G1497">
            <v>1637.72</v>
          </cell>
        </row>
        <row r="1498">
          <cell r="A1498">
            <v>7860</v>
          </cell>
          <cell r="C1498">
            <v>240</v>
          </cell>
          <cell r="G1498">
            <v>0</v>
          </cell>
        </row>
        <row r="1499">
          <cell r="A1499">
            <v>7860</v>
          </cell>
          <cell r="C1499">
            <v>340</v>
          </cell>
          <cell r="G1499">
            <v>0</v>
          </cell>
        </row>
        <row r="1500">
          <cell r="A1500">
            <v>7860</v>
          </cell>
          <cell r="C1500">
            <v>935</v>
          </cell>
          <cell r="G1500">
            <v>648</v>
          </cell>
        </row>
        <row r="1501">
          <cell r="A1501">
            <v>7860</v>
          </cell>
          <cell r="C1501">
            <v>936</v>
          </cell>
          <cell r="G1501">
            <v>543</v>
          </cell>
        </row>
        <row r="1502">
          <cell r="A1502">
            <v>7910</v>
          </cell>
          <cell r="C1502">
            <v>110</v>
          </cell>
          <cell r="G1502">
            <v>746.49</v>
          </cell>
        </row>
        <row r="1503">
          <cell r="A1503">
            <v>7910</v>
          </cell>
          <cell r="C1503">
            <v>112</v>
          </cell>
          <cell r="G1503">
            <v>247.45</v>
          </cell>
        </row>
        <row r="1504">
          <cell r="A1504">
            <v>7910</v>
          </cell>
          <cell r="C1504">
            <v>120</v>
          </cell>
          <cell r="G1504">
            <v>445.39</v>
          </cell>
        </row>
        <row r="1505">
          <cell r="A1505">
            <v>7910</v>
          </cell>
          <cell r="C1505">
            <v>130</v>
          </cell>
          <cell r="G1505">
            <v>2360.0500000000002</v>
          </cell>
        </row>
        <row r="1506">
          <cell r="A1506">
            <v>7910</v>
          </cell>
          <cell r="C1506">
            <v>140</v>
          </cell>
          <cell r="G1506">
            <v>341.14</v>
          </cell>
        </row>
        <row r="1507">
          <cell r="A1507">
            <v>7910</v>
          </cell>
          <cell r="C1507">
            <v>160</v>
          </cell>
          <cell r="G1507">
            <v>148.47</v>
          </cell>
        </row>
        <row r="1508">
          <cell r="A1508">
            <v>7910</v>
          </cell>
          <cell r="C1508">
            <v>190</v>
          </cell>
          <cell r="G1508">
            <v>0</v>
          </cell>
        </row>
        <row r="1509">
          <cell r="A1509">
            <v>7910</v>
          </cell>
          <cell r="C1509">
            <v>210</v>
          </cell>
          <cell r="G1509">
            <v>165.04</v>
          </cell>
        </row>
        <row r="1510">
          <cell r="A1510">
            <v>7910</v>
          </cell>
          <cell r="C1510">
            <v>220</v>
          </cell>
          <cell r="G1510">
            <v>98.98</v>
          </cell>
        </row>
        <row r="1511">
          <cell r="A1511">
            <v>7910</v>
          </cell>
          <cell r="C1511">
            <v>230</v>
          </cell>
          <cell r="G1511">
            <v>191.03</v>
          </cell>
        </row>
        <row r="1512">
          <cell r="A1512">
            <v>7910</v>
          </cell>
          <cell r="C1512">
            <v>240</v>
          </cell>
          <cell r="G1512">
            <v>760.64</v>
          </cell>
        </row>
        <row r="1513">
          <cell r="A1513">
            <v>7910</v>
          </cell>
          <cell r="C1513">
            <v>340</v>
          </cell>
          <cell r="G1513">
            <v>67.31</v>
          </cell>
        </row>
        <row r="1514">
          <cell r="A1514">
            <v>7910</v>
          </cell>
          <cell r="C1514">
            <v>935</v>
          </cell>
          <cell r="G1514">
            <v>136.86000000000001</v>
          </cell>
        </row>
        <row r="1515">
          <cell r="A1515">
            <v>7910</v>
          </cell>
          <cell r="C1515">
            <v>936</v>
          </cell>
          <cell r="G1515">
            <v>61.86</v>
          </cell>
        </row>
        <row r="1516">
          <cell r="A1516" t="str">
            <v>9285M#</v>
          </cell>
          <cell r="C1516">
            <v>100</v>
          </cell>
          <cell r="G1516">
            <v>1</v>
          </cell>
        </row>
        <row r="1517">
          <cell r="A1517" t="str">
            <v>9285M#</v>
          </cell>
          <cell r="C1517">
            <v>112</v>
          </cell>
          <cell r="G1517">
            <v>0</v>
          </cell>
        </row>
        <row r="1518">
          <cell r="A1518" t="str">
            <v>9285M#</v>
          </cell>
          <cell r="C1518">
            <v>200</v>
          </cell>
          <cell r="G1518">
            <v>0</v>
          </cell>
        </row>
        <row r="1519">
          <cell r="A1519" t="str">
            <v>9290M#</v>
          </cell>
          <cell r="C1519">
            <v>120</v>
          </cell>
          <cell r="G1519">
            <v>1</v>
          </cell>
        </row>
        <row r="1520">
          <cell r="A1520" t="str">
            <v>9290M#</v>
          </cell>
          <cell r="C1520">
            <v>220</v>
          </cell>
          <cell r="G1520">
            <v>1</v>
          </cell>
        </row>
        <row r="1521">
          <cell r="A1521" t="str">
            <v>9355M#</v>
          </cell>
          <cell r="C1521">
            <v>140</v>
          </cell>
          <cell r="G1521">
            <v>0</v>
          </cell>
        </row>
        <row r="1522">
          <cell r="A1522" t="str">
            <v>9355M#</v>
          </cell>
          <cell r="C1522">
            <v>142</v>
          </cell>
          <cell r="G1522">
            <v>0</v>
          </cell>
        </row>
        <row r="1523">
          <cell r="A1523" t="str">
            <v>9355M#</v>
          </cell>
          <cell r="C1523">
            <v>240</v>
          </cell>
          <cell r="G1523">
            <v>0</v>
          </cell>
        </row>
        <row r="1524">
          <cell r="A1524" t="str">
            <v>9355M#</v>
          </cell>
          <cell r="C1524">
            <v>340</v>
          </cell>
          <cell r="G1524">
            <v>0</v>
          </cell>
        </row>
        <row r="1525">
          <cell r="A1525" t="str">
            <v>9355M#</v>
          </cell>
          <cell r="C1525">
            <v>440</v>
          </cell>
          <cell r="G1525">
            <v>0</v>
          </cell>
        </row>
        <row r="1526">
          <cell r="A1526" t="str">
            <v>9360M#</v>
          </cell>
          <cell r="C1526">
            <v>140</v>
          </cell>
          <cell r="G1526">
            <v>0</v>
          </cell>
        </row>
        <row r="1527">
          <cell r="A1527" t="str">
            <v>9360M#</v>
          </cell>
          <cell r="C1527">
            <v>142</v>
          </cell>
          <cell r="G1527">
            <v>0</v>
          </cell>
        </row>
        <row r="1528">
          <cell r="A1528" t="str">
            <v>9360M#</v>
          </cell>
          <cell r="C1528">
            <v>147</v>
          </cell>
          <cell r="G1528">
            <v>0</v>
          </cell>
        </row>
        <row r="1529">
          <cell r="A1529" t="str">
            <v>9360M#</v>
          </cell>
          <cell r="C1529">
            <v>240</v>
          </cell>
          <cell r="G1529">
            <v>0</v>
          </cell>
        </row>
        <row r="1530">
          <cell r="A1530" t="str">
            <v>9360M#</v>
          </cell>
          <cell r="C1530">
            <v>340</v>
          </cell>
          <cell r="G1530">
            <v>0</v>
          </cell>
        </row>
        <row r="1531">
          <cell r="A1531" t="str">
            <v>9360M#</v>
          </cell>
          <cell r="C1531">
            <v>440</v>
          </cell>
          <cell r="G1531">
            <v>1</v>
          </cell>
        </row>
        <row r="1532">
          <cell r="A1532" t="str">
            <v>9365M#</v>
          </cell>
          <cell r="C1532">
            <v>140</v>
          </cell>
          <cell r="G1532">
            <v>0</v>
          </cell>
        </row>
        <row r="1533">
          <cell r="A1533" t="str">
            <v>9365M#</v>
          </cell>
          <cell r="C1533">
            <v>142</v>
          </cell>
          <cell r="G1533">
            <v>0</v>
          </cell>
        </row>
        <row r="1534">
          <cell r="A1534" t="str">
            <v>9365M#</v>
          </cell>
          <cell r="C1534">
            <v>147</v>
          </cell>
          <cell r="G1534">
            <v>0</v>
          </cell>
        </row>
        <row r="1535">
          <cell r="A1535" t="str">
            <v>9365M#</v>
          </cell>
          <cell r="C1535">
            <v>240</v>
          </cell>
          <cell r="G1535">
            <v>0</v>
          </cell>
        </row>
        <row r="1536">
          <cell r="A1536" t="str">
            <v>9365M#</v>
          </cell>
          <cell r="C1536">
            <v>340</v>
          </cell>
          <cell r="G1536">
            <v>0</v>
          </cell>
        </row>
        <row r="1537">
          <cell r="A1537" t="str">
            <v>9365M#</v>
          </cell>
          <cell r="C1537">
            <v>440</v>
          </cell>
          <cell r="G1537">
            <v>0</v>
          </cell>
        </row>
        <row r="1538">
          <cell r="A1538" t="str">
            <v>9485M#</v>
          </cell>
          <cell r="C1538">
            <v>140</v>
          </cell>
          <cell r="G1538">
            <v>-2</v>
          </cell>
        </row>
        <row r="1539">
          <cell r="A1539" t="str">
            <v>9485M#</v>
          </cell>
          <cell r="C1539">
            <v>142</v>
          </cell>
          <cell r="G1539">
            <v>-1</v>
          </cell>
        </row>
        <row r="1540">
          <cell r="A1540" t="str">
            <v>9485M#</v>
          </cell>
          <cell r="C1540">
            <v>147</v>
          </cell>
          <cell r="G1540">
            <v>0</v>
          </cell>
        </row>
        <row r="1541">
          <cell r="A1541" t="str">
            <v>9485M#</v>
          </cell>
          <cell r="C1541">
            <v>240</v>
          </cell>
          <cell r="G1541">
            <v>0</v>
          </cell>
        </row>
        <row r="1542">
          <cell r="A1542" t="str">
            <v>9485M#</v>
          </cell>
          <cell r="C1542">
            <v>340</v>
          </cell>
          <cell r="G1542">
            <v>0</v>
          </cell>
        </row>
        <row r="1543">
          <cell r="A1543" t="str">
            <v>9485M#</v>
          </cell>
          <cell r="C1543">
            <v>440</v>
          </cell>
          <cell r="G1543">
            <v>1</v>
          </cell>
        </row>
        <row r="1544">
          <cell r="A1544" t="str">
            <v>9490M#</v>
          </cell>
          <cell r="C1544">
            <v>130</v>
          </cell>
          <cell r="G1544">
            <v>-1</v>
          </cell>
        </row>
        <row r="1545">
          <cell r="A1545" t="str">
            <v>9490M#</v>
          </cell>
          <cell r="C1545">
            <v>230</v>
          </cell>
          <cell r="G1545">
            <v>-1</v>
          </cell>
        </row>
        <row r="1546">
          <cell r="A1546" t="str">
            <v>9490M#</v>
          </cell>
          <cell r="C1546">
            <v>330</v>
          </cell>
          <cell r="G1546">
            <v>0</v>
          </cell>
        </row>
        <row r="1547">
          <cell r="A1547" t="str">
            <v>9490M#</v>
          </cell>
          <cell r="C1547">
            <v>430</v>
          </cell>
          <cell r="G1547">
            <v>0</v>
          </cell>
        </row>
        <row r="1548">
          <cell r="A1548" t="str">
            <v>9510M#</v>
          </cell>
          <cell r="C1548">
            <v>240</v>
          </cell>
          <cell r="G1548">
            <v>-1</v>
          </cell>
        </row>
        <row r="1549">
          <cell r="A1549" t="str">
            <v>9510M#</v>
          </cell>
          <cell r="C1549">
            <v>340</v>
          </cell>
          <cell r="G1549">
            <v>0</v>
          </cell>
        </row>
        <row r="1550">
          <cell r="A1550" t="str">
            <v>9510M#</v>
          </cell>
          <cell r="C1550">
            <v>440</v>
          </cell>
          <cell r="G1550">
            <v>1</v>
          </cell>
        </row>
        <row r="1551">
          <cell r="A1551" t="str">
            <v>9510M#</v>
          </cell>
          <cell r="C1551">
            <v>900</v>
          </cell>
          <cell r="G1551">
            <v>-5</v>
          </cell>
        </row>
        <row r="1552">
          <cell r="A1552">
            <v>7170</v>
          </cell>
          <cell r="C1552">
            <v>110</v>
          </cell>
          <cell r="G1552">
            <v>11831.02</v>
          </cell>
        </row>
        <row r="1553">
          <cell r="A1553">
            <v>7170</v>
          </cell>
          <cell r="C1553">
            <v>112</v>
          </cell>
          <cell r="G1553">
            <v>1364.08</v>
          </cell>
        </row>
        <row r="1554">
          <cell r="A1554">
            <v>7170</v>
          </cell>
          <cell r="C1554">
            <v>120</v>
          </cell>
          <cell r="G1554">
            <v>4044.13</v>
          </cell>
        </row>
        <row r="1555">
          <cell r="A1555">
            <v>7170</v>
          </cell>
          <cell r="C1555">
            <v>121</v>
          </cell>
          <cell r="G1555">
            <v>2597.4499999999998</v>
          </cell>
        </row>
        <row r="1556">
          <cell r="A1556">
            <v>7170</v>
          </cell>
          <cell r="C1556">
            <v>122</v>
          </cell>
          <cell r="G1556">
            <v>584</v>
          </cell>
        </row>
        <row r="1557">
          <cell r="A1557">
            <v>7170</v>
          </cell>
          <cell r="C1557">
            <v>130</v>
          </cell>
          <cell r="G1557">
            <v>16547.97</v>
          </cell>
        </row>
        <row r="1558">
          <cell r="A1558">
            <v>7170</v>
          </cell>
          <cell r="C1558">
            <v>140</v>
          </cell>
          <cell r="G1558">
            <v>18272.560000000001</v>
          </cell>
        </row>
        <row r="1559">
          <cell r="A1559">
            <v>7170</v>
          </cell>
          <cell r="C1559">
            <v>142</v>
          </cell>
          <cell r="G1559">
            <v>7780.23</v>
          </cell>
        </row>
        <row r="1560">
          <cell r="A1560">
            <v>7170</v>
          </cell>
          <cell r="C1560">
            <v>147</v>
          </cell>
          <cell r="G1560">
            <v>0</v>
          </cell>
        </row>
        <row r="1561">
          <cell r="A1561">
            <v>7170</v>
          </cell>
          <cell r="C1561">
            <v>150</v>
          </cell>
          <cell r="G1561">
            <v>7464.06</v>
          </cell>
        </row>
        <row r="1562">
          <cell r="A1562">
            <v>7170</v>
          </cell>
          <cell r="C1562">
            <v>160</v>
          </cell>
          <cell r="G1562">
            <v>1188.08</v>
          </cell>
        </row>
        <row r="1563">
          <cell r="A1563">
            <v>7170</v>
          </cell>
          <cell r="C1563">
            <v>162</v>
          </cell>
          <cell r="G1563">
            <v>760</v>
          </cell>
        </row>
        <row r="1564">
          <cell r="A1564">
            <v>7170</v>
          </cell>
          <cell r="C1564">
            <v>210</v>
          </cell>
          <cell r="G1564">
            <v>0</v>
          </cell>
        </row>
        <row r="1565">
          <cell r="A1565">
            <v>7170</v>
          </cell>
          <cell r="C1565">
            <v>220</v>
          </cell>
          <cell r="G1565">
            <v>0</v>
          </cell>
        </row>
        <row r="1566">
          <cell r="A1566">
            <v>7170</v>
          </cell>
          <cell r="C1566">
            <v>230</v>
          </cell>
          <cell r="G1566">
            <v>8271.25</v>
          </cell>
        </row>
        <row r="1567">
          <cell r="A1567">
            <v>7170</v>
          </cell>
          <cell r="C1567">
            <v>240</v>
          </cell>
          <cell r="G1567">
            <v>13199.24</v>
          </cell>
        </row>
        <row r="1568">
          <cell r="A1568">
            <v>7170</v>
          </cell>
          <cell r="C1568">
            <v>260</v>
          </cell>
          <cell r="G1568">
            <v>0</v>
          </cell>
        </row>
        <row r="1569">
          <cell r="A1569">
            <v>7170</v>
          </cell>
          <cell r="C1569">
            <v>340</v>
          </cell>
          <cell r="G1569">
            <v>8144.01</v>
          </cell>
        </row>
        <row r="1570">
          <cell r="A1570">
            <v>7170</v>
          </cell>
          <cell r="C1570">
            <v>430</v>
          </cell>
          <cell r="G1570">
            <v>227.05</v>
          </cell>
        </row>
        <row r="1571">
          <cell r="A1571">
            <v>7170</v>
          </cell>
          <cell r="C1571">
            <v>440</v>
          </cell>
          <cell r="G1571">
            <v>10338.94</v>
          </cell>
        </row>
        <row r="1572">
          <cell r="A1572">
            <v>7170</v>
          </cell>
          <cell r="C1572">
            <v>935</v>
          </cell>
          <cell r="G1572">
            <v>8400.4699999999993</v>
          </cell>
        </row>
        <row r="1573">
          <cell r="A1573">
            <v>7170</v>
          </cell>
          <cell r="C1573">
            <v>936</v>
          </cell>
          <cell r="G1573">
            <v>5480.82</v>
          </cell>
        </row>
        <row r="1574">
          <cell r="A1574">
            <v>7175</v>
          </cell>
          <cell r="C1574">
            <v>110</v>
          </cell>
          <cell r="G1574">
            <v>4520.9799999999996</v>
          </cell>
        </row>
        <row r="1575">
          <cell r="A1575">
            <v>7175</v>
          </cell>
          <cell r="C1575">
            <v>112</v>
          </cell>
          <cell r="G1575">
            <v>1937.5</v>
          </cell>
        </row>
        <row r="1576">
          <cell r="A1576">
            <v>7175</v>
          </cell>
          <cell r="C1576">
            <v>120</v>
          </cell>
          <cell r="G1576">
            <v>4520.83</v>
          </cell>
        </row>
        <row r="1577">
          <cell r="A1577">
            <v>7175</v>
          </cell>
          <cell r="C1577">
            <v>121</v>
          </cell>
          <cell r="G1577">
            <v>0</v>
          </cell>
        </row>
        <row r="1578">
          <cell r="A1578">
            <v>7175</v>
          </cell>
          <cell r="C1578">
            <v>130</v>
          </cell>
          <cell r="G1578">
            <v>2851.67</v>
          </cell>
        </row>
        <row r="1579">
          <cell r="A1579">
            <v>7175</v>
          </cell>
          <cell r="C1579">
            <v>140</v>
          </cell>
          <cell r="G1579">
            <v>8726.67</v>
          </cell>
        </row>
        <row r="1580">
          <cell r="A1580">
            <v>7175</v>
          </cell>
          <cell r="C1580">
            <v>142</v>
          </cell>
          <cell r="G1580">
            <v>1200</v>
          </cell>
        </row>
        <row r="1581">
          <cell r="A1581">
            <v>7175</v>
          </cell>
          <cell r="C1581">
            <v>147</v>
          </cell>
          <cell r="G1581">
            <v>0</v>
          </cell>
        </row>
        <row r="1582">
          <cell r="A1582">
            <v>7175</v>
          </cell>
          <cell r="C1582">
            <v>160</v>
          </cell>
          <cell r="G1582">
            <v>1937.5</v>
          </cell>
        </row>
        <row r="1583">
          <cell r="A1583">
            <v>7175</v>
          </cell>
          <cell r="C1583">
            <v>210</v>
          </cell>
          <cell r="G1583">
            <v>2500</v>
          </cell>
        </row>
        <row r="1584">
          <cell r="A1584">
            <v>7175</v>
          </cell>
          <cell r="C1584">
            <v>220</v>
          </cell>
          <cell r="G1584">
            <v>1500</v>
          </cell>
        </row>
        <row r="1585">
          <cell r="A1585">
            <v>7175</v>
          </cell>
          <cell r="C1585">
            <v>230</v>
          </cell>
          <cell r="G1585">
            <v>2585</v>
          </cell>
        </row>
        <row r="1586">
          <cell r="A1586">
            <v>7175</v>
          </cell>
          <cell r="C1586">
            <v>240</v>
          </cell>
          <cell r="G1586">
            <v>5150</v>
          </cell>
        </row>
        <row r="1587">
          <cell r="A1587">
            <v>7175</v>
          </cell>
          <cell r="C1587">
            <v>260</v>
          </cell>
          <cell r="G1587">
            <v>1000</v>
          </cell>
        </row>
        <row r="1588">
          <cell r="A1588">
            <v>7175</v>
          </cell>
          <cell r="C1588">
            <v>340</v>
          </cell>
          <cell r="G1588">
            <v>2266.67</v>
          </cell>
        </row>
        <row r="1589">
          <cell r="A1589">
            <v>7175</v>
          </cell>
          <cell r="C1589">
            <v>430</v>
          </cell>
          <cell r="G1589">
            <v>479.17</v>
          </cell>
        </row>
        <row r="1590">
          <cell r="A1590">
            <v>7175</v>
          </cell>
          <cell r="C1590">
            <v>440</v>
          </cell>
          <cell r="G1590">
            <v>1437.5</v>
          </cell>
        </row>
        <row r="1591">
          <cell r="A1591">
            <v>7175</v>
          </cell>
          <cell r="C1591">
            <v>935</v>
          </cell>
          <cell r="G1591">
            <v>2100</v>
          </cell>
        </row>
        <row r="1592">
          <cell r="A1592">
            <v>7175</v>
          </cell>
          <cell r="C1592">
            <v>936</v>
          </cell>
          <cell r="G1592">
            <v>600</v>
          </cell>
        </row>
        <row r="1593">
          <cell r="A1593">
            <v>7180</v>
          </cell>
          <cell r="C1593">
            <v>110</v>
          </cell>
          <cell r="G1593">
            <v>23770.21</v>
          </cell>
        </row>
        <row r="1594">
          <cell r="A1594">
            <v>7180</v>
          </cell>
          <cell r="C1594">
            <v>112</v>
          </cell>
          <cell r="G1594">
            <v>13788.55</v>
          </cell>
        </row>
        <row r="1595">
          <cell r="A1595">
            <v>7180</v>
          </cell>
          <cell r="C1595">
            <v>120</v>
          </cell>
          <cell r="G1595">
            <v>24413.67</v>
          </cell>
        </row>
        <row r="1596">
          <cell r="A1596">
            <v>7180</v>
          </cell>
          <cell r="C1596">
            <v>121</v>
          </cell>
          <cell r="G1596">
            <v>0</v>
          </cell>
        </row>
        <row r="1597">
          <cell r="A1597">
            <v>7180</v>
          </cell>
          <cell r="C1597">
            <v>122</v>
          </cell>
          <cell r="G1597">
            <v>6655</v>
          </cell>
        </row>
        <row r="1598">
          <cell r="A1598">
            <v>7180</v>
          </cell>
          <cell r="C1598">
            <v>130</v>
          </cell>
          <cell r="G1598">
            <v>11990.58</v>
          </cell>
        </row>
        <row r="1599">
          <cell r="A1599">
            <v>7180</v>
          </cell>
          <cell r="C1599">
            <v>140</v>
          </cell>
          <cell r="G1599">
            <v>22541.49</v>
          </cell>
        </row>
        <row r="1600">
          <cell r="A1600">
            <v>7180</v>
          </cell>
          <cell r="C1600">
            <v>142</v>
          </cell>
          <cell r="G1600">
            <v>26618.58</v>
          </cell>
        </row>
        <row r="1601">
          <cell r="A1601">
            <v>7180</v>
          </cell>
          <cell r="C1601">
            <v>147</v>
          </cell>
          <cell r="G1601">
            <v>0</v>
          </cell>
        </row>
        <row r="1602">
          <cell r="A1602">
            <v>7180</v>
          </cell>
          <cell r="C1602">
            <v>150</v>
          </cell>
          <cell r="G1602">
            <v>3707.01</v>
          </cell>
        </row>
        <row r="1603">
          <cell r="A1603">
            <v>7180</v>
          </cell>
          <cell r="C1603">
            <v>160</v>
          </cell>
          <cell r="G1603">
            <v>3425.88</v>
          </cell>
        </row>
        <row r="1604">
          <cell r="A1604">
            <v>7180</v>
          </cell>
          <cell r="C1604">
            <v>210</v>
          </cell>
          <cell r="G1604">
            <v>21550.34</v>
          </cell>
        </row>
        <row r="1605">
          <cell r="A1605">
            <v>7180</v>
          </cell>
          <cell r="C1605">
            <v>220</v>
          </cell>
          <cell r="G1605">
            <v>21550.34</v>
          </cell>
        </row>
        <row r="1606">
          <cell r="A1606">
            <v>7180</v>
          </cell>
          <cell r="C1606">
            <v>230</v>
          </cell>
          <cell r="G1606">
            <v>5138.82</v>
          </cell>
        </row>
        <row r="1607">
          <cell r="A1607">
            <v>7180</v>
          </cell>
          <cell r="C1607">
            <v>240</v>
          </cell>
          <cell r="G1607">
            <v>16646.32</v>
          </cell>
        </row>
        <row r="1608">
          <cell r="A1608">
            <v>7180</v>
          </cell>
          <cell r="C1608">
            <v>260</v>
          </cell>
          <cell r="G1608">
            <v>1712.94</v>
          </cell>
        </row>
        <row r="1609">
          <cell r="A1609">
            <v>7180</v>
          </cell>
          <cell r="C1609">
            <v>330</v>
          </cell>
          <cell r="G1609">
            <v>1712.94</v>
          </cell>
        </row>
        <row r="1610">
          <cell r="A1610">
            <v>7180</v>
          </cell>
          <cell r="C1610">
            <v>340</v>
          </cell>
          <cell r="G1610">
            <v>14985.1</v>
          </cell>
        </row>
        <row r="1611">
          <cell r="A1611">
            <v>7180</v>
          </cell>
          <cell r="C1611">
            <v>430</v>
          </cell>
          <cell r="G1611">
            <v>1712.94</v>
          </cell>
        </row>
        <row r="1612">
          <cell r="A1612">
            <v>7180</v>
          </cell>
          <cell r="C1612">
            <v>440</v>
          </cell>
          <cell r="G1612">
            <v>11009.74</v>
          </cell>
        </row>
        <row r="1613">
          <cell r="A1613">
            <v>7180</v>
          </cell>
          <cell r="C1613">
            <v>935</v>
          </cell>
          <cell r="G1613">
            <v>5138.82</v>
          </cell>
        </row>
        <row r="1614">
          <cell r="A1614">
            <v>7180</v>
          </cell>
          <cell r="C1614">
            <v>936</v>
          </cell>
          <cell r="G1614">
            <v>1712.94</v>
          </cell>
        </row>
        <row r="1615">
          <cell r="A1615">
            <v>7305</v>
          </cell>
          <cell r="C1615">
            <v>120</v>
          </cell>
          <cell r="G1615">
            <v>0</v>
          </cell>
        </row>
        <row r="1616">
          <cell r="A1616">
            <v>7305</v>
          </cell>
          <cell r="C1616">
            <v>130</v>
          </cell>
          <cell r="G1616">
            <v>500</v>
          </cell>
        </row>
        <row r="1617">
          <cell r="A1617">
            <v>7305</v>
          </cell>
          <cell r="C1617">
            <v>140</v>
          </cell>
          <cell r="G1617">
            <v>1101.8900000000001</v>
          </cell>
        </row>
        <row r="1618">
          <cell r="A1618">
            <v>7305</v>
          </cell>
          <cell r="C1618">
            <v>142</v>
          </cell>
          <cell r="G1618">
            <v>50</v>
          </cell>
        </row>
        <row r="1619">
          <cell r="A1619">
            <v>7305</v>
          </cell>
          <cell r="C1619">
            <v>147</v>
          </cell>
          <cell r="G1619">
            <v>0</v>
          </cell>
        </row>
        <row r="1620">
          <cell r="A1620">
            <v>7305</v>
          </cell>
          <cell r="C1620">
            <v>230</v>
          </cell>
          <cell r="G1620">
            <v>500</v>
          </cell>
        </row>
        <row r="1621">
          <cell r="A1621">
            <v>7305</v>
          </cell>
          <cell r="C1621">
            <v>240</v>
          </cell>
          <cell r="G1621">
            <v>800.75</v>
          </cell>
        </row>
        <row r="1622">
          <cell r="A1622">
            <v>7305</v>
          </cell>
          <cell r="C1622">
            <v>340</v>
          </cell>
          <cell r="G1622">
            <v>1855.55</v>
          </cell>
        </row>
        <row r="1623">
          <cell r="A1623">
            <v>7305</v>
          </cell>
          <cell r="C1623">
            <v>935</v>
          </cell>
          <cell r="G1623">
            <v>50</v>
          </cell>
        </row>
        <row r="1624">
          <cell r="A1624">
            <v>7305</v>
          </cell>
          <cell r="C1624">
            <v>936</v>
          </cell>
          <cell r="G1624">
            <v>50</v>
          </cell>
        </row>
        <row r="1625">
          <cell r="A1625">
            <v>7390</v>
          </cell>
          <cell r="C1625">
            <v>110</v>
          </cell>
          <cell r="G1625">
            <v>11786.36</v>
          </cell>
        </row>
        <row r="1626">
          <cell r="A1626">
            <v>7390</v>
          </cell>
          <cell r="C1626">
            <v>112</v>
          </cell>
          <cell r="G1626">
            <v>7604.18</v>
          </cell>
        </row>
        <row r="1627">
          <cell r="A1627">
            <v>7390</v>
          </cell>
          <cell r="C1627">
            <v>120</v>
          </cell>
          <cell r="G1627">
            <v>10088.86</v>
          </cell>
        </row>
        <row r="1628">
          <cell r="A1628">
            <v>7390</v>
          </cell>
          <cell r="C1628">
            <v>121</v>
          </cell>
          <cell r="G1628">
            <v>0</v>
          </cell>
        </row>
        <row r="1629">
          <cell r="A1629">
            <v>7390</v>
          </cell>
          <cell r="C1629">
            <v>130</v>
          </cell>
          <cell r="G1629">
            <v>6356.48</v>
          </cell>
        </row>
        <row r="1630">
          <cell r="A1630">
            <v>7390</v>
          </cell>
          <cell r="C1630">
            <v>140</v>
          </cell>
          <cell r="G1630">
            <v>1237.01</v>
          </cell>
        </row>
        <row r="1631">
          <cell r="A1631">
            <v>7390</v>
          </cell>
          <cell r="C1631">
            <v>160</v>
          </cell>
          <cell r="G1631">
            <v>265.73</v>
          </cell>
        </row>
        <row r="1632">
          <cell r="A1632">
            <v>7390</v>
          </cell>
          <cell r="C1632">
            <v>210</v>
          </cell>
          <cell r="G1632">
            <v>9114.19</v>
          </cell>
        </row>
        <row r="1633">
          <cell r="A1633">
            <v>7390</v>
          </cell>
          <cell r="C1633">
            <v>220</v>
          </cell>
          <cell r="G1633">
            <v>8621.9699999999993</v>
          </cell>
        </row>
        <row r="1634">
          <cell r="A1634">
            <v>7390</v>
          </cell>
          <cell r="C1634">
            <v>230</v>
          </cell>
          <cell r="G1634">
            <v>1493.5</v>
          </cell>
        </row>
        <row r="1635">
          <cell r="A1635">
            <v>7390</v>
          </cell>
          <cell r="C1635">
            <v>240</v>
          </cell>
          <cell r="G1635">
            <v>1474.98</v>
          </cell>
        </row>
        <row r="1636">
          <cell r="A1636">
            <v>7390</v>
          </cell>
          <cell r="C1636">
            <v>260</v>
          </cell>
          <cell r="G1636">
            <v>246</v>
          </cell>
        </row>
        <row r="1637">
          <cell r="A1637">
            <v>7390</v>
          </cell>
          <cell r="C1637">
            <v>340</v>
          </cell>
          <cell r="G1637">
            <v>300.97000000000003</v>
          </cell>
        </row>
        <row r="1638">
          <cell r="A1638">
            <v>7390</v>
          </cell>
          <cell r="C1638">
            <v>430</v>
          </cell>
          <cell r="G1638">
            <v>0</v>
          </cell>
        </row>
        <row r="1639">
          <cell r="A1639">
            <v>7390</v>
          </cell>
          <cell r="C1639">
            <v>440</v>
          </cell>
          <cell r="G1639">
            <v>0</v>
          </cell>
        </row>
        <row r="1640">
          <cell r="A1640">
            <v>7390</v>
          </cell>
          <cell r="C1640">
            <v>935</v>
          </cell>
          <cell r="G1640">
            <v>0</v>
          </cell>
        </row>
        <row r="1641">
          <cell r="A1641">
            <v>7390</v>
          </cell>
          <cell r="C1641">
            <v>936</v>
          </cell>
          <cell r="G1641">
            <v>324.5</v>
          </cell>
        </row>
        <row r="1642">
          <cell r="A1642">
            <v>7430</v>
          </cell>
          <cell r="C1642">
            <v>110</v>
          </cell>
          <cell r="G1642">
            <v>6262.7</v>
          </cell>
        </row>
        <row r="1643">
          <cell r="A1643">
            <v>7430</v>
          </cell>
          <cell r="C1643">
            <v>112</v>
          </cell>
          <cell r="G1643">
            <v>3941.13</v>
          </cell>
        </row>
        <row r="1644">
          <cell r="A1644">
            <v>7430</v>
          </cell>
          <cell r="C1644">
            <v>120</v>
          </cell>
          <cell r="G1644">
            <v>4815.17</v>
          </cell>
        </row>
        <row r="1645">
          <cell r="A1645">
            <v>7430</v>
          </cell>
          <cell r="C1645">
            <v>121</v>
          </cell>
          <cell r="G1645">
            <v>0</v>
          </cell>
        </row>
        <row r="1646">
          <cell r="A1646">
            <v>7430</v>
          </cell>
          <cell r="C1646">
            <v>130</v>
          </cell>
          <cell r="G1646">
            <v>3477.09</v>
          </cell>
        </row>
        <row r="1647">
          <cell r="A1647">
            <v>7430</v>
          </cell>
          <cell r="C1647">
            <v>140</v>
          </cell>
          <cell r="G1647">
            <v>4241.0600000000004</v>
          </cell>
        </row>
        <row r="1648">
          <cell r="A1648">
            <v>7430</v>
          </cell>
          <cell r="C1648">
            <v>142</v>
          </cell>
          <cell r="G1648">
            <v>552.5</v>
          </cell>
        </row>
        <row r="1649">
          <cell r="A1649">
            <v>7430</v>
          </cell>
          <cell r="C1649">
            <v>147</v>
          </cell>
          <cell r="G1649">
            <v>0</v>
          </cell>
        </row>
        <row r="1650">
          <cell r="A1650">
            <v>7430</v>
          </cell>
          <cell r="C1650">
            <v>160</v>
          </cell>
          <cell r="G1650">
            <v>330.98</v>
          </cell>
        </row>
        <row r="1651">
          <cell r="A1651">
            <v>7430</v>
          </cell>
          <cell r="C1651">
            <v>162</v>
          </cell>
          <cell r="G1651">
            <v>1007.43</v>
          </cell>
        </row>
        <row r="1652">
          <cell r="A1652">
            <v>7430</v>
          </cell>
          <cell r="C1652">
            <v>210</v>
          </cell>
          <cell r="G1652">
            <v>3357.1</v>
          </cell>
        </row>
        <row r="1653">
          <cell r="A1653">
            <v>7430</v>
          </cell>
          <cell r="C1653">
            <v>220</v>
          </cell>
          <cell r="G1653">
            <v>3289.69</v>
          </cell>
        </row>
        <row r="1654">
          <cell r="A1654">
            <v>7430</v>
          </cell>
          <cell r="C1654">
            <v>230</v>
          </cell>
          <cell r="G1654">
            <v>1217.4000000000001</v>
          </cell>
        </row>
        <row r="1655">
          <cell r="A1655">
            <v>7430</v>
          </cell>
          <cell r="C1655">
            <v>240</v>
          </cell>
          <cell r="G1655">
            <v>1648.26</v>
          </cell>
        </row>
        <row r="1656">
          <cell r="A1656">
            <v>7430</v>
          </cell>
          <cell r="C1656">
            <v>260</v>
          </cell>
          <cell r="G1656">
            <v>795.75</v>
          </cell>
        </row>
        <row r="1657">
          <cell r="A1657">
            <v>7430</v>
          </cell>
          <cell r="C1657">
            <v>330</v>
          </cell>
          <cell r="G1657">
            <v>1960.01</v>
          </cell>
        </row>
        <row r="1658">
          <cell r="A1658">
            <v>7430</v>
          </cell>
          <cell r="C1658">
            <v>340</v>
          </cell>
          <cell r="G1658">
            <v>740.47</v>
          </cell>
        </row>
        <row r="1659">
          <cell r="A1659">
            <v>7430</v>
          </cell>
          <cell r="C1659">
            <v>430</v>
          </cell>
          <cell r="G1659">
            <v>55</v>
          </cell>
        </row>
        <row r="1660">
          <cell r="A1660">
            <v>7430</v>
          </cell>
          <cell r="C1660">
            <v>440</v>
          </cell>
          <cell r="G1660">
            <v>55</v>
          </cell>
        </row>
        <row r="1661">
          <cell r="A1661">
            <v>7430</v>
          </cell>
          <cell r="C1661">
            <v>935</v>
          </cell>
          <cell r="G1661">
            <v>902.63</v>
          </cell>
        </row>
        <row r="1662">
          <cell r="A1662">
            <v>7430</v>
          </cell>
          <cell r="C1662">
            <v>936</v>
          </cell>
          <cell r="G1662">
            <v>407.51</v>
          </cell>
        </row>
        <row r="1663">
          <cell r="A1663">
            <v>7452</v>
          </cell>
          <cell r="C1663">
            <v>110</v>
          </cell>
          <cell r="G1663">
            <v>740.49</v>
          </cell>
        </row>
        <row r="1664">
          <cell r="A1664">
            <v>7452</v>
          </cell>
          <cell r="C1664">
            <v>112</v>
          </cell>
          <cell r="G1664">
            <v>555.5</v>
          </cell>
        </row>
        <row r="1665">
          <cell r="A1665">
            <v>7452</v>
          </cell>
          <cell r="C1665">
            <v>120</v>
          </cell>
          <cell r="G1665">
            <v>999.9</v>
          </cell>
        </row>
        <row r="1666">
          <cell r="A1666">
            <v>7452</v>
          </cell>
          <cell r="C1666">
            <v>121</v>
          </cell>
          <cell r="G1666">
            <v>0</v>
          </cell>
        </row>
        <row r="1667">
          <cell r="A1667">
            <v>7452</v>
          </cell>
          <cell r="C1667">
            <v>130</v>
          </cell>
          <cell r="G1667">
            <v>566.62</v>
          </cell>
        </row>
        <row r="1668">
          <cell r="A1668">
            <v>7452</v>
          </cell>
          <cell r="C1668">
            <v>140</v>
          </cell>
          <cell r="G1668">
            <v>666.6</v>
          </cell>
        </row>
        <row r="1669">
          <cell r="A1669">
            <v>7452</v>
          </cell>
          <cell r="C1669">
            <v>160</v>
          </cell>
          <cell r="G1669">
            <v>333.3</v>
          </cell>
        </row>
        <row r="1670">
          <cell r="A1670">
            <v>7452</v>
          </cell>
          <cell r="C1670">
            <v>190</v>
          </cell>
          <cell r="G1670">
            <v>0</v>
          </cell>
        </row>
        <row r="1671">
          <cell r="A1671">
            <v>7452</v>
          </cell>
          <cell r="C1671">
            <v>210</v>
          </cell>
          <cell r="G1671">
            <v>370.52</v>
          </cell>
        </row>
        <row r="1672">
          <cell r="A1672">
            <v>7452</v>
          </cell>
          <cell r="C1672">
            <v>220</v>
          </cell>
          <cell r="G1672">
            <v>222.2</v>
          </cell>
        </row>
        <row r="1673">
          <cell r="A1673">
            <v>7452</v>
          </cell>
          <cell r="C1673">
            <v>230</v>
          </cell>
          <cell r="G1673">
            <v>560.66999999999996</v>
          </cell>
        </row>
        <row r="1674">
          <cell r="A1674">
            <v>7452</v>
          </cell>
          <cell r="C1674">
            <v>240</v>
          </cell>
          <cell r="G1674">
            <v>481.8</v>
          </cell>
        </row>
        <row r="1675">
          <cell r="A1675">
            <v>7452</v>
          </cell>
          <cell r="C1675">
            <v>260</v>
          </cell>
          <cell r="G1675">
            <v>0</v>
          </cell>
        </row>
        <row r="1676">
          <cell r="A1676">
            <v>7452</v>
          </cell>
          <cell r="C1676">
            <v>330</v>
          </cell>
          <cell r="G1676">
            <v>185.71</v>
          </cell>
        </row>
        <row r="1677">
          <cell r="A1677">
            <v>7452</v>
          </cell>
          <cell r="C1677">
            <v>340</v>
          </cell>
          <cell r="G1677">
            <v>336.81</v>
          </cell>
        </row>
        <row r="1678">
          <cell r="A1678">
            <v>7452</v>
          </cell>
          <cell r="C1678">
            <v>430</v>
          </cell>
          <cell r="G1678">
            <v>185.71</v>
          </cell>
        </row>
        <row r="1679">
          <cell r="A1679">
            <v>7452</v>
          </cell>
          <cell r="C1679">
            <v>440</v>
          </cell>
          <cell r="G1679">
            <v>185.71</v>
          </cell>
        </row>
        <row r="1680">
          <cell r="A1680">
            <v>7452</v>
          </cell>
          <cell r="C1680">
            <v>935</v>
          </cell>
          <cell r="G1680">
            <v>138.88</v>
          </cell>
        </row>
        <row r="1681">
          <cell r="A1681">
            <v>7452</v>
          </cell>
          <cell r="C1681">
            <v>936</v>
          </cell>
          <cell r="G1681">
            <v>324.60000000000002</v>
          </cell>
        </row>
        <row r="1682">
          <cell r="A1682">
            <v>7456</v>
          </cell>
          <cell r="C1682">
            <v>110</v>
          </cell>
          <cell r="G1682">
            <v>393.75</v>
          </cell>
        </row>
        <row r="1683">
          <cell r="A1683">
            <v>7456</v>
          </cell>
          <cell r="C1683">
            <v>112</v>
          </cell>
          <cell r="G1683">
            <v>218.75</v>
          </cell>
        </row>
        <row r="1684">
          <cell r="A1684">
            <v>7456</v>
          </cell>
          <cell r="C1684">
            <v>120</v>
          </cell>
          <cell r="G1684">
            <v>131.25</v>
          </cell>
        </row>
        <row r="1685">
          <cell r="A1685">
            <v>7456</v>
          </cell>
          <cell r="C1685">
            <v>121</v>
          </cell>
          <cell r="G1685">
            <v>87.5</v>
          </cell>
        </row>
        <row r="1686">
          <cell r="A1686">
            <v>7456</v>
          </cell>
          <cell r="C1686">
            <v>130</v>
          </cell>
          <cell r="G1686">
            <v>481.25</v>
          </cell>
        </row>
        <row r="1687">
          <cell r="A1687">
            <v>7456</v>
          </cell>
          <cell r="C1687">
            <v>140</v>
          </cell>
          <cell r="G1687">
            <v>1225</v>
          </cell>
        </row>
        <row r="1688">
          <cell r="A1688">
            <v>7456</v>
          </cell>
          <cell r="C1688">
            <v>142</v>
          </cell>
          <cell r="G1688">
            <v>656.25</v>
          </cell>
        </row>
        <row r="1689">
          <cell r="A1689">
            <v>7456</v>
          </cell>
          <cell r="C1689">
            <v>147</v>
          </cell>
          <cell r="G1689">
            <v>0</v>
          </cell>
        </row>
        <row r="1690">
          <cell r="A1690">
            <v>7456</v>
          </cell>
          <cell r="C1690">
            <v>150</v>
          </cell>
          <cell r="G1690">
            <v>350</v>
          </cell>
        </row>
        <row r="1691">
          <cell r="A1691">
            <v>7456</v>
          </cell>
          <cell r="C1691">
            <v>160</v>
          </cell>
          <cell r="G1691">
            <v>131.25</v>
          </cell>
        </row>
        <row r="1692">
          <cell r="A1692">
            <v>7456</v>
          </cell>
          <cell r="C1692">
            <v>210</v>
          </cell>
          <cell r="G1692">
            <v>175</v>
          </cell>
        </row>
        <row r="1693">
          <cell r="A1693">
            <v>7456</v>
          </cell>
          <cell r="C1693">
            <v>220</v>
          </cell>
          <cell r="G1693">
            <v>175</v>
          </cell>
        </row>
        <row r="1694">
          <cell r="A1694">
            <v>7456</v>
          </cell>
          <cell r="C1694">
            <v>230</v>
          </cell>
          <cell r="G1694">
            <v>131.25</v>
          </cell>
        </row>
        <row r="1695">
          <cell r="A1695">
            <v>7456</v>
          </cell>
          <cell r="C1695">
            <v>240</v>
          </cell>
          <cell r="G1695">
            <v>743.75</v>
          </cell>
        </row>
        <row r="1696">
          <cell r="A1696">
            <v>7456</v>
          </cell>
          <cell r="C1696">
            <v>260</v>
          </cell>
          <cell r="G1696">
            <v>87.5</v>
          </cell>
        </row>
        <row r="1697">
          <cell r="A1697">
            <v>7456</v>
          </cell>
          <cell r="C1697">
            <v>330</v>
          </cell>
          <cell r="G1697">
            <v>43.75</v>
          </cell>
        </row>
        <row r="1698">
          <cell r="A1698">
            <v>7456</v>
          </cell>
          <cell r="C1698">
            <v>340</v>
          </cell>
          <cell r="G1698">
            <v>481.25</v>
          </cell>
        </row>
        <row r="1699">
          <cell r="A1699">
            <v>7456</v>
          </cell>
          <cell r="C1699">
            <v>430</v>
          </cell>
          <cell r="G1699">
            <v>43.75</v>
          </cell>
        </row>
        <row r="1700">
          <cell r="A1700">
            <v>7456</v>
          </cell>
          <cell r="C1700">
            <v>440</v>
          </cell>
          <cell r="G1700">
            <v>481.25</v>
          </cell>
        </row>
        <row r="1701">
          <cell r="A1701">
            <v>7456</v>
          </cell>
          <cell r="C1701">
            <v>935</v>
          </cell>
          <cell r="G1701">
            <v>218.75</v>
          </cell>
        </row>
        <row r="1702">
          <cell r="A1702">
            <v>7456</v>
          </cell>
          <cell r="C1702">
            <v>936</v>
          </cell>
          <cell r="G1702">
            <v>43.75</v>
          </cell>
        </row>
        <row r="1703">
          <cell r="A1703">
            <v>7458</v>
          </cell>
          <cell r="C1703">
            <v>140</v>
          </cell>
          <cell r="G1703">
            <v>127.99</v>
          </cell>
        </row>
        <row r="1704">
          <cell r="A1704">
            <v>7458</v>
          </cell>
          <cell r="C1704">
            <v>147</v>
          </cell>
          <cell r="G1704">
            <v>0</v>
          </cell>
        </row>
        <row r="1705">
          <cell r="A1705">
            <v>7458</v>
          </cell>
          <cell r="C1705">
            <v>150</v>
          </cell>
          <cell r="G1705">
            <v>1285.3699999999999</v>
          </cell>
        </row>
        <row r="1706">
          <cell r="A1706">
            <v>7458</v>
          </cell>
          <cell r="C1706">
            <v>240</v>
          </cell>
          <cell r="G1706">
            <v>0</v>
          </cell>
        </row>
        <row r="1707">
          <cell r="A1707">
            <v>7458</v>
          </cell>
          <cell r="C1707">
            <v>340</v>
          </cell>
          <cell r="G1707">
            <v>590</v>
          </cell>
        </row>
        <row r="1708">
          <cell r="A1708">
            <v>7458</v>
          </cell>
          <cell r="C1708">
            <v>440</v>
          </cell>
          <cell r="G1708">
            <v>3721.75</v>
          </cell>
        </row>
        <row r="1709">
          <cell r="A1709">
            <v>7458</v>
          </cell>
          <cell r="C1709">
            <v>935</v>
          </cell>
          <cell r="G1709">
            <v>338.8</v>
          </cell>
        </row>
        <row r="1710">
          <cell r="A1710">
            <v>7470</v>
          </cell>
          <cell r="C1710">
            <v>110</v>
          </cell>
          <cell r="G1710">
            <v>3653.53</v>
          </cell>
        </row>
        <row r="1711">
          <cell r="A1711">
            <v>7470</v>
          </cell>
          <cell r="C1711">
            <v>112</v>
          </cell>
          <cell r="G1711">
            <v>2456.4299999999998</v>
          </cell>
        </row>
        <row r="1712">
          <cell r="A1712">
            <v>7470</v>
          </cell>
          <cell r="C1712">
            <v>120</v>
          </cell>
          <cell r="G1712">
            <v>4018.88</v>
          </cell>
        </row>
        <row r="1713">
          <cell r="A1713">
            <v>7470</v>
          </cell>
          <cell r="C1713">
            <v>121</v>
          </cell>
          <cell r="G1713">
            <v>0</v>
          </cell>
        </row>
        <row r="1714">
          <cell r="A1714">
            <v>7470</v>
          </cell>
          <cell r="C1714">
            <v>130</v>
          </cell>
          <cell r="G1714">
            <v>3105.5</v>
          </cell>
        </row>
        <row r="1715">
          <cell r="A1715">
            <v>7470</v>
          </cell>
          <cell r="C1715">
            <v>140</v>
          </cell>
          <cell r="G1715">
            <v>5329.5</v>
          </cell>
        </row>
        <row r="1716">
          <cell r="A1716">
            <v>7470</v>
          </cell>
          <cell r="C1716">
            <v>142</v>
          </cell>
          <cell r="G1716">
            <v>0</v>
          </cell>
        </row>
        <row r="1717">
          <cell r="A1717">
            <v>7470</v>
          </cell>
          <cell r="C1717">
            <v>150</v>
          </cell>
          <cell r="G1717">
            <v>0</v>
          </cell>
        </row>
        <row r="1718">
          <cell r="A1718">
            <v>7470</v>
          </cell>
          <cell r="C1718">
            <v>160</v>
          </cell>
          <cell r="G1718">
            <v>1096.06</v>
          </cell>
        </row>
        <row r="1719">
          <cell r="A1719">
            <v>7470</v>
          </cell>
          <cell r="C1719">
            <v>210</v>
          </cell>
          <cell r="G1719">
            <v>663.65</v>
          </cell>
        </row>
        <row r="1720">
          <cell r="A1720">
            <v>7470</v>
          </cell>
          <cell r="C1720">
            <v>220</v>
          </cell>
          <cell r="G1720">
            <v>663.65</v>
          </cell>
        </row>
        <row r="1721">
          <cell r="A1721">
            <v>7470</v>
          </cell>
          <cell r="C1721">
            <v>230</v>
          </cell>
          <cell r="G1721">
            <v>663.65</v>
          </cell>
        </row>
        <row r="1722">
          <cell r="A1722">
            <v>7470</v>
          </cell>
          <cell r="C1722">
            <v>240</v>
          </cell>
          <cell r="G1722">
            <v>663.65</v>
          </cell>
        </row>
        <row r="1723">
          <cell r="A1723">
            <v>7470</v>
          </cell>
          <cell r="C1723">
            <v>330</v>
          </cell>
          <cell r="G1723">
            <v>290.27999999999997</v>
          </cell>
        </row>
        <row r="1724">
          <cell r="A1724">
            <v>7470</v>
          </cell>
          <cell r="C1724">
            <v>340</v>
          </cell>
          <cell r="G1724">
            <v>450.29</v>
          </cell>
        </row>
        <row r="1725">
          <cell r="A1725">
            <v>7470</v>
          </cell>
          <cell r="C1725">
            <v>400</v>
          </cell>
          <cell r="G1725">
            <v>0</v>
          </cell>
        </row>
        <row r="1726">
          <cell r="A1726">
            <v>7470</v>
          </cell>
          <cell r="C1726">
            <v>430</v>
          </cell>
          <cell r="G1726">
            <v>2825.9</v>
          </cell>
        </row>
        <row r="1727">
          <cell r="A1727">
            <v>7470</v>
          </cell>
          <cell r="C1727">
            <v>440</v>
          </cell>
          <cell r="G1727">
            <v>2997.73</v>
          </cell>
        </row>
        <row r="1728">
          <cell r="A1728">
            <v>7470</v>
          </cell>
          <cell r="C1728">
            <v>935</v>
          </cell>
          <cell r="G1728">
            <v>1461.35</v>
          </cell>
        </row>
        <row r="1729">
          <cell r="A1729">
            <v>7470</v>
          </cell>
          <cell r="C1729">
            <v>936</v>
          </cell>
          <cell r="G1729">
            <v>1702.28</v>
          </cell>
        </row>
        <row r="1730">
          <cell r="A1730">
            <v>7475</v>
          </cell>
          <cell r="C1730">
            <v>110</v>
          </cell>
          <cell r="G1730">
            <v>359.77</v>
          </cell>
        </row>
        <row r="1731">
          <cell r="A1731">
            <v>7475</v>
          </cell>
          <cell r="C1731">
            <v>112</v>
          </cell>
          <cell r="G1731">
            <v>179.89</v>
          </cell>
        </row>
        <row r="1732">
          <cell r="A1732">
            <v>7475</v>
          </cell>
          <cell r="C1732">
            <v>120</v>
          </cell>
          <cell r="G1732">
            <v>395.74</v>
          </cell>
        </row>
        <row r="1733">
          <cell r="A1733">
            <v>7475</v>
          </cell>
          <cell r="C1733">
            <v>121</v>
          </cell>
          <cell r="G1733">
            <v>0</v>
          </cell>
        </row>
        <row r="1734">
          <cell r="A1734">
            <v>7475</v>
          </cell>
          <cell r="C1734">
            <v>130</v>
          </cell>
          <cell r="G1734">
            <v>305.81</v>
          </cell>
        </row>
        <row r="1735">
          <cell r="A1735">
            <v>7475</v>
          </cell>
          <cell r="C1735">
            <v>140</v>
          </cell>
          <cell r="G1735">
            <v>359.77</v>
          </cell>
        </row>
        <row r="1736">
          <cell r="A1736">
            <v>7475</v>
          </cell>
          <cell r="C1736">
            <v>147</v>
          </cell>
          <cell r="G1736">
            <v>0</v>
          </cell>
        </row>
        <row r="1737">
          <cell r="A1737">
            <v>7475</v>
          </cell>
          <cell r="C1737">
            <v>160</v>
          </cell>
          <cell r="G1737">
            <v>107.93</v>
          </cell>
        </row>
        <row r="1738">
          <cell r="A1738">
            <v>7475</v>
          </cell>
          <cell r="C1738">
            <v>190</v>
          </cell>
          <cell r="G1738">
            <v>0</v>
          </cell>
        </row>
        <row r="1739">
          <cell r="A1739">
            <v>7475</v>
          </cell>
          <cell r="C1739">
            <v>210</v>
          </cell>
          <cell r="G1739">
            <v>926</v>
          </cell>
        </row>
        <row r="1740">
          <cell r="A1740">
            <v>7475</v>
          </cell>
          <cell r="C1740">
            <v>220</v>
          </cell>
          <cell r="G1740">
            <v>926</v>
          </cell>
        </row>
        <row r="1741">
          <cell r="A1741">
            <v>7475</v>
          </cell>
          <cell r="C1741">
            <v>230</v>
          </cell>
          <cell r="G1741">
            <v>926</v>
          </cell>
        </row>
        <row r="1742">
          <cell r="A1742">
            <v>7475</v>
          </cell>
          <cell r="C1742">
            <v>240</v>
          </cell>
          <cell r="G1742">
            <v>926</v>
          </cell>
        </row>
        <row r="1743">
          <cell r="A1743">
            <v>7475</v>
          </cell>
          <cell r="C1743">
            <v>330</v>
          </cell>
          <cell r="G1743">
            <v>24.07</v>
          </cell>
        </row>
        <row r="1744">
          <cell r="A1744">
            <v>7475</v>
          </cell>
          <cell r="C1744">
            <v>340</v>
          </cell>
          <cell r="G1744">
            <v>24.07</v>
          </cell>
        </row>
        <row r="1745">
          <cell r="A1745">
            <v>7475</v>
          </cell>
          <cell r="C1745">
            <v>430</v>
          </cell>
          <cell r="G1745">
            <v>310.14999999999998</v>
          </cell>
        </row>
        <row r="1746">
          <cell r="A1746">
            <v>7475</v>
          </cell>
          <cell r="C1746">
            <v>440</v>
          </cell>
          <cell r="G1746">
            <v>966.17</v>
          </cell>
        </row>
        <row r="1747">
          <cell r="A1747">
            <v>7475</v>
          </cell>
          <cell r="C1747">
            <v>935</v>
          </cell>
          <cell r="G1747">
            <v>89.94</v>
          </cell>
        </row>
        <row r="1748">
          <cell r="A1748">
            <v>7475</v>
          </cell>
          <cell r="C1748">
            <v>936</v>
          </cell>
          <cell r="G1748">
            <v>0</v>
          </cell>
        </row>
        <row r="1749">
          <cell r="A1749">
            <v>7520</v>
          </cell>
          <cell r="C1749">
            <v>110</v>
          </cell>
          <cell r="G1749">
            <v>322.42</v>
          </cell>
        </row>
        <row r="1750">
          <cell r="A1750">
            <v>7520</v>
          </cell>
          <cell r="C1750">
            <v>112</v>
          </cell>
          <cell r="G1750">
            <v>906.34</v>
          </cell>
        </row>
        <row r="1751">
          <cell r="A1751">
            <v>7520</v>
          </cell>
          <cell r="C1751">
            <v>120</v>
          </cell>
          <cell r="G1751">
            <v>200.12</v>
          </cell>
        </row>
        <row r="1752">
          <cell r="A1752">
            <v>7520</v>
          </cell>
          <cell r="C1752">
            <v>121</v>
          </cell>
          <cell r="G1752">
            <v>0</v>
          </cell>
        </row>
        <row r="1753">
          <cell r="A1753">
            <v>7520</v>
          </cell>
          <cell r="C1753">
            <v>130</v>
          </cell>
          <cell r="G1753">
            <v>115.48</v>
          </cell>
        </row>
        <row r="1754">
          <cell r="A1754">
            <v>7520</v>
          </cell>
          <cell r="C1754">
            <v>140</v>
          </cell>
          <cell r="G1754">
            <v>64.52</v>
          </cell>
        </row>
        <row r="1755">
          <cell r="A1755">
            <v>7520</v>
          </cell>
          <cell r="C1755">
            <v>147</v>
          </cell>
          <cell r="G1755">
            <v>0</v>
          </cell>
        </row>
        <row r="1756">
          <cell r="A1756">
            <v>7520</v>
          </cell>
          <cell r="C1756">
            <v>150</v>
          </cell>
          <cell r="G1756">
            <v>0</v>
          </cell>
        </row>
        <row r="1757">
          <cell r="A1757">
            <v>7520</v>
          </cell>
          <cell r="C1757">
            <v>160</v>
          </cell>
          <cell r="G1757">
            <v>0</v>
          </cell>
        </row>
        <row r="1758">
          <cell r="A1758">
            <v>7520</v>
          </cell>
          <cell r="C1758">
            <v>210</v>
          </cell>
          <cell r="G1758">
            <v>144.35</v>
          </cell>
        </row>
        <row r="1759">
          <cell r="A1759">
            <v>7520</v>
          </cell>
          <cell r="C1759">
            <v>220</v>
          </cell>
          <cell r="G1759">
            <v>144.35</v>
          </cell>
        </row>
        <row r="1760">
          <cell r="A1760">
            <v>7520</v>
          </cell>
          <cell r="C1760">
            <v>230</v>
          </cell>
          <cell r="G1760">
            <v>144.35</v>
          </cell>
        </row>
        <row r="1761">
          <cell r="A1761">
            <v>7520</v>
          </cell>
          <cell r="C1761">
            <v>240</v>
          </cell>
          <cell r="G1761">
            <v>144.35</v>
          </cell>
        </row>
        <row r="1762">
          <cell r="A1762">
            <v>7520</v>
          </cell>
          <cell r="C1762">
            <v>260</v>
          </cell>
          <cell r="G1762">
            <v>0</v>
          </cell>
        </row>
        <row r="1763">
          <cell r="A1763">
            <v>7520</v>
          </cell>
          <cell r="C1763">
            <v>330</v>
          </cell>
          <cell r="G1763">
            <v>0</v>
          </cell>
        </row>
        <row r="1764">
          <cell r="A1764">
            <v>7520</v>
          </cell>
          <cell r="C1764">
            <v>340</v>
          </cell>
          <cell r="G1764">
            <v>0</v>
          </cell>
        </row>
        <row r="1765">
          <cell r="A1765">
            <v>7520</v>
          </cell>
          <cell r="C1765">
            <v>430</v>
          </cell>
          <cell r="G1765">
            <v>0</v>
          </cell>
        </row>
        <row r="1766">
          <cell r="A1766">
            <v>7520</v>
          </cell>
          <cell r="C1766">
            <v>440</v>
          </cell>
          <cell r="G1766">
            <v>30.43</v>
          </cell>
        </row>
        <row r="1767">
          <cell r="A1767">
            <v>7520</v>
          </cell>
          <cell r="C1767">
            <v>935</v>
          </cell>
          <cell r="G1767">
            <v>50</v>
          </cell>
        </row>
        <row r="1768">
          <cell r="A1768">
            <v>7520</v>
          </cell>
          <cell r="C1768">
            <v>936</v>
          </cell>
          <cell r="G1768">
            <v>0</v>
          </cell>
        </row>
        <row r="1769">
          <cell r="A1769">
            <v>7540</v>
          </cell>
          <cell r="C1769">
            <v>110</v>
          </cell>
          <cell r="G1769">
            <v>0</v>
          </cell>
        </row>
        <row r="1770">
          <cell r="A1770">
            <v>7540</v>
          </cell>
          <cell r="C1770">
            <v>112</v>
          </cell>
          <cell r="G1770">
            <v>0</v>
          </cell>
        </row>
        <row r="1771">
          <cell r="A1771">
            <v>7540</v>
          </cell>
          <cell r="C1771">
            <v>120</v>
          </cell>
          <cell r="G1771">
            <v>0</v>
          </cell>
        </row>
        <row r="1772">
          <cell r="A1772">
            <v>7540</v>
          </cell>
          <cell r="C1772">
            <v>130</v>
          </cell>
          <cell r="G1772">
            <v>0</v>
          </cell>
        </row>
        <row r="1773">
          <cell r="A1773">
            <v>7540</v>
          </cell>
          <cell r="C1773">
            <v>140</v>
          </cell>
          <cell r="G1773">
            <v>0</v>
          </cell>
        </row>
        <row r="1774">
          <cell r="A1774">
            <v>7540</v>
          </cell>
          <cell r="C1774">
            <v>160</v>
          </cell>
          <cell r="G1774">
            <v>0</v>
          </cell>
        </row>
        <row r="1775">
          <cell r="A1775">
            <v>7540</v>
          </cell>
          <cell r="C1775">
            <v>935</v>
          </cell>
          <cell r="G1775">
            <v>0</v>
          </cell>
        </row>
        <row r="1776">
          <cell r="A1776">
            <v>7690</v>
          </cell>
          <cell r="C1776">
            <v>110</v>
          </cell>
          <cell r="G1776">
            <v>21591.01</v>
          </cell>
        </row>
        <row r="1777">
          <cell r="A1777">
            <v>7690</v>
          </cell>
          <cell r="C1777">
            <v>112</v>
          </cell>
          <cell r="G1777">
            <v>19483.59</v>
          </cell>
        </row>
        <row r="1778">
          <cell r="A1778">
            <v>7690</v>
          </cell>
          <cell r="C1778">
            <v>120</v>
          </cell>
          <cell r="G1778">
            <v>20444.98</v>
          </cell>
        </row>
        <row r="1779">
          <cell r="A1779">
            <v>7690</v>
          </cell>
          <cell r="C1779">
            <v>121</v>
          </cell>
          <cell r="G1779">
            <v>0</v>
          </cell>
        </row>
        <row r="1780">
          <cell r="A1780">
            <v>7690</v>
          </cell>
          <cell r="C1780">
            <v>122</v>
          </cell>
          <cell r="G1780">
            <v>8350</v>
          </cell>
        </row>
        <row r="1781">
          <cell r="A1781">
            <v>7690</v>
          </cell>
          <cell r="C1781">
            <v>130</v>
          </cell>
          <cell r="G1781">
            <v>6163.58</v>
          </cell>
        </row>
        <row r="1782">
          <cell r="A1782">
            <v>7690</v>
          </cell>
          <cell r="C1782">
            <v>140</v>
          </cell>
          <cell r="G1782">
            <v>12914.37</v>
          </cell>
        </row>
        <row r="1783">
          <cell r="A1783">
            <v>7690</v>
          </cell>
          <cell r="C1783">
            <v>142</v>
          </cell>
          <cell r="G1783">
            <v>7921.48</v>
          </cell>
        </row>
        <row r="1784">
          <cell r="A1784">
            <v>7690</v>
          </cell>
          <cell r="C1784">
            <v>147</v>
          </cell>
          <cell r="G1784">
            <v>0</v>
          </cell>
        </row>
        <row r="1785">
          <cell r="A1785">
            <v>7690</v>
          </cell>
          <cell r="C1785">
            <v>150</v>
          </cell>
          <cell r="G1785">
            <v>5098.53</v>
          </cell>
        </row>
        <row r="1786">
          <cell r="A1786">
            <v>7690</v>
          </cell>
          <cell r="C1786">
            <v>210</v>
          </cell>
          <cell r="G1786">
            <v>20363.849999999999</v>
          </cell>
        </row>
        <row r="1787">
          <cell r="A1787">
            <v>7690</v>
          </cell>
          <cell r="C1787">
            <v>220</v>
          </cell>
          <cell r="G1787">
            <v>14371.85</v>
          </cell>
        </row>
        <row r="1788">
          <cell r="A1788">
            <v>7690</v>
          </cell>
          <cell r="C1788">
            <v>230</v>
          </cell>
          <cell r="G1788">
            <v>3509.05</v>
          </cell>
        </row>
        <row r="1789">
          <cell r="A1789">
            <v>7690</v>
          </cell>
          <cell r="C1789">
            <v>240</v>
          </cell>
          <cell r="G1789">
            <v>6722.36</v>
          </cell>
        </row>
        <row r="1790">
          <cell r="A1790">
            <v>7690</v>
          </cell>
          <cell r="C1790">
            <v>260</v>
          </cell>
          <cell r="G1790">
            <v>0</v>
          </cell>
        </row>
        <row r="1791">
          <cell r="A1791">
            <v>7690</v>
          </cell>
          <cell r="C1791">
            <v>330</v>
          </cell>
          <cell r="G1791">
            <v>1355.36</v>
          </cell>
        </row>
        <row r="1792">
          <cell r="A1792">
            <v>7690</v>
          </cell>
          <cell r="C1792">
            <v>340</v>
          </cell>
          <cell r="G1792">
            <v>8913.26</v>
          </cell>
        </row>
        <row r="1793">
          <cell r="A1793">
            <v>7690</v>
          </cell>
          <cell r="C1793">
            <v>430</v>
          </cell>
          <cell r="G1793">
            <v>3334.38</v>
          </cell>
        </row>
        <row r="1794">
          <cell r="A1794">
            <v>7690</v>
          </cell>
          <cell r="C1794">
            <v>440</v>
          </cell>
          <cell r="G1794">
            <v>17255.39</v>
          </cell>
        </row>
        <row r="1795">
          <cell r="A1795">
            <v>7690</v>
          </cell>
          <cell r="C1795">
            <v>935</v>
          </cell>
          <cell r="G1795">
            <v>5062.5</v>
          </cell>
        </row>
        <row r="1796">
          <cell r="A1796">
            <v>7690</v>
          </cell>
          <cell r="C1796">
            <v>936</v>
          </cell>
          <cell r="G1796">
            <v>4743.75</v>
          </cell>
        </row>
        <row r="1797">
          <cell r="A1797">
            <v>7750</v>
          </cell>
          <cell r="C1797">
            <v>110</v>
          </cell>
          <cell r="G1797">
            <v>1686.68</v>
          </cell>
        </row>
        <row r="1798">
          <cell r="A1798">
            <v>7750</v>
          </cell>
          <cell r="C1798">
            <v>112</v>
          </cell>
          <cell r="G1798">
            <v>375.09</v>
          </cell>
        </row>
        <row r="1799">
          <cell r="A1799">
            <v>7750</v>
          </cell>
          <cell r="C1799">
            <v>120</v>
          </cell>
          <cell r="G1799">
            <v>825.21</v>
          </cell>
        </row>
        <row r="1800">
          <cell r="A1800">
            <v>7750</v>
          </cell>
          <cell r="C1800">
            <v>121</v>
          </cell>
          <cell r="G1800">
            <v>0</v>
          </cell>
        </row>
        <row r="1801">
          <cell r="A1801">
            <v>7750</v>
          </cell>
          <cell r="C1801">
            <v>130</v>
          </cell>
          <cell r="G1801">
            <v>998.41</v>
          </cell>
        </row>
        <row r="1802">
          <cell r="A1802">
            <v>7750</v>
          </cell>
          <cell r="C1802">
            <v>140</v>
          </cell>
          <cell r="G1802">
            <v>931.7</v>
          </cell>
        </row>
        <row r="1803">
          <cell r="A1803">
            <v>7750</v>
          </cell>
          <cell r="C1803">
            <v>142</v>
          </cell>
          <cell r="G1803">
            <v>0</v>
          </cell>
        </row>
        <row r="1804">
          <cell r="A1804">
            <v>7750</v>
          </cell>
          <cell r="C1804">
            <v>150</v>
          </cell>
          <cell r="G1804">
            <v>380.67</v>
          </cell>
        </row>
        <row r="1805">
          <cell r="A1805">
            <v>7750</v>
          </cell>
          <cell r="C1805">
            <v>160</v>
          </cell>
          <cell r="G1805">
            <v>225.06</v>
          </cell>
        </row>
        <row r="1806">
          <cell r="A1806">
            <v>7750</v>
          </cell>
          <cell r="C1806">
            <v>210</v>
          </cell>
          <cell r="G1806">
            <v>1110</v>
          </cell>
        </row>
        <row r="1807">
          <cell r="A1807">
            <v>7750</v>
          </cell>
          <cell r="C1807">
            <v>220</v>
          </cell>
          <cell r="G1807">
            <v>1110</v>
          </cell>
        </row>
        <row r="1808">
          <cell r="A1808">
            <v>7750</v>
          </cell>
          <cell r="C1808">
            <v>230</v>
          </cell>
          <cell r="G1808">
            <v>185</v>
          </cell>
        </row>
        <row r="1809">
          <cell r="A1809">
            <v>7750</v>
          </cell>
          <cell r="C1809">
            <v>240</v>
          </cell>
          <cell r="G1809">
            <v>185</v>
          </cell>
        </row>
        <row r="1810">
          <cell r="A1810">
            <v>7750</v>
          </cell>
          <cell r="C1810">
            <v>260</v>
          </cell>
          <cell r="G1810">
            <v>0</v>
          </cell>
        </row>
        <row r="1811">
          <cell r="A1811">
            <v>7750</v>
          </cell>
          <cell r="C1811">
            <v>330</v>
          </cell>
          <cell r="G1811">
            <v>278.81</v>
          </cell>
        </row>
        <row r="1812">
          <cell r="A1812">
            <v>7750</v>
          </cell>
          <cell r="C1812">
            <v>340</v>
          </cell>
          <cell r="G1812">
            <v>278.8</v>
          </cell>
        </row>
        <row r="1813">
          <cell r="A1813">
            <v>7750</v>
          </cell>
          <cell r="C1813">
            <v>430</v>
          </cell>
          <cell r="G1813">
            <v>0</v>
          </cell>
        </row>
        <row r="1814">
          <cell r="A1814">
            <v>7750</v>
          </cell>
          <cell r="C1814">
            <v>440</v>
          </cell>
          <cell r="G1814">
            <v>100</v>
          </cell>
        </row>
        <row r="1815">
          <cell r="A1815">
            <v>7750</v>
          </cell>
          <cell r="C1815">
            <v>935</v>
          </cell>
          <cell r="G1815">
            <v>187.55</v>
          </cell>
        </row>
        <row r="1816">
          <cell r="A1816">
            <v>7750</v>
          </cell>
          <cell r="C1816">
            <v>936</v>
          </cell>
          <cell r="G1816">
            <v>0</v>
          </cell>
        </row>
        <row r="1817">
          <cell r="A1817">
            <v>7760</v>
          </cell>
          <cell r="C1817">
            <v>110</v>
          </cell>
          <cell r="G1817">
            <v>1676.57</v>
          </cell>
        </row>
        <row r="1818">
          <cell r="A1818">
            <v>7760</v>
          </cell>
          <cell r="C1818">
            <v>112</v>
          </cell>
          <cell r="G1818">
            <v>4200</v>
          </cell>
        </row>
        <row r="1819">
          <cell r="A1819">
            <v>7760</v>
          </cell>
          <cell r="C1819">
            <v>120</v>
          </cell>
          <cell r="G1819">
            <v>1905.86</v>
          </cell>
        </row>
        <row r="1820">
          <cell r="A1820">
            <v>7760</v>
          </cell>
          <cell r="C1820">
            <v>121</v>
          </cell>
          <cell r="G1820">
            <v>0</v>
          </cell>
        </row>
        <row r="1821">
          <cell r="A1821">
            <v>7760</v>
          </cell>
          <cell r="C1821">
            <v>130</v>
          </cell>
          <cell r="G1821">
            <v>707.36</v>
          </cell>
        </row>
        <row r="1822">
          <cell r="A1822">
            <v>7760</v>
          </cell>
          <cell r="C1822">
            <v>140</v>
          </cell>
          <cell r="G1822">
            <v>187.08</v>
          </cell>
        </row>
        <row r="1823">
          <cell r="A1823">
            <v>7760</v>
          </cell>
          <cell r="C1823">
            <v>142</v>
          </cell>
          <cell r="G1823">
            <v>1944.65</v>
          </cell>
        </row>
        <row r="1824">
          <cell r="A1824">
            <v>7760</v>
          </cell>
          <cell r="C1824">
            <v>147</v>
          </cell>
          <cell r="G1824">
            <v>0</v>
          </cell>
        </row>
        <row r="1825">
          <cell r="A1825">
            <v>7760</v>
          </cell>
          <cell r="C1825">
            <v>150</v>
          </cell>
          <cell r="G1825">
            <v>602.38</v>
          </cell>
        </row>
        <row r="1826">
          <cell r="A1826">
            <v>7760</v>
          </cell>
          <cell r="C1826">
            <v>160</v>
          </cell>
          <cell r="G1826">
            <v>0</v>
          </cell>
        </row>
        <row r="1827">
          <cell r="A1827">
            <v>7760</v>
          </cell>
          <cell r="C1827">
            <v>210</v>
          </cell>
          <cell r="G1827">
            <v>1906.11</v>
          </cell>
        </row>
        <row r="1828">
          <cell r="A1828">
            <v>7760</v>
          </cell>
          <cell r="C1828">
            <v>220</v>
          </cell>
          <cell r="G1828">
            <v>1544.1</v>
          </cell>
        </row>
        <row r="1829">
          <cell r="A1829">
            <v>7760</v>
          </cell>
          <cell r="C1829">
            <v>230</v>
          </cell>
          <cell r="G1829">
            <v>404.13</v>
          </cell>
        </row>
        <row r="1830">
          <cell r="A1830">
            <v>7760</v>
          </cell>
          <cell r="C1830">
            <v>240</v>
          </cell>
          <cell r="G1830">
            <v>562.70000000000005</v>
          </cell>
        </row>
        <row r="1831">
          <cell r="A1831">
            <v>7760</v>
          </cell>
          <cell r="C1831">
            <v>260</v>
          </cell>
          <cell r="G1831">
            <v>201.57</v>
          </cell>
        </row>
        <row r="1832">
          <cell r="A1832">
            <v>7760</v>
          </cell>
          <cell r="C1832">
            <v>330</v>
          </cell>
          <cell r="G1832">
            <v>132.99</v>
          </cell>
        </row>
        <row r="1833">
          <cell r="A1833">
            <v>7760</v>
          </cell>
          <cell r="C1833">
            <v>340</v>
          </cell>
          <cell r="G1833">
            <v>889.53</v>
          </cell>
        </row>
        <row r="1834">
          <cell r="A1834">
            <v>7760</v>
          </cell>
          <cell r="C1834">
            <v>430</v>
          </cell>
          <cell r="G1834">
            <v>363.81</v>
          </cell>
        </row>
        <row r="1835">
          <cell r="A1835">
            <v>7760</v>
          </cell>
          <cell r="C1835">
            <v>440</v>
          </cell>
          <cell r="G1835">
            <v>1871.25</v>
          </cell>
        </row>
        <row r="1836">
          <cell r="A1836">
            <v>7760</v>
          </cell>
          <cell r="C1836">
            <v>935</v>
          </cell>
          <cell r="G1836">
            <v>434.93</v>
          </cell>
        </row>
        <row r="1837">
          <cell r="A1837">
            <v>7760</v>
          </cell>
          <cell r="C1837">
            <v>936</v>
          </cell>
          <cell r="G1837">
            <v>464.98</v>
          </cell>
        </row>
        <row r="1838">
          <cell r="A1838">
            <v>7790</v>
          </cell>
          <cell r="C1838">
            <v>110</v>
          </cell>
          <cell r="G1838">
            <v>4259</v>
          </cell>
        </row>
        <row r="1839">
          <cell r="A1839">
            <v>7790</v>
          </cell>
          <cell r="C1839">
            <v>112</v>
          </cell>
          <cell r="G1839">
            <v>13905</v>
          </cell>
        </row>
        <row r="1840">
          <cell r="A1840">
            <v>7790</v>
          </cell>
          <cell r="C1840">
            <v>120</v>
          </cell>
          <cell r="G1840">
            <v>3985</v>
          </cell>
        </row>
        <row r="1841">
          <cell r="A1841">
            <v>7790</v>
          </cell>
          <cell r="C1841">
            <v>121</v>
          </cell>
          <cell r="G1841">
            <v>2981</v>
          </cell>
        </row>
        <row r="1842">
          <cell r="A1842">
            <v>7790</v>
          </cell>
          <cell r="C1842">
            <v>130</v>
          </cell>
          <cell r="G1842">
            <v>6454</v>
          </cell>
        </row>
        <row r="1843">
          <cell r="A1843">
            <v>7790</v>
          </cell>
          <cell r="C1843">
            <v>140</v>
          </cell>
          <cell r="G1843">
            <v>20713</v>
          </cell>
        </row>
        <row r="1844">
          <cell r="A1844">
            <v>7790</v>
          </cell>
          <cell r="C1844">
            <v>147</v>
          </cell>
          <cell r="G1844">
            <v>0</v>
          </cell>
        </row>
        <row r="1845">
          <cell r="A1845">
            <v>7790</v>
          </cell>
          <cell r="C1845">
            <v>210</v>
          </cell>
          <cell r="G1845">
            <v>2035</v>
          </cell>
        </row>
        <row r="1846">
          <cell r="A1846">
            <v>7790</v>
          </cell>
          <cell r="C1846">
            <v>220</v>
          </cell>
          <cell r="G1846">
            <v>2020</v>
          </cell>
        </row>
        <row r="1847">
          <cell r="A1847">
            <v>7790</v>
          </cell>
          <cell r="C1847">
            <v>230</v>
          </cell>
          <cell r="G1847">
            <v>1504</v>
          </cell>
        </row>
        <row r="1848">
          <cell r="A1848">
            <v>7790</v>
          </cell>
          <cell r="C1848">
            <v>240</v>
          </cell>
          <cell r="G1848">
            <v>3779</v>
          </cell>
        </row>
        <row r="1849">
          <cell r="A1849">
            <v>7790</v>
          </cell>
          <cell r="C1849">
            <v>330</v>
          </cell>
          <cell r="G1849">
            <v>750</v>
          </cell>
        </row>
        <row r="1850">
          <cell r="A1850">
            <v>7790</v>
          </cell>
          <cell r="C1850">
            <v>340</v>
          </cell>
          <cell r="G1850">
            <v>3589</v>
          </cell>
        </row>
        <row r="1851">
          <cell r="A1851">
            <v>7790</v>
          </cell>
          <cell r="C1851">
            <v>430</v>
          </cell>
          <cell r="G1851">
            <v>2816</v>
          </cell>
        </row>
        <row r="1852">
          <cell r="A1852">
            <v>7790</v>
          </cell>
          <cell r="C1852">
            <v>440</v>
          </cell>
          <cell r="G1852">
            <v>4535</v>
          </cell>
        </row>
        <row r="1853">
          <cell r="A1853">
            <v>7790</v>
          </cell>
          <cell r="C1853">
            <v>935</v>
          </cell>
          <cell r="G1853">
            <v>3844</v>
          </cell>
        </row>
        <row r="1854">
          <cell r="A1854">
            <v>7790</v>
          </cell>
          <cell r="C1854">
            <v>936</v>
          </cell>
          <cell r="G1854">
            <v>988</v>
          </cell>
        </row>
        <row r="1855">
          <cell r="A1855">
            <v>7795</v>
          </cell>
          <cell r="C1855">
            <v>110</v>
          </cell>
          <cell r="G1855">
            <v>2135</v>
          </cell>
        </row>
        <row r="1856">
          <cell r="A1856">
            <v>7795</v>
          </cell>
          <cell r="C1856">
            <v>112</v>
          </cell>
          <cell r="G1856">
            <v>695.64</v>
          </cell>
        </row>
        <row r="1857">
          <cell r="A1857">
            <v>7795</v>
          </cell>
          <cell r="C1857">
            <v>130</v>
          </cell>
          <cell r="G1857">
            <v>0</v>
          </cell>
        </row>
        <row r="1858">
          <cell r="A1858">
            <v>7795</v>
          </cell>
          <cell r="C1858">
            <v>140</v>
          </cell>
          <cell r="G1858">
            <v>0</v>
          </cell>
        </row>
        <row r="1859">
          <cell r="A1859">
            <v>7795</v>
          </cell>
          <cell r="C1859">
            <v>142</v>
          </cell>
          <cell r="G1859">
            <v>0</v>
          </cell>
        </row>
        <row r="1860">
          <cell r="A1860">
            <v>7795</v>
          </cell>
          <cell r="C1860">
            <v>150</v>
          </cell>
          <cell r="G1860">
            <v>289.57</v>
          </cell>
        </row>
        <row r="1861">
          <cell r="A1861">
            <v>7795</v>
          </cell>
          <cell r="C1861">
            <v>340</v>
          </cell>
          <cell r="G1861">
            <v>1345.5</v>
          </cell>
        </row>
        <row r="1862">
          <cell r="A1862">
            <v>7795</v>
          </cell>
          <cell r="C1862">
            <v>440</v>
          </cell>
          <cell r="G1862">
            <v>0</v>
          </cell>
        </row>
        <row r="1863">
          <cell r="A1863">
            <v>7840</v>
          </cell>
          <cell r="C1863">
            <v>110</v>
          </cell>
          <cell r="G1863">
            <v>7970.2</v>
          </cell>
        </row>
        <row r="1864">
          <cell r="A1864">
            <v>7840</v>
          </cell>
          <cell r="C1864">
            <v>112</v>
          </cell>
          <cell r="G1864">
            <v>2735.5</v>
          </cell>
        </row>
        <row r="1865">
          <cell r="A1865">
            <v>7840</v>
          </cell>
          <cell r="C1865">
            <v>120</v>
          </cell>
          <cell r="G1865">
            <v>5464.9</v>
          </cell>
        </row>
        <row r="1866">
          <cell r="A1866">
            <v>7840</v>
          </cell>
          <cell r="C1866">
            <v>121</v>
          </cell>
          <cell r="G1866">
            <v>2108.27</v>
          </cell>
        </row>
        <row r="1867">
          <cell r="A1867">
            <v>7840</v>
          </cell>
          <cell r="C1867">
            <v>130</v>
          </cell>
          <cell r="G1867">
            <v>2067.1999999999998</v>
          </cell>
        </row>
        <row r="1868">
          <cell r="A1868">
            <v>7840</v>
          </cell>
          <cell r="C1868">
            <v>140</v>
          </cell>
          <cell r="G1868">
            <v>2546.69</v>
          </cell>
        </row>
        <row r="1869">
          <cell r="A1869">
            <v>7840</v>
          </cell>
          <cell r="C1869">
            <v>142</v>
          </cell>
          <cell r="G1869">
            <v>1257.0899999999999</v>
          </cell>
        </row>
        <row r="1870">
          <cell r="A1870">
            <v>7840</v>
          </cell>
          <cell r="C1870">
            <v>147</v>
          </cell>
          <cell r="G1870">
            <v>0</v>
          </cell>
        </row>
        <row r="1871">
          <cell r="A1871">
            <v>7840</v>
          </cell>
          <cell r="C1871">
            <v>150</v>
          </cell>
          <cell r="G1871">
            <v>95.45</v>
          </cell>
        </row>
        <row r="1872">
          <cell r="A1872">
            <v>7840</v>
          </cell>
          <cell r="C1872">
            <v>160</v>
          </cell>
          <cell r="G1872">
            <v>75.739999999999995</v>
          </cell>
        </row>
        <row r="1873">
          <cell r="A1873">
            <v>7840</v>
          </cell>
          <cell r="C1873">
            <v>210</v>
          </cell>
          <cell r="G1873">
            <v>3466.48</v>
          </cell>
        </row>
        <row r="1874">
          <cell r="A1874">
            <v>7840</v>
          </cell>
          <cell r="C1874">
            <v>220</v>
          </cell>
          <cell r="G1874">
            <v>3428.61</v>
          </cell>
        </row>
        <row r="1875">
          <cell r="A1875">
            <v>7840</v>
          </cell>
          <cell r="C1875">
            <v>230</v>
          </cell>
          <cell r="G1875">
            <v>848.72</v>
          </cell>
        </row>
        <row r="1876">
          <cell r="A1876">
            <v>7840</v>
          </cell>
          <cell r="C1876">
            <v>240</v>
          </cell>
          <cell r="G1876">
            <v>2859.61</v>
          </cell>
        </row>
        <row r="1877">
          <cell r="A1877">
            <v>7840</v>
          </cell>
          <cell r="C1877">
            <v>260</v>
          </cell>
          <cell r="G1877">
            <v>37.869999999999997</v>
          </cell>
        </row>
        <row r="1878">
          <cell r="A1878">
            <v>7840</v>
          </cell>
          <cell r="C1878">
            <v>330</v>
          </cell>
          <cell r="G1878">
            <v>157.24</v>
          </cell>
        </row>
        <row r="1879">
          <cell r="A1879">
            <v>7840</v>
          </cell>
          <cell r="C1879">
            <v>340</v>
          </cell>
          <cell r="G1879">
            <v>1099.31</v>
          </cell>
        </row>
        <row r="1880">
          <cell r="A1880">
            <v>7840</v>
          </cell>
          <cell r="C1880">
            <v>430</v>
          </cell>
          <cell r="G1880">
            <v>113.38</v>
          </cell>
        </row>
        <row r="1881">
          <cell r="A1881">
            <v>7840</v>
          </cell>
          <cell r="C1881">
            <v>440</v>
          </cell>
          <cell r="G1881">
            <v>226.76</v>
          </cell>
        </row>
        <row r="1882">
          <cell r="A1882">
            <v>7840</v>
          </cell>
          <cell r="C1882">
            <v>935</v>
          </cell>
          <cell r="G1882">
            <v>367.07</v>
          </cell>
        </row>
        <row r="1883">
          <cell r="A1883">
            <v>7840</v>
          </cell>
          <cell r="C1883">
            <v>936</v>
          </cell>
          <cell r="G1883">
            <v>1035.45</v>
          </cell>
        </row>
        <row r="1884">
          <cell r="A1884">
            <v>7845</v>
          </cell>
          <cell r="C1884">
            <v>110</v>
          </cell>
          <cell r="G1884">
            <v>0</v>
          </cell>
        </row>
        <row r="1885">
          <cell r="A1885">
            <v>7845</v>
          </cell>
          <cell r="C1885">
            <v>112</v>
          </cell>
          <cell r="G1885">
            <v>0</v>
          </cell>
        </row>
        <row r="1886">
          <cell r="A1886">
            <v>7845</v>
          </cell>
          <cell r="C1886">
            <v>120</v>
          </cell>
          <cell r="G1886">
            <v>0</v>
          </cell>
        </row>
        <row r="1887">
          <cell r="A1887">
            <v>7845</v>
          </cell>
          <cell r="C1887">
            <v>121</v>
          </cell>
          <cell r="G1887">
            <v>0</v>
          </cell>
        </row>
        <row r="1888">
          <cell r="A1888">
            <v>7845</v>
          </cell>
          <cell r="C1888">
            <v>130</v>
          </cell>
          <cell r="G1888">
            <v>0</v>
          </cell>
        </row>
        <row r="1889">
          <cell r="A1889">
            <v>7845</v>
          </cell>
          <cell r="C1889">
            <v>140</v>
          </cell>
          <cell r="G1889">
            <v>0</v>
          </cell>
        </row>
        <row r="1890">
          <cell r="A1890">
            <v>7845</v>
          </cell>
          <cell r="C1890">
            <v>147</v>
          </cell>
          <cell r="G1890">
            <v>0</v>
          </cell>
        </row>
        <row r="1891">
          <cell r="A1891">
            <v>7845</v>
          </cell>
          <cell r="C1891">
            <v>190</v>
          </cell>
          <cell r="G1891">
            <v>0</v>
          </cell>
        </row>
        <row r="1892">
          <cell r="A1892">
            <v>7845</v>
          </cell>
          <cell r="C1892">
            <v>210</v>
          </cell>
          <cell r="G1892">
            <v>0</v>
          </cell>
        </row>
        <row r="1893">
          <cell r="A1893">
            <v>7845</v>
          </cell>
          <cell r="C1893">
            <v>220</v>
          </cell>
          <cell r="G1893">
            <v>0</v>
          </cell>
        </row>
        <row r="1894">
          <cell r="A1894">
            <v>7845</v>
          </cell>
          <cell r="C1894">
            <v>230</v>
          </cell>
          <cell r="G1894">
            <v>0</v>
          </cell>
        </row>
        <row r="1895">
          <cell r="A1895">
            <v>7845</v>
          </cell>
          <cell r="C1895">
            <v>240</v>
          </cell>
          <cell r="G1895">
            <v>80</v>
          </cell>
        </row>
        <row r="1896">
          <cell r="A1896">
            <v>7845</v>
          </cell>
          <cell r="C1896">
            <v>340</v>
          </cell>
          <cell r="G1896">
            <v>0</v>
          </cell>
        </row>
        <row r="1897">
          <cell r="A1897">
            <v>7905</v>
          </cell>
          <cell r="C1897">
            <v>110</v>
          </cell>
          <cell r="G1897">
            <v>298.10000000000002</v>
          </cell>
        </row>
        <row r="1898">
          <cell r="A1898">
            <v>7905</v>
          </cell>
          <cell r="C1898">
            <v>112</v>
          </cell>
          <cell r="G1898">
            <v>298.10000000000002</v>
          </cell>
        </row>
        <row r="1899">
          <cell r="A1899">
            <v>7905</v>
          </cell>
          <cell r="C1899">
            <v>120</v>
          </cell>
          <cell r="G1899">
            <v>298.10000000000002</v>
          </cell>
        </row>
        <row r="1900">
          <cell r="A1900">
            <v>7905</v>
          </cell>
          <cell r="C1900">
            <v>121</v>
          </cell>
          <cell r="G1900">
            <v>298.14</v>
          </cell>
        </row>
        <row r="1901">
          <cell r="A1901">
            <v>7905</v>
          </cell>
          <cell r="C1901">
            <v>130</v>
          </cell>
          <cell r="G1901">
            <v>298.10000000000002</v>
          </cell>
        </row>
        <row r="1902">
          <cell r="A1902">
            <v>7905</v>
          </cell>
          <cell r="C1902">
            <v>140</v>
          </cell>
          <cell r="G1902">
            <v>298.10000000000002</v>
          </cell>
        </row>
        <row r="1903">
          <cell r="A1903">
            <v>7905</v>
          </cell>
          <cell r="C1903">
            <v>142</v>
          </cell>
          <cell r="G1903">
            <v>298.10000000000002</v>
          </cell>
        </row>
        <row r="1904">
          <cell r="A1904">
            <v>7905</v>
          </cell>
          <cell r="C1904">
            <v>147</v>
          </cell>
          <cell r="G1904">
            <v>0</v>
          </cell>
        </row>
        <row r="1905">
          <cell r="A1905">
            <v>7905</v>
          </cell>
          <cell r="C1905">
            <v>150</v>
          </cell>
          <cell r="G1905">
            <v>298.10000000000002</v>
          </cell>
        </row>
        <row r="1906">
          <cell r="A1906">
            <v>7905</v>
          </cell>
          <cell r="C1906">
            <v>160</v>
          </cell>
          <cell r="G1906">
            <v>298.10000000000002</v>
          </cell>
        </row>
        <row r="1907">
          <cell r="A1907">
            <v>7905</v>
          </cell>
          <cell r="C1907">
            <v>190</v>
          </cell>
          <cell r="G1907">
            <v>658.04</v>
          </cell>
        </row>
        <row r="1908">
          <cell r="A1908">
            <v>7905</v>
          </cell>
          <cell r="C1908">
            <v>210</v>
          </cell>
          <cell r="G1908">
            <v>298.10000000000002</v>
          </cell>
        </row>
        <row r="1909">
          <cell r="A1909">
            <v>7905</v>
          </cell>
          <cell r="C1909">
            <v>220</v>
          </cell>
          <cell r="G1909">
            <v>298.10000000000002</v>
          </cell>
        </row>
        <row r="1910">
          <cell r="A1910">
            <v>7905</v>
          </cell>
          <cell r="C1910">
            <v>230</v>
          </cell>
          <cell r="G1910">
            <v>298.10000000000002</v>
          </cell>
        </row>
        <row r="1911">
          <cell r="A1911">
            <v>7905</v>
          </cell>
          <cell r="C1911">
            <v>240</v>
          </cell>
          <cell r="G1911">
            <v>298.10000000000002</v>
          </cell>
        </row>
        <row r="1912">
          <cell r="A1912">
            <v>7905</v>
          </cell>
          <cell r="C1912">
            <v>260</v>
          </cell>
          <cell r="G1912">
            <v>298.10000000000002</v>
          </cell>
        </row>
        <row r="1913">
          <cell r="A1913">
            <v>7905</v>
          </cell>
          <cell r="C1913">
            <v>330</v>
          </cell>
          <cell r="G1913">
            <v>298.10000000000002</v>
          </cell>
        </row>
        <row r="1914">
          <cell r="A1914">
            <v>7905</v>
          </cell>
          <cell r="C1914">
            <v>340</v>
          </cell>
          <cell r="G1914">
            <v>298.10000000000002</v>
          </cell>
        </row>
        <row r="1915">
          <cell r="A1915">
            <v>7905</v>
          </cell>
          <cell r="C1915">
            <v>430</v>
          </cell>
          <cell r="G1915">
            <v>298.10000000000002</v>
          </cell>
        </row>
        <row r="1916">
          <cell r="A1916">
            <v>7905</v>
          </cell>
          <cell r="C1916">
            <v>440</v>
          </cell>
          <cell r="G1916">
            <v>298.10000000000002</v>
          </cell>
        </row>
        <row r="1917">
          <cell r="A1917">
            <v>7905</v>
          </cell>
          <cell r="C1917">
            <v>935</v>
          </cell>
          <cell r="G1917">
            <v>298.10000000000002</v>
          </cell>
        </row>
        <row r="1918">
          <cell r="A1918">
            <v>7905</v>
          </cell>
          <cell r="C1918">
            <v>936</v>
          </cell>
          <cell r="G1918">
            <v>298.10000000000002</v>
          </cell>
        </row>
        <row r="1919">
          <cell r="A1919"/>
          <cell r="C1919"/>
          <cell r="G1919"/>
        </row>
        <row r="1920">
          <cell r="A1920"/>
          <cell r="C1920"/>
          <cell r="G1920"/>
        </row>
        <row r="1921">
          <cell r="A1921"/>
          <cell r="C1921"/>
          <cell r="G1921"/>
        </row>
        <row r="1922">
          <cell r="A1922"/>
          <cell r="C1922"/>
          <cell r="G1922"/>
        </row>
        <row r="1923">
          <cell r="A1923"/>
          <cell r="C1923"/>
          <cell r="G1923"/>
        </row>
        <row r="1924">
          <cell r="A1924"/>
          <cell r="C1924"/>
          <cell r="G1924"/>
        </row>
        <row r="1925">
          <cell r="A1925"/>
          <cell r="C1925"/>
          <cell r="G1925"/>
        </row>
        <row r="1926">
          <cell r="A1926"/>
          <cell r="C1926"/>
          <cell r="G1926"/>
        </row>
        <row r="1927">
          <cell r="A1927"/>
          <cell r="C1927"/>
          <cell r="G1927"/>
        </row>
        <row r="1928">
          <cell r="A1928"/>
          <cell r="C1928"/>
          <cell r="G1928"/>
        </row>
        <row r="1929">
          <cell r="A1929"/>
          <cell r="C1929"/>
          <cell r="G1929"/>
        </row>
        <row r="1930">
          <cell r="A1930"/>
          <cell r="C1930"/>
          <cell r="G1930"/>
        </row>
        <row r="1931">
          <cell r="A1931"/>
          <cell r="C1931"/>
          <cell r="G1931"/>
        </row>
        <row r="1932">
          <cell r="A1932"/>
          <cell r="C1932"/>
          <cell r="G1932"/>
        </row>
        <row r="1933">
          <cell r="A1933"/>
          <cell r="C1933"/>
          <cell r="G1933"/>
        </row>
        <row r="1934">
          <cell r="A1934"/>
          <cell r="C1934"/>
          <cell r="G1934"/>
        </row>
        <row r="1935">
          <cell r="A1935"/>
          <cell r="C1935"/>
          <cell r="G1935"/>
        </row>
        <row r="1936">
          <cell r="A1936"/>
          <cell r="C1936"/>
          <cell r="G1936"/>
        </row>
        <row r="1937">
          <cell r="A1937"/>
          <cell r="C1937"/>
          <cell r="G1937"/>
        </row>
        <row r="1938">
          <cell r="A1938"/>
          <cell r="C1938"/>
          <cell r="G1938"/>
        </row>
        <row r="1939">
          <cell r="A1939"/>
          <cell r="C1939"/>
          <cell r="G1939"/>
        </row>
        <row r="1940">
          <cell r="A1940"/>
          <cell r="C1940"/>
          <cell r="G1940"/>
        </row>
        <row r="1941">
          <cell r="A1941"/>
          <cell r="C1941"/>
          <cell r="G1941"/>
        </row>
        <row r="1942">
          <cell r="A1942"/>
          <cell r="C1942"/>
          <cell r="G1942"/>
        </row>
        <row r="1943">
          <cell r="A1943"/>
          <cell r="C1943"/>
          <cell r="G1943"/>
        </row>
        <row r="1944">
          <cell r="A1944"/>
          <cell r="C1944"/>
          <cell r="G1944"/>
        </row>
        <row r="1945">
          <cell r="A1945"/>
          <cell r="C1945"/>
          <cell r="G1945"/>
        </row>
        <row r="1946">
          <cell r="A1946"/>
          <cell r="C1946"/>
          <cell r="G1946"/>
        </row>
        <row r="1947">
          <cell r="A1947"/>
          <cell r="C1947"/>
          <cell r="G1947"/>
        </row>
        <row r="1948">
          <cell r="A1948"/>
          <cell r="C1948"/>
          <cell r="G1948"/>
        </row>
        <row r="1949">
          <cell r="A1949"/>
          <cell r="C1949"/>
          <cell r="G1949"/>
        </row>
        <row r="1950">
          <cell r="A1950"/>
          <cell r="C1950"/>
          <cell r="G1950"/>
        </row>
        <row r="1951">
          <cell r="A1951"/>
          <cell r="C1951"/>
          <cell r="G1951"/>
        </row>
        <row r="1952">
          <cell r="A1952"/>
          <cell r="C1952"/>
          <cell r="G1952"/>
        </row>
        <row r="1953">
          <cell r="A1953"/>
          <cell r="C1953"/>
          <cell r="G1953"/>
        </row>
        <row r="1954">
          <cell r="A1954"/>
          <cell r="C1954"/>
          <cell r="G1954"/>
        </row>
        <row r="1955">
          <cell r="A1955"/>
          <cell r="C1955"/>
          <cell r="G1955"/>
        </row>
        <row r="1956">
          <cell r="A1956"/>
          <cell r="C1956"/>
          <cell r="G1956"/>
        </row>
        <row r="1957">
          <cell r="A1957"/>
          <cell r="C1957"/>
          <cell r="G1957"/>
        </row>
        <row r="1958">
          <cell r="A1958"/>
          <cell r="C1958"/>
          <cell r="G1958"/>
        </row>
        <row r="1959">
          <cell r="A1959"/>
          <cell r="C1959"/>
          <cell r="G1959"/>
        </row>
        <row r="1960">
          <cell r="A1960"/>
          <cell r="C1960"/>
          <cell r="G1960"/>
        </row>
        <row r="1961">
          <cell r="A1961"/>
          <cell r="C1961"/>
          <cell r="G1961"/>
        </row>
        <row r="1962">
          <cell r="A1962"/>
          <cell r="C1962"/>
          <cell r="G1962"/>
        </row>
        <row r="1963">
          <cell r="A1963"/>
          <cell r="C1963"/>
          <cell r="G1963"/>
        </row>
        <row r="1964">
          <cell r="A1964"/>
          <cell r="C1964"/>
          <cell r="G1964"/>
        </row>
        <row r="1965">
          <cell r="A1965"/>
          <cell r="C1965"/>
          <cell r="G1965"/>
        </row>
        <row r="1966">
          <cell r="A1966"/>
          <cell r="C1966"/>
          <cell r="G1966"/>
        </row>
        <row r="1967">
          <cell r="A1967"/>
          <cell r="C1967"/>
          <cell r="G1967"/>
        </row>
        <row r="1968">
          <cell r="A1968"/>
          <cell r="C1968"/>
          <cell r="G1968"/>
        </row>
        <row r="1969">
          <cell r="A1969"/>
          <cell r="C1969"/>
          <cell r="G1969"/>
        </row>
        <row r="1970">
          <cell r="A1970"/>
          <cell r="C1970"/>
          <cell r="G1970"/>
        </row>
        <row r="1971">
          <cell r="A1971"/>
          <cell r="C1971"/>
          <cell r="G1971"/>
        </row>
        <row r="1972">
          <cell r="A1972"/>
          <cell r="C1972"/>
          <cell r="G1972"/>
        </row>
        <row r="1973">
          <cell r="A1973"/>
          <cell r="C1973"/>
          <cell r="G1973"/>
        </row>
        <row r="1974">
          <cell r="A1974"/>
          <cell r="C1974"/>
          <cell r="G1974"/>
        </row>
        <row r="1975">
          <cell r="A1975"/>
          <cell r="C1975"/>
          <cell r="G1975"/>
        </row>
        <row r="1976">
          <cell r="A1976"/>
          <cell r="C1976"/>
          <cell r="G1976"/>
        </row>
        <row r="1977">
          <cell r="A1977"/>
          <cell r="C1977"/>
          <cell r="G1977"/>
        </row>
        <row r="1978">
          <cell r="A1978"/>
          <cell r="C1978"/>
          <cell r="G1978"/>
        </row>
        <row r="1979">
          <cell r="A1979"/>
          <cell r="C1979"/>
          <cell r="G1979"/>
        </row>
        <row r="1980">
          <cell r="A1980"/>
          <cell r="C1980"/>
          <cell r="G1980"/>
        </row>
        <row r="1981">
          <cell r="A1981"/>
          <cell r="C1981"/>
          <cell r="G1981"/>
        </row>
        <row r="1982">
          <cell r="A1982"/>
          <cell r="C1982"/>
          <cell r="G1982"/>
        </row>
        <row r="1983">
          <cell r="A1983"/>
          <cell r="C1983"/>
          <cell r="G1983"/>
        </row>
        <row r="1984">
          <cell r="A1984"/>
          <cell r="C1984"/>
          <cell r="G1984"/>
        </row>
        <row r="1985">
          <cell r="A1985"/>
          <cell r="C1985"/>
          <cell r="G1985"/>
        </row>
        <row r="1986">
          <cell r="A1986"/>
          <cell r="C1986"/>
          <cell r="G1986"/>
        </row>
        <row r="1987">
          <cell r="A1987"/>
          <cell r="C1987"/>
          <cell r="G1987"/>
        </row>
        <row r="1988">
          <cell r="A1988"/>
          <cell r="C1988"/>
          <cell r="G1988"/>
        </row>
        <row r="1989">
          <cell r="A1989"/>
          <cell r="C1989"/>
          <cell r="G1989"/>
        </row>
        <row r="1990">
          <cell r="A1990"/>
          <cell r="C1990"/>
          <cell r="G1990"/>
        </row>
        <row r="1991">
          <cell r="A1991"/>
          <cell r="C1991"/>
          <cell r="G1991"/>
        </row>
        <row r="1992">
          <cell r="A1992"/>
          <cell r="C1992"/>
          <cell r="G1992"/>
        </row>
        <row r="1993">
          <cell r="A1993"/>
          <cell r="C1993"/>
          <cell r="G1993"/>
        </row>
        <row r="1994">
          <cell r="A1994"/>
          <cell r="C1994"/>
          <cell r="G1994"/>
        </row>
        <row r="1995">
          <cell r="A1995"/>
          <cell r="C1995"/>
          <cell r="G1995"/>
        </row>
        <row r="1996">
          <cell r="A1996"/>
          <cell r="C1996"/>
          <cell r="G1996"/>
        </row>
        <row r="1997">
          <cell r="A1997"/>
          <cell r="C1997"/>
          <cell r="G1997"/>
        </row>
        <row r="1998">
          <cell r="A1998"/>
          <cell r="C1998"/>
          <cell r="G1998"/>
        </row>
        <row r="1999">
          <cell r="A1999"/>
          <cell r="C1999"/>
          <cell r="G1999"/>
        </row>
        <row r="2000">
          <cell r="A2000"/>
          <cell r="C2000"/>
          <cell r="G2000"/>
        </row>
        <row r="2001">
          <cell r="A2001"/>
          <cell r="C2001"/>
          <cell r="G2001"/>
        </row>
        <row r="2002">
          <cell r="A2002"/>
          <cell r="C2002"/>
          <cell r="G2002"/>
        </row>
        <row r="2003">
          <cell r="A2003"/>
          <cell r="C2003"/>
          <cell r="G2003"/>
        </row>
        <row r="2004">
          <cell r="A2004"/>
          <cell r="C2004"/>
          <cell r="G2004"/>
        </row>
        <row r="2005">
          <cell r="A2005"/>
          <cell r="C2005"/>
          <cell r="G2005"/>
        </row>
        <row r="2006">
          <cell r="A2006"/>
          <cell r="C2006"/>
          <cell r="G2006"/>
        </row>
        <row r="2007">
          <cell r="A2007"/>
          <cell r="C2007"/>
          <cell r="G2007"/>
        </row>
        <row r="2008">
          <cell r="A2008"/>
          <cell r="C2008"/>
          <cell r="G2008"/>
        </row>
        <row r="2009">
          <cell r="A2009"/>
          <cell r="C2009"/>
          <cell r="G2009"/>
        </row>
        <row r="2010">
          <cell r="A2010"/>
          <cell r="C2010"/>
          <cell r="G2010"/>
        </row>
        <row r="2011">
          <cell r="A2011"/>
          <cell r="C2011"/>
          <cell r="G2011"/>
        </row>
        <row r="2012">
          <cell r="A2012"/>
          <cell r="C2012"/>
          <cell r="G2012"/>
        </row>
        <row r="2013">
          <cell r="A2013"/>
          <cell r="C2013"/>
          <cell r="G2013"/>
        </row>
        <row r="2014">
          <cell r="A2014"/>
          <cell r="C2014"/>
          <cell r="G2014"/>
        </row>
        <row r="2015">
          <cell r="A2015"/>
          <cell r="C2015"/>
          <cell r="G2015"/>
        </row>
        <row r="2016">
          <cell r="A2016"/>
          <cell r="C2016"/>
          <cell r="G2016"/>
        </row>
        <row r="2017">
          <cell r="A2017"/>
          <cell r="C2017"/>
          <cell r="G2017"/>
        </row>
        <row r="2018">
          <cell r="A2018"/>
          <cell r="C2018"/>
          <cell r="G2018"/>
        </row>
        <row r="2019">
          <cell r="A2019"/>
          <cell r="C2019"/>
          <cell r="G2019"/>
        </row>
        <row r="2020">
          <cell r="A2020"/>
          <cell r="C2020"/>
          <cell r="G2020"/>
        </row>
        <row r="2021">
          <cell r="A2021"/>
          <cell r="C2021"/>
          <cell r="G2021"/>
        </row>
        <row r="2022">
          <cell r="A2022"/>
          <cell r="C2022"/>
          <cell r="G2022"/>
        </row>
        <row r="2023">
          <cell r="A2023"/>
          <cell r="C2023"/>
          <cell r="G2023"/>
        </row>
        <row r="2024">
          <cell r="A2024"/>
          <cell r="C2024"/>
          <cell r="G2024"/>
        </row>
        <row r="2025">
          <cell r="A2025"/>
          <cell r="C2025"/>
          <cell r="G2025"/>
        </row>
      </sheetData>
      <sheetData sheetId="8"/>
      <sheetData sheetId="9"/>
      <sheetData sheetId="10"/>
      <sheetData sheetId="11">
        <row r="9">
          <cell r="B9">
            <v>0</v>
          </cell>
        </row>
      </sheetData>
      <sheetData sheetId="12">
        <row r="6">
          <cell r="B6">
            <v>62</v>
          </cell>
        </row>
      </sheetData>
      <sheetData sheetId="13">
        <row r="6">
          <cell r="B6">
            <v>67</v>
          </cell>
        </row>
      </sheetData>
      <sheetData sheetId="14">
        <row r="18">
          <cell r="B18">
            <v>2060.1494444444447</v>
          </cell>
        </row>
      </sheetData>
      <sheetData sheetId="15">
        <row r="6">
          <cell r="B6">
            <v>5</v>
          </cell>
        </row>
      </sheetData>
      <sheetData sheetId="16">
        <row r="6">
          <cell r="B6">
            <v>1</v>
          </cell>
        </row>
      </sheetData>
      <sheetData sheetId="17">
        <row r="17">
          <cell r="B17">
            <v>283.17561181434598</v>
          </cell>
        </row>
      </sheetData>
      <sheetData sheetId="18">
        <row r="11">
          <cell r="B11">
            <v>0</v>
          </cell>
        </row>
      </sheetData>
      <sheetData sheetId="19">
        <row r="11">
          <cell r="B11">
            <v>0</v>
          </cell>
        </row>
      </sheetData>
      <sheetData sheetId="20"/>
      <sheetData sheetId="21">
        <row r="13">
          <cell r="B13">
            <v>881153.66000000015</v>
          </cell>
        </row>
      </sheetData>
      <sheetData sheetId="22">
        <row r="13">
          <cell r="B13">
            <v>464903.80000000005</v>
          </cell>
        </row>
      </sheetData>
      <sheetData sheetId="23">
        <row r="13">
          <cell r="B13">
            <v>163077.84</v>
          </cell>
        </row>
      </sheetData>
      <sheetData sheetId="24">
        <row r="13">
          <cell r="B13">
            <v>199115.43</v>
          </cell>
        </row>
      </sheetData>
      <sheetData sheetId="25"/>
      <sheetData sheetId="26">
        <row r="9">
          <cell r="B9">
            <v>256573.74999999997</v>
          </cell>
        </row>
      </sheetData>
      <sheetData sheetId="27"/>
      <sheetData sheetId="28">
        <row r="9">
          <cell r="B9">
            <v>144081.78999999998</v>
          </cell>
        </row>
      </sheetData>
      <sheetData sheetId="29">
        <row r="9">
          <cell r="B9">
            <v>95304.12000000001</v>
          </cell>
        </row>
      </sheetData>
      <sheetData sheetId="30">
        <row r="9">
          <cell r="B9">
            <v>120172.88999999998</v>
          </cell>
        </row>
      </sheetData>
      <sheetData sheetId="31">
        <row r="6">
          <cell r="B6">
            <v>612226.25999999966</v>
          </cell>
        </row>
      </sheetData>
      <sheetData sheetId="32"/>
      <sheetData sheetId="33">
        <row r="6">
          <cell r="B6">
            <v>28</v>
          </cell>
        </row>
      </sheetData>
      <sheetData sheetId="34">
        <row r="7">
          <cell r="B7">
            <v>15</v>
          </cell>
        </row>
      </sheetData>
      <sheetData sheetId="35">
        <row r="11">
          <cell r="B11">
            <v>0</v>
          </cell>
        </row>
      </sheetData>
      <sheetData sheetId="36">
        <row r="13">
          <cell r="B13">
            <v>26401</v>
          </cell>
        </row>
      </sheetData>
      <sheetData sheetId="37">
        <row r="9">
          <cell r="B9">
            <v>89775.07</v>
          </cell>
        </row>
      </sheetData>
      <sheetData sheetId="38">
        <row r="8">
          <cell r="B8">
            <v>0.37569234125332468</v>
          </cell>
        </row>
      </sheetData>
      <sheetData sheetId="39"/>
      <sheetData sheetId="40">
        <row r="13">
          <cell r="B13">
            <v>158603.89000000001</v>
          </cell>
        </row>
      </sheetData>
      <sheetData sheetId="41">
        <row r="13">
          <cell r="B13">
            <v>77763.760000000009</v>
          </cell>
        </row>
      </sheetData>
      <sheetData sheetId="42">
        <row r="6">
          <cell r="B6">
            <v>199854.25000000012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4HIBYAZQMVAFGK3NIUOPWJCYTV">
      <xxl21:absoluteUrl r:id="rId2"/>
    </xxl21:alternateUrls>
    <sheetNames>
      <sheetName val="Manual Page"/>
      <sheetName val="TNZ Submitted Budget"/>
      <sheetName val="Variance Analysis vs Budget"/>
      <sheetName val="Input Sheet"/>
      <sheetName val="GP &amp; SE % Contribution"/>
      <sheetName val="Parts GP Calc"/>
      <sheetName val="Service GP Calc"/>
      <sheetName val="TUNZ Extracted TB"/>
      <sheetName val="Export"/>
      <sheetName val="OVERALL - QTD"/>
      <sheetName val="OVERALL"/>
      <sheetName val="NEW VEHICLE GROUP"/>
      <sheetName val="NS NEW VEHICLE"/>
      <sheetName val="NW NEW VEHICLE"/>
      <sheetName val="USED VEHICLE GROUP"/>
      <sheetName val="NS USED VEHICLE"/>
      <sheetName val="NW USED VEHICLE"/>
      <sheetName val="F&amp;I GROUP"/>
      <sheetName val="NS F&amp;I"/>
      <sheetName val="NW F&amp;I"/>
      <sheetName val="PARTS GROUP"/>
      <sheetName val="NS PARTS 130"/>
      <sheetName val="NW PARTS 230"/>
      <sheetName val="NW PARTS 330"/>
      <sheetName val="NW PARTS 430"/>
      <sheetName val="SERVICE GROUP"/>
      <sheetName val="NS SERVICE 140"/>
      <sheetName val="NS SERVICE 147"/>
      <sheetName val="NW SERVICE 240"/>
      <sheetName val="NW SERVICE 340"/>
      <sheetName val="NW SERVICE 440"/>
      <sheetName val="ADMIN &amp; OTHER"/>
      <sheetName val="Other Income"/>
      <sheetName val="LEX NEW VEHICLE"/>
      <sheetName val="LEX USED VEHICLE"/>
      <sheetName val="LEX F&amp;I"/>
      <sheetName val="LEX PARTS"/>
      <sheetName val="LEX SERVICE"/>
      <sheetName val="Retail Detailing"/>
      <sheetName val="Bridgestone GROUP"/>
      <sheetName val="Bridgestone 935"/>
      <sheetName val="Bridgestone 936"/>
      <sheetName val="LEX ADMIN &amp; OTHER"/>
    </sheetNames>
    <sheetDataSet>
      <sheetData sheetId="0"/>
      <sheetData sheetId="1"/>
      <sheetData sheetId="2"/>
      <sheetData sheetId="3"/>
      <sheetData sheetId="4"/>
      <sheetData sheetId="5"/>
      <sheetData sheetId="6"/>
      <sheetData sheetId="7">
        <row r="1">
          <cell r="A1" t="str">
            <v>Account</v>
          </cell>
          <cell r="C1" t="str">
            <v>Cost Centre</v>
          </cell>
          <cell r="G1" t="str">
            <v xml:space="preserve"> Mov(2023/09)</v>
          </cell>
        </row>
        <row r="2">
          <cell r="A2">
            <v>1000</v>
          </cell>
          <cell r="C2">
            <v>900</v>
          </cell>
          <cell r="G2">
            <v>0</v>
          </cell>
        </row>
        <row r="3">
          <cell r="A3">
            <v>1010</v>
          </cell>
          <cell r="C3">
            <v>900</v>
          </cell>
          <cell r="G3">
            <v>1876983.7</v>
          </cell>
        </row>
        <row r="4">
          <cell r="A4">
            <v>1012</v>
          </cell>
          <cell r="C4">
            <v>900</v>
          </cell>
          <cell r="G4">
            <v>45941.11</v>
          </cell>
        </row>
        <row r="5">
          <cell r="A5">
            <v>1013</v>
          </cell>
          <cell r="C5">
            <v>900</v>
          </cell>
          <cell r="G5">
            <v>208125.01</v>
          </cell>
        </row>
        <row r="6">
          <cell r="A6">
            <v>1014</v>
          </cell>
          <cell r="C6">
            <v>900</v>
          </cell>
          <cell r="G6">
            <v>179.42</v>
          </cell>
        </row>
        <row r="7">
          <cell r="A7">
            <v>1035</v>
          </cell>
          <cell r="C7">
            <v>900</v>
          </cell>
          <cell r="G7">
            <v>719.09</v>
          </cell>
        </row>
        <row r="8">
          <cell r="A8">
            <v>1040</v>
          </cell>
          <cell r="C8">
            <v>900</v>
          </cell>
          <cell r="G8">
            <v>78730.350000000006</v>
          </cell>
        </row>
        <row r="9">
          <cell r="A9">
            <v>1045</v>
          </cell>
          <cell r="C9">
            <v>900</v>
          </cell>
          <cell r="G9">
            <v>0</v>
          </cell>
        </row>
        <row r="10">
          <cell r="A10">
            <v>1050</v>
          </cell>
          <cell r="C10">
            <v>900</v>
          </cell>
          <cell r="G10">
            <v>0</v>
          </cell>
        </row>
        <row r="11">
          <cell r="A11">
            <v>1055</v>
          </cell>
          <cell r="C11">
            <v>900</v>
          </cell>
          <cell r="G11">
            <v>-3039.93</v>
          </cell>
        </row>
        <row r="12">
          <cell r="A12">
            <v>1056</v>
          </cell>
          <cell r="C12">
            <v>100</v>
          </cell>
          <cell r="G12">
            <v>0</v>
          </cell>
        </row>
        <row r="13">
          <cell r="A13">
            <v>1060</v>
          </cell>
          <cell r="C13">
            <v>900</v>
          </cell>
          <cell r="G13">
            <v>536017.06999999995</v>
          </cell>
        </row>
        <row r="14">
          <cell r="A14">
            <v>1061</v>
          </cell>
          <cell r="C14">
            <v>900</v>
          </cell>
          <cell r="G14">
            <v>0</v>
          </cell>
        </row>
        <row r="15">
          <cell r="A15">
            <v>1070</v>
          </cell>
          <cell r="C15">
            <v>900</v>
          </cell>
          <cell r="G15">
            <v>-357656.64</v>
          </cell>
        </row>
        <row r="16">
          <cell r="A16">
            <v>1071</v>
          </cell>
          <cell r="C16">
            <v>900</v>
          </cell>
          <cell r="G16">
            <v>-519.84</v>
          </cell>
        </row>
        <row r="17">
          <cell r="A17">
            <v>1072</v>
          </cell>
          <cell r="C17">
            <v>900</v>
          </cell>
          <cell r="G17">
            <v>7350</v>
          </cell>
        </row>
        <row r="18">
          <cell r="A18">
            <v>1075</v>
          </cell>
          <cell r="C18">
            <v>900</v>
          </cell>
          <cell r="G18">
            <v>58644</v>
          </cell>
        </row>
        <row r="19">
          <cell r="A19">
            <v>1081</v>
          </cell>
          <cell r="C19">
            <v>900</v>
          </cell>
          <cell r="G19">
            <v>0</v>
          </cell>
        </row>
        <row r="20">
          <cell r="A20">
            <v>1090</v>
          </cell>
          <cell r="C20">
            <v>900</v>
          </cell>
          <cell r="G20">
            <v>1885.28</v>
          </cell>
        </row>
        <row r="21">
          <cell r="A21">
            <v>1091</v>
          </cell>
          <cell r="C21">
            <v>900</v>
          </cell>
          <cell r="G21">
            <v>61069.57</v>
          </cell>
        </row>
        <row r="22">
          <cell r="A22">
            <v>1095</v>
          </cell>
          <cell r="C22">
            <v>900</v>
          </cell>
          <cell r="G22">
            <v>48693.88</v>
          </cell>
        </row>
        <row r="23">
          <cell r="A23">
            <v>1110</v>
          </cell>
          <cell r="C23">
            <v>900</v>
          </cell>
          <cell r="G23">
            <v>18900.11</v>
          </cell>
        </row>
        <row r="24">
          <cell r="A24">
            <v>1111</v>
          </cell>
          <cell r="C24">
            <v>900</v>
          </cell>
          <cell r="G24">
            <v>2011.41</v>
          </cell>
        </row>
        <row r="25">
          <cell r="A25">
            <v>1170</v>
          </cell>
          <cell r="C25">
            <v>900</v>
          </cell>
          <cell r="G25">
            <v>10540.95</v>
          </cell>
        </row>
        <row r="26">
          <cell r="A26">
            <v>1180</v>
          </cell>
          <cell r="C26">
            <v>900</v>
          </cell>
          <cell r="G26">
            <v>-0.01</v>
          </cell>
        </row>
        <row r="27">
          <cell r="A27">
            <v>1230</v>
          </cell>
          <cell r="C27">
            <v>900</v>
          </cell>
          <cell r="G27">
            <v>184288.03</v>
          </cell>
        </row>
        <row r="28">
          <cell r="A28" t="str">
            <v>1230#</v>
          </cell>
          <cell r="C28">
            <v>900</v>
          </cell>
          <cell r="G28">
            <v>3</v>
          </cell>
        </row>
        <row r="29">
          <cell r="A29">
            <v>1233</v>
          </cell>
          <cell r="C29">
            <v>900</v>
          </cell>
          <cell r="G29">
            <v>334667.08</v>
          </cell>
        </row>
        <row r="30">
          <cell r="A30" t="str">
            <v>1233#</v>
          </cell>
          <cell r="C30">
            <v>900</v>
          </cell>
          <cell r="G30">
            <v>6</v>
          </cell>
        </row>
        <row r="31">
          <cell r="A31">
            <v>1235</v>
          </cell>
          <cell r="C31">
            <v>900</v>
          </cell>
          <cell r="G31">
            <v>-39303.360000000001</v>
          </cell>
        </row>
        <row r="32">
          <cell r="A32">
            <v>1236</v>
          </cell>
          <cell r="C32">
            <v>900</v>
          </cell>
          <cell r="G32">
            <v>833.16</v>
          </cell>
        </row>
        <row r="33">
          <cell r="A33">
            <v>1241</v>
          </cell>
          <cell r="C33">
            <v>900</v>
          </cell>
          <cell r="G33">
            <v>-499894.71</v>
          </cell>
        </row>
        <row r="34">
          <cell r="A34" t="str">
            <v>1241#</v>
          </cell>
          <cell r="C34">
            <v>900</v>
          </cell>
          <cell r="G34">
            <v>-7</v>
          </cell>
        </row>
        <row r="35">
          <cell r="A35">
            <v>1245</v>
          </cell>
          <cell r="C35">
            <v>900</v>
          </cell>
          <cell r="G35">
            <v>21915.33</v>
          </cell>
        </row>
        <row r="36">
          <cell r="A36">
            <v>1246</v>
          </cell>
          <cell r="C36">
            <v>900</v>
          </cell>
          <cell r="G36">
            <v>4900.34</v>
          </cell>
        </row>
        <row r="37">
          <cell r="A37">
            <v>1255</v>
          </cell>
          <cell r="C37">
            <v>900</v>
          </cell>
          <cell r="G37">
            <v>-771.77</v>
          </cell>
        </row>
        <row r="38">
          <cell r="A38">
            <v>1319</v>
          </cell>
          <cell r="C38">
            <v>900</v>
          </cell>
          <cell r="G38">
            <v>-622146.96</v>
          </cell>
        </row>
        <row r="39">
          <cell r="A39" t="str">
            <v>1319#</v>
          </cell>
          <cell r="C39">
            <v>900</v>
          </cell>
          <cell r="G39">
            <v>-15</v>
          </cell>
        </row>
        <row r="40">
          <cell r="A40">
            <v>1320</v>
          </cell>
          <cell r="C40">
            <v>900</v>
          </cell>
          <cell r="G40">
            <v>82694.83</v>
          </cell>
        </row>
        <row r="41">
          <cell r="A41" t="str">
            <v>1320#</v>
          </cell>
          <cell r="C41">
            <v>900</v>
          </cell>
          <cell r="G41">
            <v>-3</v>
          </cell>
        </row>
        <row r="42">
          <cell r="A42">
            <v>1321</v>
          </cell>
          <cell r="C42">
            <v>900</v>
          </cell>
          <cell r="G42">
            <v>-598972.24</v>
          </cell>
        </row>
        <row r="43">
          <cell r="A43" t="str">
            <v>1321#</v>
          </cell>
          <cell r="C43">
            <v>900</v>
          </cell>
          <cell r="G43">
            <v>-9</v>
          </cell>
        </row>
        <row r="44">
          <cell r="A44">
            <v>1325</v>
          </cell>
          <cell r="C44">
            <v>900</v>
          </cell>
          <cell r="G44">
            <v>13968.85</v>
          </cell>
        </row>
        <row r="45">
          <cell r="A45">
            <v>1326</v>
          </cell>
          <cell r="C45">
            <v>900</v>
          </cell>
          <cell r="G45">
            <v>-146.27000000000001</v>
          </cell>
        </row>
        <row r="46">
          <cell r="A46">
            <v>1327</v>
          </cell>
          <cell r="C46">
            <v>900</v>
          </cell>
          <cell r="G46">
            <v>3436.01</v>
          </cell>
        </row>
        <row r="47">
          <cell r="A47">
            <v>1351</v>
          </cell>
          <cell r="C47">
            <v>900</v>
          </cell>
          <cell r="G47">
            <v>-8759.7099999999991</v>
          </cell>
        </row>
        <row r="48">
          <cell r="A48">
            <v>1380</v>
          </cell>
          <cell r="C48">
            <v>900</v>
          </cell>
          <cell r="G48">
            <v>-59812.79</v>
          </cell>
        </row>
        <row r="49">
          <cell r="A49">
            <v>1400</v>
          </cell>
          <cell r="C49">
            <v>900</v>
          </cell>
          <cell r="G49">
            <v>0</v>
          </cell>
        </row>
        <row r="50">
          <cell r="A50">
            <v>1470</v>
          </cell>
          <cell r="C50">
            <v>900</v>
          </cell>
          <cell r="G50">
            <v>-8768.5300000000007</v>
          </cell>
        </row>
        <row r="51">
          <cell r="A51">
            <v>1480</v>
          </cell>
          <cell r="C51">
            <v>900</v>
          </cell>
          <cell r="G51">
            <v>-198.43</v>
          </cell>
        </row>
        <row r="52">
          <cell r="A52">
            <v>1500</v>
          </cell>
          <cell r="C52">
            <v>900</v>
          </cell>
          <cell r="G52">
            <v>374.66</v>
          </cell>
        </row>
        <row r="53">
          <cell r="A53">
            <v>1510</v>
          </cell>
          <cell r="C53">
            <v>900</v>
          </cell>
          <cell r="G53">
            <v>243.22</v>
          </cell>
        </row>
        <row r="54">
          <cell r="A54" t="str">
            <v>1510B</v>
          </cell>
          <cell r="C54">
            <v>900</v>
          </cell>
          <cell r="G54">
            <v>-5412.4</v>
          </cell>
        </row>
        <row r="55">
          <cell r="A55" t="str">
            <v>1510H</v>
          </cell>
          <cell r="C55">
            <v>900</v>
          </cell>
          <cell r="G55">
            <v>-2378.5500000000002</v>
          </cell>
        </row>
        <row r="56">
          <cell r="A56" t="str">
            <v>1510N</v>
          </cell>
          <cell r="C56">
            <v>900</v>
          </cell>
          <cell r="G56">
            <v>15.72</v>
          </cell>
        </row>
        <row r="57">
          <cell r="A57">
            <v>1511</v>
          </cell>
          <cell r="C57">
            <v>900</v>
          </cell>
          <cell r="G57">
            <v>-2316</v>
          </cell>
        </row>
        <row r="58">
          <cell r="A58">
            <v>1512</v>
          </cell>
          <cell r="C58">
            <v>900</v>
          </cell>
          <cell r="G58">
            <v>0</v>
          </cell>
        </row>
        <row r="59">
          <cell r="A59">
            <v>1530</v>
          </cell>
          <cell r="C59">
            <v>900</v>
          </cell>
          <cell r="G59">
            <v>989.05</v>
          </cell>
        </row>
        <row r="60">
          <cell r="A60">
            <v>1550</v>
          </cell>
          <cell r="C60">
            <v>900</v>
          </cell>
          <cell r="G60">
            <v>-4965.47</v>
          </cell>
        </row>
        <row r="61">
          <cell r="A61" t="str">
            <v>1550I</v>
          </cell>
          <cell r="C61">
            <v>900</v>
          </cell>
          <cell r="G61">
            <v>-44499.92</v>
          </cell>
        </row>
        <row r="62">
          <cell r="A62">
            <v>1551</v>
          </cell>
          <cell r="C62">
            <v>900</v>
          </cell>
          <cell r="G62">
            <v>207.24</v>
          </cell>
        </row>
        <row r="63">
          <cell r="A63">
            <v>1552</v>
          </cell>
          <cell r="C63">
            <v>900</v>
          </cell>
          <cell r="G63">
            <v>87.85</v>
          </cell>
        </row>
        <row r="64">
          <cell r="A64">
            <v>1570</v>
          </cell>
          <cell r="C64">
            <v>900</v>
          </cell>
          <cell r="G64">
            <v>-815.6</v>
          </cell>
        </row>
        <row r="65">
          <cell r="A65" t="str">
            <v>1570B</v>
          </cell>
          <cell r="C65">
            <v>900</v>
          </cell>
          <cell r="G65">
            <v>-2056.39</v>
          </cell>
        </row>
        <row r="66">
          <cell r="A66" t="str">
            <v>1570H</v>
          </cell>
          <cell r="C66">
            <v>900</v>
          </cell>
          <cell r="G66">
            <v>1214.94</v>
          </cell>
        </row>
        <row r="67">
          <cell r="A67" t="str">
            <v>1570N</v>
          </cell>
          <cell r="C67">
            <v>900</v>
          </cell>
          <cell r="G67">
            <v>678.54</v>
          </cell>
        </row>
        <row r="68">
          <cell r="A68">
            <v>1571</v>
          </cell>
          <cell r="C68">
            <v>900</v>
          </cell>
          <cell r="G68">
            <v>825.96</v>
          </cell>
        </row>
        <row r="69">
          <cell r="A69">
            <v>1572</v>
          </cell>
          <cell r="C69">
            <v>900</v>
          </cell>
          <cell r="G69">
            <v>-355.08</v>
          </cell>
        </row>
        <row r="70">
          <cell r="A70">
            <v>1590</v>
          </cell>
          <cell r="C70">
            <v>900</v>
          </cell>
          <cell r="G70">
            <v>30</v>
          </cell>
        </row>
        <row r="71">
          <cell r="A71">
            <v>1670</v>
          </cell>
          <cell r="C71">
            <v>900</v>
          </cell>
          <cell r="G71">
            <v>0</v>
          </cell>
        </row>
        <row r="72">
          <cell r="A72">
            <v>1675</v>
          </cell>
          <cell r="C72">
            <v>900</v>
          </cell>
          <cell r="G72">
            <v>2508.2600000000002</v>
          </cell>
        </row>
        <row r="73">
          <cell r="A73">
            <v>1690</v>
          </cell>
          <cell r="C73">
            <v>900</v>
          </cell>
          <cell r="G73">
            <v>-14061.75</v>
          </cell>
        </row>
        <row r="74">
          <cell r="A74">
            <v>1720</v>
          </cell>
          <cell r="C74">
            <v>900</v>
          </cell>
          <cell r="G74">
            <v>7130.6</v>
          </cell>
        </row>
        <row r="75">
          <cell r="A75">
            <v>2025</v>
          </cell>
          <cell r="C75">
            <v>900</v>
          </cell>
          <cell r="G75">
            <v>-524994.77</v>
          </cell>
        </row>
        <row r="76">
          <cell r="A76">
            <v>1772</v>
          </cell>
          <cell r="C76">
            <v>900</v>
          </cell>
          <cell r="G76">
            <v>5501.5</v>
          </cell>
        </row>
        <row r="77">
          <cell r="A77" t="str">
            <v>1772H</v>
          </cell>
          <cell r="C77">
            <v>900</v>
          </cell>
          <cell r="G77">
            <v>2621.5</v>
          </cell>
        </row>
        <row r="78">
          <cell r="A78">
            <v>1773</v>
          </cell>
          <cell r="C78">
            <v>900</v>
          </cell>
          <cell r="G78">
            <v>0</v>
          </cell>
        </row>
        <row r="79">
          <cell r="A79" t="str">
            <v>1773H</v>
          </cell>
          <cell r="C79">
            <v>900</v>
          </cell>
          <cell r="G79">
            <v>0</v>
          </cell>
        </row>
        <row r="80">
          <cell r="A80">
            <v>1774</v>
          </cell>
          <cell r="C80">
            <v>900</v>
          </cell>
          <cell r="G80">
            <v>0</v>
          </cell>
        </row>
        <row r="81">
          <cell r="A81" t="str">
            <v>1774H</v>
          </cell>
          <cell r="C81">
            <v>900</v>
          </cell>
          <cell r="G81">
            <v>0</v>
          </cell>
        </row>
        <row r="82">
          <cell r="A82">
            <v>1780</v>
          </cell>
          <cell r="C82">
            <v>900</v>
          </cell>
          <cell r="G82">
            <v>239.03</v>
          </cell>
        </row>
        <row r="83">
          <cell r="A83" t="str">
            <v>1780H</v>
          </cell>
          <cell r="C83">
            <v>900</v>
          </cell>
          <cell r="G83">
            <v>0</v>
          </cell>
        </row>
        <row r="84">
          <cell r="A84">
            <v>1790</v>
          </cell>
          <cell r="C84">
            <v>900</v>
          </cell>
          <cell r="G84">
            <v>0</v>
          </cell>
        </row>
        <row r="85">
          <cell r="A85">
            <v>1800</v>
          </cell>
          <cell r="C85">
            <v>900</v>
          </cell>
          <cell r="G85">
            <v>8416</v>
          </cell>
        </row>
        <row r="86">
          <cell r="A86" t="str">
            <v>1800H</v>
          </cell>
          <cell r="C86">
            <v>900</v>
          </cell>
          <cell r="G86">
            <v>0</v>
          </cell>
        </row>
        <row r="87">
          <cell r="A87">
            <v>2782</v>
          </cell>
          <cell r="C87">
            <v>900</v>
          </cell>
          <cell r="G87">
            <v>-10091</v>
          </cell>
        </row>
        <row r="88">
          <cell r="A88" t="str">
            <v>2782H</v>
          </cell>
          <cell r="C88">
            <v>900</v>
          </cell>
          <cell r="G88">
            <v>-5342</v>
          </cell>
        </row>
        <row r="89">
          <cell r="A89">
            <v>2783</v>
          </cell>
          <cell r="C89">
            <v>900</v>
          </cell>
          <cell r="G89">
            <v>-3168</v>
          </cell>
        </row>
        <row r="90">
          <cell r="A90" t="str">
            <v>2783H</v>
          </cell>
          <cell r="C90">
            <v>900</v>
          </cell>
          <cell r="G90">
            <v>-2176</v>
          </cell>
        </row>
        <row r="91">
          <cell r="A91">
            <v>2784</v>
          </cell>
          <cell r="C91">
            <v>900</v>
          </cell>
          <cell r="G91">
            <v>-19245</v>
          </cell>
        </row>
        <row r="92">
          <cell r="A92" t="str">
            <v>2784H</v>
          </cell>
          <cell r="C92">
            <v>900</v>
          </cell>
          <cell r="G92">
            <v>-8170</v>
          </cell>
        </row>
        <row r="93">
          <cell r="A93">
            <v>2790</v>
          </cell>
          <cell r="C93">
            <v>900</v>
          </cell>
          <cell r="G93">
            <v>-9152</v>
          </cell>
        </row>
        <row r="94">
          <cell r="A94" t="str">
            <v>2790H</v>
          </cell>
          <cell r="C94">
            <v>900</v>
          </cell>
          <cell r="G94">
            <v>-2416</v>
          </cell>
        </row>
        <row r="95">
          <cell r="A95">
            <v>2800</v>
          </cell>
          <cell r="C95">
            <v>900</v>
          </cell>
          <cell r="G95">
            <v>-12326</v>
          </cell>
        </row>
        <row r="96">
          <cell r="A96" t="str">
            <v>2800H</v>
          </cell>
          <cell r="C96">
            <v>900</v>
          </cell>
          <cell r="G96">
            <v>-3998</v>
          </cell>
        </row>
        <row r="97">
          <cell r="A97" t="str">
            <v>6064r#</v>
          </cell>
          <cell r="C97">
            <v>112</v>
          </cell>
          <cell r="G97">
            <v>0</v>
          </cell>
        </row>
        <row r="98">
          <cell r="A98" t="str">
            <v>6144R#</v>
          </cell>
          <cell r="C98">
            <v>112</v>
          </cell>
          <cell r="G98">
            <v>1</v>
          </cell>
        </row>
        <row r="99">
          <cell r="A99">
            <v>1920</v>
          </cell>
          <cell r="C99">
            <v>900</v>
          </cell>
          <cell r="G99">
            <v>0</v>
          </cell>
        </row>
        <row r="100">
          <cell r="A100">
            <v>2040</v>
          </cell>
          <cell r="C100">
            <v>900</v>
          </cell>
          <cell r="G100">
            <v>-7875.46</v>
          </cell>
        </row>
        <row r="101">
          <cell r="A101">
            <v>2050</v>
          </cell>
          <cell r="C101">
            <v>900</v>
          </cell>
          <cell r="G101">
            <v>90662.91</v>
          </cell>
        </row>
        <row r="102">
          <cell r="A102">
            <v>2130</v>
          </cell>
          <cell r="C102">
            <v>900</v>
          </cell>
          <cell r="G102">
            <v>164667.49</v>
          </cell>
        </row>
        <row r="103">
          <cell r="A103">
            <v>2131</v>
          </cell>
          <cell r="C103">
            <v>900</v>
          </cell>
          <cell r="G103">
            <v>-9789.25</v>
          </cell>
        </row>
        <row r="104">
          <cell r="A104" t="str">
            <v>2131H</v>
          </cell>
          <cell r="C104">
            <v>900</v>
          </cell>
          <cell r="G104">
            <v>4404.37</v>
          </cell>
        </row>
        <row r="105">
          <cell r="A105">
            <v>2132</v>
          </cell>
          <cell r="C105">
            <v>900</v>
          </cell>
          <cell r="G105">
            <v>-7339.08</v>
          </cell>
        </row>
        <row r="106">
          <cell r="A106" t="str">
            <v>2132H</v>
          </cell>
          <cell r="C106">
            <v>900</v>
          </cell>
          <cell r="G106">
            <v>2656.42</v>
          </cell>
        </row>
        <row r="107">
          <cell r="A107">
            <v>2136</v>
          </cell>
          <cell r="C107">
            <v>900</v>
          </cell>
          <cell r="G107">
            <v>159074.45000000001</v>
          </cell>
        </row>
        <row r="108">
          <cell r="A108">
            <v>2140</v>
          </cell>
          <cell r="C108">
            <v>900</v>
          </cell>
          <cell r="G108">
            <v>-96.5</v>
          </cell>
        </row>
        <row r="109">
          <cell r="A109">
            <v>2250</v>
          </cell>
          <cell r="C109">
            <v>900</v>
          </cell>
          <cell r="G109">
            <v>-559250.24</v>
          </cell>
        </row>
        <row r="110">
          <cell r="A110">
            <v>2220</v>
          </cell>
          <cell r="C110">
            <v>900</v>
          </cell>
          <cell r="G110">
            <v>0</v>
          </cell>
        </row>
        <row r="111">
          <cell r="A111">
            <v>2240</v>
          </cell>
          <cell r="C111">
            <v>900</v>
          </cell>
          <cell r="G111">
            <v>-235773.54</v>
          </cell>
        </row>
        <row r="112">
          <cell r="A112">
            <v>2241</v>
          </cell>
          <cell r="C112">
            <v>900</v>
          </cell>
          <cell r="G112">
            <v>30753.09</v>
          </cell>
        </row>
        <row r="113">
          <cell r="A113">
            <v>2310</v>
          </cell>
          <cell r="C113">
            <v>900</v>
          </cell>
          <cell r="G113">
            <v>-272926.36</v>
          </cell>
        </row>
        <row r="114">
          <cell r="A114">
            <v>2311</v>
          </cell>
          <cell r="C114">
            <v>900</v>
          </cell>
          <cell r="G114">
            <v>-63227.42</v>
          </cell>
        </row>
        <row r="115">
          <cell r="A115">
            <v>2320</v>
          </cell>
          <cell r="C115">
            <v>900</v>
          </cell>
          <cell r="G115">
            <v>784462.48</v>
          </cell>
        </row>
        <row r="116">
          <cell r="A116">
            <v>2321</v>
          </cell>
          <cell r="C116">
            <v>900</v>
          </cell>
          <cell r="G116">
            <v>-105516.86</v>
          </cell>
        </row>
        <row r="117">
          <cell r="A117">
            <v>2401</v>
          </cell>
          <cell r="C117">
            <v>900</v>
          </cell>
          <cell r="G117">
            <v>0</v>
          </cell>
        </row>
        <row r="118">
          <cell r="A118">
            <v>2402</v>
          </cell>
          <cell r="C118">
            <v>900</v>
          </cell>
          <cell r="G118">
            <v>-659.64</v>
          </cell>
        </row>
        <row r="119">
          <cell r="A119">
            <v>2430</v>
          </cell>
          <cell r="C119">
            <v>900</v>
          </cell>
          <cell r="G119">
            <v>0</v>
          </cell>
        </row>
        <row r="120">
          <cell r="A120">
            <v>2450</v>
          </cell>
          <cell r="C120">
            <v>900</v>
          </cell>
          <cell r="G120">
            <v>-0.01</v>
          </cell>
        </row>
        <row r="121">
          <cell r="A121">
            <v>2482</v>
          </cell>
          <cell r="C121">
            <v>900</v>
          </cell>
          <cell r="G121">
            <v>0</v>
          </cell>
        </row>
        <row r="122">
          <cell r="A122">
            <v>2490</v>
          </cell>
          <cell r="C122">
            <v>900</v>
          </cell>
          <cell r="G122">
            <v>-90761.85</v>
          </cell>
        </row>
        <row r="123">
          <cell r="A123">
            <v>2500</v>
          </cell>
          <cell r="C123">
            <v>900</v>
          </cell>
          <cell r="G123">
            <v>0</v>
          </cell>
        </row>
        <row r="124">
          <cell r="A124">
            <v>2505</v>
          </cell>
          <cell r="C124">
            <v>900</v>
          </cell>
          <cell r="G124">
            <v>53271.93</v>
          </cell>
        </row>
        <row r="125">
          <cell r="A125">
            <v>2512</v>
          </cell>
          <cell r="C125">
            <v>900</v>
          </cell>
          <cell r="G125">
            <v>-9050.67</v>
          </cell>
        </row>
        <row r="126">
          <cell r="A126">
            <v>2520</v>
          </cell>
          <cell r="C126">
            <v>900</v>
          </cell>
          <cell r="G126">
            <v>-4446.42</v>
          </cell>
        </row>
        <row r="127">
          <cell r="A127">
            <v>2554</v>
          </cell>
          <cell r="C127">
            <v>900</v>
          </cell>
          <cell r="G127">
            <v>3818.9</v>
          </cell>
        </row>
        <row r="128">
          <cell r="A128">
            <v>2570</v>
          </cell>
          <cell r="C128">
            <v>900</v>
          </cell>
          <cell r="G128">
            <v>-14249.99</v>
          </cell>
        </row>
        <row r="129">
          <cell r="A129">
            <v>2571</v>
          </cell>
          <cell r="C129">
            <v>900</v>
          </cell>
          <cell r="G129">
            <v>-1807.33</v>
          </cell>
        </row>
        <row r="130">
          <cell r="A130">
            <v>2573</v>
          </cell>
          <cell r="C130">
            <v>900</v>
          </cell>
          <cell r="G130">
            <v>195.65</v>
          </cell>
        </row>
        <row r="131">
          <cell r="A131" t="str">
            <v>2581P</v>
          </cell>
          <cell r="C131">
            <v>900</v>
          </cell>
          <cell r="G131">
            <v>-1000</v>
          </cell>
        </row>
        <row r="132">
          <cell r="A132" t="str">
            <v>2581S</v>
          </cell>
          <cell r="C132">
            <v>900</v>
          </cell>
          <cell r="G132">
            <v>-1500</v>
          </cell>
        </row>
        <row r="133">
          <cell r="A133" t="str">
            <v>2581T</v>
          </cell>
          <cell r="C133">
            <v>900</v>
          </cell>
          <cell r="G133">
            <v>-100</v>
          </cell>
        </row>
        <row r="134">
          <cell r="A134">
            <v>2584</v>
          </cell>
          <cell r="C134">
            <v>900</v>
          </cell>
          <cell r="G134">
            <v>-4883.12</v>
          </cell>
        </row>
        <row r="135">
          <cell r="A135">
            <v>2586</v>
          </cell>
          <cell r="C135">
            <v>900</v>
          </cell>
          <cell r="G135">
            <v>-17260.060000000001</v>
          </cell>
        </row>
        <row r="136">
          <cell r="A136">
            <v>2598</v>
          </cell>
          <cell r="C136">
            <v>900</v>
          </cell>
          <cell r="G136">
            <v>-7000</v>
          </cell>
        </row>
        <row r="137">
          <cell r="A137">
            <v>2605</v>
          </cell>
          <cell r="C137">
            <v>900</v>
          </cell>
          <cell r="G137">
            <v>-975.76</v>
          </cell>
        </row>
        <row r="138">
          <cell r="A138">
            <v>2606</v>
          </cell>
          <cell r="C138">
            <v>900</v>
          </cell>
          <cell r="G138">
            <v>-1158.97</v>
          </cell>
        </row>
        <row r="139">
          <cell r="A139">
            <v>2607</v>
          </cell>
          <cell r="C139">
            <v>900</v>
          </cell>
          <cell r="G139">
            <v>0</v>
          </cell>
        </row>
        <row r="140">
          <cell r="A140">
            <v>2608</v>
          </cell>
          <cell r="C140">
            <v>900</v>
          </cell>
          <cell r="G140">
            <v>-174062.72</v>
          </cell>
        </row>
        <row r="141">
          <cell r="A141">
            <v>2610</v>
          </cell>
          <cell r="C141">
            <v>900</v>
          </cell>
          <cell r="G141">
            <v>0</v>
          </cell>
        </row>
        <row r="142">
          <cell r="A142">
            <v>2621</v>
          </cell>
          <cell r="C142">
            <v>900</v>
          </cell>
          <cell r="G142">
            <v>0</v>
          </cell>
        </row>
        <row r="143">
          <cell r="A143">
            <v>2622</v>
          </cell>
          <cell r="C143">
            <v>900</v>
          </cell>
          <cell r="G143">
            <v>0</v>
          </cell>
        </row>
        <row r="144">
          <cell r="A144">
            <v>2623</v>
          </cell>
          <cell r="C144">
            <v>900</v>
          </cell>
          <cell r="G144">
            <v>0</v>
          </cell>
        </row>
        <row r="145">
          <cell r="A145">
            <v>2630</v>
          </cell>
          <cell r="C145">
            <v>900</v>
          </cell>
          <cell r="G145">
            <v>0</v>
          </cell>
        </row>
        <row r="146">
          <cell r="A146">
            <v>2731</v>
          </cell>
          <cell r="C146">
            <v>900</v>
          </cell>
          <cell r="G146">
            <v>81344.22</v>
          </cell>
        </row>
        <row r="147">
          <cell r="A147">
            <v>1921</v>
          </cell>
          <cell r="C147">
            <v>900</v>
          </cell>
          <cell r="G147">
            <v>0</v>
          </cell>
        </row>
        <row r="148">
          <cell r="A148">
            <v>2595</v>
          </cell>
          <cell r="C148">
            <v>900</v>
          </cell>
          <cell r="G148">
            <v>-2060.87</v>
          </cell>
        </row>
        <row r="149">
          <cell r="A149">
            <v>2600</v>
          </cell>
          <cell r="C149">
            <v>900</v>
          </cell>
          <cell r="G149">
            <v>3923.23</v>
          </cell>
        </row>
        <row r="150">
          <cell r="A150">
            <v>2602</v>
          </cell>
          <cell r="C150">
            <v>900</v>
          </cell>
          <cell r="G150">
            <v>0</v>
          </cell>
        </row>
        <row r="151">
          <cell r="A151">
            <v>2705</v>
          </cell>
          <cell r="C151">
            <v>900</v>
          </cell>
          <cell r="G151">
            <v>-415.37</v>
          </cell>
        </row>
        <row r="152">
          <cell r="A152">
            <v>2707</v>
          </cell>
          <cell r="C152">
            <v>900</v>
          </cell>
          <cell r="G152">
            <v>11358.32</v>
          </cell>
        </row>
        <row r="153">
          <cell r="A153">
            <v>2708</v>
          </cell>
          <cell r="C153">
            <v>900</v>
          </cell>
          <cell r="G153">
            <v>0</v>
          </cell>
        </row>
        <row r="154">
          <cell r="A154">
            <v>2709</v>
          </cell>
          <cell r="C154">
            <v>900</v>
          </cell>
          <cell r="G154">
            <v>0</v>
          </cell>
        </row>
        <row r="155">
          <cell r="A155">
            <v>2730</v>
          </cell>
          <cell r="C155">
            <v>900</v>
          </cell>
          <cell r="G155">
            <v>0</v>
          </cell>
        </row>
        <row r="156">
          <cell r="A156">
            <v>2860</v>
          </cell>
          <cell r="C156">
            <v>900</v>
          </cell>
          <cell r="G156">
            <v>0</v>
          </cell>
        </row>
        <row r="157">
          <cell r="A157">
            <v>2870</v>
          </cell>
          <cell r="C157">
            <v>900</v>
          </cell>
          <cell r="G157">
            <v>0</v>
          </cell>
        </row>
        <row r="158">
          <cell r="A158">
            <v>2900</v>
          </cell>
          <cell r="C158">
            <v>900</v>
          </cell>
          <cell r="G158">
            <v>0</v>
          </cell>
        </row>
        <row r="159">
          <cell r="A159">
            <v>2910</v>
          </cell>
          <cell r="C159">
            <v>900</v>
          </cell>
          <cell r="G159">
            <v>0</v>
          </cell>
        </row>
        <row r="160">
          <cell r="A160">
            <v>3142</v>
          </cell>
          <cell r="C160">
            <v>100</v>
          </cell>
          <cell r="G160">
            <v>-119020</v>
          </cell>
        </row>
        <row r="161">
          <cell r="A161">
            <v>3142</v>
          </cell>
          <cell r="C161">
            <v>200</v>
          </cell>
          <cell r="G161">
            <v>-123510</v>
          </cell>
        </row>
        <row r="162">
          <cell r="A162">
            <v>3145</v>
          </cell>
          <cell r="C162">
            <v>110</v>
          </cell>
          <cell r="G162">
            <v>0</v>
          </cell>
        </row>
        <row r="163">
          <cell r="A163">
            <v>3145</v>
          </cell>
          <cell r="C163">
            <v>112</v>
          </cell>
          <cell r="G163">
            <v>0</v>
          </cell>
        </row>
        <row r="164">
          <cell r="A164">
            <v>3145</v>
          </cell>
          <cell r="C164">
            <v>120</v>
          </cell>
          <cell r="G164">
            <v>0</v>
          </cell>
        </row>
        <row r="165">
          <cell r="A165">
            <v>3145</v>
          </cell>
          <cell r="C165">
            <v>130</v>
          </cell>
          <cell r="G165">
            <v>0</v>
          </cell>
        </row>
        <row r="166">
          <cell r="A166">
            <v>3145</v>
          </cell>
          <cell r="C166">
            <v>140</v>
          </cell>
          <cell r="G166">
            <v>0</v>
          </cell>
        </row>
        <row r="167">
          <cell r="A167">
            <v>3145</v>
          </cell>
          <cell r="C167">
            <v>160</v>
          </cell>
          <cell r="G167">
            <v>0</v>
          </cell>
        </row>
        <row r="168">
          <cell r="A168">
            <v>3145</v>
          </cell>
          <cell r="C168">
            <v>190</v>
          </cell>
          <cell r="G168">
            <v>-1395.27</v>
          </cell>
        </row>
        <row r="169">
          <cell r="A169">
            <v>3145</v>
          </cell>
          <cell r="C169">
            <v>210</v>
          </cell>
          <cell r="G169">
            <v>0</v>
          </cell>
        </row>
        <row r="170">
          <cell r="A170">
            <v>3145</v>
          </cell>
          <cell r="C170">
            <v>220</v>
          </cell>
          <cell r="G170">
            <v>0</v>
          </cell>
        </row>
        <row r="171">
          <cell r="A171">
            <v>3145</v>
          </cell>
          <cell r="C171">
            <v>230</v>
          </cell>
          <cell r="G171">
            <v>0</v>
          </cell>
        </row>
        <row r="172">
          <cell r="A172">
            <v>3145</v>
          </cell>
          <cell r="C172">
            <v>240</v>
          </cell>
          <cell r="G172">
            <v>-945</v>
          </cell>
        </row>
        <row r="173">
          <cell r="A173">
            <v>3145</v>
          </cell>
          <cell r="C173">
            <v>340</v>
          </cell>
          <cell r="G173">
            <v>0</v>
          </cell>
        </row>
        <row r="174">
          <cell r="A174">
            <v>3145</v>
          </cell>
          <cell r="C174">
            <v>935</v>
          </cell>
          <cell r="G174">
            <v>0</v>
          </cell>
        </row>
        <row r="175">
          <cell r="A175">
            <v>3145</v>
          </cell>
          <cell r="C175">
            <v>936</v>
          </cell>
          <cell r="G175">
            <v>0</v>
          </cell>
        </row>
        <row r="176">
          <cell r="A176">
            <v>3147</v>
          </cell>
          <cell r="C176">
            <v>100</v>
          </cell>
          <cell r="G176">
            <v>-75700</v>
          </cell>
        </row>
        <row r="177">
          <cell r="A177">
            <v>3147</v>
          </cell>
          <cell r="C177">
            <v>200</v>
          </cell>
          <cell r="G177">
            <v>-175650</v>
          </cell>
        </row>
        <row r="178">
          <cell r="A178">
            <v>3148</v>
          </cell>
          <cell r="C178">
            <v>100</v>
          </cell>
          <cell r="G178">
            <v>-22040.76</v>
          </cell>
        </row>
        <row r="179">
          <cell r="A179">
            <v>3148</v>
          </cell>
          <cell r="C179">
            <v>200</v>
          </cell>
          <cell r="G179">
            <v>-27397.79</v>
          </cell>
        </row>
        <row r="180">
          <cell r="A180">
            <v>3149</v>
          </cell>
          <cell r="C180">
            <v>100</v>
          </cell>
          <cell r="G180">
            <v>-25776.15</v>
          </cell>
        </row>
        <row r="181">
          <cell r="A181">
            <v>3149</v>
          </cell>
          <cell r="C181">
            <v>200</v>
          </cell>
          <cell r="G181">
            <v>-33477.589999999997</v>
          </cell>
        </row>
        <row r="182">
          <cell r="A182">
            <v>3150</v>
          </cell>
          <cell r="C182">
            <v>110</v>
          </cell>
          <cell r="G182">
            <v>0</v>
          </cell>
        </row>
        <row r="183">
          <cell r="A183">
            <v>3150</v>
          </cell>
          <cell r="C183">
            <v>112</v>
          </cell>
          <cell r="G183">
            <v>0</v>
          </cell>
        </row>
        <row r="184">
          <cell r="A184">
            <v>3150</v>
          </cell>
          <cell r="C184">
            <v>190</v>
          </cell>
          <cell r="G184">
            <v>-37375</v>
          </cell>
        </row>
        <row r="185">
          <cell r="A185">
            <v>3150</v>
          </cell>
          <cell r="C185">
            <v>210</v>
          </cell>
          <cell r="G185">
            <v>0</v>
          </cell>
        </row>
        <row r="186">
          <cell r="A186">
            <v>3246</v>
          </cell>
          <cell r="C186">
            <v>121</v>
          </cell>
          <cell r="G186">
            <v>0</v>
          </cell>
        </row>
        <row r="187">
          <cell r="A187">
            <v>3246</v>
          </cell>
          <cell r="C187">
            <v>220</v>
          </cell>
          <cell r="G187">
            <v>0</v>
          </cell>
        </row>
        <row r="188">
          <cell r="A188">
            <v>3247</v>
          </cell>
          <cell r="C188">
            <v>121</v>
          </cell>
          <cell r="G188">
            <v>0</v>
          </cell>
        </row>
        <row r="189">
          <cell r="A189">
            <v>3247</v>
          </cell>
          <cell r="C189">
            <v>220</v>
          </cell>
          <cell r="G189">
            <v>0</v>
          </cell>
        </row>
        <row r="190">
          <cell r="A190">
            <v>3248</v>
          </cell>
          <cell r="C190">
            <v>110</v>
          </cell>
          <cell r="G190">
            <v>-35031.35</v>
          </cell>
        </row>
        <row r="191">
          <cell r="A191">
            <v>3248</v>
          </cell>
          <cell r="C191">
            <v>112</v>
          </cell>
          <cell r="G191">
            <v>-39391.31</v>
          </cell>
        </row>
        <row r="192">
          <cell r="A192">
            <v>3248</v>
          </cell>
          <cell r="C192">
            <v>120</v>
          </cell>
          <cell r="G192">
            <v>-46936.05</v>
          </cell>
        </row>
        <row r="193">
          <cell r="A193">
            <v>3248</v>
          </cell>
          <cell r="C193">
            <v>121</v>
          </cell>
          <cell r="G193">
            <v>0</v>
          </cell>
        </row>
        <row r="194">
          <cell r="A194">
            <v>3248</v>
          </cell>
          <cell r="C194">
            <v>122</v>
          </cell>
          <cell r="G194">
            <v>-19695.650000000001</v>
          </cell>
        </row>
        <row r="195">
          <cell r="A195">
            <v>3248</v>
          </cell>
          <cell r="C195">
            <v>130</v>
          </cell>
          <cell r="G195">
            <v>-14950</v>
          </cell>
        </row>
        <row r="196">
          <cell r="A196">
            <v>3248</v>
          </cell>
          <cell r="C196">
            <v>132</v>
          </cell>
          <cell r="G196">
            <v>-19695.650000000001</v>
          </cell>
        </row>
        <row r="197">
          <cell r="A197">
            <v>3248</v>
          </cell>
          <cell r="C197">
            <v>140</v>
          </cell>
          <cell r="G197">
            <v>-29900</v>
          </cell>
        </row>
        <row r="198">
          <cell r="A198">
            <v>3248</v>
          </cell>
          <cell r="C198">
            <v>142</v>
          </cell>
          <cell r="G198">
            <v>-19695.650000000001</v>
          </cell>
        </row>
        <row r="199">
          <cell r="A199">
            <v>3248</v>
          </cell>
          <cell r="C199">
            <v>160</v>
          </cell>
          <cell r="G199">
            <v>-44850</v>
          </cell>
        </row>
        <row r="200">
          <cell r="A200">
            <v>3248</v>
          </cell>
          <cell r="C200">
            <v>162</v>
          </cell>
          <cell r="G200">
            <v>-32826.089999999997</v>
          </cell>
        </row>
        <row r="201">
          <cell r="A201">
            <v>3248</v>
          </cell>
          <cell r="C201">
            <v>210</v>
          </cell>
          <cell r="G201">
            <v>-39718.65</v>
          </cell>
        </row>
        <row r="202">
          <cell r="A202">
            <v>3248</v>
          </cell>
          <cell r="C202">
            <v>220</v>
          </cell>
          <cell r="G202">
            <v>-27813.95</v>
          </cell>
        </row>
        <row r="203">
          <cell r="A203">
            <v>3248</v>
          </cell>
          <cell r="C203">
            <v>230</v>
          </cell>
          <cell r="G203">
            <v>-7475</v>
          </cell>
        </row>
        <row r="204">
          <cell r="A204">
            <v>3248</v>
          </cell>
          <cell r="C204">
            <v>240</v>
          </cell>
          <cell r="G204">
            <v>-14950</v>
          </cell>
        </row>
        <row r="205">
          <cell r="A205">
            <v>3248</v>
          </cell>
          <cell r="C205">
            <v>260</v>
          </cell>
          <cell r="G205">
            <v>-29900</v>
          </cell>
        </row>
        <row r="206">
          <cell r="A206">
            <v>3248</v>
          </cell>
          <cell r="C206">
            <v>330</v>
          </cell>
          <cell r="G206">
            <v>-7475</v>
          </cell>
        </row>
        <row r="207">
          <cell r="A207">
            <v>3248</v>
          </cell>
          <cell r="C207">
            <v>340</v>
          </cell>
          <cell r="G207">
            <v>-29900</v>
          </cell>
        </row>
        <row r="208">
          <cell r="A208">
            <v>3248</v>
          </cell>
          <cell r="C208">
            <v>430</v>
          </cell>
          <cell r="G208">
            <v>-7475</v>
          </cell>
        </row>
        <row r="209">
          <cell r="A209">
            <v>3248</v>
          </cell>
          <cell r="C209">
            <v>935</v>
          </cell>
          <cell r="G209">
            <v>0</v>
          </cell>
        </row>
        <row r="210">
          <cell r="A210">
            <v>3248</v>
          </cell>
          <cell r="C210">
            <v>936</v>
          </cell>
          <cell r="G210">
            <v>0</v>
          </cell>
        </row>
        <row r="211">
          <cell r="A211">
            <v>3305</v>
          </cell>
          <cell r="C211">
            <v>140</v>
          </cell>
          <cell r="G211">
            <v>0.01</v>
          </cell>
        </row>
        <row r="212">
          <cell r="A212">
            <v>3305</v>
          </cell>
          <cell r="C212">
            <v>240</v>
          </cell>
          <cell r="G212">
            <v>210.69</v>
          </cell>
        </row>
        <row r="213">
          <cell r="A213">
            <v>3305</v>
          </cell>
          <cell r="C213">
            <v>340</v>
          </cell>
          <cell r="G213">
            <v>626.83000000000004</v>
          </cell>
        </row>
        <row r="214">
          <cell r="A214">
            <v>3305</v>
          </cell>
          <cell r="C214">
            <v>440</v>
          </cell>
          <cell r="G214">
            <v>678.37</v>
          </cell>
        </row>
        <row r="215">
          <cell r="A215">
            <v>8540</v>
          </cell>
          <cell r="C215">
            <v>130</v>
          </cell>
          <cell r="G215">
            <v>0</v>
          </cell>
        </row>
        <row r="216">
          <cell r="A216">
            <v>8540</v>
          </cell>
          <cell r="C216">
            <v>140</v>
          </cell>
          <cell r="G216">
            <v>-0.18</v>
          </cell>
        </row>
        <row r="217">
          <cell r="A217">
            <v>8540</v>
          </cell>
          <cell r="C217">
            <v>160</v>
          </cell>
          <cell r="G217">
            <v>0</v>
          </cell>
        </row>
        <row r="218">
          <cell r="A218">
            <v>8540</v>
          </cell>
          <cell r="C218">
            <v>240</v>
          </cell>
          <cell r="G218">
            <v>0</v>
          </cell>
        </row>
        <row r="219">
          <cell r="A219">
            <v>8540</v>
          </cell>
          <cell r="C219">
            <v>440</v>
          </cell>
          <cell r="G219">
            <v>0</v>
          </cell>
        </row>
        <row r="220">
          <cell r="A220" t="str">
            <v>3076R</v>
          </cell>
          <cell r="C220">
            <v>100</v>
          </cell>
          <cell r="G220">
            <v>0</v>
          </cell>
        </row>
        <row r="221">
          <cell r="A221" t="str">
            <v>3076R</v>
          </cell>
          <cell r="C221">
            <v>110</v>
          </cell>
          <cell r="G221">
            <v>0</v>
          </cell>
        </row>
        <row r="222">
          <cell r="A222" t="str">
            <v>3076R</v>
          </cell>
          <cell r="C222">
            <v>200</v>
          </cell>
          <cell r="G222">
            <v>-8705.84</v>
          </cell>
        </row>
        <row r="223">
          <cell r="A223" t="str">
            <v>3090R</v>
          </cell>
          <cell r="C223">
            <v>100</v>
          </cell>
          <cell r="G223">
            <v>-39450.21</v>
          </cell>
        </row>
        <row r="224">
          <cell r="A224" t="str">
            <v>3090R</v>
          </cell>
          <cell r="C224">
            <v>110</v>
          </cell>
          <cell r="G224">
            <v>-134765.22</v>
          </cell>
        </row>
        <row r="225">
          <cell r="A225" t="str">
            <v>3090R</v>
          </cell>
          <cell r="C225">
            <v>200</v>
          </cell>
          <cell r="G225">
            <v>-48840.3</v>
          </cell>
        </row>
        <row r="226">
          <cell r="A226" t="str">
            <v>3090R</v>
          </cell>
          <cell r="C226">
            <v>210</v>
          </cell>
          <cell r="G226">
            <v>0</v>
          </cell>
        </row>
        <row r="227">
          <cell r="A227" t="str">
            <v>3090RD</v>
          </cell>
          <cell r="C227">
            <v>100</v>
          </cell>
          <cell r="G227">
            <v>0</v>
          </cell>
        </row>
        <row r="228">
          <cell r="A228" t="str">
            <v>3090RD</v>
          </cell>
          <cell r="C228">
            <v>110</v>
          </cell>
          <cell r="G228">
            <v>0</v>
          </cell>
        </row>
        <row r="229">
          <cell r="A229" t="str">
            <v>3090RD</v>
          </cell>
          <cell r="C229">
            <v>210</v>
          </cell>
          <cell r="G229">
            <v>0</v>
          </cell>
        </row>
        <row r="230">
          <cell r="A230" t="str">
            <v>3095R</v>
          </cell>
          <cell r="C230">
            <v>100</v>
          </cell>
          <cell r="G230">
            <v>-4978.6000000000004</v>
          </cell>
        </row>
        <row r="231">
          <cell r="A231" t="str">
            <v>3095R</v>
          </cell>
          <cell r="C231">
            <v>110</v>
          </cell>
          <cell r="G231">
            <v>-44437.07</v>
          </cell>
        </row>
        <row r="232">
          <cell r="A232" t="str">
            <v>3095R</v>
          </cell>
          <cell r="C232">
            <v>200</v>
          </cell>
          <cell r="G232">
            <v>-6094.87</v>
          </cell>
        </row>
        <row r="233">
          <cell r="A233" t="str">
            <v>3095R</v>
          </cell>
          <cell r="C233">
            <v>210</v>
          </cell>
          <cell r="G233">
            <v>0</v>
          </cell>
        </row>
        <row r="234">
          <cell r="A234" t="str">
            <v>3095RD</v>
          </cell>
          <cell r="C234">
            <v>110</v>
          </cell>
          <cell r="G234">
            <v>0</v>
          </cell>
        </row>
        <row r="235">
          <cell r="A235" t="str">
            <v>3095RD</v>
          </cell>
          <cell r="C235">
            <v>210</v>
          </cell>
          <cell r="G235">
            <v>0</v>
          </cell>
        </row>
        <row r="236">
          <cell r="A236" t="str">
            <v>3105R</v>
          </cell>
          <cell r="C236">
            <v>100</v>
          </cell>
          <cell r="G236">
            <v>-1812.99</v>
          </cell>
        </row>
        <row r="237">
          <cell r="A237" t="str">
            <v>3105R</v>
          </cell>
          <cell r="C237">
            <v>110</v>
          </cell>
          <cell r="G237">
            <v>-46252.17</v>
          </cell>
        </row>
        <row r="238">
          <cell r="A238" t="str">
            <v>3105R</v>
          </cell>
          <cell r="C238">
            <v>200</v>
          </cell>
          <cell r="G238">
            <v>-19809.12</v>
          </cell>
        </row>
        <row r="239">
          <cell r="A239" t="str">
            <v>3105R</v>
          </cell>
          <cell r="C239">
            <v>210</v>
          </cell>
          <cell r="G239">
            <v>0</v>
          </cell>
        </row>
        <row r="240">
          <cell r="A240" t="str">
            <v>3105RD</v>
          </cell>
          <cell r="C240">
            <v>100</v>
          </cell>
          <cell r="G240">
            <v>0</v>
          </cell>
        </row>
        <row r="241">
          <cell r="A241" t="str">
            <v>3105RD</v>
          </cell>
          <cell r="C241">
            <v>110</v>
          </cell>
          <cell r="G241">
            <v>0</v>
          </cell>
        </row>
        <row r="242">
          <cell r="A242" t="str">
            <v>3105RD</v>
          </cell>
          <cell r="C242">
            <v>210</v>
          </cell>
          <cell r="G242">
            <v>0</v>
          </cell>
        </row>
        <row r="243">
          <cell r="A243" t="str">
            <v>6076R#</v>
          </cell>
          <cell r="C243">
            <v>110</v>
          </cell>
          <cell r="G243">
            <v>0</v>
          </cell>
        </row>
        <row r="244">
          <cell r="A244" t="str">
            <v>6090R#</v>
          </cell>
          <cell r="C244">
            <v>110</v>
          </cell>
          <cell r="G244">
            <v>2</v>
          </cell>
        </row>
        <row r="245">
          <cell r="A245" t="str">
            <v>6090R#</v>
          </cell>
          <cell r="C245">
            <v>210</v>
          </cell>
          <cell r="G245">
            <v>0</v>
          </cell>
        </row>
        <row r="246">
          <cell r="A246" t="str">
            <v>6095R#</v>
          </cell>
          <cell r="C246">
            <v>110</v>
          </cell>
          <cell r="G246">
            <v>1</v>
          </cell>
        </row>
        <row r="247">
          <cell r="A247" t="str">
            <v>6095R#</v>
          </cell>
          <cell r="C247">
            <v>210</v>
          </cell>
          <cell r="G247">
            <v>0</v>
          </cell>
        </row>
        <row r="248">
          <cell r="A248" t="str">
            <v>6105R#</v>
          </cell>
          <cell r="C248">
            <v>110</v>
          </cell>
          <cell r="G248">
            <v>1</v>
          </cell>
        </row>
        <row r="249">
          <cell r="A249" t="str">
            <v>6105R#</v>
          </cell>
          <cell r="C249">
            <v>210</v>
          </cell>
          <cell r="G249">
            <v>0</v>
          </cell>
        </row>
        <row r="250">
          <cell r="A250" t="str">
            <v>3002R</v>
          </cell>
          <cell r="C250">
            <v>100</v>
          </cell>
          <cell r="G250">
            <v>-4394.17</v>
          </cell>
        </row>
        <row r="251">
          <cell r="A251" t="str">
            <v>3002R</v>
          </cell>
          <cell r="C251">
            <v>110</v>
          </cell>
          <cell r="G251">
            <v>0</v>
          </cell>
        </row>
        <row r="252">
          <cell r="A252" t="str">
            <v>3002R</v>
          </cell>
          <cell r="C252">
            <v>200</v>
          </cell>
          <cell r="G252">
            <v>-640.87</v>
          </cell>
        </row>
        <row r="253">
          <cell r="A253" t="str">
            <v>3002R</v>
          </cell>
          <cell r="C253">
            <v>210</v>
          </cell>
          <cell r="G253">
            <v>0</v>
          </cell>
        </row>
        <row r="254">
          <cell r="A254" t="str">
            <v>3002RD</v>
          </cell>
          <cell r="C254">
            <v>110</v>
          </cell>
          <cell r="G254">
            <v>0</v>
          </cell>
        </row>
        <row r="255">
          <cell r="A255" t="str">
            <v>3002RD</v>
          </cell>
          <cell r="C255">
            <v>210</v>
          </cell>
          <cell r="G255">
            <v>0</v>
          </cell>
        </row>
        <row r="256">
          <cell r="A256" t="str">
            <v>3004R</v>
          </cell>
          <cell r="C256">
            <v>100</v>
          </cell>
          <cell r="G256">
            <v>-4469.84</v>
          </cell>
        </row>
        <row r="257">
          <cell r="A257" t="str">
            <v>3004R</v>
          </cell>
          <cell r="C257">
            <v>110</v>
          </cell>
          <cell r="G257">
            <v>0</v>
          </cell>
        </row>
        <row r="258">
          <cell r="A258" t="str">
            <v>3004R</v>
          </cell>
          <cell r="C258">
            <v>200</v>
          </cell>
          <cell r="G258">
            <v>-1479.96</v>
          </cell>
        </row>
        <row r="259">
          <cell r="A259" t="str">
            <v>3004R</v>
          </cell>
          <cell r="C259">
            <v>210</v>
          </cell>
          <cell r="G259">
            <v>0</v>
          </cell>
        </row>
        <row r="260">
          <cell r="A260" t="str">
            <v>3004RD</v>
          </cell>
          <cell r="C260">
            <v>110</v>
          </cell>
          <cell r="G260">
            <v>0</v>
          </cell>
        </row>
        <row r="261">
          <cell r="A261" t="str">
            <v>3004RD</v>
          </cell>
          <cell r="C261">
            <v>210</v>
          </cell>
          <cell r="G261">
            <v>0</v>
          </cell>
        </row>
        <row r="262">
          <cell r="A262" t="str">
            <v>3006R</v>
          </cell>
          <cell r="C262">
            <v>100</v>
          </cell>
          <cell r="G262">
            <v>0</v>
          </cell>
        </row>
        <row r="263">
          <cell r="A263" t="str">
            <v>3006R</v>
          </cell>
          <cell r="C263">
            <v>110</v>
          </cell>
          <cell r="G263">
            <v>0</v>
          </cell>
        </row>
        <row r="264">
          <cell r="A264" t="str">
            <v>3006R</v>
          </cell>
          <cell r="C264">
            <v>200</v>
          </cell>
          <cell r="G264">
            <v>0</v>
          </cell>
        </row>
        <row r="265">
          <cell r="A265" t="str">
            <v>3006R</v>
          </cell>
          <cell r="C265">
            <v>210</v>
          </cell>
          <cell r="G265">
            <v>0</v>
          </cell>
        </row>
        <row r="266">
          <cell r="A266" t="str">
            <v>3006RD</v>
          </cell>
          <cell r="C266">
            <v>100</v>
          </cell>
          <cell r="G266">
            <v>0</v>
          </cell>
        </row>
        <row r="267">
          <cell r="A267" t="str">
            <v>3006RD</v>
          </cell>
          <cell r="C267">
            <v>110</v>
          </cell>
          <cell r="G267">
            <v>0</v>
          </cell>
        </row>
        <row r="268">
          <cell r="A268" t="str">
            <v>3006RD</v>
          </cell>
          <cell r="C268">
            <v>210</v>
          </cell>
          <cell r="G268">
            <v>0</v>
          </cell>
        </row>
        <row r="269">
          <cell r="A269" t="str">
            <v>3007R</v>
          </cell>
          <cell r="C269">
            <v>110</v>
          </cell>
          <cell r="G269">
            <v>0</v>
          </cell>
        </row>
        <row r="270">
          <cell r="A270" t="str">
            <v>3007RD</v>
          </cell>
          <cell r="C270">
            <v>110</v>
          </cell>
          <cell r="G270">
            <v>0</v>
          </cell>
        </row>
        <row r="271">
          <cell r="A271" t="str">
            <v>3008R</v>
          </cell>
          <cell r="C271">
            <v>110</v>
          </cell>
          <cell r="G271">
            <v>0</v>
          </cell>
        </row>
        <row r="272">
          <cell r="A272" t="str">
            <v>3008R</v>
          </cell>
          <cell r="C272">
            <v>210</v>
          </cell>
          <cell r="G272">
            <v>0</v>
          </cell>
        </row>
        <row r="273">
          <cell r="A273" t="str">
            <v>3008RD</v>
          </cell>
          <cell r="C273">
            <v>210</v>
          </cell>
          <cell r="G273">
            <v>0</v>
          </cell>
        </row>
        <row r="274">
          <cell r="A274" t="str">
            <v>3010R</v>
          </cell>
          <cell r="C274">
            <v>110</v>
          </cell>
          <cell r="G274">
            <v>0</v>
          </cell>
        </row>
        <row r="275">
          <cell r="A275" t="str">
            <v>3010R</v>
          </cell>
          <cell r="C275">
            <v>200</v>
          </cell>
          <cell r="G275">
            <v>0</v>
          </cell>
        </row>
        <row r="276">
          <cell r="A276" t="str">
            <v>3010RD</v>
          </cell>
          <cell r="C276">
            <v>100</v>
          </cell>
          <cell r="G276">
            <v>0</v>
          </cell>
        </row>
        <row r="277">
          <cell r="A277" t="str">
            <v>3011R</v>
          </cell>
          <cell r="C277">
            <v>110</v>
          </cell>
          <cell r="G277">
            <v>0</v>
          </cell>
        </row>
        <row r="278">
          <cell r="A278" t="str">
            <v>3011R</v>
          </cell>
          <cell r="C278">
            <v>210</v>
          </cell>
          <cell r="G278">
            <v>0</v>
          </cell>
        </row>
        <row r="279">
          <cell r="A279" t="str">
            <v>3011RD</v>
          </cell>
          <cell r="C279">
            <v>110</v>
          </cell>
          <cell r="G279">
            <v>0</v>
          </cell>
        </row>
        <row r="280">
          <cell r="A280" t="str">
            <v>3037R</v>
          </cell>
          <cell r="C280">
            <v>110</v>
          </cell>
          <cell r="G280">
            <v>0</v>
          </cell>
        </row>
        <row r="281">
          <cell r="A281" t="str">
            <v>3039R</v>
          </cell>
          <cell r="C281">
            <v>112</v>
          </cell>
          <cell r="G281">
            <v>0</v>
          </cell>
        </row>
        <row r="282">
          <cell r="A282" t="str">
            <v>3039RD</v>
          </cell>
          <cell r="C282">
            <v>112</v>
          </cell>
          <cell r="G282">
            <v>0</v>
          </cell>
        </row>
        <row r="283">
          <cell r="A283" t="str">
            <v>3040R</v>
          </cell>
          <cell r="C283">
            <v>112</v>
          </cell>
          <cell r="G283">
            <v>0</v>
          </cell>
        </row>
        <row r="284">
          <cell r="A284" t="str">
            <v>3040RD</v>
          </cell>
          <cell r="C284">
            <v>112</v>
          </cell>
          <cell r="G284">
            <v>0</v>
          </cell>
        </row>
        <row r="285">
          <cell r="A285" t="str">
            <v>3042R</v>
          </cell>
          <cell r="C285">
            <v>112</v>
          </cell>
          <cell r="G285">
            <v>-70956.52</v>
          </cell>
        </row>
        <row r="286">
          <cell r="A286" t="str">
            <v>3042RD</v>
          </cell>
          <cell r="C286">
            <v>112</v>
          </cell>
          <cell r="G286">
            <v>3500</v>
          </cell>
        </row>
        <row r="287">
          <cell r="A287" t="str">
            <v>3046R</v>
          </cell>
          <cell r="C287">
            <v>112</v>
          </cell>
          <cell r="G287">
            <v>0</v>
          </cell>
        </row>
        <row r="288">
          <cell r="A288" t="str">
            <v>3046RD</v>
          </cell>
          <cell r="C288">
            <v>112</v>
          </cell>
          <cell r="G288">
            <v>0</v>
          </cell>
        </row>
        <row r="289">
          <cell r="A289" t="str">
            <v>3048R</v>
          </cell>
          <cell r="C289">
            <v>112</v>
          </cell>
          <cell r="G289">
            <v>-1250</v>
          </cell>
        </row>
        <row r="290">
          <cell r="A290" t="str">
            <v>3049R</v>
          </cell>
          <cell r="C290">
            <v>112</v>
          </cell>
          <cell r="G290">
            <v>0</v>
          </cell>
        </row>
        <row r="291">
          <cell r="A291" t="str">
            <v>3049RD</v>
          </cell>
          <cell r="C291">
            <v>112</v>
          </cell>
          <cell r="G291">
            <v>0</v>
          </cell>
        </row>
        <row r="292">
          <cell r="A292" t="str">
            <v>3050R</v>
          </cell>
          <cell r="C292">
            <v>112</v>
          </cell>
          <cell r="G292">
            <v>-448686.94</v>
          </cell>
        </row>
        <row r="293">
          <cell r="A293" t="str">
            <v>3050RD</v>
          </cell>
          <cell r="C293">
            <v>112</v>
          </cell>
          <cell r="G293">
            <v>9652.17</v>
          </cell>
        </row>
        <row r="294">
          <cell r="A294" t="str">
            <v>3051R</v>
          </cell>
          <cell r="C294">
            <v>112</v>
          </cell>
          <cell r="G294">
            <v>0</v>
          </cell>
        </row>
        <row r="295">
          <cell r="A295" t="str">
            <v>3051RD</v>
          </cell>
          <cell r="C295">
            <v>112</v>
          </cell>
          <cell r="G295">
            <v>0</v>
          </cell>
        </row>
        <row r="296">
          <cell r="A296" t="str">
            <v>3052R</v>
          </cell>
          <cell r="C296">
            <v>112</v>
          </cell>
          <cell r="G296">
            <v>0</v>
          </cell>
        </row>
        <row r="297">
          <cell r="A297" t="str">
            <v>3052RD</v>
          </cell>
          <cell r="C297">
            <v>112</v>
          </cell>
          <cell r="G297">
            <v>0</v>
          </cell>
        </row>
        <row r="298">
          <cell r="A298" t="str">
            <v>3054R</v>
          </cell>
          <cell r="C298">
            <v>112</v>
          </cell>
          <cell r="G298">
            <v>-336364.48</v>
          </cell>
        </row>
        <row r="299">
          <cell r="A299" t="str">
            <v>3054RD</v>
          </cell>
          <cell r="C299">
            <v>112</v>
          </cell>
          <cell r="G299">
            <v>17486.96</v>
          </cell>
        </row>
        <row r="300">
          <cell r="A300">
            <v>3060</v>
          </cell>
          <cell r="C300">
            <v>110</v>
          </cell>
          <cell r="G300">
            <v>-7809.86</v>
          </cell>
        </row>
        <row r="301">
          <cell r="A301">
            <v>3060</v>
          </cell>
          <cell r="C301">
            <v>210</v>
          </cell>
          <cell r="G301">
            <v>-17597.38</v>
          </cell>
        </row>
        <row r="302">
          <cell r="A302" t="str">
            <v>3061R</v>
          </cell>
          <cell r="C302">
            <v>112</v>
          </cell>
          <cell r="G302">
            <v>-669716.53</v>
          </cell>
        </row>
        <row r="303">
          <cell r="A303" t="str">
            <v>3061RD</v>
          </cell>
          <cell r="C303">
            <v>112</v>
          </cell>
          <cell r="G303">
            <v>0</v>
          </cell>
        </row>
        <row r="304">
          <cell r="A304" t="str">
            <v>3063R</v>
          </cell>
          <cell r="C304">
            <v>112</v>
          </cell>
          <cell r="G304">
            <v>0</v>
          </cell>
        </row>
        <row r="305">
          <cell r="A305" t="str">
            <v>3063RD</v>
          </cell>
          <cell r="C305">
            <v>112</v>
          </cell>
          <cell r="G305">
            <v>0</v>
          </cell>
        </row>
        <row r="306">
          <cell r="A306" t="str">
            <v>3070R</v>
          </cell>
          <cell r="C306">
            <v>112</v>
          </cell>
          <cell r="G306">
            <v>-431792.86</v>
          </cell>
        </row>
        <row r="307">
          <cell r="A307" t="str">
            <v>3070RD</v>
          </cell>
          <cell r="C307">
            <v>112</v>
          </cell>
          <cell r="G307">
            <v>10309.24</v>
          </cell>
        </row>
        <row r="308">
          <cell r="A308" t="str">
            <v>3071R</v>
          </cell>
          <cell r="C308">
            <v>112</v>
          </cell>
          <cell r="G308">
            <v>-148608.69</v>
          </cell>
        </row>
        <row r="309">
          <cell r="A309" t="str">
            <v>3071RD</v>
          </cell>
          <cell r="C309">
            <v>112</v>
          </cell>
          <cell r="G309">
            <v>1739.13</v>
          </cell>
        </row>
        <row r="310">
          <cell r="A310" t="str">
            <v>3074R</v>
          </cell>
          <cell r="C310">
            <v>112</v>
          </cell>
          <cell r="G310">
            <v>1560.87</v>
          </cell>
        </row>
        <row r="311">
          <cell r="A311" t="str">
            <v>3074RD</v>
          </cell>
          <cell r="C311">
            <v>112</v>
          </cell>
          <cell r="G311">
            <v>0</v>
          </cell>
        </row>
        <row r="312">
          <cell r="A312" t="str">
            <v>3075R</v>
          </cell>
          <cell r="C312">
            <v>100</v>
          </cell>
          <cell r="G312">
            <v>-495.65</v>
          </cell>
        </row>
        <row r="313">
          <cell r="A313" t="str">
            <v>3075R</v>
          </cell>
          <cell r="C313">
            <v>110</v>
          </cell>
          <cell r="G313">
            <v>-126947.83</v>
          </cell>
        </row>
        <row r="314">
          <cell r="A314" t="str">
            <v>3075R</v>
          </cell>
          <cell r="C314">
            <v>200</v>
          </cell>
          <cell r="G314">
            <v>-3146.58</v>
          </cell>
        </row>
        <row r="315">
          <cell r="A315" t="str">
            <v>3080R</v>
          </cell>
          <cell r="C315">
            <v>100</v>
          </cell>
          <cell r="G315">
            <v>0</v>
          </cell>
        </row>
        <row r="316">
          <cell r="A316" t="str">
            <v>3080R</v>
          </cell>
          <cell r="C316">
            <v>110</v>
          </cell>
          <cell r="G316">
            <v>-79121.740000000005</v>
          </cell>
        </row>
        <row r="317">
          <cell r="A317" t="str">
            <v>3080R</v>
          </cell>
          <cell r="C317">
            <v>200</v>
          </cell>
          <cell r="G317">
            <v>229.34</v>
          </cell>
        </row>
        <row r="318">
          <cell r="A318" t="str">
            <v>3080R</v>
          </cell>
          <cell r="C318">
            <v>210</v>
          </cell>
          <cell r="G318">
            <v>0</v>
          </cell>
        </row>
        <row r="319">
          <cell r="A319" t="str">
            <v>3080RD</v>
          </cell>
          <cell r="C319">
            <v>100</v>
          </cell>
          <cell r="G319">
            <v>0</v>
          </cell>
        </row>
        <row r="320">
          <cell r="A320" t="str">
            <v>3080RD</v>
          </cell>
          <cell r="C320">
            <v>210</v>
          </cell>
          <cell r="G320">
            <v>0</v>
          </cell>
        </row>
        <row r="321">
          <cell r="A321" t="str">
            <v>3082R</v>
          </cell>
          <cell r="C321">
            <v>112</v>
          </cell>
          <cell r="G321">
            <v>-246947.82</v>
          </cell>
        </row>
        <row r="322">
          <cell r="A322" t="str">
            <v>3082rd</v>
          </cell>
          <cell r="C322">
            <v>112</v>
          </cell>
          <cell r="G322">
            <v>8695.65</v>
          </cell>
        </row>
        <row r="323">
          <cell r="A323" t="str">
            <v>3083R</v>
          </cell>
          <cell r="C323">
            <v>100</v>
          </cell>
          <cell r="G323">
            <v>-1062.5899999999999</v>
          </cell>
        </row>
        <row r="324">
          <cell r="A324" t="str">
            <v>3083R</v>
          </cell>
          <cell r="C324">
            <v>110</v>
          </cell>
          <cell r="G324">
            <v>0</v>
          </cell>
        </row>
        <row r="325">
          <cell r="A325" t="str">
            <v>3083R</v>
          </cell>
          <cell r="C325">
            <v>200</v>
          </cell>
          <cell r="G325">
            <v>-555.98</v>
          </cell>
        </row>
        <row r="326">
          <cell r="A326" t="str">
            <v>3083R</v>
          </cell>
          <cell r="C326">
            <v>210</v>
          </cell>
          <cell r="G326">
            <v>0</v>
          </cell>
        </row>
        <row r="327">
          <cell r="A327" t="str">
            <v>3083RD</v>
          </cell>
          <cell r="C327">
            <v>110</v>
          </cell>
          <cell r="G327">
            <v>0</v>
          </cell>
        </row>
        <row r="328">
          <cell r="A328" t="str">
            <v>3083RD</v>
          </cell>
          <cell r="C328">
            <v>210</v>
          </cell>
          <cell r="G328">
            <v>0</v>
          </cell>
        </row>
        <row r="329">
          <cell r="A329" t="str">
            <v>3085R</v>
          </cell>
          <cell r="C329">
            <v>100</v>
          </cell>
          <cell r="G329">
            <v>-12744.65</v>
          </cell>
        </row>
        <row r="330">
          <cell r="A330" t="str">
            <v>3085R</v>
          </cell>
          <cell r="C330">
            <v>110</v>
          </cell>
          <cell r="G330">
            <v>-42600</v>
          </cell>
        </row>
        <row r="331">
          <cell r="A331" t="str">
            <v>3085R</v>
          </cell>
          <cell r="C331">
            <v>200</v>
          </cell>
          <cell r="G331">
            <v>-6388.63</v>
          </cell>
        </row>
        <row r="332">
          <cell r="A332" t="str">
            <v>3085R</v>
          </cell>
          <cell r="C332">
            <v>210</v>
          </cell>
          <cell r="G332">
            <v>0</v>
          </cell>
        </row>
        <row r="333">
          <cell r="A333" t="str">
            <v>3085RD</v>
          </cell>
          <cell r="C333">
            <v>110</v>
          </cell>
          <cell r="G333">
            <v>0</v>
          </cell>
        </row>
        <row r="334">
          <cell r="A334" t="str">
            <v>3085RD</v>
          </cell>
          <cell r="C334">
            <v>210</v>
          </cell>
          <cell r="G334">
            <v>0</v>
          </cell>
        </row>
        <row r="335">
          <cell r="A335" t="str">
            <v>3087R</v>
          </cell>
          <cell r="C335">
            <v>100</v>
          </cell>
          <cell r="G335">
            <v>-689.87</v>
          </cell>
        </row>
        <row r="336">
          <cell r="A336" t="str">
            <v>3087R</v>
          </cell>
          <cell r="C336">
            <v>110</v>
          </cell>
          <cell r="G336">
            <v>0</v>
          </cell>
        </row>
        <row r="337">
          <cell r="A337" t="str">
            <v>3087R</v>
          </cell>
          <cell r="C337">
            <v>200</v>
          </cell>
          <cell r="G337">
            <v>-1165.48</v>
          </cell>
        </row>
        <row r="338">
          <cell r="A338" t="str">
            <v>3087R</v>
          </cell>
          <cell r="C338">
            <v>210</v>
          </cell>
          <cell r="G338">
            <v>-74778.259999999995</v>
          </cell>
        </row>
        <row r="339">
          <cell r="A339" t="str">
            <v>3087RD</v>
          </cell>
          <cell r="C339">
            <v>110</v>
          </cell>
          <cell r="G339">
            <v>0</v>
          </cell>
        </row>
        <row r="340">
          <cell r="A340" t="str">
            <v>3087RD</v>
          </cell>
          <cell r="C340">
            <v>210</v>
          </cell>
          <cell r="G340">
            <v>0</v>
          </cell>
        </row>
        <row r="341">
          <cell r="A341" t="str">
            <v>3088R</v>
          </cell>
          <cell r="C341">
            <v>100</v>
          </cell>
          <cell r="G341">
            <v>0</v>
          </cell>
        </row>
        <row r="342">
          <cell r="A342" t="str">
            <v>3088R</v>
          </cell>
          <cell r="C342">
            <v>110</v>
          </cell>
          <cell r="G342">
            <v>0</v>
          </cell>
        </row>
        <row r="343">
          <cell r="A343" t="str">
            <v>3088R</v>
          </cell>
          <cell r="C343">
            <v>200</v>
          </cell>
          <cell r="G343">
            <v>0</v>
          </cell>
        </row>
        <row r="344">
          <cell r="A344" t="str">
            <v>3088R</v>
          </cell>
          <cell r="C344">
            <v>210</v>
          </cell>
          <cell r="G344">
            <v>0</v>
          </cell>
        </row>
        <row r="345">
          <cell r="A345" t="str">
            <v>3088RD</v>
          </cell>
          <cell r="C345">
            <v>110</v>
          </cell>
          <cell r="G345">
            <v>0</v>
          </cell>
        </row>
        <row r="346">
          <cell r="A346" t="str">
            <v>3088RD</v>
          </cell>
          <cell r="C346">
            <v>210</v>
          </cell>
          <cell r="G346">
            <v>0</v>
          </cell>
        </row>
        <row r="347">
          <cell r="A347" t="str">
            <v>3144R</v>
          </cell>
          <cell r="C347">
            <v>112</v>
          </cell>
          <cell r="G347">
            <v>-111304.35</v>
          </cell>
        </row>
        <row r="348">
          <cell r="A348" t="str">
            <v>6002R#</v>
          </cell>
          <cell r="C348">
            <v>110</v>
          </cell>
          <cell r="G348">
            <v>0</v>
          </cell>
        </row>
        <row r="349">
          <cell r="A349" t="str">
            <v>6002R#</v>
          </cell>
          <cell r="C349">
            <v>210</v>
          </cell>
          <cell r="G349">
            <v>0</v>
          </cell>
        </row>
        <row r="350">
          <cell r="A350" t="str">
            <v>6004R#</v>
          </cell>
          <cell r="C350">
            <v>110</v>
          </cell>
          <cell r="G350">
            <v>0</v>
          </cell>
        </row>
        <row r="351">
          <cell r="A351" t="str">
            <v>6004R#</v>
          </cell>
          <cell r="C351">
            <v>210</v>
          </cell>
          <cell r="G351">
            <v>0</v>
          </cell>
        </row>
        <row r="352">
          <cell r="A352" t="str">
            <v>6006R#</v>
          </cell>
          <cell r="C352">
            <v>110</v>
          </cell>
          <cell r="G352">
            <v>0</v>
          </cell>
        </row>
        <row r="353">
          <cell r="A353" t="str">
            <v>6006R#</v>
          </cell>
          <cell r="C353">
            <v>210</v>
          </cell>
          <cell r="G353">
            <v>0</v>
          </cell>
        </row>
        <row r="354">
          <cell r="A354" t="str">
            <v>6007R#</v>
          </cell>
          <cell r="C354">
            <v>110</v>
          </cell>
          <cell r="G354">
            <v>0</v>
          </cell>
        </row>
        <row r="355">
          <cell r="A355" t="str">
            <v>6008R#</v>
          </cell>
          <cell r="C355">
            <v>110</v>
          </cell>
          <cell r="G355">
            <v>0</v>
          </cell>
        </row>
        <row r="356">
          <cell r="A356" t="str">
            <v>6008R#</v>
          </cell>
          <cell r="C356">
            <v>210</v>
          </cell>
          <cell r="G356">
            <v>0</v>
          </cell>
        </row>
        <row r="357">
          <cell r="A357" t="str">
            <v>6010R#</v>
          </cell>
          <cell r="C357">
            <v>110</v>
          </cell>
          <cell r="G357">
            <v>0</v>
          </cell>
        </row>
        <row r="358">
          <cell r="A358" t="str">
            <v>6011R#</v>
          </cell>
          <cell r="C358">
            <v>110</v>
          </cell>
          <cell r="G358">
            <v>0</v>
          </cell>
        </row>
        <row r="359">
          <cell r="A359" t="str">
            <v>6011R#</v>
          </cell>
          <cell r="C359">
            <v>210</v>
          </cell>
          <cell r="G359">
            <v>0</v>
          </cell>
        </row>
        <row r="360">
          <cell r="A360" t="str">
            <v>6037R#</v>
          </cell>
          <cell r="C360">
            <v>110</v>
          </cell>
          <cell r="G360">
            <v>0</v>
          </cell>
        </row>
        <row r="361">
          <cell r="A361" t="str">
            <v>6039R#</v>
          </cell>
          <cell r="C361">
            <v>112</v>
          </cell>
          <cell r="G361">
            <v>0</v>
          </cell>
        </row>
        <row r="362">
          <cell r="A362" t="str">
            <v>6040R#</v>
          </cell>
          <cell r="C362">
            <v>112</v>
          </cell>
          <cell r="G362">
            <v>0</v>
          </cell>
        </row>
        <row r="363">
          <cell r="A363" t="str">
            <v>6042R#</v>
          </cell>
          <cell r="C363">
            <v>112</v>
          </cell>
          <cell r="G363">
            <v>1</v>
          </cell>
        </row>
        <row r="364">
          <cell r="A364" t="str">
            <v>6046R#</v>
          </cell>
          <cell r="C364">
            <v>112</v>
          </cell>
          <cell r="G364">
            <v>0</v>
          </cell>
        </row>
        <row r="365">
          <cell r="A365" t="str">
            <v>6049R#</v>
          </cell>
          <cell r="C365">
            <v>112</v>
          </cell>
          <cell r="G365">
            <v>0</v>
          </cell>
        </row>
        <row r="366">
          <cell r="A366" t="str">
            <v>6050R#</v>
          </cell>
          <cell r="C366">
            <v>112</v>
          </cell>
          <cell r="G366">
            <v>4</v>
          </cell>
        </row>
        <row r="367">
          <cell r="A367" t="str">
            <v>6051R#</v>
          </cell>
          <cell r="C367">
            <v>112</v>
          </cell>
          <cell r="G367">
            <v>0</v>
          </cell>
        </row>
        <row r="368">
          <cell r="A368" t="str">
            <v>6052R#</v>
          </cell>
          <cell r="C368">
            <v>112</v>
          </cell>
          <cell r="G368">
            <v>0</v>
          </cell>
        </row>
        <row r="369">
          <cell r="A369" t="str">
            <v>6054R#</v>
          </cell>
          <cell r="C369">
            <v>112</v>
          </cell>
          <cell r="G369">
            <v>5</v>
          </cell>
        </row>
        <row r="370">
          <cell r="A370" t="str">
            <v>6060#</v>
          </cell>
          <cell r="C370">
            <v>110</v>
          </cell>
          <cell r="G370">
            <v>6</v>
          </cell>
        </row>
        <row r="371">
          <cell r="A371" t="str">
            <v>6060#</v>
          </cell>
          <cell r="C371">
            <v>210</v>
          </cell>
          <cell r="G371">
            <v>4</v>
          </cell>
        </row>
        <row r="372">
          <cell r="A372" t="str">
            <v>6061R#</v>
          </cell>
          <cell r="C372">
            <v>112</v>
          </cell>
          <cell r="G372">
            <v>4</v>
          </cell>
        </row>
        <row r="373">
          <cell r="A373" t="str">
            <v>6063R#</v>
          </cell>
          <cell r="C373">
            <v>112</v>
          </cell>
          <cell r="G373">
            <v>0</v>
          </cell>
        </row>
        <row r="374">
          <cell r="A374" t="str">
            <v>6070R#</v>
          </cell>
          <cell r="C374">
            <v>112</v>
          </cell>
          <cell r="G374">
            <v>8</v>
          </cell>
        </row>
        <row r="375">
          <cell r="A375" t="str">
            <v>6071R#</v>
          </cell>
          <cell r="C375">
            <v>112</v>
          </cell>
          <cell r="G375">
            <v>2</v>
          </cell>
        </row>
        <row r="376">
          <cell r="A376" t="str">
            <v>6074R#</v>
          </cell>
          <cell r="C376">
            <v>112</v>
          </cell>
          <cell r="G376">
            <v>0</v>
          </cell>
        </row>
        <row r="377">
          <cell r="A377" t="str">
            <v>6075R#</v>
          </cell>
          <cell r="C377">
            <v>110</v>
          </cell>
          <cell r="G377">
            <v>1</v>
          </cell>
        </row>
        <row r="378">
          <cell r="A378" t="str">
            <v>6080R#</v>
          </cell>
          <cell r="C378">
            <v>110</v>
          </cell>
          <cell r="G378">
            <v>1</v>
          </cell>
        </row>
        <row r="379">
          <cell r="A379" t="str">
            <v>6080R#</v>
          </cell>
          <cell r="C379">
            <v>210</v>
          </cell>
          <cell r="G379">
            <v>0</v>
          </cell>
        </row>
        <row r="380">
          <cell r="A380" t="str">
            <v>6082R#</v>
          </cell>
          <cell r="C380">
            <v>112</v>
          </cell>
          <cell r="G380">
            <v>2</v>
          </cell>
        </row>
        <row r="381">
          <cell r="A381" t="str">
            <v>6083R#</v>
          </cell>
          <cell r="C381">
            <v>110</v>
          </cell>
          <cell r="G381">
            <v>0</v>
          </cell>
        </row>
        <row r="382">
          <cell r="A382" t="str">
            <v>6083R#</v>
          </cell>
          <cell r="C382">
            <v>210</v>
          </cell>
          <cell r="G382">
            <v>0</v>
          </cell>
        </row>
        <row r="383">
          <cell r="A383" t="str">
            <v>6085R#</v>
          </cell>
          <cell r="C383">
            <v>110</v>
          </cell>
          <cell r="G383">
            <v>1</v>
          </cell>
        </row>
        <row r="384">
          <cell r="A384" t="str">
            <v>6085R#</v>
          </cell>
          <cell r="C384">
            <v>210</v>
          </cell>
          <cell r="G384">
            <v>0</v>
          </cell>
        </row>
        <row r="385">
          <cell r="A385" t="str">
            <v>6087R#</v>
          </cell>
          <cell r="C385">
            <v>110</v>
          </cell>
          <cell r="G385">
            <v>0</v>
          </cell>
        </row>
        <row r="386">
          <cell r="A386" t="str">
            <v>6087R#</v>
          </cell>
          <cell r="C386">
            <v>210</v>
          </cell>
          <cell r="G386">
            <v>1</v>
          </cell>
        </row>
        <row r="387">
          <cell r="A387" t="str">
            <v>6088R#</v>
          </cell>
          <cell r="C387">
            <v>110</v>
          </cell>
          <cell r="G387">
            <v>0</v>
          </cell>
        </row>
        <row r="388">
          <cell r="A388" t="str">
            <v>6088R#</v>
          </cell>
          <cell r="C388">
            <v>210</v>
          </cell>
          <cell r="G388">
            <v>0</v>
          </cell>
        </row>
        <row r="389">
          <cell r="A389" t="str">
            <v>6142#</v>
          </cell>
          <cell r="C389">
            <v>100</v>
          </cell>
          <cell r="G389">
            <v>62</v>
          </cell>
        </row>
        <row r="390">
          <cell r="A390" t="str">
            <v>6142#</v>
          </cell>
          <cell r="C390">
            <v>200</v>
          </cell>
          <cell r="G390">
            <v>64</v>
          </cell>
        </row>
        <row r="391">
          <cell r="A391" t="str">
            <v>3165R</v>
          </cell>
          <cell r="C391">
            <v>160</v>
          </cell>
          <cell r="G391">
            <v>-28409.81</v>
          </cell>
        </row>
        <row r="392">
          <cell r="A392" t="str">
            <v>3165R</v>
          </cell>
          <cell r="C392">
            <v>162</v>
          </cell>
          <cell r="G392">
            <v>-1132.5899999999999</v>
          </cell>
        </row>
        <row r="393">
          <cell r="A393" t="str">
            <v>3165R</v>
          </cell>
          <cell r="C393">
            <v>260</v>
          </cell>
          <cell r="G393">
            <v>-31867.77</v>
          </cell>
        </row>
        <row r="394">
          <cell r="A394" t="str">
            <v>3175R</v>
          </cell>
          <cell r="C394">
            <v>160</v>
          </cell>
          <cell r="G394">
            <v>-2970</v>
          </cell>
        </row>
        <row r="395">
          <cell r="A395" t="str">
            <v>3175R</v>
          </cell>
          <cell r="C395">
            <v>162</v>
          </cell>
          <cell r="G395">
            <v>-990</v>
          </cell>
        </row>
        <row r="396">
          <cell r="A396" t="str">
            <v>3175R</v>
          </cell>
          <cell r="C396">
            <v>260</v>
          </cell>
          <cell r="G396">
            <v>-2882.63</v>
          </cell>
        </row>
        <row r="397">
          <cell r="A397" t="str">
            <v>3180R</v>
          </cell>
          <cell r="C397">
            <v>160</v>
          </cell>
          <cell r="G397">
            <v>-5060.8599999999997</v>
          </cell>
        </row>
        <row r="398">
          <cell r="A398" t="str">
            <v>3180R</v>
          </cell>
          <cell r="C398">
            <v>260</v>
          </cell>
          <cell r="G398">
            <v>-18517.41</v>
          </cell>
        </row>
        <row r="399">
          <cell r="A399">
            <v>3190</v>
          </cell>
          <cell r="C399">
            <v>160</v>
          </cell>
          <cell r="G399">
            <v>-15563.71</v>
          </cell>
        </row>
        <row r="400">
          <cell r="A400">
            <v>3190</v>
          </cell>
          <cell r="C400">
            <v>162</v>
          </cell>
          <cell r="G400">
            <v>-8713.66</v>
          </cell>
        </row>
        <row r="401">
          <cell r="A401">
            <v>3190</v>
          </cell>
          <cell r="C401">
            <v>260</v>
          </cell>
          <cell r="G401">
            <v>-5658.7</v>
          </cell>
        </row>
        <row r="402">
          <cell r="A402">
            <v>3195</v>
          </cell>
          <cell r="C402">
            <v>160</v>
          </cell>
          <cell r="G402">
            <v>-233.71</v>
          </cell>
        </row>
        <row r="403">
          <cell r="A403">
            <v>3195</v>
          </cell>
          <cell r="C403">
            <v>162</v>
          </cell>
          <cell r="G403">
            <v>0</v>
          </cell>
        </row>
        <row r="404">
          <cell r="A404">
            <v>3195</v>
          </cell>
          <cell r="C404">
            <v>260</v>
          </cell>
          <cell r="G404">
            <v>0</v>
          </cell>
        </row>
        <row r="405">
          <cell r="A405">
            <v>3260</v>
          </cell>
          <cell r="C405">
            <v>160</v>
          </cell>
          <cell r="G405">
            <v>-8099.11</v>
          </cell>
        </row>
        <row r="406">
          <cell r="A406">
            <v>3260</v>
          </cell>
          <cell r="C406">
            <v>162</v>
          </cell>
          <cell r="G406">
            <v>-3858.25</v>
          </cell>
        </row>
        <row r="407">
          <cell r="A407">
            <v>3260</v>
          </cell>
          <cell r="C407">
            <v>260</v>
          </cell>
          <cell r="G407">
            <v>-11566.83</v>
          </cell>
        </row>
        <row r="408">
          <cell r="A408">
            <v>3261</v>
          </cell>
          <cell r="C408">
            <v>160</v>
          </cell>
          <cell r="G408">
            <v>-15145.78</v>
          </cell>
        </row>
        <row r="409">
          <cell r="A409">
            <v>3270</v>
          </cell>
          <cell r="C409">
            <v>160</v>
          </cell>
          <cell r="G409">
            <v>-6557.27</v>
          </cell>
        </row>
        <row r="410">
          <cell r="A410">
            <v>3270</v>
          </cell>
          <cell r="C410">
            <v>162</v>
          </cell>
          <cell r="G410">
            <v>-495</v>
          </cell>
        </row>
        <row r="411">
          <cell r="A411">
            <v>3270</v>
          </cell>
          <cell r="C411">
            <v>260</v>
          </cell>
          <cell r="G411">
            <v>-2882.61</v>
          </cell>
        </row>
        <row r="412">
          <cell r="A412">
            <v>3272</v>
          </cell>
          <cell r="C412">
            <v>160</v>
          </cell>
          <cell r="G412">
            <v>-2722.5</v>
          </cell>
        </row>
        <row r="413">
          <cell r="A413">
            <v>3275</v>
          </cell>
          <cell r="C413">
            <v>160</v>
          </cell>
          <cell r="G413">
            <v>-2898.58</v>
          </cell>
        </row>
        <row r="414">
          <cell r="A414">
            <v>3275</v>
          </cell>
          <cell r="C414">
            <v>162</v>
          </cell>
          <cell r="G414">
            <v>-3404.36</v>
          </cell>
        </row>
        <row r="415">
          <cell r="A415">
            <v>3275</v>
          </cell>
          <cell r="C415">
            <v>170</v>
          </cell>
          <cell r="G415">
            <v>0</v>
          </cell>
        </row>
        <row r="416">
          <cell r="A416">
            <v>3275</v>
          </cell>
          <cell r="C416">
            <v>260</v>
          </cell>
          <cell r="G416">
            <v>-1388.03</v>
          </cell>
        </row>
        <row r="417">
          <cell r="A417">
            <v>3276</v>
          </cell>
          <cell r="C417">
            <v>160</v>
          </cell>
          <cell r="G417">
            <v>1925.94</v>
          </cell>
        </row>
        <row r="418">
          <cell r="A418">
            <v>3280</v>
          </cell>
          <cell r="C418">
            <v>160</v>
          </cell>
          <cell r="G418">
            <v>0</v>
          </cell>
        </row>
        <row r="419">
          <cell r="A419">
            <v>3290</v>
          </cell>
          <cell r="C419">
            <v>160</v>
          </cell>
          <cell r="G419">
            <v>-2160.61</v>
          </cell>
        </row>
        <row r="420">
          <cell r="A420">
            <v>3290</v>
          </cell>
          <cell r="C420">
            <v>162</v>
          </cell>
          <cell r="G420">
            <v>-769.57</v>
          </cell>
        </row>
        <row r="421">
          <cell r="A421">
            <v>3290</v>
          </cell>
          <cell r="C421">
            <v>260</v>
          </cell>
          <cell r="G421">
            <v>-1121.74</v>
          </cell>
        </row>
        <row r="422">
          <cell r="A422">
            <v>3291</v>
          </cell>
          <cell r="C422">
            <v>160</v>
          </cell>
          <cell r="G422">
            <v>-3115.29</v>
          </cell>
        </row>
        <row r="423">
          <cell r="A423">
            <v>3295</v>
          </cell>
          <cell r="C423">
            <v>160</v>
          </cell>
          <cell r="G423">
            <v>-3511.98</v>
          </cell>
        </row>
        <row r="424">
          <cell r="A424">
            <v>3295</v>
          </cell>
          <cell r="C424">
            <v>162</v>
          </cell>
          <cell r="G424">
            <v>0</v>
          </cell>
        </row>
        <row r="425">
          <cell r="A425">
            <v>3295</v>
          </cell>
          <cell r="C425">
            <v>260</v>
          </cell>
          <cell r="G425">
            <v>-3385.79</v>
          </cell>
        </row>
        <row r="426">
          <cell r="A426">
            <v>3296</v>
          </cell>
          <cell r="C426">
            <v>160</v>
          </cell>
          <cell r="G426">
            <v>0</v>
          </cell>
        </row>
        <row r="427">
          <cell r="A427" t="str">
            <v>4180R</v>
          </cell>
          <cell r="C427">
            <v>160</v>
          </cell>
          <cell r="G427">
            <v>3335.97</v>
          </cell>
        </row>
        <row r="428">
          <cell r="A428" t="str">
            <v>4180R</v>
          </cell>
          <cell r="C428">
            <v>260</v>
          </cell>
          <cell r="G428">
            <v>9454.6</v>
          </cell>
        </row>
        <row r="429">
          <cell r="A429">
            <v>3205</v>
          </cell>
          <cell r="C429">
            <v>121</v>
          </cell>
          <cell r="G429">
            <v>-522778.27</v>
          </cell>
        </row>
        <row r="430">
          <cell r="A430">
            <v>3205</v>
          </cell>
          <cell r="C430">
            <v>220</v>
          </cell>
          <cell r="G430">
            <v>0</v>
          </cell>
        </row>
        <row r="431">
          <cell r="A431">
            <v>3206</v>
          </cell>
          <cell r="C431">
            <v>121</v>
          </cell>
          <cell r="G431">
            <v>-761671.88</v>
          </cell>
        </row>
        <row r="432">
          <cell r="A432">
            <v>3206</v>
          </cell>
          <cell r="C432">
            <v>220</v>
          </cell>
          <cell r="G432">
            <v>-529298.93000000005</v>
          </cell>
        </row>
        <row r="433">
          <cell r="A433">
            <v>3209</v>
          </cell>
          <cell r="C433">
            <v>120</v>
          </cell>
          <cell r="G433">
            <v>-1347962.56</v>
          </cell>
        </row>
        <row r="434">
          <cell r="A434">
            <v>3209</v>
          </cell>
          <cell r="C434">
            <v>122</v>
          </cell>
          <cell r="G434">
            <v>-893668.48</v>
          </cell>
        </row>
        <row r="435">
          <cell r="A435">
            <v>3209</v>
          </cell>
          <cell r="C435">
            <v>220</v>
          </cell>
          <cell r="G435">
            <v>-370184.36</v>
          </cell>
        </row>
        <row r="436">
          <cell r="A436">
            <v>3211</v>
          </cell>
          <cell r="C436">
            <v>120</v>
          </cell>
          <cell r="G436">
            <v>-29565.22</v>
          </cell>
        </row>
        <row r="437">
          <cell r="A437">
            <v>3211</v>
          </cell>
          <cell r="C437">
            <v>122</v>
          </cell>
          <cell r="G437">
            <v>0</v>
          </cell>
        </row>
        <row r="438">
          <cell r="A438">
            <v>3211</v>
          </cell>
          <cell r="C438">
            <v>220</v>
          </cell>
          <cell r="G438">
            <v>0</v>
          </cell>
        </row>
        <row r="439">
          <cell r="A439">
            <v>3230</v>
          </cell>
          <cell r="C439">
            <v>120</v>
          </cell>
          <cell r="G439">
            <v>-111660.88</v>
          </cell>
        </row>
        <row r="440">
          <cell r="A440">
            <v>3230</v>
          </cell>
          <cell r="C440">
            <v>122</v>
          </cell>
          <cell r="G440">
            <v>0</v>
          </cell>
        </row>
        <row r="441">
          <cell r="A441">
            <v>3230</v>
          </cell>
          <cell r="C441">
            <v>220</v>
          </cell>
          <cell r="G441">
            <v>-25086.959999999999</v>
          </cell>
        </row>
        <row r="442">
          <cell r="A442">
            <v>3232</v>
          </cell>
          <cell r="C442">
            <v>120</v>
          </cell>
          <cell r="G442">
            <v>0</v>
          </cell>
        </row>
        <row r="443">
          <cell r="A443">
            <v>3232</v>
          </cell>
          <cell r="C443">
            <v>220</v>
          </cell>
          <cell r="G443">
            <v>0</v>
          </cell>
        </row>
        <row r="444">
          <cell r="A444" t="str">
            <v>6205#</v>
          </cell>
          <cell r="C444">
            <v>121</v>
          </cell>
          <cell r="G444">
            <v>13</v>
          </cell>
        </row>
        <row r="445">
          <cell r="A445" t="str">
            <v>6205#</v>
          </cell>
          <cell r="C445">
            <v>220</v>
          </cell>
          <cell r="G445">
            <v>0</v>
          </cell>
        </row>
        <row r="446">
          <cell r="A446" t="str">
            <v>6206#</v>
          </cell>
          <cell r="C446">
            <v>121</v>
          </cell>
          <cell r="G446">
            <v>28</v>
          </cell>
        </row>
        <row r="447">
          <cell r="A447" t="str">
            <v>6206#</v>
          </cell>
          <cell r="C447">
            <v>220</v>
          </cell>
          <cell r="G447">
            <v>20</v>
          </cell>
        </row>
        <row r="448">
          <cell r="A448" t="str">
            <v>6209#</v>
          </cell>
          <cell r="C448">
            <v>120</v>
          </cell>
          <cell r="G448">
            <v>43</v>
          </cell>
        </row>
        <row r="449">
          <cell r="A449" t="str">
            <v>6209#</v>
          </cell>
          <cell r="C449">
            <v>122</v>
          </cell>
          <cell r="G449">
            <v>16</v>
          </cell>
        </row>
        <row r="450">
          <cell r="A450" t="str">
            <v>6209#</v>
          </cell>
          <cell r="C450">
            <v>220</v>
          </cell>
          <cell r="G450">
            <v>14</v>
          </cell>
        </row>
        <row r="451">
          <cell r="A451" t="str">
            <v>6211#</v>
          </cell>
          <cell r="C451">
            <v>120</v>
          </cell>
          <cell r="G451">
            <v>1</v>
          </cell>
        </row>
        <row r="452">
          <cell r="A452" t="str">
            <v>6211#</v>
          </cell>
          <cell r="C452">
            <v>122</v>
          </cell>
          <cell r="G452">
            <v>0</v>
          </cell>
        </row>
        <row r="453">
          <cell r="A453" t="str">
            <v>6211#</v>
          </cell>
          <cell r="C453">
            <v>220</v>
          </cell>
          <cell r="G453">
            <v>0</v>
          </cell>
        </row>
        <row r="454">
          <cell r="A454" t="str">
            <v>6230#</v>
          </cell>
          <cell r="C454">
            <v>120</v>
          </cell>
          <cell r="G454">
            <v>19</v>
          </cell>
        </row>
        <row r="455">
          <cell r="A455" t="str">
            <v>6230#</v>
          </cell>
          <cell r="C455">
            <v>122</v>
          </cell>
          <cell r="G455">
            <v>0</v>
          </cell>
        </row>
        <row r="456">
          <cell r="A456" t="str">
            <v>6230#</v>
          </cell>
          <cell r="C456">
            <v>220</v>
          </cell>
          <cell r="G456">
            <v>9</v>
          </cell>
        </row>
        <row r="457">
          <cell r="A457" t="str">
            <v>6232#</v>
          </cell>
          <cell r="C457">
            <v>120</v>
          </cell>
          <cell r="G457">
            <v>0</v>
          </cell>
        </row>
        <row r="458">
          <cell r="A458" t="str">
            <v>6232#</v>
          </cell>
          <cell r="C458">
            <v>220</v>
          </cell>
          <cell r="G458">
            <v>0</v>
          </cell>
        </row>
        <row r="459">
          <cell r="A459">
            <v>3300</v>
          </cell>
          <cell r="C459">
            <v>140</v>
          </cell>
          <cell r="G459">
            <v>-185743.75</v>
          </cell>
        </row>
        <row r="460">
          <cell r="A460">
            <v>3300</v>
          </cell>
          <cell r="C460">
            <v>142</v>
          </cell>
          <cell r="G460">
            <v>-18863.88</v>
          </cell>
        </row>
        <row r="461">
          <cell r="A461">
            <v>3300</v>
          </cell>
          <cell r="C461">
            <v>147</v>
          </cell>
          <cell r="G461">
            <v>0</v>
          </cell>
        </row>
        <row r="462">
          <cell r="A462">
            <v>3300</v>
          </cell>
          <cell r="C462">
            <v>150</v>
          </cell>
          <cell r="G462">
            <v>-29434</v>
          </cell>
        </row>
        <row r="463">
          <cell r="A463">
            <v>3300</v>
          </cell>
          <cell r="C463">
            <v>170</v>
          </cell>
          <cell r="G463">
            <v>-512.9</v>
          </cell>
        </row>
        <row r="464">
          <cell r="A464">
            <v>3300</v>
          </cell>
          <cell r="C464">
            <v>240</v>
          </cell>
          <cell r="G464">
            <v>-78828.320000000007</v>
          </cell>
        </row>
        <row r="465">
          <cell r="A465">
            <v>3300</v>
          </cell>
          <cell r="C465">
            <v>340</v>
          </cell>
          <cell r="G465">
            <v>-63840.94</v>
          </cell>
        </row>
        <row r="466">
          <cell r="A466">
            <v>3300</v>
          </cell>
          <cell r="C466">
            <v>440</v>
          </cell>
          <cell r="G466">
            <v>-38857.17</v>
          </cell>
        </row>
        <row r="467">
          <cell r="A467" t="str">
            <v>3300#</v>
          </cell>
          <cell r="C467">
            <v>140</v>
          </cell>
          <cell r="G467">
            <v>705</v>
          </cell>
        </row>
        <row r="468">
          <cell r="A468" t="str">
            <v>3300#</v>
          </cell>
          <cell r="C468">
            <v>142</v>
          </cell>
          <cell r="G468">
            <v>62</v>
          </cell>
        </row>
        <row r="469">
          <cell r="A469" t="str">
            <v>3300#</v>
          </cell>
          <cell r="C469">
            <v>147</v>
          </cell>
          <cell r="G469">
            <v>0</v>
          </cell>
        </row>
        <row r="470">
          <cell r="A470" t="str">
            <v>3300#</v>
          </cell>
          <cell r="C470">
            <v>150</v>
          </cell>
          <cell r="G470">
            <v>22</v>
          </cell>
        </row>
        <row r="471">
          <cell r="A471" t="str">
            <v>3300#</v>
          </cell>
          <cell r="C471">
            <v>170</v>
          </cell>
          <cell r="G471">
            <v>1</v>
          </cell>
        </row>
        <row r="472">
          <cell r="A472" t="str">
            <v>3300#</v>
          </cell>
          <cell r="C472">
            <v>240</v>
          </cell>
          <cell r="G472">
            <v>317</v>
          </cell>
        </row>
        <row r="473">
          <cell r="A473" t="str">
            <v>3300#</v>
          </cell>
          <cell r="C473">
            <v>340</v>
          </cell>
          <cell r="G473">
            <v>290</v>
          </cell>
        </row>
        <row r="474">
          <cell r="A474" t="str">
            <v>3300#</v>
          </cell>
          <cell r="C474">
            <v>440</v>
          </cell>
          <cell r="G474">
            <v>163</v>
          </cell>
        </row>
        <row r="475">
          <cell r="A475">
            <v>3301</v>
          </cell>
          <cell r="C475">
            <v>140</v>
          </cell>
          <cell r="G475">
            <v>-17492.07</v>
          </cell>
        </row>
        <row r="476">
          <cell r="A476">
            <v>3301</v>
          </cell>
          <cell r="C476">
            <v>142</v>
          </cell>
          <cell r="G476">
            <v>-15590.28</v>
          </cell>
        </row>
        <row r="477">
          <cell r="A477">
            <v>3301</v>
          </cell>
          <cell r="C477">
            <v>147</v>
          </cell>
          <cell r="G477">
            <v>0</v>
          </cell>
        </row>
        <row r="478">
          <cell r="A478">
            <v>3301</v>
          </cell>
          <cell r="C478">
            <v>240</v>
          </cell>
          <cell r="G478">
            <v>-6491.6</v>
          </cell>
        </row>
        <row r="479">
          <cell r="A479">
            <v>3301</v>
          </cell>
          <cell r="C479">
            <v>340</v>
          </cell>
          <cell r="G479">
            <v>-1677.13</v>
          </cell>
        </row>
        <row r="480">
          <cell r="A480">
            <v>3301</v>
          </cell>
          <cell r="C480">
            <v>440</v>
          </cell>
          <cell r="G480">
            <v>-2523.0700000000002</v>
          </cell>
        </row>
        <row r="481">
          <cell r="A481" t="str">
            <v>3301#</v>
          </cell>
          <cell r="C481">
            <v>140</v>
          </cell>
          <cell r="G481">
            <v>118</v>
          </cell>
        </row>
        <row r="482">
          <cell r="A482" t="str">
            <v>3301#</v>
          </cell>
          <cell r="C482">
            <v>142</v>
          </cell>
          <cell r="G482">
            <v>74</v>
          </cell>
        </row>
        <row r="483">
          <cell r="A483" t="str">
            <v>3301#</v>
          </cell>
          <cell r="C483">
            <v>147</v>
          </cell>
          <cell r="G483">
            <v>0</v>
          </cell>
        </row>
        <row r="484">
          <cell r="A484" t="str">
            <v>3301#</v>
          </cell>
          <cell r="C484">
            <v>240</v>
          </cell>
          <cell r="G484">
            <v>54</v>
          </cell>
        </row>
        <row r="485">
          <cell r="A485" t="str">
            <v>3301#</v>
          </cell>
          <cell r="C485">
            <v>340</v>
          </cell>
          <cell r="G485">
            <v>22</v>
          </cell>
        </row>
        <row r="486">
          <cell r="A486" t="str">
            <v>3301#</v>
          </cell>
          <cell r="C486">
            <v>440</v>
          </cell>
          <cell r="G486">
            <v>15</v>
          </cell>
        </row>
        <row r="487">
          <cell r="A487">
            <v>3302</v>
          </cell>
          <cell r="C487">
            <v>140</v>
          </cell>
          <cell r="G487">
            <v>-2898.27</v>
          </cell>
        </row>
        <row r="488">
          <cell r="A488">
            <v>3302</v>
          </cell>
          <cell r="C488">
            <v>142</v>
          </cell>
          <cell r="G488">
            <v>0</v>
          </cell>
        </row>
        <row r="489">
          <cell r="A489">
            <v>3302</v>
          </cell>
          <cell r="C489">
            <v>147</v>
          </cell>
          <cell r="G489">
            <v>0</v>
          </cell>
        </row>
        <row r="490">
          <cell r="A490">
            <v>3302</v>
          </cell>
          <cell r="C490">
            <v>240</v>
          </cell>
          <cell r="G490">
            <v>-579.04</v>
          </cell>
        </row>
        <row r="491">
          <cell r="A491">
            <v>3302</v>
          </cell>
          <cell r="C491">
            <v>340</v>
          </cell>
          <cell r="G491">
            <v>-525.21</v>
          </cell>
        </row>
        <row r="492">
          <cell r="A492">
            <v>3302</v>
          </cell>
          <cell r="C492">
            <v>440</v>
          </cell>
          <cell r="G492">
            <v>-650.42999999999995</v>
          </cell>
        </row>
        <row r="493">
          <cell r="A493" t="str">
            <v>3302#</v>
          </cell>
          <cell r="C493">
            <v>140</v>
          </cell>
          <cell r="G493">
            <v>52</v>
          </cell>
        </row>
        <row r="494">
          <cell r="A494" t="str">
            <v>3302#</v>
          </cell>
          <cell r="C494">
            <v>142</v>
          </cell>
          <cell r="G494">
            <v>0</v>
          </cell>
        </row>
        <row r="495">
          <cell r="A495" t="str">
            <v>3302#</v>
          </cell>
          <cell r="C495">
            <v>147</v>
          </cell>
          <cell r="G495">
            <v>0</v>
          </cell>
        </row>
        <row r="496">
          <cell r="A496" t="str">
            <v>3302#</v>
          </cell>
          <cell r="C496">
            <v>240</v>
          </cell>
          <cell r="G496">
            <v>9</v>
          </cell>
        </row>
        <row r="497">
          <cell r="A497" t="str">
            <v>3302#</v>
          </cell>
          <cell r="C497">
            <v>340</v>
          </cell>
          <cell r="G497">
            <v>9</v>
          </cell>
        </row>
        <row r="498">
          <cell r="A498" t="str">
            <v>3302#</v>
          </cell>
          <cell r="C498">
            <v>440</v>
          </cell>
          <cell r="G498">
            <v>11</v>
          </cell>
        </row>
        <row r="499">
          <cell r="A499">
            <v>3304</v>
          </cell>
          <cell r="C499">
            <v>140</v>
          </cell>
          <cell r="G499">
            <v>-2937.25</v>
          </cell>
        </row>
        <row r="500">
          <cell r="A500">
            <v>3304</v>
          </cell>
          <cell r="C500">
            <v>147</v>
          </cell>
          <cell r="G500">
            <v>0</v>
          </cell>
        </row>
        <row r="501">
          <cell r="A501">
            <v>3304</v>
          </cell>
          <cell r="C501">
            <v>240</v>
          </cell>
          <cell r="G501">
            <v>-1056.7</v>
          </cell>
        </row>
        <row r="502">
          <cell r="A502">
            <v>3304</v>
          </cell>
          <cell r="C502">
            <v>340</v>
          </cell>
          <cell r="G502">
            <v>84.22</v>
          </cell>
        </row>
        <row r="503">
          <cell r="A503">
            <v>3304</v>
          </cell>
          <cell r="C503">
            <v>440</v>
          </cell>
          <cell r="G503">
            <v>-690.19</v>
          </cell>
        </row>
        <row r="504">
          <cell r="A504" t="str">
            <v>3304#</v>
          </cell>
          <cell r="C504">
            <v>140</v>
          </cell>
          <cell r="G504">
            <v>16</v>
          </cell>
        </row>
        <row r="505">
          <cell r="A505" t="str">
            <v>3304#</v>
          </cell>
          <cell r="C505">
            <v>147</v>
          </cell>
          <cell r="G505">
            <v>0</v>
          </cell>
        </row>
        <row r="506">
          <cell r="A506" t="str">
            <v>3304#</v>
          </cell>
          <cell r="C506">
            <v>240</v>
          </cell>
          <cell r="G506">
            <v>8</v>
          </cell>
        </row>
        <row r="507">
          <cell r="A507" t="str">
            <v>3304#</v>
          </cell>
          <cell r="C507">
            <v>340</v>
          </cell>
          <cell r="G507">
            <v>-2</v>
          </cell>
        </row>
        <row r="508">
          <cell r="A508" t="str">
            <v>3304#</v>
          </cell>
          <cell r="C508">
            <v>440</v>
          </cell>
          <cell r="G508">
            <v>16</v>
          </cell>
        </row>
        <row r="509">
          <cell r="A509" t="str">
            <v>3305#</v>
          </cell>
          <cell r="C509">
            <v>140</v>
          </cell>
          <cell r="G509">
            <v>-1</v>
          </cell>
        </row>
        <row r="510">
          <cell r="A510" t="str">
            <v>3305#</v>
          </cell>
          <cell r="C510">
            <v>240</v>
          </cell>
          <cell r="G510">
            <v>-12</v>
          </cell>
        </row>
        <row r="511">
          <cell r="A511" t="str">
            <v>3305#</v>
          </cell>
          <cell r="C511">
            <v>340</v>
          </cell>
          <cell r="G511">
            <v>-12</v>
          </cell>
        </row>
        <row r="512">
          <cell r="A512" t="str">
            <v>3305#</v>
          </cell>
          <cell r="C512">
            <v>440</v>
          </cell>
          <cell r="G512">
            <v>-12</v>
          </cell>
        </row>
        <row r="513">
          <cell r="A513">
            <v>3312</v>
          </cell>
          <cell r="C513">
            <v>140</v>
          </cell>
          <cell r="G513">
            <v>-1354.32</v>
          </cell>
        </row>
        <row r="514">
          <cell r="A514">
            <v>3312</v>
          </cell>
          <cell r="C514">
            <v>142</v>
          </cell>
          <cell r="G514">
            <v>-623.25</v>
          </cell>
        </row>
        <row r="515">
          <cell r="A515">
            <v>3312</v>
          </cell>
          <cell r="C515">
            <v>147</v>
          </cell>
          <cell r="G515">
            <v>0</v>
          </cell>
        </row>
        <row r="516">
          <cell r="A516">
            <v>3312</v>
          </cell>
          <cell r="C516">
            <v>170</v>
          </cell>
          <cell r="G516">
            <v>-1194.92</v>
          </cell>
        </row>
        <row r="517">
          <cell r="A517">
            <v>3312</v>
          </cell>
          <cell r="C517">
            <v>240</v>
          </cell>
          <cell r="G517">
            <v>-3714.45</v>
          </cell>
        </row>
        <row r="518">
          <cell r="A518">
            <v>3312</v>
          </cell>
          <cell r="C518">
            <v>340</v>
          </cell>
          <cell r="G518">
            <v>-1804.47</v>
          </cell>
        </row>
        <row r="519">
          <cell r="A519">
            <v>3312</v>
          </cell>
          <cell r="C519">
            <v>440</v>
          </cell>
          <cell r="G519">
            <v>-5284.93</v>
          </cell>
        </row>
        <row r="520">
          <cell r="A520" t="str">
            <v>3312#</v>
          </cell>
          <cell r="C520">
            <v>140</v>
          </cell>
          <cell r="G520">
            <v>8</v>
          </cell>
        </row>
        <row r="521">
          <cell r="A521" t="str">
            <v>3312#</v>
          </cell>
          <cell r="C521">
            <v>142</v>
          </cell>
          <cell r="G521">
            <v>4</v>
          </cell>
        </row>
        <row r="522">
          <cell r="A522" t="str">
            <v>3312#</v>
          </cell>
          <cell r="C522">
            <v>147</v>
          </cell>
          <cell r="G522">
            <v>0</v>
          </cell>
        </row>
        <row r="523">
          <cell r="A523" t="str">
            <v>3312#</v>
          </cell>
          <cell r="C523">
            <v>170</v>
          </cell>
          <cell r="G523">
            <v>1</v>
          </cell>
        </row>
        <row r="524">
          <cell r="A524" t="str">
            <v>3312#</v>
          </cell>
          <cell r="C524">
            <v>340</v>
          </cell>
          <cell r="G524">
            <v>9</v>
          </cell>
        </row>
        <row r="525">
          <cell r="A525" t="str">
            <v>3312#</v>
          </cell>
          <cell r="C525">
            <v>440</v>
          </cell>
          <cell r="G525">
            <v>27</v>
          </cell>
        </row>
        <row r="526">
          <cell r="A526">
            <v>3320</v>
          </cell>
          <cell r="C526">
            <v>140</v>
          </cell>
          <cell r="G526">
            <v>-15578.22</v>
          </cell>
        </row>
        <row r="527">
          <cell r="A527">
            <v>3320</v>
          </cell>
          <cell r="C527">
            <v>142</v>
          </cell>
          <cell r="G527">
            <v>-5440.75</v>
          </cell>
        </row>
        <row r="528">
          <cell r="A528">
            <v>3320</v>
          </cell>
          <cell r="C528">
            <v>147</v>
          </cell>
          <cell r="G528">
            <v>0</v>
          </cell>
        </row>
        <row r="529">
          <cell r="A529">
            <v>3320</v>
          </cell>
          <cell r="C529">
            <v>240</v>
          </cell>
          <cell r="G529">
            <v>-10097.620000000001</v>
          </cell>
        </row>
        <row r="530">
          <cell r="A530">
            <v>3320</v>
          </cell>
          <cell r="C530">
            <v>340</v>
          </cell>
          <cell r="G530">
            <v>-6339.05</v>
          </cell>
        </row>
        <row r="531">
          <cell r="A531">
            <v>3320</v>
          </cell>
          <cell r="C531">
            <v>440</v>
          </cell>
          <cell r="G531">
            <v>-2375.91</v>
          </cell>
        </row>
        <row r="532">
          <cell r="A532" t="str">
            <v>3320#</v>
          </cell>
          <cell r="C532">
            <v>140</v>
          </cell>
          <cell r="G532">
            <v>126</v>
          </cell>
        </row>
        <row r="533">
          <cell r="A533" t="str">
            <v>3320#</v>
          </cell>
          <cell r="C533">
            <v>142</v>
          </cell>
          <cell r="G533">
            <v>41</v>
          </cell>
        </row>
        <row r="534">
          <cell r="A534" t="str">
            <v>3320#</v>
          </cell>
          <cell r="C534">
            <v>147</v>
          </cell>
          <cell r="G534">
            <v>0</v>
          </cell>
        </row>
        <row r="535">
          <cell r="A535" t="str">
            <v>3320#</v>
          </cell>
          <cell r="C535">
            <v>240</v>
          </cell>
          <cell r="G535">
            <v>67</v>
          </cell>
        </row>
        <row r="536">
          <cell r="A536" t="str">
            <v>3320#</v>
          </cell>
          <cell r="C536">
            <v>340</v>
          </cell>
          <cell r="G536">
            <v>36</v>
          </cell>
        </row>
        <row r="537">
          <cell r="A537" t="str">
            <v>3320#</v>
          </cell>
          <cell r="C537">
            <v>440</v>
          </cell>
          <cell r="G537">
            <v>16</v>
          </cell>
        </row>
        <row r="538">
          <cell r="A538">
            <v>3340</v>
          </cell>
          <cell r="C538">
            <v>140</v>
          </cell>
          <cell r="G538">
            <v>-33324.17</v>
          </cell>
        </row>
        <row r="539">
          <cell r="A539">
            <v>3340</v>
          </cell>
          <cell r="C539">
            <v>142</v>
          </cell>
          <cell r="G539">
            <v>-43937.919999999998</v>
          </cell>
        </row>
        <row r="540">
          <cell r="A540">
            <v>3340</v>
          </cell>
          <cell r="C540">
            <v>147</v>
          </cell>
          <cell r="G540">
            <v>0</v>
          </cell>
        </row>
        <row r="541">
          <cell r="A541">
            <v>3340</v>
          </cell>
          <cell r="C541">
            <v>150</v>
          </cell>
          <cell r="G541">
            <v>-18152</v>
          </cell>
        </row>
        <row r="542">
          <cell r="A542">
            <v>3340</v>
          </cell>
          <cell r="C542">
            <v>240</v>
          </cell>
          <cell r="G542">
            <v>-13882.23</v>
          </cell>
        </row>
        <row r="543">
          <cell r="A543">
            <v>3340</v>
          </cell>
          <cell r="C543">
            <v>340</v>
          </cell>
          <cell r="G543">
            <v>-4906.71</v>
          </cell>
        </row>
        <row r="544">
          <cell r="A544">
            <v>3340</v>
          </cell>
          <cell r="C544">
            <v>440</v>
          </cell>
          <cell r="G544">
            <v>-64975.29</v>
          </cell>
        </row>
        <row r="545">
          <cell r="A545" t="str">
            <v>3340#</v>
          </cell>
          <cell r="C545">
            <v>140</v>
          </cell>
          <cell r="G545">
            <v>212</v>
          </cell>
        </row>
        <row r="546">
          <cell r="A546" t="str">
            <v>3340#</v>
          </cell>
          <cell r="C546">
            <v>142</v>
          </cell>
          <cell r="G546">
            <v>117</v>
          </cell>
        </row>
        <row r="547">
          <cell r="A547" t="str">
            <v>3340#</v>
          </cell>
          <cell r="C547">
            <v>147</v>
          </cell>
          <cell r="G547">
            <v>0</v>
          </cell>
        </row>
        <row r="548">
          <cell r="A548" t="str">
            <v>3340#</v>
          </cell>
          <cell r="C548">
            <v>150</v>
          </cell>
          <cell r="G548">
            <v>63</v>
          </cell>
        </row>
        <row r="549">
          <cell r="A549" t="str">
            <v>3340#</v>
          </cell>
          <cell r="C549">
            <v>240</v>
          </cell>
          <cell r="G549">
            <v>114</v>
          </cell>
        </row>
        <row r="550">
          <cell r="A550" t="str">
            <v>3340#</v>
          </cell>
          <cell r="C550">
            <v>340</v>
          </cell>
          <cell r="G550">
            <v>29</v>
          </cell>
        </row>
        <row r="551">
          <cell r="A551" t="str">
            <v>3340#</v>
          </cell>
          <cell r="C551">
            <v>440</v>
          </cell>
          <cell r="G551">
            <v>303</v>
          </cell>
        </row>
        <row r="552">
          <cell r="A552">
            <v>3390</v>
          </cell>
          <cell r="C552">
            <v>140</v>
          </cell>
          <cell r="G552">
            <v>-42308.66</v>
          </cell>
        </row>
        <row r="553">
          <cell r="A553">
            <v>3390</v>
          </cell>
          <cell r="C553">
            <v>142</v>
          </cell>
          <cell r="G553">
            <v>-14050.93</v>
          </cell>
        </row>
        <row r="554">
          <cell r="A554">
            <v>3390</v>
          </cell>
          <cell r="C554">
            <v>147</v>
          </cell>
          <cell r="G554">
            <v>0</v>
          </cell>
        </row>
        <row r="555">
          <cell r="A555">
            <v>3390</v>
          </cell>
          <cell r="C555">
            <v>240</v>
          </cell>
          <cell r="G555">
            <v>-10245.030000000001</v>
          </cell>
        </row>
        <row r="556">
          <cell r="A556">
            <v>3390</v>
          </cell>
          <cell r="C556">
            <v>340</v>
          </cell>
          <cell r="G556">
            <v>-16124.7</v>
          </cell>
        </row>
        <row r="557">
          <cell r="A557">
            <v>3390</v>
          </cell>
          <cell r="C557">
            <v>440</v>
          </cell>
          <cell r="G557">
            <v>-15984.35</v>
          </cell>
        </row>
        <row r="558">
          <cell r="A558" t="str">
            <v>3390#</v>
          </cell>
          <cell r="C558">
            <v>140</v>
          </cell>
          <cell r="G558">
            <v>134</v>
          </cell>
        </row>
        <row r="559">
          <cell r="A559" t="str">
            <v>3390#</v>
          </cell>
          <cell r="C559">
            <v>142</v>
          </cell>
          <cell r="G559">
            <v>27</v>
          </cell>
        </row>
        <row r="560">
          <cell r="A560" t="str">
            <v>3390#</v>
          </cell>
          <cell r="C560">
            <v>147</v>
          </cell>
          <cell r="G560">
            <v>0</v>
          </cell>
        </row>
        <row r="561">
          <cell r="A561" t="str">
            <v>3390#</v>
          </cell>
          <cell r="C561">
            <v>240</v>
          </cell>
          <cell r="G561">
            <v>47</v>
          </cell>
        </row>
        <row r="562">
          <cell r="A562" t="str">
            <v>3390#</v>
          </cell>
          <cell r="C562">
            <v>340</v>
          </cell>
          <cell r="G562">
            <v>50</v>
          </cell>
        </row>
        <row r="563">
          <cell r="A563" t="str">
            <v>3390#</v>
          </cell>
          <cell r="C563">
            <v>440</v>
          </cell>
          <cell r="G563">
            <v>34</v>
          </cell>
        </row>
        <row r="564">
          <cell r="A564">
            <v>3400</v>
          </cell>
          <cell r="C564">
            <v>140</v>
          </cell>
          <cell r="G564">
            <v>-80285.03</v>
          </cell>
        </row>
        <row r="565">
          <cell r="A565">
            <v>3400</v>
          </cell>
          <cell r="C565">
            <v>142</v>
          </cell>
          <cell r="G565">
            <v>-15150.45</v>
          </cell>
        </row>
        <row r="566">
          <cell r="A566">
            <v>3400</v>
          </cell>
          <cell r="C566">
            <v>147</v>
          </cell>
          <cell r="G566">
            <v>0</v>
          </cell>
        </row>
        <row r="567">
          <cell r="A567">
            <v>3400</v>
          </cell>
          <cell r="C567">
            <v>240</v>
          </cell>
          <cell r="G567">
            <v>-36448.550000000003</v>
          </cell>
        </row>
        <row r="568">
          <cell r="A568">
            <v>3400</v>
          </cell>
          <cell r="C568">
            <v>340</v>
          </cell>
          <cell r="G568">
            <v>-26148.1</v>
          </cell>
        </row>
        <row r="569">
          <cell r="A569">
            <v>3400</v>
          </cell>
          <cell r="C569">
            <v>440</v>
          </cell>
          <cell r="G569">
            <v>-17749.54</v>
          </cell>
        </row>
        <row r="570">
          <cell r="A570" t="str">
            <v>3400#</v>
          </cell>
          <cell r="C570">
            <v>140</v>
          </cell>
          <cell r="G570">
            <v>639</v>
          </cell>
        </row>
        <row r="571">
          <cell r="A571" t="str">
            <v>3400#</v>
          </cell>
          <cell r="C571">
            <v>142</v>
          </cell>
          <cell r="G571">
            <v>113</v>
          </cell>
        </row>
        <row r="572">
          <cell r="A572" t="str">
            <v>3400#</v>
          </cell>
          <cell r="C572">
            <v>147</v>
          </cell>
          <cell r="G572">
            <v>0</v>
          </cell>
        </row>
        <row r="573">
          <cell r="A573" t="str">
            <v>3400#</v>
          </cell>
          <cell r="C573">
            <v>240</v>
          </cell>
          <cell r="G573">
            <v>264</v>
          </cell>
        </row>
        <row r="574">
          <cell r="A574" t="str">
            <v>3400#</v>
          </cell>
          <cell r="C574">
            <v>340</v>
          </cell>
          <cell r="G574">
            <v>205</v>
          </cell>
        </row>
        <row r="575">
          <cell r="A575" t="str">
            <v>3400#</v>
          </cell>
          <cell r="C575">
            <v>440</v>
          </cell>
          <cell r="G575">
            <v>138</v>
          </cell>
        </row>
        <row r="576">
          <cell r="A576">
            <v>3410</v>
          </cell>
          <cell r="C576">
            <v>140</v>
          </cell>
          <cell r="G576">
            <v>-5073.3</v>
          </cell>
        </row>
        <row r="577">
          <cell r="A577">
            <v>3410</v>
          </cell>
          <cell r="C577">
            <v>142</v>
          </cell>
          <cell r="G577">
            <v>0</v>
          </cell>
        </row>
        <row r="578">
          <cell r="A578">
            <v>3410</v>
          </cell>
          <cell r="C578">
            <v>147</v>
          </cell>
          <cell r="G578">
            <v>0</v>
          </cell>
        </row>
        <row r="579">
          <cell r="A579">
            <v>3410</v>
          </cell>
          <cell r="C579">
            <v>440</v>
          </cell>
          <cell r="G579">
            <v>-1269</v>
          </cell>
        </row>
        <row r="580">
          <cell r="A580" t="str">
            <v>3410#</v>
          </cell>
          <cell r="C580">
            <v>140</v>
          </cell>
          <cell r="G580">
            <v>299</v>
          </cell>
        </row>
        <row r="581">
          <cell r="A581" t="str">
            <v>3410#</v>
          </cell>
          <cell r="C581">
            <v>142</v>
          </cell>
          <cell r="G581">
            <v>0</v>
          </cell>
        </row>
        <row r="582">
          <cell r="A582" t="str">
            <v>3410#</v>
          </cell>
          <cell r="C582">
            <v>147</v>
          </cell>
          <cell r="G582">
            <v>0</v>
          </cell>
        </row>
        <row r="583">
          <cell r="A583" t="str">
            <v>3410#</v>
          </cell>
          <cell r="C583">
            <v>440</v>
          </cell>
          <cell r="G583">
            <v>132</v>
          </cell>
        </row>
        <row r="584">
          <cell r="A584">
            <v>3430</v>
          </cell>
          <cell r="C584">
            <v>140</v>
          </cell>
          <cell r="G584">
            <v>-486.05</v>
          </cell>
        </row>
        <row r="585">
          <cell r="A585">
            <v>3430</v>
          </cell>
          <cell r="C585">
            <v>142</v>
          </cell>
          <cell r="G585">
            <v>-1947.56</v>
          </cell>
        </row>
        <row r="586">
          <cell r="A586">
            <v>3430</v>
          </cell>
          <cell r="C586">
            <v>147</v>
          </cell>
          <cell r="G586">
            <v>0</v>
          </cell>
        </row>
        <row r="587">
          <cell r="A587">
            <v>3430</v>
          </cell>
          <cell r="C587">
            <v>240</v>
          </cell>
          <cell r="G587">
            <v>-4270.47</v>
          </cell>
        </row>
        <row r="588">
          <cell r="A588">
            <v>3430</v>
          </cell>
          <cell r="C588">
            <v>340</v>
          </cell>
          <cell r="G588">
            <v>29.27</v>
          </cell>
        </row>
        <row r="589">
          <cell r="A589">
            <v>3430</v>
          </cell>
          <cell r="C589">
            <v>440</v>
          </cell>
          <cell r="G589">
            <v>-757.87</v>
          </cell>
        </row>
        <row r="590">
          <cell r="A590" t="str">
            <v>3430#</v>
          </cell>
          <cell r="C590">
            <v>140</v>
          </cell>
          <cell r="G590">
            <v>26</v>
          </cell>
        </row>
        <row r="591">
          <cell r="A591" t="str">
            <v>3430#</v>
          </cell>
          <cell r="C591">
            <v>142</v>
          </cell>
          <cell r="G591">
            <v>99</v>
          </cell>
        </row>
        <row r="592">
          <cell r="A592" t="str">
            <v>3430#</v>
          </cell>
          <cell r="C592">
            <v>147</v>
          </cell>
          <cell r="G592">
            <v>0</v>
          </cell>
        </row>
        <row r="593">
          <cell r="A593" t="str">
            <v>3430#</v>
          </cell>
          <cell r="C593">
            <v>240</v>
          </cell>
          <cell r="G593">
            <v>82</v>
          </cell>
        </row>
        <row r="594">
          <cell r="A594" t="str">
            <v>3430#</v>
          </cell>
          <cell r="C594">
            <v>340</v>
          </cell>
          <cell r="G594">
            <v>4</v>
          </cell>
        </row>
        <row r="595">
          <cell r="A595" t="str">
            <v>3430#</v>
          </cell>
          <cell r="C595">
            <v>440</v>
          </cell>
          <cell r="G595">
            <v>103</v>
          </cell>
        </row>
        <row r="596">
          <cell r="A596">
            <v>3160</v>
          </cell>
          <cell r="C596">
            <v>130</v>
          </cell>
          <cell r="G596">
            <v>0</v>
          </cell>
        </row>
        <row r="597">
          <cell r="A597">
            <v>3160</v>
          </cell>
          <cell r="C597">
            <v>230</v>
          </cell>
          <cell r="G597">
            <v>0</v>
          </cell>
        </row>
        <row r="598">
          <cell r="A598">
            <v>3160</v>
          </cell>
          <cell r="C598">
            <v>330</v>
          </cell>
          <cell r="G598">
            <v>0</v>
          </cell>
        </row>
        <row r="599">
          <cell r="A599">
            <v>3465</v>
          </cell>
          <cell r="C599">
            <v>130</v>
          </cell>
          <cell r="G599">
            <v>-89899.520000000004</v>
          </cell>
        </row>
        <row r="600">
          <cell r="A600">
            <v>3465</v>
          </cell>
          <cell r="C600">
            <v>230</v>
          </cell>
          <cell r="G600">
            <v>-110585.22</v>
          </cell>
        </row>
        <row r="601">
          <cell r="A601">
            <v>3465</v>
          </cell>
          <cell r="C601">
            <v>330</v>
          </cell>
          <cell r="G601">
            <v>-45431.86</v>
          </cell>
        </row>
        <row r="602">
          <cell r="A602">
            <v>3465</v>
          </cell>
          <cell r="C602">
            <v>430</v>
          </cell>
          <cell r="G602">
            <v>-23940.09</v>
          </cell>
        </row>
        <row r="603">
          <cell r="A603">
            <v>3465</v>
          </cell>
          <cell r="C603">
            <v>935</v>
          </cell>
          <cell r="G603">
            <v>-128361.07</v>
          </cell>
        </row>
        <row r="604">
          <cell r="A604">
            <v>3465</v>
          </cell>
          <cell r="C604">
            <v>936</v>
          </cell>
          <cell r="G604">
            <v>-67737.22</v>
          </cell>
        </row>
        <row r="605">
          <cell r="A605">
            <v>3466</v>
          </cell>
          <cell r="C605">
            <v>130</v>
          </cell>
          <cell r="G605">
            <v>-381420.21</v>
          </cell>
        </row>
        <row r="606">
          <cell r="A606">
            <v>3466</v>
          </cell>
          <cell r="C606">
            <v>230</v>
          </cell>
          <cell r="G606">
            <v>-95943.73</v>
          </cell>
        </row>
        <row r="607">
          <cell r="A607">
            <v>3466</v>
          </cell>
          <cell r="C607">
            <v>330</v>
          </cell>
          <cell r="G607">
            <v>-46490.81</v>
          </cell>
        </row>
        <row r="608">
          <cell r="A608">
            <v>3466</v>
          </cell>
          <cell r="C608">
            <v>430</v>
          </cell>
          <cell r="G608">
            <v>-3984.05</v>
          </cell>
        </row>
        <row r="609">
          <cell r="A609">
            <v>3466</v>
          </cell>
          <cell r="C609">
            <v>935</v>
          </cell>
          <cell r="G609">
            <v>-9014</v>
          </cell>
        </row>
        <row r="610">
          <cell r="A610">
            <v>3466</v>
          </cell>
          <cell r="C610">
            <v>936</v>
          </cell>
          <cell r="G610">
            <v>-5011.3</v>
          </cell>
        </row>
        <row r="611">
          <cell r="A611">
            <v>3467</v>
          </cell>
          <cell r="C611">
            <v>130</v>
          </cell>
          <cell r="G611">
            <v>-72689.98</v>
          </cell>
        </row>
        <row r="612">
          <cell r="A612">
            <v>3467</v>
          </cell>
          <cell r="C612">
            <v>230</v>
          </cell>
          <cell r="G612">
            <v>-2827.67</v>
          </cell>
        </row>
        <row r="613">
          <cell r="A613">
            <v>3467</v>
          </cell>
          <cell r="C613">
            <v>330</v>
          </cell>
          <cell r="G613">
            <v>0</v>
          </cell>
        </row>
        <row r="614">
          <cell r="A614">
            <v>3467</v>
          </cell>
          <cell r="C614">
            <v>430</v>
          </cell>
          <cell r="G614">
            <v>0</v>
          </cell>
        </row>
        <row r="615">
          <cell r="A615">
            <v>3467</v>
          </cell>
          <cell r="C615">
            <v>935</v>
          </cell>
          <cell r="G615">
            <v>-11146</v>
          </cell>
        </row>
        <row r="616">
          <cell r="A616">
            <v>3467</v>
          </cell>
          <cell r="C616">
            <v>936</v>
          </cell>
          <cell r="G616">
            <v>-3232.63</v>
          </cell>
        </row>
        <row r="617">
          <cell r="A617">
            <v>3468</v>
          </cell>
          <cell r="C617">
            <v>130</v>
          </cell>
          <cell r="G617">
            <v>-82839.02</v>
          </cell>
        </row>
        <row r="618">
          <cell r="A618">
            <v>3468</v>
          </cell>
          <cell r="C618">
            <v>230</v>
          </cell>
          <cell r="G618">
            <v>-37145.08</v>
          </cell>
        </row>
        <row r="619">
          <cell r="A619">
            <v>3468</v>
          </cell>
          <cell r="C619">
            <v>330</v>
          </cell>
          <cell r="G619">
            <v>-732.26</v>
          </cell>
        </row>
        <row r="620">
          <cell r="A620">
            <v>3468</v>
          </cell>
          <cell r="C620">
            <v>430</v>
          </cell>
          <cell r="G620">
            <v>-167.6</v>
          </cell>
        </row>
        <row r="621">
          <cell r="A621">
            <v>3468</v>
          </cell>
          <cell r="C621">
            <v>936</v>
          </cell>
          <cell r="G621">
            <v>0</v>
          </cell>
        </row>
        <row r="622">
          <cell r="A622">
            <v>3475</v>
          </cell>
          <cell r="C622">
            <v>130</v>
          </cell>
          <cell r="G622">
            <v>-105575.24</v>
          </cell>
        </row>
        <row r="623">
          <cell r="A623">
            <v>3475</v>
          </cell>
          <cell r="C623">
            <v>132</v>
          </cell>
          <cell r="G623">
            <v>-11723</v>
          </cell>
        </row>
        <row r="624">
          <cell r="A624">
            <v>3475</v>
          </cell>
          <cell r="C624">
            <v>230</v>
          </cell>
          <cell r="G624">
            <v>-32835.589999999997</v>
          </cell>
        </row>
        <row r="625">
          <cell r="A625">
            <v>3475</v>
          </cell>
          <cell r="C625">
            <v>330</v>
          </cell>
          <cell r="G625">
            <v>-39168.339999999997</v>
          </cell>
        </row>
        <row r="626">
          <cell r="A626">
            <v>3475</v>
          </cell>
          <cell r="C626">
            <v>430</v>
          </cell>
          <cell r="G626">
            <v>-20840.34</v>
          </cell>
        </row>
        <row r="627">
          <cell r="A627">
            <v>3480</v>
          </cell>
          <cell r="C627">
            <v>130</v>
          </cell>
          <cell r="G627">
            <v>-13621.52</v>
          </cell>
        </row>
        <row r="628">
          <cell r="A628">
            <v>3480</v>
          </cell>
          <cell r="C628">
            <v>230</v>
          </cell>
          <cell r="G628">
            <v>-8671.92</v>
          </cell>
        </row>
        <row r="629">
          <cell r="A629">
            <v>3480</v>
          </cell>
          <cell r="C629">
            <v>330</v>
          </cell>
          <cell r="G629">
            <v>-2150.23</v>
          </cell>
        </row>
        <row r="630">
          <cell r="A630">
            <v>3480</v>
          </cell>
          <cell r="C630">
            <v>430</v>
          </cell>
          <cell r="G630">
            <v>-1962.02</v>
          </cell>
        </row>
        <row r="631">
          <cell r="A631">
            <v>3481</v>
          </cell>
          <cell r="C631">
            <v>130</v>
          </cell>
          <cell r="G631">
            <v>-565.84</v>
          </cell>
        </row>
        <row r="632">
          <cell r="A632">
            <v>3481</v>
          </cell>
          <cell r="C632">
            <v>230</v>
          </cell>
          <cell r="G632">
            <v>-1790.4</v>
          </cell>
        </row>
        <row r="633">
          <cell r="A633">
            <v>3481</v>
          </cell>
          <cell r="C633">
            <v>330</v>
          </cell>
          <cell r="G633">
            <v>-853</v>
          </cell>
        </row>
        <row r="634">
          <cell r="A634">
            <v>3481</v>
          </cell>
          <cell r="C634">
            <v>430</v>
          </cell>
          <cell r="G634">
            <v>0</v>
          </cell>
        </row>
        <row r="635">
          <cell r="A635">
            <v>3482</v>
          </cell>
          <cell r="C635">
            <v>130</v>
          </cell>
          <cell r="G635">
            <v>-2769.31</v>
          </cell>
        </row>
        <row r="636">
          <cell r="A636">
            <v>3482</v>
          </cell>
          <cell r="C636">
            <v>230</v>
          </cell>
          <cell r="G636">
            <v>-682.89</v>
          </cell>
        </row>
        <row r="637">
          <cell r="A637">
            <v>3482</v>
          </cell>
          <cell r="C637">
            <v>330</v>
          </cell>
          <cell r="G637">
            <v>-1054.95</v>
          </cell>
        </row>
        <row r="638">
          <cell r="A638">
            <v>3482</v>
          </cell>
          <cell r="C638">
            <v>430</v>
          </cell>
          <cell r="G638">
            <v>-5704.79</v>
          </cell>
        </row>
        <row r="639">
          <cell r="A639">
            <v>3495</v>
          </cell>
          <cell r="C639">
            <v>130</v>
          </cell>
          <cell r="G639">
            <v>0</v>
          </cell>
        </row>
        <row r="640">
          <cell r="A640">
            <v>3500</v>
          </cell>
          <cell r="C640">
            <v>130</v>
          </cell>
          <cell r="G640">
            <v>-36121.65</v>
          </cell>
        </row>
        <row r="641">
          <cell r="A641">
            <v>3500</v>
          </cell>
          <cell r="C641">
            <v>132</v>
          </cell>
          <cell r="G641">
            <v>-4013</v>
          </cell>
        </row>
        <row r="642">
          <cell r="A642">
            <v>3500</v>
          </cell>
          <cell r="C642">
            <v>230</v>
          </cell>
          <cell r="G642">
            <v>-15043.02</v>
          </cell>
        </row>
        <row r="643">
          <cell r="A643">
            <v>3500</v>
          </cell>
          <cell r="C643">
            <v>330</v>
          </cell>
          <cell r="G643">
            <v>-5329.49</v>
          </cell>
        </row>
        <row r="644">
          <cell r="A644">
            <v>3500</v>
          </cell>
          <cell r="C644">
            <v>430</v>
          </cell>
          <cell r="G644">
            <v>-7927.95</v>
          </cell>
        </row>
        <row r="645">
          <cell r="A645">
            <v>3505</v>
          </cell>
          <cell r="C645">
            <v>130</v>
          </cell>
          <cell r="G645">
            <v>-52078.43</v>
          </cell>
        </row>
        <row r="646">
          <cell r="A646">
            <v>3505</v>
          </cell>
          <cell r="C646">
            <v>132</v>
          </cell>
          <cell r="G646">
            <v>-5786</v>
          </cell>
        </row>
        <row r="647">
          <cell r="A647">
            <v>3505</v>
          </cell>
          <cell r="C647">
            <v>230</v>
          </cell>
          <cell r="G647">
            <v>-11519.77</v>
          </cell>
        </row>
        <row r="648">
          <cell r="A648">
            <v>3505</v>
          </cell>
          <cell r="C648">
            <v>330</v>
          </cell>
          <cell r="G648">
            <v>-5624.73</v>
          </cell>
        </row>
        <row r="649">
          <cell r="A649">
            <v>3505</v>
          </cell>
          <cell r="C649">
            <v>430</v>
          </cell>
          <cell r="G649">
            <v>-150816.64000000001</v>
          </cell>
        </row>
        <row r="650">
          <cell r="A650">
            <v>3505</v>
          </cell>
          <cell r="C650">
            <v>935</v>
          </cell>
          <cell r="G650">
            <v>-13262</v>
          </cell>
        </row>
        <row r="651">
          <cell r="A651">
            <v>3505</v>
          </cell>
          <cell r="C651">
            <v>936</v>
          </cell>
          <cell r="G651">
            <v>-50</v>
          </cell>
        </row>
        <row r="652">
          <cell r="A652">
            <v>3510</v>
          </cell>
          <cell r="C652">
            <v>130</v>
          </cell>
          <cell r="G652">
            <v>0</v>
          </cell>
        </row>
        <row r="653">
          <cell r="A653">
            <v>3510</v>
          </cell>
          <cell r="C653">
            <v>330</v>
          </cell>
          <cell r="G653">
            <v>-30.77</v>
          </cell>
        </row>
        <row r="654">
          <cell r="A654">
            <v>3510</v>
          </cell>
          <cell r="C654">
            <v>430</v>
          </cell>
          <cell r="G654">
            <v>0</v>
          </cell>
        </row>
        <row r="655">
          <cell r="A655">
            <v>4290</v>
          </cell>
          <cell r="C655">
            <v>100</v>
          </cell>
          <cell r="G655">
            <v>0</v>
          </cell>
        </row>
        <row r="656">
          <cell r="A656" t="str">
            <v>4076R</v>
          </cell>
          <cell r="C656">
            <v>100</v>
          </cell>
          <cell r="G656">
            <v>0</v>
          </cell>
        </row>
        <row r="657">
          <cell r="A657" t="str">
            <v>4076R</v>
          </cell>
          <cell r="C657">
            <v>110</v>
          </cell>
          <cell r="G657">
            <v>0</v>
          </cell>
        </row>
        <row r="658">
          <cell r="A658" t="str">
            <v>4076R</v>
          </cell>
          <cell r="C658">
            <v>200</v>
          </cell>
          <cell r="G658">
            <v>12554.71</v>
          </cell>
        </row>
        <row r="659">
          <cell r="A659" t="str">
            <v>4076RR</v>
          </cell>
          <cell r="C659">
            <v>110</v>
          </cell>
          <cell r="G659">
            <v>0</v>
          </cell>
        </row>
        <row r="660">
          <cell r="A660" t="str">
            <v>4082r</v>
          </cell>
          <cell r="C660">
            <v>112</v>
          </cell>
          <cell r="G660">
            <v>216151.47</v>
          </cell>
        </row>
        <row r="661">
          <cell r="A661" t="str">
            <v>4090R</v>
          </cell>
          <cell r="C661">
            <v>100</v>
          </cell>
          <cell r="G661">
            <v>39010.81</v>
          </cell>
        </row>
        <row r="662">
          <cell r="A662" t="str">
            <v>4090R</v>
          </cell>
          <cell r="C662">
            <v>110</v>
          </cell>
          <cell r="G662">
            <v>135822.07999999999</v>
          </cell>
        </row>
        <row r="663">
          <cell r="A663" t="str">
            <v>4090R</v>
          </cell>
          <cell r="C663">
            <v>200</v>
          </cell>
          <cell r="G663">
            <v>50599.24</v>
          </cell>
        </row>
        <row r="664">
          <cell r="A664" t="str">
            <v>4090R</v>
          </cell>
          <cell r="C664">
            <v>210</v>
          </cell>
          <cell r="G664">
            <v>0</v>
          </cell>
        </row>
        <row r="665">
          <cell r="A665" t="str">
            <v>4090RR</v>
          </cell>
          <cell r="C665">
            <v>110</v>
          </cell>
          <cell r="G665">
            <v>-1220.3599999999999</v>
          </cell>
        </row>
        <row r="666">
          <cell r="A666" t="str">
            <v>4095R</v>
          </cell>
          <cell r="C666">
            <v>100</v>
          </cell>
          <cell r="G666">
            <v>4143.8999999999996</v>
          </cell>
        </row>
        <row r="667">
          <cell r="A667" t="str">
            <v>4095R</v>
          </cell>
          <cell r="C667">
            <v>110</v>
          </cell>
          <cell r="G667">
            <v>46575.62</v>
          </cell>
        </row>
        <row r="668">
          <cell r="A668" t="str">
            <v>4095R</v>
          </cell>
          <cell r="C668">
            <v>200</v>
          </cell>
          <cell r="G668">
            <v>5845.37</v>
          </cell>
        </row>
        <row r="669">
          <cell r="A669" t="str">
            <v>4095R</v>
          </cell>
          <cell r="C669">
            <v>210</v>
          </cell>
          <cell r="G669">
            <v>0</v>
          </cell>
        </row>
        <row r="670">
          <cell r="A670" t="str">
            <v>4095RR</v>
          </cell>
          <cell r="C670">
            <v>110</v>
          </cell>
          <cell r="G670">
            <v>-615.74</v>
          </cell>
        </row>
        <row r="671">
          <cell r="A671" t="str">
            <v>4105R</v>
          </cell>
          <cell r="C671">
            <v>100</v>
          </cell>
          <cell r="G671">
            <v>1905.26</v>
          </cell>
        </row>
        <row r="672">
          <cell r="A672" t="str">
            <v>4105R</v>
          </cell>
          <cell r="C672">
            <v>110</v>
          </cell>
          <cell r="G672">
            <v>43080.08</v>
          </cell>
        </row>
        <row r="673">
          <cell r="A673" t="str">
            <v>4105R</v>
          </cell>
          <cell r="C673">
            <v>200</v>
          </cell>
          <cell r="G673">
            <v>20632.86</v>
          </cell>
        </row>
        <row r="674">
          <cell r="A674" t="str">
            <v>4105R</v>
          </cell>
          <cell r="C674">
            <v>210</v>
          </cell>
          <cell r="G674">
            <v>0</v>
          </cell>
        </row>
        <row r="675">
          <cell r="A675" t="str">
            <v>4105RR</v>
          </cell>
          <cell r="C675">
            <v>110</v>
          </cell>
          <cell r="G675">
            <v>-599.91</v>
          </cell>
        </row>
        <row r="676">
          <cell r="A676" t="str">
            <v>4002R</v>
          </cell>
          <cell r="C676">
            <v>100</v>
          </cell>
          <cell r="G676">
            <v>5589.25</v>
          </cell>
        </row>
        <row r="677">
          <cell r="A677" t="str">
            <v>4002R</v>
          </cell>
          <cell r="C677">
            <v>110</v>
          </cell>
          <cell r="G677">
            <v>0</v>
          </cell>
        </row>
        <row r="678">
          <cell r="A678" t="str">
            <v>4002R</v>
          </cell>
          <cell r="C678">
            <v>200</v>
          </cell>
          <cell r="G678">
            <v>747.87</v>
          </cell>
        </row>
        <row r="679">
          <cell r="A679" t="str">
            <v>4002R</v>
          </cell>
          <cell r="C679">
            <v>210</v>
          </cell>
          <cell r="G679">
            <v>-43.48</v>
          </cell>
        </row>
        <row r="680">
          <cell r="A680" t="str">
            <v>4002RR</v>
          </cell>
          <cell r="C680">
            <v>110</v>
          </cell>
          <cell r="G680">
            <v>0</v>
          </cell>
        </row>
        <row r="681">
          <cell r="A681" t="str">
            <v>4002RR</v>
          </cell>
          <cell r="C681">
            <v>210</v>
          </cell>
          <cell r="G681">
            <v>0</v>
          </cell>
        </row>
        <row r="682">
          <cell r="A682" t="str">
            <v>4004R</v>
          </cell>
          <cell r="C682">
            <v>100</v>
          </cell>
          <cell r="G682">
            <v>4219.3599999999997</v>
          </cell>
        </row>
        <row r="683">
          <cell r="A683" t="str">
            <v>4004R</v>
          </cell>
          <cell r="C683">
            <v>110</v>
          </cell>
          <cell r="G683">
            <v>211.83</v>
          </cell>
        </row>
        <row r="684">
          <cell r="A684" t="str">
            <v>4004R</v>
          </cell>
          <cell r="C684">
            <v>200</v>
          </cell>
          <cell r="G684">
            <v>2045.48</v>
          </cell>
        </row>
        <row r="685">
          <cell r="A685" t="str">
            <v>4004R</v>
          </cell>
          <cell r="C685">
            <v>210</v>
          </cell>
          <cell r="G685">
            <v>0</v>
          </cell>
        </row>
        <row r="686">
          <cell r="A686" t="str">
            <v>4004RR</v>
          </cell>
          <cell r="C686">
            <v>110</v>
          </cell>
          <cell r="G686">
            <v>0</v>
          </cell>
        </row>
        <row r="687">
          <cell r="A687" t="str">
            <v>4004RR</v>
          </cell>
          <cell r="C687">
            <v>210</v>
          </cell>
          <cell r="G687">
            <v>0</v>
          </cell>
        </row>
        <row r="688">
          <cell r="A688" t="str">
            <v>4006R</v>
          </cell>
          <cell r="C688">
            <v>100</v>
          </cell>
          <cell r="G688">
            <v>0</v>
          </cell>
        </row>
        <row r="689">
          <cell r="A689" t="str">
            <v>4006R</v>
          </cell>
          <cell r="C689">
            <v>110</v>
          </cell>
          <cell r="G689">
            <v>0</v>
          </cell>
        </row>
        <row r="690">
          <cell r="A690" t="str">
            <v>4006R</v>
          </cell>
          <cell r="C690">
            <v>200</v>
          </cell>
          <cell r="G690">
            <v>0</v>
          </cell>
        </row>
        <row r="691">
          <cell r="A691" t="str">
            <v>4006R</v>
          </cell>
          <cell r="C691">
            <v>210</v>
          </cell>
          <cell r="G691">
            <v>0</v>
          </cell>
        </row>
        <row r="692">
          <cell r="A692" t="str">
            <v>4006RR</v>
          </cell>
          <cell r="C692">
            <v>110</v>
          </cell>
          <cell r="G692">
            <v>0</v>
          </cell>
        </row>
        <row r="693">
          <cell r="A693" t="str">
            <v>4006RR</v>
          </cell>
          <cell r="C693">
            <v>210</v>
          </cell>
          <cell r="G693">
            <v>0</v>
          </cell>
        </row>
        <row r="694">
          <cell r="A694" t="str">
            <v>4007R</v>
          </cell>
          <cell r="C694">
            <v>110</v>
          </cell>
          <cell r="G694">
            <v>0</v>
          </cell>
        </row>
        <row r="695">
          <cell r="A695" t="str">
            <v>4007RR</v>
          </cell>
          <cell r="C695">
            <v>110</v>
          </cell>
          <cell r="G695">
            <v>0</v>
          </cell>
        </row>
        <row r="696">
          <cell r="A696" t="str">
            <v>4008R</v>
          </cell>
          <cell r="C696">
            <v>100</v>
          </cell>
          <cell r="G696">
            <v>0</v>
          </cell>
        </row>
        <row r="697">
          <cell r="A697" t="str">
            <v>4008R</v>
          </cell>
          <cell r="C697">
            <v>110</v>
          </cell>
          <cell r="G697">
            <v>0</v>
          </cell>
        </row>
        <row r="698">
          <cell r="A698" t="str">
            <v>4008R</v>
          </cell>
          <cell r="C698">
            <v>200</v>
          </cell>
          <cell r="G698">
            <v>0</v>
          </cell>
        </row>
        <row r="699">
          <cell r="A699" t="str">
            <v>4008R</v>
          </cell>
          <cell r="C699">
            <v>210</v>
          </cell>
          <cell r="G699">
            <v>0</v>
          </cell>
        </row>
        <row r="700">
          <cell r="A700" t="str">
            <v>4008RR</v>
          </cell>
          <cell r="C700">
            <v>110</v>
          </cell>
          <cell r="G700">
            <v>0</v>
          </cell>
        </row>
        <row r="701">
          <cell r="A701" t="str">
            <v>4008RR</v>
          </cell>
          <cell r="C701">
            <v>210</v>
          </cell>
          <cell r="G701">
            <v>0</v>
          </cell>
        </row>
        <row r="702">
          <cell r="A702" t="str">
            <v>4009R</v>
          </cell>
          <cell r="C702">
            <v>100</v>
          </cell>
          <cell r="G702">
            <v>0</v>
          </cell>
        </row>
        <row r="703">
          <cell r="A703" t="str">
            <v>4009R</v>
          </cell>
          <cell r="C703">
            <v>200</v>
          </cell>
          <cell r="G703">
            <v>106.5</v>
          </cell>
        </row>
        <row r="704">
          <cell r="A704" t="str">
            <v>4010R</v>
          </cell>
          <cell r="C704">
            <v>100</v>
          </cell>
          <cell r="G704">
            <v>0</v>
          </cell>
        </row>
        <row r="705">
          <cell r="A705" t="str">
            <v>4010R</v>
          </cell>
          <cell r="C705">
            <v>110</v>
          </cell>
          <cell r="G705">
            <v>0</v>
          </cell>
        </row>
        <row r="706">
          <cell r="A706" t="str">
            <v>4010R</v>
          </cell>
          <cell r="C706">
            <v>200</v>
          </cell>
          <cell r="G706">
            <v>0</v>
          </cell>
        </row>
        <row r="707">
          <cell r="A707" t="str">
            <v>4010RR</v>
          </cell>
          <cell r="C707">
            <v>110</v>
          </cell>
          <cell r="G707">
            <v>0</v>
          </cell>
        </row>
        <row r="708">
          <cell r="A708" t="str">
            <v>4011R</v>
          </cell>
          <cell r="C708">
            <v>110</v>
          </cell>
          <cell r="G708">
            <v>0</v>
          </cell>
        </row>
        <row r="709">
          <cell r="A709" t="str">
            <v>4011R</v>
          </cell>
          <cell r="C709">
            <v>210</v>
          </cell>
          <cell r="G709">
            <v>0</v>
          </cell>
        </row>
        <row r="710">
          <cell r="A710" t="str">
            <v>4011RR</v>
          </cell>
          <cell r="C710">
            <v>110</v>
          </cell>
          <cell r="G710">
            <v>0</v>
          </cell>
        </row>
        <row r="711">
          <cell r="A711" t="str">
            <v>4011RR</v>
          </cell>
          <cell r="C711">
            <v>210</v>
          </cell>
          <cell r="G711">
            <v>0</v>
          </cell>
        </row>
        <row r="712">
          <cell r="A712" t="str">
            <v>4037R</v>
          </cell>
          <cell r="C712">
            <v>110</v>
          </cell>
          <cell r="G712">
            <v>0</v>
          </cell>
        </row>
        <row r="713">
          <cell r="A713" t="str">
            <v>4039R</v>
          </cell>
          <cell r="C713">
            <v>112</v>
          </cell>
          <cell r="G713">
            <v>0</v>
          </cell>
        </row>
        <row r="714">
          <cell r="A714" t="str">
            <v>4040R</v>
          </cell>
          <cell r="C714">
            <v>112</v>
          </cell>
          <cell r="G714">
            <v>-60</v>
          </cell>
        </row>
        <row r="715">
          <cell r="A715" t="str">
            <v>4040RR</v>
          </cell>
          <cell r="C715">
            <v>112</v>
          </cell>
          <cell r="G715">
            <v>0</v>
          </cell>
        </row>
        <row r="716">
          <cell r="A716" t="str">
            <v>4041R</v>
          </cell>
          <cell r="C716">
            <v>112</v>
          </cell>
          <cell r="G716">
            <v>0</v>
          </cell>
        </row>
        <row r="717">
          <cell r="A717" t="str">
            <v>4042R</v>
          </cell>
          <cell r="C717">
            <v>112</v>
          </cell>
          <cell r="G717">
            <v>61122.18</v>
          </cell>
        </row>
        <row r="718">
          <cell r="A718" t="str">
            <v>4042RR</v>
          </cell>
          <cell r="C718">
            <v>112</v>
          </cell>
          <cell r="G718">
            <v>-1739.13</v>
          </cell>
        </row>
        <row r="719">
          <cell r="A719" t="str">
            <v>4046R</v>
          </cell>
          <cell r="C719">
            <v>112</v>
          </cell>
          <cell r="G719">
            <v>0</v>
          </cell>
        </row>
        <row r="720">
          <cell r="A720" t="str">
            <v>4048R</v>
          </cell>
          <cell r="C720">
            <v>112</v>
          </cell>
          <cell r="G720">
            <v>1250</v>
          </cell>
        </row>
        <row r="721">
          <cell r="A721" t="str">
            <v>4049R</v>
          </cell>
          <cell r="C721">
            <v>112</v>
          </cell>
          <cell r="G721">
            <v>0</v>
          </cell>
        </row>
        <row r="722">
          <cell r="A722" t="str">
            <v>4049RR</v>
          </cell>
          <cell r="C722">
            <v>112</v>
          </cell>
          <cell r="G722">
            <v>0</v>
          </cell>
        </row>
        <row r="723">
          <cell r="A723" t="str">
            <v>4050R</v>
          </cell>
          <cell r="C723">
            <v>112</v>
          </cell>
          <cell r="G723">
            <v>398541.87</v>
          </cell>
        </row>
        <row r="724">
          <cell r="A724" t="str">
            <v>4050RR</v>
          </cell>
          <cell r="C724">
            <v>112</v>
          </cell>
          <cell r="G724">
            <v>-14513.04</v>
          </cell>
        </row>
        <row r="725">
          <cell r="A725" t="str">
            <v>4051R</v>
          </cell>
          <cell r="C725">
            <v>112</v>
          </cell>
          <cell r="G725">
            <v>0</v>
          </cell>
        </row>
        <row r="726">
          <cell r="A726" t="str">
            <v>4051RR</v>
          </cell>
          <cell r="C726">
            <v>112</v>
          </cell>
          <cell r="G726">
            <v>0</v>
          </cell>
        </row>
        <row r="727">
          <cell r="A727" t="str">
            <v>4052R</v>
          </cell>
          <cell r="C727">
            <v>112</v>
          </cell>
          <cell r="G727">
            <v>0</v>
          </cell>
        </row>
        <row r="728">
          <cell r="A728" t="str">
            <v>4052RR</v>
          </cell>
          <cell r="C728">
            <v>112</v>
          </cell>
          <cell r="G728">
            <v>0</v>
          </cell>
        </row>
        <row r="729">
          <cell r="A729" t="str">
            <v>4054R</v>
          </cell>
          <cell r="C729">
            <v>112</v>
          </cell>
          <cell r="G729">
            <v>290808.45</v>
          </cell>
        </row>
        <row r="730">
          <cell r="A730" t="str">
            <v>4054RR</v>
          </cell>
          <cell r="C730">
            <v>112</v>
          </cell>
          <cell r="G730">
            <v>-14469.56</v>
          </cell>
        </row>
        <row r="731">
          <cell r="A731">
            <v>4060</v>
          </cell>
          <cell r="C731">
            <v>110</v>
          </cell>
          <cell r="G731">
            <v>6607.32</v>
          </cell>
        </row>
        <row r="732">
          <cell r="A732">
            <v>4060</v>
          </cell>
          <cell r="C732">
            <v>210</v>
          </cell>
          <cell r="G732">
            <v>17703.82</v>
          </cell>
        </row>
        <row r="733">
          <cell r="A733" t="str">
            <v>4061R</v>
          </cell>
          <cell r="C733">
            <v>112</v>
          </cell>
          <cell r="G733">
            <v>581339.67000000004</v>
          </cell>
        </row>
        <row r="734">
          <cell r="A734" t="str">
            <v>4061RR</v>
          </cell>
          <cell r="C734">
            <v>112</v>
          </cell>
          <cell r="G734">
            <v>0</v>
          </cell>
        </row>
        <row r="735">
          <cell r="A735" t="str">
            <v>4063R</v>
          </cell>
          <cell r="C735">
            <v>112</v>
          </cell>
          <cell r="G735">
            <v>0</v>
          </cell>
        </row>
        <row r="736">
          <cell r="A736" t="str">
            <v>4063RR</v>
          </cell>
          <cell r="C736">
            <v>112</v>
          </cell>
          <cell r="G736">
            <v>0</v>
          </cell>
        </row>
        <row r="737">
          <cell r="A737" t="str">
            <v>4070R</v>
          </cell>
          <cell r="C737">
            <v>112</v>
          </cell>
          <cell r="G737">
            <v>376529.85</v>
          </cell>
        </row>
        <row r="738">
          <cell r="A738" t="str">
            <v>4070RR</v>
          </cell>
          <cell r="C738">
            <v>112</v>
          </cell>
          <cell r="G738">
            <v>-5608.71</v>
          </cell>
        </row>
        <row r="739">
          <cell r="A739" t="str">
            <v>4071R</v>
          </cell>
          <cell r="C739">
            <v>112</v>
          </cell>
          <cell r="G739">
            <v>138134.57999999999</v>
          </cell>
        </row>
        <row r="740">
          <cell r="A740" t="str">
            <v>4071RR</v>
          </cell>
          <cell r="C740">
            <v>112</v>
          </cell>
          <cell r="G740">
            <v>0</v>
          </cell>
        </row>
        <row r="741">
          <cell r="A741" t="str">
            <v>4074R</v>
          </cell>
          <cell r="C741">
            <v>112</v>
          </cell>
          <cell r="G741">
            <v>476.15</v>
          </cell>
        </row>
        <row r="742">
          <cell r="A742" t="str">
            <v>4074RR</v>
          </cell>
          <cell r="C742">
            <v>112</v>
          </cell>
          <cell r="G742">
            <v>0</v>
          </cell>
        </row>
        <row r="743">
          <cell r="A743" t="str">
            <v>4075R</v>
          </cell>
          <cell r="C743">
            <v>100</v>
          </cell>
          <cell r="G743">
            <v>519.91999999999996</v>
          </cell>
        </row>
        <row r="744">
          <cell r="A744" t="str">
            <v>4075R</v>
          </cell>
          <cell r="C744">
            <v>110</v>
          </cell>
          <cell r="G744">
            <v>120478.11</v>
          </cell>
        </row>
        <row r="745">
          <cell r="A745" t="str">
            <v>4075R</v>
          </cell>
          <cell r="C745">
            <v>200</v>
          </cell>
          <cell r="G745">
            <v>3243.3</v>
          </cell>
        </row>
        <row r="746">
          <cell r="A746" t="str">
            <v>4075RR</v>
          </cell>
          <cell r="C746">
            <v>110</v>
          </cell>
          <cell r="G746">
            <v>-606.32000000000005</v>
          </cell>
        </row>
        <row r="747">
          <cell r="A747" t="str">
            <v>4078R</v>
          </cell>
          <cell r="C747">
            <v>110</v>
          </cell>
          <cell r="G747">
            <v>0</v>
          </cell>
        </row>
        <row r="748">
          <cell r="A748" t="str">
            <v>4080R</v>
          </cell>
          <cell r="C748">
            <v>100</v>
          </cell>
          <cell r="G748">
            <v>0</v>
          </cell>
        </row>
        <row r="749">
          <cell r="A749" t="str">
            <v>4080R</v>
          </cell>
          <cell r="C749">
            <v>110</v>
          </cell>
          <cell r="G749">
            <v>76941.460000000006</v>
          </cell>
        </row>
        <row r="750">
          <cell r="A750" t="str">
            <v>4080R</v>
          </cell>
          <cell r="C750">
            <v>200</v>
          </cell>
          <cell r="G750">
            <v>0</v>
          </cell>
        </row>
        <row r="751">
          <cell r="A751" t="str">
            <v>4080R</v>
          </cell>
          <cell r="C751">
            <v>210</v>
          </cell>
          <cell r="G751">
            <v>0</v>
          </cell>
        </row>
        <row r="752">
          <cell r="A752" t="str">
            <v>4080RR</v>
          </cell>
          <cell r="C752">
            <v>110</v>
          </cell>
          <cell r="G752">
            <v>-605.61</v>
          </cell>
        </row>
        <row r="753">
          <cell r="A753" t="str">
            <v>4080RR</v>
          </cell>
          <cell r="C753">
            <v>210</v>
          </cell>
          <cell r="G753">
            <v>0</v>
          </cell>
        </row>
        <row r="754">
          <cell r="A754" t="str">
            <v>4082RR</v>
          </cell>
          <cell r="C754">
            <v>112</v>
          </cell>
          <cell r="G754">
            <v>-11991.3</v>
          </cell>
        </row>
        <row r="755">
          <cell r="A755" t="str">
            <v>4083R</v>
          </cell>
          <cell r="C755">
            <v>100</v>
          </cell>
          <cell r="G755">
            <v>1274.75</v>
          </cell>
        </row>
        <row r="756">
          <cell r="A756" t="str">
            <v>4083R</v>
          </cell>
          <cell r="C756">
            <v>110</v>
          </cell>
          <cell r="G756">
            <v>0</v>
          </cell>
        </row>
        <row r="757">
          <cell r="A757" t="str">
            <v>4083R</v>
          </cell>
          <cell r="C757">
            <v>200</v>
          </cell>
          <cell r="G757">
            <v>1180.8</v>
          </cell>
        </row>
        <row r="758">
          <cell r="A758" t="str">
            <v>4083R</v>
          </cell>
          <cell r="C758">
            <v>210</v>
          </cell>
          <cell r="G758">
            <v>0</v>
          </cell>
        </row>
        <row r="759">
          <cell r="A759" t="str">
            <v>4083RR</v>
          </cell>
          <cell r="C759">
            <v>110</v>
          </cell>
          <cell r="G759">
            <v>0</v>
          </cell>
        </row>
        <row r="760">
          <cell r="A760" t="str">
            <v>4083RR</v>
          </cell>
          <cell r="C760">
            <v>210</v>
          </cell>
          <cell r="G760">
            <v>0</v>
          </cell>
        </row>
        <row r="761">
          <cell r="A761" t="str">
            <v>4085R</v>
          </cell>
          <cell r="C761">
            <v>100</v>
          </cell>
          <cell r="G761">
            <v>14957.38</v>
          </cell>
        </row>
        <row r="762">
          <cell r="A762" t="str">
            <v>4085R</v>
          </cell>
          <cell r="C762">
            <v>110</v>
          </cell>
          <cell r="G762">
            <v>39816.26</v>
          </cell>
        </row>
        <row r="763">
          <cell r="A763" t="str">
            <v>4085R</v>
          </cell>
          <cell r="C763">
            <v>200</v>
          </cell>
          <cell r="G763">
            <v>9651.5300000000007</v>
          </cell>
        </row>
        <row r="764">
          <cell r="A764" t="str">
            <v>4085R</v>
          </cell>
          <cell r="C764">
            <v>210</v>
          </cell>
          <cell r="G764">
            <v>0</v>
          </cell>
        </row>
        <row r="765">
          <cell r="A765" t="str">
            <v>4085RR</v>
          </cell>
          <cell r="C765">
            <v>110</v>
          </cell>
          <cell r="G765">
            <v>-417.49</v>
          </cell>
        </row>
        <row r="766">
          <cell r="A766" t="str">
            <v>4085RR</v>
          </cell>
          <cell r="C766">
            <v>210</v>
          </cell>
          <cell r="G766">
            <v>0</v>
          </cell>
        </row>
        <row r="767">
          <cell r="A767" t="str">
            <v>4087R</v>
          </cell>
          <cell r="C767">
            <v>100</v>
          </cell>
          <cell r="G767">
            <v>1152.3599999999999</v>
          </cell>
        </row>
        <row r="768">
          <cell r="A768" t="str">
            <v>4087R</v>
          </cell>
          <cell r="C768">
            <v>110</v>
          </cell>
          <cell r="G768">
            <v>0</v>
          </cell>
        </row>
        <row r="769">
          <cell r="A769" t="str">
            <v>4087R</v>
          </cell>
          <cell r="C769">
            <v>200</v>
          </cell>
          <cell r="G769">
            <v>1844.46</v>
          </cell>
        </row>
        <row r="770">
          <cell r="A770" t="str">
            <v>4087R</v>
          </cell>
          <cell r="C770">
            <v>210</v>
          </cell>
          <cell r="G770">
            <v>69159.41</v>
          </cell>
        </row>
        <row r="771">
          <cell r="A771" t="str">
            <v>4087RR</v>
          </cell>
          <cell r="C771">
            <v>110</v>
          </cell>
          <cell r="G771">
            <v>0</v>
          </cell>
        </row>
        <row r="772">
          <cell r="A772" t="str">
            <v>4087RR</v>
          </cell>
          <cell r="C772">
            <v>210</v>
          </cell>
          <cell r="G772">
            <v>-437.53</v>
          </cell>
        </row>
        <row r="773">
          <cell r="A773" t="str">
            <v>4088R</v>
          </cell>
          <cell r="C773">
            <v>100</v>
          </cell>
          <cell r="G773">
            <v>109.6</v>
          </cell>
        </row>
        <row r="774">
          <cell r="A774" t="str">
            <v>4088R</v>
          </cell>
          <cell r="C774">
            <v>110</v>
          </cell>
          <cell r="G774">
            <v>0</v>
          </cell>
        </row>
        <row r="775">
          <cell r="A775" t="str">
            <v>4088R</v>
          </cell>
          <cell r="C775">
            <v>200</v>
          </cell>
          <cell r="G775">
            <v>0</v>
          </cell>
        </row>
        <row r="776">
          <cell r="A776" t="str">
            <v>4088R</v>
          </cell>
          <cell r="C776">
            <v>210</v>
          </cell>
          <cell r="G776">
            <v>217.39</v>
          </cell>
        </row>
        <row r="777">
          <cell r="A777" t="str">
            <v>4088RR</v>
          </cell>
          <cell r="C777">
            <v>110</v>
          </cell>
          <cell r="G777">
            <v>0</v>
          </cell>
        </row>
        <row r="778">
          <cell r="A778" t="str">
            <v>4088RR</v>
          </cell>
          <cell r="C778">
            <v>210</v>
          </cell>
          <cell r="G778">
            <v>0</v>
          </cell>
        </row>
        <row r="779">
          <cell r="A779" t="str">
            <v>4125R</v>
          </cell>
          <cell r="C779">
            <v>100</v>
          </cell>
          <cell r="G779">
            <v>0</v>
          </cell>
        </row>
        <row r="780">
          <cell r="A780">
            <v>4143</v>
          </cell>
          <cell r="C780">
            <v>120</v>
          </cell>
          <cell r="G780">
            <v>-869.56</v>
          </cell>
        </row>
        <row r="781">
          <cell r="A781">
            <v>4143</v>
          </cell>
          <cell r="C781">
            <v>220</v>
          </cell>
          <cell r="G781">
            <v>-652.17999999999995</v>
          </cell>
        </row>
        <row r="782">
          <cell r="A782" t="str">
            <v>4144R</v>
          </cell>
          <cell r="C782">
            <v>112</v>
          </cell>
          <cell r="G782">
            <v>121911.03</v>
          </cell>
        </row>
        <row r="783">
          <cell r="A783" t="str">
            <v>4144RR</v>
          </cell>
          <cell r="C783">
            <v>112</v>
          </cell>
          <cell r="G783">
            <v>-12747.83</v>
          </cell>
        </row>
        <row r="784">
          <cell r="A784">
            <v>4147</v>
          </cell>
          <cell r="C784">
            <v>100</v>
          </cell>
          <cell r="G784">
            <v>75700</v>
          </cell>
        </row>
        <row r="785">
          <cell r="A785">
            <v>4147</v>
          </cell>
          <cell r="C785">
            <v>200</v>
          </cell>
          <cell r="G785">
            <v>175650</v>
          </cell>
        </row>
        <row r="786">
          <cell r="A786">
            <v>4148</v>
          </cell>
          <cell r="C786">
            <v>100</v>
          </cell>
          <cell r="G786">
            <v>19572.34</v>
          </cell>
        </row>
        <row r="787">
          <cell r="A787">
            <v>4148</v>
          </cell>
          <cell r="C787">
            <v>200</v>
          </cell>
          <cell r="G787">
            <v>23473.279999999999</v>
          </cell>
        </row>
        <row r="788">
          <cell r="A788">
            <v>4149</v>
          </cell>
          <cell r="C788">
            <v>100</v>
          </cell>
          <cell r="G788">
            <v>28273.45</v>
          </cell>
        </row>
        <row r="789">
          <cell r="A789">
            <v>4149</v>
          </cell>
          <cell r="C789">
            <v>200</v>
          </cell>
          <cell r="G789">
            <v>31047.32</v>
          </cell>
        </row>
        <row r="790">
          <cell r="A790">
            <v>4205</v>
          </cell>
          <cell r="C790">
            <v>121</v>
          </cell>
          <cell r="G790">
            <v>500407.49</v>
          </cell>
        </row>
        <row r="791">
          <cell r="A791">
            <v>4205</v>
          </cell>
          <cell r="C791">
            <v>220</v>
          </cell>
          <cell r="G791">
            <v>0</v>
          </cell>
        </row>
        <row r="792">
          <cell r="A792">
            <v>4206</v>
          </cell>
          <cell r="C792">
            <v>120</v>
          </cell>
          <cell r="G792">
            <v>0</v>
          </cell>
        </row>
        <row r="793">
          <cell r="A793">
            <v>4206</v>
          </cell>
          <cell r="C793">
            <v>121</v>
          </cell>
          <cell r="G793">
            <v>726542.77</v>
          </cell>
        </row>
        <row r="794">
          <cell r="A794">
            <v>4206</v>
          </cell>
          <cell r="C794">
            <v>220</v>
          </cell>
          <cell r="G794">
            <v>504208.41</v>
          </cell>
        </row>
        <row r="795">
          <cell r="A795">
            <v>4209</v>
          </cell>
          <cell r="C795">
            <v>120</v>
          </cell>
          <cell r="G795">
            <v>1259294.3899999999</v>
          </cell>
        </row>
        <row r="796">
          <cell r="A796">
            <v>4209</v>
          </cell>
          <cell r="C796">
            <v>121</v>
          </cell>
          <cell r="G796">
            <v>1043.48</v>
          </cell>
        </row>
        <row r="797">
          <cell r="A797">
            <v>4209</v>
          </cell>
          <cell r="C797">
            <v>122</v>
          </cell>
          <cell r="G797">
            <v>815319.3</v>
          </cell>
        </row>
        <row r="798">
          <cell r="A798">
            <v>4209</v>
          </cell>
          <cell r="C798">
            <v>220</v>
          </cell>
          <cell r="G798">
            <v>346523.26</v>
          </cell>
        </row>
        <row r="799">
          <cell r="A799">
            <v>4210</v>
          </cell>
          <cell r="C799">
            <v>220</v>
          </cell>
          <cell r="G799">
            <v>0</v>
          </cell>
        </row>
        <row r="800">
          <cell r="A800">
            <v>4211</v>
          </cell>
          <cell r="C800">
            <v>120</v>
          </cell>
          <cell r="G800">
            <v>25698.54</v>
          </cell>
        </row>
        <row r="801">
          <cell r="A801">
            <v>4211</v>
          </cell>
          <cell r="C801">
            <v>122</v>
          </cell>
          <cell r="G801">
            <v>0</v>
          </cell>
        </row>
        <row r="802">
          <cell r="A802">
            <v>4211</v>
          </cell>
          <cell r="C802">
            <v>220</v>
          </cell>
          <cell r="G802">
            <v>0</v>
          </cell>
        </row>
        <row r="803">
          <cell r="A803">
            <v>4230</v>
          </cell>
          <cell r="C803">
            <v>120</v>
          </cell>
          <cell r="G803">
            <v>106915.92</v>
          </cell>
        </row>
        <row r="804">
          <cell r="A804">
            <v>4230</v>
          </cell>
          <cell r="C804">
            <v>122</v>
          </cell>
          <cell r="G804">
            <v>0</v>
          </cell>
        </row>
        <row r="805">
          <cell r="A805">
            <v>4230</v>
          </cell>
          <cell r="C805">
            <v>220</v>
          </cell>
          <cell r="G805">
            <v>24619.13</v>
          </cell>
        </row>
        <row r="806">
          <cell r="A806">
            <v>4232</v>
          </cell>
          <cell r="C806">
            <v>120</v>
          </cell>
          <cell r="G806">
            <v>0</v>
          </cell>
        </row>
        <row r="807">
          <cell r="A807">
            <v>4232</v>
          </cell>
          <cell r="C807">
            <v>220</v>
          </cell>
          <cell r="G807">
            <v>0</v>
          </cell>
        </row>
        <row r="808">
          <cell r="A808">
            <v>4300</v>
          </cell>
          <cell r="C808">
            <v>140</v>
          </cell>
          <cell r="G808">
            <v>35998.49</v>
          </cell>
        </row>
        <row r="809">
          <cell r="A809">
            <v>4300</v>
          </cell>
          <cell r="C809">
            <v>142</v>
          </cell>
          <cell r="G809">
            <v>3052.85</v>
          </cell>
        </row>
        <row r="810">
          <cell r="A810">
            <v>4300</v>
          </cell>
          <cell r="C810">
            <v>147</v>
          </cell>
          <cell r="G810">
            <v>0</v>
          </cell>
        </row>
        <row r="811">
          <cell r="A811">
            <v>4300</v>
          </cell>
          <cell r="C811">
            <v>150</v>
          </cell>
          <cell r="G811">
            <v>0</v>
          </cell>
        </row>
        <row r="812">
          <cell r="A812">
            <v>4300</v>
          </cell>
          <cell r="C812">
            <v>240</v>
          </cell>
          <cell r="G812">
            <v>14520.27</v>
          </cell>
        </row>
        <row r="813">
          <cell r="A813">
            <v>4300</v>
          </cell>
          <cell r="C813">
            <v>340</v>
          </cell>
          <cell r="G813">
            <v>13766.41</v>
          </cell>
        </row>
        <row r="814">
          <cell r="A814">
            <v>4300</v>
          </cell>
          <cell r="C814">
            <v>440</v>
          </cell>
          <cell r="G814">
            <v>12695.16</v>
          </cell>
        </row>
        <row r="815">
          <cell r="A815">
            <v>4301</v>
          </cell>
          <cell r="C815">
            <v>140</v>
          </cell>
          <cell r="G815">
            <v>4643.13</v>
          </cell>
        </row>
        <row r="816">
          <cell r="A816">
            <v>4301</v>
          </cell>
          <cell r="C816">
            <v>142</v>
          </cell>
          <cell r="G816">
            <v>3384.71</v>
          </cell>
        </row>
        <row r="817">
          <cell r="A817">
            <v>4301</v>
          </cell>
          <cell r="C817">
            <v>147</v>
          </cell>
          <cell r="G817">
            <v>0</v>
          </cell>
        </row>
        <row r="818">
          <cell r="A818">
            <v>4301</v>
          </cell>
          <cell r="C818">
            <v>240</v>
          </cell>
          <cell r="G818">
            <v>1400.59</v>
          </cell>
        </row>
        <row r="819">
          <cell r="A819">
            <v>4301</v>
          </cell>
          <cell r="C819">
            <v>340</v>
          </cell>
          <cell r="G819">
            <v>559.14</v>
          </cell>
        </row>
        <row r="820">
          <cell r="A820">
            <v>4301</v>
          </cell>
          <cell r="C820">
            <v>440</v>
          </cell>
          <cell r="G820">
            <v>877.06</v>
          </cell>
        </row>
        <row r="821">
          <cell r="A821">
            <v>4302</v>
          </cell>
          <cell r="C821">
            <v>140</v>
          </cell>
          <cell r="G821">
            <v>1113.95</v>
          </cell>
        </row>
        <row r="822">
          <cell r="A822">
            <v>4302</v>
          </cell>
          <cell r="C822">
            <v>142</v>
          </cell>
          <cell r="G822">
            <v>21.6</v>
          </cell>
        </row>
        <row r="823">
          <cell r="A823">
            <v>4302</v>
          </cell>
          <cell r="C823">
            <v>147</v>
          </cell>
          <cell r="G823">
            <v>0</v>
          </cell>
        </row>
        <row r="824">
          <cell r="A824">
            <v>4302</v>
          </cell>
          <cell r="C824">
            <v>240</v>
          </cell>
          <cell r="G824">
            <v>253.43</v>
          </cell>
        </row>
        <row r="825">
          <cell r="A825">
            <v>4302</v>
          </cell>
          <cell r="C825">
            <v>340</v>
          </cell>
          <cell r="G825">
            <v>152.63999999999999</v>
          </cell>
        </row>
        <row r="826">
          <cell r="A826">
            <v>4302</v>
          </cell>
          <cell r="C826">
            <v>440</v>
          </cell>
          <cell r="G826">
            <v>248.76</v>
          </cell>
        </row>
        <row r="827">
          <cell r="A827">
            <v>4312</v>
          </cell>
          <cell r="C827">
            <v>140</v>
          </cell>
          <cell r="G827">
            <v>349.7</v>
          </cell>
        </row>
        <row r="828">
          <cell r="A828">
            <v>4312</v>
          </cell>
          <cell r="C828">
            <v>142</v>
          </cell>
          <cell r="G828">
            <v>145.81</v>
          </cell>
        </row>
        <row r="829">
          <cell r="A829">
            <v>4312</v>
          </cell>
          <cell r="C829">
            <v>147</v>
          </cell>
          <cell r="G829">
            <v>0</v>
          </cell>
        </row>
        <row r="830">
          <cell r="A830">
            <v>4312</v>
          </cell>
          <cell r="C830">
            <v>240</v>
          </cell>
          <cell r="G830">
            <v>848.55</v>
          </cell>
        </row>
        <row r="831">
          <cell r="A831">
            <v>4312</v>
          </cell>
          <cell r="C831">
            <v>340</v>
          </cell>
          <cell r="G831">
            <v>470.11</v>
          </cell>
        </row>
        <row r="832">
          <cell r="A832">
            <v>4312</v>
          </cell>
          <cell r="C832">
            <v>440</v>
          </cell>
          <cell r="G832">
            <v>1672.18</v>
          </cell>
        </row>
        <row r="833">
          <cell r="A833">
            <v>4320</v>
          </cell>
          <cell r="C833">
            <v>140</v>
          </cell>
          <cell r="G833">
            <v>4724.49</v>
          </cell>
        </row>
        <row r="834">
          <cell r="A834">
            <v>4320</v>
          </cell>
          <cell r="C834">
            <v>142</v>
          </cell>
          <cell r="G834">
            <v>1282.04</v>
          </cell>
        </row>
        <row r="835">
          <cell r="A835">
            <v>4320</v>
          </cell>
          <cell r="C835">
            <v>147</v>
          </cell>
          <cell r="G835">
            <v>0</v>
          </cell>
        </row>
        <row r="836">
          <cell r="A836">
            <v>4320</v>
          </cell>
          <cell r="C836">
            <v>240</v>
          </cell>
          <cell r="G836">
            <v>2105.15</v>
          </cell>
        </row>
        <row r="837">
          <cell r="A837">
            <v>4320</v>
          </cell>
          <cell r="C837">
            <v>340</v>
          </cell>
          <cell r="G837">
            <v>1444.15</v>
          </cell>
        </row>
        <row r="838">
          <cell r="A838">
            <v>4320</v>
          </cell>
          <cell r="C838">
            <v>440</v>
          </cell>
          <cell r="G838">
            <v>879.4</v>
          </cell>
        </row>
        <row r="839">
          <cell r="A839">
            <v>4340</v>
          </cell>
          <cell r="C839">
            <v>140</v>
          </cell>
          <cell r="G839">
            <v>24145.279999999999</v>
          </cell>
        </row>
        <row r="840">
          <cell r="A840">
            <v>4340</v>
          </cell>
          <cell r="C840">
            <v>142</v>
          </cell>
          <cell r="G840">
            <v>14223.62</v>
          </cell>
        </row>
        <row r="841">
          <cell r="A841">
            <v>4340</v>
          </cell>
          <cell r="C841">
            <v>147</v>
          </cell>
          <cell r="G841">
            <v>0</v>
          </cell>
        </row>
        <row r="842">
          <cell r="A842">
            <v>4340</v>
          </cell>
          <cell r="C842">
            <v>150</v>
          </cell>
          <cell r="G842">
            <v>77</v>
          </cell>
        </row>
        <row r="843">
          <cell r="A843">
            <v>4340</v>
          </cell>
          <cell r="C843">
            <v>240</v>
          </cell>
          <cell r="G843">
            <v>4063.38</v>
          </cell>
        </row>
        <row r="844">
          <cell r="A844">
            <v>4340</v>
          </cell>
          <cell r="C844">
            <v>340</v>
          </cell>
          <cell r="G844">
            <v>1835.47</v>
          </cell>
        </row>
        <row r="845">
          <cell r="A845">
            <v>4340</v>
          </cell>
          <cell r="C845">
            <v>440</v>
          </cell>
          <cell r="G845">
            <v>15530.53</v>
          </cell>
        </row>
        <row r="846">
          <cell r="A846">
            <v>4370</v>
          </cell>
          <cell r="C846">
            <v>140</v>
          </cell>
          <cell r="G846">
            <v>20152.02</v>
          </cell>
        </row>
        <row r="847">
          <cell r="A847">
            <v>4370</v>
          </cell>
          <cell r="C847">
            <v>142</v>
          </cell>
          <cell r="G847">
            <v>9259.69</v>
          </cell>
        </row>
        <row r="848">
          <cell r="A848">
            <v>4370</v>
          </cell>
          <cell r="C848">
            <v>147</v>
          </cell>
          <cell r="G848">
            <v>38.28</v>
          </cell>
        </row>
        <row r="849">
          <cell r="A849">
            <v>4370</v>
          </cell>
          <cell r="C849">
            <v>240</v>
          </cell>
          <cell r="G849">
            <v>5919.32</v>
          </cell>
        </row>
        <row r="850">
          <cell r="A850">
            <v>4370</v>
          </cell>
          <cell r="C850">
            <v>340</v>
          </cell>
          <cell r="G850">
            <v>-4004.82</v>
          </cell>
        </row>
        <row r="851">
          <cell r="A851">
            <v>4370</v>
          </cell>
          <cell r="C851">
            <v>440</v>
          </cell>
          <cell r="G851">
            <v>14139.81</v>
          </cell>
        </row>
        <row r="852">
          <cell r="A852">
            <v>4390</v>
          </cell>
          <cell r="C852">
            <v>140</v>
          </cell>
          <cell r="G852">
            <v>33904.81</v>
          </cell>
        </row>
        <row r="853">
          <cell r="A853">
            <v>4390</v>
          </cell>
          <cell r="C853">
            <v>142</v>
          </cell>
          <cell r="G853">
            <v>13168.09</v>
          </cell>
        </row>
        <row r="854">
          <cell r="A854">
            <v>4390</v>
          </cell>
          <cell r="C854">
            <v>147</v>
          </cell>
          <cell r="G854">
            <v>0</v>
          </cell>
        </row>
        <row r="855">
          <cell r="A855">
            <v>4390</v>
          </cell>
          <cell r="C855">
            <v>240</v>
          </cell>
          <cell r="G855">
            <v>9110.4500000000007</v>
          </cell>
        </row>
        <row r="856">
          <cell r="A856">
            <v>4390</v>
          </cell>
          <cell r="C856">
            <v>340</v>
          </cell>
          <cell r="G856">
            <v>14277</v>
          </cell>
        </row>
        <row r="857">
          <cell r="A857">
            <v>4390</v>
          </cell>
          <cell r="C857">
            <v>440</v>
          </cell>
          <cell r="G857">
            <v>13091.41</v>
          </cell>
        </row>
        <row r="858">
          <cell r="A858">
            <v>4400</v>
          </cell>
          <cell r="C858">
            <v>140</v>
          </cell>
          <cell r="G858">
            <v>31150.880000000001</v>
          </cell>
        </row>
        <row r="859">
          <cell r="A859">
            <v>4400</v>
          </cell>
          <cell r="C859">
            <v>142</v>
          </cell>
          <cell r="G859">
            <v>9785.5</v>
          </cell>
        </row>
        <row r="860">
          <cell r="A860">
            <v>4400</v>
          </cell>
          <cell r="C860">
            <v>147</v>
          </cell>
          <cell r="G860">
            <v>0</v>
          </cell>
        </row>
        <row r="861">
          <cell r="A861">
            <v>4400</v>
          </cell>
          <cell r="C861">
            <v>240</v>
          </cell>
          <cell r="G861">
            <v>16985.189999999999</v>
          </cell>
        </row>
        <row r="862">
          <cell r="A862">
            <v>4400</v>
          </cell>
          <cell r="C862">
            <v>340</v>
          </cell>
          <cell r="G862">
            <v>6352.99</v>
          </cell>
        </row>
        <row r="863">
          <cell r="A863">
            <v>4400</v>
          </cell>
          <cell r="C863">
            <v>440</v>
          </cell>
          <cell r="G863">
            <v>11310.4</v>
          </cell>
        </row>
        <row r="864">
          <cell r="A864">
            <v>4410</v>
          </cell>
          <cell r="C864">
            <v>140</v>
          </cell>
          <cell r="G864">
            <v>9727.65</v>
          </cell>
        </row>
        <row r="865">
          <cell r="A865">
            <v>4410</v>
          </cell>
          <cell r="C865">
            <v>142</v>
          </cell>
          <cell r="G865">
            <v>1997</v>
          </cell>
        </row>
        <row r="866">
          <cell r="A866">
            <v>4410</v>
          </cell>
          <cell r="C866">
            <v>147</v>
          </cell>
          <cell r="G866">
            <v>0</v>
          </cell>
        </row>
        <row r="867">
          <cell r="A867">
            <v>4410</v>
          </cell>
          <cell r="C867">
            <v>150</v>
          </cell>
          <cell r="G867">
            <v>3533.56</v>
          </cell>
        </row>
        <row r="868">
          <cell r="A868">
            <v>4410</v>
          </cell>
          <cell r="C868">
            <v>240</v>
          </cell>
          <cell r="G868">
            <v>1693.1</v>
          </cell>
        </row>
        <row r="869">
          <cell r="A869">
            <v>4410</v>
          </cell>
          <cell r="C869">
            <v>340</v>
          </cell>
          <cell r="G869">
            <v>1803.68</v>
          </cell>
        </row>
        <row r="870">
          <cell r="A870">
            <v>4410</v>
          </cell>
          <cell r="C870">
            <v>440</v>
          </cell>
          <cell r="G870">
            <v>2489.2600000000002</v>
          </cell>
        </row>
        <row r="871">
          <cell r="A871">
            <v>4430</v>
          </cell>
          <cell r="C871">
            <v>140</v>
          </cell>
          <cell r="G871">
            <v>0</v>
          </cell>
        </row>
        <row r="872">
          <cell r="A872">
            <v>4430</v>
          </cell>
          <cell r="C872">
            <v>440</v>
          </cell>
          <cell r="G872">
            <v>0</v>
          </cell>
        </row>
        <row r="873">
          <cell r="A873" t="str">
            <v>9810M#</v>
          </cell>
          <cell r="C873">
            <v>140</v>
          </cell>
          <cell r="G873">
            <v>0</v>
          </cell>
        </row>
        <row r="874">
          <cell r="A874" t="str">
            <v>9810M#</v>
          </cell>
          <cell r="C874">
            <v>142</v>
          </cell>
          <cell r="G874">
            <v>0</v>
          </cell>
        </row>
        <row r="875">
          <cell r="A875" t="str">
            <v>9810M#</v>
          </cell>
          <cell r="C875">
            <v>240</v>
          </cell>
          <cell r="G875">
            <v>0</v>
          </cell>
        </row>
        <row r="876">
          <cell r="A876" t="str">
            <v>9810M#</v>
          </cell>
          <cell r="C876">
            <v>340</v>
          </cell>
          <cell r="G876">
            <v>0</v>
          </cell>
        </row>
        <row r="877">
          <cell r="A877" t="str">
            <v>9810M#</v>
          </cell>
          <cell r="C877">
            <v>440</v>
          </cell>
          <cell r="G877">
            <v>0</v>
          </cell>
        </row>
        <row r="878">
          <cell r="A878" t="str">
            <v>9811M#</v>
          </cell>
          <cell r="C878">
            <v>140</v>
          </cell>
          <cell r="G878">
            <v>0</v>
          </cell>
        </row>
        <row r="879">
          <cell r="A879" t="str">
            <v>9811M#</v>
          </cell>
          <cell r="C879">
            <v>142</v>
          </cell>
          <cell r="G879">
            <v>0</v>
          </cell>
        </row>
        <row r="880">
          <cell r="A880" t="str">
            <v>9811M#</v>
          </cell>
          <cell r="C880">
            <v>240</v>
          </cell>
          <cell r="G880">
            <v>0</v>
          </cell>
        </row>
        <row r="881">
          <cell r="A881" t="str">
            <v>9811M#</v>
          </cell>
          <cell r="C881">
            <v>340</v>
          </cell>
          <cell r="G881">
            <v>0</v>
          </cell>
        </row>
        <row r="882">
          <cell r="A882" t="str">
            <v>9811M#</v>
          </cell>
          <cell r="C882">
            <v>440</v>
          </cell>
          <cell r="G882">
            <v>0</v>
          </cell>
        </row>
        <row r="883">
          <cell r="A883" t="str">
            <v>9812M#</v>
          </cell>
          <cell r="C883">
            <v>140</v>
          </cell>
          <cell r="G883">
            <v>0</v>
          </cell>
        </row>
        <row r="884">
          <cell r="A884" t="str">
            <v>9812M#</v>
          </cell>
          <cell r="C884">
            <v>142</v>
          </cell>
          <cell r="G884">
            <v>0</v>
          </cell>
        </row>
        <row r="885">
          <cell r="A885">
            <v>4465</v>
          </cell>
          <cell r="C885">
            <v>130</v>
          </cell>
          <cell r="G885">
            <v>73739.5</v>
          </cell>
        </row>
        <row r="886">
          <cell r="A886">
            <v>4465</v>
          </cell>
          <cell r="C886">
            <v>230</v>
          </cell>
          <cell r="G886">
            <v>92218.64</v>
          </cell>
        </row>
        <row r="887">
          <cell r="A887">
            <v>4465</v>
          </cell>
          <cell r="C887">
            <v>330</v>
          </cell>
          <cell r="G887">
            <v>43194.66</v>
          </cell>
        </row>
        <row r="888">
          <cell r="A888">
            <v>4465</v>
          </cell>
          <cell r="C888">
            <v>430</v>
          </cell>
          <cell r="G888">
            <v>19403.3</v>
          </cell>
        </row>
        <row r="889">
          <cell r="A889">
            <v>4465</v>
          </cell>
          <cell r="C889">
            <v>935</v>
          </cell>
          <cell r="G889">
            <v>77428.509999999995</v>
          </cell>
        </row>
        <row r="890">
          <cell r="A890">
            <v>4465</v>
          </cell>
          <cell r="C890">
            <v>936</v>
          </cell>
          <cell r="G890">
            <v>39780.31</v>
          </cell>
        </row>
        <row r="891">
          <cell r="A891">
            <v>4466</v>
          </cell>
          <cell r="C891">
            <v>130</v>
          </cell>
          <cell r="G891">
            <v>336186</v>
          </cell>
        </row>
        <row r="892">
          <cell r="A892">
            <v>4466</v>
          </cell>
          <cell r="C892">
            <v>230</v>
          </cell>
          <cell r="G892">
            <v>80545.87</v>
          </cell>
        </row>
        <row r="893">
          <cell r="A893">
            <v>4466</v>
          </cell>
          <cell r="C893">
            <v>330</v>
          </cell>
          <cell r="G893">
            <v>39223.480000000003</v>
          </cell>
        </row>
        <row r="894">
          <cell r="A894">
            <v>4466</v>
          </cell>
          <cell r="C894">
            <v>430</v>
          </cell>
          <cell r="G894">
            <v>3075.78</v>
          </cell>
        </row>
        <row r="895">
          <cell r="A895">
            <v>4466</v>
          </cell>
          <cell r="C895">
            <v>935</v>
          </cell>
          <cell r="G895">
            <v>5485.28</v>
          </cell>
        </row>
        <row r="896">
          <cell r="A896">
            <v>4466</v>
          </cell>
          <cell r="C896">
            <v>936</v>
          </cell>
          <cell r="G896">
            <v>3293.37</v>
          </cell>
        </row>
        <row r="897">
          <cell r="A897">
            <v>4467</v>
          </cell>
          <cell r="C897">
            <v>130</v>
          </cell>
          <cell r="G897">
            <v>55479.62</v>
          </cell>
        </row>
        <row r="898">
          <cell r="A898">
            <v>4467</v>
          </cell>
          <cell r="C898">
            <v>230</v>
          </cell>
          <cell r="G898">
            <v>2523.89</v>
          </cell>
        </row>
        <row r="899">
          <cell r="A899">
            <v>4467</v>
          </cell>
          <cell r="C899">
            <v>330</v>
          </cell>
          <cell r="G899">
            <v>0</v>
          </cell>
        </row>
        <row r="900">
          <cell r="A900">
            <v>4467</v>
          </cell>
          <cell r="C900">
            <v>430</v>
          </cell>
          <cell r="G900">
            <v>0</v>
          </cell>
        </row>
        <row r="901">
          <cell r="A901">
            <v>4467</v>
          </cell>
          <cell r="C901">
            <v>935</v>
          </cell>
          <cell r="G901">
            <v>4758.24</v>
          </cell>
        </row>
        <row r="902">
          <cell r="A902">
            <v>4467</v>
          </cell>
          <cell r="C902">
            <v>936</v>
          </cell>
          <cell r="G902">
            <v>1242.21</v>
          </cell>
        </row>
        <row r="903">
          <cell r="A903">
            <v>4468</v>
          </cell>
          <cell r="C903">
            <v>130</v>
          </cell>
          <cell r="G903">
            <v>55767.33</v>
          </cell>
        </row>
        <row r="904">
          <cell r="A904">
            <v>4468</v>
          </cell>
          <cell r="C904">
            <v>230</v>
          </cell>
          <cell r="G904">
            <v>28568.21</v>
          </cell>
        </row>
        <row r="905">
          <cell r="A905">
            <v>4468</v>
          </cell>
          <cell r="C905">
            <v>330</v>
          </cell>
          <cell r="G905">
            <v>688.18</v>
          </cell>
        </row>
        <row r="906">
          <cell r="A906">
            <v>4468</v>
          </cell>
          <cell r="C906">
            <v>430</v>
          </cell>
          <cell r="G906">
            <v>152.35</v>
          </cell>
        </row>
        <row r="907">
          <cell r="A907">
            <v>4468</v>
          </cell>
          <cell r="C907">
            <v>936</v>
          </cell>
          <cell r="G907">
            <v>0</v>
          </cell>
        </row>
        <row r="908">
          <cell r="A908">
            <v>4475</v>
          </cell>
          <cell r="C908">
            <v>130</v>
          </cell>
          <cell r="G908">
            <v>74062.19</v>
          </cell>
        </row>
        <row r="909">
          <cell r="A909">
            <v>4475</v>
          </cell>
          <cell r="C909">
            <v>132</v>
          </cell>
          <cell r="G909">
            <v>8223</v>
          </cell>
        </row>
        <row r="910">
          <cell r="A910">
            <v>4475</v>
          </cell>
          <cell r="C910">
            <v>230</v>
          </cell>
          <cell r="G910">
            <v>22339.9</v>
          </cell>
        </row>
        <row r="911">
          <cell r="A911">
            <v>4475</v>
          </cell>
          <cell r="C911">
            <v>330</v>
          </cell>
          <cell r="G911">
            <v>28909.25</v>
          </cell>
        </row>
        <row r="912">
          <cell r="A912">
            <v>4475</v>
          </cell>
          <cell r="C912">
            <v>430</v>
          </cell>
          <cell r="G912">
            <v>14113.27</v>
          </cell>
        </row>
        <row r="913">
          <cell r="A913">
            <v>4475</v>
          </cell>
          <cell r="C913">
            <v>935</v>
          </cell>
          <cell r="G913">
            <v>1005.28</v>
          </cell>
        </row>
        <row r="914">
          <cell r="A914">
            <v>4475</v>
          </cell>
          <cell r="C914">
            <v>936</v>
          </cell>
          <cell r="G914">
            <v>1052.23</v>
          </cell>
        </row>
        <row r="915">
          <cell r="A915">
            <v>4480</v>
          </cell>
          <cell r="C915">
            <v>130</v>
          </cell>
          <cell r="G915">
            <v>9961.56</v>
          </cell>
        </row>
        <row r="916">
          <cell r="A916">
            <v>4480</v>
          </cell>
          <cell r="C916">
            <v>230</v>
          </cell>
          <cell r="G916">
            <v>6469.26</v>
          </cell>
        </row>
        <row r="917">
          <cell r="A917">
            <v>4480</v>
          </cell>
          <cell r="C917">
            <v>330</v>
          </cell>
          <cell r="G917">
            <v>1540.57</v>
          </cell>
        </row>
        <row r="918">
          <cell r="A918">
            <v>4480</v>
          </cell>
          <cell r="C918">
            <v>430</v>
          </cell>
          <cell r="G918">
            <v>1454.78</v>
          </cell>
        </row>
        <row r="919">
          <cell r="A919">
            <v>4481</v>
          </cell>
          <cell r="C919">
            <v>130</v>
          </cell>
          <cell r="G919">
            <v>443.69</v>
          </cell>
        </row>
        <row r="920">
          <cell r="A920">
            <v>4481</v>
          </cell>
          <cell r="C920">
            <v>230</v>
          </cell>
          <cell r="G920">
            <v>1420.88</v>
          </cell>
        </row>
        <row r="921">
          <cell r="A921">
            <v>4481</v>
          </cell>
          <cell r="C921">
            <v>330</v>
          </cell>
          <cell r="G921">
            <v>670.32</v>
          </cell>
        </row>
        <row r="922">
          <cell r="A922">
            <v>4481</v>
          </cell>
          <cell r="C922">
            <v>430</v>
          </cell>
          <cell r="G922">
            <v>0</v>
          </cell>
        </row>
        <row r="923">
          <cell r="A923">
            <v>4482</v>
          </cell>
          <cell r="C923">
            <v>130</v>
          </cell>
          <cell r="G923">
            <v>2166.37</v>
          </cell>
        </row>
        <row r="924">
          <cell r="A924">
            <v>4482</v>
          </cell>
          <cell r="C924">
            <v>230</v>
          </cell>
          <cell r="G924">
            <v>445.55</v>
          </cell>
        </row>
        <row r="925">
          <cell r="A925">
            <v>4482</v>
          </cell>
          <cell r="C925">
            <v>330</v>
          </cell>
          <cell r="G925">
            <v>606.52</v>
          </cell>
        </row>
        <row r="926">
          <cell r="A926">
            <v>4482</v>
          </cell>
          <cell r="C926">
            <v>430</v>
          </cell>
          <cell r="G926">
            <v>3257.97</v>
          </cell>
        </row>
        <row r="927">
          <cell r="A927">
            <v>4495</v>
          </cell>
          <cell r="C927">
            <v>130</v>
          </cell>
          <cell r="G927">
            <v>0</v>
          </cell>
        </row>
        <row r="928">
          <cell r="A928">
            <v>4500</v>
          </cell>
          <cell r="C928">
            <v>130</v>
          </cell>
          <cell r="G928">
            <v>34203.550000000003</v>
          </cell>
        </row>
        <row r="929">
          <cell r="A929">
            <v>4500</v>
          </cell>
          <cell r="C929">
            <v>132</v>
          </cell>
          <cell r="G929">
            <v>3800</v>
          </cell>
        </row>
        <row r="930">
          <cell r="A930">
            <v>4500</v>
          </cell>
          <cell r="C930">
            <v>230</v>
          </cell>
          <cell r="G930">
            <v>14519.65</v>
          </cell>
        </row>
        <row r="931">
          <cell r="A931">
            <v>4500</v>
          </cell>
          <cell r="C931">
            <v>330</v>
          </cell>
          <cell r="G931">
            <v>5522.69</v>
          </cell>
        </row>
        <row r="932">
          <cell r="A932">
            <v>4500</v>
          </cell>
          <cell r="C932">
            <v>430</v>
          </cell>
          <cell r="G932">
            <v>7238.14</v>
          </cell>
        </row>
        <row r="933">
          <cell r="A933">
            <v>4505</v>
          </cell>
          <cell r="C933">
            <v>130</v>
          </cell>
          <cell r="G933">
            <v>43707.08</v>
          </cell>
        </row>
        <row r="934">
          <cell r="A934">
            <v>4505</v>
          </cell>
          <cell r="C934">
            <v>132</v>
          </cell>
          <cell r="G934">
            <v>4856</v>
          </cell>
        </row>
        <row r="935">
          <cell r="A935">
            <v>4505</v>
          </cell>
          <cell r="C935">
            <v>230</v>
          </cell>
          <cell r="G935">
            <v>8697.49</v>
          </cell>
        </row>
        <row r="936">
          <cell r="A936">
            <v>4505</v>
          </cell>
          <cell r="C936">
            <v>330</v>
          </cell>
          <cell r="G936">
            <v>4553.3999999999996</v>
          </cell>
        </row>
        <row r="937">
          <cell r="A937">
            <v>4505</v>
          </cell>
          <cell r="C937">
            <v>430</v>
          </cell>
          <cell r="G937">
            <v>134258.39000000001</v>
          </cell>
        </row>
        <row r="938">
          <cell r="A938">
            <v>4505</v>
          </cell>
          <cell r="C938">
            <v>935</v>
          </cell>
          <cell r="G938">
            <v>6416.82</v>
          </cell>
        </row>
        <row r="939">
          <cell r="A939">
            <v>4505</v>
          </cell>
          <cell r="C939">
            <v>936</v>
          </cell>
          <cell r="G939">
            <v>1</v>
          </cell>
        </row>
        <row r="940">
          <cell r="A940">
            <v>4510</v>
          </cell>
          <cell r="C940">
            <v>130</v>
          </cell>
          <cell r="G940">
            <v>0</v>
          </cell>
        </row>
        <row r="941">
          <cell r="A941">
            <v>4510</v>
          </cell>
          <cell r="C941">
            <v>330</v>
          </cell>
          <cell r="G941">
            <v>21.84</v>
          </cell>
        </row>
        <row r="942">
          <cell r="A942">
            <v>4510</v>
          </cell>
          <cell r="C942">
            <v>430</v>
          </cell>
          <cell r="G942">
            <v>0</v>
          </cell>
        </row>
        <row r="943">
          <cell r="A943">
            <v>4530</v>
          </cell>
          <cell r="C943">
            <v>130</v>
          </cell>
          <cell r="G943">
            <v>2100.4899999999998</v>
          </cell>
        </row>
        <row r="944">
          <cell r="A944">
            <v>4530</v>
          </cell>
          <cell r="C944">
            <v>230</v>
          </cell>
          <cell r="G944">
            <v>-1199.8900000000001</v>
          </cell>
        </row>
        <row r="945">
          <cell r="A945">
            <v>4530</v>
          </cell>
          <cell r="C945">
            <v>330</v>
          </cell>
          <cell r="G945">
            <v>1744.42</v>
          </cell>
        </row>
        <row r="946">
          <cell r="A946">
            <v>4530</v>
          </cell>
          <cell r="C946">
            <v>430</v>
          </cell>
          <cell r="G946">
            <v>5800.68</v>
          </cell>
        </row>
        <row r="947">
          <cell r="A947">
            <v>4530</v>
          </cell>
          <cell r="C947">
            <v>935</v>
          </cell>
          <cell r="G947">
            <v>0</v>
          </cell>
        </row>
        <row r="948">
          <cell r="A948">
            <v>4530</v>
          </cell>
          <cell r="C948">
            <v>936</v>
          </cell>
          <cell r="G948">
            <v>0</v>
          </cell>
        </row>
        <row r="949">
          <cell r="A949">
            <v>4531</v>
          </cell>
          <cell r="C949">
            <v>130</v>
          </cell>
          <cell r="G949">
            <v>1182.56</v>
          </cell>
        </row>
        <row r="950">
          <cell r="A950">
            <v>4531</v>
          </cell>
          <cell r="C950">
            <v>230</v>
          </cell>
          <cell r="G950">
            <v>263.07</v>
          </cell>
        </row>
        <row r="951">
          <cell r="A951">
            <v>4531</v>
          </cell>
          <cell r="C951">
            <v>330</v>
          </cell>
          <cell r="G951">
            <v>44.19</v>
          </cell>
        </row>
        <row r="952">
          <cell r="A952">
            <v>4531</v>
          </cell>
          <cell r="C952">
            <v>430</v>
          </cell>
          <cell r="G952">
            <v>3.5</v>
          </cell>
        </row>
        <row r="953">
          <cell r="A953">
            <v>4531</v>
          </cell>
          <cell r="C953">
            <v>935</v>
          </cell>
          <cell r="G953">
            <v>1949.07</v>
          </cell>
        </row>
        <row r="954">
          <cell r="A954">
            <v>4531</v>
          </cell>
          <cell r="C954">
            <v>936</v>
          </cell>
          <cell r="G954">
            <v>164.45</v>
          </cell>
        </row>
        <row r="955">
          <cell r="A955">
            <v>7020</v>
          </cell>
          <cell r="C955">
            <v>110</v>
          </cell>
          <cell r="G955">
            <v>18272</v>
          </cell>
        </row>
        <row r="956">
          <cell r="A956">
            <v>7020</v>
          </cell>
          <cell r="C956">
            <v>112</v>
          </cell>
          <cell r="G956">
            <v>51017.17</v>
          </cell>
        </row>
        <row r="957">
          <cell r="A957">
            <v>7020</v>
          </cell>
          <cell r="C957">
            <v>120</v>
          </cell>
          <cell r="G957">
            <v>27260</v>
          </cell>
        </row>
        <row r="958">
          <cell r="A958">
            <v>7020</v>
          </cell>
          <cell r="C958">
            <v>121</v>
          </cell>
          <cell r="G958">
            <v>0</v>
          </cell>
        </row>
        <row r="959">
          <cell r="A959">
            <v>7020</v>
          </cell>
          <cell r="C959">
            <v>122</v>
          </cell>
          <cell r="G959">
            <v>0</v>
          </cell>
        </row>
        <row r="960">
          <cell r="A960">
            <v>7020</v>
          </cell>
          <cell r="C960">
            <v>130</v>
          </cell>
          <cell r="G960">
            <v>6309.33</v>
          </cell>
        </row>
        <row r="961">
          <cell r="A961">
            <v>7020</v>
          </cell>
          <cell r="C961">
            <v>140</v>
          </cell>
          <cell r="G961">
            <v>3738.67</v>
          </cell>
        </row>
        <row r="962">
          <cell r="A962">
            <v>7020</v>
          </cell>
          <cell r="C962">
            <v>142</v>
          </cell>
          <cell r="G962">
            <v>3969.66</v>
          </cell>
        </row>
        <row r="963">
          <cell r="A963">
            <v>7020</v>
          </cell>
          <cell r="C963">
            <v>147</v>
          </cell>
          <cell r="G963">
            <v>0</v>
          </cell>
        </row>
        <row r="964">
          <cell r="A964">
            <v>7020</v>
          </cell>
          <cell r="C964">
            <v>150</v>
          </cell>
          <cell r="G964">
            <v>1166.67</v>
          </cell>
        </row>
        <row r="965">
          <cell r="A965">
            <v>7020</v>
          </cell>
          <cell r="C965">
            <v>160</v>
          </cell>
          <cell r="G965">
            <v>18593.240000000002</v>
          </cell>
        </row>
        <row r="966">
          <cell r="A966">
            <v>7020</v>
          </cell>
          <cell r="C966">
            <v>162</v>
          </cell>
          <cell r="G966">
            <v>7969</v>
          </cell>
        </row>
        <row r="967">
          <cell r="A967">
            <v>7020</v>
          </cell>
          <cell r="C967">
            <v>210</v>
          </cell>
          <cell r="G967">
            <v>24000</v>
          </cell>
        </row>
        <row r="968">
          <cell r="A968">
            <v>7020</v>
          </cell>
          <cell r="C968">
            <v>220</v>
          </cell>
          <cell r="G968">
            <v>16513.2</v>
          </cell>
        </row>
        <row r="969">
          <cell r="A969">
            <v>7020</v>
          </cell>
          <cell r="C969">
            <v>230</v>
          </cell>
          <cell r="G969">
            <v>600</v>
          </cell>
        </row>
        <row r="970">
          <cell r="A970">
            <v>7020</v>
          </cell>
          <cell r="C970">
            <v>240</v>
          </cell>
          <cell r="G970">
            <v>2358.33</v>
          </cell>
        </row>
        <row r="971">
          <cell r="A971">
            <v>7020</v>
          </cell>
          <cell r="C971">
            <v>260</v>
          </cell>
          <cell r="G971">
            <v>16103</v>
          </cell>
        </row>
        <row r="972">
          <cell r="A972">
            <v>7020</v>
          </cell>
          <cell r="C972">
            <v>330</v>
          </cell>
          <cell r="G972">
            <v>283.33</v>
          </cell>
        </row>
        <row r="973">
          <cell r="A973">
            <v>7020</v>
          </cell>
          <cell r="C973">
            <v>340</v>
          </cell>
          <cell r="G973">
            <v>1941.67</v>
          </cell>
        </row>
        <row r="974">
          <cell r="A974">
            <v>7020</v>
          </cell>
          <cell r="C974">
            <v>430</v>
          </cell>
          <cell r="G974">
            <v>300</v>
          </cell>
        </row>
        <row r="975">
          <cell r="A975">
            <v>7020</v>
          </cell>
          <cell r="C975">
            <v>440</v>
          </cell>
          <cell r="G975">
            <v>2575</v>
          </cell>
        </row>
        <row r="976">
          <cell r="A976">
            <v>7020</v>
          </cell>
          <cell r="C976">
            <v>935</v>
          </cell>
          <cell r="G976">
            <v>542.61</v>
          </cell>
        </row>
        <row r="977">
          <cell r="A977">
            <v>7020</v>
          </cell>
          <cell r="C977">
            <v>936</v>
          </cell>
          <cell r="G977">
            <v>166.67</v>
          </cell>
        </row>
        <row r="978">
          <cell r="A978">
            <v>7030</v>
          </cell>
          <cell r="C978">
            <v>110</v>
          </cell>
          <cell r="G978">
            <v>300</v>
          </cell>
        </row>
        <row r="979">
          <cell r="A979">
            <v>7030</v>
          </cell>
          <cell r="C979">
            <v>112</v>
          </cell>
          <cell r="G979">
            <v>1260</v>
          </cell>
        </row>
        <row r="980">
          <cell r="A980">
            <v>7030</v>
          </cell>
          <cell r="C980">
            <v>120</v>
          </cell>
          <cell r="G980">
            <v>300</v>
          </cell>
        </row>
        <row r="981">
          <cell r="A981">
            <v>7030</v>
          </cell>
          <cell r="C981">
            <v>121</v>
          </cell>
          <cell r="G981">
            <v>0</v>
          </cell>
        </row>
        <row r="982">
          <cell r="A982">
            <v>7030</v>
          </cell>
          <cell r="C982">
            <v>122</v>
          </cell>
          <cell r="G982">
            <v>0</v>
          </cell>
        </row>
        <row r="983">
          <cell r="A983">
            <v>7030</v>
          </cell>
          <cell r="C983">
            <v>200</v>
          </cell>
          <cell r="G983">
            <v>0</v>
          </cell>
        </row>
        <row r="984">
          <cell r="A984">
            <v>7030</v>
          </cell>
          <cell r="C984">
            <v>210</v>
          </cell>
          <cell r="G984">
            <v>200</v>
          </cell>
        </row>
        <row r="985">
          <cell r="A985">
            <v>7030</v>
          </cell>
          <cell r="C985">
            <v>220</v>
          </cell>
          <cell r="G985">
            <v>100</v>
          </cell>
        </row>
        <row r="986">
          <cell r="A986">
            <v>7040</v>
          </cell>
          <cell r="C986">
            <v>110</v>
          </cell>
          <cell r="G986">
            <v>6139.33</v>
          </cell>
        </row>
        <row r="987">
          <cell r="A987">
            <v>7040</v>
          </cell>
          <cell r="C987">
            <v>112</v>
          </cell>
          <cell r="G987">
            <v>6369.8</v>
          </cell>
        </row>
        <row r="988">
          <cell r="A988">
            <v>7040</v>
          </cell>
          <cell r="C988">
            <v>120</v>
          </cell>
          <cell r="G988">
            <v>1640.67</v>
          </cell>
        </row>
        <row r="989">
          <cell r="A989">
            <v>7040</v>
          </cell>
          <cell r="C989">
            <v>121</v>
          </cell>
          <cell r="G989">
            <v>0</v>
          </cell>
        </row>
        <row r="990">
          <cell r="A990">
            <v>7040</v>
          </cell>
          <cell r="C990">
            <v>210</v>
          </cell>
          <cell r="G990">
            <v>2560.5</v>
          </cell>
        </row>
        <row r="991">
          <cell r="A991">
            <v>7040</v>
          </cell>
          <cell r="C991">
            <v>220</v>
          </cell>
          <cell r="G991">
            <v>2221.83</v>
          </cell>
        </row>
        <row r="992">
          <cell r="A992">
            <v>7060</v>
          </cell>
          <cell r="C992">
            <v>110</v>
          </cell>
          <cell r="G992">
            <v>2995.01</v>
          </cell>
        </row>
        <row r="993">
          <cell r="A993">
            <v>7060</v>
          </cell>
          <cell r="C993">
            <v>112</v>
          </cell>
          <cell r="G993">
            <v>7705.81</v>
          </cell>
        </row>
        <row r="994">
          <cell r="A994">
            <v>7060</v>
          </cell>
          <cell r="C994">
            <v>120</v>
          </cell>
          <cell r="G994">
            <v>16911.84</v>
          </cell>
        </row>
        <row r="995">
          <cell r="A995">
            <v>7060</v>
          </cell>
          <cell r="C995">
            <v>121</v>
          </cell>
          <cell r="G995">
            <v>185.57</v>
          </cell>
        </row>
        <row r="996">
          <cell r="A996">
            <v>7060</v>
          </cell>
          <cell r="C996">
            <v>122</v>
          </cell>
          <cell r="G996">
            <v>-0.01</v>
          </cell>
        </row>
        <row r="997">
          <cell r="A997">
            <v>7060</v>
          </cell>
          <cell r="C997">
            <v>130</v>
          </cell>
          <cell r="G997">
            <v>1878.76</v>
          </cell>
        </row>
        <row r="998">
          <cell r="A998">
            <v>7060</v>
          </cell>
          <cell r="C998">
            <v>140</v>
          </cell>
          <cell r="G998">
            <v>4810.6499999999996</v>
          </cell>
        </row>
        <row r="999">
          <cell r="A999">
            <v>7060</v>
          </cell>
          <cell r="C999">
            <v>142</v>
          </cell>
          <cell r="G999">
            <v>2519.9299999999998</v>
          </cell>
        </row>
        <row r="1000">
          <cell r="A1000">
            <v>7060</v>
          </cell>
          <cell r="C1000">
            <v>147</v>
          </cell>
          <cell r="G1000">
            <v>0</v>
          </cell>
        </row>
        <row r="1001">
          <cell r="A1001">
            <v>7060</v>
          </cell>
          <cell r="C1001">
            <v>210</v>
          </cell>
          <cell r="G1001">
            <v>5636.19</v>
          </cell>
        </row>
        <row r="1002">
          <cell r="A1002">
            <v>7060</v>
          </cell>
          <cell r="C1002">
            <v>220</v>
          </cell>
          <cell r="G1002">
            <v>4971.93</v>
          </cell>
        </row>
        <row r="1003">
          <cell r="A1003">
            <v>7060</v>
          </cell>
          <cell r="C1003">
            <v>230</v>
          </cell>
          <cell r="G1003">
            <v>74.7</v>
          </cell>
        </row>
        <row r="1004">
          <cell r="A1004">
            <v>7060</v>
          </cell>
          <cell r="C1004">
            <v>240</v>
          </cell>
          <cell r="G1004">
            <v>2441.7800000000002</v>
          </cell>
        </row>
        <row r="1005">
          <cell r="A1005">
            <v>7060</v>
          </cell>
          <cell r="C1005">
            <v>340</v>
          </cell>
          <cell r="G1005">
            <v>3689.55</v>
          </cell>
        </row>
        <row r="1006">
          <cell r="A1006">
            <v>7060</v>
          </cell>
          <cell r="C1006">
            <v>400</v>
          </cell>
          <cell r="G1006">
            <v>0</v>
          </cell>
        </row>
        <row r="1007">
          <cell r="A1007">
            <v>7060</v>
          </cell>
          <cell r="C1007">
            <v>430</v>
          </cell>
          <cell r="G1007">
            <v>-90.6</v>
          </cell>
        </row>
        <row r="1008">
          <cell r="A1008">
            <v>7060</v>
          </cell>
          <cell r="C1008">
            <v>440</v>
          </cell>
          <cell r="G1008">
            <v>1374.42</v>
          </cell>
        </row>
        <row r="1009">
          <cell r="A1009">
            <v>7060</v>
          </cell>
          <cell r="C1009">
            <v>935</v>
          </cell>
          <cell r="G1009">
            <v>2105.9</v>
          </cell>
        </row>
        <row r="1010">
          <cell r="A1010">
            <v>7060</v>
          </cell>
          <cell r="C1010">
            <v>936</v>
          </cell>
          <cell r="G1010">
            <v>1348.02</v>
          </cell>
        </row>
        <row r="1011">
          <cell r="A1011">
            <v>7080</v>
          </cell>
          <cell r="C1011">
            <v>110</v>
          </cell>
          <cell r="G1011">
            <v>0</v>
          </cell>
        </row>
        <row r="1012">
          <cell r="A1012">
            <v>7080</v>
          </cell>
          <cell r="C1012">
            <v>112</v>
          </cell>
          <cell r="G1012">
            <v>4700</v>
          </cell>
        </row>
        <row r="1013">
          <cell r="A1013">
            <v>7080</v>
          </cell>
          <cell r="C1013">
            <v>120</v>
          </cell>
          <cell r="G1013">
            <v>2099.4499999999998</v>
          </cell>
        </row>
        <row r="1014">
          <cell r="A1014">
            <v>7080</v>
          </cell>
          <cell r="C1014">
            <v>121</v>
          </cell>
          <cell r="G1014">
            <v>0</v>
          </cell>
        </row>
        <row r="1015">
          <cell r="A1015">
            <v>7080</v>
          </cell>
          <cell r="C1015">
            <v>122</v>
          </cell>
          <cell r="G1015">
            <v>2015</v>
          </cell>
        </row>
        <row r="1016">
          <cell r="A1016">
            <v>7080</v>
          </cell>
          <cell r="C1016">
            <v>130</v>
          </cell>
          <cell r="G1016">
            <v>0</v>
          </cell>
        </row>
        <row r="1017">
          <cell r="A1017">
            <v>7080</v>
          </cell>
          <cell r="C1017">
            <v>140</v>
          </cell>
          <cell r="G1017">
            <v>0</v>
          </cell>
        </row>
        <row r="1018">
          <cell r="A1018">
            <v>7080</v>
          </cell>
          <cell r="C1018">
            <v>160</v>
          </cell>
          <cell r="G1018">
            <v>0</v>
          </cell>
        </row>
        <row r="1019">
          <cell r="A1019">
            <v>7080</v>
          </cell>
          <cell r="C1019">
            <v>210</v>
          </cell>
          <cell r="G1019">
            <v>0</v>
          </cell>
        </row>
        <row r="1020">
          <cell r="A1020">
            <v>7080</v>
          </cell>
          <cell r="C1020">
            <v>220</v>
          </cell>
          <cell r="G1020">
            <v>0</v>
          </cell>
        </row>
        <row r="1021">
          <cell r="A1021">
            <v>7080</v>
          </cell>
          <cell r="C1021">
            <v>230</v>
          </cell>
          <cell r="G1021">
            <v>0</v>
          </cell>
        </row>
        <row r="1022">
          <cell r="A1022">
            <v>7080</v>
          </cell>
          <cell r="C1022">
            <v>240</v>
          </cell>
          <cell r="G1022">
            <v>0</v>
          </cell>
        </row>
        <row r="1023">
          <cell r="A1023">
            <v>7080</v>
          </cell>
          <cell r="C1023">
            <v>340</v>
          </cell>
          <cell r="G1023">
            <v>0</v>
          </cell>
        </row>
        <row r="1024">
          <cell r="A1024">
            <v>7080</v>
          </cell>
          <cell r="C1024">
            <v>440</v>
          </cell>
          <cell r="G1024">
            <v>0</v>
          </cell>
        </row>
        <row r="1025">
          <cell r="A1025">
            <v>7080</v>
          </cell>
          <cell r="C1025">
            <v>935</v>
          </cell>
          <cell r="G1025">
            <v>0</v>
          </cell>
        </row>
        <row r="1026">
          <cell r="A1026">
            <v>7080</v>
          </cell>
          <cell r="C1026">
            <v>936</v>
          </cell>
          <cell r="G1026">
            <v>0</v>
          </cell>
        </row>
        <row r="1027">
          <cell r="A1027">
            <v>7000</v>
          </cell>
          <cell r="C1027">
            <v>110</v>
          </cell>
          <cell r="G1027">
            <v>26133.56</v>
          </cell>
        </row>
        <row r="1028">
          <cell r="A1028">
            <v>7000</v>
          </cell>
          <cell r="C1028">
            <v>112</v>
          </cell>
          <cell r="G1028">
            <v>18759.099999999999</v>
          </cell>
        </row>
        <row r="1029">
          <cell r="A1029">
            <v>7000</v>
          </cell>
          <cell r="C1029">
            <v>120</v>
          </cell>
          <cell r="G1029">
            <v>9662</v>
          </cell>
        </row>
        <row r="1030">
          <cell r="A1030">
            <v>7000</v>
          </cell>
          <cell r="C1030">
            <v>121</v>
          </cell>
          <cell r="G1030">
            <v>8687.2999999999993</v>
          </cell>
        </row>
        <row r="1031">
          <cell r="A1031">
            <v>7000</v>
          </cell>
          <cell r="C1031">
            <v>122</v>
          </cell>
          <cell r="G1031">
            <v>8039</v>
          </cell>
        </row>
        <row r="1032">
          <cell r="A1032">
            <v>7000</v>
          </cell>
          <cell r="C1032">
            <v>140</v>
          </cell>
          <cell r="G1032">
            <v>0</v>
          </cell>
        </row>
        <row r="1033">
          <cell r="A1033">
            <v>7000</v>
          </cell>
          <cell r="C1033">
            <v>150</v>
          </cell>
          <cell r="G1033">
            <v>20</v>
          </cell>
        </row>
        <row r="1034">
          <cell r="A1034">
            <v>7000</v>
          </cell>
          <cell r="C1034">
            <v>160</v>
          </cell>
          <cell r="G1034">
            <v>513.83000000000004</v>
          </cell>
        </row>
        <row r="1035">
          <cell r="A1035">
            <v>7000</v>
          </cell>
          <cell r="C1035">
            <v>210</v>
          </cell>
          <cell r="G1035">
            <v>10708.6</v>
          </cell>
        </row>
        <row r="1036">
          <cell r="A1036">
            <v>7000</v>
          </cell>
          <cell r="C1036">
            <v>220</v>
          </cell>
          <cell r="G1036">
            <v>17020.810000000001</v>
          </cell>
        </row>
        <row r="1037">
          <cell r="A1037">
            <v>7000</v>
          </cell>
          <cell r="C1037">
            <v>260</v>
          </cell>
          <cell r="G1037">
            <v>513.83000000000004</v>
          </cell>
        </row>
        <row r="1038">
          <cell r="A1038">
            <v>7190</v>
          </cell>
          <cell r="C1038">
            <v>110</v>
          </cell>
          <cell r="G1038">
            <v>4043.88</v>
          </cell>
        </row>
        <row r="1039">
          <cell r="A1039">
            <v>7190</v>
          </cell>
          <cell r="C1039">
            <v>112</v>
          </cell>
          <cell r="G1039">
            <v>0</v>
          </cell>
        </row>
        <row r="1040">
          <cell r="A1040">
            <v>7190</v>
          </cell>
          <cell r="C1040">
            <v>120</v>
          </cell>
          <cell r="G1040">
            <v>2032.76</v>
          </cell>
        </row>
        <row r="1041">
          <cell r="A1041">
            <v>7190</v>
          </cell>
          <cell r="C1041">
            <v>121</v>
          </cell>
          <cell r="G1041">
            <v>0</v>
          </cell>
        </row>
        <row r="1042">
          <cell r="A1042">
            <v>7190</v>
          </cell>
          <cell r="C1042">
            <v>122</v>
          </cell>
          <cell r="G1042">
            <v>0</v>
          </cell>
        </row>
        <row r="1043">
          <cell r="A1043">
            <v>7190</v>
          </cell>
          <cell r="C1043">
            <v>130</v>
          </cell>
          <cell r="G1043">
            <v>45837.5</v>
          </cell>
        </row>
        <row r="1044">
          <cell r="A1044">
            <v>7190</v>
          </cell>
          <cell r="C1044">
            <v>140</v>
          </cell>
          <cell r="G1044">
            <v>44126.400000000001</v>
          </cell>
        </row>
        <row r="1045">
          <cell r="A1045">
            <v>7190</v>
          </cell>
          <cell r="C1045">
            <v>142</v>
          </cell>
          <cell r="G1045">
            <v>29056.959999999999</v>
          </cell>
        </row>
        <row r="1046">
          <cell r="A1046">
            <v>7190</v>
          </cell>
          <cell r="C1046">
            <v>147</v>
          </cell>
          <cell r="G1046">
            <v>0</v>
          </cell>
        </row>
        <row r="1047">
          <cell r="A1047">
            <v>7190</v>
          </cell>
          <cell r="C1047">
            <v>150</v>
          </cell>
          <cell r="G1047">
            <v>35367.81</v>
          </cell>
        </row>
        <row r="1048">
          <cell r="A1048">
            <v>7190</v>
          </cell>
          <cell r="C1048">
            <v>160</v>
          </cell>
          <cell r="G1048">
            <v>10600.99</v>
          </cell>
        </row>
        <row r="1049">
          <cell r="A1049">
            <v>7190</v>
          </cell>
          <cell r="C1049">
            <v>162</v>
          </cell>
          <cell r="G1049">
            <v>6777</v>
          </cell>
        </row>
        <row r="1050">
          <cell r="A1050">
            <v>7190</v>
          </cell>
          <cell r="C1050">
            <v>170</v>
          </cell>
          <cell r="G1050">
            <v>0</v>
          </cell>
        </row>
        <row r="1051">
          <cell r="A1051">
            <v>7190</v>
          </cell>
          <cell r="C1051">
            <v>210</v>
          </cell>
          <cell r="G1051">
            <v>8621.44</v>
          </cell>
        </row>
        <row r="1052">
          <cell r="A1052">
            <v>7190</v>
          </cell>
          <cell r="C1052">
            <v>220</v>
          </cell>
          <cell r="G1052">
            <v>13844.26</v>
          </cell>
        </row>
        <row r="1053">
          <cell r="A1053">
            <v>7190</v>
          </cell>
          <cell r="C1053">
            <v>230</v>
          </cell>
          <cell r="G1053">
            <v>19677.86</v>
          </cell>
        </row>
        <row r="1054">
          <cell r="A1054">
            <v>7190</v>
          </cell>
          <cell r="C1054">
            <v>240</v>
          </cell>
          <cell r="G1054">
            <v>24844</v>
          </cell>
        </row>
        <row r="1055">
          <cell r="A1055">
            <v>7190</v>
          </cell>
          <cell r="C1055">
            <v>260</v>
          </cell>
          <cell r="G1055">
            <v>9923.51</v>
          </cell>
        </row>
        <row r="1056">
          <cell r="A1056">
            <v>7190</v>
          </cell>
          <cell r="C1056">
            <v>330</v>
          </cell>
          <cell r="G1056">
            <v>5570.47</v>
          </cell>
        </row>
        <row r="1057">
          <cell r="A1057">
            <v>7190</v>
          </cell>
          <cell r="C1057">
            <v>340</v>
          </cell>
          <cell r="G1057">
            <v>26327.3</v>
          </cell>
        </row>
        <row r="1058">
          <cell r="A1058">
            <v>7190</v>
          </cell>
          <cell r="C1058">
            <v>410</v>
          </cell>
          <cell r="G1058">
            <v>0</v>
          </cell>
        </row>
        <row r="1059">
          <cell r="A1059">
            <v>7190</v>
          </cell>
          <cell r="C1059">
            <v>430</v>
          </cell>
          <cell r="G1059">
            <v>4498.37</v>
          </cell>
        </row>
        <row r="1060">
          <cell r="A1060">
            <v>7190</v>
          </cell>
          <cell r="C1060">
            <v>440</v>
          </cell>
          <cell r="G1060">
            <v>23011.06</v>
          </cell>
        </row>
        <row r="1061">
          <cell r="A1061">
            <v>7190</v>
          </cell>
          <cell r="C1061">
            <v>935</v>
          </cell>
          <cell r="G1061">
            <v>20128.080000000002</v>
          </cell>
        </row>
        <row r="1062">
          <cell r="A1062">
            <v>7190</v>
          </cell>
          <cell r="C1062">
            <v>936</v>
          </cell>
          <cell r="G1062">
            <v>6055.62</v>
          </cell>
        </row>
        <row r="1063">
          <cell r="A1063">
            <v>7211</v>
          </cell>
          <cell r="C1063">
            <v>110</v>
          </cell>
          <cell r="G1063">
            <v>561.66</v>
          </cell>
        </row>
        <row r="1064">
          <cell r="A1064">
            <v>7211</v>
          </cell>
          <cell r="C1064">
            <v>112</v>
          </cell>
          <cell r="G1064">
            <v>748.86</v>
          </cell>
        </row>
        <row r="1065">
          <cell r="A1065">
            <v>7211</v>
          </cell>
          <cell r="C1065">
            <v>120</v>
          </cell>
          <cell r="G1065">
            <v>423.08</v>
          </cell>
        </row>
        <row r="1066">
          <cell r="A1066">
            <v>7211</v>
          </cell>
          <cell r="C1066">
            <v>121</v>
          </cell>
          <cell r="G1066">
            <v>0</v>
          </cell>
        </row>
        <row r="1067">
          <cell r="A1067">
            <v>7211</v>
          </cell>
          <cell r="C1067">
            <v>130</v>
          </cell>
          <cell r="G1067">
            <v>652.69000000000005</v>
          </cell>
        </row>
        <row r="1068">
          <cell r="A1068">
            <v>7211</v>
          </cell>
          <cell r="C1068">
            <v>140</v>
          </cell>
          <cell r="G1068">
            <v>8742.4699999999993</v>
          </cell>
        </row>
        <row r="1069">
          <cell r="A1069">
            <v>7211</v>
          </cell>
          <cell r="C1069">
            <v>142</v>
          </cell>
          <cell r="G1069">
            <v>633.64</v>
          </cell>
        </row>
        <row r="1070">
          <cell r="A1070">
            <v>7211</v>
          </cell>
          <cell r="C1070">
            <v>147</v>
          </cell>
          <cell r="G1070">
            <v>0</v>
          </cell>
        </row>
        <row r="1071">
          <cell r="A1071">
            <v>7211</v>
          </cell>
          <cell r="C1071">
            <v>150</v>
          </cell>
          <cell r="G1071">
            <v>612</v>
          </cell>
        </row>
        <row r="1072">
          <cell r="A1072">
            <v>7211</v>
          </cell>
          <cell r="C1072">
            <v>160</v>
          </cell>
          <cell r="G1072">
            <v>0</v>
          </cell>
        </row>
        <row r="1073">
          <cell r="A1073">
            <v>7211</v>
          </cell>
          <cell r="C1073">
            <v>210</v>
          </cell>
          <cell r="G1073">
            <v>256.04000000000002</v>
          </cell>
        </row>
        <row r="1074">
          <cell r="A1074">
            <v>7211</v>
          </cell>
          <cell r="C1074">
            <v>220</v>
          </cell>
          <cell r="G1074">
            <v>748.87</v>
          </cell>
        </row>
        <row r="1075">
          <cell r="A1075">
            <v>7211</v>
          </cell>
          <cell r="C1075">
            <v>230</v>
          </cell>
          <cell r="G1075">
            <v>152.36000000000001</v>
          </cell>
        </row>
        <row r="1076">
          <cell r="A1076">
            <v>7211</v>
          </cell>
          <cell r="C1076">
            <v>240</v>
          </cell>
          <cell r="G1076">
            <v>1051.4000000000001</v>
          </cell>
        </row>
        <row r="1077">
          <cell r="A1077">
            <v>7211</v>
          </cell>
          <cell r="C1077">
            <v>260</v>
          </cell>
          <cell r="G1077">
            <v>1000.01</v>
          </cell>
        </row>
        <row r="1078">
          <cell r="A1078">
            <v>7211</v>
          </cell>
          <cell r="C1078">
            <v>330</v>
          </cell>
          <cell r="G1078">
            <v>0</v>
          </cell>
        </row>
        <row r="1079">
          <cell r="A1079">
            <v>7211</v>
          </cell>
          <cell r="C1079">
            <v>340</v>
          </cell>
          <cell r="G1079">
            <v>3273.98</v>
          </cell>
        </row>
        <row r="1080">
          <cell r="A1080">
            <v>7211</v>
          </cell>
          <cell r="C1080">
            <v>430</v>
          </cell>
          <cell r="G1080">
            <v>1661.58</v>
          </cell>
        </row>
        <row r="1081">
          <cell r="A1081">
            <v>7211</v>
          </cell>
          <cell r="C1081">
            <v>440</v>
          </cell>
          <cell r="G1081">
            <v>3452.06</v>
          </cell>
        </row>
        <row r="1082">
          <cell r="A1082">
            <v>7211</v>
          </cell>
          <cell r="C1082">
            <v>935</v>
          </cell>
          <cell r="G1082">
            <v>0</v>
          </cell>
        </row>
        <row r="1083">
          <cell r="A1083">
            <v>7211</v>
          </cell>
          <cell r="C1083">
            <v>936</v>
          </cell>
          <cell r="G1083">
            <v>637.5</v>
          </cell>
        </row>
        <row r="1084">
          <cell r="A1084">
            <v>7240</v>
          </cell>
          <cell r="C1084">
            <v>110</v>
          </cell>
          <cell r="G1084">
            <v>305.24</v>
          </cell>
        </row>
        <row r="1085">
          <cell r="A1085">
            <v>7240</v>
          </cell>
          <cell r="C1085">
            <v>112</v>
          </cell>
          <cell r="G1085">
            <v>169.55</v>
          </cell>
        </row>
        <row r="1086">
          <cell r="A1086">
            <v>7240</v>
          </cell>
          <cell r="C1086">
            <v>120</v>
          </cell>
          <cell r="G1086">
            <v>101.73</v>
          </cell>
        </row>
        <row r="1087">
          <cell r="A1087">
            <v>7240</v>
          </cell>
          <cell r="C1087">
            <v>121</v>
          </cell>
          <cell r="G1087">
            <v>67.819999999999993</v>
          </cell>
        </row>
        <row r="1088">
          <cell r="A1088">
            <v>7240</v>
          </cell>
          <cell r="C1088">
            <v>130</v>
          </cell>
          <cell r="G1088">
            <v>373.02</v>
          </cell>
        </row>
        <row r="1089">
          <cell r="A1089">
            <v>7240</v>
          </cell>
          <cell r="C1089">
            <v>140</v>
          </cell>
          <cell r="G1089">
            <v>949.5</v>
          </cell>
        </row>
        <row r="1090">
          <cell r="A1090">
            <v>7240</v>
          </cell>
          <cell r="C1090">
            <v>142</v>
          </cell>
          <cell r="G1090">
            <v>508.66</v>
          </cell>
        </row>
        <row r="1091">
          <cell r="A1091">
            <v>7240</v>
          </cell>
          <cell r="C1091">
            <v>147</v>
          </cell>
          <cell r="G1091">
            <v>0</v>
          </cell>
        </row>
        <row r="1092">
          <cell r="A1092">
            <v>7240</v>
          </cell>
          <cell r="C1092">
            <v>150</v>
          </cell>
          <cell r="G1092">
            <v>271.27999999999997</v>
          </cell>
        </row>
        <row r="1093">
          <cell r="A1093">
            <v>7240</v>
          </cell>
          <cell r="C1093">
            <v>160</v>
          </cell>
          <cell r="G1093">
            <v>101.73</v>
          </cell>
        </row>
        <row r="1094">
          <cell r="A1094">
            <v>7240</v>
          </cell>
          <cell r="C1094">
            <v>210</v>
          </cell>
          <cell r="G1094">
            <v>135.63999999999999</v>
          </cell>
        </row>
        <row r="1095">
          <cell r="A1095">
            <v>7240</v>
          </cell>
          <cell r="C1095">
            <v>220</v>
          </cell>
          <cell r="G1095">
            <v>135.63999999999999</v>
          </cell>
        </row>
        <row r="1096">
          <cell r="A1096">
            <v>7240</v>
          </cell>
          <cell r="C1096">
            <v>230</v>
          </cell>
          <cell r="G1096">
            <v>101.73</v>
          </cell>
        </row>
        <row r="1097">
          <cell r="A1097">
            <v>7240</v>
          </cell>
          <cell r="C1097">
            <v>240</v>
          </cell>
          <cell r="G1097">
            <v>576.48</v>
          </cell>
        </row>
        <row r="1098">
          <cell r="A1098">
            <v>7240</v>
          </cell>
          <cell r="C1098">
            <v>260</v>
          </cell>
          <cell r="G1098">
            <v>67.819999999999993</v>
          </cell>
        </row>
        <row r="1099">
          <cell r="A1099">
            <v>7240</v>
          </cell>
          <cell r="C1099">
            <v>330</v>
          </cell>
          <cell r="G1099">
            <v>33.909999999999997</v>
          </cell>
        </row>
        <row r="1100">
          <cell r="A1100">
            <v>7240</v>
          </cell>
          <cell r="C1100">
            <v>340</v>
          </cell>
          <cell r="G1100">
            <v>373.02</v>
          </cell>
        </row>
        <row r="1101">
          <cell r="A1101">
            <v>7240</v>
          </cell>
          <cell r="C1101">
            <v>430</v>
          </cell>
          <cell r="G1101">
            <v>33.909999999999997</v>
          </cell>
        </row>
        <row r="1102">
          <cell r="A1102">
            <v>7240</v>
          </cell>
          <cell r="C1102">
            <v>440</v>
          </cell>
          <cell r="G1102">
            <v>373.02</v>
          </cell>
        </row>
        <row r="1103">
          <cell r="A1103">
            <v>7240</v>
          </cell>
          <cell r="C1103">
            <v>935</v>
          </cell>
          <cell r="G1103">
            <v>169.55</v>
          </cell>
        </row>
        <row r="1104">
          <cell r="A1104">
            <v>7240</v>
          </cell>
          <cell r="C1104">
            <v>936</v>
          </cell>
          <cell r="G1104">
            <v>33.909999999999997</v>
          </cell>
        </row>
        <row r="1105">
          <cell r="A1105">
            <v>7290</v>
          </cell>
          <cell r="C1105">
            <v>110</v>
          </cell>
          <cell r="G1105">
            <v>352.26</v>
          </cell>
        </row>
        <row r="1106">
          <cell r="A1106">
            <v>7290</v>
          </cell>
          <cell r="C1106">
            <v>112</v>
          </cell>
          <cell r="G1106">
            <v>812.87</v>
          </cell>
        </row>
        <row r="1107">
          <cell r="A1107">
            <v>7290</v>
          </cell>
          <cell r="C1107">
            <v>120</v>
          </cell>
          <cell r="G1107">
            <v>0</v>
          </cell>
        </row>
        <row r="1108">
          <cell r="A1108">
            <v>7290</v>
          </cell>
          <cell r="C1108">
            <v>130</v>
          </cell>
          <cell r="G1108">
            <v>0</v>
          </cell>
        </row>
        <row r="1109">
          <cell r="A1109">
            <v>7290</v>
          </cell>
          <cell r="C1109">
            <v>140</v>
          </cell>
          <cell r="G1109">
            <v>0</v>
          </cell>
        </row>
        <row r="1110">
          <cell r="A1110">
            <v>7290</v>
          </cell>
          <cell r="C1110">
            <v>142</v>
          </cell>
          <cell r="G1110">
            <v>352</v>
          </cell>
        </row>
        <row r="1111">
          <cell r="A1111">
            <v>7290</v>
          </cell>
          <cell r="C1111">
            <v>147</v>
          </cell>
          <cell r="G1111">
            <v>0</v>
          </cell>
        </row>
        <row r="1112">
          <cell r="A1112">
            <v>7290</v>
          </cell>
          <cell r="C1112">
            <v>150</v>
          </cell>
          <cell r="G1112">
            <v>190</v>
          </cell>
        </row>
        <row r="1113">
          <cell r="A1113">
            <v>7290</v>
          </cell>
          <cell r="C1113">
            <v>160</v>
          </cell>
          <cell r="G1113">
            <v>270.95999999999998</v>
          </cell>
        </row>
        <row r="1114">
          <cell r="A1114">
            <v>7290</v>
          </cell>
          <cell r="C1114">
            <v>190</v>
          </cell>
          <cell r="G1114">
            <v>230.37</v>
          </cell>
        </row>
        <row r="1115">
          <cell r="A1115">
            <v>7290</v>
          </cell>
          <cell r="C1115">
            <v>210</v>
          </cell>
          <cell r="G1115">
            <v>0</v>
          </cell>
        </row>
        <row r="1116">
          <cell r="A1116">
            <v>7290</v>
          </cell>
          <cell r="C1116">
            <v>220</v>
          </cell>
          <cell r="G1116">
            <v>0</v>
          </cell>
        </row>
        <row r="1117">
          <cell r="A1117">
            <v>7290</v>
          </cell>
          <cell r="C1117">
            <v>230</v>
          </cell>
          <cell r="G1117">
            <v>75.23</v>
          </cell>
        </row>
        <row r="1118">
          <cell r="A1118">
            <v>7290</v>
          </cell>
          <cell r="C1118">
            <v>240</v>
          </cell>
          <cell r="G1118">
            <v>436.24</v>
          </cell>
        </row>
        <row r="1119">
          <cell r="A1119">
            <v>7290</v>
          </cell>
          <cell r="C1119">
            <v>260</v>
          </cell>
          <cell r="G1119">
            <v>0</v>
          </cell>
        </row>
        <row r="1120">
          <cell r="A1120">
            <v>7290</v>
          </cell>
          <cell r="C1120">
            <v>340</v>
          </cell>
          <cell r="G1120">
            <v>0</v>
          </cell>
        </row>
        <row r="1121">
          <cell r="A1121">
            <v>7290</v>
          </cell>
          <cell r="C1121">
            <v>430</v>
          </cell>
          <cell r="G1121">
            <v>48.68</v>
          </cell>
        </row>
        <row r="1122">
          <cell r="A1122">
            <v>7290</v>
          </cell>
          <cell r="C1122">
            <v>440</v>
          </cell>
          <cell r="G1122">
            <v>137.91999999999999</v>
          </cell>
        </row>
        <row r="1123">
          <cell r="A1123">
            <v>7290</v>
          </cell>
          <cell r="C1123">
            <v>935</v>
          </cell>
          <cell r="G1123">
            <v>0</v>
          </cell>
        </row>
        <row r="1124">
          <cell r="A1124">
            <v>7290</v>
          </cell>
          <cell r="C1124">
            <v>936</v>
          </cell>
          <cell r="G1124">
            <v>0</v>
          </cell>
        </row>
        <row r="1125">
          <cell r="A1125">
            <v>7295</v>
          </cell>
          <cell r="C1125">
            <v>110</v>
          </cell>
          <cell r="G1125">
            <v>3230.03</v>
          </cell>
        </row>
        <row r="1126">
          <cell r="A1126">
            <v>7295</v>
          </cell>
          <cell r="C1126">
            <v>112</v>
          </cell>
          <cell r="G1126">
            <v>2351.06</v>
          </cell>
        </row>
        <row r="1127">
          <cell r="A1127">
            <v>7295</v>
          </cell>
          <cell r="C1127">
            <v>120</v>
          </cell>
          <cell r="G1127">
            <v>664.39</v>
          </cell>
        </row>
        <row r="1128">
          <cell r="A1128">
            <v>7295</v>
          </cell>
          <cell r="C1128">
            <v>121</v>
          </cell>
          <cell r="G1128">
            <v>828.19</v>
          </cell>
        </row>
        <row r="1129">
          <cell r="A1129">
            <v>7295</v>
          </cell>
          <cell r="C1129">
            <v>130</v>
          </cell>
          <cell r="G1129">
            <v>224.35</v>
          </cell>
        </row>
        <row r="1130">
          <cell r="A1130">
            <v>7295</v>
          </cell>
          <cell r="C1130">
            <v>140</v>
          </cell>
          <cell r="G1130">
            <v>1146.1500000000001</v>
          </cell>
        </row>
        <row r="1131">
          <cell r="A1131">
            <v>7295</v>
          </cell>
          <cell r="C1131">
            <v>147</v>
          </cell>
          <cell r="G1131">
            <v>0</v>
          </cell>
        </row>
        <row r="1132">
          <cell r="A1132">
            <v>7295</v>
          </cell>
          <cell r="C1132">
            <v>160</v>
          </cell>
          <cell r="G1132">
            <v>573.88</v>
          </cell>
        </row>
        <row r="1133">
          <cell r="A1133">
            <v>7295</v>
          </cell>
          <cell r="C1133">
            <v>210</v>
          </cell>
          <cell r="G1133">
            <v>747.56</v>
          </cell>
        </row>
        <row r="1134">
          <cell r="A1134">
            <v>7295</v>
          </cell>
          <cell r="C1134">
            <v>220</v>
          </cell>
          <cell r="G1134">
            <v>1062.44</v>
          </cell>
        </row>
        <row r="1135">
          <cell r="A1135">
            <v>7295</v>
          </cell>
          <cell r="C1135">
            <v>230</v>
          </cell>
          <cell r="G1135">
            <v>112.17</v>
          </cell>
        </row>
        <row r="1136">
          <cell r="A1136">
            <v>7295</v>
          </cell>
          <cell r="C1136">
            <v>240</v>
          </cell>
          <cell r="G1136">
            <v>1162.1300000000001</v>
          </cell>
        </row>
        <row r="1137">
          <cell r="A1137">
            <v>7295</v>
          </cell>
          <cell r="C1137">
            <v>260</v>
          </cell>
          <cell r="G1137">
            <v>505.87</v>
          </cell>
        </row>
        <row r="1138">
          <cell r="A1138">
            <v>7295</v>
          </cell>
          <cell r="C1138">
            <v>330</v>
          </cell>
          <cell r="G1138">
            <v>0</v>
          </cell>
        </row>
        <row r="1139">
          <cell r="A1139">
            <v>7295</v>
          </cell>
          <cell r="C1139">
            <v>340</v>
          </cell>
          <cell r="G1139">
            <v>529.80999999999995</v>
          </cell>
        </row>
        <row r="1140">
          <cell r="A1140">
            <v>7295</v>
          </cell>
          <cell r="C1140">
            <v>430</v>
          </cell>
          <cell r="G1140">
            <v>0</v>
          </cell>
        </row>
        <row r="1141">
          <cell r="A1141">
            <v>7295</v>
          </cell>
          <cell r="C1141">
            <v>440</v>
          </cell>
          <cell r="G1141">
            <v>112.17</v>
          </cell>
        </row>
        <row r="1142">
          <cell r="A1142">
            <v>7295</v>
          </cell>
          <cell r="C1142">
            <v>935</v>
          </cell>
          <cell r="G1142">
            <v>999.79</v>
          </cell>
        </row>
        <row r="1143">
          <cell r="A1143">
            <v>7295</v>
          </cell>
          <cell r="C1143">
            <v>936</v>
          </cell>
          <cell r="G1143">
            <v>0</v>
          </cell>
        </row>
        <row r="1144">
          <cell r="A1144">
            <v>7310</v>
          </cell>
          <cell r="C1144">
            <v>110</v>
          </cell>
          <cell r="G1144">
            <v>858.05</v>
          </cell>
        </row>
        <row r="1145">
          <cell r="A1145">
            <v>7310</v>
          </cell>
          <cell r="C1145">
            <v>112</v>
          </cell>
          <cell r="G1145">
            <v>461</v>
          </cell>
        </row>
        <row r="1146">
          <cell r="A1146">
            <v>7310</v>
          </cell>
          <cell r="C1146">
            <v>120</v>
          </cell>
          <cell r="G1146">
            <v>48.44</v>
          </cell>
        </row>
        <row r="1147">
          <cell r="A1147">
            <v>7310</v>
          </cell>
          <cell r="C1147">
            <v>121</v>
          </cell>
          <cell r="G1147">
            <v>328.45</v>
          </cell>
        </row>
        <row r="1148">
          <cell r="A1148">
            <v>7310</v>
          </cell>
          <cell r="C1148">
            <v>130</v>
          </cell>
          <cell r="G1148">
            <v>262.98</v>
          </cell>
        </row>
        <row r="1149">
          <cell r="A1149">
            <v>7310</v>
          </cell>
          <cell r="C1149">
            <v>140</v>
          </cell>
          <cell r="G1149">
            <v>1245.8399999999999</v>
          </cell>
        </row>
        <row r="1150">
          <cell r="A1150">
            <v>7310</v>
          </cell>
          <cell r="C1150">
            <v>142</v>
          </cell>
          <cell r="G1150">
            <v>458.55</v>
          </cell>
        </row>
        <row r="1151">
          <cell r="A1151">
            <v>7310</v>
          </cell>
          <cell r="C1151">
            <v>147</v>
          </cell>
          <cell r="G1151">
            <v>0</v>
          </cell>
        </row>
        <row r="1152">
          <cell r="A1152">
            <v>7310</v>
          </cell>
          <cell r="C1152">
            <v>150</v>
          </cell>
          <cell r="G1152">
            <v>159.47999999999999</v>
          </cell>
        </row>
        <row r="1153">
          <cell r="A1153">
            <v>7310</v>
          </cell>
          <cell r="C1153">
            <v>160</v>
          </cell>
          <cell r="G1153">
            <v>193.68</v>
          </cell>
        </row>
        <row r="1154">
          <cell r="A1154">
            <v>7310</v>
          </cell>
          <cell r="C1154">
            <v>170</v>
          </cell>
          <cell r="G1154">
            <v>0</v>
          </cell>
        </row>
        <row r="1155">
          <cell r="A1155">
            <v>7310</v>
          </cell>
          <cell r="C1155">
            <v>210</v>
          </cell>
          <cell r="G1155">
            <v>25.2</v>
          </cell>
        </row>
        <row r="1156">
          <cell r="A1156">
            <v>7310</v>
          </cell>
          <cell r="C1156">
            <v>220</v>
          </cell>
          <cell r="G1156">
            <v>365.55</v>
          </cell>
        </row>
        <row r="1157">
          <cell r="A1157">
            <v>7310</v>
          </cell>
          <cell r="C1157">
            <v>230</v>
          </cell>
          <cell r="G1157">
            <v>40.4</v>
          </cell>
        </row>
        <row r="1158">
          <cell r="A1158">
            <v>7310</v>
          </cell>
          <cell r="C1158">
            <v>240</v>
          </cell>
          <cell r="G1158">
            <v>192.04</v>
          </cell>
        </row>
        <row r="1159">
          <cell r="A1159">
            <v>7310</v>
          </cell>
          <cell r="C1159">
            <v>260</v>
          </cell>
          <cell r="G1159">
            <v>40.35</v>
          </cell>
        </row>
        <row r="1160">
          <cell r="A1160">
            <v>7310</v>
          </cell>
          <cell r="C1160">
            <v>330</v>
          </cell>
          <cell r="G1160">
            <v>134.57</v>
          </cell>
        </row>
        <row r="1161">
          <cell r="A1161">
            <v>7310</v>
          </cell>
          <cell r="C1161">
            <v>340</v>
          </cell>
          <cell r="G1161">
            <v>495.89</v>
          </cell>
        </row>
        <row r="1162">
          <cell r="A1162">
            <v>7310</v>
          </cell>
          <cell r="C1162">
            <v>430</v>
          </cell>
          <cell r="G1162">
            <v>118.39</v>
          </cell>
        </row>
        <row r="1163">
          <cell r="A1163">
            <v>7310</v>
          </cell>
          <cell r="C1163">
            <v>440</v>
          </cell>
          <cell r="G1163">
            <v>659.83</v>
          </cell>
        </row>
        <row r="1164">
          <cell r="A1164">
            <v>7310</v>
          </cell>
          <cell r="C1164">
            <v>935</v>
          </cell>
          <cell r="G1164">
            <v>138.46</v>
          </cell>
        </row>
        <row r="1165">
          <cell r="A1165">
            <v>7310</v>
          </cell>
          <cell r="C1165">
            <v>936</v>
          </cell>
          <cell r="G1165">
            <v>16.239999999999998</v>
          </cell>
        </row>
        <row r="1166">
          <cell r="A1166">
            <v>7453</v>
          </cell>
          <cell r="C1166">
            <v>110</v>
          </cell>
          <cell r="G1166">
            <v>1895.73</v>
          </cell>
        </row>
        <row r="1167">
          <cell r="A1167">
            <v>7453</v>
          </cell>
          <cell r="C1167">
            <v>112</v>
          </cell>
          <cell r="G1167">
            <v>299</v>
          </cell>
        </row>
        <row r="1168">
          <cell r="A1168">
            <v>7453</v>
          </cell>
          <cell r="C1168">
            <v>120</v>
          </cell>
          <cell r="G1168">
            <v>1044.7</v>
          </cell>
        </row>
        <row r="1169">
          <cell r="A1169">
            <v>7453</v>
          </cell>
          <cell r="C1169">
            <v>121</v>
          </cell>
          <cell r="G1169">
            <v>0</v>
          </cell>
        </row>
        <row r="1170">
          <cell r="A1170">
            <v>7453</v>
          </cell>
          <cell r="C1170">
            <v>130</v>
          </cell>
          <cell r="G1170">
            <v>734.6</v>
          </cell>
        </row>
        <row r="1171">
          <cell r="A1171">
            <v>7453</v>
          </cell>
          <cell r="C1171">
            <v>140</v>
          </cell>
          <cell r="G1171">
            <v>1053.47</v>
          </cell>
        </row>
        <row r="1172">
          <cell r="A1172">
            <v>7453</v>
          </cell>
          <cell r="C1172">
            <v>142</v>
          </cell>
          <cell r="G1172">
            <v>88.98</v>
          </cell>
        </row>
        <row r="1173">
          <cell r="A1173">
            <v>7453</v>
          </cell>
          <cell r="C1173">
            <v>147</v>
          </cell>
          <cell r="G1173">
            <v>0</v>
          </cell>
        </row>
        <row r="1174">
          <cell r="A1174">
            <v>7453</v>
          </cell>
          <cell r="C1174">
            <v>150</v>
          </cell>
          <cell r="G1174">
            <v>152.16</v>
          </cell>
        </row>
        <row r="1175">
          <cell r="A1175">
            <v>7453</v>
          </cell>
          <cell r="C1175">
            <v>160</v>
          </cell>
          <cell r="G1175">
            <v>178.95</v>
          </cell>
        </row>
        <row r="1176">
          <cell r="A1176">
            <v>7453</v>
          </cell>
          <cell r="C1176">
            <v>162</v>
          </cell>
          <cell r="G1176">
            <v>0</v>
          </cell>
        </row>
        <row r="1177">
          <cell r="A1177">
            <v>7453</v>
          </cell>
          <cell r="C1177">
            <v>190</v>
          </cell>
          <cell r="G1177">
            <v>279.7</v>
          </cell>
        </row>
        <row r="1178">
          <cell r="A1178">
            <v>7453</v>
          </cell>
          <cell r="C1178">
            <v>210</v>
          </cell>
          <cell r="G1178">
            <v>106.98</v>
          </cell>
        </row>
        <row r="1179">
          <cell r="A1179">
            <v>7453</v>
          </cell>
          <cell r="C1179">
            <v>220</v>
          </cell>
          <cell r="G1179">
            <v>439.7</v>
          </cell>
        </row>
        <row r="1180">
          <cell r="A1180">
            <v>7453</v>
          </cell>
          <cell r="C1180">
            <v>230</v>
          </cell>
          <cell r="G1180">
            <v>571.53</v>
          </cell>
        </row>
        <row r="1181">
          <cell r="A1181">
            <v>7453</v>
          </cell>
          <cell r="C1181">
            <v>240</v>
          </cell>
          <cell r="G1181">
            <v>1321.42</v>
          </cell>
        </row>
        <row r="1182">
          <cell r="A1182">
            <v>7453</v>
          </cell>
          <cell r="C1182">
            <v>260</v>
          </cell>
          <cell r="G1182">
            <v>193.8</v>
          </cell>
        </row>
        <row r="1183">
          <cell r="A1183">
            <v>7453</v>
          </cell>
          <cell r="C1183">
            <v>330</v>
          </cell>
          <cell r="G1183">
            <v>0</v>
          </cell>
        </row>
        <row r="1184">
          <cell r="A1184">
            <v>7453</v>
          </cell>
          <cell r="C1184">
            <v>340</v>
          </cell>
          <cell r="G1184">
            <v>28.56</v>
          </cell>
        </row>
        <row r="1185">
          <cell r="A1185">
            <v>7453</v>
          </cell>
          <cell r="C1185">
            <v>430</v>
          </cell>
          <cell r="G1185">
            <v>0</v>
          </cell>
        </row>
        <row r="1186">
          <cell r="A1186">
            <v>7453</v>
          </cell>
          <cell r="C1186">
            <v>440</v>
          </cell>
          <cell r="G1186">
            <v>375.3</v>
          </cell>
        </row>
        <row r="1187">
          <cell r="A1187">
            <v>7453</v>
          </cell>
          <cell r="C1187">
            <v>935</v>
          </cell>
          <cell r="G1187">
            <v>343.04</v>
          </cell>
        </row>
        <row r="1188">
          <cell r="A1188">
            <v>7453</v>
          </cell>
          <cell r="C1188">
            <v>936</v>
          </cell>
          <cell r="G1188">
            <v>212.25</v>
          </cell>
        </row>
        <row r="1189">
          <cell r="A1189">
            <v>7454</v>
          </cell>
          <cell r="C1189">
            <v>110</v>
          </cell>
          <cell r="G1189">
            <v>199.66</v>
          </cell>
        </row>
        <row r="1190">
          <cell r="A1190">
            <v>7454</v>
          </cell>
          <cell r="C1190">
            <v>112</v>
          </cell>
          <cell r="G1190">
            <v>0</v>
          </cell>
        </row>
        <row r="1191">
          <cell r="A1191">
            <v>7454</v>
          </cell>
          <cell r="C1191">
            <v>120</v>
          </cell>
          <cell r="G1191">
            <v>199.66</v>
          </cell>
        </row>
        <row r="1192">
          <cell r="A1192">
            <v>7454</v>
          </cell>
          <cell r="C1192">
            <v>121</v>
          </cell>
          <cell r="G1192">
            <v>0</v>
          </cell>
        </row>
        <row r="1193">
          <cell r="A1193">
            <v>7454</v>
          </cell>
          <cell r="C1193">
            <v>130</v>
          </cell>
          <cell r="G1193">
            <v>0</v>
          </cell>
        </row>
        <row r="1194">
          <cell r="A1194">
            <v>7454</v>
          </cell>
          <cell r="C1194">
            <v>140</v>
          </cell>
          <cell r="G1194">
            <v>0</v>
          </cell>
        </row>
        <row r="1195">
          <cell r="A1195">
            <v>7454</v>
          </cell>
          <cell r="C1195">
            <v>150</v>
          </cell>
          <cell r="G1195">
            <v>599</v>
          </cell>
        </row>
        <row r="1196">
          <cell r="A1196">
            <v>7454</v>
          </cell>
          <cell r="C1196">
            <v>160</v>
          </cell>
          <cell r="G1196">
            <v>199.68</v>
          </cell>
        </row>
        <row r="1197">
          <cell r="A1197">
            <v>7454</v>
          </cell>
          <cell r="C1197">
            <v>170</v>
          </cell>
          <cell r="G1197">
            <v>0</v>
          </cell>
        </row>
        <row r="1198">
          <cell r="A1198">
            <v>7454</v>
          </cell>
          <cell r="C1198">
            <v>190</v>
          </cell>
          <cell r="G1198">
            <v>0</v>
          </cell>
        </row>
        <row r="1199">
          <cell r="A1199">
            <v>7454</v>
          </cell>
          <cell r="C1199">
            <v>210</v>
          </cell>
          <cell r="G1199">
            <v>8350</v>
          </cell>
        </row>
        <row r="1200">
          <cell r="A1200">
            <v>7454</v>
          </cell>
          <cell r="C1200">
            <v>220</v>
          </cell>
          <cell r="G1200">
            <v>8350</v>
          </cell>
        </row>
        <row r="1201">
          <cell r="A1201">
            <v>7454</v>
          </cell>
          <cell r="C1201">
            <v>230</v>
          </cell>
          <cell r="G1201">
            <v>0</v>
          </cell>
        </row>
        <row r="1202">
          <cell r="A1202">
            <v>7454</v>
          </cell>
          <cell r="C1202">
            <v>240</v>
          </cell>
          <cell r="G1202">
            <v>0</v>
          </cell>
        </row>
        <row r="1203">
          <cell r="A1203">
            <v>7454</v>
          </cell>
          <cell r="C1203">
            <v>340</v>
          </cell>
          <cell r="G1203">
            <v>0</v>
          </cell>
        </row>
        <row r="1204">
          <cell r="A1204">
            <v>7454</v>
          </cell>
          <cell r="C1204">
            <v>430</v>
          </cell>
          <cell r="G1204">
            <v>0</v>
          </cell>
        </row>
        <row r="1205">
          <cell r="A1205">
            <v>7454</v>
          </cell>
          <cell r="C1205">
            <v>440</v>
          </cell>
          <cell r="G1205">
            <v>0</v>
          </cell>
        </row>
        <row r="1206">
          <cell r="A1206">
            <v>7454</v>
          </cell>
          <cell r="C1206">
            <v>935</v>
          </cell>
          <cell r="G1206">
            <v>0</v>
          </cell>
        </row>
        <row r="1207">
          <cell r="A1207">
            <v>7550</v>
          </cell>
          <cell r="C1207">
            <v>110</v>
          </cell>
          <cell r="G1207">
            <v>0</v>
          </cell>
        </row>
        <row r="1208">
          <cell r="A1208">
            <v>7550</v>
          </cell>
          <cell r="C1208">
            <v>112</v>
          </cell>
          <cell r="G1208">
            <v>0</v>
          </cell>
        </row>
        <row r="1209">
          <cell r="A1209">
            <v>7550</v>
          </cell>
          <cell r="C1209">
            <v>120</v>
          </cell>
          <cell r="G1209">
            <v>0</v>
          </cell>
        </row>
        <row r="1210">
          <cell r="A1210">
            <v>7550</v>
          </cell>
          <cell r="C1210">
            <v>121</v>
          </cell>
          <cell r="G1210">
            <v>0</v>
          </cell>
        </row>
        <row r="1211">
          <cell r="A1211">
            <v>7550</v>
          </cell>
          <cell r="C1211">
            <v>130</v>
          </cell>
          <cell r="G1211">
            <v>0</v>
          </cell>
        </row>
        <row r="1212">
          <cell r="A1212">
            <v>7550</v>
          </cell>
          <cell r="C1212">
            <v>140</v>
          </cell>
          <cell r="G1212">
            <v>7131.28</v>
          </cell>
        </row>
        <row r="1213">
          <cell r="A1213">
            <v>7550</v>
          </cell>
          <cell r="C1213">
            <v>142</v>
          </cell>
          <cell r="G1213">
            <v>4782.96</v>
          </cell>
        </row>
        <row r="1214">
          <cell r="A1214">
            <v>7550</v>
          </cell>
          <cell r="C1214">
            <v>147</v>
          </cell>
          <cell r="G1214">
            <v>0</v>
          </cell>
        </row>
        <row r="1215">
          <cell r="A1215">
            <v>7550</v>
          </cell>
          <cell r="C1215">
            <v>150</v>
          </cell>
          <cell r="G1215">
            <v>0</v>
          </cell>
        </row>
        <row r="1216">
          <cell r="A1216">
            <v>7550</v>
          </cell>
          <cell r="C1216">
            <v>160</v>
          </cell>
          <cell r="G1216">
            <v>0</v>
          </cell>
        </row>
        <row r="1217">
          <cell r="A1217">
            <v>7550</v>
          </cell>
          <cell r="C1217">
            <v>210</v>
          </cell>
          <cell r="G1217">
            <v>46.96</v>
          </cell>
        </row>
        <row r="1218">
          <cell r="A1218">
            <v>7550</v>
          </cell>
          <cell r="C1218">
            <v>220</v>
          </cell>
          <cell r="G1218">
            <v>1113.5</v>
          </cell>
        </row>
        <row r="1219">
          <cell r="A1219">
            <v>7550</v>
          </cell>
          <cell r="C1219">
            <v>230</v>
          </cell>
          <cell r="G1219">
            <v>0</v>
          </cell>
        </row>
        <row r="1220">
          <cell r="A1220">
            <v>7550</v>
          </cell>
          <cell r="C1220">
            <v>240</v>
          </cell>
          <cell r="G1220">
            <v>9426.48</v>
          </cell>
        </row>
        <row r="1221">
          <cell r="A1221">
            <v>7550</v>
          </cell>
          <cell r="C1221">
            <v>260</v>
          </cell>
          <cell r="G1221">
            <v>0</v>
          </cell>
        </row>
        <row r="1222">
          <cell r="A1222">
            <v>7550</v>
          </cell>
          <cell r="C1222">
            <v>330</v>
          </cell>
          <cell r="G1222">
            <v>0</v>
          </cell>
        </row>
        <row r="1223">
          <cell r="A1223">
            <v>7550</v>
          </cell>
          <cell r="C1223">
            <v>340</v>
          </cell>
          <cell r="G1223">
            <v>5918.44</v>
          </cell>
        </row>
        <row r="1224">
          <cell r="A1224">
            <v>7550</v>
          </cell>
          <cell r="C1224">
            <v>430</v>
          </cell>
          <cell r="G1224">
            <v>0</v>
          </cell>
        </row>
        <row r="1225">
          <cell r="A1225">
            <v>7550</v>
          </cell>
          <cell r="C1225">
            <v>440</v>
          </cell>
          <cell r="G1225">
            <v>3068.77</v>
          </cell>
        </row>
        <row r="1226">
          <cell r="A1226">
            <v>7550</v>
          </cell>
          <cell r="C1226">
            <v>935</v>
          </cell>
          <cell r="G1226">
            <v>0</v>
          </cell>
        </row>
        <row r="1227">
          <cell r="A1227">
            <v>7550</v>
          </cell>
          <cell r="C1227">
            <v>936</v>
          </cell>
          <cell r="G1227">
            <v>0</v>
          </cell>
        </row>
        <row r="1228">
          <cell r="A1228">
            <v>7160</v>
          </cell>
          <cell r="C1228">
            <v>140</v>
          </cell>
          <cell r="G1228">
            <v>0</v>
          </cell>
        </row>
        <row r="1229">
          <cell r="A1229">
            <v>7160</v>
          </cell>
          <cell r="C1229">
            <v>147</v>
          </cell>
          <cell r="G1229">
            <v>0</v>
          </cell>
        </row>
        <row r="1230">
          <cell r="A1230">
            <v>7160</v>
          </cell>
          <cell r="C1230">
            <v>240</v>
          </cell>
          <cell r="G1230">
            <v>0</v>
          </cell>
        </row>
        <row r="1231">
          <cell r="A1231">
            <v>7160</v>
          </cell>
          <cell r="C1231">
            <v>340</v>
          </cell>
          <cell r="G1231">
            <v>0</v>
          </cell>
        </row>
        <row r="1232">
          <cell r="A1232">
            <v>7160</v>
          </cell>
          <cell r="C1232">
            <v>440</v>
          </cell>
          <cell r="G1232">
            <v>0</v>
          </cell>
        </row>
        <row r="1233">
          <cell r="A1233">
            <v>7300</v>
          </cell>
          <cell r="C1233">
            <v>110</v>
          </cell>
          <cell r="G1233">
            <v>7.83</v>
          </cell>
        </row>
        <row r="1234">
          <cell r="A1234">
            <v>7300</v>
          </cell>
          <cell r="C1234">
            <v>112</v>
          </cell>
          <cell r="G1234">
            <v>200</v>
          </cell>
        </row>
        <row r="1235">
          <cell r="A1235">
            <v>7300</v>
          </cell>
          <cell r="C1235">
            <v>120</v>
          </cell>
          <cell r="G1235">
            <v>0</v>
          </cell>
        </row>
        <row r="1236">
          <cell r="A1236">
            <v>7300</v>
          </cell>
          <cell r="C1236">
            <v>121</v>
          </cell>
          <cell r="G1236">
            <v>0</v>
          </cell>
        </row>
        <row r="1237">
          <cell r="A1237">
            <v>7300</v>
          </cell>
          <cell r="C1237">
            <v>122</v>
          </cell>
          <cell r="G1237">
            <v>0</v>
          </cell>
        </row>
        <row r="1238">
          <cell r="A1238">
            <v>7300</v>
          </cell>
          <cell r="C1238">
            <v>130</v>
          </cell>
          <cell r="G1238">
            <v>0</v>
          </cell>
        </row>
        <row r="1239">
          <cell r="A1239">
            <v>7300</v>
          </cell>
          <cell r="C1239">
            <v>140</v>
          </cell>
          <cell r="G1239">
            <v>0</v>
          </cell>
        </row>
        <row r="1240">
          <cell r="A1240">
            <v>7300</v>
          </cell>
          <cell r="C1240">
            <v>147</v>
          </cell>
          <cell r="G1240">
            <v>0</v>
          </cell>
        </row>
        <row r="1241">
          <cell r="A1241">
            <v>7300</v>
          </cell>
          <cell r="C1241">
            <v>210</v>
          </cell>
          <cell r="G1241">
            <v>0</v>
          </cell>
        </row>
        <row r="1242">
          <cell r="A1242">
            <v>7300</v>
          </cell>
          <cell r="C1242">
            <v>220</v>
          </cell>
          <cell r="G1242">
            <v>0</v>
          </cell>
        </row>
        <row r="1243">
          <cell r="A1243">
            <v>7300</v>
          </cell>
          <cell r="C1243">
            <v>240</v>
          </cell>
          <cell r="G1243">
            <v>0</v>
          </cell>
        </row>
        <row r="1244">
          <cell r="A1244">
            <v>7300</v>
          </cell>
          <cell r="C1244">
            <v>340</v>
          </cell>
          <cell r="G1244">
            <v>0</v>
          </cell>
        </row>
        <row r="1245">
          <cell r="A1245">
            <v>7300</v>
          </cell>
          <cell r="C1245">
            <v>440</v>
          </cell>
          <cell r="G1245">
            <v>0</v>
          </cell>
        </row>
        <row r="1246">
          <cell r="A1246">
            <v>7330</v>
          </cell>
          <cell r="C1246">
            <v>110</v>
          </cell>
          <cell r="G1246">
            <v>450.44</v>
          </cell>
        </row>
        <row r="1247">
          <cell r="A1247">
            <v>7330</v>
          </cell>
          <cell r="C1247">
            <v>112</v>
          </cell>
          <cell r="G1247">
            <v>52.38</v>
          </cell>
        </row>
        <row r="1248">
          <cell r="A1248">
            <v>7330</v>
          </cell>
          <cell r="C1248">
            <v>122</v>
          </cell>
          <cell r="G1248">
            <v>0</v>
          </cell>
        </row>
        <row r="1249">
          <cell r="A1249">
            <v>7330</v>
          </cell>
          <cell r="C1249">
            <v>130</v>
          </cell>
          <cell r="G1249">
            <v>698.53</v>
          </cell>
        </row>
        <row r="1250">
          <cell r="A1250">
            <v>7330</v>
          </cell>
          <cell r="C1250">
            <v>140</v>
          </cell>
          <cell r="G1250">
            <v>0</v>
          </cell>
        </row>
        <row r="1251">
          <cell r="A1251">
            <v>7330</v>
          </cell>
          <cell r="C1251">
            <v>142</v>
          </cell>
          <cell r="G1251">
            <v>223.77</v>
          </cell>
        </row>
        <row r="1252">
          <cell r="A1252">
            <v>7330</v>
          </cell>
          <cell r="C1252">
            <v>210</v>
          </cell>
          <cell r="G1252">
            <v>145.37</v>
          </cell>
        </row>
        <row r="1253">
          <cell r="A1253">
            <v>7330</v>
          </cell>
          <cell r="C1253">
            <v>220</v>
          </cell>
          <cell r="G1253">
            <v>0</v>
          </cell>
        </row>
        <row r="1254">
          <cell r="A1254">
            <v>7330</v>
          </cell>
          <cell r="C1254">
            <v>230</v>
          </cell>
          <cell r="G1254">
            <v>0</v>
          </cell>
        </row>
        <row r="1255">
          <cell r="A1255">
            <v>7330</v>
          </cell>
          <cell r="C1255">
            <v>430</v>
          </cell>
          <cell r="G1255">
            <v>0</v>
          </cell>
        </row>
        <row r="1256">
          <cell r="A1256">
            <v>7332</v>
          </cell>
          <cell r="C1256">
            <v>110</v>
          </cell>
          <cell r="G1256">
            <v>-1316.99</v>
          </cell>
        </row>
        <row r="1257">
          <cell r="A1257">
            <v>7332</v>
          </cell>
          <cell r="C1257">
            <v>112</v>
          </cell>
          <cell r="G1257">
            <v>7288.1</v>
          </cell>
        </row>
        <row r="1258">
          <cell r="A1258">
            <v>7332</v>
          </cell>
          <cell r="C1258">
            <v>120</v>
          </cell>
          <cell r="G1258">
            <v>10560.33</v>
          </cell>
        </row>
        <row r="1259">
          <cell r="A1259">
            <v>7332</v>
          </cell>
          <cell r="C1259">
            <v>121</v>
          </cell>
          <cell r="G1259">
            <v>-1449.35</v>
          </cell>
        </row>
        <row r="1260">
          <cell r="A1260">
            <v>7332</v>
          </cell>
          <cell r="C1260">
            <v>122</v>
          </cell>
          <cell r="G1260">
            <v>-1300</v>
          </cell>
        </row>
        <row r="1261">
          <cell r="A1261">
            <v>7332</v>
          </cell>
          <cell r="C1261">
            <v>130</v>
          </cell>
          <cell r="G1261">
            <v>1547.6</v>
          </cell>
        </row>
        <row r="1262">
          <cell r="A1262">
            <v>7332</v>
          </cell>
          <cell r="C1262">
            <v>140</v>
          </cell>
          <cell r="G1262">
            <v>4131.6099999999997</v>
          </cell>
        </row>
        <row r="1263">
          <cell r="A1263">
            <v>7332</v>
          </cell>
          <cell r="C1263">
            <v>142</v>
          </cell>
          <cell r="G1263">
            <v>221.49</v>
          </cell>
        </row>
        <row r="1264">
          <cell r="A1264">
            <v>7332</v>
          </cell>
          <cell r="C1264">
            <v>147</v>
          </cell>
          <cell r="G1264">
            <v>0</v>
          </cell>
        </row>
        <row r="1265">
          <cell r="A1265">
            <v>7332</v>
          </cell>
          <cell r="C1265">
            <v>150</v>
          </cell>
          <cell r="G1265">
            <v>221.49</v>
          </cell>
        </row>
        <row r="1266">
          <cell r="A1266">
            <v>7332</v>
          </cell>
          <cell r="C1266">
            <v>160</v>
          </cell>
          <cell r="G1266">
            <v>848.94</v>
          </cell>
        </row>
        <row r="1267">
          <cell r="A1267">
            <v>7332</v>
          </cell>
          <cell r="C1267">
            <v>210</v>
          </cell>
          <cell r="G1267">
            <v>-2270.96</v>
          </cell>
        </row>
        <row r="1268">
          <cell r="A1268">
            <v>7332</v>
          </cell>
          <cell r="C1268">
            <v>220</v>
          </cell>
          <cell r="G1268">
            <v>4720.97</v>
          </cell>
        </row>
        <row r="1269">
          <cell r="A1269">
            <v>7332</v>
          </cell>
          <cell r="C1269">
            <v>230</v>
          </cell>
          <cell r="G1269">
            <v>663.77</v>
          </cell>
        </row>
        <row r="1270">
          <cell r="A1270">
            <v>7332</v>
          </cell>
          <cell r="C1270">
            <v>240</v>
          </cell>
          <cell r="G1270">
            <v>813.93</v>
          </cell>
        </row>
        <row r="1271">
          <cell r="A1271">
            <v>7332</v>
          </cell>
          <cell r="C1271">
            <v>260</v>
          </cell>
          <cell r="G1271">
            <v>638.84</v>
          </cell>
        </row>
        <row r="1272">
          <cell r="A1272">
            <v>7332</v>
          </cell>
          <cell r="C1272">
            <v>330</v>
          </cell>
          <cell r="G1272">
            <v>407.84</v>
          </cell>
        </row>
        <row r="1273">
          <cell r="A1273">
            <v>7332</v>
          </cell>
          <cell r="C1273">
            <v>340</v>
          </cell>
          <cell r="G1273">
            <v>1415.71</v>
          </cell>
        </row>
        <row r="1274">
          <cell r="A1274">
            <v>7332</v>
          </cell>
          <cell r="C1274">
            <v>430</v>
          </cell>
          <cell r="G1274">
            <v>407.84</v>
          </cell>
        </row>
        <row r="1275">
          <cell r="A1275">
            <v>7332</v>
          </cell>
          <cell r="C1275">
            <v>440</v>
          </cell>
          <cell r="G1275">
            <v>240.21</v>
          </cell>
        </row>
        <row r="1276">
          <cell r="A1276">
            <v>7332</v>
          </cell>
          <cell r="C1276">
            <v>935</v>
          </cell>
          <cell r="G1276">
            <v>616</v>
          </cell>
        </row>
        <row r="1277">
          <cell r="A1277">
            <v>7332</v>
          </cell>
          <cell r="C1277">
            <v>936</v>
          </cell>
          <cell r="G1277">
            <v>559.95000000000005</v>
          </cell>
        </row>
        <row r="1278">
          <cell r="A1278">
            <v>7333</v>
          </cell>
          <cell r="C1278">
            <v>110</v>
          </cell>
          <cell r="G1278">
            <v>1367.43</v>
          </cell>
        </row>
        <row r="1279">
          <cell r="A1279">
            <v>7333</v>
          </cell>
          <cell r="C1279">
            <v>112</v>
          </cell>
          <cell r="G1279">
            <v>1926</v>
          </cell>
        </row>
        <row r="1280">
          <cell r="A1280">
            <v>7333</v>
          </cell>
          <cell r="C1280">
            <v>120</v>
          </cell>
          <cell r="G1280">
            <v>705</v>
          </cell>
        </row>
        <row r="1281">
          <cell r="A1281">
            <v>7333</v>
          </cell>
          <cell r="C1281">
            <v>121</v>
          </cell>
          <cell r="G1281">
            <v>557.6</v>
          </cell>
        </row>
        <row r="1282">
          <cell r="A1282">
            <v>7333</v>
          </cell>
          <cell r="C1282">
            <v>122</v>
          </cell>
          <cell r="G1282">
            <v>0</v>
          </cell>
        </row>
        <row r="1283">
          <cell r="A1283">
            <v>7333</v>
          </cell>
          <cell r="C1283">
            <v>130</v>
          </cell>
          <cell r="G1283">
            <v>780</v>
          </cell>
        </row>
        <row r="1284">
          <cell r="A1284">
            <v>7333</v>
          </cell>
          <cell r="C1284">
            <v>140</v>
          </cell>
          <cell r="G1284">
            <v>7203.92</v>
          </cell>
        </row>
        <row r="1285">
          <cell r="A1285">
            <v>7333</v>
          </cell>
          <cell r="C1285">
            <v>142</v>
          </cell>
          <cell r="G1285">
            <v>89.01</v>
          </cell>
        </row>
        <row r="1286">
          <cell r="A1286">
            <v>7333</v>
          </cell>
          <cell r="C1286">
            <v>147</v>
          </cell>
          <cell r="G1286">
            <v>0</v>
          </cell>
        </row>
        <row r="1287">
          <cell r="A1287">
            <v>7333</v>
          </cell>
          <cell r="C1287">
            <v>150</v>
          </cell>
          <cell r="G1287">
            <v>178.02</v>
          </cell>
        </row>
        <row r="1288">
          <cell r="A1288">
            <v>7333</v>
          </cell>
          <cell r="C1288">
            <v>210</v>
          </cell>
          <cell r="G1288">
            <v>0</v>
          </cell>
        </row>
        <row r="1289">
          <cell r="A1289">
            <v>7333</v>
          </cell>
          <cell r="C1289">
            <v>220</v>
          </cell>
          <cell r="G1289">
            <v>0</v>
          </cell>
        </row>
        <row r="1290">
          <cell r="A1290">
            <v>7333</v>
          </cell>
          <cell r="C1290">
            <v>230</v>
          </cell>
          <cell r="G1290">
            <v>0</v>
          </cell>
        </row>
        <row r="1291">
          <cell r="A1291">
            <v>7333</v>
          </cell>
          <cell r="C1291">
            <v>240</v>
          </cell>
          <cell r="G1291">
            <v>726.27</v>
          </cell>
        </row>
        <row r="1292">
          <cell r="A1292">
            <v>7333</v>
          </cell>
          <cell r="C1292">
            <v>340</v>
          </cell>
          <cell r="G1292">
            <v>463.56</v>
          </cell>
        </row>
        <row r="1293">
          <cell r="A1293">
            <v>7333</v>
          </cell>
          <cell r="C1293">
            <v>430</v>
          </cell>
          <cell r="G1293">
            <v>0</v>
          </cell>
        </row>
        <row r="1294">
          <cell r="A1294">
            <v>7333</v>
          </cell>
          <cell r="C1294">
            <v>440</v>
          </cell>
          <cell r="G1294">
            <v>1488.63</v>
          </cell>
        </row>
        <row r="1295">
          <cell r="A1295">
            <v>7333</v>
          </cell>
          <cell r="C1295">
            <v>935</v>
          </cell>
          <cell r="G1295">
            <v>1426</v>
          </cell>
        </row>
        <row r="1296">
          <cell r="A1296">
            <v>7333</v>
          </cell>
          <cell r="C1296">
            <v>936</v>
          </cell>
          <cell r="G1296">
            <v>0</v>
          </cell>
        </row>
        <row r="1297">
          <cell r="A1297">
            <v>7350</v>
          </cell>
          <cell r="C1297">
            <v>110</v>
          </cell>
          <cell r="G1297">
            <v>2605.4</v>
          </cell>
        </row>
        <row r="1298">
          <cell r="A1298">
            <v>7350</v>
          </cell>
          <cell r="C1298">
            <v>112</v>
          </cell>
          <cell r="G1298">
            <v>1410.68</v>
          </cell>
        </row>
        <row r="1299">
          <cell r="A1299">
            <v>7350</v>
          </cell>
          <cell r="C1299">
            <v>120</v>
          </cell>
          <cell r="G1299">
            <v>2986.6</v>
          </cell>
        </row>
        <row r="1300">
          <cell r="A1300">
            <v>7350</v>
          </cell>
          <cell r="C1300">
            <v>121</v>
          </cell>
          <cell r="G1300">
            <v>0</v>
          </cell>
        </row>
        <row r="1301">
          <cell r="A1301">
            <v>7350</v>
          </cell>
          <cell r="C1301">
            <v>130</v>
          </cell>
          <cell r="G1301">
            <v>2108.56</v>
          </cell>
        </row>
        <row r="1302">
          <cell r="A1302">
            <v>7350</v>
          </cell>
          <cell r="C1302">
            <v>140</v>
          </cell>
          <cell r="G1302">
            <v>2526.77</v>
          </cell>
        </row>
        <row r="1303">
          <cell r="A1303">
            <v>7350</v>
          </cell>
          <cell r="C1303">
            <v>142</v>
          </cell>
          <cell r="G1303">
            <v>0</v>
          </cell>
        </row>
        <row r="1304">
          <cell r="A1304">
            <v>7350</v>
          </cell>
          <cell r="C1304">
            <v>147</v>
          </cell>
          <cell r="G1304">
            <v>0</v>
          </cell>
        </row>
        <row r="1305">
          <cell r="A1305">
            <v>7350</v>
          </cell>
          <cell r="C1305">
            <v>150</v>
          </cell>
          <cell r="G1305">
            <v>33.04</v>
          </cell>
        </row>
        <row r="1306">
          <cell r="A1306">
            <v>7350</v>
          </cell>
          <cell r="C1306">
            <v>160</v>
          </cell>
          <cell r="G1306">
            <v>800.08</v>
          </cell>
        </row>
        <row r="1307">
          <cell r="A1307">
            <v>7350</v>
          </cell>
          <cell r="C1307">
            <v>190</v>
          </cell>
          <cell r="G1307">
            <v>51</v>
          </cell>
        </row>
        <row r="1308">
          <cell r="A1308">
            <v>7350</v>
          </cell>
          <cell r="C1308">
            <v>210</v>
          </cell>
          <cell r="G1308">
            <v>925.91</v>
          </cell>
        </row>
        <row r="1309">
          <cell r="A1309">
            <v>7350</v>
          </cell>
          <cell r="C1309">
            <v>220</v>
          </cell>
          <cell r="G1309">
            <v>824.42</v>
          </cell>
        </row>
        <row r="1310">
          <cell r="A1310">
            <v>7350</v>
          </cell>
          <cell r="C1310">
            <v>230</v>
          </cell>
          <cell r="G1310">
            <v>1335.68</v>
          </cell>
        </row>
        <row r="1311">
          <cell r="A1311">
            <v>7350</v>
          </cell>
          <cell r="C1311">
            <v>240</v>
          </cell>
          <cell r="G1311">
            <v>1110.55</v>
          </cell>
        </row>
        <row r="1312">
          <cell r="A1312">
            <v>7350</v>
          </cell>
          <cell r="C1312">
            <v>260</v>
          </cell>
          <cell r="G1312">
            <v>0</v>
          </cell>
        </row>
        <row r="1313">
          <cell r="A1313">
            <v>7350</v>
          </cell>
          <cell r="C1313">
            <v>330</v>
          </cell>
          <cell r="G1313">
            <v>402.01</v>
          </cell>
        </row>
        <row r="1314">
          <cell r="A1314">
            <v>7350</v>
          </cell>
          <cell r="C1314">
            <v>340</v>
          </cell>
          <cell r="G1314">
            <v>1581.9</v>
          </cell>
        </row>
        <row r="1315">
          <cell r="A1315">
            <v>7350</v>
          </cell>
          <cell r="C1315">
            <v>360</v>
          </cell>
          <cell r="G1315">
            <v>0</v>
          </cell>
        </row>
        <row r="1316">
          <cell r="A1316">
            <v>7350</v>
          </cell>
          <cell r="C1316">
            <v>430</v>
          </cell>
          <cell r="G1316">
            <v>578.69000000000005</v>
          </cell>
        </row>
        <row r="1317">
          <cell r="A1317">
            <v>7350</v>
          </cell>
          <cell r="C1317">
            <v>440</v>
          </cell>
          <cell r="G1317">
            <v>171.91</v>
          </cell>
        </row>
        <row r="1318">
          <cell r="A1318">
            <v>7350</v>
          </cell>
          <cell r="C1318">
            <v>935</v>
          </cell>
          <cell r="G1318">
            <v>571.70000000000005</v>
          </cell>
        </row>
        <row r="1319">
          <cell r="A1319">
            <v>7350</v>
          </cell>
          <cell r="C1319">
            <v>936</v>
          </cell>
          <cell r="G1319">
            <v>761.02</v>
          </cell>
        </row>
        <row r="1320">
          <cell r="A1320">
            <v>7385</v>
          </cell>
          <cell r="C1320">
            <v>110</v>
          </cell>
          <cell r="G1320">
            <v>0</v>
          </cell>
        </row>
        <row r="1321">
          <cell r="A1321">
            <v>7385</v>
          </cell>
          <cell r="C1321">
            <v>112</v>
          </cell>
          <cell r="G1321">
            <v>5000</v>
          </cell>
        </row>
        <row r="1322">
          <cell r="A1322">
            <v>7385</v>
          </cell>
          <cell r="C1322">
            <v>120</v>
          </cell>
          <cell r="G1322">
            <v>0</v>
          </cell>
        </row>
        <row r="1323">
          <cell r="A1323">
            <v>7385</v>
          </cell>
          <cell r="C1323">
            <v>121</v>
          </cell>
          <cell r="G1323">
            <v>0</v>
          </cell>
        </row>
        <row r="1324">
          <cell r="A1324">
            <v>7385</v>
          </cell>
          <cell r="C1324">
            <v>130</v>
          </cell>
          <cell r="G1324">
            <v>0</v>
          </cell>
        </row>
        <row r="1325">
          <cell r="A1325">
            <v>7385</v>
          </cell>
          <cell r="C1325">
            <v>140</v>
          </cell>
          <cell r="G1325">
            <v>0</v>
          </cell>
        </row>
        <row r="1326">
          <cell r="A1326">
            <v>7385</v>
          </cell>
          <cell r="C1326">
            <v>160</v>
          </cell>
          <cell r="G1326">
            <v>0</v>
          </cell>
        </row>
        <row r="1327">
          <cell r="A1327">
            <v>7385</v>
          </cell>
          <cell r="C1327">
            <v>210</v>
          </cell>
          <cell r="G1327">
            <v>0</v>
          </cell>
        </row>
        <row r="1328">
          <cell r="A1328">
            <v>7385</v>
          </cell>
          <cell r="C1328">
            <v>220</v>
          </cell>
          <cell r="G1328">
            <v>0</v>
          </cell>
        </row>
        <row r="1329">
          <cell r="A1329">
            <v>7385</v>
          </cell>
          <cell r="C1329">
            <v>230</v>
          </cell>
          <cell r="G1329">
            <v>0</v>
          </cell>
        </row>
        <row r="1330">
          <cell r="A1330">
            <v>7385</v>
          </cell>
          <cell r="C1330">
            <v>240</v>
          </cell>
          <cell r="G1330">
            <v>0</v>
          </cell>
        </row>
        <row r="1331">
          <cell r="A1331">
            <v>7385</v>
          </cell>
          <cell r="C1331">
            <v>340</v>
          </cell>
          <cell r="G1331">
            <v>0</v>
          </cell>
        </row>
        <row r="1332">
          <cell r="A1332">
            <v>7385</v>
          </cell>
          <cell r="C1332">
            <v>935</v>
          </cell>
          <cell r="G1332">
            <v>0</v>
          </cell>
        </row>
        <row r="1333">
          <cell r="A1333">
            <v>7410</v>
          </cell>
          <cell r="C1333">
            <v>130</v>
          </cell>
          <cell r="G1333">
            <v>466.24</v>
          </cell>
        </row>
        <row r="1334">
          <cell r="A1334">
            <v>7410</v>
          </cell>
          <cell r="C1334">
            <v>140</v>
          </cell>
          <cell r="G1334">
            <v>863.19</v>
          </cell>
        </row>
        <row r="1335">
          <cell r="A1335">
            <v>7410</v>
          </cell>
          <cell r="C1335">
            <v>142</v>
          </cell>
          <cell r="G1335">
            <v>78.75</v>
          </cell>
        </row>
        <row r="1336">
          <cell r="A1336">
            <v>7410</v>
          </cell>
          <cell r="C1336">
            <v>230</v>
          </cell>
          <cell r="G1336">
            <v>0</v>
          </cell>
        </row>
        <row r="1337">
          <cell r="A1337">
            <v>7410</v>
          </cell>
          <cell r="C1337">
            <v>240</v>
          </cell>
          <cell r="G1337">
            <v>643.17999999999995</v>
          </cell>
        </row>
        <row r="1338">
          <cell r="A1338">
            <v>7410</v>
          </cell>
          <cell r="C1338">
            <v>340</v>
          </cell>
          <cell r="G1338">
            <v>0</v>
          </cell>
        </row>
        <row r="1339">
          <cell r="A1339">
            <v>7410</v>
          </cell>
          <cell r="C1339">
            <v>440</v>
          </cell>
          <cell r="G1339">
            <v>2086.36</v>
          </cell>
        </row>
        <row r="1340">
          <cell r="A1340">
            <v>7450</v>
          </cell>
          <cell r="C1340">
            <v>112</v>
          </cell>
          <cell r="G1340">
            <v>0</v>
          </cell>
        </row>
        <row r="1341">
          <cell r="A1341">
            <v>7455</v>
          </cell>
          <cell r="C1341">
            <v>130</v>
          </cell>
          <cell r="G1341">
            <v>0</v>
          </cell>
        </row>
        <row r="1342">
          <cell r="A1342">
            <v>7455</v>
          </cell>
          <cell r="C1342">
            <v>230</v>
          </cell>
          <cell r="G1342">
            <v>0</v>
          </cell>
        </row>
        <row r="1343">
          <cell r="A1343">
            <v>7457</v>
          </cell>
          <cell r="C1343">
            <v>110</v>
          </cell>
          <cell r="G1343">
            <v>1473.65</v>
          </cell>
        </row>
        <row r="1344">
          <cell r="A1344">
            <v>7457</v>
          </cell>
          <cell r="C1344">
            <v>112</v>
          </cell>
          <cell r="G1344">
            <v>1608.33</v>
          </cell>
        </row>
        <row r="1345">
          <cell r="A1345">
            <v>7457</v>
          </cell>
          <cell r="C1345">
            <v>120</v>
          </cell>
          <cell r="G1345">
            <v>170.41</v>
          </cell>
        </row>
        <row r="1346">
          <cell r="A1346">
            <v>7457</v>
          </cell>
          <cell r="C1346">
            <v>121</v>
          </cell>
          <cell r="G1346">
            <v>0</v>
          </cell>
        </row>
        <row r="1347">
          <cell r="A1347">
            <v>7457</v>
          </cell>
          <cell r="C1347">
            <v>130</v>
          </cell>
          <cell r="G1347">
            <v>146.80000000000001</v>
          </cell>
        </row>
        <row r="1348">
          <cell r="A1348">
            <v>7457</v>
          </cell>
          <cell r="C1348">
            <v>140</v>
          </cell>
          <cell r="G1348">
            <v>1207.21</v>
          </cell>
        </row>
        <row r="1349">
          <cell r="A1349">
            <v>7457</v>
          </cell>
          <cell r="C1349">
            <v>142</v>
          </cell>
          <cell r="G1349">
            <v>746.45</v>
          </cell>
        </row>
        <row r="1350">
          <cell r="A1350">
            <v>7457</v>
          </cell>
          <cell r="C1350">
            <v>147</v>
          </cell>
          <cell r="G1350">
            <v>0</v>
          </cell>
        </row>
        <row r="1351">
          <cell r="A1351">
            <v>7457</v>
          </cell>
          <cell r="C1351">
            <v>160</v>
          </cell>
          <cell r="G1351">
            <v>46.48</v>
          </cell>
        </row>
        <row r="1352">
          <cell r="A1352">
            <v>7457</v>
          </cell>
          <cell r="C1352">
            <v>210</v>
          </cell>
          <cell r="G1352">
            <v>446.88</v>
          </cell>
        </row>
        <row r="1353">
          <cell r="A1353">
            <v>7457</v>
          </cell>
          <cell r="C1353">
            <v>220</v>
          </cell>
          <cell r="G1353">
            <v>299.38</v>
          </cell>
        </row>
        <row r="1354">
          <cell r="A1354">
            <v>7457</v>
          </cell>
          <cell r="C1354">
            <v>230</v>
          </cell>
          <cell r="G1354">
            <v>248.89</v>
          </cell>
        </row>
        <row r="1355">
          <cell r="A1355">
            <v>7457</v>
          </cell>
          <cell r="C1355">
            <v>240</v>
          </cell>
          <cell r="G1355">
            <v>6669.05</v>
          </cell>
        </row>
        <row r="1356">
          <cell r="A1356">
            <v>7457</v>
          </cell>
          <cell r="C1356">
            <v>260</v>
          </cell>
          <cell r="G1356">
            <v>0</v>
          </cell>
        </row>
        <row r="1357">
          <cell r="A1357">
            <v>7457</v>
          </cell>
          <cell r="C1357">
            <v>330</v>
          </cell>
          <cell r="G1357">
            <v>301.83999999999997</v>
          </cell>
        </row>
        <row r="1358">
          <cell r="A1358">
            <v>7457</v>
          </cell>
          <cell r="C1358">
            <v>340</v>
          </cell>
          <cell r="G1358">
            <v>5122.0200000000004</v>
          </cell>
        </row>
        <row r="1359">
          <cell r="A1359">
            <v>7457</v>
          </cell>
          <cell r="C1359">
            <v>430</v>
          </cell>
          <cell r="G1359">
            <v>52.88</v>
          </cell>
        </row>
        <row r="1360">
          <cell r="A1360">
            <v>7457</v>
          </cell>
          <cell r="C1360">
            <v>440</v>
          </cell>
          <cell r="G1360">
            <v>159.05000000000001</v>
          </cell>
        </row>
        <row r="1361">
          <cell r="A1361">
            <v>7457</v>
          </cell>
          <cell r="C1361">
            <v>935</v>
          </cell>
          <cell r="G1361">
            <v>38.74</v>
          </cell>
        </row>
        <row r="1362">
          <cell r="A1362">
            <v>7457</v>
          </cell>
          <cell r="C1362">
            <v>936</v>
          </cell>
          <cell r="G1362">
            <v>228.62</v>
          </cell>
        </row>
        <row r="1363">
          <cell r="A1363">
            <v>7471</v>
          </cell>
          <cell r="C1363">
            <v>110</v>
          </cell>
          <cell r="G1363">
            <v>0</v>
          </cell>
        </row>
        <row r="1364">
          <cell r="A1364">
            <v>7471</v>
          </cell>
          <cell r="C1364">
            <v>112</v>
          </cell>
          <cell r="G1364">
            <v>0</v>
          </cell>
        </row>
        <row r="1365">
          <cell r="A1365">
            <v>7471</v>
          </cell>
          <cell r="C1365">
            <v>140</v>
          </cell>
          <cell r="G1365">
            <v>2443.2600000000002</v>
          </cell>
        </row>
        <row r="1366">
          <cell r="A1366">
            <v>7471</v>
          </cell>
          <cell r="C1366">
            <v>142</v>
          </cell>
          <cell r="G1366">
            <v>731.38</v>
          </cell>
        </row>
        <row r="1367">
          <cell r="A1367">
            <v>7471</v>
          </cell>
          <cell r="C1367">
            <v>147</v>
          </cell>
          <cell r="G1367">
            <v>0</v>
          </cell>
        </row>
        <row r="1368">
          <cell r="A1368">
            <v>7471</v>
          </cell>
          <cell r="C1368">
            <v>240</v>
          </cell>
          <cell r="G1368">
            <v>1517.8</v>
          </cell>
        </row>
        <row r="1369">
          <cell r="A1369">
            <v>7471</v>
          </cell>
          <cell r="C1369">
            <v>340</v>
          </cell>
          <cell r="G1369">
            <v>786.64</v>
          </cell>
        </row>
        <row r="1370">
          <cell r="A1370">
            <v>7471</v>
          </cell>
          <cell r="C1370">
            <v>440</v>
          </cell>
          <cell r="G1370">
            <v>1089.44</v>
          </cell>
        </row>
        <row r="1371">
          <cell r="A1371">
            <v>7471</v>
          </cell>
          <cell r="C1371">
            <v>935</v>
          </cell>
          <cell r="G1371">
            <v>0</v>
          </cell>
        </row>
        <row r="1372">
          <cell r="A1372">
            <v>7510</v>
          </cell>
          <cell r="C1372">
            <v>110</v>
          </cell>
          <cell r="G1372">
            <v>133.77000000000001</v>
          </cell>
        </row>
        <row r="1373">
          <cell r="A1373">
            <v>7510</v>
          </cell>
          <cell r="C1373">
            <v>112</v>
          </cell>
          <cell r="G1373">
            <v>525.49</v>
          </cell>
        </row>
        <row r="1374">
          <cell r="A1374">
            <v>7510</v>
          </cell>
          <cell r="C1374">
            <v>120</v>
          </cell>
          <cell r="G1374">
            <v>180.63</v>
          </cell>
        </row>
        <row r="1375">
          <cell r="A1375">
            <v>7510</v>
          </cell>
          <cell r="C1375">
            <v>130</v>
          </cell>
          <cell r="G1375">
            <v>102.36</v>
          </cell>
        </row>
        <row r="1376">
          <cell r="A1376">
            <v>7510</v>
          </cell>
          <cell r="C1376">
            <v>140</v>
          </cell>
          <cell r="G1376">
            <v>120.42</v>
          </cell>
        </row>
        <row r="1377">
          <cell r="A1377">
            <v>7510</v>
          </cell>
          <cell r="C1377">
            <v>142</v>
          </cell>
          <cell r="G1377">
            <v>0</v>
          </cell>
        </row>
        <row r="1378">
          <cell r="A1378">
            <v>7510</v>
          </cell>
          <cell r="C1378">
            <v>160</v>
          </cell>
          <cell r="G1378">
            <v>60.21</v>
          </cell>
        </row>
        <row r="1379">
          <cell r="A1379">
            <v>7510</v>
          </cell>
          <cell r="C1379">
            <v>170</v>
          </cell>
          <cell r="G1379">
            <v>0</v>
          </cell>
        </row>
        <row r="1380">
          <cell r="A1380">
            <v>7510</v>
          </cell>
          <cell r="C1380">
            <v>190</v>
          </cell>
          <cell r="G1380">
            <v>34.86</v>
          </cell>
        </row>
        <row r="1381">
          <cell r="A1381">
            <v>7510</v>
          </cell>
          <cell r="C1381">
            <v>210</v>
          </cell>
          <cell r="G1381">
            <v>66.94</v>
          </cell>
        </row>
        <row r="1382">
          <cell r="A1382">
            <v>7510</v>
          </cell>
          <cell r="C1382">
            <v>220</v>
          </cell>
          <cell r="G1382">
            <v>40.14</v>
          </cell>
        </row>
        <row r="1383">
          <cell r="A1383">
            <v>7510</v>
          </cell>
          <cell r="C1383">
            <v>230</v>
          </cell>
          <cell r="G1383">
            <v>67.73</v>
          </cell>
        </row>
        <row r="1384">
          <cell r="A1384">
            <v>7510</v>
          </cell>
          <cell r="C1384">
            <v>240</v>
          </cell>
          <cell r="G1384">
            <v>447.54</v>
          </cell>
        </row>
        <row r="1385">
          <cell r="A1385">
            <v>7510</v>
          </cell>
          <cell r="C1385">
            <v>260</v>
          </cell>
          <cell r="G1385">
            <v>0</v>
          </cell>
        </row>
        <row r="1386">
          <cell r="A1386">
            <v>7510</v>
          </cell>
          <cell r="C1386">
            <v>330</v>
          </cell>
          <cell r="G1386">
            <v>0</v>
          </cell>
        </row>
        <row r="1387">
          <cell r="A1387">
            <v>7510</v>
          </cell>
          <cell r="C1387">
            <v>340</v>
          </cell>
          <cell r="G1387">
            <v>27.3</v>
          </cell>
        </row>
        <row r="1388">
          <cell r="A1388">
            <v>7510</v>
          </cell>
          <cell r="C1388">
            <v>430</v>
          </cell>
          <cell r="G1388">
            <v>0</v>
          </cell>
        </row>
        <row r="1389">
          <cell r="A1389">
            <v>7510</v>
          </cell>
          <cell r="C1389">
            <v>440</v>
          </cell>
          <cell r="G1389">
            <v>0</v>
          </cell>
        </row>
        <row r="1390">
          <cell r="A1390">
            <v>7510</v>
          </cell>
          <cell r="C1390">
            <v>935</v>
          </cell>
          <cell r="G1390">
            <v>25.09</v>
          </cell>
        </row>
        <row r="1391">
          <cell r="A1391">
            <v>7510</v>
          </cell>
          <cell r="C1391">
            <v>936</v>
          </cell>
          <cell r="G1391">
            <v>25.09</v>
          </cell>
        </row>
        <row r="1392">
          <cell r="A1392">
            <v>7530</v>
          </cell>
          <cell r="C1392">
            <v>230</v>
          </cell>
          <cell r="G1392">
            <v>6</v>
          </cell>
        </row>
        <row r="1393">
          <cell r="A1393">
            <v>7535</v>
          </cell>
          <cell r="C1393">
            <v>110</v>
          </cell>
          <cell r="G1393">
            <v>1889.78</v>
          </cell>
        </row>
        <row r="1394">
          <cell r="A1394">
            <v>7535</v>
          </cell>
          <cell r="C1394">
            <v>112</v>
          </cell>
          <cell r="G1394">
            <v>1504.64</v>
          </cell>
        </row>
        <row r="1395">
          <cell r="A1395">
            <v>7535</v>
          </cell>
          <cell r="C1395">
            <v>120</v>
          </cell>
          <cell r="G1395">
            <v>2666.62</v>
          </cell>
        </row>
        <row r="1396">
          <cell r="A1396">
            <v>7535</v>
          </cell>
          <cell r="C1396">
            <v>121</v>
          </cell>
          <cell r="G1396">
            <v>0</v>
          </cell>
        </row>
        <row r="1397">
          <cell r="A1397">
            <v>7535</v>
          </cell>
          <cell r="C1397">
            <v>130</v>
          </cell>
          <cell r="G1397">
            <v>1392.82</v>
          </cell>
        </row>
        <row r="1398">
          <cell r="A1398">
            <v>7535</v>
          </cell>
          <cell r="C1398">
            <v>140</v>
          </cell>
          <cell r="G1398">
            <v>1638.59</v>
          </cell>
        </row>
        <row r="1399">
          <cell r="A1399">
            <v>7535</v>
          </cell>
          <cell r="C1399">
            <v>142</v>
          </cell>
          <cell r="G1399">
            <v>34.78</v>
          </cell>
        </row>
        <row r="1400">
          <cell r="A1400">
            <v>7535</v>
          </cell>
          <cell r="C1400">
            <v>147</v>
          </cell>
          <cell r="G1400">
            <v>0</v>
          </cell>
        </row>
        <row r="1401">
          <cell r="A1401">
            <v>7535</v>
          </cell>
          <cell r="C1401">
            <v>150</v>
          </cell>
          <cell r="G1401">
            <v>17.39</v>
          </cell>
        </row>
        <row r="1402">
          <cell r="A1402">
            <v>7535</v>
          </cell>
          <cell r="C1402">
            <v>160</v>
          </cell>
          <cell r="G1402">
            <v>819.3</v>
          </cell>
        </row>
        <row r="1403">
          <cell r="A1403">
            <v>7535</v>
          </cell>
          <cell r="C1403">
            <v>190</v>
          </cell>
          <cell r="G1403">
            <v>195.57</v>
          </cell>
        </row>
        <row r="1404">
          <cell r="A1404">
            <v>7535</v>
          </cell>
          <cell r="C1404">
            <v>210</v>
          </cell>
          <cell r="G1404">
            <v>910.8</v>
          </cell>
        </row>
        <row r="1405">
          <cell r="A1405">
            <v>7535</v>
          </cell>
          <cell r="C1405">
            <v>220</v>
          </cell>
          <cell r="G1405">
            <v>546.21</v>
          </cell>
        </row>
        <row r="1406">
          <cell r="A1406">
            <v>7535</v>
          </cell>
          <cell r="C1406">
            <v>230</v>
          </cell>
          <cell r="G1406">
            <v>921.73</v>
          </cell>
        </row>
        <row r="1407">
          <cell r="A1407">
            <v>7535</v>
          </cell>
          <cell r="C1407">
            <v>240</v>
          </cell>
          <cell r="G1407">
            <v>727.81</v>
          </cell>
        </row>
        <row r="1408">
          <cell r="A1408">
            <v>7535</v>
          </cell>
          <cell r="C1408">
            <v>260</v>
          </cell>
          <cell r="G1408">
            <v>0</v>
          </cell>
        </row>
        <row r="1409">
          <cell r="A1409">
            <v>7535</v>
          </cell>
          <cell r="C1409">
            <v>330</v>
          </cell>
          <cell r="G1409">
            <v>0</v>
          </cell>
        </row>
        <row r="1410">
          <cell r="A1410">
            <v>7535</v>
          </cell>
          <cell r="C1410">
            <v>340</v>
          </cell>
          <cell r="G1410">
            <v>371.41</v>
          </cell>
        </row>
        <row r="1411">
          <cell r="A1411">
            <v>7535</v>
          </cell>
          <cell r="C1411">
            <v>430</v>
          </cell>
          <cell r="G1411">
            <v>34.78</v>
          </cell>
        </row>
        <row r="1412">
          <cell r="A1412">
            <v>7535</v>
          </cell>
          <cell r="C1412">
            <v>440</v>
          </cell>
          <cell r="G1412">
            <v>34.78</v>
          </cell>
        </row>
        <row r="1413">
          <cell r="A1413">
            <v>7535</v>
          </cell>
          <cell r="C1413">
            <v>935</v>
          </cell>
          <cell r="G1413">
            <v>384.85</v>
          </cell>
        </row>
        <row r="1414">
          <cell r="A1414">
            <v>7535</v>
          </cell>
          <cell r="C1414">
            <v>936</v>
          </cell>
          <cell r="G1414">
            <v>341.37</v>
          </cell>
        </row>
        <row r="1415">
          <cell r="A1415">
            <v>7570</v>
          </cell>
          <cell r="C1415">
            <v>110</v>
          </cell>
          <cell r="G1415">
            <v>0</v>
          </cell>
        </row>
        <row r="1416">
          <cell r="A1416">
            <v>7570</v>
          </cell>
          <cell r="C1416">
            <v>120</v>
          </cell>
          <cell r="G1416">
            <v>0</v>
          </cell>
        </row>
        <row r="1417">
          <cell r="A1417">
            <v>7570</v>
          </cell>
          <cell r="C1417">
            <v>121</v>
          </cell>
          <cell r="G1417">
            <v>0</v>
          </cell>
        </row>
        <row r="1418">
          <cell r="A1418">
            <v>7570</v>
          </cell>
          <cell r="C1418">
            <v>130</v>
          </cell>
          <cell r="G1418">
            <v>0</v>
          </cell>
        </row>
        <row r="1419">
          <cell r="A1419">
            <v>7570</v>
          </cell>
          <cell r="C1419">
            <v>140</v>
          </cell>
          <cell r="G1419">
            <v>621.83000000000004</v>
          </cell>
        </row>
        <row r="1420">
          <cell r="A1420">
            <v>7570</v>
          </cell>
          <cell r="C1420">
            <v>142</v>
          </cell>
          <cell r="G1420">
            <v>0</v>
          </cell>
        </row>
        <row r="1421">
          <cell r="A1421">
            <v>7570</v>
          </cell>
          <cell r="C1421">
            <v>150</v>
          </cell>
          <cell r="G1421">
            <v>0</v>
          </cell>
        </row>
        <row r="1422">
          <cell r="A1422">
            <v>7570</v>
          </cell>
          <cell r="C1422">
            <v>210</v>
          </cell>
          <cell r="G1422">
            <v>0</v>
          </cell>
        </row>
        <row r="1423">
          <cell r="A1423">
            <v>7570</v>
          </cell>
          <cell r="C1423">
            <v>220</v>
          </cell>
          <cell r="G1423">
            <v>0</v>
          </cell>
        </row>
        <row r="1424">
          <cell r="A1424">
            <v>7570</v>
          </cell>
          <cell r="C1424">
            <v>230</v>
          </cell>
          <cell r="G1424">
            <v>0</v>
          </cell>
        </row>
        <row r="1425">
          <cell r="A1425">
            <v>7570</v>
          </cell>
          <cell r="C1425">
            <v>240</v>
          </cell>
          <cell r="G1425">
            <v>0</v>
          </cell>
        </row>
        <row r="1426">
          <cell r="A1426">
            <v>7570</v>
          </cell>
          <cell r="C1426">
            <v>340</v>
          </cell>
          <cell r="G1426">
            <v>0</v>
          </cell>
        </row>
        <row r="1427">
          <cell r="A1427">
            <v>7570</v>
          </cell>
          <cell r="C1427">
            <v>430</v>
          </cell>
          <cell r="G1427">
            <v>0</v>
          </cell>
        </row>
        <row r="1428">
          <cell r="A1428">
            <v>7570</v>
          </cell>
          <cell r="C1428">
            <v>440</v>
          </cell>
          <cell r="G1428">
            <v>75</v>
          </cell>
        </row>
        <row r="1429">
          <cell r="A1429">
            <v>7570</v>
          </cell>
          <cell r="C1429">
            <v>935</v>
          </cell>
          <cell r="G1429">
            <v>0</v>
          </cell>
        </row>
        <row r="1430">
          <cell r="A1430">
            <v>7570</v>
          </cell>
          <cell r="C1430">
            <v>936</v>
          </cell>
          <cell r="G1430">
            <v>0</v>
          </cell>
        </row>
        <row r="1431">
          <cell r="A1431" t="str">
            <v>7570R</v>
          </cell>
          <cell r="C1431">
            <v>110</v>
          </cell>
          <cell r="G1431">
            <v>324</v>
          </cell>
        </row>
        <row r="1432">
          <cell r="A1432" t="str">
            <v>7570R</v>
          </cell>
          <cell r="C1432">
            <v>112</v>
          </cell>
          <cell r="G1432">
            <v>974.58</v>
          </cell>
        </row>
        <row r="1433">
          <cell r="A1433" t="str">
            <v>7570R</v>
          </cell>
          <cell r="C1433">
            <v>120</v>
          </cell>
          <cell r="G1433">
            <v>0</v>
          </cell>
        </row>
        <row r="1434">
          <cell r="A1434" t="str">
            <v>7570R</v>
          </cell>
          <cell r="C1434">
            <v>121</v>
          </cell>
          <cell r="G1434">
            <v>0</v>
          </cell>
        </row>
        <row r="1435">
          <cell r="A1435" t="str">
            <v>7570R</v>
          </cell>
          <cell r="C1435">
            <v>122</v>
          </cell>
          <cell r="G1435">
            <v>0</v>
          </cell>
        </row>
        <row r="1436">
          <cell r="A1436" t="str">
            <v>7570R</v>
          </cell>
          <cell r="C1436">
            <v>130</v>
          </cell>
          <cell r="G1436">
            <v>46</v>
          </cell>
        </row>
        <row r="1437">
          <cell r="A1437" t="str">
            <v>7570R</v>
          </cell>
          <cell r="C1437">
            <v>140</v>
          </cell>
          <cell r="G1437">
            <v>29.75</v>
          </cell>
        </row>
        <row r="1438">
          <cell r="A1438" t="str">
            <v>7570R</v>
          </cell>
          <cell r="C1438">
            <v>147</v>
          </cell>
          <cell r="G1438">
            <v>0</v>
          </cell>
        </row>
        <row r="1439">
          <cell r="A1439" t="str">
            <v>7570R</v>
          </cell>
          <cell r="C1439">
            <v>160</v>
          </cell>
          <cell r="G1439">
            <v>0</v>
          </cell>
        </row>
        <row r="1440">
          <cell r="A1440" t="str">
            <v>7570R</v>
          </cell>
          <cell r="C1440">
            <v>210</v>
          </cell>
          <cell r="G1440">
            <v>45</v>
          </cell>
        </row>
        <row r="1441">
          <cell r="A1441" t="str">
            <v>7570R</v>
          </cell>
          <cell r="C1441">
            <v>220</v>
          </cell>
          <cell r="G1441">
            <v>49.5</v>
          </cell>
        </row>
        <row r="1442">
          <cell r="A1442" t="str">
            <v>7570R</v>
          </cell>
          <cell r="C1442">
            <v>230</v>
          </cell>
          <cell r="G1442">
            <v>0</v>
          </cell>
        </row>
        <row r="1443">
          <cell r="A1443" t="str">
            <v>7570R</v>
          </cell>
          <cell r="C1443">
            <v>240</v>
          </cell>
          <cell r="G1443">
            <v>105</v>
          </cell>
        </row>
        <row r="1444">
          <cell r="A1444" t="str">
            <v>7570R</v>
          </cell>
          <cell r="C1444">
            <v>330</v>
          </cell>
          <cell r="G1444">
            <v>0</v>
          </cell>
        </row>
        <row r="1445">
          <cell r="A1445" t="str">
            <v>7570R</v>
          </cell>
          <cell r="C1445">
            <v>340</v>
          </cell>
          <cell r="G1445">
            <v>138</v>
          </cell>
        </row>
        <row r="1446">
          <cell r="A1446" t="str">
            <v>7570R</v>
          </cell>
          <cell r="C1446">
            <v>430</v>
          </cell>
          <cell r="G1446">
            <v>176</v>
          </cell>
        </row>
        <row r="1447">
          <cell r="A1447" t="str">
            <v>7570R</v>
          </cell>
          <cell r="C1447">
            <v>440</v>
          </cell>
          <cell r="G1447">
            <v>206</v>
          </cell>
        </row>
        <row r="1448">
          <cell r="A1448" t="str">
            <v>7570R</v>
          </cell>
          <cell r="C1448">
            <v>935</v>
          </cell>
          <cell r="G1448">
            <v>82.78</v>
          </cell>
        </row>
        <row r="1449">
          <cell r="A1449" t="str">
            <v>7570R</v>
          </cell>
          <cell r="C1449">
            <v>936</v>
          </cell>
          <cell r="G1449">
            <v>0</v>
          </cell>
        </row>
        <row r="1450">
          <cell r="A1450">
            <v>7590</v>
          </cell>
          <cell r="C1450">
            <v>130</v>
          </cell>
          <cell r="G1450">
            <v>-16596.509999999998</v>
          </cell>
        </row>
        <row r="1451">
          <cell r="A1451">
            <v>7590</v>
          </cell>
          <cell r="C1451">
            <v>230</v>
          </cell>
          <cell r="G1451">
            <v>-5259.58</v>
          </cell>
        </row>
        <row r="1452">
          <cell r="A1452">
            <v>7590</v>
          </cell>
          <cell r="C1452">
            <v>330</v>
          </cell>
          <cell r="G1452">
            <v>-1252.02</v>
          </cell>
        </row>
        <row r="1453">
          <cell r="A1453">
            <v>7590</v>
          </cell>
          <cell r="C1453">
            <v>430</v>
          </cell>
          <cell r="G1453">
            <v>-394.98</v>
          </cell>
        </row>
        <row r="1454">
          <cell r="A1454">
            <v>7590</v>
          </cell>
          <cell r="C1454">
            <v>935</v>
          </cell>
          <cell r="G1454">
            <v>2045.12</v>
          </cell>
        </row>
        <row r="1455">
          <cell r="A1455">
            <v>7592</v>
          </cell>
          <cell r="C1455">
            <v>130</v>
          </cell>
          <cell r="G1455">
            <v>10107.280000000001</v>
          </cell>
        </row>
        <row r="1456">
          <cell r="A1456">
            <v>7592</v>
          </cell>
          <cell r="C1456">
            <v>220</v>
          </cell>
          <cell r="G1456">
            <v>0</v>
          </cell>
        </row>
        <row r="1457">
          <cell r="A1457">
            <v>7592</v>
          </cell>
          <cell r="C1457">
            <v>230</v>
          </cell>
          <cell r="G1457">
            <v>3081.35</v>
          </cell>
        </row>
        <row r="1458">
          <cell r="A1458">
            <v>7592</v>
          </cell>
          <cell r="C1458">
            <v>330</v>
          </cell>
          <cell r="G1458">
            <v>2051.34</v>
          </cell>
        </row>
        <row r="1459">
          <cell r="A1459">
            <v>7592</v>
          </cell>
          <cell r="C1459">
            <v>430</v>
          </cell>
          <cell r="G1459">
            <v>1633.6</v>
          </cell>
        </row>
        <row r="1460">
          <cell r="A1460">
            <v>7610</v>
          </cell>
          <cell r="C1460">
            <v>110</v>
          </cell>
          <cell r="G1460">
            <v>-86.96</v>
          </cell>
        </row>
        <row r="1461">
          <cell r="A1461">
            <v>7610</v>
          </cell>
          <cell r="C1461">
            <v>120</v>
          </cell>
          <cell r="G1461">
            <v>0</v>
          </cell>
        </row>
        <row r="1462">
          <cell r="A1462">
            <v>7610</v>
          </cell>
          <cell r="C1462">
            <v>121</v>
          </cell>
          <cell r="G1462">
            <v>0</v>
          </cell>
        </row>
        <row r="1463">
          <cell r="A1463">
            <v>7610</v>
          </cell>
          <cell r="C1463">
            <v>122</v>
          </cell>
          <cell r="G1463">
            <v>0</v>
          </cell>
        </row>
        <row r="1464">
          <cell r="A1464">
            <v>7610</v>
          </cell>
          <cell r="C1464">
            <v>130</v>
          </cell>
          <cell r="G1464">
            <v>-583.67999999999995</v>
          </cell>
        </row>
        <row r="1465">
          <cell r="A1465">
            <v>7610</v>
          </cell>
          <cell r="C1465">
            <v>140</v>
          </cell>
          <cell r="G1465">
            <v>-1485.39</v>
          </cell>
        </row>
        <row r="1466">
          <cell r="A1466">
            <v>7610</v>
          </cell>
          <cell r="C1466">
            <v>142</v>
          </cell>
          <cell r="G1466">
            <v>-100.43</v>
          </cell>
        </row>
        <row r="1467">
          <cell r="A1467">
            <v>7610</v>
          </cell>
          <cell r="C1467">
            <v>147</v>
          </cell>
          <cell r="G1467">
            <v>0</v>
          </cell>
        </row>
        <row r="1468">
          <cell r="A1468">
            <v>7610</v>
          </cell>
          <cell r="C1468">
            <v>150</v>
          </cell>
          <cell r="G1468">
            <v>-6.94</v>
          </cell>
        </row>
        <row r="1469">
          <cell r="A1469">
            <v>7610</v>
          </cell>
          <cell r="C1469">
            <v>210</v>
          </cell>
          <cell r="G1469">
            <v>-104.35</v>
          </cell>
        </row>
        <row r="1470">
          <cell r="A1470">
            <v>7610</v>
          </cell>
          <cell r="C1470">
            <v>220</v>
          </cell>
          <cell r="G1470">
            <v>-8.6999999999999993</v>
          </cell>
        </row>
        <row r="1471">
          <cell r="A1471">
            <v>7610</v>
          </cell>
          <cell r="C1471">
            <v>230</v>
          </cell>
          <cell r="G1471">
            <v>-344.47</v>
          </cell>
        </row>
        <row r="1472">
          <cell r="A1472">
            <v>7610</v>
          </cell>
          <cell r="C1472">
            <v>240</v>
          </cell>
          <cell r="G1472">
            <v>-37.71</v>
          </cell>
        </row>
        <row r="1473">
          <cell r="A1473">
            <v>7610</v>
          </cell>
          <cell r="C1473">
            <v>330</v>
          </cell>
          <cell r="G1473">
            <v>-120.67</v>
          </cell>
        </row>
        <row r="1474">
          <cell r="A1474">
            <v>7610</v>
          </cell>
          <cell r="C1474">
            <v>340</v>
          </cell>
          <cell r="G1474">
            <v>-441.71</v>
          </cell>
        </row>
        <row r="1475">
          <cell r="A1475">
            <v>7610</v>
          </cell>
          <cell r="C1475">
            <v>430</v>
          </cell>
          <cell r="G1475">
            <v>-22.69</v>
          </cell>
        </row>
        <row r="1476">
          <cell r="A1476">
            <v>7610</v>
          </cell>
          <cell r="C1476">
            <v>440</v>
          </cell>
          <cell r="G1476">
            <v>-322.74</v>
          </cell>
        </row>
        <row r="1477">
          <cell r="A1477">
            <v>7610</v>
          </cell>
          <cell r="C1477">
            <v>935</v>
          </cell>
          <cell r="G1477">
            <v>-113.15</v>
          </cell>
        </row>
        <row r="1478">
          <cell r="A1478">
            <v>7610</v>
          </cell>
          <cell r="C1478">
            <v>936</v>
          </cell>
          <cell r="G1478">
            <v>-146.13</v>
          </cell>
        </row>
        <row r="1479">
          <cell r="A1479">
            <v>7630</v>
          </cell>
          <cell r="C1479">
            <v>110</v>
          </cell>
          <cell r="G1479">
            <v>28252.11</v>
          </cell>
        </row>
        <row r="1480">
          <cell r="A1480">
            <v>7630</v>
          </cell>
          <cell r="C1480">
            <v>112</v>
          </cell>
          <cell r="G1480">
            <v>14382.99</v>
          </cell>
        </row>
        <row r="1481">
          <cell r="A1481">
            <v>7630</v>
          </cell>
          <cell r="C1481">
            <v>120</v>
          </cell>
          <cell r="G1481">
            <v>8561.24</v>
          </cell>
        </row>
        <row r="1482">
          <cell r="A1482">
            <v>7630</v>
          </cell>
          <cell r="C1482">
            <v>121</v>
          </cell>
          <cell r="G1482">
            <v>5992.87</v>
          </cell>
        </row>
        <row r="1483">
          <cell r="A1483">
            <v>7630</v>
          </cell>
          <cell r="C1483">
            <v>122</v>
          </cell>
          <cell r="G1483">
            <v>6164</v>
          </cell>
        </row>
        <row r="1484">
          <cell r="A1484">
            <v>7630</v>
          </cell>
          <cell r="C1484">
            <v>130</v>
          </cell>
          <cell r="G1484">
            <v>3424.5</v>
          </cell>
        </row>
        <row r="1485">
          <cell r="A1485">
            <v>7630</v>
          </cell>
          <cell r="C1485">
            <v>140</v>
          </cell>
          <cell r="G1485">
            <v>856.12</v>
          </cell>
        </row>
        <row r="1486">
          <cell r="A1486">
            <v>7630</v>
          </cell>
          <cell r="C1486">
            <v>147</v>
          </cell>
          <cell r="G1486">
            <v>0</v>
          </cell>
        </row>
        <row r="1487">
          <cell r="A1487">
            <v>7630</v>
          </cell>
          <cell r="C1487">
            <v>190</v>
          </cell>
          <cell r="G1487">
            <v>0</v>
          </cell>
        </row>
        <row r="1488">
          <cell r="A1488">
            <v>7630</v>
          </cell>
          <cell r="C1488">
            <v>210</v>
          </cell>
          <cell r="G1488">
            <v>6849</v>
          </cell>
        </row>
        <row r="1489">
          <cell r="A1489">
            <v>7630</v>
          </cell>
          <cell r="C1489">
            <v>220</v>
          </cell>
          <cell r="G1489">
            <v>5992.87</v>
          </cell>
        </row>
        <row r="1490">
          <cell r="A1490">
            <v>7630</v>
          </cell>
          <cell r="C1490">
            <v>230</v>
          </cell>
          <cell r="G1490">
            <v>1712.25</v>
          </cell>
        </row>
        <row r="1491">
          <cell r="A1491">
            <v>7630</v>
          </cell>
          <cell r="C1491">
            <v>240</v>
          </cell>
          <cell r="G1491">
            <v>856.12</v>
          </cell>
        </row>
        <row r="1492">
          <cell r="A1492">
            <v>7630</v>
          </cell>
          <cell r="C1492">
            <v>340</v>
          </cell>
          <cell r="G1492">
            <v>856.12</v>
          </cell>
        </row>
        <row r="1493">
          <cell r="A1493">
            <v>7630</v>
          </cell>
          <cell r="C1493">
            <v>440</v>
          </cell>
          <cell r="G1493">
            <v>856.13</v>
          </cell>
        </row>
        <row r="1494">
          <cell r="A1494">
            <v>7630</v>
          </cell>
          <cell r="C1494">
            <v>935</v>
          </cell>
          <cell r="G1494">
            <v>856.12</v>
          </cell>
        </row>
        <row r="1495">
          <cell r="A1495">
            <v>7630</v>
          </cell>
          <cell r="C1495">
            <v>936</v>
          </cell>
          <cell r="G1495">
            <v>0</v>
          </cell>
        </row>
        <row r="1496">
          <cell r="A1496">
            <v>7820</v>
          </cell>
          <cell r="C1496">
            <v>110</v>
          </cell>
          <cell r="G1496">
            <v>584.4</v>
          </cell>
        </row>
        <row r="1497">
          <cell r="A1497">
            <v>7820</v>
          </cell>
          <cell r="C1497">
            <v>112</v>
          </cell>
          <cell r="G1497">
            <v>1819.95</v>
          </cell>
        </row>
        <row r="1498">
          <cell r="A1498">
            <v>7820</v>
          </cell>
          <cell r="C1498">
            <v>120</v>
          </cell>
          <cell r="G1498">
            <v>675.02</v>
          </cell>
        </row>
        <row r="1499">
          <cell r="A1499">
            <v>7820</v>
          </cell>
          <cell r="C1499">
            <v>121</v>
          </cell>
          <cell r="G1499">
            <v>373.37</v>
          </cell>
        </row>
        <row r="1500">
          <cell r="A1500">
            <v>7820</v>
          </cell>
          <cell r="C1500">
            <v>122</v>
          </cell>
          <cell r="G1500">
            <v>204.13</v>
          </cell>
        </row>
        <row r="1501">
          <cell r="A1501">
            <v>7820</v>
          </cell>
          <cell r="C1501">
            <v>130</v>
          </cell>
          <cell r="G1501">
            <v>602.6</v>
          </cell>
        </row>
        <row r="1502">
          <cell r="A1502">
            <v>7820</v>
          </cell>
          <cell r="C1502">
            <v>132</v>
          </cell>
          <cell r="G1502">
            <v>204.13</v>
          </cell>
        </row>
        <row r="1503">
          <cell r="A1503">
            <v>7820</v>
          </cell>
          <cell r="C1503">
            <v>140</v>
          </cell>
          <cell r="G1503">
            <v>965.5</v>
          </cell>
        </row>
        <row r="1504">
          <cell r="A1504">
            <v>7820</v>
          </cell>
          <cell r="C1504">
            <v>142</v>
          </cell>
          <cell r="G1504">
            <v>0</v>
          </cell>
        </row>
        <row r="1505">
          <cell r="A1505">
            <v>7820</v>
          </cell>
          <cell r="C1505">
            <v>147</v>
          </cell>
          <cell r="G1505">
            <v>0</v>
          </cell>
        </row>
        <row r="1506">
          <cell r="A1506">
            <v>7820</v>
          </cell>
          <cell r="C1506">
            <v>150</v>
          </cell>
          <cell r="G1506">
            <v>257.18</v>
          </cell>
        </row>
        <row r="1507">
          <cell r="A1507">
            <v>7820</v>
          </cell>
          <cell r="C1507">
            <v>160</v>
          </cell>
          <cell r="G1507">
            <v>259.29000000000002</v>
          </cell>
        </row>
        <row r="1508">
          <cell r="A1508">
            <v>7820</v>
          </cell>
          <cell r="C1508">
            <v>162</v>
          </cell>
          <cell r="G1508">
            <v>204.13</v>
          </cell>
        </row>
        <row r="1509">
          <cell r="A1509">
            <v>7820</v>
          </cell>
          <cell r="C1509">
            <v>210</v>
          </cell>
          <cell r="G1509">
            <v>272.77</v>
          </cell>
        </row>
        <row r="1510">
          <cell r="A1510">
            <v>7820</v>
          </cell>
          <cell r="C1510">
            <v>220</v>
          </cell>
          <cell r="G1510">
            <v>288.27999999999997</v>
          </cell>
        </row>
        <row r="1511">
          <cell r="A1511">
            <v>7820</v>
          </cell>
          <cell r="C1511">
            <v>230</v>
          </cell>
          <cell r="G1511">
            <v>272.26</v>
          </cell>
        </row>
        <row r="1512">
          <cell r="A1512">
            <v>7820</v>
          </cell>
          <cell r="C1512">
            <v>240</v>
          </cell>
          <cell r="G1512">
            <v>339.42</v>
          </cell>
        </row>
        <row r="1513">
          <cell r="A1513">
            <v>7820</v>
          </cell>
          <cell r="C1513">
            <v>330</v>
          </cell>
          <cell r="G1513">
            <v>189.03</v>
          </cell>
        </row>
        <row r="1514">
          <cell r="A1514">
            <v>7820</v>
          </cell>
          <cell r="C1514">
            <v>340</v>
          </cell>
          <cell r="G1514">
            <v>232.07</v>
          </cell>
        </row>
        <row r="1515">
          <cell r="A1515">
            <v>7820</v>
          </cell>
          <cell r="C1515">
            <v>430</v>
          </cell>
          <cell r="G1515">
            <v>215.63</v>
          </cell>
        </row>
        <row r="1516">
          <cell r="A1516">
            <v>7820</v>
          </cell>
          <cell r="C1516">
            <v>440</v>
          </cell>
          <cell r="G1516">
            <v>215.62</v>
          </cell>
        </row>
        <row r="1517">
          <cell r="A1517">
            <v>7820</v>
          </cell>
          <cell r="C1517">
            <v>935</v>
          </cell>
          <cell r="G1517">
            <v>172.16</v>
          </cell>
        </row>
        <row r="1518">
          <cell r="A1518">
            <v>7820</v>
          </cell>
          <cell r="C1518">
            <v>936</v>
          </cell>
          <cell r="G1518">
            <v>174.49</v>
          </cell>
        </row>
        <row r="1519">
          <cell r="A1519">
            <v>7860</v>
          </cell>
          <cell r="C1519">
            <v>110</v>
          </cell>
          <cell r="G1519">
            <v>302.02999999999997</v>
          </cell>
        </row>
        <row r="1520">
          <cell r="A1520">
            <v>7860</v>
          </cell>
          <cell r="C1520">
            <v>112</v>
          </cell>
          <cell r="G1520">
            <v>15</v>
          </cell>
        </row>
        <row r="1521">
          <cell r="A1521">
            <v>7860</v>
          </cell>
          <cell r="C1521">
            <v>120</v>
          </cell>
          <cell r="G1521">
            <v>294.02999999999997</v>
          </cell>
        </row>
        <row r="1522">
          <cell r="A1522">
            <v>7860</v>
          </cell>
          <cell r="C1522">
            <v>121</v>
          </cell>
          <cell r="G1522">
            <v>282.02999999999997</v>
          </cell>
        </row>
        <row r="1523">
          <cell r="A1523">
            <v>7860</v>
          </cell>
          <cell r="C1523">
            <v>130</v>
          </cell>
          <cell r="G1523">
            <v>15.3</v>
          </cell>
        </row>
        <row r="1524">
          <cell r="A1524">
            <v>7860</v>
          </cell>
          <cell r="C1524">
            <v>140</v>
          </cell>
          <cell r="G1524">
            <v>300.02999999999997</v>
          </cell>
        </row>
        <row r="1525">
          <cell r="A1525">
            <v>7860</v>
          </cell>
          <cell r="C1525">
            <v>142</v>
          </cell>
          <cell r="G1525">
            <v>696.78</v>
          </cell>
        </row>
        <row r="1526">
          <cell r="A1526">
            <v>7860</v>
          </cell>
          <cell r="C1526">
            <v>160</v>
          </cell>
          <cell r="G1526">
            <v>9</v>
          </cell>
        </row>
        <row r="1527">
          <cell r="A1527">
            <v>7860</v>
          </cell>
          <cell r="C1527">
            <v>210</v>
          </cell>
          <cell r="G1527">
            <v>362.54</v>
          </cell>
        </row>
        <row r="1528">
          <cell r="A1528">
            <v>7860</v>
          </cell>
          <cell r="C1528">
            <v>220</v>
          </cell>
          <cell r="G1528">
            <v>711.08</v>
          </cell>
        </row>
        <row r="1529">
          <cell r="A1529">
            <v>7860</v>
          </cell>
          <cell r="C1529">
            <v>230</v>
          </cell>
          <cell r="G1529">
            <v>362.67</v>
          </cell>
        </row>
        <row r="1530">
          <cell r="A1530">
            <v>7860</v>
          </cell>
          <cell r="C1530">
            <v>240</v>
          </cell>
          <cell r="G1530">
            <v>360.54</v>
          </cell>
        </row>
        <row r="1531">
          <cell r="A1531">
            <v>7860</v>
          </cell>
          <cell r="C1531">
            <v>340</v>
          </cell>
          <cell r="G1531">
            <v>4.07</v>
          </cell>
        </row>
        <row r="1532">
          <cell r="A1532">
            <v>7860</v>
          </cell>
          <cell r="C1532">
            <v>440</v>
          </cell>
          <cell r="G1532">
            <v>15</v>
          </cell>
        </row>
        <row r="1533">
          <cell r="A1533">
            <v>7860</v>
          </cell>
          <cell r="C1533">
            <v>935</v>
          </cell>
          <cell r="G1533">
            <v>496.75</v>
          </cell>
        </row>
        <row r="1534">
          <cell r="A1534">
            <v>7860</v>
          </cell>
          <cell r="C1534">
            <v>936</v>
          </cell>
          <cell r="G1534">
            <v>546.75</v>
          </cell>
        </row>
        <row r="1535">
          <cell r="A1535">
            <v>7910</v>
          </cell>
          <cell r="C1535">
            <v>110</v>
          </cell>
          <cell r="G1535">
            <v>576.27</v>
          </cell>
        </row>
        <row r="1536">
          <cell r="A1536">
            <v>7910</v>
          </cell>
          <cell r="C1536">
            <v>112</v>
          </cell>
          <cell r="G1536">
            <v>133.63</v>
          </cell>
        </row>
        <row r="1537">
          <cell r="A1537">
            <v>7910</v>
          </cell>
          <cell r="C1537">
            <v>120</v>
          </cell>
          <cell r="G1537">
            <v>240.53</v>
          </cell>
        </row>
        <row r="1538">
          <cell r="A1538">
            <v>7910</v>
          </cell>
          <cell r="C1538">
            <v>130</v>
          </cell>
          <cell r="G1538">
            <v>2296.31</v>
          </cell>
        </row>
        <row r="1539">
          <cell r="A1539">
            <v>7910</v>
          </cell>
          <cell r="C1539">
            <v>140</v>
          </cell>
          <cell r="G1539">
            <v>163.51</v>
          </cell>
        </row>
        <row r="1540">
          <cell r="A1540">
            <v>7910</v>
          </cell>
          <cell r="C1540">
            <v>160</v>
          </cell>
          <cell r="G1540">
            <v>80.180000000000007</v>
          </cell>
        </row>
        <row r="1541">
          <cell r="A1541">
            <v>7910</v>
          </cell>
          <cell r="C1541">
            <v>190</v>
          </cell>
          <cell r="G1541">
            <v>0</v>
          </cell>
        </row>
        <row r="1542">
          <cell r="A1542">
            <v>7910</v>
          </cell>
          <cell r="C1542">
            <v>210</v>
          </cell>
          <cell r="G1542">
            <v>89.13</v>
          </cell>
        </row>
        <row r="1543">
          <cell r="A1543">
            <v>7910</v>
          </cell>
          <cell r="C1543">
            <v>220</v>
          </cell>
          <cell r="G1543">
            <v>53.46</v>
          </cell>
        </row>
        <row r="1544">
          <cell r="A1544">
            <v>7910</v>
          </cell>
          <cell r="C1544">
            <v>230</v>
          </cell>
          <cell r="G1544">
            <v>114.2</v>
          </cell>
        </row>
        <row r="1545">
          <cell r="A1545">
            <v>7910</v>
          </cell>
          <cell r="C1545">
            <v>240</v>
          </cell>
          <cell r="G1545">
            <v>785.53</v>
          </cell>
        </row>
        <row r="1546">
          <cell r="A1546">
            <v>7910</v>
          </cell>
          <cell r="C1546">
            <v>340</v>
          </cell>
          <cell r="G1546">
            <v>36.36</v>
          </cell>
        </row>
        <row r="1547">
          <cell r="A1547">
            <v>7910</v>
          </cell>
          <cell r="C1547">
            <v>935</v>
          </cell>
          <cell r="G1547">
            <v>33.409999999999997</v>
          </cell>
        </row>
        <row r="1548">
          <cell r="A1548">
            <v>7910</v>
          </cell>
          <cell r="C1548">
            <v>936</v>
          </cell>
          <cell r="G1548">
            <v>33.409999999999997</v>
          </cell>
        </row>
        <row r="1549">
          <cell r="A1549" t="str">
            <v>9285M#</v>
          </cell>
          <cell r="C1549">
            <v>100</v>
          </cell>
          <cell r="G1549">
            <v>0</v>
          </cell>
        </row>
        <row r="1550">
          <cell r="A1550" t="str">
            <v>9285M#</v>
          </cell>
          <cell r="C1550">
            <v>112</v>
          </cell>
          <cell r="G1550">
            <v>0</v>
          </cell>
        </row>
        <row r="1551">
          <cell r="A1551" t="str">
            <v>9285M#</v>
          </cell>
          <cell r="C1551">
            <v>200</v>
          </cell>
          <cell r="G1551">
            <v>0</v>
          </cell>
        </row>
        <row r="1552">
          <cell r="A1552" t="str">
            <v>9290M#</v>
          </cell>
          <cell r="C1552">
            <v>120</v>
          </cell>
          <cell r="G1552">
            <v>0</v>
          </cell>
        </row>
        <row r="1553">
          <cell r="A1553" t="str">
            <v>9290M#</v>
          </cell>
          <cell r="C1553">
            <v>220</v>
          </cell>
          <cell r="G1553">
            <v>0</v>
          </cell>
        </row>
        <row r="1554">
          <cell r="A1554" t="str">
            <v>9355M#</v>
          </cell>
          <cell r="C1554">
            <v>140</v>
          </cell>
          <cell r="G1554">
            <v>1</v>
          </cell>
        </row>
        <row r="1555">
          <cell r="A1555" t="str">
            <v>9355M#</v>
          </cell>
          <cell r="C1555">
            <v>142</v>
          </cell>
          <cell r="G1555">
            <v>0</v>
          </cell>
        </row>
        <row r="1556">
          <cell r="A1556" t="str">
            <v>9355M#</v>
          </cell>
          <cell r="C1556">
            <v>240</v>
          </cell>
          <cell r="G1556">
            <v>-1</v>
          </cell>
        </row>
        <row r="1557">
          <cell r="A1557" t="str">
            <v>9355M#</v>
          </cell>
          <cell r="C1557">
            <v>340</v>
          </cell>
          <cell r="G1557">
            <v>-1</v>
          </cell>
        </row>
        <row r="1558">
          <cell r="A1558" t="str">
            <v>9355M#</v>
          </cell>
          <cell r="C1558">
            <v>440</v>
          </cell>
          <cell r="G1558">
            <v>0</v>
          </cell>
        </row>
        <row r="1559">
          <cell r="A1559" t="str">
            <v>9360M#</v>
          </cell>
          <cell r="C1559">
            <v>140</v>
          </cell>
          <cell r="G1559">
            <v>1</v>
          </cell>
        </row>
        <row r="1560">
          <cell r="A1560" t="str">
            <v>9360M#</v>
          </cell>
          <cell r="C1560">
            <v>142</v>
          </cell>
          <cell r="G1560">
            <v>0</v>
          </cell>
        </row>
        <row r="1561">
          <cell r="A1561" t="str">
            <v>9360M#</v>
          </cell>
          <cell r="C1561">
            <v>147</v>
          </cell>
          <cell r="G1561">
            <v>0</v>
          </cell>
        </row>
        <row r="1562">
          <cell r="A1562" t="str">
            <v>9360M#</v>
          </cell>
          <cell r="C1562">
            <v>240</v>
          </cell>
          <cell r="G1562">
            <v>-1</v>
          </cell>
        </row>
        <row r="1563">
          <cell r="A1563" t="str">
            <v>9360M#</v>
          </cell>
          <cell r="C1563">
            <v>340</v>
          </cell>
          <cell r="G1563">
            <v>0</v>
          </cell>
        </row>
        <row r="1564">
          <cell r="A1564" t="str">
            <v>9360M#</v>
          </cell>
          <cell r="C1564">
            <v>440</v>
          </cell>
          <cell r="G1564">
            <v>0</v>
          </cell>
        </row>
        <row r="1565">
          <cell r="A1565" t="str">
            <v>9365M#</v>
          </cell>
          <cell r="C1565">
            <v>140</v>
          </cell>
          <cell r="G1565">
            <v>0</v>
          </cell>
        </row>
        <row r="1566">
          <cell r="A1566" t="str">
            <v>9365M#</v>
          </cell>
          <cell r="C1566">
            <v>142</v>
          </cell>
          <cell r="G1566">
            <v>0</v>
          </cell>
        </row>
        <row r="1567">
          <cell r="A1567" t="str">
            <v>9365M#</v>
          </cell>
          <cell r="C1567">
            <v>147</v>
          </cell>
          <cell r="G1567">
            <v>0</v>
          </cell>
        </row>
        <row r="1568">
          <cell r="A1568" t="str">
            <v>9365M#</v>
          </cell>
          <cell r="C1568">
            <v>240</v>
          </cell>
          <cell r="G1568">
            <v>0</v>
          </cell>
        </row>
        <row r="1569">
          <cell r="A1569" t="str">
            <v>9365M#</v>
          </cell>
          <cell r="C1569">
            <v>340</v>
          </cell>
          <cell r="G1569">
            <v>0</v>
          </cell>
        </row>
        <row r="1570">
          <cell r="A1570" t="str">
            <v>9365M#</v>
          </cell>
          <cell r="C1570">
            <v>440</v>
          </cell>
          <cell r="G1570">
            <v>0</v>
          </cell>
        </row>
        <row r="1571">
          <cell r="A1571" t="str">
            <v>9485M#</v>
          </cell>
          <cell r="C1571">
            <v>140</v>
          </cell>
          <cell r="G1571">
            <v>2</v>
          </cell>
        </row>
        <row r="1572">
          <cell r="A1572" t="str">
            <v>9485M#</v>
          </cell>
          <cell r="C1572">
            <v>142</v>
          </cell>
          <cell r="G1572">
            <v>0</v>
          </cell>
        </row>
        <row r="1573">
          <cell r="A1573" t="str">
            <v>9485M#</v>
          </cell>
          <cell r="C1573">
            <v>147</v>
          </cell>
          <cell r="G1573">
            <v>0</v>
          </cell>
        </row>
        <row r="1574">
          <cell r="A1574" t="str">
            <v>9485M#</v>
          </cell>
          <cell r="C1574">
            <v>240</v>
          </cell>
          <cell r="G1574">
            <v>-2</v>
          </cell>
        </row>
        <row r="1575">
          <cell r="A1575" t="str">
            <v>9485M#</v>
          </cell>
          <cell r="C1575">
            <v>340</v>
          </cell>
          <cell r="G1575">
            <v>0</v>
          </cell>
        </row>
        <row r="1576">
          <cell r="A1576" t="str">
            <v>9485M#</v>
          </cell>
          <cell r="C1576">
            <v>440</v>
          </cell>
          <cell r="G1576">
            <v>0</v>
          </cell>
        </row>
        <row r="1577">
          <cell r="A1577" t="str">
            <v>9490M#</v>
          </cell>
          <cell r="C1577">
            <v>130</v>
          </cell>
          <cell r="G1577">
            <v>0</v>
          </cell>
        </row>
        <row r="1578">
          <cell r="A1578" t="str">
            <v>9490M#</v>
          </cell>
          <cell r="C1578">
            <v>230</v>
          </cell>
          <cell r="G1578">
            <v>0</v>
          </cell>
        </row>
        <row r="1579">
          <cell r="A1579" t="str">
            <v>9490M#</v>
          </cell>
          <cell r="C1579">
            <v>330</v>
          </cell>
          <cell r="G1579">
            <v>0</v>
          </cell>
        </row>
        <row r="1580">
          <cell r="A1580" t="str">
            <v>9490M#</v>
          </cell>
          <cell r="C1580">
            <v>430</v>
          </cell>
          <cell r="G1580">
            <v>0</v>
          </cell>
        </row>
        <row r="1581">
          <cell r="A1581" t="str">
            <v>9510M#</v>
          </cell>
          <cell r="C1581">
            <v>240</v>
          </cell>
          <cell r="G1581">
            <v>-2</v>
          </cell>
        </row>
        <row r="1582">
          <cell r="A1582" t="str">
            <v>9510M#</v>
          </cell>
          <cell r="C1582">
            <v>340</v>
          </cell>
          <cell r="G1582">
            <v>-1</v>
          </cell>
        </row>
        <row r="1583">
          <cell r="A1583" t="str">
            <v>9510M#</v>
          </cell>
          <cell r="C1583">
            <v>440</v>
          </cell>
          <cell r="G1583">
            <v>0</v>
          </cell>
        </row>
        <row r="1584">
          <cell r="A1584" t="str">
            <v>9510M#</v>
          </cell>
          <cell r="C1584">
            <v>900</v>
          </cell>
          <cell r="G1584">
            <v>-1</v>
          </cell>
        </row>
        <row r="1585">
          <cell r="A1585">
            <v>7170</v>
          </cell>
          <cell r="C1585">
            <v>110</v>
          </cell>
          <cell r="G1585">
            <v>12898.3</v>
          </cell>
        </row>
        <row r="1586">
          <cell r="A1586">
            <v>7170</v>
          </cell>
          <cell r="C1586">
            <v>112</v>
          </cell>
          <cell r="G1586">
            <v>1423.64</v>
          </cell>
        </row>
        <row r="1587">
          <cell r="A1587">
            <v>7170</v>
          </cell>
          <cell r="C1587">
            <v>120</v>
          </cell>
          <cell r="G1587">
            <v>3910.41</v>
          </cell>
        </row>
        <row r="1588">
          <cell r="A1588">
            <v>7170</v>
          </cell>
          <cell r="C1588">
            <v>121</v>
          </cell>
          <cell r="G1588">
            <v>2711.5</v>
          </cell>
        </row>
        <row r="1589">
          <cell r="A1589">
            <v>7170</v>
          </cell>
          <cell r="C1589">
            <v>122</v>
          </cell>
          <cell r="G1589">
            <v>610</v>
          </cell>
        </row>
        <row r="1590">
          <cell r="A1590">
            <v>7170</v>
          </cell>
          <cell r="C1590">
            <v>130</v>
          </cell>
          <cell r="G1590">
            <v>14816.52</v>
          </cell>
        </row>
        <row r="1591">
          <cell r="A1591">
            <v>7170</v>
          </cell>
          <cell r="C1591">
            <v>140</v>
          </cell>
          <cell r="G1591">
            <v>17197.78</v>
          </cell>
        </row>
        <row r="1592">
          <cell r="A1592">
            <v>7170</v>
          </cell>
          <cell r="C1592">
            <v>142</v>
          </cell>
          <cell r="G1592">
            <v>7370</v>
          </cell>
        </row>
        <row r="1593">
          <cell r="A1593">
            <v>7170</v>
          </cell>
          <cell r="C1593">
            <v>147</v>
          </cell>
          <cell r="G1593">
            <v>0</v>
          </cell>
        </row>
        <row r="1594">
          <cell r="A1594">
            <v>7170</v>
          </cell>
          <cell r="C1594">
            <v>150</v>
          </cell>
          <cell r="G1594">
            <v>7926.24</v>
          </cell>
        </row>
        <row r="1595">
          <cell r="A1595">
            <v>7170</v>
          </cell>
          <cell r="C1595">
            <v>160</v>
          </cell>
          <cell r="G1595">
            <v>1240.6400000000001</v>
          </cell>
        </row>
        <row r="1596">
          <cell r="A1596">
            <v>7170</v>
          </cell>
          <cell r="C1596">
            <v>162</v>
          </cell>
          <cell r="G1596">
            <v>793</v>
          </cell>
        </row>
        <row r="1597">
          <cell r="A1597">
            <v>7170</v>
          </cell>
          <cell r="C1597">
            <v>210</v>
          </cell>
          <cell r="G1597">
            <v>0</v>
          </cell>
        </row>
        <row r="1598">
          <cell r="A1598">
            <v>7170</v>
          </cell>
          <cell r="C1598">
            <v>220</v>
          </cell>
          <cell r="G1598">
            <v>0</v>
          </cell>
        </row>
        <row r="1599">
          <cell r="A1599">
            <v>7170</v>
          </cell>
          <cell r="C1599">
            <v>230</v>
          </cell>
          <cell r="G1599">
            <v>7385.44</v>
          </cell>
        </row>
        <row r="1600">
          <cell r="A1600">
            <v>7170</v>
          </cell>
          <cell r="C1600">
            <v>240</v>
          </cell>
          <cell r="G1600">
            <v>10910.6</v>
          </cell>
        </row>
        <row r="1601">
          <cell r="A1601">
            <v>7170</v>
          </cell>
          <cell r="C1601">
            <v>260</v>
          </cell>
          <cell r="G1601">
            <v>0</v>
          </cell>
        </row>
        <row r="1602">
          <cell r="A1602">
            <v>7170</v>
          </cell>
          <cell r="C1602">
            <v>340</v>
          </cell>
          <cell r="G1602">
            <v>7454.99</v>
          </cell>
        </row>
        <row r="1603">
          <cell r="A1603">
            <v>7170</v>
          </cell>
          <cell r="C1603">
            <v>430</v>
          </cell>
          <cell r="G1603">
            <v>115.42</v>
          </cell>
        </row>
        <row r="1604">
          <cell r="A1604">
            <v>7170</v>
          </cell>
          <cell r="C1604">
            <v>440</v>
          </cell>
          <cell r="G1604">
            <v>8264.2900000000009</v>
          </cell>
        </row>
        <row r="1605">
          <cell r="A1605">
            <v>7170</v>
          </cell>
          <cell r="C1605">
            <v>935</v>
          </cell>
          <cell r="G1605">
            <v>7316.85</v>
          </cell>
        </row>
        <row r="1606">
          <cell r="A1606">
            <v>7170</v>
          </cell>
          <cell r="C1606">
            <v>936</v>
          </cell>
          <cell r="G1606">
            <v>5018.08</v>
          </cell>
        </row>
        <row r="1607">
          <cell r="A1607">
            <v>7175</v>
          </cell>
          <cell r="C1607">
            <v>110</v>
          </cell>
          <cell r="G1607">
            <v>4520.83</v>
          </cell>
        </row>
        <row r="1608">
          <cell r="A1608">
            <v>7175</v>
          </cell>
          <cell r="C1608">
            <v>112</v>
          </cell>
          <cell r="G1608">
            <v>1937.68</v>
          </cell>
        </row>
        <row r="1609">
          <cell r="A1609">
            <v>7175</v>
          </cell>
          <cell r="C1609">
            <v>120</v>
          </cell>
          <cell r="G1609">
            <v>4520.83</v>
          </cell>
        </row>
        <row r="1610">
          <cell r="A1610">
            <v>7175</v>
          </cell>
          <cell r="C1610">
            <v>121</v>
          </cell>
          <cell r="G1610">
            <v>0</v>
          </cell>
        </row>
        <row r="1611">
          <cell r="A1611">
            <v>7175</v>
          </cell>
          <cell r="C1611">
            <v>130</v>
          </cell>
          <cell r="G1611">
            <v>2851.67</v>
          </cell>
        </row>
        <row r="1612">
          <cell r="A1612">
            <v>7175</v>
          </cell>
          <cell r="C1612">
            <v>140</v>
          </cell>
          <cell r="G1612">
            <v>8726.67</v>
          </cell>
        </row>
        <row r="1613">
          <cell r="A1613">
            <v>7175</v>
          </cell>
          <cell r="C1613">
            <v>142</v>
          </cell>
          <cell r="G1613">
            <v>1200</v>
          </cell>
        </row>
        <row r="1614">
          <cell r="A1614">
            <v>7175</v>
          </cell>
          <cell r="C1614">
            <v>147</v>
          </cell>
          <cell r="G1614">
            <v>0</v>
          </cell>
        </row>
        <row r="1615">
          <cell r="A1615">
            <v>7175</v>
          </cell>
          <cell r="C1615">
            <v>160</v>
          </cell>
          <cell r="G1615">
            <v>1937.5</v>
          </cell>
        </row>
        <row r="1616">
          <cell r="A1616">
            <v>7175</v>
          </cell>
          <cell r="C1616">
            <v>210</v>
          </cell>
          <cell r="G1616">
            <v>2500</v>
          </cell>
        </row>
        <row r="1617">
          <cell r="A1617">
            <v>7175</v>
          </cell>
          <cell r="C1617">
            <v>220</v>
          </cell>
          <cell r="G1617">
            <v>1500</v>
          </cell>
        </row>
        <row r="1618">
          <cell r="A1618">
            <v>7175</v>
          </cell>
          <cell r="C1618">
            <v>230</v>
          </cell>
          <cell r="G1618">
            <v>2585</v>
          </cell>
        </row>
        <row r="1619">
          <cell r="A1619">
            <v>7175</v>
          </cell>
          <cell r="C1619">
            <v>240</v>
          </cell>
          <cell r="G1619">
            <v>5150</v>
          </cell>
        </row>
        <row r="1620">
          <cell r="A1620">
            <v>7175</v>
          </cell>
          <cell r="C1620">
            <v>260</v>
          </cell>
          <cell r="G1620">
            <v>1000</v>
          </cell>
        </row>
        <row r="1621">
          <cell r="A1621">
            <v>7175</v>
          </cell>
          <cell r="C1621">
            <v>340</v>
          </cell>
          <cell r="G1621">
            <v>2266.67</v>
          </cell>
        </row>
        <row r="1622">
          <cell r="A1622">
            <v>7175</v>
          </cell>
          <cell r="C1622">
            <v>430</v>
          </cell>
          <cell r="G1622">
            <v>479.17</v>
          </cell>
        </row>
        <row r="1623">
          <cell r="A1623">
            <v>7175</v>
          </cell>
          <cell r="C1623">
            <v>440</v>
          </cell>
          <cell r="G1623">
            <v>1437.5</v>
          </cell>
        </row>
        <row r="1624">
          <cell r="A1624">
            <v>7175</v>
          </cell>
          <cell r="C1624">
            <v>935</v>
          </cell>
          <cell r="G1624">
            <v>2100</v>
          </cell>
        </row>
        <row r="1625">
          <cell r="A1625">
            <v>7175</v>
          </cell>
          <cell r="C1625">
            <v>936</v>
          </cell>
          <cell r="G1625">
            <v>600</v>
          </cell>
        </row>
        <row r="1626">
          <cell r="A1626">
            <v>7180</v>
          </cell>
          <cell r="C1626">
            <v>110</v>
          </cell>
          <cell r="G1626">
            <v>20289.62</v>
          </cell>
        </row>
        <row r="1627">
          <cell r="A1627">
            <v>7180</v>
          </cell>
          <cell r="C1627">
            <v>112</v>
          </cell>
          <cell r="G1627">
            <v>11796.82</v>
          </cell>
        </row>
        <row r="1628">
          <cell r="A1628">
            <v>7180</v>
          </cell>
          <cell r="C1628">
            <v>120</v>
          </cell>
          <cell r="G1628">
            <v>20822.43</v>
          </cell>
        </row>
        <row r="1629">
          <cell r="A1629">
            <v>7180</v>
          </cell>
          <cell r="C1629">
            <v>121</v>
          </cell>
          <cell r="G1629">
            <v>0</v>
          </cell>
        </row>
        <row r="1630">
          <cell r="A1630">
            <v>7180</v>
          </cell>
          <cell r="C1630">
            <v>122</v>
          </cell>
          <cell r="G1630">
            <v>5663</v>
          </cell>
        </row>
        <row r="1631">
          <cell r="A1631">
            <v>7180</v>
          </cell>
          <cell r="C1631">
            <v>130</v>
          </cell>
          <cell r="G1631">
            <v>10255.870000000001</v>
          </cell>
        </row>
        <row r="1632">
          <cell r="A1632">
            <v>7180</v>
          </cell>
          <cell r="C1632">
            <v>140</v>
          </cell>
          <cell r="G1632">
            <v>19015.11</v>
          </cell>
        </row>
        <row r="1633">
          <cell r="A1633">
            <v>7180</v>
          </cell>
          <cell r="C1633">
            <v>142</v>
          </cell>
          <cell r="G1633">
            <v>22653.86</v>
          </cell>
        </row>
        <row r="1634">
          <cell r="A1634">
            <v>7180</v>
          </cell>
          <cell r="C1634">
            <v>147</v>
          </cell>
          <cell r="G1634">
            <v>0</v>
          </cell>
        </row>
        <row r="1635">
          <cell r="A1635">
            <v>7180</v>
          </cell>
          <cell r="C1635">
            <v>150</v>
          </cell>
          <cell r="G1635">
            <v>3167.69</v>
          </cell>
        </row>
        <row r="1636">
          <cell r="A1636">
            <v>7180</v>
          </cell>
          <cell r="C1636">
            <v>160</v>
          </cell>
          <cell r="G1636">
            <v>2930.25</v>
          </cell>
        </row>
        <row r="1637">
          <cell r="A1637">
            <v>7180</v>
          </cell>
          <cell r="C1637">
            <v>210</v>
          </cell>
          <cell r="G1637">
            <v>18385.150000000001</v>
          </cell>
        </row>
        <row r="1638">
          <cell r="A1638">
            <v>7180</v>
          </cell>
          <cell r="C1638">
            <v>220</v>
          </cell>
          <cell r="G1638">
            <v>18385.150000000001</v>
          </cell>
        </row>
        <row r="1639">
          <cell r="A1639">
            <v>7180</v>
          </cell>
          <cell r="C1639">
            <v>230</v>
          </cell>
          <cell r="G1639">
            <v>4395.37</v>
          </cell>
        </row>
        <row r="1640">
          <cell r="A1640">
            <v>7180</v>
          </cell>
          <cell r="C1640">
            <v>240</v>
          </cell>
          <cell r="G1640">
            <v>14095.4</v>
          </cell>
        </row>
        <row r="1641">
          <cell r="A1641">
            <v>7180</v>
          </cell>
          <cell r="C1641">
            <v>260</v>
          </cell>
          <cell r="G1641">
            <v>1465.12</v>
          </cell>
        </row>
        <row r="1642">
          <cell r="A1642">
            <v>7180</v>
          </cell>
          <cell r="C1642">
            <v>330</v>
          </cell>
          <cell r="G1642">
            <v>1465.12</v>
          </cell>
        </row>
        <row r="1643">
          <cell r="A1643">
            <v>7180</v>
          </cell>
          <cell r="C1643">
            <v>340</v>
          </cell>
          <cell r="G1643">
            <v>12707.18</v>
          </cell>
        </row>
        <row r="1644">
          <cell r="A1644">
            <v>7180</v>
          </cell>
          <cell r="C1644">
            <v>430</v>
          </cell>
          <cell r="G1644">
            <v>1465.12</v>
          </cell>
        </row>
        <row r="1645">
          <cell r="A1645">
            <v>7180</v>
          </cell>
          <cell r="C1645">
            <v>440</v>
          </cell>
          <cell r="G1645">
            <v>9320.25</v>
          </cell>
        </row>
        <row r="1646">
          <cell r="A1646">
            <v>7180</v>
          </cell>
          <cell r="C1646">
            <v>935</v>
          </cell>
          <cell r="G1646">
            <v>4395.37</v>
          </cell>
        </row>
        <row r="1647">
          <cell r="A1647">
            <v>7180</v>
          </cell>
          <cell r="C1647">
            <v>936</v>
          </cell>
          <cell r="G1647">
            <v>1465.12</v>
          </cell>
        </row>
        <row r="1648">
          <cell r="A1648">
            <v>7305</v>
          </cell>
          <cell r="C1648">
            <v>120</v>
          </cell>
          <cell r="G1648">
            <v>0</v>
          </cell>
        </row>
        <row r="1649">
          <cell r="A1649">
            <v>7305</v>
          </cell>
          <cell r="C1649">
            <v>130</v>
          </cell>
          <cell r="G1649">
            <v>500</v>
          </cell>
        </row>
        <row r="1650">
          <cell r="A1650">
            <v>7305</v>
          </cell>
          <cell r="C1650">
            <v>140</v>
          </cell>
          <cell r="G1650">
            <v>650</v>
          </cell>
        </row>
        <row r="1651">
          <cell r="A1651">
            <v>7305</v>
          </cell>
          <cell r="C1651">
            <v>142</v>
          </cell>
          <cell r="G1651">
            <v>50</v>
          </cell>
        </row>
        <row r="1652">
          <cell r="A1652">
            <v>7305</v>
          </cell>
          <cell r="C1652">
            <v>147</v>
          </cell>
          <cell r="G1652">
            <v>0</v>
          </cell>
        </row>
        <row r="1653">
          <cell r="A1653">
            <v>7305</v>
          </cell>
          <cell r="C1653">
            <v>230</v>
          </cell>
          <cell r="G1653">
            <v>500</v>
          </cell>
        </row>
        <row r="1654">
          <cell r="A1654">
            <v>7305</v>
          </cell>
          <cell r="C1654">
            <v>240</v>
          </cell>
          <cell r="G1654">
            <v>700</v>
          </cell>
        </row>
        <row r="1655">
          <cell r="A1655">
            <v>7305</v>
          </cell>
          <cell r="C1655">
            <v>340</v>
          </cell>
          <cell r="G1655">
            <v>100</v>
          </cell>
        </row>
        <row r="1656">
          <cell r="A1656">
            <v>7305</v>
          </cell>
          <cell r="C1656">
            <v>935</v>
          </cell>
          <cell r="G1656">
            <v>50</v>
          </cell>
        </row>
        <row r="1657">
          <cell r="A1657">
            <v>7305</v>
          </cell>
          <cell r="C1657">
            <v>936</v>
          </cell>
          <cell r="G1657">
            <v>50</v>
          </cell>
        </row>
        <row r="1658">
          <cell r="A1658">
            <v>7390</v>
          </cell>
          <cell r="C1658">
            <v>110</v>
          </cell>
          <cell r="G1658">
            <v>13528.34</v>
          </cell>
        </row>
        <row r="1659">
          <cell r="A1659">
            <v>7390</v>
          </cell>
          <cell r="C1659">
            <v>112</v>
          </cell>
          <cell r="G1659">
            <v>18503.18</v>
          </cell>
        </row>
        <row r="1660">
          <cell r="A1660">
            <v>7390</v>
          </cell>
          <cell r="C1660">
            <v>120</v>
          </cell>
          <cell r="G1660">
            <v>18954.03</v>
          </cell>
        </row>
        <row r="1661">
          <cell r="A1661">
            <v>7390</v>
          </cell>
          <cell r="C1661">
            <v>121</v>
          </cell>
          <cell r="G1661">
            <v>454.93</v>
          </cell>
        </row>
        <row r="1662">
          <cell r="A1662">
            <v>7390</v>
          </cell>
          <cell r="C1662">
            <v>130</v>
          </cell>
          <cell r="G1662">
            <v>907.71</v>
          </cell>
        </row>
        <row r="1663">
          <cell r="A1663">
            <v>7390</v>
          </cell>
          <cell r="C1663">
            <v>140</v>
          </cell>
          <cell r="G1663">
            <v>532.67999999999995</v>
          </cell>
        </row>
        <row r="1664">
          <cell r="A1664">
            <v>7390</v>
          </cell>
          <cell r="C1664">
            <v>160</v>
          </cell>
          <cell r="G1664">
            <v>159.81</v>
          </cell>
        </row>
        <row r="1665">
          <cell r="A1665">
            <v>7390</v>
          </cell>
          <cell r="C1665">
            <v>210</v>
          </cell>
          <cell r="G1665">
            <v>12242.58</v>
          </cell>
        </row>
        <row r="1666">
          <cell r="A1666">
            <v>7390</v>
          </cell>
          <cell r="C1666">
            <v>220</v>
          </cell>
          <cell r="G1666">
            <v>8541.7199999999993</v>
          </cell>
        </row>
        <row r="1667">
          <cell r="A1667">
            <v>7390</v>
          </cell>
          <cell r="C1667">
            <v>230</v>
          </cell>
          <cell r="G1667">
            <v>568.66</v>
          </cell>
        </row>
        <row r="1668">
          <cell r="A1668">
            <v>7390</v>
          </cell>
          <cell r="C1668">
            <v>240</v>
          </cell>
          <cell r="G1668">
            <v>568.66</v>
          </cell>
        </row>
        <row r="1669">
          <cell r="A1669">
            <v>7390</v>
          </cell>
          <cell r="C1669">
            <v>260</v>
          </cell>
          <cell r="G1669">
            <v>0</v>
          </cell>
        </row>
        <row r="1670">
          <cell r="A1670">
            <v>7390</v>
          </cell>
          <cell r="C1670">
            <v>340</v>
          </cell>
          <cell r="G1670">
            <v>0</v>
          </cell>
        </row>
        <row r="1671">
          <cell r="A1671">
            <v>7390</v>
          </cell>
          <cell r="C1671">
            <v>430</v>
          </cell>
          <cell r="G1671">
            <v>0</v>
          </cell>
        </row>
        <row r="1672">
          <cell r="A1672">
            <v>7390</v>
          </cell>
          <cell r="C1672">
            <v>440</v>
          </cell>
          <cell r="G1672">
            <v>0</v>
          </cell>
        </row>
        <row r="1673">
          <cell r="A1673">
            <v>7390</v>
          </cell>
          <cell r="C1673">
            <v>935</v>
          </cell>
          <cell r="G1673">
            <v>75</v>
          </cell>
        </row>
        <row r="1674">
          <cell r="A1674">
            <v>7390</v>
          </cell>
          <cell r="C1674">
            <v>936</v>
          </cell>
          <cell r="G1674">
            <v>0</v>
          </cell>
        </row>
        <row r="1675">
          <cell r="A1675">
            <v>7430</v>
          </cell>
          <cell r="C1675">
            <v>110</v>
          </cell>
          <cell r="G1675">
            <v>5059.6899999999996</v>
          </cell>
        </row>
        <row r="1676">
          <cell r="A1676">
            <v>7430</v>
          </cell>
          <cell r="C1676">
            <v>112</v>
          </cell>
          <cell r="G1676">
            <v>2592.02</v>
          </cell>
        </row>
        <row r="1677">
          <cell r="A1677">
            <v>7430</v>
          </cell>
          <cell r="C1677">
            <v>120</v>
          </cell>
          <cell r="G1677">
            <v>5547.9</v>
          </cell>
        </row>
        <row r="1678">
          <cell r="A1678">
            <v>7430</v>
          </cell>
          <cell r="C1678">
            <v>121</v>
          </cell>
          <cell r="G1678">
            <v>0</v>
          </cell>
        </row>
        <row r="1679">
          <cell r="A1679">
            <v>7430</v>
          </cell>
          <cell r="C1679">
            <v>130</v>
          </cell>
          <cell r="G1679">
            <v>3389.23</v>
          </cell>
        </row>
        <row r="1680">
          <cell r="A1680">
            <v>7430</v>
          </cell>
          <cell r="C1680">
            <v>140</v>
          </cell>
          <cell r="G1680">
            <v>4289.1000000000004</v>
          </cell>
        </row>
        <row r="1681">
          <cell r="A1681">
            <v>7430</v>
          </cell>
          <cell r="C1681">
            <v>142</v>
          </cell>
          <cell r="G1681">
            <v>327.62</v>
          </cell>
        </row>
        <row r="1682">
          <cell r="A1682">
            <v>7430</v>
          </cell>
          <cell r="C1682">
            <v>147</v>
          </cell>
          <cell r="G1682">
            <v>0</v>
          </cell>
        </row>
        <row r="1683">
          <cell r="A1683">
            <v>7430</v>
          </cell>
          <cell r="C1683">
            <v>160</v>
          </cell>
          <cell r="G1683">
            <v>339.17</v>
          </cell>
        </row>
        <row r="1684">
          <cell r="A1684">
            <v>7430</v>
          </cell>
          <cell r="C1684">
            <v>162</v>
          </cell>
          <cell r="G1684">
            <v>899.73</v>
          </cell>
        </row>
        <row r="1685">
          <cell r="A1685">
            <v>7430</v>
          </cell>
          <cell r="C1685">
            <v>190</v>
          </cell>
          <cell r="G1685">
            <v>162.5</v>
          </cell>
        </row>
        <row r="1686">
          <cell r="A1686">
            <v>7430</v>
          </cell>
          <cell r="C1686">
            <v>210</v>
          </cell>
          <cell r="G1686">
            <v>1442.45</v>
          </cell>
        </row>
        <row r="1687">
          <cell r="A1687">
            <v>7430</v>
          </cell>
          <cell r="C1687">
            <v>220</v>
          </cell>
          <cell r="G1687">
            <v>1318.59</v>
          </cell>
        </row>
        <row r="1688">
          <cell r="A1688">
            <v>7430</v>
          </cell>
          <cell r="C1688">
            <v>230</v>
          </cell>
          <cell r="G1688">
            <v>736.34</v>
          </cell>
        </row>
        <row r="1689">
          <cell r="A1689">
            <v>7430</v>
          </cell>
          <cell r="C1689">
            <v>240</v>
          </cell>
          <cell r="G1689">
            <v>767.97</v>
          </cell>
        </row>
        <row r="1690">
          <cell r="A1690">
            <v>7430</v>
          </cell>
          <cell r="C1690">
            <v>260</v>
          </cell>
          <cell r="G1690">
            <v>0</v>
          </cell>
        </row>
        <row r="1691">
          <cell r="A1691">
            <v>7430</v>
          </cell>
          <cell r="C1691">
            <v>330</v>
          </cell>
          <cell r="G1691">
            <v>0</v>
          </cell>
        </row>
        <row r="1692">
          <cell r="A1692">
            <v>7430</v>
          </cell>
          <cell r="C1692">
            <v>340</v>
          </cell>
          <cell r="G1692">
            <v>316.63</v>
          </cell>
        </row>
        <row r="1693">
          <cell r="A1693">
            <v>7430</v>
          </cell>
          <cell r="C1693">
            <v>430</v>
          </cell>
          <cell r="G1693">
            <v>94</v>
          </cell>
        </row>
        <row r="1694">
          <cell r="A1694">
            <v>7430</v>
          </cell>
          <cell r="C1694">
            <v>440</v>
          </cell>
          <cell r="G1694">
            <v>484</v>
          </cell>
        </row>
        <row r="1695">
          <cell r="A1695">
            <v>7430</v>
          </cell>
          <cell r="C1695">
            <v>935</v>
          </cell>
          <cell r="G1695">
            <v>865.74</v>
          </cell>
        </row>
        <row r="1696">
          <cell r="A1696">
            <v>7430</v>
          </cell>
          <cell r="C1696">
            <v>936</v>
          </cell>
          <cell r="G1696">
            <v>348.73</v>
          </cell>
        </row>
        <row r="1697">
          <cell r="A1697">
            <v>7452</v>
          </cell>
          <cell r="C1697">
            <v>110</v>
          </cell>
          <cell r="G1697">
            <v>496.53</v>
          </cell>
        </row>
        <row r="1698">
          <cell r="A1698">
            <v>7452</v>
          </cell>
          <cell r="C1698">
            <v>112</v>
          </cell>
          <cell r="G1698">
            <v>372.5</v>
          </cell>
        </row>
        <row r="1699">
          <cell r="A1699">
            <v>7452</v>
          </cell>
          <cell r="C1699">
            <v>120</v>
          </cell>
          <cell r="G1699">
            <v>670.5</v>
          </cell>
        </row>
        <row r="1700">
          <cell r="A1700">
            <v>7452</v>
          </cell>
          <cell r="C1700">
            <v>121</v>
          </cell>
          <cell r="G1700">
            <v>0</v>
          </cell>
        </row>
        <row r="1701">
          <cell r="A1701">
            <v>7452</v>
          </cell>
          <cell r="C1701">
            <v>130</v>
          </cell>
          <cell r="G1701">
            <v>379.96</v>
          </cell>
        </row>
        <row r="1702">
          <cell r="A1702">
            <v>7452</v>
          </cell>
          <cell r="C1702">
            <v>140</v>
          </cell>
          <cell r="G1702">
            <v>447</v>
          </cell>
        </row>
        <row r="1703">
          <cell r="A1703">
            <v>7452</v>
          </cell>
          <cell r="C1703">
            <v>160</v>
          </cell>
          <cell r="G1703">
            <v>223.5</v>
          </cell>
        </row>
        <row r="1704">
          <cell r="A1704">
            <v>7452</v>
          </cell>
          <cell r="C1704">
            <v>190</v>
          </cell>
          <cell r="G1704">
            <v>0</v>
          </cell>
        </row>
        <row r="1705">
          <cell r="A1705">
            <v>7452</v>
          </cell>
          <cell r="C1705">
            <v>210</v>
          </cell>
          <cell r="G1705">
            <v>248.47</v>
          </cell>
        </row>
        <row r="1706">
          <cell r="A1706">
            <v>7452</v>
          </cell>
          <cell r="C1706">
            <v>220</v>
          </cell>
          <cell r="G1706">
            <v>149</v>
          </cell>
        </row>
        <row r="1707">
          <cell r="A1707">
            <v>7452</v>
          </cell>
          <cell r="C1707">
            <v>230</v>
          </cell>
          <cell r="G1707">
            <v>251.44</v>
          </cell>
        </row>
        <row r="1708">
          <cell r="A1708">
            <v>7452</v>
          </cell>
          <cell r="C1708">
            <v>240</v>
          </cell>
          <cell r="G1708">
            <v>198.53</v>
          </cell>
        </row>
        <row r="1709">
          <cell r="A1709">
            <v>7452</v>
          </cell>
          <cell r="C1709">
            <v>260</v>
          </cell>
          <cell r="G1709">
            <v>0</v>
          </cell>
        </row>
        <row r="1710">
          <cell r="A1710">
            <v>7452</v>
          </cell>
          <cell r="C1710">
            <v>330</v>
          </cell>
          <cell r="G1710">
            <v>0</v>
          </cell>
        </row>
        <row r="1711">
          <cell r="A1711">
            <v>7452</v>
          </cell>
          <cell r="C1711">
            <v>340</v>
          </cell>
          <cell r="G1711">
            <v>101.32</v>
          </cell>
        </row>
        <row r="1712">
          <cell r="A1712">
            <v>7452</v>
          </cell>
          <cell r="C1712">
            <v>430</v>
          </cell>
          <cell r="G1712">
            <v>0</v>
          </cell>
        </row>
        <row r="1713">
          <cell r="A1713">
            <v>7452</v>
          </cell>
          <cell r="C1713">
            <v>440</v>
          </cell>
          <cell r="G1713">
            <v>0</v>
          </cell>
        </row>
        <row r="1714">
          <cell r="A1714">
            <v>7452</v>
          </cell>
          <cell r="C1714">
            <v>935</v>
          </cell>
          <cell r="G1714">
            <v>93.13</v>
          </cell>
        </row>
        <row r="1715">
          <cell r="A1715">
            <v>7452</v>
          </cell>
          <cell r="C1715">
            <v>936</v>
          </cell>
          <cell r="G1715">
            <v>93.13</v>
          </cell>
        </row>
        <row r="1716">
          <cell r="A1716">
            <v>7456</v>
          </cell>
          <cell r="C1716">
            <v>110</v>
          </cell>
          <cell r="G1716">
            <v>529.69000000000005</v>
          </cell>
        </row>
        <row r="1717">
          <cell r="A1717">
            <v>7456</v>
          </cell>
          <cell r="C1717">
            <v>112</v>
          </cell>
          <cell r="G1717">
            <v>294.27</v>
          </cell>
        </row>
        <row r="1718">
          <cell r="A1718">
            <v>7456</v>
          </cell>
          <cell r="C1718">
            <v>120</v>
          </cell>
          <cell r="G1718">
            <v>176.56</v>
          </cell>
        </row>
        <row r="1719">
          <cell r="A1719">
            <v>7456</v>
          </cell>
          <cell r="C1719">
            <v>121</v>
          </cell>
          <cell r="G1719">
            <v>117.71</v>
          </cell>
        </row>
        <row r="1720">
          <cell r="A1720">
            <v>7456</v>
          </cell>
          <cell r="C1720">
            <v>130</v>
          </cell>
          <cell r="G1720">
            <v>647.4</v>
          </cell>
        </row>
        <row r="1721">
          <cell r="A1721">
            <v>7456</v>
          </cell>
          <cell r="C1721">
            <v>140</v>
          </cell>
          <cell r="G1721">
            <v>1647.92</v>
          </cell>
        </row>
        <row r="1722">
          <cell r="A1722">
            <v>7456</v>
          </cell>
          <cell r="C1722">
            <v>142</v>
          </cell>
          <cell r="G1722">
            <v>882.81</v>
          </cell>
        </row>
        <row r="1723">
          <cell r="A1723">
            <v>7456</v>
          </cell>
          <cell r="C1723">
            <v>147</v>
          </cell>
          <cell r="G1723">
            <v>0</v>
          </cell>
        </row>
        <row r="1724">
          <cell r="A1724">
            <v>7456</v>
          </cell>
          <cell r="C1724">
            <v>150</v>
          </cell>
          <cell r="G1724">
            <v>470.83</v>
          </cell>
        </row>
        <row r="1725">
          <cell r="A1725">
            <v>7456</v>
          </cell>
          <cell r="C1725">
            <v>160</v>
          </cell>
          <cell r="G1725">
            <v>176.56</v>
          </cell>
        </row>
        <row r="1726">
          <cell r="A1726">
            <v>7456</v>
          </cell>
          <cell r="C1726">
            <v>210</v>
          </cell>
          <cell r="G1726">
            <v>235.42</v>
          </cell>
        </row>
        <row r="1727">
          <cell r="A1727">
            <v>7456</v>
          </cell>
          <cell r="C1727">
            <v>220</v>
          </cell>
          <cell r="G1727">
            <v>235.42</v>
          </cell>
        </row>
        <row r="1728">
          <cell r="A1728">
            <v>7456</v>
          </cell>
          <cell r="C1728">
            <v>230</v>
          </cell>
          <cell r="G1728">
            <v>176.56</v>
          </cell>
        </row>
        <row r="1729">
          <cell r="A1729">
            <v>7456</v>
          </cell>
          <cell r="C1729">
            <v>240</v>
          </cell>
          <cell r="G1729">
            <v>1000.52</v>
          </cell>
        </row>
        <row r="1730">
          <cell r="A1730">
            <v>7456</v>
          </cell>
          <cell r="C1730">
            <v>260</v>
          </cell>
          <cell r="G1730">
            <v>117.71</v>
          </cell>
        </row>
        <row r="1731">
          <cell r="A1731">
            <v>7456</v>
          </cell>
          <cell r="C1731">
            <v>330</v>
          </cell>
          <cell r="G1731">
            <v>58.85</v>
          </cell>
        </row>
        <row r="1732">
          <cell r="A1732">
            <v>7456</v>
          </cell>
          <cell r="C1732">
            <v>340</v>
          </cell>
          <cell r="G1732">
            <v>647.4</v>
          </cell>
        </row>
        <row r="1733">
          <cell r="A1733">
            <v>7456</v>
          </cell>
          <cell r="C1733">
            <v>430</v>
          </cell>
          <cell r="G1733">
            <v>58.85</v>
          </cell>
        </row>
        <row r="1734">
          <cell r="A1734">
            <v>7456</v>
          </cell>
          <cell r="C1734">
            <v>440</v>
          </cell>
          <cell r="G1734">
            <v>647.4</v>
          </cell>
        </row>
        <row r="1735">
          <cell r="A1735">
            <v>7456</v>
          </cell>
          <cell r="C1735">
            <v>935</v>
          </cell>
          <cell r="G1735">
            <v>294.27</v>
          </cell>
        </row>
        <row r="1736">
          <cell r="A1736">
            <v>7456</v>
          </cell>
          <cell r="C1736">
            <v>936</v>
          </cell>
          <cell r="G1736">
            <v>58.85</v>
          </cell>
        </row>
        <row r="1737">
          <cell r="A1737">
            <v>7458</v>
          </cell>
          <cell r="C1737">
            <v>140</v>
          </cell>
          <cell r="G1737">
            <v>110</v>
          </cell>
        </row>
        <row r="1738">
          <cell r="A1738">
            <v>7458</v>
          </cell>
          <cell r="C1738">
            <v>147</v>
          </cell>
          <cell r="G1738">
            <v>0</v>
          </cell>
        </row>
        <row r="1739">
          <cell r="A1739">
            <v>7458</v>
          </cell>
          <cell r="C1739">
            <v>150</v>
          </cell>
          <cell r="G1739">
            <v>1273.3599999999999</v>
          </cell>
        </row>
        <row r="1740">
          <cell r="A1740">
            <v>7458</v>
          </cell>
          <cell r="C1740">
            <v>240</v>
          </cell>
          <cell r="G1740">
            <v>0</v>
          </cell>
        </row>
        <row r="1741">
          <cell r="A1741">
            <v>7458</v>
          </cell>
          <cell r="C1741">
            <v>340</v>
          </cell>
          <cell r="G1741">
            <v>246</v>
          </cell>
        </row>
        <row r="1742">
          <cell r="A1742">
            <v>7458</v>
          </cell>
          <cell r="C1742">
            <v>440</v>
          </cell>
          <cell r="G1742">
            <v>767.83</v>
          </cell>
        </row>
        <row r="1743">
          <cell r="A1743">
            <v>7458</v>
          </cell>
          <cell r="C1743">
            <v>935</v>
          </cell>
          <cell r="G1743">
            <v>67.5</v>
          </cell>
        </row>
        <row r="1744">
          <cell r="A1744">
            <v>7470</v>
          </cell>
          <cell r="C1744">
            <v>110</v>
          </cell>
          <cell r="G1744">
            <v>2635.5</v>
          </cell>
        </row>
        <row r="1745">
          <cell r="A1745">
            <v>7470</v>
          </cell>
          <cell r="C1745">
            <v>112</v>
          </cell>
          <cell r="G1745">
            <v>2003.13</v>
          </cell>
        </row>
        <row r="1746">
          <cell r="A1746">
            <v>7470</v>
          </cell>
          <cell r="C1746">
            <v>120</v>
          </cell>
          <cell r="G1746">
            <v>2899.05</v>
          </cell>
        </row>
        <row r="1747">
          <cell r="A1747">
            <v>7470</v>
          </cell>
          <cell r="C1747">
            <v>121</v>
          </cell>
          <cell r="G1747">
            <v>0</v>
          </cell>
        </row>
        <row r="1748">
          <cell r="A1748">
            <v>7470</v>
          </cell>
          <cell r="C1748">
            <v>130</v>
          </cell>
          <cell r="G1748">
            <v>2389.66</v>
          </cell>
        </row>
        <row r="1749">
          <cell r="A1749">
            <v>7470</v>
          </cell>
          <cell r="C1749">
            <v>140</v>
          </cell>
          <cell r="G1749">
            <v>2785</v>
          </cell>
        </row>
        <row r="1750">
          <cell r="A1750">
            <v>7470</v>
          </cell>
          <cell r="C1750">
            <v>142</v>
          </cell>
          <cell r="G1750">
            <v>0</v>
          </cell>
        </row>
        <row r="1751">
          <cell r="A1751">
            <v>7470</v>
          </cell>
          <cell r="C1751">
            <v>150</v>
          </cell>
          <cell r="G1751">
            <v>0</v>
          </cell>
        </row>
        <row r="1752">
          <cell r="A1752">
            <v>7470</v>
          </cell>
          <cell r="C1752">
            <v>160</v>
          </cell>
          <cell r="G1752">
            <v>790.65</v>
          </cell>
        </row>
        <row r="1753">
          <cell r="A1753">
            <v>7470</v>
          </cell>
          <cell r="C1753">
            <v>210</v>
          </cell>
          <cell r="G1753">
            <v>563.21</v>
          </cell>
        </row>
        <row r="1754">
          <cell r="A1754">
            <v>7470</v>
          </cell>
          <cell r="C1754">
            <v>220</v>
          </cell>
          <cell r="G1754">
            <v>563.21</v>
          </cell>
        </row>
        <row r="1755">
          <cell r="A1755">
            <v>7470</v>
          </cell>
          <cell r="C1755">
            <v>230</v>
          </cell>
          <cell r="G1755">
            <v>563.21</v>
          </cell>
        </row>
        <row r="1756">
          <cell r="A1756">
            <v>7470</v>
          </cell>
          <cell r="C1756">
            <v>240</v>
          </cell>
          <cell r="G1756">
            <v>563.21</v>
          </cell>
        </row>
        <row r="1757">
          <cell r="A1757">
            <v>7470</v>
          </cell>
          <cell r="C1757">
            <v>330</v>
          </cell>
          <cell r="G1757">
            <v>370.29</v>
          </cell>
        </row>
        <row r="1758">
          <cell r="A1758">
            <v>7470</v>
          </cell>
          <cell r="C1758">
            <v>340</v>
          </cell>
          <cell r="G1758">
            <v>370.28</v>
          </cell>
        </row>
        <row r="1759">
          <cell r="A1759">
            <v>7470</v>
          </cell>
          <cell r="C1759">
            <v>400</v>
          </cell>
          <cell r="G1759">
            <v>0</v>
          </cell>
        </row>
        <row r="1760">
          <cell r="A1760">
            <v>7470</v>
          </cell>
          <cell r="C1760">
            <v>430</v>
          </cell>
          <cell r="G1760">
            <v>1789.81</v>
          </cell>
        </row>
        <row r="1761">
          <cell r="A1761">
            <v>7470</v>
          </cell>
          <cell r="C1761">
            <v>440</v>
          </cell>
          <cell r="G1761">
            <v>1789.8</v>
          </cell>
        </row>
        <row r="1762">
          <cell r="A1762">
            <v>7470</v>
          </cell>
          <cell r="C1762">
            <v>935</v>
          </cell>
          <cell r="G1762">
            <v>1058.82</v>
          </cell>
        </row>
        <row r="1763">
          <cell r="A1763">
            <v>7470</v>
          </cell>
          <cell r="C1763">
            <v>936</v>
          </cell>
          <cell r="G1763">
            <v>1857.28</v>
          </cell>
        </row>
        <row r="1764">
          <cell r="A1764">
            <v>7475</v>
          </cell>
          <cell r="C1764">
            <v>110</v>
          </cell>
          <cell r="G1764">
            <v>364.73</v>
          </cell>
        </row>
        <row r="1765">
          <cell r="A1765">
            <v>7475</v>
          </cell>
          <cell r="C1765">
            <v>112</v>
          </cell>
          <cell r="G1765">
            <v>182.37</v>
          </cell>
        </row>
        <row r="1766">
          <cell r="A1766">
            <v>7475</v>
          </cell>
          <cell r="C1766">
            <v>120</v>
          </cell>
          <cell r="G1766">
            <v>401.2</v>
          </cell>
        </row>
        <row r="1767">
          <cell r="A1767">
            <v>7475</v>
          </cell>
          <cell r="C1767">
            <v>121</v>
          </cell>
          <cell r="G1767">
            <v>0</v>
          </cell>
        </row>
        <row r="1768">
          <cell r="A1768">
            <v>7475</v>
          </cell>
          <cell r="C1768">
            <v>130</v>
          </cell>
          <cell r="G1768">
            <v>310.02999999999997</v>
          </cell>
        </row>
        <row r="1769">
          <cell r="A1769">
            <v>7475</v>
          </cell>
          <cell r="C1769">
            <v>140</v>
          </cell>
          <cell r="G1769">
            <v>364.73</v>
          </cell>
        </row>
        <row r="1770">
          <cell r="A1770">
            <v>7475</v>
          </cell>
          <cell r="C1770">
            <v>147</v>
          </cell>
          <cell r="G1770">
            <v>0</v>
          </cell>
        </row>
        <row r="1771">
          <cell r="A1771">
            <v>7475</v>
          </cell>
          <cell r="C1771">
            <v>160</v>
          </cell>
          <cell r="G1771">
            <v>109.41</v>
          </cell>
        </row>
        <row r="1772">
          <cell r="A1772">
            <v>7475</v>
          </cell>
          <cell r="C1772">
            <v>190</v>
          </cell>
          <cell r="G1772">
            <v>0</v>
          </cell>
        </row>
        <row r="1773">
          <cell r="A1773">
            <v>7475</v>
          </cell>
          <cell r="C1773">
            <v>210</v>
          </cell>
          <cell r="G1773">
            <v>1048.29</v>
          </cell>
        </row>
        <row r="1774">
          <cell r="A1774">
            <v>7475</v>
          </cell>
          <cell r="C1774">
            <v>220</v>
          </cell>
          <cell r="G1774">
            <v>1048.29</v>
          </cell>
        </row>
        <row r="1775">
          <cell r="A1775">
            <v>7475</v>
          </cell>
          <cell r="C1775">
            <v>230</v>
          </cell>
          <cell r="G1775">
            <v>1048.29</v>
          </cell>
        </row>
        <row r="1776">
          <cell r="A1776">
            <v>7475</v>
          </cell>
          <cell r="C1776">
            <v>240</v>
          </cell>
          <cell r="G1776">
            <v>1048.29</v>
          </cell>
        </row>
        <row r="1777">
          <cell r="A1777">
            <v>7475</v>
          </cell>
          <cell r="C1777">
            <v>330</v>
          </cell>
          <cell r="G1777">
            <v>24.07</v>
          </cell>
        </row>
        <row r="1778">
          <cell r="A1778">
            <v>7475</v>
          </cell>
          <cell r="C1778">
            <v>340</v>
          </cell>
          <cell r="G1778">
            <v>24.07</v>
          </cell>
        </row>
        <row r="1779">
          <cell r="A1779">
            <v>7475</v>
          </cell>
          <cell r="C1779">
            <v>430</v>
          </cell>
          <cell r="G1779">
            <v>300.27999999999997</v>
          </cell>
        </row>
        <row r="1780">
          <cell r="A1780">
            <v>7475</v>
          </cell>
          <cell r="C1780">
            <v>440</v>
          </cell>
          <cell r="G1780">
            <v>300.27</v>
          </cell>
        </row>
        <row r="1781">
          <cell r="A1781">
            <v>7475</v>
          </cell>
          <cell r="C1781">
            <v>935</v>
          </cell>
          <cell r="G1781">
            <v>91.18</v>
          </cell>
        </row>
        <row r="1782">
          <cell r="A1782">
            <v>7475</v>
          </cell>
          <cell r="C1782">
            <v>936</v>
          </cell>
          <cell r="G1782">
            <v>0</v>
          </cell>
        </row>
        <row r="1783">
          <cell r="A1783">
            <v>7520</v>
          </cell>
          <cell r="C1783">
            <v>110</v>
          </cell>
          <cell r="G1783">
            <v>302.89</v>
          </cell>
        </row>
        <row r="1784">
          <cell r="A1784">
            <v>7520</v>
          </cell>
          <cell r="C1784">
            <v>112</v>
          </cell>
          <cell r="G1784">
            <v>292.45</v>
          </cell>
        </row>
        <row r="1785">
          <cell r="A1785">
            <v>7520</v>
          </cell>
          <cell r="C1785">
            <v>120</v>
          </cell>
          <cell r="G1785">
            <v>208.98</v>
          </cell>
        </row>
        <row r="1786">
          <cell r="A1786">
            <v>7520</v>
          </cell>
          <cell r="C1786">
            <v>121</v>
          </cell>
          <cell r="G1786">
            <v>208.98</v>
          </cell>
        </row>
        <row r="1787">
          <cell r="A1787">
            <v>7520</v>
          </cell>
          <cell r="C1787">
            <v>130</v>
          </cell>
          <cell r="G1787">
            <v>208.98</v>
          </cell>
        </row>
        <row r="1788">
          <cell r="A1788">
            <v>7520</v>
          </cell>
          <cell r="C1788">
            <v>140</v>
          </cell>
          <cell r="G1788">
            <v>208.98</v>
          </cell>
        </row>
        <row r="1789">
          <cell r="A1789">
            <v>7520</v>
          </cell>
          <cell r="C1789">
            <v>147</v>
          </cell>
          <cell r="G1789">
            <v>0</v>
          </cell>
        </row>
        <row r="1790">
          <cell r="A1790">
            <v>7520</v>
          </cell>
          <cell r="C1790">
            <v>150</v>
          </cell>
          <cell r="G1790">
            <v>0</v>
          </cell>
        </row>
        <row r="1791">
          <cell r="A1791">
            <v>7520</v>
          </cell>
          <cell r="C1791">
            <v>160</v>
          </cell>
          <cell r="G1791">
            <v>0</v>
          </cell>
        </row>
        <row r="1792">
          <cell r="A1792">
            <v>7520</v>
          </cell>
          <cell r="C1792">
            <v>210</v>
          </cell>
          <cell r="G1792">
            <v>279.64999999999998</v>
          </cell>
        </row>
        <row r="1793">
          <cell r="A1793">
            <v>7520</v>
          </cell>
          <cell r="C1793">
            <v>220</v>
          </cell>
          <cell r="G1793">
            <v>261.22000000000003</v>
          </cell>
        </row>
        <row r="1794">
          <cell r="A1794">
            <v>7520</v>
          </cell>
          <cell r="C1794">
            <v>230</v>
          </cell>
          <cell r="G1794">
            <v>261.22000000000003</v>
          </cell>
        </row>
        <row r="1795">
          <cell r="A1795">
            <v>7520</v>
          </cell>
          <cell r="C1795">
            <v>240</v>
          </cell>
          <cell r="G1795">
            <v>707.22</v>
          </cell>
        </row>
        <row r="1796">
          <cell r="A1796">
            <v>7520</v>
          </cell>
          <cell r="C1796">
            <v>260</v>
          </cell>
          <cell r="G1796">
            <v>0</v>
          </cell>
        </row>
        <row r="1797">
          <cell r="A1797">
            <v>7520</v>
          </cell>
          <cell r="C1797">
            <v>330</v>
          </cell>
          <cell r="G1797">
            <v>0</v>
          </cell>
        </row>
        <row r="1798">
          <cell r="A1798">
            <v>7520</v>
          </cell>
          <cell r="C1798">
            <v>340</v>
          </cell>
          <cell r="G1798">
            <v>11.3</v>
          </cell>
        </row>
        <row r="1799">
          <cell r="A1799">
            <v>7520</v>
          </cell>
          <cell r="C1799">
            <v>430</v>
          </cell>
          <cell r="G1799">
            <v>0</v>
          </cell>
        </row>
        <row r="1800">
          <cell r="A1800">
            <v>7520</v>
          </cell>
          <cell r="C1800">
            <v>440</v>
          </cell>
          <cell r="G1800">
            <v>0</v>
          </cell>
        </row>
        <row r="1801">
          <cell r="A1801">
            <v>7520</v>
          </cell>
          <cell r="C1801">
            <v>935</v>
          </cell>
          <cell r="G1801">
            <v>50</v>
          </cell>
        </row>
        <row r="1802">
          <cell r="A1802">
            <v>7520</v>
          </cell>
          <cell r="C1802">
            <v>936</v>
          </cell>
          <cell r="G1802">
            <v>0</v>
          </cell>
        </row>
        <row r="1803">
          <cell r="A1803">
            <v>7540</v>
          </cell>
          <cell r="C1803">
            <v>110</v>
          </cell>
          <cell r="G1803">
            <v>0</v>
          </cell>
        </row>
        <row r="1804">
          <cell r="A1804">
            <v>7540</v>
          </cell>
          <cell r="C1804">
            <v>112</v>
          </cell>
          <cell r="G1804">
            <v>0</v>
          </cell>
        </row>
        <row r="1805">
          <cell r="A1805">
            <v>7540</v>
          </cell>
          <cell r="C1805">
            <v>120</v>
          </cell>
          <cell r="G1805">
            <v>0</v>
          </cell>
        </row>
        <row r="1806">
          <cell r="A1806">
            <v>7540</v>
          </cell>
          <cell r="C1806">
            <v>130</v>
          </cell>
          <cell r="G1806">
            <v>0</v>
          </cell>
        </row>
        <row r="1807">
          <cell r="A1807">
            <v>7540</v>
          </cell>
          <cell r="C1807">
            <v>140</v>
          </cell>
          <cell r="G1807">
            <v>0</v>
          </cell>
        </row>
        <row r="1808">
          <cell r="A1808">
            <v>7540</v>
          </cell>
          <cell r="C1808">
            <v>160</v>
          </cell>
          <cell r="G1808">
            <v>0</v>
          </cell>
        </row>
        <row r="1809">
          <cell r="A1809">
            <v>7540</v>
          </cell>
          <cell r="C1809">
            <v>935</v>
          </cell>
          <cell r="G1809">
            <v>0</v>
          </cell>
        </row>
        <row r="1810">
          <cell r="A1810">
            <v>7690</v>
          </cell>
          <cell r="C1810">
            <v>110</v>
          </cell>
          <cell r="G1810">
            <v>21591.01</v>
          </cell>
        </row>
        <row r="1811">
          <cell r="A1811">
            <v>7690</v>
          </cell>
          <cell r="C1811">
            <v>112</v>
          </cell>
          <cell r="G1811">
            <v>19483.59</v>
          </cell>
        </row>
        <row r="1812">
          <cell r="A1812">
            <v>7690</v>
          </cell>
          <cell r="C1812">
            <v>120</v>
          </cell>
          <cell r="G1812">
            <v>20444.98</v>
          </cell>
        </row>
        <row r="1813">
          <cell r="A1813">
            <v>7690</v>
          </cell>
          <cell r="C1813">
            <v>121</v>
          </cell>
          <cell r="G1813">
            <v>0</v>
          </cell>
        </row>
        <row r="1814">
          <cell r="A1814">
            <v>7690</v>
          </cell>
          <cell r="C1814">
            <v>122</v>
          </cell>
          <cell r="G1814">
            <v>8350</v>
          </cell>
        </row>
        <row r="1815">
          <cell r="A1815">
            <v>7690</v>
          </cell>
          <cell r="C1815">
            <v>130</v>
          </cell>
          <cell r="G1815">
            <v>6163.58</v>
          </cell>
        </row>
        <row r="1816">
          <cell r="A1816">
            <v>7690</v>
          </cell>
          <cell r="C1816">
            <v>140</v>
          </cell>
          <cell r="G1816">
            <v>12914.37</v>
          </cell>
        </row>
        <row r="1817">
          <cell r="A1817">
            <v>7690</v>
          </cell>
          <cell r="C1817">
            <v>142</v>
          </cell>
          <cell r="G1817">
            <v>7921.48</v>
          </cell>
        </row>
        <row r="1818">
          <cell r="A1818">
            <v>7690</v>
          </cell>
          <cell r="C1818">
            <v>147</v>
          </cell>
          <cell r="G1818">
            <v>0</v>
          </cell>
        </row>
        <row r="1819">
          <cell r="A1819">
            <v>7690</v>
          </cell>
          <cell r="C1819">
            <v>150</v>
          </cell>
          <cell r="G1819">
            <v>5098.53</v>
          </cell>
        </row>
        <row r="1820">
          <cell r="A1820">
            <v>7690</v>
          </cell>
          <cell r="C1820">
            <v>210</v>
          </cell>
          <cell r="G1820">
            <v>19457.05</v>
          </cell>
        </row>
        <row r="1821">
          <cell r="A1821">
            <v>7690</v>
          </cell>
          <cell r="C1821">
            <v>220</v>
          </cell>
          <cell r="G1821">
            <v>14371.85</v>
          </cell>
        </row>
        <row r="1822">
          <cell r="A1822">
            <v>7690</v>
          </cell>
          <cell r="C1822">
            <v>230</v>
          </cell>
          <cell r="G1822">
            <v>3509.05</v>
          </cell>
        </row>
        <row r="1823">
          <cell r="A1823">
            <v>7690</v>
          </cell>
          <cell r="C1823">
            <v>240</v>
          </cell>
          <cell r="G1823">
            <v>6722.36</v>
          </cell>
        </row>
        <row r="1824">
          <cell r="A1824">
            <v>7690</v>
          </cell>
          <cell r="C1824">
            <v>260</v>
          </cell>
          <cell r="G1824">
            <v>0</v>
          </cell>
        </row>
        <row r="1825">
          <cell r="A1825">
            <v>7690</v>
          </cell>
          <cell r="C1825">
            <v>330</v>
          </cell>
          <cell r="G1825">
            <v>1355.36</v>
          </cell>
        </row>
        <row r="1826">
          <cell r="A1826">
            <v>7690</v>
          </cell>
          <cell r="C1826">
            <v>340</v>
          </cell>
          <cell r="G1826">
            <v>8913.26</v>
          </cell>
        </row>
        <row r="1827">
          <cell r="A1827">
            <v>7690</v>
          </cell>
          <cell r="C1827">
            <v>430</v>
          </cell>
          <cell r="G1827">
            <v>3334.38</v>
          </cell>
        </row>
        <row r="1828">
          <cell r="A1828">
            <v>7690</v>
          </cell>
          <cell r="C1828">
            <v>440</v>
          </cell>
          <cell r="G1828">
            <v>17255.39</v>
          </cell>
        </row>
        <row r="1829">
          <cell r="A1829">
            <v>7690</v>
          </cell>
          <cell r="C1829">
            <v>935</v>
          </cell>
          <cell r="G1829">
            <v>5062.5</v>
          </cell>
        </row>
        <row r="1830">
          <cell r="A1830">
            <v>7690</v>
          </cell>
          <cell r="C1830">
            <v>936</v>
          </cell>
          <cell r="G1830">
            <v>4743.75</v>
          </cell>
        </row>
        <row r="1831">
          <cell r="A1831">
            <v>7750</v>
          </cell>
          <cell r="C1831">
            <v>110</v>
          </cell>
          <cell r="G1831">
            <v>339</v>
          </cell>
        </row>
        <row r="1832">
          <cell r="A1832">
            <v>7750</v>
          </cell>
          <cell r="C1832">
            <v>112</v>
          </cell>
          <cell r="G1832">
            <v>306.31</v>
          </cell>
        </row>
        <row r="1833">
          <cell r="A1833">
            <v>7750</v>
          </cell>
          <cell r="C1833">
            <v>120</v>
          </cell>
          <cell r="G1833">
            <v>372.91</v>
          </cell>
        </row>
        <row r="1834">
          <cell r="A1834">
            <v>7750</v>
          </cell>
          <cell r="C1834">
            <v>121</v>
          </cell>
          <cell r="G1834">
            <v>0</v>
          </cell>
        </row>
        <row r="1835">
          <cell r="A1835">
            <v>7750</v>
          </cell>
          <cell r="C1835">
            <v>130</v>
          </cell>
          <cell r="G1835">
            <v>288.14999999999998</v>
          </cell>
        </row>
        <row r="1836">
          <cell r="A1836">
            <v>7750</v>
          </cell>
          <cell r="C1836">
            <v>140</v>
          </cell>
          <cell r="G1836">
            <v>602.54</v>
          </cell>
        </row>
        <row r="1837">
          <cell r="A1837">
            <v>7750</v>
          </cell>
          <cell r="C1837">
            <v>142</v>
          </cell>
          <cell r="G1837">
            <v>0</v>
          </cell>
        </row>
        <row r="1838">
          <cell r="A1838">
            <v>7750</v>
          </cell>
          <cell r="C1838">
            <v>150</v>
          </cell>
          <cell r="G1838">
            <v>0</v>
          </cell>
        </row>
        <row r="1839">
          <cell r="A1839">
            <v>7750</v>
          </cell>
          <cell r="C1839">
            <v>160</v>
          </cell>
          <cell r="G1839">
            <v>101.7</v>
          </cell>
        </row>
        <row r="1840">
          <cell r="A1840">
            <v>7750</v>
          </cell>
          <cell r="C1840">
            <v>210</v>
          </cell>
          <cell r="G1840">
            <v>239.75</v>
          </cell>
        </row>
        <row r="1841">
          <cell r="A1841">
            <v>7750</v>
          </cell>
          <cell r="C1841">
            <v>220</v>
          </cell>
          <cell r="G1841">
            <v>239.75</v>
          </cell>
        </row>
        <row r="1842">
          <cell r="A1842">
            <v>7750</v>
          </cell>
          <cell r="C1842">
            <v>230</v>
          </cell>
          <cell r="G1842">
            <v>239.75</v>
          </cell>
        </row>
        <row r="1843">
          <cell r="A1843">
            <v>7750</v>
          </cell>
          <cell r="C1843">
            <v>240</v>
          </cell>
          <cell r="G1843">
            <v>239.75</v>
          </cell>
        </row>
        <row r="1844">
          <cell r="A1844">
            <v>7750</v>
          </cell>
          <cell r="C1844">
            <v>260</v>
          </cell>
          <cell r="G1844">
            <v>0</v>
          </cell>
        </row>
        <row r="1845">
          <cell r="A1845">
            <v>7750</v>
          </cell>
          <cell r="C1845">
            <v>330</v>
          </cell>
          <cell r="G1845">
            <v>1701.97</v>
          </cell>
        </row>
        <row r="1846">
          <cell r="A1846">
            <v>7750</v>
          </cell>
          <cell r="C1846">
            <v>340</v>
          </cell>
          <cell r="G1846">
            <v>1701.96</v>
          </cell>
        </row>
        <row r="1847">
          <cell r="A1847">
            <v>7750</v>
          </cell>
          <cell r="C1847">
            <v>430</v>
          </cell>
          <cell r="G1847">
            <v>0</v>
          </cell>
        </row>
        <row r="1848">
          <cell r="A1848">
            <v>7750</v>
          </cell>
          <cell r="C1848">
            <v>440</v>
          </cell>
          <cell r="G1848">
            <v>0</v>
          </cell>
        </row>
        <row r="1849">
          <cell r="A1849">
            <v>7750</v>
          </cell>
          <cell r="C1849">
            <v>935</v>
          </cell>
          <cell r="G1849">
            <v>84.75</v>
          </cell>
        </row>
        <row r="1850">
          <cell r="A1850">
            <v>7750</v>
          </cell>
          <cell r="C1850">
            <v>936</v>
          </cell>
          <cell r="G1850">
            <v>0</v>
          </cell>
        </row>
        <row r="1851">
          <cell r="A1851">
            <v>7760</v>
          </cell>
          <cell r="C1851">
            <v>110</v>
          </cell>
          <cell r="G1851">
            <v>1676.57</v>
          </cell>
        </row>
        <row r="1852">
          <cell r="A1852">
            <v>7760</v>
          </cell>
          <cell r="C1852">
            <v>112</v>
          </cell>
          <cell r="G1852">
            <v>4200</v>
          </cell>
        </row>
        <row r="1853">
          <cell r="A1853">
            <v>7760</v>
          </cell>
          <cell r="C1853">
            <v>120</v>
          </cell>
          <cell r="G1853">
            <v>1905.86</v>
          </cell>
        </row>
        <row r="1854">
          <cell r="A1854">
            <v>7760</v>
          </cell>
          <cell r="C1854">
            <v>121</v>
          </cell>
          <cell r="G1854">
            <v>0</v>
          </cell>
        </row>
        <row r="1855">
          <cell r="A1855">
            <v>7760</v>
          </cell>
          <cell r="C1855">
            <v>130</v>
          </cell>
          <cell r="G1855">
            <v>707.36</v>
          </cell>
        </row>
        <row r="1856">
          <cell r="A1856">
            <v>7760</v>
          </cell>
          <cell r="C1856">
            <v>140</v>
          </cell>
          <cell r="G1856">
            <v>187.08</v>
          </cell>
        </row>
        <row r="1857">
          <cell r="A1857">
            <v>7760</v>
          </cell>
          <cell r="C1857">
            <v>142</v>
          </cell>
          <cell r="G1857">
            <v>1944.65</v>
          </cell>
        </row>
        <row r="1858">
          <cell r="A1858">
            <v>7760</v>
          </cell>
          <cell r="C1858">
            <v>147</v>
          </cell>
          <cell r="G1858">
            <v>0</v>
          </cell>
        </row>
        <row r="1859">
          <cell r="A1859">
            <v>7760</v>
          </cell>
          <cell r="C1859">
            <v>150</v>
          </cell>
          <cell r="G1859">
            <v>602.38</v>
          </cell>
        </row>
        <row r="1860">
          <cell r="A1860">
            <v>7760</v>
          </cell>
          <cell r="C1860">
            <v>160</v>
          </cell>
          <cell r="G1860">
            <v>0</v>
          </cell>
        </row>
        <row r="1861">
          <cell r="A1861">
            <v>7760</v>
          </cell>
          <cell r="C1861">
            <v>210</v>
          </cell>
          <cell r="G1861">
            <v>1906.11</v>
          </cell>
        </row>
        <row r="1862">
          <cell r="A1862">
            <v>7760</v>
          </cell>
          <cell r="C1862">
            <v>220</v>
          </cell>
          <cell r="G1862">
            <v>1544.1</v>
          </cell>
        </row>
        <row r="1863">
          <cell r="A1863">
            <v>7760</v>
          </cell>
          <cell r="C1863">
            <v>230</v>
          </cell>
          <cell r="G1863">
            <v>404.13</v>
          </cell>
        </row>
        <row r="1864">
          <cell r="A1864">
            <v>7760</v>
          </cell>
          <cell r="C1864">
            <v>240</v>
          </cell>
          <cell r="G1864">
            <v>562.70000000000005</v>
          </cell>
        </row>
        <row r="1865">
          <cell r="A1865">
            <v>7760</v>
          </cell>
          <cell r="C1865">
            <v>260</v>
          </cell>
          <cell r="G1865">
            <v>201.57</v>
          </cell>
        </row>
        <row r="1866">
          <cell r="A1866">
            <v>7760</v>
          </cell>
          <cell r="C1866">
            <v>330</v>
          </cell>
          <cell r="G1866">
            <v>132.99</v>
          </cell>
        </row>
        <row r="1867">
          <cell r="A1867">
            <v>7760</v>
          </cell>
          <cell r="C1867">
            <v>340</v>
          </cell>
          <cell r="G1867">
            <v>889.53</v>
          </cell>
        </row>
        <row r="1868">
          <cell r="A1868">
            <v>7760</v>
          </cell>
          <cell r="C1868">
            <v>430</v>
          </cell>
          <cell r="G1868">
            <v>363.81</v>
          </cell>
        </row>
        <row r="1869">
          <cell r="A1869">
            <v>7760</v>
          </cell>
          <cell r="C1869">
            <v>440</v>
          </cell>
          <cell r="G1869">
            <v>1871.25</v>
          </cell>
        </row>
        <row r="1870">
          <cell r="A1870">
            <v>7760</v>
          </cell>
          <cell r="C1870">
            <v>935</v>
          </cell>
          <cell r="G1870">
            <v>434.93</v>
          </cell>
        </row>
        <row r="1871">
          <cell r="A1871">
            <v>7760</v>
          </cell>
          <cell r="C1871">
            <v>936</v>
          </cell>
          <cell r="G1871">
            <v>464.98</v>
          </cell>
        </row>
        <row r="1872">
          <cell r="A1872">
            <v>7790</v>
          </cell>
          <cell r="C1872">
            <v>110</v>
          </cell>
          <cell r="G1872">
            <v>4253</v>
          </cell>
        </row>
        <row r="1873">
          <cell r="A1873">
            <v>7790</v>
          </cell>
          <cell r="C1873">
            <v>112</v>
          </cell>
          <cell r="G1873">
            <v>13922</v>
          </cell>
        </row>
        <row r="1874">
          <cell r="A1874">
            <v>7790</v>
          </cell>
          <cell r="C1874">
            <v>120</v>
          </cell>
          <cell r="G1874">
            <v>3961</v>
          </cell>
        </row>
        <row r="1875">
          <cell r="A1875">
            <v>7790</v>
          </cell>
          <cell r="C1875">
            <v>121</v>
          </cell>
          <cell r="G1875">
            <v>2939</v>
          </cell>
        </row>
        <row r="1876">
          <cell r="A1876">
            <v>7790</v>
          </cell>
          <cell r="C1876">
            <v>130</v>
          </cell>
          <cell r="G1876">
            <v>6414</v>
          </cell>
        </row>
        <row r="1877">
          <cell r="A1877">
            <v>7790</v>
          </cell>
          <cell r="C1877">
            <v>140</v>
          </cell>
          <cell r="G1877">
            <v>18719</v>
          </cell>
        </row>
        <row r="1878">
          <cell r="A1878">
            <v>7790</v>
          </cell>
          <cell r="C1878">
            <v>147</v>
          </cell>
          <cell r="G1878">
            <v>0</v>
          </cell>
        </row>
        <row r="1879">
          <cell r="A1879">
            <v>7790</v>
          </cell>
          <cell r="C1879">
            <v>210</v>
          </cell>
          <cell r="G1879">
            <v>2034</v>
          </cell>
        </row>
        <row r="1880">
          <cell r="A1880">
            <v>7790</v>
          </cell>
          <cell r="C1880">
            <v>220</v>
          </cell>
          <cell r="G1880">
            <v>2019</v>
          </cell>
        </row>
        <row r="1881">
          <cell r="A1881">
            <v>7790</v>
          </cell>
          <cell r="C1881">
            <v>230</v>
          </cell>
          <cell r="G1881">
            <v>1504</v>
          </cell>
        </row>
        <row r="1882">
          <cell r="A1882">
            <v>7790</v>
          </cell>
          <cell r="C1882">
            <v>240</v>
          </cell>
          <cell r="G1882">
            <v>3779</v>
          </cell>
        </row>
        <row r="1883">
          <cell r="A1883">
            <v>7790</v>
          </cell>
          <cell r="C1883">
            <v>330</v>
          </cell>
          <cell r="G1883">
            <v>793</v>
          </cell>
        </row>
        <row r="1884">
          <cell r="A1884">
            <v>7790</v>
          </cell>
          <cell r="C1884">
            <v>340</v>
          </cell>
          <cell r="G1884">
            <v>3633</v>
          </cell>
        </row>
        <row r="1885">
          <cell r="A1885">
            <v>7790</v>
          </cell>
          <cell r="C1885">
            <v>430</v>
          </cell>
          <cell r="G1885">
            <v>2816</v>
          </cell>
        </row>
        <row r="1886">
          <cell r="A1886">
            <v>7790</v>
          </cell>
          <cell r="C1886">
            <v>440</v>
          </cell>
          <cell r="G1886">
            <v>4535</v>
          </cell>
        </row>
        <row r="1887">
          <cell r="A1887">
            <v>7790</v>
          </cell>
          <cell r="C1887">
            <v>935</v>
          </cell>
          <cell r="G1887">
            <v>3776</v>
          </cell>
        </row>
        <row r="1888">
          <cell r="A1888">
            <v>7790</v>
          </cell>
          <cell r="C1888">
            <v>936</v>
          </cell>
          <cell r="G1888">
            <v>987</v>
          </cell>
        </row>
        <row r="1889">
          <cell r="A1889">
            <v>7795</v>
          </cell>
          <cell r="C1889">
            <v>110</v>
          </cell>
          <cell r="G1889">
            <v>0</v>
          </cell>
        </row>
        <row r="1890">
          <cell r="A1890">
            <v>7795</v>
          </cell>
          <cell r="C1890">
            <v>112</v>
          </cell>
          <cell r="G1890">
            <v>0</v>
          </cell>
        </row>
        <row r="1891">
          <cell r="A1891">
            <v>7795</v>
          </cell>
          <cell r="C1891">
            <v>130</v>
          </cell>
          <cell r="G1891">
            <v>0</v>
          </cell>
        </row>
        <row r="1892">
          <cell r="A1892">
            <v>7795</v>
          </cell>
          <cell r="C1892">
            <v>140</v>
          </cell>
          <cell r="G1892">
            <v>234.77</v>
          </cell>
        </row>
        <row r="1893">
          <cell r="A1893">
            <v>7795</v>
          </cell>
          <cell r="C1893">
            <v>142</v>
          </cell>
          <cell r="G1893">
            <v>0</v>
          </cell>
        </row>
        <row r="1894">
          <cell r="A1894">
            <v>7795</v>
          </cell>
          <cell r="C1894">
            <v>150</v>
          </cell>
          <cell r="G1894">
            <v>491.56</v>
          </cell>
        </row>
        <row r="1895">
          <cell r="A1895">
            <v>7795</v>
          </cell>
          <cell r="C1895">
            <v>340</v>
          </cell>
          <cell r="G1895">
            <v>781.74</v>
          </cell>
        </row>
        <row r="1896">
          <cell r="A1896">
            <v>7795</v>
          </cell>
          <cell r="C1896">
            <v>440</v>
          </cell>
          <cell r="G1896">
            <v>0</v>
          </cell>
        </row>
        <row r="1897">
          <cell r="A1897">
            <v>7840</v>
          </cell>
          <cell r="C1897">
            <v>110</v>
          </cell>
          <cell r="G1897">
            <v>8347.15</v>
          </cell>
        </row>
        <row r="1898">
          <cell r="A1898">
            <v>7840</v>
          </cell>
          <cell r="C1898">
            <v>112</v>
          </cell>
          <cell r="G1898">
            <v>2956.31</v>
          </cell>
        </row>
        <row r="1899">
          <cell r="A1899">
            <v>7840</v>
          </cell>
          <cell r="C1899">
            <v>120</v>
          </cell>
          <cell r="G1899">
            <v>5623.24</v>
          </cell>
        </row>
        <row r="1900">
          <cell r="A1900">
            <v>7840</v>
          </cell>
          <cell r="C1900">
            <v>121</v>
          </cell>
          <cell r="G1900">
            <v>2252.4699999999998</v>
          </cell>
        </row>
        <row r="1901">
          <cell r="A1901">
            <v>7840</v>
          </cell>
          <cell r="C1901">
            <v>130</v>
          </cell>
          <cell r="G1901">
            <v>2354.15</v>
          </cell>
        </row>
        <row r="1902">
          <cell r="A1902">
            <v>7840</v>
          </cell>
          <cell r="C1902">
            <v>140</v>
          </cell>
          <cell r="G1902">
            <v>2469.8200000000002</v>
          </cell>
        </row>
        <row r="1903">
          <cell r="A1903">
            <v>7840</v>
          </cell>
          <cell r="C1903">
            <v>142</v>
          </cell>
          <cell r="G1903">
            <v>1262.78</v>
          </cell>
        </row>
        <row r="1904">
          <cell r="A1904">
            <v>7840</v>
          </cell>
          <cell r="C1904">
            <v>147</v>
          </cell>
          <cell r="G1904">
            <v>0</v>
          </cell>
        </row>
        <row r="1905">
          <cell r="A1905">
            <v>7840</v>
          </cell>
          <cell r="C1905">
            <v>150</v>
          </cell>
          <cell r="G1905">
            <v>101.68</v>
          </cell>
        </row>
        <row r="1906">
          <cell r="A1906">
            <v>7840</v>
          </cell>
          <cell r="C1906">
            <v>160</v>
          </cell>
          <cell r="G1906">
            <v>55.98</v>
          </cell>
        </row>
        <row r="1907">
          <cell r="A1907">
            <v>7840</v>
          </cell>
          <cell r="C1907">
            <v>210</v>
          </cell>
          <cell r="G1907">
            <v>3618.65</v>
          </cell>
        </row>
        <row r="1908">
          <cell r="A1908">
            <v>7840</v>
          </cell>
          <cell r="C1908">
            <v>220</v>
          </cell>
          <cell r="G1908">
            <v>3590.66</v>
          </cell>
        </row>
        <row r="1909">
          <cell r="A1909">
            <v>7840</v>
          </cell>
          <cell r="C1909">
            <v>230</v>
          </cell>
          <cell r="G1909">
            <v>862.57</v>
          </cell>
        </row>
        <row r="1910">
          <cell r="A1910">
            <v>7840</v>
          </cell>
          <cell r="C1910">
            <v>240</v>
          </cell>
          <cell r="G1910">
            <v>3326.14</v>
          </cell>
        </row>
        <row r="1911">
          <cell r="A1911">
            <v>7840</v>
          </cell>
          <cell r="C1911">
            <v>260</v>
          </cell>
          <cell r="G1911">
            <v>27.99</v>
          </cell>
        </row>
        <row r="1912">
          <cell r="A1912">
            <v>7840</v>
          </cell>
          <cell r="C1912">
            <v>330</v>
          </cell>
          <cell r="G1912">
            <v>53.48</v>
          </cell>
        </row>
        <row r="1913">
          <cell r="A1913">
            <v>7840</v>
          </cell>
          <cell r="C1913">
            <v>340</v>
          </cell>
          <cell r="G1913">
            <v>951.53</v>
          </cell>
        </row>
        <row r="1914">
          <cell r="A1914">
            <v>7840</v>
          </cell>
          <cell r="C1914">
            <v>430</v>
          </cell>
          <cell r="G1914">
            <v>0</v>
          </cell>
        </row>
        <row r="1915">
          <cell r="A1915">
            <v>7840</v>
          </cell>
          <cell r="C1915">
            <v>440</v>
          </cell>
          <cell r="G1915">
            <v>0</v>
          </cell>
        </row>
        <row r="1916">
          <cell r="A1916">
            <v>7840</v>
          </cell>
          <cell r="C1916">
            <v>935</v>
          </cell>
          <cell r="G1916">
            <v>387.03</v>
          </cell>
        </row>
        <row r="1917">
          <cell r="A1917">
            <v>7840</v>
          </cell>
          <cell r="C1917">
            <v>936</v>
          </cell>
          <cell r="G1917">
            <v>997.75</v>
          </cell>
        </row>
        <row r="1918">
          <cell r="A1918">
            <v>7845</v>
          </cell>
          <cell r="C1918">
            <v>110</v>
          </cell>
          <cell r="G1918">
            <v>0</v>
          </cell>
        </row>
        <row r="1919">
          <cell r="A1919">
            <v>7845</v>
          </cell>
          <cell r="C1919">
            <v>112</v>
          </cell>
          <cell r="G1919">
            <v>0</v>
          </cell>
        </row>
        <row r="1920">
          <cell r="A1920">
            <v>7845</v>
          </cell>
          <cell r="C1920">
            <v>120</v>
          </cell>
          <cell r="G1920">
            <v>0</v>
          </cell>
        </row>
        <row r="1921">
          <cell r="A1921">
            <v>7845</v>
          </cell>
          <cell r="C1921">
            <v>121</v>
          </cell>
          <cell r="G1921">
            <v>0</v>
          </cell>
        </row>
        <row r="1922">
          <cell r="A1922">
            <v>7845</v>
          </cell>
          <cell r="C1922">
            <v>130</v>
          </cell>
          <cell r="G1922">
            <v>0</v>
          </cell>
        </row>
        <row r="1923">
          <cell r="A1923">
            <v>7845</v>
          </cell>
          <cell r="C1923">
            <v>140</v>
          </cell>
          <cell r="G1923">
            <v>0</v>
          </cell>
        </row>
        <row r="1924">
          <cell r="A1924">
            <v>7845</v>
          </cell>
          <cell r="C1924">
            <v>147</v>
          </cell>
          <cell r="G1924">
            <v>0</v>
          </cell>
        </row>
        <row r="1925">
          <cell r="A1925">
            <v>7845</v>
          </cell>
          <cell r="C1925">
            <v>190</v>
          </cell>
          <cell r="G1925">
            <v>0</v>
          </cell>
        </row>
        <row r="1926">
          <cell r="A1926">
            <v>7845</v>
          </cell>
          <cell r="C1926">
            <v>210</v>
          </cell>
          <cell r="G1926">
            <v>0</v>
          </cell>
        </row>
        <row r="1927">
          <cell r="A1927">
            <v>7845</v>
          </cell>
          <cell r="C1927">
            <v>220</v>
          </cell>
          <cell r="G1927">
            <v>0</v>
          </cell>
        </row>
        <row r="1928">
          <cell r="A1928">
            <v>7845</v>
          </cell>
          <cell r="C1928">
            <v>230</v>
          </cell>
          <cell r="G1928">
            <v>0</v>
          </cell>
        </row>
        <row r="1929">
          <cell r="A1929">
            <v>7845</v>
          </cell>
          <cell r="C1929">
            <v>240</v>
          </cell>
          <cell r="G1929">
            <v>0</v>
          </cell>
        </row>
        <row r="1930">
          <cell r="A1930">
            <v>7845</v>
          </cell>
          <cell r="C1930">
            <v>340</v>
          </cell>
          <cell r="G1930">
            <v>0</v>
          </cell>
        </row>
        <row r="1931">
          <cell r="A1931">
            <v>7905</v>
          </cell>
          <cell r="C1931">
            <v>110</v>
          </cell>
          <cell r="G1931">
            <v>62.1</v>
          </cell>
        </row>
        <row r="1932">
          <cell r="A1932">
            <v>7905</v>
          </cell>
          <cell r="C1932">
            <v>112</v>
          </cell>
          <cell r="G1932">
            <v>62.1</v>
          </cell>
        </row>
        <row r="1933">
          <cell r="A1933">
            <v>7905</v>
          </cell>
          <cell r="C1933">
            <v>120</v>
          </cell>
          <cell r="G1933">
            <v>62.1</v>
          </cell>
        </row>
        <row r="1934">
          <cell r="A1934">
            <v>7905</v>
          </cell>
          <cell r="C1934">
            <v>121</v>
          </cell>
          <cell r="G1934">
            <v>62.1</v>
          </cell>
        </row>
        <row r="1935">
          <cell r="A1935">
            <v>7905</v>
          </cell>
          <cell r="C1935">
            <v>130</v>
          </cell>
          <cell r="G1935">
            <v>62.1</v>
          </cell>
        </row>
        <row r="1936">
          <cell r="A1936">
            <v>7905</v>
          </cell>
          <cell r="C1936">
            <v>140</v>
          </cell>
          <cell r="G1936">
            <v>62.1</v>
          </cell>
        </row>
        <row r="1937">
          <cell r="A1937">
            <v>7905</v>
          </cell>
          <cell r="C1937">
            <v>142</v>
          </cell>
          <cell r="G1937">
            <v>62.1</v>
          </cell>
        </row>
        <row r="1938">
          <cell r="A1938">
            <v>7905</v>
          </cell>
          <cell r="C1938">
            <v>147</v>
          </cell>
          <cell r="G1938">
            <v>0</v>
          </cell>
        </row>
        <row r="1939">
          <cell r="A1939">
            <v>7905</v>
          </cell>
          <cell r="C1939">
            <v>150</v>
          </cell>
          <cell r="G1939">
            <v>62.1</v>
          </cell>
        </row>
        <row r="1940">
          <cell r="A1940">
            <v>7905</v>
          </cell>
          <cell r="C1940">
            <v>160</v>
          </cell>
          <cell r="G1940">
            <v>62.1</v>
          </cell>
        </row>
        <row r="1941">
          <cell r="A1941">
            <v>7905</v>
          </cell>
          <cell r="C1941">
            <v>190</v>
          </cell>
          <cell r="G1941">
            <v>0</v>
          </cell>
        </row>
        <row r="1942">
          <cell r="A1942">
            <v>7905</v>
          </cell>
          <cell r="C1942">
            <v>210</v>
          </cell>
          <cell r="G1942">
            <v>62.1</v>
          </cell>
        </row>
        <row r="1943">
          <cell r="A1943">
            <v>7905</v>
          </cell>
          <cell r="C1943">
            <v>220</v>
          </cell>
          <cell r="G1943">
            <v>62.1</v>
          </cell>
        </row>
        <row r="1944">
          <cell r="A1944">
            <v>7905</v>
          </cell>
          <cell r="C1944">
            <v>230</v>
          </cell>
          <cell r="G1944">
            <v>62.1</v>
          </cell>
        </row>
        <row r="1945">
          <cell r="A1945">
            <v>7905</v>
          </cell>
          <cell r="C1945">
            <v>240</v>
          </cell>
          <cell r="G1945">
            <v>62.1</v>
          </cell>
        </row>
        <row r="1946">
          <cell r="A1946">
            <v>7905</v>
          </cell>
          <cell r="C1946">
            <v>260</v>
          </cell>
          <cell r="G1946">
            <v>62.1</v>
          </cell>
        </row>
        <row r="1947">
          <cell r="A1947">
            <v>7905</v>
          </cell>
          <cell r="C1947">
            <v>330</v>
          </cell>
          <cell r="G1947">
            <v>62.1</v>
          </cell>
        </row>
        <row r="1948">
          <cell r="A1948">
            <v>7905</v>
          </cell>
          <cell r="C1948">
            <v>340</v>
          </cell>
          <cell r="G1948">
            <v>62.1</v>
          </cell>
        </row>
        <row r="1949">
          <cell r="A1949">
            <v>7905</v>
          </cell>
          <cell r="C1949">
            <v>430</v>
          </cell>
          <cell r="G1949">
            <v>62.1</v>
          </cell>
        </row>
        <row r="1950">
          <cell r="A1950">
            <v>7905</v>
          </cell>
          <cell r="C1950">
            <v>440</v>
          </cell>
          <cell r="G1950">
            <v>62.1</v>
          </cell>
        </row>
        <row r="1951">
          <cell r="A1951">
            <v>7905</v>
          </cell>
          <cell r="C1951">
            <v>935</v>
          </cell>
          <cell r="G1951">
            <v>62.1</v>
          </cell>
        </row>
        <row r="1952">
          <cell r="A1952">
            <v>7905</v>
          </cell>
          <cell r="C1952">
            <v>936</v>
          </cell>
          <cell r="G1952">
            <v>62.1</v>
          </cell>
        </row>
        <row r="1953">
          <cell r="A1953"/>
          <cell r="C1953"/>
          <cell r="G1953"/>
        </row>
        <row r="1954">
          <cell r="A1954"/>
          <cell r="C1954"/>
          <cell r="G1954"/>
        </row>
        <row r="1955">
          <cell r="A1955"/>
          <cell r="C1955"/>
          <cell r="G1955"/>
        </row>
        <row r="1956">
          <cell r="A1956"/>
          <cell r="C1956"/>
          <cell r="G1956"/>
        </row>
        <row r="1957">
          <cell r="A1957"/>
          <cell r="C1957"/>
          <cell r="G1957"/>
        </row>
        <row r="1958">
          <cell r="A1958"/>
          <cell r="C1958"/>
          <cell r="G1958"/>
        </row>
        <row r="1959">
          <cell r="A1959"/>
          <cell r="C1959"/>
          <cell r="G1959"/>
        </row>
        <row r="1960">
          <cell r="A1960"/>
          <cell r="C1960"/>
          <cell r="G1960"/>
        </row>
        <row r="1961">
          <cell r="A1961"/>
          <cell r="C1961"/>
          <cell r="G1961"/>
        </row>
        <row r="1962">
          <cell r="A1962"/>
          <cell r="C1962"/>
          <cell r="G1962"/>
        </row>
        <row r="1963">
          <cell r="A1963"/>
          <cell r="C1963"/>
          <cell r="G1963"/>
        </row>
        <row r="1964">
          <cell r="A1964"/>
          <cell r="C1964"/>
          <cell r="G1964"/>
        </row>
        <row r="1965">
          <cell r="A1965"/>
          <cell r="C1965"/>
          <cell r="G1965"/>
        </row>
        <row r="1966">
          <cell r="A1966"/>
          <cell r="C1966"/>
          <cell r="G1966"/>
        </row>
        <row r="1967">
          <cell r="A1967"/>
          <cell r="C1967"/>
          <cell r="G1967"/>
        </row>
        <row r="1968">
          <cell r="A1968"/>
          <cell r="C1968"/>
          <cell r="G1968"/>
        </row>
        <row r="1969">
          <cell r="A1969"/>
          <cell r="C1969"/>
          <cell r="G1969"/>
        </row>
        <row r="1970">
          <cell r="A1970"/>
          <cell r="C1970"/>
          <cell r="G1970"/>
        </row>
        <row r="1971">
          <cell r="A1971"/>
          <cell r="C1971"/>
          <cell r="G1971"/>
        </row>
        <row r="1972">
          <cell r="A1972"/>
          <cell r="C1972"/>
          <cell r="G1972"/>
        </row>
        <row r="1973">
          <cell r="A1973"/>
          <cell r="C1973"/>
          <cell r="G1973"/>
        </row>
        <row r="1974">
          <cell r="A1974"/>
          <cell r="C1974"/>
          <cell r="G1974"/>
        </row>
        <row r="1975">
          <cell r="A1975"/>
          <cell r="C1975"/>
          <cell r="G1975"/>
        </row>
        <row r="1976">
          <cell r="A1976"/>
          <cell r="C1976"/>
          <cell r="G1976"/>
        </row>
        <row r="1977">
          <cell r="A1977"/>
          <cell r="C1977"/>
          <cell r="G1977"/>
        </row>
        <row r="1978">
          <cell r="A1978"/>
          <cell r="C1978"/>
          <cell r="G1978"/>
        </row>
        <row r="1979">
          <cell r="A1979"/>
          <cell r="C1979"/>
          <cell r="G1979"/>
        </row>
        <row r="1980">
          <cell r="A1980"/>
          <cell r="C1980"/>
          <cell r="G1980"/>
        </row>
        <row r="1981">
          <cell r="A1981"/>
          <cell r="C1981"/>
          <cell r="G1981"/>
        </row>
        <row r="1982">
          <cell r="A1982"/>
          <cell r="C1982"/>
          <cell r="G1982"/>
        </row>
        <row r="1983">
          <cell r="A1983"/>
          <cell r="C1983"/>
          <cell r="G1983"/>
        </row>
        <row r="1984">
          <cell r="A1984"/>
          <cell r="C1984"/>
          <cell r="G1984"/>
        </row>
        <row r="1985">
          <cell r="A1985"/>
          <cell r="C1985"/>
          <cell r="G1985"/>
        </row>
        <row r="1986">
          <cell r="A1986"/>
          <cell r="C1986"/>
          <cell r="G1986"/>
        </row>
        <row r="1987">
          <cell r="A1987"/>
          <cell r="C1987"/>
          <cell r="G1987"/>
        </row>
        <row r="1988">
          <cell r="A1988"/>
          <cell r="C1988"/>
          <cell r="G1988"/>
        </row>
        <row r="1989">
          <cell r="A1989"/>
          <cell r="C1989"/>
          <cell r="G1989"/>
        </row>
        <row r="1990">
          <cell r="A1990"/>
          <cell r="C1990"/>
          <cell r="G1990"/>
        </row>
        <row r="1991">
          <cell r="A1991"/>
          <cell r="C1991"/>
          <cell r="G1991"/>
        </row>
        <row r="1992">
          <cell r="A1992"/>
          <cell r="C1992"/>
          <cell r="G1992"/>
        </row>
        <row r="1993">
          <cell r="A1993"/>
          <cell r="C1993"/>
          <cell r="G1993"/>
        </row>
        <row r="1994">
          <cell r="A1994"/>
          <cell r="C1994"/>
          <cell r="G1994"/>
        </row>
        <row r="1995">
          <cell r="A1995"/>
          <cell r="C1995"/>
          <cell r="G1995"/>
        </row>
        <row r="1996">
          <cell r="A1996"/>
          <cell r="C1996"/>
          <cell r="G1996"/>
        </row>
        <row r="1997">
          <cell r="A1997"/>
          <cell r="C1997"/>
          <cell r="G1997"/>
        </row>
        <row r="1998">
          <cell r="A1998"/>
          <cell r="C1998"/>
          <cell r="G1998"/>
        </row>
        <row r="1999">
          <cell r="A1999"/>
          <cell r="C1999"/>
          <cell r="G1999"/>
        </row>
        <row r="2000">
          <cell r="A2000"/>
          <cell r="C2000"/>
          <cell r="G2000"/>
        </row>
        <row r="2001">
          <cell r="A2001"/>
          <cell r="C2001"/>
          <cell r="G2001"/>
        </row>
        <row r="2002">
          <cell r="A2002"/>
          <cell r="C2002"/>
          <cell r="G2002"/>
        </row>
        <row r="2003">
          <cell r="A2003"/>
          <cell r="C2003"/>
          <cell r="G2003"/>
        </row>
        <row r="2004">
          <cell r="A2004"/>
          <cell r="C2004"/>
          <cell r="G2004"/>
        </row>
        <row r="2005">
          <cell r="A2005"/>
          <cell r="C2005"/>
          <cell r="G2005"/>
        </row>
        <row r="2006">
          <cell r="A2006"/>
          <cell r="C2006"/>
          <cell r="G2006"/>
        </row>
        <row r="2007">
          <cell r="A2007"/>
          <cell r="C2007"/>
          <cell r="G2007"/>
        </row>
        <row r="2008">
          <cell r="A2008"/>
          <cell r="C2008"/>
          <cell r="G2008"/>
        </row>
        <row r="2009">
          <cell r="A2009"/>
          <cell r="C2009"/>
          <cell r="G2009"/>
        </row>
        <row r="2010">
          <cell r="A2010"/>
          <cell r="C2010"/>
          <cell r="G2010"/>
        </row>
        <row r="2011">
          <cell r="A2011"/>
          <cell r="C2011"/>
          <cell r="G2011"/>
        </row>
        <row r="2012">
          <cell r="A2012"/>
          <cell r="C2012"/>
          <cell r="G2012"/>
        </row>
        <row r="2013">
          <cell r="A2013"/>
          <cell r="C2013"/>
          <cell r="G2013"/>
        </row>
        <row r="2014">
          <cell r="A2014"/>
          <cell r="C2014"/>
          <cell r="G2014"/>
        </row>
        <row r="2015">
          <cell r="A2015"/>
          <cell r="C2015"/>
          <cell r="G2015"/>
        </row>
        <row r="2016">
          <cell r="A2016"/>
          <cell r="C2016"/>
          <cell r="G2016"/>
        </row>
        <row r="2017">
          <cell r="A2017"/>
          <cell r="C2017"/>
          <cell r="G2017"/>
        </row>
        <row r="2018">
          <cell r="A2018"/>
          <cell r="C2018"/>
          <cell r="G2018"/>
        </row>
        <row r="2019">
          <cell r="A2019"/>
          <cell r="C2019"/>
          <cell r="G2019"/>
        </row>
        <row r="2020">
          <cell r="A2020"/>
          <cell r="C2020"/>
          <cell r="G2020"/>
        </row>
        <row r="2021">
          <cell r="A2021"/>
          <cell r="C2021"/>
          <cell r="G2021"/>
        </row>
        <row r="2022">
          <cell r="A2022"/>
          <cell r="C2022"/>
          <cell r="G2022"/>
        </row>
        <row r="2023">
          <cell r="A2023"/>
          <cell r="C2023"/>
          <cell r="G2023"/>
        </row>
        <row r="2024">
          <cell r="A2024"/>
          <cell r="C2024"/>
          <cell r="G2024"/>
        </row>
        <row r="2025">
          <cell r="A2025"/>
          <cell r="C2025"/>
          <cell r="G2025"/>
        </row>
      </sheetData>
      <sheetData sheetId="8"/>
      <sheetData sheetId="9"/>
      <sheetData sheetId="10"/>
      <sheetData sheetId="11">
        <row r="9">
          <cell r="B9">
            <v>593.25396825396831</v>
          </cell>
        </row>
      </sheetData>
      <sheetData sheetId="12">
        <row r="6">
          <cell r="B6">
            <v>62</v>
          </cell>
        </row>
      </sheetData>
      <sheetData sheetId="13">
        <row r="6">
          <cell r="B6">
            <v>64</v>
          </cell>
        </row>
      </sheetData>
      <sheetData sheetId="14">
        <row r="18">
          <cell r="B18">
            <v>1667.0179527559067</v>
          </cell>
        </row>
      </sheetData>
      <sheetData sheetId="15">
        <row r="6">
          <cell r="B6">
            <v>13</v>
          </cell>
        </row>
      </sheetData>
      <sheetData sheetId="16">
        <row r="6">
          <cell r="B6">
            <v>0</v>
          </cell>
        </row>
      </sheetData>
      <sheetData sheetId="17">
        <row r="17">
          <cell r="B17">
            <v>249.80553359683796</v>
          </cell>
        </row>
      </sheetData>
      <sheetData sheetId="18">
        <row r="11">
          <cell r="B11">
            <v>291.23376623376623</v>
          </cell>
        </row>
      </sheetData>
      <sheetData sheetId="19">
        <row r="11">
          <cell r="B11">
            <v>302.02020202020202</v>
          </cell>
        </row>
      </sheetData>
      <sheetData sheetId="20"/>
      <sheetData sheetId="21">
        <row r="13">
          <cell r="B13">
            <v>837580.72000000009</v>
          </cell>
        </row>
      </sheetData>
      <sheetData sheetId="22">
        <row r="13">
          <cell r="B13">
            <v>317045.29000000004</v>
          </cell>
        </row>
      </sheetData>
      <sheetData sheetId="23">
        <row r="13">
          <cell r="B13">
            <v>146866.43999999997</v>
          </cell>
        </row>
      </sheetData>
      <sheetData sheetId="24">
        <row r="13">
          <cell r="B13">
            <v>215343.48</v>
          </cell>
        </row>
      </sheetData>
      <sheetData sheetId="25"/>
      <sheetData sheetId="26">
        <row r="9">
          <cell r="B9">
            <v>259840.94</v>
          </cell>
        </row>
      </sheetData>
      <sheetData sheetId="27"/>
      <sheetData sheetId="28">
        <row r="9">
          <cell r="B9">
            <v>114439.26999999999</v>
          </cell>
        </row>
      </sheetData>
      <sheetData sheetId="29">
        <row r="9">
          <cell r="B9">
            <v>78382.460000000006</v>
          </cell>
        </row>
      </sheetData>
      <sheetData sheetId="30">
        <row r="9">
          <cell r="B9">
            <v>114678.62</v>
          </cell>
        </row>
      </sheetData>
      <sheetData sheetId="31">
        <row r="6">
          <cell r="B6">
            <v>561055.66999999981</v>
          </cell>
        </row>
      </sheetData>
      <sheetData sheetId="32"/>
      <sheetData sheetId="33">
        <row r="6">
          <cell r="B6">
            <v>27</v>
          </cell>
        </row>
      </sheetData>
      <sheetData sheetId="34">
        <row r="7">
          <cell r="B7">
            <v>16</v>
          </cell>
        </row>
      </sheetData>
      <sheetData sheetId="35">
        <row r="11">
          <cell r="B11">
            <v>763.39744186046505</v>
          </cell>
        </row>
      </sheetData>
      <sheetData sheetId="36">
        <row r="13">
          <cell r="B13">
            <v>21522</v>
          </cell>
        </row>
      </sheetData>
      <sheetData sheetId="37">
        <row r="9">
          <cell r="B9">
            <v>84456.08</v>
          </cell>
        </row>
      </sheetData>
      <sheetData sheetId="38">
        <row r="8">
          <cell r="B8">
            <v>0.38145673097129407</v>
          </cell>
        </row>
      </sheetData>
      <sheetData sheetId="39"/>
      <sheetData sheetId="40">
        <row r="13">
          <cell r="B13">
            <v>161783.07</v>
          </cell>
        </row>
      </sheetData>
      <sheetData sheetId="41">
        <row r="13">
          <cell r="B13">
            <v>76031.149999999994</v>
          </cell>
        </row>
      </sheetData>
      <sheetData sheetId="42">
        <row r="6">
          <cell r="B6">
            <v>188467.02000000005</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74BUVQ2OXW7FF3C3NLUWXOIIWC">
      <xxl21:absoluteUrl r:id="rId2"/>
    </xxl21:alternateUrls>
    <sheetNames>
      <sheetName val="Manual Page"/>
      <sheetName val="TNZ Submitted Budget"/>
      <sheetName val="Variance Analysis vs Budget"/>
      <sheetName val="Input Sheet"/>
      <sheetName val="GP &amp; SE % Contribution"/>
      <sheetName val="Parts GP Calc"/>
      <sheetName val="Service GP Calc"/>
      <sheetName val="TUNZ Extracted TB"/>
      <sheetName val="Export"/>
      <sheetName val="OVERALL - QTD"/>
      <sheetName val="OVERALL"/>
      <sheetName val="NEW VEHICLE GROUP"/>
      <sheetName val="NS NEW VEHICLE"/>
      <sheetName val="NW NEW VEHICLE"/>
      <sheetName val="USED VEHICLE GROUP"/>
      <sheetName val="NS USED VEHICLE"/>
      <sheetName val="NW USED VEHICLE"/>
      <sheetName val="F&amp;I GROUP"/>
      <sheetName val="NS F&amp;I"/>
      <sheetName val="NW F&amp;I"/>
      <sheetName val="PARTS GROUP"/>
      <sheetName val="NS PARTS 130"/>
      <sheetName val="NW PARTS 230"/>
      <sheetName val="NW PARTS 330"/>
      <sheetName val="NW PARTS 430"/>
      <sheetName val="SERVICE GROUP"/>
      <sheetName val="NS SERVICE 140"/>
      <sheetName val="NS SERVICE 147"/>
      <sheetName val="NW SERVICE 240"/>
      <sheetName val="NW SERVICE 340"/>
      <sheetName val="NW SERVICE 440"/>
      <sheetName val="ADMIN &amp; OTHER"/>
      <sheetName val="Other Income"/>
      <sheetName val="LEX NEW VEHICLE"/>
      <sheetName val="LEX USED VEHICLE"/>
      <sheetName val="LEX F&amp;I"/>
      <sheetName val="LEX PARTS"/>
      <sheetName val="LEX SERVICE"/>
      <sheetName val="Retail Detailing"/>
      <sheetName val="Bridgestone GROUP"/>
      <sheetName val="Bridgestone 935"/>
      <sheetName val="Bridgestone 936"/>
      <sheetName val="LEX ADMIN &amp; OTHER"/>
      <sheetName val="Report"/>
    </sheetNames>
    <sheetDataSet>
      <sheetData sheetId="0"/>
      <sheetData sheetId="1"/>
      <sheetData sheetId="2"/>
      <sheetData sheetId="3"/>
      <sheetData sheetId="4"/>
      <sheetData sheetId="5"/>
      <sheetData sheetId="6"/>
      <sheetData sheetId="7">
        <row r="1">
          <cell r="A1" t="str">
            <v>Account</v>
          </cell>
          <cell r="C1" t="str">
            <v>Cost Centre</v>
          </cell>
          <cell r="G1" t="str">
            <v xml:space="preserve"> Mov(2023/07)</v>
          </cell>
        </row>
        <row r="2">
          <cell r="A2">
            <v>1000</v>
          </cell>
          <cell r="C2">
            <v>900</v>
          </cell>
          <cell r="G2">
            <v>0</v>
          </cell>
        </row>
        <row r="3">
          <cell r="A3">
            <v>1010</v>
          </cell>
          <cell r="C3">
            <v>900</v>
          </cell>
          <cell r="G3">
            <v>-1585578.57</v>
          </cell>
        </row>
        <row r="4">
          <cell r="A4">
            <v>1012</v>
          </cell>
          <cell r="C4">
            <v>900</v>
          </cell>
          <cell r="G4">
            <v>-24838.639999999999</v>
          </cell>
        </row>
        <row r="5">
          <cell r="A5">
            <v>1013</v>
          </cell>
          <cell r="C5">
            <v>900</v>
          </cell>
          <cell r="G5">
            <v>-107153.7</v>
          </cell>
        </row>
        <row r="6">
          <cell r="A6">
            <v>1014</v>
          </cell>
          <cell r="C6">
            <v>900</v>
          </cell>
          <cell r="G6">
            <v>173.94</v>
          </cell>
        </row>
        <row r="7">
          <cell r="A7">
            <v>1035</v>
          </cell>
          <cell r="C7">
            <v>900</v>
          </cell>
          <cell r="G7">
            <v>5228.59</v>
          </cell>
        </row>
        <row r="8">
          <cell r="A8">
            <v>1040</v>
          </cell>
          <cell r="C8">
            <v>900</v>
          </cell>
          <cell r="G8">
            <v>-35325.67</v>
          </cell>
        </row>
        <row r="9">
          <cell r="A9">
            <v>1045</v>
          </cell>
          <cell r="C9">
            <v>900</v>
          </cell>
          <cell r="G9">
            <v>0.1</v>
          </cell>
        </row>
        <row r="10">
          <cell r="A10">
            <v>1050</v>
          </cell>
          <cell r="C10">
            <v>900</v>
          </cell>
          <cell r="G10">
            <v>0</v>
          </cell>
        </row>
        <row r="11">
          <cell r="A11">
            <v>1055</v>
          </cell>
          <cell r="C11">
            <v>900</v>
          </cell>
          <cell r="G11">
            <v>-1257.57</v>
          </cell>
        </row>
        <row r="12">
          <cell r="A12">
            <v>1056</v>
          </cell>
          <cell r="C12">
            <v>100</v>
          </cell>
          <cell r="G12">
            <v>0</v>
          </cell>
        </row>
        <row r="13">
          <cell r="A13">
            <v>1060</v>
          </cell>
          <cell r="C13">
            <v>900</v>
          </cell>
          <cell r="G13">
            <v>-570604.21</v>
          </cell>
        </row>
        <row r="14">
          <cell r="A14">
            <v>1061</v>
          </cell>
          <cell r="C14">
            <v>900</v>
          </cell>
          <cell r="G14">
            <v>0</v>
          </cell>
        </row>
        <row r="15">
          <cell r="A15">
            <v>1070</v>
          </cell>
          <cell r="C15">
            <v>900</v>
          </cell>
          <cell r="G15">
            <v>105727.72</v>
          </cell>
        </row>
        <row r="16">
          <cell r="A16">
            <v>1071</v>
          </cell>
          <cell r="C16">
            <v>900</v>
          </cell>
          <cell r="G16">
            <v>12515.32</v>
          </cell>
        </row>
        <row r="17">
          <cell r="A17">
            <v>1072</v>
          </cell>
          <cell r="C17">
            <v>900</v>
          </cell>
          <cell r="G17">
            <v>13100</v>
          </cell>
        </row>
        <row r="18">
          <cell r="A18">
            <v>1075</v>
          </cell>
          <cell r="C18">
            <v>900</v>
          </cell>
          <cell r="G18">
            <v>-226878.34</v>
          </cell>
        </row>
        <row r="19">
          <cell r="A19">
            <v>1081</v>
          </cell>
          <cell r="C19">
            <v>900</v>
          </cell>
          <cell r="G19">
            <v>0</v>
          </cell>
        </row>
        <row r="20">
          <cell r="A20">
            <v>1090</v>
          </cell>
          <cell r="C20">
            <v>900</v>
          </cell>
          <cell r="G20">
            <v>-611.63</v>
          </cell>
        </row>
        <row r="21">
          <cell r="A21">
            <v>1091</v>
          </cell>
          <cell r="C21">
            <v>900</v>
          </cell>
          <cell r="G21">
            <v>-48080.02</v>
          </cell>
        </row>
        <row r="22">
          <cell r="A22">
            <v>1095</v>
          </cell>
          <cell r="C22">
            <v>900</v>
          </cell>
          <cell r="G22">
            <v>-5885.14</v>
          </cell>
        </row>
        <row r="23">
          <cell r="A23">
            <v>1110</v>
          </cell>
          <cell r="C23">
            <v>900</v>
          </cell>
          <cell r="G23">
            <v>-2429.08</v>
          </cell>
        </row>
        <row r="24">
          <cell r="A24">
            <v>1111</v>
          </cell>
          <cell r="C24">
            <v>900</v>
          </cell>
          <cell r="G24">
            <v>4040.57</v>
          </cell>
        </row>
        <row r="25">
          <cell r="A25">
            <v>1170</v>
          </cell>
          <cell r="C25">
            <v>900</v>
          </cell>
          <cell r="G25">
            <v>40439.11</v>
          </cell>
        </row>
        <row r="26">
          <cell r="A26">
            <v>1230</v>
          </cell>
          <cell r="C26">
            <v>900</v>
          </cell>
          <cell r="G26">
            <v>-185741.66</v>
          </cell>
        </row>
        <row r="27">
          <cell r="A27" t="str">
            <v>1230#</v>
          </cell>
          <cell r="C27">
            <v>900</v>
          </cell>
          <cell r="G27">
            <v>-4</v>
          </cell>
        </row>
        <row r="28">
          <cell r="A28">
            <v>1233</v>
          </cell>
          <cell r="C28">
            <v>900</v>
          </cell>
          <cell r="G28">
            <v>-62551.61</v>
          </cell>
        </row>
        <row r="29">
          <cell r="A29" t="str">
            <v>1233#</v>
          </cell>
          <cell r="C29">
            <v>900</v>
          </cell>
          <cell r="G29">
            <v>-1</v>
          </cell>
        </row>
        <row r="30">
          <cell r="A30">
            <v>1235</v>
          </cell>
          <cell r="C30">
            <v>900</v>
          </cell>
          <cell r="G30">
            <v>27389.919999999998</v>
          </cell>
        </row>
        <row r="31">
          <cell r="A31">
            <v>1236</v>
          </cell>
          <cell r="C31">
            <v>900</v>
          </cell>
          <cell r="G31">
            <v>864.92</v>
          </cell>
        </row>
        <row r="32">
          <cell r="A32">
            <v>1241</v>
          </cell>
          <cell r="C32">
            <v>900</v>
          </cell>
          <cell r="G32">
            <v>88900.45</v>
          </cell>
        </row>
        <row r="33">
          <cell r="A33" t="str">
            <v>1241#</v>
          </cell>
          <cell r="C33">
            <v>900</v>
          </cell>
          <cell r="G33">
            <v>-1</v>
          </cell>
        </row>
        <row r="34">
          <cell r="A34">
            <v>1245</v>
          </cell>
          <cell r="C34">
            <v>900</v>
          </cell>
          <cell r="G34">
            <v>-45020.47</v>
          </cell>
        </row>
        <row r="35">
          <cell r="A35">
            <v>1246</v>
          </cell>
          <cell r="C35">
            <v>900</v>
          </cell>
          <cell r="G35">
            <v>-10450.9</v>
          </cell>
        </row>
        <row r="36">
          <cell r="A36">
            <v>1250</v>
          </cell>
          <cell r="C36">
            <v>900</v>
          </cell>
          <cell r="G36">
            <v>64.77</v>
          </cell>
        </row>
        <row r="37">
          <cell r="A37">
            <v>1255</v>
          </cell>
          <cell r="C37">
            <v>900</v>
          </cell>
          <cell r="G37">
            <v>4823.96</v>
          </cell>
        </row>
        <row r="38">
          <cell r="A38">
            <v>1319</v>
          </cell>
          <cell r="C38">
            <v>900</v>
          </cell>
          <cell r="G38">
            <v>-230536.03</v>
          </cell>
        </row>
        <row r="39">
          <cell r="A39" t="str">
            <v>1319#</v>
          </cell>
          <cell r="C39">
            <v>900</v>
          </cell>
          <cell r="G39">
            <v>-11</v>
          </cell>
        </row>
        <row r="40">
          <cell r="A40">
            <v>1320</v>
          </cell>
          <cell r="C40">
            <v>900</v>
          </cell>
          <cell r="G40">
            <v>-409359.97</v>
          </cell>
        </row>
        <row r="41">
          <cell r="A41" t="str">
            <v>1320#</v>
          </cell>
          <cell r="C41">
            <v>900</v>
          </cell>
          <cell r="G41">
            <v>-25</v>
          </cell>
        </row>
        <row r="42">
          <cell r="A42">
            <v>1321</v>
          </cell>
          <cell r="C42">
            <v>900</v>
          </cell>
          <cell r="G42">
            <v>122063.66</v>
          </cell>
        </row>
        <row r="43">
          <cell r="A43" t="str">
            <v>1321#</v>
          </cell>
          <cell r="C43">
            <v>900</v>
          </cell>
          <cell r="G43">
            <v>-4</v>
          </cell>
        </row>
        <row r="44">
          <cell r="A44">
            <v>1325</v>
          </cell>
          <cell r="C44">
            <v>900</v>
          </cell>
          <cell r="G44">
            <v>3886.98</v>
          </cell>
        </row>
        <row r="45">
          <cell r="A45">
            <v>1326</v>
          </cell>
          <cell r="C45">
            <v>900</v>
          </cell>
          <cell r="G45">
            <v>-7522.75</v>
          </cell>
        </row>
        <row r="46">
          <cell r="A46">
            <v>1327</v>
          </cell>
          <cell r="C46">
            <v>900</v>
          </cell>
          <cell r="G46">
            <v>-14253.69</v>
          </cell>
        </row>
        <row r="47">
          <cell r="A47">
            <v>1351</v>
          </cell>
          <cell r="C47">
            <v>900</v>
          </cell>
          <cell r="G47">
            <v>-2209.8200000000002</v>
          </cell>
        </row>
        <row r="48">
          <cell r="A48">
            <v>1380</v>
          </cell>
          <cell r="C48">
            <v>900</v>
          </cell>
          <cell r="G48">
            <v>24202.95</v>
          </cell>
        </row>
        <row r="49">
          <cell r="A49">
            <v>1400</v>
          </cell>
          <cell r="C49">
            <v>900</v>
          </cell>
          <cell r="G49">
            <v>0</v>
          </cell>
        </row>
        <row r="50">
          <cell r="A50">
            <v>1470</v>
          </cell>
          <cell r="C50">
            <v>900</v>
          </cell>
          <cell r="G50">
            <v>-21901.78</v>
          </cell>
        </row>
        <row r="51">
          <cell r="A51">
            <v>1480</v>
          </cell>
          <cell r="C51">
            <v>900</v>
          </cell>
          <cell r="G51">
            <v>-3402.2</v>
          </cell>
        </row>
        <row r="52">
          <cell r="A52">
            <v>1500</v>
          </cell>
          <cell r="C52">
            <v>900</v>
          </cell>
          <cell r="G52">
            <v>0</v>
          </cell>
        </row>
        <row r="53">
          <cell r="A53">
            <v>1510</v>
          </cell>
          <cell r="C53">
            <v>900</v>
          </cell>
          <cell r="G53">
            <v>1996.4</v>
          </cell>
        </row>
        <row r="54">
          <cell r="A54" t="str">
            <v>1510B</v>
          </cell>
          <cell r="C54">
            <v>900</v>
          </cell>
          <cell r="G54">
            <v>255.06</v>
          </cell>
        </row>
        <row r="55">
          <cell r="A55" t="str">
            <v>1510H</v>
          </cell>
          <cell r="C55">
            <v>900</v>
          </cell>
          <cell r="G55">
            <v>2073.83</v>
          </cell>
        </row>
        <row r="56">
          <cell r="A56" t="str">
            <v>1510N</v>
          </cell>
          <cell r="C56">
            <v>900</v>
          </cell>
          <cell r="G56">
            <v>-4188.55</v>
          </cell>
        </row>
        <row r="57">
          <cell r="A57">
            <v>1511</v>
          </cell>
          <cell r="C57">
            <v>900</v>
          </cell>
          <cell r="G57">
            <v>226.4</v>
          </cell>
        </row>
        <row r="58">
          <cell r="A58">
            <v>1512</v>
          </cell>
          <cell r="C58">
            <v>900</v>
          </cell>
          <cell r="G58">
            <v>0</v>
          </cell>
        </row>
        <row r="59">
          <cell r="A59">
            <v>1530</v>
          </cell>
          <cell r="C59">
            <v>900</v>
          </cell>
          <cell r="G59">
            <v>-1871.3</v>
          </cell>
        </row>
        <row r="60">
          <cell r="A60">
            <v>1550</v>
          </cell>
          <cell r="C60">
            <v>900</v>
          </cell>
          <cell r="G60">
            <v>-4028.89</v>
          </cell>
        </row>
        <row r="61">
          <cell r="A61" t="str">
            <v>1550I</v>
          </cell>
          <cell r="C61">
            <v>900</v>
          </cell>
          <cell r="G61">
            <v>1748.5</v>
          </cell>
        </row>
        <row r="62">
          <cell r="A62">
            <v>1551</v>
          </cell>
          <cell r="C62">
            <v>900</v>
          </cell>
          <cell r="G62">
            <v>177.71</v>
          </cell>
        </row>
        <row r="63">
          <cell r="A63">
            <v>1552</v>
          </cell>
          <cell r="C63">
            <v>900</v>
          </cell>
          <cell r="G63">
            <v>-83.64</v>
          </cell>
        </row>
        <row r="64">
          <cell r="A64">
            <v>1570</v>
          </cell>
          <cell r="C64">
            <v>900</v>
          </cell>
          <cell r="G64">
            <v>-167.69</v>
          </cell>
        </row>
        <row r="65">
          <cell r="A65" t="str">
            <v>1570B</v>
          </cell>
          <cell r="C65">
            <v>900</v>
          </cell>
          <cell r="G65">
            <v>-371.5</v>
          </cell>
        </row>
        <row r="66">
          <cell r="A66" t="str">
            <v>1570H</v>
          </cell>
          <cell r="C66">
            <v>900</v>
          </cell>
          <cell r="G66">
            <v>307.83</v>
          </cell>
        </row>
        <row r="67">
          <cell r="A67" t="str">
            <v>1570N</v>
          </cell>
          <cell r="C67">
            <v>900</v>
          </cell>
          <cell r="G67">
            <v>900.64</v>
          </cell>
        </row>
        <row r="68">
          <cell r="A68">
            <v>1571</v>
          </cell>
          <cell r="C68">
            <v>900</v>
          </cell>
          <cell r="G68">
            <v>-107.63</v>
          </cell>
        </row>
        <row r="69">
          <cell r="A69">
            <v>1572</v>
          </cell>
          <cell r="C69">
            <v>900</v>
          </cell>
          <cell r="G69">
            <v>355.08</v>
          </cell>
        </row>
        <row r="70">
          <cell r="A70">
            <v>1670</v>
          </cell>
          <cell r="C70">
            <v>900</v>
          </cell>
          <cell r="G70">
            <v>0</v>
          </cell>
        </row>
        <row r="71">
          <cell r="A71">
            <v>1675</v>
          </cell>
          <cell r="C71">
            <v>900</v>
          </cell>
          <cell r="G71">
            <v>2396.88</v>
          </cell>
        </row>
        <row r="72">
          <cell r="A72">
            <v>1690</v>
          </cell>
          <cell r="C72">
            <v>900</v>
          </cell>
          <cell r="G72">
            <v>-39079.24</v>
          </cell>
        </row>
        <row r="73">
          <cell r="A73">
            <v>1720</v>
          </cell>
          <cell r="C73">
            <v>900</v>
          </cell>
          <cell r="G73">
            <v>15730.56</v>
          </cell>
        </row>
        <row r="74">
          <cell r="A74">
            <v>2025</v>
          </cell>
          <cell r="C74">
            <v>900</v>
          </cell>
          <cell r="G74">
            <v>258071.76</v>
          </cell>
        </row>
        <row r="75">
          <cell r="A75">
            <v>1772</v>
          </cell>
          <cell r="C75">
            <v>900</v>
          </cell>
          <cell r="G75">
            <v>0</v>
          </cell>
        </row>
        <row r="76">
          <cell r="A76" t="str">
            <v>1772H</v>
          </cell>
          <cell r="C76">
            <v>900</v>
          </cell>
          <cell r="G76">
            <v>1932.5</v>
          </cell>
        </row>
        <row r="77">
          <cell r="A77">
            <v>1773</v>
          </cell>
          <cell r="C77">
            <v>900</v>
          </cell>
          <cell r="G77">
            <v>0</v>
          </cell>
        </row>
        <row r="78">
          <cell r="A78" t="str">
            <v>1773H</v>
          </cell>
          <cell r="C78">
            <v>900</v>
          </cell>
          <cell r="G78">
            <v>0</v>
          </cell>
        </row>
        <row r="79">
          <cell r="A79">
            <v>1774</v>
          </cell>
          <cell r="C79">
            <v>900</v>
          </cell>
          <cell r="G79">
            <v>64595.88</v>
          </cell>
        </row>
        <row r="80">
          <cell r="A80" t="str">
            <v>1774H</v>
          </cell>
          <cell r="C80">
            <v>900</v>
          </cell>
          <cell r="G80">
            <v>0</v>
          </cell>
        </row>
        <row r="81">
          <cell r="A81">
            <v>1780</v>
          </cell>
          <cell r="C81">
            <v>900</v>
          </cell>
          <cell r="G81">
            <v>0</v>
          </cell>
        </row>
        <row r="82">
          <cell r="A82" t="str">
            <v>1780H</v>
          </cell>
          <cell r="C82">
            <v>900</v>
          </cell>
          <cell r="G82">
            <v>0</v>
          </cell>
        </row>
        <row r="83">
          <cell r="A83">
            <v>1790</v>
          </cell>
          <cell r="C83">
            <v>900</v>
          </cell>
          <cell r="G83">
            <v>0</v>
          </cell>
        </row>
        <row r="84">
          <cell r="A84">
            <v>1800</v>
          </cell>
          <cell r="C84">
            <v>900</v>
          </cell>
          <cell r="G84">
            <v>39488.620000000003</v>
          </cell>
        </row>
        <row r="85">
          <cell r="A85" t="str">
            <v>1800H</v>
          </cell>
          <cell r="C85">
            <v>900</v>
          </cell>
          <cell r="G85">
            <v>0</v>
          </cell>
        </row>
        <row r="86">
          <cell r="A86">
            <v>2782</v>
          </cell>
          <cell r="C86">
            <v>900</v>
          </cell>
          <cell r="G86">
            <v>-10091</v>
          </cell>
        </row>
        <row r="87">
          <cell r="A87" t="str">
            <v>2782H</v>
          </cell>
          <cell r="C87">
            <v>900</v>
          </cell>
          <cell r="G87">
            <v>-5405</v>
          </cell>
        </row>
        <row r="88">
          <cell r="A88">
            <v>2783</v>
          </cell>
          <cell r="C88">
            <v>900</v>
          </cell>
          <cell r="G88">
            <v>-3168</v>
          </cell>
        </row>
        <row r="89">
          <cell r="A89" t="str">
            <v>2783H</v>
          </cell>
          <cell r="C89">
            <v>900</v>
          </cell>
          <cell r="G89">
            <v>-2177</v>
          </cell>
        </row>
        <row r="90">
          <cell r="A90">
            <v>2784</v>
          </cell>
          <cell r="C90">
            <v>900</v>
          </cell>
          <cell r="G90">
            <v>-8274</v>
          </cell>
        </row>
        <row r="91">
          <cell r="A91" t="str">
            <v>2784H</v>
          </cell>
          <cell r="C91">
            <v>900</v>
          </cell>
          <cell r="G91">
            <v>-8170</v>
          </cell>
        </row>
        <row r="92">
          <cell r="A92">
            <v>2790</v>
          </cell>
          <cell r="C92">
            <v>900</v>
          </cell>
          <cell r="G92">
            <v>-9153</v>
          </cell>
        </row>
        <row r="93">
          <cell r="A93" t="str">
            <v>2790H</v>
          </cell>
          <cell r="C93">
            <v>900</v>
          </cell>
          <cell r="G93">
            <v>-2415</v>
          </cell>
        </row>
        <row r="94">
          <cell r="A94">
            <v>2800</v>
          </cell>
          <cell r="C94">
            <v>900</v>
          </cell>
          <cell r="G94">
            <v>-12655</v>
          </cell>
        </row>
        <row r="95">
          <cell r="A95" t="str">
            <v>2800H</v>
          </cell>
          <cell r="C95">
            <v>900</v>
          </cell>
          <cell r="G95">
            <v>-3998</v>
          </cell>
        </row>
        <row r="96">
          <cell r="A96" t="str">
            <v>6064r#</v>
          </cell>
          <cell r="C96">
            <v>112</v>
          </cell>
          <cell r="G96">
            <v>0</v>
          </cell>
        </row>
        <row r="97">
          <cell r="A97" t="str">
            <v>6144R#</v>
          </cell>
          <cell r="C97">
            <v>112</v>
          </cell>
          <cell r="G97">
            <v>0</v>
          </cell>
        </row>
        <row r="98">
          <cell r="A98">
            <v>1920</v>
          </cell>
          <cell r="C98">
            <v>900</v>
          </cell>
          <cell r="G98">
            <v>0</v>
          </cell>
        </row>
        <row r="99">
          <cell r="A99">
            <v>2040</v>
          </cell>
          <cell r="C99">
            <v>900</v>
          </cell>
          <cell r="G99">
            <v>-4801.3900000000003</v>
          </cell>
        </row>
        <row r="100">
          <cell r="A100">
            <v>2050</v>
          </cell>
          <cell r="C100">
            <v>900</v>
          </cell>
          <cell r="G100">
            <v>743732.64</v>
          </cell>
        </row>
        <row r="101">
          <cell r="A101">
            <v>2130</v>
          </cell>
          <cell r="C101">
            <v>900</v>
          </cell>
          <cell r="G101">
            <v>-60285.39</v>
          </cell>
        </row>
        <row r="102">
          <cell r="A102">
            <v>2131</v>
          </cell>
          <cell r="C102">
            <v>900</v>
          </cell>
          <cell r="G102">
            <v>18788.150000000001</v>
          </cell>
        </row>
        <row r="103">
          <cell r="A103" t="str">
            <v>2131H</v>
          </cell>
          <cell r="C103">
            <v>900</v>
          </cell>
          <cell r="G103">
            <v>5024.97</v>
          </cell>
        </row>
        <row r="104">
          <cell r="A104">
            <v>2132</v>
          </cell>
          <cell r="C104">
            <v>900</v>
          </cell>
          <cell r="G104">
            <v>12112.01</v>
          </cell>
        </row>
        <row r="105">
          <cell r="A105" t="str">
            <v>2132H</v>
          </cell>
          <cell r="C105">
            <v>900</v>
          </cell>
          <cell r="G105">
            <v>-3879.46</v>
          </cell>
        </row>
        <row r="106">
          <cell r="A106">
            <v>2136</v>
          </cell>
          <cell r="C106">
            <v>900</v>
          </cell>
          <cell r="G106">
            <v>93658.59</v>
          </cell>
        </row>
        <row r="107">
          <cell r="A107">
            <v>2140</v>
          </cell>
          <cell r="C107">
            <v>900</v>
          </cell>
          <cell r="G107">
            <v>4843.34</v>
          </cell>
        </row>
        <row r="108">
          <cell r="A108">
            <v>2250</v>
          </cell>
          <cell r="C108">
            <v>900</v>
          </cell>
          <cell r="G108">
            <v>633325.80000000005</v>
          </cell>
        </row>
        <row r="109">
          <cell r="A109">
            <v>2220</v>
          </cell>
          <cell r="C109">
            <v>900</v>
          </cell>
          <cell r="G109">
            <v>0</v>
          </cell>
        </row>
        <row r="110">
          <cell r="A110">
            <v>2240</v>
          </cell>
          <cell r="C110">
            <v>900</v>
          </cell>
          <cell r="G110">
            <v>274809.5</v>
          </cell>
        </row>
        <row r="111">
          <cell r="A111">
            <v>2241</v>
          </cell>
          <cell r="C111">
            <v>900</v>
          </cell>
          <cell r="G111">
            <v>-35844.71</v>
          </cell>
        </row>
        <row r="112">
          <cell r="A112">
            <v>2310</v>
          </cell>
          <cell r="C112">
            <v>900</v>
          </cell>
          <cell r="G112">
            <v>497098.35</v>
          </cell>
        </row>
        <row r="113">
          <cell r="A113">
            <v>2311</v>
          </cell>
          <cell r="C113">
            <v>900</v>
          </cell>
          <cell r="G113">
            <v>-164212.76</v>
          </cell>
        </row>
        <row r="114">
          <cell r="A114">
            <v>2320</v>
          </cell>
          <cell r="C114">
            <v>900</v>
          </cell>
          <cell r="G114">
            <v>325509.89</v>
          </cell>
        </row>
        <row r="115">
          <cell r="A115">
            <v>2321</v>
          </cell>
          <cell r="C115">
            <v>900</v>
          </cell>
          <cell r="G115">
            <v>-39262.1</v>
          </cell>
        </row>
        <row r="116">
          <cell r="A116">
            <v>2401</v>
          </cell>
          <cell r="C116">
            <v>900</v>
          </cell>
          <cell r="G116">
            <v>0</v>
          </cell>
        </row>
        <row r="117">
          <cell r="A117">
            <v>2402</v>
          </cell>
          <cell r="C117">
            <v>900</v>
          </cell>
          <cell r="G117">
            <v>-824.55</v>
          </cell>
        </row>
        <row r="118">
          <cell r="A118">
            <v>2430</v>
          </cell>
          <cell r="C118">
            <v>900</v>
          </cell>
          <cell r="G118">
            <v>0</v>
          </cell>
        </row>
        <row r="119">
          <cell r="A119">
            <v>2482</v>
          </cell>
          <cell r="C119">
            <v>900</v>
          </cell>
          <cell r="G119">
            <v>0</v>
          </cell>
        </row>
        <row r="120">
          <cell r="A120">
            <v>2490</v>
          </cell>
          <cell r="C120">
            <v>900</v>
          </cell>
          <cell r="G120">
            <v>175987.33</v>
          </cell>
        </row>
        <row r="121">
          <cell r="A121">
            <v>2500</v>
          </cell>
          <cell r="C121">
            <v>900</v>
          </cell>
          <cell r="G121">
            <v>0</v>
          </cell>
        </row>
        <row r="122">
          <cell r="A122">
            <v>2505</v>
          </cell>
          <cell r="C122">
            <v>900</v>
          </cell>
          <cell r="G122">
            <v>-21929.08</v>
          </cell>
        </row>
        <row r="123">
          <cell r="A123">
            <v>2512</v>
          </cell>
          <cell r="C123">
            <v>900</v>
          </cell>
          <cell r="G123">
            <v>4180.3500000000004</v>
          </cell>
        </row>
        <row r="124">
          <cell r="A124">
            <v>2520</v>
          </cell>
          <cell r="C124">
            <v>900</v>
          </cell>
          <cell r="G124">
            <v>-28868.61</v>
          </cell>
        </row>
        <row r="125">
          <cell r="A125">
            <v>2554</v>
          </cell>
          <cell r="C125">
            <v>900</v>
          </cell>
          <cell r="G125">
            <v>989</v>
          </cell>
        </row>
        <row r="126">
          <cell r="A126">
            <v>2570</v>
          </cell>
          <cell r="C126">
            <v>900</v>
          </cell>
          <cell r="G126">
            <v>31393.759999999998</v>
          </cell>
        </row>
        <row r="127">
          <cell r="A127">
            <v>2571</v>
          </cell>
          <cell r="C127">
            <v>900</v>
          </cell>
          <cell r="G127">
            <v>-1648.26</v>
          </cell>
        </row>
        <row r="128">
          <cell r="A128">
            <v>2573</v>
          </cell>
          <cell r="C128">
            <v>900</v>
          </cell>
          <cell r="G128">
            <v>195.65</v>
          </cell>
        </row>
        <row r="129">
          <cell r="A129" t="str">
            <v>2581P</v>
          </cell>
          <cell r="C129">
            <v>900</v>
          </cell>
          <cell r="G129">
            <v>-1000</v>
          </cell>
        </row>
        <row r="130">
          <cell r="A130" t="str">
            <v>2581S</v>
          </cell>
          <cell r="C130">
            <v>900</v>
          </cell>
          <cell r="G130">
            <v>-1500</v>
          </cell>
        </row>
        <row r="131">
          <cell r="A131" t="str">
            <v>2581T</v>
          </cell>
          <cell r="C131">
            <v>900</v>
          </cell>
          <cell r="G131">
            <v>-100</v>
          </cell>
        </row>
        <row r="132">
          <cell r="A132">
            <v>2582</v>
          </cell>
          <cell r="C132">
            <v>900</v>
          </cell>
          <cell r="G132">
            <v>14116.88</v>
          </cell>
        </row>
        <row r="133">
          <cell r="A133">
            <v>2584</v>
          </cell>
          <cell r="C133">
            <v>900</v>
          </cell>
          <cell r="G133">
            <v>-4883.12</v>
          </cell>
        </row>
        <row r="134">
          <cell r="A134">
            <v>2586</v>
          </cell>
          <cell r="C134">
            <v>900</v>
          </cell>
          <cell r="G134">
            <v>15950.62</v>
          </cell>
        </row>
        <row r="135">
          <cell r="A135">
            <v>2605</v>
          </cell>
          <cell r="C135">
            <v>900</v>
          </cell>
          <cell r="G135">
            <v>-1794.7</v>
          </cell>
        </row>
        <row r="136">
          <cell r="A136">
            <v>2606</v>
          </cell>
          <cell r="C136">
            <v>900</v>
          </cell>
          <cell r="G136">
            <v>-947.01</v>
          </cell>
        </row>
        <row r="137">
          <cell r="A137">
            <v>2607</v>
          </cell>
          <cell r="C137">
            <v>900</v>
          </cell>
          <cell r="G137">
            <v>0</v>
          </cell>
        </row>
        <row r="138">
          <cell r="A138">
            <v>2608</v>
          </cell>
          <cell r="C138">
            <v>900</v>
          </cell>
          <cell r="G138">
            <v>206718.93</v>
          </cell>
        </row>
        <row r="139">
          <cell r="A139">
            <v>2610</v>
          </cell>
          <cell r="C139">
            <v>900</v>
          </cell>
          <cell r="G139">
            <v>0</v>
          </cell>
        </row>
        <row r="140">
          <cell r="A140">
            <v>2621</v>
          </cell>
          <cell r="C140">
            <v>900</v>
          </cell>
          <cell r="G140">
            <v>0</v>
          </cell>
        </row>
        <row r="141">
          <cell r="A141">
            <v>2622</v>
          </cell>
          <cell r="C141">
            <v>900</v>
          </cell>
          <cell r="G141">
            <v>0</v>
          </cell>
        </row>
        <row r="142">
          <cell r="A142">
            <v>2623</v>
          </cell>
          <cell r="C142">
            <v>900</v>
          </cell>
          <cell r="G142">
            <v>0</v>
          </cell>
        </row>
        <row r="143">
          <cell r="A143">
            <v>2630</v>
          </cell>
          <cell r="C143">
            <v>900</v>
          </cell>
          <cell r="G143">
            <v>0</v>
          </cell>
        </row>
        <row r="144">
          <cell r="A144">
            <v>2731</v>
          </cell>
          <cell r="C144">
            <v>900</v>
          </cell>
          <cell r="G144">
            <v>81683.149999999994</v>
          </cell>
        </row>
        <row r="145">
          <cell r="A145">
            <v>1921</v>
          </cell>
          <cell r="C145">
            <v>900</v>
          </cell>
          <cell r="G145">
            <v>0</v>
          </cell>
        </row>
        <row r="146">
          <cell r="A146">
            <v>2600</v>
          </cell>
          <cell r="C146">
            <v>900</v>
          </cell>
          <cell r="G146">
            <v>-50.23</v>
          </cell>
        </row>
        <row r="147">
          <cell r="A147">
            <v>2602</v>
          </cell>
          <cell r="C147">
            <v>900</v>
          </cell>
          <cell r="G147">
            <v>0</v>
          </cell>
        </row>
        <row r="148">
          <cell r="A148">
            <v>2705</v>
          </cell>
          <cell r="C148">
            <v>900</v>
          </cell>
          <cell r="G148">
            <v>53148.33</v>
          </cell>
        </row>
        <row r="149">
          <cell r="A149">
            <v>2707</v>
          </cell>
          <cell r="C149">
            <v>900</v>
          </cell>
          <cell r="G149">
            <v>11688.61</v>
          </cell>
        </row>
        <row r="150">
          <cell r="A150">
            <v>2708</v>
          </cell>
          <cell r="C150">
            <v>900</v>
          </cell>
          <cell r="G150">
            <v>0</v>
          </cell>
        </row>
        <row r="151">
          <cell r="A151">
            <v>2709</v>
          </cell>
          <cell r="C151">
            <v>900</v>
          </cell>
          <cell r="G151">
            <v>0</v>
          </cell>
        </row>
        <row r="152">
          <cell r="A152">
            <v>2730</v>
          </cell>
          <cell r="C152">
            <v>900</v>
          </cell>
          <cell r="G152">
            <v>0</v>
          </cell>
        </row>
        <row r="153">
          <cell r="A153">
            <v>2860</v>
          </cell>
          <cell r="C153">
            <v>900</v>
          </cell>
          <cell r="G153">
            <v>0</v>
          </cell>
        </row>
        <row r="154">
          <cell r="A154">
            <v>2870</v>
          </cell>
          <cell r="C154">
            <v>900</v>
          </cell>
          <cell r="G154">
            <v>0</v>
          </cell>
        </row>
        <row r="155">
          <cell r="A155">
            <v>2900</v>
          </cell>
          <cell r="C155">
            <v>900</v>
          </cell>
          <cell r="G155">
            <v>0</v>
          </cell>
        </row>
        <row r="156">
          <cell r="A156">
            <v>2910</v>
          </cell>
          <cell r="C156">
            <v>900</v>
          </cell>
          <cell r="G156">
            <v>0</v>
          </cell>
        </row>
        <row r="157">
          <cell r="A157">
            <v>3142</v>
          </cell>
          <cell r="C157">
            <v>100</v>
          </cell>
          <cell r="G157">
            <v>-81335</v>
          </cell>
        </row>
        <row r="158">
          <cell r="A158">
            <v>3142</v>
          </cell>
          <cell r="C158">
            <v>200</v>
          </cell>
          <cell r="G158">
            <v>-71615</v>
          </cell>
        </row>
        <row r="159">
          <cell r="A159">
            <v>3145</v>
          </cell>
          <cell r="C159">
            <v>110</v>
          </cell>
          <cell r="G159">
            <v>0</v>
          </cell>
        </row>
        <row r="160">
          <cell r="A160">
            <v>3145</v>
          </cell>
          <cell r="C160">
            <v>112</v>
          </cell>
          <cell r="G160">
            <v>0</v>
          </cell>
        </row>
        <row r="161">
          <cell r="A161">
            <v>3145</v>
          </cell>
          <cell r="C161">
            <v>120</v>
          </cell>
          <cell r="G161">
            <v>0</v>
          </cell>
        </row>
        <row r="162">
          <cell r="A162">
            <v>3145</v>
          </cell>
          <cell r="C162">
            <v>130</v>
          </cell>
          <cell r="G162">
            <v>450.22</v>
          </cell>
        </row>
        <row r="163">
          <cell r="A163">
            <v>3145</v>
          </cell>
          <cell r="C163">
            <v>140</v>
          </cell>
          <cell r="G163">
            <v>-1152.7</v>
          </cell>
        </row>
        <row r="164">
          <cell r="A164">
            <v>3145</v>
          </cell>
          <cell r="C164">
            <v>160</v>
          </cell>
          <cell r="G164">
            <v>0</v>
          </cell>
        </row>
        <row r="165">
          <cell r="A165">
            <v>3145</v>
          </cell>
          <cell r="C165">
            <v>190</v>
          </cell>
          <cell r="G165">
            <v>-3576.26</v>
          </cell>
        </row>
        <row r="166">
          <cell r="A166">
            <v>3145</v>
          </cell>
          <cell r="C166">
            <v>210</v>
          </cell>
          <cell r="G166">
            <v>0</v>
          </cell>
        </row>
        <row r="167">
          <cell r="A167">
            <v>3145</v>
          </cell>
          <cell r="C167">
            <v>220</v>
          </cell>
          <cell r="G167">
            <v>0</v>
          </cell>
        </row>
        <row r="168">
          <cell r="A168">
            <v>3145</v>
          </cell>
          <cell r="C168">
            <v>230</v>
          </cell>
          <cell r="G168">
            <v>-40.799999999999997</v>
          </cell>
        </row>
        <row r="169">
          <cell r="A169">
            <v>3145</v>
          </cell>
          <cell r="C169">
            <v>240</v>
          </cell>
          <cell r="G169">
            <v>-826.09</v>
          </cell>
        </row>
        <row r="170">
          <cell r="A170">
            <v>3145</v>
          </cell>
          <cell r="C170">
            <v>340</v>
          </cell>
          <cell r="G170">
            <v>0</v>
          </cell>
        </row>
        <row r="171">
          <cell r="A171">
            <v>3145</v>
          </cell>
          <cell r="C171">
            <v>440</v>
          </cell>
          <cell r="G171">
            <v>-8089.32</v>
          </cell>
        </row>
        <row r="172">
          <cell r="A172">
            <v>3145</v>
          </cell>
          <cell r="C172">
            <v>935</v>
          </cell>
          <cell r="G172">
            <v>0</v>
          </cell>
        </row>
        <row r="173">
          <cell r="A173">
            <v>3145</v>
          </cell>
          <cell r="C173">
            <v>936</v>
          </cell>
          <cell r="G173">
            <v>0</v>
          </cell>
        </row>
        <row r="174">
          <cell r="A174">
            <v>3147</v>
          </cell>
          <cell r="C174">
            <v>100</v>
          </cell>
          <cell r="G174">
            <v>-109161.13</v>
          </cell>
        </row>
        <row r="175">
          <cell r="A175">
            <v>3147</v>
          </cell>
          <cell r="C175">
            <v>200</v>
          </cell>
          <cell r="G175">
            <v>-109550</v>
          </cell>
        </row>
        <row r="176">
          <cell r="A176">
            <v>3148</v>
          </cell>
          <cell r="C176">
            <v>100</v>
          </cell>
          <cell r="G176">
            <v>-15656.28</v>
          </cell>
        </row>
        <row r="177">
          <cell r="A177">
            <v>3148</v>
          </cell>
          <cell r="C177">
            <v>200</v>
          </cell>
          <cell r="G177">
            <v>-14423.05</v>
          </cell>
        </row>
        <row r="178">
          <cell r="A178">
            <v>3149</v>
          </cell>
          <cell r="C178">
            <v>100</v>
          </cell>
          <cell r="G178">
            <v>-17591.05</v>
          </cell>
        </row>
        <row r="179">
          <cell r="A179">
            <v>3149</v>
          </cell>
          <cell r="C179">
            <v>200</v>
          </cell>
          <cell r="G179">
            <v>-17091.75</v>
          </cell>
        </row>
        <row r="180">
          <cell r="A180">
            <v>3150</v>
          </cell>
          <cell r="C180">
            <v>110</v>
          </cell>
          <cell r="G180">
            <v>0</v>
          </cell>
        </row>
        <row r="181">
          <cell r="A181">
            <v>3150</v>
          </cell>
          <cell r="C181">
            <v>112</v>
          </cell>
          <cell r="G181">
            <v>0</v>
          </cell>
        </row>
        <row r="182">
          <cell r="A182">
            <v>3150</v>
          </cell>
          <cell r="C182">
            <v>190</v>
          </cell>
          <cell r="G182">
            <v>0</v>
          </cell>
        </row>
        <row r="183">
          <cell r="A183">
            <v>3150</v>
          </cell>
          <cell r="C183">
            <v>210</v>
          </cell>
          <cell r="G183">
            <v>0</v>
          </cell>
        </row>
        <row r="184">
          <cell r="A184">
            <v>3246</v>
          </cell>
          <cell r="C184">
            <v>121</v>
          </cell>
          <cell r="G184">
            <v>0</v>
          </cell>
        </row>
        <row r="185">
          <cell r="A185">
            <v>3246</v>
          </cell>
          <cell r="C185">
            <v>220</v>
          </cell>
          <cell r="G185">
            <v>0</v>
          </cell>
        </row>
        <row r="186">
          <cell r="A186">
            <v>3247</v>
          </cell>
          <cell r="C186">
            <v>121</v>
          </cell>
          <cell r="G186">
            <v>0</v>
          </cell>
        </row>
        <row r="187">
          <cell r="A187">
            <v>3247</v>
          </cell>
          <cell r="C187">
            <v>220</v>
          </cell>
          <cell r="G187">
            <v>0</v>
          </cell>
        </row>
        <row r="188">
          <cell r="A188">
            <v>3248</v>
          </cell>
          <cell r="C188">
            <v>110</v>
          </cell>
          <cell r="G188">
            <v>0</v>
          </cell>
        </row>
        <row r="189">
          <cell r="A189">
            <v>3248</v>
          </cell>
          <cell r="C189">
            <v>112</v>
          </cell>
          <cell r="G189">
            <v>0</v>
          </cell>
        </row>
        <row r="190">
          <cell r="A190">
            <v>3248</v>
          </cell>
          <cell r="C190">
            <v>120</v>
          </cell>
          <cell r="G190">
            <v>0</v>
          </cell>
        </row>
        <row r="191">
          <cell r="A191">
            <v>3248</v>
          </cell>
          <cell r="C191">
            <v>121</v>
          </cell>
          <cell r="G191">
            <v>0</v>
          </cell>
        </row>
        <row r="192">
          <cell r="A192">
            <v>3248</v>
          </cell>
          <cell r="C192">
            <v>122</v>
          </cell>
          <cell r="G192">
            <v>0</v>
          </cell>
        </row>
        <row r="193">
          <cell r="A193">
            <v>3248</v>
          </cell>
          <cell r="C193">
            <v>130</v>
          </cell>
          <cell r="G193">
            <v>0</v>
          </cell>
        </row>
        <row r="194">
          <cell r="A194">
            <v>3248</v>
          </cell>
          <cell r="C194">
            <v>132</v>
          </cell>
          <cell r="G194">
            <v>0</v>
          </cell>
        </row>
        <row r="195">
          <cell r="A195">
            <v>3248</v>
          </cell>
          <cell r="C195">
            <v>140</v>
          </cell>
          <cell r="G195">
            <v>0</v>
          </cell>
        </row>
        <row r="196">
          <cell r="A196">
            <v>3248</v>
          </cell>
          <cell r="C196">
            <v>142</v>
          </cell>
          <cell r="G196">
            <v>0</v>
          </cell>
        </row>
        <row r="197">
          <cell r="A197">
            <v>3248</v>
          </cell>
          <cell r="C197">
            <v>160</v>
          </cell>
          <cell r="G197">
            <v>0</v>
          </cell>
        </row>
        <row r="198">
          <cell r="A198">
            <v>3248</v>
          </cell>
          <cell r="C198">
            <v>162</v>
          </cell>
          <cell r="G198">
            <v>0</v>
          </cell>
        </row>
        <row r="199">
          <cell r="A199">
            <v>3248</v>
          </cell>
          <cell r="C199">
            <v>210</v>
          </cell>
          <cell r="G199">
            <v>0</v>
          </cell>
        </row>
        <row r="200">
          <cell r="A200">
            <v>3248</v>
          </cell>
          <cell r="C200">
            <v>220</v>
          </cell>
          <cell r="G200">
            <v>0</v>
          </cell>
        </row>
        <row r="201">
          <cell r="A201">
            <v>3248</v>
          </cell>
          <cell r="C201">
            <v>230</v>
          </cell>
          <cell r="G201">
            <v>0</v>
          </cell>
        </row>
        <row r="202">
          <cell r="A202">
            <v>3248</v>
          </cell>
          <cell r="C202">
            <v>240</v>
          </cell>
          <cell r="G202">
            <v>0</v>
          </cell>
        </row>
        <row r="203">
          <cell r="A203">
            <v>3248</v>
          </cell>
          <cell r="C203">
            <v>260</v>
          </cell>
          <cell r="G203">
            <v>0</v>
          </cell>
        </row>
        <row r="204">
          <cell r="A204">
            <v>3248</v>
          </cell>
          <cell r="C204">
            <v>330</v>
          </cell>
          <cell r="G204">
            <v>0</v>
          </cell>
        </row>
        <row r="205">
          <cell r="A205">
            <v>3248</v>
          </cell>
          <cell r="C205">
            <v>340</v>
          </cell>
          <cell r="G205">
            <v>0</v>
          </cell>
        </row>
        <row r="206">
          <cell r="A206">
            <v>3248</v>
          </cell>
          <cell r="C206">
            <v>430</v>
          </cell>
          <cell r="G206">
            <v>0</v>
          </cell>
        </row>
        <row r="207">
          <cell r="A207">
            <v>3248</v>
          </cell>
          <cell r="C207">
            <v>935</v>
          </cell>
          <cell r="G207">
            <v>-2601.81</v>
          </cell>
        </row>
        <row r="208">
          <cell r="A208">
            <v>3248</v>
          </cell>
          <cell r="C208">
            <v>936</v>
          </cell>
          <cell r="G208">
            <v>-1746.76</v>
          </cell>
        </row>
        <row r="209">
          <cell r="A209">
            <v>3305</v>
          </cell>
          <cell r="C209">
            <v>140</v>
          </cell>
          <cell r="G209">
            <v>35.07</v>
          </cell>
        </row>
        <row r="210">
          <cell r="A210">
            <v>3305</v>
          </cell>
          <cell r="C210">
            <v>240</v>
          </cell>
          <cell r="G210">
            <v>287.83</v>
          </cell>
        </row>
        <row r="211">
          <cell r="A211">
            <v>3305</v>
          </cell>
          <cell r="C211">
            <v>340</v>
          </cell>
          <cell r="G211">
            <v>2593.71</v>
          </cell>
        </row>
        <row r="212">
          <cell r="A212">
            <v>3305</v>
          </cell>
          <cell r="C212">
            <v>440</v>
          </cell>
          <cell r="G212">
            <v>82.02</v>
          </cell>
        </row>
        <row r="213">
          <cell r="A213">
            <v>8540</v>
          </cell>
          <cell r="C213">
            <v>130</v>
          </cell>
          <cell r="G213">
            <v>0</v>
          </cell>
        </row>
        <row r="214">
          <cell r="A214">
            <v>8540</v>
          </cell>
          <cell r="C214">
            <v>140</v>
          </cell>
          <cell r="G214">
            <v>0</v>
          </cell>
        </row>
        <row r="215">
          <cell r="A215">
            <v>8540</v>
          </cell>
          <cell r="C215">
            <v>160</v>
          </cell>
          <cell r="G215">
            <v>0</v>
          </cell>
        </row>
        <row r="216">
          <cell r="A216">
            <v>8540</v>
          </cell>
          <cell r="C216">
            <v>240</v>
          </cell>
          <cell r="G216">
            <v>0</v>
          </cell>
        </row>
        <row r="217">
          <cell r="A217">
            <v>8540</v>
          </cell>
          <cell r="C217">
            <v>440</v>
          </cell>
          <cell r="G217">
            <v>8089.32</v>
          </cell>
        </row>
        <row r="218">
          <cell r="A218" t="str">
            <v>3076R</v>
          </cell>
          <cell r="C218">
            <v>100</v>
          </cell>
          <cell r="G218">
            <v>-2019.13</v>
          </cell>
        </row>
        <row r="219">
          <cell r="A219" t="str">
            <v>3076R</v>
          </cell>
          <cell r="C219">
            <v>110</v>
          </cell>
          <cell r="G219">
            <v>-8216.27</v>
          </cell>
        </row>
        <row r="220">
          <cell r="A220" t="str">
            <v>3076R</v>
          </cell>
          <cell r="C220">
            <v>200</v>
          </cell>
          <cell r="G220">
            <v>-7875.29</v>
          </cell>
        </row>
        <row r="221">
          <cell r="A221" t="str">
            <v>3090R</v>
          </cell>
          <cell r="C221">
            <v>100</v>
          </cell>
          <cell r="G221">
            <v>-20919.36</v>
          </cell>
        </row>
        <row r="222">
          <cell r="A222" t="str">
            <v>3090R</v>
          </cell>
          <cell r="C222">
            <v>110</v>
          </cell>
          <cell r="G222">
            <v>0</v>
          </cell>
        </row>
        <row r="223">
          <cell r="A223" t="str">
            <v>3090R</v>
          </cell>
          <cell r="C223">
            <v>200</v>
          </cell>
          <cell r="G223">
            <v>-7377.74</v>
          </cell>
        </row>
        <row r="224">
          <cell r="A224" t="str">
            <v>3090R</v>
          </cell>
          <cell r="C224">
            <v>210</v>
          </cell>
          <cell r="G224">
            <v>0</v>
          </cell>
        </row>
        <row r="225">
          <cell r="A225" t="str">
            <v>3090RD</v>
          </cell>
          <cell r="C225">
            <v>100</v>
          </cell>
          <cell r="G225">
            <v>0</v>
          </cell>
        </row>
        <row r="226">
          <cell r="A226" t="str">
            <v>3090RD</v>
          </cell>
          <cell r="C226">
            <v>110</v>
          </cell>
          <cell r="G226">
            <v>0</v>
          </cell>
        </row>
        <row r="227">
          <cell r="A227" t="str">
            <v>3090RD</v>
          </cell>
          <cell r="C227">
            <v>210</v>
          </cell>
          <cell r="G227">
            <v>0</v>
          </cell>
        </row>
        <row r="228">
          <cell r="A228" t="str">
            <v>3095R</v>
          </cell>
          <cell r="C228">
            <v>100</v>
          </cell>
          <cell r="G228">
            <v>-14546.3</v>
          </cell>
        </row>
        <row r="229">
          <cell r="A229" t="str">
            <v>3095R</v>
          </cell>
          <cell r="C229">
            <v>110</v>
          </cell>
          <cell r="G229">
            <v>0</v>
          </cell>
        </row>
        <row r="230">
          <cell r="A230" t="str">
            <v>3095R</v>
          </cell>
          <cell r="C230">
            <v>200</v>
          </cell>
          <cell r="G230">
            <v>-7899.54</v>
          </cell>
        </row>
        <row r="231">
          <cell r="A231" t="str">
            <v>3095R</v>
          </cell>
          <cell r="C231">
            <v>210</v>
          </cell>
          <cell r="G231">
            <v>0</v>
          </cell>
        </row>
        <row r="232">
          <cell r="A232" t="str">
            <v>3095RD</v>
          </cell>
          <cell r="C232">
            <v>110</v>
          </cell>
          <cell r="G232">
            <v>0</v>
          </cell>
        </row>
        <row r="233">
          <cell r="A233" t="str">
            <v>3095RD</v>
          </cell>
          <cell r="C233">
            <v>210</v>
          </cell>
          <cell r="G233">
            <v>0</v>
          </cell>
        </row>
        <row r="234">
          <cell r="A234" t="str">
            <v>3105R</v>
          </cell>
          <cell r="C234">
            <v>100</v>
          </cell>
          <cell r="G234">
            <v>-12939.39</v>
          </cell>
        </row>
        <row r="235">
          <cell r="A235" t="str">
            <v>3105R</v>
          </cell>
          <cell r="C235">
            <v>110</v>
          </cell>
          <cell r="G235">
            <v>0</v>
          </cell>
        </row>
        <row r="236">
          <cell r="A236" t="str">
            <v>3105R</v>
          </cell>
          <cell r="C236">
            <v>200</v>
          </cell>
          <cell r="G236">
            <v>-26004.84</v>
          </cell>
        </row>
        <row r="237">
          <cell r="A237" t="str">
            <v>3105R</v>
          </cell>
          <cell r="C237">
            <v>210</v>
          </cell>
          <cell r="G237">
            <v>-48473.43</v>
          </cell>
        </row>
        <row r="238">
          <cell r="A238" t="str">
            <v>3105RD</v>
          </cell>
          <cell r="C238">
            <v>100</v>
          </cell>
          <cell r="G238">
            <v>0</v>
          </cell>
        </row>
        <row r="239">
          <cell r="A239" t="str">
            <v>3105RD</v>
          </cell>
          <cell r="C239">
            <v>110</v>
          </cell>
          <cell r="G239">
            <v>0</v>
          </cell>
        </row>
        <row r="240">
          <cell r="A240" t="str">
            <v>3105RD</v>
          </cell>
          <cell r="C240">
            <v>210</v>
          </cell>
          <cell r="G240">
            <v>0</v>
          </cell>
        </row>
        <row r="241">
          <cell r="A241" t="str">
            <v>6076R#</v>
          </cell>
          <cell r="C241">
            <v>110</v>
          </cell>
          <cell r="G241">
            <v>0</v>
          </cell>
        </row>
        <row r="242">
          <cell r="A242" t="str">
            <v>6090R#</v>
          </cell>
          <cell r="C242">
            <v>110</v>
          </cell>
          <cell r="G242">
            <v>0</v>
          </cell>
        </row>
        <row r="243">
          <cell r="A243" t="str">
            <v>6090R#</v>
          </cell>
          <cell r="C243">
            <v>210</v>
          </cell>
          <cell r="G243">
            <v>0</v>
          </cell>
        </row>
        <row r="244">
          <cell r="A244" t="str">
            <v>6095R#</v>
          </cell>
          <cell r="C244">
            <v>110</v>
          </cell>
          <cell r="G244">
            <v>0</v>
          </cell>
        </row>
        <row r="245">
          <cell r="A245" t="str">
            <v>6095R#</v>
          </cell>
          <cell r="C245">
            <v>210</v>
          </cell>
          <cell r="G245">
            <v>0</v>
          </cell>
        </row>
        <row r="246">
          <cell r="A246" t="str">
            <v>6105R#</v>
          </cell>
          <cell r="C246">
            <v>110</v>
          </cell>
          <cell r="G246">
            <v>0</v>
          </cell>
        </row>
        <row r="247">
          <cell r="A247" t="str">
            <v>6105R#</v>
          </cell>
          <cell r="C247">
            <v>210</v>
          </cell>
          <cell r="G247">
            <v>1</v>
          </cell>
        </row>
        <row r="248">
          <cell r="A248" t="str">
            <v>3002R</v>
          </cell>
          <cell r="C248">
            <v>100</v>
          </cell>
          <cell r="G248">
            <v>-2299.2199999999998</v>
          </cell>
        </row>
        <row r="249">
          <cell r="A249" t="str">
            <v>3002R</v>
          </cell>
          <cell r="C249">
            <v>110</v>
          </cell>
          <cell r="G249">
            <v>-1322.49</v>
          </cell>
        </row>
        <row r="250">
          <cell r="A250" t="str">
            <v>3002R</v>
          </cell>
          <cell r="C250">
            <v>200</v>
          </cell>
          <cell r="G250">
            <v>-287.23</v>
          </cell>
        </row>
        <row r="251">
          <cell r="A251" t="str">
            <v>3002R</v>
          </cell>
          <cell r="C251">
            <v>210</v>
          </cell>
          <cell r="G251">
            <v>0</v>
          </cell>
        </row>
        <row r="252">
          <cell r="A252" t="str">
            <v>3002RD</v>
          </cell>
          <cell r="C252">
            <v>110</v>
          </cell>
          <cell r="G252">
            <v>0</v>
          </cell>
        </row>
        <row r="253">
          <cell r="A253" t="str">
            <v>3002RD</v>
          </cell>
          <cell r="C253">
            <v>210</v>
          </cell>
          <cell r="G253">
            <v>0</v>
          </cell>
        </row>
        <row r="254">
          <cell r="A254" t="str">
            <v>3004R</v>
          </cell>
          <cell r="C254">
            <v>100</v>
          </cell>
          <cell r="G254">
            <v>-1418.99</v>
          </cell>
        </row>
        <row r="255">
          <cell r="A255" t="str">
            <v>3004R</v>
          </cell>
          <cell r="C255">
            <v>110</v>
          </cell>
          <cell r="G255">
            <v>0</v>
          </cell>
        </row>
        <row r="256">
          <cell r="A256" t="str">
            <v>3004R</v>
          </cell>
          <cell r="C256">
            <v>200</v>
          </cell>
          <cell r="G256">
            <v>-560</v>
          </cell>
        </row>
        <row r="257">
          <cell r="A257" t="str">
            <v>3004R</v>
          </cell>
          <cell r="C257">
            <v>210</v>
          </cell>
          <cell r="G257">
            <v>0</v>
          </cell>
        </row>
        <row r="258">
          <cell r="A258" t="str">
            <v>3004RD</v>
          </cell>
          <cell r="C258">
            <v>110</v>
          </cell>
          <cell r="G258">
            <v>0</v>
          </cell>
        </row>
        <row r="259">
          <cell r="A259" t="str">
            <v>3004RD</v>
          </cell>
          <cell r="C259">
            <v>210</v>
          </cell>
          <cell r="G259">
            <v>0</v>
          </cell>
        </row>
        <row r="260">
          <cell r="A260" t="str">
            <v>3006R</v>
          </cell>
          <cell r="C260">
            <v>100</v>
          </cell>
          <cell r="G260">
            <v>0</v>
          </cell>
        </row>
        <row r="261">
          <cell r="A261" t="str">
            <v>3006R</v>
          </cell>
          <cell r="C261">
            <v>110</v>
          </cell>
          <cell r="G261">
            <v>0</v>
          </cell>
        </row>
        <row r="262">
          <cell r="A262" t="str">
            <v>3006R</v>
          </cell>
          <cell r="C262">
            <v>200</v>
          </cell>
          <cell r="G262">
            <v>0</v>
          </cell>
        </row>
        <row r="263">
          <cell r="A263" t="str">
            <v>3006R</v>
          </cell>
          <cell r="C263">
            <v>210</v>
          </cell>
          <cell r="G263">
            <v>0</v>
          </cell>
        </row>
        <row r="264">
          <cell r="A264" t="str">
            <v>3006RD</v>
          </cell>
          <cell r="C264">
            <v>100</v>
          </cell>
          <cell r="G264">
            <v>0</v>
          </cell>
        </row>
        <row r="265">
          <cell r="A265" t="str">
            <v>3006RD</v>
          </cell>
          <cell r="C265">
            <v>110</v>
          </cell>
          <cell r="G265">
            <v>0</v>
          </cell>
        </row>
        <row r="266">
          <cell r="A266" t="str">
            <v>3006RD</v>
          </cell>
          <cell r="C266">
            <v>210</v>
          </cell>
          <cell r="G266">
            <v>0</v>
          </cell>
        </row>
        <row r="267">
          <cell r="A267" t="str">
            <v>3007R</v>
          </cell>
          <cell r="C267">
            <v>110</v>
          </cell>
          <cell r="G267">
            <v>0</v>
          </cell>
        </row>
        <row r="268">
          <cell r="A268" t="str">
            <v>3007RD</v>
          </cell>
          <cell r="C268">
            <v>110</v>
          </cell>
          <cell r="G268">
            <v>0</v>
          </cell>
        </row>
        <row r="269">
          <cell r="A269" t="str">
            <v>3008R</v>
          </cell>
          <cell r="C269">
            <v>110</v>
          </cell>
          <cell r="G269">
            <v>0</v>
          </cell>
        </row>
        <row r="270">
          <cell r="A270" t="str">
            <v>3008R</v>
          </cell>
          <cell r="C270">
            <v>210</v>
          </cell>
          <cell r="G270">
            <v>0</v>
          </cell>
        </row>
        <row r="271">
          <cell r="A271" t="str">
            <v>3008RD</v>
          </cell>
          <cell r="C271">
            <v>210</v>
          </cell>
          <cell r="G271">
            <v>0</v>
          </cell>
        </row>
        <row r="272">
          <cell r="A272" t="str">
            <v>3010R</v>
          </cell>
          <cell r="C272">
            <v>100</v>
          </cell>
          <cell r="G272">
            <v>-299.31</v>
          </cell>
        </row>
        <row r="273">
          <cell r="A273" t="str">
            <v>3010R</v>
          </cell>
          <cell r="C273">
            <v>110</v>
          </cell>
          <cell r="G273">
            <v>0</v>
          </cell>
        </row>
        <row r="274">
          <cell r="A274" t="str">
            <v>3010R</v>
          </cell>
          <cell r="C274">
            <v>200</v>
          </cell>
          <cell r="G274">
            <v>0</v>
          </cell>
        </row>
        <row r="275">
          <cell r="A275" t="str">
            <v>3010RD</v>
          </cell>
          <cell r="C275">
            <v>100</v>
          </cell>
          <cell r="G275">
            <v>0</v>
          </cell>
        </row>
        <row r="276">
          <cell r="A276" t="str">
            <v>3011R</v>
          </cell>
          <cell r="C276">
            <v>110</v>
          </cell>
          <cell r="G276">
            <v>0</v>
          </cell>
        </row>
        <row r="277">
          <cell r="A277" t="str">
            <v>3011R</v>
          </cell>
          <cell r="C277">
            <v>210</v>
          </cell>
          <cell r="G277">
            <v>0</v>
          </cell>
        </row>
        <row r="278">
          <cell r="A278" t="str">
            <v>3011RD</v>
          </cell>
          <cell r="C278">
            <v>110</v>
          </cell>
          <cell r="G278">
            <v>0</v>
          </cell>
        </row>
        <row r="279">
          <cell r="A279" t="str">
            <v>3037R</v>
          </cell>
          <cell r="C279">
            <v>110</v>
          </cell>
          <cell r="G279">
            <v>0</v>
          </cell>
        </row>
        <row r="280">
          <cell r="A280" t="str">
            <v>3039R</v>
          </cell>
          <cell r="C280">
            <v>112</v>
          </cell>
          <cell r="G280">
            <v>0</v>
          </cell>
        </row>
        <row r="281">
          <cell r="A281" t="str">
            <v>3039RD</v>
          </cell>
          <cell r="C281">
            <v>112</v>
          </cell>
          <cell r="G281">
            <v>0</v>
          </cell>
        </row>
        <row r="282">
          <cell r="A282" t="str">
            <v>3040R</v>
          </cell>
          <cell r="C282">
            <v>112</v>
          </cell>
          <cell r="G282">
            <v>0</v>
          </cell>
        </row>
        <row r="283">
          <cell r="A283" t="str">
            <v>3040RD</v>
          </cell>
          <cell r="C283">
            <v>112</v>
          </cell>
          <cell r="G283">
            <v>0</v>
          </cell>
        </row>
        <row r="284">
          <cell r="A284" t="str">
            <v>3042R</v>
          </cell>
          <cell r="C284">
            <v>112</v>
          </cell>
          <cell r="G284">
            <v>-69556.52</v>
          </cell>
        </row>
        <row r="285">
          <cell r="A285" t="str">
            <v>3042RD</v>
          </cell>
          <cell r="C285">
            <v>112</v>
          </cell>
          <cell r="G285">
            <v>956.52</v>
          </cell>
        </row>
        <row r="286">
          <cell r="A286" t="str">
            <v>3046R</v>
          </cell>
          <cell r="C286">
            <v>112</v>
          </cell>
          <cell r="G286">
            <v>0</v>
          </cell>
        </row>
        <row r="287">
          <cell r="A287" t="str">
            <v>3046RD</v>
          </cell>
          <cell r="C287">
            <v>112</v>
          </cell>
          <cell r="G287">
            <v>0</v>
          </cell>
        </row>
        <row r="288">
          <cell r="A288" t="str">
            <v>3048R</v>
          </cell>
          <cell r="C288">
            <v>112</v>
          </cell>
          <cell r="G288">
            <v>0</v>
          </cell>
        </row>
        <row r="289">
          <cell r="A289" t="str">
            <v>3049R</v>
          </cell>
          <cell r="C289">
            <v>112</v>
          </cell>
          <cell r="G289">
            <v>0</v>
          </cell>
        </row>
        <row r="290">
          <cell r="A290" t="str">
            <v>3049RD</v>
          </cell>
          <cell r="C290">
            <v>112</v>
          </cell>
          <cell r="G290">
            <v>0</v>
          </cell>
        </row>
        <row r="291">
          <cell r="A291" t="str">
            <v>3050R</v>
          </cell>
          <cell r="C291">
            <v>112</v>
          </cell>
          <cell r="G291">
            <v>-524321.73</v>
          </cell>
        </row>
        <row r="292">
          <cell r="A292" t="str">
            <v>3050RD</v>
          </cell>
          <cell r="C292">
            <v>112</v>
          </cell>
          <cell r="G292">
            <v>6956.52</v>
          </cell>
        </row>
        <row r="293">
          <cell r="A293" t="str">
            <v>3051R</v>
          </cell>
          <cell r="C293">
            <v>112</v>
          </cell>
          <cell r="G293">
            <v>0</v>
          </cell>
        </row>
        <row r="294">
          <cell r="A294" t="str">
            <v>3051RD</v>
          </cell>
          <cell r="C294">
            <v>112</v>
          </cell>
          <cell r="G294">
            <v>0</v>
          </cell>
        </row>
        <row r="295">
          <cell r="A295" t="str">
            <v>3052R</v>
          </cell>
          <cell r="C295">
            <v>112</v>
          </cell>
          <cell r="G295">
            <v>0</v>
          </cell>
        </row>
        <row r="296">
          <cell r="A296" t="str">
            <v>3052RD</v>
          </cell>
          <cell r="C296">
            <v>112</v>
          </cell>
          <cell r="G296">
            <v>0</v>
          </cell>
        </row>
        <row r="297">
          <cell r="A297" t="str">
            <v>3054R</v>
          </cell>
          <cell r="C297">
            <v>112</v>
          </cell>
          <cell r="G297">
            <v>-269313.31</v>
          </cell>
        </row>
        <row r="298">
          <cell r="A298" t="str">
            <v>3054RD</v>
          </cell>
          <cell r="C298">
            <v>112</v>
          </cell>
          <cell r="G298">
            <v>1739.14</v>
          </cell>
        </row>
        <row r="299">
          <cell r="A299">
            <v>3060</v>
          </cell>
          <cell r="C299">
            <v>110</v>
          </cell>
          <cell r="G299">
            <v>-58573.56</v>
          </cell>
        </row>
        <row r="300">
          <cell r="A300">
            <v>3060</v>
          </cell>
          <cell r="C300">
            <v>210</v>
          </cell>
          <cell r="G300">
            <v>-19943.05</v>
          </cell>
        </row>
        <row r="301">
          <cell r="A301" t="str">
            <v>3061R</v>
          </cell>
          <cell r="C301">
            <v>112</v>
          </cell>
          <cell r="G301">
            <v>-668173.92000000004</v>
          </cell>
        </row>
        <row r="302">
          <cell r="A302" t="str">
            <v>3061RD</v>
          </cell>
          <cell r="C302">
            <v>112</v>
          </cell>
          <cell r="G302">
            <v>869.57</v>
          </cell>
        </row>
        <row r="303">
          <cell r="A303" t="str">
            <v>3063R</v>
          </cell>
          <cell r="C303">
            <v>112</v>
          </cell>
          <cell r="G303">
            <v>0</v>
          </cell>
        </row>
        <row r="304">
          <cell r="A304" t="str">
            <v>3063RD</v>
          </cell>
          <cell r="C304">
            <v>112</v>
          </cell>
          <cell r="G304">
            <v>0</v>
          </cell>
        </row>
        <row r="305">
          <cell r="A305" t="str">
            <v>3070R</v>
          </cell>
          <cell r="C305">
            <v>112</v>
          </cell>
          <cell r="G305">
            <v>-672583.8</v>
          </cell>
        </row>
        <row r="306">
          <cell r="A306" t="str">
            <v>3070RD</v>
          </cell>
          <cell r="C306">
            <v>112</v>
          </cell>
          <cell r="G306">
            <v>23199.99</v>
          </cell>
        </row>
        <row r="307">
          <cell r="A307" t="str">
            <v>3071R</v>
          </cell>
          <cell r="C307">
            <v>112</v>
          </cell>
          <cell r="G307">
            <v>-243373.91</v>
          </cell>
        </row>
        <row r="308">
          <cell r="A308" t="str">
            <v>3071RD</v>
          </cell>
          <cell r="C308">
            <v>112</v>
          </cell>
          <cell r="G308">
            <v>5808.7</v>
          </cell>
        </row>
        <row r="309">
          <cell r="A309" t="str">
            <v>3074R</v>
          </cell>
          <cell r="C309">
            <v>112</v>
          </cell>
          <cell r="G309">
            <v>0</v>
          </cell>
        </row>
        <row r="310">
          <cell r="A310" t="str">
            <v>3074RD</v>
          </cell>
          <cell r="C310">
            <v>112</v>
          </cell>
          <cell r="G310">
            <v>0</v>
          </cell>
        </row>
        <row r="311">
          <cell r="A311" t="str">
            <v>3075R</v>
          </cell>
          <cell r="C311">
            <v>100</v>
          </cell>
          <cell r="G311">
            <v>-1772.47</v>
          </cell>
        </row>
        <row r="312">
          <cell r="A312" t="str">
            <v>3075R</v>
          </cell>
          <cell r="C312">
            <v>110</v>
          </cell>
          <cell r="G312">
            <v>0</v>
          </cell>
        </row>
        <row r="313">
          <cell r="A313" t="str">
            <v>3075R</v>
          </cell>
          <cell r="C313">
            <v>200</v>
          </cell>
          <cell r="G313">
            <v>-913.56</v>
          </cell>
        </row>
        <row r="314">
          <cell r="A314" t="str">
            <v>3080R</v>
          </cell>
          <cell r="C314">
            <v>100</v>
          </cell>
          <cell r="G314">
            <v>0</v>
          </cell>
        </row>
        <row r="315">
          <cell r="A315" t="str">
            <v>3080R</v>
          </cell>
          <cell r="C315">
            <v>110</v>
          </cell>
          <cell r="G315">
            <v>-80860.87</v>
          </cell>
        </row>
        <row r="316">
          <cell r="A316" t="str">
            <v>3080R</v>
          </cell>
          <cell r="C316">
            <v>200</v>
          </cell>
          <cell r="G316">
            <v>0</v>
          </cell>
        </row>
        <row r="317">
          <cell r="A317" t="str">
            <v>3080R</v>
          </cell>
          <cell r="C317">
            <v>210</v>
          </cell>
          <cell r="G317">
            <v>0</v>
          </cell>
        </row>
        <row r="318">
          <cell r="A318" t="str">
            <v>3080RD</v>
          </cell>
          <cell r="C318">
            <v>100</v>
          </cell>
          <cell r="G318">
            <v>0</v>
          </cell>
        </row>
        <row r="319">
          <cell r="A319" t="str">
            <v>3080RD</v>
          </cell>
          <cell r="C319">
            <v>110</v>
          </cell>
          <cell r="G319">
            <v>339.13</v>
          </cell>
        </row>
        <row r="320">
          <cell r="A320" t="str">
            <v>3080RD</v>
          </cell>
          <cell r="C320">
            <v>210</v>
          </cell>
          <cell r="G320">
            <v>0</v>
          </cell>
        </row>
        <row r="321">
          <cell r="A321" t="str">
            <v>3082R</v>
          </cell>
          <cell r="C321">
            <v>112</v>
          </cell>
          <cell r="G321">
            <v>0</v>
          </cell>
        </row>
        <row r="322">
          <cell r="A322" t="str">
            <v>3082rd</v>
          </cell>
          <cell r="C322">
            <v>112</v>
          </cell>
          <cell r="G322">
            <v>0</v>
          </cell>
        </row>
        <row r="323">
          <cell r="A323" t="str">
            <v>3083R</v>
          </cell>
          <cell r="C323">
            <v>100</v>
          </cell>
          <cell r="G323">
            <v>-1309.6600000000001</v>
          </cell>
        </row>
        <row r="324">
          <cell r="A324" t="str">
            <v>3083R</v>
          </cell>
          <cell r="C324">
            <v>110</v>
          </cell>
          <cell r="G324">
            <v>0</v>
          </cell>
        </row>
        <row r="325">
          <cell r="A325" t="str">
            <v>3083R</v>
          </cell>
          <cell r="C325">
            <v>200</v>
          </cell>
          <cell r="G325">
            <v>0</v>
          </cell>
        </row>
        <row r="326">
          <cell r="A326" t="str">
            <v>3083R</v>
          </cell>
          <cell r="C326">
            <v>210</v>
          </cell>
          <cell r="G326">
            <v>0</v>
          </cell>
        </row>
        <row r="327">
          <cell r="A327" t="str">
            <v>3083RD</v>
          </cell>
          <cell r="C327">
            <v>110</v>
          </cell>
          <cell r="G327">
            <v>0</v>
          </cell>
        </row>
        <row r="328">
          <cell r="A328" t="str">
            <v>3083RD</v>
          </cell>
          <cell r="C328">
            <v>210</v>
          </cell>
          <cell r="G328">
            <v>0</v>
          </cell>
        </row>
        <row r="329">
          <cell r="A329" t="str">
            <v>3085R</v>
          </cell>
          <cell r="C329">
            <v>100</v>
          </cell>
          <cell r="G329">
            <v>-1314.89</v>
          </cell>
        </row>
        <row r="330">
          <cell r="A330" t="str">
            <v>3085R</v>
          </cell>
          <cell r="C330">
            <v>110</v>
          </cell>
          <cell r="G330">
            <v>0</v>
          </cell>
        </row>
        <row r="331">
          <cell r="A331" t="str">
            <v>3085R</v>
          </cell>
          <cell r="C331">
            <v>200</v>
          </cell>
          <cell r="G331">
            <v>-868.82</v>
          </cell>
        </row>
        <row r="332">
          <cell r="A332" t="str">
            <v>3085R</v>
          </cell>
          <cell r="C332">
            <v>210</v>
          </cell>
          <cell r="G332">
            <v>-38252.17</v>
          </cell>
        </row>
        <row r="333">
          <cell r="A333" t="str">
            <v>3085RD</v>
          </cell>
          <cell r="C333">
            <v>110</v>
          </cell>
          <cell r="G333">
            <v>0</v>
          </cell>
        </row>
        <row r="334">
          <cell r="A334" t="str">
            <v>3085RD</v>
          </cell>
          <cell r="C334">
            <v>210</v>
          </cell>
          <cell r="G334">
            <v>0</v>
          </cell>
        </row>
        <row r="335">
          <cell r="A335" t="str">
            <v>3087R</v>
          </cell>
          <cell r="C335">
            <v>100</v>
          </cell>
          <cell r="G335">
            <v>-2889.4</v>
          </cell>
        </row>
        <row r="336">
          <cell r="A336" t="str">
            <v>3087R</v>
          </cell>
          <cell r="C336">
            <v>110</v>
          </cell>
          <cell r="G336">
            <v>0</v>
          </cell>
        </row>
        <row r="337">
          <cell r="A337" t="str">
            <v>3087R</v>
          </cell>
          <cell r="C337">
            <v>200</v>
          </cell>
          <cell r="G337">
            <v>0</v>
          </cell>
        </row>
        <row r="338">
          <cell r="A338" t="str">
            <v>3087R</v>
          </cell>
          <cell r="C338">
            <v>210</v>
          </cell>
          <cell r="G338">
            <v>0</v>
          </cell>
        </row>
        <row r="339">
          <cell r="A339" t="str">
            <v>3087RD</v>
          </cell>
          <cell r="C339">
            <v>110</v>
          </cell>
          <cell r="G339">
            <v>0</v>
          </cell>
        </row>
        <row r="340">
          <cell r="A340" t="str">
            <v>3087RD</v>
          </cell>
          <cell r="C340">
            <v>210</v>
          </cell>
          <cell r="G340">
            <v>0</v>
          </cell>
        </row>
        <row r="341">
          <cell r="A341" t="str">
            <v>3088R</v>
          </cell>
          <cell r="C341">
            <v>100</v>
          </cell>
          <cell r="G341">
            <v>0</v>
          </cell>
        </row>
        <row r="342">
          <cell r="A342" t="str">
            <v>3088R</v>
          </cell>
          <cell r="C342">
            <v>110</v>
          </cell>
          <cell r="G342">
            <v>0</v>
          </cell>
        </row>
        <row r="343">
          <cell r="A343" t="str">
            <v>3088R</v>
          </cell>
          <cell r="C343">
            <v>200</v>
          </cell>
          <cell r="G343">
            <v>0</v>
          </cell>
        </row>
        <row r="344">
          <cell r="A344" t="str">
            <v>3088R</v>
          </cell>
          <cell r="C344">
            <v>210</v>
          </cell>
          <cell r="G344">
            <v>-50810.28</v>
          </cell>
        </row>
        <row r="345">
          <cell r="A345" t="str">
            <v>3088RD</v>
          </cell>
          <cell r="C345">
            <v>110</v>
          </cell>
          <cell r="G345">
            <v>0</v>
          </cell>
        </row>
        <row r="346">
          <cell r="A346" t="str">
            <v>3088RD</v>
          </cell>
          <cell r="C346">
            <v>210</v>
          </cell>
          <cell r="G346">
            <v>0</v>
          </cell>
        </row>
        <row r="347">
          <cell r="A347" t="str">
            <v>3144R</v>
          </cell>
          <cell r="C347">
            <v>112</v>
          </cell>
          <cell r="G347">
            <v>0</v>
          </cell>
        </row>
        <row r="348">
          <cell r="A348" t="str">
            <v>6002R#</v>
          </cell>
          <cell r="C348">
            <v>110</v>
          </cell>
          <cell r="G348">
            <v>0</v>
          </cell>
        </row>
        <row r="349">
          <cell r="A349" t="str">
            <v>6002R#</v>
          </cell>
          <cell r="C349">
            <v>210</v>
          </cell>
          <cell r="G349">
            <v>0</v>
          </cell>
        </row>
        <row r="350">
          <cell r="A350" t="str">
            <v>6004R#</v>
          </cell>
          <cell r="C350">
            <v>110</v>
          </cell>
          <cell r="G350">
            <v>0</v>
          </cell>
        </row>
        <row r="351">
          <cell r="A351" t="str">
            <v>6004R#</v>
          </cell>
          <cell r="C351">
            <v>210</v>
          </cell>
          <cell r="G351">
            <v>0</v>
          </cell>
        </row>
        <row r="352">
          <cell r="A352" t="str">
            <v>6006R#</v>
          </cell>
          <cell r="C352">
            <v>110</v>
          </cell>
          <cell r="G352">
            <v>0</v>
          </cell>
        </row>
        <row r="353">
          <cell r="A353" t="str">
            <v>6006R#</v>
          </cell>
          <cell r="C353">
            <v>210</v>
          </cell>
          <cell r="G353">
            <v>0</v>
          </cell>
        </row>
        <row r="354">
          <cell r="A354" t="str">
            <v>6007R#</v>
          </cell>
          <cell r="C354">
            <v>110</v>
          </cell>
          <cell r="G354">
            <v>0</v>
          </cell>
        </row>
        <row r="355">
          <cell r="A355" t="str">
            <v>6008R#</v>
          </cell>
          <cell r="C355">
            <v>110</v>
          </cell>
          <cell r="G355">
            <v>0</v>
          </cell>
        </row>
        <row r="356">
          <cell r="A356" t="str">
            <v>6008R#</v>
          </cell>
          <cell r="C356">
            <v>210</v>
          </cell>
          <cell r="G356">
            <v>0</v>
          </cell>
        </row>
        <row r="357">
          <cell r="A357" t="str">
            <v>6010R#</v>
          </cell>
          <cell r="C357">
            <v>110</v>
          </cell>
          <cell r="G357">
            <v>0</v>
          </cell>
        </row>
        <row r="358">
          <cell r="A358" t="str">
            <v>6011R#</v>
          </cell>
          <cell r="C358">
            <v>110</v>
          </cell>
          <cell r="G358">
            <v>0</v>
          </cell>
        </row>
        <row r="359">
          <cell r="A359" t="str">
            <v>6011R#</v>
          </cell>
          <cell r="C359">
            <v>210</v>
          </cell>
          <cell r="G359">
            <v>0</v>
          </cell>
        </row>
        <row r="360">
          <cell r="A360" t="str">
            <v>6037R#</v>
          </cell>
          <cell r="C360">
            <v>110</v>
          </cell>
          <cell r="G360">
            <v>0</v>
          </cell>
        </row>
        <row r="361">
          <cell r="A361" t="str">
            <v>6039R#</v>
          </cell>
          <cell r="C361">
            <v>112</v>
          </cell>
          <cell r="G361">
            <v>0</v>
          </cell>
        </row>
        <row r="362">
          <cell r="A362" t="str">
            <v>6040R#</v>
          </cell>
          <cell r="C362">
            <v>112</v>
          </cell>
          <cell r="G362">
            <v>0</v>
          </cell>
        </row>
        <row r="363">
          <cell r="A363" t="str">
            <v>6042R#</v>
          </cell>
          <cell r="C363">
            <v>112</v>
          </cell>
          <cell r="G363">
            <v>1</v>
          </cell>
        </row>
        <row r="364">
          <cell r="A364" t="str">
            <v>6046R#</v>
          </cell>
          <cell r="C364">
            <v>112</v>
          </cell>
          <cell r="G364">
            <v>0</v>
          </cell>
        </row>
        <row r="365">
          <cell r="A365" t="str">
            <v>6049R#</v>
          </cell>
          <cell r="C365">
            <v>112</v>
          </cell>
          <cell r="G365">
            <v>0</v>
          </cell>
        </row>
        <row r="366">
          <cell r="A366" t="str">
            <v>6050R#</v>
          </cell>
          <cell r="C366">
            <v>112</v>
          </cell>
          <cell r="G366">
            <v>5</v>
          </cell>
        </row>
        <row r="367">
          <cell r="A367" t="str">
            <v>6051R#</v>
          </cell>
          <cell r="C367">
            <v>112</v>
          </cell>
          <cell r="G367">
            <v>0</v>
          </cell>
        </row>
        <row r="368">
          <cell r="A368" t="str">
            <v>6052R#</v>
          </cell>
          <cell r="C368">
            <v>112</v>
          </cell>
          <cell r="G368">
            <v>0</v>
          </cell>
        </row>
        <row r="369">
          <cell r="A369" t="str">
            <v>6054R#</v>
          </cell>
          <cell r="C369">
            <v>112</v>
          </cell>
          <cell r="G369">
            <v>4</v>
          </cell>
        </row>
        <row r="370">
          <cell r="A370" t="str">
            <v>6060#</v>
          </cell>
          <cell r="C370">
            <v>110</v>
          </cell>
          <cell r="G370">
            <v>23</v>
          </cell>
        </row>
        <row r="371">
          <cell r="A371" t="str">
            <v>6060#</v>
          </cell>
          <cell r="C371">
            <v>210</v>
          </cell>
          <cell r="G371">
            <v>7</v>
          </cell>
        </row>
        <row r="372">
          <cell r="A372" t="str">
            <v>6061R#</v>
          </cell>
          <cell r="C372">
            <v>112</v>
          </cell>
          <cell r="G372">
            <v>4</v>
          </cell>
        </row>
        <row r="373">
          <cell r="A373" t="str">
            <v>6063R#</v>
          </cell>
          <cell r="C373">
            <v>112</v>
          </cell>
          <cell r="G373">
            <v>0</v>
          </cell>
        </row>
        <row r="374">
          <cell r="A374" t="str">
            <v>6070R#</v>
          </cell>
          <cell r="C374">
            <v>112</v>
          </cell>
          <cell r="G374">
            <v>11</v>
          </cell>
        </row>
        <row r="375">
          <cell r="A375" t="str">
            <v>6071R#</v>
          </cell>
          <cell r="C375">
            <v>112</v>
          </cell>
          <cell r="G375">
            <v>4</v>
          </cell>
        </row>
        <row r="376">
          <cell r="A376" t="str">
            <v>6074R#</v>
          </cell>
          <cell r="C376">
            <v>112</v>
          </cell>
          <cell r="G376">
            <v>0</v>
          </cell>
        </row>
        <row r="377">
          <cell r="A377" t="str">
            <v>6075R#</v>
          </cell>
          <cell r="C377">
            <v>110</v>
          </cell>
          <cell r="G377">
            <v>0</v>
          </cell>
        </row>
        <row r="378">
          <cell r="A378" t="str">
            <v>6080R#</v>
          </cell>
          <cell r="C378">
            <v>110</v>
          </cell>
          <cell r="G378">
            <v>1</v>
          </cell>
        </row>
        <row r="379">
          <cell r="A379" t="str">
            <v>6080R#</v>
          </cell>
          <cell r="C379">
            <v>210</v>
          </cell>
          <cell r="G379">
            <v>0</v>
          </cell>
        </row>
        <row r="380">
          <cell r="A380" t="str">
            <v>6082R#</v>
          </cell>
          <cell r="C380">
            <v>112</v>
          </cell>
          <cell r="G380">
            <v>0</v>
          </cell>
        </row>
        <row r="381">
          <cell r="A381" t="str">
            <v>6083R#</v>
          </cell>
          <cell r="C381">
            <v>110</v>
          </cell>
          <cell r="G381">
            <v>0</v>
          </cell>
        </row>
        <row r="382">
          <cell r="A382" t="str">
            <v>6083R#</v>
          </cell>
          <cell r="C382">
            <v>210</v>
          </cell>
          <cell r="G382">
            <v>0</v>
          </cell>
        </row>
        <row r="383">
          <cell r="A383" t="str">
            <v>6085R#</v>
          </cell>
          <cell r="C383">
            <v>110</v>
          </cell>
          <cell r="G383">
            <v>0</v>
          </cell>
        </row>
        <row r="384">
          <cell r="A384" t="str">
            <v>6085R#</v>
          </cell>
          <cell r="C384">
            <v>210</v>
          </cell>
          <cell r="G384">
            <v>1</v>
          </cell>
        </row>
        <row r="385">
          <cell r="A385" t="str">
            <v>6087R#</v>
          </cell>
          <cell r="C385">
            <v>110</v>
          </cell>
          <cell r="G385">
            <v>0</v>
          </cell>
        </row>
        <row r="386">
          <cell r="A386" t="str">
            <v>6087R#</v>
          </cell>
          <cell r="C386">
            <v>210</v>
          </cell>
          <cell r="G386">
            <v>0</v>
          </cell>
        </row>
        <row r="387">
          <cell r="A387" t="str">
            <v>6088R#</v>
          </cell>
          <cell r="C387">
            <v>110</v>
          </cell>
          <cell r="G387">
            <v>0</v>
          </cell>
        </row>
        <row r="388">
          <cell r="A388" t="str">
            <v>6088R#</v>
          </cell>
          <cell r="C388">
            <v>210</v>
          </cell>
          <cell r="G388">
            <v>1</v>
          </cell>
        </row>
        <row r="389">
          <cell r="A389" t="str">
            <v>6142#</v>
          </cell>
          <cell r="C389">
            <v>100</v>
          </cell>
          <cell r="G389">
            <v>43</v>
          </cell>
        </row>
        <row r="390">
          <cell r="A390" t="str">
            <v>6142#</v>
          </cell>
          <cell r="C390">
            <v>200</v>
          </cell>
          <cell r="G390">
            <v>38</v>
          </cell>
        </row>
        <row r="391">
          <cell r="A391" t="str">
            <v>3165R</v>
          </cell>
          <cell r="C391">
            <v>160</v>
          </cell>
          <cell r="G391">
            <v>-21002.86</v>
          </cell>
        </row>
        <row r="392">
          <cell r="A392" t="str">
            <v>3165R</v>
          </cell>
          <cell r="C392">
            <v>162</v>
          </cell>
          <cell r="G392">
            <v>-27473.77</v>
          </cell>
        </row>
        <row r="393">
          <cell r="A393" t="str">
            <v>3165R</v>
          </cell>
          <cell r="C393">
            <v>260</v>
          </cell>
          <cell r="G393">
            <v>-38556.589999999997</v>
          </cell>
        </row>
        <row r="394">
          <cell r="A394" t="str">
            <v>3175R</v>
          </cell>
          <cell r="C394">
            <v>160</v>
          </cell>
          <cell r="G394">
            <v>-3127.5</v>
          </cell>
        </row>
        <row r="395">
          <cell r="A395" t="str">
            <v>3175R</v>
          </cell>
          <cell r="C395">
            <v>162</v>
          </cell>
          <cell r="G395">
            <v>-1042.5</v>
          </cell>
        </row>
        <row r="396">
          <cell r="A396" t="str">
            <v>3175R</v>
          </cell>
          <cell r="C396">
            <v>260</v>
          </cell>
          <cell r="G396">
            <v>-2425.4499999999998</v>
          </cell>
        </row>
        <row r="397">
          <cell r="A397" t="str">
            <v>3180R</v>
          </cell>
          <cell r="C397">
            <v>160</v>
          </cell>
          <cell r="G397">
            <v>-9165.23</v>
          </cell>
        </row>
        <row r="398">
          <cell r="A398" t="str">
            <v>3180R</v>
          </cell>
          <cell r="C398">
            <v>260</v>
          </cell>
          <cell r="G398">
            <v>-3717.39</v>
          </cell>
        </row>
        <row r="399">
          <cell r="A399">
            <v>3190</v>
          </cell>
          <cell r="C399">
            <v>160</v>
          </cell>
          <cell r="G399">
            <v>-7799.98</v>
          </cell>
        </row>
        <row r="400">
          <cell r="A400">
            <v>3190</v>
          </cell>
          <cell r="C400">
            <v>162</v>
          </cell>
          <cell r="G400">
            <v>-7626.83</v>
          </cell>
        </row>
        <row r="401">
          <cell r="A401">
            <v>3190</v>
          </cell>
          <cell r="C401">
            <v>260</v>
          </cell>
          <cell r="G401">
            <v>-1658.13</v>
          </cell>
        </row>
        <row r="402">
          <cell r="A402">
            <v>3195</v>
          </cell>
          <cell r="C402">
            <v>160</v>
          </cell>
          <cell r="G402">
            <v>-2175.34</v>
          </cell>
        </row>
        <row r="403">
          <cell r="A403">
            <v>3195</v>
          </cell>
          <cell r="C403">
            <v>162</v>
          </cell>
          <cell r="G403">
            <v>-3325.12</v>
          </cell>
        </row>
        <row r="404">
          <cell r="A404">
            <v>3195</v>
          </cell>
          <cell r="C404">
            <v>260</v>
          </cell>
          <cell r="G404">
            <v>0</v>
          </cell>
        </row>
        <row r="405">
          <cell r="A405">
            <v>3260</v>
          </cell>
          <cell r="C405">
            <v>160</v>
          </cell>
          <cell r="G405">
            <v>-17239.13</v>
          </cell>
        </row>
        <row r="406">
          <cell r="A406">
            <v>3260</v>
          </cell>
          <cell r="C406">
            <v>162</v>
          </cell>
          <cell r="G406">
            <v>-7514.56</v>
          </cell>
        </row>
        <row r="407">
          <cell r="A407">
            <v>3260</v>
          </cell>
          <cell r="C407">
            <v>260</v>
          </cell>
          <cell r="G407">
            <v>-12169.05</v>
          </cell>
        </row>
        <row r="408">
          <cell r="A408">
            <v>3261</v>
          </cell>
          <cell r="C408">
            <v>160</v>
          </cell>
          <cell r="G408">
            <v>-11908.18</v>
          </cell>
        </row>
        <row r="409">
          <cell r="A409">
            <v>3270</v>
          </cell>
          <cell r="C409">
            <v>160</v>
          </cell>
          <cell r="G409">
            <v>-167.72</v>
          </cell>
        </row>
        <row r="410">
          <cell r="A410">
            <v>3270</v>
          </cell>
          <cell r="C410">
            <v>162</v>
          </cell>
          <cell r="G410">
            <v>-521.25</v>
          </cell>
        </row>
        <row r="411">
          <cell r="A411">
            <v>3270</v>
          </cell>
          <cell r="C411">
            <v>260</v>
          </cell>
          <cell r="G411">
            <v>-2425.44</v>
          </cell>
        </row>
        <row r="412">
          <cell r="A412">
            <v>3272</v>
          </cell>
          <cell r="C412">
            <v>160</v>
          </cell>
          <cell r="G412">
            <v>-2866.88</v>
          </cell>
        </row>
        <row r="413">
          <cell r="A413">
            <v>3275</v>
          </cell>
          <cell r="C413">
            <v>160</v>
          </cell>
          <cell r="G413">
            <v>1747.77</v>
          </cell>
        </row>
        <row r="414">
          <cell r="A414">
            <v>3275</v>
          </cell>
          <cell r="C414">
            <v>162</v>
          </cell>
          <cell r="G414">
            <v>-237.58</v>
          </cell>
        </row>
        <row r="415">
          <cell r="A415">
            <v>3275</v>
          </cell>
          <cell r="C415">
            <v>170</v>
          </cell>
          <cell r="G415">
            <v>0</v>
          </cell>
        </row>
        <row r="416">
          <cell r="A416">
            <v>3275</v>
          </cell>
          <cell r="C416">
            <v>260</v>
          </cell>
          <cell r="G416">
            <v>1005.02</v>
          </cell>
        </row>
        <row r="417">
          <cell r="A417">
            <v>3276</v>
          </cell>
          <cell r="C417">
            <v>160</v>
          </cell>
          <cell r="G417">
            <v>-200.55</v>
          </cell>
        </row>
        <row r="418">
          <cell r="A418">
            <v>3280</v>
          </cell>
          <cell r="C418">
            <v>160</v>
          </cell>
          <cell r="G418">
            <v>0</v>
          </cell>
        </row>
        <row r="419">
          <cell r="A419">
            <v>3290</v>
          </cell>
          <cell r="C419">
            <v>160</v>
          </cell>
          <cell r="G419">
            <v>-2700.88</v>
          </cell>
        </row>
        <row r="420">
          <cell r="A420">
            <v>3290</v>
          </cell>
          <cell r="C420">
            <v>162</v>
          </cell>
          <cell r="G420">
            <v>-769.57</v>
          </cell>
        </row>
        <row r="421">
          <cell r="A421">
            <v>3290</v>
          </cell>
          <cell r="C421">
            <v>260</v>
          </cell>
          <cell r="G421">
            <v>-8.6999999999999993</v>
          </cell>
        </row>
        <row r="422">
          <cell r="A422">
            <v>3291</v>
          </cell>
          <cell r="C422">
            <v>160</v>
          </cell>
          <cell r="G422">
            <v>-7111.23</v>
          </cell>
        </row>
        <row r="423">
          <cell r="A423">
            <v>3295</v>
          </cell>
          <cell r="C423">
            <v>160</v>
          </cell>
          <cell r="G423">
            <v>0</v>
          </cell>
        </row>
        <row r="424">
          <cell r="A424">
            <v>3295</v>
          </cell>
          <cell r="C424">
            <v>162</v>
          </cell>
          <cell r="G424">
            <v>0</v>
          </cell>
        </row>
        <row r="425">
          <cell r="A425">
            <v>3295</v>
          </cell>
          <cell r="C425">
            <v>260</v>
          </cell>
          <cell r="G425">
            <v>-4143.18</v>
          </cell>
        </row>
        <row r="426">
          <cell r="A426">
            <v>3296</v>
          </cell>
          <cell r="C426">
            <v>160</v>
          </cell>
          <cell r="G426">
            <v>0</v>
          </cell>
        </row>
        <row r="427">
          <cell r="A427" t="str">
            <v>4180R</v>
          </cell>
          <cell r="C427">
            <v>160</v>
          </cell>
          <cell r="G427">
            <v>7889.31</v>
          </cell>
        </row>
        <row r="428">
          <cell r="A428" t="str">
            <v>4180R</v>
          </cell>
          <cell r="C428">
            <v>260</v>
          </cell>
          <cell r="G428">
            <v>1154.1600000000001</v>
          </cell>
        </row>
        <row r="429">
          <cell r="A429">
            <v>3205</v>
          </cell>
          <cell r="C429">
            <v>120</v>
          </cell>
          <cell r="G429">
            <v>-34778.26</v>
          </cell>
        </row>
        <row r="430">
          <cell r="A430">
            <v>3205</v>
          </cell>
          <cell r="C430">
            <v>121</v>
          </cell>
          <cell r="G430">
            <v>-343281.37</v>
          </cell>
        </row>
        <row r="431">
          <cell r="A431">
            <v>3205</v>
          </cell>
          <cell r="C431">
            <v>220</v>
          </cell>
          <cell r="G431">
            <v>-54173.91</v>
          </cell>
        </row>
        <row r="432">
          <cell r="A432">
            <v>3206</v>
          </cell>
          <cell r="C432">
            <v>120</v>
          </cell>
          <cell r="G432">
            <v>-33913.040000000001</v>
          </cell>
        </row>
        <row r="433">
          <cell r="A433">
            <v>3206</v>
          </cell>
          <cell r="C433">
            <v>121</v>
          </cell>
          <cell r="G433">
            <v>-788662.86</v>
          </cell>
        </row>
        <row r="434">
          <cell r="A434">
            <v>3206</v>
          </cell>
          <cell r="C434">
            <v>220</v>
          </cell>
          <cell r="G434">
            <v>-419373.89</v>
          </cell>
        </row>
        <row r="435">
          <cell r="A435">
            <v>3209</v>
          </cell>
          <cell r="C435">
            <v>120</v>
          </cell>
          <cell r="G435">
            <v>-1208330.42</v>
          </cell>
        </row>
        <row r="436">
          <cell r="A436">
            <v>3209</v>
          </cell>
          <cell r="C436">
            <v>122</v>
          </cell>
          <cell r="G436">
            <v>-715097.74</v>
          </cell>
        </row>
        <row r="437">
          <cell r="A437">
            <v>3209</v>
          </cell>
          <cell r="C437">
            <v>220</v>
          </cell>
          <cell r="G437">
            <v>-305474.78999999998</v>
          </cell>
        </row>
        <row r="438">
          <cell r="A438">
            <v>3211</v>
          </cell>
          <cell r="C438">
            <v>120</v>
          </cell>
          <cell r="G438">
            <v>-85200</v>
          </cell>
        </row>
        <row r="439">
          <cell r="A439">
            <v>3211</v>
          </cell>
          <cell r="C439">
            <v>122</v>
          </cell>
          <cell r="G439">
            <v>0</v>
          </cell>
        </row>
        <row r="440">
          <cell r="A440">
            <v>3211</v>
          </cell>
          <cell r="C440">
            <v>220</v>
          </cell>
          <cell r="G440">
            <v>-41730.43</v>
          </cell>
        </row>
        <row r="441">
          <cell r="A441">
            <v>3230</v>
          </cell>
          <cell r="C441">
            <v>120</v>
          </cell>
          <cell r="G441">
            <v>-352304.35</v>
          </cell>
        </row>
        <row r="442">
          <cell r="A442">
            <v>3230</v>
          </cell>
          <cell r="C442">
            <v>121</v>
          </cell>
          <cell r="G442">
            <v>-14347.83</v>
          </cell>
        </row>
        <row r="443">
          <cell r="A443">
            <v>3230</v>
          </cell>
          <cell r="C443">
            <v>122</v>
          </cell>
          <cell r="G443">
            <v>0</v>
          </cell>
        </row>
        <row r="444">
          <cell r="A444">
            <v>3230</v>
          </cell>
          <cell r="C444">
            <v>220</v>
          </cell>
          <cell r="G444">
            <v>-63304.35</v>
          </cell>
        </row>
        <row r="445">
          <cell r="A445">
            <v>3232</v>
          </cell>
          <cell r="C445">
            <v>120</v>
          </cell>
          <cell r="G445">
            <v>-1826.09</v>
          </cell>
        </row>
        <row r="446">
          <cell r="A446">
            <v>3232</v>
          </cell>
          <cell r="C446">
            <v>220</v>
          </cell>
          <cell r="G446">
            <v>0</v>
          </cell>
        </row>
        <row r="447">
          <cell r="A447" t="str">
            <v>6205#</v>
          </cell>
          <cell r="C447">
            <v>120</v>
          </cell>
          <cell r="G447">
            <v>1</v>
          </cell>
        </row>
        <row r="448">
          <cell r="A448" t="str">
            <v>6205#</v>
          </cell>
          <cell r="C448">
            <v>121</v>
          </cell>
          <cell r="G448">
            <v>8</v>
          </cell>
        </row>
        <row r="449">
          <cell r="A449" t="str">
            <v>6205#</v>
          </cell>
          <cell r="C449">
            <v>220</v>
          </cell>
          <cell r="G449">
            <v>2</v>
          </cell>
        </row>
        <row r="450">
          <cell r="A450" t="str">
            <v>6206#</v>
          </cell>
          <cell r="C450">
            <v>120</v>
          </cell>
          <cell r="G450">
            <v>1</v>
          </cell>
        </row>
        <row r="451">
          <cell r="A451" t="str">
            <v>6206#</v>
          </cell>
          <cell r="C451">
            <v>121</v>
          </cell>
          <cell r="G451">
            <v>34</v>
          </cell>
        </row>
        <row r="452">
          <cell r="A452" t="str">
            <v>6206#</v>
          </cell>
          <cell r="C452">
            <v>220</v>
          </cell>
          <cell r="G452">
            <v>16</v>
          </cell>
        </row>
        <row r="453">
          <cell r="A453" t="str">
            <v>6209#</v>
          </cell>
          <cell r="C453">
            <v>120</v>
          </cell>
          <cell r="G453">
            <v>43</v>
          </cell>
        </row>
        <row r="454">
          <cell r="A454" t="str">
            <v>6209#</v>
          </cell>
          <cell r="C454">
            <v>122</v>
          </cell>
          <cell r="G454">
            <v>14</v>
          </cell>
        </row>
        <row r="455">
          <cell r="A455" t="str">
            <v>6209#</v>
          </cell>
          <cell r="C455">
            <v>220</v>
          </cell>
          <cell r="G455">
            <v>12</v>
          </cell>
        </row>
        <row r="456">
          <cell r="A456" t="str">
            <v>6211#</v>
          </cell>
          <cell r="C456">
            <v>120</v>
          </cell>
          <cell r="G456">
            <v>2</v>
          </cell>
        </row>
        <row r="457">
          <cell r="A457" t="str">
            <v>6211#</v>
          </cell>
          <cell r="C457">
            <v>122</v>
          </cell>
          <cell r="G457">
            <v>0</v>
          </cell>
        </row>
        <row r="458">
          <cell r="A458" t="str">
            <v>6211#</v>
          </cell>
          <cell r="C458">
            <v>220</v>
          </cell>
          <cell r="G458">
            <v>2</v>
          </cell>
        </row>
        <row r="459">
          <cell r="A459" t="str">
            <v>6230#</v>
          </cell>
          <cell r="C459">
            <v>120</v>
          </cell>
          <cell r="G459">
            <v>20</v>
          </cell>
        </row>
        <row r="460">
          <cell r="A460" t="str">
            <v>6230#</v>
          </cell>
          <cell r="C460">
            <v>121</v>
          </cell>
          <cell r="G460">
            <v>1</v>
          </cell>
        </row>
        <row r="461">
          <cell r="A461" t="str">
            <v>6230#</v>
          </cell>
          <cell r="C461">
            <v>122</v>
          </cell>
          <cell r="G461">
            <v>0</v>
          </cell>
        </row>
        <row r="462">
          <cell r="A462" t="str">
            <v>6230#</v>
          </cell>
          <cell r="C462">
            <v>220</v>
          </cell>
          <cell r="G462">
            <v>10</v>
          </cell>
        </row>
        <row r="463">
          <cell r="A463" t="str">
            <v>6232#</v>
          </cell>
          <cell r="C463">
            <v>120</v>
          </cell>
          <cell r="G463">
            <v>1</v>
          </cell>
        </row>
        <row r="464">
          <cell r="A464" t="str">
            <v>6232#</v>
          </cell>
          <cell r="C464">
            <v>220</v>
          </cell>
          <cell r="G464">
            <v>0</v>
          </cell>
        </row>
        <row r="465">
          <cell r="A465">
            <v>3300</v>
          </cell>
          <cell r="C465">
            <v>140</v>
          </cell>
          <cell r="G465">
            <v>-185085.26</v>
          </cell>
        </row>
        <row r="466">
          <cell r="A466">
            <v>3300</v>
          </cell>
          <cell r="C466">
            <v>142</v>
          </cell>
          <cell r="G466">
            <v>-24749.29</v>
          </cell>
        </row>
        <row r="467">
          <cell r="A467">
            <v>3300</v>
          </cell>
          <cell r="C467">
            <v>147</v>
          </cell>
          <cell r="G467">
            <v>0</v>
          </cell>
        </row>
        <row r="468">
          <cell r="A468">
            <v>3300</v>
          </cell>
          <cell r="C468">
            <v>150</v>
          </cell>
          <cell r="G468">
            <v>-26504.61</v>
          </cell>
        </row>
        <row r="469">
          <cell r="A469">
            <v>3300</v>
          </cell>
          <cell r="C469">
            <v>170</v>
          </cell>
          <cell r="G469">
            <v>0</v>
          </cell>
        </row>
        <row r="470">
          <cell r="A470">
            <v>3300</v>
          </cell>
          <cell r="C470">
            <v>240</v>
          </cell>
          <cell r="G470">
            <v>-101032.72</v>
          </cell>
        </row>
        <row r="471">
          <cell r="A471">
            <v>3300</v>
          </cell>
          <cell r="C471">
            <v>340</v>
          </cell>
          <cell r="G471">
            <v>-79352.350000000006</v>
          </cell>
        </row>
        <row r="472">
          <cell r="A472">
            <v>3300</v>
          </cell>
          <cell r="C472">
            <v>440</v>
          </cell>
          <cell r="G472">
            <v>-50836.21</v>
          </cell>
        </row>
        <row r="473">
          <cell r="A473" t="str">
            <v>3300#</v>
          </cell>
          <cell r="C473">
            <v>140</v>
          </cell>
          <cell r="G473">
            <v>679</v>
          </cell>
        </row>
        <row r="474">
          <cell r="A474" t="str">
            <v>3300#</v>
          </cell>
          <cell r="C474">
            <v>142</v>
          </cell>
          <cell r="G474">
            <v>84</v>
          </cell>
        </row>
        <row r="475">
          <cell r="A475" t="str">
            <v>3300#</v>
          </cell>
          <cell r="C475">
            <v>147</v>
          </cell>
          <cell r="G475">
            <v>0</v>
          </cell>
        </row>
        <row r="476">
          <cell r="A476" t="str">
            <v>3300#</v>
          </cell>
          <cell r="C476">
            <v>150</v>
          </cell>
          <cell r="G476">
            <v>15</v>
          </cell>
        </row>
        <row r="477">
          <cell r="A477" t="str">
            <v>3300#</v>
          </cell>
          <cell r="C477">
            <v>170</v>
          </cell>
          <cell r="G477">
            <v>0</v>
          </cell>
        </row>
        <row r="478">
          <cell r="A478" t="str">
            <v>3300#</v>
          </cell>
          <cell r="C478">
            <v>240</v>
          </cell>
          <cell r="G478">
            <v>402</v>
          </cell>
        </row>
        <row r="479">
          <cell r="A479" t="str">
            <v>3300#</v>
          </cell>
          <cell r="C479">
            <v>340</v>
          </cell>
          <cell r="G479">
            <v>345</v>
          </cell>
        </row>
        <row r="480">
          <cell r="A480" t="str">
            <v>3300#</v>
          </cell>
          <cell r="C480">
            <v>440</v>
          </cell>
          <cell r="G480">
            <v>204</v>
          </cell>
        </row>
        <row r="481">
          <cell r="A481">
            <v>3301</v>
          </cell>
          <cell r="C481">
            <v>140</v>
          </cell>
          <cell r="G481">
            <v>-10227.49</v>
          </cell>
        </row>
        <row r="482">
          <cell r="A482">
            <v>3301</v>
          </cell>
          <cell r="C482">
            <v>142</v>
          </cell>
          <cell r="G482">
            <v>-14146.12</v>
          </cell>
        </row>
        <row r="483">
          <cell r="A483">
            <v>3301</v>
          </cell>
          <cell r="C483">
            <v>147</v>
          </cell>
          <cell r="G483">
            <v>0</v>
          </cell>
        </row>
        <row r="484">
          <cell r="A484">
            <v>3301</v>
          </cell>
          <cell r="C484">
            <v>240</v>
          </cell>
          <cell r="G484">
            <v>-5736.61</v>
          </cell>
        </row>
        <row r="485">
          <cell r="A485">
            <v>3301</v>
          </cell>
          <cell r="C485">
            <v>340</v>
          </cell>
          <cell r="G485">
            <v>-6047.24</v>
          </cell>
        </row>
        <row r="486">
          <cell r="A486">
            <v>3301</v>
          </cell>
          <cell r="C486">
            <v>440</v>
          </cell>
          <cell r="G486">
            <v>-3178.78</v>
          </cell>
        </row>
        <row r="487">
          <cell r="A487" t="str">
            <v>3301#</v>
          </cell>
          <cell r="C487">
            <v>140</v>
          </cell>
          <cell r="G487">
            <v>81</v>
          </cell>
        </row>
        <row r="488">
          <cell r="A488" t="str">
            <v>3301#</v>
          </cell>
          <cell r="C488">
            <v>142</v>
          </cell>
          <cell r="G488">
            <v>74</v>
          </cell>
        </row>
        <row r="489">
          <cell r="A489" t="str">
            <v>3301#</v>
          </cell>
          <cell r="C489">
            <v>147</v>
          </cell>
          <cell r="G489">
            <v>0</v>
          </cell>
        </row>
        <row r="490">
          <cell r="A490" t="str">
            <v>3301#</v>
          </cell>
          <cell r="C490">
            <v>240</v>
          </cell>
          <cell r="G490">
            <v>64</v>
          </cell>
        </row>
        <row r="491">
          <cell r="A491" t="str">
            <v>3301#</v>
          </cell>
          <cell r="C491">
            <v>340</v>
          </cell>
          <cell r="G491">
            <v>40</v>
          </cell>
        </row>
        <row r="492">
          <cell r="A492" t="str">
            <v>3301#</v>
          </cell>
          <cell r="C492">
            <v>440</v>
          </cell>
          <cell r="G492">
            <v>31</v>
          </cell>
        </row>
        <row r="493">
          <cell r="A493">
            <v>3302</v>
          </cell>
          <cell r="C493">
            <v>140</v>
          </cell>
          <cell r="G493">
            <v>-4446.99</v>
          </cell>
        </row>
        <row r="494">
          <cell r="A494">
            <v>3302</v>
          </cell>
          <cell r="C494">
            <v>142</v>
          </cell>
          <cell r="G494">
            <v>0</v>
          </cell>
        </row>
        <row r="495">
          <cell r="A495">
            <v>3302</v>
          </cell>
          <cell r="C495">
            <v>147</v>
          </cell>
          <cell r="G495">
            <v>0</v>
          </cell>
        </row>
        <row r="496">
          <cell r="A496">
            <v>3302</v>
          </cell>
          <cell r="C496">
            <v>240</v>
          </cell>
          <cell r="G496">
            <v>-473.04</v>
          </cell>
        </row>
        <row r="497">
          <cell r="A497">
            <v>3302</v>
          </cell>
          <cell r="C497">
            <v>340</v>
          </cell>
          <cell r="G497">
            <v>-1102.44</v>
          </cell>
        </row>
        <row r="498">
          <cell r="A498">
            <v>3302</v>
          </cell>
          <cell r="C498">
            <v>440</v>
          </cell>
          <cell r="G498">
            <v>-871.3</v>
          </cell>
        </row>
        <row r="499">
          <cell r="A499" t="str">
            <v>3302#</v>
          </cell>
          <cell r="C499">
            <v>140</v>
          </cell>
          <cell r="G499">
            <v>78</v>
          </cell>
        </row>
        <row r="500">
          <cell r="A500" t="str">
            <v>3302#</v>
          </cell>
          <cell r="C500">
            <v>142</v>
          </cell>
          <cell r="G500">
            <v>0</v>
          </cell>
        </row>
        <row r="501">
          <cell r="A501" t="str">
            <v>3302#</v>
          </cell>
          <cell r="C501">
            <v>147</v>
          </cell>
          <cell r="G501">
            <v>0</v>
          </cell>
        </row>
        <row r="502">
          <cell r="A502" t="str">
            <v>3302#</v>
          </cell>
          <cell r="C502">
            <v>240</v>
          </cell>
          <cell r="G502">
            <v>8</v>
          </cell>
        </row>
        <row r="503">
          <cell r="A503" t="str">
            <v>3302#</v>
          </cell>
          <cell r="C503">
            <v>340</v>
          </cell>
          <cell r="G503">
            <v>19</v>
          </cell>
        </row>
        <row r="504">
          <cell r="A504" t="str">
            <v>3302#</v>
          </cell>
          <cell r="C504">
            <v>440</v>
          </cell>
          <cell r="G504">
            <v>15</v>
          </cell>
        </row>
        <row r="505">
          <cell r="A505">
            <v>3304</v>
          </cell>
          <cell r="C505">
            <v>140</v>
          </cell>
          <cell r="G505">
            <v>-2565</v>
          </cell>
        </row>
        <row r="506">
          <cell r="A506">
            <v>3304</v>
          </cell>
          <cell r="C506">
            <v>147</v>
          </cell>
          <cell r="G506">
            <v>0</v>
          </cell>
        </row>
        <row r="507">
          <cell r="A507">
            <v>3304</v>
          </cell>
          <cell r="C507">
            <v>240</v>
          </cell>
          <cell r="G507">
            <v>-1946.38</v>
          </cell>
        </row>
        <row r="508">
          <cell r="A508">
            <v>3304</v>
          </cell>
          <cell r="C508">
            <v>340</v>
          </cell>
          <cell r="G508">
            <v>-403.34</v>
          </cell>
        </row>
        <row r="509">
          <cell r="A509">
            <v>3304</v>
          </cell>
          <cell r="C509">
            <v>440</v>
          </cell>
          <cell r="G509">
            <v>-321.77</v>
          </cell>
        </row>
        <row r="510">
          <cell r="A510" t="str">
            <v>3304#</v>
          </cell>
          <cell r="C510">
            <v>140</v>
          </cell>
          <cell r="G510">
            <v>-7</v>
          </cell>
        </row>
        <row r="511">
          <cell r="A511" t="str">
            <v>3304#</v>
          </cell>
          <cell r="C511">
            <v>147</v>
          </cell>
          <cell r="G511">
            <v>0</v>
          </cell>
        </row>
        <row r="512">
          <cell r="A512" t="str">
            <v>3304#</v>
          </cell>
          <cell r="C512">
            <v>240</v>
          </cell>
          <cell r="G512">
            <v>6</v>
          </cell>
        </row>
        <row r="513">
          <cell r="A513" t="str">
            <v>3304#</v>
          </cell>
          <cell r="C513">
            <v>340</v>
          </cell>
          <cell r="G513">
            <v>2</v>
          </cell>
        </row>
        <row r="514">
          <cell r="A514" t="str">
            <v>3304#</v>
          </cell>
          <cell r="C514">
            <v>440</v>
          </cell>
          <cell r="G514">
            <v>-6</v>
          </cell>
        </row>
        <row r="515">
          <cell r="A515" t="str">
            <v>3305#</v>
          </cell>
          <cell r="C515">
            <v>140</v>
          </cell>
          <cell r="G515">
            <v>-2</v>
          </cell>
        </row>
        <row r="516">
          <cell r="A516" t="str">
            <v>3305#</v>
          </cell>
          <cell r="C516">
            <v>240</v>
          </cell>
          <cell r="G516">
            <v>-27</v>
          </cell>
        </row>
        <row r="517">
          <cell r="A517" t="str">
            <v>3305#</v>
          </cell>
          <cell r="C517">
            <v>340</v>
          </cell>
          <cell r="G517">
            <v>-28</v>
          </cell>
        </row>
        <row r="518">
          <cell r="A518" t="str">
            <v>3305#</v>
          </cell>
          <cell r="C518">
            <v>440</v>
          </cell>
          <cell r="G518">
            <v>-7</v>
          </cell>
        </row>
        <row r="519">
          <cell r="A519">
            <v>3312</v>
          </cell>
          <cell r="C519">
            <v>140</v>
          </cell>
          <cell r="G519">
            <v>-1033.69</v>
          </cell>
        </row>
        <row r="520">
          <cell r="A520">
            <v>3312</v>
          </cell>
          <cell r="C520">
            <v>142</v>
          </cell>
          <cell r="G520">
            <v>-52.17</v>
          </cell>
        </row>
        <row r="521">
          <cell r="A521">
            <v>3312</v>
          </cell>
          <cell r="C521">
            <v>147</v>
          </cell>
          <cell r="G521">
            <v>0</v>
          </cell>
        </row>
        <row r="522">
          <cell r="A522">
            <v>3312</v>
          </cell>
          <cell r="C522">
            <v>170</v>
          </cell>
          <cell r="G522">
            <v>0</v>
          </cell>
        </row>
        <row r="523">
          <cell r="A523">
            <v>3312</v>
          </cell>
          <cell r="C523">
            <v>240</v>
          </cell>
          <cell r="G523">
            <v>-2679.64</v>
          </cell>
        </row>
        <row r="524">
          <cell r="A524">
            <v>3312</v>
          </cell>
          <cell r="C524">
            <v>340</v>
          </cell>
          <cell r="G524">
            <v>-4432.3999999999996</v>
          </cell>
        </row>
        <row r="525">
          <cell r="A525">
            <v>3312</v>
          </cell>
          <cell r="C525">
            <v>440</v>
          </cell>
          <cell r="G525">
            <v>-5662.98</v>
          </cell>
        </row>
        <row r="526">
          <cell r="A526" t="str">
            <v>3312#</v>
          </cell>
          <cell r="C526">
            <v>140</v>
          </cell>
          <cell r="G526">
            <v>7</v>
          </cell>
        </row>
        <row r="527">
          <cell r="A527" t="str">
            <v>3312#</v>
          </cell>
          <cell r="C527">
            <v>142</v>
          </cell>
          <cell r="G527">
            <v>1</v>
          </cell>
        </row>
        <row r="528">
          <cell r="A528" t="str">
            <v>3312#</v>
          </cell>
          <cell r="C528">
            <v>147</v>
          </cell>
          <cell r="G528">
            <v>0</v>
          </cell>
        </row>
        <row r="529">
          <cell r="A529" t="str">
            <v>3312#</v>
          </cell>
          <cell r="C529">
            <v>170</v>
          </cell>
          <cell r="G529">
            <v>0</v>
          </cell>
        </row>
        <row r="530">
          <cell r="A530" t="str">
            <v>3312#</v>
          </cell>
          <cell r="C530">
            <v>340</v>
          </cell>
          <cell r="G530">
            <v>19</v>
          </cell>
        </row>
        <row r="531">
          <cell r="A531" t="str">
            <v>3312#</v>
          </cell>
          <cell r="C531">
            <v>440</v>
          </cell>
          <cell r="G531">
            <v>26</v>
          </cell>
        </row>
        <row r="532">
          <cell r="A532">
            <v>3320</v>
          </cell>
          <cell r="C532">
            <v>140</v>
          </cell>
          <cell r="G532">
            <v>-13369.91</v>
          </cell>
        </row>
        <row r="533">
          <cell r="A533">
            <v>3320</v>
          </cell>
          <cell r="C533">
            <v>142</v>
          </cell>
          <cell r="G533">
            <v>-3159.13</v>
          </cell>
        </row>
        <row r="534">
          <cell r="A534">
            <v>3320</v>
          </cell>
          <cell r="C534">
            <v>147</v>
          </cell>
          <cell r="G534">
            <v>0</v>
          </cell>
        </row>
        <row r="535">
          <cell r="A535">
            <v>3320</v>
          </cell>
          <cell r="C535">
            <v>240</v>
          </cell>
          <cell r="G535">
            <v>-7019.76</v>
          </cell>
        </row>
        <row r="536">
          <cell r="A536">
            <v>3320</v>
          </cell>
          <cell r="C536">
            <v>340</v>
          </cell>
          <cell r="G536">
            <v>-4676.2299999999996</v>
          </cell>
        </row>
        <row r="537">
          <cell r="A537">
            <v>3320</v>
          </cell>
          <cell r="C537">
            <v>440</v>
          </cell>
          <cell r="G537">
            <v>-2433.6999999999998</v>
          </cell>
        </row>
        <row r="538">
          <cell r="A538" t="str">
            <v>3320#</v>
          </cell>
          <cell r="C538">
            <v>140</v>
          </cell>
          <cell r="G538">
            <v>83</v>
          </cell>
        </row>
        <row r="539">
          <cell r="A539" t="str">
            <v>3320#</v>
          </cell>
          <cell r="C539">
            <v>142</v>
          </cell>
          <cell r="G539">
            <v>27</v>
          </cell>
        </row>
        <row r="540">
          <cell r="A540" t="str">
            <v>3320#</v>
          </cell>
          <cell r="C540">
            <v>147</v>
          </cell>
          <cell r="G540">
            <v>0</v>
          </cell>
        </row>
        <row r="541">
          <cell r="A541" t="str">
            <v>3320#</v>
          </cell>
          <cell r="C541">
            <v>240</v>
          </cell>
          <cell r="G541">
            <v>37</v>
          </cell>
        </row>
        <row r="542">
          <cell r="A542" t="str">
            <v>3320#</v>
          </cell>
          <cell r="C542">
            <v>340</v>
          </cell>
          <cell r="G542">
            <v>33</v>
          </cell>
        </row>
        <row r="543">
          <cell r="A543" t="str">
            <v>3320#</v>
          </cell>
          <cell r="C543">
            <v>440</v>
          </cell>
          <cell r="G543">
            <v>9</v>
          </cell>
        </row>
        <row r="544">
          <cell r="A544">
            <v>3340</v>
          </cell>
          <cell r="C544">
            <v>140</v>
          </cell>
          <cell r="G544">
            <v>-32748.54</v>
          </cell>
        </row>
        <row r="545">
          <cell r="A545">
            <v>3340</v>
          </cell>
          <cell r="C545">
            <v>142</v>
          </cell>
          <cell r="G545">
            <v>-19638.63</v>
          </cell>
        </row>
        <row r="546">
          <cell r="A546">
            <v>3340</v>
          </cell>
          <cell r="C546">
            <v>147</v>
          </cell>
          <cell r="G546">
            <v>0</v>
          </cell>
        </row>
        <row r="547">
          <cell r="A547">
            <v>3340</v>
          </cell>
          <cell r="C547">
            <v>150</v>
          </cell>
          <cell r="G547">
            <v>-18152</v>
          </cell>
        </row>
        <row r="548">
          <cell r="A548">
            <v>3340</v>
          </cell>
          <cell r="C548">
            <v>240</v>
          </cell>
          <cell r="G548">
            <v>-7968.43</v>
          </cell>
        </row>
        <row r="549">
          <cell r="A549">
            <v>3340</v>
          </cell>
          <cell r="C549">
            <v>340</v>
          </cell>
          <cell r="G549">
            <v>-3740.95</v>
          </cell>
        </row>
        <row r="550">
          <cell r="A550">
            <v>3340</v>
          </cell>
          <cell r="C550">
            <v>440</v>
          </cell>
          <cell r="G550">
            <v>-45562.78</v>
          </cell>
        </row>
        <row r="551">
          <cell r="A551" t="str">
            <v>3340#</v>
          </cell>
          <cell r="C551">
            <v>140</v>
          </cell>
          <cell r="G551">
            <v>182</v>
          </cell>
        </row>
        <row r="552">
          <cell r="A552" t="str">
            <v>3340#</v>
          </cell>
          <cell r="C552">
            <v>142</v>
          </cell>
          <cell r="G552">
            <v>74</v>
          </cell>
        </row>
        <row r="553">
          <cell r="A553" t="str">
            <v>3340#</v>
          </cell>
          <cell r="C553">
            <v>147</v>
          </cell>
          <cell r="G553">
            <v>0</v>
          </cell>
        </row>
        <row r="554">
          <cell r="A554" t="str">
            <v>3340#</v>
          </cell>
          <cell r="C554">
            <v>150</v>
          </cell>
          <cell r="G554">
            <v>66</v>
          </cell>
        </row>
        <row r="555">
          <cell r="A555" t="str">
            <v>3340#</v>
          </cell>
          <cell r="C555">
            <v>240</v>
          </cell>
          <cell r="G555">
            <v>87</v>
          </cell>
        </row>
        <row r="556">
          <cell r="A556" t="str">
            <v>3340#</v>
          </cell>
          <cell r="C556">
            <v>340</v>
          </cell>
          <cell r="G556">
            <v>34</v>
          </cell>
        </row>
        <row r="557">
          <cell r="A557" t="str">
            <v>3340#</v>
          </cell>
          <cell r="C557">
            <v>440</v>
          </cell>
          <cell r="G557">
            <v>231</v>
          </cell>
        </row>
        <row r="558">
          <cell r="A558">
            <v>3390</v>
          </cell>
          <cell r="C558">
            <v>140</v>
          </cell>
          <cell r="G558">
            <v>-39173.870000000003</v>
          </cell>
        </row>
        <row r="559">
          <cell r="A559">
            <v>3390</v>
          </cell>
          <cell r="C559">
            <v>142</v>
          </cell>
          <cell r="G559">
            <v>-19656.23</v>
          </cell>
        </row>
        <row r="560">
          <cell r="A560">
            <v>3390</v>
          </cell>
          <cell r="C560">
            <v>147</v>
          </cell>
          <cell r="G560">
            <v>0</v>
          </cell>
        </row>
        <row r="561">
          <cell r="A561">
            <v>3390</v>
          </cell>
          <cell r="C561">
            <v>240</v>
          </cell>
          <cell r="G561">
            <v>-5562.4</v>
          </cell>
        </row>
        <row r="562">
          <cell r="A562">
            <v>3390</v>
          </cell>
          <cell r="C562">
            <v>340</v>
          </cell>
          <cell r="G562">
            <v>-13685.74</v>
          </cell>
        </row>
        <row r="563">
          <cell r="A563">
            <v>3390</v>
          </cell>
          <cell r="C563">
            <v>440</v>
          </cell>
          <cell r="G563">
            <v>-8422.11</v>
          </cell>
        </row>
        <row r="564">
          <cell r="A564" t="str">
            <v>3390#</v>
          </cell>
          <cell r="C564">
            <v>140</v>
          </cell>
          <cell r="G564">
            <v>131</v>
          </cell>
        </row>
        <row r="565">
          <cell r="A565" t="str">
            <v>3390#</v>
          </cell>
          <cell r="C565">
            <v>142</v>
          </cell>
          <cell r="G565">
            <v>26</v>
          </cell>
        </row>
        <row r="566">
          <cell r="A566" t="str">
            <v>3390#</v>
          </cell>
          <cell r="C566">
            <v>147</v>
          </cell>
          <cell r="G566">
            <v>1</v>
          </cell>
        </row>
        <row r="567">
          <cell r="A567" t="str">
            <v>3390#</v>
          </cell>
          <cell r="C567">
            <v>240</v>
          </cell>
          <cell r="G567">
            <v>35</v>
          </cell>
        </row>
        <row r="568">
          <cell r="A568" t="str">
            <v>3390#</v>
          </cell>
          <cell r="C568">
            <v>340</v>
          </cell>
          <cell r="G568">
            <v>73</v>
          </cell>
        </row>
        <row r="569">
          <cell r="A569" t="str">
            <v>3390#</v>
          </cell>
          <cell r="C569">
            <v>440</v>
          </cell>
          <cell r="G569">
            <v>24</v>
          </cell>
        </row>
        <row r="570">
          <cell r="A570">
            <v>3400</v>
          </cell>
          <cell r="C570">
            <v>140</v>
          </cell>
          <cell r="G570">
            <v>-74503.53</v>
          </cell>
        </row>
        <row r="571">
          <cell r="A571">
            <v>3400</v>
          </cell>
          <cell r="C571">
            <v>142</v>
          </cell>
          <cell r="G571">
            <v>-15808.81</v>
          </cell>
        </row>
        <row r="572">
          <cell r="A572">
            <v>3400</v>
          </cell>
          <cell r="C572">
            <v>147</v>
          </cell>
          <cell r="G572">
            <v>0</v>
          </cell>
        </row>
        <row r="573">
          <cell r="A573">
            <v>3400</v>
          </cell>
          <cell r="C573">
            <v>240</v>
          </cell>
          <cell r="G573">
            <v>-41632</v>
          </cell>
        </row>
        <row r="574">
          <cell r="A574">
            <v>3400</v>
          </cell>
          <cell r="C574">
            <v>340</v>
          </cell>
          <cell r="G574">
            <v>-33724.730000000003</v>
          </cell>
        </row>
        <row r="575">
          <cell r="A575">
            <v>3400</v>
          </cell>
          <cell r="C575">
            <v>440</v>
          </cell>
          <cell r="G575">
            <v>-19004.7</v>
          </cell>
        </row>
        <row r="576">
          <cell r="A576" t="str">
            <v>3400#</v>
          </cell>
          <cell r="C576">
            <v>140</v>
          </cell>
          <cell r="G576">
            <v>593</v>
          </cell>
        </row>
        <row r="577">
          <cell r="A577" t="str">
            <v>3400#</v>
          </cell>
          <cell r="C577">
            <v>142</v>
          </cell>
          <cell r="G577">
            <v>122</v>
          </cell>
        </row>
        <row r="578">
          <cell r="A578" t="str">
            <v>3400#</v>
          </cell>
          <cell r="C578">
            <v>147</v>
          </cell>
          <cell r="G578">
            <v>0</v>
          </cell>
        </row>
        <row r="579">
          <cell r="A579" t="str">
            <v>3400#</v>
          </cell>
          <cell r="C579">
            <v>240</v>
          </cell>
          <cell r="G579">
            <v>309</v>
          </cell>
        </row>
        <row r="580">
          <cell r="A580" t="str">
            <v>3400#</v>
          </cell>
          <cell r="C580">
            <v>340</v>
          </cell>
          <cell r="G580">
            <v>265</v>
          </cell>
        </row>
        <row r="581">
          <cell r="A581" t="str">
            <v>3400#</v>
          </cell>
          <cell r="C581">
            <v>440</v>
          </cell>
          <cell r="G581">
            <v>158</v>
          </cell>
        </row>
        <row r="582">
          <cell r="A582">
            <v>3410</v>
          </cell>
          <cell r="C582">
            <v>140</v>
          </cell>
          <cell r="G582">
            <v>-5733.57</v>
          </cell>
        </row>
        <row r="583">
          <cell r="A583">
            <v>3410</v>
          </cell>
          <cell r="C583">
            <v>142</v>
          </cell>
          <cell r="G583">
            <v>-164.58</v>
          </cell>
        </row>
        <row r="584">
          <cell r="A584">
            <v>3410</v>
          </cell>
          <cell r="C584">
            <v>147</v>
          </cell>
          <cell r="G584">
            <v>0</v>
          </cell>
        </row>
        <row r="585">
          <cell r="A585">
            <v>3410</v>
          </cell>
          <cell r="C585">
            <v>440</v>
          </cell>
          <cell r="G585">
            <v>-1383</v>
          </cell>
        </row>
        <row r="586">
          <cell r="A586" t="str">
            <v>3410#</v>
          </cell>
          <cell r="C586">
            <v>140</v>
          </cell>
          <cell r="G586">
            <v>253</v>
          </cell>
        </row>
        <row r="587">
          <cell r="A587" t="str">
            <v>3410#</v>
          </cell>
          <cell r="C587">
            <v>142</v>
          </cell>
          <cell r="G587">
            <v>2</v>
          </cell>
        </row>
        <row r="588">
          <cell r="A588" t="str">
            <v>3410#</v>
          </cell>
          <cell r="C588">
            <v>147</v>
          </cell>
          <cell r="G588">
            <v>0</v>
          </cell>
        </row>
        <row r="589">
          <cell r="A589" t="str">
            <v>3410#</v>
          </cell>
          <cell r="C589">
            <v>440</v>
          </cell>
          <cell r="G589">
            <v>141</v>
          </cell>
        </row>
        <row r="590">
          <cell r="A590">
            <v>3430</v>
          </cell>
          <cell r="C590">
            <v>140</v>
          </cell>
          <cell r="G590">
            <v>-89.41</v>
          </cell>
        </row>
        <row r="591">
          <cell r="A591">
            <v>3430</v>
          </cell>
          <cell r="C591">
            <v>142</v>
          </cell>
          <cell r="G591">
            <v>-2324.2199999999998</v>
          </cell>
        </row>
        <row r="592">
          <cell r="A592">
            <v>3430</v>
          </cell>
          <cell r="C592">
            <v>147</v>
          </cell>
          <cell r="G592">
            <v>0</v>
          </cell>
        </row>
        <row r="593">
          <cell r="A593">
            <v>3430</v>
          </cell>
          <cell r="C593">
            <v>240</v>
          </cell>
          <cell r="G593">
            <v>-2499.19</v>
          </cell>
        </row>
        <row r="594">
          <cell r="A594">
            <v>3430</v>
          </cell>
          <cell r="C594">
            <v>340</v>
          </cell>
          <cell r="G594">
            <v>-1059.68</v>
          </cell>
        </row>
        <row r="595">
          <cell r="A595">
            <v>3430</v>
          </cell>
          <cell r="C595">
            <v>440</v>
          </cell>
          <cell r="G595">
            <v>-857.5</v>
          </cell>
        </row>
        <row r="596">
          <cell r="A596" t="str">
            <v>3430#</v>
          </cell>
          <cell r="C596">
            <v>140</v>
          </cell>
          <cell r="G596">
            <v>22</v>
          </cell>
        </row>
        <row r="597">
          <cell r="A597" t="str">
            <v>3430#</v>
          </cell>
          <cell r="C597">
            <v>142</v>
          </cell>
          <cell r="G597">
            <v>115</v>
          </cell>
        </row>
        <row r="598">
          <cell r="A598" t="str">
            <v>3430#</v>
          </cell>
          <cell r="C598">
            <v>147</v>
          </cell>
          <cell r="G598">
            <v>0</v>
          </cell>
        </row>
        <row r="599">
          <cell r="A599" t="str">
            <v>3430#</v>
          </cell>
          <cell r="C599">
            <v>240</v>
          </cell>
          <cell r="G599">
            <v>82</v>
          </cell>
        </row>
        <row r="600">
          <cell r="A600" t="str">
            <v>3430#</v>
          </cell>
          <cell r="C600">
            <v>340</v>
          </cell>
          <cell r="G600">
            <v>9</v>
          </cell>
        </row>
        <row r="601">
          <cell r="A601" t="str">
            <v>3430#</v>
          </cell>
          <cell r="C601">
            <v>440</v>
          </cell>
          <cell r="G601">
            <v>110</v>
          </cell>
        </row>
        <row r="602">
          <cell r="A602">
            <v>3160</v>
          </cell>
          <cell r="C602">
            <v>130</v>
          </cell>
          <cell r="G602">
            <v>0</v>
          </cell>
        </row>
        <row r="603">
          <cell r="A603">
            <v>3160</v>
          </cell>
          <cell r="C603">
            <v>230</v>
          </cell>
          <cell r="G603">
            <v>0</v>
          </cell>
        </row>
        <row r="604">
          <cell r="A604">
            <v>3160</v>
          </cell>
          <cell r="C604">
            <v>330</v>
          </cell>
          <cell r="G604">
            <v>0</v>
          </cell>
        </row>
        <row r="605">
          <cell r="A605">
            <v>3465</v>
          </cell>
          <cell r="C605">
            <v>130</v>
          </cell>
          <cell r="G605">
            <v>-85519.17</v>
          </cell>
        </row>
        <row r="606">
          <cell r="A606">
            <v>3465</v>
          </cell>
          <cell r="C606">
            <v>230</v>
          </cell>
          <cell r="G606">
            <v>-89615.49</v>
          </cell>
        </row>
        <row r="607">
          <cell r="A607">
            <v>3465</v>
          </cell>
          <cell r="C607">
            <v>330</v>
          </cell>
          <cell r="G607">
            <v>-33833.919999999998</v>
          </cell>
        </row>
        <row r="608">
          <cell r="A608">
            <v>3465</v>
          </cell>
          <cell r="C608">
            <v>430</v>
          </cell>
          <cell r="G608">
            <v>-28686.76</v>
          </cell>
        </row>
        <row r="609">
          <cell r="A609">
            <v>3465</v>
          </cell>
          <cell r="C609">
            <v>935</v>
          </cell>
          <cell r="G609">
            <v>-116595.88</v>
          </cell>
        </row>
        <row r="610">
          <cell r="A610">
            <v>3465</v>
          </cell>
          <cell r="C610">
            <v>936</v>
          </cell>
          <cell r="G610">
            <v>-61854.91</v>
          </cell>
        </row>
        <row r="611">
          <cell r="A611">
            <v>3466</v>
          </cell>
          <cell r="C611">
            <v>130</v>
          </cell>
          <cell r="G611">
            <v>-339752.82</v>
          </cell>
        </row>
        <row r="612">
          <cell r="A612">
            <v>3466</v>
          </cell>
          <cell r="C612">
            <v>230</v>
          </cell>
          <cell r="G612">
            <v>-123747.68</v>
          </cell>
        </row>
        <row r="613">
          <cell r="A613">
            <v>3466</v>
          </cell>
          <cell r="C613">
            <v>330</v>
          </cell>
          <cell r="G613">
            <v>-52066.43</v>
          </cell>
        </row>
        <row r="614">
          <cell r="A614">
            <v>3466</v>
          </cell>
          <cell r="C614">
            <v>430</v>
          </cell>
          <cell r="G614">
            <v>-4023.51</v>
          </cell>
        </row>
        <row r="615">
          <cell r="A615">
            <v>3466</v>
          </cell>
          <cell r="C615">
            <v>935</v>
          </cell>
          <cell r="G615">
            <v>-3040</v>
          </cell>
        </row>
        <row r="616">
          <cell r="A616">
            <v>3466</v>
          </cell>
          <cell r="C616">
            <v>936</v>
          </cell>
          <cell r="G616">
            <v>-6883.96</v>
          </cell>
        </row>
        <row r="617">
          <cell r="A617">
            <v>3467</v>
          </cell>
          <cell r="C617">
            <v>130</v>
          </cell>
          <cell r="G617">
            <v>-66914.98</v>
          </cell>
        </row>
        <row r="618">
          <cell r="A618">
            <v>3467</v>
          </cell>
          <cell r="C618">
            <v>230</v>
          </cell>
          <cell r="G618">
            <v>-2880.96</v>
          </cell>
        </row>
        <row r="619">
          <cell r="A619">
            <v>3467</v>
          </cell>
          <cell r="C619">
            <v>330</v>
          </cell>
          <cell r="G619">
            <v>0</v>
          </cell>
        </row>
        <row r="620">
          <cell r="A620">
            <v>3467</v>
          </cell>
          <cell r="C620">
            <v>430</v>
          </cell>
          <cell r="G620">
            <v>0</v>
          </cell>
        </row>
        <row r="621">
          <cell r="A621">
            <v>3467</v>
          </cell>
          <cell r="C621">
            <v>935</v>
          </cell>
          <cell r="G621">
            <v>-8989</v>
          </cell>
        </row>
        <row r="622">
          <cell r="A622">
            <v>3467</v>
          </cell>
          <cell r="C622">
            <v>936</v>
          </cell>
          <cell r="G622">
            <v>-2466.09</v>
          </cell>
        </row>
        <row r="623">
          <cell r="A623">
            <v>3468</v>
          </cell>
          <cell r="C623">
            <v>130</v>
          </cell>
          <cell r="G623">
            <v>-103293.82</v>
          </cell>
        </row>
        <row r="624">
          <cell r="A624">
            <v>3468</v>
          </cell>
          <cell r="C624">
            <v>230</v>
          </cell>
          <cell r="G624">
            <v>-34539.06</v>
          </cell>
        </row>
        <row r="625">
          <cell r="A625">
            <v>3468</v>
          </cell>
          <cell r="C625">
            <v>330</v>
          </cell>
          <cell r="G625">
            <v>-420</v>
          </cell>
        </row>
        <row r="626">
          <cell r="A626">
            <v>3468</v>
          </cell>
          <cell r="C626">
            <v>430</v>
          </cell>
          <cell r="G626">
            <v>-854.96</v>
          </cell>
        </row>
        <row r="627">
          <cell r="A627">
            <v>3468</v>
          </cell>
          <cell r="C627">
            <v>936</v>
          </cell>
          <cell r="G627">
            <v>-172.16</v>
          </cell>
        </row>
        <row r="628">
          <cell r="A628">
            <v>3475</v>
          </cell>
          <cell r="C628">
            <v>130</v>
          </cell>
          <cell r="G628">
            <v>-93259.48</v>
          </cell>
        </row>
        <row r="629">
          <cell r="A629">
            <v>3475</v>
          </cell>
          <cell r="C629">
            <v>132</v>
          </cell>
          <cell r="G629">
            <v>-11077.51</v>
          </cell>
        </row>
        <row r="630">
          <cell r="A630">
            <v>3475</v>
          </cell>
          <cell r="C630">
            <v>230</v>
          </cell>
          <cell r="G630">
            <v>-45324.959999999999</v>
          </cell>
        </row>
        <row r="631">
          <cell r="A631">
            <v>3475</v>
          </cell>
          <cell r="C631">
            <v>330</v>
          </cell>
          <cell r="G631">
            <v>-37671.449999999997</v>
          </cell>
        </row>
        <row r="632">
          <cell r="A632">
            <v>3475</v>
          </cell>
          <cell r="C632">
            <v>430</v>
          </cell>
          <cell r="G632">
            <v>-25773.94</v>
          </cell>
        </row>
        <row r="633">
          <cell r="A633">
            <v>3480</v>
          </cell>
          <cell r="C633">
            <v>130</v>
          </cell>
          <cell r="G633">
            <v>-11686.77</v>
          </cell>
        </row>
        <row r="634">
          <cell r="A634">
            <v>3480</v>
          </cell>
          <cell r="C634">
            <v>230</v>
          </cell>
          <cell r="G634">
            <v>-4376.37</v>
          </cell>
        </row>
        <row r="635">
          <cell r="A635">
            <v>3480</v>
          </cell>
          <cell r="C635">
            <v>330</v>
          </cell>
          <cell r="G635">
            <v>-3940.2</v>
          </cell>
        </row>
        <row r="636">
          <cell r="A636">
            <v>3480</v>
          </cell>
          <cell r="C636">
            <v>430</v>
          </cell>
          <cell r="G636">
            <v>-2365.96</v>
          </cell>
        </row>
        <row r="637">
          <cell r="A637">
            <v>3481</v>
          </cell>
          <cell r="C637">
            <v>130</v>
          </cell>
          <cell r="G637">
            <v>-274.60000000000002</v>
          </cell>
        </row>
        <row r="638">
          <cell r="A638">
            <v>3481</v>
          </cell>
          <cell r="C638">
            <v>230</v>
          </cell>
          <cell r="G638">
            <v>-806.99</v>
          </cell>
        </row>
        <row r="639">
          <cell r="A639">
            <v>3481</v>
          </cell>
          <cell r="C639">
            <v>330</v>
          </cell>
          <cell r="G639">
            <v>-1413.25</v>
          </cell>
        </row>
        <row r="640">
          <cell r="A640">
            <v>3481</v>
          </cell>
          <cell r="C640">
            <v>430</v>
          </cell>
          <cell r="G640">
            <v>0</v>
          </cell>
        </row>
        <row r="641">
          <cell r="A641">
            <v>3482</v>
          </cell>
          <cell r="C641">
            <v>130</v>
          </cell>
          <cell r="G641">
            <v>-2818.95</v>
          </cell>
        </row>
        <row r="642">
          <cell r="A642">
            <v>3482</v>
          </cell>
          <cell r="C642">
            <v>230</v>
          </cell>
          <cell r="G642">
            <v>-1215.9000000000001</v>
          </cell>
        </row>
        <row r="643">
          <cell r="A643">
            <v>3482</v>
          </cell>
          <cell r="C643">
            <v>330</v>
          </cell>
          <cell r="G643">
            <v>-6383.22</v>
          </cell>
        </row>
        <row r="644">
          <cell r="A644">
            <v>3482</v>
          </cell>
          <cell r="C644">
            <v>430</v>
          </cell>
          <cell r="G644">
            <v>-8702.7099999999991</v>
          </cell>
        </row>
        <row r="645">
          <cell r="A645">
            <v>3495</v>
          </cell>
          <cell r="C645">
            <v>130</v>
          </cell>
          <cell r="G645">
            <v>0</v>
          </cell>
        </row>
        <row r="646">
          <cell r="A646">
            <v>3500</v>
          </cell>
          <cell r="C646">
            <v>130</v>
          </cell>
          <cell r="G646">
            <v>-14629.74</v>
          </cell>
        </row>
        <row r="647">
          <cell r="A647">
            <v>3500</v>
          </cell>
          <cell r="C647">
            <v>132</v>
          </cell>
          <cell r="G647">
            <v>-19435.669999999998</v>
          </cell>
        </row>
        <row r="648">
          <cell r="A648">
            <v>3500</v>
          </cell>
          <cell r="C648">
            <v>230</v>
          </cell>
          <cell r="G648">
            <v>-18864.96</v>
          </cell>
        </row>
        <row r="649">
          <cell r="A649">
            <v>3500</v>
          </cell>
          <cell r="C649">
            <v>330</v>
          </cell>
          <cell r="G649">
            <v>-13332.64</v>
          </cell>
        </row>
        <row r="650">
          <cell r="A650">
            <v>3500</v>
          </cell>
          <cell r="C650">
            <v>430</v>
          </cell>
          <cell r="G650">
            <v>-3169.08</v>
          </cell>
        </row>
        <row r="651">
          <cell r="A651">
            <v>3505</v>
          </cell>
          <cell r="C651">
            <v>130</v>
          </cell>
          <cell r="G651">
            <v>-27801.200000000001</v>
          </cell>
        </row>
        <row r="652">
          <cell r="A652">
            <v>3505</v>
          </cell>
          <cell r="C652">
            <v>132</v>
          </cell>
          <cell r="G652">
            <v>-7124.69</v>
          </cell>
        </row>
        <row r="653">
          <cell r="A653">
            <v>3505</v>
          </cell>
          <cell r="C653">
            <v>230</v>
          </cell>
          <cell r="G653">
            <v>-6959.34</v>
          </cell>
        </row>
        <row r="654">
          <cell r="A654">
            <v>3505</v>
          </cell>
          <cell r="C654">
            <v>330</v>
          </cell>
          <cell r="G654">
            <v>-1211.4100000000001</v>
          </cell>
        </row>
        <row r="655">
          <cell r="A655">
            <v>3505</v>
          </cell>
          <cell r="C655">
            <v>430</v>
          </cell>
          <cell r="G655">
            <v>-99070.18</v>
          </cell>
        </row>
        <row r="656">
          <cell r="A656">
            <v>3505</v>
          </cell>
          <cell r="C656">
            <v>935</v>
          </cell>
          <cell r="G656">
            <v>-15045</v>
          </cell>
        </row>
        <row r="657">
          <cell r="A657">
            <v>3505</v>
          </cell>
          <cell r="C657">
            <v>936</v>
          </cell>
          <cell r="G657">
            <v>0</v>
          </cell>
        </row>
        <row r="658">
          <cell r="A658">
            <v>3510</v>
          </cell>
          <cell r="C658">
            <v>130</v>
          </cell>
          <cell r="G658">
            <v>0</v>
          </cell>
        </row>
        <row r="659">
          <cell r="A659">
            <v>3510</v>
          </cell>
          <cell r="C659">
            <v>330</v>
          </cell>
          <cell r="G659">
            <v>0</v>
          </cell>
        </row>
        <row r="660">
          <cell r="A660">
            <v>3510</v>
          </cell>
          <cell r="C660">
            <v>430</v>
          </cell>
          <cell r="G660">
            <v>0</v>
          </cell>
        </row>
        <row r="661">
          <cell r="A661">
            <v>4290</v>
          </cell>
          <cell r="C661">
            <v>100</v>
          </cell>
          <cell r="G661">
            <v>0</v>
          </cell>
        </row>
        <row r="662">
          <cell r="A662" t="str">
            <v>4076R</v>
          </cell>
          <cell r="C662">
            <v>100</v>
          </cell>
          <cell r="G662">
            <v>2719.49</v>
          </cell>
        </row>
        <row r="663">
          <cell r="A663" t="str">
            <v>4076R</v>
          </cell>
          <cell r="C663">
            <v>110</v>
          </cell>
          <cell r="G663">
            <v>8025.63</v>
          </cell>
        </row>
        <row r="664">
          <cell r="A664" t="str">
            <v>4076R</v>
          </cell>
          <cell r="C664">
            <v>200</v>
          </cell>
          <cell r="G664">
            <v>8114.42</v>
          </cell>
        </row>
        <row r="665">
          <cell r="A665" t="str">
            <v>4076RR</v>
          </cell>
          <cell r="C665">
            <v>110</v>
          </cell>
          <cell r="G665">
            <v>0</v>
          </cell>
        </row>
        <row r="666">
          <cell r="A666" t="str">
            <v>4082r</v>
          </cell>
          <cell r="C666">
            <v>112</v>
          </cell>
          <cell r="G666">
            <v>0</v>
          </cell>
        </row>
        <row r="667">
          <cell r="A667" t="str">
            <v>4090R</v>
          </cell>
          <cell r="C667">
            <v>100</v>
          </cell>
          <cell r="G667">
            <v>19285.12</v>
          </cell>
        </row>
        <row r="668">
          <cell r="A668" t="str">
            <v>4090R</v>
          </cell>
          <cell r="C668">
            <v>110</v>
          </cell>
          <cell r="G668">
            <v>150</v>
          </cell>
        </row>
        <row r="669">
          <cell r="A669" t="str">
            <v>4090R</v>
          </cell>
          <cell r="C669">
            <v>200</v>
          </cell>
          <cell r="G669">
            <v>6993.23</v>
          </cell>
        </row>
        <row r="670">
          <cell r="A670" t="str">
            <v>4090R</v>
          </cell>
          <cell r="C670">
            <v>210</v>
          </cell>
          <cell r="G670">
            <v>0</v>
          </cell>
        </row>
        <row r="671">
          <cell r="A671" t="str">
            <v>4090RR</v>
          </cell>
          <cell r="C671">
            <v>110</v>
          </cell>
          <cell r="G671">
            <v>0</v>
          </cell>
        </row>
        <row r="672">
          <cell r="A672" t="str">
            <v>4095R</v>
          </cell>
          <cell r="C672">
            <v>100</v>
          </cell>
          <cell r="G672">
            <v>13596.83</v>
          </cell>
        </row>
        <row r="673">
          <cell r="A673" t="str">
            <v>4095R</v>
          </cell>
          <cell r="C673">
            <v>110</v>
          </cell>
          <cell r="G673">
            <v>0</v>
          </cell>
        </row>
        <row r="674">
          <cell r="A674" t="str">
            <v>4095R</v>
          </cell>
          <cell r="C674">
            <v>200</v>
          </cell>
          <cell r="G674">
            <v>7359.69</v>
          </cell>
        </row>
        <row r="675">
          <cell r="A675" t="str">
            <v>4095R</v>
          </cell>
          <cell r="C675">
            <v>210</v>
          </cell>
          <cell r="G675">
            <v>0</v>
          </cell>
        </row>
        <row r="676">
          <cell r="A676" t="str">
            <v>4095RR</v>
          </cell>
          <cell r="C676">
            <v>110</v>
          </cell>
          <cell r="G676">
            <v>0</v>
          </cell>
        </row>
        <row r="677">
          <cell r="A677" t="str">
            <v>4105R</v>
          </cell>
          <cell r="C677">
            <v>100</v>
          </cell>
          <cell r="G677">
            <v>12565.81</v>
          </cell>
        </row>
        <row r="678">
          <cell r="A678" t="str">
            <v>4105R</v>
          </cell>
          <cell r="C678">
            <v>110</v>
          </cell>
          <cell r="G678">
            <v>0</v>
          </cell>
        </row>
        <row r="679">
          <cell r="A679" t="str">
            <v>4105R</v>
          </cell>
          <cell r="C679">
            <v>200</v>
          </cell>
          <cell r="G679">
            <v>28003.26</v>
          </cell>
        </row>
        <row r="680">
          <cell r="A680" t="str">
            <v>4105R</v>
          </cell>
          <cell r="C680">
            <v>210</v>
          </cell>
          <cell r="G680">
            <v>43823.24</v>
          </cell>
        </row>
        <row r="681">
          <cell r="A681" t="str">
            <v>4105RR</v>
          </cell>
          <cell r="C681">
            <v>110</v>
          </cell>
          <cell r="G681">
            <v>-599.91</v>
          </cell>
        </row>
        <row r="682">
          <cell r="A682" t="str">
            <v>4002R</v>
          </cell>
          <cell r="C682">
            <v>100</v>
          </cell>
          <cell r="G682">
            <v>2441.08</v>
          </cell>
        </row>
        <row r="683">
          <cell r="A683" t="str">
            <v>4002R</v>
          </cell>
          <cell r="C683">
            <v>110</v>
          </cell>
          <cell r="G683">
            <v>887.71</v>
          </cell>
        </row>
        <row r="684">
          <cell r="A684" t="str">
            <v>4002R</v>
          </cell>
          <cell r="C684">
            <v>200</v>
          </cell>
          <cell r="G684">
            <v>428</v>
          </cell>
        </row>
        <row r="685">
          <cell r="A685" t="str">
            <v>4002R</v>
          </cell>
          <cell r="C685">
            <v>210</v>
          </cell>
          <cell r="G685">
            <v>0</v>
          </cell>
        </row>
        <row r="686">
          <cell r="A686" t="str">
            <v>4002RR</v>
          </cell>
          <cell r="C686">
            <v>110</v>
          </cell>
          <cell r="G686">
            <v>0</v>
          </cell>
        </row>
        <row r="687">
          <cell r="A687" t="str">
            <v>4002RR</v>
          </cell>
          <cell r="C687">
            <v>210</v>
          </cell>
          <cell r="G687">
            <v>0</v>
          </cell>
        </row>
        <row r="688">
          <cell r="A688" t="str">
            <v>4004R</v>
          </cell>
          <cell r="C688">
            <v>100</v>
          </cell>
          <cell r="G688">
            <v>1377.88</v>
          </cell>
        </row>
        <row r="689">
          <cell r="A689" t="str">
            <v>4004R</v>
          </cell>
          <cell r="C689">
            <v>110</v>
          </cell>
          <cell r="G689">
            <v>0</v>
          </cell>
        </row>
        <row r="690">
          <cell r="A690" t="str">
            <v>4004R</v>
          </cell>
          <cell r="C690">
            <v>200</v>
          </cell>
          <cell r="G690">
            <v>831.2</v>
          </cell>
        </row>
        <row r="691">
          <cell r="A691" t="str">
            <v>4004R</v>
          </cell>
          <cell r="C691">
            <v>210</v>
          </cell>
          <cell r="G691">
            <v>0</v>
          </cell>
        </row>
        <row r="692">
          <cell r="A692" t="str">
            <v>4004RR</v>
          </cell>
          <cell r="C692">
            <v>110</v>
          </cell>
          <cell r="G692">
            <v>0</v>
          </cell>
        </row>
        <row r="693">
          <cell r="A693" t="str">
            <v>4004RR</v>
          </cell>
          <cell r="C693">
            <v>210</v>
          </cell>
          <cell r="G693">
            <v>0</v>
          </cell>
        </row>
        <row r="694">
          <cell r="A694" t="str">
            <v>4006R</v>
          </cell>
          <cell r="C694">
            <v>100</v>
          </cell>
          <cell r="G694">
            <v>0</v>
          </cell>
        </row>
        <row r="695">
          <cell r="A695" t="str">
            <v>4006R</v>
          </cell>
          <cell r="C695">
            <v>110</v>
          </cell>
          <cell r="G695">
            <v>0</v>
          </cell>
        </row>
        <row r="696">
          <cell r="A696" t="str">
            <v>4006R</v>
          </cell>
          <cell r="C696">
            <v>200</v>
          </cell>
          <cell r="G696">
            <v>0</v>
          </cell>
        </row>
        <row r="697">
          <cell r="A697" t="str">
            <v>4006R</v>
          </cell>
          <cell r="C697">
            <v>210</v>
          </cell>
          <cell r="G697">
            <v>0</v>
          </cell>
        </row>
        <row r="698">
          <cell r="A698" t="str">
            <v>4006RR</v>
          </cell>
          <cell r="C698">
            <v>110</v>
          </cell>
          <cell r="G698">
            <v>0</v>
          </cell>
        </row>
        <row r="699">
          <cell r="A699" t="str">
            <v>4006RR</v>
          </cell>
          <cell r="C699">
            <v>210</v>
          </cell>
          <cell r="G699">
            <v>0</v>
          </cell>
        </row>
        <row r="700">
          <cell r="A700" t="str">
            <v>4007R</v>
          </cell>
          <cell r="C700">
            <v>110</v>
          </cell>
          <cell r="G700">
            <v>0</v>
          </cell>
        </row>
        <row r="701">
          <cell r="A701" t="str">
            <v>4007RR</v>
          </cell>
          <cell r="C701">
            <v>110</v>
          </cell>
          <cell r="G701">
            <v>0</v>
          </cell>
        </row>
        <row r="702">
          <cell r="A702" t="str">
            <v>4008R</v>
          </cell>
          <cell r="C702">
            <v>100</v>
          </cell>
          <cell r="G702">
            <v>0</v>
          </cell>
        </row>
        <row r="703">
          <cell r="A703" t="str">
            <v>4008R</v>
          </cell>
          <cell r="C703">
            <v>110</v>
          </cell>
          <cell r="G703">
            <v>0</v>
          </cell>
        </row>
        <row r="704">
          <cell r="A704" t="str">
            <v>4008R</v>
          </cell>
          <cell r="C704">
            <v>200</v>
          </cell>
          <cell r="G704">
            <v>0</v>
          </cell>
        </row>
        <row r="705">
          <cell r="A705" t="str">
            <v>4008R</v>
          </cell>
          <cell r="C705">
            <v>210</v>
          </cell>
          <cell r="G705">
            <v>0</v>
          </cell>
        </row>
        <row r="706">
          <cell r="A706" t="str">
            <v>4008RR</v>
          </cell>
          <cell r="C706">
            <v>110</v>
          </cell>
          <cell r="G706">
            <v>0</v>
          </cell>
        </row>
        <row r="707">
          <cell r="A707" t="str">
            <v>4008RR</v>
          </cell>
          <cell r="C707">
            <v>210</v>
          </cell>
          <cell r="G707">
            <v>0</v>
          </cell>
        </row>
        <row r="708">
          <cell r="A708" t="str">
            <v>4009R</v>
          </cell>
          <cell r="C708">
            <v>100</v>
          </cell>
          <cell r="G708">
            <v>0</v>
          </cell>
        </row>
        <row r="709">
          <cell r="A709" t="str">
            <v>4009R</v>
          </cell>
          <cell r="C709">
            <v>200</v>
          </cell>
          <cell r="G709">
            <v>0</v>
          </cell>
        </row>
        <row r="710">
          <cell r="A710" t="str">
            <v>4010R</v>
          </cell>
          <cell r="C710">
            <v>100</v>
          </cell>
          <cell r="G710">
            <v>393.04</v>
          </cell>
        </row>
        <row r="711">
          <cell r="A711" t="str">
            <v>4010R</v>
          </cell>
          <cell r="C711">
            <v>110</v>
          </cell>
          <cell r="G711">
            <v>0</v>
          </cell>
        </row>
        <row r="712">
          <cell r="A712" t="str">
            <v>4010R</v>
          </cell>
          <cell r="C712">
            <v>200</v>
          </cell>
          <cell r="G712">
            <v>0</v>
          </cell>
        </row>
        <row r="713">
          <cell r="A713" t="str">
            <v>4010RR</v>
          </cell>
          <cell r="C713">
            <v>110</v>
          </cell>
          <cell r="G713">
            <v>0</v>
          </cell>
        </row>
        <row r="714">
          <cell r="A714" t="str">
            <v>4011R</v>
          </cell>
          <cell r="C714">
            <v>110</v>
          </cell>
          <cell r="G714">
            <v>0</v>
          </cell>
        </row>
        <row r="715">
          <cell r="A715" t="str">
            <v>4011R</v>
          </cell>
          <cell r="C715">
            <v>210</v>
          </cell>
          <cell r="G715">
            <v>0</v>
          </cell>
        </row>
        <row r="716">
          <cell r="A716" t="str">
            <v>4011RR</v>
          </cell>
          <cell r="C716">
            <v>110</v>
          </cell>
          <cell r="G716">
            <v>0</v>
          </cell>
        </row>
        <row r="717">
          <cell r="A717" t="str">
            <v>4011RR</v>
          </cell>
          <cell r="C717">
            <v>210</v>
          </cell>
          <cell r="G717">
            <v>0</v>
          </cell>
        </row>
        <row r="718">
          <cell r="A718" t="str">
            <v>4037R</v>
          </cell>
          <cell r="C718">
            <v>110</v>
          </cell>
          <cell r="G718">
            <v>0</v>
          </cell>
        </row>
        <row r="719">
          <cell r="A719" t="str">
            <v>4039R</v>
          </cell>
          <cell r="C719">
            <v>112</v>
          </cell>
          <cell r="G719">
            <v>0</v>
          </cell>
        </row>
        <row r="720">
          <cell r="A720" t="str">
            <v>4040R</v>
          </cell>
          <cell r="C720">
            <v>112</v>
          </cell>
          <cell r="G720">
            <v>-3434.48</v>
          </cell>
        </row>
        <row r="721">
          <cell r="A721" t="str">
            <v>4040RR</v>
          </cell>
          <cell r="C721">
            <v>112</v>
          </cell>
          <cell r="G721">
            <v>0</v>
          </cell>
        </row>
        <row r="722">
          <cell r="A722" t="str">
            <v>4041R</v>
          </cell>
          <cell r="C722">
            <v>112</v>
          </cell>
          <cell r="G722">
            <v>0</v>
          </cell>
        </row>
        <row r="723">
          <cell r="A723" t="str">
            <v>4042R</v>
          </cell>
          <cell r="C723">
            <v>112</v>
          </cell>
          <cell r="G723">
            <v>62452.480000000003</v>
          </cell>
        </row>
        <row r="724">
          <cell r="A724" t="str">
            <v>4042RR</v>
          </cell>
          <cell r="C724">
            <v>112</v>
          </cell>
          <cell r="G724">
            <v>-1304.3499999999999</v>
          </cell>
        </row>
        <row r="725">
          <cell r="A725" t="str">
            <v>4046R</v>
          </cell>
          <cell r="C725">
            <v>112</v>
          </cell>
          <cell r="G725">
            <v>0</v>
          </cell>
        </row>
        <row r="726">
          <cell r="A726" t="str">
            <v>4048R</v>
          </cell>
          <cell r="C726">
            <v>112</v>
          </cell>
          <cell r="G726">
            <v>0</v>
          </cell>
        </row>
        <row r="727">
          <cell r="A727" t="str">
            <v>4049R</v>
          </cell>
          <cell r="C727">
            <v>112</v>
          </cell>
          <cell r="G727">
            <v>0</v>
          </cell>
        </row>
        <row r="728">
          <cell r="A728" t="str">
            <v>4049RR</v>
          </cell>
          <cell r="C728">
            <v>112</v>
          </cell>
          <cell r="G728">
            <v>0</v>
          </cell>
        </row>
        <row r="729">
          <cell r="A729" t="str">
            <v>4050R</v>
          </cell>
          <cell r="C729">
            <v>112</v>
          </cell>
          <cell r="G729">
            <v>505344.83</v>
          </cell>
        </row>
        <row r="730">
          <cell r="A730" t="str">
            <v>4050RR</v>
          </cell>
          <cell r="C730">
            <v>112</v>
          </cell>
          <cell r="G730">
            <v>-35721.74</v>
          </cell>
        </row>
        <row r="731">
          <cell r="A731" t="str">
            <v>4051R</v>
          </cell>
          <cell r="C731">
            <v>112</v>
          </cell>
          <cell r="G731">
            <v>0</v>
          </cell>
        </row>
        <row r="732">
          <cell r="A732" t="str">
            <v>4051RR</v>
          </cell>
          <cell r="C732">
            <v>112</v>
          </cell>
          <cell r="G732">
            <v>0</v>
          </cell>
        </row>
        <row r="733">
          <cell r="A733" t="str">
            <v>4052R</v>
          </cell>
          <cell r="C733">
            <v>112</v>
          </cell>
          <cell r="G733">
            <v>0</v>
          </cell>
        </row>
        <row r="734">
          <cell r="A734" t="str">
            <v>4052RR</v>
          </cell>
          <cell r="C734">
            <v>112</v>
          </cell>
          <cell r="G734">
            <v>0</v>
          </cell>
        </row>
        <row r="735">
          <cell r="A735" t="str">
            <v>4054R</v>
          </cell>
          <cell r="C735">
            <v>112</v>
          </cell>
          <cell r="G735">
            <v>231704.86</v>
          </cell>
        </row>
        <row r="736">
          <cell r="A736" t="str">
            <v>4054RR</v>
          </cell>
          <cell r="C736">
            <v>112</v>
          </cell>
          <cell r="G736">
            <v>-2173.91</v>
          </cell>
        </row>
        <row r="737">
          <cell r="A737">
            <v>4060</v>
          </cell>
          <cell r="C737">
            <v>110</v>
          </cell>
          <cell r="G737">
            <v>53727.24</v>
          </cell>
        </row>
        <row r="738">
          <cell r="A738">
            <v>4060</v>
          </cell>
          <cell r="C738">
            <v>210</v>
          </cell>
          <cell r="G738">
            <v>18535.59</v>
          </cell>
        </row>
        <row r="739">
          <cell r="A739" t="str">
            <v>4061R</v>
          </cell>
          <cell r="C739">
            <v>112</v>
          </cell>
          <cell r="G739">
            <v>585978.13</v>
          </cell>
        </row>
        <row r="740">
          <cell r="A740" t="str">
            <v>4061RR</v>
          </cell>
          <cell r="C740">
            <v>112</v>
          </cell>
          <cell r="G740">
            <v>0</v>
          </cell>
        </row>
        <row r="741">
          <cell r="A741" t="str">
            <v>4063R</v>
          </cell>
          <cell r="C741">
            <v>112</v>
          </cell>
          <cell r="G741">
            <v>0</v>
          </cell>
        </row>
        <row r="742">
          <cell r="A742" t="str">
            <v>4063RR</v>
          </cell>
          <cell r="C742">
            <v>112</v>
          </cell>
          <cell r="G742">
            <v>0</v>
          </cell>
        </row>
        <row r="743">
          <cell r="A743" t="str">
            <v>4070R</v>
          </cell>
          <cell r="C743">
            <v>112</v>
          </cell>
          <cell r="G743">
            <v>585127.64</v>
          </cell>
        </row>
        <row r="744">
          <cell r="A744" t="str">
            <v>4070RR</v>
          </cell>
          <cell r="C744">
            <v>112</v>
          </cell>
          <cell r="G744">
            <v>-11217.42</v>
          </cell>
        </row>
        <row r="745">
          <cell r="A745" t="str">
            <v>4071R</v>
          </cell>
          <cell r="C745">
            <v>112</v>
          </cell>
          <cell r="G745">
            <v>233583.85</v>
          </cell>
        </row>
        <row r="746">
          <cell r="A746" t="str">
            <v>4071RR</v>
          </cell>
          <cell r="C746">
            <v>112</v>
          </cell>
          <cell r="G746">
            <v>-14128.69</v>
          </cell>
        </row>
        <row r="747">
          <cell r="A747" t="str">
            <v>4074R</v>
          </cell>
          <cell r="C747">
            <v>112</v>
          </cell>
          <cell r="G747">
            <v>365.63</v>
          </cell>
        </row>
        <row r="748">
          <cell r="A748" t="str">
            <v>4074RR</v>
          </cell>
          <cell r="C748">
            <v>112</v>
          </cell>
          <cell r="G748">
            <v>0</v>
          </cell>
        </row>
        <row r="749">
          <cell r="A749" t="str">
            <v>4075R</v>
          </cell>
          <cell r="C749">
            <v>100</v>
          </cell>
          <cell r="G749">
            <v>1809.88</v>
          </cell>
        </row>
        <row r="750">
          <cell r="A750" t="str">
            <v>4075R</v>
          </cell>
          <cell r="C750">
            <v>110</v>
          </cell>
          <cell r="G750">
            <v>0</v>
          </cell>
        </row>
        <row r="751">
          <cell r="A751" t="str">
            <v>4075R</v>
          </cell>
          <cell r="C751">
            <v>200</v>
          </cell>
          <cell r="G751">
            <v>1129.28</v>
          </cell>
        </row>
        <row r="752">
          <cell r="A752" t="str">
            <v>4075RR</v>
          </cell>
          <cell r="C752">
            <v>110</v>
          </cell>
          <cell r="G752">
            <v>0</v>
          </cell>
        </row>
        <row r="753">
          <cell r="A753" t="str">
            <v>4078R</v>
          </cell>
          <cell r="C753">
            <v>110</v>
          </cell>
          <cell r="G753">
            <v>0</v>
          </cell>
        </row>
        <row r="754">
          <cell r="A754" t="str">
            <v>4080R</v>
          </cell>
          <cell r="C754">
            <v>100</v>
          </cell>
          <cell r="G754">
            <v>0</v>
          </cell>
        </row>
        <row r="755">
          <cell r="A755" t="str">
            <v>4080R</v>
          </cell>
          <cell r="C755">
            <v>110</v>
          </cell>
          <cell r="G755">
            <v>78391.649999999994</v>
          </cell>
        </row>
        <row r="756">
          <cell r="A756" t="str">
            <v>4080R</v>
          </cell>
          <cell r="C756">
            <v>200</v>
          </cell>
          <cell r="G756">
            <v>0</v>
          </cell>
        </row>
        <row r="757">
          <cell r="A757" t="str">
            <v>4080R</v>
          </cell>
          <cell r="C757">
            <v>210</v>
          </cell>
          <cell r="G757">
            <v>0</v>
          </cell>
        </row>
        <row r="758">
          <cell r="A758" t="str">
            <v>4080RR</v>
          </cell>
          <cell r="C758">
            <v>110</v>
          </cell>
          <cell r="G758">
            <v>-596.79999999999995</v>
          </cell>
        </row>
        <row r="759">
          <cell r="A759" t="str">
            <v>4080RR</v>
          </cell>
          <cell r="C759">
            <v>210</v>
          </cell>
          <cell r="G759">
            <v>0</v>
          </cell>
        </row>
        <row r="760">
          <cell r="A760" t="str">
            <v>4082RR</v>
          </cell>
          <cell r="C760">
            <v>112</v>
          </cell>
          <cell r="G760">
            <v>0</v>
          </cell>
        </row>
        <row r="761">
          <cell r="A761" t="str">
            <v>4083R</v>
          </cell>
          <cell r="C761">
            <v>100</v>
          </cell>
          <cell r="G761">
            <v>1254.19</v>
          </cell>
        </row>
        <row r="762">
          <cell r="A762" t="str">
            <v>4083R</v>
          </cell>
          <cell r="C762">
            <v>110</v>
          </cell>
          <cell r="G762">
            <v>0</v>
          </cell>
        </row>
        <row r="763">
          <cell r="A763" t="str">
            <v>4083R</v>
          </cell>
          <cell r="C763">
            <v>200</v>
          </cell>
          <cell r="G763">
            <v>1888.56</v>
          </cell>
        </row>
        <row r="764">
          <cell r="A764" t="str">
            <v>4083R</v>
          </cell>
          <cell r="C764">
            <v>210</v>
          </cell>
          <cell r="G764">
            <v>0</v>
          </cell>
        </row>
        <row r="765">
          <cell r="A765" t="str">
            <v>4083RR</v>
          </cell>
          <cell r="C765">
            <v>110</v>
          </cell>
          <cell r="G765">
            <v>0</v>
          </cell>
        </row>
        <row r="766">
          <cell r="A766" t="str">
            <v>4083RR</v>
          </cell>
          <cell r="C766">
            <v>210</v>
          </cell>
          <cell r="G766">
            <v>0</v>
          </cell>
        </row>
        <row r="767">
          <cell r="A767" t="str">
            <v>4085R</v>
          </cell>
          <cell r="C767">
            <v>100</v>
          </cell>
          <cell r="G767">
            <v>1689.15</v>
          </cell>
        </row>
        <row r="768">
          <cell r="A768" t="str">
            <v>4085R</v>
          </cell>
          <cell r="C768">
            <v>110</v>
          </cell>
          <cell r="G768">
            <v>-63.09</v>
          </cell>
        </row>
        <row r="769">
          <cell r="A769" t="str">
            <v>4085R</v>
          </cell>
          <cell r="C769">
            <v>200</v>
          </cell>
          <cell r="G769">
            <v>1101.02</v>
          </cell>
        </row>
        <row r="770">
          <cell r="A770" t="str">
            <v>4085R</v>
          </cell>
          <cell r="C770">
            <v>210</v>
          </cell>
          <cell r="G770">
            <v>34219.5</v>
          </cell>
        </row>
        <row r="771">
          <cell r="A771" t="str">
            <v>4085RR</v>
          </cell>
          <cell r="C771">
            <v>110</v>
          </cell>
          <cell r="G771">
            <v>0</v>
          </cell>
        </row>
        <row r="772">
          <cell r="A772" t="str">
            <v>4085RR</v>
          </cell>
          <cell r="C772">
            <v>210</v>
          </cell>
          <cell r="G772">
            <v>-380.93</v>
          </cell>
        </row>
        <row r="773">
          <cell r="A773" t="str">
            <v>4087R</v>
          </cell>
          <cell r="C773">
            <v>100</v>
          </cell>
          <cell r="G773">
            <v>2743.95</v>
          </cell>
        </row>
        <row r="774">
          <cell r="A774" t="str">
            <v>4087R</v>
          </cell>
          <cell r="C774">
            <v>110</v>
          </cell>
          <cell r="G774">
            <v>0</v>
          </cell>
        </row>
        <row r="775">
          <cell r="A775" t="str">
            <v>4087R</v>
          </cell>
          <cell r="C775">
            <v>200</v>
          </cell>
          <cell r="G775">
            <v>157.84</v>
          </cell>
        </row>
        <row r="776">
          <cell r="A776" t="str">
            <v>4087R</v>
          </cell>
          <cell r="C776">
            <v>210</v>
          </cell>
          <cell r="G776">
            <v>0</v>
          </cell>
        </row>
        <row r="777">
          <cell r="A777" t="str">
            <v>4087RR</v>
          </cell>
          <cell r="C777">
            <v>110</v>
          </cell>
          <cell r="G777">
            <v>0</v>
          </cell>
        </row>
        <row r="778">
          <cell r="A778" t="str">
            <v>4087RR</v>
          </cell>
          <cell r="C778">
            <v>210</v>
          </cell>
          <cell r="G778">
            <v>0</v>
          </cell>
        </row>
        <row r="779">
          <cell r="A779" t="str">
            <v>4088R</v>
          </cell>
          <cell r="C779">
            <v>100</v>
          </cell>
          <cell r="G779">
            <v>0</v>
          </cell>
        </row>
        <row r="780">
          <cell r="A780" t="str">
            <v>4088R</v>
          </cell>
          <cell r="C780">
            <v>110</v>
          </cell>
          <cell r="G780">
            <v>0</v>
          </cell>
        </row>
        <row r="781">
          <cell r="A781" t="str">
            <v>4088R</v>
          </cell>
          <cell r="C781">
            <v>200</v>
          </cell>
          <cell r="G781">
            <v>0</v>
          </cell>
        </row>
        <row r="782">
          <cell r="A782" t="str">
            <v>4088R</v>
          </cell>
          <cell r="C782">
            <v>210</v>
          </cell>
          <cell r="G782">
            <v>52783.95</v>
          </cell>
        </row>
        <row r="783">
          <cell r="A783" t="str">
            <v>4088RR</v>
          </cell>
          <cell r="C783">
            <v>110</v>
          </cell>
          <cell r="G783">
            <v>0</v>
          </cell>
        </row>
        <row r="784">
          <cell r="A784" t="str">
            <v>4088RR</v>
          </cell>
          <cell r="C784">
            <v>210</v>
          </cell>
          <cell r="G784">
            <v>-596.21</v>
          </cell>
        </row>
        <row r="785">
          <cell r="A785" t="str">
            <v>4125R</v>
          </cell>
          <cell r="C785">
            <v>100</v>
          </cell>
          <cell r="G785">
            <v>0</v>
          </cell>
        </row>
        <row r="786">
          <cell r="A786">
            <v>4143</v>
          </cell>
          <cell r="C786">
            <v>120</v>
          </cell>
          <cell r="G786">
            <v>0</v>
          </cell>
        </row>
        <row r="787">
          <cell r="A787">
            <v>4143</v>
          </cell>
          <cell r="C787">
            <v>220</v>
          </cell>
          <cell r="G787">
            <v>0</v>
          </cell>
        </row>
        <row r="788">
          <cell r="A788" t="str">
            <v>4144R</v>
          </cell>
          <cell r="C788">
            <v>112</v>
          </cell>
          <cell r="G788">
            <v>-7.83</v>
          </cell>
        </row>
        <row r="789">
          <cell r="A789" t="str">
            <v>4144RR</v>
          </cell>
          <cell r="C789">
            <v>112</v>
          </cell>
          <cell r="G789">
            <v>0</v>
          </cell>
        </row>
        <row r="790">
          <cell r="A790">
            <v>4147</v>
          </cell>
          <cell r="C790">
            <v>100</v>
          </cell>
          <cell r="G790">
            <v>102700</v>
          </cell>
        </row>
        <row r="791">
          <cell r="A791">
            <v>4147</v>
          </cell>
          <cell r="C791">
            <v>200</v>
          </cell>
          <cell r="G791">
            <v>114650</v>
          </cell>
        </row>
        <row r="792">
          <cell r="A792">
            <v>4148</v>
          </cell>
          <cell r="C792">
            <v>100</v>
          </cell>
          <cell r="G792">
            <v>16836.22</v>
          </cell>
        </row>
        <row r="793">
          <cell r="A793">
            <v>4148</v>
          </cell>
          <cell r="C793">
            <v>200</v>
          </cell>
          <cell r="G793">
            <v>14267.69</v>
          </cell>
        </row>
        <row r="794">
          <cell r="A794">
            <v>4149</v>
          </cell>
          <cell r="C794">
            <v>100</v>
          </cell>
          <cell r="G794">
            <v>18146.91</v>
          </cell>
        </row>
        <row r="795">
          <cell r="A795">
            <v>4149</v>
          </cell>
          <cell r="C795">
            <v>200</v>
          </cell>
          <cell r="G795">
            <v>16688.52</v>
          </cell>
        </row>
        <row r="796">
          <cell r="A796">
            <v>4205</v>
          </cell>
          <cell r="C796">
            <v>120</v>
          </cell>
          <cell r="G796">
            <v>33701.550000000003</v>
          </cell>
        </row>
        <row r="797">
          <cell r="A797">
            <v>4205</v>
          </cell>
          <cell r="C797">
            <v>121</v>
          </cell>
          <cell r="G797">
            <v>332011.31</v>
          </cell>
        </row>
        <row r="798">
          <cell r="A798">
            <v>4205</v>
          </cell>
          <cell r="C798">
            <v>220</v>
          </cell>
          <cell r="G798">
            <v>53588.13</v>
          </cell>
        </row>
        <row r="799">
          <cell r="A799">
            <v>4206</v>
          </cell>
          <cell r="C799">
            <v>120</v>
          </cell>
          <cell r="G799">
            <v>33216.83</v>
          </cell>
        </row>
        <row r="800">
          <cell r="A800">
            <v>4206</v>
          </cell>
          <cell r="C800">
            <v>121</v>
          </cell>
          <cell r="G800">
            <v>745763.83999999997</v>
          </cell>
        </row>
        <row r="801">
          <cell r="A801">
            <v>4206</v>
          </cell>
          <cell r="C801">
            <v>220</v>
          </cell>
          <cell r="G801">
            <v>397268.98</v>
          </cell>
        </row>
        <row r="802">
          <cell r="A802">
            <v>4209</v>
          </cell>
          <cell r="C802">
            <v>120</v>
          </cell>
          <cell r="G802">
            <v>1117867.96</v>
          </cell>
        </row>
        <row r="803">
          <cell r="A803">
            <v>4209</v>
          </cell>
          <cell r="C803">
            <v>121</v>
          </cell>
          <cell r="G803">
            <v>0</v>
          </cell>
        </row>
        <row r="804">
          <cell r="A804">
            <v>4209</v>
          </cell>
          <cell r="C804">
            <v>122</v>
          </cell>
          <cell r="G804">
            <v>660719.12</v>
          </cell>
        </row>
        <row r="805">
          <cell r="A805">
            <v>4209</v>
          </cell>
          <cell r="C805">
            <v>220</v>
          </cell>
          <cell r="G805">
            <v>280295.39</v>
          </cell>
        </row>
        <row r="806">
          <cell r="A806">
            <v>4210</v>
          </cell>
          <cell r="C806">
            <v>220</v>
          </cell>
          <cell r="G806">
            <v>0</v>
          </cell>
        </row>
        <row r="807">
          <cell r="A807">
            <v>4211</v>
          </cell>
          <cell r="C807">
            <v>120</v>
          </cell>
          <cell r="G807">
            <v>75643.38</v>
          </cell>
        </row>
        <row r="808">
          <cell r="A808">
            <v>4211</v>
          </cell>
          <cell r="C808">
            <v>122</v>
          </cell>
          <cell r="G808">
            <v>0</v>
          </cell>
        </row>
        <row r="809">
          <cell r="A809">
            <v>4211</v>
          </cell>
          <cell r="C809">
            <v>220</v>
          </cell>
          <cell r="G809">
            <v>36361.56</v>
          </cell>
        </row>
        <row r="810">
          <cell r="A810">
            <v>4230</v>
          </cell>
          <cell r="C810">
            <v>120</v>
          </cell>
          <cell r="G810">
            <v>346497.89</v>
          </cell>
        </row>
        <row r="811">
          <cell r="A811">
            <v>4230</v>
          </cell>
          <cell r="C811">
            <v>121</v>
          </cell>
          <cell r="G811">
            <v>14083.64</v>
          </cell>
        </row>
        <row r="812">
          <cell r="A812">
            <v>4230</v>
          </cell>
          <cell r="C812">
            <v>122</v>
          </cell>
          <cell r="G812">
            <v>0</v>
          </cell>
        </row>
        <row r="813">
          <cell r="A813">
            <v>4230</v>
          </cell>
          <cell r="C813">
            <v>220</v>
          </cell>
          <cell r="G813">
            <v>59684.15</v>
          </cell>
        </row>
        <row r="814">
          <cell r="A814">
            <v>4232</v>
          </cell>
          <cell r="C814">
            <v>120</v>
          </cell>
          <cell r="G814">
            <v>1565.22</v>
          </cell>
        </row>
        <row r="815">
          <cell r="A815">
            <v>4232</v>
          </cell>
          <cell r="C815">
            <v>220</v>
          </cell>
          <cell r="G815">
            <v>0</v>
          </cell>
        </row>
        <row r="816">
          <cell r="A816">
            <v>4300</v>
          </cell>
          <cell r="C816">
            <v>140</v>
          </cell>
          <cell r="G816">
            <v>32596.79</v>
          </cell>
        </row>
        <row r="817">
          <cell r="A817">
            <v>4300</v>
          </cell>
          <cell r="C817">
            <v>142</v>
          </cell>
          <cell r="G817">
            <v>5432.87</v>
          </cell>
        </row>
        <row r="818">
          <cell r="A818">
            <v>4300</v>
          </cell>
          <cell r="C818">
            <v>147</v>
          </cell>
          <cell r="G818">
            <v>0</v>
          </cell>
        </row>
        <row r="819">
          <cell r="A819">
            <v>4300</v>
          </cell>
          <cell r="C819">
            <v>150</v>
          </cell>
          <cell r="G819">
            <v>209</v>
          </cell>
        </row>
        <row r="820">
          <cell r="A820">
            <v>4300</v>
          </cell>
          <cell r="C820">
            <v>240</v>
          </cell>
          <cell r="G820">
            <v>19030.71</v>
          </cell>
        </row>
        <row r="821">
          <cell r="A821">
            <v>4300</v>
          </cell>
          <cell r="C821">
            <v>340</v>
          </cell>
          <cell r="G821">
            <v>15868.75</v>
          </cell>
        </row>
        <row r="822">
          <cell r="A822">
            <v>4300</v>
          </cell>
          <cell r="C822">
            <v>440</v>
          </cell>
          <cell r="G822">
            <v>12291.22</v>
          </cell>
        </row>
        <row r="823">
          <cell r="A823">
            <v>4301</v>
          </cell>
          <cell r="C823">
            <v>140</v>
          </cell>
          <cell r="G823">
            <v>2574.42</v>
          </cell>
        </row>
        <row r="824">
          <cell r="A824">
            <v>4301</v>
          </cell>
          <cell r="C824">
            <v>142</v>
          </cell>
          <cell r="G824">
            <v>3241.03</v>
          </cell>
        </row>
        <row r="825">
          <cell r="A825">
            <v>4301</v>
          </cell>
          <cell r="C825">
            <v>147</v>
          </cell>
          <cell r="G825">
            <v>0</v>
          </cell>
        </row>
        <row r="826">
          <cell r="A826">
            <v>4301</v>
          </cell>
          <cell r="C826">
            <v>240</v>
          </cell>
          <cell r="G826">
            <v>1541.81</v>
          </cell>
        </row>
        <row r="827">
          <cell r="A827">
            <v>4301</v>
          </cell>
          <cell r="C827">
            <v>340</v>
          </cell>
          <cell r="G827">
            <v>1546.34</v>
          </cell>
        </row>
        <row r="828">
          <cell r="A828">
            <v>4301</v>
          </cell>
          <cell r="C828">
            <v>440</v>
          </cell>
          <cell r="G828">
            <v>1062.55</v>
          </cell>
        </row>
        <row r="829">
          <cell r="A829">
            <v>4302</v>
          </cell>
          <cell r="C829">
            <v>140</v>
          </cell>
          <cell r="G829">
            <v>1680.68</v>
          </cell>
        </row>
        <row r="830">
          <cell r="A830">
            <v>4302</v>
          </cell>
          <cell r="C830">
            <v>142</v>
          </cell>
          <cell r="G830">
            <v>0</v>
          </cell>
        </row>
        <row r="831">
          <cell r="A831">
            <v>4302</v>
          </cell>
          <cell r="C831">
            <v>147</v>
          </cell>
          <cell r="G831">
            <v>0</v>
          </cell>
        </row>
        <row r="832">
          <cell r="A832">
            <v>4302</v>
          </cell>
          <cell r="C832">
            <v>240</v>
          </cell>
          <cell r="G832">
            <v>130.34</v>
          </cell>
        </row>
        <row r="833">
          <cell r="A833">
            <v>4302</v>
          </cell>
          <cell r="C833">
            <v>340</v>
          </cell>
          <cell r="G833">
            <v>298.7</v>
          </cell>
        </row>
        <row r="834">
          <cell r="A834">
            <v>4302</v>
          </cell>
          <cell r="C834">
            <v>440</v>
          </cell>
          <cell r="G834">
            <v>361.44</v>
          </cell>
        </row>
        <row r="835">
          <cell r="A835">
            <v>4312</v>
          </cell>
          <cell r="C835">
            <v>140</v>
          </cell>
          <cell r="G835">
            <v>372.85</v>
          </cell>
        </row>
        <row r="836">
          <cell r="A836">
            <v>4312</v>
          </cell>
          <cell r="C836">
            <v>142</v>
          </cell>
          <cell r="G836">
            <v>44.64</v>
          </cell>
        </row>
        <row r="837">
          <cell r="A837">
            <v>4312</v>
          </cell>
          <cell r="C837">
            <v>147</v>
          </cell>
          <cell r="G837">
            <v>0</v>
          </cell>
        </row>
        <row r="838">
          <cell r="A838">
            <v>4312</v>
          </cell>
          <cell r="C838">
            <v>240</v>
          </cell>
          <cell r="G838">
            <v>594.94000000000005</v>
          </cell>
        </row>
        <row r="839">
          <cell r="A839">
            <v>4312</v>
          </cell>
          <cell r="C839">
            <v>340</v>
          </cell>
          <cell r="G839">
            <v>1082.47</v>
          </cell>
        </row>
        <row r="840">
          <cell r="A840">
            <v>4312</v>
          </cell>
          <cell r="C840">
            <v>440</v>
          </cell>
          <cell r="G840">
            <v>1700.04</v>
          </cell>
        </row>
        <row r="841">
          <cell r="A841">
            <v>4320</v>
          </cell>
          <cell r="C841">
            <v>140</v>
          </cell>
          <cell r="G841">
            <v>3813.38</v>
          </cell>
        </row>
        <row r="842">
          <cell r="A842">
            <v>4320</v>
          </cell>
          <cell r="C842">
            <v>142</v>
          </cell>
          <cell r="G842">
            <v>1045.8399999999999</v>
          </cell>
        </row>
        <row r="843">
          <cell r="A843">
            <v>4320</v>
          </cell>
          <cell r="C843">
            <v>147</v>
          </cell>
          <cell r="G843">
            <v>0</v>
          </cell>
        </row>
        <row r="844">
          <cell r="A844">
            <v>4320</v>
          </cell>
          <cell r="C844">
            <v>240</v>
          </cell>
          <cell r="G844">
            <v>1835.52</v>
          </cell>
        </row>
        <row r="845">
          <cell r="A845">
            <v>4320</v>
          </cell>
          <cell r="C845">
            <v>340</v>
          </cell>
          <cell r="G845">
            <v>1409.94</v>
          </cell>
        </row>
        <row r="846">
          <cell r="A846">
            <v>4320</v>
          </cell>
          <cell r="C846">
            <v>440</v>
          </cell>
          <cell r="G846">
            <v>588.4</v>
          </cell>
        </row>
        <row r="847">
          <cell r="A847">
            <v>4340</v>
          </cell>
          <cell r="C847">
            <v>140</v>
          </cell>
          <cell r="G847">
            <v>24180.89</v>
          </cell>
        </row>
        <row r="848">
          <cell r="A848">
            <v>4340</v>
          </cell>
          <cell r="C848">
            <v>142</v>
          </cell>
          <cell r="G848">
            <v>8822.9500000000007</v>
          </cell>
        </row>
        <row r="849">
          <cell r="A849">
            <v>4340</v>
          </cell>
          <cell r="C849">
            <v>147</v>
          </cell>
          <cell r="G849">
            <v>0</v>
          </cell>
        </row>
        <row r="850">
          <cell r="A850">
            <v>4340</v>
          </cell>
          <cell r="C850">
            <v>150</v>
          </cell>
          <cell r="G850">
            <v>0</v>
          </cell>
        </row>
        <row r="851">
          <cell r="A851">
            <v>4340</v>
          </cell>
          <cell r="C851">
            <v>240</v>
          </cell>
          <cell r="G851">
            <v>2817.36</v>
          </cell>
        </row>
        <row r="852">
          <cell r="A852">
            <v>4340</v>
          </cell>
          <cell r="C852">
            <v>340</v>
          </cell>
          <cell r="G852">
            <v>955.05</v>
          </cell>
        </row>
        <row r="853">
          <cell r="A853">
            <v>4340</v>
          </cell>
          <cell r="C853">
            <v>440</v>
          </cell>
          <cell r="G853">
            <v>12677.82</v>
          </cell>
        </row>
        <row r="854">
          <cell r="A854">
            <v>4370</v>
          </cell>
          <cell r="C854">
            <v>140</v>
          </cell>
          <cell r="G854">
            <v>33077.339999999997</v>
          </cell>
        </row>
        <row r="855">
          <cell r="A855">
            <v>4370</v>
          </cell>
          <cell r="C855">
            <v>142</v>
          </cell>
          <cell r="G855">
            <v>-1834.32</v>
          </cell>
        </row>
        <row r="856">
          <cell r="A856">
            <v>4370</v>
          </cell>
          <cell r="C856">
            <v>147</v>
          </cell>
          <cell r="G856">
            <v>0</v>
          </cell>
        </row>
        <row r="857">
          <cell r="A857">
            <v>4370</v>
          </cell>
          <cell r="C857">
            <v>240</v>
          </cell>
          <cell r="G857">
            <v>15372.86</v>
          </cell>
        </row>
        <row r="858">
          <cell r="A858">
            <v>4370</v>
          </cell>
          <cell r="C858">
            <v>340</v>
          </cell>
          <cell r="G858">
            <v>4692.1099999999997</v>
          </cell>
        </row>
        <row r="859">
          <cell r="A859">
            <v>4370</v>
          </cell>
          <cell r="C859">
            <v>440</v>
          </cell>
          <cell r="G859">
            <v>6988.88</v>
          </cell>
        </row>
        <row r="860">
          <cell r="A860">
            <v>4390</v>
          </cell>
          <cell r="C860">
            <v>140</v>
          </cell>
          <cell r="G860">
            <v>31607.74</v>
          </cell>
        </row>
        <row r="861">
          <cell r="A861">
            <v>4390</v>
          </cell>
          <cell r="C861">
            <v>142</v>
          </cell>
          <cell r="G861">
            <v>18189.13</v>
          </cell>
        </row>
        <row r="862">
          <cell r="A862">
            <v>4390</v>
          </cell>
          <cell r="C862">
            <v>147</v>
          </cell>
          <cell r="G862">
            <v>0</v>
          </cell>
        </row>
        <row r="863">
          <cell r="A863">
            <v>4390</v>
          </cell>
          <cell r="C863">
            <v>240</v>
          </cell>
          <cell r="G863">
            <v>4330.78</v>
          </cell>
        </row>
        <row r="864">
          <cell r="A864">
            <v>4390</v>
          </cell>
          <cell r="C864">
            <v>340</v>
          </cell>
          <cell r="G864">
            <v>11340.93</v>
          </cell>
        </row>
        <row r="865">
          <cell r="A865">
            <v>4390</v>
          </cell>
          <cell r="C865">
            <v>440</v>
          </cell>
          <cell r="G865">
            <v>6438.73</v>
          </cell>
        </row>
        <row r="866">
          <cell r="A866">
            <v>4400</v>
          </cell>
          <cell r="C866">
            <v>140</v>
          </cell>
          <cell r="G866">
            <v>20882.66</v>
          </cell>
        </row>
        <row r="867">
          <cell r="A867">
            <v>4400</v>
          </cell>
          <cell r="C867">
            <v>142</v>
          </cell>
          <cell r="G867">
            <v>8666.17</v>
          </cell>
        </row>
        <row r="868">
          <cell r="A868">
            <v>4400</v>
          </cell>
          <cell r="C868">
            <v>147</v>
          </cell>
          <cell r="G868">
            <v>0</v>
          </cell>
        </row>
        <row r="869">
          <cell r="A869">
            <v>4400</v>
          </cell>
          <cell r="C869">
            <v>240</v>
          </cell>
          <cell r="G869">
            <v>9635.51</v>
          </cell>
        </row>
        <row r="870">
          <cell r="A870">
            <v>4400</v>
          </cell>
          <cell r="C870">
            <v>340</v>
          </cell>
          <cell r="G870">
            <v>14391.09</v>
          </cell>
        </row>
        <row r="871">
          <cell r="A871">
            <v>4400</v>
          </cell>
          <cell r="C871">
            <v>440</v>
          </cell>
          <cell r="G871">
            <v>13558.9</v>
          </cell>
        </row>
        <row r="872">
          <cell r="A872">
            <v>4410</v>
          </cell>
          <cell r="C872">
            <v>140</v>
          </cell>
          <cell r="G872">
            <v>7019.04</v>
          </cell>
        </row>
        <row r="873">
          <cell r="A873">
            <v>4410</v>
          </cell>
          <cell r="C873">
            <v>142</v>
          </cell>
          <cell r="G873">
            <v>401.05</v>
          </cell>
        </row>
        <row r="874">
          <cell r="A874">
            <v>4410</v>
          </cell>
          <cell r="C874">
            <v>147</v>
          </cell>
          <cell r="G874">
            <v>0</v>
          </cell>
        </row>
        <row r="875">
          <cell r="A875">
            <v>4410</v>
          </cell>
          <cell r="C875">
            <v>150</v>
          </cell>
          <cell r="G875">
            <v>2080.2399999999998</v>
          </cell>
        </row>
        <row r="876">
          <cell r="A876">
            <v>4410</v>
          </cell>
          <cell r="C876">
            <v>240</v>
          </cell>
          <cell r="G876">
            <v>-57.15</v>
          </cell>
        </row>
        <row r="877">
          <cell r="A877">
            <v>4410</v>
          </cell>
          <cell r="C877">
            <v>340</v>
          </cell>
          <cell r="G877">
            <v>-1106.5899999999999</v>
          </cell>
        </row>
        <row r="878">
          <cell r="A878">
            <v>4410</v>
          </cell>
          <cell r="C878">
            <v>440</v>
          </cell>
          <cell r="G878">
            <v>4775.79</v>
          </cell>
        </row>
        <row r="879">
          <cell r="A879">
            <v>4430</v>
          </cell>
          <cell r="C879">
            <v>140</v>
          </cell>
          <cell r="G879">
            <v>0</v>
          </cell>
        </row>
        <row r="880">
          <cell r="A880">
            <v>4430</v>
          </cell>
          <cell r="C880">
            <v>440</v>
          </cell>
          <cell r="G880">
            <v>0</v>
          </cell>
        </row>
        <row r="881">
          <cell r="A881" t="str">
            <v>9810M#</v>
          </cell>
          <cell r="C881">
            <v>140</v>
          </cell>
          <cell r="G881">
            <v>0</v>
          </cell>
        </row>
        <row r="882">
          <cell r="A882" t="str">
            <v>9810M#</v>
          </cell>
          <cell r="C882">
            <v>142</v>
          </cell>
          <cell r="G882">
            <v>0</v>
          </cell>
        </row>
        <row r="883">
          <cell r="A883" t="str">
            <v>9810M#</v>
          </cell>
          <cell r="C883">
            <v>240</v>
          </cell>
          <cell r="G883">
            <v>0</v>
          </cell>
        </row>
        <row r="884">
          <cell r="A884" t="str">
            <v>9810M#</v>
          </cell>
          <cell r="C884">
            <v>340</v>
          </cell>
          <cell r="G884">
            <v>0</v>
          </cell>
        </row>
        <row r="885">
          <cell r="A885" t="str">
            <v>9810M#</v>
          </cell>
          <cell r="C885">
            <v>440</v>
          </cell>
          <cell r="G885">
            <v>0</v>
          </cell>
        </row>
        <row r="886">
          <cell r="A886" t="str">
            <v>9811M#</v>
          </cell>
          <cell r="C886">
            <v>140</v>
          </cell>
          <cell r="G886">
            <v>0</v>
          </cell>
        </row>
        <row r="887">
          <cell r="A887" t="str">
            <v>9811M#</v>
          </cell>
          <cell r="C887">
            <v>142</v>
          </cell>
          <cell r="G887">
            <v>0</v>
          </cell>
        </row>
        <row r="888">
          <cell r="A888" t="str">
            <v>9811M#</v>
          </cell>
          <cell r="C888">
            <v>240</v>
          </cell>
          <cell r="G888">
            <v>0</v>
          </cell>
        </row>
        <row r="889">
          <cell r="A889" t="str">
            <v>9811M#</v>
          </cell>
          <cell r="C889">
            <v>340</v>
          </cell>
          <cell r="G889">
            <v>0</v>
          </cell>
        </row>
        <row r="890">
          <cell r="A890" t="str">
            <v>9811M#</v>
          </cell>
          <cell r="C890">
            <v>440</v>
          </cell>
          <cell r="G890">
            <v>0</v>
          </cell>
        </row>
        <row r="891">
          <cell r="A891" t="str">
            <v>9812M#</v>
          </cell>
          <cell r="C891">
            <v>140</v>
          </cell>
          <cell r="G891">
            <v>0</v>
          </cell>
        </row>
        <row r="892">
          <cell r="A892" t="str">
            <v>9812M#</v>
          </cell>
          <cell r="C892">
            <v>142</v>
          </cell>
          <cell r="G892">
            <v>0</v>
          </cell>
        </row>
        <row r="893">
          <cell r="A893">
            <v>4465</v>
          </cell>
          <cell r="C893">
            <v>130</v>
          </cell>
          <cell r="G893">
            <v>68612.320000000007</v>
          </cell>
        </row>
        <row r="894">
          <cell r="A894">
            <v>4465</v>
          </cell>
          <cell r="C894">
            <v>230</v>
          </cell>
          <cell r="G894">
            <v>73085.08</v>
          </cell>
        </row>
        <row r="895">
          <cell r="A895">
            <v>4465</v>
          </cell>
          <cell r="C895">
            <v>330</v>
          </cell>
          <cell r="G895">
            <v>29005.7</v>
          </cell>
        </row>
        <row r="896">
          <cell r="A896">
            <v>4465</v>
          </cell>
          <cell r="C896">
            <v>430</v>
          </cell>
          <cell r="G896">
            <v>23571.74</v>
          </cell>
        </row>
        <row r="897">
          <cell r="A897">
            <v>4465</v>
          </cell>
          <cell r="C897">
            <v>935</v>
          </cell>
          <cell r="G897">
            <v>72232.34</v>
          </cell>
        </row>
        <row r="898">
          <cell r="A898">
            <v>4465</v>
          </cell>
          <cell r="C898">
            <v>936</v>
          </cell>
          <cell r="G898">
            <v>36644.379999999997</v>
          </cell>
        </row>
        <row r="899">
          <cell r="A899">
            <v>4466</v>
          </cell>
          <cell r="C899">
            <v>130</v>
          </cell>
          <cell r="G899">
            <v>290675.46000000002</v>
          </cell>
        </row>
        <row r="900">
          <cell r="A900">
            <v>4466</v>
          </cell>
          <cell r="C900">
            <v>230</v>
          </cell>
          <cell r="G900">
            <v>103375.66</v>
          </cell>
        </row>
        <row r="901">
          <cell r="A901">
            <v>4466</v>
          </cell>
          <cell r="C901">
            <v>330</v>
          </cell>
          <cell r="G901">
            <v>44717.26</v>
          </cell>
        </row>
        <row r="902">
          <cell r="A902">
            <v>4466</v>
          </cell>
          <cell r="C902">
            <v>430</v>
          </cell>
          <cell r="G902">
            <v>3138.69</v>
          </cell>
        </row>
        <row r="903">
          <cell r="A903">
            <v>4466</v>
          </cell>
          <cell r="C903">
            <v>935</v>
          </cell>
          <cell r="G903">
            <v>1898.88</v>
          </cell>
        </row>
        <row r="904">
          <cell r="A904">
            <v>4466</v>
          </cell>
          <cell r="C904">
            <v>936</v>
          </cell>
          <cell r="G904">
            <v>4753.8500000000004</v>
          </cell>
        </row>
        <row r="905">
          <cell r="A905">
            <v>4467</v>
          </cell>
          <cell r="C905">
            <v>130</v>
          </cell>
          <cell r="G905">
            <v>51188</v>
          </cell>
        </row>
        <row r="906">
          <cell r="A906">
            <v>4467</v>
          </cell>
          <cell r="C906">
            <v>230</v>
          </cell>
          <cell r="G906">
            <v>1906.22</v>
          </cell>
        </row>
        <row r="907">
          <cell r="A907">
            <v>4467</v>
          </cell>
          <cell r="C907">
            <v>330</v>
          </cell>
          <cell r="G907">
            <v>0</v>
          </cell>
        </row>
        <row r="908">
          <cell r="A908">
            <v>4467</v>
          </cell>
          <cell r="C908">
            <v>430</v>
          </cell>
          <cell r="G908">
            <v>0</v>
          </cell>
        </row>
        <row r="909">
          <cell r="A909">
            <v>4467</v>
          </cell>
          <cell r="C909">
            <v>935</v>
          </cell>
          <cell r="G909">
            <v>4320.84</v>
          </cell>
        </row>
        <row r="910">
          <cell r="A910">
            <v>4467</v>
          </cell>
          <cell r="C910">
            <v>936</v>
          </cell>
          <cell r="G910">
            <v>939.98</v>
          </cell>
        </row>
        <row r="911">
          <cell r="A911">
            <v>4468</v>
          </cell>
          <cell r="C911">
            <v>130</v>
          </cell>
          <cell r="G911">
            <v>87492.05</v>
          </cell>
        </row>
        <row r="912">
          <cell r="A912">
            <v>4468</v>
          </cell>
          <cell r="C912">
            <v>230</v>
          </cell>
          <cell r="G912">
            <v>26908.86</v>
          </cell>
        </row>
        <row r="913">
          <cell r="A913">
            <v>4468</v>
          </cell>
          <cell r="C913">
            <v>330</v>
          </cell>
          <cell r="G913">
            <v>375.13</v>
          </cell>
        </row>
        <row r="914">
          <cell r="A914">
            <v>4468</v>
          </cell>
          <cell r="C914">
            <v>430</v>
          </cell>
          <cell r="G914">
            <v>709.05</v>
          </cell>
        </row>
        <row r="915">
          <cell r="A915">
            <v>4468</v>
          </cell>
          <cell r="C915">
            <v>936</v>
          </cell>
          <cell r="G915">
            <v>90</v>
          </cell>
        </row>
        <row r="916">
          <cell r="A916">
            <v>4475</v>
          </cell>
          <cell r="C916">
            <v>130</v>
          </cell>
          <cell r="G916">
            <v>63192.91</v>
          </cell>
        </row>
        <row r="917">
          <cell r="A917">
            <v>4475</v>
          </cell>
          <cell r="C917">
            <v>132</v>
          </cell>
          <cell r="G917">
            <v>8097.64</v>
          </cell>
        </row>
        <row r="918">
          <cell r="A918">
            <v>4475</v>
          </cell>
          <cell r="C918">
            <v>230</v>
          </cell>
          <cell r="G918">
            <v>30634.61</v>
          </cell>
        </row>
        <row r="919">
          <cell r="A919">
            <v>4475</v>
          </cell>
          <cell r="C919">
            <v>330</v>
          </cell>
          <cell r="G919">
            <v>25090.58</v>
          </cell>
        </row>
        <row r="920">
          <cell r="A920">
            <v>4475</v>
          </cell>
          <cell r="C920">
            <v>430</v>
          </cell>
          <cell r="G920">
            <v>17312.73</v>
          </cell>
        </row>
        <row r="921">
          <cell r="A921">
            <v>4475</v>
          </cell>
          <cell r="C921">
            <v>935</v>
          </cell>
          <cell r="G921">
            <v>283.8</v>
          </cell>
        </row>
        <row r="922">
          <cell r="A922">
            <v>4475</v>
          </cell>
          <cell r="C922">
            <v>936</v>
          </cell>
          <cell r="G922">
            <v>489.15</v>
          </cell>
        </row>
        <row r="923">
          <cell r="A923">
            <v>4480</v>
          </cell>
          <cell r="C923">
            <v>130</v>
          </cell>
          <cell r="G923">
            <v>8568.23</v>
          </cell>
        </row>
        <row r="924">
          <cell r="A924">
            <v>4480</v>
          </cell>
          <cell r="C924">
            <v>230</v>
          </cell>
          <cell r="G924">
            <v>3213.94</v>
          </cell>
        </row>
        <row r="925">
          <cell r="A925">
            <v>4480</v>
          </cell>
          <cell r="C925">
            <v>330</v>
          </cell>
          <cell r="G925">
            <v>2857</v>
          </cell>
        </row>
        <row r="926">
          <cell r="A926">
            <v>4480</v>
          </cell>
          <cell r="C926">
            <v>430</v>
          </cell>
          <cell r="G926">
            <v>1780</v>
          </cell>
        </row>
        <row r="927">
          <cell r="A927">
            <v>4481</v>
          </cell>
          <cell r="C927">
            <v>130</v>
          </cell>
          <cell r="G927">
            <v>207.69</v>
          </cell>
        </row>
        <row r="928">
          <cell r="A928">
            <v>4481</v>
          </cell>
          <cell r="C928">
            <v>230</v>
          </cell>
          <cell r="G928">
            <v>537.20000000000005</v>
          </cell>
        </row>
        <row r="929">
          <cell r="A929">
            <v>4481</v>
          </cell>
          <cell r="C929">
            <v>330</v>
          </cell>
          <cell r="G929">
            <v>1046.94</v>
          </cell>
        </row>
        <row r="930">
          <cell r="A930">
            <v>4481</v>
          </cell>
          <cell r="C930">
            <v>430</v>
          </cell>
          <cell r="G930">
            <v>0</v>
          </cell>
        </row>
        <row r="931">
          <cell r="A931">
            <v>4482</v>
          </cell>
          <cell r="C931">
            <v>130</v>
          </cell>
          <cell r="G931">
            <v>2011.52</v>
          </cell>
        </row>
        <row r="932">
          <cell r="A932">
            <v>4482</v>
          </cell>
          <cell r="C932">
            <v>230</v>
          </cell>
          <cell r="G932">
            <v>642.28</v>
          </cell>
        </row>
        <row r="933">
          <cell r="A933">
            <v>4482</v>
          </cell>
          <cell r="C933">
            <v>330</v>
          </cell>
          <cell r="G933">
            <v>4339.59</v>
          </cell>
        </row>
        <row r="934">
          <cell r="A934">
            <v>4482</v>
          </cell>
          <cell r="C934">
            <v>430</v>
          </cell>
          <cell r="G934">
            <v>5447.54</v>
          </cell>
        </row>
        <row r="935">
          <cell r="A935">
            <v>4495</v>
          </cell>
          <cell r="C935">
            <v>130</v>
          </cell>
          <cell r="G935">
            <v>0</v>
          </cell>
        </row>
        <row r="936">
          <cell r="A936">
            <v>4500</v>
          </cell>
          <cell r="C936">
            <v>130</v>
          </cell>
          <cell r="G936">
            <v>15187.39</v>
          </cell>
        </row>
        <row r="937">
          <cell r="A937">
            <v>4500</v>
          </cell>
          <cell r="C937">
            <v>132</v>
          </cell>
          <cell r="G937">
            <v>17045.27</v>
          </cell>
        </row>
        <row r="938">
          <cell r="A938">
            <v>4500</v>
          </cell>
          <cell r="C938">
            <v>230</v>
          </cell>
          <cell r="G938">
            <v>18406.080000000002</v>
          </cell>
        </row>
        <row r="939">
          <cell r="A939">
            <v>4500</v>
          </cell>
          <cell r="C939">
            <v>330</v>
          </cell>
          <cell r="G939">
            <v>12576.49</v>
          </cell>
        </row>
        <row r="940">
          <cell r="A940">
            <v>4500</v>
          </cell>
          <cell r="C940">
            <v>430</v>
          </cell>
          <cell r="G940">
            <v>3125.54</v>
          </cell>
        </row>
        <row r="941">
          <cell r="A941">
            <v>4505</v>
          </cell>
          <cell r="C941">
            <v>130</v>
          </cell>
          <cell r="G941">
            <v>22418.07</v>
          </cell>
        </row>
        <row r="942">
          <cell r="A942">
            <v>4505</v>
          </cell>
          <cell r="C942">
            <v>132</v>
          </cell>
          <cell r="G942">
            <v>5785.15</v>
          </cell>
        </row>
        <row r="943">
          <cell r="A943">
            <v>4505</v>
          </cell>
          <cell r="C943">
            <v>230</v>
          </cell>
          <cell r="G943">
            <v>5715.91</v>
          </cell>
        </row>
        <row r="944">
          <cell r="A944">
            <v>4505</v>
          </cell>
          <cell r="C944">
            <v>330</v>
          </cell>
          <cell r="G944">
            <v>901.96</v>
          </cell>
        </row>
        <row r="945">
          <cell r="A945">
            <v>4505</v>
          </cell>
          <cell r="C945">
            <v>430</v>
          </cell>
          <cell r="G945">
            <v>87668.1</v>
          </cell>
        </row>
        <row r="946">
          <cell r="A946">
            <v>4505</v>
          </cell>
          <cell r="C946">
            <v>935</v>
          </cell>
          <cell r="G946">
            <v>8684.67</v>
          </cell>
        </row>
        <row r="947">
          <cell r="A947">
            <v>4505</v>
          </cell>
          <cell r="C947">
            <v>936</v>
          </cell>
          <cell r="G947">
            <v>0</v>
          </cell>
        </row>
        <row r="948">
          <cell r="A948">
            <v>4510</v>
          </cell>
          <cell r="C948">
            <v>130</v>
          </cell>
          <cell r="G948">
            <v>0</v>
          </cell>
        </row>
        <row r="949">
          <cell r="A949">
            <v>4510</v>
          </cell>
          <cell r="C949">
            <v>330</v>
          </cell>
          <cell r="G949">
            <v>0</v>
          </cell>
        </row>
        <row r="950">
          <cell r="A950">
            <v>4510</v>
          </cell>
          <cell r="C950">
            <v>430</v>
          </cell>
          <cell r="G950">
            <v>0</v>
          </cell>
        </row>
        <row r="951">
          <cell r="A951">
            <v>4530</v>
          </cell>
          <cell r="C951">
            <v>130</v>
          </cell>
          <cell r="G951">
            <v>4015.5</v>
          </cell>
        </row>
        <row r="952">
          <cell r="A952">
            <v>4530</v>
          </cell>
          <cell r="C952">
            <v>230</v>
          </cell>
          <cell r="G952">
            <v>3164.54</v>
          </cell>
        </row>
        <row r="953">
          <cell r="A953">
            <v>4530</v>
          </cell>
          <cell r="C953">
            <v>330</v>
          </cell>
          <cell r="G953">
            <v>785.5</v>
          </cell>
        </row>
        <row r="954">
          <cell r="A954">
            <v>4530</v>
          </cell>
          <cell r="C954">
            <v>430</v>
          </cell>
          <cell r="G954">
            <v>-770.04</v>
          </cell>
        </row>
        <row r="955">
          <cell r="A955">
            <v>4530</v>
          </cell>
          <cell r="C955">
            <v>935</v>
          </cell>
          <cell r="G955">
            <v>0</v>
          </cell>
        </row>
        <row r="956">
          <cell r="A956">
            <v>4530</v>
          </cell>
          <cell r="C956">
            <v>936</v>
          </cell>
          <cell r="G956">
            <v>0</v>
          </cell>
        </row>
        <row r="957">
          <cell r="A957">
            <v>4531</v>
          </cell>
          <cell r="C957">
            <v>130</v>
          </cell>
          <cell r="G957">
            <v>321.89999999999998</v>
          </cell>
        </row>
        <row r="958">
          <cell r="A958">
            <v>4531</v>
          </cell>
          <cell r="C958">
            <v>230</v>
          </cell>
          <cell r="G958">
            <v>342.22</v>
          </cell>
        </row>
        <row r="959">
          <cell r="A959">
            <v>4531</v>
          </cell>
          <cell r="C959">
            <v>330</v>
          </cell>
          <cell r="G959">
            <v>191.34</v>
          </cell>
        </row>
        <row r="960">
          <cell r="A960">
            <v>4531</v>
          </cell>
          <cell r="C960">
            <v>430</v>
          </cell>
          <cell r="G960">
            <v>-48.47</v>
          </cell>
        </row>
        <row r="961">
          <cell r="A961">
            <v>4531</v>
          </cell>
          <cell r="C961">
            <v>935</v>
          </cell>
          <cell r="G961">
            <v>-360.39</v>
          </cell>
        </row>
        <row r="962">
          <cell r="A962">
            <v>4531</v>
          </cell>
          <cell r="C962">
            <v>936</v>
          </cell>
          <cell r="G962">
            <v>-3.28</v>
          </cell>
        </row>
        <row r="963">
          <cell r="A963">
            <v>7020</v>
          </cell>
          <cell r="C963">
            <v>110</v>
          </cell>
          <cell r="G963">
            <v>17600</v>
          </cell>
        </row>
        <row r="964">
          <cell r="A964">
            <v>7020</v>
          </cell>
          <cell r="C964">
            <v>112</v>
          </cell>
          <cell r="G964">
            <v>21286.46</v>
          </cell>
        </row>
        <row r="965">
          <cell r="A965">
            <v>7020</v>
          </cell>
          <cell r="C965">
            <v>120</v>
          </cell>
          <cell r="G965">
            <v>32610</v>
          </cell>
        </row>
        <row r="966">
          <cell r="A966">
            <v>7020</v>
          </cell>
          <cell r="C966">
            <v>121</v>
          </cell>
          <cell r="G966">
            <v>0</v>
          </cell>
        </row>
        <row r="967">
          <cell r="A967">
            <v>7020</v>
          </cell>
          <cell r="C967">
            <v>122</v>
          </cell>
          <cell r="G967">
            <v>9400</v>
          </cell>
        </row>
        <row r="968">
          <cell r="A968">
            <v>7020</v>
          </cell>
          <cell r="C968">
            <v>130</v>
          </cell>
          <cell r="G968">
            <v>2752.35</v>
          </cell>
        </row>
        <row r="969">
          <cell r="A969">
            <v>7020</v>
          </cell>
          <cell r="C969">
            <v>140</v>
          </cell>
          <cell r="G969">
            <v>4264.7700000000004</v>
          </cell>
        </row>
        <row r="970">
          <cell r="A970">
            <v>7020</v>
          </cell>
          <cell r="C970">
            <v>142</v>
          </cell>
          <cell r="G970">
            <v>7952.45</v>
          </cell>
        </row>
        <row r="971">
          <cell r="A971">
            <v>7020</v>
          </cell>
          <cell r="C971">
            <v>147</v>
          </cell>
          <cell r="G971">
            <v>0</v>
          </cell>
        </row>
        <row r="972">
          <cell r="A972">
            <v>7020</v>
          </cell>
          <cell r="C972">
            <v>150</v>
          </cell>
          <cell r="G972">
            <v>2833.29</v>
          </cell>
        </row>
        <row r="973">
          <cell r="A973">
            <v>7020</v>
          </cell>
          <cell r="C973">
            <v>160</v>
          </cell>
          <cell r="G973">
            <v>24417.68</v>
          </cell>
        </row>
        <row r="974">
          <cell r="A974">
            <v>7020</v>
          </cell>
          <cell r="C974">
            <v>162</v>
          </cell>
          <cell r="G974">
            <v>10465</v>
          </cell>
        </row>
        <row r="975">
          <cell r="A975">
            <v>7020</v>
          </cell>
          <cell r="C975">
            <v>210</v>
          </cell>
          <cell r="G975">
            <v>17490</v>
          </cell>
        </row>
        <row r="976">
          <cell r="A976">
            <v>7020</v>
          </cell>
          <cell r="C976">
            <v>220</v>
          </cell>
          <cell r="G976">
            <v>10078</v>
          </cell>
        </row>
        <row r="977">
          <cell r="A977">
            <v>7020</v>
          </cell>
          <cell r="C977">
            <v>230</v>
          </cell>
          <cell r="G977">
            <v>1712.65</v>
          </cell>
        </row>
        <row r="978">
          <cell r="A978">
            <v>7020</v>
          </cell>
          <cell r="C978">
            <v>240</v>
          </cell>
          <cell r="G978">
            <v>4501.42</v>
          </cell>
        </row>
        <row r="979">
          <cell r="A979">
            <v>7020</v>
          </cell>
          <cell r="C979">
            <v>260</v>
          </cell>
          <cell r="G979">
            <v>16285</v>
          </cell>
        </row>
        <row r="980">
          <cell r="A980">
            <v>7020</v>
          </cell>
          <cell r="C980">
            <v>330</v>
          </cell>
          <cell r="G980">
            <v>270.33999999999997</v>
          </cell>
        </row>
        <row r="981">
          <cell r="A981">
            <v>7020</v>
          </cell>
          <cell r="C981">
            <v>340</v>
          </cell>
          <cell r="G981">
            <v>-212.83</v>
          </cell>
        </row>
        <row r="982">
          <cell r="A982">
            <v>7020</v>
          </cell>
          <cell r="C982">
            <v>430</v>
          </cell>
          <cell r="G982">
            <v>300</v>
          </cell>
        </row>
        <row r="983">
          <cell r="A983">
            <v>7020</v>
          </cell>
          <cell r="C983">
            <v>440</v>
          </cell>
          <cell r="G983">
            <v>3204.06</v>
          </cell>
        </row>
        <row r="984">
          <cell r="A984">
            <v>7020</v>
          </cell>
          <cell r="C984">
            <v>935</v>
          </cell>
          <cell r="G984">
            <v>542.61</v>
          </cell>
        </row>
        <row r="985">
          <cell r="A985">
            <v>7020</v>
          </cell>
          <cell r="C985">
            <v>936</v>
          </cell>
          <cell r="G985">
            <v>410.66</v>
          </cell>
        </row>
        <row r="986">
          <cell r="A986">
            <v>7030</v>
          </cell>
          <cell r="C986">
            <v>110</v>
          </cell>
          <cell r="G986">
            <v>300</v>
          </cell>
        </row>
        <row r="987">
          <cell r="A987">
            <v>7030</v>
          </cell>
          <cell r="C987">
            <v>112</v>
          </cell>
          <cell r="G987">
            <v>1150</v>
          </cell>
        </row>
        <row r="988">
          <cell r="A988">
            <v>7030</v>
          </cell>
          <cell r="C988">
            <v>120</v>
          </cell>
          <cell r="G988">
            <v>750</v>
          </cell>
        </row>
        <row r="989">
          <cell r="A989">
            <v>7030</v>
          </cell>
          <cell r="C989">
            <v>121</v>
          </cell>
          <cell r="G989">
            <v>0</v>
          </cell>
        </row>
        <row r="990">
          <cell r="A990">
            <v>7030</v>
          </cell>
          <cell r="C990">
            <v>122</v>
          </cell>
          <cell r="G990">
            <v>600</v>
          </cell>
        </row>
        <row r="991">
          <cell r="A991">
            <v>7030</v>
          </cell>
          <cell r="C991">
            <v>200</v>
          </cell>
          <cell r="G991">
            <v>0</v>
          </cell>
        </row>
        <row r="992">
          <cell r="A992">
            <v>7030</v>
          </cell>
          <cell r="C992">
            <v>210</v>
          </cell>
          <cell r="G992">
            <v>1100</v>
          </cell>
        </row>
        <row r="993">
          <cell r="A993">
            <v>7030</v>
          </cell>
          <cell r="C993">
            <v>220</v>
          </cell>
          <cell r="G993">
            <v>0</v>
          </cell>
        </row>
        <row r="994">
          <cell r="A994">
            <v>7040</v>
          </cell>
          <cell r="C994">
            <v>110</v>
          </cell>
          <cell r="G994">
            <v>5133.21</v>
          </cell>
        </row>
        <row r="995">
          <cell r="A995">
            <v>7040</v>
          </cell>
          <cell r="C995">
            <v>112</v>
          </cell>
          <cell r="G995">
            <v>2519.37</v>
          </cell>
        </row>
        <row r="996">
          <cell r="A996">
            <v>7040</v>
          </cell>
          <cell r="C996">
            <v>120</v>
          </cell>
          <cell r="G996">
            <v>1534.78</v>
          </cell>
        </row>
        <row r="997">
          <cell r="A997">
            <v>7040</v>
          </cell>
          <cell r="C997">
            <v>121</v>
          </cell>
          <cell r="G997">
            <v>0</v>
          </cell>
        </row>
        <row r="998">
          <cell r="A998">
            <v>7040</v>
          </cell>
          <cell r="C998">
            <v>122</v>
          </cell>
          <cell r="G998">
            <v>1080</v>
          </cell>
        </row>
        <row r="999">
          <cell r="A999">
            <v>7040</v>
          </cell>
          <cell r="C999">
            <v>210</v>
          </cell>
          <cell r="G999">
            <v>2554.58</v>
          </cell>
        </row>
        <row r="1000">
          <cell r="A1000">
            <v>7040</v>
          </cell>
          <cell r="C1000">
            <v>220</v>
          </cell>
          <cell r="G1000">
            <v>1213.5999999999999</v>
          </cell>
        </row>
        <row r="1001">
          <cell r="A1001">
            <v>7060</v>
          </cell>
          <cell r="C1001">
            <v>110</v>
          </cell>
          <cell r="G1001">
            <v>2314.5</v>
          </cell>
        </row>
        <row r="1002">
          <cell r="A1002">
            <v>7060</v>
          </cell>
          <cell r="C1002">
            <v>112</v>
          </cell>
          <cell r="G1002">
            <v>2574.39</v>
          </cell>
        </row>
        <row r="1003">
          <cell r="A1003">
            <v>7060</v>
          </cell>
          <cell r="C1003">
            <v>120</v>
          </cell>
          <cell r="G1003">
            <v>7871.1</v>
          </cell>
        </row>
        <row r="1004">
          <cell r="A1004">
            <v>7060</v>
          </cell>
          <cell r="C1004">
            <v>121</v>
          </cell>
          <cell r="G1004">
            <v>508.48</v>
          </cell>
        </row>
        <row r="1005">
          <cell r="A1005">
            <v>7060</v>
          </cell>
          <cell r="C1005">
            <v>122</v>
          </cell>
          <cell r="G1005">
            <v>1152.6400000000001</v>
          </cell>
        </row>
        <row r="1006">
          <cell r="A1006">
            <v>7060</v>
          </cell>
          <cell r="C1006">
            <v>130</v>
          </cell>
          <cell r="G1006">
            <v>956.75</v>
          </cell>
        </row>
        <row r="1007">
          <cell r="A1007">
            <v>7060</v>
          </cell>
          <cell r="C1007">
            <v>140</v>
          </cell>
          <cell r="G1007">
            <v>5548.13</v>
          </cell>
        </row>
        <row r="1008">
          <cell r="A1008">
            <v>7060</v>
          </cell>
          <cell r="C1008">
            <v>142</v>
          </cell>
          <cell r="G1008">
            <v>1831.21</v>
          </cell>
        </row>
        <row r="1009">
          <cell r="A1009">
            <v>7060</v>
          </cell>
          <cell r="C1009">
            <v>147</v>
          </cell>
          <cell r="G1009">
            <v>0</v>
          </cell>
        </row>
        <row r="1010">
          <cell r="A1010">
            <v>7060</v>
          </cell>
          <cell r="C1010">
            <v>210</v>
          </cell>
          <cell r="G1010">
            <v>3933.56</v>
          </cell>
        </row>
        <row r="1011">
          <cell r="A1011">
            <v>7060</v>
          </cell>
          <cell r="C1011">
            <v>220</v>
          </cell>
          <cell r="G1011">
            <v>3568.69</v>
          </cell>
        </row>
        <row r="1012">
          <cell r="A1012">
            <v>7060</v>
          </cell>
          <cell r="C1012">
            <v>230</v>
          </cell>
          <cell r="G1012">
            <v>0</v>
          </cell>
        </row>
        <row r="1013">
          <cell r="A1013">
            <v>7060</v>
          </cell>
          <cell r="C1013">
            <v>240</v>
          </cell>
          <cell r="G1013">
            <v>1758.15</v>
          </cell>
        </row>
        <row r="1014">
          <cell r="A1014">
            <v>7060</v>
          </cell>
          <cell r="C1014">
            <v>340</v>
          </cell>
          <cell r="G1014">
            <v>1001.09</v>
          </cell>
        </row>
        <row r="1015">
          <cell r="A1015">
            <v>7060</v>
          </cell>
          <cell r="C1015">
            <v>400</v>
          </cell>
          <cell r="G1015">
            <v>0</v>
          </cell>
        </row>
        <row r="1016">
          <cell r="A1016">
            <v>7060</v>
          </cell>
          <cell r="C1016">
            <v>430</v>
          </cell>
          <cell r="G1016">
            <v>469.56</v>
          </cell>
        </row>
        <row r="1017">
          <cell r="A1017">
            <v>7060</v>
          </cell>
          <cell r="C1017">
            <v>440</v>
          </cell>
          <cell r="G1017">
            <v>5272.03</v>
          </cell>
        </row>
        <row r="1018">
          <cell r="A1018">
            <v>7060</v>
          </cell>
          <cell r="C1018">
            <v>935</v>
          </cell>
          <cell r="G1018">
            <v>0</v>
          </cell>
        </row>
        <row r="1019">
          <cell r="A1019">
            <v>7060</v>
          </cell>
          <cell r="C1019">
            <v>936</v>
          </cell>
          <cell r="G1019">
            <v>0</v>
          </cell>
        </row>
        <row r="1020">
          <cell r="A1020">
            <v>7080</v>
          </cell>
          <cell r="C1020">
            <v>110</v>
          </cell>
          <cell r="G1020">
            <v>2617.4499999999998</v>
          </cell>
        </row>
        <row r="1021">
          <cell r="A1021">
            <v>7080</v>
          </cell>
          <cell r="C1021">
            <v>112</v>
          </cell>
          <cell r="G1021">
            <v>2038.73</v>
          </cell>
        </row>
        <row r="1022">
          <cell r="A1022">
            <v>7080</v>
          </cell>
          <cell r="C1022">
            <v>120</v>
          </cell>
          <cell r="G1022">
            <v>1575.88</v>
          </cell>
        </row>
        <row r="1023">
          <cell r="A1023">
            <v>7080</v>
          </cell>
          <cell r="C1023">
            <v>121</v>
          </cell>
          <cell r="G1023">
            <v>0</v>
          </cell>
        </row>
        <row r="1024">
          <cell r="A1024">
            <v>7080</v>
          </cell>
          <cell r="C1024">
            <v>122</v>
          </cell>
          <cell r="G1024">
            <v>874</v>
          </cell>
        </row>
        <row r="1025">
          <cell r="A1025">
            <v>7080</v>
          </cell>
          <cell r="C1025">
            <v>130</v>
          </cell>
          <cell r="G1025">
            <v>1090.48</v>
          </cell>
        </row>
        <row r="1026">
          <cell r="A1026">
            <v>7080</v>
          </cell>
          <cell r="C1026">
            <v>140</v>
          </cell>
          <cell r="G1026">
            <v>1090.48</v>
          </cell>
        </row>
        <row r="1027">
          <cell r="A1027">
            <v>7080</v>
          </cell>
          <cell r="C1027">
            <v>160</v>
          </cell>
          <cell r="G1027">
            <v>0</v>
          </cell>
        </row>
        <row r="1028">
          <cell r="A1028">
            <v>7080</v>
          </cell>
          <cell r="C1028">
            <v>210</v>
          </cell>
          <cell r="G1028">
            <v>1289.3499999999999</v>
          </cell>
        </row>
        <row r="1029">
          <cell r="A1029">
            <v>7080</v>
          </cell>
          <cell r="C1029">
            <v>220</v>
          </cell>
          <cell r="G1029">
            <v>673.43</v>
          </cell>
        </row>
        <row r="1030">
          <cell r="A1030">
            <v>7080</v>
          </cell>
          <cell r="C1030">
            <v>230</v>
          </cell>
          <cell r="G1030">
            <v>0</v>
          </cell>
        </row>
        <row r="1031">
          <cell r="A1031">
            <v>7080</v>
          </cell>
          <cell r="C1031">
            <v>240</v>
          </cell>
          <cell r="G1031">
            <v>0</v>
          </cell>
        </row>
        <row r="1032">
          <cell r="A1032">
            <v>7080</v>
          </cell>
          <cell r="C1032">
            <v>340</v>
          </cell>
          <cell r="G1032">
            <v>0</v>
          </cell>
        </row>
        <row r="1033">
          <cell r="A1033">
            <v>7080</v>
          </cell>
          <cell r="C1033">
            <v>440</v>
          </cell>
          <cell r="G1033">
            <v>800</v>
          </cell>
        </row>
        <row r="1034">
          <cell r="A1034">
            <v>7080</v>
          </cell>
          <cell r="C1034">
            <v>935</v>
          </cell>
          <cell r="G1034">
            <v>1600</v>
          </cell>
        </row>
        <row r="1035">
          <cell r="A1035">
            <v>7080</v>
          </cell>
          <cell r="C1035">
            <v>936</v>
          </cell>
          <cell r="G1035">
            <v>0</v>
          </cell>
        </row>
        <row r="1036">
          <cell r="A1036">
            <v>7000</v>
          </cell>
          <cell r="C1036">
            <v>110</v>
          </cell>
          <cell r="G1036">
            <v>22145.75</v>
          </cell>
        </row>
        <row r="1037">
          <cell r="A1037">
            <v>7000</v>
          </cell>
          <cell r="C1037">
            <v>112</v>
          </cell>
          <cell r="G1037">
            <v>21249.72</v>
          </cell>
        </row>
        <row r="1038">
          <cell r="A1038">
            <v>7000</v>
          </cell>
          <cell r="C1038">
            <v>120</v>
          </cell>
          <cell r="G1038">
            <v>16834.28</v>
          </cell>
        </row>
        <row r="1039">
          <cell r="A1039">
            <v>7000</v>
          </cell>
          <cell r="C1039">
            <v>121</v>
          </cell>
          <cell r="G1039">
            <v>10707.49</v>
          </cell>
        </row>
        <row r="1040">
          <cell r="A1040">
            <v>7000</v>
          </cell>
          <cell r="C1040">
            <v>122</v>
          </cell>
          <cell r="G1040">
            <v>10066.06</v>
          </cell>
        </row>
        <row r="1041">
          <cell r="A1041">
            <v>7000</v>
          </cell>
          <cell r="C1041">
            <v>140</v>
          </cell>
          <cell r="G1041">
            <v>0</v>
          </cell>
        </row>
        <row r="1042">
          <cell r="A1042">
            <v>7000</v>
          </cell>
          <cell r="C1042">
            <v>150</v>
          </cell>
          <cell r="G1042">
            <v>0</v>
          </cell>
        </row>
        <row r="1043">
          <cell r="A1043">
            <v>7000</v>
          </cell>
          <cell r="C1043">
            <v>160</v>
          </cell>
          <cell r="G1043">
            <v>645.52</v>
          </cell>
        </row>
        <row r="1044">
          <cell r="A1044">
            <v>7000</v>
          </cell>
          <cell r="C1044">
            <v>210</v>
          </cell>
          <cell r="G1044">
            <v>14355.26</v>
          </cell>
        </row>
        <row r="1045">
          <cell r="A1045">
            <v>7000</v>
          </cell>
          <cell r="C1045">
            <v>220</v>
          </cell>
          <cell r="G1045">
            <v>19306.47</v>
          </cell>
        </row>
        <row r="1046">
          <cell r="A1046">
            <v>7000</v>
          </cell>
          <cell r="C1046">
            <v>260</v>
          </cell>
          <cell r="G1046">
            <v>645.52</v>
          </cell>
        </row>
        <row r="1047">
          <cell r="A1047">
            <v>7190</v>
          </cell>
          <cell r="C1047">
            <v>110</v>
          </cell>
          <cell r="G1047">
            <v>3384.88</v>
          </cell>
        </row>
        <row r="1048">
          <cell r="A1048">
            <v>7190</v>
          </cell>
          <cell r="C1048">
            <v>112</v>
          </cell>
          <cell r="G1048">
            <v>0</v>
          </cell>
        </row>
        <row r="1049">
          <cell r="A1049">
            <v>7190</v>
          </cell>
          <cell r="C1049">
            <v>120</v>
          </cell>
          <cell r="G1049">
            <v>2279.4</v>
          </cell>
        </row>
        <row r="1050">
          <cell r="A1050">
            <v>7190</v>
          </cell>
          <cell r="C1050">
            <v>121</v>
          </cell>
          <cell r="G1050">
            <v>0</v>
          </cell>
        </row>
        <row r="1051">
          <cell r="A1051">
            <v>7190</v>
          </cell>
          <cell r="C1051">
            <v>122</v>
          </cell>
          <cell r="G1051">
            <v>0</v>
          </cell>
        </row>
        <row r="1052">
          <cell r="A1052">
            <v>7190</v>
          </cell>
          <cell r="C1052">
            <v>130</v>
          </cell>
          <cell r="G1052">
            <v>43112.78</v>
          </cell>
        </row>
        <row r="1053">
          <cell r="A1053">
            <v>7190</v>
          </cell>
          <cell r="C1053">
            <v>132</v>
          </cell>
          <cell r="G1053">
            <v>4790</v>
          </cell>
        </row>
        <row r="1054">
          <cell r="A1054">
            <v>7190</v>
          </cell>
          <cell r="C1054">
            <v>140</v>
          </cell>
          <cell r="G1054">
            <v>57617.85</v>
          </cell>
        </row>
        <row r="1055">
          <cell r="A1055">
            <v>7190</v>
          </cell>
          <cell r="C1055">
            <v>142</v>
          </cell>
          <cell r="G1055">
            <v>35434.74</v>
          </cell>
        </row>
        <row r="1056">
          <cell r="A1056">
            <v>7190</v>
          </cell>
          <cell r="C1056">
            <v>147</v>
          </cell>
          <cell r="G1056">
            <v>0</v>
          </cell>
        </row>
        <row r="1057">
          <cell r="A1057">
            <v>7190</v>
          </cell>
          <cell r="C1057">
            <v>150</v>
          </cell>
          <cell r="G1057">
            <v>35589.1</v>
          </cell>
        </row>
        <row r="1058">
          <cell r="A1058">
            <v>7190</v>
          </cell>
          <cell r="C1058">
            <v>160</v>
          </cell>
          <cell r="G1058">
            <v>11631.98</v>
          </cell>
        </row>
        <row r="1059">
          <cell r="A1059">
            <v>7190</v>
          </cell>
          <cell r="C1059">
            <v>162</v>
          </cell>
          <cell r="G1059">
            <v>7437</v>
          </cell>
        </row>
        <row r="1060">
          <cell r="A1060">
            <v>7190</v>
          </cell>
          <cell r="C1060">
            <v>170</v>
          </cell>
          <cell r="G1060">
            <v>0</v>
          </cell>
        </row>
        <row r="1061">
          <cell r="A1061">
            <v>7190</v>
          </cell>
          <cell r="C1061">
            <v>210</v>
          </cell>
          <cell r="G1061">
            <v>7558.93</v>
          </cell>
        </row>
        <row r="1062">
          <cell r="A1062">
            <v>7190</v>
          </cell>
          <cell r="C1062">
            <v>220</v>
          </cell>
          <cell r="G1062">
            <v>18234.400000000001</v>
          </cell>
        </row>
        <row r="1063">
          <cell r="A1063">
            <v>7190</v>
          </cell>
          <cell r="C1063">
            <v>230</v>
          </cell>
          <cell r="G1063">
            <v>21998.01</v>
          </cell>
        </row>
        <row r="1064">
          <cell r="A1064">
            <v>7190</v>
          </cell>
          <cell r="C1064">
            <v>240</v>
          </cell>
          <cell r="G1064">
            <v>31931.89</v>
          </cell>
        </row>
        <row r="1065">
          <cell r="A1065">
            <v>7190</v>
          </cell>
          <cell r="C1065">
            <v>260</v>
          </cell>
          <cell r="G1065">
            <v>12397.76</v>
          </cell>
        </row>
        <row r="1066">
          <cell r="A1066">
            <v>7190</v>
          </cell>
          <cell r="C1066">
            <v>330</v>
          </cell>
          <cell r="G1066">
            <v>5867.89</v>
          </cell>
        </row>
        <row r="1067">
          <cell r="A1067">
            <v>7190</v>
          </cell>
          <cell r="C1067">
            <v>340</v>
          </cell>
          <cell r="G1067">
            <v>22940.17</v>
          </cell>
        </row>
        <row r="1068">
          <cell r="A1068">
            <v>7190</v>
          </cell>
          <cell r="C1068">
            <v>410</v>
          </cell>
          <cell r="G1068">
            <v>0</v>
          </cell>
        </row>
        <row r="1069">
          <cell r="A1069">
            <v>7190</v>
          </cell>
          <cell r="C1069">
            <v>430</v>
          </cell>
          <cell r="G1069">
            <v>6717.11</v>
          </cell>
        </row>
        <row r="1070">
          <cell r="A1070">
            <v>7190</v>
          </cell>
          <cell r="C1070">
            <v>440</v>
          </cell>
          <cell r="G1070">
            <v>32142.17</v>
          </cell>
        </row>
        <row r="1071">
          <cell r="A1071">
            <v>7190</v>
          </cell>
          <cell r="C1071">
            <v>935</v>
          </cell>
          <cell r="G1071">
            <v>22498.38</v>
          </cell>
        </row>
        <row r="1072">
          <cell r="A1072">
            <v>7190</v>
          </cell>
          <cell r="C1072">
            <v>936</v>
          </cell>
          <cell r="G1072">
            <v>5504.87</v>
          </cell>
        </row>
        <row r="1073">
          <cell r="A1073">
            <v>7211</v>
          </cell>
          <cell r="C1073">
            <v>110</v>
          </cell>
          <cell r="G1073">
            <v>-187.22</v>
          </cell>
        </row>
        <row r="1074">
          <cell r="A1074">
            <v>7211</v>
          </cell>
          <cell r="C1074">
            <v>112</v>
          </cell>
          <cell r="G1074">
            <v>-162.88999999999999</v>
          </cell>
        </row>
        <row r="1075">
          <cell r="A1075">
            <v>7211</v>
          </cell>
          <cell r="C1075">
            <v>120</v>
          </cell>
          <cell r="G1075">
            <v>-211.54</v>
          </cell>
        </row>
        <row r="1076">
          <cell r="A1076">
            <v>7211</v>
          </cell>
          <cell r="C1076">
            <v>121</v>
          </cell>
          <cell r="G1076">
            <v>634.62</v>
          </cell>
        </row>
        <row r="1077">
          <cell r="A1077">
            <v>7211</v>
          </cell>
          <cell r="C1077">
            <v>130</v>
          </cell>
          <cell r="G1077">
            <v>3099.81</v>
          </cell>
        </row>
        <row r="1078">
          <cell r="A1078">
            <v>7211</v>
          </cell>
          <cell r="C1078">
            <v>140</v>
          </cell>
          <cell r="G1078">
            <v>4250.38</v>
          </cell>
        </row>
        <row r="1079">
          <cell r="A1079">
            <v>7211</v>
          </cell>
          <cell r="C1079">
            <v>142</v>
          </cell>
          <cell r="G1079">
            <v>1011.14</v>
          </cell>
        </row>
        <row r="1080">
          <cell r="A1080">
            <v>7211</v>
          </cell>
          <cell r="C1080">
            <v>147</v>
          </cell>
          <cell r="G1080">
            <v>0</v>
          </cell>
        </row>
        <row r="1081">
          <cell r="A1081">
            <v>7211</v>
          </cell>
          <cell r="C1081">
            <v>150</v>
          </cell>
          <cell r="G1081">
            <v>2168.75</v>
          </cell>
        </row>
        <row r="1082">
          <cell r="A1082">
            <v>7211</v>
          </cell>
          <cell r="C1082">
            <v>160</v>
          </cell>
          <cell r="G1082">
            <v>0</v>
          </cell>
        </row>
        <row r="1083">
          <cell r="A1083">
            <v>7211</v>
          </cell>
          <cell r="C1083">
            <v>210</v>
          </cell>
          <cell r="G1083">
            <v>216</v>
          </cell>
        </row>
        <row r="1084">
          <cell r="A1084">
            <v>7211</v>
          </cell>
          <cell r="C1084">
            <v>220</v>
          </cell>
          <cell r="G1084">
            <v>262.11</v>
          </cell>
        </row>
        <row r="1085">
          <cell r="A1085">
            <v>7211</v>
          </cell>
          <cell r="C1085">
            <v>230</v>
          </cell>
          <cell r="G1085">
            <v>395.64</v>
          </cell>
        </row>
        <row r="1086">
          <cell r="A1086">
            <v>7211</v>
          </cell>
          <cell r="C1086">
            <v>240</v>
          </cell>
          <cell r="G1086">
            <v>1307.8399999999999</v>
          </cell>
        </row>
        <row r="1087">
          <cell r="A1087">
            <v>7211</v>
          </cell>
          <cell r="C1087">
            <v>260</v>
          </cell>
          <cell r="G1087">
            <v>230.77</v>
          </cell>
        </row>
        <row r="1088">
          <cell r="A1088">
            <v>7211</v>
          </cell>
          <cell r="C1088">
            <v>330</v>
          </cell>
          <cell r="G1088">
            <v>0</v>
          </cell>
        </row>
        <row r="1089">
          <cell r="A1089">
            <v>7211</v>
          </cell>
          <cell r="C1089">
            <v>340</v>
          </cell>
          <cell r="G1089">
            <v>763.2</v>
          </cell>
        </row>
        <row r="1090">
          <cell r="A1090">
            <v>7211</v>
          </cell>
          <cell r="C1090">
            <v>430</v>
          </cell>
          <cell r="G1090">
            <v>0</v>
          </cell>
        </row>
        <row r="1091">
          <cell r="A1091">
            <v>7211</v>
          </cell>
          <cell r="C1091">
            <v>440</v>
          </cell>
          <cell r="G1091">
            <v>1111.51</v>
          </cell>
        </row>
        <row r="1092">
          <cell r="A1092">
            <v>7211</v>
          </cell>
          <cell r="C1092">
            <v>935</v>
          </cell>
          <cell r="G1092">
            <v>0</v>
          </cell>
        </row>
        <row r="1093">
          <cell r="A1093">
            <v>7211</v>
          </cell>
          <cell r="C1093">
            <v>936</v>
          </cell>
          <cell r="G1093">
            <v>193.8</v>
          </cell>
        </row>
        <row r="1094">
          <cell r="A1094">
            <v>7240</v>
          </cell>
          <cell r="C1094">
            <v>110</v>
          </cell>
          <cell r="G1094">
            <v>305.23</v>
          </cell>
        </row>
        <row r="1095">
          <cell r="A1095">
            <v>7240</v>
          </cell>
          <cell r="C1095">
            <v>112</v>
          </cell>
          <cell r="G1095">
            <v>169.55</v>
          </cell>
        </row>
        <row r="1096">
          <cell r="A1096">
            <v>7240</v>
          </cell>
          <cell r="C1096">
            <v>120</v>
          </cell>
          <cell r="G1096">
            <v>101.73</v>
          </cell>
        </row>
        <row r="1097">
          <cell r="A1097">
            <v>7240</v>
          </cell>
          <cell r="C1097">
            <v>121</v>
          </cell>
          <cell r="G1097">
            <v>67.819999999999993</v>
          </cell>
        </row>
        <row r="1098">
          <cell r="A1098">
            <v>7240</v>
          </cell>
          <cell r="C1098">
            <v>130</v>
          </cell>
          <cell r="G1098">
            <v>373.02</v>
          </cell>
        </row>
        <row r="1099">
          <cell r="A1099">
            <v>7240</v>
          </cell>
          <cell r="C1099">
            <v>140</v>
          </cell>
          <cell r="G1099">
            <v>949.5</v>
          </cell>
        </row>
        <row r="1100">
          <cell r="A1100">
            <v>7240</v>
          </cell>
          <cell r="C1100">
            <v>142</v>
          </cell>
          <cell r="G1100">
            <v>508.66</v>
          </cell>
        </row>
        <row r="1101">
          <cell r="A1101">
            <v>7240</v>
          </cell>
          <cell r="C1101">
            <v>147</v>
          </cell>
          <cell r="G1101">
            <v>0</v>
          </cell>
        </row>
        <row r="1102">
          <cell r="A1102">
            <v>7240</v>
          </cell>
          <cell r="C1102">
            <v>150</v>
          </cell>
          <cell r="G1102">
            <v>271.27999999999997</v>
          </cell>
        </row>
        <row r="1103">
          <cell r="A1103">
            <v>7240</v>
          </cell>
          <cell r="C1103">
            <v>160</v>
          </cell>
          <cell r="G1103">
            <v>101.73</v>
          </cell>
        </row>
        <row r="1104">
          <cell r="A1104">
            <v>7240</v>
          </cell>
          <cell r="C1104">
            <v>210</v>
          </cell>
          <cell r="G1104">
            <v>135.63999999999999</v>
          </cell>
        </row>
        <row r="1105">
          <cell r="A1105">
            <v>7240</v>
          </cell>
          <cell r="C1105">
            <v>220</v>
          </cell>
          <cell r="G1105">
            <v>135.63999999999999</v>
          </cell>
        </row>
        <row r="1106">
          <cell r="A1106">
            <v>7240</v>
          </cell>
          <cell r="C1106">
            <v>230</v>
          </cell>
          <cell r="G1106">
            <v>101.73</v>
          </cell>
        </row>
        <row r="1107">
          <cell r="A1107">
            <v>7240</v>
          </cell>
          <cell r="C1107">
            <v>240</v>
          </cell>
          <cell r="G1107">
            <v>576.48</v>
          </cell>
        </row>
        <row r="1108">
          <cell r="A1108">
            <v>7240</v>
          </cell>
          <cell r="C1108">
            <v>260</v>
          </cell>
          <cell r="G1108">
            <v>67.819999999999993</v>
          </cell>
        </row>
        <row r="1109">
          <cell r="A1109">
            <v>7240</v>
          </cell>
          <cell r="C1109">
            <v>330</v>
          </cell>
          <cell r="G1109">
            <v>33.909999999999997</v>
          </cell>
        </row>
        <row r="1110">
          <cell r="A1110">
            <v>7240</v>
          </cell>
          <cell r="C1110">
            <v>340</v>
          </cell>
          <cell r="G1110">
            <v>373.02</v>
          </cell>
        </row>
        <row r="1111">
          <cell r="A1111">
            <v>7240</v>
          </cell>
          <cell r="C1111">
            <v>430</v>
          </cell>
          <cell r="G1111">
            <v>33.909999999999997</v>
          </cell>
        </row>
        <row r="1112">
          <cell r="A1112">
            <v>7240</v>
          </cell>
          <cell r="C1112">
            <v>440</v>
          </cell>
          <cell r="G1112">
            <v>373.02</v>
          </cell>
        </row>
        <row r="1113">
          <cell r="A1113">
            <v>7240</v>
          </cell>
          <cell r="C1113">
            <v>935</v>
          </cell>
          <cell r="G1113">
            <v>169.55</v>
          </cell>
        </row>
        <row r="1114">
          <cell r="A1114">
            <v>7240</v>
          </cell>
          <cell r="C1114">
            <v>936</v>
          </cell>
          <cell r="G1114">
            <v>33.909999999999997</v>
          </cell>
        </row>
        <row r="1115">
          <cell r="A1115">
            <v>7290</v>
          </cell>
          <cell r="C1115">
            <v>110</v>
          </cell>
          <cell r="G1115">
            <v>0</v>
          </cell>
        </row>
        <row r="1116">
          <cell r="A1116">
            <v>7290</v>
          </cell>
          <cell r="C1116">
            <v>112</v>
          </cell>
          <cell r="G1116">
            <v>0</v>
          </cell>
        </row>
        <row r="1117">
          <cell r="A1117">
            <v>7290</v>
          </cell>
          <cell r="C1117">
            <v>120</v>
          </cell>
          <cell r="G1117">
            <v>0</v>
          </cell>
        </row>
        <row r="1118">
          <cell r="A1118">
            <v>7290</v>
          </cell>
          <cell r="C1118">
            <v>130</v>
          </cell>
          <cell r="G1118">
            <v>36.700000000000003</v>
          </cell>
        </row>
        <row r="1119">
          <cell r="A1119">
            <v>7290</v>
          </cell>
          <cell r="C1119">
            <v>140</v>
          </cell>
          <cell r="G1119">
            <v>165.76</v>
          </cell>
        </row>
        <row r="1120">
          <cell r="A1120">
            <v>7290</v>
          </cell>
          <cell r="C1120">
            <v>142</v>
          </cell>
          <cell r="G1120">
            <v>0</v>
          </cell>
        </row>
        <row r="1121">
          <cell r="A1121">
            <v>7290</v>
          </cell>
          <cell r="C1121">
            <v>147</v>
          </cell>
          <cell r="G1121">
            <v>0</v>
          </cell>
        </row>
        <row r="1122">
          <cell r="A1122">
            <v>7290</v>
          </cell>
          <cell r="C1122">
            <v>150</v>
          </cell>
          <cell r="G1122">
            <v>359.13</v>
          </cell>
        </row>
        <row r="1123">
          <cell r="A1123">
            <v>7290</v>
          </cell>
          <cell r="C1123">
            <v>160</v>
          </cell>
          <cell r="G1123">
            <v>0</v>
          </cell>
        </row>
        <row r="1124">
          <cell r="A1124">
            <v>7290</v>
          </cell>
          <cell r="C1124">
            <v>190</v>
          </cell>
          <cell r="G1124">
            <v>90.43</v>
          </cell>
        </row>
        <row r="1125">
          <cell r="A1125">
            <v>7290</v>
          </cell>
          <cell r="C1125">
            <v>210</v>
          </cell>
          <cell r="G1125">
            <v>0</v>
          </cell>
        </row>
        <row r="1126">
          <cell r="A1126">
            <v>7290</v>
          </cell>
          <cell r="C1126">
            <v>220</v>
          </cell>
          <cell r="G1126">
            <v>0</v>
          </cell>
        </row>
        <row r="1127">
          <cell r="A1127">
            <v>7290</v>
          </cell>
          <cell r="C1127">
            <v>230</v>
          </cell>
          <cell r="G1127">
            <v>302.44</v>
          </cell>
        </row>
        <row r="1128">
          <cell r="A1128">
            <v>7290</v>
          </cell>
          <cell r="C1128">
            <v>240</v>
          </cell>
          <cell r="G1128">
            <v>1573.48</v>
          </cell>
        </row>
        <row r="1129">
          <cell r="A1129">
            <v>7290</v>
          </cell>
          <cell r="C1129">
            <v>260</v>
          </cell>
          <cell r="G1129">
            <v>0</v>
          </cell>
        </row>
        <row r="1130">
          <cell r="A1130">
            <v>7290</v>
          </cell>
          <cell r="C1130">
            <v>340</v>
          </cell>
          <cell r="G1130">
            <v>166.96</v>
          </cell>
        </row>
        <row r="1131">
          <cell r="A1131">
            <v>7290</v>
          </cell>
          <cell r="C1131">
            <v>430</v>
          </cell>
          <cell r="G1131">
            <v>0</v>
          </cell>
        </row>
        <row r="1132">
          <cell r="A1132">
            <v>7290</v>
          </cell>
          <cell r="C1132">
            <v>440</v>
          </cell>
          <cell r="G1132">
            <v>0</v>
          </cell>
        </row>
        <row r="1133">
          <cell r="A1133">
            <v>7290</v>
          </cell>
          <cell r="C1133">
            <v>935</v>
          </cell>
          <cell r="G1133">
            <v>0</v>
          </cell>
        </row>
        <row r="1134">
          <cell r="A1134">
            <v>7290</v>
          </cell>
          <cell r="C1134">
            <v>936</v>
          </cell>
          <cell r="G1134">
            <v>0</v>
          </cell>
        </row>
        <row r="1135">
          <cell r="A1135">
            <v>7295</v>
          </cell>
          <cell r="C1135">
            <v>110</v>
          </cell>
          <cell r="G1135">
            <v>3230.03</v>
          </cell>
        </row>
        <row r="1136">
          <cell r="A1136">
            <v>7295</v>
          </cell>
          <cell r="C1136">
            <v>112</v>
          </cell>
          <cell r="G1136">
            <v>2351.06</v>
          </cell>
        </row>
        <row r="1137">
          <cell r="A1137">
            <v>7295</v>
          </cell>
          <cell r="C1137">
            <v>120</v>
          </cell>
          <cell r="G1137">
            <v>664.39</v>
          </cell>
        </row>
        <row r="1138">
          <cell r="A1138">
            <v>7295</v>
          </cell>
          <cell r="C1138">
            <v>121</v>
          </cell>
          <cell r="G1138">
            <v>828.19</v>
          </cell>
        </row>
        <row r="1139">
          <cell r="A1139">
            <v>7295</v>
          </cell>
          <cell r="C1139">
            <v>130</v>
          </cell>
          <cell r="G1139">
            <v>224.35</v>
          </cell>
        </row>
        <row r="1140">
          <cell r="A1140">
            <v>7295</v>
          </cell>
          <cell r="C1140">
            <v>140</v>
          </cell>
          <cell r="G1140">
            <v>1146.1500000000001</v>
          </cell>
        </row>
        <row r="1141">
          <cell r="A1141">
            <v>7295</v>
          </cell>
          <cell r="C1141">
            <v>147</v>
          </cell>
          <cell r="G1141">
            <v>0</v>
          </cell>
        </row>
        <row r="1142">
          <cell r="A1142">
            <v>7295</v>
          </cell>
          <cell r="C1142">
            <v>160</v>
          </cell>
          <cell r="G1142">
            <v>573.88</v>
          </cell>
        </row>
        <row r="1143">
          <cell r="A1143">
            <v>7295</v>
          </cell>
          <cell r="C1143">
            <v>210</v>
          </cell>
          <cell r="G1143">
            <v>747.56</v>
          </cell>
        </row>
        <row r="1144">
          <cell r="A1144">
            <v>7295</v>
          </cell>
          <cell r="C1144">
            <v>220</v>
          </cell>
          <cell r="G1144">
            <v>1062.44</v>
          </cell>
        </row>
        <row r="1145">
          <cell r="A1145">
            <v>7295</v>
          </cell>
          <cell r="C1145">
            <v>230</v>
          </cell>
          <cell r="G1145">
            <v>112.17</v>
          </cell>
        </row>
        <row r="1146">
          <cell r="A1146">
            <v>7295</v>
          </cell>
          <cell r="C1146">
            <v>240</v>
          </cell>
          <cell r="G1146">
            <v>1162.1300000000001</v>
          </cell>
        </row>
        <row r="1147">
          <cell r="A1147">
            <v>7295</v>
          </cell>
          <cell r="C1147">
            <v>260</v>
          </cell>
          <cell r="G1147">
            <v>505.87</v>
          </cell>
        </row>
        <row r="1148">
          <cell r="A1148">
            <v>7295</v>
          </cell>
          <cell r="C1148">
            <v>330</v>
          </cell>
          <cell r="G1148">
            <v>0</v>
          </cell>
        </row>
        <row r="1149">
          <cell r="A1149">
            <v>7295</v>
          </cell>
          <cell r="C1149">
            <v>340</v>
          </cell>
          <cell r="G1149">
            <v>529.80999999999995</v>
          </cell>
        </row>
        <row r="1150">
          <cell r="A1150">
            <v>7295</v>
          </cell>
          <cell r="C1150">
            <v>430</v>
          </cell>
          <cell r="G1150">
            <v>0</v>
          </cell>
        </row>
        <row r="1151">
          <cell r="A1151">
            <v>7295</v>
          </cell>
          <cell r="C1151">
            <v>440</v>
          </cell>
          <cell r="G1151">
            <v>112.17</v>
          </cell>
        </row>
        <row r="1152">
          <cell r="A1152">
            <v>7295</v>
          </cell>
          <cell r="C1152">
            <v>935</v>
          </cell>
          <cell r="G1152">
            <v>999.79</v>
          </cell>
        </row>
        <row r="1153">
          <cell r="A1153">
            <v>7295</v>
          </cell>
          <cell r="C1153">
            <v>936</v>
          </cell>
          <cell r="G1153">
            <v>0</v>
          </cell>
        </row>
        <row r="1154">
          <cell r="A1154">
            <v>7310</v>
          </cell>
          <cell r="C1154">
            <v>110</v>
          </cell>
          <cell r="G1154">
            <v>532.97</v>
          </cell>
        </row>
        <row r="1155">
          <cell r="A1155">
            <v>7310</v>
          </cell>
          <cell r="C1155">
            <v>112</v>
          </cell>
          <cell r="G1155">
            <v>459.26</v>
          </cell>
        </row>
        <row r="1156">
          <cell r="A1156">
            <v>7310</v>
          </cell>
          <cell r="C1156">
            <v>120</v>
          </cell>
          <cell r="G1156">
            <v>353.45</v>
          </cell>
        </row>
        <row r="1157">
          <cell r="A1157">
            <v>7310</v>
          </cell>
          <cell r="C1157">
            <v>121</v>
          </cell>
          <cell r="G1157">
            <v>288.08</v>
          </cell>
        </row>
        <row r="1158">
          <cell r="A1158">
            <v>7310</v>
          </cell>
          <cell r="C1158">
            <v>122</v>
          </cell>
          <cell r="G1158">
            <v>17.02</v>
          </cell>
        </row>
        <row r="1159">
          <cell r="A1159">
            <v>7310</v>
          </cell>
          <cell r="C1159">
            <v>130</v>
          </cell>
          <cell r="G1159">
            <v>53.51</v>
          </cell>
        </row>
        <row r="1160">
          <cell r="A1160">
            <v>7310</v>
          </cell>
          <cell r="C1160">
            <v>140</v>
          </cell>
          <cell r="G1160">
            <v>2098.4299999999998</v>
          </cell>
        </row>
        <row r="1161">
          <cell r="A1161">
            <v>7310</v>
          </cell>
          <cell r="C1161">
            <v>142</v>
          </cell>
          <cell r="G1161">
            <v>319.70999999999998</v>
          </cell>
        </row>
        <row r="1162">
          <cell r="A1162">
            <v>7310</v>
          </cell>
          <cell r="C1162">
            <v>147</v>
          </cell>
          <cell r="G1162">
            <v>0</v>
          </cell>
        </row>
        <row r="1163">
          <cell r="A1163">
            <v>7310</v>
          </cell>
          <cell r="C1163">
            <v>150</v>
          </cell>
          <cell r="G1163">
            <v>85.36</v>
          </cell>
        </row>
        <row r="1164">
          <cell r="A1164">
            <v>7310</v>
          </cell>
          <cell r="C1164">
            <v>160</v>
          </cell>
          <cell r="G1164">
            <v>159.83000000000001</v>
          </cell>
        </row>
        <row r="1165">
          <cell r="A1165">
            <v>7310</v>
          </cell>
          <cell r="C1165">
            <v>170</v>
          </cell>
          <cell r="G1165">
            <v>0</v>
          </cell>
        </row>
        <row r="1166">
          <cell r="A1166">
            <v>7310</v>
          </cell>
          <cell r="C1166">
            <v>190</v>
          </cell>
          <cell r="G1166">
            <v>48</v>
          </cell>
        </row>
        <row r="1167">
          <cell r="A1167">
            <v>7310</v>
          </cell>
          <cell r="C1167">
            <v>210</v>
          </cell>
          <cell r="G1167">
            <v>35.36</v>
          </cell>
        </row>
        <row r="1168">
          <cell r="A1168">
            <v>7310</v>
          </cell>
          <cell r="C1168">
            <v>220</v>
          </cell>
          <cell r="G1168">
            <v>307.52999999999997</v>
          </cell>
        </row>
        <row r="1169">
          <cell r="A1169">
            <v>7310</v>
          </cell>
          <cell r="C1169">
            <v>230</v>
          </cell>
          <cell r="G1169">
            <v>-49.92</v>
          </cell>
        </row>
        <row r="1170">
          <cell r="A1170">
            <v>7310</v>
          </cell>
          <cell r="C1170">
            <v>240</v>
          </cell>
          <cell r="G1170">
            <v>199.5</v>
          </cell>
        </row>
        <row r="1171">
          <cell r="A1171">
            <v>7310</v>
          </cell>
          <cell r="C1171">
            <v>260</v>
          </cell>
          <cell r="G1171">
            <v>328.52</v>
          </cell>
        </row>
        <row r="1172">
          <cell r="A1172">
            <v>7310</v>
          </cell>
          <cell r="C1172">
            <v>330</v>
          </cell>
          <cell r="G1172">
            <v>175.93</v>
          </cell>
        </row>
        <row r="1173">
          <cell r="A1173">
            <v>7310</v>
          </cell>
          <cell r="C1173">
            <v>340</v>
          </cell>
          <cell r="G1173">
            <v>451.08</v>
          </cell>
        </row>
        <row r="1174">
          <cell r="A1174">
            <v>7310</v>
          </cell>
          <cell r="C1174">
            <v>430</v>
          </cell>
          <cell r="G1174">
            <v>134.93</v>
          </cell>
        </row>
        <row r="1175">
          <cell r="A1175">
            <v>7310</v>
          </cell>
          <cell r="C1175">
            <v>440</v>
          </cell>
          <cell r="G1175">
            <v>104.08</v>
          </cell>
        </row>
        <row r="1176">
          <cell r="A1176">
            <v>7310</v>
          </cell>
          <cell r="C1176">
            <v>935</v>
          </cell>
          <cell r="G1176">
            <v>-9.8699999999999992</v>
          </cell>
        </row>
        <row r="1177">
          <cell r="A1177">
            <v>7310</v>
          </cell>
          <cell r="C1177">
            <v>936</v>
          </cell>
          <cell r="G1177">
            <v>-25.72</v>
          </cell>
        </row>
        <row r="1178">
          <cell r="A1178">
            <v>7453</v>
          </cell>
          <cell r="C1178">
            <v>110</v>
          </cell>
          <cell r="G1178">
            <v>268.35000000000002</v>
          </cell>
        </row>
        <row r="1179">
          <cell r="A1179">
            <v>7453</v>
          </cell>
          <cell r="C1179">
            <v>112</v>
          </cell>
          <cell r="G1179">
            <v>29.25</v>
          </cell>
        </row>
        <row r="1180">
          <cell r="A1180">
            <v>7453</v>
          </cell>
          <cell r="C1180">
            <v>120</v>
          </cell>
          <cell r="G1180">
            <v>64.349999999999994</v>
          </cell>
        </row>
        <row r="1181">
          <cell r="A1181">
            <v>7453</v>
          </cell>
          <cell r="C1181">
            <v>121</v>
          </cell>
          <cell r="G1181">
            <v>0</v>
          </cell>
        </row>
        <row r="1182">
          <cell r="A1182">
            <v>7453</v>
          </cell>
          <cell r="C1182">
            <v>130</v>
          </cell>
          <cell r="G1182">
            <v>105.67</v>
          </cell>
        </row>
        <row r="1183">
          <cell r="A1183">
            <v>7453</v>
          </cell>
          <cell r="C1183">
            <v>140</v>
          </cell>
          <cell r="G1183">
            <v>968.74</v>
          </cell>
        </row>
        <row r="1184">
          <cell r="A1184">
            <v>7453</v>
          </cell>
          <cell r="C1184">
            <v>142</v>
          </cell>
          <cell r="G1184">
            <v>160.01</v>
          </cell>
        </row>
        <row r="1185">
          <cell r="A1185">
            <v>7453</v>
          </cell>
          <cell r="C1185">
            <v>147</v>
          </cell>
          <cell r="G1185">
            <v>0</v>
          </cell>
        </row>
        <row r="1186">
          <cell r="A1186">
            <v>7453</v>
          </cell>
          <cell r="C1186">
            <v>150</v>
          </cell>
          <cell r="G1186">
            <v>89.95</v>
          </cell>
        </row>
        <row r="1187">
          <cell r="A1187">
            <v>7453</v>
          </cell>
          <cell r="C1187">
            <v>160</v>
          </cell>
          <cell r="G1187">
            <v>17.55</v>
          </cell>
        </row>
        <row r="1188">
          <cell r="A1188">
            <v>7453</v>
          </cell>
          <cell r="C1188">
            <v>162</v>
          </cell>
          <cell r="G1188">
            <v>0</v>
          </cell>
        </row>
        <row r="1189">
          <cell r="A1189">
            <v>7453</v>
          </cell>
          <cell r="C1189">
            <v>190</v>
          </cell>
          <cell r="G1189">
            <v>370.13</v>
          </cell>
        </row>
        <row r="1190">
          <cell r="A1190">
            <v>7453</v>
          </cell>
          <cell r="C1190">
            <v>210</v>
          </cell>
          <cell r="G1190">
            <v>63.35</v>
          </cell>
        </row>
        <row r="1191">
          <cell r="A1191">
            <v>7453</v>
          </cell>
          <cell r="C1191">
            <v>220</v>
          </cell>
          <cell r="G1191">
            <v>63.36</v>
          </cell>
        </row>
        <row r="1192">
          <cell r="A1192">
            <v>7453</v>
          </cell>
          <cell r="C1192">
            <v>230</v>
          </cell>
          <cell r="G1192">
            <v>28.88</v>
          </cell>
        </row>
        <row r="1193">
          <cell r="A1193">
            <v>7453</v>
          </cell>
          <cell r="C1193">
            <v>240</v>
          </cell>
          <cell r="G1193">
            <v>647.25</v>
          </cell>
        </row>
        <row r="1194">
          <cell r="A1194">
            <v>7453</v>
          </cell>
          <cell r="C1194">
            <v>260</v>
          </cell>
          <cell r="G1194">
            <v>0</v>
          </cell>
        </row>
        <row r="1195">
          <cell r="A1195">
            <v>7453</v>
          </cell>
          <cell r="C1195">
            <v>330</v>
          </cell>
          <cell r="G1195">
            <v>34.78</v>
          </cell>
        </row>
        <row r="1196">
          <cell r="A1196">
            <v>7453</v>
          </cell>
          <cell r="C1196">
            <v>340</v>
          </cell>
          <cell r="G1196">
            <v>41.72</v>
          </cell>
        </row>
        <row r="1197">
          <cell r="A1197">
            <v>7453</v>
          </cell>
          <cell r="C1197">
            <v>430</v>
          </cell>
          <cell r="G1197">
            <v>49.57</v>
          </cell>
        </row>
        <row r="1198">
          <cell r="A1198">
            <v>7453</v>
          </cell>
          <cell r="C1198">
            <v>440</v>
          </cell>
          <cell r="G1198">
            <v>97.38</v>
          </cell>
        </row>
        <row r="1199">
          <cell r="A1199">
            <v>7453</v>
          </cell>
          <cell r="C1199">
            <v>935</v>
          </cell>
          <cell r="G1199">
            <v>194.38</v>
          </cell>
        </row>
        <row r="1200">
          <cell r="A1200">
            <v>7453</v>
          </cell>
          <cell r="C1200">
            <v>936</v>
          </cell>
          <cell r="G1200">
            <v>0</v>
          </cell>
        </row>
        <row r="1201">
          <cell r="A1201">
            <v>7454</v>
          </cell>
          <cell r="C1201">
            <v>110</v>
          </cell>
          <cell r="G1201">
            <v>0</v>
          </cell>
        </row>
        <row r="1202">
          <cell r="A1202">
            <v>7454</v>
          </cell>
          <cell r="C1202">
            <v>112</v>
          </cell>
          <cell r="G1202">
            <v>0</v>
          </cell>
        </row>
        <row r="1203">
          <cell r="A1203">
            <v>7454</v>
          </cell>
          <cell r="C1203">
            <v>120</v>
          </cell>
          <cell r="G1203">
            <v>599</v>
          </cell>
        </row>
        <row r="1204">
          <cell r="A1204">
            <v>7454</v>
          </cell>
          <cell r="C1204">
            <v>121</v>
          </cell>
          <cell r="G1204">
            <v>0</v>
          </cell>
        </row>
        <row r="1205">
          <cell r="A1205">
            <v>7454</v>
          </cell>
          <cell r="C1205">
            <v>130</v>
          </cell>
          <cell r="G1205">
            <v>0</v>
          </cell>
        </row>
        <row r="1206">
          <cell r="A1206">
            <v>7454</v>
          </cell>
          <cell r="C1206">
            <v>140</v>
          </cell>
          <cell r="G1206">
            <v>0</v>
          </cell>
        </row>
        <row r="1207">
          <cell r="A1207">
            <v>7454</v>
          </cell>
          <cell r="C1207">
            <v>150</v>
          </cell>
          <cell r="G1207">
            <v>0</v>
          </cell>
        </row>
        <row r="1208">
          <cell r="A1208">
            <v>7454</v>
          </cell>
          <cell r="C1208">
            <v>160</v>
          </cell>
          <cell r="G1208">
            <v>0</v>
          </cell>
        </row>
        <row r="1209">
          <cell r="A1209">
            <v>7454</v>
          </cell>
          <cell r="C1209">
            <v>170</v>
          </cell>
          <cell r="G1209">
            <v>0</v>
          </cell>
        </row>
        <row r="1210">
          <cell r="A1210">
            <v>7454</v>
          </cell>
          <cell r="C1210">
            <v>190</v>
          </cell>
          <cell r="G1210">
            <v>599</v>
          </cell>
        </row>
        <row r="1211">
          <cell r="A1211">
            <v>7454</v>
          </cell>
          <cell r="C1211">
            <v>210</v>
          </cell>
          <cell r="G1211">
            <v>0</v>
          </cell>
        </row>
        <row r="1212">
          <cell r="A1212">
            <v>7454</v>
          </cell>
          <cell r="C1212">
            <v>220</v>
          </cell>
          <cell r="G1212">
            <v>0</v>
          </cell>
        </row>
        <row r="1213">
          <cell r="A1213">
            <v>7454</v>
          </cell>
          <cell r="C1213">
            <v>230</v>
          </cell>
          <cell r="G1213">
            <v>0</v>
          </cell>
        </row>
        <row r="1214">
          <cell r="A1214">
            <v>7454</v>
          </cell>
          <cell r="C1214">
            <v>240</v>
          </cell>
          <cell r="G1214">
            <v>0</v>
          </cell>
        </row>
        <row r="1215">
          <cell r="A1215">
            <v>7454</v>
          </cell>
          <cell r="C1215">
            <v>340</v>
          </cell>
          <cell r="G1215">
            <v>405</v>
          </cell>
        </row>
        <row r="1216">
          <cell r="A1216">
            <v>7454</v>
          </cell>
          <cell r="C1216">
            <v>430</v>
          </cell>
          <cell r="G1216">
            <v>0</v>
          </cell>
        </row>
        <row r="1217">
          <cell r="A1217">
            <v>7454</v>
          </cell>
          <cell r="C1217">
            <v>440</v>
          </cell>
          <cell r="G1217">
            <v>0</v>
          </cell>
        </row>
        <row r="1218">
          <cell r="A1218">
            <v>7454</v>
          </cell>
          <cell r="C1218">
            <v>935</v>
          </cell>
          <cell r="G1218">
            <v>0</v>
          </cell>
        </row>
        <row r="1219">
          <cell r="A1219">
            <v>7550</v>
          </cell>
          <cell r="C1219">
            <v>110</v>
          </cell>
          <cell r="G1219">
            <v>650.08000000000004</v>
          </cell>
        </row>
        <row r="1220">
          <cell r="A1220">
            <v>7550</v>
          </cell>
          <cell r="C1220">
            <v>112</v>
          </cell>
          <cell r="G1220">
            <v>715.06</v>
          </cell>
        </row>
        <row r="1221">
          <cell r="A1221">
            <v>7550</v>
          </cell>
          <cell r="C1221">
            <v>120</v>
          </cell>
          <cell r="G1221">
            <v>585.04</v>
          </cell>
        </row>
        <row r="1222">
          <cell r="A1222">
            <v>7550</v>
          </cell>
          <cell r="C1222">
            <v>121</v>
          </cell>
          <cell r="G1222">
            <v>0</v>
          </cell>
        </row>
        <row r="1223">
          <cell r="A1223">
            <v>7550</v>
          </cell>
          <cell r="C1223">
            <v>130</v>
          </cell>
          <cell r="G1223">
            <v>585.04</v>
          </cell>
        </row>
        <row r="1224">
          <cell r="A1224">
            <v>7550</v>
          </cell>
          <cell r="C1224">
            <v>140</v>
          </cell>
          <cell r="G1224">
            <v>2512.13</v>
          </cell>
        </row>
        <row r="1225">
          <cell r="A1225">
            <v>7550</v>
          </cell>
          <cell r="C1225">
            <v>142</v>
          </cell>
          <cell r="G1225">
            <v>-803.59</v>
          </cell>
        </row>
        <row r="1226">
          <cell r="A1226">
            <v>7550</v>
          </cell>
          <cell r="C1226">
            <v>147</v>
          </cell>
          <cell r="G1226">
            <v>0</v>
          </cell>
        </row>
        <row r="1227">
          <cell r="A1227">
            <v>7550</v>
          </cell>
          <cell r="C1227">
            <v>150</v>
          </cell>
          <cell r="G1227">
            <v>0</v>
          </cell>
        </row>
        <row r="1228">
          <cell r="A1228">
            <v>7550</v>
          </cell>
          <cell r="C1228">
            <v>160</v>
          </cell>
          <cell r="G1228">
            <v>0</v>
          </cell>
        </row>
        <row r="1229">
          <cell r="A1229">
            <v>7550</v>
          </cell>
          <cell r="C1229">
            <v>210</v>
          </cell>
          <cell r="G1229">
            <v>585.04</v>
          </cell>
        </row>
        <row r="1230">
          <cell r="A1230">
            <v>7550</v>
          </cell>
          <cell r="C1230">
            <v>220</v>
          </cell>
          <cell r="G1230">
            <v>752.54</v>
          </cell>
        </row>
        <row r="1231">
          <cell r="A1231">
            <v>7550</v>
          </cell>
          <cell r="C1231">
            <v>230</v>
          </cell>
          <cell r="G1231">
            <v>585.04</v>
          </cell>
        </row>
        <row r="1232">
          <cell r="A1232">
            <v>7550</v>
          </cell>
          <cell r="C1232">
            <v>240</v>
          </cell>
          <cell r="G1232">
            <v>2442.5700000000002</v>
          </cell>
        </row>
        <row r="1233">
          <cell r="A1233">
            <v>7550</v>
          </cell>
          <cell r="C1233">
            <v>260</v>
          </cell>
          <cell r="G1233">
            <v>0</v>
          </cell>
        </row>
        <row r="1234">
          <cell r="A1234">
            <v>7550</v>
          </cell>
          <cell r="C1234">
            <v>330</v>
          </cell>
          <cell r="G1234">
            <v>173</v>
          </cell>
        </row>
        <row r="1235">
          <cell r="A1235">
            <v>7550</v>
          </cell>
          <cell r="C1235">
            <v>340</v>
          </cell>
          <cell r="G1235">
            <v>4845.68</v>
          </cell>
        </row>
        <row r="1236">
          <cell r="A1236">
            <v>7550</v>
          </cell>
          <cell r="C1236">
            <v>430</v>
          </cell>
          <cell r="G1236">
            <v>260.02</v>
          </cell>
        </row>
        <row r="1237">
          <cell r="A1237">
            <v>7550</v>
          </cell>
          <cell r="C1237">
            <v>440</v>
          </cell>
          <cell r="G1237">
            <v>4202.67</v>
          </cell>
        </row>
        <row r="1238">
          <cell r="A1238">
            <v>7550</v>
          </cell>
          <cell r="C1238">
            <v>935</v>
          </cell>
          <cell r="G1238">
            <v>0</v>
          </cell>
        </row>
        <row r="1239">
          <cell r="A1239">
            <v>7550</v>
          </cell>
          <cell r="C1239">
            <v>936</v>
          </cell>
          <cell r="G1239">
            <v>0</v>
          </cell>
        </row>
        <row r="1240">
          <cell r="A1240">
            <v>7160</v>
          </cell>
          <cell r="C1240">
            <v>140</v>
          </cell>
          <cell r="G1240">
            <v>0</v>
          </cell>
        </row>
        <row r="1241">
          <cell r="A1241">
            <v>7160</v>
          </cell>
          <cell r="C1241">
            <v>147</v>
          </cell>
          <cell r="G1241">
            <v>0</v>
          </cell>
        </row>
        <row r="1242">
          <cell r="A1242">
            <v>7160</v>
          </cell>
          <cell r="C1242">
            <v>240</v>
          </cell>
          <cell r="G1242">
            <v>0</v>
          </cell>
        </row>
        <row r="1243">
          <cell r="A1243">
            <v>7160</v>
          </cell>
          <cell r="C1243">
            <v>340</v>
          </cell>
          <cell r="G1243">
            <v>0</v>
          </cell>
        </row>
        <row r="1244">
          <cell r="A1244">
            <v>7160</v>
          </cell>
          <cell r="C1244">
            <v>440</v>
          </cell>
          <cell r="G1244">
            <v>0</v>
          </cell>
        </row>
        <row r="1245">
          <cell r="A1245">
            <v>7300</v>
          </cell>
          <cell r="C1245">
            <v>110</v>
          </cell>
          <cell r="G1245">
            <v>0</v>
          </cell>
        </row>
        <row r="1246">
          <cell r="A1246">
            <v>7300</v>
          </cell>
          <cell r="C1246">
            <v>112</v>
          </cell>
          <cell r="G1246">
            <v>0</v>
          </cell>
        </row>
        <row r="1247">
          <cell r="A1247">
            <v>7300</v>
          </cell>
          <cell r="C1247">
            <v>120</v>
          </cell>
          <cell r="G1247">
            <v>0</v>
          </cell>
        </row>
        <row r="1248">
          <cell r="A1248">
            <v>7300</v>
          </cell>
          <cell r="C1248">
            <v>121</v>
          </cell>
          <cell r="G1248">
            <v>0</v>
          </cell>
        </row>
        <row r="1249">
          <cell r="A1249">
            <v>7300</v>
          </cell>
          <cell r="C1249">
            <v>122</v>
          </cell>
          <cell r="G1249">
            <v>30</v>
          </cell>
        </row>
        <row r="1250">
          <cell r="A1250">
            <v>7300</v>
          </cell>
          <cell r="C1250">
            <v>130</v>
          </cell>
          <cell r="G1250">
            <v>0</v>
          </cell>
        </row>
        <row r="1251">
          <cell r="A1251">
            <v>7300</v>
          </cell>
          <cell r="C1251">
            <v>140</v>
          </cell>
          <cell r="G1251">
            <v>40</v>
          </cell>
        </row>
        <row r="1252">
          <cell r="A1252">
            <v>7300</v>
          </cell>
          <cell r="C1252">
            <v>147</v>
          </cell>
          <cell r="G1252">
            <v>0</v>
          </cell>
        </row>
        <row r="1253">
          <cell r="A1253">
            <v>7300</v>
          </cell>
          <cell r="C1253">
            <v>210</v>
          </cell>
          <cell r="G1253">
            <v>0</v>
          </cell>
        </row>
        <row r="1254">
          <cell r="A1254">
            <v>7300</v>
          </cell>
          <cell r="C1254">
            <v>220</v>
          </cell>
          <cell r="G1254">
            <v>0</v>
          </cell>
        </row>
        <row r="1255">
          <cell r="A1255">
            <v>7300</v>
          </cell>
          <cell r="C1255">
            <v>240</v>
          </cell>
          <cell r="G1255">
            <v>0</v>
          </cell>
        </row>
        <row r="1256">
          <cell r="A1256">
            <v>7300</v>
          </cell>
          <cell r="C1256">
            <v>340</v>
          </cell>
          <cell r="G1256">
            <v>0</v>
          </cell>
        </row>
        <row r="1257">
          <cell r="A1257">
            <v>7300</v>
          </cell>
          <cell r="C1257">
            <v>440</v>
          </cell>
          <cell r="G1257">
            <v>0</v>
          </cell>
        </row>
        <row r="1258">
          <cell r="A1258">
            <v>7330</v>
          </cell>
          <cell r="C1258">
            <v>110</v>
          </cell>
          <cell r="G1258">
            <v>0</v>
          </cell>
        </row>
        <row r="1259">
          <cell r="A1259">
            <v>7330</v>
          </cell>
          <cell r="C1259">
            <v>112</v>
          </cell>
          <cell r="G1259">
            <v>0</v>
          </cell>
        </row>
        <row r="1260">
          <cell r="A1260">
            <v>7330</v>
          </cell>
          <cell r="C1260">
            <v>122</v>
          </cell>
          <cell r="G1260">
            <v>0</v>
          </cell>
        </row>
        <row r="1261">
          <cell r="A1261">
            <v>7330</v>
          </cell>
          <cell r="C1261">
            <v>130</v>
          </cell>
          <cell r="G1261">
            <v>0</v>
          </cell>
        </row>
        <row r="1262">
          <cell r="A1262">
            <v>7330</v>
          </cell>
          <cell r="C1262">
            <v>140</v>
          </cell>
          <cell r="G1262">
            <v>0</v>
          </cell>
        </row>
        <row r="1263">
          <cell r="A1263">
            <v>7330</v>
          </cell>
          <cell r="C1263">
            <v>142</v>
          </cell>
          <cell r="G1263">
            <v>132</v>
          </cell>
        </row>
        <row r="1264">
          <cell r="A1264">
            <v>7330</v>
          </cell>
          <cell r="C1264">
            <v>210</v>
          </cell>
          <cell r="G1264">
            <v>0</v>
          </cell>
        </row>
        <row r="1265">
          <cell r="A1265">
            <v>7330</v>
          </cell>
          <cell r="C1265">
            <v>220</v>
          </cell>
          <cell r="G1265">
            <v>68.52</v>
          </cell>
        </row>
        <row r="1266">
          <cell r="A1266">
            <v>7330</v>
          </cell>
          <cell r="C1266">
            <v>230</v>
          </cell>
          <cell r="G1266">
            <v>0</v>
          </cell>
        </row>
        <row r="1267">
          <cell r="A1267">
            <v>7330</v>
          </cell>
          <cell r="C1267">
            <v>430</v>
          </cell>
          <cell r="G1267">
            <v>0</v>
          </cell>
        </row>
        <row r="1268">
          <cell r="A1268">
            <v>7332</v>
          </cell>
          <cell r="C1268">
            <v>110</v>
          </cell>
          <cell r="G1268">
            <v>281.16000000000003</v>
          </cell>
        </row>
        <row r="1269">
          <cell r="A1269">
            <v>7332</v>
          </cell>
          <cell r="C1269">
            <v>112</v>
          </cell>
          <cell r="G1269">
            <v>4950.09</v>
          </cell>
        </row>
        <row r="1270">
          <cell r="A1270">
            <v>7332</v>
          </cell>
          <cell r="C1270">
            <v>120</v>
          </cell>
          <cell r="G1270">
            <v>7428.99</v>
          </cell>
        </row>
        <row r="1271">
          <cell r="A1271">
            <v>7332</v>
          </cell>
          <cell r="C1271">
            <v>121</v>
          </cell>
          <cell r="G1271">
            <v>-1449.35</v>
          </cell>
        </row>
        <row r="1272">
          <cell r="A1272">
            <v>7332</v>
          </cell>
          <cell r="C1272">
            <v>122</v>
          </cell>
          <cell r="G1272">
            <v>949.51</v>
          </cell>
        </row>
        <row r="1273">
          <cell r="A1273">
            <v>7332</v>
          </cell>
          <cell r="C1273">
            <v>130</v>
          </cell>
          <cell r="G1273">
            <v>1493.96</v>
          </cell>
        </row>
        <row r="1274">
          <cell r="A1274">
            <v>7332</v>
          </cell>
          <cell r="C1274">
            <v>140</v>
          </cell>
          <cell r="G1274">
            <v>3771.13</v>
          </cell>
        </row>
        <row r="1275">
          <cell r="A1275">
            <v>7332</v>
          </cell>
          <cell r="C1275">
            <v>142</v>
          </cell>
          <cell r="G1275">
            <v>206.28</v>
          </cell>
        </row>
        <row r="1276">
          <cell r="A1276">
            <v>7332</v>
          </cell>
          <cell r="C1276">
            <v>147</v>
          </cell>
          <cell r="G1276">
            <v>0</v>
          </cell>
        </row>
        <row r="1277">
          <cell r="A1277">
            <v>7332</v>
          </cell>
          <cell r="C1277">
            <v>150</v>
          </cell>
          <cell r="G1277">
            <v>206.28</v>
          </cell>
        </row>
        <row r="1278">
          <cell r="A1278">
            <v>7332</v>
          </cell>
          <cell r="C1278">
            <v>160</v>
          </cell>
          <cell r="G1278">
            <v>696.77</v>
          </cell>
        </row>
        <row r="1279">
          <cell r="A1279">
            <v>7332</v>
          </cell>
          <cell r="C1279">
            <v>210</v>
          </cell>
          <cell r="G1279">
            <v>170.16</v>
          </cell>
        </row>
        <row r="1280">
          <cell r="A1280">
            <v>7332</v>
          </cell>
          <cell r="C1280">
            <v>220</v>
          </cell>
          <cell r="G1280">
            <v>4286.87</v>
          </cell>
        </row>
        <row r="1281">
          <cell r="A1281">
            <v>7332</v>
          </cell>
          <cell r="C1281">
            <v>230</v>
          </cell>
          <cell r="G1281">
            <v>701.5</v>
          </cell>
        </row>
        <row r="1282">
          <cell r="A1282">
            <v>7332</v>
          </cell>
          <cell r="C1282">
            <v>240</v>
          </cell>
          <cell r="G1282">
            <v>1065.18</v>
          </cell>
        </row>
        <row r="1283">
          <cell r="A1283">
            <v>7332</v>
          </cell>
          <cell r="C1283">
            <v>260</v>
          </cell>
          <cell r="G1283">
            <v>616.70000000000005</v>
          </cell>
        </row>
        <row r="1284">
          <cell r="A1284">
            <v>7332</v>
          </cell>
          <cell r="C1284">
            <v>330</v>
          </cell>
          <cell r="G1284">
            <v>418.12</v>
          </cell>
        </row>
        <row r="1285">
          <cell r="A1285">
            <v>7332</v>
          </cell>
          <cell r="C1285">
            <v>340</v>
          </cell>
          <cell r="G1285">
            <v>1068.9100000000001</v>
          </cell>
        </row>
        <row r="1286">
          <cell r="A1286">
            <v>7332</v>
          </cell>
          <cell r="C1286">
            <v>430</v>
          </cell>
          <cell r="G1286">
            <v>418.12</v>
          </cell>
        </row>
        <row r="1287">
          <cell r="A1287">
            <v>7332</v>
          </cell>
          <cell r="C1287">
            <v>440</v>
          </cell>
          <cell r="G1287">
            <v>242.16</v>
          </cell>
        </row>
        <row r="1288">
          <cell r="A1288">
            <v>7332</v>
          </cell>
          <cell r="C1288">
            <v>935</v>
          </cell>
          <cell r="G1288">
            <v>587.04999999999995</v>
          </cell>
        </row>
        <row r="1289">
          <cell r="A1289">
            <v>7332</v>
          </cell>
          <cell r="C1289">
            <v>936</v>
          </cell>
          <cell r="G1289">
            <v>768.77</v>
          </cell>
        </row>
        <row r="1290">
          <cell r="A1290">
            <v>7333</v>
          </cell>
          <cell r="C1290">
            <v>110</v>
          </cell>
          <cell r="G1290">
            <v>1780</v>
          </cell>
        </row>
        <row r="1291">
          <cell r="A1291">
            <v>7333</v>
          </cell>
          <cell r="C1291">
            <v>112</v>
          </cell>
          <cell r="G1291">
            <v>1501.48</v>
          </cell>
        </row>
        <row r="1292">
          <cell r="A1292">
            <v>7333</v>
          </cell>
          <cell r="C1292">
            <v>120</v>
          </cell>
          <cell r="G1292">
            <v>0</v>
          </cell>
        </row>
        <row r="1293">
          <cell r="A1293">
            <v>7333</v>
          </cell>
          <cell r="C1293">
            <v>121</v>
          </cell>
          <cell r="G1293">
            <v>150</v>
          </cell>
        </row>
        <row r="1294">
          <cell r="A1294">
            <v>7333</v>
          </cell>
          <cell r="C1294">
            <v>122</v>
          </cell>
          <cell r="G1294">
            <v>1591.57</v>
          </cell>
        </row>
        <row r="1295">
          <cell r="A1295">
            <v>7333</v>
          </cell>
          <cell r="C1295">
            <v>130</v>
          </cell>
          <cell r="G1295">
            <v>0</v>
          </cell>
        </row>
        <row r="1296">
          <cell r="A1296">
            <v>7333</v>
          </cell>
          <cell r="C1296">
            <v>140</v>
          </cell>
          <cell r="G1296">
            <v>1059.32</v>
          </cell>
        </row>
        <row r="1297">
          <cell r="A1297">
            <v>7333</v>
          </cell>
          <cell r="C1297">
            <v>142</v>
          </cell>
          <cell r="G1297">
            <v>0</v>
          </cell>
        </row>
        <row r="1298">
          <cell r="A1298">
            <v>7333</v>
          </cell>
          <cell r="C1298">
            <v>147</v>
          </cell>
          <cell r="G1298">
            <v>0</v>
          </cell>
        </row>
        <row r="1299">
          <cell r="A1299">
            <v>7333</v>
          </cell>
          <cell r="C1299">
            <v>150</v>
          </cell>
          <cell r="G1299">
            <v>666.35</v>
          </cell>
        </row>
        <row r="1300">
          <cell r="A1300">
            <v>7333</v>
          </cell>
          <cell r="C1300">
            <v>160</v>
          </cell>
          <cell r="G1300">
            <v>80</v>
          </cell>
        </row>
        <row r="1301">
          <cell r="A1301">
            <v>7333</v>
          </cell>
          <cell r="C1301">
            <v>190</v>
          </cell>
          <cell r="G1301">
            <v>1020.53</v>
          </cell>
        </row>
        <row r="1302">
          <cell r="A1302">
            <v>7333</v>
          </cell>
          <cell r="C1302">
            <v>210</v>
          </cell>
          <cell r="G1302">
            <v>0</v>
          </cell>
        </row>
        <row r="1303">
          <cell r="A1303">
            <v>7333</v>
          </cell>
          <cell r="C1303">
            <v>220</v>
          </cell>
          <cell r="G1303">
            <v>25.31</v>
          </cell>
        </row>
        <row r="1304">
          <cell r="A1304">
            <v>7333</v>
          </cell>
          <cell r="C1304">
            <v>230</v>
          </cell>
          <cell r="G1304">
            <v>0</v>
          </cell>
        </row>
        <row r="1305">
          <cell r="A1305">
            <v>7333</v>
          </cell>
          <cell r="C1305">
            <v>240</v>
          </cell>
          <cell r="G1305">
            <v>32</v>
          </cell>
        </row>
        <row r="1306">
          <cell r="A1306">
            <v>7333</v>
          </cell>
          <cell r="C1306">
            <v>340</v>
          </cell>
          <cell r="G1306">
            <v>2193.98</v>
          </cell>
        </row>
        <row r="1307">
          <cell r="A1307">
            <v>7333</v>
          </cell>
          <cell r="C1307">
            <v>430</v>
          </cell>
          <cell r="G1307">
            <v>0</v>
          </cell>
        </row>
        <row r="1308">
          <cell r="A1308">
            <v>7333</v>
          </cell>
          <cell r="C1308">
            <v>440</v>
          </cell>
          <cell r="G1308">
            <v>2343.04</v>
          </cell>
        </row>
        <row r="1309">
          <cell r="A1309">
            <v>7333</v>
          </cell>
          <cell r="C1309">
            <v>935</v>
          </cell>
          <cell r="G1309">
            <v>1256.1400000000001</v>
          </cell>
        </row>
        <row r="1310">
          <cell r="A1310">
            <v>7333</v>
          </cell>
          <cell r="C1310">
            <v>936</v>
          </cell>
          <cell r="G1310">
            <v>0</v>
          </cell>
        </row>
        <row r="1311">
          <cell r="A1311">
            <v>7350</v>
          </cell>
          <cell r="C1311">
            <v>110</v>
          </cell>
          <cell r="G1311">
            <v>2008.15</v>
          </cell>
        </row>
        <row r="1312">
          <cell r="A1312">
            <v>7350</v>
          </cell>
          <cell r="C1312">
            <v>112</v>
          </cell>
          <cell r="G1312">
            <v>793.52</v>
          </cell>
        </row>
        <row r="1313">
          <cell r="A1313">
            <v>7350</v>
          </cell>
          <cell r="C1313">
            <v>120</v>
          </cell>
          <cell r="G1313">
            <v>2181.64</v>
          </cell>
        </row>
        <row r="1314">
          <cell r="A1314">
            <v>7350</v>
          </cell>
          <cell r="C1314">
            <v>121</v>
          </cell>
          <cell r="G1314">
            <v>0</v>
          </cell>
        </row>
        <row r="1315">
          <cell r="A1315">
            <v>7350</v>
          </cell>
          <cell r="C1315">
            <v>130</v>
          </cell>
          <cell r="G1315">
            <v>1292.45</v>
          </cell>
        </row>
        <row r="1316">
          <cell r="A1316">
            <v>7350</v>
          </cell>
          <cell r="C1316">
            <v>140</v>
          </cell>
          <cell r="G1316">
            <v>1201.8499999999999</v>
          </cell>
        </row>
        <row r="1317">
          <cell r="A1317">
            <v>7350</v>
          </cell>
          <cell r="C1317">
            <v>142</v>
          </cell>
          <cell r="G1317">
            <v>0</v>
          </cell>
        </row>
        <row r="1318">
          <cell r="A1318">
            <v>7350</v>
          </cell>
          <cell r="C1318">
            <v>147</v>
          </cell>
          <cell r="G1318">
            <v>0</v>
          </cell>
        </row>
        <row r="1319">
          <cell r="A1319">
            <v>7350</v>
          </cell>
          <cell r="C1319">
            <v>150</v>
          </cell>
          <cell r="G1319">
            <v>0</v>
          </cell>
        </row>
        <row r="1320">
          <cell r="A1320">
            <v>7350</v>
          </cell>
          <cell r="C1320">
            <v>160</v>
          </cell>
          <cell r="G1320">
            <v>457.75</v>
          </cell>
        </row>
        <row r="1321">
          <cell r="A1321">
            <v>7350</v>
          </cell>
          <cell r="C1321">
            <v>190</v>
          </cell>
          <cell r="G1321">
            <v>290.89</v>
          </cell>
        </row>
        <row r="1322">
          <cell r="A1322">
            <v>7350</v>
          </cell>
          <cell r="C1322">
            <v>210</v>
          </cell>
          <cell r="G1322">
            <v>843.94</v>
          </cell>
        </row>
        <row r="1323">
          <cell r="A1323">
            <v>7350</v>
          </cell>
          <cell r="C1323">
            <v>220</v>
          </cell>
          <cell r="G1323">
            <v>565.17999999999995</v>
          </cell>
        </row>
        <row r="1324">
          <cell r="A1324">
            <v>7350</v>
          </cell>
          <cell r="C1324">
            <v>230</v>
          </cell>
          <cell r="G1324">
            <v>1384.55</v>
          </cell>
        </row>
        <row r="1325">
          <cell r="A1325">
            <v>7350</v>
          </cell>
          <cell r="C1325">
            <v>240</v>
          </cell>
          <cell r="G1325">
            <v>764.64</v>
          </cell>
        </row>
        <row r="1326">
          <cell r="A1326">
            <v>7350</v>
          </cell>
          <cell r="C1326">
            <v>260</v>
          </cell>
          <cell r="G1326">
            <v>0</v>
          </cell>
        </row>
        <row r="1327">
          <cell r="A1327">
            <v>7350</v>
          </cell>
          <cell r="C1327">
            <v>330</v>
          </cell>
          <cell r="G1327">
            <v>0</v>
          </cell>
        </row>
        <row r="1328">
          <cell r="A1328">
            <v>7350</v>
          </cell>
          <cell r="C1328">
            <v>340</v>
          </cell>
          <cell r="G1328">
            <v>1055.1500000000001</v>
          </cell>
        </row>
        <row r="1329">
          <cell r="A1329">
            <v>7350</v>
          </cell>
          <cell r="C1329">
            <v>430</v>
          </cell>
          <cell r="G1329">
            <v>159</v>
          </cell>
        </row>
        <row r="1330">
          <cell r="A1330">
            <v>7350</v>
          </cell>
          <cell r="C1330">
            <v>440</v>
          </cell>
          <cell r="G1330">
            <v>157.79</v>
          </cell>
        </row>
        <row r="1331">
          <cell r="A1331">
            <v>7350</v>
          </cell>
          <cell r="C1331">
            <v>935</v>
          </cell>
          <cell r="G1331">
            <v>317.83999999999997</v>
          </cell>
        </row>
        <row r="1332">
          <cell r="A1332">
            <v>7350</v>
          </cell>
          <cell r="C1332">
            <v>936</v>
          </cell>
          <cell r="G1332">
            <v>536.59</v>
          </cell>
        </row>
        <row r="1333">
          <cell r="A1333">
            <v>7385</v>
          </cell>
          <cell r="C1333">
            <v>110</v>
          </cell>
          <cell r="G1333">
            <v>1300</v>
          </cell>
        </row>
        <row r="1334">
          <cell r="A1334">
            <v>7385</v>
          </cell>
          <cell r="C1334">
            <v>112</v>
          </cell>
          <cell r="G1334">
            <v>-4800</v>
          </cell>
        </row>
        <row r="1335">
          <cell r="A1335">
            <v>7385</v>
          </cell>
          <cell r="C1335">
            <v>120</v>
          </cell>
          <cell r="G1335">
            <v>440</v>
          </cell>
        </row>
        <row r="1336">
          <cell r="A1336">
            <v>7385</v>
          </cell>
          <cell r="C1336">
            <v>121</v>
          </cell>
          <cell r="G1336">
            <v>0</v>
          </cell>
        </row>
        <row r="1337">
          <cell r="A1337">
            <v>7385</v>
          </cell>
          <cell r="C1337">
            <v>130</v>
          </cell>
          <cell r="G1337">
            <v>340</v>
          </cell>
        </row>
        <row r="1338">
          <cell r="A1338">
            <v>7385</v>
          </cell>
          <cell r="C1338">
            <v>140</v>
          </cell>
          <cell r="G1338">
            <v>400</v>
          </cell>
        </row>
        <row r="1339">
          <cell r="A1339">
            <v>7385</v>
          </cell>
          <cell r="C1339">
            <v>160</v>
          </cell>
          <cell r="G1339">
            <v>120</v>
          </cell>
        </row>
        <row r="1340">
          <cell r="A1340">
            <v>7385</v>
          </cell>
          <cell r="C1340">
            <v>210</v>
          </cell>
          <cell r="G1340">
            <v>2500</v>
          </cell>
        </row>
        <row r="1341">
          <cell r="A1341">
            <v>7385</v>
          </cell>
          <cell r="C1341">
            <v>220</v>
          </cell>
          <cell r="G1341">
            <v>2500</v>
          </cell>
        </row>
        <row r="1342">
          <cell r="A1342">
            <v>7385</v>
          </cell>
          <cell r="C1342">
            <v>230</v>
          </cell>
          <cell r="G1342">
            <v>0</v>
          </cell>
        </row>
        <row r="1343">
          <cell r="A1343">
            <v>7385</v>
          </cell>
          <cell r="C1343">
            <v>240</v>
          </cell>
          <cell r="G1343">
            <v>0</v>
          </cell>
        </row>
        <row r="1344">
          <cell r="A1344">
            <v>7385</v>
          </cell>
          <cell r="C1344">
            <v>340</v>
          </cell>
          <cell r="G1344">
            <v>0</v>
          </cell>
        </row>
        <row r="1345">
          <cell r="A1345">
            <v>7385</v>
          </cell>
          <cell r="C1345">
            <v>935</v>
          </cell>
          <cell r="G1345">
            <v>100</v>
          </cell>
        </row>
        <row r="1346">
          <cell r="A1346">
            <v>7410</v>
          </cell>
          <cell r="C1346">
            <v>130</v>
          </cell>
          <cell r="G1346">
            <v>102.93</v>
          </cell>
        </row>
        <row r="1347">
          <cell r="A1347">
            <v>7410</v>
          </cell>
          <cell r="C1347">
            <v>140</v>
          </cell>
          <cell r="G1347">
            <v>1047.45</v>
          </cell>
        </row>
        <row r="1348">
          <cell r="A1348">
            <v>7410</v>
          </cell>
          <cell r="C1348">
            <v>142</v>
          </cell>
          <cell r="G1348">
            <v>0</v>
          </cell>
        </row>
        <row r="1349">
          <cell r="A1349">
            <v>7410</v>
          </cell>
          <cell r="C1349">
            <v>230</v>
          </cell>
          <cell r="G1349">
            <v>59.13</v>
          </cell>
        </row>
        <row r="1350">
          <cell r="A1350">
            <v>7410</v>
          </cell>
          <cell r="C1350">
            <v>240</v>
          </cell>
          <cell r="G1350">
            <v>792.2</v>
          </cell>
        </row>
        <row r="1351">
          <cell r="A1351">
            <v>7410</v>
          </cell>
          <cell r="C1351">
            <v>340</v>
          </cell>
          <cell r="G1351">
            <v>122.4</v>
          </cell>
        </row>
        <row r="1352">
          <cell r="A1352">
            <v>7410</v>
          </cell>
          <cell r="C1352">
            <v>440</v>
          </cell>
          <cell r="G1352">
            <v>221.8</v>
          </cell>
        </row>
        <row r="1353">
          <cell r="A1353">
            <v>7450</v>
          </cell>
          <cell r="C1353">
            <v>112</v>
          </cell>
          <cell r="G1353">
            <v>0</v>
          </cell>
        </row>
        <row r="1354">
          <cell r="A1354">
            <v>7455</v>
          </cell>
          <cell r="C1354">
            <v>130</v>
          </cell>
          <cell r="G1354">
            <v>57.75</v>
          </cell>
        </row>
        <row r="1355">
          <cell r="A1355">
            <v>7455</v>
          </cell>
          <cell r="C1355">
            <v>230</v>
          </cell>
          <cell r="G1355">
            <v>0</v>
          </cell>
        </row>
        <row r="1356">
          <cell r="A1356">
            <v>7457</v>
          </cell>
          <cell r="C1356">
            <v>110</v>
          </cell>
          <cell r="G1356">
            <v>909.06</v>
          </cell>
        </row>
        <row r="1357">
          <cell r="A1357">
            <v>7457</v>
          </cell>
          <cell r="C1357">
            <v>112</v>
          </cell>
          <cell r="G1357">
            <v>461.58</v>
          </cell>
        </row>
        <row r="1358">
          <cell r="A1358">
            <v>7457</v>
          </cell>
          <cell r="C1358">
            <v>120</v>
          </cell>
          <cell r="G1358">
            <v>570.20000000000005</v>
          </cell>
        </row>
        <row r="1359">
          <cell r="A1359">
            <v>7457</v>
          </cell>
          <cell r="C1359">
            <v>121</v>
          </cell>
          <cell r="G1359">
            <v>0</v>
          </cell>
        </row>
        <row r="1360">
          <cell r="A1360">
            <v>7457</v>
          </cell>
          <cell r="C1360">
            <v>130</v>
          </cell>
          <cell r="G1360">
            <v>350.02</v>
          </cell>
        </row>
        <row r="1361">
          <cell r="A1361">
            <v>7457</v>
          </cell>
          <cell r="C1361">
            <v>140</v>
          </cell>
          <cell r="G1361">
            <v>1569.78</v>
          </cell>
        </row>
        <row r="1362">
          <cell r="A1362">
            <v>7457</v>
          </cell>
          <cell r="C1362">
            <v>142</v>
          </cell>
          <cell r="G1362">
            <v>0</v>
          </cell>
        </row>
        <row r="1363">
          <cell r="A1363">
            <v>7457</v>
          </cell>
          <cell r="C1363">
            <v>147</v>
          </cell>
          <cell r="G1363">
            <v>0</v>
          </cell>
        </row>
        <row r="1364">
          <cell r="A1364">
            <v>7457</v>
          </cell>
          <cell r="C1364">
            <v>160</v>
          </cell>
          <cell r="G1364">
            <v>246.66</v>
          </cell>
        </row>
        <row r="1365">
          <cell r="A1365">
            <v>7457</v>
          </cell>
          <cell r="C1365">
            <v>190</v>
          </cell>
          <cell r="G1365">
            <v>1689.45</v>
          </cell>
        </row>
        <row r="1366">
          <cell r="A1366">
            <v>7457</v>
          </cell>
          <cell r="C1366">
            <v>210</v>
          </cell>
          <cell r="G1366">
            <v>458.29</v>
          </cell>
        </row>
        <row r="1367">
          <cell r="A1367">
            <v>7457</v>
          </cell>
          <cell r="C1367">
            <v>220</v>
          </cell>
          <cell r="G1367">
            <v>268.81</v>
          </cell>
        </row>
        <row r="1368">
          <cell r="A1368">
            <v>7457</v>
          </cell>
          <cell r="C1368">
            <v>230</v>
          </cell>
          <cell r="G1368">
            <v>232.44</v>
          </cell>
        </row>
        <row r="1369">
          <cell r="A1369">
            <v>7457</v>
          </cell>
          <cell r="C1369">
            <v>240</v>
          </cell>
          <cell r="G1369">
            <v>249.66</v>
          </cell>
        </row>
        <row r="1370">
          <cell r="A1370">
            <v>7457</v>
          </cell>
          <cell r="C1370">
            <v>260</v>
          </cell>
          <cell r="G1370">
            <v>0</v>
          </cell>
        </row>
        <row r="1371">
          <cell r="A1371">
            <v>7457</v>
          </cell>
          <cell r="C1371">
            <v>330</v>
          </cell>
          <cell r="G1371">
            <v>0</v>
          </cell>
        </row>
        <row r="1372">
          <cell r="A1372">
            <v>7457</v>
          </cell>
          <cell r="C1372">
            <v>340</v>
          </cell>
          <cell r="G1372">
            <v>100.18</v>
          </cell>
        </row>
        <row r="1373">
          <cell r="A1373">
            <v>7457</v>
          </cell>
          <cell r="C1373">
            <v>430</v>
          </cell>
          <cell r="G1373">
            <v>25.46</v>
          </cell>
        </row>
        <row r="1374">
          <cell r="A1374">
            <v>7457</v>
          </cell>
          <cell r="C1374">
            <v>440</v>
          </cell>
          <cell r="G1374">
            <v>213.76</v>
          </cell>
        </row>
        <row r="1375">
          <cell r="A1375">
            <v>7457</v>
          </cell>
          <cell r="C1375">
            <v>935</v>
          </cell>
          <cell r="G1375">
            <v>74.28</v>
          </cell>
        </row>
        <row r="1376">
          <cell r="A1376">
            <v>7457</v>
          </cell>
          <cell r="C1376">
            <v>936</v>
          </cell>
          <cell r="G1376">
            <v>101.53</v>
          </cell>
        </row>
        <row r="1377">
          <cell r="A1377">
            <v>7471</v>
          </cell>
          <cell r="C1377">
            <v>110</v>
          </cell>
          <cell r="G1377">
            <v>0</v>
          </cell>
        </row>
        <row r="1378">
          <cell r="A1378">
            <v>7471</v>
          </cell>
          <cell r="C1378">
            <v>112</v>
          </cell>
          <cell r="G1378">
            <v>0</v>
          </cell>
        </row>
        <row r="1379">
          <cell r="A1379">
            <v>7471</v>
          </cell>
          <cell r="C1379">
            <v>140</v>
          </cell>
          <cell r="G1379">
            <v>3490.35</v>
          </cell>
        </row>
        <row r="1380">
          <cell r="A1380">
            <v>7471</v>
          </cell>
          <cell r="C1380">
            <v>142</v>
          </cell>
          <cell r="G1380">
            <v>782.16</v>
          </cell>
        </row>
        <row r="1381">
          <cell r="A1381">
            <v>7471</v>
          </cell>
          <cell r="C1381">
            <v>147</v>
          </cell>
          <cell r="G1381">
            <v>0</v>
          </cell>
        </row>
        <row r="1382">
          <cell r="A1382">
            <v>7471</v>
          </cell>
          <cell r="C1382">
            <v>240</v>
          </cell>
          <cell r="G1382">
            <v>1366.2</v>
          </cell>
        </row>
        <row r="1383">
          <cell r="A1383">
            <v>7471</v>
          </cell>
          <cell r="C1383">
            <v>340</v>
          </cell>
          <cell r="G1383">
            <v>810.39</v>
          </cell>
        </row>
        <row r="1384">
          <cell r="A1384">
            <v>7471</v>
          </cell>
          <cell r="C1384">
            <v>440</v>
          </cell>
          <cell r="G1384">
            <v>1113.19</v>
          </cell>
        </row>
        <row r="1385">
          <cell r="A1385">
            <v>7471</v>
          </cell>
          <cell r="C1385">
            <v>935</v>
          </cell>
          <cell r="G1385">
            <v>0</v>
          </cell>
        </row>
        <row r="1386">
          <cell r="A1386">
            <v>7490</v>
          </cell>
          <cell r="C1386">
            <v>140</v>
          </cell>
          <cell r="G1386">
            <v>-509</v>
          </cell>
        </row>
        <row r="1387">
          <cell r="A1387">
            <v>7510</v>
          </cell>
          <cell r="C1387">
            <v>110</v>
          </cell>
          <cell r="G1387">
            <v>32.520000000000003</v>
          </cell>
        </row>
        <row r="1388">
          <cell r="A1388">
            <v>7510</v>
          </cell>
          <cell r="C1388">
            <v>112</v>
          </cell>
          <cell r="G1388">
            <v>0</v>
          </cell>
        </row>
        <row r="1389">
          <cell r="A1389">
            <v>7510</v>
          </cell>
          <cell r="C1389">
            <v>120</v>
          </cell>
          <cell r="G1389">
            <v>43.92</v>
          </cell>
        </row>
        <row r="1390">
          <cell r="A1390">
            <v>7510</v>
          </cell>
          <cell r="C1390">
            <v>130</v>
          </cell>
          <cell r="G1390">
            <v>24.88</v>
          </cell>
        </row>
        <row r="1391">
          <cell r="A1391">
            <v>7510</v>
          </cell>
          <cell r="C1391">
            <v>140</v>
          </cell>
          <cell r="G1391">
            <v>29.27</v>
          </cell>
        </row>
        <row r="1392">
          <cell r="A1392">
            <v>7510</v>
          </cell>
          <cell r="C1392">
            <v>142</v>
          </cell>
          <cell r="G1392">
            <v>0</v>
          </cell>
        </row>
        <row r="1393">
          <cell r="A1393">
            <v>7510</v>
          </cell>
          <cell r="C1393">
            <v>160</v>
          </cell>
          <cell r="G1393">
            <v>14.64</v>
          </cell>
        </row>
        <row r="1394">
          <cell r="A1394">
            <v>7510</v>
          </cell>
          <cell r="C1394">
            <v>170</v>
          </cell>
          <cell r="G1394">
            <v>0</v>
          </cell>
        </row>
        <row r="1395">
          <cell r="A1395">
            <v>7510</v>
          </cell>
          <cell r="C1395">
            <v>190</v>
          </cell>
          <cell r="G1395">
            <v>0</v>
          </cell>
        </row>
        <row r="1396">
          <cell r="A1396">
            <v>7510</v>
          </cell>
          <cell r="C1396">
            <v>210</v>
          </cell>
          <cell r="G1396">
            <v>180.93</v>
          </cell>
        </row>
        <row r="1397">
          <cell r="A1397">
            <v>7510</v>
          </cell>
          <cell r="C1397">
            <v>220</v>
          </cell>
          <cell r="G1397">
            <v>174.42</v>
          </cell>
        </row>
        <row r="1398">
          <cell r="A1398">
            <v>7510</v>
          </cell>
          <cell r="C1398">
            <v>230</v>
          </cell>
          <cell r="G1398">
            <v>262.02</v>
          </cell>
        </row>
        <row r="1399">
          <cell r="A1399">
            <v>7510</v>
          </cell>
          <cell r="C1399">
            <v>240</v>
          </cell>
          <cell r="G1399">
            <v>258.55</v>
          </cell>
        </row>
        <row r="1400">
          <cell r="A1400">
            <v>7510</v>
          </cell>
          <cell r="C1400">
            <v>260</v>
          </cell>
          <cell r="G1400">
            <v>0</v>
          </cell>
        </row>
        <row r="1401">
          <cell r="A1401">
            <v>7510</v>
          </cell>
          <cell r="C1401">
            <v>330</v>
          </cell>
          <cell r="G1401">
            <v>0</v>
          </cell>
        </row>
        <row r="1402">
          <cell r="A1402">
            <v>7510</v>
          </cell>
          <cell r="C1402">
            <v>340</v>
          </cell>
          <cell r="G1402">
            <v>6.63</v>
          </cell>
        </row>
        <row r="1403">
          <cell r="A1403">
            <v>7510</v>
          </cell>
          <cell r="C1403">
            <v>430</v>
          </cell>
          <cell r="G1403">
            <v>226.54</v>
          </cell>
        </row>
        <row r="1404">
          <cell r="A1404">
            <v>7510</v>
          </cell>
          <cell r="C1404">
            <v>440</v>
          </cell>
          <cell r="G1404">
            <v>226.53</v>
          </cell>
        </row>
        <row r="1405">
          <cell r="A1405">
            <v>7510</v>
          </cell>
          <cell r="C1405">
            <v>935</v>
          </cell>
          <cell r="G1405">
            <v>6.1</v>
          </cell>
        </row>
        <row r="1406">
          <cell r="A1406">
            <v>7510</v>
          </cell>
          <cell r="C1406">
            <v>936</v>
          </cell>
          <cell r="G1406">
            <v>6.1</v>
          </cell>
        </row>
        <row r="1407">
          <cell r="A1407">
            <v>7530</v>
          </cell>
          <cell r="C1407">
            <v>130</v>
          </cell>
          <cell r="G1407">
            <v>297.23</v>
          </cell>
        </row>
        <row r="1408">
          <cell r="A1408">
            <v>7530</v>
          </cell>
          <cell r="C1408">
            <v>230</v>
          </cell>
          <cell r="G1408">
            <v>0</v>
          </cell>
        </row>
        <row r="1409">
          <cell r="A1409">
            <v>7535</v>
          </cell>
          <cell r="C1409">
            <v>110</v>
          </cell>
          <cell r="G1409">
            <v>1935.99</v>
          </cell>
        </row>
        <row r="1410">
          <cell r="A1410">
            <v>7535</v>
          </cell>
          <cell r="C1410">
            <v>112</v>
          </cell>
          <cell r="G1410">
            <v>1539.3</v>
          </cell>
        </row>
        <row r="1411">
          <cell r="A1411">
            <v>7535</v>
          </cell>
          <cell r="C1411">
            <v>120</v>
          </cell>
          <cell r="G1411">
            <v>2520.29</v>
          </cell>
        </row>
        <row r="1412">
          <cell r="A1412">
            <v>7535</v>
          </cell>
          <cell r="C1412">
            <v>121</v>
          </cell>
          <cell r="G1412">
            <v>0</v>
          </cell>
        </row>
        <row r="1413">
          <cell r="A1413">
            <v>7535</v>
          </cell>
          <cell r="C1413">
            <v>130</v>
          </cell>
          <cell r="G1413">
            <v>1436.86</v>
          </cell>
        </row>
        <row r="1414">
          <cell r="A1414">
            <v>7535</v>
          </cell>
          <cell r="C1414">
            <v>140</v>
          </cell>
          <cell r="G1414">
            <v>1688.9</v>
          </cell>
        </row>
        <row r="1415">
          <cell r="A1415">
            <v>7535</v>
          </cell>
          <cell r="C1415">
            <v>142</v>
          </cell>
          <cell r="G1415">
            <v>43.48</v>
          </cell>
        </row>
        <row r="1416">
          <cell r="A1416">
            <v>7535</v>
          </cell>
          <cell r="C1416">
            <v>147</v>
          </cell>
          <cell r="G1416">
            <v>0</v>
          </cell>
        </row>
        <row r="1417">
          <cell r="A1417">
            <v>7535</v>
          </cell>
          <cell r="C1417">
            <v>150</v>
          </cell>
          <cell r="G1417">
            <v>17.39</v>
          </cell>
        </row>
        <row r="1418">
          <cell r="A1418">
            <v>7535</v>
          </cell>
          <cell r="C1418">
            <v>160</v>
          </cell>
          <cell r="G1418">
            <v>840.1</v>
          </cell>
        </row>
        <row r="1419">
          <cell r="A1419">
            <v>7535</v>
          </cell>
          <cell r="C1419">
            <v>190</v>
          </cell>
          <cell r="G1419">
            <v>195.57</v>
          </cell>
        </row>
        <row r="1420">
          <cell r="A1420">
            <v>7535</v>
          </cell>
          <cell r="C1420">
            <v>210</v>
          </cell>
          <cell r="G1420">
            <v>933.9</v>
          </cell>
        </row>
        <row r="1421">
          <cell r="A1421">
            <v>7535</v>
          </cell>
          <cell r="C1421">
            <v>220</v>
          </cell>
          <cell r="G1421">
            <v>560.05999999999995</v>
          </cell>
        </row>
        <row r="1422">
          <cell r="A1422">
            <v>7535</v>
          </cell>
          <cell r="C1422">
            <v>230</v>
          </cell>
          <cell r="G1422">
            <v>945.1</v>
          </cell>
        </row>
        <row r="1423">
          <cell r="A1423">
            <v>7535</v>
          </cell>
          <cell r="C1423">
            <v>240</v>
          </cell>
          <cell r="G1423">
            <v>746.29</v>
          </cell>
        </row>
        <row r="1424">
          <cell r="A1424">
            <v>7535</v>
          </cell>
          <cell r="C1424">
            <v>260</v>
          </cell>
          <cell r="G1424">
            <v>40.96</v>
          </cell>
        </row>
        <row r="1425">
          <cell r="A1425">
            <v>7535</v>
          </cell>
          <cell r="C1425">
            <v>330</v>
          </cell>
          <cell r="G1425">
            <v>0</v>
          </cell>
        </row>
        <row r="1426">
          <cell r="A1426">
            <v>7535</v>
          </cell>
          <cell r="C1426">
            <v>340</v>
          </cell>
          <cell r="G1426">
            <v>380.85</v>
          </cell>
        </row>
        <row r="1427">
          <cell r="A1427">
            <v>7535</v>
          </cell>
          <cell r="C1427">
            <v>430</v>
          </cell>
          <cell r="G1427">
            <v>0</v>
          </cell>
        </row>
        <row r="1428">
          <cell r="A1428">
            <v>7535</v>
          </cell>
          <cell r="C1428">
            <v>440</v>
          </cell>
          <cell r="G1428">
            <v>0</v>
          </cell>
        </row>
        <row r="1429">
          <cell r="A1429">
            <v>7535</v>
          </cell>
          <cell r="C1429">
            <v>935</v>
          </cell>
          <cell r="G1429">
            <v>402.21</v>
          </cell>
        </row>
        <row r="1430">
          <cell r="A1430">
            <v>7535</v>
          </cell>
          <cell r="C1430">
            <v>936</v>
          </cell>
          <cell r="G1430">
            <v>350.03</v>
          </cell>
        </row>
        <row r="1431">
          <cell r="A1431">
            <v>7570</v>
          </cell>
          <cell r="C1431">
            <v>110</v>
          </cell>
          <cell r="G1431">
            <v>0</v>
          </cell>
        </row>
        <row r="1432">
          <cell r="A1432">
            <v>7570</v>
          </cell>
          <cell r="C1432">
            <v>112</v>
          </cell>
          <cell r="G1432">
            <v>699.13</v>
          </cell>
        </row>
        <row r="1433">
          <cell r="A1433">
            <v>7570</v>
          </cell>
          <cell r="C1433">
            <v>120</v>
          </cell>
          <cell r="G1433">
            <v>0</v>
          </cell>
        </row>
        <row r="1434">
          <cell r="A1434">
            <v>7570</v>
          </cell>
          <cell r="C1434">
            <v>121</v>
          </cell>
          <cell r="G1434">
            <v>0</v>
          </cell>
        </row>
        <row r="1435">
          <cell r="A1435">
            <v>7570</v>
          </cell>
          <cell r="C1435">
            <v>130</v>
          </cell>
          <cell r="G1435">
            <v>0</v>
          </cell>
        </row>
        <row r="1436">
          <cell r="A1436">
            <v>7570</v>
          </cell>
          <cell r="C1436">
            <v>140</v>
          </cell>
          <cell r="G1436">
            <v>0</v>
          </cell>
        </row>
        <row r="1437">
          <cell r="A1437">
            <v>7570</v>
          </cell>
          <cell r="C1437">
            <v>142</v>
          </cell>
          <cell r="G1437">
            <v>0</v>
          </cell>
        </row>
        <row r="1438">
          <cell r="A1438">
            <v>7570</v>
          </cell>
          <cell r="C1438">
            <v>150</v>
          </cell>
          <cell r="G1438">
            <v>0</v>
          </cell>
        </row>
        <row r="1439">
          <cell r="A1439">
            <v>7570</v>
          </cell>
          <cell r="C1439">
            <v>210</v>
          </cell>
          <cell r="G1439">
            <v>121.07</v>
          </cell>
        </row>
        <row r="1440">
          <cell r="A1440">
            <v>7570</v>
          </cell>
          <cell r="C1440">
            <v>220</v>
          </cell>
          <cell r="G1440">
            <v>121.05</v>
          </cell>
        </row>
        <row r="1441">
          <cell r="A1441">
            <v>7570</v>
          </cell>
          <cell r="C1441">
            <v>230</v>
          </cell>
          <cell r="G1441">
            <v>0</v>
          </cell>
        </row>
        <row r="1442">
          <cell r="A1442">
            <v>7570</v>
          </cell>
          <cell r="C1442">
            <v>240</v>
          </cell>
          <cell r="G1442">
            <v>121.05</v>
          </cell>
        </row>
        <row r="1443">
          <cell r="A1443">
            <v>7570</v>
          </cell>
          <cell r="C1443">
            <v>340</v>
          </cell>
          <cell r="G1443">
            <v>0</v>
          </cell>
        </row>
        <row r="1444">
          <cell r="A1444">
            <v>7570</v>
          </cell>
          <cell r="C1444">
            <v>430</v>
          </cell>
          <cell r="G1444">
            <v>0</v>
          </cell>
        </row>
        <row r="1445">
          <cell r="A1445">
            <v>7570</v>
          </cell>
          <cell r="C1445">
            <v>440</v>
          </cell>
          <cell r="G1445">
            <v>145</v>
          </cell>
        </row>
        <row r="1446">
          <cell r="A1446">
            <v>7570</v>
          </cell>
          <cell r="C1446">
            <v>935</v>
          </cell>
          <cell r="G1446">
            <v>0</v>
          </cell>
        </row>
        <row r="1447">
          <cell r="A1447">
            <v>7570</v>
          </cell>
          <cell r="C1447">
            <v>936</v>
          </cell>
          <cell r="G1447">
            <v>0</v>
          </cell>
        </row>
        <row r="1448">
          <cell r="A1448" t="str">
            <v>7570R</v>
          </cell>
          <cell r="C1448">
            <v>110</v>
          </cell>
          <cell r="G1448">
            <v>673.87</v>
          </cell>
        </row>
        <row r="1449">
          <cell r="A1449" t="str">
            <v>7570R</v>
          </cell>
          <cell r="C1449">
            <v>112</v>
          </cell>
          <cell r="G1449">
            <v>1776.58</v>
          </cell>
        </row>
        <row r="1450">
          <cell r="A1450" t="str">
            <v>7570R</v>
          </cell>
          <cell r="C1450">
            <v>120</v>
          </cell>
          <cell r="G1450">
            <v>69.87</v>
          </cell>
        </row>
        <row r="1451">
          <cell r="A1451" t="str">
            <v>7570R</v>
          </cell>
          <cell r="C1451">
            <v>121</v>
          </cell>
          <cell r="G1451">
            <v>0</v>
          </cell>
        </row>
        <row r="1452">
          <cell r="A1452" t="str">
            <v>7570R</v>
          </cell>
          <cell r="C1452">
            <v>122</v>
          </cell>
          <cell r="G1452">
            <v>0</v>
          </cell>
        </row>
        <row r="1453">
          <cell r="A1453" t="str">
            <v>7570R</v>
          </cell>
          <cell r="C1453">
            <v>130</v>
          </cell>
          <cell r="G1453">
            <v>0</v>
          </cell>
        </row>
        <row r="1454">
          <cell r="A1454" t="str">
            <v>7570R</v>
          </cell>
          <cell r="C1454">
            <v>140</v>
          </cell>
          <cell r="G1454">
            <v>29.75</v>
          </cell>
        </row>
        <row r="1455">
          <cell r="A1455" t="str">
            <v>7570R</v>
          </cell>
          <cell r="C1455">
            <v>147</v>
          </cell>
          <cell r="G1455">
            <v>0</v>
          </cell>
        </row>
        <row r="1456">
          <cell r="A1456" t="str">
            <v>7570R</v>
          </cell>
          <cell r="C1456">
            <v>160</v>
          </cell>
          <cell r="G1456">
            <v>0</v>
          </cell>
        </row>
        <row r="1457">
          <cell r="A1457" t="str">
            <v>7570R</v>
          </cell>
          <cell r="C1457">
            <v>210</v>
          </cell>
          <cell r="G1457">
            <v>57.37</v>
          </cell>
        </row>
        <row r="1458">
          <cell r="A1458" t="str">
            <v>7570R</v>
          </cell>
          <cell r="C1458">
            <v>220</v>
          </cell>
          <cell r="G1458">
            <v>12.37</v>
          </cell>
        </row>
        <row r="1459">
          <cell r="A1459" t="str">
            <v>7570R</v>
          </cell>
          <cell r="C1459">
            <v>230</v>
          </cell>
          <cell r="G1459">
            <v>12.37</v>
          </cell>
        </row>
        <row r="1460">
          <cell r="A1460" t="str">
            <v>7570R</v>
          </cell>
          <cell r="C1460">
            <v>240</v>
          </cell>
          <cell r="G1460">
            <v>117.37</v>
          </cell>
        </row>
        <row r="1461">
          <cell r="A1461" t="str">
            <v>7570R</v>
          </cell>
          <cell r="C1461">
            <v>330</v>
          </cell>
          <cell r="G1461">
            <v>0</v>
          </cell>
        </row>
        <row r="1462">
          <cell r="A1462" t="str">
            <v>7570R</v>
          </cell>
          <cell r="C1462">
            <v>340</v>
          </cell>
          <cell r="G1462">
            <v>171</v>
          </cell>
        </row>
        <row r="1463">
          <cell r="A1463" t="str">
            <v>7570R</v>
          </cell>
          <cell r="C1463">
            <v>430</v>
          </cell>
          <cell r="G1463">
            <v>356.18</v>
          </cell>
        </row>
        <row r="1464">
          <cell r="A1464" t="str">
            <v>7570R</v>
          </cell>
          <cell r="C1464">
            <v>440</v>
          </cell>
          <cell r="G1464">
            <v>377.82</v>
          </cell>
        </row>
        <row r="1465">
          <cell r="A1465" t="str">
            <v>7570R</v>
          </cell>
          <cell r="C1465">
            <v>935</v>
          </cell>
          <cell r="G1465">
            <v>82.78</v>
          </cell>
        </row>
        <row r="1466">
          <cell r="A1466" t="str">
            <v>7570R</v>
          </cell>
          <cell r="C1466">
            <v>936</v>
          </cell>
          <cell r="G1466">
            <v>0</v>
          </cell>
        </row>
        <row r="1467">
          <cell r="A1467">
            <v>7590</v>
          </cell>
          <cell r="C1467">
            <v>130</v>
          </cell>
          <cell r="G1467">
            <v>-12213.97</v>
          </cell>
        </row>
        <row r="1468">
          <cell r="A1468">
            <v>7590</v>
          </cell>
          <cell r="C1468">
            <v>230</v>
          </cell>
          <cell r="G1468">
            <v>-5519.17</v>
          </cell>
        </row>
        <row r="1469">
          <cell r="A1469">
            <v>7590</v>
          </cell>
          <cell r="C1469">
            <v>330</v>
          </cell>
          <cell r="G1469">
            <v>-1101.3699999999999</v>
          </cell>
        </row>
        <row r="1470">
          <cell r="A1470">
            <v>7590</v>
          </cell>
          <cell r="C1470">
            <v>430</v>
          </cell>
          <cell r="G1470">
            <v>-529.15</v>
          </cell>
        </row>
        <row r="1471">
          <cell r="A1471">
            <v>7590</v>
          </cell>
          <cell r="C1471">
            <v>935</v>
          </cell>
          <cell r="G1471">
            <v>2062.54</v>
          </cell>
        </row>
        <row r="1472">
          <cell r="A1472">
            <v>7592</v>
          </cell>
          <cell r="C1472">
            <v>130</v>
          </cell>
          <cell r="G1472">
            <v>9644.43</v>
          </cell>
        </row>
        <row r="1473">
          <cell r="A1473">
            <v>7592</v>
          </cell>
          <cell r="C1473">
            <v>220</v>
          </cell>
          <cell r="G1473">
            <v>0</v>
          </cell>
        </row>
        <row r="1474">
          <cell r="A1474">
            <v>7592</v>
          </cell>
          <cell r="C1474">
            <v>230</v>
          </cell>
          <cell r="G1474">
            <v>2783.29</v>
          </cell>
        </row>
        <row r="1475">
          <cell r="A1475">
            <v>7592</v>
          </cell>
          <cell r="C1475">
            <v>330</v>
          </cell>
          <cell r="G1475">
            <v>1899.2</v>
          </cell>
        </row>
        <row r="1476">
          <cell r="A1476">
            <v>7592</v>
          </cell>
          <cell r="C1476">
            <v>430</v>
          </cell>
          <cell r="G1476">
            <v>1641.57</v>
          </cell>
        </row>
        <row r="1477">
          <cell r="A1477">
            <v>7610</v>
          </cell>
          <cell r="C1477">
            <v>110</v>
          </cell>
          <cell r="G1477">
            <v>0</v>
          </cell>
        </row>
        <row r="1478">
          <cell r="A1478">
            <v>7610</v>
          </cell>
          <cell r="C1478">
            <v>112</v>
          </cell>
          <cell r="G1478">
            <v>-2834.44</v>
          </cell>
        </row>
        <row r="1479">
          <cell r="A1479">
            <v>7610</v>
          </cell>
          <cell r="C1479">
            <v>120</v>
          </cell>
          <cell r="G1479">
            <v>0</v>
          </cell>
        </row>
        <row r="1480">
          <cell r="A1480">
            <v>7610</v>
          </cell>
          <cell r="C1480">
            <v>121</v>
          </cell>
          <cell r="G1480">
            <v>0</v>
          </cell>
        </row>
        <row r="1481">
          <cell r="A1481">
            <v>7610</v>
          </cell>
          <cell r="C1481">
            <v>122</v>
          </cell>
          <cell r="G1481">
            <v>-843.31</v>
          </cell>
        </row>
        <row r="1482">
          <cell r="A1482">
            <v>7610</v>
          </cell>
          <cell r="C1482">
            <v>130</v>
          </cell>
          <cell r="G1482">
            <v>-829</v>
          </cell>
        </row>
        <row r="1483">
          <cell r="A1483">
            <v>7610</v>
          </cell>
          <cell r="C1483">
            <v>140</v>
          </cell>
          <cell r="G1483">
            <v>-1411.32</v>
          </cell>
        </row>
        <row r="1484">
          <cell r="A1484">
            <v>7610</v>
          </cell>
          <cell r="C1484">
            <v>142</v>
          </cell>
          <cell r="G1484">
            <v>-180.07</v>
          </cell>
        </row>
        <row r="1485">
          <cell r="A1485">
            <v>7610</v>
          </cell>
          <cell r="C1485">
            <v>147</v>
          </cell>
          <cell r="G1485">
            <v>0</v>
          </cell>
        </row>
        <row r="1486">
          <cell r="A1486">
            <v>7610</v>
          </cell>
          <cell r="C1486">
            <v>150</v>
          </cell>
          <cell r="G1486">
            <v>-33.9</v>
          </cell>
        </row>
        <row r="1487">
          <cell r="A1487">
            <v>7610</v>
          </cell>
          <cell r="C1487">
            <v>210</v>
          </cell>
          <cell r="G1487">
            <v>-69.56</v>
          </cell>
        </row>
        <row r="1488">
          <cell r="A1488">
            <v>7610</v>
          </cell>
          <cell r="C1488">
            <v>220</v>
          </cell>
          <cell r="G1488">
            <v>-434.78</v>
          </cell>
        </row>
        <row r="1489">
          <cell r="A1489">
            <v>7610</v>
          </cell>
          <cell r="C1489">
            <v>230</v>
          </cell>
          <cell r="G1489">
            <v>-159.85</v>
          </cell>
        </row>
        <row r="1490">
          <cell r="A1490">
            <v>7610</v>
          </cell>
          <cell r="C1490">
            <v>240</v>
          </cell>
          <cell r="G1490">
            <v>-76.040000000000006</v>
          </cell>
        </row>
        <row r="1491">
          <cell r="A1491">
            <v>7610</v>
          </cell>
          <cell r="C1491">
            <v>330</v>
          </cell>
          <cell r="G1491">
            <v>-68.7</v>
          </cell>
        </row>
        <row r="1492">
          <cell r="A1492">
            <v>7610</v>
          </cell>
          <cell r="C1492">
            <v>340</v>
          </cell>
          <cell r="G1492">
            <v>-477.15</v>
          </cell>
        </row>
        <row r="1493">
          <cell r="A1493">
            <v>7610</v>
          </cell>
          <cell r="C1493">
            <v>430</v>
          </cell>
          <cell r="G1493">
            <v>-11.55</v>
          </cell>
        </row>
        <row r="1494">
          <cell r="A1494">
            <v>7610</v>
          </cell>
          <cell r="C1494">
            <v>440</v>
          </cell>
          <cell r="G1494">
            <v>-485.06</v>
          </cell>
        </row>
        <row r="1495">
          <cell r="A1495">
            <v>7610</v>
          </cell>
          <cell r="C1495">
            <v>935</v>
          </cell>
          <cell r="G1495">
            <v>-71.12</v>
          </cell>
        </row>
        <row r="1496">
          <cell r="A1496">
            <v>7610</v>
          </cell>
          <cell r="C1496">
            <v>936</v>
          </cell>
          <cell r="G1496">
            <v>-166.36</v>
          </cell>
        </row>
        <row r="1497">
          <cell r="A1497">
            <v>7630</v>
          </cell>
          <cell r="C1497">
            <v>110</v>
          </cell>
          <cell r="G1497">
            <v>25693.88</v>
          </cell>
        </row>
        <row r="1498">
          <cell r="A1498">
            <v>7630</v>
          </cell>
          <cell r="C1498">
            <v>112</v>
          </cell>
          <cell r="G1498">
            <v>13080.46</v>
          </cell>
        </row>
        <row r="1499">
          <cell r="A1499">
            <v>7630</v>
          </cell>
          <cell r="C1499">
            <v>120</v>
          </cell>
          <cell r="G1499">
            <v>7786.03</v>
          </cell>
        </row>
        <row r="1500">
          <cell r="A1500">
            <v>7630</v>
          </cell>
          <cell r="C1500">
            <v>121</v>
          </cell>
          <cell r="G1500">
            <v>5450.22</v>
          </cell>
        </row>
        <row r="1501">
          <cell r="A1501">
            <v>7630</v>
          </cell>
          <cell r="C1501">
            <v>122</v>
          </cell>
          <cell r="G1501">
            <v>5606</v>
          </cell>
        </row>
        <row r="1502">
          <cell r="A1502">
            <v>7630</v>
          </cell>
          <cell r="C1502">
            <v>130</v>
          </cell>
          <cell r="G1502">
            <v>3114.41</v>
          </cell>
        </row>
        <row r="1503">
          <cell r="A1503">
            <v>7630</v>
          </cell>
          <cell r="C1503">
            <v>140</v>
          </cell>
          <cell r="G1503">
            <v>778.6</v>
          </cell>
        </row>
        <row r="1504">
          <cell r="A1504">
            <v>7630</v>
          </cell>
          <cell r="C1504">
            <v>147</v>
          </cell>
          <cell r="G1504">
            <v>0</v>
          </cell>
        </row>
        <row r="1505">
          <cell r="A1505">
            <v>7630</v>
          </cell>
          <cell r="C1505">
            <v>190</v>
          </cell>
          <cell r="G1505">
            <v>0</v>
          </cell>
        </row>
        <row r="1506">
          <cell r="A1506">
            <v>7630</v>
          </cell>
          <cell r="C1506">
            <v>210</v>
          </cell>
          <cell r="G1506">
            <v>6228.82</v>
          </cell>
        </row>
        <row r="1507">
          <cell r="A1507">
            <v>7630</v>
          </cell>
          <cell r="C1507">
            <v>220</v>
          </cell>
          <cell r="G1507">
            <v>5450.22</v>
          </cell>
        </row>
        <row r="1508">
          <cell r="A1508">
            <v>7630</v>
          </cell>
          <cell r="C1508">
            <v>230</v>
          </cell>
          <cell r="G1508">
            <v>1557.21</v>
          </cell>
        </row>
        <row r="1509">
          <cell r="A1509">
            <v>7630</v>
          </cell>
          <cell r="C1509">
            <v>240</v>
          </cell>
          <cell r="G1509">
            <v>778.6</v>
          </cell>
        </row>
        <row r="1510">
          <cell r="A1510">
            <v>7630</v>
          </cell>
          <cell r="C1510">
            <v>340</v>
          </cell>
          <cell r="G1510">
            <v>778.6</v>
          </cell>
        </row>
        <row r="1511">
          <cell r="A1511">
            <v>7630</v>
          </cell>
          <cell r="C1511">
            <v>440</v>
          </cell>
          <cell r="G1511">
            <v>778.6</v>
          </cell>
        </row>
        <row r="1512">
          <cell r="A1512">
            <v>7630</v>
          </cell>
          <cell r="C1512">
            <v>935</v>
          </cell>
          <cell r="G1512">
            <v>778.6</v>
          </cell>
        </row>
        <row r="1513">
          <cell r="A1513">
            <v>7630</v>
          </cell>
          <cell r="C1513">
            <v>936</v>
          </cell>
          <cell r="G1513">
            <v>0</v>
          </cell>
        </row>
        <row r="1514">
          <cell r="A1514">
            <v>7820</v>
          </cell>
          <cell r="C1514">
            <v>110</v>
          </cell>
          <cell r="G1514">
            <v>459.68</v>
          </cell>
        </row>
        <row r="1515">
          <cell r="A1515">
            <v>7820</v>
          </cell>
          <cell r="C1515">
            <v>112</v>
          </cell>
          <cell r="G1515">
            <v>1680.37</v>
          </cell>
        </row>
        <row r="1516">
          <cell r="A1516">
            <v>7820</v>
          </cell>
          <cell r="C1516">
            <v>120</v>
          </cell>
          <cell r="G1516">
            <v>843.96</v>
          </cell>
        </row>
        <row r="1517">
          <cell r="A1517">
            <v>7820</v>
          </cell>
          <cell r="C1517">
            <v>121</v>
          </cell>
          <cell r="G1517">
            <v>0</v>
          </cell>
        </row>
        <row r="1518">
          <cell r="A1518">
            <v>7820</v>
          </cell>
          <cell r="C1518">
            <v>122</v>
          </cell>
          <cell r="G1518">
            <v>75.89</v>
          </cell>
        </row>
        <row r="1519">
          <cell r="A1519">
            <v>7820</v>
          </cell>
          <cell r="C1519">
            <v>130</v>
          </cell>
          <cell r="G1519">
            <v>481.43</v>
          </cell>
        </row>
        <row r="1520">
          <cell r="A1520">
            <v>7820</v>
          </cell>
          <cell r="C1520">
            <v>132</v>
          </cell>
          <cell r="G1520">
            <v>75.89</v>
          </cell>
        </row>
        <row r="1521">
          <cell r="A1521">
            <v>7820</v>
          </cell>
          <cell r="C1521">
            <v>140</v>
          </cell>
          <cell r="G1521">
            <v>781.45</v>
          </cell>
        </row>
        <row r="1522">
          <cell r="A1522">
            <v>7820</v>
          </cell>
          <cell r="C1522">
            <v>142</v>
          </cell>
          <cell r="G1522">
            <v>0</v>
          </cell>
        </row>
        <row r="1523">
          <cell r="A1523">
            <v>7820</v>
          </cell>
          <cell r="C1523">
            <v>147</v>
          </cell>
          <cell r="G1523">
            <v>0</v>
          </cell>
        </row>
        <row r="1524">
          <cell r="A1524">
            <v>7820</v>
          </cell>
          <cell r="C1524">
            <v>150</v>
          </cell>
          <cell r="G1524">
            <v>235.63</v>
          </cell>
        </row>
        <row r="1525">
          <cell r="A1525">
            <v>7820</v>
          </cell>
          <cell r="C1525">
            <v>160</v>
          </cell>
          <cell r="G1525">
            <v>203.78</v>
          </cell>
        </row>
        <row r="1526">
          <cell r="A1526">
            <v>7820</v>
          </cell>
          <cell r="C1526">
            <v>162</v>
          </cell>
          <cell r="G1526">
            <v>75.89</v>
          </cell>
        </row>
        <row r="1527">
          <cell r="A1527">
            <v>7820</v>
          </cell>
          <cell r="C1527">
            <v>210</v>
          </cell>
          <cell r="G1527">
            <v>221.95</v>
          </cell>
        </row>
        <row r="1528">
          <cell r="A1528">
            <v>7820</v>
          </cell>
          <cell r="C1528">
            <v>220</v>
          </cell>
          <cell r="G1528">
            <v>240.5</v>
          </cell>
        </row>
        <row r="1529">
          <cell r="A1529">
            <v>7820</v>
          </cell>
          <cell r="C1529">
            <v>230</v>
          </cell>
          <cell r="G1529">
            <v>221.38</v>
          </cell>
        </row>
        <row r="1530">
          <cell r="A1530">
            <v>7820</v>
          </cell>
          <cell r="C1530">
            <v>240</v>
          </cell>
          <cell r="G1530">
            <v>283.36</v>
          </cell>
        </row>
        <row r="1531">
          <cell r="A1531">
            <v>7820</v>
          </cell>
          <cell r="C1531">
            <v>330</v>
          </cell>
          <cell r="G1531">
            <v>0</v>
          </cell>
        </row>
        <row r="1532">
          <cell r="A1532">
            <v>7820</v>
          </cell>
          <cell r="C1532">
            <v>340</v>
          </cell>
          <cell r="G1532">
            <v>297.08999999999997</v>
          </cell>
        </row>
        <row r="1533">
          <cell r="A1533">
            <v>7820</v>
          </cell>
          <cell r="C1533">
            <v>430</v>
          </cell>
          <cell r="G1533">
            <v>190.59</v>
          </cell>
        </row>
        <row r="1534">
          <cell r="A1534">
            <v>7820</v>
          </cell>
          <cell r="C1534">
            <v>440</v>
          </cell>
          <cell r="G1534">
            <v>173.91</v>
          </cell>
        </row>
        <row r="1535">
          <cell r="A1535">
            <v>7820</v>
          </cell>
          <cell r="C1535">
            <v>935</v>
          </cell>
          <cell r="G1535">
            <v>138.88</v>
          </cell>
        </row>
        <row r="1536">
          <cell r="A1536">
            <v>7820</v>
          </cell>
          <cell r="C1536">
            <v>936</v>
          </cell>
          <cell r="G1536">
            <v>268.51</v>
          </cell>
        </row>
        <row r="1537">
          <cell r="A1537">
            <v>7860</v>
          </cell>
          <cell r="C1537">
            <v>110</v>
          </cell>
          <cell r="G1537">
            <v>0</v>
          </cell>
        </row>
        <row r="1538">
          <cell r="A1538">
            <v>7860</v>
          </cell>
          <cell r="C1538">
            <v>112</v>
          </cell>
          <cell r="G1538">
            <v>0</v>
          </cell>
        </row>
        <row r="1539">
          <cell r="A1539">
            <v>7860</v>
          </cell>
          <cell r="C1539">
            <v>120</v>
          </cell>
          <cell r="G1539">
            <v>0</v>
          </cell>
        </row>
        <row r="1540">
          <cell r="A1540">
            <v>7860</v>
          </cell>
          <cell r="C1540">
            <v>121</v>
          </cell>
          <cell r="G1540">
            <v>0</v>
          </cell>
        </row>
        <row r="1541">
          <cell r="A1541">
            <v>7860</v>
          </cell>
          <cell r="C1541">
            <v>130</v>
          </cell>
          <cell r="G1541">
            <v>0</v>
          </cell>
        </row>
        <row r="1542">
          <cell r="A1542">
            <v>7860</v>
          </cell>
          <cell r="C1542">
            <v>140</v>
          </cell>
          <cell r="G1542">
            <v>972.85</v>
          </cell>
        </row>
        <row r="1543">
          <cell r="A1543">
            <v>7860</v>
          </cell>
          <cell r="C1543">
            <v>142</v>
          </cell>
          <cell r="G1543">
            <v>0</v>
          </cell>
        </row>
        <row r="1544">
          <cell r="A1544">
            <v>7860</v>
          </cell>
          <cell r="C1544">
            <v>160</v>
          </cell>
          <cell r="G1544">
            <v>0</v>
          </cell>
        </row>
        <row r="1545">
          <cell r="A1545">
            <v>7860</v>
          </cell>
          <cell r="C1545">
            <v>210</v>
          </cell>
          <cell r="G1545">
            <v>0</v>
          </cell>
        </row>
        <row r="1546">
          <cell r="A1546">
            <v>7860</v>
          </cell>
          <cell r="C1546">
            <v>220</v>
          </cell>
          <cell r="G1546">
            <v>0</v>
          </cell>
        </row>
        <row r="1547">
          <cell r="A1547">
            <v>7860</v>
          </cell>
          <cell r="C1547">
            <v>230</v>
          </cell>
          <cell r="G1547">
            <v>0</v>
          </cell>
        </row>
        <row r="1548">
          <cell r="A1548">
            <v>7860</v>
          </cell>
          <cell r="C1548">
            <v>240</v>
          </cell>
          <cell r="G1548">
            <v>972.85</v>
          </cell>
        </row>
        <row r="1549">
          <cell r="A1549">
            <v>7860</v>
          </cell>
          <cell r="C1549">
            <v>340</v>
          </cell>
          <cell r="G1549">
            <v>972.85</v>
          </cell>
        </row>
        <row r="1550">
          <cell r="A1550">
            <v>7860</v>
          </cell>
          <cell r="C1550">
            <v>440</v>
          </cell>
          <cell r="G1550">
            <v>972.85</v>
          </cell>
        </row>
        <row r="1551">
          <cell r="A1551">
            <v>7860</v>
          </cell>
          <cell r="C1551">
            <v>935</v>
          </cell>
          <cell r="G1551">
            <v>493</v>
          </cell>
        </row>
        <row r="1552">
          <cell r="A1552">
            <v>7860</v>
          </cell>
          <cell r="C1552">
            <v>936</v>
          </cell>
          <cell r="G1552">
            <v>0</v>
          </cell>
        </row>
        <row r="1553">
          <cell r="A1553">
            <v>7910</v>
          </cell>
          <cell r="C1553">
            <v>110</v>
          </cell>
          <cell r="G1553">
            <v>568.92999999999995</v>
          </cell>
        </row>
        <row r="1554">
          <cell r="A1554">
            <v>7910</v>
          </cell>
          <cell r="C1554">
            <v>112</v>
          </cell>
          <cell r="G1554">
            <v>157.88</v>
          </cell>
        </row>
        <row r="1555">
          <cell r="A1555">
            <v>7910</v>
          </cell>
          <cell r="C1555">
            <v>120</v>
          </cell>
          <cell r="G1555">
            <v>284.17</v>
          </cell>
        </row>
        <row r="1556">
          <cell r="A1556">
            <v>7910</v>
          </cell>
          <cell r="C1556">
            <v>130</v>
          </cell>
          <cell r="G1556">
            <v>221.04</v>
          </cell>
        </row>
        <row r="1557">
          <cell r="A1557">
            <v>7910</v>
          </cell>
          <cell r="C1557">
            <v>140</v>
          </cell>
          <cell r="G1557">
            <v>200.01</v>
          </cell>
        </row>
        <row r="1558">
          <cell r="A1558">
            <v>7910</v>
          </cell>
          <cell r="C1558">
            <v>160</v>
          </cell>
          <cell r="G1558">
            <v>94.73</v>
          </cell>
        </row>
        <row r="1559">
          <cell r="A1559">
            <v>7910</v>
          </cell>
          <cell r="C1559">
            <v>190</v>
          </cell>
          <cell r="G1559">
            <v>0</v>
          </cell>
        </row>
        <row r="1560">
          <cell r="A1560">
            <v>7910</v>
          </cell>
          <cell r="C1560">
            <v>210</v>
          </cell>
          <cell r="G1560">
            <v>105.3</v>
          </cell>
        </row>
        <row r="1561">
          <cell r="A1561">
            <v>7910</v>
          </cell>
          <cell r="C1561">
            <v>220</v>
          </cell>
          <cell r="G1561">
            <v>63.15</v>
          </cell>
        </row>
        <row r="1562">
          <cell r="A1562">
            <v>7910</v>
          </cell>
          <cell r="C1562">
            <v>230</v>
          </cell>
          <cell r="G1562">
            <v>88.6</v>
          </cell>
        </row>
        <row r="1563">
          <cell r="A1563">
            <v>7910</v>
          </cell>
          <cell r="C1563">
            <v>240</v>
          </cell>
          <cell r="G1563">
            <v>707.91</v>
          </cell>
        </row>
        <row r="1564">
          <cell r="A1564">
            <v>7910</v>
          </cell>
          <cell r="C1564">
            <v>340</v>
          </cell>
          <cell r="G1564">
            <v>42.95</v>
          </cell>
        </row>
        <row r="1565">
          <cell r="A1565">
            <v>7910</v>
          </cell>
          <cell r="C1565">
            <v>935</v>
          </cell>
          <cell r="G1565">
            <v>39.47</v>
          </cell>
        </row>
        <row r="1566">
          <cell r="A1566">
            <v>7910</v>
          </cell>
          <cell r="C1566">
            <v>936</v>
          </cell>
          <cell r="G1566">
            <v>39.47</v>
          </cell>
        </row>
        <row r="1567">
          <cell r="A1567" t="str">
            <v>9285M#</v>
          </cell>
          <cell r="C1567">
            <v>100</v>
          </cell>
          <cell r="G1567">
            <v>0</v>
          </cell>
        </row>
        <row r="1568">
          <cell r="A1568" t="str">
            <v>9285M#</v>
          </cell>
          <cell r="C1568">
            <v>112</v>
          </cell>
          <cell r="G1568">
            <v>0</v>
          </cell>
        </row>
        <row r="1569">
          <cell r="A1569" t="str">
            <v>9285M#</v>
          </cell>
          <cell r="C1569">
            <v>200</v>
          </cell>
          <cell r="G1569">
            <v>0</v>
          </cell>
        </row>
        <row r="1570">
          <cell r="A1570" t="str">
            <v>9290M#</v>
          </cell>
          <cell r="C1570">
            <v>120</v>
          </cell>
          <cell r="G1570">
            <v>0</v>
          </cell>
        </row>
        <row r="1571">
          <cell r="A1571" t="str">
            <v>9290M#</v>
          </cell>
          <cell r="C1571">
            <v>220</v>
          </cell>
          <cell r="G1571">
            <v>0</v>
          </cell>
        </row>
        <row r="1572">
          <cell r="A1572" t="str">
            <v>9355M#</v>
          </cell>
          <cell r="C1572">
            <v>140</v>
          </cell>
          <cell r="G1572">
            <v>1</v>
          </cell>
        </row>
        <row r="1573">
          <cell r="A1573" t="str">
            <v>9355M#</v>
          </cell>
          <cell r="C1573">
            <v>142</v>
          </cell>
          <cell r="G1573">
            <v>0</v>
          </cell>
        </row>
        <row r="1574">
          <cell r="A1574" t="str">
            <v>9355M#</v>
          </cell>
          <cell r="C1574">
            <v>240</v>
          </cell>
          <cell r="G1574">
            <v>1</v>
          </cell>
        </row>
        <row r="1575">
          <cell r="A1575" t="str">
            <v>9355M#</v>
          </cell>
          <cell r="C1575">
            <v>340</v>
          </cell>
          <cell r="G1575">
            <v>-1</v>
          </cell>
        </row>
        <row r="1576">
          <cell r="A1576" t="str">
            <v>9355M#</v>
          </cell>
          <cell r="C1576">
            <v>440</v>
          </cell>
          <cell r="G1576">
            <v>0</v>
          </cell>
        </row>
        <row r="1577">
          <cell r="A1577" t="str">
            <v>9360M#</v>
          </cell>
          <cell r="C1577">
            <v>140</v>
          </cell>
          <cell r="G1577">
            <v>-1</v>
          </cell>
        </row>
        <row r="1578">
          <cell r="A1578" t="str">
            <v>9360M#</v>
          </cell>
          <cell r="C1578">
            <v>142</v>
          </cell>
          <cell r="G1578">
            <v>0</v>
          </cell>
        </row>
        <row r="1579">
          <cell r="A1579" t="str">
            <v>9360M#</v>
          </cell>
          <cell r="C1579">
            <v>147</v>
          </cell>
          <cell r="G1579">
            <v>0</v>
          </cell>
        </row>
        <row r="1580">
          <cell r="A1580" t="str">
            <v>9360M#</v>
          </cell>
          <cell r="C1580">
            <v>240</v>
          </cell>
          <cell r="G1580">
            <v>1</v>
          </cell>
        </row>
        <row r="1581">
          <cell r="A1581" t="str">
            <v>9360M#</v>
          </cell>
          <cell r="C1581">
            <v>340</v>
          </cell>
          <cell r="G1581">
            <v>0</v>
          </cell>
        </row>
        <row r="1582">
          <cell r="A1582" t="str">
            <v>9360M#</v>
          </cell>
          <cell r="C1582">
            <v>440</v>
          </cell>
          <cell r="G1582">
            <v>0</v>
          </cell>
        </row>
        <row r="1583">
          <cell r="A1583" t="str">
            <v>9365M#</v>
          </cell>
          <cell r="C1583">
            <v>140</v>
          </cell>
          <cell r="G1583">
            <v>1</v>
          </cell>
        </row>
        <row r="1584">
          <cell r="A1584" t="str">
            <v>9365M#</v>
          </cell>
          <cell r="C1584">
            <v>142</v>
          </cell>
          <cell r="G1584">
            <v>0</v>
          </cell>
        </row>
        <row r="1585">
          <cell r="A1585" t="str">
            <v>9365M#</v>
          </cell>
          <cell r="C1585">
            <v>147</v>
          </cell>
          <cell r="G1585">
            <v>0</v>
          </cell>
        </row>
        <row r="1586">
          <cell r="A1586" t="str">
            <v>9365M#</v>
          </cell>
          <cell r="C1586">
            <v>240</v>
          </cell>
          <cell r="G1586">
            <v>0</v>
          </cell>
        </row>
        <row r="1587">
          <cell r="A1587" t="str">
            <v>9365M#</v>
          </cell>
          <cell r="C1587">
            <v>340</v>
          </cell>
          <cell r="G1587">
            <v>0</v>
          </cell>
        </row>
        <row r="1588">
          <cell r="A1588" t="str">
            <v>9365M#</v>
          </cell>
          <cell r="C1588">
            <v>440</v>
          </cell>
          <cell r="G1588">
            <v>0</v>
          </cell>
        </row>
        <row r="1589">
          <cell r="A1589" t="str">
            <v>9485M#</v>
          </cell>
          <cell r="C1589">
            <v>140</v>
          </cell>
          <cell r="G1589">
            <v>1</v>
          </cell>
        </row>
        <row r="1590">
          <cell r="A1590" t="str">
            <v>9485M#</v>
          </cell>
          <cell r="C1590">
            <v>142</v>
          </cell>
          <cell r="G1590">
            <v>0</v>
          </cell>
        </row>
        <row r="1591">
          <cell r="A1591" t="str">
            <v>9485M#</v>
          </cell>
          <cell r="C1591">
            <v>147</v>
          </cell>
          <cell r="G1591">
            <v>0</v>
          </cell>
        </row>
        <row r="1592">
          <cell r="A1592" t="str">
            <v>9485M#</v>
          </cell>
          <cell r="C1592">
            <v>240</v>
          </cell>
          <cell r="G1592">
            <v>2</v>
          </cell>
        </row>
        <row r="1593">
          <cell r="A1593" t="str">
            <v>9485M#</v>
          </cell>
          <cell r="C1593">
            <v>340</v>
          </cell>
          <cell r="G1593">
            <v>-1</v>
          </cell>
        </row>
        <row r="1594">
          <cell r="A1594" t="str">
            <v>9485M#</v>
          </cell>
          <cell r="C1594">
            <v>440</v>
          </cell>
          <cell r="G1594">
            <v>0</v>
          </cell>
        </row>
        <row r="1595">
          <cell r="A1595" t="str">
            <v>9490M#</v>
          </cell>
          <cell r="C1595">
            <v>130</v>
          </cell>
          <cell r="G1595">
            <v>0</v>
          </cell>
        </row>
        <row r="1596">
          <cell r="A1596" t="str">
            <v>9490M#</v>
          </cell>
          <cell r="C1596">
            <v>230</v>
          </cell>
          <cell r="G1596">
            <v>0</v>
          </cell>
        </row>
        <row r="1597">
          <cell r="A1597" t="str">
            <v>9490M#</v>
          </cell>
          <cell r="C1597">
            <v>330</v>
          </cell>
          <cell r="G1597">
            <v>0</v>
          </cell>
        </row>
        <row r="1598">
          <cell r="A1598" t="str">
            <v>9490M#</v>
          </cell>
          <cell r="C1598">
            <v>430</v>
          </cell>
          <cell r="G1598">
            <v>0</v>
          </cell>
        </row>
        <row r="1599">
          <cell r="A1599" t="str">
            <v>9510M#</v>
          </cell>
          <cell r="C1599">
            <v>240</v>
          </cell>
          <cell r="G1599">
            <v>2</v>
          </cell>
        </row>
        <row r="1600">
          <cell r="A1600" t="str">
            <v>9510M#</v>
          </cell>
          <cell r="C1600">
            <v>340</v>
          </cell>
          <cell r="G1600">
            <v>-1</v>
          </cell>
        </row>
        <row r="1601">
          <cell r="A1601" t="str">
            <v>9510M#</v>
          </cell>
          <cell r="C1601">
            <v>440</v>
          </cell>
          <cell r="G1601">
            <v>0</v>
          </cell>
        </row>
        <row r="1602">
          <cell r="A1602" t="str">
            <v>9510M#</v>
          </cell>
          <cell r="C1602">
            <v>900</v>
          </cell>
          <cell r="G1602">
            <v>2</v>
          </cell>
        </row>
        <row r="1603">
          <cell r="A1603">
            <v>7170</v>
          </cell>
          <cell r="C1603">
            <v>110</v>
          </cell>
          <cell r="G1603">
            <v>14211.49</v>
          </cell>
        </row>
        <row r="1604">
          <cell r="A1604">
            <v>7170</v>
          </cell>
          <cell r="C1604">
            <v>112</v>
          </cell>
          <cell r="G1604">
            <v>1646.27</v>
          </cell>
        </row>
        <row r="1605">
          <cell r="A1605">
            <v>7170</v>
          </cell>
          <cell r="C1605">
            <v>120</v>
          </cell>
          <cell r="G1605">
            <v>4641.21</v>
          </cell>
        </row>
        <row r="1606">
          <cell r="A1606">
            <v>7170</v>
          </cell>
          <cell r="C1606">
            <v>121</v>
          </cell>
          <cell r="G1606">
            <v>3135.03</v>
          </cell>
        </row>
        <row r="1607">
          <cell r="A1607">
            <v>7170</v>
          </cell>
          <cell r="C1607">
            <v>122</v>
          </cell>
          <cell r="G1607">
            <v>705</v>
          </cell>
        </row>
        <row r="1608">
          <cell r="A1608">
            <v>7170</v>
          </cell>
          <cell r="C1608">
            <v>130</v>
          </cell>
          <cell r="G1608">
            <v>15836.66</v>
          </cell>
        </row>
        <row r="1609">
          <cell r="A1609">
            <v>7170</v>
          </cell>
          <cell r="C1609">
            <v>132</v>
          </cell>
          <cell r="G1609">
            <v>1760</v>
          </cell>
        </row>
        <row r="1610">
          <cell r="A1610">
            <v>7170</v>
          </cell>
          <cell r="C1610">
            <v>140</v>
          </cell>
          <cell r="G1610">
            <v>19610.89</v>
          </cell>
        </row>
        <row r="1611">
          <cell r="A1611">
            <v>7170</v>
          </cell>
          <cell r="C1611">
            <v>142</v>
          </cell>
          <cell r="G1611">
            <v>8404</v>
          </cell>
        </row>
        <row r="1612">
          <cell r="A1612">
            <v>7170</v>
          </cell>
          <cell r="C1612">
            <v>147</v>
          </cell>
          <cell r="G1612">
            <v>0</v>
          </cell>
        </row>
        <row r="1613">
          <cell r="A1613">
            <v>7170</v>
          </cell>
          <cell r="C1613">
            <v>150</v>
          </cell>
          <cell r="G1613">
            <v>9078.5400000000009</v>
          </cell>
        </row>
        <row r="1614">
          <cell r="A1614">
            <v>7170</v>
          </cell>
          <cell r="C1614">
            <v>160</v>
          </cell>
          <cell r="G1614">
            <v>1434.27</v>
          </cell>
        </row>
        <row r="1615">
          <cell r="A1615">
            <v>7170</v>
          </cell>
          <cell r="C1615">
            <v>162</v>
          </cell>
          <cell r="G1615">
            <v>917</v>
          </cell>
        </row>
        <row r="1616">
          <cell r="A1616">
            <v>7170</v>
          </cell>
          <cell r="C1616">
            <v>210</v>
          </cell>
          <cell r="G1616">
            <v>1992.3</v>
          </cell>
        </row>
        <row r="1617">
          <cell r="A1617">
            <v>7170</v>
          </cell>
          <cell r="C1617">
            <v>220</v>
          </cell>
          <cell r="G1617">
            <v>0</v>
          </cell>
        </row>
        <row r="1618">
          <cell r="A1618">
            <v>7170</v>
          </cell>
          <cell r="C1618">
            <v>230</v>
          </cell>
          <cell r="G1618">
            <v>8388.81</v>
          </cell>
        </row>
        <row r="1619">
          <cell r="A1619">
            <v>7170</v>
          </cell>
          <cell r="C1619">
            <v>240</v>
          </cell>
          <cell r="G1619">
            <v>11301.26</v>
          </cell>
        </row>
        <row r="1620">
          <cell r="A1620">
            <v>7170</v>
          </cell>
          <cell r="C1620">
            <v>260</v>
          </cell>
          <cell r="G1620">
            <v>796.93</v>
          </cell>
        </row>
        <row r="1621">
          <cell r="A1621">
            <v>7170</v>
          </cell>
          <cell r="C1621">
            <v>340</v>
          </cell>
          <cell r="G1621">
            <v>16727.64</v>
          </cell>
        </row>
        <row r="1622">
          <cell r="A1622">
            <v>7170</v>
          </cell>
          <cell r="C1622">
            <v>430</v>
          </cell>
          <cell r="G1622">
            <v>297.29000000000002</v>
          </cell>
        </row>
        <row r="1623">
          <cell r="A1623">
            <v>7170</v>
          </cell>
          <cell r="C1623">
            <v>440</v>
          </cell>
          <cell r="G1623">
            <v>12479.88</v>
          </cell>
        </row>
        <row r="1624">
          <cell r="A1624">
            <v>7170</v>
          </cell>
          <cell r="C1624">
            <v>935</v>
          </cell>
          <cell r="G1624">
            <v>4980.09</v>
          </cell>
        </row>
        <row r="1625">
          <cell r="A1625">
            <v>7170</v>
          </cell>
          <cell r="C1625">
            <v>936</v>
          </cell>
          <cell r="G1625">
            <v>4229.96</v>
          </cell>
        </row>
        <row r="1626">
          <cell r="A1626">
            <v>7175</v>
          </cell>
          <cell r="C1626">
            <v>110</v>
          </cell>
          <cell r="G1626">
            <v>3447.03</v>
          </cell>
        </row>
        <row r="1627">
          <cell r="A1627">
            <v>7175</v>
          </cell>
          <cell r="C1627">
            <v>112</v>
          </cell>
          <cell r="G1627">
            <v>1477.5</v>
          </cell>
        </row>
        <row r="1628">
          <cell r="A1628">
            <v>7175</v>
          </cell>
          <cell r="C1628">
            <v>120</v>
          </cell>
          <cell r="G1628">
            <v>3447.04</v>
          </cell>
        </row>
        <row r="1629">
          <cell r="A1629">
            <v>7175</v>
          </cell>
          <cell r="C1629">
            <v>121</v>
          </cell>
          <cell r="G1629">
            <v>0</v>
          </cell>
        </row>
        <row r="1630">
          <cell r="A1630">
            <v>7175</v>
          </cell>
          <cell r="C1630">
            <v>130</v>
          </cell>
          <cell r="G1630">
            <v>1873.11</v>
          </cell>
        </row>
        <row r="1631">
          <cell r="A1631">
            <v>7175</v>
          </cell>
          <cell r="C1631">
            <v>140</v>
          </cell>
          <cell r="G1631">
            <v>8741.4500000000007</v>
          </cell>
        </row>
        <row r="1632">
          <cell r="A1632">
            <v>7175</v>
          </cell>
          <cell r="C1632">
            <v>142</v>
          </cell>
          <cell r="G1632">
            <v>1347.27</v>
          </cell>
        </row>
        <row r="1633">
          <cell r="A1633">
            <v>7175</v>
          </cell>
          <cell r="C1633">
            <v>147</v>
          </cell>
          <cell r="G1633">
            <v>0</v>
          </cell>
        </row>
        <row r="1634">
          <cell r="A1634">
            <v>7175</v>
          </cell>
          <cell r="C1634">
            <v>160</v>
          </cell>
          <cell r="G1634">
            <v>1477.3</v>
          </cell>
        </row>
        <row r="1635">
          <cell r="A1635">
            <v>7175</v>
          </cell>
          <cell r="C1635">
            <v>210</v>
          </cell>
          <cell r="G1635">
            <v>-5000</v>
          </cell>
        </row>
        <row r="1636">
          <cell r="A1636">
            <v>7175</v>
          </cell>
          <cell r="C1636">
            <v>220</v>
          </cell>
          <cell r="G1636">
            <v>-3000</v>
          </cell>
        </row>
        <row r="1637">
          <cell r="A1637">
            <v>7175</v>
          </cell>
          <cell r="C1637">
            <v>230</v>
          </cell>
          <cell r="G1637">
            <v>2052.34</v>
          </cell>
        </row>
        <row r="1638">
          <cell r="A1638">
            <v>7175</v>
          </cell>
          <cell r="C1638">
            <v>240</v>
          </cell>
          <cell r="G1638">
            <v>3612.11</v>
          </cell>
        </row>
        <row r="1639">
          <cell r="A1639">
            <v>7175</v>
          </cell>
          <cell r="C1639">
            <v>260</v>
          </cell>
          <cell r="G1639">
            <v>-2000</v>
          </cell>
        </row>
        <row r="1640">
          <cell r="A1640">
            <v>7175</v>
          </cell>
          <cell r="C1640">
            <v>340</v>
          </cell>
          <cell r="G1640">
            <v>1751.57</v>
          </cell>
        </row>
        <row r="1641">
          <cell r="A1641">
            <v>7175</v>
          </cell>
          <cell r="C1641">
            <v>430</v>
          </cell>
          <cell r="G1641">
            <v>411.92</v>
          </cell>
        </row>
        <row r="1642">
          <cell r="A1642">
            <v>7175</v>
          </cell>
          <cell r="C1642">
            <v>440</v>
          </cell>
          <cell r="G1642">
            <v>1235.74</v>
          </cell>
        </row>
        <row r="1643">
          <cell r="A1643">
            <v>7175</v>
          </cell>
          <cell r="C1643">
            <v>935</v>
          </cell>
          <cell r="G1643">
            <v>1552.82</v>
          </cell>
        </row>
        <row r="1644">
          <cell r="A1644">
            <v>7175</v>
          </cell>
          <cell r="C1644">
            <v>936</v>
          </cell>
          <cell r="G1644">
            <v>463.65</v>
          </cell>
        </row>
        <row r="1645">
          <cell r="A1645">
            <v>7180</v>
          </cell>
          <cell r="C1645">
            <v>110</v>
          </cell>
          <cell r="G1645">
            <v>23577.52</v>
          </cell>
        </row>
        <row r="1646">
          <cell r="A1646">
            <v>7180</v>
          </cell>
          <cell r="C1646">
            <v>112</v>
          </cell>
          <cell r="G1646">
            <v>13678.37</v>
          </cell>
        </row>
        <row r="1647">
          <cell r="A1647">
            <v>7180</v>
          </cell>
          <cell r="C1647">
            <v>120</v>
          </cell>
          <cell r="G1647">
            <v>24214.85</v>
          </cell>
        </row>
        <row r="1648">
          <cell r="A1648">
            <v>7180</v>
          </cell>
          <cell r="C1648">
            <v>121</v>
          </cell>
          <cell r="G1648">
            <v>0</v>
          </cell>
        </row>
        <row r="1649">
          <cell r="A1649">
            <v>7180</v>
          </cell>
          <cell r="C1649">
            <v>122</v>
          </cell>
          <cell r="G1649">
            <v>6600</v>
          </cell>
        </row>
        <row r="1650">
          <cell r="A1650">
            <v>7180</v>
          </cell>
          <cell r="C1650">
            <v>130</v>
          </cell>
          <cell r="G1650">
            <v>11894.54</v>
          </cell>
        </row>
        <row r="1651">
          <cell r="A1651">
            <v>7180</v>
          </cell>
          <cell r="C1651">
            <v>140</v>
          </cell>
          <cell r="G1651">
            <v>22346.26</v>
          </cell>
        </row>
        <row r="1652">
          <cell r="A1652">
            <v>7180</v>
          </cell>
          <cell r="C1652">
            <v>142</v>
          </cell>
          <cell r="G1652">
            <v>26399.09</v>
          </cell>
        </row>
        <row r="1653">
          <cell r="A1653">
            <v>7180</v>
          </cell>
          <cell r="C1653">
            <v>147</v>
          </cell>
          <cell r="G1653">
            <v>0</v>
          </cell>
        </row>
        <row r="1654">
          <cell r="A1654">
            <v>7180</v>
          </cell>
          <cell r="C1654">
            <v>150</v>
          </cell>
          <cell r="G1654">
            <v>3677.15</v>
          </cell>
        </row>
        <row r="1655">
          <cell r="A1655">
            <v>7180</v>
          </cell>
          <cell r="C1655">
            <v>160</v>
          </cell>
          <cell r="G1655">
            <v>3398.45</v>
          </cell>
        </row>
        <row r="1656">
          <cell r="A1656">
            <v>7180</v>
          </cell>
          <cell r="C1656">
            <v>190</v>
          </cell>
          <cell r="G1656">
            <v>1728</v>
          </cell>
        </row>
        <row r="1657">
          <cell r="A1657">
            <v>7180</v>
          </cell>
          <cell r="C1657">
            <v>210</v>
          </cell>
          <cell r="G1657">
            <v>21375.11</v>
          </cell>
        </row>
        <row r="1658">
          <cell r="A1658">
            <v>7180</v>
          </cell>
          <cell r="C1658">
            <v>220</v>
          </cell>
          <cell r="G1658">
            <v>21375.11</v>
          </cell>
        </row>
        <row r="1659">
          <cell r="A1659">
            <v>7180</v>
          </cell>
          <cell r="C1659">
            <v>230</v>
          </cell>
          <cell r="G1659">
            <v>5097.66</v>
          </cell>
        </row>
        <row r="1660">
          <cell r="A1660">
            <v>7180</v>
          </cell>
          <cell r="C1660">
            <v>240</v>
          </cell>
          <cell r="G1660">
            <v>16505.09</v>
          </cell>
        </row>
        <row r="1661">
          <cell r="A1661">
            <v>7180</v>
          </cell>
          <cell r="C1661">
            <v>260</v>
          </cell>
          <cell r="G1661">
            <v>1699.22</v>
          </cell>
        </row>
        <row r="1662">
          <cell r="A1662">
            <v>7180</v>
          </cell>
          <cell r="C1662">
            <v>330</v>
          </cell>
          <cell r="G1662">
            <v>1699.22</v>
          </cell>
        </row>
        <row r="1663">
          <cell r="A1663">
            <v>7180</v>
          </cell>
          <cell r="C1663">
            <v>340</v>
          </cell>
          <cell r="G1663">
            <v>14858.99</v>
          </cell>
        </row>
        <row r="1664">
          <cell r="A1664">
            <v>7180</v>
          </cell>
          <cell r="C1664">
            <v>430</v>
          </cell>
          <cell r="G1664">
            <v>1699.22</v>
          </cell>
        </row>
        <row r="1665">
          <cell r="A1665">
            <v>7180</v>
          </cell>
          <cell r="C1665">
            <v>440</v>
          </cell>
          <cell r="G1665">
            <v>10916.21</v>
          </cell>
        </row>
        <row r="1666">
          <cell r="A1666">
            <v>7180</v>
          </cell>
          <cell r="C1666">
            <v>935</v>
          </cell>
          <cell r="G1666">
            <v>5097.66</v>
          </cell>
        </row>
        <row r="1667">
          <cell r="A1667">
            <v>7180</v>
          </cell>
          <cell r="C1667">
            <v>936</v>
          </cell>
          <cell r="G1667">
            <v>1699.22</v>
          </cell>
        </row>
        <row r="1668">
          <cell r="A1668">
            <v>7305</v>
          </cell>
          <cell r="C1668">
            <v>120</v>
          </cell>
          <cell r="G1668">
            <v>0</v>
          </cell>
        </row>
        <row r="1669">
          <cell r="A1669">
            <v>7305</v>
          </cell>
          <cell r="C1669">
            <v>130</v>
          </cell>
          <cell r="G1669">
            <v>500</v>
          </cell>
        </row>
        <row r="1670">
          <cell r="A1670">
            <v>7305</v>
          </cell>
          <cell r="C1670">
            <v>140</v>
          </cell>
          <cell r="G1670">
            <v>650</v>
          </cell>
        </row>
        <row r="1671">
          <cell r="A1671">
            <v>7305</v>
          </cell>
          <cell r="C1671">
            <v>142</v>
          </cell>
          <cell r="G1671">
            <v>50</v>
          </cell>
        </row>
        <row r="1672">
          <cell r="A1672">
            <v>7305</v>
          </cell>
          <cell r="C1672">
            <v>147</v>
          </cell>
          <cell r="G1672">
            <v>0</v>
          </cell>
        </row>
        <row r="1673">
          <cell r="A1673">
            <v>7305</v>
          </cell>
          <cell r="C1673">
            <v>230</v>
          </cell>
          <cell r="G1673">
            <v>500</v>
          </cell>
        </row>
        <row r="1674">
          <cell r="A1674">
            <v>7305</v>
          </cell>
          <cell r="C1674">
            <v>240</v>
          </cell>
          <cell r="G1674">
            <v>700</v>
          </cell>
        </row>
        <row r="1675">
          <cell r="A1675">
            <v>7305</v>
          </cell>
          <cell r="C1675">
            <v>340</v>
          </cell>
          <cell r="G1675">
            <v>100</v>
          </cell>
        </row>
        <row r="1676">
          <cell r="A1676">
            <v>7305</v>
          </cell>
          <cell r="C1676">
            <v>935</v>
          </cell>
          <cell r="G1676">
            <v>50</v>
          </cell>
        </row>
        <row r="1677">
          <cell r="A1677">
            <v>7305</v>
          </cell>
          <cell r="C1677">
            <v>936</v>
          </cell>
          <cell r="G1677">
            <v>50</v>
          </cell>
        </row>
        <row r="1678">
          <cell r="A1678">
            <v>7390</v>
          </cell>
          <cell r="C1678">
            <v>110</v>
          </cell>
          <cell r="G1678">
            <v>12504.78</v>
          </cell>
        </row>
        <row r="1679">
          <cell r="A1679">
            <v>7390</v>
          </cell>
          <cell r="C1679">
            <v>112</v>
          </cell>
          <cell r="G1679">
            <v>10578.47</v>
          </cell>
        </row>
        <row r="1680">
          <cell r="A1680">
            <v>7390</v>
          </cell>
          <cell r="C1680">
            <v>120</v>
          </cell>
          <cell r="G1680">
            <v>11067.3</v>
          </cell>
        </row>
        <row r="1681">
          <cell r="A1681">
            <v>7390</v>
          </cell>
          <cell r="C1681">
            <v>121</v>
          </cell>
          <cell r="G1681">
            <v>0</v>
          </cell>
        </row>
        <row r="1682">
          <cell r="A1682">
            <v>7390</v>
          </cell>
          <cell r="C1682">
            <v>130</v>
          </cell>
          <cell r="G1682">
            <v>4135</v>
          </cell>
        </row>
        <row r="1683">
          <cell r="A1683">
            <v>7390</v>
          </cell>
          <cell r="C1683">
            <v>140</v>
          </cell>
          <cell r="G1683">
            <v>72.52</v>
          </cell>
        </row>
        <row r="1684">
          <cell r="A1684">
            <v>7390</v>
          </cell>
          <cell r="C1684">
            <v>160</v>
          </cell>
          <cell r="G1684">
            <v>36.26</v>
          </cell>
        </row>
        <row r="1685">
          <cell r="A1685">
            <v>7390</v>
          </cell>
          <cell r="C1685">
            <v>210</v>
          </cell>
          <cell r="G1685">
            <v>10118.42</v>
          </cell>
        </row>
        <row r="1686">
          <cell r="A1686">
            <v>7390</v>
          </cell>
          <cell r="C1686">
            <v>220</v>
          </cell>
          <cell r="G1686">
            <v>10441.4</v>
          </cell>
        </row>
        <row r="1687">
          <cell r="A1687">
            <v>7390</v>
          </cell>
          <cell r="C1687">
            <v>230</v>
          </cell>
          <cell r="G1687">
            <v>1410.8</v>
          </cell>
        </row>
        <row r="1688">
          <cell r="A1688">
            <v>7390</v>
          </cell>
          <cell r="C1688">
            <v>240</v>
          </cell>
          <cell r="G1688">
            <v>1402.22</v>
          </cell>
        </row>
        <row r="1689">
          <cell r="A1689">
            <v>7390</v>
          </cell>
          <cell r="C1689">
            <v>260</v>
          </cell>
          <cell r="G1689">
            <v>0</v>
          </cell>
        </row>
        <row r="1690">
          <cell r="A1690">
            <v>7390</v>
          </cell>
          <cell r="C1690">
            <v>340</v>
          </cell>
          <cell r="G1690">
            <v>2117.94</v>
          </cell>
        </row>
        <row r="1691">
          <cell r="A1691">
            <v>7390</v>
          </cell>
          <cell r="C1691">
            <v>430</v>
          </cell>
          <cell r="G1691">
            <v>1325</v>
          </cell>
        </row>
        <row r="1692">
          <cell r="A1692">
            <v>7390</v>
          </cell>
          <cell r="C1692">
            <v>440</v>
          </cell>
          <cell r="G1692">
            <v>1325</v>
          </cell>
        </row>
        <row r="1693">
          <cell r="A1693">
            <v>7390</v>
          </cell>
          <cell r="C1693">
            <v>935</v>
          </cell>
          <cell r="G1693">
            <v>75</v>
          </cell>
        </row>
        <row r="1694">
          <cell r="A1694">
            <v>7390</v>
          </cell>
          <cell r="C1694">
            <v>936</v>
          </cell>
          <cell r="G1694">
            <v>368.5</v>
          </cell>
        </row>
        <row r="1695">
          <cell r="A1695">
            <v>7430</v>
          </cell>
          <cell r="C1695">
            <v>110</v>
          </cell>
          <cell r="G1695">
            <v>5186.5</v>
          </cell>
        </row>
        <row r="1696">
          <cell r="A1696">
            <v>7430</v>
          </cell>
          <cell r="C1696">
            <v>112</v>
          </cell>
          <cell r="G1696">
            <v>2630.15</v>
          </cell>
        </row>
        <row r="1697">
          <cell r="A1697">
            <v>7430</v>
          </cell>
          <cell r="C1697">
            <v>120</v>
          </cell>
          <cell r="G1697">
            <v>5590.34</v>
          </cell>
        </row>
        <row r="1698">
          <cell r="A1698">
            <v>7430</v>
          </cell>
          <cell r="C1698">
            <v>121</v>
          </cell>
          <cell r="G1698">
            <v>17.82</v>
          </cell>
        </row>
        <row r="1699">
          <cell r="A1699">
            <v>7430</v>
          </cell>
          <cell r="C1699">
            <v>130</v>
          </cell>
          <cell r="G1699">
            <v>3703.27</v>
          </cell>
        </row>
        <row r="1700">
          <cell r="A1700">
            <v>7430</v>
          </cell>
          <cell r="C1700">
            <v>140</v>
          </cell>
          <cell r="G1700">
            <v>4359.07</v>
          </cell>
        </row>
        <row r="1701">
          <cell r="A1701">
            <v>7430</v>
          </cell>
          <cell r="C1701">
            <v>142</v>
          </cell>
          <cell r="G1701">
            <v>133.68</v>
          </cell>
        </row>
        <row r="1702">
          <cell r="A1702">
            <v>7430</v>
          </cell>
          <cell r="C1702">
            <v>147</v>
          </cell>
          <cell r="G1702">
            <v>0</v>
          </cell>
        </row>
        <row r="1703">
          <cell r="A1703">
            <v>7430</v>
          </cell>
          <cell r="C1703">
            <v>150</v>
          </cell>
          <cell r="G1703">
            <v>71.3</v>
          </cell>
        </row>
        <row r="1704">
          <cell r="A1704">
            <v>7430</v>
          </cell>
          <cell r="C1704">
            <v>160</v>
          </cell>
          <cell r="G1704">
            <v>183.4</v>
          </cell>
        </row>
        <row r="1705">
          <cell r="A1705">
            <v>7430</v>
          </cell>
          <cell r="C1705">
            <v>162</v>
          </cell>
          <cell r="G1705">
            <v>1109.6099999999999</v>
          </cell>
        </row>
        <row r="1706">
          <cell r="A1706">
            <v>7430</v>
          </cell>
          <cell r="C1706">
            <v>190</v>
          </cell>
          <cell r="G1706">
            <v>97.5</v>
          </cell>
        </row>
        <row r="1707">
          <cell r="A1707">
            <v>7430</v>
          </cell>
          <cell r="C1707">
            <v>210</v>
          </cell>
          <cell r="G1707">
            <v>1000.11</v>
          </cell>
        </row>
        <row r="1708">
          <cell r="A1708">
            <v>7430</v>
          </cell>
          <cell r="C1708">
            <v>220</v>
          </cell>
          <cell r="G1708">
            <v>900.54</v>
          </cell>
        </row>
        <row r="1709">
          <cell r="A1709">
            <v>7430</v>
          </cell>
          <cell r="C1709">
            <v>230</v>
          </cell>
          <cell r="G1709">
            <v>243.64</v>
          </cell>
        </row>
        <row r="1710">
          <cell r="A1710">
            <v>7430</v>
          </cell>
          <cell r="C1710">
            <v>240</v>
          </cell>
          <cell r="G1710">
            <v>428.82</v>
          </cell>
        </row>
        <row r="1711">
          <cell r="A1711">
            <v>7430</v>
          </cell>
          <cell r="C1711">
            <v>260</v>
          </cell>
          <cell r="G1711">
            <v>472.82</v>
          </cell>
        </row>
        <row r="1712">
          <cell r="A1712">
            <v>7430</v>
          </cell>
          <cell r="C1712">
            <v>330</v>
          </cell>
          <cell r="G1712">
            <v>8.91</v>
          </cell>
        </row>
        <row r="1713">
          <cell r="A1713">
            <v>7430</v>
          </cell>
          <cell r="C1713">
            <v>340</v>
          </cell>
          <cell r="G1713">
            <v>544.86</v>
          </cell>
        </row>
        <row r="1714">
          <cell r="A1714">
            <v>7430</v>
          </cell>
          <cell r="C1714">
            <v>430</v>
          </cell>
          <cell r="G1714">
            <v>91.41</v>
          </cell>
        </row>
        <row r="1715">
          <cell r="A1715">
            <v>7430</v>
          </cell>
          <cell r="C1715">
            <v>440</v>
          </cell>
          <cell r="G1715">
            <v>180.53</v>
          </cell>
        </row>
        <row r="1716">
          <cell r="A1716">
            <v>7430</v>
          </cell>
          <cell r="C1716">
            <v>935</v>
          </cell>
          <cell r="G1716">
            <v>1034.53</v>
          </cell>
        </row>
        <row r="1717">
          <cell r="A1717">
            <v>7430</v>
          </cell>
          <cell r="C1717">
            <v>936</v>
          </cell>
          <cell r="G1717">
            <v>96.55</v>
          </cell>
        </row>
        <row r="1718">
          <cell r="A1718">
            <v>7452</v>
          </cell>
          <cell r="C1718">
            <v>110</v>
          </cell>
          <cell r="G1718">
            <v>862.45</v>
          </cell>
        </row>
        <row r="1719">
          <cell r="A1719">
            <v>7452</v>
          </cell>
          <cell r="C1719">
            <v>112</v>
          </cell>
          <cell r="G1719">
            <v>647</v>
          </cell>
        </row>
        <row r="1720">
          <cell r="A1720">
            <v>7452</v>
          </cell>
          <cell r="C1720">
            <v>120</v>
          </cell>
          <cell r="G1720">
            <v>1164.5999999999999</v>
          </cell>
        </row>
        <row r="1721">
          <cell r="A1721">
            <v>7452</v>
          </cell>
          <cell r="C1721">
            <v>121</v>
          </cell>
          <cell r="G1721">
            <v>0</v>
          </cell>
        </row>
        <row r="1722">
          <cell r="A1722">
            <v>7452</v>
          </cell>
          <cell r="C1722">
            <v>130</v>
          </cell>
          <cell r="G1722">
            <v>659.94</v>
          </cell>
        </row>
        <row r="1723">
          <cell r="A1723">
            <v>7452</v>
          </cell>
          <cell r="C1723">
            <v>140</v>
          </cell>
          <cell r="G1723">
            <v>776.41</v>
          </cell>
        </row>
        <row r="1724">
          <cell r="A1724">
            <v>7452</v>
          </cell>
          <cell r="C1724">
            <v>160</v>
          </cell>
          <cell r="G1724">
            <v>388.2</v>
          </cell>
        </row>
        <row r="1725">
          <cell r="A1725">
            <v>7452</v>
          </cell>
          <cell r="C1725">
            <v>190</v>
          </cell>
          <cell r="G1725">
            <v>980</v>
          </cell>
        </row>
        <row r="1726">
          <cell r="A1726">
            <v>7452</v>
          </cell>
          <cell r="C1726">
            <v>210</v>
          </cell>
          <cell r="G1726">
            <v>431.55</v>
          </cell>
        </row>
        <row r="1727">
          <cell r="A1727">
            <v>7452</v>
          </cell>
          <cell r="C1727">
            <v>220</v>
          </cell>
          <cell r="G1727">
            <v>258.81</v>
          </cell>
        </row>
        <row r="1728">
          <cell r="A1728">
            <v>7452</v>
          </cell>
          <cell r="C1728">
            <v>230</v>
          </cell>
          <cell r="G1728">
            <v>436.73</v>
          </cell>
        </row>
        <row r="1729">
          <cell r="A1729">
            <v>7452</v>
          </cell>
          <cell r="C1729">
            <v>240</v>
          </cell>
          <cell r="G1729">
            <v>344.85</v>
          </cell>
        </row>
        <row r="1730">
          <cell r="A1730">
            <v>7452</v>
          </cell>
          <cell r="C1730">
            <v>260</v>
          </cell>
          <cell r="G1730">
            <v>0</v>
          </cell>
        </row>
        <row r="1731">
          <cell r="A1731">
            <v>7452</v>
          </cell>
          <cell r="C1731">
            <v>330</v>
          </cell>
          <cell r="G1731">
            <v>0</v>
          </cell>
        </row>
        <row r="1732">
          <cell r="A1732">
            <v>7452</v>
          </cell>
          <cell r="C1732">
            <v>340</v>
          </cell>
          <cell r="G1732">
            <v>175.99</v>
          </cell>
        </row>
        <row r="1733">
          <cell r="A1733">
            <v>7452</v>
          </cell>
          <cell r="C1733">
            <v>430</v>
          </cell>
          <cell r="G1733">
            <v>0</v>
          </cell>
        </row>
        <row r="1734">
          <cell r="A1734">
            <v>7452</v>
          </cell>
          <cell r="C1734">
            <v>440</v>
          </cell>
          <cell r="G1734">
            <v>0</v>
          </cell>
        </row>
        <row r="1735">
          <cell r="A1735">
            <v>7452</v>
          </cell>
          <cell r="C1735">
            <v>935</v>
          </cell>
          <cell r="G1735">
            <v>161.76</v>
          </cell>
        </row>
        <row r="1736">
          <cell r="A1736">
            <v>7452</v>
          </cell>
          <cell r="C1736">
            <v>936</v>
          </cell>
          <cell r="G1736">
            <v>161.76</v>
          </cell>
        </row>
        <row r="1737">
          <cell r="A1737">
            <v>7456</v>
          </cell>
          <cell r="C1737">
            <v>110</v>
          </cell>
          <cell r="G1737">
            <v>455.91</v>
          </cell>
        </row>
        <row r="1738">
          <cell r="A1738">
            <v>7456</v>
          </cell>
          <cell r="C1738">
            <v>112</v>
          </cell>
          <cell r="G1738">
            <v>253.3</v>
          </cell>
        </row>
        <row r="1739">
          <cell r="A1739">
            <v>7456</v>
          </cell>
          <cell r="C1739">
            <v>120</v>
          </cell>
          <cell r="G1739">
            <v>151.97999999999999</v>
          </cell>
        </row>
        <row r="1740">
          <cell r="A1740">
            <v>7456</v>
          </cell>
          <cell r="C1740">
            <v>121</v>
          </cell>
          <cell r="G1740">
            <v>101.32</v>
          </cell>
        </row>
        <row r="1741">
          <cell r="A1741">
            <v>7456</v>
          </cell>
          <cell r="C1741">
            <v>130</v>
          </cell>
          <cell r="G1741">
            <v>557.26</v>
          </cell>
        </row>
        <row r="1742">
          <cell r="A1742">
            <v>7456</v>
          </cell>
          <cell r="C1742">
            <v>140</v>
          </cell>
          <cell r="G1742">
            <v>1418.47</v>
          </cell>
        </row>
        <row r="1743">
          <cell r="A1743">
            <v>7456</v>
          </cell>
          <cell r="C1743">
            <v>142</v>
          </cell>
          <cell r="G1743">
            <v>759.9</v>
          </cell>
        </row>
        <row r="1744">
          <cell r="A1744">
            <v>7456</v>
          </cell>
          <cell r="C1744">
            <v>147</v>
          </cell>
          <cell r="G1744">
            <v>0</v>
          </cell>
        </row>
        <row r="1745">
          <cell r="A1745">
            <v>7456</v>
          </cell>
          <cell r="C1745">
            <v>150</v>
          </cell>
          <cell r="G1745">
            <v>405.28</v>
          </cell>
        </row>
        <row r="1746">
          <cell r="A1746">
            <v>7456</v>
          </cell>
          <cell r="C1746">
            <v>160</v>
          </cell>
          <cell r="G1746">
            <v>151.97999999999999</v>
          </cell>
        </row>
        <row r="1747">
          <cell r="A1747">
            <v>7456</v>
          </cell>
          <cell r="C1747">
            <v>210</v>
          </cell>
          <cell r="G1747">
            <v>202.64</v>
          </cell>
        </row>
        <row r="1748">
          <cell r="A1748">
            <v>7456</v>
          </cell>
          <cell r="C1748">
            <v>220</v>
          </cell>
          <cell r="G1748">
            <v>202.64</v>
          </cell>
        </row>
        <row r="1749">
          <cell r="A1749">
            <v>7456</v>
          </cell>
          <cell r="C1749">
            <v>230</v>
          </cell>
          <cell r="G1749">
            <v>151.97999999999999</v>
          </cell>
        </row>
        <row r="1750">
          <cell r="A1750">
            <v>7456</v>
          </cell>
          <cell r="C1750">
            <v>240</v>
          </cell>
          <cell r="G1750">
            <v>861.22</v>
          </cell>
        </row>
        <row r="1751">
          <cell r="A1751">
            <v>7456</v>
          </cell>
          <cell r="C1751">
            <v>260</v>
          </cell>
          <cell r="G1751">
            <v>101.32</v>
          </cell>
        </row>
        <row r="1752">
          <cell r="A1752">
            <v>7456</v>
          </cell>
          <cell r="C1752">
            <v>330</v>
          </cell>
          <cell r="G1752">
            <v>50.66</v>
          </cell>
        </row>
        <row r="1753">
          <cell r="A1753">
            <v>7456</v>
          </cell>
          <cell r="C1753">
            <v>340</v>
          </cell>
          <cell r="G1753">
            <v>557.26</v>
          </cell>
        </row>
        <row r="1754">
          <cell r="A1754">
            <v>7456</v>
          </cell>
          <cell r="C1754">
            <v>430</v>
          </cell>
          <cell r="G1754">
            <v>50.66</v>
          </cell>
        </row>
        <row r="1755">
          <cell r="A1755">
            <v>7456</v>
          </cell>
          <cell r="C1755">
            <v>440</v>
          </cell>
          <cell r="G1755">
            <v>557.26</v>
          </cell>
        </row>
        <row r="1756">
          <cell r="A1756">
            <v>7456</v>
          </cell>
          <cell r="C1756">
            <v>935</v>
          </cell>
          <cell r="G1756">
            <v>253.3</v>
          </cell>
        </row>
        <row r="1757">
          <cell r="A1757">
            <v>7456</v>
          </cell>
          <cell r="C1757">
            <v>936</v>
          </cell>
          <cell r="G1757">
            <v>50.66</v>
          </cell>
        </row>
        <row r="1758">
          <cell r="A1758">
            <v>7458</v>
          </cell>
          <cell r="C1758">
            <v>140</v>
          </cell>
          <cell r="G1758">
            <v>310.11</v>
          </cell>
        </row>
        <row r="1759">
          <cell r="A1759">
            <v>7458</v>
          </cell>
          <cell r="C1759">
            <v>147</v>
          </cell>
          <cell r="G1759">
            <v>0</v>
          </cell>
        </row>
        <row r="1760">
          <cell r="A1760">
            <v>7458</v>
          </cell>
          <cell r="C1760">
            <v>150</v>
          </cell>
          <cell r="G1760">
            <v>0</v>
          </cell>
        </row>
        <row r="1761">
          <cell r="A1761">
            <v>7458</v>
          </cell>
          <cell r="C1761">
            <v>240</v>
          </cell>
          <cell r="G1761">
            <v>0</v>
          </cell>
        </row>
        <row r="1762">
          <cell r="A1762">
            <v>7458</v>
          </cell>
          <cell r="C1762">
            <v>340</v>
          </cell>
          <cell r="G1762">
            <v>0</v>
          </cell>
        </row>
        <row r="1763">
          <cell r="A1763">
            <v>7458</v>
          </cell>
          <cell r="C1763">
            <v>440</v>
          </cell>
          <cell r="G1763">
            <v>1712.87</v>
          </cell>
        </row>
        <row r="1764">
          <cell r="A1764">
            <v>7458</v>
          </cell>
          <cell r="C1764">
            <v>935</v>
          </cell>
          <cell r="G1764">
            <v>85.52</v>
          </cell>
        </row>
        <row r="1765">
          <cell r="A1765">
            <v>7470</v>
          </cell>
          <cell r="C1765">
            <v>110</v>
          </cell>
          <cell r="G1765">
            <v>1718.66</v>
          </cell>
        </row>
        <row r="1766">
          <cell r="A1766">
            <v>7470</v>
          </cell>
          <cell r="C1766">
            <v>112</v>
          </cell>
          <cell r="G1766">
            <v>1005.08</v>
          </cell>
        </row>
        <row r="1767">
          <cell r="A1767">
            <v>7470</v>
          </cell>
          <cell r="C1767">
            <v>120</v>
          </cell>
          <cell r="G1767">
            <v>1569.87</v>
          </cell>
        </row>
        <row r="1768">
          <cell r="A1768">
            <v>7470</v>
          </cell>
          <cell r="C1768">
            <v>121</v>
          </cell>
          <cell r="G1768">
            <v>0</v>
          </cell>
        </row>
        <row r="1769">
          <cell r="A1769">
            <v>7470</v>
          </cell>
          <cell r="C1769">
            <v>130</v>
          </cell>
          <cell r="G1769">
            <v>1386.99</v>
          </cell>
        </row>
        <row r="1770">
          <cell r="A1770">
            <v>7470</v>
          </cell>
          <cell r="C1770">
            <v>140</v>
          </cell>
          <cell r="G1770">
            <v>2366.58</v>
          </cell>
        </row>
        <row r="1771">
          <cell r="A1771">
            <v>7470</v>
          </cell>
          <cell r="C1771">
            <v>142</v>
          </cell>
          <cell r="G1771">
            <v>291.5</v>
          </cell>
        </row>
        <row r="1772">
          <cell r="A1772">
            <v>7470</v>
          </cell>
          <cell r="C1772">
            <v>150</v>
          </cell>
          <cell r="G1772">
            <v>0</v>
          </cell>
        </row>
        <row r="1773">
          <cell r="A1773">
            <v>7470</v>
          </cell>
          <cell r="C1773">
            <v>160</v>
          </cell>
          <cell r="G1773">
            <v>428.14</v>
          </cell>
        </row>
        <row r="1774">
          <cell r="A1774">
            <v>7470</v>
          </cell>
          <cell r="C1774">
            <v>190</v>
          </cell>
          <cell r="G1774">
            <v>320</v>
          </cell>
        </row>
        <row r="1775">
          <cell r="A1775">
            <v>7470</v>
          </cell>
          <cell r="C1775">
            <v>210</v>
          </cell>
          <cell r="G1775">
            <v>1477.43</v>
          </cell>
        </row>
        <row r="1776">
          <cell r="A1776">
            <v>7470</v>
          </cell>
          <cell r="C1776">
            <v>220</v>
          </cell>
          <cell r="G1776">
            <v>1477.43</v>
          </cell>
        </row>
        <row r="1777">
          <cell r="A1777">
            <v>7470</v>
          </cell>
          <cell r="C1777">
            <v>230</v>
          </cell>
          <cell r="G1777">
            <v>1477.43</v>
          </cell>
        </row>
        <row r="1778">
          <cell r="A1778">
            <v>7470</v>
          </cell>
          <cell r="C1778">
            <v>240</v>
          </cell>
          <cell r="G1778">
            <v>1477.43</v>
          </cell>
        </row>
        <row r="1779">
          <cell r="A1779">
            <v>7470</v>
          </cell>
          <cell r="C1779">
            <v>330</v>
          </cell>
          <cell r="G1779">
            <v>545.37</v>
          </cell>
        </row>
        <row r="1780">
          <cell r="A1780">
            <v>7470</v>
          </cell>
          <cell r="C1780">
            <v>340</v>
          </cell>
          <cell r="G1780">
            <v>823.51</v>
          </cell>
        </row>
        <row r="1781">
          <cell r="A1781">
            <v>7470</v>
          </cell>
          <cell r="C1781">
            <v>400</v>
          </cell>
          <cell r="G1781">
            <v>0</v>
          </cell>
        </row>
        <row r="1782">
          <cell r="A1782">
            <v>7470</v>
          </cell>
          <cell r="C1782">
            <v>430</v>
          </cell>
          <cell r="G1782">
            <v>2017.88</v>
          </cell>
        </row>
        <row r="1783">
          <cell r="A1783">
            <v>7470</v>
          </cell>
          <cell r="C1783">
            <v>440</v>
          </cell>
          <cell r="G1783">
            <v>2006.73</v>
          </cell>
        </row>
        <row r="1784">
          <cell r="A1784">
            <v>7470</v>
          </cell>
          <cell r="C1784">
            <v>935</v>
          </cell>
          <cell r="G1784">
            <v>356.78</v>
          </cell>
        </row>
        <row r="1785">
          <cell r="A1785">
            <v>7470</v>
          </cell>
          <cell r="C1785">
            <v>936</v>
          </cell>
          <cell r="G1785">
            <v>1510.33</v>
          </cell>
        </row>
        <row r="1786">
          <cell r="A1786">
            <v>7475</v>
          </cell>
          <cell r="C1786">
            <v>110</v>
          </cell>
          <cell r="G1786">
            <v>343.25</v>
          </cell>
        </row>
        <row r="1787">
          <cell r="A1787">
            <v>7475</v>
          </cell>
          <cell r="C1787">
            <v>112</v>
          </cell>
          <cell r="G1787">
            <v>171.63</v>
          </cell>
        </row>
        <row r="1788">
          <cell r="A1788">
            <v>7475</v>
          </cell>
          <cell r="C1788">
            <v>120</v>
          </cell>
          <cell r="G1788">
            <v>377.57</v>
          </cell>
        </row>
        <row r="1789">
          <cell r="A1789">
            <v>7475</v>
          </cell>
          <cell r="C1789">
            <v>121</v>
          </cell>
          <cell r="G1789">
            <v>0</v>
          </cell>
        </row>
        <row r="1790">
          <cell r="A1790">
            <v>7475</v>
          </cell>
          <cell r="C1790">
            <v>130</v>
          </cell>
          <cell r="G1790">
            <v>291.77</v>
          </cell>
        </row>
        <row r="1791">
          <cell r="A1791">
            <v>7475</v>
          </cell>
          <cell r="C1791">
            <v>140</v>
          </cell>
          <cell r="G1791">
            <v>343.25</v>
          </cell>
        </row>
        <row r="1792">
          <cell r="A1792">
            <v>7475</v>
          </cell>
          <cell r="C1792">
            <v>147</v>
          </cell>
          <cell r="G1792">
            <v>0</v>
          </cell>
        </row>
        <row r="1793">
          <cell r="A1793">
            <v>7475</v>
          </cell>
          <cell r="C1793">
            <v>160</v>
          </cell>
          <cell r="G1793">
            <v>102.97</v>
          </cell>
        </row>
        <row r="1794">
          <cell r="A1794">
            <v>7475</v>
          </cell>
          <cell r="C1794">
            <v>190</v>
          </cell>
          <cell r="G1794">
            <v>0</v>
          </cell>
        </row>
        <row r="1795">
          <cell r="A1795">
            <v>7475</v>
          </cell>
          <cell r="C1795">
            <v>210</v>
          </cell>
          <cell r="G1795">
            <v>486.73</v>
          </cell>
        </row>
        <row r="1796">
          <cell r="A1796">
            <v>7475</v>
          </cell>
          <cell r="C1796">
            <v>220</v>
          </cell>
          <cell r="G1796">
            <v>486.73</v>
          </cell>
        </row>
        <row r="1797">
          <cell r="A1797">
            <v>7475</v>
          </cell>
          <cell r="C1797">
            <v>230</v>
          </cell>
          <cell r="G1797">
            <v>486.73</v>
          </cell>
        </row>
        <row r="1798">
          <cell r="A1798">
            <v>7475</v>
          </cell>
          <cell r="C1798">
            <v>240</v>
          </cell>
          <cell r="G1798">
            <v>486.73</v>
          </cell>
        </row>
        <row r="1799">
          <cell r="A1799">
            <v>7475</v>
          </cell>
          <cell r="C1799">
            <v>330</v>
          </cell>
          <cell r="G1799">
            <v>0</v>
          </cell>
        </row>
        <row r="1800">
          <cell r="A1800">
            <v>7475</v>
          </cell>
          <cell r="C1800">
            <v>340</v>
          </cell>
          <cell r="G1800">
            <v>0</v>
          </cell>
        </row>
        <row r="1801">
          <cell r="A1801">
            <v>7475</v>
          </cell>
          <cell r="C1801">
            <v>430</v>
          </cell>
          <cell r="G1801">
            <v>405.24</v>
          </cell>
        </row>
        <row r="1802">
          <cell r="A1802">
            <v>7475</v>
          </cell>
          <cell r="C1802">
            <v>440</v>
          </cell>
          <cell r="G1802">
            <v>326</v>
          </cell>
        </row>
        <row r="1803">
          <cell r="A1803">
            <v>7475</v>
          </cell>
          <cell r="C1803">
            <v>935</v>
          </cell>
          <cell r="G1803">
            <v>85.81</v>
          </cell>
        </row>
        <row r="1804">
          <cell r="A1804">
            <v>7475</v>
          </cell>
          <cell r="C1804">
            <v>936</v>
          </cell>
          <cell r="G1804">
            <v>0</v>
          </cell>
        </row>
        <row r="1805">
          <cell r="A1805">
            <v>7520</v>
          </cell>
          <cell r="C1805">
            <v>110</v>
          </cell>
          <cell r="G1805">
            <v>0</v>
          </cell>
        </row>
        <row r="1806">
          <cell r="A1806">
            <v>7520</v>
          </cell>
          <cell r="C1806">
            <v>112</v>
          </cell>
          <cell r="G1806">
            <v>52.22</v>
          </cell>
        </row>
        <row r="1807">
          <cell r="A1807">
            <v>7520</v>
          </cell>
          <cell r="C1807">
            <v>120</v>
          </cell>
          <cell r="G1807">
            <v>0</v>
          </cell>
        </row>
        <row r="1808">
          <cell r="A1808">
            <v>7520</v>
          </cell>
          <cell r="C1808">
            <v>121</v>
          </cell>
          <cell r="G1808">
            <v>0</v>
          </cell>
        </row>
        <row r="1809">
          <cell r="A1809">
            <v>7520</v>
          </cell>
          <cell r="C1809">
            <v>130</v>
          </cell>
          <cell r="G1809">
            <v>0</v>
          </cell>
        </row>
        <row r="1810">
          <cell r="A1810">
            <v>7520</v>
          </cell>
          <cell r="C1810">
            <v>140</v>
          </cell>
          <cell r="G1810">
            <v>0</v>
          </cell>
        </row>
        <row r="1811">
          <cell r="A1811">
            <v>7520</v>
          </cell>
          <cell r="C1811">
            <v>147</v>
          </cell>
          <cell r="G1811">
            <v>0</v>
          </cell>
        </row>
        <row r="1812">
          <cell r="A1812">
            <v>7520</v>
          </cell>
          <cell r="C1812">
            <v>150</v>
          </cell>
          <cell r="G1812">
            <v>0</v>
          </cell>
        </row>
        <row r="1813">
          <cell r="A1813">
            <v>7520</v>
          </cell>
          <cell r="C1813">
            <v>160</v>
          </cell>
          <cell r="G1813">
            <v>0</v>
          </cell>
        </row>
        <row r="1814">
          <cell r="A1814">
            <v>7520</v>
          </cell>
          <cell r="C1814">
            <v>210</v>
          </cell>
          <cell r="G1814">
            <v>0</v>
          </cell>
        </row>
        <row r="1815">
          <cell r="A1815">
            <v>7520</v>
          </cell>
          <cell r="C1815">
            <v>220</v>
          </cell>
          <cell r="G1815">
            <v>0</v>
          </cell>
        </row>
        <row r="1816">
          <cell r="A1816">
            <v>7520</v>
          </cell>
          <cell r="C1816">
            <v>230</v>
          </cell>
          <cell r="G1816">
            <v>0</v>
          </cell>
        </row>
        <row r="1817">
          <cell r="A1817">
            <v>7520</v>
          </cell>
          <cell r="C1817">
            <v>240</v>
          </cell>
          <cell r="G1817">
            <v>0</v>
          </cell>
        </row>
        <row r="1818">
          <cell r="A1818">
            <v>7520</v>
          </cell>
          <cell r="C1818">
            <v>260</v>
          </cell>
          <cell r="G1818">
            <v>0</v>
          </cell>
        </row>
        <row r="1819">
          <cell r="A1819">
            <v>7520</v>
          </cell>
          <cell r="C1819">
            <v>330</v>
          </cell>
          <cell r="G1819">
            <v>0</v>
          </cell>
        </row>
        <row r="1820">
          <cell r="A1820">
            <v>7520</v>
          </cell>
          <cell r="C1820">
            <v>340</v>
          </cell>
          <cell r="G1820">
            <v>0</v>
          </cell>
        </row>
        <row r="1821">
          <cell r="A1821">
            <v>7520</v>
          </cell>
          <cell r="C1821">
            <v>430</v>
          </cell>
          <cell r="G1821">
            <v>0</v>
          </cell>
        </row>
        <row r="1822">
          <cell r="A1822">
            <v>7520</v>
          </cell>
          <cell r="C1822">
            <v>440</v>
          </cell>
          <cell r="G1822">
            <v>0</v>
          </cell>
        </row>
        <row r="1823">
          <cell r="A1823">
            <v>7520</v>
          </cell>
          <cell r="C1823">
            <v>935</v>
          </cell>
          <cell r="G1823">
            <v>50</v>
          </cell>
        </row>
        <row r="1824">
          <cell r="A1824">
            <v>7520</v>
          </cell>
          <cell r="C1824">
            <v>936</v>
          </cell>
          <cell r="G1824">
            <v>0</v>
          </cell>
        </row>
        <row r="1825">
          <cell r="A1825">
            <v>7540</v>
          </cell>
          <cell r="C1825">
            <v>110</v>
          </cell>
          <cell r="G1825">
            <v>0</v>
          </cell>
        </row>
        <row r="1826">
          <cell r="A1826">
            <v>7540</v>
          </cell>
          <cell r="C1826">
            <v>112</v>
          </cell>
          <cell r="G1826">
            <v>0</v>
          </cell>
        </row>
        <row r="1827">
          <cell r="A1827">
            <v>7540</v>
          </cell>
          <cell r="C1827">
            <v>120</v>
          </cell>
          <cell r="G1827">
            <v>0</v>
          </cell>
        </row>
        <row r="1828">
          <cell r="A1828">
            <v>7540</v>
          </cell>
          <cell r="C1828">
            <v>130</v>
          </cell>
          <cell r="G1828">
            <v>0</v>
          </cell>
        </row>
        <row r="1829">
          <cell r="A1829">
            <v>7540</v>
          </cell>
          <cell r="C1829">
            <v>140</v>
          </cell>
          <cell r="G1829">
            <v>0</v>
          </cell>
        </row>
        <row r="1830">
          <cell r="A1830">
            <v>7540</v>
          </cell>
          <cell r="C1830">
            <v>160</v>
          </cell>
          <cell r="G1830">
            <v>0</v>
          </cell>
        </row>
        <row r="1831">
          <cell r="A1831">
            <v>7540</v>
          </cell>
          <cell r="C1831">
            <v>935</v>
          </cell>
          <cell r="G1831">
            <v>0</v>
          </cell>
        </row>
        <row r="1832">
          <cell r="A1832">
            <v>7690</v>
          </cell>
          <cell r="C1832">
            <v>110</v>
          </cell>
          <cell r="G1832">
            <v>22418.68</v>
          </cell>
        </row>
        <row r="1833">
          <cell r="A1833">
            <v>7690</v>
          </cell>
          <cell r="C1833">
            <v>112</v>
          </cell>
          <cell r="G1833">
            <v>19483.59</v>
          </cell>
        </row>
        <row r="1834">
          <cell r="A1834">
            <v>7690</v>
          </cell>
          <cell r="C1834">
            <v>120</v>
          </cell>
          <cell r="G1834">
            <v>20858.82</v>
          </cell>
        </row>
        <row r="1835">
          <cell r="A1835">
            <v>7690</v>
          </cell>
          <cell r="C1835">
            <v>121</v>
          </cell>
          <cell r="G1835">
            <v>0</v>
          </cell>
        </row>
        <row r="1836">
          <cell r="A1836">
            <v>7690</v>
          </cell>
          <cell r="C1836">
            <v>122</v>
          </cell>
          <cell r="G1836">
            <v>8350</v>
          </cell>
        </row>
        <row r="1837">
          <cell r="A1837">
            <v>7690</v>
          </cell>
          <cell r="C1837">
            <v>130</v>
          </cell>
          <cell r="G1837">
            <v>6370.5</v>
          </cell>
        </row>
        <row r="1838">
          <cell r="A1838">
            <v>7690</v>
          </cell>
          <cell r="C1838">
            <v>140</v>
          </cell>
          <cell r="G1838">
            <v>5328.2</v>
          </cell>
        </row>
        <row r="1839">
          <cell r="A1839">
            <v>7690</v>
          </cell>
          <cell r="C1839">
            <v>142</v>
          </cell>
          <cell r="G1839">
            <v>15921.48</v>
          </cell>
        </row>
        <row r="1840">
          <cell r="A1840">
            <v>7690</v>
          </cell>
          <cell r="C1840">
            <v>147</v>
          </cell>
          <cell r="G1840">
            <v>0</v>
          </cell>
        </row>
        <row r="1841">
          <cell r="A1841">
            <v>7690</v>
          </cell>
          <cell r="C1841">
            <v>150</v>
          </cell>
          <cell r="G1841">
            <v>5305.45</v>
          </cell>
        </row>
        <row r="1842">
          <cell r="A1842">
            <v>7690</v>
          </cell>
          <cell r="C1842">
            <v>210</v>
          </cell>
          <cell r="G1842">
            <v>19457.05</v>
          </cell>
        </row>
        <row r="1843">
          <cell r="A1843">
            <v>7690</v>
          </cell>
          <cell r="C1843">
            <v>220</v>
          </cell>
          <cell r="G1843">
            <v>14371.85</v>
          </cell>
        </row>
        <row r="1844">
          <cell r="A1844">
            <v>7690</v>
          </cell>
          <cell r="C1844">
            <v>230</v>
          </cell>
          <cell r="G1844">
            <v>3509.05</v>
          </cell>
        </row>
        <row r="1845">
          <cell r="A1845">
            <v>7690</v>
          </cell>
          <cell r="C1845">
            <v>240</v>
          </cell>
          <cell r="G1845">
            <v>4967.84</v>
          </cell>
        </row>
        <row r="1846">
          <cell r="A1846">
            <v>7690</v>
          </cell>
          <cell r="C1846">
            <v>260</v>
          </cell>
          <cell r="G1846">
            <v>1754.53</v>
          </cell>
        </row>
        <row r="1847">
          <cell r="A1847">
            <v>7690</v>
          </cell>
          <cell r="C1847">
            <v>330</v>
          </cell>
          <cell r="G1847">
            <v>1355.36</v>
          </cell>
        </row>
        <row r="1848">
          <cell r="A1848">
            <v>7690</v>
          </cell>
          <cell r="C1848">
            <v>340</v>
          </cell>
          <cell r="G1848">
            <v>8913.26</v>
          </cell>
        </row>
        <row r="1849">
          <cell r="A1849">
            <v>7690</v>
          </cell>
          <cell r="C1849">
            <v>430</v>
          </cell>
          <cell r="G1849">
            <v>3334.38</v>
          </cell>
        </row>
        <row r="1850">
          <cell r="A1850">
            <v>7690</v>
          </cell>
          <cell r="C1850">
            <v>440</v>
          </cell>
          <cell r="G1850">
            <v>17255.39</v>
          </cell>
        </row>
        <row r="1851">
          <cell r="A1851">
            <v>7690</v>
          </cell>
          <cell r="C1851">
            <v>935</v>
          </cell>
          <cell r="G1851">
            <v>5062.5</v>
          </cell>
        </row>
        <row r="1852">
          <cell r="A1852">
            <v>7690</v>
          </cell>
          <cell r="C1852">
            <v>936</v>
          </cell>
          <cell r="G1852">
            <v>4743.75</v>
          </cell>
        </row>
        <row r="1853">
          <cell r="A1853">
            <v>7750</v>
          </cell>
          <cell r="C1853">
            <v>110</v>
          </cell>
          <cell r="G1853">
            <v>346.8</v>
          </cell>
        </row>
        <row r="1854">
          <cell r="A1854">
            <v>7750</v>
          </cell>
          <cell r="C1854">
            <v>112</v>
          </cell>
          <cell r="G1854">
            <v>173.4</v>
          </cell>
        </row>
        <row r="1855">
          <cell r="A1855">
            <v>7750</v>
          </cell>
          <cell r="C1855">
            <v>120</v>
          </cell>
          <cell r="G1855">
            <v>381.47</v>
          </cell>
        </row>
        <row r="1856">
          <cell r="A1856">
            <v>7750</v>
          </cell>
          <cell r="C1856">
            <v>121</v>
          </cell>
          <cell r="G1856">
            <v>0</v>
          </cell>
        </row>
        <row r="1857">
          <cell r="A1857">
            <v>7750</v>
          </cell>
          <cell r="C1857">
            <v>130</v>
          </cell>
          <cell r="G1857">
            <v>294.77999999999997</v>
          </cell>
        </row>
        <row r="1858">
          <cell r="A1858">
            <v>7750</v>
          </cell>
          <cell r="C1858">
            <v>140</v>
          </cell>
          <cell r="G1858">
            <v>968.18</v>
          </cell>
        </row>
        <row r="1859">
          <cell r="A1859">
            <v>7750</v>
          </cell>
          <cell r="C1859">
            <v>142</v>
          </cell>
          <cell r="G1859">
            <v>0</v>
          </cell>
        </row>
        <row r="1860">
          <cell r="A1860">
            <v>7750</v>
          </cell>
          <cell r="C1860">
            <v>150</v>
          </cell>
          <cell r="G1860">
            <v>0</v>
          </cell>
        </row>
        <row r="1861">
          <cell r="A1861">
            <v>7750</v>
          </cell>
          <cell r="C1861">
            <v>160</v>
          </cell>
          <cell r="G1861">
            <v>104.03</v>
          </cell>
        </row>
        <row r="1862">
          <cell r="A1862">
            <v>7750</v>
          </cell>
          <cell r="C1862">
            <v>190</v>
          </cell>
          <cell r="G1862">
            <v>1280</v>
          </cell>
        </row>
        <row r="1863">
          <cell r="A1863">
            <v>7750</v>
          </cell>
          <cell r="C1863">
            <v>210</v>
          </cell>
          <cell r="G1863">
            <v>165.75</v>
          </cell>
        </row>
        <row r="1864">
          <cell r="A1864">
            <v>7750</v>
          </cell>
          <cell r="C1864">
            <v>220</v>
          </cell>
          <cell r="G1864">
            <v>165.75</v>
          </cell>
        </row>
        <row r="1865">
          <cell r="A1865">
            <v>7750</v>
          </cell>
          <cell r="C1865">
            <v>230</v>
          </cell>
          <cell r="G1865">
            <v>165.75</v>
          </cell>
        </row>
        <row r="1866">
          <cell r="A1866">
            <v>7750</v>
          </cell>
          <cell r="C1866">
            <v>240</v>
          </cell>
          <cell r="G1866">
            <v>165.75</v>
          </cell>
        </row>
        <row r="1867">
          <cell r="A1867">
            <v>7750</v>
          </cell>
          <cell r="C1867">
            <v>260</v>
          </cell>
          <cell r="G1867">
            <v>0</v>
          </cell>
        </row>
        <row r="1868">
          <cell r="A1868">
            <v>7750</v>
          </cell>
          <cell r="C1868">
            <v>330</v>
          </cell>
          <cell r="G1868">
            <v>789.17</v>
          </cell>
        </row>
        <row r="1869">
          <cell r="A1869">
            <v>7750</v>
          </cell>
          <cell r="C1869">
            <v>340</v>
          </cell>
          <cell r="G1869">
            <v>789.17</v>
          </cell>
        </row>
        <row r="1870">
          <cell r="A1870">
            <v>7750</v>
          </cell>
          <cell r="C1870">
            <v>430</v>
          </cell>
          <cell r="G1870">
            <v>130.43</v>
          </cell>
        </row>
        <row r="1871">
          <cell r="A1871">
            <v>7750</v>
          </cell>
          <cell r="C1871">
            <v>440</v>
          </cell>
          <cell r="G1871">
            <v>159.57</v>
          </cell>
        </row>
        <row r="1872">
          <cell r="A1872">
            <v>7750</v>
          </cell>
          <cell r="C1872">
            <v>935</v>
          </cell>
          <cell r="G1872">
            <v>395.79</v>
          </cell>
        </row>
        <row r="1873">
          <cell r="A1873">
            <v>7750</v>
          </cell>
          <cell r="C1873">
            <v>936</v>
          </cell>
          <cell r="G1873">
            <v>789.17</v>
          </cell>
        </row>
        <row r="1874">
          <cell r="A1874">
            <v>7760</v>
          </cell>
          <cell r="C1874">
            <v>110</v>
          </cell>
          <cell r="G1874">
            <v>1676.57</v>
          </cell>
        </row>
        <row r="1875">
          <cell r="A1875">
            <v>7760</v>
          </cell>
          <cell r="C1875">
            <v>112</v>
          </cell>
          <cell r="G1875">
            <v>4200</v>
          </cell>
        </row>
        <row r="1876">
          <cell r="A1876">
            <v>7760</v>
          </cell>
          <cell r="C1876">
            <v>120</v>
          </cell>
          <cell r="G1876">
            <v>1905.86</v>
          </cell>
        </row>
        <row r="1877">
          <cell r="A1877">
            <v>7760</v>
          </cell>
          <cell r="C1877">
            <v>121</v>
          </cell>
          <cell r="G1877">
            <v>0</v>
          </cell>
        </row>
        <row r="1878">
          <cell r="A1878">
            <v>7760</v>
          </cell>
          <cell r="C1878">
            <v>130</v>
          </cell>
          <cell r="G1878">
            <v>707.36</v>
          </cell>
        </row>
        <row r="1879">
          <cell r="A1879">
            <v>7760</v>
          </cell>
          <cell r="C1879">
            <v>140</v>
          </cell>
          <cell r="G1879">
            <v>187.08</v>
          </cell>
        </row>
        <row r="1880">
          <cell r="A1880">
            <v>7760</v>
          </cell>
          <cell r="C1880">
            <v>142</v>
          </cell>
          <cell r="G1880">
            <v>1944.65</v>
          </cell>
        </row>
        <row r="1881">
          <cell r="A1881">
            <v>7760</v>
          </cell>
          <cell r="C1881">
            <v>147</v>
          </cell>
          <cell r="G1881">
            <v>0</v>
          </cell>
        </row>
        <row r="1882">
          <cell r="A1882">
            <v>7760</v>
          </cell>
          <cell r="C1882">
            <v>150</v>
          </cell>
          <cell r="G1882">
            <v>602.38</v>
          </cell>
        </row>
        <row r="1883">
          <cell r="A1883">
            <v>7760</v>
          </cell>
          <cell r="C1883">
            <v>160</v>
          </cell>
          <cell r="G1883">
            <v>0</v>
          </cell>
        </row>
        <row r="1884">
          <cell r="A1884">
            <v>7760</v>
          </cell>
          <cell r="C1884">
            <v>210</v>
          </cell>
          <cell r="G1884">
            <v>1906.11</v>
          </cell>
        </row>
        <row r="1885">
          <cell r="A1885">
            <v>7760</v>
          </cell>
          <cell r="C1885">
            <v>220</v>
          </cell>
          <cell r="G1885">
            <v>1544.1</v>
          </cell>
        </row>
        <row r="1886">
          <cell r="A1886">
            <v>7760</v>
          </cell>
          <cell r="C1886">
            <v>230</v>
          </cell>
          <cell r="G1886">
            <v>404.13</v>
          </cell>
        </row>
        <row r="1887">
          <cell r="A1887">
            <v>7760</v>
          </cell>
          <cell r="C1887">
            <v>240</v>
          </cell>
          <cell r="G1887">
            <v>562.70000000000005</v>
          </cell>
        </row>
        <row r="1888">
          <cell r="A1888">
            <v>7760</v>
          </cell>
          <cell r="C1888">
            <v>260</v>
          </cell>
          <cell r="G1888">
            <v>201.57</v>
          </cell>
        </row>
        <row r="1889">
          <cell r="A1889">
            <v>7760</v>
          </cell>
          <cell r="C1889">
            <v>330</v>
          </cell>
          <cell r="G1889">
            <v>132.99</v>
          </cell>
        </row>
        <row r="1890">
          <cell r="A1890">
            <v>7760</v>
          </cell>
          <cell r="C1890">
            <v>340</v>
          </cell>
          <cell r="G1890">
            <v>889.53</v>
          </cell>
        </row>
        <row r="1891">
          <cell r="A1891">
            <v>7760</v>
          </cell>
          <cell r="C1891">
            <v>430</v>
          </cell>
          <cell r="G1891">
            <v>363.81</v>
          </cell>
        </row>
        <row r="1892">
          <cell r="A1892">
            <v>7760</v>
          </cell>
          <cell r="C1892">
            <v>440</v>
          </cell>
          <cell r="G1892">
            <v>1871.25</v>
          </cell>
        </row>
        <row r="1893">
          <cell r="A1893">
            <v>7760</v>
          </cell>
          <cell r="C1893">
            <v>935</v>
          </cell>
          <cell r="G1893">
            <v>434.93</v>
          </cell>
        </row>
        <row r="1894">
          <cell r="A1894">
            <v>7760</v>
          </cell>
          <cell r="C1894">
            <v>936</v>
          </cell>
          <cell r="G1894">
            <v>464.98</v>
          </cell>
        </row>
        <row r="1895">
          <cell r="A1895">
            <v>7790</v>
          </cell>
          <cell r="C1895">
            <v>110</v>
          </cell>
          <cell r="G1895">
            <v>3825</v>
          </cell>
        </row>
        <row r="1896">
          <cell r="A1896">
            <v>7790</v>
          </cell>
          <cell r="C1896">
            <v>112</v>
          </cell>
          <cell r="G1896">
            <v>14653</v>
          </cell>
        </row>
        <row r="1897">
          <cell r="A1897">
            <v>7790</v>
          </cell>
          <cell r="C1897">
            <v>120</v>
          </cell>
          <cell r="G1897">
            <v>3662</v>
          </cell>
        </row>
        <row r="1898">
          <cell r="A1898">
            <v>7790</v>
          </cell>
          <cell r="C1898">
            <v>121</v>
          </cell>
          <cell r="G1898">
            <v>2347</v>
          </cell>
        </row>
        <row r="1899">
          <cell r="A1899">
            <v>7790</v>
          </cell>
          <cell r="C1899">
            <v>130</v>
          </cell>
          <cell r="G1899">
            <v>5823</v>
          </cell>
        </row>
        <row r="1900">
          <cell r="A1900">
            <v>7790</v>
          </cell>
          <cell r="C1900">
            <v>140</v>
          </cell>
          <cell r="G1900">
            <v>15023</v>
          </cell>
        </row>
        <row r="1901">
          <cell r="A1901">
            <v>7790</v>
          </cell>
          <cell r="C1901">
            <v>142</v>
          </cell>
          <cell r="G1901">
            <v>6439</v>
          </cell>
        </row>
        <row r="1902">
          <cell r="A1902">
            <v>7790</v>
          </cell>
          <cell r="C1902">
            <v>147</v>
          </cell>
          <cell r="G1902">
            <v>0</v>
          </cell>
        </row>
        <row r="1903">
          <cell r="A1903">
            <v>7790</v>
          </cell>
          <cell r="C1903">
            <v>210</v>
          </cell>
          <cell r="G1903">
            <v>2067</v>
          </cell>
        </row>
        <row r="1904">
          <cell r="A1904">
            <v>7790</v>
          </cell>
          <cell r="C1904">
            <v>220</v>
          </cell>
          <cell r="G1904">
            <v>2052</v>
          </cell>
        </row>
        <row r="1905">
          <cell r="A1905">
            <v>7790</v>
          </cell>
          <cell r="C1905">
            <v>230</v>
          </cell>
          <cell r="G1905">
            <v>1501</v>
          </cell>
        </row>
        <row r="1906">
          <cell r="A1906">
            <v>7790</v>
          </cell>
          <cell r="C1906">
            <v>240</v>
          </cell>
          <cell r="G1906">
            <v>3780</v>
          </cell>
        </row>
        <row r="1907">
          <cell r="A1907">
            <v>7790</v>
          </cell>
          <cell r="C1907">
            <v>330</v>
          </cell>
          <cell r="G1907">
            <v>792</v>
          </cell>
        </row>
        <row r="1908">
          <cell r="A1908">
            <v>7790</v>
          </cell>
          <cell r="C1908">
            <v>340</v>
          </cell>
          <cell r="G1908">
            <v>3633</v>
          </cell>
        </row>
        <row r="1909">
          <cell r="A1909">
            <v>7790</v>
          </cell>
          <cell r="C1909">
            <v>430</v>
          </cell>
          <cell r="G1909">
            <v>2816</v>
          </cell>
        </row>
        <row r="1910">
          <cell r="A1910">
            <v>7790</v>
          </cell>
          <cell r="C1910">
            <v>440</v>
          </cell>
          <cell r="G1910">
            <v>4535</v>
          </cell>
        </row>
        <row r="1911">
          <cell r="A1911">
            <v>7790</v>
          </cell>
          <cell r="C1911">
            <v>935</v>
          </cell>
          <cell r="G1911">
            <v>3792</v>
          </cell>
        </row>
        <row r="1912">
          <cell r="A1912">
            <v>7790</v>
          </cell>
          <cell r="C1912">
            <v>936</v>
          </cell>
          <cell r="G1912">
            <v>989</v>
          </cell>
        </row>
        <row r="1913">
          <cell r="A1913">
            <v>7795</v>
          </cell>
          <cell r="C1913">
            <v>110</v>
          </cell>
          <cell r="G1913">
            <v>0</v>
          </cell>
        </row>
        <row r="1914">
          <cell r="A1914">
            <v>7795</v>
          </cell>
          <cell r="C1914">
            <v>112</v>
          </cell>
          <cell r="G1914">
            <v>0</v>
          </cell>
        </row>
        <row r="1915">
          <cell r="A1915">
            <v>7795</v>
          </cell>
          <cell r="C1915">
            <v>130</v>
          </cell>
          <cell r="G1915">
            <v>0</v>
          </cell>
        </row>
        <row r="1916">
          <cell r="A1916">
            <v>7795</v>
          </cell>
          <cell r="C1916">
            <v>140</v>
          </cell>
          <cell r="G1916">
            <v>0</v>
          </cell>
        </row>
        <row r="1917">
          <cell r="A1917">
            <v>7795</v>
          </cell>
          <cell r="C1917">
            <v>142</v>
          </cell>
          <cell r="G1917">
            <v>1393.93</v>
          </cell>
        </row>
        <row r="1918">
          <cell r="A1918">
            <v>7795</v>
          </cell>
          <cell r="C1918">
            <v>150</v>
          </cell>
          <cell r="G1918">
            <v>608.28</v>
          </cell>
        </row>
        <row r="1919">
          <cell r="A1919">
            <v>7795</v>
          </cell>
          <cell r="C1919">
            <v>190</v>
          </cell>
          <cell r="G1919">
            <v>3421</v>
          </cell>
        </row>
        <row r="1920">
          <cell r="A1920">
            <v>7795</v>
          </cell>
          <cell r="C1920">
            <v>340</v>
          </cell>
          <cell r="G1920">
            <v>0</v>
          </cell>
        </row>
        <row r="1921">
          <cell r="A1921">
            <v>7795</v>
          </cell>
          <cell r="C1921">
            <v>440</v>
          </cell>
          <cell r="G1921">
            <v>0</v>
          </cell>
        </row>
        <row r="1922">
          <cell r="A1922">
            <v>7840</v>
          </cell>
          <cell r="C1922">
            <v>110</v>
          </cell>
          <cell r="G1922">
            <v>6224.57</v>
          </cell>
        </row>
        <row r="1923">
          <cell r="A1923">
            <v>7840</v>
          </cell>
          <cell r="C1923">
            <v>112</v>
          </cell>
          <cell r="G1923">
            <v>46.61</v>
          </cell>
        </row>
        <row r="1924">
          <cell r="A1924">
            <v>7840</v>
          </cell>
          <cell r="C1924">
            <v>120</v>
          </cell>
          <cell r="G1924">
            <v>6232.93</v>
          </cell>
        </row>
        <row r="1925">
          <cell r="A1925">
            <v>7840</v>
          </cell>
          <cell r="C1925">
            <v>121</v>
          </cell>
          <cell r="G1925">
            <v>91.05</v>
          </cell>
        </row>
        <row r="1926">
          <cell r="A1926">
            <v>7840</v>
          </cell>
          <cell r="C1926">
            <v>130</v>
          </cell>
          <cell r="G1926">
            <v>3182.42</v>
          </cell>
        </row>
        <row r="1927">
          <cell r="A1927">
            <v>7840</v>
          </cell>
          <cell r="C1927">
            <v>140</v>
          </cell>
          <cell r="G1927">
            <v>5221.78</v>
          </cell>
        </row>
        <row r="1928">
          <cell r="A1928">
            <v>7840</v>
          </cell>
          <cell r="C1928">
            <v>142</v>
          </cell>
          <cell r="G1928">
            <v>246.9</v>
          </cell>
        </row>
        <row r="1929">
          <cell r="A1929">
            <v>7840</v>
          </cell>
          <cell r="C1929">
            <v>147</v>
          </cell>
          <cell r="G1929">
            <v>0</v>
          </cell>
        </row>
        <row r="1930">
          <cell r="A1930">
            <v>7840</v>
          </cell>
          <cell r="C1930">
            <v>150</v>
          </cell>
          <cell r="G1930">
            <v>15.57</v>
          </cell>
        </row>
        <row r="1931">
          <cell r="A1931">
            <v>7840</v>
          </cell>
          <cell r="C1931">
            <v>160</v>
          </cell>
          <cell r="G1931">
            <v>75.739999999999995</v>
          </cell>
        </row>
        <row r="1932">
          <cell r="A1932">
            <v>7840</v>
          </cell>
          <cell r="C1932">
            <v>210</v>
          </cell>
          <cell r="G1932">
            <v>4918.7299999999996</v>
          </cell>
        </row>
        <row r="1933">
          <cell r="A1933">
            <v>7840</v>
          </cell>
          <cell r="C1933">
            <v>220</v>
          </cell>
          <cell r="G1933">
            <v>4880.8599999999997</v>
          </cell>
        </row>
        <row r="1934">
          <cell r="A1934">
            <v>7840</v>
          </cell>
          <cell r="C1934">
            <v>230</v>
          </cell>
          <cell r="G1934">
            <v>1295.95</v>
          </cell>
        </row>
        <row r="1935">
          <cell r="A1935">
            <v>7840</v>
          </cell>
          <cell r="C1935">
            <v>240</v>
          </cell>
          <cell r="G1935">
            <v>2299.2199999999998</v>
          </cell>
        </row>
        <row r="1936">
          <cell r="A1936">
            <v>7840</v>
          </cell>
          <cell r="C1936">
            <v>260</v>
          </cell>
          <cell r="G1936">
            <v>37.869999999999997</v>
          </cell>
        </row>
        <row r="1937">
          <cell r="A1937">
            <v>7840</v>
          </cell>
          <cell r="C1937">
            <v>330</v>
          </cell>
          <cell r="G1937">
            <v>-568.5</v>
          </cell>
        </row>
        <row r="1938">
          <cell r="A1938">
            <v>7840</v>
          </cell>
          <cell r="C1938">
            <v>340</v>
          </cell>
          <cell r="G1938">
            <v>3631.71</v>
          </cell>
        </row>
        <row r="1939">
          <cell r="A1939">
            <v>7840</v>
          </cell>
          <cell r="C1939">
            <v>430</v>
          </cell>
          <cell r="G1939">
            <v>-559.76</v>
          </cell>
        </row>
        <row r="1940">
          <cell r="A1940">
            <v>7840</v>
          </cell>
          <cell r="C1940">
            <v>440</v>
          </cell>
          <cell r="G1940">
            <v>-1119.5</v>
          </cell>
        </row>
        <row r="1941">
          <cell r="A1941">
            <v>7840</v>
          </cell>
          <cell r="C1941">
            <v>935</v>
          </cell>
          <cell r="G1941">
            <v>30.39</v>
          </cell>
        </row>
        <row r="1942">
          <cell r="A1942">
            <v>7840</v>
          </cell>
          <cell r="C1942">
            <v>936</v>
          </cell>
          <cell r="G1942">
            <v>4501.07</v>
          </cell>
        </row>
        <row r="1943">
          <cell r="A1943">
            <v>7845</v>
          </cell>
          <cell r="C1943">
            <v>110</v>
          </cell>
          <cell r="G1943">
            <v>0</v>
          </cell>
        </row>
        <row r="1944">
          <cell r="A1944">
            <v>7845</v>
          </cell>
          <cell r="C1944">
            <v>112</v>
          </cell>
          <cell r="G1944">
            <v>0</v>
          </cell>
        </row>
        <row r="1945">
          <cell r="A1945">
            <v>7845</v>
          </cell>
          <cell r="C1945">
            <v>120</v>
          </cell>
          <cell r="G1945">
            <v>0</v>
          </cell>
        </row>
        <row r="1946">
          <cell r="A1946">
            <v>7845</v>
          </cell>
          <cell r="C1946">
            <v>121</v>
          </cell>
          <cell r="G1946">
            <v>0</v>
          </cell>
        </row>
        <row r="1947">
          <cell r="A1947">
            <v>7845</v>
          </cell>
          <cell r="C1947">
            <v>130</v>
          </cell>
          <cell r="G1947">
            <v>0</v>
          </cell>
        </row>
        <row r="1948">
          <cell r="A1948">
            <v>7845</v>
          </cell>
          <cell r="C1948">
            <v>140</v>
          </cell>
          <cell r="G1948">
            <v>0</v>
          </cell>
        </row>
        <row r="1949">
          <cell r="A1949">
            <v>7845</v>
          </cell>
          <cell r="C1949">
            <v>147</v>
          </cell>
          <cell r="G1949">
            <v>0</v>
          </cell>
        </row>
        <row r="1950">
          <cell r="A1950">
            <v>7845</v>
          </cell>
          <cell r="C1950">
            <v>190</v>
          </cell>
          <cell r="G1950">
            <v>0</v>
          </cell>
        </row>
        <row r="1951">
          <cell r="A1951">
            <v>7845</v>
          </cell>
          <cell r="C1951">
            <v>210</v>
          </cell>
          <cell r="G1951">
            <v>0</v>
          </cell>
        </row>
        <row r="1952">
          <cell r="A1952">
            <v>7845</v>
          </cell>
          <cell r="C1952">
            <v>220</v>
          </cell>
          <cell r="G1952">
            <v>0</v>
          </cell>
        </row>
        <row r="1953">
          <cell r="A1953">
            <v>7845</v>
          </cell>
          <cell r="C1953">
            <v>230</v>
          </cell>
          <cell r="G1953">
            <v>0</v>
          </cell>
        </row>
        <row r="1954">
          <cell r="A1954">
            <v>7845</v>
          </cell>
          <cell r="C1954">
            <v>240</v>
          </cell>
          <cell r="G1954">
            <v>0</v>
          </cell>
        </row>
        <row r="1955">
          <cell r="A1955">
            <v>7845</v>
          </cell>
          <cell r="C1955">
            <v>340</v>
          </cell>
          <cell r="G1955">
            <v>0</v>
          </cell>
        </row>
        <row r="1956">
          <cell r="A1956">
            <v>7905</v>
          </cell>
          <cell r="C1956">
            <v>110</v>
          </cell>
          <cell r="G1956">
            <v>50.4</v>
          </cell>
        </row>
        <row r="1957">
          <cell r="A1957">
            <v>7905</v>
          </cell>
          <cell r="C1957">
            <v>112</v>
          </cell>
          <cell r="G1957">
            <v>50.4</v>
          </cell>
        </row>
        <row r="1958">
          <cell r="A1958">
            <v>7905</v>
          </cell>
          <cell r="C1958">
            <v>120</v>
          </cell>
          <cell r="G1958">
            <v>50.4</v>
          </cell>
        </row>
        <row r="1959">
          <cell r="A1959">
            <v>7905</v>
          </cell>
          <cell r="C1959">
            <v>121</v>
          </cell>
          <cell r="G1959">
            <v>50.4</v>
          </cell>
        </row>
        <row r="1960">
          <cell r="A1960">
            <v>7905</v>
          </cell>
          <cell r="C1960">
            <v>130</v>
          </cell>
          <cell r="G1960">
            <v>50.4</v>
          </cell>
        </row>
        <row r="1961">
          <cell r="A1961">
            <v>7905</v>
          </cell>
          <cell r="C1961">
            <v>140</v>
          </cell>
          <cell r="G1961">
            <v>50.4</v>
          </cell>
        </row>
        <row r="1962">
          <cell r="A1962">
            <v>7905</v>
          </cell>
          <cell r="C1962">
            <v>142</v>
          </cell>
          <cell r="G1962">
            <v>50.4</v>
          </cell>
        </row>
        <row r="1963">
          <cell r="A1963">
            <v>7905</v>
          </cell>
          <cell r="C1963">
            <v>147</v>
          </cell>
          <cell r="G1963">
            <v>0</v>
          </cell>
        </row>
        <row r="1964">
          <cell r="A1964">
            <v>7905</v>
          </cell>
          <cell r="C1964">
            <v>150</v>
          </cell>
          <cell r="G1964">
            <v>50.4</v>
          </cell>
        </row>
        <row r="1965">
          <cell r="A1965">
            <v>7905</v>
          </cell>
          <cell r="C1965">
            <v>160</v>
          </cell>
          <cell r="G1965">
            <v>50.4</v>
          </cell>
        </row>
        <row r="1966">
          <cell r="A1966">
            <v>7905</v>
          </cell>
          <cell r="C1966">
            <v>190</v>
          </cell>
          <cell r="G1966">
            <v>0</v>
          </cell>
        </row>
        <row r="1967">
          <cell r="A1967">
            <v>7905</v>
          </cell>
          <cell r="C1967">
            <v>210</v>
          </cell>
          <cell r="G1967">
            <v>50.4</v>
          </cell>
        </row>
        <row r="1968">
          <cell r="A1968">
            <v>7905</v>
          </cell>
          <cell r="C1968">
            <v>220</v>
          </cell>
          <cell r="G1968">
            <v>50.4</v>
          </cell>
        </row>
        <row r="1969">
          <cell r="A1969">
            <v>7905</v>
          </cell>
          <cell r="C1969">
            <v>230</v>
          </cell>
          <cell r="G1969">
            <v>50.4</v>
          </cell>
        </row>
        <row r="1970">
          <cell r="A1970">
            <v>7905</v>
          </cell>
          <cell r="C1970">
            <v>240</v>
          </cell>
          <cell r="G1970">
            <v>50.4</v>
          </cell>
        </row>
        <row r="1971">
          <cell r="A1971">
            <v>7905</v>
          </cell>
          <cell r="C1971">
            <v>260</v>
          </cell>
          <cell r="G1971">
            <v>50.4</v>
          </cell>
        </row>
        <row r="1972">
          <cell r="A1972">
            <v>7905</v>
          </cell>
          <cell r="C1972">
            <v>330</v>
          </cell>
          <cell r="G1972">
            <v>50.4</v>
          </cell>
        </row>
        <row r="1973">
          <cell r="A1973">
            <v>7905</v>
          </cell>
          <cell r="C1973">
            <v>340</v>
          </cell>
          <cell r="G1973">
            <v>50.4</v>
          </cell>
        </row>
        <row r="1974">
          <cell r="A1974">
            <v>7905</v>
          </cell>
          <cell r="C1974">
            <v>430</v>
          </cell>
          <cell r="G1974">
            <v>50.4</v>
          </cell>
        </row>
        <row r="1975">
          <cell r="A1975">
            <v>7905</v>
          </cell>
          <cell r="C1975">
            <v>440</v>
          </cell>
          <cell r="G1975">
            <v>50.4</v>
          </cell>
        </row>
        <row r="1976">
          <cell r="A1976">
            <v>7905</v>
          </cell>
          <cell r="C1976">
            <v>935</v>
          </cell>
          <cell r="G1976">
            <v>50.4</v>
          </cell>
        </row>
        <row r="1977">
          <cell r="A1977">
            <v>7905</v>
          </cell>
          <cell r="C1977">
            <v>936</v>
          </cell>
          <cell r="G1977">
            <v>50.4</v>
          </cell>
        </row>
        <row r="1978">
          <cell r="A1978"/>
          <cell r="C1978"/>
          <cell r="G1978"/>
        </row>
        <row r="1979">
          <cell r="A1979"/>
          <cell r="C1979"/>
          <cell r="G1979"/>
        </row>
        <row r="1980">
          <cell r="A1980"/>
          <cell r="C1980"/>
          <cell r="G1980"/>
        </row>
        <row r="1981">
          <cell r="A1981"/>
          <cell r="C1981"/>
          <cell r="G1981"/>
        </row>
        <row r="1982">
          <cell r="A1982"/>
          <cell r="C1982"/>
          <cell r="G1982"/>
        </row>
        <row r="1983">
          <cell r="A1983"/>
          <cell r="C1983"/>
          <cell r="G1983"/>
        </row>
        <row r="1984">
          <cell r="A1984"/>
          <cell r="C1984"/>
          <cell r="G1984"/>
        </row>
        <row r="1985">
          <cell r="A1985"/>
          <cell r="C1985"/>
          <cell r="G1985"/>
        </row>
        <row r="1986">
          <cell r="A1986"/>
          <cell r="C1986"/>
          <cell r="G1986"/>
        </row>
        <row r="1987">
          <cell r="A1987"/>
          <cell r="C1987"/>
          <cell r="G1987"/>
        </row>
        <row r="1988">
          <cell r="A1988"/>
          <cell r="C1988"/>
          <cell r="G1988"/>
        </row>
        <row r="1989">
          <cell r="A1989"/>
          <cell r="C1989"/>
          <cell r="G1989"/>
        </row>
        <row r="1990">
          <cell r="A1990"/>
          <cell r="C1990"/>
          <cell r="G1990"/>
        </row>
        <row r="1991">
          <cell r="A1991"/>
          <cell r="C1991"/>
          <cell r="G1991"/>
        </row>
        <row r="1992">
          <cell r="A1992"/>
          <cell r="C1992"/>
          <cell r="G1992"/>
        </row>
        <row r="1993">
          <cell r="A1993"/>
          <cell r="C1993"/>
          <cell r="G1993"/>
        </row>
        <row r="1994">
          <cell r="A1994"/>
          <cell r="C1994"/>
          <cell r="G1994"/>
        </row>
        <row r="1995">
          <cell r="A1995"/>
          <cell r="C1995"/>
          <cell r="G1995"/>
        </row>
        <row r="1996">
          <cell r="A1996"/>
          <cell r="C1996"/>
          <cell r="G1996"/>
        </row>
        <row r="1997">
          <cell r="A1997"/>
          <cell r="C1997"/>
          <cell r="G1997"/>
        </row>
        <row r="1998">
          <cell r="A1998"/>
          <cell r="C1998"/>
          <cell r="G1998"/>
        </row>
        <row r="1999">
          <cell r="A1999"/>
          <cell r="C1999"/>
          <cell r="G1999"/>
        </row>
        <row r="2000">
          <cell r="A2000"/>
          <cell r="C2000"/>
          <cell r="G2000"/>
        </row>
        <row r="2004">
          <cell r="G2004"/>
        </row>
      </sheetData>
      <sheetData sheetId="8"/>
      <sheetData sheetId="9"/>
      <sheetData sheetId="10"/>
      <sheetData sheetId="11">
        <row r="9">
          <cell r="B9">
            <v>0</v>
          </cell>
        </row>
      </sheetData>
      <sheetData sheetId="12">
        <row r="6">
          <cell r="B6">
            <v>43</v>
          </cell>
        </row>
      </sheetData>
      <sheetData sheetId="13">
        <row r="6">
          <cell r="B6">
            <v>38</v>
          </cell>
        </row>
      </sheetData>
      <sheetData sheetId="14">
        <row r="18">
          <cell r="B18">
            <v>1704.5111200000006</v>
          </cell>
        </row>
      </sheetData>
      <sheetData sheetId="15">
        <row r="6">
          <cell r="B6">
            <v>8</v>
          </cell>
        </row>
      </sheetData>
      <sheetData sheetId="16">
        <row r="6">
          <cell r="B6">
            <v>2</v>
          </cell>
        </row>
      </sheetData>
      <sheetData sheetId="17">
        <row r="17">
          <cell r="B17">
            <v>339.09635922330096</v>
          </cell>
        </row>
      </sheetData>
      <sheetData sheetId="18">
        <row r="11">
          <cell r="B11">
            <v>0</v>
          </cell>
        </row>
      </sheetData>
      <sheetData sheetId="19">
        <row r="11">
          <cell r="B11">
            <v>0</v>
          </cell>
        </row>
      </sheetData>
      <sheetData sheetId="20"/>
      <sheetData sheetId="21">
        <row r="13">
          <cell r="B13">
            <v>745951.53</v>
          </cell>
        </row>
      </sheetData>
      <sheetData sheetId="22">
        <row r="13">
          <cell r="B13">
            <v>328331.71000000008</v>
          </cell>
        </row>
      </sheetData>
      <sheetData sheetId="23">
        <row r="13">
          <cell r="B13">
            <v>150272.51999999999</v>
          </cell>
        </row>
      </sheetData>
      <sheetData sheetId="24">
        <row r="13">
          <cell r="B13">
            <v>172647.09999999998</v>
          </cell>
        </row>
      </sheetData>
      <sheetData sheetId="25"/>
      <sheetData sheetId="26">
        <row r="9">
          <cell r="B9">
            <v>249441.81</v>
          </cell>
        </row>
      </sheetData>
      <sheetData sheetId="27"/>
      <sheetData sheetId="28">
        <row r="9">
          <cell r="B9">
            <v>126568.75</v>
          </cell>
        </row>
      </sheetData>
      <sheetData sheetId="29">
        <row r="9">
          <cell r="B9">
            <v>97161.239999999991</v>
          </cell>
        </row>
      </sheetData>
      <sheetData sheetId="30">
        <row r="9">
          <cell r="B9">
            <v>108785.5</v>
          </cell>
        </row>
      </sheetData>
      <sheetData sheetId="31">
        <row r="6">
          <cell r="B6">
            <v>547436.88000000024</v>
          </cell>
        </row>
      </sheetData>
      <sheetData sheetId="32"/>
      <sheetData sheetId="33">
        <row r="6">
          <cell r="B6">
            <v>29</v>
          </cell>
        </row>
      </sheetData>
      <sheetData sheetId="34">
        <row r="7">
          <cell r="B7">
            <v>14</v>
          </cell>
        </row>
      </sheetData>
      <sheetData sheetId="35">
        <row r="11">
          <cell r="B11">
            <v>0</v>
          </cell>
        </row>
      </sheetData>
      <sheetData sheetId="36">
        <row r="13">
          <cell r="B13">
            <v>37637.870000000003</v>
          </cell>
        </row>
      </sheetData>
      <sheetData sheetId="37">
        <row r="9">
          <cell r="B9">
            <v>61745.34</v>
          </cell>
        </row>
      </sheetData>
      <sheetData sheetId="38">
        <row r="8">
          <cell r="B8">
            <v>0.40647957827519821</v>
          </cell>
        </row>
      </sheetData>
      <sheetData sheetId="39"/>
      <sheetData sheetId="40">
        <row r="13">
          <cell r="B13">
            <v>143669.88</v>
          </cell>
        </row>
      </sheetData>
      <sheetData sheetId="41">
        <row r="13">
          <cell r="B13">
            <v>71377.12000000001</v>
          </cell>
        </row>
      </sheetData>
      <sheetData sheetId="42">
        <row r="6">
          <cell r="B6">
            <v>201296.07000000004</v>
          </cell>
        </row>
      </sheetData>
      <sheetData sheetId="4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4HB7PVIJBAGVALSYL6I2RRPC56">
      <xxl21:absoluteUrl r:id="rId2"/>
    </xxl21:alternateUrls>
    <sheetNames>
      <sheetName val="Manual Page"/>
      <sheetName val="TNZ Submitted Budget"/>
      <sheetName val="Variance Analysis vs Budget"/>
      <sheetName val="Input Sheet"/>
      <sheetName val="GP &amp; SE % Contribution"/>
      <sheetName val="Parts GP Calc"/>
      <sheetName val="Service GP Calc"/>
      <sheetName val="TUNZ Extracted TB"/>
      <sheetName val="Export"/>
      <sheetName val="OVERALL - QTD"/>
      <sheetName val="OVERALL"/>
      <sheetName val="NEW VEHICLE GROUP"/>
      <sheetName val="NS NEW VEHICLE"/>
      <sheetName val="NW NEW VEHICLE"/>
      <sheetName val="USED VEHICLE GROUP"/>
      <sheetName val="NS USED VEHICLE"/>
      <sheetName val="NW USED VEHICLE"/>
      <sheetName val="F&amp;I GROUP"/>
      <sheetName val="NS F&amp;I"/>
      <sheetName val="NW F&amp;I"/>
      <sheetName val="PARTS GROUP"/>
      <sheetName val="NS PARTS 130"/>
      <sheetName val="NW PARTS 230"/>
      <sheetName val="NW PARTS 330"/>
      <sheetName val="NW PARTS 430"/>
      <sheetName val="SERVICE GROUP"/>
      <sheetName val="NS SERVICE 140"/>
      <sheetName val="NS SERVICE 147"/>
      <sheetName val="NW SERVICE 240"/>
      <sheetName val="NW SERVICE 340"/>
      <sheetName val="NW SERVICE 440"/>
      <sheetName val="ADMIN &amp; OTHER"/>
      <sheetName val="Other Income"/>
      <sheetName val="LEX NEW VEHICLE"/>
      <sheetName val="LEX USED VEHICLE"/>
      <sheetName val="LEX F&amp;I"/>
      <sheetName val="LEX PARTS"/>
      <sheetName val="LEX SERVICE"/>
      <sheetName val="Retail Detailing"/>
      <sheetName val="Bridgestone GROUP"/>
      <sheetName val="Bridgestone 935"/>
      <sheetName val="Bridgestone 936"/>
      <sheetName val="LEX ADMIN &amp; OTHER"/>
      <sheetName val="PS - FSTMTS 1123 TNZ Format - A"/>
    </sheetNames>
    <sheetDataSet>
      <sheetData sheetId="0"/>
      <sheetData sheetId="1"/>
      <sheetData sheetId="2"/>
      <sheetData sheetId="3"/>
      <sheetData sheetId="4"/>
      <sheetData sheetId="5"/>
      <sheetData sheetId="6"/>
      <sheetData sheetId="7">
        <row r="1">
          <cell r="A1" t="str">
            <v>Account</v>
          </cell>
          <cell r="C1" t="str">
            <v>Cost Centre</v>
          </cell>
          <cell r="G1" t="str">
            <v xml:space="preserve"> Mov(2023/08)</v>
          </cell>
        </row>
        <row r="2">
          <cell r="A2">
            <v>1000</v>
          </cell>
          <cell r="C2">
            <v>900</v>
          </cell>
          <cell r="G2">
            <v>0</v>
          </cell>
        </row>
        <row r="3">
          <cell r="A3">
            <v>1010</v>
          </cell>
          <cell r="C3">
            <v>900</v>
          </cell>
          <cell r="G3">
            <v>1116210.75</v>
          </cell>
        </row>
        <row r="4">
          <cell r="A4">
            <v>1012</v>
          </cell>
          <cell r="C4">
            <v>900</v>
          </cell>
          <cell r="G4">
            <v>61888.05</v>
          </cell>
        </row>
        <row r="5">
          <cell r="A5">
            <v>1013</v>
          </cell>
          <cell r="C5">
            <v>900</v>
          </cell>
          <cell r="G5">
            <v>-66129.69</v>
          </cell>
        </row>
        <row r="6">
          <cell r="A6">
            <v>1014</v>
          </cell>
          <cell r="C6">
            <v>900</v>
          </cell>
          <cell r="G6">
            <v>180.05</v>
          </cell>
        </row>
        <row r="7">
          <cell r="A7">
            <v>1035</v>
          </cell>
          <cell r="C7">
            <v>900</v>
          </cell>
          <cell r="G7">
            <v>381.78</v>
          </cell>
        </row>
        <row r="8">
          <cell r="A8">
            <v>1040</v>
          </cell>
          <cell r="C8">
            <v>900</v>
          </cell>
          <cell r="G8">
            <v>22361.25</v>
          </cell>
        </row>
        <row r="9">
          <cell r="A9">
            <v>1045</v>
          </cell>
          <cell r="C9">
            <v>900</v>
          </cell>
          <cell r="G9">
            <v>0</v>
          </cell>
        </row>
        <row r="10">
          <cell r="A10">
            <v>1050</v>
          </cell>
          <cell r="C10">
            <v>900</v>
          </cell>
          <cell r="G10">
            <v>0</v>
          </cell>
        </row>
        <row r="11">
          <cell r="A11">
            <v>1055</v>
          </cell>
          <cell r="C11">
            <v>900</v>
          </cell>
          <cell r="G11">
            <v>-693.68</v>
          </cell>
        </row>
        <row r="12">
          <cell r="A12">
            <v>1056</v>
          </cell>
          <cell r="C12">
            <v>100</v>
          </cell>
          <cell r="G12">
            <v>-2029</v>
          </cell>
        </row>
        <row r="13">
          <cell r="A13">
            <v>1085</v>
          </cell>
          <cell r="C13">
            <v>900</v>
          </cell>
          <cell r="G13">
            <v>-6.3</v>
          </cell>
        </row>
        <row r="14">
          <cell r="A14">
            <v>1060</v>
          </cell>
          <cell r="C14">
            <v>900</v>
          </cell>
          <cell r="G14">
            <v>48452.76</v>
          </cell>
        </row>
        <row r="15">
          <cell r="A15">
            <v>1061</v>
          </cell>
          <cell r="C15">
            <v>900</v>
          </cell>
          <cell r="G15">
            <v>0</v>
          </cell>
        </row>
        <row r="16">
          <cell r="A16">
            <v>1070</v>
          </cell>
          <cell r="C16">
            <v>900</v>
          </cell>
          <cell r="G16">
            <v>-26752.73</v>
          </cell>
        </row>
        <row r="17">
          <cell r="A17">
            <v>1071</v>
          </cell>
          <cell r="C17">
            <v>900</v>
          </cell>
          <cell r="G17">
            <v>-3484.07</v>
          </cell>
        </row>
        <row r="18">
          <cell r="A18">
            <v>1072</v>
          </cell>
          <cell r="C18">
            <v>900</v>
          </cell>
          <cell r="G18">
            <v>-53700</v>
          </cell>
        </row>
        <row r="19">
          <cell r="A19">
            <v>1075</v>
          </cell>
          <cell r="C19">
            <v>900</v>
          </cell>
          <cell r="G19">
            <v>32115.64</v>
          </cell>
        </row>
        <row r="20">
          <cell r="A20">
            <v>1081</v>
          </cell>
          <cell r="C20">
            <v>900</v>
          </cell>
          <cell r="G20">
            <v>0</v>
          </cell>
        </row>
        <row r="21">
          <cell r="A21">
            <v>1090</v>
          </cell>
          <cell r="C21">
            <v>900</v>
          </cell>
          <cell r="G21">
            <v>12097.39</v>
          </cell>
        </row>
        <row r="22">
          <cell r="A22">
            <v>1091</v>
          </cell>
          <cell r="C22">
            <v>900</v>
          </cell>
          <cell r="G22">
            <v>80005.25</v>
          </cell>
        </row>
        <row r="23">
          <cell r="A23">
            <v>1095</v>
          </cell>
          <cell r="C23">
            <v>900</v>
          </cell>
          <cell r="G23">
            <v>-43318.81</v>
          </cell>
        </row>
        <row r="24">
          <cell r="A24">
            <v>1110</v>
          </cell>
          <cell r="C24">
            <v>900</v>
          </cell>
          <cell r="G24">
            <v>-2349.14</v>
          </cell>
        </row>
        <row r="25">
          <cell r="A25">
            <v>1111</v>
          </cell>
          <cell r="C25">
            <v>900</v>
          </cell>
          <cell r="G25">
            <v>-13769.52</v>
          </cell>
        </row>
        <row r="26">
          <cell r="A26">
            <v>1170</v>
          </cell>
          <cell r="C26">
            <v>900</v>
          </cell>
          <cell r="G26">
            <v>-20396.830000000002</v>
          </cell>
        </row>
        <row r="27">
          <cell r="A27">
            <v>1230</v>
          </cell>
          <cell r="C27">
            <v>900</v>
          </cell>
          <cell r="G27">
            <v>-300009.71000000002</v>
          </cell>
        </row>
        <row r="28">
          <cell r="A28" t="str">
            <v>1230#</v>
          </cell>
          <cell r="C28">
            <v>900</v>
          </cell>
          <cell r="G28">
            <v>-8</v>
          </cell>
        </row>
        <row r="29">
          <cell r="A29">
            <v>1233</v>
          </cell>
          <cell r="C29">
            <v>900</v>
          </cell>
          <cell r="G29">
            <v>-112716.67</v>
          </cell>
        </row>
        <row r="30">
          <cell r="A30" t="str">
            <v>1233#</v>
          </cell>
          <cell r="C30">
            <v>900</v>
          </cell>
          <cell r="G30">
            <v>-3</v>
          </cell>
        </row>
        <row r="31">
          <cell r="A31">
            <v>1235</v>
          </cell>
          <cell r="C31">
            <v>900</v>
          </cell>
          <cell r="G31">
            <v>-15542.02</v>
          </cell>
        </row>
        <row r="32">
          <cell r="A32">
            <v>1236</v>
          </cell>
          <cell r="C32">
            <v>900</v>
          </cell>
          <cell r="G32">
            <v>-2981.1</v>
          </cell>
        </row>
        <row r="33">
          <cell r="A33">
            <v>1241</v>
          </cell>
          <cell r="C33">
            <v>900</v>
          </cell>
          <cell r="G33">
            <v>-142130.84</v>
          </cell>
        </row>
        <row r="34">
          <cell r="A34" t="str">
            <v>1241#</v>
          </cell>
          <cell r="C34">
            <v>900</v>
          </cell>
          <cell r="G34">
            <v>1</v>
          </cell>
        </row>
        <row r="35">
          <cell r="A35">
            <v>1245</v>
          </cell>
          <cell r="C35">
            <v>900</v>
          </cell>
          <cell r="G35">
            <v>13813.59</v>
          </cell>
        </row>
        <row r="36">
          <cell r="A36">
            <v>1246</v>
          </cell>
          <cell r="C36">
            <v>900</v>
          </cell>
          <cell r="G36">
            <v>616.05999999999995</v>
          </cell>
        </row>
        <row r="37">
          <cell r="A37">
            <v>1250</v>
          </cell>
          <cell r="C37">
            <v>900</v>
          </cell>
          <cell r="G37">
            <v>0</v>
          </cell>
        </row>
        <row r="38">
          <cell r="A38">
            <v>1255</v>
          </cell>
          <cell r="C38">
            <v>900</v>
          </cell>
          <cell r="G38">
            <v>13267.9</v>
          </cell>
        </row>
        <row r="39">
          <cell r="A39">
            <v>1319</v>
          </cell>
          <cell r="C39">
            <v>900</v>
          </cell>
          <cell r="G39">
            <v>180695.61</v>
          </cell>
        </row>
        <row r="40">
          <cell r="A40" t="str">
            <v>1319#</v>
          </cell>
          <cell r="C40">
            <v>900</v>
          </cell>
          <cell r="G40">
            <v>4</v>
          </cell>
        </row>
        <row r="41">
          <cell r="A41">
            <v>1320</v>
          </cell>
          <cell r="C41">
            <v>900</v>
          </cell>
          <cell r="G41">
            <v>185967.23</v>
          </cell>
        </row>
        <row r="42">
          <cell r="A42" t="str">
            <v>1320#</v>
          </cell>
          <cell r="C42">
            <v>900</v>
          </cell>
          <cell r="G42">
            <v>-3</v>
          </cell>
        </row>
        <row r="43">
          <cell r="A43">
            <v>1321</v>
          </cell>
          <cell r="C43">
            <v>900</v>
          </cell>
          <cell r="G43">
            <v>26260.87</v>
          </cell>
        </row>
        <row r="44">
          <cell r="A44" t="str">
            <v>1321#</v>
          </cell>
          <cell r="C44">
            <v>900</v>
          </cell>
          <cell r="G44">
            <v>-1</v>
          </cell>
        </row>
        <row r="45">
          <cell r="A45">
            <v>1325</v>
          </cell>
          <cell r="C45">
            <v>900</v>
          </cell>
          <cell r="G45">
            <v>-54908.1</v>
          </cell>
        </row>
        <row r="46">
          <cell r="A46">
            <v>1326</v>
          </cell>
          <cell r="C46">
            <v>900</v>
          </cell>
          <cell r="G46">
            <v>-5869.75</v>
          </cell>
        </row>
        <row r="47">
          <cell r="A47">
            <v>1327</v>
          </cell>
          <cell r="C47">
            <v>900</v>
          </cell>
          <cell r="G47">
            <v>2423.27</v>
          </cell>
        </row>
        <row r="48">
          <cell r="A48">
            <v>1351</v>
          </cell>
          <cell r="C48">
            <v>900</v>
          </cell>
          <cell r="G48">
            <v>-55.38</v>
          </cell>
        </row>
        <row r="49">
          <cell r="A49">
            <v>1380</v>
          </cell>
          <cell r="C49">
            <v>900</v>
          </cell>
          <cell r="G49">
            <v>53592.37</v>
          </cell>
        </row>
        <row r="50">
          <cell r="A50">
            <v>1400</v>
          </cell>
          <cell r="C50">
            <v>900</v>
          </cell>
          <cell r="G50">
            <v>0</v>
          </cell>
        </row>
        <row r="51">
          <cell r="A51">
            <v>1470</v>
          </cell>
          <cell r="C51">
            <v>900</v>
          </cell>
          <cell r="G51">
            <v>-29012.12</v>
          </cell>
        </row>
        <row r="52">
          <cell r="A52">
            <v>1480</v>
          </cell>
          <cell r="C52">
            <v>900</v>
          </cell>
          <cell r="G52">
            <v>13720.46</v>
          </cell>
        </row>
        <row r="53">
          <cell r="A53">
            <v>1500</v>
          </cell>
          <cell r="C53">
            <v>900</v>
          </cell>
          <cell r="G53">
            <v>-374.66</v>
          </cell>
        </row>
        <row r="54">
          <cell r="A54">
            <v>1510</v>
          </cell>
          <cell r="C54">
            <v>900</v>
          </cell>
          <cell r="G54">
            <v>247.48</v>
          </cell>
        </row>
        <row r="55">
          <cell r="A55" t="str">
            <v>1510B</v>
          </cell>
          <cell r="C55">
            <v>900</v>
          </cell>
          <cell r="G55">
            <v>7727.71</v>
          </cell>
        </row>
        <row r="56">
          <cell r="A56" t="str">
            <v>1510H</v>
          </cell>
          <cell r="C56">
            <v>900</v>
          </cell>
          <cell r="G56">
            <v>-1063.8800000000001</v>
          </cell>
        </row>
        <row r="57">
          <cell r="A57" t="str">
            <v>1510N</v>
          </cell>
          <cell r="C57">
            <v>900</v>
          </cell>
          <cell r="G57">
            <v>7741.25</v>
          </cell>
        </row>
        <row r="58">
          <cell r="A58">
            <v>1511</v>
          </cell>
          <cell r="C58">
            <v>900</v>
          </cell>
          <cell r="G58">
            <v>-1947.05</v>
          </cell>
        </row>
        <row r="59">
          <cell r="A59">
            <v>1512</v>
          </cell>
          <cell r="C59">
            <v>900</v>
          </cell>
          <cell r="G59">
            <v>0</v>
          </cell>
        </row>
        <row r="60">
          <cell r="A60">
            <v>1530</v>
          </cell>
          <cell r="C60">
            <v>900</v>
          </cell>
          <cell r="G60">
            <v>-121.74</v>
          </cell>
        </row>
        <row r="61">
          <cell r="A61">
            <v>1550</v>
          </cell>
          <cell r="C61">
            <v>900</v>
          </cell>
          <cell r="G61">
            <v>710.21</v>
          </cell>
        </row>
        <row r="62">
          <cell r="A62" t="str">
            <v>1550I</v>
          </cell>
          <cell r="C62">
            <v>900</v>
          </cell>
          <cell r="G62">
            <v>2333.5</v>
          </cell>
        </row>
        <row r="63">
          <cell r="A63">
            <v>1551</v>
          </cell>
          <cell r="C63">
            <v>900</v>
          </cell>
          <cell r="G63">
            <v>625</v>
          </cell>
        </row>
        <row r="64">
          <cell r="A64">
            <v>1552</v>
          </cell>
          <cell r="C64">
            <v>900</v>
          </cell>
          <cell r="G64">
            <v>615</v>
          </cell>
        </row>
        <row r="65">
          <cell r="A65">
            <v>1570</v>
          </cell>
          <cell r="C65">
            <v>900</v>
          </cell>
          <cell r="G65">
            <v>169.88</v>
          </cell>
        </row>
        <row r="66">
          <cell r="A66" t="str">
            <v>1570B</v>
          </cell>
          <cell r="C66">
            <v>900</v>
          </cell>
          <cell r="G66">
            <v>511.75</v>
          </cell>
        </row>
        <row r="67">
          <cell r="A67" t="str">
            <v>1570H</v>
          </cell>
          <cell r="C67">
            <v>900</v>
          </cell>
          <cell r="G67">
            <v>494.6</v>
          </cell>
        </row>
        <row r="68">
          <cell r="A68" t="str">
            <v>1570N</v>
          </cell>
          <cell r="C68">
            <v>900</v>
          </cell>
          <cell r="G68">
            <v>730.19</v>
          </cell>
        </row>
        <row r="69">
          <cell r="A69">
            <v>1571</v>
          </cell>
          <cell r="C69">
            <v>900</v>
          </cell>
          <cell r="G69">
            <v>-29.03</v>
          </cell>
        </row>
        <row r="70">
          <cell r="A70">
            <v>1572</v>
          </cell>
          <cell r="C70">
            <v>900</v>
          </cell>
          <cell r="G70">
            <v>0</v>
          </cell>
        </row>
        <row r="71">
          <cell r="A71">
            <v>1670</v>
          </cell>
          <cell r="C71">
            <v>900</v>
          </cell>
          <cell r="G71">
            <v>0</v>
          </cell>
        </row>
        <row r="72">
          <cell r="A72">
            <v>1675</v>
          </cell>
          <cell r="C72">
            <v>900</v>
          </cell>
          <cell r="G72">
            <v>2285.0300000000002</v>
          </cell>
        </row>
        <row r="73">
          <cell r="A73">
            <v>1690</v>
          </cell>
          <cell r="C73">
            <v>900</v>
          </cell>
          <cell r="G73">
            <v>-37355.040000000001</v>
          </cell>
        </row>
        <row r="74">
          <cell r="A74">
            <v>1720</v>
          </cell>
          <cell r="C74">
            <v>900</v>
          </cell>
          <cell r="G74">
            <v>9393.99</v>
          </cell>
        </row>
        <row r="75">
          <cell r="A75">
            <v>2025</v>
          </cell>
          <cell r="C75">
            <v>900</v>
          </cell>
          <cell r="G75">
            <v>-61657.64</v>
          </cell>
        </row>
        <row r="76">
          <cell r="A76">
            <v>1772</v>
          </cell>
          <cell r="C76">
            <v>900</v>
          </cell>
          <cell r="G76">
            <v>0</v>
          </cell>
        </row>
        <row r="77">
          <cell r="A77" t="str">
            <v>1772H</v>
          </cell>
          <cell r="C77">
            <v>900</v>
          </cell>
          <cell r="G77">
            <v>8453.5</v>
          </cell>
        </row>
        <row r="78">
          <cell r="A78">
            <v>1773</v>
          </cell>
          <cell r="C78">
            <v>900</v>
          </cell>
          <cell r="G78">
            <v>0</v>
          </cell>
        </row>
        <row r="79">
          <cell r="A79" t="str">
            <v>1773H</v>
          </cell>
          <cell r="C79">
            <v>900</v>
          </cell>
          <cell r="G79">
            <v>0</v>
          </cell>
        </row>
        <row r="80">
          <cell r="A80">
            <v>1774</v>
          </cell>
          <cell r="C80">
            <v>900</v>
          </cell>
          <cell r="G80">
            <v>0</v>
          </cell>
        </row>
        <row r="81">
          <cell r="A81" t="str">
            <v>1774H</v>
          </cell>
          <cell r="C81">
            <v>900</v>
          </cell>
          <cell r="G81">
            <v>3292.46</v>
          </cell>
        </row>
        <row r="82">
          <cell r="A82">
            <v>1780</v>
          </cell>
          <cell r="C82">
            <v>900</v>
          </cell>
          <cell r="G82">
            <v>0</v>
          </cell>
        </row>
        <row r="83">
          <cell r="A83" t="str">
            <v>1780H</v>
          </cell>
          <cell r="C83">
            <v>900</v>
          </cell>
          <cell r="G83">
            <v>0</v>
          </cell>
        </row>
        <row r="84">
          <cell r="A84">
            <v>1790</v>
          </cell>
          <cell r="C84">
            <v>900</v>
          </cell>
          <cell r="G84">
            <v>0</v>
          </cell>
        </row>
        <row r="85">
          <cell r="A85">
            <v>1800</v>
          </cell>
          <cell r="C85">
            <v>900</v>
          </cell>
          <cell r="G85">
            <v>-39488.620000000003</v>
          </cell>
        </row>
        <row r="86">
          <cell r="A86" t="str">
            <v>1800H</v>
          </cell>
          <cell r="C86">
            <v>900</v>
          </cell>
          <cell r="G86">
            <v>4130</v>
          </cell>
        </row>
        <row r="87">
          <cell r="A87">
            <v>2782</v>
          </cell>
          <cell r="C87">
            <v>900</v>
          </cell>
          <cell r="G87">
            <v>-10091</v>
          </cell>
        </row>
        <row r="88">
          <cell r="A88" t="str">
            <v>2782H</v>
          </cell>
          <cell r="C88">
            <v>900</v>
          </cell>
          <cell r="G88">
            <v>-5688</v>
          </cell>
        </row>
        <row r="89">
          <cell r="A89">
            <v>2783</v>
          </cell>
          <cell r="C89">
            <v>900</v>
          </cell>
          <cell r="G89">
            <v>-3167</v>
          </cell>
        </row>
        <row r="90">
          <cell r="A90" t="str">
            <v>2783H</v>
          </cell>
          <cell r="C90">
            <v>900</v>
          </cell>
          <cell r="G90">
            <v>-2176</v>
          </cell>
        </row>
        <row r="91">
          <cell r="A91">
            <v>2784</v>
          </cell>
          <cell r="C91">
            <v>900</v>
          </cell>
          <cell r="G91">
            <v>-20172</v>
          </cell>
        </row>
        <row r="92">
          <cell r="A92" t="str">
            <v>2784H</v>
          </cell>
          <cell r="C92">
            <v>900</v>
          </cell>
          <cell r="G92">
            <v>-8500</v>
          </cell>
        </row>
        <row r="93">
          <cell r="A93">
            <v>2790</v>
          </cell>
          <cell r="C93">
            <v>900</v>
          </cell>
          <cell r="G93">
            <v>-9152</v>
          </cell>
        </row>
        <row r="94">
          <cell r="A94" t="str">
            <v>2790H</v>
          </cell>
          <cell r="C94">
            <v>900</v>
          </cell>
          <cell r="G94">
            <v>-2416</v>
          </cell>
        </row>
        <row r="95">
          <cell r="A95">
            <v>2800</v>
          </cell>
          <cell r="C95">
            <v>900</v>
          </cell>
          <cell r="G95">
            <v>-11998</v>
          </cell>
        </row>
        <row r="96">
          <cell r="A96" t="str">
            <v>2800H</v>
          </cell>
          <cell r="C96">
            <v>900</v>
          </cell>
          <cell r="G96">
            <v>-4032</v>
          </cell>
        </row>
        <row r="97">
          <cell r="A97" t="str">
            <v>6064r#</v>
          </cell>
          <cell r="C97">
            <v>112</v>
          </cell>
          <cell r="G97">
            <v>1</v>
          </cell>
        </row>
        <row r="98">
          <cell r="A98" t="str">
            <v>6144R#</v>
          </cell>
          <cell r="C98">
            <v>112</v>
          </cell>
          <cell r="G98">
            <v>0</v>
          </cell>
        </row>
        <row r="99">
          <cell r="A99">
            <v>1920</v>
          </cell>
          <cell r="C99">
            <v>900</v>
          </cell>
          <cell r="G99">
            <v>0</v>
          </cell>
        </row>
        <row r="100">
          <cell r="A100">
            <v>2040</v>
          </cell>
          <cell r="C100">
            <v>900</v>
          </cell>
          <cell r="G100">
            <v>-1182.42</v>
          </cell>
        </row>
        <row r="101">
          <cell r="A101">
            <v>2050</v>
          </cell>
          <cell r="C101">
            <v>900</v>
          </cell>
          <cell r="G101">
            <v>-454078.03</v>
          </cell>
        </row>
        <row r="102">
          <cell r="A102">
            <v>2130</v>
          </cell>
          <cell r="C102">
            <v>900</v>
          </cell>
          <cell r="G102">
            <v>-109360.61</v>
          </cell>
        </row>
        <row r="103">
          <cell r="A103">
            <v>2131</v>
          </cell>
          <cell r="C103">
            <v>900</v>
          </cell>
          <cell r="G103">
            <v>-5510.36</v>
          </cell>
        </row>
        <row r="104">
          <cell r="A104" t="str">
            <v>2131H</v>
          </cell>
          <cell r="C104">
            <v>900</v>
          </cell>
          <cell r="G104">
            <v>-2041.85</v>
          </cell>
        </row>
        <row r="105">
          <cell r="A105">
            <v>2132</v>
          </cell>
          <cell r="C105">
            <v>900</v>
          </cell>
          <cell r="G105">
            <v>-201.1</v>
          </cell>
        </row>
        <row r="106">
          <cell r="A106" t="str">
            <v>2132H</v>
          </cell>
          <cell r="C106">
            <v>900</v>
          </cell>
          <cell r="G106">
            <v>174.97</v>
          </cell>
        </row>
        <row r="107">
          <cell r="A107">
            <v>2136</v>
          </cell>
          <cell r="C107">
            <v>900</v>
          </cell>
          <cell r="G107">
            <v>6627.6</v>
          </cell>
        </row>
        <row r="108">
          <cell r="A108">
            <v>2140</v>
          </cell>
          <cell r="C108">
            <v>900</v>
          </cell>
          <cell r="G108">
            <v>0</v>
          </cell>
        </row>
        <row r="109">
          <cell r="A109">
            <v>2250</v>
          </cell>
          <cell r="C109">
            <v>900</v>
          </cell>
          <cell r="G109">
            <v>141598.79999999999</v>
          </cell>
        </row>
        <row r="110">
          <cell r="A110">
            <v>2220</v>
          </cell>
          <cell r="C110">
            <v>900</v>
          </cell>
          <cell r="G110">
            <v>0</v>
          </cell>
        </row>
        <row r="111">
          <cell r="A111">
            <v>2240</v>
          </cell>
          <cell r="C111">
            <v>900</v>
          </cell>
          <cell r="G111">
            <v>185310.83</v>
          </cell>
        </row>
        <row r="112">
          <cell r="A112">
            <v>2241</v>
          </cell>
          <cell r="C112">
            <v>900</v>
          </cell>
          <cell r="G112">
            <v>-28338.79</v>
          </cell>
        </row>
        <row r="113">
          <cell r="A113">
            <v>2310</v>
          </cell>
          <cell r="C113">
            <v>900</v>
          </cell>
          <cell r="G113">
            <v>-59983.73</v>
          </cell>
        </row>
        <row r="114">
          <cell r="A114">
            <v>2311</v>
          </cell>
          <cell r="C114">
            <v>900</v>
          </cell>
          <cell r="G114">
            <v>-51579.63</v>
          </cell>
        </row>
        <row r="115">
          <cell r="A115">
            <v>2320</v>
          </cell>
          <cell r="C115">
            <v>900</v>
          </cell>
          <cell r="G115">
            <v>-338314.99</v>
          </cell>
        </row>
        <row r="116">
          <cell r="A116">
            <v>2321</v>
          </cell>
          <cell r="C116">
            <v>900</v>
          </cell>
          <cell r="G116">
            <v>44128.04</v>
          </cell>
        </row>
        <row r="117">
          <cell r="A117">
            <v>2401</v>
          </cell>
          <cell r="C117">
            <v>900</v>
          </cell>
          <cell r="G117">
            <v>0</v>
          </cell>
        </row>
        <row r="118">
          <cell r="A118">
            <v>2402</v>
          </cell>
          <cell r="C118">
            <v>900</v>
          </cell>
          <cell r="G118">
            <v>-659.64</v>
          </cell>
        </row>
        <row r="119">
          <cell r="A119">
            <v>2430</v>
          </cell>
          <cell r="C119">
            <v>900</v>
          </cell>
          <cell r="G119">
            <v>0</v>
          </cell>
        </row>
        <row r="120">
          <cell r="A120">
            <v>2482</v>
          </cell>
          <cell r="C120">
            <v>900</v>
          </cell>
          <cell r="G120">
            <v>0</v>
          </cell>
        </row>
        <row r="121">
          <cell r="A121">
            <v>2490</v>
          </cell>
          <cell r="C121">
            <v>900</v>
          </cell>
          <cell r="G121">
            <v>-86300.67</v>
          </cell>
        </row>
        <row r="122">
          <cell r="A122">
            <v>2500</v>
          </cell>
          <cell r="C122">
            <v>900</v>
          </cell>
          <cell r="G122">
            <v>0</v>
          </cell>
        </row>
        <row r="123">
          <cell r="A123">
            <v>2505</v>
          </cell>
          <cell r="C123">
            <v>900</v>
          </cell>
          <cell r="G123">
            <v>24615.75</v>
          </cell>
        </row>
        <row r="124">
          <cell r="A124">
            <v>2512</v>
          </cell>
          <cell r="C124">
            <v>900</v>
          </cell>
          <cell r="G124">
            <v>5648.54</v>
          </cell>
        </row>
        <row r="125">
          <cell r="A125">
            <v>2520</v>
          </cell>
          <cell r="C125">
            <v>900</v>
          </cell>
          <cell r="G125">
            <v>-17876.72</v>
          </cell>
        </row>
        <row r="126">
          <cell r="A126">
            <v>2554</v>
          </cell>
          <cell r="C126">
            <v>900</v>
          </cell>
          <cell r="G126">
            <v>0</v>
          </cell>
        </row>
        <row r="127">
          <cell r="A127">
            <v>2570</v>
          </cell>
          <cell r="C127">
            <v>900</v>
          </cell>
          <cell r="G127">
            <v>-14249.99</v>
          </cell>
        </row>
        <row r="128">
          <cell r="A128">
            <v>2571</v>
          </cell>
          <cell r="C128">
            <v>900</v>
          </cell>
          <cell r="G128">
            <v>-1371.88</v>
          </cell>
        </row>
        <row r="129">
          <cell r="A129">
            <v>2573</v>
          </cell>
          <cell r="C129">
            <v>900</v>
          </cell>
          <cell r="G129">
            <v>195.65</v>
          </cell>
        </row>
        <row r="130">
          <cell r="A130" t="str">
            <v>2581P</v>
          </cell>
          <cell r="C130">
            <v>900</v>
          </cell>
          <cell r="G130">
            <v>-1000</v>
          </cell>
        </row>
        <row r="131">
          <cell r="A131" t="str">
            <v>2581S</v>
          </cell>
          <cell r="C131">
            <v>900</v>
          </cell>
          <cell r="G131">
            <v>-1500</v>
          </cell>
        </row>
        <row r="132">
          <cell r="A132" t="str">
            <v>2581T</v>
          </cell>
          <cell r="C132">
            <v>900</v>
          </cell>
          <cell r="G132">
            <v>-100</v>
          </cell>
        </row>
        <row r="133">
          <cell r="A133">
            <v>2582</v>
          </cell>
          <cell r="C133">
            <v>900</v>
          </cell>
          <cell r="G133">
            <v>-1283.3499999999999</v>
          </cell>
        </row>
        <row r="134">
          <cell r="A134">
            <v>2584</v>
          </cell>
          <cell r="C134">
            <v>900</v>
          </cell>
          <cell r="G134">
            <v>-4883.12</v>
          </cell>
        </row>
        <row r="135">
          <cell r="A135">
            <v>2586</v>
          </cell>
          <cell r="C135">
            <v>900</v>
          </cell>
          <cell r="G135">
            <v>-6233.73</v>
          </cell>
        </row>
        <row r="136">
          <cell r="A136">
            <v>2605</v>
          </cell>
          <cell r="C136">
            <v>900</v>
          </cell>
          <cell r="G136">
            <v>7271.24</v>
          </cell>
        </row>
        <row r="137">
          <cell r="A137">
            <v>2606</v>
          </cell>
          <cell r="C137">
            <v>900</v>
          </cell>
          <cell r="G137">
            <v>0</v>
          </cell>
        </row>
        <row r="138">
          <cell r="A138">
            <v>2607</v>
          </cell>
          <cell r="C138">
            <v>900</v>
          </cell>
          <cell r="G138">
            <v>0</v>
          </cell>
        </row>
        <row r="139">
          <cell r="A139">
            <v>2608</v>
          </cell>
          <cell r="C139">
            <v>900</v>
          </cell>
          <cell r="G139">
            <v>-137309.16</v>
          </cell>
        </row>
        <row r="140">
          <cell r="A140">
            <v>2610</v>
          </cell>
          <cell r="C140">
            <v>900</v>
          </cell>
          <cell r="G140">
            <v>0</v>
          </cell>
        </row>
        <row r="141">
          <cell r="A141">
            <v>2621</v>
          </cell>
          <cell r="C141">
            <v>900</v>
          </cell>
          <cell r="G141">
            <v>77107</v>
          </cell>
        </row>
        <row r="142">
          <cell r="A142">
            <v>2622</v>
          </cell>
          <cell r="C142">
            <v>900</v>
          </cell>
          <cell r="G142">
            <v>0</v>
          </cell>
        </row>
        <row r="143">
          <cell r="A143">
            <v>2623</v>
          </cell>
          <cell r="C143">
            <v>900</v>
          </cell>
          <cell r="G143">
            <v>0</v>
          </cell>
        </row>
        <row r="144">
          <cell r="A144">
            <v>2630</v>
          </cell>
          <cell r="C144">
            <v>900</v>
          </cell>
          <cell r="G144">
            <v>0</v>
          </cell>
        </row>
        <row r="145">
          <cell r="A145">
            <v>2731</v>
          </cell>
          <cell r="C145">
            <v>900</v>
          </cell>
          <cell r="G145">
            <v>82023.5</v>
          </cell>
        </row>
        <row r="146">
          <cell r="A146">
            <v>1921</v>
          </cell>
          <cell r="C146">
            <v>900</v>
          </cell>
          <cell r="G146">
            <v>0</v>
          </cell>
        </row>
        <row r="147">
          <cell r="A147">
            <v>2600</v>
          </cell>
          <cell r="C147">
            <v>900</v>
          </cell>
          <cell r="G147">
            <v>53.75</v>
          </cell>
        </row>
        <row r="148">
          <cell r="A148">
            <v>2602</v>
          </cell>
          <cell r="C148">
            <v>900</v>
          </cell>
          <cell r="G148">
            <v>0</v>
          </cell>
        </row>
        <row r="149">
          <cell r="A149">
            <v>2705</v>
          </cell>
          <cell r="C149">
            <v>900</v>
          </cell>
          <cell r="G149">
            <v>58927.95</v>
          </cell>
        </row>
        <row r="150">
          <cell r="A150">
            <v>2707</v>
          </cell>
          <cell r="C150">
            <v>900</v>
          </cell>
          <cell r="G150">
            <v>4549.71</v>
          </cell>
        </row>
        <row r="151">
          <cell r="A151">
            <v>2708</v>
          </cell>
          <cell r="C151">
            <v>900</v>
          </cell>
          <cell r="G151">
            <v>0</v>
          </cell>
        </row>
        <row r="152">
          <cell r="A152">
            <v>2709</v>
          </cell>
          <cell r="C152">
            <v>900</v>
          </cell>
          <cell r="G152">
            <v>0</v>
          </cell>
        </row>
        <row r="153">
          <cell r="A153">
            <v>2730</v>
          </cell>
          <cell r="C153">
            <v>900</v>
          </cell>
          <cell r="G153">
            <v>0</v>
          </cell>
        </row>
        <row r="154">
          <cell r="A154">
            <v>2860</v>
          </cell>
          <cell r="C154">
            <v>900</v>
          </cell>
          <cell r="G154">
            <v>0</v>
          </cell>
        </row>
        <row r="155">
          <cell r="A155">
            <v>2870</v>
          </cell>
          <cell r="C155">
            <v>900</v>
          </cell>
          <cell r="G155">
            <v>0</v>
          </cell>
        </row>
        <row r="156">
          <cell r="A156">
            <v>2900</v>
          </cell>
          <cell r="C156">
            <v>900</v>
          </cell>
          <cell r="G156">
            <v>0</v>
          </cell>
        </row>
        <row r="157">
          <cell r="A157">
            <v>2910</v>
          </cell>
          <cell r="C157">
            <v>900</v>
          </cell>
          <cell r="G157">
            <v>0</v>
          </cell>
        </row>
        <row r="158">
          <cell r="A158">
            <v>3142</v>
          </cell>
          <cell r="C158">
            <v>100</v>
          </cell>
          <cell r="G158">
            <v>-116310</v>
          </cell>
        </row>
        <row r="159">
          <cell r="A159">
            <v>3142</v>
          </cell>
          <cell r="C159">
            <v>200</v>
          </cell>
          <cell r="G159">
            <v>-105920</v>
          </cell>
        </row>
        <row r="160">
          <cell r="A160">
            <v>3145</v>
          </cell>
          <cell r="C160">
            <v>110</v>
          </cell>
          <cell r="G160">
            <v>0</v>
          </cell>
        </row>
        <row r="161">
          <cell r="A161">
            <v>3145</v>
          </cell>
          <cell r="C161">
            <v>112</v>
          </cell>
          <cell r="G161">
            <v>0</v>
          </cell>
        </row>
        <row r="162">
          <cell r="A162">
            <v>3145</v>
          </cell>
          <cell r="C162">
            <v>120</v>
          </cell>
          <cell r="G162">
            <v>0</v>
          </cell>
        </row>
        <row r="163">
          <cell r="A163">
            <v>3145</v>
          </cell>
          <cell r="C163">
            <v>130</v>
          </cell>
          <cell r="G163">
            <v>-430.75</v>
          </cell>
        </row>
        <row r="164">
          <cell r="A164">
            <v>3145</v>
          </cell>
          <cell r="C164">
            <v>140</v>
          </cell>
          <cell r="G164">
            <v>0.23</v>
          </cell>
        </row>
        <row r="165">
          <cell r="A165">
            <v>3145</v>
          </cell>
          <cell r="C165">
            <v>160</v>
          </cell>
          <cell r="G165">
            <v>0</v>
          </cell>
        </row>
        <row r="166">
          <cell r="A166">
            <v>3145</v>
          </cell>
          <cell r="C166">
            <v>190</v>
          </cell>
          <cell r="G166">
            <v>-3354.37</v>
          </cell>
        </row>
        <row r="167">
          <cell r="A167">
            <v>3145</v>
          </cell>
          <cell r="C167">
            <v>210</v>
          </cell>
          <cell r="G167">
            <v>0</v>
          </cell>
        </row>
        <row r="168">
          <cell r="A168">
            <v>3145</v>
          </cell>
          <cell r="C168">
            <v>220</v>
          </cell>
          <cell r="G168">
            <v>0</v>
          </cell>
        </row>
        <row r="169">
          <cell r="A169">
            <v>3145</v>
          </cell>
          <cell r="C169">
            <v>230</v>
          </cell>
          <cell r="G169">
            <v>0</v>
          </cell>
        </row>
        <row r="170">
          <cell r="A170">
            <v>3145</v>
          </cell>
          <cell r="C170">
            <v>240</v>
          </cell>
          <cell r="G170">
            <v>0</v>
          </cell>
        </row>
        <row r="171">
          <cell r="A171">
            <v>3145</v>
          </cell>
          <cell r="C171">
            <v>340</v>
          </cell>
          <cell r="G171">
            <v>0</v>
          </cell>
        </row>
        <row r="172">
          <cell r="A172">
            <v>3145</v>
          </cell>
          <cell r="C172">
            <v>440</v>
          </cell>
          <cell r="G172">
            <v>0</v>
          </cell>
        </row>
        <row r="173">
          <cell r="A173">
            <v>3145</v>
          </cell>
          <cell r="C173">
            <v>935</v>
          </cell>
          <cell r="G173">
            <v>0</v>
          </cell>
        </row>
        <row r="174">
          <cell r="A174">
            <v>3145</v>
          </cell>
          <cell r="C174">
            <v>936</v>
          </cell>
          <cell r="G174">
            <v>0</v>
          </cell>
        </row>
        <row r="175">
          <cell r="A175">
            <v>3147</v>
          </cell>
          <cell r="C175">
            <v>100</v>
          </cell>
          <cell r="G175">
            <v>-89450</v>
          </cell>
        </row>
        <row r="176">
          <cell r="A176">
            <v>3147</v>
          </cell>
          <cell r="C176">
            <v>200</v>
          </cell>
          <cell r="G176">
            <v>-141900</v>
          </cell>
        </row>
        <row r="177">
          <cell r="A177">
            <v>3148</v>
          </cell>
          <cell r="C177">
            <v>100</v>
          </cell>
          <cell r="G177">
            <v>-20877.27</v>
          </cell>
        </row>
        <row r="178">
          <cell r="A178">
            <v>3148</v>
          </cell>
          <cell r="C178">
            <v>200</v>
          </cell>
          <cell r="G178">
            <v>-19482.099999999999</v>
          </cell>
        </row>
        <row r="179">
          <cell r="A179">
            <v>3149</v>
          </cell>
          <cell r="C179">
            <v>100</v>
          </cell>
          <cell r="G179">
            <v>-24628.720000000001</v>
          </cell>
        </row>
        <row r="180">
          <cell r="A180">
            <v>3149</v>
          </cell>
          <cell r="C180">
            <v>200</v>
          </cell>
          <cell r="G180">
            <v>-23022.7</v>
          </cell>
        </row>
        <row r="181">
          <cell r="A181">
            <v>3150</v>
          </cell>
          <cell r="C181">
            <v>110</v>
          </cell>
          <cell r="G181">
            <v>0</v>
          </cell>
        </row>
        <row r="182">
          <cell r="A182">
            <v>3150</v>
          </cell>
          <cell r="C182">
            <v>112</v>
          </cell>
          <cell r="G182">
            <v>0</v>
          </cell>
        </row>
        <row r="183">
          <cell r="A183">
            <v>3150</v>
          </cell>
          <cell r="C183">
            <v>190</v>
          </cell>
          <cell r="G183">
            <v>0</v>
          </cell>
        </row>
        <row r="184">
          <cell r="A184">
            <v>3150</v>
          </cell>
          <cell r="C184">
            <v>210</v>
          </cell>
          <cell r="G184">
            <v>0</v>
          </cell>
        </row>
        <row r="185">
          <cell r="A185">
            <v>3246</v>
          </cell>
          <cell r="C185">
            <v>121</v>
          </cell>
          <cell r="G185">
            <v>0</v>
          </cell>
        </row>
        <row r="186">
          <cell r="A186">
            <v>3246</v>
          </cell>
          <cell r="C186">
            <v>220</v>
          </cell>
          <cell r="G186">
            <v>0</v>
          </cell>
        </row>
        <row r="187">
          <cell r="A187">
            <v>3247</v>
          </cell>
          <cell r="C187">
            <v>121</v>
          </cell>
          <cell r="G187">
            <v>0</v>
          </cell>
        </row>
        <row r="188">
          <cell r="A188">
            <v>3247</v>
          </cell>
          <cell r="C188">
            <v>220</v>
          </cell>
          <cell r="G188">
            <v>0</v>
          </cell>
        </row>
        <row r="189">
          <cell r="A189">
            <v>3248</v>
          </cell>
          <cell r="C189">
            <v>110</v>
          </cell>
          <cell r="G189">
            <v>0</v>
          </cell>
        </row>
        <row r="190">
          <cell r="A190">
            <v>3248</v>
          </cell>
          <cell r="C190">
            <v>112</v>
          </cell>
          <cell r="G190">
            <v>0</v>
          </cell>
        </row>
        <row r="191">
          <cell r="A191">
            <v>3248</v>
          </cell>
          <cell r="C191">
            <v>120</v>
          </cell>
          <cell r="G191">
            <v>0</v>
          </cell>
        </row>
        <row r="192">
          <cell r="A192">
            <v>3248</v>
          </cell>
          <cell r="C192">
            <v>121</v>
          </cell>
          <cell r="G192">
            <v>0</v>
          </cell>
        </row>
        <row r="193">
          <cell r="A193">
            <v>3248</v>
          </cell>
          <cell r="C193">
            <v>122</v>
          </cell>
          <cell r="G193">
            <v>0</v>
          </cell>
        </row>
        <row r="194">
          <cell r="A194">
            <v>3248</v>
          </cell>
          <cell r="C194">
            <v>130</v>
          </cell>
          <cell r="G194">
            <v>0</v>
          </cell>
        </row>
        <row r="195">
          <cell r="A195">
            <v>3248</v>
          </cell>
          <cell r="C195">
            <v>132</v>
          </cell>
          <cell r="G195">
            <v>0</v>
          </cell>
        </row>
        <row r="196">
          <cell r="A196">
            <v>3248</v>
          </cell>
          <cell r="C196">
            <v>140</v>
          </cell>
          <cell r="G196">
            <v>0</v>
          </cell>
        </row>
        <row r="197">
          <cell r="A197">
            <v>3248</v>
          </cell>
          <cell r="C197">
            <v>142</v>
          </cell>
          <cell r="G197">
            <v>0</v>
          </cell>
        </row>
        <row r="198">
          <cell r="A198">
            <v>3248</v>
          </cell>
          <cell r="C198">
            <v>160</v>
          </cell>
          <cell r="G198">
            <v>0</v>
          </cell>
        </row>
        <row r="199">
          <cell r="A199">
            <v>3248</v>
          </cell>
          <cell r="C199">
            <v>162</v>
          </cell>
          <cell r="G199">
            <v>0</v>
          </cell>
        </row>
        <row r="200">
          <cell r="A200">
            <v>3248</v>
          </cell>
          <cell r="C200">
            <v>210</v>
          </cell>
          <cell r="G200">
            <v>0</v>
          </cell>
        </row>
        <row r="201">
          <cell r="A201">
            <v>3248</v>
          </cell>
          <cell r="C201">
            <v>220</v>
          </cell>
          <cell r="G201">
            <v>0</v>
          </cell>
        </row>
        <row r="202">
          <cell r="A202">
            <v>3248</v>
          </cell>
          <cell r="C202">
            <v>230</v>
          </cell>
          <cell r="G202">
            <v>0</v>
          </cell>
        </row>
        <row r="203">
          <cell r="A203">
            <v>3248</v>
          </cell>
          <cell r="C203">
            <v>240</v>
          </cell>
          <cell r="G203">
            <v>0</v>
          </cell>
        </row>
        <row r="204">
          <cell r="A204">
            <v>3248</v>
          </cell>
          <cell r="C204">
            <v>260</v>
          </cell>
          <cell r="G204">
            <v>0</v>
          </cell>
        </row>
        <row r="205">
          <cell r="A205">
            <v>3248</v>
          </cell>
          <cell r="C205">
            <v>330</v>
          </cell>
          <cell r="G205">
            <v>0</v>
          </cell>
        </row>
        <row r="206">
          <cell r="A206">
            <v>3248</v>
          </cell>
          <cell r="C206">
            <v>340</v>
          </cell>
          <cell r="G206">
            <v>0</v>
          </cell>
        </row>
        <row r="207">
          <cell r="A207">
            <v>3248</v>
          </cell>
          <cell r="C207">
            <v>430</v>
          </cell>
          <cell r="G207">
            <v>0</v>
          </cell>
        </row>
        <row r="208">
          <cell r="A208">
            <v>3248</v>
          </cell>
          <cell r="C208">
            <v>935</v>
          </cell>
          <cell r="G208">
            <v>0</v>
          </cell>
        </row>
        <row r="209">
          <cell r="A209">
            <v>3248</v>
          </cell>
          <cell r="C209">
            <v>936</v>
          </cell>
          <cell r="G209">
            <v>0</v>
          </cell>
        </row>
        <row r="210">
          <cell r="A210">
            <v>3305</v>
          </cell>
          <cell r="C210">
            <v>140</v>
          </cell>
          <cell r="G210">
            <v>42.31</v>
          </cell>
        </row>
        <row r="211">
          <cell r="A211">
            <v>3305</v>
          </cell>
          <cell r="C211">
            <v>240</v>
          </cell>
          <cell r="G211">
            <v>485.44</v>
          </cell>
        </row>
        <row r="212">
          <cell r="A212">
            <v>3305</v>
          </cell>
          <cell r="C212">
            <v>340</v>
          </cell>
          <cell r="G212">
            <v>962.22</v>
          </cell>
        </row>
        <row r="213">
          <cell r="A213">
            <v>3305</v>
          </cell>
          <cell r="C213">
            <v>440</v>
          </cell>
          <cell r="G213">
            <v>214.52</v>
          </cell>
        </row>
        <row r="214">
          <cell r="A214">
            <v>8540</v>
          </cell>
          <cell r="C214">
            <v>130</v>
          </cell>
          <cell r="G214">
            <v>0</v>
          </cell>
        </row>
        <row r="215">
          <cell r="A215">
            <v>8540</v>
          </cell>
          <cell r="C215">
            <v>140</v>
          </cell>
          <cell r="G215">
            <v>0</v>
          </cell>
        </row>
        <row r="216">
          <cell r="A216">
            <v>8540</v>
          </cell>
          <cell r="C216">
            <v>160</v>
          </cell>
          <cell r="G216">
            <v>0</v>
          </cell>
        </row>
        <row r="217">
          <cell r="A217">
            <v>8540</v>
          </cell>
          <cell r="C217">
            <v>240</v>
          </cell>
          <cell r="G217">
            <v>0</v>
          </cell>
        </row>
        <row r="218">
          <cell r="A218" t="str">
            <v>3076R</v>
          </cell>
          <cell r="C218">
            <v>100</v>
          </cell>
          <cell r="G218">
            <v>0</v>
          </cell>
        </row>
        <row r="219">
          <cell r="A219" t="str">
            <v>3076R</v>
          </cell>
          <cell r="C219">
            <v>110</v>
          </cell>
          <cell r="G219">
            <v>0</v>
          </cell>
        </row>
        <row r="220">
          <cell r="A220" t="str">
            <v>3076R</v>
          </cell>
          <cell r="C220">
            <v>200</v>
          </cell>
          <cell r="G220">
            <v>-1500.93</v>
          </cell>
        </row>
        <row r="221">
          <cell r="A221" t="str">
            <v>3090R</v>
          </cell>
          <cell r="C221">
            <v>100</v>
          </cell>
          <cell r="G221">
            <v>-25503.67</v>
          </cell>
        </row>
        <row r="222">
          <cell r="A222" t="str">
            <v>3090R</v>
          </cell>
          <cell r="C222">
            <v>110</v>
          </cell>
          <cell r="G222">
            <v>0</v>
          </cell>
        </row>
        <row r="223">
          <cell r="A223" t="str">
            <v>3090R</v>
          </cell>
          <cell r="C223">
            <v>200</v>
          </cell>
          <cell r="G223">
            <v>-54525.599999999999</v>
          </cell>
        </row>
        <row r="224">
          <cell r="A224" t="str">
            <v>3090R</v>
          </cell>
          <cell r="C224">
            <v>210</v>
          </cell>
          <cell r="G224">
            <v>-51295.65</v>
          </cell>
        </row>
        <row r="225">
          <cell r="A225" t="str">
            <v>3090RD</v>
          </cell>
          <cell r="C225">
            <v>100</v>
          </cell>
          <cell r="G225">
            <v>0</v>
          </cell>
        </row>
        <row r="226">
          <cell r="A226" t="str">
            <v>3090RD</v>
          </cell>
          <cell r="C226">
            <v>110</v>
          </cell>
          <cell r="G226">
            <v>0</v>
          </cell>
        </row>
        <row r="227">
          <cell r="A227" t="str">
            <v>3090RD</v>
          </cell>
          <cell r="C227">
            <v>210</v>
          </cell>
          <cell r="G227">
            <v>0</v>
          </cell>
        </row>
        <row r="228">
          <cell r="A228" t="str">
            <v>3095R</v>
          </cell>
          <cell r="C228">
            <v>100</v>
          </cell>
          <cell r="G228">
            <v>-19177.25</v>
          </cell>
        </row>
        <row r="229">
          <cell r="A229" t="str">
            <v>3095R</v>
          </cell>
          <cell r="C229">
            <v>110</v>
          </cell>
          <cell r="G229">
            <v>0</v>
          </cell>
        </row>
        <row r="230">
          <cell r="A230" t="str">
            <v>3095R</v>
          </cell>
          <cell r="C230">
            <v>200</v>
          </cell>
          <cell r="G230">
            <v>-5644.86</v>
          </cell>
        </row>
        <row r="231">
          <cell r="A231" t="str">
            <v>3095R</v>
          </cell>
          <cell r="C231">
            <v>210</v>
          </cell>
          <cell r="G231">
            <v>0</v>
          </cell>
        </row>
        <row r="232">
          <cell r="A232" t="str">
            <v>3095RD</v>
          </cell>
          <cell r="C232">
            <v>110</v>
          </cell>
          <cell r="G232">
            <v>0</v>
          </cell>
        </row>
        <row r="233">
          <cell r="A233" t="str">
            <v>3095RD</v>
          </cell>
          <cell r="C233">
            <v>210</v>
          </cell>
          <cell r="G233">
            <v>0</v>
          </cell>
        </row>
        <row r="234">
          <cell r="A234" t="str">
            <v>3105R</v>
          </cell>
          <cell r="C234">
            <v>100</v>
          </cell>
          <cell r="G234">
            <v>-5777.02</v>
          </cell>
        </row>
        <row r="235">
          <cell r="A235" t="str">
            <v>3105R</v>
          </cell>
          <cell r="C235">
            <v>110</v>
          </cell>
          <cell r="G235">
            <v>0</v>
          </cell>
        </row>
        <row r="236">
          <cell r="A236" t="str">
            <v>3105R</v>
          </cell>
          <cell r="C236">
            <v>200</v>
          </cell>
          <cell r="G236">
            <v>-5536.49</v>
          </cell>
        </row>
        <row r="237">
          <cell r="A237" t="str">
            <v>3105R</v>
          </cell>
          <cell r="C237">
            <v>210</v>
          </cell>
          <cell r="G237">
            <v>0</v>
          </cell>
        </row>
        <row r="238">
          <cell r="A238" t="str">
            <v>3105RD</v>
          </cell>
          <cell r="C238">
            <v>100</v>
          </cell>
          <cell r="G238">
            <v>0</v>
          </cell>
        </row>
        <row r="239">
          <cell r="A239" t="str">
            <v>3105RD</v>
          </cell>
          <cell r="C239">
            <v>110</v>
          </cell>
          <cell r="G239">
            <v>0</v>
          </cell>
        </row>
        <row r="240">
          <cell r="A240" t="str">
            <v>3105RD</v>
          </cell>
          <cell r="C240">
            <v>210</v>
          </cell>
          <cell r="G240">
            <v>0</v>
          </cell>
        </row>
        <row r="241">
          <cell r="A241" t="str">
            <v>6076R#</v>
          </cell>
          <cell r="C241">
            <v>110</v>
          </cell>
          <cell r="G241">
            <v>0</v>
          </cell>
        </row>
        <row r="242">
          <cell r="A242" t="str">
            <v>6090R#</v>
          </cell>
          <cell r="C242">
            <v>110</v>
          </cell>
          <cell r="G242">
            <v>0</v>
          </cell>
        </row>
        <row r="243">
          <cell r="A243" t="str">
            <v>6090R#</v>
          </cell>
          <cell r="C243">
            <v>210</v>
          </cell>
          <cell r="G243">
            <v>1</v>
          </cell>
        </row>
        <row r="244">
          <cell r="A244" t="str">
            <v>6095R#</v>
          </cell>
          <cell r="C244">
            <v>110</v>
          </cell>
          <cell r="G244">
            <v>0</v>
          </cell>
        </row>
        <row r="245">
          <cell r="A245" t="str">
            <v>6095R#</v>
          </cell>
          <cell r="C245">
            <v>210</v>
          </cell>
          <cell r="G245">
            <v>0</v>
          </cell>
        </row>
        <row r="246">
          <cell r="A246" t="str">
            <v>6105R#</v>
          </cell>
          <cell r="C246">
            <v>110</v>
          </cell>
          <cell r="G246">
            <v>0</v>
          </cell>
        </row>
        <row r="247">
          <cell r="A247" t="str">
            <v>6105R#</v>
          </cell>
          <cell r="C247">
            <v>210</v>
          </cell>
          <cell r="G247">
            <v>0</v>
          </cell>
        </row>
        <row r="248">
          <cell r="A248" t="str">
            <v>3002R</v>
          </cell>
          <cell r="C248">
            <v>100</v>
          </cell>
          <cell r="G248">
            <v>-3200.42</v>
          </cell>
        </row>
        <row r="249">
          <cell r="A249" t="str">
            <v>3002R</v>
          </cell>
          <cell r="C249">
            <v>110</v>
          </cell>
          <cell r="G249">
            <v>-92564.12</v>
          </cell>
        </row>
        <row r="250">
          <cell r="A250" t="str">
            <v>3002R</v>
          </cell>
          <cell r="C250">
            <v>200</v>
          </cell>
          <cell r="G250">
            <v>-171.46</v>
          </cell>
        </row>
        <row r="251">
          <cell r="A251" t="str">
            <v>3002R</v>
          </cell>
          <cell r="C251">
            <v>210</v>
          </cell>
          <cell r="G251">
            <v>-87800</v>
          </cell>
        </row>
        <row r="252">
          <cell r="A252" t="str">
            <v>3002RD</v>
          </cell>
          <cell r="C252">
            <v>110</v>
          </cell>
          <cell r="G252">
            <v>1556.52</v>
          </cell>
        </row>
        <row r="253">
          <cell r="A253" t="str">
            <v>3002RD</v>
          </cell>
          <cell r="C253">
            <v>210</v>
          </cell>
          <cell r="G253">
            <v>1452.18</v>
          </cell>
        </row>
        <row r="254">
          <cell r="A254" t="str">
            <v>3004R</v>
          </cell>
          <cell r="C254">
            <v>100</v>
          </cell>
          <cell r="G254">
            <v>-6984.51</v>
          </cell>
        </row>
        <row r="255">
          <cell r="A255" t="str">
            <v>3004R</v>
          </cell>
          <cell r="C255">
            <v>110</v>
          </cell>
          <cell r="G255">
            <v>-62165.22</v>
          </cell>
        </row>
        <row r="256">
          <cell r="A256" t="str">
            <v>3004R</v>
          </cell>
          <cell r="C256">
            <v>200</v>
          </cell>
          <cell r="G256">
            <v>-1280.8399999999999</v>
          </cell>
        </row>
        <row r="257">
          <cell r="A257" t="str">
            <v>3004R</v>
          </cell>
          <cell r="C257">
            <v>210</v>
          </cell>
          <cell r="G257">
            <v>-39904.35</v>
          </cell>
        </row>
        <row r="258">
          <cell r="A258" t="str">
            <v>3004RD</v>
          </cell>
          <cell r="C258">
            <v>110</v>
          </cell>
          <cell r="G258">
            <v>0</v>
          </cell>
        </row>
        <row r="259">
          <cell r="A259" t="str">
            <v>3004RD</v>
          </cell>
          <cell r="C259">
            <v>210</v>
          </cell>
          <cell r="G259">
            <v>391.3</v>
          </cell>
        </row>
        <row r="260">
          <cell r="A260" t="str">
            <v>3006R</v>
          </cell>
          <cell r="C260">
            <v>100</v>
          </cell>
          <cell r="G260">
            <v>0</v>
          </cell>
        </row>
        <row r="261">
          <cell r="A261" t="str">
            <v>3006R</v>
          </cell>
          <cell r="C261">
            <v>110</v>
          </cell>
          <cell r="G261">
            <v>0</v>
          </cell>
        </row>
        <row r="262">
          <cell r="A262" t="str">
            <v>3006R</v>
          </cell>
          <cell r="C262">
            <v>200</v>
          </cell>
          <cell r="G262">
            <v>0</v>
          </cell>
        </row>
        <row r="263">
          <cell r="A263" t="str">
            <v>3006R</v>
          </cell>
          <cell r="C263">
            <v>210</v>
          </cell>
          <cell r="G263">
            <v>0</v>
          </cell>
        </row>
        <row r="264">
          <cell r="A264" t="str">
            <v>3006RD</v>
          </cell>
          <cell r="C264">
            <v>100</v>
          </cell>
          <cell r="G264">
            <v>0</v>
          </cell>
        </row>
        <row r="265">
          <cell r="A265" t="str">
            <v>3006RD</v>
          </cell>
          <cell r="C265">
            <v>110</v>
          </cell>
          <cell r="G265">
            <v>0</v>
          </cell>
        </row>
        <row r="266">
          <cell r="A266" t="str">
            <v>3006RD</v>
          </cell>
          <cell r="C266">
            <v>210</v>
          </cell>
          <cell r="G266">
            <v>0</v>
          </cell>
        </row>
        <row r="267">
          <cell r="A267" t="str">
            <v>3007R</v>
          </cell>
          <cell r="C267">
            <v>110</v>
          </cell>
          <cell r="G267">
            <v>0</v>
          </cell>
        </row>
        <row r="268">
          <cell r="A268" t="str">
            <v>3007RD</v>
          </cell>
          <cell r="C268">
            <v>110</v>
          </cell>
          <cell r="G268">
            <v>0</v>
          </cell>
        </row>
        <row r="269">
          <cell r="A269" t="str">
            <v>3008R</v>
          </cell>
          <cell r="C269">
            <v>110</v>
          </cell>
          <cell r="G269">
            <v>0</v>
          </cell>
        </row>
        <row r="270">
          <cell r="A270" t="str">
            <v>3008R</v>
          </cell>
          <cell r="C270">
            <v>210</v>
          </cell>
          <cell r="G270">
            <v>0</v>
          </cell>
        </row>
        <row r="271">
          <cell r="A271" t="str">
            <v>3008RD</v>
          </cell>
          <cell r="C271">
            <v>210</v>
          </cell>
          <cell r="G271">
            <v>0</v>
          </cell>
        </row>
        <row r="272">
          <cell r="A272" t="str">
            <v>3010R</v>
          </cell>
          <cell r="C272">
            <v>100</v>
          </cell>
          <cell r="G272">
            <v>-220.08</v>
          </cell>
        </row>
        <row r="273">
          <cell r="A273" t="str">
            <v>3010R</v>
          </cell>
          <cell r="C273">
            <v>110</v>
          </cell>
          <cell r="G273">
            <v>0</v>
          </cell>
        </row>
        <row r="274">
          <cell r="A274" t="str">
            <v>3010R</v>
          </cell>
          <cell r="C274">
            <v>200</v>
          </cell>
          <cell r="G274">
            <v>0</v>
          </cell>
        </row>
        <row r="275">
          <cell r="A275" t="str">
            <v>3010RD</v>
          </cell>
          <cell r="C275">
            <v>100</v>
          </cell>
          <cell r="G275">
            <v>0</v>
          </cell>
        </row>
        <row r="276">
          <cell r="A276" t="str">
            <v>3011R</v>
          </cell>
          <cell r="C276">
            <v>110</v>
          </cell>
          <cell r="G276">
            <v>0</v>
          </cell>
        </row>
        <row r="277">
          <cell r="A277" t="str">
            <v>3011R</v>
          </cell>
          <cell r="C277">
            <v>210</v>
          </cell>
          <cell r="G277">
            <v>0</v>
          </cell>
        </row>
        <row r="278">
          <cell r="A278" t="str">
            <v>3011RD</v>
          </cell>
          <cell r="C278">
            <v>110</v>
          </cell>
          <cell r="G278">
            <v>0</v>
          </cell>
        </row>
        <row r="279">
          <cell r="A279" t="str">
            <v>3037R</v>
          </cell>
          <cell r="C279">
            <v>110</v>
          </cell>
          <cell r="G279">
            <v>0</v>
          </cell>
        </row>
        <row r="280">
          <cell r="A280" t="str">
            <v>3039R</v>
          </cell>
          <cell r="C280">
            <v>112</v>
          </cell>
          <cell r="G280">
            <v>0</v>
          </cell>
        </row>
        <row r="281">
          <cell r="A281" t="str">
            <v>3039RD</v>
          </cell>
          <cell r="C281">
            <v>112</v>
          </cell>
          <cell r="G281">
            <v>0</v>
          </cell>
        </row>
        <row r="282">
          <cell r="A282" t="str">
            <v>3040R</v>
          </cell>
          <cell r="C282">
            <v>112</v>
          </cell>
          <cell r="G282">
            <v>-79739.13</v>
          </cell>
        </row>
        <row r="283">
          <cell r="A283" t="str">
            <v>3040RD</v>
          </cell>
          <cell r="C283">
            <v>112</v>
          </cell>
          <cell r="G283">
            <v>2434.7800000000002</v>
          </cell>
        </row>
        <row r="284">
          <cell r="A284" t="str">
            <v>3042R</v>
          </cell>
          <cell r="C284">
            <v>112</v>
          </cell>
          <cell r="G284">
            <v>-77130.429999999993</v>
          </cell>
        </row>
        <row r="285">
          <cell r="A285" t="str">
            <v>3042RD</v>
          </cell>
          <cell r="C285">
            <v>112</v>
          </cell>
          <cell r="G285">
            <v>0</v>
          </cell>
        </row>
        <row r="286">
          <cell r="A286" t="str">
            <v>3046R</v>
          </cell>
          <cell r="C286">
            <v>112</v>
          </cell>
          <cell r="G286">
            <v>0</v>
          </cell>
        </row>
        <row r="287">
          <cell r="A287" t="str">
            <v>3046RD</v>
          </cell>
          <cell r="C287">
            <v>112</v>
          </cell>
          <cell r="G287">
            <v>0</v>
          </cell>
        </row>
        <row r="288">
          <cell r="A288" t="str">
            <v>3048R</v>
          </cell>
          <cell r="C288">
            <v>112</v>
          </cell>
          <cell r="G288">
            <v>-1250</v>
          </cell>
        </row>
        <row r="289">
          <cell r="A289" t="str">
            <v>3049R</v>
          </cell>
          <cell r="C289">
            <v>112</v>
          </cell>
          <cell r="G289">
            <v>0</v>
          </cell>
        </row>
        <row r="290">
          <cell r="A290" t="str">
            <v>3049RD</v>
          </cell>
          <cell r="C290">
            <v>112</v>
          </cell>
          <cell r="G290">
            <v>0</v>
          </cell>
        </row>
        <row r="291">
          <cell r="A291" t="str">
            <v>3050R</v>
          </cell>
          <cell r="C291">
            <v>112</v>
          </cell>
          <cell r="G291">
            <v>-320939.13</v>
          </cell>
        </row>
        <row r="292">
          <cell r="A292" t="str">
            <v>3050RD</v>
          </cell>
          <cell r="C292">
            <v>112</v>
          </cell>
          <cell r="G292">
            <v>12150</v>
          </cell>
        </row>
        <row r="293">
          <cell r="A293" t="str">
            <v>3051R</v>
          </cell>
          <cell r="C293">
            <v>112</v>
          </cell>
          <cell r="G293">
            <v>0</v>
          </cell>
        </row>
        <row r="294">
          <cell r="A294" t="str">
            <v>3051RD</v>
          </cell>
          <cell r="C294">
            <v>112</v>
          </cell>
          <cell r="G294">
            <v>0</v>
          </cell>
        </row>
        <row r="295">
          <cell r="A295" t="str">
            <v>3052R</v>
          </cell>
          <cell r="C295">
            <v>112</v>
          </cell>
          <cell r="G295">
            <v>0</v>
          </cell>
        </row>
        <row r="296">
          <cell r="A296" t="str">
            <v>3052RD</v>
          </cell>
          <cell r="C296">
            <v>112</v>
          </cell>
          <cell r="G296">
            <v>0</v>
          </cell>
        </row>
        <row r="297">
          <cell r="A297" t="str">
            <v>3054R</v>
          </cell>
          <cell r="C297">
            <v>112</v>
          </cell>
          <cell r="G297">
            <v>-600174.84</v>
          </cell>
        </row>
        <row r="298">
          <cell r="A298" t="str">
            <v>3054RD</v>
          </cell>
          <cell r="C298">
            <v>112</v>
          </cell>
          <cell r="G298">
            <v>8000.01</v>
          </cell>
        </row>
        <row r="299">
          <cell r="A299">
            <v>3060</v>
          </cell>
          <cell r="C299">
            <v>110</v>
          </cell>
          <cell r="G299">
            <v>-28258.65</v>
          </cell>
        </row>
        <row r="300">
          <cell r="A300">
            <v>3060</v>
          </cell>
          <cell r="C300">
            <v>210</v>
          </cell>
          <cell r="G300">
            <v>-7798.07</v>
          </cell>
        </row>
        <row r="301">
          <cell r="A301" t="str">
            <v>3061R</v>
          </cell>
          <cell r="C301">
            <v>112</v>
          </cell>
          <cell r="G301">
            <v>-847955.65</v>
          </cell>
        </row>
        <row r="302">
          <cell r="A302" t="str">
            <v>3061RD</v>
          </cell>
          <cell r="C302">
            <v>112</v>
          </cell>
          <cell r="G302">
            <v>11467.39</v>
          </cell>
        </row>
        <row r="303">
          <cell r="A303" t="str">
            <v>3063R</v>
          </cell>
          <cell r="C303">
            <v>112</v>
          </cell>
          <cell r="G303">
            <v>0</v>
          </cell>
        </row>
        <row r="304">
          <cell r="A304" t="str">
            <v>3063RD</v>
          </cell>
          <cell r="C304">
            <v>112</v>
          </cell>
          <cell r="G304">
            <v>0</v>
          </cell>
        </row>
        <row r="305">
          <cell r="A305" t="str">
            <v>3064R</v>
          </cell>
          <cell r="C305">
            <v>112</v>
          </cell>
          <cell r="G305">
            <v>-52165.22</v>
          </cell>
        </row>
        <row r="306">
          <cell r="A306" t="str">
            <v>3064RD</v>
          </cell>
          <cell r="C306">
            <v>112</v>
          </cell>
          <cell r="G306">
            <v>426.09</v>
          </cell>
        </row>
        <row r="307">
          <cell r="A307" t="str">
            <v>3070R</v>
          </cell>
          <cell r="C307">
            <v>112</v>
          </cell>
          <cell r="G307">
            <v>-428956.5</v>
          </cell>
        </row>
        <row r="308">
          <cell r="A308" t="str">
            <v>3070RD</v>
          </cell>
          <cell r="C308">
            <v>112</v>
          </cell>
          <cell r="G308">
            <v>15395.64</v>
          </cell>
        </row>
        <row r="309">
          <cell r="A309" t="str">
            <v>3071R</v>
          </cell>
          <cell r="C309">
            <v>112</v>
          </cell>
          <cell r="G309">
            <v>-416495.65</v>
          </cell>
        </row>
        <row r="310">
          <cell r="A310" t="str">
            <v>3071RD</v>
          </cell>
          <cell r="C310">
            <v>112</v>
          </cell>
          <cell r="G310">
            <v>5369.13</v>
          </cell>
        </row>
        <row r="311">
          <cell r="A311" t="str">
            <v>3074R</v>
          </cell>
          <cell r="C311">
            <v>112</v>
          </cell>
          <cell r="G311">
            <v>0</v>
          </cell>
        </row>
        <row r="312">
          <cell r="A312" t="str">
            <v>3074RD</v>
          </cell>
          <cell r="C312">
            <v>112</v>
          </cell>
          <cell r="G312">
            <v>0</v>
          </cell>
        </row>
        <row r="313">
          <cell r="A313" t="str">
            <v>3075R</v>
          </cell>
          <cell r="C313">
            <v>100</v>
          </cell>
          <cell r="G313">
            <v>0</v>
          </cell>
        </row>
        <row r="314">
          <cell r="A314" t="str">
            <v>3075R</v>
          </cell>
          <cell r="C314">
            <v>110</v>
          </cell>
          <cell r="G314">
            <v>0</v>
          </cell>
        </row>
        <row r="315">
          <cell r="A315" t="str">
            <v>3075R</v>
          </cell>
          <cell r="C315">
            <v>200</v>
          </cell>
          <cell r="G315">
            <v>-3069.4</v>
          </cell>
        </row>
        <row r="316">
          <cell r="A316" t="str">
            <v>3075R</v>
          </cell>
          <cell r="C316">
            <v>210</v>
          </cell>
          <cell r="G316">
            <v>-75643.48</v>
          </cell>
        </row>
        <row r="317">
          <cell r="A317" t="str">
            <v>3080R</v>
          </cell>
          <cell r="C317">
            <v>100</v>
          </cell>
          <cell r="G317">
            <v>0</v>
          </cell>
        </row>
        <row r="318">
          <cell r="A318" t="str">
            <v>3080R</v>
          </cell>
          <cell r="C318">
            <v>110</v>
          </cell>
          <cell r="G318">
            <v>0</v>
          </cell>
        </row>
        <row r="319">
          <cell r="A319" t="str">
            <v>3080R</v>
          </cell>
          <cell r="C319">
            <v>200</v>
          </cell>
          <cell r="G319">
            <v>0</v>
          </cell>
        </row>
        <row r="320">
          <cell r="A320" t="str">
            <v>3080R</v>
          </cell>
          <cell r="C320">
            <v>210</v>
          </cell>
          <cell r="G320">
            <v>0</v>
          </cell>
        </row>
        <row r="321">
          <cell r="A321" t="str">
            <v>3080RD</v>
          </cell>
          <cell r="C321">
            <v>100</v>
          </cell>
          <cell r="G321">
            <v>0</v>
          </cell>
        </row>
        <row r="322">
          <cell r="A322" t="str">
            <v>3080RD</v>
          </cell>
          <cell r="C322">
            <v>110</v>
          </cell>
          <cell r="G322">
            <v>0</v>
          </cell>
        </row>
        <row r="323">
          <cell r="A323" t="str">
            <v>3080RD</v>
          </cell>
          <cell r="C323">
            <v>210</v>
          </cell>
          <cell r="G323">
            <v>0</v>
          </cell>
        </row>
        <row r="324">
          <cell r="A324" t="str">
            <v>3082R</v>
          </cell>
          <cell r="C324">
            <v>112</v>
          </cell>
          <cell r="G324">
            <v>-131217.39000000001</v>
          </cell>
        </row>
        <row r="325">
          <cell r="A325" t="str">
            <v>3082rd</v>
          </cell>
          <cell r="C325">
            <v>112</v>
          </cell>
          <cell r="G325">
            <v>956.52</v>
          </cell>
        </row>
        <row r="326">
          <cell r="A326" t="str">
            <v>3083R</v>
          </cell>
          <cell r="C326">
            <v>100</v>
          </cell>
          <cell r="G326">
            <v>-563.51</v>
          </cell>
        </row>
        <row r="327">
          <cell r="A327" t="str">
            <v>3083R</v>
          </cell>
          <cell r="C327">
            <v>110</v>
          </cell>
          <cell r="G327">
            <v>-35739.129999999997</v>
          </cell>
        </row>
        <row r="328">
          <cell r="A328" t="str">
            <v>3083R</v>
          </cell>
          <cell r="C328">
            <v>200</v>
          </cell>
          <cell r="G328">
            <v>0</v>
          </cell>
        </row>
        <row r="329">
          <cell r="A329" t="str">
            <v>3083R</v>
          </cell>
          <cell r="C329">
            <v>210</v>
          </cell>
          <cell r="G329">
            <v>-38799.22</v>
          </cell>
        </row>
        <row r="330">
          <cell r="A330" t="str">
            <v>3083RD</v>
          </cell>
          <cell r="C330">
            <v>110</v>
          </cell>
          <cell r="G330">
            <v>0</v>
          </cell>
        </row>
        <row r="331">
          <cell r="A331" t="str">
            <v>3083RD</v>
          </cell>
          <cell r="C331">
            <v>210</v>
          </cell>
          <cell r="G331">
            <v>0</v>
          </cell>
        </row>
        <row r="332">
          <cell r="A332" t="str">
            <v>3085R</v>
          </cell>
          <cell r="C332">
            <v>100</v>
          </cell>
          <cell r="G332">
            <v>-8588.66</v>
          </cell>
        </row>
        <row r="333">
          <cell r="A333" t="str">
            <v>3085R</v>
          </cell>
          <cell r="C333">
            <v>110</v>
          </cell>
          <cell r="G333">
            <v>0</v>
          </cell>
        </row>
        <row r="334">
          <cell r="A334" t="str">
            <v>3085R</v>
          </cell>
          <cell r="C334">
            <v>200</v>
          </cell>
          <cell r="G334">
            <v>-9700.93</v>
          </cell>
        </row>
        <row r="335">
          <cell r="A335" t="str">
            <v>3085R</v>
          </cell>
          <cell r="C335">
            <v>210</v>
          </cell>
          <cell r="G335">
            <v>-92735.74</v>
          </cell>
        </row>
        <row r="336">
          <cell r="A336" t="str">
            <v>3085RD</v>
          </cell>
          <cell r="C336">
            <v>110</v>
          </cell>
          <cell r="G336">
            <v>0</v>
          </cell>
        </row>
        <row r="337">
          <cell r="A337" t="str">
            <v>3085RD</v>
          </cell>
          <cell r="C337">
            <v>210</v>
          </cell>
          <cell r="G337">
            <v>426.09</v>
          </cell>
        </row>
        <row r="338">
          <cell r="A338" t="str">
            <v>3087R</v>
          </cell>
          <cell r="C338">
            <v>100</v>
          </cell>
          <cell r="G338">
            <v>0</v>
          </cell>
        </row>
        <row r="339">
          <cell r="A339" t="str">
            <v>3087R</v>
          </cell>
          <cell r="C339">
            <v>110</v>
          </cell>
          <cell r="G339">
            <v>-66947.83</v>
          </cell>
        </row>
        <row r="340">
          <cell r="A340" t="str">
            <v>3087R</v>
          </cell>
          <cell r="C340">
            <v>200</v>
          </cell>
          <cell r="G340">
            <v>0</v>
          </cell>
        </row>
        <row r="341">
          <cell r="A341" t="str">
            <v>3087R</v>
          </cell>
          <cell r="C341">
            <v>210</v>
          </cell>
          <cell r="G341">
            <v>-66227.600000000006</v>
          </cell>
        </row>
        <row r="342">
          <cell r="A342" t="str">
            <v>3087RD</v>
          </cell>
          <cell r="C342">
            <v>110</v>
          </cell>
          <cell r="G342">
            <v>0</v>
          </cell>
        </row>
        <row r="343">
          <cell r="A343" t="str">
            <v>3087RD</v>
          </cell>
          <cell r="C343">
            <v>210</v>
          </cell>
          <cell r="G343">
            <v>5358.03</v>
          </cell>
        </row>
        <row r="344">
          <cell r="A344" t="str">
            <v>3088R</v>
          </cell>
          <cell r="C344">
            <v>100</v>
          </cell>
          <cell r="G344">
            <v>0</v>
          </cell>
        </row>
        <row r="345">
          <cell r="A345" t="str">
            <v>3088R</v>
          </cell>
          <cell r="C345">
            <v>110</v>
          </cell>
          <cell r="G345">
            <v>0</v>
          </cell>
        </row>
        <row r="346">
          <cell r="A346" t="str">
            <v>3088R</v>
          </cell>
          <cell r="C346">
            <v>200</v>
          </cell>
          <cell r="G346">
            <v>0</v>
          </cell>
        </row>
        <row r="347">
          <cell r="A347" t="str">
            <v>3088R</v>
          </cell>
          <cell r="C347">
            <v>210</v>
          </cell>
          <cell r="G347">
            <v>0</v>
          </cell>
        </row>
        <row r="348">
          <cell r="A348" t="str">
            <v>3088RD</v>
          </cell>
          <cell r="C348">
            <v>110</v>
          </cell>
          <cell r="G348">
            <v>0</v>
          </cell>
        </row>
        <row r="349">
          <cell r="A349" t="str">
            <v>3088RD</v>
          </cell>
          <cell r="C349">
            <v>210</v>
          </cell>
          <cell r="G349">
            <v>0</v>
          </cell>
        </row>
        <row r="350">
          <cell r="A350" t="str">
            <v>3144R</v>
          </cell>
          <cell r="C350">
            <v>112</v>
          </cell>
          <cell r="G350">
            <v>0</v>
          </cell>
        </row>
        <row r="351">
          <cell r="A351" t="str">
            <v>6002R#</v>
          </cell>
          <cell r="C351">
            <v>110</v>
          </cell>
          <cell r="G351">
            <v>3</v>
          </cell>
        </row>
        <row r="352">
          <cell r="A352" t="str">
            <v>6002R#</v>
          </cell>
          <cell r="C352">
            <v>210</v>
          </cell>
          <cell r="G352">
            <v>3</v>
          </cell>
        </row>
        <row r="353">
          <cell r="A353" t="str">
            <v>6004R#</v>
          </cell>
          <cell r="C353">
            <v>110</v>
          </cell>
          <cell r="G353">
            <v>2</v>
          </cell>
        </row>
        <row r="354">
          <cell r="A354" t="str">
            <v>6004R#</v>
          </cell>
          <cell r="C354">
            <v>210</v>
          </cell>
          <cell r="G354">
            <v>1</v>
          </cell>
        </row>
        <row r="355">
          <cell r="A355" t="str">
            <v>6006R#</v>
          </cell>
          <cell r="C355">
            <v>110</v>
          </cell>
          <cell r="G355">
            <v>0</v>
          </cell>
        </row>
        <row r="356">
          <cell r="A356" t="str">
            <v>6006R#</v>
          </cell>
          <cell r="C356">
            <v>210</v>
          </cell>
          <cell r="G356">
            <v>0</v>
          </cell>
        </row>
        <row r="357">
          <cell r="A357" t="str">
            <v>6007R#</v>
          </cell>
          <cell r="C357">
            <v>110</v>
          </cell>
          <cell r="G357">
            <v>0</v>
          </cell>
        </row>
        <row r="358">
          <cell r="A358" t="str">
            <v>6008R#</v>
          </cell>
          <cell r="C358">
            <v>110</v>
          </cell>
          <cell r="G358">
            <v>0</v>
          </cell>
        </row>
        <row r="359">
          <cell r="A359" t="str">
            <v>6008R#</v>
          </cell>
          <cell r="C359">
            <v>210</v>
          </cell>
          <cell r="G359">
            <v>0</v>
          </cell>
        </row>
        <row r="360">
          <cell r="A360" t="str">
            <v>6010R#</v>
          </cell>
          <cell r="C360">
            <v>110</v>
          </cell>
          <cell r="G360">
            <v>0</v>
          </cell>
        </row>
        <row r="361">
          <cell r="A361" t="str">
            <v>6011R#</v>
          </cell>
          <cell r="C361">
            <v>110</v>
          </cell>
          <cell r="G361">
            <v>0</v>
          </cell>
        </row>
        <row r="362">
          <cell r="A362" t="str">
            <v>6011R#</v>
          </cell>
          <cell r="C362">
            <v>210</v>
          </cell>
          <cell r="G362">
            <v>0</v>
          </cell>
        </row>
        <row r="363">
          <cell r="A363" t="str">
            <v>6037R#</v>
          </cell>
          <cell r="C363">
            <v>110</v>
          </cell>
          <cell r="G363">
            <v>0</v>
          </cell>
        </row>
        <row r="364">
          <cell r="A364" t="str">
            <v>6039R#</v>
          </cell>
          <cell r="C364">
            <v>112</v>
          </cell>
          <cell r="G364">
            <v>0</v>
          </cell>
        </row>
        <row r="365">
          <cell r="A365" t="str">
            <v>6040R#</v>
          </cell>
          <cell r="C365">
            <v>112</v>
          </cell>
          <cell r="G365">
            <v>1</v>
          </cell>
        </row>
        <row r="366">
          <cell r="A366" t="str">
            <v>6042R#</v>
          </cell>
          <cell r="C366">
            <v>112</v>
          </cell>
          <cell r="G366">
            <v>1</v>
          </cell>
        </row>
        <row r="367">
          <cell r="A367" t="str">
            <v>6046R#</v>
          </cell>
          <cell r="C367">
            <v>112</v>
          </cell>
          <cell r="G367">
            <v>0</v>
          </cell>
        </row>
        <row r="368">
          <cell r="A368" t="str">
            <v>6049R#</v>
          </cell>
          <cell r="C368">
            <v>112</v>
          </cell>
          <cell r="G368">
            <v>0</v>
          </cell>
        </row>
        <row r="369">
          <cell r="A369" t="str">
            <v>6050R#</v>
          </cell>
          <cell r="C369">
            <v>112</v>
          </cell>
          <cell r="G369">
            <v>3</v>
          </cell>
        </row>
        <row r="370">
          <cell r="A370" t="str">
            <v>6051R#</v>
          </cell>
          <cell r="C370">
            <v>112</v>
          </cell>
          <cell r="G370">
            <v>0</v>
          </cell>
        </row>
        <row r="371">
          <cell r="A371" t="str">
            <v>6052R#</v>
          </cell>
          <cell r="C371">
            <v>112</v>
          </cell>
          <cell r="G371">
            <v>0</v>
          </cell>
        </row>
        <row r="372">
          <cell r="A372" t="str">
            <v>6054R#</v>
          </cell>
          <cell r="C372">
            <v>112</v>
          </cell>
          <cell r="G372">
            <v>7</v>
          </cell>
        </row>
        <row r="373">
          <cell r="A373" t="str">
            <v>6060#</v>
          </cell>
          <cell r="C373">
            <v>110</v>
          </cell>
          <cell r="G373">
            <v>7</v>
          </cell>
        </row>
        <row r="374">
          <cell r="A374" t="str">
            <v>6060#</v>
          </cell>
          <cell r="C374">
            <v>210</v>
          </cell>
          <cell r="G374">
            <v>7</v>
          </cell>
        </row>
        <row r="375">
          <cell r="A375" t="str">
            <v>6061R#</v>
          </cell>
          <cell r="C375">
            <v>112</v>
          </cell>
          <cell r="G375">
            <v>5</v>
          </cell>
        </row>
        <row r="376">
          <cell r="A376" t="str">
            <v>6063R#</v>
          </cell>
          <cell r="C376">
            <v>112</v>
          </cell>
          <cell r="G376">
            <v>0</v>
          </cell>
        </row>
        <row r="377">
          <cell r="A377" t="str">
            <v>6070R#</v>
          </cell>
          <cell r="C377">
            <v>112</v>
          </cell>
          <cell r="G377">
            <v>7</v>
          </cell>
        </row>
        <row r="378">
          <cell r="A378" t="str">
            <v>6071R#</v>
          </cell>
          <cell r="C378">
            <v>112</v>
          </cell>
          <cell r="G378">
            <v>7</v>
          </cell>
        </row>
        <row r="379">
          <cell r="A379" t="str">
            <v>6074R#</v>
          </cell>
          <cell r="C379">
            <v>112</v>
          </cell>
          <cell r="G379">
            <v>0</v>
          </cell>
        </row>
        <row r="380">
          <cell r="A380" t="str">
            <v>6075R#</v>
          </cell>
          <cell r="C380">
            <v>110</v>
          </cell>
          <cell r="G380">
            <v>0</v>
          </cell>
        </row>
        <row r="381">
          <cell r="A381" t="str">
            <v>6075R#</v>
          </cell>
          <cell r="C381">
            <v>210</v>
          </cell>
          <cell r="G381">
            <v>1</v>
          </cell>
        </row>
        <row r="382">
          <cell r="A382" t="str">
            <v>6080R#</v>
          </cell>
          <cell r="C382">
            <v>110</v>
          </cell>
          <cell r="G382">
            <v>0</v>
          </cell>
        </row>
        <row r="383">
          <cell r="A383" t="str">
            <v>6080R#</v>
          </cell>
          <cell r="C383">
            <v>210</v>
          </cell>
          <cell r="G383">
            <v>0</v>
          </cell>
        </row>
        <row r="384">
          <cell r="A384" t="str">
            <v>6082R#</v>
          </cell>
          <cell r="C384">
            <v>112</v>
          </cell>
          <cell r="G384">
            <v>1</v>
          </cell>
        </row>
        <row r="385">
          <cell r="A385" t="str">
            <v>6083R#</v>
          </cell>
          <cell r="C385">
            <v>110</v>
          </cell>
          <cell r="G385">
            <v>1</v>
          </cell>
        </row>
        <row r="386">
          <cell r="A386" t="str">
            <v>6083R#</v>
          </cell>
          <cell r="C386">
            <v>210</v>
          </cell>
          <cell r="G386">
            <v>1</v>
          </cell>
        </row>
        <row r="387">
          <cell r="A387" t="str">
            <v>6085R#</v>
          </cell>
          <cell r="C387">
            <v>110</v>
          </cell>
          <cell r="G387">
            <v>0</v>
          </cell>
        </row>
        <row r="388">
          <cell r="A388" t="str">
            <v>6085R#</v>
          </cell>
          <cell r="C388">
            <v>210</v>
          </cell>
          <cell r="G388">
            <v>2</v>
          </cell>
        </row>
        <row r="389">
          <cell r="A389" t="str">
            <v>6087R#</v>
          </cell>
          <cell r="C389">
            <v>110</v>
          </cell>
          <cell r="G389">
            <v>1</v>
          </cell>
        </row>
        <row r="390">
          <cell r="A390" t="str">
            <v>6087R#</v>
          </cell>
          <cell r="C390">
            <v>210</v>
          </cell>
          <cell r="G390">
            <v>1</v>
          </cell>
        </row>
        <row r="391">
          <cell r="A391" t="str">
            <v>6088R#</v>
          </cell>
          <cell r="C391">
            <v>110</v>
          </cell>
          <cell r="G391">
            <v>0</v>
          </cell>
        </row>
        <row r="392">
          <cell r="A392" t="str">
            <v>6088R#</v>
          </cell>
          <cell r="C392">
            <v>210</v>
          </cell>
          <cell r="G392">
            <v>0</v>
          </cell>
        </row>
        <row r="393">
          <cell r="A393" t="str">
            <v>6142#</v>
          </cell>
          <cell r="C393">
            <v>100</v>
          </cell>
          <cell r="G393">
            <v>65</v>
          </cell>
        </row>
        <row r="394">
          <cell r="A394" t="str">
            <v>6142#</v>
          </cell>
          <cell r="C394">
            <v>200</v>
          </cell>
          <cell r="G394">
            <v>54</v>
          </cell>
        </row>
        <row r="395">
          <cell r="A395" t="str">
            <v>3165R</v>
          </cell>
          <cell r="C395">
            <v>160</v>
          </cell>
          <cell r="G395">
            <v>-20384.22</v>
          </cell>
        </row>
        <row r="396">
          <cell r="A396" t="str">
            <v>3165R</v>
          </cell>
          <cell r="C396">
            <v>162</v>
          </cell>
          <cell r="G396">
            <v>-8684.6</v>
          </cell>
        </row>
        <row r="397">
          <cell r="A397" t="str">
            <v>3165R</v>
          </cell>
          <cell r="C397">
            <v>260</v>
          </cell>
          <cell r="G397">
            <v>-30628.58</v>
          </cell>
        </row>
        <row r="398">
          <cell r="A398" t="str">
            <v>3175R</v>
          </cell>
          <cell r="C398">
            <v>160</v>
          </cell>
          <cell r="G398">
            <v>-3054.83</v>
          </cell>
        </row>
        <row r="399">
          <cell r="A399" t="str">
            <v>3175R</v>
          </cell>
          <cell r="C399">
            <v>162</v>
          </cell>
          <cell r="G399">
            <v>-509.14</v>
          </cell>
        </row>
        <row r="400">
          <cell r="A400" t="str">
            <v>3175R</v>
          </cell>
          <cell r="C400">
            <v>260</v>
          </cell>
          <cell r="G400">
            <v>-2600.0700000000002</v>
          </cell>
        </row>
        <row r="401">
          <cell r="A401" t="str">
            <v>3180R</v>
          </cell>
          <cell r="C401">
            <v>160</v>
          </cell>
          <cell r="G401">
            <v>-14395.09</v>
          </cell>
        </row>
        <row r="402">
          <cell r="A402" t="str">
            <v>3180R</v>
          </cell>
          <cell r="C402">
            <v>260</v>
          </cell>
          <cell r="G402">
            <v>-11436.08</v>
          </cell>
        </row>
        <row r="403">
          <cell r="A403">
            <v>3190</v>
          </cell>
          <cell r="C403">
            <v>160</v>
          </cell>
          <cell r="G403">
            <v>-20752.75</v>
          </cell>
        </row>
        <row r="404">
          <cell r="A404">
            <v>3190</v>
          </cell>
          <cell r="C404">
            <v>162</v>
          </cell>
          <cell r="G404">
            <v>-10720.1</v>
          </cell>
        </row>
        <row r="405">
          <cell r="A405">
            <v>3190</v>
          </cell>
          <cell r="C405">
            <v>260</v>
          </cell>
          <cell r="G405">
            <v>-9156.51</v>
          </cell>
        </row>
        <row r="406">
          <cell r="A406">
            <v>3195</v>
          </cell>
          <cell r="C406">
            <v>160</v>
          </cell>
          <cell r="G406">
            <v>0</v>
          </cell>
        </row>
        <row r="407">
          <cell r="A407">
            <v>3195</v>
          </cell>
          <cell r="C407">
            <v>162</v>
          </cell>
          <cell r="G407">
            <v>-2092.0500000000002</v>
          </cell>
        </row>
        <row r="408">
          <cell r="A408">
            <v>3195</v>
          </cell>
          <cell r="C408">
            <v>260</v>
          </cell>
          <cell r="G408">
            <v>0</v>
          </cell>
        </row>
        <row r="409">
          <cell r="A409">
            <v>3260</v>
          </cell>
          <cell r="C409">
            <v>160</v>
          </cell>
          <cell r="G409">
            <v>-16972.099999999999</v>
          </cell>
        </row>
        <row r="410">
          <cell r="A410">
            <v>3260</v>
          </cell>
          <cell r="C410">
            <v>162</v>
          </cell>
          <cell r="G410">
            <v>-2167.81</v>
          </cell>
        </row>
        <row r="411">
          <cell r="A411">
            <v>3260</v>
          </cell>
          <cell r="C411">
            <v>260</v>
          </cell>
          <cell r="G411">
            <v>-13662.77</v>
          </cell>
        </row>
        <row r="412">
          <cell r="A412">
            <v>3261</v>
          </cell>
          <cell r="C412">
            <v>160</v>
          </cell>
          <cell r="G412">
            <v>-21894.29</v>
          </cell>
        </row>
        <row r="413">
          <cell r="A413">
            <v>3270</v>
          </cell>
          <cell r="C413">
            <v>160</v>
          </cell>
          <cell r="G413">
            <v>-2800.26</v>
          </cell>
        </row>
        <row r="414">
          <cell r="A414">
            <v>3270</v>
          </cell>
          <cell r="C414">
            <v>162</v>
          </cell>
          <cell r="G414">
            <v>-1018.29</v>
          </cell>
        </row>
        <row r="415">
          <cell r="A415">
            <v>3270</v>
          </cell>
          <cell r="C415">
            <v>260</v>
          </cell>
          <cell r="G415">
            <v>-2600.0700000000002</v>
          </cell>
        </row>
        <row r="416">
          <cell r="A416">
            <v>3272</v>
          </cell>
          <cell r="C416">
            <v>160</v>
          </cell>
          <cell r="G416">
            <v>-2800.26</v>
          </cell>
        </row>
        <row r="417">
          <cell r="A417">
            <v>3275</v>
          </cell>
          <cell r="C417">
            <v>160</v>
          </cell>
          <cell r="G417">
            <v>-3528.29</v>
          </cell>
        </row>
        <row r="418">
          <cell r="A418">
            <v>3275</v>
          </cell>
          <cell r="C418">
            <v>162</v>
          </cell>
          <cell r="G418">
            <v>1122.3</v>
          </cell>
        </row>
        <row r="419">
          <cell r="A419">
            <v>3275</v>
          </cell>
          <cell r="C419">
            <v>170</v>
          </cell>
          <cell r="G419">
            <v>0</v>
          </cell>
        </row>
        <row r="420">
          <cell r="A420">
            <v>3275</v>
          </cell>
          <cell r="C420">
            <v>260</v>
          </cell>
          <cell r="G420">
            <v>-1944.65</v>
          </cell>
        </row>
        <row r="421">
          <cell r="A421">
            <v>3276</v>
          </cell>
          <cell r="C421">
            <v>160</v>
          </cell>
          <cell r="G421">
            <v>-640.64</v>
          </cell>
        </row>
        <row r="422">
          <cell r="A422">
            <v>3280</v>
          </cell>
          <cell r="C422">
            <v>160</v>
          </cell>
          <cell r="G422">
            <v>0</v>
          </cell>
        </row>
        <row r="423">
          <cell r="A423">
            <v>3290</v>
          </cell>
          <cell r="C423">
            <v>160</v>
          </cell>
          <cell r="G423">
            <v>-1769.79</v>
          </cell>
        </row>
        <row r="424">
          <cell r="A424">
            <v>3290</v>
          </cell>
          <cell r="C424">
            <v>162</v>
          </cell>
          <cell r="G424">
            <v>-769.57</v>
          </cell>
        </row>
        <row r="425">
          <cell r="A425">
            <v>3290</v>
          </cell>
          <cell r="C425">
            <v>260</v>
          </cell>
          <cell r="G425">
            <v>-2521.75</v>
          </cell>
        </row>
        <row r="426">
          <cell r="A426">
            <v>3291</v>
          </cell>
          <cell r="C426">
            <v>160</v>
          </cell>
          <cell r="G426">
            <v>-5263.19</v>
          </cell>
        </row>
        <row r="427">
          <cell r="A427">
            <v>3295</v>
          </cell>
          <cell r="C427">
            <v>160</v>
          </cell>
          <cell r="G427">
            <v>0</v>
          </cell>
        </row>
        <row r="428">
          <cell r="A428">
            <v>3295</v>
          </cell>
          <cell r="C428">
            <v>162</v>
          </cell>
          <cell r="G428">
            <v>0</v>
          </cell>
        </row>
        <row r="429">
          <cell r="A429">
            <v>3295</v>
          </cell>
          <cell r="C429">
            <v>260</v>
          </cell>
          <cell r="G429">
            <v>0</v>
          </cell>
        </row>
        <row r="430">
          <cell r="A430">
            <v>3296</v>
          </cell>
          <cell r="C430">
            <v>160</v>
          </cell>
          <cell r="G430">
            <v>0</v>
          </cell>
        </row>
        <row r="431">
          <cell r="A431" t="str">
            <v>4180R</v>
          </cell>
          <cell r="C431">
            <v>160</v>
          </cell>
          <cell r="G431">
            <v>13307.77</v>
          </cell>
        </row>
        <row r="432">
          <cell r="A432" t="str">
            <v>4180R</v>
          </cell>
          <cell r="C432">
            <v>260</v>
          </cell>
          <cell r="G432">
            <v>3393.5</v>
          </cell>
        </row>
        <row r="433">
          <cell r="A433">
            <v>3205</v>
          </cell>
          <cell r="C433">
            <v>120</v>
          </cell>
          <cell r="G433">
            <v>0</v>
          </cell>
        </row>
        <row r="434">
          <cell r="A434">
            <v>3205</v>
          </cell>
          <cell r="C434">
            <v>121</v>
          </cell>
          <cell r="G434">
            <v>-647026.1</v>
          </cell>
        </row>
        <row r="435">
          <cell r="A435">
            <v>3205</v>
          </cell>
          <cell r="C435">
            <v>220</v>
          </cell>
          <cell r="G435">
            <v>-52165.22</v>
          </cell>
        </row>
        <row r="436">
          <cell r="A436">
            <v>3206</v>
          </cell>
          <cell r="C436">
            <v>120</v>
          </cell>
          <cell r="G436">
            <v>0</v>
          </cell>
        </row>
        <row r="437">
          <cell r="A437">
            <v>3206</v>
          </cell>
          <cell r="C437">
            <v>121</v>
          </cell>
          <cell r="G437">
            <v>-1049414.29</v>
          </cell>
        </row>
        <row r="438">
          <cell r="A438">
            <v>3206</v>
          </cell>
          <cell r="C438">
            <v>220</v>
          </cell>
          <cell r="G438">
            <v>-368274.79</v>
          </cell>
        </row>
        <row r="439">
          <cell r="A439">
            <v>3209</v>
          </cell>
          <cell r="C439">
            <v>120</v>
          </cell>
          <cell r="G439">
            <v>-918021.83</v>
          </cell>
        </row>
        <row r="440">
          <cell r="A440">
            <v>3209</v>
          </cell>
          <cell r="C440">
            <v>121</v>
          </cell>
          <cell r="G440">
            <v>-22600</v>
          </cell>
        </row>
        <row r="441">
          <cell r="A441">
            <v>3209</v>
          </cell>
          <cell r="C441">
            <v>122</v>
          </cell>
          <cell r="G441">
            <v>-307441.68</v>
          </cell>
        </row>
        <row r="442">
          <cell r="A442">
            <v>3209</v>
          </cell>
          <cell r="C442">
            <v>220</v>
          </cell>
          <cell r="G442">
            <v>-779888.58</v>
          </cell>
        </row>
        <row r="443">
          <cell r="A443">
            <v>3211</v>
          </cell>
          <cell r="C443">
            <v>120</v>
          </cell>
          <cell r="G443">
            <v>-197396.07</v>
          </cell>
        </row>
        <row r="444">
          <cell r="A444">
            <v>3211</v>
          </cell>
          <cell r="C444">
            <v>122</v>
          </cell>
          <cell r="G444">
            <v>0</v>
          </cell>
        </row>
        <row r="445">
          <cell r="A445">
            <v>3211</v>
          </cell>
          <cell r="C445">
            <v>220</v>
          </cell>
          <cell r="G445">
            <v>-75043.48</v>
          </cell>
        </row>
        <row r="446">
          <cell r="A446">
            <v>3230</v>
          </cell>
          <cell r="C446">
            <v>120</v>
          </cell>
          <cell r="G446">
            <v>-104391.31</v>
          </cell>
        </row>
        <row r="447">
          <cell r="A447">
            <v>3230</v>
          </cell>
          <cell r="C447">
            <v>121</v>
          </cell>
          <cell r="G447">
            <v>0</v>
          </cell>
        </row>
        <row r="448">
          <cell r="A448">
            <v>3230</v>
          </cell>
          <cell r="C448">
            <v>122</v>
          </cell>
          <cell r="G448">
            <v>0</v>
          </cell>
        </row>
        <row r="449">
          <cell r="A449">
            <v>3230</v>
          </cell>
          <cell r="C449">
            <v>220</v>
          </cell>
          <cell r="G449">
            <v>-58478.26</v>
          </cell>
        </row>
        <row r="450">
          <cell r="A450">
            <v>3232</v>
          </cell>
          <cell r="C450">
            <v>120</v>
          </cell>
          <cell r="G450">
            <v>0</v>
          </cell>
        </row>
        <row r="451">
          <cell r="A451">
            <v>3232</v>
          </cell>
          <cell r="C451">
            <v>220</v>
          </cell>
          <cell r="G451">
            <v>0</v>
          </cell>
        </row>
        <row r="452">
          <cell r="A452" t="str">
            <v>6205#</v>
          </cell>
          <cell r="C452">
            <v>120</v>
          </cell>
          <cell r="G452">
            <v>0</v>
          </cell>
        </row>
        <row r="453">
          <cell r="A453" t="str">
            <v>6205#</v>
          </cell>
          <cell r="C453">
            <v>121</v>
          </cell>
          <cell r="G453">
            <v>15</v>
          </cell>
        </row>
        <row r="454">
          <cell r="A454" t="str">
            <v>6205#</v>
          </cell>
          <cell r="C454">
            <v>220</v>
          </cell>
          <cell r="G454">
            <v>1</v>
          </cell>
        </row>
        <row r="455">
          <cell r="A455" t="str">
            <v>6206#</v>
          </cell>
          <cell r="C455">
            <v>120</v>
          </cell>
          <cell r="G455">
            <v>0</v>
          </cell>
        </row>
        <row r="456">
          <cell r="A456" t="str">
            <v>6206#</v>
          </cell>
          <cell r="C456">
            <v>121</v>
          </cell>
          <cell r="G456">
            <v>35</v>
          </cell>
        </row>
        <row r="457">
          <cell r="A457" t="str">
            <v>6206#</v>
          </cell>
          <cell r="C457">
            <v>220</v>
          </cell>
          <cell r="G457">
            <v>12</v>
          </cell>
        </row>
        <row r="458">
          <cell r="A458" t="str">
            <v>6209#</v>
          </cell>
          <cell r="C458">
            <v>120</v>
          </cell>
          <cell r="G458">
            <v>39</v>
          </cell>
        </row>
        <row r="459">
          <cell r="A459" t="str">
            <v>6209#</v>
          </cell>
          <cell r="C459">
            <v>121</v>
          </cell>
          <cell r="G459">
            <v>1</v>
          </cell>
        </row>
        <row r="460">
          <cell r="A460" t="str">
            <v>6209#</v>
          </cell>
          <cell r="C460">
            <v>122</v>
          </cell>
          <cell r="G460">
            <v>8</v>
          </cell>
        </row>
        <row r="461">
          <cell r="A461" t="str">
            <v>6209#</v>
          </cell>
          <cell r="C461">
            <v>220</v>
          </cell>
          <cell r="G461">
            <v>33</v>
          </cell>
        </row>
        <row r="462">
          <cell r="A462" t="str">
            <v>6211#</v>
          </cell>
          <cell r="C462">
            <v>120</v>
          </cell>
          <cell r="G462">
            <v>4</v>
          </cell>
        </row>
        <row r="463">
          <cell r="A463" t="str">
            <v>6211#</v>
          </cell>
          <cell r="C463">
            <v>122</v>
          </cell>
          <cell r="G463">
            <v>0</v>
          </cell>
        </row>
        <row r="464">
          <cell r="A464" t="str">
            <v>6211#</v>
          </cell>
          <cell r="C464">
            <v>220</v>
          </cell>
          <cell r="G464">
            <v>2</v>
          </cell>
        </row>
        <row r="465">
          <cell r="A465" t="str">
            <v>6230#</v>
          </cell>
          <cell r="C465">
            <v>120</v>
          </cell>
          <cell r="G465">
            <v>17</v>
          </cell>
        </row>
        <row r="466">
          <cell r="A466" t="str">
            <v>6230#</v>
          </cell>
          <cell r="C466">
            <v>121</v>
          </cell>
          <cell r="G466">
            <v>0</v>
          </cell>
        </row>
        <row r="467">
          <cell r="A467" t="str">
            <v>6230#</v>
          </cell>
          <cell r="C467">
            <v>122</v>
          </cell>
          <cell r="G467">
            <v>0</v>
          </cell>
        </row>
        <row r="468">
          <cell r="A468" t="str">
            <v>6230#</v>
          </cell>
          <cell r="C468">
            <v>220</v>
          </cell>
          <cell r="G468">
            <v>12</v>
          </cell>
        </row>
        <row r="469">
          <cell r="A469" t="str">
            <v>6232#</v>
          </cell>
          <cell r="C469">
            <v>120</v>
          </cell>
          <cell r="G469">
            <v>0</v>
          </cell>
        </row>
        <row r="470">
          <cell r="A470" t="str">
            <v>6232#</v>
          </cell>
          <cell r="C470">
            <v>220</v>
          </cell>
          <cell r="G470">
            <v>0</v>
          </cell>
        </row>
        <row r="471">
          <cell r="A471">
            <v>3300</v>
          </cell>
          <cell r="C471">
            <v>140</v>
          </cell>
          <cell r="G471">
            <v>-210616.33</v>
          </cell>
        </row>
        <row r="472">
          <cell r="A472">
            <v>3300</v>
          </cell>
          <cell r="C472">
            <v>142</v>
          </cell>
          <cell r="G472">
            <v>-35646.800000000003</v>
          </cell>
        </row>
        <row r="473">
          <cell r="A473">
            <v>3300</v>
          </cell>
          <cell r="C473">
            <v>147</v>
          </cell>
          <cell r="G473">
            <v>0</v>
          </cell>
        </row>
        <row r="474">
          <cell r="A474">
            <v>3300</v>
          </cell>
          <cell r="C474">
            <v>150</v>
          </cell>
          <cell r="G474">
            <v>-31154.2</v>
          </cell>
        </row>
        <row r="475">
          <cell r="A475">
            <v>3300</v>
          </cell>
          <cell r="C475">
            <v>170</v>
          </cell>
          <cell r="G475">
            <v>0</v>
          </cell>
        </row>
        <row r="476">
          <cell r="A476">
            <v>3300</v>
          </cell>
          <cell r="C476">
            <v>240</v>
          </cell>
          <cell r="G476">
            <v>-112392.13</v>
          </cell>
        </row>
        <row r="477">
          <cell r="A477">
            <v>3300</v>
          </cell>
          <cell r="C477">
            <v>340</v>
          </cell>
          <cell r="G477">
            <v>-75593.02</v>
          </cell>
        </row>
        <row r="478">
          <cell r="A478">
            <v>3300</v>
          </cell>
          <cell r="C478">
            <v>440</v>
          </cell>
          <cell r="G478">
            <v>-44897.58</v>
          </cell>
        </row>
        <row r="479">
          <cell r="A479" t="str">
            <v>3300#</v>
          </cell>
          <cell r="C479">
            <v>140</v>
          </cell>
          <cell r="G479">
            <v>730</v>
          </cell>
        </row>
        <row r="480">
          <cell r="A480" t="str">
            <v>3300#</v>
          </cell>
          <cell r="C480">
            <v>142</v>
          </cell>
          <cell r="G480">
            <v>108</v>
          </cell>
        </row>
        <row r="481">
          <cell r="A481" t="str">
            <v>3300#</v>
          </cell>
          <cell r="C481">
            <v>147</v>
          </cell>
          <cell r="G481">
            <v>0</v>
          </cell>
        </row>
        <row r="482">
          <cell r="A482" t="str">
            <v>3300#</v>
          </cell>
          <cell r="C482">
            <v>150</v>
          </cell>
          <cell r="G482">
            <v>19</v>
          </cell>
        </row>
        <row r="483">
          <cell r="A483" t="str">
            <v>3300#</v>
          </cell>
          <cell r="C483">
            <v>170</v>
          </cell>
          <cell r="G483">
            <v>0</v>
          </cell>
        </row>
        <row r="484">
          <cell r="A484" t="str">
            <v>3300#</v>
          </cell>
          <cell r="C484">
            <v>240</v>
          </cell>
          <cell r="G484">
            <v>448</v>
          </cell>
        </row>
        <row r="485">
          <cell r="A485" t="str">
            <v>3300#</v>
          </cell>
          <cell r="C485">
            <v>340</v>
          </cell>
          <cell r="G485">
            <v>327</v>
          </cell>
        </row>
        <row r="486">
          <cell r="A486" t="str">
            <v>3300#</v>
          </cell>
          <cell r="C486">
            <v>440</v>
          </cell>
          <cell r="G486">
            <v>199</v>
          </cell>
        </row>
        <row r="487">
          <cell r="A487">
            <v>3301</v>
          </cell>
          <cell r="C487">
            <v>140</v>
          </cell>
          <cell r="G487">
            <v>-15974.17</v>
          </cell>
        </row>
        <row r="488">
          <cell r="A488">
            <v>3301</v>
          </cell>
          <cell r="C488">
            <v>142</v>
          </cell>
          <cell r="G488">
            <v>-14183.97</v>
          </cell>
        </row>
        <row r="489">
          <cell r="A489">
            <v>3301</v>
          </cell>
          <cell r="C489">
            <v>147</v>
          </cell>
          <cell r="G489">
            <v>0</v>
          </cell>
        </row>
        <row r="490">
          <cell r="A490">
            <v>3301</v>
          </cell>
          <cell r="C490">
            <v>240</v>
          </cell>
          <cell r="G490">
            <v>-9663.26</v>
          </cell>
        </row>
        <row r="491">
          <cell r="A491">
            <v>3301</v>
          </cell>
          <cell r="C491">
            <v>340</v>
          </cell>
          <cell r="G491">
            <v>-5305.59</v>
          </cell>
        </row>
        <row r="492">
          <cell r="A492">
            <v>3301</v>
          </cell>
          <cell r="C492">
            <v>440</v>
          </cell>
          <cell r="G492">
            <v>-3885.4</v>
          </cell>
        </row>
        <row r="493">
          <cell r="A493" t="str">
            <v>3301#</v>
          </cell>
          <cell r="C493">
            <v>140</v>
          </cell>
          <cell r="G493">
            <v>111</v>
          </cell>
        </row>
        <row r="494">
          <cell r="A494" t="str">
            <v>3301#</v>
          </cell>
          <cell r="C494">
            <v>142</v>
          </cell>
          <cell r="G494">
            <v>71</v>
          </cell>
        </row>
        <row r="495">
          <cell r="A495" t="str">
            <v>3301#</v>
          </cell>
          <cell r="C495">
            <v>147</v>
          </cell>
          <cell r="G495">
            <v>0</v>
          </cell>
        </row>
        <row r="496">
          <cell r="A496" t="str">
            <v>3301#</v>
          </cell>
          <cell r="C496">
            <v>240</v>
          </cell>
          <cell r="G496">
            <v>89</v>
          </cell>
        </row>
        <row r="497">
          <cell r="A497" t="str">
            <v>3301#</v>
          </cell>
          <cell r="C497">
            <v>340</v>
          </cell>
          <cell r="G497">
            <v>38</v>
          </cell>
        </row>
        <row r="498">
          <cell r="A498" t="str">
            <v>3301#</v>
          </cell>
          <cell r="C498">
            <v>440</v>
          </cell>
          <cell r="G498">
            <v>28</v>
          </cell>
        </row>
        <row r="499">
          <cell r="A499">
            <v>3302</v>
          </cell>
          <cell r="C499">
            <v>140</v>
          </cell>
          <cell r="G499">
            <v>-6081.32</v>
          </cell>
        </row>
        <row r="500">
          <cell r="A500">
            <v>3302</v>
          </cell>
          <cell r="C500">
            <v>142</v>
          </cell>
          <cell r="G500">
            <v>-53.75</v>
          </cell>
        </row>
        <row r="501">
          <cell r="A501">
            <v>3302</v>
          </cell>
          <cell r="C501">
            <v>147</v>
          </cell>
          <cell r="G501">
            <v>0</v>
          </cell>
        </row>
        <row r="502">
          <cell r="A502">
            <v>3302</v>
          </cell>
          <cell r="C502">
            <v>240</v>
          </cell>
          <cell r="G502">
            <v>-881.57</v>
          </cell>
        </row>
        <row r="503">
          <cell r="A503">
            <v>3302</v>
          </cell>
          <cell r="C503">
            <v>340</v>
          </cell>
          <cell r="G503">
            <v>-812.45</v>
          </cell>
        </row>
        <row r="504">
          <cell r="A504">
            <v>3302</v>
          </cell>
          <cell r="C504">
            <v>440</v>
          </cell>
          <cell r="G504">
            <v>-1459.99</v>
          </cell>
        </row>
        <row r="505">
          <cell r="A505" t="str">
            <v>3302#</v>
          </cell>
          <cell r="C505">
            <v>140</v>
          </cell>
          <cell r="G505">
            <v>108</v>
          </cell>
        </row>
        <row r="506">
          <cell r="A506" t="str">
            <v>3302#</v>
          </cell>
          <cell r="C506">
            <v>142</v>
          </cell>
          <cell r="G506">
            <v>1</v>
          </cell>
        </row>
        <row r="507">
          <cell r="A507" t="str">
            <v>3302#</v>
          </cell>
          <cell r="C507">
            <v>147</v>
          </cell>
          <cell r="G507">
            <v>0</v>
          </cell>
        </row>
        <row r="508">
          <cell r="A508" t="str">
            <v>3302#</v>
          </cell>
          <cell r="C508">
            <v>240</v>
          </cell>
          <cell r="G508">
            <v>15</v>
          </cell>
        </row>
        <row r="509">
          <cell r="A509" t="str">
            <v>3302#</v>
          </cell>
          <cell r="C509">
            <v>340</v>
          </cell>
          <cell r="G509">
            <v>15</v>
          </cell>
        </row>
        <row r="510">
          <cell r="A510" t="str">
            <v>3302#</v>
          </cell>
          <cell r="C510">
            <v>440</v>
          </cell>
          <cell r="G510">
            <v>25</v>
          </cell>
        </row>
        <row r="511">
          <cell r="A511">
            <v>3304</v>
          </cell>
          <cell r="C511">
            <v>140</v>
          </cell>
          <cell r="G511">
            <v>-3748.84</v>
          </cell>
        </row>
        <row r="512">
          <cell r="A512">
            <v>3304</v>
          </cell>
          <cell r="C512">
            <v>142</v>
          </cell>
          <cell r="G512">
            <v>-62.79</v>
          </cell>
        </row>
        <row r="513">
          <cell r="A513">
            <v>3304</v>
          </cell>
          <cell r="C513">
            <v>147</v>
          </cell>
          <cell r="G513">
            <v>0</v>
          </cell>
        </row>
        <row r="514">
          <cell r="A514">
            <v>3304</v>
          </cell>
          <cell r="C514">
            <v>240</v>
          </cell>
          <cell r="G514">
            <v>-2441.34</v>
          </cell>
        </row>
        <row r="515">
          <cell r="A515">
            <v>3304</v>
          </cell>
          <cell r="C515">
            <v>340</v>
          </cell>
          <cell r="G515">
            <v>-1232.3499999999999</v>
          </cell>
        </row>
        <row r="516">
          <cell r="A516">
            <v>3304</v>
          </cell>
          <cell r="C516">
            <v>440</v>
          </cell>
          <cell r="G516">
            <v>-832.02</v>
          </cell>
        </row>
        <row r="517">
          <cell r="A517" t="str">
            <v>3304#</v>
          </cell>
          <cell r="C517">
            <v>140</v>
          </cell>
          <cell r="G517">
            <v>4</v>
          </cell>
        </row>
        <row r="518">
          <cell r="A518" t="str">
            <v>3304#</v>
          </cell>
          <cell r="C518">
            <v>142</v>
          </cell>
          <cell r="G518">
            <v>1</v>
          </cell>
        </row>
        <row r="519">
          <cell r="A519" t="str">
            <v>3304#</v>
          </cell>
          <cell r="C519">
            <v>147</v>
          </cell>
          <cell r="G519">
            <v>0</v>
          </cell>
        </row>
        <row r="520">
          <cell r="A520" t="str">
            <v>3304#</v>
          </cell>
          <cell r="C520">
            <v>240</v>
          </cell>
          <cell r="G520">
            <v>10</v>
          </cell>
        </row>
        <row r="521">
          <cell r="A521" t="str">
            <v>3304#</v>
          </cell>
          <cell r="C521">
            <v>340</v>
          </cell>
          <cell r="G521">
            <v>1</v>
          </cell>
        </row>
        <row r="522">
          <cell r="A522" t="str">
            <v>3304#</v>
          </cell>
          <cell r="C522">
            <v>440</v>
          </cell>
          <cell r="G522">
            <v>7</v>
          </cell>
        </row>
        <row r="523">
          <cell r="A523" t="str">
            <v>3305#</v>
          </cell>
          <cell r="C523">
            <v>140</v>
          </cell>
          <cell r="G523">
            <v>-2</v>
          </cell>
        </row>
        <row r="524">
          <cell r="A524" t="str">
            <v>3305#</v>
          </cell>
          <cell r="C524">
            <v>240</v>
          </cell>
          <cell r="G524">
            <v>-56</v>
          </cell>
        </row>
        <row r="525">
          <cell r="A525" t="str">
            <v>3305#</v>
          </cell>
          <cell r="C525">
            <v>340</v>
          </cell>
          <cell r="G525">
            <v>-24</v>
          </cell>
        </row>
        <row r="526">
          <cell r="A526" t="str">
            <v>3305#</v>
          </cell>
          <cell r="C526">
            <v>440</v>
          </cell>
          <cell r="G526">
            <v>-10</v>
          </cell>
        </row>
        <row r="527">
          <cell r="A527">
            <v>3312</v>
          </cell>
          <cell r="C527">
            <v>140</v>
          </cell>
          <cell r="G527">
            <v>-1619.66</v>
          </cell>
        </row>
        <row r="528">
          <cell r="A528">
            <v>3312</v>
          </cell>
          <cell r="C528">
            <v>142</v>
          </cell>
          <cell r="G528">
            <v>-253.75</v>
          </cell>
        </row>
        <row r="529">
          <cell r="A529">
            <v>3312</v>
          </cell>
          <cell r="C529">
            <v>147</v>
          </cell>
          <cell r="G529">
            <v>0</v>
          </cell>
        </row>
        <row r="530">
          <cell r="A530">
            <v>3312</v>
          </cell>
          <cell r="C530">
            <v>170</v>
          </cell>
          <cell r="G530">
            <v>0</v>
          </cell>
        </row>
        <row r="531">
          <cell r="A531">
            <v>3312</v>
          </cell>
          <cell r="C531">
            <v>240</v>
          </cell>
          <cell r="G531">
            <v>-2754.61</v>
          </cell>
        </row>
        <row r="532">
          <cell r="A532">
            <v>3312</v>
          </cell>
          <cell r="C532">
            <v>340</v>
          </cell>
          <cell r="G532">
            <v>-2371.2600000000002</v>
          </cell>
        </row>
        <row r="533">
          <cell r="A533">
            <v>3312</v>
          </cell>
          <cell r="C533">
            <v>440</v>
          </cell>
          <cell r="G533">
            <v>-8497.8700000000008</v>
          </cell>
        </row>
        <row r="534">
          <cell r="A534" t="str">
            <v>3312#</v>
          </cell>
          <cell r="C534">
            <v>140</v>
          </cell>
          <cell r="G534">
            <v>5</v>
          </cell>
        </row>
        <row r="535">
          <cell r="A535" t="str">
            <v>3312#</v>
          </cell>
          <cell r="C535">
            <v>142</v>
          </cell>
          <cell r="G535">
            <v>1</v>
          </cell>
        </row>
        <row r="536">
          <cell r="A536" t="str">
            <v>3312#</v>
          </cell>
          <cell r="C536">
            <v>147</v>
          </cell>
          <cell r="G536">
            <v>0</v>
          </cell>
        </row>
        <row r="537">
          <cell r="A537" t="str">
            <v>3312#</v>
          </cell>
          <cell r="C537">
            <v>170</v>
          </cell>
          <cell r="G537">
            <v>0</v>
          </cell>
        </row>
        <row r="538">
          <cell r="A538" t="str">
            <v>3312#</v>
          </cell>
          <cell r="C538">
            <v>340</v>
          </cell>
          <cell r="G538">
            <v>15</v>
          </cell>
        </row>
        <row r="539">
          <cell r="A539" t="str">
            <v>3312#</v>
          </cell>
          <cell r="C539">
            <v>440</v>
          </cell>
          <cell r="G539">
            <v>40</v>
          </cell>
        </row>
        <row r="540">
          <cell r="A540">
            <v>3320</v>
          </cell>
          <cell r="C540">
            <v>140</v>
          </cell>
          <cell r="G540">
            <v>-14029.79</v>
          </cell>
        </row>
        <row r="541">
          <cell r="A541">
            <v>3320</v>
          </cell>
          <cell r="C541">
            <v>142</v>
          </cell>
          <cell r="G541">
            <v>-4317.45</v>
          </cell>
        </row>
        <row r="542">
          <cell r="A542">
            <v>3320</v>
          </cell>
          <cell r="C542">
            <v>147</v>
          </cell>
          <cell r="G542">
            <v>0</v>
          </cell>
        </row>
        <row r="543">
          <cell r="A543">
            <v>3320</v>
          </cell>
          <cell r="C543">
            <v>240</v>
          </cell>
          <cell r="G543">
            <v>-9146.99</v>
          </cell>
        </row>
        <row r="544">
          <cell r="A544">
            <v>3320</v>
          </cell>
          <cell r="C544">
            <v>340</v>
          </cell>
          <cell r="G544">
            <v>-4489.3999999999996</v>
          </cell>
        </row>
        <row r="545">
          <cell r="A545">
            <v>3320</v>
          </cell>
          <cell r="C545">
            <v>440</v>
          </cell>
          <cell r="G545">
            <v>-2559.83</v>
          </cell>
        </row>
        <row r="546">
          <cell r="A546" t="str">
            <v>3320#</v>
          </cell>
          <cell r="C546">
            <v>140</v>
          </cell>
          <cell r="G546">
            <v>80</v>
          </cell>
        </row>
        <row r="547">
          <cell r="A547" t="str">
            <v>3320#</v>
          </cell>
          <cell r="C547">
            <v>142</v>
          </cell>
          <cell r="G547">
            <v>31</v>
          </cell>
        </row>
        <row r="548">
          <cell r="A548" t="str">
            <v>3320#</v>
          </cell>
          <cell r="C548">
            <v>147</v>
          </cell>
          <cell r="G548">
            <v>0</v>
          </cell>
        </row>
        <row r="549">
          <cell r="A549" t="str">
            <v>3320#</v>
          </cell>
          <cell r="C549">
            <v>240</v>
          </cell>
          <cell r="G549">
            <v>60</v>
          </cell>
        </row>
        <row r="550">
          <cell r="A550" t="str">
            <v>3320#</v>
          </cell>
          <cell r="C550">
            <v>340</v>
          </cell>
          <cell r="G550">
            <v>31</v>
          </cell>
        </row>
        <row r="551">
          <cell r="A551" t="str">
            <v>3320#</v>
          </cell>
          <cell r="C551">
            <v>440</v>
          </cell>
          <cell r="G551">
            <v>16</v>
          </cell>
        </row>
        <row r="552">
          <cell r="A552">
            <v>3340</v>
          </cell>
          <cell r="C552">
            <v>140</v>
          </cell>
          <cell r="G552">
            <v>-34617.71</v>
          </cell>
        </row>
        <row r="553">
          <cell r="A553">
            <v>3340</v>
          </cell>
          <cell r="C553">
            <v>142</v>
          </cell>
          <cell r="G553">
            <v>-22954.89</v>
          </cell>
        </row>
        <row r="554">
          <cell r="A554">
            <v>3340</v>
          </cell>
          <cell r="C554">
            <v>147</v>
          </cell>
          <cell r="G554">
            <v>0</v>
          </cell>
        </row>
        <row r="555">
          <cell r="A555">
            <v>3340</v>
          </cell>
          <cell r="C555">
            <v>150</v>
          </cell>
          <cell r="G555">
            <v>-18152</v>
          </cell>
        </row>
        <row r="556">
          <cell r="A556">
            <v>3340</v>
          </cell>
          <cell r="C556">
            <v>240</v>
          </cell>
          <cell r="G556">
            <v>-14034.36</v>
          </cell>
        </row>
        <row r="557">
          <cell r="A557">
            <v>3340</v>
          </cell>
          <cell r="C557">
            <v>340</v>
          </cell>
          <cell r="G557">
            <v>-3634.83</v>
          </cell>
        </row>
        <row r="558">
          <cell r="A558">
            <v>3340</v>
          </cell>
          <cell r="C558">
            <v>440</v>
          </cell>
          <cell r="G558">
            <v>-76997.98</v>
          </cell>
        </row>
        <row r="559">
          <cell r="A559" t="str">
            <v>3340#</v>
          </cell>
          <cell r="C559">
            <v>140</v>
          </cell>
          <cell r="G559">
            <v>205</v>
          </cell>
        </row>
        <row r="560">
          <cell r="A560" t="str">
            <v>3340#</v>
          </cell>
          <cell r="C560">
            <v>142</v>
          </cell>
          <cell r="G560">
            <v>100</v>
          </cell>
        </row>
        <row r="561">
          <cell r="A561" t="str">
            <v>3340#</v>
          </cell>
          <cell r="C561">
            <v>147</v>
          </cell>
          <cell r="G561">
            <v>0</v>
          </cell>
        </row>
        <row r="562">
          <cell r="A562" t="str">
            <v>3340#</v>
          </cell>
          <cell r="C562">
            <v>150</v>
          </cell>
          <cell r="G562">
            <v>73</v>
          </cell>
        </row>
        <row r="563">
          <cell r="A563" t="str">
            <v>3340#</v>
          </cell>
          <cell r="C563">
            <v>240</v>
          </cell>
          <cell r="G563">
            <v>131</v>
          </cell>
        </row>
        <row r="564">
          <cell r="A564" t="str">
            <v>3340#</v>
          </cell>
          <cell r="C564">
            <v>340</v>
          </cell>
          <cell r="G564">
            <v>37</v>
          </cell>
        </row>
        <row r="565">
          <cell r="A565" t="str">
            <v>3340#</v>
          </cell>
          <cell r="C565">
            <v>440</v>
          </cell>
          <cell r="G565">
            <v>374</v>
          </cell>
        </row>
        <row r="566">
          <cell r="A566">
            <v>3390</v>
          </cell>
          <cell r="C566">
            <v>140</v>
          </cell>
          <cell r="G566">
            <v>-38279.32</v>
          </cell>
        </row>
        <row r="567">
          <cell r="A567">
            <v>3390</v>
          </cell>
          <cell r="C567">
            <v>142</v>
          </cell>
          <cell r="G567">
            <v>-12457.34</v>
          </cell>
        </row>
        <row r="568">
          <cell r="A568">
            <v>3390</v>
          </cell>
          <cell r="C568">
            <v>147</v>
          </cell>
          <cell r="G568">
            <v>0</v>
          </cell>
        </row>
        <row r="569">
          <cell r="A569">
            <v>3390</v>
          </cell>
          <cell r="C569">
            <v>240</v>
          </cell>
          <cell r="G569">
            <v>-11870.32</v>
          </cell>
        </row>
        <row r="570">
          <cell r="A570">
            <v>3390</v>
          </cell>
          <cell r="C570">
            <v>340</v>
          </cell>
          <cell r="G570">
            <v>-13780.09</v>
          </cell>
        </row>
        <row r="571">
          <cell r="A571">
            <v>3390</v>
          </cell>
          <cell r="C571">
            <v>440</v>
          </cell>
          <cell r="G571">
            <v>-16465.89</v>
          </cell>
        </row>
        <row r="572">
          <cell r="A572" t="str">
            <v>3390#</v>
          </cell>
          <cell r="C572">
            <v>140</v>
          </cell>
          <cell r="G572">
            <v>146</v>
          </cell>
        </row>
        <row r="573">
          <cell r="A573" t="str">
            <v>3390#</v>
          </cell>
          <cell r="C573">
            <v>142</v>
          </cell>
          <cell r="G573">
            <v>28</v>
          </cell>
        </row>
        <row r="574">
          <cell r="A574" t="str">
            <v>3390#</v>
          </cell>
          <cell r="C574">
            <v>147</v>
          </cell>
          <cell r="G574">
            <v>0</v>
          </cell>
        </row>
        <row r="575">
          <cell r="A575" t="str">
            <v>3390#</v>
          </cell>
          <cell r="C575">
            <v>240</v>
          </cell>
          <cell r="G575">
            <v>52</v>
          </cell>
        </row>
        <row r="576">
          <cell r="A576" t="str">
            <v>3390#</v>
          </cell>
          <cell r="C576">
            <v>340</v>
          </cell>
          <cell r="G576">
            <v>58</v>
          </cell>
        </row>
        <row r="577">
          <cell r="A577" t="str">
            <v>3390#</v>
          </cell>
          <cell r="C577">
            <v>440</v>
          </cell>
          <cell r="G577">
            <v>37</v>
          </cell>
        </row>
        <row r="578">
          <cell r="A578">
            <v>3400</v>
          </cell>
          <cell r="C578">
            <v>140</v>
          </cell>
          <cell r="G578">
            <v>-85560.4</v>
          </cell>
        </row>
        <row r="579">
          <cell r="A579">
            <v>3400</v>
          </cell>
          <cell r="C579">
            <v>142</v>
          </cell>
          <cell r="G579">
            <v>-20004.91</v>
          </cell>
        </row>
        <row r="580">
          <cell r="A580">
            <v>3400</v>
          </cell>
          <cell r="C580">
            <v>147</v>
          </cell>
          <cell r="G580">
            <v>0</v>
          </cell>
        </row>
        <row r="581">
          <cell r="A581">
            <v>3400</v>
          </cell>
          <cell r="C581">
            <v>240</v>
          </cell>
          <cell r="G581">
            <v>-48675.83</v>
          </cell>
        </row>
        <row r="582">
          <cell r="A582">
            <v>3400</v>
          </cell>
          <cell r="C582">
            <v>340</v>
          </cell>
          <cell r="G582">
            <v>-32990.78</v>
          </cell>
        </row>
        <row r="583">
          <cell r="A583">
            <v>3400</v>
          </cell>
          <cell r="C583">
            <v>440</v>
          </cell>
          <cell r="G583">
            <v>-18435.36</v>
          </cell>
        </row>
        <row r="584">
          <cell r="A584" t="str">
            <v>3400#</v>
          </cell>
          <cell r="C584">
            <v>140</v>
          </cell>
          <cell r="G584">
            <v>653</v>
          </cell>
        </row>
        <row r="585">
          <cell r="A585" t="str">
            <v>3400#</v>
          </cell>
          <cell r="C585">
            <v>142</v>
          </cell>
          <cell r="G585">
            <v>150</v>
          </cell>
        </row>
        <row r="586">
          <cell r="A586" t="str">
            <v>3400#</v>
          </cell>
          <cell r="C586">
            <v>147</v>
          </cell>
          <cell r="G586">
            <v>0</v>
          </cell>
        </row>
        <row r="587">
          <cell r="A587" t="str">
            <v>3400#</v>
          </cell>
          <cell r="C587">
            <v>240</v>
          </cell>
          <cell r="G587">
            <v>365</v>
          </cell>
        </row>
        <row r="588">
          <cell r="A588" t="str">
            <v>3400#</v>
          </cell>
          <cell r="C588">
            <v>340</v>
          </cell>
          <cell r="G588">
            <v>261</v>
          </cell>
        </row>
        <row r="589">
          <cell r="A589" t="str">
            <v>3400#</v>
          </cell>
          <cell r="C589">
            <v>440</v>
          </cell>
          <cell r="G589">
            <v>140</v>
          </cell>
        </row>
        <row r="590">
          <cell r="A590">
            <v>3410</v>
          </cell>
          <cell r="C590">
            <v>140</v>
          </cell>
          <cell r="G590">
            <v>-4611.76</v>
          </cell>
        </row>
        <row r="591">
          <cell r="A591">
            <v>3410</v>
          </cell>
          <cell r="C591">
            <v>142</v>
          </cell>
          <cell r="G591">
            <v>-30</v>
          </cell>
        </row>
        <row r="592">
          <cell r="A592">
            <v>3410</v>
          </cell>
          <cell r="C592">
            <v>147</v>
          </cell>
          <cell r="G592">
            <v>0</v>
          </cell>
        </row>
        <row r="593">
          <cell r="A593">
            <v>3410</v>
          </cell>
          <cell r="C593">
            <v>440</v>
          </cell>
          <cell r="G593">
            <v>-1504.99</v>
          </cell>
        </row>
        <row r="594">
          <cell r="A594" t="str">
            <v>3410#</v>
          </cell>
          <cell r="C594">
            <v>140</v>
          </cell>
          <cell r="G594">
            <v>276</v>
          </cell>
        </row>
        <row r="595">
          <cell r="A595" t="str">
            <v>3410#</v>
          </cell>
          <cell r="C595">
            <v>142</v>
          </cell>
          <cell r="G595">
            <v>2</v>
          </cell>
        </row>
        <row r="596">
          <cell r="A596" t="str">
            <v>3410#</v>
          </cell>
          <cell r="C596">
            <v>147</v>
          </cell>
          <cell r="G596">
            <v>0</v>
          </cell>
        </row>
        <row r="597">
          <cell r="A597" t="str">
            <v>3410#</v>
          </cell>
          <cell r="C597">
            <v>440</v>
          </cell>
          <cell r="G597">
            <v>146</v>
          </cell>
        </row>
        <row r="598">
          <cell r="A598">
            <v>3430</v>
          </cell>
          <cell r="C598">
            <v>140</v>
          </cell>
          <cell r="G598">
            <v>-605.99</v>
          </cell>
        </row>
        <row r="599">
          <cell r="A599">
            <v>3430</v>
          </cell>
          <cell r="C599">
            <v>142</v>
          </cell>
          <cell r="G599">
            <v>-2232.1999999999998</v>
          </cell>
        </row>
        <row r="600">
          <cell r="A600">
            <v>3430</v>
          </cell>
          <cell r="C600">
            <v>147</v>
          </cell>
          <cell r="G600">
            <v>0</v>
          </cell>
        </row>
        <row r="601">
          <cell r="A601">
            <v>3430</v>
          </cell>
          <cell r="C601">
            <v>240</v>
          </cell>
          <cell r="G601">
            <v>-4302.28</v>
          </cell>
        </row>
        <row r="602">
          <cell r="A602">
            <v>3430</v>
          </cell>
          <cell r="C602">
            <v>340</v>
          </cell>
          <cell r="G602">
            <v>-692.01</v>
          </cell>
        </row>
        <row r="603">
          <cell r="A603">
            <v>3430</v>
          </cell>
          <cell r="C603">
            <v>440</v>
          </cell>
          <cell r="G603">
            <v>-1140.19</v>
          </cell>
        </row>
        <row r="604">
          <cell r="A604" t="str">
            <v>3430#</v>
          </cell>
          <cell r="C604">
            <v>140</v>
          </cell>
          <cell r="G604">
            <v>20</v>
          </cell>
        </row>
        <row r="605">
          <cell r="A605" t="str">
            <v>3430#</v>
          </cell>
          <cell r="C605">
            <v>142</v>
          </cell>
          <cell r="G605">
            <v>116</v>
          </cell>
        </row>
        <row r="606">
          <cell r="A606" t="str">
            <v>3430#</v>
          </cell>
          <cell r="C606">
            <v>147</v>
          </cell>
          <cell r="G606">
            <v>0</v>
          </cell>
        </row>
        <row r="607">
          <cell r="A607" t="str">
            <v>3430#</v>
          </cell>
          <cell r="C607">
            <v>240</v>
          </cell>
          <cell r="G607">
            <v>111</v>
          </cell>
        </row>
        <row r="608">
          <cell r="A608" t="str">
            <v>3430#</v>
          </cell>
          <cell r="C608">
            <v>340</v>
          </cell>
          <cell r="G608">
            <v>39</v>
          </cell>
        </row>
        <row r="609">
          <cell r="A609" t="str">
            <v>3430#</v>
          </cell>
          <cell r="C609">
            <v>440</v>
          </cell>
          <cell r="G609">
            <v>126</v>
          </cell>
        </row>
        <row r="610">
          <cell r="A610">
            <v>3160</v>
          </cell>
          <cell r="C610">
            <v>130</v>
          </cell>
          <cell r="G610">
            <v>0</v>
          </cell>
        </row>
        <row r="611">
          <cell r="A611">
            <v>3160</v>
          </cell>
          <cell r="C611">
            <v>230</v>
          </cell>
          <cell r="G611">
            <v>0</v>
          </cell>
        </row>
        <row r="612">
          <cell r="A612">
            <v>3160</v>
          </cell>
          <cell r="C612">
            <v>330</v>
          </cell>
          <cell r="G612">
            <v>0</v>
          </cell>
        </row>
        <row r="613">
          <cell r="A613">
            <v>3465</v>
          </cell>
          <cell r="C613">
            <v>130</v>
          </cell>
          <cell r="G613">
            <v>-70265.83</v>
          </cell>
        </row>
        <row r="614">
          <cell r="A614">
            <v>3465</v>
          </cell>
          <cell r="C614">
            <v>230</v>
          </cell>
          <cell r="G614">
            <v>-106393.21</v>
          </cell>
        </row>
        <row r="615">
          <cell r="A615">
            <v>3465</v>
          </cell>
          <cell r="C615">
            <v>330</v>
          </cell>
          <cell r="G615">
            <v>-48457.599999999999</v>
          </cell>
        </row>
        <row r="616">
          <cell r="A616">
            <v>3465</v>
          </cell>
          <cell r="C616">
            <v>430</v>
          </cell>
          <cell r="G616">
            <v>-21239.31</v>
          </cell>
        </row>
        <row r="617">
          <cell r="A617">
            <v>3465</v>
          </cell>
          <cell r="C617">
            <v>935</v>
          </cell>
          <cell r="G617">
            <v>-134431.67999999999</v>
          </cell>
        </row>
        <row r="618">
          <cell r="A618">
            <v>3465</v>
          </cell>
          <cell r="C618">
            <v>936</v>
          </cell>
          <cell r="G618">
            <v>-76038.960000000006</v>
          </cell>
        </row>
        <row r="619">
          <cell r="A619">
            <v>3466</v>
          </cell>
          <cell r="C619">
            <v>130</v>
          </cell>
          <cell r="G619">
            <v>-368182.34</v>
          </cell>
        </row>
        <row r="620">
          <cell r="A620">
            <v>3466</v>
          </cell>
          <cell r="C620">
            <v>230</v>
          </cell>
          <cell r="G620">
            <v>-139896.71</v>
          </cell>
        </row>
        <row r="621">
          <cell r="A621">
            <v>3466</v>
          </cell>
          <cell r="C621">
            <v>330</v>
          </cell>
          <cell r="G621">
            <v>-46434.16</v>
          </cell>
        </row>
        <row r="622">
          <cell r="A622">
            <v>3466</v>
          </cell>
          <cell r="C622">
            <v>430</v>
          </cell>
          <cell r="G622">
            <v>-4883.01</v>
          </cell>
        </row>
        <row r="623">
          <cell r="A623">
            <v>3466</v>
          </cell>
          <cell r="C623">
            <v>935</v>
          </cell>
          <cell r="G623">
            <v>-9155</v>
          </cell>
        </row>
        <row r="624">
          <cell r="A624">
            <v>3466</v>
          </cell>
          <cell r="C624">
            <v>936</v>
          </cell>
          <cell r="G624">
            <v>-5361.36</v>
          </cell>
        </row>
        <row r="625">
          <cell r="A625">
            <v>3467</v>
          </cell>
          <cell r="C625">
            <v>130</v>
          </cell>
          <cell r="G625">
            <v>-87017.79</v>
          </cell>
        </row>
        <row r="626">
          <cell r="A626">
            <v>3467</v>
          </cell>
          <cell r="C626">
            <v>230</v>
          </cell>
          <cell r="G626">
            <v>-5999.59</v>
          </cell>
        </row>
        <row r="627">
          <cell r="A627">
            <v>3467</v>
          </cell>
          <cell r="C627">
            <v>330</v>
          </cell>
          <cell r="G627">
            <v>0</v>
          </cell>
        </row>
        <row r="628">
          <cell r="A628">
            <v>3467</v>
          </cell>
          <cell r="C628">
            <v>430</v>
          </cell>
          <cell r="G628">
            <v>0</v>
          </cell>
        </row>
        <row r="629">
          <cell r="A629">
            <v>3467</v>
          </cell>
          <cell r="C629">
            <v>935</v>
          </cell>
          <cell r="G629">
            <v>-9029</v>
          </cell>
        </row>
        <row r="630">
          <cell r="A630">
            <v>3467</v>
          </cell>
          <cell r="C630">
            <v>936</v>
          </cell>
          <cell r="G630">
            <v>-3220.44</v>
          </cell>
        </row>
        <row r="631">
          <cell r="A631">
            <v>3468</v>
          </cell>
          <cell r="C631">
            <v>130</v>
          </cell>
          <cell r="G631">
            <v>-91570.8</v>
          </cell>
        </row>
        <row r="632">
          <cell r="A632">
            <v>3468</v>
          </cell>
          <cell r="C632">
            <v>230</v>
          </cell>
          <cell r="G632">
            <v>-33965.949999999997</v>
          </cell>
        </row>
        <row r="633">
          <cell r="A633">
            <v>3468</v>
          </cell>
          <cell r="C633">
            <v>330</v>
          </cell>
          <cell r="G633">
            <v>-728.85</v>
          </cell>
        </row>
        <row r="634">
          <cell r="A634">
            <v>3468</v>
          </cell>
          <cell r="C634">
            <v>430</v>
          </cell>
          <cell r="G634">
            <v>-328.9</v>
          </cell>
        </row>
        <row r="635">
          <cell r="A635">
            <v>3468</v>
          </cell>
          <cell r="C635">
            <v>936</v>
          </cell>
          <cell r="G635">
            <v>0</v>
          </cell>
        </row>
        <row r="636">
          <cell r="A636">
            <v>3475</v>
          </cell>
          <cell r="C636">
            <v>130</v>
          </cell>
          <cell r="G636">
            <v>-119458.77</v>
          </cell>
        </row>
        <row r="637">
          <cell r="A637">
            <v>3475</v>
          </cell>
          <cell r="C637">
            <v>132</v>
          </cell>
          <cell r="G637">
            <v>-17685.89</v>
          </cell>
        </row>
        <row r="638">
          <cell r="A638">
            <v>3475</v>
          </cell>
          <cell r="C638">
            <v>230</v>
          </cell>
          <cell r="G638">
            <v>-45989.97</v>
          </cell>
        </row>
        <row r="639">
          <cell r="A639">
            <v>3475</v>
          </cell>
          <cell r="C639">
            <v>330</v>
          </cell>
          <cell r="G639">
            <v>-33978.300000000003</v>
          </cell>
        </row>
        <row r="640">
          <cell r="A640">
            <v>3475</v>
          </cell>
          <cell r="C640">
            <v>430</v>
          </cell>
          <cell r="G640">
            <v>-31759.55</v>
          </cell>
        </row>
        <row r="641">
          <cell r="A641">
            <v>3480</v>
          </cell>
          <cell r="C641">
            <v>130</v>
          </cell>
          <cell r="G641">
            <v>-10003.11</v>
          </cell>
        </row>
        <row r="642">
          <cell r="A642">
            <v>3480</v>
          </cell>
          <cell r="C642">
            <v>230</v>
          </cell>
          <cell r="G642">
            <v>-9602.5400000000009</v>
          </cell>
        </row>
        <row r="643">
          <cell r="A643">
            <v>3480</v>
          </cell>
          <cell r="C643">
            <v>330</v>
          </cell>
          <cell r="G643">
            <v>-7615.48</v>
          </cell>
        </row>
        <row r="644">
          <cell r="A644">
            <v>3480</v>
          </cell>
          <cell r="C644">
            <v>430</v>
          </cell>
          <cell r="G644">
            <v>-1602.63</v>
          </cell>
        </row>
        <row r="645">
          <cell r="A645">
            <v>3481</v>
          </cell>
          <cell r="C645">
            <v>130</v>
          </cell>
          <cell r="G645">
            <v>-999.6</v>
          </cell>
        </row>
        <row r="646">
          <cell r="A646">
            <v>3481</v>
          </cell>
          <cell r="C646">
            <v>230</v>
          </cell>
          <cell r="G646">
            <v>-940.3</v>
          </cell>
        </row>
        <row r="647">
          <cell r="A647">
            <v>3481</v>
          </cell>
          <cell r="C647">
            <v>330</v>
          </cell>
          <cell r="G647">
            <v>-1269.32</v>
          </cell>
        </row>
        <row r="648">
          <cell r="A648">
            <v>3481</v>
          </cell>
          <cell r="C648">
            <v>430</v>
          </cell>
          <cell r="G648">
            <v>0</v>
          </cell>
        </row>
        <row r="649">
          <cell r="A649">
            <v>3482</v>
          </cell>
          <cell r="C649">
            <v>130</v>
          </cell>
          <cell r="G649">
            <v>-3860.58</v>
          </cell>
        </row>
        <row r="650">
          <cell r="A650">
            <v>3482</v>
          </cell>
          <cell r="C650">
            <v>230</v>
          </cell>
          <cell r="G650">
            <v>-2404.46</v>
          </cell>
        </row>
        <row r="651">
          <cell r="A651">
            <v>3482</v>
          </cell>
          <cell r="C651">
            <v>330</v>
          </cell>
          <cell r="G651">
            <v>-1709</v>
          </cell>
        </row>
        <row r="652">
          <cell r="A652">
            <v>3482</v>
          </cell>
          <cell r="C652">
            <v>430</v>
          </cell>
          <cell r="G652">
            <v>-5794.37</v>
          </cell>
        </row>
        <row r="653">
          <cell r="A653">
            <v>3495</v>
          </cell>
          <cell r="C653">
            <v>130</v>
          </cell>
          <cell r="G653">
            <v>0</v>
          </cell>
        </row>
        <row r="654">
          <cell r="A654">
            <v>3495</v>
          </cell>
          <cell r="C654">
            <v>230</v>
          </cell>
          <cell r="G654">
            <v>-15.83</v>
          </cell>
        </row>
        <row r="655">
          <cell r="A655">
            <v>3500</v>
          </cell>
          <cell r="C655">
            <v>130</v>
          </cell>
          <cell r="G655">
            <v>-37602.82</v>
          </cell>
        </row>
        <row r="656">
          <cell r="A656">
            <v>3500</v>
          </cell>
          <cell r="C656">
            <v>132</v>
          </cell>
          <cell r="G656">
            <v>-13547.42</v>
          </cell>
        </row>
        <row r="657">
          <cell r="A657">
            <v>3500</v>
          </cell>
          <cell r="C657">
            <v>230</v>
          </cell>
          <cell r="G657">
            <v>-27157.8</v>
          </cell>
        </row>
        <row r="658">
          <cell r="A658">
            <v>3500</v>
          </cell>
          <cell r="C658">
            <v>330</v>
          </cell>
          <cell r="G658">
            <v>-11284.05</v>
          </cell>
        </row>
        <row r="659">
          <cell r="A659">
            <v>3500</v>
          </cell>
          <cell r="C659">
            <v>430</v>
          </cell>
          <cell r="G659">
            <v>-7356.73</v>
          </cell>
        </row>
        <row r="660">
          <cell r="A660">
            <v>3505</v>
          </cell>
          <cell r="C660">
            <v>130</v>
          </cell>
          <cell r="G660">
            <v>-18594.73</v>
          </cell>
        </row>
        <row r="661">
          <cell r="A661">
            <v>3505</v>
          </cell>
          <cell r="C661">
            <v>132</v>
          </cell>
          <cell r="G661">
            <v>-9102.08</v>
          </cell>
        </row>
        <row r="662">
          <cell r="A662">
            <v>3505</v>
          </cell>
          <cell r="C662">
            <v>230</v>
          </cell>
          <cell r="G662">
            <v>-8273.31</v>
          </cell>
        </row>
        <row r="663">
          <cell r="A663">
            <v>3505</v>
          </cell>
          <cell r="C663">
            <v>330</v>
          </cell>
          <cell r="G663">
            <v>-1926.65</v>
          </cell>
        </row>
        <row r="664">
          <cell r="A664">
            <v>3505</v>
          </cell>
          <cell r="C664">
            <v>430</v>
          </cell>
          <cell r="G664">
            <v>-166653.45000000001</v>
          </cell>
        </row>
        <row r="665">
          <cell r="A665">
            <v>3505</v>
          </cell>
          <cell r="C665">
            <v>935</v>
          </cell>
          <cell r="G665">
            <v>-15992</v>
          </cell>
        </row>
        <row r="666">
          <cell r="A666">
            <v>3505</v>
          </cell>
          <cell r="C666">
            <v>936</v>
          </cell>
          <cell r="G666">
            <v>0</v>
          </cell>
        </row>
        <row r="667">
          <cell r="A667">
            <v>3510</v>
          </cell>
          <cell r="C667">
            <v>130</v>
          </cell>
          <cell r="G667">
            <v>0</v>
          </cell>
        </row>
        <row r="668">
          <cell r="A668">
            <v>3510</v>
          </cell>
          <cell r="C668">
            <v>330</v>
          </cell>
          <cell r="G668">
            <v>0</v>
          </cell>
        </row>
        <row r="669">
          <cell r="A669">
            <v>3510</v>
          </cell>
          <cell r="C669">
            <v>430</v>
          </cell>
          <cell r="G669">
            <v>0</v>
          </cell>
        </row>
        <row r="670">
          <cell r="A670">
            <v>4290</v>
          </cell>
          <cell r="C670">
            <v>100</v>
          </cell>
          <cell r="G670">
            <v>0</v>
          </cell>
        </row>
        <row r="671">
          <cell r="A671" t="str">
            <v>4076R</v>
          </cell>
          <cell r="C671">
            <v>100</v>
          </cell>
          <cell r="G671">
            <v>0</v>
          </cell>
        </row>
        <row r="672">
          <cell r="A672" t="str">
            <v>4076R</v>
          </cell>
          <cell r="C672">
            <v>110</v>
          </cell>
          <cell r="G672">
            <v>110</v>
          </cell>
        </row>
        <row r="673">
          <cell r="A673" t="str">
            <v>4076R</v>
          </cell>
          <cell r="C673">
            <v>200</v>
          </cell>
          <cell r="G673">
            <v>1512.52</v>
          </cell>
        </row>
        <row r="674">
          <cell r="A674" t="str">
            <v>4076RR</v>
          </cell>
          <cell r="C674">
            <v>110</v>
          </cell>
          <cell r="G674">
            <v>0</v>
          </cell>
        </row>
        <row r="675">
          <cell r="A675" t="str">
            <v>4076RR</v>
          </cell>
          <cell r="C675">
            <v>210</v>
          </cell>
          <cell r="G675">
            <v>-626.49</v>
          </cell>
        </row>
        <row r="676">
          <cell r="A676" t="str">
            <v>4082r</v>
          </cell>
          <cell r="C676">
            <v>112</v>
          </cell>
          <cell r="G676">
            <v>112457.25</v>
          </cell>
        </row>
        <row r="677">
          <cell r="A677" t="str">
            <v>4090R</v>
          </cell>
          <cell r="C677">
            <v>100</v>
          </cell>
          <cell r="G677">
            <v>26025.83</v>
          </cell>
        </row>
        <row r="678">
          <cell r="A678" t="str">
            <v>4090R</v>
          </cell>
          <cell r="C678">
            <v>110</v>
          </cell>
          <cell r="G678">
            <v>0</v>
          </cell>
        </row>
        <row r="679">
          <cell r="A679" t="str">
            <v>4090R</v>
          </cell>
          <cell r="C679">
            <v>200</v>
          </cell>
          <cell r="G679">
            <v>52479.12</v>
          </cell>
        </row>
        <row r="680">
          <cell r="A680" t="str">
            <v>4090R</v>
          </cell>
          <cell r="C680">
            <v>210</v>
          </cell>
          <cell r="G680">
            <v>51808.79</v>
          </cell>
        </row>
        <row r="681">
          <cell r="A681" t="str">
            <v>4090RR</v>
          </cell>
          <cell r="C681">
            <v>110</v>
          </cell>
          <cell r="G681">
            <v>-608.86</v>
          </cell>
        </row>
        <row r="682">
          <cell r="A682" t="str">
            <v>4095R</v>
          </cell>
          <cell r="C682">
            <v>100</v>
          </cell>
          <cell r="G682">
            <v>18550.98</v>
          </cell>
        </row>
        <row r="683">
          <cell r="A683" t="str">
            <v>4095R</v>
          </cell>
          <cell r="C683">
            <v>110</v>
          </cell>
          <cell r="G683">
            <v>0</v>
          </cell>
        </row>
        <row r="684">
          <cell r="A684" t="str">
            <v>4095R</v>
          </cell>
          <cell r="C684">
            <v>200</v>
          </cell>
          <cell r="G684">
            <v>4573.58</v>
          </cell>
        </row>
        <row r="685">
          <cell r="A685" t="str">
            <v>4095R</v>
          </cell>
          <cell r="C685">
            <v>210</v>
          </cell>
          <cell r="G685">
            <v>0</v>
          </cell>
        </row>
        <row r="686">
          <cell r="A686" t="str">
            <v>4095RR</v>
          </cell>
          <cell r="C686">
            <v>110</v>
          </cell>
          <cell r="G686">
            <v>0</v>
          </cell>
        </row>
        <row r="687">
          <cell r="A687" t="str">
            <v>4105R</v>
          </cell>
          <cell r="C687">
            <v>100</v>
          </cell>
          <cell r="G687">
            <v>6180.1</v>
          </cell>
        </row>
        <row r="688">
          <cell r="A688" t="str">
            <v>4105R</v>
          </cell>
          <cell r="C688">
            <v>110</v>
          </cell>
          <cell r="G688">
            <v>0</v>
          </cell>
        </row>
        <row r="689">
          <cell r="A689" t="str">
            <v>4105R</v>
          </cell>
          <cell r="C689">
            <v>200</v>
          </cell>
          <cell r="G689">
            <v>6571.96</v>
          </cell>
        </row>
        <row r="690">
          <cell r="A690" t="str">
            <v>4105R</v>
          </cell>
          <cell r="C690">
            <v>210</v>
          </cell>
          <cell r="G690">
            <v>-63.75</v>
          </cell>
        </row>
        <row r="691">
          <cell r="A691" t="str">
            <v>4105RR</v>
          </cell>
          <cell r="C691">
            <v>110</v>
          </cell>
          <cell r="G691">
            <v>0</v>
          </cell>
        </row>
        <row r="692">
          <cell r="A692" t="str">
            <v>4002R</v>
          </cell>
          <cell r="C692">
            <v>100</v>
          </cell>
          <cell r="G692">
            <v>4080.27</v>
          </cell>
        </row>
        <row r="693">
          <cell r="A693" t="str">
            <v>4002R</v>
          </cell>
          <cell r="C693">
            <v>110</v>
          </cell>
          <cell r="G693">
            <v>83231.11</v>
          </cell>
        </row>
        <row r="694">
          <cell r="A694" t="str">
            <v>4002R</v>
          </cell>
          <cell r="C694">
            <v>200</v>
          </cell>
          <cell r="G694">
            <v>575.88</v>
          </cell>
        </row>
        <row r="695">
          <cell r="A695" t="str">
            <v>4002R</v>
          </cell>
          <cell r="C695">
            <v>210</v>
          </cell>
          <cell r="G695">
            <v>83889.53</v>
          </cell>
        </row>
        <row r="696">
          <cell r="A696" t="str">
            <v>4002RR</v>
          </cell>
          <cell r="C696">
            <v>110</v>
          </cell>
          <cell r="G696">
            <v>-1053.31</v>
          </cell>
        </row>
        <row r="697">
          <cell r="A697" t="str">
            <v>4002RR</v>
          </cell>
          <cell r="C697">
            <v>210</v>
          </cell>
          <cell r="G697">
            <v>-1020.03</v>
          </cell>
        </row>
        <row r="698">
          <cell r="A698" t="str">
            <v>4004R</v>
          </cell>
          <cell r="C698">
            <v>100</v>
          </cell>
          <cell r="G698">
            <v>8503.2000000000007</v>
          </cell>
        </row>
        <row r="699">
          <cell r="A699" t="str">
            <v>4004R</v>
          </cell>
          <cell r="C699">
            <v>110</v>
          </cell>
          <cell r="G699">
            <v>53553.77</v>
          </cell>
        </row>
        <row r="700">
          <cell r="A700" t="str">
            <v>4004R</v>
          </cell>
          <cell r="C700">
            <v>200</v>
          </cell>
          <cell r="G700">
            <v>1610.07</v>
          </cell>
        </row>
        <row r="701">
          <cell r="A701" t="str">
            <v>4004R</v>
          </cell>
          <cell r="C701">
            <v>210</v>
          </cell>
          <cell r="G701">
            <v>36403.660000000003</v>
          </cell>
        </row>
        <row r="702">
          <cell r="A702" t="str">
            <v>4004RR</v>
          </cell>
          <cell r="C702">
            <v>110</v>
          </cell>
          <cell r="G702">
            <v>-721.43</v>
          </cell>
        </row>
        <row r="703">
          <cell r="A703" t="str">
            <v>4004RR</v>
          </cell>
          <cell r="C703">
            <v>210</v>
          </cell>
          <cell r="G703">
            <v>-336.83</v>
          </cell>
        </row>
        <row r="704">
          <cell r="A704" t="str">
            <v>4006R</v>
          </cell>
          <cell r="C704">
            <v>100</v>
          </cell>
          <cell r="G704">
            <v>0</v>
          </cell>
        </row>
        <row r="705">
          <cell r="A705" t="str">
            <v>4006R</v>
          </cell>
          <cell r="C705">
            <v>110</v>
          </cell>
          <cell r="G705">
            <v>0</v>
          </cell>
        </row>
        <row r="706">
          <cell r="A706" t="str">
            <v>4006R</v>
          </cell>
          <cell r="C706">
            <v>200</v>
          </cell>
          <cell r="G706">
            <v>0</v>
          </cell>
        </row>
        <row r="707">
          <cell r="A707" t="str">
            <v>4006R</v>
          </cell>
          <cell r="C707">
            <v>210</v>
          </cell>
          <cell r="G707">
            <v>0</v>
          </cell>
        </row>
        <row r="708">
          <cell r="A708" t="str">
            <v>4006RR</v>
          </cell>
          <cell r="C708">
            <v>110</v>
          </cell>
          <cell r="G708">
            <v>0</v>
          </cell>
        </row>
        <row r="709">
          <cell r="A709" t="str">
            <v>4006RR</v>
          </cell>
          <cell r="C709">
            <v>210</v>
          </cell>
          <cell r="G709">
            <v>0</v>
          </cell>
        </row>
        <row r="710">
          <cell r="A710" t="str">
            <v>4007R</v>
          </cell>
          <cell r="C710">
            <v>110</v>
          </cell>
          <cell r="G710">
            <v>0</v>
          </cell>
        </row>
        <row r="711">
          <cell r="A711" t="str">
            <v>4007RR</v>
          </cell>
          <cell r="C711">
            <v>110</v>
          </cell>
          <cell r="G711">
            <v>0</v>
          </cell>
        </row>
        <row r="712">
          <cell r="A712" t="str">
            <v>4008R</v>
          </cell>
          <cell r="C712">
            <v>100</v>
          </cell>
          <cell r="G712">
            <v>0</v>
          </cell>
        </row>
        <row r="713">
          <cell r="A713" t="str">
            <v>4008R</v>
          </cell>
          <cell r="C713">
            <v>110</v>
          </cell>
          <cell r="G713">
            <v>0</v>
          </cell>
        </row>
        <row r="714">
          <cell r="A714" t="str">
            <v>4008R</v>
          </cell>
          <cell r="C714">
            <v>200</v>
          </cell>
          <cell r="G714">
            <v>0</v>
          </cell>
        </row>
        <row r="715">
          <cell r="A715" t="str">
            <v>4008R</v>
          </cell>
          <cell r="C715">
            <v>210</v>
          </cell>
          <cell r="G715">
            <v>0</v>
          </cell>
        </row>
        <row r="716">
          <cell r="A716" t="str">
            <v>4008RR</v>
          </cell>
          <cell r="C716">
            <v>110</v>
          </cell>
          <cell r="G716">
            <v>0</v>
          </cell>
        </row>
        <row r="717">
          <cell r="A717" t="str">
            <v>4008RR</v>
          </cell>
          <cell r="C717">
            <v>210</v>
          </cell>
          <cell r="G717">
            <v>0</v>
          </cell>
        </row>
        <row r="718">
          <cell r="A718" t="str">
            <v>4009R</v>
          </cell>
          <cell r="C718">
            <v>100</v>
          </cell>
          <cell r="G718">
            <v>0</v>
          </cell>
        </row>
        <row r="719">
          <cell r="A719" t="str">
            <v>4009R</v>
          </cell>
          <cell r="C719">
            <v>200</v>
          </cell>
          <cell r="G719">
            <v>0</v>
          </cell>
        </row>
        <row r="720">
          <cell r="A720" t="str">
            <v>4010R</v>
          </cell>
          <cell r="C720">
            <v>100</v>
          </cell>
          <cell r="G720">
            <v>519.22</v>
          </cell>
        </row>
        <row r="721">
          <cell r="A721" t="str">
            <v>4010R</v>
          </cell>
          <cell r="C721">
            <v>110</v>
          </cell>
          <cell r="G721">
            <v>0</v>
          </cell>
        </row>
        <row r="722">
          <cell r="A722" t="str">
            <v>4010R</v>
          </cell>
          <cell r="C722">
            <v>200</v>
          </cell>
          <cell r="G722">
            <v>0</v>
          </cell>
        </row>
        <row r="723">
          <cell r="A723" t="str">
            <v>4010RR</v>
          </cell>
          <cell r="C723">
            <v>110</v>
          </cell>
          <cell r="G723">
            <v>0</v>
          </cell>
        </row>
        <row r="724">
          <cell r="A724" t="str">
            <v>4011R</v>
          </cell>
          <cell r="C724">
            <v>110</v>
          </cell>
          <cell r="G724">
            <v>0</v>
          </cell>
        </row>
        <row r="725">
          <cell r="A725" t="str">
            <v>4011R</v>
          </cell>
          <cell r="C725">
            <v>210</v>
          </cell>
          <cell r="G725">
            <v>0</v>
          </cell>
        </row>
        <row r="726">
          <cell r="A726" t="str">
            <v>4011RR</v>
          </cell>
          <cell r="C726">
            <v>110</v>
          </cell>
          <cell r="G726">
            <v>0</v>
          </cell>
        </row>
        <row r="727">
          <cell r="A727" t="str">
            <v>4011RR</v>
          </cell>
          <cell r="C727">
            <v>210</v>
          </cell>
          <cell r="G727">
            <v>0</v>
          </cell>
        </row>
        <row r="728">
          <cell r="A728" t="str">
            <v>4037R</v>
          </cell>
          <cell r="C728">
            <v>110</v>
          </cell>
          <cell r="G728">
            <v>0</v>
          </cell>
        </row>
        <row r="729">
          <cell r="A729" t="str">
            <v>4039R</v>
          </cell>
          <cell r="C729">
            <v>112</v>
          </cell>
          <cell r="G729">
            <v>0</v>
          </cell>
        </row>
        <row r="730">
          <cell r="A730" t="str">
            <v>4040R</v>
          </cell>
          <cell r="C730">
            <v>112</v>
          </cell>
          <cell r="G730">
            <v>69564.03</v>
          </cell>
        </row>
        <row r="731">
          <cell r="A731" t="str">
            <v>4040RR</v>
          </cell>
          <cell r="C731">
            <v>112</v>
          </cell>
          <cell r="G731">
            <v>-1739.13</v>
          </cell>
        </row>
        <row r="732">
          <cell r="A732" t="str">
            <v>4041R</v>
          </cell>
          <cell r="C732">
            <v>112</v>
          </cell>
          <cell r="G732">
            <v>0</v>
          </cell>
        </row>
        <row r="733">
          <cell r="A733" t="str">
            <v>4042R</v>
          </cell>
          <cell r="C733">
            <v>112</v>
          </cell>
          <cell r="G733">
            <v>73850.179999999993</v>
          </cell>
        </row>
        <row r="734">
          <cell r="A734" t="str">
            <v>4042RR</v>
          </cell>
          <cell r="C734">
            <v>112</v>
          </cell>
          <cell r="G734">
            <v>-8060.87</v>
          </cell>
        </row>
        <row r="735">
          <cell r="A735" t="str">
            <v>4046R</v>
          </cell>
          <cell r="C735">
            <v>112</v>
          </cell>
          <cell r="G735">
            <v>0</v>
          </cell>
        </row>
        <row r="736">
          <cell r="A736" t="str">
            <v>4048R</v>
          </cell>
          <cell r="C736">
            <v>112</v>
          </cell>
          <cell r="G736">
            <v>1250</v>
          </cell>
        </row>
        <row r="737">
          <cell r="A737" t="str">
            <v>4049R</v>
          </cell>
          <cell r="C737">
            <v>112</v>
          </cell>
          <cell r="G737">
            <v>0</v>
          </cell>
        </row>
        <row r="738">
          <cell r="A738" t="str">
            <v>4049RR</v>
          </cell>
          <cell r="C738">
            <v>112</v>
          </cell>
          <cell r="G738">
            <v>0</v>
          </cell>
        </row>
        <row r="739">
          <cell r="A739" t="str">
            <v>4050R</v>
          </cell>
          <cell r="C739">
            <v>112</v>
          </cell>
          <cell r="G739">
            <v>294536.08</v>
          </cell>
        </row>
        <row r="740">
          <cell r="A740" t="str">
            <v>4050RR</v>
          </cell>
          <cell r="C740">
            <v>112</v>
          </cell>
          <cell r="G740">
            <v>-21078.26</v>
          </cell>
        </row>
        <row r="741">
          <cell r="A741" t="str">
            <v>4051R</v>
          </cell>
          <cell r="C741">
            <v>112</v>
          </cell>
          <cell r="G741">
            <v>0</v>
          </cell>
        </row>
        <row r="742">
          <cell r="A742" t="str">
            <v>4051RR</v>
          </cell>
          <cell r="C742">
            <v>112</v>
          </cell>
          <cell r="G742">
            <v>0</v>
          </cell>
        </row>
        <row r="743">
          <cell r="A743" t="str">
            <v>4052R</v>
          </cell>
          <cell r="C743">
            <v>112</v>
          </cell>
          <cell r="G743">
            <v>0</v>
          </cell>
        </row>
        <row r="744">
          <cell r="A744" t="str">
            <v>4052RR</v>
          </cell>
          <cell r="C744">
            <v>112</v>
          </cell>
          <cell r="G744">
            <v>0</v>
          </cell>
        </row>
        <row r="745">
          <cell r="A745" t="str">
            <v>4054R</v>
          </cell>
          <cell r="C745">
            <v>112</v>
          </cell>
          <cell r="G745">
            <v>542141.4</v>
          </cell>
        </row>
        <row r="746">
          <cell r="A746" t="str">
            <v>4054RR</v>
          </cell>
          <cell r="C746">
            <v>112</v>
          </cell>
          <cell r="G746">
            <v>-15895.66</v>
          </cell>
        </row>
        <row r="747">
          <cell r="A747">
            <v>4060</v>
          </cell>
          <cell r="C747">
            <v>110</v>
          </cell>
          <cell r="G747">
            <v>23926.6</v>
          </cell>
        </row>
        <row r="748">
          <cell r="A748">
            <v>4060</v>
          </cell>
          <cell r="C748">
            <v>210</v>
          </cell>
          <cell r="G748">
            <v>7933.18</v>
          </cell>
        </row>
        <row r="749">
          <cell r="A749" t="str">
            <v>4061R</v>
          </cell>
          <cell r="C749">
            <v>112</v>
          </cell>
          <cell r="G749">
            <v>745195.92</v>
          </cell>
        </row>
        <row r="750">
          <cell r="A750" t="str">
            <v>4061RR</v>
          </cell>
          <cell r="C750">
            <v>112</v>
          </cell>
          <cell r="G750">
            <v>0</v>
          </cell>
        </row>
        <row r="751">
          <cell r="A751" t="str">
            <v>4063R</v>
          </cell>
          <cell r="C751">
            <v>112</v>
          </cell>
          <cell r="G751">
            <v>0</v>
          </cell>
        </row>
        <row r="752">
          <cell r="A752" t="str">
            <v>4063RR</v>
          </cell>
          <cell r="C752">
            <v>112</v>
          </cell>
          <cell r="G752">
            <v>0</v>
          </cell>
        </row>
        <row r="753">
          <cell r="A753" t="str">
            <v>4064R</v>
          </cell>
          <cell r="C753">
            <v>112</v>
          </cell>
          <cell r="G753">
            <v>66043.33</v>
          </cell>
        </row>
        <row r="754">
          <cell r="A754" t="str">
            <v>4064RR</v>
          </cell>
          <cell r="C754">
            <v>112</v>
          </cell>
          <cell r="G754">
            <v>-8243.48</v>
          </cell>
        </row>
        <row r="755">
          <cell r="A755" t="str">
            <v>4070R</v>
          </cell>
          <cell r="C755">
            <v>112</v>
          </cell>
          <cell r="G755">
            <v>374269.03</v>
          </cell>
        </row>
        <row r="756">
          <cell r="A756" t="str">
            <v>4070RR</v>
          </cell>
          <cell r="C756">
            <v>112</v>
          </cell>
          <cell r="G756">
            <v>-7478.28</v>
          </cell>
        </row>
        <row r="757">
          <cell r="A757" t="str">
            <v>4071R</v>
          </cell>
          <cell r="C757">
            <v>112</v>
          </cell>
          <cell r="G757">
            <v>409724.36</v>
          </cell>
        </row>
        <row r="758">
          <cell r="A758" t="str">
            <v>4071RR</v>
          </cell>
          <cell r="C758">
            <v>112</v>
          </cell>
          <cell r="G758">
            <v>-17509.57</v>
          </cell>
        </row>
        <row r="759">
          <cell r="A759" t="str">
            <v>4074R</v>
          </cell>
          <cell r="C759">
            <v>112</v>
          </cell>
          <cell r="G759">
            <v>-426.04</v>
          </cell>
        </row>
        <row r="760">
          <cell r="A760" t="str">
            <v>4074RR</v>
          </cell>
          <cell r="C760">
            <v>112</v>
          </cell>
          <cell r="G760">
            <v>0</v>
          </cell>
        </row>
        <row r="761">
          <cell r="A761" t="str">
            <v>4075R</v>
          </cell>
          <cell r="C761">
            <v>100</v>
          </cell>
          <cell r="G761">
            <v>0</v>
          </cell>
        </row>
        <row r="762">
          <cell r="A762" t="str">
            <v>4075R</v>
          </cell>
          <cell r="C762">
            <v>110</v>
          </cell>
          <cell r="G762">
            <v>0</v>
          </cell>
        </row>
        <row r="763">
          <cell r="A763" t="str">
            <v>4075R</v>
          </cell>
          <cell r="C763">
            <v>200</v>
          </cell>
          <cell r="G763">
            <v>2946.49</v>
          </cell>
        </row>
        <row r="764">
          <cell r="A764" t="str">
            <v>4075R</v>
          </cell>
          <cell r="C764">
            <v>210</v>
          </cell>
          <cell r="G764">
            <v>73998.73</v>
          </cell>
        </row>
        <row r="765">
          <cell r="A765" t="str">
            <v>4075RR</v>
          </cell>
          <cell r="C765">
            <v>110</v>
          </cell>
          <cell r="G765">
            <v>0</v>
          </cell>
        </row>
        <row r="766">
          <cell r="A766" t="str">
            <v>4078R</v>
          </cell>
          <cell r="C766">
            <v>110</v>
          </cell>
          <cell r="G766">
            <v>0</v>
          </cell>
        </row>
        <row r="767">
          <cell r="A767" t="str">
            <v>4080R</v>
          </cell>
          <cell r="C767">
            <v>100</v>
          </cell>
          <cell r="G767">
            <v>0</v>
          </cell>
        </row>
        <row r="768">
          <cell r="A768" t="str">
            <v>4080R</v>
          </cell>
          <cell r="C768">
            <v>110</v>
          </cell>
          <cell r="G768">
            <v>0</v>
          </cell>
        </row>
        <row r="769">
          <cell r="A769" t="str">
            <v>4080R</v>
          </cell>
          <cell r="C769">
            <v>200</v>
          </cell>
          <cell r="G769">
            <v>-100</v>
          </cell>
        </row>
        <row r="770">
          <cell r="A770" t="str">
            <v>4080R</v>
          </cell>
          <cell r="C770">
            <v>210</v>
          </cell>
          <cell r="G770">
            <v>0</v>
          </cell>
        </row>
        <row r="771">
          <cell r="A771" t="str">
            <v>4080RR</v>
          </cell>
          <cell r="C771">
            <v>110</v>
          </cell>
          <cell r="G771">
            <v>0</v>
          </cell>
        </row>
        <row r="772">
          <cell r="A772" t="str">
            <v>4080RR</v>
          </cell>
          <cell r="C772">
            <v>210</v>
          </cell>
          <cell r="G772">
            <v>0</v>
          </cell>
        </row>
        <row r="773">
          <cell r="A773" t="str">
            <v>4082RR</v>
          </cell>
          <cell r="C773">
            <v>112</v>
          </cell>
          <cell r="G773">
            <v>0</v>
          </cell>
        </row>
        <row r="774">
          <cell r="A774" t="str">
            <v>4083R</v>
          </cell>
          <cell r="C774">
            <v>100</v>
          </cell>
          <cell r="G774">
            <v>1111.3</v>
          </cell>
        </row>
        <row r="775">
          <cell r="A775" t="str">
            <v>4083R</v>
          </cell>
          <cell r="C775">
            <v>110</v>
          </cell>
          <cell r="G775">
            <v>32088.22</v>
          </cell>
        </row>
        <row r="776">
          <cell r="A776" t="str">
            <v>4083R</v>
          </cell>
          <cell r="C776">
            <v>200</v>
          </cell>
          <cell r="G776">
            <v>0</v>
          </cell>
        </row>
        <row r="777">
          <cell r="A777" t="str">
            <v>4083R</v>
          </cell>
          <cell r="C777">
            <v>210</v>
          </cell>
          <cell r="G777">
            <v>36148.870000000003</v>
          </cell>
        </row>
        <row r="778">
          <cell r="A778" t="str">
            <v>4083RR</v>
          </cell>
          <cell r="C778">
            <v>110</v>
          </cell>
          <cell r="G778">
            <v>-353.17</v>
          </cell>
        </row>
        <row r="779">
          <cell r="A779" t="str">
            <v>4083RR</v>
          </cell>
          <cell r="C779">
            <v>210</v>
          </cell>
          <cell r="G779">
            <v>-368.21</v>
          </cell>
        </row>
        <row r="780">
          <cell r="A780" t="str">
            <v>4085R</v>
          </cell>
          <cell r="C780">
            <v>100</v>
          </cell>
          <cell r="G780">
            <v>10223.58</v>
          </cell>
        </row>
        <row r="781">
          <cell r="A781" t="str">
            <v>4085R</v>
          </cell>
          <cell r="C781">
            <v>110</v>
          </cell>
          <cell r="G781">
            <v>0</v>
          </cell>
        </row>
        <row r="782">
          <cell r="A782" t="str">
            <v>4085R</v>
          </cell>
          <cell r="C782">
            <v>200</v>
          </cell>
          <cell r="G782">
            <v>10862.45</v>
          </cell>
        </row>
        <row r="783">
          <cell r="A783" t="str">
            <v>4085R</v>
          </cell>
          <cell r="C783">
            <v>210</v>
          </cell>
          <cell r="G783">
            <v>83625.820000000007</v>
          </cell>
        </row>
        <row r="784">
          <cell r="A784" t="str">
            <v>4085RR</v>
          </cell>
          <cell r="C784">
            <v>110</v>
          </cell>
          <cell r="G784">
            <v>0</v>
          </cell>
        </row>
        <row r="785">
          <cell r="A785" t="str">
            <v>4085RR</v>
          </cell>
          <cell r="C785">
            <v>210</v>
          </cell>
          <cell r="G785">
            <v>-752.49</v>
          </cell>
        </row>
        <row r="786">
          <cell r="A786" t="str">
            <v>4087R</v>
          </cell>
          <cell r="C786">
            <v>100</v>
          </cell>
          <cell r="G786">
            <v>0</v>
          </cell>
        </row>
        <row r="787">
          <cell r="A787" t="str">
            <v>4087R</v>
          </cell>
          <cell r="C787">
            <v>110</v>
          </cell>
          <cell r="G787">
            <v>60720.47</v>
          </cell>
        </row>
        <row r="788">
          <cell r="A788" t="str">
            <v>4087R</v>
          </cell>
          <cell r="C788">
            <v>200</v>
          </cell>
          <cell r="G788">
            <v>0</v>
          </cell>
        </row>
        <row r="789">
          <cell r="A789" t="str">
            <v>4087R</v>
          </cell>
          <cell r="C789">
            <v>210</v>
          </cell>
          <cell r="G789">
            <v>60541.68</v>
          </cell>
        </row>
        <row r="790">
          <cell r="A790" t="str">
            <v>4087RR</v>
          </cell>
          <cell r="C790">
            <v>110</v>
          </cell>
          <cell r="G790">
            <v>-418.55</v>
          </cell>
        </row>
        <row r="791">
          <cell r="A791" t="str">
            <v>4087RR</v>
          </cell>
          <cell r="C791">
            <v>210</v>
          </cell>
          <cell r="G791">
            <v>-413.61</v>
          </cell>
        </row>
        <row r="792">
          <cell r="A792" t="str">
            <v>4088R</v>
          </cell>
          <cell r="C792">
            <v>100</v>
          </cell>
          <cell r="G792">
            <v>0</v>
          </cell>
        </row>
        <row r="793">
          <cell r="A793" t="str">
            <v>4088R</v>
          </cell>
          <cell r="C793">
            <v>110</v>
          </cell>
          <cell r="G793">
            <v>0</v>
          </cell>
        </row>
        <row r="794">
          <cell r="A794" t="str">
            <v>4088R</v>
          </cell>
          <cell r="C794">
            <v>200</v>
          </cell>
          <cell r="G794">
            <v>0</v>
          </cell>
        </row>
        <row r="795">
          <cell r="A795" t="str">
            <v>4088R</v>
          </cell>
          <cell r="C795">
            <v>210</v>
          </cell>
          <cell r="G795">
            <v>0</v>
          </cell>
        </row>
        <row r="796">
          <cell r="A796" t="str">
            <v>4088RR</v>
          </cell>
          <cell r="C796">
            <v>110</v>
          </cell>
          <cell r="G796">
            <v>0</v>
          </cell>
        </row>
        <row r="797">
          <cell r="A797" t="str">
            <v>4088RR</v>
          </cell>
          <cell r="C797">
            <v>210</v>
          </cell>
          <cell r="G797">
            <v>0</v>
          </cell>
        </row>
        <row r="798">
          <cell r="A798" t="str">
            <v>4125R</v>
          </cell>
          <cell r="C798">
            <v>100</v>
          </cell>
          <cell r="G798">
            <v>0</v>
          </cell>
        </row>
        <row r="799">
          <cell r="A799">
            <v>4143</v>
          </cell>
          <cell r="C799">
            <v>120</v>
          </cell>
          <cell r="G799">
            <v>0</v>
          </cell>
        </row>
        <row r="800">
          <cell r="A800">
            <v>4143</v>
          </cell>
          <cell r="C800">
            <v>220</v>
          </cell>
          <cell r="G800">
            <v>0</v>
          </cell>
        </row>
        <row r="801">
          <cell r="A801" t="str">
            <v>4144R</v>
          </cell>
          <cell r="C801">
            <v>112</v>
          </cell>
          <cell r="G801">
            <v>0</v>
          </cell>
        </row>
        <row r="802">
          <cell r="A802" t="str">
            <v>4144RR</v>
          </cell>
          <cell r="C802">
            <v>112</v>
          </cell>
          <cell r="G802">
            <v>0</v>
          </cell>
        </row>
        <row r="803">
          <cell r="A803">
            <v>4147</v>
          </cell>
          <cell r="C803">
            <v>100</v>
          </cell>
          <cell r="G803">
            <v>89450</v>
          </cell>
        </row>
        <row r="804">
          <cell r="A804">
            <v>4147</v>
          </cell>
          <cell r="C804">
            <v>200</v>
          </cell>
          <cell r="G804">
            <v>142359.89000000001</v>
          </cell>
        </row>
        <row r="805">
          <cell r="A805">
            <v>4148</v>
          </cell>
          <cell r="C805">
            <v>100</v>
          </cell>
          <cell r="G805">
            <v>21686.07</v>
          </cell>
        </row>
        <row r="806">
          <cell r="A806">
            <v>4148</v>
          </cell>
          <cell r="C806">
            <v>200</v>
          </cell>
          <cell r="G806">
            <v>22321.62</v>
          </cell>
        </row>
        <row r="807">
          <cell r="A807">
            <v>4149</v>
          </cell>
          <cell r="C807">
            <v>100</v>
          </cell>
          <cell r="G807">
            <v>28764.37</v>
          </cell>
        </row>
        <row r="808">
          <cell r="A808">
            <v>4149</v>
          </cell>
          <cell r="C808">
            <v>200</v>
          </cell>
          <cell r="G808">
            <v>23759.89</v>
          </cell>
        </row>
        <row r="809">
          <cell r="A809">
            <v>4205</v>
          </cell>
          <cell r="C809">
            <v>120</v>
          </cell>
          <cell r="G809">
            <v>0</v>
          </cell>
        </row>
        <row r="810">
          <cell r="A810">
            <v>4205</v>
          </cell>
          <cell r="C810">
            <v>121</v>
          </cell>
          <cell r="G810">
            <v>615936.72</v>
          </cell>
        </row>
        <row r="811">
          <cell r="A811">
            <v>4205</v>
          </cell>
          <cell r="C811">
            <v>220</v>
          </cell>
          <cell r="G811">
            <v>56540.44</v>
          </cell>
        </row>
        <row r="812">
          <cell r="A812">
            <v>4206</v>
          </cell>
          <cell r="C812">
            <v>120</v>
          </cell>
          <cell r="G812">
            <v>-64.77</v>
          </cell>
        </row>
        <row r="813">
          <cell r="A813">
            <v>4206</v>
          </cell>
          <cell r="C813">
            <v>121</v>
          </cell>
          <cell r="G813">
            <v>1010163.59</v>
          </cell>
        </row>
        <row r="814">
          <cell r="A814">
            <v>4206</v>
          </cell>
          <cell r="C814">
            <v>220</v>
          </cell>
          <cell r="G814">
            <v>355429.53</v>
          </cell>
        </row>
        <row r="815">
          <cell r="A815">
            <v>4209</v>
          </cell>
          <cell r="C815">
            <v>120</v>
          </cell>
          <cell r="G815">
            <v>889917.57</v>
          </cell>
        </row>
        <row r="816">
          <cell r="A816">
            <v>4209</v>
          </cell>
          <cell r="C816">
            <v>121</v>
          </cell>
          <cell r="G816">
            <v>24553.39</v>
          </cell>
        </row>
        <row r="817">
          <cell r="A817">
            <v>4209</v>
          </cell>
          <cell r="C817">
            <v>122</v>
          </cell>
          <cell r="G817">
            <v>273977.34000000003</v>
          </cell>
        </row>
        <row r="818">
          <cell r="A818">
            <v>4209</v>
          </cell>
          <cell r="C818">
            <v>220</v>
          </cell>
          <cell r="G818">
            <v>755924.54</v>
          </cell>
        </row>
        <row r="819">
          <cell r="A819">
            <v>4210</v>
          </cell>
          <cell r="C819">
            <v>220</v>
          </cell>
          <cell r="G819">
            <v>70</v>
          </cell>
        </row>
        <row r="820">
          <cell r="A820">
            <v>4211</v>
          </cell>
          <cell r="C820">
            <v>120</v>
          </cell>
          <cell r="G820">
            <v>185662.5</v>
          </cell>
        </row>
        <row r="821">
          <cell r="A821">
            <v>4211</v>
          </cell>
          <cell r="C821">
            <v>122</v>
          </cell>
          <cell r="G821">
            <v>0</v>
          </cell>
        </row>
        <row r="822">
          <cell r="A822">
            <v>4211</v>
          </cell>
          <cell r="C822">
            <v>220</v>
          </cell>
          <cell r="G822">
            <v>72590.53</v>
          </cell>
        </row>
        <row r="823">
          <cell r="A823">
            <v>4230</v>
          </cell>
          <cell r="C823">
            <v>120</v>
          </cell>
          <cell r="G823">
            <v>90847.85</v>
          </cell>
        </row>
        <row r="824">
          <cell r="A824">
            <v>4230</v>
          </cell>
          <cell r="C824">
            <v>121</v>
          </cell>
          <cell r="G824">
            <v>0</v>
          </cell>
        </row>
        <row r="825">
          <cell r="A825">
            <v>4230</v>
          </cell>
          <cell r="C825">
            <v>122</v>
          </cell>
          <cell r="G825">
            <v>0</v>
          </cell>
        </row>
        <row r="826">
          <cell r="A826">
            <v>4230</v>
          </cell>
          <cell r="C826">
            <v>220</v>
          </cell>
          <cell r="G826">
            <v>54313.919999999998</v>
          </cell>
        </row>
        <row r="827">
          <cell r="A827">
            <v>4232</v>
          </cell>
          <cell r="C827">
            <v>120</v>
          </cell>
          <cell r="G827">
            <v>0</v>
          </cell>
        </row>
        <row r="828">
          <cell r="A828">
            <v>4232</v>
          </cell>
          <cell r="C828">
            <v>220</v>
          </cell>
          <cell r="G828">
            <v>0</v>
          </cell>
        </row>
        <row r="829">
          <cell r="A829">
            <v>4300</v>
          </cell>
          <cell r="C829">
            <v>140</v>
          </cell>
          <cell r="G829">
            <v>39545.03</v>
          </cell>
        </row>
        <row r="830">
          <cell r="A830">
            <v>4300</v>
          </cell>
          <cell r="C830">
            <v>142</v>
          </cell>
          <cell r="G830">
            <v>7233.73</v>
          </cell>
        </row>
        <row r="831">
          <cell r="A831">
            <v>4300</v>
          </cell>
          <cell r="C831">
            <v>147</v>
          </cell>
          <cell r="G831">
            <v>0</v>
          </cell>
        </row>
        <row r="832">
          <cell r="A832">
            <v>4300</v>
          </cell>
          <cell r="C832">
            <v>150</v>
          </cell>
          <cell r="G832">
            <v>0</v>
          </cell>
        </row>
        <row r="833">
          <cell r="A833">
            <v>4300</v>
          </cell>
          <cell r="C833">
            <v>240</v>
          </cell>
          <cell r="G833">
            <v>22525.52</v>
          </cell>
        </row>
        <row r="834">
          <cell r="A834">
            <v>4300</v>
          </cell>
          <cell r="C834">
            <v>340</v>
          </cell>
          <cell r="G834">
            <v>14556.06</v>
          </cell>
        </row>
        <row r="835">
          <cell r="A835">
            <v>4300</v>
          </cell>
          <cell r="C835">
            <v>440</v>
          </cell>
          <cell r="G835">
            <v>9367.7199999999993</v>
          </cell>
        </row>
        <row r="836">
          <cell r="A836">
            <v>4301</v>
          </cell>
          <cell r="C836">
            <v>140</v>
          </cell>
          <cell r="G836">
            <v>4020.01</v>
          </cell>
        </row>
        <row r="837">
          <cell r="A837">
            <v>4301</v>
          </cell>
          <cell r="C837">
            <v>142</v>
          </cell>
          <cell r="G837">
            <v>3318.74</v>
          </cell>
        </row>
        <row r="838">
          <cell r="A838">
            <v>4301</v>
          </cell>
          <cell r="C838">
            <v>147</v>
          </cell>
          <cell r="G838">
            <v>0</v>
          </cell>
        </row>
        <row r="839">
          <cell r="A839">
            <v>4301</v>
          </cell>
          <cell r="C839">
            <v>240</v>
          </cell>
          <cell r="G839">
            <v>2838.18</v>
          </cell>
        </row>
        <row r="840">
          <cell r="A840">
            <v>4301</v>
          </cell>
          <cell r="C840">
            <v>340</v>
          </cell>
          <cell r="G840">
            <v>1430.94</v>
          </cell>
        </row>
        <row r="841">
          <cell r="A841">
            <v>4301</v>
          </cell>
          <cell r="C841">
            <v>440</v>
          </cell>
          <cell r="G841">
            <v>1247.79</v>
          </cell>
        </row>
        <row r="842">
          <cell r="A842">
            <v>4302</v>
          </cell>
          <cell r="C842">
            <v>140</v>
          </cell>
          <cell r="G842">
            <v>1927.26</v>
          </cell>
        </row>
        <row r="843">
          <cell r="A843">
            <v>4302</v>
          </cell>
          <cell r="C843">
            <v>142</v>
          </cell>
          <cell r="G843">
            <v>20.88</v>
          </cell>
        </row>
        <row r="844">
          <cell r="A844">
            <v>4302</v>
          </cell>
          <cell r="C844">
            <v>147</v>
          </cell>
          <cell r="G844">
            <v>0</v>
          </cell>
        </row>
        <row r="845">
          <cell r="A845">
            <v>4302</v>
          </cell>
          <cell r="C845">
            <v>240</v>
          </cell>
          <cell r="G845">
            <v>446.73</v>
          </cell>
        </row>
        <row r="846">
          <cell r="A846">
            <v>4302</v>
          </cell>
          <cell r="C846">
            <v>340</v>
          </cell>
          <cell r="G846">
            <v>299.2</v>
          </cell>
        </row>
        <row r="847">
          <cell r="A847">
            <v>4302</v>
          </cell>
          <cell r="C847">
            <v>440</v>
          </cell>
          <cell r="G847">
            <v>669.96</v>
          </cell>
        </row>
        <row r="848">
          <cell r="A848">
            <v>4312</v>
          </cell>
          <cell r="C848">
            <v>140</v>
          </cell>
          <cell r="G848">
            <v>508.66</v>
          </cell>
        </row>
        <row r="849">
          <cell r="A849">
            <v>4312</v>
          </cell>
          <cell r="C849">
            <v>142</v>
          </cell>
          <cell r="G849">
            <v>73</v>
          </cell>
        </row>
        <row r="850">
          <cell r="A850">
            <v>4312</v>
          </cell>
          <cell r="C850">
            <v>147</v>
          </cell>
          <cell r="G850">
            <v>0</v>
          </cell>
        </row>
        <row r="851">
          <cell r="A851">
            <v>4312</v>
          </cell>
          <cell r="C851">
            <v>240</v>
          </cell>
          <cell r="G851">
            <v>704.72</v>
          </cell>
        </row>
        <row r="852">
          <cell r="A852">
            <v>4312</v>
          </cell>
          <cell r="C852">
            <v>340</v>
          </cell>
          <cell r="G852">
            <v>616.02</v>
          </cell>
        </row>
        <row r="853">
          <cell r="A853">
            <v>4312</v>
          </cell>
          <cell r="C853">
            <v>440</v>
          </cell>
          <cell r="G853">
            <v>1878.84</v>
          </cell>
        </row>
        <row r="854">
          <cell r="A854">
            <v>4320</v>
          </cell>
          <cell r="C854">
            <v>140</v>
          </cell>
          <cell r="G854">
            <v>3862.09</v>
          </cell>
        </row>
        <row r="855">
          <cell r="A855">
            <v>4320</v>
          </cell>
          <cell r="C855">
            <v>142</v>
          </cell>
          <cell r="G855">
            <v>970.19</v>
          </cell>
        </row>
        <row r="856">
          <cell r="A856">
            <v>4320</v>
          </cell>
          <cell r="C856">
            <v>147</v>
          </cell>
          <cell r="G856">
            <v>0</v>
          </cell>
        </row>
        <row r="857">
          <cell r="A857">
            <v>4320</v>
          </cell>
          <cell r="C857">
            <v>240</v>
          </cell>
          <cell r="G857">
            <v>2508.42</v>
          </cell>
        </row>
        <row r="858">
          <cell r="A858">
            <v>4320</v>
          </cell>
          <cell r="C858">
            <v>340</v>
          </cell>
          <cell r="G858">
            <v>1610.46</v>
          </cell>
        </row>
        <row r="859">
          <cell r="A859">
            <v>4320</v>
          </cell>
          <cell r="C859">
            <v>440</v>
          </cell>
          <cell r="G859">
            <v>1107.73</v>
          </cell>
        </row>
        <row r="860">
          <cell r="A860">
            <v>4340</v>
          </cell>
          <cell r="C860">
            <v>140</v>
          </cell>
          <cell r="G860">
            <v>24208.58</v>
          </cell>
        </row>
        <row r="861">
          <cell r="A861">
            <v>4340</v>
          </cell>
          <cell r="C861">
            <v>142</v>
          </cell>
          <cell r="G861">
            <v>9394.2900000000009</v>
          </cell>
        </row>
        <row r="862">
          <cell r="A862">
            <v>4340</v>
          </cell>
          <cell r="C862">
            <v>147</v>
          </cell>
          <cell r="G862">
            <v>0</v>
          </cell>
        </row>
        <row r="863">
          <cell r="A863">
            <v>4340</v>
          </cell>
          <cell r="C863">
            <v>150</v>
          </cell>
          <cell r="G863">
            <v>77</v>
          </cell>
        </row>
        <row r="864">
          <cell r="A864">
            <v>4340</v>
          </cell>
          <cell r="C864">
            <v>240</v>
          </cell>
          <cell r="G864">
            <v>5554.71</v>
          </cell>
        </row>
        <row r="865">
          <cell r="A865">
            <v>4340</v>
          </cell>
          <cell r="C865">
            <v>340</v>
          </cell>
          <cell r="G865">
            <v>1224.03</v>
          </cell>
        </row>
        <row r="866">
          <cell r="A866">
            <v>4340</v>
          </cell>
          <cell r="C866">
            <v>440</v>
          </cell>
          <cell r="G866">
            <v>18943.419999999998</v>
          </cell>
        </row>
        <row r="867">
          <cell r="A867">
            <v>4370</v>
          </cell>
          <cell r="C867">
            <v>140</v>
          </cell>
          <cell r="G867">
            <v>24714.9</v>
          </cell>
        </row>
        <row r="868">
          <cell r="A868">
            <v>4370</v>
          </cell>
          <cell r="C868">
            <v>142</v>
          </cell>
          <cell r="G868">
            <v>1804.46</v>
          </cell>
        </row>
        <row r="869">
          <cell r="A869">
            <v>4370</v>
          </cell>
          <cell r="C869">
            <v>147</v>
          </cell>
          <cell r="G869">
            <v>0</v>
          </cell>
        </row>
        <row r="870">
          <cell r="A870">
            <v>4370</v>
          </cell>
          <cell r="C870">
            <v>240</v>
          </cell>
          <cell r="G870">
            <v>12927.23</v>
          </cell>
        </row>
        <row r="871">
          <cell r="A871">
            <v>4370</v>
          </cell>
          <cell r="C871">
            <v>340</v>
          </cell>
          <cell r="G871">
            <v>2797.04</v>
          </cell>
        </row>
        <row r="872">
          <cell r="A872">
            <v>4370</v>
          </cell>
          <cell r="C872">
            <v>440</v>
          </cell>
          <cell r="G872">
            <v>13523.61</v>
          </cell>
        </row>
        <row r="873">
          <cell r="A873">
            <v>4390</v>
          </cell>
          <cell r="C873">
            <v>140</v>
          </cell>
          <cell r="G873">
            <v>30145.29</v>
          </cell>
        </row>
        <row r="874">
          <cell r="A874">
            <v>4390</v>
          </cell>
          <cell r="C874">
            <v>142</v>
          </cell>
          <cell r="G874">
            <v>11404.07</v>
          </cell>
        </row>
        <row r="875">
          <cell r="A875">
            <v>4390</v>
          </cell>
          <cell r="C875">
            <v>147</v>
          </cell>
          <cell r="G875">
            <v>0</v>
          </cell>
        </row>
        <row r="876">
          <cell r="A876">
            <v>4390</v>
          </cell>
          <cell r="C876">
            <v>240</v>
          </cell>
          <cell r="G876">
            <v>8731.36</v>
          </cell>
        </row>
        <row r="877">
          <cell r="A877">
            <v>4390</v>
          </cell>
          <cell r="C877">
            <v>340</v>
          </cell>
          <cell r="G877">
            <v>12185.14</v>
          </cell>
        </row>
        <row r="878">
          <cell r="A878">
            <v>4390</v>
          </cell>
          <cell r="C878">
            <v>440</v>
          </cell>
          <cell r="G878">
            <v>13421.15</v>
          </cell>
        </row>
        <row r="879">
          <cell r="A879">
            <v>4400</v>
          </cell>
          <cell r="C879">
            <v>140</v>
          </cell>
          <cell r="G879">
            <v>28136.57</v>
          </cell>
        </row>
        <row r="880">
          <cell r="A880">
            <v>4400</v>
          </cell>
          <cell r="C880">
            <v>142</v>
          </cell>
          <cell r="G880">
            <v>11121.88</v>
          </cell>
        </row>
        <row r="881">
          <cell r="A881">
            <v>4400</v>
          </cell>
          <cell r="C881">
            <v>147</v>
          </cell>
          <cell r="G881">
            <v>0</v>
          </cell>
        </row>
        <row r="882">
          <cell r="A882">
            <v>4400</v>
          </cell>
          <cell r="C882">
            <v>240</v>
          </cell>
          <cell r="G882">
            <v>15821.21</v>
          </cell>
        </row>
        <row r="883">
          <cell r="A883">
            <v>4400</v>
          </cell>
          <cell r="C883">
            <v>340</v>
          </cell>
          <cell r="G883">
            <v>2934.78</v>
          </cell>
        </row>
        <row r="884">
          <cell r="A884">
            <v>4400</v>
          </cell>
          <cell r="C884">
            <v>440</v>
          </cell>
          <cell r="G884">
            <v>6060.09</v>
          </cell>
        </row>
        <row r="885">
          <cell r="A885">
            <v>4410</v>
          </cell>
          <cell r="C885">
            <v>140</v>
          </cell>
          <cell r="G885">
            <v>9631.3799999999992</v>
          </cell>
        </row>
        <row r="886">
          <cell r="A886">
            <v>4410</v>
          </cell>
          <cell r="C886">
            <v>142</v>
          </cell>
          <cell r="G886">
            <v>1508.34</v>
          </cell>
        </row>
        <row r="887">
          <cell r="A887">
            <v>4410</v>
          </cell>
          <cell r="C887">
            <v>147</v>
          </cell>
          <cell r="G887">
            <v>0</v>
          </cell>
        </row>
        <row r="888">
          <cell r="A888">
            <v>4410</v>
          </cell>
          <cell r="C888">
            <v>150</v>
          </cell>
          <cell r="G888">
            <v>2145.23</v>
          </cell>
        </row>
        <row r="889">
          <cell r="A889">
            <v>4410</v>
          </cell>
          <cell r="C889">
            <v>240</v>
          </cell>
          <cell r="G889">
            <v>-1152.18</v>
          </cell>
        </row>
        <row r="890">
          <cell r="A890">
            <v>4410</v>
          </cell>
          <cell r="C890">
            <v>340</v>
          </cell>
          <cell r="G890">
            <v>740.7</v>
          </cell>
        </row>
        <row r="891">
          <cell r="A891">
            <v>4410</v>
          </cell>
          <cell r="C891">
            <v>440</v>
          </cell>
          <cell r="G891">
            <v>5053.32</v>
          </cell>
        </row>
        <row r="892">
          <cell r="A892">
            <v>4430</v>
          </cell>
          <cell r="C892">
            <v>140</v>
          </cell>
          <cell r="G892">
            <v>0</v>
          </cell>
        </row>
        <row r="893">
          <cell r="A893">
            <v>4430</v>
          </cell>
          <cell r="C893">
            <v>440</v>
          </cell>
          <cell r="G893">
            <v>0</v>
          </cell>
        </row>
        <row r="894">
          <cell r="A894" t="str">
            <v>9810M#</v>
          </cell>
          <cell r="C894">
            <v>140</v>
          </cell>
          <cell r="G894">
            <v>0</v>
          </cell>
        </row>
        <row r="895">
          <cell r="A895" t="str">
            <v>9810M#</v>
          </cell>
          <cell r="C895">
            <v>142</v>
          </cell>
          <cell r="G895">
            <v>0</v>
          </cell>
        </row>
        <row r="896">
          <cell r="A896" t="str">
            <v>9810M#</v>
          </cell>
          <cell r="C896">
            <v>240</v>
          </cell>
          <cell r="G896">
            <v>0</v>
          </cell>
        </row>
        <row r="897">
          <cell r="A897" t="str">
            <v>9810M#</v>
          </cell>
          <cell r="C897">
            <v>340</v>
          </cell>
          <cell r="G897">
            <v>0</v>
          </cell>
        </row>
        <row r="898">
          <cell r="A898" t="str">
            <v>9810M#</v>
          </cell>
          <cell r="C898">
            <v>440</v>
          </cell>
          <cell r="G898">
            <v>0</v>
          </cell>
        </row>
        <row r="899">
          <cell r="A899" t="str">
            <v>9811M#</v>
          </cell>
          <cell r="C899">
            <v>140</v>
          </cell>
          <cell r="G899">
            <v>0</v>
          </cell>
        </row>
        <row r="900">
          <cell r="A900" t="str">
            <v>9811M#</v>
          </cell>
          <cell r="C900">
            <v>142</v>
          </cell>
          <cell r="G900">
            <v>0</v>
          </cell>
        </row>
        <row r="901">
          <cell r="A901" t="str">
            <v>9811M#</v>
          </cell>
          <cell r="C901">
            <v>240</v>
          </cell>
          <cell r="G901">
            <v>0</v>
          </cell>
        </row>
        <row r="902">
          <cell r="A902" t="str">
            <v>9811M#</v>
          </cell>
          <cell r="C902">
            <v>340</v>
          </cell>
          <cell r="G902">
            <v>0</v>
          </cell>
        </row>
        <row r="903">
          <cell r="A903" t="str">
            <v>9811M#</v>
          </cell>
          <cell r="C903">
            <v>440</v>
          </cell>
          <cell r="G903">
            <v>0</v>
          </cell>
        </row>
        <row r="904">
          <cell r="A904" t="str">
            <v>9812M#</v>
          </cell>
          <cell r="C904">
            <v>140</v>
          </cell>
          <cell r="G904">
            <v>0</v>
          </cell>
        </row>
        <row r="905">
          <cell r="A905" t="str">
            <v>9812M#</v>
          </cell>
          <cell r="C905">
            <v>142</v>
          </cell>
          <cell r="G905">
            <v>0</v>
          </cell>
        </row>
        <row r="906">
          <cell r="A906">
            <v>4465</v>
          </cell>
          <cell r="C906">
            <v>130</v>
          </cell>
          <cell r="G906">
            <v>56028.54</v>
          </cell>
        </row>
        <row r="907">
          <cell r="A907">
            <v>4465</v>
          </cell>
          <cell r="C907">
            <v>230</v>
          </cell>
          <cell r="G907">
            <v>86750.14</v>
          </cell>
        </row>
        <row r="908">
          <cell r="A908">
            <v>4465</v>
          </cell>
          <cell r="C908">
            <v>330</v>
          </cell>
          <cell r="G908">
            <v>42340.44</v>
          </cell>
        </row>
        <row r="909">
          <cell r="A909">
            <v>4465</v>
          </cell>
          <cell r="C909">
            <v>430</v>
          </cell>
          <cell r="G909">
            <v>16739.66</v>
          </cell>
        </row>
        <row r="910">
          <cell r="A910">
            <v>4465</v>
          </cell>
          <cell r="C910">
            <v>935</v>
          </cell>
          <cell r="G910">
            <v>78019.03</v>
          </cell>
        </row>
        <row r="911">
          <cell r="A911">
            <v>4465</v>
          </cell>
          <cell r="C911">
            <v>936</v>
          </cell>
          <cell r="G911">
            <v>42792.44</v>
          </cell>
        </row>
        <row r="912">
          <cell r="A912">
            <v>4466</v>
          </cell>
          <cell r="C912">
            <v>130</v>
          </cell>
          <cell r="G912">
            <v>317765.92</v>
          </cell>
        </row>
        <row r="913">
          <cell r="A913">
            <v>4466</v>
          </cell>
          <cell r="C913">
            <v>230</v>
          </cell>
          <cell r="G913">
            <v>119208.21</v>
          </cell>
        </row>
        <row r="914">
          <cell r="A914">
            <v>4466</v>
          </cell>
          <cell r="C914">
            <v>330</v>
          </cell>
          <cell r="G914">
            <v>39007.800000000003</v>
          </cell>
        </row>
        <row r="915">
          <cell r="A915">
            <v>4466</v>
          </cell>
          <cell r="C915">
            <v>430</v>
          </cell>
          <cell r="G915">
            <v>4378.5600000000004</v>
          </cell>
        </row>
        <row r="916">
          <cell r="A916">
            <v>4466</v>
          </cell>
          <cell r="C916">
            <v>935</v>
          </cell>
          <cell r="G916">
            <v>5003.18</v>
          </cell>
        </row>
        <row r="917">
          <cell r="A917">
            <v>4466</v>
          </cell>
          <cell r="C917">
            <v>936</v>
          </cell>
          <cell r="G917">
            <v>3195.92</v>
          </cell>
        </row>
        <row r="918">
          <cell r="A918">
            <v>4467</v>
          </cell>
          <cell r="C918">
            <v>130</v>
          </cell>
          <cell r="G918">
            <v>68560.960000000006</v>
          </cell>
        </row>
        <row r="919">
          <cell r="A919">
            <v>4467</v>
          </cell>
          <cell r="C919">
            <v>230</v>
          </cell>
          <cell r="G919">
            <v>5196.6400000000003</v>
          </cell>
        </row>
        <row r="920">
          <cell r="A920">
            <v>4467</v>
          </cell>
          <cell r="C920">
            <v>330</v>
          </cell>
          <cell r="G920">
            <v>0</v>
          </cell>
        </row>
        <row r="921">
          <cell r="A921">
            <v>4467</v>
          </cell>
          <cell r="C921">
            <v>430</v>
          </cell>
          <cell r="G921">
            <v>0</v>
          </cell>
        </row>
        <row r="922">
          <cell r="A922">
            <v>4467</v>
          </cell>
          <cell r="C922">
            <v>935</v>
          </cell>
          <cell r="G922">
            <v>3337.94</v>
          </cell>
        </row>
        <row r="923">
          <cell r="A923">
            <v>4467</v>
          </cell>
          <cell r="C923">
            <v>936</v>
          </cell>
          <cell r="G923">
            <v>1257.49</v>
          </cell>
        </row>
        <row r="924">
          <cell r="A924">
            <v>4468</v>
          </cell>
          <cell r="C924">
            <v>130</v>
          </cell>
          <cell r="G924">
            <v>79050.67</v>
          </cell>
        </row>
        <row r="925">
          <cell r="A925">
            <v>4468</v>
          </cell>
          <cell r="C925">
            <v>230</v>
          </cell>
          <cell r="G925">
            <v>26601.82</v>
          </cell>
        </row>
        <row r="926">
          <cell r="A926">
            <v>4468</v>
          </cell>
          <cell r="C926">
            <v>330</v>
          </cell>
          <cell r="G926">
            <v>685.75</v>
          </cell>
        </row>
        <row r="927">
          <cell r="A927">
            <v>4468</v>
          </cell>
          <cell r="C927">
            <v>430</v>
          </cell>
          <cell r="G927">
            <v>299</v>
          </cell>
        </row>
        <row r="928">
          <cell r="A928">
            <v>4468</v>
          </cell>
          <cell r="C928">
            <v>936</v>
          </cell>
          <cell r="G928">
            <v>0</v>
          </cell>
        </row>
        <row r="929">
          <cell r="A929">
            <v>4475</v>
          </cell>
          <cell r="C929">
            <v>130</v>
          </cell>
          <cell r="G929">
            <v>82261.679999999993</v>
          </cell>
        </row>
        <row r="930">
          <cell r="A930">
            <v>4475</v>
          </cell>
          <cell r="C930">
            <v>132</v>
          </cell>
          <cell r="G930">
            <v>13577.46</v>
          </cell>
        </row>
        <row r="931">
          <cell r="A931">
            <v>4475</v>
          </cell>
          <cell r="C931">
            <v>230</v>
          </cell>
          <cell r="G931">
            <v>31631.42</v>
          </cell>
        </row>
        <row r="932">
          <cell r="A932">
            <v>4475</v>
          </cell>
          <cell r="C932">
            <v>330</v>
          </cell>
          <cell r="G932">
            <v>22793.57</v>
          </cell>
        </row>
        <row r="933">
          <cell r="A933">
            <v>4475</v>
          </cell>
          <cell r="C933">
            <v>430</v>
          </cell>
          <cell r="G933">
            <v>23248.87</v>
          </cell>
        </row>
        <row r="934">
          <cell r="A934">
            <v>4475</v>
          </cell>
          <cell r="C934">
            <v>935</v>
          </cell>
          <cell r="G934">
            <v>1316.81</v>
          </cell>
        </row>
        <row r="935">
          <cell r="A935">
            <v>4475</v>
          </cell>
          <cell r="C935">
            <v>936</v>
          </cell>
          <cell r="G935">
            <v>700.29</v>
          </cell>
        </row>
        <row r="936">
          <cell r="A936">
            <v>4480</v>
          </cell>
          <cell r="C936">
            <v>130</v>
          </cell>
          <cell r="G936">
            <v>7449.88</v>
          </cell>
        </row>
        <row r="937">
          <cell r="A937">
            <v>4480</v>
          </cell>
          <cell r="C937">
            <v>230</v>
          </cell>
          <cell r="G937">
            <v>7111.06</v>
          </cell>
        </row>
        <row r="938">
          <cell r="A938">
            <v>4480</v>
          </cell>
          <cell r="C938">
            <v>330</v>
          </cell>
          <cell r="G938">
            <v>5713.34</v>
          </cell>
        </row>
        <row r="939">
          <cell r="A939">
            <v>4480</v>
          </cell>
          <cell r="C939">
            <v>430</v>
          </cell>
          <cell r="G939">
            <v>1216.08</v>
          </cell>
        </row>
        <row r="940">
          <cell r="A940">
            <v>4481</v>
          </cell>
          <cell r="C940">
            <v>130</v>
          </cell>
          <cell r="G940">
            <v>821.75</v>
          </cell>
        </row>
        <row r="941">
          <cell r="A941">
            <v>4481</v>
          </cell>
          <cell r="C941">
            <v>230</v>
          </cell>
          <cell r="G941">
            <v>693.63</v>
          </cell>
        </row>
        <row r="942">
          <cell r="A942">
            <v>4481</v>
          </cell>
          <cell r="C942">
            <v>330</v>
          </cell>
          <cell r="G942">
            <v>1003.21</v>
          </cell>
        </row>
        <row r="943">
          <cell r="A943">
            <v>4481</v>
          </cell>
          <cell r="C943">
            <v>430</v>
          </cell>
          <cell r="G943">
            <v>0</v>
          </cell>
        </row>
        <row r="944">
          <cell r="A944">
            <v>4482</v>
          </cell>
          <cell r="C944">
            <v>130</v>
          </cell>
          <cell r="G944">
            <v>2664.96</v>
          </cell>
        </row>
        <row r="945">
          <cell r="A945">
            <v>4482</v>
          </cell>
          <cell r="C945">
            <v>230</v>
          </cell>
          <cell r="G945">
            <v>1461.21</v>
          </cell>
        </row>
        <row r="946">
          <cell r="A946">
            <v>4482</v>
          </cell>
          <cell r="C946">
            <v>330</v>
          </cell>
          <cell r="G946">
            <v>1097.55</v>
          </cell>
        </row>
        <row r="947">
          <cell r="A947">
            <v>4482</v>
          </cell>
          <cell r="C947">
            <v>430</v>
          </cell>
          <cell r="G947">
            <v>3698.59</v>
          </cell>
        </row>
        <row r="948">
          <cell r="A948">
            <v>4495</v>
          </cell>
          <cell r="C948">
            <v>130</v>
          </cell>
          <cell r="G948">
            <v>0</v>
          </cell>
        </row>
        <row r="949">
          <cell r="A949">
            <v>4495</v>
          </cell>
          <cell r="C949">
            <v>230</v>
          </cell>
          <cell r="G949">
            <v>13.65</v>
          </cell>
        </row>
        <row r="950">
          <cell r="A950">
            <v>4500</v>
          </cell>
          <cell r="C950">
            <v>130</v>
          </cell>
          <cell r="G950">
            <v>37447.019999999997</v>
          </cell>
        </row>
        <row r="951">
          <cell r="A951">
            <v>4500</v>
          </cell>
          <cell r="C951">
            <v>132</v>
          </cell>
          <cell r="G951">
            <v>11007.73</v>
          </cell>
        </row>
        <row r="952">
          <cell r="A952">
            <v>4500</v>
          </cell>
          <cell r="C952">
            <v>230</v>
          </cell>
          <cell r="G952">
            <v>26015.55</v>
          </cell>
        </row>
        <row r="953">
          <cell r="A953">
            <v>4500</v>
          </cell>
          <cell r="C953">
            <v>330</v>
          </cell>
          <cell r="G953">
            <v>10581.1</v>
          </cell>
        </row>
        <row r="954">
          <cell r="A954">
            <v>4500</v>
          </cell>
          <cell r="C954">
            <v>430</v>
          </cell>
          <cell r="G954">
            <v>7150.56</v>
          </cell>
        </row>
        <row r="955">
          <cell r="A955">
            <v>4505</v>
          </cell>
          <cell r="C955">
            <v>130</v>
          </cell>
          <cell r="G955">
            <v>14513.87</v>
          </cell>
        </row>
        <row r="956">
          <cell r="A956">
            <v>4505</v>
          </cell>
          <cell r="C956">
            <v>132</v>
          </cell>
          <cell r="G956">
            <v>6683.45</v>
          </cell>
        </row>
        <row r="957">
          <cell r="A957">
            <v>4505</v>
          </cell>
          <cell r="C957">
            <v>230</v>
          </cell>
          <cell r="G957">
            <v>6437.37</v>
          </cell>
        </row>
        <row r="958">
          <cell r="A958">
            <v>4505</v>
          </cell>
          <cell r="C958">
            <v>330</v>
          </cell>
          <cell r="G958">
            <v>1445.82</v>
          </cell>
        </row>
        <row r="959">
          <cell r="A959">
            <v>4505</v>
          </cell>
          <cell r="C959">
            <v>430</v>
          </cell>
          <cell r="G959">
            <v>148409.87</v>
          </cell>
        </row>
        <row r="960">
          <cell r="A960">
            <v>4505</v>
          </cell>
          <cell r="C960">
            <v>935</v>
          </cell>
          <cell r="G960">
            <v>9116.36</v>
          </cell>
        </row>
        <row r="961">
          <cell r="A961">
            <v>4505</v>
          </cell>
          <cell r="C961">
            <v>936</v>
          </cell>
          <cell r="G961">
            <v>0</v>
          </cell>
        </row>
        <row r="962">
          <cell r="A962">
            <v>4510</v>
          </cell>
          <cell r="C962">
            <v>130</v>
          </cell>
          <cell r="G962">
            <v>0</v>
          </cell>
        </row>
        <row r="963">
          <cell r="A963">
            <v>4510</v>
          </cell>
          <cell r="C963">
            <v>330</v>
          </cell>
          <cell r="G963">
            <v>0</v>
          </cell>
        </row>
        <row r="964">
          <cell r="A964">
            <v>4510</v>
          </cell>
          <cell r="C964">
            <v>430</v>
          </cell>
          <cell r="G964">
            <v>0</v>
          </cell>
        </row>
        <row r="965">
          <cell r="A965">
            <v>4530</v>
          </cell>
          <cell r="C965">
            <v>130</v>
          </cell>
          <cell r="G965">
            <v>1075.6600000000001</v>
          </cell>
        </row>
        <row r="966">
          <cell r="A966">
            <v>4530</v>
          </cell>
          <cell r="C966">
            <v>230</v>
          </cell>
          <cell r="G966">
            <v>-617.58000000000004</v>
          </cell>
        </row>
        <row r="967">
          <cell r="A967">
            <v>4530</v>
          </cell>
          <cell r="C967">
            <v>330</v>
          </cell>
          <cell r="G967">
            <v>2240.59</v>
          </cell>
        </row>
        <row r="968">
          <cell r="A968">
            <v>4530</v>
          </cell>
          <cell r="C968">
            <v>430</v>
          </cell>
          <cell r="G968">
            <v>-61122.96</v>
          </cell>
        </row>
        <row r="969">
          <cell r="A969">
            <v>4530</v>
          </cell>
          <cell r="C969">
            <v>935</v>
          </cell>
          <cell r="G969">
            <v>0</v>
          </cell>
        </row>
        <row r="970">
          <cell r="A970">
            <v>4530</v>
          </cell>
          <cell r="C970">
            <v>936</v>
          </cell>
          <cell r="G970">
            <v>0</v>
          </cell>
        </row>
        <row r="971">
          <cell r="A971">
            <v>4531</v>
          </cell>
          <cell r="C971">
            <v>130</v>
          </cell>
          <cell r="G971">
            <v>-276.68</v>
          </cell>
        </row>
        <row r="972">
          <cell r="A972">
            <v>4531</v>
          </cell>
          <cell r="C972">
            <v>230</v>
          </cell>
          <cell r="G972">
            <v>269.23</v>
          </cell>
        </row>
        <row r="973">
          <cell r="A973">
            <v>4531</v>
          </cell>
          <cell r="C973">
            <v>330</v>
          </cell>
          <cell r="G973">
            <v>39.33</v>
          </cell>
        </row>
        <row r="974">
          <cell r="A974">
            <v>4531</v>
          </cell>
          <cell r="C974">
            <v>430</v>
          </cell>
          <cell r="G974">
            <v>196.2</v>
          </cell>
        </row>
        <row r="975">
          <cell r="A975">
            <v>4531</v>
          </cell>
          <cell r="C975">
            <v>935</v>
          </cell>
          <cell r="G975">
            <v>83.64</v>
          </cell>
        </row>
        <row r="976">
          <cell r="A976">
            <v>4531</v>
          </cell>
          <cell r="C976">
            <v>936</v>
          </cell>
          <cell r="G976">
            <v>-169.02</v>
          </cell>
        </row>
        <row r="977">
          <cell r="A977">
            <v>7020</v>
          </cell>
          <cell r="C977">
            <v>110</v>
          </cell>
          <cell r="G977">
            <v>33139.050000000003</v>
          </cell>
        </row>
        <row r="978">
          <cell r="A978">
            <v>7020</v>
          </cell>
          <cell r="C978">
            <v>112</v>
          </cell>
          <cell r="G978">
            <v>32824.18</v>
          </cell>
        </row>
        <row r="979">
          <cell r="A979">
            <v>7020</v>
          </cell>
          <cell r="C979">
            <v>120</v>
          </cell>
          <cell r="G979">
            <v>38400</v>
          </cell>
        </row>
        <row r="980">
          <cell r="A980">
            <v>7020</v>
          </cell>
          <cell r="C980">
            <v>121</v>
          </cell>
          <cell r="G980">
            <v>0</v>
          </cell>
        </row>
        <row r="981">
          <cell r="A981">
            <v>7020</v>
          </cell>
          <cell r="C981">
            <v>122</v>
          </cell>
          <cell r="G981">
            <v>6471.84</v>
          </cell>
        </row>
        <row r="982">
          <cell r="A982">
            <v>7020</v>
          </cell>
          <cell r="C982">
            <v>130</v>
          </cell>
          <cell r="G982">
            <v>1583.33</v>
          </cell>
        </row>
        <row r="983">
          <cell r="A983">
            <v>7020</v>
          </cell>
          <cell r="C983">
            <v>140</v>
          </cell>
          <cell r="G983">
            <v>3681.33</v>
          </cell>
        </row>
        <row r="984">
          <cell r="A984">
            <v>7020</v>
          </cell>
          <cell r="C984">
            <v>142</v>
          </cell>
          <cell r="G984">
            <v>3943.66</v>
          </cell>
        </row>
        <row r="985">
          <cell r="A985">
            <v>7020</v>
          </cell>
          <cell r="C985">
            <v>147</v>
          </cell>
          <cell r="G985">
            <v>0</v>
          </cell>
        </row>
        <row r="986">
          <cell r="A986">
            <v>7020</v>
          </cell>
          <cell r="C986">
            <v>150</v>
          </cell>
          <cell r="G986">
            <v>1500</v>
          </cell>
        </row>
        <row r="987">
          <cell r="A987">
            <v>7020</v>
          </cell>
          <cell r="C987">
            <v>160</v>
          </cell>
          <cell r="G987">
            <v>31143.02</v>
          </cell>
        </row>
        <row r="988">
          <cell r="A988">
            <v>7020</v>
          </cell>
          <cell r="C988">
            <v>162</v>
          </cell>
          <cell r="G988">
            <v>13347</v>
          </cell>
        </row>
        <row r="989">
          <cell r="A989">
            <v>7020</v>
          </cell>
          <cell r="C989">
            <v>210</v>
          </cell>
          <cell r="G989">
            <v>23043</v>
          </cell>
        </row>
        <row r="990">
          <cell r="A990">
            <v>7020</v>
          </cell>
          <cell r="C990">
            <v>220</v>
          </cell>
          <cell r="G990">
            <v>21671</v>
          </cell>
        </row>
        <row r="991">
          <cell r="A991">
            <v>7020</v>
          </cell>
          <cell r="C991">
            <v>230</v>
          </cell>
          <cell r="G991">
            <v>600</v>
          </cell>
        </row>
        <row r="992">
          <cell r="A992">
            <v>7020</v>
          </cell>
          <cell r="C992">
            <v>240</v>
          </cell>
          <cell r="G992">
            <v>2691.67</v>
          </cell>
        </row>
        <row r="993">
          <cell r="A993">
            <v>7020</v>
          </cell>
          <cell r="C993">
            <v>260</v>
          </cell>
          <cell r="G993">
            <v>15031</v>
          </cell>
        </row>
        <row r="994">
          <cell r="A994">
            <v>7020</v>
          </cell>
          <cell r="C994">
            <v>330</v>
          </cell>
          <cell r="G994">
            <v>283.33</v>
          </cell>
        </row>
        <row r="995">
          <cell r="A995">
            <v>7020</v>
          </cell>
          <cell r="C995">
            <v>340</v>
          </cell>
          <cell r="G995">
            <v>1608.33</v>
          </cell>
        </row>
        <row r="996">
          <cell r="A996">
            <v>7020</v>
          </cell>
          <cell r="C996">
            <v>430</v>
          </cell>
          <cell r="G996">
            <v>300</v>
          </cell>
        </row>
        <row r="997">
          <cell r="A997">
            <v>7020</v>
          </cell>
          <cell r="C997">
            <v>440</v>
          </cell>
          <cell r="G997">
            <v>2575</v>
          </cell>
        </row>
        <row r="998">
          <cell r="A998">
            <v>7020</v>
          </cell>
          <cell r="C998">
            <v>935</v>
          </cell>
          <cell r="G998">
            <v>0</v>
          </cell>
        </row>
        <row r="999">
          <cell r="A999">
            <v>7020</v>
          </cell>
          <cell r="C999">
            <v>936</v>
          </cell>
          <cell r="G999">
            <v>166.67</v>
          </cell>
        </row>
        <row r="1000">
          <cell r="A1000">
            <v>7030</v>
          </cell>
          <cell r="C1000">
            <v>110</v>
          </cell>
          <cell r="G1000">
            <v>200</v>
          </cell>
        </row>
        <row r="1001">
          <cell r="A1001">
            <v>7030</v>
          </cell>
          <cell r="C1001">
            <v>112</v>
          </cell>
          <cell r="G1001">
            <v>0</v>
          </cell>
        </row>
        <row r="1002">
          <cell r="A1002">
            <v>7030</v>
          </cell>
          <cell r="C1002">
            <v>120</v>
          </cell>
          <cell r="G1002">
            <v>0</v>
          </cell>
        </row>
        <row r="1003">
          <cell r="A1003">
            <v>7030</v>
          </cell>
          <cell r="C1003">
            <v>121</v>
          </cell>
          <cell r="G1003">
            <v>0</v>
          </cell>
        </row>
        <row r="1004">
          <cell r="A1004">
            <v>7030</v>
          </cell>
          <cell r="C1004">
            <v>122</v>
          </cell>
          <cell r="G1004">
            <v>0</v>
          </cell>
        </row>
        <row r="1005">
          <cell r="A1005">
            <v>7030</v>
          </cell>
          <cell r="C1005">
            <v>200</v>
          </cell>
          <cell r="G1005">
            <v>0</v>
          </cell>
        </row>
        <row r="1006">
          <cell r="A1006">
            <v>7030</v>
          </cell>
          <cell r="C1006">
            <v>210</v>
          </cell>
          <cell r="G1006">
            <v>200</v>
          </cell>
        </row>
        <row r="1007">
          <cell r="A1007">
            <v>7030</v>
          </cell>
          <cell r="C1007">
            <v>220</v>
          </cell>
          <cell r="G1007">
            <v>200</v>
          </cell>
        </row>
        <row r="1008">
          <cell r="A1008">
            <v>7040</v>
          </cell>
          <cell r="C1008">
            <v>110</v>
          </cell>
          <cell r="G1008">
            <v>8442.33</v>
          </cell>
        </row>
        <row r="1009">
          <cell r="A1009">
            <v>7040</v>
          </cell>
          <cell r="C1009">
            <v>112</v>
          </cell>
          <cell r="G1009">
            <v>3376.13</v>
          </cell>
        </row>
        <row r="1010">
          <cell r="A1010">
            <v>7040</v>
          </cell>
          <cell r="C1010">
            <v>120</v>
          </cell>
          <cell r="G1010">
            <v>2746.34</v>
          </cell>
        </row>
        <row r="1011">
          <cell r="A1011">
            <v>7040</v>
          </cell>
          <cell r="C1011">
            <v>121</v>
          </cell>
          <cell r="G1011">
            <v>0</v>
          </cell>
        </row>
        <row r="1012">
          <cell r="A1012">
            <v>7040</v>
          </cell>
          <cell r="C1012">
            <v>122</v>
          </cell>
          <cell r="G1012">
            <v>1447</v>
          </cell>
        </row>
        <row r="1013">
          <cell r="A1013">
            <v>7040</v>
          </cell>
          <cell r="C1013">
            <v>210</v>
          </cell>
          <cell r="G1013">
            <v>6451.41</v>
          </cell>
        </row>
        <row r="1014">
          <cell r="A1014">
            <v>7040</v>
          </cell>
          <cell r="C1014">
            <v>220</v>
          </cell>
          <cell r="G1014">
            <v>1423.14</v>
          </cell>
        </row>
        <row r="1015">
          <cell r="A1015">
            <v>7060</v>
          </cell>
          <cell r="C1015">
            <v>110</v>
          </cell>
          <cell r="G1015">
            <v>3186.02</v>
          </cell>
        </row>
        <row r="1016">
          <cell r="A1016">
            <v>7060</v>
          </cell>
          <cell r="C1016">
            <v>112</v>
          </cell>
          <cell r="G1016">
            <v>6103.99</v>
          </cell>
        </row>
        <row r="1017">
          <cell r="A1017">
            <v>7060</v>
          </cell>
          <cell r="C1017">
            <v>120</v>
          </cell>
          <cell r="G1017">
            <v>14111.84</v>
          </cell>
        </row>
        <row r="1018">
          <cell r="A1018">
            <v>7060</v>
          </cell>
          <cell r="C1018">
            <v>121</v>
          </cell>
          <cell r="G1018">
            <v>23.48</v>
          </cell>
        </row>
        <row r="1019">
          <cell r="A1019">
            <v>7060</v>
          </cell>
          <cell r="C1019">
            <v>122</v>
          </cell>
          <cell r="G1019">
            <v>2616</v>
          </cell>
        </row>
        <row r="1020">
          <cell r="A1020">
            <v>7060</v>
          </cell>
          <cell r="C1020">
            <v>130</v>
          </cell>
          <cell r="G1020">
            <v>133.06</v>
          </cell>
        </row>
        <row r="1021">
          <cell r="A1021">
            <v>7060</v>
          </cell>
          <cell r="C1021">
            <v>140</v>
          </cell>
          <cell r="G1021">
            <v>19126.72</v>
          </cell>
        </row>
        <row r="1022">
          <cell r="A1022">
            <v>7060</v>
          </cell>
          <cell r="C1022">
            <v>142</v>
          </cell>
          <cell r="G1022">
            <v>3441.12</v>
          </cell>
        </row>
        <row r="1023">
          <cell r="A1023">
            <v>7060</v>
          </cell>
          <cell r="C1023">
            <v>147</v>
          </cell>
          <cell r="G1023">
            <v>0</v>
          </cell>
        </row>
        <row r="1024">
          <cell r="A1024">
            <v>7060</v>
          </cell>
          <cell r="C1024">
            <v>210</v>
          </cell>
          <cell r="G1024">
            <v>2430.86</v>
          </cell>
        </row>
        <row r="1025">
          <cell r="A1025">
            <v>7060</v>
          </cell>
          <cell r="C1025">
            <v>220</v>
          </cell>
          <cell r="G1025">
            <v>6455.93</v>
          </cell>
        </row>
        <row r="1026">
          <cell r="A1026">
            <v>7060</v>
          </cell>
          <cell r="C1026">
            <v>230</v>
          </cell>
          <cell r="G1026">
            <v>6.44</v>
          </cell>
        </row>
        <row r="1027">
          <cell r="A1027">
            <v>7060</v>
          </cell>
          <cell r="C1027">
            <v>240</v>
          </cell>
          <cell r="G1027">
            <v>3906.93</v>
          </cell>
        </row>
        <row r="1028">
          <cell r="A1028">
            <v>7060</v>
          </cell>
          <cell r="C1028">
            <v>340</v>
          </cell>
          <cell r="G1028">
            <v>2995.06</v>
          </cell>
        </row>
        <row r="1029">
          <cell r="A1029">
            <v>7060</v>
          </cell>
          <cell r="C1029">
            <v>400</v>
          </cell>
          <cell r="G1029">
            <v>0</v>
          </cell>
        </row>
        <row r="1030">
          <cell r="A1030">
            <v>7060</v>
          </cell>
          <cell r="C1030">
            <v>430</v>
          </cell>
          <cell r="G1030">
            <v>11.61</v>
          </cell>
        </row>
        <row r="1031">
          <cell r="A1031">
            <v>7060</v>
          </cell>
          <cell r="C1031">
            <v>440</v>
          </cell>
          <cell r="G1031">
            <v>5392.45</v>
          </cell>
        </row>
        <row r="1032">
          <cell r="A1032">
            <v>7060</v>
          </cell>
          <cell r="C1032">
            <v>935</v>
          </cell>
          <cell r="G1032">
            <v>0</v>
          </cell>
        </row>
        <row r="1033">
          <cell r="A1033">
            <v>7060</v>
          </cell>
          <cell r="C1033">
            <v>936</v>
          </cell>
          <cell r="G1033">
            <v>0</v>
          </cell>
        </row>
        <row r="1034">
          <cell r="A1034">
            <v>7080</v>
          </cell>
          <cell r="C1034">
            <v>110</v>
          </cell>
          <cell r="G1034">
            <v>517.04999999999995</v>
          </cell>
        </row>
        <row r="1035">
          <cell r="A1035">
            <v>7080</v>
          </cell>
          <cell r="C1035">
            <v>112</v>
          </cell>
          <cell r="G1035">
            <v>5275</v>
          </cell>
        </row>
        <row r="1036">
          <cell r="A1036">
            <v>7080</v>
          </cell>
          <cell r="C1036">
            <v>120</v>
          </cell>
          <cell r="G1036">
            <v>5041.8599999999997</v>
          </cell>
        </row>
        <row r="1037">
          <cell r="A1037">
            <v>7080</v>
          </cell>
          <cell r="C1037">
            <v>121</v>
          </cell>
          <cell r="G1037">
            <v>0</v>
          </cell>
        </row>
        <row r="1038">
          <cell r="A1038">
            <v>7080</v>
          </cell>
          <cell r="C1038">
            <v>122</v>
          </cell>
          <cell r="G1038">
            <v>2261</v>
          </cell>
        </row>
        <row r="1039">
          <cell r="A1039">
            <v>7080</v>
          </cell>
          <cell r="C1039">
            <v>130</v>
          </cell>
          <cell r="G1039">
            <v>31.62</v>
          </cell>
        </row>
        <row r="1040">
          <cell r="A1040">
            <v>7080</v>
          </cell>
          <cell r="C1040">
            <v>140</v>
          </cell>
          <cell r="G1040">
            <v>37.200000000000003</v>
          </cell>
        </row>
        <row r="1041">
          <cell r="A1041">
            <v>7080</v>
          </cell>
          <cell r="C1041">
            <v>160</v>
          </cell>
          <cell r="G1041">
            <v>18.600000000000001</v>
          </cell>
        </row>
        <row r="1042">
          <cell r="A1042">
            <v>7080</v>
          </cell>
          <cell r="C1042">
            <v>210</v>
          </cell>
          <cell r="G1042">
            <v>85.9</v>
          </cell>
        </row>
        <row r="1043">
          <cell r="A1043">
            <v>7080</v>
          </cell>
          <cell r="C1043">
            <v>220</v>
          </cell>
          <cell r="G1043">
            <v>12.4</v>
          </cell>
        </row>
        <row r="1044">
          <cell r="A1044">
            <v>7080</v>
          </cell>
          <cell r="C1044">
            <v>230</v>
          </cell>
          <cell r="G1044">
            <v>20.92</v>
          </cell>
        </row>
        <row r="1045">
          <cell r="A1045">
            <v>7080</v>
          </cell>
          <cell r="C1045">
            <v>240</v>
          </cell>
          <cell r="G1045">
            <v>16.52</v>
          </cell>
        </row>
        <row r="1046">
          <cell r="A1046">
            <v>7080</v>
          </cell>
          <cell r="C1046">
            <v>340</v>
          </cell>
          <cell r="G1046">
            <v>8.43</v>
          </cell>
        </row>
        <row r="1047">
          <cell r="A1047">
            <v>7080</v>
          </cell>
          <cell r="C1047">
            <v>440</v>
          </cell>
          <cell r="G1047">
            <v>0</v>
          </cell>
        </row>
        <row r="1048">
          <cell r="A1048">
            <v>7080</v>
          </cell>
          <cell r="C1048">
            <v>935</v>
          </cell>
          <cell r="G1048">
            <v>0</v>
          </cell>
        </row>
        <row r="1049">
          <cell r="A1049">
            <v>7080</v>
          </cell>
          <cell r="C1049">
            <v>936</v>
          </cell>
          <cell r="G1049">
            <v>0</v>
          </cell>
        </row>
        <row r="1050">
          <cell r="A1050">
            <v>7000</v>
          </cell>
          <cell r="C1050">
            <v>110</v>
          </cell>
          <cell r="G1050">
            <v>28542.2</v>
          </cell>
        </row>
        <row r="1051">
          <cell r="A1051">
            <v>7000</v>
          </cell>
          <cell r="C1051">
            <v>112</v>
          </cell>
          <cell r="G1051">
            <v>12270.12</v>
          </cell>
        </row>
        <row r="1052">
          <cell r="A1052">
            <v>7000</v>
          </cell>
          <cell r="C1052">
            <v>120</v>
          </cell>
          <cell r="G1052">
            <v>16345.7</v>
          </cell>
        </row>
        <row r="1053">
          <cell r="A1053">
            <v>7000</v>
          </cell>
          <cell r="C1053">
            <v>121</v>
          </cell>
          <cell r="G1053">
            <v>10781.04</v>
          </cell>
        </row>
        <row r="1054">
          <cell r="A1054">
            <v>7000</v>
          </cell>
          <cell r="C1054">
            <v>122</v>
          </cell>
          <cell r="G1054">
            <v>12603.87</v>
          </cell>
        </row>
        <row r="1055">
          <cell r="A1055">
            <v>7000</v>
          </cell>
          <cell r="C1055">
            <v>140</v>
          </cell>
          <cell r="G1055">
            <v>0</v>
          </cell>
        </row>
        <row r="1056">
          <cell r="A1056">
            <v>7000</v>
          </cell>
          <cell r="C1056">
            <v>150</v>
          </cell>
          <cell r="G1056">
            <v>0</v>
          </cell>
        </row>
        <row r="1057">
          <cell r="A1057">
            <v>7000</v>
          </cell>
          <cell r="C1057">
            <v>160</v>
          </cell>
          <cell r="G1057">
            <v>545.45000000000005</v>
          </cell>
        </row>
        <row r="1058">
          <cell r="A1058">
            <v>7000</v>
          </cell>
          <cell r="C1058">
            <v>210</v>
          </cell>
          <cell r="G1058">
            <v>10350.370000000001</v>
          </cell>
        </row>
        <row r="1059">
          <cell r="A1059">
            <v>7000</v>
          </cell>
          <cell r="C1059">
            <v>220</v>
          </cell>
          <cell r="G1059">
            <v>22405.39</v>
          </cell>
        </row>
        <row r="1060">
          <cell r="A1060">
            <v>7000</v>
          </cell>
          <cell r="C1060">
            <v>260</v>
          </cell>
          <cell r="G1060">
            <v>545.45000000000005</v>
          </cell>
        </row>
        <row r="1061">
          <cell r="A1061">
            <v>7190</v>
          </cell>
          <cell r="C1061">
            <v>110</v>
          </cell>
          <cell r="G1061">
            <v>4717.84</v>
          </cell>
        </row>
        <row r="1062">
          <cell r="A1062">
            <v>7190</v>
          </cell>
          <cell r="C1062">
            <v>112</v>
          </cell>
          <cell r="G1062">
            <v>0</v>
          </cell>
        </row>
        <row r="1063">
          <cell r="A1063">
            <v>7190</v>
          </cell>
          <cell r="C1063">
            <v>120</v>
          </cell>
          <cell r="G1063">
            <v>2394.94</v>
          </cell>
        </row>
        <row r="1064">
          <cell r="A1064">
            <v>7190</v>
          </cell>
          <cell r="C1064">
            <v>121</v>
          </cell>
          <cell r="G1064">
            <v>0</v>
          </cell>
        </row>
        <row r="1065">
          <cell r="A1065">
            <v>7190</v>
          </cell>
          <cell r="C1065">
            <v>122</v>
          </cell>
          <cell r="G1065">
            <v>0</v>
          </cell>
        </row>
        <row r="1066">
          <cell r="A1066">
            <v>7190</v>
          </cell>
          <cell r="C1066">
            <v>130</v>
          </cell>
          <cell r="G1066">
            <v>44018.080000000002</v>
          </cell>
        </row>
        <row r="1067">
          <cell r="A1067">
            <v>7190</v>
          </cell>
          <cell r="C1067">
            <v>132</v>
          </cell>
          <cell r="G1067">
            <v>4891</v>
          </cell>
        </row>
        <row r="1068">
          <cell r="A1068">
            <v>7190</v>
          </cell>
          <cell r="C1068">
            <v>140</v>
          </cell>
          <cell r="G1068">
            <v>54087.18</v>
          </cell>
        </row>
        <row r="1069">
          <cell r="A1069">
            <v>7190</v>
          </cell>
          <cell r="C1069">
            <v>142</v>
          </cell>
          <cell r="G1069">
            <v>34308.949999999997</v>
          </cell>
        </row>
        <row r="1070">
          <cell r="A1070">
            <v>7190</v>
          </cell>
          <cell r="C1070">
            <v>147</v>
          </cell>
          <cell r="G1070">
            <v>0</v>
          </cell>
        </row>
        <row r="1071">
          <cell r="A1071">
            <v>7190</v>
          </cell>
          <cell r="C1071">
            <v>150</v>
          </cell>
          <cell r="G1071">
            <v>32287.23</v>
          </cell>
        </row>
        <row r="1072">
          <cell r="A1072">
            <v>7190</v>
          </cell>
          <cell r="C1072">
            <v>160</v>
          </cell>
          <cell r="G1072">
            <v>14113.82</v>
          </cell>
        </row>
        <row r="1073">
          <cell r="A1073">
            <v>7190</v>
          </cell>
          <cell r="C1073">
            <v>162</v>
          </cell>
          <cell r="G1073">
            <v>9023</v>
          </cell>
        </row>
        <row r="1074">
          <cell r="A1074">
            <v>7190</v>
          </cell>
          <cell r="C1074">
            <v>170</v>
          </cell>
          <cell r="G1074">
            <v>0</v>
          </cell>
        </row>
        <row r="1075">
          <cell r="A1075">
            <v>7190</v>
          </cell>
          <cell r="C1075">
            <v>210</v>
          </cell>
          <cell r="G1075">
            <v>9677.06</v>
          </cell>
        </row>
        <row r="1076">
          <cell r="A1076">
            <v>7190</v>
          </cell>
          <cell r="C1076">
            <v>220</v>
          </cell>
          <cell r="G1076">
            <v>20998.39</v>
          </cell>
        </row>
        <row r="1077">
          <cell r="A1077">
            <v>7190</v>
          </cell>
          <cell r="C1077">
            <v>230</v>
          </cell>
          <cell r="G1077">
            <v>20789.36</v>
          </cell>
        </row>
        <row r="1078">
          <cell r="A1078">
            <v>7190</v>
          </cell>
          <cell r="C1078">
            <v>240</v>
          </cell>
          <cell r="G1078">
            <v>22944.09</v>
          </cell>
        </row>
        <row r="1079">
          <cell r="A1079">
            <v>7190</v>
          </cell>
          <cell r="C1079">
            <v>260</v>
          </cell>
          <cell r="G1079">
            <v>11893.56</v>
          </cell>
        </row>
        <row r="1080">
          <cell r="A1080">
            <v>7190</v>
          </cell>
          <cell r="C1080">
            <v>330</v>
          </cell>
          <cell r="G1080">
            <v>5704.84</v>
          </cell>
        </row>
        <row r="1081">
          <cell r="A1081">
            <v>7190</v>
          </cell>
          <cell r="C1081">
            <v>340</v>
          </cell>
          <cell r="G1081">
            <v>19635.88</v>
          </cell>
        </row>
        <row r="1082">
          <cell r="A1082">
            <v>7190</v>
          </cell>
          <cell r="C1082">
            <v>410</v>
          </cell>
          <cell r="G1082">
            <v>0</v>
          </cell>
        </row>
        <row r="1083">
          <cell r="A1083">
            <v>7190</v>
          </cell>
          <cell r="C1083">
            <v>430</v>
          </cell>
          <cell r="G1083">
            <v>6257.86</v>
          </cell>
        </row>
        <row r="1084">
          <cell r="A1084">
            <v>7190</v>
          </cell>
          <cell r="C1084">
            <v>440</v>
          </cell>
          <cell r="G1084">
            <v>27367.119999999999</v>
          </cell>
        </row>
        <row r="1085">
          <cell r="A1085">
            <v>7190</v>
          </cell>
          <cell r="C1085">
            <v>935</v>
          </cell>
          <cell r="G1085">
            <v>23369.759999999998</v>
          </cell>
        </row>
        <row r="1086">
          <cell r="A1086">
            <v>7190</v>
          </cell>
          <cell r="C1086">
            <v>936</v>
          </cell>
          <cell r="G1086">
            <v>5856.41</v>
          </cell>
        </row>
        <row r="1087">
          <cell r="A1087">
            <v>7211</v>
          </cell>
          <cell r="C1087">
            <v>110</v>
          </cell>
          <cell r="G1087">
            <v>357.35</v>
          </cell>
        </row>
        <row r="1088">
          <cell r="A1088">
            <v>7211</v>
          </cell>
          <cell r="C1088">
            <v>112</v>
          </cell>
          <cell r="G1088">
            <v>296.16000000000003</v>
          </cell>
        </row>
        <row r="1089">
          <cell r="A1089">
            <v>7211</v>
          </cell>
          <cell r="C1089">
            <v>120</v>
          </cell>
          <cell r="G1089">
            <v>0</v>
          </cell>
        </row>
        <row r="1090">
          <cell r="A1090">
            <v>7211</v>
          </cell>
          <cell r="C1090">
            <v>121</v>
          </cell>
          <cell r="G1090">
            <v>380.77</v>
          </cell>
        </row>
        <row r="1091">
          <cell r="A1091">
            <v>7211</v>
          </cell>
          <cell r="C1091">
            <v>122</v>
          </cell>
          <cell r="G1091">
            <v>126.92</v>
          </cell>
        </row>
        <row r="1092">
          <cell r="A1092">
            <v>7211</v>
          </cell>
          <cell r="C1092">
            <v>130</v>
          </cell>
          <cell r="G1092">
            <v>837.44</v>
          </cell>
        </row>
        <row r="1093">
          <cell r="A1093">
            <v>7211</v>
          </cell>
          <cell r="C1093">
            <v>140</v>
          </cell>
          <cell r="G1093">
            <v>10964.87</v>
          </cell>
        </row>
        <row r="1094">
          <cell r="A1094">
            <v>7211</v>
          </cell>
          <cell r="C1094">
            <v>142</v>
          </cell>
          <cell r="G1094">
            <v>2041.65</v>
          </cell>
        </row>
        <row r="1095">
          <cell r="A1095">
            <v>7211</v>
          </cell>
          <cell r="C1095">
            <v>147</v>
          </cell>
          <cell r="G1095">
            <v>0</v>
          </cell>
        </row>
        <row r="1096">
          <cell r="A1096">
            <v>7211</v>
          </cell>
          <cell r="C1096">
            <v>150</v>
          </cell>
          <cell r="G1096">
            <v>889.18</v>
          </cell>
        </row>
        <row r="1097">
          <cell r="A1097">
            <v>7211</v>
          </cell>
          <cell r="C1097">
            <v>160</v>
          </cell>
          <cell r="G1097">
            <v>0</v>
          </cell>
        </row>
        <row r="1098">
          <cell r="A1098">
            <v>7211</v>
          </cell>
          <cell r="C1098">
            <v>210</v>
          </cell>
          <cell r="G1098">
            <v>400</v>
          </cell>
        </row>
        <row r="1099">
          <cell r="A1099">
            <v>7211</v>
          </cell>
          <cell r="C1099">
            <v>220</v>
          </cell>
          <cell r="G1099">
            <v>-74.89</v>
          </cell>
        </row>
        <row r="1100">
          <cell r="A1100">
            <v>7211</v>
          </cell>
          <cell r="C1100">
            <v>230</v>
          </cell>
          <cell r="G1100">
            <v>330.3</v>
          </cell>
        </row>
        <row r="1101">
          <cell r="A1101">
            <v>7211</v>
          </cell>
          <cell r="C1101">
            <v>240</v>
          </cell>
          <cell r="G1101">
            <v>3050.18</v>
          </cell>
        </row>
        <row r="1102">
          <cell r="A1102">
            <v>7211</v>
          </cell>
          <cell r="C1102">
            <v>260</v>
          </cell>
          <cell r="G1102">
            <v>0</v>
          </cell>
        </row>
        <row r="1103">
          <cell r="A1103">
            <v>7211</v>
          </cell>
          <cell r="C1103">
            <v>330</v>
          </cell>
          <cell r="G1103">
            <v>0</v>
          </cell>
        </row>
        <row r="1104">
          <cell r="A1104">
            <v>7211</v>
          </cell>
          <cell r="C1104">
            <v>340</v>
          </cell>
          <cell r="G1104">
            <v>297.60000000000002</v>
          </cell>
        </row>
        <row r="1105">
          <cell r="A1105">
            <v>7211</v>
          </cell>
          <cell r="C1105">
            <v>430</v>
          </cell>
          <cell r="G1105">
            <v>276.93</v>
          </cell>
        </row>
        <row r="1106">
          <cell r="A1106">
            <v>7211</v>
          </cell>
          <cell r="C1106">
            <v>440</v>
          </cell>
          <cell r="G1106">
            <v>2157.36</v>
          </cell>
        </row>
        <row r="1107">
          <cell r="A1107">
            <v>7211</v>
          </cell>
          <cell r="C1107">
            <v>935</v>
          </cell>
          <cell r="G1107">
            <v>0</v>
          </cell>
        </row>
        <row r="1108">
          <cell r="A1108">
            <v>7211</v>
          </cell>
          <cell r="C1108">
            <v>936</v>
          </cell>
          <cell r="G1108">
            <v>459</v>
          </cell>
        </row>
        <row r="1109">
          <cell r="A1109">
            <v>7240</v>
          </cell>
          <cell r="C1109">
            <v>110</v>
          </cell>
          <cell r="G1109">
            <v>305.23</v>
          </cell>
        </row>
        <row r="1110">
          <cell r="A1110">
            <v>7240</v>
          </cell>
          <cell r="C1110">
            <v>112</v>
          </cell>
          <cell r="G1110">
            <v>169.55</v>
          </cell>
        </row>
        <row r="1111">
          <cell r="A1111">
            <v>7240</v>
          </cell>
          <cell r="C1111">
            <v>120</v>
          </cell>
          <cell r="G1111">
            <v>101.73</v>
          </cell>
        </row>
        <row r="1112">
          <cell r="A1112">
            <v>7240</v>
          </cell>
          <cell r="C1112">
            <v>121</v>
          </cell>
          <cell r="G1112">
            <v>67.819999999999993</v>
          </cell>
        </row>
        <row r="1113">
          <cell r="A1113">
            <v>7240</v>
          </cell>
          <cell r="C1113">
            <v>130</v>
          </cell>
          <cell r="G1113">
            <v>373.02</v>
          </cell>
        </row>
        <row r="1114">
          <cell r="A1114">
            <v>7240</v>
          </cell>
          <cell r="C1114">
            <v>140</v>
          </cell>
          <cell r="G1114">
            <v>949.5</v>
          </cell>
        </row>
        <row r="1115">
          <cell r="A1115">
            <v>7240</v>
          </cell>
          <cell r="C1115">
            <v>142</v>
          </cell>
          <cell r="G1115">
            <v>508.66</v>
          </cell>
        </row>
        <row r="1116">
          <cell r="A1116">
            <v>7240</v>
          </cell>
          <cell r="C1116">
            <v>147</v>
          </cell>
          <cell r="G1116">
            <v>0</v>
          </cell>
        </row>
        <row r="1117">
          <cell r="A1117">
            <v>7240</v>
          </cell>
          <cell r="C1117">
            <v>150</v>
          </cell>
          <cell r="G1117">
            <v>271.27999999999997</v>
          </cell>
        </row>
        <row r="1118">
          <cell r="A1118">
            <v>7240</v>
          </cell>
          <cell r="C1118">
            <v>160</v>
          </cell>
          <cell r="G1118">
            <v>101.73</v>
          </cell>
        </row>
        <row r="1119">
          <cell r="A1119">
            <v>7240</v>
          </cell>
          <cell r="C1119">
            <v>210</v>
          </cell>
          <cell r="G1119">
            <v>135.63999999999999</v>
          </cell>
        </row>
        <row r="1120">
          <cell r="A1120">
            <v>7240</v>
          </cell>
          <cell r="C1120">
            <v>220</v>
          </cell>
          <cell r="G1120">
            <v>135.63999999999999</v>
          </cell>
        </row>
        <row r="1121">
          <cell r="A1121">
            <v>7240</v>
          </cell>
          <cell r="C1121">
            <v>230</v>
          </cell>
          <cell r="G1121">
            <v>101.73</v>
          </cell>
        </row>
        <row r="1122">
          <cell r="A1122">
            <v>7240</v>
          </cell>
          <cell r="C1122">
            <v>240</v>
          </cell>
          <cell r="G1122">
            <v>576.48</v>
          </cell>
        </row>
        <row r="1123">
          <cell r="A1123">
            <v>7240</v>
          </cell>
          <cell r="C1123">
            <v>260</v>
          </cell>
          <cell r="G1123">
            <v>67.819999999999993</v>
          </cell>
        </row>
        <row r="1124">
          <cell r="A1124">
            <v>7240</v>
          </cell>
          <cell r="C1124">
            <v>330</v>
          </cell>
          <cell r="G1124">
            <v>33.909999999999997</v>
          </cell>
        </row>
        <row r="1125">
          <cell r="A1125">
            <v>7240</v>
          </cell>
          <cell r="C1125">
            <v>340</v>
          </cell>
          <cell r="G1125">
            <v>373.02</v>
          </cell>
        </row>
        <row r="1126">
          <cell r="A1126">
            <v>7240</v>
          </cell>
          <cell r="C1126">
            <v>430</v>
          </cell>
          <cell r="G1126">
            <v>33.909999999999997</v>
          </cell>
        </row>
        <row r="1127">
          <cell r="A1127">
            <v>7240</v>
          </cell>
          <cell r="C1127">
            <v>440</v>
          </cell>
          <cell r="G1127">
            <v>373.02</v>
          </cell>
        </row>
        <row r="1128">
          <cell r="A1128">
            <v>7240</v>
          </cell>
          <cell r="C1128">
            <v>935</v>
          </cell>
          <cell r="G1128">
            <v>169.55</v>
          </cell>
        </row>
        <row r="1129">
          <cell r="A1129">
            <v>7240</v>
          </cell>
          <cell r="C1129">
            <v>936</v>
          </cell>
          <cell r="G1129">
            <v>33.909999999999997</v>
          </cell>
        </row>
        <row r="1130">
          <cell r="A1130">
            <v>7290</v>
          </cell>
          <cell r="C1130">
            <v>110</v>
          </cell>
          <cell r="G1130">
            <v>0</v>
          </cell>
        </row>
        <row r="1131">
          <cell r="A1131">
            <v>7290</v>
          </cell>
          <cell r="C1131">
            <v>112</v>
          </cell>
          <cell r="G1131">
            <v>0</v>
          </cell>
        </row>
        <row r="1132">
          <cell r="A1132">
            <v>7290</v>
          </cell>
          <cell r="C1132">
            <v>120</v>
          </cell>
          <cell r="G1132">
            <v>0</v>
          </cell>
        </row>
        <row r="1133">
          <cell r="A1133">
            <v>7290</v>
          </cell>
          <cell r="C1133">
            <v>130</v>
          </cell>
          <cell r="G1133">
            <v>185.11</v>
          </cell>
        </row>
        <row r="1134">
          <cell r="A1134">
            <v>7290</v>
          </cell>
          <cell r="C1134">
            <v>140</v>
          </cell>
          <cell r="G1134">
            <v>469.36</v>
          </cell>
        </row>
        <row r="1135">
          <cell r="A1135">
            <v>7290</v>
          </cell>
          <cell r="C1135">
            <v>142</v>
          </cell>
          <cell r="G1135">
            <v>0</v>
          </cell>
        </row>
        <row r="1136">
          <cell r="A1136">
            <v>7290</v>
          </cell>
          <cell r="C1136">
            <v>147</v>
          </cell>
          <cell r="G1136">
            <v>0</v>
          </cell>
        </row>
        <row r="1137">
          <cell r="A1137">
            <v>7290</v>
          </cell>
          <cell r="C1137">
            <v>150</v>
          </cell>
          <cell r="G1137">
            <v>0</v>
          </cell>
        </row>
        <row r="1138">
          <cell r="A1138">
            <v>7290</v>
          </cell>
          <cell r="C1138">
            <v>160</v>
          </cell>
          <cell r="G1138">
            <v>0</v>
          </cell>
        </row>
        <row r="1139">
          <cell r="A1139">
            <v>7290</v>
          </cell>
          <cell r="C1139">
            <v>190</v>
          </cell>
          <cell r="G1139">
            <v>0</v>
          </cell>
        </row>
        <row r="1140">
          <cell r="A1140">
            <v>7290</v>
          </cell>
          <cell r="C1140">
            <v>210</v>
          </cell>
          <cell r="G1140">
            <v>0</v>
          </cell>
        </row>
        <row r="1141">
          <cell r="A1141">
            <v>7290</v>
          </cell>
          <cell r="C1141">
            <v>220</v>
          </cell>
          <cell r="G1141">
            <v>0</v>
          </cell>
        </row>
        <row r="1142">
          <cell r="A1142">
            <v>7290</v>
          </cell>
          <cell r="C1142">
            <v>230</v>
          </cell>
          <cell r="G1142">
            <v>0</v>
          </cell>
        </row>
        <row r="1143">
          <cell r="A1143">
            <v>7290</v>
          </cell>
          <cell r="C1143">
            <v>240</v>
          </cell>
          <cell r="G1143">
            <v>113.04</v>
          </cell>
        </row>
        <row r="1144">
          <cell r="A1144">
            <v>7290</v>
          </cell>
          <cell r="C1144">
            <v>260</v>
          </cell>
          <cell r="G1144">
            <v>0</v>
          </cell>
        </row>
        <row r="1145">
          <cell r="A1145">
            <v>7290</v>
          </cell>
          <cell r="C1145">
            <v>340</v>
          </cell>
          <cell r="G1145">
            <v>0</v>
          </cell>
        </row>
        <row r="1146">
          <cell r="A1146">
            <v>7290</v>
          </cell>
          <cell r="C1146">
            <v>430</v>
          </cell>
          <cell r="G1146">
            <v>0</v>
          </cell>
        </row>
        <row r="1147">
          <cell r="A1147">
            <v>7290</v>
          </cell>
          <cell r="C1147">
            <v>440</v>
          </cell>
          <cell r="G1147">
            <v>301.27</v>
          </cell>
        </row>
        <row r="1148">
          <cell r="A1148">
            <v>7290</v>
          </cell>
          <cell r="C1148">
            <v>935</v>
          </cell>
          <cell r="G1148">
            <v>0</v>
          </cell>
        </row>
        <row r="1149">
          <cell r="A1149">
            <v>7290</v>
          </cell>
          <cell r="C1149">
            <v>936</v>
          </cell>
          <cell r="G1149">
            <v>0</v>
          </cell>
        </row>
        <row r="1150">
          <cell r="A1150">
            <v>7295</v>
          </cell>
          <cell r="C1150">
            <v>110</v>
          </cell>
          <cell r="G1150">
            <v>3230.03</v>
          </cell>
        </row>
        <row r="1151">
          <cell r="A1151">
            <v>7295</v>
          </cell>
          <cell r="C1151">
            <v>112</v>
          </cell>
          <cell r="G1151">
            <v>2351.06</v>
          </cell>
        </row>
        <row r="1152">
          <cell r="A1152">
            <v>7295</v>
          </cell>
          <cell r="C1152">
            <v>120</v>
          </cell>
          <cell r="G1152">
            <v>664.39</v>
          </cell>
        </row>
        <row r="1153">
          <cell r="A1153">
            <v>7295</v>
          </cell>
          <cell r="C1153">
            <v>121</v>
          </cell>
          <cell r="G1153">
            <v>828.19</v>
          </cell>
        </row>
        <row r="1154">
          <cell r="A1154">
            <v>7295</v>
          </cell>
          <cell r="C1154">
            <v>130</v>
          </cell>
          <cell r="G1154">
            <v>224.35</v>
          </cell>
        </row>
        <row r="1155">
          <cell r="A1155">
            <v>7295</v>
          </cell>
          <cell r="C1155">
            <v>140</v>
          </cell>
          <cell r="G1155">
            <v>1146.1500000000001</v>
          </cell>
        </row>
        <row r="1156">
          <cell r="A1156">
            <v>7295</v>
          </cell>
          <cell r="C1156">
            <v>147</v>
          </cell>
          <cell r="G1156">
            <v>0</v>
          </cell>
        </row>
        <row r="1157">
          <cell r="A1157">
            <v>7295</v>
          </cell>
          <cell r="C1157">
            <v>160</v>
          </cell>
          <cell r="G1157">
            <v>573.88</v>
          </cell>
        </row>
        <row r="1158">
          <cell r="A1158">
            <v>7295</v>
          </cell>
          <cell r="C1158">
            <v>210</v>
          </cell>
          <cell r="G1158">
            <v>747.56</v>
          </cell>
        </row>
        <row r="1159">
          <cell r="A1159">
            <v>7295</v>
          </cell>
          <cell r="C1159">
            <v>220</v>
          </cell>
          <cell r="G1159">
            <v>1062.44</v>
          </cell>
        </row>
        <row r="1160">
          <cell r="A1160">
            <v>7295</v>
          </cell>
          <cell r="C1160">
            <v>230</v>
          </cell>
          <cell r="G1160">
            <v>112.17</v>
          </cell>
        </row>
        <row r="1161">
          <cell r="A1161">
            <v>7295</v>
          </cell>
          <cell r="C1161">
            <v>240</v>
          </cell>
          <cell r="G1161">
            <v>1162.1300000000001</v>
          </cell>
        </row>
        <row r="1162">
          <cell r="A1162">
            <v>7295</v>
          </cell>
          <cell r="C1162">
            <v>260</v>
          </cell>
          <cell r="G1162">
            <v>505.87</v>
          </cell>
        </row>
        <row r="1163">
          <cell r="A1163">
            <v>7295</v>
          </cell>
          <cell r="C1163">
            <v>330</v>
          </cell>
          <cell r="G1163">
            <v>0</v>
          </cell>
        </row>
        <row r="1164">
          <cell r="A1164">
            <v>7295</v>
          </cell>
          <cell r="C1164">
            <v>340</v>
          </cell>
          <cell r="G1164">
            <v>529.80999999999995</v>
          </cell>
        </row>
        <row r="1165">
          <cell r="A1165">
            <v>7295</v>
          </cell>
          <cell r="C1165">
            <v>430</v>
          </cell>
          <cell r="G1165">
            <v>0</v>
          </cell>
        </row>
        <row r="1166">
          <cell r="A1166">
            <v>7295</v>
          </cell>
          <cell r="C1166">
            <v>440</v>
          </cell>
          <cell r="G1166">
            <v>112.17</v>
          </cell>
        </row>
        <row r="1167">
          <cell r="A1167">
            <v>7295</v>
          </cell>
          <cell r="C1167">
            <v>935</v>
          </cell>
          <cell r="G1167">
            <v>999.79</v>
          </cell>
        </row>
        <row r="1168">
          <cell r="A1168">
            <v>7295</v>
          </cell>
          <cell r="C1168">
            <v>936</v>
          </cell>
          <cell r="G1168">
            <v>0</v>
          </cell>
        </row>
        <row r="1169">
          <cell r="A1169">
            <v>7310</v>
          </cell>
          <cell r="C1169">
            <v>110</v>
          </cell>
          <cell r="G1169">
            <v>818.32</v>
          </cell>
        </row>
        <row r="1170">
          <cell r="A1170">
            <v>7310</v>
          </cell>
          <cell r="C1170">
            <v>112</v>
          </cell>
          <cell r="G1170">
            <v>339.06</v>
          </cell>
        </row>
        <row r="1171">
          <cell r="A1171">
            <v>7310</v>
          </cell>
          <cell r="C1171">
            <v>120</v>
          </cell>
          <cell r="G1171">
            <v>282.54000000000002</v>
          </cell>
        </row>
        <row r="1172">
          <cell r="A1172">
            <v>7310</v>
          </cell>
          <cell r="C1172">
            <v>121</v>
          </cell>
          <cell r="G1172">
            <v>333.54</v>
          </cell>
        </row>
        <row r="1173">
          <cell r="A1173">
            <v>7310</v>
          </cell>
          <cell r="C1173">
            <v>122</v>
          </cell>
          <cell r="G1173">
            <v>126.3</v>
          </cell>
        </row>
        <row r="1174">
          <cell r="A1174">
            <v>7310</v>
          </cell>
          <cell r="C1174">
            <v>130</v>
          </cell>
          <cell r="G1174">
            <v>324.32</v>
          </cell>
        </row>
        <row r="1175">
          <cell r="A1175">
            <v>7310</v>
          </cell>
          <cell r="C1175">
            <v>140</v>
          </cell>
          <cell r="G1175">
            <v>2280.77</v>
          </cell>
        </row>
        <row r="1176">
          <cell r="A1176">
            <v>7310</v>
          </cell>
          <cell r="C1176">
            <v>142</v>
          </cell>
          <cell r="G1176">
            <v>655.19000000000005</v>
          </cell>
        </row>
        <row r="1177">
          <cell r="A1177">
            <v>7310</v>
          </cell>
          <cell r="C1177">
            <v>147</v>
          </cell>
          <cell r="G1177">
            <v>0</v>
          </cell>
        </row>
        <row r="1178">
          <cell r="A1178">
            <v>7310</v>
          </cell>
          <cell r="C1178">
            <v>150</v>
          </cell>
          <cell r="G1178">
            <v>306.10000000000002</v>
          </cell>
        </row>
        <row r="1179">
          <cell r="A1179">
            <v>7310</v>
          </cell>
          <cell r="C1179">
            <v>160</v>
          </cell>
          <cell r="G1179">
            <v>246.92</v>
          </cell>
        </row>
        <row r="1180">
          <cell r="A1180">
            <v>7310</v>
          </cell>
          <cell r="C1180">
            <v>170</v>
          </cell>
          <cell r="G1180">
            <v>0</v>
          </cell>
        </row>
        <row r="1181">
          <cell r="A1181">
            <v>7310</v>
          </cell>
          <cell r="C1181">
            <v>190</v>
          </cell>
          <cell r="G1181">
            <v>0</v>
          </cell>
        </row>
        <row r="1182">
          <cell r="A1182">
            <v>7310</v>
          </cell>
          <cell r="C1182">
            <v>210</v>
          </cell>
          <cell r="G1182">
            <v>81.33</v>
          </cell>
        </row>
        <row r="1183">
          <cell r="A1183">
            <v>7310</v>
          </cell>
          <cell r="C1183">
            <v>220</v>
          </cell>
          <cell r="G1183">
            <v>313.31</v>
          </cell>
        </row>
        <row r="1184">
          <cell r="A1184">
            <v>7310</v>
          </cell>
          <cell r="C1184">
            <v>230</v>
          </cell>
          <cell r="G1184">
            <v>55.66</v>
          </cell>
        </row>
        <row r="1185">
          <cell r="A1185">
            <v>7310</v>
          </cell>
          <cell r="C1185">
            <v>240</v>
          </cell>
          <cell r="G1185">
            <v>783.61</v>
          </cell>
        </row>
        <row r="1186">
          <cell r="A1186">
            <v>7310</v>
          </cell>
          <cell r="C1186">
            <v>260</v>
          </cell>
          <cell r="G1186">
            <v>335.4</v>
          </cell>
        </row>
        <row r="1187">
          <cell r="A1187">
            <v>7310</v>
          </cell>
          <cell r="C1187">
            <v>330</v>
          </cell>
          <cell r="G1187">
            <v>157.19</v>
          </cell>
        </row>
        <row r="1188">
          <cell r="A1188">
            <v>7310</v>
          </cell>
          <cell r="C1188">
            <v>340</v>
          </cell>
          <cell r="G1188">
            <v>527.59</v>
          </cell>
        </row>
        <row r="1189">
          <cell r="A1189">
            <v>7310</v>
          </cell>
          <cell r="C1189">
            <v>430</v>
          </cell>
          <cell r="G1189">
            <v>128.52000000000001</v>
          </cell>
        </row>
        <row r="1190">
          <cell r="A1190">
            <v>7310</v>
          </cell>
          <cell r="C1190">
            <v>440</v>
          </cell>
          <cell r="G1190">
            <v>608.71</v>
          </cell>
        </row>
        <row r="1191">
          <cell r="A1191">
            <v>7310</v>
          </cell>
          <cell r="C1191">
            <v>935</v>
          </cell>
          <cell r="G1191">
            <v>94.86</v>
          </cell>
        </row>
        <row r="1192">
          <cell r="A1192">
            <v>7310</v>
          </cell>
          <cell r="C1192">
            <v>936</v>
          </cell>
          <cell r="G1192">
            <v>17.940000000000001</v>
          </cell>
        </row>
        <row r="1193">
          <cell r="A1193">
            <v>7453</v>
          </cell>
          <cell r="C1193">
            <v>110</v>
          </cell>
          <cell r="G1193">
            <v>0</v>
          </cell>
        </row>
        <row r="1194">
          <cell r="A1194">
            <v>7453</v>
          </cell>
          <cell r="C1194">
            <v>112</v>
          </cell>
          <cell r="G1194">
            <v>0</v>
          </cell>
        </row>
        <row r="1195">
          <cell r="A1195">
            <v>7453</v>
          </cell>
          <cell r="C1195">
            <v>120</v>
          </cell>
          <cell r="G1195">
            <v>509.8</v>
          </cell>
        </row>
        <row r="1196">
          <cell r="A1196">
            <v>7453</v>
          </cell>
          <cell r="C1196">
            <v>121</v>
          </cell>
          <cell r="G1196">
            <v>0</v>
          </cell>
        </row>
        <row r="1197">
          <cell r="A1197">
            <v>7453</v>
          </cell>
          <cell r="C1197">
            <v>130</v>
          </cell>
          <cell r="G1197">
            <v>643</v>
          </cell>
        </row>
        <row r="1198">
          <cell r="A1198">
            <v>7453</v>
          </cell>
          <cell r="C1198">
            <v>140</v>
          </cell>
          <cell r="G1198">
            <v>426.46</v>
          </cell>
        </row>
        <row r="1199">
          <cell r="A1199">
            <v>7453</v>
          </cell>
          <cell r="C1199">
            <v>142</v>
          </cell>
          <cell r="G1199">
            <v>220</v>
          </cell>
        </row>
        <row r="1200">
          <cell r="A1200">
            <v>7453</v>
          </cell>
          <cell r="C1200">
            <v>147</v>
          </cell>
          <cell r="G1200">
            <v>0</v>
          </cell>
        </row>
        <row r="1201">
          <cell r="A1201">
            <v>7453</v>
          </cell>
          <cell r="C1201">
            <v>150</v>
          </cell>
          <cell r="G1201">
            <v>599.99</v>
          </cell>
        </row>
        <row r="1202">
          <cell r="A1202">
            <v>7453</v>
          </cell>
          <cell r="C1202">
            <v>160</v>
          </cell>
          <cell r="G1202">
            <v>0</v>
          </cell>
        </row>
        <row r="1203">
          <cell r="A1203">
            <v>7453</v>
          </cell>
          <cell r="C1203">
            <v>162</v>
          </cell>
          <cell r="G1203">
            <v>0</v>
          </cell>
        </row>
        <row r="1204">
          <cell r="A1204">
            <v>7453</v>
          </cell>
          <cell r="C1204">
            <v>190</v>
          </cell>
          <cell r="G1204">
            <v>295.79000000000002</v>
          </cell>
        </row>
        <row r="1205">
          <cell r="A1205">
            <v>7453</v>
          </cell>
          <cell r="C1205">
            <v>210</v>
          </cell>
          <cell r="G1205">
            <v>0</v>
          </cell>
        </row>
        <row r="1206">
          <cell r="A1206">
            <v>7453</v>
          </cell>
          <cell r="C1206">
            <v>220</v>
          </cell>
          <cell r="G1206">
            <v>0</v>
          </cell>
        </row>
        <row r="1207">
          <cell r="A1207">
            <v>7453</v>
          </cell>
          <cell r="C1207">
            <v>230</v>
          </cell>
          <cell r="G1207">
            <v>0</v>
          </cell>
        </row>
        <row r="1208">
          <cell r="A1208">
            <v>7453</v>
          </cell>
          <cell r="C1208">
            <v>240</v>
          </cell>
          <cell r="G1208">
            <v>0</v>
          </cell>
        </row>
        <row r="1209">
          <cell r="A1209">
            <v>7453</v>
          </cell>
          <cell r="C1209">
            <v>260</v>
          </cell>
          <cell r="G1209">
            <v>0</v>
          </cell>
        </row>
        <row r="1210">
          <cell r="A1210">
            <v>7453</v>
          </cell>
          <cell r="C1210">
            <v>330</v>
          </cell>
          <cell r="G1210">
            <v>0</v>
          </cell>
        </row>
        <row r="1211">
          <cell r="A1211">
            <v>7453</v>
          </cell>
          <cell r="C1211">
            <v>340</v>
          </cell>
          <cell r="G1211">
            <v>0</v>
          </cell>
        </row>
        <row r="1212">
          <cell r="A1212">
            <v>7453</v>
          </cell>
          <cell r="C1212">
            <v>430</v>
          </cell>
          <cell r="G1212">
            <v>0</v>
          </cell>
        </row>
        <row r="1213">
          <cell r="A1213">
            <v>7453</v>
          </cell>
          <cell r="C1213">
            <v>440</v>
          </cell>
          <cell r="G1213">
            <v>93.04</v>
          </cell>
        </row>
        <row r="1214">
          <cell r="A1214">
            <v>7453</v>
          </cell>
          <cell r="C1214">
            <v>935</v>
          </cell>
          <cell r="G1214">
            <v>135.19999999999999</v>
          </cell>
        </row>
        <row r="1215">
          <cell r="A1215">
            <v>7453</v>
          </cell>
          <cell r="C1215">
            <v>936</v>
          </cell>
          <cell r="G1215">
            <v>0</v>
          </cell>
        </row>
        <row r="1216">
          <cell r="A1216">
            <v>7454</v>
          </cell>
          <cell r="C1216">
            <v>110</v>
          </cell>
          <cell r="G1216">
            <v>0</v>
          </cell>
        </row>
        <row r="1217">
          <cell r="A1217">
            <v>7454</v>
          </cell>
          <cell r="C1217">
            <v>112</v>
          </cell>
          <cell r="G1217">
            <v>0</v>
          </cell>
        </row>
        <row r="1218">
          <cell r="A1218">
            <v>7454</v>
          </cell>
          <cell r="C1218">
            <v>120</v>
          </cell>
          <cell r="G1218">
            <v>0</v>
          </cell>
        </row>
        <row r="1219">
          <cell r="A1219">
            <v>7454</v>
          </cell>
          <cell r="C1219">
            <v>121</v>
          </cell>
          <cell r="G1219">
            <v>0</v>
          </cell>
        </row>
        <row r="1220">
          <cell r="A1220">
            <v>7454</v>
          </cell>
          <cell r="C1220">
            <v>130</v>
          </cell>
          <cell r="G1220">
            <v>0</v>
          </cell>
        </row>
        <row r="1221">
          <cell r="A1221">
            <v>7454</v>
          </cell>
          <cell r="C1221">
            <v>140</v>
          </cell>
          <cell r="G1221">
            <v>599</v>
          </cell>
        </row>
        <row r="1222">
          <cell r="A1222">
            <v>7454</v>
          </cell>
          <cell r="C1222">
            <v>150</v>
          </cell>
          <cell r="G1222">
            <v>0</v>
          </cell>
        </row>
        <row r="1223">
          <cell r="A1223">
            <v>7454</v>
          </cell>
          <cell r="C1223">
            <v>160</v>
          </cell>
          <cell r="G1223">
            <v>0</v>
          </cell>
        </row>
        <row r="1224">
          <cell r="A1224">
            <v>7454</v>
          </cell>
          <cell r="C1224">
            <v>170</v>
          </cell>
          <cell r="G1224">
            <v>0</v>
          </cell>
        </row>
        <row r="1225">
          <cell r="A1225">
            <v>7454</v>
          </cell>
          <cell r="C1225">
            <v>190</v>
          </cell>
          <cell r="G1225">
            <v>8852</v>
          </cell>
        </row>
        <row r="1226">
          <cell r="A1226">
            <v>7454</v>
          </cell>
          <cell r="C1226">
            <v>210</v>
          </cell>
          <cell r="G1226">
            <v>0</v>
          </cell>
        </row>
        <row r="1227">
          <cell r="A1227">
            <v>7454</v>
          </cell>
          <cell r="C1227">
            <v>220</v>
          </cell>
          <cell r="G1227">
            <v>0</v>
          </cell>
        </row>
        <row r="1228">
          <cell r="A1228">
            <v>7454</v>
          </cell>
          <cell r="C1228">
            <v>230</v>
          </cell>
          <cell r="G1228">
            <v>0</v>
          </cell>
        </row>
        <row r="1229">
          <cell r="A1229">
            <v>7454</v>
          </cell>
          <cell r="C1229">
            <v>240</v>
          </cell>
          <cell r="G1229">
            <v>0</v>
          </cell>
        </row>
        <row r="1230">
          <cell r="A1230">
            <v>7454</v>
          </cell>
          <cell r="C1230">
            <v>340</v>
          </cell>
          <cell r="G1230">
            <v>0</v>
          </cell>
        </row>
        <row r="1231">
          <cell r="A1231">
            <v>7454</v>
          </cell>
          <cell r="C1231">
            <v>430</v>
          </cell>
          <cell r="G1231">
            <v>0</v>
          </cell>
        </row>
        <row r="1232">
          <cell r="A1232">
            <v>7454</v>
          </cell>
          <cell r="C1232">
            <v>440</v>
          </cell>
          <cell r="G1232">
            <v>0</v>
          </cell>
        </row>
        <row r="1233">
          <cell r="A1233">
            <v>7454</v>
          </cell>
          <cell r="C1233">
            <v>935</v>
          </cell>
          <cell r="G1233">
            <v>0</v>
          </cell>
        </row>
        <row r="1234">
          <cell r="A1234">
            <v>7550</v>
          </cell>
          <cell r="C1234">
            <v>110</v>
          </cell>
          <cell r="G1234">
            <v>1889.45</v>
          </cell>
        </row>
        <row r="1235">
          <cell r="A1235">
            <v>7550</v>
          </cell>
          <cell r="C1235">
            <v>112</v>
          </cell>
          <cell r="G1235">
            <v>0</v>
          </cell>
        </row>
        <row r="1236">
          <cell r="A1236">
            <v>7550</v>
          </cell>
          <cell r="C1236">
            <v>120</v>
          </cell>
          <cell r="G1236">
            <v>1839.44</v>
          </cell>
        </row>
        <row r="1237">
          <cell r="A1237">
            <v>7550</v>
          </cell>
          <cell r="C1237">
            <v>121</v>
          </cell>
          <cell r="G1237">
            <v>0</v>
          </cell>
        </row>
        <row r="1238">
          <cell r="A1238">
            <v>7550</v>
          </cell>
          <cell r="C1238">
            <v>130</v>
          </cell>
          <cell r="G1238">
            <v>0</v>
          </cell>
        </row>
        <row r="1239">
          <cell r="A1239">
            <v>7550</v>
          </cell>
          <cell r="C1239">
            <v>140</v>
          </cell>
          <cell r="G1239">
            <v>1786.83</v>
          </cell>
        </row>
        <row r="1240">
          <cell r="A1240">
            <v>7550</v>
          </cell>
          <cell r="C1240">
            <v>142</v>
          </cell>
          <cell r="G1240">
            <v>245.87</v>
          </cell>
        </row>
        <row r="1241">
          <cell r="A1241">
            <v>7550</v>
          </cell>
          <cell r="C1241">
            <v>147</v>
          </cell>
          <cell r="G1241">
            <v>0</v>
          </cell>
        </row>
        <row r="1242">
          <cell r="A1242">
            <v>7550</v>
          </cell>
          <cell r="C1242">
            <v>150</v>
          </cell>
          <cell r="G1242">
            <v>0</v>
          </cell>
        </row>
        <row r="1243">
          <cell r="A1243">
            <v>7550</v>
          </cell>
          <cell r="C1243">
            <v>160</v>
          </cell>
          <cell r="G1243">
            <v>0</v>
          </cell>
        </row>
        <row r="1244">
          <cell r="A1244">
            <v>7550</v>
          </cell>
          <cell r="C1244">
            <v>210</v>
          </cell>
          <cell r="G1244">
            <v>1826.95</v>
          </cell>
        </row>
        <row r="1245">
          <cell r="A1245">
            <v>7550</v>
          </cell>
          <cell r="C1245">
            <v>220</v>
          </cell>
          <cell r="G1245">
            <v>1783.47</v>
          </cell>
        </row>
        <row r="1246">
          <cell r="A1246">
            <v>7550</v>
          </cell>
          <cell r="C1246">
            <v>230</v>
          </cell>
          <cell r="G1246">
            <v>0</v>
          </cell>
        </row>
        <row r="1247">
          <cell r="A1247">
            <v>7550</v>
          </cell>
          <cell r="C1247">
            <v>240</v>
          </cell>
          <cell r="G1247">
            <v>621.57000000000005</v>
          </cell>
        </row>
        <row r="1248">
          <cell r="A1248">
            <v>7550</v>
          </cell>
          <cell r="C1248">
            <v>260</v>
          </cell>
          <cell r="G1248">
            <v>0</v>
          </cell>
        </row>
        <row r="1249">
          <cell r="A1249">
            <v>7550</v>
          </cell>
          <cell r="C1249">
            <v>330</v>
          </cell>
          <cell r="G1249">
            <v>0</v>
          </cell>
        </row>
        <row r="1250">
          <cell r="A1250">
            <v>7550</v>
          </cell>
          <cell r="C1250">
            <v>340</v>
          </cell>
          <cell r="G1250">
            <v>4456.1400000000003</v>
          </cell>
        </row>
        <row r="1251">
          <cell r="A1251">
            <v>7550</v>
          </cell>
          <cell r="C1251">
            <v>430</v>
          </cell>
          <cell r="G1251">
            <v>0</v>
          </cell>
        </row>
        <row r="1252">
          <cell r="A1252">
            <v>7550</v>
          </cell>
          <cell r="C1252">
            <v>440</v>
          </cell>
          <cell r="G1252">
            <v>938.79</v>
          </cell>
        </row>
        <row r="1253">
          <cell r="A1253">
            <v>7550</v>
          </cell>
          <cell r="C1253">
            <v>935</v>
          </cell>
          <cell r="G1253">
            <v>0</v>
          </cell>
        </row>
        <row r="1254">
          <cell r="A1254">
            <v>7550</v>
          </cell>
          <cell r="C1254">
            <v>936</v>
          </cell>
          <cell r="G1254">
            <v>0</v>
          </cell>
        </row>
        <row r="1255">
          <cell r="A1255">
            <v>7160</v>
          </cell>
          <cell r="C1255">
            <v>140</v>
          </cell>
          <cell r="G1255">
            <v>0</v>
          </cell>
        </row>
        <row r="1256">
          <cell r="A1256">
            <v>7160</v>
          </cell>
          <cell r="C1256">
            <v>147</v>
          </cell>
          <cell r="G1256">
            <v>0</v>
          </cell>
        </row>
        <row r="1257">
          <cell r="A1257">
            <v>7160</v>
          </cell>
          <cell r="C1257">
            <v>240</v>
          </cell>
          <cell r="G1257">
            <v>0</v>
          </cell>
        </row>
        <row r="1258">
          <cell r="A1258">
            <v>7160</v>
          </cell>
          <cell r="C1258">
            <v>340</v>
          </cell>
          <cell r="G1258">
            <v>0</v>
          </cell>
        </row>
        <row r="1259">
          <cell r="A1259">
            <v>7160</v>
          </cell>
          <cell r="C1259">
            <v>440</v>
          </cell>
          <cell r="G1259">
            <v>0</v>
          </cell>
        </row>
        <row r="1260">
          <cell r="A1260">
            <v>7300</v>
          </cell>
          <cell r="C1260">
            <v>110</v>
          </cell>
          <cell r="G1260">
            <v>0</v>
          </cell>
        </row>
        <row r="1261">
          <cell r="A1261">
            <v>7300</v>
          </cell>
          <cell r="C1261">
            <v>112</v>
          </cell>
          <cell r="G1261">
            <v>0</v>
          </cell>
        </row>
        <row r="1262">
          <cell r="A1262">
            <v>7300</v>
          </cell>
          <cell r="C1262">
            <v>120</v>
          </cell>
          <cell r="G1262">
            <v>0</v>
          </cell>
        </row>
        <row r="1263">
          <cell r="A1263">
            <v>7300</v>
          </cell>
          <cell r="C1263">
            <v>121</v>
          </cell>
          <cell r="G1263">
            <v>0</v>
          </cell>
        </row>
        <row r="1264">
          <cell r="A1264">
            <v>7300</v>
          </cell>
          <cell r="C1264">
            <v>122</v>
          </cell>
          <cell r="G1264">
            <v>0</v>
          </cell>
        </row>
        <row r="1265">
          <cell r="A1265">
            <v>7300</v>
          </cell>
          <cell r="C1265">
            <v>130</v>
          </cell>
          <cell r="G1265">
            <v>0</v>
          </cell>
        </row>
        <row r="1266">
          <cell r="A1266">
            <v>7300</v>
          </cell>
          <cell r="C1266">
            <v>140</v>
          </cell>
          <cell r="G1266">
            <v>99.57</v>
          </cell>
        </row>
        <row r="1267">
          <cell r="A1267">
            <v>7300</v>
          </cell>
          <cell r="C1267">
            <v>147</v>
          </cell>
          <cell r="G1267">
            <v>0</v>
          </cell>
        </row>
        <row r="1268">
          <cell r="A1268">
            <v>7300</v>
          </cell>
          <cell r="C1268">
            <v>210</v>
          </cell>
          <cell r="G1268">
            <v>0</v>
          </cell>
        </row>
        <row r="1269">
          <cell r="A1269">
            <v>7300</v>
          </cell>
          <cell r="C1269">
            <v>220</v>
          </cell>
          <cell r="G1269">
            <v>0</v>
          </cell>
        </row>
        <row r="1270">
          <cell r="A1270">
            <v>7300</v>
          </cell>
          <cell r="C1270">
            <v>240</v>
          </cell>
          <cell r="G1270">
            <v>0</v>
          </cell>
        </row>
        <row r="1271">
          <cell r="A1271">
            <v>7300</v>
          </cell>
          <cell r="C1271">
            <v>340</v>
          </cell>
          <cell r="G1271">
            <v>0</v>
          </cell>
        </row>
        <row r="1272">
          <cell r="A1272">
            <v>7300</v>
          </cell>
          <cell r="C1272">
            <v>440</v>
          </cell>
          <cell r="G1272">
            <v>0</v>
          </cell>
        </row>
        <row r="1273">
          <cell r="A1273">
            <v>7330</v>
          </cell>
          <cell r="C1273">
            <v>110</v>
          </cell>
          <cell r="G1273">
            <v>0</v>
          </cell>
        </row>
        <row r="1274">
          <cell r="A1274">
            <v>7330</v>
          </cell>
          <cell r="C1274">
            <v>112</v>
          </cell>
          <cell r="G1274">
            <v>0</v>
          </cell>
        </row>
        <row r="1275">
          <cell r="A1275">
            <v>7330</v>
          </cell>
          <cell r="C1275">
            <v>121</v>
          </cell>
          <cell r="G1275">
            <v>34.520000000000003</v>
          </cell>
        </row>
        <row r="1276">
          <cell r="A1276">
            <v>7330</v>
          </cell>
          <cell r="C1276">
            <v>122</v>
          </cell>
          <cell r="G1276">
            <v>0</v>
          </cell>
        </row>
        <row r="1277">
          <cell r="A1277">
            <v>7330</v>
          </cell>
          <cell r="C1277">
            <v>130</v>
          </cell>
          <cell r="G1277">
            <v>0</v>
          </cell>
        </row>
        <row r="1278">
          <cell r="A1278">
            <v>7330</v>
          </cell>
          <cell r="C1278">
            <v>140</v>
          </cell>
          <cell r="G1278">
            <v>0</v>
          </cell>
        </row>
        <row r="1279">
          <cell r="A1279">
            <v>7330</v>
          </cell>
          <cell r="C1279">
            <v>142</v>
          </cell>
          <cell r="G1279">
            <v>0</v>
          </cell>
        </row>
        <row r="1280">
          <cell r="A1280">
            <v>7330</v>
          </cell>
          <cell r="C1280">
            <v>210</v>
          </cell>
          <cell r="G1280">
            <v>0</v>
          </cell>
        </row>
        <row r="1281">
          <cell r="A1281">
            <v>7330</v>
          </cell>
          <cell r="C1281">
            <v>220</v>
          </cell>
          <cell r="G1281">
            <v>0</v>
          </cell>
        </row>
        <row r="1282">
          <cell r="A1282">
            <v>7330</v>
          </cell>
          <cell r="C1282">
            <v>230</v>
          </cell>
          <cell r="G1282">
            <v>0</v>
          </cell>
        </row>
        <row r="1283">
          <cell r="A1283">
            <v>7330</v>
          </cell>
          <cell r="C1283">
            <v>430</v>
          </cell>
          <cell r="G1283">
            <v>0</v>
          </cell>
        </row>
        <row r="1284">
          <cell r="A1284">
            <v>7332</v>
          </cell>
          <cell r="C1284">
            <v>110</v>
          </cell>
          <cell r="G1284">
            <v>-1753.07</v>
          </cell>
        </row>
        <row r="1285">
          <cell r="A1285">
            <v>7332</v>
          </cell>
          <cell r="C1285">
            <v>112</v>
          </cell>
          <cell r="G1285">
            <v>5015.07</v>
          </cell>
        </row>
        <row r="1286">
          <cell r="A1286">
            <v>7332</v>
          </cell>
          <cell r="C1286">
            <v>120</v>
          </cell>
          <cell r="G1286">
            <v>8513.4500000000007</v>
          </cell>
        </row>
        <row r="1287">
          <cell r="A1287">
            <v>7332</v>
          </cell>
          <cell r="C1287">
            <v>121</v>
          </cell>
          <cell r="G1287">
            <v>-1802.85</v>
          </cell>
        </row>
        <row r="1288">
          <cell r="A1288">
            <v>7332</v>
          </cell>
          <cell r="C1288">
            <v>122</v>
          </cell>
          <cell r="G1288">
            <v>1457.95</v>
          </cell>
        </row>
        <row r="1289">
          <cell r="A1289">
            <v>7332</v>
          </cell>
          <cell r="C1289">
            <v>130</v>
          </cell>
          <cell r="G1289">
            <v>1704.96</v>
          </cell>
        </row>
        <row r="1290">
          <cell r="A1290">
            <v>7332</v>
          </cell>
          <cell r="C1290">
            <v>140</v>
          </cell>
          <cell r="G1290">
            <v>4358.2</v>
          </cell>
        </row>
        <row r="1291">
          <cell r="A1291">
            <v>7332</v>
          </cell>
          <cell r="C1291">
            <v>142</v>
          </cell>
          <cell r="G1291">
            <v>201.79</v>
          </cell>
        </row>
        <row r="1292">
          <cell r="A1292">
            <v>7332</v>
          </cell>
          <cell r="C1292">
            <v>147</v>
          </cell>
          <cell r="G1292">
            <v>0</v>
          </cell>
        </row>
        <row r="1293">
          <cell r="A1293">
            <v>7332</v>
          </cell>
          <cell r="C1293">
            <v>150</v>
          </cell>
          <cell r="G1293">
            <v>201.79</v>
          </cell>
        </row>
        <row r="1294">
          <cell r="A1294">
            <v>7332</v>
          </cell>
          <cell r="C1294">
            <v>160</v>
          </cell>
          <cell r="G1294">
            <v>869.04</v>
          </cell>
        </row>
        <row r="1295">
          <cell r="A1295">
            <v>7332</v>
          </cell>
          <cell r="C1295">
            <v>190</v>
          </cell>
          <cell r="G1295">
            <v>97.52</v>
          </cell>
        </row>
        <row r="1296">
          <cell r="A1296">
            <v>7332</v>
          </cell>
          <cell r="C1296">
            <v>210</v>
          </cell>
          <cell r="G1296">
            <v>-1767.78</v>
          </cell>
        </row>
        <row r="1297">
          <cell r="A1297">
            <v>7332</v>
          </cell>
          <cell r="C1297">
            <v>220</v>
          </cell>
          <cell r="G1297">
            <v>4060.47</v>
          </cell>
        </row>
        <row r="1298">
          <cell r="A1298">
            <v>7332</v>
          </cell>
          <cell r="C1298">
            <v>230</v>
          </cell>
          <cell r="G1298">
            <v>750.55</v>
          </cell>
        </row>
        <row r="1299">
          <cell r="A1299">
            <v>7332</v>
          </cell>
          <cell r="C1299">
            <v>240</v>
          </cell>
          <cell r="G1299">
            <v>1019.21</v>
          </cell>
        </row>
        <row r="1300">
          <cell r="A1300">
            <v>7332</v>
          </cell>
          <cell r="C1300">
            <v>260</v>
          </cell>
          <cell r="G1300">
            <v>581.82000000000005</v>
          </cell>
        </row>
        <row r="1301">
          <cell r="A1301">
            <v>7332</v>
          </cell>
          <cell r="C1301">
            <v>330</v>
          </cell>
          <cell r="G1301">
            <v>390.42</v>
          </cell>
        </row>
        <row r="1302">
          <cell r="A1302">
            <v>7332</v>
          </cell>
          <cell r="C1302">
            <v>340</v>
          </cell>
          <cell r="G1302">
            <v>1554.99</v>
          </cell>
        </row>
        <row r="1303">
          <cell r="A1303">
            <v>7332</v>
          </cell>
          <cell r="C1303">
            <v>430</v>
          </cell>
          <cell r="G1303">
            <v>390.42</v>
          </cell>
        </row>
        <row r="1304">
          <cell r="A1304">
            <v>7332</v>
          </cell>
          <cell r="C1304">
            <v>440</v>
          </cell>
          <cell r="G1304">
            <v>1292.04</v>
          </cell>
        </row>
        <row r="1305">
          <cell r="A1305">
            <v>7332</v>
          </cell>
          <cell r="C1305">
            <v>935</v>
          </cell>
          <cell r="G1305">
            <v>628.26</v>
          </cell>
        </row>
        <row r="1306">
          <cell r="A1306">
            <v>7332</v>
          </cell>
          <cell r="C1306">
            <v>936</v>
          </cell>
          <cell r="G1306">
            <v>691.89</v>
          </cell>
        </row>
        <row r="1307">
          <cell r="A1307">
            <v>7333</v>
          </cell>
          <cell r="C1307">
            <v>110</v>
          </cell>
          <cell r="G1307">
            <v>2112.4899999999998</v>
          </cell>
        </row>
        <row r="1308">
          <cell r="A1308">
            <v>7333</v>
          </cell>
          <cell r="C1308">
            <v>112</v>
          </cell>
          <cell r="G1308">
            <v>2493</v>
          </cell>
        </row>
        <row r="1309">
          <cell r="A1309">
            <v>7333</v>
          </cell>
          <cell r="C1309">
            <v>120</v>
          </cell>
          <cell r="G1309">
            <v>2236.9</v>
          </cell>
        </row>
        <row r="1310">
          <cell r="A1310">
            <v>7333</v>
          </cell>
          <cell r="C1310">
            <v>121</v>
          </cell>
          <cell r="G1310">
            <v>695</v>
          </cell>
        </row>
        <row r="1311">
          <cell r="A1311">
            <v>7333</v>
          </cell>
          <cell r="C1311">
            <v>122</v>
          </cell>
          <cell r="G1311">
            <v>0</v>
          </cell>
        </row>
        <row r="1312">
          <cell r="A1312">
            <v>7333</v>
          </cell>
          <cell r="C1312">
            <v>130</v>
          </cell>
          <cell r="G1312">
            <v>337.01</v>
          </cell>
        </row>
        <row r="1313">
          <cell r="A1313">
            <v>7333</v>
          </cell>
          <cell r="C1313">
            <v>140</v>
          </cell>
          <cell r="G1313">
            <v>639.27</v>
          </cell>
        </row>
        <row r="1314">
          <cell r="A1314">
            <v>7333</v>
          </cell>
          <cell r="C1314">
            <v>142</v>
          </cell>
          <cell r="G1314">
            <v>0</v>
          </cell>
        </row>
        <row r="1315">
          <cell r="A1315">
            <v>7333</v>
          </cell>
          <cell r="C1315">
            <v>147</v>
          </cell>
          <cell r="G1315">
            <v>0</v>
          </cell>
        </row>
        <row r="1316">
          <cell r="A1316">
            <v>7333</v>
          </cell>
          <cell r="C1316">
            <v>150</v>
          </cell>
          <cell r="G1316">
            <v>0</v>
          </cell>
        </row>
        <row r="1317">
          <cell r="A1317">
            <v>7333</v>
          </cell>
          <cell r="C1317">
            <v>160</v>
          </cell>
          <cell r="G1317">
            <v>0</v>
          </cell>
        </row>
        <row r="1318">
          <cell r="A1318">
            <v>7333</v>
          </cell>
          <cell r="C1318">
            <v>190</v>
          </cell>
          <cell r="G1318">
            <v>0</v>
          </cell>
        </row>
        <row r="1319">
          <cell r="A1319">
            <v>7333</v>
          </cell>
          <cell r="C1319">
            <v>210</v>
          </cell>
          <cell r="G1319">
            <v>0</v>
          </cell>
        </row>
        <row r="1320">
          <cell r="A1320">
            <v>7333</v>
          </cell>
          <cell r="C1320">
            <v>220</v>
          </cell>
          <cell r="G1320">
            <v>0</v>
          </cell>
        </row>
        <row r="1321">
          <cell r="A1321">
            <v>7333</v>
          </cell>
          <cell r="C1321">
            <v>230</v>
          </cell>
          <cell r="G1321">
            <v>0</v>
          </cell>
        </row>
        <row r="1322">
          <cell r="A1322">
            <v>7333</v>
          </cell>
          <cell r="C1322">
            <v>240</v>
          </cell>
          <cell r="G1322">
            <v>1125.51</v>
          </cell>
        </row>
        <row r="1323">
          <cell r="A1323">
            <v>7333</v>
          </cell>
          <cell r="C1323">
            <v>340</v>
          </cell>
          <cell r="G1323">
            <v>555.99</v>
          </cell>
        </row>
        <row r="1324">
          <cell r="A1324">
            <v>7333</v>
          </cell>
          <cell r="C1324">
            <v>430</v>
          </cell>
          <cell r="G1324">
            <v>0</v>
          </cell>
        </row>
        <row r="1325">
          <cell r="A1325">
            <v>7333</v>
          </cell>
          <cell r="C1325">
            <v>440</v>
          </cell>
          <cell r="G1325">
            <v>372.25</v>
          </cell>
        </row>
        <row r="1326">
          <cell r="A1326">
            <v>7333</v>
          </cell>
          <cell r="C1326">
            <v>935</v>
          </cell>
          <cell r="G1326">
            <v>1805</v>
          </cell>
        </row>
        <row r="1327">
          <cell r="A1327">
            <v>7333</v>
          </cell>
          <cell r="C1327">
            <v>936</v>
          </cell>
          <cell r="G1327">
            <v>300.06</v>
          </cell>
        </row>
        <row r="1328">
          <cell r="A1328">
            <v>7350</v>
          </cell>
          <cell r="C1328">
            <v>110</v>
          </cell>
          <cell r="G1328">
            <v>7801.61</v>
          </cell>
        </row>
        <row r="1329">
          <cell r="A1329">
            <v>7350</v>
          </cell>
          <cell r="C1329">
            <v>112</v>
          </cell>
          <cell r="G1329">
            <v>2364.9699999999998</v>
          </cell>
        </row>
        <row r="1330">
          <cell r="A1330">
            <v>7350</v>
          </cell>
          <cell r="C1330">
            <v>120</v>
          </cell>
          <cell r="G1330">
            <v>3071</v>
          </cell>
        </row>
        <row r="1331">
          <cell r="A1331">
            <v>7350</v>
          </cell>
          <cell r="C1331">
            <v>121</v>
          </cell>
          <cell r="G1331">
            <v>0</v>
          </cell>
        </row>
        <row r="1332">
          <cell r="A1332">
            <v>7350</v>
          </cell>
          <cell r="C1332">
            <v>130</v>
          </cell>
          <cell r="G1332">
            <v>2815.21</v>
          </cell>
        </row>
        <row r="1333">
          <cell r="A1333">
            <v>7350</v>
          </cell>
          <cell r="C1333">
            <v>140</v>
          </cell>
          <cell r="G1333">
            <v>2658.4</v>
          </cell>
        </row>
        <row r="1334">
          <cell r="A1334">
            <v>7350</v>
          </cell>
          <cell r="C1334">
            <v>142</v>
          </cell>
          <cell r="G1334">
            <v>0</v>
          </cell>
        </row>
        <row r="1335">
          <cell r="A1335">
            <v>7350</v>
          </cell>
          <cell r="C1335">
            <v>147</v>
          </cell>
          <cell r="G1335">
            <v>0</v>
          </cell>
        </row>
        <row r="1336">
          <cell r="A1336">
            <v>7350</v>
          </cell>
          <cell r="C1336">
            <v>150</v>
          </cell>
          <cell r="G1336">
            <v>1487.56</v>
          </cell>
        </row>
        <row r="1337">
          <cell r="A1337">
            <v>7350</v>
          </cell>
          <cell r="C1337">
            <v>160</v>
          </cell>
          <cell r="G1337">
            <v>648.13</v>
          </cell>
        </row>
        <row r="1338">
          <cell r="A1338">
            <v>7350</v>
          </cell>
          <cell r="C1338">
            <v>190</v>
          </cell>
          <cell r="G1338">
            <v>1795.69</v>
          </cell>
        </row>
        <row r="1339">
          <cell r="A1339">
            <v>7350</v>
          </cell>
          <cell r="C1339">
            <v>210</v>
          </cell>
          <cell r="G1339">
            <v>399.15</v>
          </cell>
        </row>
        <row r="1340">
          <cell r="A1340">
            <v>7350</v>
          </cell>
          <cell r="C1340">
            <v>220</v>
          </cell>
          <cell r="G1340">
            <v>467.16</v>
          </cell>
        </row>
        <row r="1341">
          <cell r="A1341">
            <v>7350</v>
          </cell>
          <cell r="C1341">
            <v>230</v>
          </cell>
          <cell r="G1341">
            <v>527.04</v>
          </cell>
        </row>
        <row r="1342">
          <cell r="A1342">
            <v>7350</v>
          </cell>
          <cell r="C1342">
            <v>240</v>
          </cell>
          <cell r="G1342">
            <v>823.19</v>
          </cell>
        </row>
        <row r="1343">
          <cell r="A1343">
            <v>7350</v>
          </cell>
          <cell r="C1343">
            <v>260</v>
          </cell>
          <cell r="G1343">
            <v>0</v>
          </cell>
        </row>
        <row r="1344">
          <cell r="A1344">
            <v>7350</v>
          </cell>
          <cell r="C1344">
            <v>330</v>
          </cell>
          <cell r="G1344">
            <v>525.42999999999995</v>
          </cell>
        </row>
        <row r="1345">
          <cell r="A1345">
            <v>7350</v>
          </cell>
          <cell r="C1345">
            <v>340</v>
          </cell>
          <cell r="G1345">
            <v>623.71</v>
          </cell>
        </row>
        <row r="1346">
          <cell r="A1346">
            <v>7350</v>
          </cell>
          <cell r="C1346">
            <v>430</v>
          </cell>
          <cell r="G1346">
            <v>82.41</v>
          </cell>
        </row>
        <row r="1347">
          <cell r="A1347">
            <v>7350</v>
          </cell>
          <cell r="C1347">
            <v>440</v>
          </cell>
          <cell r="G1347">
            <v>375.42</v>
          </cell>
        </row>
        <row r="1348">
          <cell r="A1348">
            <v>7350</v>
          </cell>
          <cell r="C1348">
            <v>935</v>
          </cell>
          <cell r="G1348">
            <v>477.82</v>
          </cell>
        </row>
        <row r="1349">
          <cell r="A1349">
            <v>7350</v>
          </cell>
          <cell r="C1349">
            <v>936</v>
          </cell>
          <cell r="G1349">
            <v>211.26</v>
          </cell>
        </row>
        <row r="1350">
          <cell r="A1350">
            <v>7385</v>
          </cell>
          <cell r="C1350">
            <v>110</v>
          </cell>
          <cell r="G1350">
            <v>417.39</v>
          </cell>
        </row>
        <row r="1351">
          <cell r="A1351">
            <v>7385</v>
          </cell>
          <cell r="C1351">
            <v>112</v>
          </cell>
          <cell r="G1351">
            <v>100</v>
          </cell>
        </row>
        <row r="1352">
          <cell r="A1352">
            <v>7385</v>
          </cell>
          <cell r="C1352">
            <v>120</v>
          </cell>
          <cell r="G1352">
            <v>220</v>
          </cell>
        </row>
        <row r="1353">
          <cell r="A1353">
            <v>7385</v>
          </cell>
          <cell r="C1353">
            <v>121</v>
          </cell>
          <cell r="G1353">
            <v>0</v>
          </cell>
        </row>
        <row r="1354">
          <cell r="A1354">
            <v>7385</v>
          </cell>
          <cell r="C1354">
            <v>130</v>
          </cell>
          <cell r="G1354">
            <v>170</v>
          </cell>
        </row>
        <row r="1355">
          <cell r="A1355">
            <v>7385</v>
          </cell>
          <cell r="C1355">
            <v>140</v>
          </cell>
          <cell r="G1355">
            <v>200</v>
          </cell>
        </row>
        <row r="1356">
          <cell r="A1356">
            <v>7385</v>
          </cell>
          <cell r="C1356">
            <v>160</v>
          </cell>
          <cell r="G1356">
            <v>60</v>
          </cell>
        </row>
        <row r="1357">
          <cell r="A1357">
            <v>7385</v>
          </cell>
          <cell r="C1357">
            <v>210</v>
          </cell>
          <cell r="G1357">
            <v>0</v>
          </cell>
        </row>
        <row r="1358">
          <cell r="A1358">
            <v>7385</v>
          </cell>
          <cell r="C1358">
            <v>220</v>
          </cell>
          <cell r="G1358">
            <v>0</v>
          </cell>
        </row>
        <row r="1359">
          <cell r="A1359">
            <v>7385</v>
          </cell>
          <cell r="C1359">
            <v>230</v>
          </cell>
          <cell r="G1359">
            <v>0</v>
          </cell>
        </row>
        <row r="1360">
          <cell r="A1360">
            <v>7385</v>
          </cell>
          <cell r="C1360">
            <v>240</v>
          </cell>
          <cell r="G1360">
            <v>0</v>
          </cell>
        </row>
        <row r="1361">
          <cell r="A1361">
            <v>7385</v>
          </cell>
          <cell r="C1361">
            <v>340</v>
          </cell>
          <cell r="G1361">
            <v>0</v>
          </cell>
        </row>
        <row r="1362">
          <cell r="A1362">
            <v>7385</v>
          </cell>
          <cell r="C1362">
            <v>935</v>
          </cell>
          <cell r="G1362">
            <v>50</v>
          </cell>
        </row>
        <row r="1363">
          <cell r="A1363">
            <v>7410</v>
          </cell>
          <cell r="C1363">
            <v>130</v>
          </cell>
          <cell r="G1363">
            <v>930</v>
          </cell>
        </row>
        <row r="1364">
          <cell r="A1364">
            <v>7410</v>
          </cell>
          <cell r="C1364">
            <v>140</v>
          </cell>
          <cell r="G1364">
            <v>1138.3800000000001</v>
          </cell>
        </row>
        <row r="1365">
          <cell r="A1365">
            <v>7410</v>
          </cell>
          <cell r="C1365">
            <v>142</v>
          </cell>
          <cell r="G1365">
            <v>0</v>
          </cell>
        </row>
        <row r="1366">
          <cell r="A1366">
            <v>7410</v>
          </cell>
          <cell r="C1366">
            <v>230</v>
          </cell>
          <cell r="G1366">
            <v>0</v>
          </cell>
        </row>
        <row r="1367">
          <cell r="A1367">
            <v>7410</v>
          </cell>
          <cell r="C1367">
            <v>240</v>
          </cell>
          <cell r="G1367">
            <v>1100.8499999999999</v>
          </cell>
        </row>
        <row r="1368">
          <cell r="A1368">
            <v>7410</v>
          </cell>
          <cell r="C1368">
            <v>340</v>
          </cell>
          <cell r="G1368">
            <v>57.2</v>
          </cell>
        </row>
        <row r="1369">
          <cell r="A1369">
            <v>7410</v>
          </cell>
          <cell r="C1369">
            <v>440</v>
          </cell>
          <cell r="G1369">
            <v>283.49</v>
          </cell>
        </row>
        <row r="1370">
          <cell r="A1370">
            <v>7450</v>
          </cell>
          <cell r="C1370">
            <v>112</v>
          </cell>
          <cell r="G1370">
            <v>0</v>
          </cell>
        </row>
        <row r="1371">
          <cell r="A1371">
            <v>7455</v>
          </cell>
          <cell r="C1371">
            <v>130</v>
          </cell>
          <cell r="G1371">
            <v>2450</v>
          </cell>
        </row>
        <row r="1372">
          <cell r="A1372">
            <v>7455</v>
          </cell>
          <cell r="C1372">
            <v>140</v>
          </cell>
          <cell r="G1372">
            <v>410</v>
          </cell>
        </row>
        <row r="1373">
          <cell r="A1373">
            <v>7455</v>
          </cell>
          <cell r="C1373">
            <v>230</v>
          </cell>
          <cell r="G1373">
            <v>0</v>
          </cell>
        </row>
        <row r="1374">
          <cell r="A1374">
            <v>7457</v>
          </cell>
          <cell r="C1374">
            <v>110</v>
          </cell>
          <cell r="G1374">
            <v>1964.91</v>
          </cell>
        </row>
        <row r="1375">
          <cell r="A1375">
            <v>7457</v>
          </cell>
          <cell r="C1375">
            <v>112</v>
          </cell>
          <cell r="G1375">
            <v>437.97</v>
          </cell>
        </row>
        <row r="1376">
          <cell r="A1376">
            <v>7457</v>
          </cell>
          <cell r="C1376">
            <v>120</v>
          </cell>
          <cell r="G1376">
            <v>546.30999999999995</v>
          </cell>
        </row>
        <row r="1377">
          <cell r="A1377">
            <v>7457</v>
          </cell>
          <cell r="C1377">
            <v>121</v>
          </cell>
          <cell r="G1377">
            <v>0</v>
          </cell>
        </row>
        <row r="1378">
          <cell r="A1378">
            <v>7457</v>
          </cell>
          <cell r="C1378">
            <v>130</v>
          </cell>
          <cell r="G1378">
            <v>706.7</v>
          </cell>
        </row>
        <row r="1379">
          <cell r="A1379">
            <v>7457</v>
          </cell>
          <cell r="C1379">
            <v>140</v>
          </cell>
          <cell r="G1379">
            <v>1894.9</v>
          </cell>
        </row>
        <row r="1380">
          <cell r="A1380">
            <v>7457</v>
          </cell>
          <cell r="C1380">
            <v>142</v>
          </cell>
          <cell r="G1380">
            <v>444.52</v>
          </cell>
        </row>
        <row r="1381">
          <cell r="A1381">
            <v>7457</v>
          </cell>
          <cell r="C1381">
            <v>147</v>
          </cell>
          <cell r="G1381">
            <v>0</v>
          </cell>
        </row>
        <row r="1382">
          <cell r="A1382">
            <v>7457</v>
          </cell>
          <cell r="C1382">
            <v>160</v>
          </cell>
          <cell r="G1382">
            <v>152.26</v>
          </cell>
        </row>
        <row r="1383">
          <cell r="A1383">
            <v>7457</v>
          </cell>
          <cell r="C1383">
            <v>190</v>
          </cell>
          <cell r="G1383">
            <v>198.7</v>
          </cell>
        </row>
        <row r="1384">
          <cell r="A1384">
            <v>7457</v>
          </cell>
          <cell r="C1384">
            <v>210</v>
          </cell>
          <cell r="G1384">
            <v>595.22</v>
          </cell>
        </row>
        <row r="1385">
          <cell r="A1385">
            <v>7457</v>
          </cell>
          <cell r="C1385">
            <v>220</v>
          </cell>
          <cell r="G1385">
            <v>587.23</v>
          </cell>
        </row>
        <row r="1386">
          <cell r="A1386">
            <v>7457</v>
          </cell>
          <cell r="C1386">
            <v>230</v>
          </cell>
          <cell r="G1386">
            <v>670.05</v>
          </cell>
        </row>
        <row r="1387">
          <cell r="A1387">
            <v>7457</v>
          </cell>
          <cell r="C1387">
            <v>240</v>
          </cell>
          <cell r="G1387">
            <v>567.30999999999995</v>
          </cell>
        </row>
        <row r="1388">
          <cell r="A1388">
            <v>7457</v>
          </cell>
          <cell r="C1388">
            <v>260</v>
          </cell>
          <cell r="G1388">
            <v>0</v>
          </cell>
        </row>
        <row r="1389">
          <cell r="A1389">
            <v>7457</v>
          </cell>
          <cell r="C1389">
            <v>330</v>
          </cell>
          <cell r="G1389">
            <v>0</v>
          </cell>
        </row>
        <row r="1390">
          <cell r="A1390">
            <v>7457</v>
          </cell>
          <cell r="C1390">
            <v>340</v>
          </cell>
          <cell r="G1390">
            <v>256.26</v>
          </cell>
        </row>
        <row r="1391">
          <cell r="A1391">
            <v>7457</v>
          </cell>
          <cell r="C1391">
            <v>430</v>
          </cell>
          <cell r="G1391">
            <v>81.13</v>
          </cell>
        </row>
        <row r="1392">
          <cell r="A1392">
            <v>7457</v>
          </cell>
          <cell r="C1392">
            <v>440</v>
          </cell>
          <cell r="G1392">
            <v>219.95</v>
          </cell>
        </row>
        <row r="1393">
          <cell r="A1393">
            <v>7457</v>
          </cell>
          <cell r="C1393">
            <v>935</v>
          </cell>
          <cell r="G1393">
            <v>111.93</v>
          </cell>
        </row>
        <row r="1394">
          <cell r="A1394">
            <v>7457</v>
          </cell>
          <cell r="C1394">
            <v>936</v>
          </cell>
          <cell r="G1394">
            <v>303.24</v>
          </cell>
        </row>
        <row r="1395">
          <cell r="A1395">
            <v>7471</v>
          </cell>
          <cell r="C1395">
            <v>110</v>
          </cell>
          <cell r="G1395">
            <v>0</v>
          </cell>
        </row>
        <row r="1396">
          <cell r="A1396">
            <v>7471</v>
          </cell>
          <cell r="C1396">
            <v>112</v>
          </cell>
          <cell r="G1396">
            <v>0</v>
          </cell>
        </row>
        <row r="1397">
          <cell r="A1397">
            <v>7471</v>
          </cell>
          <cell r="C1397">
            <v>140</v>
          </cell>
          <cell r="G1397">
            <v>3290.01</v>
          </cell>
        </row>
        <row r="1398">
          <cell r="A1398">
            <v>7471</v>
          </cell>
          <cell r="C1398">
            <v>142</v>
          </cell>
          <cell r="G1398">
            <v>998.15</v>
          </cell>
        </row>
        <row r="1399">
          <cell r="A1399">
            <v>7471</v>
          </cell>
          <cell r="C1399">
            <v>147</v>
          </cell>
          <cell r="G1399">
            <v>0</v>
          </cell>
        </row>
        <row r="1400">
          <cell r="A1400">
            <v>7471</v>
          </cell>
          <cell r="C1400">
            <v>240</v>
          </cell>
          <cell r="G1400">
            <v>1229.6199999999999</v>
          </cell>
        </row>
        <row r="1401">
          <cell r="A1401">
            <v>7471</v>
          </cell>
          <cell r="C1401">
            <v>340</v>
          </cell>
          <cell r="G1401">
            <v>1002.3</v>
          </cell>
        </row>
        <row r="1402">
          <cell r="A1402">
            <v>7471</v>
          </cell>
          <cell r="C1402">
            <v>440</v>
          </cell>
          <cell r="G1402">
            <v>1356.05</v>
          </cell>
        </row>
        <row r="1403">
          <cell r="A1403">
            <v>7471</v>
          </cell>
          <cell r="C1403">
            <v>935</v>
          </cell>
          <cell r="G1403">
            <v>0</v>
          </cell>
        </row>
        <row r="1404">
          <cell r="A1404">
            <v>7490</v>
          </cell>
          <cell r="C1404">
            <v>140</v>
          </cell>
          <cell r="G1404">
            <v>0</v>
          </cell>
        </row>
        <row r="1405">
          <cell r="A1405">
            <v>7510</v>
          </cell>
          <cell r="C1405">
            <v>110</v>
          </cell>
          <cell r="G1405">
            <v>127.9</v>
          </cell>
        </row>
        <row r="1406">
          <cell r="A1406">
            <v>7510</v>
          </cell>
          <cell r="C1406">
            <v>112</v>
          </cell>
          <cell r="G1406">
            <v>0</v>
          </cell>
        </row>
        <row r="1407">
          <cell r="A1407">
            <v>7510</v>
          </cell>
          <cell r="C1407">
            <v>120</v>
          </cell>
          <cell r="G1407">
            <v>135.74</v>
          </cell>
        </row>
        <row r="1408">
          <cell r="A1408">
            <v>7510</v>
          </cell>
          <cell r="C1408">
            <v>130</v>
          </cell>
          <cell r="G1408">
            <v>76.92</v>
          </cell>
        </row>
        <row r="1409">
          <cell r="A1409">
            <v>7510</v>
          </cell>
          <cell r="C1409">
            <v>140</v>
          </cell>
          <cell r="G1409">
            <v>90.5</v>
          </cell>
        </row>
        <row r="1410">
          <cell r="A1410">
            <v>7510</v>
          </cell>
          <cell r="C1410">
            <v>142</v>
          </cell>
          <cell r="G1410">
            <v>0</v>
          </cell>
        </row>
        <row r="1411">
          <cell r="A1411">
            <v>7510</v>
          </cell>
          <cell r="C1411">
            <v>160</v>
          </cell>
          <cell r="G1411">
            <v>45.25</v>
          </cell>
        </row>
        <row r="1412">
          <cell r="A1412">
            <v>7510</v>
          </cell>
          <cell r="C1412">
            <v>170</v>
          </cell>
          <cell r="G1412">
            <v>0</v>
          </cell>
        </row>
        <row r="1413">
          <cell r="A1413">
            <v>7510</v>
          </cell>
          <cell r="C1413">
            <v>190</v>
          </cell>
          <cell r="G1413">
            <v>6066.11</v>
          </cell>
        </row>
        <row r="1414">
          <cell r="A1414">
            <v>7510</v>
          </cell>
          <cell r="C1414">
            <v>210</v>
          </cell>
          <cell r="G1414">
            <v>50.31</v>
          </cell>
        </row>
        <row r="1415">
          <cell r="A1415">
            <v>7510</v>
          </cell>
          <cell r="C1415">
            <v>220</v>
          </cell>
          <cell r="G1415">
            <v>30.17</v>
          </cell>
        </row>
        <row r="1416">
          <cell r="A1416">
            <v>7510</v>
          </cell>
          <cell r="C1416">
            <v>230</v>
          </cell>
          <cell r="G1416">
            <v>50.91</v>
          </cell>
        </row>
        <row r="1417">
          <cell r="A1417">
            <v>7510</v>
          </cell>
          <cell r="C1417">
            <v>240</v>
          </cell>
          <cell r="G1417">
            <v>40.19</v>
          </cell>
        </row>
        <row r="1418">
          <cell r="A1418">
            <v>7510</v>
          </cell>
          <cell r="C1418">
            <v>260</v>
          </cell>
          <cell r="G1418">
            <v>0</v>
          </cell>
        </row>
        <row r="1419">
          <cell r="A1419">
            <v>7510</v>
          </cell>
          <cell r="C1419">
            <v>330</v>
          </cell>
          <cell r="G1419">
            <v>0</v>
          </cell>
        </row>
        <row r="1420">
          <cell r="A1420">
            <v>7510</v>
          </cell>
          <cell r="C1420">
            <v>340</v>
          </cell>
          <cell r="G1420">
            <v>20.5</v>
          </cell>
        </row>
        <row r="1421">
          <cell r="A1421">
            <v>7510</v>
          </cell>
          <cell r="C1421">
            <v>430</v>
          </cell>
          <cell r="G1421">
            <v>0</v>
          </cell>
        </row>
        <row r="1422">
          <cell r="A1422">
            <v>7510</v>
          </cell>
          <cell r="C1422">
            <v>440</v>
          </cell>
          <cell r="G1422">
            <v>0</v>
          </cell>
        </row>
        <row r="1423">
          <cell r="A1423">
            <v>7510</v>
          </cell>
          <cell r="C1423">
            <v>935</v>
          </cell>
          <cell r="G1423">
            <v>18.86</v>
          </cell>
        </row>
        <row r="1424">
          <cell r="A1424">
            <v>7510</v>
          </cell>
          <cell r="C1424">
            <v>936</v>
          </cell>
          <cell r="G1424">
            <v>18.86</v>
          </cell>
        </row>
        <row r="1425">
          <cell r="A1425">
            <v>7530</v>
          </cell>
          <cell r="C1425">
            <v>130</v>
          </cell>
          <cell r="G1425">
            <v>0</v>
          </cell>
        </row>
        <row r="1426">
          <cell r="A1426">
            <v>7530</v>
          </cell>
          <cell r="C1426">
            <v>230</v>
          </cell>
          <cell r="G1426">
            <v>0</v>
          </cell>
        </row>
        <row r="1427">
          <cell r="A1427">
            <v>7535</v>
          </cell>
          <cell r="C1427">
            <v>110</v>
          </cell>
          <cell r="G1427">
            <v>1945.72</v>
          </cell>
        </row>
        <row r="1428">
          <cell r="A1428">
            <v>7535</v>
          </cell>
          <cell r="C1428">
            <v>112</v>
          </cell>
          <cell r="G1428">
            <v>1742.25</v>
          </cell>
        </row>
        <row r="1429">
          <cell r="A1429">
            <v>7535</v>
          </cell>
          <cell r="C1429">
            <v>120</v>
          </cell>
          <cell r="G1429">
            <v>2509.94</v>
          </cell>
        </row>
        <row r="1430">
          <cell r="A1430">
            <v>7535</v>
          </cell>
          <cell r="C1430">
            <v>121</v>
          </cell>
          <cell r="G1430">
            <v>0</v>
          </cell>
        </row>
        <row r="1431">
          <cell r="A1431">
            <v>7535</v>
          </cell>
          <cell r="C1431">
            <v>130</v>
          </cell>
          <cell r="G1431">
            <v>1439.69</v>
          </cell>
        </row>
        <row r="1432">
          <cell r="A1432">
            <v>7535</v>
          </cell>
          <cell r="C1432">
            <v>140</v>
          </cell>
          <cell r="G1432">
            <v>1690.69</v>
          </cell>
        </row>
        <row r="1433">
          <cell r="A1433">
            <v>7535</v>
          </cell>
          <cell r="C1433">
            <v>142</v>
          </cell>
          <cell r="G1433">
            <v>34.78</v>
          </cell>
        </row>
        <row r="1434">
          <cell r="A1434">
            <v>7535</v>
          </cell>
          <cell r="C1434">
            <v>147</v>
          </cell>
          <cell r="G1434">
            <v>0</v>
          </cell>
        </row>
        <row r="1435">
          <cell r="A1435">
            <v>7535</v>
          </cell>
          <cell r="C1435">
            <v>150</v>
          </cell>
          <cell r="G1435">
            <v>0</v>
          </cell>
        </row>
        <row r="1436">
          <cell r="A1436">
            <v>7535</v>
          </cell>
          <cell r="C1436">
            <v>160</v>
          </cell>
          <cell r="G1436">
            <v>836.65</v>
          </cell>
        </row>
        <row r="1437">
          <cell r="A1437">
            <v>7535</v>
          </cell>
          <cell r="C1437">
            <v>190</v>
          </cell>
          <cell r="G1437">
            <v>253.41</v>
          </cell>
        </row>
        <row r="1438">
          <cell r="A1438">
            <v>7535</v>
          </cell>
          <cell r="C1438">
            <v>210</v>
          </cell>
          <cell r="G1438">
            <v>947.46</v>
          </cell>
        </row>
        <row r="1439">
          <cell r="A1439">
            <v>7535</v>
          </cell>
          <cell r="C1439">
            <v>220</v>
          </cell>
          <cell r="G1439">
            <v>557.76</v>
          </cell>
        </row>
        <row r="1440">
          <cell r="A1440">
            <v>7535</v>
          </cell>
          <cell r="C1440">
            <v>230</v>
          </cell>
          <cell r="G1440">
            <v>1010.79</v>
          </cell>
        </row>
        <row r="1441">
          <cell r="A1441">
            <v>7535</v>
          </cell>
          <cell r="C1441">
            <v>240</v>
          </cell>
          <cell r="G1441">
            <v>743.22</v>
          </cell>
        </row>
        <row r="1442">
          <cell r="A1442">
            <v>7535</v>
          </cell>
          <cell r="C1442">
            <v>260</v>
          </cell>
          <cell r="G1442">
            <v>0</v>
          </cell>
        </row>
        <row r="1443">
          <cell r="A1443">
            <v>7535</v>
          </cell>
          <cell r="C1443">
            <v>330</v>
          </cell>
          <cell r="G1443">
            <v>0</v>
          </cell>
        </row>
        <row r="1444">
          <cell r="A1444">
            <v>7535</v>
          </cell>
          <cell r="C1444">
            <v>340</v>
          </cell>
          <cell r="G1444">
            <v>379.28</v>
          </cell>
        </row>
        <row r="1445">
          <cell r="A1445">
            <v>7535</v>
          </cell>
          <cell r="C1445">
            <v>430</v>
          </cell>
          <cell r="G1445">
            <v>17.39</v>
          </cell>
        </row>
        <row r="1446">
          <cell r="A1446">
            <v>7535</v>
          </cell>
          <cell r="C1446">
            <v>440</v>
          </cell>
          <cell r="G1446">
            <v>17.39</v>
          </cell>
        </row>
        <row r="1447">
          <cell r="A1447">
            <v>7535</v>
          </cell>
          <cell r="C1447">
            <v>935</v>
          </cell>
          <cell r="G1447">
            <v>392.07</v>
          </cell>
        </row>
        <row r="1448">
          <cell r="A1448">
            <v>7535</v>
          </cell>
          <cell r="C1448">
            <v>936</v>
          </cell>
          <cell r="G1448">
            <v>348.59</v>
          </cell>
        </row>
        <row r="1449">
          <cell r="A1449">
            <v>7570</v>
          </cell>
          <cell r="C1449">
            <v>110</v>
          </cell>
          <cell r="G1449">
            <v>0</v>
          </cell>
        </row>
        <row r="1450">
          <cell r="A1450">
            <v>7570</v>
          </cell>
          <cell r="C1450">
            <v>112</v>
          </cell>
          <cell r="G1450">
            <v>0</v>
          </cell>
        </row>
        <row r="1451">
          <cell r="A1451">
            <v>7570</v>
          </cell>
          <cell r="C1451">
            <v>120</v>
          </cell>
          <cell r="G1451">
            <v>0</v>
          </cell>
        </row>
        <row r="1452">
          <cell r="A1452">
            <v>7570</v>
          </cell>
          <cell r="C1452">
            <v>121</v>
          </cell>
          <cell r="G1452">
            <v>0</v>
          </cell>
        </row>
        <row r="1453">
          <cell r="A1453">
            <v>7570</v>
          </cell>
          <cell r="C1453">
            <v>130</v>
          </cell>
          <cell r="G1453">
            <v>0</v>
          </cell>
        </row>
        <row r="1454">
          <cell r="A1454">
            <v>7570</v>
          </cell>
          <cell r="C1454">
            <v>140</v>
          </cell>
          <cell r="G1454">
            <v>510.49</v>
          </cell>
        </row>
        <row r="1455">
          <cell r="A1455">
            <v>7570</v>
          </cell>
          <cell r="C1455">
            <v>142</v>
          </cell>
          <cell r="G1455">
            <v>0</v>
          </cell>
        </row>
        <row r="1456">
          <cell r="A1456">
            <v>7570</v>
          </cell>
          <cell r="C1456">
            <v>150</v>
          </cell>
          <cell r="G1456">
            <v>164.93</v>
          </cell>
        </row>
        <row r="1457">
          <cell r="A1457">
            <v>7570</v>
          </cell>
          <cell r="C1457">
            <v>210</v>
          </cell>
          <cell r="G1457">
            <v>0</v>
          </cell>
        </row>
        <row r="1458">
          <cell r="A1458">
            <v>7570</v>
          </cell>
          <cell r="C1458">
            <v>220</v>
          </cell>
          <cell r="G1458">
            <v>3.48</v>
          </cell>
        </row>
        <row r="1459">
          <cell r="A1459">
            <v>7570</v>
          </cell>
          <cell r="C1459">
            <v>230</v>
          </cell>
          <cell r="G1459">
            <v>0</v>
          </cell>
        </row>
        <row r="1460">
          <cell r="A1460">
            <v>7570</v>
          </cell>
          <cell r="C1460">
            <v>240</v>
          </cell>
          <cell r="G1460">
            <v>1460.3</v>
          </cell>
        </row>
        <row r="1461">
          <cell r="A1461">
            <v>7570</v>
          </cell>
          <cell r="C1461">
            <v>340</v>
          </cell>
          <cell r="G1461">
            <v>2.37</v>
          </cell>
        </row>
        <row r="1462">
          <cell r="A1462">
            <v>7570</v>
          </cell>
          <cell r="C1462">
            <v>430</v>
          </cell>
          <cell r="G1462">
            <v>0</v>
          </cell>
        </row>
        <row r="1463">
          <cell r="A1463">
            <v>7570</v>
          </cell>
          <cell r="C1463">
            <v>440</v>
          </cell>
          <cell r="G1463">
            <v>0</v>
          </cell>
        </row>
        <row r="1464">
          <cell r="A1464">
            <v>7570</v>
          </cell>
          <cell r="C1464">
            <v>935</v>
          </cell>
          <cell r="G1464">
            <v>2.17</v>
          </cell>
        </row>
        <row r="1465">
          <cell r="A1465">
            <v>7570</v>
          </cell>
          <cell r="C1465">
            <v>936</v>
          </cell>
          <cell r="G1465">
            <v>0</v>
          </cell>
        </row>
        <row r="1466">
          <cell r="A1466" t="str">
            <v>7570R</v>
          </cell>
          <cell r="C1466">
            <v>110</v>
          </cell>
          <cell r="G1466">
            <v>335.58</v>
          </cell>
        </row>
        <row r="1467">
          <cell r="A1467" t="str">
            <v>7570R</v>
          </cell>
          <cell r="C1467">
            <v>112</v>
          </cell>
          <cell r="G1467">
            <v>991.35</v>
          </cell>
        </row>
        <row r="1468">
          <cell r="A1468" t="str">
            <v>7570R</v>
          </cell>
          <cell r="C1468">
            <v>120</v>
          </cell>
          <cell r="G1468">
            <v>15.64</v>
          </cell>
        </row>
        <row r="1469">
          <cell r="A1469" t="str">
            <v>7570R</v>
          </cell>
          <cell r="C1469">
            <v>121</v>
          </cell>
          <cell r="G1469">
            <v>0</v>
          </cell>
        </row>
        <row r="1470">
          <cell r="A1470" t="str">
            <v>7570R</v>
          </cell>
          <cell r="C1470">
            <v>122</v>
          </cell>
          <cell r="G1470">
            <v>0</v>
          </cell>
        </row>
        <row r="1471">
          <cell r="A1471" t="str">
            <v>7570R</v>
          </cell>
          <cell r="C1471">
            <v>130</v>
          </cell>
          <cell r="G1471">
            <v>8.86</v>
          </cell>
        </row>
        <row r="1472">
          <cell r="A1472" t="str">
            <v>7570R</v>
          </cell>
          <cell r="C1472">
            <v>140</v>
          </cell>
          <cell r="G1472">
            <v>40.18</v>
          </cell>
        </row>
        <row r="1473">
          <cell r="A1473" t="str">
            <v>7570R</v>
          </cell>
          <cell r="C1473">
            <v>147</v>
          </cell>
          <cell r="G1473">
            <v>0</v>
          </cell>
        </row>
        <row r="1474">
          <cell r="A1474" t="str">
            <v>7570R</v>
          </cell>
          <cell r="C1474">
            <v>160</v>
          </cell>
          <cell r="G1474">
            <v>5.22</v>
          </cell>
        </row>
        <row r="1475">
          <cell r="A1475" t="str">
            <v>7570R</v>
          </cell>
          <cell r="C1475">
            <v>210</v>
          </cell>
          <cell r="G1475">
            <v>50.8</v>
          </cell>
        </row>
        <row r="1476">
          <cell r="A1476" t="str">
            <v>7570R</v>
          </cell>
          <cell r="C1476">
            <v>220</v>
          </cell>
          <cell r="G1476">
            <v>0</v>
          </cell>
        </row>
        <row r="1477">
          <cell r="A1477" t="str">
            <v>7570R</v>
          </cell>
          <cell r="C1477">
            <v>230</v>
          </cell>
          <cell r="G1477">
            <v>5.87</v>
          </cell>
        </row>
        <row r="1478">
          <cell r="A1478" t="str">
            <v>7570R</v>
          </cell>
          <cell r="C1478">
            <v>240</v>
          </cell>
          <cell r="G1478">
            <v>109.63</v>
          </cell>
        </row>
        <row r="1479">
          <cell r="A1479" t="str">
            <v>7570R</v>
          </cell>
          <cell r="C1479">
            <v>330</v>
          </cell>
          <cell r="G1479">
            <v>0</v>
          </cell>
        </row>
        <row r="1480">
          <cell r="A1480" t="str">
            <v>7570R</v>
          </cell>
          <cell r="C1480">
            <v>340</v>
          </cell>
          <cell r="G1480">
            <v>138</v>
          </cell>
        </row>
        <row r="1481">
          <cell r="A1481" t="str">
            <v>7570R</v>
          </cell>
          <cell r="C1481">
            <v>430</v>
          </cell>
          <cell r="G1481">
            <v>178.09</v>
          </cell>
        </row>
        <row r="1482">
          <cell r="A1482" t="str">
            <v>7570R</v>
          </cell>
          <cell r="C1482">
            <v>440</v>
          </cell>
          <cell r="G1482">
            <v>203.91</v>
          </cell>
        </row>
        <row r="1483">
          <cell r="A1483" t="str">
            <v>7570R</v>
          </cell>
          <cell r="C1483">
            <v>935</v>
          </cell>
          <cell r="G1483">
            <v>0</v>
          </cell>
        </row>
        <row r="1484">
          <cell r="A1484" t="str">
            <v>7570R</v>
          </cell>
          <cell r="C1484">
            <v>936</v>
          </cell>
          <cell r="G1484">
            <v>34.869999999999997</v>
          </cell>
        </row>
        <row r="1485">
          <cell r="A1485">
            <v>7590</v>
          </cell>
          <cell r="C1485">
            <v>130</v>
          </cell>
          <cell r="G1485">
            <v>-13373.24</v>
          </cell>
        </row>
        <row r="1486">
          <cell r="A1486">
            <v>7590</v>
          </cell>
          <cell r="C1486">
            <v>230</v>
          </cell>
          <cell r="G1486">
            <v>-5395.56</v>
          </cell>
        </row>
        <row r="1487">
          <cell r="A1487">
            <v>7590</v>
          </cell>
          <cell r="C1487">
            <v>330</v>
          </cell>
          <cell r="G1487">
            <v>-1031.8800000000001</v>
          </cell>
        </row>
        <row r="1488">
          <cell r="A1488">
            <v>7590</v>
          </cell>
          <cell r="C1488">
            <v>430</v>
          </cell>
          <cell r="G1488">
            <v>-565.64</v>
          </cell>
        </row>
        <row r="1489">
          <cell r="A1489">
            <v>7590</v>
          </cell>
          <cell r="C1489">
            <v>935</v>
          </cell>
          <cell r="G1489">
            <v>2370.39</v>
          </cell>
        </row>
        <row r="1490">
          <cell r="A1490">
            <v>7592</v>
          </cell>
          <cell r="C1490">
            <v>130</v>
          </cell>
          <cell r="G1490">
            <v>11620.54</v>
          </cell>
        </row>
        <row r="1491">
          <cell r="A1491">
            <v>7592</v>
          </cell>
          <cell r="C1491">
            <v>220</v>
          </cell>
          <cell r="G1491">
            <v>0</v>
          </cell>
        </row>
        <row r="1492">
          <cell r="A1492">
            <v>7592</v>
          </cell>
          <cell r="C1492">
            <v>230</v>
          </cell>
          <cell r="G1492">
            <v>2598.54</v>
          </cell>
        </row>
        <row r="1493">
          <cell r="A1493">
            <v>7592</v>
          </cell>
          <cell r="C1493">
            <v>330</v>
          </cell>
          <cell r="G1493">
            <v>2205.84</v>
          </cell>
        </row>
        <row r="1494">
          <cell r="A1494">
            <v>7592</v>
          </cell>
          <cell r="C1494">
            <v>430</v>
          </cell>
          <cell r="G1494">
            <v>2145.37</v>
          </cell>
        </row>
        <row r="1495">
          <cell r="A1495">
            <v>7610</v>
          </cell>
          <cell r="C1495">
            <v>110</v>
          </cell>
          <cell r="G1495">
            <v>-34.78</v>
          </cell>
        </row>
        <row r="1496">
          <cell r="A1496">
            <v>7610</v>
          </cell>
          <cell r="C1496">
            <v>112</v>
          </cell>
          <cell r="G1496">
            <v>-2450</v>
          </cell>
        </row>
        <row r="1497">
          <cell r="A1497">
            <v>7610</v>
          </cell>
          <cell r="C1497">
            <v>120</v>
          </cell>
          <cell r="G1497">
            <v>0</v>
          </cell>
        </row>
        <row r="1498">
          <cell r="A1498">
            <v>7610</v>
          </cell>
          <cell r="C1498">
            <v>121</v>
          </cell>
          <cell r="G1498">
            <v>0</v>
          </cell>
        </row>
        <row r="1499">
          <cell r="A1499">
            <v>7610</v>
          </cell>
          <cell r="C1499">
            <v>122</v>
          </cell>
          <cell r="G1499">
            <v>-63.04</v>
          </cell>
        </row>
        <row r="1500">
          <cell r="A1500">
            <v>7610</v>
          </cell>
          <cell r="C1500">
            <v>130</v>
          </cell>
          <cell r="G1500">
            <v>-293.81</v>
          </cell>
        </row>
        <row r="1501">
          <cell r="A1501">
            <v>7610</v>
          </cell>
          <cell r="C1501">
            <v>140</v>
          </cell>
          <cell r="G1501">
            <v>-1261.6199999999999</v>
          </cell>
        </row>
        <row r="1502">
          <cell r="A1502">
            <v>7610</v>
          </cell>
          <cell r="C1502">
            <v>142</v>
          </cell>
          <cell r="G1502">
            <v>-166.81</v>
          </cell>
        </row>
        <row r="1503">
          <cell r="A1503">
            <v>7610</v>
          </cell>
          <cell r="C1503">
            <v>147</v>
          </cell>
          <cell r="G1503">
            <v>0</v>
          </cell>
        </row>
        <row r="1504">
          <cell r="A1504">
            <v>7610</v>
          </cell>
          <cell r="C1504">
            <v>150</v>
          </cell>
          <cell r="G1504">
            <v>-11.83</v>
          </cell>
        </row>
        <row r="1505">
          <cell r="A1505">
            <v>7610</v>
          </cell>
          <cell r="C1505">
            <v>210</v>
          </cell>
          <cell r="G1505">
            <v>-70.97</v>
          </cell>
        </row>
        <row r="1506">
          <cell r="A1506">
            <v>7610</v>
          </cell>
          <cell r="C1506">
            <v>220</v>
          </cell>
          <cell r="G1506">
            <v>-37.83</v>
          </cell>
        </row>
        <row r="1507">
          <cell r="A1507">
            <v>7610</v>
          </cell>
          <cell r="C1507">
            <v>230</v>
          </cell>
          <cell r="G1507">
            <v>-215.58</v>
          </cell>
        </row>
        <row r="1508">
          <cell r="A1508">
            <v>7610</v>
          </cell>
          <cell r="C1508">
            <v>240</v>
          </cell>
          <cell r="G1508">
            <v>-46.37</v>
          </cell>
        </row>
        <row r="1509">
          <cell r="A1509">
            <v>7610</v>
          </cell>
          <cell r="C1509">
            <v>330</v>
          </cell>
          <cell r="G1509">
            <v>-116.29</v>
          </cell>
        </row>
        <row r="1510">
          <cell r="A1510">
            <v>7610</v>
          </cell>
          <cell r="C1510">
            <v>340</v>
          </cell>
          <cell r="G1510">
            <v>-320.14</v>
          </cell>
        </row>
        <row r="1511">
          <cell r="A1511">
            <v>7610</v>
          </cell>
          <cell r="C1511">
            <v>430</v>
          </cell>
          <cell r="G1511">
            <v>-14.31</v>
          </cell>
        </row>
        <row r="1512">
          <cell r="A1512">
            <v>7610</v>
          </cell>
          <cell r="C1512">
            <v>440</v>
          </cell>
          <cell r="G1512">
            <v>-445.68</v>
          </cell>
        </row>
        <row r="1513">
          <cell r="A1513">
            <v>7610</v>
          </cell>
          <cell r="C1513">
            <v>935</v>
          </cell>
          <cell r="G1513">
            <v>-79.61</v>
          </cell>
        </row>
        <row r="1514">
          <cell r="A1514">
            <v>7610</v>
          </cell>
          <cell r="C1514">
            <v>936</v>
          </cell>
          <cell r="G1514">
            <v>-139.4</v>
          </cell>
        </row>
        <row r="1515">
          <cell r="A1515">
            <v>7630</v>
          </cell>
          <cell r="C1515">
            <v>110</v>
          </cell>
          <cell r="G1515">
            <v>23892.29</v>
          </cell>
        </row>
        <row r="1516">
          <cell r="A1516">
            <v>7630</v>
          </cell>
          <cell r="C1516">
            <v>112</v>
          </cell>
          <cell r="G1516">
            <v>12163.21</v>
          </cell>
        </row>
        <row r="1517">
          <cell r="A1517">
            <v>7630</v>
          </cell>
          <cell r="C1517">
            <v>120</v>
          </cell>
          <cell r="G1517">
            <v>7240.09</v>
          </cell>
        </row>
        <row r="1518">
          <cell r="A1518">
            <v>7630</v>
          </cell>
          <cell r="C1518">
            <v>121</v>
          </cell>
          <cell r="G1518">
            <v>5068.0600000000004</v>
          </cell>
        </row>
        <row r="1519">
          <cell r="A1519">
            <v>7630</v>
          </cell>
          <cell r="C1519">
            <v>122</v>
          </cell>
          <cell r="G1519">
            <v>5213</v>
          </cell>
        </row>
        <row r="1520">
          <cell r="A1520">
            <v>7630</v>
          </cell>
          <cell r="C1520">
            <v>130</v>
          </cell>
          <cell r="G1520">
            <v>2896.04</v>
          </cell>
        </row>
        <row r="1521">
          <cell r="A1521">
            <v>7630</v>
          </cell>
          <cell r="C1521">
            <v>140</v>
          </cell>
          <cell r="G1521">
            <v>724.01</v>
          </cell>
        </row>
        <row r="1522">
          <cell r="A1522">
            <v>7630</v>
          </cell>
          <cell r="C1522">
            <v>147</v>
          </cell>
          <cell r="G1522">
            <v>0</v>
          </cell>
        </row>
        <row r="1523">
          <cell r="A1523">
            <v>7630</v>
          </cell>
          <cell r="C1523">
            <v>190</v>
          </cell>
          <cell r="G1523">
            <v>0</v>
          </cell>
        </row>
        <row r="1524">
          <cell r="A1524">
            <v>7630</v>
          </cell>
          <cell r="C1524">
            <v>210</v>
          </cell>
          <cell r="G1524">
            <v>5792.07</v>
          </cell>
        </row>
        <row r="1525">
          <cell r="A1525">
            <v>7630</v>
          </cell>
          <cell r="C1525">
            <v>220</v>
          </cell>
          <cell r="G1525">
            <v>5068.0600000000004</v>
          </cell>
        </row>
        <row r="1526">
          <cell r="A1526">
            <v>7630</v>
          </cell>
          <cell r="C1526">
            <v>230</v>
          </cell>
          <cell r="G1526">
            <v>1448.02</v>
          </cell>
        </row>
        <row r="1527">
          <cell r="A1527">
            <v>7630</v>
          </cell>
          <cell r="C1527">
            <v>240</v>
          </cell>
          <cell r="G1527">
            <v>724.01</v>
          </cell>
        </row>
        <row r="1528">
          <cell r="A1528">
            <v>7630</v>
          </cell>
          <cell r="C1528">
            <v>340</v>
          </cell>
          <cell r="G1528">
            <v>724.01</v>
          </cell>
        </row>
        <row r="1529">
          <cell r="A1529">
            <v>7630</v>
          </cell>
          <cell r="C1529">
            <v>440</v>
          </cell>
          <cell r="G1529">
            <v>724</v>
          </cell>
        </row>
        <row r="1530">
          <cell r="A1530">
            <v>7630</v>
          </cell>
          <cell r="C1530">
            <v>935</v>
          </cell>
          <cell r="G1530">
            <v>724.01</v>
          </cell>
        </row>
        <row r="1531">
          <cell r="A1531">
            <v>7630</v>
          </cell>
          <cell r="C1531">
            <v>936</v>
          </cell>
          <cell r="G1531">
            <v>0</v>
          </cell>
        </row>
        <row r="1532">
          <cell r="A1532">
            <v>7820</v>
          </cell>
          <cell r="C1532">
            <v>110</v>
          </cell>
          <cell r="G1532">
            <v>488.35</v>
          </cell>
        </row>
        <row r="1533">
          <cell r="A1533">
            <v>7820</v>
          </cell>
          <cell r="C1533">
            <v>112</v>
          </cell>
          <cell r="G1533">
            <v>1777.9</v>
          </cell>
        </row>
        <row r="1534">
          <cell r="A1534">
            <v>7820</v>
          </cell>
          <cell r="C1534">
            <v>120</v>
          </cell>
          <cell r="G1534">
            <v>571.99</v>
          </cell>
        </row>
        <row r="1535">
          <cell r="A1535">
            <v>7820</v>
          </cell>
          <cell r="C1535">
            <v>121</v>
          </cell>
          <cell r="G1535">
            <v>340.58</v>
          </cell>
        </row>
        <row r="1536">
          <cell r="A1536">
            <v>7820</v>
          </cell>
          <cell r="C1536">
            <v>122</v>
          </cell>
          <cell r="G1536">
            <v>166.49</v>
          </cell>
        </row>
        <row r="1537">
          <cell r="A1537">
            <v>7820</v>
          </cell>
          <cell r="C1537">
            <v>130</v>
          </cell>
          <cell r="G1537">
            <v>507.93</v>
          </cell>
        </row>
        <row r="1538">
          <cell r="A1538">
            <v>7820</v>
          </cell>
          <cell r="C1538">
            <v>132</v>
          </cell>
          <cell r="G1538">
            <v>166.49</v>
          </cell>
        </row>
        <row r="1539">
          <cell r="A1539">
            <v>7820</v>
          </cell>
          <cell r="C1539">
            <v>140</v>
          </cell>
          <cell r="G1539">
            <v>837.26</v>
          </cell>
        </row>
        <row r="1540">
          <cell r="A1540">
            <v>7820</v>
          </cell>
          <cell r="C1540">
            <v>142</v>
          </cell>
          <cell r="G1540">
            <v>0</v>
          </cell>
        </row>
        <row r="1541">
          <cell r="A1541">
            <v>7820</v>
          </cell>
          <cell r="C1541">
            <v>147</v>
          </cell>
          <cell r="G1541">
            <v>0</v>
          </cell>
        </row>
        <row r="1542">
          <cell r="A1542">
            <v>7820</v>
          </cell>
          <cell r="C1542">
            <v>150</v>
          </cell>
          <cell r="G1542">
            <v>252.59</v>
          </cell>
        </row>
        <row r="1543">
          <cell r="A1543">
            <v>7820</v>
          </cell>
          <cell r="C1543">
            <v>160</v>
          </cell>
          <cell r="G1543">
            <v>216.58</v>
          </cell>
        </row>
        <row r="1544">
          <cell r="A1544">
            <v>7820</v>
          </cell>
          <cell r="C1544">
            <v>162</v>
          </cell>
          <cell r="G1544">
            <v>166.49</v>
          </cell>
        </row>
        <row r="1545">
          <cell r="A1545">
            <v>7820</v>
          </cell>
          <cell r="C1545">
            <v>210</v>
          </cell>
          <cell r="G1545">
            <v>281.62</v>
          </cell>
        </row>
        <row r="1546">
          <cell r="A1546">
            <v>7820</v>
          </cell>
          <cell r="C1546">
            <v>220</v>
          </cell>
          <cell r="G1546">
            <v>298.31</v>
          </cell>
        </row>
        <row r="1547">
          <cell r="A1547">
            <v>7820</v>
          </cell>
          <cell r="C1547">
            <v>230</v>
          </cell>
          <cell r="G1547">
            <v>281.12</v>
          </cell>
        </row>
        <row r="1548">
          <cell r="A1548">
            <v>7820</v>
          </cell>
          <cell r="C1548">
            <v>240</v>
          </cell>
          <cell r="G1548">
            <v>346.43</v>
          </cell>
        </row>
        <row r="1549">
          <cell r="A1549">
            <v>7820</v>
          </cell>
          <cell r="C1549">
            <v>330</v>
          </cell>
          <cell r="G1549">
            <v>192.13</v>
          </cell>
        </row>
        <row r="1550">
          <cell r="A1550">
            <v>7820</v>
          </cell>
          <cell r="C1550">
            <v>340</v>
          </cell>
          <cell r="G1550">
            <v>231.55</v>
          </cell>
        </row>
        <row r="1551">
          <cell r="A1551">
            <v>7820</v>
          </cell>
          <cell r="C1551">
            <v>430</v>
          </cell>
          <cell r="G1551">
            <v>168.86</v>
          </cell>
        </row>
        <row r="1552">
          <cell r="A1552">
            <v>7820</v>
          </cell>
          <cell r="C1552">
            <v>440</v>
          </cell>
          <cell r="G1552">
            <v>168.86</v>
          </cell>
        </row>
        <row r="1553">
          <cell r="A1553">
            <v>7820</v>
          </cell>
          <cell r="C1553">
            <v>935</v>
          </cell>
          <cell r="G1553">
            <v>154.65</v>
          </cell>
        </row>
        <row r="1554">
          <cell r="A1554">
            <v>7820</v>
          </cell>
          <cell r="C1554">
            <v>936</v>
          </cell>
          <cell r="G1554">
            <v>176.49</v>
          </cell>
        </row>
        <row r="1555">
          <cell r="A1555">
            <v>7860</v>
          </cell>
          <cell r="C1555">
            <v>110</v>
          </cell>
          <cell r="G1555">
            <v>0</v>
          </cell>
        </row>
        <row r="1556">
          <cell r="A1556">
            <v>7860</v>
          </cell>
          <cell r="C1556">
            <v>112</v>
          </cell>
          <cell r="G1556">
            <v>0</v>
          </cell>
        </row>
        <row r="1557">
          <cell r="A1557">
            <v>7860</v>
          </cell>
          <cell r="C1557">
            <v>120</v>
          </cell>
          <cell r="G1557">
            <v>0</v>
          </cell>
        </row>
        <row r="1558">
          <cell r="A1558">
            <v>7860</v>
          </cell>
          <cell r="C1558">
            <v>121</v>
          </cell>
          <cell r="G1558">
            <v>0</v>
          </cell>
        </row>
        <row r="1559">
          <cell r="A1559">
            <v>7860</v>
          </cell>
          <cell r="C1559">
            <v>130</v>
          </cell>
          <cell r="G1559">
            <v>0</v>
          </cell>
        </row>
        <row r="1560">
          <cell r="A1560">
            <v>7860</v>
          </cell>
          <cell r="C1560">
            <v>140</v>
          </cell>
          <cell r="G1560">
            <v>580.07000000000005</v>
          </cell>
        </row>
        <row r="1561">
          <cell r="A1561">
            <v>7860</v>
          </cell>
          <cell r="C1561">
            <v>142</v>
          </cell>
          <cell r="G1561">
            <v>0</v>
          </cell>
        </row>
        <row r="1562">
          <cell r="A1562">
            <v>7860</v>
          </cell>
          <cell r="C1562">
            <v>160</v>
          </cell>
          <cell r="G1562">
            <v>0</v>
          </cell>
        </row>
        <row r="1563">
          <cell r="A1563">
            <v>7860</v>
          </cell>
          <cell r="C1563">
            <v>210</v>
          </cell>
          <cell r="G1563">
            <v>0</v>
          </cell>
        </row>
        <row r="1564">
          <cell r="A1564">
            <v>7860</v>
          </cell>
          <cell r="C1564">
            <v>220</v>
          </cell>
          <cell r="G1564">
            <v>0</v>
          </cell>
        </row>
        <row r="1565">
          <cell r="A1565">
            <v>7860</v>
          </cell>
          <cell r="C1565">
            <v>230</v>
          </cell>
          <cell r="G1565">
            <v>0</v>
          </cell>
        </row>
        <row r="1566">
          <cell r="A1566">
            <v>7860</v>
          </cell>
          <cell r="C1566">
            <v>240</v>
          </cell>
          <cell r="G1566">
            <v>580.07000000000005</v>
          </cell>
        </row>
        <row r="1567">
          <cell r="A1567">
            <v>7860</v>
          </cell>
          <cell r="C1567">
            <v>340</v>
          </cell>
          <cell r="G1567">
            <v>580.08000000000004</v>
          </cell>
        </row>
        <row r="1568">
          <cell r="A1568">
            <v>7860</v>
          </cell>
          <cell r="C1568">
            <v>440</v>
          </cell>
          <cell r="G1568">
            <v>0</v>
          </cell>
        </row>
        <row r="1569">
          <cell r="A1569">
            <v>7860</v>
          </cell>
          <cell r="C1569">
            <v>935</v>
          </cell>
          <cell r="G1569">
            <v>1086</v>
          </cell>
        </row>
        <row r="1570">
          <cell r="A1570">
            <v>7860</v>
          </cell>
          <cell r="C1570">
            <v>936</v>
          </cell>
          <cell r="G1570">
            <v>493</v>
          </cell>
        </row>
        <row r="1571">
          <cell r="A1571">
            <v>7910</v>
          </cell>
          <cell r="C1571">
            <v>110</v>
          </cell>
          <cell r="G1571">
            <v>628.48</v>
          </cell>
        </row>
        <row r="1572">
          <cell r="A1572">
            <v>7910</v>
          </cell>
          <cell r="C1572">
            <v>112</v>
          </cell>
          <cell r="G1572">
            <v>127.45</v>
          </cell>
        </row>
        <row r="1573">
          <cell r="A1573">
            <v>7910</v>
          </cell>
          <cell r="C1573">
            <v>120</v>
          </cell>
          <cell r="G1573">
            <v>229.39</v>
          </cell>
        </row>
        <row r="1574">
          <cell r="A1574">
            <v>7910</v>
          </cell>
          <cell r="C1574">
            <v>130</v>
          </cell>
          <cell r="G1574">
            <v>4390.55</v>
          </cell>
        </row>
        <row r="1575">
          <cell r="A1575">
            <v>7910</v>
          </cell>
          <cell r="C1575">
            <v>140</v>
          </cell>
          <cell r="G1575">
            <v>156.63</v>
          </cell>
        </row>
        <row r="1576">
          <cell r="A1576">
            <v>7910</v>
          </cell>
          <cell r="C1576">
            <v>160</v>
          </cell>
          <cell r="G1576">
            <v>76.47</v>
          </cell>
        </row>
        <row r="1577">
          <cell r="A1577">
            <v>7910</v>
          </cell>
          <cell r="C1577">
            <v>190</v>
          </cell>
          <cell r="G1577">
            <v>0</v>
          </cell>
        </row>
        <row r="1578">
          <cell r="A1578">
            <v>7910</v>
          </cell>
          <cell r="C1578">
            <v>210</v>
          </cell>
          <cell r="G1578">
            <v>163</v>
          </cell>
        </row>
        <row r="1579">
          <cell r="A1579">
            <v>7910</v>
          </cell>
          <cell r="C1579">
            <v>220</v>
          </cell>
          <cell r="G1579">
            <v>128.97999999999999</v>
          </cell>
        </row>
        <row r="1580">
          <cell r="A1580">
            <v>7910</v>
          </cell>
          <cell r="C1580">
            <v>230</v>
          </cell>
          <cell r="G1580">
            <v>134.03</v>
          </cell>
        </row>
        <row r="1581">
          <cell r="A1581">
            <v>7910</v>
          </cell>
          <cell r="C1581">
            <v>240</v>
          </cell>
          <cell r="G1581">
            <v>706.83</v>
          </cell>
        </row>
        <row r="1582">
          <cell r="A1582">
            <v>7910</v>
          </cell>
          <cell r="C1582">
            <v>340</v>
          </cell>
          <cell r="G1582">
            <v>34.67</v>
          </cell>
        </row>
        <row r="1583">
          <cell r="A1583">
            <v>7910</v>
          </cell>
          <cell r="C1583">
            <v>935</v>
          </cell>
          <cell r="G1583">
            <v>31.86</v>
          </cell>
        </row>
        <row r="1584">
          <cell r="A1584">
            <v>7910</v>
          </cell>
          <cell r="C1584">
            <v>936</v>
          </cell>
          <cell r="G1584">
            <v>31.86</v>
          </cell>
        </row>
        <row r="1585">
          <cell r="A1585" t="str">
            <v>9285M#</v>
          </cell>
          <cell r="C1585">
            <v>100</v>
          </cell>
          <cell r="G1585">
            <v>0</v>
          </cell>
        </row>
        <row r="1586">
          <cell r="A1586" t="str">
            <v>9285M#</v>
          </cell>
          <cell r="C1586">
            <v>112</v>
          </cell>
          <cell r="G1586">
            <v>0</v>
          </cell>
        </row>
        <row r="1587">
          <cell r="A1587" t="str">
            <v>9285M#</v>
          </cell>
          <cell r="C1587">
            <v>200</v>
          </cell>
          <cell r="G1587">
            <v>0</v>
          </cell>
        </row>
        <row r="1588">
          <cell r="A1588" t="str">
            <v>9290M#</v>
          </cell>
          <cell r="C1588">
            <v>120</v>
          </cell>
          <cell r="G1588">
            <v>0</v>
          </cell>
        </row>
        <row r="1589">
          <cell r="A1589" t="str">
            <v>9290M#</v>
          </cell>
          <cell r="C1589">
            <v>220</v>
          </cell>
          <cell r="G1589">
            <v>0</v>
          </cell>
        </row>
        <row r="1590">
          <cell r="A1590" t="str">
            <v>9355M#</v>
          </cell>
          <cell r="C1590">
            <v>140</v>
          </cell>
          <cell r="G1590">
            <v>0</v>
          </cell>
        </row>
        <row r="1591">
          <cell r="A1591" t="str">
            <v>9355M#</v>
          </cell>
          <cell r="C1591">
            <v>142</v>
          </cell>
          <cell r="G1591">
            <v>0</v>
          </cell>
        </row>
        <row r="1592">
          <cell r="A1592" t="str">
            <v>9355M#</v>
          </cell>
          <cell r="C1592">
            <v>240</v>
          </cell>
          <cell r="G1592">
            <v>0</v>
          </cell>
        </row>
        <row r="1593">
          <cell r="A1593" t="str">
            <v>9355M#</v>
          </cell>
          <cell r="C1593">
            <v>340</v>
          </cell>
          <cell r="G1593">
            <v>0</v>
          </cell>
        </row>
        <row r="1594">
          <cell r="A1594" t="str">
            <v>9355M#</v>
          </cell>
          <cell r="C1594">
            <v>440</v>
          </cell>
          <cell r="G1594">
            <v>0</v>
          </cell>
        </row>
        <row r="1595">
          <cell r="A1595" t="str">
            <v>9360M#</v>
          </cell>
          <cell r="C1595">
            <v>140</v>
          </cell>
          <cell r="G1595">
            <v>1</v>
          </cell>
        </row>
        <row r="1596">
          <cell r="A1596" t="str">
            <v>9360M#</v>
          </cell>
          <cell r="C1596">
            <v>142</v>
          </cell>
          <cell r="G1596">
            <v>0</v>
          </cell>
        </row>
        <row r="1597">
          <cell r="A1597" t="str">
            <v>9360M#</v>
          </cell>
          <cell r="C1597">
            <v>147</v>
          </cell>
          <cell r="G1597">
            <v>0</v>
          </cell>
        </row>
        <row r="1598">
          <cell r="A1598" t="str">
            <v>9360M#</v>
          </cell>
          <cell r="C1598">
            <v>240</v>
          </cell>
          <cell r="G1598">
            <v>1</v>
          </cell>
        </row>
        <row r="1599">
          <cell r="A1599" t="str">
            <v>9360M#</v>
          </cell>
          <cell r="C1599">
            <v>340</v>
          </cell>
          <cell r="G1599">
            <v>0</v>
          </cell>
        </row>
        <row r="1600">
          <cell r="A1600" t="str">
            <v>9360M#</v>
          </cell>
          <cell r="C1600">
            <v>440</v>
          </cell>
          <cell r="G1600">
            <v>0</v>
          </cell>
        </row>
        <row r="1601">
          <cell r="A1601" t="str">
            <v>9365M#</v>
          </cell>
          <cell r="C1601">
            <v>140</v>
          </cell>
          <cell r="G1601">
            <v>0</v>
          </cell>
        </row>
        <row r="1602">
          <cell r="A1602" t="str">
            <v>9365M#</v>
          </cell>
          <cell r="C1602">
            <v>142</v>
          </cell>
          <cell r="G1602">
            <v>0</v>
          </cell>
        </row>
        <row r="1603">
          <cell r="A1603" t="str">
            <v>9365M#</v>
          </cell>
          <cell r="C1603">
            <v>147</v>
          </cell>
          <cell r="G1603">
            <v>0</v>
          </cell>
        </row>
        <row r="1604">
          <cell r="A1604" t="str">
            <v>9365M#</v>
          </cell>
          <cell r="C1604">
            <v>240</v>
          </cell>
          <cell r="G1604">
            <v>0</v>
          </cell>
        </row>
        <row r="1605">
          <cell r="A1605" t="str">
            <v>9365M#</v>
          </cell>
          <cell r="C1605">
            <v>340</v>
          </cell>
          <cell r="G1605">
            <v>0</v>
          </cell>
        </row>
        <row r="1606">
          <cell r="A1606" t="str">
            <v>9365M#</v>
          </cell>
          <cell r="C1606">
            <v>440</v>
          </cell>
          <cell r="G1606">
            <v>0</v>
          </cell>
        </row>
        <row r="1607">
          <cell r="A1607" t="str">
            <v>9485M#</v>
          </cell>
          <cell r="C1607">
            <v>140</v>
          </cell>
          <cell r="G1607">
            <v>1</v>
          </cell>
        </row>
        <row r="1608">
          <cell r="A1608" t="str">
            <v>9485M#</v>
          </cell>
          <cell r="C1608">
            <v>142</v>
          </cell>
          <cell r="G1608">
            <v>0</v>
          </cell>
        </row>
        <row r="1609">
          <cell r="A1609" t="str">
            <v>9485M#</v>
          </cell>
          <cell r="C1609">
            <v>147</v>
          </cell>
          <cell r="G1609">
            <v>0</v>
          </cell>
        </row>
        <row r="1610">
          <cell r="A1610" t="str">
            <v>9485M#</v>
          </cell>
          <cell r="C1610">
            <v>240</v>
          </cell>
          <cell r="G1610">
            <v>1</v>
          </cell>
        </row>
        <row r="1611">
          <cell r="A1611" t="str">
            <v>9485M#</v>
          </cell>
          <cell r="C1611">
            <v>340</v>
          </cell>
          <cell r="G1611">
            <v>0</v>
          </cell>
        </row>
        <row r="1612">
          <cell r="A1612" t="str">
            <v>9485M#</v>
          </cell>
          <cell r="C1612">
            <v>440</v>
          </cell>
          <cell r="G1612">
            <v>0</v>
          </cell>
        </row>
        <row r="1613">
          <cell r="A1613" t="str">
            <v>9490M#</v>
          </cell>
          <cell r="C1613">
            <v>130</v>
          </cell>
          <cell r="G1613">
            <v>0</v>
          </cell>
        </row>
        <row r="1614">
          <cell r="A1614" t="str">
            <v>9490M#</v>
          </cell>
          <cell r="C1614">
            <v>230</v>
          </cell>
          <cell r="G1614">
            <v>0</v>
          </cell>
        </row>
        <row r="1615">
          <cell r="A1615" t="str">
            <v>9490M#</v>
          </cell>
          <cell r="C1615">
            <v>330</v>
          </cell>
          <cell r="G1615">
            <v>0</v>
          </cell>
        </row>
        <row r="1616">
          <cell r="A1616" t="str">
            <v>9490M#</v>
          </cell>
          <cell r="C1616">
            <v>430</v>
          </cell>
          <cell r="G1616">
            <v>0</v>
          </cell>
        </row>
        <row r="1617">
          <cell r="A1617" t="str">
            <v>9510M#</v>
          </cell>
          <cell r="C1617">
            <v>240</v>
          </cell>
          <cell r="G1617">
            <v>1</v>
          </cell>
        </row>
        <row r="1618">
          <cell r="A1618" t="str">
            <v>9510M#</v>
          </cell>
          <cell r="C1618">
            <v>340</v>
          </cell>
          <cell r="G1618">
            <v>0</v>
          </cell>
        </row>
        <row r="1619">
          <cell r="A1619" t="str">
            <v>9510M#</v>
          </cell>
          <cell r="C1619">
            <v>440</v>
          </cell>
          <cell r="G1619">
            <v>0</v>
          </cell>
        </row>
        <row r="1620">
          <cell r="A1620" t="str">
            <v>9510M#</v>
          </cell>
          <cell r="C1620">
            <v>900</v>
          </cell>
          <cell r="G1620">
            <v>2</v>
          </cell>
        </row>
        <row r="1621">
          <cell r="A1621">
            <v>7170</v>
          </cell>
          <cell r="C1621">
            <v>110</v>
          </cell>
          <cell r="G1621">
            <v>11696.48</v>
          </cell>
        </row>
        <row r="1622">
          <cell r="A1622">
            <v>7170</v>
          </cell>
          <cell r="C1622">
            <v>112</v>
          </cell>
          <cell r="G1622">
            <v>558.01</v>
          </cell>
        </row>
        <row r="1623">
          <cell r="A1623">
            <v>7170</v>
          </cell>
          <cell r="C1623">
            <v>120</v>
          </cell>
          <cell r="G1623">
            <v>2335.38</v>
          </cell>
        </row>
        <row r="1624">
          <cell r="A1624">
            <v>7170</v>
          </cell>
          <cell r="C1624">
            <v>121</v>
          </cell>
          <cell r="G1624">
            <v>1062.69</v>
          </cell>
        </row>
        <row r="1625">
          <cell r="A1625">
            <v>7170</v>
          </cell>
          <cell r="C1625">
            <v>122</v>
          </cell>
          <cell r="G1625">
            <v>239</v>
          </cell>
        </row>
        <row r="1626">
          <cell r="A1626">
            <v>7170</v>
          </cell>
          <cell r="C1626">
            <v>130</v>
          </cell>
          <cell r="G1626">
            <v>14543.01</v>
          </cell>
        </row>
        <row r="1627">
          <cell r="A1627">
            <v>7170</v>
          </cell>
          <cell r="C1627">
            <v>132</v>
          </cell>
          <cell r="G1627">
            <v>1616</v>
          </cell>
        </row>
        <row r="1628">
          <cell r="A1628">
            <v>7170</v>
          </cell>
          <cell r="C1628">
            <v>140</v>
          </cell>
          <cell r="G1628">
            <v>16739.36</v>
          </cell>
        </row>
        <row r="1629">
          <cell r="A1629">
            <v>7170</v>
          </cell>
          <cell r="C1629">
            <v>142</v>
          </cell>
          <cell r="G1629">
            <v>7174</v>
          </cell>
        </row>
        <row r="1630">
          <cell r="A1630">
            <v>7170</v>
          </cell>
          <cell r="C1630">
            <v>147</v>
          </cell>
          <cell r="G1630">
            <v>0</v>
          </cell>
        </row>
        <row r="1631">
          <cell r="A1631">
            <v>7170</v>
          </cell>
          <cell r="C1631">
            <v>150</v>
          </cell>
          <cell r="G1631">
            <v>7138.88</v>
          </cell>
        </row>
        <row r="1632">
          <cell r="A1632">
            <v>7170</v>
          </cell>
          <cell r="C1632">
            <v>160</v>
          </cell>
          <cell r="G1632">
            <v>486.01</v>
          </cell>
        </row>
        <row r="1633">
          <cell r="A1633">
            <v>7170</v>
          </cell>
          <cell r="C1633">
            <v>162</v>
          </cell>
          <cell r="G1633">
            <v>311</v>
          </cell>
        </row>
        <row r="1634">
          <cell r="A1634">
            <v>7170</v>
          </cell>
          <cell r="C1634">
            <v>210</v>
          </cell>
          <cell r="G1634">
            <v>6353.87</v>
          </cell>
        </row>
        <row r="1635">
          <cell r="A1635">
            <v>7170</v>
          </cell>
          <cell r="C1635">
            <v>220</v>
          </cell>
          <cell r="G1635">
            <v>0</v>
          </cell>
        </row>
        <row r="1636">
          <cell r="A1636">
            <v>7170</v>
          </cell>
          <cell r="C1636">
            <v>230</v>
          </cell>
          <cell r="G1636">
            <v>6168.46</v>
          </cell>
        </row>
        <row r="1637">
          <cell r="A1637">
            <v>7170</v>
          </cell>
          <cell r="C1637">
            <v>240</v>
          </cell>
          <cell r="G1637">
            <v>13376.95</v>
          </cell>
        </row>
        <row r="1638">
          <cell r="A1638">
            <v>7170</v>
          </cell>
          <cell r="C1638">
            <v>260</v>
          </cell>
          <cell r="G1638">
            <v>2541.54</v>
          </cell>
        </row>
        <row r="1639">
          <cell r="A1639">
            <v>7170</v>
          </cell>
          <cell r="C1639">
            <v>340</v>
          </cell>
          <cell r="G1639">
            <v>6033.82</v>
          </cell>
        </row>
        <row r="1640">
          <cell r="A1640">
            <v>7170</v>
          </cell>
          <cell r="C1640">
            <v>430</v>
          </cell>
          <cell r="G1640">
            <v>218.05</v>
          </cell>
        </row>
        <row r="1641">
          <cell r="A1641">
            <v>7170</v>
          </cell>
          <cell r="C1641">
            <v>440</v>
          </cell>
          <cell r="G1641">
            <v>10680.48</v>
          </cell>
        </row>
        <row r="1642">
          <cell r="A1642">
            <v>7170</v>
          </cell>
          <cell r="C1642">
            <v>935</v>
          </cell>
          <cell r="G1642">
            <v>8047.27</v>
          </cell>
        </row>
        <row r="1643">
          <cell r="A1643">
            <v>7170</v>
          </cell>
          <cell r="C1643">
            <v>936</v>
          </cell>
          <cell r="G1643">
            <v>5393.95</v>
          </cell>
        </row>
        <row r="1644">
          <cell r="A1644">
            <v>7175</v>
          </cell>
          <cell r="C1644">
            <v>110</v>
          </cell>
          <cell r="G1644">
            <v>4520.83</v>
          </cell>
        </row>
        <row r="1645">
          <cell r="A1645">
            <v>7175</v>
          </cell>
          <cell r="C1645">
            <v>112</v>
          </cell>
          <cell r="G1645">
            <v>1937.5</v>
          </cell>
        </row>
        <row r="1646">
          <cell r="A1646">
            <v>7175</v>
          </cell>
          <cell r="C1646">
            <v>120</v>
          </cell>
          <cell r="G1646">
            <v>4520.83</v>
          </cell>
        </row>
        <row r="1647">
          <cell r="A1647">
            <v>7175</v>
          </cell>
          <cell r="C1647">
            <v>121</v>
          </cell>
          <cell r="G1647">
            <v>0</v>
          </cell>
        </row>
        <row r="1648">
          <cell r="A1648">
            <v>7175</v>
          </cell>
          <cell r="C1648">
            <v>130</v>
          </cell>
          <cell r="G1648">
            <v>2851.67</v>
          </cell>
        </row>
        <row r="1649">
          <cell r="A1649">
            <v>7175</v>
          </cell>
          <cell r="C1649">
            <v>140</v>
          </cell>
          <cell r="G1649">
            <v>8726.67</v>
          </cell>
        </row>
        <row r="1650">
          <cell r="A1650">
            <v>7175</v>
          </cell>
          <cell r="C1650">
            <v>142</v>
          </cell>
          <cell r="G1650">
            <v>1200</v>
          </cell>
        </row>
        <row r="1651">
          <cell r="A1651">
            <v>7175</v>
          </cell>
          <cell r="C1651">
            <v>147</v>
          </cell>
          <cell r="G1651">
            <v>0</v>
          </cell>
        </row>
        <row r="1652">
          <cell r="A1652">
            <v>7175</v>
          </cell>
          <cell r="C1652">
            <v>160</v>
          </cell>
          <cell r="G1652">
            <v>1937.71</v>
          </cell>
        </row>
        <row r="1653">
          <cell r="A1653">
            <v>7175</v>
          </cell>
          <cell r="C1653">
            <v>210</v>
          </cell>
          <cell r="G1653">
            <v>2500</v>
          </cell>
        </row>
        <row r="1654">
          <cell r="A1654">
            <v>7175</v>
          </cell>
          <cell r="C1654">
            <v>220</v>
          </cell>
          <cell r="G1654">
            <v>1500</v>
          </cell>
        </row>
        <row r="1655">
          <cell r="A1655">
            <v>7175</v>
          </cell>
          <cell r="C1655">
            <v>230</v>
          </cell>
          <cell r="G1655">
            <v>2585</v>
          </cell>
        </row>
        <row r="1656">
          <cell r="A1656">
            <v>7175</v>
          </cell>
          <cell r="C1656">
            <v>240</v>
          </cell>
          <cell r="G1656">
            <v>5150</v>
          </cell>
        </row>
        <row r="1657">
          <cell r="A1657">
            <v>7175</v>
          </cell>
          <cell r="C1657">
            <v>260</v>
          </cell>
          <cell r="G1657">
            <v>1000</v>
          </cell>
        </row>
        <row r="1658">
          <cell r="A1658">
            <v>7175</v>
          </cell>
          <cell r="C1658">
            <v>340</v>
          </cell>
          <cell r="G1658">
            <v>2266.67</v>
          </cell>
        </row>
        <row r="1659">
          <cell r="A1659">
            <v>7175</v>
          </cell>
          <cell r="C1659">
            <v>430</v>
          </cell>
          <cell r="G1659">
            <v>479.17</v>
          </cell>
        </row>
        <row r="1660">
          <cell r="A1660">
            <v>7175</v>
          </cell>
          <cell r="C1660">
            <v>440</v>
          </cell>
          <cell r="G1660">
            <v>1437.5</v>
          </cell>
        </row>
        <row r="1661">
          <cell r="A1661">
            <v>7175</v>
          </cell>
          <cell r="C1661">
            <v>935</v>
          </cell>
          <cell r="G1661">
            <v>2100</v>
          </cell>
        </row>
        <row r="1662">
          <cell r="A1662">
            <v>7175</v>
          </cell>
          <cell r="C1662">
            <v>936</v>
          </cell>
          <cell r="G1662">
            <v>600</v>
          </cell>
        </row>
        <row r="1663">
          <cell r="A1663">
            <v>7180</v>
          </cell>
          <cell r="C1663">
            <v>110</v>
          </cell>
          <cell r="G1663">
            <v>20609.11</v>
          </cell>
        </row>
        <row r="1664">
          <cell r="A1664">
            <v>7180</v>
          </cell>
          <cell r="C1664">
            <v>112</v>
          </cell>
          <cell r="G1664">
            <v>12919.71</v>
          </cell>
        </row>
        <row r="1665">
          <cell r="A1665">
            <v>7180</v>
          </cell>
          <cell r="C1665">
            <v>120</v>
          </cell>
          <cell r="G1665">
            <v>21152.07</v>
          </cell>
        </row>
        <row r="1666">
          <cell r="A1666">
            <v>7180</v>
          </cell>
          <cell r="C1666">
            <v>121</v>
          </cell>
          <cell r="G1666">
            <v>0</v>
          </cell>
        </row>
        <row r="1667">
          <cell r="A1667">
            <v>7180</v>
          </cell>
          <cell r="C1667">
            <v>122</v>
          </cell>
          <cell r="G1667">
            <v>4814</v>
          </cell>
        </row>
        <row r="1668">
          <cell r="A1668">
            <v>7180</v>
          </cell>
          <cell r="C1668">
            <v>130</v>
          </cell>
          <cell r="G1668">
            <v>10415.1</v>
          </cell>
        </row>
        <row r="1669">
          <cell r="A1669">
            <v>7180</v>
          </cell>
          <cell r="C1669">
            <v>140</v>
          </cell>
          <cell r="G1669">
            <v>19338.810000000001</v>
          </cell>
        </row>
        <row r="1670">
          <cell r="A1670">
            <v>7180</v>
          </cell>
          <cell r="C1670">
            <v>142</v>
          </cell>
          <cell r="G1670">
            <v>23017.8</v>
          </cell>
        </row>
        <row r="1671">
          <cell r="A1671">
            <v>7180</v>
          </cell>
          <cell r="C1671">
            <v>147</v>
          </cell>
          <cell r="G1671">
            <v>0</v>
          </cell>
        </row>
        <row r="1672">
          <cell r="A1672">
            <v>7180</v>
          </cell>
          <cell r="C1672">
            <v>150</v>
          </cell>
          <cell r="G1672">
            <v>3217.19</v>
          </cell>
        </row>
        <row r="1673">
          <cell r="A1673">
            <v>7180</v>
          </cell>
          <cell r="C1673">
            <v>160</v>
          </cell>
          <cell r="G1673">
            <v>2975.75</v>
          </cell>
        </row>
        <row r="1674">
          <cell r="A1674">
            <v>7180</v>
          </cell>
          <cell r="C1674">
            <v>190</v>
          </cell>
          <cell r="G1674">
            <v>0</v>
          </cell>
        </row>
        <row r="1675">
          <cell r="A1675">
            <v>7180</v>
          </cell>
          <cell r="C1675">
            <v>210</v>
          </cell>
          <cell r="G1675">
            <v>18675.689999999999</v>
          </cell>
        </row>
        <row r="1676">
          <cell r="A1676">
            <v>7180</v>
          </cell>
          <cell r="C1676">
            <v>220</v>
          </cell>
          <cell r="G1676">
            <v>18675.689999999999</v>
          </cell>
        </row>
        <row r="1677">
          <cell r="A1677">
            <v>7180</v>
          </cell>
          <cell r="C1677">
            <v>230</v>
          </cell>
          <cell r="G1677">
            <v>4463.62</v>
          </cell>
        </row>
        <row r="1678">
          <cell r="A1678">
            <v>7180</v>
          </cell>
          <cell r="C1678">
            <v>240</v>
          </cell>
          <cell r="G1678">
            <v>14329.55</v>
          </cell>
        </row>
        <row r="1679">
          <cell r="A1679">
            <v>7180</v>
          </cell>
          <cell r="C1679">
            <v>260</v>
          </cell>
          <cell r="G1679">
            <v>1487.87</v>
          </cell>
        </row>
        <row r="1680">
          <cell r="A1680">
            <v>7180</v>
          </cell>
          <cell r="C1680">
            <v>330</v>
          </cell>
          <cell r="G1680">
            <v>1487.87</v>
          </cell>
        </row>
        <row r="1681">
          <cell r="A1681">
            <v>7180</v>
          </cell>
          <cell r="C1681">
            <v>340</v>
          </cell>
          <cell r="G1681">
            <v>12916.27</v>
          </cell>
        </row>
        <row r="1682">
          <cell r="A1682">
            <v>7180</v>
          </cell>
          <cell r="C1682">
            <v>430</v>
          </cell>
          <cell r="G1682">
            <v>1487.87</v>
          </cell>
        </row>
        <row r="1683">
          <cell r="A1683">
            <v>7180</v>
          </cell>
          <cell r="C1683">
            <v>440</v>
          </cell>
          <cell r="G1683">
            <v>9475.33</v>
          </cell>
        </row>
        <row r="1684">
          <cell r="A1684">
            <v>7180</v>
          </cell>
          <cell r="C1684">
            <v>935</v>
          </cell>
          <cell r="G1684">
            <v>4463.62</v>
          </cell>
        </row>
        <row r="1685">
          <cell r="A1685">
            <v>7180</v>
          </cell>
          <cell r="C1685">
            <v>936</v>
          </cell>
          <cell r="G1685">
            <v>1487.87</v>
          </cell>
        </row>
        <row r="1686">
          <cell r="A1686">
            <v>7305</v>
          </cell>
          <cell r="C1686">
            <v>120</v>
          </cell>
          <cell r="G1686">
            <v>0</v>
          </cell>
        </row>
        <row r="1687">
          <cell r="A1687">
            <v>7305</v>
          </cell>
          <cell r="C1687">
            <v>130</v>
          </cell>
          <cell r="G1687">
            <v>500</v>
          </cell>
        </row>
        <row r="1688">
          <cell r="A1688">
            <v>7305</v>
          </cell>
          <cell r="C1688">
            <v>140</v>
          </cell>
          <cell r="G1688">
            <v>650</v>
          </cell>
        </row>
        <row r="1689">
          <cell r="A1689">
            <v>7305</v>
          </cell>
          <cell r="C1689">
            <v>142</v>
          </cell>
          <cell r="G1689">
            <v>50</v>
          </cell>
        </row>
        <row r="1690">
          <cell r="A1690">
            <v>7305</v>
          </cell>
          <cell r="C1690">
            <v>147</v>
          </cell>
          <cell r="G1690">
            <v>0</v>
          </cell>
        </row>
        <row r="1691">
          <cell r="A1691">
            <v>7305</v>
          </cell>
          <cell r="C1691">
            <v>230</v>
          </cell>
          <cell r="G1691">
            <v>500</v>
          </cell>
        </row>
        <row r="1692">
          <cell r="A1692">
            <v>7305</v>
          </cell>
          <cell r="C1692">
            <v>240</v>
          </cell>
          <cell r="G1692">
            <v>700</v>
          </cell>
        </row>
        <row r="1693">
          <cell r="A1693">
            <v>7305</v>
          </cell>
          <cell r="C1693">
            <v>340</v>
          </cell>
          <cell r="G1693">
            <v>100</v>
          </cell>
        </row>
        <row r="1694">
          <cell r="A1694">
            <v>7305</v>
          </cell>
          <cell r="C1694">
            <v>935</v>
          </cell>
          <cell r="G1694">
            <v>50</v>
          </cell>
        </row>
        <row r="1695">
          <cell r="A1695">
            <v>7305</v>
          </cell>
          <cell r="C1695">
            <v>936</v>
          </cell>
          <cell r="G1695">
            <v>50</v>
          </cell>
        </row>
        <row r="1696">
          <cell r="A1696">
            <v>7390</v>
          </cell>
          <cell r="C1696">
            <v>110</v>
          </cell>
          <cell r="G1696">
            <v>17230.47</v>
          </cell>
        </row>
        <row r="1697">
          <cell r="A1697">
            <v>7390</v>
          </cell>
          <cell r="C1697">
            <v>112</v>
          </cell>
          <cell r="G1697">
            <v>17198.650000000001</v>
          </cell>
        </row>
        <row r="1698">
          <cell r="A1698">
            <v>7390</v>
          </cell>
          <cell r="C1698">
            <v>120</v>
          </cell>
          <cell r="G1698">
            <v>9214.24</v>
          </cell>
        </row>
        <row r="1699">
          <cell r="A1699">
            <v>7390</v>
          </cell>
          <cell r="C1699">
            <v>121</v>
          </cell>
          <cell r="G1699">
            <v>0</v>
          </cell>
        </row>
        <row r="1700">
          <cell r="A1700">
            <v>7390</v>
          </cell>
          <cell r="C1700">
            <v>130</v>
          </cell>
          <cell r="G1700">
            <v>1666.25</v>
          </cell>
        </row>
        <row r="1701">
          <cell r="A1701">
            <v>7390</v>
          </cell>
          <cell r="C1701">
            <v>140</v>
          </cell>
          <cell r="G1701">
            <v>54.63</v>
          </cell>
        </row>
        <row r="1702">
          <cell r="A1702">
            <v>7390</v>
          </cell>
          <cell r="C1702">
            <v>160</v>
          </cell>
          <cell r="G1702">
            <v>0</v>
          </cell>
        </row>
        <row r="1703">
          <cell r="A1703">
            <v>7390</v>
          </cell>
          <cell r="C1703">
            <v>210</v>
          </cell>
          <cell r="G1703">
            <v>12589.7</v>
          </cell>
        </row>
        <row r="1704">
          <cell r="A1704">
            <v>7390</v>
          </cell>
          <cell r="C1704">
            <v>220</v>
          </cell>
          <cell r="G1704">
            <v>9721.48</v>
          </cell>
        </row>
        <row r="1705">
          <cell r="A1705">
            <v>7390</v>
          </cell>
          <cell r="C1705">
            <v>230</v>
          </cell>
          <cell r="G1705">
            <v>0</v>
          </cell>
        </row>
        <row r="1706">
          <cell r="A1706">
            <v>7390</v>
          </cell>
          <cell r="C1706">
            <v>240</v>
          </cell>
          <cell r="G1706">
            <v>0</v>
          </cell>
        </row>
        <row r="1707">
          <cell r="A1707">
            <v>7390</v>
          </cell>
          <cell r="C1707">
            <v>260</v>
          </cell>
          <cell r="G1707">
            <v>0</v>
          </cell>
        </row>
        <row r="1708">
          <cell r="A1708">
            <v>7390</v>
          </cell>
          <cell r="C1708">
            <v>340</v>
          </cell>
          <cell r="G1708">
            <v>0</v>
          </cell>
        </row>
        <row r="1709">
          <cell r="A1709">
            <v>7390</v>
          </cell>
          <cell r="C1709">
            <v>430</v>
          </cell>
          <cell r="G1709">
            <v>0</v>
          </cell>
        </row>
        <row r="1710">
          <cell r="A1710">
            <v>7390</v>
          </cell>
          <cell r="C1710">
            <v>440</v>
          </cell>
          <cell r="G1710">
            <v>0</v>
          </cell>
        </row>
        <row r="1711">
          <cell r="A1711">
            <v>7390</v>
          </cell>
          <cell r="C1711">
            <v>935</v>
          </cell>
          <cell r="G1711">
            <v>673.9</v>
          </cell>
        </row>
        <row r="1712">
          <cell r="A1712">
            <v>7390</v>
          </cell>
          <cell r="C1712">
            <v>936</v>
          </cell>
          <cell r="G1712">
            <v>673.9</v>
          </cell>
        </row>
        <row r="1713">
          <cell r="A1713">
            <v>7430</v>
          </cell>
          <cell r="C1713">
            <v>110</v>
          </cell>
          <cell r="G1713">
            <v>6038.16</v>
          </cell>
        </row>
        <row r="1714">
          <cell r="A1714">
            <v>7430</v>
          </cell>
          <cell r="C1714">
            <v>112</v>
          </cell>
          <cell r="G1714">
            <v>3418.85</v>
          </cell>
        </row>
        <row r="1715">
          <cell r="A1715">
            <v>7430</v>
          </cell>
          <cell r="C1715">
            <v>120</v>
          </cell>
          <cell r="G1715">
            <v>6447.63</v>
          </cell>
        </row>
        <row r="1716">
          <cell r="A1716">
            <v>7430</v>
          </cell>
          <cell r="C1716">
            <v>121</v>
          </cell>
          <cell r="G1716">
            <v>17.82</v>
          </cell>
        </row>
        <row r="1717">
          <cell r="A1717">
            <v>7430</v>
          </cell>
          <cell r="C1717">
            <v>130</v>
          </cell>
          <cell r="G1717">
            <v>4627.55</v>
          </cell>
        </row>
        <row r="1718">
          <cell r="A1718">
            <v>7430</v>
          </cell>
          <cell r="C1718">
            <v>140</v>
          </cell>
          <cell r="G1718">
            <v>5175.33</v>
          </cell>
        </row>
        <row r="1719">
          <cell r="A1719">
            <v>7430</v>
          </cell>
          <cell r="C1719">
            <v>142</v>
          </cell>
          <cell r="G1719">
            <v>133.68</v>
          </cell>
        </row>
        <row r="1720">
          <cell r="A1720">
            <v>7430</v>
          </cell>
          <cell r="C1720">
            <v>147</v>
          </cell>
          <cell r="G1720">
            <v>0</v>
          </cell>
        </row>
        <row r="1721">
          <cell r="A1721">
            <v>7430</v>
          </cell>
          <cell r="C1721">
            <v>150</v>
          </cell>
          <cell r="G1721">
            <v>71.3</v>
          </cell>
        </row>
        <row r="1722">
          <cell r="A1722">
            <v>7430</v>
          </cell>
          <cell r="C1722">
            <v>160</v>
          </cell>
          <cell r="G1722">
            <v>279.13</v>
          </cell>
        </row>
        <row r="1723">
          <cell r="A1723">
            <v>7430</v>
          </cell>
          <cell r="C1723">
            <v>162</v>
          </cell>
          <cell r="G1723">
            <v>1142.8599999999999</v>
          </cell>
        </row>
        <row r="1724">
          <cell r="A1724">
            <v>7430</v>
          </cell>
          <cell r="C1724">
            <v>190</v>
          </cell>
          <cell r="G1724">
            <v>1713.52</v>
          </cell>
        </row>
        <row r="1725">
          <cell r="A1725">
            <v>7430</v>
          </cell>
          <cell r="C1725">
            <v>210</v>
          </cell>
          <cell r="G1725">
            <v>2163.1</v>
          </cell>
        </row>
        <row r="1726">
          <cell r="A1726">
            <v>7430</v>
          </cell>
          <cell r="C1726">
            <v>220</v>
          </cell>
          <cell r="G1726">
            <v>1939.05</v>
          </cell>
        </row>
        <row r="1727">
          <cell r="A1727">
            <v>7430</v>
          </cell>
          <cell r="C1727">
            <v>230</v>
          </cell>
          <cell r="G1727">
            <v>950.66</v>
          </cell>
        </row>
        <row r="1728">
          <cell r="A1728">
            <v>7430</v>
          </cell>
          <cell r="C1728">
            <v>240</v>
          </cell>
          <cell r="G1728">
            <v>1572.72</v>
          </cell>
        </row>
        <row r="1729">
          <cell r="A1729">
            <v>7430</v>
          </cell>
          <cell r="C1729">
            <v>260</v>
          </cell>
          <cell r="G1729">
            <v>17.82</v>
          </cell>
        </row>
        <row r="1730">
          <cell r="A1730">
            <v>7430</v>
          </cell>
          <cell r="C1730">
            <v>330</v>
          </cell>
          <cell r="G1730">
            <v>374.16</v>
          </cell>
        </row>
        <row r="1731">
          <cell r="A1731">
            <v>7430</v>
          </cell>
          <cell r="C1731">
            <v>340</v>
          </cell>
          <cell r="G1731">
            <v>963.38</v>
          </cell>
        </row>
        <row r="1732">
          <cell r="A1732">
            <v>7430</v>
          </cell>
          <cell r="C1732">
            <v>430</v>
          </cell>
          <cell r="G1732">
            <v>228.91</v>
          </cell>
        </row>
        <row r="1733">
          <cell r="A1733">
            <v>7430</v>
          </cell>
          <cell r="C1733">
            <v>440</v>
          </cell>
          <cell r="G1733">
            <v>318.02999999999997</v>
          </cell>
        </row>
        <row r="1734">
          <cell r="A1734">
            <v>7430</v>
          </cell>
          <cell r="C1734">
            <v>935</v>
          </cell>
          <cell r="G1734">
            <v>1102.0999999999999</v>
          </cell>
        </row>
        <row r="1735">
          <cell r="A1735">
            <v>7430</v>
          </cell>
          <cell r="C1735">
            <v>936</v>
          </cell>
          <cell r="G1735">
            <v>517.87</v>
          </cell>
        </row>
        <row r="1736">
          <cell r="A1736">
            <v>7452</v>
          </cell>
          <cell r="C1736">
            <v>110</v>
          </cell>
          <cell r="G1736">
            <v>751.87</v>
          </cell>
        </row>
        <row r="1737">
          <cell r="A1737">
            <v>7452</v>
          </cell>
          <cell r="C1737">
            <v>112</v>
          </cell>
          <cell r="G1737">
            <v>564.04</v>
          </cell>
        </row>
        <row r="1738">
          <cell r="A1738">
            <v>7452</v>
          </cell>
          <cell r="C1738">
            <v>120</v>
          </cell>
          <cell r="G1738">
            <v>1015.28</v>
          </cell>
        </row>
        <row r="1739">
          <cell r="A1739">
            <v>7452</v>
          </cell>
          <cell r="C1739">
            <v>121</v>
          </cell>
          <cell r="G1739">
            <v>0</v>
          </cell>
        </row>
        <row r="1740">
          <cell r="A1740">
            <v>7452</v>
          </cell>
          <cell r="C1740">
            <v>130</v>
          </cell>
          <cell r="G1740">
            <v>575.33000000000004</v>
          </cell>
        </row>
        <row r="1741">
          <cell r="A1741">
            <v>7452</v>
          </cell>
          <cell r="C1741">
            <v>140</v>
          </cell>
          <cell r="G1741">
            <v>676.85</v>
          </cell>
        </row>
        <row r="1742">
          <cell r="A1742">
            <v>7452</v>
          </cell>
          <cell r="C1742">
            <v>160</v>
          </cell>
          <cell r="G1742">
            <v>338.43</v>
          </cell>
        </row>
        <row r="1743">
          <cell r="A1743">
            <v>7452</v>
          </cell>
          <cell r="C1743">
            <v>190</v>
          </cell>
          <cell r="G1743">
            <v>1030</v>
          </cell>
        </row>
        <row r="1744">
          <cell r="A1744">
            <v>7452</v>
          </cell>
          <cell r="C1744">
            <v>210</v>
          </cell>
          <cell r="G1744">
            <v>376.22</v>
          </cell>
        </row>
        <row r="1745">
          <cell r="A1745">
            <v>7452</v>
          </cell>
          <cell r="C1745">
            <v>220</v>
          </cell>
          <cell r="G1745">
            <v>225.62</v>
          </cell>
        </row>
        <row r="1746">
          <cell r="A1746">
            <v>7452</v>
          </cell>
          <cell r="C1746">
            <v>230</v>
          </cell>
          <cell r="G1746">
            <v>380.72</v>
          </cell>
        </row>
        <row r="1747">
          <cell r="A1747">
            <v>7452</v>
          </cell>
          <cell r="C1747">
            <v>240</v>
          </cell>
          <cell r="G1747">
            <v>300.63</v>
          </cell>
        </row>
        <row r="1748">
          <cell r="A1748">
            <v>7452</v>
          </cell>
          <cell r="C1748">
            <v>260</v>
          </cell>
          <cell r="G1748">
            <v>0</v>
          </cell>
        </row>
        <row r="1749">
          <cell r="A1749">
            <v>7452</v>
          </cell>
          <cell r="C1749">
            <v>330</v>
          </cell>
          <cell r="G1749">
            <v>0</v>
          </cell>
        </row>
        <row r="1750">
          <cell r="A1750">
            <v>7452</v>
          </cell>
          <cell r="C1750">
            <v>340</v>
          </cell>
          <cell r="G1750">
            <v>153.41999999999999</v>
          </cell>
        </row>
        <row r="1751">
          <cell r="A1751">
            <v>7452</v>
          </cell>
          <cell r="C1751">
            <v>430</v>
          </cell>
          <cell r="G1751">
            <v>0</v>
          </cell>
        </row>
        <row r="1752">
          <cell r="A1752">
            <v>7452</v>
          </cell>
          <cell r="C1752">
            <v>440</v>
          </cell>
          <cell r="G1752">
            <v>0</v>
          </cell>
        </row>
        <row r="1753">
          <cell r="A1753">
            <v>7452</v>
          </cell>
          <cell r="C1753">
            <v>935</v>
          </cell>
          <cell r="G1753">
            <v>141.01</v>
          </cell>
        </row>
        <row r="1754">
          <cell r="A1754">
            <v>7452</v>
          </cell>
          <cell r="C1754">
            <v>936</v>
          </cell>
          <cell r="G1754">
            <v>141.01</v>
          </cell>
        </row>
        <row r="1755">
          <cell r="A1755">
            <v>7456</v>
          </cell>
          <cell r="C1755">
            <v>110</v>
          </cell>
          <cell r="G1755">
            <v>62.51</v>
          </cell>
        </row>
        <row r="1756">
          <cell r="A1756">
            <v>7456</v>
          </cell>
          <cell r="C1756">
            <v>112</v>
          </cell>
          <cell r="G1756">
            <v>34.72</v>
          </cell>
        </row>
        <row r="1757">
          <cell r="A1757">
            <v>7456</v>
          </cell>
          <cell r="C1757">
            <v>120</v>
          </cell>
          <cell r="G1757">
            <v>20.83</v>
          </cell>
        </row>
        <row r="1758">
          <cell r="A1758">
            <v>7456</v>
          </cell>
          <cell r="C1758">
            <v>121</v>
          </cell>
          <cell r="G1758">
            <v>13.89</v>
          </cell>
        </row>
        <row r="1759">
          <cell r="A1759">
            <v>7456</v>
          </cell>
          <cell r="C1759">
            <v>130</v>
          </cell>
          <cell r="G1759">
            <v>76.39</v>
          </cell>
        </row>
        <row r="1760">
          <cell r="A1760">
            <v>7456</v>
          </cell>
          <cell r="C1760">
            <v>140</v>
          </cell>
          <cell r="G1760">
            <v>194.44</v>
          </cell>
        </row>
        <row r="1761">
          <cell r="A1761">
            <v>7456</v>
          </cell>
          <cell r="C1761">
            <v>142</v>
          </cell>
          <cell r="G1761">
            <v>104.17</v>
          </cell>
        </row>
        <row r="1762">
          <cell r="A1762">
            <v>7456</v>
          </cell>
          <cell r="C1762">
            <v>147</v>
          </cell>
          <cell r="G1762">
            <v>0</v>
          </cell>
        </row>
        <row r="1763">
          <cell r="A1763">
            <v>7456</v>
          </cell>
          <cell r="C1763">
            <v>150</v>
          </cell>
          <cell r="G1763">
            <v>55.56</v>
          </cell>
        </row>
        <row r="1764">
          <cell r="A1764">
            <v>7456</v>
          </cell>
          <cell r="C1764">
            <v>160</v>
          </cell>
          <cell r="G1764">
            <v>20.83</v>
          </cell>
        </row>
        <row r="1765">
          <cell r="A1765">
            <v>7456</v>
          </cell>
          <cell r="C1765">
            <v>210</v>
          </cell>
          <cell r="G1765">
            <v>27.78</v>
          </cell>
        </row>
        <row r="1766">
          <cell r="A1766">
            <v>7456</v>
          </cell>
          <cell r="C1766">
            <v>220</v>
          </cell>
          <cell r="G1766">
            <v>27.78</v>
          </cell>
        </row>
        <row r="1767">
          <cell r="A1767">
            <v>7456</v>
          </cell>
          <cell r="C1767">
            <v>230</v>
          </cell>
          <cell r="G1767">
            <v>20.83</v>
          </cell>
        </row>
        <row r="1768">
          <cell r="A1768">
            <v>7456</v>
          </cell>
          <cell r="C1768">
            <v>240</v>
          </cell>
          <cell r="G1768">
            <v>118.06</v>
          </cell>
        </row>
        <row r="1769">
          <cell r="A1769">
            <v>7456</v>
          </cell>
          <cell r="C1769">
            <v>260</v>
          </cell>
          <cell r="G1769">
            <v>13.89</v>
          </cell>
        </row>
        <row r="1770">
          <cell r="A1770">
            <v>7456</v>
          </cell>
          <cell r="C1770">
            <v>330</v>
          </cell>
          <cell r="G1770">
            <v>6.94</v>
          </cell>
        </row>
        <row r="1771">
          <cell r="A1771">
            <v>7456</v>
          </cell>
          <cell r="C1771">
            <v>340</v>
          </cell>
          <cell r="G1771">
            <v>76.39</v>
          </cell>
        </row>
        <row r="1772">
          <cell r="A1772">
            <v>7456</v>
          </cell>
          <cell r="C1772">
            <v>430</v>
          </cell>
          <cell r="G1772">
            <v>6.94</v>
          </cell>
        </row>
        <row r="1773">
          <cell r="A1773">
            <v>7456</v>
          </cell>
          <cell r="C1773">
            <v>440</v>
          </cell>
          <cell r="G1773">
            <v>76.39</v>
          </cell>
        </row>
        <row r="1774">
          <cell r="A1774">
            <v>7456</v>
          </cell>
          <cell r="C1774">
            <v>935</v>
          </cell>
          <cell r="G1774">
            <v>34.72</v>
          </cell>
        </row>
        <row r="1775">
          <cell r="A1775">
            <v>7456</v>
          </cell>
          <cell r="C1775">
            <v>936</v>
          </cell>
          <cell r="G1775">
            <v>6.94</v>
          </cell>
        </row>
        <row r="1776">
          <cell r="A1776">
            <v>7458</v>
          </cell>
          <cell r="C1776">
            <v>140</v>
          </cell>
          <cell r="G1776">
            <v>0</v>
          </cell>
        </row>
        <row r="1777">
          <cell r="A1777">
            <v>7458</v>
          </cell>
          <cell r="C1777">
            <v>147</v>
          </cell>
          <cell r="G1777">
            <v>0</v>
          </cell>
        </row>
        <row r="1778">
          <cell r="A1778">
            <v>7458</v>
          </cell>
          <cell r="C1778">
            <v>150</v>
          </cell>
          <cell r="G1778">
            <v>182.6</v>
          </cell>
        </row>
        <row r="1779">
          <cell r="A1779">
            <v>7458</v>
          </cell>
          <cell r="C1779">
            <v>240</v>
          </cell>
          <cell r="G1779">
            <v>0</v>
          </cell>
        </row>
        <row r="1780">
          <cell r="A1780">
            <v>7458</v>
          </cell>
          <cell r="C1780">
            <v>340</v>
          </cell>
          <cell r="G1780">
            <v>351.75</v>
          </cell>
        </row>
        <row r="1781">
          <cell r="A1781">
            <v>7458</v>
          </cell>
          <cell r="C1781">
            <v>440</v>
          </cell>
          <cell r="G1781">
            <v>2605.96</v>
          </cell>
        </row>
        <row r="1782">
          <cell r="A1782">
            <v>7458</v>
          </cell>
          <cell r="C1782">
            <v>935</v>
          </cell>
          <cell r="G1782">
            <v>0</v>
          </cell>
        </row>
        <row r="1783">
          <cell r="A1783">
            <v>7470</v>
          </cell>
          <cell r="C1783">
            <v>110</v>
          </cell>
          <cell r="G1783">
            <v>3940.01</v>
          </cell>
        </row>
        <row r="1784">
          <cell r="A1784">
            <v>7470</v>
          </cell>
          <cell r="C1784">
            <v>112</v>
          </cell>
          <cell r="G1784">
            <v>2312.6999999999998</v>
          </cell>
        </row>
        <row r="1785">
          <cell r="A1785">
            <v>7470</v>
          </cell>
          <cell r="C1785">
            <v>120</v>
          </cell>
          <cell r="G1785">
            <v>4334.01</v>
          </cell>
        </row>
        <row r="1786">
          <cell r="A1786">
            <v>7470</v>
          </cell>
          <cell r="C1786">
            <v>121</v>
          </cell>
          <cell r="G1786">
            <v>0</v>
          </cell>
        </row>
        <row r="1787">
          <cell r="A1787">
            <v>7470</v>
          </cell>
          <cell r="C1787">
            <v>130</v>
          </cell>
          <cell r="G1787">
            <v>3349.01</v>
          </cell>
        </row>
        <row r="1788">
          <cell r="A1788">
            <v>7470</v>
          </cell>
          <cell r="C1788">
            <v>140</v>
          </cell>
          <cell r="G1788">
            <v>3940</v>
          </cell>
        </row>
        <row r="1789">
          <cell r="A1789">
            <v>7470</v>
          </cell>
          <cell r="C1789">
            <v>142</v>
          </cell>
          <cell r="G1789">
            <v>0</v>
          </cell>
        </row>
        <row r="1790">
          <cell r="A1790">
            <v>7470</v>
          </cell>
          <cell r="C1790">
            <v>150</v>
          </cell>
          <cell r="G1790">
            <v>0</v>
          </cell>
        </row>
        <row r="1791">
          <cell r="A1791">
            <v>7470</v>
          </cell>
          <cell r="C1791">
            <v>160</v>
          </cell>
          <cell r="G1791">
            <v>1181.99</v>
          </cell>
        </row>
        <row r="1792">
          <cell r="A1792">
            <v>7470</v>
          </cell>
          <cell r="C1792">
            <v>190</v>
          </cell>
          <cell r="G1792">
            <v>0</v>
          </cell>
        </row>
        <row r="1793">
          <cell r="A1793">
            <v>7470</v>
          </cell>
          <cell r="C1793">
            <v>210</v>
          </cell>
          <cell r="G1793">
            <v>925.89</v>
          </cell>
        </row>
        <row r="1794">
          <cell r="A1794">
            <v>7470</v>
          </cell>
          <cell r="C1794">
            <v>220</v>
          </cell>
          <cell r="G1794">
            <v>925.9</v>
          </cell>
        </row>
        <row r="1795">
          <cell r="A1795">
            <v>7470</v>
          </cell>
          <cell r="C1795">
            <v>230</v>
          </cell>
          <cell r="G1795">
            <v>925.9</v>
          </cell>
        </row>
        <row r="1796">
          <cell r="A1796">
            <v>7470</v>
          </cell>
          <cell r="C1796">
            <v>240</v>
          </cell>
          <cell r="G1796">
            <v>2509.87</v>
          </cell>
        </row>
        <row r="1797">
          <cell r="A1797">
            <v>7470</v>
          </cell>
          <cell r="C1797">
            <v>330</v>
          </cell>
          <cell r="G1797">
            <v>290.27999999999997</v>
          </cell>
        </row>
        <row r="1798">
          <cell r="A1798">
            <v>7470</v>
          </cell>
          <cell r="C1798">
            <v>340</v>
          </cell>
          <cell r="G1798">
            <v>1658.92</v>
          </cell>
        </row>
        <row r="1799">
          <cell r="A1799">
            <v>7470</v>
          </cell>
          <cell r="C1799">
            <v>400</v>
          </cell>
          <cell r="G1799">
            <v>0</v>
          </cell>
        </row>
        <row r="1800">
          <cell r="A1800">
            <v>7470</v>
          </cell>
          <cell r="C1800">
            <v>430</v>
          </cell>
          <cell r="G1800">
            <v>1833.65</v>
          </cell>
        </row>
        <row r="1801">
          <cell r="A1801">
            <v>7470</v>
          </cell>
          <cell r="C1801">
            <v>440</v>
          </cell>
          <cell r="G1801">
            <v>1808.63</v>
          </cell>
        </row>
        <row r="1802">
          <cell r="A1802">
            <v>7470</v>
          </cell>
          <cell r="C1802">
            <v>935</v>
          </cell>
          <cell r="G1802">
            <v>1927.71</v>
          </cell>
        </row>
        <row r="1803">
          <cell r="A1803">
            <v>7470</v>
          </cell>
          <cell r="C1803">
            <v>936</v>
          </cell>
          <cell r="G1803">
            <v>1838.91</v>
          </cell>
        </row>
        <row r="1804">
          <cell r="A1804">
            <v>7475</v>
          </cell>
          <cell r="C1804">
            <v>110</v>
          </cell>
          <cell r="G1804">
            <v>620.13</v>
          </cell>
        </row>
        <row r="1805">
          <cell r="A1805">
            <v>7475</v>
          </cell>
          <cell r="C1805">
            <v>112</v>
          </cell>
          <cell r="G1805">
            <v>310.08</v>
          </cell>
        </row>
        <row r="1806">
          <cell r="A1806">
            <v>7475</v>
          </cell>
          <cell r="C1806">
            <v>120</v>
          </cell>
          <cell r="G1806">
            <v>682.13</v>
          </cell>
        </row>
        <row r="1807">
          <cell r="A1807">
            <v>7475</v>
          </cell>
          <cell r="C1807">
            <v>121</v>
          </cell>
          <cell r="G1807">
            <v>0</v>
          </cell>
        </row>
        <row r="1808">
          <cell r="A1808">
            <v>7475</v>
          </cell>
          <cell r="C1808">
            <v>130</v>
          </cell>
          <cell r="G1808">
            <v>527.12</v>
          </cell>
        </row>
        <row r="1809">
          <cell r="A1809">
            <v>7475</v>
          </cell>
          <cell r="C1809">
            <v>140</v>
          </cell>
          <cell r="G1809">
            <v>620.13</v>
          </cell>
        </row>
        <row r="1810">
          <cell r="A1810">
            <v>7475</v>
          </cell>
          <cell r="C1810">
            <v>147</v>
          </cell>
          <cell r="G1810">
            <v>0</v>
          </cell>
        </row>
        <row r="1811">
          <cell r="A1811">
            <v>7475</v>
          </cell>
          <cell r="C1811">
            <v>160</v>
          </cell>
          <cell r="G1811">
            <v>186.03</v>
          </cell>
        </row>
        <row r="1812">
          <cell r="A1812">
            <v>7475</v>
          </cell>
          <cell r="C1812">
            <v>190</v>
          </cell>
          <cell r="G1812">
            <v>0</v>
          </cell>
        </row>
        <row r="1813">
          <cell r="A1813">
            <v>7475</v>
          </cell>
          <cell r="C1813">
            <v>210</v>
          </cell>
          <cell r="G1813">
            <v>620.20000000000005</v>
          </cell>
        </row>
        <row r="1814">
          <cell r="A1814">
            <v>7475</v>
          </cell>
          <cell r="C1814">
            <v>220</v>
          </cell>
          <cell r="G1814">
            <v>620.20000000000005</v>
          </cell>
        </row>
        <row r="1815">
          <cell r="A1815">
            <v>7475</v>
          </cell>
          <cell r="C1815">
            <v>230</v>
          </cell>
          <cell r="G1815">
            <v>620.20000000000005</v>
          </cell>
        </row>
        <row r="1816">
          <cell r="A1816">
            <v>7475</v>
          </cell>
          <cell r="C1816">
            <v>240</v>
          </cell>
          <cell r="G1816">
            <v>620.20000000000005</v>
          </cell>
        </row>
        <row r="1817">
          <cell r="A1817">
            <v>7475</v>
          </cell>
          <cell r="C1817">
            <v>330</v>
          </cell>
          <cell r="G1817">
            <v>0</v>
          </cell>
        </row>
        <row r="1818">
          <cell r="A1818">
            <v>7475</v>
          </cell>
          <cell r="C1818">
            <v>340</v>
          </cell>
          <cell r="G1818">
            <v>0</v>
          </cell>
        </row>
        <row r="1819">
          <cell r="A1819">
            <v>7475</v>
          </cell>
          <cell r="C1819">
            <v>430</v>
          </cell>
          <cell r="G1819">
            <v>329.67</v>
          </cell>
        </row>
        <row r="1820">
          <cell r="A1820">
            <v>7475</v>
          </cell>
          <cell r="C1820">
            <v>440</v>
          </cell>
          <cell r="G1820">
            <v>326.36</v>
          </cell>
        </row>
        <row r="1821">
          <cell r="A1821">
            <v>7475</v>
          </cell>
          <cell r="C1821">
            <v>935</v>
          </cell>
          <cell r="G1821">
            <v>280.02999999999997</v>
          </cell>
        </row>
        <row r="1822">
          <cell r="A1822">
            <v>7475</v>
          </cell>
          <cell r="C1822">
            <v>936</v>
          </cell>
          <cell r="G1822">
            <v>0</v>
          </cell>
        </row>
        <row r="1823">
          <cell r="A1823">
            <v>7520</v>
          </cell>
          <cell r="C1823">
            <v>110</v>
          </cell>
          <cell r="G1823">
            <v>273.56</v>
          </cell>
        </row>
        <row r="1824">
          <cell r="A1824">
            <v>7520</v>
          </cell>
          <cell r="C1824">
            <v>112</v>
          </cell>
          <cell r="G1824">
            <v>467.33</v>
          </cell>
        </row>
        <row r="1825">
          <cell r="A1825">
            <v>7520</v>
          </cell>
          <cell r="C1825">
            <v>120</v>
          </cell>
          <cell r="G1825">
            <v>369.4</v>
          </cell>
        </row>
        <row r="1826">
          <cell r="A1826">
            <v>7520</v>
          </cell>
          <cell r="C1826">
            <v>121</v>
          </cell>
          <cell r="G1826">
            <v>0</v>
          </cell>
        </row>
        <row r="1827">
          <cell r="A1827">
            <v>7520</v>
          </cell>
          <cell r="C1827">
            <v>130</v>
          </cell>
          <cell r="G1827">
            <v>209.32</v>
          </cell>
        </row>
        <row r="1828">
          <cell r="A1828">
            <v>7520</v>
          </cell>
          <cell r="C1828">
            <v>140</v>
          </cell>
          <cell r="G1828">
            <v>246.26</v>
          </cell>
        </row>
        <row r="1829">
          <cell r="A1829">
            <v>7520</v>
          </cell>
          <cell r="C1829">
            <v>147</v>
          </cell>
          <cell r="G1829">
            <v>0</v>
          </cell>
        </row>
        <row r="1830">
          <cell r="A1830">
            <v>7520</v>
          </cell>
          <cell r="C1830">
            <v>150</v>
          </cell>
          <cell r="G1830">
            <v>0</v>
          </cell>
        </row>
        <row r="1831">
          <cell r="A1831">
            <v>7520</v>
          </cell>
          <cell r="C1831">
            <v>160</v>
          </cell>
          <cell r="G1831">
            <v>123.13</v>
          </cell>
        </row>
        <row r="1832">
          <cell r="A1832">
            <v>7520</v>
          </cell>
          <cell r="C1832">
            <v>190</v>
          </cell>
          <cell r="G1832">
            <v>801.74</v>
          </cell>
        </row>
        <row r="1833">
          <cell r="A1833">
            <v>7520</v>
          </cell>
          <cell r="C1833">
            <v>210</v>
          </cell>
          <cell r="G1833">
            <v>136.88</v>
          </cell>
        </row>
        <row r="1834">
          <cell r="A1834">
            <v>7520</v>
          </cell>
          <cell r="C1834">
            <v>220</v>
          </cell>
          <cell r="G1834">
            <v>82.09</v>
          </cell>
        </row>
        <row r="1835">
          <cell r="A1835">
            <v>7520</v>
          </cell>
          <cell r="C1835">
            <v>230</v>
          </cell>
          <cell r="G1835">
            <v>178.09</v>
          </cell>
        </row>
        <row r="1836">
          <cell r="A1836">
            <v>7520</v>
          </cell>
          <cell r="C1836">
            <v>240</v>
          </cell>
          <cell r="G1836">
            <v>301.88</v>
          </cell>
        </row>
        <row r="1837">
          <cell r="A1837">
            <v>7520</v>
          </cell>
          <cell r="C1837">
            <v>260</v>
          </cell>
          <cell r="G1837">
            <v>0</v>
          </cell>
        </row>
        <row r="1838">
          <cell r="A1838">
            <v>7520</v>
          </cell>
          <cell r="C1838">
            <v>330</v>
          </cell>
          <cell r="G1838">
            <v>0</v>
          </cell>
        </row>
        <row r="1839">
          <cell r="A1839">
            <v>7520</v>
          </cell>
          <cell r="C1839">
            <v>340</v>
          </cell>
          <cell r="G1839">
            <v>55.82</v>
          </cell>
        </row>
        <row r="1840">
          <cell r="A1840">
            <v>7520</v>
          </cell>
          <cell r="C1840">
            <v>430</v>
          </cell>
          <cell r="G1840">
            <v>0</v>
          </cell>
        </row>
        <row r="1841">
          <cell r="A1841">
            <v>7520</v>
          </cell>
          <cell r="C1841">
            <v>440</v>
          </cell>
          <cell r="G1841">
            <v>0</v>
          </cell>
        </row>
        <row r="1842">
          <cell r="A1842">
            <v>7520</v>
          </cell>
          <cell r="C1842">
            <v>935</v>
          </cell>
          <cell r="G1842">
            <v>51.3</v>
          </cell>
        </row>
        <row r="1843">
          <cell r="A1843">
            <v>7520</v>
          </cell>
          <cell r="C1843">
            <v>936</v>
          </cell>
          <cell r="G1843">
            <v>101.3</v>
          </cell>
        </row>
        <row r="1844">
          <cell r="A1844">
            <v>7540</v>
          </cell>
          <cell r="C1844">
            <v>110</v>
          </cell>
          <cell r="G1844">
            <v>0</v>
          </cell>
        </row>
        <row r="1845">
          <cell r="A1845">
            <v>7540</v>
          </cell>
          <cell r="C1845">
            <v>112</v>
          </cell>
          <cell r="G1845">
            <v>0</v>
          </cell>
        </row>
        <row r="1846">
          <cell r="A1846">
            <v>7540</v>
          </cell>
          <cell r="C1846">
            <v>120</v>
          </cell>
          <cell r="G1846">
            <v>0</v>
          </cell>
        </row>
        <row r="1847">
          <cell r="A1847">
            <v>7540</v>
          </cell>
          <cell r="C1847">
            <v>130</v>
          </cell>
          <cell r="G1847">
            <v>0</v>
          </cell>
        </row>
        <row r="1848">
          <cell r="A1848">
            <v>7540</v>
          </cell>
          <cell r="C1848">
            <v>140</v>
          </cell>
          <cell r="G1848">
            <v>0</v>
          </cell>
        </row>
        <row r="1849">
          <cell r="A1849">
            <v>7540</v>
          </cell>
          <cell r="C1849">
            <v>160</v>
          </cell>
          <cell r="G1849">
            <v>0</v>
          </cell>
        </row>
        <row r="1850">
          <cell r="A1850">
            <v>7540</v>
          </cell>
          <cell r="C1850">
            <v>935</v>
          </cell>
          <cell r="G1850">
            <v>0</v>
          </cell>
        </row>
        <row r="1851">
          <cell r="A1851">
            <v>7690</v>
          </cell>
          <cell r="C1851">
            <v>110</v>
          </cell>
          <cell r="G1851">
            <v>22418.68</v>
          </cell>
        </row>
        <row r="1852">
          <cell r="A1852">
            <v>7690</v>
          </cell>
          <cell r="C1852">
            <v>112</v>
          </cell>
          <cell r="G1852">
            <v>19483.59</v>
          </cell>
        </row>
        <row r="1853">
          <cell r="A1853">
            <v>7690</v>
          </cell>
          <cell r="C1853">
            <v>120</v>
          </cell>
          <cell r="G1853">
            <v>20858.82</v>
          </cell>
        </row>
        <row r="1854">
          <cell r="A1854">
            <v>7690</v>
          </cell>
          <cell r="C1854">
            <v>121</v>
          </cell>
          <cell r="G1854">
            <v>0</v>
          </cell>
        </row>
        <row r="1855">
          <cell r="A1855">
            <v>7690</v>
          </cell>
          <cell r="C1855">
            <v>122</v>
          </cell>
          <cell r="G1855">
            <v>8350</v>
          </cell>
        </row>
        <row r="1856">
          <cell r="A1856">
            <v>7690</v>
          </cell>
          <cell r="C1856">
            <v>130</v>
          </cell>
          <cell r="G1856">
            <v>6370.5</v>
          </cell>
        </row>
        <row r="1857">
          <cell r="A1857">
            <v>7690</v>
          </cell>
          <cell r="C1857">
            <v>140</v>
          </cell>
          <cell r="G1857">
            <v>5328.2</v>
          </cell>
        </row>
        <row r="1858">
          <cell r="A1858">
            <v>7690</v>
          </cell>
          <cell r="C1858">
            <v>142</v>
          </cell>
          <cell r="G1858">
            <v>15921.48</v>
          </cell>
        </row>
        <row r="1859">
          <cell r="A1859">
            <v>7690</v>
          </cell>
          <cell r="C1859">
            <v>147</v>
          </cell>
          <cell r="G1859">
            <v>0</v>
          </cell>
        </row>
        <row r="1860">
          <cell r="A1860">
            <v>7690</v>
          </cell>
          <cell r="C1860">
            <v>150</v>
          </cell>
          <cell r="G1860">
            <v>5305.45</v>
          </cell>
        </row>
        <row r="1861">
          <cell r="A1861">
            <v>7690</v>
          </cell>
          <cell r="C1861">
            <v>210</v>
          </cell>
          <cell r="G1861">
            <v>19457.05</v>
          </cell>
        </row>
        <row r="1862">
          <cell r="A1862">
            <v>7690</v>
          </cell>
          <cell r="C1862">
            <v>220</v>
          </cell>
          <cell r="G1862">
            <v>14371.85</v>
          </cell>
        </row>
        <row r="1863">
          <cell r="A1863">
            <v>7690</v>
          </cell>
          <cell r="C1863">
            <v>230</v>
          </cell>
          <cell r="G1863">
            <v>3509.05</v>
          </cell>
        </row>
        <row r="1864">
          <cell r="A1864">
            <v>7690</v>
          </cell>
          <cell r="C1864">
            <v>240</v>
          </cell>
          <cell r="G1864">
            <v>4967.84</v>
          </cell>
        </row>
        <row r="1865">
          <cell r="A1865">
            <v>7690</v>
          </cell>
          <cell r="C1865">
            <v>260</v>
          </cell>
          <cell r="G1865">
            <v>1754.53</v>
          </cell>
        </row>
        <row r="1866">
          <cell r="A1866">
            <v>7690</v>
          </cell>
          <cell r="C1866">
            <v>330</v>
          </cell>
          <cell r="G1866">
            <v>1355.36</v>
          </cell>
        </row>
        <row r="1867">
          <cell r="A1867">
            <v>7690</v>
          </cell>
          <cell r="C1867">
            <v>340</v>
          </cell>
          <cell r="G1867">
            <v>8913.26</v>
          </cell>
        </row>
        <row r="1868">
          <cell r="A1868">
            <v>7690</v>
          </cell>
          <cell r="C1868">
            <v>430</v>
          </cell>
          <cell r="G1868">
            <v>3334.38</v>
          </cell>
        </row>
        <row r="1869">
          <cell r="A1869">
            <v>7690</v>
          </cell>
          <cell r="C1869">
            <v>440</v>
          </cell>
          <cell r="G1869">
            <v>17255.39</v>
          </cell>
        </row>
        <row r="1870">
          <cell r="A1870">
            <v>7690</v>
          </cell>
          <cell r="C1870">
            <v>935</v>
          </cell>
          <cell r="G1870">
            <v>5062.5</v>
          </cell>
        </row>
        <row r="1871">
          <cell r="A1871">
            <v>7690</v>
          </cell>
          <cell r="C1871">
            <v>936</v>
          </cell>
          <cell r="G1871">
            <v>4743.75</v>
          </cell>
        </row>
        <row r="1872">
          <cell r="A1872">
            <v>7750</v>
          </cell>
          <cell r="C1872">
            <v>110</v>
          </cell>
          <cell r="G1872">
            <v>1698.09</v>
          </cell>
        </row>
        <row r="1873">
          <cell r="A1873">
            <v>7750</v>
          </cell>
          <cell r="C1873">
            <v>112</v>
          </cell>
          <cell r="G1873">
            <v>794.1</v>
          </cell>
        </row>
        <row r="1874">
          <cell r="A1874">
            <v>7750</v>
          </cell>
          <cell r="C1874">
            <v>120</v>
          </cell>
          <cell r="G1874">
            <v>686.86</v>
          </cell>
        </row>
        <row r="1875">
          <cell r="A1875">
            <v>7750</v>
          </cell>
          <cell r="C1875">
            <v>121</v>
          </cell>
          <cell r="G1875">
            <v>0</v>
          </cell>
        </row>
        <row r="1876">
          <cell r="A1876">
            <v>7750</v>
          </cell>
          <cell r="C1876">
            <v>130</v>
          </cell>
          <cell r="G1876">
            <v>1660.44</v>
          </cell>
        </row>
        <row r="1877">
          <cell r="A1877">
            <v>7750</v>
          </cell>
          <cell r="C1877">
            <v>140</v>
          </cell>
          <cell r="G1877">
            <v>1586.36</v>
          </cell>
        </row>
        <row r="1878">
          <cell r="A1878">
            <v>7750</v>
          </cell>
          <cell r="C1878">
            <v>142</v>
          </cell>
          <cell r="G1878">
            <v>0</v>
          </cell>
        </row>
        <row r="1879">
          <cell r="A1879">
            <v>7750</v>
          </cell>
          <cell r="C1879">
            <v>150</v>
          </cell>
          <cell r="G1879">
            <v>0</v>
          </cell>
        </row>
        <row r="1880">
          <cell r="A1880">
            <v>7750</v>
          </cell>
          <cell r="C1880">
            <v>160</v>
          </cell>
          <cell r="G1880">
            <v>187.33</v>
          </cell>
        </row>
        <row r="1881">
          <cell r="A1881">
            <v>7750</v>
          </cell>
          <cell r="C1881">
            <v>190</v>
          </cell>
          <cell r="G1881">
            <v>728.5</v>
          </cell>
        </row>
        <row r="1882">
          <cell r="A1882">
            <v>7750</v>
          </cell>
          <cell r="C1882">
            <v>210</v>
          </cell>
          <cell r="G1882">
            <v>523.65</v>
          </cell>
        </row>
        <row r="1883">
          <cell r="A1883">
            <v>7750</v>
          </cell>
          <cell r="C1883">
            <v>220</v>
          </cell>
          <cell r="G1883">
            <v>531.48</v>
          </cell>
        </row>
        <row r="1884">
          <cell r="A1884">
            <v>7750</v>
          </cell>
          <cell r="C1884">
            <v>230</v>
          </cell>
          <cell r="G1884">
            <v>523.65</v>
          </cell>
        </row>
        <row r="1885">
          <cell r="A1885">
            <v>7750</v>
          </cell>
          <cell r="C1885">
            <v>240</v>
          </cell>
          <cell r="G1885">
            <v>2058.1799999999998</v>
          </cell>
        </row>
        <row r="1886">
          <cell r="A1886">
            <v>7750</v>
          </cell>
          <cell r="C1886">
            <v>260</v>
          </cell>
          <cell r="G1886">
            <v>0</v>
          </cell>
        </row>
        <row r="1887">
          <cell r="A1887">
            <v>7750</v>
          </cell>
          <cell r="C1887">
            <v>330</v>
          </cell>
          <cell r="G1887">
            <v>56.52</v>
          </cell>
        </row>
        <row r="1888">
          <cell r="A1888">
            <v>7750</v>
          </cell>
          <cell r="C1888">
            <v>340</v>
          </cell>
          <cell r="G1888">
            <v>475.23</v>
          </cell>
        </row>
        <row r="1889">
          <cell r="A1889">
            <v>7750</v>
          </cell>
          <cell r="C1889">
            <v>430</v>
          </cell>
          <cell r="G1889">
            <v>140</v>
          </cell>
        </row>
        <row r="1890">
          <cell r="A1890">
            <v>7750</v>
          </cell>
          <cell r="C1890">
            <v>440</v>
          </cell>
          <cell r="G1890">
            <v>648.5</v>
          </cell>
        </row>
        <row r="1891">
          <cell r="A1891">
            <v>7750</v>
          </cell>
          <cell r="C1891">
            <v>935</v>
          </cell>
          <cell r="G1891">
            <v>766.1</v>
          </cell>
        </row>
        <row r="1892">
          <cell r="A1892">
            <v>7750</v>
          </cell>
          <cell r="C1892">
            <v>936</v>
          </cell>
          <cell r="G1892">
            <v>0</v>
          </cell>
        </row>
        <row r="1893">
          <cell r="A1893">
            <v>7760</v>
          </cell>
          <cell r="C1893">
            <v>110</v>
          </cell>
          <cell r="G1893">
            <v>1676.57</v>
          </cell>
        </row>
        <row r="1894">
          <cell r="A1894">
            <v>7760</v>
          </cell>
          <cell r="C1894">
            <v>112</v>
          </cell>
          <cell r="G1894">
            <v>4200</v>
          </cell>
        </row>
        <row r="1895">
          <cell r="A1895">
            <v>7760</v>
          </cell>
          <cell r="C1895">
            <v>120</v>
          </cell>
          <cell r="G1895">
            <v>1905.86</v>
          </cell>
        </row>
        <row r="1896">
          <cell r="A1896">
            <v>7760</v>
          </cell>
          <cell r="C1896">
            <v>121</v>
          </cell>
          <cell r="G1896">
            <v>0</v>
          </cell>
        </row>
        <row r="1897">
          <cell r="A1897">
            <v>7760</v>
          </cell>
          <cell r="C1897">
            <v>130</v>
          </cell>
          <cell r="G1897">
            <v>707.36</v>
          </cell>
        </row>
        <row r="1898">
          <cell r="A1898">
            <v>7760</v>
          </cell>
          <cell r="C1898">
            <v>140</v>
          </cell>
          <cell r="G1898">
            <v>187.08</v>
          </cell>
        </row>
        <row r="1899">
          <cell r="A1899">
            <v>7760</v>
          </cell>
          <cell r="C1899">
            <v>142</v>
          </cell>
          <cell r="G1899">
            <v>1944.65</v>
          </cell>
        </row>
        <row r="1900">
          <cell r="A1900">
            <v>7760</v>
          </cell>
          <cell r="C1900">
            <v>147</v>
          </cell>
          <cell r="G1900">
            <v>0</v>
          </cell>
        </row>
        <row r="1901">
          <cell r="A1901">
            <v>7760</v>
          </cell>
          <cell r="C1901">
            <v>150</v>
          </cell>
          <cell r="G1901">
            <v>602.38</v>
          </cell>
        </row>
        <row r="1902">
          <cell r="A1902">
            <v>7760</v>
          </cell>
          <cell r="C1902">
            <v>160</v>
          </cell>
          <cell r="G1902">
            <v>0</v>
          </cell>
        </row>
        <row r="1903">
          <cell r="A1903">
            <v>7760</v>
          </cell>
          <cell r="C1903">
            <v>210</v>
          </cell>
          <cell r="G1903">
            <v>1906.11</v>
          </cell>
        </row>
        <row r="1904">
          <cell r="A1904">
            <v>7760</v>
          </cell>
          <cell r="C1904">
            <v>220</v>
          </cell>
          <cell r="G1904">
            <v>1544.1</v>
          </cell>
        </row>
        <row r="1905">
          <cell r="A1905">
            <v>7760</v>
          </cell>
          <cell r="C1905">
            <v>230</v>
          </cell>
          <cell r="G1905">
            <v>404.13</v>
          </cell>
        </row>
        <row r="1906">
          <cell r="A1906">
            <v>7760</v>
          </cell>
          <cell r="C1906">
            <v>240</v>
          </cell>
          <cell r="G1906">
            <v>562.70000000000005</v>
          </cell>
        </row>
        <row r="1907">
          <cell r="A1907">
            <v>7760</v>
          </cell>
          <cell r="C1907">
            <v>260</v>
          </cell>
          <cell r="G1907">
            <v>201.57</v>
          </cell>
        </row>
        <row r="1908">
          <cell r="A1908">
            <v>7760</v>
          </cell>
          <cell r="C1908">
            <v>330</v>
          </cell>
          <cell r="G1908">
            <v>132.99</v>
          </cell>
        </row>
        <row r="1909">
          <cell r="A1909">
            <v>7760</v>
          </cell>
          <cell r="C1909">
            <v>340</v>
          </cell>
          <cell r="G1909">
            <v>889.53</v>
          </cell>
        </row>
        <row r="1910">
          <cell r="A1910">
            <v>7760</v>
          </cell>
          <cell r="C1910">
            <v>430</v>
          </cell>
          <cell r="G1910">
            <v>363.81</v>
          </cell>
        </row>
        <row r="1911">
          <cell r="A1911">
            <v>7760</v>
          </cell>
          <cell r="C1911">
            <v>440</v>
          </cell>
          <cell r="G1911">
            <v>1871.25</v>
          </cell>
        </row>
        <row r="1912">
          <cell r="A1912">
            <v>7760</v>
          </cell>
          <cell r="C1912">
            <v>935</v>
          </cell>
          <cell r="G1912">
            <v>434.93</v>
          </cell>
        </row>
        <row r="1913">
          <cell r="A1913">
            <v>7760</v>
          </cell>
          <cell r="C1913">
            <v>936</v>
          </cell>
          <cell r="G1913">
            <v>464.98</v>
          </cell>
        </row>
        <row r="1914">
          <cell r="A1914">
            <v>7790</v>
          </cell>
          <cell r="C1914">
            <v>110</v>
          </cell>
          <cell r="G1914">
            <v>4003</v>
          </cell>
        </row>
        <row r="1915">
          <cell r="A1915">
            <v>7790</v>
          </cell>
          <cell r="C1915">
            <v>112</v>
          </cell>
          <cell r="G1915">
            <v>14587</v>
          </cell>
        </row>
        <row r="1916">
          <cell r="A1916">
            <v>7790</v>
          </cell>
          <cell r="C1916">
            <v>120</v>
          </cell>
          <cell r="G1916">
            <v>3730</v>
          </cell>
        </row>
        <row r="1917">
          <cell r="A1917">
            <v>7790</v>
          </cell>
          <cell r="C1917">
            <v>121</v>
          </cell>
          <cell r="G1917">
            <v>2854</v>
          </cell>
        </row>
        <row r="1918">
          <cell r="A1918">
            <v>7790</v>
          </cell>
          <cell r="C1918">
            <v>130</v>
          </cell>
          <cell r="G1918">
            <v>6330</v>
          </cell>
        </row>
        <row r="1919">
          <cell r="A1919">
            <v>7790</v>
          </cell>
          <cell r="C1919">
            <v>140</v>
          </cell>
          <cell r="G1919">
            <v>13507</v>
          </cell>
        </row>
        <row r="1920">
          <cell r="A1920">
            <v>7790</v>
          </cell>
          <cell r="C1920">
            <v>142</v>
          </cell>
          <cell r="G1920">
            <v>5789</v>
          </cell>
        </row>
        <row r="1921">
          <cell r="A1921">
            <v>7790</v>
          </cell>
          <cell r="C1921">
            <v>147</v>
          </cell>
          <cell r="G1921">
            <v>0</v>
          </cell>
        </row>
        <row r="1922">
          <cell r="A1922">
            <v>7790</v>
          </cell>
          <cell r="C1922">
            <v>210</v>
          </cell>
          <cell r="G1922">
            <v>2170</v>
          </cell>
        </row>
        <row r="1923">
          <cell r="A1923">
            <v>7790</v>
          </cell>
          <cell r="C1923">
            <v>220</v>
          </cell>
          <cell r="G1923">
            <v>2155</v>
          </cell>
        </row>
        <row r="1924">
          <cell r="A1924">
            <v>7790</v>
          </cell>
          <cell r="C1924">
            <v>230</v>
          </cell>
          <cell r="G1924">
            <v>1507</v>
          </cell>
        </row>
        <row r="1925">
          <cell r="A1925">
            <v>7790</v>
          </cell>
          <cell r="C1925">
            <v>240</v>
          </cell>
          <cell r="G1925">
            <v>3779</v>
          </cell>
        </row>
        <row r="1926">
          <cell r="A1926">
            <v>7790</v>
          </cell>
          <cell r="C1926">
            <v>330</v>
          </cell>
          <cell r="G1926">
            <v>831</v>
          </cell>
        </row>
        <row r="1927">
          <cell r="A1927">
            <v>7790</v>
          </cell>
          <cell r="C1927">
            <v>340</v>
          </cell>
          <cell r="G1927">
            <v>3704</v>
          </cell>
        </row>
        <row r="1928">
          <cell r="A1928">
            <v>7790</v>
          </cell>
          <cell r="C1928">
            <v>430</v>
          </cell>
          <cell r="G1928">
            <v>2816</v>
          </cell>
        </row>
        <row r="1929">
          <cell r="A1929">
            <v>7790</v>
          </cell>
          <cell r="C1929">
            <v>440</v>
          </cell>
          <cell r="G1929">
            <v>4864</v>
          </cell>
        </row>
        <row r="1930">
          <cell r="A1930">
            <v>7790</v>
          </cell>
          <cell r="C1930">
            <v>935</v>
          </cell>
          <cell r="G1930">
            <v>3778</v>
          </cell>
        </row>
        <row r="1931">
          <cell r="A1931">
            <v>7790</v>
          </cell>
          <cell r="C1931">
            <v>936</v>
          </cell>
          <cell r="G1931">
            <v>988</v>
          </cell>
        </row>
        <row r="1932">
          <cell r="A1932">
            <v>7795</v>
          </cell>
          <cell r="C1932">
            <v>110</v>
          </cell>
          <cell r="G1932">
            <v>0</v>
          </cell>
        </row>
        <row r="1933">
          <cell r="A1933">
            <v>7795</v>
          </cell>
          <cell r="C1933">
            <v>112</v>
          </cell>
          <cell r="G1933">
            <v>0</v>
          </cell>
        </row>
        <row r="1934">
          <cell r="A1934">
            <v>7795</v>
          </cell>
          <cell r="C1934">
            <v>130</v>
          </cell>
          <cell r="G1934">
            <v>0</v>
          </cell>
        </row>
        <row r="1935">
          <cell r="A1935">
            <v>7795</v>
          </cell>
          <cell r="C1935">
            <v>140</v>
          </cell>
          <cell r="G1935">
            <v>0</v>
          </cell>
        </row>
        <row r="1936">
          <cell r="A1936">
            <v>7795</v>
          </cell>
          <cell r="C1936">
            <v>142</v>
          </cell>
          <cell r="G1936">
            <v>0</v>
          </cell>
        </row>
        <row r="1937">
          <cell r="A1937">
            <v>7795</v>
          </cell>
          <cell r="C1937">
            <v>150</v>
          </cell>
          <cell r="G1937">
            <v>0</v>
          </cell>
        </row>
        <row r="1938">
          <cell r="A1938">
            <v>7795</v>
          </cell>
          <cell r="C1938">
            <v>190</v>
          </cell>
          <cell r="G1938">
            <v>0</v>
          </cell>
        </row>
        <row r="1939">
          <cell r="A1939">
            <v>7795</v>
          </cell>
          <cell r="C1939">
            <v>340</v>
          </cell>
          <cell r="G1939">
            <v>0</v>
          </cell>
        </row>
        <row r="1940">
          <cell r="A1940">
            <v>7795</v>
          </cell>
          <cell r="C1940">
            <v>440</v>
          </cell>
          <cell r="G1940">
            <v>0</v>
          </cell>
        </row>
        <row r="1941">
          <cell r="A1941">
            <v>7840</v>
          </cell>
          <cell r="C1941">
            <v>110</v>
          </cell>
          <cell r="G1941">
            <v>8115.31</v>
          </cell>
        </row>
        <row r="1942">
          <cell r="A1942">
            <v>7840</v>
          </cell>
          <cell r="C1942">
            <v>112</v>
          </cell>
          <cell r="G1942">
            <v>2727.89</v>
          </cell>
        </row>
        <row r="1943">
          <cell r="A1943">
            <v>7840</v>
          </cell>
          <cell r="C1943">
            <v>120</v>
          </cell>
          <cell r="G1943">
            <v>5617.12</v>
          </cell>
        </row>
        <row r="1944">
          <cell r="A1944">
            <v>7840</v>
          </cell>
          <cell r="C1944">
            <v>121</v>
          </cell>
          <cell r="G1944">
            <v>2102.56</v>
          </cell>
        </row>
        <row r="1945">
          <cell r="A1945">
            <v>7840</v>
          </cell>
          <cell r="C1945">
            <v>130</v>
          </cell>
          <cell r="G1945">
            <v>2117.2399999999998</v>
          </cell>
        </row>
        <row r="1946">
          <cell r="A1946">
            <v>7840</v>
          </cell>
          <cell r="C1946">
            <v>140</v>
          </cell>
          <cell r="G1946">
            <v>2676.17</v>
          </cell>
        </row>
        <row r="1947">
          <cell r="A1947">
            <v>7840</v>
          </cell>
          <cell r="C1947">
            <v>142</v>
          </cell>
          <cell r="G1947">
            <v>1254.24</v>
          </cell>
        </row>
        <row r="1948">
          <cell r="A1948">
            <v>7840</v>
          </cell>
          <cell r="C1948">
            <v>147</v>
          </cell>
          <cell r="G1948">
            <v>0</v>
          </cell>
        </row>
        <row r="1949">
          <cell r="A1949">
            <v>7840</v>
          </cell>
          <cell r="C1949">
            <v>150</v>
          </cell>
          <cell r="G1949">
            <v>95.23</v>
          </cell>
        </row>
        <row r="1950">
          <cell r="A1950">
            <v>7840</v>
          </cell>
          <cell r="C1950">
            <v>160</v>
          </cell>
          <cell r="G1950">
            <v>75.739999999999995</v>
          </cell>
        </row>
        <row r="1951">
          <cell r="A1951">
            <v>7840</v>
          </cell>
          <cell r="C1951">
            <v>210</v>
          </cell>
          <cell r="G1951">
            <v>3907.06</v>
          </cell>
        </row>
        <row r="1952">
          <cell r="A1952">
            <v>7840</v>
          </cell>
          <cell r="C1952">
            <v>220</v>
          </cell>
          <cell r="G1952">
            <v>3548.78</v>
          </cell>
        </row>
        <row r="1953">
          <cell r="A1953">
            <v>7840</v>
          </cell>
          <cell r="C1953">
            <v>230</v>
          </cell>
          <cell r="G1953">
            <v>879</v>
          </cell>
        </row>
        <row r="1954">
          <cell r="A1954">
            <v>7840</v>
          </cell>
          <cell r="C1954">
            <v>240</v>
          </cell>
          <cell r="G1954">
            <v>2887.04</v>
          </cell>
        </row>
        <row r="1955">
          <cell r="A1955">
            <v>7840</v>
          </cell>
          <cell r="C1955">
            <v>260</v>
          </cell>
          <cell r="G1955">
            <v>37.869999999999997</v>
          </cell>
        </row>
        <row r="1956">
          <cell r="A1956">
            <v>7840</v>
          </cell>
          <cell r="C1956">
            <v>330</v>
          </cell>
          <cell r="G1956">
            <v>155.19</v>
          </cell>
        </row>
        <row r="1957">
          <cell r="A1957">
            <v>7840</v>
          </cell>
          <cell r="C1957">
            <v>340</v>
          </cell>
          <cell r="G1957">
            <v>1200.76</v>
          </cell>
        </row>
        <row r="1958">
          <cell r="A1958">
            <v>7840</v>
          </cell>
          <cell r="C1958">
            <v>430</v>
          </cell>
          <cell r="G1958">
            <v>111.48</v>
          </cell>
        </row>
        <row r="1959">
          <cell r="A1959">
            <v>7840</v>
          </cell>
          <cell r="C1959">
            <v>440</v>
          </cell>
          <cell r="G1959">
            <v>222.96</v>
          </cell>
        </row>
        <row r="1960">
          <cell r="A1960">
            <v>7840</v>
          </cell>
          <cell r="C1960">
            <v>935</v>
          </cell>
          <cell r="G1960">
            <v>366.12</v>
          </cell>
        </row>
        <row r="1961">
          <cell r="A1961">
            <v>7840</v>
          </cell>
          <cell r="C1961">
            <v>936</v>
          </cell>
          <cell r="G1961">
            <v>1147.3900000000001</v>
          </cell>
        </row>
        <row r="1962">
          <cell r="A1962">
            <v>7845</v>
          </cell>
          <cell r="C1962">
            <v>110</v>
          </cell>
          <cell r="G1962">
            <v>0</v>
          </cell>
        </row>
        <row r="1963">
          <cell r="A1963">
            <v>7845</v>
          </cell>
          <cell r="C1963">
            <v>112</v>
          </cell>
          <cell r="G1963">
            <v>0</v>
          </cell>
        </row>
        <row r="1964">
          <cell r="A1964">
            <v>7845</v>
          </cell>
          <cell r="C1964">
            <v>120</v>
          </cell>
          <cell r="G1964">
            <v>0</v>
          </cell>
        </row>
        <row r="1965">
          <cell r="A1965">
            <v>7845</v>
          </cell>
          <cell r="C1965">
            <v>121</v>
          </cell>
          <cell r="G1965">
            <v>0</v>
          </cell>
        </row>
        <row r="1966">
          <cell r="A1966">
            <v>7845</v>
          </cell>
          <cell r="C1966">
            <v>130</v>
          </cell>
          <cell r="G1966">
            <v>0</v>
          </cell>
        </row>
        <row r="1967">
          <cell r="A1967">
            <v>7845</v>
          </cell>
          <cell r="C1967">
            <v>140</v>
          </cell>
          <cell r="G1967">
            <v>0</v>
          </cell>
        </row>
        <row r="1968">
          <cell r="A1968">
            <v>7845</v>
          </cell>
          <cell r="C1968">
            <v>147</v>
          </cell>
          <cell r="G1968">
            <v>0</v>
          </cell>
        </row>
        <row r="1969">
          <cell r="A1969">
            <v>7845</v>
          </cell>
          <cell r="C1969">
            <v>190</v>
          </cell>
          <cell r="G1969">
            <v>0</v>
          </cell>
        </row>
        <row r="1970">
          <cell r="A1970">
            <v>7845</v>
          </cell>
          <cell r="C1970">
            <v>210</v>
          </cell>
          <cell r="G1970">
            <v>0</v>
          </cell>
        </row>
        <row r="1971">
          <cell r="A1971">
            <v>7845</v>
          </cell>
          <cell r="C1971">
            <v>220</v>
          </cell>
          <cell r="G1971">
            <v>0</v>
          </cell>
        </row>
        <row r="1972">
          <cell r="A1972">
            <v>7845</v>
          </cell>
          <cell r="C1972">
            <v>230</v>
          </cell>
          <cell r="G1972">
            <v>0</v>
          </cell>
        </row>
        <row r="1973">
          <cell r="A1973">
            <v>7845</v>
          </cell>
          <cell r="C1973">
            <v>240</v>
          </cell>
          <cell r="G1973">
            <v>0</v>
          </cell>
        </row>
        <row r="1974">
          <cell r="A1974">
            <v>7845</v>
          </cell>
          <cell r="C1974">
            <v>340</v>
          </cell>
          <cell r="G1974">
            <v>0</v>
          </cell>
        </row>
        <row r="1975">
          <cell r="A1975">
            <v>7900</v>
          </cell>
          <cell r="C1975">
            <v>110</v>
          </cell>
          <cell r="G1975">
            <v>319.2</v>
          </cell>
        </row>
        <row r="1976">
          <cell r="A1976">
            <v>7900</v>
          </cell>
          <cell r="C1976">
            <v>112</v>
          </cell>
          <cell r="G1976">
            <v>159.6</v>
          </cell>
        </row>
        <row r="1977">
          <cell r="A1977">
            <v>7900</v>
          </cell>
          <cell r="C1977">
            <v>120</v>
          </cell>
          <cell r="G1977">
            <v>106.4</v>
          </cell>
        </row>
        <row r="1978">
          <cell r="A1978">
            <v>7900</v>
          </cell>
          <cell r="C1978">
            <v>121</v>
          </cell>
          <cell r="G1978">
            <v>53.2</v>
          </cell>
        </row>
        <row r="1979">
          <cell r="A1979">
            <v>7900</v>
          </cell>
          <cell r="C1979">
            <v>130</v>
          </cell>
          <cell r="G1979">
            <v>425.6</v>
          </cell>
        </row>
        <row r="1980">
          <cell r="A1980">
            <v>7900</v>
          </cell>
          <cell r="C1980">
            <v>140</v>
          </cell>
          <cell r="G1980">
            <v>1010.8</v>
          </cell>
        </row>
        <row r="1981">
          <cell r="A1981">
            <v>7900</v>
          </cell>
          <cell r="C1981">
            <v>142</v>
          </cell>
          <cell r="G1981">
            <v>483.25</v>
          </cell>
        </row>
        <row r="1982">
          <cell r="A1982">
            <v>7900</v>
          </cell>
          <cell r="C1982">
            <v>150</v>
          </cell>
          <cell r="G1982">
            <v>367.95</v>
          </cell>
        </row>
        <row r="1983">
          <cell r="A1983">
            <v>7900</v>
          </cell>
          <cell r="C1983">
            <v>160</v>
          </cell>
          <cell r="G1983">
            <v>106.4</v>
          </cell>
        </row>
        <row r="1984">
          <cell r="A1984">
            <v>7900</v>
          </cell>
          <cell r="C1984">
            <v>210</v>
          </cell>
          <cell r="G1984">
            <v>159.6</v>
          </cell>
        </row>
        <row r="1985">
          <cell r="A1985">
            <v>7900</v>
          </cell>
          <cell r="C1985">
            <v>220</v>
          </cell>
          <cell r="G1985">
            <v>159.6</v>
          </cell>
        </row>
        <row r="1986">
          <cell r="A1986">
            <v>7900</v>
          </cell>
          <cell r="C1986">
            <v>230</v>
          </cell>
          <cell r="G1986">
            <v>106.4</v>
          </cell>
        </row>
        <row r="1987">
          <cell r="A1987">
            <v>7900</v>
          </cell>
          <cell r="C1987">
            <v>240</v>
          </cell>
          <cell r="G1987">
            <v>638.4</v>
          </cell>
        </row>
        <row r="1988">
          <cell r="A1988">
            <v>7900</v>
          </cell>
          <cell r="C1988">
            <v>260</v>
          </cell>
          <cell r="G1988">
            <v>53.2</v>
          </cell>
        </row>
        <row r="1989">
          <cell r="A1989">
            <v>7900</v>
          </cell>
          <cell r="C1989">
            <v>330</v>
          </cell>
          <cell r="G1989">
            <v>53.2</v>
          </cell>
        </row>
        <row r="1990">
          <cell r="A1990">
            <v>7900</v>
          </cell>
          <cell r="C1990">
            <v>340</v>
          </cell>
          <cell r="G1990">
            <v>425.6</v>
          </cell>
        </row>
        <row r="1991">
          <cell r="A1991">
            <v>7900</v>
          </cell>
          <cell r="C1991">
            <v>430</v>
          </cell>
          <cell r="G1991">
            <v>53.2</v>
          </cell>
        </row>
        <row r="1992">
          <cell r="A1992">
            <v>7900</v>
          </cell>
          <cell r="C1992">
            <v>440</v>
          </cell>
          <cell r="G1992">
            <v>425.6</v>
          </cell>
        </row>
        <row r="1993">
          <cell r="A1993">
            <v>7900</v>
          </cell>
          <cell r="C1993">
            <v>935</v>
          </cell>
          <cell r="G1993">
            <v>159.6</v>
          </cell>
        </row>
        <row r="1994">
          <cell r="A1994">
            <v>7900</v>
          </cell>
          <cell r="C1994">
            <v>936</v>
          </cell>
          <cell r="G1994">
            <v>53.2</v>
          </cell>
        </row>
        <row r="1995">
          <cell r="A1995">
            <v>7905</v>
          </cell>
          <cell r="C1995">
            <v>110</v>
          </cell>
          <cell r="G1995">
            <v>24</v>
          </cell>
        </row>
        <row r="1996">
          <cell r="A1996">
            <v>7905</v>
          </cell>
          <cell r="C1996">
            <v>112</v>
          </cell>
          <cell r="G1996">
            <v>24</v>
          </cell>
        </row>
        <row r="1997">
          <cell r="A1997">
            <v>7905</v>
          </cell>
          <cell r="C1997">
            <v>120</v>
          </cell>
          <cell r="G1997">
            <v>24</v>
          </cell>
        </row>
        <row r="1998">
          <cell r="A1998">
            <v>7905</v>
          </cell>
          <cell r="C1998">
            <v>121</v>
          </cell>
          <cell r="G1998">
            <v>24</v>
          </cell>
        </row>
        <row r="1999">
          <cell r="A1999">
            <v>7905</v>
          </cell>
          <cell r="C1999">
            <v>130</v>
          </cell>
          <cell r="G1999">
            <v>24</v>
          </cell>
        </row>
        <row r="2000">
          <cell r="A2000">
            <v>7905</v>
          </cell>
          <cell r="C2000">
            <v>140</v>
          </cell>
          <cell r="G2000">
            <v>24</v>
          </cell>
        </row>
        <row r="2001">
          <cell r="A2001">
            <v>7905</v>
          </cell>
          <cell r="C2001">
            <v>142</v>
          </cell>
          <cell r="G2001">
            <v>24</v>
          </cell>
        </row>
        <row r="2002">
          <cell r="A2002">
            <v>7905</v>
          </cell>
          <cell r="C2002">
            <v>147</v>
          </cell>
          <cell r="G2002">
            <v>0</v>
          </cell>
        </row>
        <row r="2003">
          <cell r="A2003">
            <v>7905</v>
          </cell>
          <cell r="C2003">
            <v>150</v>
          </cell>
          <cell r="G2003">
            <v>24</v>
          </cell>
        </row>
        <row r="2004">
          <cell r="A2004">
            <v>7905</v>
          </cell>
          <cell r="C2004">
            <v>160</v>
          </cell>
          <cell r="G2004">
            <v>24</v>
          </cell>
        </row>
        <row r="2005">
          <cell r="A2005">
            <v>7905</v>
          </cell>
          <cell r="C2005">
            <v>190</v>
          </cell>
          <cell r="G2005">
            <v>0</v>
          </cell>
        </row>
        <row r="2006">
          <cell r="A2006">
            <v>7905</v>
          </cell>
          <cell r="C2006">
            <v>210</v>
          </cell>
          <cell r="G2006">
            <v>24</v>
          </cell>
        </row>
        <row r="2007">
          <cell r="A2007">
            <v>7905</v>
          </cell>
          <cell r="C2007">
            <v>220</v>
          </cell>
          <cell r="G2007">
            <v>24</v>
          </cell>
        </row>
        <row r="2008">
          <cell r="A2008">
            <v>7905</v>
          </cell>
          <cell r="C2008">
            <v>230</v>
          </cell>
          <cell r="G2008">
            <v>24</v>
          </cell>
        </row>
        <row r="2009">
          <cell r="A2009">
            <v>7905</v>
          </cell>
          <cell r="C2009">
            <v>240</v>
          </cell>
          <cell r="G2009">
            <v>24</v>
          </cell>
        </row>
        <row r="2010">
          <cell r="A2010">
            <v>7905</v>
          </cell>
          <cell r="C2010">
            <v>260</v>
          </cell>
          <cell r="G2010">
            <v>24</v>
          </cell>
        </row>
        <row r="2011">
          <cell r="A2011">
            <v>7905</v>
          </cell>
          <cell r="C2011">
            <v>330</v>
          </cell>
          <cell r="G2011">
            <v>24</v>
          </cell>
        </row>
        <row r="2012">
          <cell r="A2012">
            <v>7905</v>
          </cell>
          <cell r="C2012">
            <v>340</v>
          </cell>
          <cell r="G2012">
            <v>24</v>
          </cell>
        </row>
        <row r="2013">
          <cell r="A2013">
            <v>7905</v>
          </cell>
          <cell r="C2013">
            <v>430</v>
          </cell>
          <cell r="G2013">
            <v>24</v>
          </cell>
        </row>
        <row r="2014">
          <cell r="A2014">
            <v>7905</v>
          </cell>
          <cell r="C2014">
            <v>440</v>
          </cell>
          <cell r="G2014">
            <v>24</v>
          </cell>
        </row>
        <row r="2015">
          <cell r="A2015">
            <v>7905</v>
          </cell>
          <cell r="C2015">
            <v>935</v>
          </cell>
          <cell r="G2015">
            <v>24</v>
          </cell>
        </row>
        <row r="2016">
          <cell r="A2016">
            <v>7905</v>
          </cell>
          <cell r="C2016">
            <v>936</v>
          </cell>
          <cell r="G2016">
            <v>24</v>
          </cell>
        </row>
        <row r="2017">
          <cell r="A2017"/>
          <cell r="C2017"/>
          <cell r="G2017"/>
        </row>
        <row r="2018">
          <cell r="A2018"/>
          <cell r="C2018"/>
          <cell r="G2018"/>
        </row>
        <row r="2019">
          <cell r="A2019"/>
          <cell r="C2019"/>
          <cell r="G2019"/>
        </row>
        <row r="2020">
          <cell r="A2020"/>
          <cell r="C2020"/>
          <cell r="G2020"/>
        </row>
      </sheetData>
      <sheetData sheetId="8"/>
      <sheetData sheetId="9"/>
      <sheetData sheetId="10"/>
      <sheetData sheetId="11">
        <row r="9">
          <cell r="B9">
            <v>0</v>
          </cell>
        </row>
      </sheetData>
      <sheetData sheetId="12">
        <row r="6">
          <cell r="B6">
            <v>65</v>
          </cell>
        </row>
      </sheetData>
      <sheetData sheetId="13">
        <row r="6">
          <cell r="B6">
            <v>54</v>
          </cell>
        </row>
      </sheetData>
      <sheetData sheetId="14">
        <row r="18">
          <cell r="B18">
            <v>1128.7225157232713</v>
          </cell>
        </row>
      </sheetData>
      <sheetData sheetId="15">
        <row r="6">
          <cell r="B6">
            <v>15</v>
          </cell>
        </row>
      </sheetData>
      <sheetData sheetId="16">
        <row r="6">
          <cell r="B6">
            <v>1</v>
          </cell>
        </row>
      </sheetData>
      <sheetData sheetId="17">
        <row r="17">
          <cell r="B17">
            <v>291.35161870503595</v>
          </cell>
        </row>
      </sheetData>
      <sheetData sheetId="18">
        <row r="11">
          <cell r="B11">
            <v>0</v>
          </cell>
        </row>
      </sheetData>
      <sheetData sheetId="19">
        <row r="11">
          <cell r="B11">
            <v>0</v>
          </cell>
        </row>
      </sheetData>
      <sheetData sheetId="20"/>
      <sheetData sheetId="21">
        <row r="13">
          <cell r="B13">
            <v>807556.37</v>
          </cell>
        </row>
      </sheetData>
      <sheetData sheetId="22">
        <row r="13">
          <cell r="B13">
            <v>380639.67</v>
          </cell>
        </row>
      </sheetData>
      <sheetData sheetId="23">
        <row r="13">
          <cell r="B13">
            <v>153403.40999999997</v>
          </cell>
        </row>
      </sheetData>
      <sheetData sheetId="24">
        <row r="13">
          <cell r="B13">
            <v>239617.95</v>
          </cell>
        </row>
      </sheetData>
      <sheetData sheetId="25"/>
      <sheetData sheetId="26">
        <row r="9">
          <cell r="B9">
            <v>286645.51</v>
          </cell>
        </row>
      </sheetData>
      <sheetData sheetId="27"/>
      <sheetData sheetId="28">
        <row r="9">
          <cell r="B9">
            <v>150828.82</v>
          </cell>
        </row>
      </sheetData>
      <sheetData sheetId="29">
        <row r="9">
          <cell r="B9">
            <v>92476.68</v>
          </cell>
        </row>
      </sheetData>
      <sheetData sheetId="30">
        <row r="9">
          <cell r="B9">
            <v>138916.15</v>
          </cell>
        </row>
      </sheetData>
      <sheetData sheetId="31">
        <row r="6">
          <cell r="B6">
            <v>571713.93999999959</v>
          </cell>
        </row>
      </sheetData>
      <sheetData sheetId="32"/>
      <sheetData sheetId="33">
        <row r="6">
          <cell r="B6">
            <v>33</v>
          </cell>
        </row>
      </sheetData>
      <sheetData sheetId="34">
        <row r="7">
          <cell r="B7">
            <v>8</v>
          </cell>
        </row>
      </sheetData>
      <sheetData sheetId="35">
        <row r="11">
          <cell r="B11">
            <v>0</v>
          </cell>
        </row>
      </sheetData>
      <sheetData sheetId="36">
        <row r="13">
          <cell r="B13">
            <v>40335.39</v>
          </cell>
        </row>
      </sheetData>
      <sheetData sheetId="37">
        <row r="9">
          <cell r="B9">
            <v>77473.399999999994</v>
          </cell>
        </row>
      </sheetData>
      <sheetData sheetId="38">
        <row r="8">
          <cell r="B8">
            <v>0.3681484275811156</v>
          </cell>
        </row>
      </sheetData>
      <sheetData sheetId="39"/>
      <sheetData sheetId="40">
        <row r="13">
          <cell r="B13">
            <v>168607.68</v>
          </cell>
        </row>
      </sheetData>
      <sheetData sheetId="41">
        <row r="13">
          <cell r="B13">
            <v>84620.760000000009</v>
          </cell>
        </row>
      </sheetData>
      <sheetData sheetId="42">
        <row r="6">
          <cell r="B6">
            <v>200693.35000000003</v>
          </cell>
        </row>
      </sheetData>
      <sheetData sheetId="4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3DOY6HQKWRRZD3K4LG4EEPWUKM">
      <xxl21:absoluteUrl r:id="rId2"/>
    </xxl21:alternateUrls>
    <sheetNames>
      <sheetName val="Manual Page"/>
      <sheetName val="TNZ Submitted Budget"/>
      <sheetName val="Variance Analysis vs Budget"/>
      <sheetName val="Input Sheet"/>
      <sheetName val="GP &amp; SE % Contribution"/>
      <sheetName val="Parts GP Calc"/>
      <sheetName val="Service GP Calc"/>
      <sheetName val="TUNZ Extracted TB"/>
      <sheetName val="Export"/>
      <sheetName val="OVERALL - QTD"/>
      <sheetName val="OVERALL"/>
      <sheetName val="NEW VEHICLE GROUP"/>
      <sheetName val="NS NEW VEHICLE"/>
      <sheetName val="NW NEW VEHICLE"/>
      <sheetName val="USED VEHICLE GROUP"/>
      <sheetName val="NS USED VEHICLE"/>
      <sheetName val="NW USED VEHICLE"/>
      <sheetName val="F&amp;I GROUP"/>
      <sheetName val="NS F&amp;I"/>
      <sheetName val="NW F&amp;I"/>
      <sheetName val="PARTS GROUP"/>
      <sheetName val="NS PARTS 130"/>
      <sheetName val="NW PARTS 230"/>
      <sheetName val="NW PARTS 330"/>
      <sheetName val="NW PARTS 430"/>
      <sheetName val="SERVICE GROUP"/>
      <sheetName val="NS SERVICE 140"/>
      <sheetName val="NS SERVICE 147"/>
      <sheetName val="NW SERVICE 240"/>
      <sheetName val="NW SERVICE 340"/>
      <sheetName val="NW SERVICE 440"/>
      <sheetName val="ADMIN &amp; OTHER"/>
      <sheetName val="Other Income"/>
      <sheetName val="LEX NEW VEHICLE"/>
      <sheetName val="LEX USED VEHICLE"/>
      <sheetName val="LEX F&amp;I"/>
      <sheetName val="LEX PARTS"/>
      <sheetName val="LEX SERVICE"/>
      <sheetName val="Retail Detailing"/>
      <sheetName val="Bridgestone GROUP"/>
      <sheetName val="Bridgestone 935"/>
      <sheetName val="Bridgestone 936"/>
      <sheetName val="LEX ADMIN &amp; OTHER"/>
    </sheetNames>
    <sheetDataSet>
      <sheetData sheetId="0"/>
      <sheetData sheetId="1"/>
      <sheetData sheetId="2"/>
      <sheetData sheetId="3"/>
      <sheetData sheetId="4"/>
      <sheetData sheetId="5"/>
      <sheetData sheetId="6"/>
      <sheetData sheetId="7">
        <row r="1">
          <cell r="A1" t="str">
            <v>Account</v>
          </cell>
          <cell r="C1" t="str">
            <v>Cost Centre</v>
          </cell>
          <cell r="G1" t="str">
            <v xml:space="preserve"> Mov(2023/09)</v>
          </cell>
        </row>
        <row r="2">
          <cell r="A2">
            <v>1000</v>
          </cell>
          <cell r="C2">
            <v>900</v>
          </cell>
          <cell r="G2">
            <v>0</v>
          </cell>
        </row>
        <row r="3">
          <cell r="A3">
            <v>1010</v>
          </cell>
          <cell r="C3">
            <v>900</v>
          </cell>
          <cell r="G3">
            <v>-144402.81</v>
          </cell>
        </row>
        <row r="4">
          <cell r="A4">
            <v>1012</v>
          </cell>
          <cell r="C4">
            <v>900</v>
          </cell>
          <cell r="G4">
            <v>-48954.3</v>
          </cell>
        </row>
        <row r="5">
          <cell r="A5">
            <v>1013</v>
          </cell>
          <cell r="C5">
            <v>900</v>
          </cell>
          <cell r="G5">
            <v>132.13</v>
          </cell>
        </row>
        <row r="6">
          <cell r="A6">
            <v>1014</v>
          </cell>
          <cell r="C6">
            <v>900</v>
          </cell>
          <cell r="G6">
            <v>174.55</v>
          </cell>
        </row>
        <row r="7">
          <cell r="A7">
            <v>1015</v>
          </cell>
          <cell r="C7">
            <v>900</v>
          </cell>
          <cell r="G7">
            <v>2000</v>
          </cell>
        </row>
        <row r="8">
          <cell r="A8">
            <v>1035</v>
          </cell>
          <cell r="C8">
            <v>900</v>
          </cell>
          <cell r="G8">
            <v>-1986.51</v>
          </cell>
        </row>
        <row r="9">
          <cell r="A9">
            <v>1040</v>
          </cell>
          <cell r="C9">
            <v>900</v>
          </cell>
          <cell r="G9">
            <v>20102.02</v>
          </cell>
        </row>
        <row r="10">
          <cell r="A10">
            <v>1045</v>
          </cell>
          <cell r="C10">
            <v>900</v>
          </cell>
          <cell r="G10">
            <v>471.74</v>
          </cell>
        </row>
        <row r="11">
          <cell r="A11">
            <v>1050</v>
          </cell>
          <cell r="C11">
            <v>900</v>
          </cell>
          <cell r="G11">
            <v>0</v>
          </cell>
        </row>
        <row r="12">
          <cell r="A12">
            <v>1055</v>
          </cell>
          <cell r="C12">
            <v>900</v>
          </cell>
          <cell r="G12">
            <v>2551.89</v>
          </cell>
        </row>
        <row r="13">
          <cell r="A13">
            <v>1056</v>
          </cell>
          <cell r="C13">
            <v>100</v>
          </cell>
          <cell r="G13">
            <v>-649</v>
          </cell>
        </row>
        <row r="14">
          <cell r="A14">
            <v>1085</v>
          </cell>
          <cell r="C14">
            <v>900</v>
          </cell>
          <cell r="G14">
            <v>0</v>
          </cell>
        </row>
        <row r="15">
          <cell r="A15">
            <v>1060</v>
          </cell>
          <cell r="C15">
            <v>900</v>
          </cell>
          <cell r="G15">
            <v>269528.33</v>
          </cell>
        </row>
        <row r="16">
          <cell r="A16">
            <v>1061</v>
          </cell>
          <cell r="C16">
            <v>900</v>
          </cell>
          <cell r="G16">
            <v>0</v>
          </cell>
        </row>
        <row r="17">
          <cell r="A17">
            <v>1070</v>
          </cell>
          <cell r="C17">
            <v>900</v>
          </cell>
          <cell r="G17">
            <v>-41668</v>
          </cell>
        </row>
        <row r="18">
          <cell r="A18">
            <v>1071</v>
          </cell>
          <cell r="C18">
            <v>900</v>
          </cell>
          <cell r="G18">
            <v>1488.59</v>
          </cell>
        </row>
        <row r="19">
          <cell r="A19">
            <v>1072</v>
          </cell>
          <cell r="C19">
            <v>900</v>
          </cell>
          <cell r="G19">
            <v>65150</v>
          </cell>
        </row>
        <row r="20">
          <cell r="A20">
            <v>1075</v>
          </cell>
          <cell r="C20">
            <v>900</v>
          </cell>
          <cell r="G20">
            <v>-100446.64</v>
          </cell>
        </row>
        <row r="21">
          <cell r="A21">
            <v>1081</v>
          </cell>
          <cell r="C21">
            <v>900</v>
          </cell>
          <cell r="G21">
            <v>0</v>
          </cell>
        </row>
        <row r="22">
          <cell r="A22">
            <v>1090</v>
          </cell>
          <cell r="C22">
            <v>900</v>
          </cell>
          <cell r="G22">
            <v>4306.3500000000004</v>
          </cell>
        </row>
        <row r="23">
          <cell r="A23">
            <v>1091</v>
          </cell>
          <cell r="C23">
            <v>900</v>
          </cell>
          <cell r="G23">
            <v>-51688.72</v>
          </cell>
        </row>
        <row r="24">
          <cell r="A24">
            <v>1095</v>
          </cell>
          <cell r="C24">
            <v>900</v>
          </cell>
          <cell r="G24">
            <v>20399.04</v>
          </cell>
        </row>
        <row r="25">
          <cell r="A25">
            <v>1110</v>
          </cell>
          <cell r="C25">
            <v>900</v>
          </cell>
          <cell r="G25">
            <v>-41791.81</v>
          </cell>
        </row>
        <row r="26">
          <cell r="A26">
            <v>1111</v>
          </cell>
          <cell r="C26">
            <v>900</v>
          </cell>
          <cell r="G26">
            <v>-6475.69</v>
          </cell>
        </row>
        <row r="27">
          <cell r="A27">
            <v>1170</v>
          </cell>
          <cell r="C27">
            <v>900</v>
          </cell>
          <cell r="G27">
            <v>-22966.84</v>
          </cell>
        </row>
        <row r="28">
          <cell r="A28">
            <v>1230</v>
          </cell>
          <cell r="C28">
            <v>900</v>
          </cell>
          <cell r="G28">
            <v>196926.46</v>
          </cell>
        </row>
        <row r="29">
          <cell r="A29" t="str">
            <v>1230#</v>
          </cell>
          <cell r="C29">
            <v>900</v>
          </cell>
          <cell r="G29">
            <v>4</v>
          </cell>
        </row>
        <row r="30">
          <cell r="A30">
            <v>1233</v>
          </cell>
          <cell r="C30">
            <v>900</v>
          </cell>
          <cell r="G30">
            <v>-29667.71</v>
          </cell>
        </row>
        <row r="31">
          <cell r="A31" t="str">
            <v>1233#</v>
          </cell>
          <cell r="C31">
            <v>900</v>
          </cell>
          <cell r="G31">
            <v>0</v>
          </cell>
        </row>
        <row r="32">
          <cell r="A32">
            <v>1235</v>
          </cell>
          <cell r="C32">
            <v>900</v>
          </cell>
          <cell r="G32">
            <v>-17846.61</v>
          </cell>
        </row>
        <row r="33">
          <cell r="A33">
            <v>1236</v>
          </cell>
          <cell r="C33">
            <v>900</v>
          </cell>
          <cell r="G33">
            <v>846.95</v>
          </cell>
        </row>
        <row r="34">
          <cell r="A34">
            <v>1240</v>
          </cell>
          <cell r="C34">
            <v>900</v>
          </cell>
          <cell r="G34">
            <v>-85.8</v>
          </cell>
        </row>
        <row r="35">
          <cell r="A35">
            <v>1241</v>
          </cell>
          <cell r="C35">
            <v>900</v>
          </cell>
          <cell r="G35">
            <v>893127.42</v>
          </cell>
        </row>
        <row r="36">
          <cell r="A36" t="str">
            <v>1241#</v>
          </cell>
          <cell r="C36">
            <v>900</v>
          </cell>
          <cell r="G36">
            <v>8</v>
          </cell>
        </row>
        <row r="37">
          <cell r="A37">
            <v>1245</v>
          </cell>
          <cell r="C37">
            <v>900</v>
          </cell>
          <cell r="G37">
            <v>-10569.99</v>
          </cell>
        </row>
        <row r="38">
          <cell r="A38">
            <v>1246</v>
          </cell>
          <cell r="C38">
            <v>900</v>
          </cell>
          <cell r="G38">
            <v>6224.23</v>
          </cell>
        </row>
        <row r="39">
          <cell r="A39">
            <v>1250</v>
          </cell>
          <cell r="C39">
            <v>900</v>
          </cell>
          <cell r="G39">
            <v>0</v>
          </cell>
        </row>
        <row r="40">
          <cell r="A40">
            <v>1255</v>
          </cell>
          <cell r="C40">
            <v>900</v>
          </cell>
          <cell r="G40">
            <v>25420.81</v>
          </cell>
        </row>
        <row r="41">
          <cell r="A41">
            <v>1319</v>
          </cell>
          <cell r="C41">
            <v>900</v>
          </cell>
          <cell r="G41">
            <v>-323391.32</v>
          </cell>
        </row>
        <row r="42">
          <cell r="A42" t="str">
            <v>1319#</v>
          </cell>
          <cell r="C42">
            <v>900</v>
          </cell>
          <cell r="G42">
            <v>-17</v>
          </cell>
        </row>
        <row r="43">
          <cell r="A43">
            <v>1320</v>
          </cell>
          <cell r="C43">
            <v>900</v>
          </cell>
          <cell r="G43">
            <v>-193599.1</v>
          </cell>
        </row>
        <row r="44">
          <cell r="A44" t="str">
            <v>1320#</v>
          </cell>
          <cell r="C44">
            <v>900</v>
          </cell>
          <cell r="G44">
            <v>-3</v>
          </cell>
        </row>
        <row r="45">
          <cell r="A45">
            <v>1321</v>
          </cell>
          <cell r="C45">
            <v>900</v>
          </cell>
          <cell r="G45">
            <v>-207391.3</v>
          </cell>
        </row>
        <row r="46">
          <cell r="A46" t="str">
            <v>1321#</v>
          </cell>
          <cell r="C46">
            <v>900</v>
          </cell>
          <cell r="G46">
            <v>0</v>
          </cell>
        </row>
        <row r="47">
          <cell r="A47">
            <v>1325</v>
          </cell>
          <cell r="C47">
            <v>900</v>
          </cell>
          <cell r="G47">
            <v>-22029.53</v>
          </cell>
        </row>
        <row r="48">
          <cell r="A48">
            <v>1326</v>
          </cell>
          <cell r="C48">
            <v>900</v>
          </cell>
          <cell r="G48">
            <v>-1421.23</v>
          </cell>
        </row>
        <row r="49">
          <cell r="A49">
            <v>1327</v>
          </cell>
          <cell r="C49">
            <v>900</v>
          </cell>
          <cell r="G49">
            <v>-2217.39</v>
          </cell>
        </row>
        <row r="50">
          <cell r="A50">
            <v>1351</v>
          </cell>
          <cell r="C50">
            <v>900</v>
          </cell>
          <cell r="G50">
            <v>511.51</v>
          </cell>
        </row>
        <row r="51">
          <cell r="A51">
            <v>1380</v>
          </cell>
          <cell r="C51">
            <v>900</v>
          </cell>
          <cell r="G51">
            <v>-19898.830000000002</v>
          </cell>
        </row>
        <row r="52">
          <cell r="A52">
            <v>1400</v>
          </cell>
          <cell r="C52">
            <v>900</v>
          </cell>
          <cell r="G52">
            <v>0</v>
          </cell>
        </row>
        <row r="53">
          <cell r="A53">
            <v>1470</v>
          </cell>
          <cell r="C53">
            <v>900</v>
          </cell>
          <cell r="G53">
            <v>47590.64</v>
          </cell>
        </row>
        <row r="54">
          <cell r="A54">
            <v>1480</v>
          </cell>
          <cell r="C54">
            <v>900</v>
          </cell>
          <cell r="G54">
            <v>-9925.67</v>
          </cell>
        </row>
        <row r="55">
          <cell r="A55">
            <v>1500</v>
          </cell>
          <cell r="C55">
            <v>900</v>
          </cell>
          <cell r="G55">
            <v>0</v>
          </cell>
        </row>
        <row r="56">
          <cell r="A56">
            <v>1510</v>
          </cell>
          <cell r="C56">
            <v>900</v>
          </cell>
          <cell r="G56">
            <v>2230.9</v>
          </cell>
        </row>
        <row r="57">
          <cell r="A57" t="str">
            <v>1510B</v>
          </cell>
          <cell r="C57">
            <v>900</v>
          </cell>
          <cell r="G57">
            <v>-722.06</v>
          </cell>
        </row>
        <row r="58">
          <cell r="A58" t="str">
            <v>1510H</v>
          </cell>
          <cell r="C58">
            <v>900</v>
          </cell>
          <cell r="G58">
            <v>2639.41</v>
          </cell>
        </row>
        <row r="59">
          <cell r="A59" t="str">
            <v>1510N</v>
          </cell>
          <cell r="C59">
            <v>900</v>
          </cell>
          <cell r="G59">
            <v>-5840.95</v>
          </cell>
        </row>
        <row r="60">
          <cell r="A60">
            <v>1511</v>
          </cell>
          <cell r="C60">
            <v>900</v>
          </cell>
          <cell r="G60">
            <v>2769.82</v>
          </cell>
        </row>
        <row r="61">
          <cell r="A61">
            <v>1512</v>
          </cell>
          <cell r="C61">
            <v>900</v>
          </cell>
          <cell r="G61">
            <v>0</v>
          </cell>
        </row>
        <row r="62">
          <cell r="A62">
            <v>1530</v>
          </cell>
          <cell r="C62">
            <v>900</v>
          </cell>
          <cell r="G62">
            <v>-2234.79</v>
          </cell>
        </row>
        <row r="63">
          <cell r="A63">
            <v>1550</v>
          </cell>
          <cell r="C63">
            <v>900</v>
          </cell>
          <cell r="G63">
            <v>-32.340000000000003</v>
          </cell>
        </row>
        <row r="64">
          <cell r="A64" t="str">
            <v>1550I</v>
          </cell>
          <cell r="C64">
            <v>900</v>
          </cell>
          <cell r="G64">
            <v>1011</v>
          </cell>
        </row>
        <row r="65">
          <cell r="A65">
            <v>1551</v>
          </cell>
          <cell r="C65">
            <v>900</v>
          </cell>
          <cell r="G65">
            <v>-69.23</v>
          </cell>
        </row>
        <row r="66">
          <cell r="A66">
            <v>1552</v>
          </cell>
          <cell r="C66">
            <v>900</v>
          </cell>
          <cell r="G66">
            <v>405.51</v>
          </cell>
        </row>
        <row r="67">
          <cell r="A67">
            <v>1570</v>
          </cell>
          <cell r="C67">
            <v>900</v>
          </cell>
          <cell r="G67">
            <v>-384.25</v>
          </cell>
        </row>
        <row r="68">
          <cell r="A68" t="str">
            <v>1570B</v>
          </cell>
          <cell r="C68">
            <v>900</v>
          </cell>
          <cell r="G68">
            <v>259.75</v>
          </cell>
        </row>
        <row r="69">
          <cell r="A69" t="str">
            <v>1570H</v>
          </cell>
          <cell r="C69">
            <v>900</v>
          </cell>
          <cell r="G69">
            <v>-2467.06</v>
          </cell>
        </row>
        <row r="70">
          <cell r="A70" t="str">
            <v>1570N</v>
          </cell>
          <cell r="C70">
            <v>900</v>
          </cell>
          <cell r="G70">
            <v>-728.91</v>
          </cell>
        </row>
        <row r="71">
          <cell r="A71">
            <v>1571</v>
          </cell>
          <cell r="C71">
            <v>900</v>
          </cell>
          <cell r="G71">
            <v>-218.76</v>
          </cell>
        </row>
        <row r="72">
          <cell r="A72">
            <v>1572</v>
          </cell>
          <cell r="C72">
            <v>900</v>
          </cell>
          <cell r="G72">
            <v>0</v>
          </cell>
        </row>
        <row r="73">
          <cell r="A73">
            <v>1670</v>
          </cell>
          <cell r="C73">
            <v>900</v>
          </cell>
          <cell r="G73">
            <v>-28163.84</v>
          </cell>
        </row>
        <row r="74">
          <cell r="A74">
            <v>1675</v>
          </cell>
          <cell r="C74">
            <v>900</v>
          </cell>
          <cell r="G74">
            <v>2172.7199999999998</v>
          </cell>
        </row>
        <row r="75">
          <cell r="A75">
            <v>1690</v>
          </cell>
          <cell r="C75">
            <v>900</v>
          </cell>
          <cell r="G75">
            <v>-37355.040000000001</v>
          </cell>
        </row>
        <row r="76">
          <cell r="A76">
            <v>1720</v>
          </cell>
          <cell r="C76">
            <v>900</v>
          </cell>
          <cell r="G76">
            <v>3087.07</v>
          </cell>
        </row>
        <row r="77">
          <cell r="A77">
            <v>2025</v>
          </cell>
          <cell r="C77">
            <v>900</v>
          </cell>
          <cell r="G77">
            <v>251435.84</v>
          </cell>
        </row>
        <row r="78">
          <cell r="A78">
            <v>1772</v>
          </cell>
          <cell r="C78">
            <v>900</v>
          </cell>
          <cell r="G78">
            <v>4177</v>
          </cell>
        </row>
        <row r="79">
          <cell r="A79" t="str">
            <v>1772H</v>
          </cell>
          <cell r="C79">
            <v>900</v>
          </cell>
          <cell r="G79">
            <v>0</v>
          </cell>
        </row>
        <row r="80">
          <cell r="A80">
            <v>1773</v>
          </cell>
          <cell r="C80">
            <v>900</v>
          </cell>
          <cell r="G80">
            <v>0</v>
          </cell>
        </row>
        <row r="81">
          <cell r="A81" t="str">
            <v>1773H</v>
          </cell>
          <cell r="C81">
            <v>900</v>
          </cell>
          <cell r="G81">
            <v>0</v>
          </cell>
        </row>
        <row r="82">
          <cell r="A82">
            <v>1774</v>
          </cell>
          <cell r="C82">
            <v>900</v>
          </cell>
          <cell r="G82">
            <v>-231133.47</v>
          </cell>
        </row>
        <row r="83">
          <cell r="A83" t="str">
            <v>1774H</v>
          </cell>
          <cell r="C83">
            <v>900</v>
          </cell>
          <cell r="G83">
            <v>0</v>
          </cell>
        </row>
        <row r="84">
          <cell r="A84">
            <v>1780</v>
          </cell>
          <cell r="C84">
            <v>900</v>
          </cell>
          <cell r="G84">
            <v>-25510</v>
          </cell>
        </row>
        <row r="85">
          <cell r="A85" t="str">
            <v>1780H</v>
          </cell>
          <cell r="C85">
            <v>900</v>
          </cell>
          <cell r="G85">
            <v>7516.52</v>
          </cell>
        </row>
        <row r="86">
          <cell r="A86">
            <v>1790</v>
          </cell>
          <cell r="C86">
            <v>900</v>
          </cell>
          <cell r="G86">
            <v>0</v>
          </cell>
        </row>
        <row r="87">
          <cell r="A87">
            <v>1800</v>
          </cell>
          <cell r="C87">
            <v>900</v>
          </cell>
          <cell r="G87">
            <v>0</v>
          </cell>
        </row>
        <row r="88">
          <cell r="A88" t="str">
            <v>1800H</v>
          </cell>
          <cell r="C88">
            <v>900</v>
          </cell>
          <cell r="G88">
            <v>0</v>
          </cell>
        </row>
        <row r="89">
          <cell r="A89">
            <v>2782</v>
          </cell>
          <cell r="C89">
            <v>900</v>
          </cell>
          <cell r="G89">
            <v>-10277</v>
          </cell>
        </row>
        <row r="90">
          <cell r="A90" t="str">
            <v>2782H</v>
          </cell>
          <cell r="C90">
            <v>900</v>
          </cell>
          <cell r="G90">
            <v>-5688</v>
          </cell>
        </row>
        <row r="91">
          <cell r="A91">
            <v>2783</v>
          </cell>
          <cell r="C91">
            <v>900</v>
          </cell>
          <cell r="G91">
            <v>-3168</v>
          </cell>
        </row>
        <row r="92">
          <cell r="A92" t="str">
            <v>2783H</v>
          </cell>
          <cell r="C92">
            <v>900</v>
          </cell>
          <cell r="G92">
            <v>-2176</v>
          </cell>
        </row>
        <row r="93">
          <cell r="A93">
            <v>2784</v>
          </cell>
          <cell r="C93">
            <v>900</v>
          </cell>
          <cell r="G93">
            <v>177248</v>
          </cell>
        </row>
        <row r="94">
          <cell r="A94" t="str">
            <v>2784H</v>
          </cell>
          <cell r="C94">
            <v>900</v>
          </cell>
          <cell r="G94">
            <v>-8500</v>
          </cell>
        </row>
        <row r="95">
          <cell r="A95">
            <v>2790</v>
          </cell>
          <cell r="C95">
            <v>900</v>
          </cell>
          <cell r="G95">
            <v>16357</v>
          </cell>
        </row>
        <row r="96">
          <cell r="A96" t="str">
            <v>2790H</v>
          </cell>
          <cell r="C96">
            <v>900</v>
          </cell>
          <cell r="G96">
            <v>-2416</v>
          </cell>
        </row>
        <row r="97">
          <cell r="A97">
            <v>2800</v>
          </cell>
          <cell r="C97">
            <v>900</v>
          </cell>
          <cell r="G97">
            <v>-12326</v>
          </cell>
        </row>
        <row r="98">
          <cell r="A98" t="str">
            <v>2800H</v>
          </cell>
          <cell r="C98">
            <v>900</v>
          </cell>
          <cell r="G98">
            <v>-4032</v>
          </cell>
        </row>
        <row r="99">
          <cell r="A99" t="str">
            <v>1350#</v>
          </cell>
          <cell r="C99">
            <v>900</v>
          </cell>
          <cell r="G99">
            <v>1</v>
          </cell>
        </row>
        <row r="100">
          <cell r="A100" t="str">
            <v>6064r#</v>
          </cell>
          <cell r="C100">
            <v>112</v>
          </cell>
          <cell r="G100">
            <v>0</v>
          </cell>
        </row>
        <row r="101">
          <cell r="A101" t="str">
            <v>6144R#</v>
          </cell>
          <cell r="C101">
            <v>112</v>
          </cell>
          <cell r="G101">
            <v>0</v>
          </cell>
        </row>
        <row r="102">
          <cell r="A102">
            <v>1920</v>
          </cell>
          <cell r="C102">
            <v>900</v>
          </cell>
          <cell r="G102">
            <v>0</v>
          </cell>
        </row>
        <row r="103">
          <cell r="A103">
            <v>2040</v>
          </cell>
          <cell r="C103">
            <v>900</v>
          </cell>
          <cell r="G103">
            <v>-5659.91</v>
          </cell>
        </row>
        <row r="104">
          <cell r="A104">
            <v>2050</v>
          </cell>
          <cell r="C104">
            <v>900</v>
          </cell>
          <cell r="G104">
            <v>742975.84</v>
          </cell>
        </row>
        <row r="105">
          <cell r="A105">
            <v>2130</v>
          </cell>
          <cell r="C105">
            <v>900</v>
          </cell>
          <cell r="G105">
            <v>323412.5</v>
          </cell>
        </row>
        <row r="106">
          <cell r="A106">
            <v>2131</v>
          </cell>
          <cell r="C106">
            <v>900</v>
          </cell>
          <cell r="G106">
            <v>1107.6099999999999</v>
          </cell>
        </row>
        <row r="107">
          <cell r="A107" t="str">
            <v>2131H</v>
          </cell>
          <cell r="C107">
            <v>900</v>
          </cell>
          <cell r="G107">
            <v>2939.04</v>
          </cell>
        </row>
        <row r="108">
          <cell r="A108">
            <v>2132</v>
          </cell>
          <cell r="C108">
            <v>900</v>
          </cell>
          <cell r="G108">
            <v>-3018.1</v>
          </cell>
        </row>
        <row r="109">
          <cell r="A109" t="str">
            <v>2132H</v>
          </cell>
          <cell r="C109">
            <v>900</v>
          </cell>
          <cell r="G109">
            <v>1744.5</v>
          </cell>
        </row>
        <row r="110">
          <cell r="A110">
            <v>2136</v>
          </cell>
          <cell r="C110">
            <v>900</v>
          </cell>
          <cell r="G110">
            <v>91359.59</v>
          </cell>
        </row>
        <row r="111">
          <cell r="A111">
            <v>2140</v>
          </cell>
          <cell r="C111">
            <v>900</v>
          </cell>
          <cell r="G111">
            <v>0</v>
          </cell>
        </row>
        <row r="112">
          <cell r="A112">
            <v>2250</v>
          </cell>
          <cell r="C112">
            <v>900</v>
          </cell>
          <cell r="G112">
            <v>2362.4</v>
          </cell>
        </row>
        <row r="113">
          <cell r="A113">
            <v>2220</v>
          </cell>
          <cell r="C113">
            <v>900</v>
          </cell>
          <cell r="G113">
            <v>0</v>
          </cell>
        </row>
        <row r="114">
          <cell r="A114">
            <v>2240</v>
          </cell>
          <cell r="C114">
            <v>900</v>
          </cell>
          <cell r="G114">
            <v>-235046.89</v>
          </cell>
        </row>
        <row r="115">
          <cell r="A115">
            <v>2241</v>
          </cell>
          <cell r="C115">
            <v>900</v>
          </cell>
          <cell r="G115">
            <v>30791.45</v>
          </cell>
        </row>
        <row r="116">
          <cell r="A116">
            <v>2310</v>
          </cell>
          <cell r="C116">
            <v>900</v>
          </cell>
          <cell r="G116">
            <v>-930269.89</v>
          </cell>
        </row>
        <row r="117">
          <cell r="A117">
            <v>2311</v>
          </cell>
          <cell r="C117">
            <v>900</v>
          </cell>
          <cell r="G117">
            <v>209851.53</v>
          </cell>
        </row>
        <row r="118">
          <cell r="A118">
            <v>2320</v>
          </cell>
          <cell r="C118">
            <v>900</v>
          </cell>
          <cell r="G118">
            <v>235138.04</v>
          </cell>
        </row>
        <row r="119">
          <cell r="A119">
            <v>2321</v>
          </cell>
          <cell r="C119">
            <v>900</v>
          </cell>
          <cell r="G119">
            <v>-30670.18</v>
          </cell>
        </row>
        <row r="120">
          <cell r="A120">
            <v>2401</v>
          </cell>
          <cell r="C120">
            <v>900</v>
          </cell>
          <cell r="G120">
            <v>0</v>
          </cell>
        </row>
        <row r="121">
          <cell r="A121">
            <v>2402</v>
          </cell>
          <cell r="C121">
            <v>900</v>
          </cell>
          <cell r="G121">
            <v>-824.55</v>
          </cell>
        </row>
        <row r="122">
          <cell r="A122">
            <v>2430</v>
          </cell>
          <cell r="C122">
            <v>900</v>
          </cell>
          <cell r="G122">
            <v>0</v>
          </cell>
        </row>
        <row r="123">
          <cell r="A123">
            <v>2482</v>
          </cell>
          <cell r="C123">
            <v>900</v>
          </cell>
          <cell r="G123">
            <v>0</v>
          </cell>
        </row>
        <row r="124">
          <cell r="A124">
            <v>2490</v>
          </cell>
          <cell r="C124">
            <v>900</v>
          </cell>
          <cell r="G124">
            <v>-93534.07</v>
          </cell>
        </row>
        <row r="125">
          <cell r="A125">
            <v>2500</v>
          </cell>
          <cell r="C125">
            <v>900</v>
          </cell>
          <cell r="G125">
            <v>0</v>
          </cell>
        </row>
        <row r="126">
          <cell r="A126">
            <v>2505</v>
          </cell>
          <cell r="C126">
            <v>900</v>
          </cell>
          <cell r="G126">
            <v>-28915.86</v>
          </cell>
        </row>
        <row r="127">
          <cell r="A127">
            <v>2512</v>
          </cell>
          <cell r="C127">
            <v>900</v>
          </cell>
          <cell r="G127">
            <v>-7359.09</v>
          </cell>
        </row>
        <row r="128">
          <cell r="A128">
            <v>2520</v>
          </cell>
          <cell r="C128">
            <v>900</v>
          </cell>
          <cell r="G128">
            <v>47569.31</v>
          </cell>
        </row>
        <row r="129">
          <cell r="A129">
            <v>2554</v>
          </cell>
          <cell r="C129">
            <v>900</v>
          </cell>
          <cell r="G129">
            <v>0</v>
          </cell>
        </row>
        <row r="130">
          <cell r="A130">
            <v>2570</v>
          </cell>
          <cell r="C130">
            <v>900</v>
          </cell>
          <cell r="G130">
            <v>-14249.99</v>
          </cell>
        </row>
        <row r="131">
          <cell r="A131">
            <v>2571</v>
          </cell>
          <cell r="C131">
            <v>900</v>
          </cell>
          <cell r="G131">
            <v>-1063.06</v>
          </cell>
        </row>
        <row r="132">
          <cell r="A132">
            <v>2573</v>
          </cell>
          <cell r="C132">
            <v>900</v>
          </cell>
          <cell r="G132">
            <v>195.65</v>
          </cell>
        </row>
        <row r="133">
          <cell r="A133" t="str">
            <v>2581P</v>
          </cell>
          <cell r="C133">
            <v>900</v>
          </cell>
          <cell r="G133">
            <v>-1000</v>
          </cell>
        </row>
        <row r="134">
          <cell r="A134" t="str">
            <v>2581S</v>
          </cell>
          <cell r="C134">
            <v>900</v>
          </cell>
          <cell r="G134">
            <v>-1500</v>
          </cell>
        </row>
        <row r="135">
          <cell r="A135" t="str">
            <v>2581T</v>
          </cell>
          <cell r="C135">
            <v>900</v>
          </cell>
          <cell r="G135">
            <v>-100</v>
          </cell>
        </row>
        <row r="136">
          <cell r="A136">
            <v>2582</v>
          </cell>
          <cell r="C136">
            <v>900</v>
          </cell>
          <cell r="G136">
            <v>-1283.3499999999999</v>
          </cell>
        </row>
        <row r="137">
          <cell r="A137">
            <v>2584</v>
          </cell>
          <cell r="C137">
            <v>900</v>
          </cell>
          <cell r="G137">
            <v>-4883.12</v>
          </cell>
        </row>
        <row r="138">
          <cell r="A138">
            <v>2586</v>
          </cell>
          <cell r="C138">
            <v>900</v>
          </cell>
          <cell r="G138">
            <v>-17018.3</v>
          </cell>
        </row>
        <row r="139">
          <cell r="A139">
            <v>2605</v>
          </cell>
          <cell r="C139">
            <v>900</v>
          </cell>
          <cell r="G139">
            <v>-1994.7</v>
          </cell>
        </row>
        <row r="140">
          <cell r="A140">
            <v>2606</v>
          </cell>
          <cell r="C140">
            <v>900</v>
          </cell>
          <cell r="G140">
            <v>2569.29</v>
          </cell>
        </row>
        <row r="141">
          <cell r="A141">
            <v>2607</v>
          </cell>
          <cell r="C141">
            <v>900</v>
          </cell>
          <cell r="G141">
            <v>473.96</v>
          </cell>
        </row>
        <row r="142">
          <cell r="A142">
            <v>2608</v>
          </cell>
          <cell r="C142">
            <v>900</v>
          </cell>
          <cell r="G142">
            <v>-422600.71</v>
          </cell>
        </row>
        <row r="143">
          <cell r="A143">
            <v>2610</v>
          </cell>
          <cell r="C143">
            <v>900</v>
          </cell>
          <cell r="G143">
            <v>222.99</v>
          </cell>
        </row>
        <row r="144">
          <cell r="A144">
            <v>2621</v>
          </cell>
          <cell r="C144">
            <v>900</v>
          </cell>
          <cell r="G144">
            <v>0</v>
          </cell>
        </row>
        <row r="145">
          <cell r="A145">
            <v>2622</v>
          </cell>
          <cell r="C145">
            <v>900</v>
          </cell>
          <cell r="G145">
            <v>0</v>
          </cell>
        </row>
        <row r="146">
          <cell r="A146">
            <v>2623</v>
          </cell>
          <cell r="C146">
            <v>900</v>
          </cell>
          <cell r="G146">
            <v>0</v>
          </cell>
        </row>
        <row r="147">
          <cell r="A147">
            <v>2630</v>
          </cell>
          <cell r="C147">
            <v>900</v>
          </cell>
          <cell r="G147">
            <v>0</v>
          </cell>
        </row>
        <row r="148">
          <cell r="A148">
            <v>2731</v>
          </cell>
          <cell r="C148">
            <v>900</v>
          </cell>
          <cell r="G148">
            <v>82365.259999999995</v>
          </cell>
        </row>
        <row r="149">
          <cell r="A149">
            <v>1921</v>
          </cell>
          <cell r="C149">
            <v>900</v>
          </cell>
          <cell r="G149">
            <v>0</v>
          </cell>
        </row>
        <row r="150">
          <cell r="A150">
            <v>2600</v>
          </cell>
          <cell r="C150">
            <v>900</v>
          </cell>
          <cell r="G150">
            <v>-14762.21</v>
          </cell>
        </row>
        <row r="151">
          <cell r="A151">
            <v>2602</v>
          </cell>
          <cell r="C151">
            <v>900</v>
          </cell>
          <cell r="G151">
            <v>0</v>
          </cell>
        </row>
        <row r="152">
          <cell r="A152">
            <v>2705</v>
          </cell>
          <cell r="C152">
            <v>900</v>
          </cell>
          <cell r="G152">
            <v>7046.16</v>
          </cell>
        </row>
        <row r="153">
          <cell r="A153">
            <v>2707</v>
          </cell>
          <cell r="C153">
            <v>900</v>
          </cell>
          <cell r="G153">
            <v>11727.09</v>
          </cell>
        </row>
        <row r="154">
          <cell r="A154">
            <v>2708</v>
          </cell>
          <cell r="C154">
            <v>900</v>
          </cell>
          <cell r="G154">
            <v>0</v>
          </cell>
        </row>
        <row r="155">
          <cell r="A155">
            <v>2709</v>
          </cell>
          <cell r="C155">
            <v>900</v>
          </cell>
          <cell r="G155">
            <v>0</v>
          </cell>
        </row>
        <row r="156">
          <cell r="A156">
            <v>2730</v>
          </cell>
          <cell r="C156">
            <v>900</v>
          </cell>
          <cell r="G156">
            <v>0</v>
          </cell>
        </row>
        <row r="157">
          <cell r="A157">
            <v>2860</v>
          </cell>
          <cell r="C157">
            <v>900</v>
          </cell>
          <cell r="G157">
            <v>0</v>
          </cell>
        </row>
        <row r="158">
          <cell r="A158">
            <v>2870</v>
          </cell>
          <cell r="C158">
            <v>900</v>
          </cell>
          <cell r="G158">
            <v>0</v>
          </cell>
        </row>
        <row r="159">
          <cell r="A159">
            <v>2900</v>
          </cell>
          <cell r="C159">
            <v>900</v>
          </cell>
          <cell r="G159">
            <v>0</v>
          </cell>
        </row>
        <row r="160">
          <cell r="A160">
            <v>2910</v>
          </cell>
          <cell r="C160">
            <v>900</v>
          </cell>
          <cell r="G160">
            <v>0</v>
          </cell>
        </row>
        <row r="161">
          <cell r="A161">
            <v>3142</v>
          </cell>
          <cell r="C161">
            <v>100</v>
          </cell>
          <cell r="G161">
            <v>-116840</v>
          </cell>
        </row>
        <row r="162">
          <cell r="A162">
            <v>3142</v>
          </cell>
          <cell r="C162">
            <v>200</v>
          </cell>
          <cell r="G162">
            <v>-60445</v>
          </cell>
        </row>
        <row r="163">
          <cell r="A163">
            <v>3145</v>
          </cell>
          <cell r="C163">
            <v>110</v>
          </cell>
          <cell r="G163">
            <v>0</v>
          </cell>
        </row>
        <row r="164">
          <cell r="A164">
            <v>3145</v>
          </cell>
          <cell r="C164">
            <v>112</v>
          </cell>
          <cell r="G164">
            <v>0</v>
          </cell>
        </row>
        <row r="165">
          <cell r="A165">
            <v>3145</v>
          </cell>
          <cell r="C165">
            <v>120</v>
          </cell>
          <cell r="G165">
            <v>0</v>
          </cell>
        </row>
        <row r="166">
          <cell r="A166">
            <v>3145</v>
          </cell>
          <cell r="C166">
            <v>130</v>
          </cell>
          <cell r="G166">
            <v>0</v>
          </cell>
        </row>
        <row r="167">
          <cell r="A167">
            <v>3145</v>
          </cell>
          <cell r="C167">
            <v>140</v>
          </cell>
          <cell r="G167">
            <v>-325.22000000000003</v>
          </cell>
        </row>
        <row r="168">
          <cell r="A168">
            <v>3145</v>
          </cell>
          <cell r="C168">
            <v>160</v>
          </cell>
          <cell r="G168">
            <v>0</v>
          </cell>
        </row>
        <row r="169">
          <cell r="A169">
            <v>3145</v>
          </cell>
          <cell r="C169">
            <v>190</v>
          </cell>
          <cell r="G169">
            <v>-2073.0500000000002</v>
          </cell>
        </row>
        <row r="170">
          <cell r="A170">
            <v>3145</v>
          </cell>
          <cell r="C170">
            <v>210</v>
          </cell>
          <cell r="G170">
            <v>0</v>
          </cell>
        </row>
        <row r="171">
          <cell r="A171">
            <v>3145</v>
          </cell>
          <cell r="C171">
            <v>220</v>
          </cell>
          <cell r="G171">
            <v>0</v>
          </cell>
        </row>
        <row r="172">
          <cell r="A172">
            <v>3145</v>
          </cell>
          <cell r="C172">
            <v>230</v>
          </cell>
          <cell r="G172">
            <v>0</v>
          </cell>
        </row>
        <row r="173">
          <cell r="A173">
            <v>3145</v>
          </cell>
          <cell r="C173">
            <v>240</v>
          </cell>
          <cell r="G173">
            <v>-136.16999999999999</v>
          </cell>
        </row>
        <row r="174">
          <cell r="A174">
            <v>3145</v>
          </cell>
          <cell r="C174">
            <v>340</v>
          </cell>
          <cell r="G174">
            <v>0</v>
          </cell>
        </row>
        <row r="175">
          <cell r="A175">
            <v>3145</v>
          </cell>
          <cell r="C175">
            <v>440</v>
          </cell>
          <cell r="G175">
            <v>0</v>
          </cell>
        </row>
        <row r="176">
          <cell r="A176">
            <v>3145</v>
          </cell>
          <cell r="C176">
            <v>935</v>
          </cell>
          <cell r="G176">
            <v>0</v>
          </cell>
        </row>
        <row r="177">
          <cell r="A177">
            <v>3145</v>
          </cell>
          <cell r="C177">
            <v>936</v>
          </cell>
          <cell r="G177">
            <v>0</v>
          </cell>
        </row>
        <row r="178">
          <cell r="A178">
            <v>3147</v>
          </cell>
          <cell r="C178">
            <v>100</v>
          </cell>
          <cell r="G178">
            <v>-14900</v>
          </cell>
        </row>
        <row r="179">
          <cell r="A179">
            <v>3147</v>
          </cell>
          <cell r="C179">
            <v>200</v>
          </cell>
          <cell r="G179">
            <v>-19550</v>
          </cell>
        </row>
        <row r="180">
          <cell r="A180">
            <v>3148</v>
          </cell>
          <cell r="C180">
            <v>100</v>
          </cell>
          <cell r="G180">
            <v>-16307.08</v>
          </cell>
        </row>
        <row r="181">
          <cell r="A181">
            <v>3148</v>
          </cell>
          <cell r="C181">
            <v>200</v>
          </cell>
          <cell r="G181">
            <v>-8682.39</v>
          </cell>
        </row>
        <row r="182">
          <cell r="A182">
            <v>3149</v>
          </cell>
          <cell r="C182">
            <v>100</v>
          </cell>
          <cell r="G182">
            <v>-22508.62</v>
          </cell>
        </row>
        <row r="183">
          <cell r="A183">
            <v>3149</v>
          </cell>
          <cell r="C183">
            <v>200</v>
          </cell>
          <cell r="G183">
            <v>-12304.18</v>
          </cell>
        </row>
        <row r="184">
          <cell r="A184">
            <v>3150</v>
          </cell>
          <cell r="C184">
            <v>110</v>
          </cell>
          <cell r="G184">
            <v>0</v>
          </cell>
        </row>
        <row r="185">
          <cell r="A185">
            <v>3150</v>
          </cell>
          <cell r="C185">
            <v>112</v>
          </cell>
          <cell r="G185">
            <v>0</v>
          </cell>
        </row>
        <row r="186">
          <cell r="A186">
            <v>3150</v>
          </cell>
          <cell r="C186">
            <v>190</v>
          </cell>
          <cell r="G186">
            <v>-36000</v>
          </cell>
        </row>
        <row r="187">
          <cell r="A187">
            <v>3150</v>
          </cell>
          <cell r="C187">
            <v>210</v>
          </cell>
          <cell r="G187">
            <v>0</v>
          </cell>
        </row>
        <row r="188">
          <cell r="A188">
            <v>3246</v>
          </cell>
          <cell r="C188">
            <v>121</v>
          </cell>
          <cell r="G188">
            <v>0</v>
          </cell>
        </row>
        <row r="189">
          <cell r="A189">
            <v>3246</v>
          </cell>
          <cell r="C189">
            <v>220</v>
          </cell>
          <cell r="G189">
            <v>0</v>
          </cell>
        </row>
        <row r="190">
          <cell r="A190">
            <v>3247</v>
          </cell>
          <cell r="C190">
            <v>121</v>
          </cell>
          <cell r="G190">
            <v>0</v>
          </cell>
        </row>
        <row r="191">
          <cell r="A191">
            <v>3247</v>
          </cell>
          <cell r="C191">
            <v>220</v>
          </cell>
          <cell r="G191">
            <v>0</v>
          </cell>
        </row>
        <row r="192">
          <cell r="A192">
            <v>3248</v>
          </cell>
          <cell r="C192">
            <v>110</v>
          </cell>
          <cell r="G192">
            <v>-41500</v>
          </cell>
        </row>
        <row r="193">
          <cell r="A193">
            <v>3248</v>
          </cell>
          <cell r="C193">
            <v>112</v>
          </cell>
          <cell r="G193">
            <v>-29478.26</v>
          </cell>
        </row>
        <row r="194">
          <cell r="A194">
            <v>3248</v>
          </cell>
          <cell r="C194">
            <v>120</v>
          </cell>
          <cell r="G194">
            <v>-48000</v>
          </cell>
        </row>
        <row r="195">
          <cell r="A195">
            <v>3248</v>
          </cell>
          <cell r="C195">
            <v>121</v>
          </cell>
          <cell r="G195">
            <v>0</v>
          </cell>
        </row>
        <row r="196">
          <cell r="A196">
            <v>3248</v>
          </cell>
          <cell r="C196">
            <v>122</v>
          </cell>
          <cell r="G196">
            <v>-14739.13</v>
          </cell>
        </row>
        <row r="197">
          <cell r="A197">
            <v>3248</v>
          </cell>
          <cell r="C197">
            <v>130</v>
          </cell>
          <cell r="G197">
            <v>-14400</v>
          </cell>
        </row>
        <row r="198">
          <cell r="A198">
            <v>3248</v>
          </cell>
          <cell r="C198">
            <v>132</v>
          </cell>
          <cell r="G198">
            <v>-14739.13</v>
          </cell>
        </row>
        <row r="199">
          <cell r="A199">
            <v>3248</v>
          </cell>
          <cell r="C199">
            <v>140</v>
          </cell>
          <cell r="G199">
            <v>-28800</v>
          </cell>
        </row>
        <row r="200">
          <cell r="A200">
            <v>3248</v>
          </cell>
          <cell r="C200">
            <v>142</v>
          </cell>
          <cell r="G200">
            <v>-14739.13</v>
          </cell>
        </row>
        <row r="201">
          <cell r="A201">
            <v>3248</v>
          </cell>
          <cell r="C201">
            <v>160</v>
          </cell>
          <cell r="G201">
            <v>-43200</v>
          </cell>
        </row>
        <row r="202">
          <cell r="A202">
            <v>3248</v>
          </cell>
          <cell r="C202">
            <v>162</v>
          </cell>
          <cell r="G202">
            <v>-24565.22</v>
          </cell>
        </row>
        <row r="203">
          <cell r="A203">
            <v>3248</v>
          </cell>
          <cell r="C203">
            <v>210</v>
          </cell>
          <cell r="G203">
            <v>-30500</v>
          </cell>
        </row>
        <row r="204">
          <cell r="A204">
            <v>3248</v>
          </cell>
          <cell r="C204">
            <v>220</v>
          </cell>
          <cell r="G204">
            <v>-24000</v>
          </cell>
        </row>
        <row r="205">
          <cell r="A205">
            <v>3248</v>
          </cell>
          <cell r="C205">
            <v>230</v>
          </cell>
          <cell r="G205">
            <v>-7200</v>
          </cell>
        </row>
        <row r="206">
          <cell r="A206">
            <v>3248</v>
          </cell>
          <cell r="C206">
            <v>240</v>
          </cell>
          <cell r="G206">
            <v>-14400</v>
          </cell>
        </row>
        <row r="207">
          <cell r="A207">
            <v>3248</v>
          </cell>
          <cell r="C207">
            <v>260</v>
          </cell>
          <cell r="G207">
            <v>-28800</v>
          </cell>
        </row>
        <row r="208">
          <cell r="A208">
            <v>3248</v>
          </cell>
          <cell r="C208">
            <v>330</v>
          </cell>
          <cell r="G208">
            <v>-7200</v>
          </cell>
        </row>
        <row r="209">
          <cell r="A209">
            <v>3248</v>
          </cell>
          <cell r="C209">
            <v>340</v>
          </cell>
          <cell r="G209">
            <v>-14400</v>
          </cell>
        </row>
        <row r="210">
          <cell r="A210">
            <v>3248</v>
          </cell>
          <cell r="C210">
            <v>430</v>
          </cell>
          <cell r="G210">
            <v>-7200</v>
          </cell>
        </row>
        <row r="211">
          <cell r="A211">
            <v>3248</v>
          </cell>
          <cell r="C211">
            <v>440</v>
          </cell>
          <cell r="G211">
            <v>-14400</v>
          </cell>
        </row>
        <row r="212">
          <cell r="A212">
            <v>3248</v>
          </cell>
          <cell r="C212">
            <v>935</v>
          </cell>
          <cell r="G212">
            <v>-1528.57</v>
          </cell>
        </row>
        <row r="213">
          <cell r="A213">
            <v>3248</v>
          </cell>
          <cell r="C213">
            <v>936</v>
          </cell>
          <cell r="G213">
            <v>-1187.57</v>
          </cell>
        </row>
        <row r="214">
          <cell r="A214">
            <v>3305</v>
          </cell>
          <cell r="C214">
            <v>140</v>
          </cell>
          <cell r="G214">
            <v>222.22</v>
          </cell>
        </row>
        <row r="215">
          <cell r="A215">
            <v>3305</v>
          </cell>
          <cell r="C215">
            <v>240</v>
          </cell>
          <cell r="G215">
            <v>422.27</v>
          </cell>
        </row>
        <row r="216">
          <cell r="A216">
            <v>3305</v>
          </cell>
          <cell r="C216">
            <v>340</v>
          </cell>
          <cell r="G216">
            <v>1330.48</v>
          </cell>
        </row>
        <row r="217">
          <cell r="A217">
            <v>3305</v>
          </cell>
          <cell r="C217">
            <v>440</v>
          </cell>
          <cell r="G217">
            <v>241.83</v>
          </cell>
        </row>
        <row r="218">
          <cell r="A218">
            <v>8540</v>
          </cell>
          <cell r="C218">
            <v>130</v>
          </cell>
          <cell r="G218">
            <v>0</v>
          </cell>
        </row>
        <row r="219">
          <cell r="A219">
            <v>8540</v>
          </cell>
          <cell r="C219">
            <v>140</v>
          </cell>
          <cell r="G219">
            <v>0.24</v>
          </cell>
        </row>
        <row r="220">
          <cell r="A220">
            <v>8540</v>
          </cell>
          <cell r="C220">
            <v>160</v>
          </cell>
          <cell r="G220">
            <v>0</v>
          </cell>
        </row>
        <row r="221">
          <cell r="A221">
            <v>8540</v>
          </cell>
          <cell r="C221">
            <v>240</v>
          </cell>
          <cell r="G221">
            <v>-129.76</v>
          </cell>
        </row>
        <row r="222">
          <cell r="A222" t="str">
            <v>3076R</v>
          </cell>
          <cell r="C222">
            <v>100</v>
          </cell>
          <cell r="G222">
            <v>0</v>
          </cell>
        </row>
        <row r="223">
          <cell r="A223" t="str">
            <v>3076R</v>
          </cell>
          <cell r="C223">
            <v>110</v>
          </cell>
          <cell r="G223">
            <v>0</v>
          </cell>
        </row>
        <row r="224">
          <cell r="A224" t="str">
            <v>3076R</v>
          </cell>
          <cell r="C224">
            <v>200</v>
          </cell>
          <cell r="G224">
            <v>0</v>
          </cell>
        </row>
        <row r="225">
          <cell r="A225" t="str">
            <v>3090R</v>
          </cell>
          <cell r="C225">
            <v>100</v>
          </cell>
          <cell r="G225">
            <v>-520.87</v>
          </cell>
        </row>
        <row r="226">
          <cell r="A226" t="str">
            <v>3090R</v>
          </cell>
          <cell r="C226">
            <v>110</v>
          </cell>
          <cell r="G226">
            <v>0</v>
          </cell>
        </row>
        <row r="227">
          <cell r="A227" t="str">
            <v>3090R</v>
          </cell>
          <cell r="C227">
            <v>200</v>
          </cell>
          <cell r="G227">
            <v>-6225.1</v>
          </cell>
        </row>
        <row r="228">
          <cell r="A228" t="str">
            <v>3090R</v>
          </cell>
          <cell r="C228">
            <v>210</v>
          </cell>
          <cell r="G228">
            <v>-58260.87</v>
          </cell>
        </row>
        <row r="229">
          <cell r="A229" t="str">
            <v>3090RD</v>
          </cell>
          <cell r="C229">
            <v>100</v>
          </cell>
          <cell r="G229">
            <v>0</v>
          </cell>
        </row>
        <row r="230">
          <cell r="A230" t="str">
            <v>3090RD</v>
          </cell>
          <cell r="C230">
            <v>110</v>
          </cell>
          <cell r="G230">
            <v>0</v>
          </cell>
        </row>
        <row r="231">
          <cell r="A231" t="str">
            <v>3090RD</v>
          </cell>
          <cell r="C231">
            <v>210</v>
          </cell>
          <cell r="G231">
            <v>0</v>
          </cell>
        </row>
        <row r="232">
          <cell r="A232" t="str">
            <v>3095R</v>
          </cell>
          <cell r="C232">
            <v>100</v>
          </cell>
          <cell r="G232">
            <v>-71.17</v>
          </cell>
        </row>
        <row r="233">
          <cell r="A233" t="str">
            <v>3095R</v>
          </cell>
          <cell r="C233">
            <v>110</v>
          </cell>
          <cell r="G233">
            <v>0</v>
          </cell>
        </row>
        <row r="234">
          <cell r="A234" t="str">
            <v>3095R</v>
          </cell>
          <cell r="C234">
            <v>200</v>
          </cell>
          <cell r="G234">
            <v>0</v>
          </cell>
        </row>
        <row r="235">
          <cell r="A235" t="str">
            <v>3095R</v>
          </cell>
          <cell r="C235">
            <v>210</v>
          </cell>
          <cell r="G235">
            <v>0</v>
          </cell>
        </row>
        <row r="236">
          <cell r="A236" t="str">
            <v>3095RD</v>
          </cell>
          <cell r="C236">
            <v>110</v>
          </cell>
          <cell r="G236">
            <v>0</v>
          </cell>
        </row>
        <row r="237">
          <cell r="A237" t="str">
            <v>3095RD</v>
          </cell>
          <cell r="C237">
            <v>210</v>
          </cell>
          <cell r="G237">
            <v>0</v>
          </cell>
        </row>
        <row r="238">
          <cell r="A238" t="str">
            <v>3105R</v>
          </cell>
          <cell r="C238">
            <v>100</v>
          </cell>
          <cell r="G238">
            <v>0</v>
          </cell>
        </row>
        <row r="239">
          <cell r="A239" t="str">
            <v>3105R</v>
          </cell>
          <cell r="C239">
            <v>110</v>
          </cell>
          <cell r="G239">
            <v>0</v>
          </cell>
        </row>
        <row r="240">
          <cell r="A240" t="str">
            <v>3105R</v>
          </cell>
          <cell r="C240">
            <v>200</v>
          </cell>
          <cell r="G240">
            <v>-3477.39</v>
          </cell>
        </row>
        <row r="241">
          <cell r="A241" t="str">
            <v>3105R</v>
          </cell>
          <cell r="C241">
            <v>210</v>
          </cell>
          <cell r="G241">
            <v>0</v>
          </cell>
        </row>
        <row r="242">
          <cell r="A242" t="str">
            <v>3105RD</v>
          </cell>
          <cell r="C242">
            <v>100</v>
          </cell>
          <cell r="G242">
            <v>0</v>
          </cell>
        </row>
        <row r="243">
          <cell r="A243" t="str">
            <v>3105RD</v>
          </cell>
          <cell r="C243">
            <v>110</v>
          </cell>
          <cell r="G243">
            <v>0</v>
          </cell>
        </row>
        <row r="244">
          <cell r="A244" t="str">
            <v>3105RD</v>
          </cell>
          <cell r="C244">
            <v>210</v>
          </cell>
          <cell r="G244">
            <v>0</v>
          </cell>
        </row>
        <row r="245">
          <cell r="A245" t="str">
            <v>6076R#</v>
          </cell>
          <cell r="C245">
            <v>110</v>
          </cell>
          <cell r="G245">
            <v>0</v>
          </cell>
        </row>
        <row r="246">
          <cell r="A246" t="str">
            <v>6090R#</v>
          </cell>
          <cell r="C246">
            <v>110</v>
          </cell>
          <cell r="G246">
            <v>0</v>
          </cell>
        </row>
        <row r="247">
          <cell r="A247" t="str">
            <v>6090R#</v>
          </cell>
          <cell r="C247">
            <v>210</v>
          </cell>
          <cell r="G247">
            <v>1</v>
          </cell>
        </row>
        <row r="248">
          <cell r="A248" t="str">
            <v>6095R#</v>
          </cell>
          <cell r="C248">
            <v>110</v>
          </cell>
          <cell r="G248">
            <v>0</v>
          </cell>
        </row>
        <row r="249">
          <cell r="A249" t="str">
            <v>6095R#</v>
          </cell>
          <cell r="C249">
            <v>210</v>
          </cell>
          <cell r="G249">
            <v>0</v>
          </cell>
        </row>
        <row r="250">
          <cell r="A250" t="str">
            <v>6105R#</v>
          </cell>
          <cell r="C250">
            <v>110</v>
          </cell>
          <cell r="G250">
            <v>0</v>
          </cell>
        </row>
        <row r="251">
          <cell r="A251" t="str">
            <v>6105R#</v>
          </cell>
          <cell r="C251">
            <v>210</v>
          </cell>
          <cell r="G251">
            <v>0</v>
          </cell>
        </row>
        <row r="252">
          <cell r="A252" t="str">
            <v>3002R</v>
          </cell>
          <cell r="C252">
            <v>100</v>
          </cell>
          <cell r="G252">
            <v>-7872.24</v>
          </cell>
        </row>
        <row r="253">
          <cell r="A253" t="str">
            <v>3002R</v>
          </cell>
          <cell r="C253">
            <v>110</v>
          </cell>
          <cell r="G253">
            <v>0</v>
          </cell>
        </row>
        <row r="254">
          <cell r="A254" t="str">
            <v>3002R</v>
          </cell>
          <cell r="C254">
            <v>200</v>
          </cell>
          <cell r="G254">
            <v>-1013.2</v>
          </cell>
        </row>
        <row r="255">
          <cell r="A255" t="str">
            <v>3002R</v>
          </cell>
          <cell r="C255">
            <v>210</v>
          </cell>
          <cell r="G255">
            <v>0</v>
          </cell>
        </row>
        <row r="256">
          <cell r="A256" t="str">
            <v>3002RD</v>
          </cell>
          <cell r="C256">
            <v>110</v>
          </cell>
          <cell r="G256">
            <v>0</v>
          </cell>
        </row>
        <row r="257">
          <cell r="A257" t="str">
            <v>3002RD</v>
          </cell>
          <cell r="C257">
            <v>210</v>
          </cell>
          <cell r="G257">
            <v>0</v>
          </cell>
        </row>
        <row r="258">
          <cell r="A258" t="str">
            <v>3004R</v>
          </cell>
          <cell r="C258">
            <v>100</v>
          </cell>
          <cell r="G258">
            <v>-1714.53</v>
          </cell>
        </row>
        <row r="259">
          <cell r="A259" t="str">
            <v>3004R</v>
          </cell>
          <cell r="C259">
            <v>110</v>
          </cell>
          <cell r="G259">
            <v>0</v>
          </cell>
        </row>
        <row r="260">
          <cell r="A260" t="str">
            <v>3004R</v>
          </cell>
          <cell r="C260">
            <v>200</v>
          </cell>
          <cell r="G260">
            <v>0</v>
          </cell>
        </row>
        <row r="261">
          <cell r="A261" t="str">
            <v>3004R</v>
          </cell>
          <cell r="C261">
            <v>210</v>
          </cell>
          <cell r="G261">
            <v>-31295.65</v>
          </cell>
        </row>
        <row r="262">
          <cell r="A262" t="str">
            <v>3004RD</v>
          </cell>
          <cell r="C262">
            <v>110</v>
          </cell>
          <cell r="G262">
            <v>0</v>
          </cell>
        </row>
        <row r="263">
          <cell r="A263" t="str">
            <v>3004RD</v>
          </cell>
          <cell r="C263">
            <v>210</v>
          </cell>
          <cell r="G263">
            <v>0</v>
          </cell>
        </row>
        <row r="264">
          <cell r="A264" t="str">
            <v>3006R</v>
          </cell>
          <cell r="C264">
            <v>100</v>
          </cell>
          <cell r="G264">
            <v>0</v>
          </cell>
        </row>
        <row r="265">
          <cell r="A265" t="str">
            <v>3006R</v>
          </cell>
          <cell r="C265">
            <v>110</v>
          </cell>
          <cell r="G265">
            <v>0</v>
          </cell>
        </row>
        <row r="266">
          <cell r="A266" t="str">
            <v>3006R</v>
          </cell>
          <cell r="C266">
            <v>200</v>
          </cell>
          <cell r="G266">
            <v>0</v>
          </cell>
        </row>
        <row r="267">
          <cell r="A267" t="str">
            <v>3006R</v>
          </cell>
          <cell r="C267">
            <v>210</v>
          </cell>
          <cell r="G267">
            <v>0</v>
          </cell>
        </row>
        <row r="268">
          <cell r="A268" t="str">
            <v>3006RD</v>
          </cell>
          <cell r="C268">
            <v>100</v>
          </cell>
          <cell r="G268">
            <v>0</v>
          </cell>
        </row>
        <row r="269">
          <cell r="A269" t="str">
            <v>3006RD</v>
          </cell>
          <cell r="C269">
            <v>110</v>
          </cell>
          <cell r="G269">
            <v>0</v>
          </cell>
        </row>
        <row r="270">
          <cell r="A270" t="str">
            <v>3006RD</v>
          </cell>
          <cell r="C270">
            <v>210</v>
          </cell>
          <cell r="G270">
            <v>0</v>
          </cell>
        </row>
        <row r="271">
          <cell r="A271" t="str">
            <v>3007R</v>
          </cell>
          <cell r="C271">
            <v>110</v>
          </cell>
          <cell r="G271">
            <v>0</v>
          </cell>
        </row>
        <row r="272">
          <cell r="A272" t="str">
            <v>3007RD</v>
          </cell>
          <cell r="C272">
            <v>110</v>
          </cell>
          <cell r="G272">
            <v>0</v>
          </cell>
        </row>
        <row r="273">
          <cell r="A273" t="str">
            <v>3008R</v>
          </cell>
          <cell r="C273">
            <v>110</v>
          </cell>
          <cell r="G273">
            <v>0</v>
          </cell>
        </row>
        <row r="274">
          <cell r="A274" t="str">
            <v>3008R</v>
          </cell>
          <cell r="C274">
            <v>210</v>
          </cell>
          <cell r="G274">
            <v>0</v>
          </cell>
        </row>
        <row r="275">
          <cell r="A275" t="str">
            <v>3008RD</v>
          </cell>
          <cell r="C275">
            <v>210</v>
          </cell>
          <cell r="G275">
            <v>0</v>
          </cell>
        </row>
        <row r="276">
          <cell r="A276" t="str">
            <v>3010R</v>
          </cell>
          <cell r="C276">
            <v>100</v>
          </cell>
          <cell r="G276">
            <v>0</v>
          </cell>
        </row>
        <row r="277">
          <cell r="A277" t="str">
            <v>3010R</v>
          </cell>
          <cell r="C277">
            <v>110</v>
          </cell>
          <cell r="G277">
            <v>0</v>
          </cell>
        </row>
        <row r="278">
          <cell r="A278" t="str">
            <v>3010R</v>
          </cell>
          <cell r="C278">
            <v>200</v>
          </cell>
          <cell r="G278">
            <v>0</v>
          </cell>
        </row>
        <row r="279">
          <cell r="A279" t="str">
            <v>3010RD</v>
          </cell>
          <cell r="C279">
            <v>100</v>
          </cell>
          <cell r="G279">
            <v>0</v>
          </cell>
        </row>
        <row r="280">
          <cell r="A280" t="str">
            <v>3011R</v>
          </cell>
          <cell r="C280">
            <v>110</v>
          </cell>
          <cell r="G280">
            <v>0</v>
          </cell>
        </row>
        <row r="281">
          <cell r="A281" t="str">
            <v>3011R</v>
          </cell>
          <cell r="C281">
            <v>210</v>
          </cell>
          <cell r="G281">
            <v>0</v>
          </cell>
        </row>
        <row r="282">
          <cell r="A282" t="str">
            <v>3011RD</v>
          </cell>
          <cell r="C282">
            <v>110</v>
          </cell>
          <cell r="G282">
            <v>0</v>
          </cell>
        </row>
        <row r="283">
          <cell r="A283" t="str">
            <v>3037R</v>
          </cell>
          <cell r="C283">
            <v>110</v>
          </cell>
          <cell r="G283">
            <v>0</v>
          </cell>
        </row>
        <row r="284">
          <cell r="A284" t="str">
            <v>3039R</v>
          </cell>
          <cell r="C284">
            <v>112</v>
          </cell>
          <cell r="G284">
            <v>0</v>
          </cell>
        </row>
        <row r="285">
          <cell r="A285" t="str">
            <v>3039RD</v>
          </cell>
          <cell r="C285">
            <v>112</v>
          </cell>
          <cell r="G285">
            <v>0</v>
          </cell>
        </row>
        <row r="286">
          <cell r="A286" t="str">
            <v>3040R</v>
          </cell>
          <cell r="C286">
            <v>112</v>
          </cell>
          <cell r="G286">
            <v>0</v>
          </cell>
        </row>
        <row r="287">
          <cell r="A287" t="str">
            <v>3040RD</v>
          </cell>
          <cell r="C287">
            <v>112</v>
          </cell>
          <cell r="G287">
            <v>0</v>
          </cell>
        </row>
        <row r="288">
          <cell r="A288" t="str">
            <v>3042R</v>
          </cell>
          <cell r="C288">
            <v>112</v>
          </cell>
          <cell r="G288">
            <v>-128086.95</v>
          </cell>
        </row>
        <row r="289">
          <cell r="A289" t="str">
            <v>3042RD</v>
          </cell>
          <cell r="C289">
            <v>112</v>
          </cell>
          <cell r="G289">
            <v>10086.959999999999</v>
          </cell>
        </row>
        <row r="290">
          <cell r="A290" t="str">
            <v>3046R</v>
          </cell>
          <cell r="C290">
            <v>112</v>
          </cell>
          <cell r="G290">
            <v>0</v>
          </cell>
        </row>
        <row r="291">
          <cell r="A291" t="str">
            <v>3046RD</v>
          </cell>
          <cell r="C291">
            <v>112</v>
          </cell>
          <cell r="G291">
            <v>0</v>
          </cell>
        </row>
        <row r="292">
          <cell r="A292" t="str">
            <v>3048R</v>
          </cell>
          <cell r="C292">
            <v>112</v>
          </cell>
          <cell r="G292">
            <v>-1250</v>
          </cell>
        </row>
        <row r="293">
          <cell r="A293" t="str">
            <v>3049R</v>
          </cell>
          <cell r="C293">
            <v>112</v>
          </cell>
          <cell r="G293">
            <v>0</v>
          </cell>
        </row>
        <row r="294">
          <cell r="A294" t="str">
            <v>3049RD</v>
          </cell>
          <cell r="C294">
            <v>112</v>
          </cell>
          <cell r="G294">
            <v>0</v>
          </cell>
        </row>
        <row r="295">
          <cell r="A295" t="str">
            <v>3050R</v>
          </cell>
          <cell r="C295">
            <v>112</v>
          </cell>
          <cell r="G295">
            <v>-313017.39</v>
          </cell>
        </row>
        <row r="296">
          <cell r="A296" t="str">
            <v>3050RD</v>
          </cell>
          <cell r="C296">
            <v>112</v>
          </cell>
          <cell r="G296">
            <v>31360.880000000001</v>
          </cell>
        </row>
        <row r="297">
          <cell r="A297" t="str">
            <v>3051R</v>
          </cell>
          <cell r="C297">
            <v>112</v>
          </cell>
          <cell r="G297">
            <v>0</v>
          </cell>
        </row>
        <row r="298">
          <cell r="A298" t="str">
            <v>3051RD</v>
          </cell>
          <cell r="C298">
            <v>112</v>
          </cell>
          <cell r="G298">
            <v>0</v>
          </cell>
        </row>
        <row r="299">
          <cell r="A299" t="str">
            <v>3052R</v>
          </cell>
          <cell r="C299">
            <v>112</v>
          </cell>
          <cell r="G299">
            <v>0</v>
          </cell>
        </row>
        <row r="300">
          <cell r="A300" t="str">
            <v>3052RD</v>
          </cell>
          <cell r="C300">
            <v>112</v>
          </cell>
          <cell r="G300">
            <v>0</v>
          </cell>
        </row>
        <row r="301">
          <cell r="A301" t="str">
            <v>3054R</v>
          </cell>
          <cell r="C301">
            <v>112</v>
          </cell>
          <cell r="G301">
            <v>-276521.73</v>
          </cell>
        </row>
        <row r="302">
          <cell r="A302" t="str">
            <v>3054RD</v>
          </cell>
          <cell r="C302">
            <v>112</v>
          </cell>
          <cell r="G302">
            <v>3478.26</v>
          </cell>
        </row>
        <row r="303">
          <cell r="A303">
            <v>3060</v>
          </cell>
          <cell r="C303">
            <v>110</v>
          </cell>
          <cell r="G303">
            <v>-23752.31</v>
          </cell>
        </row>
        <row r="304">
          <cell r="A304">
            <v>3060</v>
          </cell>
          <cell r="C304">
            <v>210</v>
          </cell>
          <cell r="G304">
            <v>-5149.82</v>
          </cell>
        </row>
        <row r="305">
          <cell r="A305" t="str">
            <v>3061R</v>
          </cell>
          <cell r="C305">
            <v>112</v>
          </cell>
          <cell r="G305">
            <v>-513652.17</v>
          </cell>
        </row>
        <row r="306">
          <cell r="A306" t="str">
            <v>3061RD</v>
          </cell>
          <cell r="C306">
            <v>112</v>
          </cell>
          <cell r="G306">
            <v>18695.650000000001</v>
          </cell>
        </row>
        <row r="307">
          <cell r="A307" t="str">
            <v>3063R</v>
          </cell>
          <cell r="C307">
            <v>112</v>
          </cell>
          <cell r="G307">
            <v>0</v>
          </cell>
        </row>
        <row r="308">
          <cell r="A308" t="str">
            <v>3063RD</v>
          </cell>
          <cell r="C308">
            <v>112</v>
          </cell>
          <cell r="G308">
            <v>0</v>
          </cell>
        </row>
        <row r="309">
          <cell r="A309" t="str">
            <v>3064R</v>
          </cell>
          <cell r="C309">
            <v>112</v>
          </cell>
          <cell r="G309">
            <v>0</v>
          </cell>
        </row>
        <row r="310">
          <cell r="A310" t="str">
            <v>3064RD</v>
          </cell>
          <cell r="C310">
            <v>112</v>
          </cell>
          <cell r="G310">
            <v>0</v>
          </cell>
        </row>
        <row r="311">
          <cell r="A311" t="str">
            <v>3070R</v>
          </cell>
          <cell r="C311">
            <v>112</v>
          </cell>
          <cell r="G311">
            <v>-407565.21</v>
          </cell>
        </row>
        <row r="312">
          <cell r="A312" t="str">
            <v>3070RD</v>
          </cell>
          <cell r="C312">
            <v>112</v>
          </cell>
          <cell r="G312">
            <v>23834.77</v>
          </cell>
        </row>
        <row r="313">
          <cell r="A313" t="str">
            <v>3071R</v>
          </cell>
          <cell r="C313">
            <v>112</v>
          </cell>
          <cell r="G313">
            <v>-192078.26</v>
          </cell>
        </row>
        <row r="314">
          <cell r="A314" t="str">
            <v>3071RD</v>
          </cell>
          <cell r="C314">
            <v>112</v>
          </cell>
          <cell r="G314">
            <v>5730.43</v>
          </cell>
        </row>
        <row r="315">
          <cell r="A315" t="str">
            <v>3074R</v>
          </cell>
          <cell r="C315">
            <v>112</v>
          </cell>
          <cell r="G315">
            <v>-97565.22</v>
          </cell>
        </row>
        <row r="316">
          <cell r="A316" t="str">
            <v>3074RD</v>
          </cell>
          <cell r="C316">
            <v>112</v>
          </cell>
          <cell r="G316">
            <v>956.52</v>
          </cell>
        </row>
        <row r="317">
          <cell r="A317" t="str">
            <v>3075R</v>
          </cell>
          <cell r="C317">
            <v>100</v>
          </cell>
          <cell r="G317">
            <v>0</v>
          </cell>
        </row>
        <row r="318">
          <cell r="A318" t="str">
            <v>3075R</v>
          </cell>
          <cell r="C318">
            <v>110</v>
          </cell>
          <cell r="G318">
            <v>0</v>
          </cell>
        </row>
        <row r="319">
          <cell r="A319" t="str">
            <v>3075R</v>
          </cell>
          <cell r="C319">
            <v>200</v>
          </cell>
          <cell r="G319">
            <v>0</v>
          </cell>
        </row>
        <row r="320">
          <cell r="A320" t="str">
            <v>3075R</v>
          </cell>
          <cell r="C320">
            <v>210</v>
          </cell>
          <cell r="G320">
            <v>0</v>
          </cell>
        </row>
        <row r="321">
          <cell r="A321" t="str">
            <v>3080R</v>
          </cell>
          <cell r="C321">
            <v>100</v>
          </cell>
          <cell r="G321">
            <v>0</v>
          </cell>
        </row>
        <row r="322">
          <cell r="A322" t="str">
            <v>3080R</v>
          </cell>
          <cell r="C322">
            <v>110</v>
          </cell>
          <cell r="G322">
            <v>0</v>
          </cell>
        </row>
        <row r="323">
          <cell r="A323" t="str">
            <v>3080R</v>
          </cell>
          <cell r="C323">
            <v>200</v>
          </cell>
          <cell r="G323">
            <v>0</v>
          </cell>
        </row>
        <row r="324">
          <cell r="A324" t="str">
            <v>3080R</v>
          </cell>
          <cell r="C324">
            <v>210</v>
          </cell>
          <cell r="G324">
            <v>0</v>
          </cell>
        </row>
        <row r="325">
          <cell r="A325" t="str">
            <v>3080RD</v>
          </cell>
          <cell r="C325">
            <v>100</v>
          </cell>
          <cell r="G325">
            <v>0</v>
          </cell>
        </row>
        <row r="326">
          <cell r="A326" t="str">
            <v>3080RD</v>
          </cell>
          <cell r="C326">
            <v>110</v>
          </cell>
          <cell r="G326">
            <v>0</v>
          </cell>
        </row>
        <row r="327">
          <cell r="A327" t="str">
            <v>3080RD</v>
          </cell>
          <cell r="C327">
            <v>210</v>
          </cell>
          <cell r="G327">
            <v>0</v>
          </cell>
        </row>
        <row r="328">
          <cell r="A328" t="str">
            <v>3082R</v>
          </cell>
          <cell r="C328">
            <v>112</v>
          </cell>
          <cell r="G328">
            <v>-132129.56</v>
          </cell>
        </row>
        <row r="329">
          <cell r="A329" t="str">
            <v>3082rd</v>
          </cell>
          <cell r="C329">
            <v>112</v>
          </cell>
          <cell r="G329">
            <v>2162.17</v>
          </cell>
        </row>
        <row r="330">
          <cell r="A330" t="str">
            <v>3083R</v>
          </cell>
          <cell r="C330">
            <v>100</v>
          </cell>
          <cell r="G330">
            <v>-108.96</v>
          </cell>
        </row>
        <row r="331">
          <cell r="A331" t="str">
            <v>3083R</v>
          </cell>
          <cell r="C331">
            <v>110</v>
          </cell>
          <cell r="G331">
            <v>0</v>
          </cell>
        </row>
        <row r="332">
          <cell r="A332" t="str">
            <v>3083R</v>
          </cell>
          <cell r="C332">
            <v>200</v>
          </cell>
          <cell r="G332">
            <v>0</v>
          </cell>
        </row>
        <row r="333">
          <cell r="A333" t="str">
            <v>3083R</v>
          </cell>
          <cell r="C333">
            <v>210</v>
          </cell>
          <cell r="G333">
            <v>0</v>
          </cell>
        </row>
        <row r="334">
          <cell r="A334" t="str">
            <v>3083RD</v>
          </cell>
          <cell r="C334">
            <v>110</v>
          </cell>
          <cell r="G334">
            <v>0</v>
          </cell>
        </row>
        <row r="335">
          <cell r="A335" t="str">
            <v>3083RD</v>
          </cell>
          <cell r="C335">
            <v>210</v>
          </cell>
          <cell r="G335">
            <v>0</v>
          </cell>
        </row>
        <row r="336">
          <cell r="A336" t="str">
            <v>3085R</v>
          </cell>
          <cell r="C336">
            <v>100</v>
          </cell>
          <cell r="G336">
            <v>-13666.69</v>
          </cell>
        </row>
        <row r="337">
          <cell r="A337" t="str">
            <v>3085R</v>
          </cell>
          <cell r="C337">
            <v>110</v>
          </cell>
          <cell r="G337">
            <v>-96543.48</v>
          </cell>
        </row>
        <row r="338">
          <cell r="A338" t="str">
            <v>3085R</v>
          </cell>
          <cell r="C338">
            <v>200</v>
          </cell>
          <cell r="G338">
            <v>-1930.21</v>
          </cell>
        </row>
        <row r="339">
          <cell r="A339" t="str">
            <v>3085R</v>
          </cell>
          <cell r="C339">
            <v>210</v>
          </cell>
          <cell r="G339">
            <v>-138674.26</v>
          </cell>
        </row>
        <row r="340">
          <cell r="A340" t="str">
            <v>3085RD</v>
          </cell>
          <cell r="C340">
            <v>110</v>
          </cell>
          <cell r="G340">
            <v>5808.69</v>
          </cell>
        </row>
        <row r="341">
          <cell r="A341" t="str">
            <v>3085RD</v>
          </cell>
          <cell r="C341">
            <v>210</v>
          </cell>
          <cell r="G341">
            <v>3474.26</v>
          </cell>
        </row>
        <row r="342">
          <cell r="A342" t="str">
            <v>3087R</v>
          </cell>
          <cell r="C342">
            <v>100</v>
          </cell>
          <cell r="G342">
            <v>-13847.58</v>
          </cell>
        </row>
        <row r="343">
          <cell r="A343" t="str">
            <v>3087R</v>
          </cell>
          <cell r="C343">
            <v>110</v>
          </cell>
          <cell r="G343">
            <v>-73904.350000000006</v>
          </cell>
        </row>
        <row r="344">
          <cell r="A344" t="str">
            <v>3087R</v>
          </cell>
          <cell r="C344">
            <v>200</v>
          </cell>
          <cell r="G344">
            <v>-1784.15</v>
          </cell>
        </row>
        <row r="345">
          <cell r="A345" t="str">
            <v>3087R</v>
          </cell>
          <cell r="C345">
            <v>210</v>
          </cell>
          <cell r="G345">
            <v>0</v>
          </cell>
        </row>
        <row r="346">
          <cell r="A346" t="str">
            <v>3087RD</v>
          </cell>
          <cell r="C346">
            <v>110</v>
          </cell>
          <cell r="G346">
            <v>426.09</v>
          </cell>
        </row>
        <row r="347">
          <cell r="A347" t="str">
            <v>3087RD</v>
          </cell>
          <cell r="C347">
            <v>210</v>
          </cell>
          <cell r="G347">
            <v>0</v>
          </cell>
        </row>
        <row r="348">
          <cell r="A348" t="str">
            <v>3088R</v>
          </cell>
          <cell r="C348">
            <v>100</v>
          </cell>
          <cell r="G348">
            <v>0</v>
          </cell>
        </row>
        <row r="349">
          <cell r="A349" t="str">
            <v>3088R</v>
          </cell>
          <cell r="C349">
            <v>110</v>
          </cell>
          <cell r="G349">
            <v>0</v>
          </cell>
        </row>
        <row r="350">
          <cell r="A350" t="str">
            <v>3088R</v>
          </cell>
          <cell r="C350">
            <v>200</v>
          </cell>
          <cell r="G350">
            <v>0</v>
          </cell>
        </row>
        <row r="351">
          <cell r="A351" t="str">
            <v>3088R</v>
          </cell>
          <cell r="C351">
            <v>210</v>
          </cell>
          <cell r="G351">
            <v>0</v>
          </cell>
        </row>
        <row r="352">
          <cell r="A352" t="str">
            <v>3088RD</v>
          </cell>
          <cell r="C352">
            <v>110</v>
          </cell>
          <cell r="G352">
            <v>0</v>
          </cell>
        </row>
        <row r="353">
          <cell r="A353" t="str">
            <v>3088RD</v>
          </cell>
          <cell r="C353">
            <v>210</v>
          </cell>
          <cell r="G353">
            <v>0</v>
          </cell>
        </row>
        <row r="354">
          <cell r="A354" t="str">
            <v>3144R</v>
          </cell>
          <cell r="C354">
            <v>112</v>
          </cell>
          <cell r="G354">
            <v>0</v>
          </cell>
        </row>
        <row r="355">
          <cell r="A355" t="str">
            <v>6002R#</v>
          </cell>
          <cell r="C355">
            <v>110</v>
          </cell>
          <cell r="G355">
            <v>0</v>
          </cell>
        </row>
        <row r="356">
          <cell r="A356" t="str">
            <v>6002R#</v>
          </cell>
          <cell r="C356">
            <v>210</v>
          </cell>
          <cell r="G356">
            <v>0</v>
          </cell>
        </row>
        <row r="357">
          <cell r="A357" t="str">
            <v>6004R#</v>
          </cell>
          <cell r="C357">
            <v>110</v>
          </cell>
          <cell r="G357">
            <v>0</v>
          </cell>
        </row>
        <row r="358">
          <cell r="A358" t="str">
            <v>6004R#</v>
          </cell>
          <cell r="C358">
            <v>210</v>
          </cell>
          <cell r="G358">
            <v>1</v>
          </cell>
        </row>
        <row r="359">
          <cell r="A359" t="str">
            <v>6006R#</v>
          </cell>
          <cell r="C359">
            <v>110</v>
          </cell>
          <cell r="G359">
            <v>0</v>
          </cell>
        </row>
        <row r="360">
          <cell r="A360" t="str">
            <v>6006R#</v>
          </cell>
          <cell r="C360">
            <v>210</v>
          </cell>
          <cell r="G360">
            <v>0</v>
          </cell>
        </row>
        <row r="361">
          <cell r="A361" t="str">
            <v>6007R#</v>
          </cell>
          <cell r="C361">
            <v>110</v>
          </cell>
          <cell r="G361">
            <v>0</v>
          </cell>
        </row>
        <row r="362">
          <cell r="A362" t="str">
            <v>6008R#</v>
          </cell>
          <cell r="C362">
            <v>110</v>
          </cell>
          <cell r="G362">
            <v>0</v>
          </cell>
        </row>
        <row r="363">
          <cell r="A363" t="str">
            <v>6008R#</v>
          </cell>
          <cell r="C363">
            <v>210</v>
          </cell>
          <cell r="G363">
            <v>0</v>
          </cell>
        </row>
        <row r="364">
          <cell r="A364" t="str">
            <v>6010R#</v>
          </cell>
          <cell r="C364">
            <v>110</v>
          </cell>
          <cell r="G364">
            <v>0</v>
          </cell>
        </row>
        <row r="365">
          <cell r="A365" t="str">
            <v>6011R#</v>
          </cell>
          <cell r="C365">
            <v>110</v>
          </cell>
          <cell r="G365">
            <v>0</v>
          </cell>
        </row>
        <row r="366">
          <cell r="A366" t="str">
            <v>6011R#</v>
          </cell>
          <cell r="C366">
            <v>210</v>
          </cell>
          <cell r="G366">
            <v>0</v>
          </cell>
        </row>
        <row r="367">
          <cell r="A367" t="str">
            <v>6037R#</v>
          </cell>
          <cell r="C367">
            <v>110</v>
          </cell>
          <cell r="G367">
            <v>0</v>
          </cell>
        </row>
        <row r="368">
          <cell r="A368" t="str">
            <v>6039R#</v>
          </cell>
          <cell r="C368">
            <v>112</v>
          </cell>
          <cell r="G368">
            <v>0</v>
          </cell>
        </row>
        <row r="369">
          <cell r="A369" t="str">
            <v>6040R#</v>
          </cell>
          <cell r="C369">
            <v>112</v>
          </cell>
          <cell r="G369">
            <v>0</v>
          </cell>
        </row>
        <row r="370">
          <cell r="A370" t="str">
            <v>6042R#</v>
          </cell>
          <cell r="C370">
            <v>112</v>
          </cell>
          <cell r="G370">
            <v>2</v>
          </cell>
        </row>
        <row r="371">
          <cell r="A371" t="str">
            <v>6046R#</v>
          </cell>
          <cell r="C371">
            <v>112</v>
          </cell>
          <cell r="G371">
            <v>0</v>
          </cell>
        </row>
        <row r="372">
          <cell r="A372" t="str">
            <v>6049R#</v>
          </cell>
          <cell r="C372">
            <v>112</v>
          </cell>
          <cell r="G372">
            <v>0</v>
          </cell>
        </row>
        <row r="373">
          <cell r="A373" t="str">
            <v>6050R#</v>
          </cell>
          <cell r="C373">
            <v>112</v>
          </cell>
          <cell r="G373">
            <v>3</v>
          </cell>
        </row>
        <row r="374">
          <cell r="A374" t="str">
            <v>6051R#</v>
          </cell>
          <cell r="C374">
            <v>112</v>
          </cell>
          <cell r="G374">
            <v>0</v>
          </cell>
        </row>
        <row r="375">
          <cell r="A375" t="str">
            <v>6052R#</v>
          </cell>
          <cell r="C375">
            <v>112</v>
          </cell>
          <cell r="G375">
            <v>0</v>
          </cell>
        </row>
        <row r="376">
          <cell r="A376" t="str">
            <v>6054R#</v>
          </cell>
          <cell r="C376">
            <v>112</v>
          </cell>
          <cell r="G376">
            <v>3</v>
          </cell>
        </row>
        <row r="377">
          <cell r="A377" t="str">
            <v>6058R#</v>
          </cell>
          <cell r="C377">
            <v>112</v>
          </cell>
          <cell r="G377">
            <v>0</v>
          </cell>
        </row>
        <row r="378">
          <cell r="A378" t="str">
            <v>6060#</v>
          </cell>
          <cell r="C378">
            <v>110</v>
          </cell>
          <cell r="G378">
            <v>4</v>
          </cell>
        </row>
        <row r="379">
          <cell r="A379" t="str">
            <v>6060#</v>
          </cell>
          <cell r="C379">
            <v>210</v>
          </cell>
          <cell r="G379">
            <v>6</v>
          </cell>
        </row>
        <row r="380">
          <cell r="A380" t="str">
            <v>6061R#</v>
          </cell>
          <cell r="C380">
            <v>112</v>
          </cell>
          <cell r="G380">
            <v>3</v>
          </cell>
        </row>
        <row r="381">
          <cell r="A381" t="str">
            <v>6063R#</v>
          </cell>
          <cell r="C381">
            <v>112</v>
          </cell>
          <cell r="G381">
            <v>0</v>
          </cell>
        </row>
        <row r="382">
          <cell r="A382" t="str">
            <v>6070R#</v>
          </cell>
          <cell r="C382">
            <v>112</v>
          </cell>
          <cell r="G382">
            <v>7</v>
          </cell>
        </row>
        <row r="383">
          <cell r="A383" t="str">
            <v>6071R#</v>
          </cell>
          <cell r="C383">
            <v>112</v>
          </cell>
          <cell r="G383">
            <v>3</v>
          </cell>
        </row>
        <row r="384">
          <cell r="A384" t="str">
            <v>6074R#</v>
          </cell>
          <cell r="C384">
            <v>112</v>
          </cell>
          <cell r="G384">
            <v>1</v>
          </cell>
        </row>
        <row r="385">
          <cell r="A385" t="str">
            <v>6075R#</v>
          </cell>
          <cell r="C385">
            <v>110</v>
          </cell>
          <cell r="G385">
            <v>0</v>
          </cell>
        </row>
        <row r="386">
          <cell r="A386" t="str">
            <v>6075R#</v>
          </cell>
          <cell r="C386">
            <v>210</v>
          </cell>
          <cell r="G386">
            <v>0</v>
          </cell>
        </row>
        <row r="387">
          <cell r="A387" t="str">
            <v>6080R#</v>
          </cell>
          <cell r="C387">
            <v>110</v>
          </cell>
          <cell r="G387">
            <v>0</v>
          </cell>
        </row>
        <row r="388">
          <cell r="A388" t="str">
            <v>6080R#</v>
          </cell>
          <cell r="C388">
            <v>210</v>
          </cell>
          <cell r="G388">
            <v>0</v>
          </cell>
        </row>
        <row r="389">
          <cell r="A389" t="str">
            <v>6082R#</v>
          </cell>
          <cell r="C389">
            <v>112</v>
          </cell>
          <cell r="G389">
            <v>1</v>
          </cell>
        </row>
        <row r="390">
          <cell r="A390" t="str">
            <v>6083R#</v>
          </cell>
          <cell r="C390">
            <v>110</v>
          </cell>
          <cell r="G390">
            <v>0</v>
          </cell>
        </row>
        <row r="391">
          <cell r="A391" t="str">
            <v>6083R#</v>
          </cell>
          <cell r="C391">
            <v>210</v>
          </cell>
          <cell r="G391">
            <v>0</v>
          </cell>
        </row>
        <row r="392">
          <cell r="A392" t="str">
            <v>6085R#</v>
          </cell>
          <cell r="C392">
            <v>110</v>
          </cell>
          <cell r="G392">
            <v>2</v>
          </cell>
        </row>
        <row r="393">
          <cell r="A393" t="str">
            <v>6085R#</v>
          </cell>
          <cell r="C393">
            <v>210</v>
          </cell>
          <cell r="G393">
            <v>3</v>
          </cell>
        </row>
        <row r="394">
          <cell r="A394" t="str">
            <v>6087R#</v>
          </cell>
          <cell r="C394">
            <v>110</v>
          </cell>
          <cell r="G394">
            <v>1</v>
          </cell>
        </row>
        <row r="395">
          <cell r="A395" t="str">
            <v>6087R#</v>
          </cell>
          <cell r="C395">
            <v>210</v>
          </cell>
          <cell r="G395">
            <v>0</v>
          </cell>
        </row>
        <row r="396">
          <cell r="A396" t="str">
            <v>6088R#</v>
          </cell>
          <cell r="C396">
            <v>110</v>
          </cell>
          <cell r="G396">
            <v>0</v>
          </cell>
        </row>
        <row r="397">
          <cell r="A397" t="str">
            <v>6088R#</v>
          </cell>
          <cell r="C397">
            <v>210</v>
          </cell>
          <cell r="G397">
            <v>0</v>
          </cell>
        </row>
        <row r="398">
          <cell r="A398" t="str">
            <v>6142#</v>
          </cell>
          <cell r="C398">
            <v>100</v>
          </cell>
          <cell r="G398">
            <v>58</v>
          </cell>
        </row>
        <row r="399">
          <cell r="A399" t="str">
            <v>6142#</v>
          </cell>
          <cell r="C399">
            <v>200</v>
          </cell>
          <cell r="G399">
            <v>31</v>
          </cell>
        </row>
        <row r="400">
          <cell r="A400" t="str">
            <v>3165R</v>
          </cell>
          <cell r="C400">
            <v>160</v>
          </cell>
          <cell r="G400">
            <v>-25554.45</v>
          </cell>
        </row>
        <row r="401">
          <cell r="A401" t="str">
            <v>3165R</v>
          </cell>
          <cell r="C401">
            <v>162</v>
          </cell>
          <cell r="G401">
            <v>-14082.54</v>
          </cell>
        </row>
        <row r="402">
          <cell r="A402" t="str">
            <v>3165R</v>
          </cell>
          <cell r="C402">
            <v>260</v>
          </cell>
          <cell r="G402">
            <v>-8111.76</v>
          </cell>
        </row>
        <row r="403">
          <cell r="A403" t="str">
            <v>3175R</v>
          </cell>
          <cell r="C403">
            <v>160</v>
          </cell>
          <cell r="G403">
            <v>-3030</v>
          </cell>
        </row>
        <row r="404">
          <cell r="A404" t="str">
            <v>3175R</v>
          </cell>
          <cell r="C404">
            <v>162</v>
          </cell>
          <cell r="G404">
            <v>-1010</v>
          </cell>
        </row>
        <row r="405">
          <cell r="A405" t="str">
            <v>3175R</v>
          </cell>
          <cell r="C405">
            <v>260</v>
          </cell>
          <cell r="G405">
            <v>-1475</v>
          </cell>
        </row>
        <row r="406">
          <cell r="A406" t="str">
            <v>3180R</v>
          </cell>
          <cell r="C406">
            <v>160</v>
          </cell>
          <cell r="G406">
            <v>-6852.18</v>
          </cell>
        </row>
        <row r="407">
          <cell r="A407" t="str">
            <v>3180R</v>
          </cell>
          <cell r="C407">
            <v>260</v>
          </cell>
          <cell r="G407">
            <v>-1095.6500000000001</v>
          </cell>
        </row>
        <row r="408">
          <cell r="A408" t="str">
            <v>3185R</v>
          </cell>
          <cell r="C408">
            <v>260</v>
          </cell>
          <cell r="G408">
            <v>3700</v>
          </cell>
        </row>
        <row r="409">
          <cell r="A409">
            <v>3190</v>
          </cell>
          <cell r="C409">
            <v>160</v>
          </cell>
          <cell r="G409">
            <v>-17149.759999999998</v>
          </cell>
        </row>
        <row r="410">
          <cell r="A410">
            <v>3190</v>
          </cell>
          <cell r="C410">
            <v>162</v>
          </cell>
          <cell r="G410">
            <v>-4422.7700000000004</v>
          </cell>
        </row>
        <row r="411">
          <cell r="A411">
            <v>3190</v>
          </cell>
          <cell r="C411">
            <v>260</v>
          </cell>
          <cell r="G411">
            <v>-5397.4</v>
          </cell>
        </row>
        <row r="412">
          <cell r="A412">
            <v>3195</v>
          </cell>
          <cell r="C412">
            <v>160</v>
          </cell>
          <cell r="G412">
            <v>-6053.19</v>
          </cell>
        </row>
        <row r="413">
          <cell r="A413">
            <v>3195</v>
          </cell>
          <cell r="C413">
            <v>162</v>
          </cell>
          <cell r="G413">
            <v>-8.3800000000000008</v>
          </cell>
        </row>
        <row r="414">
          <cell r="A414">
            <v>3195</v>
          </cell>
          <cell r="C414">
            <v>260</v>
          </cell>
          <cell r="G414">
            <v>0</v>
          </cell>
        </row>
        <row r="415">
          <cell r="A415">
            <v>3260</v>
          </cell>
          <cell r="C415">
            <v>160</v>
          </cell>
          <cell r="G415">
            <v>-20618.27</v>
          </cell>
        </row>
        <row r="416">
          <cell r="A416">
            <v>3260</v>
          </cell>
          <cell r="C416">
            <v>162</v>
          </cell>
          <cell r="G416">
            <v>0</v>
          </cell>
        </row>
        <row r="417">
          <cell r="A417">
            <v>3260</v>
          </cell>
          <cell r="C417">
            <v>260</v>
          </cell>
          <cell r="G417">
            <v>-14429.76</v>
          </cell>
        </row>
        <row r="418">
          <cell r="A418">
            <v>3261</v>
          </cell>
          <cell r="C418">
            <v>160</v>
          </cell>
          <cell r="G418">
            <v>-11609.98</v>
          </cell>
        </row>
        <row r="419">
          <cell r="A419">
            <v>3270</v>
          </cell>
          <cell r="C419">
            <v>160</v>
          </cell>
          <cell r="G419">
            <v>-2777.5</v>
          </cell>
        </row>
        <row r="420">
          <cell r="A420">
            <v>3270</v>
          </cell>
          <cell r="C420">
            <v>162</v>
          </cell>
          <cell r="G420">
            <v>-505</v>
          </cell>
        </row>
        <row r="421">
          <cell r="A421">
            <v>3270</v>
          </cell>
          <cell r="C421">
            <v>260</v>
          </cell>
          <cell r="G421">
            <v>-1475</v>
          </cell>
        </row>
        <row r="422">
          <cell r="A422">
            <v>3272</v>
          </cell>
          <cell r="C422">
            <v>160</v>
          </cell>
          <cell r="G422">
            <v>-2777.5</v>
          </cell>
        </row>
        <row r="423">
          <cell r="A423">
            <v>3275</v>
          </cell>
          <cell r="C423">
            <v>160</v>
          </cell>
          <cell r="G423">
            <v>-3740.44</v>
          </cell>
        </row>
        <row r="424">
          <cell r="A424">
            <v>3275</v>
          </cell>
          <cell r="C424">
            <v>162</v>
          </cell>
          <cell r="G424">
            <v>0</v>
          </cell>
        </row>
        <row r="425">
          <cell r="A425">
            <v>3275</v>
          </cell>
          <cell r="C425">
            <v>170</v>
          </cell>
          <cell r="G425">
            <v>0</v>
          </cell>
        </row>
        <row r="426">
          <cell r="A426">
            <v>3275</v>
          </cell>
          <cell r="C426">
            <v>260</v>
          </cell>
          <cell r="G426">
            <v>-3104.78</v>
          </cell>
        </row>
        <row r="427">
          <cell r="A427">
            <v>3276</v>
          </cell>
          <cell r="C427">
            <v>160</v>
          </cell>
          <cell r="G427">
            <v>-55.34</v>
          </cell>
        </row>
        <row r="428">
          <cell r="A428">
            <v>3280</v>
          </cell>
          <cell r="C428">
            <v>160</v>
          </cell>
          <cell r="G428">
            <v>0</v>
          </cell>
        </row>
        <row r="429">
          <cell r="A429">
            <v>3290</v>
          </cell>
          <cell r="C429">
            <v>160</v>
          </cell>
          <cell r="G429">
            <v>-491.3</v>
          </cell>
        </row>
        <row r="430">
          <cell r="A430">
            <v>3290</v>
          </cell>
          <cell r="C430">
            <v>162</v>
          </cell>
          <cell r="G430">
            <v>-260.87</v>
          </cell>
        </row>
        <row r="431">
          <cell r="A431">
            <v>3290</v>
          </cell>
          <cell r="C431">
            <v>260</v>
          </cell>
          <cell r="G431">
            <v>-560.65</v>
          </cell>
        </row>
        <row r="432">
          <cell r="A432">
            <v>3291</v>
          </cell>
          <cell r="C432">
            <v>160</v>
          </cell>
          <cell r="G432">
            <v>-2926.35</v>
          </cell>
        </row>
        <row r="433">
          <cell r="A433">
            <v>3295</v>
          </cell>
          <cell r="C433">
            <v>160</v>
          </cell>
          <cell r="G433">
            <v>0</v>
          </cell>
        </row>
        <row r="434">
          <cell r="A434">
            <v>3295</v>
          </cell>
          <cell r="C434">
            <v>162</v>
          </cell>
          <cell r="G434">
            <v>0</v>
          </cell>
        </row>
        <row r="435">
          <cell r="A435">
            <v>3295</v>
          </cell>
          <cell r="C435">
            <v>260</v>
          </cell>
          <cell r="G435">
            <v>0</v>
          </cell>
        </row>
        <row r="436">
          <cell r="A436">
            <v>3296</v>
          </cell>
          <cell r="C436">
            <v>160</v>
          </cell>
          <cell r="G436">
            <v>0</v>
          </cell>
        </row>
        <row r="437">
          <cell r="A437" t="str">
            <v>4180R</v>
          </cell>
          <cell r="C437">
            <v>160</v>
          </cell>
          <cell r="G437">
            <v>6229.21</v>
          </cell>
        </row>
        <row r="438">
          <cell r="A438" t="str">
            <v>4180R</v>
          </cell>
          <cell r="C438">
            <v>260</v>
          </cell>
          <cell r="G438">
            <v>0</v>
          </cell>
        </row>
        <row r="439">
          <cell r="A439">
            <v>3205</v>
          </cell>
          <cell r="C439">
            <v>120</v>
          </cell>
          <cell r="G439">
            <v>0</v>
          </cell>
        </row>
        <row r="440">
          <cell r="A440">
            <v>3205</v>
          </cell>
          <cell r="C440">
            <v>121</v>
          </cell>
          <cell r="G440">
            <v>-317821.71999999997</v>
          </cell>
        </row>
        <row r="441">
          <cell r="A441">
            <v>3205</v>
          </cell>
          <cell r="C441">
            <v>220</v>
          </cell>
          <cell r="G441">
            <v>-129008.7</v>
          </cell>
        </row>
        <row r="442">
          <cell r="A442">
            <v>3206</v>
          </cell>
          <cell r="C442">
            <v>120</v>
          </cell>
          <cell r="G442">
            <v>0</v>
          </cell>
        </row>
        <row r="443">
          <cell r="A443">
            <v>3206</v>
          </cell>
          <cell r="C443">
            <v>121</v>
          </cell>
          <cell r="G443">
            <v>-1030207.06</v>
          </cell>
        </row>
        <row r="444">
          <cell r="A444">
            <v>3206</v>
          </cell>
          <cell r="C444">
            <v>220</v>
          </cell>
          <cell r="G444">
            <v>-425641.86</v>
          </cell>
        </row>
        <row r="445">
          <cell r="A445">
            <v>3209</v>
          </cell>
          <cell r="C445">
            <v>120</v>
          </cell>
          <cell r="G445">
            <v>-1350949.83</v>
          </cell>
        </row>
        <row r="446">
          <cell r="A446">
            <v>3209</v>
          </cell>
          <cell r="C446">
            <v>121</v>
          </cell>
          <cell r="G446">
            <v>0</v>
          </cell>
        </row>
        <row r="447">
          <cell r="A447">
            <v>3209</v>
          </cell>
          <cell r="C447">
            <v>122</v>
          </cell>
          <cell r="G447">
            <v>-366312.07</v>
          </cell>
        </row>
        <row r="448">
          <cell r="A448">
            <v>3209</v>
          </cell>
          <cell r="C448">
            <v>220</v>
          </cell>
          <cell r="G448">
            <v>-393573.89</v>
          </cell>
        </row>
        <row r="449">
          <cell r="A449">
            <v>3211</v>
          </cell>
          <cell r="C449">
            <v>120</v>
          </cell>
          <cell r="G449">
            <v>-29783.48</v>
          </cell>
        </row>
        <row r="450">
          <cell r="A450">
            <v>3211</v>
          </cell>
          <cell r="C450">
            <v>122</v>
          </cell>
          <cell r="G450">
            <v>0</v>
          </cell>
        </row>
        <row r="451">
          <cell r="A451">
            <v>3211</v>
          </cell>
          <cell r="C451">
            <v>220</v>
          </cell>
          <cell r="G451">
            <v>-29774.79</v>
          </cell>
        </row>
        <row r="452">
          <cell r="A452">
            <v>3230</v>
          </cell>
          <cell r="C452">
            <v>120</v>
          </cell>
          <cell r="G452">
            <v>-64739.14</v>
          </cell>
        </row>
        <row r="453">
          <cell r="A453">
            <v>3230</v>
          </cell>
          <cell r="C453">
            <v>121</v>
          </cell>
          <cell r="G453">
            <v>0</v>
          </cell>
        </row>
        <row r="454">
          <cell r="A454">
            <v>3230</v>
          </cell>
          <cell r="C454">
            <v>122</v>
          </cell>
          <cell r="G454">
            <v>-2173.91</v>
          </cell>
        </row>
        <row r="455">
          <cell r="A455">
            <v>3230</v>
          </cell>
          <cell r="C455">
            <v>220</v>
          </cell>
          <cell r="G455">
            <v>-79130.429999999993</v>
          </cell>
        </row>
        <row r="456">
          <cell r="A456">
            <v>3232</v>
          </cell>
          <cell r="C456">
            <v>120</v>
          </cell>
          <cell r="G456">
            <v>-70434.78</v>
          </cell>
        </row>
        <row r="457">
          <cell r="A457">
            <v>3232</v>
          </cell>
          <cell r="C457">
            <v>220</v>
          </cell>
          <cell r="G457">
            <v>-28913.05</v>
          </cell>
        </row>
        <row r="458">
          <cell r="A458" t="str">
            <v>6205#</v>
          </cell>
          <cell r="C458">
            <v>120</v>
          </cell>
          <cell r="G458">
            <v>0</v>
          </cell>
        </row>
        <row r="459">
          <cell r="A459" t="str">
            <v>6205#</v>
          </cell>
          <cell r="C459">
            <v>121</v>
          </cell>
          <cell r="G459">
            <v>10</v>
          </cell>
        </row>
        <row r="460">
          <cell r="A460" t="str">
            <v>6205#</v>
          </cell>
          <cell r="C460">
            <v>220</v>
          </cell>
          <cell r="G460">
            <v>4</v>
          </cell>
        </row>
        <row r="461">
          <cell r="A461" t="str">
            <v>6206#</v>
          </cell>
          <cell r="C461">
            <v>120</v>
          </cell>
          <cell r="G461">
            <v>0</v>
          </cell>
        </row>
        <row r="462">
          <cell r="A462" t="str">
            <v>6206#</v>
          </cell>
          <cell r="C462">
            <v>121</v>
          </cell>
          <cell r="G462">
            <v>39</v>
          </cell>
        </row>
        <row r="463">
          <cell r="A463" t="str">
            <v>6206#</v>
          </cell>
          <cell r="C463">
            <v>220</v>
          </cell>
          <cell r="G463">
            <v>15</v>
          </cell>
        </row>
        <row r="464">
          <cell r="A464" t="str">
            <v>6209#</v>
          </cell>
          <cell r="C464">
            <v>120</v>
          </cell>
          <cell r="G464">
            <v>38</v>
          </cell>
        </row>
        <row r="465">
          <cell r="A465" t="str">
            <v>6209#</v>
          </cell>
          <cell r="C465">
            <v>121</v>
          </cell>
          <cell r="G465">
            <v>0</v>
          </cell>
        </row>
        <row r="466">
          <cell r="A466" t="str">
            <v>6209#</v>
          </cell>
          <cell r="C466">
            <v>122</v>
          </cell>
          <cell r="G466">
            <v>6</v>
          </cell>
        </row>
        <row r="467">
          <cell r="A467" t="str">
            <v>6209#</v>
          </cell>
          <cell r="C467">
            <v>220</v>
          </cell>
          <cell r="G467">
            <v>17</v>
          </cell>
        </row>
        <row r="468">
          <cell r="A468" t="str">
            <v>6211#</v>
          </cell>
          <cell r="C468">
            <v>120</v>
          </cell>
          <cell r="G468">
            <v>1</v>
          </cell>
        </row>
        <row r="469">
          <cell r="A469" t="str">
            <v>6211#</v>
          </cell>
          <cell r="C469">
            <v>122</v>
          </cell>
          <cell r="G469">
            <v>0</v>
          </cell>
        </row>
        <row r="470">
          <cell r="A470" t="str">
            <v>6211#</v>
          </cell>
          <cell r="C470">
            <v>220</v>
          </cell>
          <cell r="G470">
            <v>1</v>
          </cell>
        </row>
        <row r="471">
          <cell r="A471" t="str">
            <v>6230#</v>
          </cell>
          <cell r="C471">
            <v>120</v>
          </cell>
          <cell r="G471">
            <v>14</v>
          </cell>
        </row>
        <row r="472">
          <cell r="A472" t="str">
            <v>6230#</v>
          </cell>
          <cell r="C472">
            <v>121</v>
          </cell>
          <cell r="G472">
            <v>0</v>
          </cell>
        </row>
        <row r="473">
          <cell r="A473" t="str">
            <v>6230#</v>
          </cell>
          <cell r="C473">
            <v>122</v>
          </cell>
          <cell r="G473">
            <v>1</v>
          </cell>
        </row>
        <row r="474">
          <cell r="A474" t="str">
            <v>6230#</v>
          </cell>
          <cell r="C474">
            <v>220</v>
          </cell>
          <cell r="G474">
            <v>9</v>
          </cell>
        </row>
        <row r="475">
          <cell r="A475" t="str">
            <v>6232#</v>
          </cell>
          <cell r="C475">
            <v>120</v>
          </cell>
          <cell r="G475">
            <v>1</v>
          </cell>
        </row>
        <row r="476">
          <cell r="A476" t="str">
            <v>6232#</v>
          </cell>
          <cell r="C476">
            <v>220</v>
          </cell>
          <cell r="G476">
            <v>2</v>
          </cell>
        </row>
        <row r="477">
          <cell r="A477">
            <v>3300</v>
          </cell>
          <cell r="C477">
            <v>140</v>
          </cell>
          <cell r="G477">
            <v>-190334.01</v>
          </cell>
        </row>
        <row r="478">
          <cell r="A478">
            <v>3300</v>
          </cell>
          <cell r="C478">
            <v>142</v>
          </cell>
          <cell r="G478">
            <v>-26717.01</v>
          </cell>
        </row>
        <row r="479">
          <cell r="A479">
            <v>3300</v>
          </cell>
          <cell r="C479">
            <v>147</v>
          </cell>
          <cell r="G479">
            <v>0</v>
          </cell>
        </row>
        <row r="480">
          <cell r="A480">
            <v>3300</v>
          </cell>
          <cell r="C480">
            <v>150</v>
          </cell>
          <cell r="G480">
            <v>-18074.43</v>
          </cell>
        </row>
        <row r="481">
          <cell r="A481">
            <v>3300</v>
          </cell>
          <cell r="C481">
            <v>170</v>
          </cell>
          <cell r="G481">
            <v>0</v>
          </cell>
        </row>
        <row r="482">
          <cell r="A482">
            <v>3300</v>
          </cell>
          <cell r="C482">
            <v>240</v>
          </cell>
          <cell r="G482">
            <v>-102465.39</v>
          </cell>
        </row>
        <row r="483">
          <cell r="A483">
            <v>3300</v>
          </cell>
          <cell r="C483">
            <v>340</v>
          </cell>
          <cell r="G483">
            <v>-70773.39</v>
          </cell>
        </row>
        <row r="484">
          <cell r="A484">
            <v>3300</v>
          </cell>
          <cell r="C484">
            <v>440</v>
          </cell>
          <cell r="G484">
            <v>-49169.57</v>
          </cell>
        </row>
        <row r="485">
          <cell r="A485" t="str">
            <v>3300#</v>
          </cell>
          <cell r="C485">
            <v>140</v>
          </cell>
          <cell r="G485">
            <v>707</v>
          </cell>
        </row>
        <row r="486">
          <cell r="A486" t="str">
            <v>3300#</v>
          </cell>
          <cell r="C486">
            <v>142</v>
          </cell>
          <cell r="G486">
            <v>89</v>
          </cell>
        </row>
        <row r="487">
          <cell r="A487" t="str">
            <v>3300#</v>
          </cell>
          <cell r="C487">
            <v>147</v>
          </cell>
          <cell r="G487">
            <v>0</v>
          </cell>
        </row>
        <row r="488">
          <cell r="A488" t="str">
            <v>3300#</v>
          </cell>
          <cell r="C488">
            <v>150</v>
          </cell>
          <cell r="G488">
            <v>23</v>
          </cell>
        </row>
        <row r="489">
          <cell r="A489" t="str">
            <v>3300#</v>
          </cell>
          <cell r="C489">
            <v>170</v>
          </cell>
          <cell r="G489">
            <v>0</v>
          </cell>
        </row>
        <row r="490">
          <cell r="A490" t="str">
            <v>3300#</v>
          </cell>
          <cell r="C490">
            <v>240</v>
          </cell>
          <cell r="G490">
            <v>398</v>
          </cell>
        </row>
        <row r="491">
          <cell r="A491" t="str">
            <v>3300#</v>
          </cell>
          <cell r="C491">
            <v>340</v>
          </cell>
          <cell r="G491">
            <v>304</v>
          </cell>
        </row>
        <row r="492">
          <cell r="A492" t="str">
            <v>3300#</v>
          </cell>
          <cell r="C492">
            <v>440</v>
          </cell>
          <cell r="G492">
            <v>199</v>
          </cell>
        </row>
        <row r="493">
          <cell r="A493">
            <v>3301</v>
          </cell>
          <cell r="C493">
            <v>140</v>
          </cell>
          <cell r="G493">
            <v>-13147.96</v>
          </cell>
        </row>
        <row r="494">
          <cell r="A494">
            <v>3301</v>
          </cell>
          <cell r="C494">
            <v>142</v>
          </cell>
          <cell r="G494">
            <v>-13067.55</v>
          </cell>
        </row>
        <row r="495">
          <cell r="A495">
            <v>3301</v>
          </cell>
          <cell r="C495">
            <v>147</v>
          </cell>
          <cell r="G495">
            <v>0</v>
          </cell>
        </row>
        <row r="496">
          <cell r="A496">
            <v>3301</v>
          </cell>
          <cell r="C496">
            <v>240</v>
          </cell>
          <cell r="G496">
            <v>-9305.42</v>
          </cell>
        </row>
        <row r="497">
          <cell r="A497">
            <v>3301</v>
          </cell>
          <cell r="C497">
            <v>340</v>
          </cell>
          <cell r="G497">
            <v>-4838.2299999999996</v>
          </cell>
        </row>
        <row r="498">
          <cell r="A498">
            <v>3301</v>
          </cell>
          <cell r="C498">
            <v>440</v>
          </cell>
          <cell r="G498">
            <v>-2260.5100000000002</v>
          </cell>
        </row>
        <row r="499">
          <cell r="A499" t="str">
            <v>3301#</v>
          </cell>
          <cell r="C499">
            <v>140</v>
          </cell>
          <cell r="G499">
            <v>103</v>
          </cell>
        </row>
        <row r="500">
          <cell r="A500" t="str">
            <v>3301#</v>
          </cell>
          <cell r="C500">
            <v>142</v>
          </cell>
          <cell r="G500">
            <v>65</v>
          </cell>
        </row>
        <row r="501">
          <cell r="A501" t="str">
            <v>3301#</v>
          </cell>
          <cell r="C501">
            <v>147</v>
          </cell>
          <cell r="G501">
            <v>0</v>
          </cell>
        </row>
        <row r="502">
          <cell r="A502" t="str">
            <v>3301#</v>
          </cell>
          <cell r="C502">
            <v>240</v>
          </cell>
          <cell r="G502">
            <v>73</v>
          </cell>
        </row>
        <row r="503">
          <cell r="A503" t="str">
            <v>3301#</v>
          </cell>
          <cell r="C503">
            <v>340</v>
          </cell>
          <cell r="G503">
            <v>34</v>
          </cell>
        </row>
        <row r="504">
          <cell r="A504" t="str">
            <v>3301#</v>
          </cell>
          <cell r="C504">
            <v>440</v>
          </cell>
          <cell r="G504">
            <v>28</v>
          </cell>
        </row>
        <row r="505">
          <cell r="A505">
            <v>3302</v>
          </cell>
          <cell r="C505">
            <v>140</v>
          </cell>
          <cell r="G505">
            <v>-5957.93</v>
          </cell>
        </row>
        <row r="506">
          <cell r="A506">
            <v>3302</v>
          </cell>
          <cell r="C506">
            <v>142</v>
          </cell>
          <cell r="G506">
            <v>-65.209999999999994</v>
          </cell>
        </row>
        <row r="507">
          <cell r="A507">
            <v>3302</v>
          </cell>
          <cell r="C507">
            <v>147</v>
          </cell>
          <cell r="G507">
            <v>0</v>
          </cell>
        </row>
        <row r="508">
          <cell r="A508">
            <v>3302</v>
          </cell>
          <cell r="C508">
            <v>240</v>
          </cell>
          <cell r="G508">
            <v>-373.05</v>
          </cell>
        </row>
        <row r="509">
          <cell r="A509">
            <v>3302</v>
          </cell>
          <cell r="C509">
            <v>340</v>
          </cell>
          <cell r="G509">
            <v>-936.36</v>
          </cell>
        </row>
        <row r="510">
          <cell r="A510">
            <v>3302</v>
          </cell>
          <cell r="C510">
            <v>440</v>
          </cell>
          <cell r="G510">
            <v>-1025.25</v>
          </cell>
        </row>
        <row r="511">
          <cell r="A511" t="str">
            <v>3302#</v>
          </cell>
          <cell r="C511">
            <v>140</v>
          </cell>
          <cell r="G511">
            <v>100</v>
          </cell>
        </row>
        <row r="512">
          <cell r="A512" t="str">
            <v>3302#</v>
          </cell>
          <cell r="C512">
            <v>142</v>
          </cell>
          <cell r="G512">
            <v>1</v>
          </cell>
        </row>
        <row r="513">
          <cell r="A513" t="str">
            <v>3302#</v>
          </cell>
          <cell r="C513">
            <v>147</v>
          </cell>
          <cell r="G513">
            <v>0</v>
          </cell>
        </row>
        <row r="514">
          <cell r="A514" t="str">
            <v>3302#</v>
          </cell>
          <cell r="C514">
            <v>240</v>
          </cell>
          <cell r="G514">
            <v>6</v>
          </cell>
        </row>
        <row r="515">
          <cell r="A515" t="str">
            <v>3302#</v>
          </cell>
          <cell r="C515">
            <v>340</v>
          </cell>
          <cell r="G515">
            <v>15</v>
          </cell>
        </row>
        <row r="516">
          <cell r="A516" t="str">
            <v>3302#</v>
          </cell>
          <cell r="C516">
            <v>440</v>
          </cell>
          <cell r="G516">
            <v>16</v>
          </cell>
        </row>
        <row r="517">
          <cell r="A517">
            <v>3304</v>
          </cell>
          <cell r="C517">
            <v>140</v>
          </cell>
          <cell r="G517">
            <v>-4684</v>
          </cell>
        </row>
        <row r="518">
          <cell r="A518">
            <v>3304</v>
          </cell>
          <cell r="C518">
            <v>142</v>
          </cell>
          <cell r="G518">
            <v>-93.25</v>
          </cell>
        </row>
        <row r="519">
          <cell r="A519">
            <v>3304</v>
          </cell>
          <cell r="C519">
            <v>147</v>
          </cell>
          <cell r="G519">
            <v>0</v>
          </cell>
        </row>
        <row r="520">
          <cell r="A520">
            <v>3304</v>
          </cell>
          <cell r="C520">
            <v>240</v>
          </cell>
          <cell r="G520">
            <v>-2898.24</v>
          </cell>
        </row>
        <row r="521">
          <cell r="A521">
            <v>3304</v>
          </cell>
          <cell r="C521">
            <v>340</v>
          </cell>
          <cell r="G521">
            <v>-1584.22</v>
          </cell>
        </row>
        <row r="522">
          <cell r="A522">
            <v>3304</v>
          </cell>
          <cell r="C522">
            <v>440</v>
          </cell>
          <cell r="G522">
            <v>-900.28</v>
          </cell>
        </row>
        <row r="523">
          <cell r="A523" t="str">
            <v>3304#</v>
          </cell>
          <cell r="C523">
            <v>140</v>
          </cell>
          <cell r="G523">
            <v>18</v>
          </cell>
        </row>
        <row r="524">
          <cell r="A524" t="str">
            <v>3304#</v>
          </cell>
          <cell r="C524">
            <v>142</v>
          </cell>
          <cell r="G524">
            <v>1</v>
          </cell>
        </row>
        <row r="525">
          <cell r="A525" t="str">
            <v>3304#</v>
          </cell>
          <cell r="C525">
            <v>147</v>
          </cell>
          <cell r="G525">
            <v>0</v>
          </cell>
        </row>
        <row r="526">
          <cell r="A526" t="str">
            <v>3304#</v>
          </cell>
          <cell r="C526">
            <v>240</v>
          </cell>
          <cell r="G526">
            <v>20</v>
          </cell>
        </row>
        <row r="527">
          <cell r="A527" t="str">
            <v>3304#</v>
          </cell>
          <cell r="C527">
            <v>340</v>
          </cell>
          <cell r="G527">
            <v>9</v>
          </cell>
        </row>
        <row r="528">
          <cell r="A528" t="str">
            <v>3304#</v>
          </cell>
          <cell r="C528">
            <v>440</v>
          </cell>
          <cell r="G528">
            <v>10</v>
          </cell>
        </row>
        <row r="529">
          <cell r="A529" t="str">
            <v>3305#</v>
          </cell>
          <cell r="C529">
            <v>140</v>
          </cell>
          <cell r="G529">
            <v>-23</v>
          </cell>
        </row>
        <row r="530">
          <cell r="A530" t="str">
            <v>3305#</v>
          </cell>
          <cell r="C530">
            <v>240</v>
          </cell>
          <cell r="G530">
            <v>-45</v>
          </cell>
        </row>
        <row r="531">
          <cell r="A531" t="str">
            <v>3305#</v>
          </cell>
          <cell r="C531">
            <v>340</v>
          </cell>
          <cell r="G531">
            <v>-38</v>
          </cell>
        </row>
        <row r="532">
          <cell r="A532" t="str">
            <v>3305#</v>
          </cell>
          <cell r="C532">
            <v>440</v>
          </cell>
          <cell r="G532">
            <v>-10</v>
          </cell>
        </row>
        <row r="533">
          <cell r="A533">
            <v>3312</v>
          </cell>
          <cell r="C533">
            <v>140</v>
          </cell>
          <cell r="G533">
            <v>-1327.79</v>
          </cell>
        </row>
        <row r="534">
          <cell r="A534">
            <v>3312</v>
          </cell>
          <cell r="C534">
            <v>142</v>
          </cell>
          <cell r="G534">
            <v>-278.39999999999998</v>
          </cell>
        </row>
        <row r="535">
          <cell r="A535">
            <v>3312</v>
          </cell>
          <cell r="C535">
            <v>147</v>
          </cell>
          <cell r="G535">
            <v>0</v>
          </cell>
        </row>
        <row r="536">
          <cell r="A536">
            <v>3312</v>
          </cell>
          <cell r="C536">
            <v>170</v>
          </cell>
          <cell r="G536">
            <v>0</v>
          </cell>
        </row>
        <row r="537">
          <cell r="A537">
            <v>3312</v>
          </cell>
          <cell r="C537">
            <v>240</v>
          </cell>
          <cell r="G537">
            <v>-683.91</v>
          </cell>
        </row>
        <row r="538">
          <cell r="A538">
            <v>3312</v>
          </cell>
          <cell r="C538">
            <v>340</v>
          </cell>
          <cell r="G538">
            <v>-1590.51</v>
          </cell>
        </row>
        <row r="539">
          <cell r="A539">
            <v>3312</v>
          </cell>
          <cell r="C539">
            <v>440</v>
          </cell>
          <cell r="G539">
            <v>-5995.4</v>
          </cell>
        </row>
        <row r="540">
          <cell r="A540" t="str">
            <v>3312#</v>
          </cell>
          <cell r="C540">
            <v>140</v>
          </cell>
          <cell r="G540">
            <v>7</v>
          </cell>
        </row>
        <row r="541">
          <cell r="A541" t="str">
            <v>3312#</v>
          </cell>
          <cell r="C541">
            <v>142</v>
          </cell>
          <cell r="G541">
            <v>1</v>
          </cell>
        </row>
        <row r="542">
          <cell r="A542" t="str">
            <v>3312#</v>
          </cell>
          <cell r="C542">
            <v>147</v>
          </cell>
          <cell r="G542">
            <v>0</v>
          </cell>
        </row>
        <row r="543">
          <cell r="A543" t="str">
            <v>3312#</v>
          </cell>
          <cell r="C543">
            <v>170</v>
          </cell>
          <cell r="G543">
            <v>0</v>
          </cell>
        </row>
        <row r="544">
          <cell r="A544" t="str">
            <v>3312#</v>
          </cell>
          <cell r="C544">
            <v>340</v>
          </cell>
          <cell r="G544">
            <v>14</v>
          </cell>
        </row>
        <row r="545">
          <cell r="A545" t="str">
            <v>3312#</v>
          </cell>
          <cell r="C545">
            <v>440</v>
          </cell>
          <cell r="G545">
            <v>17</v>
          </cell>
        </row>
        <row r="546">
          <cell r="A546">
            <v>3320</v>
          </cell>
          <cell r="C546">
            <v>140</v>
          </cell>
          <cell r="G546">
            <v>-8056.56</v>
          </cell>
        </row>
        <row r="547">
          <cell r="A547">
            <v>3320</v>
          </cell>
          <cell r="C547">
            <v>142</v>
          </cell>
          <cell r="G547">
            <v>-4868.29</v>
          </cell>
        </row>
        <row r="548">
          <cell r="A548">
            <v>3320</v>
          </cell>
          <cell r="C548">
            <v>147</v>
          </cell>
          <cell r="G548">
            <v>0</v>
          </cell>
        </row>
        <row r="549">
          <cell r="A549">
            <v>3320</v>
          </cell>
          <cell r="C549">
            <v>240</v>
          </cell>
          <cell r="G549">
            <v>-7287.65</v>
          </cell>
        </row>
        <row r="550">
          <cell r="A550">
            <v>3320</v>
          </cell>
          <cell r="C550">
            <v>340</v>
          </cell>
          <cell r="G550">
            <v>-2329.4299999999998</v>
          </cell>
        </row>
        <row r="551">
          <cell r="A551">
            <v>3320</v>
          </cell>
          <cell r="C551">
            <v>440</v>
          </cell>
          <cell r="G551">
            <v>-2883.53</v>
          </cell>
        </row>
        <row r="552">
          <cell r="A552" t="str">
            <v>3320#</v>
          </cell>
          <cell r="C552">
            <v>140</v>
          </cell>
          <cell r="G552">
            <v>61</v>
          </cell>
        </row>
        <row r="553">
          <cell r="A553" t="str">
            <v>3320#</v>
          </cell>
          <cell r="C553">
            <v>142</v>
          </cell>
          <cell r="G553">
            <v>23</v>
          </cell>
        </row>
        <row r="554">
          <cell r="A554" t="str">
            <v>3320#</v>
          </cell>
          <cell r="C554">
            <v>147</v>
          </cell>
          <cell r="G554">
            <v>0</v>
          </cell>
        </row>
        <row r="555">
          <cell r="A555" t="str">
            <v>3320#</v>
          </cell>
          <cell r="C555">
            <v>240</v>
          </cell>
          <cell r="G555">
            <v>42</v>
          </cell>
        </row>
        <row r="556">
          <cell r="A556" t="str">
            <v>3320#</v>
          </cell>
          <cell r="C556">
            <v>340</v>
          </cell>
          <cell r="G556">
            <v>20</v>
          </cell>
        </row>
        <row r="557">
          <cell r="A557" t="str">
            <v>3320#</v>
          </cell>
          <cell r="C557">
            <v>440</v>
          </cell>
          <cell r="G557">
            <v>24</v>
          </cell>
        </row>
        <row r="558">
          <cell r="A558">
            <v>3340</v>
          </cell>
          <cell r="C558">
            <v>140</v>
          </cell>
          <cell r="G558">
            <v>-36531.81</v>
          </cell>
        </row>
        <row r="559">
          <cell r="A559">
            <v>3340</v>
          </cell>
          <cell r="C559">
            <v>142</v>
          </cell>
          <cell r="G559">
            <v>-30129.759999999998</v>
          </cell>
        </row>
        <row r="560">
          <cell r="A560">
            <v>3340</v>
          </cell>
          <cell r="C560">
            <v>147</v>
          </cell>
          <cell r="G560">
            <v>0</v>
          </cell>
        </row>
        <row r="561">
          <cell r="A561">
            <v>3340</v>
          </cell>
          <cell r="C561">
            <v>150</v>
          </cell>
          <cell r="G561">
            <v>-18152</v>
          </cell>
        </row>
        <row r="562">
          <cell r="A562">
            <v>3340</v>
          </cell>
          <cell r="C562">
            <v>240</v>
          </cell>
          <cell r="G562">
            <v>-15484.46</v>
          </cell>
        </row>
        <row r="563">
          <cell r="A563">
            <v>3340</v>
          </cell>
          <cell r="C563">
            <v>340</v>
          </cell>
          <cell r="G563">
            <v>-4041.89</v>
          </cell>
        </row>
        <row r="564">
          <cell r="A564">
            <v>3340</v>
          </cell>
          <cell r="C564">
            <v>440</v>
          </cell>
          <cell r="G564">
            <v>-48338.09</v>
          </cell>
        </row>
        <row r="565">
          <cell r="A565" t="str">
            <v>3340#</v>
          </cell>
          <cell r="C565">
            <v>140</v>
          </cell>
          <cell r="G565">
            <v>203</v>
          </cell>
        </row>
        <row r="566">
          <cell r="A566" t="str">
            <v>3340#</v>
          </cell>
          <cell r="C566">
            <v>142</v>
          </cell>
          <cell r="G566">
            <v>77</v>
          </cell>
        </row>
        <row r="567">
          <cell r="A567" t="str">
            <v>3340#</v>
          </cell>
          <cell r="C567">
            <v>147</v>
          </cell>
          <cell r="G567">
            <v>0</v>
          </cell>
        </row>
        <row r="568">
          <cell r="A568" t="str">
            <v>3340#</v>
          </cell>
          <cell r="C568">
            <v>150</v>
          </cell>
          <cell r="G568">
            <v>34</v>
          </cell>
        </row>
        <row r="569">
          <cell r="A569" t="str">
            <v>3340#</v>
          </cell>
          <cell r="C569">
            <v>240</v>
          </cell>
          <cell r="G569">
            <v>125</v>
          </cell>
        </row>
        <row r="570">
          <cell r="A570" t="str">
            <v>3340#</v>
          </cell>
          <cell r="C570">
            <v>340</v>
          </cell>
          <cell r="G570">
            <v>23</v>
          </cell>
        </row>
        <row r="571">
          <cell r="A571" t="str">
            <v>3340#</v>
          </cell>
          <cell r="C571">
            <v>440</v>
          </cell>
          <cell r="G571">
            <v>245</v>
          </cell>
        </row>
        <row r="572">
          <cell r="A572">
            <v>3390</v>
          </cell>
          <cell r="C572">
            <v>140</v>
          </cell>
          <cell r="G572">
            <v>-44462.03</v>
          </cell>
        </row>
        <row r="573">
          <cell r="A573">
            <v>3390</v>
          </cell>
          <cell r="C573">
            <v>142</v>
          </cell>
          <cell r="G573">
            <v>-19341.349999999999</v>
          </cell>
        </row>
        <row r="574">
          <cell r="A574">
            <v>3390</v>
          </cell>
          <cell r="C574">
            <v>147</v>
          </cell>
          <cell r="G574">
            <v>-1028.25</v>
          </cell>
        </row>
        <row r="575">
          <cell r="A575">
            <v>3390</v>
          </cell>
          <cell r="C575">
            <v>240</v>
          </cell>
          <cell r="G575">
            <v>-8295.76</v>
          </cell>
        </row>
        <row r="576">
          <cell r="A576">
            <v>3390</v>
          </cell>
          <cell r="C576">
            <v>340</v>
          </cell>
          <cell r="G576">
            <v>-19586.36</v>
          </cell>
        </row>
        <row r="577">
          <cell r="A577">
            <v>3390</v>
          </cell>
          <cell r="C577">
            <v>440</v>
          </cell>
          <cell r="G577">
            <v>-8543.0499999999993</v>
          </cell>
        </row>
        <row r="578">
          <cell r="A578" t="str">
            <v>3390#</v>
          </cell>
          <cell r="C578">
            <v>140</v>
          </cell>
          <cell r="G578">
            <v>136</v>
          </cell>
        </row>
        <row r="579">
          <cell r="A579" t="str">
            <v>3390#</v>
          </cell>
          <cell r="C579">
            <v>142</v>
          </cell>
          <cell r="G579">
            <v>37</v>
          </cell>
        </row>
        <row r="580">
          <cell r="A580" t="str">
            <v>3390#</v>
          </cell>
          <cell r="C580">
            <v>147</v>
          </cell>
          <cell r="G580">
            <v>1</v>
          </cell>
        </row>
        <row r="581">
          <cell r="A581" t="str">
            <v>3390#</v>
          </cell>
          <cell r="C581">
            <v>240</v>
          </cell>
          <cell r="G581">
            <v>47</v>
          </cell>
        </row>
        <row r="582">
          <cell r="A582" t="str">
            <v>3390#</v>
          </cell>
          <cell r="C582">
            <v>340</v>
          </cell>
          <cell r="G582">
            <v>65</v>
          </cell>
        </row>
        <row r="583">
          <cell r="A583" t="str">
            <v>3390#</v>
          </cell>
          <cell r="C583">
            <v>440</v>
          </cell>
          <cell r="G583">
            <v>26</v>
          </cell>
        </row>
        <row r="584">
          <cell r="A584">
            <v>3400</v>
          </cell>
          <cell r="C584">
            <v>140</v>
          </cell>
          <cell r="G584">
            <v>-76231.48</v>
          </cell>
        </row>
        <row r="585">
          <cell r="A585">
            <v>3400</v>
          </cell>
          <cell r="C585">
            <v>142</v>
          </cell>
          <cell r="G585">
            <v>-16068.66</v>
          </cell>
        </row>
        <row r="586">
          <cell r="A586">
            <v>3400</v>
          </cell>
          <cell r="C586">
            <v>147</v>
          </cell>
          <cell r="G586">
            <v>0</v>
          </cell>
        </row>
        <row r="587">
          <cell r="A587">
            <v>3400</v>
          </cell>
          <cell r="C587">
            <v>240</v>
          </cell>
          <cell r="G587">
            <v>-45660.92</v>
          </cell>
        </row>
        <row r="588">
          <cell r="A588">
            <v>3400</v>
          </cell>
          <cell r="C588">
            <v>340</v>
          </cell>
          <cell r="G588">
            <v>-27460.36</v>
          </cell>
        </row>
        <row r="589">
          <cell r="A589">
            <v>3400</v>
          </cell>
          <cell r="C589">
            <v>440</v>
          </cell>
          <cell r="G589">
            <v>-21501.47</v>
          </cell>
        </row>
        <row r="590">
          <cell r="A590" t="str">
            <v>3400#</v>
          </cell>
          <cell r="C590">
            <v>140</v>
          </cell>
          <cell r="G590">
            <v>618</v>
          </cell>
        </row>
        <row r="591">
          <cell r="A591" t="str">
            <v>3400#</v>
          </cell>
          <cell r="C591">
            <v>142</v>
          </cell>
          <cell r="G591">
            <v>120</v>
          </cell>
        </row>
        <row r="592">
          <cell r="A592" t="str">
            <v>3400#</v>
          </cell>
          <cell r="C592">
            <v>147</v>
          </cell>
          <cell r="G592">
            <v>0</v>
          </cell>
        </row>
        <row r="593">
          <cell r="A593" t="str">
            <v>3400#</v>
          </cell>
          <cell r="C593">
            <v>240</v>
          </cell>
          <cell r="G593">
            <v>315</v>
          </cell>
        </row>
        <row r="594">
          <cell r="A594" t="str">
            <v>3400#</v>
          </cell>
          <cell r="C594">
            <v>340</v>
          </cell>
          <cell r="G594">
            <v>209</v>
          </cell>
        </row>
        <row r="595">
          <cell r="A595" t="str">
            <v>3400#</v>
          </cell>
          <cell r="C595">
            <v>440</v>
          </cell>
          <cell r="G595">
            <v>154</v>
          </cell>
        </row>
        <row r="596">
          <cell r="A596">
            <v>3410</v>
          </cell>
          <cell r="C596">
            <v>140</v>
          </cell>
          <cell r="G596">
            <v>-12359.51</v>
          </cell>
        </row>
        <row r="597">
          <cell r="A597">
            <v>3410</v>
          </cell>
          <cell r="C597">
            <v>142</v>
          </cell>
          <cell r="G597">
            <v>-15</v>
          </cell>
        </row>
        <row r="598">
          <cell r="A598">
            <v>3410</v>
          </cell>
          <cell r="C598">
            <v>147</v>
          </cell>
          <cell r="G598">
            <v>0</v>
          </cell>
        </row>
        <row r="599">
          <cell r="A599">
            <v>3410</v>
          </cell>
          <cell r="C599">
            <v>440</v>
          </cell>
          <cell r="G599">
            <v>-1464.06</v>
          </cell>
        </row>
        <row r="600">
          <cell r="A600" t="str">
            <v>3410#</v>
          </cell>
          <cell r="C600">
            <v>140</v>
          </cell>
          <cell r="G600">
            <v>299</v>
          </cell>
        </row>
        <row r="601">
          <cell r="A601" t="str">
            <v>3410#</v>
          </cell>
          <cell r="C601">
            <v>142</v>
          </cell>
          <cell r="G601">
            <v>1</v>
          </cell>
        </row>
        <row r="602">
          <cell r="A602" t="str">
            <v>3410#</v>
          </cell>
          <cell r="C602">
            <v>147</v>
          </cell>
          <cell r="G602">
            <v>0</v>
          </cell>
        </row>
        <row r="603">
          <cell r="A603" t="str">
            <v>3410#</v>
          </cell>
          <cell r="C603">
            <v>440</v>
          </cell>
          <cell r="G603">
            <v>159</v>
          </cell>
        </row>
        <row r="604">
          <cell r="A604">
            <v>3430</v>
          </cell>
          <cell r="C604">
            <v>140</v>
          </cell>
          <cell r="G604">
            <v>-442.67</v>
          </cell>
        </row>
        <row r="605">
          <cell r="A605">
            <v>3430</v>
          </cell>
          <cell r="C605">
            <v>142</v>
          </cell>
          <cell r="G605">
            <v>-2377.7399999999998</v>
          </cell>
        </row>
        <row r="606">
          <cell r="A606">
            <v>3430</v>
          </cell>
          <cell r="C606">
            <v>147</v>
          </cell>
          <cell r="G606">
            <v>0</v>
          </cell>
        </row>
        <row r="607">
          <cell r="A607">
            <v>3430</v>
          </cell>
          <cell r="C607">
            <v>240</v>
          </cell>
          <cell r="G607">
            <v>-3195.22</v>
          </cell>
        </row>
        <row r="608">
          <cell r="A608">
            <v>3430</v>
          </cell>
          <cell r="C608">
            <v>340</v>
          </cell>
          <cell r="G608">
            <v>-834.92</v>
          </cell>
        </row>
        <row r="609">
          <cell r="A609">
            <v>3430</v>
          </cell>
          <cell r="C609">
            <v>440</v>
          </cell>
          <cell r="G609">
            <v>-1067.69</v>
          </cell>
        </row>
        <row r="610">
          <cell r="A610" t="str">
            <v>3430#</v>
          </cell>
          <cell r="C610">
            <v>140</v>
          </cell>
          <cell r="G610">
            <v>24</v>
          </cell>
        </row>
        <row r="611">
          <cell r="A611" t="str">
            <v>3430#</v>
          </cell>
          <cell r="C611">
            <v>142</v>
          </cell>
          <cell r="G611">
            <v>110</v>
          </cell>
        </row>
        <row r="612">
          <cell r="A612" t="str">
            <v>3430#</v>
          </cell>
          <cell r="C612">
            <v>147</v>
          </cell>
          <cell r="G612">
            <v>0</v>
          </cell>
        </row>
        <row r="613">
          <cell r="A613" t="str">
            <v>3430#</v>
          </cell>
          <cell r="C613">
            <v>240</v>
          </cell>
          <cell r="G613">
            <v>75</v>
          </cell>
        </row>
        <row r="614">
          <cell r="A614" t="str">
            <v>3430#</v>
          </cell>
          <cell r="C614">
            <v>340</v>
          </cell>
          <cell r="G614">
            <v>20</v>
          </cell>
        </row>
        <row r="615">
          <cell r="A615" t="str">
            <v>3430#</v>
          </cell>
          <cell r="C615">
            <v>440</v>
          </cell>
          <cell r="G615">
            <v>141</v>
          </cell>
        </row>
        <row r="616">
          <cell r="A616">
            <v>3160</v>
          </cell>
          <cell r="C616">
            <v>130</v>
          </cell>
          <cell r="G616">
            <v>0</v>
          </cell>
        </row>
        <row r="617">
          <cell r="A617">
            <v>3160</v>
          </cell>
          <cell r="C617">
            <v>230</v>
          </cell>
          <cell r="G617">
            <v>0</v>
          </cell>
        </row>
        <row r="618">
          <cell r="A618">
            <v>3160</v>
          </cell>
          <cell r="C618">
            <v>330</v>
          </cell>
          <cell r="G618">
            <v>0</v>
          </cell>
        </row>
        <row r="619">
          <cell r="A619">
            <v>3465</v>
          </cell>
          <cell r="C619">
            <v>130</v>
          </cell>
          <cell r="G619">
            <v>-74589.740000000005</v>
          </cell>
        </row>
        <row r="620">
          <cell r="A620">
            <v>3465</v>
          </cell>
          <cell r="C620">
            <v>230</v>
          </cell>
          <cell r="G620">
            <v>-84684.4</v>
          </cell>
        </row>
        <row r="621">
          <cell r="A621">
            <v>3465</v>
          </cell>
          <cell r="C621">
            <v>330</v>
          </cell>
          <cell r="G621">
            <v>-54484.61</v>
          </cell>
        </row>
        <row r="622">
          <cell r="A622">
            <v>3465</v>
          </cell>
          <cell r="C622">
            <v>430</v>
          </cell>
          <cell r="G622">
            <v>-19309.349999999999</v>
          </cell>
        </row>
        <row r="623">
          <cell r="A623">
            <v>3465</v>
          </cell>
          <cell r="C623">
            <v>935</v>
          </cell>
          <cell r="G623">
            <v>-127510.23</v>
          </cell>
        </row>
        <row r="624">
          <cell r="A624">
            <v>3465</v>
          </cell>
          <cell r="C624">
            <v>936</v>
          </cell>
          <cell r="G624">
            <v>-64574.01</v>
          </cell>
        </row>
        <row r="625">
          <cell r="A625">
            <v>3466</v>
          </cell>
          <cell r="C625">
            <v>130</v>
          </cell>
          <cell r="G625">
            <v>-287422.76</v>
          </cell>
        </row>
        <row r="626">
          <cell r="A626">
            <v>3466</v>
          </cell>
          <cell r="C626">
            <v>230</v>
          </cell>
          <cell r="G626">
            <v>-76006.36</v>
          </cell>
        </row>
        <row r="627">
          <cell r="A627">
            <v>3466</v>
          </cell>
          <cell r="C627">
            <v>330</v>
          </cell>
          <cell r="G627">
            <v>-40207.360000000001</v>
          </cell>
        </row>
        <row r="628">
          <cell r="A628">
            <v>3466</v>
          </cell>
          <cell r="C628">
            <v>430</v>
          </cell>
          <cell r="G628">
            <v>-239.31</v>
          </cell>
        </row>
        <row r="629">
          <cell r="A629">
            <v>3466</v>
          </cell>
          <cell r="C629">
            <v>935</v>
          </cell>
          <cell r="G629">
            <v>-4994</v>
          </cell>
        </row>
        <row r="630">
          <cell r="A630">
            <v>3466</v>
          </cell>
          <cell r="C630">
            <v>936</v>
          </cell>
          <cell r="G630">
            <v>-2548</v>
          </cell>
        </row>
        <row r="631">
          <cell r="A631">
            <v>3467</v>
          </cell>
          <cell r="C631">
            <v>130</v>
          </cell>
          <cell r="G631">
            <v>-61669.27</v>
          </cell>
        </row>
        <row r="632">
          <cell r="A632">
            <v>3467</v>
          </cell>
          <cell r="C632">
            <v>230</v>
          </cell>
          <cell r="G632">
            <v>-967.22</v>
          </cell>
        </row>
        <row r="633">
          <cell r="A633">
            <v>3467</v>
          </cell>
          <cell r="C633">
            <v>330</v>
          </cell>
          <cell r="G633">
            <v>0</v>
          </cell>
        </row>
        <row r="634">
          <cell r="A634">
            <v>3467</v>
          </cell>
          <cell r="C634">
            <v>430</v>
          </cell>
          <cell r="G634">
            <v>-260.86</v>
          </cell>
        </row>
        <row r="635">
          <cell r="A635">
            <v>3467</v>
          </cell>
          <cell r="C635">
            <v>935</v>
          </cell>
          <cell r="G635">
            <v>-10909.74</v>
          </cell>
        </row>
        <row r="636">
          <cell r="A636">
            <v>3467</v>
          </cell>
          <cell r="C636">
            <v>936</v>
          </cell>
          <cell r="G636">
            <v>-1321.76</v>
          </cell>
        </row>
        <row r="637">
          <cell r="A637">
            <v>3468</v>
          </cell>
          <cell r="C637">
            <v>130</v>
          </cell>
          <cell r="G637">
            <v>-61907.3</v>
          </cell>
        </row>
        <row r="638">
          <cell r="A638">
            <v>3468</v>
          </cell>
          <cell r="C638">
            <v>230</v>
          </cell>
          <cell r="G638">
            <v>-19738.2</v>
          </cell>
        </row>
        <row r="639">
          <cell r="A639">
            <v>3468</v>
          </cell>
          <cell r="C639">
            <v>330</v>
          </cell>
          <cell r="G639">
            <v>-143.44999999999999</v>
          </cell>
        </row>
        <row r="640">
          <cell r="A640">
            <v>3468</v>
          </cell>
          <cell r="C640">
            <v>430</v>
          </cell>
          <cell r="G640">
            <v>-1855</v>
          </cell>
        </row>
        <row r="641">
          <cell r="A641">
            <v>3468</v>
          </cell>
          <cell r="C641">
            <v>936</v>
          </cell>
          <cell r="G641">
            <v>0</v>
          </cell>
        </row>
        <row r="642">
          <cell r="A642">
            <v>3475</v>
          </cell>
          <cell r="C642">
            <v>130</v>
          </cell>
          <cell r="G642">
            <v>-106703</v>
          </cell>
        </row>
        <row r="643">
          <cell r="A643">
            <v>3475</v>
          </cell>
          <cell r="C643">
            <v>132</v>
          </cell>
          <cell r="G643">
            <v>-15103.25</v>
          </cell>
        </row>
        <row r="644">
          <cell r="A644">
            <v>3475</v>
          </cell>
          <cell r="C644">
            <v>230</v>
          </cell>
          <cell r="G644">
            <v>-51387.66</v>
          </cell>
        </row>
        <row r="645">
          <cell r="A645">
            <v>3475</v>
          </cell>
          <cell r="C645">
            <v>330</v>
          </cell>
          <cell r="G645">
            <v>-37504.800000000003</v>
          </cell>
        </row>
        <row r="646">
          <cell r="A646">
            <v>3475</v>
          </cell>
          <cell r="C646">
            <v>430</v>
          </cell>
          <cell r="G646">
            <v>-23581.64</v>
          </cell>
        </row>
        <row r="647">
          <cell r="A647">
            <v>3480</v>
          </cell>
          <cell r="C647">
            <v>130</v>
          </cell>
          <cell r="G647">
            <v>-8435.74</v>
          </cell>
        </row>
        <row r="648">
          <cell r="A648">
            <v>3480</v>
          </cell>
          <cell r="C648">
            <v>230</v>
          </cell>
          <cell r="G648">
            <v>-4600.96</v>
          </cell>
        </row>
        <row r="649">
          <cell r="A649">
            <v>3480</v>
          </cell>
          <cell r="C649">
            <v>330</v>
          </cell>
          <cell r="G649">
            <v>-4108.95</v>
          </cell>
        </row>
        <row r="650">
          <cell r="A650">
            <v>3480</v>
          </cell>
          <cell r="C650">
            <v>430</v>
          </cell>
          <cell r="G650">
            <v>-2067.02</v>
          </cell>
        </row>
        <row r="651">
          <cell r="A651">
            <v>3481</v>
          </cell>
          <cell r="C651">
            <v>130</v>
          </cell>
          <cell r="G651">
            <v>-34</v>
          </cell>
        </row>
        <row r="652">
          <cell r="A652">
            <v>3481</v>
          </cell>
          <cell r="C652">
            <v>230</v>
          </cell>
          <cell r="G652">
            <v>-416.4</v>
          </cell>
        </row>
        <row r="653">
          <cell r="A653">
            <v>3481</v>
          </cell>
          <cell r="C653">
            <v>330</v>
          </cell>
          <cell r="G653">
            <v>-1120.25</v>
          </cell>
        </row>
        <row r="654">
          <cell r="A654">
            <v>3481</v>
          </cell>
          <cell r="C654">
            <v>430</v>
          </cell>
          <cell r="G654">
            <v>-550</v>
          </cell>
        </row>
        <row r="655">
          <cell r="A655">
            <v>3482</v>
          </cell>
          <cell r="C655">
            <v>130</v>
          </cell>
          <cell r="G655">
            <v>-5576.76</v>
          </cell>
        </row>
        <row r="656">
          <cell r="A656">
            <v>3482</v>
          </cell>
          <cell r="C656">
            <v>230</v>
          </cell>
          <cell r="G656">
            <v>-1584</v>
          </cell>
        </row>
        <row r="657">
          <cell r="A657">
            <v>3482</v>
          </cell>
          <cell r="C657">
            <v>330</v>
          </cell>
          <cell r="G657">
            <v>-4847.59</v>
          </cell>
        </row>
        <row r="658">
          <cell r="A658">
            <v>3482</v>
          </cell>
          <cell r="C658">
            <v>430</v>
          </cell>
          <cell r="G658">
            <v>-7217.66</v>
          </cell>
        </row>
        <row r="659">
          <cell r="A659">
            <v>3495</v>
          </cell>
          <cell r="C659">
            <v>130</v>
          </cell>
          <cell r="G659">
            <v>0</v>
          </cell>
        </row>
        <row r="660">
          <cell r="A660">
            <v>3495</v>
          </cell>
          <cell r="C660">
            <v>230</v>
          </cell>
          <cell r="G660">
            <v>0</v>
          </cell>
        </row>
        <row r="661">
          <cell r="A661">
            <v>3500</v>
          </cell>
          <cell r="C661">
            <v>130</v>
          </cell>
          <cell r="G661">
            <v>-1534.69</v>
          </cell>
        </row>
        <row r="662">
          <cell r="A662">
            <v>3500</v>
          </cell>
          <cell r="C662">
            <v>132</v>
          </cell>
          <cell r="G662">
            <v>-10410.35</v>
          </cell>
        </row>
        <row r="663">
          <cell r="A663">
            <v>3500</v>
          </cell>
          <cell r="C663">
            <v>230</v>
          </cell>
          <cell r="G663">
            <v>-14587.35</v>
          </cell>
        </row>
        <row r="664">
          <cell r="A664">
            <v>3500</v>
          </cell>
          <cell r="C664">
            <v>330</v>
          </cell>
          <cell r="G664">
            <v>-4964.0600000000004</v>
          </cell>
        </row>
        <row r="665">
          <cell r="A665">
            <v>3500</v>
          </cell>
          <cell r="C665">
            <v>430</v>
          </cell>
          <cell r="G665">
            <v>-9008.73</v>
          </cell>
        </row>
        <row r="666">
          <cell r="A666">
            <v>3505</v>
          </cell>
          <cell r="C666">
            <v>130</v>
          </cell>
          <cell r="G666">
            <v>-17933.45</v>
          </cell>
        </row>
        <row r="667">
          <cell r="A667">
            <v>3505</v>
          </cell>
          <cell r="C667">
            <v>132</v>
          </cell>
          <cell r="G667">
            <v>-5603.3</v>
          </cell>
        </row>
        <row r="668">
          <cell r="A668">
            <v>3505</v>
          </cell>
          <cell r="C668">
            <v>230</v>
          </cell>
          <cell r="G668">
            <v>-10418.530000000001</v>
          </cell>
        </row>
        <row r="669">
          <cell r="A669">
            <v>3505</v>
          </cell>
          <cell r="C669">
            <v>330</v>
          </cell>
          <cell r="G669">
            <v>-2681.52</v>
          </cell>
        </row>
        <row r="670">
          <cell r="A670">
            <v>3505</v>
          </cell>
          <cell r="C670">
            <v>430</v>
          </cell>
          <cell r="G670">
            <v>-68530.61</v>
          </cell>
        </row>
        <row r="671">
          <cell r="A671">
            <v>3505</v>
          </cell>
          <cell r="C671">
            <v>935</v>
          </cell>
          <cell r="G671">
            <v>-8838</v>
          </cell>
        </row>
        <row r="672">
          <cell r="A672">
            <v>3505</v>
          </cell>
          <cell r="C672">
            <v>936</v>
          </cell>
          <cell r="G672">
            <v>0</v>
          </cell>
        </row>
        <row r="673">
          <cell r="A673">
            <v>3510</v>
          </cell>
          <cell r="C673">
            <v>130</v>
          </cell>
          <cell r="G673">
            <v>0</v>
          </cell>
        </row>
        <row r="674">
          <cell r="A674">
            <v>3510</v>
          </cell>
          <cell r="C674">
            <v>230</v>
          </cell>
          <cell r="G674">
            <v>-40</v>
          </cell>
        </row>
        <row r="675">
          <cell r="A675">
            <v>3510</v>
          </cell>
          <cell r="C675">
            <v>330</v>
          </cell>
          <cell r="G675">
            <v>0</v>
          </cell>
        </row>
        <row r="676">
          <cell r="A676">
            <v>3510</v>
          </cell>
          <cell r="C676">
            <v>430</v>
          </cell>
          <cell r="G676">
            <v>0</v>
          </cell>
        </row>
        <row r="677">
          <cell r="A677">
            <v>4290</v>
          </cell>
          <cell r="C677">
            <v>100</v>
          </cell>
          <cell r="G677">
            <v>0</v>
          </cell>
        </row>
        <row r="678">
          <cell r="A678" t="str">
            <v>4076R</v>
          </cell>
          <cell r="C678">
            <v>100</v>
          </cell>
          <cell r="G678">
            <v>0</v>
          </cell>
        </row>
        <row r="679">
          <cell r="A679" t="str">
            <v>4076R</v>
          </cell>
          <cell r="C679">
            <v>110</v>
          </cell>
          <cell r="G679">
            <v>0</v>
          </cell>
        </row>
        <row r="680">
          <cell r="A680" t="str">
            <v>4076R</v>
          </cell>
          <cell r="C680">
            <v>200</v>
          </cell>
          <cell r="G680">
            <v>9.8000000000000007</v>
          </cell>
        </row>
        <row r="681">
          <cell r="A681" t="str">
            <v>4076RR</v>
          </cell>
          <cell r="C681">
            <v>110</v>
          </cell>
          <cell r="G681">
            <v>0</v>
          </cell>
        </row>
        <row r="682">
          <cell r="A682" t="str">
            <v>4076RR</v>
          </cell>
          <cell r="C682">
            <v>210</v>
          </cell>
          <cell r="G682">
            <v>0</v>
          </cell>
        </row>
        <row r="683">
          <cell r="A683" t="str">
            <v>4082r</v>
          </cell>
          <cell r="C683">
            <v>112</v>
          </cell>
          <cell r="G683">
            <v>114231.2</v>
          </cell>
        </row>
        <row r="684">
          <cell r="A684" t="str">
            <v>4090R</v>
          </cell>
          <cell r="C684">
            <v>100</v>
          </cell>
          <cell r="G684">
            <v>434.52</v>
          </cell>
        </row>
        <row r="685">
          <cell r="A685" t="str">
            <v>4090R</v>
          </cell>
          <cell r="C685">
            <v>110</v>
          </cell>
          <cell r="G685">
            <v>0</v>
          </cell>
        </row>
        <row r="686">
          <cell r="A686" t="str">
            <v>4090R</v>
          </cell>
          <cell r="C686">
            <v>200</v>
          </cell>
          <cell r="G686">
            <v>4905.66</v>
          </cell>
        </row>
        <row r="687">
          <cell r="A687" t="str">
            <v>4090R</v>
          </cell>
          <cell r="C687">
            <v>210</v>
          </cell>
          <cell r="G687">
            <v>56377.919999999998</v>
          </cell>
        </row>
        <row r="688">
          <cell r="A688" t="str">
            <v>4090RR</v>
          </cell>
          <cell r="C688">
            <v>110</v>
          </cell>
          <cell r="G688">
            <v>-639.28</v>
          </cell>
        </row>
        <row r="689">
          <cell r="A689" t="str">
            <v>4095R</v>
          </cell>
          <cell r="C689">
            <v>100</v>
          </cell>
          <cell r="G689">
            <v>344.11</v>
          </cell>
        </row>
        <row r="690">
          <cell r="A690" t="str">
            <v>4095R</v>
          </cell>
          <cell r="C690">
            <v>110</v>
          </cell>
          <cell r="G690">
            <v>0</v>
          </cell>
        </row>
        <row r="691">
          <cell r="A691" t="str">
            <v>4095R</v>
          </cell>
          <cell r="C691">
            <v>200</v>
          </cell>
          <cell r="G691">
            <v>0</v>
          </cell>
        </row>
        <row r="692">
          <cell r="A692" t="str">
            <v>4095R</v>
          </cell>
          <cell r="C692">
            <v>210</v>
          </cell>
          <cell r="G692">
            <v>0</v>
          </cell>
        </row>
        <row r="693">
          <cell r="A693" t="str">
            <v>4095RR</v>
          </cell>
          <cell r="C693">
            <v>110</v>
          </cell>
          <cell r="G693">
            <v>0</v>
          </cell>
        </row>
        <row r="694">
          <cell r="A694" t="str">
            <v>4105R</v>
          </cell>
          <cell r="C694">
            <v>100</v>
          </cell>
          <cell r="G694">
            <v>0</v>
          </cell>
        </row>
        <row r="695">
          <cell r="A695" t="str">
            <v>4105R</v>
          </cell>
          <cell r="C695">
            <v>110</v>
          </cell>
          <cell r="G695">
            <v>0</v>
          </cell>
        </row>
        <row r="696">
          <cell r="A696" t="str">
            <v>4105R</v>
          </cell>
          <cell r="C696">
            <v>200</v>
          </cell>
          <cell r="G696">
            <v>2624</v>
          </cell>
        </row>
        <row r="697">
          <cell r="A697" t="str">
            <v>4105R</v>
          </cell>
          <cell r="C697">
            <v>210</v>
          </cell>
          <cell r="G697">
            <v>0</v>
          </cell>
        </row>
        <row r="698">
          <cell r="A698" t="str">
            <v>4105RR</v>
          </cell>
          <cell r="C698">
            <v>110</v>
          </cell>
          <cell r="G698">
            <v>0</v>
          </cell>
        </row>
        <row r="699">
          <cell r="A699" t="str">
            <v>4002R</v>
          </cell>
          <cell r="C699">
            <v>100</v>
          </cell>
          <cell r="G699">
            <v>9243.81</v>
          </cell>
        </row>
        <row r="700">
          <cell r="A700" t="str">
            <v>4002R</v>
          </cell>
          <cell r="C700">
            <v>110</v>
          </cell>
          <cell r="G700">
            <v>-172.97</v>
          </cell>
        </row>
        <row r="701">
          <cell r="A701" t="str">
            <v>4002R</v>
          </cell>
          <cell r="C701">
            <v>200</v>
          </cell>
          <cell r="G701">
            <v>1320.75</v>
          </cell>
        </row>
        <row r="702">
          <cell r="A702" t="str">
            <v>4002R</v>
          </cell>
          <cell r="C702">
            <v>210</v>
          </cell>
          <cell r="G702">
            <v>-522.16999999999996</v>
          </cell>
        </row>
        <row r="703">
          <cell r="A703" t="str">
            <v>4002RR</v>
          </cell>
          <cell r="C703">
            <v>110</v>
          </cell>
          <cell r="G703">
            <v>0</v>
          </cell>
        </row>
        <row r="704">
          <cell r="A704" t="str">
            <v>4002RR</v>
          </cell>
          <cell r="C704">
            <v>210</v>
          </cell>
          <cell r="G704">
            <v>0</v>
          </cell>
        </row>
        <row r="705">
          <cell r="A705" t="str">
            <v>4004R</v>
          </cell>
          <cell r="C705">
            <v>100</v>
          </cell>
          <cell r="G705">
            <v>1935.91</v>
          </cell>
        </row>
        <row r="706">
          <cell r="A706" t="str">
            <v>4004R</v>
          </cell>
          <cell r="C706">
            <v>110</v>
          </cell>
          <cell r="G706">
            <v>0</v>
          </cell>
        </row>
        <row r="707">
          <cell r="A707" t="str">
            <v>4004R</v>
          </cell>
          <cell r="C707">
            <v>200</v>
          </cell>
          <cell r="G707">
            <v>92.7</v>
          </cell>
        </row>
        <row r="708">
          <cell r="A708" t="str">
            <v>4004R</v>
          </cell>
          <cell r="C708">
            <v>210</v>
          </cell>
          <cell r="G708">
            <v>27251.54</v>
          </cell>
        </row>
        <row r="709">
          <cell r="A709" t="str">
            <v>4004RR</v>
          </cell>
          <cell r="C709">
            <v>110</v>
          </cell>
          <cell r="G709">
            <v>0</v>
          </cell>
        </row>
        <row r="710">
          <cell r="A710" t="str">
            <v>4004RR</v>
          </cell>
          <cell r="C710">
            <v>210</v>
          </cell>
          <cell r="G710">
            <v>-369.25</v>
          </cell>
        </row>
        <row r="711">
          <cell r="A711" t="str">
            <v>4006R</v>
          </cell>
          <cell r="C711">
            <v>100</v>
          </cell>
          <cell r="G711">
            <v>0</v>
          </cell>
        </row>
        <row r="712">
          <cell r="A712" t="str">
            <v>4006R</v>
          </cell>
          <cell r="C712">
            <v>110</v>
          </cell>
          <cell r="G712">
            <v>0</v>
          </cell>
        </row>
        <row r="713">
          <cell r="A713" t="str">
            <v>4006R</v>
          </cell>
          <cell r="C713">
            <v>200</v>
          </cell>
          <cell r="G713">
            <v>0</v>
          </cell>
        </row>
        <row r="714">
          <cell r="A714" t="str">
            <v>4006R</v>
          </cell>
          <cell r="C714">
            <v>210</v>
          </cell>
          <cell r="G714">
            <v>0</v>
          </cell>
        </row>
        <row r="715">
          <cell r="A715" t="str">
            <v>4006RR</v>
          </cell>
          <cell r="C715">
            <v>110</v>
          </cell>
          <cell r="G715">
            <v>0</v>
          </cell>
        </row>
        <row r="716">
          <cell r="A716" t="str">
            <v>4006RR</v>
          </cell>
          <cell r="C716">
            <v>210</v>
          </cell>
          <cell r="G716">
            <v>0</v>
          </cell>
        </row>
        <row r="717">
          <cell r="A717" t="str">
            <v>4007R</v>
          </cell>
          <cell r="C717">
            <v>110</v>
          </cell>
          <cell r="G717">
            <v>0</v>
          </cell>
        </row>
        <row r="718">
          <cell r="A718" t="str">
            <v>4007RR</v>
          </cell>
          <cell r="C718">
            <v>110</v>
          </cell>
          <cell r="G718">
            <v>0</v>
          </cell>
        </row>
        <row r="719">
          <cell r="A719" t="str">
            <v>4008R</v>
          </cell>
          <cell r="C719">
            <v>100</v>
          </cell>
          <cell r="G719">
            <v>0</v>
          </cell>
        </row>
        <row r="720">
          <cell r="A720" t="str">
            <v>4008R</v>
          </cell>
          <cell r="C720">
            <v>110</v>
          </cell>
          <cell r="G720">
            <v>0</v>
          </cell>
        </row>
        <row r="721">
          <cell r="A721" t="str">
            <v>4008R</v>
          </cell>
          <cell r="C721">
            <v>200</v>
          </cell>
          <cell r="G721">
            <v>0</v>
          </cell>
        </row>
        <row r="722">
          <cell r="A722" t="str">
            <v>4008R</v>
          </cell>
          <cell r="C722">
            <v>210</v>
          </cell>
          <cell r="G722">
            <v>0</v>
          </cell>
        </row>
        <row r="723">
          <cell r="A723" t="str">
            <v>4008RR</v>
          </cell>
          <cell r="C723">
            <v>110</v>
          </cell>
          <cell r="G723">
            <v>0</v>
          </cell>
        </row>
        <row r="724">
          <cell r="A724" t="str">
            <v>4008RR</v>
          </cell>
          <cell r="C724">
            <v>210</v>
          </cell>
          <cell r="G724">
            <v>0</v>
          </cell>
        </row>
        <row r="725">
          <cell r="A725" t="str">
            <v>4009R</v>
          </cell>
          <cell r="C725">
            <v>100</v>
          </cell>
          <cell r="G725">
            <v>0</v>
          </cell>
        </row>
        <row r="726">
          <cell r="A726" t="str">
            <v>4009R</v>
          </cell>
          <cell r="C726">
            <v>200</v>
          </cell>
          <cell r="G726">
            <v>0</v>
          </cell>
        </row>
        <row r="727">
          <cell r="A727" t="str">
            <v>4010R</v>
          </cell>
          <cell r="C727">
            <v>100</v>
          </cell>
          <cell r="G727">
            <v>0</v>
          </cell>
        </row>
        <row r="728">
          <cell r="A728" t="str">
            <v>4010R</v>
          </cell>
          <cell r="C728">
            <v>110</v>
          </cell>
          <cell r="G728">
            <v>0</v>
          </cell>
        </row>
        <row r="729">
          <cell r="A729" t="str">
            <v>4010R</v>
          </cell>
          <cell r="C729">
            <v>200</v>
          </cell>
          <cell r="G729">
            <v>0</v>
          </cell>
        </row>
        <row r="730">
          <cell r="A730" t="str">
            <v>4010RR</v>
          </cell>
          <cell r="C730">
            <v>110</v>
          </cell>
          <cell r="G730">
            <v>0</v>
          </cell>
        </row>
        <row r="731">
          <cell r="A731" t="str">
            <v>4011R</v>
          </cell>
          <cell r="C731">
            <v>110</v>
          </cell>
          <cell r="G731">
            <v>0</v>
          </cell>
        </row>
        <row r="732">
          <cell r="A732" t="str">
            <v>4011R</v>
          </cell>
          <cell r="C732">
            <v>210</v>
          </cell>
          <cell r="G732">
            <v>0</v>
          </cell>
        </row>
        <row r="733">
          <cell r="A733" t="str">
            <v>4011RR</v>
          </cell>
          <cell r="C733">
            <v>110</v>
          </cell>
          <cell r="G733">
            <v>0</v>
          </cell>
        </row>
        <row r="734">
          <cell r="A734" t="str">
            <v>4011RR</v>
          </cell>
          <cell r="C734">
            <v>210</v>
          </cell>
          <cell r="G734">
            <v>0</v>
          </cell>
        </row>
        <row r="735">
          <cell r="A735" t="str">
            <v>4037R</v>
          </cell>
          <cell r="C735">
            <v>110</v>
          </cell>
          <cell r="G735">
            <v>0</v>
          </cell>
        </row>
        <row r="736">
          <cell r="A736" t="str">
            <v>4039R</v>
          </cell>
          <cell r="C736">
            <v>112</v>
          </cell>
          <cell r="G736">
            <v>0</v>
          </cell>
        </row>
        <row r="737">
          <cell r="A737" t="str">
            <v>4040R</v>
          </cell>
          <cell r="C737">
            <v>112</v>
          </cell>
          <cell r="G737">
            <v>0</v>
          </cell>
        </row>
        <row r="738">
          <cell r="A738" t="str">
            <v>4040RR</v>
          </cell>
          <cell r="C738">
            <v>112</v>
          </cell>
          <cell r="G738">
            <v>0</v>
          </cell>
        </row>
        <row r="739">
          <cell r="A739" t="str">
            <v>4041R</v>
          </cell>
          <cell r="C739">
            <v>112</v>
          </cell>
          <cell r="G739">
            <v>0</v>
          </cell>
        </row>
        <row r="740">
          <cell r="A740" t="str">
            <v>4042R</v>
          </cell>
          <cell r="C740">
            <v>112</v>
          </cell>
          <cell r="G740">
            <v>122839.58</v>
          </cell>
        </row>
        <row r="741">
          <cell r="A741" t="str">
            <v>4042RR</v>
          </cell>
          <cell r="C741">
            <v>112</v>
          </cell>
          <cell r="G741">
            <v>-13304.34</v>
          </cell>
        </row>
        <row r="742">
          <cell r="A742" t="str">
            <v>4046R</v>
          </cell>
          <cell r="C742">
            <v>112</v>
          </cell>
          <cell r="G742">
            <v>0</v>
          </cell>
        </row>
        <row r="743">
          <cell r="A743" t="str">
            <v>4048R</v>
          </cell>
          <cell r="C743">
            <v>112</v>
          </cell>
          <cell r="G743">
            <v>1250</v>
          </cell>
        </row>
        <row r="744">
          <cell r="A744" t="str">
            <v>4049R</v>
          </cell>
          <cell r="C744">
            <v>112</v>
          </cell>
          <cell r="G744">
            <v>0</v>
          </cell>
        </row>
        <row r="745">
          <cell r="A745" t="str">
            <v>4049RR</v>
          </cell>
          <cell r="C745">
            <v>112</v>
          </cell>
          <cell r="G745">
            <v>0</v>
          </cell>
        </row>
        <row r="746">
          <cell r="A746" t="str">
            <v>4050R</v>
          </cell>
          <cell r="C746">
            <v>112</v>
          </cell>
          <cell r="G746">
            <v>298613.06</v>
          </cell>
        </row>
        <row r="747">
          <cell r="A747" t="str">
            <v>4050RR</v>
          </cell>
          <cell r="C747">
            <v>112</v>
          </cell>
          <cell r="G747">
            <v>-33104.339999999997</v>
          </cell>
        </row>
        <row r="748">
          <cell r="A748" t="str">
            <v>4051R</v>
          </cell>
          <cell r="C748">
            <v>112</v>
          </cell>
          <cell r="G748">
            <v>0</v>
          </cell>
        </row>
        <row r="749">
          <cell r="A749" t="str">
            <v>4051RR</v>
          </cell>
          <cell r="C749">
            <v>112</v>
          </cell>
          <cell r="G749">
            <v>0</v>
          </cell>
        </row>
        <row r="750">
          <cell r="A750" t="str">
            <v>4052R</v>
          </cell>
          <cell r="C750">
            <v>112</v>
          </cell>
          <cell r="G750">
            <v>0</v>
          </cell>
        </row>
        <row r="751">
          <cell r="A751" t="str">
            <v>4052RR</v>
          </cell>
          <cell r="C751">
            <v>112</v>
          </cell>
          <cell r="G751">
            <v>0</v>
          </cell>
        </row>
        <row r="752">
          <cell r="A752" t="str">
            <v>4054R</v>
          </cell>
          <cell r="C752">
            <v>112</v>
          </cell>
          <cell r="G752">
            <v>238280.13</v>
          </cell>
        </row>
        <row r="753">
          <cell r="A753" t="str">
            <v>4054RR</v>
          </cell>
          <cell r="C753">
            <v>112</v>
          </cell>
          <cell r="G753">
            <v>0</v>
          </cell>
        </row>
        <row r="754">
          <cell r="A754">
            <v>4060</v>
          </cell>
          <cell r="C754">
            <v>110</v>
          </cell>
          <cell r="G754">
            <v>22528.12</v>
          </cell>
        </row>
        <row r="755">
          <cell r="A755">
            <v>4060</v>
          </cell>
          <cell r="C755">
            <v>210</v>
          </cell>
          <cell r="G755">
            <v>3972.5</v>
          </cell>
        </row>
        <row r="756">
          <cell r="A756" t="str">
            <v>4061R</v>
          </cell>
          <cell r="C756">
            <v>112</v>
          </cell>
          <cell r="G756">
            <v>442236.96</v>
          </cell>
        </row>
        <row r="757">
          <cell r="A757" t="str">
            <v>4061RR</v>
          </cell>
          <cell r="C757">
            <v>112</v>
          </cell>
          <cell r="G757">
            <v>-6000</v>
          </cell>
        </row>
        <row r="758">
          <cell r="A758" t="str">
            <v>4063R</v>
          </cell>
          <cell r="C758">
            <v>112</v>
          </cell>
          <cell r="G758">
            <v>0</v>
          </cell>
        </row>
        <row r="759">
          <cell r="A759" t="str">
            <v>4063RR</v>
          </cell>
          <cell r="C759">
            <v>112</v>
          </cell>
          <cell r="G759">
            <v>0</v>
          </cell>
        </row>
        <row r="760">
          <cell r="A760" t="str">
            <v>4064R</v>
          </cell>
          <cell r="C760">
            <v>112</v>
          </cell>
          <cell r="G760">
            <v>0</v>
          </cell>
        </row>
        <row r="761">
          <cell r="A761" t="str">
            <v>4064RR</v>
          </cell>
          <cell r="C761">
            <v>112</v>
          </cell>
          <cell r="G761">
            <v>0</v>
          </cell>
        </row>
        <row r="762">
          <cell r="A762" t="str">
            <v>4070R</v>
          </cell>
          <cell r="C762">
            <v>112</v>
          </cell>
          <cell r="G762">
            <v>351659.13</v>
          </cell>
        </row>
        <row r="763">
          <cell r="A763" t="str">
            <v>4070RR</v>
          </cell>
          <cell r="C763">
            <v>112</v>
          </cell>
          <cell r="G763">
            <v>-9347.85</v>
          </cell>
        </row>
        <row r="764">
          <cell r="A764" t="str">
            <v>4071R</v>
          </cell>
          <cell r="C764">
            <v>112</v>
          </cell>
          <cell r="G764">
            <v>185027.4</v>
          </cell>
        </row>
        <row r="765">
          <cell r="A765" t="str">
            <v>4071RR</v>
          </cell>
          <cell r="C765">
            <v>112</v>
          </cell>
          <cell r="G765">
            <v>-4201.74</v>
          </cell>
        </row>
        <row r="766">
          <cell r="A766" t="str">
            <v>4074R</v>
          </cell>
          <cell r="C766">
            <v>112</v>
          </cell>
          <cell r="G766">
            <v>83850.149999999994</v>
          </cell>
        </row>
        <row r="767">
          <cell r="A767" t="str">
            <v>4074RR</v>
          </cell>
          <cell r="C767">
            <v>112</v>
          </cell>
          <cell r="G767">
            <v>0</v>
          </cell>
        </row>
        <row r="768">
          <cell r="A768" t="str">
            <v>4075R</v>
          </cell>
          <cell r="C768">
            <v>100</v>
          </cell>
          <cell r="G768">
            <v>0</v>
          </cell>
        </row>
        <row r="769">
          <cell r="A769" t="str">
            <v>4075R</v>
          </cell>
          <cell r="C769">
            <v>110</v>
          </cell>
          <cell r="G769">
            <v>0</v>
          </cell>
        </row>
        <row r="770">
          <cell r="A770" t="str">
            <v>4075R</v>
          </cell>
          <cell r="C770">
            <v>200</v>
          </cell>
          <cell r="G770">
            <v>0</v>
          </cell>
        </row>
        <row r="771">
          <cell r="A771" t="str">
            <v>4075R</v>
          </cell>
          <cell r="C771">
            <v>210</v>
          </cell>
          <cell r="G771">
            <v>0</v>
          </cell>
        </row>
        <row r="772">
          <cell r="A772" t="str">
            <v>4075RR</v>
          </cell>
          <cell r="C772">
            <v>110</v>
          </cell>
          <cell r="G772">
            <v>0</v>
          </cell>
        </row>
        <row r="773">
          <cell r="A773" t="str">
            <v>4078R</v>
          </cell>
          <cell r="C773">
            <v>110</v>
          </cell>
          <cell r="G773">
            <v>0</v>
          </cell>
        </row>
        <row r="774">
          <cell r="A774" t="str">
            <v>4080R</v>
          </cell>
          <cell r="C774">
            <v>100</v>
          </cell>
          <cell r="G774">
            <v>0</v>
          </cell>
        </row>
        <row r="775">
          <cell r="A775" t="str">
            <v>4080R</v>
          </cell>
          <cell r="C775">
            <v>110</v>
          </cell>
          <cell r="G775">
            <v>0</v>
          </cell>
        </row>
        <row r="776">
          <cell r="A776" t="str">
            <v>4080R</v>
          </cell>
          <cell r="C776">
            <v>200</v>
          </cell>
          <cell r="G776">
            <v>0</v>
          </cell>
        </row>
        <row r="777">
          <cell r="A777" t="str">
            <v>4080R</v>
          </cell>
          <cell r="C777">
            <v>210</v>
          </cell>
          <cell r="G777">
            <v>0</v>
          </cell>
        </row>
        <row r="778">
          <cell r="A778" t="str">
            <v>4080RR</v>
          </cell>
          <cell r="C778">
            <v>110</v>
          </cell>
          <cell r="G778">
            <v>0</v>
          </cell>
        </row>
        <row r="779">
          <cell r="A779" t="str">
            <v>4080RR</v>
          </cell>
          <cell r="C779">
            <v>210</v>
          </cell>
          <cell r="G779">
            <v>0</v>
          </cell>
        </row>
        <row r="780">
          <cell r="A780" t="str">
            <v>4082RR</v>
          </cell>
          <cell r="C780">
            <v>112</v>
          </cell>
          <cell r="G780">
            <v>0</v>
          </cell>
        </row>
        <row r="781">
          <cell r="A781" t="str">
            <v>4083R</v>
          </cell>
          <cell r="C781">
            <v>100</v>
          </cell>
          <cell r="G781">
            <v>496.45</v>
          </cell>
        </row>
        <row r="782">
          <cell r="A782" t="str">
            <v>4083R</v>
          </cell>
          <cell r="C782">
            <v>110</v>
          </cell>
          <cell r="G782">
            <v>-250</v>
          </cell>
        </row>
        <row r="783">
          <cell r="A783" t="str">
            <v>4083R</v>
          </cell>
          <cell r="C783">
            <v>200</v>
          </cell>
          <cell r="G783">
            <v>103</v>
          </cell>
        </row>
        <row r="784">
          <cell r="A784" t="str">
            <v>4083R</v>
          </cell>
          <cell r="C784">
            <v>210</v>
          </cell>
          <cell r="G784">
            <v>0</v>
          </cell>
        </row>
        <row r="785">
          <cell r="A785" t="str">
            <v>4083RR</v>
          </cell>
          <cell r="C785">
            <v>110</v>
          </cell>
          <cell r="G785">
            <v>0</v>
          </cell>
        </row>
        <row r="786">
          <cell r="A786" t="str">
            <v>4083RR</v>
          </cell>
          <cell r="C786">
            <v>210</v>
          </cell>
          <cell r="G786">
            <v>0</v>
          </cell>
        </row>
        <row r="787">
          <cell r="A787" t="str">
            <v>4085R</v>
          </cell>
          <cell r="C787">
            <v>100</v>
          </cell>
          <cell r="G787">
            <v>15924.58</v>
          </cell>
        </row>
        <row r="788">
          <cell r="A788" t="str">
            <v>4085R</v>
          </cell>
          <cell r="C788">
            <v>110</v>
          </cell>
          <cell r="G788">
            <v>83187.41</v>
          </cell>
        </row>
        <row r="789">
          <cell r="A789" t="str">
            <v>4085R</v>
          </cell>
          <cell r="C789">
            <v>200</v>
          </cell>
          <cell r="G789">
            <v>3910.31</v>
          </cell>
        </row>
        <row r="790">
          <cell r="A790" t="str">
            <v>4085R</v>
          </cell>
          <cell r="C790">
            <v>210</v>
          </cell>
          <cell r="G790">
            <v>127951.77</v>
          </cell>
        </row>
        <row r="791">
          <cell r="A791" t="str">
            <v>4085RR</v>
          </cell>
          <cell r="C791">
            <v>110</v>
          </cell>
          <cell r="G791">
            <v>-770.2</v>
          </cell>
        </row>
        <row r="792">
          <cell r="A792" t="str">
            <v>4085RR</v>
          </cell>
          <cell r="C792">
            <v>210</v>
          </cell>
          <cell r="G792">
            <v>-1175.04</v>
          </cell>
        </row>
        <row r="793">
          <cell r="A793" t="str">
            <v>4087R</v>
          </cell>
          <cell r="C793">
            <v>100</v>
          </cell>
          <cell r="G793">
            <v>16148.72</v>
          </cell>
        </row>
        <row r="794">
          <cell r="A794" t="str">
            <v>4087R</v>
          </cell>
          <cell r="C794">
            <v>110</v>
          </cell>
          <cell r="G794">
            <v>70785.86</v>
          </cell>
        </row>
        <row r="795">
          <cell r="A795" t="str">
            <v>4087R</v>
          </cell>
          <cell r="C795">
            <v>200</v>
          </cell>
          <cell r="G795">
            <v>1872.87</v>
          </cell>
        </row>
        <row r="796">
          <cell r="A796" t="str">
            <v>4087R</v>
          </cell>
          <cell r="C796">
            <v>210</v>
          </cell>
          <cell r="G796">
            <v>0</v>
          </cell>
        </row>
        <row r="797">
          <cell r="A797" t="str">
            <v>4087RR</v>
          </cell>
          <cell r="C797">
            <v>110</v>
          </cell>
          <cell r="G797">
            <v>-437.53</v>
          </cell>
        </row>
        <row r="798">
          <cell r="A798" t="str">
            <v>4087RR</v>
          </cell>
          <cell r="C798">
            <v>210</v>
          </cell>
          <cell r="G798">
            <v>0</v>
          </cell>
        </row>
        <row r="799">
          <cell r="A799" t="str">
            <v>4088R</v>
          </cell>
          <cell r="C799">
            <v>100</v>
          </cell>
          <cell r="G799">
            <v>0</v>
          </cell>
        </row>
        <row r="800">
          <cell r="A800" t="str">
            <v>4088R</v>
          </cell>
          <cell r="C800">
            <v>110</v>
          </cell>
          <cell r="G800">
            <v>0</v>
          </cell>
        </row>
        <row r="801">
          <cell r="A801" t="str">
            <v>4088R</v>
          </cell>
          <cell r="C801">
            <v>200</v>
          </cell>
          <cell r="G801">
            <v>0</v>
          </cell>
        </row>
        <row r="802">
          <cell r="A802" t="str">
            <v>4088R</v>
          </cell>
          <cell r="C802">
            <v>210</v>
          </cell>
          <cell r="G802">
            <v>0</v>
          </cell>
        </row>
        <row r="803">
          <cell r="A803" t="str">
            <v>4088RR</v>
          </cell>
          <cell r="C803">
            <v>110</v>
          </cell>
          <cell r="G803">
            <v>0</v>
          </cell>
        </row>
        <row r="804">
          <cell r="A804" t="str">
            <v>4088RR</v>
          </cell>
          <cell r="C804">
            <v>210</v>
          </cell>
          <cell r="G804">
            <v>0</v>
          </cell>
        </row>
        <row r="805">
          <cell r="A805" t="str">
            <v>4125R</v>
          </cell>
          <cell r="C805">
            <v>100</v>
          </cell>
          <cell r="G805">
            <v>0</v>
          </cell>
        </row>
        <row r="806">
          <cell r="A806">
            <v>4143</v>
          </cell>
          <cell r="C806">
            <v>120</v>
          </cell>
          <cell r="G806">
            <v>-1739.14</v>
          </cell>
        </row>
        <row r="807">
          <cell r="A807">
            <v>4143</v>
          </cell>
          <cell r="C807">
            <v>220</v>
          </cell>
          <cell r="G807">
            <v>0</v>
          </cell>
        </row>
        <row r="808">
          <cell r="A808" t="str">
            <v>4144R</v>
          </cell>
          <cell r="C808">
            <v>112</v>
          </cell>
          <cell r="G808">
            <v>0</v>
          </cell>
        </row>
        <row r="809">
          <cell r="A809" t="str">
            <v>4144RR</v>
          </cell>
          <cell r="C809">
            <v>112</v>
          </cell>
          <cell r="G809">
            <v>0</v>
          </cell>
        </row>
        <row r="810">
          <cell r="A810">
            <v>4147</v>
          </cell>
          <cell r="C810">
            <v>100</v>
          </cell>
          <cell r="G810">
            <v>14900</v>
          </cell>
        </row>
        <row r="811">
          <cell r="A811">
            <v>4147</v>
          </cell>
          <cell r="C811">
            <v>200</v>
          </cell>
          <cell r="G811">
            <v>12600</v>
          </cell>
        </row>
        <row r="812">
          <cell r="A812">
            <v>4148</v>
          </cell>
          <cell r="C812">
            <v>100</v>
          </cell>
          <cell r="G812">
            <v>16118.25</v>
          </cell>
        </row>
        <row r="813">
          <cell r="A813">
            <v>4148</v>
          </cell>
          <cell r="C813">
            <v>200</v>
          </cell>
          <cell r="G813">
            <v>4980.09</v>
          </cell>
        </row>
        <row r="814">
          <cell r="A814">
            <v>4149</v>
          </cell>
          <cell r="C814">
            <v>100</v>
          </cell>
          <cell r="G814">
            <v>24140.68</v>
          </cell>
        </row>
        <row r="815">
          <cell r="A815">
            <v>4149</v>
          </cell>
          <cell r="C815">
            <v>200</v>
          </cell>
          <cell r="G815">
            <v>11489.46</v>
          </cell>
        </row>
        <row r="816">
          <cell r="A816">
            <v>4205</v>
          </cell>
          <cell r="C816">
            <v>120</v>
          </cell>
          <cell r="G816">
            <v>0</v>
          </cell>
        </row>
        <row r="817">
          <cell r="A817">
            <v>4205</v>
          </cell>
          <cell r="C817">
            <v>121</v>
          </cell>
          <cell r="G817">
            <v>297259.87</v>
          </cell>
        </row>
        <row r="818">
          <cell r="A818">
            <v>4205</v>
          </cell>
          <cell r="C818">
            <v>220</v>
          </cell>
          <cell r="G818">
            <v>129907.96</v>
          </cell>
        </row>
        <row r="819">
          <cell r="A819">
            <v>4206</v>
          </cell>
          <cell r="C819">
            <v>120</v>
          </cell>
          <cell r="G819">
            <v>0</v>
          </cell>
        </row>
        <row r="820">
          <cell r="A820">
            <v>4206</v>
          </cell>
          <cell r="C820">
            <v>121</v>
          </cell>
          <cell r="G820">
            <v>979262.43</v>
          </cell>
        </row>
        <row r="821">
          <cell r="A821">
            <v>4206</v>
          </cell>
          <cell r="C821">
            <v>220</v>
          </cell>
          <cell r="G821">
            <v>407162.91</v>
          </cell>
        </row>
        <row r="822">
          <cell r="A822">
            <v>4209</v>
          </cell>
          <cell r="C822">
            <v>120</v>
          </cell>
          <cell r="G822">
            <v>1288270.67</v>
          </cell>
        </row>
        <row r="823">
          <cell r="A823">
            <v>4209</v>
          </cell>
          <cell r="C823">
            <v>121</v>
          </cell>
          <cell r="G823">
            <v>30</v>
          </cell>
        </row>
        <row r="824">
          <cell r="A824">
            <v>4209</v>
          </cell>
          <cell r="C824">
            <v>122</v>
          </cell>
          <cell r="G824">
            <v>352200.8</v>
          </cell>
        </row>
        <row r="825">
          <cell r="A825">
            <v>4209</v>
          </cell>
          <cell r="C825">
            <v>220</v>
          </cell>
          <cell r="G825">
            <v>375808.14</v>
          </cell>
        </row>
        <row r="826">
          <cell r="A826">
            <v>4210</v>
          </cell>
          <cell r="C826">
            <v>220</v>
          </cell>
          <cell r="G826">
            <v>0</v>
          </cell>
        </row>
        <row r="827">
          <cell r="A827">
            <v>4211</v>
          </cell>
          <cell r="C827">
            <v>120</v>
          </cell>
          <cell r="G827">
            <v>29082.51</v>
          </cell>
        </row>
        <row r="828">
          <cell r="A828">
            <v>4211</v>
          </cell>
          <cell r="C828">
            <v>122</v>
          </cell>
          <cell r="G828">
            <v>0</v>
          </cell>
        </row>
        <row r="829">
          <cell r="A829">
            <v>4211</v>
          </cell>
          <cell r="C829">
            <v>220</v>
          </cell>
          <cell r="G829">
            <v>25932.880000000001</v>
          </cell>
        </row>
        <row r="830">
          <cell r="A830">
            <v>4230</v>
          </cell>
          <cell r="C830">
            <v>120</v>
          </cell>
          <cell r="G830">
            <v>53603.62</v>
          </cell>
        </row>
        <row r="831">
          <cell r="A831">
            <v>4230</v>
          </cell>
          <cell r="C831">
            <v>121</v>
          </cell>
          <cell r="G831">
            <v>0</v>
          </cell>
        </row>
        <row r="832">
          <cell r="A832">
            <v>4230</v>
          </cell>
          <cell r="C832">
            <v>122</v>
          </cell>
          <cell r="G832">
            <v>2019.77</v>
          </cell>
        </row>
        <row r="833">
          <cell r="A833">
            <v>4230</v>
          </cell>
          <cell r="C833">
            <v>220</v>
          </cell>
          <cell r="G833">
            <v>78176.08</v>
          </cell>
        </row>
        <row r="834">
          <cell r="A834">
            <v>4232</v>
          </cell>
          <cell r="C834">
            <v>120</v>
          </cell>
          <cell r="G834">
            <v>68695.649999999994</v>
          </cell>
        </row>
        <row r="835">
          <cell r="A835">
            <v>4232</v>
          </cell>
          <cell r="C835">
            <v>220</v>
          </cell>
          <cell r="G835">
            <v>28260.87</v>
          </cell>
        </row>
        <row r="836">
          <cell r="A836">
            <v>4300</v>
          </cell>
          <cell r="C836">
            <v>140</v>
          </cell>
          <cell r="G836">
            <v>43158.09</v>
          </cell>
        </row>
        <row r="837">
          <cell r="A837">
            <v>4300</v>
          </cell>
          <cell r="C837">
            <v>142</v>
          </cell>
          <cell r="G837">
            <v>4601.68</v>
          </cell>
        </row>
        <row r="838">
          <cell r="A838">
            <v>4300</v>
          </cell>
          <cell r="C838">
            <v>147</v>
          </cell>
          <cell r="G838">
            <v>0</v>
          </cell>
        </row>
        <row r="839">
          <cell r="A839">
            <v>4300</v>
          </cell>
          <cell r="C839">
            <v>150</v>
          </cell>
          <cell r="G839">
            <v>0</v>
          </cell>
        </row>
        <row r="840">
          <cell r="A840">
            <v>4300</v>
          </cell>
          <cell r="C840">
            <v>240</v>
          </cell>
          <cell r="G840">
            <v>20611.45</v>
          </cell>
        </row>
        <row r="841">
          <cell r="A841">
            <v>4300</v>
          </cell>
          <cell r="C841">
            <v>340</v>
          </cell>
          <cell r="G841">
            <v>13446.61</v>
          </cell>
        </row>
        <row r="842">
          <cell r="A842">
            <v>4300</v>
          </cell>
          <cell r="C842">
            <v>440</v>
          </cell>
          <cell r="G842">
            <v>11067.3</v>
          </cell>
        </row>
        <row r="843">
          <cell r="A843">
            <v>4301</v>
          </cell>
          <cell r="C843">
            <v>140</v>
          </cell>
          <cell r="G843">
            <v>3712.05</v>
          </cell>
        </row>
        <row r="844">
          <cell r="A844">
            <v>4301</v>
          </cell>
          <cell r="C844">
            <v>142</v>
          </cell>
          <cell r="G844">
            <v>2632.26</v>
          </cell>
        </row>
        <row r="845">
          <cell r="A845">
            <v>4301</v>
          </cell>
          <cell r="C845">
            <v>147</v>
          </cell>
          <cell r="G845">
            <v>0</v>
          </cell>
        </row>
        <row r="846">
          <cell r="A846">
            <v>4301</v>
          </cell>
          <cell r="C846">
            <v>240</v>
          </cell>
          <cell r="G846">
            <v>3125.64</v>
          </cell>
        </row>
        <row r="847">
          <cell r="A847">
            <v>4301</v>
          </cell>
          <cell r="C847">
            <v>340</v>
          </cell>
          <cell r="G847">
            <v>1199.56</v>
          </cell>
        </row>
        <row r="848">
          <cell r="A848">
            <v>4301</v>
          </cell>
          <cell r="C848">
            <v>440</v>
          </cell>
          <cell r="G848">
            <v>736.12</v>
          </cell>
        </row>
        <row r="849">
          <cell r="A849">
            <v>4302</v>
          </cell>
          <cell r="C849">
            <v>140</v>
          </cell>
          <cell r="G849">
            <v>2076.2199999999998</v>
          </cell>
        </row>
        <row r="850">
          <cell r="A850">
            <v>4302</v>
          </cell>
          <cell r="C850">
            <v>142</v>
          </cell>
          <cell r="G850">
            <v>8.64</v>
          </cell>
        </row>
        <row r="851">
          <cell r="A851">
            <v>4302</v>
          </cell>
          <cell r="C851">
            <v>147</v>
          </cell>
          <cell r="G851">
            <v>0</v>
          </cell>
        </row>
        <row r="852">
          <cell r="A852">
            <v>4302</v>
          </cell>
          <cell r="C852">
            <v>240</v>
          </cell>
          <cell r="G852">
            <v>174.54</v>
          </cell>
        </row>
        <row r="853">
          <cell r="A853">
            <v>4302</v>
          </cell>
          <cell r="C853">
            <v>340</v>
          </cell>
          <cell r="G853">
            <v>291.08999999999997</v>
          </cell>
        </row>
        <row r="854">
          <cell r="A854">
            <v>4302</v>
          </cell>
          <cell r="C854">
            <v>440</v>
          </cell>
          <cell r="G854">
            <v>387.36</v>
          </cell>
        </row>
        <row r="855">
          <cell r="A855">
            <v>4312</v>
          </cell>
          <cell r="C855">
            <v>140</v>
          </cell>
          <cell r="G855">
            <v>252.82</v>
          </cell>
        </row>
        <row r="856">
          <cell r="A856">
            <v>4312</v>
          </cell>
          <cell r="C856">
            <v>142</v>
          </cell>
          <cell r="G856">
            <v>101.08</v>
          </cell>
        </row>
        <row r="857">
          <cell r="A857">
            <v>4312</v>
          </cell>
          <cell r="C857">
            <v>147</v>
          </cell>
          <cell r="G857">
            <v>0</v>
          </cell>
        </row>
        <row r="858">
          <cell r="A858">
            <v>4312</v>
          </cell>
          <cell r="C858">
            <v>240</v>
          </cell>
          <cell r="G858">
            <v>72</v>
          </cell>
        </row>
        <row r="859">
          <cell r="A859">
            <v>4312</v>
          </cell>
          <cell r="C859">
            <v>340</v>
          </cell>
          <cell r="G859">
            <v>457.64</v>
          </cell>
        </row>
        <row r="860">
          <cell r="A860">
            <v>4312</v>
          </cell>
          <cell r="C860">
            <v>440</v>
          </cell>
          <cell r="G860">
            <v>1264.0899999999999</v>
          </cell>
        </row>
        <row r="861">
          <cell r="A861">
            <v>4320</v>
          </cell>
          <cell r="C861">
            <v>140</v>
          </cell>
          <cell r="G861">
            <v>2463.31</v>
          </cell>
        </row>
        <row r="862">
          <cell r="A862">
            <v>4320</v>
          </cell>
          <cell r="C862">
            <v>142</v>
          </cell>
          <cell r="G862">
            <v>588.49</v>
          </cell>
        </row>
        <row r="863">
          <cell r="A863">
            <v>4320</v>
          </cell>
          <cell r="C863">
            <v>147</v>
          </cell>
          <cell r="G863">
            <v>0</v>
          </cell>
        </row>
        <row r="864">
          <cell r="A864">
            <v>4320</v>
          </cell>
          <cell r="C864">
            <v>240</v>
          </cell>
          <cell r="G864">
            <v>1981.66</v>
          </cell>
        </row>
        <row r="865">
          <cell r="A865">
            <v>4320</v>
          </cell>
          <cell r="C865">
            <v>340</v>
          </cell>
          <cell r="G865">
            <v>551.1</v>
          </cell>
        </row>
        <row r="866">
          <cell r="A866">
            <v>4320</v>
          </cell>
          <cell r="C866">
            <v>440</v>
          </cell>
          <cell r="G866">
            <v>1004.34</v>
          </cell>
        </row>
        <row r="867">
          <cell r="A867">
            <v>4340</v>
          </cell>
          <cell r="C867">
            <v>140</v>
          </cell>
          <cell r="G867">
            <v>24086.02</v>
          </cell>
        </row>
        <row r="868">
          <cell r="A868">
            <v>4340</v>
          </cell>
          <cell r="C868">
            <v>142</v>
          </cell>
          <cell r="G868">
            <v>11105.77</v>
          </cell>
        </row>
        <row r="869">
          <cell r="A869">
            <v>4340</v>
          </cell>
          <cell r="C869">
            <v>147</v>
          </cell>
          <cell r="G869">
            <v>0</v>
          </cell>
        </row>
        <row r="870">
          <cell r="A870">
            <v>4340</v>
          </cell>
          <cell r="C870">
            <v>150</v>
          </cell>
          <cell r="G870">
            <v>0</v>
          </cell>
        </row>
        <row r="871">
          <cell r="A871">
            <v>4340</v>
          </cell>
          <cell r="C871">
            <v>240</v>
          </cell>
          <cell r="G871">
            <v>4977.55</v>
          </cell>
        </row>
        <row r="872">
          <cell r="A872">
            <v>4340</v>
          </cell>
          <cell r="C872">
            <v>340</v>
          </cell>
          <cell r="G872">
            <v>826.16</v>
          </cell>
        </row>
        <row r="873">
          <cell r="A873">
            <v>4340</v>
          </cell>
          <cell r="C873">
            <v>440</v>
          </cell>
          <cell r="G873">
            <v>12282.95</v>
          </cell>
        </row>
        <row r="874">
          <cell r="A874">
            <v>4370</v>
          </cell>
          <cell r="C874">
            <v>140</v>
          </cell>
          <cell r="G874">
            <v>9512.16</v>
          </cell>
        </row>
        <row r="875">
          <cell r="A875">
            <v>4370</v>
          </cell>
          <cell r="C875">
            <v>142</v>
          </cell>
          <cell r="G875">
            <v>9672.65</v>
          </cell>
        </row>
        <row r="876">
          <cell r="A876">
            <v>4370</v>
          </cell>
          <cell r="C876">
            <v>147</v>
          </cell>
          <cell r="G876">
            <v>0</v>
          </cell>
        </row>
        <row r="877">
          <cell r="A877">
            <v>4370</v>
          </cell>
          <cell r="C877">
            <v>240</v>
          </cell>
          <cell r="G877">
            <v>17686.419999999998</v>
          </cell>
        </row>
        <row r="878">
          <cell r="A878">
            <v>4370</v>
          </cell>
          <cell r="C878">
            <v>340</v>
          </cell>
          <cell r="G878">
            <v>7305.49</v>
          </cell>
        </row>
        <row r="879">
          <cell r="A879">
            <v>4370</v>
          </cell>
          <cell r="C879">
            <v>440</v>
          </cell>
          <cell r="G879">
            <v>12411.27</v>
          </cell>
        </row>
        <row r="880">
          <cell r="A880">
            <v>4390</v>
          </cell>
          <cell r="C880">
            <v>140</v>
          </cell>
          <cell r="G880">
            <v>35778.160000000003</v>
          </cell>
        </row>
        <row r="881">
          <cell r="A881">
            <v>4390</v>
          </cell>
          <cell r="C881">
            <v>142</v>
          </cell>
          <cell r="G881">
            <v>17171.86</v>
          </cell>
        </row>
        <row r="882">
          <cell r="A882">
            <v>4390</v>
          </cell>
          <cell r="C882">
            <v>147</v>
          </cell>
          <cell r="G882">
            <v>1028.25</v>
          </cell>
        </row>
        <row r="883">
          <cell r="A883">
            <v>4390</v>
          </cell>
          <cell r="C883">
            <v>240</v>
          </cell>
          <cell r="G883">
            <v>6952.95</v>
          </cell>
        </row>
        <row r="884">
          <cell r="A884">
            <v>4390</v>
          </cell>
          <cell r="C884">
            <v>340</v>
          </cell>
          <cell r="G884">
            <v>17333.84</v>
          </cell>
        </row>
        <row r="885">
          <cell r="A885">
            <v>4390</v>
          </cell>
          <cell r="C885">
            <v>440</v>
          </cell>
          <cell r="G885">
            <v>6795.6</v>
          </cell>
        </row>
        <row r="886">
          <cell r="A886">
            <v>4400</v>
          </cell>
          <cell r="C886">
            <v>140</v>
          </cell>
          <cell r="G886">
            <v>21363.42</v>
          </cell>
        </row>
        <row r="887">
          <cell r="A887">
            <v>4400</v>
          </cell>
          <cell r="C887">
            <v>142</v>
          </cell>
          <cell r="G887">
            <v>8025.57</v>
          </cell>
        </row>
        <row r="888">
          <cell r="A888">
            <v>4400</v>
          </cell>
          <cell r="C888">
            <v>147</v>
          </cell>
          <cell r="G888">
            <v>0</v>
          </cell>
        </row>
        <row r="889">
          <cell r="A889">
            <v>4400</v>
          </cell>
          <cell r="C889">
            <v>240</v>
          </cell>
          <cell r="G889">
            <v>16673.419999999998</v>
          </cell>
        </row>
        <row r="890">
          <cell r="A890">
            <v>4400</v>
          </cell>
          <cell r="C890">
            <v>340</v>
          </cell>
          <cell r="G890">
            <v>16318.27</v>
          </cell>
        </row>
        <row r="891">
          <cell r="A891">
            <v>4400</v>
          </cell>
          <cell r="C891">
            <v>440</v>
          </cell>
          <cell r="G891">
            <v>6903.01</v>
          </cell>
        </row>
        <row r="892">
          <cell r="A892">
            <v>4410</v>
          </cell>
          <cell r="C892">
            <v>140</v>
          </cell>
          <cell r="G892">
            <v>8157.81</v>
          </cell>
        </row>
        <row r="893">
          <cell r="A893">
            <v>4410</v>
          </cell>
          <cell r="C893">
            <v>142</v>
          </cell>
          <cell r="G893">
            <v>465.26</v>
          </cell>
        </row>
        <row r="894">
          <cell r="A894">
            <v>4410</v>
          </cell>
          <cell r="C894">
            <v>147</v>
          </cell>
          <cell r="G894">
            <v>0</v>
          </cell>
        </row>
        <row r="895">
          <cell r="A895">
            <v>4410</v>
          </cell>
          <cell r="C895">
            <v>150</v>
          </cell>
          <cell r="G895">
            <v>6106.98</v>
          </cell>
        </row>
        <row r="896">
          <cell r="A896">
            <v>4410</v>
          </cell>
          <cell r="C896">
            <v>240</v>
          </cell>
          <cell r="G896">
            <v>-1117.6199999999999</v>
          </cell>
        </row>
        <row r="897">
          <cell r="A897">
            <v>4410</v>
          </cell>
          <cell r="C897">
            <v>340</v>
          </cell>
          <cell r="G897">
            <v>1019.14</v>
          </cell>
        </row>
        <row r="898">
          <cell r="A898">
            <v>4410</v>
          </cell>
          <cell r="C898">
            <v>440</v>
          </cell>
          <cell r="G898">
            <v>2156.12</v>
          </cell>
        </row>
        <row r="899">
          <cell r="A899">
            <v>4430</v>
          </cell>
          <cell r="C899">
            <v>140</v>
          </cell>
          <cell r="G899">
            <v>0</v>
          </cell>
        </row>
        <row r="900">
          <cell r="A900">
            <v>4430</v>
          </cell>
          <cell r="C900">
            <v>440</v>
          </cell>
          <cell r="G900">
            <v>0</v>
          </cell>
        </row>
        <row r="901">
          <cell r="A901" t="str">
            <v>9810M#</v>
          </cell>
          <cell r="C901">
            <v>140</v>
          </cell>
          <cell r="G901">
            <v>0</v>
          </cell>
        </row>
        <row r="902">
          <cell r="A902" t="str">
            <v>9810M#</v>
          </cell>
          <cell r="C902">
            <v>142</v>
          </cell>
          <cell r="G902">
            <v>0</v>
          </cell>
        </row>
        <row r="903">
          <cell r="A903" t="str">
            <v>9810M#</v>
          </cell>
          <cell r="C903">
            <v>240</v>
          </cell>
          <cell r="G903">
            <v>0</v>
          </cell>
        </row>
        <row r="904">
          <cell r="A904" t="str">
            <v>9810M#</v>
          </cell>
          <cell r="C904">
            <v>340</v>
          </cell>
          <cell r="G904">
            <v>0</v>
          </cell>
        </row>
        <row r="905">
          <cell r="A905" t="str">
            <v>9810M#</v>
          </cell>
          <cell r="C905">
            <v>440</v>
          </cell>
          <cell r="G905">
            <v>0</v>
          </cell>
        </row>
        <row r="906">
          <cell r="A906" t="str">
            <v>9811M#</v>
          </cell>
          <cell r="C906">
            <v>140</v>
          </cell>
          <cell r="G906">
            <v>0</v>
          </cell>
        </row>
        <row r="907">
          <cell r="A907" t="str">
            <v>9811M#</v>
          </cell>
          <cell r="C907">
            <v>142</v>
          </cell>
          <cell r="G907">
            <v>0</v>
          </cell>
        </row>
        <row r="908">
          <cell r="A908" t="str">
            <v>9811M#</v>
          </cell>
          <cell r="C908">
            <v>240</v>
          </cell>
          <cell r="G908">
            <v>0</v>
          </cell>
        </row>
        <row r="909">
          <cell r="A909" t="str">
            <v>9811M#</v>
          </cell>
          <cell r="C909">
            <v>340</v>
          </cell>
          <cell r="G909">
            <v>0</v>
          </cell>
        </row>
        <row r="910">
          <cell r="A910" t="str">
            <v>9811M#</v>
          </cell>
          <cell r="C910">
            <v>440</v>
          </cell>
          <cell r="G910">
            <v>0</v>
          </cell>
        </row>
        <row r="911">
          <cell r="A911" t="str">
            <v>9812M#</v>
          </cell>
          <cell r="C911">
            <v>140</v>
          </cell>
          <cell r="G911">
            <v>0</v>
          </cell>
        </row>
        <row r="912">
          <cell r="A912" t="str">
            <v>9812M#</v>
          </cell>
          <cell r="C912">
            <v>142</v>
          </cell>
          <cell r="G912">
            <v>0</v>
          </cell>
        </row>
        <row r="913">
          <cell r="A913">
            <v>4465</v>
          </cell>
          <cell r="C913">
            <v>130</v>
          </cell>
          <cell r="G913">
            <v>58876.89</v>
          </cell>
        </row>
        <row r="914">
          <cell r="A914">
            <v>4465</v>
          </cell>
          <cell r="C914">
            <v>230</v>
          </cell>
          <cell r="G914">
            <v>68826</v>
          </cell>
        </row>
        <row r="915">
          <cell r="A915">
            <v>4465</v>
          </cell>
          <cell r="C915">
            <v>330</v>
          </cell>
          <cell r="G915">
            <v>47511.42</v>
          </cell>
        </row>
        <row r="916">
          <cell r="A916">
            <v>4465</v>
          </cell>
          <cell r="C916">
            <v>430</v>
          </cell>
          <cell r="G916">
            <v>14802.82</v>
          </cell>
        </row>
        <row r="917">
          <cell r="A917">
            <v>4465</v>
          </cell>
          <cell r="C917">
            <v>935</v>
          </cell>
          <cell r="G917">
            <v>73558.47</v>
          </cell>
        </row>
        <row r="918">
          <cell r="A918">
            <v>4465</v>
          </cell>
          <cell r="C918">
            <v>936</v>
          </cell>
          <cell r="G918">
            <v>35746.6</v>
          </cell>
        </row>
        <row r="919">
          <cell r="A919">
            <v>4466</v>
          </cell>
          <cell r="C919">
            <v>130</v>
          </cell>
          <cell r="G919">
            <v>252466.27</v>
          </cell>
        </row>
        <row r="920">
          <cell r="A920">
            <v>4466</v>
          </cell>
          <cell r="C920">
            <v>230</v>
          </cell>
          <cell r="G920">
            <v>63919.19</v>
          </cell>
        </row>
        <row r="921">
          <cell r="A921">
            <v>4466</v>
          </cell>
          <cell r="C921">
            <v>330</v>
          </cell>
          <cell r="G921">
            <v>33822.42</v>
          </cell>
        </row>
        <row r="922">
          <cell r="A922">
            <v>4466</v>
          </cell>
          <cell r="C922">
            <v>430</v>
          </cell>
          <cell r="G922">
            <v>202.12</v>
          </cell>
        </row>
        <row r="923">
          <cell r="A923">
            <v>4466</v>
          </cell>
          <cell r="C923">
            <v>935</v>
          </cell>
          <cell r="G923">
            <v>2867.4</v>
          </cell>
        </row>
        <row r="924">
          <cell r="A924">
            <v>4466</v>
          </cell>
          <cell r="C924">
            <v>936</v>
          </cell>
          <cell r="G924">
            <v>1634.96</v>
          </cell>
        </row>
        <row r="925">
          <cell r="A925">
            <v>4467</v>
          </cell>
          <cell r="C925">
            <v>130</v>
          </cell>
          <cell r="G925">
            <v>45798.61</v>
          </cell>
        </row>
        <row r="926">
          <cell r="A926">
            <v>4467</v>
          </cell>
          <cell r="C926">
            <v>230</v>
          </cell>
          <cell r="G926">
            <v>827.69</v>
          </cell>
        </row>
        <row r="927">
          <cell r="A927">
            <v>4467</v>
          </cell>
          <cell r="C927">
            <v>330</v>
          </cell>
          <cell r="G927">
            <v>0</v>
          </cell>
        </row>
        <row r="928">
          <cell r="A928">
            <v>4467</v>
          </cell>
          <cell r="C928">
            <v>430</v>
          </cell>
          <cell r="G928">
            <v>274.02999999999997</v>
          </cell>
        </row>
        <row r="929">
          <cell r="A929">
            <v>4467</v>
          </cell>
          <cell r="C929">
            <v>935</v>
          </cell>
          <cell r="G929">
            <v>4517.53</v>
          </cell>
        </row>
        <row r="930">
          <cell r="A930">
            <v>4467</v>
          </cell>
          <cell r="C930">
            <v>936</v>
          </cell>
          <cell r="G930">
            <v>24</v>
          </cell>
        </row>
        <row r="931">
          <cell r="A931">
            <v>4468</v>
          </cell>
          <cell r="C931">
            <v>130</v>
          </cell>
          <cell r="G931">
            <v>52477.73</v>
          </cell>
        </row>
        <row r="932">
          <cell r="A932">
            <v>4468</v>
          </cell>
          <cell r="C932">
            <v>230</v>
          </cell>
          <cell r="G932">
            <v>15419.24</v>
          </cell>
        </row>
        <row r="933">
          <cell r="A933">
            <v>4468</v>
          </cell>
          <cell r="C933">
            <v>330</v>
          </cell>
          <cell r="G933">
            <v>130.44999999999999</v>
          </cell>
        </row>
        <row r="934">
          <cell r="A934">
            <v>4468</v>
          </cell>
          <cell r="C934">
            <v>430</v>
          </cell>
          <cell r="G934">
            <v>1625.52</v>
          </cell>
        </row>
        <row r="935">
          <cell r="A935">
            <v>4468</v>
          </cell>
          <cell r="C935">
            <v>936</v>
          </cell>
          <cell r="G935">
            <v>0</v>
          </cell>
        </row>
        <row r="936">
          <cell r="A936">
            <v>4475</v>
          </cell>
          <cell r="C936">
            <v>130</v>
          </cell>
          <cell r="G936">
            <v>73350.34</v>
          </cell>
        </row>
        <row r="937">
          <cell r="A937">
            <v>4475</v>
          </cell>
          <cell r="C937">
            <v>132</v>
          </cell>
          <cell r="G937">
            <v>10872.47</v>
          </cell>
        </row>
        <row r="938">
          <cell r="A938">
            <v>4475</v>
          </cell>
          <cell r="C938">
            <v>230</v>
          </cell>
          <cell r="G938">
            <v>35616.870000000003</v>
          </cell>
        </row>
        <row r="939">
          <cell r="A939">
            <v>4475</v>
          </cell>
          <cell r="C939">
            <v>330</v>
          </cell>
          <cell r="G939">
            <v>26342.83</v>
          </cell>
        </row>
        <row r="940">
          <cell r="A940">
            <v>4475</v>
          </cell>
          <cell r="C940">
            <v>430</v>
          </cell>
          <cell r="G940">
            <v>15942.98</v>
          </cell>
        </row>
        <row r="941">
          <cell r="A941">
            <v>4475</v>
          </cell>
          <cell r="C941">
            <v>935</v>
          </cell>
          <cell r="G941">
            <v>982.86</v>
          </cell>
        </row>
        <row r="942">
          <cell r="A942">
            <v>4475</v>
          </cell>
          <cell r="C942">
            <v>936</v>
          </cell>
          <cell r="G942">
            <v>651.09</v>
          </cell>
        </row>
        <row r="943">
          <cell r="A943">
            <v>4480</v>
          </cell>
          <cell r="C943">
            <v>130</v>
          </cell>
          <cell r="G943">
            <v>6357.31</v>
          </cell>
        </row>
        <row r="944">
          <cell r="A944">
            <v>4480</v>
          </cell>
          <cell r="C944">
            <v>230</v>
          </cell>
          <cell r="G944">
            <v>3271.87</v>
          </cell>
        </row>
        <row r="945">
          <cell r="A945">
            <v>4480</v>
          </cell>
          <cell r="C945">
            <v>330</v>
          </cell>
          <cell r="G945">
            <v>3031.18</v>
          </cell>
        </row>
        <row r="946">
          <cell r="A946">
            <v>4480</v>
          </cell>
          <cell r="C946">
            <v>430</v>
          </cell>
          <cell r="G946">
            <v>1588.76</v>
          </cell>
        </row>
        <row r="947">
          <cell r="A947">
            <v>4481</v>
          </cell>
          <cell r="C947">
            <v>130</v>
          </cell>
          <cell r="G947">
            <v>10.3</v>
          </cell>
        </row>
        <row r="948">
          <cell r="A948">
            <v>4481</v>
          </cell>
          <cell r="C948">
            <v>230</v>
          </cell>
          <cell r="G948">
            <v>298.5</v>
          </cell>
        </row>
        <row r="949">
          <cell r="A949">
            <v>4481</v>
          </cell>
          <cell r="C949">
            <v>330</v>
          </cell>
          <cell r="G949">
            <v>864.05</v>
          </cell>
        </row>
        <row r="950">
          <cell r="A950">
            <v>4481</v>
          </cell>
          <cell r="C950">
            <v>430</v>
          </cell>
          <cell r="G950">
            <v>93.5</v>
          </cell>
        </row>
        <row r="951">
          <cell r="A951">
            <v>4482</v>
          </cell>
          <cell r="C951">
            <v>130</v>
          </cell>
          <cell r="G951">
            <v>4079.04</v>
          </cell>
        </row>
        <row r="952">
          <cell r="A952">
            <v>4482</v>
          </cell>
          <cell r="C952">
            <v>230</v>
          </cell>
          <cell r="G952">
            <v>911.69</v>
          </cell>
        </row>
        <row r="953">
          <cell r="A953">
            <v>4482</v>
          </cell>
          <cell r="C953">
            <v>330</v>
          </cell>
          <cell r="G953">
            <v>2414.4499999999998</v>
          </cell>
        </row>
        <row r="954">
          <cell r="A954">
            <v>4482</v>
          </cell>
          <cell r="C954">
            <v>430</v>
          </cell>
          <cell r="G954">
            <v>4020.1</v>
          </cell>
        </row>
        <row r="955">
          <cell r="A955">
            <v>4495</v>
          </cell>
          <cell r="C955">
            <v>130</v>
          </cell>
          <cell r="G955">
            <v>0</v>
          </cell>
        </row>
        <row r="956">
          <cell r="A956">
            <v>4495</v>
          </cell>
          <cell r="C956">
            <v>230</v>
          </cell>
          <cell r="G956">
            <v>0</v>
          </cell>
        </row>
        <row r="957">
          <cell r="A957">
            <v>4500</v>
          </cell>
          <cell r="C957">
            <v>130</v>
          </cell>
          <cell r="G957">
            <v>2589.84</v>
          </cell>
        </row>
        <row r="958">
          <cell r="A958">
            <v>4500</v>
          </cell>
          <cell r="C958">
            <v>132</v>
          </cell>
          <cell r="G958">
            <v>8409.69</v>
          </cell>
        </row>
        <row r="959">
          <cell r="A959">
            <v>4500</v>
          </cell>
          <cell r="C959">
            <v>230</v>
          </cell>
          <cell r="G959">
            <v>14102.04</v>
          </cell>
        </row>
        <row r="960">
          <cell r="A960">
            <v>4500</v>
          </cell>
          <cell r="C960">
            <v>330</v>
          </cell>
          <cell r="G960">
            <v>4766.3500000000004</v>
          </cell>
        </row>
        <row r="961">
          <cell r="A961">
            <v>4500</v>
          </cell>
          <cell r="C961">
            <v>430</v>
          </cell>
          <cell r="G961">
            <v>8508.4</v>
          </cell>
        </row>
        <row r="962">
          <cell r="A962">
            <v>4505</v>
          </cell>
          <cell r="C962">
            <v>130</v>
          </cell>
          <cell r="G962">
            <v>14441.16</v>
          </cell>
        </row>
        <row r="963">
          <cell r="A963">
            <v>4505</v>
          </cell>
          <cell r="C963">
            <v>132</v>
          </cell>
          <cell r="G963">
            <v>4351.7</v>
          </cell>
        </row>
        <row r="964">
          <cell r="A964">
            <v>4505</v>
          </cell>
          <cell r="C964">
            <v>230</v>
          </cell>
          <cell r="G964">
            <v>8286.66</v>
          </cell>
        </row>
        <row r="965">
          <cell r="A965">
            <v>4505</v>
          </cell>
          <cell r="C965">
            <v>330</v>
          </cell>
          <cell r="G965">
            <v>2124.7600000000002</v>
          </cell>
        </row>
        <row r="966">
          <cell r="A966">
            <v>4505</v>
          </cell>
          <cell r="C966">
            <v>430</v>
          </cell>
          <cell r="G966">
            <v>60805.56</v>
          </cell>
        </row>
        <row r="967">
          <cell r="A967">
            <v>4505</v>
          </cell>
          <cell r="C967">
            <v>935</v>
          </cell>
          <cell r="G967">
            <v>4893.8999999999996</v>
          </cell>
        </row>
        <row r="968">
          <cell r="A968">
            <v>4505</v>
          </cell>
          <cell r="C968">
            <v>936</v>
          </cell>
          <cell r="G968">
            <v>0</v>
          </cell>
        </row>
        <row r="969">
          <cell r="A969">
            <v>4510</v>
          </cell>
          <cell r="C969">
            <v>130</v>
          </cell>
          <cell r="G969">
            <v>0</v>
          </cell>
        </row>
        <row r="970">
          <cell r="A970">
            <v>4510</v>
          </cell>
          <cell r="C970">
            <v>230</v>
          </cell>
          <cell r="G970">
            <v>22</v>
          </cell>
        </row>
        <row r="971">
          <cell r="A971">
            <v>4510</v>
          </cell>
          <cell r="C971">
            <v>330</v>
          </cell>
          <cell r="G971">
            <v>0</v>
          </cell>
        </row>
        <row r="972">
          <cell r="A972">
            <v>4510</v>
          </cell>
          <cell r="C972">
            <v>430</v>
          </cell>
          <cell r="G972">
            <v>0</v>
          </cell>
        </row>
        <row r="973">
          <cell r="A973">
            <v>4530</v>
          </cell>
          <cell r="C973">
            <v>130</v>
          </cell>
          <cell r="G973">
            <v>1101.57</v>
          </cell>
        </row>
        <row r="974">
          <cell r="A974">
            <v>4530</v>
          </cell>
          <cell r="C974">
            <v>230</v>
          </cell>
          <cell r="G974">
            <v>-585.04999999999995</v>
          </cell>
        </row>
        <row r="975">
          <cell r="A975">
            <v>4530</v>
          </cell>
          <cell r="C975">
            <v>330</v>
          </cell>
          <cell r="G975">
            <v>334.05</v>
          </cell>
        </row>
        <row r="976">
          <cell r="A976">
            <v>4530</v>
          </cell>
          <cell r="C976">
            <v>430</v>
          </cell>
          <cell r="G976">
            <v>-1771.32</v>
          </cell>
        </row>
        <row r="977">
          <cell r="A977">
            <v>4530</v>
          </cell>
          <cell r="C977">
            <v>935</v>
          </cell>
          <cell r="G977">
            <v>0</v>
          </cell>
        </row>
        <row r="978">
          <cell r="A978">
            <v>4530</v>
          </cell>
          <cell r="C978">
            <v>936</v>
          </cell>
          <cell r="G978">
            <v>0</v>
          </cell>
        </row>
        <row r="979">
          <cell r="A979">
            <v>4531</v>
          </cell>
          <cell r="C979">
            <v>130</v>
          </cell>
          <cell r="G979">
            <v>238.03</v>
          </cell>
        </row>
        <row r="980">
          <cell r="A980">
            <v>4531</v>
          </cell>
          <cell r="C980">
            <v>230</v>
          </cell>
          <cell r="G980">
            <v>202.04</v>
          </cell>
        </row>
        <row r="981">
          <cell r="A981">
            <v>4531</v>
          </cell>
          <cell r="C981">
            <v>330</v>
          </cell>
          <cell r="G981">
            <v>186.77</v>
          </cell>
        </row>
        <row r="982">
          <cell r="A982">
            <v>4531</v>
          </cell>
          <cell r="C982">
            <v>430</v>
          </cell>
          <cell r="G982">
            <v>182.79</v>
          </cell>
        </row>
        <row r="983">
          <cell r="A983">
            <v>4531</v>
          </cell>
          <cell r="C983">
            <v>935</v>
          </cell>
          <cell r="G983">
            <v>4148.3500000000004</v>
          </cell>
        </row>
        <row r="984">
          <cell r="A984">
            <v>4531</v>
          </cell>
          <cell r="C984">
            <v>936</v>
          </cell>
          <cell r="G984">
            <v>-31.2</v>
          </cell>
        </row>
        <row r="985">
          <cell r="A985">
            <v>7020</v>
          </cell>
          <cell r="C985">
            <v>110</v>
          </cell>
          <cell r="G985">
            <v>12850</v>
          </cell>
        </row>
        <row r="986">
          <cell r="A986">
            <v>7020</v>
          </cell>
          <cell r="C986">
            <v>112</v>
          </cell>
          <cell r="G986">
            <v>18697.29</v>
          </cell>
        </row>
        <row r="987">
          <cell r="A987">
            <v>7020</v>
          </cell>
          <cell r="C987">
            <v>120</v>
          </cell>
          <cell r="G987">
            <v>29323</v>
          </cell>
        </row>
        <row r="988">
          <cell r="A988">
            <v>7020</v>
          </cell>
          <cell r="C988">
            <v>121</v>
          </cell>
          <cell r="G988">
            <v>0</v>
          </cell>
        </row>
        <row r="989">
          <cell r="A989">
            <v>7020</v>
          </cell>
          <cell r="C989">
            <v>122</v>
          </cell>
          <cell r="G989">
            <v>10343.41</v>
          </cell>
        </row>
        <row r="990">
          <cell r="A990">
            <v>7020</v>
          </cell>
          <cell r="C990">
            <v>130</v>
          </cell>
          <cell r="G990">
            <v>3702.33</v>
          </cell>
        </row>
        <row r="991">
          <cell r="A991">
            <v>7020</v>
          </cell>
          <cell r="C991">
            <v>140</v>
          </cell>
          <cell r="G991">
            <v>3681.33</v>
          </cell>
        </row>
        <row r="992">
          <cell r="A992">
            <v>7020</v>
          </cell>
          <cell r="C992">
            <v>142</v>
          </cell>
          <cell r="G992">
            <v>3943.66</v>
          </cell>
        </row>
        <row r="993">
          <cell r="A993">
            <v>7020</v>
          </cell>
          <cell r="C993">
            <v>147</v>
          </cell>
          <cell r="G993">
            <v>0</v>
          </cell>
        </row>
        <row r="994">
          <cell r="A994">
            <v>7020</v>
          </cell>
          <cell r="C994">
            <v>150</v>
          </cell>
          <cell r="G994">
            <v>1500</v>
          </cell>
        </row>
        <row r="995">
          <cell r="A995">
            <v>7020</v>
          </cell>
          <cell r="C995">
            <v>160</v>
          </cell>
          <cell r="G995">
            <v>17455.52</v>
          </cell>
        </row>
        <row r="996">
          <cell r="A996">
            <v>7020</v>
          </cell>
          <cell r="C996">
            <v>162</v>
          </cell>
          <cell r="G996">
            <v>7481</v>
          </cell>
        </row>
        <row r="997">
          <cell r="A997">
            <v>7020</v>
          </cell>
          <cell r="C997">
            <v>210</v>
          </cell>
          <cell r="G997">
            <v>11400</v>
          </cell>
        </row>
        <row r="998">
          <cell r="A998">
            <v>7020</v>
          </cell>
          <cell r="C998">
            <v>220</v>
          </cell>
          <cell r="G998">
            <v>13159</v>
          </cell>
        </row>
        <row r="999">
          <cell r="A999">
            <v>7020</v>
          </cell>
          <cell r="C999">
            <v>230</v>
          </cell>
          <cell r="G999">
            <v>600</v>
          </cell>
        </row>
        <row r="1000">
          <cell r="A1000">
            <v>7020</v>
          </cell>
          <cell r="C1000">
            <v>240</v>
          </cell>
          <cell r="G1000">
            <v>2691.67</v>
          </cell>
        </row>
        <row r="1001">
          <cell r="A1001">
            <v>7020</v>
          </cell>
          <cell r="C1001">
            <v>260</v>
          </cell>
          <cell r="G1001">
            <v>12617</v>
          </cell>
        </row>
        <row r="1002">
          <cell r="A1002">
            <v>7020</v>
          </cell>
          <cell r="C1002">
            <v>330</v>
          </cell>
          <cell r="G1002">
            <v>283.33</v>
          </cell>
        </row>
        <row r="1003">
          <cell r="A1003">
            <v>7020</v>
          </cell>
          <cell r="C1003">
            <v>340</v>
          </cell>
          <cell r="G1003">
            <v>1608.33</v>
          </cell>
        </row>
        <row r="1004">
          <cell r="A1004">
            <v>7020</v>
          </cell>
          <cell r="C1004">
            <v>430</v>
          </cell>
          <cell r="G1004">
            <v>300</v>
          </cell>
        </row>
        <row r="1005">
          <cell r="A1005">
            <v>7020</v>
          </cell>
          <cell r="C1005">
            <v>440</v>
          </cell>
          <cell r="G1005">
            <v>2575</v>
          </cell>
        </row>
        <row r="1006">
          <cell r="A1006">
            <v>7020</v>
          </cell>
          <cell r="C1006">
            <v>935</v>
          </cell>
          <cell r="G1006">
            <v>542.61</v>
          </cell>
        </row>
        <row r="1007">
          <cell r="A1007">
            <v>7020</v>
          </cell>
          <cell r="C1007">
            <v>936</v>
          </cell>
          <cell r="G1007">
            <v>166.67</v>
          </cell>
        </row>
        <row r="1008">
          <cell r="A1008">
            <v>7030</v>
          </cell>
          <cell r="C1008">
            <v>110</v>
          </cell>
          <cell r="G1008">
            <v>200</v>
          </cell>
        </row>
        <row r="1009">
          <cell r="A1009">
            <v>7030</v>
          </cell>
          <cell r="C1009">
            <v>112</v>
          </cell>
          <cell r="G1009">
            <v>560.87</v>
          </cell>
        </row>
        <row r="1010">
          <cell r="A1010">
            <v>7030</v>
          </cell>
          <cell r="C1010">
            <v>120</v>
          </cell>
          <cell r="G1010">
            <v>400</v>
          </cell>
        </row>
        <row r="1011">
          <cell r="A1011">
            <v>7030</v>
          </cell>
          <cell r="C1011">
            <v>121</v>
          </cell>
          <cell r="G1011">
            <v>0</v>
          </cell>
        </row>
        <row r="1012">
          <cell r="A1012">
            <v>7030</v>
          </cell>
          <cell r="C1012">
            <v>122</v>
          </cell>
          <cell r="G1012">
            <v>0</v>
          </cell>
        </row>
        <row r="1013">
          <cell r="A1013">
            <v>7030</v>
          </cell>
          <cell r="C1013">
            <v>200</v>
          </cell>
          <cell r="G1013">
            <v>0</v>
          </cell>
        </row>
        <row r="1014">
          <cell r="A1014">
            <v>7030</v>
          </cell>
          <cell r="C1014">
            <v>210</v>
          </cell>
          <cell r="G1014">
            <v>0</v>
          </cell>
        </row>
        <row r="1015">
          <cell r="A1015">
            <v>7030</v>
          </cell>
          <cell r="C1015">
            <v>220</v>
          </cell>
          <cell r="G1015">
            <v>0</v>
          </cell>
        </row>
        <row r="1016">
          <cell r="A1016">
            <v>7040</v>
          </cell>
          <cell r="C1016">
            <v>110</v>
          </cell>
          <cell r="G1016">
            <v>2303.11</v>
          </cell>
        </row>
        <row r="1017">
          <cell r="A1017">
            <v>7040</v>
          </cell>
          <cell r="C1017">
            <v>112</v>
          </cell>
          <cell r="G1017">
            <v>3090.37</v>
          </cell>
        </row>
        <row r="1018">
          <cell r="A1018">
            <v>7040</v>
          </cell>
          <cell r="C1018">
            <v>120</v>
          </cell>
          <cell r="G1018">
            <v>2262.61</v>
          </cell>
        </row>
        <row r="1019">
          <cell r="A1019">
            <v>7040</v>
          </cell>
          <cell r="C1019">
            <v>121</v>
          </cell>
          <cell r="G1019">
            <v>0</v>
          </cell>
        </row>
        <row r="1020">
          <cell r="A1020">
            <v>7040</v>
          </cell>
          <cell r="C1020">
            <v>122</v>
          </cell>
          <cell r="G1020">
            <v>1324</v>
          </cell>
        </row>
        <row r="1021">
          <cell r="A1021">
            <v>7040</v>
          </cell>
          <cell r="C1021">
            <v>210</v>
          </cell>
          <cell r="G1021">
            <v>4748.49</v>
          </cell>
        </row>
        <row r="1022">
          <cell r="A1022">
            <v>7040</v>
          </cell>
          <cell r="C1022">
            <v>220</v>
          </cell>
          <cell r="G1022">
            <v>3958.36</v>
          </cell>
        </row>
        <row r="1023">
          <cell r="A1023">
            <v>7060</v>
          </cell>
          <cell r="C1023">
            <v>110</v>
          </cell>
          <cell r="G1023">
            <v>2647.15</v>
          </cell>
        </row>
        <row r="1024">
          <cell r="A1024">
            <v>7060</v>
          </cell>
          <cell r="C1024">
            <v>112</v>
          </cell>
          <cell r="G1024">
            <v>2181.4299999999998</v>
          </cell>
        </row>
        <row r="1025">
          <cell r="A1025">
            <v>7060</v>
          </cell>
          <cell r="C1025">
            <v>120</v>
          </cell>
          <cell r="G1025">
            <v>9817.9500000000007</v>
          </cell>
        </row>
        <row r="1026">
          <cell r="A1026">
            <v>7060</v>
          </cell>
          <cell r="C1026">
            <v>121</v>
          </cell>
          <cell r="G1026">
            <v>728</v>
          </cell>
        </row>
        <row r="1027">
          <cell r="A1027">
            <v>7060</v>
          </cell>
          <cell r="C1027">
            <v>122</v>
          </cell>
          <cell r="G1027">
            <v>935</v>
          </cell>
        </row>
        <row r="1028">
          <cell r="A1028">
            <v>7060</v>
          </cell>
          <cell r="C1028">
            <v>130</v>
          </cell>
          <cell r="G1028">
            <v>0</v>
          </cell>
        </row>
        <row r="1029">
          <cell r="A1029">
            <v>7060</v>
          </cell>
          <cell r="C1029">
            <v>140</v>
          </cell>
          <cell r="G1029">
            <v>3150.07</v>
          </cell>
        </row>
        <row r="1030">
          <cell r="A1030">
            <v>7060</v>
          </cell>
          <cell r="C1030">
            <v>142</v>
          </cell>
          <cell r="G1030">
            <v>2642.14</v>
          </cell>
        </row>
        <row r="1031">
          <cell r="A1031">
            <v>7060</v>
          </cell>
          <cell r="C1031">
            <v>147</v>
          </cell>
          <cell r="G1031">
            <v>0</v>
          </cell>
        </row>
        <row r="1032">
          <cell r="A1032">
            <v>7060</v>
          </cell>
          <cell r="C1032">
            <v>210</v>
          </cell>
          <cell r="G1032">
            <v>1422.1</v>
          </cell>
        </row>
        <row r="1033">
          <cell r="A1033">
            <v>7060</v>
          </cell>
          <cell r="C1033">
            <v>220</v>
          </cell>
          <cell r="G1033">
            <v>8230.01</v>
          </cell>
        </row>
        <row r="1034">
          <cell r="A1034">
            <v>7060</v>
          </cell>
          <cell r="C1034">
            <v>230</v>
          </cell>
          <cell r="G1034">
            <v>360</v>
          </cell>
        </row>
        <row r="1035">
          <cell r="A1035">
            <v>7060</v>
          </cell>
          <cell r="C1035">
            <v>240</v>
          </cell>
          <cell r="G1035">
            <v>1545.26</v>
          </cell>
        </row>
        <row r="1036">
          <cell r="A1036">
            <v>7060</v>
          </cell>
          <cell r="C1036">
            <v>340</v>
          </cell>
          <cell r="G1036">
            <v>1428.56</v>
          </cell>
        </row>
        <row r="1037">
          <cell r="A1037">
            <v>7060</v>
          </cell>
          <cell r="C1037">
            <v>400</v>
          </cell>
          <cell r="G1037">
            <v>0</v>
          </cell>
        </row>
        <row r="1038">
          <cell r="A1038">
            <v>7060</v>
          </cell>
          <cell r="C1038">
            <v>430</v>
          </cell>
          <cell r="G1038">
            <v>25.61</v>
          </cell>
        </row>
        <row r="1039">
          <cell r="A1039">
            <v>7060</v>
          </cell>
          <cell r="C1039">
            <v>440</v>
          </cell>
          <cell r="G1039">
            <v>3643.47</v>
          </cell>
        </row>
        <row r="1040">
          <cell r="A1040">
            <v>7060</v>
          </cell>
          <cell r="C1040">
            <v>935</v>
          </cell>
          <cell r="G1040">
            <v>0</v>
          </cell>
        </row>
        <row r="1041">
          <cell r="A1041">
            <v>7060</v>
          </cell>
          <cell r="C1041">
            <v>936</v>
          </cell>
          <cell r="G1041">
            <v>100</v>
          </cell>
        </row>
        <row r="1042">
          <cell r="A1042">
            <v>7080</v>
          </cell>
          <cell r="C1042">
            <v>110</v>
          </cell>
          <cell r="G1042">
            <v>8891.57</v>
          </cell>
        </row>
        <row r="1043">
          <cell r="A1043">
            <v>7080</v>
          </cell>
          <cell r="C1043">
            <v>112</v>
          </cell>
          <cell r="G1043">
            <v>7158.81</v>
          </cell>
        </row>
        <row r="1044">
          <cell r="A1044">
            <v>7080</v>
          </cell>
          <cell r="C1044">
            <v>120</v>
          </cell>
          <cell r="G1044">
            <v>11921.94</v>
          </cell>
        </row>
        <row r="1045">
          <cell r="A1045">
            <v>7080</v>
          </cell>
          <cell r="C1045">
            <v>121</v>
          </cell>
          <cell r="G1045">
            <v>0</v>
          </cell>
        </row>
        <row r="1046">
          <cell r="A1046">
            <v>7080</v>
          </cell>
          <cell r="C1046">
            <v>122</v>
          </cell>
          <cell r="G1046">
            <v>3068</v>
          </cell>
        </row>
        <row r="1047">
          <cell r="A1047">
            <v>7080</v>
          </cell>
          <cell r="C1047">
            <v>130</v>
          </cell>
          <cell r="G1047">
            <v>422.63</v>
          </cell>
        </row>
        <row r="1048">
          <cell r="A1048">
            <v>7080</v>
          </cell>
          <cell r="C1048">
            <v>140</v>
          </cell>
          <cell r="G1048">
            <v>422.63</v>
          </cell>
        </row>
        <row r="1049">
          <cell r="A1049">
            <v>7080</v>
          </cell>
          <cell r="C1049">
            <v>160</v>
          </cell>
          <cell r="G1049">
            <v>0</v>
          </cell>
        </row>
        <row r="1050">
          <cell r="A1050">
            <v>7080</v>
          </cell>
          <cell r="C1050">
            <v>210</v>
          </cell>
          <cell r="G1050">
            <v>7443.28</v>
          </cell>
        </row>
        <row r="1051">
          <cell r="A1051">
            <v>7080</v>
          </cell>
          <cell r="C1051">
            <v>220</v>
          </cell>
          <cell r="G1051">
            <v>7727.62</v>
          </cell>
        </row>
        <row r="1052">
          <cell r="A1052">
            <v>7080</v>
          </cell>
          <cell r="C1052">
            <v>230</v>
          </cell>
          <cell r="G1052">
            <v>0</v>
          </cell>
        </row>
        <row r="1053">
          <cell r="A1053">
            <v>7080</v>
          </cell>
          <cell r="C1053">
            <v>240</v>
          </cell>
          <cell r="G1053">
            <v>0</v>
          </cell>
        </row>
        <row r="1054">
          <cell r="A1054">
            <v>7080</v>
          </cell>
          <cell r="C1054">
            <v>340</v>
          </cell>
          <cell r="G1054">
            <v>0</v>
          </cell>
        </row>
        <row r="1055">
          <cell r="A1055">
            <v>7080</v>
          </cell>
          <cell r="C1055">
            <v>440</v>
          </cell>
          <cell r="G1055">
            <v>0</v>
          </cell>
        </row>
        <row r="1056">
          <cell r="A1056">
            <v>7080</v>
          </cell>
          <cell r="C1056">
            <v>935</v>
          </cell>
          <cell r="G1056">
            <v>0</v>
          </cell>
        </row>
        <row r="1057">
          <cell r="A1057">
            <v>7080</v>
          </cell>
          <cell r="C1057">
            <v>936</v>
          </cell>
          <cell r="G1057">
            <v>0</v>
          </cell>
        </row>
        <row r="1058">
          <cell r="A1058">
            <v>7000</v>
          </cell>
          <cell r="C1058">
            <v>110</v>
          </cell>
          <cell r="G1058">
            <v>26063.52</v>
          </cell>
        </row>
        <row r="1059">
          <cell r="A1059">
            <v>7000</v>
          </cell>
          <cell r="C1059">
            <v>112</v>
          </cell>
          <cell r="G1059">
            <v>13083.92</v>
          </cell>
        </row>
        <row r="1060">
          <cell r="A1060">
            <v>7000</v>
          </cell>
          <cell r="C1060">
            <v>120</v>
          </cell>
          <cell r="G1060">
            <v>15504.57</v>
          </cell>
        </row>
        <row r="1061">
          <cell r="A1061">
            <v>7000</v>
          </cell>
          <cell r="C1061">
            <v>121</v>
          </cell>
          <cell r="G1061">
            <v>11341.74</v>
          </cell>
        </row>
        <row r="1062">
          <cell r="A1062">
            <v>7000</v>
          </cell>
          <cell r="C1062">
            <v>122</v>
          </cell>
          <cell r="G1062">
            <v>12538.32</v>
          </cell>
        </row>
        <row r="1063">
          <cell r="A1063">
            <v>7000</v>
          </cell>
          <cell r="C1063">
            <v>140</v>
          </cell>
          <cell r="G1063">
            <v>0</v>
          </cell>
        </row>
        <row r="1064">
          <cell r="A1064">
            <v>7000</v>
          </cell>
          <cell r="C1064">
            <v>150</v>
          </cell>
          <cell r="G1064">
            <v>0</v>
          </cell>
        </row>
        <row r="1065">
          <cell r="A1065">
            <v>7000</v>
          </cell>
          <cell r="C1065">
            <v>160</v>
          </cell>
          <cell r="G1065">
            <v>330.43</v>
          </cell>
        </row>
        <row r="1066">
          <cell r="A1066">
            <v>7000</v>
          </cell>
          <cell r="C1066">
            <v>210</v>
          </cell>
          <cell r="G1066">
            <v>10210.219999999999</v>
          </cell>
        </row>
        <row r="1067">
          <cell r="A1067">
            <v>7000</v>
          </cell>
          <cell r="C1067">
            <v>220</v>
          </cell>
          <cell r="G1067">
            <v>18603.71</v>
          </cell>
        </row>
        <row r="1068">
          <cell r="A1068">
            <v>7000</v>
          </cell>
          <cell r="C1068">
            <v>260</v>
          </cell>
          <cell r="G1068">
            <v>330.43</v>
          </cell>
        </row>
        <row r="1069">
          <cell r="A1069">
            <v>7190</v>
          </cell>
          <cell r="C1069">
            <v>110</v>
          </cell>
          <cell r="G1069">
            <v>3699.4</v>
          </cell>
        </row>
        <row r="1070">
          <cell r="A1070">
            <v>7190</v>
          </cell>
          <cell r="C1070">
            <v>112</v>
          </cell>
          <cell r="G1070">
            <v>0</v>
          </cell>
        </row>
        <row r="1071">
          <cell r="A1071">
            <v>7190</v>
          </cell>
          <cell r="C1071">
            <v>120</v>
          </cell>
          <cell r="G1071">
            <v>2034.82</v>
          </cell>
        </row>
        <row r="1072">
          <cell r="A1072">
            <v>7190</v>
          </cell>
          <cell r="C1072">
            <v>121</v>
          </cell>
          <cell r="G1072">
            <v>0</v>
          </cell>
        </row>
        <row r="1073">
          <cell r="A1073">
            <v>7190</v>
          </cell>
          <cell r="C1073">
            <v>122</v>
          </cell>
          <cell r="G1073">
            <v>0</v>
          </cell>
        </row>
        <row r="1074">
          <cell r="A1074">
            <v>7190</v>
          </cell>
          <cell r="C1074">
            <v>130</v>
          </cell>
          <cell r="G1074">
            <v>39028.71</v>
          </cell>
        </row>
        <row r="1075">
          <cell r="A1075">
            <v>7190</v>
          </cell>
          <cell r="C1075">
            <v>132</v>
          </cell>
          <cell r="G1075">
            <v>4337</v>
          </cell>
        </row>
        <row r="1076">
          <cell r="A1076">
            <v>7190</v>
          </cell>
          <cell r="C1076">
            <v>140</v>
          </cell>
          <cell r="G1076">
            <v>60564.06</v>
          </cell>
        </row>
        <row r="1077">
          <cell r="A1077">
            <v>7190</v>
          </cell>
          <cell r="C1077">
            <v>142</v>
          </cell>
          <cell r="G1077">
            <v>29311.81</v>
          </cell>
        </row>
        <row r="1078">
          <cell r="A1078">
            <v>7190</v>
          </cell>
          <cell r="C1078">
            <v>147</v>
          </cell>
          <cell r="G1078">
            <v>0</v>
          </cell>
        </row>
        <row r="1079">
          <cell r="A1079">
            <v>7190</v>
          </cell>
          <cell r="C1079">
            <v>150</v>
          </cell>
          <cell r="G1079">
            <v>30960.36</v>
          </cell>
        </row>
        <row r="1080">
          <cell r="A1080">
            <v>7190</v>
          </cell>
          <cell r="C1080">
            <v>160</v>
          </cell>
          <cell r="G1080">
            <v>9906.84</v>
          </cell>
        </row>
        <row r="1081">
          <cell r="A1081">
            <v>7190</v>
          </cell>
          <cell r="C1081">
            <v>162</v>
          </cell>
          <cell r="G1081">
            <v>6334</v>
          </cell>
        </row>
        <row r="1082">
          <cell r="A1082">
            <v>7190</v>
          </cell>
          <cell r="C1082">
            <v>170</v>
          </cell>
          <cell r="G1082">
            <v>0</v>
          </cell>
        </row>
        <row r="1083">
          <cell r="A1083">
            <v>7190</v>
          </cell>
          <cell r="C1083">
            <v>210</v>
          </cell>
          <cell r="G1083">
            <v>9553.11</v>
          </cell>
        </row>
        <row r="1084">
          <cell r="A1084">
            <v>7190</v>
          </cell>
          <cell r="C1084">
            <v>220</v>
          </cell>
          <cell r="G1084">
            <v>19941.16</v>
          </cell>
        </row>
        <row r="1085">
          <cell r="A1085">
            <v>7190</v>
          </cell>
          <cell r="C1085">
            <v>230</v>
          </cell>
          <cell r="G1085">
            <v>19594.13</v>
          </cell>
        </row>
        <row r="1086">
          <cell r="A1086">
            <v>7190</v>
          </cell>
          <cell r="C1086">
            <v>240</v>
          </cell>
          <cell r="G1086">
            <v>23796.880000000001</v>
          </cell>
        </row>
        <row r="1087">
          <cell r="A1087">
            <v>7190</v>
          </cell>
          <cell r="C1087">
            <v>260</v>
          </cell>
          <cell r="G1087">
            <v>11309.39</v>
          </cell>
        </row>
        <row r="1088">
          <cell r="A1088">
            <v>7190</v>
          </cell>
          <cell r="C1088">
            <v>330</v>
          </cell>
          <cell r="G1088">
            <v>6300.04</v>
          </cell>
        </row>
        <row r="1089">
          <cell r="A1089">
            <v>7190</v>
          </cell>
          <cell r="C1089">
            <v>340</v>
          </cell>
          <cell r="G1089">
            <v>13391.74</v>
          </cell>
        </row>
        <row r="1090">
          <cell r="A1090">
            <v>7190</v>
          </cell>
          <cell r="C1090">
            <v>410</v>
          </cell>
          <cell r="G1090">
            <v>0</v>
          </cell>
        </row>
        <row r="1091">
          <cell r="A1091">
            <v>7190</v>
          </cell>
          <cell r="C1091">
            <v>430</v>
          </cell>
          <cell r="G1091">
            <v>6368.36</v>
          </cell>
        </row>
        <row r="1092">
          <cell r="A1092">
            <v>7190</v>
          </cell>
          <cell r="C1092">
            <v>440</v>
          </cell>
          <cell r="G1092">
            <v>33394.089999999997</v>
          </cell>
        </row>
        <row r="1093">
          <cell r="A1093">
            <v>7190</v>
          </cell>
          <cell r="C1093">
            <v>935</v>
          </cell>
          <cell r="G1093">
            <v>21263.84</v>
          </cell>
        </row>
        <row r="1094">
          <cell r="A1094">
            <v>7190</v>
          </cell>
          <cell r="C1094">
            <v>936</v>
          </cell>
          <cell r="G1094">
            <v>5283.58</v>
          </cell>
        </row>
        <row r="1095">
          <cell r="A1095">
            <v>7211</v>
          </cell>
          <cell r="C1095">
            <v>110</v>
          </cell>
          <cell r="G1095">
            <v>211.54</v>
          </cell>
        </row>
        <row r="1096">
          <cell r="A1096">
            <v>7211</v>
          </cell>
          <cell r="C1096">
            <v>112</v>
          </cell>
          <cell r="G1096">
            <v>444.23</v>
          </cell>
        </row>
        <row r="1097">
          <cell r="A1097">
            <v>7211</v>
          </cell>
          <cell r="C1097">
            <v>120</v>
          </cell>
          <cell r="G1097">
            <v>0</v>
          </cell>
        </row>
        <row r="1098">
          <cell r="A1098">
            <v>7211</v>
          </cell>
          <cell r="C1098">
            <v>121</v>
          </cell>
          <cell r="G1098">
            <v>-169.23</v>
          </cell>
        </row>
        <row r="1099">
          <cell r="A1099">
            <v>7211</v>
          </cell>
          <cell r="C1099">
            <v>122</v>
          </cell>
          <cell r="G1099">
            <v>190.39</v>
          </cell>
        </row>
        <row r="1100">
          <cell r="A1100">
            <v>7211</v>
          </cell>
          <cell r="C1100">
            <v>130</v>
          </cell>
          <cell r="G1100">
            <v>1142.6600000000001</v>
          </cell>
        </row>
        <row r="1101">
          <cell r="A1101">
            <v>7211</v>
          </cell>
          <cell r="C1101">
            <v>140</v>
          </cell>
          <cell r="G1101">
            <v>3966.41</v>
          </cell>
        </row>
        <row r="1102">
          <cell r="A1102">
            <v>7211</v>
          </cell>
          <cell r="C1102">
            <v>142</v>
          </cell>
          <cell r="G1102">
            <v>142.4</v>
          </cell>
        </row>
        <row r="1103">
          <cell r="A1103">
            <v>7211</v>
          </cell>
          <cell r="C1103">
            <v>147</v>
          </cell>
          <cell r="G1103">
            <v>0</v>
          </cell>
        </row>
        <row r="1104">
          <cell r="A1104">
            <v>7211</v>
          </cell>
          <cell r="C1104">
            <v>150</v>
          </cell>
          <cell r="G1104">
            <v>489.45</v>
          </cell>
        </row>
        <row r="1105">
          <cell r="A1105">
            <v>7211</v>
          </cell>
          <cell r="C1105">
            <v>160</v>
          </cell>
          <cell r="G1105">
            <v>0</v>
          </cell>
        </row>
        <row r="1106">
          <cell r="A1106">
            <v>7211</v>
          </cell>
          <cell r="C1106">
            <v>210</v>
          </cell>
          <cell r="G1106">
            <v>0</v>
          </cell>
        </row>
        <row r="1107">
          <cell r="A1107">
            <v>7211</v>
          </cell>
          <cell r="C1107">
            <v>220</v>
          </cell>
          <cell r="G1107">
            <v>0</v>
          </cell>
        </row>
        <row r="1108">
          <cell r="A1108">
            <v>7211</v>
          </cell>
          <cell r="C1108">
            <v>230</v>
          </cell>
          <cell r="G1108">
            <v>459.96</v>
          </cell>
        </row>
        <row r="1109">
          <cell r="A1109">
            <v>7211</v>
          </cell>
          <cell r="C1109">
            <v>240</v>
          </cell>
          <cell r="G1109">
            <v>3408.1</v>
          </cell>
        </row>
        <row r="1110">
          <cell r="A1110">
            <v>7211</v>
          </cell>
          <cell r="C1110">
            <v>260</v>
          </cell>
          <cell r="G1110">
            <v>230.77</v>
          </cell>
        </row>
        <row r="1111">
          <cell r="A1111">
            <v>7211</v>
          </cell>
          <cell r="C1111">
            <v>330</v>
          </cell>
          <cell r="G1111">
            <v>72.900000000000006</v>
          </cell>
        </row>
        <row r="1112">
          <cell r="A1112">
            <v>7211</v>
          </cell>
          <cell r="C1112">
            <v>340</v>
          </cell>
          <cell r="G1112">
            <v>2587.6799999999998</v>
          </cell>
        </row>
        <row r="1113">
          <cell r="A1113">
            <v>7211</v>
          </cell>
          <cell r="C1113">
            <v>430</v>
          </cell>
          <cell r="G1113">
            <v>0</v>
          </cell>
        </row>
        <row r="1114">
          <cell r="A1114">
            <v>7211</v>
          </cell>
          <cell r="C1114">
            <v>440</v>
          </cell>
          <cell r="G1114">
            <v>1906.04</v>
          </cell>
        </row>
        <row r="1115">
          <cell r="A1115">
            <v>7211</v>
          </cell>
          <cell r="C1115">
            <v>935</v>
          </cell>
          <cell r="G1115">
            <v>0</v>
          </cell>
        </row>
        <row r="1116">
          <cell r="A1116">
            <v>7211</v>
          </cell>
          <cell r="C1116">
            <v>936</v>
          </cell>
          <cell r="G1116">
            <v>484.5</v>
          </cell>
        </row>
        <row r="1117">
          <cell r="A1117">
            <v>7240</v>
          </cell>
          <cell r="C1117">
            <v>110</v>
          </cell>
          <cell r="G1117">
            <v>305.20999999999998</v>
          </cell>
        </row>
        <row r="1118">
          <cell r="A1118">
            <v>7240</v>
          </cell>
          <cell r="C1118">
            <v>112</v>
          </cell>
          <cell r="G1118">
            <v>169.55</v>
          </cell>
        </row>
        <row r="1119">
          <cell r="A1119">
            <v>7240</v>
          </cell>
          <cell r="C1119">
            <v>120</v>
          </cell>
          <cell r="G1119">
            <v>101.73</v>
          </cell>
        </row>
        <row r="1120">
          <cell r="A1120">
            <v>7240</v>
          </cell>
          <cell r="C1120">
            <v>121</v>
          </cell>
          <cell r="G1120">
            <v>67.819999999999993</v>
          </cell>
        </row>
        <row r="1121">
          <cell r="A1121">
            <v>7240</v>
          </cell>
          <cell r="C1121">
            <v>130</v>
          </cell>
          <cell r="G1121">
            <v>373.02</v>
          </cell>
        </row>
        <row r="1122">
          <cell r="A1122">
            <v>7240</v>
          </cell>
          <cell r="C1122">
            <v>140</v>
          </cell>
          <cell r="G1122">
            <v>949.5</v>
          </cell>
        </row>
        <row r="1123">
          <cell r="A1123">
            <v>7240</v>
          </cell>
          <cell r="C1123">
            <v>142</v>
          </cell>
          <cell r="G1123">
            <v>508.66</v>
          </cell>
        </row>
        <row r="1124">
          <cell r="A1124">
            <v>7240</v>
          </cell>
          <cell r="C1124">
            <v>147</v>
          </cell>
          <cell r="G1124">
            <v>0</v>
          </cell>
        </row>
        <row r="1125">
          <cell r="A1125">
            <v>7240</v>
          </cell>
          <cell r="C1125">
            <v>150</v>
          </cell>
          <cell r="G1125">
            <v>271.27999999999997</v>
          </cell>
        </row>
        <row r="1126">
          <cell r="A1126">
            <v>7240</v>
          </cell>
          <cell r="C1126">
            <v>160</v>
          </cell>
          <cell r="G1126">
            <v>101.73</v>
          </cell>
        </row>
        <row r="1127">
          <cell r="A1127">
            <v>7240</v>
          </cell>
          <cell r="C1127">
            <v>210</v>
          </cell>
          <cell r="G1127">
            <v>135.63999999999999</v>
          </cell>
        </row>
        <row r="1128">
          <cell r="A1128">
            <v>7240</v>
          </cell>
          <cell r="C1128">
            <v>220</v>
          </cell>
          <cell r="G1128">
            <v>135.63999999999999</v>
          </cell>
        </row>
        <row r="1129">
          <cell r="A1129">
            <v>7240</v>
          </cell>
          <cell r="C1129">
            <v>230</v>
          </cell>
          <cell r="G1129">
            <v>101.73</v>
          </cell>
        </row>
        <row r="1130">
          <cell r="A1130">
            <v>7240</v>
          </cell>
          <cell r="C1130">
            <v>240</v>
          </cell>
          <cell r="G1130">
            <v>576.48</v>
          </cell>
        </row>
        <row r="1131">
          <cell r="A1131">
            <v>7240</v>
          </cell>
          <cell r="C1131">
            <v>260</v>
          </cell>
          <cell r="G1131">
            <v>67.819999999999993</v>
          </cell>
        </row>
        <row r="1132">
          <cell r="A1132">
            <v>7240</v>
          </cell>
          <cell r="C1132">
            <v>330</v>
          </cell>
          <cell r="G1132">
            <v>33.909999999999997</v>
          </cell>
        </row>
        <row r="1133">
          <cell r="A1133">
            <v>7240</v>
          </cell>
          <cell r="C1133">
            <v>340</v>
          </cell>
          <cell r="G1133">
            <v>373.02</v>
          </cell>
        </row>
        <row r="1134">
          <cell r="A1134">
            <v>7240</v>
          </cell>
          <cell r="C1134">
            <v>430</v>
          </cell>
          <cell r="G1134">
            <v>33.909999999999997</v>
          </cell>
        </row>
        <row r="1135">
          <cell r="A1135">
            <v>7240</v>
          </cell>
          <cell r="C1135">
            <v>440</v>
          </cell>
          <cell r="G1135">
            <v>373.02</v>
          </cell>
        </row>
        <row r="1136">
          <cell r="A1136">
            <v>7240</v>
          </cell>
          <cell r="C1136">
            <v>935</v>
          </cell>
          <cell r="G1136">
            <v>169.55</v>
          </cell>
        </row>
        <row r="1137">
          <cell r="A1137">
            <v>7240</v>
          </cell>
          <cell r="C1137">
            <v>936</v>
          </cell>
          <cell r="G1137">
            <v>33.909999999999997</v>
          </cell>
        </row>
        <row r="1138">
          <cell r="A1138">
            <v>7290</v>
          </cell>
          <cell r="C1138">
            <v>110</v>
          </cell>
          <cell r="G1138">
            <v>0</v>
          </cell>
        </row>
        <row r="1139">
          <cell r="A1139">
            <v>7290</v>
          </cell>
          <cell r="C1139">
            <v>112</v>
          </cell>
          <cell r="G1139">
            <v>0</v>
          </cell>
        </row>
        <row r="1140">
          <cell r="A1140">
            <v>7290</v>
          </cell>
          <cell r="C1140">
            <v>120</v>
          </cell>
          <cell r="G1140">
            <v>274.26</v>
          </cell>
        </row>
        <row r="1141">
          <cell r="A1141">
            <v>7290</v>
          </cell>
          <cell r="C1141">
            <v>130</v>
          </cell>
          <cell r="G1141">
            <v>92.87</v>
          </cell>
        </row>
        <row r="1142">
          <cell r="A1142">
            <v>7290</v>
          </cell>
          <cell r="C1142">
            <v>140</v>
          </cell>
          <cell r="G1142">
            <v>0</v>
          </cell>
        </row>
        <row r="1143">
          <cell r="A1143">
            <v>7290</v>
          </cell>
          <cell r="C1143">
            <v>142</v>
          </cell>
          <cell r="G1143">
            <v>173.91</v>
          </cell>
        </row>
        <row r="1144">
          <cell r="A1144">
            <v>7290</v>
          </cell>
          <cell r="C1144">
            <v>147</v>
          </cell>
          <cell r="G1144">
            <v>0</v>
          </cell>
        </row>
        <row r="1145">
          <cell r="A1145">
            <v>7290</v>
          </cell>
          <cell r="C1145">
            <v>150</v>
          </cell>
          <cell r="G1145">
            <v>0</v>
          </cell>
        </row>
        <row r="1146">
          <cell r="A1146">
            <v>7290</v>
          </cell>
          <cell r="C1146">
            <v>160</v>
          </cell>
          <cell r="G1146">
            <v>118.58</v>
          </cell>
        </row>
        <row r="1147">
          <cell r="A1147">
            <v>7290</v>
          </cell>
          <cell r="C1147">
            <v>190</v>
          </cell>
          <cell r="G1147">
            <v>722.97</v>
          </cell>
        </row>
        <row r="1148">
          <cell r="A1148">
            <v>7290</v>
          </cell>
          <cell r="C1148">
            <v>210</v>
          </cell>
          <cell r="G1148">
            <v>0</v>
          </cell>
        </row>
        <row r="1149">
          <cell r="A1149">
            <v>7290</v>
          </cell>
          <cell r="C1149">
            <v>220</v>
          </cell>
          <cell r="G1149">
            <v>0</v>
          </cell>
        </row>
        <row r="1150">
          <cell r="A1150">
            <v>7290</v>
          </cell>
          <cell r="C1150">
            <v>230</v>
          </cell>
          <cell r="G1150">
            <v>166.52</v>
          </cell>
        </row>
        <row r="1151">
          <cell r="A1151">
            <v>7290</v>
          </cell>
          <cell r="C1151">
            <v>240</v>
          </cell>
          <cell r="G1151">
            <v>0</v>
          </cell>
        </row>
        <row r="1152">
          <cell r="A1152">
            <v>7290</v>
          </cell>
          <cell r="C1152">
            <v>260</v>
          </cell>
          <cell r="G1152">
            <v>118.59</v>
          </cell>
        </row>
        <row r="1153">
          <cell r="A1153">
            <v>7290</v>
          </cell>
          <cell r="C1153">
            <v>340</v>
          </cell>
          <cell r="G1153">
            <v>203.9</v>
          </cell>
        </row>
        <row r="1154">
          <cell r="A1154">
            <v>7290</v>
          </cell>
          <cell r="C1154">
            <v>430</v>
          </cell>
          <cell r="G1154">
            <v>112.61</v>
          </cell>
        </row>
        <row r="1155">
          <cell r="A1155">
            <v>7290</v>
          </cell>
          <cell r="C1155">
            <v>440</v>
          </cell>
          <cell r="G1155">
            <v>247.6</v>
          </cell>
        </row>
        <row r="1156">
          <cell r="A1156">
            <v>7290</v>
          </cell>
          <cell r="C1156">
            <v>935</v>
          </cell>
          <cell r="G1156">
            <v>0</v>
          </cell>
        </row>
        <row r="1157">
          <cell r="A1157">
            <v>7290</v>
          </cell>
          <cell r="C1157">
            <v>936</v>
          </cell>
          <cell r="G1157">
            <v>0</v>
          </cell>
        </row>
        <row r="1158">
          <cell r="A1158">
            <v>7295</v>
          </cell>
          <cell r="C1158">
            <v>110</v>
          </cell>
          <cell r="G1158">
            <v>3230.03</v>
          </cell>
        </row>
        <row r="1159">
          <cell r="A1159">
            <v>7295</v>
          </cell>
          <cell r="C1159">
            <v>112</v>
          </cell>
          <cell r="G1159">
            <v>2351.06</v>
          </cell>
        </row>
        <row r="1160">
          <cell r="A1160">
            <v>7295</v>
          </cell>
          <cell r="C1160">
            <v>120</v>
          </cell>
          <cell r="G1160">
            <v>664.39</v>
          </cell>
        </row>
        <row r="1161">
          <cell r="A1161">
            <v>7295</v>
          </cell>
          <cell r="C1161">
            <v>121</v>
          </cell>
          <cell r="G1161">
            <v>828.19</v>
          </cell>
        </row>
        <row r="1162">
          <cell r="A1162">
            <v>7295</v>
          </cell>
          <cell r="C1162">
            <v>130</v>
          </cell>
          <cell r="G1162">
            <v>224.35</v>
          </cell>
        </row>
        <row r="1163">
          <cell r="A1163">
            <v>7295</v>
          </cell>
          <cell r="C1163">
            <v>140</v>
          </cell>
          <cell r="G1163">
            <v>1146.1500000000001</v>
          </cell>
        </row>
        <row r="1164">
          <cell r="A1164">
            <v>7295</v>
          </cell>
          <cell r="C1164">
            <v>147</v>
          </cell>
          <cell r="G1164">
            <v>0</v>
          </cell>
        </row>
        <row r="1165">
          <cell r="A1165">
            <v>7295</v>
          </cell>
          <cell r="C1165">
            <v>160</v>
          </cell>
          <cell r="G1165">
            <v>573.88</v>
          </cell>
        </row>
        <row r="1166">
          <cell r="A1166">
            <v>7295</v>
          </cell>
          <cell r="C1166">
            <v>210</v>
          </cell>
          <cell r="G1166">
            <v>747.56</v>
          </cell>
        </row>
        <row r="1167">
          <cell r="A1167">
            <v>7295</v>
          </cell>
          <cell r="C1167">
            <v>220</v>
          </cell>
          <cell r="G1167">
            <v>1062.44</v>
          </cell>
        </row>
        <row r="1168">
          <cell r="A1168">
            <v>7295</v>
          </cell>
          <cell r="C1168">
            <v>230</v>
          </cell>
          <cell r="G1168">
            <v>112.17</v>
          </cell>
        </row>
        <row r="1169">
          <cell r="A1169">
            <v>7295</v>
          </cell>
          <cell r="C1169">
            <v>240</v>
          </cell>
          <cell r="G1169">
            <v>1162.1300000000001</v>
          </cell>
        </row>
        <row r="1170">
          <cell r="A1170">
            <v>7295</v>
          </cell>
          <cell r="C1170">
            <v>260</v>
          </cell>
          <cell r="G1170">
            <v>505.87</v>
          </cell>
        </row>
        <row r="1171">
          <cell r="A1171">
            <v>7295</v>
          </cell>
          <cell r="C1171">
            <v>330</v>
          </cell>
          <cell r="G1171">
            <v>0</v>
          </cell>
        </row>
        <row r="1172">
          <cell r="A1172">
            <v>7295</v>
          </cell>
          <cell r="C1172">
            <v>340</v>
          </cell>
          <cell r="G1172">
            <v>529.80999999999995</v>
          </cell>
        </row>
        <row r="1173">
          <cell r="A1173">
            <v>7295</v>
          </cell>
          <cell r="C1173">
            <v>430</v>
          </cell>
          <cell r="G1173">
            <v>0</v>
          </cell>
        </row>
        <row r="1174">
          <cell r="A1174">
            <v>7295</v>
          </cell>
          <cell r="C1174">
            <v>440</v>
          </cell>
          <cell r="G1174">
            <v>112.17</v>
          </cell>
        </row>
        <row r="1175">
          <cell r="A1175">
            <v>7295</v>
          </cell>
          <cell r="C1175">
            <v>935</v>
          </cell>
          <cell r="G1175">
            <v>999.79</v>
          </cell>
        </row>
        <row r="1176">
          <cell r="A1176">
            <v>7295</v>
          </cell>
          <cell r="C1176">
            <v>936</v>
          </cell>
          <cell r="G1176">
            <v>0</v>
          </cell>
        </row>
        <row r="1177">
          <cell r="A1177">
            <v>7310</v>
          </cell>
          <cell r="C1177">
            <v>110</v>
          </cell>
          <cell r="G1177">
            <v>119.09</v>
          </cell>
        </row>
        <row r="1178">
          <cell r="A1178">
            <v>7310</v>
          </cell>
          <cell r="C1178">
            <v>112</v>
          </cell>
          <cell r="G1178">
            <v>439.42</v>
          </cell>
        </row>
        <row r="1179">
          <cell r="A1179">
            <v>7310</v>
          </cell>
          <cell r="C1179">
            <v>120</v>
          </cell>
          <cell r="G1179">
            <v>-45.17</v>
          </cell>
        </row>
        <row r="1180">
          <cell r="A1180">
            <v>7310</v>
          </cell>
          <cell r="C1180">
            <v>121</v>
          </cell>
          <cell r="G1180">
            <v>265.8</v>
          </cell>
        </row>
        <row r="1181">
          <cell r="A1181">
            <v>7310</v>
          </cell>
          <cell r="C1181">
            <v>122</v>
          </cell>
          <cell r="G1181">
            <v>181.52</v>
          </cell>
        </row>
        <row r="1182">
          <cell r="A1182">
            <v>7310</v>
          </cell>
          <cell r="C1182">
            <v>130</v>
          </cell>
          <cell r="G1182">
            <v>-109.39</v>
          </cell>
        </row>
        <row r="1183">
          <cell r="A1183">
            <v>7310</v>
          </cell>
          <cell r="C1183">
            <v>140</v>
          </cell>
          <cell r="G1183">
            <v>703.56</v>
          </cell>
        </row>
        <row r="1184">
          <cell r="A1184">
            <v>7310</v>
          </cell>
          <cell r="C1184">
            <v>142</v>
          </cell>
          <cell r="G1184">
            <v>-1.78</v>
          </cell>
        </row>
        <row r="1185">
          <cell r="A1185">
            <v>7310</v>
          </cell>
          <cell r="C1185">
            <v>147</v>
          </cell>
          <cell r="G1185">
            <v>0</v>
          </cell>
        </row>
        <row r="1186">
          <cell r="A1186">
            <v>7310</v>
          </cell>
          <cell r="C1186">
            <v>150</v>
          </cell>
          <cell r="G1186">
            <v>-165.08</v>
          </cell>
        </row>
        <row r="1187">
          <cell r="A1187">
            <v>7310</v>
          </cell>
          <cell r="C1187">
            <v>160</v>
          </cell>
          <cell r="G1187">
            <v>371.14</v>
          </cell>
        </row>
        <row r="1188">
          <cell r="A1188">
            <v>7310</v>
          </cell>
          <cell r="C1188">
            <v>170</v>
          </cell>
          <cell r="G1188">
            <v>0</v>
          </cell>
        </row>
        <row r="1189">
          <cell r="A1189">
            <v>7310</v>
          </cell>
          <cell r="C1189">
            <v>190</v>
          </cell>
          <cell r="G1189">
            <v>0</v>
          </cell>
        </row>
        <row r="1190">
          <cell r="A1190">
            <v>7310</v>
          </cell>
          <cell r="C1190">
            <v>210</v>
          </cell>
          <cell r="G1190">
            <v>12.49</v>
          </cell>
        </row>
        <row r="1191">
          <cell r="A1191">
            <v>7310</v>
          </cell>
          <cell r="C1191">
            <v>220</v>
          </cell>
          <cell r="G1191">
            <v>7.63</v>
          </cell>
        </row>
        <row r="1192">
          <cell r="A1192">
            <v>7310</v>
          </cell>
          <cell r="C1192">
            <v>230</v>
          </cell>
          <cell r="G1192">
            <v>-84.55</v>
          </cell>
        </row>
        <row r="1193">
          <cell r="A1193">
            <v>7310</v>
          </cell>
          <cell r="C1193">
            <v>240</v>
          </cell>
          <cell r="G1193">
            <v>-267.27</v>
          </cell>
        </row>
        <row r="1194">
          <cell r="A1194">
            <v>7310</v>
          </cell>
          <cell r="C1194">
            <v>260</v>
          </cell>
          <cell r="G1194">
            <v>304.24</v>
          </cell>
        </row>
        <row r="1195">
          <cell r="A1195">
            <v>7310</v>
          </cell>
          <cell r="C1195">
            <v>330</v>
          </cell>
          <cell r="G1195">
            <v>144.91</v>
          </cell>
        </row>
        <row r="1196">
          <cell r="A1196">
            <v>7310</v>
          </cell>
          <cell r="C1196">
            <v>340</v>
          </cell>
          <cell r="G1196">
            <v>343.05</v>
          </cell>
        </row>
        <row r="1197">
          <cell r="A1197">
            <v>7310</v>
          </cell>
          <cell r="C1197">
            <v>430</v>
          </cell>
          <cell r="G1197">
            <v>105.41</v>
          </cell>
        </row>
        <row r="1198">
          <cell r="A1198">
            <v>7310</v>
          </cell>
          <cell r="C1198">
            <v>440</v>
          </cell>
          <cell r="G1198">
            <v>-192.11</v>
          </cell>
        </row>
        <row r="1199">
          <cell r="A1199">
            <v>7310</v>
          </cell>
          <cell r="C1199">
            <v>935</v>
          </cell>
          <cell r="G1199">
            <v>-61.35</v>
          </cell>
        </row>
        <row r="1200">
          <cell r="A1200">
            <v>7310</v>
          </cell>
          <cell r="C1200">
            <v>936</v>
          </cell>
          <cell r="G1200">
            <v>-30.59</v>
          </cell>
        </row>
        <row r="1201">
          <cell r="A1201">
            <v>7453</v>
          </cell>
          <cell r="C1201">
            <v>110</v>
          </cell>
          <cell r="G1201">
            <v>27.76</v>
          </cell>
        </row>
        <row r="1202">
          <cell r="A1202">
            <v>7453</v>
          </cell>
          <cell r="C1202">
            <v>112</v>
          </cell>
          <cell r="G1202">
            <v>20.82</v>
          </cell>
        </row>
        <row r="1203">
          <cell r="A1203">
            <v>7453</v>
          </cell>
          <cell r="C1203">
            <v>120</v>
          </cell>
          <cell r="G1203">
            <v>690.99</v>
          </cell>
        </row>
        <row r="1204">
          <cell r="A1204">
            <v>7453</v>
          </cell>
          <cell r="C1204">
            <v>121</v>
          </cell>
          <cell r="G1204">
            <v>0</v>
          </cell>
        </row>
        <row r="1205">
          <cell r="A1205">
            <v>7453</v>
          </cell>
          <cell r="C1205">
            <v>130</v>
          </cell>
          <cell r="G1205">
            <v>533.79</v>
          </cell>
        </row>
        <row r="1206">
          <cell r="A1206">
            <v>7453</v>
          </cell>
          <cell r="C1206">
            <v>140</v>
          </cell>
          <cell r="G1206">
            <v>1337.5</v>
          </cell>
        </row>
        <row r="1207">
          <cell r="A1207">
            <v>7453</v>
          </cell>
          <cell r="C1207">
            <v>142</v>
          </cell>
          <cell r="G1207">
            <v>0</v>
          </cell>
        </row>
        <row r="1208">
          <cell r="A1208">
            <v>7453</v>
          </cell>
          <cell r="C1208">
            <v>147</v>
          </cell>
          <cell r="G1208">
            <v>0</v>
          </cell>
        </row>
        <row r="1209">
          <cell r="A1209">
            <v>7453</v>
          </cell>
          <cell r="C1209">
            <v>150</v>
          </cell>
          <cell r="G1209">
            <v>0</v>
          </cell>
        </row>
        <row r="1210">
          <cell r="A1210">
            <v>7453</v>
          </cell>
          <cell r="C1210">
            <v>160</v>
          </cell>
          <cell r="G1210">
            <v>860.1</v>
          </cell>
        </row>
        <row r="1211">
          <cell r="A1211">
            <v>7453</v>
          </cell>
          <cell r="C1211">
            <v>162</v>
          </cell>
          <cell r="G1211">
            <v>0</v>
          </cell>
        </row>
        <row r="1212">
          <cell r="A1212">
            <v>7453</v>
          </cell>
          <cell r="C1212">
            <v>190</v>
          </cell>
          <cell r="G1212">
            <v>450.1</v>
          </cell>
        </row>
        <row r="1213">
          <cell r="A1213">
            <v>7453</v>
          </cell>
          <cell r="C1213">
            <v>210</v>
          </cell>
          <cell r="G1213">
            <v>13.9</v>
          </cell>
        </row>
        <row r="1214">
          <cell r="A1214">
            <v>7453</v>
          </cell>
          <cell r="C1214">
            <v>220</v>
          </cell>
          <cell r="G1214">
            <v>8.33</v>
          </cell>
        </row>
        <row r="1215">
          <cell r="A1215">
            <v>7453</v>
          </cell>
          <cell r="C1215">
            <v>230</v>
          </cell>
          <cell r="G1215">
            <v>14.05</v>
          </cell>
        </row>
        <row r="1216">
          <cell r="A1216">
            <v>7453</v>
          </cell>
          <cell r="C1216">
            <v>240</v>
          </cell>
          <cell r="G1216">
            <v>103</v>
          </cell>
        </row>
        <row r="1217">
          <cell r="A1217">
            <v>7453</v>
          </cell>
          <cell r="C1217">
            <v>260</v>
          </cell>
          <cell r="G1217">
            <v>0</v>
          </cell>
        </row>
        <row r="1218">
          <cell r="A1218">
            <v>7453</v>
          </cell>
          <cell r="C1218">
            <v>330</v>
          </cell>
          <cell r="G1218">
            <v>0</v>
          </cell>
        </row>
        <row r="1219">
          <cell r="A1219">
            <v>7453</v>
          </cell>
          <cell r="C1219">
            <v>340</v>
          </cell>
          <cell r="G1219">
            <v>20.73</v>
          </cell>
        </row>
        <row r="1220">
          <cell r="A1220">
            <v>7453</v>
          </cell>
          <cell r="C1220">
            <v>430</v>
          </cell>
          <cell r="G1220">
            <v>0</v>
          </cell>
        </row>
        <row r="1221">
          <cell r="A1221">
            <v>7453</v>
          </cell>
          <cell r="C1221">
            <v>440</v>
          </cell>
          <cell r="G1221">
            <v>44.63</v>
          </cell>
        </row>
        <row r="1222">
          <cell r="A1222">
            <v>7453</v>
          </cell>
          <cell r="C1222">
            <v>935</v>
          </cell>
          <cell r="G1222">
            <v>269.13</v>
          </cell>
        </row>
        <row r="1223">
          <cell r="A1223">
            <v>7453</v>
          </cell>
          <cell r="C1223">
            <v>936</v>
          </cell>
          <cell r="G1223">
            <v>5.21</v>
          </cell>
        </row>
        <row r="1224">
          <cell r="A1224">
            <v>7454</v>
          </cell>
          <cell r="C1224">
            <v>110</v>
          </cell>
          <cell r="G1224">
            <v>1.27</v>
          </cell>
        </row>
        <row r="1225">
          <cell r="A1225">
            <v>7454</v>
          </cell>
          <cell r="C1225">
            <v>112</v>
          </cell>
          <cell r="G1225">
            <v>0.96</v>
          </cell>
        </row>
        <row r="1226">
          <cell r="A1226">
            <v>7454</v>
          </cell>
          <cell r="C1226">
            <v>120</v>
          </cell>
          <cell r="G1226">
            <v>1.72</v>
          </cell>
        </row>
        <row r="1227">
          <cell r="A1227">
            <v>7454</v>
          </cell>
          <cell r="C1227">
            <v>121</v>
          </cell>
          <cell r="G1227">
            <v>0</v>
          </cell>
        </row>
        <row r="1228">
          <cell r="A1228">
            <v>7454</v>
          </cell>
          <cell r="C1228">
            <v>130</v>
          </cell>
          <cell r="G1228">
            <v>0.97</v>
          </cell>
        </row>
        <row r="1229">
          <cell r="A1229">
            <v>7454</v>
          </cell>
          <cell r="C1229">
            <v>140</v>
          </cell>
          <cell r="G1229">
            <v>1.1499999999999999</v>
          </cell>
        </row>
        <row r="1230">
          <cell r="A1230">
            <v>7454</v>
          </cell>
          <cell r="C1230">
            <v>150</v>
          </cell>
          <cell r="G1230">
            <v>0</v>
          </cell>
        </row>
        <row r="1231">
          <cell r="A1231">
            <v>7454</v>
          </cell>
          <cell r="C1231">
            <v>160</v>
          </cell>
          <cell r="G1231">
            <v>0.56999999999999995</v>
          </cell>
        </row>
        <row r="1232">
          <cell r="A1232">
            <v>7454</v>
          </cell>
          <cell r="C1232">
            <v>170</v>
          </cell>
          <cell r="G1232">
            <v>0</v>
          </cell>
        </row>
        <row r="1233">
          <cell r="A1233">
            <v>7454</v>
          </cell>
          <cell r="C1233">
            <v>190</v>
          </cell>
          <cell r="G1233">
            <v>0</v>
          </cell>
        </row>
        <row r="1234">
          <cell r="A1234">
            <v>7454</v>
          </cell>
          <cell r="C1234">
            <v>210</v>
          </cell>
          <cell r="G1234">
            <v>4150.63</v>
          </cell>
        </row>
        <row r="1235">
          <cell r="A1235">
            <v>7454</v>
          </cell>
          <cell r="C1235">
            <v>220</v>
          </cell>
          <cell r="G1235">
            <v>4150.38</v>
          </cell>
        </row>
        <row r="1236">
          <cell r="A1236">
            <v>7454</v>
          </cell>
          <cell r="C1236">
            <v>230</v>
          </cell>
          <cell r="G1236">
            <v>0.64</v>
          </cell>
        </row>
        <row r="1237">
          <cell r="A1237">
            <v>7454</v>
          </cell>
          <cell r="C1237">
            <v>240</v>
          </cell>
          <cell r="G1237">
            <v>0.51</v>
          </cell>
        </row>
        <row r="1238">
          <cell r="A1238">
            <v>7454</v>
          </cell>
          <cell r="C1238">
            <v>340</v>
          </cell>
          <cell r="G1238">
            <v>405.26</v>
          </cell>
        </row>
        <row r="1239">
          <cell r="A1239">
            <v>7454</v>
          </cell>
          <cell r="C1239">
            <v>430</v>
          </cell>
          <cell r="G1239">
            <v>0</v>
          </cell>
        </row>
        <row r="1240">
          <cell r="A1240">
            <v>7454</v>
          </cell>
          <cell r="C1240">
            <v>440</v>
          </cell>
          <cell r="G1240">
            <v>0</v>
          </cell>
        </row>
        <row r="1241">
          <cell r="A1241">
            <v>7454</v>
          </cell>
          <cell r="C1241">
            <v>935</v>
          </cell>
          <cell r="G1241">
            <v>0.23</v>
          </cell>
        </row>
        <row r="1242">
          <cell r="A1242">
            <v>7454</v>
          </cell>
          <cell r="C1242">
            <v>936</v>
          </cell>
          <cell r="G1242">
            <v>0.23</v>
          </cell>
        </row>
        <row r="1243">
          <cell r="A1243">
            <v>7550</v>
          </cell>
          <cell r="C1243">
            <v>110</v>
          </cell>
          <cell r="G1243">
            <v>333</v>
          </cell>
        </row>
        <row r="1244">
          <cell r="A1244">
            <v>7550</v>
          </cell>
          <cell r="C1244">
            <v>112</v>
          </cell>
          <cell r="G1244">
            <v>366.31</v>
          </cell>
        </row>
        <row r="1245">
          <cell r="A1245">
            <v>7550</v>
          </cell>
          <cell r="C1245">
            <v>120</v>
          </cell>
          <cell r="G1245">
            <v>299.70999999999998</v>
          </cell>
        </row>
        <row r="1246">
          <cell r="A1246">
            <v>7550</v>
          </cell>
          <cell r="C1246">
            <v>121</v>
          </cell>
          <cell r="G1246">
            <v>0</v>
          </cell>
        </row>
        <row r="1247">
          <cell r="A1247">
            <v>7550</v>
          </cell>
          <cell r="C1247">
            <v>130</v>
          </cell>
          <cell r="G1247">
            <v>299.70999999999998</v>
          </cell>
        </row>
        <row r="1248">
          <cell r="A1248">
            <v>7550</v>
          </cell>
          <cell r="C1248">
            <v>140</v>
          </cell>
          <cell r="G1248">
            <v>1742.65</v>
          </cell>
        </row>
        <row r="1249">
          <cell r="A1249">
            <v>7550</v>
          </cell>
          <cell r="C1249">
            <v>142</v>
          </cell>
          <cell r="G1249">
            <v>9.92</v>
          </cell>
        </row>
        <row r="1250">
          <cell r="A1250">
            <v>7550</v>
          </cell>
          <cell r="C1250">
            <v>147</v>
          </cell>
          <cell r="G1250">
            <v>0</v>
          </cell>
        </row>
        <row r="1251">
          <cell r="A1251">
            <v>7550</v>
          </cell>
          <cell r="C1251">
            <v>150</v>
          </cell>
          <cell r="G1251">
            <v>159.96</v>
          </cell>
        </row>
        <row r="1252">
          <cell r="A1252">
            <v>7550</v>
          </cell>
          <cell r="C1252">
            <v>160</v>
          </cell>
          <cell r="G1252">
            <v>0</v>
          </cell>
        </row>
        <row r="1253">
          <cell r="A1253">
            <v>7550</v>
          </cell>
          <cell r="C1253">
            <v>210</v>
          </cell>
          <cell r="G1253">
            <v>386.67</v>
          </cell>
        </row>
        <row r="1254">
          <cell r="A1254">
            <v>7550</v>
          </cell>
          <cell r="C1254">
            <v>220</v>
          </cell>
          <cell r="G1254">
            <v>397.75</v>
          </cell>
        </row>
        <row r="1255">
          <cell r="A1255">
            <v>7550</v>
          </cell>
          <cell r="C1255">
            <v>230</v>
          </cell>
          <cell r="G1255">
            <v>299.70999999999998</v>
          </cell>
        </row>
        <row r="1256">
          <cell r="A1256">
            <v>7550</v>
          </cell>
          <cell r="C1256">
            <v>240</v>
          </cell>
          <cell r="G1256">
            <v>1984.49</v>
          </cell>
        </row>
        <row r="1257">
          <cell r="A1257">
            <v>7550</v>
          </cell>
          <cell r="C1257">
            <v>260</v>
          </cell>
          <cell r="G1257">
            <v>0</v>
          </cell>
        </row>
        <row r="1258">
          <cell r="A1258">
            <v>7550</v>
          </cell>
          <cell r="C1258">
            <v>330</v>
          </cell>
          <cell r="G1258">
            <v>0</v>
          </cell>
        </row>
        <row r="1259">
          <cell r="A1259">
            <v>7550</v>
          </cell>
          <cell r="C1259">
            <v>340</v>
          </cell>
          <cell r="G1259">
            <v>4803.45</v>
          </cell>
        </row>
        <row r="1260">
          <cell r="A1260">
            <v>7550</v>
          </cell>
          <cell r="C1260">
            <v>430</v>
          </cell>
          <cell r="G1260">
            <v>133.19999999999999</v>
          </cell>
        </row>
        <row r="1261">
          <cell r="A1261">
            <v>7550</v>
          </cell>
          <cell r="C1261">
            <v>440</v>
          </cell>
          <cell r="G1261">
            <v>1468.41</v>
          </cell>
        </row>
        <row r="1262">
          <cell r="A1262">
            <v>7550</v>
          </cell>
          <cell r="C1262">
            <v>935</v>
          </cell>
          <cell r="G1262">
            <v>0</v>
          </cell>
        </row>
        <row r="1263">
          <cell r="A1263">
            <v>7550</v>
          </cell>
          <cell r="C1263">
            <v>936</v>
          </cell>
          <cell r="G1263">
            <v>0</v>
          </cell>
        </row>
        <row r="1264">
          <cell r="A1264">
            <v>7160</v>
          </cell>
          <cell r="C1264">
            <v>140</v>
          </cell>
          <cell r="G1264">
            <v>0</v>
          </cell>
        </row>
        <row r="1265">
          <cell r="A1265">
            <v>7160</v>
          </cell>
          <cell r="C1265">
            <v>147</v>
          </cell>
          <cell r="G1265">
            <v>0</v>
          </cell>
        </row>
        <row r="1266">
          <cell r="A1266">
            <v>7160</v>
          </cell>
          <cell r="C1266">
            <v>240</v>
          </cell>
          <cell r="G1266">
            <v>0</v>
          </cell>
        </row>
        <row r="1267">
          <cell r="A1267">
            <v>7160</v>
          </cell>
          <cell r="C1267">
            <v>340</v>
          </cell>
          <cell r="G1267">
            <v>0</v>
          </cell>
        </row>
        <row r="1268">
          <cell r="A1268">
            <v>7160</v>
          </cell>
          <cell r="C1268">
            <v>440</v>
          </cell>
          <cell r="G1268">
            <v>0</v>
          </cell>
        </row>
        <row r="1269">
          <cell r="A1269">
            <v>7300</v>
          </cell>
          <cell r="C1269">
            <v>110</v>
          </cell>
          <cell r="G1269">
            <v>30</v>
          </cell>
        </row>
        <row r="1270">
          <cell r="A1270">
            <v>7300</v>
          </cell>
          <cell r="C1270">
            <v>112</v>
          </cell>
          <cell r="G1270">
            <v>135</v>
          </cell>
        </row>
        <row r="1271">
          <cell r="A1271">
            <v>7300</v>
          </cell>
          <cell r="C1271">
            <v>120</v>
          </cell>
          <cell r="G1271">
            <v>0</v>
          </cell>
        </row>
        <row r="1272">
          <cell r="A1272">
            <v>7300</v>
          </cell>
          <cell r="C1272">
            <v>121</v>
          </cell>
          <cell r="G1272">
            <v>0</v>
          </cell>
        </row>
        <row r="1273">
          <cell r="A1273">
            <v>7300</v>
          </cell>
          <cell r="C1273">
            <v>122</v>
          </cell>
          <cell r="G1273">
            <v>0</v>
          </cell>
        </row>
        <row r="1274">
          <cell r="A1274">
            <v>7300</v>
          </cell>
          <cell r="C1274">
            <v>130</v>
          </cell>
          <cell r="G1274">
            <v>0</v>
          </cell>
        </row>
        <row r="1275">
          <cell r="A1275">
            <v>7300</v>
          </cell>
          <cell r="C1275">
            <v>140</v>
          </cell>
          <cell r="G1275">
            <v>95.17</v>
          </cell>
        </row>
        <row r="1276">
          <cell r="A1276">
            <v>7300</v>
          </cell>
          <cell r="C1276">
            <v>147</v>
          </cell>
          <cell r="G1276">
            <v>0</v>
          </cell>
        </row>
        <row r="1277">
          <cell r="A1277">
            <v>7300</v>
          </cell>
          <cell r="C1277">
            <v>210</v>
          </cell>
          <cell r="G1277">
            <v>0</v>
          </cell>
        </row>
        <row r="1278">
          <cell r="A1278">
            <v>7300</v>
          </cell>
          <cell r="C1278">
            <v>220</v>
          </cell>
          <cell r="G1278">
            <v>0</v>
          </cell>
        </row>
        <row r="1279">
          <cell r="A1279">
            <v>7300</v>
          </cell>
          <cell r="C1279">
            <v>240</v>
          </cell>
          <cell r="G1279">
            <v>0</v>
          </cell>
        </row>
        <row r="1280">
          <cell r="A1280">
            <v>7300</v>
          </cell>
          <cell r="C1280">
            <v>340</v>
          </cell>
          <cell r="G1280">
            <v>0</v>
          </cell>
        </row>
        <row r="1281">
          <cell r="A1281">
            <v>7300</v>
          </cell>
          <cell r="C1281">
            <v>440</v>
          </cell>
          <cell r="G1281">
            <v>0</v>
          </cell>
        </row>
        <row r="1282">
          <cell r="A1282">
            <v>7330</v>
          </cell>
          <cell r="C1282">
            <v>110</v>
          </cell>
          <cell r="G1282">
            <v>57.33</v>
          </cell>
        </row>
        <row r="1283">
          <cell r="A1283">
            <v>7330</v>
          </cell>
          <cell r="C1283">
            <v>112</v>
          </cell>
          <cell r="G1283">
            <v>0</v>
          </cell>
        </row>
        <row r="1284">
          <cell r="A1284">
            <v>7330</v>
          </cell>
          <cell r="C1284">
            <v>121</v>
          </cell>
          <cell r="G1284">
            <v>0</v>
          </cell>
        </row>
        <row r="1285">
          <cell r="A1285">
            <v>7330</v>
          </cell>
          <cell r="C1285">
            <v>122</v>
          </cell>
          <cell r="G1285">
            <v>0</v>
          </cell>
        </row>
        <row r="1286">
          <cell r="A1286">
            <v>7330</v>
          </cell>
          <cell r="C1286">
            <v>130</v>
          </cell>
          <cell r="G1286">
            <v>0</v>
          </cell>
        </row>
        <row r="1287">
          <cell r="A1287">
            <v>7330</v>
          </cell>
          <cell r="C1287">
            <v>140</v>
          </cell>
          <cell r="G1287">
            <v>0</v>
          </cell>
        </row>
        <row r="1288">
          <cell r="A1288">
            <v>7330</v>
          </cell>
          <cell r="C1288">
            <v>142</v>
          </cell>
          <cell r="G1288">
            <v>1389.42</v>
          </cell>
        </row>
        <row r="1289">
          <cell r="A1289">
            <v>7330</v>
          </cell>
          <cell r="C1289">
            <v>210</v>
          </cell>
          <cell r="G1289">
            <v>0</v>
          </cell>
        </row>
        <row r="1290">
          <cell r="A1290">
            <v>7330</v>
          </cell>
          <cell r="C1290">
            <v>220</v>
          </cell>
          <cell r="G1290">
            <v>0</v>
          </cell>
        </row>
        <row r="1291">
          <cell r="A1291">
            <v>7330</v>
          </cell>
          <cell r="C1291">
            <v>230</v>
          </cell>
          <cell r="G1291">
            <v>0</v>
          </cell>
        </row>
        <row r="1292">
          <cell r="A1292">
            <v>7330</v>
          </cell>
          <cell r="C1292">
            <v>430</v>
          </cell>
          <cell r="G1292">
            <v>0</v>
          </cell>
        </row>
        <row r="1293">
          <cell r="A1293">
            <v>7332</v>
          </cell>
          <cell r="C1293">
            <v>110</v>
          </cell>
          <cell r="G1293">
            <v>-441.88</v>
          </cell>
        </row>
        <row r="1294">
          <cell r="A1294">
            <v>7332</v>
          </cell>
          <cell r="C1294">
            <v>112</v>
          </cell>
          <cell r="G1294">
            <v>3403.18</v>
          </cell>
        </row>
        <row r="1295">
          <cell r="A1295">
            <v>7332</v>
          </cell>
          <cell r="C1295">
            <v>120</v>
          </cell>
          <cell r="G1295">
            <v>6197.25</v>
          </cell>
        </row>
        <row r="1296">
          <cell r="A1296">
            <v>7332</v>
          </cell>
          <cell r="C1296">
            <v>121</v>
          </cell>
          <cell r="G1296">
            <v>-1732.15</v>
          </cell>
        </row>
        <row r="1297">
          <cell r="A1297">
            <v>7332</v>
          </cell>
          <cell r="C1297">
            <v>122</v>
          </cell>
          <cell r="G1297">
            <v>1369.41</v>
          </cell>
        </row>
        <row r="1298">
          <cell r="A1298">
            <v>7332</v>
          </cell>
          <cell r="C1298">
            <v>130</v>
          </cell>
          <cell r="G1298">
            <v>1228.6400000000001</v>
          </cell>
        </row>
        <row r="1299">
          <cell r="A1299">
            <v>7332</v>
          </cell>
          <cell r="C1299">
            <v>140</v>
          </cell>
          <cell r="G1299">
            <v>4358.45</v>
          </cell>
        </row>
        <row r="1300">
          <cell r="A1300">
            <v>7332</v>
          </cell>
          <cell r="C1300">
            <v>142</v>
          </cell>
          <cell r="G1300">
            <v>196.09</v>
          </cell>
        </row>
        <row r="1301">
          <cell r="A1301">
            <v>7332</v>
          </cell>
          <cell r="C1301">
            <v>147</v>
          </cell>
          <cell r="G1301">
            <v>0</v>
          </cell>
        </row>
        <row r="1302">
          <cell r="A1302">
            <v>7332</v>
          </cell>
          <cell r="C1302">
            <v>150</v>
          </cell>
          <cell r="G1302">
            <v>170</v>
          </cell>
        </row>
        <row r="1303">
          <cell r="A1303">
            <v>7332</v>
          </cell>
          <cell r="C1303">
            <v>160</v>
          </cell>
          <cell r="G1303">
            <v>777.09</v>
          </cell>
        </row>
        <row r="1304">
          <cell r="A1304">
            <v>7332</v>
          </cell>
          <cell r="C1304">
            <v>190</v>
          </cell>
          <cell r="G1304">
            <v>551.30999999999995</v>
          </cell>
        </row>
        <row r="1305">
          <cell r="A1305">
            <v>7332</v>
          </cell>
          <cell r="C1305">
            <v>210</v>
          </cell>
          <cell r="G1305">
            <v>157.55000000000001</v>
          </cell>
        </row>
        <row r="1306">
          <cell r="A1306">
            <v>7332</v>
          </cell>
          <cell r="C1306">
            <v>220</v>
          </cell>
          <cell r="G1306">
            <v>3884.35</v>
          </cell>
        </row>
        <row r="1307">
          <cell r="A1307">
            <v>7332</v>
          </cell>
          <cell r="C1307">
            <v>230</v>
          </cell>
          <cell r="G1307">
            <v>500.27</v>
          </cell>
        </row>
        <row r="1308">
          <cell r="A1308">
            <v>7332</v>
          </cell>
          <cell r="C1308">
            <v>240</v>
          </cell>
          <cell r="G1308">
            <v>979.55</v>
          </cell>
        </row>
        <row r="1309">
          <cell r="A1309">
            <v>7332</v>
          </cell>
          <cell r="C1309">
            <v>260</v>
          </cell>
          <cell r="G1309">
            <v>475.33</v>
          </cell>
        </row>
        <row r="1310">
          <cell r="A1310">
            <v>7332</v>
          </cell>
          <cell r="C1310">
            <v>330</v>
          </cell>
          <cell r="G1310">
            <v>285.64999999999998</v>
          </cell>
        </row>
        <row r="1311">
          <cell r="A1311">
            <v>7332</v>
          </cell>
          <cell r="C1311">
            <v>340</v>
          </cell>
          <cell r="G1311">
            <v>1391.59</v>
          </cell>
        </row>
        <row r="1312">
          <cell r="A1312">
            <v>7332</v>
          </cell>
          <cell r="C1312">
            <v>430</v>
          </cell>
          <cell r="G1312">
            <v>285.64999999999998</v>
          </cell>
        </row>
        <row r="1313">
          <cell r="A1313">
            <v>7332</v>
          </cell>
          <cell r="C1313">
            <v>440</v>
          </cell>
          <cell r="G1313">
            <v>2913.21</v>
          </cell>
        </row>
        <row r="1314">
          <cell r="A1314">
            <v>7332</v>
          </cell>
          <cell r="C1314">
            <v>935</v>
          </cell>
          <cell r="G1314">
            <v>642.86</v>
          </cell>
        </row>
        <row r="1315">
          <cell r="A1315">
            <v>7332</v>
          </cell>
          <cell r="C1315">
            <v>936</v>
          </cell>
          <cell r="G1315">
            <v>577.69000000000005</v>
          </cell>
        </row>
        <row r="1316">
          <cell r="A1316">
            <v>7333</v>
          </cell>
          <cell r="C1316">
            <v>110</v>
          </cell>
          <cell r="G1316">
            <v>1579.36</v>
          </cell>
        </row>
        <row r="1317">
          <cell r="A1317">
            <v>7333</v>
          </cell>
          <cell r="C1317">
            <v>112</v>
          </cell>
          <cell r="G1317">
            <v>2295</v>
          </cell>
        </row>
        <row r="1318">
          <cell r="A1318">
            <v>7333</v>
          </cell>
          <cell r="C1318">
            <v>120</v>
          </cell>
          <cell r="G1318">
            <v>1580.23</v>
          </cell>
        </row>
        <row r="1319">
          <cell r="A1319">
            <v>7333</v>
          </cell>
          <cell r="C1319">
            <v>121</v>
          </cell>
          <cell r="G1319">
            <v>678</v>
          </cell>
        </row>
        <row r="1320">
          <cell r="A1320">
            <v>7333</v>
          </cell>
          <cell r="C1320">
            <v>122</v>
          </cell>
          <cell r="G1320">
            <v>0</v>
          </cell>
        </row>
        <row r="1321">
          <cell r="A1321">
            <v>7333</v>
          </cell>
          <cell r="C1321">
            <v>130</v>
          </cell>
          <cell r="G1321">
            <v>1920.5</v>
          </cell>
        </row>
        <row r="1322">
          <cell r="A1322">
            <v>7333</v>
          </cell>
          <cell r="C1322">
            <v>140</v>
          </cell>
          <cell r="G1322">
            <v>2244.9699999999998</v>
          </cell>
        </row>
        <row r="1323">
          <cell r="A1323">
            <v>7333</v>
          </cell>
          <cell r="C1323">
            <v>142</v>
          </cell>
          <cell r="G1323">
            <v>0</v>
          </cell>
        </row>
        <row r="1324">
          <cell r="A1324">
            <v>7333</v>
          </cell>
          <cell r="C1324">
            <v>147</v>
          </cell>
          <cell r="G1324">
            <v>0</v>
          </cell>
        </row>
        <row r="1325">
          <cell r="A1325">
            <v>7333</v>
          </cell>
          <cell r="C1325">
            <v>150</v>
          </cell>
          <cell r="G1325">
            <v>666.35</v>
          </cell>
        </row>
        <row r="1326">
          <cell r="A1326">
            <v>7333</v>
          </cell>
          <cell r="C1326">
            <v>160</v>
          </cell>
          <cell r="G1326">
            <v>0</v>
          </cell>
        </row>
        <row r="1327">
          <cell r="A1327">
            <v>7333</v>
          </cell>
          <cell r="C1327">
            <v>190</v>
          </cell>
          <cell r="G1327">
            <v>0</v>
          </cell>
        </row>
        <row r="1328">
          <cell r="A1328">
            <v>7333</v>
          </cell>
          <cell r="C1328">
            <v>210</v>
          </cell>
          <cell r="G1328">
            <v>0</v>
          </cell>
        </row>
        <row r="1329">
          <cell r="A1329">
            <v>7333</v>
          </cell>
          <cell r="C1329">
            <v>220</v>
          </cell>
          <cell r="G1329">
            <v>0</v>
          </cell>
        </row>
        <row r="1330">
          <cell r="A1330">
            <v>7333</v>
          </cell>
          <cell r="C1330">
            <v>230</v>
          </cell>
          <cell r="G1330">
            <v>218.5</v>
          </cell>
        </row>
        <row r="1331">
          <cell r="A1331">
            <v>7333</v>
          </cell>
          <cell r="C1331">
            <v>240</v>
          </cell>
          <cell r="G1331">
            <v>1047.73</v>
          </cell>
        </row>
        <row r="1332">
          <cell r="A1332">
            <v>7333</v>
          </cell>
          <cell r="C1332">
            <v>340</v>
          </cell>
          <cell r="G1332">
            <v>2030.65</v>
          </cell>
        </row>
        <row r="1333">
          <cell r="A1333">
            <v>7333</v>
          </cell>
          <cell r="C1333">
            <v>430</v>
          </cell>
          <cell r="G1333">
            <v>515.12</v>
          </cell>
        </row>
        <row r="1334">
          <cell r="A1334">
            <v>7333</v>
          </cell>
          <cell r="C1334">
            <v>440</v>
          </cell>
          <cell r="G1334">
            <v>2192.2199999999998</v>
          </cell>
        </row>
        <row r="1335">
          <cell r="A1335">
            <v>7333</v>
          </cell>
          <cell r="C1335">
            <v>935</v>
          </cell>
          <cell r="G1335">
            <v>1643</v>
          </cell>
        </row>
        <row r="1336">
          <cell r="A1336">
            <v>7333</v>
          </cell>
          <cell r="C1336">
            <v>936</v>
          </cell>
          <cell r="G1336">
            <v>0</v>
          </cell>
        </row>
        <row r="1337">
          <cell r="A1337">
            <v>7350</v>
          </cell>
          <cell r="C1337">
            <v>110</v>
          </cell>
          <cell r="G1337">
            <v>1170.2</v>
          </cell>
        </row>
        <row r="1338">
          <cell r="A1338">
            <v>7350</v>
          </cell>
          <cell r="C1338">
            <v>112</v>
          </cell>
          <cell r="G1338">
            <v>798.13</v>
          </cell>
        </row>
        <row r="1339">
          <cell r="A1339">
            <v>7350</v>
          </cell>
          <cell r="C1339">
            <v>120</v>
          </cell>
          <cell r="G1339">
            <v>1330.76</v>
          </cell>
        </row>
        <row r="1340">
          <cell r="A1340">
            <v>7350</v>
          </cell>
          <cell r="C1340">
            <v>121</v>
          </cell>
          <cell r="G1340">
            <v>0</v>
          </cell>
        </row>
        <row r="1341">
          <cell r="A1341">
            <v>7350</v>
          </cell>
          <cell r="C1341">
            <v>130</v>
          </cell>
          <cell r="G1341">
            <v>1568.22</v>
          </cell>
        </row>
        <row r="1342">
          <cell r="A1342">
            <v>7350</v>
          </cell>
          <cell r="C1342">
            <v>140</v>
          </cell>
          <cell r="G1342">
            <v>1177.8599999999999</v>
          </cell>
        </row>
        <row r="1343">
          <cell r="A1343">
            <v>7350</v>
          </cell>
          <cell r="C1343">
            <v>142</v>
          </cell>
          <cell r="G1343">
            <v>0</v>
          </cell>
        </row>
        <row r="1344">
          <cell r="A1344">
            <v>7350</v>
          </cell>
          <cell r="C1344">
            <v>147</v>
          </cell>
          <cell r="G1344">
            <v>0</v>
          </cell>
        </row>
        <row r="1345">
          <cell r="A1345">
            <v>7350</v>
          </cell>
          <cell r="C1345">
            <v>150</v>
          </cell>
          <cell r="G1345">
            <v>0</v>
          </cell>
        </row>
        <row r="1346">
          <cell r="A1346">
            <v>7350</v>
          </cell>
          <cell r="C1346">
            <v>160</v>
          </cell>
          <cell r="G1346">
            <v>377.18</v>
          </cell>
        </row>
        <row r="1347">
          <cell r="A1347">
            <v>7350</v>
          </cell>
          <cell r="C1347">
            <v>190</v>
          </cell>
          <cell r="G1347">
            <v>72.290000000000006</v>
          </cell>
        </row>
        <row r="1348">
          <cell r="A1348">
            <v>7350</v>
          </cell>
          <cell r="C1348">
            <v>210</v>
          </cell>
          <cell r="G1348">
            <v>653.03</v>
          </cell>
        </row>
        <row r="1349">
          <cell r="A1349">
            <v>7350</v>
          </cell>
          <cell r="C1349">
            <v>220</v>
          </cell>
          <cell r="G1349">
            <v>1587.95</v>
          </cell>
        </row>
        <row r="1350">
          <cell r="A1350">
            <v>7350</v>
          </cell>
          <cell r="C1350">
            <v>230</v>
          </cell>
          <cell r="G1350">
            <v>529.51</v>
          </cell>
        </row>
        <row r="1351">
          <cell r="A1351">
            <v>7350</v>
          </cell>
          <cell r="C1351">
            <v>240</v>
          </cell>
          <cell r="G1351">
            <v>426.83</v>
          </cell>
        </row>
        <row r="1352">
          <cell r="A1352">
            <v>7350</v>
          </cell>
          <cell r="C1352">
            <v>260</v>
          </cell>
          <cell r="G1352">
            <v>0</v>
          </cell>
        </row>
        <row r="1353">
          <cell r="A1353">
            <v>7350</v>
          </cell>
          <cell r="C1353">
            <v>330</v>
          </cell>
          <cell r="G1353">
            <v>400.34</v>
          </cell>
        </row>
        <row r="1354">
          <cell r="A1354">
            <v>7350</v>
          </cell>
          <cell r="C1354">
            <v>340</v>
          </cell>
          <cell r="G1354">
            <v>157.47999999999999</v>
          </cell>
        </row>
        <row r="1355">
          <cell r="A1355">
            <v>7350</v>
          </cell>
          <cell r="C1355">
            <v>360</v>
          </cell>
          <cell r="G1355">
            <v>0</v>
          </cell>
        </row>
        <row r="1356">
          <cell r="A1356">
            <v>7350</v>
          </cell>
          <cell r="C1356">
            <v>430</v>
          </cell>
          <cell r="G1356">
            <v>133.91999999999999</v>
          </cell>
        </row>
        <row r="1357">
          <cell r="A1357">
            <v>7350</v>
          </cell>
          <cell r="C1357">
            <v>440</v>
          </cell>
          <cell r="G1357">
            <v>1174.31</v>
          </cell>
        </row>
        <row r="1358">
          <cell r="A1358">
            <v>7350</v>
          </cell>
          <cell r="C1358">
            <v>935</v>
          </cell>
          <cell r="G1358">
            <v>281.68</v>
          </cell>
        </row>
        <row r="1359">
          <cell r="A1359">
            <v>7350</v>
          </cell>
          <cell r="C1359">
            <v>936</v>
          </cell>
          <cell r="G1359">
            <v>423.58</v>
          </cell>
        </row>
        <row r="1360">
          <cell r="A1360">
            <v>7385</v>
          </cell>
          <cell r="C1360">
            <v>110</v>
          </cell>
          <cell r="G1360">
            <v>801.74</v>
          </cell>
        </row>
        <row r="1361">
          <cell r="A1361">
            <v>7385</v>
          </cell>
          <cell r="C1361">
            <v>112</v>
          </cell>
          <cell r="G1361">
            <v>280.87</v>
          </cell>
        </row>
        <row r="1362">
          <cell r="A1362">
            <v>7385</v>
          </cell>
          <cell r="C1362">
            <v>120</v>
          </cell>
          <cell r="G1362">
            <v>617.91</v>
          </cell>
        </row>
        <row r="1363">
          <cell r="A1363">
            <v>7385</v>
          </cell>
          <cell r="C1363">
            <v>121</v>
          </cell>
          <cell r="G1363">
            <v>0</v>
          </cell>
        </row>
        <row r="1364">
          <cell r="A1364">
            <v>7385</v>
          </cell>
          <cell r="C1364">
            <v>130</v>
          </cell>
          <cell r="G1364">
            <v>477.48</v>
          </cell>
        </row>
        <row r="1365">
          <cell r="A1365">
            <v>7385</v>
          </cell>
          <cell r="C1365">
            <v>140</v>
          </cell>
          <cell r="G1365">
            <v>561.74</v>
          </cell>
        </row>
        <row r="1366">
          <cell r="A1366">
            <v>7385</v>
          </cell>
          <cell r="C1366">
            <v>160</v>
          </cell>
          <cell r="G1366">
            <v>168.52</v>
          </cell>
        </row>
        <row r="1367">
          <cell r="A1367">
            <v>7385</v>
          </cell>
          <cell r="C1367">
            <v>210</v>
          </cell>
          <cell r="G1367">
            <v>0</v>
          </cell>
        </row>
        <row r="1368">
          <cell r="A1368">
            <v>7385</v>
          </cell>
          <cell r="C1368">
            <v>220</v>
          </cell>
          <cell r="G1368">
            <v>0</v>
          </cell>
        </row>
        <row r="1369">
          <cell r="A1369">
            <v>7385</v>
          </cell>
          <cell r="C1369">
            <v>230</v>
          </cell>
          <cell r="G1369">
            <v>0</v>
          </cell>
        </row>
        <row r="1370">
          <cell r="A1370">
            <v>7385</v>
          </cell>
          <cell r="C1370">
            <v>240</v>
          </cell>
          <cell r="G1370">
            <v>0</v>
          </cell>
        </row>
        <row r="1371">
          <cell r="A1371">
            <v>7385</v>
          </cell>
          <cell r="C1371">
            <v>340</v>
          </cell>
          <cell r="G1371">
            <v>0</v>
          </cell>
        </row>
        <row r="1372">
          <cell r="A1372">
            <v>7385</v>
          </cell>
          <cell r="C1372">
            <v>935</v>
          </cell>
          <cell r="G1372">
            <v>140.43</v>
          </cell>
        </row>
        <row r="1373">
          <cell r="A1373">
            <v>7410</v>
          </cell>
          <cell r="C1373">
            <v>130</v>
          </cell>
          <cell r="G1373">
            <v>1047.52</v>
          </cell>
        </row>
        <row r="1374">
          <cell r="A1374">
            <v>7410</v>
          </cell>
          <cell r="C1374">
            <v>140</v>
          </cell>
          <cell r="G1374">
            <v>905.99</v>
          </cell>
        </row>
        <row r="1375">
          <cell r="A1375">
            <v>7410</v>
          </cell>
          <cell r="C1375">
            <v>142</v>
          </cell>
          <cell r="G1375">
            <v>200.03</v>
          </cell>
        </row>
        <row r="1376">
          <cell r="A1376">
            <v>7410</v>
          </cell>
          <cell r="C1376">
            <v>230</v>
          </cell>
          <cell r="G1376">
            <v>80.23</v>
          </cell>
        </row>
        <row r="1377">
          <cell r="A1377">
            <v>7410</v>
          </cell>
          <cell r="C1377">
            <v>240</v>
          </cell>
          <cell r="G1377">
            <v>1253.8499999999999</v>
          </cell>
        </row>
        <row r="1378">
          <cell r="A1378">
            <v>7410</v>
          </cell>
          <cell r="C1378">
            <v>340</v>
          </cell>
          <cell r="G1378">
            <v>186.08</v>
          </cell>
        </row>
        <row r="1379">
          <cell r="A1379">
            <v>7410</v>
          </cell>
          <cell r="C1379">
            <v>440</v>
          </cell>
          <cell r="G1379">
            <v>1021.04</v>
          </cell>
        </row>
        <row r="1380">
          <cell r="A1380">
            <v>7450</v>
          </cell>
          <cell r="C1380">
            <v>112</v>
          </cell>
          <cell r="G1380">
            <v>0</v>
          </cell>
        </row>
        <row r="1381">
          <cell r="A1381">
            <v>7455</v>
          </cell>
          <cell r="C1381">
            <v>130</v>
          </cell>
          <cell r="G1381">
            <v>0</v>
          </cell>
        </row>
        <row r="1382">
          <cell r="A1382">
            <v>7455</v>
          </cell>
          <cell r="C1382">
            <v>140</v>
          </cell>
          <cell r="G1382">
            <v>0</v>
          </cell>
        </row>
        <row r="1383">
          <cell r="A1383">
            <v>7455</v>
          </cell>
          <cell r="C1383">
            <v>230</v>
          </cell>
          <cell r="G1383">
            <v>0</v>
          </cell>
        </row>
        <row r="1384">
          <cell r="A1384">
            <v>7457</v>
          </cell>
          <cell r="C1384">
            <v>110</v>
          </cell>
          <cell r="G1384">
            <v>3681</v>
          </cell>
        </row>
        <row r="1385">
          <cell r="A1385">
            <v>7457</v>
          </cell>
          <cell r="C1385">
            <v>112</v>
          </cell>
          <cell r="G1385">
            <v>1046.8900000000001</v>
          </cell>
        </row>
        <row r="1386">
          <cell r="A1386">
            <v>7457</v>
          </cell>
          <cell r="C1386">
            <v>120</v>
          </cell>
          <cell r="G1386">
            <v>960.13</v>
          </cell>
        </row>
        <row r="1387">
          <cell r="A1387">
            <v>7457</v>
          </cell>
          <cell r="C1387">
            <v>121</v>
          </cell>
          <cell r="G1387">
            <v>0</v>
          </cell>
        </row>
        <row r="1388">
          <cell r="A1388">
            <v>7457</v>
          </cell>
          <cell r="C1388">
            <v>130</v>
          </cell>
          <cell r="G1388">
            <v>1301.4100000000001</v>
          </cell>
        </row>
        <row r="1389">
          <cell r="A1389">
            <v>7457</v>
          </cell>
          <cell r="C1389">
            <v>140</v>
          </cell>
          <cell r="G1389">
            <v>1598.33</v>
          </cell>
        </row>
        <row r="1390">
          <cell r="A1390">
            <v>7457</v>
          </cell>
          <cell r="C1390">
            <v>142</v>
          </cell>
          <cell r="G1390">
            <v>0</v>
          </cell>
        </row>
        <row r="1391">
          <cell r="A1391">
            <v>7457</v>
          </cell>
          <cell r="C1391">
            <v>147</v>
          </cell>
          <cell r="G1391">
            <v>0</v>
          </cell>
        </row>
        <row r="1392">
          <cell r="A1392">
            <v>7457</v>
          </cell>
          <cell r="C1392">
            <v>160</v>
          </cell>
          <cell r="G1392">
            <v>14.34</v>
          </cell>
        </row>
        <row r="1393">
          <cell r="A1393">
            <v>7457</v>
          </cell>
          <cell r="C1393">
            <v>190</v>
          </cell>
          <cell r="G1393">
            <v>420.4</v>
          </cell>
        </row>
        <row r="1394">
          <cell r="A1394">
            <v>7457</v>
          </cell>
          <cell r="C1394">
            <v>210</v>
          </cell>
          <cell r="G1394">
            <v>1292.0899999999999</v>
          </cell>
        </row>
        <row r="1395">
          <cell r="A1395">
            <v>7457</v>
          </cell>
          <cell r="C1395">
            <v>220</v>
          </cell>
          <cell r="G1395">
            <v>1296.5899999999999</v>
          </cell>
        </row>
        <row r="1396">
          <cell r="A1396">
            <v>7457</v>
          </cell>
          <cell r="C1396">
            <v>230</v>
          </cell>
          <cell r="G1396">
            <v>1247.0899999999999</v>
          </cell>
        </row>
        <row r="1397">
          <cell r="A1397">
            <v>7457</v>
          </cell>
          <cell r="C1397">
            <v>240</v>
          </cell>
          <cell r="G1397">
            <v>1466.43</v>
          </cell>
        </row>
        <row r="1398">
          <cell r="A1398">
            <v>7457</v>
          </cell>
          <cell r="C1398">
            <v>260</v>
          </cell>
          <cell r="G1398">
            <v>0</v>
          </cell>
        </row>
        <row r="1399">
          <cell r="A1399">
            <v>7457</v>
          </cell>
          <cell r="C1399">
            <v>330</v>
          </cell>
          <cell r="G1399">
            <v>448.04</v>
          </cell>
        </row>
        <row r="1400">
          <cell r="A1400">
            <v>7457</v>
          </cell>
          <cell r="C1400">
            <v>340</v>
          </cell>
          <cell r="G1400">
            <v>689.76</v>
          </cell>
        </row>
        <row r="1401">
          <cell r="A1401">
            <v>7457</v>
          </cell>
          <cell r="C1401">
            <v>430</v>
          </cell>
          <cell r="G1401">
            <v>23.91</v>
          </cell>
        </row>
        <row r="1402">
          <cell r="A1402">
            <v>7457</v>
          </cell>
          <cell r="C1402">
            <v>440</v>
          </cell>
          <cell r="G1402">
            <v>330.72</v>
          </cell>
        </row>
        <row r="1403">
          <cell r="A1403">
            <v>7457</v>
          </cell>
          <cell r="C1403">
            <v>935</v>
          </cell>
          <cell r="G1403">
            <v>44.64</v>
          </cell>
        </row>
        <row r="1404">
          <cell r="A1404">
            <v>7457</v>
          </cell>
          <cell r="C1404">
            <v>936</v>
          </cell>
          <cell r="G1404">
            <v>161.66999999999999</v>
          </cell>
        </row>
        <row r="1405">
          <cell r="A1405">
            <v>7471</v>
          </cell>
          <cell r="C1405">
            <v>110</v>
          </cell>
          <cell r="G1405">
            <v>0</v>
          </cell>
        </row>
        <row r="1406">
          <cell r="A1406">
            <v>7471</v>
          </cell>
          <cell r="C1406">
            <v>112</v>
          </cell>
          <cell r="G1406">
            <v>0</v>
          </cell>
        </row>
        <row r="1407">
          <cell r="A1407">
            <v>7471</v>
          </cell>
          <cell r="C1407">
            <v>140</v>
          </cell>
          <cell r="G1407">
            <v>2511.1799999999998</v>
          </cell>
        </row>
        <row r="1408">
          <cell r="A1408">
            <v>7471</v>
          </cell>
          <cell r="C1408">
            <v>142</v>
          </cell>
          <cell r="G1408">
            <v>702.61</v>
          </cell>
        </row>
        <row r="1409">
          <cell r="A1409">
            <v>7471</v>
          </cell>
          <cell r="C1409">
            <v>147</v>
          </cell>
          <cell r="G1409">
            <v>0</v>
          </cell>
        </row>
        <row r="1410">
          <cell r="A1410">
            <v>7471</v>
          </cell>
          <cell r="C1410">
            <v>240</v>
          </cell>
          <cell r="G1410">
            <v>1194.68</v>
          </cell>
        </row>
        <row r="1411">
          <cell r="A1411">
            <v>7471</v>
          </cell>
          <cell r="C1411">
            <v>340</v>
          </cell>
          <cell r="G1411">
            <v>805.64</v>
          </cell>
        </row>
        <row r="1412">
          <cell r="A1412">
            <v>7471</v>
          </cell>
          <cell r="C1412">
            <v>440</v>
          </cell>
          <cell r="G1412">
            <v>1087.69</v>
          </cell>
        </row>
        <row r="1413">
          <cell r="A1413">
            <v>7471</v>
          </cell>
          <cell r="C1413">
            <v>935</v>
          </cell>
          <cell r="G1413">
            <v>0</v>
          </cell>
        </row>
        <row r="1414">
          <cell r="A1414">
            <v>7490</v>
          </cell>
          <cell r="C1414">
            <v>140</v>
          </cell>
          <cell r="G1414">
            <v>0</v>
          </cell>
        </row>
        <row r="1415">
          <cell r="A1415">
            <v>7510</v>
          </cell>
          <cell r="C1415">
            <v>110</v>
          </cell>
          <cell r="G1415">
            <v>525.65</v>
          </cell>
        </row>
        <row r="1416">
          <cell r="A1416">
            <v>7510</v>
          </cell>
          <cell r="C1416">
            <v>112</v>
          </cell>
          <cell r="G1416">
            <v>35.47</v>
          </cell>
        </row>
        <row r="1417">
          <cell r="A1417">
            <v>7510</v>
          </cell>
          <cell r="C1417">
            <v>120</v>
          </cell>
          <cell r="G1417">
            <v>532.66</v>
          </cell>
        </row>
        <row r="1418">
          <cell r="A1418">
            <v>7510</v>
          </cell>
          <cell r="C1418">
            <v>130</v>
          </cell>
          <cell r="G1418">
            <v>643.66</v>
          </cell>
        </row>
        <row r="1419">
          <cell r="A1419">
            <v>7510</v>
          </cell>
          <cell r="C1419">
            <v>140</v>
          </cell>
          <cell r="G1419">
            <v>523.66</v>
          </cell>
        </row>
        <row r="1420">
          <cell r="A1420">
            <v>7510</v>
          </cell>
          <cell r="C1420">
            <v>142</v>
          </cell>
          <cell r="G1420">
            <v>0</v>
          </cell>
        </row>
        <row r="1421">
          <cell r="A1421">
            <v>7510</v>
          </cell>
          <cell r="C1421">
            <v>160</v>
          </cell>
          <cell r="G1421">
            <v>9</v>
          </cell>
        </row>
        <row r="1422">
          <cell r="A1422">
            <v>7510</v>
          </cell>
          <cell r="C1422">
            <v>170</v>
          </cell>
          <cell r="G1422">
            <v>0</v>
          </cell>
        </row>
        <row r="1423">
          <cell r="A1423">
            <v>7510</v>
          </cell>
          <cell r="C1423">
            <v>190</v>
          </cell>
          <cell r="G1423">
            <v>0</v>
          </cell>
        </row>
        <row r="1424">
          <cell r="A1424">
            <v>7510</v>
          </cell>
          <cell r="C1424">
            <v>210</v>
          </cell>
          <cell r="G1424">
            <v>515.66999999999996</v>
          </cell>
        </row>
        <row r="1425">
          <cell r="A1425">
            <v>7510</v>
          </cell>
          <cell r="C1425">
            <v>220</v>
          </cell>
          <cell r="G1425">
            <v>511.66</v>
          </cell>
        </row>
        <row r="1426">
          <cell r="A1426">
            <v>7510</v>
          </cell>
          <cell r="C1426">
            <v>230</v>
          </cell>
          <cell r="G1426">
            <v>515.78</v>
          </cell>
        </row>
        <row r="1427">
          <cell r="A1427">
            <v>7510</v>
          </cell>
          <cell r="C1427">
            <v>240</v>
          </cell>
          <cell r="G1427">
            <v>857.62</v>
          </cell>
        </row>
        <row r="1428">
          <cell r="A1428">
            <v>7510</v>
          </cell>
          <cell r="C1428">
            <v>260</v>
          </cell>
          <cell r="G1428">
            <v>0</v>
          </cell>
        </row>
        <row r="1429">
          <cell r="A1429">
            <v>7510</v>
          </cell>
          <cell r="C1429">
            <v>330</v>
          </cell>
          <cell r="G1429">
            <v>252.65</v>
          </cell>
        </row>
        <row r="1430">
          <cell r="A1430">
            <v>7510</v>
          </cell>
          <cell r="C1430">
            <v>340</v>
          </cell>
          <cell r="G1430">
            <v>165.83</v>
          </cell>
        </row>
        <row r="1431">
          <cell r="A1431">
            <v>7510</v>
          </cell>
          <cell r="C1431">
            <v>430</v>
          </cell>
          <cell r="G1431">
            <v>161.75</v>
          </cell>
        </row>
        <row r="1432">
          <cell r="A1432">
            <v>7510</v>
          </cell>
          <cell r="C1432">
            <v>440</v>
          </cell>
          <cell r="G1432">
            <v>161.84</v>
          </cell>
        </row>
        <row r="1433">
          <cell r="A1433">
            <v>7510</v>
          </cell>
          <cell r="C1433">
            <v>935</v>
          </cell>
          <cell r="G1433">
            <v>3.75</v>
          </cell>
        </row>
        <row r="1434">
          <cell r="A1434">
            <v>7510</v>
          </cell>
          <cell r="C1434">
            <v>936</v>
          </cell>
          <cell r="G1434">
            <v>3.75</v>
          </cell>
        </row>
        <row r="1435">
          <cell r="A1435">
            <v>7530</v>
          </cell>
          <cell r="C1435">
            <v>130</v>
          </cell>
          <cell r="G1435">
            <v>0</v>
          </cell>
        </row>
        <row r="1436">
          <cell r="A1436">
            <v>7530</v>
          </cell>
          <cell r="C1436">
            <v>230</v>
          </cell>
          <cell r="G1436">
            <v>0</v>
          </cell>
        </row>
        <row r="1437">
          <cell r="A1437">
            <v>7535</v>
          </cell>
          <cell r="C1437">
            <v>110</v>
          </cell>
          <cell r="G1437">
            <v>2570.4299999999998</v>
          </cell>
        </row>
        <row r="1438">
          <cell r="A1438">
            <v>7535</v>
          </cell>
          <cell r="C1438">
            <v>112</v>
          </cell>
          <cell r="G1438">
            <v>1985.8</v>
          </cell>
        </row>
        <row r="1439">
          <cell r="A1439">
            <v>7535</v>
          </cell>
          <cell r="C1439">
            <v>120</v>
          </cell>
          <cell r="G1439">
            <v>3571.95</v>
          </cell>
        </row>
        <row r="1440">
          <cell r="A1440">
            <v>7535</v>
          </cell>
          <cell r="C1440">
            <v>121</v>
          </cell>
          <cell r="G1440">
            <v>0</v>
          </cell>
        </row>
        <row r="1441">
          <cell r="A1441">
            <v>7535</v>
          </cell>
          <cell r="C1441">
            <v>130</v>
          </cell>
          <cell r="G1441">
            <v>1911.43</v>
          </cell>
        </row>
        <row r="1442">
          <cell r="A1442">
            <v>7535</v>
          </cell>
          <cell r="C1442">
            <v>140</v>
          </cell>
          <cell r="G1442">
            <v>2269.91</v>
          </cell>
        </row>
        <row r="1443">
          <cell r="A1443">
            <v>7535</v>
          </cell>
          <cell r="C1443">
            <v>142</v>
          </cell>
          <cell r="G1443">
            <v>7.3</v>
          </cell>
        </row>
        <row r="1444">
          <cell r="A1444">
            <v>7535</v>
          </cell>
          <cell r="C1444">
            <v>147</v>
          </cell>
          <cell r="G1444">
            <v>0</v>
          </cell>
        </row>
        <row r="1445">
          <cell r="A1445">
            <v>7535</v>
          </cell>
          <cell r="C1445">
            <v>150</v>
          </cell>
          <cell r="G1445">
            <v>8.35</v>
          </cell>
        </row>
        <row r="1446">
          <cell r="A1446">
            <v>7535</v>
          </cell>
          <cell r="C1446">
            <v>160</v>
          </cell>
          <cell r="G1446">
            <v>1108</v>
          </cell>
        </row>
        <row r="1447">
          <cell r="A1447">
            <v>7535</v>
          </cell>
          <cell r="C1447">
            <v>190</v>
          </cell>
          <cell r="G1447">
            <v>113.46</v>
          </cell>
        </row>
        <row r="1448">
          <cell r="A1448">
            <v>7535</v>
          </cell>
          <cell r="C1448">
            <v>210</v>
          </cell>
          <cell r="G1448">
            <v>1283.8900000000001</v>
          </cell>
        </row>
        <row r="1449">
          <cell r="A1449">
            <v>7535</v>
          </cell>
          <cell r="C1449">
            <v>220</v>
          </cell>
          <cell r="G1449">
            <v>792.08</v>
          </cell>
        </row>
        <row r="1450">
          <cell r="A1450">
            <v>7535</v>
          </cell>
          <cell r="C1450">
            <v>230</v>
          </cell>
          <cell r="G1450">
            <v>1284.4000000000001</v>
          </cell>
        </row>
        <row r="1451">
          <cell r="A1451">
            <v>7535</v>
          </cell>
          <cell r="C1451">
            <v>240</v>
          </cell>
          <cell r="G1451">
            <v>1034.7</v>
          </cell>
        </row>
        <row r="1452">
          <cell r="A1452">
            <v>7535</v>
          </cell>
          <cell r="C1452">
            <v>260</v>
          </cell>
          <cell r="G1452">
            <v>0</v>
          </cell>
        </row>
        <row r="1453">
          <cell r="A1453">
            <v>7535</v>
          </cell>
          <cell r="C1453">
            <v>330</v>
          </cell>
          <cell r="G1453">
            <v>1.05</v>
          </cell>
        </row>
        <row r="1454">
          <cell r="A1454">
            <v>7535</v>
          </cell>
          <cell r="C1454">
            <v>340</v>
          </cell>
          <cell r="G1454">
            <v>512.73</v>
          </cell>
        </row>
        <row r="1455">
          <cell r="A1455">
            <v>7535</v>
          </cell>
          <cell r="C1455">
            <v>430</v>
          </cell>
          <cell r="G1455">
            <v>1.05</v>
          </cell>
        </row>
        <row r="1456">
          <cell r="A1456">
            <v>7535</v>
          </cell>
          <cell r="C1456">
            <v>440</v>
          </cell>
          <cell r="G1456">
            <v>10.44</v>
          </cell>
        </row>
        <row r="1457">
          <cell r="A1457">
            <v>7535</v>
          </cell>
          <cell r="C1457">
            <v>935</v>
          </cell>
          <cell r="G1457">
            <v>505.14</v>
          </cell>
        </row>
        <row r="1458">
          <cell r="A1458">
            <v>7535</v>
          </cell>
          <cell r="C1458">
            <v>936</v>
          </cell>
          <cell r="G1458">
            <v>461.66</v>
          </cell>
        </row>
        <row r="1459">
          <cell r="A1459">
            <v>7570</v>
          </cell>
          <cell r="C1459">
            <v>110</v>
          </cell>
          <cell r="G1459">
            <v>448.7</v>
          </cell>
        </row>
        <row r="1460">
          <cell r="A1460">
            <v>7570</v>
          </cell>
          <cell r="C1460">
            <v>112</v>
          </cell>
          <cell r="G1460">
            <v>0</v>
          </cell>
        </row>
        <row r="1461">
          <cell r="A1461">
            <v>7570</v>
          </cell>
          <cell r="C1461">
            <v>120</v>
          </cell>
          <cell r="G1461">
            <v>0</v>
          </cell>
        </row>
        <row r="1462">
          <cell r="A1462">
            <v>7570</v>
          </cell>
          <cell r="C1462">
            <v>121</v>
          </cell>
          <cell r="G1462">
            <v>0</v>
          </cell>
        </row>
        <row r="1463">
          <cell r="A1463">
            <v>7570</v>
          </cell>
          <cell r="C1463">
            <v>130</v>
          </cell>
          <cell r="G1463">
            <v>0</v>
          </cell>
        </row>
        <row r="1464">
          <cell r="A1464">
            <v>7570</v>
          </cell>
          <cell r="C1464">
            <v>140</v>
          </cell>
          <cell r="G1464">
            <v>0</v>
          </cell>
        </row>
        <row r="1465">
          <cell r="A1465">
            <v>7570</v>
          </cell>
          <cell r="C1465">
            <v>142</v>
          </cell>
          <cell r="G1465">
            <v>0</v>
          </cell>
        </row>
        <row r="1466">
          <cell r="A1466">
            <v>7570</v>
          </cell>
          <cell r="C1466">
            <v>150</v>
          </cell>
          <cell r="G1466">
            <v>0</v>
          </cell>
        </row>
        <row r="1467">
          <cell r="A1467">
            <v>7570</v>
          </cell>
          <cell r="C1467">
            <v>210</v>
          </cell>
          <cell r="G1467">
            <v>0</v>
          </cell>
        </row>
        <row r="1468">
          <cell r="A1468">
            <v>7570</v>
          </cell>
          <cell r="C1468">
            <v>220</v>
          </cell>
          <cell r="G1468">
            <v>0</v>
          </cell>
        </row>
        <row r="1469">
          <cell r="A1469">
            <v>7570</v>
          </cell>
          <cell r="C1469">
            <v>230</v>
          </cell>
          <cell r="G1469">
            <v>0</v>
          </cell>
        </row>
        <row r="1470">
          <cell r="A1470">
            <v>7570</v>
          </cell>
          <cell r="C1470">
            <v>240</v>
          </cell>
          <cell r="G1470">
            <v>0</v>
          </cell>
        </row>
        <row r="1471">
          <cell r="A1471">
            <v>7570</v>
          </cell>
          <cell r="C1471">
            <v>340</v>
          </cell>
          <cell r="G1471">
            <v>0</v>
          </cell>
        </row>
        <row r="1472">
          <cell r="A1472">
            <v>7570</v>
          </cell>
          <cell r="C1472">
            <v>430</v>
          </cell>
          <cell r="G1472">
            <v>0</v>
          </cell>
        </row>
        <row r="1473">
          <cell r="A1473">
            <v>7570</v>
          </cell>
          <cell r="C1473">
            <v>440</v>
          </cell>
          <cell r="G1473">
            <v>435.09</v>
          </cell>
        </row>
        <row r="1474">
          <cell r="A1474">
            <v>7570</v>
          </cell>
          <cell r="C1474">
            <v>935</v>
          </cell>
          <cell r="G1474">
            <v>0</v>
          </cell>
        </row>
        <row r="1475">
          <cell r="A1475">
            <v>7570</v>
          </cell>
          <cell r="C1475">
            <v>936</v>
          </cell>
          <cell r="G1475">
            <v>0</v>
          </cell>
        </row>
        <row r="1476">
          <cell r="A1476" t="str">
            <v>7570R</v>
          </cell>
          <cell r="C1476">
            <v>110</v>
          </cell>
          <cell r="G1476">
            <v>280</v>
          </cell>
        </row>
        <row r="1477">
          <cell r="A1477" t="str">
            <v>7570R</v>
          </cell>
          <cell r="C1477">
            <v>112</v>
          </cell>
          <cell r="G1477">
            <v>894.08</v>
          </cell>
        </row>
        <row r="1478">
          <cell r="A1478" t="str">
            <v>7570R</v>
          </cell>
          <cell r="C1478">
            <v>120</v>
          </cell>
          <cell r="G1478">
            <v>42</v>
          </cell>
        </row>
        <row r="1479">
          <cell r="A1479" t="str">
            <v>7570R</v>
          </cell>
          <cell r="C1479">
            <v>121</v>
          </cell>
          <cell r="G1479">
            <v>0</v>
          </cell>
        </row>
        <row r="1480">
          <cell r="A1480" t="str">
            <v>7570R</v>
          </cell>
          <cell r="C1480">
            <v>122</v>
          </cell>
          <cell r="G1480">
            <v>0</v>
          </cell>
        </row>
        <row r="1481">
          <cell r="A1481" t="str">
            <v>7570R</v>
          </cell>
          <cell r="C1481">
            <v>130</v>
          </cell>
          <cell r="G1481">
            <v>46</v>
          </cell>
        </row>
        <row r="1482">
          <cell r="A1482" t="str">
            <v>7570R</v>
          </cell>
          <cell r="C1482">
            <v>140</v>
          </cell>
          <cell r="G1482">
            <v>0</v>
          </cell>
        </row>
        <row r="1483">
          <cell r="A1483" t="str">
            <v>7570R</v>
          </cell>
          <cell r="C1483">
            <v>147</v>
          </cell>
          <cell r="G1483">
            <v>0</v>
          </cell>
        </row>
        <row r="1484">
          <cell r="A1484" t="str">
            <v>7570R</v>
          </cell>
          <cell r="C1484">
            <v>160</v>
          </cell>
          <cell r="G1484">
            <v>0</v>
          </cell>
        </row>
        <row r="1485">
          <cell r="A1485" t="str">
            <v>7570R</v>
          </cell>
          <cell r="C1485">
            <v>210</v>
          </cell>
          <cell r="G1485">
            <v>0</v>
          </cell>
        </row>
        <row r="1486">
          <cell r="A1486" t="str">
            <v>7570R</v>
          </cell>
          <cell r="C1486">
            <v>220</v>
          </cell>
          <cell r="G1486">
            <v>0</v>
          </cell>
        </row>
        <row r="1487">
          <cell r="A1487" t="str">
            <v>7570R</v>
          </cell>
          <cell r="C1487">
            <v>230</v>
          </cell>
          <cell r="G1487">
            <v>0</v>
          </cell>
        </row>
        <row r="1488">
          <cell r="A1488" t="str">
            <v>7570R</v>
          </cell>
          <cell r="C1488">
            <v>240</v>
          </cell>
          <cell r="G1488">
            <v>154.5</v>
          </cell>
        </row>
        <row r="1489">
          <cell r="A1489" t="str">
            <v>7570R</v>
          </cell>
          <cell r="C1489">
            <v>330</v>
          </cell>
          <cell r="G1489">
            <v>0</v>
          </cell>
        </row>
        <row r="1490">
          <cell r="A1490" t="str">
            <v>7570R</v>
          </cell>
          <cell r="C1490">
            <v>340</v>
          </cell>
          <cell r="G1490">
            <v>105</v>
          </cell>
        </row>
        <row r="1491">
          <cell r="A1491" t="str">
            <v>7570R</v>
          </cell>
          <cell r="C1491">
            <v>430</v>
          </cell>
          <cell r="G1491">
            <v>196.47</v>
          </cell>
        </row>
        <row r="1492">
          <cell r="A1492" t="str">
            <v>7570R</v>
          </cell>
          <cell r="C1492">
            <v>440</v>
          </cell>
          <cell r="G1492">
            <v>196.47</v>
          </cell>
        </row>
        <row r="1493">
          <cell r="A1493" t="str">
            <v>7570R</v>
          </cell>
          <cell r="C1493">
            <v>935</v>
          </cell>
          <cell r="G1493">
            <v>50.08</v>
          </cell>
        </row>
        <row r="1494">
          <cell r="A1494" t="str">
            <v>7570R</v>
          </cell>
          <cell r="C1494">
            <v>936</v>
          </cell>
          <cell r="G1494">
            <v>0</v>
          </cell>
        </row>
        <row r="1495">
          <cell r="A1495">
            <v>7590</v>
          </cell>
          <cell r="C1495">
            <v>130</v>
          </cell>
          <cell r="G1495">
            <v>-8335.1200000000008</v>
          </cell>
        </row>
        <row r="1496">
          <cell r="A1496">
            <v>7590</v>
          </cell>
          <cell r="C1496">
            <v>230</v>
          </cell>
          <cell r="G1496">
            <v>-3254.87</v>
          </cell>
        </row>
        <row r="1497">
          <cell r="A1497">
            <v>7590</v>
          </cell>
          <cell r="C1497">
            <v>330</v>
          </cell>
          <cell r="G1497">
            <v>-1252.68</v>
          </cell>
        </row>
        <row r="1498">
          <cell r="A1498">
            <v>7590</v>
          </cell>
          <cell r="C1498">
            <v>430</v>
          </cell>
          <cell r="G1498">
            <v>-547.04999999999995</v>
          </cell>
        </row>
        <row r="1499">
          <cell r="A1499">
            <v>7590</v>
          </cell>
          <cell r="C1499">
            <v>935</v>
          </cell>
          <cell r="G1499">
            <v>1766.75</v>
          </cell>
        </row>
        <row r="1500">
          <cell r="A1500">
            <v>7592</v>
          </cell>
          <cell r="C1500">
            <v>130</v>
          </cell>
          <cell r="G1500">
            <v>11348.27</v>
          </cell>
        </row>
        <row r="1501">
          <cell r="A1501">
            <v>7592</v>
          </cell>
          <cell r="C1501">
            <v>220</v>
          </cell>
          <cell r="G1501">
            <v>0</v>
          </cell>
        </row>
        <row r="1502">
          <cell r="A1502">
            <v>7592</v>
          </cell>
          <cell r="C1502">
            <v>230</v>
          </cell>
          <cell r="G1502">
            <v>1913.48</v>
          </cell>
        </row>
        <row r="1503">
          <cell r="A1503">
            <v>7592</v>
          </cell>
          <cell r="C1503">
            <v>330</v>
          </cell>
          <cell r="G1503">
            <v>1673.39</v>
          </cell>
        </row>
        <row r="1504">
          <cell r="A1504">
            <v>7592</v>
          </cell>
          <cell r="C1504">
            <v>430</v>
          </cell>
          <cell r="G1504">
            <v>367.77</v>
          </cell>
        </row>
        <row r="1505">
          <cell r="A1505">
            <v>7610</v>
          </cell>
          <cell r="C1505">
            <v>110</v>
          </cell>
          <cell r="G1505">
            <v>0</v>
          </cell>
        </row>
        <row r="1506">
          <cell r="A1506">
            <v>7610</v>
          </cell>
          <cell r="C1506">
            <v>112</v>
          </cell>
          <cell r="G1506">
            <v>-4221.66</v>
          </cell>
        </row>
        <row r="1507">
          <cell r="A1507">
            <v>7610</v>
          </cell>
          <cell r="C1507">
            <v>120</v>
          </cell>
          <cell r="G1507">
            <v>0</v>
          </cell>
        </row>
        <row r="1508">
          <cell r="A1508">
            <v>7610</v>
          </cell>
          <cell r="C1508">
            <v>121</v>
          </cell>
          <cell r="G1508">
            <v>0</v>
          </cell>
        </row>
        <row r="1509">
          <cell r="A1509">
            <v>7610</v>
          </cell>
          <cell r="C1509">
            <v>122</v>
          </cell>
          <cell r="G1509">
            <v>0</v>
          </cell>
        </row>
        <row r="1510">
          <cell r="A1510">
            <v>7610</v>
          </cell>
          <cell r="C1510">
            <v>130</v>
          </cell>
          <cell r="G1510">
            <v>-242.24</v>
          </cell>
        </row>
        <row r="1511">
          <cell r="A1511">
            <v>7610</v>
          </cell>
          <cell r="C1511">
            <v>140</v>
          </cell>
          <cell r="G1511">
            <v>-1154.01</v>
          </cell>
        </row>
        <row r="1512">
          <cell r="A1512">
            <v>7610</v>
          </cell>
          <cell r="C1512">
            <v>142</v>
          </cell>
          <cell r="G1512">
            <v>-203.42</v>
          </cell>
        </row>
        <row r="1513">
          <cell r="A1513">
            <v>7610</v>
          </cell>
          <cell r="C1513">
            <v>147</v>
          </cell>
          <cell r="G1513">
            <v>0</v>
          </cell>
        </row>
        <row r="1514">
          <cell r="A1514">
            <v>7610</v>
          </cell>
          <cell r="C1514">
            <v>150</v>
          </cell>
          <cell r="G1514">
            <v>0</v>
          </cell>
        </row>
        <row r="1515">
          <cell r="A1515">
            <v>7610</v>
          </cell>
          <cell r="C1515">
            <v>210</v>
          </cell>
          <cell r="G1515">
            <v>0</v>
          </cell>
        </row>
        <row r="1516">
          <cell r="A1516">
            <v>7610</v>
          </cell>
          <cell r="C1516">
            <v>220</v>
          </cell>
          <cell r="G1516">
            <v>-25.22</v>
          </cell>
        </row>
        <row r="1517">
          <cell r="A1517">
            <v>7610</v>
          </cell>
          <cell r="C1517">
            <v>230</v>
          </cell>
          <cell r="G1517">
            <v>-89.38</v>
          </cell>
        </row>
        <row r="1518">
          <cell r="A1518">
            <v>7610</v>
          </cell>
          <cell r="C1518">
            <v>240</v>
          </cell>
          <cell r="G1518">
            <v>-61.61</v>
          </cell>
        </row>
        <row r="1519">
          <cell r="A1519">
            <v>7610</v>
          </cell>
          <cell r="C1519">
            <v>330</v>
          </cell>
          <cell r="G1519">
            <v>-140.59</v>
          </cell>
        </row>
        <row r="1520">
          <cell r="A1520">
            <v>7610</v>
          </cell>
          <cell r="C1520">
            <v>340</v>
          </cell>
          <cell r="G1520">
            <v>-334.32</v>
          </cell>
        </row>
        <row r="1521">
          <cell r="A1521">
            <v>7610</v>
          </cell>
          <cell r="C1521">
            <v>430</v>
          </cell>
          <cell r="G1521">
            <v>-11.59</v>
          </cell>
        </row>
        <row r="1522">
          <cell r="A1522">
            <v>7610</v>
          </cell>
          <cell r="C1522">
            <v>440</v>
          </cell>
          <cell r="G1522">
            <v>-293.94</v>
          </cell>
        </row>
        <row r="1523">
          <cell r="A1523">
            <v>7610</v>
          </cell>
          <cell r="C1523">
            <v>935</v>
          </cell>
          <cell r="G1523">
            <v>-246.22</v>
          </cell>
        </row>
        <row r="1524">
          <cell r="A1524">
            <v>7610</v>
          </cell>
          <cell r="C1524">
            <v>936</v>
          </cell>
          <cell r="G1524">
            <v>-174.37</v>
          </cell>
        </row>
        <row r="1525">
          <cell r="A1525">
            <v>7630</v>
          </cell>
          <cell r="C1525">
            <v>110</v>
          </cell>
          <cell r="G1525">
            <v>27786.84</v>
          </cell>
        </row>
        <row r="1526">
          <cell r="A1526">
            <v>7630</v>
          </cell>
          <cell r="C1526">
            <v>112</v>
          </cell>
          <cell r="G1526">
            <v>14145.61</v>
          </cell>
        </row>
        <row r="1527">
          <cell r="A1527">
            <v>7630</v>
          </cell>
          <cell r="C1527">
            <v>120</v>
          </cell>
          <cell r="G1527">
            <v>8420.26</v>
          </cell>
        </row>
        <row r="1528">
          <cell r="A1528">
            <v>7630</v>
          </cell>
          <cell r="C1528">
            <v>121</v>
          </cell>
          <cell r="G1528">
            <v>5894.18</v>
          </cell>
        </row>
        <row r="1529">
          <cell r="A1529">
            <v>7630</v>
          </cell>
          <cell r="C1529">
            <v>122</v>
          </cell>
          <cell r="G1529">
            <v>6063</v>
          </cell>
        </row>
        <row r="1530">
          <cell r="A1530">
            <v>7630</v>
          </cell>
          <cell r="C1530">
            <v>130</v>
          </cell>
          <cell r="G1530">
            <v>3368.1</v>
          </cell>
        </row>
        <row r="1531">
          <cell r="A1531">
            <v>7630</v>
          </cell>
          <cell r="C1531">
            <v>140</v>
          </cell>
          <cell r="G1531">
            <v>842.03</v>
          </cell>
        </row>
        <row r="1532">
          <cell r="A1532">
            <v>7630</v>
          </cell>
          <cell r="C1532">
            <v>147</v>
          </cell>
          <cell r="G1532">
            <v>0</v>
          </cell>
        </row>
        <row r="1533">
          <cell r="A1533">
            <v>7630</v>
          </cell>
          <cell r="C1533">
            <v>190</v>
          </cell>
          <cell r="G1533">
            <v>0</v>
          </cell>
        </row>
        <row r="1534">
          <cell r="A1534">
            <v>7630</v>
          </cell>
          <cell r="C1534">
            <v>210</v>
          </cell>
          <cell r="G1534">
            <v>6736.2</v>
          </cell>
        </row>
        <row r="1535">
          <cell r="A1535">
            <v>7630</v>
          </cell>
          <cell r="C1535">
            <v>220</v>
          </cell>
          <cell r="G1535">
            <v>5894.18</v>
          </cell>
        </row>
        <row r="1536">
          <cell r="A1536">
            <v>7630</v>
          </cell>
          <cell r="C1536">
            <v>230</v>
          </cell>
          <cell r="G1536">
            <v>1684.05</v>
          </cell>
        </row>
        <row r="1537">
          <cell r="A1537">
            <v>7630</v>
          </cell>
          <cell r="C1537">
            <v>240</v>
          </cell>
          <cell r="G1537">
            <v>842.03</v>
          </cell>
        </row>
        <row r="1538">
          <cell r="A1538">
            <v>7630</v>
          </cell>
          <cell r="C1538">
            <v>340</v>
          </cell>
          <cell r="G1538">
            <v>842.03</v>
          </cell>
        </row>
        <row r="1539">
          <cell r="A1539">
            <v>7630</v>
          </cell>
          <cell r="C1539">
            <v>440</v>
          </cell>
          <cell r="G1539">
            <v>842.02</v>
          </cell>
        </row>
        <row r="1540">
          <cell r="A1540">
            <v>7630</v>
          </cell>
          <cell r="C1540">
            <v>935</v>
          </cell>
          <cell r="G1540">
            <v>842.03</v>
          </cell>
        </row>
        <row r="1541">
          <cell r="A1541">
            <v>7630</v>
          </cell>
          <cell r="C1541">
            <v>936</v>
          </cell>
          <cell r="G1541">
            <v>0</v>
          </cell>
        </row>
        <row r="1542">
          <cell r="A1542">
            <v>7820</v>
          </cell>
          <cell r="C1542">
            <v>110</v>
          </cell>
          <cell r="G1542">
            <v>443.06</v>
          </cell>
        </row>
        <row r="1543">
          <cell r="A1543">
            <v>7820</v>
          </cell>
          <cell r="C1543">
            <v>112</v>
          </cell>
          <cell r="G1543">
            <v>1670.54</v>
          </cell>
        </row>
        <row r="1544">
          <cell r="A1544">
            <v>7820</v>
          </cell>
          <cell r="C1544">
            <v>120</v>
          </cell>
          <cell r="G1544">
            <v>516.77</v>
          </cell>
        </row>
        <row r="1545">
          <cell r="A1545">
            <v>7820</v>
          </cell>
          <cell r="C1545">
            <v>121</v>
          </cell>
          <cell r="G1545">
            <v>327.58999999999997</v>
          </cell>
        </row>
        <row r="1546">
          <cell r="A1546">
            <v>7820</v>
          </cell>
          <cell r="C1546">
            <v>122</v>
          </cell>
          <cell r="G1546">
            <v>62.06</v>
          </cell>
        </row>
        <row r="1547">
          <cell r="A1547">
            <v>7820</v>
          </cell>
          <cell r="C1547">
            <v>130</v>
          </cell>
          <cell r="G1547">
            <v>463.56</v>
          </cell>
        </row>
        <row r="1548">
          <cell r="A1548">
            <v>7820</v>
          </cell>
          <cell r="C1548">
            <v>132</v>
          </cell>
          <cell r="G1548">
            <v>62.06</v>
          </cell>
        </row>
        <row r="1549">
          <cell r="A1549">
            <v>7820</v>
          </cell>
          <cell r="C1549">
            <v>140</v>
          </cell>
          <cell r="G1549">
            <v>779.35</v>
          </cell>
        </row>
        <row r="1550">
          <cell r="A1550">
            <v>7820</v>
          </cell>
          <cell r="C1550">
            <v>142</v>
          </cell>
          <cell r="G1550">
            <v>0</v>
          </cell>
        </row>
        <row r="1551">
          <cell r="A1551">
            <v>7820</v>
          </cell>
          <cell r="C1551">
            <v>147</v>
          </cell>
          <cell r="G1551">
            <v>0</v>
          </cell>
        </row>
        <row r="1552">
          <cell r="A1552">
            <v>7820</v>
          </cell>
          <cell r="C1552">
            <v>150</v>
          </cell>
          <cell r="G1552">
            <v>226.14</v>
          </cell>
        </row>
        <row r="1553">
          <cell r="A1553">
            <v>7820</v>
          </cell>
          <cell r="C1553">
            <v>160</v>
          </cell>
          <cell r="G1553">
            <v>196.41</v>
          </cell>
        </row>
        <row r="1554">
          <cell r="A1554">
            <v>7820</v>
          </cell>
          <cell r="C1554">
            <v>162</v>
          </cell>
          <cell r="G1554">
            <v>62.06</v>
          </cell>
        </row>
        <row r="1555">
          <cell r="A1555">
            <v>7820</v>
          </cell>
          <cell r="C1555">
            <v>210</v>
          </cell>
          <cell r="G1555">
            <v>276.29000000000002</v>
          </cell>
        </row>
        <row r="1556">
          <cell r="A1556">
            <v>7820</v>
          </cell>
          <cell r="C1556">
            <v>220</v>
          </cell>
          <cell r="G1556">
            <v>293.76</v>
          </cell>
        </row>
        <row r="1557">
          <cell r="A1557">
            <v>7820</v>
          </cell>
          <cell r="C1557">
            <v>230</v>
          </cell>
          <cell r="G1557">
            <v>275.76</v>
          </cell>
        </row>
        <row r="1558">
          <cell r="A1558">
            <v>7820</v>
          </cell>
          <cell r="C1558">
            <v>240</v>
          </cell>
          <cell r="G1558">
            <v>337.21</v>
          </cell>
        </row>
        <row r="1559">
          <cell r="A1559">
            <v>7820</v>
          </cell>
          <cell r="C1559">
            <v>330</v>
          </cell>
          <cell r="G1559">
            <v>0</v>
          </cell>
        </row>
        <row r="1560">
          <cell r="A1560">
            <v>7820</v>
          </cell>
          <cell r="C1560">
            <v>340</v>
          </cell>
          <cell r="G1560">
            <v>285.83</v>
          </cell>
        </row>
        <row r="1561">
          <cell r="A1561">
            <v>7820</v>
          </cell>
          <cell r="C1561">
            <v>430</v>
          </cell>
          <cell r="G1561">
            <v>0</v>
          </cell>
        </row>
        <row r="1562">
          <cell r="A1562">
            <v>7820</v>
          </cell>
          <cell r="C1562">
            <v>440</v>
          </cell>
          <cell r="G1562">
            <v>336.39</v>
          </cell>
        </row>
        <row r="1563">
          <cell r="A1563">
            <v>7820</v>
          </cell>
          <cell r="C1563">
            <v>935</v>
          </cell>
          <cell r="G1563">
            <v>147.43</v>
          </cell>
        </row>
        <row r="1564">
          <cell r="A1564">
            <v>7820</v>
          </cell>
          <cell r="C1564">
            <v>936</v>
          </cell>
          <cell r="G1564">
            <v>256.10000000000002</v>
          </cell>
        </row>
        <row r="1565">
          <cell r="A1565">
            <v>7860</v>
          </cell>
          <cell r="C1565">
            <v>110</v>
          </cell>
          <cell r="G1565">
            <v>0</v>
          </cell>
        </row>
        <row r="1566">
          <cell r="A1566">
            <v>7860</v>
          </cell>
          <cell r="C1566">
            <v>112</v>
          </cell>
          <cell r="G1566">
            <v>0</v>
          </cell>
        </row>
        <row r="1567">
          <cell r="A1567">
            <v>7860</v>
          </cell>
          <cell r="C1567">
            <v>120</v>
          </cell>
          <cell r="G1567">
            <v>0</v>
          </cell>
        </row>
        <row r="1568">
          <cell r="A1568">
            <v>7860</v>
          </cell>
          <cell r="C1568">
            <v>121</v>
          </cell>
          <cell r="G1568">
            <v>0</v>
          </cell>
        </row>
        <row r="1569">
          <cell r="A1569">
            <v>7860</v>
          </cell>
          <cell r="C1569">
            <v>130</v>
          </cell>
          <cell r="G1569">
            <v>0</v>
          </cell>
        </row>
        <row r="1570">
          <cell r="A1570">
            <v>7860</v>
          </cell>
          <cell r="C1570">
            <v>140</v>
          </cell>
          <cell r="G1570">
            <v>0</v>
          </cell>
        </row>
        <row r="1571">
          <cell r="A1571">
            <v>7860</v>
          </cell>
          <cell r="C1571">
            <v>142</v>
          </cell>
          <cell r="G1571">
            <v>0</v>
          </cell>
        </row>
        <row r="1572">
          <cell r="A1572">
            <v>7860</v>
          </cell>
          <cell r="C1572">
            <v>160</v>
          </cell>
          <cell r="G1572">
            <v>0</v>
          </cell>
        </row>
        <row r="1573">
          <cell r="A1573">
            <v>7860</v>
          </cell>
          <cell r="C1573">
            <v>210</v>
          </cell>
          <cell r="G1573">
            <v>0</v>
          </cell>
        </row>
        <row r="1574">
          <cell r="A1574">
            <v>7860</v>
          </cell>
          <cell r="C1574">
            <v>220</v>
          </cell>
          <cell r="G1574">
            <v>0</v>
          </cell>
        </row>
        <row r="1575">
          <cell r="A1575">
            <v>7860</v>
          </cell>
          <cell r="C1575">
            <v>230</v>
          </cell>
          <cell r="G1575">
            <v>0</v>
          </cell>
        </row>
        <row r="1576">
          <cell r="A1576">
            <v>7860</v>
          </cell>
          <cell r="C1576">
            <v>240</v>
          </cell>
          <cell r="G1576">
            <v>0</v>
          </cell>
        </row>
        <row r="1577">
          <cell r="A1577">
            <v>7860</v>
          </cell>
          <cell r="C1577">
            <v>340</v>
          </cell>
          <cell r="G1577">
            <v>0</v>
          </cell>
        </row>
        <row r="1578">
          <cell r="A1578">
            <v>7860</v>
          </cell>
          <cell r="C1578">
            <v>440</v>
          </cell>
          <cell r="G1578">
            <v>0</v>
          </cell>
        </row>
        <row r="1579">
          <cell r="A1579">
            <v>7860</v>
          </cell>
          <cell r="C1579">
            <v>935</v>
          </cell>
          <cell r="G1579">
            <v>543</v>
          </cell>
        </row>
        <row r="1580">
          <cell r="A1580">
            <v>7860</v>
          </cell>
          <cell r="C1580">
            <v>936</v>
          </cell>
          <cell r="G1580">
            <v>543</v>
          </cell>
        </row>
        <row r="1581">
          <cell r="A1581">
            <v>7910</v>
          </cell>
          <cell r="C1581">
            <v>110</v>
          </cell>
          <cell r="G1581">
            <v>458.81</v>
          </cell>
        </row>
        <row r="1582">
          <cell r="A1582">
            <v>7910</v>
          </cell>
          <cell r="C1582">
            <v>112</v>
          </cell>
          <cell r="G1582">
            <v>98.44</v>
          </cell>
        </row>
        <row r="1583">
          <cell r="A1583">
            <v>7910</v>
          </cell>
          <cell r="C1583">
            <v>120</v>
          </cell>
          <cell r="G1583">
            <v>177.18</v>
          </cell>
        </row>
        <row r="1584">
          <cell r="A1584">
            <v>7910</v>
          </cell>
          <cell r="C1584">
            <v>130</v>
          </cell>
          <cell r="G1584">
            <v>4010.41</v>
          </cell>
        </row>
        <row r="1585">
          <cell r="A1585">
            <v>7910</v>
          </cell>
          <cell r="C1585">
            <v>140</v>
          </cell>
          <cell r="G1585">
            <v>556.46</v>
          </cell>
        </row>
        <row r="1586">
          <cell r="A1586">
            <v>7910</v>
          </cell>
          <cell r="C1586">
            <v>160</v>
          </cell>
          <cell r="G1586">
            <v>59.06</v>
          </cell>
        </row>
        <row r="1587">
          <cell r="A1587">
            <v>7910</v>
          </cell>
          <cell r="C1587">
            <v>190</v>
          </cell>
          <cell r="G1587">
            <v>0</v>
          </cell>
        </row>
        <row r="1588">
          <cell r="A1588">
            <v>7910</v>
          </cell>
          <cell r="C1588">
            <v>210</v>
          </cell>
          <cell r="G1588">
            <v>65.650000000000006</v>
          </cell>
        </row>
        <row r="1589">
          <cell r="A1589">
            <v>7910</v>
          </cell>
          <cell r="C1589">
            <v>220</v>
          </cell>
          <cell r="G1589">
            <v>39.380000000000003</v>
          </cell>
        </row>
        <row r="1590">
          <cell r="A1590">
            <v>7910</v>
          </cell>
          <cell r="C1590">
            <v>230</v>
          </cell>
          <cell r="G1590">
            <v>73.709999999999994</v>
          </cell>
        </row>
        <row r="1591">
          <cell r="A1591">
            <v>7910</v>
          </cell>
          <cell r="C1591">
            <v>240</v>
          </cell>
          <cell r="G1591">
            <v>52.46</v>
          </cell>
        </row>
        <row r="1592">
          <cell r="A1592">
            <v>7910</v>
          </cell>
          <cell r="C1592">
            <v>340</v>
          </cell>
          <cell r="G1592">
            <v>26.78</v>
          </cell>
        </row>
        <row r="1593">
          <cell r="A1593">
            <v>7910</v>
          </cell>
          <cell r="C1593">
            <v>935</v>
          </cell>
          <cell r="G1593">
            <v>24.61</v>
          </cell>
        </row>
        <row r="1594">
          <cell r="A1594">
            <v>7910</v>
          </cell>
          <cell r="C1594">
            <v>936</v>
          </cell>
          <cell r="G1594">
            <v>24.61</v>
          </cell>
        </row>
        <row r="1595">
          <cell r="A1595" t="str">
            <v>9285M#</v>
          </cell>
          <cell r="C1595">
            <v>100</v>
          </cell>
          <cell r="G1595">
            <v>0</v>
          </cell>
        </row>
        <row r="1596">
          <cell r="A1596" t="str">
            <v>9285M#</v>
          </cell>
          <cell r="C1596">
            <v>112</v>
          </cell>
          <cell r="G1596">
            <v>0</v>
          </cell>
        </row>
        <row r="1597">
          <cell r="A1597" t="str">
            <v>9285M#</v>
          </cell>
          <cell r="C1597">
            <v>200</v>
          </cell>
          <cell r="G1597">
            <v>0</v>
          </cell>
        </row>
        <row r="1598">
          <cell r="A1598" t="str">
            <v>9290M#</v>
          </cell>
          <cell r="C1598">
            <v>120</v>
          </cell>
          <cell r="G1598">
            <v>0</v>
          </cell>
        </row>
        <row r="1599">
          <cell r="A1599" t="str">
            <v>9290M#</v>
          </cell>
          <cell r="C1599">
            <v>220</v>
          </cell>
          <cell r="G1599">
            <v>0</v>
          </cell>
        </row>
        <row r="1600">
          <cell r="A1600" t="str">
            <v>9355M#</v>
          </cell>
          <cell r="C1600">
            <v>140</v>
          </cell>
          <cell r="G1600">
            <v>-1</v>
          </cell>
        </row>
        <row r="1601">
          <cell r="A1601" t="str">
            <v>9355M#</v>
          </cell>
          <cell r="C1601">
            <v>142</v>
          </cell>
          <cell r="G1601">
            <v>0</v>
          </cell>
        </row>
        <row r="1602">
          <cell r="A1602" t="str">
            <v>9355M#</v>
          </cell>
          <cell r="C1602">
            <v>240</v>
          </cell>
          <cell r="G1602">
            <v>0</v>
          </cell>
        </row>
        <row r="1603">
          <cell r="A1603" t="str">
            <v>9355M#</v>
          </cell>
          <cell r="C1603">
            <v>340</v>
          </cell>
          <cell r="G1603">
            <v>0</v>
          </cell>
        </row>
        <row r="1604">
          <cell r="A1604" t="str">
            <v>9355M#</v>
          </cell>
          <cell r="C1604">
            <v>440</v>
          </cell>
          <cell r="G1604">
            <v>0</v>
          </cell>
        </row>
        <row r="1605">
          <cell r="A1605" t="str">
            <v>9360M#</v>
          </cell>
          <cell r="C1605">
            <v>140</v>
          </cell>
          <cell r="G1605">
            <v>0</v>
          </cell>
        </row>
        <row r="1606">
          <cell r="A1606" t="str">
            <v>9360M#</v>
          </cell>
          <cell r="C1606">
            <v>142</v>
          </cell>
          <cell r="G1606">
            <v>0</v>
          </cell>
        </row>
        <row r="1607">
          <cell r="A1607" t="str">
            <v>9360M#</v>
          </cell>
          <cell r="C1607">
            <v>147</v>
          </cell>
          <cell r="G1607">
            <v>0</v>
          </cell>
        </row>
        <row r="1608">
          <cell r="A1608" t="str">
            <v>9360M#</v>
          </cell>
          <cell r="C1608">
            <v>240</v>
          </cell>
          <cell r="G1608">
            <v>0</v>
          </cell>
        </row>
        <row r="1609">
          <cell r="A1609" t="str">
            <v>9360M#</v>
          </cell>
          <cell r="C1609">
            <v>340</v>
          </cell>
          <cell r="G1609">
            <v>0</v>
          </cell>
        </row>
        <row r="1610">
          <cell r="A1610" t="str">
            <v>9360M#</v>
          </cell>
          <cell r="C1610">
            <v>440</v>
          </cell>
          <cell r="G1610">
            <v>0</v>
          </cell>
        </row>
        <row r="1611">
          <cell r="A1611" t="str">
            <v>9365M#</v>
          </cell>
          <cell r="C1611">
            <v>140</v>
          </cell>
          <cell r="G1611">
            <v>0</v>
          </cell>
        </row>
        <row r="1612">
          <cell r="A1612" t="str">
            <v>9365M#</v>
          </cell>
          <cell r="C1612">
            <v>142</v>
          </cell>
          <cell r="G1612">
            <v>0</v>
          </cell>
        </row>
        <row r="1613">
          <cell r="A1613" t="str">
            <v>9365M#</v>
          </cell>
          <cell r="C1613">
            <v>147</v>
          </cell>
          <cell r="G1613">
            <v>0</v>
          </cell>
        </row>
        <row r="1614">
          <cell r="A1614" t="str">
            <v>9365M#</v>
          </cell>
          <cell r="C1614">
            <v>240</v>
          </cell>
          <cell r="G1614">
            <v>0</v>
          </cell>
        </row>
        <row r="1615">
          <cell r="A1615" t="str">
            <v>9365M#</v>
          </cell>
          <cell r="C1615">
            <v>340</v>
          </cell>
          <cell r="G1615">
            <v>0</v>
          </cell>
        </row>
        <row r="1616">
          <cell r="A1616" t="str">
            <v>9365M#</v>
          </cell>
          <cell r="C1616">
            <v>440</v>
          </cell>
          <cell r="G1616">
            <v>0</v>
          </cell>
        </row>
        <row r="1617">
          <cell r="A1617" t="str">
            <v>9485M#</v>
          </cell>
          <cell r="C1617">
            <v>140</v>
          </cell>
          <cell r="G1617">
            <v>-1</v>
          </cell>
        </row>
        <row r="1618">
          <cell r="A1618" t="str">
            <v>9485M#</v>
          </cell>
          <cell r="C1618">
            <v>142</v>
          </cell>
          <cell r="G1618">
            <v>-1</v>
          </cell>
        </row>
        <row r="1619">
          <cell r="A1619" t="str">
            <v>9485M#</v>
          </cell>
          <cell r="C1619">
            <v>147</v>
          </cell>
          <cell r="G1619">
            <v>0</v>
          </cell>
        </row>
        <row r="1620">
          <cell r="A1620" t="str">
            <v>9485M#</v>
          </cell>
          <cell r="C1620">
            <v>240</v>
          </cell>
          <cell r="G1620">
            <v>0</v>
          </cell>
        </row>
        <row r="1621">
          <cell r="A1621" t="str">
            <v>9485M#</v>
          </cell>
          <cell r="C1621">
            <v>340</v>
          </cell>
          <cell r="G1621">
            <v>-1</v>
          </cell>
        </row>
        <row r="1622">
          <cell r="A1622" t="str">
            <v>9485M#</v>
          </cell>
          <cell r="C1622">
            <v>440</v>
          </cell>
          <cell r="G1622">
            <v>0</v>
          </cell>
        </row>
        <row r="1623">
          <cell r="A1623" t="str">
            <v>9490M#</v>
          </cell>
          <cell r="C1623">
            <v>130</v>
          </cell>
          <cell r="G1623">
            <v>-1</v>
          </cell>
        </row>
        <row r="1624">
          <cell r="A1624" t="str">
            <v>9490M#</v>
          </cell>
          <cell r="C1624">
            <v>230</v>
          </cell>
          <cell r="G1624">
            <v>0</v>
          </cell>
        </row>
        <row r="1625">
          <cell r="A1625" t="str">
            <v>9490M#</v>
          </cell>
          <cell r="C1625">
            <v>330</v>
          </cell>
          <cell r="G1625">
            <v>0</v>
          </cell>
        </row>
        <row r="1626">
          <cell r="A1626" t="str">
            <v>9490M#</v>
          </cell>
          <cell r="C1626">
            <v>430</v>
          </cell>
          <cell r="G1626">
            <v>0</v>
          </cell>
        </row>
        <row r="1627">
          <cell r="A1627" t="str">
            <v>9510M#</v>
          </cell>
          <cell r="C1627">
            <v>240</v>
          </cell>
          <cell r="G1627">
            <v>0</v>
          </cell>
        </row>
        <row r="1628">
          <cell r="A1628" t="str">
            <v>9510M#</v>
          </cell>
          <cell r="C1628">
            <v>340</v>
          </cell>
          <cell r="G1628">
            <v>0</v>
          </cell>
        </row>
        <row r="1629">
          <cell r="A1629" t="str">
            <v>9510M#</v>
          </cell>
          <cell r="C1629">
            <v>440</v>
          </cell>
          <cell r="G1629">
            <v>0</v>
          </cell>
        </row>
        <row r="1630">
          <cell r="A1630" t="str">
            <v>9510M#</v>
          </cell>
          <cell r="C1630">
            <v>900</v>
          </cell>
          <cell r="G1630">
            <v>-3</v>
          </cell>
        </row>
        <row r="1631">
          <cell r="A1631">
            <v>7170</v>
          </cell>
          <cell r="C1631">
            <v>110</v>
          </cell>
          <cell r="G1631">
            <v>12802.8</v>
          </cell>
        </row>
        <row r="1632">
          <cell r="A1632">
            <v>7170</v>
          </cell>
          <cell r="C1632">
            <v>112</v>
          </cell>
          <cell r="G1632">
            <v>1531.48</v>
          </cell>
        </row>
        <row r="1633">
          <cell r="A1633">
            <v>7170</v>
          </cell>
          <cell r="C1633">
            <v>120</v>
          </cell>
          <cell r="G1633">
            <v>3687.55</v>
          </cell>
        </row>
        <row r="1634">
          <cell r="A1634">
            <v>7170</v>
          </cell>
          <cell r="C1634">
            <v>121</v>
          </cell>
          <cell r="G1634">
            <v>2916.57</v>
          </cell>
        </row>
        <row r="1635">
          <cell r="A1635">
            <v>7170</v>
          </cell>
          <cell r="C1635">
            <v>122</v>
          </cell>
          <cell r="G1635">
            <v>656</v>
          </cell>
        </row>
        <row r="1636">
          <cell r="A1636">
            <v>7170</v>
          </cell>
          <cell r="C1636">
            <v>130</v>
          </cell>
          <cell r="G1636">
            <v>13175.14</v>
          </cell>
        </row>
        <row r="1637">
          <cell r="A1637">
            <v>7170</v>
          </cell>
          <cell r="C1637">
            <v>132</v>
          </cell>
          <cell r="G1637">
            <v>1464</v>
          </cell>
        </row>
        <row r="1638">
          <cell r="A1638">
            <v>7170</v>
          </cell>
          <cell r="C1638">
            <v>140</v>
          </cell>
          <cell r="G1638">
            <v>18964.16</v>
          </cell>
        </row>
        <row r="1639">
          <cell r="A1639">
            <v>7170</v>
          </cell>
          <cell r="C1639">
            <v>142</v>
          </cell>
          <cell r="G1639">
            <v>8127</v>
          </cell>
        </row>
        <row r="1640">
          <cell r="A1640">
            <v>7170</v>
          </cell>
          <cell r="C1640">
            <v>147</v>
          </cell>
          <cell r="G1640">
            <v>0</v>
          </cell>
        </row>
        <row r="1641">
          <cell r="A1641">
            <v>7170</v>
          </cell>
          <cell r="C1641">
            <v>150</v>
          </cell>
          <cell r="G1641">
            <v>3369.32</v>
          </cell>
        </row>
        <row r="1642">
          <cell r="A1642">
            <v>7170</v>
          </cell>
          <cell r="C1642">
            <v>160</v>
          </cell>
          <cell r="G1642">
            <v>1334.48</v>
          </cell>
        </row>
        <row r="1643">
          <cell r="A1643">
            <v>7170</v>
          </cell>
          <cell r="C1643">
            <v>162</v>
          </cell>
          <cell r="G1643">
            <v>853</v>
          </cell>
        </row>
        <row r="1644">
          <cell r="A1644">
            <v>7170</v>
          </cell>
          <cell r="C1644">
            <v>210</v>
          </cell>
          <cell r="G1644">
            <v>6192.31</v>
          </cell>
        </row>
        <row r="1645">
          <cell r="A1645">
            <v>7170</v>
          </cell>
          <cell r="C1645">
            <v>220</v>
          </cell>
          <cell r="G1645">
            <v>0</v>
          </cell>
        </row>
        <row r="1646">
          <cell r="A1646">
            <v>7170</v>
          </cell>
          <cell r="C1646">
            <v>230</v>
          </cell>
          <cell r="G1646">
            <v>8535.25</v>
          </cell>
        </row>
        <row r="1647">
          <cell r="A1647">
            <v>7170</v>
          </cell>
          <cell r="C1647">
            <v>240</v>
          </cell>
          <cell r="G1647">
            <v>11689.49</v>
          </cell>
        </row>
        <row r="1648">
          <cell r="A1648">
            <v>7170</v>
          </cell>
          <cell r="C1648">
            <v>260</v>
          </cell>
          <cell r="G1648">
            <v>2476.9299999999998</v>
          </cell>
        </row>
        <row r="1649">
          <cell r="A1649">
            <v>7170</v>
          </cell>
          <cell r="C1649">
            <v>340</v>
          </cell>
          <cell r="G1649">
            <v>10442.94</v>
          </cell>
        </row>
        <row r="1650">
          <cell r="A1650">
            <v>7170</v>
          </cell>
          <cell r="C1650">
            <v>430</v>
          </cell>
          <cell r="G1650">
            <v>212.28</v>
          </cell>
        </row>
        <row r="1651">
          <cell r="A1651">
            <v>7170</v>
          </cell>
          <cell r="C1651">
            <v>440</v>
          </cell>
          <cell r="G1651">
            <v>9275.5499999999993</v>
          </cell>
        </row>
        <row r="1652">
          <cell r="A1652">
            <v>7170</v>
          </cell>
          <cell r="C1652">
            <v>935</v>
          </cell>
          <cell r="G1652">
            <v>7908.16</v>
          </cell>
        </row>
        <row r="1653">
          <cell r="A1653">
            <v>7170</v>
          </cell>
          <cell r="C1653">
            <v>936</v>
          </cell>
          <cell r="G1653">
            <v>4763.38</v>
          </cell>
        </row>
        <row r="1654">
          <cell r="A1654">
            <v>7175</v>
          </cell>
          <cell r="C1654">
            <v>110</v>
          </cell>
          <cell r="G1654">
            <v>4520.83</v>
          </cell>
        </row>
        <row r="1655">
          <cell r="A1655">
            <v>7175</v>
          </cell>
          <cell r="C1655">
            <v>112</v>
          </cell>
          <cell r="G1655">
            <v>1937.5</v>
          </cell>
        </row>
        <row r="1656">
          <cell r="A1656">
            <v>7175</v>
          </cell>
          <cell r="C1656">
            <v>120</v>
          </cell>
          <cell r="G1656">
            <v>4520.83</v>
          </cell>
        </row>
        <row r="1657">
          <cell r="A1657">
            <v>7175</v>
          </cell>
          <cell r="C1657">
            <v>121</v>
          </cell>
          <cell r="G1657">
            <v>0</v>
          </cell>
        </row>
        <row r="1658">
          <cell r="A1658">
            <v>7175</v>
          </cell>
          <cell r="C1658">
            <v>130</v>
          </cell>
          <cell r="G1658">
            <v>2851.88</v>
          </cell>
        </row>
        <row r="1659">
          <cell r="A1659">
            <v>7175</v>
          </cell>
          <cell r="C1659">
            <v>140</v>
          </cell>
          <cell r="G1659">
            <v>8726.67</v>
          </cell>
        </row>
        <row r="1660">
          <cell r="A1660">
            <v>7175</v>
          </cell>
          <cell r="C1660">
            <v>142</v>
          </cell>
          <cell r="G1660">
            <v>1200</v>
          </cell>
        </row>
        <row r="1661">
          <cell r="A1661">
            <v>7175</v>
          </cell>
          <cell r="C1661">
            <v>147</v>
          </cell>
          <cell r="G1661">
            <v>0</v>
          </cell>
        </row>
        <row r="1662">
          <cell r="A1662">
            <v>7175</v>
          </cell>
          <cell r="C1662">
            <v>160</v>
          </cell>
          <cell r="G1662">
            <v>1937.5</v>
          </cell>
        </row>
        <row r="1663">
          <cell r="A1663">
            <v>7175</v>
          </cell>
          <cell r="C1663">
            <v>210</v>
          </cell>
          <cell r="G1663">
            <v>2500</v>
          </cell>
        </row>
        <row r="1664">
          <cell r="A1664">
            <v>7175</v>
          </cell>
          <cell r="C1664">
            <v>220</v>
          </cell>
          <cell r="G1664">
            <v>1500</v>
          </cell>
        </row>
        <row r="1665">
          <cell r="A1665">
            <v>7175</v>
          </cell>
          <cell r="C1665">
            <v>230</v>
          </cell>
          <cell r="G1665">
            <v>2585</v>
          </cell>
        </row>
        <row r="1666">
          <cell r="A1666">
            <v>7175</v>
          </cell>
          <cell r="C1666">
            <v>240</v>
          </cell>
          <cell r="G1666">
            <v>5150</v>
          </cell>
        </row>
        <row r="1667">
          <cell r="A1667">
            <v>7175</v>
          </cell>
          <cell r="C1667">
            <v>260</v>
          </cell>
          <cell r="G1667">
            <v>1000</v>
          </cell>
        </row>
        <row r="1668">
          <cell r="A1668">
            <v>7175</v>
          </cell>
          <cell r="C1668">
            <v>340</v>
          </cell>
          <cell r="G1668">
            <v>2266.67</v>
          </cell>
        </row>
        <row r="1669">
          <cell r="A1669">
            <v>7175</v>
          </cell>
          <cell r="C1669">
            <v>430</v>
          </cell>
          <cell r="G1669">
            <v>479.17</v>
          </cell>
        </row>
        <row r="1670">
          <cell r="A1670">
            <v>7175</v>
          </cell>
          <cell r="C1670">
            <v>440</v>
          </cell>
          <cell r="G1670">
            <v>1437.5</v>
          </cell>
        </row>
        <row r="1671">
          <cell r="A1671">
            <v>7175</v>
          </cell>
          <cell r="C1671">
            <v>935</v>
          </cell>
          <cell r="G1671">
            <v>2100</v>
          </cell>
        </row>
        <row r="1672">
          <cell r="A1672">
            <v>7175</v>
          </cell>
          <cell r="C1672">
            <v>936</v>
          </cell>
          <cell r="G1672">
            <v>600</v>
          </cell>
        </row>
        <row r="1673">
          <cell r="A1673">
            <v>7180</v>
          </cell>
          <cell r="C1673">
            <v>110</v>
          </cell>
          <cell r="G1673">
            <v>19712.86</v>
          </cell>
        </row>
        <row r="1674">
          <cell r="A1674">
            <v>7180</v>
          </cell>
          <cell r="C1674">
            <v>112</v>
          </cell>
          <cell r="G1674">
            <v>11943.28</v>
          </cell>
        </row>
        <row r="1675">
          <cell r="A1675">
            <v>7180</v>
          </cell>
          <cell r="C1675">
            <v>120</v>
          </cell>
          <cell r="G1675">
            <v>20512.830000000002</v>
          </cell>
        </row>
        <row r="1676">
          <cell r="A1676">
            <v>7180</v>
          </cell>
          <cell r="C1676">
            <v>121</v>
          </cell>
          <cell r="G1676">
            <v>0</v>
          </cell>
        </row>
        <row r="1677">
          <cell r="A1677">
            <v>7180</v>
          </cell>
          <cell r="C1677">
            <v>122</v>
          </cell>
          <cell r="G1677">
            <v>5209</v>
          </cell>
        </row>
        <row r="1678">
          <cell r="A1678">
            <v>7180</v>
          </cell>
          <cell r="C1678">
            <v>130</v>
          </cell>
          <cell r="G1678">
            <v>10596.27</v>
          </cell>
        </row>
        <row r="1679">
          <cell r="A1679">
            <v>7180</v>
          </cell>
          <cell r="C1679">
            <v>140</v>
          </cell>
          <cell r="G1679">
            <v>22356.11</v>
          </cell>
        </row>
        <row r="1680">
          <cell r="A1680">
            <v>7180</v>
          </cell>
          <cell r="C1680">
            <v>142</v>
          </cell>
          <cell r="G1680">
            <v>22817.64</v>
          </cell>
        </row>
        <row r="1681">
          <cell r="A1681">
            <v>7180</v>
          </cell>
          <cell r="C1681">
            <v>147</v>
          </cell>
          <cell r="G1681">
            <v>0</v>
          </cell>
        </row>
        <row r="1682">
          <cell r="A1682">
            <v>7180</v>
          </cell>
          <cell r="C1682">
            <v>150</v>
          </cell>
          <cell r="G1682">
            <v>4444.1099999999997</v>
          </cell>
        </row>
        <row r="1683">
          <cell r="A1683">
            <v>7180</v>
          </cell>
          <cell r="C1683">
            <v>160</v>
          </cell>
          <cell r="G1683">
            <v>4656.6099999999997</v>
          </cell>
        </row>
        <row r="1684">
          <cell r="A1684">
            <v>7180</v>
          </cell>
          <cell r="C1684">
            <v>190</v>
          </cell>
          <cell r="G1684">
            <v>0</v>
          </cell>
        </row>
        <row r="1685">
          <cell r="A1685">
            <v>7180</v>
          </cell>
          <cell r="C1685">
            <v>210</v>
          </cell>
          <cell r="G1685">
            <v>18152.599999999999</v>
          </cell>
        </row>
        <row r="1686">
          <cell r="A1686">
            <v>7180</v>
          </cell>
          <cell r="C1686">
            <v>220</v>
          </cell>
          <cell r="G1686">
            <v>18152.599999999999</v>
          </cell>
        </row>
        <row r="1687">
          <cell r="A1687">
            <v>7180</v>
          </cell>
          <cell r="C1687">
            <v>230</v>
          </cell>
          <cell r="G1687">
            <v>5674.55</v>
          </cell>
        </row>
        <row r="1688">
          <cell r="A1688">
            <v>7180</v>
          </cell>
          <cell r="C1688">
            <v>240</v>
          </cell>
          <cell r="G1688">
            <v>16154.84</v>
          </cell>
        </row>
        <row r="1689">
          <cell r="A1689">
            <v>7180</v>
          </cell>
          <cell r="C1689">
            <v>260</v>
          </cell>
          <cell r="G1689">
            <v>3213.68</v>
          </cell>
        </row>
        <row r="1690">
          <cell r="A1690">
            <v>7180</v>
          </cell>
          <cell r="C1690">
            <v>330</v>
          </cell>
          <cell r="G1690">
            <v>3213.68</v>
          </cell>
        </row>
        <row r="1691">
          <cell r="A1691">
            <v>7180</v>
          </cell>
          <cell r="C1691">
            <v>340</v>
          </cell>
          <cell r="G1691">
            <v>14462.86</v>
          </cell>
        </row>
        <row r="1692">
          <cell r="A1692">
            <v>7180</v>
          </cell>
          <cell r="C1692">
            <v>430</v>
          </cell>
          <cell r="G1692">
            <v>3213.68</v>
          </cell>
        </row>
        <row r="1693">
          <cell r="A1693">
            <v>7180</v>
          </cell>
          <cell r="C1693">
            <v>440</v>
          </cell>
          <cell r="G1693">
            <v>11368.51</v>
          </cell>
        </row>
        <row r="1694">
          <cell r="A1694">
            <v>7180</v>
          </cell>
          <cell r="C1694">
            <v>935</v>
          </cell>
          <cell r="G1694">
            <v>5674.55</v>
          </cell>
        </row>
        <row r="1695">
          <cell r="A1695">
            <v>7180</v>
          </cell>
          <cell r="C1695">
            <v>936</v>
          </cell>
          <cell r="G1695">
            <v>3213.6</v>
          </cell>
        </row>
        <row r="1696">
          <cell r="A1696">
            <v>7305</v>
          </cell>
          <cell r="C1696">
            <v>120</v>
          </cell>
          <cell r="G1696">
            <v>0</v>
          </cell>
        </row>
        <row r="1697">
          <cell r="A1697">
            <v>7305</v>
          </cell>
          <cell r="C1697">
            <v>130</v>
          </cell>
          <cell r="G1697">
            <v>500</v>
          </cell>
        </row>
        <row r="1698">
          <cell r="A1698">
            <v>7305</v>
          </cell>
          <cell r="C1698">
            <v>140</v>
          </cell>
          <cell r="G1698">
            <v>650</v>
          </cell>
        </row>
        <row r="1699">
          <cell r="A1699">
            <v>7305</v>
          </cell>
          <cell r="C1699">
            <v>142</v>
          </cell>
          <cell r="G1699">
            <v>50</v>
          </cell>
        </row>
        <row r="1700">
          <cell r="A1700">
            <v>7305</v>
          </cell>
          <cell r="C1700">
            <v>147</v>
          </cell>
          <cell r="G1700">
            <v>0</v>
          </cell>
        </row>
        <row r="1701">
          <cell r="A1701">
            <v>7305</v>
          </cell>
          <cell r="C1701">
            <v>230</v>
          </cell>
          <cell r="G1701">
            <v>500</v>
          </cell>
        </row>
        <row r="1702">
          <cell r="A1702">
            <v>7305</v>
          </cell>
          <cell r="C1702">
            <v>240</v>
          </cell>
          <cell r="G1702">
            <v>700</v>
          </cell>
        </row>
        <row r="1703">
          <cell r="A1703">
            <v>7305</v>
          </cell>
          <cell r="C1703">
            <v>340</v>
          </cell>
          <cell r="G1703">
            <v>100</v>
          </cell>
        </row>
        <row r="1704">
          <cell r="A1704">
            <v>7305</v>
          </cell>
          <cell r="C1704">
            <v>935</v>
          </cell>
          <cell r="G1704">
            <v>50</v>
          </cell>
        </row>
        <row r="1705">
          <cell r="A1705">
            <v>7305</v>
          </cell>
          <cell r="C1705">
            <v>936</v>
          </cell>
          <cell r="G1705">
            <v>50</v>
          </cell>
        </row>
        <row r="1706">
          <cell r="A1706">
            <v>7390</v>
          </cell>
          <cell r="C1706">
            <v>110</v>
          </cell>
          <cell r="G1706">
            <v>3640.97</v>
          </cell>
        </row>
        <row r="1707">
          <cell r="A1707">
            <v>7390</v>
          </cell>
          <cell r="C1707">
            <v>112</v>
          </cell>
          <cell r="G1707">
            <v>-4452.7700000000004</v>
          </cell>
        </row>
        <row r="1708">
          <cell r="A1708">
            <v>7390</v>
          </cell>
          <cell r="C1708">
            <v>120</v>
          </cell>
          <cell r="G1708">
            <v>565.07000000000005</v>
          </cell>
        </row>
        <row r="1709">
          <cell r="A1709">
            <v>7390</v>
          </cell>
          <cell r="C1709">
            <v>121</v>
          </cell>
          <cell r="G1709">
            <v>0</v>
          </cell>
        </row>
        <row r="1710">
          <cell r="A1710">
            <v>7390</v>
          </cell>
          <cell r="C1710">
            <v>130</v>
          </cell>
          <cell r="G1710">
            <v>3104.32</v>
          </cell>
        </row>
        <row r="1711">
          <cell r="A1711">
            <v>7390</v>
          </cell>
          <cell r="C1711">
            <v>140</v>
          </cell>
          <cell r="G1711">
            <v>467.64</v>
          </cell>
        </row>
        <row r="1712">
          <cell r="A1712">
            <v>7390</v>
          </cell>
          <cell r="C1712">
            <v>160</v>
          </cell>
          <cell r="G1712">
            <v>0</v>
          </cell>
        </row>
        <row r="1713">
          <cell r="A1713">
            <v>7390</v>
          </cell>
          <cell r="C1713">
            <v>210</v>
          </cell>
          <cell r="G1713">
            <v>2193.25</v>
          </cell>
        </row>
        <row r="1714">
          <cell r="A1714">
            <v>7390</v>
          </cell>
          <cell r="C1714">
            <v>220</v>
          </cell>
          <cell r="G1714">
            <v>1936.72</v>
          </cell>
        </row>
        <row r="1715">
          <cell r="A1715">
            <v>7390</v>
          </cell>
          <cell r="C1715">
            <v>230</v>
          </cell>
          <cell r="G1715">
            <v>584.54999999999995</v>
          </cell>
        </row>
        <row r="1716">
          <cell r="A1716">
            <v>7390</v>
          </cell>
          <cell r="C1716">
            <v>240</v>
          </cell>
          <cell r="G1716">
            <v>1169.0999999999999</v>
          </cell>
        </row>
        <row r="1717">
          <cell r="A1717">
            <v>7390</v>
          </cell>
          <cell r="C1717">
            <v>260</v>
          </cell>
          <cell r="G1717">
            <v>0</v>
          </cell>
        </row>
        <row r="1718">
          <cell r="A1718">
            <v>7390</v>
          </cell>
          <cell r="C1718">
            <v>340</v>
          </cell>
          <cell r="G1718">
            <v>0</v>
          </cell>
        </row>
        <row r="1719">
          <cell r="A1719">
            <v>7390</v>
          </cell>
          <cell r="C1719">
            <v>430</v>
          </cell>
          <cell r="G1719">
            <v>0</v>
          </cell>
        </row>
        <row r="1720">
          <cell r="A1720">
            <v>7390</v>
          </cell>
          <cell r="C1720">
            <v>440</v>
          </cell>
          <cell r="G1720">
            <v>451.51</v>
          </cell>
        </row>
        <row r="1721">
          <cell r="A1721">
            <v>7390</v>
          </cell>
          <cell r="C1721">
            <v>935</v>
          </cell>
          <cell r="G1721">
            <v>75</v>
          </cell>
        </row>
        <row r="1722">
          <cell r="A1722">
            <v>7390</v>
          </cell>
          <cell r="C1722">
            <v>936</v>
          </cell>
          <cell r="G1722">
            <v>0</v>
          </cell>
        </row>
        <row r="1723">
          <cell r="A1723">
            <v>7430</v>
          </cell>
          <cell r="C1723">
            <v>110</v>
          </cell>
          <cell r="G1723">
            <v>6707.71</v>
          </cell>
        </row>
        <row r="1724">
          <cell r="A1724">
            <v>7430</v>
          </cell>
          <cell r="C1724">
            <v>112</v>
          </cell>
          <cell r="G1724">
            <v>3528.95</v>
          </cell>
        </row>
        <row r="1725">
          <cell r="A1725">
            <v>7430</v>
          </cell>
          <cell r="C1725">
            <v>120</v>
          </cell>
          <cell r="G1725">
            <v>7406.23</v>
          </cell>
        </row>
        <row r="1726">
          <cell r="A1726">
            <v>7430</v>
          </cell>
          <cell r="C1726">
            <v>121</v>
          </cell>
          <cell r="G1726">
            <v>17.82</v>
          </cell>
        </row>
        <row r="1727">
          <cell r="A1727">
            <v>7430</v>
          </cell>
          <cell r="C1727">
            <v>130</v>
          </cell>
          <cell r="G1727">
            <v>4965.09</v>
          </cell>
        </row>
        <row r="1728">
          <cell r="A1728">
            <v>7430</v>
          </cell>
          <cell r="C1728">
            <v>140</v>
          </cell>
          <cell r="G1728">
            <v>5066.08</v>
          </cell>
        </row>
        <row r="1729">
          <cell r="A1729">
            <v>7430</v>
          </cell>
          <cell r="C1729">
            <v>142</v>
          </cell>
          <cell r="G1729">
            <v>231.18</v>
          </cell>
        </row>
        <row r="1730">
          <cell r="A1730">
            <v>7430</v>
          </cell>
          <cell r="C1730">
            <v>147</v>
          </cell>
          <cell r="G1730">
            <v>0</v>
          </cell>
        </row>
        <row r="1731">
          <cell r="A1731">
            <v>7430</v>
          </cell>
          <cell r="C1731">
            <v>150</v>
          </cell>
          <cell r="G1731">
            <v>71.3</v>
          </cell>
        </row>
        <row r="1732">
          <cell r="A1732">
            <v>7430</v>
          </cell>
          <cell r="C1732">
            <v>160</v>
          </cell>
          <cell r="G1732">
            <v>494.12</v>
          </cell>
        </row>
        <row r="1733">
          <cell r="A1733">
            <v>7430</v>
          </cell>
          <cell r="C1733">
            <v>162</v>
          </cell>
          <cell r="G1733">
            <v>1164.53</v>
          </cell>
        </row>
        <row r="1734">
          <cell r="A1734">
            <v>7430</v>
          </cell>
          <cell r="C1734">
            <v>190</v>
          </cell>
          <cell r="G1734">
            <v>1400.5</v>
          </cell>
        </row>
        <row r="1735">
          <cell r="A1735">
            <v>7430</v>
          </cell>
          <cell r="C1735">
            <v>210</v>
          </cell>
          <cell r="G1735">
            <v>594.96</v>
          </cell>
        </row>
        <row r="1736">
          <cell r="A1736">
            <v>7430</v>
          </cell>
          <cell r="C1736">
            <v>220</v>
          </cell>
          <cell r="G1736">
            <v>386.96</v>
          </cell>
        </row>
        <row r="1737">
          <cell r="A1737">
            <v>7430</v>
          </cell>
          <cell r="C1737">
            <v>230</v>
          </cell>
          <cell r="G1737">
            <v>592.28</v>
          </cell>
        </row>
        <row r="1738">
          <cell r="A1738">
            <v>7430</v>
          </cell>
          <cell r="C1738">
            <v>240</v>
          </cell>
          <cell r="G1738">
            <v>843.43</v>
          </cell>
        </row>
        <row r="1739">
          <cell r="A1739">
            <v>7430</v>
          </cell>
          <cell r="C1739">
            <v>260</v>
          </cell>
          <cell r="G1739">
            <v>17.82</v>
          </cell>
        </row>
        <row r="1740">
          <cell r="A1740">
            <v>7430</v>
          </cell>
          <cell r="C1740">
            <v>330</v>
          </cell>
          <cell r="G1740">
            <v>8.91</v>
          </cell>
        </row>
        <row r="1741">
          <cell r="A1741">
            <v>7430</v>
          </cell>
          <cell r="C1741">
            <v>340</v>
          </cell>
          <cell r="G1741">
            <v>327.79</v>
          </cell>
        </row>
        <row r="1742">
          <cell r="A1742">
            <v>7430</v>
          </cell>
          <cell r="C1742">
            <v>430</v>
          </cell>
          <cell r="G1742">
            <v>156.41</v>
          </cell>
        </row>
        <row r="1743">
          <cell r="A1743">
            <v>7430</v>
          </cell>
          <cell r="C1743">
            <v>440</v>
          </cell>
          <cell r="G1743">
            <v>278.02999999999997</v>
          </cell>
        </row>
        <row r="1744">
          <cell r="A1744">
            <v>7430</v>
          </cell>
          <cell r="C1744">
            <v>935</v>
          </cell>
          <cell r="G1744">
            <v>1209.73</v>
          </cell>
        </row>
        <row r="1745">
          <cell r="A1745">
            <v>7430</v>
          </cell>
          <cell r="C1745">
            <v>936</v>
          </cell>
          <cell r="G1745">
            <v>225.49</v>
          </cell>
        </row>
        <row r="1746">
          <cell r="A1746">
            <v>7452</v>
          </cell>
          <cell r="C1746">
            <v>110</v>
          </cell>
          <cell r="G1746">
            <v>1298.79</v>
          </cell>
        </row>
        <row r="1747">
          <cell r="A1747">
            <v>7452</v>
          </cell>
          <cell r="C1747">
            <v>112</v>
          </cell>
          <cell r="G1747">
            <v>974.33</v>
          </cell>
        </row>
        <row r="1748">
          <cell r="A1748">
            <v>7452</v>
          </cell>
          <cell r="C1748">
            <v>120</v>
          </cell>
          <cell r="G1748">
            <v>1753.81</v>
          </cell>
        </row>
        <row r="1749">
          <cell r="A1749">
            <v>7452</v>
          </cell>
          <cell r="C1749">
            <v>121</v>
          </cell>
          <cell r="G1749">
            <v>0</v>
          </cell>
        </row>
        <row r="1750">
          <cell r="A1750">
            <v>7452</v>
          </cell>
          <cell r="C1750">
            <v>130</v>
          </cell>
          <cell r="G1750">
            <v>993.82</v>
          </cell>
        </row>
        <row r="1751">
          <cell r="A1751">
            <v>7452</v>
          </cell>
          <cell r="C1751">
            <v>140</v>
          </cell>
          <cell r="G1751">
            <v>1169.2</v>
          </cell>
        </row>
        <row r="1752">
          <cell r="A1752">
            <v>7452</v>
          </cell>
          <cell r="C1752">
            <v>160</v>
          </cell>
          <cell r="G1752">
            <v>584.6</v>
          </cell>
        </row>
        <row r="1753">
          <cell r="A1753">
            <v>7452</v>
          </cell>
          <cell r="C1753">
            <v>190</v>
          </cell>
          <cell r="G1753">
            <v>0</v>
          </cell>
        </row>
        <row r="1754">
          <cell r="A1754">
            <v>7452</v>
          </cell>
          <cell r="C1754">
            <v>210</v>
          </cell>
          <cell r="G1754">
            <v>649.88</v>
          </cell>
        </row>
        <row r="1755">
          <cell r="A1755">
            <v>7452</v>
          </cell>
          <cell r="C1755">
            <v>220</v>
          </cell>
          <cell r="G1755">
            <v>389.74</v>
          </cell>
        </row>
        <row r="1756">
          <cell r="A1756">
            <v>7452</v>
          </cell>
          <cell r="C1756">
            <v>230</v>
          </cell>
          <cell r="G1756">
            <v>657.68</v>
          </cell>
        </row>
        <row r="1757">
          <cell r="A1757">
            <v>7452</v>
          </cell>
          <cell r="C1757">
            <v>240</v>
          </cell>
          <cell r="G1757">
            <v>519.32000000000005</v>
          </cell>
        </row>
        <row r="1758">
          <cell r="A1758">
            <v>7452</v>
          </cell>
          <cell r="C1758">
            <v>260</v>
          </cell>
          <cell r="G1758">
            <v>0</v>
          </cell>
        </row>
        <row r="1759">
          <cell r="A1759">
            <v>7452</v>
          </cell>
          <cell r="C1759">
            <v>330</v>
          </cell>
          <cell r="G1759">
            <v>0</v>
          </cell>
        </row>
        <row r="1760">
          <cell r="A1760">
            <v>7452</v>
          </cell>
          <cell r="C1760">
            <v>340</v>
          </cell>
          <cell r="G1760">
            <v>265.02</v>
          </cell>
        </row>
        <row r="1761">
          <cell r="A1761">
            <v>7452</v>
          </cell>
          <cell r="C1761">
            <v>430</v>
          </cell>
          <cell r="G1761">
            <v>0</v>
          </cell>
        </row>
        <row r="1762">
          <cell r="A1762">
            <v>7452</v>
          </cell>
          <cell r="C1762">
            <v>440</v>
          </cell>
          <cell r="G1762">
            <v>0</v>
          </cell>
        </row>
        <row r="1763">
          <cell r="A1763">
            <v>7452</v>
          </cell>
          <cell r="C1763">
            <v>935</v>
          </cell>
          <cell r="G1763">
            <v>243.58</v>
          </cell>
        </row>
        <row r="1764">
          <cell r="A1764">
            <v>7452</v>
          </cell>
          <cell r="C1764">
            <v>936</v>
          </cell>
          <cell r="G1764">
            <v>243.58</v>
          </cell>
        </row>
        <row r="1765">
          <cell r="A1765">
            <v>7456</v>
          </cell>
          <cell r="C1765">
            <v>110</v>
          </cell>
          <cell r="G1765">
            <v>131.24</v>
          </cell>
        </row>
        <row r="1766">
          <cell r="A1766">
            <v>7456</v>
          </cell>
          <cell r="C1766">
            <v>112</v>
          </cell>
          <cell r="G1766">
            <v>72.92</v>
          </cell>
        </row>
        <row r="1767">
          <cell r="A1767">
            <v>7456</v>
          </cell>
          <cell r="C1767">
            <v>120</v>
          </cell>
          <cell r="G1767">
            <v>43.75</v>
          </cell>
        </row>
        <row r="1768">
          <cell r="A1768">
            <v>7456</v>
          </cell>
          <cell r="C1768">
            <v>121</v>
          </cell>
          <cell r="G1768">
            <v>29.17</v>
          </cell>
        </row>
        <row r="1769">
          <cell r="A1769">
            <v>7456</v>
          </cell>
          <cell r="C1769">
            <v>130</v>
          </cell>
          <cell r="G1769">
            <v>160.41999999999999</v>
          </cell>
        </row>
        <row r="1770">
          <cell r="A1770">
            <v>7456</v>
          </cell>
          <cell r="C1770">
            <v>140</v>
          </cell>
          <cell r="G1770">
            <v>408.33</v>
          </cell>
        </row>
        <row r="1771">
          <cell r="A1771">
            <v>7456</v>
          </cell>
          <cell r="C1771">
            <v>142</v>
          </cell>
          <cell r="G1771">
            <v>218.75</v>
          </cell>
        </row>
        <row r="1772">
          <cell r="A1772">
            <v>7456</v>
          </cell>
          <cell r="C1772">
            <v>147</v>
          </cell>
          <cell r="G1772">
            <v>0</v>
          </cell>
        </row>
        <row r="1773">
          <cell r="A1773">
            <v>7456</v>
          </cell>
          <cell r="C1773">
            <v>150</v>
          </cell>
          <cell r="G1773">
            <v>116.67</v>
          </cell>
        </row>
        <row r="1774">
          <cell r="A1774">
            <v>7456</v>
          </cell>
          <cell r="C1774">
            <v>160</v>
          </cell>
          <cell r="G1774">
            <v>43.75</v>
          </cell>
        </row>
        <row r="1775">
          <cell r="A1775">
            <v>7456</v>
          </cell>
          <cell r="C1775">
            <v>210</v>
          </cell>
          <cell r="G1775">
            <v>58.33</v>
          </cell>
        </row>
        <row r="1776">
          <cell r="A1776">
            <v>7456</v>
          </cell>
          <cell r="C1776">
            <v>220</v>
          </cell>
          <cell r="G1776">
            <v>58.33</v>
          </cell>
        </row>
        <row r="1777">
          <cell r="A1777">
            <v>7456</v>
          </cell>
          <cell r="C1777">
            <v>230</v>
          </cell>
          <cell r="G1777">
            <v>43.75</v>
          </cell>
        </row>
        <row r="1778">
          <cell r="A1778">
            <v>7456</v>
          </cell>
          <cell r="C1778">
            <v>240</v>
          </cell>
          <cell r="G1778">
            <v>247.92</v>
          </cell>
        </row>
        <row r="1779">
          <cell r="A1779">
            <v>7456</v>
          </cell>
          <cell r="C1779">
            <v>260</v>
          </cell>
          <cell r="G1779">
            <v>29.17</v>
          </cell>
        </row>
        <row r="1780">
          <cell r="A1780">
            <v>7456</v>
          </cell>
          <cell r="C1780">
            <v>330</v>
          </cell>
          <cell r="G1780">
            <v>14.58</v>
          </cell>
        </row>
        <row r="1781">
          <cell r="A1781">
            <v>7456</v>
          </cell>
          <cell r="C1781">
            <v>340</v>
          </cell>
          <cell r="G1781">
            <v>160.41999999999999</v>
          </cell>
        </row>
        <row r="1782">
          <cell r="A1782">
            <v>7456</v>
          </cell>
          <cell r="C1782">
            <v>430</v>
          </cell>
          <cell r="G1782">
            <v>14.58</v>
          </cell>
        </row>
        <row r="1783">
          <cell r="A1783">
            <v>7456</v>
          </cell>
          <cell r="C1783">
            <v>440</v>
          </cell>
          <cell r="G1783">
            <v>160.41999999999999</v>
          </cell>
        </row>
        <row r="1784">
          <cell r="A1784">
            <v>7456</v>
          </cell>
          <cell r="C1784">
            <v>935</v>
          </cell>
          <cell r="G1784">
            <v>72.92</v>
          </cell>
        </row>
        <row r="1785">
          <cell r="A1785">
            <v>7456</v>
          </cell>
          <cell r="C1785">
            <v>936</v>
          </cell>
          <cell r="G1785">
            <v>14.58</v>
          </cell>
        </row>
        <row r="1786">
          <cell r="A1786">
            <v>7458</v>
          </cell>
          <cell r="C1786">
            <v>140</v>
          </cell>
          <cell r="G1786">
            <v>48</v>
          </cell>
        </row>
        <row r="1787">
          <cell r="A1787">
            <v>7458</v>
          </cell>
          <cell r="C1787">
            <v>147</v>
          </cell>
          <cell r="G1787">
            <v>0</v>
          </cell>
        </row>
        <row r="1788">
          <cell r="A1788">
            <v>7458</v>
          </cell>
          <cell r="C1788">
            <v>150</v>
          </cell>
          <cell r="G1788">
            <v>669.9</v>
          </cell>
        </row>
        <row r="1789">
          <cell r="A1789">
            <v>7458</v>
          </cell>
          <cell r="C1789">
            <v>240</v>
          </cell>
          <cell r="G1789">
            <v>0</v>
          </cell>
        </row>
        <row r="1790">
          <cell r="A1790">
            <v>7458</v>
          </cell>
          <cell r="C1790">
            <v>340</v>
          </cell>
          <cell r="G1790">
            <v>0</v>
          </cell>
        </row>
        <row r="1791">
          <cell r="A1791">
            <v>7458</v>
          </cell>
          <cell r="C1791">
            <v>440</v>
          </cell>
          <cell r="G1791">
            <v>1933.8</v>
          </cell>
        </row>
        <row r="1792">
          <cell r="A1792">
            <v>7458</v>
          </cell>
          <cell r="C1792">
            <v>935</v>
          </cell>
          <cell r="G1792">
            <v>108.4</v>
          </cell>
        </row>
        <row r="1793">
          <cell r="A1793">
            <v>7470</v>
          </cell>
          <cell r="C1793">
            <v>110</v>
          </cell>
          <cell r="G1793">
            <v>2160.08</v>
          </cell>
        </row>
        <row r="1794">
          <cell r="A1794">
            <v>7470</v>
          </cell>
          <cell r="C1794">
            <v>112</v>
          </cell>
          <cell r="G1794">
            <v>1472.74</v>
          </cell>
        </row>
        <row r="1795">
          <cell r="A1795">
            <v>7470</v>
          </cell>
          <cell r="C1795">
            <v>120</v>
          </cell>
          <cell r="G1795">
            <v>2376.09</v>
          </cell>
        </row>
        <row r="1796">
          <cell r="A1796">
            <v>7470</v>
          </cell>
          <cell r="C1796">
            <v>121</v>
          </cell>
          <cell r="G1796">
            <v>0</v>
          </cell>
        </row>
        <row r="1797">
          <cell r="A1797">
            <v>7470</v>
          </cell>
          <cell r="C1797">
            <v>130</v>
          </cell>
          <cell r="G1797">
            <v>2027.16</v>
          </cell>
        </row>
        <row r="1798">
          <cell r="A1798">
            <v>7470</v>
          </cell>
          <cell r="C1798">
            <v>140</v>
          </cell>
          <cell r="G1798">
            <v>2966.98</v>
          </cell>
        </row>
        <row r="1799">
          <cell r="A1799">
            <v>7470</v>
          </cell>
          <cell r="C1799">
            <v>142</v>
          </cell>
          <cell r="G1799">
            <v>0</v>
          </cell>
        </row>
        <row r="1800">
          <cell r="A1800">
            <v>7470</v>
          </cell>
          <cell r="C1800">
            <v>150</v>
          </cell>
          <cell r="G1800">
            <v>0</v>
          </cell>
        </row>
        <row r="1801">
          <cell r="A1801">
            <v>7470</v>
          </cell>
          <cell r="C1801">
            <v>160</v>
          </cell>
          <cell r="G1801">
            <v>648.02</v>
          </cell>
        </row>
        <row r="1802">
          <cell r="A1802">
            <v>7470</v>
          </cell>
          <cell r="C1802">
            <v>190</v>
          </cell>
          <cell r="G1802">
            <v>0</v>
          </cell>
        </row>
        <row r="1803">
          <cell r="A1803">
            <v>7470</v>
          </cell>
          <cell r="C1803">
            <v>210</v>
          </cell>
          <cell r="G1803">
            <v>903.88</v>
          </cell>
        </row>
        <row r="1804">
          <cell r="A1804">
            <v>7470</v>
          </cell>
          <cell r="C1804">
            <v>220</v>
          </cell>
          <cell r="G1804">
            <v>903.88</v>
          </cell>
        </row>
        <row r="1805">
          <cell r="A1805">
            <v>7470</v>
          </cell>
          <cell r="C1805">
            <v>230</v>
          </cell>
          <cell r="G1805">
            <v>903.88</v>
          </cell>
        </row>
        <row r="1806">
          <cell r="A1806">
            <v>7470</v>
          </cell>
          <cell r="C1806">
            <v>240</v>
          </cell>
          <cell r="G1806">
            <v>1552.66</v>
          </cell>
        </row>
        <row r="1807">
          <cell r="A1807">
            <v>7470</v>
          </cell>
          <cell r="C1807">
            <v>330</v>
          </cell>
          <cell r="G1807">
            <v>187.83</v>
          </cell>
        </row>
        <row r="1808">
          <cell r="A1808">
            <v>7470</v>
          </cell>
          <cell r="C1808">
            <v>340</v>
          </cell>
          <cell r="G1808">
            <v>132.16999999999999</v>
          </cell>
        </row>
        <row r="1809">
          <cell r="A1809">
            <v>7470</v>
          </cell>
          <cell r="C1809">
            <v>400</v>
          </cell>
          <cell r="G1809">
            <v>0</v>
          </cell>
        </row>
        <row r="1810">
          <cell r="A1810">
            <v>7470</v>
          </cell>
          <cell r="C1810">
            <v>430</v>
          </cell>
          <cell r="G1810">
            <v>1466.97</v>
          </cell>
        </row>
        <row r="1811">
          <cell r="A1811">
            <v>7470</v>
          </cell>
          <cell r="C1811">
            <v>440</v>
          </cell>
          <cell r="G1811">
            <v>1456.31</v>
          </cell>
        </row>
        <row r="1812">
          <cell r="A1812">
            <v>7470</v>
          </cell>
          <cell r="C1812">
            <v>935</v>
          </cell>
          <cell r="G1812">
            <v>1743.98</v>
          </cell>
        </row>
        <row r="1813">
          <cell r="A1813">
            <v>7470</v>
          </cell>
          <cell r="C1813">
            <v>936</v>
          </cell>
          <cell r="G1813">
            <v>1179.01</v>
          </cell>
        </row>
        <row r="1814">
          <cell r="A1814">
            <v>7475</v>
          </cell>
          <cell r="C1814">
            <v>110</v>
          </cell>
          <cell r="G1814">
            <v>641.25</v>
          </cell>
        </row>
        <row r="1815">
          <cell r="A1815">
            <v>7475</v>
          </cell>
          <cell r="C1815">
            <v>112</v>
          </cell>
          <cell r="G1815">
            <v>320.63</v>
          </cell>
        </row>
        <row r="1816">
          <cell r="A1816">
            <v>7475</v>
          </cell>
          <cell r="C1816">
            <v>120</v>
          </cell>
          <cell r="G1816">
            <v>705.37</v>
          </cell>
        </row>
        <row r="1817">
          <cell r="A1817">
            <v>7475</v>
          </cell>
          <cell r="C1817">
            <v>121</v>
          </cell>
          <cell r="G1817">
            <v>0</v>
          </cell>
        </row>
        <row r="1818">
          <cell r="A1818">
            <v>7475</v>
          </cell>
          <cell r="C1818">
            <v>130</v>
          </cell>
          <cell r="G1818">
            <v>545.07000000000005</v>
          </cell>
        </row>
        <row r="1819">
          <cell r="A1819">
            <v>7475</v>
          </cell>
          <cell r="C1819">
            <v>140</v>
          </cell>
          <cell r="G1819">
            <v>641.25</v>
          </cell>
        </row>
        <row r="1820">
          <cell r="A1820">
            <v>7475</v>
          </cell>
          <cell r="C1820">
            <v>147</v>
          </cell>
          <cell r="G1820">
            <v>0</v>
          </cell>
        </row>
        <row r="1821">
          <cell r="A1821">
            <v>7475</v>
          </cell>
          <cell r="C1821">
            <v>160</v>
          </cell>
          <cell r="G1821">
            <v>192.37</v>
          </cell>
        </row>
        <row r="1822">
          <cell r="A1822">
            <v>7475</v>
          </cell>
          <cell r="C1822">
            <v>190</v>
          </cell>
          <cell r="G1822">
            <v>0</v>
          </cell>
        </row>
        <row r="1823">
          <cell r="A1823">
            <v>7475</v>
          </cell>
          <cell r="C1823">
            <v>210</v>
          </cell>
          <cell r="G1823">
            <v>500.9</v>
          </cell>
        </row>
        <row r="1824">
          <cell r="A1824">
            <v>7475</v>
          </cell>
          <cell r="C1824">
            <v>220</v>
          </cell>
          <cell r="G1824">
            <v>500.9</v>
          </cell>
        </row>
        <row r="1825">
          <cell r="A1825">
            <v>7475</v>
          </cell>
          <cell r="C1825">
            <v>230</v>
          </cell>
          <cell r="G1825">
            <v>500.9</v>
          </cell>
        </row>
        <row r="1826">
          <cell r="A1826">
            <v>7475</v>
          </cell>
          <cell r="C1826">
            <v>240</v>
          </cell>
          <cell r="G1826">
            <v>500.9</v>
          </cell>
        </row>
        <row r="1827">
          <cell r="A1827">
            <v>7475</v>
          </cell>
          <cell r="C1827">
            <v>330</v>
          </cell>
          <cell r="G1827">
            <v>0</v>
          </cell>
        </row>
        <row r="1828">
          <cell r="A1828">
            <v>7475</v>
          </cell>
          <cell r="C1828">
            <v>340</v>
          </cell>
          <cell r="G1828">
            <v>0</v>
          </cell>
        </row>
        <row r="1829">
          <cell r="A1829">
            <v>7475</v>
          </cell>
          <cell r="C1829">
            <v>430</v>
          </cell>
          <cell r="G1829">
            <v>349.41</v>
          </cell>
        </row>
        <row r="1830">
          <cell r="A1830">
            <v>7475</v>
          </cell>
          <cell r="C1830">
            <v>440</v>
          </cell>
          <cell r="G1830">
            <v>346.11</v>
          </cell>
        </row>
        <row r="1831">
          <cell r="A1831">
            <v>7475</v>
          </cell>
          <cell r="C1831">
            <v>935</v>
          </cell>
          <cell r="G1831">
            <v>160.31</v>
          </cell>
        </row>
        <row r="1832">
          <cell r="A1832">
            <v>7475</v>
          </cell>
          <cell r="C1832">
            <v>936</v>
          </cell>
          <cell r="G1832">
            <v>0</v>
          </cell>
        </row>
        <row r="1833">
          <cell r="A1833">
            <v>7520</v>
          </cell>
          <cell r="C1833">
            <v>110</v>
          </cell>
          <cell r="G1833">
            <v>920.28</v>
          </cell>
        </row>
        <row r="1834">
          <cell r="A1834">
            <v>7520</v>
          </cell>
          <cell r="C1834">
            <v>112</v>
          </cell>
          <cell r="G1834">
            <v>138.13</v>
          </cell>
        </row>
        <row r="1835">
          <cell r="A1835">
            <v>7520</v>
          </cell>
          <cell r="C1835">
            <v>120</v>
          </cell>
          <cell r="G1835">
            <v>870.78</v>
          </cell>
        </row>
        <row r="1836">
          <cell r="A1836">
            <v>7520</v>
          </cell>
          <cell r="C1836">
            <v>121</v>
          </cell>
          <cell r="G1836">
            <v>94.41</v>
          </cell>
        </row>
        <row r="1837">
          <cell r="A1837">
            <v>7520</v>
          </cell>
          <cell r="C1837">
            <v>130</v>
          </cell>
          <cell r="G1837">
            <v>1081.3399999999999</v>
          </cell>
        </row>
        <row r="1838">
          <cell r="A1838">
            <v>7520</v>
          </cell>
          <cell r="C1838">
            <v>140</v>
          </cell>
          <cell r="G1838">
            <v>796.91</v>
          </cell>
        </row>
        <row r="1839">
          <cell r="A1839">
            <v>7520</v>
          </cell>
          <cell r="C1839">
            <v>147</v>
          </cell>
          <cell r="G1839">
            <v>0</v>
          </cell>
        </row>
        <row r="1840">
          <cell r="A1840">
            <v>7520</v>
          </cell>
          <cell r="C1840">
            <v>150</v>
          </cell>
          <cell r="G1840">
            <v>0</v>
          </cell>
        </row>
        <row r="1841">
          <cell r="A1841">
            <v>7520</v>
          </cell>
          <cell r="C1841">
            <v>160</v>
          </cell>
          <cell r="G1841">
            <v>73.88</v>
          </cell>
        </row>
        <row r="1842">
          <cell r="A1842">
            <v>7520</v>
          </cell>
          <cell r="C1842">
            <v>190</v>
          </cell>
          <cell r="G1842">
            <v>0</v>
          </cell>
        </row>
        <row r="1843">
          <cell r="A1843">
            <v>7520</v>
          </cell>
          <cell r="C1843">
            <v>210</v>
          </cell>
          <cell r="G1843">
            <v>1410.11</v>
          </cell>
        </row>
        <row r="1844">
          <cell r="A1844">
            <v>7520</v>
          </cell>
          <cell r="C1844">
            <v>220</v>
          </cell>
          <cell r="G1844">
            <v>764.7</v>
          </cell>
        </row>
        <row r="1845">
          <cell r="A1845">
            <v>7520</v>
          </cell>
          <cell r="C1845">
            <v>230</v>
          </cell>
          <cell r="G1845">
            <v>1460.29</v>
          </cell>
        </row>
        <row r="1846">
          <cell r="A1846">
            <v>7520</v>
          </cell>
          <cell r="C1846">
            <v>240</v>
          </cell>
          <cell r="G1846">
            <v>1410.27</v>
          </cell>
        </row>
        <row r="1847">
          <cell r="A1847">
            <v>7520</v>
          </cell>
          <cell r="C1847">
            <v>260</v>
          </cell>
          <cell r="G1847">
            <v>0</v>
          </cell>
        </row>
        <row r="1848">
          <cell r="A1848">
            <v>7520</v>
          </cell>
          <cell r="C1848">
            <v>330</v>
          </cell>
          <cell r="G1848">
            <v>0</v>
          </cell>
        </row>
        <row r="1849">
          <cell r="A1849">
            <v>7520</v>
          </cell>
          <cell r="C1849">
            <v>340</v>
          </cell>
          <cell r="G1849">
            <v>33.5</v>
          </cell>
        </row>
        <row r="1850">
          <cell r="A1850">
            <v>7520</v>
          </cell>
          <cell r="C1850">
            <v>430</v>
          </cell>
          <cell r="G1850">
            <v>0</v>
          </cell>
        </row>
        <row r="1851">
          <cell r="A1851">
            <v>7520</v>
          </cell>
          <cell r="C1851">
            <v>440</v>
          </cell>
          <cell r="G1851">
            <v>0</v>
          </cell>
        </row>
        <row r="1852">
          <cell r="A1852">
            <v>7520</v>
          </cell>
          <cell r="C1852">
            <v>935</v>
          </cell>
          <cell r="G1852">
            <v>754.99</v>
          </cell>
        </row>
        <row r="1853">
          <cell r="A1853">
            <v>7520</v>
          </cell>
          <cell r="C1853">
            <v>936</v>
          </cell>
          <cell r="G1853">
            <v>287.23</v>
          </cell>
        </row>
        <row r="1854">
          <cell r="A1854">
            <v>7540</v>
          </cell>
          <cell r="C1854">
            <v>110</v>
          </cell>
          <cell r="G1854">
            <v>0</v>
          </cell>
        </row>
        <row r="1855">
          <cell r="A1855">
            <v>7540</v>
          </cell>
          <cell r="C1855">
            <v>112</v>
          </cell>
          <cell r="G1855">
            <v>0</v>
          </cell>
        </row>
        <row r="1856">
          <cell r="A1856">
            <v>7540</v>
          </cell>
          <cell r="C1856">
            <v>120</v>
          </cell>
          <cell r="G1856">
            <v>0</v>
          </cell>
        </row>
        <row r="1857">
          <cell r="A1857">
            <v>7540</v>
          </cell>
          <cell r="C1857">
            <v>130</v>
          </cell>
          <cell r="G1857">
            <v>0</v>
          </cell>
        </row>
        <row r="1858">
          <cell r="A1858">
            <v>7540</v>
          </cell>
          <cell r="C1858">
            <v>140</v>
          </cell>
          <cell r="G1858">
            <v>0</v>
          </cell>
        </row>
        <row r="1859">
          <cell r="A1859">
            <v>7540</v>
          </cell>
          <cell r="C1859">
            <v>160</v>
          </cell>
          <cell r="G1859">
            <v>0</v>
          </cell>
        </row>
        <row r="1860">
          <cell r="A1860">
            <v>7540</v>
          </cell>
          <cell r="C1860">
            <v>935</v>
          </cell>
          <cell r="G1860">
            <v>0</v>
          </cell>
        </row>
        <row r="1861">
          <cell r="A1861">
            <v>7690</v>
          </cell>
          <cell r="C1861">
            <v>110</v>
          </cell>
          <cell r="G1861">
            <v>22418.68</v>
          </cell>
        </row>
        <row r="1862">
          <cell r="A1862">
            <v>7690</v>
          </cell>
          <cell r="C1862">
            <v>112</v>
          </cell>
          <cell r="G1862">
            <v>19483.59</v>
          </cell>
        </row>
        <row r="1863">
          <cell r="A1863">
            <v>7690</v>
          </cell>
          <cell r="C1863">
            <v>120</v>
          </cell>
          <cell r="G1863">
            <v>20858.82</v>
          </cell>
        </row>
        <row r="1864">
          <cell r="A1864">
            <v>7690</v>
          </cell>
          <cell r="C1864">
            <v>121</v>
          </cell>
          <cell r="G1864">
            <v>0</v>
          </cell>
        </row>
        <row r="1865">
          <cell r="A1865">
            <v>7690</v>
          </cell>
          <cell r="C1865">
            <v>122</v>
          </cell>
          <cell r="G1865">
            <v>8350</v>
          </cell>
        </row>
        <row r="1866">
          <cell r="A1866">
            <v>7690</v>
          </cell>
          <cell r="C1866">
            <v>130</v>
          </cell>
          <cell r="G1866">
            <v>6370.5</v>
          </cell>
        </row>
        <row r="1867">
          <cell r="A1867">
            <v>7690</v>
          </cell>
          <cell r="C1867">
            <v>140</v>
          </cell>
          <cell r="G1867">
            <v>5328.2</v>
          </cell>
        </row>
        <row r="1868">
          <cell r="A1868">
            <v>7690</v>
          </cell>
          <cell r="C1868">
            <v>142</v>
          </cell>
          <cell r="G1868">
            <v>15921.48</v>
          </cell>
        </row>
        <row r="1869">
          <cell r="A1869">
            <v>7690</v>
          </cell>
          <cell r="C1869">
            <v>147</v>
          </cell>
          <cell r="G1869">
            <v>0</v>
          </cell>
        </row>
        <row r="1870">
          <cell r="A1870">
            <v>7690</v>
          </cell>
          <cell r="C1870">
            <v>150</v>
          </cell>
          <cell r="G1870">
            <v>5305.45</v>
          </cell>
        </row>
        <row r="1871">
          <cell r="A1871">
            <v>7690</v>
          </cell>
          <cell r="C1871">
            <v>210</v>
          </cell>
          <cell r="G1871">
            <v>19457.05</v>
          </cell>
        </row>
        <row r="1872">
          <cell r="A1872">
            <v>7690</v>
          </cell>
          <cell r="C1872">
            <v>220</v>
          </cell>
          <cell r="G1872">
            <v>14371.85</v>
          </cell>
        </row>
        <row r="1873">
          <cell r="A1873">
            <v>7690</v>
          </cell>
          <cell r="C1873">
            <v>230</v>
          </cell>
          <cell r="G1873">
            <v>3509.05</v>
          </cell>
        </row>
        <row r="1874">
          <cell r="A1874">
            <v>7690</v>
          </cell>
          <cell r="C1874">
            <v>240</v>
          </cell>
          <cell r="G1874">
            <v>4967.84</v>
          </cell>
        </row>
        <row r="1875">
          <cell r="A1875">
            <v>7690</v>
          </cell>
          <cell r="C1875">
            <v>260</v>
          </cell>
          <cell r="G1875">
            <v>1754.53</v>
          </cell>
        </row>
        <row r="1876">
          <cell r="A1876">
            <v>7690</v>
          </cell>
          <cell r="C1876">
            <v>330</v>
          </cell>
          <cell r="G1876">
            <v>1355.36</v>
          </cell>
        </row>
        <row r="1877">
          <cell r="A1877">
            <v>7690</v>
          </cell>
          <cell r="C1877">
            <v>340</v>
          </cell>
          <cell r="G1877">
            <v>8913.26</v>
          </cell>
        </row>
        <row r="1878">
          <cell r="A1878">
            <v>7690</v>
          </cell>
          <cell r="C1878">
            <v>430</v>
          </cell>
          <cell r="G1878">
            <v>3334.38</v>
          </cell>
        </row>
        <row r="1879">
          <cell r="A1879">
            <v>7690</v>
          </cell>
          <cell r="C1879">
            <v>440</v>
          </cell>
          <cell r="G1879">
            <v>17255.39</v>
          </cell>
        </row>
        <row r="1880">
          <cell r="A1880">
            <v>7690</v>
          </cell>
          <cell r="C1880">
            <v>935</v>
          </cell>
          <cell r="G1880">
            <v>5062.5</v>
          </cell>
        </row>
        <row r="1881">
          <cell r="A1881">
            <v>7690</v>
          </cell>
          <cell r="C1881">
            <v>936</v>
          </cell>
          <cell r="G1881">
            <v>4743.75</v>
          </cell>
        </row>
        <row r="1882">
          <cell r="A1882">
            <v>7750</v>
          </cell>
          <cell r="C1882">
            <v>110</v>
          </cell>
          <cell r="G1882">
            <v>1155.07</v>
          </cell>
        </row>
        <row r="1883">
          <cell r="A1883">
            <v>7750</v>
          </cell>
          <cell r="C1883">
            <v>112</v>
          </cell>
          <cell r="G1883">
            <v>577.54</v>
          </cell>
        </row>
        <row r="1884">
          <cell r="A1884">
            <v>7750</v>
          </cell>
          <cell r="C1884">
            <v>120</v>
          </cell>
          <cell r="G1884">
            <v>1270.5899999999999</v>
          </cell>
        </row>
        <row r="1885">
          <cell r="A1885">
            <v>7750</v>
          </cell>
          <cell r="C1885">
            <v>121</v>
          </cell>
          <cell r="G1885">
            <v>0</v>
          </cell>
        </row>
        <row r="1886">
          <cell r="A1886">
            <v>7750</v>
          </cell>
          <cell r="C1886">
            <v>130</v>
          </cell>
          <cell r="G1886">
            <v>1108.81</v>
          </cell>
        </row>
        <row r="1887">
          <cell r="A1887">
            <v>7750</v>
          </cell>
          <cell r="C1887">
            <v>140</v>
          </cell>
          <cell r="G1887">
            <v>1155.07</v>
          </cell>
        </row>
        <row r="1888">
          <cell r="A1888">
            <v>7750</v>
          </cell>
          <cell r="C1888">
            <v>142</v>
          </cell>
          <cell r="G1888">
            <v>0</v>
          </cell>
        </row>
        <row r="1889">
          <cell r="A1889">
            <v>7750</v>
          </cell>
          <cell r="C1889">
            <v>150</v>
          </cell>
          <cell r="G1889">
            <v>0</v>
          </cell>
        </row>
        <row r="1890">
          <cell r="A1890">
            <v>7750</v>
          </cell>
          <cell r="C1890">
            <v>160</v>
          </cell>
          <cell r="G1890">
            <v>346.52</v>
          </cell>
        </row>
        <row r="1891">
          <cell r="A1891">
            <v>7750</v>
          </cell>
          <cell r="C1891">
            <v>190</v>
          </cell>
          <cell r="G1891">
            <v>0</v>
          </cell>
        </row>
        <row r="1892">
          <cell r="A1892">
            <v>7750</v>
          </cell>
          <cell r="C1892">
            <v>210</v>
          </cell>
          <cell r="G1892">
            <v>454.66</v>
          </cell>
        </row>
        <row r="1893">
          <cell r="A1893">
            <v>7750</v>
          </cell>
          <cell r="C1893">
            <v>220</v>
          </cell>
          <cell r="G1893">
            <v>454.66</v>
          </cell>
        </row>
        <row r="1894">
          <cell r="A1894">
            <v>7750</v>
          </cell>
          <cell r="C1894">
            <v>230</v>
          </cell>
          <cell r="G1894">
            <v>454.66</v>
          </cell>
        </row>
        <row r="1895">
          <cell r="A1895">
            <v>7750</v>
          </cell>
          <cell r="C1895">
            <v>240</v>
          </cell>
          <cell r="G1895">
            <v>370.1</v>
          </cell>
        </row>
        <row r="1896">
          <cell r="A1896">
            <v>7750</v>
          </cell>
          <cell r="C1896">
            <v>260</v>
          </cell>
          <cell r="G1896">
            <v>0</v>
          </cell>
        </row>
        <row r="1897">
          <cell r="A1897">
            <v>7750</v>
          </cell>
          <cell r="C1897">
            <v>330</v>
          </cell>
          <cell r="G1897">
            <v>0</v>
          </cell>
        </row>
        <row r="1898">
          <cell r="A1898">
            <v>7750</v>
          </cell>
          <cell r="C1898">
            <v>340</v>
          </cell>
          <cell r="G1898">
            <v>0</v>
          </cell>
        </row>
        <row r="1899">
          <cell r="A1899">
            <v>7750</v>
          </cell>
          <cell r="C1899">
            <v>430</v>
          </cell>
          <cell r="G1899">
            <v>0</v>
          </cell>
        </row>
        <row r="1900">
          <cell r="A1900">
            <v>7750</v>
          </cell>
          <cell r="C1900">
            <v>440</v>
          </cell>
          <cell r="G1900">
            <v>0</v>
          </cell>
        </row>
        <row r="1901">
          <cell r="A1901">
            <v>7750</v>
          </cell>
          <cell r="C1901">
            <v>935</v>
          </cell>
          <cell r="G1901">
            <v>288.77999999999997</v>
          </cell>
        </row>
        <row r="1902">
          <cell r="A1902">
            <v>7750</v>
          </cell>
          <cell r="C1902">
            <v>936</v>
          </cell>
          <cell r="G1902">
            <v>0</v>
          </cell>
        </row>
        <row r="1903">
          <cell r="A1903">
            <v>7760</v>
          </cell>
          <cell r="C1903">
            <v>110</v>
          </cell>
          <cell r="G1903">
            <v>1676.57</v>
          </cell>
        </row>
        <row r="1904">
          <cell r="A1904">
            <v>7760</v>
          </cell>
          <cell r="C1904">
            <v>112</v>
          </cell>
          <cell r="G1904">
            <v>4200</v>
          </cell>
        </row>
        <row r="1905">
          <cell r="A1905">
            <v>7760</v>
          </cell>
          <cell r="C1905">
            <v>120</v>
          </cell>
          <cell r="G1905">
            <v>1905.86</v>
          </cell>
        </row>
        <row r="1906">
          <cell r="A1906">
            <v>7760</v>
          </cell>
          <cell r="C1906">
            <v>121</v>
          </cell>
          <cell r="G1906">
            <v>0</v>
          </cell>
        </row>
        <row r="1907">
          <cell r="A1907">
            <v>7760</v>
          </cell>
          <cell r="C1907">
            <v>130</v>
          </cell>
          <cell r="G1907">
            <v>707.36</v>
          </cell>
        </row>
        <row r="1908">
          <cell r="A1908">
            <v>7760</v>
          </cell>
          <cell r="C1908">
            <v>140</v>
          </cell>
          <cell r="G1908">
            <v>187.08</v>
          </cell>
        </row>
        <row r="1909">
          <cell r="A1909">
            <v>7760</v>
          </cell>
          <cell r="C1909">
            <v>142</v>
          </cell>
          <cell r="G1909">
            <v>1944.65</v>
          </cell>
        </row>
        <row r="1910">
          <cell r="A1910">
            <v>7760</v>
          </cell>
          <cell r="C1910">
            <v>147</v>
          </cell>
          <cell r="G1910">
            <v>0</v>
          </cell>
        </row>
        <row r="1911">
          <cell r="A1911">
            <v>7760</v>
          </cell>
          <cell r="C1911">
            <v>150</v>
          </cell>
          <cell r="G1911">
            <v>602.38</v>
          </cell>
        </row>
        <row r="1912">
          <cell r="A1912">
            <v>7760</v>
          </cell>
          <cell r="C1912">
            <v>160</v>
          </cell>
          <cell r="G1912">
            <v>0</v>
          </cell>
        </row>
        <row r="1913">
          <cell r="A1913">
            <v>7760</v>
          </cell>
          <cell r="C1913">
            <v>210</v>
          </cell>
          <cell r="G1913">
            <v>1906.11</v>
          </cell>
        </row>
        <row r="1914">
          <cell r="A1914">
            <v>7760</v>
          </cell>
          <cell r="C1914">
            <v>220</v>
          </cell>
          <cell r="G1914">
            <v>1544.1</v>
          </cell>
        </row>
        <row r="1915">
          <cell r="A1915">
            <v>7760</v>
          </cell>
          <cell r="C1915">
            <v>230</v>
          </cell>
          <cell r="G1915">
            <v>404.13</v>
          </cell>
        </row>
        <row r="1916">
          <cell r="A1916">
            <v>7760</v>
          </cell>
          <cell r="C1916">
            <v>240</v>
          </cell>
          <cell r="G1916">
            <v>562.70000000000005</v>
          </cell>
        </row>
        <row r="1917">
          <cell r="A1917">
            <v>7760</v>
          </cell>
          <cell r="C1917">
            <v>260</v>
          </cell>
          <cell r="G1917">
            <v>201.57</v>
          </cell>
        </row>
        <row r="1918">
          <cell r="A1918">
            <v>7760</v>
          </cell>
          <cell r="C1918">
            <v>330</v>
          </cell>
          <cell r="G1918">
            <v>132.99</v>
          </cell>
        </row>
        <row r="1919">
          <cell r="A1919">
            <v>7760</v>
          </cell>
          <cell r="C1919">
            <v>340</v>
          </cell>
          <cell r="G1919">
            <v>889.53</v>
          </cell>
        </row>
        <row r="1920">
          <cell r="A1920">
            <v>7760</v>
          </cell>
          <cell r="C1920">
            <v>430</v>
          </cell>
          <cell r="G1920">
            <v>363.81</v>
          </cell>
        </row>
        <row r="1921">
          <cell r="A1921">
            <v>7760</v>
          </cell>
          <cell r="C1921">
            <v>440</v>
          </cell>
          <cell r="G1921">
            <v>1871.25</v>
          </cell>
        </row>
        <row r="1922">
          <cell r="A1922">
            <v>7760</v>
          </cell>
          <cell r="C1922">
            <v>935</v>
          </cell>
          <cell r="G1922">
            <v>434.93</v>
          </cell>
        </row>
        <row r="1923">
          <cell r="A1923">
            <v>7760</v>
          </cell>
          <cell r="C1923">
            <v>936</v>
          </cell>
          <cell r="G1923">
            <v>464.98</v>
          </cell>
        </row>
        <row r="1924">
          <cell r="A1924">
            <v>7790</v>
          </cell>
          <cell r="C1924">
            <v>110</v>
          </cell>
          <cell r="G1924">
            <v>4451</v>
          </cell>
        </row>
        <row r="1925">
          <cell r="A1925">
            <v>7790</v>
          </cell>
          <cell r="C1925">
            <v>112</v>
          </cell>
          <cell r="G1925">
            <v>14587</v>
          </cell>
        </row>
        <row r="1926">
          <cell r="A1926">
            <v>7790</v>
          </cell>
          <cell r="C1926">
            <v>120</v>
          </cell>
          <cell r="G1926">
            <v>3942</v>
          </cell>
        </row>
        <row r="1927">
          <cell r="A1927">
            <v>7790</v>
          </cell>
          <cell r="C1927">
            <v>121</v>
          </cell>
          <cell r="G1927">
            <v>2902</v>
          </cell>
        </row>
        <row r="1928">
          <cell r="A1928">
            <v>7790</v>
          </cell>
          <cell r="C1928">
            <v>130</v>
          </cell>
          <cell r="G1928">
            <v>6330</v>
          </cell>
        </row>
        <row r="1929">
          <cell r="A1929">
            <v>7790</v>
          </cell>
          <cell r="C1929">
            <v>140</v>
          </cell>
          <cell r="G1929">
            <v>13533</v>
          </cell>
        </row>
        <row r="1930">
          <cell r="A1930">
            <v>7790</v>
          </cell>
          <cell r="C1930">
            <v>142</v>
          </cell>
          <cell r="G1930">
            <v>5800</v>
          </cell>
        </row>
        <row r="1931">
          <cell r="A1931">
            <v>7790</v>
          </cell>
          <cell r="C1931">
            <v>147</v>
          </cell>
          <cell r="G1931">
            <v>0</v>
          </cell>
        </row>
        <row r="1932">
          <cell r="A1932">
            <v>7790</v>
          </cell>
          <cell r="C1932">
            <v>210</v>
          </cell>
          <cell r="G1932">
            <v>2170</v>
          </cell>
        </row>
        <row r="1933">
          <cell r="A1933">
            <v>7790</v>
          </cell>
          <cell r="C1933">
            <v>220</v>
          </cell>
          <cell r="G1933">
            <v>2155</v>
          </cell>
        </row>
        <row r="1934">
          <cell r="A1934">
            <v>7790</v>
          </cell>
          <cell r="C1934">
            <v>230</v>
          </cell>
          <cell r="G1934">
            <v>1507</v>
          </cell>
        </row>
        <row r="1935">
          <cell r="A1935">
            <v>7790</v>
          </cell>
          <cell r="C1935">
            <v>240</v>
          </cell>
          <cell r="G1935">
            <v>3779</v>
          </cell>
        </row>
        <row r="1936">
          <cell r="A1936">
            <v>7790</v>
          </cell>
          <cell r="C1936">
            <v>330</v>
          </cell>
          <cell r="G1936">
            <v>831</v>
          </cell>
        </row>
        <row r="1937">
          <cell r="A1937">
            <v>7790</v>
          </cell>
          <cell r="C1937">
            <v>340</v>
          </cell>
          <cell r="G1937">
            <v>3704</v>
          </cell>
        </row>
        <row r="1938">
          <cell r="A1938">
            <v>7790</v>
          </cell>
          <cell r="C1938">
            <v>430</v>
          </cell>
          <cell r="G1938">
            <v>2816</v>
          </cell>
        </row>
        <row r="1939">
          <cell r="A1939">
            <v>7790</v>
          </cell>
          <cell r="C1939">
            <v>440</v>
          </cell>
          <cell r="G1939">
            <v>4864</v>
          </cell>
        </row>
        <row r="1940">
          <cell r="A1940">
            <v>7790</v>
          </cell>
          <cell r="C1940">
            <v>935</v>
          </cell>
          <cell r="G1940">
            <v>3331</v>
          </cell>
        </row>
        <row r="1941">
          <cell r="A1941">
            <v>7790</v>
          </cell>
          <cell r="C1941">
            <v>936</v>
          </cell>
          <cell r="G1941">
            <v>988</v>
          </cell>
        </row>
        <row r="1942">
          <cell r="A1942">
            <v>7795</v>
          </cell>
          <cell r="C1942">
            <v>110</v>
          </cell>
          <cell r="G1942">
            <v>0</v>
          </cell>
        </row>
        <row r="1943">
          <cell r="A1943">
            <v>7795</v>
          </cell>
          <cell r="C1943">
            <v>112</v>
          </cell>
          <cell r="G1943">
            <v>0</v>
          </cell>
        </row>
        <row r="1944">
          <cell r="A1944">
            <v>7795</v>
          </cell>
          <cell r="C1944">
            <v>130</v>
          </cell>
          <cell r="G1944">
            <v>0</v>
          </cell>
        </row>
        <row r="1945">
          <cell r="A1945">
            <v>7795</v>
          </cell>
          <cell r="C1945">
            <v>140</v>
          </cell>
          <cell r="G1945">
            <v>0</v>
          </cell>
        </row>
        <row r="1946">
          <cell r="A1946">
            <v>7795</v>
          </cell>
          <cell r="C1946">
            <v>142</v>
          </cell>
          <cell r="G1946">
            <v>0</v>
          </cell>
        </row>
        <row r="1947">
          <cell r="A1947">
            <v>7795</v>
          </cell>
          <cell r="C1947">
            <v>150</v>
          </cell>
          <cell r="G1947">
            <v>0</v>
          </cell>
        </row>
        <row r="1948">
          <cell r="A1948">
            <v>7795</v>
          </cell>
          <cell r="C1948">
            <v>190</v>
          </cell>
          <cell r="G1948">
            <v>0</v>
          </cell>
        </row>
        <row r="1949">
          <cell r="A1949">
            <v>7795</v>
          </cell>
          <cell r="C1949">
            <v>340</v>
          </cell>
          <cell r="G1949">
            <v>0</v>
          </cell>
        </row>
        <row r="1950">
          <cell r="A1950">
            <v>7795</v>
          </cell>
          <cell r="C1950">
            <v>440</v>
          </cell>
          <cell r="G1950">
            <v>0</v>
          </cell>
        </row>
        <row r="1951">
          <cell r="A1951">
            <v>7840</v>
          </cell>
          <cell r="C1951">
            <v>110</v>
          </cell>
          <cell r="G1951">
            <v>7936.65</v>
          </cell>
        </row>
        <row r="1952">
          <cell r="A1952">
            <v>7840</v>
          </cell>
          <cell r="C1952">
            <v>112</v>
          </cell>
          <cell r="G1952">
            <v>2506.79</v>
          </cell>
        </row>
        <row r="1953">
          <cell r="A1953">
            <v>7840</v>
          </cell>
          <cell r="C1953">
            <v>120</v>
          </cell>
          <cell r="G1953">
            <v>5645.08</v>
          </cell>
        </row>
        <row r="1954">
          <cell r="A1954">
            <v>7840</v>
          </cell>
          <cell r="C1954">
            <v>121</v>
          </cell>
          <cell r="G1954">
            <v>1936.73</v>
          </cell>
        </row>
        <row r="1955">
          <cell r="A1955">
            <v>7840</v>
          </cell>
          <cell r="C1955">
            <v>130</v>
          </cell>
          <cell r="G1955">
            <v>2197.81</v>
          </cell>
        </row>
        <row r="1956">
          <cell r="A1956">
            <v>7840</v>
          </cell>
          <cell r="C1956">
            <v>140</v>
          </cell>
          <cell r="G1956">
            <v>2867.47</v>
          </cell>
        </row>
        <row r="1957">
          <cell r="A1957">
            <v>7840</v>
          </cell>
          <cell r="C1957">
            <v>142</v>
          </cell>
          <cell r="G1957">
            <v>1171.28</v>
          </cell>
        </row>
        <row r="1958">
          <cell r="A1958">
            <v>7840</v>
          </cell>
          <cell r="C1958">
            <v>147</v>
          </cell>
          <cell r="G1958">
            <v>0</v>
          </cell>
        </row>
        <row r="1959">
          <cell r="A1959">
            <v>7840</v>
          </cell>
          <cell r="C1959">
            <v>150</v>
          </cell>
          <cell r="G1959">
            <v>88.67</v>
          </cell>
        </row>
        <row r="1960">
          <cell r="A1960">
            <v>7840</v>
          </cell>
          <cell r="C1960">
            <v>160</v>
          </cell>
          <cell r="G1960">
            <v>75.739999999999995</v>
          </cell>
        </row>
        <row r="1961">
          <cell r="A1961">
            <v>7840</v>
          </cell>
          <cell r="C1961">
            <v>210</v>
          </cell>
          <cell r="G1961">
            <v>3678.83</v>
          </cell>
        </row>
        <row r="1962">
          <cell r="A1962">
            <v>7840</v>
          </cell>
          <cell r="C1962">
            <v>220</v>
          </cell>
          <cell r="G1962">
            <v>3640.96</v>
          </cell>
        </row>
        <row r="1963">
          <cell r="A1963">
            <v>7840</v>
          </cell>
          <cell r="C1963">
            <v>230</v>
          </cell>
          <cell r="G1963">
            <v>908.97</v>
          </cell>
        </row>
        <row r="1964">
          <cell r="A1964">
            <v>7840</v>
          </cell>
          <cell r="C1964">
            <v>240</v>
          </cell>
          <cell r="G1964">
            <v>2834.05</v>
          </cell>
        </row>
        <row r="1965">
          <cell r="A1965">
            <v>7840</v>
          </cell>
          <cell r="C1965">
            <v>260</v>
          </cell>
          <cell r="G1965">
            <v>37.869999999999997</v>
          </cell>
        </row>
        <row r="1966">
          <cell r="A1966">
            <v>7840</v>
          </cell>
          <cell r="C1966">
            <v>330</v>
          </cell>
          <cell r="G1966">
            <v>95.59</v>
          </cell>
        </row>
        <row r="1967">
          <cell r="A1967">
            <v>7840</v>
          </cell>
          <cell r="C1967">
            <v>340</v>
          </cell>
          <cell r="G1967">
            <v>1511.34</v>
          </cell>
        </row>
        <row r="1968">
          <cell r="A1968">
            <v>7840</v>
          </cell>
          <cell r="C1968">
            <v>430</v>
          </cell>
          <cell r="G1968">
            <v>56.2</v>
          </cell>
        </row>
        <row r="1969">
          <cell r="A1969">
            <v>7840</v>
          </cell>
          <cell r="C1969">
            <v>440</v>
          </cell>
          <cell r="G1969">
            <v>112.41</v>
          </cell>
        </row>
        <row r="1970">
          <cell r="A1970">
            <v>7840</v>
          </cell>
          <cell r="C1970">
            <v>935</v>
          </cell>
          <cell r="G1970">
            <v>338.44</v>
          </cell>
        </row>
        <row r="1971">
          <cell r="A1971">
            <v>7840</v>
          </cell>
          <cell r="C1971">
            <v>936</v>
          </cell>
          <cell r="G1971">
            <v>1408.32</v>
          </cell>
        </row>
        <row r="1972">
          <cell r="A1972">
            <v>7845</v>
          </cell>
          <cell r="C1972">
            <v>110</v>
          </cell>
          <cell r="G1972">
            <v>0</v>
          </cell>
        </row>
        <row r="1973">
          <cell r="A1973">
            <v>7845</v>
          </cell>
          <cell r="C1973">
            <v>112</v>
          </cell>
          <cell r="G1973">
            <v>0</v>
          </cell>
        </row>
        <row r="1974">
          <cell r="A1974">
            <v>7845</v>
          </cell>
          <cell r="C1974">
            <v>120</v>
          </cell>
          <cell r="G1974">
            <v>0</v>
          </cell>
        </row>
        <row r="1975">
          <cell r="A1975">
            <v>7845</v>
          </cell>
          <cell r="C1975">
            <v>121</v>
          </cell>
          <cell r="G1975">
            <v>0</v>
          </cell>
        </row>
        <row r="1976">
          <cell r="A1976">
            <v>7845</v>
          </cell>
          <cell r="C1976">
            <v>130</v>
          </cell>
          <cell r="G1976">
            <v>0</v>
          </cell>
        </row>
        <row r="1977">
          <cell r="A1977">
            <v>7845</v>
          </cell>
          <cell r="C1977">
            <v>140</v>
          </cell>
          <cell r="G1977">
            <v>0</v>
          </cell>
        </row>
        <row r="1978">
          <cell r="A1978">
            <v>7845</v>
          </cell>
          <cell r="C1978">
            <v>147</v>
          </cell>
          <cell r="G1978">
            <v>0</v>
          </cell>
        </row>
        <row r="1979">
          <cell r="A1979">
            <v>7845</v>
          </cell>
          <cell r="C1979">
            <v>190</v>
          </cell>
          <cell r="G1979">
            <v>0</v>
          </cell>
        </row>
        <row r="1980">
          <cell r="A1980">
            <v>7845</v>
          </cell>
          <cell r="C1980">
            <v>210</v>
          </cell>
          <cell r="G1980">
            <v>0</v>
          </cell>
        </row>
        <row r="1981">
          <cell r="A1981">
            <v>7845</v>
          </cell>
          <cell r="C1981">
            <v>220</v>
          </cell>
          <cell r="G1981">
            <v>0</v>
          </cell>
        </row>
        <row r="1982">
          <cell r="A1982">
            <v>7845</v>
          </cell>
          <cell r="C1982">
            <v>230</v>
          </cell>
          <cell r="G1982">
            <v>0</v>
          </cell>
        </row>
        <row r="1983">
          <cell r="A1983">
            <v>7845</v>
          </cell>
          <cell r="C1983">
            <v>240</v>
          </cell>
          <cell r="G1983">
            <v>0.87</v>
          </cell>
        </row>
        <row r="1984">
          <cell r="A1984">
            <v>7845</v>
          </cell>
          <cell r="C1984">
            <v>340</v>
          </cell>
          <cell r="G1984">
            <v>0</v>
          </cell>
        </row>
        <row r="1985">
          <cell r="A1985">
            <v>7900</v>
          </cell>
          <cell r="C1985">
            <v>110</v>
          </cell>
          <cell r="G1985">
            <v>0</v>
          </cell>
        </row>
        <row r="1986">
          <cell r="A1986">
            <v>7900</v>
          </cell>
          <cell r="C1986">
            <v>112</v>
          </cell>
          <cell r="G1986">
            <v>0</v>
          </cell>
        </row>
        <row r="1987">
          <cell r="A1987">
            <v>7900</v>
          </cell>
          <cell r="C1987">
            <v>120</v>
          </cell>
          <cell r="G1987">
            <v>0</v>
          </cell>
        </row>
        <row r="1988">
          <cell r="A1988">
            <v>7900</v>
          </cell>
          <cell r="C1988">
            <v>121</v>
          </cell>
          <cell r="G1988">
            <v>0</v>
          </cell>
        </row>
        <row r="1989">
          <cell r="A1989">
            <v>7900</v>
          </cell>
          <cell r="C1989">
            <v>130</v>
          </cell>
          <cell r="G1989">
            <v>0</v>
          </cell>
        </row>
        <row r="1990">
          <cell r="A1990">
            <v>7900</v>
          </cell>
          <cell r="C1990">
            <v>140</v>
          </cell>
          <cell r="G1990">
            <v>0</v>
          </cell>
        </row>
        <row r="1991">
          <cell r="A1991">
            <v>7900</v>
          </cell>
          <cell r="C1991">
            <v>142</v>
          </cell>
          <cell r="G1991">
            <v>0</v>
          </cell>
        </row>
        <row r="1992">
          <cell r="A1992">
            <v>7900</v>
          </cell>
          <cell r="C1992">
            <v>150</v>
          </cell>
          <cell r="G1992">
            <v>0</v>
          </cell>
        </row>
        <row r="1993">
          <cell r="A1993">
            <v>7900</v>
          </cell>
          <cell r="C1993">
            <v>160</v>
          </cell>
          <cell r="G1993">
            <v>0</v>
          </cell>
        </row>
        <row r="1994">
          <cell r="A1994">
            <v>7900</v>
          </cell>
          <cell r="C1994">
            <v>210</v>
          </cell>
          <cell r="G1994">
            <v>0</v>
          </cell>
        </row>
        <row r="1995">
          <cell r="A1995">
            <v>7900</v>
          </cell>
          <cell r="C1995">
            <v>220</v>
          </cell>
          <cell r="G1995">
            <v>0</v>
          </cell>
        </row>
        <row r="1996">
          <cell r="A1996">
            <v>7900</v>
          </cell>
          <cell r="C1996">
            <v>230</v>
          </cell>
          <cell r="G1996">
            <v>0</v>
          </cell>
        </row>
        <row r="1997">
          <cell r="A1997">
            <v>7900</v>
          </cell>
          <cell r="C1997">
            <v>240</v>
          </cell>
          <cell r="G1997">
            <v>0</v>
          </cell>
        </row>
        <row r="1998">
          <cell r="A1998">
            <v>7900</v>
          </cell>
          <cell r="C1998">
            <v>260</v>
          </cell>
          <cell r="G1998">
            <v>0</v>
          </cell>
        </row>
        <row r="1999">
          <cell r="A1999">
            <v>7900</v>
          </cell>
          <cell r="C1999">
            <v>330</v>
          </cell>
          <cell r="G1999">
            <v>0</v>
          </cell>
        </row>
        <row r="2000">
          <cell r="A2000">
            <v>7900</v>
          </cell>
          <cell r="C2000">
            <v>340</v>
          </cell>
          <cell r="G2000">
            <v>0</v>
          </cell>
        </row>
        <row r="2001">
          <cell r="A2001">
            <v>7900</v>
          </cell>
          <cell r="C2001">
            <v>430</v>
          </cell>
          <cell r="G2001">
            <v>0</v>
          </cell>
        </row>
        <row r="2002">
          <cell r="A2002">
            <v>7900</v>
          </cell>
          <cell r="C2002">
            <v>440</v>
          </cell>
          <cell r="G2002">
            <v>0</v>
          </cell>
        </row>
        <row r="2003">
          <cell r="A2003">
            <v>7900</v>
          </cell>
          <cell r="C2003">
            <v>935</v>
          </cell>
          <cell r="G2003">
            <v>0</v>
          </cell>
        </row>
        <row r="2004">
          <cell r="A2004">
            <v>7900</v>
          </cell>
          <cell r="C2004">
            <v>936</v>
          </cell>
          <cell r="G2004">
            <v>0</v>
          </cell>
        </row>
        <row r="2005">
          <cell r="A2005">
            <v>7905</v>
          </cell>
          <cell r="C2005">
            <v>110</v>
          </cell>
          <cell r="G2005">
            <v>26.4</v>
          </cell>
        </row>
        <row r="2006">
          <cell r="A2006">
            <v>7905</v>
          </cell>
          <cell r="C2006">
            <v>112</v>
          </cell>
          <cell r="G2006">
            <v>26.4</v>
          </cell>
        </row>
        <row r="2007">
          <cell r="A2007">
            <v>7905</v>
          </cell>
          <cell r="C2007">
            <v>120</v>
          </cell>
          <cell r="G2007">
            <v>26.4</v>
          </cell>
        </row>
        <row r="2008">
          <cell r="A2008">
            <v>7905</v>
          </cell>
          <cell r="C2008">
            <v>121</v>
          </cell>
          <cell r="G2008">
            <v>26.4</v>
          </cell>
        </row>
        <row r="2009">
          <cell r="A2009">
            <v>7905</v>
          </cell>
          <cell r="C2009">
            <v>130</v>
          </cell>
          <cell r="G2009">
            <v>26.4</v>
          </cell>
        </row>
        <row r="2010">
          <cell r="A2010">
            <v>7905</v>
          </cell>
          <cell r="C2010">
            <v>140</v>
          </cell>
          <cell r="G2010">
            <v>26.4</v>
          </cell>
        </row>
        <row r="2011">
          <cell r="A2011">
            <v>7905</v>
          </cell>
          <cell r="C2011">
            <v>142</v>
          </cell>
          <cell r="G2011">
            <v>26.4</v>
          </cell>
        </row>
        <row r="2012">
          <cell r="A2012">
            <v>7905</v>
          </cell>
          <cell r="C2012">
            <v>147</v>
          </cell>
          <cell r="G2012">
            <v>0</v>
          </cell>
        </row>
        <row r="2013">
          <cell r="A2013">
            <v>7905</v>
          </cell>
          <cell r="C2013">
            <v>150</v>
          </cell>
          <cell r="G2013">
            <v>26.4</v>
          </cell>
        </row>
        <row r="2014">
          <cell r="A2014">
            <v>7905</v>
          </cell>
          <cell r="C2014">
            <v>160</v>
          </cell>
          <cell r="G2014">
            <v>26.4</v>
          </cell>
        </row>
        <row r="2015">
          <cell r="A2015">
            <v>7905</v>
          </cell>
          <cell r="C2015">
            <v>190</v>
          </cell>
          <cell r="G2015">
            <v>0</v>
          </cell>
        </row>
        <row r="2016">
          <cell r="A2016">
            <v>7905</v>
          </cell>
          <cell r="C2016">
            <v>210</v>
          </cell>
          <cell r="G2016">
            <v>26.4</v>
          </cell>
        </row>
        <row r="2017">
          <cell r="A2017">
            <v>7905</v>
          </cell>
          <cell r="C2017">
            <v>220</v>
          </cell>
          <cell r="G2017">
            <v>26.4</v>
          </cell>
        </row>
        <row r="2018">
          <cell r="A2018">
            <v>7905</v>
          </cell>
          <cell r="C2018">
            <v>230</v>
          </cell>
          <cell r="G2018">
            <v>26.4</v>
          </cell>
        </row>
        <row r="2019">
          <cell r="A2019">
            <v>7905</v>
          </cell>
          <cell r="C2019">
            <v>240</v>
          </cell>
          <cell r="G2019">
            <v>26.4</v>
          </cell>
        </row>
        <row r="2020">
          <cell r="A2020">
            <v>7905</v>
          </cell>
          <cell r="C2020">
            <v>260</v>
          </cell>
          <cell r="G2020">
            <v>26.4</v>
          </cell>
        </row>
        <row r="2021">
          <cell r="A2021">
            <v>7905</v>
          </cell>
          <cell r="C2021">
            <v>330</v>
          </cell>
          <cell r="G2021">
            <v>26.4</v>
          </cell>
        </row>
        <row r="2022">
          <cell r="A2022">
            <v>7905</v>
          </cell>
          <cell r="C2022">
            <v>340</v>
          </cell>
          <cell r="G2022">
            <v>26.4</v>
          </cell>
        </row>
        <row r="2023">
          <cell r="A2023">
            <v>7905</v>
          </cell>
          <cell r="C2023">
            <v>430</v>
          </cell>
          <cell r="G2023">
            <v>26.4</v>
          </cell>
        </row>
        <row r="2024">
          <cell r="A2024">
            <v>7905</v>
          </cell>
          <cell r="C2024">
            <v>440</v>
          </cell>
          <cell r="G2024">
            <v>26.4</v>
          </cell>
        </row>
        <row r="2025">
          <cell r="A2025">
            <v>7905</v>
          </cell>
          <cell r="C2025">
            <v>935</v>
          </cell>
          <cell r="G2025">
            <v>26.4</v>
          </cell>
        </row>
        <row r="2026">
          <cell r="A2026">
            <v>7905</v>
          </cell>
          <cell r="C2026">
            <v>936</v>
          </cell>
          <cell r="G2026">
            <v>26.4</v>
          </cell>
        </row>
      </sheetData>
      <sheetData sheetId="8"/>
      <sheetData sheetId="9"/>
      <sheetData sheetId="10"/>
      <sheetData sheetId="11">
        <row r="9">
          <cell r="B9">
            <v>808.98876404494376</v>
          </cell>
        </row>
      </sheetData>
      <sheetData sheetId="12">
        <row r="6">
          <cell r="B6">
            <v>58</v>
          </cell>
        </row>
      </sheetData>
      <sheetData sheetId="13">
        <row r="6">
          <cell r="B6">
            <v>31</v>
          </cell>
        </row>
      </sheetData>
      <sheetData sheetId="14">
        <row r="18">
          <cell r="B18">
            <v>1477.3158646616537</v>
          </cell>
        </row>
      </sheetData>
      <sheetData sheetId="15">
        <row r="6">
          <cell r="B6">
            <v>10</v>
          </cell>
        </row>
      </sheetData>
      <sheetData sheetId="16">
        <row r="6">
          <cell r="B6">
            <v>4</v>
          </cell>
        </row>
      </sheetData>
      <sheetData sheetId="17">
        <row r="17">
          <cell r="B17">
            <v>272.17851351351351</v>
          </cell>
        </row>
      </sheetData>
      <sheetData sheetId="18">
        <row r="11">
          <cell r="B11">
            <v>289.93288590604027</v>
          </cell>
        </row>
      </sheetData>
      <sheetData sheetId="19">
        <row r="11">
          <cell r="B11">
            <v>394.52054794520546</v>
          </cell>
        </row>
      </sheetData>
      <sheetData sheetId="20"/>
      <sheetData sheetId="21">
        <row r="13">
          <cell r="B13">
            <v>625806.71</v>
          </cell>
        </row>
      </sheetData>
      <sheetData sheetId="22">
        <row r="13">
          <cell r="B13">
            <v>264431.08</v>
          </cell>
        </row>
      </sheetData>
      <sheetData sheetId="23">
        <row r="13">
          <cell r="B13">
            <v>150062.59</v>
          </cell>
        </row>
      </sheetData>
      <sheetData sheetId="24">
        <row r="13">
          <cell r="B13">
            <v>132620.18</v>
          </cell>
        </row>
      </sheetData>
      <sheetData sheetId="25"/>
      <sheetData sheetId="26">
        <row r="9">
          <cell r="B9">
            <v>259817.84</v>
          </cell>
        </row>
      </sheetData>
      <sheetData sheetId="27"/>
      <sheetData sheetId="28">
        <row r="9">
          <cell r="B9">
            <v>138075.85</v>
          </cell>
        </row>
      </sheetData>
      <sheetData sheetId="29">
        <row r="9">
          <cell r="B9">
            <v>84763.549999999988</v>
          </cell>
        </row>
      </sheetData>
      <sheetData sheetId="30">
        <row r="9">
          <cell r="B9">
            <v>110330.79999999999</v>
          </cell>
        </row>
      </sheetData>
      <sheetData sheetId="31">
        <row r="6">
          <cell r="B6">
            <v>560376.72000000055</v>
          </cell>
        </row>
      </sheetData>
      <sheetData sheetId="32"/>
      <sheetData sheetId="33">
        <row r="6">
          <cell r="B6">
            <v>23</v>
          </cell>
        </row>
      </sheetData>
      <sheetData sheetId="34">
        <row r="7">
          <cell r="B7">
            <v>6</v>
          </cell>
        </row>
      </sheetData>
      <sheetData sheetId="35">
        <row r="11">
          <cell r="B11">
            <v>847.07655172413797</v>
          </cell>
        </row>
      </sheetData>
      <sheetData sheetId="36">
        <row r="13">
          <cell r="B13">
            <v>31116.899999999998</v>
          </cell>
        </row>
      </sheetData>
      <sheetData sheetId="37">
        <row r="9">
          <cell r="B9">
            <v>67884.45</v>
          </cell>
        </row>
      </sheetData>
      <sheetData sheetId="38">
        <row r="8">
          <cell r="B8">
            <v>0.50107062716364814</v>
          </cell>
        </row>
      </sheetData>
      <sheetData sheetId="39"/>
      <sheetData sheetId="40">
        <row r="13">
          <cell r="B13">
            <v>152251.97</v>
          </cell>
        </row>
      </sheetData>
      <sheetData sheetId="41">
        <row r="13">
          <cell r="B13">
            <v>68443.77</v>
          </cell>
        </row>
      </sheetData>
      <sheetData sheetId="42">
        <row r="6">
          <cell r="B6">
            <v>196989.33000000005</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usiness Support"/>
      <sheetName val="CX"/>
      <sheetName val="NS Sales"/>
      <sheetName val="NW Sales"/>
      <sheetName val="NS AfterSales"/>
      <sheetName val="NW AfterSales"/>
      <sheetName val="Total"/>
    </sheetNames>
    <sheetDataSet>
      <sheetData sheetId="0"/>
      <sheetData sheetId="1"/>
      <sheetData sheetId="2"/>
      <sheetData sheetId="3"/>
      <sheetData sheetId="4"/>
      <sheetData sheetId="5"/>
      <sheetData sheetId="6">
        <row r="1">
          <cell r="A1" t="str">
            <v>Employee Code</v>
          </cell>
          <cell r="B1" t="str">
            <v>First Name</v>
          </cell>
          <cell r="C1" t="str">
            <v>Last Name</v>
          </cell>
          <cell r="D1" t="str">
            <v>Annual Fixed Salary</v>
          </cell>
          <cell r="E1" t="str">
            <v>Annual At Risk</v>
          </cell>
          <cell r="F1" t="str">
            <v>Total OTE</v>
          </cell>
        </row>
        <row r="2">
          <cell r="A2">
            <v>483</v>
          </cell>
          <cell r="B2" t="str">
            <v>Matthew</v>
          </cell>
          <cell r="C2" t="str">
            <v>DILKS</v>
          </cell>
          <cell r="D2">
            <v>60000</v>
          </cell>
          <cell r="E2">
            <v>0</v>
          </cell>
          <cell r="F2">
            <v>60000</v>
          </cell>
        </row>
        <row r="3">
          <cell r="A3">
            <v>634</v>
          </cell>
          <cell r="B3" t="str">
            <v>Ka Yau</v>
          </cell>
          <cell r="C3" t="str">
            <v>CHAN</v>
          </cell>
          <cell r="D3">
            <v>60000</v>
          </cell>
          <cell r="E3">
            <v>0</v>
          </cell>
          <cell r="F3">
            <v>60000</v>
          </cell>
        </row>
        <row r="4">
          <cell r="A4">
            <v>705</v>
          </cell>
          <cell r="B4" t="str">
            <v>Di</v>
          </cell>
          <cell r="C4" t="str">
            <v>WANG</v>
          </cell>
          <cell r="D4">
            <v>58750</v>
          </cell>
          <cell r="E4">
            <v>0</v>
          </cell>
          <cell r="F4">
            <v>58750</v>
          </cell>
        </row>
        <row r="5">
          <cell r="A5">
            <v>559</v>
          </cell>
          <cell r="B5" t="str">
            <v>Donovan</v>
          </cell>
          <cell r="C5" t="str">
            <v>WATKINS</v>
          </cell>
          <cell r="D5">
            <v>85000</v>
          </cell>
          <cell r="E5">
            <v>25000</v>
          </cell>
          <cell r="F5">
            <v>110000</v>
          </cell>
        </row>
        <row r="6">
          <cell r="A6">
            <v>238</v>
          </cell>
          <cell r="B6" t="str">
            <v>Yuanyuan</v>
          </cell>
          <cell r="C6" t="str">
            <v>WANG</v>
          </cell>
          <cell r="D6">
            <v>60000</v>
          </cell>
          <cell r="E6">
            <v>0</v>
          </cell>
          <cell r="F6">
            <v>60000</v>
          </cell>
        </row>
        <row r="7">
          <cell r="A7">
            <v>571</v>
          </cell>
          <cell r="B7" t="str">
            <v>Jiayan</v>
          </cell>
          <cell r="C7" t="str">
            <v>LIU</v>
          </cell>
          <cell r="D7">
            <v>75000</v>
          </cell>
          <cell r="E7">
            <v>0</v>
          </cell>
          <cell r="F7">
            <v>75000</v>
          </cell>
        </row>
        <row r="8">
          <cell r="A8">
            <v>660</v>
          </cell>
          <cell r="B8" t="str">
            <v>Julie Gaylene</v>
          </cell>
          <cell r="C8" t="str">
            <v>GRGICEVICH</v>
          </cell>
          <cell r="D8">
            <v>60000</v>
          </cell>
          <cell r="E8">
            <v>0</v>
          </cell>
          <cell r="F8">
            <v>60000</v>
          </cell>
        </row>
        <row r="9">
          <cell r="A9">
            <v>233</v>
          </cell>
          <cell r="B9" t="str">
            <v>Adrian Nicholas</v>
          </cell>
          <cell r="C9" t="str">
            <v>LEE</v>
          </cell>
          <cell r="D9">
            <v>60000</v>
          </cell>
          <cell r="E9">
            <v>0</v>
          </cell>
          <cell r="F9">
            <v>60000</v>
          </cell>
        </row>
        <row r="10">
          <cell r="A10">
            <v>314</v>
          </cell>
          <cell r="B10" t="str">
            <v>Prem</v>
          </cell>
          <cell r="C10" t="str">
            <v>CHAND</v>
          </cell>
          <cell r="D10">
            <v>60000</v>
          </cell>
          <cell r="E10">
            <v>0</v>
          </cell>
          <cell r="F10">
            <v>60000</v>
          </cell>
        </row>
        <row r="11">
          <cell r="A11">
            <v>504</v>
          </cell>
          <cell r="B11" t="str">
            <v>Yue</v>
          </cell>
          <cell r="C11" t="str">
            <v>LI</v>
          </cell>
          <cell r="D11">
            <v>52489.5</v>
          </cell>
          <cell r="E11">
            <v>0</v>
          </cell>
          <cell r="F11">
            <v>52489.5</v>
          </cell>
        </row>
        <row r="12">
          <cell r="A12">
            <v>10023</v>
          </cell>
          <cell r="B12" t="str">
            <v>Gavin Charles</v>
          </cell>
          <cell r="C12" t="str">
            <v>WILLMERS</v>
          </cell>
          <cell r="D12">
            <v>123000</v>
          </cell>
          <cell r="E12">
            <v>30750</v>
          </cell>
          <cell r="F12">
            <v>153750</v>
          </cell>
        </row>
        <row r="13">
          <cell r="A13">
            <v>666</v>
          </cell>
          <cell r="B13" t="str">
            <v>Zhuobin</v>
          </cell>
          <cell r="C13" t="str">
            <v>WEI</v>
          </cell>
          <cell r="D13">
            <v>60000</v>
          </cell>
          <cell r="E13">
            <v>0</v>
          </cell>
          <cell r="F13">
            <v>60000</v>
          </cell>
        </row>
        <row r="14">
          <cell r="A14">
            <v>10096</v>
          </cell>
          <cell r="B14" t="str">
            <v>Michelle Karen</v>
          </cell>
          <cell r="C14" t="str">
            <v>Watts Filipchich</v>
          </cell>
          <cell r="D14">
            <v>60000</v>
          </cell>
          <cell r="E14">
            <v>0</v>
          </cell>
          <cell r="F14">
            <v>60000</v>
          </cell>
        </row>
        <row r="15">
          <cell r="A15">
            <v>10100</v>
          </cell>
          <cell r="B15" t="str">
            <v>Kevin</v>
          </cell>
          <cell r="C15" t="str">
            <v>Chow</v>
          </cell>
          <cell r="D15">
            <v>60000</v>
          </cell>
          <cell r="E15">
            <v>0</v>
          </cell>
          <cell r="F15">
            <v>60000</v>
          </cell>
        </row>
        <row r="16">
          <cell r="A16">
            <v>10098</v>
          </cell>
          <cell r="B16" t="str">
            <v>Hin Wai William</v>
          </cell>
          <cell r="C16" t="str">
            <v>Li</v>
          </cell>
          <cell r="D16">
            <v>55000</v>
          </cell>
          <cell r="E16">
            <v>0</v>
          </cell>
          <cell r="F16">
            <v>55000</v>
          </cell>
        </row>
        <row r="17">
          <cell r="A17">
            <v>10066</v>
          </cell>
          <cell r="B17" t="str">
            <v>Xin</v>
          </cell>
          <cell r="C17" t="str">
            <v>Wei</v>
          </cell>
          <cell r="D17">
            <v>60000</v>
          </cell>
          <cell r="E17">
            <v>0</v>
          </cell>
          <cell r="F17">
            <v>60000</v>
          </cell>
        </row>
        <row r="18">
          <cell r="A18">
            <v>406</v>
          </cell>
          <cell r="B18" t="str">
            <v>James Selvadurai</v>
          </cell>
          <cell r="C18" t="str">
            <v>VANNIASINGHAM</v>
          </cell>
          <cell r="D18">
            <v>55000</v>
          </cell>
          <cell r="E18">
            <v>0</v>
          </cell>
          <cell r="F18">
            <v>55000</v>
          </cell>
        </row>
        <row r="19">
          <cell r="A19">
            <v>515</v>
          </cell>
          <cell r="B19" t="str">
            <v>Brent</v>
          </cell>
          <cell r="C19" t="str">
            <v>MITCHELL</v>
          </cell>
          <cell r="D19">
            <v>29205.769999999997</v>
          </cell>
          <cell r="E19">
            <v>0</v>
          </cell>
          <cell r="F19">
            <v>29205.769999999997</v>
          </cell>
        </row>
        <row r="20">
          <cell r="A20">
            <v>643</v>
          </cell>
          <cell r="B20" t="str">
            <v>Jesse</v>
          </cell>
          <cell r="C20" t="str">
            <v>ASTON-EBERT</v>
          </cell>
          <cell r="D20">
            <v>55000</v>
          </cell>
          <cell r="E20">
            <v>0</v>
          </cell>
          <cell r="F20">
            <v>55000</v>
          </cell>
        </row>
        <row r="21">
          <cell r="A21">
            <v>636</v>
          </cell>
          <cell r="B21" t="str">
            <v>Sida</v>
          </cell>
          <cell r="C21" t="str">
            <v>CHEN</v>
          </cell>
          <cell r="D21">
            <v>55000</v>
          </cell>
          <cell r="E21">
            <v>0</v>
          </cell>
          <cell r="F21">
            <v>55000</v>
          </cell>
        </row>
        <row r="22">
          <cell r="A22">
            <v>10084</v>
          </cell>
          <cell r="B22" t="str">
            <v>Paul</v>
          </cell>
          <cell r="C22" t="str">
            <v>McTernan</v>
          </cell>
          <cell r="D22">
            <v>55000</v>
          </cell>
          <cell r="E22">
            <v>0</v>
          </cell>
          <cell r="F22">
            <v>55000</v>
          </cell>
        </row>
        <row r="23">
          <cell r="A23">
            <v>10119</v>
          </cell>
          <cell r="B23" t="str">
            <v>Neville</v>
          </cell>
          <cell r="C23" t="str">
            <v>Hawkes</v>
          </cell>
          <cell r="D23">
            <v>58000</v>
          </cell>
          <cell r="E23">
            <v>0</v>
          </cell>
          <cell r="F23">
            <v>58000</v>
          </cell>
        </row>
        <row r="24">
          <cell r="A24">
            <v>10095</v>
          </cell>
          <cell r="B24" t="str">
            <v>Samuel</v>
          </cell>
          <cell r="C24" t="str">
            <v>Du Toit</v>
          </cell>
          <cell r="D24">
            <v>51714</v>
          </cell>
          <cell r="E24">
            <v>0</v>
          </cell>
          <cell r="F24">
            <v>51714</v>
          </cell>
        </row>
        <row r="25">
          <cell r="A25">
            <v>604</v>
          </cell>
          <cell r="B25" t="str">
            <v>Kevin</v>
          </cell>
          <cell r="C25" t="str">
            <v>ZHANG</v>
          </cell>
          <cell r="D25">
            <v>60000</v>
          </cell>
          <cell r="E25">
            <v>0</v>
          </cell>
          <cell r="F25">
            <v>60000</v>
          </cell>
        </row>
        <row r="26">
          <cell r="A26">
            <v>632</v>
          </cell>
          <cell r="B26" t="str">
            <v>Ming</v>
          </cell>
          <cell r="C26" t="str">
            <v>Chen</v>
          </cell>
          <cell r="D26">
            <v>60000</v>
          </cell>
          <cell r="E26">
            <v>0</v>
          </cell>
          <cell r="F26">
            <v>60000</v>
          </cell>
        </row>
        <row r="27">
          <cell r="A27">
            <v>629</v>
          </cell>
          <cell r="B27" t="str">
            <v>Hong Cheng</v>
          </cell>
          <cell r="C27" t="str">
            <v>QIU</v>
          </cell>
          <cell r="D27">
            <v>60930</v>
          </cell>
          <cell r="E27">
            <v>0</v>
          </cell>
          <cell r="F27">
            <v>60930</v>
          </cell>
        </row>
        <row r="28">
          <cell r="A28">
            <v>10074</v>
          </cell>
          <cell r="B28" t="str">
            <v>Joseph Yi-Feng</v>
          </cell>
          <cell r="C28" t="str">
            <v>Wang</v>
          </cell>
          <cell r="D28">
            <v>52000</v>
          </cell>
          <cell r="E28">
            <v>0</v>
          </cell>
          <cell r="F28">
            <v>52000</v>
          </cell>
        </row>
        <row r="29">
          <cell r="A29">
            <v>528</v>
          </cell>
          <cell r="B29" t="str">
            <v>Daniel</v>
          </cell>
          <cell r="C29" t="str">
            <v>ASSUNCAO</v>
          </cell>
          <cell r="D29">
            <v>65000</v>
          </cell>
          <cell r="E29">
            <v>0</v>
          </cell>
          <cell r="F29">
            <v>65000</v>
          </cell>
        </row>
        <row r="30">
          <cell r="A30">
            <v>458</v>
          </cell>
          <cell r="B30" t="str">
            <v>Kacey</v>
          </cell>
          <cell r="C30" t="str">
            <v>HUYNH</v>
          </cell>
          <cell r="D30">
            <v>62400</v>
          </cell>
          <cell r="E30">
            <v>0</v>
          </cell>
          <cell r="F30">
            <v>62400</v>
          </cell>
        </row>
        <row r="31">
          <cell r="A31">
            <v>10064</v>
          </cell>
          <cell r="B31" t="str">
            <v>Angus</v>
          </cell>
          <cell r="C31" t="str">
            <v>Aroa</v>
          </cell>
          <cell r="D31">
            <v>55000</v>
          </cell>
          <cell r="E31">
            <v>0</v>
          </cell>
          <cell r="F31">
            <v>55000</v>
          </cell>
        </row>
        <row r="32">
          <cell r="A32">
            <v>10089</v>
          </cell>
          <cell r="B32" t="str">
            <v>Joonhyuk</v>
          </cell>
          <cell r="C32" t="str">
            <v>Jung</v>
          </cell>
          <cell r="D32">
            <v>55000</v>
          </cell>
          <cell r="E32">
            <v>0</v>
          </cell>
          <cell r="F32">
            <v>55000</v>
          </cell>
        </row>
        <row r="33">
          <cell r="A33">
            <v>10099</v>
          </cell>
          <cell r="B33" t="str">
            <v>Oliver</v>
          </cell>
          <cell r="C33" t="str">
            <v>Godward</v>
          </cell>
          <cell r="D33">
            <v>55000</v>
          </cell>
          <cell r="E33">
            <v>0</v>
          </cell>
          <cell r="F33">
            <v>55000</v>
          </cell>
        </row>
        <row r="34">
          <cell r="A34">
            <v>416</v>
          </cell>
          <cell r="B34" t="str">
            <v>Andreas</v>
          </cell>
          <cell r="C34" t="str">
            <v>PURNOMO</v>
          </cell>
          <cell r="D34">
            <v>60000</v>
          </cell>
          <cell r="E34">
            <v>0</v>
          </cell>
          <cell r="F34">
            <v>60000</v>
          </cell>
        </row>
        <row r="35">
          <cell r="A35">
            <v>714</v>
          </cell>
          <cell r="B35" t="str">
            <v>Francesca</v>
          </cell>
          <cell r="C35" t="str">
            <v>Schmidlin</v>
          </cell>
          <cell r="D35">
            <v>50000</v>
          </cell>
          <cell r="E35">
            <v>0</v>
          </cell>
          <cell r="F35">
            <v>50000</v>
          </cell>
        </row>
        <row r="36">
          <cell r="A36">
            <v>524</v>
          </cell>
          <cell r="B36" t="str">
            <v>Sandeep</v>
          </cell>
          <cell r="C36" t="str">
            <v>HARISUDAN</v>
          </cell>
          <cell r="D36">
            <v>87720</v>
          </cell>
          <cell r="E36">
            <v>21930</v>
          </cell>
          <cell r="F36">
            <v>109650</v>
          </cell>
        </row>
        <row r="37">
          <cell r="A37">
            <v>649</v>
          </cell>
          <cell r="B37" t="str">
            <v>Jonathan Howard</v>
          </cell>
          <cell r="C37" t="str">
            <v>HUGHES</v>
          </cell>
          <cell r="D37">
            <v>70200</v>
          </cell>
          <cell r="E37">
            <v>0</v>
          </cell>
          <cell r="F37">
            <v>70200</v>
          </cell>
        </row>
        <row r="38">
          <cell r="A38">
            <v>10052</v>
          </cell>
          <cell r="B38" t="str">
            <v>Kyle Benjamin</v>
          </cell>
          <cell r="C38" t="str">
            <v>Cuevas</v>
          </cell>
          <cell r="D38">
            <v>63579.451244286443</v>
          </cell>
          <cell r="E38">
            <v>3178.5487557135598</v>
          </cell>
          <cell r="F38">
            <v>66758</v>
          </cell>
        </row>
        <row r="39">
          <cell r="A39">
            <v>10118</v>
          </cell>
          <cell r="B39" t="str">
            <v>Jade</v>
          </cell>
          <cell r="C39" t="str">
            <v>Goodwin</v>
          </cell>
          <cell r="D39">
            <v>59080</v>
          </cell>
          <cell r="E39">
            <v>0</v>
          </cell>
          <cell r="F39">
            <v>59080</v>
          </cell>
        </row>
        <row r="40">
          <cell r="A40">
            <v>551</v>
          </cell>
          <cell r="B40" t="str">
            <v>Daniel Guy</v>
          </cell>
          <cell r="C40" t="str">
            <v>SAYER</v>
          </cell>
          <cell r="D40">
            <v>91000</v>
          </cell>
          <cell r="E40">
            <v>6000</v>
          </cell>
          <cell r="F40">
            <v>97000</v>
          </cell>
        </row>
        <row r="41">
          <cell r="A41">
            <v>10103</v>
          </cell>
          <cell r="B41" t="str">
            <v>Samuel</v>
          </cell>
          <cell r="C41" t="str">
            <v>Fraser</v>
          </cell>
          <cell r="D41">
            <v>50960</v>
          </cell>
          <cell r="E41">
            <v>2000</v>
          </cell>
          <cell r="F41">
            <v>52960</v>
          </cell>
        </row>
        <row r="42">
          <cell r="A42">
            <v>708</v>
          </cell>
          <cell r="B42" t="str">
            <v>Graham</v>
          </cell>
          <cell r="C42" t="str">
            <v>FISHER</v>
          </cell>
          <cell r="D42">
            <v>21216</v>
          </cell>
          <cell r="E42">
            <v>2000</v>
          </cell>
          <cell r="F42">
            <v>23216</v>
          </cell>
        </row>
        <row r="43">
          <cell r="A43">
            <v>713</v>
          </cell>
          <cell r="B43" t="str">
            <v>Justin Quinto</v>
          </cell>
          <cell r="C43" t="str">
            <v>URBIZTONDO</v>
          </cell>
          <cell r="D43">
            <v>57660</v>
          </cell>
          <cell r="E43">
            <v>0</v>
          </cell>
          <cell r="F43">
            <v>57660</v>
          </cell>
        </row>
        <row r="44">
          <cell r="A44">
            <v>10112</v>
          </cell>
          <cell r="B44" t="str">
            <v>Christopher</v>
          </cell>
          <cell r="C44" t="str">
            <v>MacRae</v>
          </cell>
          <cell r="D44">
            <v>50960</v>
          </cell>
          <cell r="E44">
            <v>4000</v>
          </cell>
          <cell r="F44">
            <v>54960</v>
          </cell>
        </row>
        <row r="45">
          <cell r="A45">
            <v>10120</v>
          </cell>
          <cell r="B45" t="str">
            <v>Rayner</v>
          </cell>
          <cell r="C45" t="str">
            <v>Sandford</v>
          </cell>
          <cell r="D45">
            <v>53040</v>
          </cell>
          <cell r="E45">
            <v>2000.0000000000002</v>
          </cell>
          <cell r="F45">
            <v>55040</v>
          </cell>
        </row>
        <row r="46">
          <cell r="A46">
            <v>607</v>
          </cell>
          <cell r="B46" t="str">
            <v>Connor Aaron</v>
          </cell>
          <cell r="C46" t="str">
            <v>JOHNSTON</v>
          </cell>
          <cell r="D46">
            <v>78000</v>
          </cell>
          <cell r="E46">
            <v>3000</v>
          </cell>
          <cell r="F46">
            <v>81000</v>
          </cell>
        </row>
        <row r="47">
          <cell r="A47">
            <v>685</v>
          </cell>
          <cell r="B47" t="str">
            <v>Gyung Seob</v>
          </cell>
          <cell r="C47" t="str">
            <v>HAN</v>
          </cell>
          <cell r="D47">
            <v>90760.472440944883</v>
          </cell>
          <cell r="E47">
            <v>2029.527559055118</v>
          </cell>
          <cell r="F47">
            <v>92790</v>
          </cell>
        </row>
        <row r="48">
          <cell r="A48">
            <v>340</v>
          </cell>
          <cell r="B48" t="str">
            <v>Stephen Charles</v>
          </cell>
          <cell r="C48" t="str">
            <v>SHANNON</v>
          </cell>
          <cell r="D48">
            <v>73000</v>
          </cell>
          <cell r="E48">
            <v>4000.0000000000005</v>
          </cell>
          <cell r="F48">
            <v>77000</v>
          </cell>
        </row>
        <row r="49">
          <cell r="A49">
            <v>614</v>
          </cell>
          <cell r="B49" t="str">
            <v>Linet Joyce</v>
          </cell>
          <cell r="C49" t="str">
            <v>VAZ</v>
          </cell>
          <cell r="D49">
            <v>69000</v>
          </cell>
          <cell r="E49">
            <v>3000</v>
          </cell>
          <cell r="F49">
            <v>72000</v>
          </cell>
        </row>
        <row r="50">
          <cell r="A50">
            <v>674</v>
          </cell>
          <cell r="B50" t="str">
            <v>Shane Dominic</v>
          </cell>
          <cell r="C50" t="str">
            <v>WHISKEN</v>
          </cell>
          <cell r="D50">
            <v>59690.199203187258</v>
          </cell>
          <cell r="E50">
            <v>2049.800796812749</v>
          </cell>
          <cell r="F50">
            <v>61740.000000000007</v>
          </cell>
        </row>
        <row r="51">
          <cell r="A51">
            <v>620</v>
          </cell>
          <cell r="B51" t="str">
            <v>Mehul</v>
          </cell>
          <cell r="C51" t="str">
            <v>BHARDWAJ</v>
          </cell>
          <cell r="D51">
            <v>121875</v>
          </cell>
          <cell r="E51">
            <v>6000</v>
          </cell>
          <cell r="F51">
            <v>127875</v>
          </cell>
        </row>
        <row r="52">
          <cell r="A52">
            <v>10053</v>
          </cell>
          <cell r="B52" t="str">
            <v>Garry Paul</v>
          </cell>
          <cell r="C52" t="str">
            <v>Milham</v>
          </cell>
          <cell r="D52">
            <v>70200</v>
          </cell>
          <cell r="E52">
            <v>0</v>
          </cell>
          <cell r="F52">
            <v>70200</v>
          </cell>
        </row>
        <row r="53">
          <cell r="A53">
            <v>10088</v>
          </cell>
          <cell r="B53" t="str">
            <v>Benjamin Stephen</v>
          </cell>
          <cell r="C53" t="str">
            <v>Clark</v>
          </cell>
          <cell r="D53">
            <v>69057.435307648077</v>
          </cell>
          <cell r="E53">
            <v>3112.5646923519262</v>
          </cell>
          <cell r="F53">
            <v>72170</v>
          </cell>
        </row>
        <row r="54">
          <cell r="A54">
            <v>10105</v>
          </cell>
          <cell r="B54" t="str">
            <v>Angela</v>
          </cell>
          <cell r="C54" t="str">
            <v>Crombie</v>
          </cell>
          <cell r="D54">
            <v>65520</v>
          </cell>
          <cell r="E54">
            <v>3000</v>
          </cell>
          <cell r="F54">
            <v>68520</v>
          </cell>
        </row>
        <row r="55">
          <cell r="A55">
            <v>529</v>
          </cell>
          <cell r="B55" t="str">
            <v>Patrick</v>
          </cell>
          <cell r="C55" t="str">
            <v>DUDDY</v>
          </cell>
          <cell r="D55">
            <v>39000</v>
          </cell>
          <cell r="E55">
            <v>0</v>
          </cell>
          <cell r="F55">
            <v>39000</v>
          </cell>
        </row>
        <row r="56">
          <cell r="A56">
            <v>10090</v>
          </cell>
          <cell r="B56" t="str">
            <v>Tiago</v>
          </cell>
          <cell r="C56" t="str">
            <v>Stark</v>
          </cell>
          <cell r="D56">
            <v>58968</v>
          </cell>
          <cell r="E56">
            <v>3000</v>
          </cell>
          <cell r="F56">
            <v>61968</v>
          </cell>
        </row>
        <row r="57">
          <cell r="A57">
            <v>650</v>
          </cell>
          <cell r="B57" t="str">
            <v>Allan</v>
          </cell>
          <cell r="C57" t="str">
            <v>TAMAYO</v>
          </cell>
          <cell r="D57">
            <v>65934.873646209395</v>
          </cell>
          <cell r="E57">
            <v>2045.1263537906136</v>
          </cell>
          <cell r="F57">
            <v>67980.000000000015</v>
          </cell>
        </row>
        <row r="58">
          <cell r="A58">
            <v>10085</v>
          </cell>
          <cell r="B58" t="str">
            <v>Yasheel</v>
          </cell>
          <cell r="C58" t="str">
            <v>Pratap</v>
          </cell>
          <cell r="D58">
            <v>53040</v>
          </cell>
          <cell r="E58">
            <v>2000.0000000000002</v>
          </cell>
          <cell r="F58">
            <v>55040</v>
          </cell>
        </row>
        <row r="59">
          <cell r="A59">
            <v>10097</v>
          </cell>
          <cell r="B59" t="str">
            <v>Jeunne</v>
          </cell>
          <cell r="C59" t="str">
            <v>Urbiztondo</v>
          </cell>
          <cell r="D59">
            <v>53040</v>
          </cell>
          <cell r="E59">
            <v>2000.0000000000002</v>
          </cell>
          <cell r="F59">
            <v>55040</v>
          </cell>
        </row>
        <row r="60">
          <cell r="A60">
            <v>236</v>
          </cell>
          <cell r="B60" t="str">
            <v>Aaron Elvis</v>
          </cell>
          <cell r="C60" t="str">
            <v>FLETCHER</v>
          </cell>
          <cell r="D60">
            <v>116000</v>
          </cell>
          <cell r="E60">
            <v>29000</v>
          </cell>
          <cell r="F60">
            <v>145000</v>
          </cell>
        </row>
        <row r="61">
          <cell r="A61">
            <v>10028</v>
          </cell>
          <cell r="B61" t="str">
            <v>David James</v>
          </cell>
          <cell r="C61" t="str">
            <v>Wigg</v>
          </cell>
          <cell r="D61">
            <v>63180</v>
          </cell>
          <cell r="E61">
            <v>0</v>
          </cell>
          <cell r="F61">
            <v>63180</v>
          </cell>
        </row>
        <row r="62">
          <cell r="A62">
            <v>196</v>
          </cell>
          <cell r="B62" t="str">
            <v>Craig Roger</v>
          </cell>
          <cell r="C62" t="str">
            <v>BIDDULPH</v>
          </cell>
          <cell r="D62">
            <v>78400</v>
          </cell>
          <cell r="E62">
            <v>19600</v>
          </cell>
          <cell r="F62">
            <v>98000</v>
          </cell>
        </row>
        <row r="63">
          <cell r="A63">
            <v>10044</v>
          </cell>
          <cell r="B63" t="str">
            <v>Logan</v>
          </cell>
          <cell r="C63" t="str">
            <v>Holloway</v>
          </cell>
          <cell r="D63">
            <v>54912</v>
          </cell>
          <cell r="E63">
            <v>0</v>
          </cell>
          <cell r="F63">
            <v>54912</v>
          </cell>
        </row>
        <row r="64">
          <cell r="A64">
            <v>436</v>
          </cell>
          <cell r="B64" t="str">
            <v>Jason</v>
          </cell>
          <cell r="C64" t="str">
            <v>CLIFFORD</v>
          </cell>
          <cell r="D64">
            <v>95940</v>
          </cell>
          <cell r="E64">
            <v>3000</v>
          </cell>
          <cell r="F64">
            <v>98940</v>
          </cell>
        </row>
        <row r="65">
          <cell r="A65">
            <v>39</v>
          </cell>
          <cell r="B65" t="str">
            <v>Blair</v>
          </cell>
          <cell r="C65" t="str">
            <v>DAVIS</v>
          </cell>
          <cell r="D65">
            <v>88920</v>
          </cell>
          <cell r="E65">
            <v>3000.0000000000005</v>
          </cell>
          <cell r="F65">
            <v>91920</v>
          </cell>
        </row>
        <row r="66">
          <cell r="A66">
            <v>543</v>
          </cell>
          <cell r="B66" t="str">
            <v>Glen John</v>
          </cell>
          <cell r="C66" t="str">
            <v>McNamara</v>
          </cell>
          <cell r="D66">
            <v>82511.806239325088</v>
          </cell>
          <cell r="E66">
            <v>4176.6604273415742</v>
          </cell>
          <cell r="F66">
            <v>86688.46666666666</v>
          </cell>
        </row>
        <row r="67">
          <cell r="A67">
            <v>10058</v>
          </cell>
          <cell r="B67" t="str">
            <v>Grant (left - but the role will remain)</v>
          </cell>
          <cell r="C67" t="str">
            <v>Paik</v>
          </cell>
          <cell r="D67">
            <v>66690</v>
          </cell>
          <cell r="E67">
            <v>4000</v>
          </cell>
          <cell r="F67">
            <v>70690</v>
          </cell>
        </row>
        <row r="68">
          <cell r="A68">
            <v>541</v>
          </cell>
          <cell r="B68" t="str">
            <v>Donna Caroline</v>
          </cell>
          <cell r="C68" t="str">
            <v>DARBY</v>
          </cell>
          <cell r="D68">
            <v>64984.767840448738</v>
          </cell>
          <cell r="E68">
            <v>1028.5654928845954</v>
          </cell>
          <cell r="F68">
            <v>66013.333333333328</v>
          </cell>
        </row>
        <row r="69">
          <cell r="A69">
            <v>664</v>
          </cell>
          <cell r="B69" t="str">
            <v>Wai Hung</v>
          </cell>
          <cell r="C69" t="str">
            <v>LAM</v>
          </cell>
          <cell r="D69">
            <v>79463.087029975068</v>
          </cell>
          <cell r="E69">
            <v>4183.3796366915976</v>
          </cell>
          <cell r="F69">
            <v>83646.46666666666</v>
          </cell>
        </row>
        <row r="70">
          <cell r="A70">
            <v>10016</v>
          </cell>
          <cell r="B70" t="str">
            <v>Samuel William</v>
          </cell>
          <cell r="C70" t="str">
            <v>Townshend</v>
          </cell>
          <cell r="D70">
            <v>78401.960000000006</v>
          </cell>
          <cell r="E70">
            <v>4000</v>
          </cell>
          <cell r="F70">
            <v>82401.960000000006</v>
          </cell>
        </row>
        <row r="71">
          <cell r="A71">
            <v>64</v>
          </cell>
          <cell r="B71" t="str">
            <v>Mark</v>
          </cell>
          <cell r="C71" t="str">
            <v>TROUGHTON</v>
          </cell>
          <cell r="D71">
            <v>77220</v>
          </cell>
          <cell r="E71">
            <v>4000</v>
          </cell>
          <cell r="F71">
            <v>81220</v>
          </cell>
        </row>
        <row r="72">
          <cell r="A72">
            <v>10019</v>
          </cell>
          <cell r="B72" t="str">
            <v>Madison Kay</v>
          </cell>
          <cell r="C72" t="str">
            <v>Oxley</v>
          </cell>
          <cell r="D72">
            <v>70000</v>
          </cell>
          <cell r="E72">
            <v>0</v>
          </cell>
          <cell r="F72">
            <v>70000</v>
          </cell>
        </row>
        <row r="73">
          <cell r="A73">
            <v>527</v>
          </cell>
          <cell r="B73" t="str">
            <v>Rene</v>
          </cell>
          <cell r="C73" t="str">
            <v>VERMEER</v>
          </cell>
          <cell r="D73">
            <v>91813.333333333328</v>
          </cell>
          <cell r="E73">
            <v>22953.333333333332</v>
          </cell>
          <cell r="F73">
            <v>114766.66666666666</v>
          </cell>
        </row>
        <row r="74">
          <cell r="A74">
            <v>73</v>
          </cell>
          <cell r="B74" t="str">
            <v>Dominik</v>
          </cell>
          <cell r="C74" t="str">
            <v>SUTER</v>
          </cell>
          <cell r="D74">
            <v>78056.504559270514</v>
          </cell>
          <cell r="E74">
            <v>2028.4954407294833</v>
          </cell>
          <cell r="F74">
            <v>80085</v>
          </cell>
        </row>
        <row r="75">
          <cell r="A75">
            <v>78</v>
          </cell>
          <cell r="B75" t="str">
            <v>Marc Ronald</v>
          </cell>
          <cell r="C75" t="str">
            <v>BURKE</v>
          </cell>
          <cell r="D75">
            <v>78056.504559270514</v>
          </cell>
          <cell r="E75">
            <v>2028.4954407294833</v>
          </cell>
          <cell r="F75">
            <v>80085</v>
          </cell>
        </row>
        <row r="76">
          <cell r="A76">
            <v>255</v>
          </cell>
          <cell r="B76" t="str">
            <v>Mason John</v>
          </cell>
          <cell r="C76" t="str">
            <v>KING</v>
          </cell>
          <cell r="D76">
            <v>78056.504559270514</v>
          </cell>
          <cell r="E76">
            <v>2028.4954407294833</v>
          </cell>
          <cell r="F76">
            <v>80085</v>
          </cell>
        </row>
        <row r="77">
          <cell r="A77">
            <v>405</v>
          </cell>
          <cell r="B77" t="str">
            <v>Jeffrey Keith</v>
          </cell>
          <cell r="C77" t="str">
            <v>HUNTER</v>
          </cell>
          <cell r="D77">
            <v>78056.504559270514</v>
          </cell>
          <cell r="E77">
            <v>2028.4954407294833</v>
          </cell>
          <cell r="F77">
            <v>80085</v>
          </cell>
        </row>
        <row r="78">
          <cell r="A78">
            <v>491</v>
          </cell>
          <cell r="B78" t="str">
            <v>Soo Fook</v>
          </cell>
          <cell r="C78" t="str">
            <v>CHIN</v>
          </cell>
          <cell r="D78">
            <v>82291.126082771894</v>
          </cell>
          <cell r="E78">
            <v>2028.8739172281039</v>
          </cell>
          <cell r="F78">
            <v>84320</v>
          </cell>
        </row>
        <row r="79">
          <cell r="A79">
            <v>579</v>
          </cell>
          <cell r="B79" t="str">
            <v>Alexis Sydney Murray</v>
          </cell>
          <cell r="C79" t="str">
            <v>UJDUR</v>
          </cell>
          <cell r="D79">
            <v>78056.504559270514</v>
          </cell>
          <cell r="E79">
            <v>2028.4954407294833</v>
          </cell>
          <cell r="F79">
            <v>80085</v>
          </cell>
        </row>
        <row r="80">
          <cell r="A80">
            <v>592</v>
          </cell>
          <cell r="B80" t="str">
            <v>Corey Matthew Roy</v>
          </cell>
          <cell r="C80" t="str">
            <v>BROOKS</v>
          </cell>
          <cell r="D80">
            <v>59222.222222222219</v>
          </cell>
          <cell r="E80">
            <v>2277.7777777777778</v>
          </cell>
          <cell r="F80">
            <v>61500</v>
          </cell>
        </row>
        <row r="81">
          <cell r="A81">
            <v>631</v>
          </cell>
          <cell r="B81" t="str">
            <v>Joshua William</v>
          </cell>
          <cell r="C81" t="str">
            <v>SANTOS</v>
          </cell>
          <cell r="D81">
            <v>80137.23593287266</v>
          </cell>
          <cell r="E81">
            <v>2027.7640671273448</v>
          </cell>
          <cell r="F81">
            <v>82165</v>
          </cell>
        </row>
        <row r="82">
          <cell r="A82">
            <v>633</v>
          </cell>
          <cell r="B82" t="str">
            <v>Qiang</v>
          </cell>
          <cell r="C82" t="str">
            <v>LI</v>
          </cell>
          <cell r="D82">
            <v>59781.04539202201</v>
          </cell>
          <cell r="E82">
            <v>2128.9546079779916</v>
          </cell>
          <cell r="F82">
            <v>61910</v>
          </cell>
        </row>
        <row r="83">
          <cell r="A83">
            <v>635</v>
          </cell>
          <cell r="B83" t="str">
            <v>Jon Erhl Maverick Cruz</v>
          </cell>
          <cell r="C83" t="str">
            <v>LIMOS</v>
          </cell>
          <cell r="D83">
            <v>59781.04539202201</v>
          </cell>
          <cell r="E83">
            <v>2128.9546079779916</v>
          </cell>
          <cell r="F83">
            <v>61910</v>
          </cell>
        </row>
        <row r="84">
          <cell r="A84">
            <v>701</v>
          </cell>
          <cell r="B84" t="str">
            <v>Damon Thomas</v>
          </cell>
          <cell r="C84" t="str">
            <v>EDWARDS</v>
          </cell>
          <cell r="D84">
            <v>59781.04539202201</v>
          </cell>
          <cell r="E84">
            <v>2128.9546079779916</v>
          </cell>
          <cell r="F84">
            <v>61910</v>
          </cell>
        </row>
        <row r="85">
          <cell r="A85">
            <v>706</v>
          </cell>
          <cell r="B85" t="str">
            <v>Sam</v>
          </cell>
          <cell r="C85" t="str">
            <v>WALLIS</v>
          </cell>
          <cell r="D85">
            <v>67506.557759626608</v>
          </cell>
          <cell r="E85">
            <v>2028.4422403733956</v>
          </cell>
          <cell r="F85">
            <v>69535</v>
          </cell>
        </row>
        <row r="86">
          <cell r="A86">
            <v>711</v>
          </cell>
          <cell r="B86" t="str">
            <v>Max</v>
          </cell>
          <cell r="C86" t="str">
            <v>JOHNSON</v>
          </cell>
          <cell r="D86">
            <v>53040</v>
          </cell>
          <cell r="E86">
            <v>2000.0000000000002</v>
          </cell>
          <cell r="F86">
            <v>55040</v>
          </cell>
        </row>
        <row r="87">
          <cell r="A87">
            <v>717</v>
          </cell>
          <cell r="B87" t="str">
            <v>Pradeepkumar Narendra</v>
          </cell>
          <cell r="C87" t="str">
            <v>Patel</v>
          </cell>
          <cell r="D87">
            <v>81770</v>
          </cell>
          <cell r="E87">
            <v>2000.0000000000002</v>
          </cell>
          <cell r="F87">
            <v>83770</v>
          </cell>
        </row>
        <row r="88">
          <cell r="A88">
            <v>10010</v>
          </cell>
          <cell r="B88" t="str">
            <v>Nobuyasu</v>
          </cell>
          <cell r="C88" t="str">
            <v>Ishihara</v>
          </cell>
          <cell r="D88">
            <v>69660.271800679504</v>
          </cell>
          <cell r="E88">
            <v>2029.7281993204983</v>
          </cell>
          <cell r="F88">
            <v>71690</v>
          </cell>
        </row>
        <row r="89">
          <cell r="A89">
            <v>10021</v>
          </cell>
          <cell r="B89" t="str">
            <v>Alexander</v>
          </cell>
          <cell r="C89" t="str">
            <v>Bambury</v>
          </cell>
          <cell r="D89">
            <v>65306.832298136644</v>
          </cell>
          <cell r="E89">
            <v>2093.1677018633541</v>
          </cell>
          <cell r="F89">
            <v>67400</v>
          </cell>
        </row>
        <row r="90">
          <cell r="A90">
            <v>10038</v>
          </cell>
          <cell r="B90" t="str">
            <v>Sang Gon</v>
          </cell>
          <cell r="C90" t="str">
            <v>Shin</v>
          </cell>
          <cell r="D90">
            <v>85800</v>
          </cell>
          <cell r="E90">
            <v>2000.0000000000002</v>
          </cell>
          <cell r="F90">
            <v>87800</v>
          </cell>
        </row>
        <row r="91">
          <cell r="A91">
            <v>10069</v>
          </cell>
          <cell r="B91" t="str">
            <v>Andrew</v>
          </cell>
          <cell r="C91" t="str">
            <v>Sewell-Dyson</v>
          </cell>
          <cell r="D91">
            <v>73894.919786096259</v>
          </cell>
          <cell r="E91">
            <v>2030.0802139037432</v>
          </cell>
          <cell r="F91">
            <v>75925</v>
          </cell>
        </row>
        <row r="92">
          <cell r="A92">
            <v>10083</v>
          </cell>
          <cell r="B92" t="str">
            <v>John</v>
          </cell>
          <cell r="C92" t="str">
            <v>Villon</v>
          </cell>
          <cell r="D92">
            <v>54485.494186046519</v>
          </cell>
          <cell r="E92">
            <v>2054.5058139534885</v>
          </cell>
          <cell r="F92">
            <v>56540.000000000007</v>
          </cell>
        </row>
        <row r="93">
          <cell r="A93">
            <v>10094</v>
          </cell>
          <cell r="B93" t="str">
            <v>Mark Joseph</v>
          </cell>
          <cell r="C93" t="str">
            <v>Pullitan</v>
          </cell>
          <cell r="D93">
            <v>72438.32264397906</v>
          </cell>
          <cell r="E93">
            <v>2030.6773560209424</v>
          </cell>
          <cell r="F93">
            <v>74469</v>
          </cell>
        </row>
        <row r="94">
          <cell r="A94">
            <v>10102</v>
          </cell>
          <cell r="B94" t="str">
            <v>Yu Tong</v>
          </cell>
          <cell r="C94" t="str">
            <v>Du</v>
          </cell>
          <cell r="D94">
            <v>59222.222222222219</v>
          </cell>
          <cell r="E94">
            <v>2277.7777777777778</v>
          </cell>
          <cell r="F94">
            <v>61500</v>
          </cell>
        </row>
        <row r="95">
          <cell r="A95">
            <v>10110</v>
          </cell>
          <cell r="B95" t="str">
            <v>Gurpreet</v>
          </cell>
          <cell r="C95" t="str">
            <v>Singh</v>
          </cell>
          <cell r="D95">
            <v>59690.199203187258</v>
          </cell>
          <cell r="E95">
            <v>2049.800796812749</v>
          </cell>
          <cell r="F95">
            <v>61740.000000000007</v>
          </cell>
        </row>
        <row r="96">
          <cell r="A96">
            <v>10104</v>
          </cell>
          <cell r="B96" t="str">
            <v>Megh</v>
          </cell>
          <cell r="C96" t="str">
            <v>Naik</v>
          </cell>
          <cell r="D96">
            <v>63857.744729701524</v>
          </cell>
          <cell r="E96">
            <v>2063.9219369651428</v>
          </cell>
          <cell r="F96">
            <v>65921.666666666672</v>
          </cell>
        </row>
        <row r="97">
          <cell r="A97" t="str">
            <v>PARTS01</v>
          </cell>
          <cell r="B97" t="str">
            <v>Warehouse Supervisor</v>
          </cell>
          <cell r="C97" t="str">
            <v>7190/430</v>
          </cell>
          <cell r="D97">
            <v>75000</v>
          </cell>
          <cell r="E97">
            <v>0</v>
          </cell>
          <cell r="F97">
            <v>75000</v>
          </cell>
        </row>
        <row r="98">
          <cell r="A98" t="str">
            <v>HEN01</v>
          </cell>
          <cell r="B98" t="str">
            <v>Groomer</v>
          </cell>
          <cell r="C98" t="str">
            <v>7190/240</v>
          </cell>
          <cell r="D98">
            <v>54000</v>
          </cell>
          <cell r="E98">
            <v>0</v>
          </cell>
          <cell r="F98">
            <v>54000</v>
          </cell>
        </row>
        <row r="99">
          <cell r="A99" t="str">
            <v>NLN01</v>
          </cell>
          <cell r="B99" t="str">
            <v>Service Advisor</v>
          </cell>
          <cell r="C99" t="str">
            <v>7190/340</v>
          </cell>
          <cell r="D99">
            <v>63180</v>
          </cell>
          <cell r="E99">
            <v>0</v>
          </cell>
          <cell r="F99">
            <v>63180</v>
          </cell>
        </row>
        <row r="100">
          <cell r="A100">
            <v>509</v>
          </cell>
          <cell r="B100" t="str">
            <v>Hamish</v>
          </cell>
          <cell r="C100" t="str">
            <v>BHAN</v>
          </cell>
          <cell r="D100">
            <v>91333.333333333343</v>
          </cell>
          <cell r="E100">
            <v>22833.333333333336</v>
          </cell>
          <cell r="F100">
            <v>114166.66666666669</v>
          </cell>
        </row>
        <row r="101">
          <cell r="A101">
            <v>10015</v>
          </cell>
          <cell r="B101" t="str">
            <v>Tony</v>
          </cell>
          <cell r="C101" t="str">
            <v>Jeffs</v>
          </cell>
          <cell r="D101">
            <v>93800</v>
          </cell>
          <cell r="E101">
            <v>23450</v>
          </cell>
          <cell r="F101">
            <v>117250</v>
          </cell>
        </row>
        <row r="102">
          <cell r="A102">
            <v>657</v>
          </cell>
          <cell r="B102" t="str">
            <v>Mohammed Jameel</v>
          </cell>
          <cell r="C102" t="str">
            <v>AKHTAR</v>
          </cell>
          <cell r="D102">
            <v>69517.928257686668</v>
          </cell>
          <cell r="E102">
            <v>2097.0717423133237</v>
          </cell>
          <cell r="F102">
            <v>71614.999999999985</v>
          </cell>
        </row>
        <row r="103">
          <cell r="A103">
            <v>10005</v>
          </cell>
          <cell r="B103" t="str">
            <v>Scott</v>
          </cell>
          <cell r="C103" t="str">
            <v>BROWN</v>
          </cell>
          <cell r="D103">
            <v>60840</v>
          </cell>
          <cell r="E103">
            <v>0</v>
          </cell>
          <cell r="F103">
            <v>60840</v>
          </cell>
        </row>
        <row r="104">
          <cell r="A104">
            <v>10091</v>
          </cell>
          <cell r="B104" t="str">
            <v>Aaron</v>
          </cell>
          <cell r="C104" t="str">
            <v>Backhouse-Smith</v>
          </cell>
          <cell r="D104">
            <v>37440</v>
          </cell>
          <cell r="E104">
            <v>2000</v>
          </cell>
          <cell r="F104">
            <v>39440</v>
          </cell>
        </row>
        <row r="105">
          <cell r="A105">
            <v>10031</v>
          </cell>
          <cell r="B105" t="str">
            <v>Sophia</v>
          </cell>
          <cell r="C105" t="str">
            <v>Raphael</v>
          </cell>
          <cell r="D105">
            <v>52000</v>
          </cell>
          <cell r="E105">
            <v>2000</v>
          </cell>
          <cell r="F105">
            <v>54000</v>
          </cell>
        </row>
        <row r="106">
          <cell r="A106">
            <v>10035</v>
          </cell>
          <cell r="B106" t="str">
            <v>Trisha Liane</v>
          </cell>
          <cell r="C106" t="str">
            <v>Stewart</v>
          </cell>
          <cell r="D106">
            <v>69992</v>
          </cell>
          <cell r="E106">
            <v>10000</v>
          </cell>
          <cell r="F106">
            <v>79992</v>
          </cell>
        </row>
        <row r="107">
          <cell r="A107">
            <v>10093</v>
          </cell>
          <cell r="B107" t="str">
            <v>Kyle Steven</v>
          </cell>
          <cell r="C107" t="str">
            <v>Smuts</v>
          </cell>
          <cell r="D107">
            <v>69966</v>
          </cell>
          <cell r="E107">
            <v>5000</v>
          </cell>
          <cell r="F107">
            <v>74966</v>
          </cell>
        </row>
        <row r="108">
          <cell r="A108">
            <v>512</v>
          </cell>
          <cell r="B108" t="str">
            <v>Zuber</v>
          </cell>
          <cell r="C108" t="str">
            <v>MOHAMMED</v>
          </cell>
          <cell r="D108">
            <v>66135.496832297213</v>
          </cell>
          <cell r="E108">
            <v>3513.503167702785</v>
          </cell>
          <cell r="F108">
            <v>69649</v>
          </cell>
        </row>
        <row r="109">
          <cell r="A109">
            <v>10013</v>
          </cell>
          <cell r="B109" t="str">
            <v>Keith</v>
          </cell>
          <cell r="C109" t="str">
            <v>Povey</v>
          </cell>
          <cell r="D109">
            <v>63999</v>
          </cell>
          <cell r="E109">
            <v>3200</v>
          </cell>
          <cell r="F109">
            <v>67199</v>
          </cell>
        </row>
        <row r="110">
          <cell r="A110">
            <v>474</v>
          </cell>
          <cell r="B110" t="str">
            <v>Kane Allen</v>
          </cell>
          <cell r="C110" t="str">
            <v>SOUTHGATE</v>
          </cell>
          <cell r="D110">
            <v>88000</v>
          </cell>
          <cell r="E110">
            <v>22220</v>
          </cell>
          <cell r="F110">
            <v>110220</v>
          </cell>
        </row>
        <row r="111">
          <cell r="A111">
            <v>10065</v>
          </cell>
          <cell r="B111" t="str">
            <v>Michael</v>
          </cell>
          <cell r="C111" t="str">
            <v>Nieuwoudt</v>
          </cell>
          <cell r="D111">
            <v>81900</v>
          </cell>
          <cell r="E111">
            <v>2000</v>
          </cell>
          <cell r="F111">
            <v>83900</v>
          </cell>
        </row>
        <row r="112">
          <cell r="A112">
            <v>553</v>
          </cell>
          <cell r="B112" t="str">
            <v>Colleen Marie</v>
          </cell>
          <cell r="C112" t="str">
            <v>STEWART</v>
          </cell>
          <cell r="D112">
            <v>63151.407326236687</v>
          </cell>
          <cell r="E112">
            <v>2041.0926737633063</v>
          </cell>
          <cell r="F112">
            <v>65192.499999999993</v>
          </cell>
        </row>
        <row r="113">
          <cell r="A113">
            <v>10056</v>
          </cell>
          <cell r="B113" t="str">
            <v>William</v>
          </cell>
          <cell r="C113" t="str">
            <v>Silva</v>
          </cell>
          <cell r="D113">
            <v>70720</v>
          </cell>
          <cell r="E113">
            <v>2000</v>
          </cell>
          <cell r="F113">
            <v>72720</v>
          </cell>
        </row>
        <row r="114">
          <cell r="A114">
            <v>10050</v>
          </cell>
          <cell r="B114" t="str">
            <v>Karen</v>
          </cell>
          <cell r="C114" t="str">
            <v>Mens</v>
          </cell>
          <cell r="D114">
            <v>73630.7</v>
          </cell>
          <cell r="E114">
            <v>3000</v>
          </cell>
          <cell r="F114">
            <v>76630.7</v>
          </cell>
        </row>
        <row r="115">
          <cell r="A115">
            <v>10122</v>
          </cell>
          <cell r="B115" t="str">
            <v>Jessica</v>
          </cell>
          <cell r="C115" t="str">
            <v>Chalmers</v>
          </cell>
          <cell r="D115">
            <v>53040</v>
          </cell>
          <cell r="E115">
            <v>2000.0000000000002</v>
          </cell>
          <cell r="F115">
            <v>55040</v>
          </cell>
        </row>
        <row r="116">
          <cell r="A116">
            <v>494</v>
          </cell>
          <cell r="B116" t="str">
            <v>Merissa Elizabeth Shack</v>
          </cell>
          <cell r="C116" t="str">
            <v>McCORMACK</v>
          </cell>
          <cell r="D116">
            <v>100666.66666666667</v>
          </cell>
          <cell r="E116">
            <v>25166.666666666668</v>
          </cell>
          <cell r="F116">
            <v>125833.33333333334</v>
          </cell>
        </row>
        <row r="117">
          <cell r="A117">
            <v>10086</v>
          </cell>
          <cell r="B117" t="str">
            <v>Matthew</v>
          </cell>
          <cell r="C117" t="str">
            <v>Firth</v>
          </cell>
          <cell r="D117">
            <v>51714</v>
          </cell>
          <cell r="E117">
            <v>2000</v>
          </cell>
          <cell r="F117">
            <v>53714</v>
          </cell>
        </row>
        <row r="118">
          <cell r="A118">
            <v>673</v>
          </cell>
          <cell r="B118" t="str">
            <v>Brooke Angela</v>
          </cell>
          <cell r="C118" t="str">
            <v>YELAVICH</v>
          </cell>
          <cell r="D118">
            <v>72930</v>
          </cell>
          <cell r="E118">
            <v>4000</v>
          </cell>
          <cell r="F118">
            <v>76930</v>
          </cell>
        </row>
        <row r="119">
          <cell r="A119">
            <v>611</v>
          </cell>
          <cell r="B119" t="str">
            <v>Carl</v>
          </cell>
          <cell r="C119" t="str">
            <v>BARTLETT</v>
          </cell>
          <cell r="D119">
            <v>79040</v>
          </cell>
          <cell r="E119">
            <v>2000</v>
          </cell>
          <cell r="F119">
            <v>81040</v>
          </cell>
        </row>
        <row r="120">
          <cell r="A120">
            <v>399</v>
          </cell>
          <cell r="B120" t="str">
            <v>Niclaus</v>
          </cell>
          <cell r="C120" t="str">
            <v>VELTMAN</v>
          </cell>
          <cell r="D120">
            <v>84240</v>
          </cell>
          <cell r="E120">
            <v>8000</v>
          </cell>
          <cell r="F120">
            <v>92240</v>
          </cell>
        </row>
        <row r="121">
          <cell r="A121">
            <v>11</v>
          </cell>
          <cell r="B121" t="str">
            <v>Zoyeb Zabeed Ali</v>
          </cell>
          <cell r="C121" t="str">
            <v>SHAFIK</v>
          </cell>
          <cell r="D121">
            <v>71671.664779161947</v>
          </cell>
          <cell r="E121">
            <v>2088.335220838052</v>
          </cell>
          <cell r="F121">
            <v>73760</v>
          </cell>
        </row>
        <row r="122">
          <cell r="A122">
            <v>342</v>
          </cell>
          <cell r="B122" t="str">
            <v>Dale Murray</v>
          </cell>
          <cell r="C122" t="str">
            <v>MURRAY</v>
          </cell>
          <cell r="D122">
            <v>72800</v>
          </cell>
          <cell r="E122">
            <v>2000</v>
          </cell>
          <cell r="F122">
            <v>74800</v>
          </cell>
        </row>
        <row r="123">
          <cell r="A123">
            <v>497</v>
          </cell>
          <cell r="B123" t="str">
            <v>Erson Bn Effendi</v>
          </cell>
          <cell r="C123" t="str">
            <v>TEUBOH</v>
          </cell>
          <cell r="D123">
            <v>71671.664779161947</v>
          </cell>
          <cell r="E123">
            <v>2088.335220838052</v>
          </cell>
          <cell r="F123">
            <v>73760</v>
          </cell>
        </row>
        <row r="124">
          <cell r="A124">
            <v>644</v>
          </cell>
          <cell r="B124" t="str">
            <v>Avinesh Ram</v>
          </cell>
          <cell r="C124" t="str">
            <v>SEWAK</v>
          </cell>
          <cell r="D124">
            <v>72800</v>
          </cell>
          <cell r="E124">
            <v>2000</v>
          </cell>
          <cell r="F124">
            <v>74800</v>
          </cell>
        </row>
        <row r="125">
          <cell r="A125">
            <v>646</v>
          </cell>
          <cell r="B125" t="str">
            <v>Mohammed</v>
          </cell>
          <cell r="C125" t="str">
            <v>KAMRUZZAMAN</v>
          </cell>
          <cell r="D125">
            <v>69588.98483080513</v>
          </cell>
          <cell r="E125">
            <v>2091.0151691948658</v>
          </cell>
          <cell r="F125">
            <v>71680</v>
          </cell>
        </row>
        <row r="126">
          <cell r="A126">
            <v>653</v>
          </cell>
          <cell r="B126" t="str">
            <v>Raphael</v>
          </cell>
          <cell r="C126" t="str">
            <v>MOLERA</v>
          </cell>
          <cell r="D126">
            <v>62400</v>
          </cell>
          <cell r="E126">
            <v>2000</v>
          </cell>
          <cell r="F126">
            <v>64400</v>
          </cell>
        </row>
        <row r="127">
          <cell r="A127">
            <v>654</v>
          </cell>
          <cell r="B127" t="str">
            <v>Huiqiang</v>
          </cell>
          <cell r="C127" t="str">
            <v>ZHONG</v>
          </cell>
          <cell r="D127">
            <v>75836.577540106955</v>
          </cell>
          <cell r="E127">
            <v>2083.4224598930477</v>
          </cell>
          <cell r="F127">
            <v>77920</v>
          </cell>
        </row>
        <row r="128">
          <cell r="A128">
            <v>680</v>
          </cell>
          <cell r="B128" t="str">
            <v>Aaron Abhishek</v>
          </cell>
          <cell r="C128" t="str">
            <v>ROSHAN</v>
          </cell>
          <cell r="D128">
            <v>71671.664779161947</v>
          </cell>
          <cell r="E128">
            <v>2088.335220838052</v>
          </cell>
          <cell r="F128">
            <v>73760</v>
          </cell>
        </row>
        <row r="129">
          <cell r="A129">
            <v>681</v>
          </cell>
          <cell r="B129" t="str">
            <v>Hyunho</v>
          </cell>
          <cell r="C129" t="str">
            <v>HONG</v>
          </cell>
          <cell r="D129">
            <v>64272.828685258966</v>
          </cell>
          <cell r="E129">
            <v>2207.1713147410355</v>
          </cell>
          <cell r="F129">
            <v>66480</v>
          </cell>
        </row>
        <row r="130">
          <cell r="A130">
            <v>684</v>
          </cell>
          <cell r="B130" t="str">
            <v>Jesse Edward Daniel</v>
          </cell>
          <cell r="C130" t="str">
            <v>TORREY</v>
          </cell>
          <cell r="D130">
            <v>62400</v>
          </cell>
          <cell r="E130">
            <v>2000</v>
          </cell>
          <cell r="F130">
            <v>64400</v>
          </cell>
        </row>
        <row r="131">
          <cell r="A131">
            <v>715</v>
          </cell>
          <cell r="B131" t="str">
            <v>Jon Paolo</v>
          </cell>
          <cell r="C131" t="str">
            <v>Urbiztondo</v>
          </cell>
          <cell r="D131">
            <v>62400</v>
          </cell>
          <cell r="E131">
            <v>2000</v>
          </cell>
          <cell r="F131">
            <v>64400</v>
          </cell>
        </row>
        <row r="132">
          <cell r="A132">
            <v>10006</v>
          </cell>
          <cell r="B132" t="str">
            <v>Lisa - Maree</v>
          </cell>
          <cell r="C132" t="str">
            <v>Stevens</v>
          </cell>
          <cell r="D132">
            <v>74880</v>
          </cell>
          <cell r="E132">
            <v>2000</v>
          </cell>
          <cell r="F132">
            <v>76880</v>
          </cell>
        </row>
        <row r="133">
          <cell r="A133">
            <v>10017</v>
          </cell>
          <cell r="B133" t="str">
            <v>Phil Wilburt Esguerra</v>
          </cell>
          <cell r="C133" t="str">
            <v>Roxas</v>
          </cell>
          <cell r="D133">
            <v>73187.497168742921</v>
          </cell>
          <cell r="E133">
            <v>2132.502831257078</v>
          </cell>
          <cell r="F133">
            <v>75320</v>
          </cell>
        </row>
        <row r="134">
          <cell r="A134">
            <v>10034</v>
          </cell>
          <cell r="B134" t="str">
            <v>Liam</v>
          </cell>
          <cell r="C134" t="str">
            <v>Dawson</v>
          </cell>
          <cell r="D134">
            <v>73187.497168742921</v>
          </cell>
          <cell r="E134">
            <v>2132.502831257078</v>
          </cell>
          <cell r="F134">
            <v>75320</v>
          </cell>
        </row>
        <row r="135">
          <cell r="A135">
            <v>10042</v>
          </cell>
          <cell r="B135" t="str">
            <v>Nathan Foon Wai</v>
          </cell>
          <cell r="C135" t="str">
            <v>Sou</v>
          </cell>
          <cell r="D135">
            <v>62381.136577842517</v>
          </cell>
          <cell r="E135">
            <v>2213.8634221574844</v>
          </cell>
          <cell r="F135">
            <v>64595</v>
          </cell>
        </row>
        <row r="136">
          <cell r="A136">
            <v>10046</v>
          </cell>
          <cell r="B136" t="str">
            <v>Luke</v>
          </cell>
          <cell r="C136" t="str">
            <v>Chiari</v>
          </cell>
          <cell r="D136">
            <v>74880</v>
          </cell>
          <cell r="E136">
            <v>2000</v>
          </cell>
          <cell r="F136">
            <v>76880</v>
          </cell>
        </row>
        <row r="137">
          <cell r="A137">
            <v>10055</v>
          </cell>
          <cell r="B137" t="str">
            <v>John</v>
          </cell>
          <cell r="C137" t="str">
            <v>Walker</v>
          </cell>
          <cell r="D137">
            <v>58240</v>
          </cell>
          <cell r="E137">
            <v>2000</v>
          </cell>
          <cell r="F137">
            <v>60240</v>
          </cell>
        </row>
        <row r="138">
          <cell r="A138">
            <v>10057</v>
          </cell>
          <cell r="B138" t="str">
            <v>Ryan</v>
          </cell>
          <cell r="C138" t="str">
            <v>Bailey</v>
          </cell>
          <cell r="D138">
            <v>64561.801566579627</v>
          </cell>
          <cell r="E138">
            <v>2178.1984334203657</v>
          </cell>
          <cell r="F138">
            <v>66739.999999999985</v>
          </cell>
        </row>
        <row r="139">
          <cell r="A139">
            <v>10101</v>
          </cell>
          <cell r="B139" t="str">
            <v>Derwin</v>
          </cell>
          <cell r="C139" t="str">
            <v>Wong</v>
          </cell>
          <cell r="D139">
            <v>68640</v>
          </cell>
          <cell r="E139">
            <v>2000</v>
          </cell>
          <cell r="F139">
            <v>70640</v>
          </cell>
        </row>
        <row r="140">
          <cell r="A140">
            <v>10109</v>
          </cell>
          <cell r="B140" t="str">
            <v>Jonathan</v>
          </cell>
          <cell r="C140" t="str">
            <v>Turner</v>
          </cell>
          <cell r="D140">
            <v>72800</v>
          </cell>
          <cell r="E140">
            <v>2000</v>
          </cell>
          <cell r="F140">
            <v>74800</v>
          </cell>
        </row>
        <row r="141">
          <cell r="A141">
            <v>10113</v>
          </cell>
          <cell r="B141" t="str">
            <v>Timothy</v>
          </cell>
          <cell r="C141" t="str">
            <v>Smith</v>
          </cell>
          <cell r="D141">
            <v>79040</v>
          </cell>
          <cell r="E141">
            <v>2000</v>
          </cell>
          <cell r="F141">
            <v>81040</v>
          </cell>
        </row>
        <row r="142">
          <cell r="A142">
            <v>10121</v>
          </cell>
          <cell r="B142" t="str">
            <v>Luc</v>
          </cell>
          <cell r="C142" t="str">
            <v>Worthington</v>
          </cell>
          <cell r="D142">
            <v>67980</v>
          </cell>
          <cell r="E142">
            <v>0</v>
          </cell>
          <cell r="F142">
            <v>67980</v>
          </cell>
        </row>
        <row r="143">
          <cell r="A143" t="str">
            <v>NLN02</v>
          </cell>
          <cell r="B143" t="str">
            <v>Tyres</v>
          </cell>
          <cell r="C143" t="str">
            <v>Services</v>
          </cell>
          <cell r="D143">
            <v>36114</v>
          </cell>
          <cell r="E143">
            <v>0</v>
          </cell>
          <cell r="F143">
            <v>36114</v>
          </cell>
        </row>
        <row r="145">
          <cell r="E145" t="str">
            <v>As per Above</v>
          </cell>
          <cell r="F145">
            <v>9974423.0300000012</v>
          </cell>
        </row>
        <row r="146">
          <cell r="E146" t="str">
            <v>As per workpaper</v>
          </cell>
          <cell r="F146">
            <v>9974423.0300000012</v>
          </cell>
        </row>
        <row r="147">
          <cell r="F147">
            <v>0</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Y 2024"/>
      <sheetName val="FY 2023"/>
      <sheetName val="Overall"/>
      <sheetName val="Overall - F&amp;S"/>
      <sheetName val="Overall - Toyota"/>
      <sheetName val="Overall - lexus"/>
      <sheetName val="FEF Incentive Forecast FY2025"/>
      <sheetName val="Commission OLD vs NEW"/>
      <sheetName val="New Vehicles - Group"/>
      <sheetName val="New Vehicles - NS"/>
      <sheetName val="New Vehicles - NW"/>
      <sheetName val="Used Vehicles - Group"/>
      <sheetName val="Used Vehicles - NS 5"/>
      <sheetName val="Used Vehicles - NS 6"/>
      <sheetName val="Used Vehicles - NW"/>
      <sheetName val="F&amp;I"/>
      <sheetName val="F&amp;I - NS "/>
      <sheetName val="F&amp;I - NW"/>
      <sheetName val="Parts - Group"/>
      <sheetName val="Parts - Group F&amp;S"/>
      <sheetName val="Parts - 130"/>
      <sheetName val="Parts - 130 F&amp;S"/>
      <sheetName val="Parts - 230"/>
      <sheetName val="Parts - 230 F&amp;S"/>
      <sheetName val="Parts - 330"/>
      <sheetName val="Parts - 330 F&amp;S"/>
      <sheetName val="Parts - 430"/>
      <sheetName val="Parts - 430 F&amp;S"/>
      <sheetName val="Service - Group"/>
      <sheetName val="Service - Group F&amp;S"/>
      <sheetName val="Service - 140"/>
      <sheetName val="Service - 140 F&amp;S"/>
      <sheetName val="Service - 240"/>
      <sheetName val="Service - 240 F&amp;S"/>
      <sheetName val="Service - 340"/>
      <sheetName val="Service - 340 F&amp;S"/>
      <sheetName val="Service - 440"/>
      <sheetName val="Service - 440 F&amp;S"/>
      <sheetName val="Toyota - Admin"/>
      <sheetName val="LEF Incentive Forecast FY2025"/>
      <sheetName val="LEX - New Vehicles"/>
      <sheetName val="LEX - Used Vehicles"/>
      <sheetName val="LEX - F&amp;I"/>
      <sheetName val="LEX - Parts"/>
      <sheetName val="LEX - Service"/>
      <sheetName val="Bridgestone Group"/>
      <sheetName val="Bridgestone 935"/>
      <sheetName val="Bridgestone 936"/>
      <sheetName val="Retail Detailing"/>
      <sheetName val="Other - Admin"/>
      <sheetName val="1st Draft - TKP FY2025 Budgets "/>
    </sheetNames>
    <sheetDataSet>
      <sheetData sheetId="0" refreshError="1"/>
      <sheetData sheetId="1" refreshError="1"/>
      <sheetData sheetId="2" refreshError="1">
        <row r="9">
          <cell r="AL9">
            <v>19319490.896071136</v>
          </cell>
        </row>
        <row r="33">
          <cell r="AL33">
            <v>7488366.0955233769</v>
          </cell>
        </row>
      </sheetData>
      <sheetData sheetId="3" refreshError="1"/>
      <sheetData sheetId="4" refreshError="1"/>
      <sheetData sheetId="5" refreshError="1"/>
      <sheetData sheetId="6" refreshError="1"/>
      <sheetData sheetId="7" refreshError="1"/>
      <sheetData sheetId="8" refreshError="1"/>
      <sheetData sheetId="9" refreshError="1">
        <row r="37">
          <cell r="E37">
            <v>139400</v>
          </cell>
          <cell r="F37">
            <v>139400</v>
          </cell>
          <cell r="G37">
            <v>164262.5</v>
          </cell>
          <cell r="H37">
            <v>132737.5</v>
          </cell>
          <cell r="I37">
            <v>132737.5</v>
          </cell>
          <cell r="J37">
            <v>156411.71875</v>
          </cell>
          <cell r="K37">
            <v>138887.5</v>
          </cell>
          <cell r="L37">
            <v>130687.5</v>
          </cell>
          <cell r="M37">
            <v>123800.78125</v>
          </cell>
          <cell r="N37">
            <v>105062.5</v>
          </cell>
          <cell r="O37">
            <v>105062.5</v>
          </cell>
          <cell r="P37">
            <v>161242.96875</v>
          </cell>
        </row>
      </sheetData>
      <sheetData sheetId="10" refreshError="1">
        <row r="37">
          <cell r="E37">
            <v>94300</v>
          </cell>
          <cell r="F37">
            <v>94300</v>
          </cell>
          <cell r="G37">
            <v>111118.75</v>
          </cell>
          <cell r="H37">
            <v>94812.5</v>
          </cell>
          <cell r="I37">
            <v>94812.5</v>
          </cell>
          <cell r="J37">
            <v>111722.65625</v>
          </cell>
          <cell r="K37">
            <v>94812.5</v>
          </cell>
          <cell r="L37">
            <v>94812.5</v>
          </cell>
          <cell r="M37">
            <v>117761.71875</v>
          </cell>
          <cell r="N37">
            <v>99937.5</v>
          </cell>
          <cell r="O37">
            <v>99937.5</v>
          </cell>
          <cell r="P37">
            <v>123800.78125</v>
          </cell>
        </row>
      </sheetData>
      <sheetData sheetId="11" refreshError="1"/>
      <sheetData sheetId="12" refreshError="1">
        <row r="48">
          <cell r="E48">
            <v>143330</v>
          </cell>
          <cell r="F48">
            <v>157960</v>
          </cell>
          <cell r="G48">
            <v>217053.74999999997</v>
          </cell>
          <cell r="H48">
            <v>189909.4736842105</v>
          </cell>
          <cell r="I48">
            <v>189909.4736842105</v>
          </cell>
          <cell r="J48">
            <v>234272.96052631579</v>
          </cell>
          <cell r="K48">
            <v>189909.4736842105</v>
          </cell>
          <cell r="L48">
            <v>214909.47368421053</v>
          </cell>
          <cell r="M48">
            <v>208073.94736842107</v>
          </cell>
          <cell r="N48">
            <v>164909.47368421053</v>
          </cell>
          <cell r="O48">
            <v>164909.47368421053</v>
          </cell>
          <cell r="P48">
            <v>207274.60526315789</v>
          </cell>
        </row>
      </sheetData>
      <sheetData sheetId="13" refreshError="1"/>
      <sheetData sheetId="14" refreshError="1">
        <row r="48">
          <cell r="E48">
            <v>99198</v>
          </cell>
          <cell r="F48">
            <v>117568</v>
          </cell>
          <cell r="G48">
            <v>173642.99999999997</v>
          </cell>
          <cell r="H48">
            <v>125918.52631578947</v>
          </cell>
          <cell r="I48">
            <v>137168.52631578947</v>
          </cell>
          <cell r="J48">
            <v>188345.66447368421</v>
          </cell>
          <cell r="K48">
            <v>125918.52631578947</v>
          </cell>
          <cell r="L48">
            <v>170918.52631578947</v>
          </cell>
          <cell r="M48">
            <v>176016.55263157896</v>
          </cell>
          <cell r="N48">
            <v>125918.52631578947</v>
          </cell>
          <cell r="O48">
            <v>125918.52631578947</v>
          </cell>
          <cell r="P48">
            <v>209047.14473684208</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ow r="24">
          <cell r="R24">
            <v>1639482.4088499618</v>
          </cell>
        </row>
      </sheetData>
      <sheetData sheetId="33" refreshError="1"/>
      <sheetData sheetId="34">
        <row r="24">
          <cell r="R24">
            <v>1042932.8988090102</v>
          </cell>
        </row>
      </sheetData>
      <sheetData sheetId="35" refreshError="1"/>
      <sheetData sheetId="36">
        <row r="24">
          <cell r="R24">
            <v>1535081.9395899973</v>
          </cell>
        </row>
      </sheetData>
      <sheetData sheetId="37" refreshError="1"/>
      <sheetData sheetId="38" refreshError="1"/>
      <sheetData sheetId="39" refreshError="1"/>
      <sheetData sheetId="40" refreshError="1">
        <row r="34">
          <cell r="E34">
            <v>266000</v>
          </cell>
          <cell r="F34">
            <v>266000</v>
          </cell>
          <cell r="G34">
            <v>330260</v>
          </cell>
          <cell r="H34">
            <v>266000</v>
          </cell>
          <cell r="I34">
            <v>266000</v>
          </cell>
          <cell r="J34">
            <v>330260</v>
          </cell>
          <cell r="K34">
            <v>266000</v>
          </cell>
          <cell r="L34">
            <v>266000</v>
          </cell>
          <cell r="M34">
            <v>330260</v>
          </cell>
          <cell r="N34">
            <v>247000</v>
          </cell>
          <cell r="O34">
            <v>247000</v>
          </cell>
          <cell r="P34">
            <v>357995</v>
          </cell>
        </row>
      </sheetData>
      <sheetData sheetId="41" refreshError="1">
        <row r="38">
          <cell r="E38">
            <v>65000</v>
          </cell>
          <cell r="F38">
            <v>65000</v>
          </cell>
          <cell r="G38">
            <v>86420</v>
          </cell>
          <cell r="H38">
            <v>65000</v>
          </cell>
          <cell r="I38">
            <v>65000</v>
          </cell>
          <cell r="J38">
            <v>86420</v>
          </cell>
          <cell r="K38">
            <v>65000</v>
          </cell>
          <cell r="L38">
            <v>65000</v>
          </cell>
          <cell r="M38">
            <v>86420</v>
          </cell>
          <cell r="N38">
            <v>65000</v>
          </cell>
          <cell r="O38">
            <v>65000</v>
          </cell>
          <cell r="P38">
            <v>86165</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EX"/>
      <sheetName val="Recruitment"/>
      <sheetName val="Leadership "/>
      <sheetName val="Facilities "/>
      <sheetName val="H&amp;S "/>
      <sheetName val="IT"/>
      <sheetName val="Accounting"/>
      <sheetName val="Legal"/>
    </sheetNames>
    <sheetDataSet>
      <sheetData sheetId="0"/>
      <sheetData sheetId="1"/>
      <sheetData sheetId="2"/>
      <sheetData sheetId="3"/>
      <sheetData sheetId="4">
        <row r="33">
          <cell r="F33">
            <v>101900</v>
          </cell>
        </row>
      </sheetData>
      <sheetData sheetId="5">
        <row r="17">
          <cell r="C17">
            <v>13911.429999999998</v>
          </cell>
        </row>
      </sheetData>
      <sheetData sheetId="6">
        <row r="15">
          <cell r="B15">
            <v>171700</v>
          </cell>
        </row>
      </sheetData>
      <sheetData sheetId="7"/>
      <sheetData sheetId="8"/>
    </sheetDataSet>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TKP%20FY2025%20Expenses%20-%20PS.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ter Sun" refreshedDate="45371.640516087966" createdVersion="8" refreshedVersion="8" minRefreshableVersion="3" recordCount="5175" xr:uid="{5E7CFB92-1A62-44CE-86A9-FD3ED2D2394F}">
  <cacheSource type="worksheet">
    <worksheetSource ref="A1:H5176" sheet="GL - General Expenses" r:id="rId2"/>
  </cacheSource>
  <cacheFields count="8">
    <cacheField name="Account" numFmtId="0">
      <sharedItems containsSemiMixedTypes="0" containsString="0" containsNumber="1" containsInteger="1" minValue="7457" maxValue="7457"/>
    </cacheField>
    <cacheField name="Account Name" numFmtId="0">
      <sharedItems/>
    </cacheField>
    <cacheField name="Cost Centre" numFmtId="0">
      <sharedItems containsSemiMixedTypes="0" containsString="0" containsNumber="1" containsInteger="1" minValue="110" maxValue="936"/>
    </cacheField>
    <cacheField name="Trn. Date" numFmtId="14">
      <sharedItems containsSemiMixedTypes="0" containsNonDate="0" containsDate="1" containsString="0" minDate="2023-03-01T00:00:00" maxDate="2024-03-01T00:00:00"/>
    </cacheField>
    <cacheField name="Trn. Description" numFmtId="0">
      <sharedItems/>
    </cacheField>
    <cacheField name="Amount" numFmtId="0">
      <sharedItems containsSemiMixedTypes="0" containsString="0" containsNumber="1" minValue="-471.09" maxValue="2327"/>
    </cacheField>
    <cacheField name="Supplier Name" numFmtId="0">
      <sharedItems containsBlank="1"/>
    </cacheField>
    <cacheField name="Catergries" numFmtId="0">
      <sharedItems count="14">
        <s v="Miscoding"/>
        <s v="Water"/>
        <s v="Milk"/>
        <s v="Consumables"/>
        <s v="Insurance"/>
        <s v="Parts"/>
        <s v="Fine"/>
        <s v="Advertising"/>
        <s v="Milk &amp; Coffee"/>
        <s v="Coffee"/>
        <s v="Training"/>
        <s v="Office Supplier"/>
        <s v="Unsold labours"/>
        <s v="Visa - General exp"/>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yota" refreshedDate="45376.615160763889" createdVersion="8" refreshedVersion="8" minRefreshableVersion="3" recordCount="466" xr:uid="{488AE2F9-A92D-455B-8A40-24C12C5CCD96}">
  <cacheSource type="worksheet">
    <worksheetSource ref="A1:H467" sheet="GL - Entertainment - Customer"/>
  </cacheSource>
  <cacheFields count="8">
    <cacheField name="Account" numFmtId="0">
      <sharedItems containsSemiMixedTypes="0" containsString="0" containsNumber="1" containsInteger="1" minValue="7520" maxValue="7520"/>
    </cacheField>
    <cacheField name="Account Name" numFmtId="0">
      <sharedItems/>
    </cacheField>
    <cacheField name="Cost Centre" numFmtId="0">
      <sharedItems containsSemiMixedTypes="0" containsString="0" containsNumber="1" containsInteger="1" minValue="110" maxValue="936"/>
    </cacheField>
    <cacheField name="Trn. Date" numFmtId="14">
      <sharedItems containsSemiMixedTypes="0" containsNonDate="0" containsDate="1" containsString="0" minDate="2023-03-03T00:00:00" maxDate="2024-03-01T00:00:00"/>
    </cacheField>
    <cacheField name="Trn. Description" numFmtId="0">
      <sharedItems/>
    </cacheField>
    <cacheField name="Reference" numFmtId="0">
      <sharedItems containsDate="1" containsBlank="1" containsMixedTypes="1" minDate="1899-12-31T00:58:04" maxDate="2024-02-02T00:00:00"/>
    </cacheField>
    <cacheField name="Amount" numFmtId="0">
      <sharedItems containsSemiMixedTypes="0" containsString="0" containsNumber="1" minValue="-3913.04" maxValue="8591.25"/>
    </cacheField>
    <cacheField name="Supplier Name" numFmtId="0">
      <sharedItems containsBlank="1" count="39">
        <s v="Toyota NZ Parts WAIRAU"/>
        <s v="Sundry Creditors"/>
        <m/>
        <s v="Sam Jones"/>
        <s v="Bricon Engineering Limited"/>
        <s v="Bridgestone NZ (Wairau)"/>
        <s v="Bridgestone New Zealand Ltd"/>
        <s v="Steve Brown Hawke"/>
        <s v="Eleanor Gregan (Elle)"/>
        <s v="Donovan Watkins"/>
        <s v="Fraser Cunningham"/>
        <s v="cafe Lincoln"/>
        <s v="Gail McNamara"/>
        <s v="Ezy Driver Limited"/>
        <s v="Visa Business Statement- Mark Jago (4568)"/>
        <s v="Visa Business Statement-  Bronwen Newcombe (1311)"/>
        <s v="Steve Bambury"/>
        <s v="Visa Business Statement-  Steve Bambury (3856)"/>
        <s v="Visa Business Statement-Dayton Howie (0976)"/>
        <s v="Fundraising Buy Confectionery"/>
        <s v="Helen Wang"/>
        <s v="Staff Reimbursements"/>
        <s v="George Manaton"/>
        <s v="Keegan Goodall"/>
        <s v="Visa Business Statement- Ash (3864)"/>
        <s v="Aristotles Motel"/>
        <s v="Prem Chand"/>
        <s v="Benefitz Advertising &amp; Gra"/>
        <s v="The Weekender"/>
        <s v="Drive Text NZ ltd"/>
        <s v="Kane Southgate"/>
        <s v="Howard Trading Ltd T/A Manukau"/>
        <s v="Trisha Stewart"/>
        <s v="Craig Biddulph"/>
        <s v="Central Station"/>
        <s v="AML Jesters Limited"/>
        <s v="Visa Business Statement- Fraser (6834)"/>
        <s v="Hailwood"/>
        <s v="Mark Jago"/>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yota" refreshedDate="45376.615161111113" createdVersion="8" refreshedVersion="8" minRefreshableVersion="3" recordCount="1353" xr:uid="{14528BCE-8250-48B9-A7E5-B16EAB618442}">
  <cacheSource type="worksheet">
    <worksheetSource ref="A1:P1354" sheet="GL - Contract Cleaning"/>
  </cacheSource>
  <cacheFields count="16">
    <cacheField name="Account" numFmtId="0">
      <sharedItems containsSemiMixedTypes="0" containsString="0" containsNumber="1" containsInteger="1" minValue="7470" maxValue="7470"/>
    </cacheField>
    <cacheField name="Account Name" numFmtId="0">
      <sharedItems/>
    </cacheField>
    <cacheField name="Cost Centre" numFmtId="0">
      <sharedItems containsSemiMixedTypes="0" containsString="0" containsNumber="1" containsInteger="1" minValue="110" maxValue="936"/>
    </cacheField>
    <cacheField name="Period" numFmtId="0">
      <sharedItems/>
    </cacheField>
    <cacheField name="Trn. Date" numFmtId="14">
      <sharedItems containsSemiMixedTypes="0" containsNonDate="0" containsDate="1" containsString="0" minDate="2023-03-01T00:00:00" maxDate="2024-03-01T00:00:00"/>
    </cacheField>
    <cacheField name="Posting Date" numFmtId="14">
      <sharedItems containsSemiMixedTypes="0" containsNonDate="0" containsDate="1" containsString="0" minDate="2023-03-01T00:00:00" maxDate="2024-03-12T00:00:00"/>
    </cacheField>
    <cacheField name="Trn. Description" numFmtId="0">
      <sharedItems/>
    </cacheField>
    <cacheField name="Source" numFmtId="0">
      <sharedItems/>
    </cacheField>
    <cacheField name="Document" numFmtId="0">
      <sharedItems/>
    </cacheField>
    <cacheField name="Reference" numFmtId="0">
      <sharedItems containsBlank="1" containsMixedTypes="1" containsNumber="1" containsInteger="1" minValue="110" maxValue="495582305"/>
    </cacheField>
    <cacheField name="Primary" numFmtId="0">
      <sharedItems containsNonDate="0" containsString="0" containsBlank="1"/>
    </cacheField>
    <cacheField name="Secondary" numFmtId="0">
      <sharedItems containsNonDate="0" containsString="0" containsBlank="1"/>
    </cacheField>
    <cacheField name="Tax Type" numFmtId="0">
      <sharedItems containsBlank="1"/>
    </cacheField>
    <cacheField name="Amount" numFmtId="0">
      <sharedItems containsSemiMixedTypes="0" containsString="0" containsNumber="1" minValue="-2812.22" maxValue="5913.01"/>
    </cacheField>
    <cacheField name="Supplier Name" numFmtId="0">
      <sharedItems containsBlank="1" count="31">
        <s v="Abilities Incorporated"/>
        <s v="Bing Rong Li (Cleantastic)"/>
        <s v="cleantastic Vivian"/>
        <s v="Fortune ALi Limited (Clean corp)"/>
        <s v="Gallam Clean ltd (clean Corp)"/>
        <s v="HR Cleaning Services"/>
        <s v="Hygiene Systems"/>
        <s v="J &amp; J Laughton"/>
        <s v="J J Richards &amp; Sons Ltd"/>
        <s v="Julie Grigicevich"/>
        <s v="Junk Run Ltd"/>
        <s v="Junk2Go ltd"/>
        <s v="KC Window Service Ltd"/>
        <s v="King Green Limited"/>
        <s v="Ladycare Services Ltd"/>
        <s v="Merissa McCormack"/>
        <s v="NZ Pest Control Limited"/>
        <s v="Oji Fibre Solutions - was full"/>
        <s v="Outdoor Services NZ ltd"/>
        <s v="Pestx Limited"/>
        <s v="Reclaim"/>
        <s v="Rentokil Initial Ltd"/>
        <s v="Salters Cartage Limited"/>
        <s v="Steve Brown Hawke"/>
        <s v="Sundry Creditors"/>
        <s v="Tint Pro NZ Limited"/>
        <s v="Waste Management (NST Clean)"/>
        <s v="Waste Management (Tyrebay)"/>
        <s v="Wayne Ryan Lawnmovers"/>
        <s v="WYB Ltd t/a Hello Window Clean"/>
        <m/>
      </sharedItems>
    </cacheField>
    <cacheField name="Customer Name"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yota" refreshedDate="45376.61516134259" createdVersion="8" refreshedVersion="8" minRefreshableVersion="3" recordCount="587" xr:uid="{516ECB76-5301-4B0E-9BA6-EEB1ABFAD442}">
  <cacheSource type="worksheet">
    <worksheetSource ref="A1:L588" sheet="GL - Consultancy Fees"/>
  </cacheSource>
  <cacheFields count="12">
    <cacheField name="Account" numFmtId="0">
      <sharedItems containsSemiMixedTypes="0" containsString="0" containsNumber="1" containsInteger="1" minValue="7452" maxValue="7452"/>
    </cacheField>
    <cacheField name="Account Name" numFmtId="0">
      <sharedItems/>
    </cacheField>
    <cacheField name="Cost Centre" numFmtId="0">
      <sharedItems containsSemiMixedTypes="0" containsString="0" containsNumber="1" containsInteger="1" minValue="110" maxValue="936"/>
    </cacheField>
    <cacheField name="Cost Centre Name" numFmtId="0">
      <sharedItems/>
    </cacheField>
    <cacheField name="Trn. Date" numFmtId="14">
      <sharedItems containsSemiMixedTypes="0" containsNonDate="0" containsDate="1" containsString="0" minDate="2023-03-05T00:00:00" maxDate="2024-03-01T00:00:00"/>
    </cacheField>
    <cacheField name="Trn. Description" numFmtId="0">
      <sharedItems/>
    </cacheField>
    <cacheField name="Source" numFmtId="0">
      <sharedItems/>
    </cacheField>
    <cacheField name="Document" numFmtId="0">
      <sharedItems/>
    </cacheField>
    <cacheField name="Reference" numFmtId="0">
      <sharedItems containsBlank="1" containsMixedTypes="1" containsNumber="1" containsInteger="1" minValue="110" maxValue="8716790233"/>
    </cacheField>
    <cacheField name="Amount" numFmtId="0">
      <sharedItems containsSemiMixedTypes="0" containsString="0" containsNumber="1" minValue="-1651.2" maxValue="5840"/>
    </cacheField>
    <cacheField name="Supplier Name" numFmtId="0">
      <sharedItems containsBlank="1"/>
    </cacheField>
    <cacheField name="Items" numFmtId="0">
      <sharedItems count="10">
        <s v="Pay related"/>
        <s v="Datacom"/>
        <s v="Marketing"/>
        <s v="Mind Coach"/>
        <s v="MYOB"/>
        <s v="Valuation"/>
        <s v="Timperley "/>
        <s v="F&amp;I Cover Sub-Contractor"/>
        <s v="Vitae"/>
        <s v="N/A"/>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yota" refreshedDate="45376.615161689813" createdVersion="8" refreshedVersion="8" minRefreshableVersion="3" recordCount="2419" xr:uid="{510CC6B4-245C-4489-9B84-DABA120BAD84}">
  <cacheSource type="worksheet">
    <worksheetSource ref="A1:I2420" sheet="GL - Data Processing"/>
  </cacheSource>
  <cacheFields count="9">
    <cacheField name="Account" numFmtId="0">
      <sharedItems containsSemiMixedTypes="0" containsString="0" containsNumber="1" containsInteger="1" minValue="7430" maxValue="7430"/>
    </cacheField>
    <cacheField name="Account Name" numFmtId="0">
      <sharedItems/>
    </cacheField>
    <cacheField name="Cost Centre" numFmtId="0">
      <sharedItems containsSemiMixedTypes="0" containsString="0" containsNumber="1" containsInteger="1" minValue="110" maxValue="936"/>
    </cacheField>
    <cacheField name="Trn. Date" numFmtId="14">
      <sharedItems containsSemiMixedTypes="0" containsNonDate="0" containsDate="1" containsString="0" minDate="2023-03-01T00:00:00" maxDate="2024-03-01T00:00:00"/>
    </cacheField>
    <cacheField name="Trn. Description" numFmtId="0">
      <sharedItems/>
    </cacheField>
    <cacheField name="Reference" numFmtId="0">
      <sharedItems containsDate="1" containsBlank="1" containsMixedTypes="1" minDate="1900-01-05T09:32:04" maxDate="1900-01-05T10:04:04"/>
    </cacheField>
    <cacheField name="Amount" numFmtId="0">
      <sharedItems containsSemiMixedTypes="0" containsString="0" containsNumber="1" minValue="-6732.14" maxValue="6732.14"/>
    </cacheField>
    <cacheField name="Supplier Name" numFmtId="0">
      <sharedItems containsBlank="1"/>
    </cacheField>
    <cacheField name="Items" numFmtId="0">
      <sharedItems count="12">
        <s v="A Team IT Supports"/>
        <s v="Mis-coding"/>
        <s v="Vehicle Data Fees"/>
        <s v="Marketing"/>
        <s v="Office Supplies"/>
        <s v="Parts"/>
        <s v="RevNext"/>
        <s v="Small Assets"/>
        <s v="Subscription paid via visa"/>
        <s v="N/A"/>
        <s v="Office Vibe"/>
        <s v="NZTA Printer"/>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yota" refreshedDate="45376.615162037036" createdVersion="8" refreshedVersion="8" minRefreshableVersion="3" recordCount="3289" xr:uid="{3E3B3621-411D-4F90-955D-F2E3B2EAA253}">
  <cacheSource type="worksheet">
    <worksheetSource ref="A1:K3290" sheet="GL - Office Supplies "/>
  </cacheSource>
  <cacheFields count="11">
    <cacheField name="Account" numFmtId="0">
      <sharedItems containsSemiMixedTypes="0" containsString="0" containsNumber="1" containsInteger="1" minValue="7350" maxValue="7350"/>
    </cacheField>
    <cacheField name="Account Name" numFmtId="0">
      <sharedItems/>
    </cacheField>
    <cacheField name="Cost Centre" numFmtId="0">
      <sharedItems containsSemiMixedTypes="0" containsString="0" containsNumber="1" containsInteger="1" minValue="110" maxValue="936"/>
    </cacheField>
    <cacheField name="Trn. Date" numFmtId="14">
      <sharedItems containsSemiMixedTypes="0" containsNonDate="0" containsDate="1" containsString="0" minDate="2023-03-01T00:00:00" maxDate="2024-03-01T00:00:00"/>
    </cacheField>
    <cacheField name="Trn. Description" numFmtId="0">
      <sharedItems/>
    </cacheField>
    <cacheField name="Source" numFmtId="0">
      <sharedItems/>
    </cacheField>
    <cacheField name="Reference" numFmtId="0">
      <sharedItems containsDate="1" containsBlank="1" containsMixedTypes="1" minDate="1900-01-05T09:32:04" maxDate="1900-01-08T01:40:05"/>
    </cacheField>
    <cacheField name="Amount" numFmtId="44">
      <sharedItems containsSemiMixedTypes="0" containsString="0" containsNumber="1" minValue="-3063.61" maxValue="4635"/>
    </cacheField>
    <cacheField name="Supplier#" numFmtId="0">
      <sharedItems containsString="0" containsBlank="1" containsNumber="1" containsInteger="1" minValue="100" maxValue="204755"/>
    </cacheField>
    <cacheField name="Supplier Name" numFmtId="0">
      <sharedItems containsBlank="1"/>
    </cacheField>
    <cacheField name="Items" numFmtId="0">
      <sharedItems containsBlank="1" count="14">
        <s v="Stationery"/>
        <s v="Brake Disc"/>
        <s v="Packaging"/>
        <s v="Suspension Steering"/>
        <s v="Consumable"/>
        <s v="Records Management"/>
        <s v="Uniform"/>
        <s v="Marketing"/>
        <s v="Post"/>
        <s v="Stationary"/>
        <s v="Parts"/>
        <s v="EOM"/>
        <m/>
        <s v="Consuambles"/>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yota" refreshedDate="45376.615180439818" createdVersion="8" refreshedVersion="8" minRefreshableVersion="3" recordCount="3649" xr:uid="{C8A2E9E5-A90A-4300-8627-C206A6955C9C}">
  <cacheSource type="worksheet">
    <worksheetSource ref="A1:I3650" sheet="GL - Training"/>
  </cacheSource>
  <cacheFields count="9">
    <cacheField name="Account" numFmtId="0">
      <sharedItems containsSemiMixedTypes="0" containsString="0" containsNumber="1" containsInteger="1" minValue="7550" maxValue="7550"/>
    </cacheField>
    <cacheField name="Account Name" numFmtId="0">
      <sharedItems/>
    </cacheField>
    <cacheField name="Cost Centre" numFmtId="0">
      <sharedItems containsSemiMixedTypes="0" containsString="0" containsNumber="1" containsInteger="1" minValue="110" maxValue="936"/>
    </cacheField>
    <cacheField name="Trn. Date" numFmtId="14">
      <sharedItems containsSemiMixedTypes="0" containsNonDate="0" containsDate="1" containsString="0" minDate="2023-03-01T00:00:00" maxDate="2024-03-01T00:00:00"/>
    </cacheField>
    <cacheField name="Trn. Description" numFmtId="0">
      <sharedItems longText="1"/>
    </cacheField>
    <cacheField name="Amount" numFmtId="0">
      <sharedItems containsSemiMixedTypes="0" containsString="0" containsNumber="1" minValue="-8076.06" maxValue="8076.06"/>
    </cacheField>
    <cacheField name="GLDID" numFmtId="0">
      <sharedItems containsSemiMixedTypes="0" containsString="0" containsNumber="1" containsInteger="1" minValue="2102678" maxValue="2585012"/>
    </cacheField>
    <cacheField name="Supplier Name" numFmtId="0">
      <sharedItems containsBlank="1"/>
    </cacheField>
    <cacheField name="Catergires" numFmtId="0">
      <sharedItems count="12">
        <s v="Entertainment &amp; Accomodation Costs"/>
        <s v="Advertising"/>
        <s v="Dayton MBA"/>
        <s v="WOF Training"/>
        <s v="IML"/>
        <s v="Mind Coach"/>
        <s v="Apprentiship upfront costs"/>
        <s v="Unsold labour"/>
        <s v="TNZ Training Costs"/>
        <s v="Machine Tools Training"/>
        <s v="Timperley Training Costs"/>
        <s v="Vehicle Inspection Training"/>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yota" refreshedDate="45376.61518090278" createdVersion="8" refreshedVersion="8" minRefreshableVersion="3" recordCount="406" xr:uid="{29B715C9-801A-40DE-B3A2-305F1F577B96}">
  <cacheSource type="worksheet">
    <worksheetSource ref="A1:H407" sheet="GL - Vehicle Delivery Expenses"/>
  </cacheSource>
  <cacheFields count="8">
    <cacheField name="Account" numFmtId="0">
      <sharedItems containsSemiMixedTypes="0" containsString="0" containsNumber="1" containsInteger="1" minValue="7040" maxValue="7040"/>
    </cacheField>
    <cacheField name="Account Name" numFmtId="0">
      <sharedItems/>
    </cacheField>
    <cacheField name="Cost Centre" numFmtId="0">
      <sharedItems containsSemiMixedTypes="0" containsString="0" containsNumber="1" containsInteger="1" minValue="100" maxValue="220"/>
    </cacheField>
    <cacheField name="Trn. Date" numFmtId="14">
      <sharedItems containsSemiMixedTypes="0" containsNonDate="0" containsDate="1" containsString="0" minDate="2023-03-04T00:00:00" maxDate="2024-03-01T00:00:00"/>
    </cacheField>
    <cacheField name="Trn. Description" numFmtId="0">
      <sharedItems/>
    </cacheField>
    <cacheField name="Reference" numFmtId="0">
      <sharedItems containsBlank="1" containsMixedTypes="1" containsNumber="1" containsInteger="1" minValue="1211" maxValue="280721380"/>
    </cacheField>
    <cacheField name="Amount" numFmtId="0">
      <sharedItems containsSemiMixedTypes="0" containsString="0" containsNumber="1" minValue="-5291.25" maxValue="16783.599999999999"/>
    </cacheField>
    <cacheField name="Coding" numFmtId="0">
      <sharedItems count="13">
        <s v="N/A"/>
        <s v="Consumables"/>
        <s v="Transportation"/>
        <s v="Transportation - Storage"/>
        <s v="Advertising"/>
        <s v="Accessories"/>
        <s v="Grooming - PPE"/>
        <s v="PPE"/>
        <s v="Grooming - Materials"/>
        <s v="Grooming - Labour"/>
        <s v="Gifts"/>
        <s v="P&amp;F"/>
        <s v="Cleaning"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75">
  <r>
    <n v="7457"/>
    <s v="General Expenses"/>
    <n v="110"/>
    <d v="2023-06-30T00:00:00"/>
    <s v="0623- EOM Expenses miscoding fix"/>
    <n v="63.54"/>
    <m/>
    <x v="0"/>
  </r>
  <r>
    <n v="7457"/>
    <s v="General Expenses"/>
    <n v="170"/>
    <d v="2023-10-31T00:00:00"/>
    <s v="1023 - EOM - Fixed mis-coding"/>
    <n v="-168.41"/>
    <m/>
    <x v="0"/>
  </r>
  <r>
    <n v="7457"/>
    <s v="General Expenses"/>
    <n v="190"/>
    <d v="2023-10-31T00:00:00"/>
    <s v="1023 - EOM - Fixed mis-coding"/>
    <n v="168.41"/>
    <m/>
    <x v="0"/>
  </r>
  <r>
    <n v="7457"/>
    <s v="General Expenses"/>
    <n v="112"/>
    <d v="2023-06-08T00:00:00"/>
    <s v="2 x boxes 500ml Still &amp; 1 x box 500ml Sparkling Antipodes Water"/>
    <n v="184.21"/>
    <s v="Negociants (NNZ Cellars Ltd)"/>
    <x v="1"/>
  </r>
  <r>
    <n v="7457"/>
    <s v="General Expenses"/>
    <n v="112"/>
    <d v="2023-07-06T00:00:00"/>
    <s v="2 x boxes 500ml Still &amp; 1 x box 500ml Sparkling Antipodes Water"/>
    <n v="184.21"/>
    <s v="Negociants (NNZ Cellars Ltd)"/>
    <x v="1"/>
  </r>
  <r>
    <n v="7457"/>
    <s v="General Expenses"/>
    <n v="112"/>
    <d v="2023-10-17T00:00:00"/>
    <s v="2 x boxes 500ml Still &amp; 2 x boxes 500ml Sparkling - Antipodes Water for Lexus Showroom"/>
    <n v="184.18"/>
    <s v="Negociants (NNZ Cellars Ltd)"/>
    <x v="1"/>
  </r>
  <r>
    <n v="7457"/>
    <s v="General Expenses"/>
    <n v="112"/>
    <d v="2023-08-11T00:00:00"/>
    <s v="2 x boxes 500ml Still and 2 x boxes 500ml Sparkling Antipodes Water"/>
    <n v="234.28"/>
    <s v="Negociants (NNZ Cellars Ltd)"/>
    <x v="1"/>
  </r>
  <r>
    <n v="7457"/>
    <s v="General Expenses"/>
    <n v="112"/>
    <d v="2023-09-27T00:00:00"/>
    <s v="2 x boxes of Sparkling &amp; 2 x boxes of Still Antipodes Water for Lexus Showroom"/>
    <n v="234.28"/>
    <s v="Negociants (NNZ Cellars Ltd)"/>
    <x v="1"/>
  </r>
  <r>
    <n v="7457"/>
    <s v="General Expenses"/>
    <n v="112"/>
    <d v="2023-09-18T00:00:00"/>
    <s v="2 x boxes of still water (500ml) and 1 x box of sparkling water (500ml) "/>
    <n v="184.21"/>
    <s v="Negociants (NNZ Cellars Ltd)"/>
    <x v="1"/>
  </r>
  <r>
    <n v="7457"/>
    <s v="General Expenses"/>
    <n v="240"/>
    <d v="2024-01-11T00:00:00"/>
    <s v="2x Milk "/>
    <n v="7.83"/>
    <m/>
    <x v="2"/>
  </r>
  <r>
    <n v="7457"/>
    <s v="General Expenses"/>
    <n v="110"/>
    <d v="2023-09-15T00:00:00"/>
    <s v="4 boxes plastic cups"/>
    <n v="857"/>
    <m/>
    <x v="3"/>
  </r>
  <r>
    <n v="7457"/>
    <s v="General Expenses"/>
    <n v="112"/>
    <d v="2023-11-02T00:00:00"/>
    <s v="48 x 500ml bottles of still water and 24 x 500ml bottles of sparkling water for Lexus Showroom"/>
    <n v="184.21"/>
    <s v="Negociants (NNZ Cellars Ltd)"/>
    <x v="1"/>
  </r>
  <r>
    <n v="7457"/>
    <s v="General Expenses"/>
    <n v="112"/>
    <d v="2023-12-27T00:00:00"/>
    <s v="48 x bottles of still water &amp; 48 bottles of sparkling water for the Lexus Showroom"/>
    <n v="234.28"/>
    <s v="Negociants (NNZ Cellars Ltd)"/>
    <x v="1"/>
  </r>
  <r>
    <n v="7457"/>
    <s v="General Expenses"/>
    <n v="112"/>
    <d v="2023-12-11T00:00:00"/>
    <s v="48 x bottles of Still Water and 24 bottles of Sparkling Water for Lexus Showroom"/>
    <n v="184.21"/>
    <s v="Negociants (NNZ Cellars Ltd)"/>
    <x v="1"/>
  </r>
  <r>
    <n v="7457"/>
    <s v="General Expenses"/>
    <n v="112"/>
    <d v="2023-05-30T00:00:00"/>
    <s v="48250 Reimbursement2"/>
    <n v="3"/>
    <m/>
    <x v="1"/>
  </r>
  <r>
    <n v="7457"/>
    <s v="General Expenses"/>
    <n v="112"/>
    <d v="2024-02-20T00:00:00"/>
    <s v="72 x bottles of still water and 48 x bottles of sparkling water for Lexus Showroom"/>
    <n v="292.85000000000002"/>
    <s v="Negociants (NNZ Cellars Ltd)"/>
    <x v="1"/>
  </r>
  <r>
    <n v="7457"/>
    <s v="General Expenses"/>
    <n v="112"/>
    <d v="2024-01-16T00:00:00"/>
    <s v="72 x Bottles Still Water &amp; 48 x Bottles Sparkling Water for Lexus Showroom"/>
    <n v="292.85000000000002"/>
    <s v="Negociants (NNZ Cellars Ltd)"/>
    <x v="1"/>
  </r>
  <r>
    <n v="7457"/>
    <s v="General Expenses"/>
    <n v="210"/>
    <d v="2023-09-26T00:00:00"/>
    <s v="8x Coffee Beans and 8x Milk powder"/>
    <n v="70.319999999999993"/>
    <m/>
    <x v="2"/>
  </r>
  <r>
    <n v="7457"/>
    <s v="General Expenses"/>
    <n v="220"/>
    <d v="2023-09-26T00:00:00"/>
    <s v="8x Coffee Beans and 8x Milk powder"/>
    <n v="70.319999999999993"/>
    <m/>
    <x v="2"/>
  </r>
  <r>
    <n v="7457"/>
    <s v="General Expenses"/>
    <n v="230"/>
    <d v="2023-09-26T00:00:00"/>
    <s v="8x Coffee Beans and 8x Milk powder"/>
    <n v="70.319999999999993"/>
    <m/>
    <x v="2"/>
  </r>
  <r>
    <n v="7457"/>
    <s v="General Expenses"/>
    <n v="240"/>
    <d v="2023-09-26T00:00:00"/>
    <s v="8x Coffee Beans and 8x Milk powder"/>
    <n v="70.319999999999993"/>
    <m/>
    <x v="2"/>
  </r>
  <r>
    <n v="7457"/>
    <s v="General Expenses"/>
    <n v="340"/>
    <d v="2023-09-26T00:00:00"/>
    <s v="8x Coffee Beans and 8x Milk powder"/>
    <n v="31.64"/>
    <m/>
    <x v="2"/>
  </r>
  <r>
    <n v="7457"/>
    <s v="General Expenses"/>
    <n v="936"/>
    <d v="2023-09-26T00:00:00"/>
    <s v="8x Coffee Beans and 8x Milk powder"/>
    <n v="38.68"/>
    <m/>
    <x v="2"/>
  </r>
  <r>
    <n v="7457"/>
    <s v="General Expenses"/>
    <n v="112"/>
    <d v="2024-02-15T00:00:00"/>
    <s v="Adams Accessories Ltd Luxury Reveal Car Cover SUV size Bepsoke Reveal Car Cover SUV size, black with white Lexus logo"/>
    <n v="2327"/>
    <s v="Adams Accessories Ltd"/>
    <x v="3"/>
  </r>
  <r>
    <n v="7457"/>
    <s v="General Expenses"/>
    <n v="112"/>
    <d v="2024-02-02T00:00:00"/>
    <s v="Antipode Water 72 x Still &amp; 72 x Sparkling for Lexus Showroom"/>
    <n v="351.42"/>
    <s v="Negociants (NNZ Cellars Ltd)"/>
    <x v="1"/>
  </r>
  <r>
    <n v="7457"/>
    <s v="General Expenses"/>
    <n v="110"/>
    <d v="2023-04-01T00:00:00"/>
    <s v="Application Fees"/>
    <n v="217.39"/>
    <s v="Marsh Limited"/>
    <x v="4"/>
  </r>
  <r>
    <n v="7457"/>
    <s v="General Expenses"/>
    <n v="230"/>
    <d v="2023-05-31T00:00:00"/>
    <s v="Autolign North Shore (BNT)"/>
    <n v="144.76"/>
    <s v="Autolign North Shore (BNT)"/>
    <x v="5"/>
  </r>
  <r>
    <n v="7457"/>
    <s v="General Expenses"/>
    <n v="230"/>
    <d v="2023-05-31T00:00:00"/>
    <s v="Autolign North Shore (BNT)"/>
    <n v="46.53"/>
    <s v="Autolign North Shore (BNT)"/>
    <x v="5"/>
  </r>
  <r>
    <n v="7457"/>
    <s v="General Expenses"/>
    <n v="230"/>
    <d v="2023-05-31T00:00:00"/>
    <s v="Autolign North Shore (BNT)"/>
    <n v="71.22"/>
    <s v="Autolign North Shore (BNT)"/>
    <x v="5"/>
  </r>
  <r>
    <n v="7457"/>
    <s v="General Expenses"/>
    <n v="230"/>
    <d v="2023-05-31T00:00:00"/>
    <s v="Autolign North Shore (BNT)"/>
    <n v="-13"/>
    <s v="Autolign North Shore (BNT)"/>
    <x v="5"/>
  </r>
  <r>
    <n v="7457"/>
    <s v="General Expenses"/>
    <n v="230"/>
    <d v="2023-05-31T00:00:00"/>
    <s v="Autolign North Shore (BNT)"/>
    <n v="-10"/>
    <s v="Autolign North Shore (BNT)"/>
    <x v="5"/>
  </r>
  <r>
    <n v="7457"/>
    <s v="General Expenses"/>
    <n v="230"/>
    <d v="2023-05-31T00:00:00"/>
    <s v="Autolign North Shore (BNT)"/>
    <n v="-13"/>
    <s v="Autolign North Shore (BNT)"/>
    <x v="5"/>
  </r>
  <r>
    <n v="7457"/>
    <s v="General Expenses"/>
    <n v="430"/>
    <d v="2023-05-01T00:00:00"/>
    <s v="Autoseen Accessories Ltd"/>
    <n v="48"/>
    <s v="Autoseen Accessories Ltd"/>
    <x v="5"/>
  </r>
  <r>
    <n v="7457"/>
    <s v="General Expenses"/>
    <n v="190"/>
    <d v="2023-12-06T00:00:00"/>
    <s v="Baycorp (NZ) Ltd  no registration displayed vehicle in nbml name by admin error"/>
    <n v="200"/>
    <s v="Baycorp (NZ) Ltd"/>
    <x v="6"/>
  </r>
  <r>
    <n v="7457"/>
    <s v="General Expenses"/>
    <n v="190"/>
    <d v="2023-12-06T00:00:00"/>
    <s v="Baycorp (NZ) Ltd No wof displayed vehicle in nbml name in error"/>
    <n v="200"/>
    <s v="Baycorp (NZ) Ltd"/>
    <x v="6"/>
  </r>
  <r>
    <n v="7457"/>
    <s v="General Expenses"/>
    <n v="110"/>
    <d v="2023-09-29T00:00:00"/>
    <s v="Benefitz Advertising &amp; Gra"/>
    <n v="147.5"/>
    <s v="Benefitz Advertising &amp; Gra"/>
    <x v="7"/>
  </r>
  <r>
    <n v="7457"/>
    <s v="General Expenses"/>
    <n v="112"/>
    <d v="2023-09-29T00:00:00"/>
    <s v="Benefitz Advertising &amp; Gra"/>
    <n v="245"/>
    <s v="Benefitz Advertising &amp; Gra"/>
    <x v="7"/>
  </r>
  <r>
    <n v="7457"/>
    <s v="General Expenses"/>
    <n v="210"/>
    <d v="2023-09-29T00:00:00"/>
    <s v="Benefitz Advertising &amp; Gra"/>
    <n v="147.5"/>
    <s v="Benefitz Advertising &amp; Gra"/>
    <x v="7"/>
  </r>
  <r>
    <n v="7457"/>
    <s v="General Expenses"/>
    <n v="330"/>
    <d v="2023-09-29T00:00:00"/>
    <s v="Benefitz Advertising &amp; Gra  North Western Toyota New Lynn Window Decal"/>
    <n v="147.5"/>
    <s v="Benefitz Advertising &amp; Gra"/>
    <x v="7"/>
  </r>
  <r>
    <n v="7457"/>
    <s v="General Expenses"/>
    <n v="340"/>
    <d v="2023-09-29T00:00:00"/>
    <s v="Benefitz Advertising &amp; Gra  North Western Toyota New Lynn Window Decal"/>
    <n v="147.5"/>
    <s v="Benefitz Advertising &amp; Gra"/>
    <x v="7"/>
  </r>
  <r>
    <n v="7457"/>
    <s v="General Expenses"/>
    <n v="240"/>
    <d v="2023-05-08T00:00:00"/>
    <s v="Cat litter for BBQ drip tray"/>
    <n v="8.52"/>
    <m/>
    <x v="3"/>
  </r>
  <r>
    <n v="7457"/>
    <s v="General Expenses"/>
    <n v="330"/>
    <d v="2023-05-31T00:00:00"/>
    <s v="Central Station"/>
    <n v="425"/>
    <s v="Central Station"/>
    <x v="7"/>
  </r>
  <r>
    <n v="7457"/>
    <s v="General Expenses"/>
    <n v="340"/>
    <d v="2023-05-31T00:00:00"/>
    <s v="Central Station"/>
    <n v="425"/>
    <s v="Central Station"/>
    <x v="7"/>
  </r>
  <r>
    <n v="7457"/>
    <s v="General Expenses"/>
    <n v="330"/>
    <d v="2023-05-31T00:00:00"/>
    <s v="Central Station "/>
    <n v="475"/>
    <s v="Central Station"/>
    <x v="7"/>
  </r>
  <r>
    <n v="7457"/>
    <s v="General Expenses"/>
    <n v="340"/>
    <d v="2023-05-31T00:00:00"/>
    <s v="Central Station "/>
    <n v="475"/>
    <s v="Central Station"/>
    <x v="7"/>
  </r>
  <r>
    <n v="7457"/>
    <s v="General Expenses"/>
    <n v="430"/>
    <d v="2024-01-22T00:00:00"/>
    <s v="Coffe cups_x000a_fizzy cans and juice_x000a_bottled water_x000a_coffee pods_x000a_sunscreen lotion"/>
    <n v="182.39"/>
    <m/>
    <x v="3"/>
  </r>
  <r>
    <n v="7457"/>
    <s v="General Expenses"/>
    <n v="440"/>
    <d v="2024-01-22T00:00:00"/>
    <s v="Coffe cups_x000a_fizzy cans and juice_x000a_bottled water_x000a_coffee pods_x000a_sunscreen lotion"/>
    <n v="173.91"/>
    <m/>
    <x v="3"/>
  </r>
  <r>
    <n v="7457"/>
    <s v="General Expenses"/>
    <n v="210"/>
    <d v="2023-11-14T00:00:00"/>
    <s v="Coffee beans and Milk powder ( 10 each )"/>
    <n v="87.9"/>
    <m/>
    <x v="8"/>
  </r>
  <r>
    <n v="7457"/>
    <s v="General Expenses"/>
    <n v="220"/>
    <d v="2023-11-14T00:00:00"/>
    <s v="Coffee beans and Milk powder ( 10 each )"/>
    <n v="87.9"/>
    <m/>
    <x v="8"/>
  </r>
  <r>
    <n v="7457"/>
    <s v="General Expenses"/>
    <n v="230"/>
    <d v="2023-11-14T00:00:00"/>
    <s v="Coffee beans and Milk powder ( 10 each )"/>
    <n v="87.9"/>
    <m/>
    <x v="8"/>
  </r>
  <r>
    <n v="7457"/>
    <s v="General Expenses"/>
    <n v="240"/>
    <d v="2023-11-14T00:00:00"/>
    <s v="Coffee beans and Milk powder ( 10 each )"/>
    <n v="87.9"/>
    <m/>
    <x v="8"/>
  </r>
  <r>
    <n v="7457"/>
    <s v="General Expenses"/>
    <n v="340"/>
    <d v="2023-11-14T00:00:00"/>
    <s v="Coffee beans and Milk powder ( 10 each )"/>
    <n v="39.56"/>
    <m/>
    <x v="8"/>
  </r>
  <r>
    <n v="7457"/>
    <s v="General Expenses"/>
    <n v="936"/>
    <d v="2023-11-14T00:00:00"/>
    <s v="Coffee beans and Milk powder ( 10 each )"/>
    <n v="48.35"/>
    <m/>
    <x v="8"/>
  </r>
  <r>
    <n v="7457"/>
    <s v="General Expenses"/>
    <n v="210"/>
    <d v="2023-12-14T00:00:00"/>
    <s v="Coffee beans and Milk powder x10 each "/>
    <n v="87.9"/>
    <m/>
    <x v="8"/>
  </r>
  <r>
    <n v="7457"/>
    <s v="General Expenses"/>
    <n v="220"/>
    <d v="2023-12-14T00:00:00"/>
    <s v="Coffee beans and Milk powder x10 each "/>
    <n v="87.9"/>
    <m/>
    <x v="8"/>
  </r>
  <r>
    <n v="7457"/>
    <s v="General Expenses"/>
    <n v="230"/>
    <d v="2023-12-14T00:00:00"/>
    <s v="Coffee beans and Milk powder x10 each "/>
    <n v="87.9"/>
    <m/>
    <x v="8"/>
  </r>
  <r>
    <n v="7457"/>
    <s v="General Expenses"/>
    <n v="240"/>
    <d v="2023-12-14T00:00:00"/>
    <s v="Coffee beans and Milk powder x10 each "/>
    <n v="87.9"/>
    <m/>
    <x v="8"/>
  </r>
  <r>
    <n v="7457"/>
    <s v="General Expenses"/>
    <n v="340"/>
    <d v="2023-12-14T00:00:00"/>
    <s v="Coffee beans and Milk powder x10 each "/>
    <n v="39.56"/>
    <m/>
    <x v="8"/>
  </r>
  <r>
    <n v="7457"/>
    <s v="General Expenses"/>
    <n v="936"/>
    <d v="2023-12-14T00:00:00"/>
    <s v="Coffee beans and Milk powder x10 each "/>
    <n v="48.35"/>
    <m/>
    <x v="8"/>
  </r>
  <r>
    <n v="7457"/>
    <s v="General Expenses"/>
    <n v="210"/>
    <d v="2023-06-16T00:00:00"/>
    <s v="Coffee beans x10 and milk powder x10"/>
    <n v="87.9"/>
    <m/>
    <x v="8"/>
  </r>
  <r>
    <n v="7457"/>
    <s v="General Expenses"/>
    <n v="220"/>
    <d v="2023-06-16T00:00:00"/>
    <s v="Coffee beans x10 and milk powder x10"/>
    <n v="87.9"/>
    <m/>
    <x v="8"/>
  </r>
  <r>
    <n v="7457"/>
    <s v="General Expenses"/>
    <n v="230"/>
    <d v="2023-06-16T00:00:00"/>
    <s v="Coffee beans x10 and milk powder x10"/>
    <n v="87.9"/>
    <m/>
    <x v="8"/>
  </r>
  <r>
    <n v="7457"/>
    <s v="General Expenses"/>
    <n v="240"/>
    <d v="2023-06-16T00:00:00"/>
    <s v="Coffee beans x10 and milk powder x10"/>
    <n v="87.9"/>
    <m/>
    <x v="8"/>
  </r>
  <r>
    <n v="7457"/>
    <s v="General Expenses"/>
    <n v="340"/>
    <d v="2023-06-16T00:00:00"/>
    <s v="Coffee beans x10 and milk powder x10"/>
    <n v="39.56"/>
    <m/>
    <x v="8"/>
  </r>
  <r>
    <n v="7457"/>
    <s v="General Expenses"/>
    <n v="936"/>
    <d v="2023-06-16T00:00:00"/>
    <s v="Coffee beans x10 and milk powder x10"/>
    <n v="48.35"/>
    <m/>
    <x v="8"/>
  </r>
  <r>
    <n v="7457"/>
    <s v="General Expenses"/>
    <n v="330"/>
    <d v="2023-12-04T00:00:00"/>
    <s v="Coffee order _x000a_Cleaning products"/>
    <n v="253.04"/>
    <m/>
    <x v="9"/>
  </r>
  <r>
    <n v="7457"/>
    <s v="General Expenses"/>
    <n v="340"/>
    <d v="2023-12-04T00:00:00"/>
    <s v="Coffee order _x000a_Cleaning products"/>
    <n v="253.04"/>
    <m/>
    <x v="9"/>
  </r>
  <r>
    <n v="7457"/>
    <s v="General Expenses"/>
    <n v="330"/>
    <d v="2023-06-01T00:00:00"/>
    <s v="Coffee Suppliers Limited "/>
    <n v="49.75"/>
    <s v="Coffee Suppliers Limited "/>
    <x v="9"/>
  </r>
  <r>
    <n v="7457"/>
    <s v="General Expenses"/>
    <n v="340"/>
    <d v="2023-06-01T00:00:00"/>
    <s v="Coffee Suppliers Limited "/>
    <n v="49.76"/>
    <s v="Coffee Suppliers Limited "/>
    <x v="9"/>
  </r>
  <r>
    <n v="7457"/>
    <s v="General Expenses"/>
    <n v="330"/>
    <d v="2023-08-08T00:00:00"/>
    <s v="Coffee Suppliers Limited "/>
    <n v="49.74"/>
    <s v="Coffee Suppliers Limited "/>
    <x v="9"/>
  </r>
  <r>
    <n v="7457"/>
    <s v="General Expenses"/>
    <n v="340"/>
    <d v="2023-08-08T00:00:00"/>
    <s v="Coffee Suppliers Limited "/>
    <n v="49.77"/>
    <s v="Coffee Suppliers Limited "/>
    <x v="9"/>
  </r>
  <r>
    <n v="7457"/>
    <s v="General Expenses"/>
    <n v="210"/>
    <d v="2023-09-12T00:00:00"/>
    <s v="Coffee Suppliers Limited "/>
    <n v="55"/>
    <s v="Coffee Suppliers Limited "/>
    <x v="9"/>
  </r>
  <r>
    <n v="7457"/>
    <s v="General Expenses"/>
    <n v="220"/>
    <d v="2023-09-12T00:00:00"/>
    <s v="Coffee Suppliers Limited "/>
    <n v="55"/>
    <s v="Coffee Suppliers Limited "/>
    <x v="9"/>
  </r>
  <r>
    <n v="7457"/>
    <s v="General Expenses"/>
    <n v="210"/>
    <d v="2023-06-16T00:00:00"/>
    <s v="Coffee Suppliers Limited Vending Chocolate-1kg"/>
    <n v="80.760000000000005"/>
    <s v="Coffee Suppliers Limited "/>
    <x v="9"/>
  </r>
  <r>
    <n v="7457"/>
    <s v="General Expenses"/>
    <n v="220"/>
    <d v="2023-06-16T00:00:00"/>
    <s v="Coffee Suppliers Limited Vending Chocolate-1kg"/>
    <n v="80.75"/>
    <s v="Coffee Suppliers Limited "/>
    <x v="9"/>
  </r>
  <r>
    <n v="7457"/>
    <s v="General Expenses"/>
    <n v="330"/>
    <d v="2023-07-03T00:00:00"/>
    <s v="Coffee Suppliers Limited Vending Chocolate-1kg"/>
    <n v="34.25"/>
    <s v="Coffee Suppliers Limited "/>
    <x v="9"/>
  </r>
  <r>
    <n v="7457"/>
    <s v="General Expenses"/>
    <n v="340"/>
    <d v="2023-07-03T00:00:00"/>
    <s v="Coffee Suppliers Limited Vending Chocolate-1kg"/>
    <n v="34.25"/>
    <s v="Coffee Suppliers Limited "/>
    <x v="9"/>
  </r>
  <r>
    <n v="7457"/>
    <s v="General Expenses"/>
    <n v="330"/>
    <d v="2023-09-26T00:00:00"/>
    <s v="Coffee Suppliers Limited Vending Chocolate-1kg"/>
    <n v="49.75"/>
    <s v="Coffee Suppliers Limited "/>
    <x v="9"/>
  </r>
  <r>
    <n v="7457"/>
    <s v="General Expenses"/>
    <n v="340"/>
    <d v="2023-09-26T00:00:00"/>
    <s v="Coffee Suppliers Limited Vending Chocolate-1kg"/>
    <n v="49.76"/>
    <s v="Coffee Suppliers Limited "/>
    <x v="9"/>
  </r>
  <r>
    <n v="7457"/>
    <s v="General Expenses"/>
    <n v="210"/>
    <d v="2023-10-27T00:00:00"/>
    <s v="Coffee Suppliers Limited Vending Chocolate-1kg"/>
    <n v="86.96"/>
    <s v="Coffee Suppliers Limited "/>
    <x v="9"/>
  </r>
  <r>
    <n v="7457"/>
    <s v="General Expenses"/>
    <n v="220"/>
    <d v="2023-10-27T00:00:00"/>
    <s v="Coffee Suppliers Limited Vending Chocolate-1kg"/>
    <n v="74.55"/>
    <s v="Coffee Suppliers Limited "/>
    <x v="9"/>
  </r>
  <r>
    <n v="7457"/>
    <s v="General Expenses"/>
    <n v="330"/>
    <d v="2023-08-08T00:00:00"/>
    <s v="Coffee x 4_x000a_Milk powder X6"/>
    <n v="101.9"/>
    <m/>
    <x v="8"/>
  </r>
  <r>
    <n v="7457"/>
    <s v="General Expenses"/>
    <n v="340"/>
    <d v="2023-08-08T00:00:00"/>
    <s v="Coffee x 4_x000a_Milk powder X6"/>
    <n v="101.9"/>
    <m/>
    <x v="8"/>
  </r>
  <r>
    <n v="7457"/>
    <s v="General Expenses"/>
    <n v="430"/>
    <d v="2023-07-20T00:00:00"/>
    <s v="CSL Supplies"/>
    <n v="43.48"/>
    <m/>
    <x v="3"/>
  </r>
  <r>
    <n v="7457"/>
    <s v="General Expenses"/>
    <n v="440"/>
    <d v="2023-07-20T00:00:00"/>
    <s v="CSL Supplies"/>
    <n v="54.24"/>
    <m/>
    <x v="3"/>
  </r>
  <r>
    <n v="7457"/>
    <s v="General Expenses"/>
    <n v="190"/>
    <d v="2024-01-08T00:00:00"/>
    <s v="csl supplies"/>
    <n v="288.02999999999997"/>
    <s v="Direct Office Products Depot (OPD)"/>
    <x v="3"/>
  </r>
  <r>
    <n v="7457"/>
    <s v="General Expenses"/>
    <n v="430"/>
    <d v="2024-01-23T00:00:00"/>
    <s v="CSL SUPPLIES"/>
    <n v="66.959999999999994"/>
    <m/>
    <x v="3"/>
  </r>
  <r>
    <n v="7457"/>
    <s v="General Expenses"/>
    <n v="440"/>
    <d v="2024-01-23T00:00:00"/>
    <s v="CSL SUPPLIES"/>
    <n v="66.959999999999994"/>
    <m/>
    <x v="3"/>
  </r>
  <r>
    <n v="7457"/>
    <s v="General Expenses"/>
    <n v="112"/>
    <d v="2023-07-19T00:00:00"/>
    <s v="Customised Lexus Keyrings in Case"/>
    <n v="367.5"/>
    <s v="Merch Dept Ltd"/>
    <x v="3"/>
  </r>
  <r>
    <n v="7457"/>
    <s v="General Expenses"/>
    <n v="440"/>
    <d v="2023-06-15T00:00:00"/>
    <s v="Direct Office Products Depot (OPD)"/>
    <n v="112"/>
    <s v="Direct Office Products Depot (OPD)"/>
    <x v="1"/>
  </r>
  <r>
    <n v="7457"/>
    <s v="General Expenses"/>
    <n v="330"/>
    <d v="2023-08-08T00:00:00"/>
    <s v="Direct Office Products Depot (OPD)"/>
    <n v="198.1"/>
    <s v="Direct Office Products Depot (OPD)"/>
    <x v="1"/>
  </r>
  <r>
    <n v="7457"/>
    <s v="General Expenses"/>
    <n v="340"/>
    <d v="2023-08-08T00:00:00"/>
    <s v="Direct Office Products Depot (OPD)"/>
    <n v="198.1"/>
    <s v="Direct Office Products Depot (OPD)"/>
    <x v="1"/>
  </r>
  <r>
    <n v="7457"/>
    <s v="General Expenses"/>
    <n v="440"/>
    <d v="2023-09-13T00:00:00"/>
    <s v="Direct Office Products Depot (OPD)"/>
    <n v="-38.96"/>
    <s v="Direct Office Products Depot (OPD)"/>
    <x v="1"/>
  </r>
  <r>
    <n v="7457"/>
    <s v="General Expenses"/>
    <n v="170"/>
    <d v="2023-10-05T00:00:00"/>
    <s v="Direct Office Products Depot (OPD)"/>
    <n v="168.41"/>
    <s v="Direct Office Products Depot (OPD)"/>
    <x v="1"/>
  </r>
  <r>
    <n v="7457"/>
    <s v="General Expenses"/>
    <n v="440"/>
    <d v="2023-10-11T00:00:00"/>
    <s v="Direct Office Products Depot (OPD)"/>
    <n v="54.5"/>
    <s v="Direct Office Products Depot (OPD)"/>
    <x v="1"/>
  </r>
  <r>
    <n v="7457"/>
    <s v="General Expenses"/>
    <n v="440"/>
    <d v="2023-10-24T00:00:00"/>
    <s v="Direct Office Products Depot (OPD)"/>
    <n v="73.069999999999993"/>
    <s v="Direct Office Products Depot (OPD)"/>
    <x v="1"/>
  </r>
  <r>
    <n v="7457"/>
    <s v="General Expenses"/>
    <n v="440"/>
    <d v="2023-12-21T00:00:00"/>
    <s v="Direct Office Products Depot (OPD)"/>
    <n v="31.04"/>
    <s v="Direct Office Products Depot (OPD)"/>
    <x v="1"/>
  </r>
  <r>
    <n v="7457"/>
    <s v="General Expenses"/>
    <n v="190"/>
    <d v="2024-01-08T00:00:00"/>
    <s v="Direct Office Products Depot (OPD)"/>
    <n v="89"/>
    <s v="Direct Office Products Depot (OPD)"/>
    <x v="1"/>
  </r>
  <r>
    <n v="7457"/>
    <s v="General Expenses"/>
    <n v="440"/>
    <d v="2024-01-10T00:00:00"/>
    <s v="Direct Office Products Depot (OPD)"/>
    <n v="70"/>
    <s v="Direct Office Products Depot (OPD)"/>
    <x v="1"/>
  </r>
  <r>
    <n v="7457"/>
    <s v="General Expenses"/>
    <n v="440"/>
    <d v="2024-01-11T00:00:00"/>
    <s v="Direct Office Products Depot (OPD)"/>
    <n v="-31.04"/>
    <s v="Direct Office Products Depot (OPD)"/>
    <x v="1"/>
  </r>
  <r>
    <n v="7457"/>
    <s v="General Expenses"/>
    <n v="440"/>
    <d v="2024-01-31T00:00:00"/>
    <s v="Direct Office Products Depot (OPD)"/>
    <n v="108.84"/>
    <s v="Direct Office Products Depot (OPD)"/>
    <x v="1"/>
  </r>
  <r>
    <n v="7457"/>
    <s v="General Expenses"/>
    <n v="440"/>
    <d v="2024-01-31T00:00:00"/>
    <s v="Direct Office Products Depot (OPD)"/>
    <n v="41.39"/>
    <s v="Direct Office Products Depot (OPD)"/>
    <x v="1"/>
  </r>
  <r>
    <n v="7457"/>
    <s v="General Expenses"/>
    <n v="142"/>
    <d v="2024-02-14T00:00:00"/>
    <s v="Direct Office Products Depot (OPD)"/>
    <n v="77.91"/>
    <s v="Direct Office Products Depot (OPD)"/>
    <x v="1"/>
  </r>
  <r>
    <n v="7457"/>
    <s v="General Expenses"/>
    <n v="142"/>
    <d v="2024-02-27T00:00:00"/>
    <s v="Direct Office Products Depot (OPD)"/>
    <n v="114.14"/>
    <s v="Direct Office Products Depot (OPD)"/>
    <x v="1"/>
  </r>
  <r>
    <n v="7457"/>
    <s v="General Expenses"/>
    <n v="440"/>
    <d v="2023-09-28T00:00:00"/>
    <s v="Direct Office Products Depot (OPD) BOTTLED WATER ONE PURE 320ML"/>
    <n v="15.52"/>
    <s v="Direct Office Products Depot (OPD)"/>
    <x v="1"/>
  </r>
  <r>
    <n v="7457"/>
    <s v="General Expenses"/>
    <n v="440"/>
    <d v="2023-10-24T00:00:00"/>
    <s v="Direct Office Products Depot (OPD) BOTTLED WATER ONE PURE 320ML (PK24 BOTTLES)"/>
    <n v="15.52"/>
    <s v="Direct Office Products Depot (OPD)"/>
    <x v="1"/>
  </r>
  <r>
    <n v="7457"/>
    <s v="General Expenses"/>
    <n v="190"/>
    <d v="2024-02-09T00:00:00"/>
    <s v="Direct Office Products Depot (OPD) CSL SUPPLIES  COCA COLA SOFT DRINK 330ML 30 CAN PACK"/>
    <n v="39.909999999999997"/>
    <s v="Direct Office Products Depot (OPD)"/>
    <x v="1"/>
  </r>
  <r>
    <n v="7457"/>
    <s v="General Expenses"/>
    <n v="430"/>
    <d v="2024-01-26T00:00:00"/>
    <s v="Direct Office Products Depot (OPD) ONEPURE 300ML GLASS STILL ARTESIAN WATER 15 UNITS PER CARTON"/>
    <n v="24"/>
    <s v="Direct Office Products Depot (OPD)"/>
    <x v="1"/>
  </r>
  <r>
    <n v="7457"/>
    <s v="General Expenses"/>
    <n v="440"/>
    <d v="2024-01-26T00:00:00"/>
    <s v="Direct Office Products Depot (OPD) ONEPURE 300ML GLASS STILL ARTESIAN WATER 15 UNITS PER CARTON"/>
    <n v="17.39"/>
    <s v="Direct Office Products Depot (OPD)"/>
    <x v="1"/>
  </r>
  <r>
    <n v="7457"/>
    <s v="General Expenses"/>
    <n v="440"/>
    <d v="2024-01-31T00:00:00"/>
    <s v="Direct Office Products Depot (OPD) ONEPURE 300ML GLASS STILL ARTESIAN WATER 15 UNITS PER CARTON"/>
    <n v="111.44"/>
    <s v="Direct Office Products Depot (OPD)"/>
    <x v="1"/>
  </r>
  <r>
    <n v="7457"/>
    <s v="General Expenses"/>
    <n v="440"/>
    <d v="2024-01-12T00:00:00"/>
    <s v="Direct Office Products Depot (OPD)SPRITE SOFT DRINK LEMONADE NO SUGAR 330ML 30 CAN PACK"/>
    <n v="98.94"/>
    <s v="Direct Office Products Depot (OPD)"/>
    <x v="1"/>
  </r>
  <r>
    <n v="7457"/>
    <s v="General Expenses"/>
    <n v="240"/>
    <d v="2023-10-26T00:00:00"/>
    <s v="disinfectant 5L"/>
    <n v="36.93"/>
    <s v="Hargreaves &amp; Ricketts (mitre10"/>
    <x v="3"/>
  </r>
  <r>
    <n v="7457"/>
    <s v="General Expenses"/>
    <n v="330"/>
    <d v="2024-02-08T00:00:00"/>
    <s v="Eleanor Gregan (Elle) Stock up on kitchen stuff, welcome coffee "/>
    <n v="27.67"/>
    <s v="Eleanor Gregan (Elle)"/>
    <x v="9"/>
  </r>
  <r>
    <n v="7457"/>
    <s v="General Expenses"/>
    <n v="340"/>
    <d v="2024-02-08T00:00:00"/>
    <s v="Eleanor Gregan (Elle) Stock up on kitchen stuff, welcome coffee "/>
    <n v="26.96"/>
    <s v="Eleanor Gregan (Elle)"/>
    <x v="9"/>
  </r>
  <r>
    <n v="7457"/>
    <s v="General Expenses"/>
    <n v="210"/>
    <d v="2023-11-16T00:00:00"/>
    <s v="Eric Zhang (NWT Sales Leader)- TNZ Conference parking"/>
    <n v="23.91"/>
    <s v="Eric Zhang (NWT Sales Leader)"/>
    <x v="10"/>
  </r>
  <r>
    <n v="7457"/>
    <s v="General Expenses"/>
    <n v="220"/>
    <d v="2023-11-16T00:00:00"/>
    <s v="Eric Zhang (NWT Sales Leader)- TNZ Conference parking"/>
    <n v="23.91"/>
    <s v="Eric Zhang (NWT Sales Leader)"/>
    <x v="10"/>
  </r>
  <r>
    <n v="7457"/>
    <s v="General Expenses"/>
    <n v="340"/>
    <d v="2023-07-21T00:00:00"/>
    <s v="Fleet Partners Trust T/A Fleetsmart"/>
    <n v="-17.39"/>
    <m/>
    <x v="0"/>
  </r>
  <r>
    <n v="7457"/>
    <s v="General Expenses"/>
    <n v="340"/>
    <d v="2023-07-21T00:00:00"/>
    <s v="Fleet Partners Trust T/A Fleetsmart"/>
    <n v="34.78"/>
    <m/>
    <x v="0"/>
  </r>
  <r>
    <n v="7457"/>
    <s v="General Expenses"/>
    <n v="190"/>
    <d v="2023-11-14T00:00:00"/>
    <s v="Gail McNamara- coffee for photographer"/>
    <n v="56.61"/>
    <s v="Gail McNamara"/>
    <x v="9"/>
  </r>
  <r>
    <n v="7457"/>
    <s v="General Expenses"/>
    <n v="112"/>
    <d v="2023-07-17T00:00:00"/>
    <s v="Gavin Willmers- uber trip to the Cordis for a Lexus conference"/>
    <n v="35.19"/>
    <s v="Gavin Willmers"/>
    <x v="10"/>
  </r>
  <r>
    <n v="7457"/>
    <s v="General Expenses"/>
    <n v="210"/>
    <d v="2023-03-31T00:00:00"/>
    <s v="Gen Exps NWT"/>
    <n v="20.64"/>
    <s v="Google New Zealand"/>
    <x v="7"/>
  </r>
  <r>
    <n v="7457"/>
    <s v="General Expenses"/>
    <n v="220"/>
    <d v="2023-03-31T00:00:00"/>
    <s v="Gen Exps NWT"/>
    <n v="20.64"/>
    <s v="Google New Zealand"/>
    <x v="7"/>
  </r>
  <r>
    <n v="7457"/>
    <s v="General Expenses"/>
    <n v="230"/>
    <d v="2023-03-31T00:00:00"/>
    <s v="Gen Exps NWT"/>
    <n v="20.64"/>
    <s v="Google New Zealand"/>
    <x v="7"/>
  </r>
  <r>
    <n v="7457"/>
    <s v="General Expenses"/>
    <n v="240"/>
    <d v="2023-03-31T00:00:00"/>
    <s v="Gen Exps NWT"/>
    <n v="20.64"/>
    <s v="Google New Zealand"/>
    <x v="7"/>
  </r>
  <r>
    <n v="7457"/>
    <s v="General Expenses"/>
    <n v="340"/>
    <d v="2023-03-31T00:00:00"/>
    <s v="Gen Exps NWT"/>
    <n v="9.2899999999999991"/>
    <s v="Google New Zealand"/>
    <x v="7"/>
  </r>
  <r>
    <n v="7457"/>
    <s v="General Expenses"/>
    <n v="936"/>
    <d v="2023-03-31T00:00:00"/>
    <s v="Gen Exps NWT"/>
    <n v="11.36"/>
    <s v="Google New Zealand"/>
    <x v="7"/>
  </r>
  <r>
    <n v="7457"/>
    <s v="General Expenses"/>
    <n v="210"/>
    <d v="2023-05-01T00:00:00"/>
    <s v="Gen Exps NWT"/>
    <n v="22.69"/>
    <s v="Everett Parker (Anchor)"/>
    <x v="2"/>
  </r>
  <r>
    <n v="7457"/>
    <s v="General Expenses"/>
    <n v="220"/>
    <d v="2023-05-01T00:00:00"/>
    <s v="Gen Exps NWT"/>
    <n v="22.69"/>
    <s v="Everett Parker (Anchor)"/>
    <x v="2"/>
  </r>
  <r>
    <n v="7457"/>
    <s v="General Expenses"/>
    <n v="230"/>
    <d v="2023-05-01T00:00:00"/>
    <s v="Gen Exps NWT"/>
    <n v="22.69"/>
    <s v="Everett Parker (Anchor)"/>
    <x v="2"/>
  </r>
  <r>
    <n v="7457"/>
    <s v="General Expenses"/>
    <n v="240"/>
    <d v="2023-05-01T00:00:00"/>
    <s v="Gen Exps NWT"/>
    <n v="22.69"/>
    <s v="Everett Parker (Anchor)"/>
    <x v="2"/>
  </r>
  <r>
    <n v="7457"/>
    <s v="General Expenses"/>
    <n v="340"/>
    <d v="2023-05-01T00:00:00"/>
    <s v="Gen Exps NWT"/>
    <n v="10.210000000000001"/>
    <s v="Everett Parker (Anchor)"/>
    <x v="2"/>
  </r>
  <r>
    <n v="7457"/>
    <s v="General Expenses"/>
    <n v="936"/>
    <d v="2023-05-01T00:00:00"/>
    <s v="Gen Exps NWT"/>
    <n v="12.48"/>
    <s v="Everett Parker (Anchor)"/>
    <x v="2"/>
  </r>
  <r>
    <n v="7457"/>
    <s v="General Expenses"/>
    <n v="210"/>
    <d v="2023-06-01T00:00:00"/>
    <s v="Gen Exps NWT"/>
    <n v="19.329999999999998"/>
    <s v="Wawata Group Ltd (Anchor)"/>
    <x v="2"/>
  </r>
  <r>
    <n v="7457"/>
    <s v="General Expenses"/>
    <n v="220"/>
    <d v="2023-06-01T00:00:00"/>
    <s v="Gen Exps NWT"/>
    <n v="19.329999999999998"/>
    <s v="Wawata Group Ltd (Anchor)"/>
    <x v="2"/>
  </r>
  <r>
    <n v="7457"/>
    <s v="General Expenses"/>
    <n v="230"/>
    <d v="2023-06-01T00:00:00"/>
    <s v="Gen Exps NWT"/>
    <n v="19.329999999999998"/>
    <s v="Wawata Group Ltd (Anchor)"/>
    <x v="2"/>
  </r>
  <r>
    <n v="7457"/>
    <s v="General Expenses"/>
    <n v="240"/>
    <d v="2023-06-01T00:00:00"/>
    <s v="Gen Exps NWT"/>
    <n v="19.329999999999998"/>
    <s v="Wawata Group Ltd (Anchor)"/>
    <x v="2"/>
  </r>
  <r>
    <n v="7457"/>
    <s v="General Expenses"/>
    <n v="340"/>
    <d v="2023-06-01T00:00:00"/>
    <s v="Gen Exps NWT"/>
    <n v="8.6999999999999993"/>
    <s v="Wawata Group Ltd (Anchor)"/>
    <x v="2"/>
  </r>
  <r>
    <n v="7457"/>
    <s v="General Expenses"/>
    <n v="936"/>
    <d v="2023-06-01T00:00:00"/>
    <s v="Gen Exps NWT"/>
    <n v="10.63"/>
    <s v="Wawata Group Ltd (Anchor)"/>
    <x v="2"/>
  </r>
  <r>
    <n v="7457"/>
    <s v="General Expenses"/>
    <n v="210"/>
    <d v="2023-06-13T00:00:00"/>
    <s v="Gen Exps NWT"/>
    <n v="31"/>
    <s v="Coffee Suppliers Limited "/>
    <x v="9"/>
  </r>
  <r>
    <n v="7457"/>
    <s v="General Expenses"/>
    <n v="220"/>
    <d v="2023-06-13T00:00:00"/>
    <s v="Gen Exps NWT"/>
    <n v="31"/>
    <s v="Coffee Suppliers Limited "/>
    <x v="9"/>
  </r>
  <r>
    <n v="7457"/>
    <s v="General Expenses"/>
    <n v="230"/>
    <d v="2023-06-13T00:00:00"/>
    <s v="Gen Exps NWT"/>
    <n v="31"/>
    <s v="Coffee Suppliers Limited "/>
    <x v="9"/>
  </r>
  <r>
    <n v="7457"/>
    <s v="General Expenses"/>
    <n v="240"/>
    <d v="2023-06-13T00:00:00"/>
    <s v="Gen Exps NWT"/>
    <n v="31"/>
    <s v="Coffee Suppliers Limited "/>
    <x v="9"/>
  </r>
  <r>
    <n v="7457"/>
    <s v="General Expenses"/>
    <n v="340"/>
    <d v="2023-06-13T00:00:00"/>
    <s v="Gen Exps NWT"/>
    <n v="13.95"/>
    <s v="Coffee Suppliers Limited "/>
    <x v="9"/>
  </r>
  <r>
    <n v="7457"/>
    <s v="General Expenses"/>
    <n v="936"/>
    <d v="2023-06-13T00:00:00"/>
    <s v="Gen Exps NWT"/>
    <n v="17.05"/>
    <s v="Coffee Suppliers Limited "/>
    <x v="9"/>
  </r>
  <r>
    <n v="7457"/>
    <s v="General Expenses"/>
    <n v="210"/>
    <d v="2023-06-20T00:00:00"/>
    <s v="Gen Exps NWT"/>
    <n v="30.3"/>
    <s v="Coffee Suppliers Limited "/>
    <x v="9"/>
  </r>
  <r>
    <n v="7457"/>
    <s v="General Expenses"/>
    <n v="210"/>
    <d v="2023-06-20T00:00:00"/>
    <s v="Gen Exps NWT"/>
    <n v="22"/>
    <s v="Coffee Suppliers Limited "/>
    <x v="9"/>
  </r>
  <r>
    <n v="7457"/>
    <s v="General Expenses"/>
    <n v="220"/>
    <d v="2023-06-20T00:00:00"/>
    <s v="Gen Exps NWT"/>
    <n v="30.3"/>
    <s v="Coffee Suppliers Limited "/>
    <x v="9"/>
  </r>
  <r>
    <n v="7457"/>
    <s v="General Expenses"/>
    <n v="220"/>
    <d v="2023-06-20T00:00:00"/>
    <s v="Gen Exps NWT"/>
    <n v="22"/>
    <s v="Coffee Suppliers Limited "/>
    <x v="9"/>
  </r>
  <r>
    <n v="7457"/>
    <s v="General Expenses"/>
    <n v="230"/>
    <d v="2023-06-20T00:00:00"/>
    <s v="Gen Exps NWT"/>
    <n v="30.3"/>
    <s v="Coffee Suppliers Limited "/>
    <x v="9"/>
  </r>
  <r>
    <n v="7457"/>
    <s v="General Expenses"/>
    <n v="230"/>
    <d v="2023-06-20T00:00:00"/>
    <s v="Gen Exps NWT"/>
    <n v="22"/>
    <s v="Coffee Suppliers Limited "/>
    <x v="9"/>
  </r>
  <r>
    <n v="7457"/>
    <s v="General Expenses"/>
    <n v="240"/>
    <d v="2023-06-20T00:00:00"/>
    <s v="Gen Exps NWT"/>
    <n v="30.3"/>
    <s v="Coffee Suppliers Limited "/>
    <x v="9"/>
  </r>
  <r>
    <n v="7457"/>
    <s v="General Expenses"/>
    <n v="240"/>
    <d v="2023-06-20T00:00:00"/>
    <s v="Gen Exps NWT"/>
    <n v="22"/>
    <s v="Coffee Suppliers Limited "/>
    <x v="9"/>
  </r>
  <r>
    <n v="7457"/>
    <s v="General Expenses"/>
    <n v="340"/>
    <d v="2023-06-20T00:00:00"/>
    <s v="Gen Exps NWT"/>
    <n v="13.63"/>
    <s v="Coffee Suppliers Limited "/>
    <x v="9"/>
  </r>
  <r>
    <n v="7457"/>
    <s v="General Expenses"/>
    <n v="340"/>
    <d v="2023-06-20T00:00:00"/>
    <s v="Gen Exps NWT"/>
    <n v="9.9"/>
    <s v="Coffee Suppliers Limited "/>
    <x v="9"/>
  </r>
  <r>
    <n v="7457"/>
    <s v="General Expenses"/>
    <n v="936"/>
    <d v="2023-06-20T00:00:00"/>
    <s v="Gen Exps NWT"/>
    <n v="16.670000000000002"/>
    <s v="Coffee Suppliers Limited "/>
    <x v="9"/>
  </r>
  <r>
    <n v="7457"/>
    <s v="General Expenses"/>
    <n v="936"/>
    <d v="2023-06-20T00:00:00"/>
    <s v="Gen Exps NWT"/>
    <n v="12.1"/>
    <s v="Coffee Suppliers Limited "/>
    <x v="9"/>
  </r>
  <r>
    <n v="7457"/>
    <s v="General Expenses"/>
    <n v="210"/>
    <d v="2023-07-05T00:00:00"/>
    <s v="Gen Exps NWT"/>
    <n v="63.3"/>
    <s v="Coffee Suppliers Limited "/>
    <x v="9"/>
  </r>
  <r>
    <n v="7457"/>
    <s v="General Expenses"/>
    <n v="220"/>
    <d v="2023-07-05T00:00:00"/>
    <s v="Gen Exps NWT"/>
    <n v="63.3"/>
    <s v="Coffee Suppliers Limited "/>
    <x v="9"/>
  </r>
  <r>
    <n v="7457"/>
    <s v="General Expenses"/>
    <n v="230"/>
    <d v="2023-07-05T00:00:00"/>
    <s v="Gen Exps NWT"/>
    <n v="63.3"/>
    <s v="Coffee Suppliers Limited "/>
    <x v="9"/>
  </r>
  <r>
    <n v="7457"/>
    <s v="General Expenses"/>
    <n v="240"/>
    <d v="2023-07-05T00:00:00"/>
    <s v="Gen Exps NWT"/>
    <n v="63.3"/>
    <s v="Coffee Suppliers Limited "/>
    <x v="9"/>
  </r>
  <r>
    <n v="7457"/>
    <s v="General Expenses"/>
    <n v="340"/>
    <d v="2023-07-05T00:00:00"/>
    <s v="Gen Exps NWT"/>
    <n v="28.49"/>
    <s v="Coffee Suppliers Limited "/>
    <x v="9"/>
  </r>
  <r>
    <n v="7457"/>
    <s v="General Expenses"/>
    <n v="936"/>
    <d v="2023-07-05T00:00:00"/>
    <s v="Gen Exps NWT"/>
    <n v="34.82"/>
    <s v="Coffee Suppliers Limited "/>
    <x v="9"/>
  </r>
  <r>
    <n v="7457"/>
    <s v="General Expenses"/>
    <n v="210"/>
    <d v="2023-07-31T00:00:00"/>
    <s v="Gen Exps NWT"/>
    <n v="19.32"/>
    <s v="Wawata Group Ltd (Anchor)"/>
    <x v="2"/>
  </r>
  <r>
    <n v="7457"/>
    <s v="General Expenses"/>
    <n v="210"/>
    <d v="2023-07-31T00:00:00"/>
    <s v="Gen Exps NWT"/>
    <n v="26.15"/>
    <s v="Everett Parker (Anchor)"/>
    <x v="2"/>
  </r>
  <r>
    <n v="7457"/>
    <s v="General Expenses"/>
    <n v="220"/>
    <d v="2023-07-31T00:00:00"/>
    <s v="Gen Exps NWT"/>
    <n v="19.32"/>
    <s v="Wawata Group Ltd (Anchor)"/>
    <x v="2"/>
  </r>
  <r>
    <n v="7457"/>
    <s v="General Expenses"/>
    <n v="220"/>
    <d v="2023-07-31T00:00:00"/>
    <s v="Gen Exps NWT"/>
    <n v="18.149999999999999"/>
    <s v="Everett Parker (Anchor)"/>
    <x v="2"/>
  </r>
  <r>
    <n v="7457"/>
    <s v="General Expenses"/>
    <n v="230"/>
    <d v="2023-07-31T00:00:00"/>
    <s v="Gen Exps NWT"/>
    <n v="19.32"/>
    <s v="Wawata Group Ltd (Anchor)"/>
    <x v="2"/>
  </r>
  <r>
    <n v="7457"/>
    <s v="General Expenses"/>
    <n v="230"/>
    <d v="2023-07-31T00:00:00"/>
    <s v="Gen Exps NWT"/>
    <n v="18.149999999999999"/>
    <s v="Everett Parker (Anchor)"/>
    <x v="2"/>
  </r>
  <r>
    <n v="7457"/>
    <s v="General Expenses"/>
    <n v="240"/>
    <d v="2023-07-31T00:00:00"/>
    <s v="Gen Exps NWT"/>
    <n v="19.32"/>
    <s v="Wawata Group Ltd (Anchor)"/>
    <x v="2"/>
  </r>
  <r>
    <n v="7457"/>
    <s v="General Expenses"/>
    <n v="240"/>
    <d v="2023-07-31T00:00:00"/>
    <s v="Gen Exps NWT"/>
    <n v="18.149999999999999"/>
    <s v="Everett Parker (Anchor)"/>
    <x v="2"/>
  </r>
  <r>
    <n v="7457"/>
    <s v="General Expenses"/>
    <n v="340"/>
    <d v="2023-07-31T00:00:00"/>
    <s v="Gen Exps NWT"/>
    <n v="8.6999999999999993"/>
    <s v="Wawata Group Ltd (Anchor)"/>
    <x v="2"/>
  </r>
  <r>
    <n v="7457"/>
    <s v="General Expenses"/>
    <n v="936"/>
    <d v="2023-07-31T00:00:00"/>
    <s v="Gen Exps NWT"/>
    <n v="10.63"/>
    <s v="Wawata Group Ltd (Anchor)"/>
    <x v="2"/>
  </r>
  <r>
    <n v="7457"/>
    <s v="General Expenses"/>
    <n v="936"/>
    <d v="2023-07-31T00:00:00"/>
    <s v="Gen Exps NWT"/>
    <n v="9.98"/>
    <s v="Everett Parker (Anchor)"/>
    <x v="2"/>
  </r>
  <r>
    <n v="7457"/>
    <s v="General Expenses"/>
    <n v="210"/>
    <d v="2023-08-01T00:00:00"/>
    <s v="Gen Exps NWT"/>
    <n v="26.1"/>
    <s v="Coffee Suppliers Limited "/>
    <x v="9"/>
  </r>
  <r>
    <n v="7457"/>
    <s v="General Expenses"/>
    <n v="210"/>
    <d v="2023-08-01T00:00:00"/>
    <s v="Gen Exps NWT"/>
    <n v="24.15"/>
    <s v="Wawata Group Ltd (Anchor)"/>
    <x v="2"/>
  </r>
  <r>
    <n v="7457"/>
    <s v="General Expenses"/>
    <n v="220"/>
    <d v="2023-08-01T00:00:00"/>
    <s v="Gen Exps NWT"/>
    <n v="26.1"/>
    <s v="Coffee Suppliers Limited "/>
    <x v="8"/>
  </r>
  <r>
    <n v="7457"/>
    <s v="General Expenses"/>
    <n v="220"/>
    <d v="2023-08-01T00:00:00"/>
    <s v="Gen Exps NWT"/>
    <n v="24.15"/>
    <s v="Wawata Group Ltd (Anchor)"/>
    <x v="8"/>
  </r>
  <r>
    <n v="7457"/>
    <s v="General Expenses"/>
    <n v="230"/>
    <d v="2023-08-01T00:00:00"/>
    <s v="Gen Exps NWT"/>
    <n v="26.1"/>
    <s v="Coffee Suppliers Limited "/>
    <x v="8"/>
  </r>
  <r>
    <n v="7457"/>
    <s v="General Expenses"/>
    <n v="230"/>
    <d v="2023-08-01T00:00:00"/>
    <s v="Gen Exps NWT"/>
    <n v="24.15"/>
    <s v="Wawata Group Ltd (Anchor)"/>
    <x v="8"/>
  </r>
  <r>
    <n v="7457"/>
    <s v="General Expenses"/>
    <n v="240"/>
    <d v="2023-08-01T00:00:00"/>
    <s v="Gen Exps NWT"/>
    <n v="26.1"/>
    <s v="Coffee Suppliers Limited "/>
    <x v="8"/>
  </r>
  <r>
    <n v="7457"/>
    <s v="General Expenses"/>
    <n v="240"/>
    <d v="2023-08-01T00:00:00"/>
    <s v="Gen Exps NWT"/>
    <n v="24.15"/>
    <s v="Wawata Group Ltd (Anchor)"/>
    <x v="8"/>
  </r>
  <r>
    <n v="7457"/>
    <s v="General Expenses"/>
    <n v="340"/>
    <d v="2023-08-01T00:00:00"/>
    <s v="Gen Exps NWT"/>
    <n v="11.75"/>
    <s v="Coffee Suppliers Limited "/>
    <x v="8"/>
  </r>
  <r>
    <n v="7457"/>
    <s v="General Expenses"/>
    <n v="340"/>
    <d v="2023-08-01T00:00:00"/>
    <s v="Gen Exps NWT"/>
    <n v="10.87"/>
    <s v="Wawata Group Ltd (Anchor)"/>
    <x v="8"/>
  </r>
  <r>
    <n v="7457"/>
    <s v="General Expenses"/>
    <n v="936"/>
    <d v="2023-08-01T00:00:00"/>
    <s v="Gen Exps NWT"/>
    <n v="14.36"/>
    <s v="Coffee Suppliers Limited "/>
    <x v="8"/>
  </r>
  <r>
    <n v="7457"/>
    <s v="General Expenses"/>
    <n v="936"/>
    <d v="2023-08-01T00:00:00"/>
    <s v="Gen Exps NWT"/>
    <n v="13.28"/>
    <s v="Wawata Group Ltd (Anchor)"/>
    <x v="8"/>
  </r>
  <r>
    <n v="7457"/>
    <s v="General Expenses"/>
    <n v="210"/>
    <d v="2023-08-28T00:00:00"/>
    <s v="Gen Exps NWT"/>
    <n v="32.299999999999997"/>
    <s v="Coffee Suppliers Limited "/>
    <x v="8"/>
  </r>
  <r>
    <n v="7457"/>
    <s v="General Expenses"/>
    <n v="220"/>
    <d v="2023-08-28T00:00:00"/>
    <s v="Gen Exps NWT"/>
    <n v="32.299999999999997"/>
    <s v="Coffee Suppliers Limited "/>
    <x v="8"/>
  </r>
  <r>
    <n v="7457"/>
    <s v="General Expenses"/>
    <n v="230"/>
    <d v="2023-08-28T00:00:00"/>
    <s v="Gen Exps NWT"/>
    <n v="32.299999999999997"/>
    <s v="Coffee Suppliers Limited "/>
    <x v="8"/>
  </r>
  <r>
    <n v="7457"/>
    <s v="General Expenses"/>
    <n v="240"/>
    <d v="2023-08-28T00:00:00"/>
    <s v="Gen Exps NWT"/>
    <n v="32.299999999999997"/>
    <s v="Coffee Suppliers Limited "/>
    <x v="8"/>
  </r>
  <r>
    <n v="7457"/>
    <s v="General Expenses"/>
    <n v="340"/>
    <d v="2023-08-28T00:00:00"/>
    <s v="Gen Exps NWT"/>
    <n v="14.54"/>
    <s v="Coffee Suppliers Limited "/>
    <x v="8"/>
  </r>
  <r>
    <n v="7457"/>
    <s v="General Expenses"/>
    <n v="936"/>
    <d v="2023-08-28T00:00:00"/>
    <s v="Gen Exps NWT"/>
    <n v="17.77"/>
    <s v="Coffee Suppliers Limited "/>
    <x v="8"/>
  </r>
  <r>
    <n v="7457"/>
    <s v="General Expenses"/>
    <n v="210"/>
    <d v="2023-08-31T00:00:00"/>
    <s v="Gen Exps NWT"/>
    <n v="22.69"/>
    <s v="Everett Parker (Anchor)"/>
    <x v="8"/>
  </r>
  <r>
    <n v="7457"/>
    <s v="General Expenses"/>
    <n v="220"/>
    <d v="2023-08-31T00:00:00"/>
    <s v="Gen Exps NWT"/>
    <n v="22.69"/>
    <s v="Everett Parker (Anchor)"/>
    <x v="8"/>
  </r>
  <r>
    <n v="7457"/>
    <s v="General Expenses"/>
    <n v="230"/>
    <d v="2023-08-31T00:00:00"/>
    <s v="Gen Exps NWT"/>
    <n v="22.69"/>
    <s v="Everett Parker (Anchor)"/>
    <x v="8"/>
  </r>
  <r>
    <n v="7457"/>
    <s v="General Expenses"/>
    <n v="240"/>
    <d v="2023-08-31T00:00:00"/>
    <s v="Gen Exps NWT"/>
    <n v="22.69"/>
    <s v="Everett Parker (Anchor)"/>
    <x v="8"/>
  </r>
  <r>
    <n v="7457"/>
    <s v="General Expenses"/>
    <n v="340"/>
    <d v="2023-08-31T00:00:00"/>
    <s v="Gen Exps NWT"/>
    <n v="10.210000000000001"/>
    <s v="Everett Parker (Anchor)"/>
    <x v="8"/>
  </r>
  <r>
    <n v="7457"/>
    <s v="General Expenses"/>
    <n v="936"/>
    <d v="2023-08-31T00:00:00"/>
    <s v="Gen Exps NWT"/>
    <n v="12.48"/>
    <s v="Everett Parker (Anchor)"/>
    <x v="8"/>
  </r>
  <r>
    <n v="7457"/>
    <s v="General Expenses"/>
    <n v="210"/>
    <d v="2023-09-25T00:00:00"/>
    <s v="Gen Exps NWT"/>
    <n v="27.23"/>
    <s v="Everett Parker (Anchor)"/>
    <x v="8"/>
  </r>
  <r>
    <n v="7457"/>
    <s v="General Expenses"/>
    <n v="220"/>
    <d v="2023-09-25T00:00:00"/>
    <s v="Gen Exps NWT"/>
    <n v="27.23"/>
    <s v="Everett Parker (Anchor)"/>
    <x v="8"/>
  </r>
  <r>
    <n v="7457"/>
    <s v="General Expenses"/>
    <n v="230"/>
    <d v="2023-09-25T00:00:00"/>
    <s v="Gen Exps NWT"/>
    <n v="27.23"/>
    <s v="Everett Parker (Anchor)"/>
    <x v="8"/>
  </r>
  <r>
    <n v="7457"/>
    <s v="General Expenses"/>
    <n v="240"/>
    <d v="2023-09-25T00:00:00"/>
    <s v="Gen Exps NWT"/>
    <n v="27.23"/>
    <s v="Everett Parker (Anchor)"/>
    <x v="8"/>
  </r>
  <r>
    <n v="7457"/>
    <s v="General Expenses"/>
    <n v="340"/>
    <d v="2023-09-25T00:00:00"/>
    <s v="Gen Exps NWT"/>
    <n v="12.25"/>
    <s v="Everett Parker (Anchor)"/>
    <x v="8"/>
  </r>
  <r>
    <n v="7457"/>
    <s v="General Expenses"/>
    <n v="936"/>
    <d v="2023-09-25T00:00:00"/>
    <s v="Gen Exps NWT"/>
    <n v="14.97"/>
    <s v="Everett Parker (Anchor)"/>
    <x v="8"/>
  </r>
  <r>
    <n v="7457"/>
    <s v="General Expenses"/>
    <n v="210"/>
    <d v="2023-09-26T00:00:00"/>
    <s v="Gen Exps NWT"/>
    <n v="31"/>
    <s v="Coffee Suppliers Limited "/>
    <x v="8"/>
  </r>
  <r>
    <n v="7457"/>
    <s v="General Expenses"/>
    <n v="220"/>
    <d v="2023-09-26T00:00:00"/>
    <s v="Gen Exps NWT"/>
    <n v="31"/>
    <s v="Coffee Suppliers Limited "/>
    <x v="8"/>
  </r>
  <r>
    <n v="7457"/>
    <s v="General Expenses"/>
    <n v="230"/>
    <d v="2023-09-26T00:00:00"/>
    <s v="Gen Exps NWT"/>
    <n v="31"/>
    <s v="Coffee Suppliers Limited "/>
    <x v="8"/>
  </r>
  <r>
    <n v="7457"/>
    <s v="General Expenses"/>
    <n v="240"/>
    <d v="2023-09-26T00:00:00"/>
    <s v="Gen Exps NWT"/>
    <n v="31"/>
    <s v="Coffee Suppliers Limited "/>
    <x v="8"/>
  </r>
  <r>
    <n v="7457"/>
    <s v="General Expenses"/>
    <n v="340"/>
    <d v="2023-09-26T00:00:00"/>
    <s v="Gen Exps NWT"/>
    <n v="13.95"/>
    <s v="Coffee Suppliers Limited "/>
    <x v="8"/>
  </r>
  <r>
    <n v="7457"/>
    <s v="General Expenses"/>
    <n v="936"/>
    <d v="2023-09-26T00:00:00"/>
    <s v="Gen Exps NWT"/>
    <n v="17.05"/>
    <s v="Coffee Suppliers Limited "/>
    <x v="8"/>
  </r>
  <r>
    <n v="7457"/>
    <s v="General Expenses"/>
    <n v="210"/>
    <d v="2023-09-27T00:00:00"/>
    <s v="Gen Exps NWT"/>
    <n v="22"/>
    <s v="Coffee Suppliers Limited "/>
    <x v="8"/>
  </r>
  <r>
    <n v="7457"/>
    <s v="General Expenses"/>
    <n v="220"/>
    <d v="2023-09-27T00:00:00"/>
    <s v="Gen Exps NWT"/>
    <n v="22"/>
    <s v="Coffee Suppliers Limited "/>
    <x v="8"/>
  </r>
  <r>
    <n v="7457"/>
    <s v="General Expenses"/>
    <n v="230"/>
    <d v="2023-09-27T00:00:00"/>
    <s v="Gen Exps NWT"/>
    <n v="22"/>
    <s v="Coffee Suppliers Limited "/>
    <x v="8"/>
  </r>
  <r>
    <n v="7457"/>
    <s v="General Expenses"/>
    <n v="240"/>
    <d v="2023-09-27T00:00:00"/>
    <s v="Gen Exps NWT"/>
    <n v="22"/>
    <s v="Coffee Suppliers Limited "/>
    <x v="8"/>
  </r>
  <r>
    <n v="7457"/>
    <s v="General Expenses"/>
    <n v="340"/>
    <d v="2023-09-27T00:00:00"/>
    <s v="Gen Exps NWT"/>
    <n v="9.9"/>
    <s v="Coffee Suppliers Limited "/>
    <x v="8"/>
  </r>
  <r>
    <n v="7457"/>
    <s v="General Expenses"/>
    <n v="936"/>
    <d v="2023-09-27T00:00:00"/>
    <s v="Gen Exps NWT"/>
    <n v="12.1"/>
    <s v="Coffee Suppliers Limited "/>
    <x v="8"/>
  </r>
  <r>
    <n v="7457"/>
    <s v="General Expenses"/>
    <n v="210"/>
    <d v="2023-09-30T00:00:00"/>
    <s v="Gen Exps NWT"/>
    <n v="19.32"/>
    <s v="Wawata Group Ltd (Anchor)"/>
    <x v="8"/>
  </r>
  <r>
    <n v="7457"/>
    <s v="General Expenses"/>
    <n v="210"/>
    <d v="2023-09-30T00:00:00"/>
    <s v="Gen Exps NWT"/>
    <n v="13.62"/>
    <s v="JBC Distribution (Anchor)"/>
    <x v="8"/>
  </r>
  <r>
    <n v="7457"/>
    <s v="General Expenses"/>
    <n v="220"/>
    <d v="2023-09-30T00:00:00"/>
    <s v="Gen Exps NWT"/>
    <n v="19.32"/>
    <s v="Wawata Group Ltd (Anchor)"/>
    <x v="8"/>
  </r>
  <r>
    <n v="7457"/>
    <s v="General Expenses"/>
    <n v="220"/>
    <d v="2023-09-30T00:00:00"/>
    <s v="Gen Exps NWT"/>
    <n v="13.62"/>
    <s v="JBC Distribution (Anchor)"/>
    <x v="8"/>
  </r>
  <r>
    <n v="7457"/>
    <s v="General Expenses"/>
    <n v="230"/>
    <d v="2023-09-30T00:00:00"/>
    <s v="Gen Exps NWT"/>
    <n v="19.32"/>
    <s v="Wawata Group Ltd (Anchor)"/>
    <x v="8"/>
  </r>
  <r>
    <n v="7457"/>
    <s v="General Expenses"/>
    <n v="230"/>
    <d v="2023-09-30T00:00:00"/>
    <s v="Gen Exps NWT"/>
    <n v="13.62"/>
    <s v="JBC Distribution (Anchor)"/>
    <x v="8"/>
  </r>
  <r>
    <n v="7457"/>
    <s v="General Expenses"/>
    <n v="240"/>
    <d v="2023-09-30T00:00:00"/>
    <s v="Gen Exps NWT"/>
    <n v="19.32"/>
    <s v="Wawata Group Ltd (Anchor)"/>
    <x v="8"/>
  </r>
  <r>
    <n v="7457"/>
    <s v="General Expenses"/>
    <n v="240"/>
    <d v="2023-09-30T00:00:00"/>
    <s v="Gen Exps NWT"/>
    <n v="13.62"/>
    <s v="JBC Distribution (Anchor)"/>
    <x v="8"/>
  </r>
  <r>
    <n v="7457"/>
    <s v="General Expenses"/>
    <n v="340"/>
    <d v="2023-09-30T00:00:00"/>
    <s v="Gen Exps NWT"/>
    <n v="8.6999999999999993"/>
    <s v="Wawata Group Ltd (Anchor)"/>
    <x v="8"/>
  </r>
  <r>
    <n v="7457"/>
    <s v="General Expenses"/>
    <n v="340"/>
    <d v="2023-09-30T00:00:00"/>
    <s v="Gen Exps NWT"/>
    <n v="6.13"/>
    <s v="JBC Distribution (Anchor)"/>
    <x v="8"/>
  </r>
  <r>
    <n v="7457"/>
    <s v="General Expenses"/>
    <n v="936"/>
    <d v="2023-09-30T00:00:00"/>
    <s v="Gen Exps NWT"/>
    <n v="10.63"/>
    <s v="Wawata Group Ltd (Anchor)"/>
    <x v="8"/>
  </r>
  <r>
    <n v="7457"/>
    <s v="General Expenses"/>
    <n v="936"/>
    <d v="2023-09-30T00:00:00"/>
    <s v="Gen Exps NWT"/>
    <n v="7.49"/>
    <s v="JBC Distribution (Anchor)"/>
    <x v="8"/>
  </r>
  <r>
    <n v="7457"/>
    <s v="General Expenses"/>
    <n v="210"/>
    <d v="2023-10-31T00:00:00"/>
    <s v="Gen Exps NWT"/>
    <n v="24.15"/>
    <s v="Wawata Group Ltd (Anchor)"/>
    <x v="8"/>
  </r>
  <r>
    <n v="7457"/>
    <s v="General Expenses"/>
    <n v="210"/>
    <d v="2023-10-31T00:00:00"/>
    <s v="Gen Exps NWT"/>
    <n v="36.299999999999997"/>
    <s v="JBC Distribution (Anchor)"/>
    <x v="8"/>
  </r>
  <r>
    <n v="7457"/>
    <s v="General Expenses"/>
    <n v="220"/>
    <d v="2023-10-31T00:00:00"/>
    <s v="Gen Exps NWT"/>
    <n v="24.15"/>
    <s v="Wawata Group Ltd (Anchor)"/>
    <x v="8"/>
  </r>
  <r>
    <n v="7457"/>
    <s v="General Expenses"/>
    <n v="220"/>
    <d v="2023-10-31T00:00:00"/>
    <s v="Gen Exps NWT"/>
    <n v="36.299999999999997"/>
    <s v="JBC Distribution (Anchor)"/>
    <x v="8"/>
  </r>
  <r>
    <n v="7457"/>
    <s v="General Expenses"/>
    <n v="230"/>
    <d v="2023-10-31T00:00:00"/>
    <s v="Gen Exps NWT"/>
    <n v="24.15"/>
    <s v="Wawata Group Ltd (Anchor)"/>
    <x v="8"/>
  </r>
  <r>
    <n v="7457"/>
    <s v="General Expenses"/>
    <n v="230"/>
    <d v="2023-10-31T00:00:00"/>
    <s v="Gen Exps NWT"/>
    <n v="36.299999999999997"/>
    <s v="JBC Distribution (Anchor)"/>
    <x v="8"/>
  </r>
  <r>
    <n v="7457"/>
    <s v="General Expenses"/>
    <n v="240"/>
    <d v="2023-10-31T00:00:00"/>
    <s v="Gen Exps NWT"/>
    <n v="24.15"/>
    <s v="Wawata Group Ltd (Anchor)"/>
    <x v="8"/>
  </r>
  <r>
    <n v="7457"/>
    <s v="General Expenses"/>
    <n v="240"/>
    <d v="2023-10-31T00:00:00"/>
    <s v="Gen Exps NWT"/>
    <n v="36.299999999999997"/>
    <s v="JBC Distribution (Anchor)"/>
    <x v="8"/>
  </r>
  <r>
    <n v="7457"/>
    <s v="General Expenses"/>
    <n v="340"/>
    <d v="2023-10-31T00:00:00"/>
    <s v="Gen Exps NWT"/>
    <n v="10.87"/>
    <s v="Wawata Group Ltd (Anchor)"/>
    <x v="8"/>
  </r>
  <r>
    <n v="7457"/>
    <s v="General Expenses"/>
    <n v="340"/>
    <d v="2023-10-31T00:00:00"/>
    <s v="Gen Exps NWT"/>
    <n v="16.34"/>
    <s v="JBC Distribution (Anchor)"/>
    <x v="8"/>
  </r>
  <r>
    <n v="7457"/>
    <s v="General Expenses"/>
    <n v="936"/>
    <d v="2023-10-31T00:00:00"/>
    <s v="Gen Exps NWT"/>
    <n v="13.28"/>
    <s v="Wawata Group Ltd (Anchor)"/>
    <x v="8"/>
  </r>
  <r>
    <n v="7457"/>
    <s v="General Expenses"/>
    <n v="936"/>
    <d v="2023-10-31T00:00:00"/>
    <s v="Gen Exps NWT"/>
    <n v="19.97"/>
    <s v="JBC Distribution (Anchor)"/>
    <x v="8"/>
  </r>
  <r>
    <n v="7457"/>
    <s v="General Expenses"/>
    <n v="210"/>
    <d v="2023-11-06T00:00:00"/>
    <s v="Gen Exps NWT"/>
    <n v="12.17"/>
    <s v="Staff Reimbursements"/>
    <x v="8"/>
  </r>
  <r>
    <n v="7457"/>
    <s v="General Expenses"/>
    <n v="220"/>
    <d v="2023-11-06T00:00:00"/>
    <s v="Gen Exps NWT"/>
    <n v="12.17"/>
    <s v="Staff Reimbursements"/>
    <x v="8"/>
  </r>
  <r>
    <n v="7457"/>
    <s v="General Expenses"/>
    <n v="230"/>
    <d v="2023-11-06T00:00:00"/>
    <s v="Gen Exps NWT"/>
    <n v="12.17"/>
    <s v="Staff Reimbursements"/>
    <x v="8"/>
  </r>
  <r>
    <n v="7457"/>
    <s v="General Expenses"/>
    <n v="240"/>
    <d v="2023-11-06T00:00:00"/>
    <s v="Gen Exps NWT"/>
    <n v="12.17"/>
    <s v="Staff Reimbursements"/>
    <x v="8"/>
  </r>
  <r>
    <n v="7457"/>
    <s v="General Expenses"/>
    <n v="340"/>
    <d v="2023-11-06T00:00:00"/>
    <s v="Gen Exps NWT"/>
    <n v="5.48"/>
    <s v="Staff Reimbursements"/>
    <x v="8"/>
  </r>
  <r>
    <n v="7457"/>
    <s v="General Expenses"/>
    <n v="936"/>
    <d v="2023-11-06T00:00:00"/>
    <s v="Gen Exps NWT"/>
    <n v="6.7"/>
    <s v="Staff Reimbursements"/>
    <x v="8"/>
  </r>
  <r>
    <n v="7457"/>
    <s v="General Expenses"/>
    <n v="210"/>
    <d v="2023-11-22T00:00:00"/>
    <s v="Gen Exps NWT"/>
    <n v="11.85"/>
    <s v="Just Water NZ"/>
    <x v="1"/>
  </r>
  <r>
    <n v="7457"/>
    <s v="General Expenses"/>
    <n v="220"/>
    <d v="2023-11-22T00:00:00"/>
    <s v="Gen Exps NWT"/>
    <n v="11.85"/>
    <s v="Just Water NZ"/>
    <x v="1"/>
  </r>
  <r>
    <n v="7457"/>
    <s v="General Expenses"/>
    <n v="230"/>
    <d v="2023-11-22T00:00:00"/>
    <s v="Gen Exps NWT"/>
    <n v="11.85"/>
    <s v="Just Water NZ"/>
    <x v="1"/>
  </r>
  <r>
    <n v="7457"/>
    <s v="General Expenses"/>
    <n v="240"/>
    <d v="2023-11-22T00:00:00"/>
    <s v="Gen Exps NWT"/>
    <n v="11.85"/>
    <s v="Just Water NZ"/>
    <x v="1"/>
  </r>
  <r>
    <n v="7457"/>
    <s v="General Expenses"/>
    <n v="340"/>
    <d v="2023-11-22T00:00:00"/>
    <s v="Gen Exps NWT"/>
    <n v="5.33"/>
    <s v="Just Water NZ"/>
    <x v="1"/>
  </r>
  <r>
    <n v="7457"/>
    <s v="General Expenses"/>
    <n v="936"/>
    <d v="2023-11-22T00:00:00"/>
    <s v="Gen Exps NWT"/>
    <n v="6.52"/>
    <s v="Just Water NZ"/>
    <x v="1"/>
  </r>
  <r>
    <n v="7457"/>
    <s v="General Expenses"/>
    <n v="210"/>
    <d v="2023-11-30T00:00:00"/>
    <s v="Gen Exps NWT"/>
    <n v="31"/>
    <s v="Coffee Suppliers Limited "/>
    <x v="8"/>
  </r>
  <r>
    <n v="7457"/>
    <s v="General Expenses"/>
    <n v="210"/>
    <d v="2023-11-30T00:00:00"/>
    <s v="Gen Exps NWT"/>
    <n v="43.47"/>
    <s v="Wawata Group Ltd (Anchor)"/>
    <x v="8"/>
  </r>
  <r>
    <n v="7457"/>
    <s v="General Expenses"/>
    <n v="210"/>
    <d v="2023-11-30T00:00:00"/>
    <s v="Gen Exps NWT"/>
    <n v="54.45"/>
    <s v="JBC Distribution (Anchor)"/>
    <x v="8"/>
  </r>
  <r>
    <n v="7457"/>
    <s v="General Expenses"/>
    <n v="210"/>
    <d v="2023-11-30T00:00:00"/>
    <s v="Gen Exps NWT"/>
    <n v="-12.5"/>
    <s v="JBC Distribution (Anchor)"/>
    <x v="8"/>
  </r>
  <r>
    <n v="7457"/>
    <s v="General Expenses"/>
    <n v="210"/>
    <d v="2023-11-30T00:00:00"/>
    <s v="Gen Exps NWT"/>
    <n v="170"/>
    <s v="Benefitz Advertising &amp; Gra"/>
    <x v="7"/>
  </r>
  <r>
    <n v="7457"/>
    <s v="General Expenses"/>
    <n v="210"/>
    <d v="2023-11-30T00:00:00"/>
    <s v="Gen Exps NWT"/>
    <n v="153"/>
    <s v="Benefitz Advertising &amp; Gra"/>
    <x v="7"/>
  </r>
  <r>
    <n v="7457"/>
    <s v="General Expenses"/>
    <n v="220"/>
    <d v="2023-11-30T00:00:00"/>
    <s v="Gen Exps NWT"/>
    <n v="31"/>
    <s v="Coffee Suppliers Limited "/>
    <x v="8"/>
  </r>
  <r>
    <n v="7457"/>
    <s v="General Expenses"/>
    <n v="220"/>
    <d v="2023-11-30T00:00:00"/>
    <s v="Gen Exps NWT"/>
    <n v="43.47"/>
    <s v="Wawata Group Ltd (Anchor)"/>
    <x v="8"/>
  </r>
  <r>
    <n v="7457"/>
    <s v="General Expenses"/>
    <n v="220"/>
    <d v="2023-11-30T00:00:00"/>
    <s v="Gen Exps NWT"/>
    <n v="54.45"/>
    <s v="JBC Distribution (Anchor)"/>
    <x v="8"/>
  </r>
  <r>
    <n v="7457"/>
    <s v="General Expenses"/>
    <n v="220"/>
    <d v="2023-11-30T00:00:00"/>
    <s v="Gen Exps NWT"/>
    <n v="-12.5"/>
    <s v="JBC Distribution (Anchor)"/>
    <x v="8"/>
  </r>
  <r>
    <n v="7457"/>
    <s v="General Expenses"/>
    <n v="220"/>
    <d v="2023-11-30T00:00:00"/>
    <s v="Gen Exps NWT"/>
    <n v="170"/>
    <s v="Benefitz Advertising &amp; Gra"/>
    <x v="7"/>
  </r>
  <r>
    <n v="7457"/>
    <s v="General Expenses"/>
    <n v="220"/>
    <d v="2023-11-30T00:00:00"/>
    <s v="Gen Exps NWT"/>
    <n v="153"/>
    <s v="Benefitz Advertising &amp; Gra"/>
    <x v="7"/>
  </r>
  <r>
    <n v="7457"/>
    <s v="General Expenses"/>
    <n v="230"/>
    <d v="2023-11-30T00:00:00"/>
    <s v="Gen Exps NWT"/>
    <n v="31"/>
    <s v="Coffee Suppliers Limited "/>
    <x v="8"/>
  </r>
  <r>
    <n v="7457"/>
    <s v="General Expenses"/>
    <n v="230"/>
    <d v="2023-11-30T00:00:00"/>
    <s v="Gen Exps NWT"/>
    <n v="43.47"/>
    <s v="Wawata Group Ltd (Anchor)"/>
    <x v="8"/>
  </r>
  <r>
    <n v="7457"/>
    <s v="General Expenses"/>
    <n v="230"/>
    <d v="2023-11-30T00:00:00"/>
    <s v="Gen Exps NWT"/>
    <n v="54.45"/>
    <s v="JBC Distribution (Anchor)"/>
    <x v="8"/>
  </r>
  <r>
    <n v="7457"/>
    <s v="General Expenses"/>
    <n v="230"/>
    <d v="2023-11-30T00:00:00"/>
    <s v="Gen Exps NWT"/>
    <n v="-12.5"/>
    <s v="JBC Distribution (Anchor)"/>
    <x v="8"/>
  </r>
  <r>
    <n v="7457"/>
    <s v="General Expenses"/>
    <n v="230"/>
    <d v="2023-11-30T00:00:00"/>
    <s v="Gen Exps NWT"/>
    <n v="170"/>
    <s v="Benefitz Advertising &amp; Gra"/>
    <x v="7"/>
  </r>
  <r>
    <n v="7457"/>
    <s v="General Expenses"/>
    <n v="230"/>
    <d v="2023-11-30T00:00:00"/>
    <s v="Gen Exps NWT"/>
    <n v="153"/>
    <s v="Benefitz Advertising &amp; Gra"/>
    <x v="7"/>
  </r>
  <r>
    <n v="7457"/>
    <s v="General Expenses"/>
    <n v="240"/>
    <d v="2023-11-30T00:00:00"/>
    <s v="Gen Exps NWT"/>
    <n v="31"/>
    <s v="Coffee Suppliers Limited "/>
    <x v="8"/>
  </r>
  <r>
    <n v="7457"/>
    <s v="General Expenses"/>
    <n v="240"/>
    <d v="2023-11-30T00:00:00"/>
    <s v="Gen Exps NWT"/>
    <n v="43.47"/>
    <s v="Wawata Group Ltd (Anchor)"/>
    <x v="8"/>
  </r>
  <r>
    <n v="7457"/>
    <s v="General Expenses"/>
    <n v="240"/>
    <d v="2023-11-30T00:00:00"/>
    <s v="Gen Exps NWT"/>
    <n v="54.45"/>
    <s v="JBC Distribution (Anchor)"/>
    <x v="8"/>
  </r>
  <r>
    <n v="7457"/>
    <s v="General Expenses"/>
    <n v="240"/>
    <d v="2023-11-30T00:00:00"/>
    <s v="Gen Exps NWT"/>
    <n v="-12.5"/>
    <s v="JBC Distribution (Anchor)"/>
    <x v="8"/>
  </r>
  <r>
    <n v="7457"/>
    <s v="General Expenses"/>
    <n v="240"/>
    <d v="2023-11-30T00:00:00"/>
    <s v="Gen Exps NWT"/>
    <n v="170"/>
    <s v="Benefitz Advertising &amp; Gra"/>
    <x v="7"/>
  </r>
  <r>
    <n v="7457"/>
    <s v="General Expenses"/>
    <n v="240"/>
    <d v="2023-11-30T00:00:00"/>
    <s v="Gen Exps NWT"/>
    <n v="153"/>
    <s v="Benefitz Advertising &amp; Gra"/>
    <x v="7"/>
  </r>
  <r>
    <n v="7457"/>
    <s v="General Expenses"/>
    <n v="340"/>
    <d v="2023-11-30T00:00:00"/>
    <s v="Gen Exps NWT"/>
    <n v="13.95"/>
    <s v="Coffee Suppliers Limited "/>
    <x v="8"/>
  </r>
  <r>
    <n v="7457"/>
    <s v="General Expenses"/>
    <n v="340"/>
    <d v="2023-11-30T00:00:00"/>
    <s v="Gen Exps NWT"/>
    <n v="19.57"/>
    <s v="Wawata Group Ltd (Anchor)"/>
    <x v="8"/>
  </r>
  <r>
    <n v="7457"/>
    <s v="General Expenses"/>
    <n v="340"/>
    <d v="2023-11-30T00:00:00"/>
    <s v="Gen Exps NWT"/>
    <n v="24.5"/>
    <s v="JBC Distribution (Anchor)"/>
    <x v="8"/>
  </r>
  <r>
    <n v="7457"/>
    <s v="General Expenses"/>
    <n v="340"/>
    <d v="2023-11-30T00:00:00"/>
    <s v="Gen Exps NWT"/>
    <n v="-5.63"/>
    <s v="JBC Distribution (Anchor)"/>
    <x v="8"/>
  </r>
  <r>
    <n v="7457"/>
    <s v="General Expenses"/>
    <n v="340"/>
    <d v="2023-11-30T00:00:00"/>
    <s v="Gen Exps NWT"/>
    <n v="76.5"/>
    <s v="Benefitz Advertising &amp; Gra"/>
    <x v="7"/>
  </r>
  <r>
    <n v="7457"/>
    <s v="General Expenses"/>
    <n v="340"/>
    <d v="2023-11-30T00:00:00"/>
    <s v="Gen Exps NWT"/>
    <n v="68.849999999999994"/>
    <s v="Benefitz Advertising &amp; Gra"/>
    <x v="7"/>
  </r>
  <r>
    <n v="7457"/>
    <s v="General Expenses"/>
    <n v="936"/>
    <d v="2023-11-30T00:00:00"/>
    <s v="Gen Exps NWT"/>
    <n v="17.05"/>
    <s v="Coffee Suppliers Limited "/>
    <x v="8"/>
  </r>
  <r>
    <n v="7457"/>
    <s v="General Expenses"/>
    <n v="936"/>
    <d v="2023-11-30T00:00:00"/>
    <s v="Gen Exps NWT"/>
    <n v="23.9"/>
    <s v="Wawata Group Ltd (Anchor)"/>
    <x v="8"/>
  </r>
  <r>
    <n v="7457"/>
    <s v="General Expenses"/>
    <n v="936"/>
    <d v="2023-11-30T00:00:00"/>
    <s v="Gen Exps NWT"/>
    <n v="29.95"/>
    <s v="JBC Distribution (Anchor)"/>
    <x v="8"/>
  </r>
  <r>
    <n v="7457"/>
    <s v="General Expenses"/>
    <n v="936"/>
    <d v="2023-11-30T00:00:00"/>
    <s v="Gen Exps NWT"/>
    <n v="-6.88"/>
    <s v="JBC Distribution (Anchor)"/>
    <x v="8"/>
  </r>
  <r>
    <n v="7457"/>
    <s v="General Expenses"/>
    <n v="936"/>
    <d v="2023-11-30T00:00:00"/>
    <s v="Gen Exps NWT"/>
    <n v="93.5"/>
    <s v="Benefitz Advertising &amp; Gra"/>
    <x v="7"/>
  </r>
  <r>
    <n v="7457"/>
    <s v="General Expenses"/>
    <n v="936"/>
    <d v="2023-11-30T00:00:00"/>
    <s v="Gen Exps NWT"/>
    <n v="84.15"/>
    <s v="Benefitz Advertising &amp; Gra"/>
    <x v="7"/>
  </r>
  <r>
    <n v="7457"/>
    <s v="General Expenses"/>
    <n v="210"/>
    <d v="2023-12-01T00:00:00"/>
    <s v="Gen Exps NWT"/>
    <n v="31.77"/>
    <s v="JBC Distribution (Anchor)"/>
    <x v="8"/>
  </r>
  <r>
    <n v="7457"/>
    <s v="General Expenses"/>
    <n v="220"/>
    <d v="2023-12-01T00:00:00"/>
    <s v="Gen Exps NWT"/>
    <n v="31.77"/>
    <s v="JBC Distribution (Anchor)"/>
    <x v="8"/>
  </r>
  <r>
    <n v="7457"/>
    <s v="General Expenses"/>
    <n v="230"/>
    <d v="2023-12-01T00:00:00"/>
    <s v="Gen Exps NWT"/>
    <n v="31.77"/>
    <s v="JBC Distribution (Anchor)"/>
    <x v="8"/>
  </r>
  <r>
    <n v="7457"/>
    <s v="General Expenses"/>
    <n v="240"/>
    <d v="2023-12-01T00:00:00"/>
    <s v="Gen Exps NWT"/>
    <n v="31.77"/>
    <s v="JBC Distribution (Anchor)"/>
    <x v="8"/>
  </r>
  <r>
    <n v="7457"/>
    <s v="General Expenses"/>
    <n v="340"/>
    <d v="2023-12-01T00:00:00"/>
    <s v="Gen Exps NWT"/>
    <n v="14.3"/>
    <s v="JBC Distribution (Anchor)"/>
    <x v="8"/>
  </r>
  <r>
    <n v="7457"/>
    <s v="General Expenses"/>
    <n v="936"/>
    <d v="2023-12-01T00:00:00"/>
    <s v="Gen Exps NWT"/>
    <n v="17.47"/>
    <s v="JBC Distribution (Anchor)"/>
    <x v="8"/>
  </r>
  <r>
    <n v="7457"/>
    <s v="General Expenses"/>
    <n v="210"/>
    <d v="2023-12-04T00:00:00"/>
    <s v="Gen Exps NWT"/>
    <n v="114.87"/>
    <s v="Nespresso New Zealand"/>
    <x v="8"/>
  </r>
  <r>
    <n v="7457"/>
    <s v="General Expenses"/>
    <n v="220"/>
    <d v="2023-12-04T00:00:00"/>
    <s v="Gen Exps NWT"/>
    <n v="114.87"/>
    <s v="Nespresso New Zealand"/>
    <x v="8"/>
  </r>
  <r>
    <n v="7457"/>
    <s v="General Expenses"/>
    <n v="230"/>
    <d v="2023-12-04T00:00:00"/>
    <s v="Gen Exps NWT"/>
    <n v="114.87"/>
    <s v="Nespresso New Zealand"/>
    <x v="8"/>
  </r>
  <r>
    <n v="7457"/>
    <s v="General Expenses"/>
    <n v="240"/>
    <d v="2023-12-04T00:00:00"/>
    <s v="Gen Exps NWT"/>
    <n v="114.87"/>
    <s v="Nespresso New Zealand"/>
    <x v="8"/>
  </r>
  <r>
    <n v="7457"/>
    <s v="General Expenses"/>
    <n v="340"/>
    <d v="2023-12-04T00:00:00"/>
    <s v="Gen Exps NWT"/>
    <n v="51.7"/>
    <s v="Nespresso New Zealand"/>
    <x v="8"/>
  </r>
  <r>
    <n v="7457"/>
    <s v="General Expenses"/>
    <n v="936"/>
    <d v="2023-12-04T00:00:00"/>
    <s v="Gen Exps NWT"/>
    <n v="63.18"/>
    <s v="Nespresso New Zealand"/>
    <x v="8"/>
  </r>
  <r>
    <n v="7457"/>
    <s v="General Expenses"/>
    <n v="210"/>
    <d v="2023-12-18T00:00:00"/>
    <s v="Gen Exps NWT"/>
    <n v="32.380000000000003"/>
    <s v="Coffee Suppliers Limited "/>
    <x v="8"/>
  </r>
  <r>
    <n v="7457"/>
    <s v="General Expenses"/>
    <n v="220"/>
    <d v="2023-12-18T00:00:00"/>
    <s v="Gen Exps NWT"/>
    <n v="32.380000000000003"/>
    <s v="Coffee Suppliers Limited "/>
    <x v="8"/>
  </r>
  <r>
    <n v="7457"/>
    <s v="General Expenses"/>
    <n v="230"/>
    <d v="2023-12-18T00:00:00"/>
    <s v="Gen Exps NWT"/>
    <n v="32.380000000000003"/>
    <s v="Coffee Suppliers Limited "/>
    <x v="8"/>
  </r>
  <r>
    <n v="7457"/>
    <s v="General Expenses"/>
    <n v="240"/>
    <d v="2023-12-18T00:00:00"/>
    <s v="Gen Exps NWT"/>
    <n v="32.380000000000003"/>
    <s v="Coffee Suppliers Limited "/>
    <x v="8"/>
  </r>
  <r>
    <n v="7457"/>
    <s v="General Expenses"/>
    <n v="340"/>
    <d v="2023-12-18T00:00:00"/>
    <s v="Gen Exps NWT"/>
    <n v="14.57"/>
    <s v="Coffee Suppliers Limited "/>
    <x v="8"/>
  </r>
  <r>
    <n v="7457"/>
    <s v="General Expenses"/>
    <n v="936"/>
    <d v="2023-12-18T00:00:00"/>
    <s v="Gen Exps NWT"/>
    <n v="17.809999999999999"/>
    <s v="Coffee Suppliers Limited "/>
    <x v="8"/>
  </r>
  <r>
    <n v="7457"/>
    <s v="General Expenses"/>
    <n v="210"/>
    <d v="2023-12-31T00:00:00"/>
    <s v="Gen Exps NWT"/>
    <n v="27.03"/>
    <s v="Rentokil Initial Ltd"/>
    <x v="8"/>
  </r>
  <r>
    <n v="7457"/>
    <s v="General Expenses"/>
    <n v="220"/>
    <d v="2023-12-31T00:00:00"/>
    <s v="Gen Exps NWT"/>
    <n v="27.03"/>
    <s v="Rentokil Initial Ltd"/>
    <x v="8"/>
  </r>
  <r>
    <n v="7457"/>
    <s v="General Expenses"/>
    <n v="230"/>
    <d v="2023-12-31T00:00:00"/>
    <s v="Gen Exps NWT"/>
    <n v="27.03"/>
    <s v="Rentokil Initial Ltd"/>
    <x v="8"/>
  </r>
  <r>
    <n v="7457"/>
    <s v="General Expenses"/>
    <n v="240"/>
    <d v="2023-12-31T00:00:00"/>
    <s v="Gen Exps NWT"/>
    <n v="27.03"/>
    <s v="Rentokil Initial Ltd"/>
    <x v="8"/>
  </r>
  <r>
    <n v="7457"/>
    <s v="General Expenses"/>
    <n v="340"/>
    <d v="2023-12-31T00:00:00"/>
    <s v="Gen Exps NWT"/>
    <n v="12.17"/>
    <s v="Rentokil Initial Ltd"/>
    <x v="8"/>
  </r>
  <r>
    <n v="7457"/>
    <s v="General Expenses"/>
    <n v="936"/>
    <d v="2023-12-31T00:00:00"/>
    <s v="Gen Exps NWT"/>
    <n v="14.86"/>
    <s v="Rentokil Initial Ltd"/>
    <x v="8"/>
  </r>
  <r>
    <n v="7457"/>
    <s v="General Expenses"/>
    <n v="210"/>
    <d v="2024-01-08T00:00:00"/>
    <s v="Gen Exps NWT"/>
    <n v="207.65"/>
    <s v="Nespresso New Zealand"/>
    <x v="8"/>
  </r>
  <r>
    <n v="7457"/>
    <s v="General Expenses"/>
    <n v="220"/>
    <d v="2024-01-08T00:00:00"/>
    <s v="Gen Exps NWT"/>
    <n v="207.65"/>
    <s v="Nespresso New Zealand"/>
    <x v="8"/>
  </r>
  <r>
    <n v="7457"/>
    <s v="General Expenses"/>
    <n v="230"/>
    <d v="2024-01-08T00:00:00"/>
    <s v="Gen Exps NWT"/>
    <n v="207.65"/>
    <s v="Nespresso New Zealand"/>
    <x v="8"/>
  </r>
  <r>
    <n v="7457"/>
    <s v="General Expenses"/>
    <n v="240"/>
    <d v="2024-01-08T00:00:00"/>
    <s v="Gen Exps NWT"/>
    <n v="207.65"/>
    <s v="Nespresso New Zealand"/>
    <x v="8"/>
  </r>
  <r>
    <n v="7457"/>
    <s v="General Expenses"/>
    <n v="340"/>
    <d v="2024-01-08T00:00:00"/>
    <s v="Gen Exps NWT"/>
    <n v="93.44"/>
    <s v="Nespresso New Zealand"/>
    <x v="8"/>
  </r>
  <r>
    <n v="7457"/>
    <s v="General Expenses"/>
    <n v="936"/>
    <d v="2024-01-08T00:00:00"/>
    <s v="Gen Exps NWT"/>
    <n v="114.21"/>
    <s v="Nespresso New Zealand"/>
    <x v="8"/>
  </r>
  <r>
    <n v="7457"/>
    <s v="General Expenses"/>
    <n v="210"/>
    <d v="2024-01-24T00:00:00"/>
    <s v="Gen Exps NWT"/>
    <n v="17.29"/>
    <s v="Visa Business Statement-Dayton Howie (0976)"/>
    <x v="8"/>
  </r>
  <r>
    <n v="7457"/>
    <s v="General Expenses"/>
    <n v="220"/>
    <d v="2024-01-24T00:00:00"/>
    <s v="Gen Exps NWT"/>
    <n v="17.29"/>
    <s v="Visa Business Statement-Dayton Howie (0976)"/>
    <x v="8"/>
  </r>
  <r>
    <n v="7457"/>
    <s v="General Expenses"/>
    <n v="230"/>
    <d v="2024-01-24T00:00:00"/>
    <s v="Gen Exps NWT"/>
    <n v="17.29"/>
    <s v="Visa Business Statement-Dayton Howie (0976)"/>
    <x v="8"/>
  </r>
  <r>
    <n v="7457"/>
    <s v="General Expenses"/>
    <n v="240"/>
    <d v="2024-01-24T00:00:00"/>
    <s v="Gen Exps NWT"/>
    <n v="17.29"/>
    <s v="Visa Business Statement-Dayton Howie (0976)"/>
    <x v="8"/>
  </r>
  <r>
    <n v="7457"/>
    <s v="General Expenses"/>
    <n v="340"/>
    <d v="2024-01-24T00:00:00"/>
    <s v="Gen Exps NWT"/>
    <n v="7.78"/>
    <s v="Visa Business Statement-Dayton Howie (0976)"/>
    <x v="8"/>
  </r>
  <r>
    <n v="7457"/>
    <s v="General Expenses"/>
    <n v="936"/>
    <d v="2024-01-24T00:00:00"/>
    <s v="Gen Exps NWT"/>
    <n v="9.5"/>
    <s v="Visa Business Statement-Dayton Howie (0976)"/>
    <x v="8"/>
  </r>
  <r>
    <n v="7457"/>
    <s v="General Expenses"/>
    <n v="210"/>
    <d v="2024-01-31T00:00:00"/>
    <s v="Gen Exps NWT"/>
    <n v="13.66"/>
    <s v="Wawata Group Ltd (Anchor)"/>
    <x v="8"/>
  </r>
  <r>
    <n v="7457"/>
    <s v="General Expenses"/>
    <n v="210"/>
    <d v="2024-01-31T00:00:00"/>
    <s v="Gen Exps NWT"/>
    <n v="18.73"/>
    <s v="JBC Distribution (Anchor)"/>
    <x v="8"/>
  </r>
  <r>
    <n v="7457"/>
    <s v="General Expenses"/>
    <n v="220"/>
    <d v="2024-01-31T00:00:00"/>
    <s v="Gen Exps NWT"/>
    <n v="13.66"/>
    <s v="Wawata Group Ltd (Anchor)"/>
    <x v="8"/>
  </r>
  <r>
    <n v="7457"/>
    <s v="General Expenses"/>
    <n v="220"/>
    <d v="2024-01-31T00:00:00"/>
    <s v="Gen Exps NWT"/>
    <n v="18.73"/>
    <s v="JBC Distribution (Anchor)"/>
    <x v="8"/>
  </r>
  <r>
    <n v="7457"/>
    <s v="General Expenses"/>
    <n v="230"/>
    <d v="2024-01-31T00:00:00"/>
    <s v="Gen Exps NWT"/>
    <n v="13.66"/>
    <s v="Wawata Group Ltd (Anchor)"/>
    <x v="8"/>
  </r>
  <r>
    <n v="7457"/>
    <s v="General Expenses"/>
    <n v="230"/>
    <d v="2024-01-31T00:00:00"/>
    <s v="Gen Exps NWT"/>
    <n v="18.73"/>
    <s v="JBC Distribution (Anchor)"/>
    <x v="8"/>
  </r>
  <r>
    <n v="7457"/>
    <s v="General Expenses"/>
    <n v="240"/>
    <d v="2024-01-31T00:00:00"/>
    <s v="Gen Exps NWT"/>
    <n v="13.66"/>
    <s v="Wawata Group Ltd (Anchor)"/>
    <x v="8"/>
  </r>
  <r>
    <n v="7457"/>
    <s v="General Expenses"/>
    <n v="240"/>
    <d v="2024-01-31T00:00:00"/>
    <s v="Gen Exps NWT"/>
    <n v="18.73"/>
    <s v="JBC Distribution (Anchor)"/>
    <x v="8"/>
  </r>
  <r>
    <n v="7457"/>
    <s v="General Expenses"/>
    <n v="340"/>
    <d v="2024-01-31T00:00:00"/>
    <s v="Gen Exps NWT"/>
    <n v="6.15"/>
    <s v="Wawata Group Ltd (Anchor)"/>
    <x v="8"/>
  </r>
  <r>
    <n v="7457"/>
    <s v="General Expenses"/>
    <n v="340"/>
    <d v="2024-01-31T00:00:00"/>
    <s v="Gen Exps NWT"/>
    <n v="8.43"/>
    <s v="JBC Distribution (Anchor)"/>
    <x v="8"/>
  </r>
  <r>
    <n v="7457"/>
    <s v="General Expenses"/>
    <n v="936"/>
    <d v="2024-01-31T00:00:00"/>
    <s v="Gen Exps NWT"/>
    <n v="7.51"/>
    <s v="Wawata Group Ltd (Anchor)"/>
    <x v="8"/>
  </r>
  <r>
    <n v="7457"/>
    <s v="General Expenses"/>
    <n v="936"/>
    <d v="2024-01-31T00:00:00"/>
    <s v="Gen Exps NWT"/>
    <n v="10.3"/>
    <s v="JBC Distribution (Anchor)"/>
    <x v="8"/>
  </r>
  <r>
    <n v="7457"/>
    <s v="General Expenses"/>
    <n v="210"/>
    <d v="2024-02-01T00:00:00"/>
    <s v="Gen Exps NWT"/>
    <n v="18.489999999999998"/>
    <s v="Wawata Group Ltd (Anchor)"/>
    <x v="8"/>
  </r>
  <r>
    <n v="7457"/>
    <s v="General Expenses"/>
    <n v="210"/>
    <d v="2024-02-01T00:00:00"/>
    <s v="Gen Exps NWT"/>
    <n v="18.73"/>
    <s v="JBC Distribution (Anchor)"/>
    <x v="8"/>
  </r>
  <r>
    <n v="7457"/>
    <s v="General Expenses"/>
    <n v="220"/>
    <d v="2024-02-01T00:00:00"/>
    <s v="Gen Exps NWT"/>
    <n v="18.489999999999998"/>
    <s v="Wawata Group Ltd (Anchor)"/>
    <x v="8"/>
  </r>
  <r>
    <n v="7457"/>
    <s v="General Expenses"/>
    <n v="220"/>
    <d v="2024-02-01T00:00:00"/>
    <s v="Gen Exps NWT"/>
    <n v="18.73"/>
    <s v="JBC Distribution (Anchor)"/>
    <x v="8"/>
  </r>
  <r>
    <n v="7457"/>
    <s v="General Expenses"/>
    <n v="230"/>
    <d v="2024-02-01T00:00:00"/>
    <s v="Gen Exps NWT"/>
    <n v="18.489999999999998"/>
    <s v="Wawata Group Ltd (Anchor)"/>
    <x v="8"/>
  </r>
  <r>
    <n v="7457"/>
    <s v="General Expenses"/>
    <n v="230"/>
    <d v="2024-02-01T00:00:00"/>
    <s v="Gen Exps NWT"/>
    <n v="18.73"/>
    <s v="JBC Distribution (Anchor)"/>
    <x v="8"/>
  </r>
  <r>
    <n v="7457"/>
    <s v="General Expenses"/>
    <n v="240"/>
    <d v="2024-02-01T00:00:00"/>
    <s v="Gen Exps NWT"/>
    <n v="18.489999999999998"/>
    <s v="Wawata Group Ltd (Anchor)"/>
    <x v="8"/>
  </r>
  <r>
    <n v="7457"/>
    <s v="General Expenses"/>
    <n v="240"/>
    <d v="2024-02-01T00:00:00"/>
    <s v="Gen Exps NWT"/>
    <n v="18.73"/>
    <s v="JBC Distribution (Anchor)"/>
    <x v="8"/>
  </r>
  <r>
    <n v="7457"/>
    <s v="General Expenses"/>
    <n v="340"/>
    <d v="2024-02-01T00:00:00"/>
    <s v="Gen Exps NWT"/>
    <n v="8.32"/>
    <s v="Wawata Group Ltd (Anchor)"/>
    <x v="8"/>
  </r>
  <r>
    <n v="7457"/>
    <s v="General Expenses"/>
    <n v="340"/>
    <d v="2024-02-01T00:00:00"/>
    <s v="Gen Exps NWT"/>
    <n v="8.43"/>
    <s v="JBC Distribution (Anchor)"/>
    <x v="8"/>
  </r>
  <r>
    <n v="7457"/>
    <s v="General Expenses"/>
    <n v="936"/>
    <d v="2024-02-01T00:00:00"/>
    <s v="Gen Exps NWT"/>
    <n v="10.17"/>
    <s v="Wawata Group Ltd (Anchor)"/>
    <x v="8"/>
  </r>
  <r>
    <n v="7457"/>
    <s v="General Expenses"/>
    <n v="936"/>
    <d v="2024-02-01T00:00:00"/>
    <s v="Gen Exps NWT"/>
    <n v="10.3"/>
    <s v="JBC Distribution (Anchor)"/>
    <x v="8"/>
  </r>
  <r>
    <n v="7457"/>
    <s v="General Expenses"/>
    <n v="210"/>
    <d v="2024-02-05T00:00:00"/>
    <s v="Gen Exps NWT"/>
    <n v="17.66"/>
    <s v="Wawata Group Ltd (Anchor)"/>
    <x v="8"/>
  </r>
  <r>
    <n v="7457"/>
    <s v="General Expenses"/>
    <n v="220"/>
    <d v="2024-02-05T00:00:00"/>
    <s v="Gen Exps NWT"/>
    <n v="17.66"/>
    <s v="Wawata Group Ltd (Anchor)"/>
    <x v="8"/>
  </r>
  <r>
    <n v="7457"/>
    <s v="General Expenses"/>
    <n v="230"/>
    <d v="2024-02-05T00:00:00"/>
    <s v="Gen Exps NWT"/>
    <n v="17.66"/>
    <s v="Wawata Group Ltd (Anchor)"/>
    <x v="8"/>
  </r>
  <r>
    <n v="7457"/>
    <s v="General Expenses"/>
    <n v="240"/>
    <d v="2024-02-05T00:00:00"/>
    <s v="Gen Exps NWT"/>
    <n v="17.66"/>
    <s v="Wawata Group Ltd (Anchor)"/>
    <x v="8"/>
  </r>
  <r>
    <n v="7457"/>
    <s v="General Expenses"/>
    <n v="340"/>
    <d v="2024-02-05T00:00:00"/>
    <s v="Gen Exps NWT"/>
    <n v="7.95"/>
    <s v="Wawata Group Ltd (Anchor)"/>
    <x v="8"/>
  </r>
  <r>
    <n v="7457"/>
    <s v="General Expenses"/>
    <n v="936"/>
    <d v="2024-02-05T00:00:00"/>
    <s v="Gen Exps NWT"/>
    <n v="9.7100000000000009"/>
    <s v="Wawata Group Ltd (Anchor)"/>
    <x v="8"/>
  </r>
  <r>
    <n v="7457"/>
    <s v="General Expenses"/>
    <n v="210"/>
    <d v="2024-02-08T00:00:00"/>
    <s v="Gen Exps NWT"/>
    <n v="108.52"/>
    <s v="Nespresso New Zealand"/>
    <x v="8"/>
  </r>
  <r>
    <n v="7457"/>
    <s v="General Expenses"/>
    <n v="220"/>
    <d v="2024-02-08T00:00:00"/>
    <s v="Gen Exps NWT"/>
    <n v="108.52"/>
    <s v="Nespresso New Zealand"/>
    <x v="8"/>
  </r>
  <r>
    <n v="7457"/>
    <s v="General Expenses"/>
    <n v="230"/>
    <d v="2024-02-08T00:00:00"/>
    <s v="Gen Exps NWT"/>
    <n v="108.52"/>
    <s v="Nespresso New Zealand"/>
    <x v="8"/>
  </r>
  <r>
    <n v="7457"/>
    <s v="General Expenses"/>
    <n v="240"/>
    <d v="2024-02-08T00:00:00"/>
    <s v="Gen Exps NWT"/>
    <n v="108.52"/>
    <s v="Nespresso New Zealand"/>
    <x v="8"/>
  </r>
  <r>
    <n v="7457"/>
    <s v="General Expenses"/>
    <n v="340"/>
    <d v="2024-02-08T00:00:00"/>
    <s v="Gen Exps NWT"/>
    <n v="48.83"/>
    <s v="Nespresso New Zealand"/>
    <x v="8"/>
  </r>
  <r>
    <n v="7457"/>
    <s v="General Expenses"/>
    <n v="936"/>
    <d v="2024-02-08T00:00:00"/>
    <s v="Gen Exps NWT"/>
    <n v="59.69"/>
    <s v="Nespresso New Zealand"/>
    <x v="8"/>
  </r>
  <r>
    <n v="7457"/>
    <s v="General Expenses"/>
    <n v="210"/>
    <d v="2024-02-19T00:00:00"/>
    <s v="Gen Exps NWT"/>
    <n v="28"/>
    <m/>
    <x v="8"/>
  </r>
  <r>
    <n v="7457"/>
    <s v="General Expenses"/>
    <n v="220"/>
    <d v="2024-02-19T00:00:00"/>
    <s v="Gen Exps NWT"/>
    <n v="28"/>
    <m/>
    <x v="8"/>
  </r>
  <r>
    <n v="7457"/>
    <s v="General Expenses"/>
    <n v="230"/>
    <d v="2024-02-19T00:00:00"/>
    <s v="Gen Exps NWT"/>
    <n v="28"/>
    <m/>
    <x v="8"/>
  </r>
  <r>
    <n v="7457"/>
    <s v="General Expenses"/>
    <n v="240"/>
    <d v="2024-02-19T00:00:00"/>
    <s v="Gen Exps NWT"/>
    <n v="28"/>
    <m/>
    <x v="8"/>
  </r>
  <r>
    <n v="7457"/>
    <s v="General Expenses"/>
    <n v="340"/>
    <d v="2024-02-19T00:00:00"/>
    <s v="Gen Exps NWT"/>
    <n v="12.6"/>
    <m/>
    <x v="8"/>
  </r>
  <r>
    <n v="7457"/>
    <s v="General Expenses"/>
    <n v="936"/>
    <d v="2024-02-19T00:00:00"/>
    <s v="Gen Exps NWT"/>
    <n v="15.4"/>
    <m/>
    <x v="8"/>
  </r>
  <r>
    <n v="7457"/>
    <s v="General Expenses"/>
    <n v="210"/>
    <d v="2024-02-29T00:00:00"/>
    <s v="Gen Exps NWT"/>
    <n v="27.03"/>
    <s v="Rentokil Initial Ltd"/>
    <x v="8"/>
  </r>
  <r>
    <n v="7457"/>
    <s v="General Expenses"/>
    <n v="220"/>
    <d v="2024-02-29T00:00:00"/>
    <s v="Gen Exps NWT"/>
    <n v="27.03"/>
    <s v="Rentokil Initial Ltd"/>
    <x v="8"/>
  </r>
  <r>
    <n v="7457"/>
    <s v="General Expenses"/>
    <n v="230"/>
    <d v="2024-02-29T00:00:00"/>
    <s v="Gen Exps NWT"/>
    <n v="27.03"/>
    <s v="Rentokil Initial Ltd"/>
    <x v="8"/>
  </r>
  <r>
    <n v="7457"/>
    <s v="General Expenses"/>
    <n v="240"/>
    <d v="2024-02-29T00:00:00"/>
    <s v="Gen Exps NWT"/>
    <n v="27.03"/>
    <s v="Rentokil Initial Ltd"/>
    <x v="8"/>
  </r>
  <r>
    <n v="7457"/>
    <s v="General Expenses"/>
    <n v="340"/>
    <d v="2024-02-29T00:00:00"/>
    <s v="Gen Exps NWT"/>
    <n v="12.17"/>
    <s v="Rentokil Initial Ltd"/>
    <x v="8"/>
  </r>
  <r>
    <n v="7457"/>
    <s v="General Expenses"/>
    <n v="936"/>
    <d v="2024-02-29T00:00:00"/>
    <s v="Gen Exps NWT"/>
    <n v="14.86"/>
    <s v="Rentokil Initial Ltd"/>
    <x v="8"/>
  </r>
  <r>
    <n v="7457"/>
    <s v="General Expenses"/>
    <n v="210"/>
    <d v="2023-10-17T00:00:00"/>
    <s v="General Adv NST/NWT"/>
    <n v="25.28"/>
    <s v="Steve Brown Hawke"/>
    <x v="7"/>
  </r>
  <r>
    <n v="7457"/>
    <s v="General Expenses"/>
    <n v="210"/>
    <d v="2023-11-30T00:00:00"/>
    <s v="General Adv NST/NWT"/>
    <n v="19.97"/>
    <s v="George Manaton"/>
    <x v="7"/>
  </r>
  <r>
    <n v="7457"/>
    <s v="General Expenses"/>
    <n v="110"/>
    <d v="2023-06-12T00:00:00"/>
    <s v="General Exps NST"/>
    <n v="44.92"/>
    <s v="Toasted Espresso"/>
    <x v="8"/>
  </r>
  <r>
    <n v="7457"/>
    <s v="General Expenses"/>
    <n v="112"/>
    <d v="2023-06-12T00:00:00"/>
    <s v="General Exps NST"/>
    <n v="22.46"/>
    <s v="Toasted Espresso"/>
    <x v="8"/>
  </r>
  <r>
    <n v="7457"/>
    <s v="General Expenses"/>
    <n v="120"/>
    <d v="2023-06-12T00:00:00"/>
    <s v="General Exps NST"/>
    <n v="49.42"/>
    <s v="Toasted Espresso"/>
    <x v="8"/>
  </r>
  <r>
    <n v="7457"/>
    <s v="General Expenses"/>
    <n v="130"/>
    <d v="2023-06-12T00:00:00"/>
    <s v="General Exps NST"/>
    <n v="38.18"/>
    <s v="Toasted Espresso"/>
    <x v="8"/>
  </r>
  <r>
    <n v="7457"/>
    <s v="General Expenses"/>
    <n v="140"/>
    <d v="2023-06-12T00:00:00"/>
    <s v="General Exps NST"/>
    <n v="44.92"/>
    <s v="Toasted Espresso"/>
    <x v="8"/>
  </r>
  <r>
    <n v="7457"/>
    <s v="General Expenses"/>
    <n v="160"/>
    <d v="2023-06-12T00:00:00"/>
    <s v="General Exps NST"/>
    <n v="13.48"/>
    <s v="Toasted Espresso"/>
    <x v="8"/>
  </r>
  <r>
    <n v="7457"/>
    <s v="General Expenses"/>
    <n v="935"/>
    <d v="2023-06-12T00:00:00"/>
    <s v="General Exps NST"/>
    <n v="11.23"/>
    <s v="Toasted Espresso"/>
    <x v="8"/>
  </r>
  <r>
    <n v="7457"/>
    <s v="General Expenses"/>
    <n v="110"/>
    <d v="2023-06-18T00:00:00"/>
    <s v="General Exps NST"/>
    <n v="42.73"/>
    <s v="Toasted Espresso"/>
    <x v="8"/>
  </r>
  <r>
    <n v="7457"/>
    <s v="General Expenses"/>
    <n v="112"/>
    <d v="2023-06-18T00:00:00"/>
    <s v="General Exps NST"/>
    <n v="21.37"/>
    <s v="Toasted Espresso"/>
    <x v="8"/>
  </r>
  <r>
    <n v="7457"/>
    <s v="General Expenses"/>
    <n v="120"/>
    <d v="2023-06-18T00:00:00"/>
    <s v="General Exps NST"/>
    <n v="47"/>
    <s v="Toasted Espresso"/>
    <x v="8"/>
  </r>
  <r>
    <n v="7457"/>
    <s v="General Expenses"/>
    <n v="130"/>
    <d v="2023-06-18T00:00:00"/>
    <s v="General Exps NST"/>
    <n v="36.32"/>
    <s v="Toasted Espresso"/>
    <x v="8"/>
  </r>
  <r>
    <n v="7457"/>
    <s v="General Expenses"/>
    <n v="140"/>
    <d v="2023-06-18T00:00:00"/>
    <s v="General Exps NST"/>
    <n v="42.73"/>
    <s v="Toasted Espresso"/>
    <x v="8"/>
  </r>
  <r>
    <n v="7457"/>
    <s v="General Expenses"/>
    <n v="160"/>
    <d v="2023-06-18T00:00:00"/>
    <s v="General Exps NST"/>
    <n v="12.82"/>
    <s v="Toasted Espresso"/>
    <x v="8"/>
  </r>
  <r>
    <n v="7457"/>
    <s v="General Expenses"/>
    <n v="935"/>
    <d v="2023-06-18T00:00:00"/>
    <s v="General Exps NST"/>
    <n v="10.69"/>
    <s v="Toasted Espresso"/>
    <x v="8"/>
  </r>
  <r>
    <n v="7457"/>
    <s v="General Expenses"/>
    <n v="110"/>
    <d v="2023-06-20T00:00:00"/>
    <s v="General Exps NST"/>
    <n v="90.49"/>
    <s v="Nespresso New Zealand"/>
    <x v="8"/>
  </r>
  <r>
    <n v="7457"/>
    <s v="General Expenses"/>
    <n v="110"/>
    <d v="2023-06-20T00:00:00"/>
    <s v="General Exps NST"/>
    <n v="90.49"/>
    <s v="Nespresso New Zealand"/>
    <x v="8"/>
  </r>
  <r>
    <n v="7457"/>
    <s v="General Expenses"/>
    <n v="112"/>
    <d v="2023-06-20T00:00:00"/>
    <s v="General Exps NST"/>
    <n v="45.24"/>
    <s v="Nespresso New Zealand"/>
    <x v="8"/>
  </r>
  <r>
    <n v="7457"/>
    <s v="General Expenses"/>
    <n v="112"/>
    <d v="2023-06-20T00:00:00"/>
    <s v="General Exps NST"/>
    <n v="45.24"/>
    <s v="Nespresso New Zealand"/>
    <x v="8"/>
  </r>
  <r>
    <n v="7457"/>
    <s v="General Expenses"/>
    <n v="120"/>
    <d v="2023-06-20T00:00:00"/>
    <s v="General Exps NST"/>
    <n v="99.54"/>
    <s v="Nespresso New Zealand"/>
    <x v="8"/>
  </r>
  <r>
    <n v="7457"/>
    <s v="General Expenses"/>
    <n v="120"/>
    <d v="2023-06-20T00:00:00"/>
    <s v="General Exps NST"/>
    <n v="99.54"/>
    <s v="Nespresso New Zealand"/>
    <x v="8"/>
  </r>
  <r>
    <n v="7457"/>
    <s v="General Expenses"/>
    <n v="130"/>
    <d v="2023-06-20T00:00:00"/>
    <s v="General Exps NST"/>
    <n v="76.91"/>
    <s v="Nespresso New Zealand"/>
    <x v="8"/>
  </r>
  <r>
    <n v="7457"/>
    <s v="General Expenses"/>
    <n v="130"/>
    <d v="2023-06-20T00:00:00"/>
    <s v="General Exps NST"/>
    <n v="76.91"/>
    <s v="Nespresso New Zealand"/>
    <x v="8"/>
  </r>
  <r>
    <n v="7457"/>
    <s v="General Expenses"/>
    <n v="140"/>
    <d v="2023-06-20T00:00:00"/>
    <s v="General Exps NST"/>
    <n v="90.49"/>
    <s v="Nespresso New Zealand"/>
    <x v="8"/>
  </r>
  <r>
    <n v="7457"/>
    <s v="General Expenses"/>
    <n v="140"/>
    <d v="2023-06-20T00:00:00"/>
    <s v="General Exps NST"/>
    <n v="90.49"/>
    <s v="Nespresso New Zealand"/>
    <x v="8"/>
  </r>
  <r>
    <n v="7457"/>
    <s v="General Expenses"/>
    <n v="160"/>
    <d v="2023-06-20T00:00:00"/>
    <s v="General Exps NST"/>
    <n v="27.15"/>
    <s v="Nespresso New Zealand"/>
    <x v="8"/>
  </r>
  <r>
    <n v="7457"/>
    <s v="General Expenses"/>
    <n v="160"/>
    <d v="2023-06-20T00:00:00"/>
    <s v="General Exps NST"/>
    <n v="27.15"/>
    <s v="Nespresso New Zealand"/>
    <x v="8"/>
  </r>
  <r>
    <n v="7457"/>
    <s v="General Expenses"/>
    <n v="935"/>
    <d v="2023-06-20T00:00:00"/>
    <s v="General Exps NST"/>
    <n v="22.63"/>
    <s v="Nespresso New Zealand"/>
    <x v="8"/>
  </r>
  <r>
    <n v="7457"/>
    <s v="General Expenses"/>
    <n v="935"/>
    <d v="2023-06-20T00:00:00"/>
    <s v="General Exps NST"/>
    <n v="22.63"/>
    <s v="Nespresso New Zealand"/>
    <x v="8"/>
  </r>
  <r>
    <n v="7457"/>
    <s v="General Expenses"/>
    <n v="110"/>
    <d v="2023-06-27T00:00:00"/>
    <s v="General Exps NST"/>
    <n v="32.869999999999997"/>
    <s v="Toasted Espresso"/>
    <x v="8"/>
  </r>
  <r>
    <n v="7457"/>
    <s v="General Expenses"/>
    <n v="112"/>
    <d v="2023-06-27T00:00:00"/>
    <s v="General Exps NST"/>
    <n v="16.43"/>
    <s v="Toasted Espresso"/>
    <x v="8"/>
  </r>
  <r>
    <n v="7457"/>
    <s v="General Expenses"/>
    <n v="120"/>
    <d v="2023-06-27T00:00:00"/>
    <s v="General Exps NST"/>
    <n v="36.159999999999997"/>
    <s v="Toasted Espresso"/>
    <x v="8"/>
  </r>
  <r>
    <n v="7457"/>
    <s v="General Expenses"/>
    <n v="130"/>
    <d v="2023-06-27T00:00:00"/>
    <s v="General Exps NST"/>
    <n v="27.94"/>
    <s v="Toasted Espresso"/>
    <x v="8"/>
  </r>
  <r>
    <n v="7457"/>
    <s v="General Expenses"/>
    <n v="140"/>
    <d v="2023-06-27T00:00:00"/>
    <s v="General Exps NST"/>
    <n v="32.869999999999997"/>
    <s v="Toasted Espresso"/>
    <x v="8"/>
  </r>
  <r>
    <n v="7457"/>
    <s v="General Expenses"/>
    <n v="160"/>
    <d v="2023-06-27T00:00:00"/>
    <s v="General Exps NST"/>
    <n v="9.86"/>
    <s v="Toasted Espresso"/>
    <x v="8"/>
  </r>
  <r>
    <n v="7457"/>
    <s v="General Expenses"/>
    <n v="935"/>
    <d v="2023-06-27T00:00:00"/>
    <s v="General Exps NST"/>
    <n v="8.2200000000000006"/>
    <s v="Toasted Espresso"/>
    <x v="8"/>
  </r>
  <r>
    <n v="7457"/>
    <s v="General Expenses"/>
    <n v="110"/>
    <d v="2023-06-29T00:00:00"/>
    <s v="General Exps NST"/>
    <n v="58.79"/>
    <s v="Nespresso New Zealand"/>
    <x v="8"/>
  </r>
  <r>
    <n v="7457"/>
    <s v="General Expenses"/>
    <n v="112"/>
    <d v="2023-06-29T00:00:00"/>
    <s v="General Exps NST"/>
    <n v="29.4"/>
    <s v="Nespresso New Zealand"/>
    <x v="8"/>
  </r>
  <r>
    <n v="7457"/>
    <s v="General Expenses"/>
    <n v="120"/>
    <d v="2023-06-29T00:00:00"/>
    <s v="General Exps NST"/>
    <n v="64.67"/>
    <s v="Nespresso New Zealand"/>
    <x v="8"/>
  </r>
  <r>
    <n v="7457"/>
    <s v="General Expenses"/>
    <n v="130"/>
    <d v="2023-06-29T00:00:00"/>
    <s v="General Exps NST"/>
    <n v="49.97"/>
    <s v="Nespresso New Zealand"/>
    <x v="8"/>
  </r>
  <r>
    <n v="7457"/>
    <s v="General Expenses"/>
    <n v="140"/>
    <d v="2023-06-29T00:00:00"/>
    <s v="General Exps NST"/>
    <n v="58.79"/>
    <s v="Nespresso New Zealand"/>
    <x v="8"/>
  </r>
  <r>
    <n v="7457"/>
    <s v="General Expenses"/>
    <n v="160"/>
    <d v="2023-06-29T00:00:00"/>
    <s v="General Exps NST"/>
    <n v="17.63"/>
    <s v="Nespresso New Zealand"/>
    <x v="8"/>
  </r>
  <r>
    <n v="7457"/>
    <s v="General Expenses"/>
    <n v="935"/>
    <d v="2023-06-29T00:00:00"/>
    <s v="General Exps NST"/>
    <n v="14.7"/>
    <s v="Nespresso New Zealand"/>
    <x v="8"/>
  </r>
  <r>
    <n v="7457"/>
    <s v="General Expenses"/>
    <n v="110"/>
    <d v="2023-07-11T00:00:00"/>
    <s v="General Exps NST"/>
    <n v="115.1"/>
    <s v="Nespresso New Zealand"/>
    <x v="8"/>
  </r>
  <r>
    <n v="7457"/>
    <s v="General Expenses"/>
    <n v="110"/>
    <d v="2023-07-11T00:00:00"/>
    <s v="General Exps NST"/>
    <n v="-230.22"/>
    <s v="Nespresso New Zealand"/>
    <x v="8"/>
  </r>
  <r>
    <n v="7457"/>
    <s v="General Expenses"/>
    <n v="110"/>
    <d v="2023-07-11T00:00:00"/>
    <s v="General Exps NST"/>
    <n v="35.06"/>
    <s v="Toasted Espresso"/>
    <x v="8"/>
  </r>
  <r>
    <n v="7457"/>
    <s v="General Expenses"/>
    <n v="112"/>
    <d v="2023-07-11T00:00:00"/>
    <s v="General Exps NST"/>
    <n v="57.56"/>
    <s v="Nespresso New Zealand"/>
    <x v="8"/>
  </r>
  <r>
    <n v="7457"/>
    <s v="General Expenses"/>
    <n v="112"/>
    <d v="2023-07-11T00:00:00"/>
    <s v="General Exps NST"/>
    <n v="-115.1"/>
    <s v="Nespresso New Zealand"/>
    <x v="8"/>
  </r>
  <r>
    <n v="7457"/>
    <s v="General Expenses"/>
    <n v="112"/>
    <d v="2023-07-11T00:00:00"/>
    <s v="General Exps NST"/>
    <n v="17.53"/>
    <s v="Toasted Espresso"/>
    <x v="8"/>
  </r>
  <r>
    <n v="7457"/>
    <s v="General Expenses"/>
    <n v="120"/>
    <d v="2023-07-11T00:00:00"/>
    <s v="General Exps NST"/>
    <n v="126.62"/>
    <s v="Nespresso New Zealand"/>
    <x v="8"/>
  </r>
  <r>
    <n v="7457"/>
    <s v="General Expenses"/>
    <n v="120"/>
    <d v="2023-07-11T00:00:00"/>
    <s v="General Exps NST"/>
    <n v="-253.23"/>
    <s v="Nespresso New Zealand"/>
    <x v="8"/>
  </r>
  <r>
    <n v="7457"/>
    <s v="General Expenses"/>
    <n v="120"/>
    <d v="2023-07-11T00:00:00"/>
    <s v="General Exps NST"/>
    <n v="38.57"/>
    <s v="Toasted Espresso"/>
    <x v="8"/>
  </r>
  <r>
    <n v="7457"/>
    <s v="General Expenses"/>
    <n v="130"/>
    <d v="2023-07-11T00:00:00"/>
    <s v="General Exps NST"/>
    <n v="97.84"/>
    <s v="Nespresso New Zealand"/>
    <x v="8"/>
  </r>
  <r>
    <n v="7457"/>
    <s v="General Expenses"/>
    <n v="130"/>
    <d v="2023-07-11T00:00:00"/>
    <s v="General Exps NST"/>
    <n v="-195.69"/>
    <s v="Nespresso New Zealand"/>
    <x v="8"/>
  </r>
  <r>
    <n v="7457"/>
    <s v="General Expenses"/>
    <n v="130"/>
    <d v="2023-07-11T00:00:00"/>
    <s v="General Exps NST"/>
    <n v="29.8"/>
    <s v="Toasted Espresso"/>
    <x v="8"/>
  </r>
  <r>
    <n v="7457"/>
    <s v="General Expenses"/>
    <n v="140"/>
    <d v="2023-07-11T00:00:00"/>
    <s v="General Exps NST"/>
    <n v="115.1"/>
    <s v="Nespresso New Zealand"/>
    <x v="8"/>
  </r>
  <r>
    <n v="7457"/>
    <s v="General Expenses"/>
    <n v="140"/>
    <d v="2023-07-11T00:00:00"/>
    <s v="General Exps NST"/>
    <n v="-230.22"/>
    <s v="Nespresso New Zealand"/>
    <x v="8"/>
  </r>
  <r>
    <n v="7457"/>
    <s v="General Expenses"/>
    <n v="140"/>
    <d v="2023-07-11T00:00:00"/>
    <s v="General Exps NST"/>
    <n v="35.06"/>
    <s v="Toasted Espresso"/>
    <x v="8"/>
  </r>
  <r>
    <n v="7457"/>
    <s v="General Expenses"/>
    <n v="160"/>
    <d v="2023-07-11T00:00:00"/>
    <s v="General Exps NST"/>
    <n v="34.53"/>
    <s v="Nespresso New Zealand"/>
    <x v="8"/>
  </r>
  <r>
    <n v="7457"/>
    <s v="General Expenses"/>
    <n v="160"/>
    <d v="2023-07-11T00:00:00"/>
    <s v="General Exps NST"/>
    <n v="-69.06"/>
    <s v="Nespresso New Zealand"/>
    <x v="8"/>
  </r>
  <r>
    <n v="7457"/>
    <s v="General Expenses"/>
    <n v="160"/>
    <d v="2023-07-11T00:00:00"/>
    <s v="General Exps NST"/>
    <n v="10.52"/>
    <s v="Toasted Espresso"/>
    <x v="8"/>
  </r>
  <r>
    <n v="7457"/>
    <s v="General Expenses"/>
    <n v="935"/>
    <d v="2023-07-11T00:00:00"/>
    <s v="General Exps NST"/>
    <n v="28.77"/>
    <s v="Nespresso New Zealand"/>
    <x v="8"/>
  </r>
  <r>
    <n v="7457"/>
    <s v="General Expenses"/>
    <n v="935"/>
    <d v="2023-07-11T00:00:00"/>
    <s v="General Exps NST"/>
    <n v="-57.56"/>
    <s v="Nespresso New Zealand"/>
    <x v="8"/>
  </r>
  <r>
    <n v="7457"/>
    <s v="General Expenses"/>
    <n v="935"/>
    <d v="2023-07-11T00:00:00"/>
    <s v="General Exps NST"/>
    <n v="8.77"/>
    <s v="Toasted Espresso"/>
    <x v="8"/>
  </r>
  <r>
    <n v="7457"/>
    <s v="General Expenses"/>
    <n v="110"/>
    <d v="2023-07-17T00:00:00"/>
    <s v="General Exps NST"/>
    <n v="27.39"/>
    <s v="Toasted Espresso"/>
    <x v="8"/>
  </r>
  <r>
    <n v="7457"/>
    <s v="General Expenses"/>
    <n v="112"/>
    <d v="2023-07-17T00:00:00"/>
    <s v="General Exps NST"/>
    <n v="13.7"/>
    <s v="Toasted Espresso"/>
    <x v="8"/>
  </r>
  <r>
    <n v="7457"/>
    <s v="General Expenses"/>
    <n v="120"/>
    <d v="2023-07-17T00:00:00"/>
    <s v="General Exps NST"/>
    <n v="30.13"/>
    <s v="Toasted Espresso"/>
    <x v="8"/>
  </r>
  <r>
    <n v="7457"/>
    <s v="General Expenses"/>
    <n v="130"/>
    <d v="2023-07-17T00:00:00"/>
    <s v="General Exps NST"/>
    <n v="23.29"/>
    <s v="Toasted Espresso"/>
    <x v="8"/>
  </r>
  <r>
    <n v="7457"/>
    <s v="General Expenses"/>
    <n v="140"/>
    <d v="2023-07-17T00:00:00"/>
    <s v="General Exps NST"/>
    <n v="27.39"/>
    <s v="Toasted Espresso"/>
    <x v="8"/>
  </r>
  <r>
    <n v="7457"/>
    <s v="General Expenses"/>
    <n v="160"/>
    <d v="2023-07-17T00:00:00"/>
    <s v="General Exps NST"/>
    <n v="8.2200000000000006"/>
    <s v="Toasted Espresso"/>
    <x v="8"/>
  </r>
  <r>
    <n v="7457"/>
    <s v="General Expenses"/>
    <n v="935"/>
    <d v="2023-07-17T00:00:00"/>
    <s v="General Exps NST"/>
    <n v="6.85"/>
    <s v="Toasted Espresso"/>
    <x v="8"/>
  </r>
  <r>
    <n v="7457"/>
    <s v="General Expenses"/>
    <n v="110"/>
    <d v="2023-07-19T00:00:00"/>
    <s v="General Exps NST"/>
    <n v="94.8"/>
    <s v="Nespresso New Zealand"/>
    <x v="8"/>
  </r>
  <r>
    <n v="7457"/>
    <s v="General Expenses"/>
    <n v="112"/>
    <d v="2023-07-19T00:00:00"/>
    <s v="General Exps NST"/>
    <n v="47.4"/>
    <s v="Nespresso New Zealand"/>
    <x v="8"/>
  </r>
  <r>
    <n v="7457"/>
    <s v="General Expenses"/>
    <n v="120"/>
    <d v="2023-07-19T00:00:00"/>
    <s v="General Exps NST"/>
    <n v="104.28"/>
    <s v="Nespresso New Zealand"/>
    <x v="8"/>
  </r>
  <r>
    <n v="7457"/>
    <s v="General Expenses"/>
    <n v="130"/>
    <d v="2023-07-19T00:00:00"/>
    <s v="General Exps NST"/>
    <n v="80.58"/>
    <s v="Nespresso New Zealand"/>
    <x v="8"/>
  </r>
  <r>
    <n v="7457"/>
    <s v="General Expenses"/>
    <n v="140"/>
    <d v="2023-07-19T00:00:00"/>
    <s v="General Exps NST"/>
    <n v="94.8"/>
    <s v="Nespresso New Zealand"/>
    <x v="8"/>
  </r>
  <r>
    <n v="7457"/>
    <s v="General Expenses"/>
    <n v="160"/>
    <d v="2023-07-19T00:00:00"/>
    <s v="General Exps NST"/>
    <n v="28.44"/>
    <s v="Nespresso New Zealand"/>
    <x v="8"/>
  </r>
  <r>
    <n v="7457"/>
    <s v="General Expenses"/>
    <n v="935"/>
    <d v="2023-07-19T00:00:00"/>
    <s v="General Exps NST"/>
    <n v="23.7"/>
    <s v="Nespresso New Zealand"/>
    <x v="8"/>
  </r>
  <r>
    <n v="7457"/>
    <s v="General Expenses"/>
    <n v="110"/>
    <d v="2023-07-25T00:00:00"/>
    <s v="General Exps NST"/>
    <n v="42.73"/>
    <s v="Toasted Espresso"/>
    <x v="8"/>
  </r>
  <r>
    <n v="7457"/>
    <s v="General Expenses"/>
    <n v="112"/>
    <d v="2023-07-25T00:00:00"/>
    <s v="General Exps NST"/>
    <n v="21.37"/>
    <s v="Toasted Espresso"/>
    <x v="8"/>
  </r>
  <r>
    <n v="7457"/>
    <s v="General Expenses"/>
    <n v="120"/>
    <d v="2023-07-25T00:00:00"/>
    <s v="General Exps NST"/>
    <n v="47"/>
    <s v="Toasted Espresso"/>
    <x v="8"/>
  </r>
  <r>
    <n v="7457"/>
    <s v="General Expenses"/>
    <n v="130"/>
    <d v="2023-07-25T00:00:00"/>
    <s v="General Exps NST"/>
    <n v="36.32"/>
    <s v="Toasted Espresso"/>
    <x v="8"/>
  </r>
  <r>
    <n v="7457"/>
    <s v="General Expenses"/>
    <n v="140"/>
    <d v="2023-07-25T00:00:00"/>
    <s v="General Exps NST"/>
    <n v="42.73"/>
    <s v="Toasted Espresso"/>
    <x v="8"/>
  </r>
  <r>
    <n v="7457"/>
    <s v="General Expenses"/>
    <n v="160"/>
    <d v="2023-07-25T00:00:00"/>
    <s v="General Exps NST"/>
    <n v="12.82"/>
    <s v="Toasted Espresso"/>
    <x v="8"/>
  </r>
  <r>
    <n v="7457"/>
    <s v="General Expenses"/>
    <n v="935"/>
    <d v="2023-07-25T00:00:00"/>
    <s v="General Exps NST"/>
    <n v="10.69"/>
    <s v="Toasted Espresso"/>
    <x v="8"/>
  </r>
  <r>
    <n v="7457"/>
    <s v="General Expenses"/>
    <n v="110"/>
    <d v="2023-07-29T00:00:00"/>
    <s v="General Exps NST"/>
    <n v="38.35"/>
    <s v="Toasted Espresso"/>
    <x v="8"/>
  </r>
  <r>
    <n v="7457"/>
    <s v="General Expenses"/>
    <n v="112"/>
    <d v="2023-07-29T00:00:00"/>
    <s v="General Exps NST"/>
    <n v="19.170000000000002"/>
    <s v="Toasted Espresso"/>
    <x v="8"/>
  </r>
  <r>
    <n v="7457"/>
    <s v="General Expenses"/>
    <n v="120"/>
    <d v="2023-07-29T00:00:00"/>
    <s v="General Exps NST"/>
    <n v="42.18"/>
    <s v="Toasted Espresso"/>
    <x v="8"/>
  </r>
  <r>
    <n v="7457"/>
    <s v="General Expenses"/>
    <n v="130"/>
    <d v="2023-07-29T00:00:00"/>
    <s v="General Exps NST"/>
    <n v="32.6"/>
    <s v="Toasted Espresso"/>
    <x v="8"/>
  </r>
  <r>
    <n v="7457"/>
    <s v="General Expenses"/>
    <n v="140"/>
    <d v="2023-07-29T00:00:00"/>
    <s v="General Exps NST"/>
    <n v="38.35"/>
    <s v="Toasted Espresso"/>
    <x v="8"/>
  </r>
  <r>
    <n v="7457"/>
    <s v="General Expenses"/>
    <n v="160"/>
    <d v="2023-07-29T00:00:00"/>
    <s v="General Exps NST"/>
    <n v="11.5"/>
    <s v="Toasted Espresso"/>
    <x v="8"/>
  </r>
  <r>
    <n v="7457"/>
    <s v="General Expenses"/>
    <n v="935"/>
    <d v="2023-07-29T00:00:00"/>
    <s v="General Exps NST"/>
    <n v="9.59"/>
    <s v="Toasted Espresso"/>
    <x v="8"/>
  </r>
  <r>
    <n v="7457"/>
    <s v="General Expenses"/>
    <n v="110"/>
    <d v="2023-08-01T00:00:00"/>
    <s v="General Exps NST"/>
    <n v="37.299999999999997"/>
    <s v="Toasted Espresso"/>
    <x v="8"/>
  </r>
  <r>
    <n v="7457"/>
    <s v="General Expenses"/>
    <n v="112"/>
    <d v="2023-08-01T00:00:00"/>
    <s v="General Exps NST"/>
    <n v="18.649999999999999"/>
    <s v="Toasted Espresso"/>
    <x v="8"/>
  </r>
  <r>
    <n v="7457"/>
    <s v="General Expenses"/>
    <n v="120"/>
    <d v="2023-08-01T00:00:00"/>
    <s v="General Exps NST"/>
    <n v="41.03"/>
    <s v="Toasted Espresso"/>
    <x v="8"/>
  </r>
  <r>
    <n v="7457"/>
    <s v="General Expenses"/>
    <n v="130"/>
    <d v="2023-08-01T00:00:00"/>
    <s v="General Exps NST"/>
    <n v="31.71"/>
    <s v="Toasted Espresso"/>
    <x v="8"/>
  </r>
  <r>
    <n v="7457"/>
    <s v="General Expenses"/>
    <n v="140"/>
    <d v="2023-08-01T00:00:00"/>
    <s v="General Exps NST"/>
    <n v="37.299999999999997"/>
    <s v="Toasted Espresso"/>
    <x v="8"/>
  </r>
  <r>
    <n v="7457"/>
    <s v="General Expenses"/>
    <n v="160"/>
    <d v="2023-08-01T00:00:00"/>
    <s v="General Exps NST"/>
    <n v="11.19"/>
    <s v="Toasted Espresso"/>
    <x v="8"/>
  </r>
  <r>
    <n v="7457"/>
    <s v="General Expenses"/>
    <n v="935"/>
    <d v="2023-08-01T00:00:00"/>
    <s v="General Exps NST"/>
    <n v="9.33"/>
    <s v="Toasted Espresso"/>
    <x v="8"/>
  </r>
  <r>
    <n v="7457"/>
    <s v="General Expenses"/>
    <n v="110"/>
    <d v="2023-08-07T00:00:00"/>
    <s v="General Exps NST"/>
    <n v="36.159999999999997"/>
    <s v="Toasted Espresso"/>
    <x v="8"/>
  </r>
  <r>
    <n v="7457"/>
    <s v="General Expenses"/>
    <n v="112"/>
    <d v="2023-08-07T00:00:00"/>
    <s v="General Exps NST"/>
    <n v="18.079999999999998"/>
    <s v="Toasted Espresso"/>
    <x v="8"/>
  </r>
  <r>
    <n v="7457"/>
    <s v="General Expenses"/>
    <n v="120"/>
    <d v="2023-08-07T00:00:00"/>
    <s v="General Exps NST"/>
    <n v="39.770000000000003"/>
    <s v="Toasted Espresso"/>
    <x v="8"/>
  </r>
  <r>
    <n v="7457"/>
    <s v="General Expenses"/>
    <n v="130"/>
    <d v="2023-08-07T00:00:00"/>
    <s v="General Exps NST"/>
    <n v="30.73"/>
    <s v="Toasted Espresso"/>
    <x v="8"/>
  </r>
  <r>
    <n v="7457"/>
    <s v="General Expenses"/>
    <n v="140"/>
    <d v="2023-08-07T00:00:00"/>
    <s v="General Exps NST"/>
    <n v="36.159999999999997"/>
    <s v="Toasted Espresso"/>
    <x v="8"/>
  </r>
  <r>
    <n v="7457"/>
    <s v="General Expenses"/>
    <n v="160"/>
    <d v="2023-08-07T00:00:00"/>
    <s v="General Exps NST"/>
    <n v="10.84"/>
    <s v="Toasted Espresso"/>
    <x v="8"/>
  </r>
  <r>
    <n v="7457"/>
    <s v="General Expenses"/>
    <n v="935"/>
    <d v="2023-08-07T00:00:00"/>
    <s v="General Exps NST"/>
    <n v="9.0399999999999991"/>
    <s v="Toasted Espresso"/>
    <x v="8"/>
  </r>
  <r>
    <n v="7457"/>
    <s v="General Expenses"/>
    <n v="110"/>
    <d v="2023-08-15T00:00:00"/>
    <s v="General Exps NST"/>
    <n v="3.6"/>
    <s v="Bronwen Newcombe"/>
    <x v="8"/>
  </r>
  <r>
    <n v="7457"/>
    <s v="General Expenses"/>
    <n v="112"/>
    <d v="2023-08-15T00:00:00"/>
    <s v="General Exps NST"/>
    <n v="1.8"/>
    <s v="Bronwen Newcombe"/>
    <x v="8"/>
  </r>
  <r>
    <n v="7457"/>
    <s v="General Expenses"/>
    <n v="120"/>
    <d v="2023-08-15T00:00:00"/>
    <s v="General Exps NST"/>
    <n v="3.96"/>
    <s v="Bronwen Newcombe"/>
    <x v="8"/>
  </r>
  <r>
    <n v="7457"/>
    <s v="General Expenses"/>
    <n v="130"/>
    <d v="2023-08-15T00:00:00"/>
    <s v="General Exps NST"/>
    <n v="3.06"/>
    <s v="Bronwen Newcombe"/>
    <x v="8"/>
  </r>
  <r>
    <n v="7457"/>
    <s v="General Expenses"/>
    <n v="140"/>
    <d v="2023-08-15T00:00:00"/>
    <s v="General Exps NST"/>
    <n v="3.6"/>
    <s v="Bronwen Newcombe"/>
    <x v="8"/>
  </r>
  <r>
    <n v="7457"/>
    <s v="General Expenses"/>
    <n v="160"/>
    <d v="2023-08-15T00:00:00"/>
    <s v="General Exps NST"/>
    <n v="1.08"/>
    <s v="Bronwen Newcombe"/>
    <x v="8"/>
  </r>
  <r>
    <n v="7457"/>
    <s v="General Expenses"/>
    <n v="935"/>
    <d v="2023-08-15T00:00:00"/>
    <s v="General Exps NST"/>
    <n v="0.9"/>
    <s v="Bronwen Newcombe"/>
    <x v="8"/>
  </r>
  <r>
    <n v="7457"/>
    <s v="General Expenses"/>
    <n v="110"/>
    <d v="2023-08-18T00:00:00"/>
    <s v="General Exps NST"/>
    <n v="41.63"/>
    <s v="Toasted Espresso"/>
    <x v="8"/>
  </r>
  <r>
    <n v="7457"/>
    <s v="General Expenses"/>
    <n v="112"/>
    <d v="2023-08-18T00:00:00"/>
    <s v="General Exps NST"/>
    <n v="20.82"/>
    <s v="Toasted Espresso"/>
    <x v="8"/>
  </r>
  <r>
    <n v="7457"/>
    <s v="General Expenses"/>
    <n v="120"/>
    <d v="2023-08-18T00:00:00"/>
    <s v="General Exps NST"/>
    <n v="45.8"/>
    <s v="Toasted Espresso"/>
    <x v="8"/>
  </r>
  <r>
    <n v="7457"/>
    <s v="General Expenses"/>
    <n v="130"/>
    <d v="2023-08-18T00:00:00"/>
    <s v="General Exps NST"/>
    <n v="35.39"/>
    <s v="Toasted Espresso"/>
    <x v="8"/>
  </r>
  <r>
    <n v="7457"/>
    <s v="General Expenses"/>
    <n v="140"/>
    <d v="2023-08-18T00:00:00"/>
    <s v="General Exps NST"/>
    <n v="41.63"/>
    <s v="Toasted Espresso"/>
    <x v="8"/>
  </r>
  <r>
    <n v="7457"/>
    <s v="General Expenses"/>
    <n v="160"/>
    <d v="2023-08-18T00:00:00"/>
    <s v="General Exps NST"/>
    <n v="12.49"/>
    <s v="Toasted Espresso"/>
    <x v="8"/>
  </r>
  <r>
    <n v="7457"/>
    <s v="General Expenses"/>
    <n v="935"/>
    <d v="2023-08-18T00:00:00"/>
    <s v="General Exps NST"/>
    <n v="10.41"/>
    <s v="Toasted Espresso"/>
    <x v="8"/>
  </r>
  <r>
    <n v="7457"/>
    <s v="General Expenses"/>
    <n v="110"/>
    <d v="2023-08-28T00:00:00"/>
    <s v="General Exps NST"/>
    <n v="42.73"/>
    <s v="Toasted Espresso"/>
    <x v="8"/>
  </r>
  <r>
    <n v="7457"/>
    <s v="General Expenses"/>
    <n v="112"/>
    <d v="2023-08-28T00:00:00"/>
    <s v="General Exps NST"/>
    <n v="21.37"/>
    <s v="Toasted Espresso"/>
    <x v="8"/>
  </r>
  <r>
    <n v="7457"/>
    <s v="General Expenses"/>
    <n v="120"/>
    <d v="2023-08-28T00:00:00"/>
    <s v="General Exps NST"/>
    <n v="47"/>
    <s v="Toasted Espresso"/>
    <x v="8"/>
  </r>
  <r>
    <n v="7457"/>
    <s v="General Expenses"/>
    <n v="130"/>
    <d v="2023-08-28T00:00:00"/>
    <s v="General Exps NST"/>
    <n v="36.32"/>
    <s v="Toasted Espresso"/>
    <x v="8"/>
  </r>
  <r>
    <n v="7457"/>
    <s v="General Expenses"/>
    <n v="140"/>
    <d v="2023-08-28T00:00:00"/>
    <s v="General Exps NST"/>
    <n v="42.73"/>
    <s v="Toasted Espresso"/>
    <x v="8"/>
  </r>
  <r>
    <n v="7457"/>
    <s v="General Expenses"/>
    <n v="160"/>
    <d v="2023-08-28T00:00:00"/>
    <s v="General Exps NST"/>
    <n v="12.82"/>
    <s v="Toasted Espresso"/>
    <x v="8"/>
  </r>
  <r>
    <n v="7457"/>
    <s v="General Expenses"/>
    <n v="935"/>
    <d v="2023-08-28T00:00:00"/>
    <s v="General Exps NST"/>
    <n v="10.69"/>
    <s v="Toasted Espresso"/>
    <x v="8"/>
  </r>
  <r>
    <n v="7457"/>
    <s v="General Expenses"/>
    <n v="110"/>
    <d v="2023-08-31T00:00:00"/>
    <s v="General Exps NST"/>
    <n v="32.869999999999997"/>
    <s v="Toasted Espresso"/>
    <x v="8"/>
  </r>
  <r>
    <n v="7457"/>
    <s v="General Expenses"/>
    <n v="112"/>
    <d v="2023-08-31T00:00:00"/>
    <s v="General Exps NST"/>
    <n v="16.43"/>
    <s v="Toasted Espresso"/>
    <x v="8"/>
  </r>
  <r>
    <n v="7457"/>
    <s v="General Expenses"/>
    <n v="120"/>
    <d v="2023-08-31T00:00:00"/>
    <s v="General Exps NST"/>
    <n v="36.159999999999997"/>
    <s v="Toasted Espresso"/>
    <x v="8"/>
  </r>
  <r>
    <n v="7457"/>
    <s v="General Expenses"/>
    <n v="130"/>
    <d v="2023-08-31T00:00:00"/>
    <s v="General Exps NST"/>
    <n v="27.94"/>
    <s v="Toasted Espresso"/>
    <x v="8"/>
  </r>
  <r>
    <n v="7457"/>
    <s v="General Expenses"/>
    <n v="140"/>
    <d v="2023-08-31T00:00:00"/>
    <s v="General Exps NST"/>
    <n v="32.869999999999997"/>
    <s v="Toasted Espresso"/>
    <x v="8"/>
  </r>
  <r>
    <n v="7457"/>
    <s v="General Expenses"/>
    <n v="160"/>
    <d v="2023-08-31T00:00:00"/>
    <s v="General Exps NST"/>
    <n v="9.86"/>
    <s v="Toasted Espresso"/>
    <x v="8"/>
  </r>
  <r>
    <n v="7457"/>
    <s v="General Expenses"/>
    <n v="935"/>
    <d v="2023-08-31T00:00:00"/>
    <s v="General Exps NST"/>
    <n v="8.2200000000000006"/>
    <s v="Toasted Espresso"/>
    <x v="8"/>
  </r>
  <r>
    <n v="7457"/>
    <s v="General Expenses"/>
    <n v="110"/>
    <d v="2023-09-02T00:00:00"/>
    <s v="General Exps NST"/>
    <n v="71.22"/>
    <s v="Toasted Espresso"/>
    <x v="8"/>
  </r>
  <r>
    <n v="7457"/>
    <s v="General Expenses"/>
    <n v="112"/>
    <d v="2023-09-02T00:00:00"/>
    <s v="General Exps NST"/>
    <n v="35.61"/>
    <s v="Toasted Espresso"/>
    <x v="8"/>
  </r>
  <r>
    <n v="7457"/>
    <s v="General Expenses"/>
    <n v="120"/>
    <d v="2023-09-02T00:00:00"/>
    <s v="General Exps NST"/>
    <n v="78.34"/>
    <s v="Toasted Espresso"/>
    <x v="8"/>
  </r>
  <r>
    <n v="7457"/>
    <s v="General Expenses"/>
    <n v="130"/>
    <d v="2023-09-02T00:00:00"/>
    <s v="General Exps NST"/>
    <n v="60.54"/>
    <s v="Toasted Espresso"/>
    <x v="8"/>
  </r>
  <r>
    <n v="7457"/>
    <s v="General Expenses"/>
    <n v="140"/>
    <d v="2023-09-02T00:00:00"/>
    <s v="General Exps NST"/>
    <n v="71.22"/>
    <s v="Toasted Espresso"/>
    <x v="8"/>
  </r>
  <r>
    <n v="7457"/>
    <s v="General Expenses"/>
    <n v="160"/>
    <d v="2023-09-02T00:00:00"/>
    <s v="General Exps NST"/>
    <n v="21.37"/>
    <s v="Toasted Espresso"/>
    <x v="8"/>
  </r>
  <r>
    <n v="7457"/>
    <s v="General Expenses"/>
    <n v="935"/>
    <d v="2023-09-02T00:00:00"/>
    <s v="General Exps NST"/>
    <n v="17.809999999999999"/>
    <s v="Toasted Espresso"/>
    <x v="8"/>
  </r>
  <r>
    <n v="7457"/>
    <s v="General Expenses"/>
    <n v="110"/>
    <d v="2023-09-18T00:00:00"/>
    <s v="General Exps NST"/>
    <n v="38.35"/>
    <s v="Toasted Espresso"/>
    <x v="8"/>
  </r>
  <r>
    <n v="7457"/>
    <s v="General Expenses"/>
    <n v="112"/>
    <d v="2023-09-18T00:00:00"/>
    <s v="General Exps NST"/>
    <n v="19.170000000000002"/>
    <s v="Toasted Espresso"/>
    <x v="8"/>
  </r>
  <r>
    <n v="7457"/>
    <s v="General Expenses"/>
    <n v="120"/>
    <d v="2023-09-18T00:00:00"/>
    <s v="General Exps NST"/>
    <n v="42.18"/>
    <s v="Toasted Espresso"/>
    <x v="8"/>
  </r>
  <r>
    <n v="7457"/>
    <s v="General Expenses"/>
    <n v="130"/>
    <d v="2023-09-18T00:00:00"/>
    <s v="General Exps NST"/>
    <n v="32.6"/>
    <s v="Toasted Espresso"/>
    <x v="8"/>
  </r>
  <r>
    <n v="7457"/>
    <s v="General Expenses"/>
    <n v="140"/>
    <d v="2023-09-18T00:00:00"/>
    <s v="General Exps NST"/>
    <n v="38.35"/>
    <s v="Toasted Espresso"/>
    <x v="8"/>
  </r>
  <r>
    <n v="7457"/>
    <s v="General Expenses"/>
    <n v="160"/>
    <d v="2023-09-18T00:00:00"/>
    <s v="General Exps NST"/>
    <n v="11.5"/>
    <s v="Toasted Espresso"/>
    <x v="8"/>
  </r>
  <r>
    <n v="7457"/>
    <s v="General Expenses"/>
    <n v="935"/>
    <d v="2023-09-18T00:00:00"/>
    <s v="General Exps NST"/>
    <n v="9.59"/>
    <s v="Toasted Espresso"/>
    <x v="8"/>
  </r>
  <r>
    <n v="7457"/>
    <s v="General Expenses"/>
    <n v="110"/>
    <d v="2023-09-30T00:00:00"/>
    <s v="General Exps NST"/>
    <n v="33.97"/>
    <s v="Toasted Espresso"/>
    <x v="8"/>
  </r>
  <r>
    <n v="7457"/>
    <s v="General Expenses"/>
    <n v="112"/>
    <d v="2023-09-30T00:00:00"/>
    <s v="General Exps NST"/>
    <n v="16.98"/>
    <s v="Toasted Espresso"/>
    <x v="8"/>
  </r>
  <r>
    <n v="7457"/>
    <s v="General Expenses"/>
    <n v="120"/>
    <d v="2023-09-30T00:00:00"/>
    <s v="General Exps NST"/>
    <n v="37.369999999999997"/>
    <s v="Toasted Espresso"/>
    <x v="8"/>
  </r>
  <r>
    <n v="7457"/>
    <s v="General Expenses"/>
    <n v="130"/>
    <d v="2023-09-30T00:00:00"/>
    <s v="General Exps NST"/>
    <n v="28.87"/>
    <s v="Toasted Espresso"/>
    <x v="8"/>
  </r>
  <r>
    <n v="7457"/>
    <s v="General Expenses"/>
    <n v="140"/>
    <d v="2023-09-30T00:00:00"/>
    <s v="General Exps NST"/>
    <n v="33.97"/>
    <s v="Toasted Espresso"/>
    <x v="8"/>
  </r>
  <r>
    <n v="7457"/>
    <s v="General Expenses"/>
    <n v="160"/>
    <d v="2023-09-30T00:00:00"/>
    <s v="General Exps NST"/>
    <n v="10.19"/>
    <s v="Toasted Espresso"/>
    <x v="8"/>
  </r>
  <r>
    <n v="7457"/>
    <s v="General Expenses"/>
    <n v="935"/>
    <d v="2023-09-30T00:00:00"/>
    <s v="General Exps NST"/>
    <n v="8.5"/>
    <s v="Toasted Espresso"/>
    <x v="8"/>
  </r>
  <r>
    <n v="7457"/>
    <s v="General Expenses"/>
    <n v="110"/>
    <d v="2023-10-11T00:00:00"/>
    <s v="General Exps NST"/>
    <n v="53.22"/>
    <s v="Toasted Espresso"/>
    <x v="8"/>
  </r>
  <r>
    <n v="7457"/>
    <s v="General Expenses"/>
    <n v="112"/>
    <d v="2023-10-11T00:00:00"/>
    <s v="General Exps NST"/>
    <n v="26.61"/>
    <s v="Toasted Espresso"/>
    <x v="8"/>
  </r>
  <r>
    <n v="7457"/>
    <s v="General Expenses"/>
    <n v="120"/>
    <d v="2023-10-11T00:00:00"/>
    <s v="General Exps NST"/>
    <n v="58.54"/>
    <s v="Toasted Espresso"/>
    <x v="8"/>
  </r>
  <r>
    <n v="7457"/>
    <s v="General Expenses"/>
    <n v="130"/>
    <d v="2023-10-11T00:00:00"/>
    <s v="General Exps NST"/>
    <n v="45.23"/>
    <s v="Toasted Espresso"/>
    <x v="8"/>
  </r>
  <r>
    <n v="7457"/>
    <s v="General Expenses"/>
    <n v="140"/>
    <d v="2023-10-11T00:00:00"/>
    <s v="General Exps NST"/>
    <n v="53.22"/>
    <s v="Toasted Espresso"/>
    <x v="8"/>
  </r>
  <r>
    <n v="7457"/>
    <s v="General Expenses"/>
    <n v="160"/>
    <d v="2023-10-11T00:00:00"/>
    <s v="General Exps NST"/>
    <n v="15.97"/>
    <s v="Toasted Espresso"/>
    <x v="8"/>
  </r>
  <r>
    <n v="7457"/>
    <s v="General Expenses"/>
    <n v="935"/>
    <d v="2023-10-11T00:00:00"/>
    <s v="General Exps NST"/>
    <n v="13.3"/>
    <s v="Toasted Espresso"/>
    <x v="8"/>
  </r>
  <r>
    <n v="7457"/>
    <s v="General Expenses"/>
    <n v="110"/>
    <d v="2023-10-18T00:00:00"/>
    <s v="General Exps NST"/>
    <n v="36.159999999999997"/>
    <s v="Toasted Espresso"/>
    <x v="8"/>
  </r>
  <r>
    <n v="7457"/>
    <s v="General Expenses"/>
    <n v="112"/>
    <d v="2023-10-18T00:00:00"/>
    <s v="General Exps NST"/>
    <n v="18.079999999999998"/>
    <s v="Toasted Espresso"/>
    <x v="8"/>
  </r>
  <r>
    <n v="7457"/>
    <s v="General Expenses"/>
    <n v="120"/>
    <d v="2023-10-18T00:00:00"/>
    <s v="General Exps NST"/>
    <n v="39.770000000000003"/>
    <s v="Toasted Espresso"/>
    <x v="8"/>
  </r>
  <r>
    <n v="7457"/>
    <s v="General Expenses"/>
    <n v="130"/>
    <d v="2023-10-18T00:00:00"/>
    <s v="General Exps NST"/>
    <n v="30.73"/>
    <s v="Toasted Espresso"/>
    <x v="8"/>
  </r>
  <r>
    <n v="7457"/>
    <s v="General Expenses"/>
    <n v="140"/>
    <d v="2023-10-18T00:00:00"/>
    <s v="General Exps NST"/>
    <n v="36.159999999999997"/>
    <s v="Toasted Espresso"/>
    <x v="8"/>
  </r>
  <r>
    <n v="7457"/>
    <s v="General Expenses"/>
    <n v="160"/>
    <d v="2023-10-18T00:00:00"/>
    <s v="General Exps NST"/>
    <n v="10.84"/>
    <s v="Toasted Espresso"/>
    <x v="8"/>
  </r>
  <r>
    <n v="7457"/>
    <s v="General Expenses"/>
    <n v="935"/>
    <d v="2023-10-18T00:00:00"/>
    <s v="General Exps NST"/>
    <n v="9.0399999999999991"/>
    <s v="Toasted Espresso"/>
    <x v="8"/>
  </r>
  <r>
    <n v="7457"/>
    <s v="General Expenses"/>
    <n v="110"/>
    <d v="2023-10-27T00:00:00"/>
    <s v="General Exps NST"/>
    <n v="26.3"/>
    <s v="Toasted Espresso"/>
    <x v="8"/>
  </r>
  <r>
    <n v="7457"/>
    <s v="General Expenses"/>
    <n v="112"/>
    <d v="2023-10-27T00:00:00"/>
    <s v="General Exps NST"/>
    <n v="13.15"/>
    <s v="Toasted Espresso"/>
    <x v="8"/>
  </r>
  <r>
    <n v="7457"/>
    <s v="General Expenses"/>
    <n v="120"/>
    <d v="2023-10-27T00:00:00"/>
    <s v="General Exps NST"/>
    <n v="28.92"/>
    <s v="Toasted Espresso"/>
    <x v="8"/>
  </r>
  <r>
    <n v="7457"/>
    <s v="General Expenses"/>
    <n v="130"/>
    <d v="2023-10-27T00:00:00"/>
    <s v="General Exps NST"/>
    <n v="22.35"/>
    <s v="Toasted Espresso"/>
    <x v="8"/>
  </r>
  <r>
    <n v="7457"/>
    <s v="General Expenses"/>
    <n v="140"/>
    <d v="2023-10-27T00:00:00"/>
    <s v="General Exps NST"/>
    <n v="26.3"/>
    <s v="Toasted Espresso"/>
    <x v="8"/>
  </r>
  <r>
    <n v="7457"/>
    <s v="General Expenses"/>
    <n v="160"/>
    <d v="2023-10-27T00:00:00"/>
    <s v="General Exps NST"/>
    <n v="7.89"/>
    <s v="Toasted Espresso"/>
    <x v="8"/>
  </r>
  <r>
    <n v="7457"/>
    <s v="General Expenses"/>
    <n v="935"/>
    <d v="2023-10-27T00:00:00"/>
    <s v="General Exps NST"/>
    <n v="6.57"/>
    <s v="Toasted Espresso"/>
    <x v="8"/>
  </r>
  <r>
    <n v="7457"/>
    <s v="General Expenses"/>
    <n v="110"/>
    <d v="2023-10-31T00:00:00"/>
    <s v="General Exps NST"/>
    <n v="40.54"/>
    <s v="Toasted Espresso"/>
    <x v="8"/>
  </r>
  <r>
    <n v="7457"/>
    <s v="General Expenses"/>
    <n v="110"/>
    <d v="2023-10-31T00:00:00"/>
    <s v="General Exps NST"/>
    <n v="40"/>
    <s v="Pixelsaurus Creative Ltd"/>
    <x v="7"/>
  </r>
  <r>
    <n v="7457"/>
    <s v="General Expenses"/>
    <n v="112"/>
    <d v="2023-10-31T00:00:00"/>
    <s v="General Exps NST"/>
    <n v="20.27"/>
    <s v="Toasted Espresso"/>
    <x v="8"/>
  </r>
  <r>
    <n v="7457"/>
    <s v="General Expenses"/>
    <n v="112"/>
    <d v="2023-10-31T00:00:00"/>
    <s v="General Exps NST"/>
    <n v="20"/>
    <s v="Pixelsaurus Creative Ltd"/>
    <x v="7"/>
  </r>
  <r>
    <n v="7457"/>
    <s v="General Expenses"/>
    <n v="120"/>
    <d v="2023-10-31T00:00:00"/>
    <s v="General Exps NST"/>
    <n v="44.59"/>
    <s v="Toasted Espresso"/>
    <x v="8"/>
  </r>
  <r>
    <n v="7457"/>
    <s v="General Expenses"/>
    <n v="120"/>
    <d v="2023-10-31T00:00:00"/>
    <s v="General Exps NST"/>
    <n v="44"/>
    <s v="Pixelsaurus Creative Ltd"/>
    <x v="7"/>
  </r>
  <r>
    <n v="7457"/>
    <s v="General Expenses"/>
    <n v="130"/>
    <d v="2023-10-31T00:00:00"/>
    <s v="General Exps NST"/>
    <n v="34.46"/>
    <s v="Toasted Espresso"/>
    <x v="8"/>
  </r>
  <r>
    <n v="7457"/>
    <s v="General Expenses"/>
    <n v="130"/>
    <d v="2023-10-31T00:00:00"/>
    <s v="General Exps NST"/>
    <n v="34"/>
    <s v="Pixelsaurus Creative Ltd"/>
    <x v="7"/>
  </r>
  <r>
    <n v="7457"/>
    <s v="General Expenses"/>
    <n v="140"/>
    <d v="2023-10-31T00:00:00"/>
    <s v="General Exps NST"/>
    <n v="40.54"/>
    <s v="Toasted Espresso"/>
    <x v="8"/>
  </r>
  <r>
    <n v="7457"/>
    <s v="General Expenses"/>
    <n v="140"/>
    <d v="2023-10-31T00:00:00"/>
    <s v="General Exps NST"/>
    <n v="40"/>
    <s v="Pixelsaurus Creative Ltd"/>
    <x v="7"/>
  </r>
  <r>
    <n v="7457"/>
    <s v="General Expenses"/>
    <n v="160"/>
    <d v="2023-10-31T00:00:00"/>
    <s v="General Exps NST"/>
    <n v="12.17"/>
    <s v="Toasted Espresso"/>
    <x v="8"/>
  </r>
  <r>
    <n v="7457"/>
    <s v="General Expenses"/>
    <n v="160"/>
    <d v="2023-10-31T00:00:00"/>
    <s v="General Exps NST"/>
    <n v="12"/>
    <s v="Pixelsaurus Creative Ltd"/>
    <x v="7"/>
  </r>
  <r>
    <n v="7457"/>
    <s v="General Expenses"/>
    <n v="935"/>
    <d v="2023-10-31T00:00:00"/>
    <s v="General Exps NST"/>
    <n v="10.14"/>
    <s v="Toasted Espresso"/>
    <x v="8"/>
  </r>
  <r>
    <n v="7457"/>
    <s v="General Expenses"/>
    <n v="935"/>
    <d v="2023-10-31T00:00:00"/>
    <s v="General Exps NST"/>
    <n v="10"/>
    <s v="Pixelsaurus Creative Ltd"/>
    <x v="7"/>
  </r>
  <r>
    <n v="7457"/>
    <s v="General Expenses"/>
    <n v="110"/>
    <d v="2023-11-06T00:00:00"/>
    <s v="General Exps NST"/>
    <n v="23.01"/>
    <s v="Toasted Espresso"/>
    <x v="8"/>
  </r>
  <r>
    <n v="7457"/>
    <s v="General Expenses"/>
    <n v="112"/>
    <d v="2023-11-06T00:00:00"/>
    <s v="General Exps NST"/>
    <n v="11.5"/>
    <s v="Toasted Espresso"/>
    <x v="8"/>
  </r>
  <r>
    <n v="7457"/>
    <s v="General Expenses"/>
    <n v="120"/>
    <d v="2023-11-06T00:00:00"/>
    <s v="General Exps NST"/>
    <n v="25.31"/>
    <s v="Toasted Espresso"/>
    <x v="8"/>
  </r>
  <r>
    <n v="7457"/>
    <s v="General Expenses"/>
    <n v="130"/>
    <d v="2023-11-06T00:00:00"/>
    <s v="General Exps NST"/>
    <n v="19.559999999999999"/>
    <s v="Toasted Espresso"/>
    <x v="8"/>
  </r>
  <r>
    <n v="7457"/>
    <s v="General Expenses"/>
    <n v="140"/>
    <d v="2023-11-06T00:00:00"/>
    <s v="General Exps NST"/>
    <n v="23.01"/>
    <s v="Toasted Espresso"/>
    <x v="8"/>
  </r>
  <r>
    <n v="7457"/>
    <s v="General Expenses"/>
    <n v="160"/>
    <d v="2023-11-06T00:00:00"/>
    <s v="General Exps NST"/>
    <n v="6.9"/>
    <s v="Toasted Espresso"/>
    <x v="8"/>
  </r>
  <r>
    <n v="7457"/>
    <s v="General Expenses"/>
    <n v="935"/>
    <d v="2023-11-06T00:00:00"/>
    <s v="General Exps NST"/>
    <n v="5.76"/>
    <s v="Toasted Espresso"/>
    <x v="8"/>
  </r>
  <r>
    <n v="7457"/>
    <s v="General Expenses"/>
    <n v="110"/>
    <d v="2023-11-23T00:00:00"/>
    <s v="General Exps NST"/>
    <n v="29.58"/>
    <s v="Toasted Espresso"/>
    <x v="8"/>
  </r>
  <r>
    <n v="7457"/>
    <s v="General Expenses"/>
    <n v="112"/>
    <d v="2023-11-23T00:00:00"/>
    <s v="General Exps NST"/>
    <n v="14.79"/>
    <s v="Toasted Espresso"/>
    <x v="8"/>
  </r>
  <r>
    <n v="7457"/>
    <s v="General Expenses"/>
    <n v="120"/>
    <d v="2023-11-23T00:00:00"/>
    <s v="General Exps NST"/>
    <n v="32.54"/>
    <s v="Toasted Espresso"/>
    <x v="8"/>
  </r>
  <r>
    <n v="7457"/>
    <s v="General Expenses"/>
    <n v="130"/>
    <d v="2023-11-23T00:00:00"/>
    <s v="General Exps NST"/>
    <n v="25.15"/>
    <s v="Toasted Espresso"/>
    <x v="8"/>
  </r>
  <r>
    <n v="7457"/>
    <s v="General Expenses"/>
    <n v="140"/>
    <d v="2023-11-23T00:00:00"/>
    <s v="General Exps NST"/>
    <n v="29.58"/>
    <s v="Toasted Espresso"/>
    <x v="8"/>
  </r>
  <r>
    <n v="7457"/>
    <s v="General Expenses"/>
    <n v="160"/>
    <d v="2023-11-23T00:00:00"/>
    <s v="General Exps NST"/>
    <n v="8.8800000000000008"/>
    <s v="Toasted Espresso"/>
    <x v="8"/>
  </r>
  <r>
    <n v="7457"/>
    <s v="General Expenses"/>
    <n v="935"/>
    <d v="2023-11-23T00:00:00"/>
    <s v="General Exps NST"/>
    <n v="7.4"/>
    <s v="Toasted Espresso"/>
    <x v="8"/>
  </r>
  <r>
    <n v="7457"/>
    <s v="General Expenses"/>
    <n v="110"/>
    <d v="2023-11-28T00:00:00"/>
    <s v="General Exps NST"/>
    <n v="32.869999999999997"/>
    <s v="Toasted Espresso"/>
    <x v="8"/>
  </r>
  <r>
    <n v="7457"/>
    <s v="General Expenses"/>
    <n v="112"/>
    <d v="2023-11-28T00:00:00"/>
    <s v="General Exps NST"/>
    <n v="16.43"/>
    <s v="Toasted Espresso"/>
    <x v="8"/>
  </r>
  <r>
    <n v="7457"/>
    <s v="General Expenses"/>
    <n v="120"/>
    <d v="2023-11-28T00:00:00"/>
    <s v="General Exps NST"/>
    <n v="36.159999999999997"/>
    <s v="Toasted Espresso"/>
    <x v="8"/>
  </r>
  <r>
    <n v="7457"/>
    <s v="General Expenses"/>
    <n v="130"/>
    <d v="2023-11-28T00:00:00"/>
    <s v="General Exps NST"/>
    <n v="27.94"/>
    <s v="Toasted Espresso"/>
    <x v="8"/>
  </r>
  <r>
    <n v="7457"/>
    <s v="General Expenses"/>
    <n v="140"/>
    <d v="2023-11-28T00:00:00"/>
    <s v="General Exps NST"/>
    <n v="32.869999999999997"/>
    <s v="Toasted Espresso"/>
    <x v="8"/>
  </r>
  <r>
    <n v="7457"/>
    <s v="General Expenses"/>
    <n v="160"/>
    <d v="2023-11-28T00:00:00"/>
    <s v="General Exps NST"/>
    <n v="9.86"/>
    <s v="Toasted Espresso"/>
    <x v="8"/>
  </r>
  <r>
    <n v="7457"/>
    <s v="General Expenses"/>
    <n v="935"/>
    <d v="2023-11-28T00:00:00"/>
    <s v="General Exps NST"/>
    <n v="8.2200000000000006"/>
    <s v="Toasted Espresso"/>
    <x v="8"/>
  </r>
  <r>
    <n v="7457"/>
    <s v="General Expenses"/>
    <n v="110"/>
    <d v="2023-11-30T00:00:00"/>
    <s v="General Exps NST"/>
    <n v="362.18"/>
    <s v="Iron Mountain"/>
    <x v="3"/>
  </r>
  <r>
    <n v="7457"/>
    <s v="General Expenses"/>
    <n v="112"/>
    <d v="2023-11-30T00:00:00"/>
    <s v="General Exps NST"/>
    <n v="181.09"/>
    <s v="Iron Mountain"/>
    <x v="3"/>
  </r>
  <r>
    <n v="7457"/>
    <s v="General Expenses"/>
    <n v="120"/>
    <d v="2023-11-30T00:00:00"/>
    <s v="General Exps NST"/>
    <n v="398.4"/>
    <s v="Iron Mountain"/>
    <x v="3"/>
  </r>
  <r>
    <n v="7457"/>
    <s v="General Expenses"/>
    <n v="130"/>
    <d v="2023-11-30T00:00:00"/>
    <s v="General Exps NST"/>
    <n v="307.85000000000002"/>
    <s v="Iron Mountain"/>
    <x v="3"/>
  </r>
  <r>
    <n v="7457"/>
    <s v="General Expenses"/>
    <n v="140"/>
    <d v="2023-11-30T00:00:00"/>
    <s v="General Exps NST"/>
    <n v="362.18"/>
    <s v="Iron Mountain"/>
    <x v="3"/>
  </r>
  <r>
    <n v="7457"/>
    <s v="General Expenses"/>
    <n v="160"/>
    <d v="2023-11-30T00:00:00"/>
    <s v="General Exps NST"/>
    <n v="108.65"/>
    <s v="Iron Mountain"/>
    <x v="3"/>
  </r>
  <r>
    <n v="7457"/>
    <s v="General Expenses"/>
    <n v="935"/>
    <d v="2023-11-30T00:00:00"/>
    <s v="General Exps NST"/>
    <n v="90.55"/>
    <s v="Iron Mountain"/>
    <x v="3"/>
  </r>
  <r>
    <n v="7457"/>
    <s v="General Expenses"/>
    <n v="110"/>
    <d v="2023-12-04T00:00:00"/>
    <s v="General Exps NST"/>
    <n v="36.4"/>
    <s v="Toasted Espresso"/>
    <x v="8"/>
  </r>
  <r>
    <n v="7457"/>
    <s v="General Expenses"/>
    <n v="112"/>
    <d v="2023-12-04T00:00:00"/>
    <s v="General Exps NST"/>
    <n v="18.2"/>
    <s v="Toasted Espresso"/>
    <x v="8"/>
  </r>
  <r>
    <n v="7457"/>
    <s v="General Expenses"/>
    <n v="120"/>
    <d v="2023-12-04T00:00:00"/>
    <s v="General Exps NST"/>
    <n v="40.04"/>
    <s v="Toasted Espresso"/>
    <x v="8"/>
  </r>
  <r>
    <n v="7457"/>
    <s v="General Expenses"/>
    <n v="130"/>
    <d v="2023-12-04T00:00:00"/>
    <s v="General Exps NST"/>
    <n v="30.94"/>
    <s v="Toasted Espresso"/>
    <x v="8"/>
  </r>
  <r>
    <n v="7457"/>
    <s v="General Expenses"/>
    <n v="140"/>
    <d v="2023-12-04T00:00:00"/>
    <s v="General Exps NST"/>
    <n v="36.4"/>
    <s v="Toasted Espresso"/>
    <x v="8"/>
  </r>
  <r>
    <n v="7457"/>
    <s v="General Expenses"/>
    <n v="160"/>
    <d v="2023-12-04T00:00:00"/>
    <s v="General Exps NST"/>
    <n v="10.92"/>
    <s v="Toasted Espresso"/>
    <x v="8"/>
  </r>
  <r>
    <n v="7457"/>
    <s v="General Expenses"/>
    <n v="935"/>
    <d v="2023-12-04T00:00:00"/>
    <s v="General Exps NST"/>
    <n v="9.1"/>
    <s v="Toasted Espresso"/>
    <x v="8"/>
  </r>
  <r>
    <n v="7457"/>
    <s v="General Expenses"/>
    <n v="110"/>
    <d v="2024-01-31T00:00:00"/>
    <s v="General Exps NST"/>
    <n v="11.38"/>
    <s v="Hygiene Systems"/>
    <x v="3"/>
  </r>
  <r>
    <n v="7457"/>
    <s v="General Expenses"/>
    <n v="112"/>
    <d v="2024-01-31T00:00:00"/>
    <s v="General Exps NST"/>
    <n v="5.7"/>
    <s v="Hygiene Systems"/>
    <x v="3"/>
  </r>
  <r>
    <n v="7457"/>
    <s v="General Expenses"/>
    <n v="120"/>
    <d v="2024-01-31T00:00:00"/>
    <s v="General Exps NST"/>
    <n v="12.52"/>
    <s v="Hygiene Systems"/>
    <x v="3"/>
  </r>
  <r>
    <n v="7457"/>
    <s v="General Expenses"/>
    <n v="130"/>
    <d v="2024-01-31T00:00:00"/>
    <s v="General Exps NST"/>
    <n v="9.68"/>
    <s v="Hygiene Systems"/>
    <x v="3"/>
  </r>
  <r>
    <n v="7457"/>
    <s v="General Expenses"/>
    <n v="140"/>
    <d v="2024-01-31T00:00:00"/>
    <s v="General Exps NST"/>
    <n v="11.38"/>
    <s v="Hygiene Systems"/>
    <x v="3"/>
  </r>
  <r>
    <n v="7457"/>
    <s v="General Expenses"/>
    <n v="160"/>
    <d v="2024-01-31T00:00:00"/>
    <s v="General Exps NST"/>
    <n v="3.42"/>
    <s v="Hygiene Systems"/>
    <x v="3"/>
  </r>
  <r>
    <n v="7457"/>
    <s v="General Expenses"/>
    <n v="935"/>
    <d v="2024-01-31T00:00:00"/>
    <s v="General Exps NST"/>
    <n v="2.84"/>
    <s v="Hygiene Systems"/>
    <x v="3"/>
  </r>
  <r>
    <n v="7457"/>
    <s v="General Expenses"/>
    <n v="110"/>
    <d v="2024-02-29T00:00:00"/>
    <s v="General Exps NST"/>
    <n v="23.3"/>
    <s v="Bunnings Limited"/>
    <x v="3"/>
  </r>
  <r>
    <n v="7457"/>
    <s v="General Expenses"/>
    <n v="112"/>
    <d v="2024-02-29T00:00:00"/>
    <s v="General Exps NST"/>
    <n v="11.65"/>
    <s v="Bunnings Limited"/>
    <x v="3"/>
  </r>
  <r>
    <n v="7457"/>
    <s v="General Expenses"/>
    <n v="120"/>
    <d v="2024-02-29T00:00:00"/>
    <s v="General Exps NST"/>
    <n v="25.63"/>
    <s v="Bunnings Limited"/>
    <x v="3"/>
  </r>
  <r>
    <n v="7457"/>
    <s v="General Expenses"/>
    <n v="130"/>
    <d v="2024-02-29T00:00:00"/>
    <s v="General Exps NST"/>
    <n v="19.809999999999999"/>
    <s v="Bunnings Limited"/>
    <x v="3"/>
  </r>
  <r>
    <n v="7457"/>
    <s v="General Expenses"/>
    <n v="140"/>
    <d v="2024-02-29T00:00:00"/>
    <s v="General Exps NST"/>
    <n v="23.3"/>
    <s v="Bunnings Limited"/>
    <x v="3"/>
  </r>
  <r>
    <n v="7457"/>
    <s v="General Expenses"/>
    <n v="160"/>
    <d v="2024-02-29T00:00:00"/>
    <s v="General Exps NST"/>
    <n v="6.99"/>
    <s v="Bunnings Limited"/>
    <x v="3"/>
  </r>
  <r>
    <n v="7457"/>
    <s v="General Expenses"/>
    <n v="935"/>
    <d v="2024-02-29T00:00:00"/>
    <s v="General Exps NST"/>
    <n v="5.83"/>
    <s v="Bunnings Limited"/>
    <x v="3"/>
  </r>
  <r>
    <n v="7457"/>
    <s v="General Expenses"/>
    <n v="330"/>
    <d v="2023-07-20T00:00:00"/>
    <s v="Gloves_x000a_Mints_x000a_Twink_x000a_Coffee_x000a_paper towels_x000a_Biscuits- for the team"/>
    <n v="273.7"/>
    <m/>
    <x v="3"/>
  </r>
  <r>
    <n v="7457"/>
    <s v="General Expenses"/>
    <n v="340"/>
    <d v="2023-07-20T00:00:00"/>
    <s v="Gloves_x000a_Mints_x000a_Twink_x000a_Coffee_x000a_paper towels_x000a_Biscuits- for the team"/>
    <n v="273.70999999999998"/>
    <m/>
    <x v="3"/>
  </r>
  <r>
    <n v="7457"/>
    <s v="General Expenses"/>
    <n v="210"/>
    <d v="2023-03-30T00:00:00"/>
    <s v="Goodbye card for Tracy Shakes"/>
    <n v="5.22"/>
    <m/>
    <x v="3"/>
  </r>
  <r>
    <n v="7457"/>
    <s v="General Expenses"/>
    <n v="110"/>
    <d v="2024-02-29T00:00:00"/>
    <s v="GR track expense"/>
    <n v="-471.09"/>
    <m/>
    <x v="3"/>
  </r>
  <r>
    <n v="7457"/>
    <s v="General Expenses"/>
    <n v="120"/>
    <d v="2024-02-29T00:00:00"/>
    <s v="GR track expense"/>
    <n v="-471.09"/>
    <m/>
    <x v="3"/>
  </r>
  <r>
    <n v="7457"/>
    <s v="General Expenses"/>
    <n v="210"/>
    <d v="2024-02-29T00:00:00"/>
    <s v="GR track expense"/>
    <n v="-471.09"/>
    <m/>
    <x v="3"/>
  </r>
  <r>
    <n v="7457"/>
    <s v="General Expenses"/>
    <n v="220"/>
    <d v="2024-02-29T00:00:00"/>
    <s v="GR track expense"/>
    <n v="-471.08"/>
    <m/>
    <x v="3"/>
  </r>
  <r>
    <n v="7457"/>
    <s v="General Expenses"/>
    <n v="340"/>
    <d v="2023-12-13T00:00:00"/>
    <s v="Hamish Bhan"/>
    <n v="76.42"/>
    <s v="Hamish Bhan"/>
    <x v="9"/>
  </r>
  <r>
    <n v="7457"/>
    <s v="General Expenses"/>
    <n v="340"/>
    <d v="2024-01-09T00:00:00"/>
    <s v="Hamish Bhan"/>
    <n v="55.18"/>
    <s v="Hamish Bhan"/>
    <x v="9"/>
  </r>
  <r>
    <n v="7457"/>
    <s v="General Expenses"/>
    <n v="210"/>
    <d v="2023-10-20T00:00:00"/>
    <s v="Hot cups"/>
    <n v="28.85"/>
    <m/>
    <x v="3"/>
  </r>
  <r>
    <n v="7457"/>
    <s v="General Expenses"/>
    <n v="220"/>
    <d v="2023-10-20T00:00:00"/>
    <s v="Hot cups"/>
    <n v="28.85"/>
    <m/>
    <x v="3"/>
  </r>
  <r>
    <n v="7457"/>
    <s v="General Expenses"/>
    <n v="230"/>
    <d v="2023-10-20T00:00:00"/>
    <s v="Hot cups"/>
    <n v="28.85"/>
    <m/>
    <x v="3"/>
  </r>
  <r>
    <n v="7457"/>
    <s v="General Expenses"/>
    <n v="240"/>
    <d v="2023-10-20T00:00:00"/>
    <s v="Hot cups"/>
    <n v="28.85"/>
    <m/>
    <x v="3"/>
  </r>
  <r>
    <n v="7457"/>
    <s v="General Expenses"/>
    <n v="340"/>
    <d v="2023-10-20T00:00:00"/>
    <s v="Hot cups"/>
    <n v="12.98"/>
    <m/>
    <x v="3"/>
  </r>
  <r>
    <n v="7457"/>
    <s v="General Expenses"/>
    <n v="936"/>
    <d v="2023-10-20T00:00:00"/>
    <s v="Hot cups"/>
    <n v="15.87"/>
    <m/>
    <x v="3"/>
  </r>
  <r>
    <n v="7457"/>
    <s v="General Expenses"/>
    <n v="110"/>
    <d v="2023-10-17T00:00:00"/>
    <s v="Ind Adv NST/NWT"/>
    <n v="69.459999999999994"/>
    <s v="Steve Brown Hawke"/>
    <x v="7"/>
  </r>
  <r>
    <n v="7457"/>
    <s v="General Expenses"/>
    <n v="112"/>
    <d v="2023-10-17T00:00:00"/>
    <s v="Ind Adv NST/NWT"/>
    <n v="37.9"/>
    <s v="Steve Brown Hawke"/>
    <x v="7"/>
  </r>
  <r>
    <n v="7457"/>
    <s v="General Expenses"/>
    <n v="120"/>
    <d v="2023-10-17T00:00:00"/>
    <s v="Ind Adv NST/NWT"/>
    <n v="68.209999999999994"/>
    <s v="Steve Brown Hawke"/>
    <x v="7"/>
  </r>
  <r>
    <n v="7457"/>
    <s v="General Expenses"/>
    <n v="130"/>
    <d v="2023-10-17T00:00:00"/>
    <s v="Ind Adv NST/NWT"/>
    <n v="38.65"/>
    <s v="Steve Brown Hawke"/>
    <x v="7"/>
  </r>
  <r>
    <n v="7457"/>
    <s v="General Expenses"/>
    <n v="140"/>
    <d v="2023-10-17T00:00:00"/>
    <s v="Ind Adv NST/NWT"/>
    <n v="45.48"/>
    <s v="Steve Brown Hawke"/>
    <x v="7"/>
  </r>
  <r>
    <n v="7457"/>
    <s v="General Expenses"/>
    <n v="160"/>
    <d v="2023-10-17T00:00:00"/>
    <s v="Ind Adv NST/NWT"/>
    <n v="22.74"/>
    <s v="Steve Brown Hawke"/>
    <x v="7"/>
  </r>
  <r>
    <n v="7457"/>
    <s v="General Expenses"/>
    <n v="220"/>
    <d v="2023-10-17T00:00:00"/>
    <s v="Ind Adv NST/NWT"/>
    <n v="15.16"/>
    <s v="Steve Brown Hawke"/>
    <x v="7"/>
  </r>
  <r>
    <n v="7457"/>
    <s v="General Expenses"/>
    <n v="230"/>
    <d v="2023-10-17T00:00:00"/>
    <s v="Ind Adv NST/NWT"/>
    <n v="25.58"/>
    <s v="Steve Brown Hawke"/>
    <x v="7"/>
  </r>
  <r>
    <n v="7457"/>
    <s v="General Expenses"/>
    <n v="240"/>
    <d v="2023-10-17T00:00:00"/>
    <s v="Ind Adv NST/NWT"/>
    <n v="20.2"/>
    <s v="Steve Brown Hawke"/>
    <x v="7"/>
  </r>
  <r>
    <n v="7457"/>
    <s v="General Expenses"/>
    <n v="340"/>
    <d v="2023-10-17T00:00:00"/>
    <s v="Ind Adv NST/NWT"/>
    <n v="10.3"/>
    <s v="Steve Brown Hawke"/>
    <x v="7"/>
  </r>
  <r>
    <n v="7457"/>
    <s v="General Expenses"/>
    <n v="110"/>
    <d v="2023-11-30T00:00:00"/>
    <s v="Ind Adv NST/NWT"/>
    <n v="54.9"/>
    <s v="George Manaton"/>
    <x v="7"/>
  </r>
  <r>
    <n v="7457"/>
    <s v="General Expenses"/>
    <n v="112"/>
    <d v="2023-11-30T00:00:00"/>
    <s v="Ind Adv NST/NWT"/>
    <n v="29.95"/>
    <s v="George Manaton"/>
    <x v="7"/>
  </r>
  <r>
    <n v="7457"/>
    <s v="General Expenses"/>
    <n v="120"/>
    <d v="2023-11-30T00:00:00"/>
    <s v="Ind Adv NST/NWT"/>
    <n v="53.9"/>
    <s v="George Manaton"/>
    <x v="7"/>
  </r>
  <r>
    <n v="7457"/>
    <s v="General Expenses"/>
    <n v="130"/>
    <d v="2023-11-30T00:00:00"/>
    <s v="Ind Adv NST/NWT"/>
    <n v="30.55"/>
    <s v="George Manaton"/>
    <x v="7"/>
  </r>
  <r>
    <n v="7457"/>
    <s v="General Expenses"/>
    <n v="140"/>
    <d v="2023-11-30T00:00:00"/>
    <s v="Ind Adv NST/NWT"/>
    <n v="35.94"/>
    <s v="George Manaton"/>
    <x v="7"/>
  </r>
  <r>
    <n v="7457"/>
    <s v="General Expenses"/>
    <n v="160"/>
    <d v="2023-11-30T00:00:00"/>
    <s v="Ind Adv NST/NWT"/>
    <n v="17.97"/>
    <s v="George Manaton"/>
    <x v="7"/>
  </r>
  <r>
    <n v="7457"/>
    <s v="General Expenses"/>
    <n v="220"/>
    <d v="2023-11-30T00:00:00"/>
    <s v="Ind Adv NST/NWT"/>
    <n v="11.98"/>
    <s v="George Manaton"/>
    <x v="7"/>
  </r>
  <r>
    <n v="7457"/>
    <s v="General Expenses"/>
    <n v="230"/>
    <d v="2023-11-30T00:00:00"/>
    <s v="Ind Adv NST/NWT"/>
    <n v="20.22"/>
    <s v="George Manaton"/>
    <x v="7"/>
  </r>
  <r>
    <n v="7457"/>
    <s v="General Expenses"/>
    <n v="240"/>
    <d v="2023-11-30T00:00:00"/>
    <s v="Ind Adv NST/NWT"/>
    <n v="15.97"/>
    <s v="George Manaton"/>
    <x v="7"/>
  </r>
  <r>
    <n v="7457"/>
    <s v="General Expenses"/>
    <n v="340"/>
    <d v="2023-11-30T00:00:00"/>
    <s v="Ind Adv NST/NWT"/>
    <n v="8.15"/>
    <s v="George Manaton"/>
    <x v="7"/>
  </r>
  <r>
    <n v="7457"/>
    <s v="General Expenses"/>
    <n v="430"/>
    <d v="2023-07-31T00:00:00"/>
    <s v="JBC Distribution (Anchor)"/>
    <n v="52.9"/>
    <s v="JBC Distribution (Anchor)"/>
    <x v="8"/>
  </r>
  <r>
    <n v="7457"/>
    <s v="General Expenses"/>
    <n v="440"/>
    <d v="2023-07-31T00:00:00"/>
    <s v="JBC Distribution (Anchor)"/>
    <n v="52.9"/>
    <s v="JBC Distribution (Anchor)"/>
    <x v="8"/>
  </r>
  <r>
    <n v="7457"/>
    <s v="General Expenses"/>
    <n v="430"/>
    <d v="2024-01-31T00:00:00"/>
    <s v="JBC Distribution (Anchor)"/>
    <n v="12.99"/>
    <s v="JBC Distribution (Anchor)"/>
    <x v="8"/>
  </r>
  <r>
    <n v="7457"/>
    <s v="General Expenses"/>
    <n v="440"/>
    <d v="2024-01-31T00:00:00"/>
    <s v="JBC Distribution (Anchor)"/>
    <n v="95.65"/>
    <s v="JBC Distribution (Anchor)"/>
    <x v="8"/>
  </r>
  <r>
    <n v="7457"/>
    <s v="General Expenses"/>
    <n v="430"/>
    <d v="2024-02-01T00:00:00"/>
    <s v="JBC Distribution (Anchor)"/>
    <n v="61.11"/>
    <s v="JBC Distribution (Anchor)"/>
    <x v="8"/>
  </r>
  <r>
    <n v="7457"/>
    <s v="General Expenses"/>
    <n v="440"/>
    <d v="2024-02-01T00:00:00"/>
    <s v="JBC Distribution (Anchor)"/>
    <n v="61.1"/>
    <s v="JBC Distribution (Anchor)"/>
    <x v="8"/>
  </r>
  <r>
    <n v="7457"/>
    <s v="General Expenses"/>
    <n v="430"/>
    <d v="2023-05-31T00:00:00"/>
    <s v="JBC Distribution (Anchor) milk"/>
    <n v="59.48"/>
    <s v="JBC Distribution (Anchor)"/>
    <x v="8"/>
  </r>
  <r>
    <n v="7457"/>
    <s v="General Expenses"/>
    <n v="440"/>
    <d v="2023-05-31T00:00:00"/>
    <s v="JBC Distribution (Anchor) milk"/>
    <n v="59.48"/>
    <s v="JBC Distribution (Anchor)"/>
    <x v="8"/>
  </r>
  <r>
    <n v="7457"/>
    <s v="General Expenses"/>
    <n v="430"/>
    <d v="2023-09-30T00:00:00"/>
    <s v="JBC Distribution (Anchor) milk"/>
    <n v="52.88"/>
    <s v="JBC Distribution (Anchor)"/>
    <x v="8"/>
  </r>
  <r>
    <n v="7457"/>
    <s v="General Expenses"/>
    <n v="440"/>
    <d v="2023-09-30T00:00:00"/>
    <s v="JBC Distribution (Anchor) milk"/>
    <n v="52.88"/>
    <s v="JBC Distribution (Anchor)"/>
    <x v="8"/>
  </r>
  <r>
    <n v="7457"/>
    <s v="General Expenses"/>
    <n v="430"/>
    <d v="2023-06-01T00:00:00"/>
    <s v="JBC Distribution (Anchor) Milk "/>
    <n v="59.48"/>
    <s v="JBC Distribution (Anchor)"/>
    <x v="8"/>
  </r>
  <r>
    <n v="7457"/>
    <s v="General Expenses"/>
    <n v="440"/>
    <d v="2023-06-01T00:00:00"/>
    <s v="JBC Distribution (Anchor) Milk "/>
    <n v="59.48"/>
    <s v="JBC Distribution (Anchor)"/>
    <x v="8"/>
  </r>
  <r>
    <n v="7457"/>
    <s v="General Expenses"/>
    <n v="430"/>
    <d v="2023-08-01T00:00:00"/>
    <s v="JBC Distribution (Anchor) Milk "/>
    <n v="66.099999999999994"/>
    <s v="JBC Distribution (Anchor)"/>
    <x v="8"/>
  </r>
  <r>
    <n v="7457"/>
    <s v="General Expenses"/>
    <n v="440"/>
    <d v="2023-08-01T00:00:00"/>
    <s v="JBC Distribution (Anchor) Milk "/>
    <n v="66.099999999999994"/>
    <s v="JBC Distribution (Anchor)"/>
    <x v="8"/>
  </r>
  <r>
    <n v="7457"/>
    <s v="General Expenses"/>
    <n v="430"/>
    <d v="2023-10-31T00:00:00"/>
    <s v="JBC Distribution (Anchor) Milk "/>
    <n v="25.46"/>
    <s v="JBC Distribution (Anchor)"/>
    <x v="8"/>
  </r>
  <r>
    <n v="7457"/>
    <s v="General Expenses"/>
    <n v="440"/>
    <d v="2023-10-31T00:00:00"/>
    <s v="JBC Distribution (Anchor) Milk "/>
    <n v="25.45"/>
    <s v="JBC Distribution (Anchor)"/>
    <x v="8"/>
  </r>
  <r>
    <n v="7457"/>
    <s v="General Expenses"/>
    <n v="240"/>
    <d v="2023-05-10T00:00:00"/>
    <s v="JS Auto Service Limited- clay complete sstem"/>
    <n v="34.57"/>
    <s v="JS Auto Service Limited"/>
    <x v="3"/>
  </r>
  <r>
    <n v="7457"/>
    <s v="General Expenses"/>
    <n v="110"/>
    <d v="2023-10-30T00:00:00"/>
    <s v="JUMBOROLL"/>
    <n v="56.92"/>
    <s v="Hygiene Systems"/>
    <x v="3"/>
  </r>
  <r>
    <n v="7457"/>
    <s v="General Expenses"/>
    <n v="110"/>
    <d v="2023-11-27T00:00:00"/>
    <s v="JUMBOROLL"/>
    <n v="56.92"/>
    <s v="Hygiene Systems"/>
    <x v="3"/>
  </r>
  <r>
    <n v="7457"/>
    <s v="General Expenses"/>
    <n v="110"/>
    <d v="2023-12-27T00:00:00"/>
    <s v="JUMBOROLL"/>
    <n v="11.38"/>
    <m/>
    <x v="3"/>
  </r>
  <r>
    <n v="7457"/>
    <s v="General Expenses"/>
    <n v="112"/>
    <d v="2023-12-27T00:00:00"/>
    <s v="JUMBOROLL"/>
    <n v="5.7"/>
    <m/>
    <x v="3"/>
  </r>
  <r>
    <n v="7457"/>
    <s v="General Expenses"/>
    <n v="120"/>
    <d v="2023-12-27T00:00:00"/>
    <s v="JUMBOROLL"/>
    <n v="12.52"/>
    <m/>
    <x v="3"/>
  </r>
  <r>
    <n v="7457"/>
    <s v="General Expenses"/>
    <n v="130"/>
    <d v="2023-12-27T00:00:00"/>
    <s v="JUMBOROLL"/>
    <n v="9.68"/>
    <m/>
    <x v="3"/>
  </r>
  <r>
    <n v="7457"/>
    <s v="General Expenses"/>
    <n v="140"/>
    <d v="2023-12-27T00:00:00"/>
    <s v="JUMBOROLL"/>
    <n v="11.38"/>
    <m/>
    <x v="3"/>
  </r>
  <r>
    <n v="7457"/>
    <s v="General Expenses"/>
    <n v="160"/>
    <d v="2023-12-27T00:00:00"/>
    <s v="JUMBOROLL"/>
    <n v="3.42"/>
    <m/>
    <x v="3"/>
  </r>
  <r>
    <n v="7457"/>
    <s v="General Expenses"/>
    <n v="935"/>
    <d v="2023-12-27T00:00:00"/>
    <s v="JUMBOROLL"/>
    <n v="2.84"/>
    <m/>
    <x v="3"/>
  </r>
  <r>
    <n v="7457"/>
    <s v="General Expenses"/>
    <n v="110"/>
    <d v="2024-02-26T00:00:00"/>
    <s v="JUMBOROLL"/>
    <n v="11.38"/>
    <m/>
    <x v="3"/>
  </r>
  <r>
    <n v="7457"/>
    <s v="General Expenses"/>
    <n v="112"/>
    <d v="2024-02-26T00:00:00"/>
    <s v="JUMBOROLL"/>
    <n v="5.7"/>
    <m/>
    <x v="3"/>
  </r>
  <r>
    <n v="7457"/>
    <s v="General Expenses"/>
    <n v="120"/>
    <d v="2024-02-26T00:00:00"/>
    <s v="JUMBOROLL"/>
    <n v="12.52"/>
    <m/>
    <x v="3"/>
  </r>
  <r>
    <n v="7457"/>
    <s v="General Expenses"/>
    <n v="130"/>
    <d v="2024-02-26T00:00:00"/>
    <s v="JUMBOROLL"/>
    <n v="9.68"/>
    <m/>
    <x v="3"/>
  </r>
  <r>
    <n v="7457"/>
    <s v="General Expenses"/>
    <n v="140"/>
    <d v="2024-02-26T00:00:00"/>
    <s v="JUMBOROLL"/>
    <n v="11.38"/>
    <m/>
    <x v="3"/>
  </r>
  <r>
    <n v="7457"/>
    <s v="General Expenses"/>
    <n v="160"/>
    <d v="2024-02-26T00:00:00"/>
    <s v="JUMBOROLL"/>
    <n v="3.42"/>
    <m/>
    <x v="3"/>
  </r>
  <r>
    <n v="7457"/>
    <s v="General Expenses"/>
    <n v="935"/>
    <d v="2024-02-26T00:00:00"/>
    <s v="JUMBOROLL"/>
    <n v="2.84"/>
    <m/>
    <x v="3"/>
  </r>
  <r>
    <n v="7457"/>
    <s v="General Expenses"/>
    <n v="112"/>
    <d v="2023-07-01T00:00:00"/>
    <s v="Just Water NZ"/>
    <n v="29.75"/>
    <s v="Just Water NZ"/>
    <x v="1"/>
  </r>
  <r>
    <n v="7457"/>
    <s v="General Expenses"/>
    <n v="112"/>
    <d v="2023-07-01T00:00:00"/>
    <s v="Just Water NZ"/>
    <n v="38.5"/>
    <s v="Just Water NZ"/>
    <x v="1"/>
  </r>
  <r>
    <n v="7457"/>
    <s v="General Expenses"/>
    <n v="120"/>
    <d v="2023-07-01T00:00:00"/>
    <s v="Just Water NZ"/>
    <n v="44"/>
    <s v="Just Water NZ"/>
    <x v="1"/>
  </r>
  <r>
    <n v="7457"/>
    <s v="General Expenses"/>
    <n v="210"/>
    <d v="2023-07-01T00:00:00"/>
    <s v="Just Water NZ"/>
    <n v="49.5"/>
    <s v="Just Water NZ"/>
    <x v="1"/>
  </r>
  <r>
    <n v="7457"/>
    <s v="General Expenses"/>
    <n v="240"/>
    <d v="2023-07-01T00:00:00"/>
    <s v="Just Water NZ"/>
    <n v="44.84"/>
    <s v="Just Water NZ"/>
    <x v="1"/>
  </r>
  <r>
    <n v="7457"/>
    <s v="General Expenses"/>
    <n v="340"/>
    <d v="2023-07-01T00:00:00"/>
    <s v="Just Water NZ"/>
    <n v="33"/>
    <s v="Just Water NZ"/>
    <x v="1"/>
  </r>
  <r>
    <n v="7457"/>
    <s v="General Expenses"/>
    <n v="440"/>
    <d v="2023-07-01T00:00:00"/>
    <s v="Just Water NZ"/>
    <n v="30"/>
    <s v="Just Water NZ"/>
    <x v="1"/>
  </r>
  <r>
    <n v="7457"/>
    <s v="General Expenses"/>
    <n v="935"/>
    <d v="2023-07-31T00:00:00"/>
    <s v="Just Water NZ"/>
    <n v="32.700000000000003"/>
    <s v="Just Water NZ"/>
    <x v="1"/>
  </r>
  <r>
    <n v="7457"/>
    <s v="General Expenses"/>
    <n v="110"/>
    <d v="2023-08-07T00:00:00"/>
    <s v="Just Water NZ"/>
    <n v="46"/>
    <s v="Just Water NZ"/>
    <x v="1"/>
  </r>
  <r>
    <n v="7457"/>
    <s v="General Expenses"/>
    <n v="110"/>
    <d v="2023-08-07T00:00:00"/>
    <s v="Just Water NZ"/>
    <n v="42"/>
    <s v="Just Water NZ"/>
    <x v="1"/>
  </r>
  <r>
    <n v="7457"/>
    <s v="General Expenses"/>
    <n v="110"/>
    <d v="2023-12-31T00:00:00"/>
    <s v="Just Water NZ"/>
    <n v="44"/>
    <s v="Just Water NZ"/>
    <x v="1"/>
  </r>
  <r>
    <n v="7457"/>
    <s v="General Expenses"/>
    <n v="112"/>
    <d v="2023-12-31T00:00:00"/>
    <s v="Just Water NZ"/>
    <n v="38.5"/>
    <s v="Just Water NZ"/>
    <x v="1"/>
  </r>
  <r>
    <n v="7457"/>
    <s v="General Expenses"/>
    <n v="120"/>
    <d v="2023-12-31T00:00:00"/>
    <s v="Just Water NZ"/>
    <n v="42"/>
    <s v="Just Water NZ"/>
    <x v="1"/>
  </r>
  <r>
    <n v="7457"/>
    <s v="General Expenses"/>
    <n v="130"/>
    <d v="2023-12-31T00:00:00"/>
    <s v="Just Water NZ"/>
    <n v="46"/>
    <s v="Just Water NZ"/>
    <x v="1"/>
  </r>
  <r>
    <n v="7457"/>
    <s v="General Expenses"/>
    <n v="140"/>
    <d v="2023-12-31T00:00:00"/>
    <s v="Just Water NZ"/>
    <n v="29.75"/>
    <s v="Just Water NZ"/>
    <x v="1"/>
  </r>
  <r>
    <n v="7457"/>
    <s v="General Expenses"/>
    <n v="210"/>
    <d v="2023-12-31T00:00:00"/>
    <s v="Just Water NZ"/>
    <n v="45"/>
    <s v="Just Water NZ"/>
    <x v="1"/>
  </r>
  <r>
    <n v="7457"/>
    <s v="General Expenses"/>
    <n v="220"/>
    <d v="2023-12-31T00:00:00"/>
    <s v="Just Water NZ"/>
    <n v="49.5"/>
    <s v="Just Water NZ"/>
    <x v="1"/>
  </r>
  <r>
    <n v="7457"/>
    <s v="General Expenses"/>
    <n v="340"/>
    <d v="2023-12-31T00:00:00"/>
    <s v="Just Water NZ"/>
    <n v="33"/>
    <s v="Just Water NZ"/>
    <x v="1"/>
  </r>
  <r>
    <n v="7457"/>
    <s v="General Expenses"/>
    <n v="440"/>
    <d v="2023-12-31T00:00:00"/>
    <s v="Just Water NZ"/>
    <n v="30"/>
    <s v="Just Water NZ"/>
    <x v="1"/>
  </r>
  <r>
    <n v="7457"/>
    <s v="General Expenses"/>
    <n v="935"/>
    <d v="2023-12-31T00:00:00"/>
    <s v="Just Water NZ"/>
    <n v="32.700000000000003"/>
    <s v="Just Water NZ"/>
    <x v="1"/>
  </r>
  <r>
    <n v="7457"/>
    <s v="General Expenses"/>
    <n v="440"/>
    <d v="2024-02-01T00:00:00"/>
    <s v="Just Water NZ"/>
    <n v="30"/>
    <s v="Just Water NZ"/>
    <x v="1"/>
  </r>
  <r>
    <n v="7457"/>
    <s v="General Expenses"/>
    <n v="110"/>
    <d v="2024-02-29T00:00:00"/>
    <s v="Just Water NZ"/>
    <n v="45"/>
    <s v="Just Water NZ"/>
    <x v="1"/>
  </r>
  <r>
    <n v="7457"/>
    <s v="General Expenses"/>
    <n v="112"/>
    <d v="2024-02-29T00:00:00"/>
    <s v="Just Water NZ"/>
    <n v="38.5"/>
    <s v="Just Water NZ"/>
    <x v="1"/>
  </r>
  <r>
    <n v="7457"/>
    <s v="General Expenses"/>
    <n v="112"/>
    <d v="2024-02-29T00:00:00"/>
    <s v="Just Water NZ"/>
    <n v="44"/>
    <s v="Just Water NZ"/>
    <x v="1"/>
  </r>
  <r>
    <n v="7457"/>
    <s v="General Expenses"/>
    <n v="120"/>
    <d v="2024-02-29T00:00:00"/>
    <s v="Just Water NZ"/>
    <n v="42"/>
    <s v="Just Water NZ"/>
    <x v="1"/>
  </r>
  <r>
    <n v="7457"/>
    <s v="General Expenses"/>
    <n v="130"/>
    <d v="2024-02-29T00:00:00"/>
    <s v="Just Water NZ"/>
    <n v="46"/>
    <s v="Just Water NZ"/>
    <x v="1"/>
  </r>
  <r>
    <n v="7457"/>
    <s v="General Expenses"/>
    <n v="140"/>
    <d v="2024-02-29T00:00:00"/>
    <s v="Just Water NZ"/>
    <n v="29.75"/>
    <s v="Just Water NZ"/>
    <x v="1"/>
  </r>
  <r>
    <n v="7457"/>
    <s v="General Expenses"/>
    <n v="240"/>
    <d v="2024-02-29T00:00:00"/>
    <s v="Just Water NZ"/>
    <n v="49.5"/>
    <s v="Just Water NZ"/>
    <x v="1"/>
  </r>
  <r>
    <n v="7457"/>
    <s v="General Expenses"/>
    <n v="340"/>
    <d v="2024-02-29T00:00:00"/>
    <s v="Just Water NZ"/>
    <n v="33"/>
    <s v="Just Water NZ"/>
    <x v="1"/>
  </r>
  <r>
    <n v="7457"/>
    <s v="General Expenses"/>
    <n v="935"/>
    <d v="2024-02-29T00:00:00"/>
    <s v="Just Water NZ"/>
    <n v="32.700000000000003"/>
    <s v="Just Water NZ"/>
    <x v="1"/>
  </r>
  <r>
    <n v="7457"/>
    <s v="General Expenses"/>
    <n v="112"/>
    <d v="2023-12-12T00:00:00"/>
    <s v="Karen Readings extention, handwash, cans"/>
    <n v="65.81"/>
    <s v="Karen Readings"/>
    <x v="3"/>
  </r>
  <r>
    <n v="7457"/>
    <s v="General Expenses"/>
    <n v="130"/>
    <d v="2023-10-20T00:00:00"/>
    <s v="Keegan Goodall Cable for parts van"/>
    <n v="41.65"/>
    <s v="Keegan Goodall"/>
    <x v="3"/>
  </r>
  <r>
    <n v="7457"/>
    <s v="General Expenses"/>
    <n v="110"/>
    <d v="2023-09-27T00:00:00"/>
    <s v="Large toilet rolls"/>
    <n v="11.38"/>
    <m/>
    <x v="3"/>
  </r>
  <r>
    <n v="7457"/>
    <s v="General Expenses"/>
    <n v="112"/>
    <d v="2023-09-27T00:00:00"/>
    <s v="Large toilet rolls"/>
    <n v="5.7"/>
    <m/>
    <x v="3"/>
  </r>
  <r>
    <n v="7457"/>
    <s v="General Expenses"/>
    <n v="120"/>
    <d v="2023-09-27T00:00:00"/>
    <s v="Large toilet rolls"/>
    <n v="12.52"/>
    <m/>
    <x v="3"/>
  </r>
  <r>
    <n v="7457"/>
    <s v="General Expenses"/>
    <n v="130"/>
    <d v="2023-09-27T00:00:00"/>
    <s v="Large toilet rolls"/>
    <n v="9.68"/>
    <m/>
    <x v="3"/>
  </r>
  <r>
    <n v="7457"/>
    <s v="General Expenses"/>
    <n v="140"/>
    <d v="2023-09-27T00:00:00"/>
    <s v="Large toilet rolls"/>
    <n v="11.38"/>
    <m/>
    <x v="3"/>
  </r>
  <r>
    <n v="7457"/>
    <s v="General Expenses"/>
    <n v="160"/>
    <d v="2023-09-27T00:00:00"/>
    <s v="Large toilet rolls"/>
    <n v="3.42"/>
    <m/>
    <x v="3"/>
  </r>
  <r>
    <n v="7457"/>
    <s v="General Expenses"/>
    <n v="935"/>
    <d v="2023-09-27T00:00:00"/>
    <s v="Large toilet rolls"/>
    <n v="2.84"/>
    <m/>
    <x v="3"/>
  </r>
  <r>
    <n v="7457"/>
    <s v="General Expenses"/>
    <n v="230"/>
    <d v="2023-08-21T00:00:00"/>
    <s v="Light bulb"/>
    <n v="4.3499999999999996"/>
    <m/>
    <x v="3"/>
  </r>
  <r>
    <n v="7457"/>
    <s v="General Expenses"/>
    <n v="210"/>
    <d v="2024-01-22T00:00:00"/>
    <s v="light bulbs"/>
    <n v="12.51"/>
    <m/>
    <x v="3"/>
  </r>
  <r>
    <n v="7457"/>
    <s v="General Expenses"/>
    <n v="220"/>
    <d v="2024-01-22T00:00:00"/>
    <s v="light bulbs"/>
    <n v="12.51"/>
    <m/>
    <x v="3"/>
  </r>
  <r>
    <n v="7457"/>
    <s v="General Expenses"/>
    <n v="230"/>
    <d v="2024-01-22T00:00:00"/>
    <s v="light bulbs"/>
    <n v="12.51"/>
    <m/>
    <x v="3"/>
  </r>
  <r>
    <n v="7457"/>
    <s v="General Expenses"/>
    <n v="240"/>
    <d v="2024-01-22T00:00:00"/>
    <s v="light bulbs"/>
    <n v="12.51"/>
    <m/>
    <x v="3"/>
  </r>
  <r>
    <n v="7457"/>
    <s v="General Expenses"/>
    <n v="340"/>
    <d v="2024-01-22T00:00:00"/>
    <s v="light bulbs"/>
    <n v="5.63"/>
    <m/>
    <x v="3"/>
  </r>
  <r>
    <n v="7457"/>
    <s v="General Expenses"/>
    <n v="936"/>
    <d v="2024-01-22T00:00:00"/>
    <s v="light bulbs"/>
    <n v="6.88"/>
    <m/>
    <x v="3"/>
  </r>
  <r>
    <n v="7457"/>
    <s v="General Expenses"/>
    <n v="190"/>
    <d v="2023-10-06T00:00:00"/>
    <s v="Mark Jago"/>
    <n v="1521.04"/>
    <s v="Mark Jago"/>
    <x v="8"/>
  </r>
  <r>
    <n v="7457"/>
    <s v="General Expenses"/>
    <n v="110"/>
    <d v="2024-02-29T00:00:00"/>
    <s v="Mark Jago"/>
    <n v="28.93"/>
    <s v="Mark Jago"/>
    <x v="8"/>
  </r>
  <r>
    <n v="7457"/>
    <s v="General Expenses"/>
    <n v="120"/>
    <d v="2024-02-29T00:00:00"/>
    <s v="Mark Jago"/>
    <n v="28.93"/>
    <s v="Mark Jago"/>
    <x v="8"/>
  </r>
  <r>
    <n v="7457"/>
    <s v="General Expenses"/>
    <n v="130"/>
    <d v="2024-02-29T00:00:00"/>
    <s v="Mark Jago"/>
    <n v="28.93"/>
    <s v="Mark Jago"/>
    <x v="8"/>
  </r>
  <r>
    <n v="7457"/>
    <s v="General Expenses"/>
    <n v="140"/>
    <d v="2024-02-29T00:00:00"/>
    <s v="Mark Jago"/>
    <n v="28.93"/>
    <s v="Mark Jago"/>
    <x v="8"/>
  </r>
  <r>
    <n v="7457"/>
    <s v="General Expenses"/>
    <n v="340"/>
    <d v="2024-02-29T00:00:00"/>
    <s v="Mark Jago"/>
    <n v="21.49"/>
    <s v="Mark Jago"/>
    <x v="8"/>
  </r>
  <r>
    <n v="7457"/>
    <s v="General Expenses"/>
    <n v="190"/>
    <d v="2023-11-02T00:00:00"/>
    <s v="Miles Limited T/A Ilam Toyota"/>
    <n v="100"/>
    <s v="Miles Limited T/A Ilam Toyota"/>
    <x v="8"/>
  </r>
  <r>
    <n v="7457"/>
    <s v="General Expenses"/>
    <n v="112"/>
    <d v="2023-08-23T00:00:00"/>
    <s v="Milk and Hot Chocolate supplies for Bridgestone"/>
    <n v="405"/>
    <s v="Thirst Iced Beverages Ltd"/>
    <x v="8"/>
  </r>
  <r>
    <n v="7457"/>
    <s v="General Expenses"/>
    <n v="210"/>
    <d v="2023-06-30T00:00:00"/>
    <s v="Milk NWT"/>
    <n v="22.69"/>
    <s v="Everett Parker (Anchor)"/>
    <x v="8"/>
  </r>
  <r>
    <n v="7457"/>
    <s v="General Expenses"/>
    <n v="220"/>
    <d v="2023-06-30T00:00:00"/>
    <s v="Milk NWT"/>
    <n v="22.69"/>
    <s v="Everett Parker (Anchor)"/>
    <x v="8"/>
  </r>
  <r>
    <n v="7457"/>
    <s v="General Expenses"/>
    <n v="230"/>
    <d v="2023-06-30T00:00:00"/>
    <s v="Milk NWT"/>
    <n v="22.69"/>
    <s v="Everett Parker (Anchor)"/>
    <x v="8"/>
  </r>
  <r>
    <n v="7457"/>
    <s v="General Expenses"/>
    <n v="240"/>
    <d v="2023-06-30T00:00:00"/>
    <s v="Milk NWT"/>
    <n v="22.7"/>
    <s v="Everett Parker (Anchor)"/>
    <x v="8"/>
  </r>
  <r>
    <n v="7457"/>
    <s v="General Expenses"/>
    <n v="210"/>
    <d v="2023-09-04T00:00:00"/>
    <s v="Milk powder"/>
    <n v="42"/>
    <m/>
    <x v="8"/>
  </r>
  <r>
    <n v="7457"/>
    <s v="General Expenses"/>
    <n v="220"/>
    <d v="2023-09-04T00:00:00"/>
    <s v="Milk powder"/>
    <n v="42"/>
    <m/>
    <x v="8"/>
  </r>
  <r>
    <n v="7457"/>
    <s v="General Expenses"/>
    <n v="230"/>
    <d v="2023-09-04T00:00:00"/>
    <s v="Milk powder"/>
    <n v="42"/>
    <m/>
    <x v="8"/>
  </r>
  <r>
    <n v="7457"/>
    <s v="General Expenses"/>
    <n v="240"/>
    <d v="2023-09-04T00:00:00"/>
    <s v="Milk powder"/>
    <n v="42"/>
    <m/>
    <x v="8"/>
  </r>
  <r>
    <n v="7457"/>
    <s v="General Expenses"/>
    <n v="340"/>
    <d v="2023-09-04T00:00:00"/>
    <s v="Milk powder"/>
    <n v="18.899999999999999"/>
    <m/>
    <x v="8"/>
  </r>
  <r>
    <n v="7457"/>
    <s v="General Expenses"/>
    <n v="936"/>
    <d v="2023-09-04T00:00:00"/>
    <s v="Milk powder"/>
    <n v="23.1"/>
    <m/>
    <x v="8"/>
  </r>
  <r>
    <n v="7457"/>
    <s v="General Expenses"/>
    <n v="210"/>
    <d v="2023-10-18T00:00:00"/>
    <s v="Milk powder"/>
    <n v="140"/>
    <s v="Thirst Iced Beverages Ltd"/>
    <x v="8"/>
  </r>
  <r>
    <n v="7457"/>
    <s v="General Expenses"/>
    <n v="210"/>
    <d v="2023-08-01T00:00:00"/>
    <s v="Milk powder and Coffee beans"/>
    <n v="89.92"/>
    <m/>
    <x v="8"/>
  </r>
  <r>
    <n v="7457"/>
    <s v="General Expenses"/>
    <n v="220"/>
    <d v="2023-08-01T00:00:00"/>
    <s v="Milk powder and Coffee beans"/>
    <n v="89.92"/>
    <m/>
    <x v="8"/>
  </r>
  <r>
    <n v="7457"/>
    <s v="General Expenses"/>
    <n v="230"/>
    <d v="2023-08-01T00:00:00"/>
    <s v="Milk powder and Coffee beans"/>
    <n v="89.92"/>
    <m/>
    <x v="8"/>
  </r>
  <r>
    <n v="7457"/>
    <s v="General Expenses"/>
    <n v="240"/>
    <d v="2023-08-01T00:00:00"/>
    <s v="Milk powder and Coffee beans"/>
    <n v="89.92"/>
    <m/>
    <x v="8"/>
  </r>
  <r>
    <n v="7457"/>
    <s v="General Expenses"/>
    <n v="340"/>
    <d v="2023-08-01T00:00:00"/>
    <s v="Milk powder and Coffee beans"/>
    <n v="40.46"/>
    <m/>
    <x v="8"/>
  </r>
  <r>
    <n v="7457"/>
    <s v="General Expenses"/>
    <n v="936"/>
    <d v="2023-08-01T00:00:00"/>
    <s v="Milk powder and Coffee beans"/>
    <n v="49.45"/>
    <m/>
    <x v="8"/>
  </r>
  <r>
    <n v="7457"/>
    <s v="General Expenses"/>
    <n v="340"/>
    <d v="2023-09-26T00:00:00"/>
    <s v="Milk x 6_x000a_Coffee x2"/>
    <n v="143.9"/>
    <s v="Thirst Iced Beverages Ltd"/>
    <x v="8"/>
  </r>
  <r>
    <n v="7457"/>
    <s v="General Expenses"/>
    <n v="330"/>
    <d v="2024-01-20T00:00:00"/>
    <s v="mints_x000a_paper towels_x000a_toilet paper_x000a_cups_x000a_milo_x000a_gloves"/>
    <n v="276.52"/>
    <m/>
    <x v="8"/>
  </r>
  <r>
    <n v="7457"/>
    <s v="General Expenses"/>
    <n v="340"/>
    <d v="2024-01-20T00:00:00"/>
    <s v="mints_x000a_paper towels_x000a_toilet paper_x000a_cups_x000a_milo_x000a_gloves"/>
    <n v="260.87"/>
    <m/>
    <x v="8"/>
  </r>
  <r>
    <n v="7457"/>
    <s v="General Expenses"/>
    <n v="140"/>
    <d v="2024-02-09T00:00:00"/>
    <s v="mops"/>
    <n v="55.1"/>
    <s v="Bunnings Limited"/>
    <x v="3"/>
  </r>
  <r>
    <n v="7457"/>
    <s v="General Expenses"/>
    <n v="110"/>
    <d v="2024-02-03T00:00:00"/>
    <s v="NESPRESSO"/>
    <n v="1052.71"/>
    <s v="Nespresso New Zealand"/>
    <x v="8"/>
  </r>
  <r>
    <n v="7457"/>
    <s v="General Expenses"/>
    <n v="110"/>
    <d v="2023-11-20T00:00:00"/>
    <s v="NESPRESSO COFFEE FOR SHOWROOM"/>
    <n v="548.45000000000005"/>
    <s v="Nespresso New Zealand"/>
    <x v="8"/>
  </r>
  <r>
    <n v="7457"/>
    <s v="General Expenses"/>
    <n v="110"/>
    <d v="2023-12-13T00:00:00"/>
    <s v="Nespresso coffee for showroom and the service department"/>
    <n v="369.19"/>
    <m/>
    <x v="8"/>
  </r>
  <r>
    <n v="7457"/>
    <s v="General Expenses"/>
    <n v="140"/>
    <d v="2023-12-13T00:00:00"/>
    <s v="Nespresso coffee for showroom and the service department"/>
    <n v="369.19"/>
    <m/>
    <x v="8"/>
  </r>
  <r>
    <n v="7457"/>
    <s v="General Expenses"/>
    <n v="110"/>
    <d v="2023-10-05T00:00:00"/>
    <s v="NESPRESSO COFFEE pods"/>
    <n v="347.43"/>
    <s v="Nespresso New Zealand"/>
    <x v="8"/>
  </r>
  <r>
    <n v="7457"/>
    <s v="General Expenses"/>
    <n v="110"/>
    <d v="2024-01-18T00:00:00"/>
    <s v="Nespresso for service and showroom"/>
    <n v="1011.79"/>
    <s v="Nespresso New Zealand"/>
    <x v="8"/>
  </r>
  <r>
    <n v="7457"/>
    <s v="General Expenses"/>
    <n v="440"/>
    <d v="2023-06-13T00:00:00"/>
    <s v="Nespresso New Zealand"/>
    <n v="498.26"/>
    <s v="Nespresso New Zealand"/>
    <x v="8"/>
  </r>
  <r>
    <n v="7457"/>
    <s v="General Expenses"/>
    <n v="140"/>
    <d v="2023-06-23T00:00:00"/>
    <s v="Nespresso New Zealand"/>
    <n v="434.13"/>
    <s v="Nespresso New Zealand"/>
    <x v="8"/>
  </r>
  <r>
    <n v="7457"/>
    <s v="General Expenses"/>
    <n v="112"/>
    <d v="2023-07-10T00:00:00"/>
    <s v="Nespresso New Zealand"/>
    <n v="91.3"/>
    <s v="Nespresso New Zealand"/>
    <x v="8"/>
  </r>
  <r>
    <n v="7457"/>
    <s v="General Expenses"/>
    <n v="110"/>
    <d v="2023-07-26T00:00:00"/>
    <s v="Nespresso New Zealand"/>
    <n v="297.44"/>
    <s v="Nespresso New Zealand"/>
    <x v="8"/>
  </r>
  <r>
    <n v="7457"/>
    <s v="General Expenses"/>
    <n v="140"/>
    <d v="2023-08-02T00:00:00"/>
    <s v="Nespresso New Zealand"/>
    <n v="1239.1300000000001"/>
    <s v="Nespresso New Zealand"/>
    <x v="8"/>
  </r>
  <r>
    <n v="7457"/>
    <s v="General Expenses"/>
    <n v="112"/>
    <d v="2023-08-24T00:00:00"/>
    <s v="Nespresso New Zealand"/>
    <n v="266.08999999999997"/>
    <s v="Nespresso New Zealand"/>
    <x v="8"/>
  </r>
  <r>
    <n v="7457"/>
    <s v="General Expenses"/>
    <n v="430"/>
    <d v="2023-08-25T00:00:00"/>
    <s v="Nespresso New Zealand"/>
    <n v="253.7"/>
    <s v="Nespresso New Zealand"/>
    <x v="8"/>
  </r>
  <r>
    <n v="7457"/>
    <s v="General Expenses"/>
    <n v="440"/>
    <d v="2023-08-25T00:00:00"/>
    <s v="Nespresso New Zealand"/>
    <n v="253.7"/>
    <s v="Nespresso New Zealand"/>
    <x v="8"/>
  </r>
  <r>
    <n v="7457"/>
    <s v="General Expenses"/>
    <n v="440"/>
    <d v="2023-08-29T00:00:00"/>
    <s v="Nespresso New Zealand"/>
    <n v="110.78"/>
    <s v="Nespresso New Zealand"/>
    <x v="8"/>
  </r>
  <r>
    <n v="7457"/>
    <s v="General Expenses"/>
    <n v="112"/>
    <d v="2023-08-31T00:00:00"/>
    <s v="Nespresso New Zealand"/>
    <n v="557.01"/>
    <s v="Nespresso New Zealand"/>
    <x v="8"/>
  </r>
  <r>
    <n v="7457"/>
    <s v="General Expenses"/>
    <n v="440"/>
    <d v="2023-09-01T00:00:00"/>
    <s v="Nespresso New Zealand"/>
    <n v="20.170000000000002"/>
    <s v="Nespresso New Zealand"/>
    <x v="8"/>
  </r>
  <r>
    <n v="7457"/>
    <s v="General Expenses"/>
    <n v="140"/>
    <d v="2023-09-04T00:00:00"/>
    <s v="Nespresso New Zealand"/>
    <n v="779.57"/>
    <s v="Nespresso New Zealand"/>
    <x v="8"/>
  </r>
  <r>
    <n v="7457"/>
    <s v="General Expenses"/>
    <n v="140"/>
    <d v="2023-09-08T00:00:00"/>
    <s v="Nespresso New Zealand"/>
    <n v="257.61"/>
    <s v="Nespresso New Zealand"/>
    <x v="8"/>
  </r>
  <r>
    <n v="7457"/>
    <s v="General Expenses"/>
    <n v="112"/>
    <d v="2023-09-14T00:00:00"/>
    <s v="Nespresso New Zealand"/>
    <n v="87.83"/>
    <s v="Nespresso New Zealand"/>
    <x v="8"/>
  </r>
  <r>
    <n v="7457"/>
    <s v="General Expenses"/>
    <n v="112"/>
    <d v="2023-09-28T00:00:00"/>
    <s v="Nespresso New Zealand"/>
    <n v="90.87"/>
    <s v="Nespresso New Zealand"/>
    <x v="8"/>
  </r>
  <r>
    <n v="7457"/>
    <s v="General Expenses"/>
    <n v="112"/>
    <d v="2023-09-28T00:00:00"/>
    <s v="Nespresso New Zealand"/>
    <n v="623.44000000000005"/>
    <s v="Nespresso New Zealand"/>
    <x v="8"/>
  </r>
  <r>
    <n v="7457"/>
    <s v="General Expenses"/>
    <n v="440"/>
    <d v="2023-10-04T00:00:00"/>
    <s v="Nespresso New Zealand"/>
    <n v="45.22"/>
    <s v="Nespresso New Zealand"/>
    <x v="8"/>
  </r>
  <r>
    <n v="7457"/>
    <s v="General Expenses"/>
    <n v="140"/>
    <d v="2023-10-07T00:00:00"/>
    <s v="Nespresso New Zealand"/>
    <n v="1206.96"/>
    <s v="Nespresso New Zealand"/>
    <x v="8"/>
  </r>
  <r>
    <n v="7457"/>
    <s v="General Expenses"/>
    <n v="110"/>
    <d v="2023-10-31T00:00:00"/>
    <s v="Nespresso New Zealand"/>
    <n v="104.49"/>
    <s v="Nespresso New Zealand"/>
    <x v="8"/>
  </r>
  <r>
    <n v="7457"/>
    <s v="General Expenses"/>
    <n v="120"/>
    <d v="2023-10-31T00:00:00"/>
    <s v="Nespresso New Zealand"/>
    <n v="104.49"/>
    <s v="Nespresso New Zealand"/>
    <x v="8"/>
  </r>
  <r>
    <n v="7457"/>
    <s v="General Expenses"/>
    <n v="160"/>
    <d v="2023-10-31T00:00:00"/>
    <s v="Nespresso New Zealand"/>
    <n v="104.49"/>
    <s v="Nespresso New Zealand"/>
    <x v="8"/>
  </r>
  <r>
    <n v="7457"/>
    <s v="General Expenses"/>
    <n v="140"/>
    <d v="2023-11-21T00:00:00"/>
    <s v="Nespresso New Zealand"/>
    <n v="1046.0899999999999"/>
    <s v="Nespresso New Zealand"/>
    <x v="8"/>
  </r>
  <r>
    <n v="7457"/>
    <s v="General Expenses"/>
    <n v="430"/>
    <d v="2023-11-24T00:00:00"/>
    <s v="Nespresso New Zealand"/>
    <n v="81.13"/>
    <s v="Nespresso New Zealand"/>
    <x v="8"/>
  </r>
  <r>
    <n v="7457"/>
    <s v="General Expenses"/>
    <n v="440"/>
    <d v="2023-11-24T00:00:00"/>
    <s v="Nespresso New Zealand"/>
    <n v="81.13"/>
    <s v="Nespresso New Zealand"/>
    <x v="8"/>
  </r>
  <r>
    <n v="7457"/>
    <s v="General Expenses"/>
    <n v="112"/>
    <d v="2023-12-12T00:00:00"/>
    <s v="Nespresso New Zealand"/>
    <n v="215.22"/>
    <s v="Nespresso New Zealand"/>
    <x v="8"/>
  </r>
  <r>
    <n v="7457"/>
    <s v="General Expenses"/>
    <n v="110"/>
    <d v="2023-12-29T00:00:00"/>
    <s v="Nespresso New Zealand"/>
    <n v="851.58"/>
    <s v="Nespresso New Zealand"/>
    <x v="8"/>
  </r>
  <r>
    <n v="7457"/>
    <s v="General Expenses"/>
    <n v="112"/>
    <d v="2024-01-04T00:00:00"/>
    <s v="Nespresso New Zealand"/>
    <n v="133.47999999999999"/>
    <s v="Nespresso New Zealand"/>
    <x v="8"/>
  </r>
  <r>
    <n v="7457"/>
    <s v="General Expenses"/>
    <n v="112"/>
    <d v="2024-02-08T00:00:00"/>
    <s v="Nespresso New Zealand"/>
    <n v="100.09"/>
    <s v="Nespresso New Zealand"/>
    <x v="8"/>
  </r>
  <r>
    <n v="7457"/>
    <s v="General Expenses"/>
    <n v="430"/>
    <d v="2024-02-15T00:00:00"/>
    <s v="Nespresso New Zealand Coffee capsules, descaling "/>
    <n v="81.650000000000006"/>
    <s v="Nespresso New Zealand"/>
    <x v="8"/>
  </r>
  <r>
    <n v="7457"/>
    <s v="General Expenses"/>
    <n v="440"/>
    <d v="2024-02-15T00:00:00"/>
    <s v="Nespresso New Zealand Coffee capsules, descaling "/>
    <n v="81.650000000000006"/>
    <s v="Nespresso New Zealand"/>
    <x v="8"/>
  </r>
  <r>
    <n v="7457"/>
    <s v="General Expenses"/>
    <n v="140"/>
    <d v="2023-06-13T00:00:00"/>
    <s v="Nespresso New Zealand Coffee, paper cups "/>
    <n v="741.65"/>
    <s v="Nespresso New Zealand"/>
    <x v="8"/>
  </r>
  <r>
    <n v="7457"/>
    <s v="General Expenses"/>
    <n v="112"/>
    <d v="2024-02-28T00:00:00"/>
    <s v="Nespresso New Zealand Milk Tabs Coffee"/>
    <n v="172.17"/>
    <s v="Nespresso New Zealand"/>
    <x v="8"/>
  </r>
  <r>
    <n v="7457"/>
    <s v="General Expenses"/>
    <n v="112"/>
    <d v="2024-02-23T00:00:00"/>
    <s v="Nespresso New Zealand Nespresso Momento Coffee &amp; Milk PAYG Machine Service"/>
    <n v="448.7"/>
    <s v="Nespresso New Zealand"/>
    <x v="8"/>
  </r>
  <r>
    <n v="7457"/>
    <s v="General Expenses"/>
    <n v="110"/>
    <d v="2023-12-19T00:00:00"/>
    <s v="Nespresso New Zealand Nespresso Momento Coffee &amp; Milk Service Package"/>
    <n v="1200"/>
    <s v="Nespresso New Zealand"/>
    <x v="8"/>
  </r>
  <r>
    <n v="7457"/>
    <s v="General Expenses"/>
    <n v="440"/>
    <d v="2023-12-18T00:00:00"/>
    <s v="Nespresso New Zealand NZ B2B Descaling Kit 2023"/>
    <n v="45.22"/>
    <s v="Nespresso New Zealand"/>
    <x v="8"/>
  </r>
  <r>
    <n v="7457"/>
    <s v="General Expenses"/>
    <n v="112"/>
    <d v="2023-08-17T00:00:00"/>
    <s v="Nespresso New Zealand Paper Cup"/>
    <n v="341.62"/>
    <s v="Nespresso New Zealand"/>
    <x v="8"/>
  </r>
  <r>
    <n v="7457"/>
    <s v="General Expenses"/>
    <n v="140"/>
    <d v="2023-07-13T00:00:00"/>
    <s v="Nespresso New Zealand Paper cups, coffee "/>
    <n v="1080.43"/>
    <s v="Nespresso New Zealand"/>
    <x v="8"/>
  </r>
  <r>
    <n v="7457"/>
    <s v="General Expenses"/>
    <n v="330"/>
    <d v="2023-12-04T00:00:00"/>
    <s v="Nespresso New Zealand Thermo Milk Tabs Descaling Kit Origin India Ristretto"/>
    <n v="195"/>
    <s v="Nespresso New Zealand"/>
    <x v="8"/>
  </r>
  <r>
    <n v="7457"/>
    <s v="General Expenses"/>
    <n v="340"/>
    <d v="2023-12-04T00:00:00"/>
    <s v="Nespresso New Zealand Thermo Milk Tabs Descaling Kit Origin India Ristretto"/>
    <n v="195"/>
    <s v="Nespresso New Zealand"/>
    <x v="8"/>
  </r>
  <r>
    <n v="7457"/>
    <s v="General Expenses"/>
    <n v="110"/>
    <d v="2023-09-20T00:00:00"/>
    <s v="Nespresso New Zealand Thermo Milk Tabs, Origin Guatemala"/>
    <n v="314.23"/>
    <s v="Nespresso New Zealand"/>
    <x v="8"/>
  </r>
  <r>
    <n v="7457"/>
    <s v="General Expenses"/>
    <n v="112"/>
    <d v="2023-06-06T00:00:00"/>
    <s v="Nespresso New Zealand Thermo milk tabs, paper cups, coffee "/>
    <n v="228.43"/>
    <s v="Nespresso New Zealand"/>
    <x v="8"/>
  </r>
  <r>
    <n v="7457"/>
    <s v="General Expenses"/>
    <n v="130"/>
    <d v="2023-12-19T00:00:00"/>
    <s v="NXP NZ (formerly WINC) Polybubble ect"/>
    <n v="340.38"/>
    <s v="NXP NZ (formerly WINC)"/>
    <x v="3"/>
  </r>
  <r>
    <n v="7457"/>
    <s v="General Expenses"/>
    <n v="110"/>
    <d v="2023-10-31T00:00:00"/>
    <s v="Office NST/NWT"/>
    <n v="134.54"/>
    <s v="Iron Mountain"/>
    <x v="11"/>
  </r>
  <r>
    <n v="7457"/>
    <s v="General Expenses"/>
    <n v="112"/>
    <d v="2023-10-31T00:00:00"/>
    <s v="Office NST/NWT"/>
    <n v="100.93"/>
    <s v="Iron Mountain"/>
    <x v="11"/>
  </r>
  <r>
    <n v="7457"/>
    <s v="General Expenses"/>
    <n v="120"/>
    <d v="2023-10-31T00:00:00"/>
    <s v="Office NST/NWT"/>
    <n v="181.68"/>
    <s v="Iron Mountain"/>
    <x v="11"/>
  </r>
  <r>
    <n v="7457"/>
    <s v="General Expenses"/>
    <n v="130"/>
    <d v="2023-10-31T00:00:00"/>
    <s v="Office NST/NWT"/>
    <n v="102.95"/>
    <s v="Iron Mountain"/>
    <x v="11"/>
  </r>
  <r>
    <n v="7457"/>
    <s v="General Expenses"/>
    <n v="140"/>
    <d v="2023-10-31T00:00:00"/>
    <s v="Office NST/NWT"/>
    <n v="121.12"/>
    <s v="Iron Mountain"/>
    <x v="11"/>
  </r>
  <r>
    <n v="7457"/>
    <s v="General Expenses"/>
    <n v="160"/>
    <d v="2023-10-31T00:00:00"/>
    <s v="Office NST/NWT"/>
    <n v="60.56"/>
    <s v="Iron Mountain"/>
    <x v="11"/>
  </r>
  <r>
    <n v="7457"/>
    <s v="General Expenses"/>
    <n v="210"/>
    <d v="2023-10-31T00:00:00"/>
    <s v="Office NST/NWT"/>
    <n v="67.319999999999993"/>
    <s v="Iron Mountain"/>
    <x v="11"/>
  </r>
  <r>
    <n v="7457"/>
    <s v="General Expenses"/>
    <n v="220"/>
    <d v="2023-10-31T00:00:00"/>
    <s v="Office NST/NWT"/>
    <n v="40.369999999999997"/>
    <s v="Iron Mountain"/>
    <x v="11"/>
  </r>
  <r>
    <n v="7457"/>
    <s v="General Expenses"/>
    <n v="230"/>
    <d v="2023-10-31T00:00:00"/>
    <s v="Office NST/NWT"/>
    <n v="68.13"/>
    <s v="Iron Mountain"/>
    <x v="11"/>
  </r>
  <r>
    <n v="7457"/>
    <s v="General Expenses"/>
    <n v="240"/>
    <d v="2023-10-31T00:00:00"/>
    <s v="Office NST/NWT"/>
    <n v="53.8"/>
    <s v="Iron Mountain"/>
    <x v="11"/>
  </r>
  <r>
    <n v="7457"/>
    <s v="General Expenses"/>
    <n v="340"/>
    <d v="2023-10-31T00:00:00"/>
    <s v="Office NST/NWT"/>
    <n v="27.45"/>
    <s v="Iron Mountain"/>
    <x v="11"/>
  </r>
  <r>
    <n v="7457"/>
    <s v="General Expenses"/>
    <n v="935"/>
    <d v="2023-10-31T00:00:00"/>
    <s v="Office NST/NWT"/>
    <n v="25.23"/>
    <s v="Iron Mountain"/>
    <x v="11"/>
  </r>
  <r>
    <n v="7457"/>
    <s v="General Expenses"/>
    <n v="936"/>
    <d v="2023-10-31T00:00:00"/>
    <s v="Office NST/NWT"/>
    <n v="25.23"/>
    <s v="Iron Mountain"/>
    <x v="11"/>
  </r>
  <r>
    <n v="7457"/>
    <s v="General Expenses"/>
    <n v="330"/>
    <d v="2023-09-28T00:00:00"/>
    <s v="Paper Towels_x000a_Toilet paper_x000a_Milo_x000a_Dish washing liquid"/>
    <n v="104.59"/>
    <m/>
    <x v="3"/>
  </r>
  <r>
    <n v="7457"/>
    <s v="General Expenses"/>
    <n v="340"/>
    <d v="2023-09-28T00:00:00"/>
    <s v="Paper Towels_x000a_Toilet paper_x000a_Milo_x000a_Dish washing liquid"/>
    <n v="104.59"/>
    <m/>
    <x v="3"/>
  </r>
  <r>
    <n v="7457"/>
    <s v="General Expenses"/>
    <n v="936"/>
    <d v="2023-09-28T00:00:00"/>
    <s v="Paper Towels_x000a_Toilet paper_x000a_Milo_x000a_Dish washing liquid"/>
    <n v="104.6"/>
    <m/>
    <x v="3"/>
  </r>
  <r>
    <n v="7457"/>
    <s v="General Expenses"/>
    <n v="230"/>
    <d v="2023-03-02T00:00:00"/>
    <s v="Partstrader"/>
    <n v="119.36"/>
    <s v="Partstrader"/>
    <x v="5"/>
  </r>
  <r>
    <n v="7457"/>
    <s v="General Expenses"/>
    <n v="230"/>
    <d v="2023-03-08T00:00:00"/>
    <s v="Partstrader"/>
    <n v="-31.84"/>
    <s v="Partstrader"/>
    <x v="5"/>
  </r>
  <r>
    <n v="7457"/>
    <s v="General Expenses"/>
    <n v="230"/>
    <d v="2023-03-09T00:00:00"/>
    <s v="Partstrader"/>
    <n v="123.18"/>
    <s v="Partstrader"/>
    <x v="5"/>
  </r>
  <r>
    <n v="7457"/>
    <s v="General Expenses"/>
    <n v="230"/>
    <d v="2023-03-11T00:00:00"/>
    <s v="Partstrader"/>
    <n v="-5.78"/>
    <s v="Partstrader"/>
    <x v="5"/>
  </r>
  <r>
    <n v="7457"/>
    <s v="General Expenses"/>
    <n v="230"/>
    <d v="2023-03-16T00:00:00"/>
    <s v="Partstrader"/>
    <n v="38.76"/>
    <s v="Partstrader"/>
    <x v="5"/>
  </r>
  <r>
    <n v="7457"/>
    <s v="General Expenses"/>
    <n v="230"/>
    <d v="2023-03-23T00:00:00"/>
    <s v="Partstrader"/>
    <n v="5.78"/>
    <s v="Partstrader"/>
    <x v="5"/>
  </r>
  <r>
    <n v="7457"/>
    <s v="General Expenses"/>
    <n v="230"/>
    <d v="2023-04-03T00:00:00"/>
    <s v="Partstrader"/>
    <n v="45.66"/>
    <s v="Partstrader"/>
    <x v="5"/>
  </r>
  <r>
    <n v="7457"/>
    <s v="General Expenses"/>
    <n v="230"/>
    <d v="2023-04-06T00:00:00"/>
    <s v="Partstrader"/>
    <n v="23.65"/>
    <s v="Partstrader"/>
    <x v="5"/>
  </r>
  <r>
    <n v="7457"/>
    <s v="General Expenses"/>
    <n v="230"/>
    <d v="2023-04-13T00:00:00"/>
    <s v="Partstrader"/>
    <n v="72.09"/>
    <s v="Partstrader"/>
    <x v="5"/>
  </r>
  <r>
    <n v="7457"/>
    <s v="General Expenses"/>
    <n v="230"/>
    <d v="2023-04-27T00:00:00"/>
    <s v="Partstrader"/>
    <n v="2.95"/>
    <s v="Partstrader"/>
    <x v="5"/>
  </r>
  <r>
    <n v="7457"/>
    <s v="General Expenses"/>
    <n v="230"/>
    <d v="2023-05-04T00:00:00"/>
    <s v="Partstrader"/>
    <n v="100.3"/>
    <s v="Partstrader"/>
    <x v="5"/>
  </r>
  <r>
    <n v="7457"/>
    <s v="General Expenses"/>
    <n v="230"/>
    <d v="2023-05-06T00:00:00"/>
    <s v="Partstrader"/>
    <n v="-90.84"/>
    <s v="Partstrader"/>
    <x v="5"/>
  </r>
  <r>
    <n v="7457"/>
    <s v="General Expenses"/>
    <n v="230"/>
    <d v="2023-05-11T00:00:00"/>
    <s v="Partstrader"/>
    <n v="77.78"/>
    <s v="Partstrader"/>
    <x v="5"/>
  </r>
  <r>
    <n v="7457"/>
    <s v="General Expenses"/>
    <n v="230"/>
    <d v="2023-05-25T00:00:00"/>
    <s v="Partstrader"/>
    <n v="40.98"/>
    <s v="Partstrader"/>
    <x v="5"/>
  </r>
  <r>
    <n v="7457"/>
    <s v="General Expenses"/>
    <n v="230"/>
    <d v="2023-11-30T00:00:00"/>
    <s v="Partstrader"/>
    <n v="15.75"/>
    <s v="Partstrader"/>
    <x v="5"/>
  </r>
  <r>
    <n v="7457"/>
    <s v="General Expenses"/>
    <n v="230"/>
    <d v="2023-09-14T00:00:00"/>
    <s v="Partstrader success "/>
    <n v="4.51"/>
    <s v="Partstrader"/>
    <x v="5"/>
  </r>
  <r>
    <n v="7457"/>
    <s v="General Expenses"/>
    <n v="230"/>
    <d v="2023-05-04T00:00:00"/>
    <s v="Partstrader- success fee"/>
    <n v="66.73"/>
    <s v="Partstrader"/>
    <x v="5"/>
  </r>
  <r>
    <n v="7457"/>
    <s v="General Expenses"/>
    <n v="230"/>
    <d v="2023-11-10T00:00:00"/>
    <s v="Partstrader Succses fee"/>
    <n v="82.74"/>
    <s v="Partstrader"/>
    <x v="5"/>
  </r>
  <r>
    <n v="7457"/>
    <s v="General Expenses"/>
    <n v="110"/>
    <d v="2023-11-09T00:00:00"/>
    <s v="PLASTIC WATER CUPS"/>
    <n v="857"/>
    <s v="Friendlypak NZ Ltd"/>
    <x v="3"/>
  </r>
  <r>
    <n v="7457"/>
    <s v="General Expenses"/>
    <n v="110"/>
    <d v="2024-02-01T00:00:00"/>
    <s v="PLASTIC WATER CUPS"/>
    <n v="857"/>
    <s v="Friendlypak NZ Ltd"/>
    <x v="3"/>
  </r>
  <r>
    <n v="7457"/>
    <s v="General Expenses"/>
    <n v="440"/>
    <d v="2023-11-29T00:00:00"/>
    <s v="SERVICE SUNDRIES"/>
    <n v="51.86"/>
    <s v="Direct Office Products Depot (OPD)"/>
    <x v="3"/>
  </r>
  <r>
    <n v="7457"/>
    <s v="General Expenses"/>
    <n v="142"/>
    <d v="2023-09-25T00:00:00"/>
    <s v="Staff Reimbursements"/>
    <n v="8.8699999999999992"/>
    <s v="Staff Reimbursements"/>
    <x v="3"/>
  </r>
  <r>
    <n v="7457"/>
    <s v="General Expenses"/>
    <n v="112"/>
    <d v="2023-09-22T00:00:00"/>
    <s v="Staff Reimbursements - Lexus showroom drinks, diffuser "/>
    <n v="65.239999999999995"/>
    <s v="Staff Reimbursements"/>
    <x v="3"/>
  </r>
  <r>
    <n v="7457"/>
    <s v="General Expenses"/>
    <n v="142"/>
    <d v="2023-11-28T00:00:00"/>
    <s v="Staff Reimbursements Joshua Han Lexus w/shop items "/>
    <n v="272.45"/>
    <s v="Staff Reimbursements"/>
    <x v="3"/>
  </r>
  <r>
    <n v="7457"/>
    <s v="General Expenses"/>
    <n v="112"/>
    <d v="2023-06-15T00:00:00"/>
    <s v="Staff Reimbursements Karen Reading Water &amp; Storage box "/>
    <n v="67.12"/>
    <s v="Staff Reimbursements"/>
    <x v="3"/>
  </r>
  <r>
    <n v="7457"/>
    <s v="General Expenses"/>
    <n v="112"/>
    <d v="2023-10-12T00:00:00"/>
    <s v="Staff Reimbursements Karen readings drinks for lexus shwroom "/>
    <n v="40.46"/>
    <s v="Staff Reimbursements"/>
    <x v="3"/>
  </r>
  <r>
    <n v="7457"/>
    <s v="General Expenses"/>
    <n v="142"/>
    <d v="2023-05-30T00:00:00"/>
    <s v="Staff Reimbursments Joshau lexus workshop water"/>
    <n v="23.19"/>
    <s v="Staff Reimbursements"/>
    <x v="3"/>
  </r>
  <r>
    <n v="7457"/>
    <s v="General Expenses"/>
    <n v="210"/>
    <d v="2023-10-25T00:00:00"/>
    <s v="Stationery"/>
    <n v="49.43"/>
    <m/>
    <x v="3"/>
  </r>
  <r>
    <n v="7457"/>
    <s v="General Expenses"/>
    <n v="220"/>
    <d v="2023-10-25T00:00:00"/>
    <s v="Stationery"/>
    <n v="49.43"/>
    <m/>
    <x v="3"/>
  </r>
  <r>
    <n v="7457"/>
    <s v="General Expenses"/>
    <n v="230"/>
    <d v="2023-10-25T00:00:00"/>
    <s v="Stationery"/>
    <n v="49.43"/>
    <m/>
    <x v="3"/>
  </r>
  <r>
    <n v="7457"/>
    <s v="General Expenses"/>
    <n v="240"/>
    <d v="2023-10-25T00:00:00"/>
    <s v="Stationery"/>
    <n v="49.43"/>
    <m/>
    <x v="3"/>
  </r>
  <r>
    <n v="7457"/>
    <s v="General Expenses"/>
    <n v="340"/>
    <d v="2023-10-25T00:00:00"/>
    <s v="Stationery"/>
    <n v="22.24"/>
    <m/>
    <x v="3"/>
  </r>
  <r>
    <n v="7457"/>
    <s v="General Expenses"/>
    <n v="936"/>
    <d v="2023-10-25T00:00:00"/>
    <s v="Stationery"/>
    <n v="27.18"/>
    <m/>
    <x v="3"/>
  </r>
  <r>
    <n v="7457"/>
    <s v="General Expenses"/>
    <n v="190"/>
    <d v="2023-11-02T00:00:00"/>
    <s v="Steve Brown Hawke- reimbursement from hosting the Toitu auditors for lunch "/>
    <n v="42.09"/>
    <s v="Steve Brown Hawke"/>
    <x v="3"/>
  </r>
  <r>
    <n v="7457"/>
    <s v="General Expenses"/>
    <n v="240"/>
    <d v="2023-09-13T00:00:00"/>
    <s v="Sundry Creditors"/>
    <n v="299"/>
    <s v="Sundry Creditors"/>
    <x v="3"/>
  </r>
  <r>
    <n v="7457"/>
    <s v="General Expenses"/>
    <n v="130"/>
    <d v="2023-05-19T00:00:00"/>
    <s v="Sundry Creditors- krysten annan"/>
    <n v="16.96"/>
    <s v="Sundry Creditors"/>
    <x v="3"/>
  </r>
  <r>
    <n v="7457"/>
    <s v="General Expenses"/>
    <n v="230"/>
    <d v="2023-05-10T00:00:00"/>
    <s v="Sundry CreditorsI need a manual refund processed (customer complaining about not getting reimbursed restocking fee)"/>
    <n v="35.17"/>
    <s v="Sundry Creditors"/>
    <x v="3"/>
  </r>
  <r>
    <n v="7457"/>
    <s v="General Expenses"/>
    <n v="140"/>
    <d v="2023-12-04T00:00:00"/>
    <s v="The Produce company "/>
    <n v="57.35"/>
    <s v="The Produce company "/>
    <x v="8"/>
  </r>
  <r>
    <n v="7457"/>
    <s v="General Expenses"/>
    <n v="112"/>
    <d v="2023-12-06T00:00:00"/>
    <s v="The Produce company "/>
    <n v="10.199999999999999"/>
    <s v="The Produce company "/>
    <x v="8"/>
  </r>
  <r>
    <n v="7457"/>
    <s v="General Expenses"/>
    <n v="110"/>
    <d v="2023-12-07T00:00:00"/>
    <s v="The Produce company "/>
    <n v="13.6"/>
    <s v="The Produce company "/>
    <x v="8"/>
  </r>
  <r>
    <n v="7457"/>
    <s v="General Expenses"/>
    <n v="140"/>
    <d v="2023-12-07T00:00:00"/>
    <s v="The Produce company "/>
    <n v="47.6"/>
    <s v="The Produce company "/>
    <x v="8"/>
  </r>
  <r>
    <n v="7457"/>
    <s v="General Expenses"/>
    <n v="112"/>
    <d v="2023-12-11T00:00:00"/>
    <s v="The Produce company "/>
    <n v="10.199999999999999"/>
    <s v="The Produce company "/>
    <x v="8"/>
  </r>
  <r>
    <n v="7457"/>
    <s v="General Expenses"/>
    <n v="140"/>
    <d v="2023-12-12T00:00:00"/>
    <s v="The Produce company "/>
    <n v="57.35"/>
    <s v="The Produce company "/>
    <x v="8"/>
  </r>
  <r>
    <n v="7457"/>
    <s v="General Expenses"/>
    <n v="190"/>
    <d v="2023-12-18T00:00:00"/>
    <s v="The Produce company "/>
    <n v="6.8"/>
    <s v="The Produce company "/>
    <x v="8"/>
  </r>
  <r>
    <n v="7457"/>
    <s v="General Expenses"/>
    <n v="110"/>
    <d v="2023-12-20T00:00:00"/>
    <s v="The Produce company "/>
    <n v="13.6"/>
    <s v="The Produce company "/>
    <x v="8"/>
  </r>
  <r>
    <n v="7457"/>
    <s v="General Expenses"/>
    <n v="112"/>
    <d v="2023-12-20T00:00:00"/>
    <s v="The Produce company "/>
    <n v="10.199999999999999"/>
    <s v="The Produce company "/>
    <x v="8"/>
  </r>
  <r>
    <n v="7457"/>
    <s v="General Expenses"/>
    <n v="140"/>
    <d v="2023-12-20T00:00:00"/>
    <s v="The Produce company "/>
    <n v="43.75"/>
    <s v="The Produce company "/>
    <x v="8"/>
  </r>
  <r>
    <n v="7457"/>
    <s v="General Expenses"/>
    <n v="110"/>
    <d v="2023-12-23T00:00:00"/>
    <s v="The Produce company "/>
    <n v="20.399999999999999"/>
    <s v="The Produce company "/>
    <x v="8"/>
  </r>
  <r>
    <n v="7457"/>
    <s v="General Expenses"/>
    <n v="140"/>
    <d v="2023-12-23T00:00:00"/>
    <s v="The Produce company "/>
    <n v="43.75"/>
    <s v="The Produce company "/>
    <x v="8"/>
  </r>
  <r>
    <n v="7457"/>
    <s v="General Expenses"/>
    <n v="110"/>
    <d v="2023-12-30T00:00:00"/>
    <s v="The Produce company "/>
    <n v="27.2"/>
    <s v="The Produce company "/>
    <x v="8"/>
  </r>
  <r>
    <n v="7457"/>
    <s v="General Expenses"/>
    <n v="140"/>
    <d v="2023-12-30T00:00:00"/>
    <s v="The Produce company "/>
    <n v="43.75"/>
    <s v="The Produce company "/>
    <x v="8"/>
  </r>
  <r>
    <n v="7457"/>
    <s v="General Expenses"/>
    <n v="110"/>
    <d v="2024-01-01T00:00:00"/>
    <s v="The Produce company "/>
    <n v="6.8"/>
    <s v="The Produce company "/>
    <x v="8"/>
  </r>
  <r>
    <n v="7457"/>
    <s v="General Expenses"/>
    <n v="110"/>
    <d v="2024-01-08T00:00:00"/>
    <s v="The Produce company "/>
    <n v="36.950000000000003"/>
    <s v="The Produce company "/>
    <x v="8"/>
  </r>
  <r>
    <n v="7457"/>
    <s v="General Expenses"/>
    <n v="190"/>
    <d v="2024-01-08T00:00:00"/>
    <s v="The Produce company "/>
    <n v="3.4"/>
    <s v="The Produce company "/>
    <x v="8"/>
  </r>
  <r>
    <n v="7457"/>
    <s v="General Expenses"/>
    <n v="112"/>
    <d v="2024-01-09T00:00:00"/>
    <s v="The Produce company "/>
    <n v="6.8"/>
    <s v="The Produce company "/>
    <x v="8"/>
  </r>
  <r>
    <n v="7457"/>
    <s v="General Expenses"/>
    <n v="140"/>
    <d v="2024-01-09T00:00:00"/>
    <s v="The Produce company "/>
    <n v="34"/>
    <s v="The Produce company "/>
    <x v="8"/>
  </r>
  <r>
    <n v="7457"/>
    <s v="General Expenses"/>
    <n v="110"/>
    <d v="2024-01-12T00:00:00"/>
    <s v="The Produce company "/>
    <n v="20.399999999999999"/>
    <s v="The Produce company "/>
    <x v="8"/>
  </r>
  <r>
    <n v="7457"/>
    <s v="General Expenses"/>
    <n v="112"/>
    <d v="2024-01-12T00:00:00"/>
    <s v="The Produce company "/>
    <n v="6.8"/>
    <s v="The Produce company "/>
    <x v="8"/>
  </r>
  <r>
    <n v="7457"/>
    <s v="General Expenses"/>
    <n v="112"/>
    <d v="2024-01-15T00:00:00"/>
    <s v="The Produce company "/>
    <n v="6.8"/>
    <s v="The Produce company "/>
    <x v="8"/>
  </r>
  <r>
    <n v="7457"/>
    <s v="General Expenses"/>
    <n v="140"/>
    <d v="2024-01-15T00:00:00"/>
    <s v="The Produce company "/>
    <n v="20.399999999999999"/>
    <s v="The Produce company "/>
    <x v="8"/>
  </r>
  <r>
    <n v="7457"/>
    <s v="General Expenses"/>
    <n v="110"/>
    <d v="2024-01-16T00:00:00"/>
    <s v="The Produce company "/>
    <n v="30.15"/>
    <s v="The Produce company "/>
    <x v="8"/>
  </r>
  <r>
    <n v="7457"/>
    <s v="General Expenses"/>
    <n v="110"/>
    <d v="2024-01-22T00:00:00"/>
    <s v="The Produce company "/>
    <n v="17"/>
    <s v="The Produce company "/>
    <x v="8"/>
  </r>
  <r>
    <n v="7457"/>
    <s v="General Expenses"/>
    <n v="140"/>
    <d v="2024-01-22T00:00:00"/>
    <s v="The Produce company "/>
    <n v="20.399999999999999"/>
    <s v="The Produce company "/>
    <x v="8"/>
  </r>
  <r>
    <n v="7457"/>
    <s v="General Expenses"/>
    <n v="140"/>
    <d v="2024-01-22T00:00:00"/>
    <s v="The Produce company "/>
    <n v="6.8"/>
    <s v="The Produce company "/>
    <x v="8"/>
  </r>
  <r>
    <n v="7457"/>
    <s v="General Expenses"/>
    <n v="110"/>
    <d v="2024-01-26T00:00:00"/>
    <s v="The Produce company "/>
    <n v="20.399999999999999"/>
    <s v="The Produce company "/>
    <x v="8"/>
  </r>
  <r>
    <n v="7457"/>
    <s v="General Expenses"/>
    <n v="110"/>
    <d v="2024-01-26T00:00:00"/>
    <s v="The Produce company "/>
    <n v="20.399999999999999"/>
    <s v="The Produce company "/>
    <x v="8"/>
  </r>
  <r>
    <n v="7457"/>
    <s v="General Expenses"/>
    <n v="140"/>
    <d v="2024-01-26T00:00:00"/>
    <s v="The Produce company "/>
    <n v="17"/>
    <s v="The Produce company "/>
    <x v="8"/>
  </r>
  <r>
    <n v="7457"/>
    <s v="General Expenses"/>
    <n v="110"/>
    <d v="2024-02-01T00:00:00"/>
    <s v="The Produce company "/>
    <n v="9.75"/>
    <s v="The Produce company "/>
    <x v="8"/>
  </r>
  <r>
    <n v="7457"/>
    <s v="General Expenses"/>
    <n v="112"/>
    <d v="2024-02-01T00:00:00"/>
    <s v="The Produce company "/>
    <n v="6.8"/>
    <s v="The Produce company "/>
    <x v="8"/>
  </r>
  <r>
    <n v="7457"/>
    <s v="General Expenses"/>
    <n v="140"/>
    <d v="2024-02-01T00:00:00"/>
    <s v="The Produce company "/>
    <n v="17"/>
    <s v="The Produce company "/>
    <x v="8"/>
  </r>
  <r>
    <n v="7457"/>
    <s v="General Expenses"/>
    <n v="110"/>
    <d v="2024-02-04T00:00:00"/>
    <s v="The Produce company "/>
    <n v="20.399999999999999"/>
    <s v="The Produce company "/>
    <x v="8"/>
  </r>
  <r>
    <n v="7457"/>
    <s v="General Expenses"/>
    <n v="112"/>
    <d v="2024-02-05T00:00:00"/>
    <s v="The Produce company "/>
    <n v="-6.8"/>
    <s v="The Produce company "/>
    <x v="8"/>
  </r>
  <r>
    <n v="7457"/>
    <s v="General Expenses"/>
    <n v="140"/>
    <d v="2024-02-05T00:00:00"/>
    <s v="The Produce company "/>
    <n v="33.549999999999997"/>
    <s v="The Produce company "/>
    <x v="8"/>
  </r>
  <r>
    <n v="7457"/>
    <s v="General Expenses"/>
    <n v="112"/>
    <d v="2024-02-07T00:00:00"/>
    <s v="The Produce company "/>
    <n v="6.8"/>
    <s v="The Produce company "/>
    <x v="8"/>
  </r>
  <r>
    <n v="7457"/>
    <s v="General Expenses"/>
    <n v="110"/>
    <d v="2024-02-08T00:00:00"/>
    <s v="The Produce company "/>
    <n v="17"/>
    <s v="The Produce company "/>
    <x v="8"/>
  </r>
  <r>
    <n v="7457"/>
    <s v="General Expenses"/>
    <n v="112"/>
    <d v="2024-02-09T00:00:00"/>
    <s v="The Produce company "/>
    <n v="6.8"/>
    <s v="The Produce company "/>
    <x v="8"/>
  </r>
  <r>
    <n v="7457"/>
    <s v="General Expenses"/>
    <n v="140"/>
    <d v="2024-02-09T00:00:00"/>
    <s v="The Produce company "/>
    <n v="26.75"/>
    <s v="The Produce company "/>
    <x v="8"/>
  </r>
  <r>
    <n v="7457"/>
    <s v="General Expenses"/>
    <n v="140"/>
    <d v="2024-02-09T00:00:00"/>
    <s v="The Produce company "/>
    <n v="26.75"/>
    <s v="The Produce company "/>
    <x v="8"/>
  </r>
  <r>
    <n v="7457"/>
    <s v="General Expenses"/>
    <n v="110"/>
    <d v="2024-02-12T00:00:00"/>
    <s v="The Produce company "/>
    <n v="27.2"/>
    <s v="The Produce company "/>
    <x v="8"/>
  </r>
  <r>
    <n v="7457"/>
    <s v="General Expenses"/>
    <n v="112"/>
    <d v="2024-02-12T00:00:00"/>
    <s v="The Produce company "/>
    <n v="6.8"/>
    <s v="The Produce company "/>
    <x v="8"/>
  </r>
  <r>
    <n v="7457"/>
    <s v="General Expenses"/>
    <n v="140"/>
    <d v="2024-02-12T00:00:00"/>
    <s v="The Produce company "/>
    <n v="33.549999999999997"/>
    <s v="The Produce company "/>
    <x v="8"/>
  </r>
  <r>
    <n v="7457"/>
    <s v="General Expenses"/>
    <n v="110"/>
    <d v="2024-02-15T00:00:00"/>
    <s v="The Produce company "/>
    <n v="20.399999999999999"/>
    <s v="The Produce company "/>
    <x v="8"/>
  </r>
  <r>
    <n v="7457"/>
    <s v="General Expenses"/>
    <n v="112"/>
    <d v="2024-02-15T00:00:00"/>
    <s v="The Produce company "/>
    <n v="6.8"/>
    <s v="The Produce company "/>
    <x v="8"/>
  </r>
  <r>
    <n v="7457"/>
    <s v="General Expenses"/>
    <n v="112"/>
    <d v="2024-02-19T00:00:00"/>
    <s v="The Produce company "/>
    <n v="6.8"/>
    <s v="The Produce company "/>
    <x v="8"/>
  </r>
  <r>
    <n v="7457"/>
    <s v="General Expenses"/>
    <n v="140"/>
    <d v="2024-02-19T00:00:00"/>
    <s v="The Produce company "/>
    <n v="23.8"/>
    <s v="The Produce company "/>
    <x v="8"/>
  </r>
  <r>
    <n v="7457"/>
    <s v="General Expenses"/>
    <n v="190"/>
    <d v="2024-02-19T00:00:00"/>
    <s v="The Produce company "/>
    <n v="3.4"/>
    <s v="The Produce company "/>
    <x v="8"/>
  </r>
  <r>
    <n v="7457"/>
    <s v="General Expenses"/>
    <n v="110"/>
    <d v="2024-02-27T00:00:00"/>
    <s v="The Produce company "/>
    <n v="20.399999999999999"/>
    <s v="The Produce company "/>
    <x v="8"/>
  </r>
  <r>
    <n v="7457"/>
    <s v="General Expenses"/>
    <n v="110"/>
    <d v="2024-02-27T00:00:00"/>
    <s v="The Produce company "/>
    <n v="43.75"/>
    <s v="The Produce company "/>
    <x v="8"/>
  </r>
  <r>
    <n v="7457"/>
    <s v="General Expenses"/>
    <n v="112"/>
    <d v="2024-02-27T00:00:00"/>
    <s v="The Produce company "/>
    <n v="6.8"/>
    <s v="The Produce company "/>
    <x v="8"/>
  </r>
  <r>
    <n v="7457"/>
    <s v="General Expenses"/>
    <n v="112"/>
    <d v="2024-02-27T00:00:00"/>
    <s v="The Produce company "/>
    <n v="6.8"/>
    <s v="The Produce company "/>
    <x v="8"/>
  </r>
  <r>
    <n v="7457"/>
    <s v="General Expenses"/>
    <n v="140"/>
    <d v="2024-02-27T00:00:00"/>
    <s v="The Produce company "/>
    <n v="26.75"/>
    <s v="The Produce company "/>
    <x v="8"/>
  </r>
  <r>
    <n v="7457"/>
    <s v="General Expenses"/>
    <n v="140"/>
    <d v="2024-02-27T00:00:00"/>
    <s v="The Produce company "/>
    <n v="23.8"/>
    <s v="The Produce company "/>
    <x v="8"/>
  </r>
  <r>
    <n v="7457"/>
    <s v="General Expenses"/>
    <n v="140"/>
    <d v="2024-02-27T00:00:00"/>
    <s v="The Produce company "/>
    <n v="19.95"/>
    <s v="The Produce company "/>
    <x v="8"/>
  </r>
  <r>
    <n v="7457"/>
    <s v="General Expenses"/>
    <n v="110"/>
    <d v="2024-02-29T00:00:00"/>
    <s v="The Produce company "/>
    <n v="20.399999999999999"/>
    <s v="The Produce company "/>
    <x v="8"/>
  </r>
  <r>
    <n v="7457"/>
    <s v="General Expenses"/>
    <n v="112"/>
    <d v="2024-02-29T00:00:00"/>
    <s v="The Produce company "/>
    <n v="6.78"/>
    <s v="The Produce company "/>
    <x v="8"/>
  </r>
  <r>
    <n v="7457"/>
    <s v="General Expenses"/>
    <n v="140"/>
    <d v="2024-02-29T00:00:00"/>
    <s v="The Produce company "/>
    <n v="33.549999999999997"/>
    <s v="The Produce company "/>
    <x v="8"/>
  </r>
  <r>
    <n v="7457"/>
    <s v="General Expenses"/>
    <n v="140"/>
    <d v="2024-01-31T00:00:00"/>
    <s v="The Produce company  "/>
    <n v="26.75"/>
    <s v="The Produce company "/>
    <x v="8"/>
  </r>
  <r>
    <n v="7457"/>
    <s v="General Expenses"/>
    <n v="140"/>
    <d v="2024-01-26T00:00:00"/>
    <s v="The Produce company  milk"/>
    <n v="17"/>
    <s v="The Produce company "/>
    <x v="8"/>
  </r>
  <r>
    <n v="7457"/>
    <s v="General Expenses"/>
    <n v="112"/>
    <d v="2024-01-31T00:00:00"/>
    <s v="The Produce company  Milk "/>
    <n v="6.8"/>
    <s v="The Produce company "/>
    <x v="8"/>
  </r>
  <r>
    <n v="7457"/>
    <s v="General Expenses"/>
    <n v="110"/>
    <d v="2023-12-11T00:00:00"/>
    <s v="The Produce company Milk"/>
    <n v="13.6"/>
    <s v="The Produce company "/>
    <x v="8"/>
  </r>
  <r>
    <n v="7457"/>
    <s v="General Expenses"/>
    <n v="112"/>
    <d v="2024-01-30T00:00:00"/>
    <s v="The Produce company milk"/>
    <n v="16.55"/>
    <s v="The Produce company "/>
    <x v="8"/>
  </r>
  <r>
    <n v="7457"/>
    <s v="General Expenses"/>
    <n v="110"/>
    <d v="2024-02-19T00:00:00"/>
    <s v="The Produce company milk"/>
    <n v="36.950000000000003"/>
    <s v="The Produce company "/>
    <x v="8"/>
  </r>
  <r>
    <n v="7457"/>
    <s v="General Expenses"/>
    <n v="110"/>
    <d v="2023-12-04T00:00:00"/>
    <s v="The Produce company Milk "/>
    <n v="6.09"/>
    <s v="The Produce company "/>
    <x v="8"/>
  </r>
  <r>
    <n v="7457"/>
    <s v="General Expenses"/>
    <n v="120"/>
    <d v="2023-12-04T00:00:00"/>
    <s v="The Produce company Milk "/>
    <n v="7.51"/>
    <s v="The Produce company "/>
    <x v="8"/>
  </r>
  <r>
    <n v="7457"/>
    <s v="General Expenses"/>
    <n v="190"/>
    <d v="2023-12-04T00:00:00"/>
    <s v="The Produce company Milk "/>
    <n v="6.8"/>
    <s v="The Produce company "/>
    <x v="8"/>
  </r>
  <r>
    <n v="7457"/>
    <s v="General Expenses"/>
    <n v="190"/>
    <d v="2023-12-12T00:00:00"/>
    <s v="The Produce company Milk "/>
    <n v="6.8"/>
    <s v="The Produce company "/>
    <x v="8"/>
  </r>
  <r>
    <n v="7457"/>
    <s v="General Expenses"/>
    <n v="140"/>
    <d v="2024-01-12T00:00:00"/>
    <s v="The Produce company Milk "/>
    <n v="43.75"/>
    <s v="The Produce company "/>
    <x v="8"/>
  </r>
  <r>
    <n v="7457"/>
    <s v="General Expenses"/>
    <n v="110"/>
    <d v="2024-01-31T00:00:00"/>
    <s v="The Produce company Milk "/>
    <n v="20.399999999999999"/>
    <s v="The Produce company "/>
    <x v="8"/>
  </r>
  <r>
    <n v="7457"/>
    <s v="General Expenses"/>
    <n v="140"/>
    <d v="2024-02-16T00:00:00"/>
    <s v="The Produce company Milk "/>
    <n v="26.75"/>
    <s v="The Produce company "/>
    <x v="8"/>
  </r>
  <r>
    <n v="7457"/>
    <s v="General Expenses"/>
    <n v="112"/>
    <d v="2023-12-11T00:00:00"/>
    <s v="The Produce company Milk Blue Top 2L"/>
    <n v="16.55"/>
    <s v="The Produce company "/>
    <x v="8"/>
  </r>
  <r>
    <n v="7457"/>
    <s v="General Expenses"/>
    <n v="110"/>
    <d v="2024-01-26T00:00:00"/>
    <s v="The Produce company milk Milk Blue Top 2L"/>
    <n v="6.8"/>
    <s v="The Produce company "/>
    <x v="8"/>
  </r>
  <r>
    <n v="7457"/>
    <s v="General Expenses"/>
    <n v="110"/>
    <d v="2023-09-11T00:00:00"/>
    <s v="to remove $40 from cust 135530"/>
    <n v="-40"/>
    <m/>
    <x v="8"/>
  </r>
  <r>
    <n v="7457"/>
    <s v="General Expenses"/>
    <n v="110"/>
    <d v="2023-09-11T00:00:00"/>
    <s v="to remove $40 from cust 135530"/>
    <n v="40"/>
    <m/>
    <x v="8"/>
  </r>
  <r>
    <n v="7457"/>
    <s v="General Expenses"/>
    <n v="112"/>
    <d v="2023-12-06T00:00:00"/>
    <s v="Toasted Espresso"/>
    <n v="5.48"/>
    <s v="Toasted Espresso"/>
    <x v="8"/>
  </r>
  <r>
    <n v="7457"/>
    <s v="General Expenses"/>
    <n v="112"/>
    <d v="2023-12-20T00:00:00"/>
    <s v="Toasted Espresso"/>
    <n v="5.48"/>
    <s v="Toasted Espresso"/>
    <x v="8"/>
  </r>
  <r>
    <n v="7457"/>
    <s v="General Expenses"/>
    <n v="112"/>
    <d v="2023-12-21T00:00:00"/>
    <s v="Toasted Espresso"/>
    <n v="10.96"/>
    <s v="Toasted Espresso"/>
    <x v="8"/>
  </r>
  <r>
    <n v="7457"/>
    <s v="General Expenses"/>
    <n v="190"/>
    <d v="2024-02-21T00:00:00"/>
    <s v="Toasted Espresso"/>
    <n v="60.87"/>
    <s v="Toasted Espresso"/>
    <x v="8"/>
  </r>
  <r>
    <n v="7457"/>
    <s v="General Expenses"/>
    <n v="140"/>
    <d v="2023-04-17T00:00:00"/>
    <s v="Toasted Espresso- milk"/>
    <n v="175.3"/>
    <s v="Toasted Espresso"/>
    <x v="8"/>
  </r>
  <r>
    <n v="7457"/>
    <s v="General Expenses"/>
    <n v="140"/>
    <d v="2024-01-26T00:00:00"/>
    <s v="Toasted Espresso Milk Supplied for Period 23rd January 2024 Toyota Service Department"/>
    <n v="43.83"/>
    <s v="Toasted Espresso"/>
    <x v="8"/>
  </r>
  <r>
    <n v="7457"/>
    <s v="General Expenses"/>
    <n v="190"/>
    <d v="2024-02-23T00:00:00"/>
    <s v="Toasted Espresso Plunger"/>
    <n v="23.91"/>
    <s v="Toasted Espresso"/>
    <x v="8"/>
  </r>
  <r>
    <n v="7457"/>
    <s v="General Expenses"/>
    <n v="140"/>
    <d v="2024-01-11T00:00:00"/>
    <s v="Toilet cleaner"/>
    <n v="28.38"/>
    <s v="N Z Safety Limited"/>
    <x v="3"/>
  </r>
  <r>
    <n v="7457"/>
    <s v="General Expenses"/>
    <n v="240"/>
    <d v="2023-04-28T00:00:00"/>
    <s v="Toilet Paper"/>
    <n v="8.6999999999999993"/>
    <m/>
    <x v="3"/>
  </r>
  <r>
    <n v="7457"/>
    <s v="General Expenses"/>
    <n v="440"/>
    <d v="2023-11-16T00:00:00"/>
    <s v="Tony an extra $100- for float"/>
    <n v="86.96"/>
    <m/>
    <x v="3"/>
  </r>
  <r>
    <n v="7457"/>
    <s v="General Expenses"/>
    <n v="430"/>
    <d v="2023-12-05T00:00:00"/>
    <s v="Tony Jeffs Christmas trees"/>
    <n v="23.91"/>
    <s v="Tony Jeffs"/>
    <x v="3"/>
  </r>
  <r>
    <n v="7457"/>
    <s v="General Expenses"/>
    <n v="440"/>
    <d v="2023-12-05T00:00:00"/>
    <s v="Tony Jeffs Christmas trees"/>
    <n v="23.91"/>
    <s v="Tony Jeffs"/>
    <x v="3"/>
  </r>
  <r>
    <n v="7457"/>
    <s v="General Expenses"/>
    <n v="142"/>
    <d v="2024-02-16T00:00:00"/>
    <s v="TORK 148430 H2 XPRESS HAND TOWEL"/>
    <n v="0.01"/>
    <s v="Direct Office Products Depot (OPD)"/>
    <x v="3"/>
  </r>
  <r>
    <n v="7457"/>
    <s v="General Expenses"/>
    <n v="110"/>
    <d v="2023-03-07T00:00:00"/>
    <s v="Toyota NZ Parts WAIRAU"/>
    <n v="440.31"/>
    <s v="Toyota NZ Parts WAIRAU"/>
    <x v="3"/>
  </r>
  <r>
    <n v="7457"/>
    <s v="General Expenses"/>
    <n v="142"/>
    <d v="2023-03-10T00:00:00"/>
    <s v="Unprod Time: Task: R ABAM Time Hr: .33 Time Ot: 0"/>
    <n v="8.25"/>
    <m/>
    <x v="12"/>
  </r>
  <r>
    <n v="7457"/>
    <s v="General Expenses"/>
    <n v="142"/>
    <d v="2023-03-24T00:00:00"/>
    <s v="Unprod Time: Task: R ABAM Time Hr: .43 Time Ot: .18"/>
    <n v="15.25"/>
    <m/>
    <x v="12"/>
  </r>
  <r>
    <n v="7457"/>
    <s v="General Expenses"/>
    <n v="142"/>
    <d v="2023-03-31T00:00:00"/>
    <s v="Unprod Time: Task: R ABAM Time Hr: .53 Time Ot: .18"/>
    <n v="17.75"/>
    <m/>
    <x v="12"/>
  </r>
  <r>
    <n v="7457"/>
    <s v="General Expenses"/>
    <n v="142"/>
    <d v="2023-03-20T00:00:00"/>
    <s v="Unprod Time: Task: R ABAM Time Hr: .6 Time Ot: 0"/>
    <n v="15"/>
    <m/>
    <x v="12"/>
  </r>
  <r>
    <n v="7457"/>
    <s v="General Expenses"/>
    <n v="142"/>
    <d v="2023-03-28T00:00:00"/>
    <s v="Unprod Time: Task: R ABAM Time Hr: .78 Time Ot: .16"/>
    <n v="23.5"/>
    <m/>
    <x v="12"/>
  </r>
  <r>
    <n v="7457"/>
    <s v="General Expenses"/>
    <n v="142"/>
    <d v="2023-03-10T00:00:00"/>
    <s v="Unprod Time: Task: R ABAM Time Hr: .87 Time Ot: .23"/>
    <n v="27.5"/>
    <m/>
    <x v="12"/>
  </r>
  <r>
    <n v="7457"/>
    <s v="General Expenses"/>
    <n v="142"/>
    <d v="2023-03-21T00:00:00"/>
    <s v="Unprod Time: Task: R ABAM Time Hr: 0 Time Ot: 0"/>
    <n v="0"/>
    <m/>
    <x v="12"/>
  </r>
  <r>
    <n v="7457"/>
    <s v="General Expenses"/>
    <n v="142"/>
    <d v="2023-03-17T00:00:00"/>
    <s v="Unprod Time: Task: R ABAM Time Hr: 1.08 Time Ot: .03"/>
    <n v="27.75"/>
    <m/>
    <x v="12"/>
  </r>
  <r>
    <n v="7457"/>
    <s v="General Expenses"/>
    <n v="142"/>
    <d v="2023-03-20T00:00:00"/>
    <s v="Unprod Time: Task: R ABAM Time Hr: 1.08 Time Ot: 0"/>
    <n v="27"/>
    <m/>
    <x v="12"/>
  </r>
  <r>
    <n v="7457"/>
    <s v="General Expenses"/>
    <n v="142"/>
    <d v="2023-03-17T00:00:00"/>
    <s v="Unprod Time: Task: R ABAM Time Hr: 1.12 Time Ot: 0"/>
    <n v="28"/>
    <m/>
    <x v="12"/>
  </r>
  <r>
    <n v="7457"/>
    <s v="General Expenses"/>
    <n v="142"/>
    <d v="2023-04-03T00:00:00"/>
    <s v="Unprod Time: Task: R ABAM Time Hr: 1.37 Time Ot: 0"/>
    <n v="34.25"/>
    <m/>
    <x v="12"/>
  </r>
  <r>
    <n v="7457"/>
    <s v="General Expenses"/>
    <n v="142"/>
    <d v="2023-04-03T00:00:00"/>
    <s v="Unprod Time: Task: R ABAM Time Hr: 1.47 Time Ot: .06"/>
    <n v="38.25"/>
    <m/>
    <x v="12"/>
  </r>
  <r>
    <n v="7457"/>
    <s v="General Expenses"/>
    <n v="142"/>
    <d v="2023-03-22T00:00:00"/>
    <s v="Unprod Time: Task: R ABAM Time Hr: 1.47 Time Ot: 0"/>
    <n v="36.75"/>
    <m/>
    <x v="12"/>
  </r>
  <r>
    <n v="7457"/>
    <s v="General Expenses"/>
    <n v="142"/>
    <d v="2023-03-23T00:00:00"/>
    <s v="Unprod Time: Task: R ABAM Time Hr: 1.53 Time Ot: 0"/>
    <n v="38.25"/>
    <m/>
    <x v="12"/>
  </r>
  <r>
    <n v="7457"/>
    <s v="General Expenses"/>
    <n v="142"/>
    <d v="2023-03-24T00:00:00"/>
    <s v="Unprod Time: Task: R ABAM Time Hr: 1.63 Time Ot: 0"/>
    <n v="40.75"/>
    <m/>
    <x v="12"/>
  </r>
  <r>
    <n v="7457"/>
    <s v="General Expenses"/>
    <n v="142"/>
    <d v="2023-03-20T00:00:00"/>
    <s v="Unprod Time: Task: R ABAM Time Hr: 1.77 Time Ot: 0"/>
    <n v="44.25"/>
    <m/>
    <x v="12"/>
  </r>
  <r>
    <n v="7457"/>
    <s v="General Expenses"/>
    <n v="142"/>
    <d v="2023-03-10T00:00:00"/>
    <s v="Unprod Time: Task: R ABAM Time Hr: 1.98 Time Ot: 0"/>
    <n v="49.5"/>
    <m/>
    <x v="12"/>
  </r>
  <r>
    <n v="7457"/>
    <s v="General Expenses"/>
    <n v="142"/>
    <d v="2023-03-23T00:00:00"/>
    <s v="Unprod Time: Task: R ABAM Time Hr: 2.28 Time Ot: 0"/>
    <n v="57"/>
    <m/>
    <x v="12"/>
  </r>
  <r>
    <n v="7457"/>
    <s v="General Expenses"/>
    <n v="142"/>
    <d v="2023-03-14T00:00:00"/>
    <s v="Unprod Time: Task: R ABAM Time Hr: 2.3 Time Ot: .09"/>
    <n v="59.75"/>
    <m/>
    <x v="12"/>
  </r>
  <r>
    <n v="7457"/>
    <s v="General Expenses"/>
    <n v="142"/>
    <d v="2023-03-09T00:00:00"/>
    <s v="Unprod Time: Task: R ABAM Time Hr: 2.77 Time Ot: .28"/>
    <n v="76.25"/>
    <m/>
    <x v="12"/>
  </r>
  <r>
    <n v="7457"/>
    <s v="General Expenses"/>
    <n v="142"/>
    <d v="2023-03-15T00:00:00"/>
    <s v="Unprod Time: Task: R ABAM Time Hr: 2.87 Time Ot: .04"/>
    <n v="72.75"/>
    <m/>
    <x v="12"/>
  </r>
  <r>
    <n v="7457"/>
    <s v="General Expenses"/>
    <n v="142"/>
    <d v="2023-03-07T00:00:00"/>
    <s v="Unprod Time: Task: R ABAM Time Hr: 2.95 Time Ot: 0"/>
    <n v="73.75"/>
    <m/>
    <x v="12"/>
  </r>
  <r>
    <n v="7457"/>
    <s v="General Expenses"/>
    <n v="142"/>
    <d v="2023-03-21T00:00:00"/>
    <s v="Unprod Time: Task: R ABAM Time Hr: 3 Time Ot: .08"/>
    <n v="77"/>
    <m/>
    <x v="12"/>
  </r>
  <r>
    <n v="7457"/>
    <s v="General Expenses"/>
    <n v="142"/>
    <d v="2023-03-01T00:00:00"/>
    <s v="Unprod Time: Task: R ABAM Time Hr: 3.08 Time Ot: .1"/>
    <n v="79.5"/>
    <m/>
    <x v="12"/>
  </r>
  <r>
    <n v="7457"/>
    <s v="General Expenses"/>
    <n v="142"/>
    <d v="2023-03-06T00:00:00"/>
    <s v="Unprod Time: Task: R ABAM Time Hr: 3.55 Time Ot: .01"/>
    <n v="89"/>
    <m/>
    <x v="12"/>
  </r>
  <r>
    <n v="7457"/>
    <s v="General Expenses"/>
    <n v="142"/>
    <d v="2023-03-03T00:00:00"/>
    <s v="Unprod Time: Task: R ABAM Time Hr: 3.62 Time Ot: .06"/>
    <n v="92"/>
    <m/>
    <x v="12"/>
  </r>
  <r>
    <n v="7457"/>
    <s v="General Expenses"/>
    <n v="142"/>
    <d v="2023-03-02T00:00:00"/>
    <s v="Unprod Time: Task: R ABAM Time Hr: 3.67 Time Ot: .1"/>
    <n v="94.25"/>
    <m/>
    <x v="12"/>
  </r>
  <r>
    <n v="7457"/>
    <s v="General Expenses"/>
    <n v="142"/>
    <d v="2023-03-02T00:00:00"/>
    <s v="Unprod Time: Task: R ABAM Time Hr: 3.73 Time Ot: 0"/>
    <n v="93.25"/>
    <m/>
    <x v="12"/>
  </r>
  <r>
    <n v="7457"/>
    <s v="General Expenses"/>
    <n v="142"/>
    <d v="2023-03-07T00:00:00"/>
    <s v="Unprod Time: Task: R ABAM Time Hr: 3.77 Time Ot: .01"/>
    <n v="94.5"/>
    <m/>
    <x v="12"/>
  </r>
  <r>
    <n v="7457"/>
    <s v="General Expenses"/>
    <n v="142"/>
    <d v="2023-03-17T00:00:00"/>
    <s v="Unprod Time: Task: R ABAM Time Hr: 3.82 Time Ot: .15"/>
    <n v="99.25"/>
    <m/>
    <x v="12"/>
  </r>
  <r>
    <n v="7457"/>
    <s v="General Expenses"/>
    <n v="142"/>
    <d v="2023-03-16T00:00:00"/>
    <s v="Unprod Time: Task: R ABAM Time Hr: 4.05 Time Ot: 0"/>
    <n v="101.25"/>
    <m/>
    <x v="12"/>
  </r>
  <r>
    <n v="7457"/>
    <s v="General Expenses"/>
    <n v="142"/>
    <d v="2023-03-13T00:00:00"/>
    <s v="Unprod Time: Task: R ABAM Time Hr: 4.1 Time Ot: 0"/>
    <n v="102.5"/>
    <m/>
    <x v="12"/>
  </r>
  <r>
    <n v="7457"/>
    <s v="General Expenses"/>
    <n v="142"/>
    <d v="2023-03-03T00:00:00"/>
    <s v="Unprod Time: Task: R ABAM Time Hr: 4.22 Time Ot: 0"/>
    <n v="105.5"/>
    <m/>
    <x v="12"/>
  </r>
  <r>
    <n v="7457"/>
    <s v="General Expenses"/>
    <n v="142"/>
    <d v="2023-03-13T00:00:00"/>
    <s v="Unprod Time: Task: R ABAM Time Hr: 4.33 Time Ot: .36"/>
    <n v="117.25"/>
    <m/>
    <x v="12"/>
  </r>
  <r>
    <n v="7457"/>
    <s v="General Expenses"/>
    <n v="142"/>
    <d v="2023-03-10T00:00:00"/>
    <s v="Unprod Time: Task: R ABAM Time Hr: 4.35 Time Ot: 0"/>
    <n v="108.75"/>
    <m/>
    <x v="12"/>
  </r>
  <r>
    <n v="7457"/>
    <s v="General Expenses"/>
    <n v="142"/>
    <d v="2023-03-14T00:00:00"/>
    <s v="Unprod Time: Task: R ABAM Time Hr: 4.63 Time Ot: 0"/>
    <n v="115.75"/>
    <m/>
    <x v="12"/>
  </r>
  <r>
    <n v="7457"/>
    <s v="General Expenses"/>
    <n v="142"/>
    <d v="2023-03-01T00:00:00"/>
    <s v="Unprod Time: Task: R ABAM Time Hr: 4.78 Time Ot: 0"/>
    <n v="119.5"/>
    <m/>
    <x v="12"/>
  </r>
  <r>
    <n v="7457"/>
    <s v="General Expenses"/>
    <n v="142"/>
    <d v="2023-03-16T00:00:00"/>
    <s v="Unprod Time: Task: R ABAM Time Hr: 4.87 Time Ot: .6"/>
    <n v="136.75"/>
    <m/>
    <x v="12"/>
  </r>
  <r>
    <n v="7457"/>
    <s v="General Expenses"/>
    <n v="142"/>
    <d v="2023-03-15T00:00:00"/>
    <s v="Unprod Time: Task: R ABAM Time Hr: 5.02 Time Ot: 0"/>
    <n v="125.5"/>
    <m/>
    <x v="12"/>
  </r>
  <r>
    <n v="7457"/>
    <s v="General Expenses"/>
    <n v="142"/>
    <d v="2023-03-09T00:00:00"/>
    <s v="Unprod Time: Task: R ABAM Time Hr: 5.48 Time Ot: 0"/>
    <n v="137"/>
    <m/>
    <x v="12"/>
  </r>
  <r>
    <n v="7457"/>
    <s v="General Expenses"/>
    <n v="240"/>
    <d v="2023-03-31T00:00:00"/>
    <s v="Unprod Time: Task: R AR Time Hr: .02 Time Ot: 0"/>
    <n v="0.64"/>
    <m/>
    <x v="12"/>
  </r>
  <r>
    <n v="7457"/>
    <s v="General Expenses"/>
    <n v="240"/>
    <d v="2023-06-06T00:00:00"/>
    <s v="Unprod Time: Task: R AR Time Hr: .02 Time Ot: 0"/>
    <n v="0.64"/>
    <m/>
    <x v="12"/>
  </r>
  <r>
    <n v="7457"/>
    <s v="General Expenses"/>
    <n v="240"/>
    <d v="2023-06-09T00:00:00"/>
    <s v="Unprod Time: Task: R AR Time Hr: .02 Time Ot: 0"/>
    <n v="0.64"/>
    <m/>
    <x v="12"/>
  </r>
  <r>
    <n v="7457"/>
    <s v="General Expenses"/>
    <n v="240"/>
    <d v="2023-06-10T00:00:00"/>
    <s v="Unprod Time: Task: R AR Time Hr: .02 Time Ot: 0"/>
    <n v="0.64"/>
    <m/>
    <x v="12"/>
  </r>
  <r>
    <n v="7457"/>
    <s v="General Expenses"/>
    <n v="240"/>
    <d v="2023-07-21T00:00:00"/>
    <s v="Unprod Time: Task: R AR Time Hr: .02 Time Ot: 0"/>
    <n v="0.64"/>
    <m/>
    <x v="12"/>
  </r>
  <r>
    <n v="7457"/>
    <s v="General Expenses"/>
    <n v="240"/>
    <d v="2023-08-22T00:00:00"/>
    <s v="Unprod Time: Task: R AR Time Hr: .02 Time Ot: 0"/>
    <n v="0.64"/>
    <m/>
    <x v="12"/>
  </r>
  <r>
    <n v="7457"/>
    <s v="General Expenses"/>
    <n v="240"/>
    <d v="2023-09-04T00:00:00"/>
    <s v="Unprod Time: Task: R AR Time Hr: .02 Time Ot: 0"/>
    <n v="0.64"/>
    <m/>
    <x v="12"/>
  </r>
  <r>
    <n v="7457"/>
    <s v="General Expenses"/>
    <n v="240"/>
    <d v="2023-09-11T00:00:00"/>
    <s v="Unprod Time: Task: R AR Time Hr: .02 Time Ot: 0"/>
    <n v="0.64"/>
    <m/>
    <x v="12"/>
  </r>
  <r>
    <n v="7457"/>
    <s v="General Expenses"/>
    <n v="240"/>
    <d v="2023-05-24T00:00:00"/>
    <s v="Unprod Time: Task: R AR Time Hr: .03 Time Ot: 0"/>
    <n v="0.96"/>
    <m/>
    <x v="12"/>
  </r>
  <r>
    <n v="7457"/>
    <s v="General Expenses"/>
    <n v="240"/>
    <d v="2023-06-13T00:00:00"/>
    <s v="Unprod Time: Task: R AR Time Hr: .03 Time Ot: 0"/>
    <n v="0.96"/>
    <m/>
    <x v="12"/>
  </r>
  <r>
    <n v="7457"/>
    <s v="General Expenses"/>
    <n v="240"/>
    <d v="2023-07-17T00:00:00"/>
    <s v="Unprod Time: Task: R AR Time Hr: .03 Time Ot: 0"/>
    <n v="0.96"/>
    <m/>
    <x v="12"/>
  </r>
  <r>
    <n v="7457"/>
    <s v="General Expenses"/>
    <n v="240"/>
    <d v="2023-03-07T00:00:00"/>
    <s v="Unprod Time: Task: R AR Time Hr: .05 Time Ot: 0"/>
    <n v="1.6"/>
    <m/>
    <x v="12"/>
  </r>
  <r>
    <n v="7457"/>
    <s v="General Expenses"/>
    <n v="240"/>
    <d v="2023-03-24T00:00:00"/>
    <s v="Unprod Time: Task: R AR Time Hr: .05 Time Ot: 0"/>
    <n v="1.6"/>
    <m/>
    <x v="12"/>
  </r>
  <r>
    <n v="7457"/>
    <s v="General Expenses"/>
    <n v="240"/>
    <d v="2023-06-07T00:00:00"/>
    <s v="Unprod Time: Task: R AR Time Hr: .05 Time Ot: 0"/>
    <n v="1.6"/>
    <m/>
    <x v="12"/>
  </r>
  <r>
    <n v="7457"/>
    <s v="General Expenses"/>
    <n v="240"/>
    <d v="2023-08-02T00:00:00"/>
    <s v="Unprod Time: Task: R AR Time Hr: .05 Time Ot: 0"/>
    <n v="1.6"/>
    <m/>
    <x v="12"/>
  </r>
  <r>
    <n v="7457"/>
    <s v="General Expenses"/>
    <n v="240"/>
    <d v="2023-09-08T00:00:00"/>
    <s v="Unprod Time: Task: R AR Time Hr: .05 Time Ot: 0"/>
    <n v="1.6"/>
    <m/>
    <x v="12"/>
  </r>
  <r>
    <n v="7457"/>
    <s v="General Expenses"/>
    <n v="240"/>
    <d v="2023-09-18T00:00:00"/>
    <s v="Unprod Time: Task: R AR Time Hr: .05 Time Ot: 0"/>
    <n v="1.6"/>
    <m/>
    <x v="12"/>
  </r>
  <r>
    <n v="7457"/>
    <s v="General Expenses"/>
    <n v="240"/>
    <d v="2023-05-17T00:00:00"/>
    <s v="Unprod Time: Task: R AR Time Hr: .07 Time Ot: 0"/>
    <n v="2.2400000000000002"/>
    <m/>
    <x v="12"/>
  </r>
  <r>
    <n v="7457"/>
    <s v="General Expenses"/>
    <n v="240"/>
    <d v="2023-09-22T00:00:00"/>
    <s v="Unprod Time: Task: R AR Time Hr: .07 Time Ot: 0"/>
    <n v="2.2400000000000002"/>
    <m/>
    <x v="12"/>
  </r>
  <r>
    <n v="7457"/>
    <s v="General Expenses"/>
    <n v="240"/>
    <d v="2023-03-24T00:00:00"/>
    <s v="Unprod Time: Task: R AR Time Hr: .08 Time Ot: 0"/>
    <n v="2.56"/>
    <m/>
    <x v="12"/>
  </r>
  <r>
    <n v="7457"/>
    <s v="General Expenses"/>
    <n v="240"/>
    <d v="2023-04-12T00:00:00"/>
    <s v="Unprod Time: Task: R AR Time Hr: .08 Time Ot: 0"/>
    <n v="2.56"/>
    <m/>
    <x v="12"/>
  </r>
  <r>
    <n v="7457"/>
    <s v="General Expenses"/>
    <n v="240"/>
    <d v="2023-07-26T00:00:00"/>
    <s v="Unprod Time: Task: R AR Time Hr: .08 Time Ot: 0"/>
    <n v="2.56"/>
    <m/>
    <x v="12"/>
  </r>
  <r>
    <n v="7457"/>
    <s v="General Expenses"/>
    <n v="240"/>
    <d v="2023-08-18T00:00:00"/>
    <s v="Unprod Time: Task: R AR Time Hr: .08 Time Ot: 0"/>
    <n v="2.56"/>
    <m/>
    <x v="12"/>
  </r>
  <r>
    <n v="7457"/>
    <s v="General Expenses"/>
    <n v="240"/>
    <d v="2023-08-23T00:00:00"/>
    <s v="Unprod Time: Task: R AR Time Hr: .08 Time Ot: 0"/>
    <n v="2.56"/>
    <m/>
    <x v="12"/>
  </r>
  <r>
    <n v="7457"/>
    <s v="General Expenses"/>
    <n v="240"/>
    <d v="2023-05-19T00:00:00"/>
    <s v="Unprod Time: Task: R AR Time Hr: .1 Time Ot: 0"/>
    <n v="3.2"/>
    <m/>
    <x v="12"/>
  </r>
  <r>
    <n v="7457"/>
    <s v="General Expenses"/>
    <n v="240"/>
    <d v="2023-05-22T00:00:00"/>
    <s v="Unprod Time: Task: R AR Time Hr: .1 Time Ot: 0"/>
    <n v="3.2"/>
    <m/>
    <x v="12"/>
  </r>
  <r>
    <n v="7457"/>
    <s v="General Expenses"/>
    <n v="240"/>
    <d v="2023-05-22T00:00:00"/>
    <s v="Unprod Time: Task: R AR Time Hr: .1 Time Ot: 0"/>
    <n v="3.2"/>
    <m/>
    <x v="12"/>
  </r>
  <r>
    <n v="7457"/>
    <s v="General Expenses"/>
    <n v="240"/>
    <d v="2023-05-31T00:00:00"/>
    <s v="Unprod Time: Task: R AR Time Hr: .1 Time Ot: 0"/>
    <n v="3.2"/>
    <m/>
    <x v="12"/>
  </r>
  <r>
    <n v="7457"/>
    <s v="General Expenses"/>
    <n v="240"/>
    <d v="2023-06-20T00:00:00"/>
    <s v="Unprod Time: Task: R AR Time Hr: .1 Time Ot: 0"/>
    <n v="3.2"/>
    <m/>
    <x v="12"/>
  </r>
  <r>
    <n v="7457"/>
    <s v="General Expenses"/>
    <n v="240"/>
    <d v="2023-08-09T00:00:00"/>
    <s v="Unprod Time: Task: R AR Time Hr: .1 Time Ot: 0"/>
    <n v="3.2"/>
    <m/>
    <x v="12"/>
  </r>
  <r>
    <n v="7457"/>
    <s v="General Expenses"/>
    <n v="240"/>
    <d v="2023-09-04T00:00:00"/>
    <s v="Unprod Time: Task: R AR Time Hr: .1 Time Ot: 0"/>
    <n v="3.2"/>
    <m/>
    <x v="12"/>
  </r>
  <r>
    <n v="7457"/>
    <s v="General Expenses"/>
    <n v="240"/>
    <d v="2023-09-16T00:00:00"/>
    <s v="Unprod Time: Task: R AR Time Hr: .1 Time Ot: 0"/>
    <n v="3.2"/>
    <m/>
    <x v="12"/>
  </r>
  <r>
    <n v="7457"/>
    <s v="General Expenses"/>
    <n v="240"/>
    <d v="2023-03-07T00:00:00"/>
    <s v="Unprod Time: Task: R AR Time Hr: .12 Time Ot: 0"/>
    <n v="3.84"/>
    <m/>
    <x v="12"/>
  </r>
  <r>
    <n v="7457"/>
    <s v="General Expenses"/>
    <n v="240"/>
    <d v="2023-03-31T00:00:00"/>
    <s v="Unprod Time: Task: R AR Time Hr: .12 Time Ot: 0"/>
    <n v="3.84"/>
    <m/>
    <x v="12"/>
  </r>
  <r>
    <n v="7457"/>
    <s v="General Expenses"/>
    <n v="240"/>
    <d v="2023-04-12T00:00:00"/>
    <s v="Unprod Time: Task: R AR Time Hr: .12 Time Ot: 0"/>
    <n v="3.84"/>
    <m/>
    <x v="12"/>
  </r>
  <r>
    <n v="7457"/>
    <s v="General Expenses"/>
    <n v="240"/>
    <d v="2023-04-12T00:00:00"/>
    <s v="Unprod Time: Task: R AR Time Hr: .12 Time Ot: 0"/>
    <n v="3.84"/>
    <m/>
    <x v="12"/>
  </r>
  <r>
    <n v="7457"/>
    <s v="General Expenses"/>
    <n v="240"/>
    <d v="2023-06-20T00:00:00"/>
    <s v="Unprod Time: Task: R AR Time Hr: .12 Time Ot: 0"/>
    <n v="3.84"/>
    <m/>
    <x v="12"/>
  </r>
  <r>
    <n v="7457"/>
    <s v="General Expenses"/>
    <n v="240"/>
    <d v="2023-06-21T00:00:00"/>
    <s v="Unprod Time: Task: R AR Time Hr: .12 Time Ot: 0"/>
    <n v="3.84"/>
    <m/>
    <x v="12"/>
  </r>
  <r>
    <n v="7457"/>
    <s v="General Expenses"/>
    <n v="240"/>
    <d v="2023-07-04T00:00:00"/>
    <s v="Unprod Time: Task: R AR Time Hr: .12 Time Ot: 0"/>
    <n v="3.84"/>
    <m/>
    <x v="12"/>
  </r>
  <r>
    <n v="7457"/>
    <s v="General Expenses"/>
    <n v="240"/>
    <d v="2023-07-07T00:00:00"/>
    <s v="Unprod Time: Task: R AR Time Hr: .12 Time Ot: 0"/>
    <n v="3.84"/>
    <m/>
    <x v="12"/>
  </r>
  <r>
    <n v="7457"/>
    <s v="General Expenses"/>
    <n v="240"/>
    <d v="2023-09-08T00:00:00"/>
    <s v="Unprod Time: Task: R AR Time Hr: .12 Time Ot: 0"/>
    <n v="3.84"/>
    <m/>
    <x v="12"/>
  </r>
  <r>
    <n v="7457"/>
    <s v="General Expenses"/>
    <n v="240"/>
    <d v="2023-03-08T00:00:00"/>
    <s v="Unprod Time: Task: R AR Time Hr: .13 Time Ot: 0"/>
    <n v="4.16"/>
    <m/>
    <x v="12"/>
  </r>
  <r>
    <n v="7457"/>
    <s v="General Expenses"/>
    <n v="240"/>
    <d v="2023-05-29T00:00:00"/>
    <s v="Unprod Time: Task: R AR Time Hr: .13 Time Ot: 0"/>
    <n v="4.16"/>
    <m/>
    <x v="12"/>
  </r>
  <r>
    <n v="7457"/>
    <s v="General Expenses"/>
    <n v="240"/>
    <d v="2023-06-03T00:00:00"/>
    <s v="Unprod Time: Task: R AR Time Hr: .13 Time Ot: 0"/>
    <n v="4.16"/>
    <m/>
    <x v="12"/>
  </r>
  <r>
    <n v="7457"/>
    <s v="General Expenses"/>
    <n v="240"/>
    <d v="2023-06-13T00:00:00"/>
    <s v="Unprod Time: Task: R AR Time Hr: .13 Time Ot: 0"/>
    <n v="4.16"/>
    <m/>
    <x v="12"/>
  </r>
  <r>
    <n v="7457"/>
    <s v="General Expenses"/>
    <n v="240"/>
    <d v="2023-08-07T00:00:00"/>
    <s v="Unprod Time: Task: R AR Time Hr: .13 Time Ot: 0"/>
    <n v="4.16"/>
    <m/>
    <x v="12"/>
  </r>
  <r>
    <n v="7457"/>
    <s v="General Expenses"/>
    <n v="240"/>
    <d v="2023-08-23T00:00:00"/>
    <s v="Unprod Time: Task: R AR Time Hr: .13 Time Ot: 0"/>
    <n v="4.16"/>
    <m/>
    <x v="12"/>
  </r>
  <r>
    <n v="7457"/>
    <s v="General Expenses"/>
    <n v="240"/>
    <d v="2023-09-08T00:00:00"/>
    <s v="Unprod Time: Task: R AR Time Hr: .13 Time Ot: 0"/>
    <n v="4.16"/>
    <m/>
    <x v="12"/>
  </r>
  <r>
    <n v="7457"/>
    <s v="General Expenses"/>
    <n v="240"/>
    <d v="2023-09-18T00:00:00"/>
    <s v="Unprod Time: Task: R AR Time Hr: .13 Time Ot: 0"/>
    <n v="4.16"/>
    <m/>
    <x v="12"/>
  </r>
  <r>
    <n v="7457"/>
    <s v="General Expenses"/>
    <n v="240"/>
    <d v="2023-03-27T00:00:00"/>
    <s v="Unprod Time: Task: R AR Time Hr: .15 Time Ot: 0"/>
    <n v="4.8"/>
    <m/>
    <x v="12"/>
  </r>
  <r>
    <n v="7457"/>
    <s v="General Expenses"/>
    <n v="240"/>
    <d v="2023-05-24T00:00:00"/>
    <s v="Unprod Time: Task: R AR Time Hr: .15 Time Ot: 0"/>
    <n v="4.8"/>
    <m/>
    <x v="12"/>
  </r>
  <r>
    <n v="7457"/>
    <s v="General Expenses"/>
    <n v="240"/>
    <d v="2023-06-12T00:00:00"/>
    <s v="Unprod Time: Task: R AR Time Hr: .15 Time Ot: 0"/>
    <n v="4.8"/>
    <m/>
    <x v="12"/>
  </r>
  <r>
    <n v="7457"/>
    <s v="General Expenses"/>
    <n v="240"/>
    <d v="2023-07-21T00:00:00"/>
    <s v="Unprod Time: Task: R AR Time Hr: .15 Time Ot: 0"/>
    <n v="4.8"/>
    <m/>
    <x v="12"/>
  </r>
  <r>
    <n v="7457"/>
    <s v="General Expenses"/>
    <n v="240"/>
    <d v="2023-09-16T00:00:00"/>
    <s v="Unprod Time: Task: R AR Time Hr: .15 Time Ot: 0"/>
    <n v="4.8"/>
    <m/>
    <x v="12"/>
  </r>
  <r>
    <n v="7457"/>
    <s v="General Expenses"/>
    <n v="240"/>
    <d v="2023-05-26T00:00:00"/>
    <s v="Unprod Time: Task: R AR Time Hr: .17 Time Ot: 0"/>
    <n v="5.44"/>
    <m/>
    <x v="12"/>
  </r>
  <r>
    <n v="7457"/>
    <s v="General Expenses"/>
    <n v="240"/>
    <d v="2023-06-27T00:00:00"/>
    <s v="Unprod Time: Task: R AR Time Hr: .17 Time Ot: 0"/>
    <n v="5.44"/>
    <m/>
    <x v="12"/>
  </r>
  <r>
    <n v="7457"/>
    <s v="General Expenses"/>
    <n v="240"/>
    <d v="2023-08-08T00:00:00"/>
    <s v="Unprod Time: Task: R AR Time Hr: .17 Time Ot: 0"/>
    <n v="5.44"/>
    <m/>
    <x v="12"/>
  </r>
  <r>
    <n v="7457"/>
    <s v="General Expenses"/>
    <n v="240"/>
    <d v="2023-08-08T00:00:00"/>
    <s v="Unprod Time: Task: R AR Time Hr: .17 Time Ot: 0"/>
    <n v="5.44"/>
    <m/>
    <x v="12"/>
  </r>
  <r>
    <n v="7457"/>
    <s v="General Expenses"/>
    <n v="240"/>
    <d v="2023-08-16T00:00:00"/>
    <s v="Unprod Time: Task: R AR Time Hr: .17 Time Ot: 0"/>
    <n v="5.44"/>
    <m/>
    <x v="12"/>
  </r>
  <r>
    <n v="7457"/>
    <s v="General Expenses"/>
    <n v="240"/>
    <d v="2023-08-18T00:00:00"/>
    <s v="Unprod Time: Task: R AR Time Hr: .17 Time Ot: 0"/>
    <n v="5.44"/>
    <m/>
    <x v="12"/>
  </r>
  <r>
    <n v="7457"/>
    <s v="General Expenses"/>
    <n v="240"/>
    <d v="2023-09-04T00:00:00"/>
    <s v="Unprod Time: Task: R AR Time Hr: .17 Time Ot: 0"/>
    <n v="5.44"/>
    <m/>
    <x v="12"/>
  </r>
  <r>
    <n v="7457"/>
    <s v="General Expenses"/>
    <n v="240"/>
    <d v="2023-03-11T00:00:00"/>
    <s v="Unprod Time: Task: R AR Time Hr: .18 Time Ot: 0"/>
    <n v="5.76"/>
    <m/>
    <x v="12"/>
  </r>
  <r>
    <n v="7457"/>
    <s v="General Expenses"/>
    <n v="240"/>
    <d v="2023-03-17T00:00:00"/>
    <s v="Unprod Time: Task: R AR Time Hr: .18 Time Ot: 0"/>
    <n v="5.76"/>
    <m/>
    <x v="12"/>
  </r>
  <r>
    <n v="7457"/>
    <s v="General Expenses"/>
    <n v="240"/>
    <d v="2023-06-09T00:00:00"/>
    <s v="Unprod Time: Task: R AR Time Hr: .18 Time Ot: 0"/>
    <n v="5.76"/>
    <m/>
    <x v="12"/>
  </r>
  <r>
    <n v="7457"/>
    <s v="General Expenses"/>
    <n v="240"/>
    <d v="2023-07-01T00:00:00"/>
    <s v="Unprod Time: Task: R AR Time Hr: .18 Time Ot: 0"/>
    <n v="5.76"/>
    <m/>
    <x v="12"/>
  </r>
  <r>
    <n v="7457"/>
    <s v="General Expenses"/>
    <n v="240"/>
    <d v="2023-07-05T00:00:00"/>
    <s v="Unprod Time: Task: R AR Time Hr: .18 Time Ot: 0"/>
    <n v="5.76"/>
    <m/>
    <x v="12"/>
  </r>
  <r>
    <n v="7457"/>
    <s v="General Expenses"/>
    <n v="240"/>
    <d v="2023-07-10T00:00:00"/>
    <s v="Unprod Time: Task: R AR Time Hr: .18 Time Ot: 0"/>
    <n v="5.76"/>
    <m/>
    <x v="12"/>
  </r>
  <r>
    <n v="7457"/>
    <s v="General Expenses"/>
    <n v="240"/>
    <d v="2023-07-21T00:00:00"/>
    <s v="Unprod Time: Task: R AR Time Hr: .18 Time Ot: 0"/>
    <n v="5.76"/>
    <m/>
    <x v="12"/>
  </r>
  <r>
    <n v="7457"/>
    <s v="General Expenses"/>
    <n v="240"/>
    <d v="2023-08-07T00:00:00"/>
    <s v="Unprod Time: Task: R AR Time Hr: .18 Time Ot: 0"/>
    <n v="5.76"/>
    <m/>
    <x v="12"/>
  </r>
  <r>
    <n v="7457"/>
    <s v="General Expenses"/>
    <n v="240"/>
    <d v="2023-08-11T00:00:00"/>
    <s v="Unprod Time: Task: R AR Time Hr: .18 Time Ot: 0"/>
    <n v="5.76"/>
    <m/>
    <x v="12"/>
  </r>
  <r>
    <n v="7457"/>
    <s v="General Expenses"/>
    <n v="240"/>
    <d v="2023-08-21T00:00:00"/>
    <s v="Unprod Time: Task: R AR Time Hr: .18 Time Ot: 0"/>
    <n v="5.76"/>
    <m/>
    <x v="12"/>
  </r>
  <r>
    <n v="7457"/>
    <s v="General Expenses"/>
    <n v="240"/>
    <d v="2023-09-04T00:00:00"/>
    <s v="Unprod Time: Task: R AR Time Hr: .18 Time Ot: 0"/>
    <n v="5.76"/>
    <m/>
    <x v="12"/>
  </r>
  <r>
    <n v="7457"/>
    <s v="General Expenses"/>
    <n v="240"/>
    <d v="2023-05-23T00:00:00"/>
    <s v="Unprod Time: Task: R AR Time Hr: .2 Time Ot: 0"/>
    <n v="6.4"/>
    <m/>
    <x v="12"/>
  </r>
  <r>
    <n v="7457"/>
    <s v="General Expenses"/>
    <n v="240"/>
    <d v="2023-05-26T00:00:00"/>
    <s v="Unprod Time: Task: R AR Time Hr: .2 Time Ot: 0"/>
    <n v="6.4"/>
    <m/>
    <x v="12"/>
  </r>
  <r>
    <n v="7457"/>
    <s v="General Expenses"/>
    <n v="240"/>
    <d v="2023-06-02T00:00:00"/>
    <s v="Unprod Time: Task: R AR Time Hr: .2 Time Ot: 0"/>
    <n v="6.4"/>
    <m/>
    <x v="12"/>
  </r>
  <r>
    <n v="7457"/>
    <s v="General Expenses"/>
    <n v="240"/>
    <d v="2023-06-06T00:00:00"/>
    <s v="Unprod Time: Task: R AR Time Hr: .2 Time Ot: 0"/>
    <n v="6.4"/>
    <m/>
    <x v="12"/>
  </r>
  <r>
    <n v="7457"/>
    <s v="General Expenses"/>
    <n v="240"/>
    <d v="2023-07-24T00:00:00"/>
    <s v="Unprod Time: Task: R AR Time Hr: .2 Time Ot: 0"/>
    <n v="6.4"/>
    <m/>
    <x v="12"/>
  </r>
  <r>
    <n v="7457"/>
    <s v="General Expenses"/>
    <n v="240"/>
    <d v="2023-08-21T00:00:00"/>
    <s v="Unprod Time: Task: R AR Time Hr: .2 Time Ot: 0"/>
    <n v="6.4"/>
    <m/>
    <x v="12"/>
  </r>
  <r>
    <n v="7457"/>
    <s v="General Expenses"/>
    <n v="240"/>
    <d v="2023-09-11T00:00:00"/>
    <s v="Unprod Time: Task: R AR Time Hr: .2 Time Ot: 0"/>
    <n v="6.4"/>
    <m/>
    <x v="12"/>
  </r>
  <r>
    <n v="7457"/>
    <s v="General Expenses"/>
    <n v="240"/>
    <d v="2023-03-01T00:00:00"/>
    <s v="Unprod Time: Task: R AR Time Hr: .22 Time Ot: 0"/>
    <n v="7.04"/>
    <m/>
    <x v="12"/>
  </r>
  <r>
    <n v="7457"/>
    <s v="General Expenses"/>
    <n v="240"/>
    <d v="2023-03-08T00:00:00"/>
    <s v="Unprod Time: Task: R AR Time Hr: .22 Time Ot: 0"/>
    <n v="7.04"/>
    <m/>
    <x v="12"/>
  </r>
  <r>
    <n v="7457"/>
    <s v="General Expenses"/>
    <n v="240"/>
    <d v="2023-06-06T00:00:00"/>
    <s v="Unprod Time: Task: R AR Time Hr: .22 Time Ot: 0"/>
    <n v="7.04"/>
    <m/>
    <x v="12"/>
  </r>
  <r>
    <n v="7457"/>
    <s v="General Expenses"/>
    <n v="240"/>
    <d v="2023-06-14T00:00:00"/>
    <s v="Unprod Time: Task: R AR Time Hr: .22 Time Ot: 0"/>
    <n v="7.04"/>
    <m/>
    <x v="12"/>
  </r>
  <r>
    <n v="7457"/>
    <s v="General Expenses"/>
    <n v="240"/>
    <d v="2023-07-07T00:00:00"/>
    <s v="Unprod Time: Task: R AR Time Hr: .22 Time Ot: 0"/>
    <n v="7.04"/>
    <m/>
    <x v="12"/>
  </r>
  <r>
    <n v="7457"/>
    <s v="General Expenses"/>
    <n v="240"/>
    <d v="2023-08-07T00:00:00"/>
    <s v="Unprod Time: Task: R AR Time Hr: .22 Time Ot: 0"/>
    <n v="7.04"/>
    <m/>
    <x v="12"/>
  </r>
  <r>
    <n v="7457"/>
    <s v="General Expenses"/>
    <n v="240"/>
    <d v="2023-08-15T00:00:00"/>
    <s v="Unprod Time: Task: R AR Time Hr: .22 Time Ot: 0"/>
    <n v="7.04"/>
    <m/>
    <x v="12"/>
  </r>
  <r>
    <n v="7457"/>
    <s v="General Expenses"/>
    <n v="240"/>
    <d v="2023-08-18T00:00:00"/>
    <s v="Unprod Time: Task: R AR Time Hr: .22 Time Ot: 0"/>
    <n v="7.04"/>
    <m/>
    <x v="12"/>
  </r>
  <r>
    <n v="7457"/>
    <s v="General Expenses"/>
    <n v="240"/>
    <d v="2023-09-06T00:00:00"/>
    <s v="Unprod Time: Task: R AR Time Hr: .22 Time Ot: 0"/>
    <n v="7.04"/>
    <m/>
    <x v="12"/>
  </r>
  <r>
    <n v="7457"/>
    <s v="General Expenses"/>
    <n v="240"/>
    <d v="2023-09-15T00:00:00"/>
    <s v="Unprod Time: Task: R AR Time Hr: .22 Time Ot: 0"/>
    <n v="7.04"/>
    <m/>
    <x v="12"/>
  </r>
  <r>
    <n v="7457"/>
    <s v="General Expenses"/>
    <n v="240"/>
    <d v="2023-09-20T00:00:00"/>
    <s v="Unprod Time: Task: R AR Time Hr: .22 Time Ot: 0"/>
    <n v="7.04"/>
    <m/>
    <x v="12"/>
  </r>
  <r>
    <n v="7457"/>
    <s v="General Expenses"/>
    <n v="240"/>
    <d v="2023-03-21T00:00:00"/>
    <s v="Unprod Time: Task: R AR Time Hr: .23 Time Ot: 0"/>
    <n v="7.36"/>
    <m/>
    <x v="12"/>
  </r>
  <r>
    <n v="7457"/>
    <s v="General Expenses"/>
    <n v="240"/>
    <d v="2023-04-03T00:00:00"/>
    <s v="Unprod Time: Task: R AR Time Hr: .23 Time Ot: 0"/>
    <n v="7.36"/>
    <m/>
    <x v="12"/>
  </r>
  <r>
    <n v="7457"/>
    <s v="General Expenses"/>
    <n v="240"/>
    <d v="2023-05-16T00:00:00"/>
    <s v="Unprod Time: Task: R AR Time Hr: .23 Time Ot: 0"/>
    <n v="7.36"/>
    <m/>
    <x v="12"/>
  </r>
  <r>
    <n v="7457"/>
    <s v="General Expenses"/>
    <n v="240"/>
    <d v="2023-05-22T00:00:00"/>
    <s v="Unprod Time: Task: R AR Time Hr: .23 Time Ot: 0"/>
    <n v="7.36"/>
    <m/>
    <x v="12"/>
  </r>
  <r>
    <n v="7457"/>
    <s v="General Expenses"/>
    <n v="240"/>
    <d v="2023-06-06T00:00:00"/>
    <s v="Unprod Time: Task: R AR Time Hr: .23 Time Ot: 0"/>
    <n v="7.36"/>
    <m/>
    <x v="12"/>
  </r>
  <r>
    <n v="7457"/>
    <s v="General Expenses"/>
    <n v="240"/>
    <d v="2023-06-09T00:00:00"/>
    <s v="Unprod Time: Task: R AR Time Hr: .23 Time Ot: 0"/>
    <n v="7.36"/>
    <m/>
    <x v="12"/>
  </r>
  <r>
    <n v="7457"/>
    <s v="General Expenses"/>
    <n v="240"/>
    <d v="2023-06-16T00:00:00"/>
    <s v="Unprod Time: Task: R AR Time Hr: .23 Time Ot: 0"/>
    <n v="7.36"/>
    <m/>
    <x v="12"/>
  </r>
  <r>
    <n v="7457"/>
    <s v="General Expenses"/>
    <n v="240"/>
    <d v="2023-06-20T00:00:00"/>
    <s v="Unprod Time: Task: R AR Time Hr: .23 Time Ot: 0"/>
    <n v="7.36"/>
    <m/>
    <x v="12"/>
  </r>
  <r>
    <n v="7457"/>
    <s v="General Expenses"/>
    <n v="240"/>
    <d v="2023-08-08T00:00:00"/>
    <s v="Unprod Time: Task: R AR Time Hr: .23 Time Ot: 0"/>
    <n v="7.36"/>
    <m/>
    <x v="12"/>
  </r>
  <r>
    <n v="7457"/>
    <s v="General Expenses"/>
    <n v="240"/>
    <d v="2023-08-14T00:00:00"/>
    <s v="Unprod Time: Task: R AR Time Hr: .23 Time Ot: 0"/>
    <n v="7.36"/>
    <m/>
    <x v="12"/>
  </r>
  <r>
    <n v="7457"/>
    <s v="General Expenses"/>
    <n v="240"/>
    <d v="2023-08-18T00:00:00"/>
    <s v="Unprod Time: Task: R AR Time Hr: .23 Time Ot: 0"/>
    <n v="7.36"/>
    <m/>
    <x v="12"/>
  </r>
  <r>
    <n v="7457"/>
    <s v="General Expenses"/>
    <n v="240"/>
    <d v="2023-09-09T00:00:00"/>
    <s v="Unprod Time: Task: R AR Time Hr: .23 Time Ot: 0"/>
    <n v="7.36"/>
    <m/>
    <x v="12"/>
  </r>
  <r>
    <n v="7457"/>
    <s v="General Expenses"/>
    <n v="240"/>
    <d v="2023-09-21T00:00:00"/>
    <s v="Unprod Time: Task: R AR Time Hr: .23 Time Ot: 0"/>
    <n v="7.36"/>
    <m/>
    <x v="12"/>
  </r>
  <r>
    <n v="7457"/>
    <s v="General Expenses"/>
    <n v="240"/>
    <d v="2023-03-15T00:00:00"/>
    <s v="Unprod Time: Task: R AR Time Hr: .25 Time Ot: 0"/>
    <n v="8"/>
    <m/>
    <x v="12"/>
  </r>
  <r>
    <n v="7457"/>
    <s v="General Expenses"/>
    <n v="240"/>
    <d v="2023-05-17T00:00:00"/>
    <s v="Unprod Time: Task: R AR Time Hr: .25 Time Ot: 0"/>
    <n v="8"/>
    <m/>
    <x v="12"/>
  </r>
  <r>
    <n v="7457"/>
    <s v="General Expenses"/>
    <n v="240"/>
    <d v="2023-05-29T00:00:00"/>
    <s v="Unprod Time: Task: R AR Time Hr: .25 Time Ot: 0"/>
    <n v="8"/>
    <m/>
    <x v="12"/>
  </r>
  <r>
    <n v="7457"/>
    <s v="General Expenses"/>
    <n v="240"/>
    <d v="2023-06-09T00:00:00"/>
    <s v="Unprod Time: Task: R AR Time Hr: .25 Time Ot: 0"/>
    <n v="8"/>
    <m/>
    <x v="12"/>
  </r>
  <r>
    <n v="7457"/>
    <s v="General Expenses"/>
    <n v="240"/>
    <d v="2023-06-16T00:00:00"/>
    <s v="Unprod Time: Task: R AR Time Hr: .25 Time Ot: 0"/>
    <n v="8"/>
    <m/>
    <x v="12"/>
  </r>
  <r>
    <n v="7457"/>
    <s v="General Expenses"/>
    <n v="240"/>
    <d v="2023-06-27T00:00:00"/>
    <s v="Unprod Time: Task: R AR Time Hr: .25 Time Ot: 0"/>
    <n v="8"/>
    <m/>
    <x v="12"/>
  </r>
  <r>
    <n v="7457"/>
    <s v="General Expenses"/>
    <n v="240"/>
    <d v="2023-07-05T00:00:00"/>
    <s v="Unprod Time: Task: R AR Time Hr: .25 Time Ot: 0"/>
    <n v="8"/>
    <m/>
    <x v="12"/>
  </r>
  <r>
    <n v="7457"/>
    <s v="General Expenses"/>
    <n v="240"/>
    <d v="2023-07-25T00:00:00"/>
    <s v="Unprod Time: Task: R AR Time Hr: .25 Time Ot: 0"/>
    <n v="8"/>
    <m/>
    <x v="12"/>
  </r>
  <r>
    <n v="7457"/>
    <s v="General Expenses"/>
    <n v="240"/>
    <d v="2023-08-15T00:00:00"/>
    <s v="Unprod Time: Task: R AR Time Hr: .25 Time Ot: 0"/>
    <n v="8"/>
    <m/>
    <x v="12"/>
  </r>
  <r>
    <n v="7457"/>
    <s v="General Expenses"/>
    <n v="240"/>
    <d v="2023-08-16T00:00:00"/>
    <s v="Unprod Time: Task: R AR Time Hr: .25 Time Ot: 0"/>
    <n v="8"/>
    <m/>
    <x v="12"/>
  </r>
  <r>
    <n v="7457"/>
    <s v="General Expenses"/>
    <n v="240"/>
    <d v="2023-09-12T00:00:00"/>
    <s v="Unprod Time: Task: R AR Time Hr: .25 Time Ot: 0"/>
    <n v="8"/>
    <m/>
    <x v="12"/>
  </r>
  <r>
    <n v="7457"/>
    <s v="General Expenses"/>
    <n v="240"/>
    <d v="2023-03-15T00:00:00"/>
    <s v="Unprod Time: Task: R AR Time Hr: .27 Time Ot: 0"/>
    <n v="8.64"/>
    <m/>
    <x v="12"/>
  </r>
  <r>
    <n v="7457"/>
    <s v="General Expenses"/>
    <n v="240"/>
    <d v="2023-03-17T00:00:00"/>
    <s v="Unprod Time: Task: R AR Time Hr: .27 Time Ot: 0"/>
    <n v="8.64"/>
    <m/>
    <x v="12"/>
  </r>
  <r>
    <n v="7457"/>
    <s v="General Expenses"/>
    <n v="240"/>
    <d v="2023-04-03T00:00:00"/>
    <s v="Unprod Time: Task: R AR Time Hr: .27 Time Ot: 0"/>
    <n v="8.64"/>
    <m/>
    <x v="12"/>
  </r>
  <r>
    <n v="7457"/>
    <s v="General Expenses"/>
    <n v="240"/>
    <d v="2023-04-04T00:00:00"/>
    <s v="Unprod Time: Task: R AR Time Hr: .27 Time Ot: 0"/>
    <n v="8.64"/>
    <m/>
    <x v="12"/>
  </r>
  <r>
    <n v="7457"/>
    <s v="General Expenses"/>
    <n v="240"/>
    <d v="2023-05-15T00:00:00"/>
    <s v="Unprod Time: Task: R AR Time Hr: .27 Time Ot: 0"/>
    <n v="8.64"/>
    <m/>
    <x v="12"/>
  </r>
  <r>
    <n v="7457"/>
    <s v="General Expenses"/>
    <n v="240"/>
    <d v="2023-06-10T00:00:00"/>
    <s v="Unprod Time: Task: R AR Time Hr: .27 Time Ot: 0"/>
    <n v="8.64"/>
    <m/>
    <x v="12"/>
  </r>
  <r>
    <n v="7457"/>
    <s v="General Expenses"/>
    <n v="240"/>
    <d v="2023-06-17T00:00:00"/>
    <s v="Unprod Time: Task: R AR Time Hr: .27 Time Ot: 0"/>
    <n v="8.64"/>
    <m/>
    <x v="12"/>
  </r>
  <r>
    <n v="7457"/>
    <s v="General Expenses"/>
    <n v="240"/>
    <d v="2023-06-26T00:00:00"/>
    <s v="Unprod Time: Task: R AR Time Hr: .27 Time Ot: 0"/>
    <n v="8.64"/>
    <m/>
    <x v="12"/>
  </r>
  <r>
    <n v="7457"/>
    <s v="General Expenses"/>
    <n v="240"/>
    <d v="2023-06-26T00:00:00"/>
    <s v="Unprod Time: Task: R AR Time Hr: .27 Time Ot: 0"/>
    <n v="8.64"/>
    <m/>
    <x v="12"/>
  </r>
  <r>
    <n v="7457"/>
    <s v="General Expenses"/>
    <n v="240"/>
    <d v="2023-07-18T00:00:00"/>
    <s v="Unprod Time: Task: R AR Time Hr: .27 Time Ot: 0"/>
    <n v="8.64"/>
    <m/>
    <x v="12"/>
  </r>
  <r>
    <n v="7457"/>
    <s v="General Expenses"/>
    <n v="240"/>
    <d v="2023-08-08T00:00:00"/>
    <s v="Unprod Time: Task: R AR Time Hr: .27 Time Ot: 0"/>
    <n v="8.64"/>
    <m/>
    <x v="12"/>
  </r>
  <r>
    <n v="7457"/>
    <s v="General Expenses"/>
    <n v="240"/>
    <d v="2023-08-16T00:00:00"/>
    <s v="Unprod Time: Task: R AR Time Hr: .27 Time Ot: 0"/>
    <n v="8.64"/>
    <m/>
    <x v="12"/>
  </r>
  <r>
    <n v="7457"/>
    <s v="General Expenses"/>
    <n v="240"/>
    <d v="2023-08-26T00:00:00"/>
    <s v="Unprod Time: Task: R AR Time Hr: .27 Time Ot: 0"/>
    <n v="8.64"/>
    <m/>
    <x v="12"/>
  </r>
  <r>
    <n v="7457"/>
    <s v="General Expenses"/>
    <n v="240"/>
    <d v="2023-09-06T00:00:00"/>
    <s v="Unprod Time: Task: R AR Time Hr: .27 Time Ot: 0"/>
    <n v="8.64"/>
    <m/>
    <x v="12"/>
  </r>
  <r>
    <n v="7457"/>
    <s v="General Expenses"/>
    <n v="240"/>
    <d v="2023-09-20T00:00:00"/>
    <s v="Unprod Time: Task: R AR Time Hr: .27 Time Ot: 0"/>
    <n v="8.64"/>
    <m/>
    <x v="12"/>
  </r>
  <r>
    <n v="7457"/>
    <s v="General Expenses"/>
    <n v="240"/>
    <d v="2023-09-22T00:00:00"/>
    <s v="Unprod Time: Task: R AR Time Hr: .27 Time Ot: 0"/>
    <n v="8.64"/>
    <m/>
    <x v="12"/>
  </r>
  <r>
    <n v="7457"/>
    <s v="General Expenses"/>
    <n v="240"/>
    <d v="2023-05-26T00:00:00"/>
    <s v="Unprod Time: Task: R AR Time Hr: .28 Time Ot: 0"/>
    <n v="8.9600000000000009"/>
    <m/>
    <x v="12"/>
  </r>
  <r>
    <n v="7457"/>
    <s v="General Expenses"/>
    <n v="240"/>
    <d v="2023-05-31T00:00:00"/>
    <s v="Unprod Time: Task: R AR Time Hr: .28 Time Ot: 0"/>
    <n v="8.9600000000000009"/>
    <m/>
    <x v="12"/>
  </r>
  <r>
    <n v="7457"/>
    <s v="General Expenses"/>
    <n v="240"/>
    <d v="2023-06-02T00:00:00"/>
    <s v="Unprod Time: Task: R AR Time Hr: .28 Time Ot: 0"/>
    <n v="8.9600000000000009"/>
    <m/>
    <x v="12"/>
  </r>
  <r>
    <n v="7457"/>
    <s v="General Expenses"/>
    <n v="240"/>
    <d v="2023-06-07T00:00:00"/>
    <s v="Unprod Time: Task: R AR Time Hr: .28 Time Ot: 0"/>
    <n v="8.9600000000000009"/>
    <m/>
    <x v="12"/>
  </r>
  <r>
    <n v="7457"/>
    <s v="General Expenses"/>
    <n v="240"/>
    <d v="2023-06-21T00:00:00"/>
    <s v="Unprod Time: Task: R AR Time Hr: .28 Time Ot: 0"/>
    <n v="8.9600000000000009"/>
    <m/>
    <x v="12"/>
  </r>
  <r>
    <n v="7457"/>
    <s v="General Expenses"/>
    <n v="240"/>
    <d v="2023-07-05T00:00:00"/>
    <s v="Unprod Time: Task: R AR Time Hr: .28 Time Ot: 0"/>
    <n v="8.9600000000000009"/>
    <m/>
    <x v="12"/>
  </r>
  <r>
    <n v="7457"/>
    <s v="General Expenses"/>
    <n v="240"/>
    <d v="2023-07-07T00:00:00"/>
    <s v="Unprod Time: Task: R AR Time Hr: .28 Time Ot: 0"/>
    <n v="8.9600000000000009"/>
    <m/>
    <x v="12"/>
  </r>
  <r>
    <n v="7457"/>
    <s v="General Expenses"/>
    <n v="240"/>
    <d v="2023-07-26T00:00:00"/>
    <s v="Unprod Time: Task: R AR Time Hr: .28 Time Ot: 0"/>
    <n v="8.9600000000000009"/>
    <m/>
    <x v="12"/>
  </r>
  <r>
    <n v="7457"/>
    <s v="General Expenses"/>
    <n v="240"/>
    <d v="2023-08-14T00:00:00"/>
    <s v="Unprod Time: Task: R AR Time Hr: .28 Time Ot: 0"/>
    <n v="8.9600000000000009"/>
    <m/>
    <x v="12"/>
  </r>
  <r>
    <n v="7457"/>
    <s v="General Expenses"/>
    <n v="240"/>
    <d v="2023-09-05T00:00:00"/>
    <s v="Unprod Time: Task: R AR Time Hr: .28 Time Ot: 0"/>
    <n v="8.9600000000000009"/>
    <m/>
    <x v="12"/>
  </r>
  <r>
    <n v="7457"/>
    <s v="General Expenses"/>
    <n v="240"/>
    <d v="2023-04-03T00:00:00"/>
    <s v="Unprod Time: Task: R AR Time Hr: .3 Time Ot: 0"/>
    <n v="9.6"/>
    <m/>
    <x v="12"/>
  </r>
  <r>
    <n v="7457"/>
    <s v="General Expenses"/>
    <n v="240"/>
    <d v="2023-05-19T00:00:00"/>
    <s v="Unprod Time: Task: R AR Time Hr: .3 Time Ot: 0"/>
    <n v="9.6"/>
    <m/>
    <x v="12"/>
  </r>
  <r>
    <n v="7457"/>
    <s v="General Expenses"/>
    <n v="240"/>
    <d v="2023-06-27T00:00:00"/>
    <s v="Unprod Time: Task: R AR Time Hr: .3 Time Ot: 0"/>
    <n v="9.6"/>
    <m/>
    <x v="12"/>
  </r>
  <r>
    <n v="7457"/>
    <s v="General Expenses"/>
    <n v="240"/>
    <d v="2023-07-21T00:00:00"/>
    <s v="Unprod Time: Task: R AR Time Hr: .3 Time Ot: 0"/>
    <n v="9.6"/>
    <m/>
    <x v="12"/>
  </r>
  <r>
    <n v="7457"/>
    <s v="General Expenses"/>
    <n v="240"/>
    <d v="2023-08-14T00:00:00"/>
    <s v="Unprod Time: Task: R AR Time Hr: .3 Time Ot: 0"/>
    <n v="9.6"/>
    <m/>
    <x v="12"/>
  </r>
  <r>
    <n v="7457"/>
    <s v="General Expenses"/>
    <n v="240"/>
    <d v="2023-08-16T00:00:00"/>
    <s v="Unprod Time: Task: R AR Time Hr: .3 Time Ot: 0"/>
    <n v="9.6"/>
    <m/>
    <x v="12"/>
  </r>
  <r>
    <n v="7457"/>
    <s v="General Expenses"/>
    <n v="240"/>
    <d v="2023-03-07T00:00:00"/>
    <s v="Unprod Time: Task: R AR Time Hr: .32 Time Ot: 0"/>
    <n v="10.24"/>
    <m/>
    <x v="12"/>
  </r>
  <r>
    <n v="7457"/>
    <s v="General Expenses"/>
    <n v="240"/>
    <d v="2023-03-11T00:00:00"/>
    <s v="Unprod Time: Task: R AR Time Hr: .32 Time Ot: 0"/>
    <n v="10.24"/>
    <m/>
    <x v="12"/>
  </r>
  <r>
    <n v="7457"/>
    <s v="General Expenses"/>
    <n v="240"/>
    <d v="2023-06-09T00:00:00"/>
    <s v="Unprod Time: Task: R AR Time Hr: .32 Time Ot: 0"/>
    <n v="10.24"/>
    <m/>
    <x v="12"/>
  </r>
  <r>
    <n v="7457"/>
    <s v="General Expenses"/>
    <n v="240"/>
    <d v="2023-06-13T00:00:00"/>
    <s v="Unprod Time: Task: R AR Time Hr: .32 Time Ot: 0"/>
    <n v="10.24"/>
    <m/>
    <x v="12"/>
  </r>
  <r>
    <n v="7457"/>
    <s v="General Expenses"/>
    <n v="240"/>
    <d v="2023-06-14T00:00:00"/>
    <s v="Unprod Time: Task: R AR Time Hr: .32 Time Ot: 0"/>
    <n v="10.24"/>
    <m/>
    <x v="12"/>
  </r>
  <r>
    <n v="7457"/>
    <s v="General Expenses"/>
    <n v="240"/>
    <d v="2023-06-27T00:00:00"/>
    <s v="Unprod Time: Task: R AR Time Hr: .32 Time Ot: 0"/>
    <n v="10.24"/>
    <m/>
    <x v="12"/>
  </r>
  <r>
    <n v="7457"/>
    <s v="General Expenses"/>
    <n v="240"/>
    <d v="2023-07-10T00:00:00"/>
    <s v="Unprod Time: Task: R AR Time Hr: .32 Time Ot: 0"/>
    <n v="10.24"/>
    <m/>
    <x v="12"/>
  </r>
  <r>
    <n v="7457"/>
    <s v="General Expenses"/>
    <n v="240"/>
    <d v="2023-08-09T00:00:00"/>
    <s v="Unprod Time: Task: R AR Time Hr: .32 Time Ot: 0"/>
    <n v="10.24"/>
    <m/>
    <x v="12"/>
  </r>
  <r>
    <n v="7457"/>
    <s v="General Expenses"/>
    <n v="240"/>
    <d v="2023-08-22T00:00:00"/>
    <s v="Unprod Time: Task: R AR Time Hr: .32 Time Ot: 0"/>
    <n v="10.24"/>
    <m/>
    <x v="12"/>
  </r>
  <r>
    <n v="7457"/>
    <s v="General Expenses"/>
    <n v="240"/>
    <d v="2023-08-28T00:00:00"/>
    <s v="Unprod Time: Task: R AR Time Hr: .32 Time Ot: 0"/>
    <n v="10.24"/>
    <m/>
    <x v="12"/>
  </r>
  <r>
    <n v="7457"/>
    <s v="General Expenses"/>
    <n v="240"/>
    <d v="2023-09-13T00:00:00"/>
    <s v="Unprod Time: Task: R AR Time Hr: .32 Time Ot: 0"/>
    <n v="10.24"/>
    <m/>
    <x v="12"/>
  </r>
  <r>
    <n v="7457"/>
    <s v="General Expenses"/>
    <n v="240"/>
    <d v="2023-09-16T00:00:00"/>
    <s v="Unprod Time: Task: R AR Time Hr: .32 Time Ot: 0"/>
    <n v="10.24"/>
    <m/>
    <x v="12"/>
  </r>
  <r>
    <n v="7457"/>
    <s v="General Expenses"/>
    <n v="240"/>
    <d v="2023-03-31T00:00:00"/>
    <s v="Unprod Time: Task: R AR Time Hr: .33 Time Ot: 0"/>
    <n v="10.56"/>
    <m/>
    <x v="12"/>
  </r>
  <r>
    <n v="7457"/>
    <s v="General Expenses"/>
    <n v="240"/>
    <d v="2023-06-26T00:00:00"/>
    <s v="Unprod Time: Task: R AR Time Hr: .33 Time Ot: 0"/>
    <n v="10.56"/>
    <m/>
    <x v="12"/>
  </r>
  <r>
    <n v="7457"/>
    <s v="General Expenses"/>
    <n v="240"/>
    <d v="2023-06-27T00:00:00"/>
    <s v="Unprod Time: Task: R AR Time Hr: .33 Time Ot: 0"/>
    <n v="10.56"/>
    <m/>
    <x v="12"/>
  </r>
  <r>
    <n v="7457"/>
    <s v="General Expenses"/>
    <n v="240"/>
    <d v="2023-06-28T00:00:00"/>
    <s v="Unprod Time: Task: R AR Time Hr: .33 Time Ot: 0"/>
    <n v="10.56"/>
    <m/>
    <x v="12"/>
  </r>
  <r>
    <n v="7457"/>
    <s v="General Expenses"/>
    <n v="240"/>
    <d v="2023-08-02T00:00:00"/>
    <s v="Unprod Time: Task: R AR Time Hr: .33 Time Ot: 0"/>
    <n v="10.56"/>
    <m/>
    <x v="12"/>
  </r>
  <r>
    <n v="7457"/>
    <s v="General Expenses"/>
    <n v="240"/>
    <d v="2023-08-11T00:00:00"/>
    <s v="Unprod Time: Task: R AR Time Hr: .33 Time Ot: 0"/>
    <n v="10.56"/>
    <m/>
    <x v="12"/>
  </r>
  <r>
    <n v="7457"/>
    <s v="General Expenses"/>
    <n v="240"/>
    <d v="2023-08-15T00:00:00"/>
    <s v="Unprod Time: Task: R AR Time Hr: .33 Time Ot: 0"/>
    <n v="10.56"/>
    <m/>
    <x v="12"/>
  </r>
  <r>
    <n v="7457"/>
    <s v="General Expenses"/>
    <n v="240"/>
    <d v="2023-09-04T00:00:00"/>
    <s v="Unprod Time: Task: R AR Time Hr: .33 Time Ot: 0"/>
    <n v="10.56"/>
    <m/>
    <x v="12"/>
  </r>
  <r>
    <n v="7457"/>
    <s v="General Expenses"/>
    <n v="240"/>
    <d v="2023-09-05T00:00:00"/>
    <s v="Unprod Time: Task: R AR Time Hr: .33 Time Ot: 0"/>
    <n v="10.56"/>
    <m/>
    <x v="12"/>
  </r>
  <r>
    <n v="7457"/>
    <s v="General Expenses"/>
    <n v="240"/>
    <d v="2023-09-20T00:00:00"/>
    <s v="Unprod Time: Task: R AR Time Hr: .33 Time Ot: 0"/>
    <n v="10.56"/>
    <m/>
    <x v="12"/>
  </r>
  <r>
    <n v="7457"/>
    <s v="General Expenses"/>
    <n v="240"/>
    <d v="2023-03-01T00:00:00"/>
    <s v="Unprod Time: Task: R AR Time Hr: .35 Time Ot: 0"/>
    <n v="11.2"/>
    <m/>
    <x v="12"/>
  </r>
  <r>
    <n v="7457"/>
    <s v="General Expenses"/>
    <n v="240"/>
    <d v="2023-03-03T00:00:00"/>
    <s v="Unprod Time: Task: R AR Time Hr: .35 Time Ot: 0"/>
    <n v="11.2"/>
    <m/>
    <x v="12"/>
  </r>
  <r>
    <n v="7457"/>
    <s v="General Expenses"/>
    <n v="240"/>
    <d v="2023-03-17T00:00:00"/>
    <s v="Unprod Time: Task: R AR Time Hr: .35 Time Ot: 0"/>
    <n v="11.2"/>
    <m/>
    <x v="12"/>
  </r>
  <r>
    <n v="7457"/>
    <s v="General Expenses"/>
    <n v="240"/>
    <d v="2023-03-24T00:00:00"/>
    <s v="Unprod Time: Task: R AR Time Hr: .35 Time Ot: 0"/>
    <n v="11.2"/>
    <m/>
    <x v="12"/>
  </r>
  <r>
    <n v="7457"/>
    <s v="General Expenses"/>
    <n v="240"/>
    <d v="2023-05-20T00:00:00"/>
    <s v="Unprod Time: Task: R AR Time Hr: .35 Time Ot: 0"/>
    <n v="11.2"/>
    <m/>
    <x v="12"/>
  </r>
  <r>
    <n v="7457"/>
    <s v="General Expenses"/>
    <n v="240"/>
    <d v="2023-05-22T00:00:00"/>
    <s v="Unprod Time: Task: R AR Time Hr: .35 Time Ot: 0"/>
    <n v="11.2"/>
    <m/>
    <x v="12"/>
  </r>
  <r>
    <n v="7457"/>
    <s v="General Expenses"/>
    <n v="240"/>
    <d v="2023-05-24T00:00:00"/>
    <s v="Unprod Time: Task: R AR Time Hr: .35 Time Ot: 0"/>
    <n v="11.2"/>
    <m/>
    <x v="12"/>
  </r>
  <r>
    <n v="7457"/>
    <s v="General Expenses"/>
    <n v="240"/>
    <d v="2023-05-30T00:00:00"/>
    <s v="Unprod Time: Task: R AR Time Hr: .35 Time Ot: 0"/>
    <n v="11.2"/>
    <m/>
    <x v="12"/>
  </r>
  <r>
    <n v="7457"/>
    <s v="General Expenses"/>
    <n v="240"/>
    <d v="2023-06-16T00:00:00"/>
    <s v="Unprod Time: Task: R AR Time Hr: .35 Time Ot: 0"/>
    <n v="11.2"/>
    <m/>
    <x v="12"/>
  </r>
  <r>
    <n v="7457"/>
    <s v="General Expenses"/>
    <n v="240"/>
    <d v="2023-08-21T00:00:00"/>
    <s v="Unprod Time: Task: R AR Time Hr: .35 Time Ot: 0"/>
    <n v="11.2"/>
    <m/>
    <x v="12"/>
  </r>
  <r>
    <n v="7457"/>
    <s v="General Expenses"/>
    <n v="240"/>
    <d v="2023-09-08T00:00:00"/>
    <s v="Unprod Time: Task: R AR Time Hr: .35 Time Ot: 0"/>
    <n v="11.2"/>
    <m/>
    <x v="12"/>
  </r>
  <r>
    <n v="7457"/>
    <s v="General Expenses"/>
    <n v="240"/>
    <d v="2023-03-21T00:00:00"/>
    <s v="Unprod Time: Task: R AR Time Hr: .37 Time Ot: 0"/>
    <n v="11.84"/>
    <m/>
    <x v="12"/>
  </r>
  <r>
    <n v="7457"/>
    <s v="General Expenses"/>
    <n v="240"/>
    <d v="2023-03-21T00:00:00"/>
    <s v="Unprod Time: Task: R AR Time Hr: .37 Time Ot: 0"/>
    <n v="11.84"/>
    <m/>
    <x v="12"/>
  </r>
  <r>
    <n v="7457"/>
    <s v="General Expenses"/>
    <n v="240"/>
    <d v="2023-04-05T00:00:00"/>
    <s v="Unprod Time: Task: R AR Time Hr: .37 Time Ot: 0"/>
    <n v="11.84"/>
    <m/>
    <x v="12"/>
  </r>
  <r>
    <n v="7457"/>
    <s v="General Expenses"/>
    <n v="240"/>
    <d v="2023-04-14T00:00:00"/>
    <s v="Unprod Time: Task: R AR Time Hr: .37 Time Ot: 0"/>
    <n v="11.84"/>
    <m/>
    <x v="12"/>
  </r>
  <r>
    <n v="7457"/>
    <s v="General Expenses"/>
    <n v="240"/>
    <d v="2023-05-15T00:00:00"/>
    <s v="Unprod Time: Task: R AR Time Hr: .37 Time Ot: 0"/>
    <n v="11.84"/>
    <m/>
    <x v="12"/>
  </r>
  <r>
    <n v="7457"/>
    <s v="General Expenses"/>
    <n v="240"/>
    <d v="2023-05-17T00:00:00"/>
    <s v="Unprod Time: Task: R AR Time Hr: .37 Time Ot: 0"/>
    <n v="11.84"/>
    <m/>
    <x v="12"/>
  </r>
  <r>
    <n v="7457"/>
    <s v="General Expenses"/>
    <n v="240"/>
    <d v="2023-06-07T00:00:00"/>
    <s v="Unprod Time: Task: R AR Time Hr: .37 Time Ot: 0"/>
    <n v="11.84"/>
    <m/>
    <x v="12"/>
  </r>
  <r>
    <n v="7457"/>
    <s v="General Expenses"/>
    <n v="240"/>
    <d v="2023-06-12T00:00:00"/>
    <s v="Unprod Time: Task: R AR Time Hr: .37 Time Ot: 0"/>
    <n v="11.84"/>
    <m/>
    <x v="12"/>
  </r>
  <r>
    <n v="7457"/>
    <s v="General Expenses"/>
    <n v="240"/>
    <d v="2023-07-28T00:00:00"/>
    <s v="Unprod Time: Task: R AR Time Hr: .37 Time Ot: 0"/>
    <n v="11.84"/>
    <m/>
    <x v="12"/>
  </r>
  <r>
    <n v="7457"/>
    <s v="General Expenses"/>
    <n v="240"/>
    <d v="2023-08-14T00:00:00"/>
    <s v="Unprod Time: Task: R AR Time Hr: .37 Time Ot: 0"/>
    <n v="11.84"/>
    <m/>
    <x v="12"/>
  </r>
  <r>
    <n v="7457"/>
    <s v="General Expenses"/>
    <n v="240"/>
    <d v="2023-08-15T00:00:00"/>
    <s v="Unprod Time: Task: R AR Time Hr: .37 Time Ot: 0"/>
    <n v="11.84"/>
    <m/>
    <x v="12"/>
  </r>
  <r>
    <n v="7457"/>
    <s v="General Expenses"/>
    <n v="240"/>
    <d v="2023-08-23T00:00:00"/>
    <s v="Unprod Time: Task: R AR Time Hr: .37 Time Ot: 0"/>
    <n v="11.84"/>
    <m/>
    <x v="12"/>
  </r>
  <r>
    <n v="7457"/>
    <s v="General Expenses"/>
    <n v="240"/>
    <d v="2023-09-05T00:00:00"/>
    <s v="Unprod Time: Task: R AR Time Hr: .37 Time Ot: 0"/>
    <n v="11.84"/>
    <m/>
    <x v="12"/>
  </r>
  <r>
    <n v="7457"/>
    <s v="General Expenses"/>
    <n v="240"/>
    <d v="2023-09-06T00:00:00"/>
    <s v="Unprod Time: Task: R AR Time Hr: .37 Time Ot: 0"/>
    <n v="11.84"/>
    <m/>
    <x v="12"/>
  </r>
  <r>
    <n v="7457"/>
    <s v="General Expenses"/>
    <n v="240"/>
    <d v="2023-03-22T00:00:00"/>
    <s v="Unprod Time: Task: R AR Time Hr: .38 Time Ot: 0"/>
    <n v="12.16"/>
    <m/>
    <x v="12"/>
  </r>
  <r>
    <n v="7457"/>
    <s v="General Expenses"/>
    <n v="240"/>
    <d v="2023-04-03T00:00:00"/>
    <s v="Unprod Time: Task: R AR Time Hr: .38 Time Ot: 0"/>
    <n v="12.16"/>
    <m/>
    <x v="12"/>
  </r>
  <r>
    <n v="7457"/>
    <s v="General Expenses"/>
    <n v="240"/>
    <d v="2023-04-04T00:00:00"/>
    <s v="Unprod Time: Task: R AR Time Hr: .38 Time Ot: 0"/>
    <n v="12.16"/>
    <m/>
    <x v="12"/>
  </r>
  <r>
    <n v="7457"/>
    <s v="General Expenses"/>
    <n v="240"/>
    <d v="2023-05-24T00:00:00"/>
    <s v="Unprod Time: Task: R AR Time Hr: .38 Time Ot: 0"/>
    <n v="12.16"/>
    <m/>
    <x v="12"/>
  </r>
  <r>
    <n v="7457"/>
    <s v="General Expenses"/>
    <n v="240"/>
    <d v="2023-05-29T00:00:00"/>
    <s v="Unprod Time: Task: R AR Time Hr: .38 Time Ot: 0"/>
    <n v="12.16"/>
    <m/>
    <x v="12"/>
  </r>
  <r>
    <n v="7457"/>
    <s v="General Expenses"/>
    <n v="240"/>
    <d v="2023-05-29T00:00:00"/>
    <s v="Unprod Time: Task: R AR Time Hr: .38 Time Ot: 0"/>
    <n v="12.16"/>
    <m/>
    <x v="12"/>
  </r>
  <r>
    <n v="7457"/>
    <s v="General Expenses"/>
    <n v="240"/>
    <d v="2023-08-14T00:00:00"/>
    <s v="Unprod Time: Task: R AR Time Hr: .38 Time Ot: 0"/>
    <n v="12.16"/>
    <m/>
    <x v="12"/>
  </r>
  <r>
    <n v="7457"/>
    <s v="General Expenses"/>
    <n v="240"/>
    <d v="2023-08-26T00:00:00"/>
    <s v="Unprod Time: Task: R AR Time Hr: .38 Time Ot: 0"/>
    <n v="12.16"/>
    <m/>
    <x v="12"/>
  </r>
  <r>
    <n v="7457"/>
    <s v="General Expenses"/>
    <n v="240"/>
    <d v="2023-09-15T00:00:00"/>
    <s v="Unprod Time: Task: R AR Time Hr: .38 Time Ot: 0"/>
    <n v="12.16"/>
    <m/>
    <x v="12"/>
  </r>
  <r>
    <n v="7457"/>
    <s v="General Expenses"/>
    <n v="240"/>
    <d v="2023-09-15T00:00:00"/>
    <s v="Unprod Time: Task: R AR Time Hr: .38 Time Ot: 0"/>
    <n v="12.16"/>
    <m/>
    <x v="12"/>
  </r>
  <r>
    <n v="7457"/>
    <s v="General Expenses"/>
    <n v="240"/>
    <d v="2023-03-08T00:00:00"/>
    <s v="Unprod Time: Task: R AR Time Hr: .4 Time Ot: 0"/>
    <n v="12.8"/>
    <m/>
    <x v="12"/>
  </r>
  <r>
    <n v="7457"/>
    <s v="General Expenses"/>
    <n v="240"/>
    <d v="2023-06-03T00:00:00"/>
    <s v="Unprod Time: Task: R AR Time Hr: .4 Time Ot: 0"/>
    <n v="12.8"/>
    <m/>
    <x v="12"/>
  </r>
  <r>
    <n v="7457"/>
    <s v="General Expenses"/>
    <n v="240"/>
    <d v="2023-06-16T00:00:00"/>
    <s v="Unprod Time: Task: R AR Time Hr: .4 Time Ot: 0"/>
    <n v="12.8"/>
    <m/>
    <x v="12"/>
  </r>
  <r>
    <n v="7457"/>
    <s v="General Expenses"/>
    <n v="240"/>
    <d v="2023-07-07T00:00:00"/>
    <s v="Unprod Time: Task: R AR Time Hr: .4 Time Ot: 0"/>
    <n v="12.8"/>
    <m/>
    <x v="12"/>
  </r>
  <r>
    <n v="7457"/>
    <s v="General Expenses"/>
    <n v="240"/>
    <d v="2023-07-19T00:00:00"/>
    <s v="Unprod Time: Task: R AR Time Hr: .4 Time Ot: 0"/>
    <n v="12.8"/>
    <m/>
    <x v="12"/>
  </r>
  <r>
    <n v="7457"/>
    <s v="General Expenses"/>
    <n v="240"/>
    <d v="2023-07-25T00:00:00"/>
    <s v="Unprod Time: Task: R AR Time Hr: .4 Time Ot: 0"/>
    <n v="12.8"/>
    <m/>
    <x v="12"/>
  </r>
  <r>
    <n v="7457"/>
    <s v="General Expenses"/>
    <n v="240"/>
    <d v="2023-07-25T00:00:00"/>
    <s v="Unprod Time: Task: R AR Time Hr: .4 Time Ot: 0"/>
    <n v="12.8"/>
    <m/>
    <x v="12"/>
  </r>
  <r>
    <n v="7457"/>
    <s v="General Expenses"/>
    <n v="240"/>
    <d v="2023-08-08T00:00:00"/>
    <s v="Unprod Time: Task: R AR Time Hr: .4 Time Ot: 0"/>
    <n v="12.8"/>
    <m/>
    <x v="12"/>
  </r>
  <r>
    <n v="7457"/>
    <s v="General Expenses"/>
    <n v="240"/>
    <d v="2023-09-09T00:00:00"/>
    <s v="Unprod Time: Task: R AR Time Hr: .4 Time Ot: 0"/>
    <n v="12.8"/>
    <m/>
    <x v="12"/>
  </r>
  <r>
    <n v="7457"/>
    <s v="General Expenses"/>
    <n v="240"/>
    <d v="2023-09-12T00:00:00"/>
    <s v="Unprod Time: Task: R AR Time Hr: .4 Time Ot: 0"/>
    <n v="12.8"/>
    <m/>
    <x v="12"/>
  </r>
  <r>
    <n v="7457"/>
    <s v="General Expenses"/>
    <n v="240"/>
    <d v="2023-09-13T00:00:00"/>
    <s v="Unprod Time: Task: R AR Time Hr: .4 Time Ot: 0"/>
    <n v="12.8"/>
    <m/>
    <x v="12"/>
  </r>
  <r>
    <n v="7457"/>
    <s v="General Expenses"/>
    <n v="240"/>
    <d v="2023-03-03T00:00:00"/>
    <s v="Unprod Time: Task: R AR Time Hr: .42 Time Ot: 0"/>
    <n v="13.44"/>
    <m/>
    <x v="12"/>
  </r>
  <r>
    <n v="7457"/>
    <s v="General Expenses"/>
    <n v="240"/>
    <d v="2023-03-06T00:00:00"/>
    <s v="Unprod Time: Task: R AR Time Hr: .42 Time Ot: 0"/>
    <n v="13.44"/>
    <m/>
    <x v="12"/>
  </r>
  <r>
    <n v="7457"/>
    <s v="General Expenses"/>
    <n v="240"/>
    <d v="2023-04-05T00:00:00"/>
    <s v="Unprod Time: Task: R AR Time Hr: .42 Time Ot: 0"/>
    <n v="13.44"/>
    <m/>
    <x v="12"/>
  </r>
  <r>
    <n v="7457"/>
    <s v="General Expenses"/>
    <n v="240"/>
    <d v="2023-05-31T00:00:00"/>
    <s v="Unprod Time: Task: R AR Time Hr: .42 Time Ot: 0"/>
    <n v="13.44"/>
    <m/>
    <x v="12"/>
  </r>
  <r>
    <n v="7457"/>
    <s v="General Expenses"/>
    <n v="240"/>
    <d v="2023-08-04T00:00:00"/>
    <s v="Unprod Time: Task: R AR Time Hr: .42 Time Ot: 0"/>
    <n v="13.44"/>
    <m/>
    <x v="12"/>
  </r>
  <r>
    <n v="7457"/>
    <s v="General Expenses"/>
    <n v="240"/>
    <d v="2023-08-04T00:00:00"/>
    <s v="Unprod Time: Task: R AR Time Hr: .42 Time Ot: 0"/>
    <n v="13.44"/>
    <m/>
    <x v="12"/>
  </r>
  <r>
    <n v="7457"/>
    <s v="General Expenses"/>
    <n v="240"/>
    <d v="2023-09-06T00:00:00"/>
    <s v="Unprod Time: Task: R AR Time Hr: .42 Time Ot: 0"/>
    <n v="13.44"/>
    <m/>
    <x v="12"/>
  </r>
  <r>
    <n v="7457"/>
    <s v="General Expenses"/>
    <n v="240"/>
    <d v="2023-09-08T00:00:00"/>
    <s v="Unprod Time: Task: R AR Time Hr: .42 Time Ot: 0"/>
    <n v="13.44"/>
    <m/>
    <x v="12"/>
  </r>
  <r>
    <n v="7457"/>
    <s v="General Expenses"/>
    <n v="240"/>
    <d v="2023-09-13T00:00:00"/>
    <s v="Unprod Time: Task: R AR Time Hr: .42 Time Ot: 0"/>
    <n v="13.44"/>
    <m/>
    <x v="12"/>
  </r>
  <r>
    <n v="7457"/>
    <s v="General Expenses"/>
    <n v="240"/>
    <d v="2023-03-07T00:00:00"/>
    <s v="Unprod Time: Task: R AR Time Hr: .43 Time Ot: 0"/>
    <n v="13.76"/>
    <m/>
    <x v="12"/>
  </r>
  <r>
    <n v="7457"/>
    <s v="General Expenses"/>
    <n v="240"/>
    <d v="2023-04-04T00:00:00"/>
    <s v="Unprod Time: Task: R AR Time Hr: .43 Time Ot: 0"/>
    <n v="13.76"/>
    <m/>
    <x v="12"/>
  </r>
  <r>
    <n v="7457"/>
    <s v="General Expenses"/>
    <n v="240"/>
    <d v="2023-04-14T00:00:00"/>
    <s v="Unprod Time: Task: R AR Time Hr: .43 Time Ot: 0"/>
    <n v="13.76"/>
    <m/>
    <x v="12"/>
  </r>
  <r>
    <n v="7457"/>
    <s v="General Expenses"/>
    <n v="240"/>
    <d v="2023-05-23T00:00:00"/>
    <s v="Unprod Time: Task: R AR Time Hr: .43 Time Ot: 0"/>
    <n v="13.76"/>
    <m/>
    <x v="12"/>
  </r>
  <r>
    <n v="7457"/>
    <s v="General Expenses"/>
    <n v="240"/>
    <d v="2023-06-20T00:00:00"/>
    <s v="Unprod Time: Task: R AR Time Hr: .43 Time Ot: 0"/>
    <n v="13.76"/>
    <m/>
    <x v="12"/>
  </r>
  <r>
    <n v="7457"/>
    <s v="General Expenses"/>
    <n v="240"/>
    <d v="2023-06-23T00:00:00"/>
    <s v="Unprod Time: Task: R AR Time Hr: .43 Time Ot: 0"/>
    <n v="13.76"/>
    <m/>
    <x v="12"/>
  </r>
  <r>
    <n v="7457"/>
    <s v="General Expenses"/>
    <n v="240"/>
    <d v="2023-06-28T00:00:00"/>
    <s v="Unprod Time: Task: R AR Time Hr: .43 Time Ot: 0"/>
    <n v="13.76"/>
    <m/>
    <x v="12"/>
  </r>
  <r>
    <n v="7457"/>
    <s v="General Expenses"/>
    <n v="240"/>
    <d v="2023-08-09T00:00:00"/>
    <s v="Unprod Time: Task: R AR Time Hr: .43 Time Ot: 0"/>
    <n v="13.76"/>
    <m/>
    <x v="12"/>
  </r>
  <r>
    <n v="7457"/>
    <s v="General Expenses"/>
    <n v="240"/>
    <d v="2023-08-18T00:00:00"/>
    <s v="Unprod Time: Task: R AR Time Hr: .43 Time Ot: 0"/>
    <n v="13.76"/>
    <m/>
    <x v="12"/>
  </r>
  <r>
    <n v="7457"/>
    <s v="General Expenses"/>
    <n v="240"/>
    <d v="2023-06-21T00:00:00"/>
    <s v="Unprod Time: Task: R AR Time Hr: .45 Time Ot: 0"/>
    <n v="14.4"/>
    <m/>
    <x v="12"/>
  </r>
  <r>
    <n v="7457"/>
    <s v="General Expenses"/>
    <n v="240"/>
    <d v="2023-06-27T00:00:00"/>
    <s v="Unprod Time: Task: R AR Time Hr: .45 Time Ot: 0"/>
    <n v="14.4"/>
    <m/>
    <x v="12"/>
  </r>
  <r>
    <n v="7457"/>
    <s v="General Expenses"/>
    <n v="240"/>
    <d v="2023-07-05T00:00:00"/>
    <s v="Unprod Time: Task: R AR Time Hr: .45 Time Ot: 0"/>
    <n v="14.4"/>
    <m/>
    <x v="12"/>
  </r>
  <r>
    <n v="7457"/>
    <s v="General Expenses"/>
    <n v="240"/>
    <d v="2023-07-07T00:00:00"/>
    <s v="Unprod Time: Task: R AR Time Hr: .45 Time Ot: 0"/>
    <n v="14.4"/>
    <m/>
    <x v="12"/>
  </r>
  <r>
    <n v="7457"/>
    <s v="General Expenses"/>
    <n v="240"/>
    <d v="2023-07-17T00:00:00"/>
    <s v="Unprod Time: Task: R AR Time Hr: .45 Time Ot: 0"/>
    <n v="14.4"/>
    <m/>
    <x v="12"/>
  </r>
  <r>
    <n v="7457"/>
    <s v="General Expenses"/>
    <n v="240"/>
    <d v="2023-07-18T00:00:00"/>
    <s v="Unprod Time: Task: R AR Time Hr: .45 Time Ot: 0"/>
    <n v="14.4"/>
    <m/>
    <x v="12"/>
  </r>
  <r>
    <n v="7457"/>
    <s v="General Expenses"/>
    <n v="240"/>
    <d v="2023-08-02T00:00:00"/>
    <s v="Unprod Time: Task: R AR Time Hr: .45 Time Ot: 0"/>
    <n v="14.4"/>
    <m/>
    <x v="12"/>
  </r>
  <r>
    <n v="7457"/>
    <s v="General Expenses"/>
    <n v="240"/>
    <d v="2023-08-12T00:00:00"/>
    <s v="Unprod Time: Task: R AR Time Hr: .45 Time Ot: 0"/>
    <n v="14.4"/>
    <m/>
    <x v="12"/>
  </r>
  <r>
    <n v="7457"/>
    <s v="General Expenses"/>
    <n v="240"/>
    <d v="2023-08-14T00:00:00"/>
    <s v="Unprod Time: Task: R AR Time Hr: .45 Time Ot: 0"/>
    <n v="14.4"/>
    <m/>
    <x v="12"/>
  </r>
  <r>
    <n v="7457"/>
    <s v="General Expenses"/>
    <n v="240"/>
    <d v="2023-09-04T00:00:00"/>
    <s v="Unprod Time: Task: R AR Time Hr: .45 Time Ot: 0"/>
    <n v="14.4"/>
    <m/>
    <x v="12"/>
  </r>
  <r>
    <n v="7457"/>
    <s v="General Expenses"/>
    <n v="240"/>
    <d v="2023-03-25T00:00:00"/>
    <s v="Unprod Time: Task: R AR Time Hr: .47 Time Ot: 0"/>
    <n v="15.04"/>
    <m/>
    <x v="12"/>
  </r>
  <r>
    <n v="7457"/>
    <s v="General Expenses"/>
    <n v="240"/>
    <d v="2023-04-11T00:00:00"/>
    <s v="Unprod Time: Task: R AR Time Hr: .47 Time Ot: 0"/>
    <n v="15.04"/>
    <m/>
    <x v="12"/>
  </r>
  <r>
    <n v="7457"/>
    <s v="General Expenses"/>
    <n v="240"/>
    <d v="2023-05-19T00:00:00"/>
    <s v="Unprod Time: Task: R AR Time Hr: .47 Time Ot: 0"/>
    <n v="15.04"/>
    <m/>
    <x v="12"/>
  </r>
  <r>
    <n v="7457"/>
    <s v="General Expenses"/>
    <n v="240"/>
    <d v="2023-05-31T00:00:00"/>
    <s v="Unprod Time: Task: R AR Time Hr: .47 Time Ot: 0"/>
    <n v="15.04"/>
    <m/>
    <x v="12"/>
  </r>
  <r>
    <n v="7457"/>
    <s v="General Expenses"/>
    <n v="240"/>
    <d v="2023-06-12T00:00:00"/>
    <s v="Unprod Time: Task: R AR Time Hr: .47 Time Ot: 0"/>
    <n v="15.04"/>
    <m/>
    <x v="12"/>
  </r>
  <r>
    <n v="7457"/>
    <s v="General Expenses"/>
    <n v="240"/>
    <d v="2023-06-16T00:00:00"/>
    <s v="Unprod Time: Task: R AR Time Hr: .47 Time Ot: 0"/>
    <n v="15.04"/>
    <m/>
    <x v="12"/>
  </r>
  <r>
    <n v="7457"/>
    <s v="General Expenses"/>
    <n v="240"/>
    <d v="2023-07-29T00:00:00"/>
    <s v="Unprod Time: Task: R AR Time Hr: .47 Time Ot: 0"/>
    <n v="15.04"/>
    <m/>
    <x v="12"/>
  </r>
  <r>
    <n v="7457"/>
    <s v="General Expenses"/>
    <n v="240"/>
    <d v="2023-08-11T00:00:00"/>
    <s v="Unprod Time: Task: R AR Time Hr: .47 Time Ot: 0"/>
    <n v="15.04"/>
    <m/>
    <x v="12"/>
  </r>
  <r>
    <n v="7457"/>
    <s v="General Expenses"/>
    <n v="240"/>
    <d v="2023-08-12T00:00:00"/>
    <s v="Unprod Time: Task: R AR Time Hr: .47 Time Ot: 0"/>
    <n v="15.04"/>
    <m/>
    <x v="12"/>
  </r>
  <r>
    <n v="7457"/>
    <s v="General Expenses"/>
    <n v="240"/>
    <d v="2023-09-08T00:00:00"/>
    <s v="Unprod Time: Task: R AR Time Hr: .47 Time Ot: 0"/>
    <n v="15.04"/>
    <m/>
    <x v="12"/>
  </r>
  <r>
    <n v="7457"/>
    <s v="General Expenses"/>
    <n v="240"/>
    <d v="2023-06-30T00:00:00"/>
    <s v="Unprod Time: Task: R AR Time Hr: .48 Time Ot: 0"/>
    <n v="15.36"/>
    <m/>
    <x v="12"/>
  </r>
  <r>
    <n v="7457"/>
    <s v="General Expenses"/>
    <n v="240"/>
    <d v="2023-06-30T00:00:00"/>
    <s v="Unprod Time: Task: R AR Time Hr: .48 Time Ot: 0"/>
    <n v="15.36"/>
    <m/>
    <x v="12"/>
  </r>
  <r>
    <n v="7457"/>
    <s v="General Expenses"/>
    <n v="240"/>
    <d v="2023-07-01T00:00:00"/>
    <s v="Unprod Time: Task: R AR Time Hr: .48 Time Ot: 0"/>
    <n v="15.36"/>
    <m/>
    <x v="12"/>
  </r>
  <r>
    <n v="7457"/>
    <s v="General Expenses"/>
    <n v="240"/>
    <d v="2023-07-17T00:00:00"/>
    <s v="Unprod Time: Task: R AR Time Hr: .48 Time Ot: 0"/>
    <n v="15.36"/>
    <m/>
    <x v="12"/>
  </r>
  <r>
    <n v="7457"/>
    <s v="General Expenses"/>
    <n v="240"/>
    <d v="2023-07-24T00:00:00"/>
    <s v="Unprod Time: Task: R AR Time Hr: .48 Time Ot: 0"/>
    <n v="15.36"/>
    <m/>
    <x v="12"/>
  </r>
  <r>
    <n v="7457"/>
    <s v="General Expenses"/>
    <n v="240"/>
    <d v="2023-08-04T00:00:00"/>
    <s v="Unprod Time: Task: R AR Time Hr: .48 Time Ot: 0"/>
    <n v="15.36"/>
    <m/>
    <x v="12"/>
  </r>
  <r>
    <n v="7457"/>
    <s v="General Expenses"/>
    <n v="240"/>
    <d v="2023-08-07T00:00:00"/>
    <s v="Unprod Time: Task: R AR Time Hr: .48 Time Ot: 0"/>
    <n v="15.36"/>
    <m/>
    <x v="12"/>
  </r>
  <r>
    <n v="7457"/>
    <s v="General Expenses"/>
    <n v="240"/>
    <d v="2023-08-21T00:00:00"/>
    <s v="Unprod Time: Task: R AR Time Hr: .48 Time Ot: 0"/>
    <n v="15.36"/>
    <m/>
    <x v="12"/>
  </r>
  <r>
    <n v="7457"/>
    <s v="General Expenses"/>
    <n v="240"/>
    <d v="2023-08-22T00:00:00"/>
    <s v="Unprod Time: Task: R AR Time Hr: .48 Time Ot: 0"/>
    <n v="15.36"/>
    <m/>
    <x v="12"/>
  </r>
  <r>
    <n v="7457"/>
    <s v="General Expenses"/>
    <n v="240"/>
    <d v="2023-09-11T00:00:00"/>
    <s v="Unprod Time: Task: R AR Time Hr: .48 Time Ot: 0"/>
    <n v="15.36"/>
    <m/>
    <x v="12"/>
  </r>
  <r>
    <n v="7457"/>
    <s v="General Expenses"/>
    <n v="240"/>
    <d v="2023-09-11T00:00:00"/>
    <s v="Unprod Time: Task: R AR Time Hr: .48 Time Ot: 0"/>
    <n v="15.36"/>
    <m/>
    <x v="12"/>
  </r>
  <r>
    <n v="7457"/>
    <s v="General Expenses"/>
    <n v="240"/>
    <d v="2023-09-21T00:00:00"/>
    <s v="Unprod Time: Task: R AR Time Hr: .48 Time Ot: 0"/>
    <n v="15.36"/>
    <m/>
    <x v="12"/>
  </r>
  <r>
    <n v="7457"/>
    <s v="General Expenses"/>
    <n v="240"/>
    <d v="2023-03-01T00:00:00"/>
    <s v="Unprod Time: Task: R AR Time Hr: .5 Time Ot: 0"/>
    <n v="16"/>
    <m/>
    <x v="12"/>
  </r>
  <r>
    <n v="7457"/>
    <s v="General Expenses"/>
    <n v="240"/>
    <d v="2023-03-07T00:00:00"/>
    <s v="Unprod Time: Task: R AR Time Hr: .5 Time Ot: 0"/>
    <n v="16"/>
    <m/>
    <x v="12"/>
  </r>
  <r>
    <n v="7457"/>
    <s v="General Expenses"/>
    <n v="240"/>
    <d v="2023-05-16T00:00:00"/>
    <s v="Unprod Time: Task: R AR Time Hr: .5 Time Ot: 0"/>
    <n v="16"/>
    <m/>
    <x v="12"/>
  </r>
  <r>
    <n v="7457"/>
    <s v="General Expenses"/>
    <n v="240"/>
    <d v="2023-05-26T00:00:00"/>
    <s v="Unprod Time: Task: R AR Time Hr: .5 Time Ot: 0"/>
    <n v="16"/>
    <m/>
    <x v="12"/>
  </r>
  <r>
    <n v="7457"/>
    <s v="General Expenses"/>
    <n v="240"/>
    <d v="2023-06-21T00:00:00"/>
    <s v="Unprod Time: Task: R AR Time Hr: .5 Time Ot: 0"/>
    <n v="16"/>
    <m/>
    <x v="12"/>
  </r>
  <r>
    <n v="7457"/>
    <s v="General Expenses"/>
    <n v="240"/>
    <d v="2023-07-24T00:00:00"/>
    <s v="Unprod Time: Task: R AR Time Hr: .5 Time Ot: 0"/>
    <n v="16"/>
    <m/>
    <x v="12"/>
  </r>
  <r>
    <n v="7457"/>
    <s v="General Expenses"/>
    <n v="240"/>
    <d v="2023-07-24T00:00:00"/>
    <s v="Unprod Time: Task: R AR Time Hr: .5 Time Ot: 0"/>
    <n v="16"/>
    <m/>
    <x v="12"/>
  </r>
  <r>
    <n v="7457"/>
    <s v="General Expenses"/>
    <n v="240"/>
    <d v="2023-08-18T00:00:00"/>
    <s v="Unprod Time: Task: R AR Time Hr: .5 Time Ot: 0"/>
    <n v="16"/>
    <m/>
    <x v="12"/>
  </r>
  <r>
    <n v="7457"/>
    <s v="General Expenses"/>
    <n v="240"/>
    <d v="2023-08-22T00:00:00"/>
    <s v="Unprod Time: Task: R AR Time Hr: .5 Time Ot: 0"/>
    <n v="16"/>
    <m/>
    <x v="12"/>
  </r>
  <r>
    <n v="7457"/>
    <s v="General Expenses"/>
    <n v="240"/>
    <d v="2023-06-10T00:00:00"/>
    <s v="Unprod Time: Task: R AR Time Hr: .52 Time Ot: 0"/>
    <n v="16.64"/>
    <m/>
    <x v="12"/>
  </r>
  <r>
    <n v="7457"/>
    <s v="General Expenses"/>
    <n v="240"/>
    <d v="2023-09-04T00:00:00"/>
    <s v="Unprod Time: Task: R AR Time Hr: .52 Time Ot: 0"/>
    <n v="16.64"/>
    <m/>
    <x v="12"/>
  </r>
  <r>
    <n v="7457"/>
    <s v="General Expenses"/>
    <n v="240"/>
    <d v="2023-09-05T00:00:00"/>
    <s v="Unprod Time: Task: R AR Time Hr: .52 Time Ot: 0"/>
    <n v="16.64"/>
    <m/>
    <x v="12"/>
  </r>
  <r>
    <n v="7457"/>
    <s v="General Expenses"/>
    <n v="240"/>
    <d v="2023-03-24T00:00:00"/>
    <s v="Unprod Time: Task: R AR Time Hr: .53 Time Ot: 0"/>
    <n v="16.96"/>
    <m/>
    <x v="12"/>
  </r>
  <r>
    <n v="7457"/>
    <s v="General Expenses"/>
    <n v="240"/>
    <d v="2023-04-12T00:00:00"/>
    <s v="Unprod Time: Task: R AR Time Hr: .53 Time Ot: 0"/>
    <n v="16.96"/>
    <m/>
    <x v="12"/>
  </r>
  <r>
    <n v="7457"/>
    <s v="General Expenses"/>
    <n v="240"/>
    <d v="2023-05-29T00:00:00"/>
    <s v="Unprod Time: Task: R AR Time Hr: .53 Time Ot: 0"/>
    <n v="16.96"/>
    <m/>
    <x v="12"/>
  </r>
  <r>
    <n v="7457"/>
    <s v="General Expenses"/>
    <n v="240"/>
    <d v="2023-06-17T00:00:00"/>
    <s v="Unprod Time: Task: R AR Time Hr: .53 Time Ot: 0"/>
    <n v="16.96"/>
    <m/>
    <x v="12"/>
  </r>
  <r>
    <n v="7457"/>
    <s v="General Expenses"/>
    <n v="240"/>
    <d v="2023-06-20T00:00:00"/>
    <s v="Unprod Time: Task: R AR Time Hr: .53 Time Ot: 0"/>
    <n v="16.96"/>
    <m/>
    <x v="12"/>
  </r>
  <r>
    <n v="7457"/>
    <s v="General Expenses"/>
    <n v="240"/>
    <d v="2023-07-21T00:00:00"/>
    <s v="Unprod Time: Task: R AR Time Hr: .53 Time Ot: 0"/>
    <n v="16.96"/>
    <m/>
    <x v="12"/>
  </r>
  <r>
    <n v="7457"/>
    <s v="General Expenses"/>
    <n v="240"/>
    <d v="2023-08-14T00:00:00"/>
    <s v="Unprod Time: Task: R AR Time Hr: .53 Time Ot: 0"/>
    <n v="16.96"/>
    <m/>
    <x v="12"/>
  </r>
  <r>
    <n v="7457"/>
    <s v="General Expenses"/>
    <n v="240"/>
    <d v="2023-08-15T00:00:00"/>
    <s v="Unprod Time: Task: R AR Time Hr: .53 Time Ot: 0"/>
    <n v="16.96"/>
    <m/>
    <x v="12"/>
  </r>
  <r>
    <n v="7457"/>
    <s v="General Expenses"/>
    <n v="240"/>
    <d v="2023-08-22T00:00:00"/>
    <s v="Unprod Time: Task: R AR Time Hr: .53 Time Ot: 0"/>
    <n v="16.96"/>
    <m/>
    <x v="12"/>
  </r>
  <r>
    <n v="7457"/>
    <s v="General Expenses"/>
    <n v="240"/>
    <d v="2023-09-12T00:00:00"/>
    <s v="Unprod Time: Task: R AR Time Hr: .53 Time Ot: 0"/>
    <n v="16.96"/>
    <m/>
    <x v="12"/>
  </r>
  <r>
    <n v="7457"/>
    <s v="General Expenses"/>
    <n v="240"/>
    <d v="2023-09-18T00:00:00"/>
    <s v="Unprod Time: Task: R AR Time Hr: .53 Time Ot: 0"/>
    <n v="16.96"/>
    <m/>
    <x v="12"/>
  </r>
  <r>
    <n v="7457"/>
    <s v="General Expenses"/>
    <n v="240"/>
    <d v="2023-03-11T00:00:00"/>
    <s v="Unprod Time: Task: R AR Time Hr: .55 Time Ot: 0"/>
    <n v="17.600000000000001"/>
    <m/>
    <x v="12"/>
  </r>
  <r>
    <n v="7457"/>
    <s v="General Expenses"/>
    <n v="240"/>
    <d v="2023-03-11T00:00:00"/>
    <s v="Unprod Time: Task: R AR Time Hr: .55 Time Ot: 0"/>
    <n v="17.600000000000001"/>
    <m/>
    <x v="12"/>
  </r>
  <r>
    <n v="7457"/>
    <s v="General Expenses"/>
    <n v="240"/>
    <d v="2023-03-21T00:00:00"/>
    <s v="Unprod Time: Task: R AR Time Hr: .55 Time Ot: 0"/>
    <n v="17.600000000000001"/>
    <m/>
    <x v="12"/>
  </r>
  <r>
    <n v="7457"/>
    <s v="General Expenses"/>
    <n v="240"/>
    <d v="2023-05-23T00:00:00"/>
    <s v="Unprod Time: Task: R AR Time Hr: .55 Time Ot: 0"/>
    <n v="17.600000000000001"/>
    <m/>
    <x v="12"/>
  </r>
  <r>
    <n v="7457"/>
    <s v="General Expenses"/>
    <n v="240"/>
    <d v="2023-06-17T00:00:00"/>
    <s v="Unprod Time: Task: R AR Time Hr: .55 Time Ot: 0"/>
    <n v="17.600000000000001"/>
    <m/>
    <x v="12"/>
  </r>
  <r>
    <n v="7457"/>
    <s v="General Expenses"/>
    <n v="240"/>
    <d v="2023-06-23T00:00:00"/>
    <s v="Unprod Time: Task: R AR Time Hr: .55 Time Ot: 0"/>
    <n v="17.600000000000001"/>
    <m/>
    <x v="12"/>
  </r>
  <r>
    <n v="7457"/>
    <s v="General Expenses"/>
    <n v="240"/>
    <d v="2023-07-07T00:00:00"/>
    <s v="Unprod Time: Task: R AR Time Hr: .55 Time Ot: 0"/>
    <n v="17.600000000000001"/>
    <m/>
    <x v="12"/>
  </r>
  <r>
    <n v="7457"/>
    <s v="General Expenses"/>
    <n v="240"/>
    <d v="2023-07-29T00:00:00"/>
    <s v="Unprod Time: Task: R AR Time Hr: .55 Time Ot: 0"/>
    <n v="17.600000000000001"/>
    <m/>
    <x v="12"/>
  </r>
  <r>
    <n v="7457"/>
    <s v="General Expenses"/>
    <n v="240"/>
    <d v="2023-08-02T00:00:00"/>
    <s v="Unprod Time: Task: R AR Time Hr: .55 Time Ot: 0"/>
    <n v="17.600000000000001"/>
    <m/>
    <x v="12"/>
  </r>
  <r>
    <n v="7457"/>
    <s v="General Expenses"/>
    <n v="240"/>
    <d v="2023-09-08T00:00:00"/>
    <s v="Unprod Time: Task: R AR Time Hr: .55 Time Ot: 0"/>
    <n v="17.600000000000001"/>
    <m/>
    <x v="12"/>
  </r>
  <r>
    <n v="7457"/>
    <s v="General Expenses"/>
    <n v="240"/>
    <d v="2023-09-22T00:00:00"/>
    <s v="Unprod Time: Task: R AR Time Hr: .55 Time Ot: 0"/>
    <n v="17.600000000000001"/>
    <m/>
    <x v="12"/>
  </r>
  <r>
    <n v="7457"/>
    <s v="General Expenses"/>
    <n v="240"/>
    <d v="2023-04-11T00:00:00"/>
    <s v="Unprod Time: Task: R AR Time Hr: .57 Time Ot: 0"/>
    <n v="18.239999999999998"/>
    <m/>
    <x v="12"/>
  </r>
  <r>
    <n v="7457"/>
    <s v="General Expenses"/>
    <n v="240"/>
    <d v="2023-05-15T00:00:00"/>
    <s v="Unprod Time: Task: R AR Time Hr: .57 Time Ot: 0"/>
    <n v="18.239999999999998"/>
    <m/>
    <x v="12"/>
  </r>
  <r>
    <n v="7457"/>
    <s v="General Expenses"/>
    <n v="240"/>
    <d v="2023-05-17T00:00:00"/>
    <s v="Unprod Time: Task: R AR Time Hr: .57 Time Ot: 0"/>
    <n v="18.239999999999998"/>
    <m/>
    <x v="12"/>
  </r>
  <r>
    <n v="7457"/>
    <s v="General Expenses"/>
    <n v="240"/>
    <d v="2023-05-23T00:00:00"/>
    <s v="Unprod Time: Task: R AR Time Hr: .57 Time Ot: 0"/>
    <n v="18.239999999999998"/>
    <m/>
    <x v="12"/>
  </r>
  <r>
    <n v="7457"/>
    <s v="General Expenses"/>
    <n v="240"/>
    <d v="2023-06-14T00:00:00"/>
    <s v="Unprod Time: Task: R AR Time Hr: .57 Time Ot: 0"/>
    <n v="18.239999999999998"/>
    <m/>
    <x v="12"/>
  </r>
  <r>
    <n v="7457"/>
    <s v="General Expenses"/>
    <n v="240"/>
    <d v="2023-06-30T00:00:00"/>
    <s v="Unprod Time: Task: R AR Time Hr: .57 Time Ot: 0"/>
    <n v="18.239999999999998"/>
    <m/>
    <x v="12"/>
  </r>
  <r>
    <n v="7457"/>
    <s v="General Expenses"/>
    <n v="240"/>
    <d v="2023-07-10T00:00:00"/>
    <s v="Unprod Time: Task: R AR Time Hr: .57 Time Ot: 0"/>
    <n v="18.239999999999998"/>
    <m/>
    <x v="12"/>
  </r>
  <r>
    <n v="7457"/>
    <s v="General Expenses"/>
    <n v="240"/>
    <d v="2023-07-17T00:00:00"/>
    <s v="Unprod Time: Task: R AR Time Hr: .57 Time Ot: 0"/>
    <n v="18.239999999999998"/>
    <m/>
    <x v="12"/>
  </r>
  <r>
    <n v="7457"/>
    <s v="General Expenses"/>
    <n v="240"/>
    <d v="2023-08-08T00:00:00"/>
    <s v="Unprod Time: Task: R AR Time Hr: .57 Time Ot: 0"/>
    <n v="18.239999999999998"/>
    <m/>
    <x v="12"/>
  </r>
  <r>
    <n v="7457"/>
    <s v="General Expenses"/>
    <n v="240"/>
    <d v="2023-09-09T00:00:00"/>
    <s v="Unprod Time: Task: R AR Time Hr: .57 Time Ot: 0"/>
    <n v="18.239999999999998"/>
    <m/>
    <x v="12"/>
  </r>
  <r>
    <n v="7457"/>
    <s v="General Expenses"/>
    <n v="240"/>
    <d v="2023-03-08T00:00:00"/>
    <s v="Unprod Time: Task: R AR Time Hr: .58 Time Ot: 0"/>
    <n v="18.559999999999999"/>
    <m/>
    <x v="12"/>
  </r>
  <r>
    <n v="7457"/>
    <s v="General Expenses"/>
    <n v="240"/>
    <d v="2023-05-16T00:00:00"/>
    <s v="Unprod Time: Task: R AR Time Hr: .58 Time Ot: 0"/>
    <n v="18.559999999999999"/>
    <m/>
    <x v="12"/>
  </r>
  <r>
    <n v="7457"/>
    <s v="General Expenses"/>
    <n v="240"/>
    <d v="2023-05-23T00:00:00"/>
    <s v="Unprod Time: Task: R AR Time Hr: .58 Time Ot: 0"/>
    <n v="18.559999999999999"/>
    <m/>
    <x v="12"/>
  </r>
  <r>
    <n v="7457"/>
    <s v="General Expenses"/>
    <n v="240"/>
    <d v="2023-06-27T00:00:00"/>
    <s v="Unprod Time: Task: R AR Time Hr: .58 Time Ot: 0"/>
    <n v="18.559999999999999"/>
    <m/>
    <x v="12"/>
  </r>
  <r>
    <n v="7457"/>
    <s v="General Expenses"/>
    <n v="240"/>
    <d v="2023-07-10T00:00:00"/>
    <s v="Unprod Time: Task: R AR Time Hr: .58 Time Ot: 0"/>
    <n v="18.559999999999999"/>
    <m/>
    <x v="12"/>
  </r>
  <r>
    <n v="7457"/>
    <s v="General Expenses"/>
    <n v="240"/>
    <d v="2023-08-16T00:00:00"/>
    <s v="Unprod Time: Task: R AR Time Hr: .58 Time Ot: 0"/>
    <n v="18.559999999999999"/>
    <m/>
    <x v="12"/>
  </r>
  <r>
    <n v="7457"/>
    <s v="General Expenses"/>
    <n v="240"/>
    <d v="2023-08-23T00:00:00"/>
    <s v="Unprod Time: Task: R AR Time Hr: .58 Time Ot: 0"/>
    <n v="18.559999999999999"/>
    <m/>
    <x v="12"/>
  </r>
  <r>
    <n v="7457"/>
    <s v="General Expenses"/>
    <n v="240"/>
    <d v="2023-09-22T00:00:00"/>
    <s v="Unprod Time: Task: R AR Time Hr: .58 Time Ot: 0"/>
    <n v="18.559999999999999"/>
    <m/>
    <x v="12"/>
  </r>
  <r>
    <n v="7457"/>
    <s v="General Expenses"/>
    <n v="240"/>
    <d v="2023-04-03T00:00:00"/>
    <s v="Unprod Time: Task: R AR Time Hr: .6 Time Ot: 0"/>
    <n v="19.2"/>
    <m/>
    <x v="12"/>
  </r>
  <r>
    <n v="7457"/>
    <s v="General Expenses"/>
    <n v="240"/>
    <d v="2023-06-06T00:00:00"/>
    <s v="Unprod Time: Task: R AR Time Hr: .6 Time Ot: 0"/>
    <n v="19.2"/>
    <m/>
    <x v="12"/>
  </r>
  <r>
    <n v="7457"/>
    <s v="General Expenses"/>
    <n v="240"/>
    <d v="2023-07-18T00:00:00"/>
    <s v="Unprod Time: Task: R AR Time Hr: .6 Time Ot: 0"/>
    <n v="19.2"/>
    <m/>
    <x v="12"/>
  </r>
  <r>
    <n v="7457"/>
    <s v="General Expenses"/>
    <n v="240"/>
    <d v="2023-08-04T00:00:00"/>
    <s v="Unprod Time: Task: R AR Time Hr: .6 Time Ot: 0"/>
    <n v="19.2"/>
    <m/>
    <x v="12"/>
  </r>
  <r>
    <n v="7457"/>
    <s v="General Expenses"/>
    <n v="240"/>
    <d v="2023-03-03T00:00:00"/>
    <s v="Unprod Time: Task: R AR Time Hr: .62 Time Ot: 0"/>
    <n v="19.84"/>
    <m/>
    <x v="12"/>
  </r>
  <r>
    <n v="7457"/>
    <s v="General Expenses"/>
    <n v="240"/>
    <d v="2023-03-21T00:00:00"/>
    <s v="Unprod Time: Task: R AR Time Hr: .62 Time Ot: 0"/>
    <n v="19.84"/>
    <m/>
    <x v="12"/>
  </r>
  <r>
    <n v="7457"/>
    <s v="General Expenses"/>
    <n v="240"/>
    <d v="2023-04-12T00:00:00"/>
    <s v="Unprod Time: Task: R AR Time Hr: .62 Time Ot: 0"/>
    <n v="19.84"/>
    <m/>
    <x v="12"/>
  </r>
  <r>
    <n v="7457"/>
    <s v="General Expenses"/>
    <n v="240"/>
    <d v="2023-06-19T00:00:00"/>
    <s v="Unprod Time: Task: R AR Time Hr: .62 Time Ot: 0"/>
    <n v="19.84"/>
    <m/>
    <x v="12"/>
  </r>
  <r>
    <n v="7457"/>
    <s v="General Expenses"/>
    <n v="240"/>
    <d v="2023-07-04T00:00:00"/>
    <s v="Unprod Time: Task: R AR Time Hr: .62 Time Ot: 0"/>
    <n v="19.84"/>
    <m/>
    <x v="12"/>
  </r>
  <r>
    <n v="7457"/>
    <s v="General Expenses"/>
    <n v="240"/>
    <d v="2023-07-25T00:00:00"/>
    <s v="Unprod Time: Task: R AR Time Hr: .62 Time Ot: 0"/>
    <n v="19.84"/>
    <m/>
    <x v="12"/>
  </r>
  <r>
    <n v="7457"/>
    <s v="General Expenses"/>
    <n v="240"/>
    <d v="2023-03-08T00:00:00"/>
    <s v="Unprod Time: Task: R AR Time Hr: .63 Time Ot: 0"/>
    <n v="20.16"/>
    <m/>
    <x v="12"/>
  </r>
  <r>
    <n v="7457"/>
    <s v="General Expenses"/>
    <n v="240"/>
    <d v="2023-03-15T00:00:00"/>
    <s v="Unprod Time: Task: R AR Time Hr: .63 Time Ot: 0"/>
    <n v="20.16"/>
    <m/>
    <x v="12"/>
  </r>
  <r>
    <n v="7457"/>
    <s v="General Expenses"/>
    <n v="240"/>
    <d v="2023-04-05T00:00:00"/>
    <s v="Unprod Time: Task: R AR Time Hr: .63 Time Ot: 0"/>
    <n v="20.16"/>
    <m/>
    <x v="12"/>
  </r>
  <r>
    <n v="7457"/>
    <s v="General Expenses"/>
    <n v="240"/>
    <d v="2023-05-19T00:00:00"/>
    <s v="Unprod Time: Task: R AR Time Hr: .63 Time Ot: 0"/>
    <n v="20.16"/>
    <m/>
    <x v="12"/>
  </r>
  <r>
    <n v="7457"/>
    <s v="General Expenses"/>
    <n v="240"/>
    <d v="2023-07-26T00:00:00"/>
    <s v="Unprod Time: Task: R AR Time Hr: .63 Time Ot: 0"/>
    <n v="20.16"/>
    <m/>
    <x v="12"/>
  </r>
  <r>
    <n v="7457"/>
    <s v="General Expenses"/>
    <n v="240"/>
    <d v="2023-09-21T00:00:00"/>
    <s v="Unprod Time: Task: R AR Time Hr: .63 Time Ot: 0"/>
    <n v="20.16"/>
    <m/>
    <x v="12"/>
  </r>
  <r>
    <n v="7457"/>
    <s v="General Expenses"/>
    <n v="240"/>
    <d v="2023-04-05T00:00:00"/>
    <s v="Unprod Time: Task: R AR Time Hr: .65 Time Ot: 0"/>
    <n v="20.8"/>
    <m/>
    <x v="12"/>
  </r>
  <r>
    <n v="7457"/>
    <s v="General Expenses"/>
    <n v="240"/>
    <d v="2023-08-23T00:00:00"/>
    <s v="Unprod Time: Task: R AR Time Hr: .65 Time Ot: 0"/>
    <n v="20.8"/>
    <m/>
    <x v="12"/>
  </r>
  <r>
    <n v="7457"/>
    <s v="General Expenses"/>
    <n v="240"/>
    <d v="2023-09-06T00:00:00"/>
    <s v="Unprod Time: Task: R AR Time Hr: .65 Time Ot: 0"/>
    <n v="20.8"/>
    <m/>
    <x v="12"/>
  </r>
  <r>
    <n v="7457"/>
    <s v="General Expenses"/>
    <n v="240"/>
    <d v="2023-03-03T00:00:00"/>
    <s v="Unprod Time: Task: R AR Time Hr: .67 Time Ot: 0"/>
    <n v="21.44"/>
    <m/>
    <x v="12"/>
  </r>
  <r>
    <n v="7457"/>
    <s v="General Expenses"/>
    <n v="240"/>
    <d v="2023-05-24T00:00:00"/>
    <s v="Unprod Time: Task: R AR Time Hr: .67 Time Ot: 0"/>
    <n v="21.44"/>
    <m/>
    <x v="12"/>
  </r>
  <r>
    <n v="7457"/>
    <s v="General Expenses"/>
    <n v="240"/>
    <d v="2023-07-26T00:00:00"/>
    <s v="Unprod Time: Task: R AR Time Hr: .67 Time Ot: 0"/>
    <n v="21.44"/>
    <m/>
    <x v="12"/>
  </r>
  <r>
    <n v="7457"/>
    <s v="General Expenses"/>
    <n v="240"/>
    <d v="2023-09-01T00:00:00"/>
    <s v="Unprod Time: Task: R AR Time Hr: .67 Time Ot: 0"/>
    <n v="21.44"/>
    <m/>
    <x v="12"/>
  </r>
  <r>
    <n v="7457"/>
    <s v="General Expenses"/>
    <n v="240"/>
    <d v="2023-09-21T00:00:00"/>
    <s v="Unprod Time: Task: R AR Time Hr: .67 Time Ot: 0"/>
    <n v="21.44"/>
    <m/>
    <x v="12"/>
  </r>
  <r>
    <n v="7457"/>
    <s v="General Expenses"/>
    <n v="240"/>
    <d v="2023-03-06T00:00:00"/>
    <s v="Unprod Time: Task: R AR Time Hr: .68 Time Ot: 0"/>
    <n v="21.76"/>
    <m/>
    <x v="12"/>
  </r>
  <r>
    <n v="7457"/>
    <s v="General Expenses"/>
    <n v="240"/>
    <d v="2023-03-07T00:00:00"/>
    <s v="Unprod Time: Task: R AR Time Hr: .68 Time Ot: 0"/>
    <n v="21.76"/>
    <m/>
    <x v="12"/>
  </r>
  <r>
    <n v="7457"/>
    <s v="General Expenses"/>
    <n v="240"/>
    <d v="2023-04-15T00:00:00"/>
    <s v="Unprod Time: Task: R AR Time Hr: .68 Time Ot: 0"/>
    <n v="21.76"/>
    <m/>
    <x v="12"/>
  </r>
  <r>
    <n v="7457"/>
    <s v="General Expenses"/>
    <n v="240"/>
    <d v="2023-05-17T00:00:00"/>
    <s v="Unprod Time: Task: R AR Time Hr: .68 Time Ot: 0"/>
    <n v="21.76"/>
    <m/>
    <x v="12"/>
  </r>
  <r>
    <n v="7457"/>
    <s v="General Expenses"/>
    <n v="240"/>
    <d v="2023-06-21T00:00:00"/>
    <s v="Unprod Time: Task: R AR Time Hr: .68 Time Ot: 0"/>
    <n v="21.76"/>
    <m/>
    <x v="12"/>
  </r>
  <r>
    <n v="7457"/>
    <s v="General Expenses"/>
    <n v="240"/>
    <d v="2023-06-20T00:00:00"/>
    <s v="Unprod Time: Task: R AR Time Hr: .7 Time Ot: 0"/>
    <n v="22.4"/>
    <m/>
    <x v="12"/>
  </r>
  <r>
    <n v="7457"/>
    <s v="General Expenses"/>
    <n v="240"/>
    <d v="2023-08-08T00:00:00"/>
    <s v="Unprod Time: Task: R AR Time Hr: .7 Time Ot: 0"/>
    <n v="22.4"/>
    <m/>
    <x v="12"/>
  </r>
  <r>
    <n v="7457"/>
    <s v="General Expenses"/>
    <n v="240"/>
    <d v="2023-08-25T00:00:00"/>
    <s v="Unprod Time: Task: R AR Time Hr: .7 Time Ot: 0"/>
    <n v="22.4"/>
    <m/>
    <x v="12"/>
  </r>
  <r>
    <n v="7457"/>
    <s v="General Expenses"/>
    <n v="240"/>
    <d v="2023-09-15T00:00:00"/>
    <s v="Unprod Time: Task: R AR Time Hr: .7 Time Ot: 0"/>
    <n v="22.4"/>
    <m/>
    <x v="12"/>
  </r>
  <r>
    <n v="7457"/>
    <s v="General Expenses"/>
    <n v="240"/>
    <d v="2023-03-15T00:00:00"/>
    <s v="Unprod Time: Task: R AR Time Hr: .72 Time Ot: 0"/>
    <n v="23.04"/>
    <m/>
    <x v="12"/>
  </r>
  <r>
    <n v="7457"/>
    <s v="General Expenses"/>
    <n v="240"/>
    <d v="2023-09-06T00:00:00"/>
    <s v="Unprod Time: Task: R AR Time Hr: .72 Time Ot: 0"/>
    <n v="23.04"/>
    <m/>
    <x v="12"/>
  </r>
  <r>
    <n v="7457"/>
    <s v="General Expenses"/>
    <n v="240"/>
    <d v="2023-06-14T00:00:00"/>
    <s v="Unprod Time: Task: R AR Time Hr: .73 Time Ot: 0"/>
    <n v="23.36"/>
    <m/>
    <x v="12"/>
  </r>
  <r>
    <n v="7457"/>
    <s v="General Expenses"/>
    <n v="240"/>
    <d v="2023-03-22T00:00:00"/>
    <s v="Unprod Time: Task: R AR Time Hr: .75 Time Ot: 0"/>
    <n v="24"/>
    <m/>
    <x v="12"/>
  </r>
  <r>
    <n v="7457"/>
    <s v="General Expenses"/>
    <n v="240"/>
    <d v="2023-06-28T00:00:00"/>
    <s v="Unprod Time: Task: R AR Time Hr: .75 Time Ot: 0"/>
    <n v="24"/>
    <m/>
    <x v="12"/>
  </r>
  <r>
    <n v="7457"/>
    <s v="General Expenses"/>
    <n v="240"/>
    <d v="2023-03-17T00:00:00"/>
    <s v="Unprod Time: Task: R AR Time Hr: .77 Time Ot: 0"/>
    <n v="24.64"/>
    <m/>
    <x v="12"/>
  </r>
  <r>
    <n v="7457"/>
    <s v="General Expenses"/>
    <n v="240"/>
    <d v="2023-06-12T00:00:00"/>
    <s v="Unprod Time: Task: R AR Time Hr: .77 Time Ot: 0"/>
    <n v="24.64"/>
    <m/>
    <x v="12"/>
  </r>
  <r>
    <n v="7457"/>
    <s v="General Expenses"/>
    <n v="240"/>
    <d v="2023-08-21T00:00:00"/>
    <s v="Unprod Time: Task: R AR Time Hr: .77 Time Ot: 0"/>
    <n v="24.64"/>
    <m/>
    <x v="12"/>
  </r>
  <r>
    <n v="7457"/>
    <s v="General Expenses"/>
    <n v="240"/>
    <d v="2023-08-09T00:00:00"/>
    <s v="Unprod Time: Task: R AR Time Hr: .78 Time Ot: 0"/>
    <n v="24.96"/>
    <m/>
    <x v="12"/>
  </r>
  <r>
    <n v="7457"/>
    <s v="General Expenses"/>
    <n v="240"/>
    <d v="2023-09-18T00:00:00"/>
    <s v="Unprod Time: Task: R AR Time Hr: .78 Time Ot: 0"/>
    <n v="24.96"/>
    <m/>
    <x v="12"/>
  </r>
  <r>
    <n v="7457"/>
    <s v="General Expenses"/>
    <n v="240"/>
    <d v="2023-03-06T00:00:00"/>
    <s v="Unprod Time: Task: R AR Time Hr: .8 Time Ot: 0"/>
    <n v="25.6"/>
    <m/>
    <x v="12"/>
  </r>
  <r>
    <n v="7457"/>
    <s v="General Expenses"/>
    <n v="240"/>
    <d v="2023-08-02T00:00:00"/>
    <s v="Unprod Time: Task: R AR Time Hr: .8 Time Ot: 0"/>
    <n v="25.6"/>
    <m/>
    <x v="12"/>
  </r>
  <r>
    <n v="7457"/>
    <s v="General Expenses"/>
    <n v="240"/>
    <d v="2023-08-25T00:00:00"/>
    <s v="Unprod Time: Task: R AR Time Hr: .8 Time Ot: 0"/>
    <n v="25.6"/>
    <m/>
    <x v="12"/>
  </r>
  <r>
    <n v="7457"/>
    <s v="General Expenses"/>
    <n v="240"/>
    <d v="2023-04-04T00:00:00"/>
    <s v="Unprod Time: Task: R AR Time Hr: .82 Time Ot: 0"/>
    <n v="26.24"/>
    <m/>
    <x v="12"/>
  </r>
  <r>
    <n v="7457"/>
    <s v="General Expenses"/>
    <n v="240"/>
    <d v="2023-05-15T00:00:00"/>
    <s v="Unprod Time: Task: R AR Time Hr: .82 Time Ot: 0"/>
    <n v="26.24"/>
    <m/>
    <x v="12"/>
  </r>
  <r>
    <n v="7457"/>
    <s v="General Expenses"/>
    <n v="240"/>
    <d v="2023-05-22T00:00:00"/>
    <s v="Unprod Time: Task: R AR Time Hr: .82 Time Ot: 0"/>
    <n v="26.24"/>
    <m/>
    <x v="12"/>
  </r>
  <r>
    <n v="7457"/>
    <s v="General Expenses"/>
    <n v="240"/>
    <d v="2023-06-13T00:00:00"/>
    <s v="Unprod Time: Task: R AR Time Hr: .82 Time Ot: 0"/>
    <n v="26.24"/>
    <m/>
    <x v="12"/>
  </r>
  <r>
    <n v="7457"/>
    <s v="General Expenses"/>
    <n v="240"/>
    <d v="2023-07-01T00:00:00"/>
    <s v="Unprod Time: Task: R AR Time Hr: .82 Time Ot: 0"/>
    <n v="26.24"/>
    <m/>
    <x v="12"/>
  </r>
  <r>
    <n v="7457"/>
    <s v="General Expenses"/>
    <n v="240"/>
    <d v="2023-09-20T00:00:00"/>
    <s v="Unprod Time: Task: R AR Time Hr: .82 Time Ot: 0"/>
    <n v="26.24"/>
    <m/>
    <x v="12"/>
  </r>
  <r>
    <n v="7457"/>
    <s v="General Expenses"/>
    <n v="240"/>
    <d v="2023-03-21T00:00:00"/>
    <s v="Unprod Time: Task: R AR Time Hr: .83 Time Ot: 0"/>
    <n v="26.56"/>
    <m/>
    <x v="12"/>
  </r>
  <r>
    <n v="7457"/>
    <s v="General Expenses"/>
    <n v="240"/>
    <d v="2023-04-15T00:00:00"/>
    <s v="Unprod Time: Task: R AR Time Hr: .83 Time Ot: 0"/>
    <n v="26.56"/>
    <m/>
    <x v="12"/>
  </r>
  <r>
    <n v="7457"/>
    <s v="General Expenses"/>
    <n v="240"/>
    <d v="2023-05-24T00:00:00"/>
    <s v="Unprod Time: Task: R AR Time Hr: .83 Time Ot: 0"/>
    <n v="26.56"/>
    <m/>
    <x v="12"/>
  </r>
  <r>
    <n v="7457"/>
    <s v="General Expenses"/>
    <n v="240"/>
    <d v="2023-07-21T00:00:00"/>
    <s v="Unprod Time: Task: R AR Time Hr: .83 Time Ot: 0"/>
    <n v="26.56"/>
    <m/>
    <x v="12"/>
  </r>
  <r>
    <n v="7457"/>
    <s v="General Expenses"/>
    <n v="240"/>
    <d v="2023-08-28T00:00:00"/>
    <s v="Unprod Time: Task: R AR Time Hr: .83 Time Ot: 0"/>
    <n v="26.56"/>
    <m/>
    <x v="12"/>
  </r>
  <r>
    <n v="7457"/>
    <s v="General Expenses"/>
    <n v="240"/>
    <d v="2023-09-13T00:00:00"/>
    <s v="Unprod Time: Task: R AR Time Hr: .83 Time Ot: 0"/>
    <n v="26.56"/>
    <m/>
    <x v="12"/>
  </r>
  <r>
    <n v="7457"/>
    <s v="General Expenses"/>
    <n v="240"/>
    <d v="2023-03-01T00:00:00"/>
    <s v="Unprod Time: Task: R AR Time Hr: .85 Time Ot: 0"/>
    <n v="27.2"/>
    <m/>
    <x v="12"/>
  </r>
  <r>
    <n v="7457"/>
    <s v="General Expenses"/>
    <n v="240"/>
    <d v="2023-03-07T00:00:00"/>
    <s v="Unprod Time: Task: R AR Time Hr: .85 Time Ot: 0"/>
    <n v="27.2"/>
    <m/>
    <x v="12"/>
  </r>
  <r>
    <n v="7457"/>
    <s v="General Expenses"/>
    <n v="240"/>
    <d v="2023-04-11T00:00:00"/>
    <s v="Unprod Time: Task: R AR Time Hr: .85 Time Ot: 0"/>
    <n v="27.2"/>
    <m/>
    <x v="12"/>
  </r>
  <r>
    <n v="7457"/>
    <s v="General Expenses"/>
    <n v="240"/>
    <d v="2023-05-19T00:00:00"/>
    <s v="Unprod Time: Task: R AR Time Hr: .85 Time Ot: 0"/>
    <n v="27.2"/>
    <m/>
    <x v="12"/>
  </r>
  <r>
    <n v="7457"/>
    <s v="General Expenses"/>
    <n v="240"/>
    <d v="2023-06-23T00:00:00"/>
    <s v="Unprod Time: Task: R AR Time Hr: .85 Time Ot: 0"/>
    <n v="27.2"/>
    <m/>
    <x v="12"/>
  </r>
  <r>
    <n v="7457"/>
    <s v="General Expenses"/>
    <n v="240"/>
    <d v="2023-06-23T00:00:00"/>
    <s v="Unprod Time: Task: R AR Time Hr: .85 Time Ot: 0"/>
    <n v="27.2"/>
    <m/>
    <x v="12"/>
  </r>
  <r>
    <n v="7457"/>
    <s v="General Expenses"/>
    <n v="240"/>
    <d v="2023-07-10T00:00:00"/>
    <s v="Unprod Time: Task: R AR Time Hr: .85 Time Ot: 0"/>
    <n v="27.2"/>
    <m/>
    <x v="12"/>
  </r>
  <r>
    <n v="7457"/>
    <s v="General Expenses"/>
    <n v="240"/>
    <d v="2023-04-14T00:00:00"/>
    <s v="Unprod Time: Task: R AR Time Hr: .87 Time Ot: 0"/>
    <n v="27.84"/>
    <m/>
    <x v="12"/>
  </r>
  <r>
    <n v="7457"/>
    <s v="General Expenses"/>
    <n v="240"/>
    <d v="2023-05-15T00:00:00"/>
    <s v="Unprod Time: Task: R AR Time Hr: .87 Time Ot: 0"/>
    <n v="27.84"/>
    <m/>
    <x v="12"/>
  </r>
  <r>
    <n v="7457"/>
    <s v="General Expenses"/>
    <n v="240"/>
    <d v="2023-09-18T00:00:00"/>
    <s v="Unprod Time: Task: R AR Time Hr: .87 Time Ot: 0"/>
    <n v="27.84"/>
    <m/>
    <x v="12"/>
  </r>
  <r>
    <n v="7457"/>
    <s v="General Expenses"/>
    <n v="240"/>
    <d v="2023-03-31T00:00:00"/>
    <s v="Unprod Time: Task: R AR Time Hr: .88 Time Ot: 0"/>
    <n v="28.16"/>
    <m/>
    <x v="12"/>
  </r>
  <r>
    <n v="7457"/>
    <s v="General Expenses"/>
    <n v="240"/>
    <d v="2023-08-09T00:00:00"/>
    <s v="Unprod Time: Task: R AR Time Hr: .88 Time Ot: 0"/>
    <n v="28.16"/>
    <m/>
    <x v="12"/>
  </r>
  <r>
    <n v="7457"/>
    <s v="General Expenses"/>
    <n v="240"/>
    <d v="2023-08-16T00:00:00"/>
    <s v="Unprod Time: Task: R AR Time Hr: .88 Time Ot: 0"/>
    <n v="28.16"/>
    <m/>
    <x v="12"/>
  </r>
  <r>
    <n v="7457"/>
    <s v="General Expenses"/>
    <n v="240"/>
    <d v="2023-08-21T00:00:00"/>
    <s v="Unprod Time: Task: R AR Time Hr: .88 Time Ot: 0"/>
    <n v="28.16"/>
    <m/>
    <x v="12"/>
  </r>
  <r>
    <n v="7457"/>
    <s v="General Expenses"/>
    <n v="240"/>
    <d v="2023-08-11T00:00:00"/>
    <s v="Unprod Time: Task: R AR Time Hr: .9 Time Ot: 0"/>
    <n v="28.8"/>
    <m/>
    <x v="12"/>
  </r>
  <r>
    <n v="7457"/>
    <s v="General Expenses"/>
    <n v="240"/>
    <d v="2023-07-25T00:00:00"/>
    <s v="Unprod Time: Task: R AR Time Hr: .92 Time Ot: 0"/>
    <n v="29.44"/>
    <m/>
    <x v="12"/>
  </r>
  <r>
    <n v="7457"/>
    <s v="General Expenses"/>
    <n v="240"/>
    <d v="2023-04-04T00:00:00"/>
    <s v="Unprod Time: Task: R AR Time Hr: .93 Time Ot: 0"/>
    <n v="29.76"/>
    <m/>
    <x v="12"/>
  </r>
  <r>
    <n v="7457"/>
    <s v="General Expenses"/>
    <n v="240"/>
    <d v="2023-03-01T00:00:00"/>
    <s v="Unprod Time: Task: R AR Time Hr: .95 Time Ot: 0"/>
    <n v="30.4"/>
    <m/>
    <x v="12"/>
  </r>
  <r>
    <n v="7457"/>
    <s v="General Expenses"/>
    <n v="240"/>
    <d v="2023-03-08T00:00:00"/>
    <s v="Unprod Time: Task: R AR Time Hr: .98 Time Ot: 0"/>
    <n v="31.36"/>
    <m/>
    <x v="12"/>
  </r>
  <r>
    <n v="7457"/>
    <s v="General Expenses"/>
    <n v="240"/>
    <d v="2023-03-24T00:00:00"/>
    <s v="Unprod Time: Task: R AR Time Hr: .98 Time Ot: 0"/>
    <n v="31.36"/>
    <m/>
    <x v="12"/>
  </r>
  <r>
    <n v="7457"/>
    <s v="General Expenses"/>
    <n v="240"/>
    <d v="2023-07-04T00:00:00"/>
    <s v="Unprod Time: Task: R AR Time Hr: .98 Time Ot: 0"/>
    <n v="31.36"/>
    <m/>
    <x v="12"/>
  </r>
  <r>
    <n v="7457"/>
    <s v="General Expenses"/>
    <n v="240"/>
    <d v="2023-03-03T00:00:00"/>
    <s v="Unprod Time: Task: R AR Time Hr: 0 Time Ot: 0"/>
    <n v="0"/>
    <m/>
    <x v="12"/>
  </r>
  <r>
    <n v="7457"/>
    <s v="General Expenses"/>
    <n v="240"/>
    <d v="2023-03-31T00:00:00"/>
    <s v="Unprod Time: Task: R AR Time Hr: 1 Time Ot: 0"/>
    <n v="32"/>
    <m/>
    <x v="12"/>
  </r>
  <r>
    <n v="7457"/>
    <s v="General Expenses"/>
    <n v="240"/>
    <d v="2023-08-25T00:00:00"/>
    <s v="Unprod Time: Task: R AR Time Hr: 1 Time Ot: 0"/>
    <n v="32"/>
    <m/>
    <x v="12"/>
  </r>
  <r>
    <n v="7457"/>
    <s v="General Expenses"/>
    <n v="240"/>
    <d v="2023-09-12T00:00:00"/>
    <s v="Unprod Time: Task: R AR Time Hr: 1 Time Ot: 0"/>
    <n v="32"/>
    <m/>
    <x v="12"/>
  </r>
  <r>
    <n v="7457"/>
    <s v="General Expenses"/>
    <n v="240"/>
    <d v="2023-03-22T00:00:00"/>
    <s v="Unprod Time: Task: R AR Time Hr: 1.03 Time Ot: 0"/>
    <n v="32.96"/>
    <m/>
    <x v="12"/>
  </r>
  <r>
    <n v="7457"/>
    <s v="General Expenses"/>
    <n v="240"/>
    <d v="2023-04-12T00:00:00"/>
    <s v="Unprod Time: Task: R AR Time Hr: 1.03 Time Ot: 0"/>
    <n v="32.96"/>
    <m/>
    <x v="12"/>
  </r>
  <r>
    <n v="7457"/>
    <s v="General Expenses"/>
    <n v="240"/>
    <d v="2023-06-26T00:00:00"/>
    <s v="Unprod Time: Task: R AR Time Hr: 1.03 Time Ot: 0"/>
    <n v="32.96"/>
    <m/>
    <x v="12"/>
  </r>
  <r>
    <n v="7457"/>
    <s v="General Expenses"/>
    <n v="240"/>
    <d v="2023-07-19T00:00:00"/>
    <s v="Unprod Time: Task: R AR Time Hr: 1.03 Time Ot: 0"/>
    <n v="32.96"/>
    <m/>
    <x v="12"/>
  </r>
  <r>
    <n v="7457"/>
    <s v="General Expenses"/>
    <n v="240"/>
    <d v="2023-06-13T00:00:00"/>
    <s v="Unprod Time: Task: R AR Time Hr: 1.07 Time Ot: 0"/>
    <n v="34.24"/>
    <m/>
    <x v="12"/>
  </r>
  <r>
    <n v="7457"/>
    <s v="General Expenses"/>
    <n v="240"/>
    <d v="2023-06-19T00:00:00"/>
    <s v="Unprod Time: Task: R AR Time Hr: 1.07 Time Ot: 0"/>
    <n v="34.24"/>
    <m/>
    <x v="12"/>
  </r>
  <r>
    <n v="7457"/>
    <s v="General Expenses"/>
    <n v="240"/>
    <d v="2023-04-05T00:00:00"/>
    <s v="Unprod Time: Task: R AR Time Hr: 1.08 Time Ot: 0"/>
    <n v="34.56"/>
    <m/>
    <x v="12"/>
  </r>
  <r>
    <n v="7457"/>
    <s v="General Expenses"/>
    <n v="240"/>
    <d v="2023-08-28T00:00:00"/>
    <s v="Unprod Time: Task: R AR Time Hr: 1.08 Time Ot: 0"/>
    <n v="34.56"/>
    <m/>
    <x v="12"/>
  </r>
  <r>
    <n v="7457"/>
    <s v="General Expenses"/>
    <n v="240"/>
    <d v="2023-04-04T00:00:00"/>
    <s v="Unprod Time: Task: R AR Time Hr: 1.1 Time Ot: 0"/>
    <n v="35.200000000000003"/>
    <m/>
    <x v="12"/>
  </r>
  <r>
    <n v="7457"/>
    <s v="General Expenses"/>
    <n v="240"/>
    <d v="2023-06-19T00:00:00"/>
    <s v="Unprod Time: Task: R AR Time Hr: 1.1 Time Ot: 0"/>
    <n v="35.200000000000003"/>
    <m/>
    <x v="12"/>
  </r>
  <r>
    <n v="7457"/>
    <s v="General Expenses"/>
    <n v="240"/>
    <d v="2023-05-24T00:00:00"/>
    <s v="Unprod Time: Task: R AR Time Hr: 1.12 Time Ot: 0"/>
    <n v="35.840000000000003"/>
    <m/>
    <x v="12"/>
  </r>
  <r>
    <n v="7457"/>
    <s v="General Expenses"/>
    <n v="240"/>
    <d v="2023-03-29T00:00:00"/>
    <s v="Unprod Time: Task: R AR Time Hr: 1.15 Time Ot: 0"/>
    <n v="36.799999999999997"/>
    <m/>
    <x v="12"/>
  </r>
  <r>
    <n v="7457"/>
    <s v="General Expenses"/>
    <n v="240"/>
    <d v="2023-07-05T00:00:00"/>
    <s v="Unprod Time: Task: R AR Time Hr: 1.15 Time Ot: 0"/>
    <n v="36.799999999999997"/>
    <m/>
    <x v="12"/>
  </r>
  <r>
    <n v="7457"/>
    <s v="General Expenses"/>
    <n v="240"/>
    <d v="2023-03-28T00:00:00"/>
    <s v="Unprod Time: Task: R AR Time Hr: 1.18 Time Ot: 0"/>
    <n v="37.76"/>
    <m/>
    <x v="12"/>
  </r>
  <r>
    <n v="7457"/>
    <s v="General Expenses"/>
    <n v="240"/>
    <d v="2023-06-30T00:00:00"/>
    <s v="Unprod Time: Task: R AR Time Hr: 1.2 Time Ot: 0"/>
    <n v="38.4"/>
    <m/>
    <x v="12"/>
  </r>
  <r>
    <n v="7457"/>
    <s v="General Expenses"/>
    <n v="240"/>
    <d v="2023-06-16T00:00:00"/>
    <s v="Unprod Time: Task: R AR Time Hr: 1.22 Time Ot: 0"/>
    <n v="39.04"/>
    <m/>
    <x v="12"/>
  </r>
  <r>
    <n v="7457"/>
    <s v="General Expenses"/>
    <n v="240"/>
    <d v="2023-09-01T00:00:00"/>
    <s v="Unprod Time: Task: R AR Time Hr: 1.22 Time Ot: 0"/>
    <n v="39.04"/>
    <m/>
    <x v="12"/>
  </r>
  <r>
    <n v="7457"/>
    <s v="General Expenses"/>
    <n v="240"/>
    <d v="2023-05-30T00:00:00"/>
    <s v="Unprod Time: Task: R AR Time Hr: 1.25 Time Ot: 0"/>
    <n v="40"/>
    <m/>
    <x v="12"/>
  </r>
  <r>
    <n v="7457"/>
    <s v="General Expenses"/>
    <n v="240"/>
    <d v="2023-09-16T00:00:00"/>
    <s v="Unprod Time: Task: R AR Time Hr: 1.27 Time Ot: 0"/>
    <n v="40.64"/>
    <m/>
    <x v="12"/>
  </r>
  <r>
    <n v="7457"/>
    <s v="General Expenses"/>
    <n v="240"/>
    <d v="2023-03-28T00:00:00"/>
    <s v="Unprod Time: Task: R AR Time Hr: 1.32 Time Ot: 0"/>
    <n v="42.24"/>
    <m/>
    <x v="12"/>
  </r>
  <r>
    <n v="7457"/>
    <s v="General Expenses"/>
    <n v="240"/>
    <d v="2023-08-07T00:00:00"/>
    <s v="Unprod Time: Task: R AR Time Hr: 1.38 Time Ot: 0"/>
    <n v="44.16"/>
    <m/>
    <x v="12"/>
  </r>
  <r>
    <n v="7457"/>
    <s v="General Expenses"/>
    <n v="240"/>
    <d v="2023-03-27T00:00:00"/>
    <s v="Unprod Time: Task: R AR Time Hr: 1.42 Time Ot: 0"/>
    <n v="45.44"/>
    <m/>
    <x v="12"/>
  </r>
  <r>
    <n v="7457"/>
    <s v="General Expenses"/>
    <n v="240"/>
    <d v="2023-08-23T00:00:00"/>
    <s v="Unprod Time: Task: R AR Time Hr: 1.42 Time Ot: 0"/>
    <n v="45.44"/>
    <m/>
    <x v="12"/>
  </r>
  <r>
    <n v="7457"/>
    <s v="General Expenses"/>
    <n v="240"/>
    <d v="2023-07-28T00:00:00"/>
    <s v="Unprod Time: Task: R AR Time Hr: 1.43 Time Ot: 0"/>
    <n v="45.76"/>
    <m/>
    <x v="12"/>
  </r>
  <r>
    <n v="7457"/>
    <s v="General Expenses"/>
    <n v="240"/>
    <d v="2023-03-25T00:00:00"/>
    <s v="Unprod Time: Task: R AR Time Hr: 1.47 Time Ot: 0"/>
    <n v="47.04"/>
    <m/>
    <x v="12"/>
  </r>
  <r>
    <n v="7457"/>
    <s v="General Expenses"/>
    <n v="240"/>
    <d v="2023-09-21T00:00:00"/>
    <s v="Unprod Time: Task: R AR Time Hr: 1.48 Time Ot: 0"/>
    <n v="47.36"/>
    <m/>
    <x v="12"/>
  </r>
  <r>
    <n v="7457"/>
    <s v="General Expenses"/>
    <n v="240"/>
    <d v="2023-03-31T00:00:00"/>
    <s v="Unprod Time: Task: R AR Time Hr: 1.5 Time Ot: 0"/>
    <n v="48"/>
    <m/>
    <x v="12"/>
  </r>
  <r>
    <n v="7457"/>
    <s v="General Expenses"/>
    <n v="240"/>
    <d v="2023-07-28T00:00:00"/>
    <s v="Unprod Time: Task: R AR Time Hr: 1.57 Time Ot: 0"/>
    <n v="50.24"/>
    <m/>
    <x v="12"/>
  </r>
  <r>
    <n v="7457"/>
    <s v="General Expenses"/>
    <n v="240"/>
    <d v="2023-04-11T00:00:00"/>
    <s v="Unprod Time: Task: R AR Time Hr: 1.6 Time Ot: 0"/>
    <n v="51.2"/>
    <m/>
    <x v="12"/>
  </r>
  <r>
    <n v="7457"/>
    <s v="General Expenses"/>
    <n v="240"/>
    <d v="2023-03-17T00:00:00"/>
    <s v="Unprod Time: Task: R AR Time Hr: 2 Time Ot: 0"/>
    <n v="64"/>
    <m/>
    <x v="12"/>
  </r>
  <r>
    <n v="7457"/>
    <s v="General Expenses"/>
    <n v="240"/>
    <d v="2023-03-08T00:00:00"/>
    <s v="Unprod Time: Task: R AS Time Hr: .02 Time Ot: 0"/>
    <n v="0.68"/>
    <m/>
    <x v="12"/>
  </r>
  <r>
    <n v="7457"/>
    <s v="General Expenses"/>
    <n v="240"/>
    <d v="2023-03-18T00:00:00"/>
    <s v="Unprod Time: Task: R AS Time Hr: .02 Time Ot: 0"/>
    <n v="0.68"/>
    <m/>
    <x v="12"/>
  </r>
  <r>
    <n v="7457"/>
    <s v="General Expenses"/>
    <n v="240"/>
    <d v="2023-03-18T00:00:00"/>
    <s v="Unprod Time: Task: R AS Time Hr: .02 Time Ot: 0"/>
    <n v="0.68"/>
    <m/>
    <x v="12"/>
  </r>
  <r>
    <n v="7457"/>
    <s v="General Expenses"/>
    <n v="240"/>
    <d v="2023-03-31T00:00:00"/>
    <s v="Unprod Time: Task: R AS Time Hr: .02 Time Ot: 0"/>
    <n v="0.68"/>
    <m/>
    <x v="12"/>
  </r>
  <r>
    <n v="7457"/>
    <s v="General Expenses"/>
    <n v="240"/>
    <d v="2023-05-12T00:00:00"/>
    <s v="Unprod Time: Task: R AS Time Hr: .02 Time Ot: 0"/>
    <n v="0.68"/>
    <m/>
    <x v="12"/>
  </r>
  <r>
    <n v="7457"/>
    <s v="General Expenses"/>
    <n v="240"/>
    <d v="2023-05-27T00:00:00"/>
    <s v="Unprod Time: Task: R AS Time Hr: .02 Time Ot: 0"/>
    <n v="0.68"/>
    <m/>
    <x v="12"/>
  </r>
  <r>
    <n v="7457"/>
    <s v="General Expenses"/>
    <n v="240"/>
    <d v="2023-05-30T00:00:00"/>
    <s v="Unprod Time: Task: R AS Time Hr: .02 Time Ot: 0"/>
    <n v="0.68"/>
    <m/>
    <x v="12"/>
  </r>
  <r>
    <n v="7457"/>
    <s v="General Expenses"/>
    <n v="240"/>
    <d v="2023-05-30T00:00:00"/>
    <s v="Unprod Time: Task: R AS Time Hr: .02 Time Ot: 0"/>
    <n v="0.68"/>
    <m/>
    <x v="12"/>
  </r>
  <r>
    <n v="7457"/>
    <s v="General Expenses"/>
    <n v="240"/>
    <d v="2023-06-01T00:00:00"/>
    <s v="Unprod Time: Task: R AS Time Hr: .02 Time Ot: 0"/>
    <n v="0.68"/>
    <m/>
    <x v="12"/>
  </r>
  <r>
    <n v="7457"/>
    <s v="General Expenses"/>
    <n v="240"/>
    <d v="2023-06-03T00:00:00"/>
    <s v="Unprod Time: Task: R AS Time Hr: .02 Time Ot: 0"/>
    <n v="0.68"/>
    <m/>
    <x v="12"/>
  </r>
  <r>
    <n v="7457"/>
    <s v="General Expenses"/>
    <n v="240"/>
    <d v="2023-06-16T00:00:00"/>
    <s v="Unprod Time: Task: R AS Time Hr: .02 Time Ot: 0"/>
    <n v="0.68"/>
    <m/>
    <x v="12"/>
  </r>
  <r>
    <n v="7457"/>
    <s v="General Expenses"/>
    <n v="240"/>
    <d v="2023-06-28T00:00:00"/>
    <s v="Unprod Time: Task: R AS Time Hr: .02 Time Ot: 0"/>
    <n v="0.68"/>
    <m/>
    <x v="12"/>
  </r>
  <r>
    <n v="7457"/>
    <s v="General Expenses"/>
    <n v="240"/>
    <d v="2023-07-05T00:00:00"/>
    <s v="Unprod Time: Task: R AS Time Hr: .02 Time Ot: 0"/>
    <n v="0.68"/>
    <m/>
    <x v="12"/>
  </r>
  <r>
    <n v="7457"/>
    <s v="General Expenses"/>
    <n v="240"/>
    <d v="2023-07-06T00:00:00"/>
    <s v="Unprod Time: Task: R AS Time Hr: .02 Time Ot: 0"/>
    <n v="0.68"/>
    <m/>
    <x v="12"/>
  </r>
  <r>
    <n v="7457"/>
    <s v="General Expenses"/>
    <n v="240"/>
    <d v="2023-07-11T00:00:00"/>
    <s v="Unprod Time: Task: R AS Time Hr: .02 Time Ot: 0"/>
    <n v="0.68"/>
    <m/>
    <x v="12"/>
  </r>
  <r>
    <n v="7457"/>
    <s v="General Expenses"/>
    <n v="240"/>
    <d v="2023-07-26T00:00:00"/>
    <s v="Unprod Time: Task: R AS Time Hr: .02 Time Ot: 0"/>
    <n v="0.68"/>
    <m/>
    <x v="12"/>
  </r>
  <r>
    <n v="7457"/>
    <s v="General Expenses"/>
    <n v="240"/>
    <d v="2023-07-28T00:00:00"/>
    <s v="Unprod Time: Task: R AS Time Hr: .02 Time Ot: 0"/>
    <n v="0.68"/>
    <m/>
    <x v="12"/>
  </r>
  <r>
    <n v="7457"/>
    <s v="General Expenses"/>
    <n v="240"/>
    <d v="2023-08-09T00:00:00"/>
    <s v="Unprod Time: Task: R AS Time Hr: .02 Time Ot: 0"/>
    <n v="0.68"/>
    <m/>
    <x v="12"/>
  </r>
  <r>
    <n v="7457"/>
    <s v="General Expenses"/>
    <n v="240"/>
    <d v="2023-08-16T00:00:00"/>
    <s v="Unprod Time: Task: R AS Time Hr: .02 Time Ot: 0"/>
    <n v="0.68"/>
    <m/>
    <x v="12"/>
  </r>
  <r>
    <n v="7457"/>
    <s v="General Expenses"/>
    <n v="240"/>
    <d v="2023-08-25T00:00:00"/>
    <s v="Unprod Time: Task: R AS Time Hr: .02 Time Ot: 0"/>
    <n v="0.68"/>
    <m/>
    <x v="12"/>
  </r>
  <r>
    <n v="7457"/>
    <s v="General Expenses"/>
    <n v="240"/>
    <d v="2023-09-12T00:00:00"/>
    <s v="Unprod Time: Task: R AS Time Hr: .02 Time Ot: 0"/>
    <n v="0.68"/>
    <m/>
    <x v="12"/>
  </r>
  <r>
    <n v="7457"/>
    <s v="General Expenses"/>
    <n v="240"/>
    <d v="2023-04-12T00:00:00"/>
    <s v="Unprod Time: Task: R AS Time Hr: .03 Time Ot: 0"/>
    <n v="1.02"/>
    <m/>
    <x v="12"/>
  </r>
  <r>
    <n v="7457"/>
    <s v="General Expenses"/>
    <n v="240"/>
    <d v="2023-05-25T00:00:00"/>
    <s v="Unprod Time: Task: R AS Time Hr: .03 Time Ot: 0"/>
    <n v="1.02"/>
    <m/>
    <x v="12"/>
  </r>
  <r>
    <n v="7457"/>
    <s v="General Expenses"/>
    <n v="240"/>
    <d v="2023-05-31T00:00:00"/>
    <s v="Unprod Time: Task: R AS Time Hr: .03 Time Ot: 0"/>
    <n v="1.02"/>
    <m/>
    <x v="12"/>
  </r>
  <r>
    <n v="7457"/>
    <s v="General Expenses"/>
    <n v="240"/>
    <d v="2023-06-01T00:00:00"/>
    <s v="Unprod Time: Task: R AS Time Hr: .03 Time Ot: 0"/>
    <n v="1.02"/>
    <m/>
    <x v="12"/>
  </r>
  <r>
    <n v="7457"/>
    <s v="General Expenses"/>
    <n v="240"/>
    <d v="2023-06-09T00:00:00"/>
    <s v="Unprod Time: Task: R AS Time Hr: .03 Time Ot: 0"/>
    <n v="1.02"/>
    <m/>
    <x v="12"/>
  </r>
  <r>
    <n v="7457"/>
    <s v="General Expenses"/>
    <n v="240"/>
    <d v="2023-06-27T00:00:00"/>
    <s v="Unprod Time: Task: R AS Time Hr: .03 Time Ot: 0"/>
    <n v="1.02"/>
    <m/>
    <x v="12"/>
  </r>
  <r>
    <n v="7457"/>
    <s v="General Expenses"/>
    <n v="240"/>
    <d v="2023-07-04T00:00:00"/>
    <s v="Unprod Time: Task: R AS Time Hr: .03 Time Ot: 0"/>
    <n v="1.02"/>
    <m/>
    <x v="12"/>
  </r>
  <r>
    <n v="7457"/>
    <s v="General Expenses"/>
    <n v="240"/>
    <d v="2023-07-04T00:00:00"/>
    <s v="Unprod Time: Task: R AS Time Hr: .03 Time Ot: 0"/>
    <n v="1.02"/>
    <m/>
    <x v="12"/>
  </r>
  <r>
    <n v="7457"/>
    <s v="General Expenses"/>
    <n v="240"/>
    <d v="2023-07-21T00:00:00"/>
    <s v="Unprod Time: Task: R AS Time Hr: .03 Time Ot: 0"/>
    <n v="1.02"/>
    <m/>
    <x v="12"/>
  </r>
  <r>
    <n v="7457"/>
    <s v="General Expenses"/>
    <n v="240"/>
    <d v="2023-07-27T00:00:00"/>
    <s v="Unprod Time: Task: R AS Time Hr: .03 Time Ot: 0"/>
    <n v="1.02"/>
    <m/>
    <x v="12"/>
  </r>
  <r>
    <n v="7457"/>
    <s v="General Expenses"/>
    <n v="240"/>
    <d v="2023-08-07T00:00:00"/>
    <s v="Unprod Time: Task: R AS Time Hr: .03 Time Ot: 0"/>
    <n v="1.02"/>
    <m/>
    <x v="12"/>
  </r>
  <r>
    <n v="7457"/>
    <s v="General Expenses"/>
    <n v="240"/>
    <d v="2023-08-09T00:00:00"/>
    <s v="Unprod Time: Task: R AS Time Hr: .03 Time Ot: 0"/>
    <n v="1.02"/>
    <m/>
    <x v="12"/>
  </r>
  <r>
    <n v="7457"/>
    <s v="General Expenses"/>
    <n v="240"/>
    <d v="2023-08-15T00:00:00"/>
    <s v="Unprod Time: Task: R AS Time Hr: .03 Time Ot: 0"/>
    <n v="1.02"/>
    <m/>
    <x v="12"/>
  </r>
  <r>
    <n v="7457"/>
    <s v="General Expenses"/>
    <n v="240"/>
    <d v="2023-08-18T00:00:00"/>
    <s v="Unprod Time: Task: R AS Time Hr: .03 Time Ot: 0"/>
    <n v="1.02"/>
    <m/>
    <x v="12"/>
  </r>
  <r>
    <n v="7457"/>
    <s v="General Expenses"/>
    <n v="240"/>
    <d v="2023-08-22T00:00:00"/>
    <s v="Unprod Time: Task: R AS Time Hr: .03 Time Ot: 0"/>
    <n v="1.02"/>
    <m/>
    <x v="12"/>
  </r>
  <r>
    <n v="7457"/>
    <s v="General Expenses"/>
    <n v="240"/>
    <d v="2023-08-23T00:00:00"/>
    <s v="Unprod Time: Task: R AS Time Hr: .03 Time Ot: 0"/>
    <n v="1.02"/>
    <m/>
    <x v="12"/>
  </r>
  <r>
    <n v="7457"/>
    <s v="General Expenses"/>
    <n v="240"/>
    <d v="2023-03-04T00:00:00"/>
    <s v="Unprod Time: Task: R AS Time Hr: .05 Time Ot: 0"/>
    <n v="1.7"/>
    <m/>
    <x v="12"/>
  </r>
  <r>
    <n v="7457"/>
    <s v="General Expenses"/>
    <n v="240"/>
    <d v="2023-05-09T00:00:00"/>
    <s v="Unprod Time: Task: R AS Time Hr: .05 Time Ot: 0"/>
    <n v="1.7"/>
    <m/>
    <x v="12"/>
  </r>
  <r>
    <n v="7457"/>
    <s v="General Expenses"/>
    <n v="240"/>
    <d v="2023-05-19T00:00:00"/>
    <s v="Unprod Time: Task: R AS Time Hr: .05 Time Ot: 0"/>
    <n v="1.7"/>
    <m/>
    <x v="12"/>
  </r>
  <r>
    <n v="7457"/>
    <s v="General Expenses"/>
    <n v="240"/>
    <d v="2023-05-23T00:00:00"/>
    <s v="Unprod Time: Task: R AS Time Hr: .05 Time Ot: 0"/>
    <n v="1.7"/>
    <m/>
    <x v="12"/>
  </r>
  <r>
    <n v="7457"/>
    <s v="General Expenses"/>
    <n v="240"/>
    <d v="2023-05-26T00:00:00"/>
    <s v="Unprod Time: Task: R AS Time Hr: .05 Time Ot: 0"/>
    <n v="1.7"/>
    <m/>
    <x v="12"/>
  </r>
  <r>
    <n v="7457"/>
    <s v="General Expenses"/>
    <n v="240"/>
    <d v="2023-05-31T00:00:00"/>
    <s v="Unprod Time: Task: R AS Time Hr: .05 Time Ot: 0"/>
    <n v="1.7"/>
    <m/>
    <x v="12"/>
  </r>
  <r>
    <n v="7457"/>
    <s v="General Expenses"/>
    <n v="240"/>
    <d v="2023-06-03T00:00:00"/>
    <s v="Unprod Time: Task: R AS Time Hr: .05 Time Ot: 0"/>
    <n v="1.7"/>
    <m/>
    <x v="12"/>
  </r>
  <r>
    <n v="7457"/>
    <s v="General Expenses"/>
    <n v="240"/>
    <d v="2023-06-21T00:00:00"/>
    <s v="Unprod Time: Task: R AS Time Hr: .05 Time Ot: 0"/>
    <n v="1.7"/>
    <m/>
    <x v="12"/>
  </r>
  <r>
    <n v="7457"/>
    <s v="General Expenses"/>
    <n v="240"/>
    <d v="2023-07-06T00:00:00"/>
    <s v="Unprod Time: Task: R AS Time Hr: .05 Time Ot: 0"/>
    <n v="1.7"/>
    <m/>
    <x v="12"/>
  </r>
  <r>
    <n v="7457"/>
    <s v="General Expenses"/>
    <n v="240"/>
    <d v="2023-07-11T00:00:00"/>
    <s v="Unprod Time: Task: R AS Time Hr: .05 Time Ot: 0"/>
    <n v="1.7"/>
    <m/>
    <x v="12"/>
  </r>
  <r>
    <n v="7457"/>
    <s v="General Expenses"/>
    <n v="240"/>
    <d v="2023-07-12T00:00:00"/>
    <s v="Unprod Time: Task: R AS Time Hr: .05 Time Ot: 0"/>
    <n v="1.7"/>
    <m/>
    <x v="12"/>
  </r>
  <r>
    <n v="7457"/>
    <s v="General Expenses"/>
    <n v="240"/>
    <d v="2023-07-21T00:00:00"/>
    <s v="Unprod Time: Task: R AS Time Hr: .05 Time Ot: 0"/>
    <n v="1.7"/>
    <m/>
    <x v="12"/>
  </r>
  <r>
    <n v="7457"/>
    <s v="General Expenses"/>
    <n v="240"/>
    <d v="2023-08-01T00:00:00"/>
    <s v="Unprod Time: Task: R AS Time Hr: .05 Time Ot: 0"/>
    <n v="1.7"/>
    <m/>
    <x v="12"/>
  </r>
  <r>
    <n v="7457"/>
    <s v="General Expenses"/>
    <n v="240"/>
    <d v="2023-08-04T00:00:00"/>
    <s v="Unprod Time: Task: R AS Time Hr: .05 Time Ot: 0"/>
    <n v="1.7"/>
    <m/>
    <x v="12"/>
  </r>
  <r>
    <n v="7457"/>
    <s v="General Expenses"/>
    <n v="240"/>
    <d v="2023-08-10T00:00:00"/>
    <s v="Unprod Time: Task: R AS Time Hr: .05 Time Ot: 0"/>
    <n v="1.7"/>
    <m/>
    <x v="12"/>
  </r>
  <r>
    <n v="7457"/>
    <s v="General Expenses"/>
    <n v="240"/>
    <d v="2023-09-20T00:00:00"/>
    <s v="Unprod Time: Task: R AS Time Hr: .05 Time Ot: 0"/>
    <n v="1.7"/>
    <m/>
    <x v="12"/>
  </r>
  <r>
    <n v="7457"/>
    <s v="General Expenses"/>
    <n v="240"/>
    <d v="2023-09-23T00:00:00"/>
    <s v="Unprod Time: Task: R AS Time Hr: .05 Time Ot: 0"/>
    <n v="1.7"/>
    <m/>
    <x v="12"/>
  </r>
  <r>
    <n v="7457"/>
    <s v="General Expenses"/>
    <n v="240"/>
    <d v="2023-03-10T00:00:00"/>
    <s v="Unprod Time: Task: R AS Time Hr: .07 Time Ot: 0"/>
    <n v="2.38"/>
    <m/>
    <x v="12"/>
  </r>
  <r>
    <n v="7457"/>
    <s v="General Expenses"/>
    <n v="240"/>
    <d v="2023-03-15T00:00:00"/>
    <s v="Unprod Time: Task: R AS Time Hr: .07 Time Ot: 0"/>
    <n v="2.38"/>
    <m/>
    <x v="12"/>
  </r>
  <r>
    <n v="7457"/>
    <s v="General Expenses"/>
    <n v="240"/>
    <d v="2023-03-15T00:00:00"/>
    <s v="Unprod Time: Task: R AS Time Hr: .07 Time Ot: 0"/>
    <n v="2.38"/>
    <m/>
    <x v="12"/>
  </r>
  <r>
    <n v="7457"/>
    <s v="General Expenses"/>
    <n v="240"/>
    <d v="2023-03-24T00:00:00"/>
    <s v="Unprod Time: Task: R AS Time Hr: .07 Time Ot: 0"/>
    <n v="2.38"/>
    <m/>
    <x v="12"/>
  </r>
  <r>
    <n v="7457"/>
    <s v="General Expenses"/>
    <n v="240"/>
    <d v="2023-05-16T00:00:00"/>
    <s v="Unprod Time: Task: R AS Time Hr: .07 Time Ot: 0"/>
    <n v="2.38"/>
    <m/>
    <x v="12"/>
  </r>
  <r>
    <n v="7457"/>
    <s v="General Expenses"/>
    <n v="240"/>
    <d v="2023-05-25T00:00:00"/>
    <s v="Unprod Time: Task: R AS Time Hr: .07 Time Ot: 0"/>
    <n v="2.38"/>
    <m/>
    <x v="12"/>
  </r>
  <r>
    <n v="7457"/>
    <s v="General Expenses"/>
    <n v="240"/>
    <d v="2023-05-31T00:00:00"/>
    <s v="Unprod Time: Task: R AS Time Hr: .07 Time Ot: 0"/>
    <n v="2.38"/>
    <m/>
    <x v="12"/>
  </r>
  <r>
    <n v="7457"/>
    <s v="General Expenses"/>
    <n v="240"/>
    <d v="2023-06-08T00:00:00"/>
    <s v="Unprod Time: Task: R AS Time Hr: .07 Time Ot: 0"/>
    <n v="2.38"/>
    <m/>
    <x v="12"/>
  </r>
  <r>
    <n v="7457"/>
    <s v="General Expenses"/>
    <n v="240"/>
    <d v="2023-06-22T00:00:00"/>
    <s v="Unprod Time: Task: R AS Time Hr: .07 Time Ot: 0"/>
    <n v="2.38"/>
    <m/>
    <x v="12"/>
  </r>
  <r>
    <n v="7457"/>
    <s v="General Expenses"/>
    <n v="240"/>
    <d v="2023-07-11T00:00:00"/>
    <s v="Unprod Time: Task: R AS Time Hr: .07 Time Ot: 0"/>
    <n v="2.38"/>
    <m/>
    <x v="12"/>
  </r>
  <r>
    <n v="7457"/>
    <s v="General Expenses"/>
    <n v="240"/>
    <d v="2023-08-03T00:00:00"/>
    <s v="Unprod Time: Task: R AS Time Hr: .07 Time Ot: 0"/>
    <n v="2.38"/>
    <m/>
    <x v="12"/>
  </r>
  <r>
    <n v="7457"/>
    <s v="General Expenses"/>
    <n v="240"/>
    <d v="2023-09-01T00:00:00"/>
    <s v="Unprod Time: Task: R AS Time Hr: .07 Time Ot: 0"/>
    <n v="2.38"/>
    <m/>
    <x v="12"/>
  </r>
  <r>
    <n v="7457"/>
    <s v="General Expenses"/>
    <n v="240"/>
    <d v="2023-09-07T00:00:00"/>
    <s v="Unprod Time: Task: R AS Time Hr: .07 Time Ot: 0"/>
    <n v="2.38"/>
    <m/>
    <x v="12"/>
  </r>
  <r>
    <n v="7457"/>
    <s v="General Expenses"/>
    <n v="240"/>
    <d v="2023-09-14T00:00:00"/>
    <s v="Unprod Time: Task: R AS Time Hr: .07 Time Ot: 0"/>
    <n v="2.38"/>
    <m/>
    <x v="12"/>
  </r>
  <r>
    <n v="7457"/>
    <s v="General Expenses"/>
    <n v="240"/>
    <d v="2023-09-16T00:00:00"/>
    <s v="Unprod Time: Task: R AS Time Hr: .07 Time Ot: 0"/>
    <n v="2.38"/>
    <m/>
    <x v="12"/>
  </r>
  <r>
    <n v="7457"/>
    <s v="General Expenses"/>
    <n v="240"/>
    <d v="2023-03-03T00:00:00"/>
    <s v="Unprod Time: Task: R AS Time Hr: .08 Time Ot: 0"/>
    <n v="2.72"/>
    <m/>
    <x v="12"/>
  </r>
  <r>
    <n v="7457"/>
    <s v="General Expenses"/>
    <n v="240"/>
    <d v="2023-03-17T00:00:00"/>
    <s v="Unprod Time: Task: R AS Time Hr: .08 Time Ot: 0"/>
    <n v="2.72"/>
    <m/>
    <x v="12"/>
  </r>
  <r>
    <n v="7457"/>
    <s v="General Expenses"/>
    <n v="240"/>
    <d v="2023-05-24T00:00:00"/>
    <s v="Unprod Time: Task: R AS Time Hr: .08 Time Ot: 0"/>
    <n v="2.72"/>
    <m/>
    <x v="12"/>
  </r>
  <r>
    <n v="7457"/>
    <s v="General Expenses"/>
    <n v="240"/>
    <d v="2023-05-25T00:00:00"/>
    <s v="Unprod Time: Task: R AS Time Hr: .08 Time Ot: 0"/>
    <n v="2.72"/>
    <m/>
    <x v="12"/>
  </r>
  <r>
    <n v="7457"/>
    <s v="General Expenses"/>
    <n v="240"/>
    <d v="2023-06-13T00:00:00"/>
    <s v="Unprod Time: Task: R AS Time Hr: .08 Time Ot: 0"/>
    <n v="2.72"/>
    <m/>
    <x v="12"/>
  </r>
  <r>
    <n v="7457"/>
    <s v="General Expenses"/>
    <n v="240"/>
    <d v="2023-06-27T00:00:00"/>
    <s v="Unprod Time: Task: R AS Time Hr: .08 Time Ot: 0"/>
    <n v="2.72"/>
    <m/>
    <x v="12"/>
  </r>
  <r>
    <n v="7457"/>
    <s v="General Expenses"/>
    <n v="240"/>
    <d v="2023-06-29T00:00:00"/>
    <s v="Unprod Time: Task: R AS Time Hr: .08 Time Ot: 0"/>
    <n v="2.72"/>
    <m/>
    <x v="12"/>
  </r>
  <r>
    <n v="7457"/>
    <s v="General Expenses"/>
    <n v="240"/>
    <d v="2023-07-13T00:00:00"/>
    <s v="Unprod Time: Task: R AS Time Hr: .08 Time Ot: 0"/>
    <n v="2.72"/>
    <m/>
    <x v="12"/>
  </r>
  <r>
    <n v="7457"/>
    <s v="General Expenses"/>
    <n v="240"/>
    <d v="2023-08-05T00:00:00"/>
    <s v="Unprod Time: Task: R AS Time Hr: .08 Time Ot: 0"/>
    <n v="2.72"/>
    <m/>
    <x v="12"/>
  </r>
  <r>
    <n v="7457"/>
    <s v="General Expenses"/>
    <n v="240"/>
    <d v="2023-08-11T00:00:00"/>
    <s v="Unprod Time: Task: R AS Time Hr: .08 Time Ot: 0"/>
    <n v="2.72"/>
    <m/>
    <x v="12"/>
  </r>
  <r>
    <n v="7457"/>
    <s v="General Expenses"/>
    <n v="240"/>
    <d v="2023-08-15T00:00:00"/>
    <s v="Unprod Time: Task: R AS Time Hr: .08 Time Ot: 0"/>
    <n v="2.72"/>
    <m/>
    <x v="12"/>
  </r>
  <r>
    <n v="7457"/>
    <s v="General Expenses"/>
    <n v="240"/>
    <d v="2023-08-26T00:00:00"/>
    <s v="Unprod Time: Task: R AS Time Hr: .08 Time Ot: 0"/>
    <n v="2.72"/>
    <m/>
    <x v="12"/>
  </r>
  <r>
    <n v="7457"/>
    <s v="General Expenses"/>
    <n v="240"/>
    <d v="2023-09-08T00:00:00"/>
    <s v="Unprod Time: Task: R AS Time Hr: .08 Time Ot: 0"/>
    <n v="2.72"/>
    <m/>
    <x v="12"/>
  </r>
  <r>
    <n v="7457"/>
    <s v="General Expenses"/>
    <n v="240"/>
    <d v="2023-09-19T00:00:00"/>
    <s v="Unprod Time: Task: R AS Time Hr: .08 Time Ot: 0"/>
    <n v="2.72"/>
    <m/>
    <x v="12"/>
  </r>
  <r>
    <n v="7457"/>
    <s v="General Expenses"/>
    <n v="240"/>
    <d v="2023-03-31T00:00:00"/>
    <s v="Unprod Time: Task: R AS Time Hr: .1 Time Ot: 0"/>
    <n v="3.4"/>
    <m/>
    <x v="12"/>
  </r>
  <r>
    <n v="7457"/>
    <s v="General Expenses"/>
    <n v="240"/>
    <d v="2023-05-16T00:00:00"/>
    <s v="Unprod Time: Task: R AS Time Hr: .1 Time Ot: 0"/>
    <n v="3.4"/>
    <m/>
    <x v="12"/>
  </r>
  <r>
    <n v="7457"/>
    <s v="General Expenses"/>
    <n v="240"/>
    <d v="2023-06-02T00:00:00"/>
    <s v="Unprod Time: Task: R AS Time Hr: .1 Time Ot: 0"/>
    <n v="3.4"/>
    <m/>
    <x v="12"/>
  </r>
  <r>
    <n v="7457"/>
    <s v="General Expenses"/>
    <n v="240"/>
    <d v="2023-06-20T00:00:00"/>
    <s v="Unprod Time: Task: R AS Time Hr: .1 Time Ot: 0"/>
    <n v="3.4"/>
    <m/>
    <x v="12"/>
  </r>
  <r>
    <n v="7457"/>
    <s v="General Expenses"/>
    <n v="240"/>
    <d v="2023-06-28T00:00:00"/>
    <s v="Unprod Time: Task: R AS Time Hr: .1 Time Ot: 0"/>
    <n v="3.4"/>
    <m/>
    <x v="12"/>
  </r>
  <r>
    <n v="7457"/>
    <s v="General Expenses"/>
    <n v="240"/>
    <d v="2023-06-28T00:00:00"/>
    <s v="Unprod Time: Task: R AS Time Hr: .1 Time Ot: 0"/>
    <n v="3.4"/>
    <m/>
    <x v="12"/>
  </r>
  <r>
    <n v="7457"/>
    <s v="General Expenses"/>
    <n v="240"/>
    <d v="2023-07-13T00:00:00"/>
    <s v="Unprod Time: Task: R AS Time Hr: .1 Time Ot: 0"/>
    <n v="3.4"/>
    <m/>
    <x v="12"/>
  </r>
  <r>
    <n v="7457"/>
    <s v="General Expenses"/>
    <n v="240"/>
    <d v="2023-08-04T00:00:00"/>
    <s v="Unprod Time: Task: R AS Time Hr: .1 Time Ot: 0"/>
    <n v="3.4"/>
    <m/>
    <x v="12"/>
  </r>
  <r>
    <n v="7457"/>
    <s v="General Expenses"/>
    <n v="240"/>
    <d v="2023-09-23T00:00:00"/>
    <s v="Unprod Time: Task: R AS Time Hr: .1 Time Ot: 0"/>
    <n v="3.4"/>
    <m/>
    <x v="12"/>
  </r>
  <r>
    <n v="7457"/>
    <s v="General Expenses"/>
    <n v="240"/>
    <d v="2023-03-04T00:00:00"/>
    <s v="Unprod Time: Task: R AS Time Hr: .12 Time Ot: 0"/>
    <n v="4.08"/>
    <m/>
    <x v="12"/>
  </r>
  <r>
    <n v="7457"/>
    <s v="General Expenses"/>
    <n v="240"/>
    <d v="2023-03-17T00:00:00"/>
    <s v="Unprod Time: Task: R AS Time Hr: .12 Time Ot: 0"/>
    <n v="4.08"/>
    <m/>
    <x v="12"/>
  </r>
  <r>
    <n v="7457"/>
    <s v="General Expenses"/>
    <n v="240"/>
    <d v="2023-03-31T00:00:00"/>
    <s v="Unprod Time: Task: R AS Time Hr: .12 Time Ot: 0"/>
    <n v="4.08"/>
    <m/>
    <x v="12"/>
  </r>
  <r>
    <n v="7457"/>
    <s v="General Expenses"/>
    <n v="240"/>
    <d v="2023-05-17T00:00:00"/>
    <s v="Unprod Time: Task: R AS Time Hr: .12 Time Ot: 0"/>
    <n v="4.08"/>
    <m/>
    <x v="12"/>
  </r>
  <r>
    <n v="7457"/>
    <s v="General Expenses"/>
    <n v="240"/>
    <d v="2023-05-30T00:00:00"/>
    <s v="Unprod Time: Task: R AS Time Hr: .12 Time Ot: 0"/>
    <n v="4.08"/>
    <m/>
    <x v="12"/>
  </r>
  <r>
    <n v="7457"/>
    <s v="General Expenses"/>
    <n v="240"/>
    <d v="2023-06-08T00:00:00"/>
    <s v="Unprod Time: Task: R AS Time Hr: .12 Time Ot: 0"/>
    <n v="4.08"/>
    <m/>
    <x v="12"/>
  </r>
  <r>
    <n v="7457"/>
    <s v="General Expenses"/>
    <n v="240"/>
    <d v="2023-06-13T00:00:00"/>
    <s v="Unprod Time: Task: R AS Time Hr: .12 Time Ot: 0"/>
    <n v="4.08"/>
    <m/>
    <x v="12"/>
  </r>
  <r>
    <n v="7457"/>
    <s v="General Expenses"/>
    <n v="240"/>
    <d v="2023-07-01T00:00:00"/>
    <s v="Unprod Time: Task: R AS Time Hr: .12 Time Ot: 0"/>
    <n v="4.08"/>
    <m/>
    <x v="12"/>
  </r>
  <r>
    <n v="7457"/>
    <s v="General Expenses"/>
    <n v="240"/>
    <d v="2023-08-08T00:00:00"/>
    <s v="Unprod Time: Task: R AS Time Hr: .12 Time Ot: 0"/>
    <n v="4.08"/>
    <m/>
    <x v="12"/>
  </r>
  <r>
    <n v="7457"/>
    <s v="General Expenses"/>
    <n v="240"/>
    <d v="2023-03-24T00:00:00"/>
    <s v="Unprod Time: Task: R AS Time Hr: .13 Time Ot: 0"/>
    <n v="4.42"/>
    <m/>
    <x v="12"/>
  </r>
  <r>
    <n v="7457"/>
    <s v="General Expenses"/>
    <n v="240"/>
    <d v="2023-04-19T00:00:00"/>
    <s v="Unprod Time: Task: R AS Time Hr: .13 Time Ot: 0"/>
    <n v="4.42"/>
    <m/>
    <x v="12"/>
  </r>
  <r>
    <n v="7457"/>
    <s v="General Expenses"/>
    <n v="240"/>
    <d v="2023-04-27T00:00:00"/>
    <s v="Unprod Time: Task: R AS Time Hr: .13 Time Ot: 0"/>
    <n v="4.42"/>
    <m/>
    <x v="12"/>
  </r>
  <r>
    <n v="7457"/>
    <s v="General Expenses"/>
    <n v="240"/>
    <d v="2023-05-11T00:00:00"/>
    <s v="Unprod Time: Task: R AS Time Hr: .13 Time Ot: 0"/>
    <n v="4.42"/>
    <m/>
    <x v="12"/>
  </r>
  <r>
    <n v="7457"/>
    <s v="General Expenses"/>
    <n v="240"/>
    <d v="2023-05-16T00:00:00"/>
    <s v="Unprod Time: Task: R AS Time Hr: .13 Time Ot: 0"/>
    <n v="4.42"/>
    <m/>
    <x v="12"/>
  </r>
  <r>
    <n v="7457"/>
    <s v="General Expenses"/>
    <n v="240"/>
    <d v="2023-05-26T00:00:00"/>
    <s v="Unprod Time: Task: R AS Time Hr: .13 Time Ot: 0"/>
    <n v="4.42"/>
    <m/>
    <x v="12"/>
  </r>
  <r>
    <n v="7457"/>
    <s v="General Expenses"/>
    <n v="240"/>
    <d v="2023-06-02T00:00:00"/>
    <s v="Unprod Time: Task: R AS Time Hr: .13 Time Ot: 0"/>
    <n v="4.42"/>
    <m/>
    <x v="12"/>
  </r>
  <r>
    <n v="7457"/>
    <s v="General Expenses"/>
    <n v="240"/>
    <d v="2023-06-09T00:00:00"/>
    <s v="Unprod Time: Task: R AS Time Hr: .13 Time Ot: 0"/>
    <n v="4.42"/>
    <m/>
    <x v="12"/>
  </r>
  <r>
    <n v="7457"/>
    <s v="General Expenses"/>
    <n v="240"/>
    <d v="2023-07-05T00:00:00"/>
    <s v="Unprod Time: Task: R AS Time Hr: .13 Time Ot: 0"/>
    <n v="4.42"/>
    <m/>
    <x v="12"/>
  </r>
  <r>
    <n v="7457"/>
    <s v="General Expenses"/>
    <n v="240"/>
    <d v="2023-08-17T00:00:00"/>
    <s v="Unprod Time: Task: R AS Time Hr: .13 Time Ot: 0"/>
    <n v="4.42"/>
    <m/>
    <x v="12"/>
  </r>
  <r>
    <n v="7457"/>
    <s v="General Expenses"/>
    <n v="240"/>
    <d v="2023-09-01T00:00:00"/>
    <s v="Unprod Time: Task: R AS Time Hr: .13 Time Ot: 0"/>
    <n v="4.42"/>
    <m/>
    <x v="12"/>
  </r>
  <r>
    <n v="7457"/>
    <s v="General Expenses"/>
    <n v="240"/>
    <d v="2023-09-12T00:00:00"/>
    <s v="Unprod Time: Task: R AS Time Hr: .13 Time Ot: 0"/>
    <n v="4.42"/>
    <m/>
    <x v="12"/>
  </r>
  <r>
    <n v="7457"/>
    <s v="General Expenses"/>
    <n v="240"/>
    <d v="2023-09-19T00:00:00"/>
    <s v="Unprod Time: Task: R AS Time Hr: .13 Time Ot: 0"/>
    <n v="4.42"/>
    <m/>
    <x v="12"/>
  </r>
  <r>
    <n v="7457"/>
    <s v="General Expenses"/>
    <n v="240"/>
    <d v="2023-04-28T00:00:00"/>
    <s v="Unprod Time: Task: R AS Time Hr: .15 Time Ot: 0"/>
    <n v="5.0999999999999996"/>
    <m/>
    <x v="12"/>
  </r>
  <r>
    <n v="7457"/>
    <s v="General Expenses"/>
    <n v="240"/>
    <d v="2023-05-12T00:00:00"/>
    <s v="Unprod Time: Task: R AS Time Hr: .15 Time Ot: 0"/>
    <n v="5.0999999999999996"/>
    <m/>
    <x v="12"/>
  </r>
  <r>
    <n v="7457"/>
    <s v="General Expenses"/>
    <n v="240"/>
    <d v="2023-05-26T00:00:00"/>
    <s v="Unprod Time: Task: R AS Time Hr: .15 Time Ot: 0"/>
    <n v="5.0999999999999996"/>
    <m/>
    <x v="12"/>
  </r>
  <r>
    <n v="7457"/>
    <s v="General Expenses"/>
    <n v="240"/>
    <d v="2023-08-02T00:00:00"/>
    <s v="Unprod Time: Task: R AS Time Hr: .15 Time Ot: 0"/>
    <n v="5.0999999999999996"/>
    <m/>
    <x v="12"/>
  </r>
  <r>
    <n v="7457"/>
    <s v="General Expenses"/>
    <n v="240"/>
    <d v="2023-08-19T00:00:00"/>
    <s v="Unprod Time: Task: R AS Time Hr: .15 Time Ot: 0"/>
    <n v="5.0999999999999996"/>
    <m/>
    <x v="12"/>
  </r>
  <r>
    <n v="7457"/>
    <s v="General Expenses"/>
    <n v="240"/>
    <d v="2023-08-31T00:00:00"/>
    <s v="Unprod Time: Task: R AS Time Hr: .15 Time Ot: 0"/>
    <n v="5.0999999999999996"/>
    <m/>
    <x v="12"/>
  </r>
  <r>
    <n v="7457"/>
    <s v="General Expenses"/>
    <n v="240"/>
    <d v="2023-09-01T00:00:00"/>
    <s v="Unprod Time: Task: R AS Time Hr: .15 Time Ot: 0"/>
    <n v="5.0999999999999996"/>
    <m/>
    <x v="12"/>
  </r>
  <r>
    <n v="7457"/>
    <s v="General Expenses"/>
    <n v="240"/>
    <d v="2023-09-13T00:00:00"/>
    <s v="Unprod Time: Task: R AS Time Hr: .15 Time Ot: 0"/>
    <n v="5.0999999999999996"/>
    <m/>
    <x v="12"/>
  </r>
  <r>
    <n v="7457"/>
    <s v="General Expenses"/>
    <n v="240"/>
    <d v="2023-03-03T00:00:00"/>
    <s v="Unprod Time: Task: R AS Time Hr: .17 Time Ot: 0"/>
    <n v="5.78"/>
    <m/>
    <x v="12"/>
  </r>
  <r>
    <n v="7457"/>
    <s v="General Expenses"/>
    <n v="240"/>
    <d v="2023-03-03T00:00:00"/>
    <s v="Unprod Time: Task: R AS Time Hr: .17 Time Ot: 0"/>
    <n v="5.78"/>
    <m/>
    <x v="12"/>
  </r>
  <r>
    <n v="7457"/>
    <s v="General Expenses"/>
    <n v="240"/>
    <d v="2023-03-16T00:00:00"/>
    <s v="Unprod Time: Task: R AS Time Hr: .17 Time Ot: 0"/>
    <n v="5.78"/>
    <m/>
    <x v="12"/>
  </r>
  <r>
    <n v="7457"/>
    <s v="General Expenses"/>
    <n v="240"/>
    <d v="2023-03-17T00:00:00"/>
    <s v="Unprod Time: Task: R AS Time Hr: .17 Time Ot: 0"/>
    <n v="5.78"/>
    <m/>
    <x v="12"/>
  </r>
  <r>
    <n v="7457"/>
    <s v="General Expenses"/>
    <n v="240"/>
    <d v="2023-04-12T00:00:00"/>
    <s v="Unprod Time: Task: R AS Time Hr: .17 Time Ot: 0"/>
    <n v="5.78"/>
    <m/>
    <x v="12"/>
  </r>
  <r>
    <n v="7457"/>
    <s v="General Expenses"/>
    <n v="240"/>
    <d v="2023-05-18T00:00:00"/>
    <s v="Unprod Time: Task: R AS Time Hr: .17 Time Ot: 0"/>
    <n v="5.78"/>
    <m/>
    <x v="12"/>
  </r>
  <r>
    <n v="7457"/>
    <s v="General Expenses"/>
    <n v="240"/>
    <d v="2023-06-06T00:00:00"/>
    <s v="Unprod Time: Task: R AS Time Hr: .17 Time Ot: 0"/>
    <n v="5.78"/>
    <m/>
    <x v="12"/>
  </r>
  <r>
    <n v="7457"/>
    <s v="General Expenses"/>
    <n v="240"/>
    <d v="2023-06-09T00:00:00"/>
    <s v="Unprod Time: Task: R AS Time Hr: .17 Time Ot: 0"/>
    <n v="5.78"/>
    <m/>
    <x v="12"/>
  </r>
  <r>
    <n v="7457"/>
    <s v="General Expenses"/>
    <n v="240"/>
    <d v="2023-08-18T00:00:00"/>
    <s v="Unprod Time: Task: R AS Time Hr: .17 Time Ot: 0"/>
    <n v="5.78"/>
    <m/>
    <x v="12"/>
  </r>
  <r>
    <n v="7457"/>
    <s v="General Expenses"/>
    <n v="240"/>
    <d v="2023-08-31T00:00:00"/>
    <s v="Unprod Time: Task: R AS Time Hr: .17 Time Ot: 0"/>
    <n v="5.78"/>
    <m/>
    <x v="12"/>
  </r>
  <r>
    <n v="7457"/>
    <s v="General Expenses"/>
    <n v="240"/>
    <d v="2023-09-15T00:00:00"/>
    <s v="Unprod Time: Task: R AS Time Hr: .17 Time Ot: 0"/>
    <n v="5.78"/>
    <m/>
    <x v="12"/>
  </r>
  <r>
    <n v="7457"/>
    <s v="General Expenses"/>
    <n v="240"/>
    <d v="2023-09-22T00:00:00"/>
    <s v="Unprod Time: Task: R AS Time Hr: .17 Time Ot: 0"/>
    <n v="5.78"/>
    <m/>
    <x v="12"/>
  </r>
  <r>
    <n v="7457"/>
    <s v="General Expenses"/>
    <n v="240"/>
    <d v="2023-09-23T00:00:00"/>
    <s v="Unprod Time: Task: R AS Time Hr: .17 Time Ot: 0"/>
    <n v="5.78"/>
    <m/>
    <x v="12"/>
  </r>
  <r>
    <n v="7457"/>
    <s v="General Expenses"/>
    <n v="240"/>
    <d v="2023-04-14T00:00:00"/>
    <s v="Unprod Time: Task: R AS Time Hr: .18 Time Ot: 0"/>
    <n v="6.12"/>
    <m/>
    <x v="12"/>
  </r>
  <r>
    <n v="7457"/>
    <s v="General Expenses"/>
    <n v="240"/>
    <d v="2023-04-28T00:00:00"/>
    <s v="Unprod Time: Task: R AS Time Hr: .18 Time Ot: 0"/>
    <n v="6.12"/>
    <m/>
    <x v="12"/>
  </r>
  <r>
    <n v="7457"/>
    <s v="General Expenses"/>
    <n v="240"/>
    <d v="2023-05-24T00:00:00"/>
    <s v="Unprod Time: Task: R AS Time Hr: .18 Time Ot: 0"/>
    <n v="6.12"/>
    <m/>
    <x v="12"/>
  </r>
  <r>
    <n v="7457"/>
    <s v="General Expenses"/>
    <n v="240"/>
    <d v="2023-06-10T00:00:00"/>
    <s v="Unprod Time: Task: R AS Time Hr: .18 Time Ot: 0"/>
    <n v="6.12"/>
    <m/>
    <x v="12"/>
  </r>
  <r>
    <n v="7457"/>
    <s v="General Expenses"/>
    <n v="240"/>
    <d v="2023-07-11T00:00:00"/>
    <s v="Unprod Time: Task: R AS Time Hr: .18 Time Ot: 0"/>
    <n v="6.12"/>
    <m/>
    <x v="12"/>
  </r>
  <r>
    <n v="7457"/>
    <s v="General Expenses"/>
    <n v="240"/>
    <d v="2023-07-26T00:00:00"/>
    <s v="Unprod Time: Task: R AS Time Hr: .18 Time Ot: 0"/>
    <n v="6.12"/>
    <m/>
    <x v="12"/>
  </r>
  <r>
    <n v="7457"/>
    <s v="General Expenses"/>
    <n v="240"/>
    <d v="2023-08-01T00:00:00"/>
    <s v="Unprod Time: Task: R AS Time Hr: .18 Time Ot: 0"/>
    <n v="6.12"/>
    <m/>
    <x v="12"/>
  </r>
  <r>
    <n v="7457"/>
    <s v="General Expenses"/>
    <n v="240"/>
    <d v="2023-08-08T00:00:00"/>
    <s v="Unprod Time: Task: R AS Time Hr: .18 Time Ot: 0"/>
    <n v="6.12"/>
    <m/>
    <x v="12"/>
  </r>
  <r>
    <n v="7457"/>
    <s v="General Expenses"/>
    <n v="240"/>
    <d v="2023-08-17T00:00:00"/>
    <s v="Unprod Time: Task: R AS Time Hr: .18 Time Ot: 0"/>
    <n v="6.12"/>
    <m/>
    <x v="12"/>
  </r>
  <r>
    <n v="7457"/>
    <s v="General Expenses"/>
    <n v="240"/>
    <d v="2023-05-02T00:00:00"/>
    <s v="Unprod Time: Task: R AS Time Hr: .2 Time Ot: 0"/>
    <n v="6.8"/>
    <m/>
    <x v="12"/>
  </r>
  <r>
    <n v="7457"/>
    <s v="General Expenses"/>
    <n v="240"/>
    <d v="2023-05-05T00:00:00"/>
    <s v="Unprod Time: Task: R AS Time Hr: .2 Time Ot: 0"/>
    <n v="6.8"/>
    <m/>
    <x v="12"/>
  </r>
  <r>
    <n v="7457"/>
    <s v="General Expenses"/>
    <n v="240"/>
    <d v="2023-05-11T00:00:00"/>
    <s v="Unprod Time: Task: R AS Time Hr: .2 Time Ot: 0"/>
    <n v="6.8"/>
    <m/>
    <x v="12"/>
  </r>
  <r>
    <n v="7457"/>
    <s v="General Expenses"/>
    <n v="240"/>
    <d v="2023-06-02T00:00:00"/>
    <s v="Unprod Time: Task: R AS Time Hr: .2 Time Ot: 0"/>
    <n v="6.8"/>
    <m/>
    <x v="12"/>
  </r>
  <r>
    <n v="7457"/>
    <s v="General Expenses"/>
    <n v="240"/>
    <d v="2023-06-07T00:00:00"/>
    <s v="Unprod Time: Task: R AS Time Hr: .2 Time Ot: 0"/>
    <n v="6.8"/>
    <m/>
    <x v="12"/>
  </r>
  <r>
    <n v="7457"/>
    <s v="General Expenses"/>
    <n v="240"/>
    <d v="2023-06-16T00:00:00"/>
    <s v="Unprod Time: Task: R AS Time Hr: .2 Time Ot: 0"/>
    <n v="6.8"/>
    <m/>
    <x v="12"/>
  </r>
  <r>
    <n v="7457"/>
    <s v="General Expenses"/>
    <n v="240"/>
    <d v="2023-06-30T00:00:00"/>
    <s v="Unprod Time: Task: R AS Time Hr: .2 Time Ot: 0"/>
    <n v="6.8"/>
    <m/>
    <x v="12"/>
  </r>
  <r>
    <n v="7457"/>
    <s v="General Expenses"/>
    <n v="240"/>
    <d v="2023-07-27T00:00:00"/>
    <s v="Unprod Time: Task: R AS Time Hr: .2 Time Ot: 0"/>
    <n v="6.8"/>
    <m/>
    <x v="12"/>
  </r>
  <r>
    <n v="7457"/>
    <s v="General Expenses"/>
    <n v="240"/>
    <d v="2023-03-25T00:00:00"/>
    <s v="Unprod Time: Task: R AS Time Hr: .22 Time Ot: 0"/>
    <n v="7.48"/>
    <m/>
    <x v="12"/>
  </r>
  <r>
    <n v="7457"/>
    <s v="General Expenses"/>
    <n v="240"/>
    <d v="2023-05-04T00:00:00"/>
    <s v="Unprod Time: Task: R AS Time Hr: .22 Time Ot: 0"/>
    <n v="7.48"/>
    <m/>
    <x v="12"/>
  </r>
  <r>
    <n v="7457"/>
    <s v="General Expenses"/>
    <n v="240"/>
    <d v="2023-06-21T00:00:00"/>
    <s v="Unprod Time: Task: R AS Time Hr: .22 Time Ot: 0"/>
    <n v="7.48"/>
    <m/>
    <x v="12"/>
  </r>
  <r>
    <n v="7457"/>
    <s v="General Expenses"/>
    <n v="240"/>
    <d v="2023-08-18T00:00:00"/>
    <s v="Unprod Time: Task: R AS Time Hr: .22 Time Ot: 0"/>
    <n v="7.48"/>
    <m/>
    <x v="12"/>
  </r>
  <r>
    <n v="7457"/>
    <s v="General Expenses"/>
    <n v="240"/>
    <d v="2023-03-04T00:00:00"/>
    <s v="Unprod Time: Task: R AS Time Hr: .23 Time Ot: 0"/>
    <n v="7.82"/>
    <m/>
    <x v="12"/>
  </r>
  <r>
    <n v="7457"/>
    <s v="General Expenses"/>
    <n v="240"/>
    <d v="2023-04-27T00:00:00"/>
    <s v="Unprod Time: Task: R AS Time Hr: .23 Time Ot: 0"/>
    <n v="7.82"/>
    <m/>
    <x v="12"/>
  </r>
  <r>
    <n v="7457"/>
    <s v="General Expenses"/>
    <n v="240"/>
    <d v="2023-04-28T00:00:00"/>
    <s v="Unprod Time: Task: R AS Time Hr: .23 Time Ot: 0"/>
    <n v="7.82"/>
    <m/>
    <x v="12"/>
  </r>
  <r>
    <n v="7457"/>
    <s v="General Expenses"/>
    <n v="240"/>
    <d v="2023-04-29T00:00:00"/>
    <s v="Unprod Time: Task: R AS Time Hr: .23 Time Ot: 0"/>
    <n v="7.82"/>
    <m/>
    <x v="12"/>
  </r>
  <r>
    <n v="7457"/>
    <s v="General Expenses"/>
    <n v="240"/>
    <d v="2023-06-20T00:00:00"/>
    <s v="Unprod Time: Task: R AS Time Hr: .23 Time Ot: 0"/>
    <n v="7.82"/>
    <m/>
    <x v="12"/>
  </r>
  <r>
    <n v="7457"/>
    <s v="General Expenses"/>
    <n v="240"/>
    <d v="2023-06-24T00:00:00"/>
    <s v="Unprod Time: Task: R AS Time Hr: .23 Time Ot: 0"/>
    <n v="7.82"/>
    <m/>
    <x v="12"/>
  </r>
  <r>
    <n v="7457"/>
    <s v="General Expenses"/>
    <n v="240"/>
    <d v="2023-07-05T00:00:00"/>
    <s v="Unprod Time: Task: R AS Time Hr: .23 Time Ot: 0"/>
    <n v="7.82"/>
    <m/>
    <x v="12"/>
  </r>
  <r>
    <n v="7457"/>
    <s v="General Expenses"/>
    <n v="240"/>
    <d v="2023-08-15T00:00:00"/>
    <s v="Unprod Time: Task: R AS Time Hr: .23 Time Ot: 0"/>
    <n v="7.82"/>
    <m/>
    <x v="12"/>
  </r>
  <r>
    <n v="7457"/>
    <s v="General Expenses"/>
    <n v="240"/>
    <d v="2023-08-16T00:00:00"/>
    <s v="Unprod Time: Task: R AS Time Hr: .23 Time Ot: 0"/>
    <n v="7.82"/>
    <m/>
    <x v="12"/>
  </r>
  <r>
    <n v="7457"/>
    <s v="General Expenses"/>
    <n v="240"/>
    <d v="2023-08-18T00:00:00"/>
    <s v="Unprod Time: Task: R AS Time Hr: .23 Time Ot: 0"/>
    <n v="7.82"/>
    <m/>
    <x v="12"/>
  </r>
  <r>
    <n v="7457"/>
    <s v="General Expenses"/>
    <n v="240"/>
    <d v="2023-09-01T00:00:00"/>
    <s v="Unprod Time: Task: R AS Time Hr: .23 Time Ot: 0"/>
    <n v="7.82"/>
    <m/>
    <x v="12"/>
  </r>
  <r>
    <n v="7457"/>
    <s v="General Expenses"/>
    <n v="240"/>
    <d v="2023-09-16T00:00:00"/>
    <s v="Unprod Time: Task: R AS Time Hr: .23 Time Ot: 0"/>
    <n v="7.82"/>
    <m/>
    <x v="12"/>
  </r>
  <r>
    <n v="7457"/>
    <s v="General Expenses"/>
    <n v="240"/>
    <d v="2023-03-03T00:00:00"/>
    <s v="Unprod Time: Task: R AS Time Hr: .25 Time Ot: 0"/>
    <n v="8.5"/>
    <m/>
    <x v="12"/>
  </r>
  <r>
    <n v="7457"/>
    <s v="General Expenses"/>
    <n v="240"/>
    <d v="2023-04-20T00:00:00"/>
    <s v="Unprod Time: Task: R AS Time Hr: .25 Time Ot: 0"/>
    <n v="8.5"/>
    <m/>
    <x v="12"/>
  </r>
  <r>
    <n v="7457"/>
    <s v="General Expenses"/>
    <n v="240"/>
    <d v="2023-05-05T00:00:00"/>
    <s v="Unprod Time: Task: R AS Time Hr: .25 Time Ot: 0"/>
    <n v="8.5"/>
    <m/>
    <x v="12"/>
  </r>
  <r>
    <n v="7457"/>
    <s v="General Expenses"/>
    <n v="240"/>
    <d v="2023-06-06T00:00:00"/>
    <s v="Unprod Time: Task: R AS Time Hr: .25 Time Ot: 0"/>
    <n v="8.5"/>
    <m/>
    <x v="12"/>
  </r>
  <r>
    <n v="7457"/>
    <s v="General Expenses"/>
    <n v="240"/>
    <d v="2023-06-08T00:00:00"/>
    <s v="Unprod Time: Task: R AS Time Hr: .25 Time Ot: 0"/>
    <n v="8.5"/>
    <m/>
    <x v="12"/>
  </r>
  <r>
    <n v="7457"/>
    <s v="General Expenses"/>
    <n v="240"/>
    <d v="2023-06-08T00:00:00"/>
    <s v="Unprod Time: Task: R AS Time Hr: .25 Time Ot: 0"/>
    <n v="8.5"/>
    <m/>
    <x v="12"/>
  </r>
  <r>
    <n v="7457"/>
    <s v="General Expenses"/>
    <n v="240"/>
    <d v="2023-07-29T00:00:00"/>
    <s v="Unprod Time: Task: R AS Time Hr: .25 Time Ot: 0"/>
    <n v="8.5"/>
    <m/>
    <x v="12"/>
  </r>
  <r>
    <n v="7457"/>
    <s v="General Expenses"/>
    <n v="240"/>
    <d v="2023-08-05T00:00:00"/>
    <s v="Unprod Time: Task: R AS Time Hr: .25 Time Ot: 0"/>
    <n v="8.5"/>
    <m/>
    <x v="12"/>
  </r>
  <r>
    <n v="7457"/>
    <s v="General Expenses"/>
    <n v="240"/>
    <d v="2023-08-15T00:00:00"/>
    <s v="Unprod Time: Task: R AS Time Hr: .25 Time Ot: 0"/>
    <n v="8.5"/>
    <m/>
    <x v="12"/>
  </r>
  <r>
    <n v="7457"/>
    <s v="General Expenses"/>
    <n v="240"/>
    <d v="2023-09-02T00:00:00"/>
    <s v="Unprod Time: Task: R AS Time Hr: .25 Time Ot: 0"/>
    <n v="8.5"/>
    <m/>
    <x v="12"/>
  </r>
  <r>
    <n v="7457"/>
    <s v="General Expenses"/>
    <n v="240"/>
    <d v="2023-03-28T00:00:00"/>
    <s v="Unprod Time: Task: R AS Time Hr: .27 Time Ot: 0"/>
    <n v="9.18"/>
    <m/>
    <x v="12"/>
  </r>
  <r>
    <n v="7457"/>
    <s v="General Expenses"/>
    <n v="240"/>
    <d v="2023-04-01T00:00:00"/>
    <s v="Unprod Time: Task: R AS Time Hr: .27 Time Ot: 0"/>
    <n v="9.18"/>
    <m/>
    <x v="12"/>
  </r>
  <r>
    <n v="7457"/>
    <s v="General Expenses"/>
    <n v="240"/>
    <d v="2023-05-04T00:00:00"/>
    <s v="Unprod Time: Task: R AS Time Hr: .27 Time Ot: 0"/>
    <n v="9.18"/>
    <m/>
    <x v="12"/>
  </r>
  <r>
    <n v="7457"/>
    <s v="General Expenses"/>
    <n v="240"/>
    <d v="2023-05-17T00:00:00"/>
    <s v="Unprod Time: Task: R AS Time Hr: .27 Time Ot: 0"/>
    <n v="9.18"/>
    <m/>
    <x v="12"/>
  </r>
  <r>
    <n v="7457"/>
    <s v="General Expenses"/>
    <n v="240"/>
    <d v="2023-06-02T00:00:00"/>
    <s v="Unprod Time: Task: R AS Time Hr: .27 Time Ot: 0"/>
    <n v="9.18"/>
    <m/>
    <x v="12"/>
  </r>
  <r>
    <n v="7457"/>
    <s v="General Expenses"/>
    <n v="240"/>
    <d v="2023-06-23T00:00:00"/>
    <s v="Unprod Time: Task: R AS Time Hr: .27 Time Ot: 0"/>
    <n v="9.18"/>
    <m/>
    <x v="12"/>
  </r>
  <r>
    <n v="7457"/>
    <s v="General Expenses"/>
    <n v="240"/>
    <d v="2023-09-02T00:00:00"/>
    <s v="Unprod Time: Task: R AS Time Hr: .27 Time Ot: 0"/>
    <n v="9.18"/>
    <m/>
    <x v="12"/>
  </r>
  <r>
    <n v="7457"/>
    <s v="General Expenses"/>
    <n v="240"/>
    <d v="2023-03-02T00:00:00"/>
    <s v="Unprod Time: Task: R AS Time Hr: .28 Time Ot: 0"/>
    <n v="9.52"/>
    <m/>
    <x v="12"/>
  </r>
  <r>
    <n v="7457"/>
    <s v="General Expenses"/>
    <n v="240"/>
    <d v="2023-03-07T00:00:00"/>
    <s v="Unprod Time: Task: R AS Time Hr: .28 Time Ot: 0"/>
    <n v="9.52"/>
    <m/>
    <x v="12"/>
  </r>
  <r>
    <n v="7457"/>
    <s v="General Expenses"/>
    <n v="240"/>
    <d v="2023-03-31T00:00:00"/>
    <s v="Unprod Time: Task: R AS Time Hr: .28 Time Ot: 0"/>
    <n v="9.52"/>
    <m/>
    <x v="12"/>
  </r>
  <r>
    <n v="7457"/>
    <s v="General Expenses"/>
    <n v="240"/>
    <d v="2023-04-05T00:00:00"/>
    <s v="Unprod Time: Task: R AS Time Hr: .28 Time Ot: 0"/>
    <n v="9.52"/>
    <m/>
    <x v="12"/>
  </r>
  <r>
    <n v="7457"/>
    <s v="General Expenses"/>
    <n v="240"/>
    <d v="2023-04-28T00:00:00"/>
    <s v="Unprod Time: Task: R AS Time Hr: .28 Time Ot: 0"/>
    <n v="9.52"/>
    <m/>
    <x v="12"/>
  </r>
  <r>
    <n v="7457"/>
    <s v="General Expenses"/>
    <n v="240"/>
    <d v="2023-06-01T00:00:00"/>
    <s v="Unprod Time: Task: R AS Time Hr: .28 Time Ot: 0"/>
    <n v="9.52"/>
    <m/>
    <x v="12"/>
  </r>
  <r>
    <n v="7457"/>
    <s v="General Expenses"/>
    <n v="240"/>
    <d v="2023-06-22T00:00:00"/>
    <s v="Unprod Time: Task: R AS Time Hr: .28 Time Ot: 0"/>
    <n v="9.52"/>
    <m/>
    <x v="12"/>
  </r>
  <r>
    <n v="7457"/>
    <s v="General Expenses"/>
    <n v="240"/>
    <d v="2023-06-30T00:00:00"/>
    <s v="Unprod Time: Task: R AS Time Hr: .28 Time Ot: 0"/>
    <n v="9.52"/>
    <m/>
    <x v="12"/>
  </r>
  <r>
    <n v="7457"/>
    <s v="General Expenses"/>
    <n v="240"/>
    <d v="2023-08-24T00:00:00"/>
    <s v="Unprod Time: Task: R AS Time Hr: .28 Time Ot: 0"/>
    <n v="9.52"/>
    <m/>
    <x v="12"/>
  </r>
  <r>
    <n v="7457"/>
    <s v="General Expenses"/>
    <n v="240"/>
    <d v="2023-09-07T00:00:00"/>
    <s v="Unprod Time: Task: R AS Time Hr: .28 Time Ot: 0"/>
    <n v="9.52"/>
    <m/>
    <x v="12"/>
  </r>
  <r>
    <n v="7457"/>
    <s v="General Expenses"/>
    <n v="240"/>
    <d v="2023-09-08T00:00:00"/>
    <s v="Unprod Time: Task: R AS Time Hr: .28 Time Ot: 0"/>
    <n v="9.52"/>
    <m/>
    <x v="12"/>
  </r>
  <r>
    <n v="7457"/>
    <s v="General Expenses"/>
    <n v="240"/>
    <d v="2023-09-12T00:00:00"/>
    <s v="Unprod Time: Task: R AS Time Hr: .28 Time Ot: 0"/>
    <n v="9.52"/>
    <m/>
    <x v="12"/>
  </r>
  <r>
    <n v="7457"/>
    <s v="General Expenses"/>
    <n v="240"/>
    <d v="2023-03-14T00:00:00"/>
    <s v="Unprod Time: Task: R AS Time Hr: .3 Time Ot: 0"/>
    <n v="10.199999999999999"/>
    <m/>
    <x v="12"/>
  </r>
  <r>
    <n v="7457"/>
    <s v="General Expenses"/>
    <n v="240"/>
    <d v="2023-03-21T00:00:00"/>
    <s v="Unprod Time: Task: R AS Time Hr: .3 Time Ot: 0"/>
    <n v="10.199999999999999"/>
    <m/>
    <x v="12"/>
  </r>
  <r>
    <n v="7457"/>
    <s v="General Expenses"/>
    <n v="240"/>
    <d v="2023-04-29T00:00:00"/>
    <s v="Unprod Time: Task: R AS Time Hr: .3 Time Ot: 0"/>
    <n v="10.199999999999999"/>
    <m/>
    <x v="12"/>
  </r>
  <r>
    <n v="7457"/>
    <s v="General Expenses"/>
    <n v="240"/>
    <d v="2023-05-17T00:00:00"/>
    <s v="Unprod Time: Task: R AS Time Hr: .3 Time Ot: 0"/>
    <n v="10.199999999999999"/>
    <m/>
    <x v="12"/>
  </r>
  <r>
    <n v="7457"/>
    <s v="General Expenses"/>
    <n v="240"/>
    <d v="2023-05-18T00:00:00"/>
    <s v="Unprod Time: Task: R AS Time Hr: .3 Time Ot: 0"/>
    <n v="10.199999999999999"/>
    <m/>
    <x v="12"/>
  </r>
  <r>
    <n v="7457"/>
    <s v="General Expenses"/>
    <n v="240"/>
    <d v="2023-05-24T00:00:00"/>
    <s v="Unprod Time: Task: R AS Time Hr: .3 Time Ot: 0"/>
    <n v="10.199999999999999"/>
    <m/>
    <x v="12"/>
  </r>
  <r>
    <n v="7457"/>
    <s v="General Expenses"/>
    <n v="240"/>
    <d v="2023-05-26T00:00:00"/>
    <s v="Unprod Time: Task: R AS Time Hr: .3 Time Ot: 0"/>
    <n v="10.199999999999999"/>
    <m/>
    <x v="12"/>
  </r>
  <r>
    <n v="7457"/>
    <s v="General Expenses"/>
    <n v="240"/>
    <d v="2023-06-02T00:00:00"/>
    <s v="Unprod Time: Task: R AS Time Hr: .3 Time Ot: 0"/>
    <n v="10.199999999999999"/>
    <m/>
    <x v="12"/>
  </r>
  <r>
    <n v="7457"/>
    <s v="General Expenses"/>
    <n v="240"/>
    <d v="2023-08-23T00:00:00"/>
    <s v="Unprod Time: Task: R AS Time Hr: .3 Time Ot: 0"/>
    <n v="10.199999999999999"/>
    <m/>
    <x v="12"/>
  </r>
  <r>
    <n v="7457"/>
    <s v="General Expenses"/>
    <n v="240"/>
    <d v="2023-09-12T00:00:00"/>
    <s v="Unprod Time: Task: R AS Time Hr: .3 Time Ot: 0"/>
    <n v="10.199999999999999"/>
    <m/>
    <x v="12"/>
  </r>
  <r>
    <n v="7457"/>
    <s v="General Expenses"/>
    <n v="240"/>
    <d v="2023-03-15T00:00:00"/>
    <s v="Unprod Time: Task: R AS Time Hr: .32 Time Ot: 0"/>
    <n v="10.88"/>
    <m/>
    <x v="12"/>
  </r>
  <r>
    <n v="7457"/>
    <s v="General Expenses"/>
    <n v="240"/>
    <d v="2023-03-28T00:00:00"/>
    <s v="Unprod Time: Task: R AS Time Hr: .32 Time Ot: 0"/>
    <n v="10.88"/>
    <m/>
    <x v="12"/>
  </r>
  <r>
    <n v="7457"/>
    <s v="General Expenses"/>
    <n v="240"/>
    <d v="2023-04-05T00:00:00"/>
    <s v="Unprod Time: Task: R AS Time Hr: .32 Time Ot: 0"/>
    <n v="10.88"/>
    <m/>
    <x v="12"/>
  </r>
  <r>
    <n v="7457"/>
    <s v="General Expenses"/>
    <n v="240"/>
    <d v="2023-05-04T00:00:00"/>
    <s v="Unprod Time: Task: R AS Time Hr: .32 Time Ot: 0"/>
    <n v="10.88"/>
    <m/>
    <x v="12"/>
  </r>
  <r>
    <n v="7457"/>
    <s v="General Expenses"/>
    <n v="240"/>
    <d v="2023-05-27T00:00:00"/>
    <s v="Unprod Time: Task: R AS Time Hr: .32 Time Ot: 0"/>
    <n v="10.88"/>
    <m/>
    <x v="12"/>
  </r>
  <r>
    <n v="7457"/>
    <s v="General Expenses"/>
    <n v="240"/>
    <d v="2023-05-31T00:00:00"/>
    <s v="Unprod Time: Task: R AS Time Hr: .32 Time Ot: 0"/>
    <n v="10.88"/>
    <m/>
    <x v="12"/>
  </r>
  <r>
    <n v="7457"/>
    <s v="General Expenses"/>
    <n v="240"/>
    <d v="2023-06-22T00:00:00"/>
    <s v="Unprod Time: Task: R AS Time Hr: .32 Time Ot: 0"/>
    <n v="10.88"/>
    <m/>
    <x v="12"/>
  </r>
  <r>
    <n v="7457"/>
    <s v="General Expenses"/>
    <n v="240"/>
    <d v="2023-08-05T00:00:00"/>
    <s v="Unprod Time: Task: R AS Time Hr: .32 Time Ot: 0"/>
    <n v="10.88"/>
    <m/>
    <x v="12"/>
  </r>
  <r>
    <n v="7457"/>
    <s v="General Expenses"/>
    <n v="240"/>
    <d v="2023-09-15T00:00:00"/>
    <s v="Unprod Time: Task: R AS Time Hr: .32 Time Ot: 0"/>
    <n v="10.88"/>
    <m/>
    <x v="12"/>
  </r>
  <r>
    <n v="7457"/>
    <s v="General Expenses"/>
    <n v="240"/>
    <d v="2023-04-19T00:00:00"/>
    <s v="Unprod Time: Task: R AS Time Hr: .33 Time Ot: 0"/>
    <n v="11.22"/>
    <m/>
    <x v="12"/>
  </r>
  <r>
    <n v="7457"/>
    <s v="General Expenses"/>
    <n v="240"/>
    <d v="2023-05-19T00:00:00"/>
    <s v="Unprod Time: Task: R AS Time Hr: .33 Time Ot: 0"/>
    <n v="11.22"/>
    <m/>
    <x v="12"/>
  </r>
  <r>
    <n v="7457"/>
    <s v="General Expenses"/>
    <n v="240"/>
    <d v="2023-05-25T00:00:00"/>
    <s v="Unprod Time: Task: R AS Time Hr: .33 Time Ot: 0"/>
    <n v="11.22"/>
    <m/>
    <x v="12"/>
  </r>
  <r>
    <n v="7457"/>
    <s v="General Expenses"/>
    <n v="240"/>
    <d v="2023-06-13T00:00:00"/>
    <s v="Unprod Time: Task: R AS Time Hr: .33 Time Ot: 0"/>
    <n v="11.22"/>
    <m/>
    <x v="12"/>
  </r>
  <r>
    <n v="7457"/>
    <s v="General Expenses"/>
    <n v="240"/>
    <d v="2023-06-20T00:00:00"/>
    <s v="Unprod Time: Task: R AS Time Hr: .33 Time Ot: 0"/>
    <n v="11.22"/>
    <m/>
    <x v="12"/>
  </r>
  <r>
    <n v="7457"/>
    <s v="General Expenses"/>
    <n v="240"/>
    <d v="2023-09-07T00:00:00"/>
    <s v="Unprod Time: Task: R AS Time Hr: .33 Time Ot: 0"/>
    <n v="11.22"/>
    <m/>
    <x v="12"/>
  </r>
  <r>
    <n v="7457"/>
    <s v="General Expenses"/>
    <n v="240"/>
    <d v="2023-09-15T00:00:00"/>
    <s v="Unprod Time: Task: R AS Time Hr: .33 Time Ot: 0"/>
    <n v="11.22"/>
    <m/>
    <x v="12"/>
  </r>
  <r>
    <n v="7457"/>
    <s v="General Expenses"/>
    <n v="240"/>
    <d v="2023-03-02T00:00:00"/>
    <s v="Unprod Time: Task: R AS Time Hr: .35 Time Ot: 0"/>
    <n v="11.9"/>
    <m/>
    <x v="12"/>
  </r>
  <r>
    <n v="7457"/>
    <s v="General Expenses"/>
    <n v="240"/>
    <d v="2023-03-09T00:00:00"/>
    <s v="Unprod Time: Task: R AS Time Hr: .35 Time Ot: 0"/>
    <n v="11.9"/>
    <m/>
    <x v="12"/>
  </r>
  <r>
    <n v="7457"/>
    <s v="General Expenses"/>
    <n v="240"/>
    <d v="2023-03-14T00:00:00"/>
    <s v="Unprod Time: Task: R AS Time Hr: .35 Time Ot: 0"/>
    <n v="11.9"/>
    <m/>
    <x v="12"/>
  </r>
  <r>
    <n v="7457"/>
    <s v="General Expenses"/>
    <n v="240"/>
    <d v="2023-04-06T00:00:00"/>
    <s v="Unprod Time: Task: R AS Time Hr: .35 Time Ot: 0"/>
    <n v="11.9"/>
    <m/>
    <x v="12"/>
  </r>
  <r>
    <n v="7457"/>
    <s v="General Expenses"/>
    <n v="240"/>
    <d v="2023-04-26T00:00:00"/>
    <s v="Unprod Time: Task: R AS Time Hr: .35 Time Ot: 0"/>
    <n v="11.9"/>
    <m/>
    <x v="12"/>
  </r>
  <r>
    <n v="7457"/>
    <s v="General Expenses"/>
    <n v="240"/>
    <d v="2023-05-12T00:00:00"/>
    <s v="Unprod Time: Task: R AS Time Hr: .35 Time Ot: 0"/>
    <n v="11.9"/>
    <m/>
    <x v="12"/>
  </r>
  <r>
    <n v="7457"/>
    <s v="General Expenses"/>
    <n v="240"/>
    <d v="2023-07-12T00:00:00"/>
    <s v="Unprod Time: Task: R AS Time Hr: .35 Time Ot: 0"/>
    <n v="11.9"/>
    <m/>
    <x v="12"/>
  </r>
  <r>
    <n v="7457"/>
    <s v="General Expenses"/>
    <n v="240"/>
    <d v="2023-07-27T00:00:00"/>
    <s v="Unprod Time: Task: R AS Time Hr: .35 Time Ot: 0"/>
    <n v="11.9"/>
    <m/>
    <x v="12"/>
  </r>
  <r>
    <n v="7457"/>
    <s v="General Expenses"/>
    <n v="240"/>
    <d v="2023-07-29T00:00:00"/>
    <s v="Unprod Time: Task: R AS Time Hr: .35 Time Ot: 0"/>
    <n v="11.9"/>
    <m/>
    <x v="12"/>
  </r>
  <r>
    <n v="7457"/>
    <s v="General Expenses"/>
    <n v="240"/>
    <d v="2023-09-22T00:00:00"/>
    <s v="Unprod Time: Task: R AS Time Hr: .35 Time Ot: 0"/>
    <n v="11.9"/>
    <m/>
    <x v="12"/>
  </r>
  <r>
    <n v="7457"/>
    <s v="General Expenses"/>
    <n v="240"/>
    <d v="2023-03-01T00:00:00"/>
    <s v="Unprod Time: Task: R AS Time Hr: .37 Time Ot: 0"/>
    <n v="12.58"/>
    <m/>
    <x v="12"/>
  </r>
  <r>
    <n v="7457"/>
    <s v="General Expenses"/>
    <n v="240"/>
    <d v="2023-03-10T00:00:00"/>
    <s v="Unprod Time: Task: R AS Time Hr: .37 Time Ot: 0"/>
    <n v="12.58"/>
    <m/>
    <x v="12"/>
  </r>
  <r>
    <n v="7457"/>
    <s v="General Expenses"/>
    <n v="240"/>
    <d v="2023-07-29T00:00:00"/>
    <s v="Unprod Time: Task: R AS Time Hr: .37 Time Ot: 0"/>
    <n v="12.58"/>
    <m/>
    <x v="12"/>
  </r>
  <r>
    <n v="7457"/>
    <s v="General Expenses"/>
    <n v="240"/>
    <d v="2023-08-16T00:00:00"/>
    <s v="Unprod Time: Task: R AS Time Hr: .37 Time Ot: 0"/>
    <n v="12.58"/>
    <m/>
    <x v="12"/>
  </r>
  <r>
    <n v="7457"/>
    <s v="General Expenses"/>
    <n v="240"/>
    <d v="2023-08-25T00:00:00"/>
    <s v="Unprod Time: Task: R AS Time Hr: .37 Time Ot: 0"/>
    <n v="12.58"/>
    <m/>
    <x v="12"/>
  </r>
  <r>
    <n v="7457"/>
    <s v="General Expenses"/>
    <n v="240"/>
    <d v="2023-03-04T00:00:00"/>
    <s v="Unprod Time: Task: R AS Time Hr: .38 Time Ot: 0"/>
    <n v="12.92"/>
    <m/>
    <x v="12"/>
  </r>
  <r>
    <n v="7457"/>
    <s v="General Expenses"/>
    <n v="240"/>
    <d v="2023-05-05T00:00:00"/>
    <s v="Unprod Time: Task: R AS Time Hr: .38 Time Ot: 0"/>
    <n v="12.92"/>
    <m/>
    <x v="12"/>
  </r>
  <r>
    <n v="7457"/>
    <s v="General Expenses"/>
    <n v="240"/>
    <d v="2023-08-10T00:00:00"/>
    <s v="Unprod Time: Task: R AS Time Hr: .38 Time Ot: 0"/>
    <n v="12.92"/>
    <m/>
    <x v="12"/>
  </r>
  <r>
    <n v="7457"/>
    <s v="General Expenses"/>
    <n v="240"/>
    <d v="2023-09-01T00:00:00"/>
    <s v="Unprod Time: Task: R AS Time Hr: .38 Time Ot: 0"/>
    <n v="12.92"/>
    <m/>
    <x v="12"/>
  </r>
  <r>
    <n v="7457"/>
    <s v="General Expenses"/>
    <n v="240"/>
    <d v="2023-03-03T00:00:00"/>
    <s v="Unprod Time: Task: R AS Time Hr: .4 Time Ot: 0"/>
    <n v="13.6"/>
    <m/>
    <x v="12"/>
  </r>
  <r>
    <n v="7457"/>
    <s v="General Expenses"/>
    <n v="240"/>
    <d v="2023-03-07T00:00:00"/>
    <s v="Unprod Time: Task: R AS Time Hr: .4 Time Ot: 0"/>
    <n v="13.6"/>
    <m/>
    <x v="12"/>
  </r>
  <r>
    <n v="7457"/>
    <s v="General Expenses"/>
    <n v="240"/>
    <d v="2023-03-15T00:00:00"/>
    <s v="Unprod Time: Task: R AS Time Hr: .4 Time Ot: 0"/>
    <n v="13.6"/>
    <m/>
    <x v="12"/>
  </r>
  <r>
    <n v="7457"/>
    <s v="General Expenses"/>
    <n v="240"/>
    <d v="2023-03-28T00:00:00"/>
    <s v="Unprod Time: Task: R AS Time Hr: .4 Time Ot: 0"/>
    <n v="13.6"/>
    <m/>
    <x v="12"/>
  </r>
  <r>
    <n v="7457"/>
    <s v="General Expenses"/>
    <n v="240"/>
    <d v="2023-05-02T00:00:00"/>
    <s v="Unprod Time: Task: R AS Time Hr: .4 Time Ot: 0"/>
    <n v="13.6"/>
    <m/>
    <x v="12"/>
  </r>
  <r>
    <n v="7457"/>
    <s v="General Expenses"/>
    <n v="240"/>
    <d v="2023-05-10T00:00:00"/>
    <s v="Unprod Time: Task: R AS Time Hr: .4 Time Ot: 0"/>
    <n v="13.6"/>
    <m/>
    <x v="12"/>
  </r>
  <r>
    <n v="7457"/>
    <s v="General Expenses"/>
    <n v="240"/>
    <d v="2023-05-16T00:00:00"/>
    <s v="Unprod Time: Task: R AS Time Hr: .4 Time Ot: 0"/>
    <n v="13.6"/>
    <m/>
    <x v="12"/>
  </r>
  <r>
    <n v="7457"/>
    <s v="General Expenses"/>
    <n v="240"/>
    <d v="2023-05-23T00:00:00"/>
    <s v="Unprod Time: Task: R AS Time Hr: .4 Time Ot: 0"/>
    <n v="13.6"/>
    <m/>
    <x v="12"/>
  </r>
  <r>
    <n v="7457"/>
    <s v="General Expenses"/>
    <n v="240"/>
    <d v="2023-06-30T00:00:00"/>
    <s v="Unprod Time: Task: R AS Time Hr: .4 Time Ot: 0"/>
    <n v="13.6"/>
    <m/>
    <x v="12"/>
  </r>
  <r>
    <n v="7457"/>
    <s v="General Expenses"/>
    <n v="240"/>
    <d v="2023-07-08T00:00:00"/>
    <s v="Unprod Time: Task: R AS Time Hr: .4 Time Ot: 0"/>
    <n v="13.6"/>
    <m/>
    <x v="12"/>
  </r>
  <r>
    <n v="7457"/>
    <s v="General Expenses"/>
    <n v="240"/>
    <d v="2023-08-11T00:00:00"/>
    <s v="Unprod Time: Task: R AS Time Hr: .4 Time Ot: 0"/>
    <n v="13.6"/>
    <m/>
    <x v="12"/>
  </r>
  <r>
    <n v="7457"/>
    <s v="General Expenses"/>
    <n v="240"/>
    <d v="2023-03-24T00:00:00"/>
    <s v="Unprod Time: Task: R AS Time Hr: .42 Time Ot: 0"/>
    <n v="14.28"/>
    <m/>
    <x v="12"/>
  </r>
  <r>
    <n v="7457"/>
    <s v="General Expenses"/>
    <n v="240"/>
    <d v="2023-04-06T00:00:00"/>
    <s v="Unprod Time: Task: R AS Time Hr: .42 Time Ot: 0"/>
    <n v="14.28"/>
    <m/>
    <x v="12"/>
  </r>
  <r>
    <n v="7457"/>
    <s v="General Expenses"/>
    <n v="240"/>
    <d v="2023-04-19T00:00:00"/>
    <s v="Unprod Time: Task: R AS Time Hr: .42 Time Ot: 0"/>
    <n v="14.28"/>
    <m/>
    <x v="12"/>
  </r>
  <r>
    <n v="7457"/>
    <s v="General Expenses"/>
    <n v="240"/>
    <d v="2023-05-12T00:00:00"/>
    <s v="Unprod Time: Task: R AS Time Hr: .42 Time Ot: 0"/>
    <n v="14.28"/>
    <m/>
    <x v="12"/>
  </r>
  <r>
    <n v="7457"/>
    <s v="General Expenses"/>
    <n v="240"/>
    <d v="2023-05-18T00:00:00"/>
    <s v="Unprod Time: Task: R AS Time Hr: .42 Time Ot: 0"/>
    <n v="14.28"/>
    <m/>
    <x v="12"/>
  </r>
  <r>
    <n v="7457"/>
    <s v="General Expenses"/>
    <n v="240"/>
    <d v="2023-05-24T00:00:00"/>
    <s v="Unprod Time: Task: R AS Time Hr: .42 Time Ot: 0"/>
    <n v="14.28"/>
    <m/>
    <x v="12"/>
  </r>
  <r>
    <n v="7457"/>
    <s v="General Expenses"/>
    <n v="240"/>
    <d v="2023-06-20T00:00:00"/>
    <s v="Unprod Time: Task: R AS Time Hr: .42 Time Ot: 0"/>
    <n v="14.28"/>
    <m/>
    <x v="12"/>
  </r>
  <r>
    <n v="7457"/>
    <s v="General Expenses"/>
    <n v="240"/>
    <d v="2023-06-30T00:00:00"/>
    <s v="Unprod Time: Task: R AS Time Hr: .42 Time Ot: 0"/>
    <n v="14.28"/>
    <m/>
    <x v="12"/>
  </r>
  <r>
    <n v="7457"/>
    <s v="General Expenses"/>
    <n v="240"/>
    <d v="2023-08-03T00:00:00"/>
    <s v="Unprod Time: Task: R AS Time Hr: .42 Time Ot: 0"/>
    <n v="14.28"/>
    <m/>
    <x v="12"/>
  </r>
  <r>
    <n v="7457"/>
    <s v="General Expenses"/>
    <n v="240"/>
    <d v="2023-08-25T00:00:00"/>
    <s v="Unprod Time: Task: R AS Time Hr: .42 Time Ot: 0"/>
    <n v="14.28"/>
    <m/>
    <x v="12"/>
  </r>
  <r>
    <n v="7457"/>
    <s v="General Expenses"/>
    <n v="240"/>
    <d v="2023-08-26T00:00:00"/>
    <s v="Unprod Time: Task: R AS Time Hr: .42 Time Ot: 0"/>
    <n v="14.28"/>
    <m/>
    <x v="12"/>
  </r>
  <r>
    <n v="7457"/>
    <s v="General Expenses"/>
    <n v="240"/>
    <d v="2023-03-24T00:00:00"/>
    <s v="Unprod Time: Task: R AS Time Hr: .43 Time Ot: 0"/>
    <n v="14.62"/>
    <m/>
    <x v="12"/>
  </r>
  <r>
    <n v="7457"/>
    <s v="General Expenses"/>
    <n v="240"/>
    <d v="2023-04-04T00:00:00"/>
    <s v="Unprod Time: Task: R AS Time Hr: .43 Time Ot: 0"/>
    <n v="14.62"/>
    <m/>
    <x v="12"/>
  </r>
  <r>
    <n v="7457"/>
    <s v="General Expenses"/>
    <n v="240"/>
    <d v="2023-04-13T00:00:00"/>
    <s v="Unprod Time: Task: R AS Time Hr: .43 Time Ot: 0"/>
    <n v="14.62"/>
    <m/>
    <x v="12"/>
  </r>
  <r>
    <n v="7457"/>
    <s v="General Expenses"/>
    <n v="240"/>
    <d v="2023-08-25T00:00:00"/>
    <s v="Unprod Time: Task: R AS Time Hr: .43 Time Ot: 0"/>
    <n v="14.62"/>
    <m/>
    <x v="12"/>
  </r>
  <r>
    <n v="7457"/>
    <s v="General Expenses"/>
    <n v="240"/>
    <d v="2023-08-25T00:00:00"/>
    <s v="Unprod Time: Task: R AS Time Hr: .43 Time Ot: 0"/>
    <n v="14.62"/>
    <m/>
    <x v="12"/>
  </r>
  <r>
    <n v="7457"/>
    <s v="General Expenses"/>
    <n v="240"/>
    <d v="2023-03-14T00:00:00"/>
    <s v="Unprod Time: Task: R AS Time Hr: .45 Time Ot: 0"/>
    <n v="15.3"/>
    <m/>
    <x v="12"/>
  </r>
  <r>
    <n v="7457"/>
    <s v="General Expenses"/>
    <n v="240"/>
    <d v="2023-04-29T00:00:00"/>
    <s v="Unprod Time: Task: R AS Time Hr: .45 Time Ot: 0"/>
    <n v="15.3"/>
    <m/>
    <x v="12"/>
  </r>
  <r>
    <n v="7457"/>
    <s v="General Expenses"/>
    <n v="240"/>
    <d v="2023-05-05T00:00:00"/>
    <s v="Unprod Time: Task: R AS Time Hr: .45 Time Ot: 0"/>
    <n v="15.3"/>
    <m/>
    <x v="12"/>
  </r>
  <r>
    <n v="7457"/>
    <s v="General Expenses"/>
    <n v="240"/>
    <d v="2023-05-11T00:00:00"/>
    <s v="Unprod Time: Task: R AS Time Hr: .45 Time Ot: 0"/>
    <n v="15.3"/>
    <m/>
    <x v="12"/>
  </r>
  <r>
    <n v="7457"/>
    <s v="General Expenses"/>
    <n v="240"/>
    <d v="2023-05-12T00:00:00"/>
    <s v="Unprod Time: Task: R AS Time Hr: .45 Time Ot: 0"/>
    <n v="15.3"/>
    <m/>
    <x v="12"/>
  </r>
  <r>
    <n v="7457"/>
    <s v="General Expenses"/>
    <n v="240"/>
    <d v="2023-05-16T00:00:00"/>
    <s v="Unprod Time: Task: R AS Time Hr: .45 Time Ot: 0"/>
    <n v="15.3"/>
    <m/>
    <x v="12"/>
  </r>
  <r>
    <n v="7457"/>
    <s v="General Expenses"/>
    <n v="240"/>
    <d v="2023-05-30T00:00:00"/>
    <s v="Unprod Time: Task: R AS Time Hr: .45 Time Ot: 0"/>
    <n v="15.3"/>
    <m/>
    <x v="12"/>
  </r>
  <r>
    <n v="7457"/>
    <s v="General Expenses"/>
    <n v="240"/>
    <d v="2023-06-02T00:00:00"/>
    <s v="Unprod Time: Task: R AS Time Hr: .45 Time Ot: 0"/>
    <n v="15.3"/>
    <m/>
    <x v="12"/>
  </r>
  <r>
    <n v="7457"/>
    <s v="General Expenses"/>
    <n v="240"/>
    <d v="2023-06-27T00:00:00"/>
    <s v="Unprod Time: Task: R AS Time Hr: .45 Time Ot: 0"/>
    <n v="15.3"/>
    <m/>
    <x v="12"/>
  </r>
  <r>
    <n v="7457"/>
    <s v="General Expenses"/>
    <n v="240"/>
    <d v="2023-07-21T00:00:00"/>
    <s v="Unprod Time: Task: R AS Time Hr: .45 Time Ot: 0"/>
    <n v="15.3"/>
    <m/>
    <x v="12"/>
  </r>
  <r>
    <n v="7457"/>
    <s v="General Expenses"/>
    <n v="240"/>
    <d v="2023-09-12T00:00:00"/>
    <s v="Unprod Time: Task: R AS Time Hr: .45 Time Ot: 0"/>
    <n v="15.3"/>
    <m/>
    <x v="12"/>
  </r>
  <r>
    <n v="7457"/>
    <s v="General Expenses"/>
    <n v="240"/>
    <d v="2023-09-21T00:00:00"/>
    <s v="Unprod Time: Task: R AS Time Hr: .45 Time Ot: 0"/>
    <n v="15.3"/>
    <m/>
    <x v="12"/>
  </r>
  <r>
    <n v="7457"/>
    <s v="General Expenses"/>
    <n v="240"/>
    <d v="2023-07-25T00:00:00"/>
    <s v="Unprod Time: Task: R AS Time Hr: .47 Time Ot: 0"/>
    <n v="15.98"/>
    <m/>
    <x v="12"/>
  </r>
  <r>
    <n v="7457"/>
    <s v="General Expenses"/>
    <n v="240"/>
    <d v="2023-08-26T00:00:00"/>
    <s v="Unprod Time: Task: R AS Time Hr: .47 Time Ot: 0"/>
    <n v="15.98"/>
    <m/>
    <x v="12"/>
  </r>
  <r>
    <n v="7457"/>
    <s v="General Expenses"/>
    <n v="240"/>
    <d v="2023-04-04T00:00:00"/>
    <s v="Unprod Time: Task: R AS Time Hr: .48 Time Ot: 0"/>
    <n v="16.32"/>
    <m/>
    <x v="12"/>
  </r>
  <r>
    <n v="7457"/>
    <s v="General Expenses"/>
    <n v="240"/>
    <d v="2023-04-28T00:00:00"/>
    <s v="Unprod Time: Task: R AS Time Hr: .48 Time Ot: 0"/>
    <n v="16.32"/>
    <m/>
    <x v="12"/>
  </r>
  <r>
    <n v="7457"/>
    <s v="General Expenses"/>
    <n v="240"/>
    <d v="2023-05-25T00:00:00"/>
    <s v="Unprod Time: Task: R AS Time Hr: .48 Time Ot: 0"/>
    <n v="16.32"/>
    <m/>
    <x v="12"/>
  </r>
  <r>
    <n v="7457"/>
    <s v="General Expenses"/>
    <n v="240"/>
    <d v="2023-07-04T00:00:00"/>
    <s v="Unprod Time: Task: R AS Time Hr: .48 Time Ot: 0"/>
    <n v="16.32"/>
    <m/>
    <x v="12"/>
  </r>
  <r>
    <n v="7457"/>
    <s v="General Expenses"/>
    <n v="240"/>
    <d v="2023-08-17T00:00:00"/>
    <s v="Unprod Time: Task: R AS Time Hr: .48 Time Ot: 0"/>
    <n v="16.32"/>
    <m/>
    <x v="12"/>
  </r>
  <r>
    <n v="7457"/>
    <s v="General Expenses"/>
    <n v="240"/>
    <d v="2023-09-15T00:00:00"/>
    <s v="Unprod Time: Task: R AS Time Hr: .48 Time Ot: 0"/>
    <n v="16.32"/>
    <m/>
    <x v="12"/>
  </r>
  <r>
    <n v="7457"/>
    <s v="General Expenses"/>
    <n v="240"/>
    <d v="2023-04-01T00:00:00"/>
    <s v="Unprod Time: Task: R AS Time Hr: .5 Time Ot: 0"/>
    <n v="17"/>
    <m/>
    <x v="12"/>
  </r>
  <r>
    <n v="7457"/>
    <s v="General Expenses"/>
    <n v="240"/>
    <d v="2023-04-15T00:00:00"/>
    <s v="Unprod Time: Task: R AS Time Hr: .5 Time Ot: 0"/>
    <n v="17"/>
    <m/>
    <x v="12"/>
  </r>
  <r>
    <n v="7457"/>
    <s v="General Expenses"/>
    <n v="240"/>
    <d v="2023-07-01T00:00:00"/>
    <s v="Unprod Time: Task: R AS Time Hr: .5 Time Ot: 0"/>
    <n v="17"/>
    <m/>
    <x v="12"/>
  </r>
  <r>
    <n v="7457"/>
    <s v="General Expenses"/>
    <n v="240"/>
    <d v="2023-07-13T00:00:00"/>
    <s v="Unprod Time: Task: R AS Time Hr: .5 Time Ot: 0"/>
    <n v="17"/>
    <m/>
    <x v="12"/>
  </r>
  <r>
    <n v="7457"/>
    <s v="General Expenses"/>
    <n v="240"/>
    <d v="2023-08-10T00:00:00"/>
    <s v="Unprod Time: Task: R AS Time Hr: .5 Time Ot: 0"/>
    <n v="17"/>
    <m/>
    <x v="12"/>
  </r>
  <r>
    <n v="7457"/>
    <s v="General Expenses"/>
    <n v="240"/>
    <d v="2023-09-08T00:00:00"/>
    <s v="Unprod Time: Task: R AS Time Hr: .5 Time Ot: 0"/>
    <n v="17"/>
    <m/>
    <x v="12"/>
  </r>
  <r>
    <n v="7457"/>
    <s v="General Expenses"/>
    <n v="240"/>
    <d v="2023-06-03T00:00:00"/>
    <s v="Unprod Time: Task: R AS Time Hr: .52 Time Ot: 0"/>
    <n v="17.68"/>
    <m/>
    <x v="12"/>
  </r>
  <r>
    <n v="7457"/>
    <s v="General Expenses"/>
    <n v="240"/>
    <d v="2023-06-13T00:00:00"/>
    <s v="Unprod Time: Task: R AS Time Hr: .52 Time Ot: 0"/>
    <n v="17.68"/>
    <m/>
    <x v="12"/>
  </r>
  <r>
    <n v="7457"/>
    <s v="General Expenses"/>
    <n v="240"/>
    <d v="2023-06-27T00:00:00"/>
    <s v="Unprod Time: Task: R AS Time Hr: .52 Time Ot: 0"/>
    <n v="17.68"/>
    <m/>
    <x v="12"/>
  </r>
  <r>
    <n v="7457"/>
    <s v="General Expenses"/>
    <n v="240"/>
    <d v="2023-07-04T00:00:00"/>
    <s v="Unprod Time: Task: R AS Time Hr: .52 Time Ot: 0"/>
    <n v="17.68"/>
    <m/>
    <x v="12"/>
  </r>
  <r>
    <n v="7457"/>
    <s v="General Expenses"/>
    <n v="240"/>
    <d v="2023-08-04T00:00:00"/>
    <s v="Unprod Time: Task: R AS Time Hr: .52 Time Ot: 0"/>
    <n v="17.68"/>
    <m/>
    <x v="12"/>
  </r>
  <r>
    <n v="7457"/>
    <s v="General Expenses"/>
    <n v="240"/>
    <d v="2023-08-16T00:00:00"/>
    <s v="Unprod Time: Task: R AS Time Hr: .52 Time Ot: 0"/>
    <n v="17.68"/>
    <m/>
    <x v="12"/>
  </r>
  <r>
    <n v="7457"/>
    <s v="General Expenses"/>
    <n v="240"/>
    <d v="2023-03-01T00:00:00"/>
    <s v="Unprod Time: Task: R AS Time Hr: .53 Time Ot: 0"/>
    <n v="18.02"/>
    <m/>
    <x v="12"/>
  </r>
  <r>
    <n v="7457"/>
    <s v="General Expenses"/>
    <n v="240"/>
    <d v="2023-03-15T00:00:00"/>
    <s v="Unprod Time: Task: R AS Time Hr: .53 Time Ot: 0"/>
    <n v="18.02"/>
    <m/>
    <x v="12"/>
  </r>
  <r>
    <n v="7457"/>
    <s v="General Expenses"/>
    <n v="240"/>
    <d v="2023-04-27T00:00:00"/>
    <s v="Unprod Time: Task: R AS Time Hr: .53 Time Ot: 0"/>
    <n v="18.02"/>
    <m/>
    <x v="12"/>
  </r>
  <r>
    <n v="7457"/>
    <s v="General Expenses"/>
    <n v="240"/>
    <d v="2023-05-05T00:00:00"/>
    <s v="Unprod Time: Task: R AS Time Hr: .53 Time Ot: 0"/>
    <n v="18.02"/>
    <m/>
    <x v="12"/>
  </r>
  <r>
    <n v="7457"/>
    <s v="General Expenses"/>
    <n v="240"/>
    <d v="2023-06-03T00:00:00"/>
    <s v="Unprod Time: Task: R AS Time Hr: .53 Time Ot: 0"/>
    <n v="18.02"/>
    <m/>
    <x v="12"/>
  </r>
  <r>
    <n v="7457"/>
    <s v="General Expenses"/>
    <n v="240"/>
    <d v="2023-06-27T00:00:00"/>
    <s v="Unprod Time: Task: R AS Time Hr: .53 Time Ot: 0"/>
    <n v="18.02"/>
    <m/>
    <x v="12"/>
  </r>
  <r>
    <n v="7457"/>
    <s v="General Expenses"/>
    <n v="240"/>
    <d v="2023-09-02T00:00:00"/>
    <s v="Unprod Time: Task: R AS Time Hr: .53 Time Ot: 0"/>
    <n v="18.02"/>
    <m/>
    <x v="12"/>
  </r>
  <r>
    <n v="7457"/>
    <s v="General Expenses"/>
    <n v="240"/>
    <d v="2023-09-08T00:00:00"/>
    <s v="Unprod Time: Task: R AS Time Hr: .53 Time Ot: 0"/>
    <n v="18.02"/>
    <m/>
    <x v="12"/>
  </r>
  <r>
    <n v="7457"/>
    <s v="General Expenses"/>
    <n v="240"/>
    <d v="2023-04-27T00:00:00"/>
    <s v="Unprod Time: Task: R AS Time Hr: .55 Time Ot: 0"/>
    <n v="18.7"/>
    <m/>
    <x v="12"/>
  </r>
  <r>
    <n v="7457"/>
    <s v="General Expenses"/>
    <n v="240"/>
    <d v="2023-06-09T00:00:00"/>
    <s v="Unprod Time: Task: R AS Time Hr: .55 Time Ot: 0"/>
    <n v="18.7"/>
    <m/>
    <x v="12"/>
  </r>
  <r>
    <n v="7457"/>
    <s v="General Expenses"/>
    <n v="240"/>
    <d v="2023-06-13T00:00:00"/>
    <s v="Unprod Time: Task: R AS Time Hr: .55 Time Ot: 0"/>
    <n v="18.7"/>
    <m/>
    <x v="12"/>
  </r>
  <r>
    <n v="7457"/>
    <s v="General Expenses"/>
    <n v="240"/>
    <d v="2023-06-23T00:00:00"/>
    <s v="Unprod Time: Task: R AS Time Hr: .55 Time Ot: 0"/>
    <n v="18.7"/>
    <m/>
    <x v="12"/>
  </r>
  <r>
    <n v="7457"/>
    <s v="General Expenses"/>
    <n v="240"/>
    <d v="2023-08-22T00:00:00"/>
    <s v="Unprod Time: Task: R AS Time Hr: .55 Time Ot: 0"/>
    <n v="18.7"/>
    <m/>
    <x v="12"/>
  </r>
  <r>
    <n v="7457"/>
    <s v="General Expenses"/>
    <n v="240"/>
    <d v="2023-06-08T00:00:00"/>
    <s v="Unprod Time: Task: R AS Time Hr: .57 Time Ot: 0"/>
    <n v="19.38"/>
    <m/>
    <x v="12"/>
  </r>
  <r>
    <n v="7457"/>
    <s v="General Expenses"/>
    <n v="240"/>
    <d v="2023-06-27T00:00:00"/>
    <s v="Unprod Time: Task: R AS Time Hr: .57 Time Ot: 0"/>
    <n v="19.38"/>
    <m/>
    <x v="12"/>
  </r>
  <r>
    <n v="7457"/>
    <s v="General Expenses"/>
    <n v="240"/>
    <d v="2023-07-26T00:00:00"/>
    <s v="Unprod Time: Task: R AS Time Hr: .57 Time Ot: 0"/>
    <n v="19.38"/>
    <m/>
    <x v="12"/>
  </r>
  <r>
    <n v="7457"/>
    <s v="General Expenses"/>
    <n v="240"/>
    <d v="2023-09-01T00:00:00"/>
    <s v="Unprod Time: Task: R AS Time Hr: .57 Time Ot: 0"/>
    <n v="19.38"/>
    <m/>
    <x v="12"/>
  </r>
  <r>
    <n v="7457"/>
    <s v="General Expenses"/>
    <n v="240"/>
    <d v="2023-09-14T00:00:00"/>
    <s v="Unprod Time: Task: R AS Time Hr: .57 Time Ot: 0"/>
    <n v="19.38"/>
    <m/>
    <x v="12"/>
  </r>
  <r>
    <n v="7457"/>
    <s v="General Expenses"/>
    <n v="240"/>
    <d v="2023-04-27T00:00:00"/>
    <s v="Unprod Time: Task: R AS Time Hr: .58 Time Ot: 0"/>
    <n v="19.72"/>
    <m/>
    <x v="12"/>
  </r>
  <r>
    <n v="7457"/>
    <s v="General Expenses"/>
    <n v="240"/>
    <d v="2023-05-30T00:00:00"/>
    <s v="Unprod Time: Task: R AS Time Hr: .58 Time Ot: 0"/>
    <n v="19.72"/>
    <m/>
    <x v="12"/>
  </r>
  <r>
    <n v="7457"/>
    <s v="General Expenses"/>
    <n v="240"/>
    <d v="2023-05-03T00:00:00"/>
    <s v="Unprod Time: Task: R AS Time Hr: .6 Time Ot: 0"/>
    <n v="20.399999999999999"/>
    <m/>
    <x v="12"/>
  </r>
  <r>
    <n v="7457"/>
    <s v="General Expenses"/>
    <n v="240"/>
    <d v="2023-05-11T00:00:00"/>
    <s v="Unprod Time: Task: R AS Time Hr: .6 Time Ot: 0"/>
    <n v="20.399999999999999"/>
    <m/>
    <x v="12"/>
  </r>
  <r>
    <n v="7457"/>
    <s v="General Expenses"/>
    <n v="240"/>
    <d v="2023-06-15T00:00:00"/>
    <s v="Unprod Time: Task: R AS Time Hr: .6 Time Ot: 0"/>
    <n v="20.399999999999999"/>
    <m/>
    <x v="12"/>
  </r>
  <r>
    <n v="7457"/>
    <s v="General Expenses"/>
    <n v="240"/>
    <d v="2023-07-12T00:00:00"/>
    <s v="Unprod Time: Task: R AS Time Hr: .6 Time Ot: 0"/>
    <n v="20.399999999999999"/>
    <m/>
    <x v="12"/>
  </r>
  <r>
    <n v="7457"/>
    <s v="General Expenses"/>
    <n v="240"/>
    <d v="2023-08-02T00:00:00"/>
    <s v="Unprod Time: Task: R AS Time Hr: .6 Time Ot: 0"/>
    <n v="20.399999999999999"/>
    <m/>
    <x v="12"/>
  </r>
  <r>
    <n v="7457"/>
    <s v="General Expenses"/>
    <n v="240"/>
    <d v="2023-08-17T00:00:00"/>
    <s v="Unprod Time: Task: R AS Time Hr: .6 Time Ot: 0"/>
    <n v="20.399999999999999"/>
    <m/>
    <x v="12"/>
  </r>
  <r>
    <n v="7457"/>
    <s v="General Expenses"/>
    <n v="240"/>
    <d v="2023-03-02T00:00:00"/>
    <s v="Unprod Time: Task: R AS Time Hr: .62 Time Ot: 0"/>
    <n v="21.08"/>
    <m/>
    <x v="12"/>
  </r>
  <r>
    <n v="7457"/>
    <s v="General Expenses"/>
    <n v="240"/>
    <d v="2023-05-23T00:00:00"/>
    <s v="Unprod Time: Task: R AS Time Hr: .62 Time Ot: 0"/>
    <n v="21.08"/>
    <m/>
    <x v="12"/>
  </r>
  <r>
    <n v="7457"/>
    <s v="General Expenses"/>
    <n v="240"/>
    <d v="2023-06-09T00:00:00"/>
    <s v="Unprod Time: Task: R AS Time Hr: .62 Time Ot: 0"/>
    <n v="21.08"/>
    <m/>
    <x v="12"/>
  </r>
  <r>
    <n v="7457"/>
    <s v="General Expenses"/>
    <n v="240"/>
    <d v="2023-07-28T00:00:00"/>
    <s v="Unprod Time: Task: R AS Time Hr: .62 Time Ot: 0"/>
    <n v="21.08"/>
    <m/>
    <x v="12"/>
  </r>
  <r>
    <n v="7457"/>
    <s v="General Expenses"/>
    <n v="240"/>
    <d v="2023-08-31T00:00:00"/>
    <s v="Unprod Time: Task: R AS Time Hr: .62 Time Ot: 0"/>
    <n v="21.08"/>
    <m/>
    <x v="12"/>
  </r>
  <r>
    <n v="7457"/>
    <s v="General Expenses"/>
    <n v="240"/>
    <d v="2023-07-27T00:00:00"/>
    <s v="Unprod Time: Task: R AS Time Hr: .63 Time Ot: 0"/>
    <n v="21.42"/>
    <m/>
    <x v="12"/>
  </r>
  <r>
    <n v="7457"/>
    <s v="General Expenses"/>
    <n v="240"/>
    <d v="2023-08-12T00:00:00"/>
    <s v="Unprod Time: Task: R AS Time Hr: .63 Time Ot: 0"/>
    <n v="21.42"/>
    <m/>
    <x v="12"/>
  </r>
  <r>
    <n v="7457"/>
    <s v="General Expenses"/>
    <n v="240"/>
    <d v="2023-09-16T00:00:00"/>
    <s v="Unprod Time: Task: R AS Time Hr: .63 Time Ot: 0"/>
    <n v="21.42"/>
    <m/>
    <x v="12"/>
  </r>
  <r>
    <n v="7457"/>
    <s v="General Expenses"/>
    <n v="240"/>
    <d v="2023-04-28T00:00:00"/>
    <s v="Unprod Time: Task: R AS Time Hr: .65 Time Ot: 0"/>
    <n v="22.1"/>
    <m/>
    <x v="12"/>
  </r>
  <r>
    <n v="7457"/>
    <s v="General Expenses"/>
    <n v="240"/>
    <d v="2023-05-09T00:00:00"/>
    <s v="Unprod Time: Task: R AS Time Hr: .65 Time Ot: 0"/>
    <n v="22.1"/>
    <m/>
    <x v="12"/>
  </r>
  <r>
    <n v="7457"/>
    <s v="General Expenses"/>
    <n v="240"/>
    <d v="2023-05-13T00:00:00"/>
    <s v="Unprod Time: Task: R AS Time Hr: .65 Time Ot: 0"/>
    <n v="22.1"/>
    <m/>
    <x v="12"/>
  </r>
  <r>
    <n v="7457"/>
    <s v="General Expenses"/>
    <n v="240"/>
    <d v="2023-05-18T00:00:00"/>
    <s v="Unprod Time: Task: R AS Time Hr: .65 Time Ot: 0"/>
    <n v="22.1"/>
    <m/>
    <x v="12"/>
  </r>
  <r>
    <n v="7457"/>
    <s v="General Expenses"/>
    <n v="240"/>
    <d v="2023-07-04T00:00:00"/>
    <s v="Unprod Time: Task: R AS Time Hr: .65 Time Ot: 0"/>
    <n v="22.1"/>
    <m/>
    <x v="12"/>
  </r>
  <r>
    <n v="7457"/>
    <s v="General Expenses"/>
    <n v="240"/>
    <d v="2023-08-04T00:00:00"/>
    <s v="Unprod Time: Task: R AS Time Hr: .65 Time Ot: 0"/>
    <n v="22.1"/>
    <m/>
    <x v="12"/>
  </r>
  <r>
    <n v="7457"/>
    <s v="General Expenses"/>
    <n v="240"/>
    <d v="2023-08-10T00:00:00"/>
    <s v="Unprod Time: Task: R AS Time Hr: .65 Time Ot: 0"/>
    <n v="22.1"/>
    <m/>
    <x v="12"/>
  </r>
  <r>
    <n v="7457"/>
    <s v="General Expenses"/>
    <n v="240"/>
    <d v="2023-08-22T00:00:00"/>
    <s v="Unprod Time: Task: R AS Time Hr: .65 Time Ot: 0"/>
    <n v="22.1"/>
    <m/>
    <x v="12"/>
  </r>
  <r>
    <n v="7457"/>
    <s v="General Expenses"/>
    <n v="240"/>
    <d v="2023-08-23T00:00:00"/>
    <s v="Unprod Time: Task: R AS Time Hr: .65 Time Ot: 0"/>
    <n v="22.1"/>
    <m/>
    <x v="12"/>
  </r>
  <r>
    <n v="7457"/>
    <s v="General Expenses"/>
    <n v="240"/>
    <d v="2023-09-13T00:00:00"/>
    <s v="Unprod Time: Task: R AS Time Hr: .65 Time Ot: 0"/>
    <n v="22.1"/>
    <m/>
    <x v="12"/>
  </r>
  <r>
    <n v="7457"/>
    <s v="General Expenses"/>
    <n v="240"/>
    <d v="2023-09-19T00:00:00"/>
    <s v="Unprod Time: Task: R AS Time Hr: .65 Time Ot: 0"/>
    <n v="22.1"/>
    <m/>
    <x v="12"/>
  </r>
  <r>
    <n v="7457"/>
    <s v="General Expenses"/>
    <n v="240"/>
    <d v="2023-09-22T00:00:00"/>
    <s v="Unprod Time: Task: R AS Time Hr: .65 Time Ot: 0"/>
    <n v="22.1"/>
    <m/>
    <x v="12"/>
  </r>
  <r>
    <n v="7457"/>
    <s v="General Expenses"/>
    <n v="240"/>
    <d v="2023-03-21T00:00:00"/>
    <s v="Unprod Time: Task: R AS Time Hr: .67 Time Ot: 0"/>
    <n v="22.78"/>
    <m/>
    <x v="12"/>
  </r>
  <r>
    <n v="7457"/>
    <s v="General Expenses"/>
    <n v="240"/>
    <d v="2023-04-04T00:00:00"/>
    <s v="Unprod Time: Task: R AS Time Hr: .67 Time Ot: 0"/>
    <n v="22.78"/>
    <m/>
    <x v="12"/>
  </r>
  <r>
    <n v="7457"/>
    <s v="General Expenses"/>
    <n v="240"/>
    <d v="2023-06-15T00:00:00"/>
    <s v="Unprod Time: Task: R AS Time Hr: .67 Time Ot: 0"/>
    <n v="22.78"/>
    <m/>
    <x v="12"/>
  </r>
  <r>
    <n v="7457"/>
    <s v="General Expenses"/>
    <n v="240"/>
    <d v="2023-07-22T00:00:00"/>
    <s v="Unprod Time: Task: R AS Time Hr: .67 Time Ot: 0"/>
    <n v="22.78"/>
    <m/>
    <x v="12"/>
  </r>
  <r>
    <n v="7457"/>
    <s v="General Expenses"/>
    <n v="240"/>
    <d v="2023-03-03T00:00:00"/>
    <s v="Unprod Time: Task: R AS Time Hr: .68 Time Ot: 0"/>
    <n v="23.12"/>
    <m/>
    <x v="12"/>
  </r>
  <r>
    <n v="7457"/>
    <s v="General Expenses"/>
    <n v="240"/>
    <d v="2023-04-05T00:00:00"/>
    <s v="Unprod Time: Task: R AS Time Hr: .68 Time Ot: 0"/>
    <n v="23.12"/>
    <m/>
    <x v="12"/>
  </r>
  <r>
    <n v="7457"/>
    <s v="General Expenses"/>
    <n v="240"/>
    <d v="2023-04-26T00:00:00"/>
    <s v="Unprod Time: Task: R AS Time Hr: .68 Time Ot: 0"/>
    <n v="23.12"/>
    <m/>
    <x v="12"/>
  </r>
  <r>
    <n v="7457"/>
    <s v="General Expenses"/>
    <n v="240"/>
    <d v="2023-05-03T00:00:00"/>
    <s v="Unprod Time: Task: R AS Time Hr: .68 Time Ot: 0"/>
    <n v="23.12"/>
    <m/>
    <x v="12"/>
  </r>
  <r>
    <n v="7457"/>
    <s v="General Expenses"/>
    <n v="240"/>
    <d v="2023-05-04T00:00:00"/>
    <s v="Unprod Time: Task: R AS Time Hr: .68 Time Ot: 0"/>
    <n v="23.12"/>
    <m/>
    <x v="12"/>
  </r>
  <r>
    <n v="7457"/>
    <s v="General Expenses"/>
    <n v="240"/>
    <d v="2023-03-03T00:00:00"/>
    <s v="Unprod Time: Task: R AS Time Hr: .7 Time Ot: 0"/>
    <n v="23.8"/>
    <m/>
    <x v="12"/>
  </r>
  <r>
    <n v="7457"/>
    <s v="General Expenses"/>
    <n v="240"/>
    <d v="2023-03-09T00:00:00"/>
    <s v="Unprod Time: Task: R AS Time Hr: .7 Time Ot: 0"/>
    <n v="23.8"/>
    <m/>
    <x v="12"/>
  </r>
  <r>
    <n v="7457"/>
    <s v="General Expenses"/>
    <n v="240"/>
    <d v="2023-03-25T00:00:00"/>
    <s v="Unprod Time: Task: R AS Time Hr: .7 Time Ot: 0"/>
    <n v="23.8"/>
    <m/>
    <x v="12"/>
  </r>
  <r>
    <n v="7457"/>
    <s v="General Expenses"/>
    <n v="240"/>
    <d v="2023-04-21T00:00:00"/>
    <s v="Unprod Time: Task: R AS Time Hr: .7 Time Ot: 0"/>
    <n v="23.8"/>
    <m/>
    <x v="12"/>
  </r>
  <r>
    <n v="7457"/>
    <s v="General Expenses"/>
    <n v="240"/>
    <d v="2023-06-06T00:00:00"/>
    <s v="Unprod Time: Task: R AS Time Hr: .7 Time Ot: 0"/>
    <n v="23.8"/>
    <m/>
    <x v="12"/>
  </r>
  <r>
    <n v="7457"/>
    <s v="General Expenses"/>
    <n v="240"/>
    <d v="2023-07-21T00:00:00"/>
    <s v="Unprod Time: Task: R AS Time Hr: .7 Time Ot: 0"/>
    <n v="23.8"/>
    <m/>
    <x v="12"/>
  </r>
  <r>
    <n v="7457"/>
    <s v="General Expenses"/>
    <n v="240"/>
    <d v="2023-08-10T00:00:00"/>
    <s v="Unprod Time: Task: R AS Time Hr: .7 Time Ot: 0"/>
    <n v="23.8"/>
    <m/>
    <x v="12"/>
  </r>
  <r>
    <n v="7457"/>
    <s v="General Expenses"/>
    <n v="240"/>
    <d v="2023-08-15T00:00:00"/>
    <s v="Unprod Time: Task: R AS Time Hr: .7 Time Ot: 0"/>
    <n v="23.8"/>
    <m/>
    <x v="12"/>
  </r>
  <r>
    <n v="7457"/>
    <s v="General Expenses"/>
    <n v="240"/>
    <d v="2023-03-01T00:00:00"/>
    <s v="Unprod Time: Task: R AS Time Hr: .72 Time Ot: 0"/>
    <n v="24.48"/>
    <m/>
    <x v="12"/>
  </r>
  <r>
    <n v="7457"/>
    <s v="General Expenses"/>
    <n v="240"/>
    <d v="2023-03-09T00:00:00"/>
    <s v="Unprod Time: Task: R AS Time Hr: .72 Time Ot: 0"/>
    <n v="24.48"/>
    <m/>
    <x v="12"/>
  </r>
  <r>
    <n v="7457"/>
    <s v="General Expenses"/>
    <n v="240"/>
    <d v="2023-03-24T00:00:00"/>
    <s v="Unprod Time: Task: R AS Time Hr: .72 Time Ot: 0"/>
    <n v="24.48"/>
    <m/>
    <x v="12"/>
  </r>
  <r>
    <n v="7457"/>
    <s v="General Expenses"/>
    <n v="240"/>
    <d v="2023-04-06T00:00:00"/>
    <s v="Unprod Time: Task: R AS Time Hr: .72 Time Ot: 0"/>
    <n v="24.48"/>
    <m/>
    <x v="12"/>
  </r>
  <r>
    <n v="7457"/>
    <s v="General Expenses"/>
    <n v="240"/>
    <d v="2023-05-24T00:00:00"/>
    <s v="Unprod Time: Task: R AS Time Hr: .72 Time Ot: 0"/>
    <n v="24.48"/>
    <m/>
    <x v="12"/>
  </r>
  <r>
    <n v="7457"/>
    <s v="General Expenses"/>
    <n v="240"/>
    <d v="2023-08-09T00:00:00"/>
    <s v="Unprod Time: Task: R AS Time Hr: .72 Time Ot: 0"/>
    <n v="24.48"/>
    <m/>
    <x v="12"/>
  </r>
  <r>
    <n v="7457"/>
    <s v="General Expenses"/>
    <n v="240"/>
    <d v="2023-08-10T00:00:00"/>
    <s v="Unprod Time: Task: R AS Time Hr: .72 Time Ot: 0"/>
    <n v="24.48"/>
    <m/>
    <x v="12"/>
  </r>
  <r>
    <n v="7457"/>
    <s v="General Expenses"/>
    <n v="240"/>
    <d v="2023-08-18T00:00:00"/>
    <s v="Unprod Time: Task: R AS Time Hr: .72 Time Ot: 0"/>
    <n v="24.48"/>
    <m/>
    <x v="12"/>
  </r>
  <r>
    <n v="7457"/>
    <s v="General Expenses"/>
    <n v="240"/>
    <d v="2023-03-10T00:00:00"/>
    <s v="Unprod Time: Task: R AS Time Hr: .73 Time Ot: 0"/>
    <n v="24.82"/>
    <m/>
    <x v="12"/>
  </r>
  <r>
    <n v="7457"/>
    <s v="General Expenses"/>
    <n v="240"/>
    <d v="2023-04-12T00:00:00"/>
    <s v="Unprod Time: Task: R AS Time Hr: .73 Time Ot: 0"/>
    <n v="24.82"/>
    <m/>
    <x v="12"/>
  </r>
  <r>
    <n v="7457"/>
    <s v="General Expenses"/>
    <n v="240"/>
    <d v="2023-04-14T00:00:00"/>
    <s v="Unprod Time: Task: R AS Time Hr: .73 Time Ot: 0"/>
    <n v="24.82"/>
    <m/>
    <x v="12"/>
  </r>
  <r>
    <n v="7457"/>
    <s v="General Expenses"/>
    <n v="240"/>
    <d v="2023-05-27T00:00:00"/>
    <s v="Unprod Time: Task: R AS Time Hr: .73 Time Ot: 0"/>
    <n v="24.82"/>
    <m/>
    <x v="12"/>
  </r>
  <r>
    <n v="7457"/>
    <s v="General Expenses"/>
    <n v="240"/>
    <d v="2023-07-15T00:00:00"/>
    <s v="Unprod Time: Task: R AS Time Hr: .73 Time Ot: 0"/>
    <n v="24.82"/>
    <m/>
    <x v="12"/>
  </r>
  <r>
    <n v="7457"/>
    <s v="General Expenses"/>
    <n v="240"/>
    <d v="2023-09-07T00:00:00"/>
    <s v="Unprod Time: Task: R AS Time Hr: .73 Time Ot: 0"/>
    <n v="24.82"/>
    <m/>
    <x v="12"/>
  </r>
  <r>
    <n v="7457"/>
    <s v="General Expenses"/>
    <n v="240"/>
    <d v="2023-09-13T00:00:00"/>
    <s v="Unprod Time: Task: R AS Time Hr: .73 Time Ot: 0"/>
    <n v="24.82"/>
    <m/>
    <x v="12"/>
  </r>
  <r>
    <n v="7457"/>
    <s v="General Expenses"/>
    <n v="240"/>
    <d v="2023-03-04T00:00:00"/>
    <s v="Unprod Time: Task: R AS Time Hr: .75 Time Ot: 0"/>
    <n v="25.5"/>
    <m/>
    <x v="12"/>
  </r>
  <r>
    <n v="7457"/>
    <s v="General Expenses"/>
    <n v="240"/>
    <d v="2023-03-14T00:00:00"/>
    <s v="Unprod Time: Task: R AS Time Hr: .75 Time Ot: 0"/>
    <n v="25.5"/>
    <m/>
    <x v="12"/>
  </r>
  <r>
    <n v="7457"/>
    <s v="General Expenses"/>
    <n v="240"/>
    <d v="2023-04-20T00:00:00"/>
    <s v="Unprod Time: Task: R AS Time Hr: .75 Time Ot: 0"/>
    <n v="25.5"/>
    <m/>
    <x v="12"/>
  </r>
  <r>
    <n v="7457"/>
    <s v="General Expenses"/>
    <n v="240"/>
    <d v="2023-05-09T00:00:00"/>
    <s v="Unprod Time: Task: R AS Time Hr: .75 Time Ot: 0"/>
    <n v="25.5"/>
    <m/>
    <x v="12"/>
  </r>
  <r>
    <n v="7457"/>
    <s v="General Expenses"/>
    <n v="240"/>
    <d v="2023-05-12T00:00:00"/>
    <s v="Unprod Time: Task: R AS Time Hr: .75 Time Ot: 0"/>
    <n v="25.5"/>
    <m/>
    <x v="12"/>
  </r>
  <r>
    <n v="7457"/>
    <s v="General Expenses"/>
    <n v="240"/>
    <d v="2023-06-15T00:00:00"/>
    <s v="Unprod Time: Task: R AS Time Hr: .75 Time Ot: 0"/>
    <n v="25.5"/>
    <m/>
    <x v="12"/>
  </r>
  <r>
    <n v="7457"/>
    <s v="General Expenses"/>
    <n v="240"/>
    <d v="2023-06-24T00:00:00"/>
    <s v="Unprod Time: Task: R AS Time Hr: .75 Time Ot: 0"/>
    <n v="25.5"/>
    <m/>
    <x v="12"/>
  </r>
  <r>
    <n v="7457"/>
    <s v="General Expenses"/>
    <n v="240"/>
    <d v="2023-07-11T00:00:00"/>
    <s v="Unprod Time: Task: R AS Time Hr: .75 Time Ot: 0"/>
    <n v="25.5"/>
    <m/>
    <x v="12"/>
  </r>
  <r>
    <n v="7457"/>
    <s v="General Expenses"/>
    <n v="240"/>
    <d v="2023-07-21T00:00:00"/>
    <s v="Unprod Time: Task: R AS Time Hr: .75 Time Ot: 0"/>
    <n v="25.5"/>
    <m/>
    <x v="12"/>
  </r>
  <r>
    <n v="7457"/>
    <s v="General Expenses"/>
    <n v="240"/>
    <d v="2023-09-21T00:00:00"/>
    <s v="Unprod Time: Task: R AS Time Hr: .77 Time Ot: 0"/>
    <n v="26.18"/>
    <m/>
    <x v="12"/>
  </r>
  <r>
    <n v="7457"/>
    <s v="General Expenses"/>
    <n v="240"/>
    <d v="2023-03-29T00:00:00"/>
    <s v="Unprod Time: Task: R AS Time Hr: .78 Time Ot: 0"/>
    <n v="26.52"/>
    <m/>
    <x v="12"/>
  </r>
  <r>
    <n v="7457"/>
    <s v="General Expenses"/>
    <n v="240"/>
    <d v="2023-08-02T00:00:00"/>
    <s v="Unprod Time: Task: R AS Time Hr: .78 Time Ot: 0"/>
    <n v="26.52"/>
    <m/>
    <x v="12"/>
  </r>
  <r>
    <n v="7457"/>
    <s v="General Expenses"/>
    <n v="240"/>
    <d v="2023-08-23T00:00:00"/>
    <s v="Unprod Time: Task: R AS Time Hr: .78 Time Ot: 0"/>
    <n v="26.52"/>
    <m/>
    <x v="12"/>
  </r>
  <r>
    <n v="7457"/>
    <s v="General Expenses"/>
    <n v="240"/>
    <d v="2023-03-16T00:00:00"/>
    <s v="Unprod Time: Task: R AS Time Hr: .8 Time Ot: 0"/>
    <n v="27.2"/>
    <m/>
    <x v="12"/>
  </r>
  <r>
    <n v="7457"/>
    <s v="General Expenses"/>
    <n v="240"/>
    <d v="2023-06-08T00:00:00"/>
    <s v="Unprod Time: Task: R AS Time Hr: .8 Time Ot: 0"/>
    <n v="27.2"/>
    <m/>
    <x v="12"/>
  </r>
  <r>
    <n v="7457"/>
    <s v="General Expenses"/>
    <n v="240"/>
    <d v="2023-08-10T00:00:00"/>
    <s v="Unprod Time: Task: R AS Time Hr: .8 Time Ot: 0"/>
    <n v="27.2"/>
    <m/>
    <x v="12"/>
  </r>
  <r>
    <n v="7457"/>
    <s v="General Expenses"/>
    <n v="240"/>
    <d v="2023-08-11T00:00:00"/>
    <s v="Unprod Time: Task: R AS Time Hr: .8 Time Ot: 0"/>
    <n v="27.2"/>
    <m/>
    <x v="12"/>
  </r>
  <r>
    <n v="7457"/>
    <s v="General Expenses"/>
    <n v="240"/>
    <d v="2023-05-16T00:00:00"/>
    <s v="Unprod Time: Task: R AS Time Hr: .82 Time Ot: 0"/>
    <n v="27.88"/>
    <m/>
    <x v="12"/>
  </r>
  <r>
    <n v="7457"/>
    <s v="General Expenses"/>
    <n v="240"/>
    <d v="2023-05-19T00:00:00"/>
    <s v="Unprod Time: Task: R AS Time Hr: .82 Time Ot: 0"/>
    <n v="27.88"/>
    <m/>
    <x v="12"/>
  </r>
  <r>
    <n v="7457"/>
    <s v="General Expenses"/>
    <n v="240"/>
    <d v="2023-08-11T00:00:00"/>
    <s v="Unprod Time: Task: R AS Time Hr: .82 Time Ot: 0"/>
    <n v="27.88"/>
    <m/>
    <x v="12"/>
  </r>
  <r>
    <n v="7457"/>
    <s v="General Expenses"/>
    <n v="240"/>
    <d v="2023-09-13T00:00:00"/>
    <s v="Unprod Time: Task: R AS Time Hr: .82 Time Ot: 0"/>
    <n v="27.88"/>
    <m/>
    <x v="12"/>
  </r>
  <r>
    <n v="7457"/>
    <s v="General Expenses"/>
    <n v="240"/>
    <d v="2023-09-22T00:00:00"/>
    <s v="Unprod Time: Task: R AS Time Hr: .82 Time Ot: 0"/>
    <n v="27.88"/>
    <m/>
    <x v="12"/>
  </r>
  <r>
    <n v="7457"/>
    <s v="General Expenses"/>
    <n v="240"/>
    <d v="2023-04-04T00:00:00"/>
    <s v="Unprod Time: Task: R AS Time Hr: .83 Time Ot: 0"/>
    <n v="28.22"/>
    <m/>
    <x v="12"/>
  </r>
  <r>
    <n v="7457"/>
    <s v="General Expenses"/>
    <n v="240"/>
    <d v="2023-04-12T00:00:00"/>
    <s v="Unprod Time: Task: R AS Time Hr: .83 Time Ot: 0"/>
    <n v="28.22"/>
    <m/>
    <x v="12"/>
  </r>
  <r>
    <n v="7457"/>
    <s v="General Expenses"/>
    <n v="240"/>
    <d v="2023-05-04T00:00:00"/>
    <s v="Unprod Time: Task: R AS Time Hr: .83 Time Ot: 0"/>
    <n v="28.22"/>
    <m/>
    <x v="12"/>
  </r>
  <r>
    <n v="7457"/>
    <s v="General Expenses"/>
    <n v="240"/>
    <d v="2023-07-06T00:00:00"/>
    <s v="Unprod Time: Task: R AS Time Hr: .83 Time Ot: 0"/>
    <n v="28.22"/>
    <m/>
    <x v="12"/>
  </r>
  <r>
    <n v="7457"/>
    <s v="General Expenses"/>
    <n v="240"/>
    <d v="2023-08-15T00:00:00"/>
    <s v="Unprod Time: Task: R AS Time Hr: .83 Time Ot: 0"/>
    <n v="28.22"/>
    <m/>
    <x v="12"/>
  </r>
  <r>
    <n v="7457"/>
    <s v="General Expenses"/>
    <n v="240"/>
    <d v="2023-03-14T00:00:00"/>
    <s v="Unprod Time: Task: R AS Time Hr: .85 Time Ot: 0"/>
    <n v="28.9"/>
    <m/>
    <x v="12"/>
  </r>
  <r>
    <n v="7457"/>
    <s v="General Expenses"/>
    <n v="240"/>
    <d v="2023-03-15T00:00:00"/>
    <s v="Unprod Time: Task: R AS Time Hr: .85 Time Ot: 0"/>
    <n v="28.9"/>
    <m/>
    <x v="12"/>
  </r>
  <r>
    <n v="7457"/>
    <s v="General Expenses"/>
    <n v="240"/>
    <d v="2023-04-14T00:00:00"/>
    <s v="Unprod Time: Task: R AS Time Hr: .85 Time Ot: 0"/>
    <n v="28.9"/>
    <m/>
    <x v="12"/>
  </r>
  <r>
    <n v="7457"/>
    <s v="General Expenses"/>
    <n v="240"/>
    <d v="2023-05-24T00:00:00"/>
    <s v="Unprod Time: Task: R AS Time Hr: .85 Time Ot: 0"/>
    <n v="28.9"/>
    <m/>
    <x v="12"/>
  </r>
  <r>
    <n v="7457"/>
    <s v="General Expenses"/>
    <n v="240"/>
    <d v="2023-08-25T00:00:00"/>
    <s v="Unprod Time: Task: R AS Time Hr: .85 Time Ot: 0"/>
    <n v="28.9"/>
    <m/>
    <x v="12"/>
  </r>
  <r>
    <n v="7457"/>
    <s v="General Expenses"/>
    <n v="240"/>
    <d v="2023-09-09T00:00:00"/>
    <s v="Unprod Time: Task: R AS Time Hr: .85 Time Ot: 0"/>
    <n v="28.9"/>
    <m/>
    <x v="12"/>
  </r>
  <r>
    <n v="7457"/>
    <s v="General Expenses"/>
    <n v="240"/>
    <d v="2023-09-14T00:00:00"/>
    <s v="Unprod Time: Task: R AS Time Hr: .85 Time Ot: 0"/>
    <n v="28.9"/>
    <m/>
    <x v="12"/>
  </r>
  <r>
    <n v="7457"/>
    <s v="General Expenses"/>
    <n v="240"/>
    <d v="2023-09-23T00:00:00"/>
    <s v="Unprod Time: Task: R AS Time Hr: .85 Time Ot: 0"/>
    <n v="28.9"/>
    <m/>
    <x v="12"/>
  </r>
  <r>
    <n v="7457"/>
    <s v="General Expenses"/>
    <n v="240"/>
    <d v="2023-03-15T00:00:00"/>
    <s v="Unprod Time: Task: R AS Time Hr: .87 Time Ot: 0"/>
    <n v="29.58"/>
    <m/>
    <x v="12"/>
  </r>
  <r>
    <n v="7457"/>
    <s v="General Expenses"/>
    <n v="240"/>
    <d v="2023-05-05T00:00:00"/>
    <s v="Unprod Time: Task: R AS Time Hr: .87 Time Ot: 0"/>
    <n v="29.58"/>
    <m/>
    <x v="12"/>
  </r>
  <r>
    <n v="7457"/>
    <s v="General Expenses"/>
    <n v="240"/>
    <d v="2023-06-30T00:00:00"/>
    <s v="Unprod Time: Task: R AS Time Hr: .87 Time Ot: 0"/>
    <n v="29.58"/>
    <m/>
    <x v="12"/>
  </r>
  <r>
    <n v="7457"/>
    <s v="General Expenses"/>
    <n v="240"/>
    <d v="2023-03-09T00:00:00"/>
    <s v="Unprod Time: Task: R AS Time Hr: .88 Time Ot: 0"/>
    <n v="29.92"/>
    <m/>
    <x v="12"/>
  </r>
  <r>
    <n v="7457"/>
    <s v="General Expenses"/>
    <n v="240"/>
    <d v="2023-04-20T00:00:00"/>
    <s v="Unprod Time: Task: R AS Time Hr: .88 Time Ot: 0"/>
    <n v="29.92"/>
    <m/>
    <x v="12"/>
  </r>
  <r>
    <n v="7457"/>
    <s v="General Expenses"/>
    <n v="240"/>
    <d v="2023-05-09T00:00:00"/>
    <s v="Unprod Time: Task: R AS Time Hr: .92 Time Ot: 0"/>
    <n v="31.28"/>
    <m/>
    <x v="12"/>
  </r>
  <r>
    <n v="7457"/>
    <s v="General Expenses"/>
    <n v="240"/>
    <d v="2023-07-08T00:00:00"/>
    <s v="Unprod Time: Task: R AS Time Hr: .92 Time Ot: 0"/>
    <n v="31.28"/>
    <m/>
    <x v="12"/>
  </r>
  <r>
    <n v="7457"/>
    <s v="General Expenses"/>
    <n v="240"/>
    <d v="2023-08-16T00:00:00"/>
    <s v="Unprod Time: Task: R AS Time Hr: .92 Time Ot: 0"/>
    <n v="31.28"/>
    <m/>
    <x v="12"/>
  </r>
  <r>
    <n v="7457"/>
    <s v="General Expenses"/>
    <n v="240"/>
    <d v="2023-06-13T00:00:00"/>
    <s v="Unprod Time: Task: R AS Time Hr: .93 Time Ot: 0"/>
    <n v="31.62"/>
    <m/>
    <x v="12"/>
  </r>
  <r>
    <n v="7457"/>
    <s v="General Expenses"/>
    <n v="240"/>
    <d v="2023-09-12T00:00:00"/>
    <s v="Unprod Time: Task: R AS Time Hr: .93 Time Ot: 0"/>
    <n v="31.62"/>
    <m/>
    <x v="12"/>
  </r>
  <r>
    <n v="7457"/>
    <s v="General Expenses"/>
    <n v="240"/>
    <d v="2023-04-12T00:00:00"/>
    <s v="Unprod Time: Task: R AS Time Hr: .95 Time Ot: 0"/>
    <n v="32.299999999999997"/>
    <m/>
    <x v="12"/>
  </r>
  <r>
    <n v="7457"/>
    <s v="General Expenses"/>
    <n v="240"/>
    <d v="2023-04-29T00:00:00"/>
    <s v="Unprod Time: Task: R AS Time Hr: .95 Time Ot: 0"/>
    <n v="32.299999999999997"/>
    <m/>
    <x v="12"/>
  </r>
  <r>
    <n v="7457"/>
    <s v="General Expenses"/>
    <n v="240"/>
    <d v="2023-06-20T00:00:00"/>
    <s v="Unprod Time: Task: R AS Time Hr: .95 Time Ot: 0"/>
    <n v="32.299999999999997"/>
    <m/>
    <x v="12"/>
  </r>
  <r>
    <n v="7457"/>
    <s v="General Expenses"/>
    <n v="240"/>
    <d v="2023-07-12T00:00:00"/>
    <s v="Unprod Time: Task: R AS Time Hr: .95 Time Ot: 0"/>
    <n v="32.299999999999997"/>
    <m/>
    <x v="12"/>
  </r>
  <r>
    <n v="7457"/>
    <s v="General Expenses"/>
    <n v="240"/>
    <d v="2023-08-16T00:00:00"/>
    <s v="Unprod Time: Task: R AS Time Hr: .95 Time Ot: 0"/>
    <n v="32.299999999999997"/>
    <m/>
    <x v="12"/>
  </r>
  <r>
    <n v="7457"/>
    <s v="General Expenses"/>
    <n v="240"/>
    <d v="2023-03-16T00:00:00"/>
    <s v="Unprod Time: Task: R AS Time Hr: .97 Time Ot: 0"/>
    <n v="32.979999999999997"/>
    <m/>
    <x v="12"/>
  </r>
  <r>
    <n v="7457"/>
    <s v="General Expenses"/>
    <n v="240"/>
    <d v="2023-03-28T00:00:00"/>
    <s v="Unprod Time: Task: R AS Time Hr: .97 Time Ot: 0"/>
    <n v="32.979999999999997"/>
    <m/>
    <x v="12"/>
  </r>
  <r>
    <n v="7457"/>
    <s v="General Expenses"/>
    <n v="240"/>
    <d v="2023-03-28T00:00:00"/>
    <s v="Unprod Time: Task: R AS Time Hr: .97 Time Ot: 0"/>
    <n v="32.979999999999997"/>
    <m/>
    <x v="12"/>
  </r>
  <r>
    <n v="7457"/>
    <s v="General Expenses"/>
    <n v="240"/>
    <d v="2023-04-11T00:00:00"/>
    <s v="Unprod Time: Task: R AS Time Hr: .97 Time Ot: 0"/>
    <n v="32.979999999999997"/>
    <m/>
    <x v="12"/>
  </r>
  <r>
    <n v="7457"/>
    <s v="General Expenses"/>
    <n v="240"/>
    <d v="2023-06-24T00:00:00"/>
    <s v="Unprod Time: Task: R AS Time Hr: .97 Time Ot: 0"/>
    <n v="32.979999999999997"/>
    <m/>
    <x v="12"/>
  </r>
  <r>
    <n v="7457"/>
    <s v="General Expenses"/>
    <n v="240"/>
    <d v="2023-04-18T00:00:00"/>
    <s v="Unprod Time: Task: R AS Time Hr: .98 Time Ot: 0"/>
    <n v="33.32"/>
    <m/>
    <x v="12"/>
  </r>
  <r>
    <n v="7457"/>
    <s v="General Expenses"/>
    <n v="240"/>
    <d v="2023-04-27T00:00:00"/>
    <s v="Unprod Time: Task: R AS Time Hr: .98 Time Ot: 0"/>
    <n v="33.32"/>
    <m/>
    <x v="12"/>
  </r>
  <r>
    <n v="7457"/>
    <s v="General Expenses"/>
    <n v="240"/>
    <d v="2023-06-15T00:00:00"/>
    <s v="Unprod Time: Task: R AS Time Hr: .98 Time Ot: 0"/>
    <n v="33.32"/>
    <m/>
    <x v="12"/>
  </r>
  <r>
    <n v="7457"/>
    <s v="General Expenses"/>
    <n v="240"/>
    <d v="2023-07-12T00:00:00"/>
    <s v="Unprod Time: Task: R AS Time Hr: .98 Time Ot: 0"/>
    <n v="33.32"/>
    <m/>
    <x v="12"/>
  </r>
  <r>
    <n v="7457"/>
    <s v="General Expenses"/>
    <n v="240"/>
    <d v="2023-08-17T00:00:00"/>
    <s v="Unprod Time: Task: R AS Time Hr: .98 Time Ot: 0"/>
    <n v="33.32"/>
    <m/>
    <x v="12"/>
  </r>
  <r>
    <n v="7457"/>
    <s v="General Expenses"/>
    <n v="240"/>
    <d v="2023-03-01T00:00:00"/>
    <s v="Unprod Time: Task: R AS Time Hr: 0 Time Ot: 0"/>
    <n v="0"/>
    <m/>
    <x v="12"/>
  </r>
  <r>
    <n v="7457"/>
    <s v="General Expenses"/>
    <n v="240"/>
    <d v="2023-03-10T00:00:00"/>
    <s v="Unprod Time: Task: R AS Time Hr: 0 Time Ot: 0"/>
    <n v="0"/>
    <m/>
    <x v="12"/>
  </r>
  <r>
    <n v="7457"/>
    <s v="General Expenses"/>
    <n v="240"/>
    <d v="2023-03-24T00:00:00"/>
    <s v="Unprod Time: Task: R AS Time Hr: 0 Time Ot: 0"/>
    <n v="0"/>
    <m/>
    <x v="12"/>
  </r>
  <r>
    <n v="7457"/>
    <s v="General Expenses"/>
    <n v="240"/>
    <d v="2023-04-01T00:00:00"/>
    <s v="Unprod Time: Task: R AS Time Hr: 0 Time Ot: 0"/>
    <n v="0"/>
    <m/>
    <x v="12"/>
  </r>
  <r>
    <n v="7457"/>
    <s v="General Expenses"/>
    <n v="240"/>
    <d v="2023-05-02T00:00:00"/>
    <s v="Unprod Time: Task: R AS Time Hr: 0 Time Ot: 0"/>
    <n v="0"/>
    <m/>
    <x v="12"/>
  </r>
  <r>
    <n v="7457"/>
    <s v="General Expenses"/>
    <n v="240"/>
    <d v="2023-05-26T00:00:00"/>
    <s v="Unprod Time: Task: R AS Time Hr: 0 Time Ot: 0"/>
    <n v="0"/>
    <m/>
    <x v="12"/>
  </r>
  <r>
    <n v="7457"/>
    <s v="General Expenses"/>
    <n v="240"/>
    <d v="2023-06-23T00:00:00"/>
    <s v="Unprod Time: Task: R AS Time Hr: 0 Time Ot: 0"/>
    <n v="0"/>
    <m/>
    <x v="12"/>
  </r>
  <r>
    <n v="7457"/>
    <s v="General Expenses"/>
    <n v="240"/>
    <d v="2023-06-23T00:00:00"/>
    <s v="Unprod Time: Task: R AS Time Hr: 0 Time Ot: 0"/>
    <n v="0"/>
    <m/>
    <x v="12"/>
  </r>
  <r>
    <n v="7457"/>
    <s v="General Expenses"/>
    <n v="240"/>
    <d v="2023-06-27T00:00:00"/>
    <s v="Unprod Time: Task: R AS Time Hr: 0 Time Ot: 0"/>
    <n v="0"/>
    <m/>
    <x v="12"/>
  </r>
  <r>
    <n v="7457"/>
    <s v="General Expenses"/>
    <n v="240"/>
    <d v="2023-06-27T00:00:00"/>
    <s v="Unprod Time: Task: R AS Time Hr: 0 Time Ot: 0"/>
    <n v="0"/>
    <m/>
    <x v="12"/>
  </r>
  <r>
    <n v="7457"/>
    <s v="General Expenses"/>
    <n v="240"/>
    <d v="2023-07-04T00:00:00"/>
    <s v="Unprod Time: Task: R AS Time Hr: 0 Time Ot: 0"/>
    <n v="0"/>
    <m/>
    <x v="12"/>
  </r>
  <r>
    <n v="7457"/>
    <s v="General Expenses"/>
    <n v="240"/>
    <d v="2023-07-04T00:00:00"/>
    <s v="Unprod Time: Task: R AS Time Hr: 0 Time Ot: 0"/>
    <n v="0"/>
    <m/>
    <x v="12"/>
  </r>
  <r>
    <n v="7457"/>
    <s v="General Expenses"/>
    <n v="240"/>
    <d v="2023-07-11T00:00:00"/>
    <s v="Unprod Time: Task: R AS Time Hr: 0 Time Ot: 0"/>
    <n v="0"/>
    <m/>
    <x v="12"/>
  </r>
  <r>
    <n v="7457"/>
    <s v="General Expenses"/>
    <n v="240"/>
    <d v="2023-08-15T00:00:00"/>
    <s v="Unprod Time: Task: R AS Time Hr: 0 Time Ot: 0"/>
    <n v="0"/>
    <m/>
    <x v="12"/>
  </r>
  <r>
    <n v="7457"/>
    <s v="General Expenses"/>
    <n v="240"/>
    <d v="2023-08-15T00:00:00"/>
    <s v="Unprod Time: Task: R AS Time Hr: 0 Time Ot: 0"/>
    <n v="0"/>
    <m/>
    <x v="12"/>
  </r>
  <r>
    <n v="7457"/>
    <s v="General Expenses"/>
    <n v="240"/>
    <d v="2023-08-22T00:00:00"/>
    <s v="Unprod Time: Task: R AS Time Hr: 0 Time Ot: 0"/>
    <n v="0"/>
    <m/>
    <x v="12"/>
  </r>
  <r>
    <n v="7457"/>
    <s v="General Expenses"/>
    <n v="240"/>
    <d v="2023-09-01T00:00:00"/>
    <s v="Unprod Time: Task: R AS Time Hr: 0 Time Ot: 0"/>
    <n v="0"/>
    <m/>
    <x v="12"/>
  </r>
  <r>
    <n v="7457"/>
    <s v="General Expenses"/>
    <n v="240"/>
    <d v="2023-09-13T00:00:00"/>
    <s v="Unprod Time: Task: R AS Time Hr: 0 Time Ot: 0"/>
    <n v="0"/>
    <m/>
    <x v="12"/>
  </r>
  <r>
    <n v="7457"/>
    <s v="General Expenses"/>
    <n v="240"/>
    <d v="2023-05-05T00:00:00"/>
    <s v="Unprod Time: Task: R AS Time Hr: 1 Time Ot: 0"/>
    <n v="34"/>
    <m/>
    <x v="12"/>
  </r>
  <r>
    <n v="7457"/>
    <s v="General Expenses"/>
    <n v="240"/>
    <d v="2023-06-09T00:00:00"/>
    <s v="Unprod Time: Task: R AS Time Hr: 1 Time Ot: 0"/>
    <n v="34"/>
    <m/>
    <x v="12"/>
  </r>
  <r>
    <n v="7457"/>
    <s v="General Expenses"/>
    <n v="240"/>
    <d v="2023-03-01T00:00:00"/>
    <s v="Unprod Time: Task: R AS Time Hr: 1.02 Time Ot: 0"/>
    <n v="34.68"/>
    <m/>
    <x v="12"/>
  </r>
  <r>
    <n v="7457"/>
    <s v="General Expenses"/>
    <n v="240"/>
    <d v="2023-05-02T00:00:00"/>
    <s v="Unprod Time: Task: R AS Time Hr: 1.02 Time Ot: 0"/>
    <n v="34.68"/>
    <m/>
    <x v="12"/>
  </r>
  <r>
    <n v="7457"/>
    <s v="General Expenses"/>
    <n v="240"/>
    <d v="2023-09-01T00:00:00"/>
    <s v="Unprod Time: Task: R AS Time Hr: 1.02 Time Ot: 0"/>
    <n v="34.68"/>
    <m/>
    <x v="12"/>
  </r>
  <r>
    <n v="7457"/>
    <s v="General Expenses"/>
    <n v="240"/>
    <d v="2023-08-03T00:00:00"/>
    <s v="Unprod Time: Task: R AS Time Hr: 1.03 Time Ot: 0"/>
    <n v="35.020000000000003"/>
    <m/>
    <x v="12"/>
  </r>
  <r>
    <n v="7457"/>
    <s v="General Expenses"/>
    <n v="240"/>
    <d v="2023-03-16T00:00:00"/>
    <s v="Unprod Time: Task: R AS Time Hr: 1.05 Time Ot: 0"/>
    <n v="35.700000000000003"/>
    <m/>
    <x v="12"/>
  </r>
  <r>
    <n v="7457"/>
    <s v="General Expenses"/>
    <n v="240"/>
    <d v="2023-04-11T00:00:00"/>
    <s v="Unprod Time: Task: R AS Time Hr: 1.05 Time Ot: 0"/>
    <n v="35.700000000000003"/>
    <m/>
    <x v="12"/>
  </r>
  <r>
    <n v="7457"/>
    <s v="General Expenses"/>
    <n v="240"/>
    <d v="2023-06-06T00:00:00"/>
    <s v="Unprod Time: Task: R AS Time Hr: 1.05 Time Ot: 0"/>
    <n v="35.700000000000003"/>
    <m/>
    <x v="12"/>
  </r>
  <r>
    <n v="7457"/>
    <s v="General Expenses"/>
    <n v="240"/>
    <d v="2023-07-05T00:00:00"/>
    <s v="Unprod Time: Task: R AS Time Hr: 1.05 Time Ot: 0"/>
    <n v="35.700000000000003"/>
    <m/>
    <x v="12"/>
  </r>
  <r>
    <n v="7457"/>
    <s v="General Expenses"/>
    <n v="240"/>
    <d v="2023-07-28T00:00:00"/>
    <s v="Unprod Time: Task: R AS Time Hr: 1.05 Time Ot: 0"/>
    <n v="35.700000000000003"/>
    <m/>
    <x v="12"/>
  </r>
  <r>
    <n v="7457"/>
    <s v="General Expenses"/>
    <n v="240"/>
    <d v="2023-09-21T00:00:00"/>
    <s v="Unprod Time: Task: R AS Time Hr: 1.05 Time Ot: 0"/>
    <n v="35.700000000000003"/>
    <m/>
    <x v="12"/>
  </r>
  <r>
    <n v="7457"/>
    <s v="General Expenses"/>
    <n v="240"/>
    <d v="2023-07-15T00:00:00"/>
    <s v="Unprod Time: Task: R AS Time Hr: 1.07 Time Ot: 0"/>
    <n v="36.380000000000003"/>
    <m/>
    <x v="12"/>
  </r>
  <r>
    <n v="7457"/>
    <s v="General Expenses"/>
    <n v="240"/>
    <d v="2023-04-20T00:00:00"/>
    <s v="Unprod Time: Task: R AS Time Hr: 1.08 Time Ot: 0"/>
    <n v="36.72"/>
    <m/>
    <x v="12"/>
  </r>
  <r>
    <n v="7457"/>
    <s v="General Expenses"/>
    <n v="240"/>
    <d v="2023-04-21T00:00:00"/>
    <s v="Unprod Time: Task: R AS Time Hr: 1.08 Time Ot: 0"/>
    <n v="36.72"/>
    <m/>
    <x v="12"/>
  </r>
  <r>
    <n v="7457"/>
    <s v="General Expenses"/>
    <n v="240"/>
    <d v="2023-04-21T00:00:00"/>
    <s v="Unprod Time: Task: R AS Time Hr: 1.1 Time Ot: 0"/>
    <n v="37.4"/>
    <m/>
    <x v="12"/>
  </r>
  <r>
    <n v="7457"/>
    <s v="General Expenses"/>
    <n v="240"/>
    <d v="2023-04-26T00:00:00"/>
    <s v="Unprod Time: Task: R AS Time Hr: 1.1 Time Ot: 0"/>
    <n v="37.4"/>
    <m/>
    <x v="12"/>
  </r>
  <r>
    <n v="7457"/>
    <s v="General Expenses"/>
    <n v="240"/>
    <d v="2023-07-01T00:00:00"/>
    <s v="Unprod Time: Task: R AS Time Hr: 1.1 Time Ot: 0"/>
    <n v="37.4"/>
    <m/>
    <x v="12"/>
  </r>
  <r>
    <n v="7457"/>
    <s v="General Expenses"/>
    <n v="240"/>
    <d v="2023-04-15T00:00:00"/>
    <s v="Unprod Time: Task: R AS Time Hr: 1.12 Time Ot: 0"/>
    <n v="38.08"/>
    <m/>
    <x v="12"/>
  </r>
  <r>
    <n v="7457"/>
    <s v="General Expenses"/>
    <n v="240"/>
    <d v="2023-06-21T00:00:00"/>
    <s v="Unprod Time: Task: R AS Time Hr: 1.12 Time Ot: 0"/>
    <n v="38.08"/>
    <m/>
    <x v="12"/>
  </r>
  <r>
    <n v="7457"/>
    <s v="General Expenses"/>
    <n v="240"/>
    <d v="2023-09-19T00:00:00"/>
    <s v="Unprod Time: Task: R AS Time Hr: 1.12 Time Ot: 0"/>
    <n v="38.08"/>
    <m/>
    <x v="12"/>
  </r>
  <r>
    <n v="7457"/>
    <s v="General Expenses"/>
    <n v="240"/>
    <d v="2023-03-31T00:00:00"/>
    <s v="Unprod Time: Task: R AS Time Hr: 1.15 Time Ot: 0"/>
    <n v="39.1"/>
    <m/>
    <x v="12"/>
  </r>
  <r>
    <n v="7457"/>
    <s v="General Expenses"/>
    <n v="240"/>
    <d v="2023-04-26T00:00:00"/>
    <s v="Unprod Time: Task: R AS Time Hr: 1.15 Time Ot: 0"/>
    <n v="39.1"/>
    <m/>
    <x v="12"/>
  </r>
  <r>
    <n v="7457"/>
    <s v="General Expenses"/>
    <n v="240"/>
    <d v="2023-05-03T00:00:00"/>
    <s v="Unprod Time: Task: R AS Time Hr: 1.15 Time Ot: 0"/>
    <n v="39.1"/>
    <m/>
    <x v="12"/>
  </r>
  <r>
    <n v="7457"/>
    <s v="General Expenses"/>
    <n v="240"/>
    <d v="2023-05-16T00:00:00"/>
    <s v="Unprod Time: Task: R AS Time Hr: 1.15 Time Ot: 0"/>
    <n v="39.1"/>
    <m/>
    <x v="12"/>
  </r>
  <r>
    <n v="7457"/>
    <s v="General Expenses"/>
    <n v="240"/>
    <d v="2023-06-21T00:00:00"/>
    <s v="Unprod Time: Task: R AS Time Hr: 1.15 Time Ot: 0"/>
    <n v="39.1"/>
    <m/>
    <x v="12"/>
  </r>
  <r>
    <n v="7457"/>
    <s v="General Expenses"/>
    <n v="240"/>
    <d v="2023-04-05T00:00:00"/>
    <s v="Unprod Time: Task: R AS Time Hr: 1.17 Time Ot: 0"/>
    <n v="39.78"/>
    <m/>
    <x v="12"/>
  </r>
  <r>
    <n v="7457"/>
    <s v="General Expenses"/>
    <n v="240"/>
    <d v="2023-09-20T00:00:00"/>
    <s v="Unprod Time: Task: R AS Time Hr: 1.17 Time Ot: 0"/>
    <n v="39.78"/>
    <m/>
    <x v="12"/>
  </r>
  <r>
    <n v="7457"/>
    <s v="General Expenses"/>
    <n v="240"/>
    <d v="2023-03-10T00:00:00"/>
    <s v="Unprod Time: Task: R AS Time Hr: 1.18 Time Ot: 0"/>
    <n v="40.119999999999997"/>
    <m/>
    <x v="12"/>
  </r>
  <r>
    <n v="7457"/>
    <s v="General Expenses"/>
    <n v="240"/>
    <d v="2023-03-07T00:00:00"/>
    <s v="Unprod Time: Task: R AS Time Hr: 1.2 Time Ot: 0"/>
    <n v="40.799999999999997"/>
    <m/>
    <x v="12"/>
  </r>
  <r>
    <n v="7457"/>
    <s v="General Expenses"/>
    <n v="240"/>
    <d v="2023-03-17T00:00:00"/>
    <s v="Unprod Time: Task: R AS Time Hr: 1.2 Time Ot: 0"/>
    <n v="40.799999999999997"/>
    <m/>
    <x v="12"/>
  </r>
  <r>
    <n v="7457"/>
    <s v="General Expenses"/>
    <n v="240"/>
    <d v="2023-04-28T00:00:00"/>
    <s v="Unprod Time: Task: R AS Time Hr: 1.22 Time Ot: 0"/>
    <n v="41.48"/>
    <m/>
    <x v="12"/>
  </r>
  <r>
    <n v="7457"/>
    <s v="General Expenses"/>
    <n v="240"/>
    <d v="2023-05-13T00:00:00"/>
    <s v="Unprod Time: Task: R AS Time Hr: 1.22 Time Ot: 0"/>
    <n v="41.48"/>
    <m/>
    <x v="12"/>
  </r>
  <r>
    <n v="7457"/>
    <s v="General Expenses"/>
    <n v="240"/>
    <d v="2023-03-29T00:00:00"/>
    <s v="Unprod Time: Task: R AS Time Hr: 1.23 Time Ot: 0"/>
    <n v="41.82"/>
    <m/>
    <x v="12"/>
  </r>
  <r>
    <n v="7457"/>
    <s v="General Expenses"/>
    <n v="240"/>
    <d v="2023-09-14T00:00:00"/>
    <s v="Unprod Time: Task: R AS Time Hr: 1.23 Time Ot: 0"/>
    <n v="41.82"/>
    <m/>
    <x v="12"/>
  </r>
  <r>
    <n v="7457"/>
    <s v="General Expenses"/>
    <n v="240"/>
    <d v="2023-04-04T00:00:00"/>
    <s v="Unprod Time: Task: R AS Time Hr: 1.25 Time Ot: 0"/>
    <n v="42.5"/>
    <m/>
    <x v="12"/>
  </r>
  <r>
    <n v="7457"/>
    <s v="General Expenses"/>
    <n v="240"/>
    <d v="2023-09-15T00:00:00"/>
    <s v="Unprod Time: Task: R AS Time Hr: 1.25 Time Ot: 0"/>
    <n v="42.5"/>
    <m/>
    <x v="12"/>
  </r>
  <r>
    <n v="7457"/>
    <s v="General Expenses"/>
    <n v="240"/>
    <d v="2023-07-22T00:00:00"/>
    <s v="Unprod Time: Task: R AS Time Hr: 1.28 Time Ot: 0"/>
    <n v="43.52"/>
    <m/>
    <x v="12"/>
  </r>
  <r>
    <n v="7457"/>
    <s v="General Expenses"/>
    <n v="240"/>
    <d v="2023-09-21T00:00:00"/>
    <s v="Unprod Time: Task: R AS Time Hr: 1.28 Time Ot: 0"/>
    <n v="43.52"/>
    <m/>
    <x v="12"/>
  </r>
  <r>
    <n v="7457"/>
    <s v="General Expenses"/>
    <n v="240"/>
    <d v="2023-08-22T00:00:00"/>
    <s v="Unprod Time: Task: R AS Time Hr: 1.3 Time Ot: 0"/>
    <n v="44.2"/>
    <m/>
    <x v="12"/>
  </r>
  <r>
    <n v="7457"/>
    <s v="General Expenses"/>
    <n v="240"/>
    <d v="2023-08-31T00:00:00"/>
    <s v="Unprod Time: Task: R AS Time Hr: 1.33 Time Ot: 0"/>
    <n v="45.22"/>
    <m/>
    <x v="12"/>
  </r>
  <r>
    <n v="7457"/>
    <s v="General Expenses"/>
    <n v="240"/>
    <d v="2023-06-10T00:00:00"/>
    <s v="Unprod Time: Task: R AS Time Hr: 1.35 Time Ot: 0"/>
    <n v="45.9"/>
    <m/>
    <x v="12"/>
  </r>
  <r>
    <n v="7457"/>
    <s v="General Expenses"/>
    <n v="240"/>
    <d v="2023-03-18T00:00:00"/>
    <s v="Unprod Time: Task: R AS Time Hr: 1.4 Time Ot: 0"/>
    <n v="47.6"/>
    <m/>
    <x v="12"/>
  </r>
  <r>
    <n v="7457"/>
    <s v="General Expenses"/>
    <n v="240"/>
    <d v="2023-06-07T00:00:00"/>
    <s v="Unprod Time: Task: R AS Time Hr: 1.4 Time Ot: 0"/>
    <n v="47.6"/>
    <m/>
    <x v="12"/>
  </r>
  <r>
    <n v="7457"/>
    <s v="General Expenses"/>
    <n v="240"/>
    <d v="2023-03-08T00:00:00"/>
    <s v="Unprod Time: Task: R AS Time Hr: 1.43 Time Ot: 0"/>
    <n v="48.62"/>
    <m/>
    <x v="12"/>
  </r>
  <r>
    <n v="7457"/>
    <s v="General Expenses"/>
    <n v="240"/>
    <d v="2023-04-18T00:00:00"/>
    <s v="Unprod Time: Task: R AS Time Hr: 1.47 Time Ot: 0"/>
    <n v="49.98"/>
    <m/>
    <x v="12"/>
  </r>
  <r>
    <n v="7457"/>
    <s v="General Expenses"/>
    <n v="240"/>
    <d v="2023-05-11T00:00:00"/>
    <s v="Unprod Time: Task: R AS Time Hr: 1.47 Time Ot: 0"/>
    <n v="49.98"/>
    <m/>
    <x v="12"/>
  </r>
  <r>
    <n v="7457"/>
    <s v="General Expenses"/>
    <n v="240"/>
    <d v="2023-04-06T00:00:00"/>
    <s v="Unprod Time: Task: R AS Time Hr: 1.48 Time Ot: 0"/>
    <n v="50.32"/>
    <m/>
    <x v="12"/>
  </r>
  <r>
    <n v="7457"/>
    <s v="General Expenses"/>
    <n v="240"/>
    <d v="2023-09-20T00:00:00"/>
    <s v="Unprod Time: Task: R AS Time Hr: 1.5 Time Ot: 0"/>
    <n v="51"/>
    <m/>
    <x v="12"/>
  </r>
  <r>
    <n v="7457"/>
    <s v="General Expenses"/>
    <n v="240"/>
    <d v="2023-05-10T00:00:00"/>
    <s v="Unprod Time: Task: R AS Time Hr: 1.53 Time Ot: 0"/>
    <n v="52.02"/>
    <m/>
    <x v="12"/>
  </r>
  <r>
    <n v="7457"/>
    <s v="General Expenses"/>
    <n v="240"/>
    <d v="2023-05-16T00:00:00"/>
    <s v="Unprod Time: Task: R AS Time Hr: 1.57 Time Ot: 0"/>
    <n v="53.38"/>
    <m/>
    <x v="12"/>
  </r>
  <r>
    <n v="7457"/>
    <s v="General Expenses"/>
    <n v="240"/>
    <d v="2023-06-21T00:00:00"/>
    <s v="Unprod Time: Task: R AS Time Hr: 1.57 Time Ot: 0"/>
    <n v="53.38"/>
    <m/>
    <x v="12"/>
  </r>
  <r>
    <n v="7457"/>
    <s v="General Expenses"/>
    <n v="240"/>
    <d v="2023-03-24T00:00:00"/>
    <s v="Unprod Time: Task: R AS Time Hr: 1.58 Time Ot: 0"/>
    <n v="53.72"/>
    <m/>
    <x v="12"/>
  </r>
  <r>
    <n v="7457"/>
    <s v="General Expenses"/>
    <n v="240"/>
    <d v="2023-04-21T00:00:00"/>
    <s v="Unprod Time: Task: R AS Time Hr: 1.62 Time Ot: 0"/>
    <n v="55.08"/>
    <m/>
    <x v="12"/>
  </r>
  <r>
    <n v="7457"/>
    <s v="General Expenses"/>
    <n v="240"/>
    <d v="2023-07-25T00:00:00"/>
    <s v="Unprod Time: Task: R AS Time Hr: 1.63 Time Ot: 0"/>
    <n v="55.42"/>
    <m/>
    <x v="12"/>
  </r>
  <r>
    <n v="7457"/>
    <s v="General Expenses"/>
    <n v="240"/>
    <d v="2023-03-17T00:00:00"/>
    <s v="Unprod Time: Task: R AS Time Hr: 1.67 Time Ot: 0"/>
    <n v="56.78"/>
    <m/>
    <x v="12"/>
  </r>
  <r>
    <n v="7457"/>
    <s v="General Expenses"/>
    <n v="240"/>
    <d v="2023-04-11T00:00:00"/>
    <s v="Unprod Time: Task: R AS Time Hr: 1.7 Time Ot: 0"/>
    <n v="57.8"/>
    <m/>
    <x v="12"/>
  </r>
  <r>
    <n v="7457"/>
    <s v="General Expenses"/>
    <n v="240"/>
    <d v="2023-06-22T00:00:00"/>
    <s v="Unprod Time: Task: R AS Time Hr: 1.72 Time Ot: 0"/>
    <n v="58.48"/>
    <m/>
    <x v="12"/>
  </r>
  <r>
    <n v="7457"/>
    <s v="General Expenses"/>
    <n v="240"/>
    <d v="2023-07-25T00:00:00"/>
    <s v="Unprod Time: Task: R AS Time Hr: 1.75 Time Ot: 0"/>
    <n v="59.5"/>
    <m/>
    <x v="12"/>
  </r>
  <r>
    <n v="7457"/>
    <s v="General Expenses"/>
    <n v="240"/>
    <d v="2023-08-17T00:00:00"/>
    <s v="Unprod Time: Task: R AS Time Hr: 1.75 Time Ot: 0"/>
    <n v="59.5"/>
    <m/>
    <x v="12"/>
  </r>
  <r>
    <n v="7457"/>
    <s v="General Expenses"/>
    <n v="240"/>
    <d v="2023-05-10T00:00:00"/>
    <s v="Unprod Time: Task: R AS Time Hr: 1.77 Time Ot: 0"/>
    <n v="60.18"/>
    <m/>
    <x v="12"/>
  </r>
  <r>
    <n v="7457"/>
    <s v="General Expenses"/>
    <n v="240"/>
    <d v="2023-06-16T00:00:00"/>
    <s v="Unprod Time: Task: R AS Time Hr: 1.82 Time Ot: 0"/>
    <n v="61.88"/>
    <m/>
    <x v="12"/>
  </r>
  <r>
    <n v="7457"/>
    <s v="General Expenses"/>
    <n v="240"/>
    <d v="2023-07-11T00:00:00"/>
    <s v="Unprod Time: Task: R AS Time Hr: 1.82 Time Ot: 0"/>
    <n v="61.88"/>
    <m/>
    <x v="12"/>
  </r>
  <r>
    <n v="7457"/>
    <s v="General Expenses"/>
    <n v="240"/>
    <d v="2023-03-25T00:00:00"/>
    <s v="Unprod Time: Task: R AS Time Hr: 1.87 Time Ot: 0"/>
    <n v="63.58"/>
    <m/>
    <x v="12"/>
  </r>
  <r>
    <n v="7457"/>
    <s v="General Expenses"/>
    <n v="240"/>
    <d v="2023-03-21T00:00:00"/>
    <s v="Unprod Time: Task: R AS Time Hr: 1.92 Time Ot: 0"/>
    <n v="65.28"/>
    <m/>
    <x v="12"/>
  </r>
  <r>
    <n v="7457"/>
    <s v="General Expenses"/>
    <n v="240"/>
    <d v="2023-06-28T00:00:00"/>
    <s v="Unprod Time: Task: R AS Time Hr: 1.93 Time Ot: 0"/>
    <n v="65.62"/>
    <m/>
    <x v="12"/>
  </r>
  <r>
    <n v="7457"/>
    <s v="General Expenses"/>
    <n v="240"/>
    <d v="2023-08-01T00:00:00"/>
    <s v="Unprod Time: Task: R AS Time Hr: 1.95 Time Ot: 0"/>
    <n v="66.3"/>
    <m/>
    <x v="12"/>
  </r>
  <r>
    <n v="7457"/>
    <s v="General Expenses"/>
    <n v="240"/>
    <d v="2023-04-22T00:00:00"/>
    <s v="Unprod Time: Task: R AS Time Hr: 1.97 Time Ot: 0"/>
    <n v="66.98"/>
    <m/>
    <x v="12"/>
  </r>
  <r>
    <n v="7457"/>
    <s v="General Expenses"/>
    <n v="240"/>
    <d v="2023-03-09T00:00:00"/>
    <s v="Unprod Time: Task: R AS Time Hr: 2.02 Time Ot: 0"/>
    <n v="68.680000000000007"/>
    <m/>
    <x v="12"/>
  </r>
  <r>
    <n v="7457"/>
    <s v="General Expenses"/>
    <n v="240"/>
    <d v="2023-05-02T00:00:00"/>
    <s v="Unprod Time: Task: R AS Time Hr: 2.05 Time Ot: 0"/>
    <n v="69.7"/>
    <m/>
    <x v="12"/>
  </r>
  <r>
    <n v="7457"/>
    <s v="General Expenses"/>
    <n v="240"/>
    <d v="2023-06-23T00:00:00"/>
    <s v="Unprod Time: Task: R AS Time Hr: 2.15 Time Ot: 0"/>
    <n v="73.099999999999994"/>
    <m/>
    <x v="12"/>
  </r>
  <r>
    <n v="7457"/>
    <s v="General Expenses"/>
    <n v="240"/>
    <d v="2023-04-26T00:00:00"/>
    <s v="Unprod Time: Task: R AS Time Hr: 2.17 Time Ot: 0"/>
    <n v="73.78"/>
    <m/>
    <x v="12"/>
  </r>
  <r>
    <n v="7457"/>
    <s v="General Expenses"/>
    <n v="240"/>
    <d v="2023-08-11T00:00:00"/>
    <s v="Unprod Time: Task: R AS Time Hr: 2.28 Time Ot: 0"/>
    <n v="77.52"/>
    <m/>
    <x v="12"/>
  </r>
  <r>
    <n v="7457"/>
    <s v="General Expenses"/>
    <n v="240"/>
    <d v="2023-07-26T00:00:00"/>
    <s v="Unprod Time: Task: R AS Time Hr: 2.37 Time Ot: 0"/>
    <n v="80.58"/>
    <m/>
    <x v="12"/>
  </r>
  <r>
    <n v="7457"/>
    <s v="General Expenses"/>
    <n v="240"/>
    <d v="2023-03-08T00:00:00"/>
    <s v="Unprod Time: Task: R AS Time Hr: 3.33 Time Ot: 0"/>
    <n v="113.22"/>
    <m/>
    <x v="12"/>
  </r>
  <r>
    <n v="7457"/>
    <s v="General Expenses"/>
    <n v="240"/>
    <d v="2023-03-21T00:00:00"/>
    <s v="Unprod Time: Task: R CA Time Hr: .02 Time Ot: 0"/>
    <n v="0.74"/>
    <m/>
    <x v="12"/>
  </r>
  <r>
    <n v="7457"/>
    <s v="General Expenses"/>
    <n v="240"/>
    <d v="2023-03-27T00:00:00"/>
    <s v="Unprod Time: Task: R CA Time Hr: .02 Time Ot: 0"/>
    <n v="0.74"/>
    <m/>
    <x v="12"/>
  </r>
  <r>
    <n v="7457"/>
    <s v="General Expenses"/>
    <n v="240"/>
    <d v="2023-04-20T00:00:00"/>
    <s v="Unprod Time: Task: R CA Time Hr: .02 Time Ot: 0"/>
    <n v="0.74"/>
    <m/>
    <x v="12"/>
  </r>
  <r>
    <n v="7457"/>
    <s v="General Expenses"/>
    <n v="240"/>
    <d v="2023-05-10T00:00:00"/>
    <s v="Unprod Time: Task: R CA Time Hr: .02 Time Ot: 0"/>
    <n v="0.74"/>
    <m/>
    <x v="12"/>
  </r>
  <r>
    <n v="7457"/>
    <s v="General Expenses"/>
    <n v="240"/>
    <d v="2023-05-23T00:00:00"/>
    <s v="Unprod Time: Task: R CA Time Hr: .02 Time Ot: 0"/>
    <n v="0.74"/>
    <m/>
    <x v="12"/>
  </r>
  <r>
    <n v="7457"/>
    <s v="General Expenses"/>
    <n v="240"/>
    <d v="2023-06-12T00:00:00"/>
    <s v="Unprod Time: Task: R CA Time Hr: .02 Time Ot: 0"/>
    <n v="0.74"/>
    <m/>
    <x v="12"/>
  </r>
  <r>
    <n v="7457"/>
    <s v="General Expenses"/>
    <n v="240"/>
    <d v="2023-06-29T00:00:00"/>
    <s v="Unprod Time: Task: R CA Time Hr: .02 Time Ot: 0"/>
    <n v="0.74"/>
    <m/>
    <x v="12"/>
  </r>
  <r>
    <n v="7457"/>
    <s v="General Expenses"/>
    <n v="240"/>
    <d v="2023-06-30T00:00:00"/>
    <s v="Unprod Time: Task: R CA Time Hr: .02 Time Ot: 0"/>
    <n v="0.74"/>
    <m/>
    <x v="12"/>
  </r>
  <r>
    <n v="7457"/>
    <s v="General Expenses"/>
    <n v="240"/>
    <d v="2023-07-11T00:00:00"/>
    <s v="Unprod Time: Task: R CA Time Hr: .02 Time Ot: 0"/>
    <n v="0.74"/>
    <m/>
    <x v="12"/>
  </r>
  <r>
    <n v="7457"/>
    <s v="General Expenses"/>
    <n v="240"/>
    <d v="2023-07-20T00:00:00"/>
    <s v="Unprod Time: Task: R CA Time Hr: .02 Time Ot: 0"/>
    <n v="0.74"/>
    <m/>
    <x v="12"/>
  </r>
  <r>
    <n v="7457"/>
    <s v="General Expenses"/>
    <n v="240"/>
    <d v="2023-07-26T00:00:00"/>
    <s v="Unprod Time: Task: R CA Time Hr: .02 Time Ot: 0"/>
    <n v="0.74"/>
    <m/>
    <x v="12"/>
  </r>
  <r>
    <n v="7457"/>
    <s v="General Expenses"/>
    <n v="240"/>
    <d v="2023-08-08T00:00:00"/>
    <s v="Unprod Time: Task: R CA Time Hr: .02 Time Ot: 0"/>
    <n v="0.74"/>
    <m/>
    <x v="12"/>
  </r>
  <r>
    <n v="7457"/>
    <s v="General Expenses"/>
    <n v="240"/>
    <d v="2023-08-23T00:00:00"/>
    <s v="Unprod Time: Task: R CA Time Hr: .02 Time Ot: 0"/>
    <n v="0.74"/>
    <m/>
    <x v="12"/>
  </r>
  <r>
    <n v="7457"/>
    <s v="General Expenses"/>
    <n v="240"/>
    <d v="2023-08-29T00:00:00"/>
    <s v="Unprod Time: Task: R CA Time Hr: .02 Time Ot: 0"/>
    <n v="0.74"/>
    <m/>
    <x v="12"/>
  </r>
  <r>
    <n v="7457"/>
    <s v="General Expenses"/>
    <n v="240"/>
    <d v="2023-08-31T00:00:00"/>
    <s v="Unprod Time: Task: R CA Time Hr: .02 Time Ot: 0"/>
    <n v="0.74"/>
    <m/>
    <x v="12"/>
  </r>
  <r>
    <n v="7457"/>
    <s v="General Expenses"/>
    <n v="240"/>
    <d v="2023-09-20T00:00:00"/>
    <s v="Unprod Time: Task: R CA Time Hr: .02 Time Ot: 0"/>
    <n v="0.74"/>
    <m/>
    <x v="12"/>
  </r>
  <r>
    <n v="7457"/>
    <s v="General Expenses"/>
    <n v="240"/>
    <d v="2023-09-21T00:00:00"/>
    <s v="Unprod Time: Task: R CA Time Hr: .02 Time Ot: 0"/>
    <n v="0.74"/>
    <m/>
    <x v="12"/>
  </r>
  <r>
    <n v="7457"/>
    <s v="General Expenses"/>
    <n v="240"/>
    <d v="2023-03-01T00:00:00"/>
    <s v="Unprod Time: Task: R CA Time Hr: .03 Time Ot: 0"/>
    <n v="1.1100000000000001"/>
    <m/>
    <x v="12"/>
  </r>
  <r>
    <n v="7457"/>
    <s v="General Expenses"/>
    <n v="240"/>
    <d v="2023-03-02T00:00:00"/>
    <s v="Unprod Time: Task: R CA Time Hr: .03 Time Ot: 0"/>
    <n v="1.1100000000000001"/>
    <m/>
    <x v="12"/>
  </r>
  <r>
    <n v="7457"/>
    <s v="General Expenses"/>
    <n v="240"/>
    <d v="2023-03-20T00:00:00"/>
    <s v="Unprod Time: Task: R CA Time Hr: .03 Time Ot: 0"/>
    <n v="1.1100000000000001"/>
    <m/>
    <x v="12"/>
  </r>
  <r>
    <n v="7457"/>
    <s v="General Expenses"/>
    <n v="240"/>
    <d v="2023-04-04T00:00:00"/>
    <s v="Unprod Time: Task: R CA Time Hr: .03 Time Ot: 0"/>
    <n v="1.1100000000000001"/>
    <m/>
    <x v="12"/>
  </r>
  <r>
    <n v="7457"/>
    <s v="General Expenses"/>
    <n v="240"/>
    <d v="2023-05-18T00:00:00"/>
    <s v="Unprod Time: Task: R CA Time Hr: .03 Time Ot: 0"/>
    <n v="1.1100000000000001"/>
    <m/>
    <x v="12"/>
  </r>
  <r>
    <n v="7457"/>
    <s v="General Expenses"/>
    <n v="240"/>
    <d v="2023-06-26T00:00:00"/>
    <s v="Unprod Time: Task: R CA Time Hr: .03 Time Ot: 0"/>
    <n v="1.1100000000000001"/>
    <m/>
    <x v="12"/>
  </r>
  <r>
    <n v="7457"/>
    <s v="General Expenses"/>
    <n v="240"/>
    <d v="2023-07-03T00:00:00"/>
    <s v="Unprod Time: Task: R CA Time Hr: .03 Time Ot: 0"/>
    <n v="1.1100000000000001"/>
    <m/>
    <x v="12"/>
  </r>
  <r>
    <n v="7457"/>
    <s v="General Expenses"/>
    <n v="240"/>
    <d v="2023-07-19T00:00:00"/>
    <s v="Unprod Time: Task: R CA Time Hr: .03 Time Ot: 0"/>
    <n v="1.1100000000000001"/>
    <m/>
    <x v="12"/>
  </r>
  <r>
    <n v="7457"/>
    <s v="General Expenses"/>
    <n v="240"/>
    <d v="2023-08-14T00:00:00"/>
    <s v="Unprod Time: Task: R CA Time Hr: .03 Time Ot: 0"/>
    <n v="1.1100000000000001"/>
    <m/>
    <x v="12"/>
  </r>
  <r>
    <n v="7457"/>
    <s v="General Expenses"/>
    <n v="240"/>
    <d v="2023-08-22T00:00:00"/>
    <s v="Unprod Time: Task: R CA Time Hr: .03 Time Ot: 0"/>
    <n v="1.1100000000000001"/>
    <m/>
    <x v="12"/>
  </r>
  <r>
    <n v="7457"/>
    <s v="General Expenses"/>
    <n v="240"/>
    <d v="2023-09-06T00:00:00"/>
    <s v="Unprod Time: Task: R CA Time Hr: .03 Time Ot: 0"/>
    <n v="1.1100000000000001"/>
    <m/>
    <x v="12"/>
  </r>
  <r>
    <n v="7457"/>
    <s v="General Expenses"/>
    <n v="240"/>
    <d v="2023-09-20T00:00:00"/>
    <s v="Unprod Time: Task: R CA Time Hr: .03 Time Ot: 0"/>
    <n v="1.1100000000000001"/>
    <m/>
    <x v="12"/>
  </r>
  <r>
    <n v="7457"/>
    <s v="General Expenses"/>
    <n v="240"/>
    <d v="2023-03-02T00:00:00"/>
    <s v="Unprod Time: Task: R CA Time Hr: .05 Time Ot: 0"/>
    <n v="1.85"/>
    <m/>
    <x v="12"/>
  </r>
  <r>
    <n v="7457"/>
    <s v="General Expenses"/>
    <n v="240"/>
    <d v="2023-03-28T00:00:00"/>
    <s v="Unprod Time: Task: R CA Time Hr: .05 Time Ot: 0"/>
    <n v="1.85"/>
    <m/>
    <x v="12"/>
  </r>
  <r>
    <n v="7457"/>
    <s v="General Expenses"/>
    <n v="240"/>
    <d v="2023-05-09T00:00:00"/>
    <s v="Unprod Time: Task: R CA Time Hr: .05 Time Ot: 0"/>
    <n v="1.85"/>
    <m/>
    <x v="12"/>
  </r>
  <r>
    <n v="7457"/>
    <s v="General Expenses"/>
    <n v="240"/>
    <d v="2023-08-01T00:00:00"/>
    <s v="Unprod Time: Task: R CA Time Hr: .05 Time Ot: 0"/>
    <n v="1.85"/>
    <m/>
    <x v="12"/>
  </r>
  <r>
    <n v="7457"/>
    <s v="General Expenses"/>
    <n v="240"/>
    <d v="2023-08-03T00:00:00"/>
    <s v="Unprod Time: Task: R CA Time Hr: .05 Time Ot: 0"/>
    <n v="1.85"/>
    <m/>
    <x v="12"/>
  </r>
  <r>
    <n v="7457"/>
    <s v="General Expenses"/>
    <n v="240"/>
    <d v="2023-08-10T00:00:00"/>
    <s v="Unprod Time: Task: R CA Time Hr: .05 Time Ot: 0"/>
    <n v="1.85"/>
    <m/>
    <x v="12"/>
  </r>
  <r>
    <n v="7457"/>
    <s v="General Expenses"/>
    <n v="240"/>
    <d v="2023-08-24T00:00:00"/>
    <s v="Unprod Time: Task: R CA Time Hr: .05 Time Ot: 0"/>
    <n v="1.85"/>
    <m/>
    <x v="12"/>
  </r>
  <r>
    <n v="7457"/>
    <s v="General Expenses"/>
    <n v="240"/>
    <d v="2023-08-24T00:00:00"/>
    <s v="Unprod Time: Task: R CA Time Hr: .05 Time Ot: 0"/>
    <n v="1.85"/>
    <m/>
    <x v="12"/>
  </r>
  <r>
    <n v="7457"/>
    <s v="General Expenses"/>
    <n v="240"/>
    <d v="2023-08-31T00:00:00"/>
    <s v="Unprod Time: Task: R CA Time Hr: .05 Time Ot: 0"/>
    <n v="1.85"/>
    <m/>
    <x v="12"/>
  </r>
  <r>
    <n v="7457"/>
    <s v="General Expenses"/>
    <n v="240"/>
    <d v="2023-09-21T00:00:00"/>
    <s v="Unprod Time: Task: R CA Time Hr: .05 Time Ot: 0"/>
    <n v="1.85"/>
    <m/>
    <x v="12"/>
  </r>
  <r>
    <n v="7457"/>
    <s v="General Expenses"/>
    <n v="240"/>
    <d v="2023-03-02T00:00:00"/>
    <s v="Unprod Time: Task: R CA Time Hr: .07 Time Ot: 0"/>
    <n v="2.59"/>
    <m/>
    <x v="12"/>
  </r>
  <r>
    <n v="7457"/>
    <s v="General Expenses"/>
    <n v="240"/>
    <d v="2023-03-09T00:00:00"/>
    <s v="Unprod Time: Task: R CA Time Hr: .07 Time Ot: 0"/>
    <n v="2.59"/>
    <m/>
    <x v="12"/>
  </r>
  <r>
    <n v="7457"/>
    <s v="General Expenses"/>
    <n v="240"/>
    <d v="2023-05-25T00:00:00"/>
    <s v="Unprod Time: Task: R CA Time Hr: .07 Time Ot: 0"/>
    <n v="2.59"/>
    <m/>
    <x v="12"/>
  </r>
  <r>
    <n v="7457"/>
    <s v="General Expenses"/>
    <n v="240"/>
    <d v="2023-05-31T00:00:00"/>
    <s v="Unprod Time: Task: R CA Time Hr: .07 Time Ot: 0"/>
    <n v="2.59"/>
    <m/>
    <x v="12"/>
  </r>
  <r>
    <n v="7457"/>
    <s v="General Expenses"/>
    <n v="240"/>
    <d v="2023-06-15T00:00:00"/>
    <s v="Unprod Time: Task: R CA Time Hr: .07 Time Ot: 0"/>
    <n v="2.59"/>
    <m/>
    <x v="12"/>
  </r>
  <r>
    <n v="7457"/>
    <s v="General Expenses"/>
    <n v="240"/>
    <d v="2023-06-30T00:00:00"/>
    <s v="Unprod Time: Task: R CA Time Hr: .07 Time Ot: 0"/>
    <n v="2.59"/>
    <m/>
    <x v="12"/>
  </r>
  <r>
    <n v="7457"/>
    <s v="General Expenses"/>
    <n v="240"/>
    <d v="2023-07-17T00:00:00"/>
    <s v="Unprod Time: Task: R CA Time Hr: .07 Time Ot: 0"/>
    <n v="2.59"/>
    <m/>
    <x v="12"/>
  </r>
  <r>
    <n v="7457"/>
    <s v="General Expenses"/>
    <n v="240"/>
    <d v="2023-07-19T00:00:00"/>
    <s v="Unprod Time: Task: R CA Time Hr: .07 Time Ot: 0"/>
    <n v="2.59"/>
    <m/>
    <x v="12"/>
  </r>
  <r>
    <n v="7457"/>
    <s v="General Expenses"/>
    <n v="240"/>
    <d v="2023-07-24T00:00:00"/>
    <s v="Unprod Time: Task: R CA Time Hr: .07 Time Ot: 0"/>
    <n v="2.59"/>
    <m/>
    <x v="12"/>
  </r>
  <r>
    <n v="7457"/>
    <s v="General Expenses"/>
    <n v="240"/>
    <d v="2023-08-24T00:00:00"/>
    <s v="Unprod Time: Task: R CA Time Hr: .07 Time Ot: 0"/>
    <n v="2.59"/>
    <m/>
    <x v="12"/>
  </r>
  <r>
    <n v="7457"/>
    <s v="General Expenses"/>
    <n v="240"/>
    <d v="2023-08-30T00:00:00"/>
    <s v="Unprod Time: Task: R CA Time Hr: .07 Time Ot: 0"/>
    <n v="2.59"/>
    <m/>
    <x v="12"/>
  </r>
  <r>
    <n v="7457"/>
    <s v="General Expenses"/>
    <n v="240"/>
    <d v="2023-09-06T00:00:00"/>
    <s v="Unprod Time: Task: R CA Time Hr: .07 Time Ot: 0"/>
    <n v="2.59"/>
    <m/>
    <x v="12"/>
  </r>
  <r>
    <n v="7457"/>
    <s v="General Expenses"/>
    <n v="240"/>
    <d v="2023-09-07T00:00:00"/>
    <s v="Unprod Time: Task: R CA Time Hr: .07 Time Ot: 0"/>
    <n v="2.59"/>
    <m/>
    <x v="12"/>
  </r>
  <r>
    <n v="7457"/>
    <s v="General Expenses"/>
    <n v="240"/>
    <d v="2023-04-20T00:00:00"/>
    <s v="Unprod Time: Task: R CA Time Hr: .08 Time Ot: 0"/>
    <n v="2.96"/>
    <m/>
    <x v="12"/>
  </r>
  <r>
    <n v="7457"/>
    <s v="General Expenses"/>
    <n v="240"/>
    <d v="2023-05-24T00:00:00"/>
    <s v="Unprod Time: Task: R CA Time Hr: .08 Time Ot: 0"/>
    <n v="2.96"/>
    <m/>
    <x v="12"/>
  </r>
  <r>
    <n v="7457"/>
    <s v="General Expenses"/>
    <n v="240"/>
    <d v="2023-05-29T00:00:00"/>
    <s v="Unprod Time: Task: R CA Time Hr: .08 Time Ot: 0"/>
    <n v="2.96"/>
    <m/>
    <x v="12"/>
  </r>
  <r>
    <n v="7457"/>
    <s v="General Expenses"/>
    <n v="240"/>
    <d v="2023-06-07T00:00:00"/>
    <s v="Unprod Time: Task: R CA Time Hr: .08 Time Ot: 0"/>
    <n v="2.96"/>
    <m/>
    <x v="12"/>
  </r>
  <r>
    <n v="7457"/>
    <s v="General Expenses"/>
    <n v="240"/>
    <d v="2023-08-01T00:00:00"/>
    <s v="Unprod Time: Task: R CA Time Hr: .08 Time Ot: 0"/>
    <n v="2.96"/>
    <m/>
    <x v="12"/>
  </r>
  <r>
    <n v="7457"/>
    <s v="General Expenses"/>
    <n v="240"/>
    <d v="2023-08-03T00:00:00"/>
    <s v="Unprod Time: Task: R CA Time Hr: .08 Time Ot: 0"/>
    <n v="2.96"/>
    <m/>
    <x v="12"/>
  </r>
  <r>
    <n v="7457"/>
    <s v="General Expenses"/>
    <n v="240"/>
    <d v="2023-08-07T00:00:00"/>
    <s v="Unprod Time: Task: R CA Time Hr: .08 Time Ot: 0"/>
    <n v="2.96"/>
    <m/>
    <x v="12"/>
  </r>
  <r>
    <n v="7457"/>
    <s v="General Expenses"/>
    <n v="240"/>
    <d v="2023-09-12T00:00:00"/>
    <s v="Unprod Time: Task: R CA Time Hr: .08 Time Ot: 0"/>
    <n v="2.96"/>
    <m/>
    <x v="12"/>
  </r>
  <r>
    <n v="7457"/>
    <s v="General Expenses"/>
    <n v="240"/>
    <d v="2023-04-19T00:00:00"/>
    <s v="Unprod Time: Task: R CA Time Hr: .1 Time Ot: 0"/>
    <n v="3.7"/>
    <m/>
    <x v="12"/>
  </r>
  <r>
    <n v="7457"/>
    <s v="General Expenses"/>
    <n v="240"/>
    <d v="2023-05-17T00:00:00"/>
    <s v="Unprod Time: Task: R CA Time Hr: .1 Time Ot: 0"/>
    <n v="3.7"/>
    <m/>
    <x v="12"/>
  </r>
  <r>
    <n v="7457"/>
    <s v="General Expenses"/>
    <n v="240"/>
    <d v="2023-05-25T00:00:00"/>
    <s v="Unprod Time: Task: R CA Time Hr: .1 Time Ot: 0"/>
    <n v="3.7"/>
    <m/>
    <x v="12"/>
  </r>
  <r>
    <n v="7457"/>
    <s v="General Expenses"/>
    <n v="240"/>
    <d v="2023-07-11T00:00:00"/>
    <s v="Unprod Time: Task: R CA Time Hr: .1 Time Ot: 0"/>
    <n v="3.7"/>
    <m/>
    <x v="12"/>
  </r>
  <r>
    <n v="7457"/>
    <s v="General Expenses"/>
    <n v="240"/>
    <d v="2023-07-26T00:00:00"/>
    <s v="Unprod Time: Task: R CA Time Hr: .1 Time Ot: 0"/>
    <n v="3.7"/>
    <m/>
    <x v="12"/>
  </r>
  <r>
    <n v="7457"/>
    <s v="General Expenses"/>
    <n v="240"/>
    <d v="2023-07-27T00:00:00"/>
    <s v="Unprod Time: Task: R CA Time Hr: .1 Time Ot: 0"/>
    <n v="3.7"/>
    <m/>
    <x v="12"/>
  </r>
  <r>
    <n v="7457"/>
    <s v="General Expenses"/>
    <n v="240"/>
    <d v="2023-08-15T00:00:00"/>
    <s v="Unprod Time: Task: R CA Time Hr: .1 Time Ot: 0"/>
    <n v="3.7"/>
    <m/>
    <x v="12"/>
  </r>
  <r>
    <n v="7457"/>
    <s v="General Expenses"/>
    <n v="240"/>
    <d v="2023-08-15T00:00:00"/>
    <s v="Unprod Time: Task: R CA Time Hr: .1 Time Ot: 0"/>
    <n v="3.7"/>
    <m/>
    <x v="12"/>
  </r>
  <r>
    <n v="7457"/>
    <s v="General Expenses"/>
    <n v="240"/>
    <d v="2023-03-07T00:00:00"/>
    <s v="Unprod Time: Task: R CA Time Hr: .12 Time Ot: 0"/>
    <n v="4.4400000000000004"/>
    <m/>
    <x v="12"/>
  </r>
  <r>
    <n v="7457"/>
    <s v="General Expenses"/>
    <n v="240"/>
    <d v="2023-03-30T00:00:00"/>
    <s v="Unprod Time: Task: R CA Time Hr: .12 Time Ot: 0"/>
    <n v="4.4400000000000004"/>
    <m/>
    <x v="12"/>
  </r>
  <r>
    <n v="7457"/>
    <s v="General Expenses"/>
    <n v="240"/>
    <d v="2023-05-09T00:00:00"/>
    <s v="Unprod Time: Task: R CA Time Hr: .12 Time Ot: 0"/>
    <n v="4.4400000000000004"/>
    <m/>
    <x v="12"/>
  </r>
  <r>
    <n v="7457"/>
    <s v="General Expenses"/>
    <n v="240"/>
    <d v="2023-05-23T00:00:00"/>
    <s v="Unprod Time: Task: R CA Time Hr: .12 Time Ot: 0"/>
    <n v="4.4400000000000004"/>
    <m/>
    <x v="12"/>
  </r>
  <r>
    <n v="7457"/>
    <s v="General Expenses"/>
    <n v="240"/>
    <d v="2023-05-24T00:00:00"/>
    <s v="Unprod Time: Task: R CA Time Hr: .12 Time Ot: 0"/>
    <n v="4.4400000000000004"/>
    <m/>
    <x v="12"/>
  </r>
  <r>
    <n v="7457"/>
    <s v="General Expenses"/>
    <n v="240"/>
    <d v="2023-07-12T00:00:00"/>
    <s v="Unprod Time: Task: R CA Time Hr: .12 Time Ot: 0"/>
    <n v="4.4400000000000004"/>
    <m/>
    <x v="12"/>
  </r>
  <r>
    <n v="7457"/>
    <s v="General Expenses"/>
    <n v="240"/>
    <d v="2023-07-19T00:00:00"/>
    <s v="Unprod Time: Task: R CA Time Hr: .12 Time Ot: 0"/>
    <n v="4.4400000000000004"/>
    <m/>
    <x v="12"/>
  </r>
  <r>
    <n v="7457"/>
    <s v="General Expenses"/>
    <n v="240"/>
    <d v="2023-08-02T00:00:00"/>
    <s v="Unprod Time: Task: R CA Time Hr: .12 Time Ot: 0"/>
    <n v="4.4400000000000004"/>
    <m/>
    <x v="12"/>
  </r>
  <r>
    <n v="7457"/>
    <s v="General Expenses"/>
    <n v="240"/>
    <d v="2023-08-02T00:00:00"/>
    <s v="Unprod Time: Task: R CA Time Hr: .12 Time Ot: 0"/>
    <n v="4.4400000000000004"/>
    <m/>
    <x v="12"/>
  </r>
  <r>
    <n v="7457"/>
    <s v="General Expenses"/>
    <n v="240"/>
    <d v="2023-08-03T00:00:00"/>
    <s v="Unprod Time: Task: R CA Time Hr: .12 Time Ot: 0"/>
    <n v="4.4400000000000004"/>
    <m/>
    <x v="12"/>
  </r>
  <r>
    <n v="7457"/>
    <s v="General Expenses"/>
    <n v="240"/>
    <d v="2023-08-10T00:00:00"/>
    <s v="Unprod Time: Task: R CA Time Hr: .12 Time Ot: 0"/>
    <n v="4.4400000000000004"/>
    <m/>
    <x v="12"/>
  </r>
  <r>
    <n v="7457"/>
    <s v="General Expenses"/>
    <n v="240"/>
    <d v="2023-08-14T00:00:00"/>
    <s v="Unprod Time: Task: R CA Time Hr: .12 Time Ot: 0"/>
    <n v="4.4400000000000004"/>
    <m/>
    <x v="12"/>
  </r>
  <r>
    <n v="7457"/>
    <s v="General Expenses"/>
    <n v="240"/>
    <d v="2023-08-21T00:00:00"/>
    <s v="Unprod Time: Task: R CA Time Hr: .12 Time Ot: 0"/>
    <n v="4.4400000000000004"/>
    <m/>
    <x v="12"/>
  </r>
  <r>
    <n v="7457"/>
    <s v="General Expenses"/>
    <n v="240"/>
    <d v="2023-09-05T00:00:00"/>
    <s v="Unprod Time: Task: R CA Time Hr: .12 Time Ot: 0"/>
    <n v="4.4400000000000004"/>
    <m/>
    <x v="12"/>
  </r>
  <r>
    <n v="7457"/>
    <s v="General Expenses"/>
    <n v="240"/>
    <d v="2023-09-06T00:00:00"/>
    <s v="Unprod Time: Task: R CA Time Hr: .12 Time Ot: 0"/>
    <n v="4.4400000000000004"/>
    <m/>
    <x v="12"/>
  </r>
  <r>
    <n v="7457"/>
    <s v="General Expenses"/>
    <n v="240"/>
    <d v="2023-03-01T00:00:00"/>
    <s v="Unprod Time: Task: R CA Time Hr: .13 Time Ot: 0"/>
    <n v="4.8099999999999996"/>
    <m/>
    <x v="12"/>
  </r>
  <r>
    <n v="7457"/>
    <s v="General Expenses"/>
    <n v="240"/>
    <d v="2023-03-06T00:00:00"/>
    <s v="Unprod Time: Task: R CA Time Hr: .13 Time Ot: 0"/>
    <n v="4.8099999999999996"/>
    <m/>
    <x v="12"/>
  </r>
  <r>
    <n v="7457"/>
    <s v="General Expenses"/>
    <n v="240"/>
    <d v="2023-03-22T00:00:00"/>
    <s v="Unprod Time: Task: R CA Time Hr: .13 Time Ot: 0"/>
    <n v="4.8099999999999996"/>
    <m/>
    <x v="12"/>
  </r>
  <r>
    <n v="7457"/>
    <s v="General Expenses"/>
    <n v="240"/>
    <d v="2023-03-23T00:00:00"/>
    <s v="Unprod Time: Task: R CA Time Hr: .13 Time Ot: 0"/>
    <n v="4.8099999999999996"/>
    <m/>
    <x v="12"/>
  </r>
  <r>
    <n v="7457"/>
    <s v="General Expenses"/>
    <n v="240"/>
    <d v="2023-05-10T00:00:00"/>
    <s v="Unprod Time: Task: R CA Time Hr: .13 Time Ot: 0"/>
    <n v="4.8099999999999996"/>
    <m/>
    <x v="12"/>
  </r>
  <r>
    <n v="7457"/>
    <s v="General Expenses"/>
    <n v="240"/>
    <d v="2023-05-16T00:00:00"/>
    <s v="Unprod Time: Task: R CA Time Hr: .13 Time Ot: 0"/>
    <n v="4.8099999999999996"/>
    <m/>
    <x v="12"/>
  </r>
  <r>
    <n v="7457"/>
    <s v="General Expenses"/>
    <n v="240"/>
    <d v="2023-05-23T00:00:00"/>
    <s v="Unprod Time: Task: R CA Time Hr: .13 Time Ot: 0"/>
    <n v="4.8099999999999996"/>
    <m/>
    <x v="12"/>
  </r>
  <r>
    <n v="7457"/>
    <s v="General Expenses"/>
    <n v="240"/>
    <d v="2023-05-23T00:00:00"/>
    <s v="Unprod Time: Task: R CA Time Hr: .13 Time Ot: 0"/>
    <n v="4.8099999999999996"/>
    <m/>
    <x v="12"/>
  </r>
  <r>
    <n v="7457"/>
    <s v="General Expenses"/>
    <n v="240"/>
    <d v="2023-05-30T00:00:00"/>
    <s v="Unprod Time: Task: R CA Time Hr: .13 Time Ot: 0"/>
    <n v="4.8099999999999996"/>
    <m/>
    <x v="12"/>
  </r>
  <r>
    <n v="7457"/>
    <s v="General Expenses"/>
    <n v="240"/>
    <d v="2023-07-04T00:00:00"/>
    <s v="Unprod Time: Task: R CA Time Hr: .13 Time Ot: 0"/>
    <n v="4.8099999999999996"/>
    <m/>
    <x v="12"/>
  </r>
  <r>
    <n v="7457"/>
    <s v="General Expenses"/>
    <n v="240"/>
    <d v="2023-09-20T00:00:00"/>
    <s v="Unprod Time: Task: R CA Time Hr: .13 Time Ot: 0"/>
    <n v="4.8099999999999996"/>
    <m/>
    <x v="12"/>
  </r>
  <r>
    <n v="7457"/>
    <s v="General Expenses"/>
    <n v="240"/>
    <d v="2023-03-02T00:00:00"/>
    <s v="Unprod Time: Task: R CA Time Hr: .15 Time Ot: 0"/>
    <n v="5.55"/>
    <m/>
    <x v="12"/>
  </r>
  <r>
    <n v="7457"/>
    <s v="General Expenses"/>
    <n v="240"/>
    <d v="2023-03-22T00:00:00"/>
    <s v="Unprod Time: Task: R CA Time Hr: .15 Time Ot: 0"/>
    <n v="5.55"/>
    <m/>
    <x v="12"/>
  </r>
  <r>
    <n v="7457"/>
    <s v="General Expenses"/>
    <n v="240"/>
    <d v="2023-03-30T00:00:00"/>
    <s v="Unprod Time: Task: R CA Time Hr: .15 Time Ot: 0"/>
    <n v="5.55"/>
    <m/>
    <x v="12"/>
  </r>
  <r>
    <n v="7457"/>
    <s v="General Expenses"/>
    <n v="240"/>
    <d v="2023-04-24T00:00:00"/>
    <s v="Unprod Time: Task: R CA Time Hr: .15 Time Ot: 0"/>
    <n v="5.55"/>
    <m/>
    <x v="12"/>
  </r>
  <r>
    <n v="7457"/>
    <s v="General Expenses"/>
    <n v="240"/>
    <d v="2023-05-10T00:00:00"/>
    <s v="Unprod Time: Task: R CA Time Hr: .15 Time Ot: 0"/>
    <n v="5.55"/>
    <m/>
    <x v="12"/>
  </r>
  <r>
    <n v="7457"/>
    <s v="General Expenses"/>
    <n v="240"/>
    <d v="2023-05-23T00:00:00"/>
    <s v="Unprod Time: Task: R CA Time Hr: .15 Time Ot: 0"/>
    <n v="5.55"/>
    <m/>
    <x v="12"/>
  </r>
  <r>
    <n v="7457"/>
    <s v="General Expenses"/>
    <n v="240"/>
    <d v="2023-06-08T00:00:00"/>
    <s v="Unprod Time: Task: R CA Time Hr: .15 Time Ot: 0"/>
    <n v="5.55"/>
    <m/>
    <x v="12"/>
  </r>
  <r>
    <n v="7457"/>
    <s v="General Expenses"/>
    <n v="240"/>
    <d v="2023-07-04T00:00:00"/>
    <s v="Unprod Time: Task: R CA Time Hr: .15 Time Ot: 0"/>
    <n v="5.55"/>
    <m/>
    <x v="12"/>
  </r>
  <r>
    <n v="7457"/>
    <s v="General Expenses"/>
    <n v="240"/>
    <d v="2023-08-08T00:00:00"/>
    <s v="Unprod Time: Task: R CA Time Hr: .15 Time Ot: 0"/>
    <n v="5.55"/>
    <m/>
    <x v="12"/>
  </r>
  <r>
    <n v="7457"/>
    <s v="General Expenses"/>
    <n v="240"/>
    <d v="2023-08-29T00:00:00"/>
    <s v="Unprod Time: Task: R CA Time Hr: .15 Time Ot: 0"/>
    <n v="5.55"/>
    <m/>
    <x v="12"/>
  </r>
  <r>
    <n v="7457"/>
    <s v="General Expenses"/>
    <n v="240"/>
    <d v="2023-08-31T00:00:00"/>
    <s v="Unprod Time: Task: R CA Time Hr: .15 Time Ot: 0"/>
    <n v="5.55"/>
    <m/>
    <x v="12"/>
  </r>
  <r>
    <n v="7457"/>
    <s v="General Expenses"/>
    <n v="240"/>
    <d v="2023-03-21T00:00:00"/>
    <s v="Unprod Time: Task: R CA Time Hr: .17 Time Ot: 0"/>
    <n v="6.29"/>
    <m/>
    <x v="12"/>
  </r>
  <r>
    <n v="7457"/>
    <s v="General Expenses"/>
    <n v="240"/>
    <d v="2023-05-15T00:00:00"/>
    <s v="Unprod Time: Task: R CA Time Hr: .17 Time Ot: 0"/>
    <n v="6.29"/>
    <m/>
    <x v="12"/>
  </r>
  <r>
    <n v="7457"/>
    <s v="General Expenses"/>
    <n v="240"/>
    <d v="2023-06-22T00:00:00"/>
    <s v="Unprod Time: Task: R CA Time Hr: .17 Time Ot: 0"/>
    <n v="6.29"/>
    <m/>
    <x v="12"/>
  </r>
  <r>
    <n v="7457"/>
    <s v="General Expenses"/>
    <n v="240"/>
    <d v="2023-08-10T00:00:00"/>
    <s v="Unprod Time: Task: R CA Time Hr: .17 Time Ot: 0"/>
    <n v="6.29"/>
    <m/>
    <x v="12"/>
  </r>
  <r>
    <n v="7457"/>
    <s v="General Expenses"/>
    <n v="240"/>
    <d v="2023-09-07T00:00:00"/>
    <s v="Unprod Time: Task: R CA Time Hr: .17 Time Ot: 0"/>
    <n v="6.29"/>
    <m/>
    <x v="12"/>
  </r>
  <r>
    <n v="7457"/>
    <s v="General Expenses"/>
    <n v="240"/>
    <d v="2023-03-09T00:00:00"/>
    <s v="Unprod Time: Task: R CA Time Hr: .18 Time Ot: 0"/>
    <n v="6.66"/>
    <m/>
    <x v="12"/>
  </r>
  <r>
    <n v="7457"/>
    <s v="General Expenses"/>
    <n v="240"/>
    <d v="2023-07-03T00:00:00"/>
    <s v="Unprod Time: Task: R CA Time Hr: .18 Time Ot: 0"/>
    <n v="6.66"/>
    <m/>
    <x v="12"/>
  </r>
  <r>
    <n v="7457"/>
    <s v="General Expenses"/>
    <n v="240"/>
    <d v="2023-09-06T00:00:00"/>
    <s v="Unprod Time: Task: R CA Time Hr: .18 Time Ot: 0"/>
    <n v="6.66"/>
    <m/>
    <x v="12"/>
  </r>
  <r>
    <n v="7457"/>
    <s v="General Expenses"/>
    <n v="240"/>
    <d v="2023-09-21T00:00:00"/>
    <s v="Unprod Time: Task: R CA Time Hr: .18 Time Ot: 0"/>
    <n v="6.66"/>
    <m/>
    <x v="12"/>
  </r>
  <r>
    <n v="7457"/>
    <s v="General Expenses"/>
    <n v="240"/>
    <d v="2023-03-01T00:00:00"/>
    <s v="Unprod Time: Task: R CA Time Hr: .2 Time Ot: 0"/>
    <n v="7.4"/>
    <m/>
    <x v="12"/>
  </r>
  <r>
    <n v="7457"/>
    <s v="General Expenses"/>
    <n v="240"/>
    <d v="2023-03-02T00:00:00"/>
    <s v="Unprod Time: Task: R CA Time Hr: .2 Time Ot: 0"/>
    <n v="7.4"/>
    <m/>
    <x v="12"/>
  </r>
  <r>
    <n v="7457"/>
    <s v="General Expenses"/>
    <n v="240"/>
    <d v="2023-03-14T00:00:00"/>
    <s v="Unprod Time: Task: R CA Time Hr: .2 Time Ot: 0"/>
    <n v="7.4"/>
    <m/>
    <x v="12"/>
  </r>
  <r>
    <n v="7457"/>
    <s v="General Expenses"/>
    <n v="240"/>
    <d v="2023-03-22T00:00:00"/>
    <s v="Unprod Time: Task: R CA Time Hr: .2 Time Ot: 0"/>
    <n v="7.4"/>
    <m/>
    <x v="12"/>
  </r>
  <r>
    <n v="7457"/>
    <s v="General Expenses"/>
    <n v="240"/>
    <d v="2023-04-27T00:00:00"/>
    <s v="Unprod Time: Task: R CA Time Hr: .2 Time Ot: 0"/>
    <n v="7.4"/>
    <m/>
    <x v="12"/>
  </r>
  <r>
    <n v="7457"/>
    <s v="General Expenses"/>
    <n v="240"/>
    <d v="2023-05-16T00:00:00"/>
    <s v="Unprod Time: Task: R CA Time Hr: .2 Time Ot: 0"/>
    <n v="7.4"/>
    <m/>
    <x v="12"/>
  </r>
  <r>
    <n v="7457"/>
    <s v="General Expenses"/>
    <n v="240"/>
    <d v="2023-07-12T00:00:00"/>
    <s v="Unprod Time: Task: R CA Time Hr: .2 Time Ot: 0"/>
    <n v="7.4"/>
    <m/>
    <x v="12"/>
  </r>
  <r>
    <n v="7457"/>
    <s v="General Expenses"/>
    <n v="240"/>
    <d v="2023-07-27T00:00:00"/>
    <s v="Unprod Time: Task: R CA Time Hr: .2 Time Ot: 0"/>
    <n v="7.4"/>
    <m/>
    <x v="12"/>
  </r>
  <r>
    <n v="7457"/>
    <s v="General Expenses"/>
    <n v="240"/>
    <d v="2023-08-02T00:00:00"/>
    <s v="Unprod Time: Task: R CA Time Hr: .2 Time Ot: 0"/>
    <n v="7.4"/>
    <m/>
    <x v="12"/>
  </r>
  <r>
    <n v="7457"/>
    <s v="General Expenses"/>
    <n v="240"/>
    <d v="2023-03-08T00:00:00"/>
    <s v="Unprod Time: Task: R CA Time Hr: .22 Time Ot: 0"/>
    <n v="8.14"/>
    <m/>
    <x v="12"/>
  </r>
  <r>
    <n v="7457"/>
    <s v="General Expenses"/>
    <n v="240"/>
    <d v="2023-03-23T00:00:00"/>
    <s v="Unprod Time: Task: R CA Time Hr: .22 Time Ot: 0"/>
    <n v="8.14"/>
    <m/>
    <x v="12"/>
  </r>
  <r>
    <n v="7457"/>
    <s v="General Expenses"/>
    <n v="240"/>
    <d v="2023-05-02T00:00:00"/>
    <s v="Unprod Time: Task: R CA Time Hr: .22 Time Ot: 0"/>
    <n v="8.14"/>
    <m/>
    <x v="12"/>
  </r>
  <r>
    <n v="7457"/>
    <s v="General Expenses"/>
    <n v="240"/>
    <d v="2023-07-11T00:00:00"/>
    <s v="Unprod Time: Task: R CA Time Hr: .22 Time Ot: 0"/>
    <n v="8.14"/>
    <m/>
    <x v="12"/>
  </r>
  <r>
    <n v="7457"/>
    <s v="General Expenses"/>
    <n v="240"/>
    <d v="2023-08-01T00:00:00"/>
    <s v="Unprod Time: Task: R CA Time Hr: .22 Time Ot: 0"/>
    <n v="8.14"/>
    <m/>
    <x v="12"/>
  </r>
  <r>
    <n v="7457"/>
    <s v="General Expenses"/>
    <n v="240"/>
    <d v="2023-03-02T00:00:00"/>
    <s v="Unprod Time: Task: R CA Time Hr: .23 Time Ot: 0"/>
    <n v="8.51"/>
    <m/>
    <x v="12"/>
  </r>
  <r>
    <n v="7457"/>
    <s v="General Expenses"/>
    <n v="240"/>
    <d v="2023-03-06T00:00:00"/>
    <s v="Unprod Time: Task: R CA Time Hr: .23 Time Ot: 0"/>
    <n v="8.51"/>
    <m/>
    <x v="12"/>
  </r>
  <r>
    <n v="7457"/>
    <s v="General Expenses"/>
    <n v="240"/>
    <d v="2023-03-14T00:00:00"/>
    <s v="Unprod Time: Task: R CA Time Hr: .23 Time Ot: 0"/>
    <n v="8.51"/>
    <m/>
    <x v="12"/>
  </r>
  <r>
    <n v="7457"/>
    <s v="General Expenses"/>
    <n v="240"/>
    <d v="2023-05-01T00:00:00"/>
    <s v="Unprod Time: Task: R CA Time Hr: .23 Time Ot: 0"/>
    <n v="8.51"/>
    <m/>
    <x v="12"/>
  </r>
  <r>
    <n v="7457"/>
    <s v="General Expenses"/>
    <n v="240"/>
    <d v="2023-06-22T00:00:00"/>
    <s v="Unprod Time: Task: R CA Time Hr: .23 Time Ot: 0"/>
    <n v="8.51"/>
    <m/>
    <x v="12"/>
  </r>
  <r>
    <n v="7457"/>
    <s v="General Expenses"/>
    <n v="240"/>
    <d v="2023-08-07T00:00:00"/>
    <s v="Unprod Time: Task: R CA Time Hr: .23 Time Ot: 0"/>
    <n v="8.51"/>
    <m/>
    <x v="12"/>
  </r>
  <r>
    <n v="7457"/>
    <s v="General Expenses"/>
    <n v="240"/>
    <d v="2023-09-20T00:00:00"/>
    <s v="Unprod Time: Task: R CA Time Hr: .23 Time Ot: 0"/>
    <n v="8.51"/>
    <m/>
    <x v="12"/>
  </r>
  <r>
    <n v="7457"/>
    <s v="General Expenses"/>
    <n v="240"/>
    <d v="2023-03-01T00:00:00"/>
    <s v="Unprod Time: Task: R CA Time Hr: .25 Time Ot: 0"/>
    <n v="9.25"/>
    <m/>
    <x v="12"/>
  </r>
  <r>
    <n v="7457"/>
    <s v="General Expenses"/>
    <n v="240"/>
    <d v="2023-03-13T00:00:00"/>
    <s v="Unprod Time: Task: R CA Time Hr: .25 Time Ot: 0"/>
    <n v="9.25"/>
    <m/>
    <x v="12"/>
  </r>
  <r>
    <n v="7457"/>
    <s v="General Expenses"/>
    <n v="240"/>
    <d v="2023-06-01T00:00:00"/>
    <s v="Unprod Time: Task: R CA Time Hr: .25 Time Ot: 0"/>
    <n v="9.25"/>
    <m/>
    <x v="12"/>
  </r>
  <r>
    <n v="7457"/>
    <s v="General Expenses"/>
    <n v="240"/>
    <d v="2023-07-17T00:00:00"/>
    <s v="Unprod Time: Task: R CA Time Hr: .25 Time Ot: 0"/>
    <n v="9.25"/>
    <m/>
    <x v="12"/>
  </r>
  <r>
    <n v="7457"/>
    <s v="General Expenses"/>
    <n v="240"/>
    <d v="2023-08-28T00:00:00"/>
    <s v="Unprod Time: Task: R CA Time Hr: .25 Time Ot: 0"/>
    <n v="9.25"/>
    <m/>
    <x v="12"/>
  </r>
  <r>
    <n v="7457"/>
    <s v="General Expenses"/>
    <n v="240"/>
    <d v="2023-09-19T00:00:00"/>
    <s v="Unprod Time: Task: R CA Time Hr: .25 Time Ot: 0"/>
    <n v="9.25"/>
    <m/>
    <x v="12"/>
  </r>
  <r>
    <n v="7457"/>
    <s v="General Expenses"/>
    <n v="240"/>
    <d v="2023-09-21T00:00:00"/>
    <s v="Unprod Time: Task: R CA Time Hr: .25 Time Ot: 0"/>
    <n v="9.25"/>
    <m/>
    <x v="12"/>
  </r>
  <r>
    <n v="7457"/>
    <s v="General Expenses"/>
    <n v="240"/>
    <d v="2023-04-24T00:00:00"/>
    <s v="Unprod Time: Task: R CA Time Hr: .27 Time Ot: 0"/>
    <n v="9.99"/>
    <m/>
    <x v="12"/>
  </r>
  <r>
    <n v="7457"/>
    <s v="General Expenses"/>
    <n v="240"/>
    <d v="2023-05-30T00:00:00"/>
    <s v="Unprod Time: Task: R CA Time Hr: .27 Time Ot: 0"/>
    <n v="9.99"/>
    <m/>
    <x v="12"/>
  </r>
  <r>
    <n v="7457"/>
    <s v="General Expenses"/>
    <n v="240"/>
    <d v="2023-06-01T00:00:00"/>
    <s v="Unprod Time: Task: R CA Time Hr: .27 Time Ot: 0"/>
    <n v="9.99"/>
    <m/>
    <x v="12"/>
  </r>
  <r>
    <n v="7457"/>
    <s v="General Expenses"/>
    <n v="240"/>
    <d v="2023-08-07T00:00:00"/>
    <s v="Unprod Time: Task: R CA Time Hr: .27 Time Ot: 0"/>
    <n v="9.99"/>
    <m/>
    <x v="12"/>
  </r>
  <r>
    <n v="7457"/>
    <s v="General Expenses"/>
    <n v="240"/>
    <d v="2023-08-14T00:00:00"/>
    <s v="Unprod Time: Task: R CA Time Hr: .27 Time Ot: 0"/>
    <n v="9.99"/>
    <m/>
    <x v="12"/>
  </r>
  <r>
    <n v="7457"/>
    <s v="General Expenses"/>
    <n v="240"/>
    <d v="2023-08-30T00:00:00"/>
    <s v="Unprod Time: Task: R CA Time Hr: .27 Time Ot: 0"/>
    <n v="9.99"/>
    <m/>
    <x v="12"/>
  </r>
  <r>
    <n v="7457"/>
    <s v="General Expenses"/>
    <n v="240"/>
    <d v="2023-09-12T00:00:00"/>
    <s v="Unprod Time: Task: R CA Time Hr: .27 Time Ot: 0"/>
    <n v="9.99"/>
    <m/>
    <x v="12"/>
  </r>
  <r>
    <n v="7457"/>
    <s v="General Expenses"/>
    <n v="240"/>
    <d v="2023-03-20T00:00:00"/>
    <s v="Unprod Time: Task: R CA Time Hr: .28 Time Ot: 0"/>
    <n v="10.36"/>
    <m/>
    <x v="12"/>
  </r>
  <r>
    <n v="7457"/>
    <s v="General Expenses"/>
    <n v="240"/>
    <d v="2023-03-27T00:00:00"/>
    <s v="Unprod Time: Task: R CA Time Hr: .28 Time Ot: 0"/>
    <n v="10.36"/>
    <m/>
    <x v="12"/>
  </r>
  <r>
    <n v="7457"/>
    <s v="General Expenses"/>
    <n v="240"/>
    <d v="2023-04-19T00:00:00"/>
    <s v="Unprod Time: Task: R CA Time Hr: .28 Time Ot: 0"/>
    <n v="10.36"/>
    <m/>
    <x v="12"/>
  </r>
  <r>
    <n v="7457"/>
    <s v="General Expenses"/>
    <n v="240"/>
    <d v="2023-05-08T00:00:00"/>
    <s v="Unprod Time: Task: R CA Time Hr: .28 Time Ot: 0"/>
    <n v="10.36"/>
    <m/>
    <x v="12"/>
  </r>
  <r>
    <n v="7457"/>
    <s v="General Expenses"/>
    <n v="240"/>
    <d v="2023-05-25T00:00:00"/>
    <s v="Unprod Time: Task: R CA Time Hr: .28 Time Ot: 0"/>
    <n v="10.36"/>
    <m/>
    <x v="12"/>
  </r>
  <r>
    <n v="7457"/>
    <s v="General Expenses"/>
    <n v="240"/>
    <d v="2023-06-22T00:00:00"/>
    <s v="Unprod Time: Task: R CA Time Hr: .28 Time Ot: 0"/>
    <n v="10.36"/>
    <m/>
    <x v="12"/>
  </r>
  <r>
    <n v="7457"/>
    <s v="General Expenses"/>
    <n v="240"/>
    <d v="2023-07-27T00:00:00"/>
    <s v="Unprod Time: Task: R CA Time Hr: .28 Time Ot: 0"/>
    <n v="10.36"/>
    <m/>
    <x v="12"/>
  </r>
  <r>
    <n v="7457"/>
    <s v="General Expenses"/>
    <n v="240"/>
    <d v="2023-07-27T00:00:00"/>
    <s v="Unprod Time: Task: R CA Time Hr: .28 Time Ot: 0"/>
    <n v="10.36"/>
    <m/>
    <x v="12"/>
  </r>
  <r>
    <n v="7457"/>
    <s v="General Expenses"/>
    <n v="240"/>
    <d v="2023-08-09T00:00:00"/>
    <s v="Unprod Time: Task: R CA Time Hr: .28 Time Ot: 0"/>
    <n v="10.36"/>
    <m/>
    <x v="12"/>
  </r>
  <r>
    <n v="7457"/>
    <s v="General Expenses"/>
    <n v="240"/>
    <d v="2023-08-15T00:00:00"/>
    <s v="Unprod Time: Task: R CA Time Hr: .28 Time Ot: 0"/>
    <n v="10.36"/>
    <m/>
    <x v="12"/>
  </r>
  <r>
    <n v="7457"/>
    <s v="General Expenses"/>
    <n v="240"/>
    <d v="2023-09-12T00:00:00"/>
    <s v="Unprod Time: Task: R CA Time Hr: .28 Time Ot: 0"/>
    <n v="10.36"/>
    <m/>
    <x v="12"/>
  </r>
  <r>
    <n v="7457"/>
    <s v="General Expenses"/>
    <n v="240"/>
    <d v="2023-09-13T00:00:00"/>
    <s v="Unprod Time: Task: R CA Time Hr: .28 Time Ot: 0"/>
    <n v="10.36"/>
    <m/>
    <x v="12"/>
  </r>
  <r>
    <n v="7457"/>
    <s v="General Expenses"/>
    <n v="240"/>
    <d v="2023-03-01T00:00:00"/>
    <s v="Unprod Time: Task: R CA Time Hr: .3 Time Ot: 0"/>
    <n v="11.1"/>
    <m/>
    <x v="12"/>
  </r>
  <r>
    <n v="7457"/>
    <s v="General Expenses"/>
    <n v="240"/>
    <d v="2023-05-11T00:00:00"/>
    <s v="Unprod Time: Task: R CA Time Hr: .3 Time Ot: 0"/>
    <n v="11.1"/>
    <m/>
    <x v="12"/>
  </r>
  <r>
    <n v="7457"/>
    <s v="General Expenses"/>
    <n v="240"/>
    <d v="2023-06-22T00:00:00"/>
    <s v="Unprod Time: Task: R CA Time Hr: .3 Time Ot: 0"/>
    <n v="11.1"/>
    <m/>
    <x v="12"/>
  </r>
  <r>
    <n v="7457"/>
    <s v="General Expenses"/>
    <n v="240"/>
    <d v="2023-07-12T00:00:00"/>
    <s v="Unprod Time: Task: R CA Time Hr: .3 Time Ot: 0"/>
    <n v="11.1"/>
    <m/>
    <x v="12"/>
  </r>
  <r>
    <n v="7457"/>
    <s v="General Expenses"/>
    <n v="240"/>
    <d v="2023-07-12T00:00:00"/>
    <s v="Unprod Time: Task: R CA Time Hr: .3 Time Ot: 0"/>
    <n v="11.1"/>
    <m/>
    <x v="12"/>
  </r>
  <r>
    <n v="7457"/>
    <s v="General Expenses"/>
    <n v="240"/>
    <d v="2023-09-11T00:00:00"/>
    <s v="Unprod Time: Task: R CA Time Hr: .3 Time Ot: 0"/>
    <n v="11.1"/>
    <m/>
    <x v="12"/>
  </r>
  <r>
    <n v="7457"/>
    <s v="General Expenses"/>
    <n v="240"/>
    <d v="2023-09-14T00:00:00"/>
    <s v="Unprod Time: Task: R CA Time Hr: .3 Time Ot: 0"/>
    <n v="11.1"/>
    <m/>
    <x v="12"/>
  </r>
  <r>
    <n v="7457"/>
    <s v="General Expenses"/>
    <n v="240"/>
    <d v="2023-05-09T00:00:00"/>
    <s v="Unprod Time: Task: R CA Time Hr: .32 Time Ot: 0"/>
    <n v="11.84"/>
    <m/>
    <x v="12"/>
  </r>
  <r>
    <n v="7457"/>
    <s v="General Expenses"/>
    <n v="240"/>
    <d v="2023-06-06T00:00:00"/>
    <s v="Unprod Time: Task: R CA Time Hr: .32 Time Ot: 0"/>
    <n v="11.84"/>
    <m/>
    <x v="12"/>
  </r>
  <r>
    <n v="7457"/>
    <s v="General Expenses"/>
    <n v="240"/>
    <d v="2023-06-29T00:00:00"/>
    <s v="Unprod Time: Task: R CA Time Hr: .32 Time Ot: 0"/>
    <n v="11.84"/>
    <m/>
    <x v="12"/>
  </r>
  <r>
    <n v="7457"/>
    <s v="General Expenses"/>
    <n v="240"/>
    <d v="2023-07-06T00:00:00"/>
    <s v="Unprod Time: Task: R CA Time Hr: .32 Time Ot: 0"/>
    <n v="11.84"/>
    <m/>
    <x v="12"/>
  </r>
  <r>
    <n v="7457"/>
    <s v="General Expenses"/>
    <n v="240"/>
    <d v="2023-08-10T00:00:00"/>
    <s v="Unprod Time: Task: R CA Time Hr: .32 Time Ot: 0"/>
    <n v="11.84"/>
    <m/>
    <x v="12"/>
  </r>
  <r>
    <n v="7457"/>
    <s v="General Expenses"/>
    <n v="240"/>
    <d v="2023-08-31T00:00:00"/>
    <s v="Unprod Time: Task: R CA Time Hr: .32 Time Ot: 0"/>
    <n v="11.84"/>
    <m/>
    <x v="12"/>
  </r>
  <r>
    <n v="7457"/>
    <s v="General Expenses"/>
    <n v="240"/>
    <d v="2023-03-28T00:00:00"/>
    <s v="Unprod Time: Task: R CA Time Hr: .33 Time Ot: 0"/>
    <n v="12.21"/>
    <m/>
    <x v="12"/>
  </r>
  <r>
    <n v="7457"/>
    <s v="General Expenses"/>
    <n v="240"/>
    <d v="2023-04-06T00:00:00"/>
    <s v="Unprod Time: Task: R CA Time Hr: .33 Time Ot: 0"/>
    <n v="12.21"/>
    <m/>
    <x v="12"/>
  </r>
  <r>
    <n v="7457"/>
    <s v="General Expenses"/>
    <n v="240"/>
    <d v="2023-05-22T00:00:00"/>
    <s v="Unprod Time: Task: R CA Time Hr: .33 Time Ot: 0"/>
    <n v="12.21"/>
    <m/>
    <x v="12"/>
  </r>
  <r>
    <n v="7457"/>
    <s v="General Expenses"/>
    <n v="240"/>
    <d v="2023-05-30T00:00:00"/>
    <s v="Unprod Time: Task: R CA Time Hr: .33 Time Ot: 0"/>
    <n v="12.21"/>
    <m/>
    <x v="12"/>
  </r>
  <r>
    <n v="7457"/>
    <s v="General Expenses"/>
    <n v="240"/>
    <d v="2023-06-22T00:00:00"/>
    <s v="Unprod Time: Task: R CA Time Hr: .33 Time Ot: 0"/>
    <n v="12.21"/>
    <m/>
    <x v="12"/>
  </r>
  <r>
    <n v="7457"/>
    <s v="General Expenses"/>
    <n v="240"/>
    <d v="2023-08-29T00:00:00"/>
    <s v="Unprod Time: Task: R CA Time Hr: .33 Time Ot: 0"/>
    <n v="12.21"/>
    <m/>
    <x v="12"/>
  </r>
  <r>
    <n v="7457"/>
    <s v="General Expenses"/>
    <n v="240"/>
    <d v="2023-09-11T00:00:00"/>
    <s v="Unprod Time: Task: R CA Time Hr: .33 Time Ot: 0"/>
    <n v="12.21"/>
    <m/>
    <x v="12"/>
  </r>
  <r>
    <n v="7457"/>
    <s v="General Expenses"/>
    <n v="240"/>
    <d v="2023-03-16T00:00:00"/>
    <s v="Unprod Time: Task: R CA Time Hr: .35 Time Ot: 0"/>
    <n v="12.95"/>
    <m/>
    <x v="12"/>
  </r>
  <r>
    <n v="7457"/>
    <s v="General Expenses"/>
    <n v="240"/>
    <d v="2023-05-11T00:00:00"/>
    <s v="Unprod Time: Task: R CA Time Hr: .35 Time Ot: 0"/>
    <n v="12.95"/>
    <m/>
    <x v="12"/>
  </r>
  <r>
    <n v="7457"/>
    <s v="General Expenses"/>
    <n v="240"/>
    <d v="2023-06-06T00:00:00"/>
    <s v="Unprod Time: Task: R CA Time Hr: .35 Time Ot: 0"/>
    <n v="12.95"/>
    <m/>
    <x v="12"/>
  </r>
  <r>
    <n v="7457"/>
    <s v="General Expenses"/>
    <n v="240"/>
    <d v="2023-07-19T00:00:00"/>
    <s v="Unprod Time: Task: R CA Time Hr: .35 Time Ot: 0"/>
    <n v="12.95"/>
    <m/>
    <x v="12"/>
  </r>
  <r>
    <n v="7457"/>
    <s v="General Expenses"/>
    <n v="240"/>
    <d v="2023-08-01T00:00:00"/>
    <s v="Unprod Time: Task: R CA Time Hr: .35 Time Ot: 0"/>
    <n v="12.95"/>
    <m/>
    <x v="12"/>
  </r>
  <r>
    <n v="7457"/>
    <s v="General Expenses"/>
    <n v="240"/>
    <d v="2023-08-02T00:00:00"/>
    <s v="Unprod Time: Task: R CA Time Hr: .35 Time Ot: 0"/>
    <n v="12.95"/>
    <m/>
    <x v="12"/>
  </r>
  <r>
    <n v="7457"/>
    <s v="General Expenses"/>
    <n v="240"/>
    <d v="2023-08-09T00:00:00"/>
    <s v="Unprod Time: Task: R CA Time Hr: .35 Time Ot: 0"/>
    <n v="12.95"/>
    <m/>
    <x v="12"/>
  </r>
  <r>
    <n v="7457"/>
    <s v="General Expenses"/>
    <n v="240"/>
    <d v="2023-08-31T00:00:00"/>
    <s v="Unprod Time: Task: R CA Time Hr: .35 Time Ot: 0"/>
    <n v="12.95"/>
    <m/>
    <x v="12"/>
  </r>
  <r>
    <n v="7457"/>
    <s v="General Expenses"/>
    <n v="240"/>
    <d v="2023-09-20T00:00:00"/>
    <s v="Unprod Time: Task: R CA Time Hr: .35 Time Ot: 0"/>
    <n v="12.95"/>
    <m/>
    <x v="12"/>
  </r>
  <r>
    <n v="7457"/>
    <s v="General Expenses"/>
    <n v="240"/>
    <d v="2023-03-07T00:00:00"/>
    <s v="Unprod Time: Task: R CA Time Hr: .37 Time Ot: 0"/>
    <n v="13.69"/>
    <m/>
    <x v="12"/>
  </r>
  <r>
    <n v="7457"/>
    <s v="General Expenses"/>
    <n v="240"/>
    <d v="2023-03-27T00:00:00"/>
    <s v="Unprod Time: Task: R CA Time Hr: .37 Time Ot: 0"/>
    <n v="13.69"/>
    <m/>
    <x v="12"/>
  </r>
  <r>
    <n v="7457"/>
    <s v="General Expenses"/>
    <n v="240"/>
    <d v="2023-04-27T00:00:00"/>
    <s v="Unprod Time: Task: R CA Time Hr: .37 Time Ot: 0"/>
    <n v="13.69"/>
    <m/>
    <x v="12"/>
  </r>
  <r>
    <n v="7457"/>
    <s v="General Expenses"/>
    <n v="240"/>
    <d v="2023-05-01T00:00:00"/>
    <s v="Unprod Time: Task: R CA Time Hr: .37 Time Ot: 0"/>
    <n v="13.69"/>
    <m/>
    <x v="12"/>
  </r>
  <r>
    <n v="7457"/>
    <s v="General Expenses"/>
    <n v="240"/>
    <d v="2023-06-08T00:00:00"/>
    <s v="Unprod Time: Task: R CA Time Hr: .37 Time Ot: 0"/>
    <n v="13.69"/>
    <m/>
    <x v="12"/>
  </r>
  <r>
    <n v="7457"/>
    <s v="General Expenses"/>
    <n v="240"/>
    <d v="2023-06-26T00:00:00"/>
    <s v="Unprod Time: Task: R CA Time Hr: .37 Time Ot: 0"/>
    <n v="13.69"/>
    <m/>
    <x v="12"/>
  </r>
  <r>
    <n v="7457"/>
    <s v="General Expenses"/>
    <n v="240"/>
    <d v="2023-08-03T00:00:00"/>
    <s v="Unprod Time: Task: R CA Time Hr: .37 Time Ot: 0"/>
    <n v="13.69"/>
    <m/>
    <x v="12"/>
  </r>
  <r>
    <n v="7457"/>
    <s v="General Expenses"/>
    <n v="240"/>
    <d v="2023-08-10T00:00:00"/>
    <s v="Unprod Time: Task: R CA Time Hr: .37 Time Ot: 0"/>
    <n v="13.69"/>
    <m/>
    <x v="12"/>
  </r>
  <r>
    <n v="7457"/>
    <s v="General Expenses"/>
    <n v="240"/>
    <d v="2023-08-17T00:00:00"/>
    <s v="Unprod Time: Task: R CA Time Hr: .37 Time Ot: 0"/>
    <n v="13.69"/>
    <m/>
    <x v="12"/>
  </r>
  <r>
    <n v="7457"/>
    <s v="General Expenses"/>
    <n v="240"/>
    <d v="2023-08-21T00:00:00"/>
    <s v="Unprod Time: Task: R CA Time Hr: .37 Time Ot: 0"/>
    <n v="13.69"/>
    <m/>
    <x v="12"/>
  </r>
  <r>
    <n v="7457"/>
    <s v="General Expenses"/>
    <n v="240"/>
    <d v="2023-04-26T00:00:00"/>
    <s v="Unprod Time: Task: R CA Time Hr: .38 Time Ot: 0"/>
    <n v="14.06"/>
    <m/>
    <x v="12"/>
  </r>
  <r>
    <n v="7457"/>
    <s v="General Expenses"/>
    <n v="240"/>
    <d v="2023-07-25T00:00:00"/>
    <s v="Unprod Time: Task: R CA Time Hr: .38 Time Ot: 0"/>
    <n v="14.06"/>
    <m/>
    <x v="12"/>
  </r>
  <r>
    <n v="7457"/>
    <s v="General Expenses"/>
    <n v="240"/>
    <d v="2023-07-26T00:00:00"/>
    <s v="Unprod Time: Task: R CA Time Hr: .38 Time Ot: 0"/>
    <n v="14.06"/>
    <m/>
    <x v="12"/>
  </r>
  <r>
    <n v="7457"/>
    <s v="General Expenses"/>
    <n v="240"/>
    <d v="2023-08-02T00:00:00"/>
    <s v="Unprod Time: Task: R CA Time Hr: .38 Time Ot: 0"/>
    <n v="14.06"/>
    <m/>
    <x v="12"/>
  </r>
  <r>
    <n v="7457"/>
    <s v="General Expenses"/>
    <n v="240"/>
    <d v="2023-08-03T00:00:00"/>
    <s v="Unprod Time: Task: R CA Time Hr: .38 Time Ot: 0"/>
    <n v="14.06"/>
    <m/>
    <x v="12"/>
  </r>
  <r>
    <n v="7457"/>
    <s v="General Expenses"/>
    <n v="240"/>
    <d v="2023-08-07T00:00:00"/>
    <s v="Unprod Time: Task: R CA Time Hr: .38 Time Ot: 0"/>
    <n v="14.06"/>
    <m/>
    <x v="12"/>
  </r>
  <r>
    <n v="7457"/>
    <s v="General Expenses"/>
    <n v="240"/>
    <d v="2023-09-20T00:00:00"/>
    <s v="Unprod Time: Task: R CA Time Hr: .38 Time Ot: 0"/>
    <n v="14.06"/>
    <m/>
    <x v="12"/>
  </r>
  <r>
    <n v="7457"/>
    <s v="General Expenses"/>
    <n v="240"/>
    <d v="2023-03-01T00:00:00"/>
    <s v="Unprod Time: Task: R CA Time Hr: .4 Time Ot: 0"/>
    <n v="14.8"/>
    <m/>
    <x v="12"/>
  </r>
  <r>
    <n v="7457"/>
    <s v="General Expenses"/>
    <n v="240"/>
    <d v="2023-04-11T00:00:00"/>
    <s v="Unprod Time: Task: R CA Time Hr: .4 Time Ot: 0"/>
    <n v="14.8"/>
    <m/>
    <x v="12"/>
  </r>
  <r>
    <n v="7457"/>
    <s v="General Expenses"/>
    <n v="240"/>
    <d v="2023-05-18T00:00:00"/>
    <s v="Unprod Time: Task: R CA Time Hr: .4 Time Ot: 0"/>
    <n v="14.8"/>
    <m/>
    <x v="12"/>
  </r>
  <r>
    <n v="7457"/>
    <s v="General Expenses"/>
    <n v="240"/>
    <d v="2023-06-28T00:00:00"/>
    <s v="Unprod Time: Task: R CA Time Hr: .4 Time Ot: 0"/>
    <n v="14.8"/>
    <m/>
    <x v="12"/>
  </r>
  <r>
    <n v="7457"/>
    <s v="General Expenses"/>
    <n v="240"/>
    <d v="2023-07-06T00:00:00"/>
    <s v="Unprod Time: Task: R CA Time Hr: .4 Time Ot: 0"/>
    <n v="14.8"/>
    <m/>
    <x v="12"/>
  </r>
  <r>
    <n v="7457"/>
    <s v="General Expenses"/>
    <n v="240"/>
    <d v="2023-08-14T00:00:00"/>
    <s v="Unprod Time: Task: R CA Time Hr: .4 Time Ot: 0"/>
    <n v="14.8"/>
    <m/>
    <x v="12"/>
  </r>
  <r>
    <n v="7457"/>
    <s v="General Expenses"/>
    <n v="240"/>
    <d v="2023-09-04T00:00:00"/>
    <s v="Unprod Time: Task: R CA Time Hr: .4 Time Ot: 0"/>
    <n v="14.8"/>
    <m/>
    <x v="12"/>
  </r>
  <r>
    <n v="7457"/>
    <s v="General Expenses"/>
    <n v="240"/>
    <d v="2023-09-21T00:00:00"/>
    <s v="Unprod Time: Task: R CA Time Hr: .4 Time Ot: 0"/>
    <n v="14.8"/>
    <m/>
    <x v="12"/>
  </r>
  <r>
    <n v="7457"/>
    <s v="General Expenses"/>
    <n v="240"/>
    <d v="2023-09-21T00:00:00"/>
    <s v="Unprod Time: Task: R CA Time Hr: .4 Time Ot: 0"/>
    <n v="14.8"/>
    <m/>
    <x v="12"/>
  </r>
  <r>
    <n v="7457"/>
    <s v="General Expenses"/>
    <n v="240"/>
    <d v="2023-03-01T00:00:00"/>
    <s v="Unprod Time: Task: R CA Time Hr: .42 Time Ot: 0"/>
    <n v="15.54"/>
    <m/>
    <x v="12"/>
  </r>
  <r>
    <n v="7457"/>
    <s v="General Expenses"/>
    <n v="240"/>
    <d v="2023-05-18T00:00:00"/>
    <s v="Unprod Time: Task: R CA Time Hr: .42 Time Ot: 0"/>
    <n v="15.54"/>
    <m/>
    <x v="12"/>
  </r>
  <r>
    <n v="7457"/>
    <s v="General Expenses"/>
    <n v="240"/>
    <d v="2023-06-01T00:00:00"/>
    <s v="Unprod Time: Task: R CA Time Hr: .42 Time Ot: 0"/>
    <n v="15.54"/>
    <m/>
    <x v="12"/>
  </r>
  <r>
    <n v="7457"/>
    <s v="General Expenses"/>
    <n v="240"/>
    <d v="2023-06-06T00:00:00"/>
    <s v="Unprod Time: Task: R CA Time Hr: .42 Time Ot: 0"/>
    <n v="15.54"/>
    <m/>
    <x v="12"/>
  </r>
  <r>
    <n v="7457"/>
    <s v="General Expenses"/>
    <n v="240"/>
    <d v="2023-07-11T00:00:00"/>
    <s v="Unprod Time: Task: R CA Time Hr: .42 Time Ot: 0"/>
    <n v="15.54"/>
    <m/>
    <x v="12"/>
  </r>
  <r>
    <n v="7457"/>
    <s v="General Expenses"/>
    <n v="240"/>
    <d v="2023-05-29T00:00:00"/>
    <s v="Unprod Time: Task: R CA Time Hr: .43 Time Ot: 0"/>
    <n v="15.91"/>
    <m/>
    <x v="12"/>
  </r>
  <r>
    <n v="7457"/>
    <s v="General Expenses"/>
    <n v="240"/>
    <d v="2023-08-02T00:00:00"/>
    <s v="Unprod Time: Task: R CA Time Hr: .43 Time Ot: 0"/>
    <n v="15.91"/>
    <m/>
    <x v="12"/>
  </r>
  <r>
    <n v="7457"/>
    <s v="General Expenses"/>
    <n v="240"/>
    <d v="2023-08-08T00:00:00"/>
    <s v="Unprod Time: Task: R CA Time Hr: .43 Time Ot: 0"/>
    <n v="15.91"/>
    <m/>
    <x v="12"/>
  </r>
  <r>
    <n v="7457"/>
    <s v="General Expenses"/>
    <n v="240"/>
    <d v="2023-08-21T00:00:00"/>
    <s v="Unprod Time: Task: R CA Time Hr: .43 Time Ot: 0"/>
    <n v="15.91"/>
    <m/>
    <x v="12"/>
  </r>
  <r>
    <n v="7457"/>
    <s v="General Expenses"/>
    <n v="240"/>
    <d v="2023-09-07T00:00:00"/>
    <s v="Unprod Time: Task: R CA Time Hr: .43 Time Ot: 0"/>
    <n v="15.91"/>
    <m/>
    <x v="12"/>
  </r>
  <r>
    <n v="7457"/>
    <s v="General Expenses"/>
    <n v="240"/>
    <d v="2023-03-27T00:00:00"/>
    <s v="Unprod Time: Task: R CA Time Hr: .45 Time Ot: 0"/>
    <n v="16.649999999999999"/>
    <m/>
    <x v="12"/>
  </r>
  <r>
    <n v="7457"/>
    <s v="General Expenses"/>
    <n v="240"/>
    <d v="2023-05-11T00:00:00"/>
    <s v="Unprod Time: Task: R CA Time Hr: .45 Time Ot: 0"/>
    <n v="16.649999999999999"/>
    <m/>
    <x v="12"/>
  </r>
  <r>
    <n v="7457"/>
    <s v="General Expenses"/>
    <n v="240"/>
    <d v="2023-06-01T00:00:00"/>
    <s v="Unprod Time: Task: R CA Time Hr: .45 Time Ot: 0"/>
    <n v="16.649999999999999"/>
    <m/>
    <x v="12"/>
  </r>
  <r>
    <n v="7457"/>
    <s v="General Expenses"/>
    <n v="240"/>
    <d v="2023-06-27T00:00:00"/>
    <s v="Unprod Time: Task: R CA Time Hr: .45 Time Ot: 0"/>
    <n v="16.649999999999999"/>
    <m/>
    <x v="12"/>
  </r>
  <r>
    <n v="7457"/>
    <s v="General Expenses"/>
    <n v="240"/>
    <d v="2023-07-12T00:00:00"/>
    <s v="Unprod Time: Task: R CA Time Hr: .45 Time Ot: 0"/>
    <n v="16.649999999999999"/>
    <m/>
    <x v="12"/>
  </r>
  <r>
    <n v="7457"/>
    <s v="General Expenses"/>
    <n v="240"/>
    <d v="2023-07-13T00:00:00"/>
    <s v="Unprod Time: Task: R CA Time Hr: .45 Time Ot: 0"/>
    <n v="16.649999999999999"/>
    <m/>
    <x v="12"/>
  </r>
  <r>
    <n v="7457"/>
    <s v="General Expenses"/>
    <n v="240"/>
    <d v="2023-07-18T00:00:00"/>
    <s v="Unprod Time: Task: R CA Time Hr: .45 Time Ot: 0"/>
    <n v="16.649999999999999"/>
    <m/>
    <x v="12"/>
  </r>
  <r>
    <n v="7457"/>
    <s v="General Expenses"/>
    <n v="240"/>
    <d v="2023-08-02T00:00:00"/>
    <s v="Unprod Time: Task: R CA Time Hr: .45 Time Ot: 0"/>
    <n v="16.649999999999999"/>
    <m/>
    <x v="12"/>
  </r>
  <r>
    <n v="7457"/>
    <s v="General Expenses"/>
    <n v="240"/>
    <d v="2023-09-11T00:00:00"/>
    <s v="Unprod Time: Task: R CA Time Hr: .45 Time Ot: 0"/>
    <n v="16.649999999999999"/>
    <m/>
    <x v="12"/>
  </r>
  <r>
    <n v="7457"/>
    <s v="General Expenses"/>
    <n v="240"/>
    <d v="2023-03-08T00:00:00"/>
    <s v="Unprod Time: Task: R CA Time Hr: .47 Time Ot: 0"/>
    <n v="17.39"/>
    <m/>
    <x v="12"/>
  </r>
  <r>
    <n v="7457"/>
    <s v="General Expenses"/>
    <n v="240"/>
    <d v="2023-05-10T00:00:00"/>
    <s v="Unprod Time: Task: R CA Time Hr: .47 Time Ot: 0"/>
    <n v="17.39"/>
    <m/>
    <x v="12"/>
  </r>
  <r>
    <n v="7457"/>
    <s v="General Expenses"/>
    <n v="240"/>
    <d v="2023-07-27T00:00:00"/>
    <s v="Unprod Time: Task: R CA Time Hr: .47 Time Ot: 0"/>
    <n v="17.39"/>
    <m/>
    <x v="12"/>
  </r>
  <r>
    <n v="7457"/>
    <s v="General Expenses"/>
    <n v="240"/>
    <d v="2023-08-31T00:00:00"/>
    <s v="Unprod Time: Task: R CA Time Hr: .47 Time Ot: 0"/>
    <n v="17.39"/>
    <m/>
    <x v="12"/>
  </r>
  <r>
    <n v="7457"/>
    <s v="General Expenses"/>
    <n v="240"/>
    <d v="2023-03-14T00:00:00"/>
    <s v="Unprod Time: Task: R CA Time Hr: .48 Time Ot: 0"/>
    <n v="17.760000000000002"/>
    <m/>
    <x v="12"/>
  </r>
  <r>
    <n v="7457"/>
    <s v="General Expenses"/>
    <n v="240"/>
    <d v="2023-05-15T00:00:00"/>
    <s v="Unprod Time: Task: R CA Time Hr: .48 Time Ot: 0"/>
    <n v="17.760000000000002"/>
    <m/>
    <x v="12"/>
  </r>
  <r>
    <n v="7457"/>
    <s v="General Expenses"/>
    <n v="240"/>
    <d v="2023-05-18T00:00:00"/>
    <s v="Unprod Time: Task: R CA Time Hr: .48 Time Ot: 0"/>
    <n v="17.760000000000002"/>
    <m/>
    <x v="12"/>
  </r>
  <r>
    <n v="7457"/>
    <s v="General Expenses"/>
    <n v="240"/>
    <d v="2023-06-07T00:00:00"/>
    <s v="Unprod Time: Task: R CA Time Hr: .48 Time Ot: 0"/>
    <n v="17.760000000000002"/>
    <m/>
    <x v="12"/>
  </r>
  <r>
    <n v="7457"/>
    <s v="General Expenses"/>
    <n v="240"/>
    <d v="2023-06-29T00:00:00"/>
    <s v="Unprod Time: Task: R CA Time Hr: .48 Time Ot: 0"/>
    <n v="17.760000000000002"/>
    <m/>
    <x v="12"/>
  </r>
  <r>
    <n v="7457"/>
    <s v="General Expenses"/>
    <n v="240"/>
    <d v="2023-07-13T00:00:00"/>
    <s v="Unprod Time: Task: R CA Time Hr: .48 Time Ot: 0"/>
    <n v="17.760000000000002"/>
    <m/>
    <x v="12"/>
  </r>
  <r>
    <n v="7457"/>
    <s v="General Expenses"/>
    <n v="240"/>
    <d v="2023-07-31T00:00:00"/>
    <s v="Unprod Time: Task: R CA Time Hr: .48 Time Ot: 0"/>
    <n v="17.760000000000002"/>
    <m/>
    <x v="12"/>
  </r>
  <r>
    <n v="7457"/>
    <s v="General Expenses"/>
    <n v="240"/>
    <d v="2023-08-14T00:00:00"/>
    <s v="Unprod Time: Task: R CA Time Hr: .48 Time Ot: 0"/>
    <n v="17.760000000000002"/>
    <m/>
    <x v="12"/>
  </r>
  <r>
    <n v="7457"/>
    <s v="General Expenses"/>
    <n v="240"/>
    <d v="2023-08-17T00:00:00"/>
    <s v="Unprod Time: Task: R CA Time Hr: .48 Time Ot: 0"/>
    <n v="17.760000000000002"/>
    <m/>
    <x v="12"/>
  </r>
  <r>
    <n v="7457"/>
    <s v="General Expenses"/>
    <n v="240"/>
    <d v="2023-04-24T00:00:00"/>
    <s v="Unprod Time: Task: R CA Time Hr: .5 Time Ot: 0"/>
    <n v="18.5"/>
    <m/>
    <x v="12"/>
  </r>
  <r>
    <n v="7457"/>
    <s v="General Expenses"/>
    <n v="240"/>
    <d v="2023-05-31T00:00:00"/>
    <s v="Unprod Time: Task: R CA Time Hr: .5 Time Ot: 0"/>
    <n v="18.5"/>
    <m/>
    <x v="12"/>
  </r>
  <r>
    <n v="7457"/>
    <s v="General Expenses"/>
    <n v="240"/>
    <d v="2023-06-15T00:00:00"/>
    <s v="Unprod Time: Task: R CA Time Hr: .5 Time Ot: 0"/>
    <n v="18.5"/>
    <m/>
    <x v="12"/>
  </r>
  <r>
    <n v="7457"/>
    <s v="General Expenses"/>
    <n v="240"/>
    <d v="2023-08-03T00:00:00"/>
    <s v="Unprod Time: Task: R CA Time Hr: .5 Time Ot: 0"/>
    <n v="18.5"/>
    <m/>
    <x v="12"/>
  </r>
  <r>
    <n v="7457"/>
    <s v="General Expenses"/>
    <n v="240"/>
    <d v="2023-03-14T00:00:00"/>
    <s v="Unprod Time: Task: R CA Time Hr: .52 Time Ot: 0"/>
    <n v="19.239999999999998"/>
    <m/>
    <x v="12"/>
  </r>
  <r>
    <n v="7457"/>
    <s v="General Expenses"/>
    <n v="240"/>
    <d v="2023-05-18T00:00:00"/>
    <s v="Unprod Time: Task: R CA Time Hr: .52 Time Ot: 0"/>
    <n v="19.239999999999998"/>
    <m/>
    <x v="12"/>
  </r>
  <r>
    <n v="7457"/>
    <s v="General Expenses"/>
    <n v="240"/>
    <d v="2023-05-25T00:00:00"/>
    <s v="Unprod Time: Task: R CA Time Hr: .52 Time Ot: 0"/>
    <n v="19.239999999999998"/>
    <m/>
    <x v="12"/>
  </r>
  <r>
    <n v="7457"/>
    <s v="General Expenses"/>
    <n v="240"/>
    <d v="2023-06-14T00:00:00"/>
    <s v="Unprod Time: Task: R CA Time Hr: .52 Time Ot: 0"/>
    <n v="19.239999999999998"/>
    <m/>
    <x v="12"/>
  </r>
  <r>
    <n v="7457"/>
    <s v="General Expenses"/>
    <n v="240"/>
    <d v="2023-09-14T00:00:00"/>
    <s v="Unprod Time: Task: R CA Time Hr: .52 Time Ot: 0"/>
    <n v="19.239999999999998"/>
    <m/>
    <x v="12"/>
  </r>
  <r>
    <n v="7457"/>
    <s v="General Expenses"/>
    <n v="240"/>
    <d v="2023-03-01T00:00:00"/>
    <s v="Unprod Time: Task: R CA Time Hr: .53 Time Ot: 0"/>
    <n v="19.61"/>
    <m/>
    <x v="12"/>
  </r>
  <r>
    <n v="7457"/>
    <s v="General Expenses"/>
    <n v="240"/>
    <d v="2023-03-09T00:00:00"/>
    <s v="Unprod Time: Task: R CA Time Hr: .53 Time Ot: 0"/>
    <n v="19.61"/>
    <m/>
    <x v="12"/>
  </r>
  <r>
    <n v="7457"/>
    <s v="General Expenses"/>
    <n v="240"/>
    <d v="2023-04-24T00:00:00"/>
    <s v="Unprod Time: Task: R CA Time Hr: .53 Time Ot: 0"/>
    <n v="19.61"/>
    <m/>
    <x v="12"/>
  </r>
  <r>
    <n v="7457"/>
    <s v="General Expenses"/>
    <n v="240"/>
    <d v="2023-06-08T00:00:00"/>
    <s v="Unprod Time: Task: R CA Time Hr: .53 Time Ot: 0"/>
    <n v="19.61"/>
    <m/>
    <x v="12"/>
  </r>
  <r>
    <n v="7457"/>
    <s v="General Expenses"/>
    <n v="240"/>
    <d v="2023-06-12T00:00:00"/>
    <s v="Unprod Time: Task: R CA Time Hr: .53 Time Ot: 0"/>
    <n v="19.61"/>
    <m/>
    <x v="12"/>
  </r>
  <r>
    <n v="7457"/>
    <s v="General Expenses"/>
    <n v="240"/>
    <d v="2023-07-17T00:00:00"/>
    <s v="Unprod Time: Task: R CA Time Hr: .53 Time Ot: 0"/>
    <n v="19.61"/>
    <m/>
    <x v="12"/>
  </r>
  <r>
    <n v="7457"/>
    <s v="General Expenses"/>
    <n v="240"/>
    <d v="2023-04-03T00:00:00"/>
    <s v="Unprod Time: Task: R CA Time Hr: .55 Time Ot: 0"/>
    <n v="20.350000000000001"/>
    <m/>
    <x v="12"/>
  </r>
  <r>
    <n v="7457"/>
    <s v="General Expenses"/>
    <n v="240"/>
    <d v="2023-07-05T00:00:00"/>
    <s v="Unprod Time: Task: R CA Time Hr: .55 Time Ot: 0"/>
    <n v="20.350000000000001"/>
    <m/>
    <x v="12"/>
  </r>
  <r>
    <n v="7457"/>
    <s v="General Expenses"/>
    <n v="240"/>
    <d v="2023-07-12T00:00:00"/>
    <s v="Unprod Time: Task: R CA Time Hr: .55 Time Ot: 0"/>
    <n v="20.350000000000001"/>
    <m/>
    <x v="12"/>
  </r>
  <r>
    <n v="7457"/>
    <s v="General Expenses"/>
    <n v="240"/>
    <d v="2023-08-02T00:00:00"/>
    <s v="Unprod Time: Task: R CA Time Hr: .55 Time Ot: 0"/>
    <n v="20.350000000000001"/>
    <m/>
    <x v="12"/>
  </r>
  <r>
    <n v="7457"/>
    <s v="General Expenses"/>
    <n v="240"/>
    <d v="2023-03-01T00:00:00"/>
    <s v="Unprod Time: Task: R CA Time Hr: .57 Time Ot: 0"/>
    <n v="21.09"/>
    <m/>
    <x v="12"/>
  </r>
  <r>
    <n v="7457"/>
    <s v="General Expenses"/>
    <n v="240"/>
    <d v="2023-03-13T00:00:00"/>
    <s v="Unprod Time: Task: R CA Time Hr: .57 Time Ot: 0"/>
    <n v="21.09"/>
    <m/>
    <x v="12"/>
  </r>
  <r>
    <n v="7457"/>
    <s v="General Expenses"/>
    <n v="240"/>
    <d v="2023-03-16T00:00:00"/>
    <s v="Unprod Time: Task: R CA Time Hr: .57 Time Ot: 0"/>
    <n v="21.09"/>
    <m/>
    <x v="12"/>
  </r>
  <r>
    <n v="7457"/>
    <s v="General Expenses"/>
    <n v="240"/>
    <d v="2023-04-05T00:00:00"/>
    <s v="Unprod Time: Task: R CA Time Hr: .57 Time Ot: 0"/>
    <n v="21.09"/>
    <m/>
    <x v="12"/>
  </r>
  <r>
    <n v="7457"/>
    <s v="General Expenses"/>
    <n v="240"/>
    <d v="2023-04-27T00:00:00"/>
    <s v="Unprod Time: Task: R CA Time Hr: .57 Time Ot: 0"/>
    <n v="21.09"/>
    <m/>
    <x v="12"/>
  </r>
  <r>
    <n v="7457"/>
    <s v="General Expenses"/>
    <n v="240"/>
    <d v="2023-05-03T00:00:00"/>
    <s v="Unprod Time: Task: R CA Time Hr: .57 Time Ot: 0"/>
    <n v="21.09"/>
    <m/>
    <x v="12"/>
  </r>
  <r>
    <n v="7457"/>
    <s v="General Expenses"/>
    <n v="240"/>
    <d v="2023-05-22T00:00:00"/>
    <s v="Unprod Time: Task: R CA Time Hr: .57 Time Ot: 0"/>
    <n v="21.09"/>
    <m/>
    <x v="12"/>
  </r>
  <r>
    <n v="7457"/>
    <s v="General Expenses"/>
    <n v="240"/>
    <d v="2023-06-08T00:00:00"/>
    <s v="Unprod Time: Task: R CA Time Hr: .57 Time Ot: 0"/>
    <n v="21.09"/>
    <m/>
    <x v="12"/>
  </r>
  <r>
    <n v="7457"/>
    <s v="General Expenses"/>
    <n v="240"/>
    <d v="2023-08-24T00:00:00"/>
    <s v="Unprod Time: Task: R CA Time Hr: .57 Time Ot: 0"/>
    <n v="21.09"/>
    <m/>
    <x v="12"/>
  </r>
  <r>
    <n v="7457"/>
    <s v="General Expenses"/>
    <n v="240"/>
    <d v="2023-08-24T00:00:00"/>
    <s v="Unprod Time: Task: R CA Time Hr: .57 Time Ot: 0"/>
    <n v="21.09"/>
    <m/>
    <x v="12"/>
  </r>
  <r>
    <n v="7457"/>
    <s v="General Expenses"/>
    <n v="240"/>
    <d v="2023-08-24T00:00:00"/>
    <s v="Unprod Time: Task: R CA Time Hr: .57 Time Ot: 0"/>
    <n v="21.09"/>
    <m/>
    <x v="12"/>
  </r>
  <r>
    <n v="7457"/>
    <s v="General Expenses"/>
    <n v="240"/>
    <d v="2023-05-22T00:00:00"/>
    <s v="Unprod Time: Task: R CA Time Hr: .58 Time Ot: 0"/>
    <n v="21.46"/>
    <m/>
    <x v="12"/>
  </r>
  <r>
    <n v="7457"/>
    <s v="General Expenses"/>
    <n v="240"/>
    <d v="2023-08-10T00:00:00"/>
    <s v="Unprod Time: Task: R CA Time Hr: .58 Time Ot: 0"/>
    <n v="21.46"/>
    <m/>
    <x v="12"/>
  </r>
  <r>
    <n v="7457"/>
    <s v="General Expenses"/>
    <n v="240"/>
    <d v="2023-08-14T00:00:00"/>
    <s v="Unprod Time: Task: R CA Time Hr: .58 Time Ot: 0"/>
    <n v="21.46"/>
    <m/>
    <x v="12"/>
  </r>
  <r>
    <n v="7457"/>
    <s v="General Expenses"/>
    <n v="240"/>
    <d v="2023-05-10T00:00:00"/>
    <s v="Unprod Time: Task: R CA Time Hr: .6 Time Ot: 0"/>
    <n v="22.2"/>
    <m/>
    <x v="12"/>
  </r>
  <r>
    <n v="7457"/>
    <s v="General Expenses"/>
    <n v="240"/>
    <d v="2023-05-25T00:00:00"/>
    <s v="Unprod Time: Task: R CA Time Hr: .6 Time Ot: 0"/>
    <n v="22.2"/>
    <m/>
    <x v="12"/>
  </r>
  <r>
    <n v="7457"/>
    <s v="General Expenses"/>
    <n v="240"/>
    <d v="2023-09-19T00:00:00"/>
    <s v="Unprod Time: Task: R CA Time Hr: .6 Time Ot: 0"/>
    <n v="22.2"/>
    <m/>
    <x v="12"/>
  </r>
  <r>
    <n v="7457"/>
    <s v="General Expenses"/>
    <n v="240"/>
    <d v="2023-09-14T00:00:00"/>
    <s v="Unprod Time: Task: R CA Time Hr: .62 Time Ot: 0"/>
    <n v="22.94"/>
    <m/>
    <x v="12"/>
  </r>
  <r>
    <n v="7457"/>
    <s v="General Expenses"/>
    <n v="240"/>
    <d v="2023-05-15T00:00:00"/>
    <s v="Unprod Time: Task: R CA Time Hr: .63 Time Ot: 0"/>
    <n v="23.31"/>
    <m/>
    <x v="12"/>
  </r>
  <r>
    <n v="7457"/>
    <s v="General Expenses"/>
    <n v="240"/>
    <d v="2023-05-16T00:00:00"/>
    <s v="Unprod Time: Task: R CA Time Hr: .63 Time Ot: 0"/>
    <n v="23.31"/>
    <m/>
    <x v="12"/>
  </r>
  <r>
    <n v="7457"/>
    <s v="General Expenses"/>
    <n v="240"/>
    <d v="2023-08-14T00:00:00"/>
    <s v="Unprod Time: Task: R CA Time Hr: .63 Time Ot: 0"/>
    <n v="23.31"/>
    <m/>
    <x v="12"/>
  </r>
  <r>
    <n v="7457"/>
    <s v="General Expenses"/>
    <n v="240"/>
    <d v="2023-09-05T00:00:00"/>
    <s v="Unprod Time: Task: R CA Time Hr: .63 Time Ot: 0"/>
    <n v="23.31"/>
    <m/>
    <x v="12"/>
  </r>
  <r>
    <n v="7457"/>
    <s v="General Expenses"/>
    <n v="240"/>
    <d v="2023-05-22T00:00:00"/>
    <s v="Unprod Time: Task: R CA Time Hr: .65 Time Ot: 0"/>
    <n v="24.05"/>
    <m/>
    <x v="12"/>
  </r>
  <r>
    <n v="7457"/>
    <s v="General Expenses"/>
    <n v="240"/>
    <d v="2023-07-13T00:00:00"/>
    <s v="Unprod Time: Task: R CA Time Hr: .65 Time Ot: 0"/>
    <n v="24.05"/>
    <m/>
    <x v="12"/>
  </r>
  <r>
    <n v="7457"/>
    <s v="General Expenses"/>
    <n v="240"/>
    <d v="2023-07-18T00:00:00"/>
    <s v="Unprod Time: Task: R CA Time Hr: .65 Time Ot: 0"/>
    <n v="24.05"/>
    <m/>
    <x v="12"/>
  </r>
  <r>
    <n v="7457"/>
    <s v="General Expenses"/>
    <n v="240"/>
    <d v="2023-07-20T00:00:00"/>
    <s v="Unprod Time: Task: R CA Time Hr: .65 Time Ot: 0"/>
    <n v="24.05"/>
    <m/>
    <x v="12"/>
  </r>
  <r>
    <n v="7457"/>
    <s v="General Expenses"/>
    <n v="240"/>
    <d v="2023-08-09T00:00:00"/>
    <s v="Unprod Time: Task: R CA Time Hr: .65 Time Ot: 0"/>
    <n v="24.05"/>
    <m/>
    <x v="12"/>
  </r>
  <r>
    <n v="7457"/>
    <s v="General Expenses"/>
    <n v="240"/>
    <d v="2023-09-12T00:00:00"/>
    <s v="Unprod Time: Task: R CA Time Hr: .65 Time Ot: 0"/>
    <n v="24.05"/>
    <m/>
    <x v="12"/>
  </r>
  <r>
    <n v="7457"/>
    <s v="General Expenses"/>
    <n v="240"/>
    <d v="2023-07-04T00:00:00"/>
    <s v="Unprod Time: Task: R CA Time Hr: .67 Time Ot: 0"/>
    <n v="24.79"/>
    <m/>
    <x v="12"/>
  </r>
  <r>
    <n v="7457"/>
    <s v="General Expenses"/>
    <n v="240"/>
    <d v="2023-03-27T00:00:00"/>
    <s v="Unprod Time: Task: R CA Time Hr: .68 Time Ot: 0"/>
    <n v="25.16"/>
    <m/>
    <x v="12"/>
  </r>
  <r>
    <n v="7457"/>
    <s v="General Expenses"/>
    <n v="240"/>
    <d v="2023-05-04T00:00:00"/>
    <s v="Unprod Time: Task: R CA Time Hr: .68 Time Ot: 0"/>
    <n v="25.16"/>
    <m/>
    <x v="12"/>
  </r>
  <r>
    <n v="7457"/>
    <s v="General Expenses"/>
    <n v="240"/>
    <d v="2023-06-06T00:00:00"/>
    <s v="Unprod Time: Task: R CA Time Hr: .68 Time Ot: 0"/>
    <n v="25.16"/>
    <m/>
    <x v="12"/>
  </r>
  <r>
    <n v="7457"/>
    <s v="General Expenses"/>
    <n v="240"/>
    <d v="2023-06-27T00:00:00"/>
    <s v="Unprod Time: Task: R CA Time Hr: .68 Time Ot: 0"/>
    <n v="25.16"/>
    <m/>
    <x v="12"/>
  </r>
  <r>
    <n v="7457"/>
    <s v="General Expenses"/>
    <n v="240"/>
    <d v="2023-05-18T00:00:00"/>
    <s v="Unprod Time: Task: R CA Time Hr: .7 Time Ot: 0"/>
    <n v="25.9"/>
    <m/>
    <x v="12"/>
  </r>
  <r>
    <n v="7457"/>
    <s v="General Expenses"/>
    <n v="240"/>
    <d v="2023-08-15T00:00:00"/>
    <s v="Unprod Time: Task: R CA Time Hr: .7 Time Ot: 0"/>
    <n v="25.9"/>
    <m/>
    <x v="12"/>
  </r>
  <r>
    <n v="7457"/>
    <s v="General Expenses"/>
    <n v="240"/>
    <d v="2023-03-07T00:00:00"/>
    <s v="Unprod Time: Task: R CA Time Hr: .72 Time Ot: 0"/>
    <n v="26.64"/>
    <m/>
    <x v="12"/>
  </r>
  <r>
    <n v="7457"/>
    <s v="General Expenses"/>
    <n v="240"/>
    <d v="2023-04-13T00:00:00"/>
    <s v="Unprod Time: Task: R CA Time Hr: .72 Time Ot: 0"/>
    <n v="26.64"/>
    <m/>
    <x v="12"/>
  </r>
  <r>
    <n v="7457"/>
    <s v="General Expenses"/>
    <n v="240"/>
    <d v="2023-05-16T00:00:00"/>
    <s v="Unprod Time: Task: R CA Time Hr: .72 Time Ot: 0"/>
    <n v="26.64"/>
    <m/>
    <x v="12"/>
  </r>
  <r>
    <n v="7457"/>
    <s v="General Expenses"/>
    <n v="240"/>
    <d v="2023-06-08T00:00:00"/>
    <s v="Unprod Time: Task: R CA Time Hr: .72 Time Ot: 0"/>
    <n v="26.64"/>
    <m/>
    <x v="12"/>
  </r>
  <r>
    <n v="7457"/>
    <s v="General Expenses"/>
    <n v="240"/>
    <d v="2023-06-12T00:00:00"/>
    <s v="Unprod Time: Task: R CA Time Hr: .72 Time Ot: 0"/>
    <n v="26.64"/>
    <m/>
    <x v="12"/>
  </r>
  <r>
    <n v="7457"/>
    <s v="General Expenses"/>
    <n v="240"/>
    <d v="2023-08-07T00:00:00"/>
    <s v="Unprod Time: Task: R CA Time Hr: .72 Time Ot: 0"/>
    <n v="26.64"/>
    <m/>
    <x v="12"/>
  </r>
  <r>
    <n v="7457"/>
    <s v="General Expenses"/>
    <n v="240"/>
    <d v="2023-08-08T00:00:00"/>
    <s v="Unprod Time: Task: R CA Time Hr: .72 Time Ot: 0"/>
    <n v="26.64"/>
    <m/>
    <x v="12"/>
  </r>
  <r>
    <n v="7457"/>
    <s v="General Expenses"/>
    <n v="240"/>
    <d v="2023-06-07T00:00:00"/>
    <s v="Unprod Time: Task: R CA Time Hr: .73 Time Ot: 0"/>
    <n v="27.01"/>
    <m/>
    <x v="12"/>
  </r>
  <r>
    <n v="7457"/>
    <s v="General Expenses"/>
    <n v="240"/>
    <d v="2023-08-29T00:00:00"/>
    <s v="Unprod Time: Task: R CA Time Hr: .73 Time Ot: 0"/>
    <n v="27.01"/>
    <m/>
    <x v="12"/>
  </r>
  <r>
    <n v="7457"/>
    <s v="General Expenses"/>
    <n v="240"/>
    <d v="2023-09-07T00:00:00"/>
    <s v="Unprod Time: Task: R CA Time Hr: .73 Time Ot: 0"/>
    <n v="27.01"/>
    <m/>
    <x v="12"/>
  </r>
  <r>
    <n v="7457"/>
    <s v="General Expenses"/>
    <n v="240"/>
    <d v="2023-09-14T00:00:00"/>
    <s v="Unprod Time: Task: R CA Time Hr: .73 Time Ot: 0"/>
    <n v="27.01"/>
    <m/>
    <x v="12"/>
  </r>
  <r>
    <n v="7457"/>
    <s v="General Expenses"/>
    <n v="240"/>
    <d v="2023-03-06T00:00:00"/>
    <s v="Unprod Time: Task: R CA Time Hr: .75 Time Ot: 0"/>
    <n v="27.75"/>
    <m/>
    <x v="12"/>
  </r>
  <r>
    <n v="7457"/>
    <s v="General Expenses"/>
    <n v="240"/>
    <d v="2023-03-15T00:00:00"/>
    <s v="Unprod Time: Task: R CA Time Hr: .75 Time Ot: 0"/>
    <n v="27.75"/>
    <m/>
    <x v="12"/>
  </r>
  <r>
    <n v="7457"/>
    <s v="General Expenses"/>
    <n v="240"/>
    <d v="2023-04-24T00:00:00"/>
    <s v="Unprod Time: Task: R CA Time Hr: .75 Time Ot: 0"/>
    <n v="27.75"/>
    <m/>
    <x v="12"/>
  </r>
  <r>
    <n v="7457"/>
    <s v="General Expenses"/>
    <n v="240"/>
    <d v="2023-06-08T00:00:00"/>
    <s v="Unprod Time: Task: R CA Time Hr: .75 Time Ot: 0"/>
    <n v="27.75"/>
    <m/>
    <x v="12"/>
  </r>
  <r>
    <n v="7457"/>
    <s v="General Expenses"/>
    <n v="240"/>
    <d v="2023-06-26T00:00:00"/>
    <s v="Unprod Time: Task: R CA Time Hr: .75 Time Ot: 0"/>
    <n v="27.75"/>
    <m/>
    <x v="12"/>
  </r>
  <r>
    <n v="7457"/>
    <s v="General Expenses"/>
    <n v="240"/>
    <d v="2023-03-09T00:00:00"/>
    <s v="Unprod Time: Task: R CA Time Hr: .77 Time Ot: 0"/>
    <n v="28.49"/>
    <m/>
    <x v="12"/>
  </r>
  <r>
    <n v="7457"/>
    <s v="General Expenses"/>
    <n v="240"/>
    <d v="2023-05-09T00:00:00"/>
    <s v="Unprod Time: Task: R CA Time Hr: .77 Time Ot: 0"/>
    <n v="28.49"/>
    <m/>
    <x v="12"/>
  </r>
  <r>
    <n v="7457"/>
    <s v="General Expenses"/>
    <n v="240"/>
    <d v="2023-09-05T00:00:00"/>
    <s v="Unprod Time: Task: R CA Time Hr: .77 Time Ot: 0"/>
    <n v="28.49"/>
    <m/>
    <x v="12"/>
  </r>
  <r>
    <n v="7457"/>
    <s v="General Expenses"/>
    <n v="240"/>
    <d v="2023-03-16T00:00:00"/>
    <s v="Unprod Time: Task: R CA Time Hr: .78 Time Ot: 0"/>
    <n v="28.86"/>
    <m/>
    <x v="12"/>
  </r>
  <r>
    <n v="7457"/>
    <s v="General Expenses"/>
    <n v="240"/>
    <d v="2023-03-28T00:00:00"/>
    <s v="Unprod Time: Task: R CA Time Hr: .78 Time Ot: 0"/>
    <n v="28.86"/>
    <m/>
    <x v="12"/>
  </r>
  <r>
    <n v="7457"/>
    <s v="General Expenses"/>
    <n v="240"/>
    <d v="2023-05-15T00:00:00"/>
    <s v="Unprod Time: Task: R CA Time Hr: .78 Time Ot: 0"/>
    <n v="28.86"/>
    <m/>
    <x v="12"/>
  </r>
  <r>
    <n v="7457"/>
    <s v="General Expenses"/>
    <n v="240"/>
    <d v="2023-07-04T00:00:00"/>
    <s v="Unprod Time: Task: R CA Time Hr: .78 Time Ot: 0"/>
    <n v="28.86"/>
    <m/>
    <x v="12"/>
  </r>
  <r>
    <n v="7457"/>
    <s v="General Expenses"/>
    <n v="240"/>
    <d v="2023-07-05T00:00:00"/>
    <s v="Unprod Time: Task: R CA Time Hr: .78 Time Ot: 0"/>
    <n v="28.86"/>
    <m/>
    <x v="12"/>
  </r>
  <r>
    <n v="7457"/>
    <s v="General Expenses"/>
    <n v="240"/>
    <d v="2023-08-10T00:00:00"/>
    <s v="Unprod Time: Task: R CA Time Hr: .78 Time Ot: 0"/>
    <n v="28.86"/>
    <m/>
    <x v="12"/>
  </r>
  <r>
    <n v="7457"/>
    <s v="General Expenses"/>
    <n v="240"/>
    <d v="2023-08-28T00:00:00"/>
    <s v="Unprod Time: Task: R CA Time Hr: .78 Time Ot: 0"/>
    <n v="28.86"/>
    <m/>
    <x v="12"/>
  </r>
  <r>
    <n v="7457"/>
    <s v="General Expenses"/>
    <n v="240"/>
    <d v="2023-09-05T00:00:00"/>
    <s v="Unprod Time: Task: R CA Time Hr: .78 Time Ot: 0"/>
    <n v="28.86"/>
    <m/>
    <x v="12"/>
  </r>
  <r>
    <n v="7457"/>
    <s v="General Expenses"/>
    <n v="240"/>
    <d v="2023-09-06T00:00:00"/>
    <s v="Unprod Time: Task: R CA Time Hr: .78 Time Ot: 0"/>
    <n v="28.86"/>
    <m/>
    <x v="12"/>
  </r>
  <r>
    <n v="7457"/>
    <s v="General Expenses"/>
    <n v="240"/>
    <d v="2023-03-08T00:00:00"/>
    <s v="Unprod Time: Task: R CA Time Hr: .8 Time Ot: 0"/>
    <n v="29.6"/>
    <m/>
    <x v="12"/>
  </r>
  <r>
    <n v="7457"/>
    <s v="General Expenses"/>
    <n v="240"/>
    <d v="2023-03-30T00:00:00"/>
    <s v="Unprod Time: Task: R CA Time Hr: .8 Time Ot: 0"/>
    <n v="29.6"/>
    <m/>
    <x v="12"/>
  </r>
  <r>
    <n v="7457"/>
    <s v="General Expenses"/>
    <n v="240"/>
    <d v="2023-06-22T00:00:00"/>
    <s v="Unprod Time: Task: R CA Time Hr: .8 Time Ot: 0"/>
    <n v="29.6"/>
    <m/>
    <x v="12"/>
  </r>
  <r>
    <n v="7457"/>
    <s v="General Expenses"/>
    <n v="240"/>
    <d v="2023-08-16T00:00:00"/>
    <s v="Unprod Time: Task: R CA Time Hr: .8 Time Ot: 0"/>
    <n v="29.6"/>
    <m/>
    <x v="12"/>
  </r>
  <r>
    <n v="7457"/>
    <s v="General Expenses"/>
    <n v="240"/>
    <d v="2023-08-22T00:00:00"/>
    <s v="Unprod Time: Task: R CA Time Hr: .8 Time Ot: 0"/>
    <n v="29.6"/>
    <m/>
    <x v="12"/>
  </r>
  <r>
    <n v="7457"/>
    <s v="General Expenses"/>
    <n v="240"/>
    <d v="2023-05-18T00:00:00"/>
    <s v="Unprod Time: Task: R CA Time Hr: .82 Time Ot: 0"/>
    <n v="30.34"/>
    <m/>
    <x v="12"/>
  </r>
  <r>
    <n v="7457"/>
    <s v="General Expenses"/>
    <n v="240"/>
    <d v="2023-07-31T00:00:00"/>
    <s v="Unprod Time: Task: R CA Time Hr: .82 Time Ot: 0"/>
    <n v="30.34"/>
    <m/>
    <x v="12"/>
  </r>
  <r>
    <n v="7457"/>
    <s v="General Expenses"/>
    <n v="240"/>
    <d v="2023-08-09T00:00:00"/>
    <s v="Unprod Time: Task: R CA Time Hr: .82 Time Ot: 0"/>
    <n v="30.34"/>
    <m/>
    <x v="12"/>
  </r>
  <r>
    <n v="7457"/>
    <s v="General Expenses"/>
    <n v="240"/>
    <d v="2023-03-13T00:00:00"/>
    <s v="Unprod Time: Task: R CA Time Hr: .83 Time Ot: 0"/>
    <n v="30.71"/>
    <m/>
    <x v="12"/>
  </r>
  <r>
    <n v="7457"/>
    <s v="General Expenses"/>
    <n v="240"/>
    <d v="2023-07-06T00:00:00"/>
    <s v="Unprod Time: Task: R CA Time Hr: .83 Time Ot: 0"/>
    <n v="30.71"/>
    <m/>
    <x v="12"/>
  </r>
  <r>
    <n v="7457"/>
    <s v="General Expenses"/>
    <n v="240"/>
    <d v="2023-08-14T00:00:00"/>
    <s v="Unprod Time: Task: R CA Time Hr: .83 Time Ot: 0"/>
    <n v="30.71"/>
    <m/>
    <x v="12"/>
  </r>
  <r>
    <n v="7457"/>
    <s v="General Expenses"/>
    <n v="240"/>
    <d v="2023-08-28T00:00:00"/>
    <s v="Unprod Time: Task: R CA Time Hr: .83 Time Ot: 0"/>
    <n v="30.71"/>
    <m/>
    <x v="12"/>
  </r>
  <r>
    <n v="7457"/>
    <s v="General Expenses"/>
    <n v="240"/>
    <d v="2023-09-20T00:00:00"/>
    <s v="Unprod Time: Task: R CA Time Hr: .83 Time Ot: 0"/>
    <n v="30.71"/>
    <m/>
    <x v="12"/>
  </r>
  <r>
    <n v="7457"/>
    <s v="General Expenses"/>
    <n v="240"/>
    <d v="2023-05-10T00:00:00"/>
    <s v="Unprod Time: Task: R CA Time Hr: .85 Time Ot: 0"/>
    <n v="31.45"/>
    <m/>
    <x v="12"/>
  </r>
  <r>
    <n v="7457"/>
    <s v="General Expenses"/>
    <n v="240"/>
    <d v="2023-06-12T00:00:00"/>
    <s v="Unprod Time: Task: R CA Time Hr: .85 Time Ot: 0"/>
    <n v="31.45"/>
    <m/>
    <x v="12"/>
  </r>
  <r>
    <n v="7457"/>
    <s v="General Expenses"/>
    <n v="240"/>
    <d v="2023-07-13T00:00:00"/>
    <s v="Unprod Time: Task: R CA Time Hr: .85 Time Ot: 0"/>
    <n v="31.45"/>
    <m/>
    <x v="12"/>
  </r>
  <r>
    <n v="7457"/>
    <s v="General Expenses"/>
    <n v="240"/>
    <d v="2023-08-07T00:00:00"/>
    <s v="Unprod Time: Task: R CA Time Hr: .85 Time Ot: 0"/>
    <n v="31.45"/>
    <m/>
    <x v="12"/>
  </r>
  <r>
    <n v="7457"/>
    <s v="General Expenses"/>
    <n v="240"/>
    <d v="2023-09-13T00:00:00"/>
    <s v="Unprod Time: Task: R CA Time Hr: .85 Time Ot: 0"/>
    <n v="31.45"/>
    <m/>
    <x v="12"/>
  </r>
  <r>
    <n v="7457"/>
    <s v="General Expenses"/>
    <n v="240"/>
    <d v="2023-03-01T00:00:00"/>
    <s v="Unprod Time: Task: R CA Time Hr: .87 Time Ot: 0"/>
    <n v="32.19"/>
    <m/>
    <x v="12"/>
  </r>
  <r>
    <n v="7457"/>
    <s v="General Expenses"/>
    <n v="240"/>
    <d v="2023-03-16T00:00:00"/>
    <s v="Unprod Time: Task: R CA Time Hr: .87 Time Ot: 0"/>
    <n v="32.19"/>
    <m/>
    <x v="12"/>
  </r>
  <r>
    <n v="7457"/>
    <s v="General Expenses"/>
    <n v="240"/>
    <d v="2023-07-12T00:00:00"/>
    <s v="Unprod Time: Task: R CA Time Hr: .87 Time Ot: 0"/>
    <n v="32.19"/>
    <m/>
    <x v="12"/>
  </r>
  <r>
    <n v="7457"/>
    <s v="General Expenses"/>
    <n v="240"/>
    <d v="2023-08-30T00:00:00"/>
    <s v="Unprod Time: Task: R CA Time Hr: .87 Time Ot: 0"/>
    <n v="32.19"/>
    <m/>
    <x v="12"/>
  </r>
  <r>
    <n v="7457"/>
    <s v="General Expenses"/>
    <n v="240"/>
    <d v="2023-09-21T00:00:00"/>
    <s v="Unprod Time: Task: R CA Time Hr: .87 Time Ot: 0"/>
    <n v="32.19"/>
    <m/>
    <x v="12"/>
  </r>
  <r>
    <n v="7457"/>
    <s v="General Expenses"/>
    <n v="240"/>
    <d v="2023-03-16T00:00:00"/>
    <s v="Unprod Time: Task: R CA Time Hr: .88 Time Ot: 0"/>
    <n v="32.56"/>
    <m/>
    <x v="12"/>
  </r>
  <r>
    <n v="7457"/>
    <s v="General Expenses"/>
    <n v="240"/>
    <d v="2023-05-10T00:00:00"/>
    <s v="Unprod Time: Task: R CA Time Hr: .88 Time Ot: 0"/>
    <n v="32.56"/>
    <m/>
    <x v="12"/>
  </r>
  <r>
    <n v="7457"/>
    <s v="General Expenses"/>
    <n v="240"/>
    <d v="2023-05-11T00:00:00"/>
    <s v="Unprod Time: Task: R CA Time Hr: .88 Time Ot: 0"/>
    <n v="32.56"/>
    <m/>
    <x v="12"/>
  </r>
  <r>
    <n v="7457"/>
    <s v="General Expenses"/>
    <n v="240"/>
    <d v="2023-07-20T00:00:00"/>
    <s v="Unprod Time: Task: R CA Time Hr: .88 Time Ot: 0"/>
    <n v="32.56"/>
    <m/>
    <x v="12"/>
  </r>
  <r>
    <n v="7457"/>
    <s v="General Expenses"/>
    <n v="240"/>
    <d v="2023-07-20T00:00:00"/>
    <s v="Unprod Time: Task: R CA Time Hr: .88 Time Ot: 0"/>
    <n v="32.56"/>
    <m/>
    <x v="12"/>
  </r>
  <r>
    <n v="7457"/>
    <s v="General Expenses"/>
    <n v="240"/>
    <d v="2023-03-14T00:00:00"/>
    <s v="Unprod Time: Task: R CA Time Hr: .9 Time Ot: 0"/>
    <n v="33.299999999999997"/>
    <m/>
    <x v="12"/>
  </r>
  <r>
    <n v="7457"/>
    <s v="General Expenses"/>
    <n v="240"/>
    <d v="2023-04-13T00:00:00"/>
    <s v="Unprod Time: Task: R CA Time Hr: .9 Time Ot: 0"/>
    <n v="33.299999999999997"/>
    <m/>
    <x v="12"/>
  </r>
  <r>
    <n v="7457"/>
    <s v="General Expenses"/>
    <n v="240"/>
    <d v="2023-08-17T00:00:00"/>
    <s v="Unprod Time: Task: R CA Time Hr: .9 Time Ot: 0"/>
    <n v="33.299999999999997"/>
    <m/>
    <x v="12"/>
  </r>
  <r>
    <n v="7457"/>
    <s v="General Expenses"/>
    <n v="240"/>
    <d v="2023-08-30T00:00:00"/>
    <s v="Unprod Time: Task: R CA Time Hr: .9 Time Ot: 0"/>
    <n v="33.299999999999997"/>
    <m/>
    <x v="12"/>
  </r>
  <r>
    <n v="7457"/>
    <s v="General Expenses"/>
    <n v="240"/>
    <d v="2023-07-04T00:00:00"/>
    <s v="Unprod Time: Task: R CA Time Hr: .92 Time Ot: 0"/>
    <n v="34.04"/>
    <m/>
    <x v="12"/>
  </r>
  <r>
    <n v="7457"/>
    <s v="General Expenses"/>
    <n v="240"/>
    <d v="2023-07-24T00:00:00"/>
    <s v="Unprod Time: Task: R CA Time Hr: .92 Time Ot: 0"/>
    <n v="34.04"/>
    <m/>
    <x v="12"/>
  </r>
  <r>
    <n v="7457"/>
    <s v="General Expenses"/>
    <n v="240"/>
    <d v="2023-03-08T00:00:00"/>
    <s v="Unprod Time: Task: R CA Time Hr: .93 Time Ot: 0"/>
    <n v="34.409999999999997"/>
    <m/>
    <x v="12"/>
  </r>
  <r>
    <n v="7457"/>
    <s v="General Expenses"/>
    <n v="240"/>
    <d v="2023-05-16T00:00:00"/>
    <s v="Unprod Time: Task: R CA Time Hr: .93 Time Ot: 0"/>
    <n v="34.409999999999997"/>
    <m/>
    <x v="12"/>
  </r>
  <r>
    <n v="7457"/>
    <s v="General Expenses"/>
    <n v="240"/>
    <d v="2023-06-12T00:00:00"/>
    <s v="Unprod Time: Task: R CA Time Hr: .93 Time Ot: 0"/>
    <n v="34.409999999999997"/>
    <m/>
    <x v="12"/>
  </r>
  <r>
    <n v="7457"/>
    <s v="General Expenses"/>
    <n v="240"/>
    <d v="2023-06-29T00:00:00"/>
    <s v="Unprod Time: Task: R CA Time Hr: .93 Time Ot: 0"/>
    <n v="34.409999999999997"/>
    <m/>
    <x v="12"/>
  </r>
  <r>
    <n v="7457"/>
    <s v="General Expenses"/>
    <n v="240"/>
    <d v="2023-03-07T00:00:00"/>
    <s v="Unprod Time: Task: R CA Time Hr: .95 Time Ot: 0"/>
    <n v="35.15"/>
    <m/>
    <x v="12"/>
  </r>
  <r>
    <n v="7457"/>
    <s v="General Expenses"/>
    <n v="240"/>
    <d v="2023-05-24T00:00:00"/>
    <s v="Unprod Time: Task: R CA Time Hr: .95 Time Ot: 0"/>
    <n v="35.15"/>
    <m/>
    <x v="12"/>
  </r>
  <r>
    <n v="7457"/>
    <s v="General Expenses"/>
    <n v="240"/>
    <d v="2023-07-18T00:00:00"/>
    <s v="Unprod Time: Task: R CA Time Hr: .95 Time Ot: 0"/>
    <n v="35.15"/>
    <m/>
    <x v="12"/>
  </r>
  <r>
    <n v="7457"/>
    <s v="General Expenses"/>
    <n v="240"/>
    <d v="2023-03-02T00:00:00"/>
    <s v="Unprod Time: Task: R CA Time Hr: .97 Time Ot: 0"/>
    <n v="35.89"/>
    <m/>
    <x v="12"/>
  </r>
  <r>
    <n v="7457"/>
    <s v="General Expenses"/>
    <n v="240"/>
    <d v="2023-04-20T00:00:00"/>
    <s v="Unprod Time: Task: R CA Time Hr: .97 Time Ot: 0"/>
    <n v="35.89"/>
    <m/>
    <x v="12"/>
  </r>
  <r>
    <n v="7457"/>
    <s v="General Expenses"/>
    <n v="240"/>
    <d v="2023-05-04T00:00:00"/>
    <s v="Unprod Time: Task: R CA Time Hr: .97 Time Ot: 0"/>
    <n v="35.89"/>
    <m/>
    <x v="12"/>
  </r>
  <r>
    <n v="7457"/>
    <s v="General Expenses"/>
    <n v="240"/>
    <d v="2023-08-16T00:00:00"/>
    <s v="Unprod Time: Task: R CA Time Hr: .97 Time Ot: 0"/>
    <n v="35.89"/>
    <m/>
    <x v="12"/>
  </r>
  <r>
    <n v="7457"/>
    <s v="General Expenses"/>
    <n v="240"/>
    <d v="2023-03-02T00:00:00"/>
    <s v="Unprod Time: Task: R CA Time Hr: 0 Time Ot: 0"/>
    <n v="0"/>
    <m/>
    <x v="12"/>
  </r>
  <r>
    <n v="7457"/>
    <s v="General Expenses"/>
    <n v="240"/>
    <d v="2023-03-23T00:00:00"/>
    <s v="Unprod Time: Task: R CA Time Hr: 0 Time Ot: 0"/>
    <n v="0"/>
    <m/>
    <x v="12"/>
  </r>
  <r>
    <n v="7457"/>
    <s v="General Expenses"/>
    <n v="240"/>
    <d v="2023-04-06T00:00:00"/>
    <s v="Unprod Time: Task: R CA Time Hr: 0 Time Ot: 0"/>
    <n v="0"/>
    <m/>
    <x v="12"/>
  </r>
  <r>
    <n v="7457"/>
    <s v="General Expenses"/>
    <n v="240"/>
    <d v="2023-05-11T00:00:00"/>
    <s v="Unprod Time: Task: R CA Time Hr: 0 Time Ot: 0"/>
    <n v="0"/>
    <m/>
    <x v="12"/>
  </r>
  <r>
    <n v="7457"/>
    <s v="General Expenses"/>
    <n v="240"/>
    <d v="2023-06-06T00:00:00"/>
    <s v="Unprod Time: Task: R CA Time Hr: 0 Time Ot: 0"/>
    <n v="0"/>
    <m/>
    <x v="12"/>
  </r>
  <r>
    <n v="7457"/>
    <s v="General Expenses"/>
    <n v="240"/>
    <d v="2023-06-22T00:00:00"/>
    <s v="Unprod Time: Task: R CA Time Hr: 0 Time Ot: 0"/>
    <n v="0"/>
    <m/>
    <x v="12"/>
  </r>
  <r>
    <n v="7457"/>
    <s v="General Expenses"/>
    <n v="240"/>
    <d v="2023-06-22T00:00:00"/>
    <s v="Unprod Time: Task: R CA Time Hr: 0 Time Ot: 0"/>
    <n v="0"/>
    <m/>
    <x v="12"/>
  </r>
  <r>
    <n v="7457"/>
    <s v="General Expenses"/>
    <n v="240"/>
    <d v="2023-07-03T00:00:00"/>
    <s v="Unprod Time: Task: R CA Time Hr: 0 Time Ot: 0"/>
    <n v="0"/>
    <m/>
    <x v="12"/>
  </r>
  <r>
    <n v="7457"/>
    <s v="General Expenses"/>
    <n v="240"/>
    <d v="2023-07-05T00:00:00"/>
    <s v="Unprod Time: Task: R CA Time Hr: 0 Time Ot: 0"/>
    <n v="0"/>
    <m/>
    <x v="12"/>
  </r>
  <r>
    <n v="7457"/>
    <s v="General Expenses"/>
    <n v="240"/>
    <d v="2023-07-26T00:00:00"/>
    <s v="Unprod Time: Task: R CA Time Hr: 0 Time Ot: 0"/>
    <n v="0"/>
    <m/>
    <x v="12"/>
  </r>
  <r>
    <n v="7457"/>
    <s v="General Expenses"/>
    <n v="240"/>
    <d v="2023-08-09T00:00:00"/>
    <s v="Unprod Time: Task: R CA Time Hr: 0 Time Ot: 0"/>
    <n v="0"/>
    <m/>
    <x v="12"/>
  </r>
  <r>
    <n v="7457"/>
    <s v="General Expenses"/>
    <n v="240"/>
    <d v="2023-08-15T00:00:00"/>
    <s v="Unprod Time: Task: R CA Time Hr: 0 Time Ot: 0"/>
    <n v="0"/>
    <m/>
    <x v="12"/>
  </r>
  <r>
    <n v="7457"/>
    <s v="General Expenses"/>
    <n v="240"/>
    <d v="2023-03-13T00:00:00"/>
    <s v="Unprod Time: Task: R CA Time Hr: 1 Time Ot: 0"/>
    <n v="37"/>
    <m/>
    <x v="12"/>
  </r>
  <r>
    <n v="7457"/>
    <s v="General Expenses"/>
    <n v="240"/>
    <d v="2023-04-13T00:00:00"/>
    <s v="Unprod Time: Task: R CA Time Hr: 1 Time Ot: 0"/>
    <n v="37"/>
    <m/>
    <x v="12"/>
  </r>
  <r>
    <n v="7457"/>
    <s v="General Expenses"/>
    <n v="240"/>
    <d v="2023-08-30T00:00:00"/>
    <s v="Unprod Time: Task: R CA Time Hr: 1 Time Ot: 0"/>
    <n v="37"/>
    <m/>
    <x v="12"/>
  </r>
  <r>
    <n v="7457"/>
    <s v="General Expenses"/>
    <n v="240"/>
    <d v="2023-03-13T00:00:00"/>
    <s v="Unprod Time: Task: R CA Time Hr: 1.02 Time Ot: 0"/>
    <n v="37.74"/>
    <m/>
    <x v="12"/>
  </r>
  <r>
    <n v="7457"/>
    <s v="General Expenses"/>
    <n v="240"/>
    <d v="2023-04-27T00:00:00"/>
    <s v="Unprod Time: Task: R CA Time Hr: 1.02 Time Ot: 0"/>
    <n v="37.74"/>
    <m/>
    <x v="12"/>
  </r>
  <r>
    <n v="7457"/>
    <s v="General Expenses"/>
    <n v="240"/>
    <d v="2023-09-19T00:00:00"/>
    <s v="Unprod Time: Task: R CA Time Hr: 1.02 Time Ot: 0"/>
    <n v="37.74"/>
    <m/>
    <x v="12"/>
  </r>
  <r>
    <n v="7457"/>
    <s v="General Expenses"/>
    <n v="240"/>
    <d v="2023-03-28T00:00:00"/>
    <s v="Unprod Time: Task: R CA Time Hr: 1.03 Time Ot: 0"/>
    <n v="38.11"/>
    <m/>
    <x v="12"/>
  </r>
  <r>
    <n v="7457"/>
    <s v="General Expenses"/>
    <n v="240"/>
    <d v="2023-05-15T00:00:00"/>
    <s v="Unprod Time: Task: R CA Time Hr: 1.03 Time Ot: 0"/>
    <n v="38.11"/>
    <m/>
    <x v="12"/>
  </r>
  <r>
    <n v="7457"/>
    <s v="General Expenses"/>
    <n v="240"/>
    <d v="2023-05-25T00:00:00"/>
    <s v="Unprod Time: Task: R CA Time Hr: 1.03 Time Ot: 0"/>
    <n v="38.11"/>
    <m/>
    <x v="12"/>
  </r>
  <r>
    <n v="7457"/>
    <s v="General Expenses"/>
    <n v="240"/>
    <d v="2023-07-31T00:00:00"/>
    <s v="Unprod Time: Task: R CA Time Hr: 1.03 Time Ot: 0"/>
    <n v="38.11"/>
    <m/>
    <x v="12"/>
  </r>
  <r>
    <n v="7457"/>
    <s v="General Expenses"/>
    <n v="240"/>
    <d v="2023-05-08T00:00:00"/>
    <s v="Unprod Time: Task: R CA Time Hr: 1.05 Time Ot: 0"/>
    <n v="38.85"/>
    <m/>
    <x v="12"/>
  </r>
  <r>
    <n v="7457"/>
    <s v="General Expenses"/>
    <n v="240"/>
    <d v="2023-07-04T00:00:00"/>
    <s v="Unprod Time: Task: R CA Time Hr: 1.05 Time Ot: 0"/>
    <n v="38.85"/>
    <m/>
    <x v="12"/>
  </r>
  <r>
    <n v="7457"/>
    <s v="General Expenses"/>
    <n v="240"/>
    <d v="2023-08-14T00:00:00"/>
    <s v="Unprod Time: Task: R CA Time Hr: 1.05 Time Ot: 0"/>
    <n v="38.85"/>
    <m/>
    <x v="12"/>
  </r>
  <r>
    <n v="7457"/>
    <s v="General Expenses"/>
    <n v="240"/>
    <d v="2023-06-27T00:00:00"/>
    <s v="Unprod Time: Task: R CA Time Hr: 1.07 Time Ot: 0"/>
    <n v="39.590000000000003"/>
    <m/>
    <x v="12"/>
  </r>
  <r>
    <n v="7457"/>
    <s v="General Expenses"/>
    <n v="240"/>
    <d v="2023-07-18T00:00:00"/>
    <s v="Unprod Time: Task: R CA Time Hr: 1.07 Time Ot: 0"/>
    <n v="39.590000000000003"/>
    <m/>
    <x v="12"/>
  </r>
  <r>
    <n v="7457"/>
    <s v="General Expenses"/>
    <n v="240"/>
    <d v="2023-09-21T00:00:00"/>
    <s v="Unprod Time: Task: R CA Time Hr: 1.07 Time Ot: 0"/>
    <n v="39.590000000000003"/>
    <m/>
    <x v="12"/>
  </r>
  <r>
    <n v="7457"/>
    <s v="General Expenses"/>
    <n v="240"/>
    <d v="2023-03-01T00:00:00"/>
    <s v="Unprod Time: Task: R CA Time Hr: 1.08 Time Ot: 0"/>
    <n v="39.96"/>
    <m/>
    <x v="12"/>
  </r>
  <r>
    <n v="7457"/>
    <s v="General Expenses"/>
    <n v="240"/>
    <d v="2023-06-12T00:00:00"/>
    <s v="Unprod Time: Task: R CA Time Hr: 1.08 Time Ot: 0"/>
    <n v="39.96"/>
    <m/>
    <x v="12"/>
  </r>
  <r>
    <n v="7457"/>
    <s v="General Expenses"/>
    <n v="240"/>
    <d v="2023-07-20T00:00:00"/>
    <s v="Unprod Time: Task: R CA Time Hr: 1.1 Time Ot: 0"/>
    <n v="40.700000000000003"/>
    <m/>
    <x v="12"/>
  </r>
  <r>
    <n v="7457"/>
    <s v="General Expenses"/>
    <n v="240"/>
    <d v="2023-08-14T00:00:00"/>
    <s v="Unprod Time: Task: R CA Time Hr: 1.1 Time Ot: 0"/>
    <n v="40.700000000000003"/>
    <m/>
    <x v="12"/>
  </r>
  <r>
    <n v="7457"/>
    <s v="General Expenses"/>
    <n v="240"/>
    <d v="2023-09-19T00:00:00"/>
    <s v="Unprod Time: Task: R CA Time Hr: 1.1 Time Ot: 0"/>
    <n v="40.700000000000003"/>
    <m/>
    <x v="12"/>
  </r>
  <r>
    <n v="7457"/>
    <s v="General Expenses"/>
    <n v="240"/>
    <d v="2023-03-20T00:00:00"/>
    <s v="Unprod Time: Task: R CA Time Hr: 1.12 Time Ot: 0"/>
    <n v="41.44"/>
    <m/>
    <x v="12"/>
  </r>
  <r>
    <n v="7457"/>
    <s v="General Expenses"/>
    <n v="240"/>
    <d v="2023-03-21T00:00:00"/>
    <s v="Unprod Time: Task: R CA Time Hr: 1.12 Time Ot: 0"/>
    <n v="41.44"/>
    <m/>
    <x v="12"/>
  </r>
  <r>
    <n v="7457"/>
    <s v="General Expenses"/>
    <n v="240"/>
    <d v="2023-03-27T00:00:00"/>
    <s v="Unprod Time: Task: R CA Time Hr: 1.12 Time Ot: 0"/>
    <n v="41.44"/>
    <m/>
    <x v="12"/>
  </r>
  <r>
    <n v="7457"/>
    <s v="General Expenses"/>
    <n v="240"/>
    <d v="2023-05-15T00:00:00"/>
    <s v="Unprod Time: Task: R CA Time Hr: 1.12 Time Ot: 0"/>
    <n v="41.44"/>
    <m/>
    <x v="12"/>
  </r>
  <r>
    <n v="7457"/>
    <s v="General Expenses"/>
    <n v="240"/>
    <d v="2023-09-04T00:00:00"/>
    <s v="Unprod Time: Task: R CA Time Hr: 1.12 Time Ot: 0"/>
    <n v="41.44"/>
    <m/>
    <x v="12"/>
  </r>
  <r>
    <n v="7457"/>
    <s v="General Expenses"/>
    <n v="240"/>
    <d v="2023-03-27T00:00:00"/>
    <s v="Unprod Time: Task: R CA Time Hr: 1.13 Time Ot: 0"/>
    <n v="41.81"/>
    <m/>
    <x v="12"/>
  </r>
  <r>
    <n v="7457"/>
    <s v="General Expenses"/>
    <n v="240"/>
    <d v="2023-05-25T00:00:00"/>
    <s v="Unprod Time: Task: R CA Time Hr: 1.13 Time Ot: 0"/>
    <n v="41.81"/>
    <m/>
    <x v="12"/>
  </r>
  <r>
    <n v="7457"/>
    <s v="General Expenses"/>
    <n v="240"/>
    <d v="2023-07-05T00:00:00"/>
    <s v="Unprod Time: Task: R CA Time Hr: 1.13 Time Ot: 0"/>
    <n v="41.81"/>
    <m/>
    <x v="12"/>
  </r>
  <r>
    <n v="7457"/>
    <s v="General Expenses"/>
    <n v="240"/>
    <d v="2023-09-18T00:00:00"/>
    <s v="Unprod Time: Task: R CA Time Hr: 1.13 Time Ot: 0"/>
    <n v="41.81"/>
    <m/>
    <x v="12"/>
  </r>
  <r>
    <n v="7457"/>
    <s v="General Expenses"/>
    <n v="240"/>
    <d v="2023-08-15T00:00:00"/>
    <s v="Unprod Time: Task: R CA Time Hr: 1.15 Time Ot: 0"/>
    <n v="42.55"/>
    <m/>
    <x v="12"/>
  </r>
  <r>
    <n v="7457"/>
    <s v="General Expenses"/>
    <n v="240"/>
    <d v="2023-08-22T00:00:00"/>
    <s v="Unprod Time: Task: R CA Time Hr: 1.15 Time Ot: 0"/>
    <n v="42.55"/>
    <m/>
    <x v="12"/>
  </r>
  <r>
    <n v="7457"/>
    <s v="General Expenses"/>
    <n v="240"/>
    <d v="2023-03-16T00:00:00"/>
    <s v="Unprod Time: Task: R CA Time Hr: 1.17 Time Ot: 0"/>
    <n v="43.29"/>
    <m/>
    <x v="12"/>
  </r>
  <r>
    <n v="7457"/>
    <s v="General Expenses"/>
    <n v="240"/>
    <d v="2023-08-23T00:00:00"/>
    <s v="Unprod Time: Task: R CA Time Hr: 1.17 Time Ot: 0"/>
    <n v="43.29"/>
    <m/>
    <x v="12"/>
  </r>
  <r>
    <n v="7457"/>
    <s v="General Expenses"/>
    <n v="240"/>
    <d v="2023-03-29T00:00:00"/>
    <s v="Unprod Time: Task: R CA Time Hr: 1.18 Time Ot: 0"/>
    <n v="43.66"/>
    <m/>
    <x v="12"/>
  </r>
  <r>
    <n v="7457"/>
    <s v="General Expenses"/>
    <n v="240"/>
    <d v="2023-05-17T00:00:00"/>
    <s v="Unprod Time: Task: R CA Time Hr: 1.18 Time Ot: 0"/>
    <n v="43.66"/>
    <m/>
    <x v="12"/>
  </r>
  <r>
    <n v="7457"/>
    <s v="General Expenses"/>
    <n v="240"/>
    <d v="2023-08-08T00:00:00"/>
    <s v="Unprod Time: Task: R CA Time Hr: 1.18 Time Ot: 0"/>
    <n v="43.66"/>
    <m/>
    <x v="12"/>
  </r>
  <r>
    <n v="7457"/>
    <s v="General Expenses"/>
    <n v="240"/>
    <d v="2023-05-22T00:00:00"/>
    <s v="Unprod Time: Task: R CA Time Hr: 1.2 Time Ot: 0"/>
    <n v="44.4"/>
    <m/>
    <x v="12"/>
  </r>
  <r>
    <n v="7457"/>
    <s v="General Expenses"/>
    <n v="240"/>
    <d v="2023-06-12T00:00:00"/>
    <s v="Unprod Time: Task: R CA Time Hr: 1.2 Time Ot: 0"/>
    <n v="44.4"/>
    <m/>
    <x v="12"/>
  </r>
  <r>
    <n v="7457"/>
    <s v="General Expenses"/>
    <n v="240"/>
    <d v="2023-08-22T00:00:00"/>
    <s v="Unprod Time: Task: R CA Time Hr: 1.2 Time Ot: 0"/>
    <n v="44.4"/>
    <m/>
    <x v="12"/>
  </r>
  <r>
    <n v="7457"/>
    <s v="General Expenses"/>
    <n v="240"/>
    <d v="2023-08-23T00:00:00"/>
    <s v="Unprod Time: Task: R CA Time Hr: 1.2 Time Ot: 0"/>
    <n v="44.4"/>
    <m/>
    <x v="12"/>
  </r>
  <r>
    <n v="7457"/>
    <s v="General Expenses"/>
    <n v="240"/>
    <d v="2023-03-07T00:00:00"/>
    <s v="Unprod Time: Task: R CA Time Hr: 1.22 Time Ot: 0"/>
    <n v="45.14"/>
    <m/>
    <x v="12"/>
  </r>
  <r>
    <n v="7457"/>
    <s v="General Expenses"/>
    <n v="240"/>
    <d v="2023-03-30T00:00:00"/>
    <s v="Unprod Time: Task: R CA Time Hr: 1.22 Time Ot: 0"/>
    <n v="45.14"/>
    <m/>
    <x v="12"/>
  </r>
  <r>
    <n v="7457"/>
    <s v="General Expenses"/>
    <n v="240"/>
    <d v="2023-04-20T00:00:00"/>
    <s v="Unprod Time: Task: R CA Time Hr: 1.22 Time Ot: 0"/>
    <n v="45.14"/>
    <m/>
    <x v="12"/>
  </r>
  <r>
    <n v="7457"/>
    <s v="General Expenses"/>
    <n v="240"/>
    <d v="2023-06-07T00:00:00"/>
    <s v="Unprod Time: Task: R CA Time Hr: 1.22 Time Ot: 0"/>
    <n v="45.14"/>
    <m/>
    <x v="12"/>
  </r>
  <r>
    <n v="7457"/>
    <s v="General Expenses"/>
    <n v="240"/>
    <d v="2023-09-11T00:00:00"/>
    <s v="Unprod Time: Task: R CA Time Hr: 1.22 Time Ot: 0"/>
    <n v="45.14"/>
    <m/>
    <x v="12"/>
  </r>
  <r>
    <n v="7457"/>
    <s v="General Expenses"/>
    <n v="240"/>
    <d v="2023-03-29T00:00:00"/>
    <s v="Unprod Time: Task: R CA Time Hr: 1.25 Time Ot: 0"/>
    <n v="46.25"/>
    <m/>
    <x v="12"/>
  </r>
  <r>
    <n v="7457"/>
    <s v="General Expenses"/>
    <n v="240"/>
    <d v="2023-05-29T00:00:00"/>
    <s v="Unprod Time: Task: R CA Time Hr: 1.25 Time Ot: 0"/>
    <n v="46.25"/>
    <m/>
    <x v="12"/>
  </r>
  <r>
    <n v="7457"/>
    <s v="General Expenses"/>
    <n v="240"/>
    <d v="2023-06-14T00:00:00"/>
    <s v="Unprod Time: Task: R CA Time Hr: 1.25 Time Ot: 0"/>
    <n v="46.25"/>
    <m/>
    <x v="12"/>
  </r>
  <r>
    <n v="7457"/>
    <s v="General Expenses"/>
    <n v="240"/>
    <d v="2023-06-29T00:00:00"/>
    <s v="Unprod Time: Task: R CA Time Hr: 1.25 Time Ot: 0"/>
    <n v="46.25"/>
    <m/>
    <x v="12"/>
  </r>
  <r>
    <n v="7457"/>
    <s v="General Expenses"/>
    <n v="240"/>
    <d v="2023-08-29T00:00:00"/>
    <s v="Unprod Time: Task: R CA Time Hr: 1.25 Time Ot: 0"/>
    <n v="46.25"/>
    <m/>
    <x v="12"/>
  </r>
  <r>
    <n v="7457"/>
    <s v="General Expenses"/>
    <n v="240"/>
    <d v="2023-09-11T00:00:00"/>
    <s v="Unprod Time: Task: R CA Time Hr: 1.25 Time Ot: 0"/>
    <n v="46.25"/>
    <m/>
    <x v="12"/>
  </r>
  <r>
    <n v="7457"/>
    <s v="General Expenses"/>
    <n v="240"/>
    <d v="2023-03-29T00:00:00"/>
    <s v="Unprod Time: Task: R CA Time Hr: 1.27 Time Ot: 0"/>
    <n v="46.99"/>
    <m/>
    <x v="12"/>
  </r>
  <r>
    <n v="7457"/>
    <s v="General Expenses"/>
    <n v="240"/>
    <d v="2023-06-14T00:00:00"/>
    <s v="Unprod Time: Task: R CA Time Hr: 1.27 Time Ot: 0"/>
    <n v="46.99"/>
    <m/>
    <x v="12"/>
  </r>
  <r>
    <n v="7457"/>
    <s v="General Expenses"/>
    <n v="240"/>
    <d v="2023-06-14T00:00:00"/>
    <s v="Unprod Time: Task: R CA Time Hr: 1.27 Time Ot: 0"/>
    <n v="46.99"/>
    <m/>
    <x v="12"/>
  </r>
  <r>
    <n v="7457"/>
    <s v="General Expenses"/>
    <n v="240"/>
    <d v="2023-07-03T00:00:00"/>
    <s v="Unprod Time: Task: R CA Time Hr: 1.27 Time Ot: 0"/>
    <n v="46.99"/>
    <m/>
    <x v="12"/>
  </r>
  <r>
    <n v="7457"/>
    <s v="General Expenses"/>
    <n v="240"/>
    <d v="2023-09-20T00:00:00"/>
    <s v="Unprod Time: Task: R CA Time Hr: 1.27 Time Ot: 0"/>
    <n v="46.99"/>
    <m/>
    <x v="12"/>
  </r>
  <r>
    <n v="7457"/>
    <s v="General Expenses"/>
    <n v="240"/>
    <d v="2023-08-31T00:00:00"/>
    <s v="Unprod Time: Task: R CA Time Hr: 1.28 Time Ot: 0"/>
    <n v="47.36"/>
    <m/>
    <x v="12"/>
  </r>
  <r>
    <n v="7457"/>
    <s v="General Expenses"/>
    <n v="240"/>
    <d v="2023-08-24T00:00:00"/>
    <s v="Unprod Time: Task: R CA Time Hr: 1.3 Time Ot: 0"/>
    <n v="48.1"/>
    <m/>
    <x v="12"/>
  </r>
  <r>
    <n v="7457"/>
    <s v="General Expenses"/>
    <n v="240"/>
    <d v="2023-05-15T00:00:00"/>
    <s v="Unprod Time: Task: R CA Time Hr: 1.32 Time Ot: 0"/>
    <n v="48.84"/>
    <m/>
    <x v="12"/>
  </r>
  <r>
    <n v="7457"/>
    <s v="General Expenses"/>
    <n v="240"/>
    <d v="2023-08-23T00:00:00"/>
    <s v="Unprod Time: Task: R CA Time Hr: 1.32 Time Ot: 0"/>
    <n v="48.84"/>
    <m/>
    <x v="12"/>
  </r>
  <r>
    <n v="7457"/>
    <s v="General Expenses"/>
    <n v="240"/>
    <d v="2023-04-05T00:00:00"/>
    <s v="Unprod Time: Task: R CA Time Hr: 1.33 Time Ot: 0"/>
    <n v="49.21"/>
    <m/>
    <x v="12"/>
  </r>
  <r>
    <n v="7457"/>
    <s v="General Expenses"/>
    <n v="240"/>
    <d v="2023-08-01T00:00:00"/>
    <s v="Unprod Time: Task: R CA Time Hr: 1.33 Time Ot: 0"/>
    <n v="49.21"/>
    <m/>
    <x v="12"/>
  </r>
  <r>
    <n v="7457"/>
    <s v="General Expenses"/>
    <n v="240"/>
    <d v="2023-08-03T00:00:00"/>
    <s v="Unprod Time: Task: R CA Time Hr: 1.33 Time Ot: 0"/>
    <n v="49.21"/>
    <m/>
    <x v="12"/>
  </r>
  <r>
    <n v="7457"/>
    <s v="General Expenses"/>
    <n v="240"/>
    <d v="2023-03-21T00:00:00"/>
    <s v="Unprod Time: Task: R CA Time Hr: 1.35 Time Ot: 0"/>
    <n v="49.95"/>
    <m/>
    <x v="12"/>
  </r>
  <r>
    <n v="7457"/>
    <s v="General Expenses"/>
    <n v="240"/>
    <d v="2023-05-08T00:00:00"/>
    <s v="Unprod Time: Task: R CA Time Hr: 1.35 Time Ot: 0"/>
    <n v="49.95"/>
    <m/>
    <x v="12"/>
  </r>
  <r>
    <n v="7457"/>
    <s v="General Expenses"/>
    <n v="240"/>
    <d v="2023-05-23T00:00:00"/>
    <s v="Unprod Time: Task: R CA Time Hr: 1.35 Time Ot: 0"/>
    <n v="49.95"/>
    <m/>
    <x v="12"/>
  </r>
  <r>
    <n v="7457"/>
    <s v="General Expenses"/>
    <n v="240"/>
    <d v="2023-09-04T00:00:00"/>
    <s v="Unprod Time: Task: R CA Time Hr: 1.35 Time Ot: 0"/>
    <n v="49.95"/>
    <m/>
    <x v="12"/>
  </r>
  <r>
    <n v="7457"/>
    <s v="General Expenses"/>
    <n v="240"/>
    <d v="2023-03-02T00:00:00"/>
    <s v="Unprod Time: Task: R CA Time Hr: 1.37 Time Ot: 0"/>
    <n v="50.69"/>
    <m/>
    <x v="12"/>
  </r>
  <r>
    <n v="7457"/>
    <s v="General Expenses"/>
    <n v="240"/>
    <d v="2023-05-02T00:00:00"/>
    <s v="Unprod Time: Task: R CA Time Hr: 1.37 Time Ot: 0"/>
    <n v="50.69"/>
    <m/>
    <x v="12"/>
  </r>
  <r>
    <n v="7457"/>
    <s v="General Expenses"/>
    <n v="240"/>
    <d v="2023-05-11T00:00:00"/>
    <s v="Unprod Time: Task: R CA Time Hr: 1.37 Time Ot: 0"/>
    <n v="50.69"/>
    <m/>
    <x v="12"/>
  </r>
  <r>
    <n v="7457"/>
    <s v="General Expenses"/>
    <n v="240"/>
    <d v="2023-07-27T00:00:00"/>
    <s v="Unprod Time: Task: R CA Time Hr: 1.37 Time Ot: 0"/>
    <n v="50.69"/>
    <m/>
    <x v="12"/>
  </r>
  <r>
    <n v="7457"/>
    <s v="General Expenses"/>
    <n v="240"/>
    <d v="2023-08-02T00:00:00"/>
    <s v="Unprod Time: Task: R CA Time Hr: 1.37 Time Ot: 0"/>
    <n v="50.69"/>
    <m/>
    <x v="12"/>
  </r>
  <r>
    <n v="7457"/>
    <s v="General Expenses"/>
    <n v="240"/>
    <d v="2023-08-17T00:00:00"/>
    <s v="Unprod Time: Task: R CA Time Hr: 1.37 Time Ot: 0"/>
    <n v="50.69"/>
    <m/>
    <x v="12"/>
  </r>
  <r>
    <n v="7457"/>
    <s v="General Expenses"/>
    <n v="240"/>
    <d v="2023-05-09T00:00:00"/>
    <s v="Unprod Time: Task: R CA Time Hr: 1.38 Time Ot: 0"/>
    <n v="51.06"/>
    <m/>
    <x v="12"/>
  </r>
  <r>
    <n v="7457"/>
    <s v="General Expenses"/>
    <n v="240"/>
    <d v="2023-07-11T00:00:00"/>
    <s v="Unprod Time: Task: R CA Time Hr: 1.38 Time Ot: 0"/>
    <n v="51.06"/>
    <m/>
    <x v="12"/>
  </r>
  <r>
    <n v="7457"/>
    <s v="General Expenses"/>
    <n v="240"/>
    <d v="2023-08-17T00:00:00"/>
    <s v="Unprod Time: Task: R CA Time Hr: 1.38 Time Ot: 0"/>
    <n v="51.06"/>
    <m/>
    <x v="12"/>
  </r>
  <r>
    <n v="7457"/>
    <s v="General Expenses"/>
    <n v="240"/>
    <d v="2023-05-18T00:00:00"/>
    <s v="Unprod Time: Task: R CA Time Hr: 1.4 Time Ot: 0"/>
    <n v="51.8"/>
    <m/>
    <x v="12"/>
  </r>
  <r>
    <n v="7457"/>
    <s v="General Expenses"/>
    <n v="240"/>
    <d v="2023-05-09T00:00:00"/>
    <s v="Unprod Time: Task: R CA Time Hr: 1.42 Time Ot: 0"/>
    <n v="52.54"/>
    <m/>
    <x v="12"/>
  </r>
  <r>
    <n v="7457"/>
    <s v="General Expenses"/>
    <n v="240"/>
    <d v="2023-08-16T00:00:00"/>
    <s v="Unprod Time: Task: R CA Time Hr: 1.42 Time Ot: 0"/>
    <n v="52.54"/>
    <m/>
    <x v="12"/>
  </r>
  <r>
    <n v="7457"/>
    <s v="General Expenses"/>
    <n v="240"/>
    <d v="2023-04-06T00:00:00"/>
    <s v="Unprod Time: Task: R CA Time Hr: 1.43 Time Ot: 0"/>
    <n v="52.91"/>
    <m/>
    <x v="12"/>
  </r>
  <r>
    <n v="7457"/>
    <s v="General Expenses"/>
    <n v="240"/>
    <d v="2023-08-29T00:00:00"/>
    <s v="Unprod Time: Task: R CA Time Hr: 1.43 Time Ot: 0"/>
    <n v="52.91"/>
    <m/>
    <x v="12"/>
  </r>
  <r>
    <n v="7457"/>
    <s v="General Expenses"/>
    <n v="240"/>
    <d v="2023-03-01T00:00:00"/>
    <s v="Unprod Time: Task: R CA Time Hr: 1.45 Time Ot: 0"/>
    <n v="53.65"/>
    <m/>
    <x v="12"/>
  </r>
  <r>
    <n v="7457"/>
    <s v="General Expenses"/>
    <n v="240"/>
    <d v="2023-04-20T00:00:00"/>
    <s v="Unprod Time: Task: R CA Time Hr: 1.45 Time Ot: 0"/>
    <n v="53.65"/>
    <m/>
    <x v="12"/>
  </r>
  <r>
    <n v="7457"/>
    <s v="General Expenses"/>
    <n v="240"/>
    <d v="2023-06-30T00:00:00"/>
    <s v="Unprod Time: Task: R CA Time Hr: 1.45 Time Ot: 0"/>
    <n v="53.65"/>
    <m/>
    <x v="12"/>
  </r>
  <r>
    <n v="7457"/>
    <s v="General Expenses"/>
    <n v="240"/>
    <d v="2023-09-19T00:00:00"/>
    <s v="Unprod Time: Task: R CA Time Hr: 1.45 Time Ot: 0"/>
    <n v="53.65"/>
    <m/>
    <x v="12"/>
  </r>
  <r>
    <n v="7457"/>
    <s v="General Expenses"/>
    <n v="240"/>
    <d v="2023-05-01T00:00:00"/>
    <s v="Unprod Time: Task: R CA Time Hr: 1.47 Time Ot: 0"/>
    <n v="54.39"/>
    <m/>
    <x v="12"/>
  </r>
  <r>
    <n v="7457"/>
    <s v="General Expenses"/>
    <n v="240"/>
    <d v="2023-05-09T00:00:00"/>
    <s v="Unprod Time: Task: R CA Time Hr: 1.47 Time Ot: 0"/>
    <n v="54.39"/>
    <m/>
    <x v="12"/>
  </r>
  <r>
    <n v="7457"/>
    <s v="General Expenses"/>
    <n v="240"/>
    <d v="2023-07-20T00:00:00"/>
    <s v="Unprod Time: Task: R CA Time Hr: 1.47 Time Ot: 0"/>
    <n v="54.39"/>
    <m/>
    <x v="12"/>
  </r>
  <r>
    <n v="7457"/>
    <s v="General Expenses"/>
    <n v="240"/>
    <d v="2023-09-07T00:00:00"/>
    <s v="Unprod Time: Task: R CA Time Hr: 1.47 Time Ot: 0"/>
    <n v="54.39"/>
    <m/>
    <x v="12"/>
  </r>
  <r>
    <n v="7457"/>
    <s v="General Expenses"/>
    <n v="240"/>
    <d v="2023-06-01T00:00:00"/>
    <s v="Unprod Time: Task: R CA Time Hr: 1.48 Time Ot: 0"/>
    <n v="54.76"/>
    <m/>
    <x v="12"/>
  </r>
  <r>
    <n v="7457"/>
    <s v="General Expenses"/>
    <n v="240"/>
    <d v="2023-07-04T00:00:00"/>
    <s v="Unprod Time: Task: R CA Time Hr: 1.48 Time Ot: 0"/>
    <n v="54.76"/>
    <m/>
    <x v="12"/>
  </r>
  <r>
    <n v="7457"/>
    <s v="General Expenses"/>
    <n v="240"/>
    <d v="2023-07-12T00:00:00"/>
    <s v="Unprod Time: Task: R CA Time Hr: 1.48 Time Ot: 0"/>
    <n v="54.76"/>
    <m/>
    <x v="12"/>
  </r>
  <r>
    <n v="7457"/>
    <s v="General Expenses"/>
    <n v="240"/>
    <d v="2023-07-25T00:00:00"/>
    <s v="Unprod Time: Task: R CA Time Hr: 1.48 Time Ot: 0"/>
    <n v="54.76"/>
    <m/>
    <x v="12"/>
  </r>
  <r>
    <n v="7457"/>
    <s v="General Expenses"/>
    <n v="240"/>
    <d v="2023-08-09T00:00:00"/>
    <s v="Unprod Time: Task: R CA Time Hr: 1.48 Time Ot: 0"/>
    <n v="54.76"/>
    <m/>
    <x v="12"/>
  </r>
  <r>
    <n v="7457"/>
    <s v="General Expenses"/>
    <n v="240"/>
    <d v="2023-08-03T00:00:00"/>
    <s v="Unprod Time: Task: R CA Time Hr: 1.5 Time Ot: 0"/>
    <n v="55.5"/>
    <m/>
    <x v="12"/>
  </r>
  <r>
    <n v="7457"/>
    <s v="General Expenses"/>
    <n v="240"/>
    <d v="2023-08-24T00:00:00"/>
    <s v="Unprod Time: Task: R CA Time Hr: 1.5 Time Ot: 0"/>
    <n v="55.5"/>
    <m/>
    <x v="12"/>
  </r>
  <r>
    <n v="7457"/>
    <s v="General Expenses"/>
    <n v="240"/>
    <d v="2023-03-02T00:00:00"/>
    <s v="Unprod Time: Task: R CA Time Hr: 1.52 Time Ot: 0"/>
    <n v="56.24"/>
    <m/>
    <x v="12"/>
  </r>
  <r>
    <n v="7457"/>
    <s v="General Expenses"/>
    <n v="240"/>
    <d v="2023-04-06T00:00:00"/>
    <s v="Unprod Time: Task: R CA Time Hr: 1.52 Time Ot: 0"/>
    <n v="56.24"/>
    <m/>
    <x v="12"/>
  </r>
  <r>
    <n v="7457"/>
    <s v="General Expenses"/>
    <n v="240"/>
    <d v="2023-04-06T00:00:00"/>
    <s v="Unprod Time: Task: R CA Time Hr: 1.52 Time Ot: 0"/>
    <n v="56.24"/>
    <m/>
    <x v="12"/>
  </r>
  <r>
    <n v="7457"/>
    <s v="General Expenses"/>
    <n v="240"/>
    <d v="2023-03-21T00:00:00"/>
    <s v="Unprod Time: Task: R CA Time Hr: 1.53 Time Ot: 0"/>
    <n v="56.61"/>
    <m/>
    <x v="12"/>
  </r>
  <r>
    <n v="7457"/>
    <s v="General Expenses"/>
    <n v="240"/>
    <d v="2023-03-14T00:00:00"/>
    <s v="Unprod Time: Task: R CA Time Hr: 1.55 Time Ot: 0"/>
    <n v="57.35"/>
    <m/>
    <x v="12"/>
  </r>
  <r>
    <n v="7457"/>
    <s v="General Expenses"/>
    <n v="240"/>
    <d v="2023-08-21T00:00:00"/>
    <s v="Unprod Time: Task: R CA Time Hr: 1.55 Time Ot: 0"/>
    <n v="57.35"/>
    <m/>
    <x v="12"/>
  </r>
  <r>
    <n v="7457"/>
    <s v="General Expenses"/>
    <n v="240"/>
    <d v="2023-09-18T00:00:00"/>
    <s v="Unprod Time: Task: R CA Time Hr: 1.55 Time Ot: 0"/>
    <n v="57.35"/>
    <m/>
    <x v="12"/>
  </r>
  <r>
    <n v="7457"/>
    <s v="General Expenses"/>
    <n v="240"/>
    <d v="2023-05-11T00:00:00"/>
    <s v="Unprod Time: Task: R CA Time Hr: 1.58 Time Ot: 0"/>
    <n v="58.46"/>
    <m/>
    <x v="12"/>
  </r>
  <r>
    <n v="7457"/>
    <s v="General Expenses"/>
    <n v="240"/>
    <d v="2023-05-24T00:00:00"/>
    <s v="Unprod Time: Task: R CA Time Hr: 1.58 Time Ot: 0"/>
    <n v="58.46"/>
    <m/>
    <x v="12"/>
  </r>
  <r>
    <n v="7457"/>
    <s v="General Expenses"/>
    <n v="240"/>
    <d v="2023-09-21T00:00:00"/>
    <s v="Unprod Time: Task: R CA Time Hr: 1.58 Time Ot: 0"/>
    <n v="58.46"/>
    <m/>
    <x v="12"/>
  </r>
  <r>
    <n v="7457"/>
    <s v="General Expenses"/>
    <n v="240"/>
    <d v="2023-04-11T00:00:00"/>
    <s v="Unprod Time: Task: R CA Time Hr: 1.6 Time Ot: 0"/>
    <n v="59.2"/>
    <m/>
    <x v="12"/>
  </r>
  <r>
    <n v="7457"/>
    <s v="General Expenses"/>
    <n v="240"/>
    <d v="2023-07-12T00:00:00"/>
    <s v="Unprod Time: Task: R CA Time Hr: 1.6 Time Ot: 0"/>
    <n v="59.2"/>
    <m/>
    <x v="12"/>
  </r>
  <r>
    <n v="7457"/>
    <s v="General Expenses"/>
    <n v="240"/>
    <d v="2023-07-06T00:00:00"/>
    <s v="Unprod Time: Task: R CA Time Hr: 1.62 Time Ot: 0"/>
    <n v="59.94"/>
    <m/>
    <x v="12"/>
  </r>
  <r>
    <n v="7457"/>
    <s v="General Expenses"/>
    <n v="240"/>
    <d v="2023-07-17T00:00:00"/>
    <s v="Unprod Time: Task: R CA Time Hr: 1.62 Time Ot: 0"/>
    <n v="59.94"/>
    <m/>
    <x v="12"/>
  </r>
  <r>
    <n v="7457"/>
    <s v="General Expenses"/>
    <n v="240"/>
    <d v="2023-07-24T00:00:00"/>
    <s v="Unprod Time: Task: R CA Time Hr: 1.62 Time Ot: 0"/>
    <n v="59.94"/>
    <m/>
    <x v="12"/>
  </r>
  <r>
    <n v="7457"/>
    <s v="General Expenses"/>
    <n v="240"/>
    <d v="2023-08-07T00:00:00"/>
    <s v="Unprod Time: Task: R CA Time Hr: 1.62 Time Ot: 0"/>
    <n v="59.94"/>
    <m/>
    <x v="12"/>
  </r>
  <r>
    <n v="7457"/>
    <s v="General Expenses"/>
    <n v="240"/>
    <d v="2023-08-21T00:00:00"/>
    <s v="Unprod Time: Task: R CA Time Hr: 1.62 Time Ot: 0"/>
    <n v="59.94"/>
    <m/>
    <x v="12"/>
  </r>
  <r>
    <n v="7457"/>
    <s v="General Expenses"/>
    <n v="240"/>
    <d v="2023-09-20T00:00:00"/>
    <s v="Unprod Time: Task: R CA Time Hr: 1.62 Time Ot: 0"/>
    <n v="59.94"/>
    <m/>
    <x v="12"/>
  </r>
  <r>
    <n v="7457"/>
    <s v="General Expenses"/>
    <n v="240"/>
    <d v="2023-04-05T00:00:00"/>
    <s v="Unprod Time: Task: R CA Time Hr: 1.63 Time Ot: 0"/>
    <n v="60.31"/>
    <m/>
    <x v="12"/>
  </r>
  <r>
    <n v="7457"/>
    <s v="General Expenses"/>
    <n v="240"/>
    <d v="2023-09-18T00:00:00"/>
    <s v="Unprod Time: Task: R CA Time Hr: 1.63 Time Ot: 0"/>
    <n v="60.31"/>
    <m/>
    <x v="12"/>
  </r>
  <r>
    <n v="7457"/>
    <s v="General Expenses"/>
    <n v="240"/>
    <d v="2023-08-16T00:00:00"/>
    <s v="Unprod Time: Task: R CA Time Hr: 1.65 Time Ot: 0"/>
    <n v="61.05"/>
    <m/>
    <x v="12"/>
  </r>
  <r>
    <n v="7457"/>
    <s v="General Expenses"/>
    <n v="240"/>
    <d v="2023-06-08T00:00:00"/>
    <s v="Unprod Time: Task: R CA Time Hr: 1.68 Time Ot: 0"/>
    <n v="62.16"/>
    <m/>
    <x v="12"/>
  </r>
  <r>
    <n v="7457"/>
    <s v="General Expenses"/>
    <n v="240"/>
    <d v="2023-08-29T00:00:00"/>
    <s v="Unprod Time: Task: R CA Time Hr: 1.7 Time Ot: 0"/>
    <n v="62.9"/>
    <m/>
    <x v="12"/>
  </r>
  <r>
    <n v="7457"/>
    <s v="General Expenses"/>
    <n v="240"/>
    <d v="2023-03-16T00:00:00"/>
    <s v="Unprod Time: Task: R CA Time Hr: 1.72 Time Ot: 0"/>
    <n v="63.64"/>
    <m/>
    <x v="12"/>
  </r>
  <r>
    <n v="7457"/>
    <s v="General Expenses"/>
    <n v="240"/>
    <d v="2023-06-07T00:00:00"/>
    <s v="Unprod Time: Task: R CA Time Hr: 1.72 Time Ot: 0"/>
    <n v="63.64"/>
    <m/>
    <x v="12"/>
  </r>
  <r>
    <n v="7457"/>
    <s v="General Expenses"/>
    <n v="240"/>
    <d v="2023-08-09T00:00:00"/>
    <s v="Unprod Time: Task: R CA Time Hr: 1.72 Time Ot: 0"/>
    <n v="63.64"/>
    <m/>
    <x v="12"/>
  </r>
  <r>
    <n v="7457"/>
    <s v="General Expenses"/>
    <n v="240"/>
    <d v="2023-04-13T00:00:00"/>
    <s v="Unprod Time: Task: R CA Time Hr: 1.73 Time Ot: 0"/>
    <n v="64.010000000000005"/>
    <m/>
    <x v="12"/>
  </r>
  <r>
    <n v="7457"/>
    <s v="General Expenses"/>
    <n v="240"/>
    <d v="2023-05-17T00:00:00"/>
    <s v="Unprod Time: Task: R CA Time Hr: 1.73 Time Ot: 0"/>
    <n v="64.010000000000005"/>
    <m/>
    <x v="12"/>
  </r>
  <r>
    <n v="7457"/>
    <s v="General Expenses"/>
    <n v="240"/>
    <d v="2023-06-13T00:00:00"/>
    <s v="Unprod Time: Task: R CA Time Hr: 1.75 Time Ot: 0"/>
    <n v="64.75"/>
    <m/>
    <x v="12"/>
  </r>
  <r>
    <n v="7457"/>
    <s v="General Expenses"/>
    <n v="240"/>
    <d v="2023-05-03T00:00:00"/>
    <s v="Unprod Time: Task: R CA Time Hr: 1.77 Time Ot: 0"/>
    <n v="65.489999999999995"/>
    <m/>
    <x v="12"/>
  </r>
  <r>
    <n v="7457"/>
    <s v="General Expenses"/>
    <n v="240"/>
    <d v="2023-06-15T00:00:00"/>
    <s v="Unprod Time: Task: R CA Time Hr: 1.77 Time Ot: 0"/>
    <n v="65.489999999999995"/>
    <m/>
    <x v="12"/>
  </r>
  <r>
    <n v="7457"/>
    <s v="General Expenses"/>
    <n v="240"/>
    <d v="2023-08-16T00:00:00"/>
    <s v="Unprod Time: Task: R CA Time Hr: 1.77 Time Ot: 0"/>
    <n v="65.489999999999995"/>
    <m/>
    <x v="12"/>
  </r>
  <r>
    <n v="7457"/>
    <s v="General Expenses"/>
    <n v="240"/>
    <d v="2023-06-13T00:00:00"/>
    <s v="Unprod Time: Task: R CA Time Hr: 1.78 Time Ot: 0"/>
    <n v="65.86"/>
    <m/>
    <x v="12"/>
  </r>
  <r>
    <n v="7457"/>
    <s v="General Expenses"/>
    <n v="240"/>
    <d v="2023-03-15T00:00:00"/>
    <s v="Unprod Time: Task: R CA Time Hr: 1.8 Time Ot: 0"/>
    <n v="66.599999999999994"/>
    <m/>
    <x v="12"/>
  </r>
  <r>
    <n v="7457"/>
    <s v="General Expenses"/>
    <n v="240"/>
    <d v="2023-05-04T00:00:00"/>
    <s v="Unprod Time: Task: R CA Time Hr: 1.82 Time Ot: 0"/>
    <n v="67.34"/>
    <m/>
    <x v="12"/>
  </r>
  <r>
    <n v="7457"/>
    <s v="General Expenses"/>
    <n v="240"/>
    <d v="2023-09-07T00:00:00"/>
    <s v="Unprod Time: Task: R CA Time Hr: 1.82 Time Ot: 0"/>
    <n v="67.34"/>
    <m/>
    <x v="12"/>
  </r>
  <r>
    <n v="7457"/>
    <s v="General Expenses"/>
    <n v="240"/>
    <d v="2023-05-11T00:00:00"/>
    <s v="Unprod Time: Task: R CA Time Hr: 1.83 Time Ot: 0"/>
    <n v="67.709999999999994"/>
    <m/>
    <x v="12"/>
  </r>
  <r>
    <n v="7457"/>
    <s v="General Expenses"/>
    <n v="240"/>
    <d v="2023-07-26T00:00:00"/>
    <s v="Unprod Time: Task: R CA Time Hr: 1.83 Time Ot: 0"/>
    <n v="67.709999999999994"/>
    <m/>
    <x v="12"/>
  </r>
  <r>
    <n v="7457"/>
    <s v="General Expenses"/>
    <n v="240"/>
    <d v="2023-08-16T00:00:00"/>
    <s v="Unprod Time: Task: R CA Time Hr: 1.83 Time Ot: 0"/>
    <n v="67.709999999999994"/>
    <m/>
    <x v="12"/>
  </r>
  <r>
    <n v="7457"/>
    <s v="General Expenses"/>
    <n v="240"/>
    <d v="2023-09-19T00:00:00"/>
    <s v="Unprod Time: Task: R CA Time Hr: 1.83 Time Ot: 0"/>
    <n v="67.709999999999994"/>
    <m/>
    <x v="12"/>
  </r>
  <r>
    <n v="7457"/>
    <s v="General Expenses"/>
    <n v="240"/>
    <d v="2023-07-26T00:00:00"/>
    <s v="Unprod Time: Task: R CA Time Hr: 1.85 Time Ot: 0"/>
    <n v="68.45"/>
    <m/>
    <x v="12"/>
  </r>
  <r>
    <n v="7457"/>
    <s v="General Expenses"/>
    <n v="240"/>
    <d v="2023-05-31T00:00:00"/>
    <s v="Unprod Time: Task: R CA Time Hr: 1.87 Time Ot: 0"/>
    <n v="69.19"/>
    <m/>
    <x v="12"/>
  </r>
  <r>
    <n v="7457"/>
    <s v="General Expenses"/>
    <n v="240"/>
    <d v="2023-07-13T00:00:00"/>
    <s v="Unprod Time: Task: R CA Time Hr: 1.87 Time Ot: 0"/>
    <n v="69.19"/>
    <m/>
    <x v="12"/>
  </r>
  <r>
    <n v="7457"/>
    <s v="General Expenses"/>
    <n v="240"/>
    <d v="2023-07-24T00:00:00"/>
    <s v="Unprod Time: Task: R CA Time Hr: 1.87 Time Ot: 0"/>
    <n v="69.19"/>
    <m/>
    <x v="12"/>
  </r>
  <r>
    <n v="7457"/>
    <s v="General Expenses"/>
    <n v="240"/>
    <d v="2023-07-31T00:00:00"/>
    <s v="Unprod Time: Task: R CA Time Hr: 1.87 Time Ot: 0"/>
    <n v="69.19"/>
    <m/>
    <x v="12"/>
  </r>
  <r>
    <n v="7457"/>
    <s v="General Expenses"/>
    <n v="240"/>
    <d v="2023-03-22T00:00:00"/>
    <s v="Unprod Time: Task: R CA Time Hr: 1.88 Time Ot: 0"/>
    <n v="69.56"/>
    <m/>
    <x v="12"/>
  </r>
  <r>
    <n v="7457"/>
    <s v="General Expenses"/>
    <n v="240"/>
    <d v="2023-04-13T00:00:00"/>
    <s v="Unprod Time: Task: R CA Time Hr: 1.88 Time Ot: 0"/>
    <n v="69.56"/>
    <m/>
    <x v="12"/>
  </r>
  <r>
    <n v="7457"/>
    <s v="General Expenses"/>
    <n v="240"/>
    <d v="2023-05-25T00:00:00"/>
    <s v="Unprod Time: Task: R CA Time Hr: 1.9 Time Ot: 0"/>
    <n v="70.3"/>
    <m/>
    <x v="12"/>
  </r>
  <r>
    <n v="7457"/>
    <s v="General Expenses"/>
    <n v="240"/>
    <d v="2023-05-01T00:00:00"/>
    <s v="Unprod Time: Task: R CA Time Hr: 1.92 Time Ot: 0"/>
    <n v="71.040000000000006"/>
    <m/>
    <x v="12"/>
  </r>
  <r>
    <n v="7457"/>
    <s v="General Expenses"/>
    <n v="240"/>
    <d v="2023-07-27T00:00:00"/>
    <s v="Unprod Time: Task: R CA Time Hr: 1.92 Time Ot: 0"/>
    <n v="71.040000000000006"/>
    <m/>
    <x v="12"/>
  </r>
  <r>
    <n v="7457"/>
    <s v="General Expenses"/>
    <n v="240"/>
    <d v="2023-06-06T00:00:00"/>
    <s v="Unprod Time: Task: R CA Time Hr: 1.93 Time Ot: 0"/>
    <n v="71.41"/>
    <m/>
    <x v="12"/>
  </r>
  <r>
    <n v="7457"/>
    <s v="General Expenses"/>
    <n v="240"/>
    <d v="2023-03-28T00:00:00"/>
    <s v="Unprod Time: Task: R CA Time Hr: 1.97 Time Ot: 0"/>
    <n v="72.89"/>
    <m/>
    <x v="12"/>
  </r>
  <r>
    <n v="7457"/>
    <s v="General Expenses"/>
    <n v="240"/>
    <d v="2023-07-19T00:00:00"/>
    <s v="Unprod Time: Task: R CA Time Hr: 1.97 Time Ot: 0"/>
    <n v="72.89"/>
    <m/>
    <x v="12"/>
  </r>
  <r>
    <n v="7457"/>
    <s v="General Expenses"/>
    <n v="240"/>
    <d v="2023-08-28T00:00:00"/>
    <s v="Unprod Time: Task: R CA Time Hr: 1.97 Time Ot: 0"/>
    <n v="72.89"/>
    <m/>
    <x v="12"/>
  </r>
  <r>
    <n v="7457"/>
    <s v="General Expenses"/>
    <n v="240"/>
    <d v="2023-06-27T00:00:00"/>
    <s v="Unprod Time: Task: R CA Time Hr: 1.98 Time Ot: 0"/>
    <n v="73.260000000000005"/>
    <m/>
    <x v="12"/>
  </r>
  <r>
    <n v="7457"/>
    <s v="General Expenses"/>
    <n v="240"/>
    <d v="2023-09-14T00:00:00"/>
    <s v="Unprod Time: Task: R CA Time Hr: 1.98 Time Ot: 0"/>
    <n v="73.260000000000005"/>
    <m/>
    <x v="12"/>
  </r>
  <r>
    <n v="7457"/>
    <s v="General Expenses"/>
    <n v="240"/>
    <d v="2023-05-15T00:00:00"/>
    <s v="Unprod Time: Task: R CA Time Hr: 2 Time Ot: 0"/>
    <n v="74"/>
    <m/>
    <x v="12"/>
  </r>
  <r>
    <n v="7457"/>
    <s v="General Expenses"/>
    <n v="240"/>
    <d v="2023-09-05T00:00:00"/>
    <s v="Unprod Time: Task: R CA Time Hr: 2 Time Ot: 0"/>
    <n v="74"/>
    <m/>
    <x v="12"/>
  </r>
  <r>
    <n v="7457"/>
    <s v="General Expenses"/>
    <n v="240"/>
    <d v="2023-09-13T00:00:00"/>
    <s v="Unprod Time: Task: R CA Time Hr: 2 Time Ot: 0"/>
    <n v="74"/>
    <m/>
    <x v="12"/>
  </r>
  <r>
    <n v="7457"/>
    <s v="General Expenses"/>
    <n v="240"/>
    <d v="2023-05-02T00:00:00"/>
    <s v="Unprod Time: Task: R CA Time Hr: 2.02 Time Ot: 0"/>
    <n v="74.739999999999995"/>
    <m/>
    <x v="12"/>
  </r>
  <r>
    <n v="7457"/>
    <s v="General Expenses"/>
    <n v="240"/>
    <d v="2023-03-07T00:00:00"/>
    <s v="Unprod Time: Task: R CA Time Hr: 2.03 Time Ot: 0"/>
    <n v="75.11"/>
    <m/>
    <x v="12"/>
  </r>
  <r>
    <n v="7457"/>
    <s v="General Expenses"/>
    <n v="240"/>
    <d v="2023-06-13T00:00:00"/>
    <s v="Unprod Time: Task: R CA Time Hr: 2.03 Time Ot: 0"/>
    <n v="75.11"/>
    <m/>
    <x v="12"/>
  </r>
  <r>
    <n v="7457"/>
    <s v="General Expenses"/>
    <n v="240"/>
    <d v="2023-09-14T00:00:00"/>
    <s v="Unprod Time: Task: R CA Time Hr: 2.03 Time Ot: 0"/>
    <n v="75.11"/>
    <m/>
    <x v="12"/>
  </r>
  <r>
    <n v="7457"/>
    <s v="General Expenses"/>
    <n v="240"/>
    <d v="2023-07-24T00:00:00"/>
    <s v="Unprod Time: Task: R CA Time Hr: 2.05 Time Ot: 0"/>
    <n v="75.849999999999994"/>
    <m/>
    <x v="12"/>
  </r>
  <r>
    <n v="7457"/>
    <s v="General Expenses"/>
    <n v="240"/>
    <d v="2023-09-18T00:00:00"/>
    <s v="Unprod Time: Task: R CA Time Hr: 2.05 Time Ot: 0"/>
    <n v="75.849999999999994"/>
    <m/>
    <x v="12"/>
  </r>
  <r>
    <n v="7457"/>
    <s v="General Expenses"/>
    <n v="240"/>
    <d v="2023-04-04T00:00:00"/>
    <s v="Unprod Time: Task: R CA Time Hr: 2.07 Time Ot: 0"/>
    <n v="76.59"/>
    <m/>
    <x v="12"/>
  </r>
  <r>
    <n v="7457"/>
    <s v="General Expenses"/>
    <n v="240"/>
    <d v="2023-04-19T00:00:00"/>
    <s v="Unprod Time: Task: R CA Time Hr: 2.07 Time Ot: 0"/>
    <n v="76.59"/>
    <m/>
    <x v="12"/>
  </r>
  <r>
    <n v="7457"/>
    <s v="General Expenses"/>
    <n v="240"/>
    <d v="2023-04-26T00:00:00"/>
    <s v="Unprod Time: Task: R CA Time Hr: 2.07 Time Ot: 0"/>
    <n v="76.59"/>
    <m/>
    <x v="12"/>
  </r>
  <r>
    <n v="7457"/>
    <s v="General Expenses"/>
    <n v="240"/>
    <d v="2023-05-01T00:00:00"/>
    <s v="Unprod Time: Task: R CA Time Hr: 2.07 Time Ot: 0"/>
    <n v="76.59"/>
    <m/>
    <x v="12"/>
  </r>
  <r>
    <n v="7457"/>
    <s v="General Expenses"/>
    <n v="240"/>
    <d v="2023-04-05T00:00:00"/>
    <s v="Unprod Time: Task: R CA Time Hr: 2.08 Time Ot: 0"/>
    <n v="76.959999999999994"/>
    <m/>
    <x v="12"/>
  </r>
  <r>
    <n v="7457"/>
    <s v="General Expenses"/>
    <n v="240"/>
    <d v="2023-06-07T00:00:00"/>
    <s v="Unprod Time: Task: R CA Time Hr: 2.08 Time Ot: 0"/>
    <n v="76.959999999999994"/>
    <m/>
    <x v="12"/>
  </r>
  <r>
    <n v="7457"/>
    <s v="General Expenses"/>
    <n v="240"/>
    <d v="2023-03-13T00:00:00"/>
    <s v="Unprod Time: Task: R CA Time Hr: 2.1 Time Ot: 0"/>
    <n v="77.7"/>
    <m/>
    <x v="12"/>
  </r>
  <r>
    <n v="7457"/>
    <s v="General Expenses"/>
    <n v="240"/>
    <d v="2023-03-20T00:00:00"/>
    <s v="Unprod Time: Task: R CA Time Hr: 2.1 Time Ot: 0"/>
    <n v="77.7"/>
    <m/>
    <x v="12"/>
  </r>
  <r>
    <n v="7457"/>
    <s v="General Expenses"/>
    <n v="240"/>
    <d v="2023-03-22T00:00:00"/>
    <s v="Unprod Time: Task: R CA Time Hr: 2.1 Time Ot: 0"/>
    <n v="77.7"/>
    <m/>
    <x v="12"/>
  </r>
  <r>
    <n v="7457"/>
    <s v="General Expenses"/>
    <n v="240"/>
    <d v="2023-03-23T00:00:00"/>
    <s v="Unprod Time: Task: R CA Time Hr: 2.12 Time Ot: 0"/>
    <n v="78.44"/>
    <m/>
    <x v="12"/>
  </r>
  <r>
    <n v="7457"/>
    <s v="General Expenses"/>
    <n v="240"/>
    <d v="2023-05-01T00:00:00"/>
    <s v="Unprod Time: Task: R CA Time Hr: 2.12 Time Ot: 0"/>
    <n v="78.44"/>
    <m/>
    <x v="12"/>
  </r>
  <r>
    <n v="7457"/>
    <s v="General Expenses"/>
    <n v="240"/>
    <d v="2023-05-17T00:00:00"/>
    <s v="Unprod Time: Task: R CA Time Hr: 2.12 Time Ot: 0"/>
    <n v="78.44"/>
    <m/>
    <x v="12"/>
  </r>
  <r>
    <n v="7457"/>
    <s v="General Expenses"/>
    <n v="240"/>
    <d v="2023-06-14T00:00:00"/>
    <s v="Unprod Time: Task: R CA Time Hr: 2.12 Time Ot: 0"/>
    <n v="78.44"/>
    <m/>
    <x v="12"/>
  </r>
  <r>
    <n v="7457"/>
    <s v="General Expenses"/>
    <n v="240"/>
    <d v="2023-07-18T00:00:00"/>
    <s v="Unprod Time: Task: R CA Time Hr: 2.12 Time Ot: 0"/>
    <n v="78.44"/>
    <m/>
    <x v="12"/>
  </r>
  <r>
    <n v="7457"/>
    <s v="General Expenses"/>
    <n v="240"/>
    <d v="2023-07-31T00:00:00"/>
    <s v="Unprod Time: Task: R CA Time Hr: 2.12 Time Ot: 0"/>
    <n v="78.44"/>
    <m/>
    <x v="12"/>
  </r>
  <r>
    <n v="7457"/>
    <s v="General Expenses"/>
    <n v="240"/>
    <d v="2023-09-13T00:00:00"/>
    <s v="Unprod Time: Task: R CA Time Hr: 2.12 Time Ot: 0"/>
    <n v="78.44"/>
    <m/>
    <x v="12"/>
  </r>
  <r>
    <n v="7457"/>
    <s v="General Expenses"/>
    <n v="240"/>
    <d v="2023-04-06T00:00:00"/>
    <s v="Unprod Time: Task: R CA Time Hr: 2.13 Time Ot: 0"/>
    <n v="78.81"/>
    <m/>
    <x v="12"/>
  </r>
  <r>
    <n v="7457"/>
    <s v="General Expenses"/>
    <n v="240"/>
    <d v="2023-06-07T00:00:00"/>
    <s v="Unprod Time: Task: R CA Time Hr: 2.15 Time Ot: 0"/>
    <n v="79.55"/>
    <m/>
    <x v="12"/>
  </r>
  <r>
    <n v="7457"/>
    <s v="General Expenses"/>
    <n v="240"/>
    <d v="2023-06-13T00:00:00"/>
    <s v="Unprod Time: Task: R CA Time Hr: 2.15 Time Ot: 0"/>
    <n v="79.55"/>
    <m/>
    <x v="12"/>
  </r>
  <r>
    <n v="7457"/>
    <s v="General Expenses"/>
    <n v="240"/>
    <d v="2023-04-19T00:00:00"/>
    <s v="Unprod Time: Task: R CA Time Hr: 2.17 Time Ot: 0"/>
    <n v="80.290000000000006"/>
    <m/>
    <x v="12"/>
  </r>
  <r>
    <n v="7457"/>
    <s v="General Expenses"/>
    <n v="240"/>
    <d v="2023-04-04T00:00:00"/>
    <s v="Unprod Time: Task: R CA Time Hr: 2.18 Time Ot: 0"/>
    <n v="80.66"/>
    <m/>
    <x v="12"/>
  </r>
  <r>
    <n v="7457"/>
    <s v="General Expenses"/>
    <n v="240"/>
    <d v="2023-05-10T00:00:00"/>
    <s v="Unprod Time: Task: R CA Time Hr: 2.18 Time Ot: 0"/>
    <n v="80.66"/>
    <m/>
    <x v="12"/>
  </r>
  <r>
    <n v="7457"/>
    <s v="General Expenses"/>
    <n v="240"/>
    <d v="2023-05-31T00:00:00"/>
    <s v="Unprod Time: Task: R CA Time Hr: 2.18 Time Ot: 0"/>
    <n v="80.66"/>
    <m/>
    <x v="12"/>
  </r>
  <r>
    <n v="7457"/>
    <s v="General Expenses"/>
    <n v="240"/>
    <d v="2023-03-15T00:00:00"/>
    <s v="Unprod Time: Task: R CA Time Hr: 2.2 Time Ot: 0"/>
    <n v="81.400000000000006"/>
    <m/>
    <x v="12"/>
  </r>
  <r>
    <n v="7457"/>
    <s v="General Expenses"/>
    <n v="240"/>
    <d v="2023-05-16T00:00:00"/>
    <s v="Unprod Time: Task: R CA Time Hr: 2.2 Time Ot: 0"/>
    <n v="81.400000000000006"/>
    <m/>
    <x v="12"/>
  </r>
  <r>
    <n v="7457"/>
    <s v="General Expenses"/>
    <n v="240"/>
    <d v="2023-05-23T00:00:00"/>
    <s v="Unprod Time: Task: R CA Time Hr: 2.2 Time Ot: 0"/>
    <n v="81.400000000000006"/>
    <m/>
    <x v="12"/>
  </r>
  <r>
    <n v="7457"/>
    <s v="General Expenses"/>
    <n v="240"/>
    <d v="2023-05-30T00:00:00"/>
    <s v="Unprod Time: Task: R CA Time Hr: 2.2 Time Ot: 0"/>
    <n v="81.400000000000006"/>
    <m/>
    <x v="12"/>
  </r>
  <r>
    <n v="7457"/>
    <s v="General Expenses"/>
    <n v="240"/>
    <d v="2023-05-31T00:00:00"/>
    <s v="Unprod Time: Task: R CA Time Hr: 2.2 Time Ot: 0"/>
    <n v="81.400000000000006"/>
    <m/>
    <x v="12"/>
  </r>
  <r>
    <n v="7457"/>
    <s v="General Expenses"/>
    <n v="240"/>
    <d v="2023-09-12T00:00:00"/>
    <s v="Unprod Time: Task: R CA Time Hr: 2.2 Time Ot: 0"/>
    <n v="81.400000000000006"/>
    <m/>
    <x v="12"/>
  </r>
  <r>
    <n v="7457"/>
    <s v="General Expenses"/>
    <n v="240"/>
    <d v="2023-07-03T00:00:00"/>
    <s v="Unprod Time: Task: R CA Time Hr: 2.27 Time Ot: 0"/>
    <n v="83.99"/>
    <m/>
    <x v="12"/>
  </r>
  <r>
    <n v="7457"/>
    <s v="General Expenses"/>
    <n v="240"/>
    <d v="2023-08-15T00:00:00"/>
    <s v="Unprod Time: Task: R CA Time Hr: 2.27 Time Ot: 0"/>
    <n v="83.99"/>
    <m/>
    <x v="12"/>
  </r>
  <r>
    <n v="7457"/>
    <s v="General Expenses"/>
    <n v="240"/>
    <d v="2023-03-07T00:00:00"/>
    <s v="Unprod Time: Task: R CA Time Hr: 2.3 Time Ot: 0"/>
    <n v="85.1"/>
    <m/>
    <x v="12"/>
  </r>
  <r>
    <n v="7457"/>
    <s v="General Expenses"/>
    <n v="240"/>
    <d v="2023-03-14T00:00:00"/>
    <s v="Unprod Time: Task: R CA Time Hr: 2.32 Time Ot: 0"/>
    <n v="85.84"/>
    <m/>
    <x v="12"/>
  </r>
  <r>
    <n v="7457"/>
    <s v="General Expenses"/>
    <n v="240"/>
    <d v="2023-06-12T00:00:00"/>
    <s v="Unprod Time: Task: R CA Time Hr: 2.32 Time Ot: 0"/>
    <n v="85.84"/>
    <m/>
    <x v="12"/>
  </r>
  <r>
    <n v="7457"/>
    <s v="General Expenses"/>
    <n v="240"/>
    <d v="2023-03-27T00:00:00"/>
    <s v="Unprod Time: Task: R CA Time Hr: 2.42 Time Ot: 0"/>
    <n v="89.54"/>
    <m/>
    <x v="12"/>
  </r>
  <r>
    <n v="7457"/>
    <s v="General Expenses"/>
    <n v="240"/>
    <d v="2023-04-03T00:00:00"/>
    <s v="Unprod Time: Task: R CA Time Hr: 2.42 Time Ot: 0"/>
    <n v="89.54"/>
    <m/>
    <x v="12"/>
  </r>
  <r>
    <n v="7457"/>
    <s v="General Expenses"/>
    <n v="240"/>
    <d v="2023-04-18T00:00:00"/>
    <s v="Unprod Time: Task: R CA Time Hr: 2.42 Time Ot: 0"/>
    <n v="89.54"/>
    <m/>
    <x v="12"/>
  </r>
  <r>
    <n v="7457"/>
    <s v="General Expenses"/>
    <n v="240"/>
    <d v="2023-05-29T00:00:00"/>
    <s v="Unprod Time: Task: R CA Time Hr: 2.45 Time Ot: 0"/>
    <n v="90.65"/>
    <m/>
    <x v="12"/>
  </r>
  <r>
    <n v="7457"/>
    <s v="General Expenses"/>
    <n v="240"/>
    <d v="2023-06-01T00:00:00"/>
    <s v="Unprod Time: Task: R CA Time Hr: 2.45 Time Ot: 0"/>
    <n v="90.65"/>
    <m/>
    <x v="12"/>
  </r>
  <r>
    <n v="7457"/>
    <s v="General Expenses"/>
    <n v="240"/>
    <d v="2023-08-22T00:00:00"/>
    <s v="Unprod Time: Task: R CA Time Hr: 2.45 Time Ot: 0"/>
    <n v="90.65"/>
    <m/>
    <x v="12"/>
  </r>
  <r>
    <n v="7457"/>
    <s v="General Expenses"/>
    <n v="240"/>
    <d v="2023-08-08T00:00:00"/>
    <s v="Unprod Time: Task: R CA Time Hr: 2.48 Time Ot: 0"/>
    <n v="91.76"/>
    <m/>
    <x v="12"/>
  </r>
  <r>
    <n v="7457"/>
    <s v="General Expenses"/>
    <n v="240"/>
    <d v="2023-07-25T00:00:00"/>
    <s v="Unprod Time: Task: R CA Time Hr: 2.5 Time Ot: 0"/>
    <n v="92.5"/>
    <m/>
    <x v="12"/>
  </r>
  <r>
    <n v="7457"/>
    <s v="General Expenses"/>
    <n v="240"/>
    <d v="2023-06-26T00:00:00"/>
    <s v="Unprod Time: Task: R CA Time Hr: 2.55 Time Ot: 0"/>
    <n v="94.35"/>
    <m/>
    <x v="12"/>
  </r>
  <r>
    <n v="7457"/>
    <s v="General Expenses"/>
    <n v="240"/>
    <d v="2023-07-05T00:00:00"/>
    <s v="Unprod Time: Task: R CA Time Hr: 2.55 Time Ot: 0"/>
    <n v="94.35"/>
    <m/>
    <x v="12"/>
  </r>
  <r>
    <n v="7457"/>
    <s v="General Expenses"/>
    <n v="240"/>
    <d v="2023-04-18T00:00:00"/>
    <s v="Unprod Time: Task: R CA Time Hr: 2.65 Time Ot: 0"/>
    <n v="98.05"/>
    <m/>
    <x v="12"/>
  </r>
  <r>
    <n v="7457"/>
    <s v="General Expenses"/>
    <n v="240"/>
    <d v="2023-08-31T00:00:00"/>
    <s v="Unprod Time: Task: R CA Time Hr: 2.65 Time Ot: 0"/>
    <n v="98.05"/>
    <m/>
    <x v="12"/>
  </r>
  <r>
    <n v="7457"/>
    <s v="General Expenses"/>
    <n v="240"/>
    <d v="2023-04-26T00:00:00"/>
    <s v="Unprod Time: Task: R CA Time Hr: 2.72 Time Ot: 0"/>
    <n v="100.64"/>
    <m/>
    <x v="12"/>
  </r>
  <r>
    <n v="7457"/>
    <s v="General Expenses"/>
    <n v="240"/>
    <d v="2023-03-02T00:00:00"/>
    <s v="Unprod Time: Task: R CA Time Hr: 2.73 Time Ot: 0"/>
    <n v="101.01"/>
    <m/>
    <x v="12"/>
  </r>
  <r>
    <n v="7457"/>
    <s v="General Expenses"/>
    <n v="240"/>
    <d v="2023-09-11T00:00:00"/>
    <s v="Unprod Time: Task: R CA Time Hr: 2.73 Time Ot: 0"/>
    <n v="101.01"/>
    <m/>
    <x v="12"/>
  </r>
  <r>
    <n v="7457"/>
    <s v="General Expenses"/>
    <n v="240"/>
    <d v="2023-05-03T00:00:00"/>
    <s v="Unprod Time: Task: R CA Time Hr: 2.83 Time Ot: 0"/>
    <n v="104.71"/>
    <m/>
    <x v="12"/>
  </r>
  <r>
    <n v="7457"/>
    <s v="General Expenses"/>
    <n v="240"/>
    <d v="2023-09-04T00:00:00"/>
    <s v="Unprod Time: Task: R CA Time Hr: 2.83 Time Ot: 0"/>
    <n v="104.71"/>
    <m/>
    <x v="12"/>
  </r>
  <r>
    <n v="7457"/>
    <s v="General Expenses"/>
    <n v="240"/>
    <d v="2023-08-10T00:00:00"/>
    <s v="Unprod Time: Task: R CA Time Hr: 2.88 Time Ot: 0"/>
    <n v="106.56"/>
    <m/>
    <x v="12"/>
  </r>
  <r>
    <n v="7457"/>
    <s v="General Expenses"/>
    <n v="240"/>
    <d v="2023-05-03T00:00:00"/>
    <s v="Unprod Time: Task: R CA Time Hr: 2.9 Time Ot: 0"/>
    <n v="107.3"/>
    <m/>
    <x v="12"/>
  </r>
  <r>
    <n v="7457"/>
    <s v="General Expenses"/>
    <n v="240"/>
    <d v="2023-07-19T00:00:00"/>
    <s v="Unprod Time: Task: R CA Time Hr: 2.9 Time Ot: 0"/>
    <n v="107.3"/>
    <m/>
    <x v="12"/>
  </r>
  <r>
    <n v="7457"/>
    <s v="General Expenses"/>
    <n v="240"/>
    <d v="2023-03-29T00:00:00"/>
    <s v="Unprod Time: Task: R CA Time Hr: 2.95 Time Ot: 0"/>
    <n v="109.15"/>
    <m/>
    <x v="12"/>
  </r>
  <r>
    <n v="7457"/>
    <s v="General Expenses"/>
    <n v="240"/>
    <d v="2023-04-20T00:00:00"/>
    <s v="Unprod Time: Task: R CA Time Hr: 2.95 Time Ot: 0"/>
    <n v="109.15"/>
    <m/>
    <x v="12"/>
  </r>
  <r>
    <n v="7457"/>
    <s v="General Expenses"/>
    <n v="240"/>
    <d v="2023-05-22T00:00:00"/>
    <s v="Unprod Time: Task: R CA Time Hr: 2.95 Time Ot: 0"/>
    <n v="109.15"/>
    <m/>
    <x v="12"/>
  </r>
  <r>
    <n v="7457"/>
    <s v="General Expenses"/>
    <n v="240"/>
    <d v="2023-04-24T00:00:00"/>
    <s v="Unprod Time: Task: R CA Time Hr: 2.98 Time Ot: 0"/>
    <n v="110.26"/>
    <m/>
    <x v="12"/>
  </r>
  <r>
    <n v="7457"/>
    <s v="General Expenses"/>
    <n v="240"/>
    <d v="2023-05-30T00:00:00"/>
    <s v="Unprod Time: Task: R CA Time Hr: 3.02 Time Ot: 0"/>
    <n v="111.74"/>
    <m/>
    <x v="12"/>
  </r>
  <r>
    <n v="7457"/>
    <s v="General Expenses"/>
    <n v="240"/>
    <d v="2023-08-24T00:00:00"/>
    <s v="Unprod Time: Task: R CA Time Hr: 3.05 Time Ot: 0"/>
    <n v="112.85"/>
    <m/>
    <x v="12"/>
  </r>
  <r>
    <n v="7457"/>
    <s v="General Expenses"/>
    <n v="240"/>
    <d v="2023-05-24T00:00:00"/>
    <s v="Unprod Time: Task: R CA Time Hr: 3.07 Time Ot: 0"/>
    <n v="113.59"/>
    <m/>
    <x v="12"/>
  </r>
  <r>
    <n v="7457"/>
    <s v="General Expenses"/>
    <n v="240"/>
    <d v="2023-09-12T00:00:00"/>
    <s v="Unprod Time: Task: R CA Time Hr: 3.07 Time Ot: 0"/>
    <n v="113.59"/>
    <m/>
    <x v="12"/>
  </r>
  <r>
    <n v="7457"/>
    <s v="General Expenses"/>
    <n v="240"/>
    <d v="2023-03-09T00:00:00"/>
    <s v="Unprod Time: Task: R CA Time Hr: 3.08 Time Ot: 0"/>
    <n v="113.96"/>
    <m/>
    <x v="12"/>
  </r>
  <r>
    <n v="7457"/>
    <s v="General Expenses"/>
    <n v="240"/>
    <d v="2023-03-21T00:00:00"/>
    <s v="Unprod Time: Task: R CA Time Hr: 3.08 Time Ot: 0"/>
    <n v="113.96"/>
    <m/>
    <x v="12"/>
  </r>
  <r>
    <n v="7457"/>
    <s v="General Expenses"/>
    <n v="240"/>
    <d v="2023-03-23T00:00:00"/>
    <s v="Unprod Time: Task: R CA Time Hr: 3.08 Time Ot: 0"/>
    <n v="113.96"/>
    <m/>
    <x v="12"/>
  </r>
  <r>
    <n v="7457"/>
    <s v="General Expenses"/>
    <n v="240"/>
    <d v="2023-03-15T00:00:00"/>
    <s v="Unprod Time: Task: R CA Time Hr: 3.1 Time Ot: 0"/>
    <n v="114.7"/>
    <m/>
    <x v="12"/>
  </r>
  <r>
    <n v="7457"/>
    <s v="General Expenses"/>
    <n v="240"/>
    <d v="2023-03-20T00:00:00"/>
    <s v="Unprod Time: Task: R CA Time Hr: 3.1 Time Ot: 0"/>
    <n v="114.7"/>
    <m/>
    <x v="12"/>
  </r>
  <r>
    <n v="7457"/>
    <s v="General Expenses"/>
    <n v="240"/>
    <d v="2023-04-04T00:00:00"/>
    <s v="Unprod Time: Task: R CA Time Hr: 3.1 Time Ot: 0"/>
    <n v="114.7"/>
    <m/>
    <x v="12"/>
  </r>
  <r>
    <n v="7457"/>
    <s v="General Expenses"/>
    <n v="240"/>
    <d v="2023-04-17T00:00:00"/>
    <s v="Unprod Time: Task: R CA Time Hr: 3.1 Time Ot: 0"/>
    <n v="114.7"/>
    <m/>
    <x v="12"/>
  </r>
  <r>
    <n v="7457"/>
    <s v="General Expenses"/>
    <n v="240"/>
    <d v="2023-07-17T00:00:00"/>
    <s v="Unprod Time: Task: R CA Time Hr: 3.1 Time Ot: 0"/>
    <n v="114.7"/>
    <m/>
    <x v="12"/>
  </r>
  <r>
    <n v="7457"/>
    <s v="General Expenses"/>
    <n v="240"/>
    <d v="2023-03-08T00:00:00"/>
    <s v="Unprod Time: Task: R CA Time Hr: 3.12 Time Ot: 0"/>
    <n v="115.44"/>
    <m/>
    <x v="12"/>
  </r>
  <r>
    <n v="7457"/>
    <s v="General Expenses"/>
    <n v="240"/>
    <d v="2023-09-06T00:00:00"/>
    <s v="Unprod Time: Task: R CA Time Hr: 3.13 Time Ot: 0"/>
    <n v="115.81"/>
    <m/>
    <x v="12"/>
  </r>
  <r>
    <n v="7457"/>
    <s v="General Expenses"/>
    <n v="240"/>
    <d v="2023-03-28T00:00:00"/>
    <s v="Unprod Time: Task: R CA Time Hr: 3.15 Time Ot: 0"/>
    <n v="116.55"/>
    <m/>
    <x v="12"/>
  </r>
  <r>
    <n v="7457"/>
    <s v="General Expenses"/>
    <n v="240"/>
    <d v="2023-03-06T00:00:00"/>
    <s v="Unprod Time: Task: R CA Time Hr: 3.18 Time Ot: 0"/>
    <n v="117.66"/>
    <m/>
    <x v="12"/>
  </r>
  <r>
    <n v="7457"/>
    <s v="General Expenses"/>
    <n v="240"/>
    <d v="2023-04-05T00:00:00"/>
    <s v="Unprod Time: Task: R CA Time Hr: 3.18 Time Ot: 0"/>
    <n v="117.66"/>
    <m/>
    <x v="12"/>
  </r>
  <r>
    <n v="7457"/>
    <s v="General Expenses"/>
    <n v="240"/>
    <d v="2023-06-15T00:00:00"/>
    <s v="Unprod Time: Task: R CA Time Hr: 3.18 Time Ot: 0"/>
    <n v="117.66"/>
    <m/>
    <x v="12"/>
  </r>
  <r>
    <n v="7457"/>
    <s v="General Expenses"/>
    <n v="240"/>
    <d v="2023-08-23T00:00:00"/>
    <s v="Unprod Time: Task: R CA Time Hr: 3.23 Time Ot: 0"/>
    <n v="119.51"/>
    <m/>
    <x v="12"/>
  </r>
  <r>
    <n v="7457"/>
    <s v="General Expenses"/>
    <n v="240"/>
    <d v="2023-07-26T00:00:00"/>
    <s v="Unprod Time: Task: R CA Time Hr: 3.3 Time Ot: 0"/>
    <n v="122.1"/>
    <m/>
    <x v="12"/>
  </r>
  <r>
    <n v="7457"/>
    <s v="General Expenses"/>
    <n v="240"/>
    <d v="2023-08-01T00:00:00"/>
    <s v="Unprod Time: Task: R CA Time Hr: 3.75 Time Ot: 0"/>
    <n v="138.75"/>
    <m/>
    <x v="12"/>
  </r>
  <r>
    <n v="7457"/>
    <s v="General Expenses"/>
    <n v="142"/>
    <d v="2023-09-11T00:00:00"/>
    <s v="Unprod Time: Task: R CJ Time Hr: 1.12 Time Ot: 0"/>
    <n v="40.32"/>
    <m/>
    <x v="12"/>
  </r>
  <r>
    <n v="7457"/>
    <s v="General Expenses"/>
    <n v="340"/>
    <d v="2023-09-21T00:00:00"/>
    <s v="Unprod Time: Task: R CT Time Hr: .02 Time Ot: 0"/>
    <n v="0.8"/>
    <m/>
    <x v="12"/>
  </r>
  <r>
    <n v="7457"/>
    <s v="General Expenses"/>
    <n v="340"/>
    <d v="2023-07-21T00:00:00"/>
    <s v="Unprod Time: Task: R CT Time Hr: .03 Time Ot: 0"/>
    <n v="1.2"/>
    <m/>
    <x v="12"/>
  </r>
  <r>
    <n v="7457"/>
    <s v="General Expenses"/>
    <n v="340"/>
    <d v="2023-08-02T00:00:00"/>
    <s v="Unprod Time: Task: R CT Time Hr: .03 Time Ot: 0"/>
    <n v="1.2"/>
    <m/>
    <x v="12"/>
  </r>
  <r>
    <n v="7457"/>
    <s v="General Expenses"/>
    <n v="340"/>
    <d v="2023-06-20T00:00:00"/>
    <s v="Unprod Time: Task: R CT Time Hr: .05 Time Ot: 0"/>
    <n v="2"/>
    <m/>
    <x v="12"/>
  </r>
  <r>
    <n v="7457"/>
    <s v="General Expenses"/>
    <n v="340"/>
    <d v="2023-06-20T00:00:00"/>
    <s v="Unprod Time: Task: R CT Time Hr: .05 Time Ot: 0"/>
    <n v="2"/>
    <m/>
    <x v="12"/>
  </r>
  <r>
    <n v="7457"/>
    <s v="General Expenses"/>
    <n v="340"/>
    <d v="2023-06-29T00:00:00"/>
    <s v="Unprod Time: Task: R CT Time Hr: .05 Time Ot: 0"/>
    <n v="2"/>
    <m/>
    <x v="12"/>
  </r>
  <r>
    <n v="7457"/>
    <s v="General Expenses"/>
    <n v="340"/>
    <d v="2023-08-24T00:00:00"/>
    <s v="Unprod Time: Task: R CT Time Hr: .05 Time Ot: 0"/>
    <n v="2"/>
    <m/>
    <x v="12"/>
  </r>
  <r>
    <n v="7457"/>
    <s v="General Expenses"/>
    <n v="340"/>
    <d v="2023-03-09T00:00:00"/>
    <s v="Unprod Time: Task: R CT Time Hr: .07 Time Ot: 0"/>
    <n v="2.8"/>
    <m/>
    <x v="12"/>
  </r>
  <r>
    <n v="7457"/>
    <s v="General Expenses"/>
    <n v="340"/>
    <d v="2023-03-13T00:00:00"/>
    <s v="Unprod Time: Task: R CT Time Hr: .07 Time Ot: 0"/>
    <n v="2.8"/>
    <m/>
    <x v="12"/>
  </r>
  <r>
    <n v="7457"/>
    <s v="General Expenses"/>
    <n v="340"/>
    <d v="2023-05-03T00:00:00"/>
    <s v="Unprod Time: Task: R CT Time Hr: .07 Time Ot: 0"/>
    <n v="2.8"/>
    <m/>
    <x v="12"/>
  </r>
  <r>
    <n v="7457"/>
    <s v="General Expenses"/>
    <n v="340"/>
    <d v="2023-07-03T00:00:00"/>
    <s v="Unprod Time: Task: R CT Time Hr: .07 Time Ot: 0"/>
    <n v="2.8"/>
    <m/>
    <x v="12"/>
  </r>
  <r>
    <n v="7457"/>
    <s v="General Expenses"/>
    <n v="340"/>
    <d v="2023-07-25T00:00:00"/>
    <s v="Unprod Time: Task: R CT Time Hr: .07 Time Ot: 0"/>
    <n v="2.8"/>
    <m/>
    <x v="12"/>
  </r>
  <r>
    <n v="7457"/>
    <s v="General Expenses"/>
    <n v="340"/>
    <d v="2023-06-21T00:00:00"/>
    <s v="Unprod Time: Task: R CT Time Hr: .08 Time Ot: 0"/>
    <n v="3.2"/>
    <m/>
    <x v="12"/>
  </r>
  <r>
    <n v="7457"/>
    <s v="General Expenses"/>
    <n v="340"/>
    <d v="2023-07-03T00:00:00"/>
    <s v="Unprod Time: Task: R CT Time Hr: .08 Time Ot: 0"/>
    <n v="3.2"/>
    <m/>
    <x v="12"/>
  </r>
  <r>
    <n v="7457"/>
    <s v="General Expenses"/>
    <n v="340"/>
    <d v="2023-08-02T00:00:00"/>
    <s v="Unprod Time: Task: R CT Time Hr: .08 Time Ot: 0"/>
    <n v="3.2"/>
    <m/>
    <x v="12"/>
  </r>
  <r>
    <n v="7457"/>
    <s v="General Expenses"/>
    <n v="340"/>
    <d v="2023-03-24T00:00:00"/>
    <s v="Unprod Time: Task: R CT Time Hr: .12 Time Ot: 0"/>
    <n v="4.8"/>
    <m/>
    <x v="12"/>
  </r>
  <r>
    <n v="7457"/>
    <s v="General Expenses"/>
    <n v="340"/>
    <d v="2023-07-04T00:00:00"/>
    <s v="Unprod Time: Task: R CT Time Hr: .12 Time Ot: 0"/>
    <n v="4.8"/>
    <m/>
    <x v="12"/>
  </r>
  <r>
    <n v="7457"/>
    <s v="General Expenses"/>
    <n v="340"/>
    <d v="2023-03-24T00:00:00"/>
    <s v="Unprod Time: Task: R CT Time Hr: .13 Time Ot: 0"/>
    <n v="5.2"/>
    <m/>
    <x v="12"/>
  </r>
  <r>
    <n v="7457"/>
    <s v="General Expenses"/>
    <n v="340"/>
    <d v="2023-07-13T00:00:00"/>
    <s v="Unprod Time: Task: R CT Time Hr: .13 Time Ot: 0"/>
    <n v="5.2"/>
    <m/>
    <x v="12"/>
  </r>
  <r>
    <n v="7457"/>
    <s v="General Expenses"/>
    <n v="340"/>
    <d v="2023-08-16T00:00:00"/>
    <s v="Unprod Time: Task: R CT Time Hr: .15 Time Ot: 0"/>
    <n v="6"/>
    <m/>
    <x v="12"/>
  </r>
  <r>
    <n v="7457"/>
    <s v="General Expenses"/>
    <n v="340"/>
    <d v="2023-06-29T00:00:00"/>
    <s v="Unprod Time: Task: R CT Time Hr: .17 Time Ot: 0"/>
    <n v="6.8"/>
    <m/>
    <x v="12"/>
  </r>
  <r>
    <n v="7457"/>
    <s v="General Expenses"/>
    <n v="340"/>
    <d v="2023-07-13T00:00:00"/>
    <s v="Unprod Time: Task: R CT Time Hr: .17 Time Ot: 0"/>
    <n v="6.8"/>
    <m/>
    <x v="12"/>
  </r>
  <r>
    <n v="7457"/>
    <s v="General Expenses"/>
    <n v="340"/>
    <d v="2023-08-16T00:00:00"/>
    <s v="Unprod Time: Task: R CT Time Hr: .18 Time Ot: 0"/>
    <n v="7.2"/>
    <m/>
    <x v="12"/>
  </r>
  <r>
    <n v="7457"/>
    <s v="General Expenses"/>
    <n v="340"/>
    <d v="2023-08-23T00:00:00"/>
    <s v="Unprod Time: Task: R CT Time Hr: .2 Time Ot: 0"/>
    <n v="8"/>
    <m/>
    <x v="12"/>
  </r>
  <r>
    <n v="7457"/>
    <s v="General Expenses"/>
    <n v="340"/>
    <d v="2023-08-02T00:00:00"/>
    <s v="Unprod Time: Task: R CT Time Hr: .22 Time Ot: 0"/>
    <n v="8.8000000000000007"/>
    <m/>
    <x v="12"/>
  </r>
  <r>
    <n v="7457"/>
    <s v="General Expenses"/>
    <n v="340"/>
    <d v="2023-08-15T00:00:00"/>
    <s v="Unprod Time: Task: R CT Time Hr: .22 Time Ot: 0"/>
    <n v="8.8000000000000007"/>
    <m/>
    <x v="12"/>
  </r>
  <r>
    <n v="7457"/>
    <s v="General Expenses"/>
    <n v="340"/>
    <d v="2023-04-21T00:00:00"/>
    <s v="Unprod Time: Task: R CT Time Hr: .23 Time Ot: 0"/>
    <n v="9.1999999999999993"/>
    <m/>
    <x v="12"/>
  </r>
  <r>
    <n v="7457"/>
    <s v="General Expenses"/>
    <n v="340"/>
    <d v="2023-06-29T00:00:00"/>
    <s v="Unprod Time: Task: R CT Time Hr: .23 Time Ot: 0"/>
    <n v="9.1999999999999993"/>
    <m/>
    <x v="12"/>
  </r>
  <r>
    <n v="7457"/>
    <s v="General Expenses"/>
    <n v="340"/>
    <d v="2023-03-16T00:00:00"/>
    <s v="Unprod Time: Task: R CT Time Hr: .25 Time Ot: 0"/>
    <n v="10"/>
    <m/>
    <x v="12"/>
  </r>
  <r>
    <n v="7457"/>
    <s v="General Expenses"/>
    <n v="340"/>
    <d v="2023-09-06T00:00:00"/>
    <s v="Unprod Time: Task: R CT Time Hr: .27 Time Ot: 0"/>
    <n v="10.8"/>
    <m/>
    <x v="12"/>
  </r>
  <r>
    <n v="7457"/>
    <s v="General Expenses"/>
    <n v="340"/>
    <d v="2023-06-28T00:00:00"/>
    <s v="Unprod Time: Task: R CT Time Hr: .28 Time Ot: 0"/>
    <n v="11.2"/>
    <m/>
    <x v="12"/>
  </r>
  <r>
    <n v="7457"/>
    <s v="General Expenses"/>
    <n v="340"/>
    <d v="2023-07-13T00:00:00"/>
    <s v="Unprod Time: Task: R CT Time Hr: .3 Time Ot: 0"/>
    <n v="12"/>
    <m/>
    <x v="12"/>
  </r>
  <r>
    <n v="7457"/>
    <s v="General Expenses"/>
    <n v="340"/>
    <d v="2023-09-06T00:00:00"/>
    <s v="Unprod Time: Task: R CT Time Hr: .3 Time Ot: 0"/>
    <n v="12"/>
    <m/>
    <x v="12"/>
  </r>
  <r>
    <n v="7457"/>
    <s v="General Expenses"/>
    <n v="340"/>
    <d v="2023-06-28T00:00:00"/>
    <s v="Unprod Time: Task: R CT Time Hr: .32 Time Ot: 0"/>
    <n v="12.8"/>
    <m/>
    <x v="12"/>
  </r>
  <r>
    <n v="7457"/>
    <s v="General Expenses"/>
    <n v="340"/>
    <d v="2023-07-21T00:00:00"/>
    <s v="Unprod Time: Task: R CT Time Hr: .32 Time Ot: 0"/>
    <n v="12.8"/>
    <m/>
    <x v="12"/>
  </r>
  <r>
    <n v="7457"/>
    <s v="General Expenses"/>
    <n v="340"/>
    <d v="2023-08-28T00:00:00"/>
    <s v="Unprod Time: Task: R CT Time Hr: .32 Time Ot: 0"/>
    <n v="12.8"/>
    <m/>
    <x v="12"/>
  </r>
  <r>
    <n v="7457"/>
    <s v="General Expenses"/>
    <n v="340"/>
    <d v="2023-03-16T00:00:00"/>
    <s v="Unprod Time: Task: R CT Time Hr: .33 Time Ot: 0"/>
    <n v="13.2"/>
    <m/>
    <x v="12"/>
  </r>
  <r>
    <n v="7457"/>
    <s v="General Expenses"/>
    <n v="340"/>
    <d v="2023-08-09T00:00:00"/>
    <s v="Unprod Time: Task: R CT Time Hr: .33 Time Ot: 0"/>
    <n v="13.2"/>
    <m/>
    <x v="12"/>
  </r>
  <r>
    <n v="7457"/>
    <s v="General Expenses"/>
    <n v="340"/>
    <d v="2023-06-15T00:00:00"/>
    <s v="Unprod Time: Task: R CT Time Hr: .35 Time Ot: 0"/>
    <n v="14"/>
    <m/>
    <x v="12"/>
  </r>
  <r>
    <n v="7457"/>
    <s v="General Expenses"/>
    <n v="340"/>
    <d v="2023-06-20T00:00:00"/>
    <s v="Unprod Time: Task: R CT Time Hr: .35 Time Ot: 0"/>
    <n v="14"/>
    <m/>
    <x v="12"/>
  </r>
  <r>
    <n v="7457"/>
    <s v="General Expenses"/>
    <n v="340"/>
    <d v="2023-06-30T00:00:00"/>
    <s v="Unprod Time: Task: R CT Time Hr: .35 Time Ot: 0"/>
    <n v="14"/>
    <m/>
    <x v="12"/>
  </r>
  <r>
    <n v="7457"/>
    <s v="General Expenses"/>
    <n v="340"/>
    <d v="2023-08-09T00:00:00"/>
    <s v="Unprod Time: Task: R CT Time Hr: .35 Time Ot: 0"/>
    <n v="14"/>
    <m/>
    <x v="12"/>
  </r>
  <r>
    <n v="7457"/>
    <s v="General Expenses"/>
    <n v="340"/>
    <d v="2023-03-07T00:00:00"/>
    <s v="Unprod Time: Task: R CT Time Hr: .4 Time Ot: 0"/>
    <n v="16"/>
    <m/>
    <x v="12"/>
  </r>
  <r>
    <n v="7457"/>
    <s v="General Expenses"/>
    <n v="340"/>
    <d v="2023-08-09T00:00:00"/>
    <s v="Unprod Time: Task: R CT Time Hr: .4 Time Ot: 0"/>
    <n v="16"/>
    <m/>
    <x v="12"/>
  </r>
  <r>
    <n v="7457"/>
    <s v="General Expenses"/>
    <n v="340"/>
    <d v="2023-05-02T00:00:00"/>
    <s v="Unprod Time: Task: R CT Time Hr: .42 Time Ot: 0"/>
    <n v="16.8"/>
    <m/>
    <x v="12"/>
  </r>
  <r>
    <n v="7457"/>
    <s v="General Expenses"/>
    <n v="340"/>
    <d v="2023-05-23T00:00:00"/>
    <s v="Unprod Time: Task: R CT Time Hr: .42 Time Ot: 0"/>
    <n v="16.8"/>
    <m/>
    <x v="12"/>
  </r>
  <r>
    <n v="7457"/>
    <s v="General Expenses"/>
    <n v="340"/>
    <d v="2023-06-07T00:00:00"/>
    <s v="Unprod Time: Task: R CT Time Hr: .42 Time Ot: 0"/>
    <n v="16.8"/>
    <m/>
    <x v="12"/>
  </r>
  <r>
    <n v="7457"/>
    <s v="General Expenses"/>
    <n v="340"/>
    <d v="2023-09-06T00:00:00"/>
    <s v="Unprod Time: Task: R CT Time Hr: .42 Time Ot: 0"/>
    <n v="16.8"/>
    <m/>
    <x v="12"/>
  </r>
  <r>
    <n v="7457"/>
    <s v="General Expenses"/>
    <n v="340"/>
    <d v="2023-06-20T00:00:00"/>
    <s v="Unprod Time: Task: R CT Time Hr: .43 Time Ot: 0"/>
    <n v="17.2"/>
    <m/>
    <x v="12"/>
  </r>
  <r>
    <n v="7457"/>
    <s v="General Expenses"/>
    <n v="340"/>
    <d v="2023-07-04T00:00:00"/>
    <s v="Unprod Time: Task: R CT Time Hr: .43 Time Ot: 0"/>
    <n v="17.2"/>
    <m/>
    <x v="12"/>
  </r>
  <r>
    <n v="7457"/>
    <s v="General Expenses"/>
    <n v="340"/>
    <d v="2023-07-04T00:00:00"/>
    <s v="Unprod Time: Task: R CT Time Hr: .43 Time Ot: 0"/>
    <n v="17.2"/>
    <m/>
    <x v="12"/>
  </r>
  <r>
    <n v="7457"/>
    <s v="General Expenses"/>
    <n v="340"/>
    <d v="2023-08-11T00:00:00"/>
    <s v="Unprod Time: Task: R CT Time Hr: .43 Time Ot: 0"/>
    <n v="17.2"/>
    <m/>
    <x v="12"/>
  </r>
  <r>
    <n v="7457"/>
    <s v="General Expenses"/>
    <n v="340"/>
    <d v="2023-06-08T00:00:00"/>
    <s v="Unprod Time: Task: R CT Time Hr: .47 Time Ot: 0"/>
    <n v="18.8"/>
    <m/>
    <x v="12"/>
  </r>
  <r>
    <n v="7457"/>
    <s v="General Expenses"/>
    <n v="340"/>
    <d v="2023-07-21T00:00:00"/>
    <s v="Unprod Time: Task: R CT Time Hr: .47 Time Ot: 0"/>
    <n v="18.8"/>
    <m/>
    <x v="12"/>
  </r>
  <r>
    <n v="7457"/>
    <s v="General Expenses"/>
    <n v="340"/>
    <d v="2023-09-06T00:00:00"/>
    <s v="Unprod Time: Task: R CT Time Hr: .47 Time Ot: 0"/>
    <n v="18.8"/>
    <m/>
    <x v="12"/>
  </r>
  <r>
    <n v="7457"/>
    <s v="General Expenses"/>
    <n v="340"/>
    <d v="2023-03-24T00:00:00"/>
    <s v="Unprod Time: Task: R CT Time Hr: .5 Time Ot: 0"/>
    <n v="20"/>
    <m/>
    <x v="12"/>
  </r>
  <r>
    <n v="7457"/>
    <s v="General Expenses"/>
    <n v="340"/>
    <d v="2023-06-28T00:00:00"/>
    <s v="Unprod Time: Task: R CT Time Hr: .52 Time Ot: 0"/>
    <n v="20.8"/>
    <m/>
    <x v="12"/>
  </r>
  <r>
    <n v="7457"/>
    <s v="General Expenses"/>
    <n v="340"/>
    <d v="2023-07-25T00:00:00"/>
    <s v="Unprod Time: Task: R CT Time Hr: .52 Time Ot: 0"/>
    <n v="20.8"/>
    <m/>
    <x v="12"/>
  </r>
  <r>
    <n v="7457"/>
    <s v="General Expenses"/>
    <n v="340"/>
    <d v="2023-07-21T00:00:00"/>
    <s v="Unprod Time: Task: R CT Time Hr: .53 Time Ot: 0"/>
    <n v="21.2"/>
    <m/>
    <x v="12"/>
  </r>
  <r>
    <n v="7457"/>
    <s v="General Expenses"/>
    <n v="340"/>
    <d v="2023-09-22T00:00:00"/>
    <s v="Unprod Time: Task: R CT Time Hr: .53 Time Ot: 0"/>
    <n v="21.2"/>
    <m/>
    <x v="12"/>
  </r>
  <r>
    <n v="7457"/>
    <s v="General Expenses"/>
    <n v="340"/>
    <d v="2023-09-06T00:00:00"/>
    <s v="Unprod Time: Task: R CT Time Hr: .57 Time Ot: 0"/>
    <n v="22.8"/>
    <m/>
    <x v="12"/>
  </r>
  <r>
    <n v="7457"/>
    <s v="General Expenses"/>
    <n v="340"/>
    <d v="2023-06-07T00:00:00"/>
    <s v="Unprod Time: Task: R CT Time Hr: .58 Time Ot: 0"/>
    <n v="23.2"/>
    <m/>
    <x v="12"/>
  </r>
  <r>
    <n v="7457"/>
    <s v="General Expenses"/>
    <n v="340"/>
    <d v="2023-07-19T00:00:00"/>
    <s v="Unprod Time: Task: R CT Time Hr: .6 Time Ot: 0"/>
    <n v="24"/>
    <m/>
    <x v="12"/>
  </r>
  <r>
    <n v="7457"/>
    <s v="General Expenses"/>
    <n v="340"/>
    <d v="2023-03-13T00:00:00"/>
    <s v="Unprod Time: Task: R CT Time Hr: .62 Time Ot: 0"/>
    <n v="24.8"/>
    <m/>
    <x v="12"/>
  </r>
  <r>
    <n v="7457"/>
    <s v="General Expenses"/>
    <n v="340"/>
    <d v="2023-03-13T00:00:00"/>
    <s v="Unprod Time: Task: R CT Time Hr: .63 Time Ot: 0"/>
    <n v="25.2"/>
    <m/>
    <x v="12"/>
  </r>
  <r>
    <n v="7457"/>
    <s v="General Expenses"/>
    <n v="340"/>
    <d v="2023-07-04T00:00:00"/>
    <s v="Unprod Time: Task: R CT Time Hr: .63 Time Ot: 0"/>
    <n v="25.2"/>
    <m/>
    <x v="12"/>
  </r>
  <r>
    <n v="7457"/>
    <s v="General Expenses"/>
    <n v="340"/>
    <d v="2023-04-05T00:00:00"/>
    <s v="Unprod Time: Task: R CT Time Hr: .65 Time Ot: 0"/>
    <n v="26"/>
    <m/>
    <x v="12"/>
  </r>
  <r>
    <n v="7457"/>
    <s v="General Expenses"/>
    <n v="340"/>
    <d v="2023-09-11T00:00:00"/>
    <s v="Unprod Time: Task: R CT Time Hr: .65 Time Ot: 0"/>
    <n v="26"/>
    <m/>
    <x v="12"/>
  </r>
  <r>
    <n v="7457"/>
    <s v="General Expenses"/>
    <n v="340"/>
    <d v="2023-04-05T00:00:00"/>
    <s v="Unprod Time: Task: R CT Time Hr: .67 Time Ot: 0"/>
    <n v="26.8"/>
    <m/>
    <x v="12"/>
  </r>
  <r>
    <n v="7457"/>
    <s v="General Expenses"/>
    <n v="340"/>
    <d v="2023-09-21T00:00:00"/>
    <s v="Unprod Time: Task: R CT Time Hr: .67 Time Ot: 0"/>
    <n v="26.8"/>
    <m/>
    <x v="12"/>
  </r>
  <r>
    <n v="7457"/>
    <s v="General Expenses"/>
    <n v="340"/>
    <d v="2023-04-12T00:00:00"/>
    <s v="Unprod Time: Task: R CT Time Hr: .68 Time Ot: 0"/>
    <n v="27.2"/>
    <m/>
    <x v="12"/>
  </r>
  <r>
    <n v="7457"/>
    <s v="General Expenses"/>
    <n v="340"/>
    <d v="2023-06-02T00:00:00"/>
    <s v="Unprod Time: Task: R CT Time Hr: .68 Time Ot: 0"/>
    <n v="27.2"/>
    <m/>
    <x v="12"/>
  </r>
  <r>
    <n v="7457"/>
    <s v="General Expenses"/>
    <n v="340"/>
    <d v="2023-08-15T00:00:00"/>
    <s v="Unprod Time: Task: R CT Time Hr: .68 Time Ot: 0"/>
    <n v="27.2"/>
    <m/>
    <x v="12"/>
  </r>
  <r>
    <n v="7457"/>
    <s v="General Expenses"/>
    <n v="340"/>
    <d v="2023-09-06T00:00:00"/>
    <s v="Unprod Time: Task: R CT Time Hr: .68 Time Ot: 0"/>
    <n v="27.2"/>
    <m/>
    <x v="12"/>
  </r>
  <r>
    <n v="7457"/>
    <s v="General Expenses"/>
    <n v="340"/>
    <d v="2023-09-12T00:00:00"/>
    <s v="Unprod Time: Task: R CT Time Hr: .68 Time Ot: 0"/>
    <n v="27.2"/>
    <m/>
    <x v="12"/>
  </r>
  <r>
    <n v="7457"/>
    <s v="General Expenses"/>
    <n v="340"/>
    <d v="2023-05-23T00:00:00"/>
    <s v="Unprod Time: Task: R CT Time Hr: .73 Time Ot: 0"/>
    <n v="29.2"/>
    <m/>
    <x v="12"/>
  </r>
  <r>
    <n v="7457"/>
    <s v="General Expenses"/>
    <n v="340"/>
    <d v="2023-05-26T00:00:00"/>
    <s v="Unprod Time: Task: R CT Time Hr: .73 Time Ot: 0"/>
    <n v="29.2"/>
    <m/>
    <x v="12"/>
  </r>
  <r>
    <n v="7457"/>
    <s v="General Expenses"/>
    <n v="340"/>
    <d v="2023-04-06T00:00:00"/>
    <s v="Unprod Time: Task: R CT Time Hr: .75 Time Ot: 0"/>
    <n v="30"/>
    <m/>
    <x v="12"/>
  </r>
  <r>
    <n v="7457"/>
    <s v="General Expenses"/>
    <n v="340"/>
    <d v="2023-05-02T00:00:00"/>
    <s v="Unprod Time: Task: R CT Time Hr: .77 Time Ot: 0"/>
    <n v="30.8"/>
    <m/>
    <x v="12"/>
  </r>
  <r>
    <n v="7457"/>
    <s v="General Expenses"/>
    <n v="340"/>
    <d v="2023-07-03T00:00:00"/>
    <s v="Unprod Time: Task: R CT Time Hr: .77 Time Ot: 0"/>
    <n v="30.8"/>
    <m/>
    <x v="12"/>
  </r>
  <r>
    <n v="7457"/>
    <s v="General Expenses"/>
    <n v="340"/>
    <d v="2023-08-17T00:00:00"/>
    <s v="Unprod Time: Task: R CT Time Hr: .77 Time Ot: 0"/>
    <n v="30.8"/>
    <m/>
    <x v="12"/>
  </r>
  <r>
    <n v="7457"/>
    <s v="General Expenses"/>
    <n v="340"/>
    <d v="2023-06-21T00:00:00"/>
    <s v="Unprod Time: Task: R CT Time Hr: .78 Time Ot: 0"/>
    <n v="31.2"/>
    <m/>
    <x v="12"/>
  </r>
  <r>
    <n v="7457"/>
    <s v="General Expenses"/>
    <n v="340"/>
    <d v="2023-04-04T00:00:00"/>
    <s v="Unprod Time: Task: R CT Time Hr: .82 Time Ot: 0"/>
    <n v="32.799999999999997"/>
    <m/>
    <x v="12"/>
  </r>
  <r>
    <n v="7457"/>
    <s v="General Expenses"/>
    <n v="340"/>
    <d v="2023-09-11T00:00:00"/>
    <s v="Unprod Time: Task: R CT Time Hr: .82 Time Ot: 0"/>
    <n v="32.799999999999997"/>
    <m/>
    <x v="12"/>
  </r>
  <r>
    <n v="7457"/>
    <s v="General Expenses"/>
    <n v="340"/>
    <d v="2023-03-16T00:00:00"/>
    <s v="Unprod Time: Task: R CT Time Hr: .83 Time Ot: 0"/>
    <n v="33.200000000000003"/>
    <m/>
    <x v="12"/>
  </r>
  <r>
    <n v="7457"/>
    <s v="General Expenses"/>
    <n v="340"/>
    <d v="2023-08-01T00:00:00"/>
    <s v="Unprod Time: Task: R CT Time Hr: .83 Time Ot: 0"/>
    <n v="33.200000000000003"/>
    <m/>
    <x v="12"/>
  </r>
  <r>
    <n v="7457"/>
    <s v="General Expenses"/>
    <n v="340"/>
    <d v="2023-08-15T00:00:00"/>
    <s v="Unprod Time: Task: R CT Time Hr: .83 Time Ot: 0"/>
    <n v="33.200000000000003"/>
    <m/>
    <x v="12"/>
  </r>
  <r>
    <n v="7457"/>
    <s v="General Expenses"/>
    <n v="340"/>
    <d v="2023-06-07T00:00:00"/>
    <s v="Unprod Time: Task: R CT Time Hr: .85 Time Ot: 0"/>
    <n v="34"/>
    <m/>
    <x v="12"/>
  </r>
  <r>
    <n v="7457"/>
    <s v="General Expenses"/>
    <n v="340"/>
    <d v="2023-06-21T00:00:00"/>
    <s v="Unprod Time: Task: R CT Time Hr: .85 Time Ot: 0"/>
    <n v="34"/>
    <m/>
    <x v="12"/>
  </r>
  <r>
    <n v="7457"/>
    <s v="General Expenses"/>
    <n v="340"/>
    <d v="2023-07-21T00:00:00"/>
    <s v="Unprod Time: Task: R CT Time Hr: .85 Time Ot: 0"/>
    <n v="34"/>
    <m/>
    <x v="12"/>
  </r>
  <r>
    <n v="7457"/>
    <s v="General Expenses"/>
    <n v="340"/>
    <d v="2023-07-13T00:00:00"/>
    <s v="Unprod Time: Task: R CT Time Hr: .87 Time Ot: 0"/>
    <n v="34.799999999999997"/>
    <m/>
    <x v="12"/>
  </r>
  <r>
    <n v="7457"/>
    <s v="General Expenses"/>
    <n v="340"/>
    <d v="2023-07-24T00:00:00"/>
    <s v="Unprod Time: Task: R CT Time Hr: .87 Time Ot: 0"/>
    <n v="34.799999999999997"/>
    <m/>
    <x v="12"/>
  </r>
  <r>
    <n v="7457"/>
    <s v="General Expenses"/>
    <n v="340"/>
    <d v="2023-08-23T00:00:00"/>
    <s v="Unprod Time: Task: R CT Time Hr: .87 Time Ot: 0"/>
    <n v="34.799999999999997"/>
    <m/>
    <x v="12"/>
  </r>
  <r>
    <n v="7457"/>
    <s v="General Expenses"/>
    <n v="340"/>
    <d v="2023-08-18T00:00:00"/>
    <s v="Unprod Time: Task: R CT Time Hr: .88 Time Ot: 0"/>
    <n v="35.200000000000003"/>
    <m/>
    <x v="12"/>
  </r>
  <r>
    <n v="7457"/>
    <s v="General Expenses"/>
    <n v="340"/>
    <d v="2023-04-12T00:00:00"/>
    <s v="Unprod Time: Task: R CT Time Hr: .9 Time Ot: 0"/>
    <n v="36"/>
    <m/>
    <x v="12"/>
  </r>
  <r>
    <n v="7457"/>
    <s v="General Expenses"/>
    <n v="340"/>
    <d v="2023-06-07T00:00:00"/>
    <s v="Unprod Time: Task: R CT Time Hr: .9 Time Ot: 0"/>
    <n v="36"/>
    <m/>
    <x v="12"/>
  </r>
  <r>
    <n v="7457"/>
    <s v="General Expenses"/>
    <n v="340"/>
    <d v="2023-08-01T00:00:00"/>
    <s v="Unprod Time: Task: R CT Time Hr: .9 Time Ot: 0"/>
    <n v="36"/>
    <m/>
    <x v="12"/>
  </r>
  <r>
    <n v="7457"/>
    <s v="General Expenses"/>
    <n v="340"/>
    <d v="2023-08-02T00:00:00"/>
    <s v="Unprod Time: Task: R CT Time Hr: .9 Time Ot: 0"/>
    <n v="36"/>
    <m/>
    <x v="12"/>
  </r>
  <r>
    <n v="7457"/>
    <s v="General Expenses"/>
    <n v="340"/>
    <d v="2023-08-25T00:00:00"/>
    <s v="Unprod Time: Task: R CT Time Hr: .9 Time Ot: 0"/>
    <n v="36"/>
    <m/>
    <x v="12"/>
  </r>
  <r>
    <n v="7457"/>
    <s v="General Expenses"/>
    <n v="340"/>
    <d v="2023-06-28T00:00:00"/>
    <s v="Unprod Time: Task: R CT Time Hr: .92 Time Ot: 0"/>
    <n v="36.799999999999997"/>
    <m/>
    <x v="12"/>
  </r>
  <r>
    <n v="7457"/>
    <s v="General Expenses"/>
    <n v="340"/>
    <d v="2023-07-13T00:00:00"/>
    <s v="Unprod Time: Task: R CT Time Hr: .92 Time Ot: 0"/>
    <n v="36.799999999999997"/>
    <m/>
    <x v="12"/>
  </r>
  <r>
    <n v="7457"/>
    <s v="General Expenses"/>
    <n v="340"/>
    <d v="2023-07-05T00:00:00"/>
    <s v="Unprod Time: Task: R CT Time Hr: .93 Time Ot: 0"/>
    <n v="37.200000000000003"/>
    <m/>
    <x v="12"/>
  </r>
  <r>
    <n v="7457"/>
    <s v="General Expenses"/>
    <n v="340"/>
    <d v="2023-07-06T00:00:00"/>
    <s v="Unprod Time: Task: R CT Time Hr: .93 Time Ot: 0"/>
    <n v="37.200000000000003"/>
    <m/>
    <x v="12"/>
  </r>
  <r>
    <n v="7457"/>
    <s v="General Expenses"/>
    <n v="340"/>
    <d v="2023-03-24T00:00:00"/>
    <s v="Unprod Time: Task: R CT Time Hr: .95 Time Ot: 0"/>
    <n v="38"/>
    <m/>
    <x v="12"/>
  </r>
  <r>
    <n v="7457"/>
    <s v="General Expenses"/>
    <n v="340"/>
    <d v="2023-04-04T00:00:00"/>
    <s v="Unprod Time: Task: R CT Time Hr: .95 Time Ot: 0"/>
    <n v="38"/>
    <m/>
    <x v="12"/>
  </r>
  <r>
    <n v="7457"/>
    <s v="General Expenses"/>
    <n v="340"/>
    <d v="2023-08-24T00:00:00"/>
    <s v="Unprod Time: Task: R CT Time Hr: .95 Time Ot: 0"/>
    <n v="38"/>
    <m/>
    <x v="12"/>
  </r>
  <r>
    <n v="7457"/>
    <s v="General Expenses"/>
    <n v="340"/>
    <d v="2023-04-14T00:00:00"/>
    <s v="Unprod Time: Task: R CT Time Hr: .97 Time Ot: 0"/>
    <n v="38.799999999999997"/>
    <m/>
    <x v="12"/>
  </r>
  <r>
    <n v="7457"/>
    <s v="General Expenses"/>
    <n v="340"/>
    <d v="2023-04-21T00:00:00"/>
    <s v="Unprod Time: Task: R CT Time Hr: .97 Time Ot: 0"/>
    <n v="38.799999999999997"/>
    <m/>
    <x v="12"/>
  </r>
  <r>
    <n v="7457"/>
    <s v="General Expenses"/>
    <n v="340"/>
    <d v="2023-08-14T00:00:00"/>
    <s v="Unprod Time: Task: R CT Time Hr: .97 Time Ot: 0"/>
    <n v="38.799999999999997"/>
    <m/>
    <x v="12"/>
  </r>
  <r>
    <n v="7457"/>
    <s v="General Expenses"/>
    <n v="340"/>
    <d v="2023-08-25T00:00:00"/>
    <s v="Unprod Time: Task: R CT Time Hr: .97 Time Ot: 0"/>
    <n v="38.799999999999997"/>
    <m/>
    <x v="12"/>
  </r>
  <r>
    <n v="7457"/>
    <s v="General Expenses"/>
    <n v="340"/>
    <d v="2023-08-08T00:00:00"/>
    <s v="Unprod Time: Task: R CT Time Hr: .98 Time Ot: 0"/>
    <n v="39.200000000000003"/>
    <m/>
    <x v="12"/>
  </r>
  <r>
    <n v="7457"/>
    <s v="General Expenses"/>
    <n v="340"/>
    <d v="2023-09-21T00:00:00"/>
    <s v="Unprod Time: Task: R CT Time Hr: .98 Time Ot: 0"/>
    <n v="39.200000000000003"/>
    <m/>
    <x v="12"/>
  </r>
  <r>
    <n v="7457"/>
    <s v="General Expenses"/>
    <n v="340"/>
    <d v="2023-05-24T00:00:00"/>
    <s v="Unprod Time: Task: R CT Time Hr: 0 Time Ot: 0"/>
    <n v="0"/>
    <m/>
    <x v="12"/>
  </r>
  <r>
    <n v="7457"/>
    <s v="General Expenses"/>
    <n v="340"/>
    <d v="2023-09-08T00:00:00"/>
    <s v="Unprod Time: Task: R CT Time Hr: 0 Time Ot: 0"/>
    <n v="0"/>
    <m/>
    <x v="12"/>
  </r>
  <r>
    <n v="7457"/>
    <s v="General Expenses"/>
    <n v="340"/>
    <d v="2023-03-10T00:00:00"/>
    <s v="Unprod Time: Task: R CT Time Hr: 1 Time Ot: 0"/>
    <n v="40"/>
    <m/>
    <x v="12"/>
  </r>
  <r>
    <n v="7457"/>
    <s v="General Expenses"/>
    <n v="340"/>
    <d v="2023-04-11T00:00:00"/>
    <s v="Unprod Time: Task: R CT Time Hr: 1 Time Ot: 0"/>
    <n v="40"/>
    <m/>
    <x v="12"/>
  </r>
  <r>
    <n v="7457"/>
    <s v="General Expenses"/>
    <n v="340"/>
    <d v="2023-08-01T00:00:00"/>
    <s v="Unprod Time: Task: R CT Time Hr: 1 Time Ot: 0"/>
    <n v="40"/>
    <m/>
    <x v="12"/>
  </r>
  <r>
    <n v="7457"/>
    <s v="General Expenses"/>
    <n v="340"/>
    <d v="2023-04-06T00:00:00"/>
    <s v="Unprod Time: Task: R CT Time Hr: 1.03 Time Ot: 0"/>
    <n v="41.2"/>
    <m/>
    <x v="12"/>
  </r>
  <r>
    <n v="7457"/>
    <s v="General Expenses"/>
    <n v="340"/>
    <d v="2023-08-14T00:00:00"/>
    <s v="Unprod Time: Task: R CT Time Hr: 1.07 Time Ot: 0"/>
    <n v="42.8"/>
    <m/>
    <x v="12"/>
  </r>
  <r>
    <n v="7457"/>
    <s v="General Expenses"/>
    <n v="340"/>
    <d v="2023-06-07T00:00:00"/>
    <s v="Unprod Time: Task: R CT Time Hr: 1.08 Time Ot: 0"/>
    <n v="43.2"/>
    <m/>
    <x v="12"/>
  </r>
  <r>
    <n v="7457"/>
    <s v="General Expenses"/>
    <n v="340"/>
    <d v="2023-06-30T00:00:00"/>
    <s v="Unprod Time: Task: R CT Time Hr: 1.12 Time Ot: 0"/>
    <n v="44.8"/>
    <m/>
    <x v="12"/>
  </r>
  <r>
    <n v="7457"/>
    <s v="General Expenses"/>
    <n v="340"/>
    <d v="2023-03-13T00:00:00"/>
    <s v="Unprod Time: Task: R CT Time Hr: 1.2 Time Ot: 0"/>
    <n v="48"/>
    <m/>
    <x v="12"/>
  </r>
  <r>
    <n v="7457"/>
    <s v="General Expenses"/>
    <n v="340"/>
    <d v="2023-04-19T00:00:00"/>
    <s v="Unprod Time: Task: R CT Time Hr: 1.2 Time Ot: 0"/>
    <n v="48"/>
    <m/>
    <x v="12"/>
  </r>
  <r>
    <n v="7457"/>
    <s v="General Expenses"/>
    <n v="340"/>
    <d v="2023-08-24T00:00:00"/>
    <s v="Unprod Time: Task: R CT Time Hr: 1.2 Time Ot: 0"/>
    <n v="48"/>
    <m/>
    <x v="12"/>
  </r>
  <r>
    <n v="7457"/>
    <s v="General Expenses"/>
    <n v="340"/>
    <d v="2023-05-02T00:00:00"/>
    <s v="Unprod Time: Task: R CT Time Hr: 1.23 Time Ot: 0"/>
    <n v="49.2"/>
    <m/>
    <x v="12"/>
  </r>
  <r>
    <n v="7457"/>
    <s v="General Expenses"/>
    <n v="340"/>
    <d v="2023-06-08T00:00:00"/>
    <s v="Unprod Time: Task: R CT Time Hr: 1.23 Time Ot: 0"/>
    <n v="49.2"/>
    <m/>
    <x v="12"/>
  </r>
  <r>
    <n v="7457"/>
    <s v="General Expenses"/>
    <n v="340"/>
    <d v="2023-06-02T00:00:00"/>
    <s v="Unprod Time: Task: R CT Time Hr: 1.25 Time Ot: 0"/>
    <n v="50"/>
    <m/>
    <x v="12"/>
  </r>
  <r>
    <n v="7457"/>
    <s v="General Expenses"/>
    <n v="340"/>
    <d v="2023-09-06T00:00:00"/>
    <s v="Unprod Time: Task: R CT Time Hr: 1.25 Time Ot: 0"/>
    <n v="50"/>
    <m/>
    <x v="12"/>
  </r>
  <r>
    <n v="7457"/>
    <s v="General Expenses"/>
    <n v="340"/>
    <d v="2023-08-15T00:00:00"/>
    <s v="Unprod Time: Task: R CT Time Hr: 1.28 Time Ot: 0"/>
    <n v="51.2"/>
    <m/>
    <x v="12"/>
  </r>
  <r>
    <n v="7457"/>
    <s v="General Expenses"/>
    <n v="340"/>
    <d v="2023-08-10T00:00:00"/>
    <s v="Unprod Time: Task: R CT Time Hr: 1.3 Time Ot: 0"/>
    <n v="52"/>
    <m/>
    <x v="12"/>
  </r>
  <r>
    <n v="7457"/>
    <s v="General Expenses"/>
    <n v="340"/>
    <d v="2023-08-14T00:00:00"/>
    <s v="Unprod Time: Task: R CT Time Hr: 1.33 Time Ot: 0"/>
    <n v="53.2"/>
    <m/>
    <x v="12"/>
  </r>
  <r>
    <n v="7457"/>
    <s v="General Expenses"/>
    <n v="340"/>
    <d v="2023-09-11T00:00:00"/>
    <s v="Unprod Time: Task: R CT Time Hr: 1.33 Time Ot: 0"/>
    <n v="53.2"/>
    <m/>
    <x v="12"/>
  </r>
  <r>
    <n v="7457"/>
    <s v="General Expenses"/>
    <n v="340"/>
    <d v="2023-08-02T00:00:00"/>
    <s v="Unprod Time: Task: R CT Time Hr: 1.37 Time Ot: 0"/>
    <n v="54.8"/>
    <m/>
    <x v="12"/>
  </r>
  <r>
    <n v="7457"/>
    <s v="General Expenses"/>
    <n v="340"/>
    <d v="2023-06-28T00:00:00"/>
    <s v="Unprod Time: Task: R CT Time Hr: 1.38 Time Ot: 0"/>
    <n v="55.2"/>
    <m/>
    <x v="12"/>
  </r>
  <r>
    <n v="7457"/>
    <s v="General Expenses"/>
    <n v="340"/>
    <d v="2023-03-13T00:00:00"/>
    <s v="Unprod Time: Task: R CT Time Hr: 1.42 Time Ot: 0"/>
    <n v="56.8"/>
    <m/>
    <x v="12"/>
  </r>
  <r>
    <n v="7457"/>
    <s v="General Expenses"/>
    <n v="340"/>
    <d v="2023-04-12T00:00:00"/>
    <s v="Unprod Time: Task: R CT Time Hr: 1.42 Time Ot: 0"/>
    <n v="56.8"/>
    <m/>
    <x v="12"/>
  </r>
  <r>
    <n v="7457"/>
    <s v="General Expenses"/>
    <n v="340"/>
    <d v="2023-07-06T00:00:00"/>
    <s v="Unprod Time: Task: R CT Time Hr: 1.42 Time Ot: 0"/>
    <n v="56.8"/>
    <m/>
    <x v="12"/>
  </r>
  <r>
    <n v="7457"/>
    <s v="General Expenses"/>
    <n v="340"/>
    <d v="2023-05-23T00:00:00"/>
    <s v="Unprod Time: Task: R CT Time Hr: 1.47 Time Ot: 0"/>
    <n v="58.8"/>
    <m/>
    <x v="12"/>
  </r>
  <r>
    <n v="7457"/>
    <s v="General Expenses"/>
    <n v="340"/>
    <d v="2023-05-26T00:00:00"/>
    <s v="Unprod Time: Task: R CT Time Hr: 1.47 Time Ot: 0"/>
    <n v="58.8"/>
    <m/>
    <x v="12"/>
  </r>
  <r>
    <n v="7457"/>
    <s v="General Expenses"/>
    <n v="340"/>
    <d v="2023-08-01T00:00:00"/>
    <s v="Unprod Time: Task: R CT Time Hr: 1.47 Time Ot: 0"/>
    <n v="58.8"/>
    <m/>
    <x v="12"/>
  </r>
  <r>
    <n v="7457"/>
    <s v="General Expenses"/>
    <n v="340"/>
    <d v="2023-05-24T00:00:00"/>
    <s v="Unprod Time: Task: R CT Time Hr: 1.48 Time Ot: 0"/>
    <n v="59.2"/>
    <m/>
    <x v="12"/>
  </r>
  <r>
    <n v="7457"/>
    <s v="General Expenses"/>
    <n v="340"/>
    <d v="2023-07-25T00:00:00"/>
    <s v="Unprod Time: Task: R CT Time Hr: 1.48 Time Ot: 0"/>
    <n v="59.2"/>
    <m/>
    <x v="12"/>
  </r>
  <r>
    <n v="7457"/>
    <s v="General Expenses"/>
    <n v="340"/>
    <d v="2023-04-21T00:00:00"/>
    <s v="Unprod Time: Task: R CT Time Hr: 1.5 Time Ot: 0"/>
    <n v="60"/>
    <m/>
    <x v="12"/>
  </r>
  <r>
    <n v="7457"/>
    <s v="General Expenses"/>
    <n v="340"/>
    <d v="2023-08-09T00:00:00"/>
    <s v="Unprod Time: Task: R CT Time Hr: 1.52 Time Ot: 0"/>
    <n v="60.8"/>
    <m/>
    <x v="12"/>
  </r>
  <r>
    <n v="7457"/>
    <s v="General Expenses"/>
    <n v="340"/>
    <d v="2023-08-16T00:00:00"/>
    <s v="Unprod Time: Task: R CT Time Hr: 1.55 Time Ot: 0"/>
    <n v="62"/>
    <m/>
    <x v="12"/>
  </r>
  <r>
    <n v="7457"/>
    <s v="General Expenses"/>
    <n v="340"/>
    <d v="2023-08-01T00:00:00"/>
    <s v="Unprod Time: Task: R CT Time Hr: 1.57 Time Ot: 0"/>
    <n v="62.8"/>
    <m/>
    <x v="12"/>
  </r>
  <r>
    <n v="7457"/>
    <s v="General Expenses"/>
    <n v="340"/>
    <d v="2023-08-16T00:00:00"/>
    <s v="Unprod Time: Task: R CT Time Hr: 1.6 Time Ot: 0"/>
    <n v="64"/>
    <m/>
    <x v="12"/>
  </r>
  <r>
    <n v="7457"/>
    <s v="General Expenses"/>
    <n v="340"/>
    <d v="2023-07-10T00:00:00"/>
    <s v="Unprod Time: Task: R CT Time Hr: 1.62 Time Ot: 0"/>
    <n v="64.8"/>
    <m/>
    <x v="12"/>
  </r>
  <r>
    <n v="7457"/>
    <s v="General Expenses"/>
    <n v="340"/>
    <d v="2023-08-29T00:00:00"/>
    <s v="Unprod Time: Task: R CT Time Hr: 1.62 Time Ot: 0"/>
    <n v="64.8"/>
    <m/>
    <x v="12"/>
  </r>
  <r>
    <n v="7457"/>
    <s v="General Expenses"/>
    <n v="340"/>
    <d v="2023-03-24T00:00:00"/>
    <s v="Unprod Time: Task: R CT Time Hr: 1.63 Time Ot: 0"/>
    <n v="65.2"/>
    <m/>
    <x v="12"/>
  </r>
  <r>
    <n v="7457"/>
    <s v="General Expenses"/>
    <n v="340"/>
    <d v="2023-08-02T00:00:00"/>
    <s v="Unprod Time: Task: R CT Time Hr: 1.63 Time Ot: 0"/>
    <n v="65.2"/>
    <m/>
    <x v="12"/>
  </r>
  <r>
    <n v="7457"/>
    <s v="General Expenses"/>
    <n v="340"/>
    <d v="2023-09-07T00:00:00"/>
    <s v="Unprod Time: Task: R CT Time Hr: 1.63 Time Ot: 0"/>
    <n v="65.2"/>
    <m/>
    <x v="12"/>
  </r>
  <r>
    <n v="7457"/>
    <s v="General Expenses"/>
    <n v="340"/>
    <d v="2023-05-05T00:00:00"/>
    <s v="Unprod Time: Task: R CT Time Hr: 1.65 Time Ot: 0"/>
    <n v="66"/>
    <m/>
    <x v="12"/>
  </r>
  <r>
    <n v="7457"/>
    <s v="General Expenses"/>
    <n v="340"/>
    <d v="2023-08-02T00:00:00"/>
    <s v="Unprod Time: Task: R CT Time Hr: 1.65 Time Ot: 0"/>
    <n v="66"/>
    <m/>
    <x v="12"/>
  </r>
  <r>
    <n v="7457"/>
    <s v="General Expenses"/>
    <n v="340"/>
    <d v="2023-07-21T00:00:00"/>
    <s v="Unprod Time: Task: R CT Time Hr: 1.67 Time Ot: 0"/>
    <n v="66.8"/>
    <m/>
    <x v="12"/>
  </r>
  <r>
    <n v="7457"/>
    <s v="General Expenses"/>
    <n v="340"/>
    <d v="2023-08-14T00:00:00"/>
    <s v="Unprod Time: Task: R CT Time Hr: 1.67 Time Ot: 0"/>
    <n v="66.8"/>
    <m/>
    <x v="12"/>
  </r>
  <r>
    <n v="7457"/>
    <s v="General Expenses"/>
    <n v="340"/>
    <d v="2023-03-07T00:00:00"/>
    <s v="Unprod Time: Task: R CT Time Hr: 1.68 Time Ot: 0"/>
    <n v="67.2"/>
    <m/>
    <x v="12"/>
  </r>
  <r>
    <n v="7457"/>
    <s v="General Expenses"/>
    <n v="340"/>
    <d v="2023-08-14T00:00:00"/>
    <s v="Unprod Time: Task: R CT Time Hr: 1.7 Time Ot: 0"/>
    <n v="68"/>
    <m/>
    <x v="12"/>
  </r>
  <r>
    <n v="7457"/>
    <s v="General Expenses"/>
    <n v="340"/>
    <d v="2023-09-11T00:00:00"/>
    <s v="Unprod Time: Task: R CT Time Hr: 1.72 Time Ot: 0"/>
    <n v="68.8"/>
    <m/>
    <x v="12"/>
  </r>
  <r>
    <n v="7457"/>
    <s v="General Expenses"/>
    <n v="340"/>
    <d v="2023-03-07T00:00:00"/>
    <s v="Unprod Time: Task: R CT Time Hr: 1.82 Time Ot: 0"/>
    <n v="72.8"/>
    <m/>
    <x v="12"/>
  </r>
  <r>
    <n v="7457"/>
    <s v="General Expenses"/>
    <n v="340"/>
    <d v="2023-08-24T00:00:00"/>
    <s v="Unprod Time: Task: R CT Time Hr: 1.82 Time Ot: 0"/>
    <n v="72.8"/>
    <m/>
    <x v="12"/>
  </r>
  <r>
    <n v="7457"/>
    <s v="General Expenses"/>
    <n v="340"/>
    <d v="2023-06-29T00:00:00"/>
    <s v="Unprod Time: Task: R CT Time Hr: 1.83 Time Ot: 0"/>
    <n v="73.2"/>
    <m/>
    <x v="12"/>
  </r>
  <r>
    <n v="7457"/>
    <s v="General Expenses"/>
    <n v="340"/>
    <d v="2023-03-16T00:00:00"/>
    <s v="Unprod Time: Task: R CT Time Hr: 1.87 Time Ot: 0"/>
    <n v="74.8"/>
    <m/>
    <x v="12"/>
  </r>
  <r>
    <n v="7457"/>
    <s v="General Expenses"/>
    <n v="340"/>
    <d v="2023-03-24T00:00:00"/>
    <s v="Unprod Time: Task: R CT Time Hr: 1.88 Time Ot: 0"/>
    <n v="75.2"/>
    <m/>
    <x v="12"/>
  </r>
  <r>
    <n v="7457"/>
    <s v="General Expenses"/>
    <n v="340"/>
    <d v="2023-04-04T00:00:00"/>
    <s v="Unprod Time: Task: R CT Time Hr: 1.88 Time Ot: 0"/>
    <n v="75.2"/>
    <m/>
    <x v="12"/>
  </r>
  <r>
    <n v="7457"/>
    <s v="General Expenses"/>
    <n v="340"/>
    <d v="2023-04-05T00:00:00"/>
    <s v="Unprod Time: Task: R CT Time Hr: 1.88 Time Ot: 0"/>
    <n v="75.2"/>
    <m/>
    <x v="12"/>
  </r>
  <r>
    <n v="7457"/>
    <s v="General Expenses"/>
    <n v="340"/>
    <d v="2023-05-22T00:00:00"/>
    <s v="Unprod Time: Task: R CT Time Hr: 1.9 Time Ot: 0"/>
    <n v="76"/>
    <m/>
    <x v="12"/>
  </r>
  <r>
    <n v="7457"/>
    <s v="General Expenses"/>
    <n v="340"/>
    <d v="2023-07-04T00:00:00"/>
    <s v="Unprod Time: Task: R CT Time Hr: 1.93 Time Ot: 0"/>
    <n v="77.2"/>
    <m/>
    <x v="12"/>
  </r>
  <r>
    <n v="7457"/>
    <s v="General Expenses"/>
    <n v="340"/>
    <d v="2023-07-05T00:00:00"/>
    <s v="Unprod Time: Task: R CT Time Hr: 1.93 Time Ot: 0"/>
    <n v="77.2"/>
    <m/>
    <x v="12"/>
  </r>
  <r>
    <n v="7457"/>
    <s v="General Expenses"/>
    <n v="340"/>
    <d v="2023-07-05T00:00:00"/>
    <s v="Unprod Time: Task: R CT Time Hr: 1.95 Time Ot: 0"/>
    <n v="78"/>
    <m/>
    <x v="12"/>
  </r>
  <r>
    <n v="7457"/>
    <s v="General Expenses"/>
    <n v="340"/>
    <d v="2023-08-29T00:00:00"/>
    <s v="Unprod Time: Task: R CT Time Hr: 1.98 Time Ot: 0"/>
    <n v="79.2"/>
    <m/>
    <x v="12"/>
  </r>
  <r>
    <n v="7457"/>
    <s v="General Expenses"/>
    <n v="340"/>
    <d v="2023-08-15T00:00:00"/>
    <s v="Unprod Time: Task: R CT Time Hr: 2 Time Ot: 0"/>
    <n v="80"/>
    <m/>
    <x v="12"/>
  </r>
  <r>
    <n v="7457"/>
    <s v="General Expenses"/>
    <n v="340"/>
    <d v="2023-09-21T00:00:00"/>
    <s v="Unprod Time: Task: R CT Time Hr: 2.05 Time Ot: 0"/>
    <n v="82"/>
    <m/>
    <x v="12"/>
  </r>
  <r>
    <n v="7457"/>
    <s v="General Expenses"/>
    <n v="340"/>
    <d v="2023-05-22T00:00:00"/>
    <s v="Unprod Time: Task: R CT Time Hr: 2.1 Time Ot: 0"/>
    <n v="84"/>
    <m/>
    <x v="12"/>
  </r>
  <r>
    <n v="7457"/>
    <s v="General Expenses"/>
    <n v="340"/>
    <d v="2023-04-12T00:00:00"/>
    <s v="Unprod Time: Task: R CT Time Hr: 2.13 Time Ot: 0"/>
    <n v="85.2"/>
    <m/>
    <x v="12"/>
  </r>
  <r>
    <n v="7457"/>
    <s v="General Expenses"/>
    <n v="340"/>
    <d v="2023-08-25T00:00:00"/>
    <s v="Unprod Time: Task: R CT Time Hr: 2.15 Time Ot: 0"/>
    <n v="86"/>
    <m/>
    <x v="12"/>
  </r>
  <r>
    <n v="7457"/>
    <s v="General Expenses"/>
    <n v="340"/>
    <d v="2023-08-17T00:00:00"/>
    <s v="Unprod Time: Task: R CT Time Hr: 2.17 Time Ot: 0"/>
    <n v="86.8"/>
    <m/>
    <x v="12"/>
  </r>
  <r>
    <n v="7457"/>
    <s v="General Expenses"/>
    <n v="340"/>
    <d v="2023-09-12T00:00:00"/>
    <s v="Unprod Time: Task: R CT Time Hr: 2.17 Time Ot: 0"/>
    <n v="86.8"/>
    <m/>
    <x v="12"/>
  </r>
  <r>
    <n v="7457"/>
    <s v="General Expenses"/>
    <n v="340"/>
    <d v="2023-09-21T00:00:00"/>
    <s v="Unprod Time: Task: R CT Time Hr: 2.22 Time Ot: 0"/>
    <n v="88.8"/>
    <m/>
    <x v="12"/>
  </r>
  <r>
    <n v="7457"/>
    <s v="General Expenses"/>
    <n v="340"/>
    <d v="2023-03-07T00:00:00"/>
    <s v="Unprod Time: Task: R CT Time Hr: 2.28 Time Ot: 0"/>
    <n v="91.2"/>
    <m/>
    <x v="12"/>
  </r>
  <r>
    <n v="7457"/>
    <s v="General Expenses"/>
    <n v="340"/>
    <d v="2023-06-02T00:00:00"/>
    <s v="Unprod Time: Task: R CT Time Hr: 2.3 Time Ot: 0"/>
    <n v="92"/>
    <m/>
    <x v="12"/>
  </r>
  <r>
    <n v="7457"/>
    <s v="General Expenses"/>
    <n v="340"/>
    <d v="2023-04-14T00:00:00"/>
    <s v="Unprod Time: Task: R CT Time Hr: 2.33 Time Ot: 0"/>
    <n v="93.2"/>
    <m/>
    <x v="12"/>
  </r>
  <r>
    <n v="7457"/>
    <s v="General Expenses"/>
    <n v="340"/>
    <d v="2023-06-28T00:00:00"/>
    <s v="Unprod Time: Task: R CT Time Hr: 2.33 Time Ot: 0"/>
    <n v="93.2"/>
    <m/>
    <x v="12"/>
  </r>
  <r>
    <n v="7457"/>
    <s v="General Expenses"/>
    <n v="340"/>
    <d v="2023-04-19T00:00:00"/>
    <s v="Unprod Time: Task: R CT Time Hr: 2.42 Time Ot: 0"/>
    <n v="96.8"/>
    <m/>
    <x v="12"/>
  </r>
  <r>
    <n v="7457"/>
    <s v="General Expenses"/>
    <n v="340"/>
    <d v="2023-06-08T00:00:00"/>
    <s v="Unprod Time: Task: R CT Time Hr: 2.42 Time Ot: 0"/>
    <n v="96.8"/>
    <m/>
    <x v="12"/>
  </r>
  <r>
    <n v="7457"/>
    <s v="General Expenses"/>
    <n v="340"/>
    <d v="2023-04-12T00:00:00"/>
    <s v="Unprod Time: Task: R CT Time Hr: 2.43 Time Ot: 0"/>
    <n v="97.2"/>
    <m/>
    <x v="12"/>
  </r>
  <r>
    <n v="7457"/>
    <s v="General Expenses"/>
    <n v="340"/>
    <d v="2023-06-29T00:00:00"/>
    <s v="Unprod Time: Task: R CT Time Hr: 2.43 Time Ot: 0"/>
    <n v="97.2"/>
    <m/>
    <x v="12"/>
  </r>
  <r>
    <n v="7457"/>
    <s v="General Expenses"/>
    <n v="340"/>
    <d v="2023-07-03T00:00:00"/>
    <s v="Unprod Time: Task: R CT Time Hr: 2.43 Time Ot: 0"/>
    <n v="97.2"/>
    <m/>
    <x v="12"/>
  </r>
  <r>
    <n v="7457"/>
    <s v="General Expenses"/>
    <n v="340"/>
    <d v="2023-09-04T00:00:00"/>
    <s v="Unprod Time: Task: R CT Time Hr: 2.45 Time Ot: 0"/>
    <n v="98"/>
    <m/>
    <x v="12"/>
  </r>
  <r>
    <n v="7457"/>
    <s v="General Expenses"/>
    <n v="340"/>
    <d v="2023-07-05T00:00:00"/>
    <s v="Unprod Time: Task: R CT Time Hr: 2.47 Time Ot: 0"/>
    <n v="98.8"/>
    <m/>
    <x v="12"/>
  </r>
  <r>
    <n v="7457"/>
    <s v="General Expenses"/>
    <n v="340"/>
    <d v="2023-09-11T00:00:00"/>
    <s v="Unprod Time: Task: R CT Time Hr: 2.47 Time Ot: 0"/>
    <n v="98.8"/>
    <m/>
    <x v="12"/>
  </r>
  <r>
    <n v="7457"/>
    <s v="General Expenses"/>
    <n v="340"/>
    <d v="2023-08-24T00:00:00"/>
    <s v="Unprod Time: Task: R CT Time Hr: 2.48 Time Ot: 0"/>
    <n v="99.2"/>
    <m/>
    <x v="12"/>
  </r>
  <r>
    <n v="7457"/>
    <s v="General Expenses"/>
    <n v="340"/>
    <d v="2023-07-21T00:00:00"/>
    <s v="Unprod Time: Task: R CT Time Hr: 2.5 Time Ot: 0"/>
    <n v="100"/>
    <m/>
    <x v="12"/>
  </r>
  <r>
    <n v="7457"/>
    <s v="General Expenses"/>
    <n v="340"/>
    <d v="2023-03-10T00:00:00"/>
    <s v="Unprod Time: Task: R CT Time Hr: 2.67 Time Ot: 0"/>
    <n v="106.8"/>
    <m/>
    <x v="12"/>
  </r>
  <r>
    <n v="7457"/>
    <s v="General Expenses"/>
    <n v="340"/>
    <d v="2023-05-24T00:00:00"/>
    <s v="Unprod Time: Task: R CT Time Hr: 2.72 Time Ot: 0"/>
    <n v="108.8"/>
    <m/>
    <x v="12"/>
  </r>
  <r>
    <n v="7457"/>
    <s v="General Expenses"/>
    <n v="340"/>
    <d v="2023-06-19T00:00:00"/>
    <s v="Unprod Time: Task: R CT Time Hr: 2.77 Time Ot: 0"/>
    <n v="110.8"/>
    <m/>
    <x v="12"/>
  </r>
  <r>
    <n v="7457"/>
    <s v="General Expenses"/>
    <n v="340"/>
    <d v="2023-08-25T00:00:00"/>
    <s v="Unprod Time: Task: R CT Time Hr: 2.78 Time Ot: 0"/>
    <n v="111.2"/>
    <m/>
    <x v="12"/>
  </r>
  <r>
    <n v="7457"/>
    <s v="General Expenses"/>
    <n v="340"/>
    <d v="2023-09-06T00:00:00"/>
    <s v="Unprod Time: Task: R CT Time Hr: 2.8 Time Ot: 0"/>
    <n v="112"/>
    <m/>
    <x v="12"/>
  </r>
  <r>
    <n v="7457"/>
    <s v="General Expenses"/>
    <n v="340"/>
    <d v="2023-09-04T00:00:00"/>
    <s v="Unprod Time: Task: R CT Time Hr: 2.82 Time Ot: 0"/>
    <n v="112.8"/>
    <m/>
    <x v="12"/>
  </r>
  <r>
    <n v="7457"/>
    <s v="General Expenses"/>
    <n v="340"/>
    <d v="2023-06-07T00:00:00"/>
    <s v="Unprod Time: Task: R CT Time Hr: 2.85 Time Ot: 0"/>
    <n v="114"/>
    <m/>
    <x v="12"/>
  </r>
  <r>
    <n v="7457"/>
    <s v="General Expenses"/>
    <n v="340"/>
    <d v="2023-07-13T00:00:00"/>
    <s v="Unprod Time: Task: R CT Time Hr: 2.87 Time Ot: 0"/>
    <n v="114.8"/>
    <m/>
    <x v="12"/>
  </r>
  <r>
    <n v="7457"/>
    <s v="General Expenses"/>
    <n v="340"/>
    <d v="2023-07-06T00:00:00"/>
    <s v="Unprod Time: Task: R CT Time Hr: 2.88 Time Ot: 0"/>
    <n v="115.2"/>
    <m/>
    <x v="12"/>
  </r>
  <r>
    <n v="7457"/>
    <s v="General Expenses"/>
    <n v="340"/>
    <d v="2023-04-11T00:00:00"/>
    <s v="Unprod Time: Task: R CT Time Hr: 2.9 Time Ot: 0"/>
    <n v="116"/>
    <m/>
    <x v="12"/>
  </r>
  <r>
    <n v="7457"/>
    <s v="General Expenses"/>
    <n v="340"/>
    <d v="2023-07-19T00:00:00"/>
    <s v="Unprod Time: Task: R CT Time Hr: 2.93 Time Ot: 0"/>
    <n v="117.2"/>
    <m/>
    <x v="12"/>
  </r>
  <r>
    <n v="7457"/>
    <s v="General Expenses"/>
    <n v="340"/>
    <d v="2023-04-05T00:00:00"/>
    <s v="Unprod Time: Task: R CT Time Hr: 3.07 Time Ot: 0"/>
    <n v="122.8"/>
    <m/>
    <x v="12"/>
  </r>
  <r>
    <n v="7457"/>
    <s v="General Expenses"/>
    <n v="340"/>
    <d v="2023-07-03T00:00:00"/>
    <s v="Unprod Time: Task: R CT Time Hr: 3.08 Time Ot: 0"/>
    <n v="123.2"/>
    <m/>
    <x v="12"/>
  </r>
  <r>
    <n v="7457"/>
    <s v="General Expenses"/>
    <n v="340"/>
    <d v="2023-06-13T00:00:00"/>
    <s v="Unprod Time: Task: R CT Time Hr: 3.15 Time Ot: 0"/>
    <n v="126"/>
    <m/>
    <x v="12"/>
  </r>
  <r>
    <n v="7457"/>
    <s v="General Expenses"/>
    <n v="340"/>
    <d v="2023-08-23T00:00:00"/>
    <s v="Unprod Time: Task: R CT Time Hr: 3.15 Time Ot: 0"/>
    <n v="126"/>
    <m/>
    <x v="12"/>
  </r>
  <r>
    <n v="7457"/>
    <s v="General Expenses"/>
    <n v="340"/>
    <d v="2023-08-07T00:00:00"/>
    <s v="Unprod Time: Task: R CT Time Hr: 3.17 Time Ot: 0"/>
    <n v="126.8"/>
    <m/>
    <x v="12"/>
  </r>
  <r>
    <n v="7457"/>
    <s v="General Expenses"/>
    <n v="340"/>
    <d v="2023-07-25T00:00:00"/>
    <s v="Unprod Time: Task: R CT Time Hr: 3.18 Time Ot: 0"/>
    <n v="127.2"/>
    <m/>
    <x v="12"/>
  </r>
  <r>
    <n v="7457"/>
    <s v="General Expenses"/>
    <n v="340"/>
    <d v="2023-04-06T00:00:00"/>
    <s v="Unprod Time: Task: R CT Time Hr: 3.22 Time Ot: 0"/>
    <n v="128.80000000000001"/>
    <m/>
    <x v="12"/>
  </r>
  <r>
    <n v="7457"/>
    <s v="General Expenses"/>
    <n v="340"/>
    <d v="2023-04-06T00:00:00"/>
    <s v="Unprod Time: Task: R CT Time Hr: 3.23 Time Ot: 0"/>
    <n v="129.19999999999999"/>
    <m/>
    <x v="12"/>
  </r>
  <r>
    <n v="7457"/>
    <s v="General Expenses"/>
    <n v="340"/>
    <d v="2023-06-22T00:00:00"/>
    <s v="Unprod Time: Task: R CT Time Hr: 3.25 Time Ot: 0"/>
    <n v="130"/>
    <m/>
    <x v="12"/>
  </r>
  <r>
    <n v="7457"/>
    <s v="General Expenses"/>
    <n v="340"/>
    <d v="2023-08-23T00:00:00"/>
    <s v="Unprod Time: Task: R CT Time Hr: 3.27 Time Ot: 0"/>
    <n v="130.80000000000001"/>
    <m/>
    <x v="12"/>
  </r>
  <r>
    <n v="7457"/>
    <s v="General Expenses"/>
    <n v="340"/>
    <d v="2023-05-02T00:00:00"/>
    <s v="Unprod Time: Task: R CT Time Hr: 3.3 Time Ot: 0"/>
    <n v="132"/>
    <m/>
    <x v="12"/>
  </r>
  <r>
    <n v="7457"/>
    <s v="General Expenses"/>
    <n v="340"/>
    <d v="2023-09-22T00:00:00"/>
    <s v="Unprod Time: Task: R CT Time Hr: 3.32 Time Ot: 0"/>
    <n v="132.80000000000001"/>
    <m/>
    <x v="12"/>
  </r>
  <r>
    <n v="7457"/>
    <s v="General Expenses"/>
    <n v="340"/>
    <d v="2023-05-01T00:00:00"/>
    <s v="Unprod Time: Task: R CT Time Hr: 3.35 Time Ot: 0"/>
    <n v="134"/>
    <m/>
    <x v="12"/>
  </r>
  <r>
    <n v="7457"/>
    <s v="General Expenses"/>
    <n v="340"/>
    <d v="2023-06-22T00:00:00"/>
    <s v="Unprod Time: Task: R CT Time Hr: 3.38 Time Ot: 0"/>
    <n v="135.19999999999999"/>
    <m/>
    <x v="12"/>
  </r>
  <r>
    <n v="7457"/>
    <s v="General Expenses"/>
    <n v="340"/>
    <d v="2023-09-01T00:00:00"/>
    <s v="Unprod Time: Task: R CT Time Hr: 3.4 Time Ot: 0"/>
    <n v="136"/>
    <m/>
    <x v="12"/>
  </r>
  <r>
    <n v="7457"/>
    <s v="General Expenses"/>
    <n v="340"/>
    <d v="2023-09-08T00:00:00"/>
    <s v="Unprod Time: Task: R CT Time Hr: 3.5 Time Ot: 0"/>
    <n v="140"/>
    <m/>
    <x v="12"/>
  </r>
  <r>
    <n v="7457"/>
    <s v="General Expenses"/>
    <n v="340"/>
    <d v="2023-07-19T00:00:00"/>
    <s v="Unprod Time: Task: R CT Time Hr: 3.52 Time Ot: 0"/>
    <n v="140.80000000000001"/>
    <m/>
    <x v="12"/>
  </r>
  <r>
    <n v="7457"/>
    <s v="General Expenses"/>
    <n v="340"/>
    <d v="2023-08-29T00:00:00"/>
    <s v="Unprod Time: Task: R CT Time Hr: 3.53 Time Ot: 0"/>
    <n v="141.19999999999999"/>
    <m/>
    <x v="12"/>
  </r>
  <r>
    <n v="7457"/>
    <s v="General Expenses"/>
    <n v="340"/>
    <d v="2023-08-09T00:00:00"/>
    <s v="Unprod Time: Task: R CT Time Hr: 3.57 Time Ot: 0"/>
    <n v="142.80000000000001"/>
    <m/>
    <x v="12"/>
  </r>
  <r>
    <n v="7457"/>
    <s v="General Expenses"/>
    <n v="340"/>
    <d v="2023-03-21T00:00:00"/>
    <s v="Unprod Time: Task: R CT Time Hr: 3.58 Time Ot: 0"/>
    <n v="143.19999999999999"/>
    <m/>
    <x v="12"/>
  </r>
  <r>
    <n v="7457"/>
    <s v="General Expenses"/>
    <n v="340"/>
    <d v="2023-05-23T00:00:00"/>
    <s v="Unprod Time: Task: R CT Time Hr: 3.77 Time Ot: 0"/>
    <n v="150.80000000000001"/>
    <m/>
    <x v="12"/>
  </r>
  <r>
    <n v="7457"/>
    <s v="General Expenses"/>
    <n v="340"/>
    <d v="2023-04-11T00:00:00"/>
    <s v="Unprod Time: Task: R CT Time Hr: 3.78 Time Ot: 0"/>
    <n v="151.19999999999999"/>
    <m/>
    <x v="12"/>
  </r>
  <r>
    <n v="7457"/>
    <s v="General Expenses"/>
    <n v="340"/>
    <d v="2023-08-16T00:00:00"/>
    <s v="Unprod Time: Task: R CT Time Hr: 3.92 Time Ot: 0"/>
    <n v="156.80000000000001"/>
    <m/>
    <x v="12"/>
  </r>
  <r>
    <n v="7457"/>
    <s v="General Expenses"/>
    <n v="340"/>
    <d v="2023-08-28T00:00:00"/>
    <s v="Unprod Time: Task: R CT Time Hr: 3.98 Time Ot: 0"/>
    <n v="159.19999999999999"/>
    <m/>
    <x v="12"/>
  </r>
  <r>
    <n v="7457"/>
    <s v="General Expenses"/>
    <n v="340"/>
    <d v="2023-06-13T00:00:00"/>
    <s v="Unprod Time: Task: R CT Time Hr: 4.03 Time Ot: 0"/>
    <n v="161.19999999999999"/>
    <m/>
    <x v="12"/>
  </r>
  <r>
    <n v="7457"/>
    <s v="General Expenses"/>
    <n v="340"/>
    <d v="2023-06-02T00:00:00"/>
    <s v="Unprod Time: Task: R CT Time Hr: 4.05 Time Ot: 0"/>
    <n v="162"/>
    <m/>
    <x v="12"/>
  </r>
  <r>
    <n v="7457"/>
    <s v="General Expenses"/>
    <n v="340"/>
    <d v="2023-04-04T00:00:00"/>
    <s v="Unprod Time: Task: R CT Time Hr: 4.08 Time Ot: 0"/>
    <n v="163.19999999999999"/>
    <m/>
    <x v="12"/>
  </r>
  <r>
    <n v="7457"/>
    <s v="General Expenses"/>
    <n v="340"/>
    <d v="2023-04-14T00:00:00"/>
    <s v="Unprod Time: Task: R CT Time Hr: 4.12 Time Ot: 0"/>
    <n v="164.8"/>
    <m/>
    <x v="12"/>
  </r>
  <r>
    <n v="7457"/>
    <s v="General Expenses"/>
    <n v="340"/>
    <d v="2023-05-03T00:00:00"/>
    <s v="Unprod Time: Task: R CT Time Hr: 4.15 Time Ot: 0"/>
    <n v="166"/>
    <m/>
    <x v="12"/>
  </r>
  <r>
    <n v="7457"/>
    <s v="General Expenses"/>
    <n v="340"/>
    <d v="2023-08-28T00:00:00"/>
    <s v="Unprod Time: Task: R CT Time Hr: 4.17 Time Ot: 0"/>
    <n v="166.8"/>
    <m/>
    <x v="12"/>
  </r>
  <r>
    <n v="7457"/>
    <s v="General Expenses"/>
    <n v="340"/>
    <d v="2023-04-19T00:00:00"/>
    <s v="Unprod Time: Task: R CT Time Hr: 4.18 Time Ot: 0"/>
    <n v="167.2"/>
    <m/>
    <x v="12"/>
  </r>
  <r>
    <n v="7457"/>
    <s v="General Expenses"/>
    <n v="340"/>
    <d v="2023-07-24T00:00:00"/>
    <s v="Unprod Time: Task: R CT Time Hr: 4.2 Time Ot: 0"/>
    <n v="168"/>
    <m/>
    <x v="12"/>
  </r>
  <r>
    <n v="7457"/>
    <s v="General Expenses"/>
    <n v="340"/>
    <d v="2023-08-30T00:00:00"/>
    <s v="Unprod Time: Task: R CT Time Hr: 4.25 Time Ot: 0"/>
    <n v="170"/>
    <m/>
    <x v="12"/>
  </r>
  <r>
    <n v="7457"/>
    <s v="General Expenses"/>
    <n v="340"/>
    <d v="2023-09-18T00:00:00"/>
    <s v="Unprod Time: Task: R CT Time Hr: 4.25 Time Ot: 0"/>
    <n v="170"/>
    <m/>
    <x v="12"/>
  </r>
  <r>
    <n v="7457"/>
    <s v="General Expenses"/>
    <n v="340"/>
    <d v="2023-05-24T00:00:00"/>
    <s v="Unprod Time: Task: R CT Time Hr: 4.3 Time Ot: 0"/>
    <n v="172"/>
    <m/>
    <x v="12"/>
  </r>
  <r>
    <n v="7457"/>
    <s v="General Expenses"/>
    <n v="340"/>
    <d v="2023-05-03T00:00:00"/>
    <s v="Unprod Time: Task: R CT Time Hr: 4.33 Time Ot: 0"/>
    <n v="173.2"/>
    <m/>
    <x v="12"/>
  </r>
  <r>
    <n v="7457"/>
    <s v="General Expenses"/>
    <n v="340"/>
    <d v="2023-09-08T00:00:00"/>
    <s v="Unprod Time: Task: R CT Time Hr: 4.35 Time Ot: 0"/>
    <n v="174"/>
    <m/>
    <x v="12"/>
  </r>
  <r>
    <n v="7457"/>
    <s v="General Expenses"/>
    <n v="340"/>
    <d v="2023-07-04T00:00:00"/>
    <s v="Unprod Time: Task: R CT Time Hr: 4.42 Time Ot: 0"/>
    <n v="176.8"/>
    <m/>
    <x v="12"/>
  </r>
  <r>
    <n v="7457"/>
    <s v="General Expenses"/>
    <n v="340"/>
    <d v="2023-09-18T00:00:00"/>
    <s v="Unprod Time: Task: R CT Time Hr: 4.42 Time Ot: 0"/>
    <n v="176.8"/>
    <m/>
    <x v="12"/>
  </r>
  <r>
    <n v="7457"/>
    <s v="General Expenses"/>
    <n v="340"/>
    <d v="2023-09-22T00:00:00"/>
    <s v="Unprod Time: Task: R CT Time Hr: 4.5 Time Ot: 0"/>
    <n v="180"/>
    <m/>
    <x v="12"/>
  </r>
  <r>
    <n v="7457"/>
    <s v="General Expenses"/>
    <n v="340"/>
    <d v="2023-03-09T00:00:00"/>
    <s v="Unprod Time: Task: R CT Time Hr: 4.55 Time Ot: 0"/>
    <n v="182"/>
    <m/>
    <x v="12"/>
  </r>
  <r>
    <n v="7457"/>
    <s v="General Expenses"/>
    <n v="340"/>
    <d v="2023-03-16T00:00:00"/>
    <s v="Unprod Time: Task: R CT Time Hr: 4.65 Time Ot: 0"/>
    <n v="186"/>
    <m/>
    <x v="12"/>
  </r>
  <r>
    <n v="7457"/>
    <s v="General Expenses"/>
    <n v="340"/>
    <d v="2023-03-10T00:00:00"/>
    <s v="Unprod Time: Task: R CT Time Hr: 4.7 Time Ot: 0"/>
    <n v="188"/>
    <m/>
    <x v="12"/>
  </r>
  <r>
    <n v="7457"/>
    <s v="General Expenses"/>
    <n v="340"/>
    <d v="2023-08-30T00:00:00"/>
    <s v="Unprod Time: Task: R CT Time Hr: 4.75 Time Ot: 0"/>
    <n v="190"/>
    <m/>
    <x v="12"/>
  </r>
  <r>
    <n v="7457"/>
    <s v="General Expenses"/>
    <n v="340"/>
    <d v="2023-05-22T00:00:00"/>
    <s v="Unprod Time: Task: R CT Time Hr: 4.78 Time Ot: 0"/>
    <n v="191.2"/>
    <m/>
    <x v="12"/>
  </r>
  <r>
    <n v="7457"/>
    <s v="General Expenses"/>
    <n v="340"/>
    <d v="2023-09-12T00:00:00"/>
    <s v="Unprod Time: Task: R CT Time Hr: 5.05 Time Ot: 0"/>
    <n v="202"/>
    <m/>
    <x v="12"/>
  </r>
  <r>
    <n v="7457"/>
    <s v="General Expenses"/>
    <n v="340"/>
    <d v="2023-03-21T00:00:00"/>
    <s v="Unprod Time: Task: R CT Time Hr: 5.2 Time Ot: 0"/>
    <n v="208"/>
    <m/>
    <x v="12"/>
  </r>
  <r>
    <n v="7457"/>
    <s v="General Expenses"/>
    <n v="340"/>
    <d v="2023-04-21T00:00:00"/>
    <s v="Unprod Time: Task: R CT Time Hr: 5.28 Time Ot: 0"/>
    <n v="211.2"/>
    <m/>
    <x v="12"/>
  </r>
  <r>
    <n v="7457"/>
    <s v="General Expenses"/>
    <n v="340"/>
    <d v="2023-04-18T00:00:00"/>
    <s v="Unprod Time: Task: R CT Time Hr: 5.35 Time Ot: 0"/>
    <n v="214"/>
    <m/>
    <x v="12"/>
  </r>
  <r>
    <n v="7457"/>
    <s v="General Expenses"/>
    <n v="340"/>
    <d v="2023-06-20T00:00:00"/>
    <s v="Unprod Time: Task: R CT Time Hr: 5.4 Time Ot: 0"/>
    <n v="216"/>
    <m/>
    <x v="12"/>
  </r>
  <r>
    <n v="7457"/>
    <s v="General Expenses"/>
    <n v="340"/>
    <d v="2023-05-09T00:00:00"/>
    <s v="Unprod Time: Task: R CT Time Hr: 5.42 Time Ot: 0"/>
    <n v="216.8"/>
    <m/>
    <x v="12"/>
  </r>
  <r>
    <n v="7457"/>
    <s v="General Expenses"/>
    <n v="340"/>
    <d v="2023-09-01T00:00:00"/>
    <s v="Unprod Time: Task: R CT Time Hr: 5.53 Time Ot: 0"/>
    <n v="221.2"/>
    <m/>
    <x v="12"/>
  </r>
  <r>
    <n v="7457"/>
    <s v="General Expenses"/>
    <n v="340"/>
    <d v="2023-06-30T00:00:00"/>
    <s v="Unprod Time: Task: R CT Time Hr: 5.55 Time Ot: 0"/>
    <n v="222"/>
    <m/>
    <x v="12"/>
  </r>
  <r>
    <n v="7457"/>
    <s v="General Expenses"/>
    <n v="340"/>
    <d v="2023-05-01T00:00:00"/>
    <s v="Unprod Time: Task: R CT Time Hr: 5.63 Time Ot: 0"/>
    <n v="225.2"/>
    <m/>
    <x v="12"/>
  </r>
  <r>
    <n v="7457"/>
    <s v="General Expenses"/>
    <n v="340"/>
    <d v="2023-08-07T00:00:00"/>
    <s v="Unprod Time: Task: R CT Time Hr: 5.63 Time Ot: 0"/>
    <n v="225.2"/>
    <m/>
    <x v="12"/>
  </r>
  <r>
    <n v="7457"/>
    <s v="General Expenses"/>
    <n v="340"/>
    <d v="2023-05-05T00:00:00"/>
    <s v="Unprod Time: Task: R CT Time Hr: 5.67 Time Ot: 0"/>
    <n v="226.8"/>
    <m/>
    <x v="12"/>
  </r>
  <r>
    <n v="7457"/>
    <s v="General Expenses"/>
    <n v="340"/>
    <d v="2023-08-10T00:00:00"/>
    <s v="Unprod Time: Task: R CT Time Hr: 5.7 Time Ot: 0"/>
    <n v="228"/>
    <m/>
    <x v="12"/>
  </r>
  <r>
    <n v="7457"/>
    <s v="General Expenses"/>
    <n v="340"/>
    <d v="2023-06-21T00:00:00"/>
    <s v="Unprod Time: Task: R CT Time Hr: 5.85 Time Ot: 0"/>
    <n v="234"/>
    <m/>
    <x v="12"/>
  </r>
  <r>
    <n v="7457"/>
    <s v="General Expenses"/>
    <n v="340"/>
    <d v="2023-05-26T00:00:00"/>
    <s v="Unprod Time: Task: R CT Time Hr: 5.9 Time Ot: 0"/>
    <n v="236"/>
    <m/>
    <x v="12"/>
  </r>
  <r>
    <n v="7457"/>
    <s v="General Expenses"/>
    <n v="340"/>
    <d v="2023-06-19T00:00:00"/>
    <s v="Unprod Time: Task: R CT Time Hr: 6.05 Time Ot: 0"/>
    <n v="242"/>
    <m/>
    <x v="12"/>
  </r>
  <r>
    <n v="7457"/>
    <s v="General Expenses"/>
    <n v="340"/>
    <d v="2023-03-08T00:00:00"/>
    <s v="Unprod Time: Task: R CT Time Hr: 6.15 Time Ot: 0"/>
    <n v="246"/>
    <m/>
    <x v="12"/>
  </r>
  <r>
    <n v="7457"/>
    <s v="General Expenses"/>
    <n v="340"/>
    <d v="2023-09-07T00:00:00"/>
    <s v="Unprod Time: Task: R CT Time Hr: 6.32 Time Ot: 0"/>
    <n v="252.8"/>
    <m/>
    <x v="12"/>
  </r>
  <r>
    <n v="7457"/>
    <s v="General Expenses"/>
    <n v="340"/>
    <d v="2023-08-08T00:00:00"/>
    <s v="Unprod Time: Task: R CT Time Hr: 6.37 Time Ot: 0"/>
    <n v="254.8"/>
    <m/>
    <x v="12"/>
  </r>
  <r>
    <n v="7457"/>
    <s v="General Expenses"/>
    <n v="340"/>
    <d v="2023-04-27T00:00:00"/>
    <s v="Unprod Time: Task: R CT Time Hr: 6.4 Time Ot: 0"/>
    <n v="256"/>
    <m/>
    <x v="12"/>
  </r>
  <r>
    <n v="7457"/>
    <s v="General Expenses"/>
    <n v="340"/>
    <d v="2023-06-15T00:00:00"/>
    <s v="Unprod Time: Task: R CT Time Hr: 6.53 Time Ot: 0"/>
    <n v="261.2"/>
    <m/>
    <x v="12"/>
  </r>
  <r>
    <n v="7457"/>
    <s v="General Expenses"/>
    <n v="340"/>
    <d v="2023-07-18T00:00:00"/>
    <s v="Unprod Time: Task: R CT Time Hr: 6.87 Time Ot: 0"/>
    <n v="274.8"/>
    <m/>
    <x v="12"/>
  </r>
  <r>
    <n v="7457"/>
    <s v="General Expenses"/>
    <n v="340"/>
    <d v="2023-07-10T00:00:00"/>
    <s v="Unprod Time: Task: R CT Time Hr: 6.98 Time Ot: 0"/>
    <n v="279.2"/>
    <m/>
    <x v="12"/>
  </r>
  <r>
    <n v="7457"/>
    <s v="General Expenses"/>
    <n v="340"/>
    <d v="2023-05-25T00:00:00"/>
    <s v="Unprod Time: Task: R CT Time Hr: 7.28 Time Ot: 0"/>
    <n v="291.2"/>
    <m/>
    <x v="12"/>
  </r>
  <r>
    <n v="7457"/>
    <s v="General Expenses"/>
    <n v="340"/>
    <d v="2023-06-06T00:00:00"/>
    <s v="Unprod Time: Task: R CT Time Hr: 7.42 Time Ot: 0"/>
    <n v="296.8"/>
    <m/>
    <x v="12"/>
  </r>
  <r>
    <n v="7457"/>
    <s v="General Expenses"/>
    <n v="340"/>
    <d v="2023-07-20T00:00:00"/>
    <s v="Unprod Time: Task: R CT Time Hr: 7.45 Time Ot: 0"/>
    <n v="298"/>
    <m/>
    <x v="12"/>
  </r>
  <r>
    <n v="7457"/>
    <s v="General Expenses"/>
    <n v="340"/>
    <d v="2023-07-27T00:00:00"/>
    <s v="Unprod Time: Task: R CT Time Hr: 7.45 Time Ot: 0"/>
    <n v="298"/>
    <m/>
    <x v="12"/>
  </r>
  <r>
    <n v="7457"/>
    <s v="General Expenses"/>
    <n v="340"/>
    <d v="2023-06-01T00:00:00"/>
    <s v="Unprod Time: Task: R CT Time Hr: 7.47 Time Ot: 0"/>
    <n v="298.8"/>
    <m/>
    <x v="12"/>
  </r>
  <r>
    <n v="7457"/>
    <s v="General Expenses"/>
    <n v="340"/>
    <d v="2023-08-31T00:00:00"/>
    <s v="Unprod Time: Task: R CT Time Hr: 7.5 Time Ot: 0"/>
    <n v="300"/>
    <m/>
    <x v="12"/>
  </r>
  <r>
    <n v="7457"/>
    <s v="General Expenses"/>
    <n v="340"/>
    <d v="2023-06-27T00:00:00"/>
    <s v="Unprod Time: Task: R CT Time Hr: 7.53 Time Ot: 0"/>
    <n v="301.2"/>
    <m/>
    <x v="12"/>
  </r>
  <r>
    <n v="7457"/>
    <s v="General Expenses"/>
    <n v="340"/>
    <d v="2023-08-03T00:00:00"/>
    <s v="Unprod Time: Task: R CT Time Hr: 7.57 Time Ot: 0"/>
    <n v="302.8"/>
    <m/>
    <x v="12"/>
  </r>
  <r>
    <n v="7457"/>
    <s v="General Expenses"/>
    <n v="340"/>
    <d v="2023-08-04T00:00:00"/>
    <s v="Unprod Time: Task: R CT Time Hr: 7.57 Time Ot: 0"/>
    <n v="302.8"/>
    <m/>
    <x v="12"/>
  </r>
  <r>
    <n v="7457"/>
    <s v="General Expenses"/>
    <n v="340"/>
    <d v="2023-08-11T00:00:00"/>
    <s v="Unprod Time: Task: R CT Time Hr: 8 Time Ot: 0"/>
    <n v="320"/>
    <m/>
    <x v="12"/>
  </r>
  <r>
    <n v="7457"/>
    <s v="General Expenses"/>
    <n v="340"/>
    <d v="2023-04-24T00:00:00"/>
    <s v="Unprod Time: Task: R CT Time Hr: 8.03 Time Ot: 0"/>
    <n v="321.2"/>
    <m/>
    <x v="12"/>
  </r>
  <r>
    <n v="7457"/>
    <s v="General Expenses"/>
    <n v="340"/>
    <d v="2023-08-18T00:00:00"/>
    <s v="Unprod Time: Task: R CT Time Hr: 8.08 Time Ot: 0"/>
    <n v="323.2"/>
    <m/>
    <x v="12"/>
  </r>
  <r>
    <n v="7457"/>
    <s v="General Expenses"/>
    <n v="340"/>
    <d v="2023-04-17T00:00:00"/>
    <s v="Unprod Time: Task: R CT Time Hr: 8.63 Time Ot: 0"/>
    <n v="345.2"/>
    <m/>
    <x v="12"/>
  </r>
  <r>
    <n v="7457"/>
    <s v="General Expenses"/>
    <n v="340"/>
    <d v="2023-03-06T00:00:00"/>
    <s v="Unprod Time: Task: R CT Time Hr: 8.65 Time Ot: 0"/>
    <n v="346"/>
    <m/>
    <x v="12"/>
  </r>
  <r>
    <n v="7457"/>
    <s v="General Expenses"/>
    <n v="340"/>
    <d v="2023-03-02T00:00:00"/>
    <s v="Unprod Time: Task: R CT Time Hr: 8.7 Time Ot: 0"/>
    <n v="348"/>
    <m/>
    <x v="12"/>
  </r>
  <r>
    <n v="7457"/>
    <s v="General Expenses"/>
    <n v="340"/>
    <d v="2023-04-20T00:00:00"/>
    <s v="Unprod Time: Task: R CT Time Hr: 8.78 Time Ot: 0"/>
    <n v="351.2"/>
    <m/>
    <x v="12"/>
  </r>
  <r>
    <n v="7457"/>
    <s v="General Expenses"/>
    <n v="340"/>
    <d v="2023-04-28T00:00:00"/>
    <s v="Unprod Time: Task: R CT Time Hr: 8.82 Time Ot: 0"/>
    <n v="352.8"/>
    <m/>
    <x v="12"/>
  </r>
  <r>
    <n v="7457"/>
    <s v="General Expenses"/>
    <n v="340"/>
    <d v="2023-05-08T00:00:00"/>
    <s v="Unprod Time: Task: R CT Time Hr: 8.82 Time Ot: 0"/>
    <n v="352.8"/>
    <m/>
    <x v="12"/>
  </r>
  <r>
    <n v="7457"/>
    <s v="General Expenses"/>
    <n v="340"/>
    <d v="2023-05-31T00:00:00"/>
    <s v="Unprod Time: Task: R CT Time Hr: 8.83 Time Ot: 0"/>
    <n v="353.2"/>
    <m/>
    <x v="12"/>
  </r>
  <r>
    <n v="7457"/>
    <s v="General Expenses"/>
    <n v="340"/>
    <d v="2023-03-03T00:00:00"/>
    <s v="Unprod Time: Task: R CT Time Hr: 8.85 Time Ot: 0"/>
    <n v="354"/>
    <m/>
    <x v="12"/>
  </r>
  <r>
    <n v="7457"/>
    <s v="General Expenses"/>
    <n v="340"/>
    <d v="2023-06-12T00:00:00"/>
    <s v="Unprod Time: Task: R CT Time Hr: 8.85 Time Ot: 0"/>
    <n v="354"/>
    <m/>
    <x v="12"/>
  </r>
  <r>
    <n v="7457"/>
    <s v="General Expenses"/>
    <n v="340"/>
    <d v="2023-07-26T00:00:00"/>
    <s v="Unprod Time: Task: R CT Time Hr: 8.87 Time Ot: 0"/>
    <n v="354.8"/>
    <m/>
    <x v="12"/>
  </r>
  <r>
    <n v="7457"/>
    <s v="General Expenses"/>
    <n v="340"/>
    <d v="2023-06-09T00:00:00"/>
    <s v="Unprod Time: Task: R CT Time Hr: 8.88 Time Ot: 0"/>
    <n v="355.2"/>
    <m/>
    <x v="12"/>
  </r>
  <r>
    <n v="7457"/>
    <s v="General Expenses"/>
    <n v="340"/>
    <d v="2023-06-26T00:00:00"/>
    <s v="Unprod Time: Task: R CT Time Hr: 8.88 Time Ot: 0"/>
    <n v="355.2"/>
    <m/>
    <x v="12"/>
  </r>
  <r>
    <n v="7457"/>
    <s v="General Expenses"/>
    <n v="340"/>
    <d v="2023-07-28T00:00:00"/>
    <s v="Unprod Time: Task: R CT Time Hr: 8.9 Time Ot: 0"/>
    <n v="356"/>
    <m/>
    <x v="12"/>
  </r>
  <r>
    <n v="7457"/>
    <s v="General Expenses"/>
    <n v="340"/>
    <d v="2023-06-14T00:00:00"/>
    <s v="Unprod Time: Task: R CT Time Hr: 8.92 Time Ot: 0"/>
    <n v="356.8"/>
    <m/>
    <x v="12"/>
  </r>
  <r>
    <n v="7457"/>
    <s v="General Expenses"/>
    <n v="340"/>
    <d v="2023-04-03T00:00:00"/>
    <s v="Unprod Time: Task: R CT Time Hr: 8.93 Time Ot: 0"/>
    <n v="357.2"/>
    <m/>
    <x v="12"/>
  </r>
  <r>
    <n v="7457"/>
    <s v="General Expenses"/>
    <n v="340"/>
    <d v="2023-07-07T00:00:00"/>
    <s v="Unprod Time: Task: R CT Time Hr: 8.95 Time Ot: 0"/>
    <n v="358"/>
    <m/>
    <x v="12"/>
  </r>
  <r>
    <n v="7457"/>
    <s v="General Expenses"/>
    <n v="340"/>
    <d v="2023-09-19T00:00:00"/>
    <s v="Unprod Time: Task: R CT Time Hr: 8.97 Time Ot: 0"/>
    <n v="358.8"/>
    <m/>
    <x v="12"/>
  </r>
  <r>
    <n v="7457"/>
    <s v="General Expenses"/>
    <n v="340"/>
    <d v="2023-09-20T00:00:00"/>
    <s v="Unprod Time: Task: R CT Time Hr: 8.97 Time Ot: 0"/>
    <n v="358.8"/>
    <m/>
    <x v="12"/>
  </r>
  <r>
    <n v="7457"/>
    <s v="General Expenses"/>
    <n v="340"/>
    <d v="2023-09-15T00:00:00"/>
    <s v="Unprod Time: Task: R CT Time Hr: 8.98 Time Ot: 0"/>
    <n v="359.2"/>
    <m/>
    <x v="12"/>
  </r>
  <r>
    <n v="7457"/>
    <s v="General Expenses"/>
    <n v="340"/>
    <d v="2023-03-14T00:00:00"/>
    <s v="Unprod Time: Task: R CT Time Hr: 9.03 Time Ot: 0"/>
    <n v="361.2"/>
    <m/>
    <x v="12"/>
  </r>
  <r>
    <n v="7457"/>
    <s v="General Expenses"/>
    <n v="340"/>
    <d v="2023-03-31T00:00:00"/>
    <s v="Unprod Time: Task: R CT Time Hr: 9.03 Time Ot: 0"/>
    <n v="361.2"/>
    <m/>
    <x v="12"/>
  </r>
  <r>
    <n v="7457"/>
    <s v="General Expenses"/>
    <n v="340"/>
    <d v="2023-03-01T00:00:00"/>
    <s v="Unprod Time: Task: R CT Time Hr: 9.07 Time Ot: 0"/>
    <n v="362.8"/>
    <m/>
    <x v="12"/>
  </r>
  <r>
    <n v="7457"/>
    <s v="General Expenses"/>
    <n v="340"/>
    <d v="2023-03-23T00:00:00"/>
    <s v="Unprod Time: Task: R CT Time Hr: 9.18 Time Ot: 0"/>
    <n v="367.2"/>
    <m/>
    <x v="12"/>
  </r>
  <r>
    <n v="7457"/>
    <s v="General Expenses"/>
    <n v="340"/>
    <d v="2023-04-13T00:00:00"/>
    <s v="Unprod Time: Task: R CT Time Hr: 9.25 Time Ot: 0"/>
    <n v="370"/>
    <m/>
    <x v="12"/>
  </r>
  <r>
    <n v="7457"/>
    <s v="General Expenses"/>
    <n v="340"/>
    <d v="2023-03-20T00:00:00"/>
    <s v="Unprod Time: Task: R CT Time Hr: 9.28 Time Ot: 0"/>
    <n v="371.2"/>
    <m/>
    <x v="12"/>
  </r>
  <r>
    <n v="7457"/>
    <s v="General Expenses"/>
    <n v="340"/>
    <d v="2023-03-22T00:00:00"/>
    <s v="Unprod Time: Task: R CT Time Hr: 9.28 Time Ot: 0"/>
    <n v="371.2"/>
    <m/>
    <x v="12"/>
  </r>
  <r>
    <n v="7457"/>
    <s v="General Expenses"/>
    <n v="340"/>
    <d v="2023-07-17T00:00:00"/>
    <s v="Unprod Time: Task: R CT Time Hr: 9.28 Time Ot: 0"/>
    <n v="371.2"/>
    <m/>
    <x v="12"/>
  </r>
  <r>
    <n v="7457"/>
    <s v="General Expenses"/>
    <n v="440"/>
    <d v="2023-03-06T00:00:00"/>
    <s v="Unprod Time: Task: R DM Time Hr: .07 Time Ot: 0"/>
    <n v="2.1"/>
    <m/>
    <x v="12"/>
  </r>
  <r>
    <n v="7457"/>
    <s v="General Expenses"/>
    <n v="240"/>
    <d v="2023-08-09T00:00:00"/>
    <s v="Unprod Time: Task: R HELPER Time Hr: .15 Time Ot: 0"/>
    <n v="5.0999999999999996"/>
    <m/>
    <x v="12"/>
  </r>
  <r>
    <n v="7457"/>
    <s v="General Expenses"/>
    <n v="240"/>
    <d v="2023-08-08T00:00:00"/>
    <s v="Unprod Time: Task: R HELPER Time Hr: .27 Time Ot: 0"/>
    <n v="9.18"/>
    <m/>
    <x v="12"/>
  </r>
  <r>
    <n v="7457"/>
    <s v="General Expenses"/>
    <n v="240"/>
    <d v="2023-05-05T00:00:00"/>
    <s v="Unprod Time: Task: R HELPER Time Hr: .52 Time Ot: 0"/>
    <n v="17.68"/>
    <m/>
    <x v="12"/>
  </r>
  <r>
    <n v="7457"/>
    <s v="General Expenses"/>
    <n v="142"/>
    <d v="2023-08-31T00:00:00"/>
    <s v="Unprod Time: Task: R JHA Time Hr: .02 Time Ot: 0"/>
    <n v="0.72"/>
    <m/>
    <x v="12"/>
  </r>
  <r>
    <n v="7457"/>
    <s v="General Expenses"/>
    <n v="142"/>
    <d v="2023-03-28T00:00:00"/>
    <s v="Unprod Time: Task: R JHA Time Hr: .07 Time Ot: 0"/>
    <n v="2.52"/>
    <m/>
    <x v="12"/>
  </r>
  <r>
    <n v="7457"/>
    <s v="General Expenses"/>
    <n v="142"/>
    <d v="2023-09-01T00:00:00"/>
    <s v="Unprod Time: Task: R JHA Time Hr: .07 Time Ot: 0"/>
    <n v="2.52"/>
    <m/>
    <x v="12"/>
  </r>
  <r>
    <n v="7457"/>
    <s v="General Expenses"/>
    <n v="142"/>
    <d v="2023-03-06T00:00:00"/>
    <s v="Unprod Time: Task: R JHA Time Hr: .08 Time Ot: 0"/>
    <n v="2.88"/>
    <m/>
    <x v="12"/>
  </r>
  <r>
    <n v="7457"/>
    <s v="General Expenses"/>
    <n v="142"/>
    <d v="2023-03-20T00:00:00"/>
    <s v="Unprod Time: Task: R JHA Time Hr: .12 Time Ot: 0"/>
    <n v="4.32"/>
    <m/>
    <x v="12"/>
  </r>
  <r>
    <n v="7457"/>
    <s v="General Expenses"/>
    <n v="142"/>
    <d v="2023-09-11T00:00:00"/>
    <s v="Unprod Time: Task: R JHA Time Hr: .12 Time Ot: 0"/>
    <n v="4.32"/>
    <m/>
    <x v="12"/>
  </r>
  <r>
    <n v="7457"/>
    <s v="General Expenses"/>
    <n v="142"/>
    <d v="2023-03-27T00:00:00"/>
    <s v="Unprod Time: Task: R JHA Time Hr: .13 Time Ot: 0"/>
    <n v="4.68"/>
    <m/>
    <x v="12"/>
  </r>
  <r>
    <n v="7457"/>
    <s v="General Expenses"/>
    <n v="142"/>
    <d v="2023-09-01T00:00:00"/>
    <s v="Unprod Time: Task: R JHA Time Hr: .15 Time Ot: 0"/>
    <n v="5.4"/>
    <m/>
    <x v="12"/>
  </r>
  <r>
    <n v="7457"/>
    <s v="General Expenses"/>
    <n v="142"/>
    <d v="2023-03-21T00:00:00"/>
    <s v="Unprod Time: Task: R JHA Time Hr: .17 Time Ot: 0"/>
    <n v="6.12"/>
    <m/>
    <x v="12"/>
  </r>
  <r>
    <n v="7457"/>
    <s v="General Expenses"/>
    <n v="142"/>
    <d v="2023-03-24T00:00:00"/>
    <s v="Unprod Time: Task: R JHA Time Hr: .17 Time Ot: 0"/>
    <n v="6.12"/>
    <m/>
    <x v="12"/>
  </r>
  <r>
    <n v="7457"/>
    <s v="General Expenses"/>
    <n v="142"/>
    <d v="2023-03-17T00:00:00"/>
    <s v="Unprod Time: Task: R JHA Time Hr: .18 Time Ot: 0"/>
    <n v="6.48"/>
    <m/>
    <x v="12"/>
  </r>
  <r>
    <n v="7457"/>
    <s v="General Expenses"/>
    <n v="142"/>
    <d v="2023-03-10T00:00:00"/>
    <s v="Unprod Time: Task: R JHA Time Hr: .22 Time Ot: 0"/>
    <n v="7.92"/>
    <m/>
    <x v="12"/>
  </r>
  <r>
    <n v="7457"/>
    <s v="General Expenses"/>
    <n v="142"/>
    <d v="2023-03-16T00:00:00"/>
    <s v="Unprod Time: Task: R JHA Time Hr: .22 Time Ot: 0"/>
    <n v="7.92"/>
    <m/>
    <x v="12"/>
  </r>
  <r>
    <n v="7457"/>
    <s v="General Expenses"/>
    <n v="142"/>
    <d v="2023-03-09T00:00:00"/>
    <s v="Unprod Time: Task: R JHA Time Hr: .23 Time Ot: 0"/>
    <n v="8.2799999999999994"/>
    <m/>
    <x v="12"/>
  </r>
  <r>
    <n v="7457"/>
    <s v="General Expenses"/>
    <n v="142"/>
    <d v="2023-03-29T00:00:00"/>
    <s v="Unprod Time: Task: R JHA Time Hr: .27 Time Ot: 0"/>
    <n v="9.7200000000000006"/>
    <m/>
    <x v="12"/>
  </r>
  <r>
    <n v="7457"/>
    <s v="General Expenses"/>
    <n v="142"/>
    <d v="2023-03-13T00:00:00"/>
    <s v="Unprod Time: Task: R JHA Time Hr: .3 Time Ot: 0"/>
    <n v="10.8"/>
    <m/>
    <x v="12"/>
  </r>
  <r>
    <n v="7457"/>
    <s v="General Expenses"/>
    <n v="142"/>
    <d v="2023-03-16T00:00:00"/>
    <s v="Unprod Time: Task: R JHA Time Hr: .32 Time Ot: 0"/>
    <n v="11.52"/>
    <m/>
    <x v="12"/>
  </r>
  <r>
    <n v="7457"/>
    <s v="General Expenses"/>
    <n v="142"/>
    <d v="2023-03-27T00:00:00"/>
    <s v="Unprod Time: Task: R JHA Time Hr: .32 Time Ot: 0"/>
    <n v="11.52"/>
    <m/>
    <x v="12"/>
  </r>
  <r>
    <n v="7457"/>
    <s v="General Expenses"/>
    <n v="142"/>
    <d v="2023-03-30T00:00:00"/>
    <s v="Unprod Time: Task: R JHA Time Hr: .32 Time Ot: 0"/>
    <n v="11.52"/>
    <m/>
    <x v="12"/>
  </r>
  <r>
    <n v="7457"/>
    <s v="General Expenses"/>
    <n v="142"/>
    <d v="2023-03-20T00:00:00"/>
    <s v="Unprod Time: Task: R JHA Time Hr: .35 Time Ot: 0"/>
    <n v="12.6"/>
    <m/>
    <x v="12"/>
  </r>
  <r>
    <n v="7457"/>
    <s v="General Expenses"/>
    <n v="142"/>
    <d v="2023-03-31T00:00:00"/>
    <s v="Unprod Time: Task: R JHA Time Hr: .35 Time Ot: 0"/>
    <n v="12.6"/>
    <m/>
    <x v="12"/>
  </r>
  <r>
    <n v="7457"/>
    <s v="General Expenses"/>
    <n v="142"/>
    <d v="2023-09-01T00:00:00"/>
    <s v="Unprod Time: Task: R JHA Time Hr: .35 Time Ot: 0"/>
    <n v="12.6"/>
    <m/>
    <x v="12"/>
  </r>
  <r>
    <n v="7457"/>
    <s v="General Expenses"/>
    <n v="142"/>
    <d v="2023-03-06T00:00:00"/>
    <s v="Unprod Time: Task: R JHA Time Hr: .38 Time Ot: 0"/>
    <n v="13.68"/>
    <m/>
    <x v="12"/>
  </r>
  <r>
    <n v="7457"/>
    <s v="General Expenses"/>
    <n v="142"/>
    <d v="2023-09-11T00:00:00"/>
    <s v="Unprod Time: Task: R JHA Time Hr: .4 Time Ot: 0"/>
    <n v="14.4"/>
    <m/>
    <x v="12"/>
  </r>
  <r>
    <n v="7457"/>
    <s v="General Expenses"/>
    <n v="142"/>
    <d v="2023-09-11T00:00:00"/>
    <s v="Unprod Time: Task: R JHA Time Hr: .4 Time Ot: 0"/>
    <n v="14.4"/>
    <m/>
    <x v="12"/>
  </r>
  <r>
    <n v="7457"/>
    <s v="General Expenses"/>
    <n v="142"/>
    <d v="2023-03-07T00:00:00"/>
    <s v="Unprod Time: Task: R JHA Time Hr: .42 Time Ot: 0"/>
    <n v="15.12"/>
    <m/>
    <x v="12"/>
  </r>
  <r>
    <n v="7457"/>
    <s v="General Expenses"/>
    <n v="142"/>
    <d v="2023-03-23T00:00:00"/>
    <s v="Unprod Time: Task: R JHA Time Hr: .42 Time Ot: 0"/>
    <n v="15.12"/>
    <m/>
    <x v="12"/>
  </r>
  <r>
    <n v="7457"/>
    <s v="General Expenses"/>
    <n v="142"/>
    <d v="2023-03-27T00:00:00"/>
    <s v="Unprod Time: Task: R JHA Time Hr: .42 Time Ot: 0"/>
    <n v="15.12"/>
    <m/>
    <x v="12"/>
  </r>
  <r>
    <n v="7457"/>
    <s v="General Expenses"/>
    <n v="142"/>
    <d v="2023-03-10T00:00:00"/>
    <s v="Unprod Time: Task: R JHA Time Hr: .43 Time Ot: 0"/>
    <n v="15.48"/>
    <m/>
    <x v="12"/>
  </r>
  <r>
    <n v="7457"/>
    <s v="General Expenses"/>
    <n v="142"/>
    <d v="2023-09-11T00:00:00"/>
    <s v="Unprod Time: Task: R JHA Time Hr: .43 Time Ot: 0"/>
    <n v="15.48"/>
    <m/>
    <x v="12"/>
  </r>
  <r>
    <n v="7457"/>
    <s v="General Expenses"/>
    <n v="142"/>
    <d v="2023-09-12T00:00:00"/>
    <s v="Unprod Time: Task: R JHA Time Hr: .47 Time Ot: 0"/>
    <n v="16.920000000000002"/>
    <m/>
    <x v="12"/>
  </r>
  <r>
    <n v="7457"/>
    <s v="General Expenses"/>
    <n v="142"/>
    <d v="2023-09-14T00:00:00"/>
    <s v="Unprod Time: Task: R JHA Time Hr: .52 Time Ot: 0"/>
    <n v="18.72"/>
    <m/>
    <x v="12"/>
  </r>
  <r>
    <n v="7457"/>
    <s v="General Expenses"/>
    <n v="142"/>
    <d v="2023-03-06T00:00:00"/>
    <s v="Unprod Time: Task: R JHA Time Hr: .55 Time Ot: 0"/>
    <n v="19.8"/>
    <m/>
    <x v="12"/>
  </r>
  <r>
    <n v="7457"/>
    <s v="General Expenses"/>
    <n v="142"/>
    <d v="2023-03-27T00:00:00"/>
    <s v="Unprod Time: Task: R JHA Time Hr: .55 Time Ot: 0"/>
    <n v="19.8"/>
    <m/>
    <x v="12"/>
  </r>
  <r>
    <n v="7457"/>
    <s v="General Expenses"/>
    <n v="142"/>
    <d v="2023-03-31T00:00:00"/>
    <s v="Unprod Time: Task: R JHA Time Hr: .55 Time Ot: 0"/>
    <n v="19.8"/>
    <m/>
    <x v="12"/>
  </r>
  <r>
    <n v="7457"/>
    <s v="General Expenses"/>
    <n v="142"/>
    <d v="2023-03-31T00:00:00"/>
    <s v="Unprod Time: Task: R JHA Time Hr: .58 Time Ot: 0"/>
    <n v="20.88"/>
    <m/>
    <x v="12"/>
  </r>
  <r>
    <n v="7457"/>
    <s v="General Expenses"/>
    <n v="142"/>
    <d v="2023-03-14T00:00:00"/>
    <s v="Unprod Time: Task: R JHA Time Hr: .6 Time Ot: 0"/>
    <n v="21.6"/>
    <m/>
    <x v="12"/>
  </r>
  <r>
    <n v="7457"/>
    <s v="General Expenses"/>
    <n v="142"/>
    <d v="2023-03-22T00:00:00"/>
    <s v="Unprod Time: Task: R JHA Time Hr: .62 Time Ot: 0"/>
    <n v="22.32"/>
    <m/>
    <x v="12"/>
  </r>
  <r>
    <n v="7457"/>
    <s v="General Expenses"/>
    <n v="142"/>
    <d v="2023-09-01T00:00:00"/>
    <s v="Unprod Time: Task: R JHA Time Hr: .62 Time Ot: 0"/>
    <n v="22.32"/>
    <m/>
    <x v="12"/>
  </r>
  <r>
    <n v="7457"/>
    <s v="General Expenses"/>
    <n v="142"/>
    <d v="2023-03-27T00:00:00"/>
    <s v="Unprod Time: Task: R JHA Time Hr: .63 Time Ot: 0"/>
    <n v="22.68"/>
    <m/>
    <x v="12"/>
  </r>
  <r>
    <n v="7457"/>
    <s v="General Expenses"/>
    <n v="142"/>
    <d v="2023-09-12T00:00:00"/>
    <s v="Unprod Time: Task: R JHA Time Hr: .63 Time Ot: 0"/>
    <n v="22.68"/>
    <m/>
    <x v="12"/>
  </r>
  <r>
    <n v="7457"/>
    <s v="General Expenses"/>
    <n v="142"/>
    <d v="2023-03-02T00:00:00"/>
    <s v="Unprod Time: Task: R JHA Time Hr: .65 Time Ot: 0"/>
    <n v="23.4"/>
    <m/>
    <x v="12"/>
  </r>
  <r>
    <n v="7457"/>
    <s v="General Expenses"/>
    <n v="142"/>
    <d v="2023-03-14T00:00:00"/>
    <s v="Unprod Time: Task: R JHA Time Hr: .67 Time Ot: 0"/>
    <n v="24.12"/>
    <m/>
    <x v="12"/>
  </r>
  <r>
    <n v="7457"/>
    <s v="General Expenses"/>
    <n v="142"/>
    <d v="2023-03-21T00:00:00"/>
    <s v="Unprod Time: Task: R JHA Time Hr: .67 Time Ot: 0"/>
    <n v="24.12"/>
    <m/>
    <x v="12"/>
  </r>
  <r>
    <n v="7457"/>
    <s v="General Expenses"/>
    <n v="142"/>
    <d v="2023-03-31T00:00:00"/>
    <s v="Unprod Time: Task: R JHA Time Hr: .68 Time Ot: 0"/>
    <n v="24.48"/>
    <m/>
    <x v="12"/>
  </r>
  <r>
    <n v="7457"/>
    <s v="General Expenses"/>
    <n v="142"/>
    <d v="2023-03-20T00:00:00"/>
    <s v="Unprod Time: Task: R JHA Time Hr: .75 Time Ot: 0"/>
    <n v="27"/>
    <m/>
    <x v="12"/>
  </r>
  <r>
    <n v="7457"/>
    <s v="General Expenses"/>
    <n v="142"/>
    <d v="2023-03-28T00:00:00"/>
    <s v="Unprod Time: Task: R JHA Time Hr: .75 Time Ot: 0"/>
    <n v="27"/>
    <m/>
    <x v="12"/>
  </r>
  <r>
    <n v="7457"/>
    <s v="General Expenses"/>
    <n v="142"/>
    <d v="2023-09-13T00:00:00"/>
    <s v="Unprod Time: Task: R JHA Time Hr: .78 Time Ot: 0"/>
    <n v="28.08"/>
    <m/>
    <x v="12"/>
  </r>
  <r>
    <n v="7457"/>
    <s v="General Expenses"/>
    <n v="142"/>
    <d v="2023-09-14T00:00:00"/>
    <s v="Unprod Time: Task: R JHA Time Hr: .78 Time Ot: 0"/>
    <n v="28.08"/>
    <m/>
    <x v="12"/>
  </r>
  <r>
    <n v="7457"/>
    <s v="General Expenses"/>
    <n v="142"/>
    <d v="2023-03-09T00:00:00"/>
    <s v="Unprod Time: Task: R JHA Time Hr: .8 Time Ot: 0"/>
    <n v="28.8"/>
    <m/>
    <x v="12"/>
  </r>
  <r>
    <n v="7457"/>
    <s v="General Expenses"/>
    <n v="142"/>
    <d v="2023-03-16T00:00:00"/>
    <s v="Unprod Time: Task: R JHA Time Hr: .8 Time Ot: 0"/>
    <n v="28.8"/>
    <m/>
    <x v="12"/>
  </r>
  <r>
    <n v="7457"/>
    <s v="General Expenses"/>
    <n v="142"/>
    <d v="2023-03-09T00:00:00"/>
    <s v="Unprod Time: Task: R JHA Time Hr: .82 Time Ot: 0"/>
    <n v="29.52"/>
    <m/>
    <x v="12"/>
  </r>
  <r>
    <n v="7457"/>
    <s v="General Expenses"/>
    <n v="142"/>
    <d v="2023-03-24T00:00:00"/>
    <s v="Unprod Time: Task: R JHA Time Hr: .82 Time Ot: 0"/>
    <n v="29.52"/>
    <m/>
    <x v="12"/>
  </r>
  <r>
    <n v="7457"/>
    <s v="General Expenses"/>
    <n v="142"/>
    <d v="2023-03-22T00:00:00"/>
    <s v="Unprod Time: Task: R JHA Time Hr: .85 Time Ot: 0"/>
    <n v="30.6"/>
    <m/>
    <x v="12"/>
  </r>
  <r>
    <n v="7457"/>
    <s v="General Expenses"/>
    <n v="142"/>
    <d v="2023-03-09T00:00:00"/>
    <s v="Unprod Time: Task: R JHA Time Hr: .87 Time Ot: 0"/>
    <n v="31.32"/>
    <m/>
    <x v="12"/>
  </r>
  <r>
    <n v="7457"/>
    <s v="General Expenses"/>
    <n v="142"/>
    <d v="2023-03-13T00:00:00"/>
    <s v="Unprod Time: Task: R JHA Time Hr: .87 Time Ot: 0"/>
    <n v="31.32"/>
    <m/>
    <x v="12"/>
  </r>
  <r>
    <n v="7457"/>
    <s v="General Expenses"/>
    <n v="142"/>
    <d v="2023-08-31T00:00:00"/>
    <s v="Unprod Time: Task: R JHA Time Hr: .92 Time Ot: 0"/>
    <n v="33.119999999999997"/>
    <m/>
    <x v="12"/>
  </r>
  <r>
    <n v="7457"/>
    <s v="General Expenses"/>
    <n v="142"/>
    <d v="2023-03-01T00:00:00"/>
    <s v="Unprod Time: Task: R JHA Time Hr: .93 Time Ot: 0"/>
    <n v="33.479999999999997"/>
    <m/>
    <x v="12"/>
  </r>
  <r>
    <n v="7457"/>
    <s v="General Expenses"/>
    <n v="142"/>
    <d v="2023-03-14T00:00:00"/>
    <s v="Unprod Time: Task: R JHA Time Hr: .93 Time Ot: 0"/>
    <n v="33.479999999999997"/>
    <m/>
    <x v="12"/>
  </r>
  <r>
    <n v="7457"/>
    <s v="General Expenses"/>
    <n v="142"/>
    <d v="2023-03-15T00:00:00"/>
    <s v="Unprod Time: Task: R JHA Time Hr: .98 Time Ot: 0"/>
    <n v="35.28"/>
    <m/>
    <x v="12"/>
  </r>
  <r>
    <n v="7457"/>
    <s v="General Expenses"/>
    <n v="142"/>
    <d v="2023-03-23T00:00:00"/>
    <s v="Unprod Time: Task: R JHA Time Hr: 1.03 Time Ot: 0"/>
    <n v="37.08"/>
    <m/>
    <x v="12"/>
  </r>
  <r>
    <n v="7457"/>
    <s v="General Expenses"/>
    <n v="142"/>
    <d v="2023-09-12T00:00:00"/>
    <s v="Unprod Time: Task: R JHA Time Hr: 1.03 Time Ot: 0"/>
    <n v="37.08"/>
    <m/>
    <x v="12"/>
  </r>
  <r>
    <n v="7457"/>
    <s v="General Expenses"/>
    <n v="142"/>
    <d v="2023-08-31T00:00:00"/>
    <s v="Unprod Time: Task: R JHA Time Hr: 1.05 Time Ot: 0"/>
    <n v="37.799999999999997"/>
    <m/>
    <x v="12"/>
  </r>
  <r>
    <n v="7457"/>
    <s v="General Expenses"/>
    <n v="142"/>
    <d v="2023-03-08T00:00:00"/>
    <s v="Unprod Time: Task: R JHA Time Hr: 1.08 Time Ot: 0"/>
    <n v="38.880000000000003"/>
    <m/>
    <x v="12"/>
  </r>
  <r>
    <n v="7457"/>
    <s v="General Expenses"/>
    <n v="142"/>
    <d v="2023-03-31T00:00:00"/>
    <s v="Unprod Time: Task: R JHA Time Hr: 1.12 Time Ot: 0"/>
    <n v="40.32"/>
    <m/>
    <x v="12"/>
  </r>
  <r>
    <n v="7457"/>
    <s v="General Expenses"/>
    <n v="142"/>
    <d v="2023-08-31T00:00:00"/>
    <s v="Unprod Time: Task: R JHA Time Hr: 1.12 Time Ot: 0"/>
    <n v="40.32"/>
    <m/>
    <x v="12"/>
  </r>
  <r>
    <n v="7457"/>
    <s v="General Expenses"/>
    <n v="142"/>
    <d v="2023-03-28T00:00:00"/>
    <s v="Unprod Time: Task: R JHA Time Hr: 1.17 Time Ot: 0"/>
    <n v="42.12"/>
    <m/>
    <x v="12"/>
  </r>
  <r>
    <n v="7457"/>
    <s v="General Expenses"/>
    <n v="142"/>
    <d v="2023-03-21T00:00:00"/>
    <s v="Unprod Time: Task: R JHA Time Hr: 1.2 Time Ot: 0"/>
    <n v="43.2"/>
    <m/>
    <x v="12"/>
  </r>
  <r>
    <n v="7457"/>
    <s v="General Expenses"/>
    <n v="142"/>
    <d v="2023-03-08T00:00:00"/>
    <s v="Unprod Time: Task: R JHA Time Hr: 1.23 Time Ot: 0"/>
    <n v="44.28"/>
    <m/>
    <x v="12"/>
  </r>
  <r>
    <n v="7457"/>
    <s v="General Expenses"/>
    <n v="142"/>
    <d v="2023-03-07T00:00:00"/>
    <s v="Unprod Time: Task: R JHA Time Hr: 1.25 Time Ot: 0"/>
    <n v="45"/>
    <m/>
    <x v="12"/>
  </r>
  <r>
    <n v="7457"/>
    <s v="General Expenses"/>
    <n v="142"/>
    <d v="2023-09-11T00:00:00"/>
    <s v="Unprod Time: Task: R JHA Time Hr: 1.25 Time Ot: 0"/>
    <n v="45"/>
    <m/>
    <x v="12"/>
  </r>
  <r>
    <n v="7457"/>
    <s v="General Expenses"/>
    <n v="142"/>
    <d v="2023-03-31T00:00:00"/>
    <s v="Unprod Time: Task: R JHA Time Hr: 1.27 Time Ot: 0"/>
    <n v="45.72"/>
    <m/>
    <x v="12"/>
  </r>
  <r>
    <n v="7457"/>
    <s v="General Expenses"/>
    <n v="142"/>
    <d v="2023-03-01T00:00:00"/>
    <s v="Unprod Time: Task: R JHA Time Hr: 1.28 Time Ot: 0"/>
    <n v="46.08"/>
    <m/>
    <x v="12"/>
  </r>
  <r>
    <n v="7457"/>
    <s v="General Expenses"/>
    <n v="142"/>
    <d v="2023-03-30T00:00:00"/>
    <s v="Unprod Time: Task: R JHA Time Hr: 1.28 Time Ot: 0"/>
    <n v="46.08"/>
    <m/>
    <x v="12"/>
  </r>
  <r>
    <n v="7457"/>
    <s v="General Expenses"/>
    <n v="142"/>
    <d v="2023-03-15T00:00:00"/>
    <s v="Unprod Time: Task: R JHA Time Hr: 1.37 Time Ot: 0"/>
    <n v="49.32"/>
    <m/>
    <x v="12"/>
  </r>
  <r>
    <n v="7457"/>
    <s v="General Expenses"/>
    <n v="142"/>
    <d v="2023-09-01T00:00:00"/>
    <s v="Unprod Time: Task: R JHA Time Hr: 1.43 Time Ot: 0"/>
    <n v="51.48"/>
    <m/>
    <x v="12"/>
  </r>
  <r>
    <n v="7457"/>
    <s v="General Expenses"/>
    <n v="142"/>
    <d v="2023-09-12T00:00:00"/>
    <s v="Unprod Time: Task: R JHA Time Hr: 1.45 Time Ot: 0"/>
    <n v="52.2"/>
    <m/>
    <x v="12"/>
  </r>
  <r>
    <n v="7457"/>
    <s v="General Expenses"/>
    <n v="142"/>
    <d v="2023-03-09T00:00:00"/>
    <s v="Unprod Time: Task: R JHA Time Hr: 1.47 Time Ot: 0"/>
    <n v="52.92"/>
    <m/>
    <x v="12"/>
  </r>
  <r>
    <n v="7457"/>
    <s v="General Expenses"/>
    <n v="142"/>
    <d v="2023-09-12T00:00:00"/>
    <s v="Unprod Time: Task: R JHA Time Hr: 1.47 Time Ot: 0"/>
    <n v="52.92"/>
    <m/>
    <x v="12"/>
  </r>
  <r>
    <n v="7457"/>
    <s v="General Expenses"/>
    <n v="142"/>
    <d v="2023-08-31T00:00:00"/>
    <s v="Unprod Time: Task: R JHA Time Hr: 1.48 Time Ot: 0"/>
    <n v="53.28"/>
    <m/>
    <x v="12"/>
  </r>
  <r>
    <n v="7457"/>
    <s v="General Expenses"/>
    <n v="142"/>
    <d v="2023-03-23T00:00:00"/>
    <s v="Unprod Time: Task: R JHA Time Hr: 1.57 Time Ot: 0"/>
    <n v="56.52"/>
    <m/>
    <x v="12"/>
  </r>
  <r>
    <n v="7457"/>
    <s v="General Expenses"/>
    <n v="142"/>
    <d v="2023-09-13T00:00:00"/>
    <s v="Unprod Time: Task: R JHA Time Hr: 1.57 Time Ot: 0"/>
    <n v="56.52"/>
    <m/>
    <x v="12"/>
  </r>
  <r>
    <n v="7457"/>
    <s v="General Expenses"/>
    <n v="142"/>
    <d v="2023-03-14T00:00:00"/>
    <s v="Unprod Time: Task: R JHA Time Hr: 1.62 Time Ot: 0"/>
    <n v="58.32"/>
    <m/>
    <x v="12"/>
  </r>
  <r>
    <n v="7457"/>
    <s v="General Expenses"/>
    <n v="142"/>
    <d v="2023-03-28T00:00:00"/>
    <s v="Unprod Time: Task: R JHA Time Hr: 1.62 Time Ot: 0"/>
    <n v="58.32"/>
    <m/>
    <x v="12"/>
  </r>
  <r>
    <n v="7457"/>
    <s v="General Expenses"/>
    <n v="142"/>
    <d v="2023-03-02T00:00:00"/>
    <s v="Unprod Time: Task: R JHA Time Hr: 1.75 Time Ot: 0"/>
    <n v="63"/>
    <m/>
    <x v="12"/>
  </r>
  <r>
    <n v="7457"/>
    <s v="General Expenses"/>
    <n v="142"/>
    <d v="2023-03-03T00:00:00"/>
    <s v="Unprod Time: Task: R JHA Time Hr: 1.88 Time Ot: 0"/>
    <n v="67.680000000000007"/>
    <m/>
    <x v="12"/>
  </r>
  <r>
    <n v="7457"/>
    <s v="General Expenses"/>
    <n v="142"/>
    <d v="2023-03-07T00:00:00"/>
    <s v="Unprod Time: Task: R JHA Time Hr: 2.07 Time Ot: 0"/>
    <n v="74.52"/>
    <m/>
    <x v="12"/>
  </r>
  <r>
    <n v="7457"/>
    <s v="General Expenses"/>
    <n v="142"/>
    <d v="2023-03-08T00:00:00"/>
    <s v="Unprod Time: Task: R JHA Time Hr: 2.13 Time Ot: 0"/>
    <n v="76.680000000000007"/>
    <m/>
    <x v="12"/>
  </r>
  <r>
    <n v="7457"/>
    <s v="General Expenses"/>
    <n v="142"/>
    <d v="2023-03-17T00:00:00"/>
    <s v="Unprod Time: Task: R JHA Time Hr: 2.27 Time Ot: 0"/>
    <n v="81.72"/>
    <m/>
    <x v="12"/>
  </r>
  <r>
    <n v="7457"/>
    <s v="General Expenses"/>
    <n v="142"/>
    <d v="2023-03-07T00:00:00"/>
    <s v="Unprod Time: Task: R JHA Time Hr: 2.35 Time Ot: 0"/>
    <n v="84.6"/>
    <m/>
    <x v="12"/>
  </r>
  <r>
    <n v="7457"/>
    <s v="General Expenses"/>
    <n v="142"/>
    <d v="2023-08-31T00:00:00"/>
    <s v="Unprod Time: Task: R JHA Time Hr: 2.38 Time Ot: 0"/>
    <n v="85.68"/>
    <m/>
    <x v="12"/>
  </r>
  <r>
    <n v="7457"/>
    <s v="General Expenses"/>
    <n v="142"/>
    <d v="2023-03-15T00:00:00"/>
    <s v="Unprod Time: Task: R JHA Time Hr: 2.48 Time Ot: 0"/>
    <n v="89.28"/>
    <m/>
    <x v="12"/>
  </r>
  <r>
    <n v="7457"/>
    <s v="General Expenses"/>
    <n v="142"/>
    <d v="2023-03-06T00:00:00"/>
    <s v="Unprod Time: Task: R JHA Time Hr: 2.7 Time Ot: 0"/>
    <n v="97.2"/>
    <m/>
    <x v="12"/>
  </r>
  <r>
    <n v="7457"/>
    <s v="General Expenses"/>
    <n v="142"/>
    <d v="2023-03-27T00:00:00"/>
    <s v="Unprod Time: Task: R JHA Time Hr: 2.75 Time Ot: 0"/>
    <n v="99"/>
    <m/>
    <x v="12"/>
  </r>
  <r>
    <n v="7457"/>
    <s v="General Expenses"/>
    <n v="142"/>
    <d v="2023-09-14T00:00:00"/>
    <s v="Unprod Time: Task: R JHA Time Hr: 4.57 Time Ot: 0"/>
    <n v="164.52"/>
    <m/>
    <x v="12"/>
  </r>
  <r>
    <n v="7457"/>
    <s v="General Expenses"/>
    <n v="240"/>
    <d v="2023-03-23T00:00:00"/>
    <s v="Unprod Time: Task: R JHH Time Hr: .02 Time Ot: 0"/>
    <n v="0.52"/>
    <m/>
    <x v="12"/>
  </r>
  <r>
    <n v="7457"/>
    <s v="General Expenses"/>
    <n v="240"/>
    <d v="2023-03-24T00:00:00"/>
    <s v="Unprod Time: Task: R JHH Time Hr: .02 Time Ot: 0"/>
    <n v="0.52"/>
    <m/>
    <x v="12"/>
  </r>
  <r>
    <n v="7457"/>
    <s v="General Expenses"/>
    <n v="240"/>
    <d v="2023-04-26T00:00:00"/>
    <s v="Unprod Time: Task: R JHH Time Hr: .02 Time Ot: 0"/>
    <n v="0.52"/>
    <m/>
    <x v="12"/>
  </r>
  <r>
    <n v="7457"/>
    <s v="General Expenses"/>
    <n v="240"/>
    <d v="2023-05-05T00:00:00"/>
    <s v="Unprod Time: Task: R JHH Time Hr: .02 Time Ot: 0"/>
    <n v="0.52"/>
    <m/>
    <x v="12"/>
  </r>
  <r>
    <n v="7457"/>
    <s v="General Expenses"/>
    <n v="240"/>
    <d v="2023-05-11T00:00:00"/>
    <s v="Unprod Time: Task: R JHH Time Hr: .02 Time Ot: 0"/>
    <n v="0.52"/>
    <m/>
    <x v="12"/>
  </r>
  <r>
    <n v="7457"/>
    <s v="General Expenses"/>
    <n v="240"/>
    <d v="2023-05-18T00:00:00"/>
    <s v="Unprod Time: Task: R JHH Time Hr: .02 Time Ot: 0"/>
    <n v="0.52"/>
    <m/>
    <x v="12"/>
  </r>
  <r>
    <n v="7457"/>
    <s v="General Expenses"/>
    <n v="240"/>
    <d v="2023-05-29T00:00:00"/>
    <s v="Unprod Time: Task: R JHH Time Hr: .02 Time Ot: 0"/>
    <n v="0.52"/>
    <m/>
    <x v="12"/>
  </r>
  <r>
    <n v="7457"/>
    <s v="General Expenses"/>
    <n v="240"/>
    <d v="2023-06-24T00:00:00"/>
    <s v="Unprod Time: Task: R JHH Time Hr: .02 Time Ot: 0"/>
    <n v="0.52"/>
    <m/>
    <x v="12"/>
  </r>
  <r>
    <n v="7457"/>
    <s v="General Expenses"/>
    <n v="240"/>
    <d v="2023-07-07T00:00:00"/>
    <s v="Unprod Time: Task: R JHH Time Hr: .02 Time Ot: 0"/>
    <n v="0.52"/>
    <m/>
    <x v="12"/>
  </r>
  <r>
    <n v="7457"/>
    <s v="General Expenses"/>
    <n v="240"/>
    <d v="2023-07-19T00:00:00"/>
    <s v="Unprod Time: Task: R JHH Time Hr: .02 Time Ot: 0"/>
    <n v="0.52"/>
    <m/>
    <x v="12"/>
  </r>
  <r>
    <n v="7457"/>
    <s v="General Expenses"/>
    <n v="240"/>
    <d v="2023-08-10T00:00:00"/>
    <s v="Unprod Time: Task: R JHH Time Hr: .02 Time Ot: 0"/>
    <n v="0.52"/>
    <m/>
    <x v="12"/>
  </r>
  <r>
    <n v="7457"/>
    <s v="General Expenses"/>
    <n v="240"/>
    <d v="2023-08-21T00:00:00"/>
    <s v="Unprod Time: Task: R JHH Time Hr: .02 Time Ot: 0"/>
    <n v="0.52"/>
    <m/>
    <x v="12"/>
  </r>
  <r>
    <n v="7457"/>
    <s v="General Expenses"/>
    <n v="240"/>
    <d v="2023-09-07T00:00:00"/>
    <s v="Unprod Time: Task: R JHH Time Hr: .02 Time Ot: 0"/>
    <n v="0.52"/>
    <m/>
    <x v="12"/>
  </r>
  <r>
    <n v="7457"/>
    <s v="General Expenses"/>
    <n v="240"/>
    <d v="2023-09-08T00:00:00"/>
    <s v="Unprod Time: Task: R JHH Time Hr: .02 Time Ot: 0"/>
    <n v="0.52"/>
    <m/>
    <x v="12"/>
  </r>
  <r>
    <n v="7457"/>
    <s v="General Expenses"/>
    <n v="240"/>
    <d v="2023-03-01T00:00:00"/>
    <s v="Unprod Time: Task: R JHH Time Hr: .03 Time Ot: 0"/>
    <n v="0.78"/>
    <m/>
    <x v="12"/>
  </r>
  <r>
    <n v="7457"/>
    <s v="General Expenses"/>
    <n v="240"/>
    <d v="2023-03-17T00:00:00"/>
    <s v="Unprod Time: Task: R JHH Time Hr: .03 Time Ot: 0"/>
    <n v="0.78"/>
    <m/>
    <x v="12"/>
  </r>
  <r>
    <n v="7457"/>
    <s v="General Expenses"/>
    <n v="240"/>
    <d v="2023-04-03T00:00:00"/>
    <s v="Unprod Time: Task: R JHH Time Hr: .03 Time Ot: 0"/>
    <n v="0.78"/>
    <m/>
    <x v="12"/>
  </r>
  <r>
    <n v="7457"/>
    <s v="General Expenses"/>
    <n v="240"/>
    <d v="2023-04-06T00:00:00"/>
    <s v="Unprod Time: Task: R JHH Time Hr: .03 Time Ot: 0"/>
    <n v="0.78"/>
    <m/>
    <x v="12"/>
  </r>
  <r>
    <n v="7457"/>
    <s v="General Expenses"/>
    <n v="240"/>
    <d v="2023-04-26T00:00:00"/>
    <s v="Unprod Time: Task: R JHH Time Hr: .03 Time Ot: 0"/>
    <n v="0.78"/>
    <m/>
    <x v="12"/>
  </r>
  <r>
    <n v="7457"/>
    <s v="General Expenses"/>
    <n v="240"/>
    <d v="2023-06-08T00:00:00"/>
    <s v="Unprod Time: Task: R JHH Time Hr: .03 Time Ot: 0"/>
    <n v="0.78"/>
    <m/>
    <x v="12"/>
  </r>
  <r>
    <n v="7457"/>
    <s v="General Expenses"/>
    <n v="240"/>
    <d v="2023-07-13T00:00:00"/>
    <s v="Unprod Time: Task: R JHH Time Hr: .03 Time Ot: 0"/>
    <n v="0.78"/>
    <m/>
    <x v="12"/>
  </r>
  <r>
    <n v="7457"/>
    <s v="General Expenses"/>
    <n v="240"/>
    <d v="2023-07-13T00:00:00"/>
    <s v="Unprod Time: Task: R JHH Time Hr: .03 Time Ot: 0"/>
    <n v="0.78"/>
    <m/>
    <x v="12"/>
  </r>
  <r>
    <n v="7457"/>
    <s v="General Expenses"/>
    <n v="240"/>
    <d v="2023-07-17T00:00:00"/>
    <s v="Unprod Time: Task: R JHH Time Hr: .03 Time Ot: 0"/>
    <n v="0.78"/>
    <m/>
    <x v="12"/>
  </r>
  <r>
    <n v="7457"/>
    <s v="General Expenses"/>
    <n v="240"/>
    <d v="2023-07-24T00:00:00"/>
    <s v="Unprod Time: Task: R JHH Time Hr: .03 Time Ot: 0"/>
    <n v="0.78"/>
    <m/>
    <x v="12"/>
  </r>
  <r>
    <n v="7457"/>
    <s v="General Expenses"/>
    <n v="240"/>
    <d v="2023-07-26T00:00:00"/>
    <s v="Unprod Time: Task: R JHH Time Hr: .03 Time Ot: 0"/>
    <n v="0.78"/>
    <m/>
    <x v="12"/>
  </r>
  <r>
    <n v="7457"/>
    <s v="General Expenses"/>
    <n v="240"/>
    <d v="2023-08-03T00:00:00"/>
    <s v="Unprod Time: Task: R JHH Time Hr: .03 Time Ot: 0"/>
    <n v="0.78"/>
    <m/>
    <x v="12"/>
  </r>
  <r>
    <n v="7457"/>
    <s v="General Expenses"/>
    <n v="240"/>
    <d v="2023-08-17T00:00:00"/>
    <s v="Unprod Time: Task: R JHH Time Hr: .03 Time Ot: 0"/>
    <n v="0.78"/>
    <m/>
    <x v="12"/>
  </r>
  <r>
    <n v="7457"/>
    <s v="General Expenses"/>
    <n v="240"/>
    <d v="2023-08-21T00:00:00"/>
    <s v="Unprod Time: Task: R JHH Time Hr: .03 Time Ot: 0"/>
    <n v="0.78"/>
    <m/>
    <x v="12"/>
  </r>
  <r>
    <n v="7457"/>
    <s v="General Expenses"/>
    <n v="240"/>
    <d v="2023-09-18T00:00:00"/>
    <s v="Unprod Time: Task: R JHH Time Hr: .03 Time Ot: 0"/>
    <n v="0.78"/>
    <m/>
    <x v="12"/>
  </r>
  <r>
    <n v="7457"/>
    <s v="General Expenses"/>
    <n v="240"/>
    <d v="2023-09-20T00:00:00"/>
    <s v="Unprod Time: Task: R JHH Time Hr: .03 Time Ot: 0"/>
    <n v="0.78"/>
    <m/>
    <x v="12"/>
  </r>
  <r>
    <n v="7457"/>
    <s v="General Expenses"/>
    <n v="240"/>
    <d v="2023-03-02T00:00:00"/>
    <s v="Unprod Time: Task: R JHH Time Hr: .05 Time Ot: 0"/>
    <n v="1.3"/>
    <m/>
    <x v="12"/>
  </r>
  <r>
    <n v="7457"/>
    <s v="General Expenses"/>
    <n v="240"/>
    <d v="2023-03-09T00:00:00"/>
    <s v="Unprod Time: Task: R JHH Time Hr: .05 Time Ot: 0"/>
    <n v="1.3"/>
    <m/>
    <x v="12"/>
  </r>
  <r>
    <n v="7457"/>
    <s v="General Expenses"/>
    <n v="240"/>
    <d v="2023-03-23T00:00:00"/>
    <s v="Unprod Time: Task: R JHH Time Hr: .05 Time Ot: 0"/>
    <n v="1.3"/>
    <m/>
    <x v="12"/>
  </r>
  <r>
    <n v="7457"/>
    <s v="General Expenses"/>
    <n v="240"/>
    <d v="2023-04-12T00:00:00"/>
    <s v="Unprod Time: Task: R JHH Time Hr: .05 Time Ot: 0"/>
    <n v="1.3"/>
    <m/>
    <x v="12"/>
  </r>
  <r>
    <n v="7457"/>
    <s v="General Expenses"/>
    <n v="240"/>
    <d v="2023-04-24T00:00:00"/>
    <s v="Unprod Time: Task: R JHH Time Hr: .05 Time Ot: 0"/>
    <n v="1.3"/>
    <m/>
    <x v="12"/>
  </r>
  <r>
    <n v="7457"/>
    <s v="General Expenses"/>
    <n v="240"/>
    <d v="2023-05-08T00:00:00"/>
    <s v="Unprod Time: Task: R JHH Time Hr: .05 Time Ot: 0"/>
    <n v="1.3"/>
    <m/>
    <x v="12"/>
  </r>
  <r>
    <n v="7457"/>
    <s v="General Expenses"/>
    <n v="240"/>
    <d v="2023-05-19T00:00:00"/>
    <s v="Unprod Time: Task: R JHH Time Hr: .05 Time Ot: 0"/>
    <n v="1.3"/>
    <m/>
    <x v="12"/>
  </r>
  <r>
    <n v="7457"/>
    <s v="General Expenses"/>
    <n v="240"/>
    <d v="2023-06-02T00:00:00"/>
    <s v="Unprod Time: Task: R JHH Time Hr: .05 Time Ot: 0"/>
    <n v="1.3"/>
    <m/>
    <x v="12"/>
  </r>
  <r>
    <n v="7457"/>
    <s v="General Expenses"/>
    <n v="240"/>
    <d v="2023-07-21T00:00:00"/>
    <s v="Unprod Time: Task: R JHH Time Hr: .05 Time Ot: 0"/>
    <n v="1.3"/>
    <m/>
    <x v="12"/>
  </r>
  <r>
    <n v="7457"/>
    <s v="General Expenses"/>
    <n v="240"/>
    <d v="2023-08-02T00:00:00"/>
    <s v="Unprod Time: Task: R JHH Time Hr: .05 Time Ot: 0"/>
    <n v="1.3"/>
    <m/>
    <x v="12"/>
  </r>
  <r>
    <n v="7457"/>
    <s v="General Expenses"/>
    <n v="240"/>
    <d v="2023-08-05T00:00:00"/>
    <s v="Unprod Time: Task: R JHH Time Hr: .05 Time Ot: 0"/>
    <n v="1.3"/>
    <m/>
    <x v="12"/>
  </r>
  <r>
    <n v="7457"/>
    <s v="General Expenses"/>
    <n v="240"/>
    <d v="2023-08-07T00:00:00"/>
    <s v="Unprod Time: Task: R JHH Time Hr: .05 Time Ot: 0"/>
    <n v="1.3"/>
    <m/>
    <x v="12"/>
  </r>
  <r>
    <n v="7457"/>
    <s v="General Expenses"/>
    <n v="240"/>
    <d v="2023-08-23T00:00:00"/>
    <s v="Unprod Time: Task: R JHH Time Hr: .05 Time Ot: 0"/>
    <n v="1.3"/>
    <m/>
    <x v="12"/>
  </r>
  <r>
    <n v="7457"/>
    <s v="General Expenses"/>
    <n v="240"/>
    <d v="2023-09-19T00:00:00"/>
    <s v="Unprod Time: Task: R JHH Time Hr: .05 Time Ot: 0"/>
    <n v="1.3"/>
    <m/>
    <x v="12"/>
  </r>
  <r>
    <n v="7457"/>
    <s v="General Expenses"/>
    <n v="240"/>
    <d v="2023-09-22T00:00:00"/>
    <s v="Unprod Time: Task: R JHH Time Hr: .05 Time Ot: 0"/>
    <n v="1.3"/>
    <m/>
    <x v="12"/>
  </r>
  <r>
    <n v="7457"/>
    <s v="General Expenses"/>
    <n v="240"/>
    <d v="2023-03-02T00:00:00"/>
    <s v="Unprod Time: Task: R JHH Time Hr: .07 Time Ot: 0"/>
    <n v="1.82"/>
    <m/>
    <x v="12"/>
  </r>
  <r>
    <n v="7457"/>
    <s v="General Expenses"/>
    <n v="240"/>
    <d v="2023-03-03T00:00:00"/>
    <s v="Unprod Time: Task: R JHH Time Hr: .07 Time Ot: 0"/>
    <n v="1.82"/>
    <m/>
    <x v="12"/>
  </r>
  <r>
    <n v="7457"/>
    <s v="General Expenses"/>
    <n v="240"/>
    <d v="2023-03-18T00:00:00"/>
    <s v="Unprod Time: Task: R JHH Time Hr: .07 Time Ot: 0"/>
    <n v="1.82"/>
    <m/>
    <x v="12"/>
  </r>
  <r>
    <n v="7457"/>
    <s v="General Expenses"/>
    <n v="240"/>
    <d v="2023-03-22T00:00:00"/>
    <s v="Unprod Time: Task: R JHH Time Hr: .07 Time Ot: 0"/>
    <n v="1.82"/>
    <m/>
    <x v="12"/>
  </r>
  <r>
    <n v="7457"/>
    <s v="General Expenses"/>
    <n v="240"/>
    <d v="2023-03-23T00:00:00"/>
    <s v="Unprod Time: Task: R JHH Time Hr: .07 Time Ot: 0"/>
    <n v="1.82"/>
    <m/>
    <x v="12"/>
  </r>
  <r>
    <n v="7457"/>
    <s v="General Expenses"/>
    <n v="240"/>
    <d v="2023-03-24T00:00:00"/>
    <s v="Unprod Time: Task: R JHH Time Hr: .07 Time Ot: 0"/>
    <n v="1.82"/>
    <m/>
    <x v="12"/>
  </r>
  <r>
    <n v="7457"/>
    <s v="General Expenses"/>
    <n v="240"/>
    <d v="2023-04-28T00:00:00"/>
    <s v="Unprod Time: Task: R JHH Time Hr: .07 Time Ot: 0"/>
    <n v="1.82"/>
    <m/>
    <x v="12"/>
  </r>
  <r>
    <n v="7457"/>
    <s v="General Expenses"/>
    <n v="240"/>
    <d v="2023-05-04T00:00:00"/>
    <s v="Unprod Time: Task: R JHH Time Hr: .07 Time Ot: 0"/>
    <n v="1.82"/>
    <m/>
    <x v="12"/>
  </r>
  <r>
    <n v="7457"/>
    <s v="General Expenses"/>
    <n v="240"/>
    <d v="2023-05-12T00:00:00"/>
    <s v="Unprod Time: Task: R JHH Time Hr: .07 Time Ot: 0"/>
    <n v="1.82"/>
    <m/>
    <x v="12"/>
  </r>
  <r>
    <n v="7457"/>
    <s v="General Expenses"/>
    <n v="240"/>
    <d v="2023-06-02T00:00:00"/>
    <s v="Unprod Time: Task: R JHH Time Hr: .07 Time Ot: 0"/>
    <n v="1.82"/>
    <m/>
    <x v="12"/>
  </r>
  <r>
    <n v="7457"/>
    <s v="General Expenses"/>
    <n v="240"/>
    <d v="2023-07-06T00:00:00"/>
    <s v="Unprod Time: Task: R JHH Time Hr: .07 Time Ot: 0"/>
    <n v="1.82"/>
    <m/>
    <x v="12"/>
  </r>
  <r>
    <n v="7457"/>
    <s v="General Expenses"/>
    <n v="240"/>
    <d v="2023-07-10T00:00:00"/>
    <s v="Unprod Time: Task: R JHH Time Hr: .07 Time Ot: 0"/>
    <n v="1.82"/>
    <m/>
    <x v="12"/>
  </r>
  <r>
    <n v="7457"/>
    <s v="General Expenses"/>
    <n v="240"/>
    <d v="2023-07-17T00:00:00"/>
    <s v="Unprod Time: Task: R JHH Time Hr: .07 Time Ot: 0"/>
    <n v="1.82"/>
    <m/>
    <x v="12"/>
  </r>
  <r>
    <n v="7457"/>
    <s v="General Expenses"/>
    <n v="240"/>
    <d v="2023-07-27T00:00:00"/>
    <s v="Unprod Time: Task: R JHH Time Hr: .07 Time Ot: 0"/>
    <n v="1.82"/>
    <m/>
    <x v="12"/>
  </r>
  <r>
    <n v="7457"/>
    <s v="General Expenses"/>
    <n v="240"/>
    <d v="2023-07-28T00:00:00"/>
    <s v="Unprod Time: Task: R JHH Time Hr: .07 Time Ot: 0"/>
    <n v="1.82"/>
    <m/>
    <x v="12"/>
  </r>
  <r>
    <n v="7457"/>
    <s v="General Expenses"/>
    <n v="240"/>
    <d v="2023-08-18T00:00:00"/>
    <s v="Unprod Time: Task: R JHH Time Hr: .07 Time Ot: 0"/>
    <n v="1.82"/>
    <m/>
    <x v="12"/>
  </r>
  <r>
    <n v="7457"/>
    <s v="General Expenses"/>
    <n v="240"/>
    <d v="2023-08-24T00:00:00"/>
    <s v="Unprod Time: Task: R JHH Time Hr: .07 Time Ot: 0"/>
    <n v="1.82"/>
    <m/>
    <x v="12"/>
  </r>
  <r>
    <n v="7457"/>
    <s v="General Expenses"/>
    <n v="240"/>
    <d v="2023-08-28T00:00:00"/>
    <s v="Unprod Time: Task: R JHH Time Hr: .07 Time Ot: 0"/>
    <n v="1.82"/>
    <m/>
    <x v="12"/>
  </r>
  <r>
    <n v="7457"/>
    <s v="General Expenses"/>
    <n v="240"/>
    <d v="2023-08-30T00:00:00"/>
    <s v="Unprod Time: Task: R JHH Time Hr: .07 Time Ot: 0"/>
    <n v="1.82"/>
    <m/>
    <x v="12"/>
  </r>
  <r>
    <n v="7457"/>
    <s v="General Expenses"/>
    <n v="240"/>
    <d v="2023-09-04T00:00:00"/>
    <s v="Unprod Time: Task: R JHH Time Hr: .07 Time Ot: 0"/>
    <n v="1.82"/>
    <m/>
    <x v="12"/>
  </r>
  <r>
    <n v="7457"/>
    <s v="General Expenses"/>
    <n v="240"/>
    <d v="2023-09-15T00:00:00"/>
    <s v="Unprod Time: Task: R JHH Time Hr: .07 Time Ot: 0"/>
    <n v="1.82"/>
    <m/>
    <x v="12"/>
  </r>
  <r>
    <n v="7457"/>
    <s v="General Expenses"/>
    <n v="240"/>
    <d v="2023-03-13T00:00:00"/>
    <s v="Unprod Time: Task: R JHH Time Hr: .08 Time Ot: 0"/>
    <n v="2.08"/>
    <m/>
    <x v="12"/>
  </r>
  <r>
    <n v="7457"/>
    <s v="General Expenses"/>
    <n v="240"/>
    <d v="2023-03-15T00:00:00"/>
    <s v="Unprod Time: Task: R JHH Time Hr: .08 Time Ot: 0"/>
    <n v="2.08"/>
    <m/>
    <x v="12"/>
  </r>
  <r>
    <n v="7457"/>
    <s v="General Expenses"/>
    <n v="240"/>
    <d v="2023-03-22T00:00:00"/>
    <s v="Unprod Time: Task: R JHH Time Hr: .08 Time Ot: 0"/>
    <n v="2.08"/>
    <m/>
    <x v="12"/>
  </r>
  <r>
    <n v="7457"/>
    <s v="General Expenses"/>
    <n v="240"/>
    <d v="2023-04-03T00:00:00"/>
    <s v="Unprod Time: Task: R JHH Time Hr: .08 Time Ot: 0"/>
    <n v="2.08"/>
    <m/>
    <x v="12"/>
  </r>
  <r>
    <n v="7457"/>
    <s v="General Expenses"/>
    <n v="240"/>
    <d v="2023-05-26T00:00:00"/>
    <s v="Unprod Time: Task: R JHH Time Hr: .08 Time Ot: 0"/>
    <n v="2.08"/>
    <m/>
    <x v="12"/>
  </r>
  <r>
    <n v="7457"/>
    <s v="General Expenses"/>
    <n v="240"/>
    <d v="2023-05-27T00:00:00"/>
    <s v="Unprod Time: Task: R JHH Time Hr: .08 Time Ot: 0"/>
    <n v="2.08"/>
    <m/>
    <x v="12"/>
  </r>
  <r>
    <n v="7457"/>
    <s v="General Expenses"/>
    <n v="240"/>
    <d v="2023-06-07T00:00:00"/>
    <s v="Unprod Time: Task: R JHH Time Hr: .08 Time Ot: 0"/>
    <n v="2.08"/>
    <m/>
    <x v="12"/>
  </r>
  <r>
    <n v="7457"/>
    <s v="General Expenses"/>
    <n v="240"/>
    <d v="2023-06-16T00:00:00"/>
    <s v="Unprod Time: Task: R JHH Time Hr: .08 Time Ot: 0"/>
    <n v="2.08"/>
    <m/>
    <x v="12"/>
  </r>
  <r>
    <n v="7457"/>
    <s v="General Expenses"/>
    <n v="240"/>
    <d v="2023-07-03T00:00:00"/>
    <s v="Unprod Time: Task: R JHH Time Hr: .08 Time Ot: 0"/>
    <n v="2.08"/>
    <m/>
    <x v="12"/>
  </r>
  <r>
    <n v="7457"/>
    <s v="General Expenses"/>
    <n v="240"/>
    <d v="2023-07-07T00:00:00"/>
    <s v="Unprod Time: Task: R JHH Time Hr: .08 Time Ot: 0"/>
    <n v="2.08"/>
    <m/>
    <x v="12"/>
  </r>
  <r>
    <n v="7457"/>
    <s v="General Expenses"/>
    <n v="240"/>
    <d v="2023-07-27T00:00:00"/>
    <s v="Unprod Time: Task: R JHH Time Hr: .08 Time Ot: 0"/>
    <n v="2.08"/>
    <m/>
    <x v="12"/>
  </r>
  <r>
    <n v="7457"/>
    <s v="General Expenses"/>
    <n v="240"/>
    <d v="2023-08-15T00:00:00"/>
    <s v="Unprod Time: Task: R JHH Time Hr: .08 Time Ot: 0"/>
    <n v="2.08"/>
    <m/>
    <x v="12"/>
  </r>
  <r>
    <n v="7457"/>
    <s v="General Expenses"/>
    <n v="240"/>
    <d v="2023-08-28T00:00:00"/>
    <s v="Unprod Time: Task: R JHH Time Hr: .08 Time Ot: 0"/>
    <n v="2.08"/>
    <m/>
    <x v="12"/>
  </r>
  <r>
    <n v="7457"/>
    <s v="General Expenses"/>
    <n v="240"/>
    <d v="2023-09-06T00:00:00"/>
    <s v="Unprod Time: Task: R JHH Time Hr: .08 Time Ot: 0"/>
    <n v="2.08"/>
    <m/>
    <x v="12"/>
  </r>
  <r>
    <n v="7457"/>
    <s v="General Expenses"/>
    <n v="240"/>
    <d v="2023-09-06T00:00:00"/>
    <s v="Unprod Time: Task: R JHH Time Hr: .08 Time Ot: 0"/>
    <n v="2.08"/>
    <m/>
    <x v="12"/>
  </r>
  <r>
    <n v="7457"/>
    <s v="General Expenses"/>
    <n v="240"/>
    <d v="2023-09-15T00:00:00"/>
    <s v="Unprod Time: Task: R JHH Time Hr: .08 Time Ot: 0"/>
    <n v="2.08"/>
    <m/>
    <x v="12"/>
  </r>
  <r>
    <n v="7457"/>
    <s v="General Expenses"/>
    <n v="240"/>
    <d v="2023-03-30T00:00:00"/>
    <s v="Unprod Time: Task: R JHH Time Hr: .1 Time Ot: 0"/>
    <n v="2.6"/>
    <m/>
    <x v="12"/>
  </r>
  <r>
    <n v="7457"/>
    <s v="General Expenses"/>
    <n v="240"/>
    <d v="2023-04-13T00:00:00"/>
    <s v="Unprod Time: Task: R JHH Time Hr: .1 Time Ot: 0"/>
    <n v="2.6"/>
    <m/>
    <x v="12"/>
  </r>
  <r>
    <n v="7457"/>
    <s v="General Expenses"/>
    <n v="240"/>
    <d v="2023-04-24T00:00:00"/>
    <s v="Unprod Time: Task: R JHH Time Hr: .1 Time Ot: 0"/>
    <n v="2.6"/>
    <m/>
    <x v="12"/>
  </r>
  <r>
    <n v="7457"/>
    <s v="General Expenses"/>
    <n v="240"/>
    <d v="2023-04-27T00:00:00"/>
    <s v="Unprod Time: Task: R JHH Time Hr: .1 Time Ot: 0"/>
    <n v="2.6"/>
    <m/>
    <x v="12"/>
  </r>
  <r>
    <n v="7457"/>
    <s v="General Expenses"/>
    <n v="240"/>
    <d v="2023-05-04T00:00:00"/>
    <s v="Unprod Time: Task: R JHH Time Hr: .1 Time Ot: 0"/>
    <n v="2.6"/>
    <m/>
    <x v="12"/>
  </r>
  <r>
    <n v="7457"/>
    <s v="General Expenses"/>
    <n v="240"/>
    <d v="2023-05-18T00:00:00"/>
    <s v="Unprod Time: Task: R JHH Time Hr: .1 Time Ot: 0"/>
    <n v="2.6"/>
    <m/>
    <x v="12"/>
  </r>
  <r>
    <n v="7457"/>
    <s v="General Expenses"/>
    <n v="240"/>
    <d v="2023-05-29T00:00:00"/>
    <s v="Unprod Time: Task: R JHH Time Hr: .1 Time Ot: 0"/>
    <n v="2.6"/>
    <m/>
    <x v="12"/>
  </r>
  <r>
    <n v="7457"/>
    <s v="General Expenses"/>
    <n v="240"/>
    <d v="2023-06-01T00:00:00"/>
    <s v="Unprod Time: Task: R JHH Time Hr: .1 Time Ot: 0"/>
    <n v="2.6"/>
    <m/>
    <x v="12"/>
  </r>
  <r>
    <n v="7457"/>
    <s v="General Expenses"/>
    <n v="240"/>
    <d v="2023-06-22T00:00:00"/>
    <s v="Unprod Time: Task: R JHH Time Hr: .1 Time Ot: 0"/>
    <n v="2.6"/>
    <m/>
    <x v="12"/>
  </r>
  <r>
    <n v="7457"/>
    <s v="General Expenses"/>
    <n v="240"/>
    <d v="2023-08-05T00:00:00"/>
    <s v="Unprod Time: Task: R JHH Time Hr: .1 Time Ot: 0"/>
    <n v="2.6"/>
    <m/>
    <x v="12"/>
  </r>
  <r>
    <n v="7457"/>
    <s v="General Expenses"/>
    <n v="240"/>
    <d v="2023-08-07T00:00:00"/>
    <s v="Unprod Time: Task: R JHH Time Hr: .1 Time Ot: 0"/>
    <n v="2.6"/>
    <m/>
    <x v="12"/>
  </r>
  <r>
    <n v="7457"/>
    <s v="General Expenses"/>
    <n v="240"/>
    <d v="2023-08-09T00:00:00"/>
    <s v="Unprod Time: Task: R JHH Time Hr: .1 Time Ot: 0"/>
    <n v="2.6"/>
    <m/>
    <x v="12"/>
  </r>
  <r>
    <n v="7457"/>
    <s v="General Expenses"/>
    <n v="240"/>
    <d v="2023-08-19T00:00:00"/>
    <s v="Unprod Time: Task: R JHH Time Hr: .1 Time Ot: 0"/>
    <n v="2.6"/>
    <m/>
    <x v="12"/>
  </r>
  <r>
    <n v="7457"/>
    <s v="General Expenses"/>
    <n v="240"/>
    <d v="2023-08-24T00:00:00"/>
    <s v="Unprod Time: Task: R JHH Time Hr: .1 Time Ot: 0"/>
    <n v="2.6"/>
    <m/>
    <x v="12"/>
  </r>
  <r>
    <n v="7457"/>
    <s v="General Expenses"/>
    <n v="240"/>
    <d v="2023-08-24T00:00:00"/>
    <s v="Unprod Time: Task: R JHH Time Hr: .1 Time Ot: 0"/>
    <n v="2.6"/>
    <m/>
    <x v="12"/>
  </r>
  <r>
    <n v="7457"/>
    <s v="General Expenses"/>
    <n v="240"/>
    <d v="2023-09-04T00:00:00"/>
    <s v="Unprod Time: Task: R JHH Time Hr: .1 Time Ot: 0"/>
    <n v="2.6"/>
    <m/>
    <x v="12"/>
  </r>
  <r>
    <n v="7457"/>
    <s v="General Expenses"/>
    <n v="240"/>
    <d v="2023-09-18T00:00:00"/>
    <s v="Unprod Time: Task: R JHH Time Hr: .1 Time Ot: 0"/>
    <n v="2.6"/>
    <m/>
    <x v="12"/>
  </r>
  <r>
    <n v="7457"/>
    <s v="General Expenses"/>
    <n v="240"/>
    <d v="2023-03-02T00:00:00"/>
    <s v="Unprod Time: Task: R JHH Time Hr: .12 Time Ot: 0"/>
    <n v="3.12"/>
    <m/>
    <x v="12"/>
  </r>
  <r>
    <n v="7457"/>
    <s v="General Expenses"/>
    <n v="240"/>
    <d v="2023-04-01T00:00:00"/>
    <s v="Unprod Time: Task: R JHH Time Hr: .12 Time Ot: 0"/>
    <n v="3.12"/>
    <m/>
    <x v="12"/>
  </r>
  <r>
    <n v="7457"/>
    <s v="General Expenses"/>
    <n v="240"/>
    <d v="2023-04-21T00:00:00"/>
    <s v="Unprod Time: Task: R JHH Time Hr: .12 Time Ot: 0"/>
    <n v="3.12"/>
    <m/>
    <x v="12"/>
  </r>
  <r>
    <n v="7457"/>
    <s v="General Expenses"/>
    <n v="240"/>
    <d v="2023-04-29T00:00:00"/>
    <s v="Unprod Time: Task: R JHH Time Hr: .12 Time Ot: 0"/>
    <n v="3.12"/>
    <m/>
    <x v="12"/>
  </r>
  <r>
    <n v="7457"/>
    <s v="General Expenses"/>
    <n v="240"/>
    <d v="2023-07-08T00:00:00"/>
    <s v="Unprod Time: Task: R JHH Time Hr: .12 Time Ot: 0"/>
    <n v="3.12"/>
    <m/>
    <x v="12"/>
  </r>
  <r>
    <n v="7457"/>
    <s v="General Expenses"/>
    <n v="240"/>
    <d v="2023-08-30T00:00:00"/>
    <s v="Unprod Time: Task: R JHH Time Hr: .12 Time Ot: 0"/>
    <n v="3.12"/>
    <m/>
    <x v="12"/>
  </r>
  <r>
    <n v="7457"/>
    <s v="General Expenses"/>
    <n v="240"/>
    <d v="2023-09-08T00:00:00"/>
    <s v="Unprod Time: Task: R JHH Time Hr: .12 Time Ot: 0"/>
    <n v="3.12"/>
    <m/>
    <x v="12"/>
  </r>
  <r>
    <n v="7457"/>
    <s v="General Expenses"/>
    <n v="240"/>
    <d v="2023-09-13T00:00:00"/>
    <s v="Unprod Time: Task: R JHH Time Hr: .12 Time Ot: 0"/>
    <n v="3.12"/>
    <m/>
    <x v="12"/>
  </r>
  <r>
    <n v="7457"/>
    <s v="General Expenses"/>
    <n v="240"/>
    <d v="2023-09-15T00:00:00"/>
    <s v="Unprod Time: Task: R JHH Time Hr: .12 Time Ot: 0"/>
    <n v="3.12"/>
    <m/>
    <x v="12"/>
  </r>
  <r>
    <n v="7457"/>
    <s v="General Expenses"/>
    <n v="240"/>
    <d v="2023-03-09T00:00:00"/>
    <s v="Unprod Time: Task: R JHH Time Hr: .13 Time Ot: 0"/>
    <n v="3.38"/>
    <m/>
    <x v="12"/>
  </r>
  <r>
    <n v="7457"/>
    <s v="General Expenses"/>
    <n v="240"/>
    <d v="2023-03-13T00:00:00"/>
    <s v="Unprod Time: Task: R JHH Time Hr: .13 Time Ot: 0"/>
    <n v="3.38"/>
    <m/>
    <x v="12"/>
  </r>
  <r>
    <n v="7457"/>
    <s v="General Expenses"/>
    <n v="240"/>
    <d v="2023-03-22T00:00:00"/>
    <s v="Unprod Time: Task: R JHH Time Hr: .13 Time Ot: 0"/>
    <n v="3.38"/>
    <m/>
    <x v="12"/>
  </r>
  <r>
    <n v="7457"/>
    <s v="General Expenses"/>
    <n v="240"/>
    <d v="2023-04-03T00:00:00"/>
    <s v="Unprod Time: Task: R JHH Time Hr: .13 Time Ot: 0"/>
    <n v="3.38"/>
    <m/>
    <x v="12"/>
  </r>
  <r>
    <n v="7457"/>
    <s v="General Expenses"/>
    <n v="240"/>
    <d v="2023-04-18T00:00:00"/>
    <s v="Unprod Time: Task: R JHH Time Hr: .13 Time Ot: 0"/>
    <n v="3.38"/>
    <m/>
    <x v="12"/>
  </r>
  <r>
    <n v="7457"/>
    <s v="General Expenses"/>
    <n v="240"/>
    <d v="2023-04-21T00:00:00"/>
    <s v="Unprod Time: Task: R JHH Time Hr: .13 Time Ot: 0"/>
    <n v="3.38"/>
    <m/>
    <x v="12"/>
  </r>
  <r>
    <n v="7457"/>
    <s v="General Expenses"/>
    <n v="240"/>
    <d v="2023-04-27T00:00:00"/>
    <s v="Unprod Time: Task: R JHH Time Hr: .13 Time Ot: 0"/>
    <n v="3.38"/>
    <m/>
    <x v="12"/>
  </r>
  <r>
    <n v="7457"/>
    <s v="General Expenses"/>
    <n v="240"/>
    <d v="2023-07-07T00:00:00"/>
    <s v="Unprod Time: Task: R JHH Time Hr: .13 Time Ot: 0"/>
    <n v="3.38"/>
    <m/>
    <x v="12"/>
  </r>
  <r>
    <n v="7457"/>
    <s v="General Expenses"/>
    <n v="240"/>
    <d v="2023-07-08T00:00:00"/>
    <s v="Unprod Time: Task: R JHH Time Hr: .13 Time Ot: 0"/>
    <n v="3.38"/>
    <m/>
    <x v="12"/>
  </r>
  <r>
    <n v="7457"/>
    <s v="General Expenses"/>
    <n v="240"/>
    <d v="2023-09-13T00:00:00"/>
    <s v="Unprod Time: Task: R JHH Time Hr: .13 Time Ot: 0"/>
    <n v="3.38"/>
    <m/>
    <x v="12"/>
  </r>
  <r>
    <n v="7457"/>
    <s v="General Expenses"/>
    <n v="240"/>
    <d v="2023-03-02T00:00:00"/>
    <s v="Unprod Time: Task: R JHH Time Hr: .15 Time Ot: 0"/>
    <n v="3.9"/>
    <m/>
    <x v="12"/>
  </r>
  <r>
    <n v="7457"/>
    <s v="General Expenses"/>
    <n v="240"/>
    <d v="2023-03-18T00:00:00"/>
    <s v="Unprod Time: Task: R JHH Time Hr: .15 Time Ot: 0"/>
    <n v="3.9"/>
    <m/>
    <x v="12"/>
  </r>
  <r>
    <n v="7457"/>
    <s v="General Expenses"/>
    <n v="240"/>
    <d v="2023-04-21T00:00:00"/>
    <s v="Unprod Time: Task: R JHH Time Hr: .15 Time Ot: 0"/>
    <n v="3.9"/>
    <m/>
    <x v="12"/>
  </r>
  <r>
    <n v="7457"/>
    <s v="General Expenses"/>
    <n v="240"/>
    <d v="2023-04-24T00:00:00"/>
    <s v="Unprod Time: Task: R JHH Time Hr: .15 Time Ot: 0"/>
    <n v="3.9"/>
    <m/>
    <x v="12"/>
  </r>
  <r>
    <n v="7457"/>
    <s v="General Expenses"/>
    <n v="240"/>
    <d v="2023-04-29T00:00:00"/>
    <s v="Unprod Time: Task: R JHH Time Hr: .15 Time Ot: 0"/>
    <n v="3.9"/>
    <m/>
    <x v="12"/>
  </r>
  <r>
    <n v="7457"/>
    <s v="General Expenses"/>
    <n v="240"/>
    <d v="2023-05-06T00:00:00"/>
    <s v="Unprod Time: Task: R JHH Time Hr: .15 Time Ot: 0"/>
    <n v="3.9"/>
    <m/>
    <x v="12"/>
  </r>
  <r>
    <n v="7457"/>
    <s v="General Expenses"/>
    <n v="240"/>
    <d v="2023-07-13T00:00:00"/>
    <s v="Unprod Time: Task: R JHH Time Hr: .15 Time Ot: 0"/>
    <n v="3.9"/>
    <m/>
    <x v="12"/>
  </r>
  <r>
    <n v="7457"/>
    <s v="General Expenses"/>
    <n v="240"/>
    <d v="2023-07-22T00:00:00"/>
    <s v="Unprod Time: Task: R JHH Time Hr: .15 Time Ot: 0"/>
    <n v="3.9"/>
    <m/>
    <x v="12"/>
  </r>
  <r>
    <n v="7457"/>
    <s v="General Expenses"/>
    <n v="240"/>
    <d v="2023-07-26T00:00:00"/>
    <s v="Unprod Time: Task: R JHH Time Hr: .15 Time Ot: 0"/>
    <n v="3.9"/>
    <m/>
    <x v="12"/>
  </r>
  <r>
    <n v="7457"/>
    <s v="General Expenses"/>
    <n v="240"/>
    <d v="2023-08-03T00:00:00"/>
    <s v="Unprod Time: Task: R JHH Time Hr: .15 Time Ot: 0"/>
    <n v="3.9"/>
    <m/>
    <x v="12"/>
  </r>
  <r>
    <n v="7457"/>
    <s v="General Expenses"/>
    <n v="240"/>
    <d v="2023-08-11T00:00:00"/>
    <s v="Unprod Time: Task: R JHH Time Hr: .15 Time Ot: 0"/>
    <n v="3.9"/>
    <m/>
    <x v="12"/>
  </r>
  <r>
    <n v="7457"/>
    <s v="General Expenses"/>
    <n v="240"/>
    <d v="2023-08-17T00:00:00"/>
    <s v="Unprod Time: Task: R JHH Time Hr: .15 Time Ot: 0"/>
    <n v="3.9"/>
    <m/>
    <x v="12"/>
  </r>
  <r>
    <n v="7457"/>
    <s v="General Expenses"/>
    <n v="240"/>
    <d v="2023-09-19T00:00:00"/>
    <s v="Unprod Time: Task: R JHH Time Hr: .15 Time Ot: 0"/>
    <n v="3.9"/>
    <m/>
    <x v="12"/>
  </r>
  <r>
    <n v="7457"/>
    <s v="General Expenses"/>
    <n v="240"/>
    <d v="2023-03-16T00:00:00"/>
    <s v="Unprod Time: Task: R JHH Time Hr: .17 Time Ot: 0"/>
    <n v="4.42"/>
    <m/>
    <x v="12"/>
  </r>
  <r>
    <n v="7457"/>
    <s v="General Expenses"/>
    <n v="240"/>
    <d v="2023-03-22T00:00:00"/>
    <s v="Unprod Time: Task: R JHH Time Hr: .17 Time Ot: 0"/>
    <n v="4.42"/>
    <m/>
    <x v="12"/>
  </r>
  <r>
    <n v="7457"/>
    <s v="General Expenses"/>
    <n v="240"/>
    <d v="2023-03-22T00:00:00"/>
    <s v="Unprod Time: Task: R JHH Time Hr: .17 Time Ot: 0"/>
    <n v="4.42"/>
    <m/>
    <x v="12"/>
  </r>
  <r>
    <n v="7457"/>
    <s v="General Expenses"/>
    <n v="240"/>
    <d v="2023-03-30T00:00:00"/>
    <s v="Unprod Time: Task: R JHH Time Hr: .17 Time Ot: 0"/>
    <n v="4.42"/>
    <m/>
    <x v="12"/>
  </r>
  <r>
    <n v="7457"/>
    <s v="General Expenses"/>
    <n v="240"/>
    <d v="2023-04-19T00:00:00"/>
    <s v="Unprod Time: Task: R JHH Time Hr: .17 Time Ot: 0"/>
    <n v="4.42"/>
    <m/>
    <x v="12"/>
  </r>
  <r>
    <n v="7457"/>
    <s v="General Expenses"/>
    <n v="240"/>
    <d v="2023-04-27T00:00:00"/>
    <s v="Unprod Time: Task: R JHH Time Hr: .17 Time Ot: 0"/>
    <n v="4.42"/>
    <m/>
    <x v="12"/>
  </r>
  <r>
    <n v="7457"/>
    <s v="General Expenses"/>
    <n v="240"/>
    <d v="2023-05-10T00:00:00"/>
    <s v="Unprod Time: Task: R JHH Time Hr: .17 Time Ot: 0"/>
    <n v="4.42"/>
    <m/>
    <x v="12"/>
  </r>
  <r>
    <n v="7457"/>
    <s v="General Expenses"/>
    <n v="240"/>
    <d v="2023-05-13T00:00:00"/>
    <s v="Unprod Time: Task: R JHH Time Hr: .17 Time Ot: 0"/>
    <n v="4.42"/>
    <m/>
    <x v="12"/>
  </r>
  <r>
    <n v="7457"/>
    <s v="General Expenses"/>
    <n v="240"/>
    <d v="2023-06-22T00:00:00"/>
    <s v="Unprod Time: Task: R JHH Time Hr: .17 Time Ot: 0"/>
    <n v="4.42"/>
    <m/>
    <x v="12"/>
  </r>
  <r>
    <n v="7457"/>
    <s v="General Expenses"/>
    <n v="240"/>
    <d v="2023-07-20T00:00:00"/>
    <s v="Unprod Time: Task: R JHH Time Hr: .17 Time Ot: 0"/>
    <n v="4.42"/>
    <m/>
    <x v="12"/>
  </r>
  <r>
    <n v="7457"/>
    <s v="General Expenses"/>
    <n v="240"/>
    <d v="2023-07-21T00:00:00"/>
    <s v="Unprod Time: Task: R JHH Time Hr: .17 Time Ot: 0"/>
    <n v="4.42"/>
    <m/>
    <x v="12"/>
  </r>
  <r>
    <n v="7457"/>
    <s v="General Expenses"/>
    <n v="240"/>
    <d v="2023-08-11T00:00:00"/>
    <s v="Unprod Time: Task: R JHH Time Hr: .17 Time Ot: 0"/>
    <n v="4.42"/>
    <m/>
    <x v="12"/>
  </r>
  <r>
    <n v="7457"/>
    <s v="General Expenses"/>
    <n v="240"/>
    <d v="2023-08-16T00:00:00"/>
    <s v="Unprod Time: Task: R JHH Time Hr: .17 Time Ot: 0"/>
    <n v="4.42"/>
    <m/>
    <x v="12"/>
  </r>
  <r>
    <n v="7457"/>
    <s v="General Expenses"/>
    <n v="240"/>
    <d v="2023-09-23T00:00:00"/>
    <s v="Unprod Time: Task: R JHH Time Hr: .17 Time Ot: 0"/>
    <n v="4.42"/>
    <m/>
    <x v="12"/>
  </r>
  <r>
    <n v="7457"/>
    <s v="General Expenses"/>
    <n v="240"/>
    <d v="2023-03-02T00:00:00"/>
    <s v="Unprod Time: Task: R JHH Time Hr: .18 Time Ot: 0"/>
    <n v="4.68"/>
    <m/>
    <x v="12"/>
  </r>
  <r>
    <n v="7457"/>
    <s v="General Expenses"/>
    <n v="240"/>
    <d v="2023-03-18T00:00:00"/>
    <s v="Unprod Time: Task: R JHH Time Hr: .18 Time Ot: 0"/>
    <n v="4.68"/>
    <m/>
    <x v="12"/>
  </r>
  <r>
    <n v="7457"/>
    <s v="General Expenses"/>
    <n v="240"/>
    <d v="2023-03-31T00:00:00"/>
    <s v="Unprod Time: Task: R JHH Time Hr: .18 Time Ot: 0"/>
    <n v="4.68"/>
    <m/>
    <x v="12"/>
  </r>
  <r>
    <n v="7457"/>
    <s v="General Expenses"/>
    <n v="240"/>
    <d v="2023-04-06T00:00:00"/>
    <s v="Unprod Time: Task: R JHH Time Hr: .18 Time Ot: 0"/>
    <n v="4.68"/>
    <m/>
    <x v="12"/>
  </r>
  <r>
    <n v="7457"/>
    <s v="General Expenses"/>
    <n v="240"/>
    <d v="2023-04-18T00:00:00"/>
    <s v="Unprod Time: Task: R JHH Time Hr: .18 Time Ot: 0"/>
    <n v="4.68"/>
    <m/>
    <x v="12"/>
  </r>
  <r>
    <n v="7457"/>
    <s v="General Expenses"/>
    <n v="240"/>
    <d v="2023-04-27T00:00:00"/>
    <s v="Unprod Time: Task: R JHH Time Hr: .18 Time Ot: 0"/>
    <n v="4.68"/>
    <m/>
    <x v="12"/>
  </r>
  <r>
    <n v="7457"/>
    <s v="General Expenses"/>
    <n v="240"/>
    <d v="2023-05-03T00:00:00"/>
    <s v="Unprod Time: Task: R JHH Time Hr: .18 Time Ot: 0"/>
    <n v="4.68"/>
    <m/>
    <x v="12"/>
  </r>
  <r>
    <n v="7457"/>
    <s v="General Expenses"/>
    <n v="240"/>
    <d v="2023-05-08T00:00:00"/>
    <s v="Unprod Time: Task: R JHH Time Hr: .18 Time Ot: 0"/>
    <n v="4.68"/>
    <m/>
    <x v="12"/>
  </r>
  <r>
    <n v="7457"/>
    <s v="General Expenses"/>
    <n v="240"/>
    <d v="2023-05-08T00:00:00"/>
    <s v="Unprod Time: Task: R JHH Time Hr: .18 Time Ot: 0"/>
    <n v="4.68"/>
    <m/>
    <x v="12"/>
  </r>
  <r>
    <n v="7457"/>
    <s v="General Expenses"/>
    <n v="240"/>
    <d v="2023-05-27T00:00:00"/>
    <s v="Unprod Time: Task: R JHH Time Hr: .18 Time Ot: 0"/>
    <n v="4.68"/>
    <m/>
    <x v="12"/>
  </r>
  <r>
    <n v="7457"/>
    <s v="General Expenses"/>
    <n v="240"/>
    <d v="2023-05-29T00:00:00"/>
    <s v="Unprod Time: Task: R JHH Time Hr: .18 Time Ot: 0"/>
    <n v="4.68"/>
    <m/>
    <x v="12"/>
  </r>
  <r>
    <n v="7457"/>
    <s v="General Expenses"/>
    <n v="240"/>
    <d v="2023-07-10T00:00:00"/>
    <s v="Unprod Time: Task: R JHH Time Hr: .18 Time Ot: 0"/>
    <n v="4.68"/>
    <m/>
    <x v="12"/>
  </r>
  <r>
    <n v="7457"/>
    <s v="General Expenses"/>
    <n v="240"/>
    <d v="2023-07-13T00:00:00"/>
    <s v="Unprod Time: Task: R JHH Time Hr: .18 Time Ot: 0"/>
    <n v="4.68"/>
    <m/>
    <x v="12"/>
  </r>
  <r>
    <n v="7457"/>
    <s v="General Expenses"/>
    <n v="240"/>
    <d v="2023-08-14T00:00:00"/>
    <s v="Unprod Time: Task: R JHH Time Hr: .18 Time Ot: 0"/>
    <n v="4.68"/>
    <m/>
    <x v="12"/>
  </r>
  <r>
    <n v="7457"/>
    <s v="General Expenses"/>
    <n v="240"/>
    <d v="2023-08-16T00:00:00"/>
    <s v="Unprod Time: Task: R JHH Time Hr: .18 Time Ot: 0"/>
    <n v="4.68"/>
    <m/>
    <x v="12"/>
  </r>
  <r>
    <n v="7457"/>
    <s v="General Expenses"/>
    <n v="240"/>
    <d v="2023-09-20T00:00:00"/>
    <s v="Unprod Time: Task: R JHH Time Hr: .18 Time Ot: 0"/>
    <n v="4.68"/>
    <m/>
    <x v="12"/>
  </r>
  <r>
    <n v="7457"/>
    <s v="General Expenses"/>
    <n v="240"/>
    <d v="2023-03-04T00:00:00"/>
    <s v="Unprod Time: Task: R JHH Time Hr: .2 Time Ot: 0"/>
    <n v="5.2"/>
    <m/>
    <x v="12"/>
  </r>
  <r>
    <n v="7457"/>
    <s v="General Expenses"/>
    <n v="240"/>
    <d v="2023-03-23T00:00:00"/>
    <s v="Unprod Time: Task: R JHH Time Hr: .2 Time Ot: 0"/>
    <n v="5.2"/>
    <m/>
    <x v="12"/>
  </r>
  <r>
    <n v="7457"/>
    <s v="General Expenses"/>
    <n v="240"/>
    <d v="2023-06-12T00:00:00"/>
    <s v="Unprod Time: Task: R JHH Time Hr: .2 Time Ot: 0"/>
    <n v="5.2"/>
    <m/>
    <x v="12"/>
  </r>
  <r>
    <n v="7457"/>
    <s v="General Expenses"/>
    <n v="240"/>
    <d v="2023-07-13T00:00:00"/>
    <s v="Unprod Time: Task: R JHH Time Hr: .2 Time Ot: 0"/>
    <n v="5.2"/>
    <m/>
    <x v="12"/>
  </r>
  <r>
    <n v="7457"/>
    <s v="General Expenses"/>
    <n v="240"/>
    <d v="2023-08-18T00:00:00"/>
    <s v="Unprod Time: Task: R JHH Time Hr: .2 Time Ot: 0"/>
    <n v="5.2"/>
    <m/>
    <x v="12"/>
  </r>
  <r>
    <n v="7457"/>
    <s v="General Expenses"/>
    <n v="240"/>
    <d v="2023-08-25T00:00:00"/>
    <s v="Unprod Time: Task: R JHH Time Hr: .2 Time Ot: 0"/>
    <n v="5.2"/>
    <m/>
    <x v="12"/>
  </r>
  <r>
    <n v="7457"/>
    <s v="General Expenses"/>
    <n v="240"/>
    <d v="2023-03-01T00:00:00"/>
    <s v="Unprod Time: Task: R JHH Time Hr: .22 Time Ot: 0"/>
    <n v="5.72"/>
    <m/>
    <x v="12"/>
  </r>
  <r>
    <n v="7457"/>
    <s v="General Expenses"/>
    <n v="240"/>
    <d v="2023-03-03T00:00:00"/>
    <s v="Unprod Time: Task: R JHH Time Hr: .22 Time Ot: 0"/>
    <n v="5.72"/>
    <m/>
    <x v="12"/>
  </r>
  <r>
    <n v="7457"/>
    <s v="General Expenses"/>
    <n v="240"/>
    <d v="2023-03-03T00:00:00"/>
    <s v="Unprod Time: Task: R JHH Time Hr: .22 Time Ot: 0"/>
    <n v="5.72"/>
    <m/>
    <x v="12"/>
  </r>
  <r>
    <n v="7457"/>
    <s v="General Expenses"/>
    <n v="240"/>
    <d v="2023-03-20T00:00:00"/>
    <s v="Unprod Time: Task: R JHH Time Hr: .22 Time Ot: 0"/>
    <n v="5.72"/>
    <m/>
    <x v="12"/>
  </r>
  <r>
    <n v="7457"/>
    <s v="General Expenses"/>
    <n v="240"/>
    <d v="2023-03-22T00:00:00"/>
    <s v="Unprod Time: Task: R JHH Time Hr: .22 Time Ot: 0"/>
    <n v="5.72"/>
    <m/>
    <x v="12"/>
  </r>
  <r>
    <n v="7457"/>
    <s v="General Expenses"/>
    <n v="240"/>
    <d v="2023-03-31T00:00:00"/>
    <s v="Unprod Time: Task: R JHH Time Hr: .22 Time Ot: 0"/>
    <n v="5.72"/>
    <m/>
    <x v="12"/>
  </r>
  <r>
    <n v="7457"/>
    <s v="General Expenses"/>
    <n v="240"/>
    <d v="2023-04-06T00:00:00"/>
    <s v="Unprod Time: Task: R JHH Time Hr: .22 Time Ot: 0"/>
    <n v="5.72"/>
    <m/>
    <x v="12"/>
  </r>
  <r>
    <n v="7457"/>
    <s v="General Expenses"/>
    <n v="240"/>
    <d v="2023-05-04T00:00:00"/>
    <s v="Unprod Time: Task: R JHH Time Hr: .22 Time Ot: 0"/>
    <n v="5.72"/>
    <m/>
    <x v="12"/>
  </r>
  <r>
    <n v="7457"/>
    <s v="General Expenses"/>
    <n v="240"/>
    <d v="2023-06-07T00:00:00"/>
    <s v="Unprod Time: Task: R JHH Time Hr: .22 Time Ot: 0"/>
    <n v="5.72"/>
    <m/>
    <x v="12"/>
  </r>
  <r>
    <n v="7457"/>
    <s v="General Expenses"/>
    <n v="240"/>
    <d v="2023-07-12T00:00:00"/>
    <s v="Unprod Time: Task: R JHH Time Hr: .22 Time Ot: 0"/>
    <n v="5.72"/>
    <m/>
    <x v="12"/>
  </r>
  <r>
    <n v="7457"/>
    <s v="General Expenses"/>
    <n v="240"/>
    <d v="2023-07-31T00:00:00"/>
    <s v="Unprod Time: Task: R JHH Time Hr: .22 Time Ot: 0"/>
    <n v="5.72"/>
    <m/>
    <x v="12"/>
  </r>
  <r>
    <n v="7457"/>
    <s v="General Expenses"/>
    <n v="240"/>
    <d v="2023-08-17T00:00:00"/>
    <s v="Unprod Time: Task: R JHH Time Hr: .22 Time Ot: 0"/>
    <n v="5.72"/>
    <m/>
    <x v="12"/>
  </r>
  <r>
    <n v="7457"/>
    <s v="General Expenses"/>
    <n v="240"/>
    <d v="2023-09-20T00:00:00"/>
    <s v="Unprod Time: Task: R JHH Time Hr: .22 Time Ot: 0"/>
    <n v="5.72"/>
    <m/>
    <x v="12"/>
  </r>
  <r>
    <n v="7457"/>
    <s v="General Expenses"/>
    <n v="240"/>
    <d v="2023-03-10T00:00:00"/>
    <s v="Unprod Time: Task: R JHH Time Hr: .23 Time Ot: 0"/>
    <n v="5.98"/>
    <m/>
    <x v="12"/>
  </r>
  <r>
    <n v="7457"/>
    <s v="General Expenses"/>
    <n v="240"/>
    <d v="2023-03-17T00:00:00"/>
    <s v="Unprod Time: Task: R JHH Time Hr: .23 Time Ot: 0"/>
    <n v="5.98"/>
    <m/>
    <x v="12"/>
  </r>
  <r>
    <n v="7457"/>
    <s v="General Expenses"/>
    <n v="240"/>
    <d v="2023-03-31T00:00:00"/>
    <s v="Unprod Time: Task: R JHH Time Hr: .23 Time Ot: 0"/>
    <n v="5.98"/>
    <m/>
    <x v="12"/>
  </r>
  <r>
    <n v="7457"/>
    <s v="General Expenses"/>
    <n v="240"/>
    <d v="2023-05-06T00:00:00"/>
    <s v="Unprod Time: Task: R JHH Time Hr: .23 Time Ot: 0"/>
    <n v="5.98"/>
    <m/>
    <x v="12"/>
  </r>
  <r>
    <n v="7457"/>
    <s v="General Expenses"/>
    <n v="240"/>
    <d v="2023-05-10T00:00:00"/>
    <s v="Unprod Time: Task: R JHH Time Hr: .23 Time Ot: 0"/>
    <n v="5.98"/>
    <m/>
    <x v="12"/>
  </r>
  <r>
    <n v="7457"/>
    <s v="General Expenses"/>
    <n v="240"/>
    <d v="2023-05-29T00:00:00"/>
    <s v="Unprod Time: Task: R JHH Time Hr: .23 Time Ot: 0"/>
    <n v="5.98"/>
    <m/>
    <x v="12"/>
  </r>
  <r>
    <n v="7457"/>
    <s v="General Expenses"/>
    <n v="240"/>
    <d v="2023-07-19T00:00:00"/>
    <s v="Unprod Time: Task: R JHH Time Hr: .23 Time Ot: 0"/>
    <n v="5.98"/>
    <m/>
    <x v="12"/>
  </r>
  <r>
    <n v="7457"/>
    <s v="General Expenses"/>
    <n v="240"/>
    <d v="2023-07-31T00:00:00"/>
    <s v="Unprod Time: Task: R JHH Time Hr: .23 Time Ot: 0"/>
    <n v="5.98"/>
    <m/>
    <x v="12"/>
  </r>
  <r>
    <n v="7457"/>
    <s v="General Expenses"/>
    <n v="240"/>
    <d v="2023-08-05T00:00:00"/>
    <s v="Unprod Time: Task: R JHH Time Hr: .23 Time Ot: 0"/>
    <n v="5.98"/>
    <m/>
    <x v="12"/>
  </r>
  <r>
    <n v="7457"/>
    <s v="General Expenses"/>
    <n v="240"/>
    <d v="2023-08-10T00:00:00"/>
    <s v="Unprod Time: Task: R JHH Time Hr: .23 Time Ot: 0"/>
    <n v="5.98"/>
    <m/>
    <x v="12"/>
  </r>
  <r>
    <n v="7457"/>
    <s v="General Expenses"/>
    <n v="240"/>
    <d v="2023-08-17T00:00:00"/>
    <s v="Unprod Time: Task: R JHH Time Hr: .23 Time Ot: 0"/>
    <n v="5.98"/>
    <m/>
    <x v="12"/>
  </r>
  <r>
    <n v="7457"/>
    <s v="General Expenses"/>
    <n v="240"/>
    <d v="2023-08-30T00:00:00"/>
    <s v="Unprod Time: Task: R JHH Time Hr: .23 Time Ot: 0"/>
    <n v="5.98"/>
    <m/>
    <x v="12"/>
  </r>
  <r>
    <n v="7457"/>
    <s v="General Expenses"/>
    <n v="240"/>
    <d v="2023-09-04T00:00:00"/>
    <s v="Unprod Time: Task: R JHH Time Hr: .23 Time Ot: 0"/>
    <n v="5.98"/>
    <m/>
    <x v="12"/>
  </r>
  <r>
    <n v="7457"/>
    <s v="General Expenses"/>
    <n v="240"/>
    <d v="2023-09-15T00:00:00"/>
    <s v="Unprod Time: Task: R JHH Time Hr: .23 Time Ot: 0"/>
    <n v="5.98"/>
    <m/>
    <x v="12"/>
  </r>
  <r>
    <n v="7457"/>
    <s v="General Expenses"/>
    <n v="240"/>
    <d v="2023-09-18T00:00:00"/>
    <s v="Unprod Time: Task: R JHH Time Hr: .23 Time Ot: 0"/>
    <n v="5.98"/>
    <m/>
    <x v="12"/>
  </r>
  <r>
    <n v="7457"/>
    <s v="General Expenses"/>
    <n v="240"/>
    <d v="2023-03-01T00:00:00"/>
    <s v="Unprod Time: Task: R JHH Time Hr: .25 Time Ot: 0"/>
    <n v="6.5"/>
    <m/>
    <x v="12"/>
  </r>
  <r>
    <n v="7457"/>
    <s v="General Expenses"/>
    <n v="240"/>
    <d v="2023-03-02T00:00:00"/>
    <s v="Unprod Time: Task: R JHH Time Hr: .25 Time Ot: 0"/>
    <n v="6.5"/>
    <m/>
    <x v="12"/>
  </r>
  <r>
    <n v="7457"/>
    <s v="General Expenses"/>
    <n v="240"/>
    <d v="2023-05-26T00:00:00"/>
    <s v="Unprod Time: Task: R JHH Time Hr: .25 Time Ot: 0"/>
    <n v="6.5"/>
    <m/>
    <x v="12"/>
  </r>
  <r>
    <n v="7457"/>
    <s v="General Expenses"/>
    <n v="240"/>
    <d v="2023-06-08T00:00:00"/>
    <s v="Unprod Time: Task: R JHH Time Hr: .25 Time Ot: 0"/>
    <n v="6.5"/>
    <m/>
    <x v="12"/>
  </r>
  <r>
    <n v="7457"/>
    <s v="General Expenses"/>
    <n v="240"/>
    <d v="2023-06-22T00:00:00"/>
    <s v="Unprod Time: Task: R JHH Time Hr: .25 Time Ot: 0"/>
    <n v="6.5"/>
    <m/>
    <x v="12"/>
  </r>
  <r>
    <n v="7457"/>
    <s v="General Expenses"/>
    <n v="240"/>
    <d v="2023-07-21T00:00:00"/>
    <s v="Unprod Time: Task: R JHH Time Hr: .25 Time Ot: 0"/>
    <n v="6.5"/>
    <m/>
    <x v="12"/>
  </r>
  <r>
    <n v="7457"/>
    <s v="General Expenses"/>
    <n v="240"/>
    <d v="2023-08-03T00:00:00"/>
    <s v="Unprod Time: Task: R JHH Time Hr: .25 Time Ot: 0"/>
    <n v="6.5"/>
    <m/>
    <x v="12"/>
  </r>
  <r>
    <n v="7457"/>
    <s v="General Expenses"/>
    <n v="240"/>
    <d v="2023-09-23T00:00:00"/>
    <s v="Unprod Time: Task: R JHH Time Hr: .25 Time Ot: 0"/>
    <n v="6.5"/>
    <m/>
    <x v="12"/>
  </r>
  <r>
    <n v="7457"/>
    <s v="General Expenses"/>
    <n v="240"/>
    <d v="2023-04-06T00:00:00"/>
    <s v="Unprod Time: Task: R JHH Time Hr: .27 Time Ot: 0"/>
    <n v="7.02"/>
    <m/>
    <x v="12"/>
  </r>
  <r>
    <n v="7457"/>
    <s v="General Expenses"/>
    <n v="240"/>
    <d v="2023-05-17T00:00:00"/>
    <s v="Unprod Time: Task: R JHH Time Hr: .27 Time Ot: 0"/>
    <n v="7.02"/>
    <m/>
    <x v="12"/>
  </r>
  <r>
    <n v="7457"/>
    <s v="General Expenses"/>
    <n v="240"/>
    <d v="2023-06-23T00:00:00"/>
    <s v="Unprod Time: Task: R JHH Time Hr: .27 Time Ot: 0"/>
    <n v="7.02"/>
    <m/>
    <x v="12"/>
  </r>
  <r>
    <n v="7457"/>
    <s v="General Expenses"/>
    <n v="240"/>
    <d v="2023-07-07T00:00:00"/>
    <s v="Unprod Time: Task: R JHH Time Hr: .27 Time Ot: 0"/>
    <n v="7.02"/>
    <m/>
    <x v="12"/>
  </r>
  <r>
    <n v="7457"/>
    <s v="General Expenses"/>
    <n v="240"/>
    <d v="2023-07-27T00:00:00"/>
    <s v="Unprod Time: Task: R JHH Time Hr: .27 Time Ot: 0"/>
    <n v="7.02"/>
    <m/>
    <x v="12"/>
  </r>
  <r>
    <n v="7457"/>
    <s v="General Expenses"/>
    <n v="240"/>
    <d v="2023-03-10T00:00:00"/>
    <s v="Unprod Time: Task: R JHH Time Hr: .28 Time Ot: 0"/>
    <n v="7.28"/>
    <m/>
    <x v="12"/>
  </r>
  <r>
    <n v="7457"/>
    <s v="General Expenses"/>
    <n v="240"/>
    <d v="2023-03-15T00:00:00"/>
    <s v="Unprod Time: Task: R JHH Time Hr: .28 Time Ot: 0"/>
    <n v="7.28"/>
    <m/>
    <x v="12"/>
  </r>
  <r>
    <n v="7457"/>
    <s v="General Expenses"/>
    <n v="240"/>
    <d v="2023-05-13T00:00:00"/>
    <s v="Unprod Time: Task: R JHH Time Hr: .28 Time Ot: 0"/>
    <n v="7.28"/>
    <m/>
    <x v="12"/>
  </r>
  <r>
    <n v="7457"/>
    <s v="General Expenses"/>
    <n v="240"/>
    <d v="2023-06-14T00:00:00"/>
    <s v="Unprod Time: Task: R JHH Time Hr: .28 Time Ot: 0"/>
    <n v="7.28"/>
    <m/>
    <x v="12"/>
  </r>
  <r>
    <n v="7457"/>
    <s v="General Expenses"/>
    <n v="240"/>
    <d v="2023-07-12T00:00:00"/>
    <s v="Unprod Time: Task: R JHH Time Hr: .28 Time Ot: 0"/>
    <n v="7.28"/>
    <m/>
    <x v="12"/>
  </r>
  <r>
    <n v="7457"/>
    <s v="General Expenses"/>
    <n v="240"/>
    <d v="2023-07-15T00:00:00"/>
    <s v="Unprod Time: Task: R JHH Time Hr: .28 Time Ot: 0"/>
    <n v="7.28"/>
    <m/>
    <x v="12"/>
  </r>
  <r>
    <n v="7457"/>
    <s v="General Expenses"/>
    <n v="240"/>
    <d v="2023-07-21T00:00:00"/>
    <s v="Unprod Time: Task: R JHH Time Hr: .28 Time Ot: 0"/>
    <n v="7.28"/>
    <m/>
    <x v="12"/>
  </r>
  <r>
    <n v="7457"/>
    <s v="General Expenses"/>
    <n v="240"/>
    <d v="2023-07-22T00:00:00"/>
    <s v="Unprod Time: Task: R JHH Time Hr: .28 Time Ot: 0"/>
    <n v="7.28"/>
    <m/>
    <x v="12"/>
  </r>
  <r>
    <n v="7457"/>
    <s v="General Expenses"/>
    <n v="240"/>
    <d v="2023-03-03T00:00:00"/>
    <s v="Unprod Time: Task: R JHH Time Hr: .3 Time Ot: 0"/>
    <n v="7.8"/>
    <m/>
    <x v="12"/>
  </r>
  <r>
    <n v="7457"/>
    <s v="General Expenses"/>
    <n v="240"/>
    <d v="2023-03-23T00:00:00"/>
    <s v="Unprod Time: Task: R JHH Time Hr: .3 Time Ot: 0"/>
    <n v="7.8"/>
    <m/>
    <x v="12"/>
  </r>
  <r>
    <n v="7457"/>
    <s v="General Expenses"/>
    <n v="240"/>
    <d v="2023-04-20T00:00:00"/>
    <s v="Unprod Time: Task: R JHH Time Hr: .3 Time Ot: 0"/>
    <n v="7.8"/>
    <m/>
    <x v="12"/>
  </r>
  <r>
    <n v="7457"/>
    <s v="General Expenses"/>
    <n v="240"/>
    <d v="2023-05-15T00:00:00"/>
    <s v="Unprod Time: Task: R JHH Time Hr: .3 Time Ot: 0"/>
    <n v="7.8"/>
    <m/>
    <x v="12"/>
  </r>
  <r>
    <n v="7457"/>
    <s v="General Expenses"/>
    <n v="240"/>
    <d v="2023-05-27T00:00:00"/>
    <s v="Unprod Time: Task: R JHH Time Hr: .3 Time Ot: 0"/>
    <n v="7.8"/>
    <m/>
    <x v="12"/>
  </r>
  <r>
    <n v="7457"/>
    <s v="General Expenses"/>
    <n v="240"/>
    <d v="2023-06-09T00:00:00"/>
    <s v="Unprod Time: Task: R JHH Time Hr: .3 Time Ot: 0"/>
    <n v="7.8"/>
    <m/>
    <x v="12"/>
  </r>
  <r>
    <n v="7457"/>
    <s v="General Expenses"/>
    <n v="240"/>
    <d v="2023-06-23T00:00:00"/>
    <s v="Unprod Time: Task: R JHH Time Hr: .3 Time Ot: 0"/>
    <n v="7.8"/>
    <m/>
    <x v="12"/>
  </r>
  <r>
    <n v="7457"/>
    <s v="General Expenses"/>
    <n v="240"/>
    <d v="2023-07-10T00:00:00"/>
    <s v="Unprod Time: Task: R JHH Time Hr: .3 Time Ot: 0"/>
    <n v="7.8"/>
    <m/>
    <x v="12"/>
  </r>
  <r>
    <n v="7457"/>
    <s v="General Expenses"/>
    <n v="240"/>
    <d v="2023-09-06T00:00:00"/>
    <s v="Unprod Time: Task: R JHH Time Hr: .3 Time Ot: 0"/>
    <n v="7.8"/>
    <m/>
    <x v="12"/>
  </r>
  <r>
    <n v="7457"/>
    <s v="General Expenses"/>
    <n v="240"/>
    <d v="2023-03-01T00:00:00"/>
    <s v="Unprod Time: Task: R JHH Time Hr: .32 Time Ot: 0"/>
    <n v="8.32"/>
    <m/>
    <x v="12"/>
  </r>
  <r>
    <n v="7457"/>
    <s v="General Expenses"/>
    <n v="240"/>
    <d v="2023-06-09T00:00:00"/>
    <s v="Unprod Time: Task: R JHH Time Hr: .32 Time Ot: 0"/>
    <n v="8.32"/>
    <m/>
    <x v="12"/>
  </r>
  <r>
    <n v="7457"/>
    <s v="General Expenses"/>
    <n v="240"/>
    <d v="2023-06-24T00:00:00"/>
    <s v="Unprod Time: Task: R JHH Time Hr: .32 Time Ot: 0"/>
    <n v="8.32"/>
    <m/>
    <x v="12"/>
  </r>
  <r>
    <n v="7457"/>
    <s v="General Expenses"/>
    <n v="240"/>
    <d v="2023-07-13T00:00:00"/>
    <s v="Unprod Time: Task: R JHH Time Hr: .32 Time Ot: 0"/>
    <n v="8.32"/>
    <m/>
    <x v="12"/>
  </r>
  <r>
    <n v="7457"/>
    <s v="General Expenses"/>
    <n v="240"/>
    <d v="2023-07-26T00:00:00"/>
    <s v="Unprod Time: Task: R JHH Time Hr: .32 Time Ot: 0"/>
    <n v="8.32"/>
    <m/>
    <x v="12"/>
  </r>
  <r>
    <n v="7457"/>
    <s v="General Expenses"/>
    <n v="240"/>
    <d v="2023-08-03T00:00:00"/>
    <s v="Unprod Time: Task: R JHH Time Hr: .32 Time Ot: 0"/>
    <n v="8.32"/>
    <m/>
    <x v="12"/>
  </r>
  <r>
    <n v="7457"/>
    <s v="General Expenses"/>
    <n v="240"/>
    <d v="2023-08-04T00:00:00"/>
    <s v="Unprod Time: Task: R JHH Time Hr: .32 Time Ot: 0"/>
    <n v="8.32"/>
    <m/>
    <x v="12"/>
  </r>
  <r>
    <n v="7457"/>
    <s v="General Expenses"/>
    <n v="240"/>
    <d v="2023-08-24T00:00:00"/>
    <s v="Unprod Time: Task: R JHH Time Hr: .32 Time Ot: 0"/>
    <n v="8.32"/>
    <m/>
    <x v="12"/>
  </r>
  <r>
    <n v="7457"/>
    <s v="General Expenses"/>
    <n v="240"/>
    <d v="2023-03-15T00:00:00"/>
    <s v="Unprod Time: Task: R JHH Time Hr: .33 Time Ot: 0"/>
    <n v="8.58"/>
    <m/>
    <x v="12"/>
  </r>
  <r>
    <n v="7457"/>
    <s v="General Expenses"/>
    <n v="240"/>
    <d v="2023-03-30T00:00:00"/>
    <s v="Unprod Time: Task: R JHH Time Hr: .33 Time Ot: 0"/>
    <n v="8.58"/>
    <m/>
    <x v="12"/>
  </r>
  <r>
    <n v="7457"/>
    <s v="General Expenses"/>
    <n v="240"/>
    <d v="2023-04-05T00:00:00"/>
    <s v="Unprod Time: Task: R JHH Time Hr: .33 Time Ot: 0"/>
    <n v="8.58"/>
    <m/>
    <x v="12"/>
  </r>
  <r>
    <n v="7457"/>
    <s v="General Expenses"/>
    <n v="240"/>
    <d v="2023-04-29T00:00:00"/>
    <s v="Unprod Time: Task: R JHH Time Hr: .33 Time Ot: 0"/>
    <n v="8.58"/>
    <m/>
    <x v="12"/>
  </r>
  <r>
    <n v="7457"/>
    <s v="General Expenses"/>
    <n v="240"/>
    <d v="2023-05-11T00:00:00"/>
    <s v="Unprod Time: Task: R JHH Time Hr: .33 Time Ot: 0"/>
    <n v="8.58"/>
    <m/>
    <x v="12"/>
  </r>
  <r>
    <n v="7457"/>
    <s v="General Expenses"/>
    <n v="240"/>
    <d v="2023-05-29T00:00:00"/>
    <s v="Unprod Time: Task: R JHH Time Hr: .33 Time Ot: 0"/>
    <n v="8.58"/>
    <m/>
    <x v="12"/>
  </r>
  <r>
    <n v="7457"/>
    <s v="General Expenses"/>
    <n v="240"/>
    <d v="2023-06-09T00:00:00"/>
    <s v="Unprod Time: Task: R JHH Time Hr: .33 Time Ot: 0"/>
    <n v="8.58"/>
    <m/>
    <x v="12"/>
  </r>
  <r>
    <n v="7457"/>
    <s v="General Expenses"/>
    <n v="240"/>
    <d v="2023-07-24T00:00:00"/>
    <s v="Unprod Time: Task: R JHH Time Hr: .33 Time Ot: 0"/>
    <n v="8.58"/>
    <m/>
    <x v="12"/>
  </r>
  <r>
    <n v="7457"/>
    <s v="General Expenses"/>
    <n v="240"/>
    <d v="2023-03-01T00:00:00"/>
    <s v="Unprod Time: Task: R JHH Time Hr: .35 Time Ot: 0"/>
    <n v="9.1"/>
    <m/>
    <x v="12"/>
  </r>
  <r>
    <n v="7457"/>
    <s v="General Expenses"/>
    <n v="240"/>
    <d v="2023-03-09T00:00:00"/>
    <s v="Unprod Time: Task: R JHH Time Hr: .35 Time Ot: 0"/>
    <n v="9.1"/>
    <m/>
    <x v="12"/>
  </r>
  <r>
    <n v="7457"/>
    <s v="General Expenses"/>
    <n v="240"/>
    <d v="2023-04-01T00:00:00"/>
    <s v="Unprod Time: Task: R JHH Time Hr: .35 Time Ot: 0"/>
    <n v="9.1"/>
    <m/>
    <x v="12"/>
  </r>
  <r>
    <n v="7457"/>
    <s v="General Expenses"/>
    <n v="240"/>
    <d v="2023-04-12T00:00:00"/>
    <s v="Unprod Time: Task: R JHH Time Hr: .35 Time Ot: 0"/>
    <n v="9.1"/>
    <m/>
    <x v="12"/>
  </r>
  <r>
    <n v="7457"/>
    <s v="General Expenses"/>
    <n v="240"/>
    <d v="2023-05-03T00:00:00"/>
    <s v="Unprod Time: Task: R JHH Time Hr: .35 Time Ot: 0"/>
    <n v="9.1"/>
    <m/>
    <x v="12"/>
  </r>
  <r>
    <n v="7457"/>
    <s v="General Expenses"/>
    <n v="240"/>
    <d v="2023-06-12T00:00:00"/>
    <s v="Unprod Time: Task: R JHH Time Hr: .35 Time Ot: 0"/>
    <n v="9.1"/>
    <m/>
    <x v="12"/>
  </r>
  <r>
    <n v="7457"/>
    <s v="General Expenses"/>
    <n v="240"/>
    <d v="2023-07-22T00:00:00"/>
    <s v="Unprod Time: Task: R JHH Time Hr: .35 Time Ot: 0"/>
    <n v="9.1"/>
    <m/>
    <x v="12"/>
  </r>
  <r>
    <n v="7457"/>
    <s v="General Expenses"/>
    <n v="240"/>
    <d v="2023-03-13T00:00:00"/>
    <s v="Unprod Time: Task: R JHH Time Hr: .37 Time Ot: 0"/>
    <n v="9.6199999999999992"/>
    <m/>
    <x v="12"/>
  </r>
  <r>
    <n v="7457"/>
    <s v="General Expenses"/>
    <n v="240"/>
    <d v="2023-04-21T00:00:00"/>
    <s v="Unprod Time: Task: R JHH Time Hr: .37 Time Ot: 0"/>
    <n v="9.6199999999999992"/>
    <m/>
    <x v="12"/>
  </r>
  <r>
    <n v="7457"/>
    <s v="General Expenses"/>
    <n v="240"/>
    <d v="2023-05-11T00:00:00"/>
    <s v="Unprod Time: Task: R JHH Time Hr: .37 Time Ot: 0"/>
    <n v="9.6199999999999992"/>
    <m/>
    <x v="12"/>
  </r>
  <r>
    <n v="7457"/>
    <s v="General Expenses"/>
    <n v="240"/>
    <d v="2023-05-31T00:00:00"/>
    <s v="Unprod Time: Task: R JHH Time Hr: .37 Time Ot: 0"/>
    <n v="9.6199999999999992"/>
    <m/>
    <x v="12"/>
  </r>
  <r>
    <n v="7457"/>
    <s v="General Expenses"/>
    <n v="240"/>
    <d v="2023-06-23T00:00:00"/>
    <s v="Unprod Time: Task: R JHH Time Hr: .37 Time Ot: 0"/>
    <n v="9.6199999999999992"/>
    <m/>
    <x v="12"/>
  </r>
  <r>
    <n v="7457"/>
    <s v="General Expenses"/>
    <n v="240"/>
    <d v="2023-08-01T00:00:00"/>
    <s v="Unprod Time: Task: R JHH Time Hr: .37 Time Ot: 0"/>
    <n v="9.6199999999999992"/>
    <m/>
    <x v="12"/>
  </r>
  <r>
    <n v="7457"/>
    <s v="General Expenses"/>
    <n v="240"/>
    <d v="2023-08-14T00:00:00"/>
    <s v="Unprod Time: Task: R JHH Time Hr: .37 Time Ot: 0"/>
    <n v="9.6199999999999992"/>
    <m/>
    <x v="12"/>
  </r>
  <r>
    <n v="7457"/>
    <s v="General Expenses"/>
    <n v="240"/>
    <d v="2023-08-15T00:00:00"/>
    <s v="Unprod Time: Task: R JHH Time Hr: .37 Time Ot: 0"/>
    <n v="9.6199999999999992"/>
    <m/>
    <x v="12"/>
  </r>
  <r>
    <n v="7457"/>
    <s v="General Expenses"/>
    <n v="240"/>
    <d v="2023-03-24T00:00:00"/>
    <s v="Unprod Time: Task: R JHH Time Hr: .38 Time Ot: 0"/>
    <n v="9.8800000000000008"/>
    <m/>
    <x v="12"/>
  </r>
  <r>
    <n v="7457"/>
    <s v="General Expenses"/>
    <n v="240"/>
    <d v="2023-04-28T00:00:00"/>
    <s v="Unprod Time: Task: R JHH Time Hr: .38 Time Ot: 0"/>
    <n v="9.8800000000000008"/>
    <m/>
    <x v="12"/>
  </r>
  <r>
    <n v="7457"/>
    <s v="General Expenses"/>
    <n v="240"/>
    <d v="2023-07-06T00:00:00"/>
    <s v="Unprod Time: Task: R JHH Time Hr: .38 Time Ot: 0"/>
    <n v="9.8800000000000008"/>
    <m/>
    <x v="12"/>
  </r>
  <r>
    <n v="7457"/>
    <s v="General Expenses"/>
    <n v="240"/>
    <d v="2023-07-15T00:00:00"/>
    <s v="Unprod Time: Task: R JHH Time Hr: .38 Time Ot: 0"/>
    <n v="9.8800000000000008"/>
    <m/>
    <x v="12"/>
  </r>
  <r>
    <n v="7457"/>
    <s v="General Expenses"/>
    <n v="240"/>
    <d v="2023-08-11T00:00:00"/>
    <s v="Unprod Time: Task: R JHH Time Hr: .38 Time Ot: 0"/>
    <n v="9.8800000000000008"/>
    <m/>
    <x v="12"/>
  </r>
  <r>
    <n v="7457"/>
    <s v="General Expenses"/>
    <n v="240"/>
    <d v="2023-03-08T00:00:00"/>
    <s v="Unprod Time: Task: R JHH Time Hr: .4 Time Ot: 0"/>
    <n v="10.4"/>
    <m/>
    <x v="12"/>
  </r>
  <r>
    <n v="7457"/>
    <s v="General Expenses"/>
    <n v="240"/>
    <d v="2023-03-22T00:00:00"/>
    <s v="Unprod Time: Task: R JHH Time Hr: .4 Time Ot: 0"/>
    <n v="10.4"/>
    <m/>
    <x v="12"/>
  </r>
  <r>
    <n v="7457"/>
    <s v="General Expenses"/>
    <n v="240"/>
    <d v="2023-04-08T00:00:00"/>
    <s v="Unprod Time: Task: R JHH Time Hr: .4 Time Ot: 0"/>
    <n v="10.4"/>
    <m/>
    <x v="12"/>
  </r>
  <r>
    <n v="7457"/>
    <s v="General Expenses"/>
    <n v="240"/>
    <d v="2023-06-08T00:00:00"/>
    <s v="Unprod Time: Task: R JHH Time Hr: .4 Time Ot: 0"/>
    <n v="10.4"/>
    <m/>
    <x v="12"/>
  </r>
  <r>
    <n v="7457"/>
    <s v="General Expenses"/>
    <n v="240"/>
    <d v="2023-07-10T00:00:00"/>
    <s v="Unprod Time: Task: R JHH Time Hr: .4 Time Ot: 0"/>
    <n v="10.4"/>
    <m/>
    <x v="12"/>
  </r>
  <r>
    <n v="7457"/>
    <s v="General Expenses"/>
    <n v="240"/>
    <d v="2023-08-30T00:00:00"/>
    <s v="Unprod Time: Task: R JHH Time Hr: .4 Time Ot: 0"/>
    <n v="10.4"/>
    <m/>
    <x v="12"/>
  </r>
  <r>
    <n v="7457"/>
    <s v="General Expenses"/>
    <n v="240"/>
    <d v="2023-03-20T00:00:00"/>
    <s v="Unprod Time: Task: R JHH Time Hr: .42 Time Ot: 0"/>
    <n v="10.92"/>
    <m/>
    <x v="12"/>
  </r>
  <r>
    <n v="7457"/>
    <s v="General Expenses"/>
    <n v="240"/>
    <d v="2023-05-29T00:00:00"/>
    <s v="Unprod Time: Task: R JHH Time Hr: .42 Time Ot: 0"/>
    <n v="10.92"/>
    <m/>
    <x v="12"/>
  </r>
  <r>
    <n v="7457"/>
    <s v="General Expenses"/>
    <n v="240"/>
    <d v="2023-06-02T00:00:00"/>
    <s v="Unprod Time: Task: R JHH Time Hr: .42 Time Ot: 0"/>
    <n v="10.92"/>
    <m/>
    <x v="12"/>
  </r>
  <r>
    <n v="7457"/>
    <s v="General Expenses"/>
    <n v="240"/>
    <d v="2023-07-12T00:00:00"/>
    <s v="Unprod Time: Task: R JHH Time Hr: .42 Time Ot: 0"/>
    <n v="10.92"/>
    <m/>
    <x v="12"/>
  </r>
  <r>
    <n v="7457"/>
    <s v="General Expenses"/>
    <n v="240"/>
    <d v="2023-08-07T00:00:00"/>
    <s v="Unprod Time: Task: R JHH Time Hr: .42 Time Ot: 0"/>
    <n v="10.92"/>
    <m/>
    <x v="12"/>
  </r>
  <r>
    <n v="7457"/>
    <s v="General Expenses"/>
    <n v="240"/>
    <d v="2023-08-23T00:00:00"/>
    <s v="Unprod Time: Task: R JHH Time Hr: .42 Time Ot: 0"/>
    <n v="10.92"/>
    <m/>
    <x v="12"/>
  </r>
  <r>
    <n v="7457"/>
    <s v="General Expenses"/>
    <n v="240"/>
    <d v="2023-09-15T00:00:00"/>
    <s v="Unprod Time: Task: R JHH Time Hr: .42 Time Ot: 0"/>
    <n v="10.92"/>
    <m/>
    <x v="12"/>
  </r>
  <r>
    <n v="7457"/>
    <s v="General Expenses"/>
    <n v="240"/>
    <d v="2023-03-02T00:00:00"/>
    <s v="Unprod Time: Task: R JHH Time Hr: .43 Time Ot: 0"/>
    <n v="11.18"/>
    <m/>
    <x v="12"/>
  </r>
  <r>
    <n v="7457"/>
    <s v="General Expenses"/>
    <n v="240"/>
    <d v="2023-04-19T00:00:00"/>
    <s v="Unprod Time: Task: R JHH Time Hr: .43 Time Ot: 0"/>
    <n v="11.18"/>
    <m/>
    <x v="12"/>
  </r>
  <r>
    <n v="7457"/>
    <s v="General Expenses"/>
    <n v="240"/>
    <d v="2023-06-16T00:00:00"/>
    <s v="Unprod Time: Task: R JHH Time Hr: .43 Time Ot: 0"/>
    <n v="11.18"/>
    <m/>
    <x v="12"/>
  </r>
  <r>
    <n v="7457"/>
    <s v="General Expenses"/>
    <n v="240"/>
    <d v="2023-08-07T00:00:00"/>
    <s v="Unprod Time: Task: R JHH Time Hr: .43 Time Ot: 0"/>
    <n v="11.18"/>
    <m/>
    <x v="12"/>
  </r>
  <r>
    <n v="7457"/>
    <s v="General Expenses"/>
    <n v="240"/>
    <d v="2023-08-19T00:00:00"/>
    <s v="Unprod Time: Task: R JHH Time Hr: .43 Time Ot: 0"/>
    <n v="11.18"/>
    <m/>
    <x v="12"/>
  </r>
  <r>
    <n v="7457"/>
    <s v="General Expenses"/>
    <n v="240"/>
    <d v="2023-03-02T00:00:00"/>
    <s v="Unprod Time: Task: R JHH Time Hr: .45 Time Ot: 0"/>
    <n v="11.7"/>
    <m/>
    <x v="12"/>
  </r>
  <r>
    <n v="7457"/>
    <s v="General Expenses"/>
    <n v="240"/>
    <d v="2023-04-13T00:00:00"/>
    <s v="Unprod Time: Task: R JHH Time Hr: .45 Time Ot: 0"/>
    <n v="11.7"/>
    <m/>
    <x v="12"/>
  </r>
  <r>
    <n v="7457"/>
    <s v="General Expenses"/>
    <n v="240"/>
    <d v="2023-08-23T00:00:00"/>
    <s v="Unprod Time: Task: R JHH Time Hr: .45 Time Ot: 0"/>
    <n v="11.7"/>
    <m/>
    <x v="12"/>
  </r>
  <r>
    <n v="7457"/>
    <s v="General Expenses"/>
    <n v="240"/>
    <d v="2023-08-28T00:00:00"/>
    <s v="Unprod Time: Task: R JHH Time Hr: .45 Time Ot: 0"/>
    <n v="11.7"/>
    <m/>
    <x v="12"/>
  </r>
  <r>
    <n v="7457"/>
    <s v="General Expenses"/>
    <n v="240"/>
    <d v="2023-03-09T00:00:00"/>
    <s v="Unprod Time: Task: R JHH Time Hr: .47 Time Ot: 0"/>
    <n v="12.22"/>
    <m/>
    <x v="12"/>
  </r>
  <r>
    <n v="7457"/>
    <s v="General Expenses"/>
    <n v="240"/>
    <d v="2023-03-27T00:00:00"/>
    <s v="Unprod Time: Task: R JHH Time Hr: .47 Time Ot: 0"/>
    <n v="12.22"/>
    <m/>
    <x v="12"/>
  </r>
  <r>
    <n v="7457"/>
    <s v="General Expenses"/>
    <n v="240"/>
    <d v="2023-04-28T00:00:00"/>
    <s v="Unprod Time: Task: R JHH Time Hr: .47 Time Ot: 0"/>
    <n v="12.22"/>
    <m/>
    <x v="12"/>
  </r>
  <r>
    <n v="7457"/>
    <s v="General Expenses"/>
    <n v="240"/>
    <d v="2023-09-07T00:00:00"/>
    <s v="Unprod Time: Task: R JHH Time Hr: .47 Time Ot: 0"/>
    <n v="12.22"/>
    <m/>
    <x v="12"/>
  </r>
  <r>
    <n v="7457"/>
    <s v="General Expenses"/>
    <n v="240"/>
    <d v="2023-03-09T00:00:00"/>
    <s v="Unprod Time: Task: R JHH Time Hr: .48 Time Ot: 0"/>
    <n v="12.48"/>
    <m/>
    <x v="12"/>
  </r>
  <r>
    <n v="7457"/>
    <s v="General Expenses"/>
    <n v="240"/>
    <d v="2023-04-12T00:00:00"/>
    <s v="Unprod Time: Task: R JHH Time Hr: .48 Time Ot: 0"/>
    <n v="12.48"/>
    <m/>
    <x v="12"/>
  </r>
  <r>
    <n v="7457"/>
    <s v="General Expenses"/>
    <n v="240"/>
    <d v="2023-08-25T00:00:00"/>
    <s v="Unprod Time: Task: R JHH Time Hr: .48 Time Ot: 0"/>
    <n v="12.48"/>
    <m/>
    <x v="12"/>
  </r>
  <r>
    <n v="7457"/>
    <s v="General Expenses"/>
    <n v="240"/>
    <d v="2023-09-07T00:00:00"/>
    <s v="Unprod Time: Task: R JHH Time Hr: .48 Time Ot: 0"/>
    <n v="12.48"/>
    <m/>
    <x v="12"/>
  </r>
  <r>
    <n v="7457"/>
    <s v="General Expenses"/>
    <n v="240"/>
    <d v="2023-03-27T00:00:00"/>
    <s v="Unprod Time: Task: R JHH Time Hr: .5 Time Ot: 0"/>
    <n v="13"/>
    <m/>
    <x v="12"/>
  </r>
  <r>
    <n v="7457"/>
    <s v="General Expenses"/>
    <n v="240"/>
    <d v="2023-05-05T00:00:00"/>
    <s v="Unprod Time: Task: R JHH Time Hr: .5 Time Ot: 0"/>
    <n v="13"/>
    <m/>
    <x v="12"/>
  </r>
  <r>
    <n v="7457"/>
    <s v="General Expenses"/>
    <n v="240"/>
    <d v="2023-05-03T00:00:00"/>
    <s v="Unprod Time: Task: R JHH Time Hr: .52 Time Ot: 0"/>
    <n v="13.52"/>
    <m/>
    <x v="12"/>
  </r>
  <r>
    <n v="7457"/>
    <s v="General Expenses"/>
    <n v="240"/>
    <d v="2023-07-12T00:00:00"/>
    <s v="Unprod Time: Task: R JHH Time Hr: .52 Time Ot: 0"/>
    <n v="13.52"/>
    <m/>
    <x v="12"/>
  </r>
  <r>
    <n v="7457"/>
    <s v="General Expenses"/>
    <n v="240"/>
    <d v="2023-07-28T00:00:00"/>
    <s v="Unprod Time: Task: R JHH Time Hr: .52 Time Ot: 0"/>
    <n v="13.52"/>
    <m/>
    <x v="12"/>
  </r>
  <r>
    <n v="7457"/>
    <s v="General Expenses"/>
    <n v="240"/>
    <d v="2023-09-19T00:00:00"/>
    <s v="Unprod Time: Task: R JHH Time Hr: .52 Time Ot: 0"/>
    <n v="13.52"/>
    <m/>
    <x v="12"/>
  </r>
  <r>
    <n v="7457"/>
    <s v="General Expenses"/>
    <n v="240"/>
    <d v="2023-03-23T00:00:00"/>
    <s v="Unprod Time: Task: R JHH Time Hr: .53 Time Ot: 0"/>
    <n v="13.78"/>
    <m/>
    <x v="12"/>
  </r>
  <r>
    <n v="7457"/>
    <s v="General Expenses"/>
    <n v="240"/>
    <d v="2023-04-20T00:00:00"/>
    <s v="Unprod Time: Task: R JHH Time Hr: .53 Time Ot: 0"/>
    <n v="13.78"/>
    <m/>
    <x v="12"/>
  </r>
  <r>
    <n v="7457"/>
    <s v="General Expenses"/>
    <n v="240"/>
    <d v="2023-05-05T00:00:00"/>
    <s v="Unprod Time: Task: R JHH Time Hr: .53 Time Ot: 0"/>
    <n v="13.78"/>
    <m/>
    <x v="12"/>
  </r>
  <r>
    <n v="7457"/>
    <s v="General Expenses"/>
    <n v="240"/>
    <d v="2023-05-08T00:00:00"/>
    <s v="Unprod Time: Task: R JHH Time Hr: .53 Time Ot: 0"/>
    <n v="13.78"/>
    <m/>
    <x v="12"/>
  </r>
  <r>
    <n v="7457"/>
    <s v="General Expenses"/>
    <n v="240"/>
    <d v="2023-07-05T00:00:00"/>
    <s v="Unprod Time: Task: R JHH Time Hr: .53 Time Ot: 0"/>
    <n v="13.78"/>
    <m/>
    <x v="12"/>
  </r>
  <r>
    <n v="7457"/>
    <s v="General Expenses"/>
    <n v="240"/>
    <d v="2023-08-07T00:00:00"/>
    <s v="Unprod Time: Task: R JHH Time Hr: .53 Time Ot: 0"/>
    <n v="13.78"/>
    <m/>
    <x v="12"/>
  </r>
  <r>
    <n v="7457"/>
    <s v="General Expenses"/>
    <n v="240"/>
    <d v="2023-04-08T00:00:00"/>
    <s v="Unprod Time: Task: R JHH Time Hr: .55 Time Ot: 0"/>
    <n v="14.3"/>
    <m/>
    <x v="12"/>
  </r>
  <r>
    <n v="7457"/>
    <s v="General Expenses"/>
    <n v="240"/>
    <d v="2023-05-11T00:00:00"/>
    <s v="Unprod Time: Task: R JHH Time Hr: .55 Time Ot: 0"/>
    <n v="14.3"/>
    <m/>
    <x v="12"/>
  </r>
  <r>
    <n v="7457"/>
    <s v="General Expenses"/>
    <n v="240"/>
    <d v="2023-07-08T00:00:00"/>
    <s v="Unprod Time: Task: R JHH Time Hr: .55 Time Ot: 0"/>
    <n v="14.3"/>
    <m/>
    <x v="12"/>
  </r>
  <r>
    <n v="7457"/>
    <s v="General Expenses"/>
    <n v="240"/>
    <d v="2023-08-28T00:00:00"/>
    <s v="Unprod Time: Task: R JHH Time Hr: .55 Time Ot: 0"/>
    <n v="14.3"/>
    <m/>
    <x v="12"/>
  </r>
  <r>
    <n v="7457"/>
    <s v="General Expenses"/>
    <n v="240"/>
    <d v="2023-03-08T00:00:00"/>
    <s v="Unprod Time: Task: R JHH Time Hr: .57 Time Ot: 0"/>
    <n v="14.82"/>
    <m/>
    <x v="12"/>
  </r>
  <r>
    <n v="7457"/>
    <s v="General Expenses"/>
    <n v="240"/>
    <d v="2023-03-10T00:00:00"/>
    <s v="Unprod Time: Task: R JHH Time Hr: .57 Time Ot: 0"/>
    <n v="14.82"/>
    <m/>
    <x v="12"/>
  </r>
  <r>
    <n v="7457"/>
    <s v="General Expenses"/>
    <n v="240"/>
    <d v="2023-05-17T00:00:00"/>
    <s v="Unprod Time: Task: R JHH Time Hr: .57 Time Ot: 0"/>
    <n v="14.82"/>
    <m/>
    <x v="12"/>
  </r>
  <r>
    <n v="7457"/>
    <s v="General Expenses"/>
    <n v="240"/>
    <d v="2023-05-25T00:00:00"/>
    <s v="Unprod Time: Task: R JHH Time Hr: .57 Time Ot: 0"/>
    <n v="14.82"/>
    <m/>
    <x v="12"/>
  </r>
  <r>
    <n v="7457"/>
    <s v="General Expenses"/>
    <n v="240"/>
    <d v="2023-09-22T00:00:00"/>
    <s v="Unprod Time: Task: R JHH Time Hr: .57 Time Ot: 0"/>
    <n v="14.82"/>
    <m/>
    <x v="12"/>
  </r>
  <r>
    <n v="7457"/>
    <s v="General Expenses"/>
    <n v="240"/>
    <d v="2023-03-24T00:00:00"/>
    <s v="Unprod Time: Task: R JHH Time Hr: .58 Time Ot: 0"/>
    <n v="15.08"/>
    <m/>
    <x v="12"/>
  </r>
  <r>
    <n v="7457"/>
    <s v="General Expenses"/>
    <n v="240"/>
    <d v="2023-04-19T00:00:00"/>
    <s v="Unprod Time: Task: R JHH Time Hr: .58 Time Ot: 0"/>
    <n v="15.08"/>
    <m/>
    <x v="12"/>
  </r>
  <r>
    <n v="7457"/>
    <s v="General Expenses"/>
    <n v="240"/>
    <d v="2023-04-27T00:00:00"/>
    <s v="Unprod Time: Task: R JHH Time Hr: .58 Time Ot: 0"/>
    <n v="15.08"/>
    <m/>
    <x v="12"/>
  </r>
  <r>
    <n v="7457"/>
    <s v="General Expenses"/>
    <n v="240"/>
    <d v="2023-05-05T00:00:00"/>
    <s v="Unprod Time: Task: R JHH Time Hr: .6 Time Ot: 0"/>
    <n v="15.6"/>
    <m/>
    <x v="12"/>
  </r>
  <r>
    <n v="7457"/>
    <s v="General Expenses"/>
    <n v="240"/>
    <d v="2023-05-27T00:00:00"/>
    <s v="Unprod Time: Task: R JHH Time Hr: .6 Time Ot: 0"/>
    <n v="15.6"/>
    <m/>
    <x v="12"/>
  </r>
  <r>
    <n v="7457"/>
    <s v="General Expenses"/>
    <n v="240"/>
    <d v="2023-06-08T00:00:00"/>
    <s v="Unprod Time: Task: R JHH Time Hr: .6 Time Ot: 0"/>
    <n v="15.6"/>
    <m/>
    <x v="12"/>
  </r>
  <r>
    <n v="7457"/>
    <s v="General Expenses"/>
    <n v="240"/>
    <d v="2023-09-22T00:00:00"/>
    <s v="Unprod Time: Task: R JHH Time Hr: .62 Time Ot: 0"/>
    <n v="16.12"/>
    <m/>
    <x v="12"/>
  </r>
  <r>
    <n v="7457"/>
    <s v="General Expenses"/>
    <n v="240"/>
    <d v="2023-03-10T00:00:00"/>
    <s v="Unprod Time: Task: R JHH Time Hr: .63 Time Ot: 0"/>
    <n v="16.38"/>
    <m/>
    <x v="12"/>
  </r>
  <r>
    <n v="7457"/>
    <s v="General Expenses"/>
    <n v="240"/>
    <d v="2023-04-24T00:00:00"/>
    <s v="Unprod Time: Task: R JHH Time Hr: .63 Time Ot: 0"/>
    <n v="16.38"/>
    <m/>
    <x v="12"/>
  </r>
  <r>
    <n v="7457"/>
    <s v="General Expenses"/>
    <n v="240"/>
    <d v="2023-03-13T00:00:00"/>
    <s v="Unprod Time: Task: R JHH Time Hr: .65 Time Ot: 0"/>
    <n v="16.899999999999999"/>
    <m/>
    <x v="12"/>
  </r>
  <r>
    <n v="7457"/>
    <s v="General Expenses"/>
    <n v="240"/>
    <d v="2023-04-03T00:00:00"/>
    <s v="Unprod Time: Task: R JHH Time Hr: .65 Time Ot: 0"/>
    <n v="16.899999999999999"/>
    <m/>
    <x v="12"/>
  </r>
  <r>
    <n v="7457"/>
    <s v="General Expenses"/>
    <n v="240"/>
    <d v="2023-07-28T00:00:00"/>
    <s v="Unprod Time: Task: R JHH Time Hr: .65 Time Ot: 0"/>
    <n v="16.899999999999999"/>
    <m/>
    <x v="12"/>
  </r>
  <r>
    <n v="7457"/>
    <s v="General Expenses"/>
    <n v="240"/>
    <d v="2023-09-08T00:00:00"/>
    <s v="Unprod Time: Task: R JHH Time Hr: .65 Time Ot: 0"/>
    <n v="16.899999999999999"/>
    <m/>
    <x v="12"/>
  </r>
  <r>
    <n v="7457"/>
    <s v="General Expenses"/>
    <n v="240"/>
    <d v="2023-03-02T00:00:00"/>
    <s v="Unprod Time: Task: R JHH Time Hr: .67 Time Ot: 0"/>
    <n v="17.420000000000002"/>
    <m/>
    <x v="12"/>
  </r>
  <r>
    <n v="7457"/>
    <s v="General Expenses"/>
    <n v="240"/>
    <d v="2023-04-01T00:00:00"/>
    <s v="Unprod Time: Task: R JHH Time Hr: .67 Time Ot: 0"/>
    <n v="17.420000000000002"/>
    <m/>
    <x v="12"/>
  </r>
  <r>
    <n v="7457"/>
    <s v="General Expenses"/>
    <n v="240"/>
    <d v="2023-07-31T00:00:00"/>
    <s v="Unprod Time: Task: R JHH Time Hr: .67 Time Ot: 0"/>
    <n v="17.420000000000002"/>
    <m/>
    <x v="12"/>
  </r>
  <r>
    <n v="7457"/>
    <s v="General Expenses"/>
    <n v="240"/>
    <d v="2023-09-04T00:00:00"/>
    <s v="Unprod Time: Task: R JHH Time Hr: .67 Time Ot: 0"/>
    <n v="17.420000000000002"/>
    <m/>
    <x v="12"/>
  </r>
  <r>
    <n v="7457"/>
    <s v="General Expenses"/>
    <n v="240"/>
    <d v="2023-08-24T00:00:00"/>
    <s v="Unprod Time: Task: R JHH Time Hr: .68 Time Ot: 0"/>
    <n v="17.68"/>
    <m/>
    <x v="12"/>
  </r>
  <r>
    <n v="7457"/>
    <s v="General Expenses"/>
    <n v="240"/>
    <d v="2023-03-31T00:00:00"/>
    <s v="Unprod Time: Task: R JHH Time Hr: .7 Time Ot: 0"/>
    <n v="18.2"/>
    <m/>
    <x v="12"/>
  </r>
  <r>
    <n v="7457"/>
    <s v="General Expenses"/>
    <n v="240"/>
    <d v="2023-04-24T00:00:00"/>
    <s v="Unprod Time: Task: R JHH Time Hr: .7 Time Ot: 0"/>
    <n v="18.2"/>
    <m/>
    <x v="12"/>
  </r>
  <r>
    <n v="7457"/>
    <s v="General Expenses"/>
    <n v="240"/>
    <d v="2023-05-15T00:00:00"/>
    <s v="Unprod Time: Task: R JHH Time Hr: .7 Time Ot: 0"/>
    <n v="18.2"/>
    <m/>
    <x v="12"/>
  </r>
  <r>
    <n v="7457"/>
    <s v="General Expenses"/>
    <n v="240"/>
    <d v="2023-07-05T00:00:00"/>
    <s v="Unprod Time: Task: R JHH Time Hr: .7 Time Ot: 0"/>
    <n v="18.2"/>
    <m/>
    <x v="12"/>
  </r>
  <r>
    <n v="7457"/>
    <s v="General Expenses"/>
    <n v="240"/>
    <d v="2023-07-31T00:00:00"/>
    <s v="Unprod Time: Task: R JHH Time Hr: .7 Time Ot: 0"/>
    <n v="18.2"/>
    <m/>
    <x v="12"/>
  </r>
  <r>
    <n v="7457"/>
    <s v="General Expenses"/>
    <n v="240"/>
    <d v="2023-03-30T00:00:00"/>
    <s v="Unprod Time: Task: R JHH Time Hr: .72 Time Ot: 0"/>
    <n v="18.72"/>
    <m/>
    <x v="12"/>
  </r>
  <r>
    <n v="7457"/>
    <s v="General Expenses"/>
    <n v="240"/>
    <d v="2023-05-12T00:00:00"/>
    <s v="Unprod Time: Task: R JHH Time Hr: .72 Time Ot: 0"/>
    <n v="18.72"/>
    <m/>
    <x v="12"/>
  </r>
  <r>
    <n v="7457"/>
    <s v="General Expenses"/>
    <n v="240"/>
    <d v="2023-09-23T00:00:00"/>
    <s v="Unprod Time: Task: R JHH Time Hr: .72 Time Ot: 0"/>
    <n v="18.72"/>
    <m/>
    <x v="12"/>
  </r>
  <r>
    <n v="7457"/>
    <s v="General Expenses"/>
    <n v="240"/>
    <d v="2023-03-13T00:00:00"/>
    <s v="Unprod Time: Task: R JHH Time Hr: .73 Time Ot: 0"/>
    <n v="18.98"/>
    <m/>
    <x v="12"/>
  </r>
  <r>
    <n v="7457"/>
    <s v="General Expenses"/>
    <n v="240"/>
    <d v="2023-03-20T00:00:00"/>
    <s v="Unprod Time: Task: R JHH Time Hr: .73 Time Ot: 0"/>
    <n v="18.98"/>
    <m/>
    <x v="12"/>
  </r>
  <r>
    <n v="7457"/>
    <s v="General Expenses"/>
    <n v="240"/>
    <d v="2023-05-15T00:00:00"/>
    <s v="Unprod Time: Task: R JHH Time Hr: .73 Time Ot: 0"/>
    <n v="18.98"/>
    <m/>
    <x v="12"/>
  </r>
  <r>
    <n v="7457"/>
    <s v="General Expenses"/>
    <n v="240"/>
    <d v="2023-05-29T00:00:00"/>
    <s v="Unprod Time: Task: R JHH Time Hr: .73 Time Ot: 0"/>
    <n v="18.98"/>
    <m/>
    <x v="12"/>
  </r>
  <r>
    <n v="7457"/>
    <s v="General Expenses"/>
    <n v="240"/>
    <d v="2023-06-14T00:00:00"/>
    <s v="Unprod Time: Task: R JHH Time Hr: .75 Time Ot: 0"/>
    <n v="19.5"/>
    <m/>
    <x v="12"/>
  </r>
  <r>
    <n v="7457"/>
    <s v="General Expenses"/>
    <n v="240"/>
    <d v="2023-07-24T00:00:00"/>
    <s v="Unprod Time: Task: R JHH Time Hr: .75 Time Ot: 0"/>
    <n v="19.5"/>
    <m/>
    <x v="12"/>
  </r>
  <r>
    <n v="7457"/>
    <s v="General Expenses"/>
    <n v="240"/>
    <d v="2023-09-20T00:00:00"/>
    <s v="Unprod Time: Task: R JHH Time Hr: .75 Time Ot: 0"/>
    <n v="19.5"/>
    <m/>
    <x v="12"/>
  </r>
  <r>
    <n v="7457"/>
    <s v="General Expenses"/>
    <n v="240"/>
    <d v="2023-03-03T00:00:00"/>
    <s v="Unprod Time: Task: R JHH Time Hr: .77 Time Ot: 0"/>
    <n v="20.02"/>
    <m/>
    <x v="12"/>
  </r>
  <r>
    <n v="7457"/>
    <s v="General Expenses"/>
    <n v="240"/>
    <d v="2023-05-12T00:00:00"/>
    <s v="Unprod Time: Task: R JHH Time Hr: .8 Time Ot: 0"/>
    <n v="20.8"/>
    <m/>
    <x v="12"/>
  </r>
  <r>
    <n v="7457"/>
    <s v="General Expenses"/>
    <n v="240"/>
    <d v="2023-07-10T00:00:00"/>
    <s v="Unprod Time: Task: R JHH Time Hr: .8 Time Ot: 0"/>
    <n v="20.8"/>
    <m/>
    <x v="12"/>
  </r>
  <r>
    <n v="7457"/>
    <s v="General Expenses"/>
    <n v="240"/>
    <d v="2023-09-19T00:00:00"/>
    <s v="Unprod Time: Task: R JHH Time Hr: .8 Time Ot: 0"/>
    <n v="20.8"/>
    <m/>
    <x v="12"/>
  </r>
  <r>
    <n v="7457"/>
    <s v="General Expenses"/>
    <n v="240"/>
    <d v="2023-09-20T00:00:00"/>
    <s v="Unprod Time: Task: R JHH Time Hr: .8 Time Ot: 0"/>
    <n v="20.8"/>
    <m/>
    <x v="12"/>
  </r>
  <r>
    <n v="7457"/>
    <s v="General Expenses"/>
    <n v="240"/>
    <d v="2023-06-01T00:00:00"/>
    <s v="Unprod Time: Task: R JHH Time Hr: .82 Time Ot: 0"/>
    <n v="21.32"/>
    <m/>
    <x v="12"/>
  </r>
  <r>
    <n v="7457"/>
    <s v="General Expenses"/>
    <n v="240"/>
    <d v="2023-07-08T00:00:00"/>
    <s v="Unprod Time: Task: R JHH Time Hr: .82 Time Ot: 0"/>
    <n v="21.32"/>
    <m/>
    <x v="12"/>
  </r>
  <r>
    <n v="7457"/>
    <s v="General Expenses"/>
    <n v="240"/>
    <d v="2023-08-11T00:00:00"/>
    <s v="Unprod Time: Task: R JHH Time Hr: .82 Time Ot: 0"/>
    <n v="21.32"/>
    <m/>
    <x v="12"/>
  </r>
  <r>
    <n v="7457"/>
    <s v="General Expenses"/>
    <n v="240"/>
    <d v="2023-03-31T00:00:00"/>
    <s v="Unprod Time: Task: R JHH Time Hr: .83 Time Ot: 0"/>
    <n v="21.58"/>
    <m/>
    <x v="12"/>
  </r>
  <r>
    <n v="7457"/>
    <s v="General Expenses"/>
    <n v="240"/>
    <d v="2023-05-10T00:00:00"/>
    <s v="Unprod Time: Task: R JHH Time Hr: .87 Time Ot: 0"/>
    <n v="22.62"/>
    <m/>
    <x v="12"/>
  </r>
  <r>
    <n v="7457"/>
    <s v="General Expenses"/>
    <n v="240"/>
    <d v="2023-08-02T00:00:00"/>
    <s v="Unprod Time: Task: R JHH Time Hr: .88 Time Ot: 0"/>
    <n v="22.88"/>
    <m/>
    <x v="12"/>
  </r>
  <r>
    <n v="7457"/>
    <s v="General Expenses"/>
    <n v="240"/>
    <d v="2023-09-14T00:00:00"/>
    <s v="Unprod Time: Task: R JHH Time Hr: .88 Time Ot: 0"/>
    <n v="22.88"/>
    <m/>
    <x v="12"/>
  </r>
  <r>
    <n v="7457"/>
    <s v="General Expenses"/>
    <n v="240"/>
    <d v="2023-03-18T00:00:00"/>
    <s v="Unprod Time: Task: R JHH Time Hr: .9 Time Ot: 0"/>
    <n v="23.4"/>
    <m/>
    <x v="12"/>
  </r>
  <r>
    <n v="7457"/>
    <s v="General Expenses"/>
    <n v="240"/>
    <d v="2023-04-05T00:00:00"/>
    <s v="Unprod Time: Task: R JHH Time Hr: .93 Time Ot: 0"/>
    <n v="24.18"/>
    <m/>
    <x v="12"/>
  </r>
  <r>
    <n v="7457"/>
    <s v="General Expenses"/>
    <n v="240"/>
    <d v="2023-06-22T00:00:00"/>
    <s v="Unprod Time: Task: R JHH Time Hr: .95 Time Ot: 0"/>
    <n v="24.7"/>
    <m/>
    <x v="12"/>
  </r>
  <r>
    <n v="7457"/>
    <s v="General Expenses"/>
    <n v="240"/>
    <d v="2023-07-06T00:00:00"/>
    <s v="Unprod Time: Task: R JHH Time Hr: .95 Time Ot: 0"/>
    <n v="24.7"/>
    <m/>
    <x v="12"/>
  </r>
  <r>
    <n v="7457"/>
    <s v="General Expenses"/>
    <n v="240"/>
    <d v="2023-03-08T00:00:00"/>
    <s v="Unprod Time: Task: R JHH Time Hr: .97 Time Ot: 0"/>
    <n v="25.22"/>
    <m/>
    <x v="12"/>
  </r>
  <r>
    <n v="7457"/>
    <s v="General Expenses"/>
    <n v="240"/>
    <d v="2023-09-02T00:00:00"/>
    <s v="Unprod Time: Task: R JHH Time Hr: .97 Time Ot: 0"/>
    <n v="25.22"/>
    <m/>
    <x v="12"/>
  </r>
  <r>
    <n v="7457"/>
    <s v="General Expenses"/>
    <n v="240"/>
    <d v="2023-03-13T00:00:00"/>
    <s v="Unprod Time: Task: R JHH Time Hr: 0 Time Ot: 0"/>
    <n v="0"/>
    <m/>
    <x v="12"/>
  </r>
  <r>
    <n v="7457"/>
    <s v="General Expenses"/>
    <n v="240"/>
    <d v="2023-05-27T00:00:00"/>
    <s v="Unprod Time: Task: R JHH Time Hr: 0 Time Ot: 0"/>
    <n v="0"/>
    <m/>
    <x v="12"/>
  </r>
  <r>
    <n v="7457"/>
    <s v="General Expenses"/>
    <n v="240"/>
    <d v="2023-07-06T00:00:00"/>
    <s v="Unprod Time: Task: R JHH Time Hr: 0 Time Ot: 0"/>
    <n v="0"/>
    <m/>
    <x v="12"/>
  </r>
  <r>
    <n v="7457"/>
    <s v="General Expenses"/>
    <n v="240"/>
    <d v="2023-07-21T00:00:00"/>
    <s v="Unprod Time: Task: R JHH Time Hr: 0 Time Ot: 0"/>
    <n v="0"/>
    <m/>
    <x v="12"/>
  </r>
  <r>
    <n v="7457"/>
    <s v="General Expenses"/>
    <n v="240"/>
    <d v="2023-08-07T00:00:00"/>
    <s v="Unprod Time: Task: R JHH Time Hr: 0 Time Ot: 0"/>
    <n v="0"/>
    <m/>
    <x v="12"/>
  </r>
  <r>
    <n v="7457"/>
    <s v="General Expenses"/>
    <n v="240"/>
    <d v="2023-08-09T00:00:00"/>
    <s v="Unprod Time: Task: R JHH Time Hr: 0 Time Ot: 0"/>
    <n v="0"/>
    <m/>
    <x v="12"/>
  </r>
  <r>
    <n v="7457"/>
    <s v="General Expenses"/>
    <n v="240"/>
    <d v="2023-08-11T00:00:00"/>
    <s v="Unprod Time: Task: R JHH Time Hr: 0 Time Ot: 0"/>
    <n v="0"/>
    <m/>
    <x v="12"/>
  </r>
  <r>
    <n v="7457"/>
    <s v="General Expenses"/>
    <n v="240"/>
    <d v="2023-08-18T00:00:00"/>
    <s v="Unprod Time: Task: R JHH Time Hr: 0 Time Ot: 0"/>
    <n v="0"/>
    <m/>
    <x v="12"/>
  </r>
  <r>
    <n v="7457"/>
    <s v="General Expenses"/>
    <n v="240"/>
    <d v="2023-08-23T00:00:00"/>
    <s v="Unprod Time: Task: R JHH Time Hr: 0 Time Ot: 0"/>
    <n v="0"/>
    <m/>
    <x v="12"/>
  </r>
  <r>
    <n v="7457"/>
    <s v="General Expenses"/>
    <n v="240"/>
    <d v="2023-09-15T00:00:00"/>
    <s v="Unprod Time: Task: R JHH Time Hr: 0 Time Ot: 0"/>
    <n v="0"/>
    <m/>
    <x v="12"/>
  </r>
  <r>
    <n v="7457"/>
    <s v="General Expenses"/>
    <n v="240"/>
    <d v="2023-09-18T00:00:00"/>
    <s v="Unprod Time: Task: R JHH Time Hr: 0 Time Ot: 0"/>
    <n v="0"/>
    <m/>
    <x v="12"/>
  </r>
  <r>
    <n v="7457"/>
    <s v="General Expenses"/>
    <n v="240"/>
    <d v="2023-03-15T00:00:00"/>
    <s v="Unprod Time: Task: R JHH Time Hr: 1 Time Ot: 0"/>
    <n v="26"/>
    <m/>
    <x v="12"/>
  </r>
  <r>
    <n v="7457"/>
    <s v="General Expenses"/>
    <n v="240"/>
    <d v="2023-04-01T00:00:00"/>
    <s v="Unprod Time: Task: R JHH Time Hr: 1 Time Ot: 0"/>
    <n v="26"/>
    <m/>
    <x v="12"/>
  </r>
  <r>
    <n v="7457"/>
    <s v="General Expenses"/>
    <n v="240"/>
    <d v="2023-04-08T00:00:00"/>
    <s v="Unprod Time: Task: R JHH Time Hr: 1 Time Ot: 0"/>
    <n v="26"/>
    <m/>
    <x v="12"/>
  </r>
  <r>
    <n v="7457"/>
    <s v="General Expenses"/>
    <n v="240"/>
    <d v="2023-06-07T00:00:00"/>
    <s v="Unprod Time: Task: R JHH Time Hr: 1 Time Ot: 0"/>
    <n v="26"/>
    <m/>
    <x v="12"/>
  </r>
  <r>
    <n v="7457"/>
    <s v="General Expenses"/>
    <n v="240"/>
    <d v="2023-06-16T00:00:00"/>
    <s v="Unprod Time: Task: R JHH Time Hr: 1 Time Ot: 0"/>
    <n v="26"/>
    <m/>
    <x v="12"/>
  </r>
  <r>
    <n v="7457"/>
    <s v="General Expenses"/>
    <n v="240"/>
    <d v="2023-06-23T00:00:00"/>
    <s v="Unprod Time: Task: R JHH Time Hr: 1 Time Ot: 0"/>
    <n v="26"/>
    <m/>
    <x v="12"/>
  </r>
  <r>
    <n v="7457"/>
    <s v="General Expenses"/>
    <n v="240"/>
    <d v="2023-03-16T00:00:00"/>
    <s v="Unprod Time: Task: R JHH Time Hr: 1.03 Time Ot: 0"/>
    <n v="26.78"/>
    <m/>
    <x v="12"/>
  </r>
  <r>
    <n v="7457"/>
    <s v="General Expenses"/>
    <n v="240"/>
    <d v="2023-04-05T00:00:00"/>
    <s v="Unprod Time: Task: R JHH Time Hr: 1.03 Time Ot: 0"/>
    <n v="26.78"/>
    <m/>
    <x v="12"/>
  </r>
  <r>
    <n v="7457"/>
    <s v="General Expenses"/>
    <n v="240"/>
    <d v="2023-09-04T00:00:00"/>
    <s v="Unprod Time: Task: R JHH Time Hr: 1.03 Time Ot: 0"/>
    <n v="26.78"/>
    <m/>
    <x v="12"/>
  </r>
  <r>
    <n v="7457"/>
    <s v="General Expenses"/>
    <n v="240"/>
    <d v="2023-03-17T00:00:00"/>
    <s v="Unprod Time: Task: R JHH Time Hr: 1.08 Time Ot: 0"/>
    <n v="28.08"/>
    <m/>
    <x v="12"/>
  </r>
  <r>
    <n v="7457"/>
    <s v="General Expenses"/>
    <n v="240"/>
    <d v="2023-08-23T00:00:00"/>
    <s v="Unprod Time: Task: R JHH Time Hr: 1.13 Time Ot: 0"/>
    <n v="29.38"/>
    <m/>
    <x v="12"/>
  </r>
  <r>
    <n v="7457"/>
    <s v="General Expenses"/>
    <n v="240"/>
    <d v="2023-04-03T00:00:00"/>
    <s v="Unprod Time: Task: R JHH Time Hr: 1.15 Time Ot: 0"/>
    <n v="29.9"/>
    <m/>
    <x v="12"/>
  </r>
  <r>
    <n v="7457"/>
    <s v="General Expenses"/>
    <n v="240"/>
    <d v="2023-03-17T00:00:00"/>
    <s v="Unprod Time: Task: R JHH Time Hr: 1.22 Time Ot: 0"/>
    <n v="31.72"/>
    <m/>
    <x v="12"/>
  </r>
  <r>
    <n v="7457"/>
    <s v="General Expenses"/>
    <n v="240"/>
    <d v="2023-07-22T00:00:00"/>
    <s v="Unprod Time: Task: R JHH Time Hr: 1.22 Time Ot: 0"/>
    <n v="31.72"/>
    <m/>
    <x v="12"/>
  </r>
  <r>
    <n v="7457"/>
    <s v="General Expenses"/>
    <n v="240"/>
    <d v="2023-03-08T00:00:00"/>
    <s v="Unprod Time: Task: R JHH Time Hr: 1.33 Time Ot: 0"/>
    <n v="34.58"/>
    <m/>
    <x v="12"/>
  </r>
  <r>
    <n v="7457"/>
    <s v="General Expenses"/>
    <n v="240"/>
    <d v="2023-07-06T00:00:00"/>
    <s v="Unprod Time: Task: R JHH Time Hr: 1.38 Time Ot: 0"/>
    <n v="35.880000000000003"/>
    <m/>
    <x v="12"/>
  </r>
  <r>
    <n v="7457"/>
    <s v="General Expenses"/>
    <n v="240"/>
    <d v="2023-04-21T00:00:00"/>
    <s v="Unprod Time: Task: R JHH Time Hr: 1.4 Time Ot: 0"/>
    <n v="36.4"/>
    <m/>
    <x v="12"/>
  </r>
  <r>
    <n v="7457"/>
    <s v="General Expenses"/>
    <n v="240"/>
    <d v="2023-03-04T00:00:00"/>
    <s v="Unprod Time: Task: R JHH Time Hr: 1.43 Time Ot: 0"/>
    <n v="37.18"/>
    <m/>
    <x v="12"/>
  </r>
  <r>
    <n v="7457"/>
    <s v="General Expenses"/>
    <n v="240"/>
    <d v="2023-04-06T00:00:00"/>
    <s v="Unprod Time: Task: R JHH Time Hr: 1.43 Time Ot: 0"/>
    <n v="37.18"/>
    <m/>
    <x v="12"/>
  </r>
  <r>
    <n v="7457"/>
    <s v="General Expenses"/>
    <n v="240"/>
    <d v="2023-07-13T00:00:00"/>
    <s v="Unprod Time: Task: R JHH Time Hr: 1.43 Time Ot: 0"/>
    <n v="37.18"/>
    <m/>
    <x v="12"/>
  </r>
  <r>
    <n v="7457"/>
    <s v="General Expenses"/>
    <n v="240"/>
    <d v="2023-07-19T00:00:00"/>
    <s v="Unprod Time: Task: R JHH Time Hr: 1.43 Time Ot: 0"/>
    <n v="37.18"/>
    <m/>
    <x v="12"/>
  </r>
  <r>
    <n v="7457"/>
    <s v="General Expenses"/>
    <n v="240"/>
    <d v="2023-09-23T00:00:00"/>
    <s v="Unprod Time: Task: R JHH Time Hr: 1.43 Time Ot: 0"/>
    <n v="37.18"/>
    <m/>
    <x v="12"/>
  </r>
  <r>
    <n v="7457"/>
    <s v="General Expenses"/>
    <n v="240"/>
    <d v="2023-09-13T00:00:00"/>
    <s v="Unprod Time: Task: R JHH Time Hr: 1.5 Time Ot: 0"/>
    <n v="39"/>
    <m/>
    <x v="12"/>
  </r>
  <r>
    <n v="7457"/>
    <s v="General Expenses"/>
    <n v="240"/>
    <d v="2023-05-06T00:00:00"/>
    <s v="Unprod Time: Task: R JHH Time Hr: 1.7 Time Ot: 0"/>
    <n v="44.2"/>
    <m/>
    <x v="12"/>
  </r>
  <r>
    <n v="7457"/>
    <s v="General Expenses"/>
    <n v="240"/>
    <d v="2023-06-07T00:00:00"/>
    <s v="Unprod Time: Task: R JHH Time Hr: 2.1 Time Ot: 0"/>
    <n v="54.6"/>
    <m/>
    <x v="12"/>
  </r>
  <r>
    <n v="7457"/>
    <s v="General Expenses"/>
    <n v="240"/>
    <d v="2023-04-26T00:00:00"/>
    <s v="Unprod Time: Task: R JHH Time Hr: 2.47 Time Ot: 0"/>
    <n v="64.22"/>
    <m/>
    <x v="12"/>
  </r>
  <r>
    <n v="7457"/>
    <s v="General Expenses"/>
    <n v="240"/>
    <d v="2023-03-01T00:00:00"/>
    <s v="Unprod Time: Task: R JT Time Hr: .02 Time Ot: 0"/>
    <n v="0.56000000000000005"/>
    <m/>
    <x v="12"/>
  </r>
  <r>
    <n v="7457"/>
    <s v="General Expenses"/>
    <n v="240"/>
    <d v="2023-03-14T00:00:00"/>
    <s v="Unprod Time: Task: R JT Time Hr: .02 Time Ot: 0"/>
    <n v="0.56000000000000005"/>
    <m/>
    <x v="12"/>
  </r>
  <r>
    <n v="7457"/>
    <s v="General Expenses"/>
    <n v="240"/>
    <d v="2023-03-20T00:00:00"/>
    <s v="Unprod Time: Task: R JT Time Hr: .02 Time Ot: 0"/>
    <n v="0.56000000000000005"/>
    <m/>
    <x v="12"/>
  </r>
  <r>
    <n v="7457"/>
    <s v="General Expenses"/>
    <n v="240"/>
    <d v="2023-03-27T00:00:00"/>
    <s v="Unprod Time: Task: R JT Time Hr: .02 Time Ot: 0"/>
    <n v="0.56000000000000005"/>
    <m/>
    <x v="12"/>
  </r>
  <r>
    <n v="7457"/>
    <s v="General Expenses"/>
    <n v="240"/>
    <d v="2023-04-04T00:00:00"/>
    <s v="Unprod Time: Task: R JT Time Hr: .02 Time Ot: 0"/>
    <n v="0.56000000000000005"/>
    <m/>
    <x v="12"/>
  </r>
  <r>
    <n v="7457"/>
    <s v="General Expenses"/>
    <n v="240"/>
    <d v="2023-04-27T00:00:00"/>
    <s v="Unprod Time: Task: R JT Time Hr: .02 Time Ot: 0"/>
    <n v="0.56000000000000005"/>
    <m/>
    <x v="12"/>
  </r>
  <r>
    <n v="7457"/>
    <s v="General Expenses"/>
    <n v="240"/>
    <d v="2023-05-09T00:00:00"/>
    <s v="Unprod Time: Task: R JT Time Hr: .02 Time Ot: 0"/>
    <n v="0.56000000000000005"/>
    <m/>
    <x v="12"/>
  </r>
  <r>
    <n v="7457"/>
    <s v="General Expenses"/>
    <n v="240"/>
    <d v="2023-05-22T00:00:00"/>
    <s v="Unprod Time: Task: R JT Time Hr: .02 Time Ot: 0"/>
    <n v="0.56000000000000005"/>
    <m/>
    <x v="12"/>
  </r>
  <r>
    <n v="7457"/>
    <s v="General Expenses"/>
    <n v="240"/>
    <d v="2023-05-23T00:00:00"/>
    <s v="Unprod Time: Task: R JT Time Hr: .02 Time Ot: 0"/>
    <n v="0.56000000000000005"/>
    <m/>
    <x v="12"/>
  </r>
  <r>
    <n v="7457"/>
    <s v="General Expenses"/>
    <n v="240"/>
    <d v="2023-05-31T00:00:00"/>
    <s v="Unprod Time: Task: R JT Time Hr: .02 Time Ot: 0"/>
    <n v="0.56000000000000005"/>
    <m/>
    <x v="12"/>
  </r>
  <r>
    <n v="7457"/>
    <s v="General Expenses"/>
    <n v="240"/>
    <d v="2023-06-20T00:00:00"/>
    <s v="Unprod Time: Task: R JT Time Hr: .02 Time Ot: 0"/>
    <n v="0.56000000000000005"/>
    <m/>
    <x v="12"/>
  </r>
  <r>
    <n v="7457"/>
    <s v="General Expenses"/>
    <n v="240"/>
    <d v="2023-07-31T00:00:00"/>
    <s v="Unprod Time: Task: R JT Time Hr: .02 Time Ot: 0"/>
    <n v="0.56000000000000005"/>
    <m/>
    <x v="12"/>
  </r>
  <r>
    <n v="7457"/>
    <s v="General Expenses"/>
    <n v="240"/>
    <d v="2023-08-03T00:00:00"/>
    <s v="Unprod Time: Task: R JT Time Hr: .02 Time Ot: 0"/>
    <n v="0.56000000000000005"/>
    <m/>
    <x v="12"/>
  </r>
  <r>
    <n v="7457"/>
    <s v="General Expenses"/>
    <n v="240"/>
    <d v="2023-08-09T00:00:00"/>
    <s v="Unprod Time: Task: R JT Time Hr: .02 Time Ot: 0"/>
    <n v="0.56000000000000005"/>
    <m/>
    <x v="12"/>
  </r>
  <r>
    <n v="7457"/>
    <s v="General Expenses"/>
    <n v="240"/>
    <d v="2023-08-09T00:00:00"/>
    <s v="Unprod Time: Task: R JT Time Hr: .02 Time Ot: 0"/>
    <n v="0.56000000000000005"/>
    <m/>
    <x v="12"/>
  </r>
  <r>
    <n v="7457"/>
    <s v="General Expenses"/>
    <n v="240"/>
    <d v="2023-09-18T00:00:00"/>
    <s v="Unprod Time: Task: R JT Time Hr: .02 Time Ot: 0"/>
    <n v="0.56000000000000005"/>
    <m/>
    <x v="12"/>
  </r>
  <r>
    <n v="7457"/>
    <s v="General Expenses"/>
    <n v="240"/>
    <d v="2023-09-20T00:00:00"/>
    <s v="Unprod Time: Task: R JT Time Hr: .02 Time Ot: 0"/>
    <n v="0.56000000000000005"/>
    <m/>
    <x v="12"/>
  </r>
  <r>
    <n v="7457"/>
    <s v="General Expenses"/>
    <n v="240"/>
    <d v="2023-09-20T00:00:00"/>
    <s v="Unprod Time: Task: R JT Time Hr: .02 Time Ot: 0"/>
    <n v="0.56000000000000005"/>
    <m/>
    <x v="12"/>
  </r>
  <r>
    <n v="7457"/>
    <s v="General Expenses"/>
    <n v="240"/>
    <d v="2023-09-21T00:00:00"/>
    <s v="Unprod Time: Task: R JT Time Hr: .02 Time Ot: 0"/>
    <n v="0.56000000000000005"/>
    <m/>
    <x v="12"/>
  </r>
  <r>
    <n v="7457"/>
    <s v="General Expenses"/>
    <n v="240"/>
    <d v="2023-03-28T00:00:00"/>
    <s v="Unprod Time: Task: R JT Time Hr: .03 Time Ot: 0"/>
    <n v="0.84"/>
    <m/>
    <x v="12"/>
  </r>
  <r>
    <n v="7457"/>
    <s v="General Expenses"/>
    <n v="240"/>
    <d v="2023-04-04T00:00:00"/>
    <s v="Unprod Time: Task: R JT Time Hr: .03 Time Ot: 0"/>
    <n v="0.84"/>
    <m/>
    <x v="12"/>
  </r>
  <r>
    <n v="7457"/>
    <s v="General Expenses"/>
    <n v="240"/>
    <d v="2023-04-19T00:00:00"/>
    <s v="Unprod Time: Task: R JT Time Hr: .03 Time Ot: 0"/>
    <n v="0.84"/>
    <m/>
    <x v="12"/>
  </r>
  <r>
    <n v="7457"/>
    <s v="General Expenses"/>
    <n v="240"/>
    <d v="2023-05-16T00:00:00"/>
    <s v="Unprod Time: Task: R JT Time Hr: .03 Time Ot: 0"/>
    <n v="0.84"/>
    <m/>
    <x v="12"/>
  </r>
  <r>
    <n v="7457"/>
    <s v="General Expenses"/>
    <n v="240"/>
    <d v="2023-05-29T00:00:00"/>
    <s v="Unprod Time: Task: R JT Time Hr: .03 Time Ot: 0"/>
    <n v="0.84"/>
    <m/>
    <x v="12"/>
  </r>
  <r>
    <n v="7457"/>
    <s v="General Expenses"/>
    <n v="240"/>
    <d v="2023-05-29T00:00:00"/>
    <s v="Unprod Time: Task: R JT Time Hr: .03 Time Ot: 0"/>
    <n v="0.84"/>
    <m/>
    <x v="12"/>
  </r>
  <r>
    <n v="7457"/>
    <s v="General Expenses"/>
    <n v="240"/>
    <d v="2023-06-12T00:00:00"/>
    <s v="Unprod Time: Task: R JT Time Hr: .03 Time Ot: 0"/>
    <n v="0.84"/>
    <m/>
    <x v="12"/>
  </r>
  <r>
    <n v="7457"/>
    <s v="General Expenses"/>
    <n v="240"/>
    <d v="2023-07-03T00:00:00"/>
    <s v="Unprod Time: Task: R JT Time Hr: .03 Time Ot: 0"/>
    <n v="0.84"/>
    <m/>
    <x v="12"/>
  </r>
  <r>
    <n v="7457"/>
    <s v="General Expenses"/>
    <n v="240"/>
    <d v="2023-07-04T00:00:00"/>
    <s v="Unprod Time: Task: R JT Time Hr: .03 Time Ot: 0"/>
    <n v="0.84"/>
    <m/>
    <x v="12"/>
  </r>
  <r>
    <n v="7457"/>
    <s v="General Expenses"/>
    <n v="240"/>
    <d v="2023-07-11T00:00:00"/>
    <s v="Unprod Time: Task: R JT Time Hr: .03 Time Ot: 0"/>
    <n v="0.84"/>
    <m/>
    <x v="12"/>
  </r>
  <r>
    <n v="7457"/>
    <s v="General Expenses"/>
    <n v="240"/>
    <d v="2023-07-12T00:00:00"/>
    <s v="Unprod Time: Task: R JT Time Hr: .03 Time Ot: 0"/>
    <n v="0.84"/>
    <m/>
    <x v="12"/>
  </r>
  <r>
    <n v="7457"/>
    <s v="General Expenses"/>
    <n v="240"/>
    <d v="2023-08-03T00:00:00"/>
    <s v="Unprod Time: Task: R JT Time Hr: .03 Time Ot: 0"/>
    <n v="0.84"/>
    <m/>
    <x v="12"/>
  </r>
  <r>
    <n v="7457"/>
    <s v="General Expenses"/>
    <n v="240"/>
    <d v="2023-03-01T00:00:00"/>
    <s v="Unprod Time: Task: R JT Time Hr: .05 Time Ot: 0"/>
    <n v="1.4"/>
    <m/>
    <x v="12"/>
  </r>
  <r>
    <n v="7457"/>
    <s v="General Expenses"/>
    <n v="240"/>
    <d v="2023-03-01T00:00:00"/>
    <s v="Unprod Time: Task: R JT Time Hr: .05 Time Ot: 0"/>
    <n v="1.4"/>
    <m/>
    <x v="12"/>
  </r>
  <r>
    <n v="7457"/>
    <s v="General Expenses"/>
    <n v="240"/>
    <d v="2023-03-01T00:00:00"/>
    <s v="Unprod Time: Task: R JT Time Hr: .05 Time Ot: 0"/>
    <n v="1.4"/>
    <m/>
    <x v="12"/>
  </r>
  <r>
    <n v="7457"/>
    <s v="General Expenses"/>
    <n v="240"/>
    <d v="2023-03-07T00:00:00"/>
    <s v="Unprod Time: Task: R JT Time Hr: .05 Time Ot: 0"/>
    <n v="1.4"/>
    <m/>
    <x v="12"/>
  </r>
  <r>
    <n v="7457"/>
    <s v="General Expenses"/>
    <n v="240"/>
    <d v="2023-03-08T00:00:00"/>
    <s v="Unprod Time: Task: R JT Time Hr: .05 Time Ot: 0"/>
    <n v="1.4"/>
    <m/>
    <x v="12"/>
  </r>
  <r>
    <n v="7457"/>
    <s v="General Expenses"/>
    <n v="240"/>
    <d v="2023-03-08T00:00:00"/>
    <s v="Unprod Time: Task: R JT Time Hr: .05 Time Ot: 0"/>
    <n v="1.4"/>
    <m/>
    <x v="12"/>
  </r>
  <r>
    <n v="7457"/>
    <s v="General Expenses"/>
    <n v="240"/>
    <d v="2023-03-15T00:00:00"/>
    <s v="Unprod Time: Task: R JT Time Hr: .05 Time Ot: 0"/>
    <n v="1.4"/>
    <m/>
    <x v="12"/>
  </r>
  <r>
    <n v="7457"/>
    <s v="General Expenses"/>
    <n v="240"/>
    <d v="2023-03-23T00:00:00"/>
    <s v="Unprod Time: Task: R JT Time Hr: .05 Time Ot: 0"/>
    <n v="1.4"/>
    <m/>
    <x v="12"/>
  </r>
  <r>
    <n v="7457"/>
    <s v="General Expenses"/>
    <n v="240"/>
    <d v="2023-03-27T00:00:00"/>
    <s v="Unprod Time: Task: R JT Time Hr: .05 Time Ot: 0"/>
    <n v="1.4"/>
    <m/>
    <x v="12"/>
  </r>
  <r>
    <n v="7457"/>
    <s v="General Expenses"/>
    <n v="240"/>
    <d v="2023-03-27T00:00:00"/>
    <s v="Unprod Time: Task: R JT Time Hr: .05 Time Ot: 0"/>
    <n v="1.4"/>
    <m/>
    <x v="12"/>
  </r>
  <r>
    <n v="7457"/>
    <s v="General Expenses"/>
    <n v="240"/>
    <d v="2023-04-24T00:00:00"/>
    <s v="Unprod Time: Task: R JT Time Hr: .05 Time Ot: 0"/>
    <n v="1.4"/>
    <m/>
    <x v="12"/>
  </r>
  <r>
    <n v="7457"/>
    <s v="General Expenses"/>
    <n v="240"/>
    <d v="2023-05-09T00:00:00"/>
    <s v="Unprod Time: Task: R JT Time Hr: .05 Time Ot: 0"/>
    <n v="1.4"/>
    <m/>
    <x v="12"/>
  </r>
  <r>
    <n v="7457"/>
    <s v="General Expenses"/>
    <n v="240"/>
    <d v="2023-05-17T00:00:00"/>
    <s v="Unprod Time: Task: R JT Time Hr: .05 Time Ot: 0"/>
    <n v="1.4"/>
    <m/>
    <x v="12"/>
  </r>
  <r>
    <n v="7457"/>
    <s v="General Expenses"/>
    <n v="240"/>
    <d v="2023-05-25T00:00:00"/>
    <s v="Unprod Time: Task: R JT Time Hr: .05 Time Ot: 0"/>
    <n v="1.4"/>
    <m/>
    <x v="12"/>
  </r>
  <r>
    <n v="7457"/>
    <s v="General Expenses"/>
    <n v="240"/>
    <d v="2023-05-31T00:00:00"/>
    <s v="Unprod Time: Task: R JT Time Hr: .05 Time Ot: 0"/>
    <n v="1.4"/>
    <m/>
    <x v="12"/>
  </r>
  <r>
    <n v="7457"/>
    <s v="General Expenses"/>
    <n v="240"/>
    <d v="2023-05-31T00:00:00"/>
    <s v="Unprod Time: Task: R JT Time Hr: .05 Time Ot: 0"/>
    <n v="1.4"/>
    <m/>
    <x v="12"/>
  </r>
  <r>
    <n v="7457"/>
    <s v="General Expenses"/>
    <n v="240"/>
    <d v="2023-06-01T00:00:00"/>
    <s v="Unprod Time: Task: R JT Time Hr: .05 Time Ot: 0"/>
    <n v="1.4"/>
    <m/>
    <x v="12"/>
  </r>
  <r>
    <n v="7457"/>
    <s v="General Expenses"/>
    <n v="240"/>
    <d v="2023-06-08T00:00:00"/>
    <s v="Unprod Time: Task: R JT Time Hr: .05 Time Ot: 0"/>
    <n v="1.4"/>
    <m/>
    <x v="12"/>
  </r>
  <r>
    <n v="7457"/>
    <s v="General Expenses"/>
    <n v="240"/>
    <d v="2023-06-19T00:00:00"/>
    <s v="Unprod Time: Task: R JT Time Hr: .05 Time Ot: 0"/>
    <n v="1.4"/>
    <m/>
    <x v="12"/>
  </r>
  <r>
    <n v="7457"/>
    <s v="General Expenses"/>
    <n v="240"/>
    <d v="2023-06-20T00:00:00"/>
    <s v="Unprod Time: Task: R JT Time Hr: .05 Time Ot: 0"/>
    <n v="1.4"/>
    <m/>
    <x v="12"/>
  </r>
  <r>
    <n v="7457"/>
    <s v="General Expenses"/>
    <n v="240"/>
    <d v="2023-07-12T00:00:00"/>
    <s v="Unprod Time: Task: R JT Time Hr: .05 Time Ot: 0"/>
    <n v="1.4"/>
    <m/>
    <x v="12"/>
  </r>
  <r>
    <n v="7457"/>
    <s v="General Expenses"/>
    <n v="240"/>
    <d v="2023-07-12T00:00:00"/>
    <s v="Unprod Time: Task: R JT Time Hr: .05 Time Ot: 0"/>
    <n v="1.4"/>
    <m/>
    <x v="12"/>
  </r>
  <r>
    <n v="7457"/>
    <s v="General Expenses"/>
    <n v="240"/>
    <d v="2023-08-02T00:00:00"/>
    <s v="Unprod Time: Task: R JT Time Hr: .05 Time Ot: 0"/>
    <n v="1.4"/>
    <m/>
    <x v="12"/>
  </r>
  <r>
    <n v="7457"/>
    <s v="General Expenses"/>
    <n v="240"/>
    <d v="2023-08-29T00:00:00"/>
    <s v="Unprod Time: Task: R JT Time Hr: .05 Time Ot: 0"/>
    <n v="1.4"/>
    <m/>
    <x v="12"/>
  </r>
  <r>
    <n v="7457"/>
    <s v="General Expenses"/>
    <n v="240"/>
    <d v="2023-08-30T00:00:00"/>
    <s v="Unprod Time: Task: R JT Time Hr: .05 Time Ot: 0"/>
    <n v="1.4"/>
    <m/>
    <x v="12"/>
  </r>
  <r>
    <n v="7457"/>
    <s v="General Expenses"/>
    <n v="240"/>
    <d v="2023-09-11T00:00:00"/>
    <s v="Unprod Time: Task: R JT Time Hr: .05 Time Ot: 0"/>
    <n v="1.4"/>
    <m/>
    <x v="12"/>
  </r>
  <r>
    <n v="7457"/>
    <s v="General Expenses"/>
    <n v="240"/>
    <d v="2023-09-18T00:00:00"/>
    <s v="Unprod Time: Task: R JT Time Hr: .05 Time Ot: 0"/>
    <n v="1.4"/>
    <m/>
    <x v="12"/>
  </r>
  <r>
    <n v="7457"/>
    <s v="General Expenses"/>
    <n v="240"/>
    <d v="2023-09-18T00:00:00"/>
    <s v="Unprod Time: Task: R JT Time Hr: .05 Time Ot: 0"/>
    <n v="1.4"/>
    <m/>
    <x v="12"/>
  </r>
  <r>
    <n v="7457"/>
    <s v="General Expenses"/>
    <n v="240"/>
    <d v="2023-03-01T00:00:00"/>
    <s v="Unprod Time: Task: R JT Time Hr: .07 Time Ot: 0"/>
    <n v="1.96"/>
    <m/>
    <x v="12"/>
  </r>
  <r>
    <n v="7457"/>
    <s v="General Expenses"/>
    <n v="240"/>
    <d v="2023-03-08T00:00:00"/>
    <s v="Unprod Time: Task: R JT Time Hr: .07 Time Ot: 0"/>
    <n v="1.96"/>
    <m/>
    <x v="12"/>
  </r>
  <r>
    <n v="7457"/>
    <s v="General Expenses"/>
    <n v="240"/>
    <d v="2023-03-08T00:00:00"/>
    <s v="Unprod Time: Task: R JT Time Hr: .07 Time Ot: 0"/>
    <n v="1.96"/>
    <m/>
    <x v="12"/>
  </r>
  <r>
    <n v="7457"/>
    <s v="General Expenses"/>
    <n v="240"/>
    <d v="2023-03-09T00:00:00"/>
    <s v="Unprod Time: Task: R JT Time Hr: .07 Time Ot: 0"/>
    <n v="1.96"/>
    <m/>
    <x v="12"/>
  </r>
  <r>
    <n v="7457"/>
    <s v="General Expenses"/>
    <n v="240"/>
    <d v="2023-03-14T00:00:00"/>
    <s v="Unprod Time: Task: R JT Time Hr: .07 Time Ot: 0"/>
    <n v="1.96"/>
    <m/>
    <x v="12"/>
  </r>
  <r>
    <n v="7457"/>
    <s v="General Expenses"/>
    <n v="240"/>
    <d v="2023-03-27T00:00:00"/>
    <s v="Unprod Time: Task: R JT Time Hr: .07 Time Ot: 0"/>
    <n v="1.96"/>
    <m/>
    <x v="12"/>
  </r>
  <r>
    <n v="7457"/>
    <s v="General Expenses"/>
    <n v="240"/>
    <d v="2023-03-30T00:00:00"/>
    <s v="Unprod Time: Task: R JT Time Hr: .07 Time Ot: 0"/>
    <n v="1.96"/>
    <m/>
    <x v="12"/>
  </r>
  <r>
    <n v="7457"/>
    <s v="General Expenses"/>
    <n v="240"/>
    <d v="2023-04-26T00:00:00"/>
    <s v="Unprod Time: Task: R JT Time Hr: .07 Time Ot: 0"/>
    <n v="1.96"/>
    <m/>
    <x v="12"/>
  </r>
  <r>
    <n v="7457"/>
    <s v="General Expenses"/>
    <n v="240"/>
    <d v="2023-05-11T00:00:00"/>
    <s v="Unprod Time: Task: R JT Time Hr: .07 Time Ot: 0"/>
    <n v="1.96"/>
    <m/>
    <x v="12"/>
  </r>
  <r>
    <n v="7457"/>
    <s v="General Expenses"/>
    <n v="240"/>
    <d v="2023-05-22T00:00:00"/>
    <s v="Unprod Time: Task: R JT Time Hr: .07 Time Ot: 0"/>
    <n v="1.96"/>
    <m/>
    <x v="12"/>
  </r>
  <r>
    <n v="7457"/>
    <s v="General Expenses"/>
    <n v="240"/>
    <d v="2023-06-01T00:00:00"/>
    <s v="Unprod Time: Task: R JT Time Hr: .07 Time Ot: 0"/>
    <n v="1.96"/>
    <m/>
    <x v="12"/>
  </r>
  <r>
    <n v="7457"/>
    <s v="General Expenses"/>
    <n v="240"/>
    <d v="2023-06-06T00:00:00"/>
    <s v="Unprod Time: Task: R JT Time Hr: .07 Time Ot: 0"/>
    <n v="1.96"/>
    <m/>
    <x v="12"/>
  </r>
  <r>
    <n v="7457"/>
    <s v="General Expenses"/>
    <n v="240"/>
    <d v="2023-06-26T00:00:00"/>
    <s v="Unprod Time: Task: R JT Time Hr: .07 Time Ot: 0"/>
    <n v="1.96"/>
    <m/>
    <x v="12"/>
  </r>
  <r>
    <n v="7457"/>
    <s v="General Expenses"/>
    <n v="240"/>
    <d v="2023-08-15T00:00:00"/>
    <s v="Unprod Time: Task: R JT Time Hr: .07 Time Ot: 0"/>
    <n v="1.96"/>
    <m/>
    <x v="12"/>
  </r>
  <r>
    <n v="7457"/>
    <s v="General Expenses"/>
    <n v="240"/>
    <d v="2023-08-29T00:00:00"/>
    <s v="Unprod Time: Task: R JT Time Hr: .07 Time Ot: 0"/>
    <n v="1.96"/>
    <m/>
    <x v="12"/>
  </r>
  <r>
    <n v="7457"/>
    <s v="General Expenses"/>
    <n v="240"/>
    <d v="2023-09-14T00:00:00"/>
    <s v="Unprod Time: Task: R JT Time Hr: .07 Time Ot: 0"/>
    <n v="1.96"/>
    <m/>
    <x v="12"/>
  </r>
  <r>
    <n v="7457"/>
    <s v="General Expenses"/>
    <n v="240"/>
    <d v="2023-09-21T00:00:00"/>
    <s v="Unprod Time: Task: R JT Time Hr: .07 Time Ot: 0"/>
    <n v="1.96"/>
    <m/>
    <x v="12"/>
  </r>
  <r>
    <n v="7457"/>
    <s v="General Expenses"/>
    <n v="240"/>
    <d v="2023-03-07T00:00:00"/>
    <s v="Unprod Time: Task: R JT Time Hr: .08 Time Ot: 0"/>
    <n v="2.2400000000000002"/>
    <m/>
    <x v="12"/>
  </r>
  <r>
    <n v="7457"/>
    <s v="General Expenses"/>
    <n v="240"/>
    <d v="2023-03-15T00:00:00"/>
    <s v="Unprod Time: Task: R JT Time Hr: .08 Time Ot: 0"/>
    <n v="2.2400000000000002"/>
    <m/>
    <x v="12"/>
  </r>
  <r>
    <n v="7457"/>
    <s v="General Expenses"/>
    <n v="240"/>
    <d v="2023-03-16T00:00:00"/>
    <s v="Unprod Time: Task: R JT Time Hr: .08 Time Ot: 0"/>
    <n v="2.2400000000000002"/>
    <m/>
    <x v="12"/>
  </r>
  <r>
    <n v="7457"/>
    <s v="General Expenses"/>
    <n v="240"/>
    <d v="2023-03-23T00:00:00"/>
    <s v="Unprod Time: Task: R JT Time Hr: .08 Time Ot: 0"/>
    <n v="2.2400000000000002"/>
    <m/>
    <x v="12"/>
  </r>
  <r>
    <n v="7457"/>
    <s v="General Expenses"/>
    <n v="240"/>
    <d v="2023-03-30T00:00:00"/>
    <s v="Unprod Time: Task: R JT Time Hr: .08 Time Ot: 0"/>
    <n v="2.2400000000000002"/>
    <m/>
    <x v="12"/>
  </r>
  <r>
    <n v="7457"/>
    <s v="General Expenses"/>
    <n v="240"/>
    <d v="2023-04-06T00:00:00"/>
    <s v="Unprod Time: Task: R JT Time Hr: .08 Time Ot: 0"/>
    <n v="2.2400000000000002"/>
    <m/>
    <x v="12"/>
  </r>
  <r>
    <n v="7457"/>
    <s v="General Expenses"/>
    <n v="240"/>
    <d v="2023-04-20T00:00:00"/>
    <s v="Unprod Time: Task: R JT Time Hr: .08 Time Ot: 0"/>
    <n v="2.2400000000000002"/>
    <m/>
    <x v="12"/>
  </r>
  <r>
    <n v="7457"/>
    <s v="General Expenses"/>
    <n v="240"/>
    <d v="2023-04-26T00:00:00"/>
    <s v="Unprod Time: Task: R JT Time Hr: .08 Time Ot: 0"/>
    <n v="2.2400000000000002"/>
    <m/>
    <x v="12"/>
  </r>
  <r>
    <n v="7457"/>
    <s v="General Expenses"/>
    <n v="240"/>
    <d v="2023-04-27T00:00:00"/>
    <s v="Unprod Time: Task: R JT Time Hr: .08 Time Ot: 0"/>
    <n v="2.2400000000000002"/>
    <m/>
    <x v="12"/>
  </r>
  <r>
    <n v="7457"/>
    <s v="General Expenses"/>
    <n v="240"/>
    <d v="2023-05-11T00:00:00"/>
    <s v="Unprod Time: Task: R JT Time Hr: .08 Time Ot: 0"/>
    <n v="2.2400000000000002"/>
    <m/>
    <x v="12"/>
  </r>
  <r>
    <n v="7457"/>
    <s v="General Expenses"/>
    <n v="240"/>
    <d v="2023-05-23T00:00:00"/>
    <s v="Unprod Time: Task: R JT Time Hr: .08 Time Ot: 0"/>
    <n v="2.2400000000000002"/>
    <m/>
    <x v="12"/>
  </r>
  <r>
    <n v="7457"/>
    <s v="General Expenses"/>
    <n v="240"/>
    <d v="2023-05-30T00:00:00"/>
    <s v="Unprod Time: Task: R JT Time Hr: .08 Time Ot: 0"/>
    <n v="2.2400000000000002"/>
    <m/>
    <x v="12"/>
  </r>
  <r>
    <n v="7457"/>
    <s v="General Expenses"/>
    <n v="240"/>
    <d v="2023-06-01T00:00:00"/>
    <s v="Unprod Time: Task: R JT Time Hr: .08 Time Ot: 0"/>
    <n v="2.2400000000000002"/>
    <m/>
    <x v="12"/>
  </r>
  <r>
    <n v="7457"/>
    <s v="General Expenses"/>
    <n v="240"/>
    <d v="2023-06-08T00:00:00"/>
    <s v="Unprod Time: Task: R JT Time Hr: .08 Time Ot: 0"/>
    <n v="2.2400000000000002"/>
    <m/>
    <x v="12"/>
  </r>
  <r>
    <n v="7457"/>
    <s v="General Expenses"/>
    <n v="240"/>
    <d v="2023-06-15T00:00:00"/>
    <s v="Unprod Time: Task: R JT Time Hr: .08 Time Ot: 0"/>
    <n v="2.2400000000000002"/>
    <m/>
    <x v="12"/>
  </r>
  <r>
    <n v="7457"/>
    <s v="General Expenses"/>
    <n v="240"/>
    <d v="2023-06-19T00:00:00"/>
    <s v="Unprod Time: Task: R JT Time Hr: .08 Time Ot: 0"/>
    <n v="2.2400000000000002"/>
    <m/>
    <x v="12"/>
  </r>
  <r>
    <n v="7457"/>
    <s v="General Expenses"/>
    <n v="240"/>
    <d v="2023-07-10T00:00:00"/>
    <s v="Unprod Time: Task: R JT Time Hr: .08 Time Ot: 0"/>
    <n v="2.2400000000000002"/>
    <m/>
    <x v="12"/>
  </r>
  <r>
    <n v="7457"/>
    <s v="General Expenses"/>
    <n v="240"/>
    <d v="2023-07-20T00:00:00"/>
    <s v="Unprod Time: Task: R JT Time Hr: .08 Time Ot: 0"/>
    <n v="2.2400000000000002"/>
    <m/>
    <x v="12"/>
  </r>
  <r>
    <n v="7457"/>
    <s v="General Expenses"/>
    <n v="240"/>
    <d v="2023-08-02T00:00:00"/>
    <s v="Unprod Time: Task: R JT Time Hr: .08 Time Ot: 0"/>
    <n v="2.2400000000000002"/>
    <m/>
    <x v="12"/>
  </r>
  <r>
    <n v="7457"/>
    <s v="General Expenses"/>
    <n v="240"/>
    <d v="2023-08-07T00:00:00"/>
    <s v="Unprod Time: Task: R JT Time Hr: .08 Time Ot: 0"/>
    <n v="2.2400000000000002"/>
    <m/>
    <x v="12"/>
  </r>
  <r>
    <n v="7457"/>
    <s v="General Expenses"/>
    <n v="240"/>
    <d v="2023-08-15T00:00:00"/>
    <s v="Unprod Time: Task: R JT Time Hr: .08 Time Ot: 0"/>
    <n v="2.2400000000000002"/>
    <m/>
    <x v="12"/>
  </r>
  <r>
    <n v="7457"/>
    <s v="General Expenses"/>
    <n v="240"/>
    <d v="2023-03-01T00:00:00"/>
    <s v="Unprod Time: Task: R JT Time Hr: .1 Time Ot: 0"/>
    <n v="2.8"/>
    <m/>
    <x v="12"/>
  </r>
  <r>
    <n v="7457"/>
    <s v="General Expenses"/>
    <n v="240"/>
    <d v="2023-03-14T00:00:00"/>
    <s v="Unprod Time: Task: R JT Time Hr: .1 Time Ot: 0"/>
    <n v="2.8"/>
    <m/>
    <x v="12"/>
  </r>
  <r>
    <n v="7457"/>
    <s v="General Expenses"/>
    <n v="240"/>
    <d v="2023-03-30T00:00:00"/>
    <s v="Unprod Time: Task: R JT Time Hr: .1 Time Ot: 0"/>
    <n v="2.8"/>
    <m/>
    <x v="12"/>
  </r>
  <r>
    <n v="7457"/>
    <s v="General Expenses"/>
    <n v="240"/>
    <d v="2023-04-14T00:00:00"/>
    <s v="Unprod Time: Task: R JT Time Hr: .1 Time Ot: 0"/>
    <n v="2.8"/>
    <m/>
    <x v="12"/>
  </r>
  <r>
    <n v="7457"/>
    <s v="General Expenses"/>
    <n v="240"/>
    <d v="2023-04-19T00:00:00"/>
    <s v="Unprod Time: Task: R JT Time Hr: .1 Time Ot: 0"/>
    <n v="2.8"/>
    <m/>
    <x v="12"/>
  </r>
  <r>
    <n v="7457"/>
    <s v="General Expenses"/>
    <n v="240"/>
    <d v="2023-04-24T00:00:00"/>
    <s v="Unprod Time: Task: R JT Time Hr: .1 Time Ot: 0"/>
    <n v="2.8"/>
    <m/>
    <x v="12"/>
  </r>
  <r>
    <n v="7457"/>
    <s v="General Expenses"/>
    <n v="240"/>
    <d v="2023-05-20T00:00:00"/>
    <s v="Unprod Time: Task: R JT Time Hr: .1 Time Ot: 0"/>
    <n v="2.8"/>
    <m/>
    <x v="12"/>
  </r>
  <r>
    <n v="7457"/>
    <s v="General Expenses"/>
    <n v="240"/>
    <d v="2023-05-22T00:00:00"/>
    <s v="Unprod Time: Task: R JT Time Hr: .1 Time Ot: 0"/>
    <n v="2.8"/>
    <m/>
    <x v="12"/>
  </r>
  <r>
    <n v="7457"/>
    <s v="General Expenses"/>
    <n v="240"/>
    <d v="2023-05-23T00:00:00"/>
    <s v="Unprod Time: Task: R JT Time Hr: .1 Time Ot: 0"/>
    <n v="2.8"/>
    <m/>
    <x v="12"/>
  </r>
  <r>
    <n v="7457"/>
    <s v="General Expenses"/>
    <n v="240"/>
    <d v="2023-05-31T00:00:00"/>
    <s v="Unprod Time: Task: R JT Time Hr: .1 Time Ot: 0"/>
    <n v="2.8"/>
    <m/>
    <x v="12"/>
  </r>
  <r>
    <n v="7457"/>
    <s v="General Expenses"/>
    <n v="240"/>
    <d v="2023-05-31T00:00:00"/>
    <s v="Unprod Time: Task: R JT Time Hr: .1 Time Ot: 0"/>
    <n v="2.8"/>
    <m/>
    <x v="12"/>
  </r>
  <r>
    <n v="7457"/>
    <s v="General Expenses"/>
    <n v="240"/>
    <d v="2023-06-08T00:00:00"/>
    <s v="Unprod Time: Task: R JT Time Hr: .1 Time Ot: 0"/>
    <n v="2.8"/>
    <m/>
    <x v="12"/>
  </r>
  <r>
    <n v="7457"/>
    <s v="General Expenses"/>
    <n v="240"/>
    <d v="2023-06-13T00:00:00"/>
    <s v="Unprod Time: Task: R JT Time Hr: .1 Time Ot: 0"/>
    <n v="2.8"/>
    <m/>
    <x v="12"/>
  </r>
  <r>
    <n v="7457"/>
    <s v="General Expenses"/>
    <n v="240"/>
    <d v="2023-06-21T00:00:00"/>
    <s v="Unprod Time: Task: R JT Time Hr: .1 Time Ot: 0"/>
    <n v="2.8"/>
    <m/>
    <x v="12"/>
  </r>
  <r>
    <n v="7457"/>
    <s v="General Expenses"/>
    <n v="240"/>
    <d v="2023-06-29T00:00:00"/>
    <s v="Unprod Time: Task: R JT Time Hr: .1 Time Ot: 0"/>
    <n v="2.8"/>
    <m/>
    <x v="12"/>
  </r>
  <r>
    <n v="7457"/>
    <s v="General Expenses"/>
    <n v="240"/>
    <d v="2023-07-05T00:00:00"/>
    <s v="Unprod Time: Task: R JT Time Hr: .1 Time Ot: 0"/>
    <n v="2.8"/>
    <m/>
    <x v="12"/>
  </r>
  <r>
    <n v="7457"/>
    <s v="General Expenses"/>
    <n v="240"/>
    <d v="2023-07-31T00:00:00"/>
    <s v="Unprod Time: Task: R JT Time Hr: .1 Time Ot: 0"/>
    <n v="2.8"/>
    <m/>
    <x v="12"/>
  </r>
  <r>
    <n v="7457"/>
    <s v="General Expenses"/>
    <n v="240"/>
    <d v="2023-08-01T00:00:00"/>
    <s v="Unprod Time: Task: R JT Time Hr: .1 Time Ot: 0"/>
    <n v="2.8"/>
    <m/>
    <x v="12"/>
  </r>
  <r>
    <n v="7457"/>
    <s v="General Expenses"/>
    <n v="240"/>
    <d v="2023-08-14T00:00:00"/>
    <s v="Unprod Time: Task: R JT Time Hr: .1 Time Ot: 0"/>
    <n v="2.8"/>
    <m/>
    <x v="12"/>
  </r>
  <r>
    <n v="7457"/>
    <s v="General Expenses"/>
    <n v="240"/>
    <d v="2023-08-30T00:00:00"/>
    <s v="Unprod Time: Task: R JT Time Hr: .1 Time Ot: 0"/>
    <n v="2.8"/>
    <m/>
    <x v="12"/>
  </r>
  <r>
    <n v="7457"/>
    <s v="General Expenses"/>
    <n v="240"/>
    <d v="2023-03-13T00:00:00"/>
    <s v="Unprod Time: Task: R JT Time Hr: .12 Time Ot: 0"/>
    <n v="3.36"/>
    <m/>
    <x v="12"/>
  </r>
  <r>
    <n v="7457"/>
    <s v="General Expenses"/>
    <n v="240"/>
    <d v="2023-03-16T00:00:00"/>
    <s v="Unprod Time: Task: R JT Time Hr: .12 Time Ot: 0"/>
    <n v="3.36"/>
    <m/>
    <x v="12"/>
  </r>
  <r>
    <n v="7457"/>
    <s v="General Expenses"/>
    <n v="240"/>
    <d v="2023-04-24T00:00:00"/>
    <s v="Unprod Time: Task: R JT Time Hr: .12 Time Ot: 0"/>
    <n v="3.36"/>
    <m/>
    <x v="12"/>
  </r>
  <r>
    <n v="7457"/>
    <s v="General Expenses"/>
    <n v="240"/>
    <d v="2023-05-24T00:00:00"/>
    <s v="Unprod Time: Task: R JT Time Hr: .12 Time Ot: 0"/>
    <n v="3.36"/>
    <m/>
    <x v="12"/>
  </r>
  <r>
    <n v="7457"/>
    <s v="General Expenses"/>
    <n v="240"/>
    <d v="2023-06-07T00:00:00"/>
    <s v="Unprod Time: Task: R JT Time Hr: .12 Time Ot: 0"/>
    <n v="3.36"/>
    <m/>
    <x v="12"/>
  </r>
  <r>
    <n v="7457"/>
    <s v="General Expenses"/>
    <n v="240"/>
    <d v="2023-06-21T00:00:00"/>
    <s v="Unprod Time: Task: R JT Time Hr: .12 Time Ot: 0"/>
    <n v="3.36"/>
    <m/>
    <x v="12"/>
  </r>
  <r>
    <n v="7457"/>
    <s v="General Expenses"/>
    <n v="240"/>
    <d v="2023-07-06T00:00:00"/>
    <s v="Unprod Time: Task: R JT Time Hr: .12 Time Ot: 0"/>
    <n v="3.36"/>
    <m/>
    <x v="12"/>
  </r>
  <r>
    <n v="7457"/>
    <s v="General Expenses"/>
    <n v="240"/>
    <d v="2023-07-12T00:00:00"/>
    <s v="Unprod Time: Task: R JT Time Hr: .12 Time Ot: 0"/>
    <n v="3.36"/>
    <m/>
    <x v="12"/>
  </r>
  <r>
    <n v="7457"/>
    <s v="General Expenses"/>
    <n v="240"/>
    <d v="2023-07-31T00:00:00"/>
    <s v="Unprod Time: Task: R JT Time Hr: .12 Time Ot: 0"/>
    <n v="3.36"/>
    <m/>
    <x v="12"/>
  </r>
  <r>
    <n v="7457"/>
    <s v="General Expenses"/>
    <n v="240"/>
    <d v="2023-08-01T00:00:00"/>
    <s v="Unprod Time: Task: R JT Time Hr: .12 Time Ot: 0"/>
    <n v="3.36"/>
    <m/>
    <x v="12"/>
  </r>
  <r>
    <n v="7457"/>
    <s v="General Expenses"/>
    <n v="240"/>
    <d v="2023-08-03T00:00:00"/>
    <s v="Unprod Time: Task: R JT Time Hr: .12 Time Ot: 0"/>
    <n v="3.36"/>
    <m/>
    <x v="12"/>
  </r>
  <r>
    <n v="7457"/>
    <s v="General Expenses"/>
    <n v="240"/>
    <d v="2023-08-08T00:00:00"/>
    <s v="Unprod Time: Task: R JT Time Hr: .12 Time Ot: 0"/>
    <n v="3.36"/>
    <m/>
    <x v="12"/>
  </r>
  <r>
    <n v="7457"/>
    <s v="General Expenses"/>
    <n v="240"/>
    <d v="2023-09-11T00:00:00"/>
    <s v="Unprod Time: Task: R JT Time Hr: .12 Time Ot: 0"/>
    <n v="3.36"/>
    <m/>
    <x v="12"/>
  </r>
  <r>
    <n v="7457"/>
    <s v="General Expenses"/>
    <n v="240"/>
    <d v="2023-09-18T00:00:00"/>
    <s v="Unprod Time: Task: R JT Time Hr: .12 Time Ot: 0"/>
    <n v="3.36"/>
    <m/>
    <x v="12"/>
  </r>
  <r>
    <n v="7457"/>
    <s v="General Expenses"/>
    <n v="240"/>
    <d v="2023-03-01T00:00:00"/>
    <s v="Unprod Time: Task: R JT Time Hr: .13 Time Ot: 0"/>
    <n v="3.64"/>
    <m/>
    <x v="12"/>
  </r>
  <r>
    <n v="7457"/>
    <s v="General Expenses"/>
    <n v="240"/>
    <d v="2023-03-16T00:00:00"/>
    <s v="Unprod Time: Task: R JT Time Hr: .13 Time Ot: 0"/>
    <n v="3.64"/>
    <m/>
    <x v="12"/>
  </r>
  <r>
    <n v="7457"/>
    <s v="General Expenses"/>
    <n v="240"/>
    <d v="2023-04-05T00:00:00"/>
    <s v="Unprod Time: Task: R JT Time Hr: .13 Time Ot: 0"/>
    <n v="3.64"/>
    <m/>
    <x v="12"/>
  </r>
  <r>
    <n v="7457"/>
    <s v="General Expenses"/>
    <n v="240"/>
    <d v="2023-04-13T00:00:00"/>
    <s v="Unprod Time: Task: R JT Time Hr: .13 Time Ot: 0"/>
    <n v="3.64"/>
    <m/>
    <x v="12"/>
  </r>
  <r>
    <n v="7457"/>
    <s v="General Expenses"/>
    <n v="240"/>
    <d v="2023-04-22T00:00:00"/>
    <s v="Unprod Time: Task: R JT Time Hr: .13 Time Ot: 0"/>
    <n v="3.64"/>
    <m/>
    <x v="12"/>
  </r>
  <r>
    <n v="7457"/>
    <s v="General Expenses"/>
    <n v="240"/>
    <d v="2023-05-22T00:00:00"/>
    <s v="Unprod Time: Task: R JT Time Hr: .13 Time Ot: 0"/>
    <n v="3.64"/>
    <m/>
    <x v="12"/>
  </r>
  <r>
    <n v="7457"/>
    <s v="General Expenses"/>
    <n v="240"/>
    <d v="2023-06-12T00:00:00"/>
    <s v="Unprod Time: Task: R JT Time Hr: .13 Time Ot: 0"/>
    <n v="3.64"/>
    <m/>
    <x v="12"/>
  </r>
  <r>
    <n v="7457"/>
    <s v="General Expenses"/>
    <n v="240"/>
    <d v="2023-09-12T00:00:00"/>
    <s v="Unprod Time: Task: R JT Time Hr: .13 Time Ot: 0"/>
    <n v="3.64"/>
    <m/>
    <x v="12"/>
  </r>
  <r>
    <n v="7457"/>
    <s v="General Expenses"/>
    <n v="240"/>
    <d v="2023-03-09T00:00:00"/>
    <s v="Unprod Time: Task: R JT Time Hr: .15 Time Ot: 0"/>
    <n v="4.2"/>
    <m/>
    <x v="12"/>
  </r>
  <r>
    <n v="7457"/>
    <s v="General Expenses"/>
    <n v="240"/>
    <d v="2023-03-15T00:00:00"/>
    <s v="Unprod Time: Task: R JT Time Hr: .15 Time Ot: 0"/>
    <n v="4.2"/>
    <m/>
    <x v="12"/>
  </r>
  <r>
    <n v="7457"/>
    <s v="General Expenses"/>
    <n v="240"/>
    <d v="2023-03-16T00:00:00"/>
    <s v="Unprod Time: Task: R JT Time Hr: .15 Time Ot: 0"/>
    <n v="4.2"/>
    <m/>
    <x v="12"/>
  </r>
  <r>
    <n v="7457"/>
    <s v="General Expenses"/>
    <n v="240"/>
    <d v="2023-03-16T00:00:00"/>
    <s v="Unprod Time: Task: R JT Time Hr: .15 Time Ot: 0"/>
    <n v="4.2"/>
    <m/>
    <x v="12"/>
  </r>
  <r>
    <n v="7457"/>
    <s v="General Expenses"/>
    <n v="240"/>
    <d v="2023-03-28T00:00:00"/>
    <s v="Unprod Time: Task: R JT Time Hr: .15 Time Ot: 0"/>
    <n v="4.2"/>
    <m/>
    <x v="12"/>
  </r>
  <r>
    <n v="7457"/>
    <s v="General Expenses"/>
    <n v="240"/>
    <d v="2023-06-21T00:00:00"/>
    <s v="Unprod Time: Task: R JT Time Hr: .15 Time Ot: 0"/>
    <n v="4.2"/>
    <m/>
    <x v="12"/>
  </r>
  <r>
    <n v="7457"/>
    <s v="General Expenses"/>
    <n v="240"/>
    <d v="2023-07-04T00:00:00"/>
    <s v="Unprod Time: Task: R JT Time Hr: .15 Time Ot: 0"/>
    <n v="4.2"/>
    <m/>
    <x v="12"/>
  </r>
  <r>
    <n v="7457"/>
    <s v="General Expenses"/>
    <n v="240"/>
    <d v="2023-07-25T00:00:00"/>
    <s v="Unprod Time: Task: R JT Time Hr: .15 Time Ot: 0"/>
    <n v="4.2"/>
    <m/>
    <x v="12"/>
  </r>
  <r>
    <n v="7457"/>
    <s v="General Expenses"/>
    <n v="240"/>
    <d v="2023-08-16T00:00:00"/>
    <s v="Unprod Time: Task: R JT Time Hr: .15 Time Ot: 0"/>
    <n v="4.2"/>
    <m/>
    <x v="12"/>
  </r>
  <r>
    <n v="7457"/>
    <s v="General Expenses"/>
    <n v="240"/>
    <d v="2023-09-11T00:00:00"/>
    <s v="Unprod Time: Task: R JT Time Hr: .15 Time Ot: 0"/>
    <n v="4.2"/>
    <m/>
    <x v="12"/>
  </r>
  <r>
    <n v="7457"/>
    <s v="General Expenses"/>
    <n v="240"/>
    <d v="2023-03-01T00:00:00"/>
    <s v="Unprod Time: Task: R JT Time Hr: .17 Time Ot: 0"/>
    <n v="4.76"/>
    <m/>
    <x v="12"/>
  </r>
  <r>
    <n v="7457"/>
    <s v="General Expenses"/>
    <n v="240"/>
    <d v="2023-03-09T00:00:00"/>
    <s v="Unprod Time: Task: R JT Time Hr: .17 Time Ot: 0"/>
    <n v="4.76"/>
    <m/>
    <x v="12"/>
  </r>
  <r>
    <n v="7457"/>
    <s v="General Expenses"/>
    <n v="240"/>
    <d v="2023-05-01T00:00:00"/>
    <s v="Unprod Time: Task: R JT Time Hr: .17 Time Ot: 0"/>
    <n v="4.76"/>
    <m/>
    <x v="12"/>
  </r>
  <r>
    <n v="7457"/>
    <s v="General Expenses"/>
    <n v="240"/>
    <d v="2023-05-06T00:00:00"/>
    <s v="Unprod Time: Task: R JT Time Hr: .17 Time Ot: 0"/>
    <n v="4.76"/>
    <m/>
    <x v="12"/>
  </r>
  <r>
    <n v="7457"/>
    <s v="General Expenses"/>
    <n v="240"/>
    <d v="2023-05-22T00:00:00"/>
    <s v="Unprod Time: Task: R JT Time Hr: .17 Time Ot: 0"/>
    <n v="4.76"/>
    <m/>
    <x v="12"/>
  </r>
  <r>
    <n v="7457"/>
    <s v="General Expenses"/>
    <n v="240"/>
    <d v="2023-06-13T00:00:00"/>
    <s v="Unprod Time: Task: R JT Time Hr: .17 Time Ot: 0"/>
    <n v="4.76"/>
    <m/>
    <x v="12"/>
  </r>
  <r>
    <n v="7457"/>
    <s v="General Expenses"/>
    <n v="240"/>
    <d v="2023-06-29T00:00:00"/>
    <s v="Unprod Time: Task: R JT Time Hr: .17 Time Ot: 0"/>
    <n v="4.76"/>
    <m/>
    <x v="12"/>
  </r>
  <r>
    <n v="7457"/>
    <s v="General Expenses"/>
    <n v="240"/>
    <d v="2023-07-10T00:00:00"/>
    <s v="Unprod Time: Task: R JT Time Hr: .17 Time Ot: 0"/>
    <n v="4.76"/>
    <m/>
    <x v="12"/>
  </r>
  <r>
    <n v="7457"/>
    <s v="General Expenses"/>
    <n v="240"/>
    <d v="2023-08-07T00:00:00"/>
    <s v="Unprod Time: Task: R JT Time Hr: .17 Time Ot: 0"/>
    <n v="4.76"/>
    <m/>
    <x v="12"/>
  </r>
  <r>
    <n v="7457"/>
    <s v="General Expenses"/>
    <n v="240"/>
    <d v="2023-08-10T00:00:00"/>
    <s v="Unprod Time: Task: R JT Time Hr: .17 Time Ot: 0"/>
    <n v="4.76"/>
    <m/>
    <x v="12"/>
  </r>
  <r>
    <n v="7457"/>
    <s v="General Expenses"/>
    <n v="240"/>
    <d v="2023-03-07T00:00:00"/>
    <s v="Unprod Time: Task: R JT Time Hr: .18 Time Ot: 0"/>
    <n v="5.04"/>
    <m/>
    <x v="12"/>
  </r>
  <r>
    <n v="7457"/>
    <s v="General Expenses"/>
    <n v="240"/>
    <d v="2023-03-13T00:00:00"/>
    <s v="Unprod Time: Task: R JT Time Hr: .18 Time Ot: 0"/>
    <n v="5.04"/>
    <m/>
    <x v="12"/>
  </r>
  <r>
    <n v="7457"/>
    <s v="General Expenses"/>
    <n v="240"/>
    <d v="2023-05-31T00:00:00"/>
    <s v="Unprod Time: Task: R JT Time Hr: .18 Time Ot: 0"/>
    <n v="5.04"/>
    <m/>
    <x v="12"/>
  </r>
  <r>
    <n v="7457"/>
    <s v="General Expenses"/>
    <n v="240"/>
    <d v="2023-07-25T00:00:00"/>
    <s v="Unprod Time: Task: R JT Time Hr: .18 Time Ot: 0"/>
    <n v="5.04"/>
    <m/>
    <x v="12"/>
  </r>
  <r>
    <n v="7457"/>
    <s v="General Expenses"/>
    <n v="240"/>
    <d v="2023-07-31T00:00:00"/>
    <s v="Unprod Time: Task: R JT Time Hr: .18 Time Ot: 0"/>
    <n v="5.04"/>
    <m/>
    <x v="12"/>
  </r>
  <r>
    <n v="7457"/>
    <s v="General Expenses"/>
    <n v="240"/>
    <d v="2023-08-10T00:00:00"/>
    <s v="Unprod Time: Task: R JT Time Hr: .18 Time Ot: 0"/>
    <n v="5.04"/>
    <m/>
    <x v="12"/>
  </r>
  <r>
    <n v="7457"/>
    <s v="General Expenses"/>
    <n v="240"/>
    <d v="2023-03-01T00:00:00"/>
    <s v="Unprod Time: Task: R JT Time Hr: .2 Time Ot: 0"/>
    <n v="5.6"/>
    <m/>
    <x v="12"/>
  </r>
  <r>
    <n v="7457"/>
    <s v="General Expenses"/>
    <n v="240"/>
    <d v="2023-03-14T00:00:00"/>
    <s v="Unprod Time: Task: R JT Time Hr: .2 Time Ot: 0"/>
    <n v="5.6"/>
    <m/>
    <x v="12"/>
  </r>
  <r>
    <n v="7457"/>
    <s v="General Expenses"/>
    <n v="240"/>
    <d v="2023-03-20T00:00:00"/>
    <s v="Unprod Time: Task: R JT Time Hr: .2 Time Ot: 0"/>
    <n v="5.6"/>
    <m/>
    <x v="12"/>
  </r>
  <r>
    <n v="7457"/>
    <s v="General Expenses"/>
    <n v="240"/>
    <d v="2023-03-22T00:00:00"/>
    <s v="Unprod Time: Task: R JT Time Hr: .2 Time Ot: 0"/>
    <n v="5.6"/>
    <m/>
    <x v="12"/>
  </r>
  <r>
    <n v="7457"/>
    <s v="General Expenses"/>
    <n v="240"/>
    <d v="2023-04-08T00:00:00"/>
    <s v="Unprod Time: Task: R JT Time Hr: .2 Time Ot: 0"/>
    <n v="5.6"/>
    <m/>
    <x v="12"/>
  </r>
  <r>
    <n v="7457"/>
    <s v="General Expenses"/>
    <n v="240"/>
    <d v="2023-04-20T00:00:00"/>
    <s v="Unprod Time: Task: R JT Time Hr: .2 Time Ot: 0"/>
    <n v="5.6"/>
    <m/>
    <x v="12"/>
  </r>
  <r>
    <n v="7457"/>
    <s v="General Expenses"/>
    <n v="240"/>
    <d v="2023-05-31T00:00:00"/>
    <s v="Unprod Time: Task: R JT Time Hr: .2 Time Ot: 0"/>
    <n v="5.6"/>
    <m/>
    <x v="12"/>
  </r>
  <r>
    <n v="7457"/>
    <s v="General Expenses"/>
    <n v="240"/>
    <d v="2023-06-14T00:00:00"/>
    <s v="Unprod Time: Task: R JT Time Hr: .2 Time Ot: 0"/>
    <n v="5.6"/>
    <m/>
    <x v="12"/>
  </r>
  <r>
    <n v="7457"/>
    <s v="General Expenses"/>
    <n v="240"/>
    <d v="2023-06-26T00:00:00"/>
    <s v="Unprod Time: Task: R JT Time Hr: .2 Time Ot: 0"/>
    <n v="5.6"/>
    <m/>
    <x v="12"/>
  </r>
  <r>
    <n v="7457"/>
    <s v="General Expenses"/>
    <n v="240"/>
    <d v="2023-06-28T00:00:00"/>
    <s v="Unprod Time: Task: R JT Time Hr: .2 Time Ot: 0"/>
    <n v="5.6"/>
    <m/>
    <x v="12"/>
  </r>
  <r>
    <n v="7457"/>
    <s v="General Expenses"/>
    <n v="240"/>
    <d v="2023-07-11T00:00:00"/>
    <s v="Unprod Time: Task: R JT Time Hr: .2 Time Ot: 0"/>
    <n v="5.6"/>
    <m/>
    <x v="12"/>
  </r>
  <r>
    <n v="7457"/>
    <s v="General Expenses"/>
    <n v="240"/>
    <d v="2023-07-19T00:00:00"/>
    <s v="Unprod Time: Task: R JT Time Hr: .2 Time Ot: 0"/>
    <n v="5.6"/>
    <m/>
    <x v="12"/>
  </r>
  <r>
    <n v="7457"/>
    <s v="General Expenses"/>
    <n v="240"/>
    <d v="2023-07-24T00:00:00"/>
    <s v="Unprod Time: Task: R JT Time Hr: .2 Time Ot: 0"/>
    <n v="5.6"/>
    <m/>
    <x v="12"/>
  </r>
  <r>
    <n v="7457"/>
    <s v="General Expenses"/>
    <n v="240"/>
    <d v="2023-03-07T00:00:00"/>
    <s v="Unprod Time: Task: R JT Time Hr: .22 Time Ot: 0"/>
    <n v="6.16"/>
    <m/>
    <x v="12"/>
  </r>
  <r>
    <n v="7457"/>
    <s v="General Expenses"/>
    <n v="240"/>
    <d v="2023-05-24T00:00:00"/>
    <s v="Unprod Time: Task: R JT Time Hr: .22 Time Ot: 0"/>
    <n v="6.16"/>
    <m/>
    <x v="12"/>
  </r>
  <r>
    <n v="7457"/>
    <s v="General Expenses"/>
    <n v="240"/>
    <d v="2023-06-06T00:00:00"/>
    <s v="Unprod Time: Task: R JT Time Hr: .22 Time Ot: 0"/>
    <n v="6.16"/>
    <m/>
    <x v="12"/>
  </r>
  <r>
    <n v="7457"/>
    <s v="General Expenses"/>
    <n v="240"/>
    <d v="2023-07-24T00:00:00"/>
    <s v="Unprod Time: Task: R JT Time Hr: .22 Time Ot: 0"/>
    <n v="6.16"/>
    <m/>
    <x v="12"/>
  </r>
  <r>
    <n v="7457"/>
    <s v="General Expenses"/>
    <n v="240"/>
    <d v="2023-08-07T00:00:00"/>
    <s v="Unprod Time: Task: R JT Time Hr: .22 Time Ot: 0"/>
    <n v="6.16"/>
    <m/>
    <x v="12"/>
  </r>
  <r>
    <n v="7457"/>
    <s v="General Expenses"/>
    <n v="240"/>
    <d v="2023-08-28T00:00:00"/>
    <s v="Unprod Time: Task: R JT Time Hr: .22 Time Ot: 0"/>
    <n v="6.16"/>
    <m/>
    <x v="12"/>
  </r>
  <r>
    <n v="7457"/>
    <s v="General Expenses"/>
    <n v="240"/>
    <d v="2023-03-07T00:00:00"/>
    <s v="Unprod Time: Task: R JT Time Hr: .23 Time Ot: 0"/>
    <n v="6.44"/>
    <m/>
    <x v="12"/>
  </r>
  <r>
    <n v="7457"/>
    <s v="General Expenses"/>
    <n v="240"/>
    <d v="2023-03-11T00:00:00"/>
    <s v="Unprod Time: Task: R JT Time Hr: .23 Time Ot: 0"/>
    <n v="6.44"/>
    <m/>
    <x v="12"/>
  </r>
  <r>
    <n v="7457"/>
    <s v="General Expenses"/>
    <n v="240"/>
    <d v="2023-04-13T00:00:00"/>
    <s v="Unprod Time: Task: R JT Time Hr: .23 Time Ot: 0"/>
    <n v="6.44"/>
    <m/>
    <x v="12"/>
  </r>
  <r>
    <n v="7457"/>
    <s v="General Expenses"/>
    <n v="240"/>
    <d v="2023-04-27T00:00:00"/>
    <s v="Unprod Time: Task: R JT Time Hr: .23 Time Ot: 0"/>
    <n v="6.44"/>
    <m/>
    <x v="12"/>
  </r>
  <r>
    <n v="7457"/>
    <s v="General Expenses"/>
    <n v="240"/>
    <d v="2023-05-24T00:00:00"/>
    <s v="Unprod Time: Task: R JT Time Hr: .23 Time Ot: 0"/>
    <n v="6.44"/>
    <m/>
    <x v="12"/>
  </r>
  <r>
    <n v="7457"/>
    <s v="General Expenses"/>
    <n v="240"/>
    <d v="2023-05-31T00:00:00"/>
    <s v="Unprod Time: Task: R JT Time Hr: .23 Time Ot: 0"/>
    <n v="6.44"/>
    <m/>
    <x v="12"/>
  </r>
  <r>
    <n v="7457"/>
    <s v="General Expenses"/>
    <n v="240"/>
    <d v="2023-06-26T00:00:00"/>
    <s v="Unprod Time: Task: R JT Time Hr: .23 Time Ot: 0"/>
    <n v="6.44"/>
    <m/>
    <x v="12"/>
  </r>
  <r>
    <n v="7457"/>
    <s v="General Expenses"/>
    <n v="240"/>
    <d v="2023-07-03T00:00:00"/>
    <s v="Unprod Time: Task: R JT Time Hr: .23 Time Ot: 0"/>
    <n v="6.44"/>
    <m/>
    <x v="12"/>
  </r>
  <r>
    <n v="7457"/>
    <s v="General Expenses"/>
    <n v="240"/>
    <d v="2023-07-24T00:00:00"/>
    <s v="Unprod Time: Task: R JT Time Hr: .23 Time Ot: 0"/>
    <n v="6.44"/>
    <m/>
    <x v="12"/>
  </r>
  <r>
    <n v="7457"/>
    <s v="General Expenses"/>
    <n v="240"/>
    <d v="2023-08-02T00:00:00"/>
    <s v="Unprod Time: Task: R JT Time Hr: .23 Time Ot: 0"/>
    <n v="6.44"/>
    <m/>
    <x v="12"/>
  </r>
  <r>
    <n v="7457"/>
    <s v="General Expenses"/>
    <n v="240"/>
    <d v="2023-08-09T00:00:00"/>
    <s v="Unprod Time: Task: R JT Time Hr: .23 Time Ot: 0"/>
    <n v="6.44"/>
    <m/>
    <x v="12"/>
  </r>
  <r>
    <n v="7457"/>
    <s v="General Expenses"/>
    <n v="240"/>
    <d v="2023-04-05T00:00:00"/>
    <s v="Unprod Time: Task: R JT Time Hr: .25 Time Ot: 0"/>
    <n v="7"/>
    <m/>
    <x v="12"/>
  </r>
  <r>
    <n v="7457"/>
    <s v="General Expenses"/>
    <n v="240"/>
    <d v="2023-04-24T00:00:00"/>
    <s v="Unprod Time: Task: R JT Time Hr: .25 Time Ot: 0"/>
    <n v="7"/>
    <m/>
    <x v="12"/>
  </r>
  <r>
    <n v="7457"/>
    <s v="General Expenses"/>
    <n v="240"/>
    <d v="2023-05-01T00:00:00"/>
    <s v="Unprod Time: Task: R JT Time Hr: .25 Time Ot: 0"/>
    <n v="7"/>
    <m/>
    <x v="12"/>
  </r>
  <r>
    <n v="7457"/>
    <s v="General Expenses"/>
    <n v="240"/>
    <d v="2023-05-10T00:00:00"/>
    <s v="Unprod Time: Task: R JT Time Hr: .25 Time Ot: 0"/>
    <n v="7"/>
    <m/>
    <x v="12"/>
  </r>
  <r>
    <n v="7457"/>
    <s v="General Expenses"/>
    <n v="240"/>
    <d v="2023-05-22T00:00:00"/>
    <s v="Unprod Time: Task: R JT Time Hr: .25 Time Ot: 0"/>
    <n v="7"/>
    <m/>
    <x v="12"/>
  </r>
  <r>
    <n v="7457"/>
    <s v="General Expenses"/>
    <n v="240"/>
    <d v="2023-05-31T00:00:00"/>
    <s v="Unprod Time: Task: R JT Time Hr: .25 Time Ot: 0"/>
    <n v="7"/>
    <m/>
    <x v="12"/>
  </r>
  <r>
    <n v="7457"/>
    <s v="General Expenses"/>
    <n v="240"/>
    <d v="2023-07-19T00:00:00"/>
    <s v="Unprod Time: Task: R JT Time Hr: .25 Time Ot: 0"/>
    <n v="7"/>
    <m/>
    <x v="12"/>
  </r>
  <r>
    <n v="7457"/>
    <s v="General Expenses"/>
    <n v="240"/>
    <d v="2023-08-17T00:00:00"/>
    <s v="Unprod Time: Task: R JT Time Hr: .25 Time Ot: 0"/>
    <n v="7"/>
    <m/>
    <x v="12"/>
  </r>
  <r>
    <n v="7457"/>
    <s v="General Expenses"/>
    <n v="240"/>
    <d v="2023-09-18T00:00:00"/>
    <s v="Unprod Time: Task: R JT Time Hr: .25 Time Ot: 0"/>
    <n v="7"/>
    <m/>
    <x v="12"/>
  </r>
  <r>
    <n v="7457"/>
    <s v="General Expenses"/>
    <n v="240"/>
    <d v="2023-04-20T00:00:00"/>
    <s v="Unprod Time: Task: R JT Time Hr: .27 Time Ot: 0"/>
    <n v="7.56"/>
    <m/>
    <x v="12"/>
  </r>
  <r>
    <n v="7457"/>
    <s v="General Expenses"/>
    <n v="240"/>
    <d v="2023-04-24T00:00:00"/>
    <s v="Unprod Time: Task: R JT Time Hr: .27 Time Ot: 0"/>
    <n v="7.56"/>
    <m/>
    <x v="12"/>
  </r>
  <r>
    <n v="7457"/>
    <s v="General Expenses"/>
    <n v="240"/>
    <d v="2023-04-27T00:00:00"/>
    <s v="Unprod Time: Task: R JT Time Hr: .27 Time Ot: 0"/>
    <n v="7.56"/>
    <m/>
    <x v="12"/>
  </r>
  <r>
    <n v="7457"/>
    <s v="General Expenses"/>
    <n v="240"/>
    <d v="2023-05-20T00:00:00"/>
    <s v="Unprod Time: Task: R JT Time Hr: .27 Time Ot: 0"/>
    <n v="7.56"/>
    <m/>
    <x v="12"/>
  </r>
  <r>
    <n v="7457"/>
    <s v="General Expenses"/>
    <n v="240"/>
    <d v="2023-07-10T00:00:00"/>
    <s v="Unprod Time: Task: R JT Time Hr: .27 Time Ot: 0"/>
    <n v="7.56"/>
    <m/>
    <x v="12"/>
  </r>
  <r>
    <n v="7457"/>
    <s v="General Expenses"/>
    <n v="240"/>
    <d v="2023-09-18T00:00:00"/>
    <s v="Unprod Time: Task: R JT Time Hr: .27 Time Ot: 0"/>
    <n v="7.56"/>
    <m/>
    <x v="12"/>
  </r>
  <r>
    <n v="7457"/>
    <s v="General Expenses"/>
    <n v="240"/>
    <d v="2023-03-01T00:00:00"/>
    <s v="Unprod Time: Task: R JT Time Hr: .28 Time Ot: 0"/>
    <n v="7.84"/>
    <m/>
    <x v="12"/>
  </r>
  <r>
    <n v="7457"/>
    <s v="General Expenses"/>
    <n v="240"/>
    <d v="2023-03-13T00:00:00"/>
    <s v="Unprod Time: Task: R JT Time Hr: .28 Time Ot: 0"/>
    <n v="7.84"/>
    <m/>
    <x v="12"/>
  </r>
  <r>
    <n v="7457"/>
    <s v="General Expenses"/>
    <n v="240"/>
    <d v="2023-03-21T00:00:00"/>
    <s v="Unprod Time: Task: R JT Time Hr: .28 Time Ot: 0"/>
    <n v="7.84"/>
    <m/>
    <x v="12"/>
  </r>
  <r>
    <n v="7457"/>
    <s v="General Expenses"/>
    <n v="240"/>
    <d v="2023-03-23T00:00:00"/>
    <s v="Unprod Time: Task: R JT Time Hr: .28 Time Ot: 0"/>
    <n v="7.84"/>
    <m/>
    <x v="12"/>
  </r>
  <r>
    <n v="7457"/>
    <s v="General Expenses"/>
    <n v="240"/>
    <d v="2023-03-27T00:00:00"/>
    <s v="Unprod Time: Task: R JT Time Hr: .28 Time Ot: 0"/>
    <n v="7.84"/>
    <m/>
    <x v="12"/>
  </r>
  <r>
    <n v="7457"/>
    <s v="General Expenses"/>
    <n v="240"/>
    <d v="2023-05-20T00:00:00"/>
    <s v="Unprod Time: Task: R JT Time Hr: .28 Time Ot: 0"/>
    <n v="7.84"/>
    <m/>
    <x v="12"/>
  </r>
  <r>
    <n v="7457"/>
    <s v="General Expenses"/>
    <n v="240"/>
    <d v="2023-05-29T00:00:00"/>
    <s v="Unprod Time: Task: R JT Time Hr: .28 Time Ot: 0"/>
    <n v="7.84"/>
    <m/>
    <x v="12"/>
  </r>
  <r>
    <n v="7457"/>
    <s v="General Expenses"/>
    <n v="240"/>
    <d v="2023-07-06T00:00:00"/>
    <s v="Unprod Time: Task: R JT Time Hr: .28 Time Ot: 0"/>
    <n v="7.84"/>
    <m/>
    <x v="12"/>
  </r>
  <r>
    <n v="7457"/>
    <s v="General Expenses"/>
    <n v="240"/>
    <d v="2023-08-08T00:00:00"/>
    <s v="Unprod Time: Task: R JT Time Hr: .28 Time Ot: 0"/>
    <n v="7.84"/>
    <m/>
    <x v="12"/>
  </r>
  <r>
    <n v="7457"/>
    <s v="General Expenses"/>
    <n v="240"/>
    <d v="2023-08-11T00:00:00"/>
    <s v="Unprod Time: Task: R JT Time Hr: .28 Time Ot: 0"/>
    <n v="7.84"/>
    <m/>
    <x v="12"/>
  </r>
  <r>
    <n v="7457"/>
    <s v="General Expenses"/>
    <n v="240"/>
    <d v="2023-08-31T00:00:00"/>
    <s v="Unprod Time: Task: R JT Time Hr: .28 Time Ot: 0"/>
    <n v="7.84"/>
    <m/>
    <x v="12"/>
  </r>
  <r>
    <n v="7457"/>
    <s v="General Expenses"/>
    <n v="240"/>
    <d v="2023-09-19T00:00:00"/>
    <s v="Unprod Time: Task: R JT Time Hr: .28 Time Ot: 0"/>
    <n v="7.84"/>
    <m/>
    <x v="12"/>
  </r>
  <r>
    <n v="7457"/>
    <s v="General Expenses"/>
    <n v="240"/>
    <d v="2023-09-19T00:00:00"/>
    <s v="Unprod Time: Task: R JT Time Hr: .28 Time Ot: 0"/>
    <n v="7.84"/>
    <m/>
    <x v="12"/>
  </r>
  <r>
    <n v="7457"/>
    <s v="General Expenses"/>
    <n v="240"/>
    <d v="2023-03-30T00:00:00"/>
    <s v="Unprod Time: Task: R JT Time Hr: .3 Time Ot: 0"/>
    <n v="8.4"/>
    <m/>
    <x v="12"/>
  </r>
  <r>
    <n v="7457"/>
    <s v="General Expenses"/>
    <n v="240"/>
    <d v="2023-04-13T00:00:00"/>
    <s v="Unprod Time: Task: R JT Time Hr: .3 Time Ot: 0"/>
    <n v="8.4"/>
    <m/>
    <x v="12"/>
  </r>
  <r>
    <n v="7457"/>
    <s v="General Expenses"/>
    <n v="240"/>
    <d v="2023-04-20T00:00:00"/>
    <s v="Unprod Time: Task: R JT Time Hr: .3 Time Ot: 0"/>
    <n v="8.4"/>
    <m/>
    <x v="12"/>
  </r>
  <r>
    <n v="7457"/>
    <s v="General Expenses"/>
    <n v="240"/>
    <d v="2023-04-27T00:00:00"/>
    <s v="Unprod Time: Task: R JT Time Hr: .3 Time Ot: 0"/>
    <n v="8.4"/>
    <m/>
    <x v="12"/>
  </r>
  <r>
    <n v="7457"/>
    <s v="General Expenses"/>
    <n v="240"/>
    <d v="2023-05-22T00:00:00"/>
    <s v="Unprod Time: Task: R JT Time Hr: .3 Time Ot: 0"/>
    <n v="8.4"/>
    <m/>
    <x v="12"/>
  </r>
  <r>
    <n v="7457"/>
    <s v="General Expenses"/>
    <n v="240"/>
    <d v="2023-06-01T00:00:00"/>
    <s v="Unprod Time: Task: R JT Time Hr: .3 Time Ot: 0"/>
    <n v="8.4"/>
    <m/>
    <x v="12"/>
  </r>
  <r>
    <n v="7457"/>
    <s v="General Expenses"/>
    <n v="240"/>
    <d v="2023-06-14T00:00:00"/>
    <s v="Unprod Time: Task: R JT Time Hr: .3 Time Ot: 0"/>
    <n v="8.4"/>
    <m/>
    <x v="12"/>
  </r>
  <r>
    <n v="7457"/>
    <s v="General Expenses"/>
    <n v="240"/>
    <d v="2023-06-27T00:00:00"/>
    <s v="Unprod Time: Task: R JT Time Hr: .3 Time Ot: 0"/>
    <n v="8.4"/>
    <m/>
    <x v="12"/>
  </r>
  <r>
    <n v="7457"/>
    <s v="General Expenses"/>
    <n v="240"/>
    <d v="2023-08-07T00:00:00"/>
    <s v="Unprod Time: Task: R JT Time Hr: .3 Time Ot: 0"/>
    <n v="8.4"/>
    <m/>
    <x v="12"/>
  </r>
  <r>
    <n v="7457"/>
    <s v="General Expenses"/>
    <n v="240"/>
    <d v="2023-03-23T00:00:00"/>
    <s v="Unprod Time: Task: R JT Time Hr: .32 Time Ot: 0"/>
    <n v="8.9600000000000009"/>
    <m/>
    <x v="12"/>
  </r>
  <r>
    <n v="7457"/>
    <s v="General Expenses"/>
    <n v="240"/>
    <d v="2023-03-27T00:00:00"/>
    <s v="Unprod Time: Task: R JT Time Hr: .32 Time Ot: 0"/>
    <n v="8.9600000000000009"/>
    <m/>
    <x v="12"/>
  </r>
  <r>
    <n v="7457"/>
    <s v="General Expenses"/>
    <n v="240"/>
    <d v="2023-04-19T00:00:00"/>
    <s v="Unprod Time: Task: R JT Time Hr: .32 Time Ot: 0"/>
    <n v="8.9600000000000009"/>
    <m/>
    <x v="12"/>
  </r>
  <r>
    <n v="7457"/>
    <s v="General Expenses"/>
    <n v="240"/>
    <d v="2023-05-01T00:00:00"/>
    <s v="Unprod Time: Task: R JT Time Hr: .32 Time Ot: 0"/>
    <n v="8.9600000000000009"/>
    <m/>
    <x v="12"/>
  </r>
  <r>
    <n v="7457"/>
    <s v="General Expenses"/>
    <n v="240"/>
    <d v="2023-05-01T00:00:00"/>
    <s v="Unprod Time: Task: R JT Time Hr: .32 Time Ot: 0"/>
    <n v="8.9600000000000009"/>
    <m/>
    <x v="12"/>
  </r>
  <r>
    <n v="7457"/>
    <s v="General Expenses"/>
    <n v="240"/>
    <d v="2023-06-06T00:00:00"/>
    <s v="Unprod Time: Task: R JT Time Hr: .32 Time Ot: 0"/>
    <n v="8.9600000000000009"/>
    <m/>
    <x v="12"/>
  </r>
  <r>
    <n v="7457"/>
    <s v="General Expenses"/>
    <n v="240"/>
    <d v="2023-06-07T00:00:00"/>
    <s v="Unprod Time: Task: R JT Time Hr: .32 Time Ot: 0"/>
    <n v="8.9600000000000009"/>
    <m/>
    <x v="12"/>
  </r>
  <r>
    <n v="7457"/>
    <s v="General Expenses"/>
    <n v="240"/>
    <d v="2023-06-13T00:00:00"/>
    <s v="Unprod Time: Task: R JT Time Hr: .32 Time Ot: 0"/>
    <n v="8.9600000000000009"/>
    <m/>
    <x v="12"/>
  </r>
  <r>
    <n v="7457"/>
    <s v="General Expenses"/>
    <n v="240"/>
    <d v="2023-06-29T00:00:00"/>
    <s v="Unprod Time: Task: R JT Time Hr: .32 Time Ot: 0"/>
    <n v="8.9600000000000009"/>
    <m/>
    <x v="12"/>
  </r>
  <r>
    <n v="7457"/>
    <s v="General Expenses"/>
    <n v="240"/>
    <d v="2023-07-03T00:00:00"/>
    <s v="Unprod Time: Task: R JT Time Hr: .32 Time Ot: 0"/>
    <n v="8.9600000000000009"/>
    <m/>
    <x v="12"/>
  </r>
  <r>
    <n v="7457"/>
    <s v="General Expenses"/>
    <n v="240"/>
    <d v="2023-07-04T00:00:00"/>
    <s v="Unprod Time: Task: R JT Time Hr: .32 Time Ot: 0"/>
    <n v="8.9600000000000009"/>
    <m/>
    <x v="12"/>
  </r>
  <r>
    <n v="7457"/>
    <s v="General Expenses"/>
    <n v="240"/>
    <d v="2023-07-19T00:00:00"/>
    <s v="Unprod Time: Task: R JT Time Hr: .32 Time Ot: 0"/>
    <n v="8.9600000000000009"/>
    <m/>
    <x v="12"/>
  </r>
  <r>
    <n v="7457"/>
    <s v="General Expenses"/>
    <n v="240"/>
    <d v="2023-07-27T00:00:00"/>
    <s v="Unprod Time: Task: R JT Time Hr: .32 Time Ot: 0"/>
    <n v="8.9600000000000009"/>
    <m/>
    <x v="12"/>
  </r>
  <r>
    <n v="7457"/>
    <s v="General Expenses"/>
    <n v="240"/>
    <d v="2023-07-31T00:00:00"/>
    <s v="Unprod Time: Task: R JT Time Hr: .32 Time Ot: 0"/>
    <n v="8.9600000000000009"/>
    <m/>
    <x v="12"/>
  </r>
  <r>
    <n v="7457"/>
    <s v="General Expenses"/>
    <n v="240"/>
    <d v="2023-08-08T00:00:00"/>
    <s v="Unprod Time: Task: R JT Time Hr: .32 Time Ot: 0"/>
    <n v="8.9600000000000009"/>
    <m/>
    <x v="12"/>
  </r>
  <r>
    <n v="7457"/>
    <s v="General Expenses"/>
    <n v="240"/>
    <d v="2023-08-24T00:00:00"/>
    <s v="Unprod Time: Task: R JT Time Hr: .32 Time Ot: 0"/>
    <n v="8.9600000000000009"/>
    <m/>
    <x v="12"/>
  </r>
  <r>
    <n v="7457"/>
    <s v="General Expenses"/>
    <n v="240"/>
    <d v="2023-03-14T00:00:00"/>
    <s v="Unprod Time: Task: R JT Time Hr: .33 Time Ot: 0"/>
    <n v="9.24"/>
    <m/>
    <x v="12"/>
  </r>
  <r>
    <n v="7457"/>
    <s v="General Expenses"/>
    <n v="240"/>
    <d v="2023-03-21T00:00:00"/>
    <s v="Unprod Time: Task: R JT Time Hr: .33 Time Ot: 0"/>
    <n v="9.24"/>
    <m/>
    <x v="12"/>
  </r>
  <r>
    <n v="7457"/>
    <s v="General Expenses"/>
    <n v="240"/>
    <d v="2023-03-23T00:00:00"/>
    <s v="Unprod Time: Task: R JT Time Hr: .33 Time Ot: 0"/>
    <n v="9.24"/>
    <m/>
    <x v="12"/>
  </r>
  <r>
    <n v="7457"/>
    <s v="General Expenses"/>
    <n v="240"/>
    <d v="2023-03-30T00:00:00"/>
    <s v="Unprod Time: Task: R JT Time Hr: .33 Time Ot: 0"/>
    <n v="9.24"/>
    <m/>
    <x v="12"/>
  </r>
  <r>
    <n v="7457"/>
    <s v="General Expenses"/>
    <n v="240"/>
    <d v="2023-08-02T00:00:00"/>
    <s v="Unprod Time: Task: R JT Time Hr: .33 Time Ot: 0"/>
    <n v="9.24"/>
    <m/>
    <x v="12"/>
  </r>
  <r>
    <n v="7457"/>
    <s v="General Expenses"/>
    <n v="240"/>
    <d v="2023-08-03T00:00:00"/>
    <s v="Unprod Time: Task: R JT Time Hr: .33 Time Ot: 0"/>
    <n v="9.24"/>
    <m/>
    <x v="12"/>
  </r>
  <r>
    <n v="7457"/>
    <s v="General Expenses"/>
    <n v="240"/>
    <d v="2023-08-29T00:00:00"/>
    <s v="Unprod Time: Task: R JT Time Hr: .33 Time Ot: 0"/>
    <n v="9.24"/>
    <m/>
    <x v="12"/>
  </r>
  <r>
    <n v="7457"/>
    <s v="General Expenses"/>
    <n v="240"/>
    <d v="2023-08-30T00:00:00"/>
    <s v="Unprod Time: Task: R JT Time Hr: .33 Time Ot: 0"/>
    <n v="9.24"/>
    <m/>
    <x v="12"/>
  </r>
  <r>
    <n v="7457"/>
    <s v="General Expenses"/>
    <n v="240"/>
    <d v="2023-08-31T00:00:00"/>
    <s v="Unprod Time: Task: R JT Time Hr: .33 Time Ot: 0"/>
    <n v="9.24"/>
    <m/>
    <x v="12"/>
  </r>
  <r>
    <n v="7457"/>
    <s v="General Expenses"/>
    <n v="240"/>
    <d v="2023-03-21T00:00:00"/>
    <s v="Unprod Time: Task: R JT Time Hr: .35 Time Ot: 0"/>
    <n v="9.8000000000000007"/>
    <m/>
    <x v="12"/>
  </r>
  <r>
    <n v="7457"/>
    <s v="General Expenses"/>
    <n v="240"/>
    <d v="2023-04-05T00:00:00"/>
    <s v="Unprod Time: Task: R JT Time Hr: .35 Time Ot: 0"/>
    <n v="9.8000000000000007"/>
    <m/>
    <x v="12"/>
  </r>
  <r>
    <n v="7457"/>
    <s v="General Expenses"/>
    <n v="240"/>
    <d v="2023-05-10T00:00:00"/>
    <s v="Unprod Time: Task: R JT Time Hr: .35 Time Ot: 0"/>
    <n v="9.8000000000000007"/>
    <m/>
    <x v="12"/>
  </r>
  <r>
    <n v="7457"/>
    <s v="General Expenses"/>
    <n v="240"/>
    <d v="2023-07-04T00:00:00"/>
    <s v="Unprod Time: Task: R JT Time Hr: .35 Time Ot: 0"/>
    <n v="9.8000000000000007"/>
    <m/>
    <x v="12"/>
  </r>
  <r>
    <n v="7457"/>
    <s v="General Expenses"/>
    <n v="240"/>
    <d v="2023-07-20T00:00:00"/>
    <s v="Unprod Time: Task: R JT Time Hr: .35 Time Ot: 0"/>
    <n v="9.8000000000000007"/>
    <m/>
    <x v="12"/>
  </r>
  <r>
    <n v="7457"/>
    <s v="General Expenses"/>
    <n v="240"/>
    <d v="2023-08-07T00:00:00"/>
    <s v="Unprod Time: Task: R JT Time Hr: .35 Time Ot: 0"/>
    <n v="9.8000000000000007"/>
    <m/>
    <x v="12"/>
  </r>
  <r>
    <n v="7457"/>
    <s v="General Expenses"/>
    <n v="240"/>
    <d v="2023-08-16T00:00:00"/>
    <s v="Unprod Time: Task: R JT Time Hr: .35 Time Ot: 0"/>
    <n v="9.8000000000000007"/>
    <m/>
    <x v="12"/>
  </r>
  <r>
    <n v="7457"/>
    <s v="General Expenses"/>
    <n v="240"/>
    <d v="2023-08-30T00:00:00"/>
    <s v="Unprod Time: Task: R JT Time Hr: .35 Time Ot: 0"/>
    <n v="9.8000000000000007"/>
    <m/>
    <x v="12"/>
  </r>
  <r>
    <n v="7457"/>
    <s v="General Expenses"/>
    <n v="240"/>
    <d v="2023-08-31T00:00:00"/>
    <s v="Unprod Time: Task: R JT Time Hr: .35 Time Ot: 0"/>
    <n v="9.8000000000000007"/>
    <m/>
    <x v="12"/>
  </r>
  <r>
    <n v="7457"/>
    <s v="General Expenses"/>
    <n v="240"/>
    <d v="2023-09-13T00:00:00"/>
    <s v="Unprod Time: Task: R JT Time Hr: .35 Time Ot: 0"/>
    <n v="9.8000000000000007"/>
    <m/>
    <x v="12"/>
  </r>
  <r>
    <n v="7457"/>
    <s v="General Expenses"/>
    <n v="240"/>
    <d v="2023-03-27T00:00:00"/>
    <s v="Unprod Time: Task: R JT Time Hr: .37 Time Ot: 0"/>
    <n v="10.36"/>
    <m/>
    <x v="12"/>
  </r>
  <r>
    <n v="7457"/>
    <s v="General Expenses"/>
    <n v="240"/>
    <d v="2023-04-08T00:00:00"/>
    <s v="Unprod Time: Task: R JT Time Hr: .37 Time Ot: 0"/>
    <n v="10.36"/>
    <m/>
    <x v="12"/>
  </r>
  <r>
    <n v="7457"/>
    <s v="General Expenses"/>
    <n v="240"/>
    <d v="2023-05-23T00:00:00"/>
    <s v="Unprod Time: Task: R JT Time Hr: .37 Time Ot: 0"/>
    <n v="10.36"/>
    <m/>
    <x v="12"/>
  </r>
  <r>
    <n v="7457"/>
    <s v="General Expenses"/>
    <n v="240"/>
    <d v="2023-05-30T00:00:00"/>
    <s v="Unprod Time: Task: R JT Time Hr: .37 Time Ot: 0"/>
    <n v="10.36"/>
    <m/>
    <x v="12"/>
  </r>
  <r>
    <n v="7457"/>
    <s v="General Expenses"/>
    <n v="240"/>
    <d v="2023-07-24T00:00:00"/>
    <s v="Unprod Time: Task: R JT Time Hr: .37 Time Ot: 0"/>
    <n v="10.36"/>
    <m/>
    <x v="12"/>
  </r>
  <r>
    <n v="7457"/>
    <s v="General Expenses"/>
    <n v="240"/>
    <d v="2023-08-28T00:00:00"/>
    <s v="Unprod Time: Task: R JT Time Hr: .37 Time Ot: 0"/>
    <n v="10.36"/>
    <m/>
    <x v="12"/>
  </r>
  <r>
    <n v="7457"/>
    <s v="General Expenses"/>
    <n v="240"/>
    <d v="2023-09-12T00:00:00"/>
    <s v="Unprod Time: Task: R JT Time Hr: .37 Time Ot: 0"/>
    <n v="10.36"/>
    <m/>
    <x v="12"/>
  </r>
  <r>
    <n v="7457"/>
    <s v="General Expenses"/>
    <n v="240"/>
    <d v="2023-09-13T00:00:00"/>
    <s v="Unprod Time: Task: R JT Time Hr: .37 Time Ot: 0"/>
    <n v="10.36"/>
    <m/>
    <x v="12"/>
  </r>
  <r>
    <n v="7457"/>
    <s v="General Expenses"/>
    <n v="240"/>
    <d v="2023-03-16T00:00:00"/>
    <s v="Unprod Time: Task: R JT Time Hr: .38 Time Ot: 0"/>
    <n v="10.64"/>
    <m/>
    <x v="12"/>
  </r>
  <r>
    <n v="7457"/>
    <s v="General Expenses"/>
    <n v="240"/>
    <d v="2023-03-27T00:00:00"/>
    <s v="Unprod Time: Task: R JT Time Hr: .38 Time Ot: 0"/>
    <n v="10.64"/>
    <m/>
    <x v="12"/>
  </r>
  <r>
    <n v="7457"/>
    <s v="General Expenses"/>
    <n v="240"/>
    <d v="2023-05-22T00:00:00"/>
    <s v="Unprod Time: Task: R JT Time Hr: .38 Time Ot: 0"/>
    <n v="10.64"/>
    <m/>
    <x v="12"/>
  </r>
  <r>
    <n v="7457"/>
    <s v="General Expenses"/>
    <n v="240"/>
    <d v="2023-07-06T00:00:00"/>
    <s v="Unprod Time: Task: R JT Time Hr: .38 Time Ot: 0"/>
    <n v="10.64"/>
    <m/>
    <x v="12"/>
  </r>
  <r>
    <n v="7457"/>
    <s v="General Expenses"/>
    <n v="240"/>
    <d v="2023-07-06T00:00:00"/>
    <s v="Unprod Time: Task: R JT Time Hr: .38 Time Ot: 0"/>
    <n v="10.64"/>
    <m/>
    <x v="12"/>
  </r>
  <r>
    <n v="7457"/>
    <s v="General Expenses"/>
    <n v="240"/>
    <d v="2023-07-10T00:00:00"/>
    <s v="Unprod Time: Task: R JT Time Hr: .38 Time Ot: 0"/>
    <n v="10.64"/>
    <m/>
    <x v="12"/>
  </r>
  <r>
    <n v="7457"/>
    <s v="General Expenses"/>
    <n v="240"/>
    <d v="2023-07-13T00:00:00"/>
    <s v="Unprod Time: Task: R JT Time Hr: .38 Time Ot: 0"/>
    <n v="10.64"/>
    <m/>
    <x v="12"/>
  </r>
  <r>
    <n v="7457"/>
    <s v="General Expenses"/>
    <n v="240"/>
    <d v="2023-08-29T00:00:00"/>
    <s v="Unprod Time: Task: R JT Time Hr: .38 Time Ot: 0"/>
    <n v="10.64"/>
    <m/>
    <x v="12"/>
  </r>
  <r>
    <n v="7457"/>
    <s v="General Expenses"/>
    <n v="240"/>
    <d v="2023-09-12T00:00:00"/>
    <s v="Unprod Time: Task: R JT Time Hr: .38 Time Ot: 0"/>
    <n v="10.64"/>
    <m/>
    <x v="12"/>
  </r>
  <r>
    <n v="7457"/>
    <s v="General Expenses"/>
    <n v="240"/>
    <d v="2023-04-05T00:00:00"/>
    <s v="Unprod Time: Task: R JT Time Hr: .4 Time Ot: 0"/>
    <n v="11.2"/>
    <m/>
    <x v="12"/>
  </r>
  <r>
    <n v="7457"/>
    <s v="General Expenses"/>
    <n v="240"/>
    <d v="2023-06-21T00:00:00"/>
    <s v="Unprod Time: Task: R JT Time Hr: .4 Time Ot: 0"/>
    <n v="11.2"/>
    <m/>
    <x v="12"/>
  </r>
  <r>
    <n v="7457"/>
    <s v="General Expenses"/>
    <n v="240"/>
    <d v="2023-08-28T00:00:00"/>
    <s v="Unprod Time: Task: R JT Time Hr: .4 Time Ot: 0"/>
    <n v="11.2"/>
    <m/>
    <x v="12"/>
  </r>
  <r>
    <n v="7457"/>
    <s v="General Expenses"/>
    <n v="240"/>
    <d v="2023-08-31T00:00:00"/>
    <s v="Unprod Time: Task: R JT Time Hr: .4 Time Ot: 0"/>
    <n v="11.2"/>
    <m/>
    <x v="12"/>
  </r>
  <r>
    <n v="7457"/>
    <s v="General Expenses"/>
    <n v="240"/>
    <d v="2023-05-25T00:00:00"/>
    <s v="Unprod Time: Task: R JT Time Hr: .42 Time Ot: 0"/>
    <n v="11.76"/>
    <m/>
    <x v="12"/>
  </r>
  <r>
    <n v="7457"/>
    <s v="General Expenses"/>
    <n v="240"/>
    <d v="2023-05-31T00:00:00"/>
    <s v="Unprod Time: Task: R JT Time Hr: .42 Time Ot: 0"/>
    <n v="11.76"/>
    <m/>
    <x v="12"/>
  </r>
  <r>
    <n v="7457"/>
    <s v="General Expenses"/>
    <n v="240"/>
    <d v="2023-03-07T00:00:00"/>
    <s v="Unprod Time: Task: R JT Time Hr: .43 Time Ot: 0"/>
    <n v="12.04"/>
    <m/>
    <x v="12"/>
  </r>
  <r>
    <n v="7457"/>
    <s v="General Expenses"/>
    <n v="240"/>
    <d v="2023-03-09T00:00:00"/>
    <s v="Unprod Time: Task: R JT Time Hr: .43 Time Ot: 0"/>
    <n v="12.04"/>
    <m/>
    <x v="12"/>
  </r>
  <r>
    <n v="7457"/>
    <s v="General Expenses"/>
    <n v="240"/>
    <d v="2023-04-11T00:00:00"/>
    <s v="Unprod Time: Task: R JT Time Hr: .43 Time Ot: 0"/>
    <n v="12.04"/>
    <m/>
    <x v="12"/>
  </r>
  <r>
    <n v="7457"/>
    <s v="General Expenses"/>
    <n v="240"/>
    <d v="2023-05-31T00:00:00"/>
    <s v="Unprod Time: Task: R JT Time Hr: .43 Time Ot: 0"/>
    <n v="12.04"/>
    <m/>
    <x v="12"/>
  </r>
  <r>
    <n v="7457"/>
    <s v="General Expenses"/>
    <n v="240"/>
    <d v="2023-07-19T00:00:00"/>
    <s v="Unprod Time: Task: R JT Time Hr: .43 Time Ot: 0"/>
    <n v="12.04"/>
    <m/>
    <x v="12"/>
  </r>
  <r>
    <n v="7457"/>
    <s v="General Expenses"/>
    <n v="240"/>
    <d v="2023-07-31T00:00:00"/>
    <s v="Unprod Time: Task: R JT Time Hr: .43 Time Ot: 0"/>
    <n v="12.04"/>
    <m/>
    <x v="12"/>
  </r>
  <r>
    <n v="7457"/>
    <s v="General Expenses"/>
    <n v="240"/>
    <d v="2023-03-13T00:00:00"/>
    <s v="Unprod Time: Task: R JT Time Hr: .45 Time Ot: 0"/>
    <n v="12.6"/>
    <m/>
    <x v="12"/>
  </r>
  <r>
    <n v="7457"/>
    <s v="General Expenses"/>
    <n v="240"/>
    <d v="2023-04-03T00:00:00"/>
    <s v="Unprod Time: Task: R JT Time Hr: .45 Time Ot: 0"/>
    <n v="12.6"/>
    <m/>
    <x v="12"/>
  </r>
  <r>
    <n v="7457"/>
    <s v="General Expenses"/>
    <n v="240"/>
    <d v="2023-05-30T00:00:00"/>
    <s v="Unprod Time: Task: R JT Time Hr: .45 Time Ot: 0"/>
    <n v="12.6"/>
    <m/>
    <x v="12"/>
  </r>
  <r>
    <n v="7457"/>
    <s v="General Expenses"/>
    <n v="240"/>
    <d v="2023-06-20T00:00:00"/>
    <s v="Unprod Time: Task: R JT Time Hr: .45 Time Ot: 0"/>
    <n v="12.6"/>
    <m/>
    <x v="12"/>
  </r>
  <r>
    <n v="7457"/>
    <s v="General Expenses"/>
    <n v="240"/>
    <d v="2023-07-13T00:00:00"/>
    <s v="Unprod Time: Task: R JT Time Hr: .45 Time Ot: 0"/>
    <n v="12.6"/>
    <m/>
    <x v="12"/>
  </r>
  <r>
    <n v="7457"/>
    <s v="General Expenses"/>
    <n v="240"/>
    <d v="2023-07-31T00:00:00"/>
    <s v="Unprod Time: Task: R JT Time Hr: .45 Time Ot: 0"/>
    <n v="12.6"/>
    <m/>
    <x v="12"/>
  </r>
  <r>
    <n v="7457"/>
    <s v="General Expenses"/>
    <n v="240"/>
    <d v="2023-09-12T00:00:00"/>
    <s v="Unprod Time: Task: R JT Time Hr: .45 Time Ot: 0"/>
    <n v="12.6"/>
    <m/>
    <x v="12"/>
  </r>
  <r>
    <n v="7457"/>
    <s v="General Expenses"/>
    <n v="240"/>
    <d v="2023-03-22T00:00:00"/>
    <s v="Unprod Time: Task: R JT Time Hr: .47 Time Ot: 0"/>
    <n v="13.16"/>
    <m/>
    <x v="12"/>
  </r>
  <r>
    <n v="7457"/>
    <s v="General Expenses"/>
    <n v="240"/>
    <d v="2023-04-05T00:00:00"/>
    <s v="Unprod Time: Task: R JT Time Hr: .47 Time Ot: 0"/>
    <n v="13.16"/>
    <m/>
    <x v="12"/>
  </r>
  <r>
    <n v="7457"/>
    <s v="General Expenses"/>
    <n v="240"/>
    <d v="2023-04-05T00:00:00"/>
    <s v="Unprod Time: Task: R JT Time Hr: .47 Time Ot: 0"/>
    <n v="13.16"/>
    <m/>
    <x v="12"/>
  </r>
  <r>
    <n v="7457"/>
    <s v="General Expenses"/>
    <n v="240"/>
    <d v="2023-05-10T00:00:00"/>
    <s v="Unprod Time: Task: R JT Time Hr: .47 Time Ot: 0"/>
    <n v="13.16"/>
    <m/>
    <x v="12"/>
  </r>
  <r>
    <n v="7457"/>
    <s v="General Expenses"/>
    <n v="240"/>
    <d v="2023-06-06T00:00:00"/>
    <s v="Unprod Time: Task: R JT Time Hr: .47 Time Ot: 0"/>
    <n v="13.16"/>
    <m/>
    <x v="12"/>
  </r>
  <r>
    <n v="7457"/>
    <s v="General Expenses"/>
    <n v="240"/>
    <d v="2023-06-19T00:00:00"/>
    <s v="Unprod Time: Task: R JT Time Hr: .47 Time Ot: 0"/>
    <n v="13.16"/>
    <m/>
    <x v="12"/>
  </r>
  <r>
    <n v="7457"/>
    <s v="General Expenses"/>
    <n v="240"/>
    <d v="2023-07-13T00:00:00"/>
    <s v="Unprod Time: Task: R JT Time Hr: .47 Time Ot: 0"/>
    <n v="13.16"/>
    <m/>
    <x v="12"/>
  </r>
  <r>
    <n v="7457"/>
    <s v="General Expenses"/>
    <n v="240"/>
    <d v="2023-08-31T00:00:00"/>
    <s v="Unprod Time: Task: R JT Time Hr: .47 Time Ot: 0"/>
    <n v="13.16"/>
    <m/>
    <x v="12"/>
  </r>
  <r>
    <n v="7457"/>
    <s v="General Expenses"/>
    <n v="240"/>
    <d v="2023-03-20T00:00:00"/>
    <s v="Unprod Time: Task: R JT Time Hr: .48 Time Ot: 0"/>
    <n v="13.44"/>
    <m/>
    <x v="12"/>
  </r>
  <r>
    <n v="7457"/>
    <s v="General Expenses"/>
    <n v="240"/>
    <d v="2023-04-24T00:00:00"/>
    <s v="Unprod Time: Task: R JT Time Hr: .48 Time Ot: 0"/>
    <n v="13.44"/>
    <m/>
    <x v="12"/>
  </r>
  <r>
    <n v="7457"/>
    <s v="General Expenses"/>
    <n v="240"/>
    <d v="2023-06-15T00:00:00"/>
    <s v="Unprod Time: Task: R JT Time Hr: .48 Time Ot: 0"/>
    <n v="13.44"/>
    <m/>
    <x v="12"/>
  </r>
  <r>
    <n v="7457"/>
    <s v="General Expenses"/>
    <n v="240"/>
    <d v="2023-09-18T00:00:00"/>
    <s v="Unprod Time: Task: R JT Time Hr: .48 Time Ot: 0"/>
    <n v="13.44"/>
    <m/>
    <x v="12"/>
  </r>
  <r>
    <n v="7457"/>
    <s v="General Expenses"/>
    <n v="240"/>
    <d v="2023-03-09T00:00:00"/>
    <s v="Unprod Time: Task: R JT Time Hr: .5 Time Ot: 0"/>
    <n v="14"/>
    <m/>
    <x v="12"/>
  </r>
  <r>
    <n v="7457"/>
    <s v="General Expenses"/>
    <n v="240"/>
    <d v="2023-05-25T00:00:00"/>
    <s v="Unprod Time: Task: R JT Time Hr: .5 Time Ot: 0"/>
    <n v="14"/>
    <m/>
    <x v="12"/>
  </r>
  <r>
    <n v="7457"/>
    <s v="General Expenses"/>
    <n v="240"/>
    <d v="2023-05-30T00:00:00"/>
    <s v="Unprod Time: Task: R JT Time Hr: .5 Time Ot: 0"/>
    <n v="14"/>
    <m/>
    <x v="12"/>
  </r>
  <r>
    <n v="7457"/>
    <s v="General Expenses"/>
    <n v="240"/>
    <d v="2023-06-08T00:00:00"/>
    <s v="Unprod Time: Task: R JT Time Hr: .5 Time Ot: 0"/>
    <n v="14"/>
    <m/>
    <x v="12"/>
  </r>
  <r>
    <n v="7457"/>
    <s v="General Expenses"/>
    <n v="240"/>
    <d v="2023-07-11T00:00:00"/>
    <s v="Unprod Time: Task: R JT Time Hr: .5 Time Ot: 0"/>
    <n v="14"/>
    <m/>
    <x v="12"/>
  </r>
  <r>
    <n v="7457"/>
    <s v="General Expenses"/>
    <n v="240"/>
    <d v="2023-07-19T00:00:00"/>
    <s v="Unprod Time: Task: R JT Time Hr: .5 Time Ot: 0"/>
    <n v="14"/>
    <m/>
    <x v="12"/>
  </r>
  <r>
    <n v="7457"/>
    <s v="General Expenses"/>
    <n v="240"/>
    <d v="2023-08-28T00:00:00"/>
    <s v="Unprod Time: Task: R JT Time Hr: .5 Time Ot: 0"/>
    <n v="14"/>
    <m/>
    <x v="12"/>
  </r>
  <r>
    <n v="7457"/>
    <s v="General Expenses"/>
    <n v="240"/>
    <d v="2023-03-15T00:00:00"/>
    <s v="Unprod Time: Task: R JT Time Hr: .52 Time Ot: 0"/>
    <n v="14.56"/>
    <m/>
    <x v="12"/>
  </r>
  <r>
    <n v="7457"/>
    <s v="General Expenses"/>
    <n v="240"/>
    <d v="2023-06-28T00:00:00"/>
    <s v="Unprod Time: Task: R JT Time Hr: .52 Time Ot: 0"/>
    <n v="14.56"/>
    <m/>
    <x v="12"/>
  </r>
  <r>
    <n v="7457"/>
    <s v="General Expenses"/>
    <n v="240"/>
    <d v="2023-06-28T00:00:00"/>
    <s v="Unprod Time: Task: R JT Time Hr: .52 Time Ot: 0"/>
    <n v="14.56"/>
    <m/>
    <x v="12"/>
  </r>
  <r>
    <n v="7457"/>
    <s v="General Expenses"/>
    <n v="240"/>
    <d v="2023-07-27T00:00:00"/>
    <s v="Unprod Time: Task: R JT Time Hr: .52 Time Ot: 0"/>
    <n v="14.56"/>
    <m/>
    <x v="12"/>
  </r>
  <r>
    <n v="7457"/>
    <s v="General Expenses"/>
    <n v="240"/>
    <d v="2023-08-28T00:00:00"/>
    <s v="Unprod Time: Task: R JT Time Hr: .52 Time Ot: 0"/>
    <n v="14.56"/>
    <m/>
    <x v="12"/>
  </r>
  <r>
    <n v="7457"/>
    <s v="General Expenses"/>
    <n v="240"/>
    <d v="2023-04-26T00:00:00"/>
    <s v="Unprod Time: Task: R JT Time Hr: .53 Time Ot: 0"/>
    <n v="14.84"/>
    <m/>
    <x v="12"/>
  </r>
  <r>
    <n v="7457"/>
    <s v="General Expenses"/>
    <n v="240"/>
    <d v="2023-05-06T00:00:00"/>
    <s v="Unprod Time: Task: R JT Time Hr: .53 Time Ot: 0"/>
    <n v="14.84"/>
    <m/>
    <x v="12"/>
  </r>
  <r>
    <n v="7457"/>
    <s v="General Expenses"/>
    <n v="240"/>
    <d v="2023-06-12T00:00:00"/>
    <s v="Unprod Time: Task: R JT Time Hr: .53 Time Ot: 0"/>
    <n v="14.84"/>
    <m/>
    <x v="12"/>
  </r>
  <r>
    <n v="7457"/>
    <s v="General Expenses"/>
    <n v="240"/>
    <d v="2023-08-15T00:00:00"/>
    <s v="Unprod Time: Task: R JT Time Hr: .53 Time Ot: 0"/>
    <n v="14.84"/>
    <m/>
    <x v="12"/>
  </r>
  <r>
    <n v="7457"/>
    <s v="General Expenses"/>
    <n v="240"/>
    <d v="2023-09-20T00:00:00"/>
    <s v="Unprod Time: Task: R JT Time Hr: .53 Time Ot: 0"/>
    <n v="14.84"/>
    <m/>
    <x v="12"/>
  </r>
  <r>
    <n v="7457"/>
    <s v="General Expenses"/>
    <n v="240"/>
    <d v="2023-03-14T00:00:00"/>
    <s v="Unprod Time: Task: R JT Time Hr: .55 Time Ot: 0"/>
    <n v="15.4"/>
    <m/>
    <x v="12"/>
  </r>
  <r>
    <n v="7457"/>
    <s v="General Expenses"/>
    <n v="240"/>
    <d v="2023-04-26T00:00:00"/>
    <s v="Unprod Time: Task: R JT Time Hr: .55 Time Ot: 0"/>
    <n v="15.4"/>
    <m/>
    <x v="12"/>
  </r>
  <r>
    <n v="7457"/>
    <s v="General Expenses"/>
    <n v="240"/>
    <d v="2023-07-11T00:00:00"/>
    <s v="Unprod Time: Task: R JT Time Hr: .55 Time Ot: 0"/>
    <n v="15.4"/>
    <m/>
    <x v="12"/>
  </r>
  <r>
    <n v="7457"/>
    <s v="General Expenses"/>
    <n v="240"/>
    <d v="2023-03-08T00:00:00"/>
    <s v="Unprod Time: Task: R JT Time Hr: .57 Time Ot: 0"/>
    <n v="15.96"/>
    <m/>
    <x v="12"/>
  </r>
  <r>
    <n v="7457"/>
    <s v="General Expenses"/>
    <n v="240"/>
    <d v="2023-03-15T00:00:00"/>
    <s v="Unprod Time: Task: R JT Time Hr: .57 Time Ot: 0"/>
    <n v="15.96"/>
    <m/>
    <x v="12"/>
  </r>
  <r>
    <n v="7457"/>
    <s v="General Expenses"/>
    <n v="240"/>
    <d v="2023-03-15T00:00:00"/>
    <s v="Unprod Time: Task: R JT Time Hr: .57 Time Ot: 0"/>
    <n v="15.96"/>
    <m/>
    <x v="12"/>
  </r>
  <r>
    <n v="7457"/>
    <s v="General Expenses"/>
    <n v="240"/>
    <d v="2023-06-20T00:00:00"/>
    <s v="Unprod Time: Task: R JT Time Hr: .57 Time Ot: 0"/>
    <n v="15.96"/>
    <m/>
    <x v="12"/>
  </r>
  <r>
    <n v="7457"/>
    <s v="General Expenses"/>
    <n v="240"/>
    <d v="2023-08-10T00:00:00"/>
    <s v="Unprod Time: Task: R JT Time Hr: .57 Time Ot: 0"/>
    <n v="15.96"/>
    <m/>
    <x v="12"/>
  </r>
  <r>
    <n v="7457"/>
    <s v="General Expenses"/>
    <n v="240"/>
    <d v="2023-08-16T00:00:00"/>
    <s v="Unprod Time: Task: R JT Time Hr: .57 Time Ot: 0"/>
    <n v="15.96"/>
    <m/>
    <x v="12"/>
  </r>
  <r>
    <n v="7457"/>
    <s v="General Expenses"/>
    <n v="240"/>
    <d v="2023-09-07T00:00:00"/>
    <s v="Unprod Time: Task: R JT Time Hr: .57 Time Ot: 0"/>
    <n v="15.96"/>
    <m/>
    <x v="12"/>
  </r>
  <r>
    <n v="7457"/>
    <s v="General Expenses"/>
    <n v="240"/>
    <d v="2023-09-07T00:00:00"/>
    <s v="Unprod Time: Task: R JT Time Hr: .57 Time Ot: 0"/>
    <n v="15.96"/>
    <m/>
    <x v="12"/>
  </r>
  <r>
    <n v="7457"/>
    <s v="General Expenses"/>
    <n v="240"/>
    <d v="2023-09-11T00:00:00"/>
    <s v="Unprod Time: Task: R JT Time Hr: .57 Time Ot: 0"/>
    <n v="15.96"/>
    <m/>
    <x v="12"/>
  </r>
  <r>
    <n v="7457"/>
    <s v="General Expenses"/>
    <n v="240"/>
    <d v="2023-03-13T00:00:00"/>
    <s v="Unprod Time: Task: R JT Time Hr: .58 Time Ot: 0"/>
    <n v="16.239999999999998"/>
    <m/>
    <x v="12"/>
  </r>
  <r>
    <n v="7457"/>
    <s v="General Expenses"/>
    <n v="240"/>
    <d v="2023-04-03T00:00:00"/>
    <s v="Unprod Time: Task: R JT Time Hr: .58 Time Ot: 0"/>
    <n v="16.239999999999998"/>
    <m/>
    <x v="12"/>
  </r>
  <r>
    <n v="7457"/>
    <s v="General Expenses"/>
    <n v="240"/>
    <d v="2023-06-19T00:00:00"/>
    <s v="Unprod Time: Task: R JT Time Hr: .58 Time Ot: 0"/>
    <n v="16.239999999999998"/>
    <m/>
    <x v="12"/>
  </r>
  <r>
    <n v="7457"/>
    <s v="General Expenses"/>
    <n v="240"/>
    <d v="2023-08-02T00:00:00"/>
    <s v="Unprod Time: Task: R JT Time Hr: .58 Time Ot: 0"/>
    <n v="16.239999999999998"/>
    <m/>
    <x v="12"/>
  </r>
  <r>
    <n v="7457"/>
    <s v="General Expenses"/>
    <n v="240"/>
    <d v="2023-03-08T00:00:00"/>
    <s v="Unprod Time: Task: R JT Time Hr: .6 Time Ot: 0"/>
    <n v="16.8"/>
    <m/>
    <x v="12"/>
  </r>
  <r>
    <n v="7457"/>
    <s v="General Expenses"/>
    <n v="240"/>
    <d v="2023-03-09T00:00:00"/>
    <s v="Unprod Time: Task: R JT Time Hr: .6 Time Ot: 0"/>
    <n v="16.8"/>
    <m/>
    <x v="12"/>
  </r>
  <r>
    <n v="7457"/>
    <s v="General Expenses"/>
    <n v="240"/>
    <d v="2023-06-17T00:00:00"/>
    <s v="Unprod Time: Task: R JT Time Hr: .6 Time Ot: 0"/>
    <n v="16.8"/>
    <m/>
    <x v="12"/>
  </r>
  <r>
    <n v="7457"/>
    <s v="General Expenses"/>
    <n v="240"/>
    <d v="2023-07-11T00:00:00"/>
    <s v="Unprod Time: Task: R JT Time Hr: .6 Time Ot: 0"/>
    <n v="16.8"/>
    <m/>
    <x v="12"/>
  </r>
  <r>
    <n v="7457"/>
    <s v="General Expenses"/>
    <n v="240"/>
    <d v="2023-07-31T00:00:00"/>
    <s v="Unprod Time: Task: R JT Time Hr: .6 Time Ot: 0"/>
    <n v="16.8"/>
    <m/>
    <x v="12"/>
  </r>
  <r>
    <n v="7457"/>
    <s v="General Expenses"/>
    <n v="240"/>
    <d v="2023-05-09T00:00:00"/>
    <s v="Unprod Time: Task: R JT Time Hr: .62 Time Ot: 0"/>
    <n v="17.36"/>
    <m/>
    <x v="12"/>
  </r>
  <r>
    <n v="7457"/>
    <s v="General Expenses"/>
    <n v="240"/>
    <d v="2023-05-11T00:00:00"/>
    <s v="Unprod Time: Task: R JT Time Hr: .62 Time Ot: 0"/>
    <n v="17.36"/>
    <m/>
    <x v="12"/>
  </r>
  <r>
    <n v="7457"/>
    <s v="General Expenses"/>
    <n v="240"/>
    <d v="2023-06-15T00:00:00"/>
    <s v="Unprod Time: Task: R JT Time Hr: .62 Time Ot: 0"/>
    <n v="17.36"/>
    <m/>
    <x v="12"/>
  </r>
  <r>
    <n v="7457"/>
    <s v="General Expenses"/>
    <n v="240"/>
    <d v="2023-06-17T00:00:00"/>
    <s v="Unprod Time: Task: R JT Time Hr: .62 Time Ot: 0"/>
    <n v="17.36"/>
    <m/>
    <x v="12"/>
  </r>
  <r>
    <n v="7457"/>
    <s v="General Expenses"/>
    <n v="240"/>
    <d v="2023-06-19T00:00:00"/>
    <s v="Unprod Time: Task: R JT Time Hr: .62 Time Ot: 0"/>
    <n v="17.36"/>
    <m/>
    <x v="12"/>
  </r>
  <r>
    <n v="7457"/>
    <s v="General Expenses"/>
    <n v="240"/>
    <d v="2023-06-27T00:00:00"/>
    <s v="Unprod Time: Task: R JT Time Hr: .62 Time Ot: 0"/>
    <n v="17.36"/>
    <m/>
    <x v="12"/>
  </r>
  <r>
    <n v="7457"/>
    <s v="General Expenses"/>
    <n v="240"/>
    <d v="2023-03-11T00:00:00"/>
    <s v="Unprod Time: Task: R JT Time Hr: .63 Time Ot: 0"/>
    <n v="17.64"/>
    <m/>
    <x v="12"/>
  </r>
  <r>
    <n v="7457"/>
    <s v="General Expenses"/>
    <n v="240"/>
    <d v="2023-04-22T00:00:00"/>
    <s v="Unprod Time: Task: R JT Time Hr: .63 Time Ot: 0"/>
    <n v="17.64"/>
    <m/>
    <x v="12"/>
  </r>
  <r>
    <n v="7457"/>
    <s v="General Expenses"/>
    <n v="240"/>
    <d v="2023-07-20T00:00:00"/>
    <s v="Unprod Time: Task: R JT Time Hr: .63 Time Ot: 0"/>
    <n v="17.64"/>
    <m/>
    <x v="12"/>
  </r>
  <r>
    <n v="7457"/>
    <s v="General Expenses"/>
    <n v="240"/>
    <d v="2023-03-08T00:00:00"/>
    <s v="Unprod Time: Task: R JT Time Hr: .65 Time Ot: 0"/>
    <n v="18.2"/>
    <m/>
    <x v="12"/>
  </r>
  <r>
    <n v="7457"/>
    <s v="General Expenses"/>
    <n v="240"/>
    <d v="2023-03-27T00:00:00"/>
    <s v="Unprod Time: Task: R JT Time Hr: .65 Time Ot: 0"/>
    <n v="18.2"/>
    <m/>
    <x v="12"/>
  </r>
  <r>
    <n v="7457"/>
    <s v="General Expenses"/>
    <n v="240"/>
    <d v="2023-04-12T00:00:00"/>
    <s v="Unprod Time: Task: R JT Time Hr: .65 Time Ot: 0"/>
    <n v="18.2"/>
    <m/>
    <x v="12"/>
  </r>
  <r>
    <n v="7457"/>
    <s v="General Expenses"/>
    <n v="240"/>
    <d v="2023-04-14T00:00:00"/>
    <s v="Unprod Time: Task: R JT Time Hr: .65 Time Ot: 0"/>
    <n v="18.2"/>
    <m/>
    <x v="12"/>
  </r>
  <r>
    <n v="7457"/>
    <s v="General Expenses"/>
    <n v="240"/>
    <d v="2023-06-29T00:00:00"/>
    <s v="Unprod Time: Task: R JT Time Hr: .65 Time Ot: 0"/>
    <n v="18.2"/>
    <m/>
    <x v="12"/>
  </r>
  <r>
    <n v="7457"/>
    <s v="General Expenses"/>
    <n v="240"/>
    <d v="2023-07-19T00:00:00"/>
    <s v="Unprod Time: Task: R JT Time Hr: .65 Time Ot: 0"/>
    <n v="18.2"/>
    <m/>
    <x v="12"/>
  </r>
  <r>
    <n v="7457"/>
    <s v="General Expenses"/>
    <n v="240"/>
    <d v="2023-07-25T00:00:00"/>
    <s v="Unprod Time: Task: R JT Time Hr: .65 Time Ot: 0"/>
    <n v="18.2"/>
    <m/>
    <x v="12"/>
  </r>
  <r>
    <n v="7457"/>
    <s v="General Expenses"/>
    <n v="240"/>
    <d v="2023-08-03T00:00:00"/>
    <s v="Unprod Time: Task: R JT Time Hr: .65 Time Ot: 0"/>
    <n v="18.2"/>
    <m/>
    <x v="12"/>
  </r>
  <r>
    <n v="7457"/>
    <s v="General Expenses"/>
    <n v="240"/>
    <d v="2023-03-15T00:00:00"/>
    <s v="Unprod Time: Task: R JT Time Hr: .68 Time Ot: 0"/>
    <n v="19.04"/>
    <m/>
    <x v="12"/>
  </r>
  <r>
    <n v="7457"/>
    <s v="General Expenses"/>
    <n v="240"/>
    <d v="2023-03-23T00:00:00"/>
    <s v="Unprod Time: Task: R JT Time Hr: .68 Time Ot: 0"/>
    <n v="19.04"/>
    <m/>
    <x v="12"/>
  </r>
  <r>
    <n v="7457"/>
    <s v="General Expenses"/>
    <n v="240"/>
    <d v="2023-09-07T00:00:00"/>
    <s v="Unprod Time: Task: R JT Time Hr: .7 Time Ot: 0"/>
    <n v="19.600000000000001"/>
    <m/>
    <x v="12"/>
  </r>
  <r>
    <n v="7457"/>
    <s v="General Expenses"/>
    <n v="240"/>
    <d v="2023-08-14T00:00:00"/>
    <s v="Unprod Time: Task: R JT Time Hr: .73 Time Ot: 0"/>
    <n v="20.440000000000001"/>
    <m/>
    <x v="12"/>
  </r>
  <r>
    <n v="7457"/>
    <s v="General Expenses"/>
    <n v="240"/>
    <d v="2023-04-19T00:00:00"/>
    <s v="Unprod Time: Task: R JT Time Hr: .75 Time Ot: 0"/>
    <n v="21"/>
    <m/>
    <x v="12"/>
  </r>
  <r>
    <n v="7457"/>
    <s v="General Expenses"/>
    <n v="240"/>
    <d v="2023-06-26T00:00:00"/>
    <s v="Unprod Time: Task: R JT Time Hr: .75 Time Ot: 0"/>
    <n v="21"/>
    <m/>
    <x v="12"/>
  </r>
  <r>
    <n v="7457"/>
    <s v="General Expenses"/>
    <n v="240"/>
    <d v="2023-04-06T00:00:00"/>
    <s v="Unprod Time: Task: R JT Time Hr: .77 Time Ot: 0"/>
    <n v="21.56"/>
    <m/>
    <x v="12"/>
  </r>
  <r>
    <n v="7457"/>
    <s v="General Expenses"/>
    <n v="240"/>
    <d v="2023-06-12T00:00:00"/>
    <s v="Unprod Time: Task: R JT Time Hr: .77 Time Ot: 0"/>
    <n v="21.56"/>
    <m/>
    <x v="12"/>
  </r>
  <r>
    <n v="7457"/>
    <s v="General Expenses"/>
    <n v="240"/>
    <d v="2023-08-03T00:00:00"/>
    <s v="Unprod Time: Task: R JT Time Hr: .77 Time Ot: 0"/>
    <n v="21.56"/>
    <m/>
    <x v="12"/>
  </r>
  <r>
    <n v="7457"/>
    <s v="General Expenses"/>
    <n v="240"/>
    <d v="2023-08-03T00:00:00"/>
    <s v="Unprod Time: Task: R JT Time Hr: .77 Time Ot: 0"/>
    <n v="21.56"/>
    <m/>
    <x v="12"/>
  </r>
  <r>
    <n v="7457"/>
    <s v="General Expenses"/>
    <n v="240"/>
    <d v="2023-04-13T00:00:00"/>
    <s v="Unprod Time: Task: R JT Time Hr: .78 Time Ot: 0"/>
    <n v="21.84"/>
    <m/>
    <x v="12"/>
  </r>
  <r>
    <n v="7457"/>
    <s v="General Expenses"/>
    <n v="240"/>
    <d v="2023-06-26T00:00:00"/>
    <s v="Unprod Time: Task: R JT Time Hr: .78 Time Ot: 0"/>
    <n v="21.84"/>
    <m/>
    <x v="12"/>
  </r>
  <r>
    <n v="7457"/>
    <s v="General Expenses"/>
    <n v="240"/>
    <d v="2023-04-04T00:00:00"/>
    <s v="Unprod Time: Task: R JT Time Hr: .8 Time Ot: 0"/>
    <n v="22.4"/>
    <m/>
    <x v="12"/>
  </r>
  <r>
    <n v="7457"/>
    <s v="General Expenses"/>
    <n v="240"/>
    <d v="2023-06-06T00:00:00"/>
    <s v="Unprod Time: Task: R JT Time Hr: .8 Time Ot: 0"/>
    <n v="22.4"/>
    <m/>
    <x v="12"/>
  </r>
  <r>
    <n v="7457"/>
    <s v="General Expenses"/>
    <n v="240"/>
    <d v="2023-06-28T00:00:00"/>
    <s v="Unprod Time: Task: R JT Time Hr: .8 Time Ot: 0"/>
    <n v="22.4"/>
    <m/>
    <x v="12"/>
  </r>
  <r>
    <n v="7457"/>
    <s v="General Expenses"/>
    <n v="240"/>
    <d v="2023-07-04T00:00:00"/>
    <s v="Unprod Time: Task: R JT Time Hr: .8 Time Ot: 0"/>
    <n v="22.4"/>
    <m/>
    <x v="12"/>
  </r>
  <r>
    <n v="7457"/>
    <s v="General Expenses"/>
    <n v="240"/>
    <d v="2023-08-31T00:00:00"/>
    <s v="Unprod Time: Task: R JT Time Hr: .8 Time Ot: 0"/>
    <n v="22.4"/>
    <m/>
    <x v="12"/>
  </r>
  <r>
    <n v="7457"/>
    <s v="General Expenses"/>
    <n v="240"/>
    <d v="2023-04-24T00:00:00"/>
    <s v="Unprod Time: Task: R JT Time Hr: .82 Time Ot: 0"/>
    <n v="22.96"/>
    <m/>
    <x v="12"/>
  </r>
  <r>
    <n v="7457"/>
    <s v="General Expenses"/>
    <n v="240"/>
    <d v="2023-03-22T00:00:00"/>
    <s v="Unprod Time: Task: R JT Time Hr: .83 Time Ot: 0"/>
    <n v="23.24"/>
    <m/>
    <x v="12"/>
  </r>
  <r>
    <n v="7457"/>
    <s v="General Expenses"/>
    <n v="240"/>
    <d v="2023-08-08T00:00:00"/>
    <s v="Unprod Time: Task: R JT Time Hr: .83 Time Ot: 0"/>
    <n v="23.24"/>
    <m/>
    <x v="12"/>
  </r>
  <r>
    <n v="7457"/>
    <s v="General Expenses"/>
    <n v="240"/>
    <d v="2023-03-09T00:00:00"/>
    <s v="Unprod Time: Task: R JT Time Hr: .85 Time Ot: 0"/>
    <n v="23.8"/>
    <m/>
    <x v="12"/>
  </r>
  <r>
    <n v="7457"/>
    <s v="General Expenses"/>
    <n v="240"/>
    <d v="2023-03-23T00:00:00"/>
    <s v="Unprod Time: Task: R JT Time Hr: .85 Time Ot: 0"/>
    <n v="23.8"/>
    <m/>
    <x v="12"/>
  </r>
  <r>
    <n v="7457"/>
    <s v="General Expenses"/>
    <n v="240"/>
    <d v="2023-06-17T00:00:00"/>
    <s v="Unprod Time: Task: R JT Time Hr: .85 Time Ot: 0"/>
    <n v="23.8"/>
    <m/>
    <x v="12"/>
  </r>
  <r>
    <n v="7457"/>
    <s v="General Expenses"/>
    <n v="240"/>
    <d v="2023-09-14T00:00:00"/>
    <s v="Unprod Time: Task: R JT Time Hr: .85 Time Ot: 0"/>
    <n v="23.8"/>
    <m/>
    <x v="12"/>
  </r>
  <r>
    <n v="7457"/>
    <s v="General Expenses"/>
    <n v="240"/>
    <d v="2023-04-04T00:00:00"/>
    <s v="Unprod Time: Task: R JT Time Hr: .87 Time Ot: 0"/>
    <n v="24.36"/>
    <m/>
    <x v="12"/>
  </r>
  <r>
    <n v="7457"/>
    <s v="General Expenses"/>
    <n v="240"/>
    <d v="2023-06-14T00:00:00"/>
    <s v="Unprod Time: Task: R JT Time Hr: .87 Time Ot: 0"/>
    <n v="24.36"/>
    <m/>
    <x v="12"/>
  </r>
  <r>
    <n v="7457"/>
    <s v="General Expenses"/>
    <n v="240"/>
    <d v="2023-06-19T00:00:00"/>
    <s v="Unprod Time: Task: R JT Time Hr: .88 Time Ot: 0"/>
    <n v="24.64"/>
    <m/>
    <x v="12"/>
  </r>
  <r>
    <n v="7457"/>
    <s v="General Expenses"/>
    <n v="240"/>
    <d v="2023-03-07T00:00:00"/>
    <s v="Unprod Time: Task: R JT Time Hr: .9 Time Ot: 0"/>
    <n v="25.2"/>
    <m/>
    <x v="12"/>
  </r>
  <r>
    <n v="7457"/>
    <s v="General Expenses"/>
    <n v="240"/>
    <d v="2023-07-13T00:00:00"/>
    <s v="Unprod Time: Task: R JT Time Hr: .9 Time Ot: 0"/>
    <n v="25.2"/>
    <m/>
    <x v="12"/>
  </r>
  <r>
    <n v="7457"/>
    <s v="General Expenses"/>
    <n v="240"/>
    <d v="2023-08-17T00:00:00"/>
    <s v="Unprod Time: Task: R JT Time Hr: .9 Time Ot: 0"/>
    <n v="25.2"/>
    <m/>
    <x v="12"/>
  </r>
  <r>
    <n v="7457"/>
    <s v="General Expenses"/>
    <n v="240"/>
    <d v="2023-08-15T00:00:00"/>
    <s v="Unprod Time: Task: R JT Time Hr: .93 Time Ot: 0"/>
    <n v="26.04"/>
    <m/>
    <x v="12"/>
  </r>
  <r>
    <n v="7457"/>
    <s v="General Expenses"/>
    <n v="240"/>
    <d v="2023-04-13T00:00:00"/>
    <s v="Unprod Time: Task: R JT Time Hr: .95 Time Ot: 0"/>
    <n v="26.6"/>
    <m/>
    <x v="12"/>
  </r>
  <r>
    <n v="7457"/>
    <s v="General Expenses"/>
    <n v="240"/>
    <d v="2023-04-19T00:00:00"/>
    <s v="Unprod Time: Task: R JT Time Hr: .95 Time Ot: 0"/>
    <n v="26.6"/>
    <m/>
    <x v="12"/>
  </r>
  <r>
    <n v="7457"/>
    <s v="General Expenses"/>
    <n v="240"/>
    <d v="2023-04-26T00:00:00"/>
    <s v="Unprod Time: Task: R JT Time Hr: .97 Time Ot: 0"/>
    <n v="27.16"/>
    <m/>
    <x v="12"/>
  </r>
  <r>
    <n v="7457"/>
    <s v="General Expenses"/>
    <n v="240"/>
    <d v="2023-09-11T00:00:00"/>
    <s v="Unprod Time: Task: R JT Time Hr: .97 Time Ot: 0"/>
    <n v="27.16"/>
    <m/>
    <x v="12"/>
  </r>
  <r>
    <n v="7457"/>
    <s v="General Expenses"/>
    <n v="240"/>
    <d v="2023-09-21T00:00:00"/>
    <s v="Unprod Time: Task: R JT Time Hr: .97 Time Ot: 0"/>
    <n v="27.16"/>
    <m/>
    <x v="12"/>
  </r>
  <r>
    <n v="7457"/>
    <s v="General Expenses"/>
    <n v="240"/>
    <d v="2023-03-15T00:00:00"/>
    <s v="Unprod Time: Task: R JT Time Hr: .98 Time Ot: 0"/>
    <n v="27.44"/>
    <m/>
    <x v="12"/>
  </r>
  <r>
    <n v="7457"/>
    <s v="General Expenses"/>
    <n v="240"/>
    <d v="2023-03-28T00:00:00"/>
    <s v="Unprod Time: Task: R JT Time Hr: .98 Time Ot: 0"/>
    <n v="27.44"/>
    <m/>
    <x v="12"/>
  </r>
  <r>
    <n v="7457"/>
    <s v="General Expenses"/>
    <n v="240"/>
    <d v="2023-05-24T00:00:00"/>
    <s v="Unprod Time: Task: R JT Time Hr: .98 Time Ot: 0"/>
    <n v="27.44"/>
    <m/>
    <x v="12"/>
  </r>
  <r>
    <n v="7457"/>
    <s v="General Expenses"/>
    <n v="240"/>
    <d v="2023-06-13T00:00:00"/>
    <s v="Unprod Time: Task: R JT Time Hr: .98 Time Ot: 0"/>
    <n v="27.44"/>
    <m/>
    <x v="12"/>
  </r>
  <r>
    <n v="7457"/>
    <s v="General Expenses"/>
    <n v="240"/>
    <d v="2023-06-28T00:00:00"/>
    <s v="Unprod Time: Task: R JT Time Hr: .98 Time Ot: 0"/>
    <n v="27.44"/>
    <m/>
    <x v="12"/>
  </r>
  <r>
    <n v="7457"/>
    <s v="General Expenses"/>
    <n v="240"/>
    <d v="2023-07-20T00:00:00"/>
    <s v="Unprod Time: Task: R JT Time Hr: .98 Time Ot: 0"/>
    <n v="27.44"/>
    <m/>
    <x v="12"/>
  </r>
  <r>
    <n v="7457"/>
    <s v="General Expenses"/>
    <n v="240"/>
    <d v="2023-03-14T00:00:00"/>
    <s v="Unprod Time: Task: R JT Time Hr: 0 Time Ot: 0"/>
    <n v="0"/>
    <m/>
    <x v="12"/>
  </r>
  <r>
    <n v="7457"/>
    <s v="General Expenses"/>
    <n v="240"/>
    <d v="2023-03-20T00:00:00"/>
    <s v="Unprod Time: Task: R JT Time Hr: 0 Time Ot: 0"/>
    <n v="0"/>
    <m/>
    <x v="12"/>
  </r>
  <r>
    <n v="7457"/>
    <s v="General Expenses"/>
    <n v="240"/>
    <d v="2023-03-21T00:00:00"/>
    <s v="Unprod Time: Task: R JT Time Hr: 0 Time Ot: 0"/>
    <n v="0"/>
    <m/>
    <x v="12"/>
  </r>
  <r>
    <n v="7457"/>
    <s v="General Expenses"/>
    <n v="240"/>
    <d v="2023-03-23T00:00:00"/>
    <s v="Unprod Time: Task: R JT Time Hr: 0 Time Ot: 0"/>
    <n v="0"/>
    <m/>
    <x v="12"/>
  </r>
  <r>
    <n v="7457"/>
    <s v="General Expenses"/>
    <n v="240"/>
    <d v="2023-04-03T00:00:00"/>
    <s v="Unprod Time: Task: R JT Time Hr: 0 Time Ot: 0"/>
    <n v="0"/>
    <m/>
    <x v="12"/>
  </r>
  <r>
    <n v="7457"/>
    <s v="General Expenses"/>
    <n v="240"/>
    <d v="2023-04-13T00:00:00"/>
    <s v="Unprod Time: Task: R JT Time Hr: 0 Time Ot: 0"/>
    <n v="0"/>
    <m/>
    <x v="12"/>
  </r>
  <r>
    <n v="7457"/>
    <s v="General Expenses"/>
    <n v="240"/>
    <d v="2023-04-19T00:00:00"/>
    <s v="Unprod Time: Task: R JT Time Hr: 0 Time Ot: 0"/>
    <n v="0"/>
    <m/>
    <x v="12"/>
  </r>
  <r>
    <n v="7457"/>
    <s v="General Expenses"/>
    <n v="240"/>
    <d v="2023-04-26T00:00:00"/>
    <s v="Unprod Time: Task: R JT Time Hr: 0 Time Ot: 0"/>
    <n v="0"/>
    <m/>
    <x v="12"/>
  </r>
  <r>
    <n v="7457"/>
    <s v="General Expenses"/>
    <n v="240"/>
    <d v="2023-05-06T00:00:00"/>
    <s v="Unprod Time: Task: R JT Time Hr: 0 Time Ot: 0"/>
    <n v="0"/>
    <m/>
    <x v="12"/>
  </r>
  <r>
    <n v="7457"/>
    <s v="General Expenses"/>
    <n v="240"/>
    <d v="2023-05-08T00:00:00"/>
    <s v="Unprod Time: Task: R JT Time Hr: 0 Time Ot: 0"/>
    <n v="0"/>
    <m/>
    <x v="12"/>
  </r>
  <r>
    <n v="7457"/>
    <s v="General Expenses"/>
    <n v="240"/>
    <d v="2023-05-08T00:00:00"/>
    <s v="Unprod Time: Task: R JT Time Hr: 0 Time Ot: 0"/>
    <n v="0"/>
    <m/>
    <x v="12"/>
  </r>
  <r>
    <n v="7457"/>
    <s v="General Expenses"/>
    <n v="240"/>
    <d v="2023-05-24T00:00:00"/>
    <s v="Unprod Time: Task: R JT Time Hr: 0 Time Ot: 0"/>
    <n v="0"/>
    <m/>
    <x v="12"/>
  </r>
  <r>
    <n v="7457"/>
    <s v="General Expenses"/>
    <n v="240"/>
    <d v="2023-05-29T00:00:00"/>
    <s v="Unprod Time: Task: R JT Time Hr: 0 Time Ot: 0"/>
    <n v="0"/>
    <m/>
    <x v="12"/>
  </r>
  <r>
    <n v="7457"/>
    <s v="General Expenses"/>
    <n v="240"/>
    <d v="2023-06-26T00:00:00"/>
    <s v="Unprod Time: Task: R JT Time Hr: 0 Time Ot: 0"/>
    <n v="0"/>
    <m/>
    <x v="12"/>
  </r>
  <r>
    <n v="7457"/>
    <s v="General Expenses"/>
    <n v="240"/>
    <d v="2023-07-10T00:00:00"/>
    <s v="Unprod Time: Task: R JT Time Hr: 0 Time Ot: 0"/>
    <n v="0"/>
    <m/>
    <x v="12"/>
  </r>
  <r>
    <n v="7457"/>
    <s v="General Expenses"/>
    <n v="240"/>
    <d v="2023-07-27T00:00:00"/>
    <s v="Unprod Time: Task: R JT Time Hr: 0 Time Ot: 0"/>
    <n v="0"/>
    <m/>
    <x v="12"/>
  </r>
  <r>
    <n v="7457"/>
    <s v="General Expenses"/>
    <n v="240"/>
    <d v="2023-08-08T00:00:00"/>
    <s v="Unprod Time: Task: R JT Time Hr: 0 Time Ot: 0"/>
    <n v="0"/>
    <m/>
    <x v="12"/>
  </r>
  <r>
    <n v="7457"/>
    <s v="General Expenses"/>
    <n v="240"/>
    <d v="2023-08-09T00:00:00"/>
    <s v="Unprod Time: Task: R JT Time Hr: 0 Time Ot: 0"/>
    <n v="0"/>
    <m/>
    <x v="12"/>
  </r>
  <r>
    <n v="7457"/>
    <s v="General Expenses"/>
    <n v="240"/>
    <d v="2023-08-09T00:00:00"/>
    <s v="Unprod Time: Task: R JT Time Hr: 0 Time Ot: 0"/>
    <n v="0"/>
    <m/>
    <x v="12"/>
  </r>
  <r>
    <n v="7457"/>
    <s v="General Expenses"/>
    <n v="240"/>
    <d v="2023-08-30T00:00:00"/>
    <s v="Unprod Time: Task: R JT Time Hr: 0 Time Ot: 0"/>
    <n v="0"/>
    <m/>
    <x v="12"/>
  </r>
  <r>
    <n v="7457"/>
    <s v="General Expenses"/>
    <n v="240"/>
    <d v="2023-09-18T00:00:00"/>
    <s v="Unprod Time: Task: R JT Time Hr: 0 Time Ot: 0"/>
    <n v="0"/>
    <m/>
    <x v="12"/>
  </r>
  <r>
    <n v="7457"/>
    <s v="General Expenses"/>
    <n v="240"/>
    <d v="2023-03-13T00:00:00"/>
    <s v="Unprod Time: Task: R JT Time Hr: 1 Time Ot: 0"/>
    <n v="28"/>
    <m/>
    <x v="12"/>
  </r>
  <r>
    <n v="7457"/>
    <s v="General Expenses"/>
    <n v="240"/>
    <d v="2023-08-17T00:00:00"/>
    <s v="Unprod Time: Task: R JT Time Hr: 1 Time Ot: 0"/>
    <n v="28"/>
    <m/>
    <x v="12"/>
  </r>
  <r>
    <n v="7457"/>
    <s v="General Expenses"/>
    <n v="240"/>
    <d v="2023-08-23T00:00:00"/>
    <s v="Unprod Time: Task: R JT Time Hr: 1 Time Ot: 0"/>
    <n v="28"/>
    <m/>
    <x v="12"/>
  </r>
  <r>
    <n v="7457"/>
    <s v="General Expenses"/>
    <n v="240"/>
    <d v="2023-05-11T00:00:00"/>
    <s v="Unprod Time: Task: R JT Time Hr: 1.02 Time Ot: 0"/>
    <n v="28.56"/>
    <m/>
    <x v="12"/>
  </r>
  <r>
    <n v="7457"/>
    <s v="General Expenses"/>
    <n v="240"/>
    <d v="2023-05-29T00:00:00"/>
    <s v="Unprod Time: Task: R JT Time Hr: 1.03 Time Ot: 0"/>
    <n v="28.84"/>
    <m/>
    <x v="12"/>
  </r>
  <r>
    <n v="7457"/>
    <s v="General Expenses"/>
    <n v="240"/>
    <d v="2023-07-04T00:00:00"/>
    <s v="Unprod Time: Task: R JT Time Hr: 1.03 Time Ot: 0"/>
    <n v="28.84"/>
    <m/>
    <x v="12"/>
  </r>
  <r>
    <n v="7457"/>
    <s v="General Expenses"/>
    <n v="240"/>
    <d v="2023-03-22T00:00:00"/>
    <s v="Unprod Time: Task: R JT Time Hr: 1.05 Time Ot: 0"/>
    <n v="29.4"/>
    <m/>
    <x v="12"/>
  </r>
  <r>
    <n v="7457"/>
    <s v="General Expenses"/>
    <n v="240"/>
    <d v="2023-03-27T00:00:00"/>
    <s v="Unprod Time: Task: R JT Time Hr: 1.05 Time Ot: 0"/>
    <n v="29.4"/>
    <m/>
    <x v="12"/>
  </r>
  <r>
    <n v="7457"/>
    <s v="General Expenses"/>
    <n v="240"/>
    <d v="2023-04-11T00:00:00"/>
    <s v="Unprod Time: Task: R JT Time Hr: 1.05 Time Ot: 0"/>
    <n v="29.4"/>
    <m/>
    <x v="12"/>
  </r>
  <r>
    <n v="7457"/>
    <s v="General Expenses"/>
    <n v="240"/>
    <d v="2023-06-29T00:00:00"/>
    <s v="Unprod Time: Task: R JT Time Hr: 1.05 Time Ot: 0"/>
    <n v="29.4"/>
    <m/>
    <x v="12"/>
  </r>
  <r>
    <n v="7457"/>
    <s v="General Expenses"/>
    <n v="240"/>
    <d v="2023-07-13T00:00:00"/>
    <s v="Unprod Time: Task: R JT Time Hr: 1.05 Time Ot: 0"/>
    <n v="29.4"/>
    <m/>
    <x v="12"/>
  </r>
  <r>
    <n v="7457"/>
    <s v="General Expenses"/>
    <n v="240"/>
    <d v="2023-04-24T00:00:00"/>
    <s v="Unprod Time: Task: R JT Time Hr: 1.07 Time Ot: 0"/>
    <n v="29.96"/>
    <m/>
    <x v="12"/>
  </r>
  <r>
    <n v="7457"/>
    <s v="General Expenses"/>
    <n v="240"/>
    <d v="2023-05-01T00:00:00"/>
    <s v="Unprod Time: Task: R JT Time Hr: 1.07 Time Ot: 0"/>
    <n v="29.96"/>
    <m/>
    <x v="12"/>
  </r>
  <r>
    <n v="7457"/>
    <s v="General Expenses"/>
    <n v="240"/>
    <d v="2023-05-10T00:00:00"/>
    <s v="Unprod Time: Task: R JT Time Hr: 1.07 Time Ot: 0"/>
    <n v="29.96"/>
    <m/>
    <x v="12"/>
  </r>
  <r>
    <n v="7457"/>
    <s v="General Expenses"/>
    <n v="240"/>
    <d v="2023-08-10T00:00:00"/>
    <s v="Unprod Time: Task: R JT Time Hr: 1.08 Time Ot: 0"/>
    <n v="30.24"/>
    <m/>
    <x v="12"/>
  </r>
  <r>
    <n v="7457"/>
    <s v="General Expenses"/>
    <n v="240"/>
    <d v="2023-04-13T00:00:00"/>
    <s v="Unprod Time: Task: R JT Time Hr: 1.1 Time Ot: 0"/>
    <n v="30.8"/>
    <m/>
    <x v="12"/>
  </r>
  <r>
    <n v="7457"/>
    <s v="General Expenses"/>
    <n v="240"/>
    <d v="2023-06-01T00:00:00"/>
    <s v="Unprod Time: Task: R JT Time Hr: 1.1 Time Ot: 0"/>
    <n v="30.8"/>
    <m/>
    <x v="12"/>
  </r>
  <r>
    <n v="7457"/>
    <s v="General Expenses"/>
    <n v="240"/>
    <d v="2023-09-20T00:00:00"/>
    <s v="Unprod Time: Task: R JT Time Hr: 1.1 Time Ot: 0"/>
    <n v="30.8"/>
    <m/>
    <x v="12"/>
  </r>
  <r>
    <n v="7457"/>
    <s v="General Expenses"/>
    <n v="240"/>
    <d v="2023-03-20T00:00:00"/>
    <s v="Unprod Time: Task: R JT Time Hr: 1.12 Time Ot: 0"/>
    <n v="31.36"/>
    <m/>
    <x v="12"/>
  </r>
  <r>
    <n v="7457"/>
    <s v="General Expenses"/>
    <n v="240"/>
    <d v="2023-05-01T00:00:00"/>
    <s v="Unprod Time: Task: R JT Time Hr: 1.13 Time Ot: 0"/>
    <n v="31.64"/>
    <m/>
    <x v="12"/>
  </r>
  <r>
    <n v="7457"/>
    <s v="General Expenses"/>
    <n v="240"/>
    <d v="2023-06-07T00:00:00"/>
    <s v="Unprod Time: Task: R JT Time Hr: 1.13 Time Ot: 0"/>
    <n v="31.64"/>
    <m/>
    <x v="12"/>
  </r>
  <r>
    <n v="7457"/>
    <s v="General Expenses"/>
    <n v="240"/>
    <d v="2023-06-12T00:00:00"/>
    <s v="Unprod Time: Task: R JT Time Hr: 1.13 Time Ot: 0"/>
    <n v="31.64"/>
    <m/>
    <x v="12"/>
  </r>
  <r>
    <n v="7457"/>
    <s v="General Expenses"/>
    <n v="240"/>
    <d v="2023-03-30T00:00:00"/>
    <s v="Unprod Time: Task: R JT Time Hr: 1.17 Time Ot: 0"/>
    <n v="32.76"/>
    <m/>
    <x v="12"/>
  </r>
  <r>
    <n v="7457"/>
    <s v="General Expenses"/>
    <n v="240"/>
    <d v="2023-08-24T00:00:00"/>
    <s v="Unprod Time: Task: R JT Time Hr: 1.17 Time Ot: 0"/>
    <n v="32.76"/>
    <m/>
    <x v="12"/>
  </r>
  <r>
    <n v="7457"/>
    <s v="General Expenses"/>
    <n v="240"/>
    <d v="2023-08-31T00:00:00"/>
    <s v="Unprod Time: Task: R JT Time Hr: 1.2 Time Ot: 0"/>
    <n v="33.6"/>
    <m/>
    <x v="12"/>
  </r>
  <r>
    <n v="7457"/>
    <s v="General Expenses"/>
    <n v="240"/>
    <d v="2023-05-09T00:00:00"/>
    <s v="Unprod Time: Task: R JT Time Hr: 1.22 Time Ot: 0"/>
    <n v="34.159999999999997"/>
    <m/>
    <x v="12"/>
  </r>
  <r>
    <n v="7457"/>
    <s v="General Expenses"/>
    <n v="240"/>
    <d v="2023-04-12T00:00:00"/>
    <s v="Unprod Time: Task: R JT Time Hr: 1.23 Time Ot: 0"/>
    <n v="34.44"/>
    <m/>
    <x v="12"/>
  </r>
  <r>
    <n v="7457"/>
    <s v="General Expenses"/>
    <n v="240"/>
    <d v="2023-09-19T00:00:00"/>
    <s v="Unprod Time: Task: R JT Time Hr: 1.23 Time Ot: 0"/>
    <n v="34.44"/>
    <m/>
    <x v="12"/>
  </r>
  <r>
    <n v="7457"/>
    <s v="General Expenses"/>
    <n v="240"/>
    <d v="2023-04-05T00:00:00"/>
    <s v="Unprod Time: Task: R JT Time Hr: 1.27 Time Ot: 0"/>
    <n v="35.56"/>
    <m/>
    <x v="12"/>
  </r>
  <r>
    <n v="7457"/>
    <s v="General Expenses"/>
    <n v="240"/>
    <d v="2023-06-28T00:00:00"/>
    <s v="Unprod Time: Task: R JT Time Hr: 1.27 Time Ot: 0"/>
    <n v="35.56"/>
    <m/>
    <x v="12"/>
  </r>
  <r>
    <n v="7457"/>
    <s v="General Expenses"/>
    <n v="240"/>
    <d v="2023-05-11T00:00:00"/>
    <s v="Unprod Time: Task: R JT Time Hr: 1.28 Time Ot: 0"/>
    <n v="35.840000000000003"/>
    <m/>
    <x v="12"/>
  </r>
  <r>
    <n v="7457"/>
    <s v="General Expenses"/>
    <n v="240"/>
    <d v="2023-04-03T00:00:00"/>
    <s v="Unprod Time: Task: R JT Time Hr: 1.3 Time Ot: 0"/>
    <n v="36.4"/>
    <m/>
    <x v="12"/>
  </r>
  <r>
    <n v="7457"/>
    <s v="General Expenses"/>
    <n v="240"/>
    <d v="2023-04-13T00:00:00"/>
    <s v="Unprod Time: Task: R JT Time Hr: 1.32 Time Ot: 0"/>
    <n v="36.96"/>
    <m/>
    <x v="12"/>
  </r>
  <r>
    <n v="7457"/>
    <s v="General Expenses"/>
    <n v="240"/>
    <d v="2023-08-28T00:00:00"/>
    <s v="Unprod Time: Task: R JT Time Hr: 1.32 Time Ot: 0"/>
    <n v="36.96"/>
    <m/>
    <x v="12"/>
  </r>
  <r>
    <n v="7457"/>
    <s v="General Expenses"/>
    <n v="240"/>
    <d v="2023-04-12T00:00:00"/>
    <s v="Unprod Time: Task: R JT Time Hr: 1.33 Time Ot: 0"/>
    <n v="37.24"/>
    <m/>
    <x v="12"/>
  </r>
  <r>
    <n v="7457"/>
    <s v="General Expenses"/>
    <n v="240"/>
    <d v="2023-06-13T00:00:00"/>
    <s v="Unprod Time: Task: R JT Time Hr: 1.35 Time Ot: 0"/>
    <n v="37.799999999999997"/>
    <m/>
    <x v="12"/>
  </r>
  <r>
    <n v="7457"/>
    <s v="General Expenses"/>
    <n v="240"/>
    <d v="2023-07-25T00:00:00"/>
    <s v="Unprod Time: Task: R JT Time Hr: 1.38 Time Ot: 0"/>
    <n v="38.64"/>
    <m/>
    <x v="12"/>
  </r>
  <r>
    <n v="7457"/>
    <s v="General Expenses"/>
    <n v="240"/>
    <d v="2023-06-07T00:00:00"/>
    <s v="Unprod Time: Task: R JT Time Hr: 1.43 Time Ot: 0"/>
    <n v="40.04"/>
    <m/>
    <x v="12"/>
  </r>
  <r>
    <n v="7457"/>
    <s v="General Expenses"/>
    <n v="240"/>
    <d v="2023-04-05T00:00:00"/>
    <s v="Unprod Time: Task: R JT Time Hr: 1.45 Time Ot: 0"/>
    <n v="40.6"/>
    <m/>
    <x v="12"/>
  </r>
  <r>
    <n v="7457"/>
    <s v="General Expenses"/>
    <n v="240"/>
    <d v="2023-03-09T00:00:00"/>
    <s v="Unprod Time: Task: R JT Time Hr: 1.48 Time Ot: 0"/>
    <n v="41.44"/>
    <m/>
    <x v="12"/>
  </r>
  <r>
    <n v="7457"/>
    <s v="General Expenses"/>
    <n v="240"/>
    <d v="2023-04-27T00:00:00"/>
    <s v="Unprod Time: Task: R JT Time Hr: 1.5 Time Ot: 0"/>
    <n v="42"/>
    <m/>
    <x v="12"/>
  </r>
  <r>
    <n v="7457"/>
    <s v="General Expenses"/>
    <n v="240"/>
    <d v="2023-05-06T00:00:00"/>
    <s v="Unprod Time: Task: R JT Time Hr: 1.57 Time Ot: 0"/>
    <n v="43.96"/>
    <m/>
    <x v="12"/>
  </r>
  <r>
    <n v="7457"/>
    <s v="General Expenses"/>
    <n v="240"/>
    <d v="2023-09-18T00:00:00"/>
    <s v="Unprod Time: Task: R JT Time Hr: 1.58 Time Ot: 0"/>
    <n v="44.24"/>
    <m/>
    <x v="12"/>
  </r>
  <r>
    <n v="7457"/>
    <s v="General Expenses"/>
    <n v="240"/>
    <d v="2023-07-20T00:00:00"/>
    <s v="Unprod Time: Task: R JT Time Hr: 1.62 Time Ot: 0"/>
    <n v="45.36"/>
    <m/>
    <x v="12"/>
  </r>
  <r>
    <n v="7457"/>
    <s v="General Expenses"/>
    <n v="240"/>
    <d v="2023-09-12T00:00:00"/>
    <s v="Unprod Time: Task: R JT Time Hr: 1.7 Time Ot: 0"/>
    <n v="47.6"/>
    <m/>
    <x v="12"/>
  </r>
  <r>
    <n v="7457"/>
    <s v="General Expenses"/>
    <n v="240"/>
    <d v="2023-07-27T00:00:00"/>
    <s v="Unprod Time: Task: R JT Time Hr: 1.75 Time Ot: 0"/>
    <n v="49"/>
    <m/>
    <x v="12"/>
  </r>
  <r>
    <n v="7457"/>
    <s v="General Expenses"/>
    <n v="240"/>
    <d v="2023-04-19T00:00:00"/>
    <s v="Unprod Time: Task: R JT Time Hr: 1.77 Time Ot: 0"/>
    <n v="49.56"/>
    <m/>
    <x v="12"/>
  </r>
  <r>
    <n v="7457"/>
    <s v="General Expenses"/>
    <n v="240"/>
    <d v="2023-08-24T00:00:00"/>
    <s v="Unprod Time: Task: R JT Time Hr: 1.77 Time Ot: 0"/>
    <n v="49.56"/>
    <m/>
    <x v="12"/>
  </r>
  <r>
    <n v="7457"/>
    <s v="General Expenses"/>
    <n v="240"/>
    <d v="2023-08-01T00:00:00"/>
    <s v="Unprod Time: Task: R JT Time Hr: 1.85 Time Ot: 0"/>
    <n v="51.8"/>
    <m/>
    <x v="12"/>
  </r>
  <r>
    <n v="7457"/>
    <s v="General Expenses"/>
    <n v="240"/>
    <d v="2023-09-19T00:00:00"/>
    <s v="Unprod Time: Task: R JT Time Hr: 1.9 Time Ot: 0"/>
    <n v="53.2"/>
    <m/>
    <x v="12"/>
  </r>
  <r>
    <n v="7457"/>
    <s v="General Expenses"/>
    <n v="240"/>
    <d v="2023-03-21T00:00:00"/>
    <s v="Unprod Time: Task: R JT Time Hr: 1.92 Time Ot: 0"/>
    <n v="53.76"/>
    <m/>
    <x v="12"/>
  </r>
  <r>
    <n v="7457"/>
    <s v="General Expenses"/>
    <n v="240"/>
    <d v="2023-03-14T00:00:00"/>
    <s v="Unprod Time: Task: R JT Time Hr: 2.02 Time Ot: 0"/>
    <n v="56.56"/>
    <m/>
    <x v="12"/>
  </r>
  <r>
    <n v="7457"/>
    <s v="General Expenses"/>
    <n v="240"/>
    <d v="2023-05-29T00:00:00"/>
    <s v="Unprod Time: Task: R JT Time Hr: 2.1 Time Ot: 0"/>
    <n v="58.8"/>
    <m/>
    <x v="12"/>
  </r>
  <r>
    <n v="7457"/>
    <s v="General Expenses"/>
    <n v="240"/>
    <d v="2023-07-05T00:00:00"/>
    <s v="Unprod Time: Task: R JT Time Hr: 2.2 Time Ot: 0"/>
    <n v="61.6"/>
    <m/>
    <x v="12"/>
  </r>
  <r>
    <n v="7457"/>
    <s v="General Expenses"/>
    <n v="240"/>
    <d v="2023-06-07T00:00:00"/>
    <s v="Unprod Time: Task: R JT Time Hr: 2.22 Time Ot: 0"/>
    <n v="62.16"/>
    <m/>
    <x v="12"/>
  </r>
  <r>
    <n v="7457"/>
    <s v="General Expenses"/>
    <n v="240"/>
    <d v="2023-06-28T00:00:00"/>
    <s v="Unprod Time: Task: R JT Time Hr: 2.3 Time Ot: 0"/>
    <n v="64.400000000000006"/>
    <m/>
    <x v="12"/>
  </r>
  <r>
    <n v="7457"/>
    <s v="General Expenses"/>
    <n v="240"/>
    <d v="2023-09-07T00:00:00"/>
    <s v="Unprod Time: Task: R JT Time Hr: 2.3 Time Ot: 0"/>
    <n v="64.400000000000006"/>
    <m/>
    <x v="12"/>
  </r>
  <r>
    <n v="7457"/>
    <s v="General Expenses"/>
    <n v="240"/>
    <d v="2023-07-12T00:00:00"/>
    <s v="Unprod Time: Task: R JT Time Hr: 2.35 Time Ot: 0"/>
    <n v="65.8"/>
    <m/>
    <x v="12"/>
  </r>
  <r>
    <n v="7457"/>
    <s v="General Expenses"/>
    <n v="240"/>
    <d v="2023-09-05T00:00:00"/>
    <s v="Unprod Time: Task: R JT Time Hr: 2.35 Time Ot: 0"/>
    <n v="65.8"/>
    <m/>
    <x v="12"/>
  </r>
  <r>
    <n v="7457"/>
    <s v="General Expenses"/>
    <n v="240"/>
    <d v="2023-07-05T00:00:00"/>
    <s v="Unprod Time: Task: R JT Time Hr: 2.4 Time Ot: 0"/>
    <n v="67.2"/>
    <m/>
    <x v="12"/>
  </r>
  <r>
    <n v="7457"/>
    <s v="General Expenses"/>
    <n v="240"/>
    <d v="2023-07-12T00:00:00"/>
    <s v="Unprod Time: Task: R JT Time Hr: 2.95 Time Ot: 0"/>
    <n v="82.6"/>
    <m/>
    <x v="12"/>
  </r>
  <r>
    <n v="7457"/>
    <s v="General Expenses"/>
    <n v="240"/>
    <d v="2023-04-11T00:00:00"/>
    <s v="Unprod Time: Task: R JT Time Hr: 3.02 Time Ot: 0"/>
    <n v="84.56"/>
    <m/>
    <x v="12"/>
  </r>
  <r>
    <n v="7457"/>
    <s v="General Expenses"/>
    <n v="240"/>
    <d v="2023-04-04T00:00:00"/>
    <s v="Unprod Time: Task: R JT Time Hr: 3.08 Time Ot: 0"/>
    <n v="86.24"/>
    <m/>
    <x v="12"/>
  </r>
  <r>
    <n v="7457"/>
    <s v="General Expenses"/>
    <n v="240"/>
    <d v="2023-08-12T00:00:00"/>
    <s v="Unprod Time: Task: R JT Time Hr: 4.22 Time Ot: 0"/>
    <n v="118.16"/>
    <m/>
    <x v="12"/>
  </r>
  <r>
    <n v="7457"/>
    <s v="General Expenses"/>
    <n v="240"/>
    <d v="2023-05-16T00:00:00"/>
    <s v="Unprod Time: Task: R JT Time Hr: 9.57 Time Ot: 0"/>
    <n v="267.95999999999998"/>
    <m/>
    <x v="12"/>
  </r>
  <r>
    <n v="7457"/>
    <s v="General Expenses"/>
    <n v="440"/>
    <d v="2023-06-13T00:00:00"/>
    <s v="Unprod Time: Task: R JWA Time Hr: 1.02 Time Ot: 0"/>
    <n v="28.56"/>
    <m/>
    <x v="12"/>
  </r>
  <r>
    <n v="7457"/>
    <s v="General Expenses"/>
    <n v="440"/>
    <d v="2023-06-08T00:00:00"/>
    <s v="Unprod Time: Task: R JWA Time Hr: 1.03 Time Ot: 0"/>
    <n v="28.84"/>
    <m/>
    <x v="12"/>
  </r>
  <r>
    <n v="7457"/>
    <s v="General Expenses"/>
    <n v="140"/>
    <d v="2023-03-15T00:00:00"/>
    <s v="Unprod Time: Task: R KP Time Hr: .3 Time Ot: 0"/>
    <n v="9.3000000000000007"/>
    <m/>
    <x v="12"/>
  </r>
  <r>
    <n v="7457"/>
    <s v="General Expenses"/>
    <n v="140"/>
    <d v="2023-05-17T00:00:00"/>
    <s v="Unprod Time: Task: R KP Time Hr: 1.12 Time Ot: 0"/>
    <n v="40.32"/>
    <m/>
    <x v="12"/>
  </r>
  <r>
    <n v="7457"/>
    <s v="General Expenses"/>
    <n v="440"/>
    <d v="2023-07-07T00:00:00"/>
    <s v="Unprod Time: Task: R LC Time Hr: .33 Time Ot: 0"/>
    <n v="11.88"/>
    <m/>
    <x v="12"/>
  </r>
  <r>
    <n v="7457"/>
    <s v="General Expenses"/>
    <n v="440"/>
    <d v="2023-07-27T00:00:00"/>
    <s v="Unprod Time: Task: R LC Time Hr: .4 Time Ot: 0"/>
    <n v="14.4"/>
    <m/>
    <x v="12"/>
  </r>
  <r>
    <n v="7457"/>
    <s v="General Expenses"/>
    <n v="340"/>
    <d v="2023-03-06T00:00:00"/>
    <s v="Unprod Time: Task: R LIAM Time Hr: .08 Time Ot: 0"/>
    <n v="2.72"/>
    <m/>
    <x v="12"/>
  </r>
  <r>
    <n v="7457"/>
    <s v="General Expenses"/>
    <n v="340"/>
    <d v="2023-04-27T00:00:00"/>
    <s v="Unprod Time: Task: R LIAM Time Hr: 0 Time Ot: 0"/>
    <n v="0"/>
    <m/>
    <x v="12"/>
  </r>
  <r>
    <n v="7457"/>
    <s v="General Expenses"/>
    <n v="340"/>
    <d v="2023-05-06T00:00:00"/>
    <s v="Unprod Time: Task: R LIAM Time Hr: 0 Time Ot: 0"/>
    <n v="0"/>
    <m/>
    <x v="12"/>
  </r>
  <r>
    <n v="7457"/>
    <s v="General Expenses"/>
    <n v="340"/>
    <d v="2023-08-10T00:00:00"/>
    <s v="Unprod Time: Task: R LIAM Time Hr: 0 Time Ot: 0"/>
    <n v="0"/>
    <m/>
    <x v="12"/>
  </r>
  <r>
    <n v="7457"/>
    <s v="General Expenses"/>
    <n v="340"/>
    <d v="2023-08-18T00:00:00"/>
    <s v="Unprod Time: Task: R LIAM Time Hr: 1.02 Time Ot: 0"/>
    <n v="34.68"/>
    <m/>
    <x v="12"/>
  </r>
  <r>
    <n v="7457"/>
    <s v="General Expenses"/>
    <n v="440"/>
    <d v="2023-03-28T00:00:00"/>
    <s v="Unprod Time: Task: R LMS Time Hr: .02 Time Ot: 0"/>
    <n v="0.66"/>
    <m/>
    <x v="12"/>
  </r>
  <r>
    <n v="7457"/>
    <s v="General Expenses"/>
    <n v="440"/>
    <d v="2023-05-11T00:00:00"/>
    <s v="Unprod Time: Task: R LMS Time Hr: .05 Time Ot: 0"/>
    <n v="1.65"/>
    <m/>
    <x v="12"/>
  </r>
  <r>
    <n v="7457"/>
    <s v="General Expenses"/>
    <n v="440"/>
    <d v="2023-03-02T00:00:00"/>
    <s v="Unprod Time: Task: R LMS Time Hr: .08 Time Ot: 0"/>
    <n v="2.48"/>
    <m/>
    <x v="12"/>
  </r>
  <r>
    <n v="7457"/>
    <s v="General Expenses"/>
    <n v="440"/>
    <d v="2023-07-05T00:00:00"/>
    <s v="Unprod Time: Task: R LMS Time Hr: .08 Time Ot: 0"/>
    <n v="2.88"/>
    <m/>
    <x v="12"/>
  </r>
  <r>
    <n v="7457"/>
    <s v="General Expenses"/>
    <n v="440"/>
    <d v="2023-07-07T00:00:00"/>
    <s v="Unprod Time: Task: R LMS Time Hr: .08 Time Ot: 0"/>
    <n v="2.88"/>
    <m/>
    <x v="12"/>
  </r>
  <r>
    <n v="7457"/>
    <s v="General Expenses"/>
    <n v="440"/>
    <d v="2023-06-29T00:00:00"/>
    <s v="Unprod Time: Task: R LMS Time Hr: .12 Time Ot: 0"/>
    <n v="4.32"/>
    <m/>
    <x v="12"/>
  </r>
  <r>
    <n v="7457"/>
    <s v="General Expenses"/>
    <n v="440"/>
    <d v="2023-09-06T00:00:00"/>
    <s v="Unprod Time: Task: R LMS Time Hr: .12 Time Ot: 0"/>
    <n v="4.32"/>
    <m/>
    <x v="12"/>
  </r>
  <r>
    <n v="7457"/>
    <s v="General Expenses"/>
    <n v="440"/>
    <d v="2023-05-02T00:00:00"/>
    <s v="Unprod Time: Task: R LMS Time Hr: .15 Time Ot: 0"/>
    <n v="4.95"/>
    <m/>
    <x v="12"/>
  </r>
  <r>
    <n v="7457"/>
    <s v="General Expenses"/>
    <n v="440"/>
    <d v="2023-08-25T00:00:00"/>
    <s v="Unprod Time: Task: R LMS Time Hr: .15 Time Ot: 0"/>
    <n v="5.4"/>
    <m/>
    <x v="12"/>
  </r>
  <r>
    <n v="7457"/>
    <s v="General Expenses"/>
    <n v="440"/>
    <d v="2023-08-28T00:00:00"/>
    <s v="Unprod Time: Task: R LMS Time Hr: .15 Time Ot: 0"/>
    <n v="5.4"/>
    <m/>
    <x v="12"/>
  </r>
  <r>
    <n v="7457"/>
    <s v="General Expenses"/>
    <n v="440"/>
    <d v="2023-06-29T00:00:00"/>
    <s v="Unprod Time: Task: R LMS Time Hr: .17 Time Ot: 0"/>
    <n v="6.12"/>
    <m/>
    <x v="12"/>
  </r>
  <r>
    <n v="7457"/>
    <s v="General Expenses"/>
    <n v="440"/>
    <d v="2023-05-30T00:00:00"/>
    <s v="Unprod Time: Task: R LMS Time Hr: .18 Time Ot: 0"/>
    <n v="6.48"/>
    <m/>
    <x v="12"/>
  </r>
  <r>
    <n v="7457"/>
    <s v="General Expenses"/>
    <n v="440"/>
    <d v="2023-03-14T00:00:00"/>
    <s v="Unprod Time: Task: R LMS Time Hr: .22 Time Ot: 0"/>
    <n v="6.82"/>
    <m/>
    <x v="12"/>
  </r>
  <r>
    <n v="7457"/>
    <s v="General Expenses"/>
    <n v="440"/>
    <d v="2023-04-18T00:00:00"/>
    <s v="Unprod Time: Task: R LMS Time Hr: .23 Time Ot: 0"/>
    <n v="7.59"/>
    <m/>
    <x v="12"/>
  </r>
  <r>
    <n v="7457"/>
    <s v="General Expenses"/>
    <n v="440"/>
    <d v="2023-04-24T00:00:00"/>
    <s v="Unprod Time: Task: R LMS Time Hr: .27 Time Ot: 0"/>
    <n v="8.91"/>
    <m/>
    <x v="12"/>
  </r>
  <r>
    <n v="7457"/>
    <s v="General Expenses"/>
    <n v="440"/>
    <d v="2023-07-06T00:00:00"/>
    <s v="Unprod Time: Task: R LMS Time Hr: .28 Time Ot: 0"/>
    <n v="10.08"/>
    <m/>
    <x v="12"/>
  </r>
  <r>
    <n v="7457"/>
    <s v="General Expenses"/>
    <n v="440"/>
    <d v="2023-07-06T00:00:00"/>
    <s v="Unprod Time: Task: R LMS Time Hr: .3 Time Ot: 0"/>
    <n v="10.8"/>
    <m/>
    <x v="12"/>
  </r>
  <r>
    <n v="7457"/>
    <s v="General Expenses"/>
    <n v="440"/>
    <d v="2023-08-17T00:00:00"/>
    <s v="Unprod Time: Task: R LMS Time Hr: .3 Time Ot: 0"/>
    <n v="10.8"/>
    <m/>
    <x v="12"/>
  </r>
  <r>
    <n v="7457"/>
    <s v="General Expenses"/>
    <n v="440"/>
    <d v="2023-04-18T00:00:00"/>
    <s v="Unprod Time: Task: R LMS Time Hr: .33 Time Ot: 0"/>
    <n v="10.89"/>
    <m/>
    <x v="12"/>
  </r>
  <r>
    <n v="7457"/>
    <s v="General Expenses"/>
    <n v="440"/>
    <d v="2023-05-22T00:00:00"/>
    <s v="Unprod Time: Task: R LMS Time Hr: .33 Time Ot: 0"/>
    <n v="11.88"/>
    <m/>
    <x v="12"/>
  </r>
  <r>
    <n v="7457"/>
    <s v="General Expenses"/>
    <n v="440"/>
    <d v="2023-04-20T00:00:00"/>
    <s v="Unprod Time: Task: R LMS Time Hr: .35 Time Ot: 0"/>
    <n v="11.55"/>
    <m/>
    <x v="12"/>
  </r>
  <r>
    <n v="7457"/>
    <s v="General Expenses"/>
    <n v="440"/>
    <d v="2023-06-08T00:00:00"/>
    <s v="Unprod Time: Task: R LMS Time Hr: .35 Time Ot: 0"/>
    <n v="12.6"/>
    <m/>
    <x v="12"/>
  </r>
  <r>
    <n v="7457"/>
    <s v="General Expenses"/>
    <n v="440"/>
    <d v="2023-06-08T00:00:00"/>
    <s v="Unprod Time: Task: R LMS Time Hr: .4 Time Ot: 0"/>
    <n v="14.4"/>
    <m/>
    <x v="12"/>
  </r>
  <r>
    <n v="7457"/>
    <s v="General Expenses"/>
    <n v="440"/>
    <d v="2023-03-27T00:00:00"/>
    <s v="Unprod Time: Task: R LMS Time Hr: .45 Time Ot: 0"/>
    <n v="14.85"/>
    <m/>
    <x v="12"/>
  </r>
  <r>
    <n v="7457"/>
    <s v="General Expenses"/>
    <n v="440"/>
    <d v="2023-04-17T00:00:00"/>
    <s v="Unprod Time: Task: R LMS Time Hr: .45 Time Ot: 0"/>
    <n v="14.85"/>
    <m/>
    <x v="12"/>
  </r>
  <r>
    <n v="7457"/>
    <s v="General Expenses"/>
    <n v="440"/>
    <d v="2023-06-30T00:00:00"/>
    <s v="Unprod Time: Task: R LMS Time Hr: .45 Time Ot: 0"/>
    <n v="16.2"/>
    <m/>
    <x v="12"/>
  </r>
  <r>
    <n v="7457"/>
    <s v="General Expenses"/>
    <n v="440"/>
    <d v="2023-04-17T00:00:00"/>
    <s v="Unprod Time: Task: R LMS Time Hr: .47 Time Ot: 0"/>
    <n v="15.51"/>
    <m/>
    <x v="12"/>
  </r>
  <r>
    <n v="7457"/>
    <s v="General Expenses"/>
    <n v="440"/>
    <d v="2023-07-10T00:00:00"/>
    <s v="Unprod Time: Task: R LMS Time Hr: .48 Time Ot: 0"/>
    <n v="17.28"/>
    <m/>
    <x v="12"/>
  </r>
  <r>
    <n v="7457"/>
    <s v="General Expenses"/>
    <n v="440"/>
    <d v="2023-05-22T00:00:00"/>
    <s v="Unprod Time: Task: R LMS Time Hr: .52 Time Ot: 0"/>
    <n v="18.72"/>
    <m/>
    <x v="12"/>
  </r>
  <r>
    <n v="7457"/>
    <s v="General Expenses"/>
    <n v="440"/>
    <d v="2023-08-07T00:00:00"/>
    <s v="Unprod Time: Task: R LMS Time Hr: .55 Time Ot: 0"/>
    <n v="19.8"/>
    <m/>
    <x v="12"/>
  </r>
  <r>
    <n v="7457"/>
    <s v="General Expenses"/>
    <n v="440"/>
    <d v="2023-04-20T00:00:00"/>
    <s v="Unprod Time: Task: R LMS Time Hr: .57 Time Ot: 0"/>
    <n v="18.809999999999999"/>
    <m/>
    <x v="12"/>
  </r>
  <r>
    <n v="7457"/>
    <s v="General Expenses"/>
    <n v="440"/>
    <d v="2023-03-31T00:00:00"/>
    <s v="Unprod Time: Task: R LMS Time Hr: .58 Time Ot: 0"/>
    <n v="19.14"/>
    <m/>
    <x v="12"/>
  </r>
  <r>
    <n v="7457"/>
    <s v="General Expenses"/>
    <n v="440"/>
    <d v="2023-03-09T00:00:00"/>
    <s v="Unprod Time: Task: R LMS Time Hr: .6 Time Ot: 0"/>
    <n v="18.600000000000001"/>
    <m/>
    <x v="12"/>
  </r>
  <r>
    <n v="7457"/>
    <s v="General Expenses"/>
    <n v="440"/>
    <d v="2023-03-28T00:00:00"/>
    <s v="Unprod Time: Task: R LMS Time Hr: .6 Time Ot: 0"/>
    <n v="19.8"/>
    <m/>
    <x v="12"/>
  </r>
  <r>
    <n v="7457"/>
    <s v="General Expenses"/>
    <n v="440"/>
    <d v="2023-09-14T00:00:00"/>
    <s v="Unprod Time: Task: R LMS Time Hr: .62 Time Ot: 0"/>
    <n v="22.32"/>
    <m/>
    <x v="12"/>
  </r>
  <r>
    <n v="7457"/>
    <s v="General Expenses"/>
    <n v="440"/>
    <d v="2023-04-28T00:00:00"/>
    <s v="Unprod Time: Task: R LMS Time Hr: .63 Time Ot: 0"/>
    <n v="20.79"/>
    <m/>
    <x v="12"/>
  </r>
  <r>
    <n v="7457"/>
    <s v="General Expenses"/>
    <n v="440"/>
    <d v="2023-05-18T00:00:00"/>
    <s v="Unprod Time: Task: R LMS Time Hr: .63 Time Ot: 0"/>
    <n v="22.68"/>
    <m/>
    <x v="12"/>
  </r>
  <r>
    <n v="7457"/>
    <s v="General Expenses"/>
    <n v="440"/>
    <d v="2023-06-09T00:00:00"/>
    <s v="Unprod Time: Task: R LMS Time Hr: .63 Time Ot: 0"/>
    <n v="22.68"/>
    <m/>
    <x v="12"/>
  </r>
  <r>
    <n v="7457"/>
    <s v="General Expenses"/>
    <n v="440"/>
    <d v="2023-08-16T00:00:00"/>
    <s v="Unprod Time: Task: R LMS Time Hr: .63 Time Ot: 0"/>
    <n v="22.68"/>
    <m/>
    <x v="12"/>
  </r>
  <r>
    <n v="7457"/>
    <s v="General Expenses"/>
    <n v="440"/>
    <d v="2023-03-02T00:00:00"/>
    <s v="Unprod Time: Task: R LMS Time Hr: .65 Time Ot: 0"/>
    <n v="20.149999999999999"/>
    <m/>
    <x v="12"/>
  </r>
  <r>
    <n v="7457"/>
    <s v="General Expenses"/>
    <n v="440"/>
    <d v="2023-04-20T00:00:00"/>
    <s v="Unprod Time: Task: R LMS Time Hr: .65 Time Ot: 0"/>
    <n v="21.45"/>
    <m/>
    <x v="12"/>
  </r>
  <r>
    <n v="7457"/>
    <s v="General Expenses"/>
    <n v="440"/>
    <d v="2023-04-20T00:00:00"/>
    <s v="Unprod Time: Task: R LMS Time Hr: .65 Time Ot: 0"/>
    <n v="21.45"/>
    <m/>
    <x v="12"/>
  </r>
  <r>
    <n v="7457"/>
    <s v="General Expenses"/>
    <n v="440"/>
    <d v="2023-05-01T00:00:00"/>
    <s v="Unprod Time: Task: R LMS Time Hr: .67 Time Ot: 0"/>
    <n v="22.11"/>
    <m/>
    <x v="12"/>
  </r>
  <r>
    <n v="7457"/>
    <s v="General Expenses"/>
    <n v="440"/>
    <d v="2023-04-18T00:00:00"/>
    <s v="Unprod Time: Task: R LMS Time Hr: .68 Time Ot: 0"/>
    <n v="22.44"/>
    <m/>
    <x v="12"/>
  </r>
  <r>
    <n v="7457"/>
    <s v="General Expenses"/>
    <n v="440"/>
    <d v="2023-05-29T00:00:00"/>
    <s v="Unprod Time: Task: R LMS Time Hr: .72 Time Ot: 0"/>
    <n v="25.92"/>
    <m/>
    <x v="12"/>
  </r>
  <r>
    <n v="7457"/>
    <s v="General Expenses"/>
    <n v="440"/>
    <d v="2023-04-18T00:00:00"/>
    <s v="Unprod Time: Task: R LMS Time Hr: .73 Time Ot: 0"/>
    <n v="24.09"/>
    <m/>
    <x v="12"/>
  </r>
  <r>
    <n v="7457"/>
    <s v="General Expenses"/>
    <n v="440"/>
    <d v="2023-05-05T00:00:00"/>
    <s v="Unprod Time: Task: R LMS Time Hr: .77 Time Ot: 0"/>
    <n v="25.41"/>
    <m/>
    <x v="12"/>
  </r>
  <r>
    <n v="7457"/>
    <s v="General Expenses"/>
    <n v="440"/>
    <d v="2023-05-03T00:00:00"/>
    <s v="Unprod Time: Task: R LMS Time Hr: .83 Time Ot: 0"/>
    <n v="27.39"/>
    <m/>
    <x v="12"/>
  </r>
  <r>
    <n v="7457"/>
    <s v="General Expenses"/>
    <n v="440"/>
    <d v="2023-08-03T00:00:00"/>
    <s v="Unprod Time: Task: R LMS Time Hr: .83 Time Ot: 0"/>
    <n v="29.88"/>
    <m/>
    <x v="12"/>
  </r>
  <r>
    <n v="7457"/>
    <s v="General Expenses"/>
    <n v="440"/>
    <d v="2023-04-17T00:00:00"/>
    <s v="Unprod Time: Task: R LMS Time Hr: .88 Time Ot: 0"/>
    <n v="29.04"/>
    <m/>
    <x v="12"/>
  </r>
  <r>
    <n v="7457"/>
    <s v="General Expenses"/>
    <n v="440"/>
    <d v="2023-03-20T00:00:00"/>
    <s v="Unprod Time: Task: R LMS Time Hr: .93 Time Ot: 0"/>
    <n v="30.69"/>
    <m/>
    <x v="12"/>
  </r>
  <r>
    <n v="7457"/>
    <s v="General Expenses"/>
    <n v="440"/>
    <d v="2023-07-26T00:00:00"/>
    <s v="Unprod Time: Task: R LMS Time Hr: .93 Time Ot: 0"/>
    <n v="33.479999999999997"/>
    <m/>
    <x v="12"/>
  </r>
  <r>
    <n v="7457"/>
    <s v="General Expenses"/>
    <n v="440"/>
    <d v="2023-03-01T00:00:00"/>
    <s v="Unprod Time: Task: R LMS Time Hr: .95 Time Ot: 0"/>
    <n v="29.45"/>
    <m/>
    <x v="12"/>
  </r>
  <r>
    <n v="7457"/>
    <s v="General Expenses"/>
    <n v="440"/>
    <d v="2023-09-04T00:00:00"/>
    <s v="Unprod Time: Task: R LMS Time Hr: .97 Time Ot: 0"/>
    <n v="34.92"/>
    <m/>
    <x v="12"/>
  </r>
  <r>
    <n v="7457"/>
    <s v="General Expenses"/>
    <n v="440"/>
    <d v="2023-04-17T00:00:00"/>
    <s v="Unprod Time: Task: R LMS Time Hr: 0 Time Ot: 0"/>
    <n v="0"/>
    <m/>
    <x v="12"/>
  </r>
  <r>
    <n v="7457"/>
    <s v="General Expenses"/>
    <n v="440"/>
    <d v="2023-05-19T00:00:00"/>
    <s v="Unprod Time: Task: R LMS Time Hr: 1 Time Ot: 0"/>
    <n v="36"/>
    <m/>
    <x v="12"/>
  </r>
  <r>
    <n v="7457"/>
    <s v="General Expenses"/>
    <n v="440"/>
    <d v="2023-04-18T00:00:00"/>
    <s v="Unprod Time: Task: R LMS Time Hr: 1.05 Time Ot: 0"/>
    <n v="34.65"/>
    <m/>
    <x v="12"/>
  </r>
  <r>
    <n v="7457"/>
    <s v="General Expenses"/>
    <n v="440"/>
    <d v="2023-03-31T00:00:00"/>
    <s v="Unprod Time: Task: R LMS Time Hr: 1.07 Time Ot: 0"/>
    <n v="35.31"/>
    <m/>
    <x v="12"/>
  </r>
  <r>
    <n v="7457"/>
    <s v="General Expenses"/>
    <n v="440"/>
    <d v="2023-05-11T00:00:00"/>
    <s v="Unprod Time: Task: R LMS Time Hr: 1.07 Time Ot: 0"/>
    <n v="35.31"/>
    <m/>
    <x v="12"/>
  </r>
  <r>
    <n v="7457"/>
    <s v="General Expenses"/>
    <n v="440"/>
    <d v="2023-06-29T00:00:00"/>
    <s v="Unprod Time: Task: R LMS Time Hr: 1.13 Time Ot: 0"/>
    <n v="40.68"/>
    <m/>
    <x v="12"/>
  </r>
  <r>
    <n v="7457"/>
    <s v="General Expenses"/>
    <n v="440"/>
    <d v="2023-07-10T00:00:00"/>
    <s v="Unprod Time: Task: R LMS Time Hr: 1.22 Time Ot: 0"/>
    <n v="43.92"/>
    <m/>
    <x v="12"/>
  </r>
  <r>
    <n v="7457"/>
    <s v="General Expenses"/>
    <n v="440"/>
    <d v="2023-04-17T00:00:00"/>
    <s v="Unprod Time: Task: R LMS Time Hr: 1.3 Time Ot: 0"/>
    <n v="42.9"/>
    <m/>
    <x v="12"/>
  </r>
  <r>
    <n v="7457"/>
    <s v="General Expenses"/>
    <n v="440"/>
    <d v="2023-04-18T00:00:00"/>
    <s v="Unprod Time: Task: R LMS Time Hr: 1.3 Time Ot: 0"/>
    <n v="42.9"/>
    <m/>
    <x v="12"/>
  </r>
  <r>
    <n v="7457"/>
    <s v="General Expenses"/>
    <n v="440"/>
    <d v="2023-09-23T00:00:00"/>
    <s v="Unprod Time: Task: R LMS Time Hr: 1.33 Time Ot: 0"/>
    <n v="47.88"/>
    <m/>
    <x v="12"/>
  </r>
  <r>
    <n v="7457"/>
    <s v="General Expenses"/>
    <n v="440"/>
    <d v="2023-05-11T00:00:00"/>
    <s v="Unprod Time: Task: R LMS Time Hr: 1.4 Time Ot: 0"/>
    <n v="46.2"/>
    <m/>
    <x v="12"/>
  </r>
  <r>
    <n v="7457"/>
    <s v="General Expenses"/>
    <n v="440"/>
    <d v="2023-08-17T00:00:00"/>
    <s v="Unprod Time: Task: R LMS Time Hr: 1.42 Time Ot: 0"/>
    <n v="51.12"/>
    <m/>
    <x v="12"/>
  </r>
  <r>
    <n v="7457"/>
    <s v="General Expenses"/>
    <n v="440"/>
    <d v="2023-05-29T00:00:00"/>
    <s v="Unprod Time: Task: R LMS Time Hr: 1.55 Time Ot: 0"/>
    <n v="55.8"/>
    <m/>
    <x v="12"/>
  </r>
  <r>
    <n v="7457"/>
    <s v="General Expenses"/>
    <n v="440"/>
    <d v="2023-07-21T00:00:00"/>
    <s v="Unprod Time: Task: R LMS Time Hr: 1.62 Time Ot: 0"/>
    <n v="58.32"/>
    <m/>
    <x v="12"/>
  </r>
  <r>
    <n v="7457"/>
    <s v="General Expenses"/>
    <n v="440"/>
    <d v="2023-04-28T00:00:00"/>
    <s v="Unprod Time: Task: R LMS Time Hr: 1.75 Time Ot: 0"/>
    <n v="57.75"/>
    <m/>
    <x v="12"/>
  </r>
  <r>
    <n v="7457"/>
    <s v="General Expenses"/>
    <n v="440"/>
    <d v="2023-04-18T00:00:00"/>
    <s v="Unprod Time: Task: R LMS Time Hr: 1.77 Time Ot: 0"/>
    <n v="58.41"/>
    <m/>
    <x v="12"/>
  </r>
  <r>
    <n v="7457"/>
    <s v="General Expenses"/>
    <n v="440"/>
    <d v="2023-05-24T00:00:00"/>
    <s v="Unprod Time: Task: R LMS Time Hr: 1.87 Time Ot: 0"/>
    <n v="67.319999999999993"/>
    <m/>
    <x v="12"/>
  </r>
  <r>
    <n v="7457"/>
    <s v="General Expenses"/>
    <n v="440"/>
    <d v="2023-04-27T00:00:00"/>
    <s v="Unprod Time: Task: R LMS Time Hr: 1.93 Time Ot: 0"/>
    <n v="63.69"/>
    <m/>
    <x v="12"/>
  </r>
  <r>
    <n v="7457"/>
    <s v="General Expenses"/>
    <n v="440"/>
    <d v="2023-04-22T00:00:00"/>
    <s v="Unprod Time: Task: R LMS Time Hr: 2 Time Ot: 0"/>
    <n v="66"/>
    <m/>
    <x v="12"/>
  </r>
  <r>
    <n v="7457"/>
    <s v="General Expenses"/>
    <n v="440"/>
    <d v="2023-03-10T00:00:00"/>
    <s v="Unprod Time: Task: R LMS Time Hr: 2.03 Time Ot: 0"/>
    <n v="62.93"/>
    <m/>
    <x v="12"/>
  </r>
  <r>
    <n v="7457"/>
    <s v="General Expenses"/>
    <n v="440"/>
    <d v="2023-04-27T00:00:00"/>
    <s v="Unprod Time: Task: R LMS Time Hr: 2.1 Time Ot: 0"/>
    <n v="69.3"/>
    <m/>
    <x v="12"/>
  </r>
  <r>
    <n v="7457"/>
    <s v="General Expenses"/>
    <n v="440"/>
    <d v="2023-04-17T00:00:00"/>
    <s v="Unprod Time: Task: R LMS Time Hr: 2.5 Time Ot: 0"/>
    <n v="82.5"/>
    <m/>
    <x v="12"/>
  </r>
  <r>
    <n v="7457"/>
    <s v="General Expenses"/>
    <n v="440"/>
    <d v="2023-05-04T00:00:00"/>
    <s v="Unprod Time: Task: R LMS Time Hr: 2.72 Time Ot: 0"/>
    <n v="89.76"/>
    <m/>
    <x v="12"/>
  </r>
  <r>
    <n v="7457"/>
    <s v="General Expenses"/>
    <n v="440"/>
    <d v="2023-04-24T00:00:00"/>
    <s v="Unprod Time: Task: R LMS Time Hr: 2.87 Time Ot: 0"/>
    <n v="94.71"/>
    <m/>
    <x v="12"/>
  </r>
  <r>
    <n v="7457"/>
    <s v="General Expenses"/>
    <n v="440"/>
    <d v="2023-04-19T00:00:00"/>
    <s v="Unprod Time: Task: R LMS Time Hr: 3.05 Time Ot: 0"/>
    <n v="100.65"/>
    <m/>
    <x v="12"/>
  </r>
  <r>
    <n v="7457"/>
    <s v="General Expenses"/>
    <n v="440"/>
    <d v="2023-07-03T00:00:00"/>
    <s v="Unprod Time: Task: R LMS Time Hr: 3.63 Time Ot: 0"/>
    <n v="130.68"/>
    <m/>
    <x v="12"/>
  </r>
  <r>
    <n v="7457"/>
    <s v="General Expenses"/>
    <n v="440"/>
    <d v="2023-04-28T00:00:00"/>
    <s v="Unprod Time: Task: R LMS Time Hr: 3.88 Time Ot: 0"/>
    <n v="128.04"/>
    <m/>
    <x v="12"/>
  </r>
  <r>
    <n v="7457"/>
    <s v="General Expenses"/>
    <n v="440"/>
    <d v="2023-04-27T00:00:00"/>
    <s v="Unprod Time: Task: R LMS Time Hr: 3.93 Time Ot: 0"/>
    <n v="129.69"/>
    <m/>
    <x v="12"/>
  </r>
  <r>
    <n v="7457"/>
    <s v="General Expenses"/>
    <n v="440"/>
    <d v="2023-04-21T00:00:00"/>
    <s v="Unprod Time: Task: R LMS Time Hr: 4.05 Time Ot: 0"/>
    <n v="133.65"/>
    <m/>
    <x v="12"/>
  </r>
  <r>
    <n v="7457"/>
    <s v="General Expenses"/>
    <n v="440"/>
    <d v="2023-04-21T00:00:00"/>
    <s v="Unprod Time: Task: R LMS Time Hr: 4.08 Time Ot: 0"/>
    <n v="134.63999999999999"/>
    <m/>
    <x v="12"/>
  </r>
  <r>
    <n v="7457"/>
    <s v="General Expenses"/>
    <n v="440"/>
    <d v="2023-04-20T00:00:00"/>
    <s v="Unprod Time: Task: R LMS Time Hr: 4.22 Time Ot: 0"/>
    <n v="139.26"/>
    <m/>
    <x v="12"/>
  </r>
  <r>
    <n v="7457"/>
    <s v="General Expenses"/>
    <n v="440"/>
    <d v="2023-04-19T00:00:00"/>
    <s v="Unprod Time: Task: R LMS Time Hr: 4.37 Time Ot: 0"/>
    <n v="144.21"/>
    <m/>
    <x v="12"/>
  </r>
  <r>
    <n v="7457"/>
    <s v="General Expenses"/>
    <n v="440"/>
    <d v="2023-07-03T00:00:00"/>
    <s v="Unprod Time: Task: R LMS Time Hr: 4.82 Time Ot: 0"/>
    <n v="173.52"/>
    <m/>
    <x v="12"/>
  </r>
  <r>
    <n v="7457"/>
    <s v="General Expenses"/>
    <n v="440"/>
    <d v="2023-04-26T00:00:00"/>
    <s v="Unprod Time: Task: R LMS Time Hr: 8.98 Time Ot: 0"/>
    <n v="296.33999999999997"/>
    <m/>
    <x v="12"/>
  </r>
  <r>
    <n v="7457"/>
    <s v="General Expenses"/>
    <n v="140"/>
    <d v="2023-08-08T00:00:00"/>
    <s v="Unprod Time: Task: R LU Time Hr: .03 Time Ot: 0"/>
    <n v="1.1100000000000001"/>
    <m/>
    <x v="12"/>
  </r>
  <r>
    <n v="7457"/>
    <s v="General Expenses"/>
    <n v="140"/>
    <d v="2023-06-21T00:00:00"/>
    <s v="Unprod Time: Task: R LU Time Hr: .05 Time Ot: 0"/>
    <n v="1.85"/>
    <m/>
    <x v="12"/>
  </r>
  <r>
    <n v="7457"/>
    <s v="General Expenses"/>
    <n v="140"/>
    <d v="2023-04-06T00:00:00"/>
    <s v="Unprod Time: Task: R LU Time Hr: .3 Time Ot: 0"/>
    <n v="11.1"/>
    <m/>
    <x v="12"/>
  </r>
  <r>
    <n v="7457"/>
    <s v="General Expenses"/>
    <n v="140"/>
    <d v="2023-04-03T00:00:00"/>
    <s v="Unprod Time: Task: R LU Time Hr: .38 Time Ot: 0"/>
    <n v="14.06"/>
    <m/>
    <x v="12"/>
  </r>
  <r>
    <n v="7457"/>
    <s v="General Expenses"/>
    <n v="140"/>
    <d v="2023-03-16T00:00:00"/>
    <s v="Unprod Time: Task: R LU Time Hr: .42 Time Ot: 0"/>
    <n v="14.28"/>
    <m/>
    <x v="12"/>
  </r>
  <r>
    <n v="7457"/>
    <s v="General Expenses"/>
    <n v="140"/>
    <d v="2023-06-01T00:00:00"/>
    <s v="Unprod Time: Task: R LU Time Hr: .85 Time Ot: 0"/>
    <n v="31.45"/>
    <m/>
    <x v="12"/>
  </r>
  <r>
    <n v="7457"/>
    <s v="General Expenses"/>
    <n v="140"/>
    <d v="2023-03-16T00:00:00"/>
    <s v="Unprod Time: Task: R LU Time Hr: 0 Time Ot: 0"/>
    <n v="0"/>
    <m/>
    <x v="12"/>
  </r>
  <r>
    <n v="7457"/>
    <s v="General Expenses"/>
    <n v="140"/>
    <d v="2023-03-09T00:00:00"/>
    <s v="Unprod Time: Task: R LU Time Hr: 1.08 Time Ot: 0"/>
    <n v="36.72"/>
    <m/>
    <x v="12"/>
  </r>
  <r>
    <n v="7457"/>
    <s v="General Expenses"/>
    <n v="140"/>
    <d v="2023-05-04T00:00:00"/>
    <s v="Unprod Time: Task: R MB Time Hr: .2 Time Ot: 0"/>
    <n v="7.4"/>
    <m/>
    <x v="12"/>
  </r>
  <r>
    <n v="7457"/>
    <s v="General Expenses"/>
    <n v="140"/>
    <d v="2023-08-08T00:00:00"/>
    <s v="Unprod Time: Task: R MB Time Hr: .25 Time Ot: 0"/>
    <n v="9.25"/>
    <m/>
    <x v="12"/>
  </r>
  <r>
    <n v="7457"/>
    <s v="General Expenses"/>
    <n v="240"/>
    <d v="2023-03-11T00:00:00"/>
    <s v="Unprod Time: Task: R MP Time Hr: .02 Time Ot: 0"/>
    <n v="0.68"/>
    <m/>
    <x v="12"/>
  </r>
  <r>
    <n v="7457"/>
    <s v="General Expenses"/>
    <n v="240"/>
    <d v="2023-04-04T00:00:00"/>
    <s v="Unprod Time: Task: R MP Time Hr: .02 Time Ot: 0"/>
    <n v="0.68"/>
    <m/>
    <x v="12"/>
  </r>
  <r>
    <n v="7457"/>
    <s v="General Expenses"/>
    <n v="240"/>
    <d v="2023-05-10T00:00:00"/>
    <s v="Unprod Time: Task: R MP Time Hr: .02 Time Ot: 0"/>
    <n v="0.68"/>
    <m/>
    <x v="12"/>
  </r>
  <r>
    <n v="7457"/>
    <s v="General Expenses"/>
    <n v="240"/>
    <d v="2023-05-22T00:00:00"/>
    <s v="Unprod Time: Task: R MP Time Hr: .02 Time Ot: 0"/>
    <n v="0.68"/>
    <m/>
    <x v="12"/>
  </r>
  <r>
    <n v="7457"/>
    <s v="General Expenses"/>
    <n v="240"/>
    <d v="2023-06-13T00:00:00"/>
    <s v="Unprod Time: Task: R MP Time Hr: .02 Time Ot: 0"/>
    <n v="0.68"/>
    <m/>
    <x v="12"/>
  </r>
  <r>
    <n v="7457"/>
    <s v="General Expenses"/>
    <n v="240"/>
    <d v="2023-03-15T00:00:00"/>
    <s v="Unprod Time: Task: R MP Time Hr: .03 Time Ot: 0"/>
    <n v="1.02"/>
    <m/>
    <x v="12"/>
  </r>
  <r>
    <n v="7457"/>
    <s v="General Expenses"/>
    <n v="240"/>
    <d v="2023-03-27T00:00:00"/>
    <s v="Unprod Time: Task: R MP Time Hr: .03 Time Ot: 0"/>
    <n v="1.02"/>
    <m/>
    <x v="12"/>
  </r>
  <r>
    <n v="7457"/>
    <s v="General Expenses"/>
    <n v="240"/>
    <d v="2023-04-05T00:00:00"/>
    <s v="Unprod Time: Task: R MP Time Hr: .03 Time Ot: 0"/>
    <n v="1.02"/>
    <m/>
    <x v="12"/>
  </r>
  <r>
    <n v="7457"/>
    <s v="General Expenses"/>
    <n v="240"/>
    <d v="2023-04-12T00:00:00"/>
    <s v="Unprod Time: Task: R MP Time Hr: .03 Time Ot: 0"/>
    <n v="1.02"/>
    <m/>
    <x v="12"/>
  </r>
  <r>
    <n v="7457"/>
    <s v="General Expenses"/>
    <n v="240"/>
    <d v="2023-05-06T00:00:00"/>
    <s v="Unprod Time: Task: R MP Time Hr: .03 Time Ot: 0"/>
    <n v="1.02"/>
    <m/>
    <x v="12"/>
  </r>
  <r>
    <n v="7457"/>
    <s v="General Expenses"/>
    <n v="240"/>
    <d v="2023-05-30T00:00:00"/>
    <s v="Unprod Time: Task: R MP Time Hr: .03 Time Ot: 0"/>
    <n v="1.02"/>
    <m/>
    <x v="12"/>
  </r>
  <r>
    <n v="7457"/>
    <s v="General Expenses"/>
    <n v="240"/>
    <d v="2023-06-07T00:00:00"/>
    <s v="Unprod Time: Task: R MP Time Hr: .03 Time Ot: 0"/>
    <n v="1.02"/>
    <m/>
    <x v="12"/>
  </r>
  <r>
    <n v="7457"/>
    <s v="General Expenses"/>
    <n v="240"/>
    <d v="2023-06-15T00:00:00"/>
    <s v="Unprod Time: Task: R MP Time Hr: .03 Time Ot: 0"/>
    <n v="1.02"/>
    <m/>
    <x v="12"/>
  </r>
  <r>
    <n v="7457"/>
    <s v="General Expenses"/>
    <n v="240"/>
    <d v="2023-06-22T00:00:00"/>
    <s v="Unprod Time: Task: R MP Time Hr: .03 Time Ot: 0"/>
    <n v="1.02"/>
    <m/>
    <x v="12"/>
  </r>
  <r>
    <n v="7457"/>
    <s v="General Expenses"/>
    <n v="240"/>
    <d v="2023-03-09T00:00:00"/>
    <s v="Unprod Time: Task: R MP Time Hr: .05 Time Ot: 0"/>
    <n v="1.7"/>
    <m/>
    <x v="12"/>
  </r>
  <r>
    <n v="7457"/>
    <s v="General Expenses"/>
    <n v="240"/>
    <d v="2023-03-21T00:00:00"/>
    <s v="Unprod Time: Task: R MP Time Hr: .05 Time Ot: 0"/>
    <n v="1.7"/>
    <m/>
    <x v="12"/>
  </r>
  <r>
    <n v="7457"/>
    <s v="General Expenses"/>
    <n v="240"/>
    <d v="2023-05-03T00:00:00"/>
    <s v="Unprod Time: Task: R MP Time Hr: .05 Time Ot: 0"/>
    <n v="1.7"/>
    <m/>
    <x v="12"/>
  </r>
  <r>
    <n v="7457"/>
    <s v="General Expenses"/>
    <n v="240"/>
    <d v="2023-05-06T00:00:00"/>
    <s v="Unprod Time: Task: R MP Time Hr: .05 Time Ot: 0"/>
    <n v="1.7"/>
    <m/>
    <x v="12"/>
  </r>
  <r>
    <n v="7457"/>
    <s v="General Expenses"/>
    <n v="240"/>
    <d v="2023-06-01T00:00:00"/>
    <s v="Unprod Time: Task: R MP Time Hr: .05 Time Ot: 0"/>
    <n v="1.7"/>
    <m/>
    <x v="12"/>
  </r>
  <r>
    <n v="7457"/>
    <s v="General Expenses"/>
    <n v="240"/>
    <d v="2023-06-27T00:00:00"/>
    <s v="Unprod Time: Task: R MP Time Hr: .05 Time Ot: 0"/>
    <n v="1.7"/>
    <m/>
    <x v="12"/>
  </r>
  <r>
    <n v="7457"/>
    <s v="General Expenses"/>
    <n v="240"/>
    <d v="2023-06-29T00:00:00"/>
    <s v="Unprod Time: Task: R MP Time Hr: .05 Time Ot: 0"/>
    <n v="1.7"/>
    <m/>
    <x v="12"/>
  </r>
  <r>
    <n v="7457"/>
    <s v="General Expenses"/>
    <n v="240"/>
    <d v="2023-07-10T00:00:00"/>
    <s v="Unprod Time: Task: R MP Time Hr: .05 Time Ot: 0"/>
    <n v="1.7"/>
    <m/>
    <x v="12"/>
  </r>
  <r>
    <n v="7457"/>
    <s v="General Expenses"/>
    <n v="240"/>
    <d v="2023-03-15T00:00:00"/>
    <s v="Unprod Time: Task: R MP Time Hr: .07 Time Ot: 0"/>
    <n v="2.38"/>
    <m/>
    <x v="12"/>
  </r>
  <r>
    <n v="7457"/>
    <s v="General Expenses"/>
    <n v="240"/>
    <d v="2023-03-22T00:00:00"/>
    <s v="Unprod Time: Task: R MP Time Hr: .07 Time Ot: 0"/>
    <n v="2.38"/>
    <m/>
    <x v="12"/>
  </r>
  <r>
    <n v="7457"/>
    <s v="General Expenses"/>
    <n v="240"/>
    <d v="2023-03-29T00:00:00"/>
    <s v="Unprod Time: Task: R MP Time Hr: .07 Time Ot: 0"/>
    <n v="2.38"/>
    <m/>
    <x v="12"/>
  </r>
  <r>
    <n v="7457"/>
    <s v="General Expenses"/>
    <n v="240"/>
    <d v="2023-04-03T00:00:00"/>
    <s v="Unprod Time: Task: R MP Time Hr: .07 Time Ot: 0"/>
    <n v="2.38"/>
    <m/>
    <x v="12"/>
  </r>
  <r>
    <n v="7457"/>
    <s v="General Expenses"/>
    <n v="240"/>
    <d v="2023-04-05T00:00:00"/>
    <s v="Unprod Time: Task: R MP Time Hr: .07 Time Ot: 0"/>
    <n v="2.38"/>
    <m/>
    <x v="12"/>
  </r>
  <r>
    <n v="7457"/>
    <s v="General Expenses"/>
    <n v="240"/>
    <d v="2023-06-07T00:00:00"/>
    <s v="Unprod Time: Task: R MP Time Hr: .07 Time Ot: 0"/>
    <n v="2.38"/>
    <m/>
    <x v="12"/>
  </r>
  <r>
    <n v="7457"/>
    <s v="General Expenses"/>
    <n v="240"/>
    <d v="2023-06-12T00:00:00"/>
    <s v="Unprod Time: Task: R MP Time Hr: .07 Time Ot: 0"/>
    <n v="2.38"/>
    <m/>
    <x v="12"/>
  </r>
  <r>
    <n v="7457"/>
    <s v="General Expenses"/>
    <n v="240"/>
    <d v="2023-06-17T00:00:00"/>
    <s v="Unprod Time: Task: R MP Time Hr: .07 Time Ot: 0"/>
    <n v="2.38"/>
    <m/>
    <x v="12"/>
  </r>
  <r>
    <n v="7457"/>
    <s v="General Expenses"/>
    <n v="240"/>
    <d v="2023-03-16T00:00:00"/>
    <s v="Unprod Time: Task: R MP Time Hr: .08 Time Ot: 0"/>
    <n v="2.72"/>
    <m/>
    <x v="12"/>
  </r>
  <r>
    <n v="7457"/>
    <s v="General Expenses"/>
    <n v="240"/>
    <d v="2023-03-30T00:00:00"/>
    <s v="Unprod Time: Task: R MP Time Hr: .08 Time Ot: 0"/>
    <n v="2.72"/>
    <m/>
    <x v="12"/>
  </r>
  <r>
    <n v="7457"/>
    <s v="General Expenses"/>
    <n v="240"/>
    <d v="2023-04-12T00:00:00"/>
    <s v="Unprod Time: Task: R MP Time Hr: .08 Time Ot: 0"/>
    <n v="2.72"/>
    <m/>
    <x v="12"/>
  </r>
  <r>
    <n v="7457"/>
    <s v="General Expenses"/>
    <n v="240"/>
    <d v="2023-04-17T00:00:00"/>
    <s v="Unprod Time: Task: R MP Time Hr: .08 Time Ot: 0"/>
    <n v="2.72"/>
    <m/>
    <x v="12"/>
  </r>
  <r>
    <n v="7457"/>
    <s v="General Expenses"/>
    <n v="240"/>
    <d v="2023-04-19T00:00:00"/>
    <s v="Unprod Time: Task: R MP Time Hr: .08 Time Ot: 0"/>
    <n v="2.72"/>
    <m/>
    <x v="12"/>
  </r>
  <r>
    <n v="7457"/>
    <s v="General Expenses"/>
    <n v="240"/>
    <d v="2023-04-21T00:00:00"/>
    <s v="Unprod Time: Task: R MP Time Hr: .08 Time Ot: 0"/>
    <n v="2.72"/>
    <m/>
    <x v="12"/>
  </r>
  <r>
    <n v="7457"/>
    <s v="General Expenses"/>
    <n v="240"/>
    <d v="2023-06-01T00:00:00"/>
    <s v="Unprod Time: Task: R MP Time Hr: .08 Time Ot: 0"/>
    <n v="2.72"/>
    <m/>
    <x v="12"/>
  </r>
  <r>
    <n v="7457"/>
    <s v="General Expenses"/>
    <n v="240"/>
    <d v="2023-06-06T00:00:00"/>
    <s v="Unprod Time: Task: R MP Time Hr: .08 Time Ot: 0"/>
    <n v="2.72"/>
    <m/>
    <x v="12"/>
  </r>
  <r>
    <n v="7457"/>
    <s v="General Expenses"/>
    <n v="240"/>
    <d v="2023-06-07T00:00:00"/>
    <s v="Unprod Time: Task: R MP Time Hr: .08 Time Ot: 0"/>
    <n v="2.72"/>
    <m/>
    <x v="12"/>
  </r>
  <r>
    <n v="7457"/>
    <s v="General Expenses"/>
    <n v="240"/>
    <d v="2023-06-08T00:00:00"/>
    <s v="Unprod Time: Task: R MP Time Hr: .08 Time Ot: 0"/>
    <n v="2.72"/>
    <m/>
    <x v="12"/>
  </r>
  <r>
    <n v="7457"/>
    <s v="General Expenses"/>
    <n v="240"/>
    <d v="2023-07-03T00:00:00"/>
    <s v="Unprod Time: Task: R MP Time Hr: .08 Time Ot: 0"/>
    <n v="2.72"/>
    <m/>
    <x v="12"/>
  </r>
  <r>
    <n v="7457"/>
    <s v="General Expenses"/>
    <n v="240"/>
    <d v="2023-07-06T00:00:00"/>
    <s v="Unprod Time: Task: R MP Time Hr: .08 Time Ot: 0"/>
    <n v="2.72"/>
    <m/>
    <x v="12"/>
  </r>
  <r>
    <n v="7457"/>
    <s v="General Expenses"/>
    <n v="240"/>
    <d v="2023-07-13T00:00:00"/>
    <s v="Unprod Time: Task: R MP Time Hr: .08 Time Ot: 0"/>
    <n v="2.72"/>
    <m/>
    <x v="12"/>
  </r>
  <r>
    <n v="7457"/>
    <s v="General Expenses"/>
    <n v="240"/>
    <d v="2023-07-13T00:00:00"/>
    <s v="Unprod Time: Task: R MP Time Hr: .08 Time Ot: 0"/>
    <n v="2.72"/>
    <m/>
    <x v="12"/>
  </r>
  <r>
    <n v="7457"/>
    <s v="General Expenses"/>
    <n v="240"/>
    <d v="2023-03-09T00:00:00"/>
    <s v="Unprod Time: Task: R MP Time Hr: .1 Time Ot: 0"/>
    <n v="3.4"/>
    <m/>
    <x v="12"/>
  </r>
  <r>
    <n v="7457"/>
    <s v="General Expenses"/>
    <n v="240"/>
    <d v="2023-03-14T00:00:00"/>
    <s v="Unprod Time: Task: R MP Time Hr: .1 Time Ot: 0"/>
    <n v="3.4"/>
    <m/>
    <x v="12"/>
  </r>
  <r>
    <n v="7457"/>
    <s v="General Expenses"/>
    <n v="240"/>
    <d v="2023-03-16T00:00:00"/>
    <s v="Unprod Time: Task: R MP Time Hr: .1 Time Ot: 0"/>
    <n v="3.4"/>
    <m/>
    <x v="12"/>
  </r>
  <r>
    <n v="7457"/>
    <s v="General Expenses"/>
    <n v="240"/>
    <d v="2023-03-16T00:00:00"/>
    <s v="Unprod Time: Task: R MP Time Hr: .1 Time Ot: 0"/>
    <n v="3.4"/>
    <m/>
    <x v="12"/>
  </r>
  <r>
    <n v="7457"/>
    <s v="General Expenses"/>
    <n v="240"/>
    <d v="2023-03-27T00:00:00"/>
    <s v="Unprod Time: Task: R MP Time Hr: .1 Time Ot: 0"/>
    <n v="3.4"/>
    <m/>
    <x v="12"/>
  </r>
  <r>
    <n v="7457"/>
    <s v="General Expenses"/>
    <n v="240"/>
    <d v="2023-03-30T00:00:00"/>
    <s v="Unprod Time: Task: R MP Time Hr: .1 Time Ot: 0"/>
    <n v="3.4"/>
    <m/>
    <x v="12"/>
  </r>
  <r>
    <n v="7457"/>
    <s v="General Expenses"/>
    <n v="240"/>
    <d v="2023-04-03T00:00:00"/>
    <s v="Unprod Time: Task: R MP Time Hr: .1 Time Ot: 0"/>
    <n v="3.4"/>
    <m/>
    <x v="12"/>
  </r>
  <r>
    <n v="7457"/>
    <s v="General Expenses"/>
    <n v="240"/>
    <d v="2023-05-17T00:00:00"/>
    <s v="Unprod Time: Task: R MP Time Hr: .1 Time Ot: 0"/>
    <n v="3.4"/>
    <m/>
    <x v="12"/>
  </r>
  <r>
    <n v="7457"/>
    <s v="General Expenses"/>
    <n v="240"/>
    <d v="2023-05-22T00:00:00"/>
    <s v="Unprod Time: Task: R MP Time Hr: .1 Time Ot: 0"/>
    <n v="3.4"/>
    <m/>
    <x v="12"/>
  </r>
  <r>
    <n v="7457"/>
    <s v="General Expenses"/>
    <n v="240"/>
    <d v="2023-05-31T00:00:00"/>
    <s v="Unprod Time: Task: R MP Time Hr: .1 Time Ot: 0"/>
    <n v="3.4"/>
    <m/>
    <x v="12"/>
  </r>
  <r>
    <n v="7457"/>
    <s v="General Expenses"/>
    <n v="240"/>
    <d v="2023-06-08T00:00:00"/>
    <s v="Unprod Time: Task: R MP Time Hr: .1 Time Ot: 0"/>
    <n v="3.4"/>
    <m/>
    <x v="12"/>
  </r>
  <r>
    <n v="7457"/>
    <s v="General Expenses"/>
    <n v="240"/>
    <d v="2023-07-17T00:00:00"/>
    <s v="Unprod Time: Task: R MP Time Hr: .1 Time Ot: 0"/>
    <n v="3.4"/>
    <m/>
    <x v="12"/>
  </r>
  <r>
    <n v="7457"/>
    <s v="General Expenses"/>
    <n v="240"/>
    <d v="2023-07-19T00:00:00"/>
    <s v="Unprod Time: Task: R MP Time Hr: .1 Time Ot: 0"/>
    <n v="3.4"/>
    <m/>
    <x v="12"/>
  </r>
  <r>
    <n v="7457"/>
    <s v="General Expenses"/>
    <n v="240"/>
    <d v="2023-03-08T00:00:00"/>
    <s v="Unprod Time: Task: R MP Time Hr: .12 Time Ot: 0"/>
    <n v="4.08"/>
    <m/>
    <x v="12"/>
  </r>
  <r>
    <n v="7457"/>
    <s v="General Expenses"/>
    <n v="240"/>
    <d v="2023-03-27T00:00:00"/>
    <s v="Unprod Time: Task: R MP Time Hr: .12 Time Ot: 0"/>
    <n v="4.08"/>
    <m/>
    <x v="12"/>
  </r>
  <r>
    <n v="7457"/>
    <s v="General Expenses"/>
    <n v="240"/>
    <d v="2023-04-05T00:00:00"/>
    <s v="Unprod Time: Task: R MP Time Hr: .12 Time Ot: 0"/>
    <n v="4.08"/>
    <m/>
    <x v="12"/>
  </r>
  <r>
    <n v="7457"/>
    <s v="General Expenses"/>
    <n v="240"/>
    <d v="2023-05-09T00:00:00"/>
    <s v="Unprod Time: Task: R MP Time Hr: .12 Time Ot: 0"/>
    <n v="4.08"/>
    <m/>
    <x v="12"/>
  </r>
  <r>
    <n v="7457"/>
    <s v="General Expenses"/>
    <n v="240"/>
    <d v="2023-05-20T00:00:00"/>
    <s v="Unprod Time: Task: R MP Time Hr: .12 Time Ot: 0"/>
    <n v="4.08"/>
    <m/>
    <x v="12"/>
  </r>
  <r>
    <n v="7457"/>
    <s v="General Expenses"/>
    <n v="240"/>
    <d v="2023-05-29T00:00:00"/>
    <s v="Unprod Time: Task: R MP Time Hr: .12 Time Ot: 0"/>
    <n v="4.08"/>
    <m/>
    <x v="12"/>
  </r>
  <r>
    <n v="7457"/>
    <s v="General Expenses"/>
    <n v="240"/>
    <d v="2023-05-30T00:00:00"/>
    <s v="Unprod Time: Task: R MP Time Hr: .12 Time Ot: 0"/>
    <n v="4.08"/>
    <m/>
    <x v="12"/>
  </r>
  <r>
    <n v="7457"/>
    <s v="General Expenses"/>
    <n v="240"/>
    <d v="2023-05-31T00:00:00"/>
    <s v="Unprod Time: Task: R MP Time Hr: .12 Time Ot: 0"/>
    <n v="4.08"/>
    <m/>
    <x v="12"/>
  </r>
  <r>
    <n v="7457"/>
    <s v="General Expenses"/>
    <n v="240"/>
    <d v="2023-06-14T00:00:00"/>
    <s v="Unprod Time: Task: R MP Time Hr: .12 Time Ot: 0"/>
    <n v="4.08"/>
    <m/>
    <x v="12"/>
  </r>
  <r>
    <n v="7457"/>
    <s v="General Expenses"/>
    <n v="240"/>
    <d v="2023-03-20T00:00:00"/>
    <s v="Unprod Time: Task: R MP Time Hr: .13 Time Ot: 0"/>
    <n v="4.42"/>
    <m/>
    <x v="12"/>
  </r>
  <r>
    <n v="7457"/>
    <s v="General Expenses"/>
    <n v="240"/>
    <d v="2023-03-21T00:00:00"/>
    <s v="Unprod Time: Task: R MP Time Hr: .13 Time Ot: 0"/>
    <n v="4.42"/>
    <m/>
    <x v="12"/>
  </r>
  <r>
    <n v="7457"/>
    <s v="General Expenses"/>
    <n v="240"/>
    <d v="2023-03-21T00:00:00"/>
    <s v="Unprod Time: Task: R MP Time Hr: .13 Time Ot: 0"/>
    <n v="4.42"/>
    <m/>
    <x v="12"/>
  </r>
  <r>
    <n v="7457"/>
    <s v="General Expenses"/>
    <n v="240"/>
    <d v="2023-03-23T00:00:00"/>
    <s v="Unprod Time: Task: R MP Time Hr: .13 Time Ot: 0"/>
    <n v="4.42"/>
    <m/>
    <x v="12"/>
  </r>
  <r>
    <n v="7457"/>
    <s v="General Expenses"/>
    <n v="240"/>
    <d v="2023-03-27T00:00:00"/>
    <s v="Unprod Time: Task: R MP Time Hr: .13 Time Ot: 0"/>
    <n v="4.42"/>
    <m/>
    <x v="12"/>
  </r>
  <r>
    <n v="7457"/>
    <s v="General Expenses"/>
    <n v="240"/>
    <d v="2023-03-28T00:00:00"/>
    <s v="Unprod Time: Task: R MP Time Hr: .13 Time Ot: 0"/>
    <n v="4.42"/>
    <m/>
    <x v="12"/>
  </r>
  <r>
    <n v="7457"/>
    <s v="General Expenses"/>
    <n v="240"/>
    <d v="2023-04-03T00:00:00"/>
    <s v="Unprod Time: Task: R MP Time Hr: .13 Time Ot: 0"/>
    <n v="4.42"/>
    <m/>
    <x v="12"/>
  </r>
  <r>
    <n v="7457"/>
    <s v="General Expenses"/>
    <n v="240"/>
    <d v="2023-05-09T00:00:00"/>
    <s v="Unprod Time: Task: R MP Time Hr: .13 Time Ot: 0"/>
    <n v="4.42"/>
    <m/>
    <x v="12"/>
  </r>
  <r>
    <n v="7457"/>
    <s v="General Expenses"/>
    <n v="240"/>
    <d v="2023-03-08T00:00:00"/>
    <s v="Unprod Time: Task: R MP Time Hr: .15 Time Ot: 0"/>
    <n v="5.0999999999999996"/>
    <m/>
    <x v="12"/>
  </r>
  <r>
    <n v="7457"/>
    <s v="General Expenses"/>
    <n v="240"/>
    <d v="2023-03-16T00:00:00"/>
    <s v="Unprod Time: Task: R MP Time Hr: .15 Time Ot: 0"/>
    <n v="5.0999999999999996"/>
    <m/>
    <x v="12"/>
  </r>
  <r>
    <n v="7457"/>
    <s v="General Expenses"/>
    <n v="240"/>
    <d v="2023-03-23T00:00:00"/>
    <s v="Unprod Time: Task: R MP Time Hr: .15 Time Ot: 0"/>
    <n v="5.0999999999999996"/>
    <m/>
    <x v="12"/>
  </r>
  <r>
    <n v="7457"/>
    <s v="General Expenses"/>
    <n v="240"/>
    <d v="2023-03-30T00:00:00"/>
    <s v="Unprod Time: Task: R MP Time Hr: .15 Time Ot: 0"/>
    <n v="5.0999999999999996"/>
    <m/>
    <x v="12"/>
  </r>
  <r>
    <n v="7457"/>
    <s v="General Expenses"/>
    <n v="240"/>
    <d v="2023-04-04T00:00:00"/>
    <s v="Unprod Time: Task: R MP Time Hr: .15 Time Ot: 0"/>
    <n v="5.0999999999999996"/>
    <m/>
    <x v="12"/>
  </r>
  <r>
    <n v="7457"/>
    <s v="General Expenses"/>
    <n v="240"/>
    <d v="2023-04-08T00:00:00"/>
    <s v="Unprod Time: Task: R MP Time Hr: .15 Time Ot: 0"/>
    <n v="5.0999999999999996"/>
    <m/>
    <x v="12"/>
  </r>
  <r>
    <n v="7457"/>
    <s v="General Expenses"/>
    <n v="240"/>
    <d v="2023-05-01T00:00:00"/>
    <s v="Unprod Time: Task: R MP Time Hr: .15 Time Ot: 0"/>
    <n v="5.0999999999999996"/>
    <m/>
    <x v="12"/>
  </r>
  <r>
    <n v="7457"/>
    <s v="General Expenses"/>
    <n v="240"/>
    <d v="2023-05-01T00:00:00"/>
    <s v="Unprod Time: Task: R MP Time Hr: .15 Time Ot: 0"/>
    <n v="5.0999999999999996"/>
    <m/>
    <x v="12"/>
  </r>
  <r>
    <n v="7457"/>
    <s v="General Expenses"/>
    <n v="240"/>
    <d v="2023-05-04T00:00:00"/>
    <s v="Unprod Time: Task: R MP Time Hr: .15 Time Ot: 0"/>
    <n v="5.0999999999999996"/>
    <m/>
    <x v="12"/>
  </r>
  <r>
    <n v="7457"/>
    <s v="General Expenses"/>
    <n v="240"/>
    <d v="2023-06-13T00:00:00"/>
    <s v="Unprod Time: Task: R MP Time Hr: .15 Time Ot: 0"/>
    <n v="5.0999999999999996"/>
    <m/>
    <x v="12"/>
  </r>
  <r>
    <n v="7457"/>
    <s v="General Expenses"/>
    <n v="240"/>
    <d v="2023-07-12T00:00:00"/>
    <s v="Unprod Time: Task: R MP Time Hr: .15 Time Ot: 0"/>
    <n v="5.0999999999999996"/>
    <m/>
    <x v="12"/>
  </r>
  <r>
    <n v="7457"/>
    <s v="General Expenses"/>
    <n v="240"/>
    <d v="2023-05-15T00:00:00"/>
    <s v="Unprod Time: Task: R MP Time Hr: .17 Time Ot: 0"/>
    <n v="5.78"/>
    <m/>
    <x v="12"/>
  </r>
  <r>
    <n v="7457"/>
    <s v="General Expenses"/>
    <n v="240"/>
    <d v="2023-05-25T00:00:00"/>
    <s v="Unprod Time: Task: R MP Time Hr: .17 Time Ot: 0"/>
    <n v="5.78"/>
    <m/>
    <x v="12"/>
  </r>
  <r>
    <n v="7457"/>
    <s v="General Expenses"/>
    <n v="240"/>
    <d v="2023-06-12T00:00:00"/>
    <s v="Unprod Time: Task: R MP Time Hr: .17 Time Ot: 0"/>
    <n v="5.78"/>
    <m/>
    <x v="12"/>
  </r>
  <r>
    <n v="7457"/>
    <s v="General Expenses"/>
    <n v="240"/>
    <d v="2023-06-22T00:00:00"/>
    <s v="Unprod Time: Task: R MP Time Hr: .17 Time Ot: 0"/>
    <n v="5.78"/>
    <m/>
    <x v="12"/>
  </r>
  <r>
    <n v="7457"/>
    <s v="General Expenses"/>
    <n v="240"/>
    <d v="2023-07-20T00:00:00"/>
    <s v="Unprod Time: Task: R MP Time Hr: .17 Time Ot: 0"/>
    <n v="5.78"/>
    <m/>
    <x v="12"/>
  </r>
  <r>
    <n v="7457"/>
    <s v="General Expenses"/>
    <n v="240"/>
    <d v="2023-03-21T00:00:00"/>
    <s v="Unprod Time: Task: R MP Time Hr: .18 Time Ot: 0"/>
    <n v="6.12"/>
    <m/>
    <x v="12"/>
  </r>
  <r>
    <n v="7457"/>
    <s v="General Expenses"/>
    <n v="240"/>
    <d v="2023-04-05T00:00:00"/>
    <s v="Unprod Time: Task: R MP Time Hr: .18 Time Ot: 0"/>
    <n v="6.12"/>
    <m/>
    <x v="12"/>
  </r>
  <r>
    <n v="7457"/>
    <s v="General Expenses"/>
    <n v="240"/>
    <d v="2023-05-15T00:00:00"/>
    <s v="Unprod Time: Task: R MP Time Hr: .18 Time Ot: 0"/>
    <n v="6.12"/>
    <m/>
    <x v="12"/>
  </r>
  <r>
    <n v="7457"/>
    <s v="General Expenses"/>
    <n v="240"/>
    <d v="2023-05-16T00:00:00"/>
    <s v="Unprod Time: Task: R MP Time Hr: .18 Time Ot: 0"/>
    <n v="6.12"/>
    <m/>
    <x v="12"/>
  </r>
  <r>
    <n v="7457"/>
    <s v="General Expenses"/>
    <n v="240"/>
    <d v="2023-06-14T00:00:00"/>
    <s v="Unprod Time: Task: R MP Time Hr: .18 Time Ot: 0"/>
    <n v="6.12"/>
    <m/>
    <x v="12"/>
  </r>
  <r>
    <n v="7457"/>
    <s v="General Expenses"/>
    <n v="240"/>
    <d v="2023-03-14T00:00:00"/>
    <s v="Unprod Time: Task: R MP Time Hr: .2 Time Ot: 0"/>
    <n v="6.8"/>
    <m/>
    <x v="12"/>
  </r>
  <r>
    <n v="7457"/>
    <s v="General Expenses"/>
    <n v="240"/>
    <d v="2023-03-15T00:00:00"/>
    <s v="Unprod Time: Task: R MP Time Hr: .2 Time Ot: 0"/>
    <n v="6.8"/>
    <m/>
    <x v="12"/>
  </r>
  <r>
    <n v="7457"/>
    <s v="General Expenses"/>
    <n v="240"/>
    <d v="2023-04-19T00:00:00"/>
    <s v="Unprod Time: Task: R MP Time Hr: .2 Time Ot: 0"/>
    <n v="6.8"/>
    <m/>
    <x v="12"/>
  </r>
  <r>
    <n v="7457"/>
    <s v="General Expenses"/>
    <n v="240"/>
    <d v="2023-04-20T00:00:00"/>
    <s v="Unprod Time: Task: R MP Time Hr: .2 Time Ot: 0"/>
    <n v="6.8"/>
    <m/>
    <x v="12"/>
  </r>
  <r>
    <n v="7457"/>
    <s v="General Expenses"/>
    <n v="240"/>
    <d v="2023-07-01T00:00:00"/>
    <s v="Unprod Time: Task: R MP Time Hr: .2 Time Ot: 0"/>
    <n v="6.8"/>
    <m/>
    <x v="12"/>
  </r>
  <r>
    <n v="7457"/>
    <s v="General Expenses"/>
    <n v="240"/>
    <d v="2023-03-29T00:00:00"/>
    <s v="Unprod Time: Task: R MP Time Hr: .22 Time Ot: 0"/>
    <n v="7.48"/>
    <m/>
    <x v="12"/>
  </r>
  <r>
    <n v="7457"/>
    <s v="General Expenses"/>
    <n v="240"/>
    <d v="2023-04-11T00:00:00"/>
    <s v="Unprod Time: Task: R MP Time Hr: .22 Time Ot: 0"/>
    <n v="7.48"/>
    <m/>
    <x v="12"/>
  </r>
  <r>
    <n v="7457"/>
    <s v="General Expenses"/>
    <n v="240"/>
    <d v="2023-04-18T00:00:00"/>
    <s v="Unprod Time: Task: R MP Time Hr: .22 Time Ot: 0"/>
    <n v="7.48"/>
    <m/>
    <x v="12"/>
  </r>
  <r>
    <n v="7457"/>
    <s v="General Expenses"/>
    <n v="240"/>
    <d v="2023-05-03T00:00:00"/>
    <s v="Unprod Time: Task: R MP Time Hr: .22 Time Ot: 0"/>
    <n v="7.48"/>
    <m/>
    <x v="12"/>
  </r>
  <r>
    <n v="7457"/>
    <s v="General Expenses"/>
    <n v="240"/>
    <d v="2023-05-15T00:00:00"/>
    <s v="Unprod Time: Task: R MP Time Hr: .22 Time Ot: 0"/>
    <n v="7.48"/>
    <m/>
    <x v="12"/>
  </r>
  <r>
    <n v="7457"/>
    <s v="General Expenses"/>
    <n v="240"/>
    <d v="2023-05-17T00:00:00"/>
    <s v="Unprod Time: Task: R MP Time Hr: .22 Time Ot: 0"/>
    <n v="7.48"/>
    <m/>
    <x v="12"/>
  </r>
  <r>
    <n v="7457"/>
    <s v="General Expenses"/>
    <n v="240"/>
    <d v="2023-07-20T00:00:00"/>
    <s v="Unprod Time: Task: R MP Time Hr: .22 Time Ot: 0"/>
    <n v="7.48"/>
    <m/>
    <x v="12"/>
  </r>
  <r>
    <n v="7457"/>
    <s v="General Expenses"/>
    <n v="240"/>
    <d v="2023-03-07T00:00:00"/>
    <s v="Unprod Time: Task: R MP Time Hr: .23 Time Ot: 0"/>
    <n v="7.82"/>
    <m/>
    <x v="12"/>
  </r>
  <r>
    <n v="7457"/>
    <s v="General Expenses"/>
    <n v="240"/>
    <d v="2023-03-11T00:00:00"/>
    <s v="Unprod Time: Task: R MP Time Hr: .23 Time Ot: 0"/>
    <n v="7.82"/>
    <m/>
    <x v="12"/>
  </r>
  <r>
    <n v="7457"/>
    <s v="General Expenses"/>
    <n v="240"/>
    <d v="2023-05-04T00:00:00"/>
    <s v="Unprod Time: Task: R MP Time Hr: .23 Time Ot: 0"/>
    <n v="7.82"/>
    <m/>
    <x v="12"/>
  </r>
  <r>
    <n v="7457"/>
    <s v="General Expenses"/>
    <n v="240"/>
    <d v="2023-05-29T00:00:00"/>
    <s v="Unprod Time: Task: R MP Time Hr: .23 Time Ot: 0"/>
    <n v="7.82"/>
    <m/>
    <x v="12"/>
  </r>
  <r>
    <n v="7457"/>
    <s v="General Expenses"/>
    <n v="240"/>
    <d v="2023-06-06T00:00:00"/>
    <s v="Unprod Time: Task: R MP Time Hr: .23 Time Ot: 0"/>
    <n v="7.82"/>
    <m/>
    <x v="12"/>
  </r>
  <r>
    <n v="7457"/>
    <s v="General Expenses"/>
    <n v="240"/>
    <d v="2023-06-12T00:00:00"/>
    <s v="Unprod Time: Task: R MP Time Hr: .23 Time Ot: 0"/>
    <n v="7.82"/>
    <m/>
    <x v="12"/>
  </r>
  <r>
    <n v="7457"/>
    <s v="General Expenses"/>
    <n v="240"/>
    <d v="2023-06-12T00:00:00"/>
    <s v="Unprod Time: Task: R MP Time Hr: .23 Time Ot: 0"/>
    <n v="7.82"/>
    <m/>
    <x v="12"/>
  </r>
  <r>
    <n v="7457"/>
    <s v="General Expenses"/>
    <n v="240"/>
    <d v="2023-06-15T00:00:00"/>
    <s v="Unprod Time: Task: R MP Time Hr: .23 Time Ot: 0"/>
    <n v="7.82"/>
    <m/>
    <x v="12"/>
  </r>
  <r>
    <n v="7457"/>
    <s v="General Expenses"/>
    <n v="240"/>
    <d v="2023-04-26T00:00:00"/>
    <s v="Unprod Time: Task: R MP Time Hr: .25 Time Ot: 0"/>
    <n v="8.5"/>
    <m/>
    <x v="12"/>
  </r>
  <r>
    <n v="7457"/>
    <s v="General Expenses"/>
    <n v="240"/>
    <d v="2023-06-03T00:00:00"/>
    <s v="Unprod Time: Task: R MP Time Hr: .25 Time Ot: 0"/>
    <n v="8.5"/>
    <m/>
    <x v="12"/>
  </r>
  <r>
    <n v="7457"/>
    <s v="General Expenses"/>
    <n v="240"/>
    <d v="2023-06-15T00:00:00"/>
    <s v="Unprod Time: Task: R MP Time Hr: .25 Time Ot: 0"/>
    <n v="8.5"/>
    <m/>
    <x v="12"/>
  </r>
  <r>
    <n v="7457"/>
    <s v="General Expenses"/>
    <n v="240"/>
    <d v="2023-06-19T00:00:00"/>
    <s v="Unprod Time: Task: R MP Time Hr: .25 Time Ot: 0"/>
    <n v="8.5"/>
    <m/>
    <x v="12"/>
  </r>
  <r>
    <n v="7457"/>
    <s v="General Expenses"/>
    <n v="240"/>
    <d v="2023-06-26T00:00:00"/>
    <s v="Unprod Time: Task: R MP Time Hr: .25 Time Ot: 0"/>
    <n v="8.5"/>
    <m/>
    <x v="12"/>
  </r>
  <r>
    <n v="7457"/>
    <s v="General Expenses"/>
    <n v="240"/>
    <d v="2023-06-27T00:00:00"/>
    <s v="Unprod Time: Task: R MP Time Hr: .25 Time Ot: 0"/>
    <n v="8.5"/>
    <m/>
    <x v="12"/>
  </r>
  <r>
    <n v="7457"/>
    <s v="General Expenses"/>
    <n v="240"/>
    <d v="2023-07-01T00:00:00"/>
    <s v="Unprod Time: Task: R MP Time Hr: .25 Time Ot: 0"/>
    <n v="8.5"/>
    <m/>
    <x v="12"/>
  </r>
  <r>
    <n v="7457"/>
    <s v="General Expenses"/>
    <n v="240"/>
    <d v="2023-07-15T00:00:00"/>
    <s v="Unprod Time: Task: R MP Time Hr: .25 Time Ot: 0"/>
    <n v="8.5"/>
    <m/>
    <x v="12"/>
  </r>
  <r>
    <n v="7457"/>
    <s v="General Expenses"/>
    <n v="240"/>
    <d v="2023-03-25T00:00:00"/>
    <s v="Unprod Time: Task: R MP Time Hr: .27 Time Ot: 0"/>
    <n v="9.18"/>
    <m/>
    <x v="12"/>
  </r>
  <r>
    <n v="7457"/>
    <s v="General Expenses"/>
    <n v="240"/>
    <d v="2023-04-17T00:00:00"/>
    <s v="Unprod Time: Task: R MP Time Hr: .27 Time Ot: 0"/>
    <n v="9.18"/>
    <m/>
    <x v="12"/>
  </r>
  <r>
    <n v="7457"/>
    <s v="General Expenses"/>
    <n v="240"/>
    <d v="2023-05-04T00:00:00"/>
    <s v="Unprod Time: Task: R MP Time Hr: .27 Time Ot: 0"/>
    <n v="9.18"/>
    <m/>
    <x v="12"/>
  </r>
  <r>
    <n v="7457"/>
    <s v="General Expenses"/>
    <n v="240"/>
    <d v="2023-05-08T00:00:00"/>
    <s v="Unprod Time: Task: R MP Time Hr: .27 Time Ot: 0"/>
    <n v="9.18"/>
    <m/>
    <x v="12"/>
  </r>
  <r>
    <n v="7457"/>
    <s v="General Expenses"/>
    <n v="240"/>
    <d v="2023-05-11T00:00:00"/>
    <s v="Unprod Time: Task: R MP Time Hr: .27 Time Ot: 0"/>
    <n v="9.18"/>
    <m/>
    <x v="12"/>
  </r>
  <r>
    <n v="7457"/>
    <s v="General Expenses"/>
    <n v="240"/>
    <d v="2023-05-20T00:00:00"/>
    <s v="Unprod Time: Task: R MP Time Hr: .27 Time Ot: 0"/>
    <n v="9.18"/>
    <m/>
    <x v="12"/>
  </r>
  <r>
    <n v="7457"/>
    <s v="General Expenses"/>
    <n v="240"/>
    <d v="2023-07-06T00:00:00"/>
    <s v="Unprod Time: Task: R MP Time Hr: .27 Time Ot: 0"/>
    <n v="9.18"/>
    <m/>
    <x v="12"/>
  </r>
  <r>
    <n v="7457"/>
    <s v="General Expenses"/>
    <n v="240"/>
    <d v="2023-03-07T00:00:00"/>
    <s v="Unprod Time: Task: R MP Time Hr: .28 Time Ot: 0"/>
    <n v="9.52"/>
    <m/>
    <x v="12"/>
  </r>
  <r>
    <n v="7457"/>
    <s v="General Expenses"/>
    <n v="240"/>
    <d v="2023-03-30T00:00:00"/>
    <s v="Unprod Time: Task: R MP Time Hr: .28 Time Ot: 0"/>
    <n v="9.52"/>
    <m/>
    <x v="12"/>
  </r>
  <r>
    <n v="7457"/>
    <s v="General Expenses"/>
    <n v="240"/>
    <d v="2023-04-27T00:00:00"/>
    <s v="Unprod Time: Task: R MP Time Hr: .28 Time Ot: 0"/>
    <n v="9.52"/>
    <m/>
    <x v="12"/>
  </r>
  <r>
    <n v="7457"/>
    <s v="General Expenses"/>
    <n v="240"/>
    <d v="2023-05-03T00:00:00"/>
    <s v="Unprod Time: Task: R MP Time Hr: .28 Time Ot: 0"/>
    <n v="9.52"/>
    <m/>
    <x v="12"/>
  </r>
  <r>
    <n v="7457"/>
    <s v="General Expenses"/>
    <n v="240"/>
    <d v="2023-03-07T00:00:00"/>
    <s v="Unprod Time: Task: R MP Time Hr: .3 Time Ot: 0"/>
    <n v="10.199999999999999"/>
    <m/>
    <x v="12"/>
  </r>
  <r>
    <n v="7457"/>
    <s v="General Expenses"/>
    <n v="240"/>
    <d v="2023-04-05T00:00:00"/>
    <s v="Unprod Time: Task: R MP Time Hr: .3 Time Ot: 0"/>
    <n v="10.199999999999999"/>
    <m/>
    <x v="12"/>
  </r>
  <r>
    <n v="7457"/>
    <s v="General Expenses"/>
    <n v="240"/>
    <d v="2023-05-15T00:00:00"/>
    <s v="Unprod Time: Task: R MP Time Hr: .3 Time Ot: 0"/>
    <n v="10.199999999999999"/>
    <m/>
    <x v="12"/>
  </r>
  <r>
    <n v="7457"/>
    <s v="General Expenses"/>
    <n v="240"/>
    <d v="2023-03-22T00:00:00"/>
    <s v="Unprod Time: Task: R MP Time Hr: .32 Time Ot: 0"/>
    <n v="10.88"/>
    <m/>
    <x v="12"/>
  </r>
  <r>
    <n v="7457"/>
    <s v="General Expenses"/>
    <n v="240"/>
    <d v="2023-03-27T00:00:00"/>
    <s v="Unprod Time: Task: R MP Time Hr: .33 Time Ot: 0"/>
    <n v="11.22"/>
    <m/>
    <x v="12"/>
  </r>
  <r>
    <n v="7457"/>
    <s v="General Expenses"/>
    <n v="240"/>
    <d v="2023-04-05T00:00:00"/>
    <s v="Unprod Time: Task: R MP Time Hr: .33 Time Ot: 0"/>
    <n v="11.22"/>
    <m/>
    <x v="12"/>
  </r>
  <r>
    <n v="7457"/>
    <s v="General Expenses"/>
    <n v="240"/>
    <d v="2023-06-06T00:00:00"/>
    <s v="Unprod Time: Task: R MP Time Hr: .33 Time Ot: 0"/>
    <n v="11.22"/>
    <m/>
    <x v="12"/>
  </r>
  <r>
    <n v="7457"/>
    <s v="General Expenses"/>
    <n v="240"/>
    <d v="2023-06-13T00:00:00"/>
    <s v="Unprod Time: Task: R MP Time Hr: .33 Time Ot: 0"/>
    <n v="11.22"/>
    <m/>
    <x v="12"/>
  </r>
  <r>
    <n v="7457"/>
    <s v="General Expenses"/>
    <n v="240"/>
    <d v="2023-07-17T00:00:00"/>
    <s v="Unprod Time: Task: R MP Time Hr: .33 Time Ot: 0"/>
    <n v="11.22"/>
    <m/>
    <x v="12"/>
  </r>
  <r>
    <n v="7457"/>
    <s v="General Expenses"/>
    <n v="240"/>
    <d v="2023-07-18T00:00:00"/>
    <s v="Unprod Time: Task: R MP Time Hr: .33 Time Ot: 0"/>
    <n v="11.22"/>
    <m/>
    <x v="12"/>
  </r>
  <r>
    <n v="7457"/>
    <s v="General Expenses"/>
    <n v="240"/>
    <d v="2023-04-18T00:00:00"/>
    <s v="Unprod Time: Task: R MP Time Hr: .35 Time Ot: 0"/>
    <n v="11.9"/>
    <m/>
    <x v="12"/>
  </r>
  <r>
    <n v="7457"/>
    <s v="General Expenses"/>
    <n v="240"/>
    <d v="2023-04-20T00:00:00"/>
    <s v="Unprod Time: Task: R MP Time Hr: .35 Time Ot: 0"/>
    <n v="11.9"/>
    <m/>
    <x v="12"/>
  </r>
  <r>
    <n v="7457"/>
    <s v="General Expenses"/>
    <n v="240"/>
    <d v="2023-04-22T00:00:00"/>
    <s v="Unprod Time: Task: R MP Time Hr: .35 Time Ot: 0"/>
    <n v="11.9"/>
    <m/>
    <x v="12"/>
  </r>
  <r>
    <n v="7457"/>
    <s v="General Expenses"/>
    <n v="240"/>
    <d v="2023-05-06T00:00:00"/>
    <s v="Unprod Time: Task: R MP Time Hr: .37 Time Ot: 0"/>
    <n v="12.58"/>
    <m/>
    <x v="12"/>
  </r>
  <r>
    <n v="7457"/>
    <s v="General Expenses"/>
    <n v="240"/>
    <d v="2023-05-16T00:00:00"/>
    <s v="Unprod Time: Task: R MP Time Hr: .37 Time Ot: 0"/>
    <n v="12.58"/>
    <m/>
    <x v="12"/>
  </r>
  <r>
    <n v="7457"/>
    <s v="General Expenses"/>
    <n v="240"/>
    <d v="2023-05-22T00:00:00"/>
    <s v="Unprod Time: Task: R MP Time Hr: .37 Time Ot: 0"/>
    <n v="12.58"/>
    <m/>
    <x v="12"/>
  </r>
  <r>
    <n v="7457"/>
    <s v="General Expenses"/>
    <n v="240"/>
    <d v="2023-07-13T00:00:00"/>
    <s v="Unprod Time: Task: R MP Time Hr: .37 Time Ot: 0"/>
    <n v="12.58"/>
    <m/>
    <x v="12"/>
  </r>
  <r>
    <n v="7457"/>
    <s v="General Expenses"/>
    <n v="240"/>
    <d v="2023-03-20T00:00:00"/>
    <s v="Unprod Time: Task: R MP Time Hr: .38 Time Ot: 0"/>
    <n v="12.92"/>
    <m/>
    <x v="12"/>
  </r>
  <r>
    <n v="7457"/>
    <s v="General Expenses"/>
    <n v="240"/>
    <d v="2023-03-29T00:00:00"/>
    <s v="Unprod Time: Task: R MP Time Hr: .38 Time Ot: 0"/>
    <n v="12.92"/>
    <m/>
    <x v="12"/>
  </r>
  <r>
    <n v="7457"/>
    <s v="General Expenses"/>
    <n v="240"/>
    <d v="2023-04-12T00:00:00"/>
    <s v="Unprod Time: Task: R MP Time Hr: .38 Time Ot: 0"/>
    <n v="12.92"/>
    <m/>
    <x v="12"/>
  </r>
  <r>
    <n v="7457"/>
    <s v="General Expenses"/>
    <n v="240"/>
    <d v="2023-04-26T00:00:00"/>
    <s v="Unprod Time: Task: R MP Time Hr: .38 Time Ot: 0"/>
    <n v="12.92"/>
    <m/>
    <x v="12"/>
  </r>
  <r>
    <n v="7457"/>
    <s v="General Expenses"/>
    <n v="240"/>
    <d v="2023-03-11T00:00:00"/>
    <s v="Unprod Time: Task: R MP Time Hr: .42 Time Ot: 0"/>
    <n v="14.28"/>
    <m/>
    <x v="12"/>
  </r>
  <r>
    <n v="7457"/>
    <s v="General Expenses"/>
    <n v="240"/>
    <d v="2023-03-22T00:00:00"/>
    <s v="Unprod Time: Task: R MP Time Hr: .42 Time Ot: 0"/>
    <n v="14.28"/>
    <m/>
    <x v="12"/>
  </r>
  <r>
    <n v="7457"/>
    <s v="General Expenses"/>
    <n v="240"/>
    <d v="2023-03-23T00:00:00"/>
    <s v="Unprod Time: Task: R MP Time Hr: .42 Time Ot: 0"/>
    <n v="14.28"/>
    <m/>
    <x v="12"/>
  </r>
  <r>
    <n v="7457"/>
    <s v="General Expenses"/>
    <n v="240"/>
    <d v="2023-04-04T00:00:00"/>
    <s v="Unprod Time: Task: R MP Time Hr: .42 Time Ot: 0"/>
    <n v="14.28"/>
    <m/>
    <x v="12"/>
  </r>
  <r>
    <n v="7457"/>
    <s v="General Expenses"/>
    <n v="240"/>
    <d v="2023-05-10T00:00:00"/>
    <s v="Unprod Time: Task: R MP Time Hr: .42 Time Ot: 0"/>
    <n v="14.28"/>
    <m/>
    <x v="12"/>
  </r>
  <r>
    <n v="7457"/>
    <s v="General Expenses"/>
    <n v="240"/>
    <d v="2023-07-18T00:00:00"/>
    <s v="Unprod Time: Task: R MP Time Hr: .42 Time Ot: 0"/>
    <n v="14.28"/>
    <m/>
    <x v="12"/>
  </r>
  <r>
    <n v="7457"/>
    <s v="General Expenses"/>
    <n v="240"/>
    <d v="2023-03-06T00:00:00"/>
    <s v="Unprod Time: Task: R MP Time Hr: .43 Time Ot: 0"/>
    <n v="14.62"/>
    <m/>
    <x v="12"/>
  </r>
  <r>
    <n v="7457"/>
    <s v="General Expenses"/>
    <n v="240"/>
    <d v="2023-04-03T00:00:00"/>
    <s v="Unprod Time: Task: R MP Time Hr: .43 Time Ot: 0"/>
    <n v="14.62"/>
    <m/>
    <x v="12"/>
  </r>
  <r>
    <n v="7457"/>
    <s v="General Expenses"/>
    <n v="240"/>
    <d v="2023-05-02T00:00:00"/>
    <s v="Unprod Time: Task: R MP Time Hr: .43 Time Ot: 0"/>
    <n v="14.62"/>
    <m/>
    <x v="12"/>
  </r>
  <r>
    <n v="7457"/>
    <s v="General Expenses"/>
    <n v="240"/>
    <d v="2023-05-02T00:00:00"/>
    <s v="Unprod Time: Task: R MP Time Hr: .43 Time Ot: 0"/>
    <n v="14.62"/>
    <m/>
    <x v="12"/>
  </r>
  <r>
    <n v="7457"/>
    <s v="General Expenses"/>
    <n v="240"/>
    <d v="2023-06-19T00:00:00"/>
    <s v="Unprod Time: Task: R MP Time Hr: .43 Time Ot: 0"/>
    <n v="14.62"/>
    <m/>
    <x v="12"/>
  </r>
  <r>
    <n v="7457"/>
    <s v="General Expenses"/>
    <n v="240"/>
    <d v="2023-03-09T00:00:00"/>
    <s v="Unprod Time: Task: R MP Time Hr: .47 Time Ot: 0"/>
    <n v="15.98"/>
    <m/>
    <x v="12"/>
  </r>
  <r>
    <n v="7457"/>
    <s v="General Expenses"/>
    <n v="240"/>
    <d v="2023-06-22T00:00:00"/>
    <s v="Unprod Time: Task: R MP Time Hr: .47 Time Ot: 0"/>
    <n v="15.98"/>
    <m/>
    <x v="12"/>
  </r>
  <r>
    <n v="7457"/>
    <s v="General Expenses"/>
    <n v="240"/>
    <d v="2023-06-29T00:00:00"/>
    <s v="Unprod Time: Task: R MP Time Hr: .47 Time Ot: 0"/>
    <n v="15.98"/>
    <m/>
    <x v="12"/>
  </r>
  <r>
    <n v="7457"/>
    <s v="General Expenses"/>
    <n v="240"/>
    <d v="2023-03-27T00:00:00"/>
    <s v="Unprod Time: Task: R MP Time Hr: .48 Time Ot: 0"/>
    <n v="16.32"/>
    <m/>
    <x v="12"/>
  </r>
  <r>
    <n v="7457"/>
    <s v="General Expenses"/>
    <n v="240"/>
    <d v="2023-03-06T00:00:00"/>
    <s v="Unprod Time: Task: R MP Time Hr: .5 Time Ot: 0"/>
    <n v="17"/>
    <m/>
    <x v="12"/>
  </r>
  <r>
    <n v="7457"/>
    <s v="General Expenses"/>
    <n v="240"/>
    <d v="2023-07-15T00:00:00"/>
    <s v="Unprod Time: Task: R MP Time Hr: .5 Time Ot: 0"/>
    <n v="17"/>
    <m/>
    <x v="12"/>
  </r>
  <r>
    <n v="7457"/>
    <s v="General Expenses"/>
    <n v="240"/>
    <d v="2023-04-04T00:00:00"/>
    <s v="Unprod Time: Task: R MP Time Hr: .52 Time Ot: 0"/>
    <n v="17.68"/>
    <m/>
    <x v="12"/>
  </r>
  <r>
    <n v="7457"/>
    <s v="General Expenses"/>
    <n v="240"/>
    <d v="2023-06-13T00:00:00"/>
    <s v="Unprod Time: Task: R MP Time Hr: .52 Time Ot: 0"/>
    <n v="17.68"/>
    <m/>
    <x v="12"/>
  </r>
  <r>
    <n v="7457"/>
    <s v="General Expenses"/>
    <n v="240"/>
    <d v="2023-06-26T00:00:00"/>
    <s v="Unprod Time: Task: R MP Time Hr: .52 Time Ot: 0"/>
    <n v="17.68"/>
    <m/>
    <x v="12"/>
  </r>
  <r>
    <n v="7457"/>
    <s v="General Expenses"/>
    <n v="240"/>
    <d v="2023-05-09T00:00:00"/>
    <s v="Unprod Time: Task: R MP Time Hr: .53 Time Ot: 0"/>
    <n v="18.02"/>
    <m/>
    <x v="12"/>
  </r>
  <r>
    <n v="7457"/>
    <s v="General Expenses"/>
    <n v="240"/>
    <d v="2023-06-28T00:00:00"/>
    <s v="Unprod Time: Task: R MP Time Hr: .53 Time Ot: 0"/>
    <n v="18.02"/>
    <m/>
    <x v="12"/>
  </r>
  <r>
    <n v="7457"/>
    <s v="General Expenses"/>
    <n v="240"/>
    <d v="2023-07-11T00:00:00"/>
    <s v="Unprod Time: Task: R MP Time Hr: .53 Time Ot: 0"/>
    <n v="18.02"/>
    <m/>
    <x v="12"/>
  </r>
  <r>
    <n v="7457"/>
    <s v="General Expenses"/>
    <n v="240"/>
    <d v="2023-07-12T00:00:00"/>
    <s v="Unprod Time: Task: R MP Time Hr: .55 Time Ot: 0"/>
    <n v="18.7"/>
    <m/>
    <x v="12"/>
  </r>
  <r>
    <n v="7457"/>
    <s v="General Expenses"/>
    <n v="240"/>
    <d v="2023-07-04T00:00:00"/>
    <s v="Unprod Time: Task: R MP Time Hr: .57 Time Ot: 0"/>
    <n v="19.38"/>
    <m/>
    <x v="12"/>
  </r>
  <r>
    <n v="7457"/>
    <s v="General Expenses"/>
    <n v="240"/>
    <d v="2023-03-25T00:00:00"/>
    <s v="Unprod Time: Task: R MP Time Hr: .58 Time Ot: 0"/>
    <n v="19.72"/>
    <m/>
    <x v="12"/>
  </r>
  <r>
    <n v="7457"/>
    <s v="General Expenses"/>
    <n v="240"/>
    <d v="2023-03-21T00:00:00"/>
    <s v="Unprod Time: Task: R MP Time Hr: .62 Time Ot: 0"/>
    <n v="21.08"/>
    <m/>
    <x v="12"/>
  </r>
  <r>
    <n v="7457"/>
    <s v="General Expenses"/>
    <n v="240"/>
    <d v="2023-04-12T00:00:00"/>
    <s v="Unprod Time: Task: R MP Time Hr: .63 Time Ot: 0"/>
    <n v="21.42"/>
    <m/>
    <x v="12"/>
  </r>
  <r>
    <n v="7457"/>
    <s v="General Expenses"/>
    <n v="240"/>
    <d v="2023-06-17T00:00:00"/>
    <s v="Unprod Time: Task: R MP Time Hr: .63 Time Ot: 0"/>
    <n v="21.42"/>
    <m/>
    <x v="12"/>
  </r>
  <r>
    <n v="7457"/>
    <s v="General Expenses"/>
    <n v="240"/>
    <d v="2023-03-07T00:00:00"/>
    <s v="Unprod Time: Task: R MP Time Hr: .65 Time Ot: 0"/>
    <n v="22.1"/>
    <m/>
    <x v="12"/>
  </r>
  <r>
    <n v="7457"/>
    <s v="General Expenses"/>
    <n v="240"/>
    <d v="2023-03-15T00:00:00"/>
    <s v="Unprod Time: Task: R MP Time Hr: .65 Time Ot: 0"/>
    <n v="22.1"/>
    <m/>
    <x v="12"/>
  </r>
  <r>
    <n v="7457"/>
    <s v="General Expenses"/>
    <n v="240"/>
    <d v="2023-04-11T00:00:00"/>
    <s v="Unprod Time: Task: R MP Time Hr: .65 Time Ot: 0"/>
    <n v="22.1"/>
    <m/>
    <x v="12"/>
  </r>
  <r>
    <n v="7457"/>
    <s v="General Expenses"/>
    <n v="240"/>
    <d v="2023-04-13T00:00:00"/>
    <s v="Unprod Time: Task: R MP Time Hr: .65 Time Ot: 0"/>
    <n v="22.1"/>
    <m/>
    <x v="12"/>
  </r>
  <r>
    <n v="7457"/>
    <s v="General Expenses"/>
    <n v="240"/>
    <d v="2023-03-16T00:00:00"/>
    <s v="Unprod Time: Task: R MP Time Hr: .67 Time Ot: 0"/>
    <n v="22.78"/>
    <m/>
    <x v="12"/>
  </r>
  <r>
    <n v="7457"/>
    <s v="General Expenses"/>
    <n v="240"/>
    <d v="2023-03-06T00:00:00"/>
    <s v="Unprod Time: Task: R MP Time Hr: .68 Time Ot: 0"/>
    <n v="23.12"/>
    <m/>
    <x v="12"/>
  </r>
  <r>
    <n v="7457"/>
    <s v="General Expenses"/>
    <n v="240"/>
    <d v="2023-04-06T00:00:00"/>
    <s v="Unprod Time: Task: R MP Time Hr: .68 Time Ot: 0"/>
    <n v="23.12"/>
    <m/>
    <x v="12"/>
  </r>
  <r>
    <n v="7457"/>
    <s v="General Expenses"/>
    <n v="240"/>
    <d v="2023-03-13T00:00:00"/>
    <s v="Unprod Time: Task: R MP Time Hr: .75 Time Ot: 0"/>
    <n v="25.5"/>
    <m/>
    <x v="12"/>
  </r>
  <r>
    <n v="7457"/>
    <s v="General Expenses"/>
    <n v="240"/>
    <d v="2023-04-19T00:00:00"/>
    <s v="Unprod Time: Task: R MP Time Hr: .77 Time Ot: 0"/>
    <n v="26.18"/>
    <m/>
    <x v="12"/>
  </r>
  <r>
    <n v="7457"/>
    <s v="General Expenses"/>
    <n v="240"/>
    <d v="2023-05-06T00:00:00"/>
    <s v="Unprod Time: Task: R MP Time Hr: .83 Time Ot: 0"/>
    <n v="28.22"/>
    <m/>
    <x v="12"/>
  </r>
  <r>
    <n v="7457"/>
    <s v="General Expenses"/>
    <n v="240"/>
    <d v="2023-04-04T00:00:00"/>
    <s v="Unprod Time: Task: R MP Time Hr: .88 Time Ot: 0"/>
    <n v="29.92"/>
    <m/>
    <x v="12"/>
  </r>
  <r>
    <n v="7457"/>
    <s v="General Expenses"/>
    <n v="240"/>
    <d v="2023-06-20T00:00:00"/>
    <s v="Unprod Time: Task: R MP Time Hr: .9 Time Ot: 0"/>
    <n v="30.6"/>
    <m/>
    <x v="12"/>
  </r>
  <r>
    <n v="7457"/>
    <s v="General Expenses"/>
    <n v="240"/>
    <d v="2023-03-29T00:00:00"/>
    <s v="Unprod Time: Task: R MP Time Hr: 0 Time Ot: 0"/>
    <n v="0"/>
    <m/>
    <x v="12"/>
  </r>
  <r>
    <n v="7457"/>
    <s v="General Expenses"/>
    <n v="240"/>
    <d v="2023-05-09T00:00:00"/>
    <s v="Unprod Time: Task: R MP Time Hr: 0 Time Ot: 0"/>
    <n v="0"/>
    <m/>
    <x v="12"/>
  </r>
  <r>
    <n v="7457"/>
    <s v="General Expenses"/>
    <n v="240"/>
    <d v="2023-06-21T00:00:00"/>
    <s v="Unprod Time: Task: R MP Time Hr: 0 Time Ot: 0"/>
    <n v="0"/>
    <m/>
    <x v="12"/>
  </r>
  <r>
    <n v="7457"/>
    <s v="General Expenses"/>
    <n v="240"/>
    <d v="2023-07-05T00:00:00"/>
    <s v="Unprod Time: Task: R MP Time Hr: 0 Time Ot: 0"/>
    <n v="0"/>
    <m/>
    <x v="12"/>
  </r>
  <r>
    <n v="7457"/>
    <s v="General Expenses"/>
    <n v="240"/>
    <d v="2023-07-06T00:00:00"/>
    <s v="Unprod Time: Task: R MP Time Hr: 0 Time Ot: 0"/>
    <n v="0"/>
    <m/>
    <x v="12"/>
  </r>
  <r>
    <n v="7457"/>
    <s v="General Expenses"/>
    <n v="240"/>
    <d v="2023-04-04T00:00:00"/>
    <s v="Unprod Time: Task: R MP Time Hr: 1.03 Time Ot: 0"/>
    <n v="35.020000000000003"/>
    <m/>
    <x v="12"/>
  </r>
  <r>
    <n v="7457"/>
    <s v="General Expenses"/>
    <n v="240"/>
    <d v="2023-05-10T00:00:00"/>
    <s v="Unprod Time: Task: R MP Time Hr: 1.07 Time Ot: 0"/>
    <n v="36.380000000000003"/>
    <m/>
    <x v="12"/>
  </r>
  <r>
    <n v="7457"/>
    <s v="General Expenses"/>
    <n v="240"/>
    <d v="2023-06-21T00:00:00"/>
    <s v="Unprod Time: Task: R MP Time Hr: 1.1 Time Ot: 0"/>
    <n v="37.4"/>
    <m/>
    <x v="12"/>
  </r>
  <r>
    <n v="7457"/>
    <s v="General Expenses"/>
    <n v="240"/>
    <d v="2023-04-19T00:00:00"/>
    <s v="Unprod Time: Task: R MP Time Hr: 1.23 Time Ot: 0"/>
    <n v="41.82"/>
    <m/>
    <x v="12"/>
  </r>
  <r>
    <n v="7457"/>
    <s v="General Expenses"/>
    <n v="240"/>
    <d v="2023-03-22T00:00:00"/>
    <s v="Unprod Time: Task: R MP Time Hr: 1.27 Time Ot: 0"/>
    <n v="43.18"/>
    <m/>
    <x v="12"/>
  </r>
  <r>
    <n v="7457"/>
    <s v="General Expenses"/>
    <n v="240"/>
    <d v="2023-07-15T00:00:00"/>
    <s v="Unprod Time: Task: R MP Time Hr: 1.47 Time Ot: 0"/>
    <n v="49.98"/>
    <m/>
    <x v="12"/>
  </r>
  <r>
    <n v="7457"/>
    <s v="General Expenses"/>
    <n v="240"/>
    <d v="2023-03-27T00:00:00"/>
    <s v="Unprod Time: Task: R MP Time Hr: 1.52 Time Ot: 0"/>
    <n v="51.68"/>
    <m/>
    <x v="12"/>
  </r>
  <r>
    <n v="7457"/>
    <s v="General Expenses"/>
    <n v="240"/>
    <d v="2023-03-20T00:00:00"/>
    <s v="Unprod Time: Task: R NATS Time Hr: .02 Time Ot: 0"/>
    <n v="0.46"/>
    <m/>
    <x v="12"/>
  </r>
  <r>
    <n v="7457"/>
    <s v="General Expenses"/>
    <n v="240"/>
    <d v="2023-05-29T00:00:00"/>
    <s v="Unprod Time: Task: R NATS Time Hr: .02 Time Ot: 0"/>
    <n v="0.46"/>
    <m/>
    <x v="12"/>
  </r>
  <r>
    <n v="7457"/>
    <s v="General Expenses"/>
    <n v="240"/>
    <d v="2023-06-02T00:00:00"/>
    <s v="Unprod Time: Task: R NATS Time Hr: .02 Time Ot: 0"/>
    <n v="0.49"/>
    <m/>
    <x v="12"/>
  </r>
  <r>
    <n v="7457"/>
    <s v="General Expenses"/>
    <n v="240"/>
    <d v="2023-07-15T00:00:00"/>
    <s v="Unprod Time: Task: R NATS Time Hr: .02 Time Ot: 0"/>
    <n v="0.49"/>
    <m/>
    <x v="12"/>
  </r>
  <r>
    <n v="7457"/>
    <s v="General Expenses"/>
    <n v="240"/>
    <d v="2023-08-11T00:00:00"/>
    <s v="Unprod Time: Task: R NATS Time Hr: .02 Time Ot: 0"/>
    <n v="0.49"/>
    <m/>
    <x v="12"/>
  </r>
  <r>
    <n v="7457"/>
    <s v="General Expenses"/>
    <n v="240"/>
    <d v="2023-08-14T00:00:00"/>
    <s v="Unprod Time: Task: R NATS Time Hr: .02 Time Ot: 0"/>
    <n v="0.49"/>
    <m/>
    <x v="12"/>
  </r>
  <r>
    <n v="7457"/>
    <s v="General Expenses"/>
    <n v="240"/>
    <d v="2023-08-22T00:00:00"/>
    <s v="Unprod Time: Task: R NATS Time Hr: .02 Time Ot: 0"/>
    <n v="0.49"/>
    <m/>
    <x v="12"/>
  </r>
  <r>
    <n v="7457"/>
    <s v="General Expenses"/>
    <n v="240"/>
    <d v="2023-08-26T00:00:00"/>
    <s v="Unprod Time: Task: R NATS Time Hr: .02 Time Ot: 0"/>
    <n v="0.49"/>
    <m/>
    <x v="12"/>
  </r>
  <r>
    <n v="7457"/>
    <s v="General Expenses"/>
    <n v="240"/>
    <d v="2023-04-17T00:00:00"/>
    <s v="Unprod Time: Task: R NATS Time Hr: .03 Time Ot: 0"/>
    <n v="0.69"/>
    <m/>
    <x v="12"/>
  </r>
  <r>
    <n v="7457"/>
    <s v="General Expenses"/>
    <n v="240"/>
    <d v="2023-05-05T00:00:00"/>
    <s v="Unprod Time: Task: R NATS Time Hr: .03 Time Ot: 0"/>
    <n v="0.69"/>
    <m/>
    <x v="12"/>
  </r>
  <r>
    <n v="7457"/>
    <s v="General Expenses"/>
    <n v="240"/>
    <d v="2023-08-15T00:00:00"/>
    <s v="Unprod Time: Task: R NATS Time Hr: .03 Time Ot: 0"/>
    <n v="0.74"/>
    <m/>
    <x v="12"/>
  </r>
  <r>
    <n v="7457"/>
    <s v="General Expenses"/>
    <n v="240"/>
    <d v="2023-09-06T00:00:00"/>
    <s v="Unprod Time: Task: R NATS Time Hr: .03 Time Ot: 0"/>
    <n v="0.74"/>
    <m/>
    <x v="12"/>
  </r>
  <r>
    <n v="7457"/>
    <s v="General Expenses"/>
    <n v="240"/>
    <d v="2023-09-09T00:00:00"/>
    <s v="Unprod Time: Task: R NATS Time Hr: .03 Time Ot: 0"/>
    <n v="0.74"/>
    <m/>
    <x v="12"/>
  </r>
  <r>
    <n v="7457"/>
    <s v="General Expenses"/>
    <n v="240"/>
    <d v="2023-04-21T00:00:00"/>
    <s v="Unprod Time: Task: R NATS Time Hr: .05 Time Ot: 0"/>
    <n v="1.1499999999999999"/>
    <m/>
    <x v="12"/>
  </r>
  <r>
    <n v="7457"/>
    <s v="General Expenses"/>
    <n v="240"/>
    <d v="2023-08-16T00:00:00"/>
    <s v="Unprod Time: Task: R NATS Time Hr: .05 Time Ot: 0"/>
    <n v="1.23"/>
    <m/>
    <x v="12"/>
  </r>
  <r>
    <n v="7457"/>
    <s v="General Expenses"/>
    <n v="240"/>
    <d v="2023-08-24T00:00:00"/>
    <s v="Unprod Time: Task: R NATS Time Hr: .05 Time Ot: 0"/>
    <n v="1.23"/>
    <m/>
    <x v="12"/>
  </r>
  <r>
    <n v="7457"/>
    <s v="General Expenses"/>
    <n v="240"/>
    <d v="2023-03-15T00:00:00"/>
    <s v="Unprod Time: Task: R NATS Time Hr: .07 Time Ot: 0"/>
    <n v="1.61"/>
    <m/>
    <x v="12"/>
  </r>
  <r>
    <n v="7457"/>
    <s v="General Expenses"/>
    <n v="240"/>
    <d v="2023-08-16T00:00:00"/>
    <s v="Unprod Time: Task: R NATS Time Hr: .07 Time Ot: 0"/>
    <n v="1.72"/>
    <m/>
    <x v="12"/>
  </r>
  <r>
    <n v="7457"/>
    <s v="General Expenses"/>
    <n v="240"/>
    <d v="2023-06-01T00:00:00"/>
    <s v="Unprod Time: Task: R NATS Time Hr: .1 Time Ot: 0"/>
    <n v="2.4500000000000002"/>
    <m/>
    <x v="12"/>
  </r>
  <r>
    <n v="7457"/>
    <s v="General Expenses"/>
    <n v="240"/>
    <d v="2023-06-20T00:00:00"/>
    <s v="Unprod Time: Task: R NATS Time Hr: .1 Time Ot: 0"/>
    <n v="2.4500000000000002"/>
    <m/>
    <x v="12"/>
  </r>
  <r>
    <n v="7457"/>
    <s v="General Expenses"/>
    <n v="240"/>
    <d v="2023-06-02T00:00:00"/>
    <s v="Unprod Time: Task: R NATS Time Hr: .12 Time Ot: 0"/>
    <n v="2.94"/>
    <m/>
    <x v="12"/>
  </r>
  <r>
    <n v="7457"/>
    <s v="General Expenses"/>
    <n v="240"/>
    <d v="2023-05-16T00:00:00"/>
    <s v="Unprod Time: Task: R NATS Time Hr: .13 Time Ot: 0"/>
    <n v="2.99"/>
    <m/>
    <x v="12"/>
  </r>
  <r>
    <n v="7457"/>
    <s v="General Expenses"/>
    <n v="240"/>
    <d v="2023-08-08T00:00:00"/>
    <s v="Unprod Time: Task: R NATS Time Hr: .13 Time Ot: 0"/>
    <n v="3.19"/>
    <m/>
    <x v="12"/>
  </r>
  <r>
    <n v="7457"/>
    <s v="General Expenses"/>
    <n v="240"/>
    <d v="2023-08-15T00:00:00"/>
    <s v="Unprod Time: Task: R NATS Time Hr: .13 Time Ot: 0"/>
    <n v="3.19"/>
    <m/>
    <x v="12"/>
  </r>
  <r>
    <n v="7457"/>
    <s v="General Expenses"/>
    <n v="240"/>
    <d v="2023-09-09T00:00:00"/>
    <s v="Unprod Time: Task: R NATS Time Hr: .13 Time Ot: 0"/>
    <n v="3.19"/>
    <m/>
    <x v="12"/>
  </r>
  <r>
    <n v="7457"/>
    <s v="General Expenses"/>
    <n v="240"/>
    <d v="2023-07-05T00:00:00"/>
    <s v="Unprod Time: Task: R NATS Time Hr: .18 Time Ot: 0"/>
    <n v="4.41"/>
    <m/>
    <x v="12"/>
  </r>
  <r>
    <n v="7457"/>
    <s v="General Expenses"/>
    <n v="240"/>
    <d v="2023-04-28T00:00:00"/>
    <s v="Unprod Time: Task: R NATS Time Hr: .2 Time Ot: 0"/>
    <n v="4.5999999999999996"/>
    <m/>
    <x v="12"/>
  </r>
  <r>
    <n v="7457"/>
    <s v="General Expenses"/>
    <n v="240"/>
    <d v="2023-06-20T00:00:00"/>
    <s v="Unprod Time: Task: R NATS Time Hr: .2 Time Ot: 0"/>
    <n v="4.9000000000000004"/>
    <m/>
    <x v="12"/>
  </r>
  <r>
    <n v="7457"/>
    <s v="General Expenses"/>
    <n v="240"/>
    <d v="2023-09-14T00:00:00"/>
    <s v="Unprod Time: Task: R NATS Time Hr: .28 Time Ot: 0"/>
    <n v="6.86"/>
    <m/>
    <x v="12"/>
  </r>
  <r>
    <n v="7457"/>
    <s v="General Expenses"/>
    <n v="240"/>
    <d v="2023-08-01T00:00:00"/>
    <s v="Unprod Time: Task: R NATS Time Hr: .3 Time Ot: 0"/>
    <n v="7.35"/>
    <m/>
    <x v="12"/>
  </r>
  <r>
    <n v="7457"/>
    <s v="General Expenses"/>
    <n v="240"/>
    <d v="2023-08-26T00:00:00"/>
    <s v="Unprod Time: Task: R NATS Time Hr: .3 Time Ot: 0"/>
    <n v="7.35"/>
    <m/>
    <x v="12"/>
  </r>
  <r>
    <n v="7457"/>
    <s v="General Expenses"/>
    <n v="240"/>
    <d v="2023-06-19T00:00:00"/>
    <s v="Unprod Time: Task: R NATS Time Hr: .37 Time Ot: 0"/>
    <n v="9.07"/>
    <m/>
    <x v="12"/>
  </r>
  <r>
    <n v="7457"/>
    <s v="General Expenses"/>
    <n v="240"/>
    <d v="2023-05-30T00:00:00"/>
    <s v="Unprod Time: Task: R NATS Time Hr: .43 Time Ot: 0"/>
    <n v="10.54"/>
    <m/>
    <x v="12"/>
  </r>
  <r>
    <n v="7457"/>
    <s v="General Expenses"/>
    <n v="240"/>
    <d v="2023-09-12T00:00:00"/>
    <s v="Unprod Time: Task: R NATS Time Hr: .45 Time Ot: 0"/>
    <n v="11.03"/>
    <m/>
    <x v="12"/>
  </r>
  <r>
    <n v="7457"/>
    <s v="General Expenses"/>
    <n v="240"/>
    <d v="2023-03-24T00:00:00"/>
    <s v="Unprod Time: Task: R NATS Time Hr: .53 Time Ot: 0"/>
    <n v="12.19"/>
    <m/>
    <x v="12"/>
  </r>
  <r>
    <n v="7457"/>
    <s v="General Expenses"/>
    <n v="240"/>
    <d v="2023-09-11T00:00:00"/>
    <s v="Unprod Time: Task: R NATS Time Hr: .53 Time Ot: 0"/>
    <n v="12.99"/>
    <m/>
    <x v="12"/>
  </r>
  <r>
    <n v="7457"/>
    <s v="General Expenses"/>
    <n v="240"/>
    <d v="2023-08-18T00:00:00"/>
    <s v="Unprod Time: Task: R NATS Time Hr: .58 Time Ot: 0"/>
    <n v="14.21"/>
    <m/>
    <x v="12"/>
  </r>
  <r>
    <n v="7457"/>
    <s v="General Expenses"/>
    <n v="240"/>
    <d v="2023-09-12T00:00:00"/>
    <s v="Unprod Time: Task: R NATS Time Hr: .62 Time Ot: 0"/>
    <n v="15.19"/>
    <m/>
    <x v="12"/>
  </r>
  <r>
    <n v="7457"/>
    <s v="General Expenses"/>
    <n v="240"/>
    <d v="2023-09-12T00:00:00"/>
    <s v="Unprod Time: Task: R NATS Time Hr: .62 Time Ot: 0"/>
    <n v="15.19"/>
    <m/>
    <x v="12"/>
  </r>
  <r>
    <n v="7457"/>
    <s v="General Expenses"/>
    <n v="240"/>
    <d v="2023-09-05T00:00:00"/>
    <s v="Unprod Time: Task: R NATS Time Hr: .9 Time Ot: 0"/>
    <n v="22.05"/>
    <m/>
    <x v="12"/>
  </r>
  <r>
    <n v="7457"/>
    <s v="General Expenses"/>
    <n v="240"/>
    <d v="2023-04-06T00:00:00"/>
    <s v="Unprod Time: Task: R NATS Time Hr: 0 Time Ot: 0"/>
    <n v="0"/>
    <m/>
    <x v="12"/>
  </r>
  <r>
    <n v="7457"/>
    <s v="General Expenses"/>
    <n v="240"/>
    <d v="2023-05-05T00:00:00"/>
    <s v="Unprod Time: Task: R NATS Time Hr: 0 Time Ot: 0"/>
    <n v="0"/>
    <m/>
    <x v="12"/>
  </r>
  <r>
    <n v="7457"/>
    <s v="General Expenses"/>
    <n v="240"/>
    <d v="2023-06-08T00:00:00"/>
    <s v="Unprod Time: Task: R NATS Time Hr: 0 Time Ot: 0"/>
    <n v="0"/>
    <m/>
    <x v="12"/>
  </r>
  <r>
    <n v="7457"/>
    <s v="General Expenses"/>
    <n v="240"/>
    <d v="2023-06-16T00:00:00"/>
    <s v="Unprod Time: Task: R NATS Time Hr: 0 Time Ot: 0"/>
    <n v="0"/>
    <m/>
    <x v="12"/>
  </r>
  <r>
    <n v="7457"/>
    <s v="General Expenses"/>
    <n v="240"/>
    <d v="2023-07-10T00:00:00"/>
    <s v="Unprod Time: Task: R NATS Time Hr: 0 Time Ot: 0"/>
    <n v="0"/>
    <m/>
    <x v="12"/>
  </r>
  <r>
    <n v="7457"/>
    <s v="General Expenses"/>
    <n v="240"/>
    <d v="2023-08-26T00:00:00"/>
    <s v="Unprod Time: Task: R NATS Time Hr: 0 Time Ot: 0"/>
    <n v="0"/>
    <m/>
    <x v="12"/>
  </r>
  <r>
    <n v="7457"/>
    <s v="General Expenses"/>
    <n v="240"/>
    <d v="2023-07-24T00:00:00"/>
    <s v="Unprod Time: Task: R NATS Time Hr: 1.1 Time Ot: 0"/>
    <n v="26.95"/>
    <m/>
    <x v="12"/>
  </r>
  <r>
    <n v="7457"/>
    <s v="General Expenses"/>
    <n v="240"/>
    <d v="2023-09-01T00:00:00"/>
    <s v="Unprod Time: Task: R NATS Time Hr: 1.17 Time Ot: 0"/>
    <n v="28.67"/>
    <m/>
    <x v="12"/>
  </r>
  <r>
    <n v="7457"/>
    <s v="General Expenses"/>
    <n v="240"/>
    <d v="2023-08-02T00:00:00"/>
    <s v="Unprod Time: Task: R NATS Time Hr: 1.93 Time Ot: 0"/>
    <n v="47.29"/>
    <m/>
    <x v="12"/>
  </r>
  <r>
    <n v="7457"/>
    <s v="General Expenses"/>
    <n v="240"/>
    <d v="2023-03-28T00:00:00"/>
    <s v="Unprod Time: Task: R NATS Time Hr: 3.1 Time Ot: 0"/>
    <n v="71.3"/>
    <m/>
    <x v="12"/>
  </r>
  <r>
    <n v="7457"/>
    <s v="General Expenses"/>
    <n v="240"/>
    <d v="2023-03-14T00:00:00"/>
    <s v="Unprod Time: Task: R NATS Time Hr: 3.15 Time Ot: 0"/>
    <n v="72.45"/>
    <m/>
    <x v="12"/>
  </r>
  <r>
    <n v="7457"/>
    <s v="General Expenses"/>
    <n v="240"/>
    <d v="2023-05-10T00:00:00"/>
    <s v="Unprod Time: Task: R NATS Time Hr: 5.5 Time Ot: 0"/>
    <n v="126.5"/>
    <m/>
    <x v="12"/>
  </r>
  <r>
    <n v="7457"/>
    <s v="General Expenses"/>
    <n v="240"/>
    <d v="2023-04-26T00:00:00"/>
    <s v="Unprod Time: Task: R NATS Time Hr: 5.52 Time Ot: 0"/>
    <n v="126.96"/>
    <m/>
    <x v="12"/>
  </r>
  <r>
    <n v="7457"/>
    <s v="General Expenses"/>
    <n v="240"/>
    <d v="2023-03-01T00:00:00"/>
    <s v="Unprod Time: Task: R NC Time Hr: .02 Time Ot: 0"/>
    <n v="0.62"/>
    <m/>
    <x v="12"/>
  </r>
  <r>
    <n v="7457"/>
    <s v="General Expenses"/>
    <n v="240"/>
    <d v="2023-03-23T00:00:00"/>
    <s v="Unprod Time: Task: R NC Time Hr: .02 Time Ot: 0"/>
    <n v="0.62"/>
    <m/>
    <x v="12"/>
  </r>
  <r>
    <n v="7457"/>
    <s v="General Expenses"/>
    <n v="240"/>
    <d v="2023-04-17T00:00:00"/>
    <s v="Unprod Time: Task: R NC Time Hr: .02 Time Ot: 0"/>
    <n v="0.62"/>
    <m/>
    <x v="12"/>
  </r>
  <r>
    <n v="7457"/>
    <s v="General Expenses"/>
    <n v="240"/>
    <d v="2023-05-04T00:00:00"/>
    <s v="Unprod Time: Task: R NC Time Hr: .02 Time Ot: 0"/>
    <n v="0.62"/>
    <m/>
    <x v="12"/>
  </r>
  <r>
    <n v="7457"/>
    <s v="General Expenses"/>
    <n v="240"/>
    <d v="2023-05-05T00:00:00"/>
    <s v="Unprod Time: Task: R NC Time Hr: .02 Time Ot: 0"/>
    <n v="0.62"/>
    <m/>
    <x v="12"/>
  </r>
  <r>
    <n v="7457"/>
    <s v="General Expenses"/>
    <n v="240"/>
    <d v="2023-05-17T00:00:00"/>
    <s v="Unprod Time: Task: R NC Time Hr: .02 Time Ot: 0"/>
    <n v="0.62"/>
    <m/>
    <x v="12"/>
  </r>
  <r>
    <n v="7457"/>
    <s v="General Expenses"/>
    <n v="240"/>
    <d v="2023-05-27T00:00:00"/>
    <s v="Unprod Time: Task: R NC Time Hr: .02 Time Ot: 0"/>
    <n v="0.62"/>
    <m/>
    <x v="12"/>
  </r>
  <r>
    <n v="7457"/>
    <s v="General Expenses"/>
    <n v="240"/>
    <d v="2023-06-24T00:00:00"/>
    <s v="Unprod Time: Task: R NC Time Hr: .02 Time Ot: 0"/>
    <n v="0.62"/>
    <m/>
    <x v="12"/>
  </r>
  <r>
    <n v="7457"/>
    <s v="General Expenses"/>
    <n v="240"/>
    <d v="2023-06-26T00:00:00"/>
    <s v="Unprod Time: Task: R NC Time Hr: .02 Time Ot: 0"/>
    <n v="0.62"/>
    <m/>
    <x v="12"/>
  </r>
  <r>
    <n v="7457"/>
    <s v="General Expenses"/>
    <n v="240"/>
    <d v="2023-07-06T00:00:00"/>
    <s v="Unprod Time: Task: R NC Time Hr: .02 Time Ot: 0"/>
    <n v="0.62"/>
    <m/>
    <x v="12"/>
  </r>
  <r>
    <n v="7457"/>
    <s v="General Expenses"/>
    <n v="240"/>
    <d v="2023-09-01T00:00:00"/>
    <s v="Unprod Time: Task: R NC Time Hr: .02 Time Ot: 0"/>
    <n v="0.62"/>
    <m/>
    <x v="12"/>
  </r>
  <r>
    <n v="7457"/>
    <s v="General Expenses"/>
    <n v="240"/>
    <d v="2023-03-01T00:00:00"/>
    <s v="Unprod Time: Task: R NC Time Hr: .03 Time Ot: 0"/>
    <n v="0.93"/>
    <m/>
    <x v="12"/>
  </r>
  <r>
    <n v="7457"/>
    <s v="General Expenses"/>
    <n v="240"/>
    <d v="2023-03-02T00:00:00"/>
    <s v="Unprod Time: Task: R NC Time Hr: .03 Time Ot: 0"/>
    <n v="0.93"/>
    <m/>
    <x v="12"/>
  </r>
  <r>
    <n v="7457"/>
    <s v="General Expenses"/>
    <n v="240"/>
    <d v="2023-03-13T00:00:00"/>
    <s v="Unprod Time: Task: R NC Time Hr: .03 Time Ot: 0"/>
    <n v="0.93"/>
    <m/>
    <x v="12"/>
  </r>
  <r>
    <n v="7457"/>
    <s v="General Expenses"/>
    <n v="240"/>
    <d v="2023-03-29T00:00:00"/>
    <s v="Unprod Time: Task: R NC Time Hr: .03 Time Ot: 0"/>
    <n v="0.93"/>
    <m/>
    <x v="12"/>
  </r>
  <r>
    <n v="7457"/>
    <s v="General Expenses"/>
    <n v="240"/>
    <d v="2023-04-17T00:00:00"/>
    <s v="Unprod Time: Task: R NC Time Hr: .03 Time Ot: 0"/>
    <n v="0.93"/>
    <m/>
    <x v="12"/>
  </r>
  <r>
    <n v="7457"/>
    <s v="General Expenses"/>
    <n v="240"/>
    <d v="2023-04-21T00:00:00"/>
    <s v="Unprod Time: Task: R NC Time Hr: .03 Time Ot: 0"/>
    <n v="0.93"/>
    <m/>
    <x v="12"/>
  </r>
  <r>
    <n v="7457"/>
    <s v="General Expenses"/>
    <n v="240"/>
    <d v="2023-04-27T00:00:00"/>
    <s v="Unprod Time: Task: R NC Time Hr: .03 Time Ot: 0"/>
    <n v="0.93"/>
    <m/>
    <x v="12"/>
  </r>
  <r>
    <n v="7457"/>
    <s v="General Expenses"/>
    <n v="240"/>
    <d v="2023-05-05T00:00:00"/>
    <s v="Unprod Time: Task: R NC Time Hr: .03 Time Ot: 0"/>
    <n v="0.93"/>
    <m/>
    <x v="12"/>
  </r>
  <r>
    <n v="7457"/>
    <s v="General Expenses"/>
    <n v="240"/>
    <d v="2023-06-12T00:00:00"/>
    <s v="Unprod Time: Task: R NC Time Hr: .03 Time Ot: 0"/>
    <n v="0.93"/>
    <m/>
    <x v="12"/>
  </r>
  <r>
    <n v="7457"/>
    <s v="General Expenses"/>
    <n v="240"/>
    <d v="2023-06-12T00:00:00"/>
    <s v="Unprod Time: Task: R NC Time Hr: .03 Time Ot: 0"/>
    <n v="0.93"/>
    <m/>
    <x v="12"/>
  </r>
  <r>
    <n v="7457"/>
    <s v="General Expenses"/>
    <n v="240"/>
    <d v="2023-06-21T00:00:00"/>
    <s v="Unprod Time: Task: R NC Time Hr: .03 Time Ot: 0"/>
    <n v="0.93"/>
    <m/>
    <x v="12"/>
  </r>
  <r>
    <n v="7457"/>
    <s v="General Expenses"/>
    <n v="240"/>
    <d v="2023-03-22T00:00:00"/>
    <s v="Unprod Time: Task: R NC Time Hr: .05 Time Ot: 0"/>
    <n v="1.55"/>
    <m/>
    <x v="12"/>
  </r>
  <r>
    <n v="7457"/>
    <s v="General Expenses"/>
    <n v="240"/>
    <d v="2023-04-24T00:00:00"/>
    <s v="Unprod Time: Task: R NC Time Hr: .05 Time Ot: 0"/>
    <n v="1.55"/>
    <m/>
    <x v="12"/>
  </r>
  <r>
    <n v="7457"/>
    <s v="General Expenses"/>
    <n v="240"/>
    <d v="2023-05-05T00:00:00"/>
    <s v="Unprod Time: Task: R NC Time Hr: .05 Time Ot: 0"/>
    <n v="1.55"/>
    <m/>
    <x v="12"/>
  </r>
  <r>
    <n v="7457"/>
    <s v="General Expenses"/>
    <n v="240"/>
    <d v="2023-06-30T00:00:00"/>
    <s v="Unprod Time: Task: R NC Time Hr: .05 Time Ot: 0"/>
    <n v="1.55"/>
    <m/>
    <x v="12"/>
  </r>
  <r>
    <n v="7457"/>
    <s v="General Expenses"/>
    <n v="240"/>
    <d v="2023-07-20T00:00:00"/>
    <s v="Unprod Time: Task: R NC Time Hr: .05 Time Ot: 0"/>
    <n v="1.55"/>
    <m/>
    <x v="12"/>
  </r>
  <r>
    <n v="7457"/>
    <s v="General Expenses"/>
    <n v="240"/>
    <d v="2023-08-25T00:00:00"/>
    <s v="Unprod Time: Task: R NC Time Hr: .05 Time Ot: 0"/>
    <n v="1.55"/>
    <m/>
    <x v="12"/>
  </r>
  <r>
    <n v="7457"/>
    <s v="General Expenses"/>
    <n v="240"/>
    <d v="2023-03-02T00:00:00"/>
    <s v="Unprod Time: Task: R NC Time Hr: .07 Time Ot: 0"/>
    <n v="2.17"/>
    <m/>
    <x v="12"/>
  </r>
  <r>
    <n v="7457"/>
    <s v="General Expenses"/>
    <n v="240"/>
    <d v="2023-03-03T00:00:00"/>
    <s v="Unprod Time: Task: R NC Time Hr: .07 Time Ot: 0"/>
    <n v="2.17"/>
    <m/>
    <x v="12"/>
  </r>
  <r>
    <n v="7457"/>
    <s v="General Expenses"/>
    <n v="240"/>
    <d v="2023-03-29T00:00:00"/>
    <s v="Unprod Time: Task: R NC Time Hr: .07 Time Ot: 0"/>
    <n v="2.17"/>
    <m/>
    <x v="12"/>
  </r>
  <r>
    <n v="7457"/>
    <s v="General Expenses"/>
    <n v="240"/>
    <d v="2023-03-30T00:00:00"/>
    <s v="Unprod Time: Task: R NC Time Hr: .07 Time Ot: 0"/>
    <n v="2.17"/>
    <m/>
    <x v="12"/>
  </r>
  <r>
    <n v="7457"/>
    <s v="General Expenses"/>
    <n v="240"/>
    <d v="2023-04-05T00:00:00"/>
    <s v="Unprod Time: Task: R NC Time Hr: .07 Time Ot: 0"/>
    <n v="2.17"/>
    <m/>
    <x v="12"/>
  </r>
  <r>
    <n v="7457"/>
    <s v="General Expenses"/>
    <n v="240"/>
    <d v="2023-04-06T00:00:00"/>
    <s v="Unprod Time: Task: R NC Time Hr: .07 Time Ot: 0"/>
    <n v="2.17"/>
    <m/>
    <x v="12"/>
  </r>
  <r>
    <n v="7457"/>
    <s v="General Expenses"/>
    <n v="240"/>
    <d v="2023-04-21T00:00:00"/>
    <s v="Unprod Time: Task: R NC Time Hr: .07 Time Ot: 0"/>
    <n v="2.17"/>
    <m/>
    <x v="12"/>
  </r>
  <r>
    <n v="7457"/>
    <s v="General Expenses"/>
    <n v="240"/>
    <d v="2023-04-27T00:00:00"/>
    <s v="Unprod Time: Task: R NC Time Hr: .07 Time Ot: 0"/>
    <n v="2.17"/>
    <m/>
    <x v="12"/>
  </r>
  <r>
    <n v="7457"/>
    <s v="General Expenses"/>
    <n v="240"/>
    <d v="2023-05-01T00:00:00"/>
    <s v="Unprod Time: Task: R NC Time Hr: .07 Time Ot: 0"/>
    <n v="2.17"/>
    <m/>
    <x v="12"/>
  </r>
  <r>
    <n v="7457"/>
    <s v="General Expenses"/>
    <n v="240"/>
    <d v="2023-05-03T00:00:00"/>
    <s v="Unprod Time: Task: R NC Time Hr: .07 Time Ot: 0"/>
    <n v="2.17"/>
    <m/>
    <x v="12"/>
  </r>
  <r>
    <n v="7457"/>
    <s v="General Expenses"/>
    <n v="240"/>
    <d v="2023-05-10T00:00:00"/>
    <s v="Unprod Time: Task: R NC Time Hr: .07 Time Ot: 0"/>
    <n v="2.17"/>
    <m/>
    <x v="12"/>
  </r>
  <r>
    <n v="7457"/>
    <s v="General Expenses"/>
    <n v="240"/>
    <d v="2023-05-17T00:00:00"/>
    <s v="Unprod Time: Task: R NC Time Hr: .07 Time Ot: 0"/>
    <n v="2.17"/>
    <m/>
    <x v="12"/>
  </r>
  <r>
    <n v="7457"/>
    <s v="General Expenses"/>
    <n v="240"/>
    <d v="2023-05-17T00:00:00"/>
    <s v="Unprod Time: Task: R NC Time Hr: .07 Time Ot: 0"/>
    <n v="2.17"/>
    <m/>
    <x v="12"/>
  </r>
  <r>
    <n v="7457"/>
    <s v="General Expenses"/>
    <n v="240"/>
    <d v="2023-06-19T00:00:00"/>
    <s v="Unprod Time: Task: R NC Time Hr: .07 Time Ot: 0"/>
    <n v="2.17"/>
    <m/>
    <x v="12"/>
  </r>
  <r>
    <n v="7457"/>
    <s v="General Expenses"/>
    <n v="240"/>
    <d v="2023-07-08T00:00:00"/>
    <s v="Unprod Time: Task: R NC Time Hr: .07 Time Ot: 0"/>
    <n v="2.17"/>
    <m/>
    <x v="12"/>
  </r>
  <r>
    <n v="7457"/>
    <s v="General Expenses"/>
    <n v="240"/>
    <d v="2023-03-03T00:00:00"/>
    <s v="Unprod Time: Task: R NC Time Hr: .08 Time Ot: 0"/>
    <n v="2.48"/>
    <m/>
    <x v="12"/>
  </r>
  <r>
    <n v="7457"/>
    <s v="General Expenses"/>
    <n v="240"/>
    <d v="2023-03-03T00:00:00"/>
    <s v="Unprod Time: Task: R NC Time Hr: .08 Time Ot: 0"/>
    <n v="2.48"/>
    <m/>
    <x v="12"/>
  </r>
  <r>
    <n v="7457"/>
    <s v="General Expenses"/>
    <n v="240"/>
    <d v="2023-03-09T00:00:00"/>
    <s v="Unprod Time: Task: R NC Time Hr: .08 Time Ot: 0"/>
    <n v="2.48"/>
    <m/>
    <x v="12"/>
  </r>
  <r>
    <n v="7457"/>
    <s v="General Expenses"/>
    <n v="240"/>
    <d v="2023-03-10T00:00:00"/>
    <s v="Unprod Time: Task: R NC Time Hr: .08 Time Ot: 0"/>
    <n v="2.48"/>
    <m/>
    <x v="12"/>
  </r>
  <r>
    <n v="7457"/>
    <s v="General Expenses"/>
    <n v="240"/>
    <d v="2023-05-03T00:00:00"/>
    <s v="Unprod Time: Task: R NC Time Hr: .08 Time Ot: 0"/>
    <n v="2.48"/>
    <m/>
    <x v="12"/>
  </r>
  <r>
    <n v="7457"/>
    <s v="General Expenses"/>
    <n v="240"/>
    <d v="2023-05-10T00:00:00"/>
    <s v="Unprod Time: Task: R NC Time Hr: .08 Time Ot: 0"/>
    <n v="2.48"/>
    <m/>
    <x v="12"/>
  </r>
  <r>
    <n v="7457"/>
    <s v="General Expenses"/>
    <n v="240"/>
    <d v="2023-05-29T00:00:00"/>
    <s v="Unprod Time: Task: R NC Time Hr: .08 Time Ot: 0"/>
    <n v="2.48"/>
    <m/>
    <x v="12"/>
  </r>
  <r>
    <n v="7457"/>
    <s v="General Expenses"/>
    <n v="240"/>
    <d v="2023-06-24T00:00:00"/>
    <s v="Unprod Time: Task: R NC Time Hr: .08 Time Ot: 0"/>
    <n v="2.48"/>
    <m/>
    <x v="12"/>
  </r>
  <r>
    <n v="7457"/>
    <s v="General Expenses"/>
    <n v="240"/>
    <d v="2023-06-24T00:00:00"/>
    <s v="Unprod Time: Task: R NC Time Hr: .08 Time Ot: 0"/>
    <n v="2.48"/>
    <m/>
    <x v="12"/>
  </r>
  <r>
    <n v="7457"/>
    <s v="General Expenses"/>
    <n v="240"/>
    <d v="2023-07-20T00:00:00"/>
    <s v="Unprod Time: Task: R NC Time Hr: .08 Time Ot: 0"/>
    <n v="2.48"/>
    <m/>
    <x v="12"/>
  </r>
  <r>
    <n v="7457"/>
    <s v="General Expenses"/>
    <n v="240"/>
    <d v="2023-03-01T00:00:00"/>
    <s v="Unprod Time: Task: R NC Time Hr: .1 Time Ot: 0"/>
    <n v="3.1"/>
    <m/>
    <x v="12"/>
  </r>
  <r>
    <n v="7457"/>
    <s v="General Expenses"/>
    <n v="240"/>
    <d v="2023-03-13T00:00:00"/>
    <s v="Unprod Time: Task: R NC Time Hr: .1 Time Ot: 0"/>
    <n v="3.1"/>
    <m/>
    <x v="12"/>
  </r>
  <r>
    <n v="7457"/>
    <s v="General Expenses"/>
    <n v="240"/>
    <d v="2023-03-16T00:00:00"/>
    <s v="Unprod Time: Task: R NC Time Hr: .1 Time Ot: 0"/>
    <n v="3.1"/>
    <m/>
    <x v="12"/>
  </r>
  <r>
    <n v="7457"/>
    <s v="General Expenses"/>
    <n v="240"/>
    <d v="2023-04-01T00:00:00"/>
    <s v="Unprod Time: Task: R NC Time Hr: .1 Time Ot: 0"/>
    <n v="3.1"/>
    <m/>
    <x v="12"/>
  </r>
  <r>
    <n v="7457"/>
    <s v="General Expenses"/>
    <n v="240"/>
    <d v="2023-05-19T00:00:00"/>
    <s v="Unprod Time: Task: R NC Time Hr: .1 Time Ot: 0"/>
    <n v="3.1"/>
    <m/>
    <x v="12"/>
  </r>
  <r>
    <n v="7457"/>
    <s v="General Expenses"/>
    <n v="240"/>
    <d v="2023-06-09T00:00:00"/>
    <s v="Unprod Time: Task: R NC Time Hr: .1 Time Ot: 0"/>
    <n v="3.1"/>
    <m/>
    <x v="12"/>
  </r>
  <r>
    <n v="7457"/>
    <s v="General Expenses"/>
    <n v="240"/>
    <d v="2023-06-21T00:00:00"/>
    <s v="Unprod Time: Task: R NC Time Hr: .1 Time Ot: 0"/>
    <n v="3.1"/>
    <m/>
    <x v="12"/>
  </r>
  <r>
    <n v="7457"/>
    <s v="General Expenses"/>
    <n v="240"/>
    <d v="2023-08-24T00:00:00"/>
    <s v="Unprod Time: Task: R NC Time Hr: .1 Time Ot: 0"/>
    <n v="3.1"/>
    <m/>
    <x v="12"/>
  </r>
  <r>
    <n v="7457"/>
    <s v="General Expenses"/>
    <n v="240"/>
    <d v="2023-08-25T00:00:00"/>
    <s v="Unprod Time: Task: R NC Time Hr: .1 Time Ot: 0"/>
    <n v="3.1"/>
    <m/>
    <x v="12"/>
  </r>
  <r>
    <n v="7457"/>
    <s v="General Expenses"/>
    <n v="240"/>
    <d v="2023-03-23T00:00:00"/>
    <s v="Unprod Time: Task: R NC Time Hr: .12 Time Ot: 0"/>
    <n v="3.72"/>
    <m/>
    <x v="12"/>
  </r>
  <r>
    <n v="7457"/>
    <s v="General Expenses"/>
    <n v="240"/>
    <d v="2023-03-24T00:00:00"/>
    <s v="Unprod Time: Task: R NC Time Hr: .12 Time Ot: 0"/>
    <n v="3.72"/>
    <m/>
    <x v="12"/>
  </r>
  <r>
    <n v="7457"/>
    <s v="General Expenses"/>
    <n v="240"/>
    <d v="2023-03-27T00:00:00"/>
    <s v="Unprod Time: Task: R NC Time Hr: .12 Time Ot: 0"/>
    <n v="3.72"/>
    <m/>
    <x v="12"/>
  </r>
  <r>
    <n v="7457"/>
    <s v="General Expenses"/>
    <n v="240"/>
    <d v="2023-03-30T00:00:00"/>
    <s v="Unprod Time: Task: R NC Time Hr: .12 Time Ot: 0"/>
    <n v="3.72"/>
    <m/>
    <x v="12"/>
  </r>
  <r>
    <n v="7457"/>
    <s v="General Expenses"/>
    <n v="240"/>
    <d v="2023-04-03T00:00:00"/>
    <s v="Unprod Time: Task: R NC Time Hr: .12 Time Ot: 0"/>
    <n v="3.72"/>
    <m/>
    <x v="12"/>
  </r>
  <r>
    <n v="7457"/>
    <s v="General Expenses"/>
    <n v="240"/>
    <d v="2023-05-12T00:00:00"/>
    <s v="Unprod Time: Task: R NC Time Hr: .12 Time Ot: 0"/>
    <n v="3.72"/>
    <m/>
    <x v="12"/>
  </r>
  <r>
    <n v="7457"/>
    <s v="General Expenses"/>
    <n v="240"/>
    <d v="2023-05-17T00:00:00"/>
    <s v="Unprod Time: Task: R NC Time Hr: .12 Time Ot: 0"/>
    <n v="3.72"/>
    <m/>
    <x v="12"/>
  </r>
  <r>
    <n v="7457"/>
    <s v="General Expenses"/>
    <n v="240"/>
    <d v="2023-05-26T00:00:00"/>
    <s v="Unprod Time: Task: R NC Time Hr: .12 Time Ot: 0"/>
    <n v="3.72"/>
    <m/>
    <x v="12"/>
  </r>
  <r>
    <n v="7457"/>
    <s v="General Expenses"/>
    <n v="240"/>
    <d v="2023-06-08T00:00:00"/>
    <s v="Unprod Time: Task: R NC Time Hr: .12 Time Ot: 0"/>
    <n v="3.72"/>
    <m/>
    <x v="12"/>
  </r>
  <r>
    <n v="7457"/>
    <s v="General Expenses"/>
    <n v="240"/>
    <d v="2023-06-26T00:00:00"/>
    <s v="Unprod Time: Task: R NC Time Hr: .12 Time Ot: 0"/>
    <n v="3.72"/>
    <m/>
    <x v="12"/>
  </r>
  <r>
    <n v="7457"/>
    <s v="General Expenses"/>
    <n v="240"/>
    <d v="2023-06-30T00:00:00"/>
    <s v="Unprod Time: Task: R NC Time Hr: .12 Time Ot: 0"/>
    <n v="3.72"/>
    <m/>
    <x v="12"/>
  </r>
  <r>
    <n v="7457"/>
    <s v="General Expenses"/>
    <n v="240"/>
    <d v="2023-07-12T00:00:00"/>
    <s v="Unprod Time: Task: R NC Time Hr: .12 Time Ot: 0"/>
    <n v="3.72"/>
    <m/>
    <x v="12"/>
  </r>
  <r>
    <n v="7457"/>
    <s v="General Expenses"/>
    <n v="240"/>
    <d v="2023-08-24T00:00:00"/>
    <s v="Unprod Time: Task: R NC Time Hr: .12 Time Ot: 0"/>
    <n v="3.72"/>
    <m/>
    <x v="12"/>
  </r>
  <r>
    <n v="7457"/>
    <s v="General Expenses"/>
    <n v="240"/>
    <d v="2023-08-30T00:00:00"/>
    <s v="Unprod Time: Task: R NC Time Hr: .12 Time Ot: 0"/>
    <n v="3.72"/>
    <m/>
    <x v="12"/>
  </r>
  <r>
    <n v="7457"/>
    <s v="General Expenses"/>
    <n v="240"/>
    <d v="2023-03-01T00:00:00"/>
    <s v="Unprod Time: Task: R NC Time Hr: .13 Time Ot: 0"/>
    <n v="4.03"/>
    <m/>
    <x v="12"/>
  </r>
  <r>
    <n v="7457"/>
    <s v="General Expenses"/>
    <n v="240"/>
    <d v="2023-03-31T00:00:00"/>
    <s v="Unprod Time: Task: R NC Time Hr: .13 Time Ot: 0"/>
    <n v="4.03"/>
    <m/>
    <x v="12"/>
  </r>
  <r>
    <n v="7457"/>
    <s v="General Expenses"/>
    <n v="240"/>
    <d v="2023-04-05T00:00:00"/>
    <s v="Unprod Time: Task: R NC Time Hr: .13 Time Ot: 0"/>
    <n v="4.03"/>
    <m/>
    <x v="12"/>
  </r>
  <r>
    <n v="7457"/>
    <s v="General Expenses"/>
    <n v="240"/>
    <d v="2023-06-08T00:00:00"/>
    <s v="Unprod Time: Task: R NC Time Hr: .13 Time Ot: 0"/>
    <n v="4.03"/>
    <m/>
    <x v="12"/>
  </r>
  <r>
    <n v="7457"/>
    <s v="General Expenses"/>
    <n v="240"/>
    <d v="2023-06-16T00:00:00"/>
    <s v="Unprod Time: Task: R NC Time Hr: .13 Time Ot: 0"/>
    <n v="4.03"/>
    <m/>
    <x v="12"/>
  </r>
  <r>
    <n v="7457"/>
    <s v="General Expenses"/>
    <n v="240"/>
    <d v="2023-06-16T00:00:00"/>
    <s v="Unprod Time: Task: R NC Time Hr: .13 Time Ot: 0"/>
    <n v="4.03"/>
    <m/>
    <x v="12"/>
  </r>
  <r>
    <n v="7457"/>
    <s v="General Expenses"/>
    <n v="240"/>
    <d v="2023-07-03T00:00:00"/>
    <s v="Unprod Time: Task: R NC Time Hr: .13 Time Ot: 0"/>
    <n v="4.03"/>
    <m/>
    <x v="12"/>
  </r>
  <r>
    <n v="7457"/>
    <s v="General Expenses"/>
    <n v="240"/>
    <d v="2023-07-06T00:00:00"/>
    <s v="Unprod Time: Task: R NC Time Hr: .13 Time Ot: 0"/>
    <n v="4.03"/>
    <m/>
    <x v="12"/>
  </r>
  <r>
    <n v="7457"/>
    <s v="General Expenses"/>
    <n v="240"/>
    <d v="2023-07-31T00:00:00"/>
    <s v="Unprod Time: Task: R NC Time Hr: .13 Time Ot: 0"/>
    <n v="4.03"/>
    <m/>
    <x v="12"/>
  </r>
  <r>
    <n v="7457"/>
    <s v="General Expenses"/>
    <n v="240"/>
    <d v="2023-09-02T00:00:00"/>
    <s v="Unprod Time: Task: R NC Time Hr: .13 Time Ot: 0"/>
    <n v="4.03"/>
    <m/>
    <x v="12"/>
  </r>
  <r>
    <n v="7457"/>
    <s v="General Expenses"/>
    <n v="240"/>
    <d v="2023-03-04T00:00:00"/>
    <s v="Unprod Time: Task: R NC Time Hr: .15 Time Ot: 0"/>
    <n v="4.6500000000000004"/>
    <m/>
    <x v="12"/>
  </r>
  <r>
    <n v="7457"/>
    <s v="General Expenses"/>
    <n v="240"/>
    <d v="2023-03-09T00:00:00"/>
    <s v="Unprod Time: Task: R NC Time Hr: .15 Time Ot: 0"/>
    <n v="4.6500000000000004"/>
    <m/>
    <x v="12"/>
  </r>
  <r>
    <n v="7457"/>
    <s v="General Expenses"/>
    <n v="240"/>
    <d v="2023-03-16T00:00:00"/>
    <s v="Unprod Time: Task: R NC Time Hr: .15 Time Ot: 0"/>
    <n v="4.6500000000000004"/>
    <m/>
    <x v="12"/>
  </r>
  <r>
    <n v="7457"/>
    <s v="General Expenses"/>
    <n v="240"/>
    <d v="2023-03-29T00:00:00"/>
    <s v="Unprod Time: Task: R NC Time Hr: .15 Time Ot: 0"/>
    <n v="4.6500000000000004"/>
    <m/>
    <x v="12"/>
  </r>
  <r>
    <n v="7457"/>
    <s v="General Expenses"/>
    <n v="240"/>
    <d v="2023-04-05T00:00:00"/>
    <s v="Unprod Time: Task: R NC Time Hr: .15 Time Ot: 0"/>
    <n v="4.6500000000000004"/>
    <m/>
    <x v="12"/>
  </r>
  <r>
    <n v="7457"/>
    <s v="General Expenses"/>
    <n v="240"/>
    <d v="2023-04-14T00:00:00"/>
    <s v="Unprod Time: Task: R NC Time Hr: .15 Time Ot: 0"/>
    <n v="4.6500000000000004"/>
    <m/>
    <x v="12"/>
  </r>
  <r>
    <n v="7457"/>
    <s v="General Expenses"/>
    <n v="240"/>
    <d v="2023-05-08T00:00:00"/>
    <s v="Unprod Time: Task: R NC Time Hr: .15 Time Ot: 0"/>
    <n v="4.6500000000000004"/>
    <m/>
    <x v="12"/>
  </r>
  <r>
    <n v="7457"/>
    <s v="General Expenses"/>
    <n v="240"/>
    <d v="2023-05-11T00:00:00"/>
    <s v="Unprod Time: Task: R NC Time Hr: .15 Time Ot: 0"/>
    <n v="4.6500000000000004"/>
    <m/>
    <x v="12"/>
  </r>
  <r>
    <n v="7457"/>
    <s v="General Expenses"/>
    <n v="240"/>
    <d v="2023-05-19T00:00:00"/>
    <s v="Unprod Time: Task: R NC Time Hr: .15 Time Ot: 0"/>
    <n v="4.6500000000000004"/>
    <m/>
    <x v="12"/>
  </r>
  <r>
    <n v="7457"/>
    <s v="General Expenses"/>
    <n v="240"/>
    <d v="2023-07-03T00:00:00"/>
    <s v="Unprod Time: Task: R NC Time Hr: .15 Time Ot: 0"/>
    <n v="4.6500000000000004"/>
    <m/>
    <x v="12"/>
  </r>
  <r>
    <n v="7457"/>
    <s v="General Expenses"/>
    <n v="240"/>
    <d v="2023-08-30T00:00:00"/>
    <s v="Unprod Time: Task: R NC Time Hr: .15 Time Ot: 0"/>
    <n v="4.6500000000000004"/>
    <m/>
    <x v="12"/>
  </r>
  <r>
    <n v="7457"/>
    <s v="General Expenses"/>
    <n v="240"/>
    <d v="2023-03-18T00:00:00"/>
    <s v="Unprod Time: Task: R NC Time Hr: .17 Time Ot: 0"/>
    <n v="5.27"/>
    <m/>
    <x v="12"/>
  </r>
  <r>
    <n v="7457"/>
    <s v="General Expenses"/>
    <n v="240"/>
    <d v="2023-05-12T00:00:00"/>
    <s v="Unprod Time: Task: R NC Time Hr: .17 Time Ot: 0"/>
    <n v="5.27"/>
    <m/>
    <x v="12"/>
  </r>
  <r>
    <n v="7457"/>
    <s v="General Expenses"/>
    <n v="240"/>
    <d v="2023-05-13T00:00:00"/>
    <s v="Unprod Time: Task: R NC Time Hr: .17 Time Ot: 0"/>
    <n v="5.27"/>
    <m/>
    <x v="12"/>
  </r>
  <r>
    <n v="7457"/>
    <s v="General Expenses"/>
    <n v="240"/>
    <d v="2023-03-18T00:00:00"/>
    <s v="Unprod Time: Task: R NC Time Hr: .18 Time Ot: 0"/>
    <n v="5.58"/>
    <m/>
    <x v="12"/>
  </r>
  <r>
    <n v="7457"/>
    <s v="General Expenses"/>
    <n v="240"/>
    <d v="2023-03-22T00:00:00"/>
    <s v="Unprod Time: Task: R NC Time Hr: .18 Time Ot: 0"/>
    <n v="5.58"/>
    <m/>
    <x v="12"/>
  </r>
  <r>
    <n v="7457"/>
    <s v="General Expenses"/>
    <n v="240"/>
    <d v="2023-03-30T00:00:00"/>
    <s v="Unprod Time: Task: R NC Time Hr: .18 Time Ot: 0"/>
    <n v="5.58"/>
    <m/>
    <x v="12"/>
  </r>
  <r>
    <n v="7457"/>
    <s v="General Expenses"/>
    <n v="240"/>
    <d v="2023-04-15T00:00:00"/>
    <s v="Unprod Time: Task: R NC Time Hr: .18 Time Ot: 0"/>
    <n v="5.58"/>
    <m/>
    <x v="12"/>
  </r>
  <r>
    <n v="7457"/>
    <s v="General Expenses"/>
    <n v="240"/>
    <d v="2023-05-04T00:00:00"/>
    <s v="Unprod Time: Task: R NC Time Hr: .18 Time Ot: 0"/>
    <n v="5.58"/>
    <m/>
    <x v="12"/>
  </r>
  <r>
    <n v="7457"/>
    <s v="General Expenses"/>
    <n v="240"/>
    <d v="2023-05-10T00:00:00"/>
    <s v="Unprod Time: Task: R NC Time Hr: .18 Time Ot: 0"/>
    <n v="5.58"/>
    <m/>
    <x v="12"/>
  </r>
  <r>
    <n v="7457"/>
    <s v="General Expenses"/>
    <n v="240"/>
    <d v="2023-05-12T00:00:00"/>
    <s v="Unprod Time: Task: R NC Time Hr: .18 Time Ot: 0"/>
    <n v="5.58"/>
    <m/>
    <x v="12"/>
  </r>
  <r>
    <n v="7457"/>
    <s v="General Expenses"/>
    <n v="240"/>
    <d v="2023-07-08T00:00:00"/>
    <s v="Unprod Time: Task: R NC Time Hr: .18 Time Ot: 0"/>
    <n v="5.58"/>
    <m/>
    <x v="12"/>
  </r>
  <r>
    <n v="7457"/>
    <s v="General Expenses"/>
    <n v="240"/>
    <d v="2023-03-13T00:00:00"/>
    <s v="Unprod Time: Task: R NC Time Hr: .2 Time Ot: 0"/>
    <n v="6.2"/>
    <m/>
    <x v="12"/>
  </r>
  <r>
    <n v="7457"/>
    <s v="General Expenses"/>
    <n v="240"/>
    <d v="2023-03-31T00:00:00"/>
    <s v="Unprod Time: Task: R NC Time Hr: .2 Time Ot: 0"/>
    <n v="6.2"/>
    <m/>
    <x v="12"/>
  </r>
  <r>
    <n v="7457"/>
    <s v="General Expenses"/>
    <n v="240"/>
    <d v="2023-04-01T00:00:00"/>
    <s v="Unprod Time: Task: R NC Time Hr: .2 Time Ot: 0"/>
    <n v="6.2"/>
    <m/>
    <x v="12"/>
  </r>
  <r>
    <n v="7457"/>
    <s v="General Expenses"/>
    <n v="240"/>
    <d v="2023-04-15T00:00:00"/>
    <s v="Unprod Time: Task: R NC Time Hr: .2 Time Ot: 0"/>
    <n v="6.2"/>
    <m/>
    <x v="12"/>
  </r>
  <r>
    <n v="7457"/>
    <s v="General Expenses"/>
    <n v="240"/>
    <d v="2023-04-21T00:00:00"/>
    <s v="Unprod Time: Task: R NC Time Hr: .2 Time Ot: 0"/>
    <n v="6.2"/>
    <m/>
    <x v="12"/>
  </r>
  <r>
    <n v="7457"/>
    <s v="General Expenses"/>
    <n v="240"/>
    <d v="2023-05-17T00:00:00"/>
    <s v="Unprod Time: Task: R NC Time Hr: .2 Time Ot: 0"/>
    <n v="6.2"/>
    <m/>
    <x v="12"/>
  </r>
  <r>
    <n v="7457"/>
    <s v="General Expenses"/>
    <n v="240"/>
    <d v="2023-05-19T00:00:00"/>
    <s v="Unprod Time: Task: R NC Time Hr: .2 Time Ot: 0"/>
    <n v="6.2"/>
    <m/>
    <x v="12"/>
  </r>
  <r>
    <n v="7457"/>
    <s v="General Expenses"/>
    <n v="240"/>
    <d v="2023-05-31T00:00:00"/>
    <s v="Unprod Time: Task: R NC Time Hr: .2 Time Ot: 0"/>
    <n v="6.2"/>
    <m/>
    <x v="12"/>
  </r>
  <r>
    <n v="7457"/>
    <s v="General Expenses"/>
    <n v="240"/>
    <d v="2023-07-19T00:00:00"/>
    <s v="Unprod Time: Task: R NC Time Hr: .2 Time Ot: 0"/>
    <n v="6.2"/>
    <m/>
    <x v="12"/>
  </r>
  <r>
    <n v="7457"/>
    <s v="General Expenses"/>
    <n v="240"/>
    <d v="2023-07-20T00:00:00"/>
    <s v="Unprod Time: Task: R NC Time Hr: .2 Time Ot: 0"/>
    <n v="6.2"/>
    <m/>
    <x v="12"/>
  </r>
  <r>
    <n v="7457"/>
    <s v="General Expenses"/>
    <n v="240"/>
    <d v="2023-07-26T00:00:00"/>
    <s v="Unprod Time: Task: R NC Time Hr: .2 Time Ot: 0"/>
    <n v="6.2"/>
    <m/>
    <x v="12"/>
  </r>
  <r>
    <n v="7457"/>
    <s v="General Expenses"/>
    <n v="240"/>
    <d v="2023-08-30T00:00:00"/>
    <s v="Unprod Time: Task: R NC Time Hr: .2 Time Ot: 0"/>
    <n v="6.2"/>
    <m/>
    <x v="12"/>
  </r>
  <r>
    <n v="7457"/>
    <s v="General Expenses"/>
    <n v="240"/>
    <d v="2023-04-05T00:00:00"/>
    <s v="Unprod Time: Task: R NC Time Hr: .22 Time Ot: 0"/>
    <n v="6.82"/>
    <m/>
    <x v="12"/>
  </r>
  <r>
    <n v="7457"/>
    <s v="General Expenses"/>
    <n v="240"/>
    <d v="2023-04-17T00:00:00"/>
    <s v="Unprod Time: Task: R NC Time Hr: .22 Time Ot: 0"/>
    <n v="6.82"/>
    <m/>
    <x v="12"/>
  </r>
  <r>
    <n v="7457"/>
    <s v="General Expenses"/>
    <n v="240"/>
    <d v="2023-05-08T00:00:00"/>
    <s v="Unprod Time: Task: R NC Time Hr: .22 Time Ot: 0"/>
    <n v="6.82"/>
    <m/>
    <x v="12"/>
  </r>
  <r>
    <n v="7457"/>
    <s v="General Expenses"/>
    <n v="240"/>
    <d v="2023-05-10T00:00:00"/>
    <s v="Unprod Time: Task: R NC Time Hr: .22 Time Ot: 0"/>
    <n v="6.82"/>
    <m/>
    <x v="12"/>
  </r>
  <r>
    <n v="7457"/>
    <s v="General Expenses"/>
    <n v="240"/>
    <d v="2023-05-12T00:00:00"/>
    <s v="Unprod Time: Task: R NC Time Hr: .22 Time Ot: 0"/>
    <n v="6.82"/>
    <m/>
    <x v="12"/>
  </r>
  <r>
    <n v="7457"/>
    <s v="General Expenses"/>
    <n v="240"/>
    <d v="2023-05-17T00:00:00"/>
    <s v="Unprod Time: Task: R NC Time Hr: .22 Time Ot: 0"/>
    <n v="6.82"/>
    <m/>
    <x v="12"/>
  </r>
  <r>
    <n v="7457"/>
    <s v="General Expenses"/>
    <n v="240"/>
    <d v="2023-07-22T00:00:00"/>
    <s v="Unprod Time: Task: R NC Time Hr: .22 Time Ot: 0"/>
    <n v="6.82"/>
    <m/>
    <x v="12"/>
  </r>
  <r>
    <n v="7457"/>
    <s v="General Expenses"/>
    <n v="240"/>
    <d v="2023-03-04T00:00:00"/>
    <s v="Unprod Time: Task: R NC Time Hr: .23 Time Ot: 0"/>
    <n v="7.13"/>
    <m/>
    <x v="12"/>
  </r>
  <r>
    <n v="7457"/>
    <s v="General Expenses"/>
    <n v="240"/>
    <d v="2023-03-22T00:00:00"/>
    <s v="Unprod Time: Task: R NC Time Hr: .23 Time Ot: 0"/>
    <n v="7.13"/>
    <m/>
    <x v="12"/>
  </r>
  <r>
    <n v="7457"/>
    <s v="General Expenses"/>
    <n v="240"/>
    <d v="2023-04-03T00:00:00"/>
    <s v="Unprod Time: Task: R NC Time Hr: .23 Time Ot: 0"/>
    <n v="7.13"/>
    <m/>
    <x v="12"/>
  </r>
  <r>
    <n v="7457"/>
    <s v="General Expenses"/>
    <n v="240"/>
    <d v="2023-05-17T00:00:00"/>
    <s v="Unprod Time: Task: R NC Time Hr: .23 Time Ot: 0"/>
    <n v="7.13"/>
    <m/>
    <x v="12"/>
  </r>
  <r>
    <n v="7457"/>
    <s v="General Expenses"/>
    <n v="240"/>
    <d v="2023-06-10T00:00:00"/>
    <s v="Unprod Time: Task: R NC Time Hr: .23 Time Ot: 0"/>
    <n v="7.13"/>
    <m/>
    <x v="12"/>
  </r>
  <r>
    <n v="7457"/>
    <s v="General Expenses"/>
    <n v="240"/>
    <d v="2023-06-19T00:00:00"/>
    <s v="Unprod Time: Task: R NC Time Hr: .23 Time Ot: 0"/>
    <n v="7.13"/>
    <m/>
    <x v="12"/>
  </r>
  <r>
    <n v="7457"/>
    <s v="General Expenses"/>
    <n v="240"/>
    <d v="2023-07-07T00:00:00"/>
    <s v="Unprod Time: Task: R NC Time Hr: .23 Time Ot: 0"/>
    <n v="7.13"/>
    <m/>
    <x v="12"/>
  </r>
  <r>
    <n v="7457"/>
    <s v="General Expenses"/>
    <n v="240"/>
    <d v="2023-03-16T00:00:00"/>
    <s v="Unprod Time: Task: R NC Time Hr: .25 Time Ot: 0"/>
    <n v="7.75"/>
    <m/>
    <x v="12"/>
  </r>
  <r>
    <n v="7457"/>
    <s v="General Expenses"/>
    <n v="240"/>
    <d v="2023-04-29T00:00:00"/>
    <s v="Unprod Time: Task: R NC Time Hr: .25 Time Ot: 0"/>
    <n v="7.75"/>
    <m/>
    <x v="12"/>
  </r>
  <r>
    <n v="7457"/>
    <s v="General Expenses"/>
    <n v="240"/>
    <d v="2023-05-08T00:00:00"/>
    <s v="Unprod Time: Task: R NC Time Hr: .25 Time Ot: 0"/>
    <n v="7.75"/>
    <m/>
    <x v="12"/>
  </r>
  <r>
    <n v="7457"/>
    <s v="General Expenses"/>
    <n v="240"/>
    <d v="2023-06-01T00:00:00"/>
    <s v="Unprod Time: Task: R NC Time Hr: .25 Time Ot: 0"/>
    <n v="7.75"/>
    <m/>
    <x v="12"/>
  </r>
  <r>
    <n v="7457"/>
    <s v="General Expenses"/>
    <n v="240"/>
    <d v="2023-03-02T00:00:00"/>
    <s v="Unprod Time: Task: R NC Time Hr: .27 Time Ot: 0"/>
    <n v="8.3699999999999992"/>
    <m/>
    <x v="12"/>
  </r>
  <r>
    <n v="7457"/>
    <s v="General Expenses"/>
    <n v="240"/>
    <d v="2023-03-24T00:00:00"/>
    <s v="Unprod Time: Task: R NC Time Hr: .27 Time Ot: 0"/>
    <n v="8.3699999999999992"/>
    <m/>
    <x v="12"/>
  </r>
  <r>
    <n v="7457"/>
    <s v="General Expenses"/>
    <n v="240"/>
    <d v="2023-04-05T00:00:00"/>
    <s v="Unprod Time: Task: R NC Time Hr: .27 Time Ot: 0"/>
    <n v="8.3699999999999992"/>
    <m/>
    <x v="12"/>
  </r>
  <r>
    <n v="7457"/>
    <s v="General Expenses"/>
    <n v="240"/>
    <d v="2023-04-26T00:00:00"/>
    <s v="Unprod Time: Task: R NC Time Hr: .27 Time Ot: 0"/>
    <n v="8.3699999999999992"/>
    <m/>
    <x v="12"/>
  </r>
  <r>
    <n v="7457"/>
    <s v="General Expenses"/>
    <n v="240"/>
    <d v="2023-05-05T00:00:00"/>
    <s v="Unprod Time: Task: R NC Time Hr: .27 Time Ot: 0"/>
    <n v="8.3699999999999992"/>
    <m/>
    <x v="12"/>
  </r>
  <r>
    <n v="7457"/>
    <s v="General Expenses"/>
    <n v="240"/>
    <d v="2023-08-07T00:00:00"/>
    <s v="Unprod Time: Task: R NC Time Hr: .27 Time Ot: 0"/>
    <n v="8.3699999999999992"/>
    <m/>
    <x v="12"/>
  </r>
  <r>
    <n v="7457"/>
    <s v="General Expenses"/>
    <n v="240"/>
    <d v="2023-05-11T00:00:00"/>
    <s v="Unprod Time: Task: R NC Time Hr: .28 Time Ot: 0"/>
    <n v="8.68"/>
    <m/>
    <x v="12"/>
  </r>
  <r>
    <n v="7457"/>
    <s v="General Expenses"/>
    <n v="240"/>
    <d v="2023-07-13T00:00:00"/>
    <s v="Unprod Time: Task: R NC Time Hr: .28 Time Ot: 0"/>
    <n v="8.68"/>
    <m/>
    <x v="12"/>
  </r>
  <r>
    <n v="7457"/>
    <s v="General Expenses"/>
    <n v="240"/>
    <d v="2023-07-20T00:00:00"/>
    <s v="Unprod Time: Task: R NC Time Hr: .28 Time Ot: 0"/>
    <n v="8.68"/>
    <m/>
    <x v="12"/>
  </r>
  <r>
    <n v="7457"/>
    <s v="General Expenses"/>
    <n v="240"/>
    <d v="2023-09-02T00:00:00"/>
    <s v="Unprod Time: Task: R NC Time Hr: .28 Time Ot: 0"/>
    <n v="8.68"/>
    <m/>
    <x v="12"/>
  </r>
  <r>
    <n v="7457"/>
    <s v="General Expenses"/>
    <n v="240"/>
    <d v="2023-03-06T00:00:00"/>
    <s v="Unprod Time: Task: R NC Time Hr: .3 Time Ot: 0"/>
    <n v="9.3000000000000007"/>
    <m/>
    <x v="12"/>
  </r>
  <r>
    <n v="7457"/>
    <s v="General Expenses"/>
    <n v="240"/>
    <d v="2023-05-01T00:00:00"/>
    <s v="Unprod Time: Task: R NC Time Hr: .3 Time Ot: 0"/>
    <n v="9.3000000000000007"/>
    <m/>
    <x v="12"/>
  </r>
  <r>
    <n v="7457"/>
    <s v="General Expenses"/>
    <n v="240"/>
    <d v="2023-05-08T00:00:00"/>
    <s v="Unprod Time: Task: R NC Time Hr: .3 Time Ot: 0"/>
    <n v="9.3000000000000007"/>
    <m/>
    <x v="12"/>
  </r>
  <r>
    <n v="7457"/>
    <s v="General Expenses"/>
    <n v="240"/>
    <d v="2023-07-21T00:00:00"/>
    <s v="Unprod Time: Task: R NC Time Hr: .3 Time Ot: 0"/>
    <n v="9.3000000000000007"/>
    <m/>
    <x v="12"/>
  </r>
  <r>
    <n v="7457"/>
    <s v="General Expenses"/>
    <n v="240"/>
    <d v="2023-08-25T00:00:00"/>
    <s v="Unprod Time: Task: R NC Time Hr: .3 Time Ot: 0"/>
    <n v="9.3000000000000007"/>
    <m/>
    <x v="12"/>
  </r>
  <r>
    <n v="7457"/>
    <s v="General Expenses"/>
    <n v="240"/>
    <d v="2023-05-04T00:00:00"/>
    <s v="Unprod Time: Task: R NC Time Hr: .32 Time Ot: 0"/>
    <n v="9.92"/>
    <m/>
    <x v="12"/>
  </r>
  <r>
    <n v="7457"/>
    <s v="General Expenses"/>
    <n v="240"/>
    <d v="2023-07-05T00:00:00"/>
    <s v="Unprod Time: Task: R NC Time Hr: .33 Time Ot: 0"/>
    <n v="10.23"/>
    <m/>
    <x v="12"/>
  </r>
  <r>
    <n v="7457"/>
    <s v="General Expenses"/>
    <n v="240"/>
    <d v="2023-05-01T00:00:00"/>
    <s v="Unprod Time: Task: R NC Time Hr: .35 Time Ot: 0"/>
    <n v="10.85"/>
    <m/>
    <x v="12"/>
  </r>
  <r>
    <n v="7457"/>
    <s v="General Expenses"/>
    <n v="240"/>
    <d v="2023-05-03T00:00:00"/>
    <s v="Unprod Time: Task: R NC Time Hr: .35 Time Ot: 0"/>
    <n v="10.85"/>
    <m/>
    <x v="12"/>
  </r>
  <r>
    <n v="7457"/>
    <s v="General Expenses"/>
    <n v="240"/>
    <d v="2023-05-05T00:00:00"/>
    <s v="Unprod Time: Task: R NC Time Hr: .35 Time Ot: 0"/>
    <n v="10.85"/>
    <m/>
    <x v="12"/>
  </r>
  <r>
    <n v="7457"/>
    <s v="General Expenses"/>
    <n v="240"/>
    <d v="2023-06-12T00:00:00"/>
    <s v="Unprod Time: Task: R NC Time Hr: .35 Time Ot: 0"/>
    <n v="10.85"/>
    <m/>
    <x v="12"/>
  </r>
  <r>
    <n v="7457"/>
    <s v="General Expenses"/>
    <n v="240"/>
    <d v="2023-03-10T00:00:00"/>
    <s v="Unprod Time: Task: R NC Time Hr: .37 Time Ot: 0"/>
    <n v="11.47"/>
    <m/>
    <x v="12"/>
  </r>
  <r>
    <n v="7457"/>
    <s v="General Expenses"/>
    <n v="240"/>
    <d v="2023-04-03T00:00:00"/>
    <s v="Unprod Time: Task: R NC Time Hr: .37 Time Ot: 0"/>
    <n v="11.47"/>
    <m/>
    <x v="12"/>
  </r>
  <r>
    <n v="7457"/>
    <s v="General Expenses"/>
    <n v="240"/>
    <d v="2023-05-04T00:00:00"/>
    <s v="Unprod Time: Task: R NC Time Hr: .37 Time Ot: 0"/>
    <n v="11.47"/>
    <m/>
    <x v="12"/>
  </r>
  <r>
    <n v="7457"/>
    <s v="General Expenses"/>
    <n v="240"/>
    <d v="2023-05-29T00:00:00"/>
    <s v="Unprod Time: Task: R NC Time Hr: .37 Time Ot: 0"/>
    <n v="11.47"/>
    <m/>
    <x v="12"/>
  </r>
  <r>
    <n v="7457"/>
    <s v="General Expenses"/>
    <n v="240"/>
    <d v="2023-06-14T00:00:00"/>
    <s v="Unprod Time: Task: R NC Time Hr: .37 Time Ot: 0"/>
    <n v="11.47"/>
    <m/>
    <x v="12"/>
  </r>
  <r>
    <n v="7457"/>
    <s v="General Expenses"/>
    <n v="240"/>
    <d v="2023-07-07T00:00:00"/>
    <s v="Unprod Time: Task: R NC Time Hr: .37 Time Ot: 0"/>
    <n v="11.47"/>
    <m/>
    <x v="12"/>
  </r>
  <r>
    <n v="7457"/>
    <s v="General Expenses"/>
    <n v="240"/>
    <d v="2023-03-03T00:00:00"/>
    <s v="Unprod Time: Task: R NC Time Hr: .38 Time Ot: 0"/>
    <n v="11.78"/>
    <m/>
    <x v="12"/>
  </r>
  <r>
    <n v="7457"/>
    <s v="General Expenses"/>
    <n v="240"/>
    <d v="2023-04-20T00:00:00"/>
    <s v="Unprod Time: Task: R NC Time Hr: .38 Time Ot: 0"/>
    <n v="11.78"/>
    <m/>
    <x v="12"/>
  </r>
  <r>
    <n v="7457"/>
    <s v="General Expenses"/>
    <n v="240"/>
    <d v="2023-04-28T00:00:00"/>
    <s v="Unprod Time: Task: R NC Time Hr: .38 Time Ot: 0"/>
    <n v="11.78"/>
    <m/>
    <x v="12"/>
  </r>
  <r>
    <n v="7457"/>
    <s v="General Expenses"/>
    <n v="240"/>
    <d v="2023-09-06T00:00:00"/>
    <s v="Unprod Time: Task: R NC Time Hr: .38 Time Ot: 0"/>
    <n v="11.78"/>
    <m/>
    <x v="12"/>
  </r>
  <r>
    <n v="7457"/>
    <s v="General Expenses"/>
    <n v="240"/>
    <d v="2023-06-16T00:00:00"/>
    <s v="Unprod Time: Task: R NC Time Hr: .4 Time Ot: 0"/>
    <n v="12.4"/>
    <m/>
    <x v="12"/>
  </r>
  <r>
    <n v="7457"/>
    <s v="General Expenses"/>
    <n v="240"/>
    <d v="2023-07-10T00:00:00"/>
    <s v="Unprod Time: Task: R NC Time Hr: .4 Time Ot: 0"/>
    <n v="12.4"/>
    <m/>
    <x v="12"/>
  </r>
  <r>
    <n v="7457"/>
    <s v="General Expenses"/>
    <n v="240"/>
    <d v="2023-07-12T00:00:00"/>
    <s v="Unprod Time: Task: R NC Time Hr: .4 Time Ot: 0"/>
    <n v="12.4"/>
    <m/>
    <x v="12"/>
  </r>
  <r>
    <n v="7457"/>
    <s v="General Expenses"/>
    <n v="240"/>
    <d v="2023-03-13T00:00:00"/>
    <s v="Unprod Time: Task: R NC Time Hr: .42 Time Ot: 0"/>
    <n v="13.02"/>
    <m/>
    <x v="12"/>
  </r>
  <r>
    <n v="7457"/>
    <s v="General Expenses"/>
    <n v="240"/>
    <d v="2023-03-17T00:00:00"/>
    <s v="Unprod Time: Task: R NC Time Hr: .42 Time Ot: 0"/>
    <n v="13.02"/>
    <m/>
    <x v="12"/>
  </r>
  <r>
    <n v="7457"/>
    <s v="General Expenses"/>
    <n v="240"/>
    <d v="2023-05-13T00:00:00"/>
    <s v="Unprod Time: Task: R NC Time Hr: .43 Time Ot: 0"/>
    <n v="13.33"/>
    <m/>
    <x v="12"/>
  </r>
  <r>
    <n v="7457"/>
    <s v="General Expenses"/>
    <n v="240"/>
    <d v="2023-09-06T00:00:00"/>
    <s v="Unprod Time: Task: R NC Time Hr: .45 Time Ot: 0"/>
    <n v="13.95"/>
    <m/>
    <x v="12"/>
  </r>
  <r>
    <n v="7457"/>
    <s v="General Expenses"/>
    <n v="240"/>
    <d v="2023-04-06T00:00:00"/>
    <s v="Unprod Time: Task: R NC Time Hr: .47 Time Ot: 0"/>
    <n v="14.57"/>
    <m/>
    <x v="12"/>
  </r>
  <r>
    <n v="7457"/>
    <s v="General Expenses"/>
    <n v="240"/>
    <d v="2023-04-17T00:00:00"/>
    <s v="Unprod Time: Task: R NC Time Hr: .47 Time Ot: 0"/>
    <n v="14.57"/>
    <m/>
    <x v="12"/>
  </r>
  <r>
    <n v="7457"/>
    <s v="General Expenses"/>
    <n v="240"/>
    <d v="2023-03-16T00:00:00"/>
    <s v="Unprod Time: Task: R NC Time Hr: .48 Time Ot: 0"/>
    <n v="14.88"/>
    <m/>
    <x v="12"/>
  </r>
  <r>
    <n v="7457"/>
    <s v="General Expenses"/>
    <n v="240"/>
    <d v="2023-05-11T00:00:00"/>
    <s v="Unprod Time: Task: R NC Time Hr: .48 Time Ot: 0"/>
    <n v="14.88"/>
    <m/>
    <x v="12"/>
  </r>
  <r>
    <n v="7457"/>
    <s v="General Expenses"/>
    <n v="240"/>
    <d v="2023-08-28T00:00:00"/>
    <s v="Unprod Time: Task: R NC Time Hr: .48 Time Ot: 0"/>
    <n v="14.88"/>
    <m/>
    <x v="12"/>
  </r>
  <r>
    <n v="7457"/>
    <s v="General Expenses"/>
    <n v="240"/>
    <d v="2023-04-06T00:00:00"/>
    <s v="Unprod Time: Task: R NC Time Hr: .5 Time Ot: 0"/>
    <n v="15.5"/>
    <m/>
    <x v="12"/>
  </r>
  <r>
    <n v="7457"/>
    <s v="General Expenses"/>
    <n v="240"/>
    <d v="2023-05-31T00:00:00"/>
    <s v="Unprod Time: Task: R NC Time Hr: .5 Time Ot: 0"/>
    <n v="15.5"/>
    <m/>
    <x v="12"/>
  </r>
  <r>
    <n v="7457"/>
    <s v="General Expenses"/>
    <n v="240"/>
    <d v="2023-04-26T00:00:00"/>
    <s v="Unprod Time: Task: R NC Time Hr: .52 Time Ot: 0"/>
    <n v="16.12"/>
    <m/>
    <x v="12"/>
  </r>
  <r>
    <n v="7457"/>
    <s v="General Expenses"/>
    <n v="240"/>
    <d v="2023-04-20T00:00:00"/>
    <s v="Unprod Time: Task: R NC Time Hr: .55 Time Ot: 0"/>
    <n v="17.05"/>
    <m/>
    <x v="12"/>
  </r>
  <r>
    <n v="7457"/>
    <s v="General Expenses"/>
    <n v="240"/>
    <d v="2023-05-17T00:00:00"/>
    <s v="Unprod Time: Task: R NC Time Hr: .55 Time Ot: 0"/>
    <n v="17.05"/>
    <m/>
    <x v="12"/>
  </r>
  <r>
    <n v="7457"/>
    <s v="General Expenses"/>
    <n v="240"/>
    <d v="2023-03-17T00:00:00"/>
    <s v="Unprod Time: Task: R NC Time Hr: .57 Time Ot: 0"/>
    <n v="17.670000000000002"/>
    <m/>
    <x v="12"/>
  </r>
  <r>
    <n v="7457"/>
    <s v="General Expenses"/>
    <n v="240"/>
    <d v="2023-04-28T00:00:00"/>
    <s v="Unprod Time: Task: R NC Time Hr: .57 Time Ot: 0"/>
    <n v="17.670000000000002"/>
    <m/>
    <x v="12"/>
  </r>
  <r>
    <n v="7457"/>
    <s v="General Expenses"/>
    <n v="240"/>
    <d v="2023-06-29T00:00:00"/>
    <s v="Unprod Time: Task: R NC Time Hr: .58 Time Ot: 0"/>
    <n v="17.98"/>
    <m/>
    <x v="12"/>
  </r>
  <r>
    <n v="7457"/>
    <s v="General Expenses"/>
    <n v="240"/>
    <d v="2023-08-30T00:00:00"/>
    <s v="Unprod Time: Task: R NC Time Hr: .6 Time Ot: 0"/>
    <n v="18.600000000000001"/>
    <m/>
    <x v="12"/>
  </r>
  <r>
    <n v="7457"/>
    <s v="General Expenses"/>
    <n v="240"/>
    <d v="2023-07-24T00:00:00"/>
    <s v="Unprod Time: Task: R NC Time Hr: .62 Time Ot: 0"/>
    <n v="19.22"/>
    <m/>
    <x v="12"/>
  </r>
  <r>
    <n v="7457"/>
    <s v="General Expenses"/>
    <n v="240"/>
    <d v="2023-03-27T00:00:00"/>
    <s v="Unprod Time: Task: R NC Time Hr: .63 Time Ot: 0"/>
    <n v="19.53"/>
    <m/>
    <x v="12"/>
  </r>
  <r>
    <n v="7457"/>
    <s v="General Expenses"/>
    <n v="240"/>
    <d v="2023-04-27T00:00:00"/>
    <s v="Unprod Time: Task: R NC Time Hr: .63 Time Ot: 0"/>
    <n v="19.53"/>
    <m/>
    <x v="12"/>
  </r>
  <r>
    <n v="7457"/>
    <s v="General Expenses"/>
    <n v="240"/>
    <d v="2023-05-27T00:00:00"/>
    <s v="Unprod Time: Task: R NC Time Hr: .63 Time Ot: 0"/>
    <n v="19.53"/>
    <m/>
    <x v="12"/>
  </r>
  <r>
    <n v="7457"/>
    <s v="General Expenses"/>
    <n v="240"/>
    <d v="2023-06-07T00:00:00"/>
    <s v="Unprod Time: Task: R NC Time Hr: .65 Time Ot: 0"/>
    <n v="20.149999999999999"/>
    <m/>
    <x v="12"/>
  </r>
  <r>
    <n v="7457"/>
    <s v="General Expenses"/>
    <n v="240"/>
    <d v="2023-03-13T00:00:00"/>
    <s v="Unprod Time: Task: R NC Time Hr: .67 Time Ot: 0"/>
    <n v="20.77"/>
    <m/>
    <x v="12"/>
  </r>
  <r>
    <n v="7457"/>
    <s v="General Expenses"/>
    <n v="240"/>
    <d v="2023-03-16T00:00:00"/>
    <s v="Unprod Time: Task: R NC Time Hr: .68 Time Ot: 0"/>
    <n v="21.08"/>
    <m/>
    <x v="12"/>
  </r>
  <r>
    <n v="7457"/>
    <s v="General Expenses"/>
    <n v="240"/>
    <d v="2023-07-03T00:00:00"/>
    <s v="Unprod Time: Task: R NC Time Hr: .73 Time Ot: 0"/>
    <n v="22.63"/>
    <m/>
    <x v="12"/>
  </r>
  <r>
    <n v="7457"/>
    <s v="General Expenses"/>
    <n v="240"/>
    <d v="2023-03-06T00:00:00"/>
    <s v="Unprod Time: Task: R NC Time Hr: .75 Time Ot: 0"/>
    <n v="23.25"/>
    <m/>
    <x v="12"/>
  </r>
  <r>
    <n v="7457"/>
    <s v="General Expenses"/>
    <n v="240"/>
    <d v="2023-05-08T00:00:00"/>
    <s v="Unprod Time: Task: R NC Time Hr: .75 Time Ot: 0"/>
    <n v="23.25"/>
    <m/>
    <x v="12"/>
  </r>
  <r>
    <n v="7457"/>
    <s v="General Expenses"/>
    <n v="240"/>
    <d v="2023-06-02T00:00:00"/>
    <s v="Unprod Time: Task: R NC Time Hr: .75 Time Ot: 0"/>
    <n v="23.25"/>
    <m/>
    <x v="12"/>
  </r>
  <r>
    <n v="7457"/>
    <s v="General Expenses"/>
    <n v="240"/>
    <d v="2023-03-16T00:00:00"/>
    <s v="Unprod Time: Task: R NC Time Hr: .8 Time Ot: 0"/>
    <n v="24.8"/>
    <m/>
    <x v="12"/>
  </r>
  <r>
    <n v="7457"/>
    <s v="General Expenses"/>
    <n v="240"/>
    <d v="2023-03-23T00:00:00"/>
    <s v="Unprod Time: Task: R NC Time Hr: .8 Time Ot: 0"/>
    <n v="24.8"/>
    <m/>
    <x v="12"/>
  </r>
  <r>
    <n v="7457"/>
    <s v="General Expenses"/>
    <n v="240"/>
    <d v="2023-06-16T00:00:00"/>
    <s v="Unprod Time: Task: R NC Time Hr: .8 Time Ot: 0"/>
    <n v="24.8"/>
    <m/>
    <x v="12"/>
  </r>
  <r>
    <n v="7457"/>
    <s v="General Expenses"/>
    <n v="240"/>
    <d v="2023-07-06T00:00:00"/>
    <s v="Unprod Time: Task: R NC Time Hr: .8 Time Ot: 0"/>
    <n v="24.8"/>
    <m/>
    <x v="12"/>
  </r>
  <r>
    <n v="7457"/>
    <s v="General Expenses"/>
    <n v="240"/>
    <d v="2023-05-27T00:00:00"/>
    <s v="Unprod Time: Task: R NC Time Hr: .83 Time Ot: 0"/>
    <n v="25.73"/>
    <m/>
    <x v="12"/>
  </r>
  <r>
    <n v="7457"/>
    <s v="General Expenses"/>
    <n v="240"/>
    <d v="2023-09-02T00:00:00"/>
    <s v="Unprod Time: Task: R NC Time Hr: .83 Time Ot: 0"/>
    <n v="25.73"/>
    <m/>
    <x v="12"/>
  </r>
  <r>
    <n v="7457"/>
    <s v="General Expenses"/>
    <n v="240"/>
    <d v="2023-03-15T00:00:00"/>
    <s v="Unprod Time: Task: R NC Time Hr: .85 Time Ot: 0"/>
    <n v="26.35"/>
    <m/>
    <x v="12"/>
  </r>
  <r>
    <n v="7457"/>
    <s v="General Expenses"/>
    <n v="240"/>
    <d v="2023-06-24T00:00:00"/>
    <s v="Unprod Time: Task: R NC Time Hr: .87 Time Ot: 0"/>
    <n v="26.97"/>
    <m/>
    <x v="12"/>
  </r>
  <r>
    <n v="7457"/>
    <s v="General Expenses"/>
    <n v="240"/>
    <d v="2023-03-09T00:00:00"/>
    <s v="Unprod Time: Task: R NC Time Hr: .9 Time Ot: 0"/>
    <n v="27.9"/>
    <m/>
    <x v="12"/>
  </r>
  <r>
    <n v="7457"/>
    <s v="General Expenses"/>
    <n v="240"/>
    <d v="2023-04-13T00:00:00"/>
    <s v="Unprod Time: Task: R NC Time Hr: .9 Time Ot: 0"/>
    <n v="27.9"/>
    <m/>
    <x v="12"/>
  </r>
  <r>
    <n v="7457"/>
    <s v="General Expenses"/>
    <n v="240"/>
    <d v="2023-06-09T00:00:00"/>
    <s v="Unprod Time: Task: R NC Time Hr: .9 Time Ot: 0"/>
    <n v="27.9"/>
    <m/>
    <x v="12"/>
  </r>
  <r>
    <n v="7457"/>
    <s v="General Expenses"/>
    <n v="240"/>
    <d v="2023-06-10T00:00:00"/>
    <s v="Unprod Time: Task: R NC Time Hr: .9 Time Ot: 0"/>
    <n v="27.9"/>
    <m/>
    <x v="12"/>
  </r>
  <r>
    <n v="7457"/>
    <s v="General Expenses"/>
    <n v="240"/>
    <d v="2023-03-31T00:00:00"/>
    <s v="Unprod Time: Task: R NC Time Hr: .93 Time Ot: 0"/>
    <n v="28.83"/>
    <m/>
    <x v="12"/>
  </r>
  <r>
    <n v="7457"/>
    <s v="General Expenses"/>
    <n v="240"/>
    <d v="2023-04-15T00:00:00"/>
    <s v="Unprod Time: Task: R NC Time Hr: .97 Time Ot: 0"/>
    <n v="30.07"/>
    <m/>
    <x v="12"/>
  </r>
  <r>
    <n v="7457"/>
    <s v="General Expenses"/>
    <n v="240"/>
    <d v="2023-04-24T00:00:00"/>
    <s v="Unprod Time: Task: R NC Time Hr: .97 Time Ot: 0"/>
    <n v="30.07"/>
    <m/>
    <x v="12"/>
  </r>
  <r>
    <n v="7457"/>
    <s v="General Expenses"/>
    <n v="240"/>
    <d v="2023-05-19T00:00:00"/>
    <s v="Unprod Time: Task: R NC Time Hr: .98 Time Ot: 0"/>
    <n v="30.38"/>
    <m/>
    <x v="12"/>
  </r>
  <r>
    <n v="7457"/>
    <s v="General Expenses"/>
    <n v="240"/>
    <d v="2023-03-02T00:00:00"/>
    <s v="Unprod Time: Task: R NC Time Hr: 0 Time Ot: 0"/>
    <n v="0"/>
    <m/>
    <x v="12"/>
  </r>
  <r>
    <n v="7457"/>
    <s v="General Expenses"/>
    <n v="240"/>
    <d v="2023-03-22T00:00:00"/>
    <s v="Unprod Time: Task: R NC Time Hr: 0 Time Ot: 0"/>
    <n v="0"/>
    <m/>
    <x v="12"/>
  </r>
  <r>
    <n v="7457"/>
    <s v="General Expenses"/>
    <n v="240"/>
    <d v="2023-05-05T00:00:00"/>
    <s v="Unprod Time: Task: R NC Time Hr: 0 Time Ot: 0"/>
    <n v="0"/>
    <m/>
    <x v="12"/>
  </r>
  <r>
    <n v="7457"/>
    <s v="General Expenses"/>
    <n v="240"/>
    <d v="2023-06-09T00:00:00"/>
    <s v="Unprod Time: Task: R NC Time Hr: 0 Time Ot: 0"/>
    <n v="0"/>
    <m/>
    <x v="12"/>
  </r>
  <r>
    <n v="7457"/>
    <s v="General Expenses"/>
    <n v="240"/>
    <d v="2023-06-09T00:00:00"/>
    <s v="Unprod Time: Task: R NC Time Hr: 0 Time Ot: 0"/>
    <n v="0"/>
    <m/>
    <x v="12"/>
  </r>
  <r>
    <n v="7457"/>
    <s v="General Expenses"/>
    <n v="240"/>
    <d v="2023-06-15T00:00:00"/>
    <s v="Unprod Time: Task: R NC Time Hr: 0 Time Ot: 0"/>
    <n v="0"/>
    <m/>
    <x v="12"/>
  </r>
  <r>
    <n v="7457"/>
    <s v="General Expenses"/>
    <n v="240"/>
    <d v="2023-06-19T00:00:00"/>
    <s v="Unprod Time: Task: R NC Time Hr: 0 Time Ot: 0"/>
    <n v="0"/>
    <m/>
    <x v="12"/>
  </r>
  <r>
    <n v="7457"/>
    <s v="General Expenses"/>
    <n v="240"/>
    <d v="2023-06-26T00:00:00"/>
    <s v="Unprod Time: Task: R NC Time Hr: 0 Time Ot: 0"/>
    <n v="0"/>
    <m/>
    <x v="12"/>
  </r>
  <r>
    <n v="7457"/>
    <s v="General Expenses"/>
    <n v="240"/>
    <d v="2023-08-25T00:00:00"/>
    <s v="Unprod Time: Task: R NC Time Hr: 0 Time Ot: 0"/>
    <n v="0"/>
    <m/>
    <x v="12"/>
  </r>
  <r>
    <n v="7457"/>
    <s v="General Expenses"/>
    <n v="240"/>
    <d v="2023-04-24T00:00:00"/>
    <s v="Unprod Time: Task: R NC Time Hr: 1.05 Time Ot: 0"/>
    <n v="32.549999999999997"/>
    <m/>
    <x v="12"/>
  </r>
  <r>
    <n v="7457"/>
    <s v="General Expenses"/>
    <n v="240"/>
    <d v="2023-07-22T00:00:00"/>
    <s v="Unprod Time: Task: R NC Time Hr: 1.08 Time Ot: 0"/>
    <n v="33.479999999999997"/>
    <m/>
    <x v="12"/>
  </r>
  <r>
    <n v="7457"/>
    <s v="General Expenses"/>
    <n v="240"/>
    <d v="2023-03-27T00:00:00"/>
    <s v="Unprod Time: Task: R NC Time Hr: 1.1 Time Ot: 0"/>
    <n v="34.1"/>
    <m/>
    <x v="12"/>
  </r>
  <r>
    <n v="7457"/>
    <s v="General Expenses"/>
    <n v="240"/>
    <d v="2023-05-12T00:00:00"/>
    <s v="Unprod Time: Task: R NC Time Hr: 1.12 Time Ot: 0"/>
    <n v="34.72"/>
    <m/>
    <x v="12"/>
  </r>
  <r>
    <n v="7457"/>
    <s v="General Expenses"/>
    <n v="240"/>
    <d v="2023-04-14T00:00:00"/>
    <s v="Unprod Time: Task: R NC Time Hr: 1.17 Time Ot: 0"/>
    <n v="36.270000000000003"/>
    <m/>
    <x v="12"/>
  </r>
  <r>
    <n v="7457"/>
    <s v="General Expenses"/>
    <n v="240"/>
    <d v="2023-04-29T00:00:00"/>
    <s v="Unprod Time: Task: R NC Time Hr: 1.18 Time Ot: 0"/>
    <n v="36.58"/>
    <m/>
    <x v="12"/>
  </r>
  <r>
    <n v="7457"/>
    <s v="General Expenses"/>
    <n v="240"/>
    <d v="2023-07-05T00:00:00"/>
    <s v="Unprod Time: Task: R NC Time Hr: 1.3 Time Ot: 0"/>
    <n v="40.299999999999997"/>
    <m/>
    <x v="12"/>
  </r>
  <r>
    <n v="7457"/>
    <s v="General Expenses"/>
    <n v="240"/>
    <d v="2023-07-08T00:00:00"/>
    <s v="Unprod Time: Task: R NC Time Hr: 1.3 Time Ot: 0"/>
    <n v="40.299999999999997"/>
    <m/>
    <x v="12"/>
  </r>
  <r>
    <n v="7457"/>
    <s v="General Expenses"/>
    <n v="240"/>
    <d v="2023-07-10T00:00:00"/>
    <s v="Unprod Time: Task: R NC Time Hr: 1.58 Time Ot: 0"/>
    <n v="48.98"/>
    <m/>
    <x v="12"/>
  </r>
  <r>
    <n v="7457"/>
    <s v="General Expenses"/>
    <n v="240"/>
    <d v="2023-03-17T00:00:00"/>
    <s v="Unprod Time: Task: R NC Time Hr: 1.73 Time Ot: 0"/>
    <n v="53.63"/>
    <m/>
    <x v="12"/>
  </r>
  <r>
    <n v="7457"/>
    <s v="General Expenses"/>
    <n v="240"/>
    <d v="2023-05-01T00:00:00"/>
    <s v="Unprod Time: Task: R NC Time Hr: 1.8 Time Ot: 0"/>
    <n v="55.8"/>
    <m/>
    <x v="12"/>
  </r>
  <r>
    <n v="7457"/>
    <s v="General Expenses"/>
    <n v="440"/>
    <d v="2023-06-07T00:00:00"/>
    <s v="Unprod Time: Task: R PR Time Hr: .1 Time Ot: 0"/>
    <n v="3"/>
    <m/>
    <x v="12"/>
  </r>
  <r>
    <n v="7457"/>
    <s v="General Expenses"/>
    <n v="440"/>
    <d v="2023-04-26T00:00:00"/>
    <s v="Unprod Time: Task: R PR Time Hr: .38 Time Ot: 0"/>
    <n v="10.26"/>
    <m/>
    <x v="12"/>
  </r>
  <r>
    <n v="7457"/>
    <s v="General Expenses"/>
    <n v="440"/>
    <d v="2023-05-04T00:00:00"/>
    <s v="Unprod Time: Task: R PR Time Hr: .4 Time Ot: 0"/>
    <n v="10.8"/>
    <m/>
    <x v="12"/>
  </r>
  <r>
    <n v="7457"/>
    <s v="General Expenses"/>
    <n v="440"/>
    <d v="2023-05-25T00:00:00"/>
    <s v="Unprod Time: Task: R PR Time Hr: .4 Time Ot: 0"/>
    <n v="12"/>
    <m/>
    <x v="12"/>
  </r>
  <r>
    <n v="7457"/>
    <s v="General Expenses"/>
    <n v="440"/>
    <d v="2023-05-18T00:00:00"/>
    <s v="Unprod Time: Task: R PR Time Hr: .83 Time Ot: 0"/>
    <n v="24.9"/>
    <m/>
    <x v="12"/>
  </r>
  <r>
    <n v="7457"/>
    <s v="General Expenses"/>
    <n v="440"/>
    <d v="2023-06-27T00:00:00"/>
    <s v="Unprod Time: Task: R RBAIL Time Hr: .63 Time Ot: 0"/>
    <n v="17.96"/>
    <m/>
    <x v="12"/>
  </r>
  <r>
    <n v="7457"/>
    <s v="General Expenses"/>
    <n v="340"/>
    <d v="2023-07-25T00:00:00"/>
    <s v="Unprod Time: Task: R RM Time Hr: .02 Time Ot: 0"/>
    <n v="0.6"/>
    <m/>
    <x v="12"/>
  </r>
  <r>
    <n v="7457"/>
    <s v="General Expenses"/>
    <n v="340"/>
    <d v="2023-09-01T00:00:00"/>
    <s v="Unprod Time: Task: R RM Time Hr: .02 Time Ot: 0"/>
    <n v="0.6"/>
    <m/>
    <x v="12"/>
  </r>
  <r>
    <n v="7457"/>
    <s v="General Expenses"/>
    <n v="340"/>
    <d v="2023-09-21T00:00:00"/>
    <s v="Unprod Time: Task: R RM Time Hr: .02 Time Ot: 0"/>
    <n v="0.6"/>
    <m/>
    <x v="12"/>
  </r>
  <r>
    <n v="7457"/>
    <s v="General Expenses"/>
    <n v="340"/>
    <d v="2023-08-16T00:00:00"/>
    <s v="Unprod Time: Task: R RM Time Hr: .03 Time Ot: 0"/>
    <n v="0.9"/>
    <m/>
    <x v="12"/>
  </r>
  <r>
    <n v="7457"/>
    <s v="General Expenses"/>
    <n v="340"/>
    <d v="2023-08-18T00:00:00"/>
    <s v="Unprod Time: Task: R RM Time Hr: .03 Time Ot: 0"/>
    <n v="0.9"/>
    <m/>
    <x v="12"/>
  </r>
  <r>
    <n v="7457"/>
    <s v="General Expenses"/>
    <n v="340"/>
    <d v="2023-08-30T00:00:00"/>
    <s v="Unprod Time: Task: R RM Time Hr: .03 Time Ot: 0"/>
    <n v="0.9"/>
    <m/>
    <x v="12"/>
  </r>
  <r>
    <n v="7457"/>
    <s v="General Expenses"/>
    <n v="340"/>
    <d v="2023-08-30T00:00:00"/>
    <s v="Unprod Time: Task: R RM Time Hr: .03 Time Ot: 0"/>
    <n v="0.9"/>
    <m/>
    <x v="12"/>
  </r>
  <r>
    <n v="7457"/>
    <s v="General Expenses"/>
    <n v="340"/>
    <d v="2023-09-09T00:00:00"/>
    <s v="Unprod Time: Task: R RM Time Hr: .03 Time Ot: 0"/>
    <n v="0.9"/>
    <m/>
    <x v="12"/>
  </r>
  <r>
    <n v="7457"/>
    <s v="General Expenses"/>
    <n v="340"/>
    <d v="2023-09-11T00:00:00"/>
    <s v="Unprod Time: Task: R RM Time Hr: .03 Time Ot: 0"/>
    <n v="0.9"/>
    <m/>
    <x v="12"/>
  </r>
  <r>
    <n v="7457"/>
    <s v="General Expenses"/>
    <n v="340"/>
    <d v="2023-09-15T00:00:00"/>
    <s v="Unprod Time: Task: R RM Time Hr: .03 Time Ot: 0"/>
    <n v="0.9"/>
    <m/>
    <x v="12"/>
  </r>
  <r>
    <n v="7457"/>
    <s v="General Expenses"/>
    <n v="340"/>
    <d v="2023-09-21T00:00:00"/>
    <s v="Unprod Time: Task: R RM Time Hr: .03 Time Ot: 0"/>
    <n v="0.9"/>
    <m/>
    <x v="12"/>
  </r>
  <r>
    <n v="7457"/>
    <s v="General Expenses"/>
    <n v="340"/>
    <d v="2023-09-22T00:00:00"/>
    <s v="Unprod Time: Task: R RM Time Hr: .03 Time Ot: 0"/>
    <n v="0.9"/>
    <m/>
    <x v="12"/>
  </r>
  <r>
    <n v="7457"/>
    <s v="General Expenses"/>
    <n v="340"/>
    <d v="2023-03-07T00:00:00"/>
    <s v="Unprod Time: Task: R RM Time Hr: .05 Time Ot: 0"/>
    <n v="1.5"/>
    <m/>
    <x v="12"/>
  </r>
  <r>
    <n v="7457"/>
    <s v="General Expenses"/>
    <n v="340"/>
    <d v="2023-08-24T00:00:00"/>
    <s v="Unprod Time: Task: R RM Time Hr: .05 Time Ot: 0"/>
    <n v="1.5"/>
    <m/>
    <x v="12"/>
  </r>
  <r>
    <n v="7457"/>
    <s v="General Expenses"/>
    <n v="340"/>
    <d v="2023-08-28T00:00:00"/>
    <s v="Unprod Time: Task: R RM Time Hr: .05 Time Ot: 0"/>
    <n v="1.5"/>
    <m/>
    <x v="12"/>
  </r>
  <r>
    <n v="7457"/>
    <s v="General Expenses"/>
    <n v="340"/>
    <d v="2023-09-01T00:00:00"/>
    <s v="Unprod Time: Task: R RM Time Hr: .05 Time Ot: 0"/>
    <n v="1.5"/>
    <m/>
    <x v="12"/>
  </r>
  <r>
    <n v="7457"/>
    <s v="General Expenses"/>
    <n v="340"/>
    <d v="2023-09-08T00:00:00"/>
    <s v="Unprod Time: Task: R RM Time Hr: .05 Time Ot: 0"/>
    <n v="1.5"/>
    <m/>
    <x v="12"/>
  </r>
  <r>
    <n v="7457"/>
    <s v="General Expenses"/>
    <n v="340"/>
    <d v="2023-09-15T00:00:00"/>
    <s v="Unprod Time: Task: R RM Time Hr: .05 Time Ot: 0"/>
    <n v="1.5"/>
    <m/>
    <x v="12"/>
  </r>
  <r>
    <n v="7457"/>
    <s v="General Expenses"/>
    <n v="340"/>
    <d v="2023-09-18T00:00:00"/>
    <s v="Unprod Time: Task: R RM Time Hr: .05 Time Ot: 0"/>
    <n v="1.5"/>
    <m/>
    <x v="12"/>
  </r>
  <r>
    <n v="7457"/>
    <s v="General Expenses"/>
    <n v="340"/>
    <d v="2023-09-18T00:00:00"/>
    <s v="Unprod Time: Task: R RM Time Hr: .05 Time Ot: 0"/>
    <n v="1.5"/>
    <m/>
    <x v="12"/>
  </r>
  <r>
    <n v="7457"/>
    <s v="General Expenses"/>
    <n v="340"/>
    <d v="2023-09-20T00:00:00"/>
    <s v="Unprod Time: Task: R RM Time Hr: .05 Time Ot: 0"/>
    <n v="1.5"/>
    <m/>
    <x v="12"/>
  </r>
  <r>
    <n v="7457"/>
    <s v="General Expenses"/>
    <n v="340"/>
    <d v="2023-09-23T00:00:00"/>
    <s v="Unprod Time: Task: R RM Time Hr: .05 Time Ot: 0"/>
    <n v="1.5"/>
    <m/>
    <x v="12"/>
  </r>
  <r>
    <n v="7457"/>
    <s v="General Expenses"/>
    <n v="340"/>
    <d v="2023-06-30T00:00:00"/>
    <s v="Unprod Time: Task: R RM Time Hr: .07 Time Ot: 0"/>
    <n v="2.1"/>
    <m/>
    <x v="12"/>
  </r>
  <r>
    <n v="7457"/>
    <s v="General Expenses"/>
    <n v="340"/>
    <d v="2023-07-31T00:00:00"/>
    <s v="Unprod Time: Task: R RM Time Hr: .07 Time Ot: 0"/>
    <n v="2.1"/>
    <m/>
    <x v="12"/>
  </r>
  <r>
    <n v="7457"/>
    <s v="General Expenses"/>
    <n v="340"/>
    <d v="2023-08-16T00:00:00"/>
    <s v="Unprod Time: Task: R RM Time Hr: .07 Time Ot: 0"/>
    <n v="2.1"/>
    <m/>
    <x v="12"/>
  </r>
  <r>
    <n v="7457"/>
    <s v="General Expenses"/>
    <n v="340"/>
    <d v="2023-08-18T00:00:00"/>
    <s v="Unprod Time: Task: R RM Time Hr: .07 Time Ot: 0"/>
    <n v="2.1"/>
    <m/>
    <x v="12"/>
  </r>
  <r>
    <n v="7457"/>
    <s v="General Expenses"/>
    <n v="340"/>
    <d v="2023-08-23T00:00:00"/>
    <s v="Unprod Time: Task: R RM Time Hr: .07 Time Ot: 0"/>
    <n v="2.1"/>
    <m/>
    <x v="12"/>
  </r>
  <r>
    <n v="7457"/>
    <s v="General Expenses"/>
    <n v="340"/>
    <d v="2023-08-25T00:00:00"/>
    <s v="Unprod Time: Task: R RM Time Hr: .07 Time Ot: 0"/>
    <n v="2.1"/>
    <m/>
    <x v="12"/>
  </r>
  <r>
    <n v="7457"/>
    <s v="General Expenses"/>
    <n v="340"/>
    <d v="2023-08-25T00:00:00"/>
    <s v="Unprod Time: Task: R RM Time Hr: .07 Time Ot: 0"/>
    <n v="2.1"/>
    <m/>
    <x v="12"/>
  </r>
  <r>
    <n v="7457"/>
    <s v="General Expenses"/>
    <n v="340"/>
    <d v="2023-08-30T00:00:00"/>
    <s v="Unprod Time: Task: R RM Time Hr: .07 Time Ot: 0"/>
    <n v="2.1"/>
    <m/>
    <x v="12"/>
  </r>
  <r>
    <n v="7457"/>
    <s v="General Expenses"/>
    <n v="340"/>
    <d v="2023-09-04T00:00:00"/>
    <s v="Unprod Time: Task: R RM Time Hr: .07 Time Ot: 0"/>
    <n v="2.1"/>
    <m/>
    <x v="12"/>
  </r>
  <r>
    <n v="7457"/>
    <s v="General Expenses"/>
    <n v="340"/>
    <d v="2023-09-11T00:00:00"/>
    <s v="Unprod Time: Task: R RM Time Hr: .07 Time Ot: 0"/>
    <n v="2.1"/>
    <m/>
    <x v="12"/>
  </r>
  <r>
    <n v="7457"/>
    <s v="General Expenses"/>
    <n v="340"/>
    <d v="2023-09-15T00:00:00"/>
    <s v="Unprod Time: Task: R RM Time Hr: .07 Time Ot: 0"/>
    <n v="2.1"/>
    <m/>
    <x v="12"/>
  </r>
  <r>
    <n v="7457"/>
    <s v="General Expenses"/>
    <n v="340"/>
    <d v="2023-09-18T00:00:00"/>
    <s v="Unprod Time: Task: R RM Time Hr: .07 Time Ot: 0"/>
    <n v="2.1"/>
    <m/>
    <x v="12"/>
  </r>
  <r>
    <n v="7457"/>
    <s v="General Expenses"/>
    <n v="340"/>
    <d v="2023-09-18T00:00:00"/>
    <s v="Unprod Time: Task: R RM Time Hr: .07 Time Ot: 0"/>
    <n v="2.1"/>
    <m/>
    <x v="12"/>
  </r>
  <r>
    <n v="7457"/>
    <s v="General Expenses"/>
    <n v="340"/>
    <d v="2023-07-29T00:00:00"/>
    <s v="Unprod Time: Task: R RM Time Hr: .08 Time Ot: 0"/>
    <n v="2.4"/>
    <m/>
    <x v="12"/>
  </r>
  <r>
    <n v="7457"/>
    <s v="General Expenses"/>
    <n v="340"/>
    <d v="2023-08-17T00:00:00"/>
    <s v="Unprod Time: Task: R RM Time Hr: .08 Time Ot: 0"/>
    <n v="2.4"/>
    <m/>
    <x v="12"/>
  </r>
  <r>
    <n v="7457"/>
    <s v="General Expenses"/>
    <n v="340"/>
    <d v="2023-08-25T00:00:00"/>
    <s v="Unprod Time: Task: R RM Time Hr: .08 Time Ot: 0"/>
    <n v="2.4"/>
    <m/>
    <x v="12"/>
  </r>
  <r>
    <n v="7457"/>
    <s v="General Expenses"/>
    <n v="340"/>
    <d v="2023-08-30T00:00:00"/>
    <s v="Unprod Time: Task: R RM Time Hr: .08 Time Ot: 0"/>
    <n v="2.4"/>
    <m/>
    <x v="12"/>
  </r>
  <r>
    <n v="7457"/>
    <s v="General Expenses"/>
    <n v="340"/>
    <d v="2023-09-04T00:00:00"/>
    <s v="Unprod Time: Task: R RM Time Hr: .08 Time Ot: 0"/>
    <n v="2.4"/>
    <m/>
    <x v="12"/>
  </r>
  <r>
    <n v="7457"/>
    <s v="General Expenses"/>
    <n v="340"/>
    <d v="2023-09-07T00:00:00"/>
    <s v="Unprod Time: Task: R RM Time Hr: .08 Time Ot: 0"/>
    <n v="2.4"/>
    <m/>
    <x v="12"/>
  </r>
  <r>
    <n v="7457"/>
    <s v="General Expenses"/>
    <n v="340"/>
    <d v="2023-09-11T00:00:00"/>
    <s v="Unprod Time: Task: R RM Time Hr: .08 Time Ot: 0"/>
    <n v="2.4"/>
    <m/>
    <x v="12"/>
  </r>
  <r>
    <n v="7457"/>
    <s v="General Expenses"/>
    <n v="340"/>
    <d v="2023-09-11T00:00:00"/>
    <s v="Unprod Time: Task: R RM Time Hr: .08 Time Ot: 0"/>
    <n v="2.4"/>
    <m/>
    <x v="12"/>
  </r>
  <r>
    <n v="7457"/>
    <s v="General Expenses"/>
    <n v="340"/>
    <d v="2023-09-19T00:00:00"/>
    <s v="Unprod Time: Task: R RM Time Hr: .08 Time Ot: 0"/>
    <n v="2.4"/>
    <m/>
    <x v="12"/>
  </r>
  <r>
    <n v="7457"/>
    <s v="General Expenses"/>
    <n v="340"/>
    <d v="2023-09-21T00:00:00"/>
    <s v="Unprod Time: Task: R RM Time Hr: .08 Time Ot: 0"/>
    <n v="2.4"/>
    <m/>
    <x v="12"/>
  </r>
  <r>
    <n v="7457"/>
    <s v="General Expenses"/>
    <n v="340"/>
    <d v="2023-09-22T00:00:00"/>
    <s v="Unprod Time: Task: R RM Time Hr: .08 Time Ot: 0"/>
    <n v="2.4"/>
    <m/>
    <x v="12"/>
  </r>
  <r>
    <n v="7457"/>
    <s v="General Expenses"/>
    <n v="340"/>
    <d v="2023-07-31T00:00:00"/>
    <s v="Unprod Time: Task: R RM Time Hr: .1 Time Ot: 0"/>
    <n v="3"/>
    <m/>
    <x v="12"/>
  </r>
  <r>
    <n v="7457"/>
    <s v="General Expenses"/>
    <n v="340"/>
    <d v="2023-08-16T00:00:00"/>
    <s v="Unprod Time: Task: R RM Time Hr: .1 Time Ot: 0"/>
    <n v="3"/>
    <m/>
    <x v="12"/>
  </r>
  <r>
    <n v="7457"/>
    <s v="General Expenses"/>
    <n v="340"/>
    <d v="2023-08-17T00:00:00"/>
    <s v="Unprod Time: Task: R RM Time Hr: .1 Time Ot: 0"/>
    <n v="3"/>
    <m/>
    <x v="12"/>
  </r>
  <r>
    <n v="7457"/>
    <s v="General Expenses"/>
    <n v="340"/>
    <d v="2023-08-28T00:00:00"/>
    <s v="Unprod Time: Task: R RM Time Hr: .1 Time Ot: 0"/>
    <n v="3"/>
    <m/>
    <x v="12"/>
  </r>
  <r>
    <n v="7457"/>
    <s v="General Expenses"/>
    <n v="340"/>
    <d v="2023-08-30T00:00:00"/>
    <s v="Unprod Time: Task: R RM Time Hr: .1 Time Ot: 0"/>
    <n v="3"/>
    <m/>
    <x v="12"/>
  </r>
  <r>
    <n v="7457"/>
    <s v="General Expenses"/>
    <n v="340"/>
    <d v="2023-09-01T00:00:00"/>
    <s v="Unprod Time: Task: R RM Time Hr: .1 Time Ot: 0"/>
    <n v="3"/>
    <m/>
    <x v="12"/>
  </r>
  <r>
    <n v="7457"/>
    <s v="General Expenses"/>
    <n v="340"/>
    <d v="2023-09-04T00:00:00"/>
    <s v="Unprod Time: Task: R RM Time Hr: .1 Time Ot: 0"/>
    <n v="3"/>
    <m/>
    <x v="12"/>
  </r>
  <r>
    <n v="7457"/>
    <s v="General Expenses"/>
    <n v="340"/>
    <d v="2023-09-06T00:00:00"/>
    <s v="Unprod Time: Task: R RM Time Hr: .1 Time Ot: 0"/>
    <n v="3"/>
    <m/>
    <x v="12"/>
  </r>
  <r>
    <n v="7457"/>
    <s v="General Expenses"/>
    <n v="340"/>
    <d v="2023-09-08T00:00:00"/>
    <s v="Unprod Time: Task: R RM Time Hr: .1 Time Ot: 0"/>
    <n v="3"/>
    <m/>
    <x v="12"/>
  </r>
  <r>
    <n v="7457"/>
    <s v="General Expenses"/>
    <n v="340"/>
    <d v="2023-09-15T00:00:00"/>
    <s v="Unprod Time: Task: R RM Time Hr: .1 Time Ot: 0"/>
    <n v="3"/>
    <m/>
    <x v="12"/>
  </r>
  <r>
    <n v="7457"/>
    <s v="General Expenses"/>
    <n v="340"/>
    <d v="2023-09-18T00:00:00"/>
    <s v="Unprod Time: Task: R RM Time Hr: .1 Time Ot: 0"/>
    <n v="3"/>
    <m/>
    <x v="12"/>
  </r>
  <r>
    <n v="7457"/>
    <s v="General Expenses"/>
    <n v="340"/>
    <d v="2023-09-19T00:00:00"/>
    <s v="Unprod Time: Task: R RM Time Hr: .1 Time Ot: 0"/>
    <n v="3"/>
    <m/>
    <x v="12"/>
  </r>
  <r>
    <n v="7457"/>
    <s v="General Expenses"/>
    <n v="340"/>
    <d v="2023-09-19T00:00:00"/>
    <s v="Unprod Time: Task: R RM Time Hr: .1 Time Ot: 0"/>
    <n v="3"/>
    <m/>
    <x v="12"/>
  </r>
  <r>
    <n v="7457"/>
    <s v="General Expenses"/>
    <n v="340"/>
    <d v="2023-08-16T00:00:00"/>
    <s v="Unprod Time: Task: R RM Time Hr: .12 Time Ot: 0"/>
    <n v="3.6"/>
    <m/>
    <x v="12"/>
  </r>
  <r>
    <n v="7457"/>
    <s v="General Expenses"/>
    <n v="340"/>
    <d v="2023-08-17T00:00:00"/>
    <s v="Unprod Time: Task: R RM Time Hr: .12 Time Ot: 0"/>
    <n v="3.6"/>
    <m/>
    <x v="12"/>
  </r>
  <r>
    <n v="7457"/>
    <s v="General Expenses"/>
    <n v="340"/>
    <d v="2023-08-22T00:00:00"/>
    <s v="Unprod Time: Task: R RM Time Hr: .12 Time Ot: 0"/>
    <n v="3.6"/>
    <m/>
    <x v="12"/>
  </r>
  <r>
    <n v="7457"/>
    <s v="General Expenses"/>
    <n v="340"/>
    <d v="2023-08-30T00:00:00"/>
    <s v="Unprod Time: Task: R RM Time Hr: .12 Time Ot: 0"/>
    <n v="3.6"/>
    <m/>
    <x v="12"/>
  </r>
  <r>
    <n v="7457"/>
    <s v="General Expenses"/>
    <n v="340"/>
    <d v="2023-09-01T00:00:00"/>
    <s v="Unprod Time: Task: R RM Time Hr: .12 Time Ot: 0"/>
    <n v="3.6"/>
    <m/>
    <x v="12"/>
  </r>
  <r>
    <n v="7457"/>
    <s v="General Expenses"/>
    <n v="340"/>
    <d v="2023-09-04T00:00:00"/>
    <s v="Unprod Time: Task: R RM Time Hr: .12 Time Ot: 0"/>
    <n v="3.6"/>
    <m/>
    <x v="12"/>
  </r>
  <r>
    <n v="7457"/>
    <s v="General Expenses"/>
    <n v="340"/>
    <d v="2023-09-06T00:00:00"/>
    <s v="Unprod Time: Task: R RM Time Hr: .12 Time Ot: 0"/>
    <n v="3.6"/>
    <m/>
    <x v="12"/>
  </r>
  <r>
    <n v="7457"/>
    <s v="General Expenses"/>
    <n v="340"/>
    <d v="2023-09-08T00:00:00"/>
    <s v="Unprod Time: Task: R RM Time Hr: .12 Time Ot: 0"/>
    <n v="3.6"/>
    <m/>
    <x v="12"/>
  </r>
  <r>
    <n v="7457"/>
    <s v="General Expenses"/>
    <n v="340"/>
    <d v="2023-09-14T00:00:00"/>
    <s v="Unprod Time: Task: R RM Time Hr: .12 Time Ot: 0"/>
    <n v="3.6"/>
    <m/>
    <x v="12"/>
  </r>
  <r>
    <n v="7457"/>
    <s v="General Expenses"/>
    <n v="340"/>
    <d v="2023-09-15T00:00:00"/>
    <s v="Unprod Time: Task: R RM Time Hr: .12 Time Ot: 0"/>
    <n v="3.6"/>
    <m/>
    <x v="12"/>
  </r>
  <r>
    <n v="7457"/>
    <s v="General Expenses"/>
    <n v="340"/>
    <d v="2023-09-15T00:00:00"/>
    <s v="Unprod Time: Task: R RM Time Hr: .12 Time Ot: 0"/>
    <n v="3.6"/>
    <m/>
    <x v="12"/>
  </r>
  <r>
    <n v="7457"/>
    <s v="General Expenses"/>
    <n v="340"/>
    <d v="2023-09-21T00:00:00"/>
    <s v="Unprod Time: Task: R RM Time Hr: .12 Time Ot: 0"/>
    <n v="3.6"/>
    <m/>
    <x v="12"/>
  </r>
  <r>
    <n v="7457"/>
    <s v="General Expenses"/>
    <n v="340"/>
    <d v="2023-06-14T00:00:00"/>
    <s v="Unprod Time: Task: R RM Time Hr: .13 Time Ot: 0"/>
    <n v="3.9"/>
    <m/>
    <x v="12"/>
  </r>
  <r>
    <n v="7457"/>
    <s v="General Expenses"/>
    <n v="340"/>
    <d v="2023-07-11T00:00:00"/>
    <s v="Unprod Time: Task: R RM Time Hr: .13 Time Ot: 0"/>
    <n v="3.9"/>
    <m/>
    <x v="12"/>
  </r>
  <r>
    <n v="7457"/>
    <s v="General Expenses"/>
    <n v="340"/>
    <d v="2023-08-12T00:00:00"/>
    <s v="Unprod Time: Task: R RM Time Hr: .13 Time Ot: 0"/>
    <n v="3.9"/>
    <m/>
    <x v="12"/>
  </r>
  <r>
    <n v="7457"/>
    <s v="General Expenses"/>
    <n v="340"/>
    <d v="2023-08-24T00:00:00"/>
    <s v="Unprod Time: Task: R RM Time Hr: .13 Time Ot: 0"/>
    <n v="3.9"/>
    <m/>
    <x v="12"/>
  </r>
  <r>
    <n v="7457"/>
    <s v="General Expenses"/>
    <n v="340"/>
    <d v="2023-09-06T00:00:00"/>
    <s v="Unprod Time: Task: R RM Time Hr: .13 Time Ot: 0"/>
    <n v="3.9"/>
    <m/>
    <x v="12"/>
  </r>
  <r>
    <n v="7457"/>
    <s v="General Expenses"/>
    <n v="340"/>
    <d v="2023-09-09T00:00:00"/>
    <s v="Unprod Time: Task: R RM Time Hr: .13 Time Ot: 0"/>
    <n v="3.9"/>
    <m/>
    <x v="12"/>
  </r>
  <r>
    <n v="7457"/>
    <s v="General Expenses"/>
    <n v="340"/>
    <d v="2023-09-11T00:00:00"/>
    <s v="Unprod Time: Task: R RM Time Hr: .13 Time Ot: 0"/>
    <n v="3.9"/>
    <m/>
    <x v="12"/>
  </r>
  <r>
    <n v="7457"/>
    <s v="General Expenses"/>
    <n v="340"/>
    <d v="2023-09-12T00:00:00"/>
    <s v="Unprod Time: Task: R RM Time Hr: .13 Time Ot: 0"/>
    <n v="3.9"/>
    <m/>
    <x v="12"/>
  </r>
  <r>
    <n v="7457"/>
    <s v="General Expenses"/>
    <n v="340"/>
    <d v="2023-09-19T00:00:00"/>
    <s v="Unprod Time: Task: R RM Time Hr: .13 Time Ot: 0"/>
    <n v="3.9"/>
    <m/>
    <x v="12"/>
  </r>
  <r>
    <n v="7457"/>
    <s v="General Expenses"/>
    <n v="340"/>
    <d v="2023-09-19T00:00:00"/>
    <s v="Unprod Time: Task: R RM Time Hr: .13 Time Ot: 0"/>
    <n v="3.9"/>
    <m/>
    <x v="12"/>
  </r>
  <r>
    <n v="7457"/>
    <s v="General Expenses"/>
    <n v="340"/>
    <d v="2023-09-20T00:00:00"/>
    <s v="Unprod Time: Task: R RM Time Hr: .13 Time Ot: 0"/>
    <n v="3.9"/>
    <m/>
    <x v="12"/>
  </r>
  <r>
    <n v="7457"/>
    <s v="General Expenses"/>
    <n v="340"/>
    <d v="2023-04-03T00:00:00"/>
    <s v="Unprod Time: Task: R RM Time Hr: .15 Time Ot: 0"/>
    <n v="4.5"/>
    <m/>
    <x v="12"/>
  </r>
  <r>
    <n v="7457"/>
    <s v="General Expenses"/>
    <n v="340"/>
    <d v="2023-06-26T00:00:00"/>
    <s v="Unprod Time: Task: R RM Time Hr: .15 Time Ot: 0"/>
    <n v="4.5"/>
    <m/>
    <x v="12"/>
  </r>
  <r>
    <n v="7457"/>
    <s v="General Expenses"/>
    <n v="340"/>
    <d v="2023-08-21T00:00:00"/>
    <s v="Unprod Time: Task: R RM Time Hr: .15 Time Ot: 0"/>
    <n v="4.5"/>
    <m/>
    <x v="12"/>
  </r>
  <r>
    <n v="7457"/>
    <s v="General Expenses"/>
    <n v="340"/>
    <d v="2023-08-21T00:00:00"/>
    <s v="Unprod Time: Task: R RM Time Hr: .15 Time Ot: 0"/>
    <n v="4.5"/>
    <m/>
    <x v="12"/>
  </r>
  <r>
    <n v="7457"/>
    <s v="General Expenses"/>
    <n v="340"/>
    <d v="2023-08-21T00:00:00"/>
    <s v="Unprod Time: Task: R RM Time Hr: .15 Time Ot: 0"/>
    <n v="4.5"/>
    <m/>
    <x v="12"/>
  </r>
  <r>
    <n v="7457"/>
    <s v="General Expenses"/>
    <n v="340"/>
    <d v="2023-08-25T00:00:00"/>
    <s v="Unprod Time: Task: R RM Time Hr: .15 Time Ot: 0"/>
    <n v="4.5"/>
    <m/>
    <x v="12"/>
  </r>
  <r>
    <n v="7457"/>
    <s v="General Expenses"/>
    <n v="340"/>
    <d v="2023-08-31T00:00:00"/>
    <s v="Unprod Time: Task: R RM Time Hr: .15 Time Ot: 0"/>
    <n v="4.5"/>
    <m/>
    <x v="12"/>
  </r>
  <r>
    <n v="7457"/>
    <s v="General Expenses"/>
    <n v="340"/>
    <d v="2023-09-01T00:00:00"/>
    <s v="Unprod Time: Task: R RM Time Hr: .15 Time Ot: 0"/>
    <n v="4.5"/>
    <m/>
    <x v="12"/>
  </r>
  <r>
    <n v="7457"/>
    <s v="General Expenses"/>
    <n v="340"/>
    <d v="2023-09-01T00:00:00"/>
    <s v="Unprod Time: Task: R RM Time Hr: .15 Time Ot: 0"/>
    <n v="4.5"/>
    <m/>
    <x v="12"/>
  </r>
  <r>
    <n v="7457"/>
    <s v="General Expenses"/>
    <n v="340"/>
    <d v="2023-09-06T00:00:00"/>
    <s v="Unprod Time: Task: R RM Time Hr: .15 Time Ot: 0"/>
    <n v="4.5"/>
    <m/>
    <x v="12"/>
  </r>
  <r>
    <n v="7457"/>
    <s v="General Expenses"/>
    <n v="340"/>
    <d v="2023-09-21T00:00:00"/>
    <s v="Unprod Time: Task: R RM Time Hr: .15 Time Ot: 0"/>
    <n v="4.5"/>
    <m/>
    <x v="12"/>
  </r>
  <r>
    <n v="7457"/>
    <s v="General Expenses"/>
    <n v="340"/>
    <d v="2023-08-24T00:00:00"/>
    <s v="Unprod Time: Task: R RM Time Hr: .17 Time Ot: 0"/>
    <n v="5.0999999999999996"/>
    <m/>
    <x v="12"/>
  </r>
  <r>
    <n v="7457"/>
    <s v="General Expenses"/>
    <n v="340"/>
    <d v="2023-08-29T00:00:00"/>
    <s v="Unprod Time: Task: R RM Time Hr: .17 Time Ot: 0"/>
    <n v="5.0999999999999996"/>
    <m/>
    <x v="12"/>
  </r>
  <r>
    <n v="7457"/>
    <s v="General Expenses"/>
    <n v="340"/>
    <d v="2023-08-29T00:00:00"/>
    <s v="Unprod Time: Task: R RM Time Hr: .17 Time Ot: 0"/>
    <n v="5.0999999999999996"/>
    <m/>
    <x v="12"/>
  </r>
  <r>
    <n v="7457"/>
    <s v="General Expenses"/>
    <n v="340"/>
    <d v="2023-09-05T00:00:00"/>
    <s v="Unprod Time: Task: R RM Time Hr: .17 Time Ot: 0"/>
    <n v="5.0999999999999996"/>
    <m/>
    <x v="12"/>
  </r>
  <r>
    <n v="7457"/>
    <s v="General Expenses"/>
    <n v="340"/>
    <d v="2023-09-06T00:00:00"/>
    <s v="Unprod Time: Task: R RM Time Hr: .17 Time Ot: 0"/>
    <n v="5.0999999999999996"/>
    <m/>
    <x v="12"/>
  </r>
  <r>
    <n v="7457"/>
    <s v="General Expenses"/>
    <n v="340"/>
    <d v="2023-09-22T00:00:00"/>
    <s v="Unprod Time: Task: R RM Time Hr: .17 Time Ot: 0"/>
    <n v="5.0999999999999996"/>
    <m/>
    <x v="12"/>
  </r>
  <r>
    <n v="7457"/>
    <s v="General Expenses"/>
    <n v="340"/>
    <d v="2023-06-26T00:00:00"/>
    <s v="Unprod Time: Task: R RM Time Hr: .18 Time Ot: 0"/>
    <n v="5.4"/>
    <m/>
    <x v="12"/>
  </r>
  <r>
    <n v="7457"/>
    <s v="General Expenses"/>
    <n v="340"/>
    <d v="2023-08-12T00:00:00"/>
    <s v="Unprod Time: Task: R RM Time Hr: .2 Time Ot: 0"/>
    <n v="6"/>
    <m/>
    <x v="12"/>
  </r>
  <r>
    <n v="7457"/>
    <s v="General Expenses"/>
    <n v="340"/>
    <d v="2023-08-31T00:00:00"/>
    <s v="Unprod Time: Task: R RM Time Hr: .2 Time Ot: 0"/>
    <n v="6"/>
    <m/>
    <x v="12"/>
  </r>
  <r>
    <n v="7457"/>
    <s v="General Expenses"/>
    <n v="340"/>
    <d v="2023-09-04T00:00:00"/>
    <s v="Unprod Time: Task: R RM Time Hr: .2 Time Ot: 0"/>
    <n v="6"/>
    <m/>
    <x v="12"/>
  </r>
  <r>
    <n v="7457"/>
    <s v="General Expenses"/>
    <n v="340"/>
    <d v="2023-06-14T00:00:00"/>
    <s v="Unprod Time: Task: R RM Time Hr: .22 Time Ot: 0"/>
    <n v="6.6"/>
    <m/>
    <x v="12"/>
  </r>
  <r>
    <n v="7457"/>
    <s v="General Expenses"/>
    <n v="340"/>
    <d v="2023-08-17T00:00:00"/>
    <s v="Unprod Time: Task: R RM Time Hr: .22 Time Ot: 0"/>
    <n v="6.6"/>
    <m/>
    <x v="12"/>
  </r>
  <r>
    <n v="7457"/>
    <s v="General Expenses"/>
    <n v="340"/>
    <d v="2023-08-22T00:00:00"/>
    <s v="Unprod Time: Task: R RM Time Hr: .22 Time Ot: 0"/>
    <n v="6.6"/>
    <m/>
    <x v="12"/>
  </r>
  <r>
    <n v="7457"/>
    <s v="General Expenses"/>
    <n v="340"/>
    <d v="2023-08-23T00:00:00"/>
    <s v="Unprod Time: Task: R RM Time Hr: .22 Time Ot: 0"/>
    <n v="6.6"/>
    <m/>
    <x v="12"/>
  </r>
  <r>
    <n v="7457"/>
    <s v="General Expenses"/>
    <n v="340"/>
    <d v="2023-09-05T00:00:00"/>
    <s v="Unprod Time: Task: R RM Time Hr: .22 Time Ot: 0"/>
    <n v="6.6"/>
    <m/>
    <x v="12"/>
  </r>
  <r>
    <n v="7457"/>
    <s v="General Expenses"/>
    <n v="340"/>
    <d v="2023-09-21T00:00:00"/>
    <s v="Unprod Time: Task: R RM Time Hr: .22 Time Ot: 0"/>
    <n v="6.6"/>
    <m/>
    <x v="12"/>
  </r>
  <r>
    <n v="7457"/>
    <s v="General Expenses"/>
    <n v="340"/>
    <d v="2023-08-26T00:00:00"/>
    <s v="Unprod Time: Task: R RM Time Hr: .23 Time Ot: 0"/>
    <n v="6.9"/>
    <m/>
    <x v="12"/>
  </r>
  <r>
    <n v="7457"/>
    <s v="General Expenses"/>
    <n v="340"/>
    <d v="2023-09-13T00:00:00"/>
    <s v="Unprod Time: Task: R RM Time Hr: .23 Time Ot: 0"/>
    <n v="6.9"/>
    <m/>
    <x v="12"/>
  </r>
  <r>
    <n v="7457"/>
    <s v="General Expenses"/>
    <n v="340"/>
    <d v="2023-09-14T00:00:00"/>
    <s v="Unprod Time: Task: R RM Time Hr: .23 Time Ot: 0"/>
    <n v="6.9"/>
    <m/>
    <x v="12"/>
  </r>
  <r>
    <n v="7457"/>
    <s v="General Expenses"/>
    <n v="340"/>
    <d v="2023-08-18T00:00:00"/>
    <s v="Unprod Time: Task: R RM Time Hr: .25 Time Ot: 0"/>
    <n v="7.5"/>
    <m/>
    <x v="12"/>
  </r>
  <r>
    <n v="7457"/>
    <s v="General Expenses"/>
    <n v="340"/>
    <d v="2023-06-26T00:00:00"/>
    <s v="Unprod Time: Task: R RM Time Hr: .27 Time Ot: 0"/>
    <n v="8.1"/>
    <m/>
    <x v="12"/>
  </r>
  <r>
    <n v="7457"/>
    <s v="General Expenses"/>
    <n v="340"/>
    <d v="2023-08-18T00:00:00"/>
    <s v="Unprod Time: Task: R RM Time Hr: .27 Time Ot: 0"/>
    <n v="8.1"/>
    <m/>
    <x v="12"/>
  </r>
  <r>
    <n v="7457"/>
    <s v="General Expenses"/>
    <n v="340"/>
    <d v="2023-09-20T00:00:00"/>
    <s v="Unprod Time: Task: R RM Time Hr: .27 Time Ot: 0"/>
    <n v="8.1"/>
    <m/>
    <x v="12"/>
  </r>
  <r>
    <n v="7457"/>
    <s v="General Expenses"/>
    <n v="340"/>
    <d v="2023-08-19T00:00:00"/>
    <s v="Unprod Time: Task: R RM Time Hr: .28 Time Ot: 0"/>
    <n v="8.4"/>
    <m/>
    <x v="12"/>
  </r>
  <r>
    <n v="7457"/>
    <s v="General Expenses"/>
    <n v="340"/>
    <d v="2023-09-21T00:00:00"/>
    <s v="Unprod Time: Task: R RM Time Hr: .28 Time Ot: 0"/>
    <n v="8.4"/>
    <m/>
    <x v="12"/>
  </r>
  <r>
    <n v="7457"/>
    <s v="General Expenses"/>
    <n v="340"/>
    <d v="2023-08-23T00:00:00"/>
    <s v="Unprod Time: Task: R RM Time Hr: .3 Time Ot: 0"/>
    <n v="9"/>
    <m/>
    <x v="12"/>
  </r>
  <r>
    <n v="7457"/>
    <s v="General Expenses"/>
    <n v="340"/>
    <d v="2023-08-30T00:00:00"/>
    <s v="Unprod Time: Task: R RM Time Hr: .3 Time Ot: 0"/>
    <n v="9"/>
    <m/>
    <x v="12"/>
  </r>
  <r>
    <n v="7457"/>
    <s v="General Expenses"/>
    <n v="340"/>
    <d v="2023-09-12T00:00:00"/>
    <s v="Unprod Time: Task: R RM Time Hr: .32 Time Ot: 0"/>
    <n v="9.6"/>
    <m/>
    <x v="12"/>
  </r>
  <r>
    <n v="7457"/>
    <s v="General Expenses"/>
    <n v="340"/>
    <d v="2023-09-09T00:00:00"/>
    <s v="Unprod Time: Task: R RM Time Hr: .33 Time Ot: 0"/>
    <n v="9.9"/>
    <m/>
    <x v="12"/>
  </r>
  <r>
    <n v="7457"/>
    <s v="General Expenses"/>
    <n v="340"/>
    <d v="2023-09-13T00:00:00"/>
    <s v="Unprod Time: Task: R RM Time Hr: .33 Time Ot: 0"/>
    <n v="9.9"/>
    <m/>
    <x v="12"/>
  </r>
  <r>
    <n v="7457"/>
    <s v="General Expenses"/>
    <n v="340"/>
    <d v="2023-08-25T00:00:00"/>
    <s v="Unprod Time: Task: R RM Time Hr: .35 Time Ot: 0"/>
    <n v="10.5"/>
    <m/>
    <x v="12"/>
  </r>
  <r>
    <n v="7457"/>
    <s v="General Expenses"/>
    <n v="340"/>
    <d v="2023-09-07T00:00:00"/>
    <s v="Unprod Time: Task: R RM Time Hr: .35 Time Ot: 0"/>
    <n v="10.5"/>
    <m/>
    <x v="12"/>
  </r>
  <r>
    <n v="7457"/>
    <s v="General Expenses"/>
    <n v="340"/>
    <d v="2023-09-11T00:00:00"/>
    <s v="Unprod Time: Task: R RM Time Hr: .35 Time Ot: 0"/>
    <n v="10.5"/>
    <m/>
    <x v="12"/>
  </r>
  <r>
    <n v="7457"/>
    <s v="General Expenses"/>
    <n v="340"/>
    <d v="2023-09-20T00:00:00"/>
    <s v="Unprod Time: Task: R RM Time Hr: .4 Time Ot: 0"/>
    <n v="12"/>
    <m/>
    <x v="12"/>
  </r>
  <r>
    <n v="7457"/>
    <s v="General Expenses"/>
    <n v="340"/>
    <d v="2023-04-03T00:00:00"/>
    <s v="Unprod Time: Task: R RM Time Hr: .42 Time Ot: 0"/>
    <n v="12.6"/>
    <m/>
    <x v="12"/>
  </r>
  <r>
    <n v="7457"/>
    <s v="General Expenses"/>
    <n v="340"/>
    <d v="2023-08-31T00:00:00"/>
    <s v="Unprod Time: Task: R RM Time Hr: .42 Time Ot: 0"/>
    <n v="12.6"/>
    <m/>
    <x v="12"/>
  </r>
  <r>
    <n v="7457"/>
    <s v="General Expenses"/>
    <n v="340"/>
    <d v="2023-08-31T00:00:00"/>
    <s v="Unprod Time: Task: R RM Time Hr: .42 Time Ot: 0"/>
    <n v="12.6"/>
    <m/>
    <x v="12"/>
  </r>
  <r>
    <n v="7457"/>
    <s v="General Expenses"/>
    <n v="340"/>
    <d v="2023-07-11T00:00:00"/>
    <s v="Unprod Time: Task: R RM Time Hr: .43 Time Ot: 0"/>
    <n v="12.9"/>
    <m/>
    <x v="12"/>
  </r>
  <r>
    <n v="7457"/>
    <s v="General Expenses"/>
    <n v="340"/>
    <d v="2023-09-08T00:00:00"/>
    <s v="Unprod Time: Task: R RM Time Hr: .43 Time Ot: 0"/>
    <n v="12.9"/>
    <m/>
    <x v="12"/>
  </r>
  <r>
    <n v="7457"/>
    <s v="General Expenses"/>
    <n v="340"/>
    <d v="2023-09-20T00:00:00"/>
    <s v="Unprod Time: Task: R RM Time Hr: .43 Time Ot: 0"/>
    <n v="12.9"/>
    <m/>
    <x v="12"/>
  </r>
  <r>
    <n v="7457"/>
    <s v="General Expenses"/>
    <n v="340"/>
    <d v="2023-09-14T00:00:00"/>
    <s v="Unprod Time: Task: R RM Time Hr: .45 Time Ot: 0"/>
    <n v="13.5"/>
    <m/>
    <x v="12"/>
  </r>
  <r>
    <n v="7457"/>
    <s v="General Expenses"/>
    <n v="340"/>
    <d v="2023-08-17T00:00:00"/>
    <s v="Unprod Time: Task: R RM Time Hr: .47 Time Ot: 0"/>
    <n v="14.1"/>
    <m/>
    <x v="12"/>
  </r>
  <r>
    <n v="7457"/>
    <s v="General Expenses"/>
    <n v="340"/>
    <d v="2023-09-12T00:00:00"/>
    <s v="Unprod Time: Task: R RM Time Hr: .48 Time Ot: 0"/>
    <n v="14.4"/>
    <m/>
    <x v="12"/>
  </r>
  <r>
    <n v="7457"/>
    <s v="General Expenses"/>
    <n v="340"/>
    <d v="2023-08-17T00:00:00"/>
    <s v="Unprod Time: Task: R RM Time Hr: .5 Time Ot: 0"/>
    <n v="15"/>
    <m/>
    <x v="12"/>
  </r>
  <r>
    <n v="7457"/>
    <s v="General Expenses"/>
    <n v="340"/>
    <d v="2023-08-18T00:00:00"/>
    <s v="Unprod Time: Task: R RM Time Hr: .5 Time Ot: 0"/>
    <n v="15"/>
    <m/>
    <x v="12"/>
  </r>
  <r>
    <n v="7457"/>
    <s v="General Expenses"/>
    <n v="340"/>
    <d v="2023-09-04T00:00:00"/>
    <s v="Unprod Time: Task: R RM Time Hr: .5 Time Ot: 0"/>
    <n v="15"/>
    <m/>
    <x v="12"/>
  </r>
  <r>
    <n v="7457"/>
    <s v="General Expenses"/>
    <n v="340"/>
    <d v="2023-09-23T00:00:00"/>
    <s v="Unprod Time: Task: R RM Time Hr: .55 Time Ot: 0"/>
    <n v="16.5"/>
    <m/>
    <x v="12"/>
  </r>
  <r>
    <n v="7457"/>
    <s v="General Expenses"/>
    <n v="340"/>
    <d v="2023-06-17T00:00:00"/>
    <s v="Unprod Time: Task: R RM Time Hr: .57 Time Ot: 0"/>
    <n v="17.100000000000001"/>
    <m/>
    <x v="12"/>
  </r>
  <r>
    <n v="7457"/>
    <s v="General Expenses"/>
    <n v="340"/>
    <d v="2023-09-14T00:00:00"/>
    <s v="Unprod Time: Task: R RM Time Hr: .57 Time Ot: 0"/>
    <n v="17.100000000000001"/>
    <m/>
    <x v="12"/>
  </r>
  <r>
    <n v="7457"/>
    <s v="General Expenses"/>
    <n v="340"/>
    <d v="2023-08-19T00:00:00"/>
    <s v="Unprod Time: Task: R RM Time Hr: .62 Time Ot: 0"/>
    <n v="18.600000000000001"/>
    <m/>
    <x v="12"/>
  </r>
  <r>
    <n v="7457"/>
    <s v="General Expenses"/>
    <n v="340"/>
    <d v="2023-09-14T00:00:00"/>
    <s v="Unprod Time: Task: R RM Time Hr: .62 Time Ot: 0"/>
    <n v="18.600000000000001"/>
    <m/>
    <x v="12"/>
  </r>
  <r>
    <n v="7457"/>
    <s v="General Expenses"/>
    <n v="340"/>
    <d v="2023-08-23T00:00:00"/>
    <s v="Unprod Time: Task: R RM Time Hr: .63 Time Ot: 0"/>
    <n v="18.899999999999999"/>
    <m/>
    <x v="12"/>
  </r>
  <r>
    <n v="7457"/>
    <s v="General Expenses"/>
    <n v="340"/>
    <d v="2023-09-08T00:00:00"/>
    <s v="Unprod Time: Task: R RM Time Hr: .65 Time Ot: 0"/>
    <n v="19.5"/>
    <m/>
    <x v="12"/>
  </r>
  <r>
    <n v="7457"/>
    <s v="General Expenses"/>
    <n v="340"/>
    <d v="2023-09-05T00:00:00"/>
    <s v="Unprod Time: Task: R RM Time Hr: .68 Time Ot: 0"/>
    <n v="20.399999999999999"/>
    <m/>
    <x v="12"/>
  </r>
  <r>
    <n v="7457"/>
    <s v="General Expenses"/>
    <n v="340"/>
    <d v="2023-06-17T00:00:00"/>
    <s v="Unprod Time: Task: R RM Time Hr: .72 Time Ot: 0"/>
    <n v="21.6"/>
    <m/>
    <x v="12"/>
  </r>
  <r>
    <n v="7457"/>
    <s v="General Expenses"/>
    <n v="340"/>
    <d v="2023-07-19T00:00:00"/>
    <s v="Unprod Time: Task: R RM Time Hr: .75 Time Ot: 0"/>
    <n v="22.5"/>
    <m/>
    <x v="12"/>
  </r>
  <r>
    <n v="7457"/>
    <s v="General Expenses"/>
    <n v="340"/>
    <d v="2023-06-06T00:00:00"/>
    <s v="Unprod Time: Task: R RM Time Hr: .77 Time Ot: 0"/>
    <n v="23.1"/>
    <m/>
    <x v="12"/>
  </r>
  <r>
    <n v="7457"/>
    <s v="General Expenses"/>
    <n v="340"/>
    <d v="2023-08-25T00:00:00"/>
    <s v="Unprod Time: Task: R RM Time Hr: .83 Time Ot: 0"/>
    <n v="24.9"/>
    <m/>
    <x v="12"/>
  </r>
  <r>
    <n v="7457"/>
    <s v="General Expenses"/>
    <n v="340"/>
    <d v="2023-08-22T00:00:00"/>
    <s v="Unprod Time: Task: R RM Time Hr: .88 Time Ot: 0"/>
    <n v="26.4"/>
    <m/>
    <x v="12"/>
  </r>
  <r>
    <n v="7457"/>
    <s v="General Expenses"/>
    <n v="340"/>
    <d v="2023-08-26T00:00:00"/>
    <s v="Unprod Time: Task: R RM Time Hr: .9 Time Ot: 0"/>
    <n v="27"/>
    <m/>
    <x v="12"/>
  </r>
  <r>
    <n v="7457"/>
    <s v="General Expenses"/>
    <n v="340"/>
    <d v="2023-08-12T00:00:00"/>
    <s v="Unprod Time: Task: R RM Time Hr: .92 Time Ot: 0"/>
    <n v="27.6"/>
    <m/>
    <x v="12"/>
  </r>
  <r>
    <n v="7457"/>
    <s v="General Expenses"/>
    <n v="340"/>
    <d v="2023-08-18T00:00:00"/>
    <s v="Unprod Time: Task: R RM Time Hr: 0 Time Ot: 0"/>
    <n v="0"/>
    <m/>
    <x v="12"/>
  </r>
  <r>
    <n v="7457"/>
    <s v="General Expenses"/>
    <n v="340"/>
    <d v="2023-08-22T00:00:00"/>
    <s v="Unprod Time: Task: R RM Time Hr: 0 Time Ot: 0"/>
    <n v="0"/>
    <m/>
    <x v="12"/>
  </r>
  <r>
    <n v="7457"/>
    <s v="General Expenses"/>
    <n v="340"/>
    <d v="2023-08-30T00:00:00"/>
    <s v="Unprod Time: Task: R RM Time Hr: 0 Time Ot: 0"/>
    <n v="0"/>
    <m/>
    <x v="12"/>
  </r>
  <r>
    <n v="7457"/>
    <s v="General Expenses"/>
    <n v="340"/>
    <d v="2023-09-05T00:00:00"/>
    <s v="Unprod Time: Task: R RM Time Hr: 0 Time Ot: 0"/>
    <n v="0"/>
    <m/>
    <x v="12"/>
  </r>
  <r>
    <n v="7457"/>
    <s v="General Expenses"/>
    <n v="340"/>
    <d v="2023-09-12T00:00:00"/>
    <s v="Unprod Time: Task: R RM Time Hr: 0 Time Ot: 0"/>
    <n v="0"/>
    <m/>
    <x v="12"/>
  </r>
  <r>
    <n v="7457"/>
    <s v="General Expenses"/>
    <n v="340"/>
    <d v="2023-09-13T00:00:00"/>
    <s v="Unprod Time: Task: R RM Time Hr: 0 Time Ot: 0"/>
    <n v="0"/>
    <m/>
    <x v="12"/>
  </r>
  <r>
    <n v="7457"/>
    <s v="General Expenses"/>
    <n v="340"/>
    <d v="2023-09-18T00:00:00"/>
    <s v="Unprod Time: Task: R RM Time Hr: 0 Time Ot: 0"/>
    <n v="0"/>
    <m/>
    <x v="12"/>
  </r>
  <r>
    <n v="7457"/>
    <s v="General Expenses"/>
    <n v="340"/>
    <d v="2023-09-20T00:00:00"/>
    <s v="Unprod Time: Task: R RM Time Hr: 0 Time Ot: 0"/>
    <n v="0"/>
    <m/>
    <x v="12"/>
  </r>
  <r>
    <n v="7457"/>
    <s v="General Expenses"/>
    <n v="340"/>
    <d v="2023-09-22T00:00:00"/>
    <s v="Unprod Time: Task: R RM Time Hr: 0 Time Ot: 0"/>
    <n v="0"/>
    <m/>
    <x v="12"/>
  </r>
  <r>
    <n v="7457"/>
    <s v="General Expenses"/>
    <n v="340"/>
    <d v="2023-09-22T00:00:00"/>
    <s v="Unprod Time: Task: R RM Time Hr: 0 Time Ot: 0"/>
    <n v="0"/>
    <m/>
    <x v="12"/>
  </r>
  <r>
    <n v="7457"/>
    <s v="General Expenses"/>
    <n v="340"/>
    <d v="2023-08-29T00:00:00"/>
    <s v="Unprod Time: Task: R RM Time Hr: 1.08 Time Ot: 0"/>
    <n v="32.4"/>
    <m/>
    <x v="12"/>
  </r>
  <r>
    <n v="7457"/>
    <s v="General Expenses"/>
    <n v="340"/>
    <d v="2023-09-07T00:00:00"/>
    <s v="Unprod Time: Task: R RM Time Hr: 1.27 Time Ot: 0"/>
    <n v="38.1"/>
    <m/>
    <x v="12"/>
  </r>
  <r>
    <n v="7457"/>
    <s v="General Expenses"/>
    <n v="340"/>
    <d v="2023-08-14T00:00:00"/>
    <s v="Unprod Time: Task: R RM Time Hr: 1.4 Time Ot: 0"/>
    <n v="42"/>
    <m/>
    <x v="12"/>
  </r>
  <r>
    <n v="7457"/>
    <s v="General Expenses"/>
    <n v="340"/>
    <d v="2023-09-15T00:00:00"/>
    <s v="Unprod Time: Task: R RM Time Hr: 1.53 Time Ot: 0"/>
    <n v="45.9"/>
    <m/>
    <x v="12"/>
  </r>
  <r>
    <n v="7457"/>
    <s v="General Expenses"/>
    <n v="147"/>
    <d v="2023-03-07T00:00:00"/>
    <s v="Unprod Time: Task: R SW Time Hr: .1 Time Ot: 0"/>
    <n v="2.9"/>
    <m/>
    <x v="12"/>
  </r>
  <r>
    <n v="7457"/>
    <s v="General Expenses"/>
    <n v="147"/>
    <d v="2023-03-02T00:00:00"/>
    <s v="Unprod Time: Task: R SW Time Hr: .12 Time Ot: 0"/>
    <n v="3.48"/>
    <m/>
    <x v="12"/>
  </r>
  <r>
    <n v="7457"/>
    <s v="General Expenses"/>
    <n v="147"/>
    <d v="2023-03-01T00:00:00"/>
    <s v="Unprod Time: Task: R SW Time Hr: .68 Time Ot: 0"/>
    <n v="19.72"/>
    <m/>
    <x v="12"/>
  </r>
  <r>
    <n v="7457"/>
    <s v="General Expenses"/>
    <n v="147"/>
    <d v="2023-03-07T00:00:00"/>
    <s v="Unprod Time: Task: R SW Time Hr: .95 Time Ot: 0"/>
    <n v="27.55"/>
    <m/>
    <x v="12"/>
  </r>
  <r>
    <n v="7457"/>
    <s v="General Expenses"/>
    <n v="142"/>
    <d v="2023-09-07T00:00:00"/>
    <s v="Unprod Time: Task: R SW Time Hr: 1.02 Time Ot: 0"/>
    <n v="31.62"/>
    <m/>
    <x v="12"/>
  </r>
  <r>
    <n v="7457"/>
    <s v="General Expenses"/>
    <n v="147"/>
    <d v="2023-03-10T00:00:00"/>
    <s v="Unprod Time: Task: R SW Time Hr: 1.03 Time Ot: 0"/>
    <n v="29.87"/>
    <m/>
    <x v="12"/>
  </r>
  <r>
    <n v="7457"/>
    <s v="General Expenses"/>
    <n v="147"/>
    <d v="2023-03-03T00:00:00"/>
    <s v="Unprod Time: Task: R SW Time Hr: 1.52 Time Ot: 0"/>
    <n v="44.08"/>
    <m/>
    <x v="12"/>
  </r>
  <r>
    <n v="7457"/>
    <s v="General Expenses"/>
    <n v="147"/>
    <d v="2023-03-13T00:00:00"/>
    <s v="Unprod Time: Task: R SW Time Hr: 2.42 Time Ot: 0"/>
    <n v="70.180000000000007"/>
    <m/>
    <x v="12"/>
  </r>
  <r>
    <n v="7457"/>
    <s v="General Expenses"/>
    <n v="147"/>
    <d v="2023-03-08T00:00:00"/>
    <s v="Unprod Time: Task: R SW Time Hr: 2.85 Time Ot: 0"/>
    <n v="82.65"/>
    <m/>
    <x v="12"/>
  </r>
  <r>
    <n v="7457"/>
    <s v="General Expenses"/>
    <n v="147"/>
    <d v="2023-03-14T00:00:00"/>
    <s v="Unprod Time: Task: R SW Time Hr: 2.85 Time Ot: 0"/>
    <n v="82.65"/>
    <m/>
    <x v="12"/>
  </r>
  <r>
    <n v="7457"/>
    <s v="General Expenses"/>
    <n v="147"/>
    <d v="2023-03-02T00:00:00"/>
    <s v="Unprod Time: Task: R SW Time Hr: 2.88 Time Ot: 0"/>
    <n v="83.52"/>
    <m/>
    <x v="12"/>
  </r>
  <r>
    <n v="7457"/>
    <s v="General Expenses"/>
    <n v="142"/>
    <d v="2023-03-21T00:00:00"/>
    <s v="Unprod Time: Task: R SW Time Hr: 2.93 Time Ot: .19"/>
    <n v="96.72"/>
    <m/>
    <x v="12"/>
  </r>
  <r>
    <n v="7457"/>
    <s v="General Expenses"/>
    <n v="147"/>
    <d v="2023-03-03T00:00:00"/>
    <s v="Unprod Time: Task: R SW Time Hr: 2.93 Time Ot: 0"/>
    <n v="84.97"/>
    <m/>
    <x v="12"/>
  </r>
  <r>
    <n v="7457"/>
    <s v="General Expenses"/>
    <n v="147"/>
    <d v="2023-03-01T00:00:00"/>
    <s v="Unprod Time: Task: R SW Time Hr: 3.38 Time Ot: 0"/>
    <n v="98.02"/>
    <m/>
    <x v="12"/>
  </r>
  <r>
    <n v="7457"/>
    <s v="General Expenses"/>
    <n v="147"/>
    <d v="2023-03-20T00:00:00"/>
    <s v="Unprod Time: Task: R SW Time Hr: 3.47 Time Ot: 0"/>
    <n v="100.63"/>
    <m/>
    <x v="12"/>
  </r>
  <r>
    <n v="7457"/>
    <s v="General Expenses"/>
    <n v="147"/>
    <d v="2023-03-17T00:00:00"/>
    <s v="Unprod Time: Task: R SW Time Hr: 4.47 Time Ot: 0"/>
    <n v="129.63"/>
    <m/>
    <x v="12"/>
  </r>
  <r>
    <n v="7457"/>
    <s v="General Expenses"/>
    <n v="147"/>
    <d v="2023-03-13T00:00:00"/>
    <s v="Unprod Time: Task: R SW Time Hr: 4.77 Time Ot: 0"/>
    <n v="138.33000000000001"/>
    <m/>
    <x v="12"/>
  </r>
  <r>
    <n v="7457"/>
    <s v="General Expenses"/>
    <n v="147"/>
    <d v="2023-03-09T00:00:00"/>
    <s v="Unprod Time: Task: R SW Time Hr: 4.97 Time Ot: 0"/>
    <n v="144.13"/>
    <m/>
    <x v="12"/>
  </r>
  <r>
    <n v="7457"/>
    <s v="General Expenses"/>
    <n v="147"/>
    <d v="2023-03-07T00:00:00"/>
    <s v="Unprod Time: Task: R SW Time Hr: 5.1 Time Ot: 0"/>
    <n v="147.9"/>
    <m/>
    <x v="12"/>
  </r>
  <r>
    <n v="7457"/>
    <s v="General Expenses"/>
    <n v="147"/>
    <d v="2023-03-10T00:00:00"/>
    <s v="Unprod Time: Task: R SW Time Hr: 5.72 Time Ot: 0"/>
    <n v="165.88"/>
    <m/>
    <x v="12"/>
  </r>
  <r>
    <n v="7457"/>
    <s v="General Expenses"/>
    <n v="147"/>
    <d v="2023-03-16T00:00:00"/>
    <s v="Unprod Time: Task: R SW Time Hr: 8.57 Time Ot: 0"/>
    <n v="248.53"/>
    <m/>
    <x v="12"/>
  </r>
  <r>
    <n v="7457"/>
    <s v="General Expenses"/>
    <n v="147"/>
    <d v="2023-03-15T00:00:00"/>
    <s v="Unprod Time: Task: R SW Time Hr: 8.78 Time Ot: 0"/>
    <n v="254.62"/>
    <m/>
    <x v="12"/>
  </r>
  <r>
    <n v="7457"/>
    <s v="General Expenses"/>
    <n v="240"/>
    <d v="2023-03-14T00:00:00"/>
    <s v="Unprod Time: Task: R WZ Time Hr: .02 Time Ot: 0"/>
    <n v="0.68"/>
    <m/>
    <x v="12"/>
  </r>
  <r>
    <n v="7457"/>
    <s v="General Expenses"/>
    <n v="240"/>
    <d v="2023-05-03T00:00:00"/>
    <s v="Unprod Time: Task: R WZ Time Hr: .02 Time Ot: 0"/>
    <n v="0.68"/>
    <m/>
    <x v="12"/>
  </r>
  <r>
    <n v="7457"/>
    <s v="General Expenses"/>
    <n v="240"/>
    <d v="2023-05-10T00:00:00"/>
    <s v="Unprod Time: Task: R WZ Time Hr: .02 Time Ot: 0"/>
    <n v="0.68"/>
    <m/>
    <x v="12"/>
  </r>
  <r>
    <n v="7457"/>
    <s v="General Expenses"/>
    <n v="240"/>
    <d v="2023-06-02T00:00:00"/>
    <s v="Unprod Time: Task: R WZ Time Hr: .02 Time Ot: 0"/>
    <n v="0.68"/>
    <m/>
    <x v="12"/>
  </r>
  <r>
    <n v="7457"/>
    <s v="General Expenses"/>
    <n v="240"/>
    <d v="2023-06-20T00:00:00"/>
    <s v="Unprod Time: Task: R WZ Time Hr: .02 Time Ot: 0"/>
    <n v="0.68"/>
    <m/>
    <x v="12"/>
  </r>
  <r>
    <n v="7457"/>
    <s v="General Expenses"/>
    <n v="240"/>
    <d v="2023-07-26T00:00:00"/>
    <s v="Unprod Time: Task: R WZ Time Hr: .02 Time Ot: 0"/>
    <n v="0.68"/>
    <m/>
    <x v="12"/>
  </r>
  <r>
    <n v="7457"/>
    <s v="General Expenses"/>
    <n v="240"/>
    <d v="2023-08-14T00:00:00"/>
    <s v="Unprod Time: Task: R WZ Time Hr: .02 Time Ot: 0"/>
    <n v="0.68"/>
    <m/>
    <x v="12"/>
  </r>
  <r>
    <n v="7457"/>
    <s v="General Expenses"/>
    <n v="240"/>
    <d v="2023-08-30T00:00:00"/>
    <s v="Unprod Time: Task: R WZ Time Hr: .02 Time Ot: 0"/>
    <n v="0.68"/>
    <m/>
    <x v="12"/>
  </r>
  <r>
    <n v="7457"/>
    <s v="General Expenses"/>
    <n v="240"/>
    <d v="2023-09-11T00:00:00"/>
    <s v="Unprod Time: Task: R WZ Time Hr: .02 Time Ot: 0"/>
    <n v="0.68"/>
    <m/>
    <x v="12"/>
  </r>
  <r>
    <n v="7457"/>
    <s v="General Expenses"/>
    <n v="240"/>
    <d v="2023-09-18T00:00:00"/>
    <s v="Unprod Time: Task: R WZ Time Hr: .02 Time Ot: 0"/>
    <n v="0.68"/>
    <m/>
    <x v="12"/>
  </r>
  <r>
    <n v="7457"/>
    <s v="General Expenses"/>
    <n v="240"/>
    <d v="2023-04-04T00:00:00"/>
    <s v="Unprod Time: Task: R WZ Time Hr: .03 Time Ot: 0"/>
    <n v="1.02"/>
    <m/>
    <x v="12"/>
  </r>
  <r>
    <n v="7457"/>
    <s v="General Expenses"/>
    <n v="240"/>
    <d v="2023-05-03T00:00:00"/>
    <s v="Unprod Time: Task: R WZ Time Hr: .03 Time Ot: 0"/>
    <n v="1.02"/>
    <m/>
    <x v="12"/>
  </r>
  <r>
    <n v="7457"/>
    <s v="General Expenses"/>
    <n v="240"/>
    <d v="2023-05-15T00:00:00"/>
    <s v="Unprod Time: Task: R WZ Time Hr: .03 Time Ot: 0"/>
    <n v="1.02"/>
    <m/>
    <x v="12"/>
  </r>
  <r>
    <n v="7457"/>
    <s v="General Expenses"/>
    <n v="240"/>
    <d v="2023-05-23T00:00:00"/>
    <s v="Unprod Time: Task: R WZ Time Hr: .03 Time Ot: 0"/>
    <n v="1.02"/>
    <m/>
    <x v="12"/>
  </r>
  <r>
    <n v="7457"/>
    <s v="General Expenses"/>
    <n v="240"/>
    <d v="2023-06-16T00:00:00"/>
    <s v="Unprod Time: Task: R WZ Time Hr: .03 Time Ot: 0"/>
    <n v="1.02"/>
    <m/>
    <x v="12"/>
  </r>
  <r>
    <n v="7457"/>
    <s v="General Expenses"/>
    <n v="240"/>
    <d v="2023-06-23T00:00:00"/>
    <s v="Unprod Time: Task: R WZ Time Hr: .03 Time Ot: 0"/>
    <n v="1.02"/>
    <m/>
    <x v="12"/>
  </r>
  <r>
    <n v="7457"/>
    <s v="General Expenses"/>
    <n v="240"/>
    <d v="2023-06-26T00:00:00"/>
    <s v="Unprod Time: Task: R WZ Time Hr: .03 Time Ot: 0"/>
    <n v="1.02"/>
    <m/>
    <x v="12"/>
  </r>
  <r>
    <n v="7457"/>
    <s v="General Expenses"/>
    <n v="240"/>
    <d v="2023-09-05T00:00:00"/>
    <s v="Unprod Time: Task: R WZ Time Hr: .03 Time Ot: 0"/>
    <n v="1.02"/>
    <m/>
    <x v="12"/>
  </r>
  <r>
    <n v="7457"/>
    <s v="General Expenses"/>
    <n v="240"/>
    <d v="2023-09-22T00:00:00"/>
    <s v="Unprod Time: Task: R WZ Time Hr: .03 Time Ot: 0"/>
    <n v="1.02"/>
    <m/>
    <x v="12"/>
  </r>
  <r>
    <n v="7457"/>
    <s v="General Expenses"/>
    <n v="240"/>
    <d v="2023-04-18T00:00:00"/>
    <s v="Unprod Time: Task: R WZ Time Hr: .05 Time Ot: 0"/>
    <n v="1.7"/>
    <m/>
    <x v="12"/>
  </r>
  <r>
    <n v="7457"/>
    <s v="General Expenses"/>
    <n v="240"/>
    <d v="2023-05-12T00:00:00"/>
    <s v="Unprod Time: Task: R WZ Time Hr: .05 Time Ot: 0"/>
    <n v="1.7"/>
    <m/>
    <x v="12"/>
  </r>
  <r>
    <n v="7457"/>
    <s v="General Expenses"/>
    <n v="240"/>
    <d v="2023-06-24T00:00:00"/>
    <s v="Unprod Time: Task: R WZ Time Hr: .05 Time Ot: 0"/>
    <n v="1.7"/>
    <m/>
    <x v="12"/>
  </r>
  <r>
    <n v="7457"/>
    <s v="General Expenses"/>
    <n v="240"/>
    <d v="2023-07-11T00:00:00"/>
    <s v="Unprod Time: Task: R WZ Time Hr: .05 Time Ot: 0"/>
    <n v="1.7"/>
    <m/>
    <x v="12"/>
  </r>
  <r>
    <n v="7457"/>
    <s v="General Expenses"/>
    <n v="240"/>
    <d v="2023-07-18T00:00:00"/>
    <s v="Unprod Time: Task: R WZ Time Hr: .05 Time Ot: 0"/>
    <n v="1.7"/>
    <m/>
    <x v="12"/>
  </r>
  <r>
    <n v="7457"/>
    <s v="General Expenses"/>
    <n v="240"/>
    <d v="2023-07-21T00:00:00"/>
    <s v="Unprod Time: Task: R WZ Time Hr: .05 Time Ot: 0"/>
    <n v="1.7"/>
    <m/>
    <x v="12"/>
  </r>
  <r>
    <n v="7457"/>
    <s v="General Expenses"/>
    <n v="240"/>
    <d v="2023-08-04T00:00:00"/>
    <s v="Unprod Time: Task: R WZ Time Hr: .05 Time Ot: 0"/>
    <n v="1.7"/>
    <m/>
    <x v="12"/>
  </r>
  <r>
    <n v="7457"/>
    <s v="General Expenses"/>
    <n v="240"/>
    <d v="2023-09-13T00:00:00"/>
    <s v="Unprod Time: Task: R WZ Time Hr: .05 Time Ot: 0"/>
    <n v="1.7"/>
    <m/>
    <x v="12"/>
  </r>
  <r>
    <n v="7457"/>
    <s v="General Expenses"/>
    <n v="240"/>
    <d v="2023-09-15T00:00:00"/>
    <s v="Unprod Time: Task: R WZ Time Hr: .05 Time Ot: 0"/>
    <n v="1.7"/>
    <m/>
    <x v="12"/>
  </r>
  <r>
    <n v="7457"/>
    <s v="General Expenses"/>
    <n v="240"/>
    <d v="2023-09-19T00:00:00"/>
    <s v="Unprod Time: Task: R WZ Time Hr: .05 Time Ot: 0"/>
    <n v="1.7"/>
    <m/>
    <x v="12"/>
  </r>
  <r>
    <n v="7457"/>
    <s v="General Expenses"/>
    <n v="240"/>
    <d v="2023-04-21T00:00:00"/>
    <s v="Unprod Time: Task: R WZ Time Hr: .07 Time Ot: 0"/>
    <n v="2.38"/>
    <m/>
    <x v="12"/>
  </r>
  <r>
    <n v="7457"/>
    <s v="General Expenses"/>
    <n v="240"/>
    <d v="2023-05-09T00:00:00"/>
    <s v="Unprod Time: Task: R WZ Time Hr: .07 Time Ot: 0"/>
    <n v="2.38"/>
    <m/>
    <x v="12"/>
  </r>
  <r>
    <n v="7457"/>
    <s v="General Expenses"/>
    <n v="240"/>
    <d v="2023-05-12T00:00:00"/>
    <s v="Unprod Time: Task: R WZ Time Hr: .07 Time Ot: 0"/>
    <n v="2.38"/>
    <m/>
    <x v="12"/>
  </r>
  <r>
    <n v="7457"/>
    <s v="General Expenses"/>
    <n v="240"/>
    <d v="2023-05-23T00:00:00"/>
    <s v="Unprod Time: Task: R WZ Time Hr: .07 Time Ot: 0"/>
    <n v="2.38"/>
    <m/>
    <x v="12"/>
  </r>
  <r>
    <n v="7457"/>
    <s v="General Expenses"/>
    <n v="240"/>
    <d v="2023-05-23T00:00:00"/>
    <s v="Unprod Time: Task: R WZ Time Hr: .07 Time Ot: 0"/>
    <n v="2.38"/>
    <m/>
    <x v="12"/>
  </r>
  <r>
    <n v="7457"/>
    <s v="General Expenses"/>
    <n v="240"/>
    <d v="2023-05-30T00:00:00"/>
    <s v="Unprod Time: Task: R WZ Time Hr: .07 Time Ot: 0"/>
    <n v="2.38"/>
    <m/>
    <x v="12"/>
  </r>
  <r>
    <n v="7457"/>
    <s v="General Expenses"/>
    <n v="240"/>
    <d v="2023-06-06T00:00:00"/>
    <s v="Unprod Time: Task: R WZ Time Hr: .07 Time Ot: 0"/>
    <n v="2.38"/>
    <m/>
    <x v="12"/>
  </r>
  <r>
    <n v="7457"/>
    <s v="General Expenses"/>
    <n v="240"/>
    <d v="2023-06-24T00:00:00"/>
    <s v="Unprod Time: Task: R WZ Time Hr: .07 Time Ot: 0"/>
    <n v="2.38"/>
    <m/>
    <x v="12"/>
  </r>
  <r>
    <n v="7457"/>
    <s v="General Expenses"/>
    <n v="240"/>
    <d v="2023-07-08T00:00:00"/>
    <s v="Unprod Time: Task: R WZ Time Hr: .07 Time Ot: 0"/>
    <n v="2.38"/>
    <m/>
    <x v="12"/>
  </r>
  <r>
    <n v="7457"/>
    <s v="General Expenses"/>
    <n v="240"/>
    <d v="2023-07-17T00:00:00"/>
    <s v="Unprod Time: Task: R WZ Time Hr: .07 Time Ot: 0"/>
    <n v="2.38"/>
    <m/>
    <x v="12"/>
  </r>
  <r>
    <n v="7457"/>
    <s v="General Expenses"/>
    <n v="240"/>
    <d v="2023-08-02T00:00:00"/>
    <s v="Unprod Time: Task: R WZ Time Hr: .07 Time Ot: 0"/>
    <n v="2.38"/>
    <m/>
    <x v="12"/>
  </r>
  <r>
    <n v="7457"/>
    <s v="General Expenses"/>
    <n v="240"/>
    <d v="2023-08-29T00:00:00"/>
    <s v="Unprod Time: Task: R WZ Time Hr: .07 Time Ot: 0"/>
    <n v="2.38"/>
    <m/>
    <x v="12"/>
  </r>
  <r>
    <n v="7457"/>
    <s v="General Expenses"/>
    <n v="240"/>
    <d v="2023-09-08T00:00:00"/>
    <s v="Unprod Time: Task: R WZ Time Hr: .07 Time Ot: 0"/>
    <n v="2.38"/>
    <m/>
    <x v="12"/>
  </r>
  <r>
    <n v="7457"/>
    <s v="General Expenses"/>
    <n v="240"/>
    <d v="2023-03-29T00:00:00"/>
    <s v="Unprod Time: Task: R WZ Time Hr: .08 Time Ot: 0"/>
    <n v="2.72"/>
    <m/>
    <x v="12"/>
  </r>
  <r>
    <n v="7457"/>
    <s v="General Expenses"/>
    <n v="240"/>
    <d v="2023-04-11T00:00:00"/>
    <s v="Unprod Time: Task: R WZ Time Hr: .08 Time Ot: 0"/>
    <n v="2.72"/>
    <m/>
    <x v="12"/>
  </r>
  <r>
    <n v="7457"/>
    <s v="General Expenses"/>
    <n v="240"/>
    <d v="2023-04-12T00:00:00"/>
    <s v="Unprod Time: Task: R WZ Time Hr: .08 Time Ot: 0"/>
    <n v="2.72"/>
    <m/>
    <x v="12"/>
  </r>
  <r>
    <n v="7457"/>
    <s v="General Expenses"/>
    <n v="240"/>
    <d v="2023-05-19T00:00:00"/>
    <s v="Unprod Time: Task: R WZ Time Hr: .08 Time Ot: 0"/>
    <n v="2.72"/>
    <m/>
    <x v="12"/>
  </r>
  <r>
    <n v="7457"/>
    <s v="General Expenses"/>
    <n v="240"/>
    <d v="2023-05-26T00:00:00"/>
    <s v="Unprod Time: Task: R WZ Time Hr: .08 Time Ot: 0"/>
    <n v="2.72"/>
    <m/>
    <x v="12"/>
  </r>
  <r>
    <n v="7457"/>
    <s v="General Expenses"/>
    <n v="240"/>
    <d v="2023-05-31T00:00:00"/>
    <s v="Unprod Time: Task: R WZ Time Hr: .08 Time Ot: 0"/>
    <n v="2.72"/>
    <m/>
    <x v="12"/>
  </r>
  <r>
    <n v="7457"/>
    <s v="General Expenses"/>
    <n v="240"/>
    <d v="2023-06-07T00:00:00"/>
    <s v="Unprod Time: Task: R WZ Time Hr: .08 Time Ot: 0"/>
    <n v="2.72"/>
    <m/>
    <x v="12"/>
  </r>
  <r>
    <n v="7457"/>
    <s v="General Expenses"/>
    <n v="240"/>
    <d v="2023-06-07T00:00:00"/>
    <s v="Unprod Time: Task: R WZ Time Hr: .08 Time Ot: 0"/>
    <n v="2.72"/>
    <m/>
    <x v="12"/>
  </r>
  <r>
    <n v="7457"/>
    <s v="General Expenses"/>
    <n v="240"/>
    <d v="2023-06-13T00:00:00"/>
    <s v="Unprod Time: Task: R WZ Time Hr: .08 Time Ot: 0"/>
    <n v="2.72"/>
    <m/>
    <x v="12"/>
  </r>
  <r>
    <n v="7457"/>
    <s v="General Expenses"/>
    <n v="240"/>
    <d v="2023-07-07T00:00:00"/>
    <s v="Unprod Time: Task: R WZ Time Hr: .08 Time Ot: 0"/>
    <n v="2.72"/>
    <m/>
    <x v="12"/>
  </r>
  <r>
    <n v="7457"/>
    <s v="General Expenses"/>
    <n v="240"/>
    <d v="2023-09-06T00:00:00"/>
    <s v="Unprod Time: Task: R WZ Time Hr: .08 Time Ot: 0"/>
    <n v="2.72"/>
    <m/>
    <x v="12"/>
  </r>
  <r>
    <n v="7457"/>
    <s v="General Expenses"/>
    <n v="240"/>
    <d v="2023-09-19T00:00:00"/>
    <s v="Unprod Time: Task: R WZ Time Hr: .08 Time Ot: 0"/>
    <n v="2.72"/>
    <m/>
    <x v="12"/>
  </r>
  <r>
    <n v="7457"/>
    <s v="General Expenses"/>
    <n v="240"/>
    <d v="2023-09-19T00:00:00"/>
    <s v="Unprod Time: Task: R WZ Time Hr: .08 Time Ot: 0"/>
    <n v="2.72"/>
    <m/>
    <x v="12"/>
  </r>
  <r>
    <n v="7457"/>
    <s v="General Expenses"/>
    <n v="240"/>
    <d v="2023-09-20T00:00:00"/>
    <s v="Unprod Time: Task: R WZ Time Hr: .08 Time Ot: 0"/>
    <n v="2.72"/>
    <m/>
    <x v="12"/>
  </r>
  <r>
    <n v="7457"/>
    <s v="General Expenses"/>
    <n v="240"/>
    <d v="2023-03-13T00:00:00"/>
    <s v="Unprod Time: Task: R WZ Time Hr: .1 Time Ot: 0"/>
    <n v="3.4"/>
    <m/>
    <x v="12"/>
  </r>
  <r>
    <n v="7457"/>
    <s v="General Expenses"/>
    <n v="240"/>
    <d v="2023-05-19T00:00:00"/>
    <s v="Unprod Time: Task: R WZ Time Hr: .1 Time Ot: 0"/>
    <n v="3.4"/>
    <m/>
    <x v="12"/>
  </r>
  <r>
    <n v="7457"/>
    <s v="General Expenses"/>
    <n v="240"/>
    <d v="2023-06-19T00:00:00"/>
    <s v="Unprod Time: Task: R WZ Time Hr: .1 Time Ot: 0"/>
    <n v="3.4"/>
    <m/>
    <x v="12"/>
  </r>
  <r>
    <n v="7457"/>
    <s v="General Expenses"/>
    <n v="240"/>
    <d v="2023-06-19T00:00:00"/>
    <s v="Unprod Time: Task: R WZ Time Hr: .1 Time Ot: 0"/>
    <n v="3.4"/>
    <m/>
    <x v="12"/>
  </r>
  <r>
    <n v="7457"/>
    <s v="General Expenses"/>
    <n v="240"/>
    <d v="2023-06-20T00:00:00"/>
    <s v="Unprod Time: Task: R WZ Time Hr: .1 Time Ot: 0"/>
    <n v="3.4"/>
    <m/>
    <x v="12"/>
  </r>
  <r>
    <n v="7457"/>
    <s v="General Expenses"/>
    <n v="240"/>
    <d v="2023-06-30T00:00:00"/>
    <s v="Unprod Time: Task: R WZ Time Hr: .1 Time Ot: 0"/>
    <n v="3.4"/>
    <m/>
    <x v="12"/>
  </r>
  <r>
    <n v="7457"/>
    <s v="General Expenses"/>
    <n v="240"/>
    <d v="2023-07-08T00:00:00"/>
    <s v="Unprod Time: Task: R WZ Time Hr: .1 Time Ot: 0"/>
    <n v="3.4"/>
    <m/>
    <x v="12"/>
  </r>
  <r>
    <n v="7457"/>
    <s v="General Expenses"/>
    <n v="240"/>
    <d v="2023-07-28T00:00:00"/>
    <s v="Unprod Time: Task: R WZ Time Hr: .1 Time Ot: 0"/>
    <n v="3.4"/>
    <m/>
    <x v="12"/>
  </r>
  <r>
    <n v="7457"/>
    <s v="General Expenses"/>
    <n v="240"/>
    <d v="2023-08-19T00:00:00"/>
    <s v="Unprod Time: Task: R WZ Time Hr: .1 Time Ot: 0"/>
    <n v="3.4"/>
    <m/>
    <x v="12"/>
  </r>
  <r>
    <n v="7457"/>
    <s v="General Expenses"/>
    <n v="240"/>
    <d v="2023-08-23T00:00:00"/>
    <s v="Unprod Time: Task: R WZ Time Hr: .1 Time Ot: 0"/>
    <n v="3.4"/>
    <m/>
    <x v="12"/>
  </r>
  <r>
    <n v="7457"/>
    <s v="General Expenses"/>
    <n v="240"/>
    <d v="2023-08-30T00:00:00"/>
    <s v="Unprod Time: Task: R WZ Time Hr: .1 Time Ot: 0"/>
    <n v="3.4"/>
    <m/>
    <x v="12"/>
  </r>
  <r>
    <n v="7457"/>
    <s v="General Expenses"/>
    <n v="240"/>
    <d v="2023-09-13T00:00:00"/>
    <s v="Unprod Time: Task: R WZ Time Hr: .1 Time Ot: 0"/>
    <n v="3.4"/>
    <m/>
    <x v="12"/>
  </r>
  <r>
    <n v="7457"/>
    <s v="General Expenses"/>
    <n v="240"/>
    <d v="2023-09-20T00:00:00"/>
    <s v="Unprod Time: Task: R WZ Time Hr: .1 Time Ot: 0"/>
    <n v="3.4"/>
    <m/>
    <x v="12"/>
  </r>
  <r>
    <n v="7457"/>
    <s v="General Expenses"/>
    <n v="240"/>
    <d v="2023-03-14T00:00:00"/>
    <s v="Unprod Time: Task: R WZ Time Hr: .12 Time Ot: 0"/>
    <n v="4.08"/>
    <m/>
    <x v="12"/>
  </r>
  <r>
    <n v="7457"/>
    <s v="General Expenses"/>
    <n v="240"/>
    <d v="2023-03-21T00:00:00"/>
    <s v="Unprod Time: Task: R WZ Time Hr: .12 Time Ot: 0"/>
    <n v="4.08"/>
    <m/>
    <x v="12"/>
  </r>
  <r>
    <n v="7457"/>
    <s v="General Expenses"/>
    <n v="240"/>
    <d v="2023-03-28T00:00:00"/>
    <s v="Unprod Time: Task: R WZ Time Hr: .12 Time Ot: 0"/>
    <n v="4.08"/>
    <m/>
    <x v="12"/>
  </r>
  <r>
    <n v="7457"/>
    <s v="General Expenses"/>
    <n v="240"/>
    <d v="2023-03-31T00:00:00"/>
    <s v="Unprod Time: Task: R WZ Time Hr: .12 Time Ot: 0"/>
    <n v="4.08"/>
    <m/>
    <x v="12"/>
  </r>
  <r>
    <n v="7457"/>
    <s v="General Expenses"/>
    <n v="240"/>
    <d v="2023-04-05T00:00:00"/>
    <s v="Unprod Time: Task: R WZ Time Hr: .12 Time Ot: 0"/>
    <n v="4.08"/>
    <m/>
    <x v="12"/>
  </r>
  <r>
    <n v="7457"/>
    <s v="General Expenses"/>
    <n v="240"/>
    <d v="2023-04-15T00:00:00"/>
    <s v="Unprod Time: Task: R WZ Time Hr: .12 Time Ot: 0"/>
    <n v="4.08"/>
    <m/>
    <x v="12"/>
  </r>
  <r>
    <n v="7457"/>
    <s v="General Expenses"/>
    <n v="240"/>
    <d v="2023-04-18T00:00:00"/>
    <s v="Unprod Time: Task: R WZ Time Hr: .12 Time Ot: 0"/>
    <n v="4.08"/>
    <m/>
    <x v="12"/>
  </r>
  <r>
    <n v="7457"/>
    <s v="General Expenses"/>
    <n v="240"/>
    <d v="2023-04-19T00:00:00"/>
    <s v="Unprod Time: Task: R WZ Time Hr: .12 Time Ot: 0"/>
    <n v="4.08"/>
    <m/>
    <x v="12"/>
  </r>
  <r>
    <n v="7457"/>
    <s v="General Expenses"/>
    <n v="240"/>
    <d v="2023-05-24T00:00:00"/>
    <s v="Unprod Time: Task: R WZ Time Hr: .12 Time Ot: 0"/>
    <n v="4.08"/>
    <m/>
    <x v="12"/>
  </r>
  <r>
    <n v="7457"/>
    <s v="General Expenses"/>
    <n v="240"/>
    <d v="2023-05-31T00:00:00"/>
    <s v="Unprod Time: Task: R WZ Time Hr: .12 Time Ot: 0"/>
    <n v="4.08"/>
    <m/>
    <x v="12"/>
  </r>
  <r>
    <n v="7457"/>
    <s v="General Expenses"/>
    <n v="240"/>
    <d v="2023-05-31T00:00:00"/>
    <s v="Unprod Time: Task: R WZ Time Hr: .12 Time Ot: 0"/>
    <n v="4.08"/>
    <m/>
    <x v="12"/>
  </r>
  <r>
    <n v="7457"/>
    <s v="General Expenses"/>
    <n v="240"/>
    <d v="2023-06-07T00:00:00"/>
    <s v="Unprod Time: Task: R WZ Time Hr: .12 Time Ot: 0"/>
    <n v="4.08"/>
    <m/>
    <x v="12"/>
  </r>
  <r>
    <n v="7457"/>
    <s v="General Expenses"/>
    <n v="240"/>
    <d v="2023-06-19T00:00:00"/>
    <s v="Unprod Time: Task: R WZ Time Hr: .12 Time Ot: 0"/>
    <n v="4.08"/>
    <m/>
    <x v="12"/>
  </r>
  <r>
    <n v="7457"/>
    <s v="General Expenses"/>
    <n v="240"/>
    <d v="2023-07-24T00:00:00"/>
    <s v="Unprod Time: Task: R WZ Time Hr: .12 Time Ot: 0"/>
    <n v="4.08"/>
    <m/>
    <x v="12"/>
  </r>
  <r>
    <n v="7457"/>
    <s v="General Expenses"/>
    <n v="240"/>
    <d v="2023-07-26T00:00:00"/>
    <s v="Unprod Time: Task: R WZ Time Hr: .12 Time Ot: 0"/>
    <n v="4.08"/>
    <m/>
    <x v="12"/>
  </r>
  <r>
    <n v="7457"/>
    <s v="General Expenses"/>
    <n v="240"/>
    <d v="2023-08-19T00:00:00"/>
    <s v="Unprod Time: Task: R WZ Time Hr: .12 Time Ot: 0"/>
    <n v="4.08"/>
    <m/>
    <x v="12"/>
  </r>
  <r>
    <n v="7457"/>
    <s v="General Expenses"/>
    <n v="240"/>
    <d v="2023-09-08T00:00:00"/>
    <s v="Unprod Time: Task: R WZ Time Hr: .12 Time Ot: 0"/>
    <n v="4.08"/>
    <m/>
    <x v="12"/>
  </r>
  <r>
    <n v="7457"/>
    <s v="General Expenses"/>
    <n v="240"/>
    <d v="2023-09-11T00:00:00"/>
    <s v="Unprod Time: Task: R WZ Time Hr: .12 Time Ot: 0"/>
    <n v="4.08"/>
    <m/>
    <x v="12"/>
  </r>
  <r>
    <n v="7457"/>
    <s v="General Expenses"/>
    <n v="240"/>
    <d v="2023-09-12T00:00:00"/>
    <s v="Unprod Time: Task: R WZ Time Hr: .12 Time Ot: 0"/>
    <n v="4.08"/>
    <m/>
    <x v="12"/>
  </r>
  <r>
    <n v="7457"/>
    <s v="General Expenses"/>
    <n v="240"/>
    <d v="2023-09-16T00:00:00"/>
    <s v="Unprod Time: Task: R WZ Time Hr: .12 Time Ot: 0"/>
    <n v="4.08"/>
    <m/>
    <x v="12"/>
  </r>
  <r>
    <n v="7457"/>
    <s v="General Expenses"/>
    <n v="240"/>
    <d v="2023-09-18T00:00:00"/>
    <s v="Unprod Time: Task: R WZ Time Hr: .12 Time Ot: 0"/>
    <n v="4.08"/>
    <m/>
    <x v="12"/>
  </r>
  <r>
    <n v="7457"/>
    <s v="General Expenses"/>
    <n v="240"/>
    <d v="2023-03-06T00:00:00"/>
    <s v="Unprod Time: Task: R WZ Time Hr: .13 Time Ot: 0"/>
    <n v="4.42"/>
    <m/>
    <x v="12"/>
  </r>
  <r>
    <n v="7457"/>
    <s v="General Expenses"/>
    <n v="240"/>
    <d v="2023-05-15T00:00:00"/>
    <s v="Unprod Time: Task: R WZ Time Hr: .13 Time Ot: 0"/>
    <n v="4.42"/>
    <m/>
    <x v="12"/>
  </r>
  <r>
    <n v="7457"/>
    <s v="General Expenses"/>
    <n v="240"/>
    <d v="2023-05-31T00:00:00"/>
    <s v="Unprod Time: Task: R WZ Time Hr: .13 Time Ot: 0"/>
    <n v="4.42"/>
    <m/>
    <x v="12"/>
  </r>
  <r>
    <n v="7457"/>
    <s v="General Expenses"/>
    <n v="240"/>
    <d v="2023-06-06T00:00:00"/>
    <s v="Unprod Time: Task: R WZ Time Hr: .13 Time Ot: 0"/>
    <n v="4.42"/>
    <m/>
    <x v="12"/>
  </r>
  <r>
    <n v="7457"/>
    <s v="General Expenses"/>
    <n v="240"/>
    <d v="2023-06-09T00:00:00"/>
    <s v="Unprod Time: Task: R WZ Time Hr: .13 Time Ot: 0"/>
    <n v="4.42"/>
    <m/>
    <x v="12"/>
  </r>
  <r>
    <n v="7457"/>
    <s v="General Expenses"/>
    <n v="240"/>
    <d v="2023-06-23T00:00:00"/>
    <s v="Unprod Time: Task: R WZ Time Hr: .13 Time Ot: 0"/>
    <n v="4.42"/>
    <m/>
    <x v="12"/>
  </r>
  <r>
    <n v="7457"/>
    <s v="General Expenses"/>
    <n v="240"/>
    <d v="2023-07-17T00:00:00"/>
    <s v="Unprod Time: Task: R WZ Time Hr: .13 Time Ot: 0"/>
    <n v="4.42"/>
    <m/>
    <x v="12"/>
  </r>
  <r>
    <n v="7457"/>
    <s v="General Expenses"/>
    <n v="240"/>
    <d v="2023-07-22T00:00:00"/>
    <s v="Unprod Time: Task: R WZ Time Hr: .13 Time Ot: 0"/>
    <n v="4.42"/>
    <m/>
    <x v="12"/>
  </r>
  <r>
    <n v="7457"/>
    <s v="General Expenses"/>
    <n v="240"/>
    <d v="2023-08-07T00:00:00"/>
    <s v="Unprod Time: Task: R WZ Time Hr: .13 Time Ot: 0"/>
    <n v="4.42"/>
    <m/>
    <x v="12"/>
  </r>
  <r>
    <n v="7457"/>
    <s v="General Expenses"/>
    <n v="240"/>
    <d v="2023-08-11T00:00:00"/>
    <s v="Unprod Time: Task: R WZ Time Hr: .13 Time Ot: 0"/>
    <n v="4.42"/>
    <m/>
    <x v="12"/>
  </r>
  <r>
    <n v="7457"/>
    <s v="General Expenses"/>
    <n v="240"/>
    <d v="2023-08-30T00:00:00"/>
    <s v="Unprod Time: Task: R WZ Time Hr: .13 Time Ot: 0"/>
    <n v="4.42"/>
    <m/>
    <x v="12"/>
  </r>
  <r>
    <n v="7457"/>
    <s v="General Expenses"/>
    <n v="240"/>
    <d v="2023-09-08T00:00:00"/>
    <s v="Unprod Time: Task: R WZ Time Hr: .13 Time Ot: 0"/>
    <n v="4.42"/>
    <m/>
    <x v="12"/>
  </r>
  <r>
    <n v="7457"/>
    <s v="General Expenses"/>
    <n v="240"/>
    <d v="2023-09-08T00:00:00"/>
    <s v="Unprod Time: Task: R WZ Time Hr: .13 Time Ot: 0"/>
    <n v="4.42"/>
    <m/>
    <x v="12"/>
  </r>
  <r>
    <n v="7457"/>
    <s v="General Expenses"/>
    <n v="240"/>
    <d v="2023-03-07T00:00:00"/>
    <s v="Unprod Time: Task: R WZ Time Hr: .15 Time Ot: 0"/>
    <n v="5.0999999999999996"/>
    <m/>
    <x v="12"/>
  </r>
  <r>
    <n v="7457"/>
    <s v="General Expenses"/>
    <n v="240"/>
    <d v="2023-03-17T00:00:00"/>
    <s v="Unprod Time: Task: R WZ Time Hr: .15 Time Ot: 0"/>
    <n v="5.0999999999999996"/>
    <m/>
    <x v="12"/>
  </r>
  <r>
    <n v="7457"/>
    <s v="General Expenses"/>
    <n v="240"/>
    <d v="2023-03-21T00:00:00"/>
    <s v="Unprod Time: Task: R WZ Time Hr: .15 Time Ot: 0"/>
    <n v="5.0999999999999996"/>
    <m/>
    <x v="12"/>
  </r>
  <r>
    <n v="7457"/>
    <s v="General Expenses"/>
    <n v="240"/>
    <d v="2023-04-01T00:00:00"/>
    <s v="Unprod Time: Task: R WZ Time Hr: .15 Time Ot: 0"/>
    <n v="5.0999999999999996"/>
    <m/>
    <x v="12"/>
  </r>
  <r>
    <n v="7457"/>
    <s v="General Expenses"/>
    <n v="240"/>
    <d v="2023-05-08T00:00:00"/>
    <s v="Unprod Time: Task: R WZ Time Hr: .15 Time Ot: 0"/>
    <n v="5.0999999999999996"/>
    <m/>
    <x v="12"/>
  </r>
  <r>
    <n v="7457"/>
    <s v="General Expenses"/>
    <n v="240"/>
    <d v="2023-06-10T00:00:00"/>
    <s v="Unprod Time: Task: R WZ Time Hr: .15 Time Ot: 0"/>
    <n v="5.0999999999999996"/>
    <m/>
    <x v="12"/>
  </r>
  <r>
    <n v="7457"/>
    <s v="General Expenses"/>
    <n v="240"/>
    <d v="2023-06-23T00:00:00"/>
    <s v="Unprod Time: Task: R WZ Time Hr: .15 Time Ot: 0"/>
    <n v="5.0999999999999996"/>
    <m/>
    <x v="12"/>
  </r>
  <r>
    <n v="7457"/>
    <s v="General Expenses"/>
    <n v="240"/>
    <d v="2023-06-23T00:00:00"/>
    <s v="Unprod Time: Task: R WZ Time Hr: .15 Time Ot: 0"/>
    <n v="5.0999999999999996"/>
    <m/>
    <x v="12"/>
  </r>
  <r>
    <n v="7457"/>
    <s v="General Expenses"/>
    <n v="240"/>
    <d v="2023-06-28T00:00:00"/>
    <s v="Unprod Time: Task: R WZ Time Hr: .15 Time Ot: 0"/>
    <n v="5.0999999999999996"/>
    <m/>
    <x v="12"/>
  </r>
  <r>
    <n v="7457"/>
    <s v="General Expenses"/>
    <n v="240"/>
    <d v="2023-08-18T00:00:00"/>
    <s v="Unprod Time: Task: R WZ Time Hr: .15 Time Ot: 0"/>
    <n v="5.0999999999999996"/>
    <m/>
    <x v="12"/>
  </r>
  <r>
    <n v="7457"/>
    <s v="General Expenses"/>
    <n v="240"/>
    <d v="2023-09-15T00:00:00"/>
    <s v="Unprod Time: Task: R WZ Time Hr: .15 Time Ot: 0"/>
    <n v="5.0999999999999996"/>
    <m/>
    <x v="12"/>
  </r>
  <r>
    <n v="7457"/>
    <s v="General Expenses"/>
    <n v="240"/>
    <d v="2023-09-18T00:00:00"/>
    <s v="Unprod Time: Task: R WZ Time Hr: .15 Time Ot: 0"/>
    <n v="5.0999999999999996"/>
    <m/>
    <x v="12"/>
  </r>
  <r>
    <n v="7457"/>
    <s v="General Expenses"/>
    <n v="240"/>
    <d v="2023-03-03T00:00:00"/>
    <s v="Unprod Time: Task: R WZ Time Hr: .17 Time Ot: 0"/>
    <n v="5.78"/>
    <m/>
    <x v="12"/>
  </r>
  <r>
    <n v="7457"/>
    <s v="General Expenses"/>
    <n v="240"/>
    <d v="2023-03-10T00:00:00"/>
    <s v="Unprod Time: Task: R WZ Time Hr: .17 Time Ot: 0"/>
    <n v="5.78"/>
    <m/>
    <x v="12"/>
  </r>
  <r>
    <n v="7457"/>
    <s v="General Expenses"/>
    <n v="240"/>
    <d v="2023-03-13T00:00:00"/>
    <s v="Unprod Time: Task: R WZ Time Hr: .17 Time Ot: 0"/>
    <n v="5.78"/>
    <m/>
    <x v="12"/>
  </r>
  <r>
    <n v="7457"/>
    <s v="General Expenses"/>
    <n v="240"/>
    <d v="2023-03-18T00:00:00"/>
    <s v="Unprod Time: Task: R WZ Time Hr: .17 Time Ot: 0"/>
    <n v="5.78"/>
    <m/>
    <x v="12"/>
  </r>
  <r>
    <n v="7457"/>
    <s v="General Expenses"/>
    <n v="240"/>
    <d v="2023-04-12T00:00:00"/>
    <s v="Unprod Time: Task: R WZ Time Hr: .17 Time Ot: 0"/>
    <n v="5.78"/>
    <m/>
    <x v="12"/>
  </r>
  <r>
    <n v="7457"/>
    <s v="General Expenses"/>
    <n v="240"/>
    <d v="2023-06-24T00:00:00"/>
    <s v="Unprod Time: Task: R WZ Time Hr: .17 Time Ot: 0"/>
    <n v="5.78"/>
    <m/>
    <x v="12"/>
  </r>
  <r>
    <n v="7457"/>
    <s v="General Expenses"/>
    <n v="240"/>
    <d v="2023-06-26T00:00:00"/>
    <s v="Unprod Time: Task: R WZ Time Hr: .17 Time Ot: 0"/>
    <n v="5.78"/>
    <m/>
    <x v="12"/>
  </r>
  <r>
    <n v="7457"/>
    <s v="General Expenses"/>
    <n v="240"/>
    <d v="2023-08-01T00:00:00"/>
    <s v="Unprod Time: Task: R WZ Time Hr: .17 Time Ot: 0"/>
    <n v="5.78"/>
    <m/>
    <x v="12"/>
  </r>
  <r>
    <n v="7457"/>
    <s v="General Expenses"/>
    <n v="240"/>
    <d v="2023-08-04T00:00:00"/>
    <s v="Unprod Time: Task: R WZ Time Hr: .17 Time Ot: 0"/>
    <n v="5.78"/>
    <m/>
    <x v="12"/>
  </r>
  <r>
    <n v="7457"/>
    <s v="General Expenses"/>
    <n v="240"/>
    <d v="2023-08-09T00:00:00"/>
    <s v="Unprod Time: Task: R WZ Time Hr: .17 Time Ot: 0"/>
    <n v="5.78"/>
    <m/>
    <x v="12"/>
  </r>
  <r>
    <n v="7457"/>
    <s v="General Expenses"/>
    <n v="240"/>
    <d v="2023-08-16T00:00:00"/>
    <s v="Unprod Time: Task: R WZ Time Hr: .17 Time Ot: 0"/>
    <n v="5.78"/>
    <m/>
    <x v="12"/>
  </r>
  <r>
    <n v="7457"/>
    <s v="General Expenses"/>
    <n v="240"/>
    <d v="2023-08-18T00:00:00"/>
    <s v="Unprod Time: Task: R WZ Time Hr: .17 Time Ot: 0"/>
    <n v="5.78"/>
    <m/>
    <x v="12"/>
  </r>
  <r>
    <n v="7457"/>
    <s v="General Expenses"/>
    <n v="240"/>
    <d v="2023-09-19T00:00:00"/>
    <s v="Unprod Time: Task: R WZ Time Hr: .17 Time Ot: 0"/>
    <n v="5.78"/>
    <m/>
    <x v="12"/>
  </r>
  <r>
    <n v="7457"/>
    <s v="General Expenses"/>
    <n v="240"/>
    <d v="2023-03-04T00:00:00"/>
    <s v="Unprod Time: Task: R WZ Time Hr: .18 Time Ot: 0"/>
    <n v="6.12"/>
    <m/>
    <x v="12"/>
  </r>
  <r>
    <n v="7457"/>
    <s v="General Expenses"/>
    <n v="240"/>
    <d v="2023-03-10T00:00:00"/>
    <s v="Unprod Time: Task: R WZ Time Hr: .18 Time Ot: 0"/>
    <n v="6.12"/>
    <m/>
    <x v="12"/>
  </r>
  <r>
    <n v="7457"/>
    <s v="General Expenses"/>
    <n v="240"/>
    <d v="2023-03-18T00:00:00"/>
    <s v="Unprod Time: Task: R WZ Time Hr: .18 Time Ot: 0"/>
    <n v="6.12"/>
    <m/>
    <x v="12"/>
  </r>
  <r>
    <n v="7457"/>
    <s v="General Expenses"/>
    <n v="240"/>
    <d v="2023-03-22T00:00:00"/>
    <s v="Unprod Time: Task: R WZ Time Hr: .18 Time Ot: 0"/>
    <n v="6.12"/>
    <m/>
    <x v="12"/>
  </r>
  <r>
    <n v="7457"/>
    <s v="General Expenses"/>
    <n v="240"/>
    <d v="2023-04-05T00:00:00"/>
    <s v="Unprod Time: Task: R WZ Time Hr: .18 Time Ot: 0"/>
    <n v="6.12"/>
    <m/>
    <x v="12"/>
  </r>
  <r>
    <n v="7457"/>
    <s v="General Expenses"/>
    <n v="240"/>
    <d v="2023-04-17T00:00:00"/>
    <s v="Unprod Time: Task: R WZ Time Hr: .18 Time Ot: 0"/>
    <n v="6.12"/>
    <m/>
    <x v="12"/>
  </r>
  <r>
    <n v="7457"/>
    <s v="General Expenses"/>
    <n v="240"/>
    <d v="2023-05-15T00:00:00"/>
    <s v="Unprod Time: Task: R WZ Time Hr: .18 Time Ot: 0"/>
    <n v="6.12"/>
    <m/>
    <x v="12"/>
  </r>
  <r>
    <n v="7457"/>
    <s v="General Expenses"/>
    <n v="240"/>
    <d v="2023-06-06T00:00:00"/>
    <s v="Unprod Time: Task: R WZ Time Hr: .18 Time Ot: 0"/>
    <n v="6.12"/>
    <m/>
    <x v="12"/>
  </r>
  <r>
    <n v="7457"/>
    <s v="General Expenses"/>
    <n v="240"/>
    <d v="2023-06-12T00:00:00"/>
    <s v="Unprod Time: Task: R WZ Time Hr: .18 Time Ot: 0"/>
    <n v="6.12"/>
    <m/>
    <x v="12"/>
  </r>
  <r>
    <n v="7457"/>
    <s v="General Expenses"/>
    <n v="240"/>
    <d v="2023-06-16T00:00:00"/>
    <s v="Unprod Time: Task: R WZ Time Hr: .18 Time Ot: 0"/>
    <n v="6.12"/>
    <m/>
    <x v="12"/>
  </r>
  <r>
    <n v="7457"/>
    <s v="General Expenses"/>
    <n v="240"/>
    <d v="2023-06-24T00:00:00"/>
    <s v="Unprod Time: Task: R WZ Time Hr: .18 Time Ot: 0"/>
    <n v="6.12"/>
    <m/>
    <x v="12"/>
  </r>
  <r>
    <n v="7457"/>
    <s v="General Expenses"/>
    <n v="240"/>
    <d v="2023-07-28T00:00:00"/>
    <s v="Unprod Time: Task: R WZ Time Hr: .18 Time Ot: 0"/>
    <n v="6.12"/>
    <m/>
    <x v="12"/>
  </r>
  <r>
    <n v="7457"/>
    <s v="General Expenses"/>
    <n v="240"/>
    <d v="2023-08-09T00:00:00"/>
    <s v="Unprod Time: Task: R WZ Time Hr: .18 Time Ot: 0"/>
    <n v="6.12"/>
    <m/>
    <x v="12"/>
  </r>
  <r>
    <n v="7457"/>
    <s v="General Expenses"/>
    <n v="240"/>
    <d v="2023-08-30T00:00:00"/>
    <s v="Unprod Time: Task: R WZ Time Hr: .18 Time Ot: 0"/>
    <n v="6.12"/>
    <m/>
    <x v="12"/>
  </r>
  <r>
    <n v="7457"/>
    <s v="General Expenses"/>
    <n v="240"/>
    <d v="2023-09-13T00:00:00"/>
    <s v="Unprod Time: Task: R WZ Time Hr: .18 Time Ot: 0"/>
    <n v="6.12"/>
    <m/>
    <x v="12"/>
  </r>
  <r>
    <n v="7457"/>
    <s v="General Expenses"/>
    <n v="240"/>
    <d v="2023-04-03T00:00:00"/>
    <s v="Unprod Time: Task: R WZ Time Hr: .2 Time Ot: 0"/>
    <n v="6.8"/>
    <m/>
    <x v="12"/>
  </r>
  <r>
    <n v="7457"/>
    <s v="General Expenses"/>
    <n v="240"/>
    <d v="2023-04-03T00:00:00"/>
    <s v="Unprod Time: Task: R WZ Time Hr: .2 Time Ot: 0"/>
    <n v="6.8"/>
    <m/>
    <x v="12"/>
  </r>
  <r>
    <n v="7457"/>
    <s v="General Expenses"/>
    <n v="240"/>
    <d v="2023-05-03T00:00:00"/>
    <s v="Unprod Time: Task: R WZ Time Hr: .2 Time Ot: 0"/>
    <n v="6.8"/>
    <m/>
    <x v="12"/>
  </r>
  <r>
    <n v="7457"/>
    <s v="General Expenses"/>
    <n v="240"/>
    <d v="2023-05-22T00:00:00"/>
    <s v="Unprod Time: Task: R WZ Time Hr: .2 Time Ot: 0"/>
    <n v="6.8"/>
    <m/>
    <x v="12"/>
  </r>
  <r>
    <n v="7457"/>
    <s v="General Expenses"/>
    <n v="240"/>
    <d v="2023-06-13T00:00:00"/>
    <s v="Unprod Time: Task: R WZ Time Hr: .2 Time Ot: 0"/>
    <n v="6.8"/>
    <m/>
    <x v="12"/>
  </r>
  <r>
    <n v="7457"/>
    <s v="General Expenses"/>
    <n v="240"/>
    <d v="2023-07-10T00:00:00"/>
    <s v="Unprod Time: Task: R WZ Time Hr: .2 Time Ot: 0"/>
    <n v="6.8"/>
    <m/>
    <x v="12"/>
  </r>
  <r>
    <n v="7457"/>
    <s v="General Expenses"/>
    <n v="240"/>
    <d v="2023-07-22T00:00:00"/>
    <s v="Unprod Time: Task: R WZ Time Hr: .2 Time Ot: 0"/>
    <n v="6.8"/>
    <m/>
    <x v="12"/>
  </r>
  <r>
    <n v="7457"/>
    <s v="General Expenses"/>
    <n v="240"/>
    <d v="2023-08-01T00:00:00"/>
    <s v="Unprod Time: Task: R WZ Time Hr: .2 Time Ot: 0"/>
    <n v="6.8"/>
    <m/>
    <x v="12"/>
  </r>
  <r>
    <n v="7457"/>
    <s v="General Expenses"/>
    <n v="240"/>
    <d v="2023-08-28T00:00:00"/>
    <s v="Unprod Time: Task: R WZ Time Hr: .2 Time Ot: 0"/>
    <n v="6.8"/>
    <m/>
    <x v="12"/>
  </r>
  <r>
    <n v="7457"/>
    <s v="General Expenses"/>
    <n v="240"/>
    <d v="2023-09-01T00:00:00"/>
    <s v="Unprod Time: Task: R WZ Time Hr: .2 Time Ot: 0"/>
    <n v="6.8"/>
    <m/>
    <x v="12"/>
  </r>
  <r>
    <n v="7457"/>
    <s v="General Expenses"/>
    <n v="240"/>
    <d v="2023-09-02T00:00:00"/>
    <s v="Unprod Time: Task: R WZ Time Hr: .2 Time Ot: 0"/>
    <n v="6.8"/>
    <m/>
    <x v="12"/>
  </r>
  <r>
    <n v="7457"/>
    <s v="General Expenses"/>
    <n v="240"/>
    <d v="2023-09-11T00:00:00"/>
    <s v="Unprod Time: Task: R WZ Time Hr: .2 Time Ot: 0"/>
    <n v="6.8"/>
    <m/>
    <x v="12"/>
  </r>
  <r>
    <n v="7457"/>
    <s v="General Expenses"/>
    <n v="240"/>
    <d v="2023-09-18T00:00:00"/>
    <s v="Unprod Time: Task: R WZ Time Hr: .2 Time Ot: 0"/>
    <n v="6.8"/>
    <m/>
    <x v="12"/>
  </r>
  <r>
    <n v="7457"/>
    <s v="General Expenses"/>
    <n v="240"/>
    <d v="2023-03-04T00:00:00"/>
    <s v="Unprod Time: Task: R WZ Time Hr: .22 Time Ot: 0"/>
    <n v="7.48"/>
    <m/>
    <x v="12"/>
  </r>
  <r>
    <n v="7457"/>
    <s v="General Expenses"/>
    <n v="240"/>
    <d v="2023-03-07T00:00:00"/>
    <s v="Unprod Time: Task: R WZ Time Hr: .22 Time Ot: 0"/>
    <n v="7.48"/>
    <m/>
    <x v="12"/>
  </r>
  <r>
    <n v="7457"/>
    <s v="General Expenses"/>
    <n v="240"/>
    <d v="2023-04-03T00:00:00"/>
    <s v="Unprod Time: Task: R WZ Time Hr: .22 Time Ot: 0"/>
    <n v="7.48"/>
    <m/>
    <x v="12"/>
  </r>
  <r>
    <n v="7457"/>
    <s v="General Expenses"/>
    <n v="240"/>
    <d v="2023-04-04T00:00:00"/>
    <s v="Unprod Time: Task: R WZ Time Hr: .22 Time Ot: 0"/>
    <n v="7.48"/>
    <m/>
    <x v="12"/>
  </r>
  <r>
    <n v="7457"/>
    <s v="General Expenses"/>
    <n v="240"/>
    <d v="2023-04-19T00:00:00"/>
    <s v="Unprod Time: Task: R WZ Time Hr: .22 Time Ot: 0"/>
    <n v="7.48"/>
    <m/>
    <x v="12"/>
  </r>
  <r>
    <n v="7457"/>
    <s v="General Expenses"/>
    <n v="240"/>
    <d v="2023-04-19T00:00:00"/>
    <s v="Unprod Time: Task: R WZ Time Hr: .22 Time Ot: 0"/>
    <n v="7.48"/>
    <m/>
    <x v="12"/>
  </r>
  <r>
    <n v="7457"/>
    <s v="General Expenses"/>
    <n v="240"/>
    <d v="2023-04-21T00:00:00"/>
    <s v="Unprod Time: Task: R WZ Time Hr: .22 Time Ot: 0"/>
    <n v="7.48"/>
    <m/>
    <x v="12"/>
  </r>
  <r>
    <n v="7457"/>
    <s v="General Expenses"/>
    <n v="240"/>
    <d v="2023-05-10T00:00:00"/>
    <s v="Unprod Time: Task: R WZ Time Hr: .22 Time Ot: 0"/>
    <n v="7.48"/>
    <m/>
    <x v="12"/>
  </r>
  <r>
    <n v="7457"/>
    <s v="General Expenses"/>
    <n v="240"/>
    <d v="2023-05-24T00:00:00"/>
    <s v="Unprod Time: Task: R WZ Time Hr: .22 Time Ot: 0"/>
    <n v="7.48"/>
    <m/>
    <x v="12"/>
  </r>
  <r>
    <n v="7457"/>
    <s v="General Expenses"/>
    <n v="240"/>
    <d v="2023-05-26T00:00:00"/>
    <s v="Unprod Time: Task: R WZ Time Hr: .22 Time Ot: 0"/>
    <n v="7.48"/>
    <m/>
    <x v="12"/>
  </r>
  <r>
    <n v="7457"/>
    <s v="General Expenses"/>
    <n v="240"/>
    <d v="2023-07-07T00:00:00"/>
    <s v="Unprod Time: Task: R WZ Time Hr: .22 Time Ot: 0"/>
    <n v="7.48"/>
    <m/>
    <x v="12"/>
  </r>
  <r>
    <n v="7457"/>
    <s v="General Expenses"/>
    <n v="240"/>
    <d v="2023-07-12T00:00:00"/>
    <s v="Unprod Time: Task: R WZ Time Hr: .22 Time Ot: 0"/>
    <n v="7.48"/>
    <m/>
    <x v="12"/>
  </r>
  <r>
    <n v="7457"/>
    <s v="General Expenses"/>
    <n v="240"/>
    <d v="2023-07-19T00:00:00"/>
    <s v="Unprod Time: Task: R WZ Time Hr: .22 Time Ot: 0"/>
    <n v="7.48"/>
    <m/>
    <x v="12"/>
  </r>
  <r>
    <n v="7457"/>
    <s v="General Expenses"/>
    <n v="240"/>
    <d v="2023-07-26T00:00:00"/>
    <s v="Unprod Time: Task: R WZ Time Hr: .22 Time Ot: 0"/>
    <n v="7.48"/>
    <m/>
    <x v="12"/>
  </r>
  <r>
    <n v="7457"/>
    <s v="General Expenses"/>
    <n v="240"/>
    <d v="2023-07-26T00:00:00"/>
    <s v="Unprod Time: Task: R WZ Time Hr: .22 Time Ot: 0"/>
    <n v="7.48"/>
    <m/>
    <x v="12"/>
  </r>
  <r>
    <n v="7457"/>
    <s v="General Expenses"/>
    <n v="240"/>
    <d v="2023-08-05T00:00:00"/>
    <s v="Unprod Time: Task: R WZ Time Hr: .22 Time Ot: 0"/>
    <n v="7.48"/>
    <m/>
    <x v="12"/>
  </r>
  <r>
    <n v="7457"/>
    <s v="General Expenses"/>
    <n v="240"/>
    <d v="2023-08-07T00:00:00"/>
    <s v="Unprod Time: Task: R WZ Time Hr: .22 Time Ot: 0"/>
    <n v="7.48"/>
    <m/>
    <x v="12"/>
  </r>
  <r>
    <n v="7457"/>
    <s v="General Expenses"/>
    <n v="240"/>
    <d v="2023-08-16T00:00:00"/>
    <s v="Unprod Time: Task: R WZ Time Hr: .22 Time Ot: 0"/>
    <n v="7.48"/>
    <m/>
    <x v="12"/>
  </r>
  <r>
    <n v="7457"/>
    <s v="General Expenses"/>
    <n v="240"/>
    <d v="2023-08-25T00:00:00"/>
    <s v="Unprod Time: Task: R WZ Time Hr: .22 Time Ot: 0"/>
    <n v="7.48"/>
    <m/>
    <x v="12"/>
  </r>
  <r>
    <n v="7457"/>
    <s v="General Expenses"/>
    <n v="240"/>
    <d v="2023-09-22T00:00:00"/>
    <s v="Unprod Time: Task: R WZ Time Hr: .22 Time Ot: 0"/>
    <n v="7.48"/>
    <m/>
    <x v="12"/>
  </r>
  <r>
    <n v="7457"/>
    <s v="General Expenses"/>
    <n v="240"/>
    <d v="2023-03-18T00:00:00"/>
    <s v="Unprod Time: Task: R WZ Time Hr: .23 Time Ot: 0"/>
    <n v="7.82"/>
    <m/>
    <x v="12"/>
  </r>
  <r>
    <n v="7457"/>
    <s v="General Expenses"/>
    <n v="240"/>
    <d v="2023-04-04T00:00:00"/>
    <s v="Unprod Time: Task: R WZ Time Hr: .23 Time Ot: 0"/>
    <n v="7.82"/>
    <m/>
    <x v="12"/>
  </r>
  <r>
    <n v="7457"/>
    <s v="General Expenses"/>
    <n v="240"/>
    <d v="2023-04-11T00:00:00"/>
    <s v="Unprod Time: Task: R WZ Time Hr: .23 Time Ot: 0"/>
    <n v="7.82"/>
    <m/>
    <x v="12"/>
  </r>
  <r>
    <n v="7457"/>
    <s v="General Expenses"/>
    <n v="240"/>
    <d v="2023-04-17T00:00:00"/>
    <s v="Unprod Time: Task: R WZ Time Hr: .23 Time Ot: 0"/>
    <n v="7.82"/>
    <m/>
    <x v="12"/>
  </r>
  <r>
    <n v="7457"/>
    <s v="General Expenses"/>
    <n v="240"/>
    <d v="2023-04-21T00:00:00"/>
    <s v="Unprod Time: Task: R WZ Time Hr: .23 Time Ot: 0"/>
    <n v="7.82"/>
    <m/>
    <x v="12"/>
  </r>
  <r>
    <n v="7457"/>
    <s v="General Expenses"/>
    <n v="240"/>
    <d v="2023-04-21T00:00:00"/>
    <s v="Unprod Time: Task: R WZ Time Hr: .23 Time Ot: 0"/>
    <n v="7.82"/>
    <m/>
    <x v="12"/>
  </r>
  <r>
    <n v="7457"/>
    <s v="General Expenses"/>
    <n v="240"/>
    <d v="2023-04-29T00:00:00"/>
    <s v="Unprod Time: Task: R WZ Time Hr: .23 Time Ot: 0"/>
    <n v="7.82"/>
    <m/>
    <x v="12"/>
  </r>
  <r>
    <n v="7457"/>
    <s v="General Expenses"/>
    <n v="240"/>
    <d v="2023-05-31T00:00:00"/>
    <s v="Unprod Time: Task: R WZ Time Hr: .23 Time Ot: 0"/>
    <n v="7.82"/>
    <m/>
    <x v="12"/>
  </r>
  <r>
    <n v="7457"/>
    <s v="General Expenses"/>
    <n v="240"/>
    <d v="2023-06-07T00:00:00"/>
    <s v="Unprod Time: Task: R WZ Time Hr: .23 Time Ot: 0"/>
    <n v="7.82"/>
    <m/>
    <x v="12"/>
  </r>
  <r>
    <n v="7457"/>
    <s v="General Expenses"/>
    <n v="240"/>
    <d v="2023-06-23T00:00:00"/>
    <s v="Unprod Time: Task: R WZ Time Hr: .23 Time Ot: 0"/>
    <n v="7.82"/>
    <m/>
    <x v="12"/>
  </r>
  <r>
    <n v="7457"/>
    <s v="General Expenses"/>
    <n v="240"/>
    <d v="2023-07-17T00:00:00"/>
    <s v="Unprod Time: Task: R WZ Time Hr: .23 Time Ot: 0"/>
    <n v="7.82"/>
    <m/>
    <x v="12"/>
  </r>
  <r>
    <n v="7457"/>
    <s v="General Expenses"/>
    <n v="240"/>
    <d v="2023-08-01T00:00:00"/>
    <s v="Unprod Time: Task: R WZ Time Hr: .23 Time Ot: 0"/>
    <n v="7.82"/>
    <m/>
    <x v="12"/>
  </r>
  <r>
    <n v="7457"/>
    <s v="General Expenses"/>
    <n v="240"/>
    <d v="2023-08-11T00:00:00"/>
    <s v="Unprod Time: Task: R WZ Time Hr: .23 Time Ot: 0"/>
    <n v="7.82"/>
    <m/>
    <x v="12"/>
  </r>
  <r>
    <n v="7457"/>
    <s v="General Expenses"/>
    <n v="240"/>
    <d v="2023-08-21T00:00:00"/>
    <s v="Unprod Time: Task: R WZ Time Hr: .23 Time Ot: 0"/>
    <n v="7.82"/>
    <m/>
    <x v="12"/>
  </r>
  <r>
    <n v="7457"/>
    <s v="General Expenses"/>
    <n v="240"/>
    <d v="2023-09-08T00:00:00"/>
    <s v="Unprod Time: Task: R WZ Time Hr: .23 Time Ot: 0"/>
    <n v="7.82"/>
    <m/>
    <x v="12"/>
  </r>
  <r>
    <n v="7457"/>
    <s v="General Expenses"/>
    <n v="240"/>
    <d v="2023-09-11T00:00:00"/>
    <s v="Unprod Time: Task: R WZ Time Hr: .23 Time Ot: 0"/>
    <n v="7.82"/>
    <m/>
    <x v="12"/>
  </r>
  <r>
    <n v="7457"/>
    <s v="General Expenses"/>
    <n v="240"/>
    <d v="2023-03-08T00:00:00"/>
    <s v="Unprod Time: Task: R WZ Time Hr: .25 Time Ot: 0"/>
    <n v="8.5"/>
    <m/>
    <x v="12"/>
  </r>
  <r>
    <n v="7457"/>
    <s v="General Expenses"/>
    <n v="240"/>
    <d v="2023-04-03T00:00:00"/>
    <s v="Unprod Time: Task: R WZ Time Hr: .25 Time Ot: 0"/>
    <n v="8.5"/>
    <m/>
    <x v="12"/>
  </r>
  <r>
    <n v="7457"/>
    <s v="General Expenses"/>
    <n v="240"/>
    <d v="2023-04-11T00:00:00"/>
    <s v="Unprod Time: Task: R WZ Time Hr: .25 Time Ot: 0"/>
    <n v="8.5"/>
    <m/>
    <x v="12"/>
  </r>
  <r>
    <n v="7457"/>
    <s v="General Expenses"/>
    <n v="240"/>
    <d v="2023-05-16T00:00:00"/>
    <s v="Unprod Time: Task: R WZ Time Hr: .25 Time Ot: 0"/>
    <n v="8.5"/>
    <m/>
    <x v="12"/>
  </r>
  <r>
    <n v="7457"/>
    <s v="General Expenses"/>
    <n v="240"/>
    <d v="2023-05-17T00:00:00"/>
    <s v="Unprod Time: Task: R WZ Time Hr: .25 Time Ot: 0"/>
    <n v="8.5"/>
    <m/>
    <x v="12"/>
  </r>
  <r>
    <n v="7457"/>
    <s v="General Expenses"/>
    <n v="240"/>
    <d v="2023-06-06T00:00:00"/>
    <s v="Unprod Time: Task: R WZ Time Hr: .25 Time Ot: 0"/>
    <n v="8.5"/>
    <m/>
    <x v="12"/>
  </r>
  <r>
    <n v="7457"/>
    <s v="General Expenses"/>
    <n v="240"/>
    <d v="2023-06-09T00:00:00"/>
    <s v="Unprod Time: Task: R WZ Time Hr: .25 Time Ot: 0"/>
    <n v="8.5"/>
    <m/>
    <x v="12"/>
  </r>
  <r>
    <n v="7457"/>
    <s v="General Expenses"/>
    <n v="240"/>
    <d v="2023-06-19T00:00:00"/>
    <s v="Unprod Time: Task: R WZ Time Hr: .25 Time Ot: 0"/>
    <n v="8.5"/>
    <m/>
    <x v="12"/>
  </r>
  <r>
    <n v="7457"/>
    <s v="General Expenses"/>
    <n v="240"/>
    <d v="2023-06-20T00:00:00"/>
    <s v="Unprod Time: Task: R WZ Time Hr: .25 Time Ot: 0"/>
    <n v="8.5"/>
    <m/>
    <x v="12"/>
  </r>
  <r>
    <n v="7457"/>
    <s v="General Expenses"/>
    <n v="240"/>
    <d v="2023-09-05T00:00:00"/>
    <s v="Unprod Time: Task: R WZ Time Hr: .25 Time Ot: 0"/>
    <n v="8.5"/>
    <m/>
    <x v="12"/>
  </r>
  <r>
    <n v="7457"/>
    <s v="General Expenses"/>
    <n v="240"/>
    <d v="2023-03-14T00:00:00"/>
    <s v="Unprod Time: Task: R WZ Time Hr: .27 Time Ot: 0"/>
    <n v="9.18"/>
    <m/>
    <x v="12"/>
  </r>
  <r>
    <n v="7457"/>
    <s v="General Expenses"/>
    <n v="240"/>
    <d v="2023-03-29T00:00:00"/>
    <s v="Unprod Time: Task: R WZ Time Hr: .27 Time Ot: 0"/>
    <n v="9.18"/>
    <m/>
    <x v="12"/>
  </r>
  <r>
    <n v="7457"/>
    <s v="General Expenses"/>
    <n v="240"/>
    <d v="2023-04-01T00:00:00"/>
    <s v="Unprod Time: Task: R WZ Time Hr: .27 Time Ot: 0"/>
    <n v="9.18"/>
    <m/>
    <x v="12"/>
  </r>
  <r>
    <n v="7457"/>
    <s v="General Expenses"/>
    <n v="240"/>
    <d v="2023-04-15T00:00:00"/>
    <s v="Unprod Time: Task: R WZ Time Hr: .27 Time Ot: 0"/>
    <n v="9.18"/>
    <m/>
    <x v="12"/>
  </r>
  <r>
    <n v="7457"/>
    <s v="General Expenses"/>
    <n v="240"/>
    <d v="2023-05-08T00:00:00"/>
    <s v="Unprod Time: Task: R WZ Time Hr: .27 Time Ot: 0"/>
    <n v="9.18"/>
    <m/>
    <x v="12"/>
  </r>
  <r>
    <n v="7457"/>
    <s v="General Expenses"/>
    <n v="240"/>
    <d v="2023-05-10T00:00:00"/>
    <s v="Unprod Time: Task: R WZ Time Hr: .27 Time Ot: 0"/>
    <n v="9.18"/>
    <m/>
    <x v="12"/>
  </r>
  <r>
    <n v="7457"/>
    <s v="General Expenses"/>
    <n v="240"/>
    <d v="2023-06-20T00:00:00"/>
    <s v="Unprod Time: Task: R WZ Time Hr: .27 Time Ot: 0"/>
    <n v="9.18"/>
    <m/>
    <x v="12"/>
  </r>
  <r>
    <n v="7457"/>
    <s v="General Expenses"/>
    <n v="240"/>
    <d v="2023-06-26T00:00:00"/>
    <s v="Unprod Time: Task: R WZ Time Hr: .27 Time Ot: 0"/>
    <n v="9.18"/>
    <m/>
    <x v="12"/>
  </r>
  <r>
    <n v="7457"/>
    <s v="General Expenses"/>
    <n v="240"/>
    <d v="2023-08-11T00:00:00"/>
    <s v="Unprod Time: Task: R WZ Time Hr: .27 Time Ot: 0"/>
    <n v="9.18"/>
    <m/>
    <x v="12"/>
  </r>
  <r>
    <n v="7457"/>
    <s v="General Expenses"/>
    <n v="240"/>
    <d v="2023-08-16T00:00:00"/>
    <s v="Unprod Time: Task: R WZ Time Hr: .27 Time Ot: 0"/>
    <n v="9.18"/>
    <m/>
    <x v="12"/>
  </r>
  <r>
    <n v="7457"/>
    <s v="General Expenses"/>
    <n v="240"/>
    <d v="2023-08-28T00:00:00"/>
    <s v="Unprod Time: Task: R WZ Time Hr: .27 Time Ot: 0"/>
    <n v="9.18"/>
    <m/>
    <x v="12"/>
  </r>
  <r>
    <n v="7457"/>
    <s v="General Expenses"/>
    <n v="240"/>
    <d v="2023-09-15T00:00:00"/>
    <s v="Unprod Time: Task: R WZ Time Hr: .27 Time Ot: 0"/>
    <n v="9.18"/>
    <m/>
    <x v="12"/>
  </r>
  <r>
    <n v="7457"/>
    <s v="General Expenses"/>
    <n v="240"/>
    <d v="2023-03-15T00:00:00"/>
    <s v="Unprod Time: Task: R WZ Time Hr: .28 Time Ot: 0"/>
    <n v="9.52"/>
    <m/>
    <x v="12"/>
  </r>
  <r>
    <n v="7457"/>
    <s v="General Expenses"/>
    <n v="240"/>
    <d v="2023-03-15T00:00:00"/>
    <s v="Unprod Time: Task: R WZ Time Hr: .28 Time Ot: 0"/>
    <n v="9.52"/>
    <m/>
    <x v="12"/>
  </r>
  <r>
    <n v="7457"/>
    <s v="General Expenses"/>
    <n v="240"/>
    <d v="2023-05-13T00:00:00"/>
    <s v="Unprod Time: Task: R WZ Time Hr: .28 Time Ot: 0"/>
    <n v="9.52"/>
    <m/>
    <x v="12"/>
  </r>
  <r>
    <n v="7457"/>
    <s v="General Expenses"/>
    <n v="240"/>
    <d v="2023-06-10T00:00:00"/>
    <s v="Unprod Time: Task: R WZ Time Hr: .28 Time Ot: 0"/>
    <n v="9.52"/>
    <m/>
    <x v="12"/>
  </r>
  <r>
    <n v="7457"/>
    <s v="General Expenses"/>
    <n v="240"/>
    <d v="2023-07-08T00:00:00"/>
    <s v="Unprod Time: Task: R WZ Time Hr: .28 Time Ot: 0"/>
    <n v="9.52"/>
    <m/>
    <x v="12"/>
  </r>
  <r>
    <n v="7457"/>
    <s v="General Expenses"/>
    <n v="240"/>
    <d v="2023-07-19T00:00:00"/>
    <s v="Unprod Time: Task: R WZ Time Hr: .28 Time Ot: 0"/>
    <n v="9.52"/>
    <m/>
    <x v="12"/>
  </r>
  <r>
    <n v="7457"/>
    <s v="General Expenses"/>
    <n v="240"/>
    <d v="2023-08-05T00:00:00"/>
    <s v="Unprod Time: Task: R WZ Time Hr: .28 Time Ot: 0"/>
    <n v="9.52"/>
    <m/>
    <x v="12"/>
  </r>
  <r>
    <n v="7457"/>
    <s v="General Expenses"/>
    <n v="240"/>
    <d v="2023-08-22T00:00:00"/>
    <s v="Unprod Time: Task: R WZ Time Hr: .28 Time Ot: 0"/>
    <n v="9.52"/>
    <m/>
    <x v="12"/>
  </r>
  <r>
    <n v="7457"/>
    <s v="General Expenses"/>
    <n v="240"/>
    <d v="2023-03-06T00:00:00"/>
    <s v="Unprod Time: Task: R WZ Time Hr: .3 Time Ot: 0"/>
    <n v="10.199999999999999"/>
    <m/>
    <x v="12"/>
  </r>
  <r>
    <n v="7457"/>
    <s v="General Expenses"/>
    <n v="240"/>
    <d v="2023-04-14T00:00:00"/>
    <s v="Unprod Time: Task: R WZ Time Hr: .3 Time Ot: 0"/>
    <n v="10.199999999999999"/>
    <m/>
    <x v="12"/>
  </r>
  <r>
    <n v="7457"/>
    <s v="General Expenses"/>
    <n v="240"/>
    <d v="2023-06-12T00:00:00"/>
    <s v="Unprod Time: Task: R WZ Time Hr: .3 Time Ot: 0"/>
    <n v="10.199999999999999"/>
    <m/>
    <x v="12"/>
  </r>
  <r>
    <n v="7457"/>
    <s v="General Expenses"/>
    <n v="240"/>
    <d v="2023-06-21T00:00:00"/>
    <s v="Unprod Time: Task: R WZ Time Hr: .3 Time Ot: 0"/>
    <n v="10.199999999999999"/>
    <m/>
    <x v="12"/>
  </r>
  <r>
    <n v="7457"/>
    <s v="General Expenses"/>
    <n v="240"/>
    <d v="2023-06-23T00:00:00"/>
    <s v="Unprod Time: Task: R WZ Time Hr: .3 Time Ot: 0"/>
    <n v="10.199999999999999"/>
    <m/>
    <x v="12"/>
  </r>
  <r>
    <n v="7457"/>
    <s v="General Expenses"/>
    <n v="240"/>
    <d v="2023-05-03T00:00:00"/>
    <s v="Unprod Time: Task: R WZ Time Hr: .32 Time Ot: 0"/>
    <n v="10.88"/>
    <m/>
    <x v="12"/>
  </r>
  <r>
    <n v="7457"/>
    <s v="General Expenses"/>
    <n v="240"/>
    <d v="2023-06-20T00:00:00"/>
    <s v="Unprod Time: Task: R WZ Time Hr: .32 Time Ot: 0"/>
    <n v="10.88"/>
    <m/>
    <x v="12"/>
  </r>
  <r>
    <n v="7457"/>
    <s v="General Expenses"/>
    <n v="240"/>
    <d v="2023-07-25T00:00:00"/>
    <s v="Unprod Time: Task: R WZ Time Hr: .32 Time Ot: 0"/>
    <n v="10.88"/>
    <m/>
    <x v="12"/>
  </r>
  <r>
    <n v="7457"/>
    <s v="General Expenses"/>
    <n v="240"/>
    <d v="2023-07-28T00:00:00"/>
    <s v="Unprod Time: Task: R WZ Time Hr: .32 Time Ot: 0"/>
    <n v="10.88"/>
    <m/>
    <x v="12"/>
  </r>
  <r>
    <n v="7457"/>
    <s v="General Expenses"/>
    <n v="240"/>
    <d v="2023-08-25T00:00:00"/>
    <s v="Unprod Time: Task: R WZ Time Hr: .32 Time Ot: 0"/>
    <n v="10.88"/>
    <m/>
    <x v="12"/>
  </r>
  <r>
    <n v="7457"/>
    <s v="General Expenses"/>
    <n v="240"/>
    <d v="2023-03-15T00:00:00"/>
    <s v="Unprod Time: Task: R WZ Time Hr: .33 Time Ot: 0"/>
    <n v="11.22"/>
    <m/>
    <x v="12"/>
  </r>
  <r>
    <n v="7457"/>
    <s v="General Expenses"/>
    <n v="240"/>
    <d v="2023-03-21T00:00:00"/>
    <s v="Unprod Time: Task: R WZ Time Hr: .33 Time Ot: 0"/>
    <n v="11.22"/>
    <m/>
    <x v="12"/>
  </r>
  <r>
    <n v="7457"/>
    <s v="General Expenses"/>
    <n v="240"/>
    <d v="2023-03-22T00:00:00"/>
    <s v="Unprod Time: Task: R WZ Time Hr: .33 Time Ot: 0"/>
    <n v="11.22"/>
    <m/>
    <x v="12"/>
  </r>
  <r>
    <n v="7457"/>
    <s v="General Expenses"/>
    <n v="240"/>
    <d v="2023-05-09T00:00:00"/>
    <s v="Unprod Time: Task: R WZ Time Hr: .33 Time Ot: 0"/>
    <n v="11.22"/>
    <m/>
    <x v="12"/>
  </r>
  <r>
    <n v="7457"/>
    <s v="General Expenses"/>
    <n v="240"/>
    <d v="2023-05-17T00:00:00"/>
    <s v="Unprod Time: Task: R WZ Time Hr: .33 Time Ot: 0"/>
    <n v="11.22"/>
    <m/>
    <x v="12"/>
  </r>
  <r>
    <n v="7457"/>
    <s v="General Expenses"/>
    <n v="240"/>
    <d v="2023-05-19T00:00:00"/>
    <s v="Unprod Time: Task: R WZ Time Hr: .33 Time Ot: 0"/>
    <n v="11.22"/>
    <m/>
    <x v="12"/>
  </r>
  <r>
    <n v="7457"/>
    <s v="General Expenses"/>
    <n v="240"/>
    <d v="2023-05-27T00:00:00"/>
    <s v="Unprod Time: Task: R WZ Time Hr: .33 Time Ot: 0"/>
    <n v="11.22"/>
    <m/>
    <x v="12"/>
  </r>
  <r>
    <n v="7457"/>
    <s v="General Expenses"/>
    <n v="240"/>
    <d v="2023-05-31T00:00:00"/>
    <s v="Unprod Time: Task: R WZ Time Hr: .33 Time Ot: 0"/>
    <n v="11.22"/>
    <m/>
    <x v="12"/>
  </r>
  <r>
    <n v="7457"/>
    <s v="General Expenses"/>
    <n v="240"/>
    <d v="2023-06-28T00:00:00"/>
    <s v="Unprod Time: Task: R WZ Time Hr: .33 Time Ot: 0"/>
    <n v="11.22"/>
    <m/>
    <x v="12"/>
  </r>
  <r>
    <n v="7457"/>
    <s v="General Expenses"/>
    <n v="240"/>
    <d v="2023-03-06T00:00:00"/>
    <s v="Unprod Time: Task: R WZ Time Hr: .35 Time Ot: 0"/>
    <n v="11.9"/>
    <m/>
    <x v="12"/>
  </r>
  <r>
    <n v="7457"/>
    <s v="General Expenses"/>
    <n v="240"/>
    <d v="2023-03-08T00:00:00"/>
    <s v="Unprod Time: Task: R WZ Time Hr: .35 Time Ot: 0"/>
    <n v="11.9"/>
    <m/>
    <x v="12"/>
  </r>
  <r>
    <n v="7457"/>
    <s v="General Expenses"/>
    <n v="240"/>
    <d v="2023-03-31T00:00:00"/>
    <s v="Unprod Time: Task: R WZ Time Hr: .35 Time Ot: 0"/>
    <n v="11.9"/>
    <m/>
    <x v="12"/>
  </r>
  <r>
    <n v="7457"/>
    <s v="General Expenses"/>
    <n v="240"/>
    <d v="2023-04-28T00:00:00"/>
    <s v="Unprod Time: Task: R WZ Time Hr: .35 Time Ot: 0"/>
    <n v="11.9"/>
    <m/>
    <x v="12"/>
  </r>
  <r>
    <n v="7457"/>
    <s v="General Expenses"/>
    <n v="240"/>
    <d v="2023-04-28T00:00:00"/>
    <s v="Unprod Time: Task: R WZ Time Hr: .35 Time Ot: 0"/>
    <n v="11.9"/>
    <m/>
    <x v="12"/>
  </r>
  <r>
    <n v="7457"/>
    <s v="General Expenses"/>
    <n v="240"/>
    <d v="2023-05-16T00:00:00"/>
    <s v="Unprod Time: Task: R WZ Time Hr: .35 Time Ot: 0"/>
    <n v="11.9"/>
    <m/>
    <x v="12"/>
  </r>
  <r>
    <n v="7457"/>
    <s v="General Expenses"/>
    <n v="240"/>
    <d v="2023-06-06T00:00:00"/>
    <s v="Unprod Time: Task: R WZ Time Hr: .35 Time Ot: 0"/>
    <n v="11.9"/>
    <m/>
    <x v="12"/>
  </r>
  <r>
    <n v="7457"/>
    <s v="General Expenses"/>
    <n v="240"/>
    <d v="2023-06-09T00:00:00"/>
    <s v="Unprod Time: Task: R WZ Time Hr: .35 Time Ot: 0"/>
    <n v="11.9"/>
    <m/>
    <x v="12"/>
  </r>
  <r>
    <n v="7457"/>
    <s v="General Expenses"/>
    <n v="240"/>
    <d v="2023-03-20T00:00:00"/>
    <s v="Unprod Time: Task: R WZ Time Hr: .37 Time Ot: 0"/>
    <n v="12.58"/>
    <m/>
    <x v="12"/>
  </r>
  <r>
    <n v="7457"/>
    <s v="General Expenses"/>
    <n v="240"/>
    <d v="2023-04-11T00:00:00"/>
    <s v="Unprod Time: Task: R WZ Time Hr: .37 Time Ot: 0"/>
    <n v="12.58"/>
    <m/>
    <x v="12"/>
  </r>
  <r>
    <n v="7457"/>
    <s v="General Expenses"/>
    <n v="240"/>
    <d v="2023-06-02T00:00:00"/>
    <s v="Unprod Time: Task: R WZ Time Hr: .37 Time Ot: 0"/>
    <n v="12.58"/>
    <m/>
    <x v="12"/>
  </r>
  <r>
    <n v="7457"/>
    <s v="General Expenses"/>
    <n v="240"/>
    <d v="2023-06-10T00:00:00"/>
    <s v="Unprod Time: Task: R WZ Time Hr: .37 Time Ot: 0"/>
    <n v="12.58"/>
    <m/>
    <x v="12"/>
  </r>
  <r>
    <n v="7457"/>
    <s v="General Expenses"/>
    <n v="240"/>
    <d v="2023-06-27T00:00:00"/>
    <s v="Unprod Time: Task: R WZ Time Hr: .37 Time Ot: 0"/>
    <n v="12.58"/>
    <m/>
    <x v="12"/>
  </r>
  <r>
    <n v="7457"/>
    <s v="General Expenses"/>
    <n v="240"/>
    <d v="2023-07-12T00:00:00"/>
    <s v="Unprod Time: Task: R WZ Time Hr: .37 Time Ot: 0"/>
    <n v="12.58"/>
    <m/>
    <x v="12"/>
  </r>
  <r>
    <n v="7457"/>
    <s v="General Expenses"/>
    <n v="240"/>
    <d v="2023-08-11T00:00:00"/>
    <s v="Unprod Time: Task: R WZ Time Hr: .37 Time Ot: 0"/>
    <n v="12.58"/>
    <m/>
    <x v="12"/>
  </r>
  <r>
    <n v="7457"/>
    <s v="General Expenses"/>
    <n v="240"/>
    <d v="2023-08-14T00:00:00"/>
    <s v="Unprod Time: Task: R WZ Time Hr: .37 Time Ot: 0"/>
    <n v="12.58"/>
    <m/>
    <x v="12"/>
  </r>
  <r>
    <n v="7457"/>
    <s v="General Expenses"/>
    <n v="240"/>
    <d v="2023-09-08T00:00:00"/>
    <s v="Unprod Time: Task: R WZ Time Hr: .37 Time Ot: 0"/>
    <n v="12.58"/>
    <m/>
    <x v="12"/>
  </r>
  <r>
    <n v="7457"/>
    <s v="General Expenses"/>
    <n v="240"/>
    <d v="2023-03-17T00:00:00"/>
    <s v="Unprod Time: Task: R WZ Time Hr: .38 Time Ot: 0"/>
    <n v="12.92"/>
    <m/>
    <x v="12"/>
  </r>
  <r>
    <n v="7457"/>
    <s v="General Expenses"/>
    <n v="240"/>
    <d v="2023-05-12T00:00:00"/>
    <s v="Unprod Time: Task: R WZ Time Hr: .38 Time Ot: 0"/>
    <n v="12.92"/>
    <m/>
    <x v="12"/>
  </r>
  <r>
    <n v="7457"/>
    <s v="General Expenses"/>
    <n v="240"/>
    <d v="2023-08-30T00:00:00"/>
    <s v="Unprod Time: Task: R WZ Time Hr: .38 Time Ot: 0"/>
    <n v="12.92"/>
    <m/>
    <x v="12"/>
  </r>
  <r>
    <n v="7457"/>
    <s v="General Expenses"/>
    <n v="240"/>
    <d v="2023-09-22T00:00:00"/>
    <s v="Unprod Time: Task: R WZ Time Hr: .38 Time Ot: 0"/>
    <n v="12.92"/>
    <m/>
    <x v="12"/>
  </r>
  <r>
    <n v="7457"/>
    <s v="General Expenses"/>
    <n v="240"/>
    <d v="2023-03-24T00:00:00"/>
    <s v="Unprod Time: Task: R WZ Time Hr: .4 Time Ot: 0"/>
    <n v="13.6"/>
    <m/>
    <x v="12"/>
  </r>
  <r>
    <n v="7457"/>
    <s v="General Expenses"/>
    <n v="240"/>
    <d v="2023-04-18T00:00:00"/>
    <s v="Unprod Time: Task: R WZ Time Hr: .4 Time Ot: 0"/>
    <n v="13.6"/>
    <m/>
    <x v="12"/>
  </r>
  <r>
    <n v="7457"/>
    <s v="General Expenses"/>
    <n v="240"/>
    <d v="2023-06-13T00:00:00"/>
    <s v="Unprod Time: Task: R WZ Time Hr: .4 Time Ot: 0"/>
    <n v="13.6"/>
    <m/>
    <x v="12"/>
  </r>
  <r>
    <n v="7457"/>
    <s v="General Expenses"/>
    <n v="240"/>
    <d v="2023-06-16T00:00:00"/>
    <s v="Unprod Time: Task: R WZ Time Hr: .4 Time Ot: 0"/>
    <n v="13.6"/>
    <m/>
    <x v="12"/>
  </r>
  <r>
    <n v="7457"/>
    <s v="General Expenses"/>
    <n v="240"/>
    <d v="2023-07-07T00:00:00"/>
    <s v="Unprod Time: Task: R WZ Time Hr: .4 Time Ot: 0"/>
    <n v="13.6"/>
    <m/>
    <x v="12"/>
  </r>
  <r>
    <n v="7457"/>
    <s v="General Expenses"/>
    <n v="240"/>
    <d v="2023-07-10T00:00:00"/>
    <s v="Unprod Time: Task: R WZ Time Hr: .4 Time Ot: 0"/>
    <n v="13.6"/>
    <m/>
    <x v="12"/>
  </r>
  <r>
    <n v="7457"/>
    <s v="General Expenses"/>
    <n v="240"/>
    <d v="2023-07-11T00:00:00"/>
    <s v="Unprod Time: Task: R WZ Time Hr: .4 Time Ot: 0"/>
    <n v="13.6"/>
    <m/>
    <x v="12"/>
  </r>
  <r>
    <n v="7457"/>
    <s v="General Expenses"/>
    <n v="240"/>
    <d v="2023-09-13T00:00:00"/>
    <s v="Unprod Time: Task: R WZ Time Hr: .4 Time Ot: 0"/>
    <n v="13.6"/>
    <m/>
    <x v="12"/>
  </r>
  <r>
    <n v="7457"/>
    <s v="General Expenses"/>
    <n v="240"/>
    <d v="2023-03-27T00:00:00"/>
    <s v="Unprod Time: Task: R WZ Time Hr: .42 Time Ot: 0"/>
    <n v="14.28"/>
    <m/>
    <x v="12"/>
  </r>
  <r>
    <n v="7457"/>
    <s v="General Expenses"/>
    <n v="240"/>
    <d v="2023-06-13T00:00:00"/>
    <s v="Unprod Time: Task: R WZ Time Hr: .42 Time Ot: 0"/>
    <n v="14.28"/>
    <m/>
    <x v="12"/>
  </r>
  <r>
    <n v="7457"/>
    <s v="General Expenses"/>
    <n v="240"/>
    <d v="2023-06-30T00:00:00"/>
    <s v="Unprod Time: Task: R WZ Time Hr: .42 Time Ot: 0"/>
    <n v="14.28"/>
    <m/>
    <x v="12"/>
  </r>
  <r>
    <n v="7457"/>
    <s v="General Expenses"/>
    <n v="240"/>
    <d v="2023-05-10T00:00:00"/>
    <s v="Unprod Time: Task: R WZ Time Hr: .43 Time Ot: 0"/>
    <n v="14.62"/>
    <m/>
    <x v="12"/>
  </r>
  <r>
    <n v="7457"/>
    <s v="General Expenses"/>
    <n v="240"/>
    <d v="2023-06-19T00:00:00"/>
    <s v="Unprod Time: Task: R WZ Time Hr: .43 Time Ot: 0"/>
    <n v="14.62"/>
    <m/>
    <x v="12"/>
  </r>
  <r>
    <n v="7457"/>
    <s v="General Expenses"/>
    <n v="240"/>
    <d v="2023-06-26T00:00:00"/>
    <s v="Unprod Time: Task: R WZ Time Hr: .43 Time Ot: 0"/>
    <n v="14.62"/>
    <m/>
    <x v="12"/>
  </r>
  <r>
    <n v="7457"/>
    <s v="General Expenses"/>
    <n v="240"/>
    <d v="2023-09-06T00:00:00"/>
    <s v="Unprod Time: Task: R WZ Time Hr: .43 Time Ot: 0"/>
    <n v="14.62"/>
    <m/>
    <x v="12"/>
  </r>
  <r>
    <n v="7457"/>
    <s v="General Expenses"/>
    <n v="240"/>
    <d v="2023-09-16T00:00:00"/>
    <s v="Unprod Time: Task: R WZ Time Hr: .43 Time Ot: 0"/>
    <n v="14.62"/>
    <m/>
    <x v="12"/>
  </r>
  <r>
    <n v="7457"/>
    <s v="General Expenses"/>
    <n v="240"/>
    <d v="2023-03-13T00:00:00"/>
    <s v="Unprod Time: Task: R WZ Time Hr: .45 Time Ot: 0"/>
    <n v="15.3"/>
    <m/>
    <x v="12"/>
  </r>
  <r>
    <n v="7457"/>
    <s v="General Expenses"/>
    <n v="240"/>
    <d v="2023-03-27T00:00:00"/>
    <s v="Unprod Time: Task: R WZ Time Hr: .45 Time Ot: 0"/>
    <n v="15.3"/>
    <m/>
    <x v="12"/>
  </r>
  <r>
    <n v="7457"/>
    <s v="General Expenses"/>
    <n v="240"/>
    <d v="2023-07-28T00:00:00"/>
    <s v="Unprod Time: Task: R WZ Time Hr: .45 Time Ot: 0"/>
    <n v="15.3"/>
    <m/>
    <x v="12"/>
  </r>
  <r>
    <n v="7457"/>
    <s v="General Expenses"/>
    <n v="240"/>
    <d v="2023-08-09T00:00:00"/>
    <s v="Unprod Time: Task: R WZ Time Hr: .45 Time Ot: 0"/>
    <n v="15.3"/>
    <m/>
    <x v="12"/>
  </r>
  <r>
    <n v="7457"/>
    <s v="General Expenses"/>
    <n v="240"/>
    <d v="2023-09-02T00:00:00"/>
    <s v="Unprod Time: Task: R WZ Time Hr: .45 Time Ot: 0"/>
    <n v="15.3"/>
    <m/>
    <x v="12"/>
  </r>
  <r>
    <n v="7457"/>
    <s v="General Expenses"/>
    <n v="240"/>
    <d v="2023-09-11T00:00:00"/>
    <s v="Unprod Time: Task: R WZ Time Hr: .45 Time Ot: 0"/>
    <n v="15.3"/>
    <m/>
    <x v="12"/>
  </r>
  <r>
    <n v="7457"/>
    <s v="General Expenses"/>
    <n v="240"/>
    <d v="2023-03-03T00:00:00"/>
    <s v="Unprod Time: Task: R WZ Time Hr: .47 Time Ot: 0"/>
    <n v="15.98"/>
    <m/>
    <x v="12"/>
  </r>
  <r>
    <n v="7457"/>
    <s v="General Expenses"/>
    <n v="240"/>
    <d v="2023-03-03T00:00:00"/>
    <s v="Unprod Time: Task: R WZ Time Hr: .47 Time Ot: 0"/>
    <n v="15.98"/>
    <m/>
    <x v="12"/>
  </r>
  <r>
    <n v="7457"/>
    <s v="General Expenses"/>
    <n v="240"/>
    <d v="2023-03-18T00:00:00"/>
    <s v="Unprod Time: Task: R WZ Time Hr: .47 Time Ot: 0"/>
    <n v="15.98"/>
    <m/>
    <x v="12"/>
  </r>
  <r>
    <n v="7457"/>
    <s v="General Expenses"/>
    <n v="240"/>
    <d v="2023-03-24T00:00:00"/>
    <s v="Unprod Time: Task: R WZ Time Hr: .47 Time Ot: 0"/>
    <n v="15.98"/>
    <m/>
    <x v="12"/>
  </r>
  <r>
    <n v="7457"/>
    <s v="General Expenses"/>
    <n v="240"/>
    <d v="2023-06-19T00:00:00"/>
    <s v="Unprod Time: Task: R WZ Time Hr: .47 Time Ot: 0"/>
    <n v="15.98"/>
    <m/>
    <x v="12"/>
  </r>
  <r>
    <n v="7457"/>
    <s v="General Expenses"/>
    <n v="240"/>
    <d v="2023-09-12T00:00:00"/>
    <s v="Unprod Time: Task: R WZ Time Hr: .47 Time Ot: 0"/>
    <n v="15.98"/>
    <m/>
    <x v="12"/>
  </r>
  <r>
    <n v="7457"/>
    <s v="General Expenses"/>
    <n v="240"/>
    <d v="2023-08-22T00:00:00"/>
    <s v="Unprod Time: Task: R WZ Time Hr: .48 Time Ot: 0"/>
    <n v="16.32"/>
    <m/>
    <x v="12"/>
  </r>
  <r>
    <n v="7457"/>
    <s v="General Expenses"/>
    <n v="240"/>
    <d v="2023-09-06T00:00:00"/>
    <s v="Unprod Time: Task: R WZ Time Hr: .48 Time Ot: 0"/>
    <n v="16.32"/>
    <m/>
    <x v="12"/>
  </r>
  <r>
    <n v="7457"/>
    <s v="General Expenses"/>
    <n v="240"/>
    <d v="2023-03-28T00:00:00"/>
    <s v="Unprod Time: Task: R WZ Time Hr: .5 Time Ot: 0"/>
    <n v="17"/>
    <m/>
    <x v="12"/>
  </r>
  <r>
    <n v="7457"/>
    <s v="General Expenses"/>
    <n v="240"/>
    <d v="2023-06-27T00:00:00"/>
    <s v="Unprod Time: Task: R WZ Time Hr: .5 Time Ot: 0"/>
    <n v="17"/>
    <m/>
    <x v="12"/>
  </r>
  <r>
    <n v="7457"/>
    <s v="General Expenses"/>
    <n v="240"/>
    <d v="2023-08-01T00:00:00"/>
    <s v="Unprod Time: Task: R WZ Time Hr: .5 Time Ot: 0"/>
    <n v="17"/>
    <m/>
    <x v="12"/>
  </r>
  <r>
    <n v="7457"/>
    <s v="General Expenses"/>
    <n v="240"/>
    <d v="2023-05-08T00:00:00"/>
    <s v="Unprod Time: Task: R WZ Time Hr: .52 Time Ot: 0"/>
    <n v="17.68"/>
    <m/>
    <x v="12"/>
  </r>
  <r>
    <n v="7457"/>
    <s v="General Expenses"/>
    <n v="240"/>
    <d v="2023-05-09T00:00:00"/>
    <s v="Unprod Time: Task: R WZ Time Hr: .52 Time Ot: 0"/>
    <n v="17.68"/>
    <m/>
    <x v="12"/>
  </r>
  <r>
    <n v="7457"/>
    <s v="General Expenses"/>
    <n v="240"/>
    <d v="2023-06-02T00:00:00"/>
    <s v="Unprod Time: Task: R WZ Time Hr: .52 Time Ot: 0"/>
    <n v="17.68"/>
    <m/>
    <x v="12"/>
  </r>
  <r>
    <n v="7457"/>
    <s v="General Expenses"/>
    <n v="240"/>
    <d v="2023-03-08T00:00:00"/>
    <s v="Unprod Time: Task: R WZ Time Hr: .53 Time Ot: 0"/>
    <n v="18.02"/>
    <m/>
    <x v="12"/>
  </r>
  <r>
    <n v="7457"/>
    <s v="General Expenses"/>
    <n v="240"/>
    <d v="2023-03-17T00:00:00"/>
    <s v="Unprod Time: Task: R WZ Time Hr: .53 Time Ot: 0"/>
    <n v="18.02"/>
    <m/>
    <x v="12"/>
  </r>
  <r>
    <n v="7457"/>
    <s v="General Expenses"/>
    <n v="240"/>
    <d v="2023-04-05T00:00:00"/>
    <s v="Unprod Time: Task: R WZ Time Hr: .53 Time Ot: 0"/>
    <n v="18.02"/>
    <m/>
    <x v="12"/>
  </r>
  <r>
    <n v="7457"/>
    <s v="General Expenses"/>
    <n v="240"/>
    <d v="2023-04-24T00:00:00"/>
    <s v="Unprod Time: Task: R WZ Time Hr: .53 Time Ot: 0"/>
    <n v="18.02"/>
    <m/>
    <x v="12"/>
  </r>
  <r>
    <n v="7457"/>
    <s v="General Expenses"/>
    <n v="240"/>
    <d v="2023-04-29T00:00:00"/>
    <s v="Unprod Time: Task: R WZ Time Hr: .53 Time Ot: 0"/>
    <n v="18.02"/>
    <m/>
    <x v="12"/>
  </r>
  <r>
    <n v="7457"/>
    <s v="General Expenses"/>
    <n v="240"/>
    <d v="2023-06-16T00:00:00"/>
    <s v="Unprod Time: Task: R WZ Time Hr: .53 Time Ot: 0"/>
    <n v="18.02"/>
    <m/>
    <x v="12"/>
  </r>
  <r>
    <n v="7457"/>
    <s v="General Expenses"/>
    <n v="240"/>
    <d v="2023-06-30T00:00:00"/>
    <s v="Unprod Time: Task: R WZ Time Hr: .53 Time Ot: 0"/>
    <n v="18.02"/>
    <m/>
    <x v="12"/>
  </r>
  <r>
    <n v="7457"/>
    <s v="General Expenses"/>
    <n v="240"/>
    <d v="2023-05-23T00:00:00"/>
    <s v="Unprod Time: Task: R WZ Time Hr: .55 Time Ot: 0"/>
    <n v="18.7"/>
    <m/>
    <x v="12"/>
  </r>
  <r>
    <n v="7457"/>
    <s v="General Expenses"/>
    <n v="240"/>
    <d v="2023-08-30T00:00:00"/>
    <s v="Unprod Time: Task: R WZ Time Hr: .55 Time Ot: 0"/>
    <n v="18.7"/>
    <m/>
    <x v="12"/>
  </r>
  <r>
    <n v="7457"/>
    <s v="General Expenses"/>
    <n v="240"/>
    <d v="2023-03-27T00:00:00"/>
    <s v="Unprod Time: Task: R WZ Time Hr: .57 Time Ot: 0"/>
    <n v="19.38"/>
    <m/>
    <x v="12"/>
  </r>
  <r>
    <n v="7457"/>
    <s v="General Expenses"/>
    <n v="240"/>
    <d v="2023-04-14T00:00:00"/>
    <s v="Unprod Time: Task: R WZ Time Hr: .57 Time Ot: 0"/>
    <n v="19.38"/>
    <m/>
    <x v="12"/>
  </r>
  <r>
    <n v="7457"/>
    <s v="General Expenses"/>
    <n v="240"/>
    <d v="2023-05-10T00:00:00"/>
    <s v="Unprod Time: Task: R WZ Time Hr: .57 Time Ot: 0"/>
    <n v="19.38"/>
    <m/>
    <x v="12"/>
  </r>
  <r>
    <n v="7457"/>
    <s v="General Expenses"/>
    <n v="240"/>
    <d v="2023-05-24T00:00:00"/>
    <s v="Unprod Time: Task: R WZ Time Hr: .57 Time Ot: 0"/>
    <n v="19.38"/>
    <m/>
    <x v="12"/>
  </r>
  <r>
    <n v="7457"/>
    <s v="General Expenses"/>
    <n v="240"/>
    <d v="2023-05-30T00:00:00"/>
    <s v="Unprod Time: Task: R WZ Time Hr: .57 Time Ot: 0"/>
    <n v="19.38"/>
    <m/>
    <x v="12"/>
  </r>
  <r>
    <n v="7457"/>
    <s v="General Expenses"/>
    <n v="240"/>
    <d v="2023-05-30T00:00:00"/>
    <s v="Unprod Time: Task: R WZ Time Hr: .58 Time Ot: 0"/>
    <n v="19.72"/>
    <m/>
    <x v="12"/>
  </r>
  <r>
    <n v="7457"/>
    <s v="General Expenses"/>
    <n v="240"/>
    <d v="2023-08-25T00:00:00"/>
    <s v="Unprod Time: Task: R WZ Time Hr: .58 Time Ot: 0"/>
    <n v="19.72"/>
    <m/>
    <x v="12"/>
  </r>
  <r>
    <n v="7457"/>
    <s v="General Expenses"/>
    <n v="240"/>
    <d v="2023-05-26T00:00:00"/>
    <s v="Unprod Time: Task: R WZ Time Hr: .6 Time Ot: 0"/>
    <n v="20.399999999999999"/>
    <m/>
    <x v="12"/>
  </r>
  <r>
    <n v="7457"/>
    <s v="General Expenses"/>
    <n v="240"/>
    <d v="2023-06-12T00:00:00"/>
    <s v="Unprod Time: Task: R WZ Time Hr: .6 Time Ot: 0"/>
    <n v="20.399999999999999"/>
    <m/>
    <x v="12"/>
  </r>
  <r>
    <n v="7457"/>
    <s v="General Expenses"/>
    <n v="240"/>
    <d v="2023-07-25T00:00:00"/>
    <s v="Unprod Time: Task: R WZ Time Hr: .6 Time Ot: 0"/>
    <n v="20.399999999999999"/>
    <m/>
    <x v="12"/>
  </r>
  <r>
    <n v="7457"/>
    <s v="General Expenses"/>
    <n v="240"/>
    <d v="2023-09-02T00:00:00"/>
    <s v="Unprod Time: Task: R WZ Time Hr: .6 Time Ot: 0"/>
    <n v="20.399999999999999"/>
    <m/>
    <x v="12"/>
  </r>
  <r>
    <n v="7457"/>
    <s v="General Expenses"/>
    <n v="240"/>
    <d v="2023-09-20T00:00:00"/>
    <s v="Unprod Time: Task: R WZ Time Hr: .6 Time Ot: 0"/>
    <n v="20.399999999999999"/>
    <m/>
    <x v="12"/>
  </r>
  <r>
    <n v="7457"/>
    <s v="General Expenses"/>
    <n v="240"/>
    <d v="2023-04-05T00:00:00"/>
    <s v="Unprod Time: Task: R WZ Time Hr: .62 Time Ot: 0"/>
    <n v="21.08"/>
    <m/>
    <x v="12"/>
  </r>
  <r>
    <n v="7457"/>
    <s v="General Expenses"/>
    <n v="240"/>
    <d v="2023-05-08T00:00:00"/>
    <s v="Unprod Time: Task: R WZ Time Hr: .62 Time Ot: 0"/>
    <n v="21.08"/>
    <m/>
    <x v="12"/>
  </r>
  <r>
    <n v="7457"/>
    <s v="General Expenses"/>
    <n v="240"/>
    <d v="2023-07-25T00:00:00"/>
    <s v="Unprod Time: Task: R WZ Time Hr: .62 Time Ot: 0"/>
    <n v="21.08"/>
    <m/>
    <x v="12"/>
  </r>
  <r>
    <n v="7457"/>
    <s v="General Expenses"/>
    <n v="240"/>
    <d v="2023-08-09T00:00:00"/>
    <s v="Unprod Time: Task: R WZ Time Hr: .62 Time Ot: 0"/>
    <n v="21.08"/>
    <m/>
    <x v="12"/>
  </r>
  <r>
    <n v="7457"/>
    <s v="General Expenses"/>
    <n v="240"/>
    <d v="2023-06-26T00:00:00"/>
    <s v="Unprod Time: Task: R WZ Time Hr: .63 Time Ot: 0"/>
    <n v="21.42"/>
    <m/>
    <x v="12"/>
  </r>
  <r>
    <n v="7457"/>
    <s v="General Expenses"/>
    <n v="240"/>
    <d v="2023-07-22T00:00:00"/>
    <s v="Unprod Time: Task: R WZ Time Hr: .63 Time Ot: 0"/>
    <n v="21.42"/>
    <m/>
    <x v="12"/>
  </r>
  <r>
    <n v="7457"/>
    <s v="General Expenses"/>
    <n v="240"/>
    <d v="2023-03-10T00:00:00"/>
    <s v="Unprod Time: Task: R WZ Time Hr: .65 Time Ot: 0"/>
    <n v="22.1"/>
    <m/>
    <x v="12"/>
  </r>
  <r>
    <n v="7457"/>
    <s v="General Expenses"/>
    <n v="240"/>
    <d v="2023-03-17T00:00:00"/>
    <s v="Unprod Time: Task: R WZ Time Hr: .67 Time Ot: 0"/>
    <n v="22.78"/>
    <m/>
    <x v="12"/>
  </r>
  <r>
    <n v="7457"/>
    <s v="General Expenses"/>
    <n v="240"/>
    <d v="2023-08-02T00:00:00"/>
    <s v="Unprod Time: Task: R WZ Time Hr: .67 Time Ot: 0"/>
    <n v="22.78"/>
    <m/>
    <x v="12"/>
  </r>
  <r>
    <n v="7457"/>
    <s v="General Expenses"/>
    <n v="240"/>
    <d v="2023-04-24T00:00:00"/>
    <s v="Unprod Time: Task: R WZ Time Hr: .68 Time Ot: 0"/>
    <n v="23.12"/>
    <m/>
    <x v="12"/>
  </r>
  <r>
    <n v="7457"/>
    <s v="General Expenses"/>
    <n v="240"/>
    <d v="2023-06-24T00:00:00"/>
    <s v="Unprod Time: Task: R WZ Time Hr: .68 Time Ot: 0"/>
    <n v="23.12"/>
    <m/>
    <x v="12"/>
  </r>
  <r>
    <n v="7457"/>
    <s v="General Expenses"/>
    <n v="240"/>
    <d v="2023-07-21T00:00:00"/>
    <s v="Unprod Time: Task: R WZ Time Hr: .68 Time Ot: 0"/>
    <n v="23.12"/>
    <m/>
    <x v="12"/>
  </r>
  <r>
    <n v="7457"/>
    <s v="General Expenses"/>
    <n v="240"/>
    <d v="2023-07-31T00:00:00"/>
    <s v="Unprod Time: Task: R WZ Time Hr: .68 Time Ot: 0"/>
    <n v="23.12"/>
    <m/>
    <x v="12"/>
  </r>
  <r>
    <n v="7457"/>
    <s v="General Expenses"/>
    <n v="240"/>
    <d v="2023-09-01T00:00:00"/>
    <s v="Unprod Time: Task: R WZ Time Hr: .68 Time Ot: 0"/>
    <n v="23.12"/>
    <m/>
    <x v="12"/>
  </r>
  <r>
    <n v="7457"/>
    <s v="General Expenses"/>
    <n v="240"/>
    <d v="2023-04-19T00:00:00"/>
    <s v="Unprod Time: Task: R WZ Time Hr: .7 Time Ot: 0"/>
    <n v="23.8"/>
    <m/>
    <x v="12"/>
  </r>
  <r>
    <n v="7457"/>
    <s v="General Expenses"/>
    <n v="240"/>
    <d v="2023-08-16T00:00:00"/>
    <s v="Unprod Time: Task: R WZ Time Hr: .7 Time Ot: 0"/>
    <n v="23.8"/>
    <m/>
    <x v="12"/>
  </r>
  <r>
    <n v="7457"/>
    <s v="General Expenses"/>
    <n v="240"/>
    <d v="2023-06-26T00:00:00"/>
    <s v="Unprod Time: Task: R WZ Time Hr: .72 Time Ot: 0"/>
    <n v="24.48"/>
    <m/>
    <x v="12"/>
  </r>
  <r>
    <n v="7457"/>
    <s v="General Expenses"/>
    <n v="240"/>
    <d v="2023-05-13T00:00:00"/>
    <s v="Unprod Time: Task: R WZ Time Hr: .73 Time Ot: 0"/>
    <n v="24.82"/>
    <m/>
    <x v="12"/>
  </r>
  <r>
    <n v="7457"/>
    <s v="General Expenses"/>
    <n v="240"/>
    <d v="2023-03-15T00:00:00"/>
    <s v="Unprod Time: Task: R WZ Time Hr: .75 Time Ot: 0"/>
    <n v="25.5"/>
    <m/>
    <x v="12"/>
  </r>
  <r>
    <n v="7457"/>
    <s v="General Expenses"/>
    <n v="240"/>
    <d v="2023-07-21T00:00:00"/>
    <s v="Unprod Time: Task: R WZ Time Hr: .75 Time Ot: 0"/>
    <n v="25.5"/>
    <m/>
    <x v="12"/>
  </r>
  <r>
    <n v="7457"/>
    <s v="General Expenses"/>
    <n v="240"/>
    <d v="2023-08-19T00:00:00"/>
    <s v="Unprod Time: Task: R WZ Time Hr: .77 Time Ot: 0"/>
    <n v="26.18"/>
    <m/>
    <x v="12"/>
  </r>
  <r>
    <n v="7457"/>
    <s v="General Expenses"/>
    <n v="240"/>
    <d v="2023-03-20T00:00:00"/>
    <s v="Unprod Time: Task: R WZ Time Hr: .78 Time Ot: 0"/>
    <n v="26.52"/>
    <m/>
    <x v="12"/>
  </r>
  <r>
    <n v="7457"/>
    <s v="General Expenses"/>
    <n v="240"/>
    <d v="2023-03-21T00:00:00"/>
    <s v="Unprod Time: Task: R WZ Time Hr: .78 Time Ot: 0"/>
    <n v="26.52"/>
    <m/>
    <x v="12"/>
  </r>
  <r>
    <n v="7457"/>
    <s v="General Expenses"/>
    <n v="240"/>
    <d v="2023-03-29T00:00:00"/>
    <s v="Unprod Time: Task: R WZ Time Hr: .78 Time Ot: 0"/>
    <n v="26.52"/>
    <m/>
    <x v="12"/>
  </r>
  <r>
    <n v="7457"/>
    <s v="General Expenses"/>
    <n v="240"/>
    <d v="2023-07-31T00:00:00"/>
    <s v="Unprod Time: Task: R WZ Time Hr: .78 Time Ot: 0"/>
    <n v="26.52"/>
    <m/>
    <x v="12"/>
  </r>
  <r>
    <n v="7457"/>
    <s v="General Expenses"/>
    <n v="240"/>
    <d v="2023-03-08T00:00:00"/>
    <s v="Unprod Time: Task: R WZ Time Hr: .8 Time Ot: 0"/>
    <n v="27.2"/>
    <m/>
    <x v="12"/>
  </r>
  <r>
    <n v="7457"/>
    <s v="General Expenses"/>
    <n v="240"/>
    <d v="2023-04-14T00:00:00"/>
    <s v="Unprod Time: Task: R WZ Time Hr: .8 Time Ot: 0"/>
    <n v="27.2"/>
    <m/>
    <x v="12"/>
  </r>
  <r>
    <n v="7457"/>
    <s v="General Expenses"/>
    <n v="240"/>
    <d v="2023-04-19T00:00:00"/>
    <s v="Unprod Time: Task: R WZ Time Hr: .8 Time Ot: 0"/>
    <n v="27.2"/>
    <m/>
    <x v="12"/>
  </r>
  <r>
    <n v="7457"/>
    <s v="General Expenses"/>
    <n v="240"/>
    <d v="2023-05-15T00:00:00"/>
    <s v="Unprod Time: Task: R WZ Time Hr: .8 Time Ot: 0"/>
    <n v="27.2"/>
    <m/>
    <x v="12"/>
  </r>
  <r>
    <n v="7457"/>
    <s v="General Expenses"/>
    <n v="240"/>
    <d v="2023-07-21T00:00:00"/>
    <s v="Unprod Time: Task: R WZ Time Hr: .8 Time Ot: 0"/>
    <n v="27.2"/>
    <m/>
    <x v="12"/>
  </r>
  <r>
    <n v="7457"/>
    <s v="General Expenses"/>
    <n v="240"/>
    <d v="2023-09-11T00:00:00"/>
    <s v="Unprod Time: Task: R WZ Time Hr: .8 Time Ot: 0"/>
    <n v="27.2"/>
    <m/>
    <x v="12"/>
  </r>
  <r>
    <n v="7457"/>
    <s v="General Expenses"/>
    <n v="240"/>
    <d v="2023-07-08T00:00:00"/>
    <s v="Unprod Time: Task: R WZ Time Hr: .82 Time Ot: 0"/>
    <n v="27.88"/>
    <m/>
    <x v="12"/>
  </r>
  <r>
    <n v="7457"/>
    <s v="General Expenses"/>
    <n v="240"/>
    <d v="2023-03-08T00:00:00"/>
    <s v="Unprod Time: Task: R WZ Time Hr: .83 Time Ot: 0"/>
    <n v="28.22"/>
    <m/>
    <x v="12"/>
  </r>
  <r>
    <n v="7457"/>
    <s v="General Expenses"/>
    <n v="240"/>
    <d v="2023-03-14T00:00:00"/>
    <s v="Unprod Time: Task: R WZ Time Hr: .83 Time Ot: 0"/>
    <n v="28.22"/>
    <m/>
    <x v="12"/>
  </r>
  <r>
    <n v="7457"/>
    <s v="General Expenses"/>
    <n v="240"/>
    <d v="2023-06-09T00:00:00"/>
    <s v="Unprod Time: Task: R WZ Time Hr: .83 Time Ot: 0"/>
    <n v="28.22"/>
    <m/>
    <x v="12"/>
  </r>
  <r>
    <n v="7457"/>
    <s v="General Expenses"/>
    <n v="240"/>
    <d v="2023-05-31T00:00:00"/>
    <s v="Unprod Time: Task: R WZ Time Hr: .85 Time Ot: 0"/>
    <n v="28.9"/>
    <m/>
    <x v="12"/>
  </r>
  <r>
    <n v="7457"/>
    <s v="General Expenses"/>
    <n v="240"/>
    <d v="2023-07-18T00:00:00"/>
    <s v="Unprod Time: Task: R WZ Time Hr: .85 Time Ot: 0"/>
    <n v="28.9"/>
    <m/>
    <x v="12"/>
  </r>
  <r>
    <n v="7457"/>
    <s v="General Expenses"/>
    <n v="240"/>
    <d v="2023-08-02T00:00:00"/>
    <s v="Unprod Time: Task: R WZ Time Hr: .85 Time Ot: 0"/>
    <n v="28.9"/>
    <m/>
    <x v="12"/>
  </r>
  <r>
    <n v="7457"/>
    <s v="General Expenses"/>
    <n v="240"/>
    <d v="2023-03-22T00:00:00"/>
    <s v="Unprod Time: Task: R WZ Time Hr: .87 Time Ot: 0"/>
    <n v="29.58"/>
    <m/>
    <x v="12"/>
  </r>
  <r>
    <n v="7457"/>
    <s v="General Expenses"/>
    <n v="240"/>
    <d v="2023-06-12T00:00:00"/>
    <s v="Unprod Time: Task: R WZ Time Hr: .87 Time Ot: 0"/>
    <n v="29.58"/>
    <m/>
    <x v="12"/>
  </r>
  <r>
    <n v="7457"/>
    <s v="General Expenses"/>
    <n v="240"/>
    <d v="2023-06-21T00:00:00"/>
    <s v="Unprod Time: Task: R WZ Time Hr: .87 Time Ot: 0"/>
    <n v="29.58"/>
    <m/>
    <x v="12"/>
  </r>
  <r>
    <n v="7457"/>
    <s v="General Expenses"/>
    <n v="240"/>
    <d v="2023-08-19T00:00:00"/>
    <s v="Unprod Time: Task: R WZ Time Hr: .87 Time Ot: 0"/>
    <n v="29.58"/>
    <m/>
    <x v="12"/>
  </r>
  <r>
    <n v="7457"/>
    <s v="General Expenses"/>
    <n v="240"/>
    <d v="2023-09-13T00:00:00"/>
    <s v="Unprod Time: Task: R WZ Time Hr: .87 Time Ot: 0"/>
    <n v="29.58"/>
    <m/>
    <x v="12"/>
  </r>
  <r>
    <n v="7457"/>
    <s v="General Expenses"/>
    <n v="240"/>
    <d v="2023-03-20T00:00:00"/>
    <s v="Unprod Time: Task: R WZ Time Hr: .9 Time Ot: 0"/>
    <n v="30.6"/>
    <m/>
    <x v="12"/>
  </r>
  <r>
    <n v="7457"/>
    <s v="General Expenses"/>
    <n v="240"/>
    <d v="2023-07-26T00:00:00"/>
    <s v="Unprod Time: Task: R WZ Time Hr: .9 Time Ot: 0"/>
    <n v="30.6"/>
    <m/>
    <x v="12"/>
  </r>
  <r>
    <n v="7457"/>
    <s v="General Expenses"/>
    <n v="240"/>
    <d v="2023-08-22T00:00:00"/>
    <s v="Unprod Time: Task: R WZ Time Hr: .95 Time Ot: 0"/>
    <n v="32.299999999999997"/>
    <m/>
    <x v="12"/>
  </r>
  <r>
    <n v="7457"/>
    <s v="General Expenses"/>
    <n v="240"/>
    <d v="2023-08-29T00:00:00"/>
    <s v="Unprod Time: Task: R WZ Time Hr: .95 Time Ot: 0"/>
    <n v="32.299999999999997"/>
    <m/>
    <x v="12"/>
  </r>
  <r>
    <n v="7457"/>
    <s v="General Expenses"/>
    <n v="240"/>
    <d v="2023-08-23T00:00:00"/>
    <s v="Unprod Time: Task: R WZ Time Hr: .97 Time Ot: 0"/>
    <n v="32.979999999999997"/>
    <m/>
    <x v="12"/>
  </r>
  <r>
    <n v="7457"/>
    <s v="General Expenses"/>
    <n v="240"/>
    <d v="2023-08-21T00:00:00"/>
    <s v="Unprod Time: Task: R WZ Time Hr: .98 Time Ot: 0"/>
    <n v="33.32"/>
    <m/>
    <x v="12"/>
  </r>
  <r>
    <n v="7457"/>
    <s v="General Expenses"/>
    <n v="240"/>
    <d v="2023-03-06T00:00:00"/>
    <s v="Unprod Time: Task: R WZ Time Hr: 0 Time Ot: 0"/>
    <n v="0"/>
    <m/>
    <x v="12"/>
  </r>
  <r>
    <n v="7457"/>
    <s v="General Expenses"/>
    <n v="240"/>
    <d v="2023-03-22T00:00:00"/>
    <s v="Unprod Time: Task: R WZ Time Hr: 0 Time Ot: 0"/>
    <n v="0"/>
    <m/>
    <x v="12"/>
  </r>
  <r>
    <n v="7457"/>
    <s v="General Expenses"/>
    <n v="240"/>
    <d v="2023-05-17T00:00:00"/>
    <s v="Unprod Time: Task: R WZ Time Hr: 0 Time Ot: 0"/>
    <n v="0"/>
    <m/>
    <x v="12"/>
  </r>
  <r>
    <n v="7457"/>
    <s v="General Expenses"/>
    <n v="240"/>
    <d v="2023-05-31T00:00:00"/>
    <s v="Unprod Time: Task: R WZ Time Hr: 0 Time Ot: 0"/>
    <n v="0"/>
    <m/>
    <x v="12"/>
  </r>
  <r>
    <n v="7457"/>
    <s v="General Expenses"/>
    <n v="240"/>
    <d v="2023-06-14T00:00:00"/>
    <s v="Unprod Time: Task: R WZ Time Hr: 0 Time Ot: 0"/>
    <n v="0"/>
    <m/>
    <x v="12"/>
  </r>
  <r>
    <n v="7457"/>
    <s v="General Expenses"/>
    <n v="240"/>
    <d v="2023-06-14T00:00:00"/>
    <s v="Unprod Time: Task: R WZ Time Hr: 0 Time Ot: 0"/>
    <n v="0"/>
    <m/>
    <x v="12"/>
  </r>
  <r>
    <n v="7457"/>
    <s v="General Expenses"/>
    <n v="240"/>
    <d v="2023-07-19T00:00:00"/>
    <s v="Unprod Time: Task: R WZ Time Hr: 0 Time Ot: 0"/>
    <n v="0"/>
    <m/>
    <x v="12"/>
  </r>
  <r>
    <n v="7457"/>
    <s v="General Expenses"/>
    <n v="240"/>
    <d v="2023-07-21T00:00:00"/>
    <s v="Unprod Time: Task: R WZ Time Hr: 0 Time Ot: 0"/>
    <n v="0"/>
    <m/>
    <x v="12"/>
  </r>
  <r>
    <n v="7457"/>
    <s v="General Expenses"/>
    <n v="240"/>
    <d v="2023-07-31T00:00:00"/>
    <s v="Unprod Time: Task: R WZ Time Hr: 0 Time Ot: 0"/>
    <n v="0"/>
    <m/>
    <x v="12"/>
  </r>
  <r>
    <n v="7457"/>
    <s v="General Expenses"/>
    <n v="240"/>
    <d v="2023-08-23T00:00:00"/>
    <s v="Unprod Time: Task: R WZ Time Hr: 0 Time Ot: 0"/>
    <n v="0"/>
    <m/>
    <x v="12"/>
  </r>
  <r>
    <n v="7457"/>
    <s v="General Expenses"/>
    <n v="240"/>
    <d v="2023-09-01T00:00:00"/>
    <s v="Unprod Time: Task: R WZ Time Hr: 0 Time Ot: 0"/>
    <n v="0"/>
    <m/>
    <x v="12"/>
  </r>
  <r>
    <n v="7457"/>
    <s v="General Expenses"/>
    <n v="240"/>
    <d v="2023-09-11T00:00:00"/>
    <s v="Unprod Time: Task: R WZ Time Hr: 0 Time Ot: 0"/>
    <n v="0"/>
    <m/>
    <x v="12"/>
  </r>
  <r>
    <n v="7457"/>
    <s v="General Expenses"/>
    <n v="240"/>
    <d v="2023-09-11T00:00:00"/>
    <s v="Unprod Time: Task: R WZ Time Hr: 0 Time Ot: 0"/>
    <n v="0"/>
    <m/>
    <x v="12"/>
  </r>
  <r>
    <n v="7457"/>
    <s v="General Expenses"/>
    <n v="240"/>
    <d v="2023-09-12T00:00:00"/>
    <s v="Unprod Time: Task: R WZ Time Hr: 0 Time Ot: 0"/>
    <n v="0"/>
    <m/>
    <x v="12"/>
  </r>
  <r>
    <n v="7457"/>
    <s v="General Expenses"/>
    <n v="240"/>
    <d v="2023-09-13T00:00:00"/>
    <s v="Unprod Time: Task: R WZ Time Hr: 0 Time Ot: 0"/>
    <n v="0"/>
    <m/>
    <x v="12"/>
  </r>
  <r>
    <n v="7457"/>
    <s v="General Expenses"/>
    <n v="240"/>
    <d v="2023-09-04T00:00:00"/>
    <s v="Unprod Time: Task: R WZ Time Hr: 1.03 Time Ot: 0"/>
    <n v="35.020000000000003"/>
    <m/>
    <x v="12"/>
  </r>
  <r>
    <n v="7457"/>
    <s v="General Expenses"/>
    <n v="240"/>
    <d v="2023-03-24T00:00:00"/>
    <s v="Unprod Time: Task: R WZ Time Hr: 1.05 Time Ot: 0"/>
    <n v="35.700000000000003"/>
    <m/>
    <x v="12"/>
  </r>
  <r>
    <n v="7457"/>
    <s v="General Expenses"/>
    <n v="240"/>
    <d v="2023-07-19T00:00:00"/>
    <s v="Unprod Time: Task: R WZ Time Hr: 1.05 Time Ot: 0"/>
    <n v="35.700000000000003"/>
    <m/>
    <x v="12"/>
  </r>
  <r>
    <n v="7457"/>
    <s v="General Expenses"/>
    <n v="240"/>
    <d v="2023-07-24T00:00:00"/>
    <s v="Unprod Time: Task: R WZ Time Hr: 1.08 Time Ot: 0"/>
    <n v="36.72"/>
    <m/>
    <x v="12"/>
  </r>
  <r>
    <n v="7457"/>
    <s v="General Expenses"/>
    <n v="240"/>
    <d v="2023-03-03T00:00:00"/>
    <s v="Unprod Time: Task: R WZ Time Hr: 1.1 Time Ot: 0"/>
    <n v="37.4"/>
    <m/>
    <x v="12"/>
  </r>
  <r>
    <n v="7457"/>
    <s v="General Expenses"/>
    <n v="240"/>
    <d v="2023-06-16T00:00:00"/>
    <s v="Unprod Time: Task: R WZ Time Hr: 1.1 Time Ot: 0"/>
    <n v="37.4"/>
    <m/>
    <x v="12"/>
  </r>
  <r>
    <n v="7457"/>
    <s v="General Expenses"/>
    <n v="240"/>
    <d v="2023-09-01T00:00:00"/>
    <s v="Unprod Time: Task: R WZ Time Hr: 1.1 Time Ot: 0"/>
    <n v="37.4"/>
    <m/>
    <x v="12"/>
  </r>
  <r>
    <n v="7457"/>
    <s v="General Expenses"/>
    <n v="240"/>
    <d v="2023-05-08T00:00:00"/>
    <s v="Unprod Time: Task: R WZ Time Hr: 1.28 Time Ot: 0"/>
    <n v="43.52"/>
    <m/>
    <x v="12"/>
  </r>
  <r>
    <n v="7457"/>
    <s v="General Expenses"/>
    <n v="240"/>
    <d v="2023-07-28T00:00:00"/>
    <s v="Unprod Time: Task: R WZ Time Hr: 1.28 Time Ot: 0"/>
    <n v="43.52"/>
    <m/>
    <x v="12"/>
  </r>
  <r>
    <n v="7457"/>
    <s v="General Expenses"/>
    <n v="240"/>
    <d v="2023-03-07T00:00:00"/>
    <s v="Unprod Time: Task: R WZ Time Hr: 1.3 Time Ot: 0"/>
    <n v="44.2"/>
    <m/>
    <x v="12"/>
  </r>
  <r>
    <n v="7457"/>
    <s v="General Expenses"/>
    <n v="240"/>
    <d v="2023-05-17T00:00:00"/>
    <s v="Unprod Time: Task: R WZ Time Hr: 1.3 Time Ot: 0"/>
    <n v="44.2"/>
    <m/>
    <x v="12"/>
  </r>
  <r>
    <n v="7457"/>
    <s v="General Expenses"/>
    <n v="240"/>
    <d v="2023-08-16T00:00:00"/>
    <s v="Unprod Time: Task: R WZ Time Hr: 1.35 Time Ot: 0"/>
    <n v="45.9"/>
    <m/>
    <x v="12"/>
  </r>
  <r>
    <n v="7457"/>
    <s v="General Expenses"/>
    <n v="240"/>
    <d v="2023-04-12T00:00:00"/>
    <s v="Unprod Time: Task: R WZ Time Hr: 1.42 Time Ot: 0"/>
    <n v="48.28"/>
    <m/>
    <x v="12"/>
  </r>
  <r>
    <n v="7457"/>
    <s v="General Expenses"/>
    <n v="240"/>
    <d v="2023-07-11T00:00:00"/>
    <s v="Unprod Time: Task: R WZ Time Hr: 1.68 Time Ot: 0"/>
    <n v="57.12"/>
    <m/>
    <x v="12"/>
  </r>
  <r>
    <n v="7457"/>
    <s v="General Expenses"/>
    <n v="240"/>
    <d v="2023-07-12T00:00:00"/>
    <s v="Unprod Time: Task: R WZ Time Hr: 1.75 Time Ot: 0"/>
    <n v="59.5"/>
    <m/>
    <x v="12"/>
  </r>
  <r>
    <n v="7457"/>
    <s v="General Expenses"/>
    <n v="240"/>
    <d v="2023-09-12T00:00:00"/>
    <s v="Unprod Time: Task: R WZ Time Hr: 2.12 Time Ot: 0"/>
    <n v="72.08"/>
    <m/>
    <x v="12"/>
  </r>
  <r>
    <n v="7457"/>
    <s v="General Expenses"/>
    <n v="220"/>
    <d v="2023-08-02T00:00:00"/>
    <s v="Vehicle tags"/>
    <n v="5.65"/>
    <m/>
    <x v="3"/>
  </r>
  <r>
    <n v="7457"/>
    <s v="General Expenses"/>
    <n v="240"/>
    <d v="2023-07-31T00:00:00"/>
    <s v="Visa Business Statement-  Steve Bambury (3856)"/>
    <n v="28.95"/>
    <s v="Visa Business Statement-  Steve Bambury (3856)"/>
    <x v="13"/>
  </r>
  <r>
    <n v="7457"/>
    <s v="General Expenses"/>
    <n v="112"/>
    <d v="2024-01-24T00:00:00"/>
    <s v="Visa Business Statement- Ash (3864)"/>
    <n v="672.25"/>
    <s v="Visa Business Statement- Ash (3864)"/>
    <x v="13"/>
  </r>
  <r>
    <n v="7457"/>
    <s v="General Expenses"/>
    <n v="110"/>
    <d v="2023-12-04T00:00:00"/>
    <s v="Visa Business Statement- Ash (3864) plants "/>
    <n v="215.9"/>
    <s v="Visa Business Statement- Ash (3864)"/>
    <x v="13"/>
  </r>
  <r>
    <n v="7457"/>
    <s v="General Expenses"/>
    <n v="112"/>
    <d v="2023-12-04T00:00:00"/>
    <s v="Visa Business Statement- Ash (3864) plants "/>
    <n v="215.9"/>
    <s v="Visa Business Statement- Ash (3864)"/>
    <x v="13"/>
  </r>
  <r>
    <n v="7457"/>
    <s v="General Expenses"/>
    <n v="140"/>
    <d v="2023-07-31T00:00:00"/>
    <s v="Visa Business Statement- Fraser (6834)"/>
    <n v="18.7"/>
    <s v="Visa Business Statement- Fraser (6834)"/>
    <x v="13"/>
  </r>
  <r>
    <n v="7457"/>
    <s v="General Expenses"/>
    <n v="140"/>
    <d v="2023-07-31T00:00:00"/>
    <s v="Visa Business Statement- Fraser (6834)"/>
    <n v="212.95"/>
    <s v="Visa Business Statement- Fraser (6834)"/>
    <x v="13"/>
  </r>
  <r>
    <n v="7457"/>
    <s v="General Expenses"/>
    <n v="130"/>
    <d v="2023-11-22T00:00:00"/>
    <s v="Visa Business Statement- Fraser (6834)"/>
    <n v="260.87"/>
    <s v="Visa Business Statement- Fraser (6834)"/>
    <x v="13"/>
  </r>
  <r>
    <n v="7457"/>
    <s v="General Expenses"/>
    <n v="130"/>
    <d v="2023-11-22T00:00:00"/>
    <s v="Visa Business Statement- Fraser (6834)"/>
    <n v="34.78"/>
    <s v="Visa Business Statement- Fraser (6834)"/>
    <x v="13"/>
  </r>
  <r>
    <n v="7457"/>
    <s v="General Expenses"/>
    <n v="140"/>
    <d v="2023-11-22T00:00:00"/>
    <s v="Visa Business Statement- Fraser (6834)"/>
    <n v="307.60000000000002"/>
    <s v="Visa Business Statement- Fraser (6834)"/>
    <x v="13"/>
  </r>
  <r>
    <n v="7457"/>
    <s v="General Expenses"/>
    <n v="140"/>
    <d v="2023-11-22T00:00:00"/>
    <s v="Visa Business Statement- Fraser (6834)"/>
    <n v="1.1499999999999999"/>
    <s v="Visa Business Statement- Fraser (6834)"/>
    <x v="13"/>
  </r>
  <r>
    <n v="7457"/>
    <s v="General Expenses"/>
    <n v="140"/>
    <d v="2023-11-22T00:00:00"/>
    <s v="Visa Business Statement- Fraser (6834)"/>
    <n v="56.48"/>
    <s v="Visa Business Statement- Fraser (6834)"/>
    <x v="13"/>
  </r>
  <r>
    <n v="7457"/>
    <s v="General Expenses"/>
    <n v="142"/>
    <d v="2023-11-22T00:00:00"/>
    <s v="Visa Business Statement- Fraser (6834)"/>
    <n v="172.07"/>
    <s v="Visa Business Statement- Fraser (6834)"/>
    <x v="13"/>
  </r>
  <r>
    <n v="7457"/>
    <s v="General Expenses"/>
    <n v="130"/>
    <d v="2023-12-12T00:00:00"/>
    <s v="Visa Business Statement- Fraser (6834)"/>
    <n v="16.350000000000001"/>
    <s v="Visa Business Statement- Fraser (6834)"/>
    <x v="13"/>
  </r>
  <r>
    <n v="7457"/>
    <s v="General Expenses"/>
    <n v="110"/>
    <d v="2023-03-29T00:00:00"/>
    <s v="Visa Business Statement- Mark Jago (4568)"/>
    <n v="324.57"/>
    <s v="Visa Business Statement- Mark Jago (4568)"/>
    <x v="13"/>
  </r>
  <r>
    <n v="7457"/>
    <s v="General Expenses"/>
    <n v="110"/>
    <d v="2023-03-29T00:00:00"/>
    <s v="Visa Business Statement- Mark Jago (4568)"/>
    <n v="1571.34"/>
    <s v="Visa Business Statement- Mark Jago (4568)"/>
    <x v="13"/>
  </r>
  <r>
    <n v="7457"/>
    <s v="General Expenses"/>
    <n v="112"/>
    <d v="2023-03-29T00:00:00"/>
    <s v="Visa Business Statement- Mark Jago (4568)"/>
    <n v="1571.34"/>
    <s v="Visa Business Statement- Mark Jago (4568)"/>
    <x v="13"/>
  </r>
  <r>
    <n v="7457"/>
    <s v="General Expenses"/>
    <n v="120"/>
    <d v="2023-03-29T00:00:00"/>
    <s v="Visa Business Statement- Mark Jago (4568)"/>
    <n v="324.57"/>
    <s v="Visa Business Statement- Mark Jago (4568)"/>
    <x v="13"/>
  </r>
  <r>
    <n v="7457"/>
    <s v="General Expenses"/>
    <n v="120"/>
    <d v="2023-03-29T00:00:00"/>
    <s v="Visa Business Statement- Mark Jago (4568)"/>
    <n v="324.57"/>
    <s v="Visa Business Statement- Mark Jago (4568)"/>
    <x v="13"/>
  </r>
  <r>
    <n v="7457"/>
    <s v="General Expenses"/>
    <n v="120"/>
    <d v="2023-03-29T00:00:00"/>
    <s v="Visa Business Statement- Mark Jago (4568)"/>
    <n v="1571.34"/>
    <s v="Visa Business Statement- Mark Jago (4568)"/>
    <x v="13"/>
  </r>
  <r>
    <n v="7457"/>
    <s v="General Expenses"/>
    <n v="130"/>
    <d v="2023-03-29T00:00:00"/>
    <s v="Visa Business Statement- Mark Jago (4568)"/>
    <n v="324.57"/>
    <s v="Visa Business Statement- Mark Jago (4568)"/>
    <x v="13"/>
  </r>
  <r>
    <n v="7457"/>
    <s v="General Expenses"/>
    <n v="130"/>
    <d v="2023-03-29T00:00:00"/>
    <s v="Visa Business Statement- Mark Jago (4568)"/>
    <n v="1571.34"/>
    <s v="Visa Business Statement- Mark Jago (4568)"/>
    <x v="13"/>
  </r>
  <r>
    <n v="7457"/>
    <s v="General Expenses"/>
    <n v="140"/>
    <d v="2023-03-29T00:00:00"/>
    <s v="Visa Business Statement- Mark Jago (4568)"/>
    <n v="324.57"/>
    <s v="Visa Business Statement- Mark Jago (4568)"/>
    <x v="13"/>
  </r>
  <r>
    <n v="7457"/>
    <s v="General Expenses"/>
    <n v="140"/>
    <d v="2023-03-29T00:00:00"/>
    <s v="Visa Business Statement- Mark Jago (4568)"/>
    <n v="1571.34"/>
    <s v="Visa Business Statement- Mark Jago (4568)"/>
    <x v="13"/>
  </r>
  <r>
    <n v="7457"/>
    <s v="General Expenses"/>
    <n v="210"/>
    <d v="2023-03-29T00:00:00"/>
    <s v="Visa Business Statement- Mark Jago (4568)"/>
    <n v="22.82"/>
    <s v="Visa Business Statement- Mark Jago (4568)"/>
    <x v="13"/>
  </r>
  <r>
    <n v="7457"/>
    <s v="General Expenses"/>
    <n v="210"/>
    <d v="2023-03-29T00:00:00"/>
    <s v="Visa Business Statement- Mark Jago (4568)"/>
    <n v="324.57"/>
    <s v="Visa Business Statement- Mark Jago (4568)"/>
    <x v="13"/>
  </r>
  <r>
    <n v="7457"/>
    <s v="General Expenses"/>
    <n v="210"/>
    <d v="2023-03-29T00:00:00"/>
    <s v="Visa Business Statement- Mark Jago (4568)"/>
    <n v="1571.34"/>
    <s v="Visa Business Statement- Mark Jago (4568)"/>
    <x v="13"/>
  </r>
  <r>
    <n v="7457"/>
    <s v="General Expenses"/>
    <n v="220"/>
    <d v="2023-03-29T00:00:00"/>
    <s v="Visa Business Statement- Mark Jago (4568)"/>
    <n v="22.82"/>
    <s v="Visa Business Statement- Mark Jago (4568)"/>
    <x v="13"/>
  </r>
  <r>
    <n v="7457"/>
    <s v="General Expenses"/>
    <n v="220"/>
    <d v="2023-03-29T00:00:00"/>
    <s v="Visa Business Statement- Mark Jago (4568)"/>
    <n v="324.57"/>
    <s v="Visa Business Statement- Mark Jago (4568)"/>
    <x v="13"/>
  </r>
  <r>
    <n v="7457"/>
    <s v="General Expenses"/>
    <n v="220"/>
    <d v="2023-03-29T00:00:00"/>
    <s v="Visa Business Statement- Mark Jago (4568)"/>
    <n v="1571.34"/>
    <s v="Visa Business Statement- Mark Jago (4568)"/>
    <x v="13"/>
  </r>
  <r>
    <n v="7457"/>
    <s v="General Expenses"/>
    <n v="230"/>
    <d v="2023-03-29T00:00:00"/>
    <s v="Visa Business Statement- Mark Jago (4568)"/>
    <n v="22.82"/>
    <s v="Visa Business Statement- Mark Jago (4568)"/>
    <x v="13"/>
  </r>
  <r>
    <n v="7457"/>
    <s v="General Expenses"/>
    <n v="230"/>
    <d v="2023-03-29T00:00:00"/>
    <s v="Visa Business Statement- Mark Jago (4568)"/>
    <n v="324.57"/>
    <s v="Visa Business Statement- Mark Jago (4568)"/>
    <x v="13"/>
  </r>
  <r>
    <n v="7457"/>
    <s v="General Expenses"/>
    <n v="230"/>
    <d v="2023-03-29T00:00:00"/>
    <s v="Visa Business Statement- Mark Jago (4568)"/>
    <n v="1571.34"/>
    <s v="Visa Business Statement- Mark Jago (4568)"/>
    <x v="13"/>
  </r>
  <r>
    <n v="7457"/>
    <s v="General Expenses"/>
    <n v="240"/>
    <d v="2023-03-29T00:00:00"/>
    <s v="Visa Business Statement- Mark Jago (4568)"/>
    <n v="324.57"/>
    <s v="Visa Business Statement- Mark Jago (4568)"/>
    <x v="13"/>
  </r>
  <r>
    <n v="7457"/>
    <s v="General Expenses"/>
    <n v="240"/>
    <d v="2023-03-29T00:00:00"/>
    <s v="Visa Business Statement- Mark Jago (4568)"/>
    <n v="35.020000000000003"/>
    <s v="Visa Business Statement- Mark Jago (4568)"/>
    <x v="13"/>
  </r>
  <r>
    <n v="7457"/>
    <s v="General Expenses"/>
    <n v="240"/>
    <d v="2023-03-29T00:00:00"/>
    <s v="Visa Business Statement- Mark Jago (4568)"/>
    <n v="22.82"/>
    <s v="Visa Business Statement- Mark Jago (4568)"/>
    <x v="13"/>
  </r>
  <r>
    <n v="7457"/>
    <s v="General Expenses"/>
    <n v="240"/>
    <d v="2023-03-29T00:00:00"/>
    <s v="Visa Business Statement- Mark Jago (4568)"/>
    <n v="1571.34"/>
    <s v="Visa Business Statement- Mark Jago (4568)"/>
    <x v="13"/>
  </r>
  <r>
    <n v="7457"/>
    <s v="General Expenses"/>
    <n v="110"/>
    <d v="2023-05-01T00:00:00"/>
    <s v="Visa Business Statement- Mark Jago (4568)"/>
    <n v="21.55"/>
    <s v="Visa Business Statement- Mark Jago (4568)"/>
    <x v="13"/>
  </r>
  <r>
    <n v="7457"/>
    <s v="General Expenses"/>
    <n v="110"/>
    <d v="2023-05-01T00:00:00"/>
    <s v="Visa Business Statement- Mark Jago (4568)"/>
    <n v="22.41"/>
    <s v="Visa Business Statement- Mark Jago (4568)"/>
    <x v="13"/>
  </r>
  <r>
    <n v="7457"/>
    <s v="General Expenses"/>
    <n v="120"/>
    <d v="2023-05-01T00:00:00"/>
    <s v="Visa Business Statement- Mark Jago (4568)"/>
    <n v="21.55"/>
    <s v="Visa Business Statement- Mark Jago (4568)"/>
    <x v="13"/>
  </r>
  <r>
    <n v="7457"/>
    <s v="General Expenses"/>
    <n v="120"/>
    <d v="2023-05-01T00:00:00"/>
    <s v="Visa Business Statement- Mark Jago (4568)"/>
    <n v="21.55"/>
    <s v="Visa Business Statement- Mark Jago (4568)"/>
    <x v="13"/>
  </r>
  <r>
    <n v="7457"/>
    <s v="General Expenses"/>
    <n v="120"/>
    <d v="2023-05-01T00:00:00"/>
    <s v="Visa Business Statement- Mark Jago (4568)"/>
    <n v="22.41"/>
    <s v="Visa Business Statement- Mark Jago (4568)"/>
    <x v="13"/>
  </r>
  <r>
    <n v="7457"/>
    <s v="General Expenses"/>
    <n v="120"/>
    <d v="2023-05-01T00:00:00"/>
    <s v="Visa Business Statement- Mark Jago (4568)"/>
    <n v="22.41"/>
    <s v="Visa Business Statement- Mark Jago (4568)"/>
    <x v="13"/>
  </r>
  <r>
    <n v="7457"/>
    <s v="General Expenses"/>
    <n v="130"/>
    <d v="2023-05-01T00:00:00"/>
    <s v="Visa Business Statement- Mark Jago (4568)"/>
    <n v="21.55"/>
    <s v="Visa Business Statement- Mark Jago (4568)"/>
    <x v="13"/>
  </r>
  <r>
    <n v="7457"/>
    <s v="General Expenses"/>
    <n v="130"/>
    <d v="2023-05-01T00:00:00"/>
    <s v="Visa Business Statement- Mark Jago (4568)"/>
    <n v="22.41"/>
    <s v="Visa Business Statement- Mark Jago (4568)"/>
    <x v="13"/>
  </r>
  <r>
    <n v="7457"/>
    <s v="General Expenses"/>
    <n v="140"/>
    <d v="2023-05-01T00:00:00"/>
    <s v="Visa Business Statement- Mark Jago (4568)"/>
    <n v="21.55"/>
    <s v="Visa Business Statement- Mark Jago (4568)"/>
    <x v="13"/>
  </r>
  <r>
    <n v="7457"/>
    <s v="General Expenses"/>
    <n v="140"/>
    <d v="2023-05-01T00:00:00"/>
    <s v="Visa Business Statement- Mark Jago (4568)"/>
    <n v="22.41"/>
    <s v="Visa Business Statement- Mark Jago (4568)"/>
    <x v="13"/>
  </r>
  <r>
    <n v="7457"/>
    <s v="General Expenses"/>
    <n v="210"/>
    <d v="2023-05-01T00:00:00"/>
    <s v="Visa Business Statement- Mark Jago (4568)"/>
    <n v="26.94"/>
    <s v="Visa Business Statement- Mark Jago (4568)"/>
    <x v="13"/>
  </r>
  <r>
    <n v="7457"/>
    <s v="General Expenses"/>
    <n v="220"/>
    <d v="2023-05-01T00:00:00"/>
    <s v="Visa Business Statement- Mark Jago (4568)"/>
    <n v="26.94"/>
    <s v="Visa Business Statement- Mark Jago (4568)"/>
    <x v="13"/>
  </r>
  <r>
    <n v="7457"/>
    <s v="General Expenses"/>
    <n v="230"/>
    <d v="2023-05-01T00:00:00"/>
    <s v="Visa Business Statement- Mark Jago (4568)"/>
    <n v="26.94"/>
    <s v="Visa Business Statement- Mark Jago (4568)"/>
    <x v="13"/>
  </r>
  <r>
    <n v="7457"/>
    <s v="General Expenses"/>
    <n v="240"/>
    <d v="2023-05-01T00:00:00"/>
    <s v="Visa Business Statement- Mark Jago (4568)"/>
    <n v="26.94"/>
    <s v="Visa Business Statement- Mark Jago (4568)"/>
    <x v="13"/>
  </r>
  <r>
    <n v="7457"/>
    <s v="General Expenses"/>
    <n v="210"/>
    <d v="2023-06-01T00:00:00"/>
    <s v="Visa Business Statement- Mark Jago (4568)"/>
    <n v="209.01"/>
    <s v="Visa Business Statement- Mark Jago (4568)"/>
    <x v="13"/>
  </r>
  <r>
    <n v="7457"/>
    <s v="General Expenses"/>
    <n v="220"/>
    <d v="2023-06-01T00:00:00"/>
    <s v="Visa Business Statement- Mark Jago (4568)"/>
    <n v="209.01"/>
    <s v="Visa Business Statement- Mark Jago (4568)"/>
    <x v="13"/>
  </r>
  <r>
    <n v="7457"/>
    <s v="General Expenses"/>
    <n v="230"/>
    <d v="2023-06-01T00:00:00"/>
    <s v="Visa Business Statement- Mark Jago (4568)"/>
    <n v="170.92"/>
    <s v="Visa Business Statement- Mark Jago (4568)"/>
    <x v="13"/>
  </r>
  <r>
    <n v="7457"/>
    <s v="General Expenses"/>
    <n v="110"/>
    <d v="2023-08-01T00:00:00"/>
    <s v="Visa Business Statement- Mark Jago (4568)"/>
    <n v="19.670000000000002"/>
    <s v="Visa Business Statement- Mark Jago (4568)"/>
    <x v="13"/>
  </r>
  <r>
    <n v="7457"/>
    <s v="General Expenses"/>
    <n v="120"/>
    <d v="2023-08-01T00:00:00"/>
    <s v="Visa Business Statement- Mark Jago (4568)"/>
    <n v="19.670000000000002"/>
    <s v="Visa Business Statement- Mark Jago (4568)"/>
    <x v="13"/>
  </r>
  <r>
    <n v="7457"/>
    <s v="General Expenses"/>
    <n v="130"/>
    <d v="2023-08-01T00:00:00"/>
    <s v="Visa Business Statement- Mark Jago (4568)"/>
    <n v="19.670000000000002"/>
    <s v="Visa Business Statement- Mark Jago (4568)"/>
    <x v="13"/>
  </r>
  <r>
    <n v="7457"/>
    <s v="General Expenses"/>
    <n v="140"/>
    <d v="2023-08-01T00:00:00"/>
    <s v="Visa Business Statement- Mark Jago (4568)"/>
    <n v="26.1"/>
    <s v="Visa Business Statement- Mark Jago (4568)"/>
    <x v="13"/>
  </r>
  <r>
    <n v="7457"/>
    <s v="General Expenses"/>
    <n v="130"/>
    <d v="2023-09-21T00:00:00"/>
    <s v="Visa Business Statement- Mark Jago (4568)"/>
    <n v="15.11"/>
    <s v="Visa Business Statement- Mark Jago (4568)"/>
    <x v="13"/>
  </r>
  <r>
    <n v="7457"/>
    <s v="General Expenses"/>
    <n v="140"/>
    <d v="2023-09-21T00:00:00"/>
    <s v="Visa Business Statement- Mark Jago (4568)"/>
    <n v="15.11"/>
    <s v="Visa Business Statement- Mark Jago (4568)"/>
    <x v="13"/>
  </r>
  <r>
    <n v="7457"/>
    <s v="General Expenses"/>
    <n v="210"/>
    <d v="2023-09-21T00:00:00"/>
    <s v="Visa Business Statement- Mark Jago (4568)"/>
    <n v="18.89"/>
    <s v="Visa Business Statement- Mark Jago (4568)"/>
    <x v="13"/>
  </r>
  <r>
    <n v="7457"/>
    <s v="General Expenses"/>
    <n v="220"/>
    <d v="2023-09-21T00:00:00"/>
    <s v="Visa Business Statement- Mark Jago (4568)"/>
    <n v="18.89"/>
    <s v="Visa Business Statement- Mark Jago (4568)"/>
    <x v="13"/>
  </r>
  <r>
    <n v="7457"/>
    <s v="General Expenses"/>
    <n v="230"/>
    <d v="2023-09-21T00:00:00"/>
    <s v="Visa Business Statement- Mark Jago (4568)"/>
    <n v="18.89"/>
    <s v="Visa Business Statement- Mark Jago (4568)"/>
    <x v="13"/>
  </r>
  <r>
    <n v="7457"/>
    <s v="General Expenses"/>
    <n v="240"/>
    <d v="2023-09-21T00:00:00"/>
    <s v="Visa Business Statement- Mark Jago (4568)"/>
    <n v="18.89"/>
    <s v="Visa Business Statement- Mark Jago (4568)"/>
    <x v="13"/>
  </r>
  <r>
    <n v="7457"/>
    <s v="General Expenses"/>
    <n v="110"/>
    <d v="2023-12-12T00:00:00"/>
    <s v="Visa Business Statement- Mark Jago (4568)"/>
    <n v="380.29"/>
    <s v="Visa Business Statement- Mark Jago (4568)"/>
    <x v="13"/>
  </r>
  <r>
    <n v="7457"/>
    <s v="General Expenses"/>
    <n v="110"/>
    <d v="2023-12-12T00:00:00"/>
    <s v="Visa Business Statement- Mark Jago (4568)"/>
    <n v="477.77"/>
    <s v="Visa Business Statement- Mark Jago (4568)"/>
    <x v="13"/>
  </r>
  <r>
    <n v="7457"/>
    <s v="General Expenses"/>
    <n v="120"/>
    <d v="2023-12-12T00:00:00"/>
    <s v="Visa Business Statement- Mark Jago (4568)"/>
    <n v="380.29"/>
    <s v="Visa Business Statement- Mark Jago (4568)"/>
    <x v="13"/>
  </r>
  <r>
    <n v="7457"/>
    <s v="General Expenses"/>
    <n v="120"/>
    <d v="2023-12-12T00:00:00"/>
    <s v="Visa Business Statement- Mark Jago (4568)"/>
    <n v="477.77"/>
    <s v="Visa Business Statement- Mark Jago (4568)"/>
    <x v="13"/>
  </r>
  <r>
    <n v="7457"/>
    <s v="General Expenses"/>
    <n v="130"/>
    <d v="2023-12-12T00:00:00"/>
    <s v="Visa Business Statement- Mark Jago (4568)"/>
    <n v="380.29"/>
    <s v="Visa Business Statement- Mark Jago (4568)"/>
    <x v="13"/>
  </r>
  <r>
    <n v="7457"/>
    <s v="General Expenses"/>
    <n v="130"/>
    <d v="2023-12-12T00:00:00"/>
    <s v="Visa Business Statement- Mark Jago (4568)"/>
    <n v="477.77"/>
    <s v="Visa Business Statement- Mark Jago (4568)"/>
    <x v="13"/>
  </r>
  <r>
    <n v="7457"/>
    <s v="General Expenses"/>
    <n v="140"/>
    <d v="2023-12-12T00:00:00"/>
    <s v="Visa Business Statement- Mark Jago (4568)"/>
    <n v="380.29"/>
    <s v="Visa Business Statement- Mark Jago (4568)"/>
    <x v="13"/>
  </r>
  <r>
    <n v="7457"/>
    <s v="General Expenses"/>
    <n v="140"/>
    <d v="2023-12-12T00:00:00"/>
    <s v="Visa Business Statement- Mark Jago (4568)"/>
    <n v="477.77"/>
    <s v="Visa Business Statement- Mark Jago (4568)"/>
    <x v="13"/>
  </r>
  <r>
    <n v="7457"/>
    <s v="General Expenses"/>
    <n v="210"/>
    <d v="2023-12-12T00:00:00"/>
    <s v="Visa Business Statement- Mark Jago (4568)"/>
    <n v="475.37"/>
    <s v="Visa Business Statement- Mark Jago (4568)"/>
    <x v="13"/>
  </r>
  <r>
    <n v="7457"/>
    <s v="General Expenses"/>
    <n v="210"/>
    <d v="2023-12-12T00:00:00"/>
    <s v="Visa Business Statement- Mark Jago (4568)"/>
    <n v="477.77"/>
    <s v="Visa Business Statement- Mark Jago (4568)"/>
    <x v="13"/>
  </r>
  <r>
    <n v="7457"/>
    <s v="General Expenses"/>
    <n v="220"/>
    <d v="2023-12-12T00:00:00"/>
    <s v="Visa Business Statement- Mark Jago (4568)"/>
    <n v="475.37"/>
    <s v="Visa Business Statement- Mark Jago (4568)"/>
    <x v="13"/>
  </r>
  <r>
    <n v="7457"/>
    <s v="General Expenses"/>
    <n v="220"/>
    <d v="2023-12-12T00:00:00"/>
    <s v="Visa Business Statement- Mark Jago (4568)"/>
    <n v="477.77"/>
    <s v="Visa Business Statement- Mark Jago (4568)"/>
    <x v="13"/>
  </r>
  <r>
    <n v="7457"/>
    <s v="General Expenses"/>
    <n v="230"/>
    <d v="2023-12-12T00:00:00"/>
    <s v="Visa Business Statement- Mark Jago (4568)"/>
    <n v="475.37"/>
    <s v="Visa Business Statement- Mark Jago (4568)"/>
    <x v="13"/>
  </r>
  <r>
    <n v="7457"/>
    <s v="General Expenses"/>
    <n v="230"/>
    <d v="2023-12-12T00:00:00"/>
    <s v="Visa Business Statement- Mark Jago (4568)"/>
    <n v="477.77"/>
    <s v="Visa Business Statement- Mark Jago (4568)"/>
    <x v="13"/>
  </r>
  <r>
    <n v="7457"/>
    <s v="General Expenses"/>
    <n v="240"/>
    <d v="2023-12-12T00:00:00"/>
    <s v="Visa Business Statement- Mark Jago (4568)"/>
    <n v="694.71"/>
    <s v="Visa Business Statement- Mark Jago (4568)"/>
    <x v="13"/>
  </r>
  <r>
    <n v="7457"/>
    <s v="General Expenses"/>
    <n v="240"/>
    <d v="2023-12-12T00:00:00"/>
    <s v="Visa Business Statement- Mark Jago (4568)"/>
    <n v="477.77"/>
    <s v="Visa Business Statement- Mark Jago (4568)"/>
    <x v="13"/>
  </r>
  <r>
    <n v="7457"/>
    <s v="General Expenses"/>
    <n v="110"/>
    <d v="2024-01-16T00:00:00"/>
    <s v="Visa Business Statement- Mark Jago (4568)"/>
    <n v="86.96"/>
    <s v="Visa Business Statement- Mark Jago (4568)"/>
    <x v="13"/>
  </r>
  <r>
    <n v="7457"/>
    <s v="General Expenses"/>
    <n v="120"/>
    <d v="2024-01-16T00:00:00"/>
    <s v="Visa Business Statement- Mark Jago (4568)"/>
    <n v="86.96"/>
    <s v="Visa Business Statement- Mark Jago (4568)"/>
    <x v="13"/>
  </r>
  <r>
    <n v="7457"/>
    <s v="General Expenses"/>
    <n v="130"/>
    <d v="2024-01-16T00:00:00"/>
    <s v="Visa Business Statement- Mark Jago (4568)"/>
    <n v="86.96"/>
    <s v="Visa Business Statement- Mark Jago (4568)"/>
    <x v="13"/>
  </r>
  <r>
    <n v="7457"/>
    <s v="General Expenses"/>
    <n v="140"/>
    <d v="2024-01-16T00:00:00"/>
    <s v="Visa Business Statement- Mark Jago (4568)"/>
    <n v="86.96"/>
    <s v="Visa Business Statement- Mark Jago (4568)"/>
    <x v="13"/>
  </r>
  <r>
    <n v="7457"/>
    <s v="General Expenses"/>
    <n v="210"/>
    <d v="2024-01-16T00:00:00"/>
    <s v="Visa Business Statement- Mark Jago (4568)"/>
    <n v="86.96"/>
    <s v="Visa Business Statement- Mark Jago (4568)"/>
    <x v="13"/>
  </r>
  <r>
    <n v="7457"/>
    <s v="General Expenses"/>
    <n v="220"/>
    <d v="2024-01-16T00:00:00"/>
    <s v="Visa Business Statement- Mark Jago (4568)"/>
    <n v="86.96"/>
    <s v="Visa Business Statement- Mark Jago (4568)"/>
    <x v="13"/>
  </r>
  <r>
    <n v="7457"/>
    <s v="General Expenses"/>
    <n v="230"/>
    <d v="2024-01-16T00:00:00"/>
    <s v="Visa Business Statement- Mark Jago (4568)"/>
    <n v="86.96"/>
    <s v="Visa Business Statement- Mark Jago (4568)"/>
    <x v="13"/>
  </r>
  <r>
    <n v="7457"/>
    <s v="General Expenses"/>
    <n v="240"/>
    <d v="2024-01-16T00:00:00"/>
    <s v="Visa Business Statement- Mark Jago (4568)"/>
    <n v="86.96"/>
    <s v="Visa Business Statement- Mark Jago (4568)"/>
    <x v="13"/>
  </r>
  <r>
    <n v="7457"/>
    <s v="General Expenses"/>
    <n v="330"/>
    <d v="2024-01-16T00:00:00"/>
    <s v="Visa Business Statement- Mark Jago (4568)"/>
    <n v="86.96"/>
    <s v="Visa Business Statement- Mark Jago (4568)"/>
    <x v="13"/>
  </r>
  <r>
    <n v="7457"/>
    <s v="General Expenses"/>
    <n v="340"/>
    <d v="2024-01-16T00:00:00"/>
    <s v="Visa Business Statement- Mark Jago (4568)"/>
    <n v="86.96"/>
    <s v="Visa Business Statement- Mark Jago (4568)"/>
    <x v="13"/>
  </r>
  <r>
    <n v="7457"/>
    <s v="General Expenses"/>
    <n v="440"/>
    <d v="2023-12-15T00:00:00"/>
    <s v="wrap dospenser"/>
    <n v="200.55"/>
    <s v="N Z Safety Limited"/>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6">
  <r>
    <n v="7520"/>
    <s v="Travel/Entertainment - Customer"/>
    <n v="112"/>
    <d v="2023-03-03T00:00:00"/>
    <s v="Toyota NZ Parts WAIRAU"/>
    <n v="66128"/>
    <n v="3913.04"/>
    <x v="0"/>
  </r>
  <r>
    <n v="7520"/>
    <s v="Travel/Entertainment - Customer"/>
    <n v="112"/>
    <d v="2023-03-03T00:00:00"/>
    <s v="Toyota NZ Parts WAIRAU"/>
    <n v="6612866128"/>
    <n v="-3913.04"/>
    <x v="0"/>
  </r>
  <r>
    <n v="7520"/>
    <s v="Travel/Entertainment - Customer"/>
    <n v="112"/>
    <d v="2023-03-06T00:00:00"/>
    <s v="Ent &amp; Travel NST/NWT"/>
    <s v="JOBROSBURG"/>
    <n v="52.21"/>
    <x v="1"/>
  </r>
  <r>
    <n v="7520"/>
    <s v="Travel/Entertainment - Customer"/>
    <n v="230"/>
    <d v="2023-03-08T00:00:00"/>
    <s v="Leadership lunch for Kane"/>
    <s v="PETTY CASH"/>
    <n v="30.09"/>
    <x v="2"/>
  </r>
  <r>
    <n v="7520"/>
    <s v="Travel/Entertainment - Customer"/>
    <n v="112"/>
    <d v="2023-03-09T00:00:00"/>
    <s v="Ent &amp; Travel NST/NWT"/>
    <n v="9032023"/>
    <n v="32.61"/>
    <x v="3"/>
  </r>
  <r>
    <n v="7520"/>
    <s v="Travel/Entertainment - Customer"/>
    <n v="112"/>
    <d v="2023-03-09T00:00:00"/>
    <s v="Ent &amp; Travel NST/NWT"/>
    <s v="23/0018"/>
    <n v="451.62"/>
    <x v="1"/>
  </r>
  <r>
    <n v="7520"/>
    <s v="Travel/Entertainment - Customer"/>
    <n v="340"/>
    <d v="2023-03-10T00:00:00"/>
    <s v="Ent &amp; Trav NL NL"/>
    <n v="376"/>
    <n v="158.61000000000001"/>
    <x v="1"/>
  </r>
  <r>
    <n v="7520"/>
    <s v="Travel/Entertainment - Customer"/>
    <n v="936"/>
    <d v="2023-03-10T00:00:00"/>
    <s v="Ent &amp; Trav NL"/>
    <n v="376"/>
    <n v="171.83"/>
    <x v="1"/>
  </r>
  <r>
    <n v="7520"/>
    <s v="Travel/Entertainment - Customer"/>
    <n v="112"/>
    <d v="2023-03-13T00:00:00"/>
    <s v="Ent &amp; Travel NST/NWT"/>
    <n v="19005"/>
    <n v="13.22"/>
    <x v="4"/>
  </r>
  <r>
    <n v="7520"/>
    <s v="Travel/Entertainment - Customer"/>
    <n v="935"/>
    <d v="2023-03-14T00:00:00"/>
    <s v="Bridgestone NZ (Wairau)"/>
    <n v="89322205"/>
    <n v="493"/>
    <x v="5"/>
  </r>
  <r>
    <n v="7520"/>
    <s v="Travel/Entertainment - Customer"/>
    <n v="936"/>
    <d v="2023-03-14T00:00:00"/>
    <s v="Bridgestone New Zealand Ltd"/>
    <n v="89322195"/>
    <n v="493"/>
    <x v="6"/>
  </r>
  <r>
    <n v="7520"/>
    <s v="Travel/Entertainment - Customer"/>
    <n v="936"/>
    <d v="2023-03-14T00:00:00"/>
    <s v="Bridgestone New Zealand Ltd"/>
    <n v="89322321"/>
    <n v="50"/>
    <x v="6"/>
  </r>
  <r>
    <n v="7520"/>
    <s v="Travel/Entertainment - Customer"/>
    <n v="112"/>
    <d v="2023-03-15T00:00:00"/>
    <s v="Ent &amp; Travel NST/NWT"/>
    <n v="15032023"/>
    <n v="2.72"/>
    <x v="7"/>
  </r>
  <r>
    <n v="7520"/>
    <s v="Travel/Entertainment - Customer"/>
    <n v="112"/>
    <d v="2023-03-15T00:00:00"/>
    <s v="Ent &amp; Travel NST/NWT"/>
    <n v="15032023"/>
    <n v="29.83"/>
    <x v="8"/>
  </r>
  <r>
    <n v="7520"/>
    <s v="Travel/Entertainment - Customer"/>
    <n v="120"/>
    <d v="2023-03-17T00:00:00"/>
    <s v="Donovan Watkins"/>
    <n v="17032023"/>
    <n v="179.35"/>
    <x v="9"/>
  </r>
  <r>
    <n v="7520"/>
    <s v="Travel/Entertainment - Customer"/>
    <n v="130"/>
    <d v="2023-03-21T00:00:00"/>
    <s v="Fraser Cunningham"/>
    <s v="21.03.2023"/>
    <n v="260.87"/>
    <x v="10"/>
  </r>
  <r>
    <n v="7520"/>
    <s v="Travel/Entertainment - Customer"/>
    <n v="140"/>
    <d v="2023-03-21T00:00:00"/>
    <s v="Fraser Cunningham"/>
    <s v="21.03.2023"/>
    <n v="260.87"/>
    <x v="10"/>
  </r>
  <r>
    <n v="7520"/>
    <s v="Travel/Entertainment - Customer"/>
    <n v="210"/>
    <d v="2023-03-24T00:00:00"/>
    <s v="Ent &amp; Trav NWT"/>
    <n v="290"/>
    <n v="141.52000000000001"/>
    <x v="11"/>
  </r>
  <r>
    <n v="7520"/>
    <s v="Travel/Entertainment - Customer"/>
    <n v="220"/>
    <d v="2023-03-24T00:00:00"/>
    <s v="Ent &amp; Trav NWT"/>
    <n v="290"/>
    <n v="141.52000000000001"/>
    <x v="11"/>
  </r>
  <r>
    <n v="7520"/>
    <s v="Travel/Entertainment - Customer"/>
    <n v="230"/>
    <d v="2023-03-24T00:00:00"/>
    <s v="Ent &amp; Trav NWT"/>
    <n v="290"/>
    <n v="141.52000000000001"/>
    <x v="11"/>
  </r>
  <r>
    <n v="7520"/>
    <s v="Travel/Entertainment - Customer"/>
    <n v="240"/>
    <d v="2023-03-24T00:00:00"/>
    <s v="Ent &amp; Trav NWT"/>
    <n v="290"/>
    <n v="141.52000000000001"/>
    <x v="11"/>
  </r>
  <r>
    <n v="7520"/>
    <s v="Travel/Entertainment - Customer"/>
    <n v="112"/>
    <d v="2023-03-28T00:00:00"/>
    <s v="Ent &amp; Travel NST/NWT"/>
    <n v="28032023"/>
    <n v="7.96"/>
    <x v="12"/>
  </r>
  <r>
    <n v="7520"/>
    <s v="Travel/Entertainment - Customer"/>
    <n v="112"/>
    <d v="2023-03-28T00:00:00"/>
    <s v="Ezy Driver Limited"/>
    <s v="INV-3708"/>
    <n v="260.87"/>
    <x v="13"/>
  </r>
  <r>
    <n v="7520"/>
    <s v="Travel/Entertainment - Customer"/>
    <n v="110"/>
    <d v="2023-03-29T00:00:00"/>
    <s v="Visa Business Statement- Mark Jago (4568)"/>
    <d v="2023-02-01T00:00:00"/>
    <n v="52.92"/>
    <x v="14"/>
  </r>
  <r>
    <n v="7520"/>
    <s v="Travel/Entertainment - Customer"/>
    <n v="110"/>
    <d v="2023-03-29T00:00:00"/>
    <s v="Visa Business Statement- Mark Jago (4568)"/>
    <d v="2023-02-01T00:00:00"/>
    <n v="58.11"/>
    <x v="14"/>
  </r>
  <r>
    <n v="7520"/>
    <s v="Travel/Entertainment - Customer"/>
    <n v="110"/>
    <d v="2023-03-29T00:00:00"/>
    <s v="Visa Business Statement- Mark Jago (4568)"/>
    <d v="2023-02-01T00:00:00"/>
    <n v="23.64"/>
    <x v="14"/>
  </r>
  <r>
    <n v="7520"/>
    <s v="Travel/Entertainment - Customer"/>
    <n v="112"/>
    <d v="2023-03-29T00:00:00"/>
    <s v="Ent &amp; Travel NST/NWT"/>
    <n v="29032023"/>
    <n v="238.98"/>
    <x v="15"/>
  </r>
  <r>
    <n v="7520"/>
    <s v="Travel/Entertainment - Customer"/>
    <n v="120"/>
    <d v="2023-03-29T00:00:00"/>
    <s v="Visa Business Statement- Mark Jago (4568)"/>
    <d v="2023-02-01T00:00:00"/>
    <n v="52.92"/>
    <x v="14"/>
  </r>
  <r>
    <n v="7520"/>
    <s v="Travel/Entertainment - Customer"/>
    <n v="120"/>
    <d v="2023-03-29T00:00:00"/>
    <s v="Visa Business Statement- Mark Jago (4568)"/>
    <d v="2023-02-01T00:00:00"/>
    <n v="52.95"/>
    <x v="14"/>
  </r>
  <r>
    <n v="7520"/>
    <s v="Travel/Entertainment - Customer"/>
    <n v="120"/>
    <d v="2023-03-29T00:00:00"/>
    <s v="Visa Business Statement- Mark Jago (4568)"/>
    <d v="2023-02-01T00:00:00"/>
    <n v="58.11"/>
    <x v="14"/>
  </r>
  <r>
    <n v="7520"/>
    <s v="Travel/Entertainment - Customer"/>
    <n v="120"/>
    <d v="2023-03-29T00:00:00"/>
    <s v="Visa Business Statement- Mark Jago (4568)"/>
    <d v="2023-02-01T00:00:00"/>
    <n v="58.11"/>
    <x v="14"/>
  </r>
  <r>
    <n v="7520"/>
    <s v="Travel/Entertainment - Customer"/>
    <n v="120"/>
    <d v="2023-03-29T00:00:00"/>
    <s v="Visa Business Statement- Mark Jago (4568)"/>
    <d v="2023-02-01T00:00:00"/>
    <n v="23.64"/>
    <x v="14"/>
  </r>
  <r>
    <n v="7520"/>
    <s v="Travel/Entertainment - Customer"/>
    <n v="120"/>
    <d v="2023-03-29T00:00:00"/>
    <s v="Visa Business Statement- Mark Jago (4568)"/>
    <d v="2023-02-01T00:00:00"/>
    <n v="23.64"/>
    <x v="14"/>
  </r>
  <r>
    <n v="7520"/>
    <s v="Travel/Entertainment - Customer"/>
    <n v="130"/>
    <d v="2023-03-29T00:00:00"/>
    <s v="Visa Business Statement- Mark Jago (4568)"/>
    <d v="2023-02-01T00:00:00"/>
    <n v="52.95"/>
    <x v="14"/>
  </r>
  <r>
    <n v="7520"/>
    <s v="Travel/Entertainment - Customer"/>
    <n v="130"/>
    <d v="2023-03-29T00:00:00"/>
    <s v="Visa Business Statement- Mark Jago (4568)"/>
    <d v="2023-02-01T00:00:00"/>
    <n v="58.11"/>
    <x v="14"/>
  </r>
  <r>
    <n v="7520"/>
    <s v="Travel/Entertainment - Customer"/>
    <n v="130"/>
    <d v="2023-03-29T00:00:00"/>
    <s v="Visa Business Statement- Mark Jago (4568)"/>
    <d v="2023-02-01T00:00:00"/>
    <n v="23.64"/>
    <x v="14"/>
  </r>
  <r>
    <n v="7520"/>
    <s v="Travel/Entertainment - Customer"/>
    <n v="140"/>
    <d v="2023-03-29T00:00:00"/>
    <s v="Visa Business Statement- Mark Jago (4568)"/>
    <d v="2023-02-01T00:00:00"/>
    <n v="52.92"/>
    <x v="14"/>
  </r>
  <r>
    <n v="7520"/>
    <s v="Travel/Entertainment - Customer"/>
    <n v="140"/>
    <d v="2023-03-29T00:00:00"/>
    <s v="Visa Business Statement- Mark Jago (4568)"/>
    <d v="2023-02-01T00:00:00"/>
    <n v="58.11"/>
    <x v="14"/>
  </r>
  <r>
    <n v="7520"/>
    <s v="Travel/Entertainment - Customer"/>
    <n v="140"/>
    <d v="2023-03-29T00:00:00"/>
    <s v="Visa Business Statement- Mark Jago (4568)"/>
    <d v="2023-02-01T00:00:00"/>
    <n v="23.64"/>
    <x v="14"/>
  </r>
  <r>
    <n v="7520"/>
    <s v="Travel/Entertainment - Customer"/>
    <n v="210"/>
    <d v="2023-03-29T00:00:00"/>
    <s v="Ent &amp; Trav NWT"/>
    <n v="29032023"/>
    <n v="54.37"/>
    <x v="16"/>
  </r>
  <r>
    <n v="7520"/>
    <s v="Travel/Entertainment - Customer"/>
    <n v="210"/>
    <d v="2023-03-29T00:00:00"/>
    <s v="Ent &amp; Trav NWT"/>
    <n v="29032023"/>
    <n v="-54.37"/>
    <x v="16"/>
  </r>
  <r>
    <n v="7520"/>
    <s v="Travel/Entertainment - Customer"/>
    <n v="210"/>
    <d v="2023-03-29T00:00:00"/>
    <s v="Ent &amp; Trav NWT"/>
    <n v="29032023"/>
    <n v="54.37"/>
    <x v="17"/>
  </r>
  <r>
    <n v="7520"/>
    <s v="Travel/Entertainment - Customer"/>
    <n v="210"/>
    <d v="2023-03-29T00:00:00"/>
    <s v="Visa Business Statement- Mark Jago (4568)"/>
    <d v="2023-02-01T00:00:00"/>
    <n v="66.150000000000006"/>
    <x v="14"/>
  </r>
  <r>
    <n v="7520"/>
    <s v="Travel/Entertainment - Customer"/>
    <n v="210"/>
    <d v="2023-03-29T00:00:00"/>
    <s v="Visa Business Statement- Mark Jago (4568)"/>
    <d v="2023-02-01T00:00:00"/>
    <n v="72.64"/>
    <x v="14"/>
  </r>
  <r>
    <n v="7520"/>
    <s v="Travel/Entertainment - Customer"/>
    <n v="210"/>
    <d v="2023-03-29T00:00:00"/>
    <s v="Visa Business Statement- Mark Jago (4568)"/>
    <d v="2023-02-01T00:00:00"/>
    <n v="29.56"/>
    <x v="14"/>
  </r>
  <r>
    <n v="7520"/>
    <s v="Travel/Entertainment - Customer"/>
    <n v="210"/>
    <d v="2023-03-29T00:00:00"/>
    <s v="Visa Business Statement- Mark Jago (4568)"/>
    <d v="2023-02-01T00:00:00"/>
    <n v="67.47"/>
    <x v="14"/>
  </r>
  <r>
    <n v="7520"/>
    <s v="Travel/Entertainment - Customer"/>
    <n v="220"/>
    <d v="2023-03-29T00:00:00"/>
    <s v="Ent &amp; Trav NWT"/>
    <n v="29032023"/>
    <n v="54.37"/>
    <x v="16"/>
  </r>
  <r>
    <n v="7520"/>
    <s v="Travel/Entertainment - Customer"/>
    <n v="220"/>
    <d v="2023-03-29T00:00:00"/>
    <s v="Ent &amp; Trav NWT"/>
    <n v="29032023"/>
    <n v="-54.37"/>
    <x v="16"/>
  </r>
  <r>
    <n v="7520"/>
    <s v="Travel/Entertainment - Customer"/>
    <n v="220"/>
    <d v="2023-03-29T00:00:00"/>
    <s v="Ent &amp; Trav NWT"/>
    <n v="29032023"/>
    <n v="54.37"/>
    <x v="17"/>
  </r>
  <r>
    <n v="7520"/>
    <s v="Travel/Entertainment - Customer"/>
    <n v="220"/>
    <d v="2023-03-29T00:00:00"/>
    <s v="Visa Business Statement- Mark Jago (4568)"/>
    <d v="2023-02-01T00:00:00"/>
    <n v="66.150000000000006"/>
    <x v="14"/>
  </r>
  <r>
    <n v="7520"/>
    <s v="Travel/Entertainment - Customer"/>
    <n v="220"/>
    <d v="2023-03-29T00:00:00"/>
    <s v="Visa Business Statement- Mark Jago (4568)"/>
    <d v="2023-02-01T00:00:00"/>
    <n v="72.64"/>
    <x v="14"/>
  </r>
  <r>
    <n v="7520"/>
    <s v="Travel/Entertainment - Customer"/>
    <n v="220"/>
    <d v="2023-03-29T00:00:00"/>
    <s v="Visa Business Statement- Mark Jago (4568)"/>
    <d v="2023-02-01T00:00:00"/>
    <n v="29.56"/>
    <x v="14"/>
  </r>
  <r>
    <n v="7520"/>
    <s v="Travel/Entertainment - Customer"/>
    <n v="220"/>
    <d v="2023-03-29T00:00:00"/>
    <s v="Visa Business Statement- Mark Jago (4568)"/>
    <d v="2023-02-01T00:00:00"/>
    <n v="67.47"/>
    <x v="14"/>
  </r>
  <r>
    <n v="7520"/>
    <s v="Travel/Entertainment - Customer"/>
    <n v="230"/>
    <d v="2023-03-29T00:00:00"/>
    <s v="Ent &amp; Trav NWT"/>
    <n v="29032023"/>
    <n v="54.37"/>
    <x v="16"/>
  </r>
  <r>
    <n v="7520"/>
    <s v="Travel/Entertainment - Customer"/>
    <n v="230"/>
    <d v="2023-03-29T00:00:00"/>
    <s v="Ent &amp; Trav NWT"/>
    <n v="29032023"/>
    <n v="-54.37"/>
    <x v="16"/>
  </r>
  <r>
    <n v="7520"/>
    <s v="Travel/Entertainment - Customer"/>
    <n v="230"/>
    <d v="2023-03-29T00:00:00"/>
    <s v="Ent &amp; Trav NWT"/>
    <n v="29032023"/>
    <n v="54.37"/>
    <x v="17"/>
  </r>
  <r>
    <n v="7520"/>
    <s v="Travel/Entertainment - Customer"/>
    <n v="230"/>
    <d v="2023-03-29T00:00:00"/>
    <s v="Visa Business Statement- Mark Jago (4568)"/>
    <d v="2023-02-01T00:00:00"/>
    <n v="66.150000000000006"/>
    <x v="14"/>
  </r>
  <r>
    <n v="7520"/>
    <s v="Travel/Entertainment - Customer"/>
    <n v="230"/>
    <d v="2023-03-29T00:00:00"/>
    <s v="Visa Business Statement- Mark Jago (4568)"/>
    <d v="2023-02-01T00:00:00"/>
    <n v="72.64"/>
    <x v="14"/>
  </r>
  <r>
    <n v="7520"/>
    <s v="Travel/Entertainment - Customer"/>
    <n v="230"/>
    <d v="2023-03-29T00:00:00"/>
    <s v="Visa Business Statement- Mark Jago (4568)"/>
    <d v="2023-02-01T00:00:00"/>
    <n v="29.56"/>
    <x v="14"/>
  </r>
  <r>
    <n v="7520"/>
    <s v="Travel/Entertainment - Customer"/>
    <n v="230"/>
    <d v="2023-03-29T00:00:00"/>
    <s v="Visa Business Statement- Mark Jago (4568)"/>
    <d v="2023-02-01T00:00:00"/>
    <n v="67.47"/>
    <x v="14"/>
  </r>
  <r>
    <n v="7520"/>
    <s v="Travel/Entertainment - Customer"/>
    <n v="240"/>
    <d v="2023-03-29T00:00:00"/>
    <s v="Ent &amp; Trav NWT"/>
    <n v="29032023"/>
    <n v="54.37"/>
    <x v="16"/>
  </r>
  <r>
    <n v="7520"/>
    <s v="Travel/Entertainment - Customer"/>
    <n v="240"/>
    <d v="2023-03-29T00:00:00"/>
    <s v="Ent &amp; Trav NWT"/>
    <n v="29032023"/>
    <n v="-54.37"/>
    <x v="16"/>
  </r>
  <r>
    <n v="7520"/>
    <s v="Travel/Entertainment - Customer"/>
    <n v="240"/>
    <d v="2023-03-29T00:00:00"/>
    <s v="Ent &amp; Trav NWT"/>
    <n v="29032023"/>
    <n v="54.37"/>
    <x v="17"/>
  </r>
  <r>
    <n v="7520"/>
    <s v="Travel/Entertainment - Customer"/>
    <n v="240"/>
    <d v="2023-03-29T00:00:00"/>
    <s v="Visa Business Statement- Mark Jago (4568)"/>
    <d v="2023-02-01T00:00:00"/>
    <n v="66.150000000000006"/>
    <x v="14"/>
  </r>
  <r>
    <n v="7520"/>
    <s v="Travel/Entertainment - Customer"/>
    <n v="240"/>
    <d v="2023-03-29T00:00:00"/>
    <s v="Visa Business Statement- Mark Jago (4568)"/>
    <d v="2023-02-01T00:00:00"/>
    <n v="72.64"/>
    <x v="14"/>
  </r>
  <r>
    <n v="7520"/>
    <s v="Travel/Entertainment - Customer"/>
    <n v="240"/>
    <d v="2023-03-29T00:00:00"/>
    <s v="Visa Business Statement- Mark Jago (4568)"/>
    <d v="2023-02-01T00:00:00"/>
    <n v="29.56"/>
    <x v="14"/>
  </r>
  <r>
    <n v="7520"/>
    <s v="Travel/Entertainment - Customer"/>
    <n v="240"/>
    <d v="2023-03-29T00:00:00"/>
    <s v="Visa Business Statement- Mark Jago (4568)"/>
    <d v="2023-02-01T00:00:00"/>
    <n v="67.47"/>
    <x v="14"/>
  </r>
  <r>
    <n v="7520"/>
    <s v="Travel/Entertainment - Customer"/>
    <n v="110"/>
    <d v="2023-03-31T00:00:00"/>
    <s v="EOM Re-allocation"/>
    <m/>
    <n v="-134.66999999999999"/>
    <x v="2"/>
  </r>
  <r>
    <n v="7520"/>
    <s v="Travel/Entertainment - Customer"/>
    <n v="110"/>
    <d v="2023-03-31T00:00:00"/>
    <s v="EOM Re-allocation"/>
    <m/>
    <n v="134.66999999999999"/>
    <x v="2"/>
  </r>
  <r>
    <n v="7520"/>
    <s v="Travel/Entertainment - Customer"/>
    <n v="110"/>
    <d v="2023-03-31T00:00:00"/>
    <s v="EOM Re-allocation"/>
    <m/>
    <n v="-134.66999999999999"/>
    <x v="2"/>
  </r>
  <r>
    <n v="7520"/>
    <s v="Travel/Entertainment - Customer"/>
    <n v="110"/>
    <d v="2023-03-31T00:00:00"/>
    <s v="FY 2022-2023 Year End Alignment Journal"/>
    <m/>
    <n v="8591.25"/>
    <x v="2"/>
  </r>
  <r>
    <n v="7520"/>
    <s v="Travel/Entertainment - Customer"/>
    <n v="112"/>
    <d v="2023-03-31T00:00:00"/>
    <s v="Ent &amp; Travel NST/NWT"/>
    <m/>
    <n v="-2173.91"/>
    <x v="2"/>
  </r>
  <r>
    <n v="7520"/>
    <s v="Travel/Entertainment - Customer"/>
    <n v="120"/>
    <d v="2023-03-31T00:00:00"/>
    <s v="EOM Re-allocation"/>
    <m/>
    <n v="-448.72"/>
    <x v="2"/>
  </r>
  <r>
    <n v="7520"/>
    <s v="Travel/Entertainment - Customer"/>
    <n v="120"/>
    <d v="2023-03-31T00:00:00"/>
    <s v="EOM Re-allocation"/>
    <m/>
    <n v="448.72"/>
    <x v="2"/>
  </r>
  <r>
    <n v="7520"/>
    <s v="Travel/Entertainment - Customer"/>
    <n v="120"/>
    <d v="2023-03-31T00:00:00"/>
    <s v="EOM Re-allocation"/>
    <m/>
    <n v="-448.72"/>
    <x v="2"/>
  </r>
  <r>
    <n v="7520"/>
    <s v="Travel/Entertainment - Customer"/>
    <n v="130"/>
    <d v="2023-03-31T00:00:00"/>
    <s v="EOM Re-allocation"/>
    <m/>
    <n v="-395.57"/>
    <x v="2"/>
  </r>
  <r>
    <n v="7520"/>
    <s v="Travel/Entertainment - Customer"/>
    <n v="130"/>
    <d v="2023-03-31T00:00:00"/>
    <s v="EOM Re-allocation"/>
    <m/>
    <n v="395.57"/>
    <x v="2"/>
  </r>
  <r>
    <n v="7520"/>
    <s v="Travel/Entertainment - Customer"/>
    <n v="130"/>
    <d v="2023-03-31T00:00:00"/>
    <s v="EOM Re-allocation"/>
    <m/>
    <n v="-395.57"/>
    <x v="2"/>
  </r>
  <r>
    <n v="7520"/>
    <s v="Travel/Entertainment - Customer"/>
    <n v="140"/>
    <d v="2023-03-31T00:00:00"/>
    <s v="EOM Re-allocation"/>
    <m/>
    <n v="-395.54"/>
    <x v="2"/>
  </r>
  <r>
    <n v="7520"/>
    <s v="Travel/Entertainment - Customer"/>
    <n v="140"/>
    <d v="2023-03-31T00:00:00"/>
    <s v="EOM Re-allocation"/>
    <m/>
    <n v="395.54"/>
    <x v="2"/>
  </r>
  <r>
    <n v="7520"/>
    <s v="Travel/Entertainment - Customer"/>
    <n v="140"/>
    <d v="2023-03-31T00:00:00"/>
    <s v="EOM Re-allocation"/>
    <m/>
    <n v="-395.54"/>
    <x v="2"/>
  </r>
  <r>
    <n v="7520"/>
    <s v="Travel/Entertainment - Customer"/>
    <n v="190"/>
    <d v="2023-03-31T00:00:00"/>
    <s v="0323-EOM write off the GR Track day amount "/>
    <m/>
    <n v="-29.53"/>
    <x v="2"/>
  </r>
  <r>
    <n v="7520"/>
    <s v="Travel/Entertainment - Customer"/>
    <n v="190"/>
    <d v="2023-03-31T00:00:00"/>
    <s v="0323-EOM write off the GR Track day amount "/>
    <m/>
    <n v="29.53"/>
    <x v="2"/>
  </r>
  <r>
    <n v="7520"/>
    <s v="Travel/Entertainment - Customer"/>
    <n v="190"/>
    <d v="2023-03-31T00:00:00"/>
    <s v="0323-EOM write off the GR Track day amount "/>
    <s v="GR Track day"/>
    <n v="29.53"/>
    <x v="2"/>
  </r>
  <r>
    <n v="7520"/>
    <s v="Travel/Entertainment - Customer"/>
    <n v="190"/>
    <d v="2023-03-31T00:00:00"/>
    <s v="EOM Re-allocation"/>
    <m/>
    <n v="-29.53"/>
    <x v="2"/>
  </r>
  <r>
    <n v="7520"/>
    <s v="Travel/Entertainment - Customer"/>
    <n v="190"/>
    <d v="2023-03-31T00:00:00"/>
    <s v="EOM Re-allocation"/>
    <n v="110"/>
    <n v="134.66999999999999"/>
    <x v="2"/>
  </r>
  <r>
    <n v="7520"/>
    <s v="Travel/Entertainment - Customer"/>
    <n v="190"/>
    <d v="2023-03-31T00:00:00"/>
    <s v="EOM Re-allocation"/>
    <n v="120"/>
    <n v="448.72"/>
    <x v="2"/>
  </r>
  <r>
    <n v="7520"/>
    <s v="Travel/Entertainment - Customer"/>
    <n v="190"/>
    <d v="2023-03-31T00:00:00"/>
    <s v="EOM Re-allocation"/>
    <n v="130"/>
    <n v="395.57"/>
    <x v="2"/>
  </r>
  <r>
    <n v="7520"/>
    <s v="Travel/Entertainment - Customer"/>
    <n v="190"/>
    <d v="2023-03-31T00:00:00"/>
    <s v="EOM Re-allocation"/>
    <n v="140"/>
    <n v="395.54"/>
    <x v="2"/>
  </r>
  <r>
    <n v="7520"/>
    <s v="Travel/Entertainment - Customer"/>
    <n v="190"/>
    <d v="2023-03-31T00:00:00"/>
    <s v="EOM Re-allocation"/>
    <n v="190"/>
    <n v="29.53"/>
    <x v="2"/>
  </r>
  <r>
    <n v="7520"/>
    <s v="Travel/Entertainment - Customer"/>
    <n v="190"/>
    <d v="2023-03-31T00:00:00"/>
    <s v="EOM Re-allocation"/>
    <n v="210"/>
    <n v="2429.41"/>
    <x v="2"/>
  </r>
  <r>
    <n v="7520"/>
    <s v="Travel/Entertainment - Customer"/>
    <n v="190"/>
    <d v="2023-03-31T00:00:00"/>
    <s v="EOM Re-allocation"/>
    <n v="220"/>
    <n v="2429.41"/>
    <x v="2"/>
  </r>
  <r>
    <n v="7520"/>
    <s v="Travel/Entertainment - Customer"/>
    <n v="190"/>
    <d v="2023-03-31T00:00:00"/>
    <s v="EOM Re-allocation"/>
    <n v="230"/>
    <n v="461.8"/>
    <x v="2"/>
  </r>
  <r>
    <n v="7520"/>
    <s v="Travel/Entertainment - Customer"/>
    <n v="190"/>
    <d v="2023-03-31T00:00:00"/>
    <s v="EOM Re-allocation"/>
    <n v="240"/>
    <n v="431.71"/>
    <x v="2"/>
  </r>
  <r>
    <n v="7520"/>
    <s v="Travel/Entertainment - Customer"/>
    <n v="190"/>
    <d v="2023-03-31T00:00:00"/>
    <s v="EOM Re-allocation"/>
    <n v="340"/>
    <n v="158.61000000000001"/>
    <x v="2"/>
  </r>
  <r>
    <n v="7520"/>
    <s v="Travel/Entertainment - Customer"/>
    <n v="190"/>
    <d v="2023-03-31T00:00:00"/>
    <s v="EOM Re-allocation"/>
    <m/>
    <n v="29.53"/>
    <x v="2"/>
  </r>
  <r>
    <n v="7520"/>
    <s v="Travel/Entertainment - Customer"/>
    <n v="190"/>
    <d v="2023-03-31T00:00:00"/>
    <s v="EOM Re-allocation"/>
    <n v="110"/>
    <n v="-134.66999999999999"/>
    <x v="2"/>
  </r>
  <r>
    <n v="7520"/>
    <s v="Travel/Entertainment - Customer"/>
    <n v="190"/>
    <d v="2023-03-31T00:00:00"/>
    <s v="EOM Re-allocation"/>
    <n v="120"/>
    <n v="-448.72"/>
    <x v="2"/>
  </r>
  <r>
    <n v="7520"/>
    <s v="Travel/Entertainment - Customer"/>
    <n v="190"/>
    <d v="2023-03-31T00:00:00"/>
    <s v="EOM Re-allocation"/>
    <n v="130"/>
    <n v="-395.57"/>
    <x v="2"/>
  </r>
  <r>
    <n v="7520"/>
    <s v="Travel/Entertainment - Customer"/>
    <n v="190"/>
    <d v="2023-03-31T00:00:00"/>
    <s v="EOM Re-allocation"/>
    <n v="140"/>
    <n v="-395.54"/>
    <x v="2"/>
  </r>
  <r>
    <n v="7520"/>
    <s v="Travel/Entertainment - Customer"/>
    <n v="190"/>
    <d v="2023-03-31T00:00:00"/>
    <s v="EOM Re-allocation"/>
    <n v="190"/>
    <n v="-29.53"/>
    <x v="2"/>
  </r>
  <r>
    <n v="7520"/>
    <s v="Travel/Entertainment - Customer"/>
    <n v="190"/>
    <d v="2023-03-31T00:00:00"/>
    <s v="EOM Re-allocation"/>
    <n v="210"/>
    <n v="-2429.41"/>
    <x v="2"/>
  </r>
  <r>
    <n v="7520"/>
    <s v="Travel/Entertainment - Customer"/>
    <n v="190"/>
    <d v="2023-03-31T00:00:00"/>
    <s v="EOM Re-allocation"/>
    <n v="220"/>
    <n v="-2429.41"/>
    <x v="2"/>
  </r>
  <r>
    <n v="7520"/>
    <s v="Travel/Entertainment - Customer"/>
    <n v="190"/>
    <d v="2023-03-31T00:00:00"/>
    <s v="EOM Re-allocation"/>
    <n v="230"/>
    <n v="-461.8"/>
    <x v="2"/>
  </r>
  <r>
    <n v="7520"/>
    <s v="Travel/Entertainment - Customer"/>
    <n v="190"/>
    <d v="2023-03-31T00:00:00"/>
    <s v="EOM Re-allocation"/>
    <n v="240"/>
    <n v="-431.71"/>
    <x v="2"/>
  </r>
  <r>
    <n v="7520"/>
    <s v="Travel/Entertainment - Customer"/>
    <n v="190"/>
    <d v="2023-03-31T00:00:00"/>
    <s v="EOM Re-allocation"/>
    <n v="340"/>
    <n v="-158.61000000000001"/>
    <x v="2"/>
  </r>
  <r>
    <n v="7520"/>
    <s v="Travel/Entertainment - Customer"/>
    <n v="190"/>
    <d v="2023-03-31T00:00:00"/>
    <s v="EOM Re-allocation"/>
    <m/>
    <n v="-29.53"/>
    <x v="2"/>
  </r>
  <r>
    <n v="7520"/>
    <s v="Travel/Entertainment - Customer"/>
    <n v="190"/>
    <d v="2023-03-31T00:00:00"/>
    <s v="EOM Re-allocation"/>
    <n v="110"/>
    <n v="134.66999999999999"/>
    <x v="2"/>
  </r>
  <r>
    <n v="7520"/>
    <s v="Travel/Entertainment - Customer"/>
    <n v="190"/>
    <d v="2023-03-31T00:00:00"/>
    <s v="EOM Re-allocation"/>
    <n v="120"/>
    <n v="448.72"/>
    <x v="2"/>
  </r>
  <r>
    <n v="7520"/>
    <s v="Travel/Entertainment - Customer"/>
    <n v="190"/>
    <d v="2023-03-31T00:00:00"/>
    <s v="EOM Re-allocation"/>
    <n v="130"/>
    <n v="395.57"/>
    <x v="2"/>
  </r>
  <r>
    <n v="7520"/>
    <s v="Travel/Entertainment - Customer"/>
    <n v="190"/>
    <d v="2023-03-31T00:00:00"/>
    <s v="EOM Re-allocation"/>
    <n v="140"/>
    <n v="395.54"/>
    <x v="2"/>
  </r>
  <r>
    <n v="7520"/>
    <s v="Travel/Entertainment - Customer"/>
    <n v="190"/>
    <d v="2023-03-31T00:00:00"/>
    <s v="EOM Re-allocation"/>
    <n v="190"/>
    <n v="29.53"/>
    <x v="2"/>
  </r>
  <r>
    <n v="7520"/>
    <s v="Travel/Entertainment - Customer"/>
    <n v="190"/>
    <d v="2023-03-31T00:00:00"/>
    <s v="EOM Re-allocation"/>
    <n v="210"/>
    <n v="2429.41"/>
    <x v="2"/>
  </r>
  <r>
    <n v="7520"/>
    <s v="Travel/Entertainment - Customer"/>
    <n v="190"/>
    <d v="2023-03-31T00:00:00"/>
    <s v="EOM Re-allocation"/>
    <n v="220"/>
    <n v="2429.41"/>
    <x v="2"/>
  </r>
  <r>
    <n v="7520"/>
    <s v="Travel/Entertainment - Customer"/>
    <n v="190"/>
    <d v="2023-03-31T00:00:00"/>
    <s v="EOM Re-allocation"/>
    <n v="230"/>
    <n v="461.8"/>
    <x v="2"/>
  </r>
  <r>
    <n v="7520"/>
    <s v="Travel/Entertainment - Customer"/>
    <n v="190"/>
    <d v="2023-03-31T00:00:00"/>
    <s v="EOM Re-allocation"/>
    <n v="240"/>
    <n v="431.71"/>
    <x v="2"/>
  </r>
  <r>
    <n v="7520"/>
    <s v="Travel/Entertainment - Customer"/>
    <n v="190"/>
    <d v="2023-03-31T00:00:00"/>
    <s v="EOM Re-allocation"/>
    <n v="340"/>
    <n v="158.61000000000001"/>
    <x v="2"/>
  </r>
  <r>
    <n v="7520"/>
    <s v="Travel/Entertainment - Customer"/>
    <n v="210"/>
    <d v="2023-03-31T00:00:00"/>
    <s v="Visa Business Statement-Dayton Howie (1329)"/>
    <s v="MARCH VISA"/>
    <n v="1997.7"/>
    <x v="18"/>
  </r>
  <r>
    <n v="7520"/>
    <s v="Travel/Entertainment - Customer"/>
    <n v="210"/>
    <d v="2023-03-31T00:00:00"/>
    <s v="EOM Re-allocation"/>
    <m/>
    <n v="-2429.41"/>
    <x v="2"/>
  </r>
  <r>
    <n v="7520"/>
    <s v="Travel/Entertainment - Customer"/>
    <n v="210"/>
    <d v="2023-03-31T00:00:00"/>
    <s v="EOM Re-allocation"/>
    <m/>
    <n v="2429.41"/>
    <x v="2"/>
  </r>
  <r>
    <n v="7520"/>
    <s v="Travel/Entertainment - Customer"/>
    <n v="210"/>
    <d v="2023-03-31T00:00:00"/>
    <s v="EOM Re-allocation"/>
    <m/>
    <n v="-2429.41"/>
    <x v="2"/>
  </r>
  <r>
    <n v="7520"/>
    <s v="Travel/Entertainment - Customer"/>
    <n v="220"/>
    <d v="2023-03-31T00:00:00"/>
    <s v="Visa Business Statement-Dayton Howie (1329)"/>
    <s v="MARCH VISA"/>
    <n v="1997.7"/>
    <x v="18"/>
  </r>
  <r>
    <n v="7520"/>
    <s v="Travel/Entertainment - Customer"/>
    <n v="220"/>
    <d v="2023-03-31T00:00:00"/>
    <s v="EOM Re-allocation"/>
    <m/>
    <n v="-2429.41"/>
    <x v="2"/>
  </r>
  <r>
    <n v="7520"/>
    <s v="Travel/Entertainment - Customer"/>
    <n v="220"/>
    <d v="2023-03-31T00:00:00"/>
    <s v="EOM Re-allocation"/>
    <m/>
    <n v="2429.41"/>
    <x v="2"/>
  </r>
  <r>
    <n v="7520"/>
    <s v="Travel/Entertainment - Customer"/>
    <n v="220"/>
    <d v="2023-03-31T00:00:00"/>
    <s v="EOM Re-allocation"/>
    <m/>
    <n v="-2429.41"/>
    <x v="2"/>
  </r>
  <r>
    <n v="7520"/>
    <s v="Travel/Entertainment - Customer"/>
    <n v="230"/>
    <d v="2023-03-31T00:00:00"/>
    <s v="EOM Re-allocation"/>
    <m/>
    <n v="-461.8"/>
    <x v="2"/>
  </r>
  <r>
    <n v="7520"/>
    <s v="Travel/Entertainment - Customer"/>
    <n v="230"/>
    <d v="2023-03-31T00:00:00"/>
    <s v="EOM Re-allocation"/>
    <m/>
    <n v="461.8"/>
    <x v="2"/>
  </r>
  <r>
    <n v="7520"/>
    <s v="Travel/Entertainment - Customer"/>
    <n v="230"/>
    <d v="2023-03-31T00:00:00"/>
    <s v="EOM Re-allocation"/>
    <m/>
    <n v="-461.8"/>
    <x v="2"/>
  </r>
  <r>
    <n v="7520"/>
    <s v="Travel/Entertainment - Customer"/>
    <n v="240"/>
    <d v="2023-03-31T00:00:00"/>
    <s v="EOM Re-allocation"/>
    <m/>
    <n v="-431.71"/>
    <x v="2"/>
  </r>
  <r>
    <n v="7520"/>
    <s v="Travel/Entertainment - Customer"/>
    <n v="240"/>
    <d v="2023-03-31T00:00:00"/>
    <s v="EOM Re-allocation"/>
    <m/>
    <n v="431.71"/>
    <x v="2"/>
  </r>
  <r>
    <n v="7520"/>
    <s v="Travel/Entertainment - Customer"/>
    <n v="240"/>
    <d v="2023-03-31T00:00:00"/>
    <s v="EOM Re-allocation"/>
    <m/>
    <n v="-431.71"/>
    <x v="2"/>
  </r>
  <r>
    <n v="7520"/>
    <s v="Travel/Entertainment - Customer"/>
    <n v="340"/>
    <d v="2023-03-31T00:00:00"/>
    <s v="EOM Re-allocation"/>
    <m/>
    <n v="-158.61000000000001"/>
    <x v="2"/>
  </r>
  <r>
    <n v="7520"/>
    <s v="Travel/Entertainment - Customer"/>
    <n v="340"/>
    <d v="2023-03-31T00:00:00"/>
    <s v="EOM Re-allocation"/>
    <m/>
    <n v="158.61000000000001"/>
    <x v="2"/>
  </r>
  <r>
    <n v="7520"/>
    <s v="Travel/Entertainment - Customer"/>
    <n v="340"/>
    <d v="2023-03-31T00:00:00"/>
    <s v="EOM Re-allocation"/>
    <m/>
    <n v="-158.61000000000001"/>
    <x v="2"/>
  </r>
  <r>
    <n v="7520"/>
    <s v="Travel/Entertainment - Customer"/>
    <n v="935"/>
    <d v="2023-03-31T00:00:00"/>
    <s v="Bridgestone NZ (Wairau)"/>
    <n v="89322333"/>
    <n v="50"/>
    <x v="5"/>
  </r>
  <r>
    <n v="7520"/>
    <s v="Travel/Entertainment - Customer"/>
    <n v="112"/>
    <d v="2023-04-01T00:00:00"/>
    <s v="Ent &amp; Travel NST/NWT"/>
    <d v="2023-04-01T00:00:00"/>
    <n v="124.67"/>
    <x v="15"/>
  </r>
  <r>
    <n v="7520"/>
    <s v="Travel/Entertainment - Customer"/>
    <n v="210"/>
    <d v="2023-04-01T00:00:00"/>
    <s v="Ent &amp; Trav NWT"/>
    <d v="2023-04-01T00:00:00"/>
    <n v="62.86"/>
    <x v="17"/>
  </r>
  <r>
    <n v="7520"/>
    <s v="Travel/Entertainment - Customer"/>
    <n v="220"/>
    <d v="2023-04-01T00:00:00"/>
    <s v="Ent &amp; Trav NWT"/>
    <d v="2023-04-01T00:00:00"/>
    <n v="62.86"/>
    <x v="17"/>
  </r>
  <r>
    <n v="7520"/>
    <s v="Travel/Entertainment - Customer"/>
    <n v="230"/>
    <d v="2023-04-01T00:00:00"/>
    <s v="Ent &amp; Trav NWT"/>
    <d v="2023-04-01T00:00:00"/>
    <n v="62.86"/>
    <x v="17"/>
  </r>
  <r>
    <n v="7520"/>
    <s v="Travel/Entertainment - Customer"/>
    <n v="240"/>
    <d v="2023-04-01T00:00:00"/>
    <s v="Ent &amp; Trav NWT"/>
    <d v="2023-04-01T00:00:00"/>
    <n v="62.86"/>
    <x v="17"/>
  </r>
  <r>
    <n v="7520"/>
    <s v="Travel/Entertainment - Customer"/>
    <n v="935"/>
    <d v="2023-04-11T00:00:00"/>
    <s v="Bridgestone NZ (Wairau)"/>
    <n v="89466519"/>
    <n v="493"/>
    <x v="5"/>
  </r>
  <r>
    <n v="7520"/>
    <s v="Travel/Entertainment - Customer"/>
    <n v="935"/>
    <d v="2023-04-11T00:00:00"/>
    <s v="Bridgestone NZ (Wairau)"/>
    <n v="89466647"/>
    <n v="50"/>
    <x v="5"/>
  </r>
  <r>
    <n v="7520"/>
    <s v="Travel/Entertainment - Customer"/>
    <n v="936"/>
    <d v="2023-04-11T00:00:00"/>
    <s v="Bridgestone New Zealand Ltd"/>
    <n v="89466636"/>
    <n v="50"/>
    <x v="6"/>
  </r>
  <r>
    <n v="7520"/>
    <s v="Travel/Entertainment - Customer"/>
    <n v="936"/>
    <d v="2023-04-11T00:00:00"/>
    <s v="Bridgestone New Zealand Ltd"/>
    <n v="89466507"/>
    <n v="493"/>
    <x v="6"/>
  </r>
  <r>
    <n v="7520"/>
    <s v="Travel/Entertainment - Customer"/>
    <n v="112"/>
    <d v="2023-04-17T00:00:00"/>
    <s v="Ent &amp; Travel NST/NWT"/>
    <n v="17042023"/>
    <n v="15.58"/>
    <x v="8"/>
  </r>
  <r>
    <n v="7520"/>
    <s v="Travel/Entertainment - Customer"/>
    <n v="110"/>
    <d v="2023-05-01T00:00:00"/>
    <s v="Visa Business Statement- Mark Jago (4568)"/>
    <d v="2023-04-01T00:00:00"/>
    <n v="58.97"/>
    <x v="14"/>
  </r>
  <r>
    <n v="7520"/>
    <s v="Travel/Entertainment - Customer"/>
    <n v="110"/>
    <d v="2023-05-01T00:00:00"/>
    <s v="Visa Business Statement- Mark Jago (4568)"/>
    <d v="2023-04-01T00:00:00"/>
    <n v="34.07"/>
    <x v="14"/>
  </r>
  <r>
    <n v="7520"/>
    <s v="Travel/Entertainment - Customer"/>
    <n v="110"/>
    <d v="2023-05-01T00:00:00"/>
    <s v="Visa Business Statement- Mark Jago (4568)"/>
    <d v="2023-04-01T00:00:00"/>
    <n v="41.47"/>
    <x v="14"/>
  </r>
  <r>
    <n v="7520"/>
    <s v="Travel/Entertainment - Customer"/>
    <n v="110"/>
    <d v="2023-05-01T00:00:00"/>
    <s v="Visa Business Statement- Mark Jago (4568)"/>
    <d v="2023-04-01T00:00:00"/>
    <n v="8.32"/>
    <x v="14"/>
  </r>
  <r>
    <n v="7520"/>
    <s v="Travel/Entertainment - Customer"/>
    <n v="110"/>
    <d v="2023-05-01T00:00:00"/>
    <s v="Visa Business Statement- Mark Jago (4568)"/>
    <d v="2023-04-01T00:00:00"/>
    <n v="118.4"/>
    <x v="14"/>
  </r>
  <r>
    <n v="7520"/>
    <s v="Travel/Entertainment - Customer"/>
    <n v="110"/>
    <d v="2023-05-01T00:00:00"/>
    <s v="Visa Business Statement- Mark Jago (4568)"/>
    <d v="2023-04-01T00:00:00"/>
    <n v="17.190000000000001"/>
    <x v="14"/>
  </r>
  <r>
    <n v="7520"/>
    <s v="Travel/Entertainment - Customer"/>
    <n v="120"/>
    <d v="2023-05-01T00:00:00"/>
    <s v="Visa Business Statement- Mark Jago (4568)"/>
    <d v="2023-04-01T00:00:00"/>
    <n v="41.47"/>
    <x v="14"/>
  </r>
  <r>
    <n v="7520"/>
    <s v="Travel/Entertainment - Customer"/>
    <n v="120"/>
    <d v="2023-05-01T00:00:00"/>
    <s v="Visa Business Statement- Mark Jago (4568)"/>
    <d v="2023-04-01T00:00:00"/>
    <n v="58.97"/>
    <x v="14"/>
  </r>
  <r>
    <n v="7520"/>
    <s v="Travel/Entertainment - Customer"/>
    <n v="120"/>
    <d v="2023-05-01T00:00:00"/>
    <s v="Visa Business Statement- Mark Jago (4568)"/>
    <d v="2023-04-01T00:00:00"/>
    <n v="58.67"/>
    <x v="14"/>
  </r>
  <r>
    <n v="7520"/>
    <s v="Travel/Entertainment - Customer"/>
    <n v="120"/>
    <d v="2023-05-01T00:00:00"/>
    <s v="Visa Business Statement- Mark Jago (4568)"/>
    <d v="2023-04-01T00:00:00"/>
    <n v="8.32"/>
    <x v="14"/>
  </r>
  <r>
    <n v="7520"/>
    <s v="Travel/Entertainment - Customer"/>
    <n v="120"/>
    <d v="2023-05-01T00:00:00"/>
    <s v="Visa Business Statement- Mark Jago (4568)"/>
    <d v="2023-04-01T00:00:00"/>
    <n v="118.4"/>
    <x v="14"/>
  </r>
  <r>
    <n v="7520"/>
    <s v="Travel/Entertainment - Customer"/>
    <n v="120"/>
    <d v="2023-05-01T00:00:00"/>
    <s v="Visa Business Statement- Mark Jago (4568)"/>
    <d v="2023-04-01T00:00:00"/>
    <n v="17.190000000000001"/>
    <x v="14"/>
  </r>
  <r>
    <n v="7520"/>
    <s v="Travel/Entertainment - Customer"/>
    <n v="120"/>
    <d v="2023-05-01T00:00:00"/>
    <s v="Visa Business Statement- Mark Jago (4568)"/>
    <d v="2023-04-01T00:00:00"/>
    <n v="34.07"/>
    <x v="14"/>
  </r>
  <r>
    <n v="7520"/>
    <s v="Travel/Entertainment - Customer"/>
    <n v="120"/>
    <d v="2023-05-01T00:00:00"/>
    <s v="Visa Business Statement- Mark Jago (4568)"/>
    <d v="2023-04-01T00:00:00"/>
    <n v="34.07"/>
    <x v="14"/>
  </r>
  <r>
    <n v="7520"/>
    <s v="Travel/Entertainment - Customer"/>
    <n v="120"/>
    <d v="2023-05-01T00:00:00"/>
    <s v="Visa Business Statement- Mark Jago (4568)"/>
    <d v="2023-04-01T00:00:00"/>
    <n v="41.47"/>
    <x v="14"/>
  </r>
  <r>
    <n v="7520"/>
    <s v="Travel/Entertainment - Customer"/>
    <n v="120"/>
    <d v="2023-05-01T00:00:00"/>
    <s v="Visa Business Statement- Mark Jago (4568)"/>
    <d v="2023-04-01T00:00:00"/>
    <n v="8.32"/>
    <x v="14"/>
  </r>
  <r>
    <n v="7520"/>
    <s v="Travel/Entertainment - Customer"/>
    <n v="120"/>
    <d v="2023-05-01T00:00:00"/>
    <s v="Visa Business Statement- Mark Jago (4568)"/>
    <d v="2023-04-01T00:00:00"/>
    <n v="118.4"/>
    <x v="14"/>
  </r>
  <r>
    <n v="7520"/>
    <s v="Travel/Entertainment - Customer"/>
    <n v="120"/>
    <d v="2023-05-01T00:00:00"/>
    <s v="Visa Business Statement- Mark Jago (4568)"/>
    <d v="2023-04-01T00:00:00"/>
    <n v="17.190000000000001"/>
    <x v="14"/>
  </r>
  <r>
    <n v="7520"/>
    <s v="Travel/Entertainment - Customer"/>
    <n v="130"/>
    <d v="2023-05-01T00:00:00"/>
    <s v="Visa Business Statement- Mark Jago (4568)"/>
    <d v="2023-04-01T00:00:00"/>
    <n v="34.07"/>
    <x v="14"/>
  </r>
  <r>
    <n v="7520"/>
    <s v="Travel/Entertainment - Customer"/>
    <n v="130"/>
    <d v="2023-05-01T00:00:00"/>
    <s v="Visa Business Statement- Mark Jago (4568)"/>
    <d v="2023-04-01T00:00:00"/>
    <n v="41.47"/>
    <x v="14"/>
  </r>
  <r>
    <n v="7520"/>
    <s v="Travel/Entertainment - Customer"/>
    <n v="130"/>
    <d v="2023-05-01T00:00:00"/>
    <s v="Visa Business Statement- Mark Jago (4568)"/>
    <d v="2023-04-01T00:00:00"/>
    <n v="58.67"/>
    <x v="14"/>
  </r>
  <r>
    <n v="7520"/>
    <s v="Travel/Entertainment - Customer"/>
    <n v="130"/>
    <d v="2023-05-01T00:00:00"/>
    <s v="Visa Business Statement- Mark Jago (4568)"/>
    <d v="2023-04-01T00:00:00"/>
    <n v="8.32"/>
    <x v="14"/>
  </r>
  <r>
    <n v="7520"/>
    <s v="Travel/Entertainment - Customer"/>
    <n v="130"/>
    <d v="2023-05-01T00:00:00"/>
    <s v="Visa Business Statement- Mark Jago (4568)"/>
    <d v="2023-04-01T00:00:00"/>
    <n v="118.4"/>
    <x v="14"/>
  </r>
  <r>
    <n v="7520"/>
    <s v="Travel/Entertainment - Customer"/>
    <n v="130"/>
    <d v="2023-05-01T00:00:00"/>
    <s v="Visa Business Statement- Mark Jago (4568)"/>
    <d v="2023-04-01T00:00:00"/>
    <n v="14.95"/>
    <x v="14"/>
  </r>
  <r>
    <n v="7520"/>
    <s v="Travel/Entertainment - Customer"/>
    <n v="140"/>
    <d v="2023-05-01T00:00:00"/>
    <s v="Visa Business Statement- Mark Jago (4568)"/>
    <d v="2023-04-01T00:00:00"/>
    <n v="34.07"/>
    <x v="14"/>
  </r>
  <r>
    <n v="7520"/>
    <s v="Travel/Entertainment - Customer"/>
    <n v="140"/>
    <d v="2023-05-01T00:00:00"/>
    <s v="Visa Business Statement- Mark Jago (4568)"/>
    <d v="2023-04-01T00:00:00"/>
    <n v="41.47"/>
    <x v="14"/>
  </r>
  <r>
    <n v="7520"/>
    <s v="Travel/Entertainment - Customer"/>
    <n v="140"/>
    <d v="2023-05-01T00:00:00"/>
    <s v="Visa Business Statement- Mark Jago (4568)"/>
    <d v="2023-04-01T00:00:00"/>
    <n v="58.97"/>
    <x v="14"/>
  </r>
  <r>
    <n v="7520"/>
    <s v="Travel/Entertainment - Customer"/>
    <n v="140"/>
    <d v="2023-05-01T00:00:00"/>
    <s v="Visa Business Statement- Mark Jago (4568)"/>
    <d v="2023-04-01T00:00:00"/>
    <n v="8.32"/>
    <x v="14"/>
  </r>
  <r>
    <n v="7520"/>
    <s v="Travel/Entertainment - Customer"/>
    <n v="140"/>
    <d v="2023-05-01T00:00:00"/>
    <s v="Visa Business Statement- Mark Jago (4568)"/>
    <d v="2023-04-01T00:00:00"/>
    <n v="118.4"/>
    <x v="14"/>
  </r>
  <r>
    <n v="7520"/>
    <s v="Travel/Entertainment - Customer"/>
    <n v="140"/>
    <d v="2023-05-01T00:00:00"/>
    <s v="Visa Business Statement- Mark Jago (4568)"/>
    <d v="2023-04-01T00:00:00"/>
    <n v="17.190000000000001"/>
    <x v="14"/>
  </r>
  <r>
    <n v="7520"/>
    <s v="Travel/Entertainment - Customer"/>
    <n v="210"/>
    <d v="2023-05-01T00:00:00"/>
    <s v="Visa Business Statement- Mark Jago (4568)"/>
    <d v="2023-04-01T00:00:00"/>
    <n v="148"/>
    <x v="14"/>
  </r>
  <r>
    <n v="7520"/>
    <s v="Travel/Entertainment - Customer"/>
    <n v="210"/>
    <d v="2023-05-01T00:00:00"/>
    <s v="Visa Business Statement- Mark Jago (4568)"/>
    <d v="2023-04-01T00:00:00"/>
    <n v="21.48"/>
    <x v="14"/>
  </r>
  <r>
    <n v="7520"/>
    <s v="Travel/Entertainment - Customer"/>
    <n v="210"/>
    <d v="2023-05-01T00:00:00"/>
    <s v="Visa Business Statement- Mark Jago (4568)"/>
    <d v="2023-04-01T00:00:00"/>
    <n v="42.59"/>
    <x v="14"/>
  </r>
  <r>
    <n v="7520"/>
    <s v="Travel/Entertainment - Customer"/>
    <n v="210"/>
    <d v="2023-05-01T00:00:00"/>
    <s v="Visa Business Statement- Mark Jago (4568)"/>
    <d v="2023-04-01T00:00:00"/>
    <n v="51.83"/>
    <x v="14"/>
  </r>
  <r>
    <n v="7520"/>
    <s v="Travel/Entertainment - Customer"/>
    <n v="210"/>
    <d v="2023-05-01T00:00:00"/>
    <s v="Visa Business Statement- Mark Jago (4568)"/>
    <d v="2023-04-01T00:00:00"/>
    <n v="73.709999999999994"/>
    <x v="14"/>
  </r>
  <r>
    <n v="7520"/>
    <s v="Travel/Entertainment - Customer"/>
    <n v="210"/>
    <d v="2023-05-01T00:00:00"/>
    <s v="Visa Business Statement- Mark Jago (4568)"/>
    <d v="2023-04-01T00:00:00"/>
    <n v="10.41"/>
    <x v="14"/>
  </r>
  <r>
    <n v="7520"/>
    <s v="Travel/Entertainment - Customer"/>
    <n v="220"/>
    <d v="2023-05-01T00:00:00"/>
    <s v="Visa Business Statement- Mark Jago (4568)"/>
    <d v="2023-04-01T00:00:00"/>
    <n v="148"/>
    <x v="14"/>
  </r>
  <r>
    <n v="7520"/>
    <s v="Travel/Entertainment - Customer"/>
    <n v="220"/>
    <d v="2023-05-01T00:00:00"/>
    <s v="Visa Business Statement- Mark Jago (4568)"/>
    <d v="2023-04-01T00:00:00"/>
    <n v="21.48"/>
    <x v="14"/>
  </r>
  <r>
    <n v="7520"/>
    <s v="Travel/Entertainment - Customer"/>
    <n v="220"/>
    <d v="2023-05-01T00:00:00"/>
    <s v="Visa Business Statement- Mark Jago (4568)"/>
    <d v="2023-04-01T00:00:00"/>
    <n v="42.59"/>
    <x v="14"/>
  </r>
  <r>
    <n v="7520"/>
    <s v="Travel/Entertainment - Customer"/>
    <n v="220"/>
    <d v="2023-05-01T00:00:00"/>
    <s v="Visa Business Statement- Mark Jago (4568)"/>
    <d v="2023-04-01T00:00:00"/>
    <n v="51.83"/>
    <x v="14"/>
  </r>
  <r>
    <n v="7520"/>
    <s v="Travel/Entertainment - Customer"/>
    <n v="220"/>
    <d v="2023-05-01T00:00:00"/>
    <s v="Visa Business Statement- Mark Jago (4568)"/>
    <d v="2023-04-01T00:00:00"/>
    <n v="73.709999999999994"/>
    <x v="14"/>
  </r>
  <r>
    <n v="7520"/>
    <s v="Travel/Entertainment - Customer"/>
    <n v="220"/>
    <d v="2023-05-01T00:00:00"/>
    <s v="Visa Business Statement- Mark Jago (4568)"/>
    <d v="2023-04-01T00:00:00"/>
    <n v="10.41"/>
    <x v="14"/>
  </r>
  <r>
    <n v="7520"/>
    <s v="Travel/Entertainment - Customer"/>
    <n v="230"/>
    <d v="2023-05-01T00:00:00"/>
    <s v="Visa Business Statement- Mark Jago (4568)"/>
    <d v="2023-04-01T00:00:00"/>
    <n v="148"/>
    <x v="14"/>
  </r>
  <r>
    <n v="7520"/>
    <s v="Travel/Entertainment - Customer"/>
    <n v="230"/>
    <d v="2023-05-01T00:00:00"/>
    <s v="Visa Business Statement- Mark Jago (4568)"/>
    <d v="2023-04-01T00:00:00"/>
    <n v="21.48"/>
    <x v="14"/>
  </r>
  <r>
    <n v="7520"/>
    <s v="Travel/Entertainment - Customer"/>
    <n v="230"/>
    <d v="2023-05-01T00:00:00"/>
    <s v="Visa Business Statement- Mark Jago (4568)"/>
    <d v="2023-04-01T00:00:00"/>
    <n v="42.59"/>
    <x v="14"/>
  </r>
  <r>
    <n v="7520"/>
    <s v="Travel/Entertainment - Customer"/>
    <n v="230"/>
    <d v="2023-05-01T00:00:00"/>
    <s v="Visa Business Statement- Mark Jago (4568)"/>
    <d v="2023-04-01T00:00:00"/>
    <n v="51.83"/>
    <x v="14"/>
  </r>
  <r>
    <n v="7520"/>
    <s v="Travel/Entertainment - Customer"/>
    <n v="230"/>
    <d v="2023-05-01T00:00:00"/>
    <s v="Visa Business Statement- Mark Jago (4568)"/>
    <d v="2023-04-01T00:00:00"/>
    <n v="73.709999999999994"/>
    <x v="14"/>
  </r>
  <r>
    <n v="7520"/>
    <s v="Travel/Entertainment - Customer"/>
    <n v="230"/>
    <d v="2023-05-01T00:00:00"/>
    <s v="Visa Business Statement- Mark Jago (4568)"/>
    <d v="2023-04-01T00:00:00"/>
    <n v="10.41"/>
    <x v="14"/>
  </r>
  <r>
    <n v="7520"/>
    <s v="Travel/Entertainment - Customer"/>
    <n v="240"/>
    <d v="2023-05-01T00:00:00"/>
    <s v="Visa Business Statement- Mark Jago (4568)"/>
    <d v="2023-04-01T00:00:00"/>
    <n v="148"/>
    <x v="14"/>
  </r>
  <r>
    <n v="7520"/>
    <s v="Travel/Entertainment - Customer"/>
    <n v="240"/>
    <d v="2023-05-01T00:00:00"/>
    <s v="Visa Business Statement- Mark Jago (4568)"/>
    <d v="2023-04-01T00:00:00"/>
    <n v="21.48"/>
    <x v="14"/>
  </r>
  <r>
    <n v="7520"/>
    <s v="Travel/Entertainment - Customer"/>
    <n v="240"/>
    <d v="2023-05-01T00:00:00"/>
    <s v="Visa Business Statement- Mark Jago (4568)"/>
    <d v="2023-04-01T00:00:00"/>
    <n v="42.59"/>
    <x v="14"/>
  </r>
  <r>
    <n v="7520"/>
    <s v="Travel/Entertainment - Customer"/>
    <n v="240"/>
    <d v="2023-05-01T00:00:00"/>
    <s v="Visa Business Statement- Mark Jago (4568)"/>
    <d v="2023-04-01T00:00:00"/>
    <n v="51.83"/>
    <x v="14"/>
  </r>
  <r>
    <n v="7520"/>
    <s v="Travel/Entertainment - Customer"/>
    <n v="240"/>
    <d v="2023-05-01T00:00:00"/>
    <s v="Visa Business Statement- Mark Jago (4568)"/>
    <d v="2023-04-01T00:00:00"/>
    <n v="73.709999999999994"/>
    <x v="14"/>
  </r>
  <r>
    <n v="7520"/>
    <s v="Travel/Entertainment - Customer"/>
    <n v="240"/>
    <d v="2023-05-01T00:00:00"/>
    <s v="Visa Business Statement- Mark Jago (4568)"/>
    <d v="2023-04-01T00:00:00"/>
    <n v="10.41"/>
    <x v="14"/>
  </r>
  <r>
    <n v="7520"/>
    <s v="Travel/Entertainment - Customer"/>
    <n v="340"/>
    <d v="2023-05-01T00:00:00"/>
    <s v="Visa Business Statement- Mark Jago (4568)"/>
    <d v="2023-04-01T00:00:00"/>
    <n v="10.41"/>
    <x v="14"/>
  </r>
  <r>
    <n v="7520"/>
    <s v="Travel/Entertainment - Customer"/>
    <n v="240"/>
    <d v="2023-05-08T00:00:00"/>
    <s v="Fundraising Buy Confectionery"/>
    <n v="126046"/>
    <n v="312.5"/>
    <x v="19"/>
  </r>
  <r>
    <n v="7520"/>
    <s v="Travel/Entertainment - Customer"/>
    <n v="112"/>
    <d v="2023-05-10T00:00:00"/>
    <s v="Helen Wang"/>
    <n v="9052023"/>
    <n v="86.94"/>
    <x v="20"/>
  </r>
  <r>
    <n v="7520"/>
    <s v="Travel/Entertainment - Customer"/>
    <n v="936"/>
    <d v="2023-05-10T00:00:00"/>
    <s v="Bridgestone New Zealand Ltd"/>
    <n v="89626499"/>
    <n v="493"/>
    <x v="6"/>
  </r>
  <r>
    <n v="7520"/>
    <s v="Travel/Entertainment - Customer"/>
    <n v="936"/>
    <d v="2023-05-10T00:00:00"/>
    <s v="Bridgestone New Zealand Ltd"/>
    <n v="89626659"/>
    <n v="50"/>
    <x v="6"/>
  </r>
  <r>
    <n v="7520"/>
    <s v="Travel/Entertainment - Customer"/>
    <n v="112"/>
    <d v="2023-05-15T00:00:00"/>
    <s v="Patrick Duddy"/>
    <s v="P DUDDY"/>
    <n v="258.26"/>
    <x v="21"/>
  </r>
  <r>
    <n v="7520"/>
    <s v="Travel/Entertainment - Customer"/>
    <n v="112"/>
    <d v="2023-05-16T00:00:00"/>
    <s v="Ent &amp; Travel NST/NWT"/>
    <n v="146165"/>
    <n v="32.090000000000003"/>
    <x v="1"/>
  </r>
  <r>
    <n v="7520"/>
    <s v="Travel/Entertainment - Customer"/>
    <n v="112"/>
    <d v="2023-05-18T00:00:00"/>
    <s v="Ent &amp; Travel NST/NWT"/>
    <n v="18052023"/>
    <n v="7.48"/>
    <x v="22"/>
  </r>
  <r>
    <n v="7520"/>
    <s v="Travel/Entertainment - Customer"/>
    <n v="112"/>
    <d v="2023-05-24T00:00:00"/>
    <s v="Ent &amp; Travel NST/NWT"/>
    <n v="24052023"/>
    <n v="4.17"/>
    <x v="8"/>
  </r>
  <r>
    <n v="7520"/>
    <s v="Travel/Entertainment - Customer"/>
    <n v="130"/>
    <d v="2023-05-24T00:00:00"/>
    <s v="Keegan Goodall Coffee for a customer "/>
    <n v="24052023"/>
    <n v="59.98"/>
    <x v="23"/>
  </r>
  <r>
    <n v="7520"/>
    <s v="Travel/Entertainment - Customer"/>
    <n v="112"/>
    <d v="2023-05-26T00:00:00"/>
    <s v="Helen Wang"/>
    <n v="26052023"/>
    <n v="110.43"/>
    <x v="20"/>
  </r>
  <r>
    <n v="7520"/>
    <s v="Travel/Entertainment - Customer"/>
    <n v="110"/>
    <d v="2023-06-01T00:00:00"/>
    <s v="Visa Business Statement- Mark Jago (4568)"/>
    <d v="2023-06-01T00:00:00"/>
    <n v="47.8"/>
    <x v="14"/>
  </r>
  <r>
    <n v="7520"/>
    <s v="Travel/Entertainment - Customer"/>
    <n v="110"/>
    <d v="2023-06-01T00:00:00"/>
    <s v="Visa Business Statement- Mark Jago (4568)"/>
    <d v="2023-06-01T00:00:00"/>
    <n v="92.68"/>
    <x v="14"/>
  </r>
  <r>
    <n v="7520"/>
    <s v="Travel/Entertainment - Customer"/>
    <n v="110"/>
    <d v="2023-06-01T00:00:00"/>
    <s v="Visa Business Statement- Mark Jago (4568)"/>
    <d v="2023-06-01T00:00:00"/>
    <n v="83.7"/>
    <x v="14"/>
  </r>
  <r>
    <n v="7520"/>
    <s v="Travel/Entertainment - Customer"/>
    <n v="120"/>
    <d v="2023-06-01T00:00:00"/>
    <s v="Visa Business Statement- Mark Jago (4568)"/>
    <d v="2023-06-01T00:00:00"/>
    <n v="47.8"/>
    <x v="14"/>
  </r>
  <r>
    <n v="7520"/>
    <s v="Travel/Entertainment - Customer"/>
    <n v="120"/>
    <d v="2023-06-01T00:00:00"/>
    <s v="Visa Business Statement- Mark Jago (4568)"/>
    <d v="2023-06-01T00:00:00"/>
    <n v="47.8"/>
    <x v="14"/>
  </r>
  <r>
    <n v="7520"/>
    <s v="Travel/Entertainment - Customer"/>
    <n v="120"/>
    <d v="2023-06-01T00:00:00"/>
    <s v="Visa Business Statement- Mark Jago (4568)"/>
    <d v="2023-06-01T00:00:00"/>
    <n v="92.68"/>
    <x v="14"/>
  </r>
  <r>
    <n v="7520"/>
    <s v="Travel/Entertainment - Customer"/>
    <n v="120"/>
    <d v="2023-06-01T00:00:00"/>
    <s v="Visa Business Statement- Mark Jago (4568)"/>
    <d v="2023-06-01T00:00:00"/>
    <n v="92.68"/>
    <x v="14"/>
  </r>
  <r>
    <n v="7520"/>
    <s v="Travel/Entertainment - Customer"/>
    <n v="120"/>
    <d v="2023-06-01T00:00:00"/>
    <s v="Visa Business Statement- Mark Jago (4568)"/>
    <d v="2023-06-01T00:00:00"/>
    <n v="83.7"/>
    <x v="14"/>
  </r>
  <r>
    <n v="7520"/>
    <s v="Travel/Entertainment - Customer"/>
    <n v="120"/>
    <d v="2023-06-01T00:00:00"/>
    <s v="Visa Business Statement- Mark Jago (4568)"/>
    <d v="2023-06-01T00:00:00"/>
    <n v="83.7"/>
    <x v="14"/>
  </r>
  <r>
    <n v="7520"/>
    <s v="Travel/Entertainment - Customer"/>
    <n v="130"/>
    <d v="2023-06-01T00:00:00"/>
    <s v="Visa Business Statement- Mark Jago (4568)"/>
    <d v="2023-06-01T00:00:00"/>
    <n v="47.8"/>
    <x v="14"/>
  </r>
  <r>
    <n v="7520"/>
    <s v="Travel/Entertainment - Customer"/>
    <n v="130"/>
    <d v="2023-06-01T00:00:00"/>
    <s v="Visa Business Statement- Mark Jago (4568)"/>
    <d v="2023-06-01T00:00:00"/>
    <n v="92.68"/>
    <x v="14"/>
  </r>
  <r>
    <n v="7520"/>
    <s v="Travel/Entertainment - Customer"/>
    <n v="130"/>
    <d v="2023-06-01T00:00:00"/>
    <s v="Visa Business Statement- Mark Jago (4568)"/>
    <d v="2023-06-01T00:00:00"/>
    <n v="83.7"/>
    <x v="14"/>
  </r>
  <r>
    <n v="7520"/>
    <s v="Travel/Entertainment - Customer"/>
    <n v="140"/>
    <d v="2023-06-01T00:00:00"/>
    <s v="Visa Business Statement- Mark Jago (4568)"/>
    <d v="2023-06-01T00:00:00"/>
    <n v="47.8"/>
    <x v="14"/>
  </r>
  <r>
    <n v="7520"/>
    <s v="Travel/Entertainment - Customer"/>
    <n v="140"/>
    <d v="2023-06-01T00:00:00"/>
    <s v="Visa Business Statement- Mark Jago (4568)"/>
    <d v="2023-06-01T00:00:00"/>
    <n v="92.68"/>
    <x v="14"/>
  </r>
  <r>
    <n v="7520"/>
    <s v="Travel/Entertainment - Customer"/>
    <n v="140"/>
    <d v="2023-06-01T00:00:00"/>
    <s v="Visa Business Statement- Mark Jago (4568)"/>
    <d v="2023-06-01T00:00:00"/>
    <n v="83.7"/>
    <x v="14"/>
  </r>
  <r>
    <n v="7520"/>
    <s v="Travel/Entertainment - Customer"/>
    <n v="210"/>
    <d v="2023-06-01T00:00:00"/>
    <s v="Visa Business Statement- Mark Jago (4568)"/>
    <d v="2023-06-01T00:00:00"/>
    <n v="59.75"/>
    <x v="14"/>
  </r>
  <r>
    <n v="7520"/>
    <s v="Travel/Entertainment - Customer"/>
    <n v="210"/>
    <d v="2023-06-01T00:00:00"/>
    <s v="Visa Business Statement- Mark Jago (4568)"/>
    <d v="2023-06-01T00:00:00"/>
    <n v="115.85"/>
    <x v="14"/>
  </r>
  <r>
    <n v="7520"/>
    <s v="Travel/Entertainment - Customer"/>
    <n v="210"/>
    <d v="2023-06-01T00:00:00"/>
    <s v="Visa Business Statement- Mark Jago (4568)"/>
    <d v="2023-06-01T00:00:00"/>
    <n v="104.62"/>
    <x v="14"/>
  </r>
  <r>
    <n v="7520"/>
    <s v="Travel/Entertainment - Customer"/>
    <n v="220"/>
    <d v="2023-06-01T00:00:00"/>
    <s v="Visa Business Statement- Mark Jago (4568)"/>
    <d v="2023-06-01T00:00:00"/>
    <n v="59.75"/>
    <x v="14"/>
  </r>
  <r>
    <n v="7520"/>
    <s v="Travel/Entertainment - Customer"/>
    <n v="220"/>
    <d v="2023-06-01T00:00:00"/>
    <s v="Visa Business Statement- Mark Jago (4568)"/>
    <d v="2023-06-01T00:00:00"/>
    <n v="115.85"/>
    <x v="14"/>
  </r>
  <r>
    <n v="7520"/>
    <s v="Travel/Entertainment - Customer"/>
    <n v="220"/>
    <d v="2023-06-01T00:00:00"/>
    <s v="Visa Business Statement- Mark Jago (4568)"/>
    <d v="2023-06-01T00:00:00"/>
    <n v="104.62"/>
    <x v="14"/>
  </r>
  <r>
    <n v="7520"/>
    <s v="Travel/Entertainment - Customer"/>
    <n v="230"/>
    <d v="2023-06-01T00:00:00"/>
    <s v="Visa Business Statement- Mark Jago (4568)"/>
    <d v="2023-06-01T00:00:00"/>
    <n v="59.75"/>
    <x v="14"/>
  </r>
  <r>
    <n v="7520"/>
    <s v="Travel/Entertainment - Customer"/>
    <n v="230"/>
    <d v="2023-06-01T00:00:00"/>
    <s v="Visa Business Statement- Mark Jago (4568)"/>
    <d v="2023-06-01T00:00:00"/>
    <n v="115.85"/>
    <x v="14"/>
  </r>
  <r>
    <n v="7520"/>
    <s v="Travel/Entertainment - Customer"/>
    <n v="230"/>
    <d v="2023-06-01T00:00:00"/>
    <s v="Visa Business Statement- Mark Jago (4568)"/>
    <d v="2023-06-01T00:00:00"/>
    <n v="104.62"/>
    <x v="14"/>
  </r>
  <r>
    <n v="7520"/>
    <s v="Travel/Entertainment - Customer"/>
    <n v="240"/>
    <d v="2023-06-01T00:00:00"/>
    <s v="Visa Business Statement- Mark Jago (4568)"/>
    <d v="2023-06-01T00:00:00"/>
    <n v="59.75"/>
    <x v="14"/>
  </r>
  <r>
    <n v="7520"/>
    <s v="Travel/Entertainment - Customer"/>
    <n v="240"/>
    <d v="2023-06-01T00:00:00"/>
    <s v="Visa Business Statement- Mark Jago (4568)"/>
    <d v="2023-06-01T00:00:00"/>
    <n v="115.85"/>
    <x v="14"/>
  </r>
  <r>
    <n v="7520"/>
    <s v="Travel/Entertainment - Customer"/>
    <n v="240"/>
    <d v="2023-06-01T00:00:00"/>
    <s v="Visa Business Statement- Mark Jago (4568)"/>
    <d v="2023-06-01T00:00:00"/>
    <n v="104.62"/>
    <x v="14"/>
  </r>
  <r>
    <n v="7520"/>
    <s v="Travel/Entertainment - Customer"/>
    <n v="935"/>
    <d v="2023-06-01T00:00:00"/>
    <s v="Bridgestone NZ (Wairau) conference contribution"/>
    <n v="89626670"/>
    <n v="50"/>
    <x v="5"/>
  </r>
  <r>
    <n v="7520"/>
    <s v="Travel/Entertainment - Customer"/>
    <n v="112"/>
    <d v="2023-06-02T00:00:00"/>
    <s v="Ent &amp; Travel NST/NWT"/>
    <n v="2062023"/>
    <n v="2.2799999999999998"/>
    <x v="21"/>
  </r>
  <r>
    <n v="7520"/>
    <s v="Travel/Entertainment - Customer"/>
    <n v="935"/>
    <d v="2023-06-13T00:00:00"/>
    <s v="Bridgestone New Zealand Ltd"/>
    <n v="89808267"/>
    <n v="50"/>
    <x v="6"/>
  </r>
  <r>
    <n v="7520"/>
    <s v="Travel/Entertainment - Customer"/>
    <n v="210"/>
    <d v="2023-06-16T00:00:00"/>
    <s v="Visa Business Statement-Dayton Howie (0976)"/>
    <d v="2023-05-01T00:00:00"/>
    <n v="251.81"/>
    <x v="18"/>
  </r>
  <r>
    <n v="7520"/>
    <s v="Travel/Entertainment - Customer"/>
    <n v="220"/>
    <d v="2023-06-16T00:00:00"/>
    <s v="Visa Business Statement-Dayton Howie (0976)"/>
    <d v="2023-05-01T00:00:00"/>
    <n v="251.81"/>
    <x v="18"/>
  </r>
  <r>
    <n v="7520"/>
    <s v="Travel/Entertainment - Customer"/>
    <n v="112"/>
    <d v="2023-06-27T00:00:00"/>
    <s v="Visa Business Statement- Ash (3864)"/>
    <d v="2023-06-01T00:00:00"/>
    <n v="329.46"/>
    <x v="24"/>
  </r>
  <r>
    <n v="7520"/>
    <s v="Travel/Entertainment - Customer"/>
    <n v="210"/>
    <d v="2023-06-28T00:00:00"/>
    <s v="Visa Business Statement-Dayton Howie (0976)"/>
    <d v="2023-06-01T00:00:00"/>
    <n v="117.59"/>
    <x v="18"/>
  </r>
  <r>
    <n v="7520"/>
    <s v="Travel/Entertainment - Customer"/>
    <n v="220"/>
    <d v="2023-06-28T00:00:00"/>
    <s v="Visa Business Statement-Dayton Howie (0976)"/>
    <d v="2023-06-01T00:00:00"/>
    <n v="117.59"/>
    <x v="18"/>
  </r>
  <r>
    <n v="7520"/>
    <s v="Travel/Entertainment - Customer"/>
    <n v="112"/>
    <d v="2023-06-29T00:00:00"/>
    <s v="Ent &amp; Travel NST/NWT"/>
    <n v="26062023"/>
    <n v="132.28"/>
    <x v="15"/>
  </r>
  <r>
    <n v="7520"/>
    <s v="Travel/Entertainment - Customer"/>
    <n v="240"/>
    <d v="2023-07-03T00:00:00"/>
    <s v="Fundraising Buy Confectionery 30gm Chocolate Fish-Thermal Label- Western Toyota"/>
    <n v="126536"/>
    <n v="316"/>
    <x v="19"/>
  </r>
  <r>
    <n v="7520"/>
    <s v="Travel/Entertainment - Customer"/>
    <n v="130"/>
    <d v="2023-07-05T00:00:00"/>
    <s v="Sundry Creditors Gift for a supplier "/>
    <n v="5072023"/>
    <n v="534.91"/>
    <x v="1"/>
  </r>
  <r>
    <n v="7520"/>
    <s v="Travel/Entertainment - Customer"/>
    <n v="935"/>
    <d v="2023-07-06T00:00:00"/>
    <s v="Bridgestone NZ (Wairau)"/>
    <n v="89808277"/>
    <n v="50"/>
    <x v="5"/>
  </r>
  <r>
    <n v="7520"/>
    <s v="Travel/Entertainment - Customer"/>
    <n v="130"/>
    <d v="2023-07-10T00:00:00"/>
    <s v="Keegan Goodall"/>
    <n v="10072023"/>
    <n v="56.5"/>
    <x v="23"/>
  </r>
  <r>
    <n v="7520"/>
    <s v="Travel/Entertainment - Customer"/>
    <n v="935"/>
    <d v="2023-07-10T00:00:00"/>
    <s v="Bridgestone NZ (Wairau)"/>
    <n v="89953968"/>
    <n v="493"/>
    <x v="5"/>
  </r>
  <r>
    <n v="7520"/>
    <s v="Travel/Entertainment - Customer"/>
    <n v="935"/>
    <d v="2023-07-10T00:00:00"/>
    <s v="Bridgestone NZ (Wairau)"/>
    <n v="89954094"/>
    <n v="50"/>
    <x v="5"/>
  </r>
  <r>
    <n v="7520"/>
    <s v="Travel/Entertainment - Customer"/>
    <n v="112"/>
    <d v="2023-07-20T00:00:00"/>
    <s v="Ent &amp; Travel NST/NWT"/>
    <n v="20072023"/>
    <n v="13.31"/>
    <x v="21"/>
  </r>
  <r>
    <n v="7520"/>
    <s v="Travel/Entertainment - Customer"/>
    <n v="150"/>
    <d v="2023-07-31T00:00:00"/>
    <s v="Staff Reimbursements doughnuts for customer"/>
    <n v="31072023"/>
    <n v="93"/>
    <x v="21"/>
  </r>
  <r>
    <n v="7520"/>
    <s v="Travel/Entertainment - Customer"/>
    <n v="110"/>
    <d v="2023-08-01T00:00:00"/>
    <s v="Visa Business Statement- Mark Jago (4568)"/>
    <d v="2023-07-01T00:00:00"/>
    <n v="33.68"/>
    <x v="14"/>
  </r>
  <r>
    <n v="7520"/>
    <s v="Travel/Entertainment - Customer"/>
    <n v="110"/>
    <d v="2023-08-01T00:00:00"/>
    <s v="Visa Business Statement- Mark Jago (4568)"/>
    <d v="2023-07-01T00:00:00"/>
    <n v="30.84"/>
    <x v="14"/>
  </r>
  <r>
    <n v="7520"/>
    <s v="Travel/Entertainment - Customer"/>
    <n v="110"/>
    <d v="2023-08-01T00:00:00"/>
    <s v="Visa Business Statement- Mark Jago (4568)"/>
    <d v="2023-07-01T00:00:00"/>
    <n v="50.96"/>
    <x v="14"/>
  </r>
  <r>
    <n v="7520"/>
    <s v="Travel/Entertainment - Customer"/>
    <n v="120"/>
    <d v="2023-08-01T00:00:00"/>
    <s v="Visa Business Statement- Mark Jago (4568)"/>
    <d v="2023-07-01T00:00:00"/>
    <n v="33.68"/>
    <x v="14"/>
  </r>
  <r>
    <n v="7520"/>
    <s v="Travel/Entertainment - Customer"/>
    <n v="120"/>
    <d v="2023-08-01T00:00:00"/>
    <s v="Visa Business Statement- Mark Jago (4568)"/>
    <d v="2023-07-01T00:00:00"/>
    <n v="33.68"/>
    <x v="14"/>
  </r>
  <r>
    <n v="7520"/>
    <s v="Travel/Entertainment - Customer"/>
    <n v="120"/>
    <d v="2023-08-01T00:00:00"/>
    <s v="Visa Business Statement- Mark Jago (4568)"/>
    <d v="2023-07-01T00:00:00"/>
    <n v="30.84"/>
    <x v="14"/>
  </r>
  <r>
    <n v="7520"/>
    <s v="Travel/Entertainment - Customer"/>
    <n v="120"/>
    <d v="2023-08-01T00:00:00"/>
    <s v="Visa Business Statement- Mark Jago (4568)"/>
    <d v="2023-07-01T00:00:00"/>
    <n v="50.96"/>
    <x v="14"/>
  </r>
  <r>
    <n v="7520"/>
    <s v="Travel/Entertainment - Customer"/>
    <n v="120"/>
    <d v="2023-08-01T00:00:00"/>
    <s v="Visa Business Statement- Mark Jago (4568)"/>
    <d v="2023-07-01T00:00:00"/>
    <n v="50.96"/>
    <x v="14"/>
  </r>
  <r>
    <n v="7520"/>
    <s v="Travel/Entertainment - Customer"/>
    <n v="130"/>
    <d v="2023-08-01T00:00:00"/>
    <s v="Visa Business Statement- Mark Jago (4568)"/>
    <d v="2023-07-01T00:00:00"/>
    <n v="33.68"/>
    <x v="14"/>
  </r>
  <r>
    <n v="7520"/>
    <s v="Travel/Entertainment - Customer"/>
    <n v="130"/>
    <d v="2023-08-01T00:00:00"/>
    <s v="Visa Business Statement- Mark Jago (4568)"/>
    <d v="2023-07-01T00:00:00"/>
    <n v="30.84"/>
    <x v="14"/>
  </r>
  <r>
    <n v="7520"/>
    <s v="Travel/Entertainment - Customer"/>
    <n v="130"/>
    <d v="2023-08-01T00:00:00"/>
    <s v="Visa Business Statement- Mark Jago (4568)"/>
    <d v="2023-07-01T00:00:00"/>
    <n v="50.96"/>
    <x v="14"/>
  </r>
  <r>
    <n v="7520"/>
    <s v="Travel/Entertainment - Customer"/>
    <n v="140"/>
    <d v="2023-08-01T00:00:00"/>
    <s v="Visa Business Statement- Mark Jago (4568)"/>
    <d v="2023-07-01T00:00:00"/>
    <n v="33.68"/>
    <x v="14"/>
  </r>
  <r>
    <n v="7520"/>
    <s v="Travel/Entertainment - Customer"/>
    <n v="140"/>
    <d v="2023-08-01T00:00:00"/>
    <s v="Visa Business Statement- Mark Jago (4568)"/>
    <d v="2023-07-01T00:00:00"/>
    <n v="30.84"/>
    <x v="14"/>
  </r>
  <r>
    <n v="7520"/>
    <s v="Travel/Entertainment - Customer"/>
    <n v="210"/>
    <d v="2023-08-01T00:00:00"/>
    <s v="Visa Business Statement- Mark Jago (4568)"/>
    <d v="2023-07-01T00:00:00"/>
    <n v="42.1"/>
    <x v="14"/>
  </r>
  <r>
    <n v="7520"/>
    <s v="Travel/Entertainment - Customer"/>
    <n v="210"/>
    <d v="2023-08-01T00:00:00"/>
    <s v="Visa Business Statement- Mark Jago (4568)"/>
    <d v="2023-07-01T00:00:00"/>
    <n v="38.56"/>
    <x v="14"/>
  </r>
  <r>
    <n v="7520"/>
    <s v="Travel/Entertainment - Customer"/>
    <n v="210"/>
    <d v="2023-08-01T00:00:00"/>
    <s v="Visa Business Statement- Mark Jago (4568)"/>
    <d v="2023-07-01T00:00:00"/>
    <n v="63.69"/>
    <x v="14"/>
  </r>
  <r>
    <n v="7520"/>
    <s v="Travel/Entertainment - Customer"/>
    <n v="220"/>
    <d v="2023-08-01T00:00:00"/>
    <s v="Visa Business Statement- Mark Jago (4568)"/>
    <d v="2023-07-01T00:00:00"/>
    <n v="42.1"/>
    <x v="14"/>
  </r>
  <r>
    <n v="7520"/>
    <s v="Travel/Entertainment - Customer"/>
    <n v="220"/>
    <d v="2023-08-01T00:00:00"/>
    <s v="Visa Business Statement- Mark Jago (4568)"/>
    <d v="2023-07-01T00:00:00"/>
    <n v="38.56"/>
    <x v="14"/>
  </r>
  <r>
    <n v="7520"/>
    <s v="Travel/Entertainment - Customer"/>
    <n v="220"/>
    <d v="2023-08-01T00:00:00"/>
    <s v="Visa Business Statement- Mark Jago (4568)"/>
    <d v="2023-07-01T00:00:00"/>
    <n v="63.69"/>
    <x v="14"/>
  </r>
  <r>
    <n v="7520"/>
    <s v="Travel/Entertainment - Customer"/>
    <n v="230"/>
    <d v="2023-08-01T00:00:00"/>
    <s v="Visa Business Statement- Mark Jago (4568)"/>
    <d v="2023-07-01T00:00:00"/>
    <n v="42.1"/>
    <x v="14"/>
  </r>
  <r>
    <n v="7520"/>
    <s v="Travel/Entertainment - Customer"/>
    <n v="230"/>
    <d v="2023-08-01T00:00:00"/>
    <s v="Visa Business Statement- Mark Jago (4568)"/>
    <d v="2023-07-01T00:00:00"/>
    <n v="38.56"/>
    <x v="14"/>
  </r>
  <r>
    <n v="7520"/>
    <s v="Travel/Entertainment - Customer"/>
    <n v="230"/>
    <d v="2023-08-01T00:00:00"/>
    <s v="Visa Business Statement- Mark Jago (4568)"/>
    <d v="2023-07-01T00:00:00"/>
    <n v="63.69"/>
    <x v="14"/>
  </r>
  <r>
    <n v="7520"/>
    <s v="Travel/Entertainment - Customer"/>
    <n v="240"/>
    <d v="2023-08-01T00:00:00"/>
    <s v="Visa Business Statement- Mark Jago (4568)"/>
    <d v="2023-07-01T00:00:00"/>
    <n v="42.1"/>
    <x v="14"/>
  </r>
  <r>
    <n v="7520"/>
    <s v="Travel/Entertainment - Customer"/>
    <n v="240"/>
    <d v="2023-08-01T00:00:00"/>
    <s v="Visa Business Statement- Mark Jago (4568)"/>
    <d v="2023-07-01T00:00:00"/>
    <n v="38.56"/>
    <x v="14"/>
  </r>
  <r>
    <n v="7520"/>
    <s v="Travel/Entertainment - Customer"/>
    <n v="240"/>
    <d v="2023-08-01T00:00:00"/>
    <s v="Visa Business Statement- Mark Jago (4568)"/>
    <d v="2023-07-01T00:00:00"/>
    <n v="63.69"/>
    <x v="14"/>
  </r>
  <r>
    <n v="7520"/>
    <s v="Travel/Entertainment - Customer"/>
    <n v="440"/>
    <d v="2023-08-01T00:00:00"/>
    <s v="Staff Reimbursements Trisha "/>
    <n v="2607223"/>
    <n v="30.43"/>
    <x v="21"/>
  </r>
  <r>
    <n v="7520"/>
    <s v="Travel/Entertainment - Customer"/>
    <n v="112"/>
    <d v="2023-08-10T00:00:00"/>
    <s v="Staff Reimbursements Karen readings reimburse for Heater, Beers for a customer "/>
    <s v="10.08.2023"/>
    <n v="26.95"/>
    <x v="21"/>
  </r>
  <r>
    <n v="7520"/>
    <s v="Travel/Entertainment - Customer"/>
    <n v="112"/>
    <d v="2023-08-11T00:00:00"/>
    <s v="Ent &amp; Travel NST/NWT"/>
    <s v="INV-629898"/>
    <n v="90.87"/>
    <x v="25"/>
  </r>
  <r>
    <n v="7520"/>
    <s v="Travel/Entertainment - Customer"/>
    <n v="935"/>
    <d v="2023-08-14T00:00:00"/>
    <s v="Bridgestone NZ (Wairau) conference contr"/>
    <n v="187150990"/>
    <n v="50"/>
    <x v="5"/>
  </r>
  <r>
    <n v="7520"/>
    <s v="Travel/Entertainment - Customer"/>
    <n v="112"/>
    <d v="2023-08-15T00:00:00"/>
    <s v="Ent &amp; Travel NST/NWT"/>
    <n v="15082023"/>
    <n v="9.08"/>
    <x v="22"/>
  </r>
  <r>
    <n v="7520"/>
    <s v="Travel/Entertainment - Customer"/>
    <n v="112"/>
    <d v="2023-08-25T00:00:00"/>
    <s v="Sundry Creditors Customer picking up Lexus "/>
    <n v="25082023"/>
    <n v="38.71"/>
    <x v="1"/>
  </r>
  <r>
    <n v="7520"/>
    <s v="Travel/Entertainment - Customer"/>
    <n v="112"/>
    <d v="2023-08-28T00:00:00"/>
    <s v="Visa Business Statement- Ash (3864)"/>
    <n v="28082023"/>
    <n v="740.73"/>
    <x v="24"/>
  </r>
  <r>
    <n v="7520"/>
    <s v="Travel/Entertainment - Customer"/>
    <n v="110"/>
    <d v="2023-08-30T00:00:00"/>
    <s v="Prem Chand Plumbuilt gifts "/>
    <n v="30082023"/>
    <n v="127.81"/>
    <x v="26"/>
  </r>
  <r>
    <n v="7520"/>
    <s v="Travel/Entertainment - Customer"/>
    <n v="110"/>
    <d v="2023-08-31T00:00:00"/>
    <s v="Prem Chand"/>
    <n v="31082023"/>
    <n v="79.13"/>
    <x v="26"/>
  </r>
  <r>
    <n v="7520"/>
    <s v="Travel/Entertainment - Customer"/>
    <n v="112"/>
    <d v="2023-09-01T00:00:00"/>
    <s v="Ent &amp; Travel NST/NWT"/>
    <d v="2023-10-01T00:00:00"/>
    <n v="92.5"/>
    <x v="15"/>
  </r>
  <r>
    <n v="7520"/>
    <s v="Travel/Entertainment - Customer"/>
    <n v="210"/>
    <d v="2023-09-01T00:00:00"/>
    <s v="Eleanor Gregan (Elle)"/>
    <s v="TEA1"/>
    <n v="18.43"/>
    <x v="8"/>
  </r>
  <r>
    <n v="7520"/>
    <s v="Travel/Entertainment - Customer"/>
    <n v="340"/>
    <d v="2023-09-01T00:00:00"/>
    <s v="Eleanor Gregan (Elle)"/>
    <n v="1092023"/>
    <n v="11.3"/>
    <x v="8"/>
  </r>
  <r>
    <n v="7520"/>
    <s v="Travel/Entertainment - Customer"/>
    <n v="935"/>
    <d v="2023-09-01T00:00:00"/>
    <s v="Bridgestone NZ (Wairau)"/>
    <n v="187356277"/>
    <n v="50"/>
    <x v="5"/>
  </r>
  <r>
    <n v="7520"/>
    <s v="Travel/Entertainment - Customer"/>
    <n v="112"/>
    <d v="2023-09-02T00:00:00"/>
    <s v="Staff Reimbursements Michelle Watts Gift for customer"/>
    <n v="2092023"/>
    <n v="105.13"/>
    <x v="21"/>
  </r>
  <r>
    <n v="7520"/>
    <s v="Travel/Entertainment - Customer"/>
    <n v="240"/>
    <d v="2023-09-15T00:00:00"/>
    <s v="Fundraising Buy Confectionery"/>
    <n v="127004"/>
    <n v="446"/>
    <x v="19"/>
  </r>
  <r>
    <n v="7520"/>
    <s v="Travel/Entertainment - Customer"/>
    <n v="110"/>
    <d v="2023-09-21T00:00:00"/>
    <s v="Visa Business Statement- Mark Jago (4568)"/>
    <d v="2023-09-01T00:00:00"/>
    <n v="109.12"/>
    <x v="14"/>
  </r>
  <r>
    <n v="7520"/>
    <s v="Travel/Entertainment - Customer"/>
    <n v="110"/>
    <d v="2023-09-21T00:00:00"/>
    <s v="Visa Business Statement- Mark Jago (4568)"/>
    <d v="2023-09-01T00:00:00"/>
    <n v="5.96"/>
    <x v="14"/>
  </r>
  <r>
    <n v="7520"/>
    <s v="Travel/Entertainment - Customer"/>
    <n v="110"/>
    <d v="2023-09-21T00:00:00"/>
    <s v="Visa Business Statement- Mark Jago (4568)"/>
    <d v="2023-09-01T00:00:00"/>
    <n v="93.9"/>
    <x v="14"/>
  </r>
  <r>
    <n v="7520"/>
    <s v="Travel/Entertainment - Customer"/>
    <n v="120"/>
    <d v="2023-09-21T00:00:00"/>
    <s v="Visa Business Statement- Mark Jago (4568)"/>
    <d v="2023-09-01T00:00:00"/>
    <n v="109.12"/>
    <x v="14"/>
  </r>
  <r>
    <n v="7520"/>
    <s v="Travel/Entertainment - Customer"/>
    <n v="120"/>
    <d v="2023-09-21T00:00:00"/>
    <s v="Visa Business Statement- Mark Jago (4568)"/>
    <d v="2023-09-01T00:00:00"/>
    <n v="5.96"/>
    <x v="14"/>
  </r>
  <r>
    <n v="7520"/>
    <s v="Travel/Entertainment - Customer"/>
    <n v="120"/>
    <d v="2023-09-21T00:00:00"/>
    <s v="Visa Business Statement- Mark Jago (4568)"/>
    <d v="2023-09-01T00:00:00"/>
    <n v="93.9"/>
    <x v="14"/>
  </r>
  <r>
    <n v="7520"/>
    <s v="Travel/Entertainment - Customer"/>
    <n v="121"/>
    <d v="2023-09-21T00:00:00"/>
    <s v="Visa Business Statement- Mark Jago (4568)"/>
    <d v="2023-09-01T00:00:00"/>
    <n v="109.12"/>
    <x v="14"/>
  </r>
  <r>
    <n v="7520"/>
    <s v="Travel/Entertainment - Customer"/>
    <n v="121"/>
    <d v="2023-09-21T00:00:00"/>
    <s v="Visa Business Statement- Mark Jago (4568)"/>
    <d v="2023-09-01T00:00:00"/>
    <n v="5.96"/>
    <x v="14"/>
  </r>
  <r>
    <n v="7520"/>
    <s v="Travel/Entertainment - Customer"/>
    <n v="121"/>
    <d v="2023-09-21T00:00:00"/>
    <s v="Visa Business Statement- Mark Jago (4568)"/>
    <d v="2023-09-01T00:00:00"/>
    <n v="93.9"/>
    <x v="14"/>
  </r>
  <r>
    <n v="7520"/>
    <s v="Travel/Entertainment - Customer"/>
    <n v="130"/>
    <d v="2023-09-21T00:00:00"/>
    <s v="Visa Business Statement- Mark Jago (4568)"/>
    <d v="2023-09-01T00:00:00"/>
    <n v="109.12"/>
    <x v="14"/>
  </r>
  <r>
    <n v="7520"/>
    <s v="Travel/Entertainment - Customer"/>
    <n v="130"/>
    <d v="2023-09-21T00:00:00"/>
    <s v="Visa Business Statement- Mark Jago (4568)"/>
    <d v="2023-09-01T00:00:00"/>
    <n v="5.96"/>
    <x v="14"/>
  </r>
  <r>
    <n v="7520"/>
    <s v="Travel/Entertainment - Customer"/>
    <n v="130"/>
    <d v="2023-09-21T00:00:00"/>
    <s v="Visa Business Statement- Mark Jago (4568)"/>
    <d v="2023-09-01T00:00:00"/>
    <n v="93.9"/>
    <x v="14"/>
  </r>
  <r>
    <n v="7520"/>
    <s v="Travel/Entertainment - Customer"/>
    <n v="140"/>
    <d v="2023-09-21T00:00:00"/>
    <s v="Visa Business Statement- Mark Jago (4568)"/>
    <d v="2023-09-01T00:00:00"/>
    <n v="109.12"/>
    <x v="14"/>
  </r>
  <r>
    <n v="7520"/>
    <s v="Travel/Entertainment - Customer"/>
    <n v="140"/>
    <d v="2023-09-21T00:00:00"/>
    <s v="Visa Business Statement- Mark Jago (4568)"/>
    <d v="2023-09-01T00:00:00"/>
    <n v="5.96"/>
    <x v="14"/>
  </r>
  <r>
    <n v="7520"/>
    <s v="Travel/Entertainment - Customer"/>
    <n v="140"/>
    <d v="2023-09-21T00:00:00"/>
    <s v="Visa Business Statement- Mark Jago (4568)"/>
    <d v="2023-09-01T00:00:00"/>
    <n v="93.9"/>
    <x v="14"/>
  </r>
  <r>
    <n v="7520"/>
    <s v="Travel/Entertainment - Customer"/>
    <n v="210"/>
    <d v="2023-09-21T00:00:00"/>
    <s v="Visa Business Statement- Mark Jago (4568)"/>
    <d v="2023-09-01T00:00:00"/>
    <n v="136.38999999999999"/>
    <x v="14"/>
  </r>
  <r>
    <n v="7520"/>
    <s v="Travel/Entertainment - Customer"/>
    <n v="210"/>
    <d v="2023-09-21T00:00:00"/>
    <s v="Visa Business Statement- Mark Jago (4568)"/>
    <d v="2023-09-01T00:00:00"/>
    <n v="7.45"/>
    <x v="14"/>
  </r>
  <r>
    <n v="7520"/>
    <s v="Travel/Entertainment - Customer"/>
    <n v="210"/>
    <d v="2023-09-21T00:00:00"/>
    <s v="Visa Business Statement- Mark Jago (4568)"/>
    <d v="2023-09-01T00:00:00"/>
    <n v="117.38"/>
    <x v="14"/>
  </r>
  <r>
    <n v="7520"/>
    <s v="Travel/Entertainment - Customer"/>
    <n v="220"/>
    <d v="2023-09-21T00:00:00"/>
    <s v="Visa Business Statement- Mark Jago (4568)"/>
    <d v="2023-09-01T00:00:00"/>
    <n v="136.38999999999999"/>
    <x v="14"/>
  </r>
  <r>
    <n v="7520"/>
    <s v="Travel/Entertainment - Customer"/>
    <n v="220"/>
    <d v="2023-09-21T00:00:00"/>
    <s v="Visa Business Statement- Mark Jago (4568)"/>
    <d v="2023-09-01T00:00:00"/>
    <n v="7.45"/>
    <x v="14"/>
  </r>
  <r>
    <n v="7520"/>
    <s v="Travel/Entertainment - Customer"/>
    <n v="220"/>
    <d v="2023-09-21T00:00:00"/>
    <s v="Visa Business Statement- Mark Jago (4568)"/>
    <d v="2023-09-01T00:00:00"/>
    <n v="117.38"/>
    <x v="14"/>
  </r>
  <r>
    <n v="7520"/>
    <s v="Travel/Entertainment - Customer"/>
    <n v="230"/>
    <d v="2023-09-21T00:00:00"/>
    <s v="Visa Business Statement- Mark Jago (4568)"/>
    <d v="2023-09-01T00:00:00"/>
    <n v="136.38999999999999"/>
    <x v="14"/>
  </r>
  <r>
    <n v="7520"/>
    <s v="Travel/Entertainment - Customer"/>
    <n v="230"/>
    <d v="2023-09-21T00:00:00"/>
    <s v="Visa Business Statement- Mark Jago (4568)"/>
    <d v="2023-09-01T00:00:00"/>
    <n v="7.45"/>
    <x v="14"/>
  </r>
  <r>
    <n v="7520"/>
    <s v="Travel/Entertainment - Customer"/>
    <n v="230"/>
    <d v="2023-09-21T00:00:00"/>
    <s v="Visa Business Statement- Mark Jago (4568)"/>
    <d v="2023-09-01T00:00:00"/>
    <n v="117.38"/>
    <x v="14"/>
  </r>
  <r>
    <n v="7520"/>
    <s v="Travel/Entertainment - Customer"/>
    <n v="240"/>
    <d v="2023-09-21T00:00:00"/>
    <s v="Visa Business Statement- Mark Jago (4568)"/>
    <d v="2023-09-01T00:00:00"/>
    <n v="136.38999999999999"/>
    <x v="14"/>
  </r>
  <r>
    <n v="7520"/>
    <s v="Travel/Entertainment - Customer"/>
    <n v="240"/>
    <d v="2023-09-21T00:00:00"/>
    <s v="Visa Business Statement- Mark Jago (4568)"/>
    <d v="2023-09-01T00:00:00"/>
    <n v="7.45"/>
    <x v="14"/>
  </r>
  <r>
    <n v="7520"/>
    <s v="Travel/Entertainment - Customer"/>
    <n v="240"/>
    <d v="2023-09-21T00:00:00"/>
    <s v="Visa Business Statement- Mark Jago (4568)"/>
    <d v="2023-09-01T00:00:00"/>
    <n v="117.38"/>
    <x v="14"/>
  </r>
  <r>
    <n v="7520"/>
    <s v="Travel/Entertainment - Customer"/>
    <n v="110"/>
    <d v="2023-09-26T00:00:00"/>
    <s v="Prem Chand"/>
    <n v="22092023"/>
    <n v="93.91"/>
    <x v="26"/>
  </r>
  <r>
    <n v="7520"/>
    <s v="Travel/Entertainment - Customer"/>
    <n v="112"/>
    <d v="2023-09-28T00:00:00"/>
    <s v="Ent &amp; Travel NST/NWT"/>
    <n v="28092023"/>
    <n v="7.86"/>
    <x v="8"/>
  </r>
  <r>
    <n v="7520"/>
    <s v="Travel/Entertainment - Customer"/>
    <n v="112"/>
    <d v="2023-09-29T00:00:00"/>
    <s v="Staff Reimbursements Karen reading flowers for customer "/>
    <n v="29092023"/>
    <n v="86.96"/>
    <x v="21"/>
  </r>
  <r>
    <n v="7520"/>
    <s v="Travel/Entertainment - Customer"/>
    <n v="112"/>
    <d v="2023-10-09T00:00:00"/>
    <s v="Ent &amp; Travel NST/NWT"/>
    <s v="10.10.2023"/>
    <n v="6.08"/>
    <x v="22"/>
  </r>
  <r>
    <n v="7520"/>
    <s v="Travel/Entertainment - Customer"/>
    <n v="112"/>
    <d v="2023-10-11T00:00:00"/>
    <s v="Ent &amp; Travel NST/NWT"/>
    <s v="11.10.2023"/>
    <n v="2.31"/>
    <x v="8"/>
  </r>
  <r>
    <n v="7520"/>
    <s v="Travel/Entertainment - Customer"/>
    <n v="112"/>
    <d v="2023-10-12T00:00:00"/>
    <s v="Staff Reimbursements Karen readings drinks for lexus shwroom "/>
    <n v="12102023"/>
    <n v="27.83"/>
    <x v="21"/>
  </r>
  <r>
    <n v="7520"/>
    <s v="Travel/Entertainment - Customer"/>
    <n v="935"/>
    <d v="2023-10-24T00:00:00"/>
    <s v="Bridgestone NZ (Wairau) Conference contribution"/>
    <n v="187528317"/>
    <n v="50"/>
    <x v="5"/>
  </r>
  <r>
    <n v="7520"/>
    <s v="Travel/Entertainment - Customer"/>
    <n v="112"/>
    <d v="2023-10-27T00:00:00"/>
    <s v="Ent &amp; Travel NST/NWT"/>
    <n v="243668"/>
    <n v="16"/>
    <x v="27"/>
  </r>
  <r>
    <n v="7520"/>
    <s v="Travel/Entertainment - Customer"/>
    <n v="936"/>
    <d v="2023-11-09T00:00:00"/>
    <s v="Bridgestone New Zealand Ltd Conference contribution "/>
    <n v="187528307"/>
    <n v="50"/>
    <x v="6"/>
  </r>
  <r>
    <n v="7520"/>
    <s v="Travel/Entertainment - Customer"/>
    <n v="110"/>
    <d v="2023-11-21T00:00:00"/>
    <s v="Ent &amp; Travel NST/NWT"/>
    <n v="1111"/>
    <n v="273.56"/>
    <x v="28"/>
  </r>
  <r>
    <n v="7520"/>
    <s v="Travel/Entertainment - Customer"/>
    <n v="112"/>
    <d v="2023-11-21T00:00:00"/>
    <s v="Ent &amp; Travel NST/NWT"/>
    <n v="1111"/>
    <n v="205.22"/>
    <x v="28"/>
  </r>
  <r>
    <n v="7520"/>
    <s v="Travel/Entertainment - Customer"/>
    <n v="112"/>
    <d v="2023-11-21T00:00:00"/>
    <s v="Ent &amp; Travel NST/NWT"/>
    <n v="2369566"/>
    <n v="39.909999999999997"/>
    <x v="1"/>
  </r>
  <r>
    <n v="7520"/>
    <s v="Travel/Entertainment - Customer"/>
    <n v="120"/>
    <d v="2023-11-21T00:00:00"/>
    <s v="Ent &amp; Travel NST/NWT"/>
    <n v="1111"/>
    <n v="369.4"/>
    <x v="28"/>
  </r>
  <r>
    <n v="7520"/>
    <s v="Travel/Entertainment - Customer"/>
    <n v="130"/>
    <d v="2023-11-21T00:00:00"/>
    <s v="Ent &amp; Travel NST/NWT"/>
    <n v="1111"/>
    <n v="209.32"/>
    <x v="28"/>
  </r>
  <r>
    <n v="7520"/>
    <s v="Travel/Entertainment - Customer"/>
    <n v="140"/>
    <d v="2023-11-21T00:00:00"/>
    <s v="Ent &amp; Travel NST/NWT"/>
    <n v="1111"/>
    <n v="246.26"/>
    <x v="28"/>
  </r>
  <r>
    <n v="7520"/>
    <s v="Travel/Entertainment - Customer"/>
    <n v="160"/>
    <d v="2023-11-21T00:00:00"/>
    <s v="Ent &amp; Travel NST/NWT"/>
    <n v="1111"/>
    <n v="123.13"/>
    <x v="28"/>
  </r>
  <r>
    <n v="7520"/>
    <s v="Travel/Entertainment - Customer"/>
    <n v="210"/>
    <d v="2023-11-21T00:00:00"/>
    <s v="Ent &amp; Travel NST/NWT"/>
    <n v="1111"/>
    <n v="136.88"/>
    <x v="28"/>
  </r>
  <r>
    <n v="7520"/>
    <s v="Travel/Entertainment - Customer"/>
    <n v="220"/>
    <d v="2023-11-21T00:00:00"/>
    <s v="Ent &amp; Travel NST/NWT"/>
    <n v="1111"/>
    <n v="82.09"/>
    <x v="28"/>
  </r>
  <r>
    <n v="7520"/>
    <s v="Travel/Entertainment - Customer"/>
    <n v="230"/>
    <d v="2023-11-21T00:00:00"/>
    <s v="Ent &amp; Travel NST/NWT"/>
    <n v="1111"/>
    <n v="138.52000000000001"/>
    <x v="28"/>
  </r>
  <r>
    <n v="7520"/>
    <s v="Travel/Entertainment - Customer"/>
    <n v="240"/>
    <d v="2023-11-21T00:00:00"/>
    <s v="Ent &amp; Travel NST/NWT"/>
    <n v="1111"/>
    <n v="109.38"/>
    <x v="28"/>
  </r>
  <r>
    <n v="7520"/>
    <s v="Travel/Entertainment - Customer"/>
    <n v="340"/>
    <d v="2023-11-21T00:00:00"/>
    <s v="Ent &amp; Travel NST/NWT"/>
    <n v="1111"/>
    <n v="55.82"/>
    <x v="28"/>
  </r>
  <r>
    <n v="7520"/>
    <s v="Travel/Entertainment - Customer"/>
    <n v="935"/>
    <d v="2023-11-21T00:00:00"/>
    <s v="Ent &amp; Travel NST/NWT"/>
    <n v="1111"/>
    <n v="51.3"/>
    <x v="28"/>
  </r>
  <r>
    <n v="7520"/>
    <s v="Travel/Entertainment - Customer"/>
    <n v="936"/>
    <d v="2023-11-21T00:00:00"/>
    <s v="Ent &amp; Travel NST/NWT"/>
    <n v="1111"/>
    <n v="51.3"/>
    <x v="28"/>
  </r>
  <r>
    <n v="7520"/>
    <s v="Travel/Entertainment - Customer"/>
    <n v="112"/>
    <d v="2023-11-23T00:00:00"/>
    <s v="Staff Reimbursements"/>
    <n v="23112023"/>
    <n v="186.7"/>
    <x v="21"/>
  </r>
  <r>
    <n v="7520"/>
    <s v="Travel/Entertainment - Customer"/>
    <n v="112"/>
    <d v="2023-11-24T00:00:00"/>
    <s v="Ent &amp; Travel NST/NWT"/>
    <n v="100131"/>
    <n v="35.5"/>
    <x v="29"/>
  </r>
  <r>
    <n v="7520"/>
    <s v="Travel/Entertainment - Customer"/>
    <n v="230"/>
    <d v="2023-11-24T00:00:00"/>
    <s v="Kane Southgate Lunch shout redwood panel"/>
    <n v="24112023"/>
    <n v="39.57"/>
    <x v="30"/>
  </r>
  <r>
    <n v="7520"/>
    <s v="Travel/Entertainment - Customer"/>
    <n v="190"/>
    <d v="2023-11-27T00:00:00"/>
    <s v="Howard Trading Ltd T/A Manukau Dealer contribution towards CEO meeting meals and S Pragnell Leaving Gift"/>
    <s v="GN19005517"/>
    <n v="801.74"/>
    <x v="31"/>
  </r>
  <r>
    <n v="7520"/>
    <s v="Travel/Entertainment - Customer"/>
    <n v="240"/>
    <d v="2023-11-30T00:00:00"/>
    <s v="Fundraising Buy Confectionery"/>
    <n v="127632"/>
    <n v="192.5"/>
    <x v="19"/>
  </r>
  <r>
    <n v="7520"/>
    <s v="Travel/Entertainment - Customer"/>
    <n v="230"/>
    <d v="2023-12-01T00:00:00"/>
    <s v="Sundry Creditors Pies for a customer"/>
    <n v="995"/>
    <n v="227.22"/>
    <x v="1"/>
  </r>
  <r>
    <n v="7520"/>
    <s v="Travel/Entertainment - Customer"/>
    <n v="240"/>
    <d v="2023-12-01T00:00:00"/>
    <s v="NPS advertising"/>
    <s v="PO24008453"/>
    <n v="316"/>
    <x v="19"/>
  </r>
  <r>
    <n v="7520"/>
    <s v="Travel/Entertainment - Customer"/>
    <n v="110"/>
    <d v="2023-12-05T00:00:00"/>
    <s v="Visa Business Statement-  Steve Bambury (3856)"/>
    <n v="5122023"/>
    <n v="106.99"/>
    <x v="17"/>
  </r>
  <r>
    <n v="7520"/>
    <s v="Travel/Entertainment - Customer"/>
    <n v="210"/>
    <d v="2023-12-05T00:00:00"/>
    <s v="Visa Business Statement-  Steve Bambury (3856)"/>
    <n v="5122023"/>
    <n v="106.99"/>
    <x v="17"/>
  </r>
  <r>
    <n v="7520"/>
    <s v="Travel/Entertainment - Customer"/>
    <n v="130"/>
    <d v="2023-12-08T00:00:00"/>
    <s v="Sundry Creditors prezzies "/>
    <n v="92117"/>
    <n v="306.60000000000002"/>
    <x v="1"/>
  </r>
  <r>
    <n v="7520"/>
    <s v="Travel/Entertainment - Customer"/>
    <n v="230"/>
    <d v="2023-12-08T00:00:00"/>
    <s v="Sundry Creditors prezzies "/>
    <n v="92117"/>
    <n v="131.4"/>
    <x v="1"/>
  </r>
  <r>
    <n v="7520"/>
    <s v="Travel/Entertainment - Customer"/>
    <n v="110"/>
    <d v="2023-12-11T00:00:00"/>
    <s v="Ent &amp; Travel NST/NWT"/>
    <n v="1112"/>
    <n v="164.14"/>
    <x v="28"/>
  </r>
  <r>
    <n v="7520"/>
    <s v="Travel/Entertainment - Customer"/>
    <n v="112"/>
    <d v="2023-12-11T00:00:00"/>
    <s v="Ent &amp; Travel NST/NWT"/>
    <n v="1112"/>
    <n v="123.13"/>
    <x v="28"/>
  </r>
  <r>
    <n v="7520"/>
    <s v="Travel/Entertainment - Customer"/>
    <n v="120"/>
    <d v="2023-12-11T00:00:00"/>
    <s v="Ent &amp; Travel NST/NWT"/>
    <n v="1112"/>
    <n v="221.63"/>
    <x v="28"/>
  </r>
  <r>
    <n v="7520"/>
    <s v="Travel/Entertainment - Customer"/>
    <n v="130"/>
    <d v="2023-12-11T00:00:00"/>
    <s v="Ent &amp; Travel NST/NWT"/>
    <n v="1112"/>
    <n v="125.59"/>
    <x v="28"/>
  </r>
  <r>
    <n v="7520"/>
    <s v="Travel/Entertainment - Customer"/>
    <n v="140"/>
    <d v="2023-12-11T00:00:00"/>
    <s v="Ent &amp; Travel NST/NWT"/>
    <n v="1112"/>
    <n v="147.76"/>
    <x v="28"/>
  </r>
  <r>
    <n v="7520"/>
    <s v="Travel/Entertainment - Customer"/>
    <n v="160"/>
    <d v="2023-12-11T00:00:00"/>
    <s v="Ent &amp; Travel NST/NWT"/>
    <n v="1112"/>
    <n v="73.88"/>
    <x v="28"/>
  </r>
  <r>
    <n v="7520"/>
    <s v="Travel/Entertainment - Customer"/>
    <n v="210"/>
    <d v="2023-12-11T00:00:00"/>
    <s v="Ent &amp; Travel NST/NWT"/>
    <n v="1112"/>
    <n v="82.13"/>
    <x v="28"/>
  </r>
  <r>
    <n v="7520"/>
    <s v="Travel/Entertainment - Customer"/>
    <n v="210"/>
    <d v="2023-12-11T00:00:00"/>
    <s v="Trisha Stewart"/>
    <n v="11122023"/>
    <n v="24.77"/>
    <x v="32"/>
  </r>
  <r>
    <n v="7520"/>
    <s v="Travel/Entertainment - Customer"/>
    <n v="220"/>
    <d v="2023-12-11T00:00:00"/>
    <s v="Ent &amp; Travel NST/NWT"/>
    <n v="1112"/>
    <n v="49.25"/>
    <x v="28"/>
  </r>
  <r>
    <n v="7520"/>
    <s v="Travel/Entertainment - Customer"/>
    <n v="230"/>
    <d v="2023-12-11T00:00:00"/>
    <s v="Ent &amp; Travel NST/NWT"/>
    <n v="1112"/>
    <n v="83.11"/>
    <x v="28"/>
  </r>
  <r>
    <n v="7520"/>
    <s v="Travel/Entertainment - Customer"/>
    <n v="240"/>
    <d v="2023-12-11T00:00:00"/>
    <s v="Ent &amp; Travel NST/NWT"/>
    <n v="1112"/>
    <n v="65.63"/>
    <x v="28"/>
  </r>
  <r>
    <n v="7520"/>
    <s v="Travel/Entertainment - Customer"/>
    <n v="340"/>
    <d v="2023-12-11T00:00:00"/>
    <s v="Ent &amp; Travel NST/NWT"/>
    <n v="1112"/>
    <n v="33.5"/>
    <x v="28"/>
  </r>
  <r>
    <n v="7520"/>
    <s v="Travel/Entertainment - Customer"/>
    <n v="935"/>
    <d v="2023-12-11T00:00:00"/>
    <s v="Ent &amp; Travel NST/NWT"/>
    <n v="1112"/>
    <n v="30.78"/>
    <x v="28"/>
  </r>
  <r>
    <n v="7520"/>
    <s v="Travel/Entertainment - Customer"/>
    <n v="935"/>
    <d v="2023-12-11T00:00:00"/>
    <s v="Craig Biddulph Customer gifts "/>
    <s v="11.12.2023"/>
    <n v="724.21"/>
    <x v="33"/>
  </r>
  <r>
    <n v="7520"/>
    <s v="Travel/Entertainment - Customer"/>
    <n v="936"/>
    <d v="2023-12-11T00:00:00"/>
    <s v="Ent &amp; Travel NST/NWT"/>
    <n v="1112"/>
    <n v="30.78"/>
    <x v="28"/>
  </r>
  <r>
    <n v="7520"/>
    <s v="Travel/Entertainment - Customer"/>
    <n v="110"/>
    <d v="2023-12-12T00:00:00"/>
    <s v="Visa Business Statement- Mark Jago (4568)"/>
    <n v="12122023"/>
    <n v="94.41"/>
    <x v="14"/>
  </r>
  <r>
    <n v="7520"/>
    <s v="Travel/Entertainment - Customer"/>
    <n v="110"/>
    <d v="2023-12-12T00:00:00"/>
    <s v="Visa Business Statement- Mark Jago (4568)"/>
    <n v="12122023"/>
    <n v="58.2"/>
    <x v="14"/>
  </r>
  <r>
    <n v="7520"/>
    <s v="Travel/Entertainment - Customer"/>
    <n v="110"/>
    <d v="2023-12-12T00:00:00"/>
    <s v="Visa Business Statement- Mark Jago (4568)"/>
    <n v="12122023"/>
    <n v="18.77"/>
    <x v="14"/>
  </r>
  <r>
    <n v="7520"/>
    <s v="Travel/Entertainment - Customer"/>
    <n v="110"/>
    <d v="2023-12-12T00:00:00"/>
    <s v="Visa Business Statement- Mark Jago (4568)"/>
    <s v="12.12.2023"/>
    <n v="477.77"/>
    <x v="14"/>
  </r>
  <r>
    <n v="7520"/>
    <s v="Travel/Entertainment - Customer"/>
    <n v="120"/>
    <d v="2023-12-12T00:00:00"/>
    <s v="Visa Business Statement- Mark Jago (4568)"/>
    <n v="12122023"/>
    <n v="94.41"/>
    <x v="14"/>
  </r>
  <r>
    <n v="7520"/>
    <s v="Travel/Entertainment - Customer"/>
    <n v="120"/>
    <d v="2023-12-12T00:00:00"/>
    <s v="Visa Business Statement- Mark Jago (4568)"/>
    <n v="12122023"/>
    <n v="58.2"/>
    <x v="14"/>
  </r>
  <r>
    <n v="7520"/>
    <s v="Travel/Entertainment - Customer"/>
    <n v="120"/>
    <d v="2023-12-12T00:00:00"/>
    <s v="Visa Business Statement- Mark Jago (4568)"/>
    <n v="12122023"/>
    <n v="18.77"/>
    <x v="14"/>
  </r>
  <r>
    <n v="7520"/>
    <s v="Travel/Entertainment - Customer"/>
    <n v="120"/>
    <d v="2023-12-12T00:00:00"/>
    <s v="Visa Business Statement- Mark Jago (4568)"/>
    <s v="12.12.2023"/>
    <n v="477.77"/>
    <x v="14"/>
  </r>
  <r>
    <n v="7520"/>
    <s v="Travel/Entertainment - Customer"/>
    <n v="121"/>
    <d v="2023-12-12T00:00:00"/>
    <s v="Visa Business Statement- Mark Jago (4568)"/>
    <n v="12122023"/>
    <n v="94.41"/>
    <x v="14"/>
  </r>
  <r>
    <n v="7520"/>
    <s v="Travel/Entertainment - Customer"/>
    <n v="130"/>
    <d v="2023-12-12T00:00:00"/>
    <s v="Visa Business Statement- Mark Jago (4568)"/>
    <n v="12122023"/>
    <n v="94.41"/>
    <x v="14"/>
  </r>
  <r>
    <n v="7520"/>
    <s v="Travel/Entertainment - Customer"/>
    <n v="130"/>
    <d v="2023-12-12T00:00:00"/>
    <s v="Visa Business Statement- Mark Jago (4568)"/>
    <n v="12122023"/>
    <n v="58.2"/>
    <x v="14"/>
  </r>
  <r>
    <n v="7520"/>
    <s v="Travel/Entertainment - Customer"/>
    <n v="130"/>
    <d v="2023-12-12T00:00:00"/>
    <s v="Visa Business Statement- Mark Jago (4568)"/>
    <n v="12122023"/>
    <n v="18.77"/>
    <x v="14"/>
  </r>
  <r>
    <n v="7520"/>
    <s v="Travel/Entertainment - Customer"/>
    <n v="130"/>
    <d v="2023-12-12T00:00:00"/>
    <s v="Visa Business Statement- Mark Jago (4568)"/>
    <s v="12.12.2023"/>
    <n v="477.77"/>
    <x v="14"/>
  </r>
  <r>
    <n v="7520"/>
    <s v="Travel/Entertainment - Customer"/>
    <n v="140"/>
    <d v="2023-12-12T00:00:00"/>
    <s v="Visa Business Statement- Mark Jago (4568)"/>
    <n v="12122023"/>
    <n v="94.41"/>
    <x v="14"/>
  </r>
  <r>
    <n v="7520"/>
    <s v="Travel/Entertainment - Customer"/>
    <n v="140"/>
    <d v="2023-12-12T00:00:00"/>
    <s v="Visa Business Statement- Mark Jago (4568)"/>
    <n v="12122023"/>
    <n v="58.2"/>
    <x v="14"/>
  </r>
  <r>
    <n v="7520"/>
    <s v="Travel/Entertainment - Customer"/>
    <n v="140"/>
    <d v="2023-12-12T00:00:00"/>
    <s v="Visa Business Statement- Mark Jago (4568)"/>
    <n v="12122023"/>
    <n v="18.77"/>
    <x v="14"/>
  </r>
  <r>
    <n v="7520"/>
    <s v="Travel/Entertainment - Customer"/>
    <n v="140"/>
    <d v="2023-12-12T00:00:00"/>
    <s v="Visa Business Statement- Mark Jago (4568)"/>
    <s v="12.12.2023"/>
    <n v="477.77"/>
    <x v="14"/>
  </r>
  <r>
    <n v="7520"/>
    <s v="Travel/Entertainment - Customer"/>
    <n v="210"/>
    <d v="2023-12-12T00:00:00"/>
    <s v="Visa Business Statement- Mark Jago (4568)"/>
    <n v="12122023"/>
    <n v="23.46"/>
    <x v="14"/>
  </r>
  <r>
    <n v="7520"/>
    <s v="Travel/Entertainment - Customer"/>
    <n v="210"/>
    <d v="2023-12-12T00:00:00"/>
    <s v="Visa Business Statement- Mark Jago (4568)"/>
    <n v="12122023"/>
    <n v="75.75"/>
    <x v="14"/>
  </r>
  <r>
    <n v="7520"/>
    <s v="Travel/Entertainment - Customer"/>
    <n v="210"/>
    <d v="2023-12-12T00:00:00"/>
    <s v="Visa Business Statement- Mark Jago (4568)"/>
    <n v="12122023"/>
    <n v="118.01"/>
    <x v="14"/>
  </r>
  <r>
    <n v="7520"/>
    <s v="Travel/Entertainment - Customer"/>
    <n v="210"/>
    <d v="2023-12-12T00:00:00"/>
    <s v="Visa Business Statement- Mark Jago (4568)"/>
    <n v="12122023"/>
    <n v="23.46"/>
    <x v="14"/>
  </r>
  <r>
    <n v="7520"/>
    <s v="Travel/Entertainment - Customer"/>
    <n v="210"/>
    <d v="2023-12-12T00:00:00"/>
    <s v="Visa Business Statement- Mark Jago (4568)"/>
    <s v="12.12.2023"/>
    <n v="477.77"/>
    <x v="14"/>
  </r>
  <r>
    <n v="7520"/>
    <s v="Travel/Entertainment - Customer"/>
    <n v="210"/>
    <d v="2023-12-12T00:00:00"/>
    <s v="Visa Business Statement- Mark Jago (4568)"/>
    <s v="12.12.2023"/>
    <n v="477.77"/>
    <x v="14"/>
  </r>
  <r>
    <n v="7520"/>
    <s v="Travel/Entertainment - Customer"/>
    <n v="220"/>
    <d v="2023-12-12T00:00:00"/>
    <s v="Visa Business Statement- Mark Jago (4568)"/>
    <n v="12122023"/>
    <n v="23.46"/>
    <x v="14"/>
  </r>
  <r>
    <n v="7520"/>
    <s v="Travel/Entertainment - Customer"/>
    <n v="220"/>
    <d v="2023-12-12T00:00:00"/>
    <s v="Visa Business Statement- Mark Jago (4568)"/>
    <n v="12122023"/>
    <n v="72.75"/>
    <x v="14"/>
  </r>
  <r>
    <n v="7520"/>
    <s v="Travel/Entertainment - Customer"/>
    <n v="220"/>
    <d v="2023-12-12T00:00:00"/>
    <s v="Visa Business Statement- Mark Jago (4568)"/>
    <n v="12122023"/>
    <n v="118.01"/>
    <x v="14"/>
  </r>
  <r>
    <n v="7520"/>
    <s v="Travel/Entertainment - Customer"/>
    <n v="220"/>
    <d v="2023-12-12T00:00:00"/>
    <s v="Visa Business Statement- Mark Jago (4568)"/>
    <n v="12122023"/>
    <n v="23.46"/>
    <x v="14"/>
  </r>
  <r>
    <n v="7520"/>
    <s v="Travel/Entertainment - Customer"/>
    <n v="220"/>
    <d v="2023-12-12T00:00:00"/>
    <s v="Visa Business Statement- Mark Jago (4568)"/>
    <s v="12.12.2023"/>
    <n v="477.77"/>
    <x v="14"/>
  </r>
  <r>
    <n v="7520"/>
    <s v="Travel/Entertainment - Customer"/>
    <n v="230"/>
    <d v="2023-12-12T00:00:00"/>
    <s v="Visa Business Statement- Mark Jago (4568)"/>
    <n v="12122023"/>
    <n v="23.46"/>
    <x v="14"/>
  </r>
  <r>
    <n v="7520"/>
    <s v="Travel/Entertainment - Customer"/>
    <n v="230"/>
    <d v="2023-12-12T00:00:00"/>
    <s v="Visa Business Statement- Mark Jago (4568)"/>
    <n v="12122023"/>
    <n v="72.75"/>
    <x v="14"/>
  </r>
  <r>
    <n v="7520"/>
    <s v="Travel/Entertainment - Customer"/>
    <n v="230"/>
    <d v="2023-12-12T00:00:00"/>
    <s v="Visa Business Statement- Mark Jago (4568)"/>
    <n v="12122023"/>
    <n v="118.01"/>
    <x v="14"/>
  </r>
  <r>
    <n v="7520"/>
    <s v="Travel/Entertainment - Customer"/>
    <n v="230"/>
    <d v="2023-12-12T00:00:00"/>
    <s v="Visa Business Statement- Mark Jago (4568)"/>
    <n v="12122023"/>
    <n v="23.46"/>
    <x v="14"/>
  </r>
  <r>
    <n v="7520"/>
    <s v="Travel/Entertainment - Customer"/>
    <n v="230"/>
    <d v="2023-12-12T00:00:00"/>
    <s v="Visa Business Statement- Mark Jago (4568)"/>
    <n v="12122023"/>
    <n v="23.46"/>
    <x v="14"/>
  </r>
  <r>
    <n v="7520"/>
    <s v="Travel/Entertainment - Customer"/>
    <n v="230"/>
    <d v="2023-12-12T00:00:00"/>
    <s v="Visa Business Statement- Mark Jago (4568)"/>
    <s v="12.12.2023"/>
    <n v="477.77"/>
    <x v="14"/>
  </r>
  <r>
    <n v="7520"/>
    <s v="Travel/Entertainment - Customer"/>
    <n v="240"/>
    <d v="2023-12-12T00:00:00"/>
    <s v="Visa Business Statement- Mark Jago (4568)"/>
    <n v="12122023"/>
    <n v="23.46"/>
    <x v="14"/>
  </r>
  <r>
    <n v="7520"/>
    <s v="Travel/Entertainment - Customer"/>
    <n v="240"/>
    <d v="2023-12-12T00:00:00"/>
    <s v="Visa Business Statement- Mark Jago (4568)"/>
    <n v="12122023"/>
    <n v="72.75"/>
    <x v="14"/>
  </r>
  <r>
    <n v="7520"/>
    <s v="Travel/Entertainment - Customer"/>
    <n v="240"/>
    <d v="2023-12-12T00:00:00"/>
    <s v="Visa Business Statement- Mark Jago (4568)"/>
    <n v="12122023"/>
    <n v="118.7"/>
    <x v="14"/>
  </r>
  <r>
    <n v="7520"/>
    <s v="Travel/Entertainment - Customer"/>
    <n v="240"/>
    <d v="2023-12-12T00:00:00"/>
    <s v="Visa Business Statement- Mark Jago (4568)"/>
    <n v="12122023"/>
    <n v="23.46"/>
    <x v="14"/>
  </r>
  <r>
    <n v="7520"/>
    <s v="Travel/Entertainment - Customer"/>
    <n v="240"/>
    <d v="2023-12-12T00:00:00"/>
    <s v="Visa Business Statement- Mark Jago (4568)"/>
    <s v="12.12.2023"/>
    <n v="477.77"/>
    <x v="14"/>
  </r>
  <r>
    <n v="7520"/>
    <s v="Travel/Entertainment - Customer"/>
    <n v="240"/>
    <d v="2023-12-13T00:00:00"/>
    <s v="Fundraising Buy Confectionery"/>
    <n v="127657"/>
    <n v="312.5"/>
    <x v="19"/>
  </r>
  <r>
    <n v="7520"/>
    <s v="Travel/Entertainment - Customer"/>
    <n v="112"/>
    <d v="2023-12-18T00:00:00"/>
    <s v="Ent &amp; Travel NST/NWT"/>
    <s v=" INV-0968"/>
    <n v="15"/>
    <x v="34"/>
  </r>
  <r>
    <n v="7520"/>
    <s v="Travel/Entertainment - Customer"/>
    <n v="936"/>
    <d v="2023-12-18T00:00:00"/>
    <s v="Visa Business Statement-  Steve Bambury (3856) Bridgestone customer gifts"/>
    <d v="2023-12-01T00:00:00"/>
    <n v="256.45"/>
    <x v="17"/>
  </r>
  <r>
    <n v="7520"/>
    <s v="Travel/Entertainment - Customer"/>
    <n v="230"/>
    <d v="2023-12-31T00:00:00"/>
    <s v="AML Jesters Limited"/>
    <n v="1006"/>
    <n v="279.64999999999998"/>
    <x v="35"/>
  </r>
  <r>
    <n v="7520"/>
    <s v="Travel/Entertainment - Customer"/>
    <n v="190"/>
    <d v="2024-01-01T00:00:00"/>
    <s v="Visa Business Statement- Fraser (6834)"/>
    <d v="2023-12-01T00:00:00"/>
    <n v="207.83"/>
    <x v="36"/>
  </r>
  <r>
    <n v="7520"/>
    <s v="Travel/Entertainment - Customer"/>
    <n v="130"/>
    <d v="2024-01-09T00:00:00"/>
    <s v="Visa Business Statement-  Steve Bambury (3856)"/>
    <n v="9012024"/>
    <n v="328.7"/>
    <x v="17"/>
  </r>
  <r>
    <n v="7520"/>
    <s v="Travel/Entertainment - Customer"/>
    <n v="230"/>
    <d v="2024-01-09T00:00:00"/>
    <s v="Visa Business Statement-  Steve Bambury (3856)"/>
    <n v="9012024"/>
    <n v="276.10000000000002"/>
    <x v="17"/>
  </r>
  <r>
    <n v="7520"/>
    <s v="Travel/Entertainment - Customer"/>
    <n v="112"/>
    <d v="2024-01-15T00:00:00"/>
    <s v="Hailwood"/>
    <n v="25"/>
    <n v="3150"/>
    <x v="37"/>
  </r>
  <r>
    <n v="7520"/>
    <s v="Travel/Entertainment - Customer"/>
    <n v="220"/>
    <d v="2024-01-15T00:00:00"/>
    <s v="Sundry Creditors"/>
    <n v="46479"/>
    <n v="1745.65"/>
    <x v="1"/>
  </r>
  <r>
    <n v="7520"/>
    <s v="Travel/Entertainment - Customer"/>
    <n v="220"/>
    <d v="2024-01-15T00:00:00"/>
    <s v="Sundry Creditors"/>
    <n v="46479"/>
    <n v="-1745.65"/>
    <x v="1"/>
  </r>
  <r>
    <n v="7520"/>
    <s v="Travel/Entertainment - Customer"/>
    <n v="220"/>
    <d v="2024-01-15T00:00:00"/>
    <s v="Sundry Creditors - Black Friday Winner Fuel Car - Z Energy"/>
    <n v="46479"/>
    <n v="1745.65"/>
    <x v="1"/>
  </r>
  <r>
    <n v="7520"/>
    <s v="Travel/Entertainment - Customer"/>
    <n v="110"/>
    <d v="2024-01-16T00:00:00"/>
    <s v="Visa Business Statement- Mark Jago (4568)"/>
    <n v="16012024"/>
    <n v="161.62"/>
    <x v="14"/>
  </r>
  <r>
    <n v="7520"/>
    <s v="Travel/Entertainment - Customer"/>
    <n v="110"/>
    <d v="2024-01-16T00:00:00"/>
    <s v="Visa Business Statement- Mark Jago (4568)"/>
    <n v="1601204"/>
    <n v="86.96"/>
    <x v="14"/>
  </r>
  <r>
    <n v="7520"/>
    <s v="Travel/Entertainment - Customer"/>
    <n v="120"/>
    <d v="2024-01-16T00:00:00"/>
    <s v="Visa Business Statement- Mark Jago (4568)"/>
    <n v="16012024"/>
    <n v="161.62"/>
    <x v="14"/>
  </r>
  <r>
    <n v="7520"/>
    <s v="Travel/Entertainment - Customer"/>
    <n v="120"/>
    <d v="2024-01-16T00:00:00"/>
    <s v="Visa Business Statement- Mark Jago (4568)"/>
    <n v="1601204"/>
    <n v="86.96"/>
    <x v="14"/>
  </r>
  <r>
    <n v="7520"/>
    <s v="Travel/Entertainment - Customer"/>
    <n v="130"/>
    <d v="2024-01-16T00:00:00"/>
    <s v="Visa Business Statement- Mark Jago (4568)"/>
    <n v="16012024"/>
    <n v="161.62"/>
    <x v="14"/>
  </r>
  <r>
    <n v="7520"/>
    <s v="Travel/Entertainment - Customer"/>
    <n v="130"/>
    <d v="2024-01-16T00:00:00"/>
    <s v="Visa Business Statement- Mark Jago (4568)"/>
    <n v="1601204"/>
    <n v="86.96"/>
    <x v="14"/>
  </r>
  <r>
    <n v="7520"/>
    <s v="Travel/Entertainment - Customer"/>
    <n v="130"/>
    <d v="2024-01-16T00:00:00"/>
    <s v="Visa Business Statement- Mark Jago (4568)"/>
    <n v="1601204"/>
    <n v="86.96"/>
    <x v="14"/>
  </r>
  <r>
    <n v="7520"/>
    <s v="Travel/Entertainment - Customer"/>
    <n v="140"/>
    <d v="2024-01-16T00:00:00"/>
    <s v="Visa Business Statement- Mark Jago (4568)"/>
    <n v="16012024"/>
    <n v="161.62"/>
    <x v="14"/>
  </r>
  <r>
    <n v="7520"/>
    <s v="Travel/Entertainment - Customer"/>
    <n v="140"/>
    <d v="2024-01-16T00:00:00"/>
    <s v="Visa Business Statement- Mark Jago (4568)"/>
    <n v="1601204"/>
    <n v="86.96"/>
    <x v="14"/>
  </r>
  <r>
    <n v="7520"/>
    <s v="Travel/Entertainment - Customer"/>
    <n v="160"/>
    <d v="2024-01-16T00:00:00"/>
    <s v="Visa Business Statement- Mark Jago (4568)"/>
    <n v="1601204"/>
    <n v="86.96"/>
    <x v="14"/>
  </r>
  <r>
    <n v="7520"/>
    <s v="Travel/Entertainment - Customer"/>
    <n v="210"/>
    <d v="2024-01-16T00:00:00"/>
    <s v="Visa Business Statement- Mark Jago (4568)"/>
    <n v="16012024"/>
    <n v="161.62"/>
    <x v="14"/>
  </r>
  <r>
    <n v="7520"/>
    <s v="Travel/Entertainment - Customer"/>
    <n v="210"/>
    <d v="2024-01-16T00:00:00"/>
    <s v="Visa Business Statement- Mark Jago (4568)"/>
    <n v="1601204"/>
    <n v="86.96"/>
    <x v="14"/>
  </r>
  <r>
    <n v="7520"/>
    <s v="Travel/Entertainment - Customer"/>
    <n v="220"/>
    <d v="2024-01-16T00:00:00"/>
    <s v="Visa Business Statement- Mark Jago (4568)"/>
    <n v="16012024"/>
    <n v="161.62"/>
    <x v="14"/>
  </r>
  <r>
    <n v="7520"/>
    <s v="Travel/Entertainment - Customer"/>
    <n v="220"/>
    <d v="2024-01-16T00:00:00"/>
    <s v="Visa Business Statement- Mark Jago (4568)"/>
    <n v="1601204"/>
    <n v="86.96"/>
    <x v="14"/>
  </r>
  <r>
    <n v="7520"/>
    <s v="Travel/Entertainment - Customer"/>
    <n v="230"/>
    <d v="2024-01-16T00:00:00"/>
    <s v="Visa Business Statement- Mark Jago (4568)"/>
    <n v="16012024"/>
    <n v="161.62"/>
    <x v="14"/>
  </r>
  <r>
    <n v="7520"/>
    <s v="Travel/Entertainment - Customer"/>
    <n v="230"/>
    <d v="2024-01-16T00:00:00"/>
    <s v="Visa Business Statement- Mark Jago (4568)"/>
    <n v="1601204"/>
    <n v="86.96"/>
    <x v="14"/>
  </r>
  <r>
    <n v="7520"/>
    <s v="Travel/Entertainment - Customer"/>
    <n v="240"/>
    <d v="2024-01-16T00:00:00"/>
    <s v="Visa Business Statement- Mark Jago (4568)"/>
    <n v="16012024"/>
    <n v="161.62"/>
    <x v="14"/>
  </r>
  <r>
    <n v="7520"/>
    <s v="Travel/Entertainment - Customer"/>
    <n v="240"/>
    <d v="2024-01-16T00:00:00"/>
    <s v="Visa Business Statement- Mark Jago (4568)"/>
    <n v="1601204"/>
    <n v="86.96"/>
    <x v="14"/>
  </r>
  <r>
    <n v="7520"/>
    <s v="Travel/Entertainment - Customer"/>
    <n v="330"/>
    <d v="2024-01-16T00:00:00"/>
    <s v="Visa Business Statement- Mark Jago (4568)"/>
    <n v="16012024"/>
    <n v="161.68"/>
    <x v="14"/>
  </r>
  <r>
    <n v="7520"/>
    <s v="Travel/Entertainment - Customer"/>
    <n v="340"/>
    <d v="2024-01-16T00:00:00"/>
    <s v="Visa Business Statement- Mark Jago (4568)"/>
    <n v="16012024"/>
    <n v="161.62"/>
    <x v="14"/>
  </r>
  <r>
    <n v="7520"/>
    <s v="Travel/Entertainment - Customer"/>
    <n v="120"/>
    <d v="2024-01-19T00:00:00"/>
    <s v="Donovan Watkins Avis lunch"/>
    <n v="17012024"/>
    <n v="49.8"/>
    <x v="9"/>
  </r>
  <r>
    <n v="7520"/>
    <s v="Travel/Entertainment - Customer"/>
    <n v="112"/>
    <d v="2024-01-24T00:00:00"/>
    <s v="Visa Business Statement- Ash (3864)"/>
    <d v="2024-01-01T00:00:00"/>
    <n v="434.78"/>
    <x v="24"/>
  </r>
  <r>
    <n v="7520"/>
    <s v="Travel/Entertainment - Customer"/>
    <n v="112"/>
    <d v="2024-01-24T00:00:00"/>
    <s v="Ent &amp; Travel NST/NWT"/>
    <d v="2024-01-01T00:00:00"/>
    <n v="173.91"/>
    <x v="15"/>
  </r>
  <r>
    <n v="7520"/>
    <s v="Travel/Entertainment - Customer"/>
    <n v="230"/>
    <d v="2024-01-31T00:00:00"/>
    <s v="AML Jesters Limited Cameron Panelbeaters 18th and 25th Jan shouts  Redwood Panelbeaters 24th and 31 Jan shouts"/>
    <n v="1013"/>
    <n v="355.39"/>
    <x v="35"/>
  </r>
  <r>
    <n v="7520"/>
    <s v="Travel/Entertainment - Customer"/>
    <n v="240"/>
    <d v="2024-02-01T00:00:00"/>
    <s v="Fundraising Buy Confectionery"/>
    <n v="127860"/>
    <n v="312.5"/>
    <x v="19"/>
  </r>
  <r>
    <n v="7520"/>
    <s v="Travel/Entertainment - Customer"/>
    <n v="112"/>
    <d v="2024-02-05T00:00:00"/>
    <s v="Ent &amp; Travel NST/NWT"/>
    <n v="5022024"/>
    <n v="3.32"/>
    <x v="22"/>
  </r>
  <r>
    <n v="7520"/>
    <s v="Travel/Entertainment - Customer"/>
    <n v="112"/>
    <d v="2024-02-20T00:00:00"/>
    <s v="Hailwood"/>
    <n v="26"/>
    <n v="3600"/>
    <x v="37"/>
  </r>
  <r>
    <n v="7520"/>
    <s v="Travel/Entertainment - Customer"/>
    <n v="110"/>
    <d v="2024-02-29T00:00:00"/>
    <s v="Mark Jago"/>
    <d v="2024-02-01T00:00:00"/>
    <n v="38.340000000000003"/>
    <x v="38"/>
  </r>
  <r>
    <n v="7520"/>
    <s v="Travel/Entertainment - Customer"/>
    <n v="110"/>
    <d v="2024-02-29T00:00:00"/>
    <s v="Mark Jago"/>
    <d v="2024-02-01T00:00:00"/>
    <n v="102.67"/>
    <x v="38"/>
  </r>
  <r>
    <n v="7520"/>
    <s v="Travel/Entertainment - Customer"/>
    <n v="110"/>
    <d v="2024-02-29T00:00:00"/>
    <s v="Mark Jago"/>
    <d v="2024-02-01T00:00:00"/>
    <n v="45.51"/>
    <x v="38"/>
  </r>
  <r>
    <n v="7520"/>
    <s v="Travel/Entertainment - Customer"/>
    <n v="112"/>
    <d v="2024-02-29T00:00:00"/>
    <s v="Ent &amp; Travel NST/NWT"/>
    <s v="TOY-1"/>
    <n v="43.48"/>
    <x v="1"/>
  </r>
  <r>
    <n v="7520"/>
    <s v="Travel/Entertainment - Customer"/>
    <n v="120"/>
    <d v="2024-02-29T00:00:00"/>
    <s v="Mark Jago"/>
    <d v="2024-02-01T00:00:00"/>
    <n v="38.340000000000003"/>
    <x v="38"/>
  </r>
  <r>
    <n v="7520"/>
    <s v="Travel/Entertainment - Customer"/>
    <n v="120"/>
    <d v="2024-02-29T00:00:00"/>
    <s v="Mark Jago"/>
    <d v="2024-02-01T00:00:00"/>
    <n v="102.67"/>
    <x v="38"/>
  </r>
  <r>
    <n v="7520"/>
    <s v="Travel/Entertainment - Customer"/>
    <n v="120"/>
    <d v="2024-02-29T00:00:00"/>
    <s v="Mark Jago"/>
    <d v="2024-02-01T00:00:00"/>
    <n v="45.51"/>
    <x v="38"/>
  </r>
  <r>
    <n v="7520"/>
    <s v="Travel/Entertainment - Customer"/>
    <n v="130"/>
    <d v="2024-02-29T00:00:00"/>
    <s v="Mark Jago"/>
    <d v="2024-02-01T00:00:00"/>
    <n v="38.340000000000003"/>
    <x v="38"/>
  </r>
  <r>
    <n v="7520"/>
    <s v="Travel/Entertainment - Customer"/>
    <n v="130"/>
    <d v="2024-02-29T00:00:00"/>
    <s v="Mark Jago"/>
    <d v="2024-02-01T00:00:00"/>
    <n v="102.67"/>
    <x v="38"/>
  </r>
  <r>
    <n v="7520"/>
    <s v="Travel/Entertainment - Customer"/>
    <n v="130"/>
    <d v="2024-02-29T00:00:00"/>
    <s v="Mark Jago"/>
    <d v="2024-02-01T00:00:00"/>
    <n v="45.51"/>
    <x v="38"/>
  </r>
  <r>
    <n v="7520"/>
    <s v="Travel/Entertainment - Customer"/>
    <n v="140"/>
    <d v="2024-02-29T00:00:00"/>
    <s v="Mark Jago"/>
    <d v="2024-02-01T00:00:00"/>
    <n v="38.340000000000003"/>
    <x v="38"/>
  </r>
  <r>
    <n v="7520"/>
    <s v="Travel/Entertainment - Customer"/>
    <n v="140"/>
    <d v="2024-02-29T00:00:00"/>
    <s v="Mark Jago"/>
    <d v="2024-02-01T00:00:00"/>
    <n v="102.67"/>
    <x v="38"/>
  </r>
  <r>
    <n v="7520"/>
    <s v="Travel/Entertainment - Customer"/>
    <n v="140"/>
    <d v="2024-02-29T00:00:00"/>
    <s v="Mark Jago"/>
    <d v="2024-02-01T00:00:00"/>
    <n v="45.51"/>
    <x v="38"/>
  </r>
  <r>
    <n v="7520"/>
    <s v="Travel/Entertainment - Customer"/>
    <n v="210"/>
    <d v="2024-02-29T00:00:00"/>
    <s v="Mark Jago"/>
    <d v="2024-02-01T00:00:00"/>
    <n v="186.52"/>
    <x v="38"/>
  </r>
  <r>
    <n v="7520"/>
    <s v="Travel/Entertainment - Customer"/>
    <n v="220"/>
    <d v="2024-02-29T00:00:00"/>
    <s v="Mark Jago"/>
    <d v="2024-02-01T00:00:00"/>
    <n v="186.52"/>
    <x v="38"/>
  </r>
  <r>
    <n v="7520"/>
    <s v="Travel/Entertainment - Customer"/>
    <n v="230"/>
    <d v="2024-02-29T00:00:00"/>
    <s v="Mark Jago"/>
    <d v="2024-02-01T00:00:00"/>
    <n v="186.52"/>
    <x v="38"/>
  </r>
  <r>
    <n v="7520"/>
    <s v="Travel/Entertainment - Customer"/>
    <n v="230"/>
    <d v="2024-02-29T00:00:00"/>
    <s v="AML Jesters Limited Customer entertainment parts "/>
    <n v="1020"/>
    <n v="361.22"/>
    <x v="35"/>
  </r>
  <r>
    <n v="7520"/>
    <s v="Travel/Entertainment - Customer"/>
    <n v="240"/>
    <d v="2024-02-29T00:00:00"/>
    <s v="Mark Jago"/>
    <d v="2024-02-01T00:00:00"/>
    <n v="186.52"/>
    <x v="38"/>
  </r>
  <r>
    <n v="7520"/>
    <s v="Travel/Entertainment - Customer"/>
    <n v="340"/>
    <d v="2024-02-29T00:00:00"/>
    <s v="Mark Jago"/>
    <d v="2024-02-01T00:00:00"/>
    <n v="186.52"/>
    <x v="3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3">
  <r>
    <n v="7470"/>
    <s v="Contract Cleaning"/>
    <n v="110"/>
    <s v="2022/12"/>
    <d v="2023-03-13T00:00:00"/>
    <d v="2023-03-14T00:00:00"/>
    <s v="Cleaning NST"/>
    <s v="APAJ"/>
    <s v="ADJ044237"/>
    <s v="INV37820"/>
    <m/>
    <m/>
    <s v="GST Acquistion"/>
    <n v="20"/>
    <x v="0"/>
    <m/>
  </r>
  <r>
    <n v="7470"/>
    <s v="Contract Cleaning"/>
    <n v="112"/>
    <s v="2022/12"/>
    <d v="2023-03-13T00:00:00"/>
    <d v="2023-03-14T00:00:00"/>
    <s v="Cleaning NST"/>
    <s v="APAJ"/>
    <s v="ADJ044237"/>
    <s v="INV37820"/>
    <m/>
    <m/>
    <s v="GST Acquistion"/>
    <n v="10"/>
    <x v="0"/>
    <m/>
  </r>
  <r>
    <n v="7470"/>
    <s v="Contract Cleaning"/>
    <n v="120"/>
    <s v="2022/12"/>
    <d v="2023-03-13T00:00:00"/>
    <d v="2023-03-14T00:00:00"/>
    <s v="Cleaning NST"/>
    <s v="APAJ"/>
    <s v="ADJ044237"/>
    <s v="INV37820"/>
    <m/>
    <m/>
    <s v="GST Acquistion"/>
    <n v="22"/>
    <x v="0"/>
    <m/>
  </r>
  <r>
    <n v="7470"/>
    <s v="Contract Cleaning"/>
    <n v="130"/>
    <s v="2022/12"/>
    <d v="2023-03-13T00:00:00"/>
    <d v="2023-03-14T00:00:00"/>
    <s v="Cleaning NST"/>
    <s v="APAJ"/>
    <s v="ADJ044237"/>
    <s v="INV37820"/>
    <m/>
    <m/>
    <s v="GST Acquistion"/>
    <n v="17"/>
    <x v="0"/>
    <m/>
  </r>
  <r>
    <n v="7470"/>
    <s v="Contract Cleaning"/>
    <n v="140"/>
    <s v="2022/12"/>
    <d v="2023-03-13T00:00:00"/>
    <d v="2023-03-14T00:00:00"/>
    <s v="Cleaning NST"/>
    <s v="APAJ"/>
    <s v="ADJ044237"/>
    <s v="INV37820"/>
    <m/>
    <m/>
    <s v="GST Acquistion"/>
    <n v="20"/>
    <x v="0"/>
    <m/>
  </r>
  <r>
    <n v="7470"/>
    <s v="Contract Cleaning"/>
    <n v="160"/>
    <s v="2022/12"/>
    <d v="2023-03-13T00:00:00"/>
    <d v="2023-03-14T00:00:00"/>
    <s v="Cleaning NST"/>
    <s v="APAJ"/>
    <s v="ADJ044237"/>
    <s v="INV37820"/>
    <m/>
    <m/>
    <s v="GST Acquistion"/>
    <n v="6"/>
    <x v="0"/>
    <m/>
  </r>
  <r>
    <n v="7470"/>
    <s v="Contract Cleaning"/>
    <n v="210"/>
    <s v="2022/12"/>
    <d v="2023-03-13T00:00:00"/>
    <d v="2023-03-14T00:00:00"/>
    <s v="Cleaning NWT"/>
    <s v="APAJ"/>
    <s v="ADJ044240"/>
    <s v="INV37842"/>
    <m/>
    <m/>
    <s v="GST Acquistion"/>
    <n v="27.5"/>
    <x v="0"/>
    <m/>
  </r>
  <r>
    <n v="7470"/>
    <s v="Contract Cleaning"/>
    <n v="220"/>
    <s v="2022/12"/>
    <d v="2023-03-13T00:00:00"/>
    <d v="2023-03-14T00:00:00"/>
    <s v="Cleaning NWT"/>
    <s v="APAJ"/>
    <s v="ADJ044240"/>
    <s v="INV37842"/>
    <m/>
    <m/>
    <s v="GST Acquistion"/>
    <n v="27.5"/>
    <x v="0"/>
    <m/>
  </r>
  <r>
    <n v="7470"/>
    <s v="Contract Cleaning"/>
    <n v="230"/>
    <s v="2022/12"/>
    <d v="2023-03-13T00:00:00"/>
    <d v="2023-03-14T00:00:00"/>
    <s v="Cleaning NWT"/>
    <s v="APAJ"/>
    <s v="ADJ044240"/>
    <s v="INV37842"/>
    <m/>
    <m/>
    <s v="GST Acquistion"/>
    <n v="27.5"/>
    <x v="0"/>
    <m/>
  </r>
  <r>
    <n v="7470"/>
    <s v="Contract Cleaning"/>
    <n v="240"/>
    <s v="2022/12"/>
    <d v="2023-03-13T00:00:00"/>
    <d v="2023-03-14T00:00:00"/>
    <s v="Cleaning NWT"/>
    <s v="APAJ"/>
    <s v="ADJ044240"/>
    <s v="INV37842"/>
    <m/>
    <m/>
    <s v="GST Acquistion"/>
    <n v="27.5"/>
    <x v="0"/>
    <m/>
  </r>
  <r>
    <n v="7470"/>
    <s v="Contract Cleaning"/>
    <n v="935"/>
    <s v="2022/12"/>
    <d v="2023-03-13T00:00:00"/>
    <d v="2023-03-14T00:00:00"/>
    <s v="Cleaning NST"/>
    <s v="APAJ"/>
    <s v="ADJ044237"/>
    <s v="INV37820"/>
    <m/>
    <m/>
    <s v="GST Acquistion"/>
    <n v="5"/>
    <x v="0"/>
    <m/>
  </r>
  <r>
    <n v="7470"/>
    <s v="Contract Cleaning"/>
    <n v="110"/>
    <s v="2022/12"/>
    <d v="2023-03-31T00:00:00"/>
    <d v="2023-03-31T00:00:00"/>
    <s v="Cleaning NST"/>
    <s v="APAJ"/>
    <s v="ADJ044533"/>
    <s v="INV38135"/>
    <m/>
    <m/>
    <s v="GST Acquistion"/>
    <n v="28"/>
    <x v="0"/>
    <m/>
  </r>
  <r>
    <n v="7470"/>
    <s v="Contract Cleaning"/>
    <n v="112"/>
    <s v="2022/12"/>
    <d v="2023-03-31T00:00:00"/>
    <d v="2023-03-31T00:00:00"/>
    <s v="Cleaning NST"/>
    <s v="APAJ"/>
    <s v="ADJ044533"/>
    <s v="INV38135"/>
    <m/>
    <m/>
    <s v="GST Acquistion"/>
    <n v="14"/>
    <x v="0"/>
    <m/>
  </r>
  <r>
    <n v="7470"/>
    <s v="Contract Cleaning"/>
    <n v="120"/>
    <s v="2022/12"/>
    <d v="2023-03-31T00:00:00"/>
    <d v="2023-03-31T00:00:00"/>
    <s v="Cleaning NST"/>
    <s v="APAJ"/>
    <s v="ADJ044533"/>
    <s v="INV38135"/>
    <m/>
    <m/>
    <s v="GST Acquistion"/>
    <n v="30.8"/>
    <x v="0"/>
    <m/>
  </r>
  <r>
    <n v="7470"/>
    <s v="Contract Cleaning"/>
    <n v="130"/>
    <s v="2022/12"/>
    <d v="2023-03-31T00:00:00"/>
    <d v="2023-03-31T00:00:00"/>
    <s v="Cleaning NST"/>
    <s v="APAJ"/>
    <s v="ADJ044533"/>
    <s v="INV38135"/>
    <m/>
    <m/>
    <s v="GST Acquistion"/>
    <n v="23.8"/>
    <x v="0"/>
    <m/>
  </r>
  <r>
    <n v="7470"/>
    <s v="Contract Cleaning"/>
    <n v="140"/>
    <s v="2022/12"/>
    <d v="2023-03-31T00:00:00"/>
    <d v="2023-03-31T00:00:00"/>
    <s v="Cleaning NST"/>
    <s v="APAJ"/>
    <s v="ADJ044533"/>
    <s v="INV38135"/>
    <m/>
    <m/>
    <s v="GST Acquistion"/>
    <n v="28"/>
    <x v="0"/>
    <m/>
  </r>
  <r>
    <n v="7470"/>
    <s v="Contract Cleaning"/>
    <n v="160"/>
    <s v="2022/12"/>
    <d v="2023-03-31T00:00:00"/>
    <d v="2023-03-31T00:00:00"/>
    <s v="Cleaning NST"/>
    <s v="APAJ"/>
    <s v="ADJ044533"/>
    <s v="INV38135"/>
    <m/>
    <m/>
    <s v="GST Acquistion"/>
    <n v="8.4"/>
    <x v="0"/>
    <m/>
  </r>
  <r>
    <n v="7470"/>
    <s v="Contract Cleaning"/>
    <n v="935"/>
    <s v="2022/12"/>
    <d v="2023-03-31T00:00:00"/>
    <d v="2023-03-31T00:00:00"/>
    <s v="Cleaning NST"/>
    <s v="APAJ"/>
    <s v="ADJ044533"/>
    <s v="INV38135"/>
    <m/>
    <m/>
    <s v="GST Acquistion"/>
    <n v="7"/>
    <x v="0"/>
    <m/>
  </r>
  <r>
    <n v="7470"/>
    <s v="Contract Cleaning"/>
    <n v="210"/>
    <s v="2023/02"/>
    <d v="2023-05-08T00:00:00"/>
    <d v="2023-05-08T00:00:00"/>
    <s v="Cleaning NWT"/>
    <s v="APAJ"/>
    <s v="ADJ045094"/>
    <s v="INV38558"/>
    <m/>
    <m/>
    <s v="GST Acquistion"/>
    <n v="27.5"/>
    <x v="0"/>
    <m/>
  </r>
  <r>
    <n v="7470"/>
    <s v="Contract Cleaning"/>
    <n v="220"/>
    <s v="2023/02"/>
    <d v="2023-05-08T00:00:00"/>
    <d v="2023-05-08T00:00:00"/>
    <s v="Cleaning NWT"/>
    <s v="APAJ"/>
    <s v="ADJ045094"/>
    <s v="INV38558"/>
    <m/>
    <m/>
    <s v="GST Acquistion"/>
    <n v="27.5"/>
    <x v="0"/>
    <m/>
  </r>
  <r>
    <n v="7470"/>
    <s v="Contract Cleaning"/>
    <n v="230"/>
    <s v="2023/02"/>
    <d v="2023-05-08T00:00:00"/>
    <d v="2023-05-08T00:00:00"/>
    <s v="Cleaning NWT"/>
    <s v="APAJ"/>
    <s v="ADJ045094"/>
    <s v="INV38558"/>
    <m/>
    <m/>
    <s v="GST Acquistion"/>
    <n v="27.5"/>
    <x v="0"/>
    <m/>
  </r>
  <r>
    <n v="7470"/>
    <s v="Contract Cleaning"/>
    <n v="240"/>
    <s v="2023/02"/>
    <d v="2023-05-08T00:00:00"/>
    <d v="2023-05-08T00:00:00"/>
    <s v="Cleaning NWT"/>
    <s v="APAJ"/>
    <s v="ADJ045094"/>
    <s v="INV38558"/>
    <m/>
    <m/>
    <s v="GST Acquistion"/>
    <n v="27.5"/>
    <x v="0"/>
    <m/>
  </r>
  <r>
    <n v="7470"/>
    <s v="Contract Cleaning"/>
    <n v="110"/>
    <s v="2023/02"/>
    <d v="2023-05-30T00:00:00"/>
    <d v="2023-05-31T00:00:00"/>
    <s v="Cleaning NST"/>
    <s v="APAJ"/>
    <s v="ADJ045405"/>
    <s v="INV38842"/>
    <m/>
    <m/>
    <s v="GST Acquistion"/>
    <n v="30"/>
    <x v="0"/>
    <m/>
  </r>
  <r>
    <n v="7470"/>
    <s v="Contract Cleaning"/>
    <n v="112"/>
    <s v="2023/02"/>
    <d v="2023-05-30T00:00:00"/>
    <d v="2023-05-31T00:00:00"/>
    <s v="Cleaning NST"/>
    <s v="APAJ"/>
    <s v="ADJ045405"/>
    <s v="INV38842"/>
    <m/>
    <m/>
    <s v="GST Acquistion"/>
    <n v="15"/>
    <x v="0"/>
    <m/>
  </r>
  <r>
    <n v="7470"/>
    <s v="Contract Cleaning"/>
    <n v="120"/>
    <s v="2023/02"/>
    <d v="2023-05-30T00:00:00"/>
    <d v="2023-05-31T00:00:00"/>
    <s v="Cleaning NST"/>
    <s v="APAJ"/>
    <s v="ADJ045405"/>
    <s v="INV38842"/>
    <m/>
    <m/>
    <s v="GST Acquistion"/>
    <n v="33"/>
    <x v="0"/>
    <m/>
  </r>
  <r>
    <n v="7470"/>
    <s v="Contract Cleaning"/>
    <n v="130"/>
    <s v="2023/02"/>
    <d v="2023-05-30T00:00:00"/>
    <d v="2023-05-31T00:00:00"/>
    <s v="Cleaning NST"/>
    <s v="APAJ"/>
    <s v="ADJ045405"/>
    <s v="INV38842"/>
    <m/>
    <m/>
    <s v="GST Acquistion"/>
    <n v="25.5"/>
    <x v="0"/>
    <m/>
  </r>
  <r>
    <n v="7470"/>
    <s v="Contract Cleaning"/>
    <n v="140"/>
    <s v="2023/02"/>
    <d v="2023-05-30T00:00:00"/>
    <d v="2023-05-31T00:00:00"/>
    <s v="Cleaning NST"/>
    <s v="APAJ"/>
    <s v="ADJ045405"/>
    <s v="INV38842"/>
    <m/>
    <m/>
    <s v="GST Acquistion"/>
    <n v="30"/>
    <x v="0"/>
    <m/>
  </r>
  <r>
    <n v="7470"/>
    <s v="Contract Cleaning"/>
    <n v="160"/>
    <s v="2023/02"/>
    <d v="2023-05-30T00:00:00"/>
    <d v="2023-05-31T00:00:00"/>
    <s v="Cleaning NST"/>
    <s v="APAJ"/>
    <s v="ADJ045405"/>
    <s v="INV38842"/>
    <m/>
    <m/>
    <s v="GST Acquistion"/>
    <n v="9"/>
    <x v="0"/>
    <m/>
  </r>
  <r>
    <n v="7470"/>
    <s v="Contract Cleaning"/>
    <n v="935"/>
    <s v="2023/02"/>
    <d v="2023-05-30T00:00:00"/>
    <d v="2023-05-31T00:00:00"/>
    <s v="Cleaning NST"/>
    <s v="APAJ"/>
    <s v="ADJ045405"/>
    <s v="INV38842"/>
    <m/>
    <m/>
    <s v="GST Acquistion"/>
    <n v="7.5"/>
    <x v="0"/>
    <m/>
  </r>
  <r>
    <n v="7470"/>
    <s v="Contract Cleaning"/>
    <n v="110"/>
    <s v="2023/02"/>
    <d v="2023-05-31T00:00:00"/>
    <d v="2023-05-31T00:00:00"/>
    <s v="Cleaning NST"/>
    <s v="APAJ"/>
    <s v="ADJ045417"/>
    <s v="INV38868"/>
    <m/>
    <m/>
    <s v="GST Acquistion"/>
    <n v="10"/>
    <x v="0"/>
    <m/>
  </r>
  <r>
    <n v="7470"/>
    <s v="Contract Cleaning"/>
    <n v="112"/>
    <s v="2023/02"/>
    <d v="2023-05-31T00:00:00"/>
    <d v="2023-05-31T00:00:00"/>
    <s v="Cleaning NST"/>
    <s v="APAJ"/>
    <s v="ADJ045417"/>
    <s v="INV38868"/>
    <m/>
    <m/>
    <s v="GST Acquistion"/>
    <n v="5"/>
    <x v="0"/>
    <m/>
  </r>
  <r>
    <n v="7470"/>
    <s v="Contract Cleaning"/>
    <n v="120"/>
    <s v="2023/02"/>
    <d v="2023-05-31T00:00:00"/>
    <d v="2023-05-31T00:00:00"/>
    <s v="Cleaning NST"/>
    <s v="APAJ"/>
    <s v="ADJ045417"/>
    <s v="INV38868"/>
    <m/>
    <m/>
    <s v="GST Acquistion"/>
    <n v="11"/>
    <x v="0"/>
    <m/>
  </r>
  <r>
    <n v="7470"/>
    <s v="Contract Cleaning"/>
    <n v="130"/>
    <s v="2023/02"/>
    <d v="2023-05-31T00:00:00"/>
    <d v="2023-05-31T00:00:00"/>
    <s v="Cleaning NST"/>
    <s v="APAJ"/>
    <s v="ADJ045417"/>
    <s v="INV38868"/>
    <m/>
    <m/>
    <s v="GST Acquistion"/>
    <n v="8.5"/>
    <x v="0"/>
    <m/>
  </r>
  <r>
    <n v="7470"/>
    <s v="Contract Cleaning"/>
    <n v="140"/>
    <s v="2023/02"/>
    <d v="2023-05-31T00:00:00"/>
    <d v="2023-05-31T00:00:00"/>
    <s v="Cleaning NST"/>
    <s v="APAJ"/>
    <s v="ADJ045417"/>
    <s v="INV38868"/>
    <m/>
    <m/>
    <s v="GST Acquistion"/>
    <n v="10"/>
    <x v="0"/>
    <m/>
  </r>
  <r>
    <n v="7470"/>
    <s v="Contract Cleaning"/>
    <n v="160"/>
    <s v="2023/02"/>
    <d v="2023-05-31T00:00:00"/>
    <d v="2023-05-31T00:00:00"/>
    <s v="Cleaning NST"/>
    <s v="APAJ"/>
    <s v="ADJ045417"/>
    <s v="INV38868"/>
    <m/>
    <m/>
    <s v="GST Acquistion"/>
    <n v="3"/>
    <x v="0"/>
    <m/>
  </r>
  <r>
    <n v="7470"/>
    <s v="Contract Cleaning"/>
    <n v="935"/>
    <s v="2023/02"/>
    <d v="2023-05-31T00:00:00"/>
    <d v="2023-05-31T00:00:00"/>
    <s v="Cleaning NST"/>
    <s v="APAJ"/>
    <s v="ADJ045417"/>
    <s v="INV38868"/>
    <m/>
    <m/>
    <s v="GST Acquistion"/>
    <n v="2.5"/>
    <x v="0"/>
    <m/>
  </r>
  <r>
    <n v="7470"/>
    <s v="Contract Cleaning"/>
    <n v="330"/>
    <s v="2023/03"/>
    <d v="2023-06-26T00:00:00"/>
    <d v="2023-06-28T00:00:00"/>
    <s v="Cleaning NL"/>
    <s v="APAJ"/>
    <s v="ADJ045873"/>
    <s v="INV39236"/>
    <m/>
    <m/>
    <s v="GST Acquistion"/>
    <n v="15"/>
    <x v="0"/>
    <m/>
  </r>
  <r>
    <n v="7470"/>
    <s v="Contract Cleaning"/>
    <n v="340"/>
    <s v="2023/03"/>
    <d v="2023-06-26T00:00:00"/>
    <d v="2023-06-28T00:00:00"/>
    <s v="Cleaning NL"/>
    <s v="APAJ"/>
    <s v="ADJ045873"/>
    <s v="INV39236"/>
    <m/>
    <m/>
    <s v="GST Acquistion"/>
    <n v="15"/>
    <x v="0"/>
    <m/>
  </r>
  <r>
    <n v="7470"/>
    <s v="Contract Cleaning"/>
    <n v="936"/>
    <s v="2023/03"/>
    <d v="2023-06-26T00:00:00"/>
    <d v="2023-06-28T00:00:00"/>
    <s v="Cleaning NL"/>
    <s v="APAJ"/>
    <s v="ADJ045873"/>
    <s v="INV39236"/>
    <m/>
    <m/>
    <s v="GST Acquistion"/>
    <n v="15"/>
    <x v="0"/>
    <m/>
  </r>
  <r>
    <n v="7470"/>
    <s v="Contract Cleaning"/>
    <n v="110"/>
    <s v="2023/05"/>
    <d v="2023-08-14T00:00:00"/>
    <d v="2023-08-14T00:00:00"/>
    <s v="Cleaning NST"/>
    <s v="APAJ"/>
    <s v="ADJ046724"/>
    <s v="INV39934"/>
    <m/>
    <m/>
    <s v="GST Acquistion"/>
    <n v="20"/>
    <x v="0"/>
    <m/>
  </r>
  <r>
    <n v="7470"/>
    <s v="Contract Cleaning"/>
    <n v="112"/>
    <s v="2023/05"/>
    <d v="2023-08-14T00:00:00"/>
    <d v="2023-08-14T00:00:00"/>
    <s v="Cleaning NST"/>
    <s v="APAJ"/>
    <s v="ADJ046724"/>
    <s v="INV39934"/>
    <m/>
    <m/>
    <s v="GST Acquistion"/>
    <n v="10"/>
    <x v="0"/>
    <m/>
  </r>
  <r>
    <n v="7470"/>
    <s v="Contract Cleaning"/>
    <n v="120"/>
    <s v="2023/05"/>
    <d v="2023-08-14T00:00:00"/>
    <d v="2023-08-14T00:00:00"/>
    <s v="Cleaning NST"/>
    <s v="APAJ"/>
    <s v="ADJ046724"/>
    <s v="INV39934"/>
    <m/>
    <m/>
    <s v="GST Acquistion"/>
    <n v="22"/>
    <x v="0"/>
    <m/>
  </r>
  <r>
    <n v="7470"/>
    <s v="Contract Cleaning"/>
    <n v="130"/>
    <s v="2023/05"/>
    <d v="2023-08-14T00:00:00"/>
    <d v="2023-08-14T00:00:00"/>
    <s v="Cleaning NST"/>
    <s v="APAJ"/>
    <s v="ADJ046724"/>
    <s v="INV39934"/>
    <m/>
    <m/>
    <s v="GST Acquistion"/>
    <n v="17"/>
    <x v="0"/>
    <m/>
  </r>
  <r>
    <n v="7470"/>
    <s v="Contract Cleaning"/>
    <n v="140"/>
    <s v="2023/05"/>
    <d v="2023-08-14T00:00:00"/>
    <d v="2023-08-14T00:00:00"/>
    <s v="Cleaning NST"/>
    <s v="APAJ"/>
    <s v="ADJ046724"/>
    <s v="INV39934"/>
    <m/>
    <m/>
    <s v="GST Acquistion"/>
    <n v="20"/>
    <x v="0"/>
    <m/>
  </r>
  <r>
    <n v="7470"/>
    <s v="Contract Cleaning"/>
    <n v="160"/>
    <s v="2023/05"/>
    <d v="2023-08-14T00:00:00"/>
    <d v="2023-08-14T00:00:00"/>
    <s v="Cleaning NST"/>
    <s v="APAJ"/>
    <s v="ADJ046724"/>
    <s v="INV39934"/>
    <m/>
    <m/>
    <s v="GST Acquistion"/>
    <n v="6"/>
    <x v="0"/>
    <m/>
  </r>
  <r>
    <n v="7470"/>
    <s v="Contract Cleaning"/>
    <n v="935"/>
    <s v="2023/05"/>
    <d v="2023-08-14T00:00:00"/>
    <d v="2023-08-14T00:00:00"/>
    <s v="Cleaning NST"/>
    <s v="APAJ"/>
    <s v="ADJ046724"/>
    <s v="INV39934"/>
    <m/>
    <m/>
    <s v="GST Acquistion"/>
    <n v="5"/>
    <x v="0"/>
    <m/>
  </r>
  <r>
    <n v="7470"/>
    <s v="Contract Cleaning"/>
    <n v="210"/>
    <s v="2023/05"/>
    <d v="2023-08-28T00:00:00"/>
    <d v="2023-08-29T00:00:00"/>
    <s v="Cleaning NWT"/>
    <s v="APAJ"/>
    <s v="ADJ046936"/>
    <s v="INV40120"/>
    <m/>
    <m/>
    <s v="GST Acquistion"/>
    <n v="27.5"/>
    <x v="0"/>
    <m/>
  </r>
  <r>
    <n v="7470"/>
    <s v="Contract Cleaning"/>
    <n v="220"/>
    <s v="2023/05"/>
    <d v="2023-08-28T00:00:00"/>
    <d v="2023-08-29T00:00:00"/>
    <s v="Cleaning NWT"/>
    <s v="APAJ"/>
    <s v="ADJ046936"/>
    <s v="INV40120"/>
    <m/>
    <m/>
    <s v="GST Acquistion"/>
    <n v="27.5"/>
    <x v="0"/>
    <m/>
  </r>
  <r>
    <n v="7470"/>
    <s v="Contract Cleaning"/>
    <n v="230"/>
    <s v="2023/05"/>
    <d v="2023-08-28T00:00:00"/>
    <d v="2023-08-29T00:00:00"/>
    <s v="Cleaning NWT"/>
    <s v="APAJ"/>
    <s v="ADJ046936"/>
    <s v="INV40120"/>
    <m/>
    <m/>
    <s v="GST Acquistion"/>
    <n v="27.5"/>
    <x v="0"/>
    <m/>
  </r>
  <r>
    <n v="7470"/>
    <s v="Contract Cleaning"/>
    <n v="240"/>
    <s v="2023/05"/>
    <d v="2023-08-28T00:00:00"/>
    <d v="2023-08-29T00:00:00"/>
    <s v="Cleaning NWT"/>
    <s v="APAJ"/>
    <s v="ADJ046936"/>
    <s v="INV40120"/>
    <m/>
    <m/>
    <s v="GST Acquistion"/>
    <n v="27.5"/>
    <x v="0"/>
    <m/>
  </r>
  <r>
    <n v="7470"/>
    <s v="Contract Cleaning"/>
    <n v="430"/>
    <s v="2023/05"/>
    <d v="2023-08-31T00:00:00"/>
    <d v="2023-08-31T00:00:00"/>
    <s v="Abilities Incorporated Secure Document Destruction on the 30th of August"/>
    <s v="APAJ"/>
    <s v="ADJ046967"/>
    <s v="INV40187"/>
    <m/>
    <m/>
    <s v="GST Acquistion"/>
    <n v="27.5"/>
    <x v="0"/>
    <m/>
  </r>
  <r>
    <n v="7470"/>
    <s v="Contract Cleaning"/>
    <n v="440"/>
    <s v="2023/05"/>
    <d v="2023-08-31T00:00:00"/>
    <d v="2023-08-31T00:00:00"/>
    <s v="Abilities Incorporated Secure Document Destruction on the 30th of August"/>
    <s v="APAJ"/>
    <s v="ADJ046967"/>
    <s v="INV40187"/>
    <m/>
    <m/>
    <s v="GST Acquistion"/>
    <n v="27.5"/>
    <x v="0"/>
    <m/>
  </r>
  <r>
    <n v="7470"/>
    <s v="Contract Cleaning"/>
    <n v="110"/>
    <s v="2023/06"/>
    <d v="2023-09-04T00:00:00"/>
    <d v="2023-09-11T00:00:00"/>
    <s v="Cleaning NST"/>
    <s v="APAJ"/>
    <s v="ADJ047181"/>
    <s v="INV40289"/>
    <m/>
    <m/>
    <s v="GST Acquistion"/>
    <n v="10"/>
    <x v="0"/>
    <m/>
  </r>
  <r>
    <n v="7470"/>
    <s v="Contract Cleaning"/>
    <n v="112"/>
    <s v="2023/06"/>
    <d v="2023-09-04T00:00:00"/>
    <d v="2023-09-11T00:00:00"/>
    <s v="Cleaning NST"/>
    <s v="APAJ"/>
    <s v="ADJ047181"/>
    <s v="INV40289"/>
    <m/>
    <m/>
    <s v="GST Acquistion"/>
    <n v="5"/>
    <x v="0"/>
    <m/>
  </r>
  <r>
    <n v="7470"/>
    <s v="Contract Cleaning"/>
    <n v="120"/>
    <s v="2023/06"/>
    <d v="2023-09-04T00:00:00"/>
    <d v="2023-09-11T00:00:00"/>
    <s v="Cleaning NST"/>
    <s v="APAJ"/>
    <s v="ADJ047181"/>
    <s v="INV40289"/>
    <m/>
    <m/>
    <s v="GST Acquistion"/>
    <n v="11"/>
    <x v="0"/>
    <m/>
  </r>
  <r>
    <n v="7470"/>
    <s v="Contract Cleaning"/>
    <n v="130"/>
    <s v="2023/06"/>
    <d v="2023-09-04T00:00:00"/>
    <d v="2023-09-11T00:00:00"/>
    <s v="Cleaning NST"/>
    <s v="APAJ"/>
    <s v="ADJ047181"/>
    <s v="INV40289"/>
    <m/>
    <m/>
    <s v="GST Acquistion"/>
    <n v="8.5"/>
    <x v="0"/>
    <m/>
  </r>
  <r>
    <n v="7470"/>
    <s v="Contract Cleaning"/>
    <n v="140"/>
    <s v="2023/06"/>
    <d v="2023-09-04T00:00:00"/>
    <d v="2023-09-11T00:00:00"/>
    <s v="Cleaning NST"/>
    <s v="APAJ"/>
    <s v="ADJ047181"/>
    <s v="INV40289"/>
    <m/>
    <m/>
    <s v="GST Acquistion"/>
    <n v="10"/>
    <x v="0"/>
    <m/>
  </r>
  <r>
    <n v="7470"/>
    <s v="Contract Cleaning"/>
    <n v="160"/>
    <s v="2023/06"/>
    <d v="2023-09-04T00:00:00"/>
    <d v="2023-09-11T00:00:00"/>
    <s v="Cleaning NST"/>
    <s v="APAJ"/>
    <s v="ADJ047181"/>
    <s v="INV40289"/>
    <m/>
    <m/>
    <s v="GST Acquistion"/>
    <n v="3"/>
    <x v="0"/>
    <m/>
  </r>
  <r>
    <n v="7470"/>
    <s v="Contract Cleaning"/>
    <n v="935"/>
    <s v="2023/06"/>
    <d v="2023-09-04T00:00:00"/>
    <d v="2023-09-11T00:00:00"/>
    <s v="Cleaning NST"/>
    <s v="APAJ"/>
    <s v="ADJ047181"/>
    <s v="INV40289"/>
    <m/>
    <m/>
    <s v="GST Acquistion"/>
    <n v="2.5"/>
    <x v="0"/>
    <m/>
  </r>
  <r>
    <n v="7470"/>
    <s v="Contract Cleaning"/>
    <n v="110"/>
    <s v="2023/07"/>
    <d v="2023-10-02T00:00:00"/>
    <d v="2023-10-11T00:00:00"/>
    <s v="Cleaning NST"/>
    <s v="APAJ"/>
    <s v="ADJ047719"/>
    <s v="INV40706"/>
    <m/>
    <m/>
    <s v="GST Acquistion"/>
    <n v="28"/>
    <x v="0"/>
    <m/>
  </r>
  <r>
    <n v="7470"/>
    <s v="Contract Cleaning"/>
    <n v="112"/>
    <s v="2023/07"/>
    <d v="2023-10-02T00:00:00"/>
    <d v="2023-10-11T00:00:00"/>
    <s v="Cleaning NST"/>
    <s v="APAJ"/>
    <s v="ADJ047719"/>
    <s v="INV40706"/>
    <m/>
    <m/>
    <s v="GST Acquistion"/>
    <n v="14"/>
    <x v="0"/>
    <m/>
  </r>
  <r>
    <n v="7470"/>
    <s v="Contract Cleaning"/>
    <n v="120"/>
    <s v="2023/07"/>
    <d v="2023-10-02T00:00:00"/>
    <d v="2023-10-11T00:00:00"/>
    <s v="Cleaning NST"/>
    <s v="APAJ"/>
    <s v="ADJ047719"/>
    <s v="INV40706"/>
    <m/>
    <m/>
    <s v="GST Acquistion"/>
    <n v="30.8"/>
    <x v="0"/>
    <m/>
  </r>
  <r>
    <n v="7470"/>
    <s v="Contract Cleaning"/>
    <n v="130"/>
    <s v="2023/07"/>
    <d v="2023-10-02T00:00:00"/>
    <d v="2023-10-11T00:00:00"/>
    <s v="Cleaning NST"/>
    <s v="APAJ"/>
    <s v="ADJ047719"/>
    <s v="INV40706"/>
    <m/>
    <m/>
    <s v="GST Acquistion"/>
    <n v="23.8"/>
    <x v="0"/>
    <m/>
  </r>
  <r>
    <n v="7470"/>
    <s v="Contract Cleaning"/>
    <n v="140"/>
    <s v="2023/07"/>
    <d v="2023-10-02T00:00:00"/>
    <d v="2023-10-11T00:00:00"/>
    <s v="Cleaning NST"/>
    <s v="APAJ"/>
    <s v="ADJ047719"/>
    <s v="INV40706"/>
    <m/>
    <m/>
    <s v="GST Acquistion"/>
    <n v="28"/>
    <x v="0"/>
    <m/>
  </r>
  <r>
    <n v="7470"/>
    <s v="Contract Cleaning"/>
    <n v="160"/>
    <s v="2023/07"/>
    <d v="2023-10-02T00:00:00"/>
    <d v="2023-10-11T00:00:00"/>
    <s v="Cleaning NST"/>
    <s v="APAJ"/>
    <s v="ADJ047719"/>
    <s v="INV40706"/>
    <m/>
    <m/>
    <s v="GST Acquistion"/>
    <n v="8.4"/>
    <x v="0"/>
    <m/>
  </r>
  <r>
    <n v="7470"/>
    <s v="Contract Cleaning"/>
    <n v="935"/>
    <s v="2023/07"/>
    <d v="2023-10-02T00:00:00"/>
    <d v="2023-10-11T00:00:00"/>
    <s v="Cleaning NST"/>
    <s v="APAJ"/>
    <s v="ADJ047719"/>
    <s v="INV40706"/>
    <m/>
    <m/>
    <s v="GST Acquistion"/>
    <n v="7"/>
    <x v="0"/>
    <m/>
  </r>
  <r>
    <n v="7470"/>
    <s v="Contract Cleaning"/>
    <n v="110"/>
    <s v="2023/07"/>
    <d v="2023-10-09T00:00:00"/>
    <d v="2023-10-11T00:00:00"/>
    <s v="Cleaning NST"/>
    <s v="APAJ"/>
    <s v="ADJ047719"/>
    <s v="INV40756"/>
    <m/>
    <m/>
    <s v="GST Acquistion"/>
    <n v="10"/>
    <x v="0"/>
    <m/>
  </r>
  <r>
    <n v="7470"/>
    <s v="Contract Cleaning"/>
    <n v="112"/>
    <s v="2023/07"/>
    <d v="2023-10-09T00:00:00"/>
    <d v="2023-10-11T00:00:00"/>
    <s v="Cleaning NST"/>
    <s v="APAJ"/>
    <s v="ADJ047719"/>
    <s v="INV40756"/>
    <m/>
    <m/>
    <s v="GST Acquistion"/>
    <n v="5"/>
    <x v="0"/>
    <m/>
  </r>
  <r>
    <n v="7470"/>
    <s v="Contract Cleaning"/>
    <n v="120"/>
    <s v="2023/07"/>
    <d v="2023-10-09T00:00:00"/>
    <d v="2023-10-11T00:00:00"/>
    <s v="Cleaning NST"/>
    <s v="APAJ"/>
    <s v="ADJ047719"/>
    <s v="INV40756"/>
    <m/>
    <m/>
    <s v="GST Acquistion"/>
    <n v="11"/>
    <x v="0"/>
    <m/>
  </r>
  <r>
    <n v="7470"/>
    <s v="Contract Cleaning"/>
    <n v="130"/>
    <s v="2023/07"/>
    <d v="2023-10-09T00:00:00"/>
    <d v="2023-10-11T00:00:00"/>
    <s v="Cleaning NST"/>
    <s v="APAJ"/>
    <s v="ADJ047719"/>
    <s v="INV40756"/>
    <m/>
    <m/>
    <s v="GST Acquistion"/>
    <n v="8.5"/>
    <x v="0"/>
    <m/>
  </r>
  <r>
    <n v="7470"/>
    <s v="Contract Cleaning"/>
    <n v="140"/>
    <s v="2023/07"/>
    <d v="2023-10-09T00:00:00"/>
    <d v="2023-10-11T00:00:00"/>
    <s v="Cleaning NST"/>
    <s v="APAJ"/>
    <s v="ADJ047719"/>
    <s v="INV40756"/>
    <m/>
    <m/>
    <s v="GST Acquistion"/>
    <n v="10"/>
    <x v="0"/>
    <m/>
  </r>
  <r>
    <n v="7470"/>
    <s v="Contract Cleaning"/>
    <n v="160"/>
    <s v="2023/07"/>
    <d v="2023-10-09T00:00:00"/>
    <d v="2023-10-11T00:00:00"/>
    <s v="Cleaning NST"/>
    <s v="APAJ"/>
    <s v="ADJ047719"/>
    <s v="INV40756"/>
    <m/>
    <m/>
    <s v="GST Acquistion"/>
    <n v="3"/>
    <x v="0"/>
    <m/>
  </r>
  <r>
    <n v="7470"/>
    <s v="Contract Cleaning"/>
    <n v="430"/>
    <s v="2023/07"/>
    <d v="2023-10-09T00:00:00"/>
    <d v="2023-10-11T00:00:00"/>
    <s v="Abilities Incorporated"/>
    <s v="APAJ"/>
    <s v="ADJ047719"/>
    <s v="INV40716"/>
    <m/>
    <m/>
    <s v="GST Acquistion"/>
    <n v="27.5"/>
    <x v="0"/>
    <m/>
  </r>
  <r>
    <n v="7470"/>
    <s v="Contract Cleaning"/>
    <n v="440"/>
    <s v="2023/07"/>
    <d v="2023-10-09T00:00:00"/>
    <d v="2023-10-11T00:00:00"/>
    <s v="Abilities Incorporated"/>
    <s v="APAJ"/>
    <s v="ADJ047719"/>
    <s v="INV40716"/>
    <m/>
    <m/>
    <s v="GST Acquistion"/>
    <n v="27.5"/>
    <x v="0"/>
    <m/>
  </r>
  <r>
    <n v="7470"/>
    <s v="Contract Cleaning"/>
    <n v="935"/>
    <s v="2023/07"/>
    <d v="2023-10-09T00:00:00"/>
    <d v="2023-10-11T00:00:00"/>
    <s v="Cleaning NST"/>
    <s v="APAJ"/>
    <s v="ADJ047719"/>
    <s v="INV40756"/>
    <m/>
    <m/>
    <s v="GST Acquistion"/>
    <n v="2.5"/>
    <x v="0"/>
    <m/>
  </r>
  <r>
    <n v="7470"/>
    <s v="Contract Cleaning"/>
    <n v="210"/>
    <s v="2023/07"/>
    <d v="2023-10-10T00:00:00"/>
    <d v="2023-10-11T00:00:00"/>
    <s v="Cleaning NWT"/>
    <s v="APAJ"/>
    <s v="ADJ047725"/>
    <s v="INV40750"/>
    <m/>
    <m/>
    <s v="GST Acquistion"/>
    <n v="27.5"/>
    <x v="0"/>
    <m/>
  </r>
  <r>
    <n v="7470"/>
    <s v="Contract Cleaning"/>
    <n v="220"/>
    <s v="2023/07"/>
    <d v="2023-10-10T00:00:00"/>
    <d v="2023-10-11T00:00:00"/>
    <s v="Cleaning NWT"/>
    <s v="APAJ"/>
    <s v="ADJ047725"/>
    <s v="INV40750"/>
    <m/>
    <m/>
    <s v="GST Acquistion"/>
    <n v="27.5"/>
    <x v="0"/>
    <m/>
  </r>
  <r>
    <n v="7470"/>
    <s v="Contract Cleaning"/>
    <n v="230"/>
    <s v="2023/07"/>
    <d v="2023-10-10T00:00:00"/>
    <d v="2023-10-11T00:00:00"/>
    <s v="Cleaning NWT"/>
    <s v="APAJ"/>
    <s v="ADJ047725"/>
    <s v="INV40750"/>
    <m/>
    <m/>
    <s v="GST Acquistion"/>
    <n v="27.5"/>
    <x v="0"/>
    <m/>
  </r>
  <r>
    <n v="7470"/>
    <s v="Contract Cleaning"/>
    <n v="240"/>
    <s v="2023/07"/>
    <d v="2023-10-10T00:00:00"/>
    <d v="2023-10-11T00:00:00"/>
    <s v="Cleaning NWT"/>
    <s v="APAJ"/>
    <s v="ADJ047725"/>
    <s v="INV40750"/>
    <m/>
    <m/>
    <s v="GST Acquistion"/>
    <n v="27.5"/>
    <x v="0"/>
    <m/>
  </r>
  <r>
    <n v="7470"/>
    <s v="Contract Cleaning"/>
    <n v="110"/>
    <s v="2023/09"/>
    <d v="2023-12-19T00:00:00"/>
    <d v="2023-12-19T00:00:00"/>
    <s v="Cleaning NST"/>
    <s v="APAJ"/>
    <s v="ADJ048799"/>
    <s v="INV41649"/>
    <m/>
    <m/>
    <s v="GST Acquistion"/>
    <n v="50"/>
    <x v="0"/>
    <m/>
  </r>
  <r>
    <n v="7470"/>
    <s v="Contract Cleaning"/>
    <n v="112"/>
    <s v="2023/09"/>
    <d v="2023-12-19T00:00:00"/>
    <d v="2023-12-19T00:00:00"/>
    <s v="Cleaning NST"/>
    <s v="APAJ"/>
    <s v="ADJ048799"/>
    <s v="INV41649"/>
    <m/>
    <m/>
    <s v="GST Acquistion"/>
    <n v="25"/>
    <x v="0"/>
    <m/>
  </r>
  <r>
    <n v="7470"/>
    <s v="Contract Cleaning"/>
    <n v="112"/>
    <s v="2023/09"/>
    <d v="2023-12-19T00:00:00"/>
    <d v="2023-12-19T00:00:00"/>
    <s v="Abilities Incorporated"/>
    <s v="APAJ"/>
    <s v="ADJ048801"/>
    <s v="INV41650"/>
    <m/>
    <m/>
    <s v="GST Acquistion"/>
    <n v="50"/>
    <x v="0"/>
    <m/>
  </r>
  <r>
    <n v="7470"/>
    <s v="Contract Cleaning"/>
    <n v="120"/>
    <s v="2023/09"/>
    <d v="2023-12-19T00:00:00"/>
    <d v="2023-12-19T00:00:00"/>
    <s v="Cleaning NST"/>
    <s v="APAJ"/>
    <s v="ADJ048799"/>
    <s v="INV41649"/>
    <m/>
    <m/>
    <s v="GST Acquistion"/>
    <n v="55"/>
    <x v="0"/>
    <m/>
  </r>
  <r>
    <n v="7470"/>
    <s v="Contract Cleaning"/>
    <n v="130"/>
    <s v="2023/09"/>
    <d v="2023-12-19T00:00:00"/>
    <d v="2023-12-19T00:00:00"/>
    <s v="Cleaning NST"/>
    <s v="APAJ"/>
    <s v="ADJ048799"/>
    <s v="INV41649"/>
    <m/>
    <m/>
    <s v="GST Acquistion"/>
    <n v="42.5"/>
    <x v="0"/>
    <m/>
  </r>
  <r>
    <n v="7470"/>
    <s v="Contract Cleaning"/>
    <n v="140"/>
    <s v="2023/09"/>
    <d v="2023-12-19T00:00:00"/>
    <d v="2023-12-19T00:00:00"/>
    <s v="Cleaning NST"/>
    <s v="APAJ"/>
    <s v="ADJ048799"/>
    <s v="INV41649"/>
    <m/>
    <m/>
    <s v="GST Acquistion"/>
    <n v="50"/>
    <x v="0"/>
    <m/>
  </r>
  <r>
    <n v="7470"/>
    <s v="Contract Cleaning"/>
    <n v="160"/>
    <s v="2023/09"/>
    <d v="2023-12-19T00:00:00"/>
    <d v="2023-12-19T00:00:00"/>
    <s v="Cleaning NST"/>
    <s v="APAJ"/>
    <s v="ADJ048799"/>
    <s v="INV41649"/>
    <m/>
    <m/>
    <s v="GST Acquistion"/>
    <n v="15"/>
    <x v="0"/>
    <m/>
  </r>
  <r>
    <n v="7470"/>
    <s v="Contract Cleaning"/>
    <n v="935"/>
    <s v="2023/09"/>
    <d v="2023-12-19T00:00:00"/>
    <d v="2023-12-19T00:00:00"/>
    <s v="Cleaning NST"/>
    <s v="APAJ"/>
    <s v="ADJ048799"/>
    <s v="INV41649"/>
    <m/>
    <m/>
    <s v="GST Acquistion"/>
    <n v="12.5"/>
    <x v="0"/>
    <m/>
  </r>
  <r>
    <n v="7470"/>
    <s v="Contract Cleaning"/>
    <n v="430"/>
    <s v="2023/09"/>
    <d v="2023-12-20T00:00:00"/>
    <d v="2024-01-03T00:00:00"/>
    <s v="Abilities Incorporated"/>
    <s v="APAJ"/>
    <s v="ADJ048910"/>
    <s v="INV41707"/>
    <m/>
    <m/>
    <s v="GST Acquistion"/>
    <n v="28.91"/>
    <x v="0"/>
    <m/>
  </r>
  <r>
    <n v="7470"/>
    <s v="Contract Cleaning"/>
    <n v="440"/>
    <s v="2023/09"/>
    <d v="2023-12-20T00:00:00"/>
    <d v="2024-01-03T00:00:00"/>
    <s v="Abilities Incorporated"/>
    <s v="APAJ"/>
    <s v="ADJ048910"/>
    <s v="INV41707"/>
    <m/>
    <m/>
    <s v="GST Acquistion"/>
    <n v="26.09"/>
    <x v="0"/>
    <m/>
  </r>
  <r>
    <n v="7470"/>
    <s v="Contract Cleaning"/>
    <n v="210"/>
    <s v="2023/09"/>
    <d v="2023-12-22T00:00:00"/>
    <d v="2024-01-03T00:00:00"/>
    <s v="Cleaning NWT"/>
    <s v="APAJ"/>
    <s v="ADJ048911"/>
    <s v="INV41715"/>
    <m/>
    <m/>
    <s v="GST Acquistion"/>
    <n v="27.5"/>
    <x v="0"/>
    <m/>
  </r>
  <r>
    <n v="7470"/>
    <s v="Contract Cleaning"/>
    <n v="220"/>
    <s v="2023/09"/>
    <d v="2023-12-22T00:00:00"/>
    <d v="2024-01-03T00:00:00"/>
    <s v="Cleaning NWT"/>
    <s v="APAJ"/>
    <s v="ADJ048911"/>
    <s v="INV41715"/>
    <m/>
    <m/>
    <s v="GST Acquistion"/>
    <n v="27.5"/>
    <x v="0"/>
    <m/>
  </r>
  <r>
    <n v="7470"/>
    <s v="Contract Cleaning"/>
    <n v="230"/>
    <s v="2023/09"/>
    <d v="2023-12-22T00:00:00"/>
    <d v="2024-01-03T00:00:00"/>
    <s v="Cleaning NWT"/>
    <s v="APAJ"/>
    <s v="ADJ048911"/>
    <s v="INV41715"/>
    <m/>
    <m/>
    <s v="GST Acquistion"/>
    <n v="27.5"/>
    <x v="0"/>
    <m/>
  </r>
  <r>
    <n v="7470"/>
    <s v="Contract Cleaning"/>
    <n v="240"/>
    <s v="2023/09"/>
    <d v="2023-12-22T00:00:00"/>
    <d v="2024-01-03T00:00:00"/>
    <s v="Cleaning NWT"/>
    <s v="APAJ"/>
    <s v="ADJ048911"/>
    <s v="INV41715"/>
    <m/>
    <m/>
    <s v="GST Acquistion"/>
    <n v="27.5"/>
    <x v="0"/>
    <m/>
  </r>
  <r>
    <n v="7470"/>
    <s v="Contract Cleaning"/>
    <n v="430"/>
    <s v="2022/12"/>
    <d v="2023-03-31T00:00:00"/>
    <d v="2023-04-11T00:00:00"/>
    <s v="Bing Rong Li (Cleantastic)"/>
    <s v="APAJ"/>
    <s v="ADJ044685"/>
    <s v="B202303015"/>
    <m/>
    <m/>
    <s v="GST Acquistion"/>
    <n v="1148.97"/>
    <x v="1"/>
    <m/>
  </r>
  <r>
    <n v="7470"/>
    <s v="Contract Cleaning"/>
    <n v="440"/>
    <s v="2022/12"/>
    <d v="2023-03-31T00:00:00"/>
    <d v="2023-04-11T00:00:00"/>
    <s v="Bing Rong Li (Cleantastic)"/>
    <s v="APAJ"/>
    <s v="ADJ044685"/>
    <s v="B202303015"/>
    <m/>
    <m/>
    <s v="GST Acquistion"/>
    <n v="1148.97"/>
    <x v="1"/>
    <m/>
  </r>
  <r>
    <n v="7470"/>
    <s v="Contract Cleaning"/>
    <n v="430"/>
    <s v="2023/01"/>
    <d v="2023-04-30T00:00:00"/>
    <d v="2023-05-05T00:00:00"/>
    <s v="Bing Rong Li (Cleantastic)"/>
    <s v="APAJ"/>
    <s v="ADJ045071"/>
    <s v="B202304015"/>
    <m/>
    <m/>
    <s v="GST Acquistion"/>
    <n v="849.23"/>
    <x v="1"/>
    <m/>
  </r>
  <r>
    <n v="7470"/>
    <s v="Contract Cleaning"/>
    <n v="440"/>
    <s v="2023/01"/>
    <d v="2023-04-30T00:00:00"/>
    <d v="2023-05-05T00:00:00"/>
    <s v="Bing Rong Li (Cleantastic)"/>
    <s v="APAJ"/>
    <s v="ADJ045071"/>
    <s v="B202304015"/>
    <m/>
    <m/>
    <s v="GST Acquistion"/>
    <n v="849.23"/>
    <x v="1"/>
    <m/>
  </r>
  <r>
    <n v="7470"/>
    <s v="Contract Cleaning"/>
    <n v="430"/>
    <s v="2023/02"/>
    <d v="2023-05-31T00:00:00"/>
    <d v="2023-06-07T00:00:00"/>
    <s v="Bing Rong Li (Cleantastic) - daily Clean Hobby "/>
    <s v="APAJ"/>
    <s v="ADJ045526"/>
    <s v="B202305015"/>
    <m/>
    <m/>
    <s v="GST Acquistion"/>
    <n v="1148.97"/>
    <x v="1"/>
    <m/>
  </r>
  <r>
    <n v="7470"/>
    <s v="Contract Cleaning"/>
    <n v="440"/>
    <s v="2023/02"/>
    <d v="2023-05-31T00:00:00"/>
    <d v="2023-06-07T00:00:00"/>
    <s v="Bing Rong Li (Cleantastic) - daily Clean Hobby "/>
    <s v="APAJ"/>
    <s v="ADJ045526"/>
    <s v="B202305015"/>
    <m/>
    <m/>
    <s v="GST Acquistion"/>
    <n v="1148.97"/>
    <x v="1"/>
    <m/>
  </r>
  <r>
    <n v="7470"/>
    <s v="Contract Cleaning"/>
    <n v="430"/>
    <s v="2023/03"/>
    <d v="2023-06-30T00:00:00"/>
    <d v="2023-07-07T00:00:00"/>
    <s v="Bing Rong Li (Cleantastic)"/>
    <s v="APAJ"/>
    <s v="ADJ046087"/>
    <s v="B202306015"/>
    <m/>
    <m/>
    <s v="GST Acquistion"/>
    <n v="1049.06"/>
    <x v="1"/>
    <m/>
  </r>
  <r>
    <n v="7470"/>
    <s v="Contract Cleaning"/>
    <n v="440"/>
    <s v="2023/03"/>
    <d v="2023-06-30T00:00:00"/>
    <d v="2023-07-07T00:00:00"/>
    <s v="Bing Rong Li (Cleantastic)"/>
    <s v="APAJ"/>
    <s v="ADJ046087"/>
    <s v="B202306015"/>
    <m/>
    <m/>
    <s v="GST Acquistion"/>
    <n v="1049.05"/>
    <x v="1"/>
    <m/>
  </r>
  <r>
    <n v="7470"/>
    <s v="Contract Cleaning"/>
    <n v="430"/>
    <s v="2023/05"/>
    <d v="2023-08-01T00:00:00"/>
    <d v="2023-08-24T00:00:00"/>
    <s v="Cleaning NL"/>
    <s v="APAJ"/>
    <s v="ADJ046871"/>
    <s v="B202307015"/>
    <m/>
    <m/>
    <s v="GST Acquistion"/>
    <n v="959.14"/>
    <x v="1"/>
    <m/>
  </r>
  <r>
    <n v="7470"/>
    <s v="Contract Cleaning"/>
    <n v="440"/>
    <s v="2023/05"/>
    <d v="2023-08-01T00:00:00"/>
    <d v="2023-08-24T00:00:00"/>
    <s v="Cleaning NL"/>
    <s v="APAJ"/>
    <s v="ADJ046871"/>
    <s v="B202307015"/>
    <m/>
    <m/>
    <s v="GST Acquistion"/>
    <n v="1039.06"/>
    <x v="1"/>
    <m/>
  </r>
  <r>
    <n v="7470"/>
    <s v="Contract Cleaning"/>
    <n v="430"/>
    <s v="2023/05"/>
    <d v="2023-08-31T00:00:00"/>
    <d v="2023-09-04T00:00:00"/>
    <s v="Cleaning NL"/>
    <s v="APAJ"/>
    <s v="ADJ047043"/>
    <s v="B202308015"/>
    <m/>
    <m/>
    <s v="GST Acquistion"/>
    <n v="1103.01"/>
    <x v="1"/>
    <m/>
  </r>
  <r>
    <n v="7470"/>
    <s v="Contract Cleaning"/>
    <n v="440"/>
    <s v="2023/05"/>
    <d v="2023-08-31T00:00:00"/>
    <d v="2023-09-04T00:00:00"/>
    <s v="Cleaning NL"/>
    <s v="APAJ"/>
    <s v="ADJ047043"/>
    <s v="B202308015"/>
    <m/>
    <m/>
    <s v="GST Acquistion"/>
    <n v="1194.92"/>
    <x v="1"/>
    <m/>
  </r>
  <r>
    <n v="7470"/>
    <s v="Contract Cleaning"/>
    <n v="430"/>
    <s v="2023/06"/>
    <d v="2023-09-30T00:00:00"/>
    <d v="2023-10-05T00:00:00"/>
    <s v="Bing Rong Li (Cleantastic)"/>
    <s v="APAJ"/>
    <s v="ADJ047600"/>
    <s v="B202309015"/>
    <m/>
    <m/>
    <s v="GST Acquistion"/>
    <n v="1049.06"/>
    <x v="1"/>
    <m/>
  </r>
  <r>
    <n v="7470"/>
    <s v="Contract Cleaning"/>
    <n v="440"/>
    <s v="2023/06"/>
    <d v="2023-09-30T00:00:00"/>
    <d v="2023-10-05T00:00:00"/>
    <s v="Bing Rong Li (Cleantastic)"/>
    <s v="APAJ"/>
    <s v="ADJ047600"/>
    <s v="B202309015"/>
    <m/>
    <m/>
    <s v="GST Acquistion"/>
    <n v="1049.05"/>
    <x v="1"/>
    <m/>
  </r>
  <r>
    <n v="7470"/>
    <s v="Contract Cleaning"/>
    <n v="430"/>
    <s v="2023/07"/>
    <d v="2023-10-31T00:00:00"/>
    <d v="2023-11-06T00:00:00"/>
    <s v="Bing Rong Li (Cleantastic) Cleaning Services"/>
    <s v="APAJ"/>
    <s v="ADJ048095"/>
    <s v="B202310015"/>
    <m/>
    <m/>
    <s v="GST Acquistion"/>
    <n v="1054.6300000000001"/>
    <x v="1"/>
    <m/>
  </r>
  <r>
    <n v="7470"/>
    <s v="Contract Cleaning"/>
    <n v="440"/>
    <s v="2023/07"/>
    <d v="2023-10-31T00:00:00"/>
    <d v="2023-11-06T00:00:00"/>
    <s v="Bing Rong Li (Cleantastic) Cleaning Services"/>
    <s v="APAJ"/>
    <s v="ADJ048095"/>
    <s v="B202310015"/>
    <m/>
    <m/>
    <s v="GST Acquistion"/>
    <n v="1043.48"/>
    <x v="1"/>
    <m/>
  </r>
  <r>
    <n v="7470"/>
    <s v="Contract Cleaning"/>
    <n v="430"/>
    <s v="2023/08"/>
    <d v="2023-11-30T00:00:00"/>
    <d v="2023-12-11T00:00:00"/>
    <s v="Bing Rong Li (Cleantastic) Cleaning Services"/>
    <s v="APAJ"/>
    <s v="ADJ048668"/>
    <s v="B202311015"/>
    <m/>
    <m/>
    <s v="GST Acquistion"/>
    <n v="1082.3900000000001"/>
    <x v="1"/>
    <m/>
  </r>
  <r>
    <n v="7470"/>
    <s v="Contract Cleaning"/>
    <n v="440"/>
    <s v="2023/08"/>
    <d v="2023-11-30T00:00:00"/>
    <d v="2023-12-11T00:00:00"/>
    <s v="Bing Rong Li (Cleantastic) Cleaning Services"/>
    <s v="APAJ"/>
    <s v="ADJ048668"/>
    <s v="B202311015"/>
    <m/>
    <m/>
    <s v="GST Acquistion"/>
    <n v="1082.3900000000001"/>
    <x v="1"/>
    <m/>
  </r>
  <r>
    <n v="7470"/>
    <s v="Contract Cleaning"/>
    <n v="430"/>
    <s v="2023/09"/>
    <d v="2023-12-31T00:00:00"/>
    <d v="2024-01-08T00:00:00"/>
    <s v="Bing Rong Li (Cleantastic)"/>
    <s v="APAJ"/>
    <s v="ADJ049030"/>
    <s v="B202312015"/>
    <m/>
    <m/>
    <s v="GST Acquistion"/>
    <n v="1082.3900000000001"/>
    <x v="1"/>
    <m/>
  </r>
  <r>
    <n v="7470"/>
    <s v="Contract Cleaning"/>
    <n v="440"/>
    <s v="2023/09"/>
    <d v="2023-12-31T00:00:00"/>
    <d v="2024-01-08T00:00:00"/>
    <s v="Bing Rong Li (Cleantastic)"/>
    <s v="APAJ"/>
    <s v="ADJ049030"/>
    <s v="B202312015"/>
    <m/>
    <m/>
    <s v="GST Acquistion"/>
    <n v="1082.3900000000001"/>
    <x v="1"/>
    <m/>
  </r>
  <r>
    <n v="7470"/>
    <s v="Contract Cleaning"/>
    <n v="430"/>
    <s v="2023/10"/>
    <d v="2024-01-31T00:00:00"/>
    <d v="2024-02-07T00:00:00"/>
    <s v="Bing Rong Li (Cleantastic)"/>
    <s v="APAJ"/>
    <s v="ADJ049427"/>
    <s v="B202401015"/>
    <m/>
    <m/>
    <s v="GST Acquistion"/>
    <n v="1082.3900000000001"/>
    <x v="1"/>
    <m/>
  </r>
  <r>
    <n v="7470"/>
    <s v="Contract Cleaning"/>
    <n v="440"/>
    <s v="2023/10"/>
    <d v="2024-01-31T00:00:00"/>
    <d v="2024-02-07T00:00:00"/>
    <s v="Bing Rong Li (Cleantastic)"/>
    <s v="APAJ"/>
    <s v="ADJ049427"/>
    <s v="B202401015"/>
    <m/>
    <m/>
    <s v="GST Acquistion"/>
    <n v="1082.3900000000001"/>
    <x v="1"/>
    <m/>
  </r>
  <r>
    <n v="7470"/>
    <s v="Contract Cleaning"/>
    <n v="430"/>
    <s v="2023/11"/>
    <d v="2024-02-29T00:00:00"/>
    <d v="2024-03-05T00:00:00"/>
    <s v="Bing Rong Li (Cleantastic)"/>
    <s v="APAJ"/>
    <s v="ADJ049919"/>
    <s v="B202402015"/>
    <m/>
    <m/>
    <s v="GST Acquistion"/>
    <n v="1082.3900000000001"/>
    <x v="1"/>
    <m/>
  </r>
  <r>
    <n v="7470"/>
    <s v="Contract Cleaning"/>
    <n v="440"/>
    <s v="2023/11"/>
    <d v="2024-02-29T00:00:00"/>
    <d v="2024-03-05T00:00:00"/>
    <s v="Bing Rong Li (Cleantastic)"/>
    <s v="APAJ"/>
    <s v="ADJ049919"/>
    <s v="B202402015"/>
    <m/>
    <m/>
    <s v="GST Acquistion"/>
    <n v="1082.3900000000001"/>
    <x v="1"/>
    <m/>
  </r>
  <r>
    <n v="7470"/>
    <s v="Contract Cleaning"/>
    <n v="430"/>
    <s v="2023/04"/>
    <d v="2023-07-31T00:00:00"/>
    <d v="2023-08-04T00:00:00"/>
    <s v="cleantastic Vivian Cleaning Services"/>
    <s v="APAJ"/>
    <s v="ADJ046557"/>
    <s v="B202307015"/>
    <m/>
    <m/>
    <s v="GST Acquistion"/>
    <n v="999.1"/>
    <x v="2"/>
    <m/>
  </r>
  <r>
    <n v="7470"/>
    <s v="Contract Cleaning"/>
    <n v="440"/>
    <s v="2023/04"/>
    <d v="2023-07-31T00:00:00"/>
    <d v="2023-08-04T00:00:00"/>
    <s v="cleantastic Vivian Cleaning Services"/>
    <s v="APAJ"/>
    <s v="ADJ046557"/>
    <s v="B202307015"/>
    <m/>
    <m/>
    <s v="GST Acquistion"/>
    <n v="999.1"/>
    <x v="2"/>
    <m/>
  </r>
  <r>
    <n v="7470"/>
    <s v="Contract Cleaning"/>
    <n v="110"/>
    <s v="2022/12"/>
    <d v="2023-03-21T00:00:00"/>
    <d v="2023-04-11T00:00:00"/>
    <s v="Cleaning NST"/>
    <s v="APAJ"/>
    <s v="ADJ044688"/>
    <n v="46747"/>
    <m/>
    <m/>
    <s v="GST Acquistion"/>
    <n v="1091.3699999999999"/>
    <x v="3"/>
    <m/>
  </r>
  <r>
    <n v="7470"/>
    <s v="Contract Cleaning"/>
    <n v="112"/>
    <s v="2022/12"/>
    <d v="2023-03-21T00:00:00"/>
    <d v="2023-04-11T00:00:00"/>
    <s v="Cleaning NST"/>
    <s v="APAJ"/>
    <s v="ADJ044688"/>
    <n v="46747"/>
    <m/>
    <m/>
    <s v="GST Acquistion"/>
    <n v="545.69000000000005"/>
    <x v="3"/>
    <m/>
  </r>
  <r>
    <n v="7470"/>
    <s v="Contract Cleaning"/>
    <n v="120"/>
    <s v="2022/12"/>
    <d v="2023-03-21T00:00:00"/>
    <d v="2023-04-11T00:00:00"/>
    <s v="Cleaning NST"/>
    <s v="APAJ"/>
    <s v="ADJ044688"/>
    <n v="46747"/>
    <m/>
    <m/>
    <s v="GST Acquistion"/>
    <n v="1200.51"/>
    <x v="3"/>
    <m/>
  </r>
  <r>
    <n v="7470"/>
    <s v="Contract Cleaning"/>
    <n v="130"/>
    <s v="2022/12"/>
    <d v="2023-03-21T00:00:00"/>
    <d v="2023-04-11T00:00:00"/>
    <s v="Cleaning NST"/>
    <s v="APAJ"/>
    <s v="ADJ044688"/>
    <n v="46747"/>
    <m/>
    <m/>
    <s v="GST Acquistion"/>
    <n v="927.67"/>
    <x v="3"/>
    <m/>
  </r>
  <r>
    <n v="7470"/>
    <s v="Contract Cleaning"/>
    <n v="140"/>
    <s v="2022/12"/>
    <d v="2023-03-21T00:00:00"/>
    <d v="2023-04-11T00:00:00"/>
    <s v="Cleaning NST"/>
    <s v="APAJ"/>
    <s v="ADJ044688"/>
    <n v="46747"/>
    <m/>
    <m/>
    <s v="GST Acquistion"/>
    <n v="1091.3699999999999"/>
    <x v="3"/>
    <m/>
  </r>
  <r>
    <n v="7470"/>
    <s v="Contract Cleaning"/>
    <n v="160"/>
    <s v="2022/12"/>
    <d v="2023-03-21T00:00:00"/>
    <d v="2023-04-11T00:00:00"/>
    <s v="Cleaning NST"/>
    <s v="APAJ"/>
    <s v="ADJ044688"/>
    <n v="46747"/>
    <m/>
    <m/>
    <s v="GST Acquistion"/>
    <n v="327.41000000000003"/>
    <x v="3"/>
    <m/>
  </r>
  <r>
    <n v="7470"/>
    <s v="Contract Cleaning"/>
    <n v="935"/>
    <s v="2022/12"/>
    <d v="2023-03-21T00:00:00"/>
    <d v="2023-04-11T00:00:00"/>
    <s v="Cleaning NST"/>
    <s v="APAJ"/>
    <s v="ADJ044688"/>
    <n v="46747"/>
    <m/>
    <m/>
    <s v="GST Acquistion"/>
    <n v="272.83999999999997"/>
    <x v="3"/>
    <m/>
  </r>
  <r>
    <n v="7470"/>
    <s v="Contract Cleaning"/>
    <n v="110"/>
    <s v="2023/01"/>
    <d v="2023-04-20T00:00:00"/>
    <d v="2023-05-16T00:00:00"/>
    <s v="Cleaning NST"/>
    <s v="APAJ"/>
    <s v="ADJ045214"/>
    <n v="47325"/>
    <m/>
    <m/>
    <s v="GST Acquistion"/>
    <n v="1091.3699999999999"/>
    <x v="3"/>
    <m/>
  </r>
  <r>
    <n v="7470"/>
    <s v="Contract Cleaning"/>
    <n v="112"/>
    <s v="2023/01"/>
    <d v="2023-04-20T00:00:00"/>
    <d v="2023-05-16T00:00:00"/>
    <s v="Cleaning NST"/>
    <s v="APAJ"/>
    <s v="ADJ045214"/>
    <n v="47325"/>
    <m/>
    <m/>
    <s v="GST Acquistion"/>
    <n v="545.69000000000005"/>
    <x v="3"/>
    <m/>
  </r>
  <r>
    <n v="7470"/>
    <s v="Contract Cleaning"/>
    <n v="120"/>
    <s v="2023/01"/>
    <d v="2023-04-20T00:00:00"/>
    <d v="2023-05-16T00:00:00"/>
    <s v="Cleaning NST"/>
    <s v="APAJ"/>
    <s v="ADJ045214"/>
    <n v="47325"/>
    <m/>
    <m/>
    <s v="GST Acquistion"/>
    <n v="1200.51"/>
    <x v="3"/>
    <m/>
  </r>
  <r>
    <n v="7470"/>
    <s v="Contract Cleaning"/>
    <n v="130"/>
    <s v="2023/01"/>
    <d v="2023-04-20T00:00:00"/>
    <d v="2023-05-16T00:00:00"/>
    <s v="Cleaning NST"/>
    <s v="APAJ"/>
    <s v="ADJ045214"/>
    <n v="47325"/>
    <m/>
    <m/>
    <s v="GST Acquistion"/>
    <n v="927.67"/>
    <x v="3"/>
    <m/>
  </r>
  <r>
    <n v="7470"/>
    <s v="Contract Cleaning"/>
    <n v="140"/>
    <s v="2023/01"/>
    <d v="2023-04-20T00:00:00"/>
    <d v="2023-05-16T00:00:00"/>
    <s v="Cleaning NST"/>
    <s v="APAJ"/>
    <s v="ADJ045214"/>
    <n v="47325"/>
    <m/>
    <m/>
    <s v="GST Acquistion"/>
    <n v="1091.3699999999999"/>
    <x v="3"/>
    <m/>
  </r>
  <r>
    <n v="7470"/>
    <s v="Contract Cleaning"/>
    <n v="160"/>
    <s v="2023/01"/>
    <d v="2023-04-20T00:00:00"/>
    <d v="2023-05-16T00:00:00"/>
    <s v="Cleaning NST"/>
    <s v="APAJ"/>
    <s v="ADJ045214"/>
    <n v="47325"/>
    <m/>
    <m/>
    <s v="GST Acquistion"/>
    <n v="327.41000000000003"/>
    <x v="3"/>
    <m/>
  </r>
  <r>
    <n v="7470"/>
    <s v="Contract Cleaning"/>
    <n v="935"/>
    <s v="2023/01"/>
    <d v="2023-04-20T00:00:00"/>
    <d v="2023-05-16T00:00:00"/>
    <s v="Cleaning NST"/>
    <s v="APAJ"/>
    <s v="ADJ045214"/>
    <n v="47325"/>
    <m/>
    <m/>
    <s v="GST Acquistion"/>
    <n v="272.83999999999997"/>
    <x v="3"/>
    <m/>
  </r>
  <r>
    <n v="7470"/>
    <s v="Contract Cleaning"/>
    <n v="110"/>
    <s v="2023/03"/>
    <d v="2023-06-19T00:00:00"/>
    <d v="2023-06-19T00:00:00"/>
    <s v="Cleaning NST"/>
    <s v="APAJ"/>
    <s v="ADJ045710"/>
    <n v="47903"/>
    <m/>
    <m/>
    <s v="GST Acquistion"/>
    <n v="1091.3699999999999"/>
    <x v="3"/>
    <m/>
  </r>
  <r>
    <n v="7470"/>
    <s v="Contract Cleaning"/>
    <n v="112"/>
    <s v="2023/03"/>
    <d v="2023-06-19T00:00:00"/>
    <d v="2023-06-19T00:00:00"/>
    <s v="Cleaning NST"/>
    <s v="APAJ"/>
    <s v="ADJ045710"/>
    <n v="47903"/>
    <m/>
    <m/>
    <s v="GST Acquistion"/>
    <n v="545.69000000000005"/>
    <x v="3"/>
    <m/>
  </r>
  <r>
    <n v="7470"/>
    <s v="Contract Cleaning"/>
    <n v="120"/>
    <s v="2023/03"/>
    <d v="2023-06-19T00:00:00"/>
    <d v="2023-06-19T00:00:00"/>
    <s v="Cleaning NST"/>
    <s v="APAJ"/>
    <s v="ADJ045710"/>
    <n v="47903"/>
    <m/>
    <m/>
    <s v="GST Acquistion"/>
    <n v="1200.51"/>
    <x v="3"/>
    <m/>
  </r>
  <r>
    <n v="7470"/>
    <s v="Contract Cleaning"/>
    <n v="130"/>
    <s v="2023/03"/>
    <d v="2023-06-19T00:00:00"/>
    <d v="2023-06-19T00:00:00"/>
    <s v="Cleaning NST"/>
    <s v="APAJ"/>
    <s v="ADJ045710"/>
    <n v="47903"/>
    <m/>
    <m/>
    <s v="GST Acquistion"/>
    <n v="927.67"/>
    <x v="3"/>
    <m/>
  </r>
  <r>
    <n v="7470"/>
    <s v="Contract Cleaning"/>
    <n v="140"/>
    <s v="2023/03"/>
    <d v="2023-06-19T00:00:00"/>
    <d v="2023-06-19T00:00:00"/>
    <s v="Cleaning NST"/>
    <s v="APAJ"/>
    <s v="ADJ045710"/>
    <n v="47903"/>
    <m/>
    <m/>
    <s v="GST Acquistion"/>
    <n v="1091.3699999999999"/>
    <x v="3"/>
    <m/>
  </r>
  <r>
    <n v="7470"/>
    <s v="Contract Cleaning"/>
    <n v="160"/>
    <s v="2023/03"/>
    <d v="2023-06-19T00:00:00"/>
    <d v="2023-06-19T00:00:00"/>
    <s v="Cleaning NST"/>
    <s v="APAJ"/>
    <s v="ADJ045710"/>
    <n v="47903"/>
    <m/>
    <m/>
    <s v="GST Acquistion"/>
    <n v="327.41000000000003"/>
    <x v="3"/>
    <m/>
  </r>
  <r>
    <n v="7470"/>
    <s v="Contract Cleaning"/>
    <n v="935"/>
    <s v="2023/03"/>
    <d v="2023-06-19T00:00:00"/>
    <d v="2023-06-19T00:00:00"/>
    <s v="Cleaning NST"/>
    <s v="APAJ"/>
    <s v="ADJ045710"/>
    <n v="47903"/>
    <m/>
    <m/>
    <s v="GST Acquistion"/>
    <n v="272.83999999999997"/>
    <x v="3"/>
    <m/>
  </r>
  <r>
    <n v="7470"/>
    <s v="Contract Cleaning"/>
    <n v="110"/>
    <s v="2023/03"/>
    <d v="2023-06-20T00:00:00"/>
    <d v="2023-06-30T00:00:00"/>
    <s v="Cleaning NST"/>
    <s v="APAJ"/>
    <s v="ADJ045902"/>
    <n v="48498"/>
    <m/>
    <m/>
    <s v="GST Acquistion"/>
    <n v="1091.3699999999999"/>
    <x v="3"/>
    <m/>
  </r>
  <r>
    <n v="7470"/>
    <s v="Contract Cleaning"/>
    <n v="112"/>
    <s v="2023/03"/>
    <d v="2023-06-20T00:00:00"/>
    <d v="2023-06-30T00:00:00"/>
    <s v="Cleaning NST"/>
    <s v="APAJ"/>
    <s v="ADJ045902"/>
    <n v="48498"/>
    <m/>
    <m/>
    <s v="GST Acquistion"/>
    <n v="545.69000000000005"/>
    <x v="3"/>
    <m/>
  </r>
  <r>
    <n v="7470"/>
    <s v="Contract Cleaning"/>
    <n v="120"/>
    <s v="2023/03"/>
    <d v="2023-06-20T00:00:00"/>
    <d v="2023-06-30T00:00:00"/>
    <s v="Cleaning NST"/>
    <s v="APAJ"/>
    <s v="ADJ045902"/>
    <n v="48498"/>
    <m/>
    <m/>
    <s v="GST Acquistion"/>
    <n v="1200.51"/>
    <x v="3"/>
    <m/>
  </r>
  <r>
    <n v="7470"/>
    <s v="Contract Cleaning"/>
    <n v="130"/>
    <s v="2023/03"/>
    <d v="2023-06-20T00:00:00"/>
    <d v="2023-06-30T00:00:00"/>
    <s v="Cleaning NST"/>
    <s v="APAJ"/>
    <s v="ADJ045902"/>
    <n v="48498"/>
    <m/>
    <m/>
    <s v="GST Acquistion"/>
    <n v="927.67"/>
    <x v="3"/>
    <m/>
  </r>
  <r>
    <n v="7470"/>
    <s v="Contract Cleaning"/>
    <n v="140"/>
    <s v="2023/03"/>
    <d v="2023-06-20T00:00:00"/>
    <d v="2023-06-30T00:00:00"/>
    <s v="Cleaning NST"/>
    <s v="APAJ"/>
    <s v="ADJ045902"/>
    <n v="48498"/>
    <m/>
    <m/>
    <s v="GST Acquistion"/>
    <n v="1091.3699999999999"/>
    <x v="3"/>
    <m/>
  </r>
  <r>
    <n v="7470"/>
    <s v="Contract Cleaning"/>
    <n v="160"/>
    <s v="2023/03"/>
    <d v="2023-06-20T00:00:00"/>
    <d v="2023-06-30T00:00:00"/>
    <s v="Cleaning NST"/>
    <s v="APAJ"/>
    <s v="ADJ045902"/>
    <n v="48498"/>
    <m/>
    <m/>
    <s v="GST Acquistion"/>
    <n v="327.41000000000003"/>
    <x v="3"/>
    <m/>
  </r>
  <r>
    <n v="7470"/>
    <s v="Contract Cleaning"/>
    <n v="935"/>
    <s v="2023/03"/>
    <d v="2023-06-20T00:00:00"/>
    <d v="2023-06-30T00:00:00"/>
    <s v="Cleaning NST"/>
    <s v="APAJ"/>
    <s v="ADJ045902"/>
    <n v="48498"/>
    <m/>
    <m/>
    <s v="GST Acquistion"/>
    <n v="272.83999999999997"/>
    <x v="3"/>
    <m/>
  </r>
  <r>
    <n v="7470"/>
    <s v="Contract Cleaning"/>
    <n v="110"/>
    <s v="2023/05"/>
    <d v="2023-08-15T00:00:00"/>
    <d v="2023-08-15T00:00:00"/>
    <s v="Cleaning NST"/>
    <s v="APAJ"/>
    <s v="ADJ046731"/>
    <n v="49078"/>
    <m/>
    <m/>
    <s v="GST Acquistion"/>
    <n v="1091.3699999999999"/>
    <x v="3"/>
    <m/>
  </r>
  <r>
    <n v="7470"/>
    <s v="Contract Cleaning"/>
    <n v="112"/>
    <s v="2023/05"/>
    <d v="2023-08-15T00:00:00"/>
    <d v="2023-08-15T00:00:00"/>
    <s v="Cleaning NST"/>
    <s v="APAJ"/>
    <s v="ADJ046731"/>
    <n v="49078"/>
    <m/>
    <m/>
    <s v="GST Acquistion"/>
    <n v="545.69000000000005"/>
    <x v="3"/>
    <m/>
  </r>
  <r>
    <n v="7470"/>
    <s v="Contract Cleaning"/>
    <n v="120"/>
    <s v="2023/05"/>
    <d v="2023-08-15T00:00:00"/>
    <d v="2023-08-15T00:00:00"/>
    <s v="Cleaning NST"/>
    <s v="APAJ"/>
    <s v="ADJ046731"/>
    <n v="49078"/>
    <m/>
    <m/>
    <s v="GST Acquistion"/>
    <n v="1200.51"/>
    <x v="3"/>
    <m/>
  </r>
  <r>
    <n v="7470"/>
    <s v="Contract Cleaning"/>
    <n v="130"/>
    <s v="2023/05"/>
    <d v="2023-08-15T00:00:00"/>
    <d v="2023-08-15T00:00:00"/>
    <s v="Cleaning NST"/>
    <s v="APAJ"/>
    <s v="ADJ046731"/>
    <n v="49078"/>
    <m/>
    <m/>
    <s v="GST Acquistion"/>
    <n v="927.67"/>
    <x v="3"/>
    <m/>
  </r>
  <r>
    <n v="7470"/>
    <s v="Contract Cleaning"/>
    <n v="140"/>
    <s v="2023/05"/>
    <d v="2023-08-15T00:00:00"/>
    <d v="2023-08-15T00:00:00"/>
    <s v="Cleaning NST"/>
    <s v="APAJ"/>
    <s v="ADJ046731"/>
    <n v="49078"/>
    <m/>
    <m/>
    <s v="GST Acquistion"/>
    <n v="1091.3699999999999"/>
    <x v="3"/>
    <m/>
  </r>
  <r>
    <n v="7470"/>
    <s v="Contract Cleaning"/>
    <n v="160"/>
    <s v="2023/05"/>
    <d v="2023-08-15T00:00:00"/>
    <d v="2023-08-15T00:00:00"/>
    <s v="Cleaning NST"/>
    <s v="APAJ"/>
    <s v="ADJ046731"/>
    <n v="49078"/>
    <m/>
    <m/>
    <s v="GST Acquistion"/>
    <n v="327.41000000000003"/>
    <x v="3"/>
    <m/>
  </r>
  <r>
    <n v="7470"/>
    <s v="Contract Cleaning"/>
    <n v="935"/>
    <s v="2023/05"/>
    <d v="2023-08-15T00:00:00"/>
    <d v="2023-08-15T00:00:00"/>
    <s v="Cleaning NST"/>
    <s v="APAJ"/>
    <s v="ADJ046731"/>
    <n v="49078"/>
    <m/>
    <m/>
    <s v="GST Acquistion"/>
    <n v="272.83999999999997"/>
    <x v="3"/>
    <m/>
  </r>
  <r>
    <n v="7470"/>
    <s v="Contract Cleaning"/>
    <n v="110"/>
    <s v="2023/05"/>
    <d v="2023-08-20T00:00:00"/>
    <d v="2023-09-11T00:00:00"/>
    <s v="Cleaning NST"/>
    <s v="APAJ"/>
    <s v="ADJ047160"/>
    <n v="49638"/>
    <m/>
    <m/>
    <s v="GST Acquistion"/>
    <n v="1091.3699999999999"/>
    <x v="3"/>
    <m/>
  </r>
  <r>
    <n v="7470"/>
    <s v="Contract Cleaning"/>
    <n v="112"/>
    <s v="2023/05"/>
    <d v="2023-08-20T00:00:00"/>
    <d v="2023-09-11T00:00:00"/>
    <s v="Cleaning NST"/>
    <s v="APAJ"/>
    <s v="ADJ047160"/>
    <n v="49638"/>
    <m/>
    <m/>
    <s v="GST Acquistion"/>
    <n v="545.69000000000005"/>
    <x v="3"/>
    <m/>
  </r>
  <r>
    <n v="7470"/>
    <s v="Contract Cleaning"/>
    <n v="120"/>
    <s v="2023/05"/>
    <d v="2023-08-20T00:00:00"/>
    <d v="2023-09-11T00:00:00"/>
    <s v="Cleaning NST"/>
    <s v="APAJ"/>
    <s v="ADJ047160"/>
    <n v="49638"/>
    <m/>
    <m/>
    <s v="GST Acquistion"/>
    <n v="1200.51"/>
    <x v="3"/>
    <m/>
  </r>
  <r>
    <n v="7470"/>
    <s v="Contract Cleaning"/>
    <n v="130"/>
    <s v="2023/05"/>
    <d v="2023-08-20T00:00:00"/>
    <d v="2023-09-11T00:00:00"/>
    <s v="Cleaning NST"/>
    <s v="APAJ"/>
    <s v="ADJ047160"/>
    <n v="49638"/>
    <m/>
    <m/>
    <s v="GST Acquistion"/>
    <n v="927.67"/>
    <x v="3"/>
    <m/>
  </r>
  <r>
    <n v="7470"/>
    <s v="Contract Cleaning"/>
    <n v="140"/>
    <s v="2023/05"/>
    <d v="2023-08-20T00:00:00"/>
    <d v="2023-09-11T00:00:00"/>
    <s v="Cleaning NST"/>
    <s v="APAJ"/>
    <s v="ADJ047160"/>
    <n v="49638"/>
    <m/>
    <m/>
    <s v="GST Acquistion"/>
    <n v="1091.3699999999999"/>
    <x v="3"/>
    <m/>
  </r>
  <r>
    <n v="7470"/>
    <s v="Contract Cleaning"/>
    <n v="160"/>
    <s v="2023/05"/>
    <d v="2023-08-20T00:00:00"/>
    <d v="2023-09-11T00:00:00"/>
    <s v="Cleaning NST"/>
    <s v="APAJ"/>
    <s v="ADJ047160"/>
    <n v="49638"/>
    <m/>
    <m/>
    <s v="GST Acquistion"/>
    <n v="327.41000000000003"/>
    <x v="3"/>
    <m/>
  </r>
  <r>
    <n v="7470"/>
    <s v="Contract Cleaning"/>
    <n v="935"/>
    <s v="2023/05"/>
    <d v="2023-08-20T00:00:00"/>
    <d v="2023-09-11T00:00:00"/>
    <s v="Cleaning NST"/>
    <s v="APAJ"/>
    <s v="ADJ047160"/>
    <n v="49638"/>
    <m/>
    <m/>
    <s v="GST Acquistion"/>
    <n v="272.83999999999997"/>
    <x v="3"/>
    <m/>
  </r>
  <r>
    <n v="7470"/>
    <s v="Contract Cleaning"/>
    <n v="110"/>
    <s v="2023/06"/>
    <d v="2023-09-20T00:00:00"/>
    <d v="2023-10-05T00:00:00"/>
    <s v="Cleaning NST"/>
    <s v="APAJ"/>
    <s v="ADJ047604"/>
    <n v="50205"/>
    <m/>
    <m/>
    <s v="GST Acquistion"/>
    <n v="1091.3699999999999"/>
    <x v="3"/>
    <m/>
  </r>
  <r>
    <n v="7470"/>
    <s v="Contract Cleaning"/>
    <n v="112"/>
    <s v="2023/06"/>
    <d v="2023-09-20T00:00:00"/>
    <d v="2023-10-05T00:00:00"/>
    <s v="Cleaning NST"/>
    <s v="APAJ"/>
    <s v="ADJ047604"/>
    <n v="50205"/>
    <m/>
    <m/>
    <s v="GST Acquistion"/>
    <n v="545.69000000000005"/>
    <x v="3"/>
    <m/>
  </r>
  <r>
    <n v="7470"/>
    <s v="Contract Cleaning"/>
    <n v="120"/>
    <s v="2023/06"/>
    <d v="2023-09-20T00:00:00"/>
    <d v="2023-10-05T00:00:00"/>
    <s v="Cleaning NST"/>
    <s v="APAJ"/>
    <s v="ADJ047604"/>
    <n v="50205"/>
    <m/>
    <m/>
    <s v="GST Acquistion"/>
    <n v="1200.51"/>
    <x v="3"/>
    <m/>
  </r>
  <r>
    <n v="7470"/>
    <s v="Contract Cleaning"/>
    <n v="130"/>
    <s v="2023/06"/>
    <d v="2023-09-20T00:00:00"/>
    <d v="2023-10-05T00:00:00"/>
    <s v="Cleaning NST"/>
    <s v="APAJ"/>
    <s v="ADJ047604"/>
    <n v="50205"/>
    <m/>
    <m/>
    <s v="GST Acquistion"/>
    <n v="927.67"/>
    <x v="3"/>
    <m/>
  </r>
  <r>
    <n v="7470"/>
    <s v="Contract Cleaning"/>
    <n v="140"/>
    <s v="2023/06"/>
    <d v="2023-09-20T00:00:00"/>
    <d v="2023-10-05T00:00:00"/>
    <s v="Cleaning NST"/>
    <s v="APAJ"/>
    <s v="ADJ047604"/>
    <n v="50205"/>
    <m/>
    <m/>
    <s v="GST Acquistion"/>
    <n v="1091.3699999999999"/>
    <x v="3"/>
    <m/>
  </r>
  <r>
    <n v="7470"/>
    <s v="Contract Cleaning"/>
    <n v="160"/>
    <s v="2023/06"/>
    <d v="2023-09-20T00:00:00"/>
    <d v="2023-10-05T00:00:00"/>
    <s v="Cleaning NST"/>
    <s v="APAJ"/>
    <s v="ADJ047604"/>
    <n v="50205"/>
    <m/>
    <m/>
    <s v="GST Acquistion"/>
    <n v="327.41000000000003"/>
    <x v="3"/>
    <m/>
  </r>
  <r>
    <n v="7470"/>
    <s v="Contract Cleaning"/>
    <n v="935"/>
    <s v="2023/06"/>
    <d v="2023-09-20T00:00:00"/>
    <d v="2023-10-05T00:00:00"/>
    <s v="Cleaning NST"/>
    <s v="APAJ"/>
    <s v="ADJ047604"/>
    <n v="50205"/>
    <m/>
    <m/>
    <s v="GST Acquistion"/>
    <n v="272.83999999999997"/>
    <x v="3"/>
    <m/>
  </r>
  <r>
    <n v="7470"/>
    <s v="Contract Cleaning"/>
    <n v="110"/>
    <s v="2023/08"/>
    <d v="2023-11-14T00:00:00"/>
    <d v="2023-11-14T00:00:00"/>
    <s v="Cleaning NST"/>
    <s v="APAJ"/>
    <s v="ADJ048214"/>
    <n v="50753"/>
    <m/>
    <m/>
    <s v="GST Acquistion"/>
    <n v="1091.3800000000001"/>
    <x v="3"/>
    <m/>
  </r>
  <r>
    <n v="7470"/>
    <s v="Contract Cleaning"/>
    <n v="112"/>
    <s v="2023/08"/>
    <d v="2023-11-14T00:00:00"/>
    <d v="2023-11-14T00:00:00"/>
    <s v="Cleaning NST"/>
    <s v="APAJ"/>
    <s v="ADJ048214"/>
    <n v="50753"/>
    <m/>
    <m/>
    <s v="GST Acquistion"/>
    <n v="545.69000000000005"/>
    <x v="3"/>
    <m/>
  </r>
  <r>
    <n v="7470"/>
    <s v="Contract Cleaning"/>
    <n v="120"/>
    <s v="2023/08"/>
    <d v="2023-11-14T00:00:00"/>
    <d v="2023-11-14T00:00:00"/>
    <s v="Cleaning NST"/>
    <s v="APAJ"/>
    <s v="ADJ048214"/>
    <n v="50753"/>
    <m/>
    <m/>
    <s v="GST Acquistion"/>
    <n v="1200.51"/>
    <x v="3"/>
    <m/>
  </r>
  <r>
    <n v="7470"/>
    <s v="Contract Cleaning"/>
    <n v="130"/>
    <s v="2023/08"/>
    <d v="2023-11-14T00:00:00"/>
    <d v="2023-11-14T00:00:00"/>
    <s v="Cleaning NST"/>
    <s v="APAJ"/>
    <s v="ADJ048214"/>
    <n v="50753"/>
    <m/>
    <m/>
    <s v="GST Acquistion"/>
    <n v="927.67"/>
    <x v="3"/>
    <m/>
  </r>
  <r>
    <n v="7470"/>
    <s v="Contract Cleaning"/>
    <n v="140"/>
    <s v="2023/08"/>
    <d v="2023-11-14T00:00:00"/>
    <d v="2023-11-14T00:00:00"/>
    <s v="Cleaning NST"/>
    <s v="APAJ"/>
    <s v="ADJ048214"/>
    <n v="50753"/>
    <m/>
    <m/>
    <s v="GST Acquistion"/>
    <n v="1091.3699999999999"/>
    <x v="3"/>
    <m/>
  </r>
  <r>
    <n v="7470"/>
    <s v="Contract Cleaning"/>
    <n v="160"/>
    <s v="2023/08"/>
    <d v="2023-11-14T00:00:00"/>
    <d v="2023-11-14T00:00:00"/>
    <s v="Cleaning NST"/>
    <s v="APAJ"/>
    <s v="ADJ048214"/>
    <n v="50753"/>
    <m/>
    <m/>
    <s v="GST Acquistion"/>
    <n v="327.41000000000003"/>
    <x v="3"/>
    <m/>
  </r>
  <r>
    <n v="7470"/>
    <s v="Contract Cleaning"/>
    <n v="935"/>
    <s v="2023/08"/>
    <d v="2023-11-14T00:00:00"/>
    <d v="2023-11-14T00:00:00"/>
    <s v="Cleaning NST"/>
    <s v="APAJ"/>
    <s v="ADJ048214"/>
    <n v="50753"/>
    <m/>
    <m/>
    <s v="GST Acquistion"/>
    <n v="272.83999999999997"/>
    <x v="3"/>
    <m/>
  </r>
  <r>
    <n v="7470"/>
    <s v="Contract Cleaning"/>
    <n v="110"/>
    <s v="2023/08"/>
    <d v="2023-11-21T00:00:00"/>
    <d v="2023-12-04T00:00:00"/>
    <s v="Cleaning NST"/>
    <s v="APAJ"/>
    <s v="ADJ048526"/>
    <n v="51290"/>
    <m/>
    <m/>
    <s v="GST Acquistion"/>
    <n v="1091.3699999999999"/>
    <x v="3"/>
    <m/>
  </r>
  <r>
    <n v="7470"/>
    <s v="Contract Cleaning"/>
    <n v="112"/>
    <s v="2023/08"/>
    <d v="2023-11-21T00:00:00"/>
    <d v="2023-12-04T00:00:00"/>
    <s v="Cleaning NST"/>
    <s v="APAJ"/>
    <s v="ADJ048526"/>
    <n v="51290"/>
    <m/>
    <m/>
    <s v="GST Acquistion"/>
    <n v="545.69000000000005"/>
    <x v="3"/>
    <m/>
  </r>
  <r>
    <n v="7470"/>
    <s v="Contract Cleaning"/>
    <n v="120"/>
    <s v="2023/08"/>
    <d v="2023-11-21T00:00:00"/>
    <d v="2023-12-04T00:00:00"/>
    <s v="Cleaning NST"/>
    <s v="APAJ"/>
    <s v="ADJ048526"/>
    <n v="51290"/>
    <m/>
    <m/>
    <s v="GST Acquistion"/>
    <n v="1200.51"/>
    <x v="3"/>
    <m/>
  </r>
  <r>
    <n v="7470"/>
    <s v="Contract Cleaning"/>
    <n v="130"/>
    <s v="2023/08"/>
    <d v="2023-11-21T00:00:00"/>
    <d v="2023-12-04T00:00:00"/>
    <s v="Cleaning NST"/>
    <s v="APAJ"/>
    <s v="ADJ048526"/>
    <n v="51290"/>
    <m/>
    <m/>
    <s v="GST Acquistion"/>
    <n v="927.67"/>
    <x v="3"/>
    <m/>
  </r>
  <r>
    <n v="7470"/>
    <s v="Contract Cleaning"/>
    <n v="140"/>
    <s v="2023/08"/>
    <d v="2023-11-21T00:00:00"/>
    <d v="2023-12-04T00:00:00"/>
    <s v="Cleaning NST"/>
    <s v="APAJ"/>
    <s v="ADJ048526"/>
    <n v="51290"/>
    <m/>
    <m/>
    <s v="GST Acquistion"/>
    <n v="1091.3699999999999"/>
    <x v="3"/>
    <m/>
  </r>
  <r>
    <n v="7470"/>
    <s v="Contract Cleaning"/>
    <n v="160"/>
    <s v="2023/08"/>
    <d v="2023-11-21T00:00:00"/>
    <d v="2023-12-04T00:00:00"/>
    <s v="Cleaning NST"/>
    <s v="APAJ"/>
    <s v="ADJ048526"/>
    <n v="51290"/>
    <m/>
    <m/>
    <s v="GST Acquistion"/>
    <n v="327.41000000000003"/>
    <x v="3"/>
    <m/>
  </r>
  <r>
    <n v="7470"/>
    <s v="Contract Cleaning"/>
    <n v="935"/>
    <s v="2023/08"/>
    <d v="2023-11-21T00:00:00"/>
    <d v="2023-12-04T00:00:00"/>
    <s v="Cleaning NST"/>
    <s v="APAJ"/>
    <s v="ADJ048526"/>
    <n v="51290"/>
    <m/>
    <m/>
    <s v="GST Acquistion"/>
    <n v="272.83999999999997"/>
    <x v="3"/>
    <m/>
  </r>
  <r>
    <n v="7470"/>
    <s v="Contract Cleaning"/>
    <n v="110"/>
    <s v="2023/09"/>
    <d v="2023-12-04T00:00:00"/>
    <d v="2024-01-15T00:00:00"/>
    <s v="Cleaning NST"/>
    <s v="APAJ"/>
    <s v="ADJ049120"/>
    <n v="51833"/>
    <m/>
    <m/>
    <s v="GST Acquistion"/>
    <n v="1091.3699999999999"/>
    <x v="3"/>
    <m/>
  </r>
  <r>
    <n v="7470"/>
    <s v="Contract Cleaning"/>
    <n v="112"/>
    <s v="2023/09"/>
    <d v="2023-12-04T00:00:00"/>
    <d v="2024-01-15T00:00:00"/>
    <s v="Cleaning NST"/>
    <s v="APAJ"/>
    <s v="ADJ049120"/>
    <n v="51833"/>
    <m/>
    <m/>
    <s v="GST Acquistion"/>
    <n v="545.69000000000005"/>
    <x v="3"/>
    <m/>
  </r>
  <r>
    <n v="7470"/>
    <s v="Contract Cleaning"/>
    <n v="120"/>
    <s v="2023/09"/>
    <d v="2023-12-04T00:00:00"/>
    <d v="2024-01-15T00:00:00"/>
    <s v="Cleaning NST"/>
    <s v="APAJ"/>
    <s v="ADJ049120"/>
    <n v="51833"/>
    <m/>
    <m/>
    <s v="GST Acquistion"/>
    <n v="1200.51"/>
    <x v="3"/>
    <m/>
  </r>
  <r>
    <n v="7470"/>
    <s v="Contract Cleaning"/>
    <n v="130"/>
    <s v="2023/09"/>
    <d v="2023-12-04T00:00:00"/>
    <d v="2024-01-15T00:00:00"/>
    <s v="Cleaning NST"/>
    <s v="APAJ"/>
    <s v="ADJ049120"/>
    <n v="51833"/>
    <m/>
    <m/>
    <s v="GST Acquistion"/>
    <n v="927.67"/>
    <x v="3"/>
    <m/>
  </r>
  <r>
    <n v="7470"/>
    <s v="Contract Cleaning"/>
    <n v="140"/>
    <s v="2023/09"/>
    <d v="2023-12-04T00:00:00"/>
    <d v="2024-01-15T00:00:00"/>
    <s v="Cleaning NST"/>
    <s v="APAJ"/>
    <s v="ADJ049120"/>
    <n v="51833"/>
    <m/>
    <m/>
    <s v="GST Acquistion"/>
    <n v="1091.3699999999999"/>
    <x v="3"/>
    <m/>
  </r>
  <r>
    <n v="7470"/>
    <s v="Contract Cleaning"/>
    <n v="160"/>
    <s v="2023/09"/>
    <d v="2023-12-04T00:00:00"/>
    <d v="2024-01-15T00:00:00"/>
    <s v="Cleaning NST"/>
    <s v="APAJ"/>
    <s v="ADJ049120"/>
    <n v="51833"/>
    <m/>
    <m/>
    <s v="GST Acquistion"/>
    <n v="327.41000000000003"/>
    <x v="3"/>
    <m/>
  </r>
  <r>
    <n v="7470"/>
    <s v="Contract Cleaning"/>
    <n v="935"/>
    <s v="2023/09"/>
    <d v="2023-12-04T00:00:00"/>
    <d v="2024-01-15T00:00:00"/>
    <s v="Cleaning NST"/>
    <s v="APAJ"/>
    <s v="ADJ049120"/>
    <n v="51833"/>
    <m/>
    <m/>
    <s v="GST Acquistion"/>
    <n v="272.83999999999997"/>
    <x v="3"/>
    <m/>
  </r>
  <r>
    <n v="7470"/>
    <s v="Contract Cleaning"/>
    <n v="110"/>
    <s v="2023/10"/>
    <d v="2024-01-21T00:00:00"/>
    <d v="2024-02-09T00:00:00"/>
    <s v="Cleaning NST"/>
    <s v="APAJ"/>
    <s v="ADJ049517"/>
    <n v="52394"/>
    <m/>
    <m/>
    <s v="GST Acquistion"/>
    <n v="1091.3699999999999"/>
    <x v="3"/>
    <m/>
  </r>
  <r>
    <n v="7470"/>
    <s v="Contract Cleaning"/>
    <n v="112"/>
    <s v="2023/10"/>
    <d v="2024-01-21T00:00:00"/>
    <d v="2024-02-09T00:00:00"/>
    <s v="Cleaning NST"/>
    <s v="APAJ"/>
    <s v="ADJ049517"/>
    <n v="52394"/>
    <m/>
    <m/>
    <s v="GST Acquistion"/>
    <n v="545.69000000000005"/>
    <x v="3"/>
    <m/>
  </r>
  <r>
    <n v="7470"/>
    <s v="Contract Cleaning"/>
    <n v="120"/>
    <s v="2023/10"/>
    <d v="2024-01-21T00:00:00"/>
    <d v="2024-02-09T00:00:00"/>
    <s v="Cleaning NST"/>
    <s v="APAJ"/>
    <s v="ADJ049517"/>
    <n v="52394"/>
    <m/>
    <m/>
    <s v="GST Acquistion"/>
    <n v="1200.51"/>
    <x v="3"/>
    <m/>
  </r>
  <r>
    <n v="7470"/>
    <s v="Contract Cleaning"/>
    <n v="130"/>
    <s v="2023/10"/>
    <d v="2024-01-21T00:00:00"/>
    <d v="2024-02-09T00:00:00"/>
    <s v="Cleaning NST"/>
    <s v="APAJ"/>
    <s v="ADJ049517"/>
    <n v="52394"/>
    <m/>
    <m/>
    <s v="GST Acquistion"/>
    <n v="927.67"/>
    <x v="3"/>
    <m/>
  </r>
  <r>
    <n v="7470"/>
    <s v="Contract Cleaning"/>
    <n v="140"/>
    <s v="2023/10"/>
    <d v="2024-01-21T00:00:00"/>
    <d v="2024-02-09T00:00:00"/>
    <s v="Cleaning NST"/>
    <s v="APAJ"/>
    <s v="ADJ049517"/>
    <n v="52394"/>
    <m/>
    <m/>
    <s v="GST Acquistion"/>
    <n v="1091.3699999999999"/>
    <x v="3"/>
    <m/>
  </r>
  <r>
    <n v="7470"/>
    <s v="Contract Cleaning"/>
    <n v="160"/>
    <s v="2023/10"/>
    <d v="2024-01-21T00:00:00"/>
    <d v="2024-02-09T00:00:00"/>
    <s v="Cleaning NST"/>
    <s v="APAJ"/>
    <s v="ADJ049517"/>
    <n v="52394"/>
    <m/>
    <m/>
    <s v="GST Acquistion"/>
    <n v="327.41000000000003"/>
    <x v="3"/>
    <m/>
  </r>
  <r>
    <n v="7470"/>
    <s v="Contract Cleaning"/>
    <n v="935"/>
    <s v="2023/10"/>
    <d v="2024-01-21T00:00:00"/>
    <d v="2024-02-09T00:00:00"/>
    <s v="Cleaning NST"/>
    <s v="APAJ"/>
    <s v="ADJ049517"/>
    <n v="52394"/>
    <m/>
    <m/>
    <s v="GST Acquistion"/>
    <n v="272.83999999999997"/>
    <x v="3"/>
    <m/>
  </r>
  <r>
    <n v="7470"/>
    <s v="Contract Cleaning"/>
    <n v="110"/>
    <s v="2023/11"/>
    <d v="2024-02-21T00:00:00"/>
    <d v="2024-03-11T00:00:00"/>
    <s v="Cleaning NST"/>
    <s v="APAJ"/>
    <s v="ADJ050025"/>
    <n v="52934"/>
    <m/>
    <m/>
    <s v="GST Acquistion"/>
    <n v="1091.3699999999999"/>
    <x v="3"/>
    <m/>
  </r>
  <r>
    <n v="7470"/>
    <s v="Contract Cleaning"/>
    <n v="112"/>
    <s v="2023/11"/>
    <d v="2024-02-21T00:00:00"/>
    <d v="2024-03-11T00:00:00"/>
    <s v="Cleaning NST"/>
    <s v="APAJ"/>
    <s v="ADJ050025"/>
    <n v="52934"/>
    <m/>
    <m/>
    <s v="GST Acquistion"/>
    <n v="545.69000000000005"/>
    <x v="3"/>
    <m/>
  </r>
  <r>
    <n v="7470"/>
    <s v="Contract Cleaning"/>
    <n v="120"/>
    <s v="2023/11"/>
    <d v="2024-02-21T00:00:00"/>
    <d v="2024-03-11T00:00:00"/>
    <s v="Cleaning NST"/>
    <s v="APAJ"/>
    <s v="ADJ050025"/>
    <n v="52934"/>
    <m/>
    <m/>
    <s v="GST Acquistion"/>
    <n v="1200.51"/>
    <x v="3"/>
    <m/>
  </r>
  <r>
    <n v="7470"/>
    <s v="Contract Cleaning"/>
    <n v="130"/>
    <s v="2023/11"/>
    <d v="2024-02-21T00:00:00"/>
    <d v="2024-03-11T00:00:00"/>
    <s v="Cleaning NST"/>
    <s v="APAJ"/>
    <s v="ADJ050025"/>
    <n v="52934"/>
    <m/>
    <m/>
    <s v="GST Acquistion"/>
    <n v="927.67"/>
    <x v="3"/>
    <m/>
  </r>
  <r>
    <n v="7470"/>
    <s v="Contract Cleaning"/>
    <n v="140"/>
    <s v="2023/11"/>
    <d v="2024-02-21T00:00:00"/>
    <d v="2024-03-11T00:00:00"/>
    <s v="Cleaning NST"/>
    <s v="APAJ"/>
    <s v="ADJ050025"/>
    <n v="52934"/>
    <m/>
    <m/>
    <s v="GST Acquistion"/>
    <n v="1091.3699999999999"/>
    <x v="3"/>
    <m/>
  </r>
  <r>
    <n v="7470"/>
    <s v="Contract Cleaning"/>
    <n v="160"/>
    <s v="2023/11"/>
    <d v="2024-02-21T00:00:00"/>
    <d v="2024-03-11T00:00:00"/>
    <s v="Cleaning NST"/>
    <s v="APAJ"/>
    <s v="ADJ050025"/>
    <n v="52934"/>
    <m/>
    <m/>
    <s v="GST Acquistion"/>
    <n v="327.41000000000003"/>
    <x v="3"/>
    <m/>
  </r>
  <r>
    <n v="7470"/>
    <s v="Contract Cleaning"/>
    <n v="935"/>
    <s v="2023/11"/>
    <d v="2024-02-21T00:00:00"/>
    <d v="2024-03-11T00:00:00"/>
    <s v="Cleaning NST"/>
    <s v="APAJ"/>
    <s v="ADJ050025"/>
    <n v="52934"/>
    <m/>
    <m/>
    <s v="GST Acquistion"/>
    <n v="272.83999999999997"/>
    <x v="3"/>
    <m/>
  </r>
  <r>
    <n v="7470"/>
    <s v="Contract Cleaning"/>
    <n v="330"/>
    <s v="2022/12"/>
    <d v="2023-03-21T00:00:00"/>
    <d v="2023-03-23T00:00:00"/>
    <s v="Gallam Clean ltd (clean Corp)"/>
    <s v="APAJ"/>
    <s v="ADJ044378"/>
    <n v="47024"/>
    <m/>
    <m/>
    <s v="GST Acquistion"/>
    <n v="271.29000000000002"/>
    <x v="4"/>
    <m/>
  </r>
  <r>
    <n v="7470"/>
    <s v="Contract Cleaning"/>
    <n v="330"/>
    <s v="2022/12"/>
    <d v="2023-03-21T00:00:00"/>
    <d v="2023-03-23T00:00:00"/>
    <s v="Gallam Clean ltd (clean Corp)"/>
    <s v="APAJ"/>
    <s v="ADJ044378"/>
    <n v="47024"/>
    <m/>
    <m/>
    <s v="GST Acquistion"/>
    <n v="271.3"/>
    <x v="4"/>
    <m/>
  </r>
  <r>
    <n v="7470"/>
    <s v="Contract Cleaning"/>
    <n v="340"/>
    <s v="2022/12"/>
    <d v="2023-03-21T00:00:00"/>
    <d v="2023-03-23T00:00:00"/>
    <s v="Gallam Clean ltd (clean Corp)"/>
    <s v="APAJ"/>
    <s v="ADJ044378"/>
    <n v="47024"/>
    <m/>
    <m/>
    <s v="GST Acquistion"/>
    <n v="271.29000000000002"/>
    <x v="4"/>
    <m/>
  </r>
  <r>
    <n v="7470"/>
    <s v="Contract Cleaning"/>
    <n v="330"/>
    <s v="2023/01"/>
    <d v="2023-04-20T00:00:00"/>
    <d v="2023-04-24T00:00:00"/>
    <s v="Gallam Clean ltd (clean Corp)"/>
    <s v="APAJ"/>
    <s v="ADJ044842"/>
    <n v="47592"/>
    <m/>
    <m/>
    <s v="GST Acquistion"/>
    <n v="271.3"/>
    <x v="4"/>
    <m/>
  </r>
  <r>
    <n v="7470"/>
    <s v="Contract Cleaning"/>
    <n v="340"/>
    <s v="2023/01"/>
    <d v="2023-04-20T00:00:00"/>
    <d v="2023-04-24T00:00:00"/>
    <s v="Gallam Clean ltd (clean Corp)"/>
    <s v="APAJ"/>
    <s v="ADJ044842"/>
    <n v="47592"/>
    <m/>
    <m/>
    <s v="GST Acquistion"/>
    <n v="271.29000000000002"/>
    <x v="4"/>
    <m/>
  </r>
  <r>
    <n v="7470"/>
    <s v="Contract Cleaning"/>
    <n v="936"/>
    <s v="2023/01"/>
    <d v="2023-04-20T00:00:00"/>
    <d v="2023-04-24T00:00:00"/>
    <s v="Gallam Clean ltd (clean Corp)"/>
    <s v="APAJ"/>
    <s v="ADJ044842"/>
    <n v="47592"/>
    <m/>
    <m/>
    <s v="GST Acquistion"/>
    <n v="271.29000000000002"/>
    <x v="4"/>
    <m/>
  </r>
  <r>
    <n v="7470"/>
    <s v="Contract Cleaning"/>
    <n v="330"/>
    <s v="2023/02"/>
    <d v="2023-05-20T00:00:00"/>
    <d v="2023-05-24T00:00:00"/>
    <s v="Cleaning NL"/>
    <s v="APAJ"/>
    <s v="ADJ045302"/>
    <n v="48161"/>
    <m/>
    <m/>
    <s v="GST Acquistion"/>
    <n v="290.29000000000002"/>
    <x v="4"/>
    <m/>
  </r>
  <r>
    <n v="7470"/>
    <s v="Contract Cleaning"/>
    <n v="340"/>
    <s v="2023/02"/>
    <d v="2023-05-20T00:00:00"/>
    <d v="2023-05-24T00:00:00"/>
    <s v="Cleaning NL"/>
    <s v="APAJ"/>
    <s v="ADJ045302"/>
    <n v="48161"/>
    <m/>
    <m/>
    <s v="GST Acquistion"/>
    <n v="290.27999999999997"/>
    <x v="4"/>
    <m/>
  </r>
  <r>
    <n v="7470"/>
    <s v="Contract Cleaning"/>
    <n v="936"/>
    <s v="2023/02"/>
    <d v="2023-05-20T00:00:00"/>
    <d v="2023-05-24T00:00:00"/>
    <s v="Cleaning NL"/>
    <s v="APAJ"/>
    <s v="ADJ045302"/>
    <n v="48161"/>
    <m/>
    <m/>
    <s v="GST Acquistion"/>
    <n v="290.27999999999997"/>
    <x v="4"/>
    <m/>
  </r>
  <r>
    <n v="7470"/>
    <s v="Contract Cleaning"/>
    <n v="330"/>
    <s v="2023/03"/>
    <d v="2023-06-20T00:00:00"/>
    <d v="2023-06-28T00:00:00"/>
    <s v="Cleaning NL"/>
    <s v="APAJ"/>
    <s v="ADJ045879"/>
    <n v="48742"/>
    <m/>
    <m/>
    <s v="GST Acquistion"/>
    <n v="290.29000000000002"/>
    <x v="4"/>
    <m/>
  </r>
  <r>
    <n v="7470"/>
    <s v="Contract Cleaning"/>
    <n v="340"/>
    <s v="2023/03"/>
    <d v="2023-06-20T00:00:00"/>
    <d v="2023-06-28T00:00:00"/>
    <s v="Cleaning NL"/>
    <s v="APAJ"/>
    <s v="ADJ045879"/>
    <n v="48742"/>
    <m/>
    <m/>
    <s v="GST Acquistion"/>
    <n v="290.27999999999997"/>
    <x v="4"/>
    <m/>
  </r>
  <r>
    <n v="7470"/>
    <s v="Contract Cleaning"/>
    <n v="936"/>
    <s v="2023/03"/>
    <d v="2023-06-20T00:00:00"/>
    <d v="2023-06-28T00:00:00"/>
    <s v="Cleaning NL"/>
    <s v="APAJ"/>
    <s v="ADJ045879"/>
    <n v="48742"/>
    <m/>
    <m/>
    <s v="GST Acquistion"/>
    <n v="290.27999999999997"/>
    <x v="4"/>
    <m/>
  </r>
  <r>
    <n v="7470"/>
    <s v="Contract Cleaning"/>
    <n v="330"/>
    <s v="2023/04"/>
    <d v="2023-07-20T00:00:00"/>
    <d v="2023-07-24T00:00:00"/>
    <s v="Gallam Clean ltd (clean Corp) Monthly Clean"/>
    <s v="APAJ"/>
    <s v="ADJ046343"/>
    <n v="49309"/>
    <m/>
    <m/>
    <s v="GST Acquistion"/>
    <n v="435.43"/>
    <x v="4"/>
    <m/>
  </r>
  <r>
    <n v="7470"/>
    <s v="Contract Cleaning"/>
    <n v="340"/>
    <s v="2023/04"/>
    <d v="2023-07-20T00:00:00"/>
    <d v="2023-07-24T00:00:00"/>
    <s v="Gallam Clean ltd (clean Corp) Monthly Clean"/>
    <s v="APAJ"/>
    <s v="ADJ046343"/>
    <n v="49309"/>
    <m/>
    <m/>
    <s v="GST Acquistion"/>
    <n v="435.42"/>
    <x v="4"/>
    <m/>
  </r>
  <r>
    <n v="7470"/>
    <s v="Contract Cleaning"/>
    <n v="330"/>
    <s v="2023/05"/>
    <d v="2023-08-20T00:00:00"/>
    <d v="2023-08-24T00:00:00"/>
    <s v="Cleaning NL"/>
    <s v="APAJ"/>
    <s v="ADJ046872"/>
    <n v="49858"/>
    <m/>
    <m/>
    <s v="GST Acquistion"/>
    <n v="290.27999999999997"/>
    <x v="4"/>
    <m/>
  </r>
  <r>
    <n v="7470"/>
    <s v="Contract Cleaning"/>
    <n v="340"/>
    <s v="2023/05"/>
    <d v="2023-08-20T00:00:00"/>
    <d v="2023-08-24T00:00:00"/>
    <s v="Cleaning NL"/>
    <s v="APAJ"/>
    <s v="ADJ046872"/>
    <n v="49858"/>
    <m/>
    <m/>
    <s v="GST Acquistion"/>
    <n v="290.29000000000002"/>
    <x v="4"/>
    <m/>
  </r>
  <r>
    <n v="7470"/>
    <s v="Contract Cleaning"/>
    <n v="936"/>
    <s v="2023/05"/>
    <d v="2023-08-20T00:00:00"/>
    <d v="2023-08-24T00:00:00"/>
    <s v="Cleaning NL"/>
    <s v="APAJ"/>
    <s v="ADJ046872"/>
    <n v="49858"/>
    <m/>
    <m/>
    <s v="GST Acquistion"/>
    <n v="290.27999999999997"/>
    <x v="4"/>
    <m/>
  </r>
  <r>
    <n v="7470"/>
    <s v="Contract Cleaning"/>
    <n v="330"/>
    <s v="2023/06"/>
    <d v="2023-09-28T00:00:00"/>
    <d v="2023-09-28T00:00:00"/>
    <s v="Gallam Clean ltd (clean Corp) Monthly Clean"/>
    <s v="APAJ"/>
    <s v="ADJ047461"/>
    <n v="50413"/>
    <m/>
    <m/>
    <s v="GST Acquistion"/>
    <n v="290.29000000000002"/>
    <x v="4"/>
    <m/>
  </r>
  <r>
    <n v="7470"/>
    <s v="Contract Cleaning"/>
    <n v="340"/>
    <s v="2023/06"/>
    <d v="2023-09-28T00:00:00"/>
    <d v="2023-09-28T00:00:00"/>
    <s v="Gallam Clean ltd (clean Corp) Monthly Clean"/>
    <s v="APAJ"/>
    <s v="ADJ047461"/>
    <n v="50413"/>
    <m/>
    <m/>
    <s v="GST Acquistion"/>
    <n v="290.27999999999997"/>
    <x v="4"/>
    <m/>
  </r>
  <r>
    <n v="7470"/>
    <s v="Contract Cleaning"/>
    <n v="936"/>
    <s v="2023/06"/>
    <d v="2023-09-28T00:00:00"/>
    <d v="2023-09-28T00:00:00"/>
    <s v="Gallam Clean ltd (clean Corp) Monthly Clean"/>
    <s v="APAJ"/>
    <s v="ADJ047461"/>
    <n v="50413"/>
    <m/>
    <m/>
    <s v="GST Acquistion"/>
    <n v="290.27999999999997"/>
    <x v="4"/>
    <m/>
  </r>
  <r>
    <n v="7470"/>
    <s v="Contract Cleaning"/>
    <n v="330"/>
    <s v="2023/07"/>
    <d v="2023-10-27T00:00:00"/>
    <d v="2023-10-27T00:00:00"/>
    <s v="Gallam Clean ltd (clean Corp) Monthly Clean"/>
    <s v="APAJ"/>
    <s v="ADJ047926"/>
    <n v="50952"/>
    <m/>
    <m/>
    <s v="GST Acquistion"/>
    <n v="290.27999999999997"/>
    <x v="4"/>
    <m/>
  </r>
  <r>
    <n v="7470"/>
    <s v="Contract Cleaning"/>
    <n v="340"/>
    <s v="2023/07"/>
    <d v="2023-10-27T00:00:00"/>
    <d v="2023-10-27T00:00:00"/>
    <s v="Gallam Clean ltd (clean Corp) Monthly Clean"/>
    <s v="APAJ"/>
    <s v="ADJ047926"/>
    <n v="50952"/>
    <m/>
    <m/>
    <s v="GST Acquistion"/>
    <n v="290.27999999999997"/>
    <x v="4"/>
    <m/>
  </r>
  <r>
    <n v="7470"/>
    <s v="Contract Cleaning"/>
    <n v="936"/>
    <s v="2023/07"/>
    <d v="2023-10-27T00:00:00"/>
    <d v="2023-10-27T00:00:00"/>
    <s v="Gallam Clean ltd (clean Corp) Monthly Clean"/>
    <s v="APAJ"/>
    <s v="ADJ047926"/>
    <n v="50952"/>
    <m/>
    <m/>
    <s v="GST Acquistion"/>
    <n v="290.33"/>
    <x v="4"/>
    <m/>
  </r>
  <r>
    <n v="7470"/>
    <s v="Contract Cleaning"/>
    <n v="330"/>
    <s v="2023/08"/>
    <d v="2023-11-23T00:00:00"/>
    <d v="2023-11-23T00:00:00"/>
    <s v="Gallam Clean ltd (clean Corp) Monthly Clean"/>
    <s v="APAJ"/>
    <s v="ADJ048318"/>
    <n v="51477"/>
    <m/>
    <m/>
    <s v="GST Acquistion"/>
    <n v="290.27999999999997"/>
    <x v="4"/>
    <m/>
  </r>
  <r>
    <n v="7470"/>
    <s v="Contract Cleaning"/>
    <n v="340"/>
    <s v="2023/08"/>
    <d v="2023-11-23T00:00:00"/>
    <d v="2023-11-23T00:00:00"/>
    <s v="Gallam Clean ltd (clean Corp) Monthly Clean"/>
    <s v="APAJ"/>
    <s v="ADJ048318"/>
    <n v="51477"/>
    <m/>
    <m/>
    <s v="GST Acquistion"/>
    <n v="290.29000000000002"/>
    <x v="4"/>
    <m/>
  </r>
  <r>
    <n v="7470"/>
    <s v="Contract Cleaning"/>
    <n v="936"/>
    <s v="2023/08"/>
    <d v="2023-11-23T00:00:00"/>
    <d v="2023-11-23T00:00:00"/>
    <s v="Gallam Clean ltd (clean Corp) Monthly Clean"/>
    <s v="APAJ"/>
    <s v="ADJ048318"/>
    <n v="51477"/>
    <m/>
    <m/>
    <s v="GST Acquistion"/>
    <n v="290.27999999999997"/>
    <x v="4"/>
    <m/>
  </r>
  <r>
    <n v="7470"/>
    <s v="Contract Cleaning"/>
    <n v="330"/>
    <s v="2023/10"/>
    <d v="2024-01-20T00:00:00"/>
    <d v="2024-01-26T00:00:00"/>
    <s v="Gallam Clean ltd (clean Corp) For services January 2024"/>
    <s v="APAJ"/>
    <s v="ADJ049272"/>
    <n v="52560"/>
    <m/>
    <m/>
    <s v="GST Acquistion"/>
    <n v="435.43"/>
    <x v="4"/>
    <m/>
  </r>
  <r>
    <n v="7470"/>
    <s v="Contract Cleaning"/>
    <n v="340"/>
    <s v="2023/10"/>
    <d v="2024-01-20T00:00:00"/>
    <d v="2024-01-26T00:00:00"/>
    <s v="Gallam Clean ltd (clean Corp) For services January 2024"/>
    <s v="APAJ"/>
    <s v="ADJ049272"/>
    <n v="52560"/>
    <m/>
    <m/>
    <s v="GST Acquistion"/>
    <n v="435.42"/>
    <x v="4"/>
    <m/>
  </r>
  <r>
    <n v="7470"/>
    <s v="Contract Cleaning"/>
    <n v="330"/>
    <s v="2023/10"/>
    <d v="2024-01-26T00:00:00"/>
    <d v="2024-01-26T00:00:00"/>
    <s v="Gallam Clean ltd (clean Corp)"/>
    <s v="APAJ"/>
    <s v="ADJ049272"/>
    <n v="52006"/>
    <m/>
    <m/>
    <s v="GST Acquistion"/>
    <n v="435.43"/>
    <x v="4"/>
    <m/>
  </r>
  <r>
    <n v="7470"/>
    <s v="Contract Cleaning"/>
    <n v="340"/>
    <s v="2023/10"/>
    <d v="2024-01-26T00:00:00"/>
    <d v="2024-01-26T00:00:00"/>
    <s v="Gallam Clean ltd (clean Corp)"/>
    <s v="APAJ"/>
    <s v="ADJ049272"/>
    <n v="52006"/>
    <m/>
    <m/>
    <s v="GST Acquistion"/>
    <n v="435.42"/>
    <x v="4"/>
    <m/>
  </r>
  <r>
    <n v="7470"/>
    <s v="Contract Cleaning"/>
    <n v="330"/>
    <s v="2023/11"/>
    <d v="2024-02-21T00:00:00"/>
    <d v="2024-02-23T00:00:00"/>
    <s v="Gallam Clean ltd (clean Corp)"/>
    <s v="APAJ"/>
    <s v="ADJ049705"/>
    <n v="53090"/>
    <m/>
    <m/>
    <s v="GST Acquistion"/>
    <n v="435.43"/>
    <x v="4"/>
    <m/>
  </r>
  <r>
    <n v="7470"/>
    <s v="Contract Cleaning"/>
    <n v="340"/>
    <s v="2023/11"/>
    <d v="2024-02-21T00:00:00"/>
    <d v="2024-02-23T00:00:00"/>
    <s v="Gallam Clean ltd (clean Corp)"/>
    <s v="APAJ"/>
    <s v="ADJ049705"/>
    <n v="53090"/>
    <m/>
    <m/>
    <s v="GST Acquistion"/>
    <n v="435.42"/>
    <x v="4"/>
    <m/>
  </r>
  <r>
    <n v="7470"/>
    <s v="Contract Cleaning"/>
    <n v="210"/>
    <s v="2022/12"/>
    <d v="2023-03-01T00:00:00"/>
    <d v="2023-03-30T00:00:00"/>
    <s v="Cleaning NWT"/>
    <s v="APAJ"/>
    <s v="ADJ044500"/>
    <n v="181701"/>
    <m/>
    <m/>
    <s v="GST Acquistion"/>
    <n v="541.14"/>
    <x v="5"/>
    <m/>
  </r>
  <r>
    <n v="7470"/>
    <s v="Contract Cleaning"/>
    <n v="220"/>
    <s v="2022/12"/>
    <d v="2023-03-01T00:00:00"/>
    <d v="2023-03-30T00:00:00"/>
    <s v="Cleaning NWT"/>
    <s v="APAJ"/>
    <s v="ADJ044500"/>
    <n v="181701"/>
    <m/>
    <m/>
    <s v="GST Acquistion"/>
    <n v="541.14"/>
    <x v="5"/>
    <m/>
  </r>
  <r>
    <n v="7470"/>
    <s v="Contract Cleaning"/>
    <n v="230"/>
    <s v="2022/12"/>
    <d v="2023-03-01T00:00:00"/>
    <d v="2023-03-30T00:00:00"/>
    <s v="Cleaning NWT"/>
    <s v="APAJ"/>
    <s v="ADJ044500"/>
    <n v="181701"/>
    <m/>
    <m/>
    <s v="GST Acquistion"/>
    <n v="541.14"/>
    <x v="5"/>
    <m/>
  </r>
  <r>
    <n v="7470"/>
    <s v="Contract Cleaning"/>
    <n v="240"/>
    <s v="2022/12"/>
    <d v="2023-03-01T00:00:00"/>
    <d v="2023-03-30T00:00:00"/>
    <s v="Cleaning NWT"/>
    <s v="APAJ"/>
    <s v="ADJ044500"/>
    <n v="181701"/>
    <m/>
    <m/>
    <s v="GST Acquistion"/>
    <n v="541.14"/>
    <x v="5"/>
    <m/>
  </r>
  <r>
    <n v="7470"/>
    <s v="Contract Cleaning"/>
    <n v="210"/>
    <s v="2023/01"/>
    <d v="2023-04-30T00:00:00"/>
    <d v="2023-05-01T00:00:00"/>
    <s v="Cleaning NWT"/>
    <s v="APAJ"/>
    <s v="ADJ044909"/>
    <n v="181708"/>
    <m/>
    <m/>
    <s v="GST Acquistion"/>
    <n v="541.25"/>
    <x v="5"/>
    <m/>
  </r>
  <r>
    <n v="7470"/>
    <s v="Contract Cleaning"/>
    <n v="220"/>
    <s v="2023/01"/>
    <d v="2023-04-30T00:00:00"/>
    <d v="2023-05-01T00:00:00"/>
    <s v="Cleaning NWT"/>
    <s v="APAJ"/>
    <s v="ADJ044909"/>
    <n v="181708"/>
    <m/>
    <m/>
    <s v="GST Acquistion"/>
    <n v="541.25"/>
    <x v="5"/>
    <m/>
  </r>
  <r>
    <n v="7470"/>
    <s v="Contract Cleaning"/>
    <n v="230"/>
    <s v="2023/01"/>
    <d v="2023-04-30T00:00:00"/>
    <d v="2023-05-01T00:00:00"/>
    <s v="Cleaning NWT"/>
    <s v="APAJ"/>
    <s v="ADJ044909"/>
    <n v="181708"/>
    <m/>
    <m/>
    <s v="GST Acquistion"/>
    <n v="541.25"/>
    <x v="5"/>
    <m/>
  </r>
  <r>
    <n v="7470"/>
    <s v="Contract Cleaning"/>
    <n v="240"/>
    <s v="2023/01"/>
    <d v="2023-04-30T00:00:00"/>
    <d v="2023-05-01T00:00:00"/>
    <s v="Cleaning NWT"/>
    <s v="APAJ"/>
    <s v="ADJ044909"/>
    <n v="181708"/>
    <m/>
    <m/>
    <s v="GST Acquistion"/>
    <n v="541.25"/>
    <x v="5"/>
    <m/>
  </r>
  <r>
    <n v="7470"/>
    <s v="Contract Cleaning"/>
    <n v="330"/>
    <s v="2023/03"/>
    <d v="2023-06-19T00:00:00"/>
    <d v="2023-06-19T00:00:00"/>
    <s v="HR Cleaning Services Clean Hobby "/>
    <s v="APAJ"/>
    <s v="ADJ045726"/>
    <n v="181713"/>
    <m/>
    <m/>
    <s v="GST Acquistion"/>
    <n v="721.68"/>
    <x v="5"/>
    <m/>
  </r>
  <r>
    <n v="7470"/>
    <s v="Contract Cleaning"/>
    <n v="340"/>
    <s v="2023/03"/>
    <d v="2023-06-19T00:00:00"/>
    <d v="2023-06-19T00:00:00"/>
    <s v="HR Cleaning Services Clean Hobby "/>
    <s v="APAJ"/>
    <s v="ADJ045726"/>
    <n v="181713"/>
    <m/>
    <m/>
    <s v="GST Acquistion"/>
    <n v="721.66"/>
    <x v="5"/>
    <m/>
  </r>
  <r>
    <n v="7470"/>
    <s v="Contract Cleaning"/>
    <n v="936"/>
    <s v="2023/03"/>
    <d v="2023-06-19T00:00:00"/>
    <d v="2023-06-19T00:00:00"/>
    <s v="HR Cleaning Services Clean Hobby "/>
    <s v="APAJ"/>
    <s v="ADJ045726"/>
    <n v="181713"/>
    <m/>
    <m/>
    <s v="GST Acquistion"/>
    <n v="721.66"/>
    <x v="5"/>
    <m/>
  </r>
  <r>
    <n v="7470"/>
    <s v="Contract Cleaning"/>
    <n v="210"/>
    <s v="2023/03"/>
    <d v="2023-06-20T00:00:00"/>
    <d v="2023-07-06T00:00:00"/>
    <s v="Cleaning NWT"/>
    <s v="APAJ"/>
    <s v="ADJ046035"/>
    <n v="181717"/>
    <m/>
    <m/>
    <s v="GST Acquistion"/>
    <n v="541.25"/>
    <x v="5"/>
    <m/>
  </r>
  <r>
    <n v="7470"/>
    <s v="Contract Cleaning"/>
    <n v="220"/>
    <s v="2023/03"/>
    <d v="2023-06-20T00:00:00"/>
    <d v="2023-07-06T00:00:00"/>
    <s v="Cleaning NWT"/>
    <s v="APAJ"/>
    <s v="ADJ046035"/>
    <n v="181717"/>
    <m/>
    <m/>
    <s v="GST Acquistion"/>
    <n v="541.25"/>
    <x v="5"/>
    <m/>
  </r>
  <r>
    <n v="7470"/>
    <s v="Contract Cleaning"/>
    <n v="230"/>
    <s v="2023/03"/>
    <d v="2023-06-20T00:00:00"/>
    <d v="2023-07-06T00:00:00"/>
    <s v="Cleaning NWT"/>
    <s v="APAJ"/>
    <s v="ADJ046035"/>
    <n v="181717"/>
    <m/>
    <m/>
    <s v="GST Acquistion"/>
    <n v="541.25"/>
    <x v="5"/>
    <m/>
  </r>
  <r>
    <n v="7470"/>
    <s v="Contract Cleaning"/>
    <n v="240"/>
    <s v="2023/03"/>
    <d v="2023-06-20T00:00:00"/>
    <d v="2023-07-06T00:00:00"/>
    <s v="Cleaning NWT"/>
    <s v="APAJ"/>
    <s v="ADJ046035"/>
    <n v="181717"/>
    <m/>
    <m/>
    <s v="GST Acquistion"/>
    <n v="541.25"/>
    <x v="5"/>
    <m/>
  </r>
  <r>
    <n v="7470"/>
    <s v="Contract Cleaning"/>
    <n v="210"/>
    <s v="2023/04"/>
    <d v="2023-07-31T00:00:00"/>
    <d v="2023-08-11T00:00:00"/>
    <s v="Cleaning NWT"/>
    <s v="APAJ"/>
    <s v="ADJ046684"/>
    <n v="181722"/>
    <m/>
    <m/>
    <s v="GST Acquistion"/>
    <n v="541.25"/>
    <x v="5"/>
    <m/>
  </r>
  <r>
    <n v="7470"/>
    <s v="Contract Cleaning"/>
    <n v="220"/>
    <s v="2023/04"/>
    <d v="2023-07-31T00:00:00"/>
    <d v="2023-08-11T00:00:00"/>
    <s v="Cleaning NWT"/>
    <s v="APAJ"/>
    <s v="ADJ046684"/>
    <n v="181722"/>
    <m/>
    <m/>
    <s v="GST Acquistion"/>
    <n v="541.25"/>
    <x v="5"/>
    <m/>
  </r>
  <r>
    <n v="7470"/>
    <s v="Contract Cleaning"/>
    <n v="230"/>
    <s v="2023/04"/>
    <d v="2023-07-31T00:00:00"/>
    <d v="2023-08-11T00:00:00"/>
    <s v="Cleaning NWT"/>
    <s v="APAJ"/>
    <s v="ADJ046684"/>
    <n v="181722"/>
    <m/>
    <m/>
    <s v="GST Acquistion"/>
    <n v="541.25"/>
    <x v="5"/>
    <m/>
  </r>
  <r>
    <n v="7470"/>
    <s v="Contract Cleaning"/>
    <n v="240"/>
    <s v="2023/04"/>
    <d v="2023-07-31T00:00:00"/>
    <d v="2023-08-11T00:00:00"/>
    <s v="Cleaning NWT"/>
    <s v="APAJ"/>
    <s v="ADJ046684"/>
    <n v="181722"/>
    <m/>
    <m/>
    <s v="GST Acquistion"/>
    <n v="541.25"/>
    <x v="5"/>
    <m/>
  </r>
  <r>
    <n v="7470"/>
    <s v="Contract Cleaning"/>
    <n v="210"/>
    <s v="2023/05"/>
    <d v="2023-08-01T00:00:00"/>
    <d v="2023-09-06T00:00:00"/>
    <s v="Cleaning NWT"/>
    <s v="APAJ"/>
    <s v="ADJ047097"/>
    <n v="181727"/>
    <m/>
    <m/>
    <s v="GST Acquistion"/>
    <n v="541.25"/>
    <x v="5"/>
    <m/>
  </r>
  <r>
    <n v="7470"/>
    <s v="Contract Cleaning"/>
    <n v="220"/>
    <s v="2023/05"/>
    <d v="2023-08-01T00:00:00"/>
    <d v="2023-09-06T00:00:00"/>
    <s v="Cleaning NWT"/>
    <s v="APAJ"/>
    <s v="ADJ047097"/>
    <n v="181727"/>
    <m/>
    <m/>
    <s v="GST Acquistion"/>
    <n v="541.25"/>
    <x v="5"/>
    <m/>
  </r>
  <r>
    <n v="7470"/>
    <s v="Contract Cleaning"/>
    <n v="230"/>
    <s v="2023/05"/>
    <d v="2023-08-01T00:00:00"/>
    <d v="2023-09-06T00:00:00"/>
    <s v="Cleaning NWT"/>
    <s v="APAJ"/>
    <s v="ADJ047097"/>
    <n v="181727"/>
    <m/>
    <m/>
    <s v="GST Acquistion"/>
    <n v="541.25"/>
    <x v="5"/>
    <m/>
  </r>
  <r>
    <n v="7470"/>
    <s v="Contract Cleaning"/>
    <n v="240"/>
    <s v="2023/05"/>
    <d v="2023-08-01T00:00:00"/>
    <d v="2023-09-06T00:00:00"/>
    <s v="Cleaning NWT"/>
    <s v="APAJ"/>
    <s v="ADJ047097"/>
    <n v="181727"/>
    <m/>
    <m/>
    <s v="GST Acquistion"/>
    <n v="541.25"/>
    <x v="5"/>
    <m/>
  </r>
  <r>
    <n v="7470"/>
    <s v="Contract Cleaning"/>
    <n v="210"/>
    <s v="2023/07"/>
    <d v="2023-10-17T00:00:00"/>
    <d v="2023-10-17T00:00:00"/>
    <s v="Cleaning NWT"/>
    <s v="APAJ"/>
    <s v="ADJ047791"/>
    <n v="181732"/>
    <m/>
    <m/>
    <s v="GST Acquistion"/>
    <n v="541.25"/>
    <x v="5"/>
    <m/>
  </r>
  <r>
    <n v="7470"/>
    <s v="Contract Cleaning"/>
    <n v="220"/>
    <s v="2023/07"/>
    <d v="2023-10-17T00:00:00"/>
    <d v="2023-10-17T00:00:00"/>
    <s v="Cleaning NWT"/>
    <s v="APAJ"/>
    <s v="ADJ047791"/>
    <n v="181732"/>
    <m/>
    <m/>
    <s v="GST Acquistion"/>
    <n v="541.25"/>
    <x v="5"/>
    <m/>
  </r>
  <r>
    <n v="7470"/>
    <s v="Contract Cleaning"/>
    <n v="230"/>
    <s v="2023/07"/>
    <d v="2023-10-17T00:00:00"/>
    <d v="2023-10-17T00:00:00"/>
    <s v="Cleaning NWT"/>
    <s v="APAJ"/>
    <s v="ADJ047791"/>
    <n v="181732"/>
    <m/>
    <m/>
    <s v="GST Acquistion"/>
    <n v="541.25"/>
    <x v="5"/>
    <m/>
  </r>
  <r>
    <n v="7470"/>
    <s v="Contract Cleaning"/>
    <n v="240"/>
    <s v="2023/07"/>
    <d v="2023-10-17T00:00:00"/>
    <d v="2023-10-17T00:00:00"/>
    <s v="Cleaning NWT"/>
    <s v="APAJ"/>
    <s v="ADJ047791"/>
    <n v="181732"/>
    <m/>
    <m/>
    <s v="GST Acquistion"/>
    <n v="541.25"/>
    <x v="5"/>
    <m/>
  </r>
  <r>
    <n v="7470"/>
    <s v="Contract Cleaning"/>
    <n v="210"/>
    <s v="2023/07"/>
    <d v="2023-10-31T00:00:00"/>
    <d v="2023-10-31T00:00:00"/>
    <s v="Cleaning NWT"/>
    <s v="APAJ"/>
    <s v="ADJ047960"/>
    <n v="181736"/>
    <m/>
    <m/>
    <s v="GST Acquistion"/>
    <n v="541.25"/>
    <x v="5"/>
    <m/>
  </r>
  <r>
    <n v="7470"/>
    <s v="Contract Cleaning"/>
    <n v="220"/>
    <s v="2023/07"/>
    <d v="2023-10-31T00:00:00"/>
    <d v="2023-10-31T00:00:00"/>
    <s v="Cleaning NWT"/>
    <s v="APAJ"/>
    <s v="ADJ047960"/>
    <n v="181736"/>
    <m/>
    <m/>
    <s v="GST Acquistion"/>
    <n v="541.25"/>
    <x v="5"/>
    <m/>
  </r>
  <r>
    <n v="7470"/>
    <s v="Contract Cleaning"/>
    <n v="230"/>
    <s v="2023/07"/>
    <d v="2023-10-31T00:00:00"/>
    <d v="2023-10-31T00:00:00"/>
    <s v="Cleaning NWT"/>
    <s v="APAJ"/>
    <s v="ADJ047960"/>
    <n v="181736"/>
    <m/>
    <m/>
    <s v="GST Acquistion"/>
    <n v="541.25"/>
    <x v="5"/>
    <m/>
  </r>
  <r>
    <n v="7470"/>
    <s v="Contract Cleaning"/>
    <n v="240"/>
    <s v="2023/07"/>
    <d v="2023-10-31T00:00:00"/>
    <d v="2023-10-31T00:00:00"/>
    <s v="Cleaning NWT"/>
    <s v="APAJ"/>
    <s v="ADJ047960"/>
    <n v="181736"/>
    <m/>
    <m/>
    <s v="GST Acquistion"/>
    <n v="541.25"/>
    <x v="5"/>
    <m/>
  </r>
  <r>
    <n v="7470"/>
    <s v="Contract Cleaning"/>
    <n v="210"/>
    <s v="2023/08"/>
    <d v="2023-11-20T00:00:00"/>
    <d v="2023-12-04T00:00:00"/>
    <s v="Cleaning NWT"/>
    <s v="APAJ"/>
    <s v="ADJ048528"/>
    <n v="181741"/>
    <m/>
    <m/>
    <s v="GST Acquistion"/>
    <n v="541.25"/>
    <x v="5"/>
    <m/>
  </r>
  <r>
    <n v="7470"/>
    <s v="Contract Cleaning"/>
    <n v="220"/>
    <s v="2023/08"/>
    <d v="2023-11-20T00:00:00"/>
    <d v="2023-12-04T00:00:00"/>
    <s v="Cleaning NWT"/>
    <s v="APAJ"/>
    <s v="ADJ048528"/>
    <n v="181741"/>
    <m/>
    <m/>
    <s v="GST Acquistion"/>
    <n v="541.25"/>
    <x v="5"/>
    <m/>
  </r>
  <r>
    <n v="7470"/>
    <s v="Contract Cleaning"/>
    <n v="230"/>
    <s v="2023/08"/>
    <d v="2023-11-20T00:00:00"/>
    <d v="2023-12-04T00:00:00"/>
    <s v="Cleaning NWT"/>
    <s v="APAJ"/>
    <s v="ADJ048528"/>
    <n v="181741"/>
    <m/>
    <m/>
    <s v="GST Acquistion"/>
    <n v="541.25"/>
    <x v="5"/>
    <m/>
  </r>
  <r>
    <n v="7470"/>
    <s v="Contract Cleaning"/>
    <n v="240"/>
    <s v="2023/08"/>
    <d v="2023-11-20T00:00:00"/>
    <d v="2023-12-04T00:00:00"/>
    <s v="Cleaning NWT"/>
    <s v="APAJ"/>
    <s v="ADJ048528"/>
    <n v="181741"/>
    <m/>
    <m/>
    <s v="GST Acquistion"/>
    <n v="541.25"/>
    <x v="5"/>
    <m/>
  </r>
  <r>
    <n v="7470"/>
    <s v="Contract Cleaning"/>
    <n v="210"/>
    <s v="2023/09"/>
    <d v="2023-12-31T00:00:00"/>
    <d v="2024-01-08T00:00:00"/>
    <s v="Cleaning NWT"/>
    <s v="APAJ"/>
    <s v="ADJ049032"/>
    <n v="181745"/>
    <m/>
    <m/>
    <s v="GST Acquistion"/>
    <n v="541.25"/>
    <x v="5"/>
    <m/>
  </r>
  <r>
    <n v="7470"/>
    <s v="Contract Cleaning"/>
    <n v="220"/>
    <s v="2023/09"/>
    <d v="2023-12-31T00:00:00"/>
    <d v="2024-01-08T00:00:00"/>
    <s v="Cleaning NWT"/>
    <s v="APAJ"/>
    <s v="ADJ049032"/>
    <n v="181745"/>
    <m/>
    <m/>
    <s v="GST Acquistion"/>
    <n v="541.25"/>
    <x v="5"/>
    <m/>
  </r>
  <r>
    <n v="7470"/>
    <s v="Contract Cleaning"/>
    <n v="230"/>
    <s v="2023/09"/>
    <d v="2023-12-31T00:00:00"/>
    <d v="2024-01-08T00:00:00"/>
    <s v="Cleaning NWT"/>
    <s v="APAJ"/>
    <s v="ADJ049032"/>
    <n v="181745"/>
    <m/>
    <m/>
    <s v="GST Acquistion"/>
    <n v="541.25"/>
    <x v="5"/>
    <m/>
  </r>
  <r>
    <n v="7470"/>
    <s v="Contract Cleaning"/>
    <n v="240"/>
    <s v="2023/09"/>
    <d v="2023-12-31T00:00:00"/>
    <d v="2024-01-08T00:00:00"/>
    <s v="Cleaning NWT"/>
    <s v="APAJ"/>
    <s v="ADJ049032"/>
    <n v="181745"/>
    <m/>
    <m/>
    <s v="GST Acquistion"/>
    <n v="541.25"/>
    <x v="5"/>
    <m/>
  </r>
  <r>
    <n v="7470"/>
    <s v="Contract Cleaning"/>
    <n v="210"/>
    <s v="2023/10"/>
    <d v="2024-01-31T00:00:00"/>
    <d v="2024-01-31T00:00:00"/>
    <s v="Cleaning NWT"/>
    <s v="APAJ"/>
    <s v="ADJ049336"/>
    <n v="181750"/>
    <m/>
    <m/>
    <s v="GST Acquistion"/>
    <n v="541.25"/>
    <x v="5"/>
    <m/>
  </r>
  <r>
    <n v="7470"/>
    <s v="Contract Cleaning"/>
    <n v="220"/>
    <s v="2023/10"/>
    <d v="2024-01-31T00:00:00"/>
    <d v="2024-01-31T00:00:00"/>
    <s v="Cleaning NWT"/>
    <s v="APAJ"/>
    <s v="ADJ049336"/>
    <n v="181750"/>
    <m/>
    <m/>
    <s v="GST Acquistion"/>
    <n v="541.25"/>
    <x v="5"/>
    <m/>
  </r>
  <r>
    <n v="7470"/>
    <s v="Contract Cleaning"/>
    <n v="230"/>
    <s v="2023/10"/>
    <d v="2024-01-31T00:00:00"/>
    <d v="2024-01-31T00:00:00"/>
    <s v="Cleaning NWT"/>
    <s v="APAJ"/>
    <s v="ADJ049336"/>
    <n v="181750"/>
    <m/>
    <m/>
    <s v="GST Acquistion"/>
    <n v="541.25"/>
    <x v="5"/>
    <m/>
  </r>
  <r>
    <n v="7470"/>
    <s v="Contract Cleaning"/>
    <n v="240"/>
    <s v="2023/10"/>
    <d v="2024-01-31T00:00:00"/>
    <d v="2024-01-31T00:00:00"/>
    <s v="Cleaning NWT"/>
    <s v="APAJ"/>
    <s v="ADJ049336"/>
    <n v="181750"/>
    <m/>
    <m/>
    <s v="GST Acquistion"/>
    <n v="541.25"/>
    <x v="5"/>
    <m/>
  </r>
  <r>
    <n v="7470"/>
    <s v="Contract Cleaning"/>
    <n v="210"/>
    <s v="2023/11"/>
    <d v="2024-02-29T00:00:00"/>
    <d v="2024-03-05T00:00:00"/>
    <s v="Cleaning NWT"/>
    <s v="APAJ"/>
    <s v="ADJ049907"/>
    <n v="181754"/>
    <m/>
    <m/>
    <s v="GST Acquistion"/>
    <n v="541.25"/>
    <x v="5"/>
    <m/>
  </r>
  <r>
    <n v="7470"/>
    <s v="Contract Cleaning"/>
    <n v="220"/>
    <s v="2023/11"/>
    <d v="2024-02-29T00:00:00"/>
    <d v="2024-03-05T00:00:00"/>
    <s v="Cleaning NWT"/>
    <s v="APAJ"/>
    <s v="ADJ049907"/>
    <n v="181754"/>
    <m/>
    <m/>
    <s v="GST Acquistion"/>
    <n v="541.25"/>
    <x v="5"/>
    <m/>
  </r>
  <r>
    <n v="7470"/>
    <s v="Contract Cleaning"/>
    <n v="230"/>
    <s v="2023/11"/>
    <d v="2024-02-29T00:00:00"/>
    <d v="2024-03-05T00:00:00"/>
    <s v="Cleaning NWT"/>
    <s v="APAJ"/>
    <s v="ADJ049907"/>
    <n v="181754"/>
    <m/>
    <m/>
    <s v="GST Acquistion"/>
    <n v="541.25"/>
    <x v="5"/>
    <m/>
  </r>
  <r>
    <n v="7470"/>
    <s v="Contract Cleaning"/>
    <n v="240"/>
    <s v="2023/11"/>
    <d v="2024-02-29T00:00:00"/>
    <d v="2024-03-05T00:00:00"/>
    <s v="Cleaning NWT"/>
    <s v="APAJ"/>
    <s v="ADJ049907"/>
    <n v="181754"/>
    <m/>
    <m/>
    <s v="GST Acquistion"/>
    <n v="541.25"/>
    <x v="5"/>
    <m/>
  </r>
  <r>
    <n v="7470"/>
    <s v="Contract Cleaning"/>
    <n v="110"/>
    <s v="2022/12"/>
    <d v="2023-03-01T00:00:00"/>
    <d v="2023-03-08T00:00:00"/>
    <s v="Cleaning NST"/>
    <s v="APAJ"/>
    <s v="ADJ044148"/>
    <s v="WP-2320821"/>
    <m/>
    <m/>
    <s v="GST Acquistion"/>
    <n v="8.7200000000000006"/>
    <x v="6"/>
    <m/>
  </r>
  <r>
    <n v="7470"/>
    <s v="Contract Cleaning"/>
    <n v="112"/>
    <s v="2022/12"/>
    <d v="2023-03-01T00:00:00"/>
    <d v="2023-03-08T00:00:00"/>
    <s v="Cleaning NST"/>
    <s v="APAJ"/>
    <s v="ADJ044148"/>
    <s v="WP-2320821"/>
    <m/>
    <m/>
    <s v="GST Acquistion"/>
    <n v="4.37"/>
    <x v="6"/>
    <m/>
  </r>
  <r>
    <n v="7470"/>
    <s v="Contract Cleaning"/>
    <n v="120"/>
    <s v="2022/12"/>
    <d v="2023-03-01T00:00:00"/>
    <d v="2023-03-08T00:00:00"/>
    <s v="Cleaning NST"/>
    <s v="APAJ"/>
    <s v="ADJ044148"/>
    <s v="WP-2320821"/>
    <m/>
    <m/>
    <s v="GST Acquistion"/>
    <n v="9.6"/>
    <x v="6"/>
    <m/>
  </r>
  <r>
    <n v="7470"/>
    <s v="Contract Cleaning"/>
    <n v="130"/>
    <s v="2022/12"/>
    <d v="2023-03-01T00:00:00"/>
    <d v="2023-03-08T00:00:00"/>
    <s v="Cleaning NST"/>
    <s v="APAJ"/>
    <s v="ADJ044148"/>
    <s v="WP-2320821"/>
    <m/>
    <m/>
    <s v="GST Acquistion"/>
    <n v="7.42"/>
    <x v="6"/>
    <m/>
  </r>
  <r>
    <n v="7470"/>
    <s v="Contract Cleaning"/>
    <n v="140"/>
    <s v="2022/12"/>
    <d v="2023-03-01T00:00:00"/>
    <d v="2023-03-08T00:00:00"/>
    <s v="Cleaning NST"/>
    <s v="APAJ"/>
    <s v="ADJ044148"/>
    <s v="WP-2320821"/>
    <m/>
    <m/>
    <s v="GST Acquistion"/>
    <n v="8.7200000000000006"/>
    <x v="6"/>
    <m/>
  </r>
  <r>
    <n v="7470"/>
    <s v="Contract Cleaning"/>
    <n v="160"/>
    <s v="2022/12"/>
    <d v="2023-03-01T00:00:00"/>
    <d v="2023-03-08T00:00:00"/>
    <s v="Cleaning NST"/>
    <s v="APAJ"/>
    <s v="ADJ044148"/>
    <s v="WP-2320821"/>
    <m/>
    <m/>
    <s v="GST Acquistion"/>
    <n v="2.62"/>
    <x v="6"/>
    <m/>
  </r>
  <r>
    <n v="7470"/>
    <s v="Contract Cleaning"/>
    <n v="935"/>
    <s v="2022/12"/>
    <d v="2023-03-01T00:00:00"/>
    <d v="2023-03-08T00:00:00"/>
    <s v="Cleaning NST"/>
    <s v="APAJ"/>
    <s v="ADJ044148"/>
    <s v="WP-2320821"/>
    <m/>
    <m/>
    <s v="GST Acquistion"/>
    <n v="2.1800000000000002"/>
    <x v="6"/>
    <m/>
  </r>
  <r>
    <n v="7470"/>
    <s v="Contract Cleaning"/>
    <n v="210"/>
    <s v="2023/01"/>
    <d v="2023-04-01T00:00:00"/>
    <d v="2023-04-04T00:00:00"/>
    <s v="Cleaning NWT"/>
    <s v="APAJ"/>
    <s v="ADJ044584"/>
    <s v="WP-2352211"/>
    <m/>
    <m/>
    <s v="GST Acquistion"/>
    <n v="10.9"/>
    <x v="6"/>
    <m/>
  </r>
  <r>
    <n v="7470"/>
    <s v="Contract Cleaning"/>
    <n v="220"/>
    <s v="2023/01"/>
    <d v="2023-04-01T00:00:00"/>
    <d v="2023-04-04T00:00:00"/>
    <s v="Cleaning NWT"/>
    <s v="APAJ"/>
    <s v="ADJ044584"/>
    <s v="WP-2352211"/>
    <m/>
    <m/>
    <s v="GST Acquistion"/>
    <n v="10.9"/>
    <x v="6"/>
    <m/>
  </r>
  <r>
    <n v="7470"/>
    <s v="Contract Cleaning"/>
    <n v="230"/>
    <s v="2023/01"/>
    <d v="2023-04-01T00:00:00"/>
    <d v="2023-04-04T00:00:00"/>
    <s v="Cleaning NWT"/>
    <s v="APAJ"/>
    <s v="ADJ044584"/>
    <s v="WP-2352211"/>
    <m/>
    <m/>
    <s v="GST Acquistion"/>
    <n v="10.9"/>
    <x v="6"/>
    <m/>
  </r>
  <r>
    <n v="7470"/>
    <s v="Contract Cleaning"/>
    <n v="240"/>
    <s v="2023/01"/>
    <d v="2023-04-01T00:00:00"/>
    <d v="2023-04-04T00:00:00"/>
    <s v="Cleaning NWT"/>
    <s v="APAJ"/>
    <s v="ADJ044584"/>
    <s v="WP-2352211"/>
    <m/>
    <m/>
    <s v="GST Acquistion"/>
    <n v="10.9"/>
    <x v="6"/>
    <m/>
  </r>
  <r>
    <n v="7470"/>
    <s v="Contract Cleaning"/>
    <n v="210"/>
    <s v="2023/02"/>
    <d v="2023-05-01T00:00:00"/>
    <d v="2023-05-04T00:00:00"/>
    <s v="Cleaning NWT"/>
    <s v="APAJ"/>
    <s v="ADJ045020"/>
    <n v="2383481"/>
    <m/>
    <m/>
    <s v="GST Acquistion"/>
    <n v="10.9"/>
    <x v="6"/>
    <m/>
  </r>
  <r>
    <n v="7470"/>
    <s v="Contract Cleaning"/>
    <n v="220"/>
    <s v="2023/02"/>
    <d v="2023-05-01T00:00:00"/>
    <d v="2023-05-04T00:00:00"/>
    <s v="Cleaning NWT"/>
    <s v="APAJ"/>
    <s v="ADJ045020"/>
    <n v="2383481"/>
    <m/>
    <m/>
    <s v="GST Acquistion"/>
    <n v="10.9"/>
    <x v="6"/>
    <m/>
  </r>
  <r>
    <n v="7470"/>
    <s v="Contract Cleaning"/>
    <n v="230"/>
    <s v="2023/02"/>
    <d v="2023-05-01T00:00:00"/>
    <d v="2023-05-04T00:00:00"/>
    <s v="Cleaning NWT"/>
    <s v="APAJ"/>
    <s v="ADJ045020"/>
    <n v="2383481"/>
    <m/>
    <m/>
    <s v="GST Acquistion"/>
    <n v="10.9"/>
    <x v="6"/>
    <m/>
  </r>
  <r>
    <n v="7470"/>
    <s v="Contract Cleaning"/>
    <n v="240"/>
    <s v="2023/02"/>
    <d v="2023-05-01T00:00:00"/>
    <d v="2023-05-04T00:00:00"/>
    <s v="Cleaning NWT"/>
    <s v="APAJ"/>
    <s v="ADJ045020"/>
    <n v="2383481"/>
    <m/>
    <m/>
    <s v="GST Acquistion"/>
    <n v="10.9"/>
    <x v="6"/>
    <m/>
  </r>
  <r>
    <n v="7470"/>
    <s v="Contract Cleaning"/>
    <n v="340"/>
    <s v="2023/03"/>
    <d v="2023-06-01T00:00:00"/>
    <d v="2023-06-09T00:00:00"/>
    <s v="Cleaning NL"/>
    <s v="APAJ"/>
    <s v="ADJ045604"/>
    <n v="2415001"/>
    <m/>
    <m/>
    <s v="GST Acquistion"/>
    <n v="14.54"/>
    <x v="6"/>
    <m/>
  </r>
  <r>
    <n v="7470"/>
    <s v="Contract Cleaning"/>
    <n v="340"/>
    <s v="2023/03"/>
    <d v="2023-06-01T00:00:00"/>
    <d v="2023-06-09T00:00:00"/>
    <s v="Cleaning NL"/>
    <s v="APAJ"/>
    <s v="ADJ045604"/>
    <n v="2415001"/>
    <m/>
    <m/>
    <s v="GST Acquistion"/>
    <n v="14.54"/>
    <x v="6"/>
    <m/>
  </r>
  <r>
    <n v="7470"/>
    <s v="Contract Cleaning"/>
    <n v="936"/>
    <s v="2023/03"/>
    <d v="2023-06-01T00:00:00"/>
    <d v="2023-06-09T00:00:00"/>
    <s v="Cleaning NL"/>
    <s v="APAJ"/>
    <s v="ADJ045604"/>
    <n v="2415001"/>
    <m/>
    <m/>
    <s v="GST Acquistion"/>
    <n v="14.54"/>
    <x v="6"/>
    <m/>
  </r>
  <r>
    <n v="7470"/>
    <s v="Contract Cleaning"/>
    <n v="340"/>
    <s v="2023/04"/>
    <d v="2023-07-01T00:00:00"/>
    <d v="2023-07-06T00:00:00"/>
    <s v="Hygiene Systems"/>
    <s v="APAJ"/>
    <s v="ADJ046063"/>
    <n v="2446321"/>
    <m/>
    <m/>
    <s v="GST Acquistion"/>
    <n v="29.08"/>
    <x v="6"/>
    <m/>
  </r>
  <r>
    <n v="7470"/>
    <s v="Contract Cleaning"/>
    <n v="936"/>
    <s v="2023/04"/>
    <d v="2023-07-01T00:00:00"/>
    <d v="2023-07-06T00:00:00"/>
    <s v="Hygiene Systems"/>
    <s v="APAJ"/>
    <s v="ADJ046063"/>
    <n v="2446321"/>
    <m/>
    <m/>
    <s v="GST Acquistion"/>
    <n v="14.54"/>
    <x v="6"/>
    <m/>
  </r>
  <r>
    <n v="7470"/>
    <s v="Contract Cleaning"/>
    <n v="210"/>
    <s v="2023/05"/>
    <d v="2023-08-01T00:00:00"/>
    <d v="2023-08-08T00:00:00"/>
    <s v="Cleaning NWT"/>
    <s v="APAJ"/>
    <s v="ADJ046615"/>
    <s v="WP-2477671"/>
    <m/>
    <m/>
    <s v="GST Acquistion"/>
    <n v="11.56"/>
    <x v="6"/>
    <m/>
  </r>
  <r>
    <n v="7470"/>
    <s v="Contract Cleaning"/>
    <n v="220"/>
    <s v="2023/05"/>
    <d v="2023-08-01T00:00:00"/>
    <d v="2023-08-08T00:00:00"/>
    <s v="Cleaning NWT"/>
    <s v="APAJ"/>
    <s v="ADJ046615"/>
    <s v="WP-2477671"/>
    <m/>
    <m/>
    <s v="GST Acquistion"/>
    <n v="11.56"/>
    <x v="6"/>
    <m/>
  </r>
  <r>
    <n v="7470"/>
    <s v="Contract Cleaning"/>
    <n v="230"/>
    <s v="2023/05"/>
    <d v="2023-08-01T00:00:00"/>
    <d v="2023-08-08T00:00:00"/>
    <s v="Cleaning NWT"/>
    <s v="APAJ"/>
    <s v="ADJ046615"/>
    <s v="WP-2477671"/>
    <m/>
    <m/>
    <s v="GST Acquistion"/>
    <n v="11.56"/>
    <x v="6"/>
    <m/>
  </r>
  <r>
    <n v="7470"/>
    <s v="Contract Cleaning"/>
    <n v="240"/>
    <s v="2023/05"/>
    <d v="2023-08-01T00:00:00"/>
    <d v="2023-08-08T00:00:00"/>
    <s v="Cleaning NWT"/>
    <s v="APAJ"/>
    <s v="ADJ046615"/>
    <s v="WP-2477671"/>
    <m/>
    <m/>
    <s v="GST Acquistion"/>
    <n v="11.56"/>
    <x v="6"/>
    <m/>
  </r>
  <r>
    <n v="7470"/>
    <s v="Contract Cleaning"/>
    <n v="210"/>
    <s v="2023/06"/>
    <d v="2023-09-01T00:00:00"/>
    <d v="2023-09-11T00:00:00"/>
    <s v="Cleaning NWT"/>
    <s v="APAJ"/>
    <s v="ADJ047158"/>
    <s v="WP-2509061"/>
    <m/>
    <m/>
    <s v="GST Acquistion"/>
    <n v="11.56"/>
    <x v="6"/>
    <m/>
  </r>
  <r>
    <n v="7470"/>
    <s v="Contract Cleaning"/>
    <n v="220"/>
    <s v="2023/06"/>
    <d v="2023-09-01T00:00:00"/>
    <d v="2023-09-11T00:00:00"/>
    <s v="Cleaning NWT"/>
    <s v="APAJ"/>
    <s v="ADJ047158"/>
    <s v="WP-2509061"/>
    <m/>
    <m/>
    <s v="GST Acquistion"/>
    <n v="11.56"/>
    <x v="6"/>
    <m/>
  </r>
  <r>
    <n v="7470"/>
    <s v="Contract Cleaning"/>
    <n v="230"/>
    <s v="2023/06"/>
    <d v="2023-09-01T00:00:00"/>
    <d v="2023-09-11T00:00:00"/>
    <s v="Cleaning NWT"/>
    <s v="APAJ"/>
    <s v="ADJ047158"/>
    <s v="WP-2509061"/>
    <m/>
    <m/>
    <s v="GST Acquistion"/>
    <n v="11.56"/>
    <x v="6"/>
    <m/>
  </r>
  <r>
    <n v="7470"/>
    <s v="Contract Cleaning"/>
    <n v="240"/>
    <s v="2023/06"/>
    <d v="2023-09-01T00:00:00"/>
    <d v="2023-09-11T00:00:00"/>
    <s v="Cleaning NWT"/>
    <s v="APAJ"/>
    <s v="ADJ047158"/>
    <s v="WP-2509061"/>
    <m/>
    <m/>
    <s v="GST Acquistion"/>
    <n v="11.56"/>
    <x v="6"/>
    <m/>
  </r>
  <r>
    <n v="7470"/>
    <s v="Contract Cleaning"/>
    <n v="210"/>
    <s v="2023/07"/>
    <d v="2023-10-01T00:00:00"/>
    <d v="2023-10-03T00:00:00"/>
    <s v="Cleaning NWT"/>
    <s v="APAJ"/>
    <s v="ADJ047533"/>
    <s v="WP-2539981"/>
    <m/>
    <m/>
    <s v="GST Acquistion"/>
    <n v="11.56"/>
    <x v="6"/>
    <m/>
  </r>
  <r>
    <n v="7470"/>
    <s v="Contract Cleaning"/>
    <n v="220"/>
    <s v="2023/07"/>
    <d v="2023-10-01T00:00:00"/>
    <d v="2023-10-03T00:00:00"/>
    <s v="Cleaning NWT"/>
    <s v="APAJ"/>
    <s v="ADJ047533"/>
    <s v="WP-2539981"/>
    <m/>
    <m/>
    <s v="GST Acquistion"/>
    <n v="11.56"/>
    <x v="6"/>
    <m/>
  </r>
  <r>
    <n v="7470"/>
    <s v="Contract Cleaning"/>
    <n v="230"/>
    <s v="2023/07"/>
    <d v="2023-10-01T00:00:00"/>
    <d v="2023-10-03T00:00:00"/>
    <s v="Cleaning NWT"/>
    <s v="APAJ"/>
    <s v="ADJ047533"/>
    <s v="WP-2539981"/>
    <m/>
    <m/>
    <s v="GST Acquistion"/>
    <n v="11.56"/>
    <x v="6"/>
    <m/>
  </r>
  <r>
    <n v="7470"/>
    <s v="Contract Cleaning"/>
    <n v="240"/>
    <s v="2023/07"/>
    <d v="2023-10-01T00:00:00"/>
    <d v="2023-10-03T00:00:00"/>
    <s v="Cleaning NWT"/>
    <s v="APAJ"/>
    <s v="ADJ047533"/>
    <s v="WP-2539981"/>
    <m/>
    <m/>
    <s v="GST Acquistion"/>
    <n v="11.56"/>
    <x v="6"/>
    <m/>
  </r>
  <r>
    <n v="7470"/>
    <s v="Contract Cleaning"/>
    <n v="210"/>
    <s v="2023/08"/>
    <d v="2023-11-01T00:00:00"/>
    <d v="2023-11-03T00:00:00"/>
    <s v="Cleaning NWT"/>
    <s v="APAJ"/>
    <s v="ADJ048063"/>
    <n v="2571591"/>
    <m/>
    <m/>
    <s v="GST Acquistion"/>
    <n v="11.56"/>
    <x v="6"/>
    <m/>
  </r>
  <r>
    <n v="7470"/>
    <s v="Contract Cleaning"/>
    <n v="220"/>
    <s v="2023/08"/>
    <d v="2023-11-01T00:00:00"/>
    <d v="2023-11-03T00:00:00"/>
    <s v="Cleaning NWT"/>
    <s v="APAJ"/>
    <s v="ADJ048063"/>
    <n v="2571591"/>
    <m/>
    <m/>
    <s v="GST Acquistion"/>
    <n v="11.56"/>
    <x v="6"/>
    <m/>
  </r>
  <r>
    <n v="7470"/>
    <s v="Contract Cleaning"/>
    <n v="230"/>
    <s v="2023/08"/>
    <d v="2023-11-01T00:00:00"/>
    <d v="2023-11-03T00:00:00"/>
    <s v="Cleaning NWT"/>
    <s v="APAJ"/>
    <s v="ADJ048063"/>
    <n v="2571591"/>
    <m/>
    <m/>
    <s v="GST Acquistion"/>
    <n v="11.56"/>
    <x v="6"/>
    <m/>
  </r>
  <r>
    <n v="7470"/>
    <s v="Contract Cleaning"/>
    <n v="240"/>
    <s v="2023/08"/>
    <d v="2023-11-01T00:00:00"/>
    <d v="2023-11-03T00:00:00"/>
    <s v="Cleaning NWT"/>
    <s v="APAJ"/>
    <s v="ADJ048063"/>
    <n v="2571591"/>
    <m/>
    <m/>
    <s v="GST Acquistion"/>
    <n v="11.56"/>
    <x v="6"/>
    <m/>
  </r>
  <r>
    <n v="7470"/>
    <s v="Contract Cleaning"/>
    <n v="210"/>
    <s v="2023/09"/>
    <d v="2023-12-01T00:00:00"/>
    <d v="2023-12-05T00:00:00"/>
    <s v="Cleaning NWT"/>
    <s v="APAJ"/>
    <s v="ADJ048547"/>
    <s v="WP-2602681"/>
    <m/>
    <m/>
    <s v="GST Acquistion"/>
    <n v="11.56"/>
    <x v="6"/>
    <m/>
  </r>
  <r>
    <n v="7470"/>
    <s v="Contract Cleaning"/>
    <n v="220"/>
    <s v="2023/09"/>
    <d v="2023-12-01T00:00:00"/>
    <d v="2023-12-05T00:00:00"/>
    <s v="Cleaning NWT"/>
    <s v="APAJ"/>
    <s v="ADJ048547"/>
    <s v="WP-2602681"/>
    <m/>
    <m/>
    <s v="GST Acquistion"/>
    <n v="11.56"/>
    <x v="6"/>
    <m/>
  </r>
  <r>
    <n v="7470"/>
    <s v="Contract Cleaning"/>
    <n v="230"/>
    <s v="2023/09"/>
    <d v="2023-12-01T00:00:00"/>
    <d v="2023-12-05T00:00:00"/>
    <s v="Cleaning NWT"/>
    <s v="APAJ"/>
    <s v="ADJ048547"/>
    <s v="WP-2602681"/>
    <m/>
    <m/>
    <s v="GST Acquistion"/>
    <n v="11.56"/>
    <x v="6"/>
    <m/>
  </r>
  <r>
    <n v="7470"/>
    <s v="Contract Cleaning"/>
    <n v="240"/>
    <s v="2023/09"/>
    <d v="2023-12-01T00:00:00"/>
    <d v="2023-12-05T00:00:00"/>
    <s v="Cleaning NWT"/>
    <s v="APAJ"/>
    <s v="ADJ048547"/>
    <s v="WP-2602681"/>
    <m/>
    <m/>
    <s v="GST Acquistion"/>
    <n v="11.56"/>
    <x v="6"/>
    <m/>
  </r>
  <r>
    <n v="7470"/>
    <s v="Contract Cleaning"/>
    <n v="210"/>
    <s v="2023/10"/>
    <d v="2024-01-01T00:00:00"/>
    <d v="2024-01-05T00:00:00"/>
    <s v="Cleaning NWT"/>
    <s v="APAJ"/>
    <s v="ADJ048982"/>
    <n v="2633201"/>
    <m/>
    <m/>
    <s v="GST Acquistion"/>
    <n v="11.56"/>
    <x v="6"/>
    <m/>
  </r>
  <r>
    <n v="7470"/>
    <s v="Contract Cleaning"/>
    <n v="220"/>
    <s v="2023/10"/>
    <d v="2024-01-01T00:00:00"/>
    <d v="2024-01-05T00:00:00"/>
    <s v="Cleaning NWT"/>
    <s v="APAJ"/>
    <s v="ADJ048982"/>
    <n v="2633201"/>
    <m/>
    <m/>
    <s v="GST Acquistion"/>
    <n v="11.56"/>
    <x v="6"/>
    <m/>
  </r>
  <r>
    <n v="7470"/>
    <s v="Contract Cleaning"/>
    <n v="230"/>
    <s v="2023/10"/>
    <d v="2024-01-01T00:00:00"/>
    <d v="2024-01-05T00:00:00"/>
    <s v="Cleaning NWT"/>
    <s v="APAJ"/>
    <s v="ADJ048982"/>
    <n v="2633201"/>
    <m/>
    <m/>
    <s v="GST Acquistion"/>
    <n v="11.56"/>
    <x v="6"/>
    <m/>
  </r>
  <r>
    <n v="7470"/>
    <s v="Contract Cleaning"/>
    <n v="240"/>
    <s v="2023/10"/>
    <d v="2024-01-01T00:00:00"/>
    <d v="2024-01-05T00:00:00"/>
    <s v="Cleaning NWT"/>
    <s v="APAJ"/>
    <s v="ADJ048982"/>
    <n v="2633201"/>
    <m/>
    <m/>
    <s v="GST Acquistion"/>
    <n v="11.56"/>
    <x v="6"/>
    <m/>
  </r>
  <r>
    <n v="7470"/>
    <s v="Contract Cleaning"/>
    <n v="210"/>
    <s v="2023/11"/>
    <d v="2024-02-01T00:00:00"/>
    <d v="2024-02-07T00:00:00"/>
    <s v="Cleaning NWT"/>
    <s v="APAJ"/>
    <s v="ADJ049464"/>
    <s v="WP-2663801"/>
    <m/>
    <m/>
    <s v="GST Acquistion"/>
    <n v="11.56"/>
    <x v="6"/>
    <m/>
  </r>
  <r>
    <n v="7470"/>
    <s v="Contract Cleaning"/>
    <n v="220"/>
    <s v="2023/11"/>
    <d v="2024-02-01T00:00:00"/>
    <d v="2024-02-07T00:00:00"/>
    <s v="Cleaning NWT"/>
    <s v="APAJ"/>
    <s v="ADJ049464"/>
    <s v="WP-2663801"/>
    <m/>
    <m/>
    <s v="GST Acquistion"/>
    <n v="11.56"/>
    <x v="6"/>
    <m/>
  </r>
  <r>
    <n v="7470"/>
    <s v="Contract Cleaning"/>
    <n v="230"/>
    <s v="2023/11"/>
    <d v="2024-02-01T00:00:00"/>
    <d v="2024-02-07T00:00:00"/>
    <s v="Cleaning NWT"/>
    <s v="APAJ"/>
    <s v="ADJ049464"/>
    <s v="WP-2663801"/>
    <m/>
    <m/>
    <s v="GST Acquistion"/>
    <n v="11.56"/>
    <x v="6"/>
    <m/>
  </r>
  <r>
    <n v="7470"/>
    <s v="Contract Cleaning"/>
    <n v="240"/>
    <s v="2023/11"/>
    <d v="2024-02-01T00:00:00"/>
    <d v="2024-02-07T00:00:00"/>
    <s v="Cleaning NWT"/>
    <s v="APAJ"/>
    <s v="ADJ049464"/>
    <s v="WP-2663801"/>
    <m/>
    <m/>
    <s v="GST Acquistion"/>
    <n v="11.56"/>
    <x v="6"/>
    <m/>
  </r>
  <r>
    <n v="7470"/>
    <s v="Contract Cleaning"/>
    <n v="936"/>
    <s v="2022/12"/>
    <d v="2023-03-03T00:00:00"/>
    <d v="2023-03-08T00:00:00"/>
    <s v="J &amp; J Laughton"/>
    <s v="APAJ"/>
    <s v="ADJ044145"/>
    <n v="49770"/>
    <m/>
    <m/>
    <s v="GST Acquistion"/>
    <n v="282.5"/>
    <x v="7"/>
    <m/>
  </r>
  <r>
    <n v="7470"/>
    <s v="Contract Cleaning"/>
    <n v="936"/>
    <s v="2022/12"/>
    <d v="2023-03-10T00:00:00"/>
    <d v="2023-03-13T00:00:00"/>
    <s v="J &amp; J Laughton"/>
    <s v="APAJ"/>
    <s v="ADJ044215"/>
    <n v="49884"/>
    <m/>
    <m/>
    <s v="GST Acquistion"/>
    <n v="233.2"/>
    <x v="7"/>
    <m/>
  </r>
  <r>
    <n v="7470"/>
    <s v="Contract Cleaning"/>
    <n v="936"/>
    <s v="2022/12"/>
    <d v="2023-03-17T00:00:00"/>
    <d v="2023-03-20T00:00:00"/>
    <s v="J &amp; J Laughton"/>
    <s v="APAJ"/>
    <s v="ADJ044321"/>
    <n v="671273"/>
    <m/>
    <m/>
    <s v="GST Acquistion"/>
    <n v="144.9"/>
    <x v="7"/>
    <m/>
  </r>
  <r>
    <n v="7470"/>
    <s v="Contract Cleaning"/>
    <n v="936"/>
    <s v="2022/12"/>
    <d v="2023-03-24T00:00:00"/>
    <d v="2023-03-27T00:00:00"/>
    <s v="J &amp; J Laughton"/>
    <s v="APAJ"/>
    <s v="ADJ044409"/>
    <n v="50212"/>
    <m/>
    <m/>
    <s v="GST Acquistion"/>
    <n v="142.19999999999999"/>
    <x v="7"/>
    <m/>
  </r>
  <r>
    <n v="7470"/>
    <s v="Contract Cleaning"/>
    <n v="936"/>
    <s v="2022/12"/>
    <d v="2023-03-31T00:00:00"/>
    <d v="2023-03-31T00:00:00"/>
    <s v="J &amp; J Laughton"/>
    <s v="APAJ"/>
    <s v="ADJ044532"/>
    <n v="50367"/>
    <m/>
    <m/>
    <s v="GST Acquistion"/>
    <n v="176.9"/>
    <x v="7"/>
    <m/>
  </r>
  <r>
    <n v="7470"/>
    <s v="Contract Cleaning"/>
    <n v="936"/>
    <s v="2023/01"/>
    <d v="2023-04-06T00:00:00"/>
    <d v="2023-04-11T00:00:00"/>
    <s v="J &amp; J Laughton"/>
    <s v="APAJ"/>
    <s v="ADJ044673"/>
    <n v="50500"/>
    <m/>
    <m/>
    <s v="GST Acquistion"/>
    <n v="103.1"/>
    <x v="7"/>
    <m/>
  </r>
  <r>
    <n v="7470"/>
    <s v="Contract Cleaning"/>
    <n v="936"/>
    <s v="2023/01"/>
    <d v="2023-04-14T00:00:00"/>
    <d v="2023-04-17T00:00:00"/>
    <s v="J &amp; J Laughton"/>
    <s v="APAJ"/>
    <s v="ADJ044761"/>
    <n v="50636"/>
    <m/>
    <m/>
    <s v="GST Acquistion"/>
    <n v="180"/>
    <x v="7"/>
    <m/>
  </r>
  <r>
    <n v="7470"/>
    <s v="Contract Cleaning"/>
    <n v="936"/>
    <s v="2023/01"/>
    <d v="2023-04-21T00:00:00"/>
    <d v="2023-04-24T00:00:00"/>
    <s v="J &amp; J Laughton"/>
    <s v="APAJ"/>
    <s v="ADJ044849"/>
    <n v="50792"/>
    <m/>
    <m/>
    <s v="GST Acquistion"/>
    <n v="242.3"/>
    <x v="7"/>
    <m/>
  </r>
  <r>
    <n v="7470"/>
    <s v="Contract Cleaning"/>
    <n v="936"/>
    <s v="2023/01"/>
    <d v="2023-04-28T00:00:00"/>
    <d v="2023-05-01T00:00:00"/>
    <s v="J &amp; J Laughton"/>
    <s v="APAJ"/>
    <s v="ADJ044907"/>
    <n v="50904"/>
    <m/>
    <m/>
    <s v="GST Acquistion"/>
    <n v="130"/>
    <x v="7"/>
    <m/>
  </r>
  <r>
    <n v="7470"/>
    <s v="Contract Cleaning"/>
    <n v="936"/>
    <s v="2023/02"/>
    <d v="2023-05-08T00:00:00"/>
    <d v="2023-05-09T00:00:00"/>
    <s v="J &amp; J Laughton"/>
    <s v="APAJ"/>
    <s v="ADJ045116"/>
    <n v="51048"/>
    <m/>
    <m/>
    <s v="GST Acquistion"/>
    <n v="228.9"/>
    <x v="7"/>
    <m/>
  </r>
  <r>
    <n v="7470"/>
    <s v="Contract Cleaning"/>
    <n v="936"/>
    <s v="2023/02"/>
    <d v="2023-05-17T00:00:00"/>
    <d v="2023-05-18T00:00:00"/>
    <s v="J &amp; J Laughton"/>
    <s v="APAJ"/>
    <s v="ADJ045241"/>
    <n v="51208"/>
    <m/>
    <m/>
    <s v="GST Acquistion"/>
    <n v="165.3"/>
    <x v="7"/>
    <m/>
  </r>
  <r>
    <n v="7470"/>
    <s v="Contract Cleaning"/>
    <n v="936"/>
    <s v="2023/02"/>
    <d v="2023-05-19T00:00:00"/>
    <d v="2023-05-24T00:00:00"/>
    <s v="J &amp; J Laughton"/>
    <s v="APAJ"/>
    <s v="ADJ045293"/>
    <n v="51431"/>
    <m/>
    <m/>
    <s v="GST Acquistion"/>
    <n v="156.80000000000001"/>
    <x v="7"/>
    <m/>
  </r>
  <r>
    <n v="7470"/>
    <s v="Contract Cleaning"/>
    <n v="936"/>
    <s v="2023/02"/>
    <d v="2023-05-28T00:00:00"/>
    <d v="2023-05-29T00:00:00"/>
    <s v="J &amp; J Laughton Passenger Car Tyre effec Mar22"/>
    <s v="APAJ"/>
    <s v="ADJ045364"/>
    <n v="51527"/>
    <m/>
    <m/>
    <s v="GST Acquistion"/>
    <n v="192.7"/>
    <x v="7"/>
    <m/>
  </r>
  <r>
    <n v="7470"/>
    <s v="Contract Cleaning"/>
    <n v="936"/>
    <s v="2023/03"/>
    <d v="2023-06-06T00:00:00"/>
    <d v="2023-06-06T00:00:00"/>
    <s v="J &amp; J Laughton Passenger Car Tyre effec Mar22"/>
    <s v="APAJ"/>
    <s v="ADJ045495"/>
    <n v="51657"/>
    <m/>
    <m/>
    <s v="GST Acquistion"/>
    <n v="195.4"/>
    <x v="7"/>
    <m/>
  </r>
  <r>
    <n v="7470"/>
    <s v="Contract Cleaning"/>
    <n v="936"/>
    <s v="2023/03"/>
    <d v="2023-06-09T00:00:00"/>
    <d v="2023-06-12T00:00:00"/>
    <s v="J &amp; J Laughton Passenger Car Tyre effec Mar22"/>
    <s v="APAJ"/>
    <s v="ADJ045625"/>
    <n v="51790"/>
    <m/>
    <m/>
    <s v="GST Acquistion"/>
    <n v="176.3"/>
    <x v="7"/>
    <m/>
  </r>
  <r>
    <n v="7470"/>
    <s v="Contract Cleaning"/>
    <n v="936"/>
    <s v="2023/03"/>
    <d v="2023-06-16T00:00:00"/>
    <d v="2023-06-19T00:00:00"/>
    <s v="J &amp; J Laughton Passenger Car Tyre effec Mar22"/>
    <s v="APAJ"/>
    <s v="ADJ045723"/>
    <n v="51942"/>
    <m/>
    <m/>
    <s v="GST Acquistion"/>
    <n v="210"/>
    <x v="7"/>
    <m/>
  </r>
  <r>
    <n v="7470"/>
    <s v="Contract Cleaning"/>
    <n v="936"/>
    <s v="2023/03"/>
    <d v="2023-06-30T00:00:00"/>
    <d v="2023-06-30T00:00:00"/>
    <s v="J &amp; J Laughton Passenger Car Tyre effec Mar22"/>
    <s v="APAJ"/>
    <s v="ADJ045909"/>
    <n v="52228"/>
    <m/>
    <m/>
    <s v="GST Acquistion"/>
    <n v="194.9"/>
    <x v="7"/>
    <m/>
  </r>
  <r>
    <n v="7470"/>
    <s v="Contract Cleaning"/>
    <n v="936"/>
    <s v="2023/04"/>
    <d v="2023-07-07T00:00:00"/>
    <d v="2023-07-10T00:00:00"/>
    <s v="J &amp; J Laughton"/>
    <s v="APAJ"/>
    <s v="ADJ046111"/>
    <n v="52384"/>
    <m/>
    <m/>
    <s v="GST Acquistion"/>
    <n v="167.8"/>
    <x v="7"/>
    <m/>
  </r>
  <r>
    <n v="7470"/>
    <s v="Contract Cleaning"/>
    <n v="936"/>
    <s v="2023/04"/>
    <d v="2023-07-11T00:00:00"/>
    <d v="2023-07-12T00:00:00"/>
    <s v="J &amp; J Laughton "/>
    <s v="APAJ"/>
    <s v="ADJ046167"/>
    <n v="52097"/>
    <m/>
    <m/>
    <s v="GST Acquistion"/>
    <n v="221"/>
    <x v="7"/>
    <m/>
  </r>
  <r>
    <n v="7470"/>
    <s v="Contract Cleaning"/>
    <n v="936"/>
    <s v="2023/04"/>
    <d v="2023-07-13T00:00:00"/>
    <d v="2023-07-18T00:00:00"/>
    <s v="J &amp; J Laughton"/>
    <s v="APAJ"/>
    <s v="ADJ046241"/>
    <n v="52494"/>
    <m/>
    <m/>
    <s v="GST Acquistion"/>
    <n v="176.2"/>
    <x v="7"/>
    <m/>
  </r>
  <r>
    <n v="7470"/>
    <s v="Contract Cleaning"/>
    <n v="936"/>
    <s v="2023/04"/>
    <d v="2023-07-23T00:00:00"/>
    <d v="2023-07-24T00:00:00"/>
    <s v="J &amp; J Laughton"/>
    <s v="APAJ"/>
    <s v="ADJ046331"/>
    <n v="52646"/>
    <m/>
    <m/>
    <s v="GST Acquistion"/>
    <n v="240.1"/>
    <x v="7"/>
    <m/>
  </r>
  <r>
    <n v="7470"/>
    <s v="Contract Cleaning"/>
    <n v="936"/>
    <s v="2023/04"/>
    <d v="2023-07-28T00:00:00"/>
    <d v="2023-08-02T00:00:00"/>
    <s v="J &amp; J Laughton"/>
    <s v="APAJ"/>
    <s v="ADJ046516"/>
    <n v="52801"/>
    <m/>
    <m/>
    <s v="GST Acquistion"/>
    <n v="257.5"/>
    <x v="7"/>
    <m/>
  </r>
  <r>
    <n v="7470"/>
    <s v="Contract Cleaning"/>
    <n v="936"/>
    <s v="2023/05"/>
    <d v="2023-08-08T00:00:00"/>
    <d v="2023-08-09T00:00:00"/>
    <s v="J &amp; J Laughton"/>
    <s v="APAJ"/>
    <s v="ADJ046639"/>
    <n v="52959"/>
    <m/>
    <m/>
    <s v="GST Acquistion"/>
    <n v="188.8"/>
    <x v="7"/>
    <m/>
  </r>
  <r>
    <n v="7470"/>
    <s v="Contract Cleaning"/>
    <n v="936"/>
    <s v="2023/05"/>
    <d v="2023-08-14T00:00:00"/>
    <d v="2023-08-15T00:00:00"/>
    <s v="J &amp; J Laughton"/>
    <s v="APAJ"/>
    <s v="ADJ046732"/>
    <n v="53124"/>
    <m/>
    <m/>
    <s v="GST Acquistion"/>
    <n v="179.2"/>
    <x v="7"/>
    <m/>
  </r>
  <r>
    <n v="7470"/>
    <s v="Contract Cleaning"/>
    <n v="936"/>
    <s v="2023/05"/>
    <d v="2023-08-21T00:00:00"/>
    <d v="2023-08-21T00:00:00"/>
    <s v="J &amp; J Laughton"/>
    <s v="APAJ"/>
    <s v="ADJ046817"/>
    <n v="53301"/>
    <m/>
    <m/>
    <s v="GST Acquistion"/>
    <n v="128"/>
    <x v="7"/>
    <m/>
  </r>
  <r>
    <n v="7470"/>
    <s v="Contract Cleaning"/>
    <n v="936"/>
    <s v="2023/05"/>
    <d v="2023-08-27T00:00:00"/>
    <d v="2023-08-28T00:00:00"/>
    <s v="J &amp; J Laughton"/>
    <s v="APAJ"/>
    <s v="ADJ046893"/>
    <n v="53439"/>
    <m/>
    <m/>
    <s v="GST Acquistion"/>
    <n v="176"/>
    <x v="7"/>
    <m/>
  </r>
  <r>
    <n v="7470"/>
    <s v="Contract Cleaning"/>
    <n v="936"/>
    <s v="2023/06"/>
    <d v="2023-09-03T00:00:00"/>
    <d v="2023-09-04T00:00:00"/>
    <s v="J &amp; J Laughton"/>
    <s v="APAJ"/>
    <s v="ADJ047050"/>
    <n v="53603"/>
    <m/>
    <m/>
    <s v="GST Acquistion"/>
    <n v="189.6"/>
    <x v="7"/>
    <m/>
  </r>
  <r>
    <n v="7470"/>
    <s v="Contract Cleaning"/>
    <n v="936"/>
    <s v="2023/06"/>
    <d v="2023-09-10T00:00:00"/>
    <d v="2023-09-11T00:00:00"/>
    <s v="J &amp; J Laughton"/>
    <s v="APAJ"/>
    <s v="ADJ047154"/>
    <n v="53784"/>
    <m/>
    <m/>
    <s v="GST Acquistion"/>
    <n v="196.6"/>
    <x v="7"/>
    <m/>
  </r>
  <r>
    <n v="7470"/>
    <s v="Contract Cleaning"/>
    <n v="936"/>
    <s v="2023/06"/>
    <d v="2023-09-15T00:00:00"/>
    <d v="2023-09-19T00:00:00"/>
    <s v="J &amp; J Laughton"/>
    <s v="APAJ"/>
    <s v="ADJ047312"/>
    <n v="53957"/>
    <m/>
    <m/>
    <s v="GST Acquistion"/>
    <n v="153.6"/>
    <x v="7"/>
    <m/>
  </r>
  <r>
    <n v="7470"/>
    <s v="Contract Cleaning"/>
    <n v="936"/>
    <s v="2023/06"/>
    <d v="2023-09-28T00:00:00"/>
    <d v="2023-09-28T00:00:00"/>
    <s v="J &amp; J Laughton"/>
    <s v="APAJ"/>
    <s v="ADJ047429"/>
    <n v="54100"/>
    <m/>
    <m/>
    <s v="GST Acquistion"/>
    <n v="227.2"/>
    <x v="7"/>
    <m/>
  </r>
  <r>
    <n v="7470"/>
    <s v="Contract Cleaning"/>
    <n v="936"/>
    <s v="2023/06"/>
    <d v="2023-09-29T00:00:00"/>
    <d v="2023-10-02T00:00:00"/>
    <s v="J &amp; J Laughton Passenger Car Tyre effec Mar22"/>
    <s v="APAJ"/>
    <s v="ADJ047509"/>
    <n v="54257"/>
    <m/>
    <m/>
    <s v="GST Acquistion"/>
    <n v="208"/>
    <x v="7"/>
    <m/>
  </r>
  <r>
    <n v="7470"/>
    <s v="Contract Cleaning"/>
    <n v="936"/>
    <s v="2023/07"/>
    <d v="2023-10-08T00:00:00"/>
    <d v="2023-10-09T00:00:00"/>
    <s v="J &amp; J Laughton"/>
    <s v="APAJ"/>
    <s v="ADJ047688"/>
    <n v="54419"/>
    <m/>
    <m/>
    <s v="GST Acquistion"/>
    <n v="88.4"/>
    <x v="7"/>
    <m/>
  </r>
  <r>
    <n v="7470"/>
    <s v="Contract Cleaning"/>
    <n v="936"/>
    <s v="2023/07"/>
    <d v="2023-10-17T00:00:00"/>
    <d v="2023-10-18T00:00:00"/>
    <s v="J &amp; J Laughton"/>
    <s v="APAJ"/>
    <s v="ADJ047808"/>
    <n v="54532"/>
    <m/>
    <m/>
    <s v="GST Acquistion"/>
    <n v="229.2"/>
    <x v="7"/>
    <m/>
  </r>
  <r>
    <n v="7470"/>
    <s v="Contract Cleaning"/>
    <n v="936"/>
    <s v="2023/07"/>
    <d v="2023-10-31T00:00:00"/>
    <d v="2023-10-31T00:00:00"/>
    <s v="J &amp; J Laughton Passenger Car Tyre effec Mar22"/>
    <s v="APAJ"/>
    <s v="ADJ047964"/>
    <n v="54740"/>
    <m/>
    <m/>
    <s v="GST Acquistion"/>
    <n v="310.39999999999998"/>
    <x v="7"/>
    <m/>
  </r>
  <r>
    <n v="7470"/>
    <s v="Contract Cleaning"/>
    <n v="936"/>
    <s v="2023/08"/>
    <d v="2023-11-03T00:00:00"/>
    <d v="2023-11-03T00:00:00"/>
    <s v="J &amp; J Laughton"/>
    <s v="APAJ"/>
    <s v="ADJ048081"/>
    <n v="54918"/>
    <m/>
    <m/>
    <s v="GST Acquistion"/>
    <n v="179.2"/>
    <x v="7"/>
    <m/>
  </r>
  <r>
    <n v="7470"/>
    <s v="Contract Cleaning"/>
    <n v="936"/>
    <s v="2023/08"/>
    <d v="2023-11-10T00:00:00"/>
    <d v="2023-11-14T00:00:00"/>
    <s v="J &amp; J Laughton- NL clean"/>
    <s v="APAJ"/>
    <s v="ADJ048214"/>
    <n v="55112"/>
    <m/>
    <m/>
    <s v="GST Acquistion"/>
    <n v="201.1"/>
    <x v="7"/>
    <m/>
  </r>
  <r>
    <n v="7470"/>
    <s v="Contract Cleaning"/>
    <n v="936"/>
    <s v="2023/08"/>
    <d v="2023-11-17T00:00:00"/>
    <d v="2023-11-20T00:00:00"/>
    <s v="J &amp; J Laughton"/>
    <s v="APAJ"/>
    <s v="ADJ048253"/>
    <n v="55237"/>
    <m/>
    <m/>
    <s v="GST Acquistion"/>
    <n v="201.6"/>
    <x v="7"/>
    <m/>
  </r>
  <r>
    <n v="7470"/>
    <s v="Contract Cleaning"/>
    <n v="936"/>
    <s v="2023/08"/>
    <d v="2023-11-28T00:00:00"/>
    <d v="2023-11-28T00:00:00"/>
    <s v="J &amp; J Laughton"/>
    <s v="APAJ"/>
    <s v="ADJ048411"/>
    <n v="55401"/>
    <m/>
    <m/>
    <s v="GST Acquistion"/>
    <n v="185.6"/>
    <x v="7"/>
    <m/>
  </r>
  <r>
    <n v="7470"/>
    <s v="Contract Cleaning"/>
    <n v="936"/>
    <s v="2023/09"/>
    <d v="2023-12-03T00:00:00"/>
    <d v="2023-12-04T00:00:00"/>
    <s v="J &amp; J Laughton Passenger Car Tyre effec Mar22"/>
    <s v="APAJ"/>
    <s v="ADJ048502"/>
    <n v="55575"/>
    <m/>
    <m/>
    <s v="GST Acquistion"/>
    <n v="197.3"/>
    <x v="7"/>
    <m/>
  </r>
  <r>
    <n v="7470"/>
    <s v="Contract Cleaning"/>
    <n v="936"/>
    <s v="2023/09"/>
    <d v="2023-12-11T00:00:00"/>
    <d v="2023-12-11T00:00:00"/>
    <s v="J &amp; J Laughton"/>
    <s v="APAJ"/>
    <s v="ADJ048684"/>
    <n v="55760"/>
    <m/>
    <m/>
    <s v="GST Acquistion"/>
    <n v="251.1"/>
    <x v="7"/>
    <m/>
  </r>
  <r>
    <n v="7470"/>
    <s v="Contract Cleaning"/>
    <n v="936"/>
    <s v="2023/09"/>
    <d v="2023-12-18T00:00:00"/>
    <d v="2023-12-18T00:00:00"/>
    <s v="J &amp; J Laughton"/>
    <s v="APAJ"/>
    <s v="ADJ048781"/>
    <n v="55915"/>
    <m/>
    <m/>
    <s v="GST Acquistion"/>
    <n v="237"/>
    <x v="7"/>
    <m/>
  </r>
  <r>
    <n v="7470"/>
    <s v="Contract Cleaning"/>
    <n v="936"/>
    <s v="2023/09"/>
    <d v="2023-12-22T00:00:00"/>
    <d v="2023-12-22T00:00:00"/>
    <s v="J &amp; J Laughton"/>
    <s v="APAJ"/>
    <s v="ADJ048868"/>
    <n v="56057"/>
    <m/>
    <m/>
    <s v="GST Acquistion"/>
    <n v="148.6"/>
    <x v="7"/>
    <m/>
  </r>
  <r>
    <n v="7470"/>
    <s v="Contract Cleaning"/>
    <n v="936"/>
    <s v="2023/10"/>
    <d v="2024-01-22T00:00:00"/>
    <d v="2024-01-22T00:00:00"/>
    <s v="J &amp; J Laughton"/>
    <s v="APAJ"/>
    <s v="ADJ049215"/>
    <n v="56390"/>
    <m/>
    <m/>
    <s v="GST Acquistion"/>
    <n v="189"/>
    <x v="7"/>
    <m/>
  </r>
  <r>
    <n v="7470"/>
    <s v="Contract Cleaning"/>
    <n v="936"/>
    <s v="2023/10"/>
    <d v="2024-01-23T00:00:00"/>
    <d v="2024-01-23T00:00:00"/>
    <s v="J &amp; J Laughton"/>
    <s v="APAJ"/>
    <s v="ADJ049235"/>
    <n v="56210"/>
    <m/>
    <m/>
    <s v="GST Acquistion"/>
    <n v="411"/>
    <x v="7"/>
    <m/>
  </r>
  <r>
    <n v="7470"/>
    <s v="Contract Cleaning"/>
    <n v="936"/>
    <s v="2023/10"/>
    <d v="2024-01-29T00:00:00"/>
    <d v="2024-01-30T00:00:00"/>
    <s v="J &amp; J Laughton"/>
    <s v="APAJ"/>
    <s v="ADJ049301"/>
    <n v="56557"/>
    <m/>
    <m/>
    <s v="GST Acquistion"/>
    <n v="139.6"/>
    <x v="7"/>
    <m/>
  </r>
  <r>
    <n v="7470"/>
    <s v="Contract Cleaning"/>
    <n v="936"/>
    <s v="2023/11"/>
    <d v="2024-02-04T00:00:00"/>
    <d v="2024-02-05T00:00:00"/>
    <s v="J &amp; J Laughton"/>
    <s v="APAJ"/>
    <s v="ADJ049404"/>
    <n v="56689"/>
    <m/>
    <m/>
    <s v="GST Acquistion"/>
    <n v="147.4"/>
    <x v="7"/>
    <m/>
  </r>
  <r>
    <n v="7470"/>
    <s v="Contract Cleaning"/>
    <n v="936"/>
    <s v="2023/11"/>
    <d v="2024-02-12T00:00:00"/>
    <d v="2024-02-13T00:00:00"/>
    <s v="J &amp; J Laughton"/>
    <s v="APAJ"/>
    <s v="ADJ049567"/>
    <n v="56797"/>
    <m/>
    <m/>
    <s v="GST Acquistion"/>
    <n v="150.5"/>
    <x v="7"/>
    <m/>
  </r>
  <r>
    <n v="7470"/>
    <s v="Contract Cleaning"/>
    <n v="936"/>
    <s v="2023/11"/>
    <d v="2024-02-19T00:00:00"/>
    <d v="2024-02-19T00:00:00"/>
    <s v="J &amp; J Laughton"/>
    <s v="APAJ"/>
    <s v="ADJ049647"/>
    <n v="56950"/>
    <m/>
    <m/>
    <s v="GST Acquistion"/>
    <n v="257.10000000000002"/>
    <x v="7"/>
    <m/>
  </r>
  <r>
    <n v="7470"/>
    <s v="Contract Cleaning"/>
    <n v="936"/>
    <s v="2023/11"/>
    <d v="2024-02-26T00:00:00"/>
    <d v="2024-02-27T00:00:00"/>
    <s v="J &amp; J Laughton"/>
    <s v="APAJ"/>
    <s v="ADJ049744"/>
    <n v="57107"/>
    <m/>
    <m/>
    <s v="GST Acquistion"/>
    <n v="174.2"/>
    <x v="7"/>
    <m/>
  </r>
  <r>
    <n v="7470"/>
    <s v="Contract Cleaning"/>
    <n v="110"/>
    <s v="2023/11"/>
    <d v="2024-02-29T00:00:00"/>
    <d v="2024-03-04T00:00:00"/>
    <s v="Cleaning NST"/>
    <s v="APAJ"/>
    <s v="ADJ049878"/>
    <n v="49582402"/>
    <m/>
    <m/>
    <s v="GST Acquistion"/>
    <n v="148"/>
    <x v="7"/>
    <m/>
  </r>
  <r>
    <n v="7470"/>
    <s v="Contract Cleaning"/>
    <n v="112"/>
    <s v="2023/11"/>
    <d v="2024-02-29T00:00:00"/>
    <d v="2024-03-04T00:00:00"/>
    <s v="Cleaning NST"/>
    <s v="APAJ"/>
    <s v="ADJ049878"/>
    <n v="49582402"/>
    <m/>
    <m/>
    <s v="GST Acquistion"/>
    <n v="74"/>
    <x v="7"/>
    <m/>
  </r>
  <r>
    <n v="7470"/>
    <s v="Contract Cleaning"/>
    <n v="120"/>
    <s v="2023/11"/>
    <d v="2024-02-29T00:00:00"/>
    <d v="2024-03-04T00:00:00"/>
    <s v="Cleaning NST"/>
    <s v="APAJ"/>
    <s v="ADJ049878"/>
    <n v="49582402"/>
    <m/>
    <m/>
    <s v="GST Acquistion"/>
    <n v="162.80000000000001"/>
    <x v="7"/>
    <m/>
  </r>
  <r>
    <n v="7470"/>
    <s v="Contract Cleaning"/>
    <n v="130"/>
    <s v="2023/11"/>
    <d v="2024-02-29T00:00:00"/>
    <d v="2024-03-04T00:00:00"/>
    <s v="Cleaning NST"/>
    <s v="APAJ"/>
    <s v="ADJ049878"/>
    <n v="49582402"/>
    <m/>
    <m/>
    <s v="GST Acquistion"/>
    <n v="125.8"/>
    <x v="7"/>
    <m/>
  </r>
  <r>
    <n v="7470"/>
    <s v="Contract Cleaning"/>
    <n v="140"/>
    <s v="2023/11"/>
    <d v="2024-02-29T00:00:00"/>
    <d v="2024-03-04T00:00:00"/>
    <s v="Cleaning NST"/>
    <s v="APAJ"/>
    <s v="ADJ049878"/>
    <n v="49582402"/>
    <m/>
    <m/>
    <s v="GST Acquistion"/>
    <n v="148"/>
    <x v="7"/>
    <m/>
  </r>
  <r>
    <n v="7470"/>
    <s v="Contract Cleaning"/>
    <n v="160"/>
    <s v="2023/11"/>
    <d v="2024-02-29T00:00:00"/>
    <d v="2024-03-04T00:00:00"/>
    <s v="Cleaning NST"/>
    <s v="APAJ"/>
    <s v="ADJ049878"/>
    <n v="49582402"/>
    <m/>
    <m/>
    <s v="GST Acquistion"/>
    <n v="44.4"/>
    <x v="7"/>
    <m/>
  </r>
  <r>
    <n v="7470"/>
    <s v="Contract Cleaning"/>
    <n v="935"/>
    <s v="2023/11"/>
    <d v="2024-02-29T00:00:00"/>
    <d v="2024-03-04T00:00:00"/>
    <s v="Cleaning NST"/>
    <s v="APAJ"/>
    <s v="ADJ049878"/>
    <n v="49582402"/>
    <m/>
    <m/>
    <s v="GST Acquistion"/>
    <n v="37"/>
    <x v="7"/>
    <m/>
  </r>
  <r>
    <n v="7470"/>
    <s v="Contract Cleaning"/>
    <n v="210"/>
    <s v="2022/12"/>
    <d v="2023-03-31T00:00:00"/>
    <d v="2023-04-05T00:00:00"/>
    <s v="Cleaning NWT"/>
    <s v="APAJ"/>
    <s v="ADJ044615"/>
    <n v="4052303"/>
    <m/>
    <m/>
    <s v="GST Acquistion"/>
    <n v="175.29"/>
    <x v="8"/>
    <m/>
  </r>
  <r>
    <n v="7470"/>
    <s v="Contract Cleaning"/>
    <n v="220"/>
    <s v="2022/12"/>
    <d v="2023-03-31T00:00:00"/>
    <d v="2023-04-05T00:00:00"/>
    <s v="Cleaning NWT"/>
    <s v="APAJ"/>
    <s v="ADJ044615"/>
    <n v="4052303"/>
    <m/>
    <m/>
    <s v="GST Acquistion"/>
    <n v="175.29"/>
    <x v="8"/>
    <m/>
  </r>
  <r>
    <n v="7470"/>
    <s v="Contract Cleaning"/>
    <n v="230"/>
    <s v="2022/12"/>
    <d v="2023-03-31T00:00:00"/>
    <d v="2023-04-05T00:00:00"/>
    <s v="Cleaning NWT"/>
    <s v="APAJ"/>
    <s v="ADJ044615"/>
    <n v="4052303"/>
    <m/>
    <m/>
    <s v="GST Acquistion"/>
    <n v="175.29"/>
    <x v="8"/>
    <m/>
  </r>
  <r>
    <n v="7470"/>
    <s v="Contract Cleaning"/>
    <n v="240"/>
    <s v="2022/12"/>
    <d v="2023-03-31T00:00:00"/>
    <d v="2023-04-05T00:00:00"/>
    <s v="Cleaning NWT"/>
    <s v="APAJ"/>
    <s v="ADJ044615"/>
    <n v="4052303"/>
    <m/>
    <m/>
    <s v="GST Acquistion"/>
    <n v="175.29"/>
    <x v="8"/>
    <m/>
  </r>
  <r>
    <n v="7470"/>
    <s v="Contract Cleaning"/>
    <n v="936"/>
    <s v="2022/12"/>
    <d v="2023-03-31T00:00:00"/>
    <d v="2023-04-03T00:00:00"/>
    <s v="J J Richards &amp; Sons Ltd"/>
    <s v="APAJ"/>
    <s v="ADJ044568"/>
    <n v="49582303"/>
    <m/>
    <m/>
    <s v="GST Acquistion"/>
    <n v="1135.6500000000001"/>
    <x v="8"/>
    <m/>
  </r>
  <r>
    <n v="7470"/>
    <s v="Contract Cleaning"/>
    <n v="210"/>
    <s v="2023/01"/>
    <d v="2023-04-30T00:00:00"/>
    <d v="2023-05-02T00:00:00"/>
    <s v="Cleaning NWT"/>
    <s v="APAJ"/>
    <s v="ADJ044948"/>
    <n v="74052304"/>
    <m/>
    <m/>
    <s v="GST Acquistion"/>
    <n v="127.9"/>
    <x v="8"/>
    <m/>
  </r>
  <r>
    <n v="7470"/>
    <s v="Contract Cleaning"/>
    <n v="220"/>
    <s v="2023/01"/>
    <d v="2023-04-30T00:00:00"/>
    <d v="2023-05-02T00:00:00"/>
    <s v="Cleaning NWT"/>
    <s v="APAJ"/>
    <s v="ADJ044948"/>
    <n v="74052304"/>
    <m/>
    <m/>
    <s v="GST Acquistion"/>
    <n v="127.9"/>
    <x v="8"/>
    <m/>
  </r>
  <r>
    <n v="7470"/>
    <s v="Contract Cleaning"/>
    <n v="230"/>
    <s v="2023/01"/>
    <d v="2023-04-30T00:00:00"/>
    <d v="2023-05-02T00:00:00"/>
    <s v="Cleaning NWT"/>
    <s v="APAJ"/>
    <s v="ADJ044948"/>
    <n v="74052304"/>
    <m/>
    <m/>
    <s v="GST Acquistion"/>
    <n v="127.9"/>
    <x v="8"/>
    <m/>
  </r>
  <r>
    <n v="7470"/>
    <s v="Contract Cleaning"/>
    <n v="240"/>
    <s v="2023/01"/>
    <d v="2023-04-30T00:00:00"/>
    <d v="2023-05-02T00:00:00"/>
    <s v="Cleaning NWT"/>
    <s v="APAJ"/>
    <s v="ADJ044948"/>
    <n v="74052304"/>
    <m/>
    <m/>
    <s v="GST Acquistion"/>
    <n v="127.9"/>
    <x v="8"/>
    <m/>
  </r>
  <r>
    <n v="7470"/>
    <s v="Contract Cleaning"/>
    <n v="936"/>
    <s v="2023/01"/>
    <d v="2023-04-30T00:00:00"/>
    <d v="2023-05-02T00:00:00"/>
    <s v="J J Richards &amp; Sons Ltd"/>
    <s v="APAJ"/>
    <s v="ADJ044948"/>
    <n v="49582304"/>
    <m/>
    <m/>
    <s v="GST Acquistion"/>
    <n v="592"/>
    <x v="8"/>
    <m/>
  </r>
  <r>
    <n v="7470"/>
    <s v="Contract Cleaning"/>
    <n v="210"/>
    <s v="2023/02"/>
    <d v="2023-05-31T00:00:00"/>
    <d v="2023-06-07T00:00:00"/>
    <s v="Cleaning NWT"/>
    <s v="APAJ"/>
    <s v="ADJ045505"/>
    <n v="74052305"/>
    <m/>
    <m/>
    <s v="GST Acquistion"/>
    <n v="186.74"/>
    <x v="8"/>
    <m/>
  </r>
  <r>
    <n v="7470"/>
    <s v="Contract Cleaning"/>
    <n v="220"/>
    <s v="2023/02"/>
    <d v="2023-05-31T00:00:00"/>
    <d v="2023-06-07T00:00:00"/>
    <s v="Cleaning NWT"/>
    <s v="APAJ"/>
    <s v="ADJ045505"/>
    <n v="74052305"/>
    <m/>
    <m/>
    <s v="GST Acquistion"/>
    <n v="186.74"/>
    <x v="8"/>
    <m/>
  </r>
  <r>
    <n v="7470"/>
    <s v="Contract Cleaning"/>
    <n v="230"/>
    <s v="2023/02"/>
    <d v="2023-05-31T00:00:00"/>
    <d v="2023-06-07T00:00:00"/>
    <s v="Cleaning NWT"/>
    <s v="APAJ"/>
    <s v="ADJ045505"/>
    <n v="74052305"/>
    <m/>
    <m/>
    <s v="GST Acquistion"/>
    <n v="186.74"/>
    <x v="8"/>
    <m/>
  </r>
  <r>
    <n v="7470"/>
    <s v="Contract Cleaning"/>
    <n v="240"/>
    <s v="2023/02"/>
    <d v="2023-05-31T00:00:00"/>
    <d v="2023-06-07T00:00:00"/>
    <s v="Cleaning NWT"/>
    <s v="APAJ"/>
    <s v="ADJ045505"/>
    <n v="74052305"/>
    <m/>
    <m/>
    <s v="GST Acquistion"/>
    <n v="186.74"/>
    <x v="8"/>
    <m/>
  </r>
  <r>
    <n v="7470"/>
    <s v="Contract Cleaning"/>
    <n v="936"/>
    <s v="2023/02"/>
    <d v="2023-05-31T00:00:00"/>
    <d v="2023-06-07T00:00:00"/>
    <s v="J J Richards &amp; Sons Ltd Clean bin "/>
    <s v="APAJ"/>
    <s v="ADJ045505"/>
    <n v="495582305"/>
    <m/>
    <m/>
    <s v="GST Acquistion"/>
    <n v="592"/>
    <x v="8"/>
    <m/>
  </r>
  <r>
    <n v="7470"/>
    <s v="Contract Cleaning"/>
    <n v="935"/>
    <s v="2023/03"/>
    <d v="2023-06-30T00:00:00"/>
    <d v="2023-07-06T00:00:00"/>
    <s v="J J Richards &amp; Sons Ltd"/>
    <s v="APAJ"/>
    <s v="ADJ046037"/>
    <n v="49582306"/>
    <m/>
    <m/>
    <s v="GST Acquistion"/>
    <n v="740"/>
    <x v="8"/>
    <m/>
  </r>
  <r>
    <n v="7470"/>
    <s v="Contract Cleaning"/>
    <n v="210"/>
    <s v="2023/04"/>
    <d v="2023-07-01T00:00:00"/>
    <d v="2023-08-07T00:00:00"/>
    <s v="Cleaning NWT"/>
    <s v="APAJ"/>
    <s v="ADJ046583"/>
    <n v="174052306"/>
    <m/>
    <m/>
    <s v="GST Acquistion"/>
    <n v="156.09"/>
    <x v="8"/>
    <m/>
  </r>
  <r>
    <n v="7470"/>
    <s v="Contract Cleaning"/>
    <n v="220"/>
    <s v="2023/04"/>
    <d v="2023-07-01T00:00:00"/>
    <d v="2023-08-07T00:00:00"/>
    <s v="Cleaning NWT"/>
    <s v="APAJ"/>
    <s v="ADJ046583"/>
    <n v="174052306"/>
    <m/>
    <m/>
    <s v="GST Acquistion"/>
    <n v="156.09"/>
    <x v="8"/>
    <m/>
  </r>
  <r>
    <n v="7470"/>
    <s v="Contract Cleaning"/>
    <n v="230"/>
    <s v="2023/04"/>
    <d v="2023-07-01T00:00:00"/>
    <d v="2023-08-07T00:00:00"/>
    <s v="Cleaning NWT"/>
    <s v="APAJ"/>
    <s v="ADJ046583"/>
    <n v="174052306"/>
    <m/>
    <m/>
    <s v="GST Acquistion"/>
    <n v="156.09"/>
    <x v="8"/>
    <m/>
  </r>
  <r>
    <n v="7470"/>
    <s v="Contract Cleaning"/>
    <n v="240"/>
    <s v="2023/04"/>
    <d v="2023-07-01T00:00:00"/>
    <d v="2023-08-07T00:00:00"/>
    <s v="Cleaning NWT"/>
    <s v="APAJ"/>
    <s v="ADJ046583"/>
    <n v="174052306"/>
    <m/>
    <m/>
    <s v="GST Acquistion"/>
    <n v="156.09"/>
    <x v="8"/>
    <m/>
  </r>
  <r>
    <n v="7470"/>
    <s v="Contract Cleaning"/>
    <n v="210"/>
    <s v="2023/04"/>
    <d v="2023-07-31T00:00:00"/>
    <d v="2023-08-02T00:00:00"/>
    <s v="Cleaning NWT"/>
    <s v="APAJ"/>
    <s v="ADJ046520"/>
    <n v="4052307"/>
    <m/>
    <m/>
    <s v="GST Acquistion"/>
    <n v="300.33"/>
    <x v="8"/>
    <m/>
  </r>
  <r>
    <n v="7470"/>
    <s v="Contract Cleaning"/>
    <n v="220"/>
    <s v="2023/04"/>
    <d v="2023-07-31T00:00:00"/>
    <d v="2023-08-02T00:00:00"/>
    <s v="Cleaning NWT"/>
    <s v="APAJ"/>
    <s v="ADJ046520"/>
    <n v="4052307"/>
    <m/>
    <m/>
    <s v="GST Acquistion"/>
    <n v="300.33"/>
    <x v="8"/>
    <m/>
  </r>
  <r>
    <n v="7470"/>
    <s v="Contract Cleaning"/>
    <n v="230"/>
    <s v="2023/04"/>
    <d v="2023-07-31T00:00:00"/>
    <d v="2023-08-02T00:00:00"/>
    <s v="Cleaning NWT"/>
    <s v="APAJ"/>
    <s v="ADJ046520"/>
    <n v="4052307"/>
    <m/>
    <m/>
    <s v="GST Acquistion"/>
    <n v="300.33"/>
    <x v="8"/>
    <m/>
  </r>
  <r>
    <n v="7470"/>
    <s v="Contract Cleaning"/>
    <n v="240"/>
    <s v="2023/04"/>
    <d v="2023-07-31T00:00:00"/>
    <d v="2023-08-02T00:00:00"/>
    <s v="Cleaning NWT"/>
    <s v="APAJ"/>
    <s v="ADJ046520"/>
    <n v="4052307"/>
    <m/>
    <m/>
    <s v="GST Acquistion"/>
    <n v="300.33"/>
    <x v="8"/>
    <m/>
  </r>
  <r>
    <n v="7470"/>
    <s v="Contract Cleaning"/>
    <n v="936"/>
    <s v="2023/04"/>
    <d v="2023-07-31T00:00:00"/>
    <d v="2023-08-02T00:00:00"/>
    <s v="J J Richards &amp; Sons Ltd"/>
    <s v="APAJ"/>
    <s v="ADJ046520"/>
    <n v="49582307"/>
    <m/>
    <m/>
    <s v="GST Acquistion"/>
    <n v="592"/>
    <x v="8"/>
    <m/>
  </r>
  <r>
    <n v="7470"/>
    <s v="Contract Cleaning"/>
    <n v="210"/>
    <s v="2023/05"/>
    <d v="2023-08-31T00:00:00"/>
    <d v="2023-09-04T00:00:00"/>
    <s v="Cleaning NWT"/>
    <s v="APAJ"/>
    <s v="ADJ047025"/>
    <n v="174052308"/>
    <m/>
    <m/>
    <s v="GST Acquistion"/>
    <n v="11.85"/>
    <x v="8"/>
    <m/>
  </r>
  <r>
    <n v="7470"/>
    <s v="Contract Cleaning"/>
    <n v="220"/>
    <s v="2023/05"/>
    <d v="2023-08-31T00:00:00"/>
    <d v="2023-09-04T00:00:00"/>
    <s v="Cleaning NWT"/>
    <s v="APAJ"/>
    <s v="ADJ047025"/>
    <n v="174052308"/>
    <m/>
    <m/>
    <s v="GST Acquistion"/>
    <n v="11.85"/>
    <x v="8"/>
    <m/>
  </r>
  <r>
    <n v="7470"/>
    <s v="Contract Cleaning"/>
    <n v="230"/>
    <s v="2023/05"/>
    <d v="2023-08-31T00:00:00"/>
    <d v="2023-09-04T00:00:00"/>
    <s v="Cleaning NWT"/>
    <s v="APAJ"/>
    <s v="ADJ047025"/>
    <n v="174052308"/>
    <m/>
    <m/>
    <s v="GST Acquistion"/>
    <n v="11.85"/>
    <x v="8"/>
    <m/>
  </r>
  <r>
    <n v="7470"/>
    <s v="Contract Cleaning"/>
    <n v="240"/>
    <s v="2023/05"/>
    <d v="2023-08-31T00:00:00"/>
    <d v="2023-09-04T00:00:00"/>
    <s v="Cleaning NWT"/>
    <s v="APAJ"/>
    <s v="ADJ047025"/>
    <n v="174052308"/>
    <m/>
    <m/>
    <s v="GST Acquistion"/>
    <n v="11.85"/>
    <x v="8"/>
    <m/>
  </r>
  <r>
    <n v="7470"/>
    <s v="Contract Cleaning"/>
    <n v="936"/>
    <s v="2023/05"/>
    <d v="2023-08-31T00:00:00"/>
    <d v="2023-09-01T00:00:00"/>
    <s v="J J Richards &amp; Sons Ltd"/>
    <s v="APAJ"/>
    <s v="ADJ047018"/>
    <n v="49582308"/>
    <m/>
    <m/>
    <s v="GST Acquistion"/>
    <n v="740"/>
    <x v="8"/>
    <m/>
  </r>
  <r>
    <n v="7470"/>
    <s v="Contract Cleaning"/>
    <n v="210"/>
    <s v="2023/06"/>
    <d v="2023-09-30T00:00:00"/>
    <d v="2023-10-04T00:00:00"/>
    <s v="Cleaning NWT"/>
    <s v="APAJ"/>
    <s v="ADJ047588"/>
    <n v="4052309"/>
    <m/>
    <m/>
    <s v="GST Acquistion"/>
    <n v="174.9"/>
    <x v="8"/>
    <m/>
  </r>
  <r>
    <n v="7470"/>
    <s v="Contract Cleaning"/>
    <n v="220"/>
    <s v="2023/06"/>
    <d v="2023-09-30T00:00:00"/>
    <d v="2023-10-04T00:00:00"/>
    <s v="Cleaning NWT"/>
    <s v="APAJ"/>
    <s v="ADJ047588"/>
    <n v="4052309"/>
    <m/>
    <m/>
    <s v="GST Acquistion"/>
    <n v="174.9"/>
    <x v="8"/>
    <m/>
  </r>
  <r>
    <n v="7470"/>
    <s v="Contract Cleaning"/>
    <n v="230"/>
    <s v="2023/06"/>
    <d v="2023-09-30T00:00:00"/>
    <d v="2023-10-04T00:00:00"/>
    <s v="Cleaning NWT"/>
    <s v="APAJ"/>
    <s v="ADJ047588"/>
    <n v="4052309"/>
    <m/>
    <m/>
    <s v="GST Acquistion"/>
    <n v="174.9"/>
    <x v="8"/>
    <m/>
  </r>
  <r>
    <n v="7470"/>
    <s v="Contract Cleaning"/>
    <n v="240"/>
    <s v="2023/06"/>
    <d v="2023-09-30T00:00:00"/>
    <d v="2023-10-04T00:00:00"/>
    <s v="Cleaning NWT"/>
    <s v="APAJ"/>
    <s v="ADJ047588"/>
    <n v="4052309"/>
    <m/>
    <m/>
    <s v="GST Acquistion"/>
    <n v="174.9"/>
    <x v="8"/>
    <m/>
  </r>
  <r>
    <n v="7470"/>
    <s v="Contract Cleaning"/>
    <n v="936"/>
    <s v="2023/06"/>
    <d v="2023-09-30T00:00:00"/>
    <d v="2023-10-04T00:00:00"/>
    <s v="J J Richards &amp; Sons Ltd"/>
    <s v="APAJ"/>
    <s v="ADJ047588"/>
    <n v="49582309"/>
    <m/>
    <m/>
    <s v="GST Acquistion"/>
    <n v="592"/>
    <x v="8"/>
    <m/>
  </r>
  <r>
    <n v="7470"/>
    <s v="Contract Cleaning"/>
    <n v="210"/>
    <s v="2023/07"/>
    <d v="2023-10-31T00:00:00"/>
    <d v="2023-11-02T00:00:00"/>
    <s v="Cleaning NWT"/>
    <s v="APAJ"/>
    <s v="ADJ048012"/>
    <n v="174052310"/>
    <m/>
    <m/>
    <s v="GST Acquistion"/>
    <n v="156.83000000000001"/>
    <x v="8"/>
    <m/>
  </r>
  <r>
    <n v="7470"/>
    <s v="Contract Cleaning"/>
    <n v="220"/>
    <s v="2023/07"/>
    <d v="2023-10-31T00:00:00"/>
    <d v="2023-11-02T00:00:00"/>
    <s v="Cleaning NWT"/>
    <s v="APAJ"/>
    <s v="ADJ048012"/>
    <n v="174052310"/>
    <m/>
    <m/>
    <s v="GST Acquistion"/>
    <n v="156.83000000000001"/>
    <x v="8"/>
    <m/>
  </r>
  <r>
    <n v="7470"/>
    <s v="Contract Cleaning"/>
    <n v="230"/>
    <s v="2023/07"/>
    <d v="2023-10-31T00:00:00"/>
    <d v="2023-11-02T00:00:00"/>
    <s v="Cleaning NWT"/>
    <s v="APAJ"/>
    <s v="ADJ048012"/>
    <n v="174052310"/>
    <m/>
    <m/>
    <s v="GST Acquistion"/>
    <n v="156.83000000000001"/>
    <x v="8"/>
    <m/>
  </r>
  <r>
    <n v="7470"/>
    <s v="Contract Cleaning"/>
    <n v="240"/>
    <s v="2023/07"/>
    <d v="2023-10-31T00:00:00"/>
    <d v="2023-11-02T00:00:00"/>
    <s v="Cleaning NWT"/>
    <s v="APAJ"/>
    <s v="ADJ048012"/>
    <n v="174052310"/>
    <m/>
    <m/>
    <s v="GST Acquistion"/>
    <n v="156.83000000000001"/>
    <x v="8"/>
    <m/>
  </r>
  <r>
    <n v="7470"/>
    <s v="Contract Cleaning"/>
    <n v="936"/>
    <s v="2023/07"/>
    <d v="2023-10-31T00:00:00"/>
    <d v="2023-11-02T00:00:00"/>
    <s v="J J Richards &amp; Sons Ltd"/>
    <s v="APAJ"/>
    <s v="ADJ048047"/>
    <n v="49582310"/>
    <m/>
    <m/>
    <s v="GST Acquistion"/>
    <n v="592"/>
    <x v="8"/>
    <m/>
  </r>
  <r>
    <n v="7470"/>
    <s v="Contract Cleaning"/>
    <n v="210"/>
    <s v="2023/08"/>
    <d v="2023-11-30T00:00:00"/>
    <d v="2023-12-01T00:00:00"/>
    <s v="Cleaning NWT"/>
    <s v="APAJ"/>
    <s v="ADJ048483"/>
    <n v="174052311"/>
    <m/>
    <m/>
    <s v="GST Acquistion"/>
    <n v="191.03"/>
    <x v="8"/>
    <m/>
  </r>
  <r>
    <n v="7470"/>
    <s v="Contract Cleaning"/>
    <n v="220"/>
    <s v="2023/08"/>
    <d v="2023-11-30T00:00:00"/>
    <d v="2023-12-01T00:00:00"/>
    <s v="Cleaning NWT"/>
    <s v="APAJ"/>
    <s v="ADJ048483"/>
    <n v="174052311"/>
    <m/>
    <m/>
    <s v="GST Acquistion"/>
    <n v="191.03"/>
    <x v="8"/>
    <m/>
  </r>
  <r>
    <n v="7470"/>
    <s v="Contract Cleaning"/>
    <n v="230"/>
    <s v="2023/08"/>
    <d v="2023-11-30T00:00:00"/>
    <d v="2023-12-01T00:00:00"/>
    <s v="Cleaning NWT"/>
    <s v="APAJ"/>
    <s v="ADJ048483"/>
    <n v="174052311"/>
    <m/>
    <m/>
    <s v="GST Acquistion"/>
    <n v="191.03"/>
    <x v="8"/>
    <m/>
  </r>
  <r>
    <n v="7470"/>
    <s v="Contract Cleaning"/>
    <n v="240"/>
    <s v="2023/08"/>
    <d v="2023-11-30T00:00:00"/>
    <d v="2023-12-01T00:00:00"/>
    <s v="Cleaning NWT"/>
    <s v="APAJ"/>
    <s v="ADJ048483"/>
    <n v="174052311"/>
    <m/>
    <m/>
    <s v="GST Acquistion"/>
    <n v="191.03"/>
    <x v="8"/>
    <m/>
  </r>
  <r>
    <n v="7470"/>
    <s v="Contract Cleaning"/>
    <n v="936"/>
    <s v="2023/08"/>
    <d v="2023-11-30T00:00:00"/>
    <d v="2023-12-04T00:00:00"/>
    <s v="J J Richards &amp; Sons Ltd"/>
    <s v="APAJ"/>
    <s v="ADJ048521"/>
    <n v="49582311"/>
    <m/>
    <m/>
    <s v="GST Acquistion"/>
    <n v="740"/>
    <x v="8"/>
    <m/>
  </r>
  <r>
    <n v="7470"/>
    <s v="Contract Cleaning"/>
    <n v="210"/>
    <s v="2023/09"/>
    <d v="2023-12-31T00:00:00"/>
    <d v="2024-01-05T00:00:00"/>
    <s v="Cleaning NWT"/>
    <s v="APAJ"/>
    <s v="ADJ048967"/>
    <n v="174052312"/>
    <m/>
    <m/>
    <s v="GST Acquistion"/>
    <n v="154.47"/>
    <x v="8"/>
    <m/>
  </r>
  <r>
    <n v="7470"/>
    <s v="Contract Cleaning"/>
    <n v="220"/>
    <s v="2023/09"/>
    <d v="2023-12-31T00:00:00"/>
    <d v="2024-01-05T00:00:00"/>
    <s v="Cleaning NWT"/>
    <s v="APAJ"/>
    <s v="ADJ048967"/>
    <n v="174052312"/>
    <m/>
    <m/>
    <s v="GST Acquistion"/>
    <n v="154.47"/>
    <x v="8"/>
    <m/>
  </r>
  <r>
    <n v="7470"/>
    <s v="Contract Cleaning"/>
    <n v="230"/>
    <s v="2023/09"/>
    <d v="2023-12-31T00:00:00"/>
    <d v="2024-01-05T00:00:00"/>
    <s v="Cleaning NWT"/>
    <s v="APAJ"/>
    <s v="ADJ048967"/>
    <n v="174052312"/>
    <m/>
    <m/>
    <s v="GST Acquistion"/>
    <n v="154.47"/>
    <x v="8"/>
    <m/>
  </r>
  <r>
    <n v="7470"/>
    <s v="Contract Cleaning"/>
    <n v="240"/>
    <s v="2023/09"/>
    <d v="2023-12-31T00:00:00"/>
    <d v="2024-01-05T00:00:00"/>
    <s v="Cleaning NWT"/>
    <s v="APAJ"/>
    <s v="ADJ048967"/>
    <n v="174052312"/>
    <m/>
    <m/>
    <s v="GST Acquistion"/>
    <n v="154.47"/>
    <x v="8"/>
    <m/>
  </r>
  <r>
    <n v="7470"/>
    <s v="Contract Cleaning"/>
    <n v="935"/>
    <s v="2023/09"/>
    <d v="2023-12-31T00:00:00"/>
    <d v="2024-01-05T00:00:00"/>
    <s v="J J Richards &amp; Sons Ltd"/>
    <s v="APAJ"/>
    <s v="ADJ048978"/>
    <n v="49582312"/>
    <m/>
    <m/>
    <s v="GST Acquistion"/>
    <n v="592"/>
    <x v="8"/>
    <m/>
  </r>
  <r>
    <n v="7470"/>
    <s v="Contract Cleaning"/>
    <n v="210"/>
    <s v="2023/10"/>
    <d v="2024-01-31T00:00:00"/>
    <d v="2024-02-07T00:00:00"/>
    <s v="Cleaning NWT"/>
    <s v="APAJ"/>
    <s v="ADJ049457"/>
    <n v="174052401"/>
    <m/>
    <m/>
    <s v="GST Acquistion"/>
    <n v="178.06"/>
    <x v="8"/>
    <m/>
  </r>
  <r>
    <n v="7470"/>
    <s v="Contract Cleaning"/>
    <n v="220"/>
    <s v="2023/10"/>
    <d v="2024-01-31T00:00:00"/>
    <d v="2024-02-07T00:00:00"/>
    <s v="Cleaning NWT"/>
    <s v="APAJ"/>
    <s v="ADJ049457"/>
    <n v="174052401"/>
    <m/>
    <m/>
    <s v="GST Acquistion"/>
    <n v="178.06"/>
    <x v="8"/>
    <m/>
  </r>
  <r>
    <n v="7470"/>
    <s v="Contract Cleaning"/>
    <n v="230"/>
    <s v="2023/10"/>
    <d v="2024-01-31T00:00:00"/>
    <d v="2024-02-07T00:00:00"/>
    <s v="Cleaning NWT"/>
    <s v="APAJ"/>
    <s v="ADJ049457"/>
    <n v="174052401"/>
    <m/>
    <m/>
    <s v="GST Acquistion"/>
    <n v="178.06"/>
    <x v="8"/>
    <m/>
  </r>
  <r>
    <n v="7470"/>
    <s v="Contract Cleaning"/>
    <n v="240"/>
    <s v="2023/10"/>
    <d v="2024-01-31T00:00:00"/>
    <d v="2024-02-07T00:00:00"/>
    <s v="Cleaning NWT"/>
    <s v="APAJ"/>
    <s v="ADJ049457"/>
    <n v="174052401"/>
    <m/>
    <m/>
    <s v="GST Acquistion"/>
    <n v="178.06"/>
    <x v="8"/>
    <m/>
  </r>
  <r>
    <n v="7470"/>
    <s v="Contract Cleaning"/>
    <n v="936"/>
    <s v="2023/10"/>
    <d v="2024-01-31T00:00:00"/>
    <d v="2024-02-07T00:00:00"/>
    <s v="J J Richards &amp; Sons Ltd"/>
    <s v="APAJ"/>
    <s v="ADJ049455"/>
    <n v="49582401"/>
    <m/>
    <m/>
    <s v="GST Acquistion"/>
    <n v="592"/>
    <x v="8"/>
    <m/>
  </r>
  <r>
    <n v="7470"/>
    <s v="Contract Cleaning"/>
    <n v="210"/>
    <s v="2023/11"/>
    <d v="2024-02-29T00:00:00"/>
    <d v="2024-03-04T00:00:00"/>
    <s v="Cleaning NWT"/>
    <s v="APAJ"/>
    <s v="ADJ049869"/>
    <n v="174052402"/>
    <m/>
    <m/>
    <s v="GST Acquistion"/>
    <n v="149.77000000000001"/>
    <x v="8"/>
    <m/>
  </r>
  <r>
    <n v="7470"/>
    <s v="Contract Cleaning"/>
    <n v="220"/>
    <s v="2023/11"/>
    <d v="2024-02-29T00:00:00"/>
    <d v="2024-03-04T00:00:00"/>
    <s v="Cleaning NWT"/>
    <s v="APAJ"/>
    <s v="ADJ049869"/>
    <n v="174052402"/>
    <m/>
    <m/>
    <s v="GST Acquistion"/>
    <n v="149.77000000000001"/>
    <x v="8"/>
    <m/>
  </r>
  <r>
    <n v="7470"/>
    <s v="Contract Cleaning"/>
    <n v="230"/>
    <s v="2023/11"/>
    <d v="2024-02-29T00:00:00"/>
    <d v="2024-03-04T00:00:00"/>
    <s v="Cleaning NWT"/>
    <s v="APAJ"/>
    <s v="ADJ049869"/>
    <n v="174052402"/>
    <m/>
    <m/>
    <s v="GST Acquistion"/>
    <n v="149.77000000000001"/>
    <x v="8"/>
    <m/>
  </r>
  <r>
    <n v="7470"/>
    <s v="Contract Cleaning"/>
    <n v="240"/>
    <s v="2023/11"/>
    <d v="2024-02-29T00:00:00"/>
    <d v="2024-03-04T00:00:00"/>
    <s v="Cleaning NWT"/>
    <s v="APAJ"/>
    <s v="ADJ049869"/>
    <n v="174052402"/>
    <m/>
    <m/>
    <s v="GST Acquistion"/>
    <n v="149.77000000000001"/>
    <x v="8"/>
    <m/>
  </r>
  <r>
    <n v="7470"/>
    <s v="Contract Cleaning"/>
    <n v="112"/>
    <s v="2023/05"/>
    <d v="2023-08-02T00:00:00"/>
    <d v="2023-08-10T00:00:00"/>
    <s v="Julie Grigicevich move lexus furniture showroom"/>
    <s v="APAJ"/>
    <s v="ADJ046662"/>
    <n v="6332"/>
    <m/>
    <m/>
    <s v="GST Acquistion"/>
    <n v="286.95999999999998"/>
    <x v="9"/>
    <m/>
  </r>
  <r>
    <n v="7470"/>
    <s v="Contract Cleaning"/>
    <n v="110"/>
    <s v="2023/02"/>
    <d v="2023-05-23T00:00:00"/>
    <d v="2023-05-24T00:00:00"/>
    <s v="Cleaning NST"/>
    <s v="APAJ"/>
    <s v="ADJ045297"/>
    <s v="V-37043"/>
    <m/>
    <m/>
    <s v="GST Acquistion"/>
    <n v="63"/>
    <x v="10"/>
    <m/>
  </r>
  <r>
    <n v="7470"/>
    <s v="Contract Cleaning"/>
    <n v="112"/>
    <s v="2023/02"/>
    <d v="2023-05-23T00:00:00"/>
    <d v="2023-05-24T00:00:00"/>
    <s v="Cleaning NST"/>
    <s v="APAJ"/>
    <s v="ADJ045297"/>
    <s v="V-37043"/>
    <m/>
    <m/>
    <s v="GST Acquistion"/>
    <n v="31.5"/>
    <x v="10"/>
    <m/>
  </r>
  <r>
    <n v="7470"/>
    <s v="Contract Cleaning"/>
    <n v="120"/>
    <s v="2023/02"/>
    <d v="2023-05-23T00:00:00"/>
    <d v="2023-05-24T00:00:00"/>
    <s v="Cleaning NST"/>
    <s v="APAJ"/>
    <s v="ADJ045297"/>
    <s v="V-37043"/>
    <m/>
    <m/>
    <s v="GST Acquistion"/>
    <n v="69.3"/>
    <x v="10"/>
    <m/>
  </r>
  <r>
    <n v="7470"/>
    <s v="Contract Cleaning"/>
    <n v="130"/>
    <s v="2023/02"/>
    <d v="2023-05-23T00:00:00"/>
    <d v="2023-05-24T00:00:00"/>
    <s v="Cleaning NST"/>
    <s v="APAJ"/>
    <s v="ADJ045297"/>
    <s v="V-37043"/>
    <m/>
    <m/>
    <s v="GST Acquistion"/>
    <n v="53.55"/>
    <x v="10"/>
    <m/>
  </r>
  <r>
    <n v="7470"/>
    <s v="Contract Cleaning"/>
    <n v="140"/>
    <s v="2023/02"/>
    <d v="2023-05-23T00:00:00"/>
    <d v="2023-05-24T00:00:00"/>
    <s v="Cleaning NST"/>
    <s v="APAJ"/>
    <s v="ADJ045297"/>
    <s v="V-37043"/>
    <m/>
    <m/>
    <s v="GST Acquistion"/>
    <n v="63"/>
    <x v="10"/>
    <m/>
  </r>
  <r>
    <n v="7470"/>
    <s v="Contract Cleaning"/>
    <n v="160"/>
    <s v="2023/02"/>
    <d v="2023-05-23T00:00:00"/>
    <d v="2023-05-24T00:00:00"/>
    <s v="Cleaning NST"/>
    <s v="APAJ"/>
    <s v="ADJ045297"/>
    <s v="V-37043"/>
    <m/>
    <m/>
    <s v="GST Acquistion"/>
    <n v="18.899999999999999"/>
    <x v="10"/>
    <m/>
  </r>
  <r>
    <n v="7470"/>
    <s v="Contract Cleaning"/>
    <n v="935"/>
    <s v="2023/02"/>
    <d v="2023-05-23T00:00:00"/>
    <d v="2023-05-24T00:00:00"/>
    <s v="Cleaning NST"/>
    <s v="APAJ"/>
    <s v="ADJ045297"/>
    <s v="V-37043"/>
    <m/>
    <m/>
    <s v="GST Acquistion"/>
    <n v="15.75"/>
    <x v="10"/>
    <m/>
  </r>
  <r>
    <n v="7470"/>
    <s v="Contract Cleaning"/>
    <n v="110"/>
    <s v="2023/02"/>
    <d v="2023-05-25T00:00:00"/>
    <d v="2023-05-25T00:00:00"/>
    <s v="Cleaning NST"/>
    <s v="APAJ"/>
    <s v="ADJ045334"/>
    <s v="V-37043"/>
    <m/>
    <m/>
    <s v="GST Acquistion"/>
    <n v="-63"/>
    <x v="10"/>
    <m/>
  </r>
  <r>
    <n v="7470"/>
    <s v="Contract Cleaning"/>
    <n v="110"/>
    <s v="2023/02"/>
    <d v="2023-05-25T00:00:00"/>
    <d v="2023-05-25T00:00:00"/>
    <s v="Cleaning NST"/>
    <s v="APAJ"/>
    <s v="ADJ045337"/>
    <s v="V-37043"/>
    <m/>
    <m/>
    <s v="GST Acquistion"/>
    <n v="-63"/>
    <x v="10"/>
    <m/>
  </r>
  <r>
    <n v="7470"/>
    <s v="Contract Cleaning"/>
    <n v="112"/>
    <s v="2023/02"/>
    <d v="2023-05-25T00:00:00"/>
    <d v="2023-05-25T00:00:00"/>
    <s v="Cleaning NST"/>
    <s v="APAJ"/>
    <s v="ADJ045334"/>
    <s v="V-37043"/>
    <m/>
    <m/>
    <s v="GST Acquistion"/>
    <n v="-31.5"/>
    <x v="10"/>
    <m/>
  </r>
  <r>
    <n v="7470"/>
    <s v="Contract Cleaning"/>
    <n v="112"/>
    <s v="2023/02"/>
    <d v="2023-05-25T00:00:00"/>
    <d v="2023-05-25T00:00:00"/>
    <s v="Cleaning NST"/>
    <s v="APAJ"/>
    <s v="ADJ045337"/>
    <s v="V-37043"/>
    <m/>
    <m/>
    <s v="GST Acquistion"/>
    <n v="-31.5"/>
    <x v="10"/>
    <m/>
  </r>
  <r>
    <n v="7470"/>
    <s v="Contract Cleaning"/>
    <n v="120"/>
    <s v="2023/02"/>
    <d v="2023-05-25T00:00:00"/>
    <d v="2023-05-25T00:00:00"/>
    <s v="Cleaning NST"/>
    <s v="APAJ"/>
    <s v="ADJ045334"/>
    <s v="V-37043"/>
    <m/>
    <m/>
    <s v="GST Acquistion"/>
    <n v="-69.3"/>
    <x v="10"/>
    <m/>
  </r>
  <r>
    <n v="7470"/>
    <s v="Contract Cleaning"/>
    <n v="120"/>
    <s v="2023/02"/>
    <d v="2023-05-25T00:00:00"/>
    <d v="2023-05-25T00:00:00"/>
    <s v="Cleaning NST"/>
    <s v="APAJ"/>
    <s v="ADJ045337"/>
    <s v="V-37043"/>
    <m/>
    <m/>
    <s v="GST Acquistion"/>
    <n v="-69.3"/>
    <x v="10"/>
    <m/>
  </r>
  <r>
    <n v="7470"/>
    <s v="Contract Cleaning"/>
    <n v="130"/>
    <s v="2023/02"/>
    <d v="2023-05-25T00:00:00"/>
    <d v="2023-05-25T00:00:00"/>
    <s v="Cleaning NST"/>
    <s v="APAJ"/>
    <s v="ADJ045334"/>
    <s v="V-37043"/>
    <m/>
    <m/>
    <s v="GST Acquistion"/>
    <n v="-53.55"/>
    <x v="10"/>
    <m/>
  </r>
  <r>
    <n v="7470"/>
    <s v="Contract Cleaning"/>
    <n v="130"/>
    <s v="2023/02"/>
    <d v="2023-05-25T00:00:00"/>
    <d v="2023-05-25T00:00:00"/>
    <s v="Cleaning NST"/>
    <s v="APAJ"/>
    <s v="ADJ045337"/>
    <s v="V-37043"/>
    <m/>
    <m/>
    <s v="GST Acquistion"/>
    <n v="-53.55"/>
    <x v="10"/>
    <m/>
  </r>
  <r>
    <n v="7470"/>
    <s v="Contract Cleaning"/>
    <n v="140"/>
    <s v="2023/02"/>
    <d v="2023-05-25T00:00:00"/>
    <d v="2023-05-25T00:00:00"/>
    <s v="Cleaning NST"/>
    <s v="APAJ"/>
    <s v="ADJ045334"/>
    <s v="V-37043"/>
    <m/>
    <m/>
    <s v="GST Acquistion"/>
    <n v="-63"/>
    <x v="10"/>
    <m/>
  </r>
  <r>
    <n v="7470"/>
    <s v="Contract Cleaning"/>
    <n v="140"/>
    <s v="2023/02"/>
    <d v="2023-05-25T00:00:00"/>
    <d v="2023-05-25T00:00:00"/>
    <s v="Cleaning NST"/>
    <s v="APAJ"/>
    <s v="ADJ045337"/>
    <s v="V-37043"/>
    <m/>
    <m/>
    <s v="GST Acquistion"/>
    <n v="-63"/>
    <x v="10"/>
    <m/>
  </r>
  <r>
    <n v="7470"/>
    <s v="Contract Cleaning"/>
    <n v="160"/>
    <s v="2023/02"/>
    <d v="2023-05-25T00:00:00"/>
    <d v="2023-05-25T00:00:00"/>
    <s v="Cleaning NST"/>
    <s v="APAJ"/>
    <s v="ADJ045334"/>
    <s v="V-37043"/>
    <m/>
    <m/>
    <s v="GST Acquistion"/>
    <n v="-18.899999999999999"/>
    <x v="10"/>
    <m/>
  </r>
  <r>
    <n v="7470"/>
    <s v="Contract Cleaning"/>
    <n v="160"/>
    <s v="2023/02"/>
    <d v="2023-05-25T00:00:00"/>
    <d v="2023-05-25T00:00:00"/>
    <s v="Cleaning NST"/>
    <s v="APAJ"/>
    <s v="ADJ045337"/>
    <s v="V-37043"/>
    <m/>
    <m/>
    <s v="GST Acquistion"/>
    <n v="-18.899999999999999"/>
    <x v="10"/>
    <m/>
  </r>
  <r>
    <n v="7470"/>
    <s v="Contract Cleaning"/>
    <n v="935"/>
    <s v="2023/02"/>
    <d v="2023-05-25T00:00:00"/>
    <d v="2023-05-25T00:00:00"/>
    <s v="Cleaning NST"/>
    <s v="APAJ"/>
    <s v="ADJ045334"/>
    <s v="V-37043"/>
    <m/>
    <m/>
    <s v="GST Acquistion"/>
    <n v="-15.75"/>
    <x v="10"/>
    <m/>
  </r>
  <r>
    <n v="7470"/>
    <s v="Contract Cleaning"/>
    <n v="935"/>
    <s v="2023/02"/>
    <d v="2023-05-25T00:00:00"/>
    <d v="2023-05-25T00:00:00"/>
    <s v="Cleaning NST"/>
    <s v="APAJ"/>
    <s v="ADJ045337"/>
    <s v="V-37043"/>
    <m/>
    <m/>
    <s v="GST Acquistion"/>
    <n v="-15.75"/>
    <x v="10"/>
    <m/>
  </r>
  <r>
    <n v="7470"/>
    <s v="Contract Cleaning"/>
    <n v="330"/>
    <s v="2023/07"/>
    <d v="2023-10-26T00:00:00"/>
    <d v="2023-10-26T00:00:00"/>
    <s v="Junk Run Ltd GENERAL/HOUSEHOLD"/>
    <s v="APAJ"/>
    <s v="ADJ047901"/>
    <s v="J2G0815"/>
    <m/>
    <m/>
    <s v="GST Acquistion"/>
    <n v="175.09"/>
    <x v="10"/>
    <m/>
  </r>
  <r>
    <n v="7470"/>
    <s v="Contract Cleaning"/>
    <n v="340"/>
    <s v="2023/07"/>
    <d v="2023-10-26T00:00:00"/>
    <d v="2023-10-26T00:00:00"/>
    <s v="Junk Run Ltd GENERAL/HOUSEHOLD"/>
    <s v="APAJ"/>
    <s v="ADJ047901"/>
    <s v="J2G0815"/>
    <m/>
    <m/>
    <s v="GST Acquistion"/>
    <n v="173.91"/>
    <x v="10"/>
    <m/>
  </r>
  <r>
    <n v="7470"/>
    <s v="Contract Cleaning"/>
    <n v="430"/>
    <s v="2023/02"/>
    <d v="2023-05-15T00:00:00"/>
    <d v="2023-05-15T00:00:00"/>
    <s v="Junk2Go ltd- hobby waste removal"/>
    <s v="APAJ"/>
    <s v="ADJ045196"/>
    <s v="V-36735"/>
    <m/>
    <m/>
    <s v="GST Acquistion"/>
    <n v="112.5"/>
    <x v="11"/>
    <m/>
  </r>
  <r>
    <n v="7470"/>
    <s v="Contract Cleaning"/>
    <n v="440"/>
    <s v="2023/02"/>
    <d v="2023-05-15T00:00:00"/>
    <d v="2023-05-15T00:00:00"/>
    <s v="Junk2Go ltd- hobby waste removal"/>
    <s v="APAJ"/>
    <s v="ADJ045196"/>
    <s v="V-36735"/>
    <m/>
    <m/>
    <s v="GST Acquistion"/>
    <n v="112.5"/>
    <x v="11"/>
    <m/>
  </r>
  <r>
    <n v="7470"/>
    <s v="Contract Cleaning"/>
    <n v="110"/>
    <s v="2023/02"/>
    <d v="2023-05-23T00:00:00"/>
    <d v="2023-05-25T00:00:00"/>
    <s v="Cleaning NST"/>
    <s v="APAJ"/>
    <s v="ADJ045338"/>
    <s v="V-37043"/>
    <m/>
    <m/>
    <s v="GST Acquistion"/>
    <n v="63"/>
    <x v="11"/>
    <m/>
  </r>
  <r>
    <n v="7470"/>
    <s v="Contract Cleaning"/>
    <n v="110"/>
    <s v="2023/02"/>
    <d v="2023-05-23T00:00:00"/>
    <d v="2023-05-25T00:00:00"/>
    <s v="Cleaning NST"/>
    <s v="APAJ"/>
    <s v="ADJ045339"/>
    <s v="V-37043"/>
    <m/>
    <m/>
    <s v="GST Acquistion"/>
    <n v="63"/>
    <x v="11"/>
    <m/>
  </r>
  <r>
    <n v="7470"/>
    <s v="Contract Cleaning"/>
    <n v="112"/>
    <s v="2023/02"/>
    <d v="2023-05-23T00:00:00"/>
    <d v="2023-05-25T00:00:00"/>
    <s v="Cleaning NST"/>
    <s v="APAJ"/>
    <s v="ADJ045338"/>
    <s v="V-37043"/>
    <m/>
    <m/>
    <s v="GST Acquistion"/>
    <n v="31.5"/>
    <x v="11"/>
    <m/>
  </r>
  <r>
    <n v="7470"/>
    <s v="Contract Cleaning"/>
    <n v="112"/>
    <s v="2023/02"/>
    <d v="2023-05-23T00:00:00"/>
    <d v="2023-05-25T00:00:00"/>
    <s v="Cleaning NST"/>
    <s v="APAJ"/>
    <s v="ADJ045339"/>
    <s v="V-37043"/>
    <m/>
    <m/>
    <s v="GST Acquistion"/>
    <n v="31.5"/>
    <x v="11"/>
    <m/>
  </r>
  <r>
    <n v="7470"/>
    <s v="Contract Cleaning"/>
    <n v="120"/>
    <s v="2023/02"/>
    <d v="2023-05-23T00:00:00"/>
    <d v="2023-05-25T00:00:00"/>
    <s v="Cleaning NST"/>
    <s v="APAJ"/>
    <s v="ADJ045338"/>
    <s v="V-37043"/>
    <m/>
    <m/>
    <s v="GST Acquistion"/>
    <n v="69.3"/>
    <x v="11"/>
    <m/>
  </r>
  <r>
    <n v="7470"/>
    <s v="Contract Cleaning"/>
    <n v="120"/>
    <s v="2023/02"/>
    <d v="2023-05-23T00:00:00"/>
    <d v="2023-05-25T00:00:00"/>
    <s v="Cleaning NST"/>
    <s v="APAJ"/>
    <s v="ADJ045339"/>
    <s v="V-37043"/>
    <m/>
    <m/>
    <s v="GST Acquistion"/>
    <n v="69.3"/>
    <x v="11"/>
    <m/>
  </r>
  <r>
    <n v="7470"/>
    <s v="Contract Cleaning"/>
    <n v="130"/>
    <s v="2023/02"/>
    <d v="2023-05-23T00:00:00"/>
    <d v="2023-05-25T00:00:00"/>
    <s v="Cleaning NST"/>
    <s v="APAJ"/>
    <s v="ADJ045338"/>
    <s v="V-37043"/>
    <m/>
    <m/>
    <s v="GST Acquistion"/>
    <n v="53.55"/>
    <x v="11"/>
    <m/>
  </r>
  <r>
    <n v="7470"/>
    <s v="Contract Cleaning"/>
    <n v="130"/>
    <s v="2023/02"/>
    <d v="2023-05-23T00:00:00"/>
    <d v="2023-05-25T00:00:00"/>
    <s v="Cleaning NST"/>
    <s v="APAJ"/>
    <s v="ADJ045339"/>
    <s v="V-37043"/>
    <m/>
    <m/>
    <s v="GST Acquistion"/>
    <n v="53.55"/>
    <x v="11"/>
    <m/>
  </r>
  <r>
    <n v="7470"/>
    <s v="Contract Cleaning"/>
    <n v="140"/>
    <s v="2023/02"/>
    <d v="2023-05-23T00:00:00"/>
    <d v="2023-05-25T00:00:00"/>
    <s v="Cleaning NST"/>
    <s v="APAJ"/>
    <s v="ADJ045338"/>
    <s v="V-37043"/>
    <m/>
    <m/>
    <s v="GST Acquistion"/>
    <n v="63"/>
    <x v="11"/>
    <m/>
  </r>
  <r>
    <n v="7470"/>
    <s v="Contract Cleaning"/>
    <n v="140"/>
    <s v="2023/02"/>
    <d v="2023-05-23T00:00:00"/>
    <d v="2023-05-25T00:00:00"/>
    <s v="Cleaning NST"/>
    <s v="APAJ"/>
    <s v="ADJ045339"/>
    <s v="V-37043"/>
    <m/>
    <m/>
    <s v="GST Acquistion"/>
    <n v="63"/>
    <x v="11"/>
    <m/>
  </r>
  <r>
    <n v="7470"/>
    <s v="Contract Cleaning"/>
    <n v="160"/>
    <s v="2023/02"/>
    <d v="2023-05-23T00:00:00"/>
    <d v="2023-05-25T00:00:00"/>
    <s v="Cleaning NST"/>
    <s v="APAJ"/>
    <s v="ADJ045338"/>
    <s v="V-37043"/>
    <m/>
    <m/>
    <s v="GST Acquistion"/>
    <n v="18.899999999999999"/>
    <x v="11"/>
    <m/>
  </r>
  <r>
    <n v="7470"/>
    <s v="Contract Cleaning"/>
    <n v="160"/>
    <s v="2023/02"/>
    <d v="2023-05-23T00:00:00"/>
    <d v="2023-05-25T00:00:00"/>
    <s v="Cleaning NST"/>
    <s v="APAJ"/>
    <s v="ADJ045339"/>
    <s v="V-37043"/>
    <m/>
    <m/>
    <s v="GST Acquistion"/>
    <n v="18.899999999999999"/>
    <x v="11"/>
    <m/>
  </r>
  <r>
    <n v="7470"/>
    <s v="Contract Cleaning"/>
    <n v="935"/>
    <s v="2023/02"/>
    <d v="2023-05-23T00:00:00"/>
    <d v="2023-05-25T00:00:00"/>
    <s v="Cleaning NST"/>
    <s v="APAJ"/>
    <s v="ADJ045338"/>
    <s v="V-37043"/>
    <m/>
    <m/>
    <s v="GST Acquistion"/>
    <n v="15.75"/>
    <x v="11"/>
    <m/>
  </r>
  <r>
    <n v="7470"/>
    <s v="Contract Cleaning"/>
    <n v="935"/>
    <s v="2023/02"/>
    <d v="2023-05-23T00:00:00"/>
    <d v="2023-05-25T00:00:00"/>
    <s v="Cleaning NST"/>
    <s v="APAJ"/>
    <s v="ADJ045339"/>
    <s v="V-37043"/>
    <m/>
    <m/>
    <s v="GST Acquistion"/>
    <n v="15.75"/>
    <x v="11"/>
    <m/>
  </r>
  <r>
    <n v="7470"/>
    <s v="Contract Cleaning"/>
    <n v="430"/>
    <s v="2023/02"/>
    <d v="2023-05-29T00:00:00"/>
    <d v="2023-05-29T00:00:00"/>
    <s v="Junk2Go ltd Rubbish Removal 8 Workspace Drive HOBSO"/>
    <s v="APAJ"/>
    <s v="ADJ045384"/>
    <s v="V-37246"/>
    <m/>
    <m/>
    <s v="GST Acquistion"/>
    <n v="77.5"/>
    <x v="11"/>
    <m/>
  </r>
  <r>
    <n v="7470"/>
    <s v="Contract Cleaning"/>
    <n v="440"/>
    <s v="2023/02"/>
    <d v="2023-05-29T00:00:00"/>
    <d v="2023-05-29T00:00:00"/>
    <s v="Junk2Go ltd Rubbish Removal 8 Workspace Drive HOBSO"/>
    <s v="APAJ"/>
    <s v="ADJ045384"/>
    <s v="V-37246"/>
    <m/>
    <m/>
    <s v="GST Acquistion"/>
    <n v="77.5"/>
    <x v="11"/>
    <m/>
  </r>
  <r>
    <n v="7470"/>
    <s v="Contract Cleaning"/>
    <n v="110"/>
    <s v="2023/03"/>
    <d v="2023-06-01T00:00:00"/>
    <d v="2023-07-03T00:00:00"/>
    <s v="Cleaning NST"/>
    <s v="APAJ"/>
    <s v="ADJ045926"/>
    <s v="V-36968"/>
    <m/>
    <m/>
    <s v="GST Acquistion"/>
    <n v="45"/>
    <x v="11"/>
    <m/>
  </r>
  <r>
    <n v="7470"/>
    <s v="Contract Cleaning"/>
    <n v="112"/>
    <s v="2023/03"/>
    <d v="2023-06-01T00:00:00"/>
    <d v="2023-07-03T00:00:00"/>
    <s v="Cleaning NST"/>
    <s v="APAJ"/>
    <s v="ADJ045926"/>
    <s v="V-36968"/>
    <m/>
    <m/>
    <s v="GST Acquistion"/>
    <n v="22.5"/>
    <x v="11"/>
    <m/>
  </r>
  <r>
    <n v="7470"/>
    <s v="Contract Cleaning"/>
    <n v="120"/>
    <s v="2023/03"/>
    <d v="2023-06-01T00:00:00"/>
    <d v="2023-07-03T00:00:00"/>
    <s v="Cleaning NST"/>
    <s v="APAJ"/>
    <s v="ADJ045926"/>
    <s v="V-36968"/>
    <m/>
    <m/>
    <s v="GST Acquistion"/>
    <n v="49.5"/>
    <x v="11"/>
    <m/>
  </r>
  <r>
    <n v="7470"/>
    <s v="Contract Cleaning"/>
    <n v="130"/>
    <s v="2023/03"/>
    <d v="2023-06-01T00:00:00"/>
    <d v="2023-07-03T00:00:00"/>
    <s v="Cleaning NST"/>
    <s v="APAJ"/>
    <s v="ADJ045926"/>
    <s v="V-36968"/>
    <m/>
    <m/>
    <s v="GST Acquistion"/>
    <n v="38.25"/>
    <x v="11"/>
    <m/>
  </r>
  <r>
    <n v="7470"/>
    <s v="Contract Cleaning"/>
    <n v="140"/>
    <s v="2023/03"/>
    <d v="2023-06-01T00:00:00"/>
    <d v="2023-07-03T00:00:00"/>
    <s v="Cleaning NST"/>
    <s v="APAJ"/>
    <s v="ADJ045926"/>
    <s v="V-36968"/>
    <m/>
    <m/>
    <s v="GST Acquistion"/>
    <n v="45"/>
    <x v="11"/>
    <m/>
  </r>
  <r>
    <n v="7470"/>
    <s v="Contract Cleaning"/>
    <n v="160"/>
    <s v="2023/03"/>
    <d v="2023-06-01T00:00:00"/>
    <d v="2023-07-03T00:00:00"/>
    <s v="Cleaning NST"/>
    <s v="APAJ"/>
    <s v="ADJ045926"/>
    <s v="V-36968"/>
    <m/>
    <m/>
    <s v="GST Acquistion"/>
    <n v="13.5"/>
    <x v="11"/>
    <m/>
  </r>
  <r>
    <n v="7470"/>
    <s v="Contract Cleaning"/>
    <n v="935"/>
    <s v="2023/03"/>
    <d v="2023-06-01T00:00:00"/>
    <d v="2023-07-03T00:00:00"/>
    <s v="Cleaning NST"/>
    <s v="APAJ"/>
    <s v="ADJ045926"/>
    <s v="V-36968"/>
    <m/>
    <m/>
    <s v="GST Acquistion"/>
    <n v="11.25"/>
    <x v="11"/>
    <m/>
  </r>
  <r>
    <n v="7470"/>
    <s v="Contract Cleaning"/>
    <n v="430"/>
    <s v="2023/03"/>
    <d v="2023-06-12T00:00:00"/>
    <d v="2023-06-13T00:00:00"/>
    <s v="Junk2Go ltd rubbish removal hobsonville"/>
    <s v="APAJ"/>
    <s v="ADJ045637"/>
    <s v="V-37702"/>
    <m/>
    <m/>
    <s v="GST Acquistion"/>
    <n v="285"/>
    <x v="11"/>
    <m/>
  </r>
  <r>
    <n v="7470"/>
    <s v="Contract Cleaning"/>
    <n v="440"/>
    <s v="2023/03"/>
    <d v="2023-06-12T00:00:00"/>
    <d v="2023-06-13T00:00:00"/>
    <s v="Junk2Go ltd rubbish removal hobsonville"/>
    <s v="APAJ"/>
    <s v="ADJ045637"/>
    <s v="V-37702"/>
    <m/>
    <m/>
    <s v="GST Acquistion"/>
    <n v="285"/>
    <x v="11"/>
    <m/>
  </r>
  <r>
    <n v="7470"/>
    <s v="Contract Cleaning"/>
    <n v="430"/>
    <s v="2023/03"/>
    <d v="2023-06-26T00:00:00"/>
    <d v="2023-06-28T00:00:00"/>
    <s v="Junk2Go ltd Rubbish removal"/>
    <s v="APAJ"/>
    <s v="ADJ045874"/>
    <s v="V-38167"/>
    <m/>
    <m/>
    <s v="GST Acquistion"/>
    <n v="157.5"/>
    <x v="11"/>
    <m/>
  </r>
  <r>
    <n v="7470"/>
    <s v="Contract Cleaning"/>
    <n v="440"/>
    <s v="2023/03"/>
    <d v="2023-06-26T00:00:00"/>
    <d v="2023-06-28T00:00:00"/>
    <s v="Junk2Go ltd Rubbish removal"/>
    <s v="APAJ"/>
    <s v="ADJ045874"/>
    <s v="V-38167"/>
    <m/>
    <m/>
    <s v="GST Acquistion"/>
    <n v="157.5"/>
    <x v="11"/>
    <m/>
  </r>
  <r>
    <n v="7470"/>
    <s v="Contract Cleaning"/>
    <n v="440"/>
    <s v="2023/04"/>
    <d v="2023-07-04T00:00:00"/>
    <d v="2023-07-06T00:00:00"/>
    <s v="Junk2Go ltd"/>
    <s v="APAJ"/>
    <s v="ADJ046042"/>
    <s v="V-38462"/>
    <m/>
    <m/>
    <s v="GST Acquistion"/>
    <n v="190"/>
    <x v="11"/>
    <m/>
  </r>
  <r>
    <n v="7470"/>
    <s v="Contract Cleaning"/>
    <n v="430"/>
    <s v="2023/04"/>
    <d v="2023-07-24T00:00:00"/>
    <d v="2023-07-24T00:00:00"/>
    <s v="Junk2Go ltd Rubbish removal"/>
    <s v="APAJ"/>
    <s v="ADJ046334"/>
    <s v="V-39110"/>
    <m/>
    <m/>
    <s v="GST Acquistion"/>
    <n v="165"/>
    <x v="11"/>
    <m/>
  </r>
  <r>
    <n v="7470"/>
    <s v="Contract Cleaning"/>
    <n v="440"/>
    <s v="2023/04"/>
    <d v="2023-07-24T00:00:00"/>
    <d v="2023-07-24T00:00:00"/>
    <s v="Junk2Go ltd Rubbish removal"/>
    <s v="APAJ"/>
    <s v="ADJ046334"/>
    <s v="V-39110"/>
    <m/>
    <m/>
    <s v="GST Acquistion"/>
    <n v="165"/>
    <x v="11"/>
    <m/>
  </r>
  <r>
    <n v="7470"/>
    <s v="Contract Cleaning"/>
    <n v="110"/>
    <s v="2023/04"/>
    <d v="2023-07-25T00:00:00"/>
    <d v="2023-07-27T00:00:00"/>
    <s v="Cleaning NST"/>
    <s v="APAJ"/>
    <s v="ADJ046389"/>
    <s v="V-39183 "/>
    <m/>
    <m/>
    <s v="GST Acquistion"/>
    <n v="38"/>
    <x v="11"/>
    <m/>
  </r>
  <r>
    <n v="7470"/>
    <s v="Contract Cleaning"/>
    <n v="112"/>
    <s v="2023/04"/>
    <d v="2023-07-25T00:00:00"/>
    <d v="2023-07-27T00:00:00"/>
    <s v="Cleaning NST"/>
    <s v="APAJ"/>
    <s v="ADJ046389"/>
    <s v="V-39183 "/>
    <m/>
    <m/>
    <s v="GST Acquistion"/>
    <n v="19"/>
    <x v="11"/>
    <m/>
  </r>
  <r>
    <n v="7470"/>
    <s v="Contract Cleaning"/>
    <n v="120"/>
    <s v="2023/04"/>
    <d v="2023-07-25T00:00:00"/>
    <d v="2023-07-27T00:00:00"/>
    <s v="Cleaning NST"/>
    <s v="APAJ"/>
    <s v="ADJ046389"/>
    <s v="V-39183 "/>
    <m/>
    <m/>
    <s v="GST Acquistion"/>
    <n v="41.8"/>
    <x v="11"/>
    <m/>
  </r>
  <r>
    <n v="7470"/>
    <s v="Contract Cleaning"/>
    <n v="130"/>
    <s v="2023/04"/>
    <d v="2023-07-25T00:00:00"/>
    <d v="2023-07-27T00:00:00"/>
    <s v="Cleaning NST"/>
    <s v="APAJ"/>
    <s v="ADJ046389"/>
    <s v="V-39183 "/>
    <m/>
    <m/>
    <s v="GST Acquistion"/>
    <n v="32.299999999999997"/>
    <x v="11"/>
    <m/>
  </r>
  <r>
    <n v="7470"/>
    <s v="Contract Cleaning"/>
    <n v="140"/>
    <s v="2023/04"/>
    <d v="2023-07-25T00:00:00"/>
    <d v="2023-07-27T00:00:00"/>
    <s v="Cleaning NST"/>
    <s v="APAJ"/>
    <s v="ADJ046389"/>
    <s v="V-39183 "/>
    <m/>
    <m/>
    <s v="GST Acquistion"/>
    <n v="38"/>
    <x v="11"/>
    <m/>
  </r>
  <r>
    <n v="7470"/>
    <s v="Contract Cleaning"/>
    <n v="160"/>
    <s v="2023/04"/>
    <d v="2023-07-25T00:00:00"/>
    <d v="2023-07-27T00:00:00"/>
    <s v="Cleaning NST"/>
    <s v="APAJ"/>
    <s v="ADJ046389"/>
    <s v="V-39183 "/>
    <m/>
    <m/>
    <s v="GST Acquistion"/>
    <n v="11.4"/>
    <x v="11"/>
    <m/>
  </r>
  <r>
    <n v="7470"/>
    <s v="Contract Cleaning"/>
    <n v="935"/>
    <s v="2023/04"/>
    <d v="2023-07-25T00:00:00"/>
    <d v="2023-07-27T00:00:00"/>
    <s v="Cleaning NST"/>
    <s v="APAJ"/>
    <s v="ADJ046389"/>
    <s v="V-39183 "/>
    <m/>
    <m/>
    <s v="GST Acquistion"/>
    <n v="9.5"/>
    <x v="11"/>
    <m/>
  </r>
  <r>
    <n v="7470"/>
    <s v="Contract Cleaning"/>
    <n v="430"/>
    <s v="2023/05"/>
    <d v="2023-08-21T00:00:00"/>
    <d v="2023-08-21T00:00:00"/>
    <s v="Junk2Go ltd"/>
    <s v="APAJ"/>
    <s v="ADJ046825"/>
    <s v="V-40092"/>
    <m/>
    <m/>
    <s v="GST Acquistion"/>
    <n v="384.5"/>
    <x v="11"/>
    <m/>
  </r>
  <r>
    <n v="7470"/>
    <s v="Contract Cleaning"/>
    <n v="440"/>
    <s v="2023/05"/>
    <d v="2023-08-21T00:00:00"/>
    <d v="2023-08-21T00:00:00"/>
    <s v="Junk2Go ltd"/>
    <s v="APAJ"/>
    <s v="ADJ046825"/>
    <s v="V-40092"/>
    <m/>
    <m/>
    <s v="GST Acquistion"/>
    <n v="384.5"/>
    <x v="11"/>
    <m/>
  </r>
  <r>
    <n v="7470"/>
    <s v="Contract Cleaning"/>
    <n v="130"/>
    <s v="2023/06"/>
    <d v="2023-09-04T00:00:00"/>
    <d v="2023-09-05T00:00:00"/>
    <s v="Junk2Go ltd"/>
    <s v="APAJ"/>
    <s v="ADJ047072"/>
    <s v="J2G0475"/>
    <m/>
    <m/>
    <s v="GST Acquistion"/>
    <n v="149.5"/>
    <x v="11"/>
    <m/>
  </r>
  <r>
    <n v="7470"/>
    <s v="Contract Cleaning"/>
    <n v="140"/>
    <s v="2023/06"/>
    <d v="2023-09-04T00:00:00"/>
    <d v="2023-09-05T00:00:00"/>
    <s v="Junk2Go ltd"/>
    <s v="APAJ"/>
    <s v="ADJ047072"/>
    <s v="J2G0475"/>
    <m/>
    <m/>
    <s v="GST Acquistion"/>
    <n v="149.5"/>
    <x v="11"/>
    <m/>
  </r>
  <r>
    <n v="7470"/>
    <s v="Contract Cleaning"/>
    <n v="430"/>
    <s v="2023/06"/>
    <d v="2023-09-06T00:00:00"/>
    <d v="2023-09-11T00:00:00"/>
    <s v="Junk2Go ltd"/>
    <s v="APAJ"/>
    <s v="ADJ047179"/>
    <s v="J2G0587"/>
    <m/>
    <m/>
    <s v="GST Acquistion"/>
    <n v="239.5"/>
    <x v="11"/>
    <m/>
  </r>
  <r>
    <n v="7470"/>
    <s v="Contract Cleaning"/>
    <n v="440"/>
    <s v="2023/06"/>
    <d v="2023-09-06T00:00:00"/>
    <d v="2023-09-11T00:00:00"/>
    <s v="Junk2Go ltd"/>
    <s v="APAJ"/>
    <s v="ADJ047179"/>
    <s v="J2G0587"/>
    <m/>
    <m/>
    <s v="GST Acquistion"/>
    <n v="239.5"/>
    <x v="11"/>
    <m/>
  </r>
  <r>
    <n v="7470"/>
    <s v="Contract Cleaning"/>
    <n v="430"/>
    <s v="2023/06"/>
    <d v="2023-09-18T00:00:00"/>
    <d v="2023-09-19T00:00:00"/>
    <s v="Junk2Go ltd"/>
    <s v="APAJ"/>
    <s v="ADJ047318"/>
    <s v="J2G0683"/>
    <m/>
    <m/>
    <s v="GST Acquistion"/>
    <n v="149.5"/>
    <x v="11"/>
    <m/>
  </r>
  <r>
    <n v="7470"/>
    <s v="Contract Cleaning"/>
    <n v="440"/>
    <s v="2023/06"/>
    <d v="2023-09-18T00:00:00"/>
    <d v="2023-09-19T00:00:00"/>
    <s v="Junk2Go ltd"/>
    <s v="APAJ"/>
    <s v="ADJ047318"/>
    <s v="J2G0683"/>
    <m/>
    <m/>
    <s v="GST Acquistion"/>
    <n v="149.5"/>
    <x v="11"/>
    <m/>
  </r>
  <r>
    <n v="7470"/>
    <s v="Contract Cleaning"/>
    <n v="430"/>
    <s v="2023/07"/>
    <d v="2023-10-02T00:00:00"/>
    <d v="2023-10-03T00:00:00"/>
    <s v="Junk2Go ltd  Rubbish Removal 8 Workspace Drive Hobsonville,"/>
    <s v="APAJ"/>
    <s v="ADJ047525"/>
    <s v="J2G01622"/>
    <m/>
    <m/>
    <s v="GST Acquistion"/>
    <n v="344.5"/>
    <x v="11"/>
    <m/>
  </r>
  <r>
    <n v="7470"/>
    <s v="Contract Cleaning"/>
    <n v="440"/>
    <s v="2023/07"/>
    <d v="2023-10-02T00:00:00"/>
    <d v="2023-10-03T00:00:00"/>
    <s v="Junk2Go ltd  Rubbish Removal 8 Workspace Drive Hobsonville,"/>
    <s v="APAJ"/>
    <s v="ADJ047525"/>
    <s v="J2G01622"/>
    <m/>
    <m/>
    <s v="GST Acquistion"/>
    <n v="344.5"/>
    <x v="11"/>
    <m/>
  </r>
  <r>
    <n v="7470"/>
    <s v="Contract Cleaning"/>
    <n v="130"/>
    <s v="2023/07"/>
    <d v="2023-10-06T00:00:00"/>
    <d v="2023-10-19T00:00:00"/>
    <s v="Junk2Go ltd"/>
    <s v="APAJ"/>
    <s v="ADJ047833"/>
    <s v="J2G01892"/>
    <m/>
    <m/>
    <s v="GST Acquistion"/>
    <n v="173.91"/>
    <x v="11"/>
    <m/>
  </r>
  <r>
    <n v="7470"/>
    <s v="Contract Cleaning"/>
    <n v="140"/>
    <s v="2023/07"/>
    <d v="2023-10-06T00:00:00"/>
    <d v="2023-10-19T00:00:00"/>
    <s v="Junk2Go ltd"/>
    <s v="APAJ"/>
    <s v="ADJ047833"/>
    <s v="J2G01892"/>
    <m/>
    <m/>
    <s v="GST Acquistion"/>
    <n v="175.09"/>
    <x v="11"/>
    <m/>
  </r>
  <r>
    <n v="7470"/>
    <s v="Contract Cleaning"/>
    <n v="430"/>
    <s v="2023/07"/>
    <d v="2023-10-17T00:00:00"/>
    <d v="2023-10-17T00:00:00"/>
    <s v="Junk2Go ltd Rubbish removal"/>
    <s v="APAJ"/>
    <s v="ADJ047793"/>
    <s v="J2G02206"/>
    <m/>
    <m/>
    <s v="GST Acquistion"/>
    <n v="239.5"/>
    <x v="11"/>
    <m/>
  </r>
  <r>
    <n v="7470"/>
    <s v="Contract Cleaning"/>
    <n v="440"/>
    <s v="2023/07"/>
    <d v="2023-10-17T00:00:00"/>
    <d v="2023-10-17T00:00:00"/>
    <s v="Junk2Go ltd Rubbish removal"/>
    <s v="APAJ"/>
    <s v="ADJ047793"/>
    <s v="J2G02206"/>
    <m/>
    <m/>
    <s v="GST Acquistion"/>
    <n v="239.5"/>
    <x v="11"/>
    <m/>
  </r>
  <r>
    <n v="7470"/>
    <s v="Contract Cleaning"/>
    <n v="430"/>
    <s v="2023/08"/>
    <d v="2023-11-13T00:00:00"/>
    <d v="2023-11-14T00:00:00"/>
    <s v="Junk2Go ltd- Rubbish removal hobby"/>
    <s v="APAJ"/>
    <s v="ADJ048214"/>
    <s v="J2G03353"/>
    <m/>
    <m/>
    <s v="GST Acquistion"/>
    <n v="204.5"/>
    <x v="11"/>
    <m/>
  </r>
  <r>
    <n v="7470"/>
    <s v="Contract Cleaning"/>
    <n v="440"/>
    <s v="2023/08"/>
    <d v="2023-11-13T00:00:00"/>
    <d v="2023-11-14T00:00:00"/>
    <s v="Junk2Go ltd- Rubbish removal hobby"/>
    <s v="APAJ"/>
    <s v="ADJ048214"/>
    <s v="J2G03353"/>
    <m/>
    <m/>
    <s v="GST Acquistion"/>
    <n v="204.5"/>
    <x v="11"/>
    <m/>
  </r>
  <r>
    <n v="7470"/>
    <s v="Contract Cleaning"/>
    <n v="430"/>
    <s v="2023/08"/>
    <d v="2023-11-27T00:00:00"/>
    <d v="2023-11-27T00:00:00"/>
    <s v="Junk2Go ltd Rubbish removal"/>
    <s v="APAJ"/>
    <s v="ADJ048385"/>
    <s v="J2G04010"/>
    <m/>
    <m/>
    <s v="GST Acquistion"/>
    <n v="191.09"/>
    <x v="11"/>
    <m/>
  </r>
  <r>
    <n v="7470"/>
    <s v="Contract Cleaning"/>
    <n v="440"/>
    <s v="2023/08"/>
    <d v="2023-11-27T00:00:00"/>
    <d v="2023-11-27T00:00:00"/>
    <s v="Junk2Go ltd Rubbish removal"/>
    <s v="APAJ"/>
    <s v="ADJ048385"/>
    <s v="J2G04010"/>
    <m/>
    <m/>
    <s v="GST Acquistion"/>
    <n v="173.91"/>
    <x v="11"/>
    <m/>
  </r>
  <r>
    <n v="7470"/>
    <s v="Contract Cleaning"/>
    <n v="130"/>
    <s v="2023/09"/>
    <d v="2023-12-19T00:00:00"/>
    <d v="2023-12-19T00:00:00"/>
    <s v="Junk2Go ltd"/>
    <s v="APAJ"/>
    <s v="ADJ048810"/>
    <s v="J2G05167"/>
    <m/>
    <m/>
    <s v="GST Acquistion"/>
    <n v="191.09"/>
    <x v="11"/>
    <m/>
  </r>
  <r>
    <n v="7470"/>
    <s v="Contract Cleaning"/>
    <n v="140"/>
    <s v="2023/09"/>
    <d v="2023-12-19T00:00:00"/>
    <d v="2023-12-19T00:00:00"/>
    <s v="Junk2Go ltd"/>
    <s v="APAJ"/>
    <s v="ADJ048810"/>
    <s v="J2G05167"/>
    <m/>
    <m/>
    <s v="GST Acquistion"/>
    <n v="173.91"/>
    <x v="11"/>
    <m/>
  </r>
  <r>
    <n v="7470"/>
    <s v="Contract Cleaning"/>
    <n v="430"/>
    <s v="2023/10"/>
    <d v="2024-01-19T00:00:00"/>
    <d v="2024-01-19T00:00:00"/>
    <s v="Junk2Go ltd PALLETS Removal- 9m"/>
    <s v="APAJ"/>
    <s v="ADJ049198"/>
    <s v="J2G06464"/>
    <m/>
    <m/>
    <s v="GST Acquistion"/>
    <n v="502"/>
    <x v="11"/>
    <m/>
  </r>
  <r>
    <n v="7470"/>
    <s v="Contract Cleaning"/>
    <n v="440"/>
    <s v="2023/10"/>
    <d v="2024-01-19T00:00:00"/>
    <d v="2024-01-19T00:00:00"/>
    <s v="Junk2Go ltd PALLETS Removal- 9m"/>
    <s v="APAJ"/>
    <s v="ADJ049198"/>
    <s v="J2G06464"/>
    <m/>
    <m/>
    <s v="GST Acquistion"/>
    <n v="502"/>
    <x v="11"/>
    <m/>
  </r>
  <r>
    <n v="7470"/>
    <s v="Contract Cleaning"/>
    <n v="130"/>
    <s v="2023/11"/>
    <d v="2024-02-26T00:00:00"/>
    <d v="2024-03-07T00:00:00"/>
    <s v="Junk2Go ltd"/>
    <s v="APAJ"/>
    <s v="ADJ049961"/>
    <s v="J2G07895"/>
    <m/>
    <m/>
    <s v="GST Acquistion"/>
    <n v="216"/>
    <x v="11"/>
    <m/>
  </r>
  <r>
    <n v="7470"/>
    <s v="Contract Cleaning"/>
    <n v="430"/>
    <s v="2023/11"/>
    <d v="2024-02-28T00:00:00"/>
    <d v="2024-02-28T00:00:00"/>
    <s v="Junk2Go ltd Pallets Removal- Standard Pallets"/>
    <s v="APAJ"/>
    <s v="ADJ049778"/>
    <s v="J2G07969"/>
    <m/>
    <m/>
    <s v="GST Acquistion"/>
    <n v="324"/>
    <x v="11"/>
    <m/>
  </r>
  <r>
    <n v="7470"/>
    <s v="Contract Cleaning"/>
    <n v="440"/>
    <s v="2023/11"/>
    <d v="2024-02-28T00:00:00"/>
    <d v="2024-02-28T00:00:00"/>
    <s v="Junk2Go ltd Pallets Removal- Standard Pallets"/>
    <s v="APAJ"/>
    <s v="ADJ049778"/>
    <s v="J2G07969"/>
    <m/>
    <m/>
    <s v="GST Acquistion"/>
    <n v="324"/>
    <x v="11"/>
    <m/>
  </r>
  <r>
    <n v="7470"/>
    <s v="Contract Cleaning"/>
    <n v="210"/>
    <s v="2022/12"/>
    <d v="2023-03-16T00:00:00"/>
    <d v="2023-03-17T00:00:00"/>
    <s v="Cleaning NWT"/>
    <s v="APAJ"/>
    <s v="ADJ044307"/>
    <s v="INV-11198"/>
    <m/>
    <m/>
    <s v="GST Acquistion"/>
    <n v="62.5"/>
    <x v="12"/>
    <m/>
  </r>
  <r>
    <n v="7470"/>
    <s v="Contract Cleaning"/>
    <n v="220"/>
    <s v="2022/12"/>
    <d v="2023-03-16T00:00:00"/>
    <d v="2023-03-17T00:00:00"/>
    <s v="Cleaning NWT"/>
    <s v="APAJ"/>
    <s v="ADJ044307"/>
    <s v="INV-11198"/>
    <m/>
    <m/>
    <s v="GST Acquistion"/>
    <n v="62.5"/>
    <x v="12"/>
    <m/>
  </r>
  <r>
    <n v="7470"/>
    <s v="Contract Cleaning"/>
    <n v="230"/>
    <s v="2022/12"/>
    <d v="2023-03-16T00:00:00"/>
    <d v="2023-03-17T00:00:00"/>
    <s v="Cleaning NWT"/>
    <s v="APAJ"/>
    <s v="ADJ044307"/>
    <s v="INV-11198"/>
    <m/>
    <m/>
    <s v="GST Acquistion"/>
    <n v="62.5"/>
    <x v="12"/>
    <m/>
  </r>
  <r>
    <n v="7470"/>
    <s v="Contract Cleaning"/>
    <n v="240"/>
    <s v="2022/12"/>
    <d v="2023-03-16T00:00:00"/>
    <d v="2023-03-17T00:00:00"/>
    <s v="Cleaning NWT"/>
    <s v="APAJ"/>
    <s v="ADJ044307"/>
    <s v="INV-11198"/>
    <m/>
    <m/>
    <s v="GST Acquistion"/>
    <n v="62.5"/>
    <x v="12"/>
    <m/>
  </r>
  <r>
    <n v="7470"/>
    <s v="Contract Cleaning"/>
    <n v="210"/>
    <s v="2023/01"/>
    <d v="2023-04-27T00:00:00"/>
    <d v="2023-04-28T00:00:00"/>
    <s v="Cleaning NWT"/>
    <s v="APAJ"/>
    <s v="ADJ044879"/>
    <s v="INV-11345"/>
    <m/>
    <m/>
    <s v="GST Acquistion"/>
    <n v="36.25"/>
    <x v="12"/>
    <m/>
  </r>
  <r>
    <n v="7470"/>
    <s v="Contract Cleaning"/>
    <n v="220"/>
    <s v="2023/01"/>
    <d v="2023-04-27T00:00:00"/>
    <d v="2023-04-28T00:00:00"/>
    <s v="Cleaning NWT"/>
    <s v="APAJ"/>
    <s v="ADJ044879"/>
    <s v="INV-11345"/>
    <m/>
    <m/>
    <s v="GST Acquistion"/>
    <n v="36.25"/>
    <x v="12"/>
    <m/>
  </r>
  <r>
    <n v="7470"/>
    <s v="Contract Cleaning"/>
    <n v="230"/>
    <s v="2023/01"/>
    <d v="2023-04-27T00:00:00"/>
    <d v="2023-04-28T00:00:00"/>
    <s v="Cleaning NWT"/>
    <s v="APAJ"/>
    <s v="ADJ044879"/>
    <s v="INV-11345"/>
    <m/>
    <m/>
    <s v="GST Acquistion"/>
    <n v="36.25"/>
    <x v="12"/>
    <m/>
  </r>
  <r>
    <n v="7470"/>
    <s v="Contract Cleaning"/>
    <n v="240"/>
    <s v="2023/01"/>
    <d v="2023-04-27T00:00:00"/>
    <d v="2023-04-28T00:00:00"/>
    <s v="Cleaning NWT"/>
    <s v="APAJ"/>
    <s v="ADJ044879"/>
    <s v="INV-11345"/>
    <m/>
    <m/>
    <s v="GST Acquistion"/>
    <n v="36.25"/>
    <x v="12"/>
    <m/>
  </r>
  <r>
    <n v="7470"/>
    <s v="Contract Cleaning"/>
    <n v="210"/>
    <s v="2023/02"/>
    <d v="2023-05-30T00:00:00"/>
    <d v="2023-05-31T00:00:00"/>
    <s v="Cleaning NWT"/>
    <s v="APAJ"/>
    <s v="ADJ045414"/>
    <s v="INV-11438"/>
    <m/>
    <m/>
    <s v="GST Acquistion"/>
    <n v="62.5"/>
    <x v="12"/>
    <m/>
  </r>
  <r>
    <n v="7470"/>
    <s v="Contract Cleaning"/>
    <n v="220"/>
    <s v="2023/02"/>
    <d v="2023-05-30T00:00:00"/>
    <d v="2023-05-31T00:00:00"/>
    <s v="Cleaning NWT"/>
    <s v="APAJ"/>
    <s v="ADJ045414"/>
    <s v="INV-11438"/>
    <m/>
    <m/>
    <s v="GST Acquistion"/>
    <n v="62.5"/>
    <x v="12"/>
    <m/>
  </r>
  <r>
    <n v="7470"/>
    <s v="Contract Cleaning"/>
    <n v="230"/>
    <s v="2023/02"/>
    <d v="2023-05-30T00:00:00"/>
    <d v="2023-05-31T00:00:00"/>
    <s v="Cleaning NWT"/>
    <s v="APAJ"/>
    <s v="ADJ045414"/>
    <s v="INV-11438"/>
    <m/>
    <m/>
    <s v="GST Acquistion"/>
    <n v="62.5"/>
    <x v="12"/>
    <m/>
  </r>
  <r>
    <n v="7470"/>
    <s v="Contract Cleaning"/>
    <n v="240"/>
    <s v="2023/02"/>
    <d v="2023-05-30T00:00:00"/>
    <d v="2023-05-31T00:00:00"/>
    <s v="Cleaning NWT"/>
    <s v="APAJ"/>
    <s v="ADJ045414"/>
    <s v="INV-11438"/>
    <m/>
    <m/>
    <s v="GST Acquistion"/>
    <n v="62.5"/>
    <x v="12"/>
    <m/>
  </r>
  <r>
    <n v="7470"/>
    <s v="Contract Cleaning"/>
    <n v="210"/>
    <s v="2023/04"/>
    <d v="2023-07-06T00:00:00"/>
    <d v="2023-07-13T00:00:00"/>
    <s v="Cleaning NWT"/>
    <s v="APAJ"/>
    <s v="ADJ046229"/>
    <s v="INV-11580"/>
    <m/>
    <m/>
    <s v="GST Acquistion"/>
    <n v="36.25"/>
    <x v="12"/>
    <m/>
  </r>
  <r>
    <n v="7470"/>
    <s v="Contract Cleaning"/>
    <n v="220"/>
    <s v="2023/04"/>
    <d v="2023-07-06T00:00:00"/>
    <d v="2023-07-13T00:00:00"/>
    <s v="Cleaning NWT"/>
    <s v="APAJ"/>
    <s v="ADJ046229"/>
    <s v="INV-11580"/>
    <m/>
    <m/>
    <s v="GST Acquistion"/>
    <n v="36.25"/>
    <x v="12"/>
    <m/>
  </r>
  <r>
    <n v="7470"/>
    <s v="Contract Cleaning"/>
    <n v="230"/>
    <s v="2023/04"/>
    <d v="2023-07-06T00:00:00"/>
    <d v="2023-07-13T00:00:00"/>
    <s v="Cleaning NWT"/>
    <s v="APAJ"/>
    <s v="ADJ046229"/>
    <s v="INV-11580"/>
    <m/>
    <m/>
    <s v="GST Acquistion"/>
    <n v="36.25"/>
    <x v="12"/>
    <m/>
  </r>
  <r>
    <n v="7470"/>
    <s v="Contract Cleaning"/>
    <n v="240"/>
    <s v="2023/04"/>
    <d v="2023-07-06T00:00:00"/>
    <d v="2023-07-13T00:00:00"/>
    <s v="Cleaning NWT"/>
    <s v="APAJ"/>
    <s v="ADJ046229"/>
    <s v="INV-11580"/>
    <m/>
    <m/>
    <s v="GST Acquistion"/>
    <n v="36.25"/>
    <x v="12"/>
    <m/>
  </r>
  <r>
    <n v="7470"/>
    <s v="Contract Cleaning"/>
    <n v="210"/>
    <s v="2023/04"/>
    <d v="2023-07-26T00:00:00"/>
    <d v="2023-07-27T00:00:00"/>
    <s v="Cleaning NWT"/>
    <s v="APAJ"/>
    <s v="ADJ046393"/>
    <s v="INV-11776"/>
    <m/>
    <m/>
    <s v="GST Acquistion"/>
    <n v="36.25"/>
    <x v="12"/>
    <m/>
  </r>
  <r>
    <n v="7470"/>
    <s v="Contract Cleaning"/>
    <n v="220"/>
    <s v="2023/04"/>
    <d v="2023-07-26T00:00:00"/>
    <d v="2023-07-27T00:00:00"/>
    <s v="Cleaning NWT"/>
    <s v="APAJ"/>
    <s v="ADJ046393"/>
    <s v="INV-11776"/>
    <m/>
    <m/>
    <s v="GST Acquistion"/>
    <n v="36.25"/>
    <x v="12"/>
    <m/>
  </r>
  <r>
    <n v="7470"/>
    <s v="Contract Cleaning"/>
    <n v="230"/>
    <s v="2023/04"/>
    <d v="2023-07-26T00:00:00"/>
    <d v="2023-07-27T00:00:00"/>
    <s v="Cleaning NWT"/>
    <s v="APAJ"/>
    <s v="ADJ046393"/>
    <s v="INV-11776"/>
    <m/>
    <m/>
    <s v="GST Acquistion"/>
    <n v="36.25"/>
    <x v="12"/>
    <m/>
  </r>
  <r>
    <n v="7470"/>
    <s v="Contract Cleaning"/>
    <n v="240"/>
    <s v="2023/04"/>
    <d v="2023-07-26T00:00:00"/>
    <d v="2023-07-27T00:00:00"/>
    <s v="Cleaning NWT"/>
    <s v="APAJ"/>
    <s v="ADJ046393"/>
    <s v="INV-11776"/>
    <m/>
    <m/>
    <s v="GST Acquistion"/>
    <n v="36.25"/>
    <x v="12"/>
    <m/>
  </r>
  <r>
    <n v="7470"/>
    <s v="Contract Cleaning"/>
    <n v="210"/>
    <s v="2023/06"/>
    <d v="2023-09-01T00:00:00"/>
    <d v="2023-09-01T00:00:00"/>
    <s v="Cleaning NWT"/>
    <s v="APAJ"/>
    <s v="ADJ046974"/>
    <s v="INV-11883"/>
    <m/>
    <m/>
    <s v="GST Acquistion"/>
    <n v="36.25"/>
    <x v="12"/>
    <m/>
  </r>
  <r>
    <n v="7470"/>
    <s v="Contract Cleaning"/>
    <n v="220"/>
    <s v="2023/06"/>
    <d v="2023-09-01T00:00:00"/>
    <d v="2023-09-01T00:00:00"/>
    <s v="Cleaning NWT"/>
    <s v="APAJ"/>
    <s v="ADJ046974"/>
    <s v="INV-11883"/>
    <m/>
    <m/>
    <s v="GST Acquistion"/>
    <n v="36.25"/>
    <x v="12"/>
    <m/>
  </r>
  <r>
    <n v="7470"/>
    <s v="Contract Cleaning"/>
    <n v="230"/>
    <s v="2023/06"/>
    <d v="2023-09-01T00:00:00"/>
    <d v="2023-09-01T00:00:00"/>
    <s v="Cleaning NWT"/>
    <s v="APAJ"/>
    <s v="ADJ046974"/>
    <s v="INV-11883"/>
    <m/>
    <m/>
    <s v="GST Acquistion"/>
    <n v="36.25"/>
    <x v="12"/>
    <m/>
  </r>
  <r>
    <n v="7470"/>
    <s v="Contract Cleaning"/>
    <n v="240"/>
    <s v="2023/06"/>
    <d v="2023-09-01T00:00:00"/>
    <d v="2023-09-01T00:00:00"/>
    <s v="Cleaning NWT"/>
    <s v="APAJ"/>
    <s v="ADJ046974"/>
    <s v="INV-11883"/>
    <m/>
    <m/>
    <s v="GST Acquistion"/>
    <n v="36.25"/>
    <x v="12"/>
    <m/>
  </r>
  <r>
    <n v="7470"/>
    <s v="Contract Cleaning"/>
    <n v="210"/>
    <s v="2023/06"/>
    <d v="2023-09-21T00:00:00"/>
    <d v="2023-09-21T00:00:00"/>
    <s v="Cleaning NWT"/>
    <s v="APAJ"/>
    <s v="ADJ047352"/>
    <s v="NV-11821"/>
    <m/>
    <m/>
    <s v="GST Acquistion"/>
    <n v="62.5"/>
    <x v="12"/>
    <m/>
  </r>
  <r>
    <n v="7470"/>
    <s v="Contract Cleaning"/>
    <n v="220"/>
    <s v="2023/06"/>
    <d v="2023-09-21T00:00:00"/>
    <d v="2023-09-21T00:00:00"/>
    <s v="Cleaning NWT"/>
    <s v="APAJ"/>
    <s v="ADJ047352"/>
    <s v="NV-11821"/>
    <m/>
    <m/>
    <s v="GST Acquistion"/>
    <n v="62.5"/>
    <x v="12"/>
    <m/>
  </r>
  <r>
    <n v="7470"/>
    <s v="Contract Cleaning"/>
    <n v="230"/>
    <s v="2023/06"/>
    <d v="2023-09-21T00:00:00"/>
    <d v="2023-09-21T00:00:00"/>
    <s v="Cleaning NWT"/>
    <s v="APAJ"/>
    <s v="ADJ047352"/>
    <s v="NV-11821"/>
    <m/>
    <m/>
    <s v="GST Acquistion"/>
    <n v="62.5"/>
    <x v="12"/>
    <m/>
  </r>
  <r>
    <n v="7470"/>
    <s v="Contract Cleaning"/>
    <n v="240"/>
    <s v="2023/06"/>
    <d v="2023-09-21T00:00:00"/>
    <d v="2023-09-21T00:00:00"/>
    <s v="Cleaning NWT"/>
    <s v="APAJ"/>
    <s v="ADJ047352"/>
    <s v="NV-11821"/>
    <m/>
    <m/>
    <s v="GST Acquistion"/>
    <n v="62.5"/>
    <x v="12"/>
    <m/>
  </r>
  <r>
    <n v="7470"/>
    <s v="Contract Cleaning"/>
    <n v="210"/>
    <s v="2023/07"/>
    <d v="2023-10-19T00:00:00"/>
    <d v="2023-10-19T00:00:00"/>
    <s v="Cleaning NWT"/>
    <s v="APAJ"/>
    <s v="ADJ047822"/>
    <s v="INV-11995"/>
    <m/>
    <m/>
    <s v="GST Acquistion"/>
    <n v="36.25"/>
    <x v="12"/>
    <m/>
  </r>
  <r>
    <n v="7470"/>
    <s v="Contract Cleaning"/>
    <n v="220"/>
    <s v="2023/07"/>
    <d v="2023-10-19T00:00:00"/>
    <d v="2023-10-19T00:00:00"/>
    <s v="Cleaning NWT"/>
    <s v="APAJ"/>
    <s v="ADJ047822"/>
    <s v="INV-11995"/>
    <m/>
    <m/>
    <s v="GST Acquistion"/>
    <n v="36.25"/>
    <x v="12"/>
    <m/>
  </r>
  <r>
    <n v="7470"/>
    <s v="Contract Cleaning"/>
    <n v="230"/>
    <s v="2023/07"/>
    <d v="2023-10-19T00:00:00"/>
    <d v="2023-10-19T00:00:00"/>
    <s v="Cleaning NWT"/>
    <s v="APAJ"/>
    <s v="ADJ047822"/>
    <s v="INV-11995"/>
    <m/>
    <m/>
    <s v="GST Acquistion"/>
    <n v="36.25"/>
    <x v="12"/>
    <m/>
  </r>
  <r>
    <n v="7470"/>
    <s v="Contract Cleaning"/>
    <n v="240"/>
    <s v="2023/07"/>
    <d v="2023-10-19T00:00:00"/>
    <d v="2023-10-19T00:00:00"/>
    <s v="Cleaning NWT"/>
    <s v="APAJ"/>
    <s v="ADJ047822"/>
    <s v="INV-11995"/>
    <m/>
    <m/>
    <s v="GST Acquistion"/>
    <n v="36.25"/>
    <x v="12"/>
    <m/>
  </r>
  <r>
    <n v="7470"/>
    <s v="Contract Cleaning"/>
    <n v="210"/>
    <s v="2023/08"/>
    <d v="2023-11-14T00:00:00"/>
    <d v="2023-11-15T00:00:00"/>
    <s v="Cleaning NWT"/>
    <s v="APAJ"/>
    <s v="ADJ048221"/>
    <s v="INV-12201"/>
    <m/>
    <m/>
    <s v="GST Acquistion"/>
    <n v="62.49"/>
    <x v="12"/>
    <m/>
  </r>
  <r>
    <n v="7470"/>
    <s v="Contract Cleaning"/>
    <n v="220"/>
    <s v="2023/08"/>
    <d v="2023-11-14T00:00:00"/>
    <d v="2023-11-15T00:00:00"/>
    <s v="Cleaning NWT"/>
    <s v="APAJ"/>
    <s v="ADJ048221"/>
    <s v="INV-12201"/>
    <m/>
    <m/>
    <s v="GST Acquistion"/>
    <n v="62.5"/>
    <x v="12"/>
    <m/>
  </r>
  <r>
    <n v="7470"/>
    <s v="Contract Cleaning"/>
    <n v="230"/>
    <s v="2023/08"/>
    <d v="2023-11-14T00:00:00"/>
    <d v="2023-11-15T00:00:00"/>
    <s v="Cleaning NWT"/>
    <s v="APAJ"/>
    <s v="ADJ048221"/>
    <s v="INV-12201"/>
    <m/>
    <m/>
    <s v="GST Acquistion"/>
    <n v="62.5"/>
    <x v="12"/>
    <m/>
  </r>
  <r>
    <n v="7470"/>
    <s v="Contract Cleaning"/>
    <n v="240"/>
    <s v="2023/08"/>
    <d v="2023-11-14T00:00:00"/>
    <d v="2023-11-15T00:00:00"/>
    <s v="Cleaning NWT"/>
    <s v="APAJ"/>
    <s v="ADJ048221"/>
    <s v="INV-12201"/>
    <m/>
    <m/>
    <s v="GST Acquistion"/>
    <n v="62.5"/>
    <x v="12"/>
    <m/>
  </r>
  <r>
    <n v="7470"/>
    <s v="Contract Cleaning"/>
    <n v="210"/>
    <s v="2023/09"/>
    <d v="2023-12-13T00:00:00"/>
    <d v="2023-12-13T00:00:00"/>
    <s v="Cleaning NWT"/>
    <s v="APAJ"/>
    <s v="ADJ048712"/>
    <s v="INV-12413"/>
    <m/>
    <m/>
    <s v="GST Acquistion"/>
    <n v="36.25"/>
    <x v="12"/>
    <m/>
  </r>
  <r>
    <n v="7470"/>
    <s v="Contract Cleaning"/>
    <n v="220"/>
    <s v="2023/09"/>
    <d v="2023-12-13T00:00:00"/>
    <d v="2023-12-13T00:00:00"/>
    <s v="Cleaning NWT"/>
    <s v="APAJ"/>
    <s v="ADJ048712"/>
    <s v="INV-12413"/>
    <m/>
    <m/>
    <s v="GST Acquistion"/>
    <n v="36.25"/>
    <x v="12"/>
    <m/>
  </r>
  <r>
    <n v="7470"/>
    <s v="Contract Cleaning"/>
    <n v="230"/>
    <s v="2023/09"/>
    <d v="2023-12-13T00:00:00"/>
    <d v="2023-12-13T00:00:00"/>
    <s v="Cleaning NWT"/>
    <s v="APAJ"/>
    <s v="ADJ048712"/>
    <s v="INV-12413"/>
    <m/>
    <m/>
    <s v="GST Acquistion"/>
    <n v="36.25"/>
    <x v="12"/>
    <m/>
  </r>
  <r>
    <n v="7470"/>
    <s v="Contract Cleaning"/>
    <n v="240"/>
    <s v="2023/09"/>
    <d v="2023-12-13T00:00:00"/>
    <d v="2023-12-13T00:00:00"/>
    <s v="Cleaning NWT"/>
    <s v="APAJ"/>
    <s v="ADJ048712"/>
    <s v="INV-12413"/>
    <m/>
    <m/>
    <s v="GST Acquistion"/>
    <n v="36.25"/>
    <x v="12"/>
    <m/>
  </r>
  <r>
    <n v="7470"/>
    <s v="Contract Cleaning"/>
    <n v="210"/>
    <s v="2023/10"/>
    <d v="2024-01-08T00:00:00"/>
    <d v="2024-01-11T00:00:00"/>
    <s v="Cleaning NWT"/>
    <s v="APAJ"/>
    <s v="ADJ049082"/>
    <s v="INV-12522"/>
    <m/>
    <m/>
    <s v="GST Acquistion"/>
    <n v="36.25"/>
    <x v="12"/>
    <m/>
  </r>
  <r>
    <n v="7470"/>
    <s v="Contract Cleaning"/>
    <n v="220"/>
    <s v="2023/10"/>
    <d v="2024-01-08T00:00:00"/>
    <d v="2024-01-11T00:00:00"/>
    <s v="Cleaning NWT"/>
    <s v="APAJ"/>
    <s v="ADJ049082"/>
    <s v="INV-12522"/>
    <m/>
    <m/>
    <s v="GST Acquistion"/>
    <n v="36.25"/>
    <x v="12"/>
    <m/>
  </r>
  <r>
    <n v="7470"/>
    <s v="Contract Cleaning"/>
    <n v="230"/>
    <s v="2023/10"/>
    <d v="2024-01-08T00:00:00"/>
    <d v="2024-01-11T00:00:00"/>
    <s v="Cleaning NWT"/>
    <s v="APAJ"/>
    <s v="ADJ049082"/>
    <s v="INV-12522"/>
    <m/>
    <m/>
    <s v="GST Acquistion"/>
    <n v="36.25"/>
    <x v="12"/>
    <m/>
  </r>
  <r>
    <n v="7470"/>
    <s v="Contract Cleaning"/>
    <n v="240"/>
    <s v="2023/10"/>
    <d v="2024-01-08T00:00:00"/>
    <d v="2024-01-11T00:00:00"/>
    <s v="Cleaning NWT"/>
    <s v="APAJ"/>
    <s v="ADJ049082"/>
    <s v="INV-12522"/>
    <m/>
    <m/>
    <s v="GST Acquistion"/>
    <n v="36.25"/>
    <x v="12"/>
    <m/>
  </r>
  <r>
    <n v="7470"/>
    <s v="Contract Cleaning"/>
    <n v="210"/>
    <s v="2023/11"/>
    <d v="2024-02-08T00:00:00"/>
    <d v="2024-02-09T00:00:00"/>
    <s v="Cleaning NWT"/>
    <s v="APAJ"/>
    <s v="ADJ049533"/>
    <s v="INV-12619"/>
    <m/>
    <m/>
    <s v="GST Acquistion"/>
    <n v="62.5"/>
    <x v="12"/>
    <m/>
  </r>
  <r>
    <n v="7470"/>
    <s v="Contract Cleaning"/>
    <n v="220"/>
    <s v="2023/11"/>
    <d v="2024-02-08T00:00:00"/>
    <d v="2024-02-09T00:00:00"/>
    <s v="Cleaning NWT"/>
    <s v="APAJ"/>
    <s v="ADJ049533"/>
    <s v="INV-12619"/>
    <m/>
    <m/>
    <s v="GST Acquistion"/>
    <n v="62.5"/>
    <x v="12"/>
    <m/>
  </r>
  <r>
    <n v="7470"/>
    <s v="Contract Cleaning"/>
    <n v="230"/>
    <s v="2023/11"/>
    <d v="2024-02-08T00:00:00"/>
    <d v="2024-02-09T00:00:00"/>
    <s v="Cleaning NWT"/>
    <s v="APAJ"/>
    <s v="ADJ049533"/>
    <s v="INV-12619"/>
    <m/>
    <m/>
    <s v="GST Acquistion"/>
    <n v="62.5"/>
    <x v="12"/>
    <m/>
  </r>
  <r>
    <n v="7470"/>
    <s v="Contract Cleaning"/>
    <n v="240"/>
    <s v="2023/11"/>
    <d v="2024-02-08T00:00:00"/>
    <d v="2024-02-09T00:00:00"/>
    <s v="Cleaning NWT"/>
    <s v="APAJ"/>
    <s v="ADJ049533"/>
    <s v="INV-12619"/>
    <m/>
    <m/>
    <s v="GST Acquistion"/>
    <n v="62.5"/>
    <x v="12"/>
    <m/>
  </r>
  <r>
    <n v="7470"/>
    <s v="Contract Cleaning"/>
    <n v="240"/>
    <s v="2023/11"/>
    <d v="2024-02-26T00:00:00"/>
    <d v="2024-02-28T00:00:00"/>
    <s v="King Green Limited Privet and Feijoa pruned to allow access of vehicles. Work Completed 22 Feb 24."/>
    <s v="APAJ"/>
    <s v="ADJ049775"/>
    <s v="INV-0104"/>
    <m/>
    <m/>
    <s v="GST Acquistion"/>
    <n v="300"/>
    <x v="13"/>
    <m/>
  </r>
  <r>
    <n v="7470"/>
    <s v="Contract Cleaning"/>
    <n v="110"/>
    <s v="2023/02"/>
    <d v="2023-05-01T00:00:00"/>
    <d v="2023-05-10T00:00:00"/>
    <s v="Cleaning NST"/>
    <s v="APAJ"/>
    <s v="ADJ045127"/>
    <n v="277442"/>
    <m/>
    <m/>
    <s v="GST Acquistion"/>
    <n v="102"/>
    <x v="14"/>
    <m/>
  </r>
  <r>
    <n v="7470"/>
    <s v="Contract Cleaning"/>
    <n v="112"/>
    <s v="2023/02"/>
    <d v="2023-05-01T00:00:00"/>
    <d v="2023-05-10T00:00:00"/>
    <s v="Cleaning NST"/>
    <s v="APAJ"/>
    <s v="ADJ045127"/>
    <n v="277442"/>
    <m/>
    <m/>
    <s v="GST Acquistion"/>
    <n v="51"/>
    <x v="14"/>
    <m/>
  </r>
  <r>
    <n v="7470"/>
    <s v="Contract Cleaning"/>
    <n v="120"/>
    <s v="2023/02"/>
    <d v="2023-05-01T00:00:00"/>
    <d v="2023-05-10T00:00:00"/>
    <s v="Cleaning NST"/>
    <s v="APAJ"/>
    <s v="ADJ045127"/>
    <n v="277442"/>
    <m/>
    <m/>
    <s v="GST Acquistion"/>
    <n v="112.2"/>
    <x v="14"/>
    <m/>
  </r>
  <r>
    <n v="7470"/>
    <s v="Contract Cleaning"/>
    <n v="130"/>
    <s v="2023/02"/>
    <d v="2023-05-01T00:00:00"/>
    <d v="2023-05-10T00:00:00"/>
    <s v="Cleaning NST"/>
    <s v="APAJ"/>
    <s v="ADJ045127"/>
    <n v="277442"/>
    <m/>
    <m/>
    <s v="GST Acquistion"/>
    <n v="86.7"/>
    <x v="14"/>
    <m/>
  </r>
  <r>
    <n v="7470"/>
    <s v="Contract Cleaning"/>
    <n v="140"/>
    <s v="2023/02"/>
    <d v="2023-05-01T00:00:00"/>
    <d v="2023-05-10T00:00:00"/>
    <s v="Cleaning NST"/>
    <s v="APAJ"/>
    <s v="ADJ045127"/>
    <n v="277442"/>
    <m/>
    <m/>
    <s v="GST Acquistion"/>
    <n v="102"/>
    <x v="14"/>
    <m/>
  </r>
  <r>
    <n v="7470"/>
    <s v="Contract Cleaning"/>
    <n v="160"/>
    <s v="2023/02"/>
    <d v="2023-05-01T00:00:00"/>
    <d v="2023-05-10T00:00:00"/>
    <s v="Cleaning NST"/>
    <s v="APAJ"/>
    <s v="ADJ045127"/>
    <n v="277442"/>
    <m/>
    <m/>
    <s v="GST Acquistion"/>
    <n v="30.6"/>
    <x v="14"/>
    <m/>
  </r>
  <r>
    <n v="7470"/>
    <s v="Contract Cleaning"/>
    <n v="935"/>
    <s v="2023/02"/>
    <d v="2023-05-01T00:00:00"/>
    <d v="2023-05-10T00:00:00"/>
    <s v="Cleaning NST"/>
    <s v="APAJ"/>
    <s v="ADJ045127"/>
    <n v="277442"/>
    <m/>
    <m/>
    <s v="GST Acquistion"/>
    <n v="25.5"/>
    <x v="14"/>
    <m/>
  </r>
  <r>
    <n v="7470"/>
    <s v="Contract Cleaning"/>
    <n v="110"/>
    <s v="2023/05"/>
    <d v="2023-08-11T00:00:00"/>
    <d v="2023-08-11T00:00:00"/>
    <s v="Cleaning NST"/>
    <s v="APAJ"/>
    <s v="ADJ046685"/>
    <n v="282611"/>
    <m/>
    <m/>
    <s v="GST Acquistion"/>
    <n v="102"/>
    <x v="14"/>
    <m/>
  </r>
  <r>
    <n v="7470"/>
    <s v="Contract Cleaning"/>
    <n v="112"/>
    <s v="2023/05"/>
    <d v="2023-08-11T00:00:00"/>
    <d v="2023-08-11T00:00:00"/>
    <s v="Cleaning NST"/>
    <s v="APAJ"/>
    <s v="ADJ046685"/>
    <n v="282611"/>
    <m/>
    <m/>
    <s v="GST Acquistion"/>
    <n v="51"/>
    <x v="14"/>
    <m/>
  </r>
  <r>
    <n v="7470"/>
    <s v="Contract Cleaning"/>
    <n v="120"/>
    <s v="2023/05"/>
    <d v="2023-08-11T00:00:00"/>
    <d v="2023-08-11T00:00:00"/>
    <s v="Cleaning NST"/>
    <s v="APAJ"/>
    <s v="ADJ046685"/>
    <n v="282611"/>
    <m/>
    <m/>
    <s v="GST Acquistion"/>
    <n v="112.2"/>
    <x v="14"/>
    <m/>
  </r>
  <r>
    <n v="7470"/>
    <s v="Contract Cleaning"/>
    <n v="130"/>
    <s v="2023/05"/>
    <d v="2023-08-11T00:00:00"/>
    <d v="2023-08-11T00:00:00"/>
    <s v="Cleaning NST"/>
    <s v="APAJ"/>
    <s v="ADJ046685"/>
    <n v="282611"/>
    <m/>
    <m/>
    <s v="GST Acquistion"/>
    <n v="86.7"/>
    <x v="14"/>
    <m/>
  </r>
  <r>
    <n v="7470"/>
    <s v="Contract Cleaning"/>
    <n v="140"/>
    <s v="2023/05"/>
    <d v="2023-08-11T00:00:00"/>
    <d v="2023-08-11T00:00:00"/>
    <s v="Cleaning NST"/>
    <s v="APAJ"/>
    <s v="ADJ046685"/>
    <n v="282611"/>
    <m/>
    <m/>
    <s v="GST Acquistion"/>
    <n v="102"/>
    <x v="14"/>
    <m/>
  </r>
  <r>
    <n v="7470"/>
    <s v="Contract Cleaning"/>
    <n v="160"/>
    <s v="2023/05"/>
    <d v="2023-08-11T00:00:00"/>
    <d v="2023-08-11T00:00:00"/>
    <s v="Cleaning NST"/>
    <s v="APAJ"/>
    <s v="ADJ046685"/>
    <n v="282611"/>
    <m/>
    <m/>
    <s v="GST Acquistion"/>
    <n v="30.6"/>
    <x v="14"/>
    <m/>
  </r>
  <r>
    <n v="7470"/>
    <s v="Contract Cleaning"/>
    <n v="935"/>
    <s v="2023/05"/>
    <d v="2023-08-11T00:00:00"/>
    <d v="2023-08-11T00:00:00"/>
    <s v="Cleaning NST"/>
    <s v="APAJ"/>
    <s v="ADJ046685"/>
    <n v="282611"/>
    <m/>
    <m/>
    <s v="GST Acquistion"/>
    <n v="25.5"/>
    <x v="14"/>
    <m/>
  </r>
  <r>
    <n v="7470"/>
    <s v="Contract Cleaning"/>
    <n v="110"/>
    <s v="2023/08"/>
    <d v="2023-11-01T00:00:00"/>
    <d v="2023-11-09T00:00:00"/>
    <s v="Cleaning NST"/>
    <s v="APAJ"/>
    <s v="ADJ048159"/>
    <n v="287870"/>
    <m/>
    <m/>
    <s v="GST Acquistion"/>
    <n v="102"/>
    <x v="14"/>
    <m/>
  </r>
  <r>
    <n v="7470"/>
    <s v="Contract Cleaning"/>
    <n v="112"/>
    <s v="2023/08"/>
    <d v="2023-11-01T00:00:00"/>
    <d v="2023-11-09T00:00:00"/>
    <s v="Cleaning NST"/>
    <s v="APAJ"/>
    <s v="ADJ048159"/>
    <n v="287870"/>
    <m/>
    <m/>
    <s v="GST Acquistion"/>
    <n v="51"/>
    <x v="14"/>
    <m/>
  </r>
  <r>
    <n v="7470"/>
    <s v="Contract Cleaning"/>
    <n v="120"/>
    <s v="2023/08"/>
    <d v="2023-11-01T00:00:00"/>
    <d v="2023-11-09T00:00:00"/>
    <s v="Cleaning NST"/>
    <s v="APAJ"/>
    <s v="ADJ048159"/>
    <n v="287870"/>
    <m/>
    <m/>
    <s v="GST Acquistion"/>
    <n v="112.2"/>
    <x v="14"/>
    <m/>
  </r>
  <r>
    <n v="7470"/>
    <s v="Contract Cleaning"/>
    <n v="130"/>
    <s v="2023/08"/>
    <d v="2023-11-01T00:00:00"/>
    <d v="2023-11-09T00:00:00"/>
    <s v="Cleaning NST"/>
    <s v="APAJ"/>
    <s v="ADJ048159"/>
    <n v="287870"/>
    <m/>
    <m/>
    <s v="GST Acquistion"/>
    <n v="86.7"/>
    <x v="14"/>
    <m/>
  </r>
  <r>
    <n v="7470"/>
    <s v="Contract Cleaning"/>
    <n v="140"/>
    <s v="2023/08"/>
    <d v="2023-11-01T00:00:00"/>
    <d v="2023-11-09T00:00:00"/>
    <s v="Cleaning NST"/>
    <s v="APAJ"/>
    <s v="ADJ048159"/>
    <n v="287870"/>
    <m/>
    <m/>
    <s v="GST Acquistion"/>
    <n v="102"/>
    <x v="14"/>
    <m/>
  </r>
  <r>
    <n v="7470"/>
    <s v="Contract Cleaning"/>
    <n v="160"/>
    <s v="2023/08"/>
    <d v="2023-11-01T00:00:00"/>
    <d v="2023-11-09T00:00:00"/>
    <s v="Cleaning NST"/>
    <s v="APAJ"/>
    <s v="ADJ048159"/>
    <n v="287870"/>
    <m/>
    <m/>
    <s v="GST Acquistion"/>
    <n v="30.6"/>
    <x v="14"/>
    <m/>
  </r>
  <r>
    <n v="7470"/>
    <s v="Contract Cleaning"/>
    <n v="935"/>
    <s v="2023/08"/>
    <d v="2023-11-01T00:00:00"/>
    <d v="2023-11-09T00:00:00"/>
    <s v="Cleaning NST"/>
    <s v="APAJ"/>
    <s v="ADJ048159"/>
    <n v="287870"/>
    <m/>
    <m/>
    <s v="GST Acquistion"/>
    <n v="25.5"/>
    <x v="14"/>
    <m/>
  </r>
  <r>
    <n v="7470"/>
    <s v="Contract Cleaning"/>
    <n v="110"/>
    <s v="2023/11"/>
    <d v="2024-02-01T00:00:00"/>
    <d v="2024-02-21T00:00:00"/>
    <s v="Cleaning NST"/>
    <s v="APAJ"/>
    <s v="ADJ049682"/>
    <n v="293161"/>
    <m/>
    <m/>
    <s v="GST Acquistion"/>
    <n v="112.2"/>
    <x v="14"/>
    <m/>
  </r>
  <r>
    <n v="7470"/>
    <s v="Contract Cleaning"/>
    <n v="112"/>
    <s v="2023/11"/>
    <d v="2024-02-01T00:00:00"/>
    <d v="2024-02-21T00:00:00"/>
    <s v="Cleaning NST"/>
    <s v="APAJ"/>
    <s v="ADJ049682"/>
    <n v="293161"/>
    <m/>
    <m/>
    <s v="GST Acquistion"/>
    <n v="56.1"/>
    <x v="14"/>
    <m/>
  </r>
  <r>
    <n v="7470"/>
    <s v="Contract Cleaning"/>
    <n v="120"/>
    <s v="2023/11"/>
    <d v="2024-02-01T00:00:00"/>
    <d v="2024-02-21T00:00:00"/>
    <s v="Cleaning NST"/>
    <s v="APAJ"/>
    <s v="ADJ049682"/>
    <n v="293161"/>
    <m/>
    <m/>
    <s v="GST Acquistion"/>
    <n v="123.42"/>
    <x v="14"/>
    <m/>
  </r>
  <r>
    <n v="7470"/>
    <s v="Contract Cleaning"/>
    <n v="130"/>
    <s v="2023/11"/>
    <d v="2024-02-01T00:00:00"/>
    <d v="2024-02-21T00:00:00"/>
    <s v="Cleaning NST"/>
    <s v="APAJ"/>
    <s v="ADJ049682"/>
    <n v="293161"/>
    <m/>
    <m/>
    <s v="GST Acquistion"/>
    <n v="95.37"/>
    <x v="14"/>
    <m/>
  </r>
  <r>
    <n v="7470"/>
    <s v="Contract Cleaning"/>
    <n v="140"/>
    <s v="2023/11"/>
    <d v="2024-02-01T00:00:00"/>
    <d v="2024-02-21T00:00:00"/>
    <s v="Cleaning NST"/>
    <s v="APAJ"/>
    <s v="ADJ049682"/>
    <n v="293161"/>
    <m/>
    <m/>
    <s v="GST Acquistion"/>
    <n v="112.2"/>
    <x v="14"/>
    <m/>
  </r>
  <r>
    <n v="7470"/>
    <s v="Contract Cleaning"/>
    <n v="160"/>
    <s v="2023/11"/>
    <d v="2024-02-01T00:00:00"/>
    <d v="2024-02-21T00:00:00"/>
    <s v="Cleaning NST"/>
    <s v="APAJ"/>
    <s v="ADJ049682"/>
    <n v="293161"/>
    <m/>
    <m/>
    <s v="GST Acquistion"/>
    <n v="33.659999999999997"/>
    <x v="14"/>
    <m/>
  </r>
  <r>
    <n v="7470"/>
    <s v="Contract Cleaning"/>
    <n v="935"/>
    <s v="2023/11"/>
    <d v="2024-02-01T00:00:00"/>
    <d v="2024-02-21T00:00:00"/>
    <s v="Cleaning NST"/>
    <s v="APAJ"/>
    <s v="ADJ049682"/>
    <n v="293161"/>
    <m/>
    <m/>
    <s v="GST Acquistion"/>
    <n v="28.05"/>
    <x v="14"/>
    <m/>
  </r>
  <r>
    <n v="7470"/>
    <s v="Contract Cleaning"/>
    <n v="240"/>
    <s v="2023/09"/>
    <d v="2023-12-22T00:00:00"/>
    <d v="2023-12-22T00:00:00"/>
    <s v="Merissa McCormack Dump run "/>
    <s v="APAJ"/>
    <s v="ADJ048872"/>
    <s v="22.12.2023"/>
    <m/>
    <m/>
    <s v="GST Acquistion"/>
    <n v="21.74"/>
    <x v="15"/>
    <m/>
  </r>
  <r>
    <n v="7470"/>
    <s v="Contract Cleaning"/>
    <n v="340"/>
    <s v="2023/05"/>
    <d v="2023-08-01T00:00:00"/>
    <d v="2023-08-11T00:00:00"/>
    <s v="NZ Pest Control Limited"/>
    <s v="APAJ"/>
    <s v="ADJ046688"/>
    <n v="33077"/>
    <m/>
    <m/>
    <s v="GST Acquistion"/>
    <n v="80"/>
    <x v="16"/>
    <m/>
  </r>
  <r>
    <n v="7470"/>
    <s v="Contract Cleaning"/>
    <n v="340"/>
    <s v="2023/05"/>
    <d v="2023-08-01T00:00:00"/>
    <d v="2023-08-11T00:00:00"/>
    <s v="NZ Pest Control Limited"/>
    <s v="APAJ"/>
    <s v="ADJ046688"/>
    <n v="33077"/>
    <m/>
    <m/>
    <s v="GST Acquistion"/>
    <n v="80"/>
    <x v="16"/>
    <m/>
  </r>
  <r>
    <n v="7470"/>
    <s v="Contract Cleaning"/>
    <n v="210"/>
    <s v="2023/05"/>
    <d v="2023-08-04T00:00:00"/>
    <d v="2023-08-11T00:00:00"/>
    <s v="Cleaning NWT"/>
    <s v="APAJ"/>
    <s v="ADJ046688"/>
    <n v="33111"/>
    <m/>
    <m/>
    <s v="GST Acquistion"/>
    <n v="42.5"/>
    <x v="16"/>
    <m/>
  </r>
  <r>
    <n v="7470"/>
    <s v="Contract Cleaning"/>
    <n v="220"/>
    <s v="2023/05"/>
    <d v="2023-08-04T00:00:00"/>
    <d v="2023-08-11T00:00:00"/>
    <s v="Cleaning NWT"/>
    <s v="APAJ"/>
    <s v="ADJ046688"/>
    <n v="33111"/>
    <m/>
    <m/>
    <s v="GST Acquistion"/>
    <n v="42.5"/>
    <x v="16"/>
    <m/>
  </r>
  <r>
    <n v="7470"/>
    <s v="Contract Cleaning"/>
    <n v="230"/>
    <s v="2023/05"/>
    <d v="2023-08-04T00:00:00"/>
    <d v="2023-08-11T00:00:00"/>
    <s v="Cleaning NWT"/>
    <s v="APAJ"/>
    <s v="ADJ046688"/>
    <n v="33111"/>
    <m/>
    <m/>
    <s v="GST Acquistion"/>
    <n v="42.5"/>
    <x v="16"/>
    <m/>
  </r>
  <r>
    <n v="7470"/>
    <s v="Contract Cleaning"/>
    <n v="240"/>
    <s v="2023/05"/>
    <d v="2023-08-04T00:00:00"/>
    <d v="2023-08-11T00:00:00"/>
    <s v="Cleaning NWT"/>
    <s v="APAJ"/>
    <s v="ADJ046688"/>
    <n v="33111"/>
    <m/>
    <m/>
    <s v="GST Acquistion"/>
    <n v="42.5"/>
    <x v="16"/>
    <m/>
  </r>
  <r>
    <n v="7470"/>
    <s v="Contract Cleaning"/>
    <n v="210"/>
    <s v="2022/12"/>
    <d v="2023-03-31T00:00:00"/>
    <d v="2023-04-03T00:00:00"/>
    <s v="Cleaning NWT"/>
    <s v="APAJ"/>
    <s v="ADJ044569"/>
    <s v="INV-844446"/>
    <m/>
    <m/>
    <s v="GST Acquistion"/>
    <n v="11"/>
    <x v="17"/>
    <m/>
  </r>
  <r>
    <n v="7470"/>
    <s v="Contract Cleaning"/>
    <n v="220"/>
    <s v="2022/12"/>
    <d v="2023-03-31T00:00:00"/>
    <d v="2023-04-03T00:00:00"/>
    <s v="Cleaning NWT"/>
    <s v="APAJ"/>
    <s v="ADJ044569"/>
    <s v="INV-844446"/>
    <m/>
    <m/>
    <s v="GST Acquistion"/>
    <n v="11"/>
    <x v="17"/>
    <m/>
  </r>
  <r>
    <n v="7470"/>
    <s v="Contract Cleaning"/>
    <n v="230"/>
    <s v="2022/12"/>
    <d v="2023-03-31T00:00:00"/>
    <d v="2023-04-03T00:00:00"/>
    <s v="Cleaning NWT"/>
    <s v="APAJ"/>
    <s v="ADJ044569"/>
    <s v="INV-844446"/>
    <m/>
    <m/>
    <s v="GST Acquistion"/>
    <n v="11"/>
    <x v="17"/>
    <m/>
  </r>
  <r>
    <n v="7470"/>
    <s v="Contract Cleaning"/>
    <n v="240"/>
    <s v="2022/12"/>
    <d v="2023-03-31T00:00:00"/>
    <d v="2023-04-03T00:00:00"/>
    <s v="Cleaning NWT"/>
    <s v="APAJ"/>
    <s v="ADJ044569"/>
    <s v="INV-844446"/>
    <m/>
    <m/>
    <s v="GST Acquistion"/>
    <n v="11"/>
    <x v="17"/>
    <m/>
  </r>
  <r>
    <n v="7470"/>
    <s v="Contract Cleaning"/>
    <n v="210"/>
    <s v="2023/01"/>
    <d v="2023-04-30T00:00:00"/>
    <d v="2023-05-03T00:00:00"/>
    <s v="Cleaning NWT"/>
    <s v="APAJ"/>
    <s v="ADJ044985"/>
    <s v="INV-852452"/>
    <m/>
    <m/>
    <s v="GST Acquistion"/>
    <n v="8.25"/>
    <x v="17"/>
    <m/>
  </r>
  <r>
    <n v="7470"/>
    <s v="Contract Cleaning"/>
    <n v="220"/>
    <s v="2023/01"/>
    <d v="2023-04-30T00:00:00"/>
    <d v="2023-05-03T00:00:00"/>
    <s v="Cleaning NWT"/>
    <s v="APAJ"/>
    <s v="ADJ044985"/>
    <s v="INV-852452"/>
    <m/>
    <m/>
    <s v="GST Acquistion"/>
    <n v="8.25"/>
    <x v="17"/>
    <m/>
  </r>
  <r>
    <n v="7470"/>
    <s v="Contract Cleaning"/>
    <n v="230"/>
    <s v="2023/01"/>
    <d v="2023-04-30T00:00:00"/>
    <d v="2023-05-03T00:00:00"/>
    <s v="Cleaning NWT"/>
    <s v="APAJ"/>
    <s v="ADJ044985"/>
    <s v="INV-852452"/>
    <m/>
    <m/>
    <s v="GST Acquistion"/>
    <n v="8.25"/>
    <x v="17"/>
    <m/>
  </r>
  <r>
    <n v="7470"/>
    <s v="Contract Cleaning"/>
    <n v="240"/>
    <s v="2023/01"/>
    <d v="2023-04-30T00:00:00"/>
    <d v="2023-05-03T00:00:00"/>
    <s v="Cleaning NWT"/>
    <s v="APAJ"/>
    <s v="ADJ044985"/>
    <s v="INV-852452"/>
    <m/>
    <m/>
    <s v="GST Acquistion"/>
    <n v="8.25"/>
    <x v="17"/>
    <m/>
  </r>
  <r>
    <n v="7470"/>
    <s v="Contract Cleaning"/>
    <n v="210"/>
    <s v="2023/02"/>
    <d v="2023-05-31T00:00:00"/>
    <d v="2023-06-07T00:00:00"/>
    <s v="Cleaning NWT"/>
    <s v="APAJ"/>
    <s v="ADJ045511"/>
    <s v="INV-867136"/>
    <m/>
    <m/>
    <s v="GST Acquistion"/>
    <n v="13.75"/>
    <x v="17"/>
    <m/>
  </r>
  <r>
    <n v="7470"/>
    <s v="Contract Cleaning"/>
    <n v="220"/>
    <s v="2023/02"/>
    <d v="2023-05-31T00:00:00"/>
    <d v="2023-06-07T00:00:00"/>
    <s v="Cleaning NWT"/>
    <s v="APAJ"/>
    <s v="ADJ045511"/>
    <s v="INV-867136"/>
    <m/>
    <m/>
    <s v="GST Acquistion"/>
    <n v="13.75"/>
    <x v="17"/>
    <m/>
  </r>
  <r>
    <n v="7470"/>
    <s v="Contract Cleaning"/>
    <n v="230"/>
    <s v="2023/02"/>
    <d v="2023-05-31T00:00:00"/>
    <d v="2023-06-07T00:00:00"/>
    <s v="Cleaning NWT"/>
    <s v="APAJ"/>
    <s v="ADJ045511"/>
    <s v="INV-867136"/>
    <m/>
    <m/>
    <s v="GST Acquistion"/>
    <n v="13.75"/>
    <x v="17"/>
    <m/>
  </r>
  <r>
    <n v="7470"/>
    <s v="Contract Cleaning"/>
    <n v="240"/>
    <s v="2023/02"/>
    <d v="2023-05-31T00:00:00"/>
    <d v="2023-06-07T00:00:00"/>
    <s v="Cleaning NWT"/>
    <s v="APAJ"/>
    <s v="ADJ045511"/>
    <s v="INV-867136"/>
    <m/>
    <m/>
    <s v="GST Acquistion"/>
    <n v="13.75"/>
    <x v="17"/>
    <m/>
  </r>
  <r>
    <n v="7470"/>
    <s v="Contract Cleaning"/>
    <n v="210"/>
    <s v="2023/03"/>
    <d v="2023-06-30T00:00:00"/>
    <d v="2023-07-06T00:00:00"/>
    <s v="Cleaning NWT"/>
    <s v="APAJ"/>
    <s v="ADJ046046"/>
    <s v="INV-879449"/>
    <m/>
    <m/>
    <s v="GST Acquistion"/>
    <n v="11"/>
    <x v="17"/>
    <m/>
  </r>
  <r>
    <n v="7470"/>
    <s v="Contract Cleaning"/>
    <n v="220"/>
    <s v="2023/03"/>
    <d v="2023-06-30T00:00:00"/>
    <d v="2023-07-06T00:00:00"/>
    <s v="Cleaning NWT"/>
    <s v="APAJ"/>
    <s v="ADJ046046"/>
    <s v="INV-879449"/>
    <m/>
    <m/>
    <s v="GST Acquistion"/>
    <n v="11"/>
    <x v="17"/>
    <m/>
  </r>
  <r>
    <n v="7470"/>
    <s v="Contract Cleaning"/>
    <n v="230"/>
    <s v="2023/03"/>
    <d v="2023-06-30T00:00:00"/>
    <d v="2023-07-06T00:00:00"/>
    <s v="Cleaning NWT"/>
    <s v="APAJ"/>
    <s v="ADJ046046"/>
    <s v="INV-879449"/>
    <m/>
    <m/>
    <s v="GST Acquistion"/>
    <n v="11"/>
    <x v="17"/>
    <m/>
  </r>
  <r>
    <n v="7470"/>
    <s v="Contract Cleaning"/>
    <n v="240"/>
    <s v="2023/03"/>
    <d v="2023-06-30T00:00:00"/>
    <d v="2023-07-06T00:00:00"/>
    <s v="Cleaning NWT"/>
    <s v="APAJ"/>
    <s v="ADJ046046"/>
    <s v="INV-879449"/>
    <m/>
    <m/>
    <s v="GST Acquistion"/>
    <n v="11"/>
    <x v="17"/>
    <m/>
  </r>
  <r>
    <n v="7470"/>
    <s v="Contract Cleaning"/>
    <n v="210"/>
    <s v="2023/04"/>
    <d v="2023-07-31T00:00:00"/>
    <d v="2023-08-02T00:00:00"/>
    <s v="Cleaning NWT"/>
    <s v="APAJ"/>
    <s v="ADJ046492"/>
    <s v="INV-886244"/>
    <m/>
    <m/>
    <s v="GST Acquistion"/>
    <n v="11"/>
    <x v="17"/>
    <m/>
  </r>
  <r>
    <n v="7470"/>
    <s v="Contract Cleaning"/>
    <n v="220"/>
    <s v="2023/04"/>
    <d v="2023-07-31T00:00:00"/>
    <d v="2023-08-02T00:00:00"/>
    <s v="Cleaning NWT"/>
    <s v="APAJ"/>
    <s v="ADJ046492"/>
    <s v="INV-886244"/>
    <m/>
    <m/>
    <s v="GST Acquistion"/>
    <n v="11"/>
    <x v="17"/>
    <m/>
  </r>
  <r>
    <n v="7470"/>
    <s v="Contract Cleaning"/>
    <n v="230"/>
    <s v="2023/04"/>
    <d v="2023-07-31T00:00:00"/>
    <d v="2023-08-02T00:00:00"/>
    <s v="Cleaning NWT"/>
    <s v="APAJ"/>
    <s v="ADJ046492"/>
    <s v="INV-886244"/>
    <m/>
    <m/>
    <s v="GST Acquistion"/>
    <n v="11"/>
    <x v="17"/>
    <m/>
  </r>
  <r>
    <n v="7470"/>
    <s v="Contract Cleaning"/>
    <n v="240"/>
    <s v="2023/04"/>
    <d v="2023-07-31T00:00:00"/>
    <d v="2023-08-02T00:00:00"/>
    <s v="Cleaning NWT"/>
    <s v="APAJ"/>
    <s v="ADJ046492"/>
    <s v="INV-886244"/>
    <m/>
    <m/>
    <s v="GST Acquistion"/>
    <n v="11"/>
    <x v="17"/>
    <m/>
  </r>
  <r>
    <n v="7470"/>
    <s v="Contract Cleaning"/>
    <n v="210"/>
    <s v="2023/06"/>
    <d v="2023-09-01T00:00:00"/>
    <d v="2023-09-01T00:00:00"/>
    <s v="Cleaning NWT"/>
    <s v="APAJ"/>
    <s v="ADJ047019"/>
    <s v="INV-904957"/>
    <m/>
    <m/>
    <s v="GST Acquistion"/>
    <n v="11"/>
    <x v="17"/>
    <m/>
  </r>
  <r>
    <n v="7470"/>
    <s v="Contract Cleaning"/>
    <n v="220"/>
    <s v="2023/06"/>
    <d v="2023-09-01T00:00:00"/>
    <d v="2023-09-01T00:00:00"/>
    <s v="Cleaning NWT"/>
    <s v="APAJ"/>
    <s v="ADJ047019"/>
    <s v="INV-904957"/>
    <m/>
    <m/>
    <s v="GST Acquistion"/>
    <n v="11"/>
    <x v="17"/>
    <m/>
  </r>
  <r>
    <n v="7470"/>
    <s v="Contract Cleaning"/>
    <n v="230"/>
    <s v="2023/06"/>
    <d v="2023-09-01T00:00:00"/>
    <d v="2023-09-01T00:00:00"/>
    <s v="Cleaning NWT"/>
    <s v="APAJ"/>
    <s v="ADJ047019"/>
    <s v="INV-904957"/>
    <m/>
    <m/>
    <s v="GST Acquistion"/>
    <n v="11"/>
    <x v="17"/>
    <m/>
  </r>
  <r>
    <n v="7470"/>
    <s v="Contract Cleaning"/>
    <n v="240"/>
    <s v="2023/06"/>
    <d v="2023-09-01T00:00:00"/>
    <d v="2023-09-01T00:00:00"/>
    <s v="Cleaning NWT"/>
    <s v="APAJ"/>
    <s v="ADJ047019"/>
    <s v="INV-904957"/>
    <m/>
    <m/>
    <s v="GST Acquistion"/>
    <n v="11"/>
    <x v="17"/>
    <m/>
  </r>
  <r>
    <n v="7470"/>
    <s v="Contract Cleaning"/>
    <n v="210"/>
    <s v="2023/06"/>
    <d v="2023-09-30T00:00:00"/>
    <d v="2023-10-03T00:00:00"/>
    <s v="Cleaning NWT"/>
    <s v="APAJ"/>
    <s v="ADJ047532"/>
    <s v="INV-914409"/>
    <m/>
    <m/>
    <s v="GST Acquistion"/>
    <n v="8.25"/>
    <x v="17"/>
    <m/>
  </r>
  <r>
    <n v="7470"/>
    <s v="Contract Cleaning"/>
    <n v="220"/>
    <s v="2023/06"/>
    <d v="2023-09-30T00:00:00"/>
    <d v="2023-10-03T00:00:00"/>
    <s v="Cleaning NWT"/>
    <s v="APAJ"/>
    <s v="ADJ047532"/>
    <s v="INV-914409"/>
    <m/>
    <m/>
    <s v="GST Acquistion"/>
    <n v="8.25"/>
    <x v="17"/>
    <m/>
  </r>
  <r>
    <n v="7470"/>
    <s v="Contract Cleaning"/>
    <n v="230"/>
    <s v="2023/06"/>
    <d v="2023-09-30T00:00:00"/>
    <d v="2023-10-03T00:00:00"/>
    <s v="Cleaning NWT"/>
    <s v="APAJ"/>
    <s v="ADJ047532"/>
    <s v="INV-914409"/>
    <m/>
    <m/>
    <s v="GST Acquistion"/>
    <n v="8.25"/>
    <x v="17"/>
    <m/>
  </r>
  <r>
    <n v="7470"/>
    <s v="Contract Cleaning"/>
    <n v="240"/>
    <s v="2023/06"/>
    <d v="2023-09-30T00:00:00"/>
    <d v="2023-10-03T00:00:00"/>
    <s v="Cleaning NWT"/>
    <s v="APAJ"/>
    <s v="ADJ047532"/>
    <s v="INV-914409"/>
    <m/>
    <m/>
    <s v="GST Acquistion"/>
    <n v="8.25"/>
    <x v="17"/>
    <m/>
  </r>
  <r>
    <n v="7470"/>
    <s v="Contract Cleaning"/>
    <n v="210"/>
    <s v="2023/07"/>
    <d v="2023-10-31T00:00:00"/>
    <d v="2023-11-02T00:00:00"/>
    <s v="Cleaning NWT"/>
    <s v="APAJ"/>
    <s v="ADJ048049"/>
    <s v="INV-918594"/>
    <m/>
    <m/>
    <s v="GST Acquistion"/>
    <n v="8.25"/>
    <x v="17"/>
    <m/>
  </r>
  <r>
    <n v="7470"/>
    <s v="Contract Cleaning"/>
    <n v="220"/>
    <s v="2023/07"/>
    <d v="2023-10-31T00:00:00"/>
    <d v="2023-11-02T00:00:00"/>
    <s v="Cleaning NWT"/>
    <s v="APAJ"/>
    <s v="ADJ048049"/>
    <s v="INV-918594"/>
    <m/>
    <m/>
    <s v="GST Acquistion"/>
    <n v="8.25"/>
    <x v="17"/>
    <m/>
  </r>
  <r>
    <n v="7470"/>
    <s v="Contract Cleaning"/>
    <n v="230"/>
    <s v="2023/07"/>
    <d v="2023-10-31T00:00:00"/>
    <d v="2023-11-02T00:00:00"/>
    <s v="Cleaning NWT"/>
    <s v="APAJ"/>
    <s v="ADJ048049"/>
    <s v="INV-918594"/>
    <m/>
    <m/>
    <s v="GST Acquistion"/>
    <n v="8.25"/>
    <x v="17"/>
    <m/>
  </r>
  <r>
    <n v="7470"/>
    <s v="Contract Cleaning"/>
    <n v="240"/>
    <s v="2023/07"/>
    <d v="2023-10-31T00:00:00"/>
    <d v="2023-11-02T00:00:00"/>
    <s v="Cleaning NWT"/>
    <s v="APAJ"/>
    <s v="ADJ048049"/>
    <s v="INV-918594"/>
    <m/>
    <m/>
    <s v="GST Acquistion"/>
    <n v="8.25"/>
    <x v="17"/>
    <m/>
  </r>
  <r>
    <n v="7470"/>
    <s v="Contract Cleaning"/>
    <n v="210"/>
    <s v="2023/08"/>
    <d v="2023-11-30T00:00:00"/>
    <d v="2023-12-01T00:00:00"/>
    <s v="Cleaning NWT"/>
    <s v="APAJ"/>
    <s v="ADJ048478"/>
    <s v="INV-933160"/>
    <m/>
    <m/>
    <s v="GST Acquistion"/>
    <n v="11"/>
    <x v="17"/>
    <m/>
  </r>
  <r>
    <n v="7470"/>
    <s v="Contract Cleaning"/>
    <n v="220"/>
    <s v="2023/08"/>
    <d v="2023-11-30T00:00:00"/>
    <d v="2023-12-01T00:00:00"/>
    <s v="Cleaning NWT"/>
    <s v="APAJ"/>
    <s v="ADJ048478"/>
    <s v="INV-933160"/>
    <m/>
    <m/>
    <s v="GST Acquistion"/>
    <n v="11"/>
    <x v="17"/>
    <m/>
  </r>
  <r>
    <n v="7470"/>
    <s v="Contract Cleaning"/>
    <n v="230"/>
    <s v="2023/08"/>
    <d v="2023-11-30T00:00:00"/>
    <d v="2023-12-01T00:00:00"/>
    <s v="Cleaning NWT"/>
    <s v="APAJ"/>
    <s v="ADJ048478"/>
    <s v="INV-933160"/>
    <m/>
    <m/>
    <s v="GST Acquistion"/>
    <n v="11"/>
    <x v="17"/>
    <m/>
  </r>
  <r>
    <n v="7470"/>
    <s v="Contract Cleaning"/>
    <n v="240"/>
    <s v="2023/08"/>
    <d v="2023-11-30T00:00:00"/>
    <d v="2023-12-01T00:00:00"/>
    <s v="Cleaning NWT"/>
    <s v="APAJ"/>
    <s v="ADJ048478"/>
    <s v="INV-933160"/>
    <m/>
    <m/>
    <s v="GST Acquistion"/>
    <n v="11"/>
    <x v="17"/>
    <m/>
  </r>
  <r>
    <n v="7470"/>
    <s v="Contract Cleaning"/>
    <n v="210"/>
    <s v="2023/09"/>
    <d v="2023-12-31T00:00:00"/>
    <d v="2024-01-05T00:00:00"/>
    <s v="Cleaning NWT"/>
    <s v="APAJ"/>
    <s v="ADJ048977"/>
    <s v="INV-943982"/>
    <m/>
    <m/>
    <s v="GST Acquistion"/>
    <n v="11"/>
    <x v="17"/>
    <m/>
  </r>
  <r>
    <n v="7470"/>
    <s v="Contract Cleaning"/>
    <n v="220"/>
    <s v="2023/09"/>
    <d v="2023-12-31T00:00:00"/>
    <d v="2024-01-05T00:00:00"/>
    <s v="Cleaning NWT"/>
    <s v="APAJ"/>
    <s v="ADJ048977"/>
    <s v="INV-943982"/>
    <m/>
    <m/>
    <s v="GST Acquistion"/>
    <n v="11"/>
    <x v="17"/>
    <m/>
  </r>
  <r>
    <n v="7470"/>
    <s v="Contract Cleaning"/>
    <n v="230"/>
    <s v="2023/09"/>
    <d v="2023-12-31T00:00:00"/>
    <d v="2024-01-05T00:00:00"/>
    <s v="Cleaning NWT"/>
    <s v="APAJ"/>
    <s v="ADJ048977"/>
    <s v="INV-943982"/>
    <m/>
    <m/>
    <s v="GST Acquistion"/>
    <n v="11"/>
    <x v="17"/>
    <m/>
  </r>
  <r>
    <n v="7470"/>
    <s v="Contract Cleaning"/>
    <n v="240"/>
    <s v="2023/09"/>
    <d v="2023-12-31T00:00:00"/>
    <d v="2024-01-05T00:00:00"/>
    <s v="Cleaning NWT"/>
    <s v="APAJ"/>
    <s v="ADJ048977"/>
    <s v="INV-943982"/>
    <m/>
    <m/>
    <s v="GST Acquistion"/>
    <n v="11"/>
    <x v="17"/>
    <m/>
  </r>
  <r>
    <n v="7470"/>
    <s v="Contract Cleaning"/>
    <n v="210"/>
    <s v="2023/10"/>
    <d v="2024-01-31T00:00:00"/>
    <d v="2024-02-01T00:00:00"/>
    <s v="Cleaning NWT"/>
    <s v="APAJ"/>
    <s v="ADJ049377"/>
    <s v="INV-952835"/>
    <m/>
    <m/>
    <s v="GST Acquistion"/>
    <n v="11"/>
    <x v="17"/>
    <m/>
  </r>
  <r>
    <n v="7470"/>
    <s v="Contract Cleaning"/>
    <n v="220"/>
    <s v="2023/10"/>
    <d v="2024-01-31T00:00:00"/>
    <d v="2024-02-01T00:00:00"/>
    <s v="Cleaning NWT"/>
    <s v="APAJ"/>
    <s v="ADJ049377"/>
    <s v="INV-952835"/>
    <m/>
    <m/>
    <s v="GST Acquistion"/>
    <n v="11"/>
    <x v="17"/>
    <m/>
  </r>
  <r>
    <n v="7470"/>
    <s v="Contract Cleaning"/>
    <n v="230"/>
    <s v="2023/10"/>
    <d v="2024-01-31T00:00:00"/>
    <d v="2024-02-01T00:00:00"/>
    <s v="Cleaning NWT"/>
    <s v="APAJ"/>
    <s v="ADJ049377"/>
    <s v="INV-952835"/>
    <m/>
    <m/>
    <s v="GST Acquistion"/>
    <n v="11"/>
    <x v="17"/>
    <m/>
  </r>
  <r>
    <n v="7470"/>
    <s v="Contract Cleaning"/>
    <n v="240"/>
    <s v="2023/10"/>
    <d v="2024-01-31T00:00:00"/>
    <d v="2024-02-01T00:00:00"/>
    <s v="Cleaning NWT"/>
    <s v="APAJ"/>
    <s v="ADJ049377"/>
    <s v="INV-952835"/>
    <m/>
    <m/>
    <s v="GST Acquistion"/>
    <n v="11"/>
    <x v="17"/>
    <m/>
  </r>
  <r>
    <n v="7470"/>
    <s v="Contract Cleaning"/>
    <n v="210"/>
    <s v="2023/11"/>
    <d v="2024-02-29T00:00:00"/>
    <d v="2024-03-04T00:00:00"/>
    <s v="Cleaning NWT"/>
    <s v="APAJ"/>
    <s v="ADJ049864"/>
    <s v="INV-961186"/>
    <m/>
    <m/>
    <s v="GST Acquistion"/>
    <n v="11"/>
    <x v="17"/>
    <m/>
  </r>
  <r>
    <n v="7470"/>
    <s v="Contract Cleaning"/>
    <n v="220"/>
    <s v="2023/11"/>
    <d v="2024-02-29T00:00:00"/>
    <d v="2024-03-04T00:00:00"/>
    <s v="Cleaning NWT"/>
    <s v="APAJ"/>
    <s v="ADJ049864"/>
    <s v="INV-961186"/>
    <m/>
    <m/>
    <s v="GST Acquistion"/>
    <n v="11"/>
    <x v="17"/>
    <m/>
  </r>
  <r>
    <n v="7470"/>
    <s v="Contract Cleaning"/>
    <n v="230"/>
    <s v="2023/11"/>
    <d v="2024-02-29T00:00:00"/>
    <d v="2024-03-04T00:00:00"/>
    <s v="Cleaning NWT"/>
    <s v="APAJ"/>
    <s v="ADJ049864"/>
    <s v="INV-961186"/>
    <m/>
    <m/>
    <s v="GST Acquistion"/>
    <n v="11"/>
    <x v="17"/>
    <m/>
  </r>
  <r>
    <n v="7470"/>
    <s v="Contract Cleaning"/>
    <n v="240"/>
    <s v="2023/11"/>
    <d v="2024-02-29T00:00:00"/>
    <d v="2024-03-04T00:00:00"/>
    <s v="Cleaning NWT"/>
    <s v="APAJ"/>
    <s v="ADJ049864"/>
    <s v="INV-961186"/>
    <m/>
    <m/>
    <s v="GST Acquistion"/>
    <n v="11"/>
    <x v="17"/>
    <m/>
  </r>
  <r>
    <n v="7470"/>
    <s v="Contract Cleaning"/>
    <n v="110"/>
    <s v="2022/12"/>
    <d v="2023-03-21T00:00:00"/>
    <d v="2023-03-21T00:00:00"/>
    <s v="Cleaning NST"/>
    <s v="APAJ"/>
    <s v="ADJ044350"/>
    <s v="INV-0502"/>
    <m/>
    <m/>
    <s v="GST Acquistion"/>
    <n v="611"/>
    <x v="18"/>
    <m/>
  </r>
  <r>
    <n v="7470"/>
    <s v="Contract Cleaning"/>
    <n v="112"/>
    <s v="2022/12"/>
    <d v="2023-03-21T00:00:00"/>
    <d v="2023-03-21T00:00:00"/>
    <s v="Cleaning NST"/>
    <s v="APAJ"/>
    <s v="ADJ044350"/>
    <s v="INV-0502"/>
    <m/>
    <m/>
    <s v="GST Acquistion"/>
    <n v="305.5"/>
    <x v="18"/>
    <m/>
  </r>
  <r>
    <n v="7470"/>
    <s v="Contract Cleaning"/>
    <n v="120"/>
    <s v="2022/12"/>
    <d v="2023-03-21T00:00:00"/>
    <d v="2023-03-21T00:00:00"/>
    <s v="Cleaning NST"/>
    <s v="APAJ"/>
    <s v="ADJ044350"/>
    <s v="INV-0502"/>
    <m/>
    <m/>
    <s v="GST Acquistion"/>
    <n v="672.1"/>
    <x v="18"/>
    <m/>
  </r>
  <r>
    <n v="7470"/>
    <s v="Contract Cleaning"/>
    <n v="130"/>
    <s v="2022/12"/>
    <d v="2023-03-21T00:00:00"/>
    <d v="2023-03-21T00:00:00"/>
    <s v="Cleaning NST"/>
    <s v="APAJ"/>
    <s v="ADJ044350"/>
    <s v="INV-0502"/>
    <m/>
    <m/>
    <s v="GST Acquistion"/>
    <n v="519.35"/>
    <x v="18"/>
    <m/>
  </r>
  <r>
    <n v="7470"/>
    <s v="Contract Cleaning"/>
    <n v="140"/>
    <s v="2022/12"/>
    <d v="2023-03-21T00:00:00"/>
    <d v="2023-03-21T00:00:00"/>
    <s v="Cleaning NST"/>
    <s v="APAJ"/>
    <s v="ADJ044350"/>
    <s v="INV-0502"/>
    <m/>
    <m/>
    <s v="GST Acquistion"/>
    <n v="611"/>
    <x v="18"/>
    <m/>
  </r>
  <r>
    <n v="7470"/>
    <s v="Contract Cleaning"/>
    <n v="160"/>
    <s v="2022/12"/>
    <d v="2023-03-21T00:00:00"/>
    <d v="2023-03-21T00:00:00"/>
    <s v="Cleaning NST"/>
    <s v="APAJ"/>
    <s v="ADJ044350"/>
    <s v="INV-0502"/>
    <m/>
    <m/>
    <s v="GST Acquistion"/>
    <n v="183.3"/>
    <x v="18"/>
    <m/>
  </r>
  <r>
    <n v="7470"/>
    <s v="Contract Cleaning"/>
    <n v="935"/>
    <s v="2022/12"/>
    <d v="2023-03-21T00:00:00"/>
    <d v="2023-03-21T00:00:00"/>
    <s v="Cleaning NST"/>
    <s v="APAJ"/>
    <s v="ADJ044350"/>
    <s v="INV-0502"/>
    <m/>
    <m/>
    <s v="GST Acquistion"/>
    <n v="152.75"/>
    <x v="18"/>
    <m/>
  </r>
  <r>
    <n v="7470"/>
    <s v="Contract Cleaning"/>
    <n v="110"/>
    <s v="2023/03"/>
    <d v="2023-06-20T00:00:00"/>
    <d v="2023-07-03T00:00:00"/>
    <s v="Cleaning NST"/>
    <s v="APAJ"/>
    <s v="ADJ045930"/>
    <s v="INV-0556"/>
    <m/>
    <m/>
    <s v="GST Acquistion"/>
    <n v="639"/>
    <x v="18"/>
    <m/>
  </r>
  <r>
    <n v="7470"/>
    <s v="Contract Cleaning"/>
    <n v="112"/>
    <s v="2023/03"/>
    <d v="2023-06-20T00:00:00"/>
    <d v="2023-07-03T00:00:00"/>
    <s v="Cleaning NST"/>
    <s v="APAJ"/>
    <s v="ADJ045930"/>
    <s v="INV-0556"/>
    <m/>
    <m/>
    <s v="GST Acquistion"/>
    <n v="319.5"/>
    <x v="18"/>
    <m/>
  </r>
  <r>
    <n v="7470"/>
    <s v="Contract Cleaning"/>
    <n v="120"/>
    <s v="2023/03"/>
    <d v="2023-06-20T00:00:00"/>
    <d v="2023-07-03T00:00:00"/>
    <s v="Cleaning NST"/>
    <s v="APAJ"/>
    <s v="ADJ045930"/>
    <s v="INV-0556"/>
    <m/>
    <m/>
    <s v="GST Acquistion"/>
    <n v="702.9"/>
    <x v="18"/>
    <m/>
  </r>
  <r>
    <n v="7470"/>
    <s v="Contract Cleaning"/>
    <n v="130"/>
    <s v="2023/03"/>
    <d v="2023-06-20T00:00:00"/>
    <d v="2023-07-03T00:00:00"/>
    <s v="Cleaning NST"/>
    <s v="APAJ"/>
    <s v="ADJ045930"/>
    <s v="INV-0556"/>
    <m/>
    <m/>
    <s v="GST Acquistion"/>
    <n v="543.15"/>
    <x v="18"/>
    <m/>
  </r>
  <r>
    <n v="7470"/>
    <s v="Contract Cleaning"/>
    <n v="140"/>
    <s v="2023/03"/>
    <d v="2023-06-20T00:00:00"/>
    <d v="2023-07-03T00:00:00"/>
    <s v="Cleaning NST"/>
    <s v="APAJ"/>
    <s v="ADJ045930"/>
    <s v="INV-0556"/>
    <m/>
    <m/>
    <s v="GST Acquistion"/>
    <n v="639"/>
    <x v="18"/>
    <m/>
  </r>
  <r>
    <n v="7470"/>
    <s v="Contract Cleaning"/>
    <n v="160"/>
    <s v="2023/03"/>
    <d v="2023-06-20T00:00:00"/>
    <d v="2023-07-03T00:00:00"/>
    <s v="Cleaning NST"/>
    <s v="APAJ"/>
    <s v="ADJ045930"/>
    <s v="INV-0556"/>
    <m/>
    <m/>
    <s v="GST Acquistion"/>
    <n v="191.7"/>
    <x v="18"/>
    <m/>
  </r>
  <r>
    <n v="7470"/>
    <s v="Contract Cleaning"/>
    <n v="935"/>
    <s v="2023/03"/>
    <d v="2023-06-20T00:00:00"/>
    <d v="2023-07-03T00:00:00"/>
    <s v="Cleaning NST"/>
    <s v="APAJ"/>
    <s v="ADJ045930"/>
    <s v="INV-0556"/>
    <m/>
    <m/>
    <s v="GST Acquistion"/>
    <n v="159.75"/>
    <x v="18"/>
    <m/>
  </r>
  <r>
    <n v="7470"/>
    <s v="Contract Cleaning"/>
    <n v="110"/>
    <s v="2023/04"/>
    <d v="2023-07-21T00:00:00"/>
    <d v="2023-07-24T00:00:00"/>
    <s v="Cleaning NST"/>
    <s v="APAJ"/>
    <s v="ADJ046345"/>
    <s v="INV-0592"/>
    <m/>
    <m/>
    <s v="GST Acquistion"/>
    <n v="631.5"/>
    <x v="18"/>
    <m/>
  </r>
  <r>
    <n v="7470"/>
    <s v="Contract Cleaning"/>
    <n v="112"/>
    <s v="2023/04"/>
    <d v="2023-07-21T00:00:00"/>
    <d v="2023-07-24T00:00:00"/>
    <s v="Cleaning NST"/>
    <s v="APAJ"/>
    <s v="ADJ046345"/>
    <s v="INV-0592"/>
    <m/>
    <m/>
    <s v="GST Acquistion"/>
    <n v="315.75"/>
    <x v="18"/>
    <m/>
  </r>
  <r>
    <n v="7470"/>
    <s v="Contract Cleaning"/>
    <n v="120"/>
    <s v="2023/04"/>
    <d v="2023-07-21T00:00:00"/>
    <d v="2023-07-24T00:00:00"/>
    <s v="Cleaning NST"/>
    <s v="APAJ"/>
    <s v="ADJ046345"/>
    <s v="INV-0592"/>
    <m/>
    <m/>
    <s v="GST Acquistion"/>
    <n v="694.65"/>
    <x v="18"/>
    <m/>
  </r>
  <r>
    <n v="7470"/>
    <s v="Contract Cleaning"/>
    <n v="130"/>
    <s v="2023/04"/>
    <d v="2023-07-21T00:00:00"/>
    <d v="2023-07-24T00:00:00"/>
    <s v="Cleaning NST"/>
    <s v="APAJ"/>
    <s v="ADJ046345"/>
    <s v="INV-0592"/>
    <m/>
    <m/>
    <s v="GST Acquistion"/>
    <n v="536.77"/>
    <x v="18"/>
    <m/>
  </r>
  <r>
    <n v="7470"/>
    <s v="Contract Cleaning"/>
    <n v="140"/>
    <s v="2023/04"/>
    <d v="2023-07-21T00:00:00"/>
    <d v="2023-07-24T00:00:00"/>
    <s v="Cleaning NST"/>
    <s v="APAJ"/>
    <s v="ADJ046345"/>
    <s v="INV-0592"/>
    <m/>
    <m/>
    <s v="GST Acquistion"/>
    <n v="631.5"/>
    <x v="18"/>
    <m/>
  </r>
  <r>
    <n v="7470"/>
    <s v="Contract Cleaning"/>
    <n v="160"/>
    <s v="2023/04"/>
    <d v="2023-07-21T00:00:00"/>
    <d v="2023-07-24T00:00:00"/>
    <s v="Cleaning NST"/>
    <s v="APAJ"/>
    <s v="ADJ046345"/>
    <s v="INV-0592"/>
    <m/>
    <m/>
    <s v="GST Acquistion"/>
    <n v="189.45"/>
    <x v="18"/>
    <m/>
  </r>
  <r>
    <n v="7470"/>
    <s v="Contract Cleaning"/>
    <n v="935"/>
    <s v="2023/04"/>
    <d v="2023-07-21T00:00:00"/>
    <d v="2023-07-24T00:00:00"/>
    <s v="Cleaning NST"/>
    <s v="APAJ"/>
    <s v="ADJ046345"/>
    <s v="INV-0592"/>
    <m/>
    <m/>
    <s v="GST Acquistion"/>
    <n v="157.88"/>
    <x v="18"/>
    <m/>
  </r>
  <r>
    <n v="7470"/>
    <s v="Contract Cleaning"/>
    <n v="110"/>
    <s v="2023/05"/>
    <d v="2023-08-22T00:00:00"/>
    <d v="2023-08-23T00:00:00"/>
    <s v="Cleaning NST"/>
    <s v="APAJ"/>
    <s v="ADJ046844"/>
    <s v="INV-0609"/>
    <m/>
    <m/>
    <s v="GST Acquistion"/>
    <n v="619"/>
    <x v="18"/>
    <m/>
  </r>
  <r>
    <n v="7470"/>
    <s v="Contract Cleaning"/>
    <n v="112"/>
    <s v="2023/05"/>
    <d v="2023-08-22T00:00:00"/>
    <d v="2023-08-23T00:00:00"/>
    <s v="Cleaning NST"/>
    <s v="APAJ"/>
    <s v="ADJ046844"/>
    <s v="INV-0609"/>
    <m/>
    <m/>
    <s v="GST Acquistion"/>
    <n v="309.5"/>
    <x v="18"/>
    <m/>
  </r>
  <r>
    <n v="7470"/>
    <s v="Contract Cleaning"/>
    <n v="120"/>
    <s v="2023/05"/>
    <d v="2023-08-22T00:00:00"/>
    <d v="2023-08-23T00:00:00"/>
    <s v="Cleaning NST"/>
    <s v="APAJ"/>
    <s v="ADJ046844"/>
    <s v="INV-0609"/>
    <m/>
    <m/>
    <s v="GST Acquistion"/>
    <n v="680.9"/>
    <x v="18"/>
    <m/>
  </r>
  <r>
    <n v="7470"/>
    <s v="Contract Cleaning"/>
    <n v="130"/>
    <s v="2023/05"/>
    <d v="2023-08-22T00:00:00"/>
    <d v="2023-08-23T00:00:00"/>
    <s v="Cleaning NST"/>
    <s v="APAJ"/>
    <s v="ADJ046844"/>
    <s v="INV-0609"/>
    <m/>
    <m/>
    <s v="GST Acquistion"/>
    <n v="526.15"/>
    <x v="18"/>
    <m/>
  </r>
  <r>
    <n v="7470"/>
    <s v="Contract Cleaning"/>
    <n v="140"/>
    <s v="2023/05"/>
    <d v="2023-08-22T00:00:00"/>
    <d v="2023-08-23T00:00:00"/>
    <s v="Cleaning NST"/>
    <s v="APAJ"/>
    <s v="ADJ046844"/>
    <s v="INV-0609"/>
    <m/>
    <m/>
    <s v="GST Acquistion"/>
    <n v="619"/>
    <x v="18"/>
    <m/>
  </r>
  <r>
    <n v="7470"/>
    <s v="Contract Cleaning"/>
    <n v="160"/>
    <s v="2023/05"/>
    <d v="2023-08-22T00:00:00"/>
    <d v="2023-08-23T00:00:00"/>
    <s v="Cleaning NST"/>
    <s v="APAJ"/>
    <s v="ADJ046844"/>
    <s v="INV-0609"/>
    <m/>
    <m/>
    <s v="GST Acquistion"/>
    <n v="185.7"/>
    <x v="18"/>
    <m/>
  </r>
  <r>
    <n v="7470"/>
    <s v="Contract Cleaning"/>
    <n v="935"/>
    <s v="2023/05"/>
    <d v="2023-08-22T00:00:00"/>
    <d v="2023-08-23T00:00:00"/>
    <s v="Cleaning NST"/>
    <s v="APAJ"/>
    <s v="ADJ046844"/>
    <s v="INV-0609"/>
    <m/>
    <m/>
    <s v="GST Acquistion"/>
    <n v="154.75"/>
    <x v="18"/>
    <m/>
  </r>
  <r>
    <n v="7470"/>
    <s v="Contract Cleaning"/>
    <n v="110"/>
    <s v="2023/06"/>
    <d v="2023-09-25T00:00:00"/>
    <d v="2023-09-25T00:00:00"/>
    <s v="Cleaning NST"/>
    <s v="APAJ"/>
    <s v="ADJ047382"/>
    <s v="INV-0631"/>
    <m/>
    <m/>
    <s v="GST Acquistion"/>
    <n v="624"/>
    <x v="18"/>
    <m/>
  </r>
  <r>
    <n v="7470"/>
    <s v="Contract Cleaning"/>
    <n v="112"/>
    <s v="2023/06"/>
    <d v="2023-09-25T00:00:00"/>
    <d v="2023-09-25T00:00:00"/>
    <s v="Cleaning NST"/>
    <s v="APAJ"/>
    <s v="ADJ047382"/>
    <s v="INV-0631"/>
    <m/>
    <m/>
    <s v="GST Acquistion"/>
    <n v="312"/>
    <x v="18"/>
    <m/>
  </r>
  <r>
    <n v="7470"/>
    <s v="Contract Cleaning"/>
    <n v="120"/>
    <s v="2023/06"/>
    <d v="2023-09-25T00:00:00"/>
    <d v="2023-09-25T00:00:00"/>
    <s v="Cleaning NST"/>
    <s v="APAJ"/>
    <s v="ADJ047382"/>
    <s v="INV-0631"/>
    <m/>
    <m/>
    <s v="GST Acquistion"/>
    <n v="686.4"/>
    <x v="18"/>
    <m/>
  </r>
  <r>
    <n v="7470"/>
    <s v="Contract Cleaning"/>
    <n v="130"/>
    <s v="2023/06"/>
    <d v="2023-09-25T00:00:00"/>
    <d v="2023-09-25T00:00:00"/>
    <s v="Cleaning NST"/>
    <s v="APAJ"/>
    <s v="ADJ047382"/>
    <s v="INV-0631"/>
    <m/>
    <m/>
    <s v="GST Acquistion"/>
    <n v="530.4"/>
    <x v="18"/>
    <m/>
  </r>
  <r>
    <n v="7470"/>
    <s v="Contract Cleaning"/>
    <n v="140"/>
    <s v="2023/06"/>
    <d v="2023-09-25T00:00:00"/>
    <d v="2023-09-25T00:00:00"/>
    <s v="Cleaning NST"/>
    <s v="APAJ"/>
    <s v="ADJ047382"/>
    <s v="INV-0631"/>
    <m/>
    <m/>
    <s v="GST Acquistion"/>
    <n v="624"/>
    <x v="18"/>
    <m/>
  </r>
  <r>
    <n v="7470"/>
    <s v="Contract Cleaning"/>
    <n v="160"/>
    <s v="2023/06"/>
    <d v="2023-09-25T00:00:00"/>
    <d v="2023-09-25T00:00:00"/>
    <s v="Cleaning NST"/>
    <s v="APAJ"/>
    <s v="ADJ047382"/>
    <s v="INV-0631"/>
    <m/>
    <m/>
    <s v="GST Acquistion"/>
    <n v="187.2"/>
    <x v="18"/>
    <m/>
  </r>
  <r>
    <n v="7470"/>
    <s v="Contract Cleaning"/>
    <n v="935"/>
    <s v="2023/06"/>
    <d v="2023-09-25T00:00:00"/>
    <d v="2023-09-25T00:00:00"/>
    <s v="Cleaning NST"/>
    <s v="APAJ"/>
    <s v="ADJ047382"/>
    <s v="INV-0631"/>
    <m/>
    <m/>
    <s v="GST Acquistion"/>
    <n v="156"/>
    <x v="18"/>
    <m/>
  </r>
  <r>
    <n v="7470"/>
    <s v="Contract Cleaning"/>
    <n v="110"/>
    <s v="2023/07"/>
    <d v="2023-10-24T00:00:00"/>
    <d v="2023-10-24T00:00:00"/>
    <s v="Cleaning NST"/>
    <s v="APAJ"/>
    <s v="ADJ047858"/>
    <s v="INV-0660"/>
    <m/>
    <m/>
    <s v="GST Acquistion"/>
    <n v="624"/>
    <x v="18"/>
    <m/>
  </r>
  <r>
    <n v="7470"/>
    <s v="Contract Cleaning"/>
    <n v="112"/>
    <s v="2023/07"/>
    <d v="2023-10-24T00:00:00"/>
    <d v="2023-10-24T00:00:00"/>
    <s v="Cleaning NST"/>
    <s v="APAJ"/>
    <s v="ADJ047858"/>
    <s v="INV-0660"/>
    <m/>
    <m/>
    <s v="GST Acquistion"/>
    <n v="312"/>
    <x v="18"/>
    <m/>
  </r>
  <r>
    <n v="7470"/>
    <s v="Contract Cleaning"/>
    <n v="120"/>
    <s v="2023/07"/>
    <d v="2023-10-24T00:00:00"/>
    <d v="2023-10-24T00:00:00"/>
    <s v="Cleaning NST"/>
    <s v="APAJ"/>
    <s v="ADJ047858"/>
    <s v="INV-0660"/>
    <m/>
    <m/>
    <s v="GST Acquistion"/>
    <n v="686.4"/>
    <x v="18"/>
    <m/>
  </r>
  <r>
    <n v="7470"/>
    <s v="Contract Cleaning"/>
    <n v="130"/>
    <s v="2023/07"/>
    <d v="2023-10-24T00:00:00"/>
    <d v="2023-10-24T00:00:00"/>
    <s v="Cleaning NST"/>
    <s v="APAJ"/>
    <s v="ADJ047858"/>
    <s v="INV-0660"/>
    <m/>
    <m/>
    <s v="GST Acquistion"/>
    <n v="530.4"/>
    <x v="18"/>
    <m/>
  </r>
  <r>
    <n v="7470"/>
    <s v="Contract Cleaning"/>
    <n v="140"/>
    <s v="2023/07"/>
    <d v="2023-10-24T00:00:00"/>
    <d v="2023-10-24T00:00:00"/>
    <s v="Cleaning NST"/>
    <s v="APAJ"/>
    <s v="ADJ047858"/>
    <s v="INV-0660"/>
    <m/>
    <m/>
    <s v="GST Acquistion"/>
    <n v="624"/>
    <x v="18"/>
    <m/>
  </r>
  <r>
    <n v="7470"/>
    <s v="Contract Cleaning"/>
    <n v="160"/>
    <s v="2023/07"/>
    <d v="2023-10-24T00:00:00"/>
    <d v="2023-10-24T00:00:00"/>
    <s v="Cleaning NST"/>
    <s v="APAJ"/>
    <s v="ADJ047858"/>
    <s v="INV-0660"/>
    <m/>
    <m/>
    <s v="GST Acquistion"/>
    <n v="187.2"/>
    <x v="18"/>
    <m/>
  </r>
  <r>
    <n v="7470"/>
    <s v="Contract Cleaning"/>
    <n v="935"/>
    <s v="2023/07"/>
    <d v="2023-10-24T00:00:00"/>
    <d v="2023-10-24T00:00:00"/>
    <s v="Cleaning NST"/>
    <s v="APAJ"/>
    <s v="ADJ047858"/>
    <s v="INV-0660"/>
    <m/>
    <m/>
    <s v="GST Acquistion"/>
    <n v="156"/>
    <x v="18"/>
    <m/>
  </r>
  <r>
    <n v="7470"/>
    <s v="Contract Cleaning"/>
    <n v="110"/>
    <s v="2023/08"/>
    <d v="2023-11-21T00:00:00"/>
    <d v="2023-11-22T00:00:00"/>
    <s v="Cleaning NST"/>
    <s v="APAJ"/>
    <s v="ADJ048297"/>
    <s v="INV-0696"/>
    <m/>
    <m/>
    <s v="GST Acquistion"/>
    <n v="598"/>
    <x v="18"/>
    <m/>
  </r>
  <r>
    <n v="7470"/>
    <s v="Contract Cleaning"/>
    <n v="112"/>
    <s v="2023/08"/>
    <d v="2023-11-21T00:00:00"/>
    <d v="2023-11-22T00:00:00"/>
    <s v="Cleaning NST"/>
    <s v="APAJ"/>
    <s v="ADJ048297"/>
    <s v="INV-0696"/>
    <m/>
    <m/>
    <s v="GST Acquistion"/>
    <n v="299"/>
    <x v="18"/>
    <m/>
  </r>
  <r>
    <n v="7470"/>
    <s v="Contract Cleaning"/>
    <n v="120"/>
    <s v="2023/08"/>
    <d v="2023-11-21T00:00:00"/>
    <d v="2023-11-22T00:00:00"/>
    <s v="Cleaning NST"/>
    <s v="APAJ"/>
    <s v="ADJ048297"/>
    <s v="INV-0696"/>
    <m/>
    <m/>
    <s v="GST Acquistion"/>
    <n v="657.8"/>
    <x v="18"/>
    <m/>
  </r>
  <r>
    <n v="7470"/>
    <s v="Contract Cleaning"/>
    <n v="130"/>
    <s v="2023/08"/>
    <d v="2023-11-21T00:00:00"/>
    <d v="2023-11-22T00:00:00"/>
    <s v="Cleaning NST"/>
    <s v="APAJ"/>
    <s v="ADJ048297"/>
    <s v="INV-0696"/>
    <m/>
    <m/>
    <s v="GST Acquistion"/>
    <n v="508.3"/>
    <x v="18"/>
    <m/>
  </r>
  <r>
    <n v="7470"/>
    <s v="Contract Cleaning"/>
    <n v="140"/>
    <s v="2023/08"/>
    <d v="2023-11-21T00:00:00"/>
    <d v="2023-11-22T00:00:00"/>
    <s v="Cleaning NST"/>
    <s v="APAJ"/>
    <s v="ADJ048297"/>
    <s v="INV-0696"/>
    <m/>
    <m/>
    <s v="GST Acquistion"/>
    <n v="598"/>
    <x v="18"/>
    <m/>
  </r>
  <r>
    <n v="7470"/>
    <s v="Contract Cleaning"/>
    <n v="160"/>
    <s v="2023/08"/>
    <d v="2023-11-21T00:00:00"/>
    <d v="2023-11-22T00:00:00"/>
    <s v="Cleaning NST"/>
    <s v="APAJ"/>
    <s v="ADJ048297"/>
    <s v="INV-0696"/>
    <m/>
    <m/>
    <s v="GST Acquistion"/>
    <n v="179.4"/>
    <x v="18"/>
    <m/>
  </r>
  <r>
    <n v="7470"/>
    <s v="Contract Cleaning"/>
    <n v="935"/>
    <s v="2023/08"/>
    <d v="2023-11-21T00:00:00"/>
    <d v="2023-11-22T00:00:00"/>
    <s v="Cleaning NST"/>
    <s v="APAJ"/>
    <s v="ADJ048297"/>
    <s v="INV-0696"/>
    <m/>
    <m/>
    <s v="GST Acquistion"/>
    <n v="149.5"/>
    <x v="18"/>
    <m/>
  </r>
  <r>
    <n v="7470"/>
    <s v="Contract Cleaning"/>
    <n v="110"/>
    <s v="2023/09"/>
    <d v="2023-12-21T00:00:00"/>
    <d v="2023-12-21T00:00:00"/>
    <s v="Cleaning NST"/>
    <s v="APAJ"/>
    <s v="ADJ048843"/>
    <s v="INV-0711"/>
    <m/>
    <m/>
    <s v="GST Acquistion"/>
    <n v="583"/>
    <x v="18"/>
    <m/>
  </r>
  <r>
    <n v="7470"/>
    <s v="Contract Cleaning"/>
    <n v="112"/>
    <s v="2023/09"/>
    <d v="2023-12-21T00:00:00"/>
    <d v="2023-12-21T00:00:00"/>
    <s v="Cleaning NST"/>
    <s v="APAJ"/>
    <s v="ADJ048843"/>
    <s v="INV-0711"/>
    <m/>
    <m/>
    <s v="GST Acquistion"/>
    <n v="291.5"/>
    <x v="18"/>
    <m/>
  </r>
  <r>
    <n v="7470"/>
    <s v="Contract Cleaning"/>
    <n v="120"/>
    <s v="2023/09"/>
    <d v="2023-12-21T00:00:00"/>
    <d v="2023-12-21T00:00:00"/>
    <s v="Cleaning NST"/>
    <s v="APAJ"/>
    <s v="ADJ048843"/>
    <s v="INV-0711"/>
    <m/>
    <m/>
    <s v="GST Acquistion"/>
    <n v="641.29999999999995"/>
    <x v="18"/>
    <m/>
  </r>
  <r>
    <n v="7470"/>
    <s v="Contract Cleaning"/>
    <n v="130"/>
    <s v="2023/09"/>
    <d v="2023-12-21T00:00:00"/>
    <d v="2023-12-21T00:00:00"/>
    <s v="Cleaning NST"/>
    <s v="APAJ"/>
    <s v="ADJ048843"/>
    <s v="INV-0711"/>
    <m/>
    <m/>
    <s v="GST Acquistion"/>
    <n v="495.55"/>
    <x v="18"/>
    <m/>
  </r>
  <r>
    <n v="7470"/>
    <s v="Contract Cleaning"/>
    <n v="140"/>
    <s v="2023/09"/>
    <d v="2023-12-21T00:00:00"/>
    <d v="2023-12-21T00:00:00"/>
    <s v="Cleaning NST"/>
    <s v="APAJ"/>
    <s v="ADJ048843"/>
    <s v="INV-0711"/>
    <m/>
    <m/>
    <s v="GST Acquistion"/>
    <n v="583"/>
    <x v="18"/>
    <m/>
  </r>
  <r>
    <n v="7470"/>
    <s v="Contract Cleaning"/>
    <n v="160"/>
    <s v="2023/09"/>
    <d v="2023-12-21T00:00:00"/>
    <d v="2023-12-21T00:00:00"/>
    <s v="Cleaning NST"/>
    <s v="APAJ"/>
    <s v="ADJ048843"/>
    <s v="INV-0711"/>
    <m/>
    <m/>
    <s v="GST Acquistion"/>
    <n v="174.9"/>
    <x v="18"/>
    <m/>
  </r>
  <r>
    <n v="7470"/>
    <s v="Contract Cleaning"/>
    <n v="935"/>
    <s v="2023/09"/>
    <d v="2023-12-21T00:00:00"/>
    <d v="2023-12-21T00:00:00"/>
    <s v="Cleaning NST"/>
    <s v="APAJ"/>
    <s v="ADJ048843"/>
    <s v="INV-0711"/>
    <m/>
    <m/>
    <s v="GST Acquistion"/>
    <n v="145.75"/>
    <x v="18"/>
    <m/>
  </r>
  <r>
    <n v="7470"/>
    <s v="Contract Cleaning"/>
    <n v="110"/>
    <s v="2023/10"/>
    <d v="2024-01-26T00:00:00"/>
    <d v="2024-01-26T00:00:00"/>
    <s v="Cleaning NST"/>
    <s v="APAJ"/>
    <s v="ADJ049275"/>
    <s v="INV-0741"/>
    <m/>
    <m/>
    <s v="GST Acquistion"/>
    <n v="607"/>
    <x v="18"/>
    <m/>
  </r>
  <r>
    <n v="7470"/>
    <s v="Contract Cleaning"/>
    <n v="112"/>
    <s v="2023/10"/>
    <d v="2024-01-26T00:00:00"/>
    <d v="2024-01-26T00:00:00"/>
    <s v="Cleaning NST"/>
    <s v="APAJ"/>
    <s v="ADJ049275"/>
    <s v="INV-0741"/>
    <m/>
    <m/>
    <s v="GST Acquistion"/>
    <n v="303.5"/>
    <x v="18"/>
    <m/>
  </r>
  <r>
    <n v="7470"/>
    <s v="Contract Cleaning"/>
    <n v="120"/>
    <s v="2023/10"/>
    <d v="2024-01-26T00:00:00"/>
    <d v="2024-01-26T00:00:00"/>
    <s v="Cleaning NST"/>
    <s v="APAJ"/>
    <s v="ADJ049275"/>
    <s v="INV-0741"/>
    <m/>
    <m/>
    <s v="GST Acquistion"/>
    <n v="667.7"/>
    <x v="18"/>
    <m/>
  </r>
  <r>
    <n v="7470"/>
    <s v="Contract Cleaning"/>
    <n v="130"/>
    <s v="2023/10"/>
    <d v="2024-01-26T00:00:00"/>
    <d v="2024-01-26T00:00:00"/>
    <s v="Cleaning NST"/>
    <s v="APAJ"/>
    <s v="ADJ049275"/>
    <s v="INV-0741"/>
    <m/>
    <m/>
    <s v="GST Acquistion"/>
    <n v="515.95000000000005"/>
    <x v="18"/>
    <m/>
  </r>
  <r>
    <n v="7470"/>
    <s v="Contract Cleaning"/>
    <n v="140"/>
    <s v="2023/10"/>
    <d v="2024-01-26T00:00:00"/>
    <d v="2024-01-26T00:00:00"/>
    <s v="Cleaning NST"/>
    <s v="APAJ"/>
    <s v="ADJ049275"/>
    <s v="INV-0741"/>
    <m/>
    <m/>
    <s v="GST Acquistion"/>
    <n v="607"/>
    <x v="18"/>
    <m/>
  </r>
  <r>
    <n v="7470"/>
    <s v="Contract Cleaning"/>
    <n v="160"/>
    <s v="2023/10"/>
    <d v="2024-01-26T00:00:00"/>
    <d v="2024-01-26T00:00:00"/>
    <s v="Cleaning NST"/>
    <s v="APAJ"/>
    <s v="ADJ049275"/>
    <s v="INV-0741"/>
    <m/>
    <m/>
    <s v="GST Acquistion"/>
    <n v="182.1"/>
    <x v="18"/>
    <m/>
  </r>
  <r>
    <n v="7470"/>
    <s v="Contract Cleaning"/>
    <n v="935"/>
    <s v="2023/10"/>
    <d v="2024-01-26T00:00:00"/>
    <d v="2024-01-26T00:00:00"/>
    <s v="Cleaning NST"/>
    <s v="APAJ"/>
    <s v="ADJ049275"/>
    <s v="INV-0741"/>
    <m/>
    <m/>
    <s v="GST Acquistion"/>
    <n v="151.75"/>
    <x v="18"/>
    <m/>
  </r>
  <r>
    <n v="7470"/>
    <s v="Contract Cleaning"/>
    <n v="110"/>
    <s v="2023/11"/>
    <d v="2024-02-21T00:00:00"/>
    <d v="2024-02-23T00:00:00"/>
    <s v="Cleaning NST"/>
    <s v="APAJ"/>
    <s v="ADJ049707"/>
    <s v="INV-0759"/>
    <m/>
    <m/>
    <s v="GST Acquistion"/>
    <n v="607"/>
    <x v="18"/>
    <m/>
  </r>
  <r>
    <n v="7470"/>
    <s v="Contract Cleaning"/>
    <n v="112"/>
    <s v="2023/11"/>
    <d v="2024-02-21T00:00:00"/>
    <d v="2024-02-23T00:00:00"/>
    <s v="Cleaning NST"/>
    <s v="APAJ"/>
    <s v="ADJ049707"/>
    <s v="INV-0759"/>
    <m/>
    <m/>
    <s v="GST Acquistion"/>
    <n v="303.5"/>
    <x v="18"/>
    <m/>
  </r>
  <r>
    <n v="7470"/>
    <s v="Contract Cleaning"/>
    <n v="120"/>
    <s v="2023/11"/>
    <d v="2024-02-21T00:00:00"/>
    <d v="2024-02-23T00:00:00"/>
    <s v="Cleaning NST"/>
    <s v="APAJ"/>
    <s v="ADJ049707"/>
    <s v="INV-0759"/>
    <m/>
    <m/>
    <s v="GST Acquistion"/>
    <n v="667.7"/>
    <x v="18"/>
    <m/>
  </r>
  <r>
    <n v="7470"/>
    <s v="Contract Cleaning"/>
    <n v="130"/>
    <s v="2023/11"/>
    <d v="2024-02-21T00:00:00"/>
    <d v="2024-02-23T00:00:00"/>
    <s v="Cleaning NST"/>
    <s v="APAJ"/>
    <s v="ADJ049707"/>
    <s v="INV-0759"/>
    <m/>
    <m/>
    <s v="GST Acquistion"/>
    <n v="515.95000000000005"/>
    <x v="18"/>
    <m/>
  </r>
  <r>
    <n v="7470"/>
    <s v="Contract Cleaning"/>
    <n v="140"/>
    <s v="2023/11"/>
    <d v="2024-02-21T00:00:00"/>
    <d v="2024-02-23T00:00:00"/>
    <s v="Cleaning NST"/>
    <s v="APAJ"/>
    <s v="ADJ049707"/>
    <s v="INV-0759"/>
    <m/>
    <m/>
    <s v="GST Acquistion"/>
    <n v="607"/>
    <x v="18"/>
    <m/>
  </r>
  <r>
    <n v="7470"/>
    <s v="Contract Cleaning"/>
    <n v="160"/>
    <s v="2023/11"/>
    <d v="2024-02-21T00:00:00"/>
    <d v="2024-02-23T00:00:00"/>
    <s v="Cleaning NST"/>
    <s v="APAJ"/>
    <s v="ADJ049707"/>
    <s v="INV-0759"/>
    <m/>
    <m/>
    <s v="GST Acquistion"/>
    <n v="182.1"/>
    <x v="18"/>
    <m/>
  </r>
  <r>
    <n v="7470"/>
    <s v="Contract Cleaning"/>
    <n v="935"/>
    <s v="2023/11"/>
    <d v="2024-02-21T00:00:00"/>
    <d v="2024-02-23T00:00:00"/>
    <s v="Cleaning NST"/>
    <s v="APAJ"/>
    <s v="ADJ049707"/>
    <s v="INV-0759"/>
    <m/>
    <m/>
    <s v="GST Acquistion"/>
    <n v="151.75"/>
    <x v="18"/>
    <m/>
  </r>
  <r>
    <n v="7470"/>
    <s v="Contract Cleaning"/>
    <n v="210"/>
    <s v="2022/12"/>
    <d v="2023-03-28T00:00:00"/>
    <d v="2023-03-30T00:00:00"/>
    <s v="Cleaning NWT"/>
    <s v="APAJ"/>
    <s v="ADJ044503"/>
    <n v="32110"/>
    <m/>
    <m/>
    <s v="GST Acquistion"/>
    <n v="40"/>
    <x v="19"/>
    <m/>
  </r>
  <r>
    <n v="7470"/>
    <s v="Contract Cleaning"/>
    <n v="220"/>
    <s v="2022/12"/>
    <d v="2023-03-28T00:00:00"/>
    <d v="2023-03-30T00:00:00"/>
    <s v="Cleaning NWT"/>
    <s v="APAJ"/>
    <s v="ADJ044503"/>
    <n v="32110"/>
    <m/>
    <m/>
    <s v="GST Acquistion"/>
    <n v="40"/>
    <x v="19"/>
    <m/>
  </r>
  <r>
    <n v="7470"/>
    <s v="Contract Cleaning"/>
    <n v="230"/>
    <s v="2022/12"/>
    <d v="2023-03-28T00:00:00"/>
    <d v="2023-03-30T00:00:00"/>
    <s v="Cleaning NWT"/>
    <s v="APAJ"/>
    <s v="ADJ044503"/>
    <n v="32110"/>
    <m/>
    <m/>
    <s v="GST Acquistion"/>
    <n v="40"/>
    <x v="19"/>
    <m/>
  </r>
  <r>
    <n v="7470"/>
    <s v="Contract Cleaning"/>
    <n v="240"/>
    <s v="2022/12"/>
    <d v="2023-03-28T00:00:00"/>
    <d v="2023-03-30T00:00:00"/>
    <s v="Cleaning NWT"/>
    <s v="APAJ"/>
    <s v="ADJ044503"/>
    <n v="32110"/>
    <m/>
    <m/>
    <s v="GST Acquistion"/>
    <n v="40"/>
    <x v="19"/>
    <m/>
  </r>
  <r>
    <n v="7470"/>
    <s v="Contract Cleaning"/>
    <n v="330"/>
    <s v="2022/12"/>
    <d v="2023-03-28T00:00:00"/>
    <d v="2023-03-30T00:00:00"/>
    <s v="Pestx Limited"/>
    <s v="APAJ"/>
    <s v="ADJ044502"/>
    <n v="32109"/>
    <m/>
    <m/>
    <s v="GST Acquistion"/>
    <n v="50"/>
    <x v="19"/>
    <m/>
  </r>
  <r>
    <n v="7470"/>
    <s v="Contract Cleaning"/>
    <n v="340"/>
    <s v="2022/12"/>
    <d v="2023-03-28T00:00:00"/>
    <d v="2023-03-30T00:00:00"/>
    <s v="Pestx Limited"/>
    <s v="APAJ"/>
    <s v="ADJ044502"/>
    <n v="32109"/>
    <m/>
    <m/>
    <s v="GST Acquistion"/>
    <n v="50"/>
    <x v="19"/>
    <m/>
  </r>
  <r>
    <n v="7470"/>
    <s v="Contract Cleaning"/>
    <n v="936"/>
    <s v="2022/12"/>
    <d v="2023-03-28T00:00:00"/>
    <d v="2023-03-30T00:00:00"/>
    <s v="Pestx Limited"/>
    <s v="APAJ"/>
    <s v="ADJ044502"/>
    <n v="32109"/>
    <m/>
    <m/>
    <s v="GST Acquistion"/>
    <n v="50"/>
    <x v="19"/>
    <m/>
  </r>
  <r>
    <n v="7470"/>
    <s v="Contract Cleaning"/>
    <n v="330"/>
    <s v="2023/01"/>
    <d v="2023-04-20T00:00:00"/>
    <d v="2023-04-24T00:00:00"/>
    <s v="Pestx Limited"/>
    <s v="APAJ"/>
    <s v="ADJ044841"/>
    <n v="32295"/>
    <m/>
    <m/>
    <s v="GST Acquistion"/>
    <n v="140"/>
    <x v="19"/>
    <m/>
  </r>
  <r>
    <n v="7470"/>
    <s v="Contract Cleaning"/>
    <n v="340"/>
    <s v="2023/01"/>
    <d v="2023-04-20T00:00:00"/>
    <d v="2023-04-24T00:00:00"/>
    <s v="Pestx Limited"/>
    <s v="APAJ"/>
    <s v="ADJ044841"/>
    <n v="32295"/>
    <m/>
    <m/>
    <s v="GST Acquistion"/>
    <n v="140"/>
    <x v="19"/>
    <m/>
  </r>
  <r>
    <n v="7470"/>
    <s v="Contract Cleaning"/>
    <n v="330"/>
    <s v="2023/02"/>
    <d v="2023-05-09T00:00:00"/>
    <d v="2023-05-17T00:00:00"/>
    <s v="Pestx Limited"/>
    <s v="APAJ"/>
    <s v="ADJ045230"/>
    <n v="32460"/>
    <m/>
    <m/>
    <s v="GST Acquistion"/>
    <n v="75"/>
    <x v="19"/>
    <m/>
  </r>
  <r>
    <n v="7470"/>
    <s v="Contract Cleaning"/>
    <n v="340"/>
    <s v="2023/02"/>
    <d v="2023-05-09T00:00:00"/>
    <d v="2023-05-17T00:00:00"/>
    <s v="Pestx Limited"/>
    <s v="APAJ"/>
    <s v="ADJ045230"/>
    <n v="32460"/>
    <m/>
    <m/>
    <s v="GST Acquistion"/>
    <n v="75"/>
    <x v="19"/>
    <m/>
  </r>
  <r>
    <n v="7470"/>
    <s v="Contract Cleaning"/>
    <n v="210"/>
    <s v="2023/02"/>
    <d v="2023-05-12T00:00:00"/>
    <d v="2023-05-17T00:00:00"/>
    <s v="Cleaning NWT"/>
    <s v="APAJ"/>
    <s v="ADJ045231"/>
    <n v="32489"/>
    <m/>
    <m/>
    <s v="GST Acquistion"/>
    <n v="40"/>
    <x v="19"/>
    <m/>
  </r>
  <r>
    <n v="7470"/>
    <s v="Contract Cleaning"/>
    <n v="220"/>
    <s v="2023/02"/>
    <d v="2023-05-12T00:00:00"/>
    <d v="2023-05-17T00:00:00"/>
    <s v="Cleaning NWT"/>
    <s v="APAJ"/>
    <s v="ADJ045231"/>
    <n v="32489"/>
    <m/>
    <m/>
    <s v="GST Acquistion"/>
    <n v="40"/>
    <x v="19"/>
    <m/>
  </r>
  <r>
    <n v="7470"/>
    <s v="Contract Cleaning"/>
    <n v="230"/>
    <s v="2023/02"/>
    <d v="2023-05-12T00:00:00"/>
    <d v="2023-05-17T00:00:00"/>
    <s v="Cleaning NWT"/>
    <s v="APAJ"/>
    <s v="ADJ045231"/>
    <n v="32489"/>
    <m/>
    <m/>
    <s v="GST Acquistion"/>
    <n v="40"/>
    <x v="19"/>
    <m/>
  </r>
  <r>
    <n v="7470"/>
    <s v="Contract Cleaning"/>
    <n v="240"/>
    <s v="2023/02"/>
    <d v="2023-05-12T00:00:00"/>
    <d v="2023-05-17T00:00:00"/>
    <s v="Cleaning NWT"/>
    <s v="APAJ"/>
    <s v="ADJ045231"/>
    <n v="32489"/>
    <m/>
    <m/>
    <s v="GST Acquistion"/>
    <n v="40"/>
    <x v="19"/>
    <m/>
  </r>
  <r>
    <n v="7470"/>
    <s v="Contract Cleaning"/>
    <n v="330"/>
    <s v="2023/03"/>
    <d v="2023-06-15T00:00:00"/>
    <d v="2023-06-23T00:00:00"/>
    <s v="Pestx Limited"/>
    <s v="APAJ"/>
    <s v="ADJ045818"/>
    <n v="327741"/>
    <m/>
    <m/>
    <s v="GST Acquistion"/>
    <n v="190"/>
    <x v="19"/>
    <m/>
  </r>
  <r>
    <n v="7470"/>
    <s v="Contract Cleaning"/>
    <n v="340"/>
    <s v="2023/03"/>
    <d v="2023-06-15T00:00:00"/>
    <d v="2023-06-23T00:00:00"/>
    <s v="Pestx Limited"/>
    <s v="APAJ"/>
    <s v="ADJ045818"/>
    <n v="327741"/>
    <m/>
    <m/>
    <s v="GST Acquistion"/>
    <n v="190"/>
    <x v="19"/>
    <m/>
  </r>
  <r>
    <n v="7470"/>
    <s v="Contract Cleaning"/>
    <n v="330"/>
    <s v="2023/03"/>
    <d v="2023-06-20T00:00:00"/>
    <d v="2023-07-03T00:00:00"/>
    <s v="Cleaning NL"/>
    <s v="APAJ"/>
    <s v="ADJ045948"/>
    <n v="32773"/>
    <m/>
    <m/>
    <s v="GST Acquistion"/>
    <n v="53.33"/>
    <x v="19"/>
    <m/>
  </r>
  <r>
    <n v="7470"/>
    <s v="Contract Cleaning"/>
    <n v="340"/>
    <s v="2023/03"/>
    <d v="2023-06-20T00:00:00"/>
    <d v="2023-07-03T00:00:00"/>
    <s v="Cleaning NL"/>
    <s v="APAJ"/>
    <s v="ADJ045948"/>
    <n v="32773"/>
    <m/>
    <m/>
    <s v="GST Acquistion"/>
    <n v="53.33"/>
    <x v="19"/>
    <m/>
  </r>
  <r>
    <n v="7470"/>
    <s v="Contract Cleaning"/>
    <n v="936"/>
    <s v="2023/03"/>
    <d v="2023-06-20T00:00:00"/>
    <d v="2023-07-03T00:00:00"/>
    <s v="Cleaning NL"/>
    <s v="APAJ"/>
    <s v="ADJ045948"/>
    <n v="32773"/>
    <m/>
    <m/>
    <s v="GST Acquistion"/>
    <n v="53.33"/>
    <x v="19"/>
    <m/>
  </r>
  <r>
    <n v="7470"/>
    <s v="Contract Cleaning"/>
    <n v="210"/>
    <s v="2023/03"/>
    <d v="2023-06-23T00:00:00"/>
    <d v="2023-06-27T00:00:00"/>
    <s v="Cleaning NWT"/>
    <s v="APAJ"/>
    <s v="ADJ045840"/>
    <n v="32810"/>
    <m/>
    <m/>
    <s v="GST Acquistion"/>
    <n v="42.5"/>
    <x v="19"/>
    <m/>
  </r>
  <r>
    <n v="7470"/>
    <s v="Contract Cleaning"/>
    <n v="220"/>
    <s v="2023/03"/>
    <d v="2023-06-23T00:00:00"/>
    <d v="2023-06-27T00:00:00"/>
    <s v="Cleaning NWT"/>
    <s v="APAJ"/>
    <s v="ADJ045840"/>
    <n v="32810"/>
    <m/>
    <m/>
    <s v="GST Acquistion"/>
    <n v="42.5"/>
    <x v="19"/>
    <m/>
  </r>
  <r>
    <n v="7470"/>
    <s v="Contract Cleaning"/>
    <n v="230"/>
    <s v="2023/03"/>
    <d v="2023-06-23T00:00:00"/>
    <d v="2023-06-27T00:00:00"/>
    <s v="Cleaning NWT"/>
    <s v="APAJ"/>
    <s v="ADJ045840"/>
    <n v="32810"/>
    <m/>
    <m/>
    <s v="GST Acquistion"/>
    <n v="42.5"/>
    <x v="19"/>
    <m/>
  </r>
  <r>
    <n v="7470"/>
    <s v="Contract Cleaning"/>
    <n v="240"/>
    <s v="2023/03"/>
    <d v="2023-06-23T00:00:00"/>
    <d v="2023-06-27T00:00:00"/>
    <s v="Cleaning NWT"/>
    <s v="APAJ"/>
    <s v="ADJ045840"/>
    <n v="32810"/>
    <m/>
    <m/>
    <s v="GST Acquistion"/>
    <n v="42.5"/>
    <x v="19"/>
    <m/>
  </r>
  <r>
    <n v="7470"/>
    <s v="Contract Cleaning"/>
    <n v="330"/>
    <s v="2023/06"/>
    <d v="2023-09-12T00:00:00"/>
    <d v="2023-09-19T00:00:00"/>
    <s v="Pestx Limited Routine pest control service"/>
    <s v="APAJ"/>
    <s v="ADJ047316"/>
    <n v="33392"/>
    <m/>
    <m/>
    <s v="GST Acquistion"/>
    <n v="80"/>
    <x v="19"/>
    <m/>
  </r>
  <r>
    <n v="7470"/>
    <s v="Contract Cleaning"/>
    <n v="340"/>
    <s v="2023/06"/>
    <d v="2023-09-12T00:00:00"/>
    <d v="2023-09-19T00:00:00"/>
    <s v="Pestx Limited Routine pest control service"/>
    <s v="APAJ"/>
    <s v="ADJ047316"/>
    <n v="33392"/>
    <m/>
    <m/>
    <s v="GST Acquistion"/>
    <n v="80"/>
    <x v="19"/>
    <m/>
  </r>
  <r>
    <n v="7470"/>
    <s v="Contract Cleaning"/>
    <n v="210"/>
    <s v="2023/06"/>
    <d v="2023-09-19T00:00:00"/>
    <d v="2023-09-19T00:00:00"/>
    <s v="Cleaning NWT"/>
    <s v="APAJ"/>
    <s v="ADJ047319"/>
    <n v="33442"/>
    <m/>
    <m/>
    <s v="GST Acquistion"/>
    <n v="42.5"/>
    <x v="19"/>
    <m/>
  </r>
  <r>
    <n v="7470"/>
    <s v="Contract Cleaning"/>
    <n v="220"/>
    <s v="2023/06"/>
    <d v="2023-09-19T00:00:00"/>
    <d v="2023-09-19T00:00:00"/>
    <s v="Cleaning NWT"/>
    <s v="APAJ"/>
    <s v="ADJ047319"/>
    <n v="33442"/>
    <m/>
    <m/>
    <s v="GST Acquistion"/>
    <n v="42.5"/>
    <x v="19"/>
    <m/>
  </r>
  <r>
    <n v="7470"/>
    <s v="Contract Cleaning"/>
    <n v="230"/>
    <s v="2023/06"/>
    <d v="2023-09-19T00:00:00"/>
    <d v="2023-09-19T00:00:00"/>
    <s v="Cleaning NWT"/>
    <s v="APAJ"/>
    <s v="ADJ047319"/>
    <n v="33442"/>
    <m/>
    <m/>
    <s v="GST Acquistion"/>
    <n v="42.5"/>
    <x v="19"/>
    <m/>
  </r>
  <r>
    <n v="7470"/>
    <s v="Contract Cleaning"/>
    <n v="240"/>
    <s v="2023/06"/>
    <d v="2023-09-19T00:00:00"/>
    <d v="2023-09-19T00:00:00"/>
    <s v="Cleaning NWT"/>
    <s v="APAJ"/>
    <s v="ADJ047319"/>
    <n v="33442"/>
    <m/>
    <m/>
    <s v="GST Acquistion"/>
    <n v="42.5"/>
    <x v="19"/>
    <m/>
  </r>
  <r>
    <n v="7470"/>
    <s v="Contract Cleaning"/>
    <n v="210"/>
    <s v="2023/06"/>
    <d v="2023-09-27T00:00:00"/>
    <d v="2023-09-27T00:00:00"/>
    <s v="Cleaning NWT"/>
    <s v="APAJ"/>
    <s v="ADJ047404"/>
    <n v="33483"/>
    <m/>
    <m/>
    <s v="GST Acquistion"/>
    <n v="70"/>
    <x v="19"/>
    <m/>
  </r>
  <r>
    <n v="7470"/>
    <s v="Contract Cleaning"/>
    <n v="220"/>
    <s v="2023/06"/>
    <d v="2023-09-27T00:00:00"/>
    <d v="2023-09-27T00:00:00"/>
    <s v="Cleaning NWT"/>
    <s v="APAJ"/>
    <s v="ADJ047404"/>
    <n v="33483"/>
    <m/>
    <m/>
    <s v="GST Acquistion"/>
    <n v="70"/>
    <x v="19"/>
    <m/>
  </r>
  <r>
    <n v="7470"/>
    <s v="Contract Cleaning"/>
    <n v="230"/>
    <s v="2023/06"/>
    <d v="2023-09-27T00:00:00"/>
    <d v="2023-09-27T00:00:00"/>
    <s v="Cleaning NWT"/>
    <s v="APAJ"/>
    <s v="ADJ047404"/>
    <n v="33483"/>
    <m/>
    <m/>
    <s v="GST Acquistion"/>
    <n v="70"/>
    <x v="19"/>
    <m/>
  </r>
  <r>
    <n v="7470"/>
    <s v="Contract Cleaning"/>
    <n v="240"/>
    <s v="2023/06"/>
    <d v="2023-09-27T00:00:00"/>
    <d v="2023-09-27T00:00:00"/>
    <s v="Cleaning NWT"/>
    <s v="APAJ"/>
    <s v="ADJ047404"/>
    <n v="33483"/>
    <m/>
    <m/>
    <s v="GST Acquistion"/>
    <n v="70"/>
    <x v="19"/>
    <m/>
  </r>
  <r>
    <n v="7470"/>
    <s v="Contract Cleaning"/>
    <n v="210"/>
    <s v="2023/07"/>
    <d v="2023-10-27T00:00:00"/>
    <d v="2023-11-01T00:00:00"/>
    <s v="Cleaning NWT"/>
    <s v="APAJ"/>
    <s v="ADJ047989"/>
    <n v="33759"/>
    <m/>
    <m/>
    <s v="GST Acquistion"/>
    <n v="42.5"/>
    <x v="19"/>
    <m/>
  </r>
  <r>
    <n v="7470"/>
    <s v="Contract Cleaning"/>
    <n v="220"/>
    <s v="2023/07"/>
    <d v="2023-10-27T00:00:00"/>
    <d v="2023-11-01T00:00:00"/>
    <s v="Cleaning NWT"/>
    <s v="APAJ"/>
    <s v="ADJ047989"/>
    <n v="33759"/>
    <m/>
    <m/>
    <s v="GST Acquistion"/>
    <n v="42.5"/>
    <x v="19"/>
    <m/>
  </r>
  <r>
    <n v="7470"/>
    <s v="Contract Cleaning"/>
    <n v="230"/>
    <s v="2023/07"/>
    <d v="2023-10-27T00:00:00"/>
    <d v="2023-11-01T00:00:00"/>
    <s v="Cleaning NWT"/>
    <s v="APAJ"/>
    <s v="ADJ047989"/>
    <n v="33759"/>
    <m/>
    <m/>
    <s v="GST Acquistion"/>
    <n v="42.5"/>
    <x v="19"/>
    <m/>
  </r>
  <r>
    <n v="7470"/>
    <s v="Contract Cleaning"/>
    <n v="240"/>
    <s v="2023/07"/>
    <d v="2023-10-27T00:00:00"/>
    <d v="2023-11-01T00:00:00"/>
    <s v="Cleaning NWT"/>
    <s v="APAJ"/>
    <s v="ADJ047989"/>
    <n v="33759"/>
    <m/>
    <m/>
    <s v="GST Acquistion"/>
    <n v="42.5"/>
    <x v="19"/>
    <m/>
  </r>
  <r>
    <n v="7470"/>
    <s v="Contract Cleaning"/>
    <n v="330"/>
    <s v="2023/07"/>
    <d v="2023-10-27T00:00:00"/>
    <d v="2023-11-01T00:00:00"/>
    <s v="Pestx Limited Routine pest control service"/>
    <s v="APAJ"/>
    <s v="ADJ047987"/>
    <n v="33758"/>
    <m/>
    <m/>
    <s v="GST Acquistion"/>
    <n v="80"/>
    <x v="19"/>
    <m/>
  </r>
  <r>
    <n v="7470"/>
    <s v="Contract Cleaning"/>
    <n v="340"/>
    <s v="2023/07"/>
    <d v="2023-10-27T00:00:00"/>
    <d v="2023-11-01T00:00:00"/>
    <s v="Pestx Limited Routine pest control service"/>
    <s v="APAJ"/>
    <s v="ADJ047987"/>
    <n v="33758"/>
    <m/>
    <m/>
    <s v="GST Acquistion"/>
    <n v="80"/>
    <x v="19"/>
    <m/>
  </r>
  <r>
    <n v="7470"/>
    <s v="Contract Cleaning"/>
    <n v="110"/>
    <s v="2023/08"/>
    <d v="2023-11-30T00:00:00"/>
    <d v="2023-11-30T00:00:00"/>
    <s v="Cleaning NST"/>
    <s v="APAJ"/>
    <s v="ADJ048427"/>
    <n v="34012"/>
    <m/>
    <m/>
    <s v="GST Acquistion"/>
    <n v="276"/>
    <x v="19"/>
    <m/>
  </r>
  <r>
    <n v="7470"/>
    <s v="Contract Cleaning"/>
    <n v="112"/>
    <s v="2023/08"/>
    <d v="2023-11-30T00:00:00"/>
    <d v="2023-11-30T00:00:00"/>
    <s v="Cleaning NST"/>
    <s v="APAJ"/>
    <s v="ADJ048427"/>
    <n v="34012"/>
    <m/>
    <m/>
    <s v="GST Acquistion"/>
    <n v="138"/>
    <x v="19"/>
    <m/>
  </r>
  <r>
    <n v="7470"/>
    <s v="Contract Cleaning"/>
    <n v="120"/>
    <s v="2023/08"/>
    <d v="2023-11-30T00:00:00"/>
    <d v="2023-11-30T00:00:00"/>
    <s v="Cleaning NST"/>
    <s v="APAJ"/>
    <s v="ADJ048427"/>
    <n v="34012"/>
    <m/>
    <m/>
    <s v="GST Acquistion"/>
    <n v="303.60000000000002"/>
    <x v="19"/>
    <m/>
  </r>
  <r>
    <n v="7470"/>
    <s v="Contract Cleaning"/>
    <n v="130"/>
    <s v="2023/08"/>
    <d v="2023-11-30T00:00:00"/>
    <d v="2023-11-30T00:00:00"/>
    <s v="Cleaning NST"/>
    <s v="APAJ"/>
    <s v="ADJ048427"/>
    <n v="34012"/>
    <m/>
    <m/>
    <s v="GST Acquistion"/>
    <n v="234.6"/>
    <x v="19"/>
    <m/>
  </r>
  <r>
    <n v="7470"/>
    <s v="Contract Cleaning"/>
    <n v="140"/>
    <s v="2023/08"/>
    <d v="2023-11-30T00:00:00"/>
    <d v="2023-11-30T00:00:00"/>
    <s v="Cleaning NST"/>
    <s v="APAJ"/>
    <s v="ADJ048427"/>
    <n v="34012"/>
    <m/>
    <m/>
    <s v="GST Acquistion"/>
    <n v="276"/>
    <x v="19"/>
    <m/>
  </r>
  <r>
    <n v="7470"/>
    <s v="Contract Cleaning"/>
    <n v="160"/>
    <s v="2023/08"/>
    <d v="2023-11-30T00:00:00"/>
    <d v="2023-11-30T00:00:00"/>
    <s v="Cleaning NST"/>
    <s v="APAJ"/>
    <s v="ADJ048427"/>
    <n v="34012"/>
    <m/>
    <m/>
    <s v="GST Acquistion"/>
    <n v="82.8"/>
    <x v="19"/>
    <m/>
  </r>
  <r>
    <n v="7470"/>
    <s v="Contract Cleaning"/>
    <n v="935"/>
    <s v="2023/08"/>
    <d v="2023-11-30T00:00:00"/>
    <d v="2023-11-30T00:00:00"/>
    <s v="Cleaning NST"/>
    <s v="APAJ"/>
    <s v="ADJ048427"/>
    <n v="34012"/>
    <m/>
    <m/>
    <s v="GST Acquistion"/>
    <n v="69"/>
    <x v="19"/>
    <m/>
  </r>
  <r>
    <n v="7470"/>
    <s v="Contract Cleaning"/>
    <n v="330"/>
    <s v="2023/09"/>
    <d v="2023-12-01T00:00:00"/>
    <d v="2024-01-09T00:00:00"/>
    <s v="Pestx Limited"/>
    <s v="APAJ"/>
    <s v="ADJ049049"/>
    <n v="33077"/>
    <m/>
    <m/>
    <s v="GST Acquistion"/>
    <n v="107.83"/>
    <x v="19"/>
    <m/>
  </r>
  <r>
    <n v="7470"/>
    <s v="Contract Cleaning"/>
    <n v="340"/>
    <s v="2023/09"/>
    <d v="2023-12-01T00:00:00"/>
    <d v="2024-01-09T00:00:00"/>
    <s v="Pestx Limited"/>
    <s v="APAJ"/>
    <s v="ADJ049049"/>
    <n v="33077"/>
    <m/>
    <m/>
    <s v="GST Acquistion"/>
    <n v="52.17"/>
    <x v="19"/>
    <m/>
  </r>
  <r>
    <n v="7470"/>
    <s v="Contract Cleaning"/>
    <n v="330"/>
    <s v="2023/09"/>
    <d v="2023-12-07T00:00:00"/>
    <d v="2023-12-12T00:00:00"/>
    <s v="Pestx Limited"/>
    <s v="APAJ"/>
    <s v="ADJ048707"/>
    <n v="34124"/>
    <m/>
    <m/>
    <s v="GST Acquistion"/>
    <n v="80"/>
    <x v="19"/>
    <m/>
  </r>
  <r>
    <n v="7470"/>
    <s v="Contract Cleaning"/>
    <n v="340"/>
    <s v="2023/09"/>
    <d v="2023-12-07T00:00:00"/>
    <d v="2023-12-12T00:00:00"/>
    <s v="Pestx Limited"/>
    <s v="APAJ"/>
    <s v="ADJ048707"/>
    <n v="34124"/>
    <m/>
    <m/>
    <s v="GST Acquistion"/>
    <n v="80"/>
    <x v="19"/>
    <m/>
  </r>
  <r>
    <n v="7470"/>
    <s v="Contract Cleaning"/>
    <n v="210"/>
    <s v="2023/09"/>
    <d v="2023-12-12T00:00:00"/>
    <d v="2023-12-12T00:00:00"/>
    <s v="Cleaning NWT"/>
    <s v="APAJ"/>
    <s v="ADJ048707"/>
    <n v="34127"/>
    <m/>
    <m/>
    <s v="GST Acquistion"/>
    <n v="42.5"/>
    <x v="19"/>
    <m/>
  </r>
  <r>
    <n v="7470"/>
    <s v="Contract Cleaning"/>
    <n v="220"/>
    <s v="2023/09"/>
    <d v="2023-12-12T00:00:00"/>
    <d v="2023-12-12T00:00:00"/>
    <s v="Cleaning NWT"/>
    <s v="APAJ"/>
    <s v="ADJ048707"/>
    <n v="34127"/>
    <m/>
    <m/>
    <s v="GST Acquistion"/>
    <n v="42.5"/>
    <x v="19"/>
    <m/>
  </r>
  <r>
    <n v="7470"/>
    <s v="Contract Cleaning"/>
    <n v="230"/>
    <s v="2023/09"/>
    <d v="2023-12-12T00:00:00"/>
    <d v="2023-12-12T00:00:00"/>
    <s v="Cleaning NWT"/>
    <s v="APAJ"/>
    <s v="ADJ048707"/>
    <n v="34127"/>
    <m/>
    <m/>
    <s v="GST Acquistion"/>
    <n v="42.5"/>
    <x v="19"/>
    <m/>
  </r>
  <r>
    <n v="7470"/>
    <s v="Contract Cleaning"/>
    <n v="240"/>
    <s v="2023/09"/>
    <d v="2023-12-12T00:00:00"/>
    <d v="2023-12-12T00:00:00"/>
    <s v="Cleaning NWT"/>
    <s v="APAJ"/>
    <s v="ADJ048707"/>
    <n v="34127"/>
    <m/>
    <m/>
    <s v="GST Acquistion"/>
    <n v="42.5"/>
    <x v="19"/>
    <m/>
  </r>
  <r>
    <n v="7470"/>
    <s v="Contract Cleaning"/>
    <n v="210"/>
    <s v="2023/10"/>
    <d v="2024-01-03T00:00:00"/>
    <d v="2024-01-09T00:00:00"/>
    <s v="Cleaning NWT"/>
    <s v="APAJ"/>
    <s v="ADJ049050"/>
    <n v="33111"/>
    <m/>
    <m/>
    <s v="GST Acquistion"/>
    <n v="42.5"/>
    <x v="19"/>
    <m/>
  </r>
  <r>
    <n v="7470"/>
    <s v="Contract Cleaning"/>
    <n v="220"/>
    <s v="2023/10"/>
    <d v="2024-01-03T00:00:00"/>
    <d v="2024-01-09T00:00:00"/>
    <s v="Cleaning NWT"/>
    <s v="APAJ"/>
    <s v="ADJ049050"/>
    <n v="33111"/>
    <m/>
    <m/>
    <s v="GST Acquistion"/>
    <n v="42.5"/>
    <x v="19"/>
    <m/>
  </r>
  <r>
    <n v="7470"/>
    <s v="Contract Cleaning"/>
    <n v="230"/>
    <s v="2023/10"/>
    <d v="2024-01-03T00:00:00"/>
    <d v="2024-01-09T00:00:00"/>
    <s v="Cleaning NWT"/>
    <s v="APAJ"/>
    <s v="ADJ049050"/>
    <n v="33111"/>
    <m/>
    <m/>
    <s v="GST Acquistion"/>
    <n v="42.5"/>
    <x v="19"/>
    <m/>
  </r>
  <r>
    <n v="7470"/>
    <s v="Contract Cleaning"/>
    <n v="240"/>
    <s v="2023/10"/>
    <d v="2024-01-03T00:00:00"/>
    <d v="2024-01-09T00:00:00"/>
    <s v="Cleaning NWT"/>
    <s v="APAJ"/>
    <s v="ADJ049050"/>
    <n v="33111"/>
    <m/>
    <m/>
    <s v="GST Acquistion"/>
    <n v="42.5"/>
    <x v="19"/>
    <m/>
  </r>
  <r>
    <n v="7470"/>
    <s v="Contract Cleaning"/>
    <n v="210"/>
    <s v="2023/10"/>
    <d v="2024-01-31T00:00:00"/>
    <d v="2024-01-31T00:00:00"/>
    <s v="Cleaning NWT"/>
    <s v="APAJ"/>
    <s v="ADJ049316"/>
    <n v="34519"/>
    <m/>
    <m/>
    <s v="GST Acquistion"/>
    <n v="42.5"/>
    <x v="19"/>
    <m/>
  </r>
  <r>
    <n v="7470"/>
    <s v="Contract Cleaning"/>
    <n v="220"/>
    <s v="2023/10"/>
    <d v="2024-01-31T00:00:00"/>
    <d v="2024-01-31T00:00:00"/>
    <s v="Cleaning NWT"/>
    <s v="APAJ"/>
    <s v="ADJ049316"/>
    <n v="34519"/>
    <m/>
    <m/>
    <s v="GST Acquistion"/>
    <n v="42.5"/>
    <x v="19"/>
    <m/>
  </r>
  <r>
    <n v="7470"/>
    <s v="Contract Cleaning"/>
    <n v="230"/>
    <s v="2023/10"/>
    <d v="2024-01-31T00:00:00"/>
    <d v="2024-01-31T00:00:00"/>
    <s v="Cleaning NWT"/>
    <s v="APAJ"/>
    <s v="ADJ049316"/>
    <n v="34519"/>
    <m/>
    <m/>
    <s v="GST Acquistion"/>
    <n v="42.5"/>
    <x v="19"/>
    <m/>
  </r>
  <r>
    <n v="7470"/>
    <s v="Contract Cleaning"/>
    <n v="240"/>
    <s v="2023/10"/>
    <d v="2024-01-31T00:00:00"/>
    <d v="2024-01-31T00:00:00"/>
    <s v="Cleaning NWT"/>
    <s v="APAJ"/>
    <s v="ADJ049316"/>
    <n v="34519"/>
    <m/>
    <m/>
    <s v="GST Acquistion"/>
    <n v="42.5"/>
    <x v="19"/>
    <m/>
  </r>
  <r>
    <n v="7470"/>
    <s v="Contract Cleaning"/>
    <n v="330"/>
    <s v="2023/10"/>
    <d v="2024-01-31T00:00:00"/>
    <d v="2024-01-31T00:00:00"/>
    <s v="Pestx Limited Routine pest control service"/>
    <s v="APAJ"/>
    <s v="ADJ049316"/>
    <n v="34497"/>
    <m/>
    <m/>
    <s v="GST Acquistion"/>
    <n v="80"/>
    <x v="19"/>
    <m/>
  </r>
  <r>
    <n v="7470"/>
    <s v="Contract Cleaning"/>
    <n v="340"/>
    <s v="2023/10"/>
    <d v="2024-01-31T00:00:00"/>
    <d v="2024-01-31T00:00:00"/>
    <s v="Pestx Limited Routine pest control service"/>
    <s v="APAJ"/>
    <s v="ADJ049316"/>
    <n v="34497"/>
    <m/>
    <m/>
    <s v="GST Acquistion"/>
    <n v="80"/>
    <x v="19"/>
    <m/>
  </r>
  <r>
    <n v="7470"/>
    <s v="Contract Cleaning"/>
    <n v="110"/>
    <s v="2022/12"/>
    <d v="2023-03-31T00:00:00"/>
    <d v="2023-04-05T00:00:00"/>
    <s v="Cleaning NST"/>
    <s v="APAJ"/>
    <s v="ADJ044643"/>
    <n v="934979"/>
    <m/>
    <m/>
    <s v="GST Acquistion"/>
    <n v="77.87"/>
    <x v="20"/>
    <m/>
  </r>
  <r>
    <n v="7470"/>
    <s v="Contract Cleaning"/>
    <n v="112"/>
    <s v="2022/12"/>
    <d v="2023-03-31T00:00:00"/>
    <d v="2023-04-05T00:00:00"/>
    <s v="Cleaning NST"/>
    <s v="APAJ"/>
    <s v="ADJ044643"/>
    <n v="934979"/>
    <m/>
    <m/>
    <s v="GST Acquistion"/>
    <n v="38.93"/>
    <x v="20"/>
    <m/>
  </r>
  <r>
    <n v="7470"/>
    <s v="Contract Cleaning"/>
    <n v="120"/>
    <s v="2022/12"/>
    <d v="2023-03-31T00:00:00"/>
    <d v="2023-04-05T00:00:00"/>
    <s v="Cleaning NST"/>
    <s v="APAJ"/>
    <s v="ADJ044643"/>
    <n v="934979"/>
    <m/>
    <m/>
    <s v="GST Acquistion"/>
    <n v="85.65"/>
    <x v="20"/>
    <m/>
  </r>
  <r>
    <n v="7470"/>
    <s v="Contract Cleaning"/>
    <n v="130"/>
    <s v="2022/12"/>
    <d v="2023-03-31T00:00:00"/>
    <d v="2023-04-05T00:00:00"/>
    <s v="Cleaning NST"/>
    <s v="APAJ"/>
    <s v="ADJ044643"/>
    <n v="934979"/>
    <m/>
    <m/>
    <s v="GST Acquistion"/>
    <n v="66.19"/>
    <x v="20"/>
    <m/>
  </r>
  <r>
    <n v="7470"/>
    <s v="Contract Cleaning"/>
    <n v="140"/>
    <s v="2022/12"/>
    <d v="2023-03-31T00:00:00"/>
    <d v="2023-04-05T00:00:00"/>
    <s v="Cleaning NST"/>
    <s v="APAJ"/>
    <s v="ADJ044643"/>
    <n v="934979"/>
    <m/>
    <m/>
    <s v="GST Acquistion"/>
    <n v="77.87"/>
    <x v="20"/>
    <m/>
  </r>
  <r>
    <n v="7470"/>
    <s v="Contract Cleaning"/>
    <n v="160"/>
    <s v="2022/12"/>
    <d v="2023-03-31T00:00:00"/>
    <d v="2023-04-05T00:00:00"/>
    <s v="Cleaning NST"/>
    <s v="APAJ"/>
    <s v="ADJ044643"/>
    <n v="934979"/>
    <m/>
    <m/>
    <s v="GST Acquistion"/>
    <n v="23.36"/>
    <x v="20"/>
    <m/>
  </r>
  <r>
    <n v="7470"/>
    <s v="Contract Cleaning"/>
    <n v="935"/>
    <s v="2022/12"/>
    <d v="2023-03-31T00:00:00"/>
    <d v="2023-04-05T00:00:00"/>
    <s v="Cleaning NST"/>
    <s v="APAJ"/>
    <s v="ADJ044643"/>
    <n v="934979"/>
    <m/>
    <m/>
    <s v="GST Acquistion"/>
    <n v="19.47"/>
    <x v="20"/>
    <m/>
  </r>
  <r>
    <n v="7470"/>
    <s v="Contract Cleaning"/>
    <n v="110"/>
    <s v="2023/01"/>
    <d v="2023-04-30T00:00:00"/>
    <d v="2023-05-04T00:00:00"/>
    <s v="Cleaning NST"/>
    <s v="APAJ"/>
    <s v="ADJ045044"/>
    <n v="941541"/>
    <m/>
    <m/>
    <s v="GST Acquistion"/>
    <n v="72.790000000000006"/>
    <x v="20"/>
    <m/>
  </r>
  <r>
    <n v="7470"/>
    <s v="Contract Cleaning"/>
    <n v="112"/>
    <s v="2023/01"/>
    <d v="2023-04-30T00:00:00"/>
    <d v="2023-05-04T00:00:00"/>
    <s v="Cleaning NST"/>
    <s v="APAJ"/>
    <s v="ADJ045044"/>
    <n v="941541"/>
    <m/>
    <m/>
    <s v="GST Acquistion"/>
    <n v="36.4"/>
    <x v="20"/>
    <m/>
  </r>
  <r>
    <n v="7470"/>
    <s v="Contract Cleaning"/>
    <n v="120"/>
    <s v="2023/01"/>
    <d v="2023-04-30T00:00:00"/>
    <d v="2023-05-04T00:00:00"/>
    <s v="Cleaning NST"/>
    <s v="APAJ"/>
    <s v="ADJ045044"/>
    <n v="941541"/>
    <m/>
    <m/>
    <s v="GST Acquistion"/>
    <n v="80.069999999999993"/>
    <x v="20"/>
    <m/>
  </r>
  <r>
    <n v="7470"/>
    <s v="Contract Cleaning"/>
    <n v="130"/>
    <s v="2023/01"/>
    <d v="2023-04-30T00:00:00"/>
    <d v="2023-05-04T00:00:00"/>
    <s v="Cleaning NST"/>
    <s v="APAJ"/>
    <s v="ADJ045044"/>
    <n v="941541"/>
    <m/>
    <m/>
    <s v="GST Acquistion"/>
    <n v="61.87"/>
    <x v="20"/>
    <m/>
  </r>
  <r>
    <n v="7470"/>
    <s v="Contract Cleaning"/>
    <n v="140"/>
    <s v="2023/01"/>
    <d v="2023-04-30T00:00:00"/>
    <d v="2023-05-04T00:00:00"/>
    <s v="Cleaning NST"/>
    <s v="APAJ"/>
    <s v="ADJ045044"/>
    <n v="941541"/>
    <m/>
    <m/>
    <s v="GST Acquistion"/>
    <n v="72.790000000000006"/>
    <x v="20"/>
    <m/>
  </r>
  <r>
    <n v="7470"/>
    <s v="Contract Cleaning"/>
    <n v="160"/>
    <s v="2023/01"/>
    <d v="2023-04-30T00:00:00"/>
    <d v="2023-05-04T00:00:00"/>
    <s v="Cleaning NST"/>
    <s v="APAJ"/>
    <s v="ADJ045044"/>
    <n v="941541"/>
    <m/>
    <m/>
    <s v="GST Acquistion"/>
    <n v="21.83"/>
    <x v="20"/>
    <m/>
  </r>
  <r>
    <n v="7470"/>
    <s v="Contract Cleaning"/>
    <n v="935"/>
    <s v="2023/01"/>
    <d v="2023-04-30T00:00:00"/>
    <d v="2023-05-04T00:00:00"/>
    <s v="Cleaning NST"/>
    <s v="APAJ"/>
    <s v="ADJ045044"/>
    <n v="941541"/>
    <m/>
    <m/>
    <s v="GST Acquistion"/>
    <n v="18.2"/>
    <x v="20"/>
    <m/>
  </r>
  <r>
    <n v="7470"/>
    <s v="Contract Cleaning"/>
    <n v="110"/>
    <s v="2023/02"/>
    <d v="2023-05-31T00:00:00"/>
    <d v="2023-06-07T00:00:00"/>
    <s v="Cleaning NST"/>
    <s v="APAJ"/>
    <s v="ADJ045532"/>
    <n v="948125"/>
    <m/>
    <m/>
    <s v="GST Acquistion"/>
    <n v="73.5"/>
    <x v="20"/>
    <m/>
  </r>
  <r>
    <n v="7470"/>
    <s v="Contract Cleaning"/>
    <n v="112"/>
    <s v="2023/02"/>
    <d v="2023-05-31T00:00:00"/>
    <d v="2023-06-07T00:00:00"/>
    <s v="Cleaning NST"/>
    <s v="APAJ"/>
    <s v="ADJ045532"/>
    <n v="948125"/>
    <m/>
    <m/>
    <s v="GST Acquistion"/>
    <n v="36.75"/>
    <x v="20"/>
    <m/>
  </r>
  <r>
    <n v="7470"/>
    <s v="Contract Cleaning"/>
    <n v="120"/>
    <s v="2023/02"/>
    <d v="2023-05-31T00:00:00"/>
    <d v="2023-06-07T00:00:00"/>
    <s v="Cleaning NST"/>
    <s v="APAJ"/>
    <s v="ADJ045532"/>
    <n v="948125"/>
    <m/>
    <m/>
    <s v="GST Acquistion"/>
    <n v="80.849999999999994"/>
    <x v="20"/>
    <m/>
  </r>
  <r>
    <n v="7470"/>
    <s v="Contract Cleaning"/>
    <n v="130"/>
    <s v="2023/02"/>
    <d v="2023-05-31T00:00:00"/>
    <d v="2023-06-07T00:00:00"/>
    <s v="Cleaning NST"/>
    <s v="APAJ"/>
    <s v="ADJ045532"/>
    <n v="948125"/>
    <m/>
    <m/>
    <s v="GST Acquistion"/>
    <n v="62.48"/>
    <x v="20"/>
    <m/>
  </r>
  <r>
    <n v="7470"/>
    <s v="Contract Cleaning"/>
    <n v="140"/>
    <s v="2023/02"/>
    <d v="2023-05-31T00:00:00"/>
    <d v="2023-06-07T00:00:00"/>
    <s v="Cleaning NST"/>
    <s v="APAJ"/>
    <s v="ADJ045532"/>
    <n v="948125"/>
    <m/>
    <m/>
    <s v="GST Acquistion"/>
    <n v="73.5"/>
    <x v="20"/>
    <m/>
  </r>
  <r>
    <n v="7470"/>
    <s v="Contract Cleaning"/>
    <n v="160"/>
    <s v="2023/02"/>
    <d v="2023-05-31T00:00:00"/>
    <d v="2023-06-07T00:00:00"/>
    <s v="Cleaning NST"/>
    <s v="APAJ"/>
    <s v="ADJ045532"/>
    <n v="948125"/>
    <m/>
    <m/>
    <s v="GST Acquistion"/>
    <n v="22.05"/>
    <x v="20"/>
    <m/>
  </r>
  <r>
    <n v="7470"/>
    <s v="Contract Cleaning"/>
    <n v="935"/>
    <s v="2023/02"/>
    <d v="2023-05-31T00:00:00"/>
    <d v="2023-06-07T00:00:00"/>
    <s v="Cleaning NST"/>
    <s v="APAJ"/>
    <s v="ADJ045532"/>
    <n v="948125"/>
    <m/>
    <m/>
    <s v="GST Acquistion"/>
    <n v="18.37"/>
    <x v="20"/>
    <m/>
  </r>
  <r>
    <n v="7470"/>
    <s v="Contract Cleaning"/>
    <n v="110"/>
    <s v="2023/03"/>
    <d v="2023-06-30T00:00:00"/>
    <d v="2023-07-06T00:00:00"/>
    <s v="Cleaning NST"/>
    <s v="APAJ"/>
    <s v="ADJ046040"/>
    <n v="954735"/>
    <m/>
    <m/>
    <s v="GST Acquistion"/>
    <n v="71.569999999999993"/>
    <x v="20"/>
    <m/>
  </r>
  <r>
    <n v="7470"/>
    <s v="Contract Cleaning"/>
    <n v="112"/>
    <s v="2023/03"/>
    <d v="2023-06-30T00:00:00"/>
    <d v="2023-07-06T00:00:00"/>
    <s v="Cleaning NST"/>
    <s v="APAJ"/>
    <s v="ADJ046040"/>
    <n v="954735"/>
    <m/>
    <m/>
    <s v="GST Acquistion"/>
    <n v="35.78"/>
    <x v="20"/>
    <m/>
  </r>
  <r>
    <n v="7470"/>
    <s v="Contract Cleaning"/>
    <n v="120"/>
    <s v="2023/03"/>
    <d v="2023-06-30T00:00:00"/>
    <d v="2023-07-06T00:00:00"/>
    <s v="Cleaning NST"/>
    <s v="APAJ"/>
    <s v="ADJ046040"/>
    <n v="954735"/>
    <m/>
    <m/>
    <s v="GST Acquistion"/>
    <n v="78.72"/>
    <x v="20"/>
    <m/>
  </r>
  <r>
    <n v="7470"/>
    <s v="Contract Cleaning"/>
    <n v="130"/>
    <s v="2023/03"/>
    <d v="2023-06-30T00:00:00"/>
    <d v="2023-07-06T00:00:00"/>
    <s v="Cleaning NST"/>
    <s v="APAJ"/>
    <s v="ADJ046040"/>
    <n v="954735"/>
    <m/>
    <m/>
    <s v="GST Acquistion"/>
    <n v="60.83"/>
    <x v="20"/>
    <m/>
  </r>
  <r>
    <n v="7470"/>
    <s v="Contract Cleaning"/>
    <n v="140"/>
    <s v="2023/03"/>
    <d v="2023-06-30T00:00:00"/>
    <d v="2023-07-06T00:00:00"/>
    <s v="Cleaning NST"/>
    <s v="APAJ"/>
    <s v="ADJ046040"/>
    <n v="954735"/>
    <m/>
    <m/>
    <s v="GST Acquistion"/>
    <n v="71.569999999999993"/>
    <x v="20"/>
    <m/>
  </r>
  <r>
    <n v="7470"/>
    <s v="Contract Cleaning"/>
    <n v="160"/>
    <s v="2023/03"/>
    <d v="2023-06-30T00:00:00"/>
    <d v="2023-07-06T00:00:00"/>
    <s v="Cleaning NST"/>
    <s v="APAJ"/>
    <s v="ADJ046040"/>
    <n v="954735"/>
    <m/>
    <m/>
    <s v="GST Acquistion"/>
    <n v="21.47"/>
    <x v="20"/>
    <m/>
  </r>
  <r>
    <n v="7470"/>
    <s v="Contract Cleaning"/>
    <n v="935"/>
    <s v="2023/03"/>
    <d v="2023-06-30T00:00:00"/>
    <d v="2023-07-06T00:00:00"/>
    <s v="Cleaning NST"/>
    <s v="APAJ"/>
    <s v="ADJ046040"/>
    <n v="954735"/>
    <m/>
    <m/>
    <s v="GST Acquistion"/>
    <n v="17.89"/>
    <x v="20"/>
    <m/>
  </r>
  <r>
    <n v="7470"/>
    <s v="Contract Cleaning"/>
    <n v="110"/>
    <s v="2023/04"/>
    <d v="2023-07-31T00:00:00"/>
    <d v="2023-08-04T00:00:00"/>
    <s v="Cleaning NST"/>
    <s v="APAJ"/>
    <s v="ADJ046551"/>
    <n v="961361"/>
    <m/>
    <m/>
    <s v="GST Acquistion"/>
    <n v="71.97"/>
    <x v="20"/>
    <m/>
  </r>
  <r>
    <n v="7470"/>
    <s v="Contract Cleaning"/>
    <n v="112"/>
    <s v="2023/04"/>
    <d v="2023-07-31T00:00:00"/>
    <d v="2023-08-04T00:00:00"/>
    <s v="Cleaning NST"/>
    <s v="APAJ"/>
    <s v="ADJ046551"/>
    <n v="961361"/>
    <m/>
    <m/>
    <s v="GST Acquistion"/>
    <n v="35.979999999999997"/>
    <x v="20"/>
    <m/>
  </r>
  <r>
    <n v="7470"/>
    <s v="Contract Cleaning"/>
    <n v="120"/>
    <s v="2023/04"/>
    <d v="2023-07-31T00:00:00"/>
    <d v="2023-08-04T00:00:00"/>
    <s v="Cleaning NST"/>
    <s v="APAJ"/>
    <s v="ADJ046551"/>
    <n v="961361"/>
    <m/>
    <m/>
    <s v="GST Acquistion"/>
    <n v="79.17"/>
    <x v="20"/>
    <m/>
  </r>
  <r>
    <n v="7470"/>
    <s v="Contract Cleaning"/>
    <n v="130"/>
    <s v="2023/04"/>
    <d v="2023-07-31T00:00:00"/>
    <d v="2023-08-04T00:00:00"/>
    <s v="Cleaning NST"/>
    <s v="APAJ"/>
    <s v="ADJ046551"/>
    <n v="961361"/>
    <m/>
    <m/>
    <s v="GST Acquistion"/>
    <n v="61.17"/>
    <x v="20"/>
    <m/>
  </r>
  <r>
    <n v="7470"/>
    <s v="Contract Cleaning"/>
    <n v="140"/>
    <s v="2023/04"/>
    <d v="2023-07-31T00:00:00"/>
    <d v="2023-08-04T00:00:00"/>
    <s v="Cleaning NST"/>
    <s v="APAJ"/>
    <s v="ADJ046551"/>
    <n v="961361"/>
    <m/>
    <m/>
    <s v="GST Acquistion"/>
    <n v="71.97"/>
    <x v="20"/>
    <m/>
  </r>
  <r>
    <n v="7470"/>
    <s v="Contract Cleaning"/>
    <n v="160"/>
    <s v="2023/04"/>
    <d v="2023-07-31T00:00:00"/>
    <d v="2023-08-04T00:00:00"/>
    <s v="Cleaning NST"/>
    <s v="APAJ"/>
    <s v="ADJ046551"/>
    <n v="961361"/>
    <m/>
    <m/>
    <s v="GST Acquistion"/>
    <n v="21.59"/>
    <x v="20"/>
    <m/>
  </r>
  <r>
    <n v="7470"/>
    <s v="Contract Cleaning"/>
    <n v="935"/>
    <s v="2023/04"/>
    <d v="2023-07-31T00:00:00"/>
    <d v="2023-08-04T00:00:00"/>
    <s v="Cleaning NST"/>
    <s v="APAJ"/>
    <s v="ADJ046551"/>
    <n v="961361"/>
    <m/>
    <m/>
    <s v="GST Acquistion"/>
    <n v="17.989999999999998"/>
    <x v="20"/>
    <m/>
  </r>
  <r>
    <n v="7470"/>
    <s v="Contract Cleaning"/>
    <n v="110"/>
    <s v="2023/06"/>
    <d v="2023-09-04T00:00:00"/>
    <d v="2023-09-04T00:00:00"/>
    <s v="Cleaning NST"/>
    <s v="APAJ"/>
    <s v="ADJ047045"/>
    <n v="968047"/>
    <m/>
    <m/>
    <s v="GST Acquistion"/>
    <n v="81.150000000000006"/>
    <x v="20"/>
    <m/>
  </r>
  <r>
    <n v="7470"/>
    <s v="Contract Cleaning"/>
    <n v="112"/>
    <s v="2023/06"/>
    <d v="2023-09-04T00:00:00"/>
    <d v="2023-09-04T00:00:00"/>
    <s v="Cleaning NST"/>
    <s v="APAJ"/>
    <s v="ADJ047045"/>
    <n v="968047"/>
    <m/>
    <m/>
    <s v="GST Acquistion"/>
    <n v="40.57"/>
    <x v="20"/>
    <m/>
  </r>
  <r>
    <n v="7470"/>
    <s v="Contract Cleaning"/>
    <n v="120"/>
    <s v="2023/06"/>
    <d v="2023-09-04T00:00:00"/>
    <d v="2023-09-04T00:00:00"/>
    <s v="Cleaning NST"/>
    <s v="APAJ"/>
    <s v="ADJ047045"/>
    <n v="968047"/>
    <m/>
    <m/>
    <s v="GST Acquistion"/>
    <n v="89.26"/>
    <x v="20"/>
    <m/>
  </r>
  <r>
    <n v="7470"/>
    <s v="Contract Cleaning"/>
    <n v="130"/>
    <s v="2023/06"/>
    <d v="2023-09-04T00:00:00"/>
    <d v="2023-09-04T00:00:00"/>
    <s v="Cleaning NST"/>
    <s v="APAJ"/>
    <s v="ADJ047045"/>
    <n v="968047"/>
    <m/>
    <m/>
    <s v="GST Acquistion"/>
    <n v="68.97"/>
    <x v="20"/>
    <m/>
  </r>
  <r>
    <n v="7470"/>
    <s v="Contract Cleaning"/>
    <n v="140"/>
    <s v="2023/06"/>
    <d v="2023-09-04T00:00:00"/>
    <d v="2023-09-04T00:00:00"/>
    <s v="Cleaning NST"/>
    <s v="APAJ"/>
    <s v="ADJ047045"/>
    <n v="968047"/>
    <m/>
    <m/>
    <s v="GST Acquistion"/>
    <n v="81.150000000000006"/>
    <x v="20"/>
    <m/>
  </r>
  <r>
    <n v="7470"/>
    <s v="Contract Cleaning"/>
    <n v="160"/>
    <s v="2023/06"/>
    <d v="2023-09-04T00:00:00"/>
    <d v="2023-09-04T00:00:00"/>
    <s v="Cleaning NST"/>
    <s v="APAJ"/>
    <s v="ADJ047045"/>
    <n v="968047"/>
    <m/>
    <m/>
    <s v="GST Acquistion"/>
    <n v="24.35"/>
    <x v="20"/>
    <m/>
  </r>
  <r>
    <n v="7470"/>
    <s v="Contract Cleaning"/>
    <n v="935"/>
    <s v="2023/06"/>
    <d v="2023-09-04T00:00:00"/>
    <d v="2023-09-04T00:00:00"/>
    <s v="Cleaning NST"/>
    <s v="APAJ"/>
    <s v="ADJ047045"/>
    <n v="968047"/>
    <m/>
    <m/>
    <s v="GST Acquistion"/>
    <n v="20.29"/>
    <x v="20"/>
    <m/>
  </r>
  <r>
    <n v="7470"/>
    <s v="Contract Cleaning"/>
    <n v="110"/>
    <s v="2023/06"/>
    <d v="2023-09-30T00:00:00"/>
    <d v="2023-10-04T00:00:00"/>
    <s v="Cleaning NST"/>
    <s v="APAJ"/>
    <s v="ADJ047565"/>
    <n v="974710"/>
    <m/>
    <m/>
    <s v="GST Acquistion"/>
    <n v="80.37"/>
    <x v="20"/>
    <m/>
  </r>
  <r>
    <n v="7470"/>
    <s v="Contract Cleaning"/>
    <n v="112"/>
    <s v="2023/06"/>
    <d v="2023-09-30T00:00:00"/>
    <d v="2023-10-04T00:00:00"/>
    <s v="Cleaning NST"/>
    <s v="APAJ"/>
    <s v="ADJ047565"/>
    <n v="974710"/>
    <m/>
    <m/>
    <s v="GST Acquistion"/>
    <n v="40.18"/>
    <x v="20"/>
    <m/>
  </r>
  <r>
    <n v="7470"/>
    <s v="Contract Cleaning"/>
    <n v="120"/>
    <s v="2023/06"/>
    <d v="2023-09-30T00:00:00"/>
    <d v="2023-10-04T00:00:00"/>
    <s v="Cleaning NST"/>
    <s v="APAJ"/>
    <s v="ADJ047565"/>
    <n v="974710"/>
    <m/>
    <m/>
    <s v="GST Acquistion"/>
    <n v="88.41"/>
    <x v="20"/>
    <m/>
  </r>
  <r>
    <n v="7470"/>
    <s v="Contract Cleaning"/>
    <n v="130"/>
    <s v="2023/06"/>
    <d v="2023-09-30T00:00:00"/>
    <d v="2023-10-04T00:00:00"/>
    <s v="Cleaning NST"/>
    <s v="APAJ"/>
    <s v="ADJ047565"/>
    <n v="974710"/>
    <m/>
    <m/>
    <s v="GST Acquistion"/>
    <n v="68.31"/>
    <x v="20"/>
    <m/>
  </r>
  <r>
    <n v="7470"/>
    <s v="Contract Cleaning"/>
    <n v="140"/>
    <s v="2023/06"/>
    <d v="2023-09-30T00:00:00"/>
    <d v="2023-10-04T00:00:00"/>
    <s v="Cleaning NST"/>
    <s v="APAJ"/>
    <s v="ADJ047565"/>
    <n v="974710"/>
    <m/>
    <m/>
    <s v="GST Acquistion"/>
    <n v="80.37"/>
    <x v="20"/>
    <m/>
  </r>
  <r>
    <n v="7470"/>
    <s v="Contract Cleaning"/>
    <n v="160"/>
    <s v="2023/06"/>
    <d v="2023-09-30T00:00:00"/>
    <d v="2023-10-04T00:00:00"/>
    <s v="Cleaning NST"/>
    <s v="APAJ"/>
    <s v="ADJ047565"/>
    <n v="974710"/>
    <m/>
    <m/>
    <s v="GST Acquistion"/>
    <n v="24.11"/>
    <x v="20"/>
    <m/>
  </r>
  <r>
    <n v="7470"/>
    <s v="Contract Cleaning"/>
    <n v="935"/>
    <s v="2023/06"/>
    <d v="2023-09-30T00:00:00"/>
    <d v="2023-10-04T00:00:00"/>
    <s v="Cleaning NST"/>
    <s v="APAJ"/>
    <s v="ADJ047565"/>
    <n v="974710"/>
    <m/>
    <m/>
    <s v="GST Acquistion"/>
    <n v="20.100000000000001"/>
    <x v="20"/>
    <m/>
  </r>
  <r>
    <n v="7470"/>
    <s v="Contract Cleaning"/>
    <n v="110"/>
    <s v="2023/07"/>
    <d v="2023-10-31T00:00:00"/>
    <d v="2023-11-06T00:00:00"/>
    <s v="Cleaning NST"/>
    <s v="APAJ"/>
    <s v="ADJ048084"/>
    <n v="981404"/>
    <m/>
    <m/>
    <s v="GST Acquistion"/>
    <n v="76.88"/>
    <x v="20"/>
    <m/>
  </r>
  <r>
    <n v="7470"/>
    <s v="Contract Cleaning"/>
    <n v="112"/>
    <s v="2023/07"/>
    <d v="2023-10-31T00:00:00"/>
    <d v="2023-11-06T00:00:00"/>
    <s v="Cleaning NST"/>
    <s v="APAJ"/>
    <s v="ADJ048084"/>
    <n v="981404"/>
    <m/>
    <m/>
    <s v="GST Acquistion"/>
    <n v="38.44"/>
    <x v="20"/>
    <m/>
  </r>
  <r>
    <n v="7470"/>
    <s v="Contract Cleaning"/>
    <n v="120"/>
    <s v="2023/07"/>
    <d v="2023-10-31T00:00:00"/>
    <d v="2023-11-06T00:00:00"/>
    <s v="Cleaning NST"/>
    <s v="APAJ"/>
    <s v="ADJ048084"/>
    <n v="981404"/>
    <m/>
    <m/>
    <s v="GST Acquistion"/>
    <n v="84.57"/>
    <x v="20"/>
    <m/>
  </r>
  <r>
    <n v="7470"/>
    <s v="Contract Cleaning"/>
    <n v="130"/>
    <s v="2023/07"/>
    <d v="2023-10-31T00:00:00"/>
    <d v="2023-11-06T00:00:00"/>
    <s v="Cleaning NST"/>
    <s v="APAJ"/>
    <s v="ADJ048084"/>
    <n v="981404"/>
    <m/>
    <m/>
    <s v="GST Acquistion"/>
    <n v="65.349999999999994"/>
    <x v="20"/>
    <m/>
  </r>
  <r>
    <n v="7470"/>
    <s v="Contract Cleaning"/>
    <n v="140"/>
    <s v="2023/07"/>
    <d v="2023-10-31T00:00:00"/>
    <d v="2023-11-06T00:00:00"/>
    <s v="Cleaning NST"/>
    <s v="APAJ"/>
    <s v="ADJ048084"/>
    <n v="981404"/>
    <m/>
    <m/>
    <s v="GST Acquistion"/>
    <n v="76.88"/>
    <x v="20"/>
    <m/>
  </r>
  <r>
    <n v="7470"/>
    <s v="Contract Cleaning"/>
    <n v="160"/>
    <s v="2023/07"/>
    <d v="2023-10-31T00:00:00"/>
    <d v="2023-11-06T00:00:00"/>
    <s v="Cleaning NST"/>
    <s v="APAJ"/>
    <s v="ADJ048084"/>
    <n v="981404"/>
    <m/>
    <m/>
    <s v="GST Acquistion"/>
    <n v="23.06"/>
    <x v="20"/>
    <m/>
  </r>
  <r>
    <n v="7470"/>
    <s v="Contract Cleaning"/>
    <n v="935"/>
    <s v="2023/07"/>
    <d v="2023-10-31T00:00:00"/>
    <d v="2023-11-06T00:00:00"/>
    <s v="Cleaning NST"/>
    <s v="APAJ"/>
    <s v="ADJ048084"/>
    <n v="981404"/>
    <m/>
    <m/>
    <s v="GST Acquistion"/>
    <n v="19.22"/>
    <x v="20"/>
    <m/>
  </r>
  <r>
    <n v="7470"/>
    <s v="Contract Cleaning"/>
    <n v="110"/>
    <s v="2023/08"/>
    <d v="2023-11-30T00:00:00"/>
    <d v="2023-12-06T00:00:00"/>
    <s v="Cleaning NST"/>
    <s v="APAJ"/>
    <s v="ADJ048597"/>
    <n v="988112"/>
    <m/>
    <m/>
    <s v="GST Acquistion"/>
    <n v="76.47"/>
    <x v="20"/>
    <m/>
  </r>
  <r>
    <n v="7470"/>
    <s v="Contract Cleaning"/>
    <n v="112"/>
    <s v="2023/08"/>
    <d v="2023-11-30T00:00:00"/>
    <d v="2023-12-06T00:00:00"/>
    <s v="Cleaning NST"/>
    <s v="APAJ"/>
    <s v="ADJ048597"/>
    <n v="988112"/>
    <m/>
    <m/>
    <s v="GST Acquistion"/>
    <n v="38.229999999999997"/>
    <x v="20"/>
    <m/>
  </r>
  <r>
    <n v="7470"/>
    <s v="Contract Cleaning"/>
    <n v="120"/>
    <s v="2023/08"/>
    <d v="2023-11-30T00:00:00"/>
    <d v="2023-12-06T00:00:00"/>
    <s v="Cleaning NST"/>
    <s v="APAJ"/>
    <s v="ADJ048597"/>
    <n v="988112"/>
    <m/>
    <m/>
    <s v="GST Acquistion"/>
    <n v="84.12"/>
    <x v="20"/>
    <m/>
  </r>
  <r>
    <n v="7470"/>
    <s v="Contract Cleaning"/>
    <n v="130"/>
    <s v="2023/08"/>
    <d v="2023-11-30T00:00:00"/>
    <d v="2023-12-06T00:00:00"/>
    <s v="Cleaning NST"/>
    <s v="APAJ"/>
    <s v="ADJ048597"/>
    <n v="988112"/>
    <m/>
    <m/>
    <s v="GST Acquistion"/>
    <n v="65"/>
    <x v="20"/>
    <m/>
  </r>
  <r>
    <n v="7470"/>
    <s v="Contract Cleaning"/>
    <n v="140"/>
    <s v="2023/08"/>
    <d v="2023-11-30T00:00:00"/>
    <d v="2023-12-06T00:00:00"/>
    <s v="Cleaning NST"/>
    <s v="APAJ"/>
    <s v="ADJ048597"/>
    <n v="988112"/>
    <m/>
    <m/>
    <s v="GST Acquistion"/>
    <n v="76.47"/>
    <x v="20"/>
    <m/>
  </r>
  <r>
    <n v="7470"/>
    <s v="Contract Cleaning"/>
    <n v="160"/>
    <s v="2023/08"/>
    <d v="2023-11-30T00:00:00"/>
    <d v="2023-12-06T00:00:00"/>
    <s v="Cleaning NST"/>
    <s v="APAJ"/>
    <s v="ADJ048597"/>
    <n v="988112"/>
    <m/>
    <m/>
    <s v="GST Acquistion"/>
    <n v="22.94"/>
    <x v="20"/>
    <m/>
  </r>
  <r>
    <n v="7470"/>
    <s v="Contract Cleaning"/>
    <n v="935"/>
    <s v="2023/08"/>
    <d v="2023-11-30T00:00:00"/>
    <d v="2023-12-06T00:00:00"/>
    <s v="Cleaning NST"/>
    <s v="APAJ"/>
    <s v="ADJ048597"/>
    <n v="988112"/>
    <m/>
    <m/>
    <s v="GST Acquistion"/>
    <n v="19.12"/>
    <x v="20"/>
    <m/>
  </r>
  <r>
    <n v="7470"/>
    <s v="Contract Cleaning"/>
    <n v="110"/>
    <s v="2023/09"/>
    <d v="2023-12-31T00:00:00"/>
    <d v="2024-01-08T00:00:00"/>
    <s v="Cleaning NST"/>
    <s v="APAJ"/>
    <s v="ADJ049028"/>
    <n v="994860"/>
    <m/>
    <m/>
    <s v="GST Acquistion"/>
    <n v="67.7"/>
    <x v="20"/>
    <m/>
  </r>
  <r>
    <n v="7470"/>
    <s v="Contract Cleaning"/>
    <n v="112"/>
    <s v="2023/09"/>
    <d v="2023-12-31T00:00:00"/>
    <d v="2024-01-08T00:00:00"/>
    <s v="Cleaning NST"/>
    <s v="APAJ"/>
    <s v="ADJ049028"/>
    <n v="994860"/>
    <m/>
    <m/>
    <s v="GST Acquistion"/>
    <n v="33.85"/>
    <x v="20"/>
    <m/>
  </r>
  <r>
    <n v="7470"/>
    <s v="Contract Cleaning"/>
    <n v="120"/>
    <s v="2023/09"/>
    <d v="2023-12-31T00:00:00"/>
    <d v="2024-01-08T00:00:00"/>
    <s v="Cleaning NST"/>
    <s v="APAJ"/>
    <s v="ADJ049028"/>
    <n v="994860"/>
    <m/>
    <m/>
    <s v="GST Acquistion"/>
    <n v="74.48"/>
    <x v="20"/>
    <m/>
  </r>
  <r>
    <n v="7470"/>
    <s v="Contract Cleaning"/>
    <n v="130"/>
    <s v="2023/09"/>
    <d v="2023-12-31T00:00:00"/>
    <d v="2024-01-08T00:00:00"/>
    <s v="Cleaning NST"/>
    <s v="APAJ"/>
    <s v="ADJ049028"/>
    <n v="994860"/>
    <m/>
    <m/>
    <s v="GST Acquistion"/>
    <n v="57.55"/>
    <x v="20"/>
    <m/>
  </r>
  <r>
    <n v="7470"/>
    <s v="Contract Cleaning"/>
    <n v="140"/>
    <s v="2023/09"/>
    <d v="2023-12-31T00:00:00"/>
    <d v="2024-01-08T00:00:00"/>
    <s v="Cleaning NST"/>
    <s v="APAJ"/>
    <s v="ADJ049028"/>
    <n v="994860"/>
    <m/>
    <m/>
    <s v="GST Acquistion"/>
    <n v="67.7"/>
    <x v="20"/>
    <m/>
  </r>
  <r>
    <n v="7470"/>
    <s v="Contract Cleaning"/>
    <n v="160"/>
    <s v="2023/09"/>
    <d v="2023-12-31T00:00:00"/>
    <d v="2024-01-08T00:00:00"/>
    <s v="Cleaning NST"/>
    <s v="APAJ"/>
    <s v="ADJ049028"/>
    <n v="994860"/>
    <m/>
    <m/>
    <s v="GST Acquistion"/>
    <n v="20.309999999999999"/>
    <x v="20"/>
    <m/>
  </r>
  <r>
    <n v="7470"/>
    <s v="Contract Cleaning"/>
    <n v="935"/>
    <s v="2023/09"/>
    <d v="2023-12-31T00:00:00"/>
    <d v="2024-01-08T00:00:00"/>
    <s v="Cleaning NST"/>
    <s v="APAJ"/>
    <s v="ADJ049028"/>
    <n v="994860"/>
    <m/>
    <m/>
    <s v="GST Acquistion"/>
    <n v="16.93"/>
    <x v="20"/>
    <m/>
  </r>
  <r>
    <n v="7470"/>
    <s v="Contract Cleaning"/>
    <n v="110"/>
    <s v="2023/10"/>
    <d v="2024-01-31T00:00:00"/>
    <d v="2024-02-07T00:00:00"/>
    <s v="Cleaning NST"/>
    <s v="APAJ"/>
    <s v="ADJ049466"/>
    <n v="1001598"/>
    <m/>
    <m/>
    <s v="GST Acquistion"/>
    <n v="72.3"/>
    <x v="20"/>
    <m/>
  </r>
  <r>
    <n v="7470"/>
    <s v="Contract Cleaning"/>
    <n v="112"/>
    <s v="2023/10"/>
    <d v="2024-01-31T00:00:00"/>
    <d v="2024-02-07T00:00:00"/>
    <s v="Cleaning NST"/>
    <s v="APAJ"/>
    <s v="ADJ049466"/>
    <n v="1001598"/>
    <m/>
    <m/>
    <s v="GST Acquistion"/>
    <n v="36.15"/>
    <x v="20"/>
    <m/>
  </r>
  <r>
    <n v="7470"/>
    <s v="Contract Cleaning"/>
    <n v="120"/>
    <s v="2023/10"/>
    <d v="2024-01-31T00:00:00"/>
    <d v="2024-02-07T00:00:00"/>
    <s v="Cleaning NST"/>
    <s v="APAJ"/>
    <s v="ADJ049466"/>
    <n v="1001598"/>
    <m/>
    <m/>
    <s v="GST Acquistion"/>
    <n v="79.52"/>
    <x v="20"/>
    <m/>
  </r>
  <r>
    <n v="7470"/>
    <s v="Contract Cleaning"/>
    <n v="130"/>
    <s v="2023/10"/>
    <d v="2024-01-31T00:00:00"/>
    <d v="2024-02-07T00:00:00"/>
    <s v="Cleaning NST"/>
    <s v="APAJ"/>
    <s v="ADJ049466"/>
    <n v="1001598"/>
    <m/>
    <m/>
    <s v="GST Acquistion"/>
    <n v="61.45"/>
    <x v="20"/>
    <m/>
  </r>
  <r>
    <n v="7470"/>
    <s v="Contract Cleaning"/>
    <n v="140"/>
    <s v="2023/10"/>
    <d v="2024-01-31T00:00:00"/>
    <d v="2024-02-07T00:00:00"/>
    <s v="Cleaning NST"/>
    <s v="APAJ"/>
    <s v="ADJ049466"/>
    <n v="1001598"/>
    <m/>
    <m/>
    <s v="GST Acquistion"/>
    <n v="72.3"/>
    <x v="20"/>
    <m/>
  </r>
  <r>
    <n v="7470"/>
    <s v="Contract Cleaning"/>
    <n v="160"/>
    <s v="2023/10"/>
    <d v="2024-01-31T00:00:00"/>
    <d v="2024-02-07T00:00:00"/>
    <s v="Cleaning NST"/>
    <s v="APAJ"/>
    <s v="ADJ049466"/>
    <n v="1001598"/>
    <m/>
    <m/>
    <s v="GST Acquistion"/>
    <n v="21.69"/>
    <x v="20"/>
    <m/>
  </r>
  <r>
    <n v="7470"/>
    <s v="Contract Cleaning"/>
    <n v="935"/>
    <s v="2023/10"/>
    <d v="2024-01-31T00:00:00"/>
    <d v="2024-02-07T00:00:00"/>
    <s v="Cleaning NST"/>
    <s v="APAJ"/>
    <s v="ADJ049466"/>
    <n v="1001598"/>
    <m/>
    <m/>
    <s v="GST Acquistion"/>
    <n v="18.07"/>
    <x v="20"/>
    <m/>
  </r>
  <r>
    <n v="7470"/>
    <s v="Contract Cleaning"/>
    <n v="110"/>
    <s v="2023/11"/>
    <d v="2024-02-29T00:00:00"/>
    <d v="2024-03-05T00:00:00"/>
    <s v="Cleaning NST"/>
    <s v="APAJ"/>
    <s v="ADJ049910"/>
    <n v="1008382"/>
    <m/>
    <m/>
    <s v="GST Acquistion"/>
    <n v="71.48"/>
    <x v="20"/>
    <m/>
  </r>
  <r>
    <n v="7470"/>
    <s v="Contract Cleaning"/>
    <n v="112"/>
    <s v="2023/11"/>
    <d v="2024-02-29T00:00:00"/>
    <d v="2024-03-05T00:00:00"/>
    <s v="Cleaning NST"/>
    <s v="APAJ"/>
    <s v="ADJ049910"/>
    <n v="1008382"/>
    <m/>
    <m/>
    <s v="GST Acquistion"/>
    <n v="35.74"/>
    <x v="20"/>
    <m/>
  </r>
  <r>
    <n v="7470"/>
    <s v="Contract Cleaning"/>
    <n v="120"/>
    <s v="2023/11"/>
    <d v="2024-02-29T00:00:00"/>
    <d v="2024-03-05T00:00:00"/>
    <s v="Cleaning NST"/>
    <s v="APAJ"/>
    <s v="ADJ049910"/>
    <n v="1008382"/>
    <m/>
    <m/>
    <s v="GST Acquistion"/>
    <n v="78.63"/>
    <x v="20"/>
    <m/>
  </r>
  <r>
    <n v="7470"/>
    <s v="Contract Cleaning"/>
    <n v="130"/>
    <s v="2023/11"/>
    <d v="2024-02-29T00:00:00"/>
    <d v="2024-03-05T00:00:00"/>
    <s v="Cleaning NST"/>
    <s v="APAJ"/>
    <s v="ADJ049910"/>
    <n v="1008382"/>
    <m/>
    <m/>
    <s v="GST Acquistion"/>
    <n v="60.76"/>
    <x v="20"/>
    <m/>
  </r>
  <r>
    <n v="7470"/>
    <s v="Contract Cleaning"/>
    <n v="140"/>
    <s v="2023/11"/>
    <d v="2024-02-29T00:00:00"/>
    <d v="2024-03-05T00:00:00"/>
    <s v="Cleaning NST"/>
    <s v="APAJ"/>
    <s v="ADJ049910"/>
    <n v="1008382"/>
    <m/>
    <m/>
    <s v="GST Acquistion"/>
    <n v="71.48"/>
    <x v="20"/>
    <m/>
  </r>
  <r>
    <n v="7470"/>
    <s v="Contract Cleaning"/>
    <n v="160"/>
    <s v="2023/11"/>
    <d v="2024-02-29T00:00:00"/>
    <d v="2024-03-05T00:00:00"/>
    <s v="Cleaning NST"/>
    <s v="APAJ"/>
    <s v="ADJ049910"/>
    <n v="1008382"/>
    <m/>
    <m/>
    <s v="GST Acquistion"/>
    <n v="21.44"/>
    <x v="20"/>
    <m/>
  </r>
  <r>
    <n v="7470"/>
    <s v="Contract Cleaning"/>
    <n v="935"/>
    <s v="2023/11"/>
    <d v="2024-02-29T00:00:00"/>
    <d v="2024-03-05T00:00:00"/>
    <s v="Cleaning NST"/>
    <s v="APAJ"/>
    <s v="ADJ049910"/>
    <n v="1008382"/>
    <m/>
    <m/>
    <s v="GST Acquistion"/>
    <n v="17.87"/>
    <x v="20"/>
    <m/>
  </r>
  <r>
    <n v="7470"/>
    <s v="Contract Cleaning"/>
    <n v="210"/>
    <s v="2022/12"/>
    <d v="2023-03-01T00:00:00"/>
    <d v="2023-03-27T00:00:00"/>
    <s v="Cleaning NWT"/>
    <s v="APAJ"/>
    <s v="ADJ044404"/>
    <n v="51798288"/>
    <m/>
    <m/>
    <s v="GST Acquistion"/>
    <n v="26.72"/>
    <x v="21"/>
    <m/>
  </r>
  <r>
    <n v="7470"/>
    <s v="Contract Cleaning"/>
    <n v="220"/>
    <s v="2022/12"/>
    <d v="2023-03-01T00:00:00"/>
    <d v="2023-03-27T00:00:00"/>
    <s v="Cleaning NWT"/>
    <s v="APAJ"/>
    <s v="ADJ044404"/>
    <n v="51798288"/>
    <m/>
    <m/>
    <s v="GST Acquistion"/>
    <n v="26.72"/>
    <x v="21"/>
    <m/>
  </r>
  <r>
    <n v="7470"/>
    <s v="Contract Cleaning"/>
    <n v="230"/>
    <s v="2022/12"/>
    <d v="2023-03-01T00:00:00"/>
    <d v="2023-03-27T00:00:00"/>
    <s v="Cleaning NWT"/>
    <s v="APAJ"/>
    <s v="ADJ044404"/>
    <n v="51798288"/>
    <m/>
    <m/>
    <s v="GST Acquistion"/>
    <n v="26.72"/>
    <x v="21"/>
    <m/>
  </r>
  <r>
    <n v="7470"/>
    <s v="Contract Cleaning"/>
    <n v="240"/>
    <s v="2022/12"/>
    <d v="2023-03-01T00:00:00"/>
    <d v="2023-03-27T00:00:00"/>
    <s v="Cleaning NWT"/>
    <s v="APAJ"/>
    <s v="ADJ044404"/>
    <n v="51798288"/>
    <m/>
    <m/>
    <s v="GST Acquistion"/>
    <n v="26.72"/>
    <x v="21"/>
    <m/>
  </r>
  <r>
    <n v="7470"/>
    <s v="Contract Cleaning"/>
    <n v="210"/>
    <s v="2023/01"/>
    <d v="2023-04-30T00:00:00"/>
    <d v="2023-05-04T00:00:00"/>
    <s v="Cleaning NWT"/>
    <s v="APAJ"/>
    <s v="ADJ045040"/>
    <n v="51814747"/>
    <m/>
    <m/>
    <s v="GST Acquistion"/>
    <n v="28.99"/>
    <x v="21"/>
    <m/>
  </r>
  <r>
    <n v="7470"/>
    <s v="Contract Cleaning"/>
    <n v="220"/>
    <s v="2023/01"/>
    <d v="2023-04-30T00:00:00"/>
    <d v="2023-05-04T00:00:00"/>
    <s v="Cleaning NWT"/>
    <s v="APAJ"/>
    <s v="ADJ045040"/>
    <n v="51814747"/>
    <m/>
    <m/>
    <s v="GST Acquistion"/>
    <n v="28.99"/>
    <x v="21"/>
    <m/>
  </r>
  <r>
    <n v="7470"/>
    <s v="Contract Cleaning"/>
    <n v="230"/>
    <s v="2023/01"/>
    <d v="2023-04-30T00:00:00"/>
    <d v="2023-05-04T00:00:00"/>
    <s v="Cleaning NWT"/>
    <s v="APAJ"/>
    <s v="ADJ045040"/>
    <n v="51814747"/>
    <m/>
    <m/>
    <s v="GST Acquistion"/>
    <n v="28.99"/>
    <x v="21"/>
    <m/>
  </r>
  <r>
    <n v="7470"/>
    <s v="Contract Cleaning"/>
    <n v="240"/>
    <s v="2023/01"/>
    <d v="2023-04-30T00:00:00"/>
    <d v="2023-05-04T00:00:00"/>
    <s v="Cleaning NWT"/>
    <s v="APAJ"/>
    <s v="ADJ045040"/>
    <n v="51814747"/>
    <m/>
    <m/>
    <s v="GST Acquistion"/>
    <n v="28.99"/>
    <x v="21"/>
    <m/>
  </r>
  <r>
    <n v="7470"/>
    <s v="Contract Cleaning"/>
    <n v="210"/>
    <s v="2023/02"/>
    <d v="2023-05-01T00:00:00"/>
    <d v="2023-05-26T00:00:00"/>
    <s v="Cleaning NWT"/>
    <s v="APAJ"/>
    <s v="ADJ045349"/>
    <n v="51831251"/>
    <m/>
    <m/>
    <s v="GST Acquistion"/>
    <n v="28.99"/>
    <x v="21"/>
    <m/>
  </r>
  <r>
    <n v="7470"/>
    <s v="Contract Cleaning"/>
    <n v="220"/>
    <s v="2023/02"/>
    <d v="2023-05-01T00:00:00"/>
    <d v="2023-05-26T00:00:00"/>
    <s v="Cleaning NWT"/>
    <s v="APAJ"/>
    <s v="ADJ045349"/>
    <n v="51831251"/>
    <m/>
    <m/>
    <s v="GST Acquistion"/>
    <n v="28.99"/>
    <x v="21"/>
    <m/>
  </r>
  <r>
    <n v="7470"/>
    <s v="Contract Cleaning"/>
    <n v="230"/>
    <s v="2023/02"/>
    <d v="2023-05-01T00:00:00"/>
    <d v="2023-05-26T00:00:00"/>
    <s v="Cleaning NWT"/>
    <s v="APAJ"/>
    <s v="ADJ045349"/>
    <n v="51831251"/>
    <m/>
    <m/>
    <s v="GST Acquistion"/>
    <n v="28.99"/>
    <x v="21"/>
    <m/>
  </r>
  <r>
    <n v="7470"/>
    <s v="Contract Cleaning"/>
    <n v="240"/>
    <s v="2023/02"/>
    <d v="2023-05-01T00:00:00"/>
    <d v="2023-05-26T00:00:00"/>
    <s v="Cleaning NWT"/>
    <s v="APAJ"/>
    <s v="ADJ045349"/>
    <n v="51831251"/>
    <m/>
    <m/>
    <s v="GST Acquistion"/>
    <n v="28.99"/>
    <x v="21"/>
    <m/>
  </r>
  <r>
    <n v="7470"/>
    <s v="Contract Cleaning"/>
    <n v="210"/>
    <s v="2023/04"/>
    <d v="2023-07-01T00:00:00"/>
    <d v="2023-08-08T00:00:00"/>
    <s v="Cleaning NWT"/>
    <s v="APAJ"/>
    <s v="ADJ046606"/>
    <n v="51847904"/>
    <m/>
    <m/>
    <s v="GST Acquistion"/>
    <n v="28.99"/>
    <x v="21"/>
    <m/>
  </r>
  <r>
    <n v="7470"/>
    <s v="Contract Cleaning"/>
    <n v="220"/>
    <s v="2023/04"/>
    <d v="2023-07-01T00:00:00"/>
    <d v="2023-08-08T00:00:00"/>
    <s v="Cleaning NWT"/>
    <s v="APAJ"/>
    <s v="ADJ046606"/>
    <n v="51847904"/>
    <m/>
    <m/>
    <s v="GST Acquistion"/>
    <n v="28.99"/>
    <x v="21"/>
    <m/>
  </r>
  <r>
    <n v="7470"/>
    <s v="Contract Cleaning"/>
    <n v="230"/>
    <s v="2023/04"/>
    <d v="2023-07-01T00:00:00"/>
    <d v="2023-08-08T00:00:00"/>
    <s v="Cleaning NWT"/>
    <s v="APAJ"/>
    <s v="ADJ046606"/>
    <n v="51847904"/>
    <m/>
    <m/>
    <s v="GST Acquistion"/>
    <n v="28.99"/>
    <x v="21"/>
    <m/>
  </r>
  <r>
    <n v="7470"/>
    <s v="Contract Cleaning"/>
    <n v="240"/>
    <s v="2023/04"/>
    <d v="2023-07-01T00:00:00"/>
    <d v="2023-08-08T00:00:00"/>
    <s v="Cleaning NWT"/>
    <s v="APAJ"/>
    <s v="ADJ046606"/>
    <n v="51847904"/>
    <m/>
    <m/>
    <s v="GST Acquistion"/>
    <n v="28.99"/>
    <x v="21"/>
    <m/>
  </r>
  <r>
    <n v="7470"/>
    <s v="Contract Cleaning"/>
    <n v="210"/>
    <s v="2023/04"/>
    <d v="2023-07-28T00:00:00"/>
    <d v="2023-07-28T00:00:00"/>
    <s v="Cleaning NWT"/>
    <s v="APAJ"/>
    <s v="ADJ046424"/>
    <n v="51864462"/>
    <m/>
    <m/>
    <s v="GST Acquistion"/>
    <n v="28.99"/>
    <x v="21"/>
    <m/>
  </r>
  <r>
    <n v="7470"/>
    <s v="Contract Cleaning"/>
    <n v="220"/>
    <s v="2023/04"/>
    <d v="2023-07-28T00:00:00"/>
    <d v="2023-07-28T00:00:00"/>
    <s v="Cleaning NWT"/>
    <s v="APAJ"/>
    <s v="ADJ046424"/>
    <n v="51864462"/>
    <m/>
    <m/>
    <s v="GST Acquistion"/>
    <n v="28.99"/>
    <x v="21"/>
    <m/>
  </r>
  <r>
    <n v="7470"/>
    <s v="Contract Cleaning"/>
    <n v="230"/>
    <s v="2023/04"/>
    <d v="2023-07-28T00:00:00"/>
    <d v="2023-07-28T00:00:00"/>
    <s v="Cleaning NWT"/>
    <s v="APAJ"/>
    <s v="ADJ046424"/>
    <n v="51864462"/>
    <m/>
    <m/>
    <s v="GST Acquistion"/>
    <n v="28.99"/>
    <x v="21"/>
    <m/>
  </r>
  <r>
    <n v="7470"/>
    <s v="Contract Cleaning"/>
    <n v="240"/>
    <s v="2023/04"/>
    <d v="2023-07-28T00:00:00"/>
    <d v="2023-07-28T00:00:00"/>
    <s v="Cleaning NWT"/>
    <s v="APAJ"/>
    <s v="ADJ046424"/>
    <n v="51864462"/>
    <m/>
    <m/>
    <s v="GST Acquistion"/>
    <n v="28.99"/>
    <x v="21"/>
    <m/>
  </r>
  <r>
    <n v="7470"/>
    <s v="Contract Cleaning"/>
    <n v="210"/>
    <s v="2023/05"/>
    <d v="2023-08-01T00:00:00"/>
    <d v="2023-08-24T00:00:00"/>
    <s v="Cleaning NWT"/>
    <s v="APAJ"/>
    <s v="ADJ046862"/>
    <n v="51880656"/>
    <m/>
    <m/>
    <s v="GST Acquistion"/>
    <n v="28.99"/>
    <x v="21"/>
    <m/>
  </r>
  <r>
    <n v="7470"/>
    <s v="Contract Cleaning"/>
    <n v="220"/>
    <s v="2023/05"/>
    <d v="2023-08-01T00:00:00"/>
    <d v="2023-08-24T00:00:00"/>
    <s v="Cleaning NWT"/>
    <s v="APAJ"/>
    <s v="ADJ046862"/>
    <n v="51880656"/>
    <m/>
    <m/>
    <s v="GST Acquistion"/>
    <n v="28.99"/>
    <x v="21"/>
    <m/>
  </r>
  <r>
    <n v="7470"/>
    <s v="Contract Cleaning"/>
    <n v="230"/>
    <s v="2023/05"/>
    <d v="2023-08-01T00:00:00"/>
    <d v="2023-08-24T00:00:00"/>
    <s v="Cleaning NWT"/>
    <s v="APAJ"/>
    <s v="ADJ046862"/>
    <n v="51880656"/>
    <m/>
    <m/>
    <s v="GST Acquistion"/>
    <n v="28.99"/>
    <x v="21"/>
    <m/>
  </r>
  <r>
    <n v="7470"/>
    <s v="Contract Cleaning"/>
    <n v="240"/>
    <s v="2023/05"/>
    <d v="2023-08-01T00:00:00"/>
    <d v="2023-08-24T00:00:00"/>
    <s v="Cleaning NWT"/>
    <s v="APAJ"/>
    <s v="ADJ046862"/>
    <n v="51880656"/>
    <m/>
    <m/>
    <s v="GST Acquistion"/>
    <n v="28.99"/>
    <x v="21"/>
    <m/>
  </r>
  <r>
    <n v="7470"/>
    <s v="Contract Cleaning"/>
    <n v="210"/>
    <s v="2023/06"/>
    <d v="2023-09-27T00:00:00"/>
    <d v="2023-09-27T00:00:00"/>
    <s v="Cleaning NWT"/>
    <s v="APAJ"/>
    <s v="ADJ047409"/>
    <n v="51897549"/>
    <m/>
    <m/>
    <s v="GST Acquistion"/>
    <n v="25.12"/>
    <x v="21"/>
    <m/>
  </r>
  <r>
    <n v="7470"/>
    <s v="Contract Cleaning"/>
    <n v="210"/>
    <s v="2023/06"/>
    <d v="2023-09-27T00:00:00"/>
    <d v="2023-09-27T00:00:00"/>
    <s v="Cleaning NWT"/>
    <s v="APAJ"/>
    <s v="ADJ047409"/>
    <n v="51897550"/>
    <m/>
    <m/>
    <s v="GST Acquistion"/>
    <n v="45.04"/>
    <x v="21"/>
    <m/>
  </r>
  <r>
    <n v="7470"/>
    <s v="Contract Cleaning"/>
    <n v="220"/>
    <s v="2023/06"/>
    <d v="2023-09-27T00:00:00"/>
    <d v="2023-09-27T00:00:00"/>
    <s v="Cleaning NWT"/>
    <s v="APAJ"/>
    <s v="ADJ047409"/>
    <n v="51897549"/>
    <m/>
    <m/>
    <s v="GST Acquistion"/>
    <n v="25.12"/>
    <x v="21"/>
    <m/>
  </r>
  <r>
    <n v="7470"/>
    <s v="Contract Cleaning"/>
    <n v="220"/>
    <s v="2023/06"/>
    <d v="2023-09-27T00:00:00"/>
    <d v="2023-09-27T00:00:00"/>
    <s v="Cleaning NWT"/>
    <s v="APAJ"/>
    <s v="ADJ047409"/>
    <n v="51897550"/>
    <m/>
    <m/>
    <s v="GST Acquistion"/>
    <n v="45.04"/>
    <x v="21"/>
    <m/>
  </r>
  <r>
    <n v="7470"/>
    <s v="Contract Cleaning"/>
    <n v="230"/>
    <s v="2023/06"/>
    <d v="2023-09-27T00:00:00"/>
    <d v="2023-09-27T00:00:00"/>
    <s v="Cleaning NWT"/>
    <s v="APAJ"/>
    <s v="ADJ047409"/>
    <n v="51897549"/>
    <m/>
    <m/>
    <s v="GST Acquistion"/>
    <n v="25.12"/>
    <x v="21"/>
    <m/>
  </r>
  <r>
    <n v="7470"/>
    <s v="Contract Cleaning"/>
    <n v="230"/>
    <s v="2023/06"/>
    <d v="2023-09-27T00:00:00"/>
    <d v="2023-09-27T00:00:00"/>
    <s v="Cleaning NWT"/>
    <s v="APAJ"/>
    <s v="ADJ047409"/>
    <n v="51897550"/>
    <m/>
    <m/>
    <s v="GST Acquistion"/>
    <n v="45.04"/>
    <x v="21"/>
    <m/>
  </r>
  <r>
    <n v="7470"/>
    <s v="Contract Cleaning"/>
    <n v="240"/>
    <s v="2023/06"/>
    <d v="2023-09-27T00:00:00"/>
    <d v="2023-09-27T00:00:00"/>
    <s v="Cleaning NWT"/>
    <s v="APAJ"/>
    <s v="ADJ047409"/>
    <n v="51897549"/>
    <m/>
    <m/>
    <s v="GST Acquistion"/>
    <n v="25.12"/>
    <x v="21"/>
    <m/>
  </r>
  <r>
    <n v="7470"/>
    <s v="Contract Cleaning"/>
    <n v="240"/>
    <s v="2023/06"/>
    <d v="2023-09-27T00:00:00"/>
    <d v="2023-09-27T00:00:00"/>
    <s v="Cleaning NWT"/>
    <s v="APAJ"/>
    <s v="ADJ047409"/>
    <n v="51897550"/>
    <m/>
    <m/>
    <s v="GST Acquistion"/>
    <n v="45.04"/>
    <x v="21"/>
    <m/>
  </r>
  <r>
    <n v="7470"/>
    <s v="Contract Cleaning"/>
    <n v="210"/>
    <s v="2023/07"/>
    <d v="2023-10-31T00:00:00"/>
    <d v="2023-10-25T00:00:00"/>
    <s v="Cleaning NWT"/>
    <s v="APAJ"/>
    <s v="ADJ047878"/>
    <n v="51913760"/>
    <m/>
    <m/>
    <s v="GST Acquistion"/>
    <n v="33.78"/>
    <x v="21"/>
    <m/>
  </r>
  <r>
    <n v="7470"/>
    <s v="Contract Cleaning"/>
    <n v="220"/>
    <s v="2023/07"/>
    <d v="2023-10-31T00:00:00"/>
    <d v="2023-10-25T00:00:00"/>
    <s v="Cleaning NWT"/>
    <s v="APAJ"/>
    <s v="ADJ047878"/>
    <n v="51913760"/>
    <m/>
    <m/>
    <s v="GST Acquistion"/>
    <n v="33.78"/>
    <x v="21"/>
    <m/>
  </r>
  <r>
    <n v="7470"/>
    <s v="Contract Cleaning"/>
    <n v="230"/>
    <s v="2023/07"/>
    <d v="2023-10-31T00:00:00"/>
    <d v="2023-10-25T00:00:00"/>
    <s v="Cleaning NWT"/>
    <s v="APAJ"/>
    <s v="ADJ047878"/>
    <n v="51913760"/>
    <m/>
    <m/>
    <s v="GST Acquistion"/>
    <n v="33.78"/>
    <x v="21"/>
    <m/>
  </r>
  <r>
    <n v="7470"/>
    <s v="Contract Cleaning"/>
    <n v="240"/>
    <s v="2023/07"/>
    <d v="2023-10-31T00:00:00"/>
    <d v="2023-10-25T00:00:00"/>
    <s v="Cleaning NWT"/>
    <s v="APAJ"/>
    <s v="ADJ047878"/>
    <n v="51913760"/>
    <m/>
    <m/>
    <s v="GST Acquistion"/>
    <n v="33.78"/>
    <x v="21"/>
    <m/>
  </r>
  <r>
    <n v="7470"/>
    <s v="Contract Cleaning"/>
    <n v="210"/>
    <s v="2023/08"/>
    <d v="2023-11-24T00:00:00"/>
    <d v="2023-11-24T00:00:00"/>
    <s v="Cleaning NWT"/>
    <s v="APAJ"/>
    <s v="ADJ048342"/>
    <n v="51930304"/>
    <m/>
    <m/>
    <s v="GST Acquistion"/>
    <n v="33.78"/>
    <x v="21"/>
    <m/>
  </r>
  <r>
    <n v="7470"/>
    <s v="Contract Cleaning"/>
    <n v="220"/>
    <s v="2023/08"/>
    <d v="2023-11-24T00:00:00"/>
    <d v="2023-11-24T00:00:00"/>
    <s v="Cleaning NWT"/>
    <s v="APAJ"/>
    <s v="ADJ048342"/>
    <n v="51930304"/>
    <m/>
    <m/>
    <s v="GST Acquistion"/>
    <n v="33.78"/>
    <x v="21"/>
    <m/>
  </r>
  <r>
    <n v="7470"/>
    <s v="Contract Cleaning"/>
    <n v="230"/>
    <s v="2023/08"/>
    <d v="2023-11-24T00:00:00"/>
    <d v="2023-11-24T00:00:00"/>
    <s v="Cleaning NWT"/>
    <s v="APAJ"/>
    <s v="ADJ048342"/>
    <n v="51930304"/>
    <m/>
    <m/>
    <s v="GST Acquistion"/>
    <n v="33.78"/>
    <x v="21"/>
    <m/>
  </r>
  <r>
    <n v="7470"/>
    <s v="Contract Cleaning"/>
    <n v="240"/>
    <s v="2023/08"/>
    <d v="2023-11-24T00:00:00"/>
    <d v="2023-11-24T00:00:00"/>
    <s v="Cleaning NWT"/>
    <s v="APAJ"/>
    <s v="ADJ048342"/>
    <n v="51930304"/>
    <m/>
    <m/>
    <s v="GST Acquistion"/>
    <n v="33.78"/>
    <x v="21"/>
    <m/>
  </r>
  <r>
    <n v="7470"/>
    <s v="Contract Cleaning"/>
    <n v="210"/>
    <s v="2023/10"/>
    <d v="2024-01-26T00:00:00"/>
    <d v="2024-01-26T00:00:00"/>
    <s v="Cleaning NWT"/>
    <s v="APAJ"/>
    <s v="ADJ049274"/>
    <n v="51962110"/>
    <m/>
    <m/>
    <s v="GST Acquistion"/>
    <n v="33.78"/>
    <x v="21"/>
    <m/>
  </r>
  <r>
    <n v="7470"/>
    <s v="Contract Cleaning"/>
    <n v="220"/>
    <s v="2023/10"/>
    <d v="2024-01-26T00:00:00"/>
    <d v="2024-01-26T00:00:00"/>
    <s v="Cleaning NWT"/>
    <s v="APAJ"/>
    <s v="ADJ049274"/>
    <n v="51962110"/>
    <m/>
    <m/>
    <s v="GST Acquistion"/>
    <n v="33.78"/>
    <x v="21"/>
    <m/>
  </r>
  <r>
    <n v="7470"/>
    <s v="Contract Cleaning"/>
    <n v="230"/>
    <s v="2023/10"/>
    <d v="2024-01-26T00:00:00"/>
    <d v="2024-01-26T00:00:00"/>
    <s v="Cleaning NWT"/>
    <s v="APAJ"/>
    <s v="ADJ049274"/>
    <n v="51962110"/>
    <m/>
    <m/>
    <s v="GST Acquistion"/>
    <n v="33.78"/>
    <x v="21"/>
    <m/>
  </r>
  <r>
    <n v="7470"/>
    <s v="Contract Cleaning"/>
    <n v="240"/>
    <s v="2023/10"/>
    <d v="2024-01-26T00:00:00"/>
    <d v="2024-01-26T00:00:00"/>
    <s v="Cleaning NWT"/>
    <s v="APAJ"/>
    <s v="ADJ049274"/>
    <n v="51962110"/>
    <m/>
    <m/>
    <s v="GST Acquistion"/>
    <n v="33.78"/>
    <x v="21"/>
    <m/>
  </r>
  <r>
    <n v="7470"/>
    <s v="Contract Cleaning"/>
    <n v="240"/>
    <s v="2022/12"/>
    <d v="2023-03-09T00:00:00"/>
    <d v="2023-03-09T00:00:00"/>
    <s v="Salters Cartage Limited"/>
    <s v="APAJ"/>
    <s v="ADJ044185"/>
    <n v="57846"/>
    <m/>
    <m/>
    <s v="GST Acquistion"/>
    <n v="1720.39"/>
    <x v="22"/>
    <m/>
  </r>
  <r>
    <n v="7470"/>
    <s v="Contract Cleaning"/>
    <n v="240"/>
    <s v="2023/01"/>
    <d v="2023-04-14T00:00:00"/>
    <d v="2023-05-09T00:00:00"/>
    <s v="Salters Cartage Limited"/>
    <s v="APAJ"/>
    <s v="ADJ045111"/>
    <n v="58732"/>
    <m/>
    <m/>
    <s v="GST Acquistion"/>
    <n v="76"/>
    <x v="22"/>
    <m/>
  </r>
  <r>
    <n v="7470"/>
    <s v="Contract Cleaning"/>
    <n v="240"/>
    <s v="2023/02"/>
    <d v="2023-05-01T00:00:00"/>
    <d v="2023-05-03T00:00:00"/>
    <s v="Salters Cartage Limited"/>
    <s v="APAJ"/>
    <s v="ADJ045000"/>
    <n v="61575"/>
    <m/>
    <m/>
    <s v="GST Acquistion"/>
    <n v="1061.99"/>
    <x v="22"/>
    <m/>
  </r>
  <r>
    <n v="7470"/>
    <s v="Contract Cleaning"/>
    <n v="240"/>
    <s v="2023/03"/>
    <d v="2023-06-14T00:00:00"/>
    <d v="2023-06-19T00:00:00"/>
    <s v="OWS clean"/>
    <s v="APRC"/>
    <s v="RCT083608"/>
    <s v="PO24008113"/>
    <m/>
    <m/>
    <s v="GST Acquistion"/>
    <n v="1265.98"/>
    <x v="22"/>
    <m/>
  </r>
  <r>
    <n v="7470"/>
    <s v="Contract Cleaning"/>
    <n v="240"/>
    <s v="2023/03"/>
    <d v="2023-06-27T00:00:00"/>
    <d v="2023-06-27T00:00:00"/>
    <s v="Salters Cartage Limited"/>
    <s v="APAJ"/>
    <s v="ADJ045845"/>
    <s v="INV-2356"/>
    <m/>
    <m/>
    <s v="GST Acquistion"/>
    <n v="68.400000000000006"/>
    <x v="22"/>
    <m/>
  </r>
  <r>
    <n v="7470"/>
    <s v="Contract Cleaning"/>
    <n v="140"/>
    <s v="2023/04"/>
    <d v="2023-07-13T00:00:00"/>
    <d v="2023-07-18T00:00:00"/>
    <s v="waste oil filters and rags collection"/>
    <s v="APRC"/>
    <s v="RCT084436"/>
    <s v="PO14019945"/>
    <m/>
    <m/>
    <s v="GST Acquistion"/>
    <n v="558.64"/>
    <x v="22"/>
    <m/>
  </r>
  <r>
    <n v="7470"/>
    <s v="Contract Cleaning"/>
    <n v="140"/>
    <s v="2023/04"/>
    <d v="2023-07-28T00:00:00"/>
    <d v="2023-08-04T00:00:00"/>
    <s v="Salters Cartage Limited TRADE WASTE DISPOSAL"/>
    <s v="APAJ"/>
    <s v="ADJ046563"/>
    <n v="67079"/>
    <m/>
    <m/>
    <s v="GST Acquistion"/>
    <n v="1503.97"/>
    <x v="22"/>
    <m/>
  </r>
  <r>
    <n v="7470"/>
    <s v="Contract Cleaning"/>
    <n v="140"/>
    <s v="2023/05"/>
    <d v="2023-08-05T00:00:00"/>
    <d v="2023-08-11T00:00:00"/>
    <s v="drains"/>
    <s v="APRC"/>
    <s v="RCT085346"/>
    <s v="PO14020087"/>
    <m/>
    <m/>
    <s v="GST Acquistion"/>
    <n v="1675.97"/>
    <x v="22"/>
    <m/>
  </r>
  <r>
    <n v="7470"/>
    <s v="Contract Cleaning"/>
    <n v="140"/>
    <s v="2023/07"/>
    <d v="2023-10-04T00:00:00"/>
    <d v="2023-10-06T00:00:00"/>
    <s v="waste fluid and oil filter collection"/>
    <s v="APRC"/>
    <s v="RCT087418"/>
    <s v="PO14020441"/>
    <m/>
    <m/>
    <s v="GST Acquistion"/>
    <n v="764.33"/>
    <x v="22"/>
    <m/>
  </r>
  <r>
    <n v="7470"/>
    <s v="Contract Cleaning"/>
    <n v="110"/>
    <s v="2023/07"/>
    <d v="2023-10-19T00:00:00"/>
    <d v="2023-10-19T00:00:00"/>
    <s v="Salters Cartage Limited"/>
    <s v="APAJ"/>
    <s v="ADJ047825"/>
    <n v="63411"/>
    <m/>
    <m/>
    <s v="GST Acquistion"/>
    <n v="291.5"/>
    <x v="22"/>
    <m/>
  </r>
  <r>
    <n v="7470"/>
    <s v="Contract Cleaning"/>
    <n v="112"/>
    <s v="2023/07"/>
    <d v="2023-10-19T00:00:00"/>
    <d v="2023-10-19T00:00:00"/>
    <s v="Salters Cartage Limited"/>
    <s v="APAJ"/>
    <s v="ADJ047825"/>
    <n v="63411"/>
    <m/>
    <m/>
    <s v="GST Acquistion"/>
    <n v="291.5"/>
    <x v="22"/>
    <m/>
  </r>
  <r>
    <n v="7470"/>
    <s v="Contract Cleaning"/>
    <n v="142"/>
    <s v="2023/07"/>
    <d v="2023-10-19T00:00:00"/>
    <d v="2023-10-19T00:00:00"/>
    <s v="Salters Cartage Limited"/>
    <s v="APAJ"/>
    <s v="ADJ047825"/>
    <n v="63411"/>
    <m/>
    <m/>
    <s v="GST Acquistion"/>
    <n v="291.5"/>
    <x v="22"/>
    <m/>
  </r>
  <r>
    <n v="7470"/>
    <s v="Contract Cleaning"/>
    <n v="340"/>
    <s v="2023/07"/>
    <d v="2023-10-25T00:00:00"/>
    <d v="2023-10-26T00:00:00"/>
    <s v="waste rags"/>
    <s v="APRC"/>
    <s v="RCT088060"/>
    <s v="PO34008765"/>
    <m/>
    <m/>
    <s v="GST Acquistion"/>
    <n v="279.32"/>
    <x v="22"/>
    <m/>
  </r>
  <r>
    <n v="7470"/>
    <s v="Contract Cleaning"/>
    <n v="340"/>
    <s v="2023/08"/>
    <d v="2023-11-01T00:00:00"/>
    <d v="2023-11-09T00:00:00"/>
    <s v="Oil Clean up"/>
    <s v="APRC"/>
    <s v="RCT088649"/>
    <s v="PO34008716"/>
    <m/>
    <m/>
    <s v="GST Acquistion"/>
    <n v="1334.98"/>
    <x v="22"/>
    <m/>
  </r>
  <r>
    <n v="7470"/>
    <s v="Contract Cleaning"/>
    <n v="240"/>
    <s v="2023/08"/>
    <d v="2023-11-08T00:00:00"/>
    <d v="2023-12-11T00:00:00"/>
    <s v="OWS clean"/>
    <s v="APRC"/>
    <s v="RCT089720"/>
    <s v="PO24008489"/>
    <m/>
    <m/>
    <s v="GST Acquistion"/>
    <n v="1583.97"/>
    <x v="22"/>
    <m/>
  </r>
  <r>
    <n v="7470"/>
    <s v="Contract Cleaning"/>
    <n v="140"/>
    <s v="2023/09"/>
    <d v="2023-12-08T00:00:00"/>
    <d v="2023-12-11T00:00:00"/>
    <s v="drains"/>
    <s v="APRC"/>
    <s v="RCT089711"/>
    <s v="PO14020892"/>
    <m/>
    <m/>
    <s v="GST Acquistion"/>
    <n v="632.99"/>
    <x v="22"/>
    <m/>
  </r>
  <r>
    <n v="7470"/>
    <s v="Contract Cleaning"/>
    <n v="240"/>
    <s v="2023/09"/>
    <d v="2023-12-21T00:00:00"/>
    <d v="2023-12-22T00:00:00"/>
    <s v="waste oil filters and coolant collection"/>
    <s v="APRC"/>
    <s v="RCT090150"/>
    <s v="PO14021017"/>
    <m/>
    <m/>
    <s v="GST Acquistion"/>
    <n v="627.04"/>
    <x v="22"/>
    <m/>
  </r>
  <r>
    <n v="7470"/>
    <s v="Contract Cleaning"/>
    <n v="240"/>
    <s v="2023/10"/>
    <d v="2024-01-26T00:00:00"/>
    <d v="2024-01-31T00:00:00"/>
    <s v="OWS CLEAM"/>
    <s v="APRC"/>
    <s v="RCT091076"/>
    <s v="PO24008692"/>
    <m/>
    <m/>
    <s v="GST Acquistion"/>
    <n v="641.99"/>
    <x v="22"/>
    <m/>
  </r>
  <r>
    <n v="7470"/>
    <s v="Contract Cleaning"/>
    <n v="110"/>
    <s v="2023/01"/>
    <d v="2023-04-21T00:00:00"/>
    <d v="2023-04-21T00:00:00"/>
    <s v="Cleaning NST"/>
    <s v="APAJ"/>
    <s v="ADJ044834"/>
    <n v="21042023"/>
    <m/>
    <m/>
    <s v="GST Acquistion"/>
    <n v="27.73"/>
    <x v="23"/>
    <m/>
  </r>
  <r>
    <n v="7470"/>
    <s v="Contract Cleaning"/>
    <n v="112"/>
    <s v="2023/01"/>
    <d v="2023-04-21T00:00:00"/>
    <d v="2023-04-21T00:00:00"/>
    <s v="Cleaning NST"/>
    <s v="APAJ"/>
    <s v="ADJ044834"/>
    <n v="21042023"/>
    <m/>
    <m/>
    <s v="GST Acquistion"/>
    <n v="13.87"/>
    <x v="23"/>
    <m/>
  </r>
  <r>
    <n v="7470"/>
    <s v="Contract Cleaning"/>
    <n v="120"/>
    <s v="2023/01"/>
    <d v="2023-04-21T00:00:00"/>
    <d v="2023-04-21T00:00:00"/>
    <s v="Cleaning NST"/>
    <s v="APAJ"/>
    <s v="ADJ044834"/>
    <n v="21042023"/>
    <m/>
    <m/>
    <s v="GST Acquistion"/>
    <n v="30.5"/>
    <x v="23"/>
    <m/>
  </r>
  <r>
    <n v="7470"/>
    <s v="Contract Cleaning"/>
    <n v="130"/>
    <s v="2023/01"/>
    <d v="2023-04-21T00:00:00"/>
    <d v="2023-04-21T00:00:00"/>
    <s v="Cleaning NST"/>
    <s v="APAJ"/>
    <s v="ADJ044834"/>
    <n v="21042023"/>
    <m/>
    <m/>
    <s v="GST Acquistion"/>
    <n v="23.57"/>
    <x v="23"/>
    <m/>
  </r>
  <r>
    <n v="7470"/>
    <s v="Contract Cleaning"/>
    <n v="140"/>
    <s v="2023/01"/>
    <d v="2023-04-21T00:00:00"/>
    <d v="2023-04-21T00:00:00"/>
    <s v="Cleaning NST"/>
    <s v="APAJ"/>
    <s v="ADJ044834"/>
    <n v="21042023"/>
    <m/>
    <m/>
    <s v="GST Acquistion"/>
    <n v="27.73"/>
    <x v="23"/>
    <m/>
  </r>
  <r>
    <n v="7470"/>
    <s v="Contract Cleaning"/>
    <n v="160"/>
    <s v="2023/01"/>
    <d v="2023-04-21T00:00:00"/>
    <d v="2023-04-21T00:00:00"/>
    <s v="Cleaning NST"/>
    <s v="APAJ"/>
    <s v="ADJ044834"/>
    <n v="21042023"/>
    <m/>
    <m/>
    <s v="GST Acquistion"/>
    <n v="8.32"/>
    <x v="23"/>
    <m/>
  </r>
  <r>
    <n v="7470"/>
    <s v="Contract Cleaning"/>
    <n v="935"/>
    <s v="2023/01"/>
    <d v="2023-04-21T00:00:00"/>
    <d v="2023-04-21T00:00:00"/>
    <s v="Cleaning NST"/>
    <s v="APAJ"/>
    <s v="ADJ044834"/>
    <n v="21042023"/>
    <m/>
    <m/>
    <s v="GST Acquistion"/>
    <n v="6.93"/>
    <x v="23"/>
    <m/>
  </r>
  <r>
    <n v="7470"/>
    <s v="Contract Cleaning"/>
    <n v="430"/>
    <s v="2022/12"/>
    <d v="2023-03-02T00:00:00"/>
    <d v="2023-03-02T00:00:00"/>
    <s v="Sundry Creditors"/>
    <s v="APAJ"/>
    <s v="ADJ044021"/>
    <s v="V-33984"/>
    <m/>
    <m/>
    <s v="GST Acquistion"/>
    <n v="710"/>
    <x v="24"/>
    <m/>
  </r>
  <r>
    <n v="7470"/>
    <s v="Contract Cleaning"/>
    <n v="440"/>
    <s v="2022/12"/>
    <d v="2023-03-02T00:00:00"/>
    <d v="2023-03-02T00:00:00"/>
    <s v="Sundry Creditors"/>
    <s v="APAJ"/>
    <s v="ADJ044021"/>
    <s v="V-33984"/>
    <m/>
    <m/>
    <s v="GST Acquistion"/>
    <n v="710"/>
    <x v="24"/>
    <m/>
  </r>
  <r>
    <n v="7470"/>
    <s v="Contract Cleaning"/>
    <n v="210"/>
    <s v="2023/02"/>
    <d v="2023-05-12T00:00:00"/>
    <d v="2023-05-12T00:00:00"/>
    <s v="Sundry Creditors"/>
    <s v="APAJ"/>
    <s v="ADJ045178"/>
    <s v="V-36337"/>
    <m/>
    <m/>
    <s v="GST Acquistion"/>
    <n v="110"/>
    <x v="24"/>
    <m/>
  </r>
  <r>
    <n v="7470"/>
    <s v="Contract Cleaning"/>
    <n v="230"/>
    <s v="2023/02"/>
    <d v="2023-05-12T00:00:00"/>
    <d v="2023-05-12T00:00:00"/>
    <s v="Sundry Creditors"/>
    <s v="APAJ"/>
    <s v="ADJ045178"/>
    <s v="V-36337"/>
    <m/>
    <m/>
    <s v="GST Acquistion"/>
    <n v="110"/>
    <x v="24"/>
    <m/>
  </r>
  <r>
    <n v="7470"/>
    <s v="Contract Cleaning"/>
    <n v="240"/>
    <s v="2023/02"/>
    <d v="2023-05-12T00:00:00"/>
    <d v="2023-05-12T00:00:00"/>
    <s v="Sundry Creditors"/>
    <s v="APAJ"/>
    <s v="ADJ045178"/>
    <s v="V-36337"/>
    <m/>
    <m/>
    <s v="GST Acquistion"/>
    <n v="110"/>
    <x v="24"/>
    <m/>
  </r>
  <r>
    <n v="7470"/>
    <s v="Contract Cleaning"/>
    <n v="210"/>
    <s v="2023/03"/>
    <d v="2023-06-15T00:00:00"/>
    <d v="2023-06-21T00:00:00"/>
    <s v="Cleaning NWT"/>
    <s v="APAJ"/>
    <s v="ADJ045778"/>
    <n v="172"/>
    <m/>
    <m/>
    <s v="GST Acquistion"/>
    <n v="250"/>
    <x v="24"/>
    <m/>
  </r>
  <r>
    <n v="7470"/>
    <s v="Contract Cleaning"/>
    <n v="220"/>
    <s v="2023/03"/>
    <d v="2023-06-15T00:00:00"/>
    <d v="2023-06-21T00:00:00"/>
    <s v="Cleaning NWT"/>
    <s v="APAJ"/>
    <s v="ADJ045778"/>
    <n v="172"/>
    <m/>
    <m/>
    <s v="GST Acquistion"/>
    <n v="250"/>
    <x v="24"/>
    <m/>
  </r>
  <r>
    <n v="7470"/>
    <s v="Contract Cleaning"/>
    <n v="230"/>
    <s v="2023/03"/>
    <d v="2023-06-15T00:00:00"/>
    <d v="2023-06-21T00:00:00"/>
    <s v="Cleaning NWT"/>
    <s v="APAJ"/>
    <s v="ADJ045778"/>
    <n v="172"/>
    <m/>
    <m/>
    <s v="GST Acquistion"/>
    <n v="250"/>
    <x v="24"/>
    <m/>
  </r>
  <r>
    <n v="7470"/>
    <s v="Contract Cleaning"/>
    <n v="240"/>
    <s v="2023/03"/>
    <d v="2023-06-15T00:00:00"/>
    <d v="2023-06-21T00:00:00"/>
    <s v="Cleaning NWT"/>
    <s v="APAJ"/>
    <s v="ADJ045778"/>
    <n v="172"/>
    <m/>
    <m/>
    <s v="GST Acquistion"/>
    <n v="250"/>
    <x v="24"/>
    <m/>
  </r>
  <r>
    <n v="7470"/>
    <s v="Contract Cleaning"/>
    <n v="330"/>
    <s v="2023/04"/>
    <d v="2023-07-24T00:00:00"/>
    <d v="2023-07-24T00:00:00"/>
    <s v="Sundry Creditors Tree maintenance at New lynn"/>
    <s v="APAJ"/>
    <s v="ADJ046332"/>
    <s v="INV-0141"/>
    <m/>
    <m/>
    <s v="GST Acquistion"/>
    <n v="300"/>
    <x v="24"/>
    <m/>
  </r>
  <r>
    <n v="7470"/>
    <s v="Contract Cleaning"/>
    <n v="340"/>
    <s v="2023/04"/>
    <d v="2023-07-24T00:00:00"/>
    <d v="2023-07-24T00:00:00"/>
    <s v="Sundry Creditors Tree maintenance at New lynn"/>
    <s v="APAJ"/>
    <s v="ADJ046332"/>
    <s v="INV-0141"/>
    <m/>
    <m/>
    <s v="GST Acquistion"/>
    <n v="300"/>
    <x v="24"/>
    <m/>
  </r>
  <r>
    <n v="7470"/>
    <s v="Contract Cleaning"/>
    <n v="190"/>
    <s v="2023/07"/>
    <d v="2023-10-20T00:00:00"/>
    <d v="2023-10-20T00:00:00"/>
    <s v="Sundry Creditors  Travel to North Shore Toyota and extract and dispose of 1 x safe."/>
    <s v="APAJ"/>
    <s v="ADJ047841"/>
    <s v="INV-22588"/>
    <m/>
    <m/>
    <s v="GST Acquistion"/>
    <n v="320"/>
    <x v="24"/>
    <m/>
  </r>
  <r>
    <n v="7470"/>
    <s v="Contract Cleaning"/>
    <n v="110"/>
    <s v="2023/11"/>
    <d v="2024-02-29T00:00:00"/>
    <d v="2024-03-08T00:00:00"/>
    <s v="Tint Pro NZ Limited This was the showroom tinting at North Shore."/>
    <s v="APAJ"/>
    <s v="ADJ049994"/>
    <s v="INV-4506"/>
    <m/>
    <m/>
    <s v="GST Acquistion"/>
    <n v="5913.01"/>
    <x v="25"/>
    <m/>
  </r>
  <r>
    <n v="7470"/>
    <s v="Contract Cleaning"/>
    <n v="110"/>
    <s v="2022/12"/>
    <d v="2023-03-31T00:00:00"/>
    <d v="2023-04-04T00:00:00"/>
    <s v="Cleaning NST"/>
    <s v="APAJ"/>
    <s v="ADJ044587"/>
    <s v="IAC5918309"/>
    <m/>
    <m/>
    <s v="GST Acquistion"/>
    <n v="363.69"/>
    <x v="26"/>
    <m/>
  </r>
  <r>
    <n v="7470"/>
    <s v="Contract Cleaning"/>
    <n v="112"/>
    <s v="2022/12"/>
    <d v="2023-03-31T00:00:00"/>
    <d v="2023-04-04T00:00:00"/>
    <s v="Cleaning NST"/>
    <s v="APAJ"/>
    <s v="ADJ044587"/>
    <s v="IAC5918309"/>
    <m/>
    <m/>
    <s v="GST Acquistion"/>
    <n v="181.84"/>
    <x v="26"/>
    <m/>
  </r>
  <r>
    <n v="7470"/>
    <s v="Contract Cleaning"/>
    <n v="120"/>
    <s v="2022/12"/>
    <d v="2023-03-31T00:00:00"/>
    <d v="2023-04-04T00:00:00"/>
    <s v="Cleaning NST"/>
    <s v="APAJ"/>
    <s v="ADJ044587"/>
    <s v="IAC5918309"/>
    <m/>
    <m/>
    <s v="GST Acquistion"/>
    <n v="400.06"/>
    <x v="26"/>
    <m/>
  </r>
  <r>
    <n v="7470"/>
    <s v="Contract Cleaning"/>
    <n v="130"/>
    <s v="2022/12"/>
    <d v="2023-03-31T00:00:00"/>
    <d v="2023-04-04T00:00:00"/>
    <s v="Cleaning NST"/>
    <s v="APAJ"/>
    <s v="ADJ044587"/>
    <s v="IAC5918309"/>
    <m/>
    <m/>
    <s v="GST Acquistion"/>
    <n v="309.14"/>
    <x v="26"/>
    <m/>
  </r>
  <r>
    <n v="7470"/>
    <s v="Contract Cleaning"/>
    <n v="140"/>
    <s v="2022/12"/>
    <d v="2023-03-31T00:00:00"/>
    <d v="2023-04-04T00:00:00"/>
    <s v="Cleaning NST"/>
    <s v="APAJ"/>
    <s v="ADJ044587"/>
    <s v="IAC5918309"/>
    <m/>
    <m/>
    <s v="GST Acquistion"/>
    <n v="363.69"/>
    <x v="26"/>
    <m/>
  </r>
  <r>
    <n v="7470"/>
    <s v="Contract Cleaning"/>
    <n v="160"/>
    <s v="2022/12"/>
    <d v="2023-03-31T00:00:00"/>
    <d v="2023-04-04T00:00:00"/>
    <s v="Cleaning NST"/>
    <s v="APAJ"/>
    <s v="ADJ044587"/>
    <s v="IAC5918309"/>
    <m/>
    <m/>
    <s v="GST Acquistion"/>
    <n v="109.1"/>
    <x v="26"/>
    <m/>
  </r>
  <r>
    <n v="7470"/>
    <s v="Contract Cleaning"/>
    <n v="935"/>
    <s v="2022/12"/>
    <d v="2023-03-31T00:00:00"/>
    <d v="2023-04-04T00:00:00"/>
    <s v="Cleaning NST"/>
    <s v="APAJ"/>
    <s v="ADJ044587"/>
    <s v="IAC5918309"/>
    <m/>
    <m/>
    <s v="GST Acquistion"/>
    <n v="90.92"/>
    <x v="26"/>
    <m/>
  </r>
  <r>
    <n v="7470"/>
    <s v="Contract Cleaning"/>
    <n v="110"/>
    <s v="2023/01"/>
    <d v="2023-04-30T00:00:00"/>
    <d v="2023-05-03T00:00:00"/>
    <s v="Cleaning NST"/>
    <s v="APAJ"/>
    <s v="ADJ044996"/>
    <s v="IAC6036237"/>
    <m/>
    <m/>
    <s v="GST Acquistion"/>
    <n v="350.21"/>
    <x v="26"/>
    <m/>
  </r>
  <r>
    <n v="7470"/>
    <s v="Contract Cleaning"/>
    <n v="112"/>
    <s v="2023/01"/>
    <d v="2023-04-30T00:00:00"/>
    <d v="2023-05-03T00:00:00"/>
    <s v="Cleaning NST"/>
    <s v="APAJ"/>
    <s v="ADJ044996"/>
    <s v="IAC6036237"/>
    <m/>
    <m/>
    <s v="GST Acquistion"/>
    <n v="175.1"/>
    <x v="26"/>
    <m/>
  </r>
  <r>
    <n v="7470"/>
    <s v="Contract Cleaning"/>
    <n v="120"/>
    <s v="2023/01"/>
    <d v="2023-04-30T00:00:00"/>
    <d v="2023-05-03T00:00:00"/>
    <s v="Cleaning NST"/>
    <s v="APAJ"/>
    <s v="ADJ044996"/>
    <s v="IAC6036237"/>
    <m/>
    <m/>
    <s v="GST Acquistion"/>
    <n v="385.23"/>
    <x v="26"/>
    <m/>
  </r>
  <r>
    <n v="7470"/>
    <s v="Contract Cleaning"/>
    <n v="130"/>
    <s v="2023/01"/>
    <d v="2023-04-30T00:00:00"/>
    <d v="2023-05-03T00:00:00"/>
    <s v="Cleaning NST"/>
    <s v="APAJ"/>
    <s v="ADJ044996"/>
    <s v="IAC6036237"/>
    <m/>
    <m/>
    <s v="GST Acquistion"/>
    <n v="297.68"/>
    <x v="26"/>
    <m/>
  </r>
  <r>
    <n v="7470"/>
    <s v="Contract Cleaning"/>
    <n v="140"/>
    <s v="2023/01"/>
    <d v="2023-04-30T00:00:00"/>
    <d v="2023-05-03T00:00:00"/>
    <s v="Cleaning NST"/>
    <s v="APAJ"/>
    <s v="ADJ044996"/>
    <s v="IAC6036237"/>
    <m/>
    <m/>
    <s v="GST Acquistion"/>
    <n v="350.21"/>
    <x v="26"/>
    <m/>
  </r>
  <r>
    <n v="7470"/>
    <s v="Contract Cleaning"/>
    <n v="160"/>
    <s v="2023/01"/>
    <d v="2023-04-30T00:00:00"/>
    <d v="2023-05-03T00:00:00"/>
    <s v="Cleaning NST"/>
    <s v="APAJ"/>
    <s v="ADJ044996"/>
    <s v="IAC6036237"/>
    <m/>
    <m/>
    <s v="GST Acquistion"/>
    <n v="105.06"/>
    <x v="26"/>
    <m/>
  </r>
  <r>
    <n v="7470"/>
    <s v="Contract Cleaning"/>
    <n v="935"/>
    <s v="2023/01"/>
    <d v="2023-04-30T00:00:00"/>
    <d v="2023-05-03T00:00:00"/>
    <s v="Cleaning NST"/>
    <s v="APAJ"/>
    <s v="ADJ044996"/>
    <s v="IAC6036237"/>
    <m/>
    <m/>
    <s v="GST Acquistion"/>
    <n v="87.56"/>
    <x v="26"/>
    <m/>
  </r>
  <r>
    <n v="7470"/>
    <s v="Contract Cleaning"/>
    <n v="110"/>
    <s v="2023/02"/>
    <d v="2023-05-31T00:00:00"/>
    <d v="2023-06-07T00:00:00"/>
    <s v="Cleaning NST"/>
    <s v="APAJ"/>
    <s v="ADJ045503"/>
    <s v="IAC6165390"/>
    <m/>
    <m/>
    <s v="GST Acquistion"/>
    <n v="400.81"/>
    <x v="26"/>
    <m/>
  </r>
  <r>
    <n v="7470"/>
    <s v="Contract Cleaning"/>
    <n v="112"/>
    <s v="2023/02"/>
    <d v="2023-05-31T00:00:00"/>
    <d v="2023-06-07T00:00:00"/>
    <s v="Cleaning NST"/>
    <s v="APAJ"/>
    <s v="ADJ045503"/>
    <s v="IAC6165390"/>
    <m/>
    <m/>
    <s v="GST Acquistion"/>
    <n v="200.41"/>
    <x v="26"/>
    <m/>
  </r>
  <r>
    <n v="7470"/>
    <s v="Contract Cleaning"/>
    <n v="120"/>
    <s v="2023/02"/>
    <d v="2023-05-31T00:00:00"/>
    <d v="2023-06-07T00:00:00"/>
    <s v="Cleaning NST"/>
    <s v="APAJ"/>
    <s v="ADJ045503"/>
    <s v="IAC6165390"/>
    <m/>
    <m/>
    <s v="GST Acquistion"/>
    <n v="440.9"/>
    <x v="26"/>
    <m/>
  </r>
  <r>
    <n v="7470"/>
    <s v="Contract Cleaning"/>
    <n v="130"/>
    <s v="2023/02"/>
    <d v="2023-05-31T00:00:00"/>
    <d v="2023-06-07T00:00:00"/>
    <s v="Cleaning NST"/>
    <s v="APAJ"/>
    <s v="ADJ045503"/>
    <s v="IAC6165390"/>
    <m/>
    <m/>
    <s v="GST Acquistion"/>
    <n v="340.69"/>
    <x v="26"/>
    <m/>
  </r>
  <r>
    <n v="7470"/>
    <s v="Contract Cleaning"/>
    <n v="140"/>
    <s v="2023/02"/>
    <d v="2023-05-31T00:00:00"/>
    <d v="2023-06-07T00:00:00"/>
    <s v="Cleaning NST"/>
    <s v="APAJ"/>
    <s v="ADJ045503"/>
    <s v="IAC6165390"/>
    <m/>
    <m/>
    <s v="GST Acquistion"/>
    <n v="400.81"/>
    <x v="26"/>
    <m/>
  </r>
  <r>
    <n v="7470"/>
    <s v="Contract Cleaning"/>
    <n v="160"/>
    <s v="2023/02"/>
    <d v="2023-05-31T00:00:00"/>
    <d v="2023-06-07T00:00:00"/>
    <s v="Cleaning NST"/>
    <s v="APAJ"/>
    <s v="ADJ045503"/>
    <s v="IAC6165390"/>
    <m/>
    <m/>
    <s v="GST Acquistion"/>
    <n v="120.24"/>
    <x v="26"/>
    <m/>
  </r>
  <r>
    <n v="7470"/>
    <s v="Contract Cleaning"/>
    <n v="935"/>
    <s v="2023/02"/>
    <d v="2023-05-31T00:00:00"/>
    <d v="2023-06-07T00:00:00"/>
    <s v="Cleaning NST"/>
    <s v="APAJ"/>
    <s v="ADJ045503"/>
    <s v="IAC6165390"/>
    <m/>
    <m/>
    <s v="GST Acquistion"/>
    <n v="100.2"/>
    <x v="26"/>
    <m/>
  </r>
  <r>
    <n v="7470"/>
    <s v="Contract Cleaning"/>
    <n v="110"/>
    <s v="2023/03"/>
    <d v="2023-06-30T00:00:00"/>
    <d v="2023-07-06T00:00:00"/>
    <s v="Cleaning NST"/>
    <s v="APAJ"/>
    <s v="ADJ046046"/>
    <s v="IAC6308043"/>
    <m/>
    <m/>
    <s v="GST Acquistion"/>
    <n v="306.3"/>
    <x v="26"/>
    <m/>
  </r>
  <r>
    <n v="7470"/>
    <s v="Contract Cleaning"/>
    <n v="112"/>
    <s v="2023/03"/>
    <d v="2023-06-30T00:00:00"/>
    <d v="2023-07-06T00:00:00"/>
    <s v="Cleaning NST"/>
    <s v="APAJ"/>
    <s v="ADJ046046"/>
    <s v="IAC6308043"/>
    <m/>
    <m/>
    <s v="GST Acquistion"/>
    <n v="153.16"/>
    <x v="26"/>
    <m/>
  </r>
  <r>
    <n v="7470"/>
    <s v="Contract Cleaning"/>
    <n v="120"/>
    <s v="2023/03"/>
    <d v="2023-06-30T00:00:00"/>
    <d v="2023-07-06T00:00:00"/>
    <s v="Cleaning NST"/>
    <s v="APAJ"/>
    <s v="ADJ046046"/>
    <s v="IAC6308043"/>
    <m/>
    <m/>
    <s v="GST Acquistion"/>
    <n v="336.94"/>
    <x v="26"/>
    <m/>
  </r>
  <r>
    <n v="7470"/>
    <s v="Contract Cleaning"/>
    <n v="130"/>
    <s v="2023/03"/>
    <d v="2023-06-30T00:00:00"/>
    <d v="2023-07-06T00:00:00"/>
    <s v="Cleaning NST"/>
    <s v="APAJ"/>
    <s v="ADJ046046"/>
    <s v="IAC6308043"/>
    <m/>
    <m/>
    <s v="GST Acquistion"/>
    <n v="260.37"/>
    <x v="26"/>
    <m/>
  </r>
  <r>
    <n v="7470"/>
    <s v="Contract Cleaning"/>
    <n v="140"/>
    <s v="2023/03"/>
    <d v="2023-06-30T00:00:00"/>
    <d v="2023-07-06T00:00:00"/>
    <s v="Cleaning NST"/>
    <s v="APAJ"/>
    <s v="ADJ046046"/>
    <s v="IAC6308043"/>
    <m/>
    <m/>
    <s v="GST Acquistion"/>
    <n v="306.3"/>
    <x v="26"/>
    <m/>
  </r>
  <r>
    <n v="7470"/>
    <s v="Contract Cleaning"/>
    <n v="160"/>
    <s v="2023/03"/>
    <d v="2023-06-30T00:00:00"/>
    <d v="2023-07-06T00:00:00"/>
    <s v="Cleaning NST"/>
    <s v="APAJ"/>
    <s v="ADJ046046"/>
    <s v="IAC6308043"/>
    <m/>
    <m/>
    <s v="GST Acquistion"/>
    <n v="91.9"/>
    <x v="26"/>
    <m/>
  </r>
  <r>
    <n v="7470"/>
    <s v="Contract Cleaning"/>
    <n v="935"/>
    <s v="2023/03"/>
    <d v="2023-06-30T00:00:00"/>
    <d v="2023-07-06T00:00:00"/>
    <s v="Cleaning NST"/>
    <s v="APAJ"/>
    <s v="ADJ046046"/>
    <s v="IAC6308043"/>
    <m/>
    <m/>
    <s v="GST Acquistion"/>
    <n v="76.569999999999993"/>
    <x v="26"/>
    <m/>
  </r>
  <r>
    <n v="7470"/>
    <s v="Contract Cleaning"/>
    <n v="110"/>
    <s v="2023/04"/>
    <d v="2023-07-31T00:00:00"/>
    <d v="2023-08-02T00:00:00"/>
    <s v="Cleaning NST"/>
    <s v="APAJ"/>
    <s v="ADJ046504"/>
    <s v="IAC6458828"/>
    <m/>
    <m/>
    <s v="GST Acquistion"/>
    <n v="332.37"/>
    <x v="26"/>
    <m/>
  </r>
  <r>
    <n v="7470"/>
    <s v="Contract Cleaning"/>
    <n v="112"/>
    <s v="2023/04"/>
    <d v="2023-07-31T00:00:00"/>
    <d v="2023-08-02T00:00:00"/>
    <s v="Cleaning NST"/>
    <s v="APAJ"/>
    <s v="ADJ046504"/>
    <s v="IAC6458828"/>
    <m/>
    <m/>
    <s v="GST Acquistion"/>
    <n v="166.18"/>
    <x v="26"/>
    <m/>
  </r>
  <r>
    <n v="7470"/>
    <s v="Contract Cleaning"/>
    <n v="120"/>
    <s v="2023/04"/>
    <d v="2023-07-31T00:00:00"/>
    <d v="2023-08-02T00:00:00"/>
    <s v="Cleaning NST"/>
    <s v="APAJ"/>
    <s v="ADJ046504"/>
    <s v="IAC6458828"/>
    <m/>
    <m/>
    <s v="GST Acquistion"/>
    <n v="365.6"/>
    <x v="26"/>
    <m/>
  </r>
  <r>
    <n v="7470"/>
    <s v="Contract Cleaning"/>
    <n v="130"/>
    <s v="2023/04"/>
    <d v="2023-07-31T00:00:00"/>
    <d v="2023-08-02T00:00:00"/>
    <s v="Cleaning NST"/>
    <s v="APAJ"/>
    <s v="ADJ046504"/>
    <s v="IAC6458828"/>
    <m/>
    <m/>
    <s v="GST Acquistion"/>
    <n v="282.51"/>
    <x v="26"/>
    <m/>
  </r>
  <r>
    <n v="7470"/>
    <s v="Contract Cleaning"/>
    <n v="140"/>
    <s v="2023/04"/>
    <d v="2023-07-31T00:00:00"/>
    <d v="2023-08-02T00:00:00"/>
    <s v="Cleaning NST"/>
    <s v="APAJ"/>
    <s v="ADJ046504"/>
    <s v="IAC6458828"/>
    <m/>
    <m/>
    <s v="GST Acquistion"/>
    <n v="332.37"/>
    <x v="26"/>
    <m/>
  </r>
  <r>
    <n v="7470"/>
    <s v="Contract Cleaning"/>
    <n v="160"/>
    <s v="2023/04"/>
    <d v="2023-07-31T00:00:00"/>
    <d v="2023-08-02T00:00:00"/>
    <s v="Cleaning NST"/>
    <s v="APAJ"/>
    <s v="ADJ046504"/>
    <s v="IAC6458828"/>
    <m/>
    <m/>
    <s v="GST Acquistion"/>
    <n v="99.71"/>
    <x v="26"/>
    <m/>
  </r>
  <r>
    <n v="7470"/>
    <s v="Contract Cleaning"/>
    <n v="935"/>
    <s v="2023/04"/>
    <d v="2023-07-31T00:00:00"/>
    <d v="2023-08-02T00:00:00"/>
    <s v="Cleaning NST"/>
    <s v="APAJ"/>
    <s v="ADJ046504"/>
    <s v="IAC6458828"/>
    <m/>
    <m/>
    <s v="GST Acquistion"/>
    <n v="83.09"/>
    <x v="26"/>
    <m/>
  </r>
  <r>
    <n v="7470"/>
    <s v="Contract Cleaning"/>
    <n v="935"/>
    <s v="2023/05"/>
    <d v="2023-08-28T00:00:00"/>
    <d v="2023-08-28T00:00:00"/>
    <s v="Waste Management (NST Clean)"/>
    <s v="APAJ"/>
    <s v="ADJ046900"/>
    <n v="875726"/>
    <m/>
    <m/>
    <s v="GST Acquistion"/>
    <n v="273.86"/>
    <x v="26"/>
    <m/>
  </r>
  <r>
    <n v="7470"/>
    <s v="Contract Cleaning"/>
    <n v="935"/>
    <s v="2023/05"/>
    <d v="2023-08-28T00:00:00"/>
    <d v="2023-09-04T00:00:00"/>
    <s v="Waste Management (NST Clean)"/>
    <s v="APAJ"/>
    <s v="ADJ047040"/>
    <n v="875726"/>
    <m/>
    <m/>
    <s v="GST Acquistion"/>
    <n v="-273.86"/>
    <x v="26"/>
    <m/>
  </r>
  <r>
    <n v="7470"/>
    <s v="Contract Cleaning"/>
    <n v="110"/>
    <s v="2023/05"/>
    <d v="2023-08-31T00:00:00"/>
    <d v="2023-09-04T00:00:00"/>
    <s v="Cleaning NST"/>
    <s v="APAJ"/>
    <s v="ADJ047037"/>
    <s v="IAC6604275"/>
    <m/>
    <m/>
    <s v="GST Acquistion"/>
    <n v="373.88"/>
    <x v="26"/>
    <m/>
  </r>
  <r>
    <n v="7470"/>
    <s v="Contract Cleaning"/>
    <n v="112"/>
    <s v="2023/05"/>
    <d v="2023-08-31T00:00:00"/>
    <d v="2023-09-04T00:00:00"/>
    <s v="Cleaning NST"/>
    <s v="APAJ"/>
    <s v="ADJ047037"/>
    <s v="IAC6604275"/>
    <m/>
    <m/>
    <s v="GST Acquistion"/>
    <n v="186.94"/>
    <x v="26"/>
    <m/>
  </r>
  <r>
    <n v="7470"/>
    <s v="Contract Cleaning"/>
    <n v="120"/>
    <s v="2023/05"/>
    <d v="2023-08-31T00:00:00"/>
    <d v="2023-09-04T00:00:00"/>
    <s v="Cleaning NST"/>
    <s v="APAJ"/>
    <s v="ADJ047037"/>
    <s v="IAC6604275"/>
    <m/>
    <m/>
    <s v="GST Acquistion"/>
    <n v="411.26"/>
    <x v="26"/>
    <m/>
  </r>
  <r>
    <n v="7470"/>
    <s v="Contract Cleaning"/>
    <n v="130"/>
    <s v="2023/05"/>
    <d v="2023-08-31T00:00:00"/>
    <d v="2023-09-04T00:00:00"/>
    <s v="Cleaning NST"/>
    <s v="APAJ"/>
    <s v="ADJ047037"/>
    <s v="IAC6604275"/>
    <m/>
    <m/>
    <s v="GST Acquistion"/>
    <n v="317.79000000000002"/>
    <x v="26"/>
    <m/>
  </r>
  <r>
    <n v="7470"/>
    <s v="Contract Cleaning"/>
    <n v="140"/>
    <s v="2023/05"/>
    <d v="2023-08-31T00:00:00"/>
    <d v="2023-09-04T00:00:00"/>
    <s v="Cleaning NST"/>
    <s v="APAJ"/>
    <s v="ADJ047037"/>
    <s v="IAC6604275"/>
    <m/>
    <m/>
    <s v="GST Acquistion"/>
    <n v="373.88"/>
    <x v="26"/>
    <m/>
  </r>
  <r>
    <n v="7470"/>
    <s v="Contract Cleaning"/>
    <n v="160"/>
    <s v="2023/05"/>
    <d v="2023-08-31T00:00:00"/>
    <d v="2023-09-04T00:00:00"/>
    <s v="Cleaning NST"/>
    <s v="APAJ"/>
    <s v="ADJ047037"/>
    <s v="IAC6604275"/>
    <m/>
    <m/>
    <s v="GST Acquistion"/>
    <n v="112.17"/>
    <x v="26"/>
    <m/>
  </r>
  <r>
    <n v="7470"/>
    <s v="Contract Cleaning"/>
    <n v="935"/>
    <s v="2023/05"/>
    <d v="2023-08-31T00:00:00"/>
    <d v="2023-09-04T00:00:00"/>
    <s v="Cleaning NST"/>
    <s v="APAJ"/>
    <s v="ADJ047037"/>
    <s v="IAC6604275"/>
    <m/>
    <m/>
    <s v="GST Acquistion"/>
    <n v="93.47"/>
    <x v="26"/>
    <m/>
  </r>
  <r>
    <n v="7470"/>
    <s v="Contract Cleaning"/>
    <n v="110"/>
    <s v="2023/06"/>
    <d v="2023-09-30T00:00:00"/>
    <d v="2023-10-03T00:00:00"/>
    <s v="Cleaning NST"/>
    <s v="APAJ"/>
    <s v="ADJ047536"/>
    <s v="IAC6769971"/>
    <m/>
    <m/>
    <s v="GST Acquistion"/>
    <n v="392.7"/>
    <x v="26"/>
    <m/>
  </r>
  <r>
    <n v="7470"/>
    <s v="Contract Cleaning"/>
    <n v="112"/>
    <s v="2023/06"/>
    <d v="2023-09-30T00:00:00"/>
    <d v="2023-10-03T00:00:00"/>
    <s v="Cleaning NST"/>
    <s v="APAJ"/>
    <s v="ADJ047536"/>
    <s v="IAC6769971"/>
    <m/>
    <m/>
    <s v="GST Acquistion"/>
    <n v="196.35"/>
    <x v="26"/>
    <m/>
  </r>
  <r>
    <n v="7470"/>
    <s v="Contract Cleaning"/>
    <n v="120"/>
    <s v="2023/06"/>
    <d v="2023-09-30T00:00:00"/>
    <d v="2023-10-03T00:00:00"/>
    <s v="Cleaning NST"/>
    <s v="APAJ"/>
    <s v="ADJ047536"/>
    <s v="IAC6769971"/>
    <m/>
    <m/>
    <s v="GST Acquistion"/>
    <n v="431.97"/>
    <x v="26"/>
    <m/>
  </r>
  <r>
    <n v="7470"/>
    <s v="Contract Cleaning"/>
    <n v="130"/>
    <s v="2023/06"/>
    <d v="2023-09-30T00:00:00"/>
    <d v="2023-10-03T00:00:00"/>
    <s v="Cleaning NST"/>
    <s v="APAJ"/>
    <s v="ADJ047536"/>
    <s v="IAC6769971"/>
    <m/>
    <m/>
    <s v="GST Acquistion"/>
    <n v="333.79"/>
    <x v="26"/>
    <m/>
  </r>
  <r>
    <n v="7470"/>
    <s v="Contract Cleaning"/>
    <n v="140"/>
    <s v="2023/06"/>
    <d v="2023-09-30T00:00:00"/>
    <d v="2023-10-03T00:00:00"/>
    <s v="Cleaning NST"/>
    <s v="APAJ"/>
    <s v="ADJ047536"/>
    <s v="IAC6769971"/>
    <m/>
    <m/>
    <s v="GST Acquistion"/>
    <n v="392.7"/>
    <x v="26"/>
    <m/>
  </r>
  <r>
    <n v="7470"/>
    <s v="Contract Cleaning"/>
    <n v="160"/>
    <s v="2023/06"/>
    <d v="2023-09-30T00:00:00"/>
    <d v="2023-10-03T00:00:00"/>
    <s v="Cleaning NST"/>
    <s v="APAJ"/>
    <s v="ADJ047536"/>
    <s v="IAC6769971"/>
    <m/>
    <m/>
    <s v="GST Acquistion"/>
    <n v="117.81"/>
    <x v="26"/>
    <m/>
  </r>
  <r>
    <n v="7470"/>
    <s v="Contract Cleaning"/>
    <n v="935"/>
    <s v="2023/06"/>
    <d v="2023-09-30T00:00:00"/>
    <d v="2023-10-03T00:00:00"/>
    <s v="Cleaning NST"/>
    <s v="APAJ"/>
    <s v="ADJ047536"/>
    <s v="IAC6769971"/>
    <m/>
    <m/>
    <s v="GST Acquistion"/>
    <n v="98.17"/>
    <x v="26"/>
    <m/>
  </r>
  <r>
    <n v="7470"/>
    <s v="Contract Cleaning"/>
    <n v="110"/>
    <s v="2023/07"/>
    <d v="2023-10-31T00:00:00"/>
    <d v="2023-11-02T00:00:00"/>
    <s v="Cleaning NST"/>
    <s v="APAJ"/>
    <s v="ADJ048031"/>
    <s v="IAC6949912"/>
    <m/>
    <m/>
    <s v="GST Acquistion"/>
    <n v="332.37"/>
    <x v="26"/>
    <m/>
  </r>
  <r>
    <n v="7470"/>
    <s v="Contract Cleaning"/>
    <n v="112"/>
    <s v="2023/07"/>
    <d v="2023-10-31T00:00:00"/>
    <d v="2023-11-02T00:00:00"/>
    <s v="Cleaning NST"/>
    <s v="APAJ"/>
    <s v="ADJ048031"/>
    <s v="IAC6949912"/>
    <m/>
    <m/>
    <s v="GST Acquistion"/>
    <n v="166.18"/>
    <x v="26"/>
    <m/>
  </r>
  <r>
    <n v="7470"/>
    <s v="Contract Cleaning"/>
    <n v="120"/>
    <s v="2023/07"/>
    <d v="2023-10-31T00:00:00"/>
    <d v="2023-11-02T00:00:00"/>
    <s v="Cleaning NST"/>
    <s v="APAJ"/>
    <s v="ADJ048031"/>
    <s v="IAC6949912"/>
    <m/>
    <m/>
    <s v="GST Acquistion"/>
    <n v="365.6"/>
    <x v="26"/>
    <m/>
  </r>
  <r>
    <n v="7470"/>
    <s v="Contract Cleaning"/>
    <n v="130"/>
    <s v="2023/07"/>
    <d v="2023-10-31T00:00:00"/>
    <d v="2023-11-02T00:00:00"/>
    <s v="Cleaning NST"/>
    <s v="APAJ"/>
    <s v="ADJ048031"/>
    <s v="IAC6949912"/>
    <m/>
    <m/>
    <s v="GST Acquistion"/>
    <n v="282.51"/>
    <x v="26"/>
    <m/>
  </r>
  <r>
    <n v="7470"/>
    <s v="Contract Cleaning"/>
    <n v="140"/>
    <s v="2023/07"/>
    <d v="2023-10-31T00:00:00"/>
    <d v="2023-11-02T00:00:00"/>
    <s v="Cleaning NST"/>
    <s v="APAJ"/>
    <s v="ADJ048031"/>
    <s v="IAC6949912"/>
    <m/>
    <m/>
    <s v="GST Acquistion"/>
    <n v="332.37"/>
    <x v="26"/>
    <m/>
  </r>
  <r>
    <n v="7470"/>
    <s v="Contract Cleaning"/>
    <n v="160"/>
    <s v="2023/07"/>
    <d v="2023-10-31T00:00:00"/>
    <d v="2023-11-02T00:00:00"/>
    <s v="Cleaning NST"/>
    <s v="APAJ"/>
    <s v="ADJ048031"/>
    <s v="IAC6949912"/>
    <m/>
    <m/>
    <s v="GST Acquistion"/>
    <n v="99.71"/>
    <x v="26"/>
    <m/>
  </r>
  <r>
    <n v="7470"/>
    <s v="Contract Cleaning"/>
    <n v="935"/>
    <s v="2023/07"/>
    <d v="2023-10-31T00:00:00"/>
    <d v="2023-11-02T00:00:00"/>
    <s v="Cleaning NST"/>
    <s v="APAJ"/>
    <s v="ADJ048031"/>
    <s v="IAC6949912"/>
    <m/>
    <m/>
    <s v="GST Acquistion"/>
    <n v="83.09"/>
    <x v="26"/>
    <m/>
  </r>
  <r>
    <n v="7470"/>
    <s v="Contract Cleaning"/>
    <n v="110"/>
    <s v="2023/08"/>
    <d v="2023-11-30T00:00:00"/>
    <d v="2023-12-04T00:00:00"/>
    <s v="Cleaning NST"/>
    <s v="APAJ"/>
    <s v="ADJ048515"/>
    <s v="IAC7085898"/>
    <m/>
    <m/>
    <s v="GST Acquistion"/>
    <n v="348.88"/>
    <x v="26"/>
    <m/>
  </r>
  <r>
    <n v="7470"/>
    <s v="Contract Cleaning"/>
    <n v="112"/>
    <s v="2023/08"/>
    <d v="2023-11-30T00:00:00"/>
    <d v="2023-12-04T00:00:00"/>
    <s v="Cleaning NST"/>
    <s v="APAJ"/>
    <s v="ADJ048515"/>
    <s v="IAC7085898"/>
    <m/>
    <m/>
    <s v="GST Acquistion"/>
    <n v="174.44"/>
    <x v="26"/>
    <m/>
  </r>
  <r>
    <n v="7470"/>
    <s v="Contract Cleaning"/>
    <n v="120"/>
    <s v="2023/08"/>
    <d v="2023-11-30T00:00:00"/>
    <d v="2023-12-04T00:00:00"/>
    <s v="Cleaning NST"/>
    <s v="APAJ"/>
    <s v="ADJ048515"/>
    <s v="IAC7085898"/>
    <m/>
    <m/>
    <s v="GST Acquistion"/>
    <n v="383.77"/>
    <x v="26"/>
    <m/>
  </r>
  <r>
    <n v="7470"/>
    <s v="Contract Cleaning"/>
    <n v="130"/>
    <s v="2023/08"/>
    <d v="2023-11-30T00:00:00"/>
    <d v="2023-12-04T00:00:00"/>
    <s v="Cleaning NST"/>
    <s v="APAJ"/>
    <s v="ADJ048515"/>
    <s v="IAC7085898"/>
    <m/>
    <m/>
    <s v="GST Acquistion"/>
    <n v="296.55"/>
    <x v="26"/>
    <m/>
  </r>
  <r>
    <n v="7470"/>
    <s v="Contract Cleaning"/>
    <n v="140"/>
    <s v="2023/08"/>
    <d v="2023-11-30T00:00:00"/>
    <d v="2023-12-04T00:00:00"/>
    <s v="Cleaning NST"/>
    <s v="APAJ"/>
    <s v="ADJ048515"/>
    <s v="IAC7085898"/>
    <m/>
    <m/>
    <s v="GST Acquistion"/>
    <n v="348.88"/>
    <x v="26"/>
    <m/>
  </r>
  <r>
    <n v="7470"/>
    <s v="Contract Cleaning"/>
    <n v="160"/>
    <s v="2023/08"/>
    <d v="2023-11-30T00:00:00"/>
    <d v="2023-12-04T00:00:00"/>
    <s v="Cleaning NST"/>
    <s v="APAJ"/>
    <s v="ADJ048515"/>
    <s v="IAC7085898"/>
    <m/>
    <m/>
    <s v="GST Acquistion"/>
    <n v="104.66"/>
    <x v="26"/>
    <m/>
  </r>
  <r>
    <n v="7470"/>
    <s v="Contract Cleaning"/>
    <n v="935"/>
    <s v="2023/08"/>
    <d v="2023-11-30T00:00:00"/>
    <d v="2023-12-04T00:00:00"/>
    <s v="Cleaning NST"/>
    <s v="APAJ"/>
    <s v="ADJ048515"/>
    <s v="IAC7085898"/>
    <m/>
    <m/>
    <s v="GST Acquistion"/>
    <n v="87.22"/>
    <x v="26"/>
    <m/>
  </r>
  <r>
    <n v="7470"/>
    <s v="Contract Cleaning"/>
    <n v="110"/>
    <s v="2023/10"/>
    <d v="2024-01-01T00:00:00"/>
    <d v="2024-01-16T00:00:00"/>
    <s v="Cleaning NST"/>
    <s v="APAJ"/>
    <s v="ADJ049152"/>
    <s v="IAC7165981"/>
    <m/>
    <m/>
    <s v="GST Acquistion"/>
    <n v="315.64999999999998"/>
    <x v="26"/>
    <m/>
  </r>
  <r>
    <n v="7470"/>
    <s v="Contract Cleaning"/>
    <n v="112"/>
    <s v="2023/10"/>
    <d v="2024-01-01T00:00:00"/>
    <d v="2024-01-16T00:00:00"/>
    <s v="Cleaning NST"/>
    <s v="APAJ"/>
    <s v="ADJ049152"/>
    <s v="IAC7165981"/>
    <m/>
    <m/>
    <s v="GST Acquistion"/>
    <n v="157.83000000000001"/>
    <x v="26"/>
    <m/>
  </r>
  <r>
    <n v="7470"/>
    <s v="Contract Cleaning"/>
    <n v="120"/>
    <s v="2023/10"/>
    <d v="2024-01-01T00:00:00"/>
    <d v="2024-01-16T00:00:00"/>
    <s v="Cleaning NST"/>
    <s v="APAJ"/>
    <s v="ADJ049152"/>
    <s v="IAC7165981"/>
    <m/>
    <m/>
    <s v="GST Acquistion"/>
    <n v="347.22"/>
    <x v="26"/>
    <m/>
  </r>
  <r>
    <n v="7470"/>
    <s v="Contract Cleaning"/>
    <n v="130"/>
    <s v="2023/10"/>
    <d v="2024-01-01T00:00:00"/>
    <d v="2024-01-16T00:00:00"/>
    <s v="Cleaning NST"/>
    <s v="APAJ"/>
    <s v="ADJ049152"/>
    <s v="IAC7165981"/>
    <m/>
    <m/>
    <s v="GST Acquistion"/>
    <n v="268.3"/>
    <x v="26"/>
    <m/>
  </r>
  <r>
    <n v="7470"/>
    <s v="Contract Cleaning"/>
    <n v="140"/>
    <s v="2023/10"/>
    <d v="2024-01-01T00:00:00"/>
    <d v="2024-01-16T00:00:00"/>
    <s v="Cleaning NST"/>
    <s v="APAJ"/>
    <s v="ADJ049152"/>
    <s v="IAC7165981"/>
    <m/>
    <m/>
    <s v="GST Acquistion"/>
    <n v="315.64999999999998"/>
    <x v="26"/>
    <m/>
  </r>
  <r>
    <n v="7470"/>
    <s v="Contract Cleaning"/>
    <n v="160"/>
    <s v="2023/10"/>
    <d v="2024-01-01T00:00:00"/>
    <d v="2024-01-16T00:00:00"/>
    <s v="Cleaning NST"/>
    <s v="APAJ"/>
    <s v="ADJ049152"/>
    <s v="IAC7165981"/>
    <m/>
    <m/>
    <s v="GST Acquistion"/>
    <n v="94.7"/>
    <x v="26"/>
    <m/>
  </r>
  <r>
    <n v="7470"/>
    <s v="Contract Cleaning"/>
    <n v="935"/>
    <s v="2023/10"/>
    <d v="2024-01-01T00:00:00"/>
    <d v="2024-01-16T00:00:00"/>
    <s v="Cleaning NST"/>
    <s v="APAJ"/>
    <s v="ADJ049152"/>
    <s v="IAC7165981"/>
    <m/>
    <m/>
    <s v="GST Acquistion"/>
    <n v="78.91"/>
    <x v="26"/>
    <m/>
  </r>
  <r>
    <n v="7470"/>
    <s v="Contract Cleaning"/>
    <n v="110"/>
    <s v="2023/11"/>
    <d v="2024-02-23T00:00:00"/>
    <d v="2024-02-23T00:00:00"/>
    <s v="Cleaning NST"/>
    <s v="APAJ"/>
    <s v="ADJ049718"/>
    <s v="IAC7394392"/>
    <m/>
    <m/>
    <s v="GST Acquistion"/>
    <n v="341.2"/>
    <x v="26"/>
    <m/>
  </r>
  <r>
    <n v="7470"/>
    <s v="Contract Cleaning"/>
    <n v="112"/>
    <s v="2023/11"/>
    <d v="2024-02-23T00:00:00"/>
    <d v="2024-02-23T00:00:00"/>
    <s v="Cleaning NST"/>
    <s v="APAJ"/>
    <s v="ADJ049718"/>
    <s v="IAC7394392"/>
    <m/>
    <m/>
    <s v="GST Acquistion"/>
    <n v="170.6"/>
    <x v="26"/>
    <m/>
  </r>
  <r>
    <n v="7470"/>
    <s v="Contract Cleaning"/>
    <n v="120"/>
    <s v="2023/11"/>
    <d v="2024-02-23T00:00:00"/>
    <d v="2024-02-23T00:00:00"/>
    <s v="Cleaning NST"/>
    <s v="APAJ"/>
    <s v="ADJ049718"/>
    <s v="IAC7394392"/>
    <m/>
    <m/>
    <s v="GST Acquistion"/>
    <n v="375.32"/>
    <x v="26"/>
    <m/>
  </r>
  <r>
    <n v="7470"/>
    <s v="Contract Cleaning"/>
    <n v="130"/>
    <s v="2023/11"/>
    <d v="2024-02-23T00:00:00"/>
    <d v="2024-02-23T00:00:00"/>
    <s v="Cleaning NST"/>
    <s v="APAJ"/>
    <s v="ADJ049718"/>
    <s v="IAC7394392"/>
    <m/>
    <m/>
    <s v="GST Acquistion"/>
    <n v="290.02"/>
    <x v="26"/>
    <m/>
  </r>
  <r>
    <n v="7470"/>
    <s v="Contract Cleaning"/>
    <n v="140"/>
    <s v="2023/11"/>
    <d v="2024-02-23T00:00:00"/>
    <d v="2024-02-23T00:00:00"/>
    <s v="Cleaning NST"/>
    <s v="APAJ"/>
    <s v="ADJ049718"/>
    <s v="IAC7394392"/>
    <m/>
    <m/>
    <s v="GST Acquistion"/>
    <n v="341.2"/>
    <x v="26"/>
    <m/>
  </r>
  <r>
    <n v="7470"/>
    <s v="Contract Cleaning"/>
    <n v="160"/>
    <s v="2023/11"/>
    <d v="2024-02-23T00:00:00"/>
    <d v="2024-02-23T00:00:00"/>
    <s v="Cleaning NST"/>
    <s v="APAJ"/>
    <s v="ADJ049718"/>
    <s v="IAC7394392"/>
    <m/>
    <m/>
    <s v="GST Acquistion"/>
    <n v="102.36"/>
    <x v="26"/>
    <m/>
  </r>
  <r>
    <n v="7470"/>
    <s v="Contract Cleaning"/>
    <n v="935"/>
    <s v="2023/11"/>
    <d v="2024-02-23T00:00:00"/>
    <d v="2024-02-23T00:00:00"/>
    <s v="Cleaning NST"/>
    <s v="APAJ"/>
    <s v="ADJ049718"/>
    <s v="IAC7394392"/>
    <m/>
    <m/>
    <s v="GST Acquistion"/>
    <n v="85.3"/>
    <x v="26"/>
    <m/>
  </r>
  <r>
    <n v="7470"/>
    <s v="Contract Cleaning"/>
    <n v="110"/>
    <s v="2023/11"/>
    <d v="2024-02-29T00:00:00"/>
    <d v="2024-03-08T00:00:00"/>
    <s v="Cleaning NST"/>
    <s v="APAJ"/>
    <s v="ADJ049970"/>
    <s v="IAC7490465"/>
    <m/>
    <m/>
    <s v="GST Acquistion"/>
    <n v="339.14"/>
    <x v="26"/>
    <m/>
  </r>
  <r>
    <n v="7470"/>
    <s v="Contract Cleaning"/>
    <n v="112"/>
    <s v="2023/11"/>
    <d v="2024-02-29T00:00:00"/>
    <d v="2024-03-08T00:00:00"/>
    <s v="Cleaning NST"/>
    <s v="APAJ"/>
    <s v="ADJ049970"/>
    <s v="IAC7490465"/>
    <m/>
    <m/>
    <s v="GST Acquistion"/>
    <n v="169.57"/>
    <x v="26"/>
    <m/>
  </r>
  <r>
    <n v="7470"/>
    <s v="Contract Cleaning"/>
    <n v="120"/>
    <s v="2023/11"/>
    <d v="2024-02-29T00:00:00"/>
    <d v="2024-03-08T00:00:00"/>
    <s v="Cleaning NST"/>
    <s v="APAJ"/>
    <s v="ADJ049970"/>
    <s v="IAC7490465"/>
    <m/>
    <m/>
    <s v="GST Acquistion"/>
    <n v="373.05"/>
    <x v="26"/>
    <m/>
  </r>
  <r>
    <n v="7470"/>
    <s v="Contract Cleaning"/>
    <n v="130"/>
    <s v="2023/11"/>
    <d v="2024-02-29T00:00:00"/>
    <d v="2024-03-08T00:00:00"/>
    <s v="Cleaning NST"/>
    <s v="APAJ"/>
    <s v="ADJ049970"/>
    <s v="IAC7490465"/>
    <m/>
    <m/>
    <s v="GST Acquistion"/>
    <n v="288.27"/>
    <x v="26"/>
    <m/>
  </r>
  <r>
    <n v="7470"/>
    <s v="Contract Cleaning"/>
    <n v="140"/>
    <s v="2023/11"/>
    <d v="2024-02-29T00:00:00"/>
    <d v="2024-03-08T00:00:00"/>
    <s v="Cleaning NST"/>
    <s v="APAJ"/>
    <s v="ADJ049970"/>
    <s v="IAC7490465"/>
    <m/>
    <m/>
    <s v="GST Acquistion"/>
    <n v="339.14"/>
    <x v="26"/>
    <m/>
  </r>
  <r>
    <n v="7470"/>
    <s v="Contract Cleaning"/>
    <n v="160"/>
    <s v="2023/11"/>
    <d v="2024-02-29T00:00:00"/>
    <d v="2024-03-08T00:00:00"/>
    <s v="Cleaning NST"/>
    <s v="APAJ"/>
    <s v="ADJ049970"/>
    <s v="IAC7490465"/>
    <m/>
    <m/>
    <s v="GST Acquistion"/>
    <n v="101.74"/>
    <x v="26"/>
    <m/>
  </r>
  <r>
    <n v="7470"/>
    <s v="Contract Cleaning"/>
    <n v="935"/>
    <s v="2023/11"/>
    <d v="2024-02-29T00:00:00"/>
    <d v="2024-03-08T00:00:00"/>
    <s v="Cleaning NST"/>
    <s v="APAJ"/>
    <s v="ADJ049970"/>
    <s v="IAC7490465"/>
    <m/>
    <m/>
    <s v="GST Acquistion"/>
    <n v="84.78"/>
    <x v="26"/>
    <m/>
  </r>
  <r>
    <n v="7470"/>
    <s v="Contract Cleaning"/>
    <n v="935"/>
    <s v="2022/12"/>
    <d v="2023-03-10T00:00:00"/>
    <d v="2023-03-13T00:00:00"/>
    <s v="Waste Management (Tyrebay)"/>
    <s v="APAJ"/>
    <s v="ADJ044217"/>
    <n v="839471"/>
    <m/>
    <m/>
    <s v="GST Acquistion"/>
    <n v="186.56"/>
    <x v="27"/>
    <m/>
  </r>
  <r>
    <n v="7470"/>
    <s v="Contract Cleaning"/>
    <n v="935"/>
    <s v="2022/12"/>
    <d v="2023-03-17T00:00:00"/>
    <d v="2023-03-20T00:00:00"/>
    <s v="Waste Management (Tyrebay)"/>
    <s v="APAJ"/>
    <s v="ADJ044326"/>
    <n v="841007"/>
    <m/>
    <m/>
    <s v="GST Acquistion"/>
    <n v="229.99"/>
    <x v="27"/>
    <m/>
  </r>
  <r>
    <n v="7470"/>
    <s v="Contract Cleaning"/>
    <n v="935"/>
    <s v="2022/12"/>
    <d v="2023-03-24T00:00:00"/>
    <d v="2023-03-27T00:00:00"/>
    <s v="Waste Management (Tyrebay)"/>
    <s v="APAJ"/>
    <s v="ADJ044407"/>
    <n v="842223"/>
    <m/>
    <m/>
    <s v="GST Acquistion"/>
    <n v="281.60000000000002"/>
    <x v="27"/>
    <m/>
  </r>
  <r>
    <n v="7470"/>
    <s v="Contract Cleaning"/>
    <n v="935"/>
    <s v="2022/12"/>
    <d v="2023-03-31T00:00:00"/>
    <d v="2023-04-03T00:00:00"/>
    <s v="Waste Management (Tyrebay)"/>
    <s v="APAJ"/>
    <s v="ADJ044537"/>
    <n v="843649"/>
    <m/>
    <m/>
    <s v="GST Acquistion"/>
    <n v="362.56"/>
    <x v="27"/>
    <m/>
  </r>
  <r>
    <n v="7470"/>
    <s v="Contract Cleaning"/>
    <n v="935"/>
    <s v="2023/01"/>
    <d v="2023-04-07T00:00:00"/>
    <d v="2023-04-11T00:00:00"/>
    <s v="Waste Management (Tyrebay)"/>
    <s v="APAJ"/>
    <s v="ADJ044678"/>
    <n v="845933"/>
    <m/>
    <m/>
    <s v="GST Acquistion"/>
    <n v="45.76"/>
    <x v="27"/>
    <m/>
  </r>
  <r>
    <n v="7470"/>
    <s v="Contract Cleaning"/>
    <n v="935"/>
    <s v="2023/01"/>
    <d v="2023-04-14T00:00:00"/>
    <d v="2023-04-17T00:00:00"/>
    <s v="Waste Management (Tyrebay)"/>
    <s v="APAJ"/>
    <s v="ADJ044764"/>
    <n v="847003"/>
    <m/>
    <m/>
    <s v="GST Acquistion"/>
    <n v="143.16"/>
    <x v="27"/>
    <m/>
  </r>
  <r>
    <n v="7470"/>
    <s v="Contract Cleaning"/>
    <n v="935"/>
    <s v="2023/01"/>
    <d v="2023-04-21T00:00:00"/>
    <d v="2023-04-24T00:00:00"/>
    <s v="Waste Management (Tyrebay)"/>
    <s v="APAJ"/>
    <s v="ADJ044843"/>
    <n v="848548"/>
    <m/>
    <m/>
    <s v="GST Acquistion"/>
    <n v="158.43"/>
    <x v="27"/>
    <m/>
  </r>
  <r>
    <n v="7470"/>
    <s v="Contract Cleaning"/>
    <n v="935"/>
    <s v="2023/02"/>
    <d v="2023-05-05T00:00:00"/>
    <d v="2023-05-08T00:00:00"/>
    <s v="Waste Management (Tyrebay)"/>
    <s v="APAJ"/>
    <s v="ADJ045089"/>
    <n v="852246"/>
    <m/>
    <m/>
    <s v="GST Acquistion"/>
    <n v="222.96"/>
    <x v="27"/>
    <m/>
  </r>
  <r>
    <n v="7470"/>
    <s v="Contract Cleaning"/>
    <n v="935"/>
    <s v="2023/02"/>
    <d v="2023-05-12T00:00:00"/>
    <d v="2023-05-15T00:00:00"/>
    <s v="Waste Management (Tyrebay)"/>
    <s v="APAJ"/>
    <s v="ADJ045190"/>
    <n v="853381"/>
    <m/>
    <m/>
    <s v="GST Acquistion"/>
    <n v="240.59"/>
    <x v="27"/>
    <m/>
  </r>
  <r>
    <n v="7470"/>
    <s v="Contract Cleaning"/>
    <n v="935"/>
    <s v="2023/02"/>
    <d v="2023-05-19T00:00:00"/>
    <d v="2023-05-22T00:00:00"/>
    <s v="Waste Management (Tyrebay)- dkt 47448 15/5 "/>
    <s v="APAJ"/>
    <s v="ADJ045267"/>
    <n v="854849"/>
    <m/>
    <m/>
    <s v="GST Acquistion"/>
    <n v="164.28"/>
    <x v="27"/>
    <m/>
  </r>
  <r>
    <n v="7470"/>
    <s v="Contract Cleaning"/>
    <n v="935"/>
    <s v="2023/02"/>
    <d v="2023-05-31T00:00:00"/>
    <d v="2023-06-07T00:00:00"/>
    <s v="Waste Management (Tyrebay) Clean"/>
    <s v="APAJ"/>
    <s v="ADJ045520"/>
    <n v="857672"/>
    <m/>
    <m/>
    <s v="GST Acquistion"/>
    <n v="217.07"/>
    <x v="27"/>
    <m/>
  </r>
  <r>
    <n v="7470"/>
    <s v="Contract Cleaning"/>
    <n v="935"/>
    <s v="2023/03"/>
    <d v="2023-06-16T00:00:00"/>
    <d v="2023-06-20T00:00:00"/>
    <s v="Waste Management (Tyrebay)"/>
    <s v="APAJ"/>
    <s v="ADJ045740"/>
    <n v="861070"/>
    <m/>
    <m/>
    <s v="GST Acquistion"/>
    <n v="218.24"/>
    <x v="27"/>
    <m/>
  </r>
  <r>
    <n v="7470"/>
    <s v="Contract Cleaning"/>
    <n v="935"/>
    <s v="2023/03"/>
    <d v="2023-06-16T00:00:00"/>
    <d v="2023-06-20T00:00:00"/>
    <s v="Waste Management (Tyrebay)"/>
    <s v="APAJ"/>
    <s v="ADJ045740"/>
    <n v="861116"/>
    <m/>
    <m/>
    <s v="GST Acquistion"/>
    <n v="157.22999999999999"/>
    <x v="27"/>
    <m/>
  </r>
  <r>
    <n v="7470"/>
    <s v="Contract Cleaning"/>
    <n v="935"/>
    <s v="2023/03"/>
    <d v="2023-06-23T00:00:00"/>
    <d v="2023-07-03T00:00:00"/>
    <s v="Waste Management (Tyrebay)"/>
    <s v="APAJ"/>
    <s v="ADJ045954"/>
    <n v="862440"/>
    <m/>
    <m/>
    <s v="GST Acquistion"/>
    <n v="266.37"/>
    <x v="27"/>
    <m/>
  </r>
  <r>
    <n v="7470"/>
    <s v="Contract Cleaning"/>
    <n v="935"/>
    <s v="2023/03"/>
    <d v="2023-06-30T00:00:00"/>
    <d v="2023-07-03T00:00:00"/>
    <s v="Waste Management (Tyrebay)"/>
    <s v="APAJ"/>
    <s v="ADJ045970"/>
    <n v="863730"/>
    <m/>
    <m/>
    <s v="GST Acquistion"/>
    <n v="130.26"/>
    <x v="27"/>
    <m/>
  </r>
  <r>
    <n v="7470"/>
    <s v="Contract Cleaning"/>
    <n v="935"/>
    <s v="2023/04"/>
    <d v="2023-07-07T00:00:00"/>
    <d v="2023-07-13T00:00:00"/>
    <s v="Waste Management (Tyrebay)"/>
    <s v="APAJ"/>
    <s v="ADJ046199"/>
    <n v="865892"/>
    <m/>
    <m/>
    <s v="GST Acquistion"/>
    <n v="145.51"/>
    <x v="27"/>
    <m/>
  </r>
  <r>
    <n v="7470"/>
    <s v="Contract Cleaning"/>
    <n v="935"/>
    <s v="2023/04"/>
    <d v="2023-07-14T00:00:00"/>
    <d v="2023-07-18T00:00:00"/>
    <s v="Waste Management (Tyrebay)"/>
    <s v="APAJ"/>
    <s v="ADJ046245"/>
    <n v="867073"/>
    <m/>
    <m/>
    <s v="GST Acquistion"/>
    <n v="207.7"/>
    <x v="27"/>
    <m/>
  </r>
  <r>
    <n v="7470"/>
    <s v="Contract Cleaning"/>
    <n v="935"/>
    <s v="2023/04"/>
    <d v="2023-07-21T00:00:00"/>
    <d v="2023-07-24T00:00:00"/>
    <s v="Waste Management (Tyrebay)"/>
    <s v="APAJ"/>
    <s v="ADJ046347"/>
    <n v="868467"/>
    <m/>
    <m/>
    <s v="GST Acquistion"/>
    <n v="89.18"/>
    <x v="27"/>
    <m/>
  </r>
  <r>
    <n v="7470"/>
    <s v="Contract Cleaning"/>
    <n v="935"/>
    <s v="2023/04"/>
    <d v="2023-07-28T00:00:00"/>
    <d v="2023-07-31T00:00:00"/>
    <s v="Waste Management (Tyrebay)"/>
    <s v="APAJ"/>
    <s v="ADJ046428"/>
    <n v="869691"/>
    <m/>
    <m/>
    <s v="GST Acquistion"/>
    <n v="276.95"/>
    <x v="27"/>
    <m/>
  </r>
  <r>
    <n v="7470"/>
    <s v="Contract Cleaning"/>
    <n v="935"/>
    <s v="2023/04"/>
    <d v="2023-07-31T00:00:00"/>
    <d v="2023-08-02T00:00:00"/>
    <s v="Waste Management (Tyrebay)"/>
    <s v="APAJ"/>
    <s v="ADJ046500"/>
    <n v="871035"/>
    <m/>
    <m/>
    <s v="GST Acquistion"/>
    <n v="221.77"/>
    <x v="27"/>
    <m/>
  </r>
  <r>
    <n v="7470"/>
    <s v="Contract Cleaning"/>
    <n v="935"/>
    <s v="2023/05"/>
    <d v="2023-08-11T00:00:00"/>
    <d v="2023-08-14T00:00:00"/>
    <s v="Waste Management (Tyrebay)"/>
    <s v="APAJ"/>
    <s v="ADJ046705"/>
    <n v="873237"/>
    <m/>
    <m/>
    <s v="GST Acquistion"/>
    <n v="185.4"/>
    <x v="27"/>
    <m/>
  </r>
  <r>
    <n v="7470"/>
    <s v="Contract Cleaning"/>
    <n v="935"/>
    <s v="2023/05"/>
    <d v="2023-08-18T00:00:00"/>
    <d v="2023-08-21T00:00:00"/>
    <s v="Waste Management (Tyrebay)"/>
    <s v="APAJ"/>
    <s v="ADJ046810"/>
    <n v="874639"/>
    <m/>
    <m/>
    <s v="GST Acquistion"/>
    <n v="172.5"/>
    <x v="27"/>
    <m/>
  </r>
  <r>
    <n v="7470"/>
    <s v="Contract Cleaning"/>
    <n v="935"/>
    <s v="2023/05"/>
    <d v="2023-08-31T00:00:00"/>
    <d v="2023-09-04T00:00:00"/>
    <s v="Waste Management (Tyrebay)"/>
    <s v="APAJ"/>
    <s v="ADJ047034"/>
    <n v="877367"/>
    <m/>
    <m/>
    <s v="GST Acquistion"/>
    <n v="190.08"/>
    <x v="27"/>
    <m/>
  </r>
  <r>
    <n v="7470"/>
    <s v="Contract Cleaning"/>
    <n v="935"/>
    <s v="2023/06"/>
    <d v="2023-09-04T00:00:00"/>
    <d v="2023-09-04T00:00:00"/>
    <s v="Waste Management (Tyrebay)"/>
    <s v="APAJ"/>
    <s v="ADJ047040"/>
    <n v="875726"/>
    <m/>
    <m/>
    <s v="GST Acquistion"/>
    <n v="273.86"/>
    <x v="27"/>
    <m/>
  </r>
  <r>
    <n v="7470"/>
    <s v="Contract Cleaning"/>
    <n v="935"/>
    <s v="2023/08"/>
    <d v="2023-11-10T00:00:00"/>
    <d v="2023-11-14T00:00:00"/>
    <s v="Waste Management (Tyrebay)-tyre clean"/>
    <s v="APAJ"/>
    <s v="ADJ048214"/>
    <n v="915083"/>
    <m/>
    <m/>
    <s v="GST Acquistion"/>
    <n v="204.17"/>
    <x v="27"/>
    <m/>
  </r>
  <r>
    <n v="7470"/>
    <s v="Contract Cleaning"/>
    <n v="935"/>
    <s v="2023/08"/>
    <d v="2023-11-27T00:00:00"/>
    <d v="2023-11-27T00:00:00"/>
    <s v="Waste Management (Tyrebay)"/>
    <s v="APAJ"/>
    <s v="ADJ048363"/>
    <n v="924566"/>
    <m/>
    <m/>
    <s v="GST Acquistion"/>
    <n v="183.04"/>
    <x v="27"/>
    <m/>
  </r>
  <r>
    <n v="7470"/>
    <s v="Contract Cleaning"/>
    <n v="935"/>
    <s v="2023/08"/>
    <d v="2023-11-27T00:00:00"/>
    <d v="2023-11-27T00:00:00"/>
    <s v="Waste Management (Tyrebay)"/>
    <s v="APAJ"/>
    <s v="ADJ048364"/>
    <n v="924597"/>
    <m/>
    <m/>
    <s v="GST Acquistion"/>
    <n v="273.45999999999998"/>
    <x v="27"/>
    <m/>
  </r>
  <r>
    <n v="7470"/>
    <s v="Contract Cleaning"/>
    <n v="935"/>
    <s v="2023/08"/>
    <d v="2023-11-30T00:00:00"/>
    <d v="2023-12-04T00:00:00"/>
    <s v="Waste Management (Tyrebay)"/>
    <s v="APAJ"/>
    <s v="ADJ048514"/>
    <n v="933372"/>
    <m/>
    <m/>
    <s v="GST Acquistion"/>
    <n v="282.05"/>
    <x v="27"/>
    <m/>
  </r>
  <r>
    <n v="7470"/>
    <s v="Contract Cleaning"/>
    <n v="935"/>
    <s v="2023/09"/>
    <d v="2023-12-08T00:00:00"/>
    <d v="2023-12-11T00:00:00"/>
    <s v="Waste Management (Tyrebay)"/>
    <s v="APAJ"/>
    <s v="ADJ048667"/>
    <n v="935408"/>
    <m/>
    <m/>
    <s v="GST Acquistion"/>
    <n v="238.24"/>
    <x v="27"/>
    <m/>
  </r>
  <r>
    <n v="7470"/>
    <s v="Contract Cleaning"/>
    <n v="935"/>
    <s v="2023/09"/>
    <d v="2023-12-22T00:00:00"/>
    <d v="2024-01-03T00:00:00"/>
    <s v="Waste Management (Tyrebay)"/>
    <s v="APAJ"/>
    <s v="ADJ048901"/>
    <n v="950143"/>
    <m/>
    <m/>
    <s v="GST Acquistion"/>
    <n v="247.63"/>
    <x v="27"/>
    <m/>
  </r>
  <r>
    <n v="7470"/>
    <s v="Contract Cleaning"/>
    <n v="936"/>
    <s v="2023/09"/>
    <d v="2023-12-22T00:00:00"/>
    <d v="2024-01-03T00:00:00"/>
    <s v="Waste Management (Tyrebay)"/>
    <s v="APAJ"/>
    <s v="ADJ048900"/>
    <n v="950103"/>
    <m/>
    <m/>
    <s v="GST Acquistion"/>
    <n v="345.01"/>
    <x v="27"/>
    <m/>
  </r>
  <r>
    <n v="7470"/>
    <s v="Contract Cleaning"/>
    <n v="935"/>
    <s v="2023/10"/>
    <d v="2024-01-12T00:00:00"/>
    <d v="2024-01-16T00:00:00"/>
    <s v="Waste Management (Tyrebay)"/>
    <s v="APAJ"/>
    <s v="ADJ049136"/>
    <n v="969388"/>
    <m/>
    <m/>
    <s v="GST Acquistion"/>
    <n v="404.85"/>
    <x v="27"/>
    <m/>
  </r>
  <r>
    <n v="7470"/>
    <s v="Contract Cleaning"/>
    <n v="935"/>
    <s v="2023/10"/>
    <d v="2024-01-26T00:00:00"/>
    <d v="2024-01-30T00:00:00"/>
    <s v="Waste Management (Tyrebay)"/>
    <s v="APAJ"/>
    <s v="ADJ049308"/>
    <n v="980963"/>
    <m/>
    <m/>
    <s v="GST Acquistion"/>
    <n v="184.23"/>
    <x v="27"/>
    <m/>
  </r>
  <r>
    <n v="7470"/>
    <s v="Contract Cleaning"/>
    <n v="935"/>
    <s v="2023/10"/>
    <d v="2024-01-30T00:00:00"/>
    <d v="2024-01-30T00:00:00"/>
    <s v="Waste Management (Tyrebay)"/>
    <s v="APAJ"/>
    <s v="ADJ049309"/>
    <n v="981008"/>
    <m/>
    <m/>
    <s v="GST Acquistion"/>
    <n v="323.89999999999998"/>
    <x v="27"/>
    <m/>
  </r>
  <r>
    <n v="7470"/>
    <s v="Contract Cleaning"/>
    <n v="935"/>
    <s v="2023/10"/>
    <d v="2024-01-31T00:00:00"/>
    <d v="2024-02-07T00:00:00"/>
    <s v="Waste Management (Tyrebay)"/>
    <s v="APAJ"/>
    <s v="ADJ049443"/>
    <n v="986739"/>
    <m/>
    <m/>
    <s v="GST Acquistion"/>
    <n v="211.2"/>
    <x v="27"/>
    <m/>
  </r>
  <r>
    <n v="7470"/>
    <s v="Contract Cleaning"/>
    <n v="935"/>
    <s v="2023/11"/>
    <d v="2024-02-09T00:00:00"/>
    <d v="2024-02-13T00:00:00"/>
    <s v="Waste Management (Tyrebay)"/>
    <s v="APAJ"/>
    <s v="ADJ049553"/>
    <n v="993746"/>
    <m/>
    <m/>
    <s v="GST Acquistion"/>
    <n v="225.32"/>
    <x v="27"/>
    <m/>
  </r>
  <r>
    <n v="7470"/>
    <s v="Contract Cleaning"/>
    <n v="935"/>
    <s v="2023/11"/>
    <d v="2024-02-16T00:00:00"/>
    <d v="2024-02-19T00:00:00"/>
    <s v="Waste Management (Tyrebay)"/>
    <s v="APAJ"/>
    <s v="ADJ049638"/>
    <n v="998927"/>
    <m/>
    <m/>
    <s v="GST Acquistion"/>
    <n v="91.52"/>
    <x v="27"/>
    <m/>
  </r>
  <r>
    <n v="7470"/>
    <s v="Contract Cleaning"/>
    <n v="935"/>
    <s v="2023/11"/>
    <d v="2024-02-27T00:00:00"/>
    <d v="2024-02-27T00:00:00"/>
    <s v="Waste Management (Tyrebay)"/>
    <s v="APAJ"/>
    <s v="ADJ049748"/>
    <n v="1003856"/>
    <m/>
    <m/>
    <s v="GST Acquistion"/>
    <n v="193.62"/>
    <x v="27"/>
    <m/>
  </r>
  <r>
    <n v="7470"/>
    <s v="Contract Cleaning"/>
    <n v="210"/>
    <s v="2022/12"/>
    <d v="2023-03-29T00:00:00"/>
    <d v="2023-03-29T00:00:00"/>
    <s v="Cleaning NWT/NL"/>
    <s v="APAJ"/>
    <s v="ADJ044485"/>
    <n v="89573"/>
    <m/>
    <m/>
    <s v="GST Acquistion"/>
    <n v="63.48"/>
    <x v="28"/>
    <m/>
  </r>
  <r>
    <n v="7470"/>
    <s v="Contract Cleaning"/>
    <n v="220"/>
    <s v="2022/12"/>
    <d v="2023-03-29T00:00:00"/>
    <d v="2023-03-29T00:00:00"/>
    <s v="Cleaning NWT/NL"/>
    <s v="APAJ"/>
    <s v="ADJ044485"/>
    <n v="89573"/>
    <m/>
    <m/>
    <s v="GST Acquistion"/>
    <n v="63.48"/>
    <x v="28"/>
    <m/>
  </r>
  <r>
    <n v="7470"/>
    <s v="Contract Cleaning"/>
    <n v="230"/>
    <s v="2022/12"/>
    <d v="2023-03-29T00:00:00"/>
    <d v="2023-03-29T00:00:00"/>
    <s v="Cleaning NWT/NL"/>
    <s v="APAJ"/>
    <s v="ADJ044485"/>
    <n v="89573"/>
    <m/>
    <m/>
    <s v="GST Acquistion"/>
    <n v="63.48"/>
    <x v="28"/>
    <m/>
  </r>
  <r>
    <n v="7470"/>
    <s v="Contract Cleaning"/>
    <n v="240"/>
    <s v="2022/12"/>
    <d v="2023-03-29T00:00:00"/>
    <d v="2023-03-29T00:00:00"/>
    <s v="Cleaning NWT/NL"/>
    <s v="APAJ"/>
    <s v="ADJ044485"/>
    <n v="89573"/>
    <m/>
    <m/>
    <s v="GST Acquistion"/>
    <n v="63.48"/>
    <x v="28"/>
    <m/>
  </r>
  <r>
    <n v="7470"/>
    <s v="Contract Cleaning"/>
    <n v="340"/>
    <s v="2022/12"/>
    <d v="2023-03-29T00:00:00"/>
    <d v="2023-03-29T00:00:00"/>
    <s v="Cleaning NWT/NL"/>
    <s v="APAJ"/>
    <s v="ADJ044485"/>
    <n v="89573"/>
    <m/>
    <m/>
    <s v="GST Acquistion"/>
    <n v="28.57"/>
    <x v="28"/>
    <m/>
  </r>
  <r>
    <n v="7470"/>
    <s v="Contract Cleaning"/>
    <n v="936"/>
    <s v="2022/12"/>
    <d v="2023-03-29T00:00:00"/>
    <d v="2023-03-29T00:00:00"/>
    <s v="Cleaning NWT/NL"/>
    <s v="APAJ"/>
    <s v="ADJ044485"/>
    <n v="89573"/>
    <m/>
    <m/>
    <s v="GST Acquistion"/>
    <n v="34.909999999999997"/>
    <x v="28"/>
    <m/>
  </r>
  <r>
    <n v="7470"/>
    <s v="Contract Cleaning"/>
    <n v="210"/>
    <s v="2023/01"/>
    <d v="2023-04-30T00:00:00"/>
    <d v="2023-05-01T00:00:00"/>
    <s v="Cleaning NWT/NL"/>
    <s v="APAJ"/>
    <s v="ADJ044932"/>
    <n v="89578"/>
    <m/>
    <m/>
    <s v="GST Acquistion"/>
    <n v="69.569999999999993"/>
    <x v="28"/>
    <m/>
  </r>
  <r>
    <n v="7470"/>
    <s v="Contract Cleaning"/>
    <n v="220"/>
    <s v="2023/01"/>
    <d v="2023-04-30T00:00:00"/>
    <d v="2023-05-01T00:00:00"/>
    <s v="Cleaning NWT/NL"/>
    <s v="APAJ"/>
    <s v="ADJ044932"/>
    <n v="89578"/>
    <m/>
    <m/>
    <s v="GST Acquistion"/>
    <n v="69.569999999999993"/>
    <x v="28"/>
    <m/>
  </r>
  <r>
    <n v="7470"/>
    <s v="Contract Cleaning"/>
    <n v="230"/>
    <s v="2023/01"/>
    <d v="2023-04-30T00:00:00"/>
    <d v="2023-05-01T00:00:00"/>
    <s v="Cleaning NWT/NL"/>
    <s v="APAJ"/>
    <s v="ADJ044932"/>
    <n v="89578"/>
    <m/>
    <m/>
    <s v="GST Acquistion"/>
    <n v="69.569999999999993"/>
    <x v="28"/>
    <m/>
  </r>
  <r>
    <n v="7470"/>
    <s v="Contract Cleaning"/>
    <n v="240"/>
    <s v="2023/01"/>
    <d v="2023-04-30T00:00:00"/>
    <d v="2023-05-01T00:00:00"/>
    <s v="Cleaning NWT/NL"/>
    <s v="APAJ"/>
    <s v="ADJ044932"/>
    <n v="89578"/>
    <m/>
    <m/>
    <s v="GST Acquistion"/>
    <n v="69.569999999999993"/>
    <x v="28"/>
    <m/>
  </r>
  <r>
    <n v="7470"/>
    <s v="Contract Cleaning"/>
    <n v="340"/>
    <s v="2023/01"/>
    <d v="2023-04-30T00:00:00"/>
    <d v="2023-05-01T00:00:00"/>
    <s v="Cleaning NWT/NL"/>
    <s v="APAJ"/>
    <s v="ADJ044932"/>
    <n v="89578"/>
    <m/>
    <m/>
    <s v="GST Acquistion"/>
    <n v="31.3"/>
    <x v="28"/>
    <m/>
  </r>
  <r>
    <n v="7470"/>
    <s v="Contract Cleaning"/>
    <n v="936"/>
    <s v="2023/01"/>
    <d v="2023-04-30T00:00:00"/>
    <d v="2023-05-01T00:00:00"/>
    <s v="Cleaning NWT/NL"/>
    <s v="APAJ"/>
    <s v="ADJ044932"/>
    <n v="89578"/>
    <m/>
    <m/>
    <s v="GST Acquistion"/>
    <n v="38.26"/>
    <x v="28"/>
    <m/>
  </r>
  <r>
    <n v="7470"/>
    <s v="Contract Cleaning"/>
    <n v="210"/>
    <s v="2023/02"/>
    <d v="2023-05-31T00:00:00"/>
    <d v="2023-06-02T00:00:00"/>
    <s v="Cleaning NWT/NL"/>
    <s v="APAJ"/>
    <s v="ADJ045459"/>
    <n v="89581"/>
    <m/>
    <m/>
    <s v="GST Acquistion"/>
    <n v="38.26"/>
    <x v="28"/>
    <m/>
  </r>
  <r>
    <n v="7470"/>
    <s v="Contract Cleaning"/>
    <n v="220"/>
    <s v="2023/02"/>
    <d v="2023-05-31T00:00:00"/>
    <d v="2023-06-02T00:00:00"/>
    <s v="Cleaning NWT/NL"/>
    <s v="APAJ"/>
    <s v="ADJ045459"/>
    <n v="89581"/>
    <m/>
    <m/>
    <s v="GST Acquistion"/>
    <n v="38.26"/>
    <x v="28"/>
    <m/>
  </r>
  <r>
    <n v="7470"/>
    <s v="Contract Cleaning"/>
    <n v="230"/>
    <s v="2023/02"/>
    <d v="2023-05-31T00:00:00"/>
    <d v="2023-06-02T00:00:00"/>
    <s v="Cleaning NWT/NL"/>
    <s v="APAJ"/>
    <s v="ADJ045459"/>
    <n v="89581"/>
    <m/>
    <m/>
    <s v="GST Acquistion"/>
    <n v="38.26"/>
    <x v="28"/>
    <m/>
  </r>
  <r>
    <n v="7470"/>
    <s v="Contract Cleaning"/>
    <n v="240"/>
    <s v="2023/02"/>
    <d v="2023-05-31T00:00:00"/>
    <d v="2023-06-02T00:00:00"/>
    <s v="Cleaning NWT/NL"/>
    <s v="APAJ"/>
    <s v="ADJ045459"/>
    <n v="89581"/>
    <m/>
    <m/>
    <s v="GST Acquistion"/>
    <n v="38.26"/>
    <x v="28"/>
    <m/>
  </r>
  <r>
    <n v="7470"/>
    <s v="Contract Cleaning"/>
    <n v="340"/>
    <s v="2023/02"/>
    <d v="2023-05-31T00:00:00"/>
    <d v="2023-06-02T00:00:00"/>
    <s v="Cleaning NWT/NL"/>
    <s v="APAJ"/>
    <s v="ADJ045459"/>
    <n v="89581"/>
    <m/>
    <m/>
    <s v="GST Acquistion"/>
    <n v="17.22"/>
    <x v="28"/>
    <m/>
  </r>
  <r>
    <n v="7470"/>
    <s v="Contract Cleaning"/>
    <n v="936"/>
    <s v="2023/02"/>
    <d v="2023-05-31T00:00:00"/>
    <d v="2023-06-02T00:00:00"/>
    <s v="Cleaning NWT/NL"/>
    <s v="APAJ"/>
    <s v="ADJ045459"/>
    <n v="89581"/>
    <m/>
    <m/>
    <s v="GST Acquistion"/>
    <n v="21.04"/>
    <x v="28"/>
    <m/>
  </r>
  <r>
    <n v="7470"/>
    <s v="Contract Cleaning"/>
    <n v="210"/>
    <s v="2023/03"/>
    <d v="2023-06-30T00:00:00"/>
    <d v="2023-06-30T00:00:00"/>
    <s v="Cleaning NWT/NL"/>
    <s v="APAJ"/>
    <s v="ADJ045910"/>
    <n v="89586"/>
    <m/>
    <m/>
    <s v="GST Acquistion"/>
    <n v="64.7"/>
    <x v="28"/>
    <m/>
  </r>
  <r>
    <n v="7470"/>
    <s v="Contract Cleaning"/>
    <n v="220"/>
    <s v="2023/03"/>
    <d v="2023-06-30T00:00:00"/>
    <d v="2023-06-30T00:00:00"/>
    <s v="Cleaning NWT/NL"/>
    <s v="APAJ"/>
    <s v="ADJ045910"/>
    <n v="89586"/>
    <m/>
    <m/>
    <s v="GST Acquistion"/>
    <n v="64.7"/>
    <x v="28"/>
    <m/>
  </r>
  <r>
    <n v="7470"/>
    <s v="Contract Cleaning"/>
    <n v="230"/>
    <s v="2023/03"/>
    <d v="2023-06-30T00:00:00"/>
    <d v="2023-06-30T00:00:00"/>
    <s v="Cleaning NWT/NL"/>
    <s v="APAJ"/>
    <s v="ADJ045910"/>
    <n v="89586"/>
    <m/>
    <m/>
    <s v="GST Acquistion"/>
    <n v="64.7"/>
    <x v="28"/>
    <m/>
  </r>
  <r>
    <n v="7470"/>
    <s v="Contract Cleaning"/>
    <n v="240"/>
    <s v="2023/03"/>
    <d v="2023-06-30T00:00:00"/>
    <d v="2023-06-30T00:00:00"/>
    <s v="Cleaning NWT/NL"/>
    <s v="APAJ"/>
    <s v="ADJ045910"/>
    <n v="89586"/>
    <m/>
    <m/>
    <s v="GST Acquistion"/>
    <n v="64.7"/>
    <x v="28"/>
    <m/>
  </r>
  <r>
    <n v="7470"/>
    <s v="Contract Cleaning"/>
    <n v="340"/>
    <s v="2023/03"/>
    <d v="2023-06-30T00:00:00"/>
    <d v="2023-06-30T00:00:00"/>
    <s v="Cleaning NWT/NL"/>
    <s v="APAJ"/>
    <s v="ADJ045910"/>
    <n v="89586"/>
    <m/>
    <m/>
    <s v="GST Acquistion"/>
    <n v="29.11"/>
    <x v="28"/>
    <m/>
  </r>
  <r>
    <n v="7470"/>
    <s v="Contract Cleaning"/>
    <n v="936"/>
    <s v="2023/03"/>
    <d v="2023-06-30T00:00:00"/>
    <d v="2023-06-30T00:00:00"/>
    <s v="Cleaning NWT/NL"/>
    <s v="APAJ"/>
    <s v="ADJ045910"/>
    <n v="89586"/>
    <m/>
    <m/>
    <s v="GST Acquistion"/>
    <n v="35.58"/>
    <x v="28"/>
    <m/>
  </r>
  <r>
    <n v="7470"/>
    <s v="Contract Cleaning"/>
    <n v="210"/>
    <s v="2023/04"/>
    <d v="2023-07-31T00:00:00"/>
    <d v="2023-08-01T00:00:00"/>
    <s v="Cleaning NWT/NL"/>
    <s v="APAJ"/>
    <s v="ADJ046478"/>
    <n v="89589"/>
    <m/>
    <m/>
    <s v="GST Acquistion"/>
    <n v="33.04"/>
    <x v="28"/>
    <m/>
  </r>
  <r>
    <n v="7470"/>
    <s v="Contract Cleaning"/>
    <n v="220"/>
    <s v="2023/04"/>
    <d v="2023-07-31T00:00:00"/>
    <d v="2023-08-01T00:00:00"/>
    <s v="Cleaning NWT/NL"/>
    <s v="APAJ"/>
    <s v="ADJ046478"/>
    <n v="89589"/>
    <m/>
    <m/>
    <s v="GST Acquistion"/>
    <n v="33.04"/>
    <x v="28"/>
    <m/>
  </r>
  <r>
    <n v="7470"/>
    <s v="Contract Cleaning"/>
    <n v="230"/>
    <s v="2023/04"/>
    <d v="2023-07-31T00:00:00"/>
    <d v="2023-08-01T00:00:00"/>
    <s v="Cleaning NWT/NL"/>
    <s v="APAJ"/>
    <s v="ADJ046478"/>
    <n v="89589"/>
    <m/>
    <m/>
    <s v="GST Acquistion"/>
    <n v="33.04"/>
    <x v="28"/>
    <m/>
  </r>
  <r>
    <n v="7470"/>
    <s v="Contract Cleaning"/>
    <n v="240"/>
    <s v="2023/04"/>
    <d v="2023-07-31T00:00:00"/>
    <d v="2023-08-01T00:00:00"/>
    <s v="Cleaning NWT/NL"/>
    <s v="APAJ"/>
    <s v="ADJ046478"/>
    <n v="89589"/>
    <m/>
    <m/>
    <s v="GST Acquistion"/>
    <n v="33.04"/>
    <x v="28"/>
    <m/>
  </r>
  <r>
    <n v="7470"/>
    <s v="Contract Cleaning"/>
    <n v="340"/>
    <s v="2023/04"/>
    <d v="2023-07-31T00:00:00"/>
    <d v="2023-08-01T00:00:00"/>
    <s v="Cleaning NWT/NL"/>
    <s v="APAJ"/>
    <s v="ADJ046478"/>
    <n v="89589"/>
    <m/>
    <m/>
    <s v="GST Acquistion"/>
    <n v="14.87"/>
    <x v="28"/>
    <m/>
  </r>
  <r>
    <n v="7470"/>
    <s v="Contract Cleaning"/>
    <n v="936"/>
    <s v="2023/04"/>
    <d v="2023-07-31T00:00:00"/>
    <d v="2023-08-01T00:00:00"/>
    <s v="Cleaning NWT/NL"/>
    <s v="APAJ"/>
    <s v="ADJ046478"/>
    <n v="89589"/>
    <m/>
    <m/>
    <s v="GST Acquistion"/>
    <n v="18.170000000000002"/>
    <x v="28"/>
    <m/>
  </r>
  <r>
    <n v="7470"/>
    <s v="Contract Cleaning"/>
    <n v="210"/>
    <s v="2023/06"/>
    <d v="2023-09-28T00:00:00"/>
    <d v="2023-09-28T00:00:00"/>
    <s v="Cleaning NWT"/>
    <s v="APAJ"/>
    <s v="ADJ047440"/>
    <n v="89596"/>
    <m/>
    <m/>
    <s v="GST Acquistion"/>
    <n v="76.09"/>
    <x v="28"/>
    <m/>
  </r>
  <r>
    <n v="7470"/>
    <s v="Contract Cleaning"/>
    <n v="220"/>
    <s v="2023/06"/>
    <d v="2023-09-28T00:00:00"/>
    <d v="2023-09-28T00:00:00"/>
    <s v="Cleaning NWT"/>
    <s v="APAJ"/>
    <s v="ADJ047440"/>
    <n v="89596"/>
    <m/>
    <m/>
    <s v="GST Acquistion"/>
    <n v="76.09"/>
    <x v="28"/>
    <m/>
  </r>
  <r>
    <n v="7470"/>
    <s v="Contract Cleaning"/>
    <n v="230"/>
    <s v="2023/06"/>
    <d v="2023-09-28T00:00:00"/>
    <d v="2023-09-28T00:00:00"/>
    <s v="Cleaning NWT"/>
    <s v="APAJ"/>
    <s v="ADJ047440"/>
    <n v="89596"/>
    <m/>
    <m/>
    <s v="GST Acquistion"/>
    <n v="76.09"/>
    <x v="28"/>
    <m/>
  </r>
  <r>
    <n v="7470"/>
    <s v="Contract Cleaning"/>
    <n v="240"/>
    <s v="2023/06"/>
    <d v="2023-09-28T00:00:00"/>
    <d v="2023-09-28T00:00:00"/>
    <s v="Cleaning NWT"/>
    <s v="APAJ"/>
    <s v="ADJ047440"/>
    <n v="89596"/>
    <m/>
    <m/>
    <s v="GST Acquistion"/>
    <n v="76.09"/>
    <x v="28"/>
    <m/>
  </r>
  <r>
    <n v="7470"/>
    <s v="Contract Cleaning"/>
    <n v="210"/>
    <s v="2023/07"/>
    <d v="2023-10-30T00:00:00"/>
    <d v="2023-10-30T00:00:00"/>
    <s v="Cleaning NWT"/>
    <s v="APAJ"/>
    <s v="ADJ047938"/>
    <n v="193052"/>
    <m/>
    <m/>
    <s v="GST Acquistion"/>
    <n v="78.260000000000005"/>
    <x v="28"/>
    <m/>
  </r>
  <r>
    <n v="7470"/>
    <s v="Contract Cleaning"/>
    <n v="220"/>
    <s v="2023/07"/>
    <d v="2023-10-30T00:00:00"/>
    <d v="2023-10-30T00:00:00"/>
    <s v="Cleaning NWT"/>
    <s v="APAJ"/>
    <s v="ADJ047938"/>
    <n v="193052"/>
    <m/>
    <m/>
    <s v="GST Acquistion"/>
    <n v="78.260000000000005"/>
    <x v="28"/>
    <m/>
  </r>
  <r>
    <n v="7470"/>
    <s v="Contract Cleaning"/>
    <n v="230"/>
    <s v="2023/07"/>
    <d v="2023-10-30T00:00:00"/>
    <d v="2023-10-30T00:00:00"/>
    <s v="Cleaning NWT"/>
    <s v="APAJ"/>
    <s v="ADJ047938"/>
    <n v="193052"/>
    <m/>
    <m/>
    <s v="GST Acquistion"/>
    <n v="78.260000000000005"/>
    <x v="28"/>
    <m/>
  </r>
  <r>
    <n v="7470"/>
    <s v="Contract Cleaning"/>
    <n v="240"/>
    <s v="2023/07"/>
    <d v="2023-10-30T00:00:00"/>
    <d v="2023-10-30T00:00:00"/>
    <s v="Cleaning NWT"/>
    <s v="APAJ"/>
    <s v="ADJ047938"/>
    <n v="193052"/>
    <m/>
    <m/>
    <s v="GST Acquistion"/>
    <n v="78.260000000000005"/>
    <x v="28"/>
    <m/>
  </r>
  <r>
    <n v="7470"/>
    <s v="Contract Cleaning"/>
    <n v="210"/>
    <s v="2023/08"/>
    <d v="2023-11-29T00:00:00"/>
    <d v="2023-11-29T00:00:00"/>
    <s v="Cleaning NWT/NL"/>
    <s v="APAJ"/>
    <s v="ADJ048415"/>
    <n v="193057"/>
    <m/>
    <m/>
    <s v="GST Acquistion"/>
    <n v="74.78"/>
    <x v="28"/>
    <m/>
  </r>
  <r>
    <n v="7470"/>
    <s v="Contract Cleaning"/>
    <n v="220"/>
    <s v="2023/08"/>
    <d v="2023-11-29T00:00:00"/>
    <d v="2023-11-29T00:00:00"/>
    <s v="Cleaning NWT/NL"/>
    <s v="APAJ"/>
    <s v="ADJ048415"/>
    <n v="193057"/>
    <m/>
    <m/>
    <s v="GST Acquistion"/>
    <n v="74.78"/>
    <x v="28"/>
    <m/>
  </r>
  <r>
    <n v="7470"/>
    <s v="Contract Cleaning"/>
    <n v="230"/>
    <s v="2023/08"/>
    <d v="2023-11-29T00:00:00"/>
    <d v="2023-11-29T00:00:00"/>
    <s v="Cleaning NWT/NL"/>
    <s v="APAJ"/>
    <s v="ADJ048415"/>
    <n v="193057"/>
    <m/>
    <m/>
    <s v="GST Acquistion"/>
    <n v="74.78"/>
    <x v="28"/>
    <m/>
  </r>
  <r>
    <n v="7470"/>
    <s v="Contract Cleaning"/>
    <n v="240"/>
    <s v="2023/08"/>
    <d v="2023-11-29T00:00:00"/>
    <d v="2023-11-29T00:00:00"/>
    <s v="Cleaning NWT/NL"/>
    <s v="APAJ"/>
    <s v="ADJ048415"/>
    <n v="193057"/>
    <m/>
    <m/>
    <s v="GST Acquistion"/>
    <n v="74.78"/>
    <x v="28"/>
    <m/>
  </r>
  <r>
    <n v="7470"/>
    <s v="Contract Cleaning"/>
    <n v="340"/>
    <s v="2023/08"/>
    <d v="2023-11-29T00:00:00"/>
    <d v="2023-11-29T00:00:00"/>
    <s v="Cleaning NWT/NL"/>
    <s v="APAJ"/>
    <s v="ADJ048415"/>
    <n v="193057"/>
    <m/>
    <m/>
    <s v="GST Acquistion"/>
    <n v="33.65"/>
    <x v="28"/>
    <m/>
  </r>
  <r>
    <n v="7470"/>
    <s v="Contract Cleaning"/>
    <n v="936"/>
    <s v="2023/08"/>
    <d v="2023-11-29T00:00:00"/>
    <d v="2023-11-29T00:00:00"/>
    <s v="Cleaning NWT/NL"/>
    <s v="APAJ"/>
    <s v="ADJ048415"/>
    <n v="193057"/>
    <m/>
    <m/>
    <s v="GST Acquistion"/>
    <n v="41.13"/>
    <x v="28"/>
    <m/>
  </r>
  <r>
    <n v="7470"/>
    <s v="Contract Cleaning"/>
    <n v="210"/>
    <s v="2023/09"/>
    <d v="2023-12-29T00:00:00"/>
    <d v="2024-01-03T00:00:00"/>
    <s v="Cleaning NWT"/>
    <s v="APAJ"/>
    <s v="ADJ048908"/>
    <n v="193062"/>
    <m/>
    <m/>
    <s v="GST Acquistion"/>
    <n v="79.349999999999994"/>
    <x v="28"/>
    <m/>
  </r>
  <r>
    <n v="7470"/>
    <s v="Contract Cleaning"/>
    <n v="220"/>
    <s v="2023/09"/>
    <d v="2023-12-29T00:00:00"/>
    <d v="2024-01-03T00:00:00"/>
    <s v="Cleaning NWT"/>
    <s v="APAJ"/>
    <s v="ADJ048908"/>
    <n v="193062"/>
    <m/>
    <m/>
    <s v="GST Acquistion"/>
    <n v="79.349999999999994"/>
    <x v="28"/>
    <m/>
  </r>
  <r>
    <n v="7470"/>
    <s v="Contract Cleaning"/>
    <n v="230"/>
    <s v="2023/09"/>
    <d v="2023-12-29T00:00:00"/>
    <d v="2024-01-03T00:00:00"/>
    <s v="Cleaning NWT"/>
    <s v="APAJ"/>
    <s v="ADJ048908"/>
    <n v="193062"/>
    <m/>
    <m/>
    <s v="GST Acquistion"/>
    <n v="79.349999999999994"/>
    <x v="28"/>
    <m/>
  </r>
  <r>
    <n v="7470"/>
    <s v="Contract Cleaning"/>
    <n v="240"/>
    <s v="2023/09"/>
    <d v="2023-12-29T00:00:00"/>
    <d v="2024-01-03T00:00:00"/>
    <s v="Cleaning NWT"/>
    <s v="APAJ"/>
    <s v="ADJ048908"/>
    <n v="193062"/>
    <m/>
    <m/>
    <s v="GST Acquistion"/>
    <n v="79.349999999999994"/>
    <x v="28"/>
    <m/>
  </r>
  <r>
    <n v="7470"/>
    <s v="Contract Cleaning"/>
    <n v="210"/>
    <s v="2023/10"/>
    <d v="2024-01-31T00:00:00"/>
    <d v="2024-02-01T00:00:00"/>
    <s v="Cleaning NWT"/>
    <s v="APAJ"/>
    <s v="ADJ049352"/>
    <n v="193066"/>
    <m/>
    <m/>
    <s v="GST Acquistion"/>
    <n v="73.91"/>
    <x v="28"/>
    <m/>
  </r>
  <r>
    <n v="7470"/>
    <s v="Contract Cleaning"/>
    <n v="220"/>
    <s v="2023/10"/>
    <d v="2024-01-31T00:00:00"/>
    <d v="2024-02-01T00:00:00"/>
    <s v="Cleaning NWT"/>
    <s v="APAJ"/>
    <s v="ADJ049352"/>
    <n v="193066"/>
    <m/>
    <m/>
    <s v="GST Acquistion"/>
    <n v="73.91"/>
    <x v="28"/>
    <m/>
  </r>
  <r>
    <n v="7470"/>
    <s v="Contract Cleaning"/>
    <n v="230"/>
    <s v="2023/10"/>
    <d v="2024-01-31T00:00:00"/>
    <d v="2024-02-01T00:00:00"/>
    <s v="Cleaning NWT"/>
    <s v="APAJ"/>
    <s v="ADJ049352"/>
    <n v="193066"/>
    <m/>
    <m/>
    <s v="GST Acquistion"/>
    <n v="73.91"/>
    <x v="28"/>
    <m/>
  </r>
  <r>
    <n v="7470"/>
    <s v="Contract Cleaning"/>
    <n v="240"/>
    <s v="2023/10"/>
    <d v="2024-01-31T00:00:00"/>
    <d v="2024-02-01T00:00:00"/>
    <s v="Cleaning NWT"/>
    <s v="APAJ"/>
    <s v="ADJ049352"/>
    <n v="193066"/>
    <m/>
    <m/>
    <s v="GST Acquistion"/>
    <n v="73.91"/>
    <x v="28"/>
    <m/>
  </r>
  <r>
    <n v="7470"/>
    <s v="Contract Cleaning"/>
    <n v="210"/>
    <s v="2023/11"/>
    <d v="2024-02-29T00:00:00"/>
    <d v="2024-02-29T00:00:00"/>
    <s v="Cleaning NWT"/>
    <s v="APAJ"/>
    <s v="ADJ049809"/>
    <n v="193071"/>
    <m/>
    <m/>
    <s v="GST Acquistion"/>
    <n v="69.569999999999993"/>
    <x v="28"/>
    <m/>
  </r>
  <r>
    <n v="7470"/>
    <s v="Contract Cleaning"/>
    <n v="220"/>
    <s v="2023/11"/>
    <d v="2024-02-29T00:00:00"/>
    <d v="2024-02-29T00:00:00"/>
    <s v="Cleaning NWT"/>
    <s v="APAJ"/>
    <s v="ADJ049809"/>
    <n v="193071"/>
    <m/>
    <m/>
    <s v="GST Acquistion"/>
    <n v="69.569999999999993"/>
    <x v="28"/>
    <m/>
  </r>
  <r>
    <n v="7470"/>
    <s v="Contract Cleaning"/>
    <n v="230"/>
    <s v="2023/11"/>
    <d v="2024-02-29T00:00:00"/>
    <d v="2024-02-29T00:00:00"/>
    <s v="Cleaning NWT"/>
    <s v="APAJ"/>
    <s v="ADJ049809"/>
    <n v="193071"/>
    <m/>
    <m/>
    <s v="GST Acquistion"/>
    <n v="69.569999999999993"/>
    <x v="28"/>
    <m/>
  </r>
  <r>
    <n v="7470"/>
    <s v="Contract Cleaning"/>
    <n v="240"/>
    <s v="2023/11"/>
    <d v="2024-02-29T00:00:00"/>
    <d v="2024-02-29T00:00:00"/>
    <s v="Cleaning NWT"/>
    <s v="APAJ"/>
    <s v="ADJ049809"/>
    <n v="193071"/>
    <m/>
    <m/>
    <s v="GST Acquistion"/>
    <n v="69.569999999999993"/>
    <x v="28"/>
    <m/>
  </r>
  <r>
    <n v="7470"/>
    <s v="Contract Cleaning"/>
    <n v="110"/>
    <s v="2022/12"/>
    <d v="2023-03-01T00:00:00"/>
    <d v="2023-03-01T00:00:00"/>
    <s v="Cleaning NST"/>
    <s v="APAJ"/>
    <s v="ADJ044013"/>
    <n v="65149"/>
    <m/>
    <m/>
    <s v="GST Acquistion"/>
    <n v="355.91"/>
    <x v="29"/>
    <m/>
  </r>
  <r>
    <n v="7470"/>
    <s v="Contract Cleaning"/>
    <n v="112"/>
    <s v="2022/12"/>
    <d v="2023-03-01T00:00:00"/>
    <d v="2023-03-01T00:00:00"/>
    <s v="Cleaning NST"/>
    <s v="APAJ"/>
    <s v="ADJ044013"/>
    <n v="65149"/>
    <m/>
    <m/>
    <s v="GST Acquistion"/>
    <n v="177.96"/>
    <x v="29"/>
    <m/>
  </r>
  <r>
    <n v="7470"/>
    <s v="Contract Cleaning"/>
    <n v="112"/>
    <s v="2022/12"/>
    <d v="2023-03-01T00:00:00"/>
    <d v="2023-03-01T00:00:00"/>
    <s v="WYB Ltd t/a Hello Window Clean"/>
    <s v="APAJ"/>
    <s v="ADJ044013"/>
    <n v="64150"/>
    <m/>
    <m/>
    <s v="GST Acquistion"/>
    <n v="342.69"/>
    <x v="29"/>
    <m/>
  </r>
  <r>
    <n v="7470"/>
    <s v="Contract Cleaning"/>
    <n v="120"/>
    <s v="2022/12"/>
    <d v="2023-03-01T00:00:00"/>
    <d v="2023-03-01T00:00:00"/>
    <s v="Cleaning NST"/>
    <s v="APAJ"/>
    <s v="ADJ044013"/>
    <n v="65149"/>
    <m/>
    <m/>
    <s v="GST Acquistion"/>
    <n v="391.5"/>
    <x v="29"/>
    <m/>
  </r>
  <r>
    <n v="7470"/>
    <s v="Contract Cleaning"/>
    <n v="130"/>
    <s v="2022/12"/>
    <d v="2023-03-01T00:00:00"/>
    <d v="2023-03-01T00:00:00"/>
    <s v="Cleaning NST"/>
    <s v="APAJ"/>
    <s v="ADJ044013"/>
    <n v="65149"/>
    <m/>
    <m/>
    <s v="GST Acquistion"/>
    <n v="302.52"/>
    <x v="29"/>
    <m/>
  </r>
  <r>
    <n v="7470"/>
    <s v="Contract Cleaning"/>
    <n v="140"/>
    <s v="2022/12"/>
    <d v="2023-03-01T00:00:00"/>
    <d v="2023-03-01T00:00:00"/>
    <s v="Cleaning NST"/>
    <s v="APAJ"/>
    <s v="ADJ044013"/>
    <n v="65149"/>
    <m/>
    <m/>
    <s v="GST Acquistion"/>
    <n v="355.91"/>
    <x v="29"/>
    <m/>
  </r>
  <r>
    <n v="7470"/>
    <s v="Contract Cleaning"/>
    <n v="160"/>
    <s v="2022/12"/>
    <d v="2023-03-01T00:00:00"/>
    <d v="2023-03-01T00:00:00"/>
    <s v="Cleaning NST"/>
    <s v="APAJ"/>
    <s v="ADJ044013"/>
    <n v="65149"/>
    <m/>
    <m/>
    <s v="GST Acquistion"/>
    <n v="106.77"/>
    <x v="29"/>
    <m/>
  </r>
  <r>
    <n v="7470"/>
    <s v="Contract Cleaning"/>
    <n v="430"/>
    <s v="2022/12"/>
    <d v="2023-03-01T00:00:00"/>
    <d v="2023-03-01T00:00:00"/>
    <s v="WYB Ltd t/a Hello Window Clean"/>
    <s v="APAJ"/>
    <s v="ADJ044013"/>
    <n v="64499"/>
    <m/>
    <m/>
    <s v="GST Acquistion"/>
    <n v="351.75"/>
    <x v="29"/>
    <m/>
  </r>
  <r>
    <n v="7470"/>
    <s v="Contract Cleaning"/>
    <n v="440"/>
    <s v="2022/12"/>
    <d v="2023-03-01T00:00:00"/>
    <d v="2023-03-01T00:00:00"/>
    <s v="WYB Ltd t/a Hello Window Clean"/>
    <s v="APAJ"/>
    <s v="ADJ044013"/>
    <n v="64499"/>
    <m/>
    <m/>
    <s v="GST Acquistion"/>
    <n v="351.75"/>
    <x v="29"/>
    <m/>
  </r>
  <r>
    <n v="7470"/>
    <s v="Contract Cleaning"/>
    <n v="935"/>
    <s v="2022/12"/>
    <d v="2023-03-01T00:00:00"/>
    <d v="2023-03-01T00:00:00"/>
    <s v="Cleaning NST"/>
    <s v="APAJ"/>
    <s v="ADJ044013"/>
    <n v="65149"/>
    <m/>
    <m/>
    <s v="GST Acquistion"/>
    <n v="88.97"/>
    <x v="29"/>
    <m/>
  </r>
  <r>
    <n v="7470"/>
    <s v="Contract Cleaning"/>
    <n v="935"/>
    <s v="2022/12"/>
    <d v="2023-03-11T00:00:00"/>
    <d v="2023-03-14T00:00:00"/>
    <s v="WYB Ltd t/a Hello Window Clean"/>
    <s v="APAJ"/>
    <s v="ADJ044245"/>
    <n v="64798"/>
    <m/>
    <m/>
    <s v="GST Acquistion"/>
    <n v="126.09"/>
    <x v="29"/>
    <m/>
  </r>
  <r>
    <n v="7470"/>
    <s v="Contract Cleaning"/>
    <n v="430"/>
    <s v="2023/01"/>
    <d v="2023-04-08T00:00:00"/>
    <d v="2023-04-12T00:00:00"/>
    <s v="WYB Ltd t/a Hello Window Clean"/>
    <s v="APAJ"/>
    <s v="ADJ044713"/>
    <n v="64504"/>
    <m/>
    <m/>
    <s v="GST Acquistion"/>
    <n v="351.75"/>
    <x v="29"/>
    <m/>
  </r>
  <r>
    <n v="7470"/>
    <s v="Contract Cleaning"/>
    <n v="440"/>
    <s v="2023/01"/>
    <d v="2023-04-08T00:00:00"/>
    <d v="2023-04-12T00:00:00"/>
    <s v="WYB Ltd t/a Hello Window Clean"/>
    <s v="APAJ"/>
    <s v="ADJ044713"/>
    <n v="64504"/>
    <m/>
    <m/>
    <s v="GST Acquistion"/>
    <n v="351.75"/>
    <x v="29"/>
    <m/>
  </r>
  <r>
    <n v="7470"/>
    <s v="Contract Cleaning"/>
    <n v="110"/>
    <s v="2023/01"/>
    <d v="2023-04-12T00:00:00"/>
    <d v="2023-04-12T00:00:00"/>
    <s v="Cleaning NST"/>
    <s v="APAJ"/>
    <s v="ADJ044713"/>
    <n v="65154"/>
    <m/>
    <m/>
    <s v="GST Acquistion"/>
    <n v="355.91"/>
    <x v="29"/>
    <m/>
  </r>
  <r>
    <n v="7470"/>
    <s v="Contract Cleaning"/>
    <n v="112"/>
    <s v="2023/01"/>
    <d v="2023-04-12T00:00:00"/>
    <d v="2023-04-12T00:00:00"/>
    <s v="Cleaning NST"/>
    <s v="APAJ"/>
    <s v="ADJ044713"/>
    <n v="65154"/>
    <m/>
    <m/>
    <s v="GST Acquistion"/>
    <n v="177.96"/>
    <x v="29"/>
    <m/>
  </r>
  <r>
    <n v="7470"/>
    <s v="Contract Cleaning"/>
    <n v="120"/>
    <s v="2023/01"/>
    <d v="2023-04-12T00:00:00"/>
    <d v="2023-04-12T00:00:00"/>
    <s v="Cleaning NST"/>
    <s v="APAJ"/>
    <s v="ADJ044713"/>
    <n v="65154"/>
    <m/>
    <m/>
    <s v="GST Acquistion"/>
    <n v="391.5"/>
    <x v="29"/>
    <m/>
  </r>
  <r>
    <n v="7470"/>
    <s v="Contract Cleaning"/>
    <n v="130"/>
    <s v="2023/01"/>
    <d v="2023-04-12T00:00:00"/>
    <d v="2023-04-12T00:00:00"/>
    <s v="Cleaning NST"/>
    <s v="APAJ"/>
    <s v="ADJ044713"/>
    <n v="65154"/>
    <m/>
    <m/>
    <s v="GST Acquistion"/>
    <n v="302.52"/>
    <x v="29"/>
    <m/>
  </r>
  <r>
    <n v="7470"/>
    <s v="Contract Cleaning"/>
    <n v="140"/>
    <s v="2023/01"/>
    <d v="2023-04-12T00:00:00"/>
    <d v="2023-04-12T00:00:00"/>
    <s v="Cleaning NST"/>
    <s v="APAJ"/>
    <s v="ADJ044713"/>
    <n v="65154"/>
    <m/>
    <m/>
    <s v="GST Acquistion"/>
    <n v="355.91"/>
    <x v="29"/>
    <m/>
  </r>
  <r>
    <n v="7470"/>
    <s v="Contract Cleaning"/>
    <n v="160"/>
    <s v="2023/01"/>
    <d v="2023-04-12T00:00:00"/>
    <d v="2023-04-12T00:00:00"/>
    <s v="Cleaning NST"/>
    <s v="APAJ"/>
    <s v="ADJ044713"/>
    <n v="65154"/>
    <m/>
    <m/>
    <s v="GST Acquistion"/>
    <n v="106.77"/>
    <x v="29"/>
    <m/>
  </r>
  <r>
    <n v="7470"/>
    <s v="Contract Cleaning"/>
    <n v="935"/>
    <s v="2023/01"/>
    <d v="2023-04-12T00:00:00"/>
    <d v="2023-04-12T00:00:00"/>
    <s v="Cleaning NST"/>
    <s v="APAJ"/>
    <s v="ADJ044713"/>
    <n v="65154"/>
    <m/>
    <m/>
    <s v="GST Acquistion"/>
    <n v="88.97"/>
    <x v="29"/>
    <m/>
  </r>
  <r>
    <n v="7470"/>
    <s v="Contract Cleaning"/>
    <n v="112"/>
    <s v="2023/01"/>
    <d v="2023-04-21T00:00:00"/>
    <d v="2023-04-21T00:00:00"/>
    <s v="WYB Ltd t/a Hello Window Clean"/>
    <s v="APAJ"/>
    <s v="ADJ044828"/>
    <n v="64152"/>
    <m/>
    <m/>
    <s v="GST Acquistion"/>
    <n v="342.69"/>
    <x v="29"/>
    <m/>
  </r>
  <r>
    <n v="7470"/>
    <s v="Contract Cleaning"/>
    <n v="110"/>
    <s v="2023/02"/>
    <d v="2023-05-02T00:00:00"/>
    <d v="2023-05-04T00:00:00"/>
    <s v="Cleaning NST"/>
    <s v="APAJ"/>
    <s v="ADJ045038"/>
    <n v="65158"/>
    <m/>
    <m/>
    <s v="GST Acquistion"/>
    <n v="355.91"/>
    <x v="29"/>
    <m/>
  </r>
  <r>
    <n v="7470"/>
    <s v="Contract Cleaning"/>
    <n v="112"/>
    <s v="2023/02"/>
    <d v="2023-05-02T00:00:00"/>
    <d v="2023-05-04T00:00:00"/>
    <s v="Cleaning NST"/>
    <s v="APAJ"/>
    <s v="ADJ045038"/>
    <n v="65158"/>
    <m/>
    <m/>
    <s v="GST Acquistion"/>
    <n v="177.96"/>
    <x v="29"/>
    <m/>
  </r>
  <r>
    <n v="7470"/>
    <s v="Contract Cleaning"/>
    <n v="120"/>
    <s v="2023/02"/>
    <d v="2023-05-02T00:00:00"/>
    <d v="2023-05-04T00:00:00"/>
    <s v="Cleaning NST"/>
    <s v="APAJ"/>
    <s v="ADJ045038"/>
    <n v="65158"/>
    <m/>
    <m/>
    <s v="GST Acquistion"/>
    <n v="391.5"/>
    <x v="29"/>
    <m/>
  </r>
  <r>
    <n v="7470"/>
    <s v="Contract Cleaning"/>
    <n v="130"/>
    <s v="2023/02"/>
    <d v="2023-05-02T00:00:00"/>
    <d v="2023-05-04T00:00:00"/>
    <s v="Cleaning NST"/>
    <s v="APAJ"/>
    <s v="ADJ045038"/>
    <n v="65158"/>
    <m/>
    <m/>
    <s v="GST Acquistion"/>
    <n v="302.52"/>
    <x v="29"/>
    <m/>
  </r>
  <r>
    <n v="7470"/>
    <s v="Contract Cleaning"/>
    <n v="140"/>
    <s v="2023/02"/>
    <d v="2023-05-02T00:00:00"/>
    <d v="2023-05-04T00:00:00"/>
    <s v="Cleaning NST"/>
    <s v="APAJ"/>
    <s v="ADJ045038"/>
    <n v="65158"/>
    <m/>
    <m/>
    <s v="GST Acquistion"/>
    <n v="355.91"/>
    <x v="29"/>
    <m/>
  </r>
  <r>
    <n v="7470"/>
    <s v="Contract Cleaning"/>
    <n v="160"/>
    <s v="2023/02"/>
    <d v="2023-05-02T00:00:00"/>
    <d v="2023-05-04T00:00:00"/>
    <s v="Cleaning NST"/>
    <s v="APAJ"/>
    <s v="ADJ045038"/>
    <n v="65158"/>
    <m/>
    <m/>
    <s v="GST Acquistion"/>
    <n v="106.77"/>
    <x v="29"/>
    <m/>
  </r>
  <r>
    <n v="7470"/>
    <s v="Contract Cleaning"/>
    <n v="430"/>
    <s v="2023/02"/>
    <d v="2023-05-02T00:00:00"/>
    <d v="2023-05-04T00:00:00"/>
    <s v="WYB Ltd t/a Hello Window Clean"/>
    <s v="APAJ"/>
    <s v="ADJ045038"/>
    <n v="64508"/>
    <m/>
    <m/>
    <s v="GST Acquistion"/>
    <n v="351.75"/>
    <x v="29"/>
    <m/>
  </r>
  <r>
    <n v="7470"/>
    <s v="Contract Cleaning"/>
    <n v="440"/>
    <s v="2023/02"/>
    <d v="2023-05-02T00:00:00"/>
    <d v="2023-05-04T00:00:00"/>
    <s v="WYB Ltd t/a Hello Window Clean"/>
    <s v="APAJ"/>
    <s v="ADJ045038"/>
    <n v="64508"/>
    <m/>
    <m/>
    <s v="GST Acquistion"/>
    <n v="351.75"/>
    <x v="29"/>
    <m/>
  </r>
  <r>
    <n v="7470"/>
    <s v="Contract Cleaning"/>
    <n v="935"/>
    <s v="2023/02"/>
    <d v="2023-05-02T00:00:00"/>
    <d v="2023-05-04T00:00:00"/>
    <s v="Cleaning NST"/>
    <s v="APAJ"/>
    <s v="ADJ045038"/>
    <n v="65158"/>
    <m/>
    <m/>
    <s v="GST Acquistion"/>
    <n v="88.97"/>
    <x v="29"/>
    <m/>
  </r>
  <r>
    <n v="7470"/>
    <s v="Contract Cleaning"/>
    <n v="935"/>
    <s v="2023/02"/>
    <d v="2023-05-20T00:00:00"/>
    <d v="2023-05-24T00:00:00"/>
    <s v="WYB Ltd t/a Hello Window Clean"/>
    <s v="APAJ"/>
    <s v="ADJ045301"/>
    <n v="64799"/>
    <m/>
    <m/>
    <s v="GST Acquistion"/>
    <n v="126.09"/>
    <x v="29"/>
    <m/>
  </r>
  <r>
    <n v="7470"/>
    <s v="Contract Cleaning"/>
    <n v="110"/>
    <s v="2023/03"/>
    <d v="2023-06-03T00:00:00"/>
    <d v="2023-06-07T00:00:00"/>
    <s v="Cleaning NST"/>
    <s v="APAJ"/>
    <s v="ADJ045525"/>
    <n v="65162"/>
    <m/>
    <m/>
    <s v="GST Acquistion"/>
    <n v="355.91"/>
    <x v="29"/>
    <m/>
  </r>
  <r>
    <n v="7470"/>
    <s v="Contract Cleaning"/>
    <n v="112"/>
    <s v="2023/03"/>
    <d v="2023-06-03T00:00:00"/>
    <d v="2023-06-07T00:00:00"/>
    <s v="Cleaning NST"/>
    <s v="APAJ"/>
    <s v="ADJ045525"/>
    <n v="65162"/>
    <m/>
    <m/>
    <s v="GST Acquistion"/>
    <n v="177.96"/>
    <x v="29"/>
    <m/>
  </r>
  <r>
    <n v="7470"/>
    <s v="Contract Cleaning"/>
    <n v="112"/>
    <s v="2023/03"/>
    <d v="2023-06-03T00:00:00"/>
    <d v="2023-06-07T00:00:00"/>
    <s v="WYB Ltd t/a Hello Window Clean - Clean windows lexus"/>
    <s v="APAJ"/>
    <s v="ADJ045525"/>
    <n v="64154"/>
    <m/>
    <m/>
    <s v="GST Acquistion"/>
    <n v="342.69"/>
    <x v="29"/>
    <m/>
  </r>
  <r>
    <n v="7470"/>
    <s v="Contract Cleaning"/>
    <n v="120"/>
    <s v="2023/03"/>
    <d v="2023-06-03T00:00:00"/>
    <d v="2023-06-07T00:00:00"/>
    <s v="Cleaning NST"/>
    <s v="APAJ"/>
    <s v="ADJ045525"/>
    <n v="65162"/>
    <m/>
    <m/>
    <s v="GST Acquistion"/>
    <n v="391.5"/>
    <x v="29"/>
    <m/>
  </r>
  <r>
    <n v="7470"/>
    <s v="Contract Cleaning"/>
    <n v="130"/>
    <s v="2023/03"/>
    <d v="2023-06-03T00:00:00"/>
    <d v="2023-06-07T00:00:00"/>
    <s v="Cleaning NST"/>
    <s v="APAJ"/>
    <s v="ADJ045525"/>
    <n v="65162"/>
    <m/>
    <m/>
    <s v="GST Acquistion"/>
    <n v="302.52"/>
    <x v="29"/>
    <m/>
  </r>
  <r>
    <n v="7470"/>
    <s v="Contract Cleaning"/>
    <n v="140"/>
    <s v="2023/03"/>
    <d v="2023-06-03T00:00:00"/>
    <d v="2023-06-07T00:00:00"/>
    <s v="Cleaning NST"/>
    <s v="APAJ"/>
    <s v="ADJ045525"/>
    <n v="65162"/>
    <m/>
    <m/>
    <s v="GST Acquistion"/>
    <n v="355.91"/>
    <x v="29"/>
    <m/>
  </r>
  <r>
    <n v="7470"/>
    <s v="Contract Cleaning"/>
    <n v="160"/>
    <s v="2023/03"/>
    <d v="2023-06-03T00:00:00"/>
    <d v="2023-06-07T00:00:00"/>
    <s v="Cleaning NST"/>
    <s v="APAJ"/>
    <s v="ADJ045525"/>
    <n v="65162"/>
    <m/>
    <m/>
    <s v="GST Acquistion"/>
    <n v="106.77"/>
    <x v="29"/>
    <m/>
  </r>
  <r>
    <n v="7470"/>
    <s v="Contract Cleaning"/>
    <n v="430"/>
    <s v="2023/03"/>
    <d v="2023-06-03T00:00:00"/>
    <d v="2023-06-07T00:00:00"/>
    <s v="WYB Ltd t/a Hello Window Clean - Window Clean Hobby "/>
    <s v="APAJ"/>
    <s v="ADJ045525"/>
    <n v="64512"/>
    <m/>
    <m/>
    <s v="GST Acquistion"/>
    <n v="351.75"/>
    <x v="29"/>
    <m/>
  </r>
  <r>
    <n v="7470"/>
    <s v="Contract Cleaning"/>
    <n v="440"/>
    <s v="2023/03"/>
    <d v="2023-06-03T00:00:00"/>
    <d v="2023-06-07T00:00:00"/>
    <s v="WYB Ltd t/a Hello Window Clean - Window Clean Hobby "/>
    <s v="APAJ"/>
    <s v="ADJ045525"/>
    <n v="64512"/>
    <m/>
    <m/>
    <s v="GST Acquistion"/>
    <n v="351.75"/>
    <x v="29"/>
    <m/>
  </r>
  <r>
    <n v="7470"/>
    <s v="Contract Cleaning"/>
    <n v="935"/>
    <s v="2023/03"/>
    <d v="2023-06-03T00:00:00"/>
    <d v="2023-06-07T00:00:00"/>
    <s v="Cleaning NST"/>
    <s v="APAJ"/>
    <s v="ADJ045525"/>
    <n v="65162"/>
    <m/>
    <m/>
    <s v="GST Acquistion"/>
    <n v="88.97"/>
    <x v="29"/>
    <m/>
  </r>
  <r>
    <n v="7470"/>
    <s v="Contract Cleaning"/>
    <n v="110"/>
    <s v="2023/04"/>
    <d v="2023-07-08T00:00:00"/>
    <d v="2023-07-12T00:00:00"/>
    <s v="Cleaning NST"/>
    <s v="APAJ"/>
    <s v="ADJ046164"/>
    <n v="65167"/>
    <m/>
    <m/>
    <s v="GST Acquistion"/>
    <n v="355.91"/>
    <x v="29"/>
    <m/>
  </r>
  <r>
    <n v="7470"/>
    <s v="Contract Cleaning"/>
    <n v="112"/>
    <s v="2023/04"/>
    <d v="2023-07-08T00:00:00"/>
    <d v="2023-07-12T00:00:00"/>
    <s v="Cleaning NST"/>
    <s v="APAJ"/>
    <s v="ADJ046164"/>
    <n v="65167"/>
    <m/>
    <m/>
    <s v="GST Acquistion"/>
    <n v="177.96"/>
    <x v="29"/>
    <m/>
  </r>
  <r>
    <n v="7470"/>
    <s v="Contract Cleaning"/>
    <n v="120"/>
    <s v="2023/04"/>
    <d v="2023-07-08T00:00:00"/>
    <d v="2023-07-12T00:00:00"/>
    <s v="Cleaning NST"/>
    <s v="APAJ"/>
    <s v="ADJ046164"/>
    <n v="65167"/>
    <m/>
    <m/>
    <s v="GST Acquistion"/>
    <n v="391.5"/>
    <x v="29"/>
    <m/>
  </r>
  <r>
    <n v="7470"/>
    <s v="Contract Cleaning"/>
    <n v="130"/>
    <s v="2023/04"/>
    <d v="2023-07-08T00:00:00"/>
    <d v="2023-07-12T00:00:00"/>
    <s v="Cleaning NST"/>
    <s v="APAJ"/>
    <s v="ADJ046164"/>
    <n v="65167"/>
    <m/>
    <m/>
    <s v="GST Acquistion"/>
    <n v="302.52"/>
    <x v="29"/>
    <m/>
  </r>
  <r>
    <n v="7470"/>
    <s v="Contract Cleaning"/>
    <n v="140"/>
    <s v="2023/04"/>
    <d v="2023-07-08T00:00:00"/>
    <d v="2023-07-12T00:00:00"/>
    <s v="Cleaning NST"/>
    <s v="APAJ"/>
    <s v="ADJ046164"/>
    <n v="65167"/>
    <m/>
    <m/>
    <s v="GST Acquistion"/>
    <n v="355.91"/>
    <x v="29"/>
    <m/>
  </r>
  <r>
    <n v="7470"/>
    <s v="Contract Cleaning"/>
    <n v="160"/>
    <s v="2023/04"/>
    <d v="2023-07-08T00:00:00"/>
    <d v="2023-07-12T00:00:00"/>
    <s v="Cleaning NST"/>
    <s v="APAJ"/>
    <s v="ADJ046164"/>
    <n v="65167"/>
    <m/>
    <m/>
    <s v="GST Acquistion"/>
    <n v="106.77"/>
    <x v="29"/>
    <m/>
  </r>
  <r>
    <n v="7470"/>
    <s v="Contract Cleaning"/>
    <n v="430"/>
    <s v="2023/04"/>
    <d v="2023-07-08T00:00:00"/>
    <d v="2023-07-12T00:00:00"/>
    <s v="WYB Ltd t/a Hello Window Clean"/>
    <s v="APAJ"/>
    <s v="ADJ046164"/>
    <n v="64517"/>
    <m/>
    <m/>
    <s v="GST Acquistion"/>
    <n v="351.75"/>
    <x v="29"/>
    <m/>
  </r>
  <r>
    <n v="7470"/>
    <s v="Contract Cleaning"/>
    <n v="440"/>
    <s v="2023/04"/>
    <d v="2023-07-08T00:00:00"/>
    <d v="2023-07-12T00:00:00"/>
    <s v="WYB Ltd t/a Hello Window Clean"/>
    <s v="APAJ"/>
    <s v="ADJ046164"/>
    <n v="64517"/>
    <m/>
    <m/>
    <s v="GST Acquistion"/>
    <n v="351.75"/>
    <x v="29"/>
    <m/>
  </r>
  <r>
    <n v="7470"/>
    <s v="Contract Cleaning"/>
    <n v="935"/>
    <s v="2023/04"/>
    <d v="2023-07-08T00:00:00"/>
    <d v="2023-07-12T00:00:00"/>
    <s v="Cleaning NST"/>
    <s v="APAJ"/>
    <s v="ADJ046164"/>
    <n v="65167"/>
    <m/>
    <m/>
    <s v="GST Acquistion"/>
    <n v="88.97"/>
    <x v="29"/>
    <m/>
  </r>
  <r>
    <n v="7470"/>
    <s v="Contract Cleaning"/>
    <n v="935"/>
    <s v="2023/04"/>
    <d v="2023-07-27T00:00:00"/>
    <d v="2023-08-01T00:00:00"/>
    <s v="WYB Ltd t/a Hello Window Clean Building Wash Wall Bridgestone"/>
    <s v="APAJ"/>
    <s v="ADJ046448"/>
    <n v="64800"/>
    <m/>
    <m/>
    <s v="GST Acquistion"/>
    <n v="126.09"/>
    <x v="29"/>
    <m/>
  </r>
  <r>
    <n v="7470"/>
    <s v="Contract Cleaning"/>
    <n v="112"/>
    <s v="2023/05"/>
    <d v="2023-08-01T00:00:00"/>
    <d v="2023-08-01T00:00:00"/>
    <s v="WYB Ltd t/a Hello Window Clean Lexus - left side glass canopy only"/>
    <s v="APAJ"/>
    <s v="ADJ046448"/>
    <n v="64155"/>
    <m/>
    <m/>
    <s v="GST Acquistion"/>
    <n v="342.69"/>
    <x v="29"/>
    <m/>
  </r>
  <r>
    <n v="7470"/>
    <s v="Contract Cleaning"/>
    <n v="430"/>
    <s v="2023/05"/>
    <d v="2023-08-04T00:00:00"/>
    <d v="2023-08-08T00:00:00"/>
    <s v="WYB Ltd t/a Hello Window Clean Window Clean  exterior only, as per clean schedule. Client request is for one monthly invoice for all cleans in the same month."/>
    <s v="APAJ"/>
    <s v="ADJ046625"/>
    <n v="66877"/>
    <m/>
    <m/>
    <s v="GST Acquistion"/>
    <n v="351.75"/>
    <x v="29"/>
    <m/>
  </r>
  <r>
    <n v="7470"/>
    <s v="Contract Cleaning"/>
    <n v="440"/>
    <s v="2023/05"/>
    <d v="2023-08-04T00:00:00"/>
    <d v="2023-08-08T00:00:00"/>
    <s v="WYB Ltd t/a Hello Window Clean Window Clean  exterior only, as per clean schedule. Client request is for one monthly invoice for all cleans in the same month."/>
    <s v="APAJ"/>
    <s v="ADJ046625"/>
    <n v="66877"/>
    <m/>
    <m/>
    <s v="GST Acquistion"/>
    <n v="351.75"/>
    <x v="29"/>
    <m/>
  </r>
  <r>
    <n v="7470"/>
    <s v="Contract Cleaning"/>
    <n v="110"/>
    <s v="2023/05"/>
    <d v="2023-08-08T00:00:00"/>
    <d v="2023-08-08T00:00:00"/>
    <s v="Cleaning NST"/>
    <s v="APAJ"/>
    <s v="ADJ046625"/>
    <n v="65171"/>
    <m/>
    <m/>
    <s v="GST Acquistion"/>
    <n v="355.91"/>
    <x v="29"/>
    <m/>
  </r>
  <r>
    <n v="7470"/>
    <s v="Contract Cleaning"/>
    <n v="112"/>
    <s v="2023/05"/>
    <d v="2023-08-08T00:00:00"/>
    <d v="2023-08-08T00:00:00"/>
    <s v="Cleaning NST"/>
    <s v="APAJ"/>
    <s v="ADJ046625"/>
    <n v="65171"/>
    <m/>
    <m/>
    <s v="GST Acquistion"/>
    <n v="177.96"/>
    <x v="29"/>
    <m/>
  </r>
  <r>
    <n v="7470"/>
    <s v="Contract Cleaning"/>
    <n v="120"/>
    <s v="2023/05"/>
    <d v="2023-08-08T00:00:00"/>
    <d v="2023-08-08T00:00:00"/>
    <s v="Cleaning NST"/>
    <s v="APAJ"/>
    <s v="ADJ046625"/>
    <n v="65171"/>
    <m/>
    <m/>
    <s v="GST Acquistion"/>
    <n v="391.5"/>
    <x v="29"/>
    <m/>
  </r>
  <r>
    <n v="7470"/>
    <s v="Contract Cleaning"/>
    <n v="130"/>
    <s v="2023/05"/>
    <d v="2023-08-08T00:00:00"/>
    <d v="2023-08-08T00:00:00"/>
    <s v="Cleaning NST"/>
    <s v="APAJ"/>
    <s v="ADJ046625"/>
    <n v="65171"/>
    <m/>
    <m/>
    <s v="GST Acquistion"/>
    <n v="302.52"/>
    <x v="29"/>
    <m/>
  </r>
  <r>
    <n v="7470"/>
    <s v="Contract Cleaning"/>
    <n v="140"/>
    <s v="2023/05"/>
    <d v="2023-08-08T00:00:00"/>
    <d v="2023-08-08T00:00:00"/>
    <s v="Cleaning NST"/>
    <s v="APAJ"/>
    <s v="ADJ046625"/>
    <n v="65171"/>
    <m/>
    <m/>
    <s v="GST Acquistion"/>
    <n v="355.91"/>
    <x v="29"/>
    <m/>
  </r>
  <r>
    <n v="7470"/>
    <s v="Contract Cleaning"/>
    <n v="160"/>
    <s v="2023/05"/>
    <d v="2023-08-08T00:00:00"/>
    <d v="2023-08-08T00:00:00"/>
    <s v="Cleaning NST"/>
    <s v="APAJ"/>
    <s v="ADJ046625"/>
    <n v="65171"/>
    <m/>
    <m/>
    <s v="GST Acquistion"/>
    <n v="106.77"/>
    <x v="29"/>
    <m/>
  </r>
  <r>
    <n v="7470"/>
    <s v="Contract Cleaning"/>
    <n v="935"/>
    <s v="2023/05"/>
    <d v="2023-08-08T00:00:00"/>
    <d v="2023-08-08T00:00:00"/>
    <s v="Cleaning NST"/>
    <s v="APAJ"/>
    <s v="ADJ046625"/>
    <n v="65171"/>
    <m/>
    <m/>
    <s v="GST Acquistion"/>
    <n v="88.97"/>
    <x v="29"/>
    <m/>
  </r>
  <r>
    <n v="7470"/>
    <s v="Contract Cleaning"/>
    <n v="110"/>
    <s v="2023/06"/>
    <d v="2023-09-01T00:00:00"/>
    <d v="2023-09-05T00:00:00"/>
    <s v="Cleaning NST"/>
    <s v="APAJ"/>
    <s v="ADJ047068"/>
    <n v="67064"/>
    <m/>
    <m/>
    <s v="GST Acquistion"/>
    <n v="355.91"/>
    <x v="29"/>
    <m/>
  </r>
  <r>
    <n v="7470"/>
    <s v="Contract Cleaning"/>
    <n v="112"/>
    <s v="2023/06"/>
    <d v="2023-09-01T00:00:00"/>
    <d v="2023-09-05T00:00:00"/>
    <s v="Cleaning NST"/>
    <s v="APAJ"/>
    <s v="ADJ047068"/>
    <n v="67064"/>
    <m/>
    <m/>
    <s v="GST Acquistion"/>
    <n v="177.96"/>
    <x v="29"/>
    <m/>
  </r>
  <r>
    <n v="7470"/>
    <s v="Contract Cleaning"/>
    <n v="120"/>
    <s v="2023/06"/>
    <d v="2023-09-01T00:00:00"/>
    <d v="2023-09-05T00:00:00"/>
    <s v="Cleaning NST"/>
    <s v="APAJ"/>
    <s v="ADJ047068"/>
    <n v="67064"/>
    <m/>
    <m/>
    <s v="GST Acquistion"/>
    <n v="391.5"/>
    <x v="29"/>
    <m/>
  </r>
  <r>
    <n v="7470"/>
    <s v="Contract Cleaning"/>
    <n v="130"/>
    <s v="2023/06"/>
    <d v="2023-09-01T00:00:00"/>
    <d v="2023-09-05T00:00:00"/>
    <s v="Cleaning NST"/>
    <s v="APAJ"/>
    <s v="ADJ047068"/>
    <n v="67064"/>
    <m/>
    <m/>
    <s v="GST Acquistion"/>
    <n v="302.52"/>
    <x v="29"/>
    <m/>
  </r>
  <r>
    <n v="7470"/>
    <s v="Contract Cleaning"/>
    <n v="140"/>
    <s v="2023/06"/>
    <d v="2023-09-01T00:00:00"/>
    <d v="2023-09-05T00:00:00"/>
    <s v="Cleaning NST"/>
    <s v="APAJ"/>
    <s v="ADJ047068"/>
    <n v="67064"/>
    <m/>
    <m/>
    <s v="GST Acquistion"/>
    <n v="355.91"/>
    <x v="29"/>
    <m/>
  </r>
  <r>
    <n v="7470"/>
    <s v="Contract Cleaning"/>
    <n v="160"/>
    <s v="2023/06"/>
    <d v="2023-09-01T00:00:00"/>
    <d v="2023-09-05T00:00:00"/>
    <s v="Cleaning NST"/>
    <s v="APAJ"/>
    <s v="ADJ047068"/>
    <n v="67064"/>
    <m/>
    <m/>
    <s v="GST Acquistion"/>
    <n v="106.77"/>
    <x v="29"/>
    <m/>
  </r>
  <r>
    <n v="7470"/>
    <s v="Contract Cleaning"/>
    <n v="430"/>
    <s v="2023/06"/>
    <d v="2023-09-01T00:00:00"/>
    <d v="2023-09-11T00:00:00"/>
    <s v="WYB Ltd t/a Hello Window Clean"/>
    <s v="APAJ"/>
    <s v="ADJ047192"/>
    <n v="67000"/>
    <m/>
    <m/>
    <s v="GST Acquistion"/>
    <n v="351.75"/>
    <x v="29"/>
    <m/>
  </r>
  <r>
    <n v="7470"/>
    <s v="Contract Cleaning"/>
    <n v="440"/>
    <s v="2023/06"/>
    <d v="2023-09-01T00:00:00"/>
    <d v="2023-09-11T00:00:00"/>
    <s v="WYB Ltd t/a Hello Window Clean"/>
    <s v="APAJ"/>
    <s v="ADJ047192"/>
    <n v="67000"/>
    <m/>
    <m/>
    <s v="GST Acquistion"/>
    <n v="351.75"/>
    <x v="29"/>
    <m/>
  </r>
  <r>
    <n v="7470"/>
    <s v="Contract Cleaning"/>
    <n v="935"/>
    <s v="2023/06"/>
    <d v="2023-09-01T00:00:00"/>
    <d v="2023-09-05T00:00:00"/>
    <s v="Cleaning NST"/>
    <s v="APAJ"/>
    <s v="ADJ047068"/>
    <n v="67064"/>
    <m/>
    <m/>
    <s v="GST Acquistion"/>
    <n v="88.97"/>
    <x v="29"/>
    <m/>
  </r>
  <r>
    <n v="7470"/>
    <s v="Contract Cleaning"/>
    <n v="112"/>
    <s v="2023/06"/>
    <d v="2023-09-09T00:00:00"/>
    <d v="2023-09-11T00:00:00"/>
    <s v="WYB Ltd t/a Hello Window Clean"/>
    <s v="APAJ"/>
    <s v="ADJ047193"/>
    <n v="66986"/>
    <m/>
    <m/>
    <s v="GST Acquistion"/>
    <n v="342.69"/>
    <x v="29"/>
    <m/>
  </r>
  <r>
    <n v="7470"/>
    <s v="Contract Cleaning"/>
    <n v="112"/>
    <s v="2023/06"/>
    <d v="2023-09-30T00:00:00"/>
    <d v="2023-10-02T00:00:00"/>
    <s v="WYB Ltd t/a Hello Window Clean Lexus window clean in"/>
    <s v="APAJ"/>
    <s v="ADJ047505"/>
    <n v="66987"/>
    <m/>
    <m/>
    <s v="GST Acquistion"/>
    <n v="342.69"/>
    <x v="29"/>
    <m/>
  </r>
  <r>
    <n v="7470"/>
    <s v="Contract Cleaning"/>
    <n v="935"/>
    <s v="2023/06"/>
    <d v="2023-09-30T00:00:00"/>
    <d v="2023-10-02T00:00:00"/>
    <s v="WYB Ltd t/a Hello Window Clean Building Wash Wall"/>
    <s v="APAJ"/>
    <s v="ADJ047505"/>
    <n v="64801"/>
    <m/>
    <m/>
    <s v="GST Acquistion"/>
    <n v="126.09"/>
    <x v="29"/>
    <m/>
  </r>
  <r>
    <n v="7470"/>
    <s v="Contract Cleaning"/>
    <n v="110"/>
    <s v="2023/07"/>
    <d v="2023-10-07T00:00:00"/>
    <d v="2023-10-11T00:00:00"/>
    <s v="Cleaning NST"/>
    <s v="APAJ"/>
    <s v="ADJ047724"/>
    <n v="67069"/>
    <m/>
    <m/>
    <s v="GST Acquistion"/>
    <n v="355.91"/>
    <x v="29"/>
    <m/>
  </r>
  <r>
    <n v="7470"/>
    <s v="Contract Cleaning"/>
    <n v="112"/>
    <s v="2023/07"/>
    <d v="2023-10-07T00:00:00"/>
    <d v="2023-10-11T00:00:00"/>
    <s v="Cleaning NST"/>
    <s v="APAJ"/>
    <s v="ADJ047724"/>
    <n v="67069"/>
    <m/>
    <m/>
    <s v="GST Acquistion"/>
    <n v="177.96"/>
    <x v="29"/>
    <m/>
  </r>
  <r>
    <n v="7470"/>
    <s v="Contract Cleaning"/>
    <n v="120"/>
    <s v="2023/07"/>
    <d v="2023-10-07T00:00:00"/>
    <d v="2023-10-11T00:00:00"/>
    <s v="Cleaning NST"/>
    <s v="APAJ"/>
    <s v="ADJ047724"/>
    <n v="67069"/>
    <m/>
    <m/>
    <s v="GST Acquistion"/>
    <n v="391.5"/>
    <x v="29"/>
    <m/>
  </r>
  <r>
    <n v="7470"/>
    <s v="Contract Cleaning"/>
    <n v="130"/>
    <s v="2023/07"/>
    <d v="2023-10-07T00:00:00"/>
    <d v="2023-10-11T00:00:00"/>
    <s v="Cleaning NST"/>
    <s v="APAJ"/>
    <s v="ADJ047724"/>
    <n v="67069"/>
    <m/>
    <m/>
    <s v="GST Acquistion"/>
    <n v="302.52"/>
    <x v="29"/>
    <m/>
  </r>
  <r>
    <n v="7470"/>
    <s v="Contract Cleaning"/>
    <n v="140"/>
    <s v="2023/07"/>
    <d v="2023-10-07T00:00:00"/>
    <d v="2023-10-11T00:00:00"/>
    <s v="Cleaning NST"/>
    <s v="APAJ"/>
    <s v="ADJ047724"/>
    <n v="67069"/>
    <m/>
    <m/>
    <s v="GST Acquistion"/>
    <n v="355.91"/>
    <x v="29"/>
    <m/>
  </r>
  <r>
    <n v="7470"/>
    <s v="Contract Cleaning"/>
    <n v="160"/>
    <s v="2023/07"/>
    <d v="2023-10-07T00:00:00"/>
    <d v="2023-10-11T00:00:00"/>
    <s v="Cleaning NST"/>
    <s v="APAJ"/>
    <s v="ADJ047724"/>
    <n v="67069"/>
    <m/>
    <m/>
    <s v="GST Acquistion"/>
    <n v="106.77"/>
    <x v="29"/>
    <m/>
  </r>
  <r>
    <n v="7470"/>
    <s v="Contract Cleaning"/>
    <n v="430"/>
    <s v="2023/07"/>
    <d v="2023-10-07T00:00:00"/>
    <d v="2023-10-11T00:00:00"/>
    <s v="WYB Ltd t/a Hello Window Clean"/>
    <s v="APAJ"/>
    <s v="ADJ047724"/>
    <n v="67005"/>
    <m/>
    <m/>
    <s v="GST Acquistion"/>
    <n v="351.75"/>
    <x v="29"/>
    <m/>
  </r>
  <r>
    <n v="7470"/>
    <s v="Contract Cleaning"/>
    <n v="440"/>
    <s v="2023/07"/>
    <d v="2023-10-07T00:00:00"/>
    <d v="2023-10-11T00:00:00"/>
    <s v="WYB Ltd t/a Hello Window Clean"/>
    <s v="APAJ"/>
    <s v="ADJ047724"/>
    <n v="67005"/>
    <m/>
    <m/>
    <s v="GST Acquistion"/>
    <n v="351.75"/>
    <x v="29"/>
    <m/>
  </r>
  <r>
    <n v="7470"/>
    <s v="Contract Cleaning"/>
    <n v="935"/>
    <s v="2023/07"/>
    <d v="2023-10-07T00:00:00"/>
    <d v="2023-10-11T00:00:00"/>
    <s v="Cleaning NST"/>
    <s v="APAJ"/>
    <s v="ADJ047724"/>
    <n v="67069"/>
    <m/>
    <m/>
    <s v="GST Acquistion"/>
    <n v="88.97"/>
    <x v="29"/>
    <m/>
  </r>
  <r>
    <n v="7470"/>
    <s v="Contract Cleaning"/>
    <n v="110"/>
    <s v="2023/08"/>
    <d v="2023-11-01T00:00:00"/>
    <d v="2023-11-07T00:00:00"/>
    <s v="Cleaning NST"/>
    <s v="APAJ"/>
    <s v="ADJ048125"/>
    <n v="67073"/>
    <m/>
    <m/>
    <s v="GST Acquistion"/>
    <n v="355.91"/>
    <x v="29"/>
    <m/>
  </r>
  <r>
    <n v="7470"/>
    <s v="Contract Cleaning"/>
    <n v="112"/>
    <s v="2023/08"/>
    <d v="2023-11-01T00:00:00"/>
    <d v="2023-11-07T00:00:00"/>
    <s v="Cleaning NST"/>
    <s v="APAJ"/>
    <s v="ADJ048125"/>
    <n v="67073"/>
    <m/>
    <m/>
    <s v="GST Acquistion"/>
    <n v="177.96"/>
    <x v="29"/>
    <m/>
  </r>
  <r>
    <n v="7470"/>
    <s v="Contract Cleaning"/>
    <n v="120"/>
    <s v="2023/08"/>
    <d v="2023-11-01T00:00:00"/>
    <d v="2023-11-07T00:00:00"/>
    <s v="Cleaning NST"/>
    <s v="APAJ"/>
    <s v="ADJ048125"/>
    <n v="67073"/>
    <m/>
    <m/>
    <s v="GST Acquistion"/>
    <n v="391.5"/>
    <x v="29"/>
    <m/>
  </r>
  <r>
    <n v="7470"/>
    <s v="Contract Cleaning"/>
    <n v="130"/>
    <s v="2023/08"/>
    <d v="2023-11-01T00:00:00"/>
    <d v="2023-11-07T00:00:00"/>
    <s v="Cleaning NST"/>
    <s v="APAJ"/>
    <s v="ADJ048125"/>
    <n v="67073"/>
    <m/>
    <m/>
    <s v="GST Acquistion"/>
    <n v="302.52"/>
    <x v="29"/>
    <m/>
  </r>
  <r>
    <n v="7470"/>
    <s v="Contract Cleaning"/>
    <n v="140"/>
    <s v="2023/08"/>
    <d v="2023-11-01T00:00:00"/>
    <d v="2023-11-07T00:00:00"/>
    <s v="Cleaning NST"/>
    <s v="APAJ"/>
    <s v="ADJ048125"/>
    <n v="67073"/>
    <m/>
    <m/>
    <s v="GST Acquistion"/>
    <n v="355.91"/>
    <x v="29"/>
    <m/>
  </r>
  <r>
    <n v="7470"/>
    <s v="Contract Cleaning"/>
    <n v="160"/>
    <s v="2023/08"/>
    <d v="2023-11-01T00:00:00"/>
    <d v="2023-11-07T00:00:00"/>
    <s v="Cleaning NST"/>
    <s v="APAJ"/>
    <s v="ADJ048125"/>
    <n v="67073"/>
    <m/>
    <m/>
    <s v="GST Acquistion"/>
    <n v="106.77"/>
    <x v="29"/>
    <m/>
  </r>
  <r>
    <n v="7470"/>
    <s v="Contract Cleaning"/>
    <n v="935"/>
    <s v="2023/08"/>
    <d v="2023-11-01T00:00:00"/>
    <d v="2023-11-07T00:00:00"/>
    <s v="Cleaning NST"/>
    <s v="APAJ"/>
    <s v="ADJ048125"/>
    <n v="67073"/>
    <m/>
    <m/>
    <s v="GST Acquistion"/>
    <n v="88.97"/>
    <x v="29"/>
    <m/>
  </r>
  <r>
    <n v="7470"/>
    <s v="Contract Cleaning"/>
    <n v="112"/>
    <s v="2023/08"/>
    <d v="2023-11-04T00:00:00"/>
    <d v="2023-11-07T00:00:00"/>
    <s v="WYB Ltd t/a Hello Window Clean Lexus - window clean - exterior interior windows  Standard  Glass only excludes frames"/>
    <s v="APAJ"/>
    <s v="ADJ048125"/>
    <n v="66988"/>
    <m/>
    <m/>
    <s v="GST Acquistion"/>
    <n v="342.69"/>
    <x v="29"/>
    <m/>
  </r>
  <r>
    <n v="7470"/>
    <s v="Contract Cleaning"/>
    <n v="430"/>
    <s v="2023/08"/>
    <d v="2023-11-04T00:00:00"/>
    <d v="2023-11-07T00:00:00"/>
    <s v="WYB Ltd t/a Hello Window Clean Window Clean  exterior only as per clean schedule Standard Glass only excludes frames"/>
    <s v="APAJ"/>
    <s v="ADJ048125"/>
    <n v="67009"/>
    <m/>
    <m/>
    <s v="GST Acquistion"/>
    <n v="355.67"/>
    <x v="29"/>
    <m/>
  </r>
  <r>
    <n v="7470"/>
    <s v="Contract Cleaning"/>
    <n v="440"/>
    <s v="2023/08"/>
    <d v="2023-11-04T00:00:00"/>
    <d v="2023-11-07T00:00:00"/>
    <s v="WYB Ltd t/a Hello Window Clean Window Clean  exterior only as per clean schedule Standard Glass only excludes frames"/>
    <s v="APAJ"/>
    <s v="ADJ048125"/>
    <n v="67009"/>
    <m/>
    <m/>
    <s v="GST Acquistion"/>
    <n v="347.83"/>
    <x v="29"/>
    <m/>
  </r>
  <r>
    <n v="7470"/>
    <s v="Contract Cleaning"/>
    <n v="430"/>
    <s v="2023/09"/>
    <d v="2023-12-06T00:00:00"/>
    <d v="2023-12-11T00:00:00"/>
    <s v="WYB Ltd t/a Hello Window Clean"/>
    <s v="APAJ"/>
    <s v="ADJ048665"/>
    <n v="67014"/>
    <m/>
    <m/>
    <s v="GST Acquistion"/>
    <n v="355.67"/>
    <x v="29"/>
    <m/>
  </r>
  <r>
    <n v="7470"/>
    <s v="Contract Cleaning"/>
    <n v="440"/>
    <s v="2023/09"/>
    <d v="2023-12-06T00:00:00"/>
    <d v="2023-12-11T00:00:00"/>
    <s v="WYB Ltd t/a Hello Window Clean"/>
    <s v="APAJ"/>
    <s v="ADJ048665"/>
    <n v="67014"/>
    <m/>
    <m/>
    <s v="GST Acquistion"/>
    <n v="347.83"/>
    <x v="29"/>
    <m/>
  </r>
  <r>
    <n v="7470"/>
    <s v="Contract Cleaning"/>
    <n v="110"/>
    <s v="2023/09"/>
    <d v="2023-12-22T00:00:00"/>
    <d v="2023-12-22T00:00:00"/>
    <s v="Cleaning NST"/>
    <s v="APAJ"/>
    <s v="ADJ048859"/>
    <n v="67663"/>
    <m/>
    <m/>
    <s v="GST Acquistion"/>
    <n v="355.91"/>
    <x v="29"/>
    <m/>
  </r>
  <r>
    <n v="7470"/>
    <s v="Contract Cleaning"/>
    <n v="112"/>
    <s v="2023/09"/>
    <d v="2023-12-22T00:00:00"/>
    <d v="2023-12-22T00:00:00"/>
    <s v="WYB Ltd t/a Hello Window Clean"/>
    <s v="APAJ"/>
    <s v="ADJ048857"/>
    <n v="66989"/>
    <m/>
    <m/>
    <s v="GST Acquistion"/>
    <n v="342.69"/>
    <x v="29"/>
    <m/>
  </r>
  <r>
    <n v="7470"/>
    <s v="Contract Cleaning"/>
    <n v="112"/>
    <s v="2023/09"/>
    <d v="2023-12-22T00:00:00"/>
    <d v="2023-12-22T00:00:00"/>
    <s v="Cleaning NST"/>
    <s v="APAJ"/>
    <s v="ADJ048859"/>
    <n v="67663"/>
    <m/>
    <m/>
    <s v="GST Acquistion"/>
    <n v="177.96"/>
    <x v="29"/>
    <m/>
  </r>
  <r>
    <n v="7470"/>
    <s v="Contract Cleaning"/>
    <n v="120"/>
    <s v="2023/09"/>
    <d v="2023-12-22T00:00:00"/>
    <d v="2023-12-22T00:00:00"/>
    <s v="Cleaning NST"/>
    <s v="APAJ"/>
    <s v="ADJ048859"/>
    <n v="67663"/>
    <m/>
    <m/>
    <s v="GST Acquistion"/>
    <n v="391.5"/>
    <x v="29"/>
    <m/>
  </r>
  <r>
    <n v="7470"/>
    <s v="Contract Cleaning"/>
    <n v="130"/>
    <s v="2023/09"/>
    <d v="2023-12-22T00:00:00"/>
    <d v="2023-12-22T00:00:00"/>
    <s v="Cleaning NST"/>
    <s v="APAJ"/>
    <s v="ADJ048859"/>
    <n v="67663"/>
    <m/>
    <m/>
    <s v="GST Acquistion"/>
    <n v="302.52"/>
    <x v="29"/>
    <m/>
  </r>
  <r>
    <n v="7470"/>
    <s v="Contract Cleaning"/>
    <n v="140"/>
    <s v="2023/09"/>
    <d v="2023-12-22T00:00:00"/>
    <d v="2023-12-22T00:00:00"/>
    <s v="Cleaning NST"/>
    <s v="APAJ"/>
    <s v="ADJ048859"/>
    <n v="67663"/>
    <m/>
    <m/>
    <s v="GST Acquistion"/>
    <n v="355.91"/>
    <x v="29"/>
    <m/>
  </r>
  <r>
    <n v="7470"/>
    <s v="Contract Cleaning"/>
    <n v="160"/>
    <s v="2023/09"/>
    <d v="2023-12-22T00:00:00"/>
    <d v="2023-12-22T00:00:00"/>
    <s v="Cleaning NST"/>
    <s v="APAJ"/>
    <s v="ADJ048859"/>
    <n v="67663"/>
    <m/>
    <m/>
    <s v="GST Acquistion"/>
    <n v="106.77"/>
    <x v="29"/>
    <m/>
  </r>
  <r>
    <n v="7470"/>
    <s v="Contract Cleaning"/>
    <n v="935"/>
    <s v="2023/09"/>
    <d v="2023-12-22T00:00:00"/>
    <d v="2023-12-22T00:00:00"/>
    <s v="WYB Ltd t/a Hello Window Clean"/>
    <s v="APAJ"/>
    <s v="ADJ048857"/>
    <n v="64802"/>
    <m/>
    <m/>
    <s v="GST Acquistion"/>
    <n v="126.09"/>
    <x v="29"/>
    <m/>
  </r>
  <r>
    <n v="7470"/>
    <s v="Contract Cleaning"/>
    <n v="935"/>
    <s v="2023/09"/>
    <d v="2023-12-22T00:00:00"/>
    <d v="2023-12-22T00:00:00"/>
    <s v="Cleaning NST"/>
    <s v="APAJ"/>
    <s v="ADJ048859"/>
    <n v="67663"/>
    <m/>
    <m/>
    <s v="GST Acquistion"/>
    <n v="88.97"/>
    <x v="29"/>
    <m/>
  </r>
  <r>
    <n v="7470"/>
    <s v="Contract Cleaning"/>
    <n v="112"/>
    <s v="2023/10"/>
    <d v="2024-01-02T00:00:00"/>
    <d v="2024-01-09T00:00:00"/>
    <s v="WYB Ltd t/a Hello Window Clean"/>
    <s v="APAJ"/>
    <s v="ADJ049063"/>
    <n v="67667"/>
    <m/>
    <m/>
    <s v="GST Acquistion"/>
    <n v="1779.56"/>
    <x v="29"/>
    <m/>
  </r>
  <r>
    <n v="7470"/>
    <s v="Contract Cleaning"/>
    <n v="430"/>
    <s v="2023/10"/>
    <d v="2024-01-02T00:00:00"/>
    <d v="2024-01-09T00:00:00"/>
    <s v="WYB Ltd t/a Hello Window Clean"/>
    <s v="APAJ"/>
    <s v="ADJ049063"/>
    <n v="67018"/>
    <m/>
    <m/>
    <s v="GST Acquistion"/>
    <n v="355.67"/>
    <x v="29"/>
    <m/>
  </r>
  <r>
    <n v="7470"/>
    <s v="Contract Cleaning"/>
    <n v="440"/>
    <s v="2023/10"/>
    <d v="2024-01-02T00:00:00"/>
    <d v="2024-01-09T00:00:00"/>
    <s v="WYB Ltd t/a Hello Window Clean"/>
    <s v="APAJ"/>
    <s v="ADJ049063"/>
    <n v="67018"/>
    <m/>
    <m/>
    <s v="GST Acquistion"/>
    <n v="347.83"/>
    <x v="29"/>
    <m/>
  </r>
  <r>
    <n v="7470"/>
    <s v="Contract Cleaning"/>
    <n v="110"/>
    <s v="2023/11"/>
    <d v="2024-02-01T00:00:00"/>
    <d v="2024-02-01T00:00:00"/>
    <s v="Cleaning NST"/>
    <s v="APAJ"/>
    <s v="ADJ049364"/>
    <n v="68874"/>
    <m/>
    <m/>
    <s v="GST Acquistion"/>
    <n v="355.91"/>
    <x v="29"/>
    <m/>
  </r>
  <r>
    <n v="7470"/>
    <s v="Contract Cleaning"/>
    <n v="112"/>
    <s v="2023/11"/>
    <d v="2024-02-01T00:00:00"/>
    <d v="2024-02-01T00:00:00"/>
    <s v="Cleaning NST"/>
    <s v="APAJ"/>
    <s v="ADJ049364"/>
    <n v="68874"/>
    <m/>
    <m/>
    <s v="GST Acquistion"/>
    <n v="177.96"/>
    <x v="29"/>
    <m/>
  </r>
  <r>
    <n v="7470"/>
    <s v="Contract Cleaning"/>
    <n v="120"/>
    <s v="2023/11"/>
    <d v="2024-02-01T00:00:00"/>
    <d v="2024-02-01T00:00:00"/>
    <s v="Cleaning NST"/>
    <s v="APAJ"/>
    <s v="ADJ049364"/>
    <n v="68874"/>
    <m/>
    <m/>
    <s v="GST Acquistion"/>
    <n v="391.5"/>
    <x v="29"/>
    <m/>
  </r>
  <r>
    <n v="7470"/>
    <s v="Contract Cleaning"/>
    <n v="130"/>
    <s v="2023/11"/>
    <d v="2024-02-01T00:00:00"/>
    <d v="2024-02-01T00:00:00"/>
    <s v="Cleaning NST"/>
    <s v="APAJ"/>
    <s v="ADJ049364"/>
    <n v="68874"/>
    <m/>
    <m/>
    <s v="GST Acquistion"/>
    <n v="302.52"/>
    <x v="29"/>
    <m/>
  </r>
  <r>
    <n v="7470"/>
    <s v="Contract Cleaning"/>
    <n v="140"/>
    <s v="2023/11"/>
    <d v="2024-02-01T00:00:00"/>
    <d v="2024-02-01T00:00:00"/>
    <s v="Cleaning NST"/>
    <s v="APAJ"/>
    <s v="ADJ049364"/>
    <n v="68874"/>
    <m/>
    <m/>
    <s v="GST Acquistion"/>
    <n v="355.91"/>
    <x v="29"/>
    <m/>
  </r>
  <r>
    <n v="7470"/>
    <s v="Contract Cleaning"/>
    <n v="160"/>
    <s v="2023/11"/>
    <d v="2024-02-01T00:00:00"/>
    <d v="2024-02-01T00:00:00"/>
    <s v="Cleaning NST"/>
    <s v="APAJ"/>
    <s v="ADJ049364"/>
    <n v="68874"/>
    <m/>
    <m/>
    <s v="GST Acquistion"/>
    <n v="106.77"/>
    <x v="29"/>
    <m/>
  </r>
  <r>
    <n v="7470"/>
    <s v="Contract Cleaning"/>
    <n v="430"/>
    <s v="2023/11"/>
    <d v="2024-02-01T00:00:00"/>
    <d v="2024-02-01T00:00:00"/>
    <s v="WYB Ltd t/a Hello Window Clean Weekly Window Clean - exterior only, as per clean schedule."/>
    <s v="APAJ"/>
    <s v="ADJ049364"/>
    <n v="68954"/>
    <m/>
    <m/>
    <s v="GST Acquistion"/>
    <n v="351.75"/>
    <x v="29"/>
    <m/>
  </r>
  <r>
    <n v="7470"/>
    <s v="Contract Cleaning"/>
    <n v="440"/>
    <s v="2023/11"/>
    <d v="2024-02-01T00:00:00"/>
    <d v="2024-02-01T00:00:00"/>
    <s v="WYB Ltd t/a Hello Window Clean Weekly Window Clean - exterior only, as per clean schedule."/>
    <s v="APAJ"/>
    <s v="ADJ049364"/>
    <n v="68954"/>
    <m/>
    <m/>
    <s v="GST Acquistion"/>
    <n v="351.75"/>
    <x v="29"/>
    <m/>
  </r>
  <r>
    <n v="7470"/>
    <s v="Contract Cleaning"/>
    <n v="935"/>
    <s v="2023/11"/>
    <d v="2024-02-01T00:00:00"/>
    <d v="2024-02-01T00:00:00"/>
    <s v="Cleaning NST"/>
    <s v="APAJ"/>
    <s v="ADJ049364"/>
    <n v="68874"/>
    <m/>
    <m/>
    <s v="GST Acquistion"/>
    <n v="88.97"/>
    <x v="29"/>
    <m/>
  </r>
  <r>
    <n v="7470"/>
    <s v="Contract Cleaning"/>
    <n v="112"/>
    <s v="2023/11"/>
    <d v="2024-02-09T00:00:00"/>
    <d v="2024-02-09T00:00:00"/>
    <s v="WYB Ltd t/a Hello Window Clean"/>
    <s v="APAJ"/>
    <s v="ADJ049537"/>
    <n v="68936"/>
    <m/>
    <m/>
    <s v="GST Acquistion"/>
    <n v="342.69"/>
    <x v="29"/>
    <m/>
  </r>
  <r>
    <n v="7470"/>
    <s v="Contract Cleaning"/>
    <n v="935"/>
    <s v="2023/11"/>
    <d v="2024-02-13T00:00:00"/>
    <d v="2024-02-13T00:00:00"/>
    <s v="WYB Ltd t/a Hello Window Clean Bridgestone Tyres Building Wash Wall"/>
    <s v="APAJ"/>
    <s v="ADJ049561"/>
    <n v="68946"/>
    <m/>
    <m/>
    <s v="GST Acquistion"/>
    <n v="128.4"/>
    <x v="29"/>
    <m/>
  </r>
  <r>
    <n v="7470"/>
    <s v="Contract Cleaning"/>
    <n v="110"/>
    <s v="2022/12"/>
    <d v="2023-03-31T00:00:00"/>
    <d v="2023-04-19T00:00:00"/>
    <s v="EOM Re-allocation"/>
    <s v="GLJN"/>
    <s v="JNL013018"/>
    <m/>
    <m/>
    <m/>
    <m/>
    <n v="-2556.56"/>
    <x v="30"/>
    <m/>
  </r>
  <r>
    <n v="7470"/>
    <s v="Contract Cleaning"/>
    <n v="110"/>
    <s v="2022/12"/>
    <d v="2023-03-31T00:00:00"/>
    <d v="2023-04-21T00:00:00"/>
    <s v="EOM Re-allocation"/>
    <s v="GLJN"/>
    <s v="JNL013032"/>
    <m/>
    <m/>
    <m/>
    <m/>
    <n v="2556.56"/>
    <x v="30"/>
    <m/>
  </r>
  <r>
    <n v="7470"/>
    <s v="Contract Cleaning"/>
    <n v="110"/>
    <s v="2022/12"/>
    <d v="2023-03-31T00:00:00"/>
    <d v="2023-04-21T00:00:00"/>
    <s v="EOM Re-allocation"/>
    <s v="GLJN"/>
    <s v="JNL013039"/>
    <m/>
    <m/>
    <m/>
    <m/>
    <n v="-2556.56"/>
    <x v="30"/>
    <m/>
  </r>
  <r>
    <n v="7470"/>
    <s v="Contract Cleaning"/>
    <n v="120"/>
    <s v="2022/12"/>
    <d v="2023-03-31T00:00:00"/>
    <d v="2023-04-19T00:00:00"/>
    <s v="EOM Re-allocation"/>
    <s v="GLJN"/>
    <s v="JNL013018"/>
    <m/>
    <m/>
    <m/>
    <m/>
    <n v="-2812.22"/>
    <x v="30"/>
    <m/>
  </r>
  <r>
    <n v="7470"/>
    <s v="Contract Cleaning"/>
    <n v="120"/>
    <s v="2022/12"/>
    <d v="2023-03-31T00:00:00"/>
    <d v="2023-04-21T00:00:00"/>
    <s v="EOM Re-allocation"/>
    <s v="GLJN"/>
    <s v="JNL013032"/>
    <m/>
    <m/>
    <m/>
    <m/>
    <n v="2812.22"/>
    <x v="30"/>
    <m/>
  </r>
  <r>
    <n v="7470"/>
    <s v="Contract Cleaning"/>
    <n v="120"/>
    <s v="2022/12"/>
    <d v="2023-03-31T00:00:00"/>
    <d v="2023-04-21T00:00:00"/>
    <s v="EOM Re-allocation"/>
    <s v="GLJN"/>
    <s v="JNL013039"/>
    <m/>
    <m/>
    <m/>
    <m/>
    <n v="-2812.22"/>
    <x v="30"/>
    <m/>
  </r>
  <r>
    <n v="7470"/>
    <s v="Contract Cleaning"/>
    <n v="130"/>
    <s v="2022/12"/>
    <d v="2023-03-31T00:00:00"/>
    <d v="2023-04-19T00:00:00"/>
    <s v="EOM Re-allocation"/>
    <s v="GLJN"/>
    <s v="JNL013018"/>
    <m/>
    <m/>
    <m/>
    <m/>
    <n v="-2173.09"/>
    <x v="30"/>
    <m/>
  </r>
  <r>
    <n v="7470"/>
    <s v="Contract Cleaning"/>
    <n v="130"/>
    <s v="2022/12"/>
    <d v="2023-03-31T00:00:00"/>
    <d v="2023-04-21T00:00:00"/>
    <s v="EOM Re-allocation"/>
    <s v="GLJN"/>
    <s v="JNL013032"/>
    <m/>
    <m/>
    <m/>
    <m/>
    <n v="2173.09"/>
    <x v="30"/>
    <m/>
  </r>
  <r>
    <n v="7470"/>
    <s v="Contract Cleaning"/>
    <n v="130"/>
    <s v="2022/12"/>
    <d v="2023-03-31T00:00:00"/>
    <d v="2023-04-21T00:00:00"/>
    <s v="EOM Re-allocation"/>
    <s v="GLJN"/>
    <s v="JNL013039"/>
    <m/>
    <m/>
    <m/>
    <m/>
    <n v="-2173.09"/>
    <x v="30"/>
    <m/>
  </r>
  <r>
    <n v="7470"/>
    <s v="Contract Cleaning"/>
    <n v="140"/>
    <s v="2022/12"/>
    <d v="2023-03-31T00:00:00"/>
    <d v="2023-04-19T00:00:00"/>
    <s v="EOM Re-allocation"/>
    <s v="GLJN"/>
    <s v="JNL013018"/>
    <m/>
    <m/>
    <m/>
    <m/>
    <n v="-2556.56"/>
    <x v="30"/>
    <m/>
  </r>
  <r>
    <n v="7470"/>
    <s v="Contract Cleaning"/>
    <n v="140"/>
    <s v="2022/12"/>
    <d v="2023-03-31T00:00:00"/>
    <d v="2023-04-21T00:00:00"/>
    <s v="EOM Re-allocation"/>
    <s v="GLJN"/>
    <s v="JNL013032"/>
    <m/>
    <m/>
    <m/>
    <m/>
    <n v="2556.56"/>
    <x v="30"/>
    <m/>
  </r>
  <r>
    <n v="7470"/>
    <s v="Contract Cleaning"/>
    <n v="140"/>
    <s v="2022/12"/>
    <d v="2023-03-31T00:00:00"/>
    <d v="2023-04-21T00:00:00"/>
    <s v="EOM Re-allocation"/>
    <s v="GLJN"/>
    <s v="JNL013039"/>
    <m/>
    <m/>
    <m/>
    <m/>
    <n v="-2556.56"/>
    <x v="30"/>
    <m/>
  </r>
  <r>
    <n v="7470"/>
    <s v="Contract Cleaning"/>
    <n v="160"/>
    <s v="2022/12"/>
    <d v="2023-03-31T00:00:00"/>
    <d v="2023-04-19T00:00:00"/>
    <s v="EOM Re-allocation"/>
    <s v="GLJN"/>
    <s v="JNL013018"/>
    <m/>
    <m/>
    <m/>
    <m/>
    <n v="-766.96"/>
    <x v="30"/>
    <m/>
  </r>
  <r>
    <n v="7470"/>
    <s v="Contract Cleaning"/>
    <n v="160"/>
    <s v="2022/12"/>
    <d v="2023-03-31T00:00:00"/>
    <d v="2023-04-21T00:00:00"/>
    <s v="EOM Re-allocation"/>
    <s v="GLJN"/>
    <s v="JNL013032"/>
    <m/>
    <m/>
    <m/>
    <m/>
    <n v="766.96"/>
    <x v="30"/>
    <m/>
  </r>
  <r>
    <n v="7470"/>
    <s v="Contract Cleaning"/>
    <n v="160"/>
    <s v="2022/12"/>
    <d v="2023-03-31T00:00:00"/>
    <d v="2023-04-21T00:00:00"/>
    <s v="EOM Re-allocation"/>
    <s v="GLJN"/>
    <s v="JNL013039"/>
    <m/>
    <m/>
    <m/>
    <m/>
    <n v="-766.96"/>
    <x v="30"/>
    <m/>
  </r>
  <r>
    <n v="7470"/>
    <s v="Contract Cleaning"/>
    <n v="190"/>
    <s v="2022/12"/>
    <d v="2023-03-31T00:00:00"/>
    <d v="2023-04-19T00:00:00"/>
    <s v="EOM Re-allocation"/>
    <s v="GLJN"/>
    <s v="JNL013018"/>
    <n v="110"/>
    <m/>
    <m/>
    <m/>
    <n v="2556.56"/>
    <x v="30"/>
    <m/>
  </r>
  <r>
    <n v="7470"/>
    <s v="Contract Cleaning"/>
    <n v="190"/>
    <s v="2022/12"/>
    <d v="2023-03-31T00:00:00"/>
    <d v="2023-04-19T00:00:00"/>
    <s v="EOM Re-allocation"/>
    <s v="GLJN"/>
    <s v="JNL013018"/>
    <n v="120"/>
    <m/>
    <m/>
    <m/>
    <n v="2812.22"/>
    <x v="30"/>
    <m/>
  </r>
  <r>
    <n v="7470"/>
    <s v="Contract Cleaning"/>
    <n v="190"/>
    <s v="2022/12"/>
    <d v="2023-03-31T00:00:00"/>
    <d v="2023-04-19T00:00:00"/>
    <s v="EOM Re-allocation"/>
    <s v="GLJN"/>
    <s v="JNL013018"/>
    <n v="130"/>
    <m/>
    <m/>
    <m/>
    <n v="2173.09"/>
    <x v="30"/>
    <m/>
  </r>
  <r>
    <n v="7470"/>
    <s v="Contract Cleaning"/>
    <n v="190"/>
    <s v="2022/12"/>
    <d v="2023-03-31T00:00:00"/>
    <d v="2023-04-19T00:00:00"/>
    <s v="EOM Re-allocation"/>
    <s v="GLJN"/>
    <s v="JNL013018"/>
    <n v="140"/>
    <m/>
    <m/>
    <m/>
    <n v="2556.56"/>
    <x v="30"/>
    <m/>
  </r>
  <r>
    <n v="7470"/>
    <s v="Contract Cleaning"/>
    <n v="190"/>
    <s v="2022/12"/>
    <d v="2023-03-31T00:00:00"/>
    <d v="2023-04-19T00:00:00"/>
    <s v="EOM Re-allocation"/>
    <s v="GLJN"/>
    <s v="JNL013018"/>
    <n v="160"/>
    <m/>
    <m/>
    <m/>
    <n v="766.96"/>
    <x v="30"/>
    <m/>
  </r>
  <r>
    <n v="7470"/>
    <s v="Contract Cleaning"/>
    <n v="190"/>
    <s v="2022/12"/>
    <d v="2023-03-31T00:00:00"/>
    <d v="2023-04-19T00:00:00"/>
    <s v="EOM Re-allocation"/>
    <s v="GLJN"/>
    <s v="JNL013018"/>
    <n v="210"/>
    <m/>
    <m/>
    <m/>
    <n v="947.63"/>
    <x v="30"/>
    <m/>
  </r>
  <r>
    <n v="7470"/>
    <s v="Contract Cleaning"/>
    <n v="190"/>
    <s v="2022/12"/>
    <d v="2023-03-31T00:00:00"/>
    <d v="2023-04-19T00:00:00"/>
    <s v="EOM Re-allocation"/>
    <s v="GLJN"/>
    <s v="JNL013018"/>
    <n v="220"/>
    <m/>
    <m/>
    <m/>
    <n v="947.63"/>
    <x v="30"/>
    <m/>
  </r>
  <r>
    <n v="7470"/>
    <s v="Contract Cleaning"/>
    <n v="190"/>
    <s v="2022/12"/>
    <d v="2023-03-31T00:00:00"/>
    <d v="2023-04-19T00:00:00"/>
    <s v="EOM Re-allocation"/>
    <s v="GLJN"/>
    <s v="JNL013018"/>
    <n v="230"/>
    <m/>
    <m/>
    <m/>
    <n v="947.63"/>
    <x v="30"/>
    <m/>
  </r>
  <r>
    <n v="7470"/>
    <s v="Contract Cleaning"/>
    <n v="190"/>
    <s v="2022/12"/>
    <d v="2023-03-31T00:00:00"/>
    <d v="2023-04-19T00:00:00"/>
    <s v="EOM Re-allocation"/>
    <s v="GLJN"/>
    <s v="JNL013018"/>
    <n v="240"/>
    <m/>
    <m/>
    <m/>
    <n v="2668.02"/>
    <x v="30"/>
    <m/>
  </r>
  <r>
    <n v="7470"/>
    <s v="Contract Cleaning"/>
    <n v="190"/>
    <s v="2022/12"/>
    <d v="2023-03-31T00:00:00"/>
    <d v="2023-04-19T00:00:00"/>
    <s v="EOM Re-allocation"/>
    <s v="GLJN"/>
    <s v="JNL013018"/>
    <n v="330"/>
    <m/>
    <m/>
    <m/>
    <n v="592.59"/>
    <x v="30"/>
    <m/>
  </r>
  <r>
    <n v="7470"/>
    <s v="Contract Cleaning"/>
    <n v="190"/>
    <s v="2022/12"/>
    <d v="2023-03-31T00:00:00"/>
    <d v="2023-04-19T00:00:00"/>
    <s v="EOM Re-allocation"/>
    <s v="GLJN"/>
    <s v="JNL013018"/>
    <n v="340"/>
    <m/>
    <m/>
    <m/>
    <n v="349.86"/>
    <x v="30"/>
    <m/>
  </r>
  <r>
    <n v="7470"/>
    <s v="Contract Cleaning"/>
    <n v="190"/>
    <s v="2022/12"/>
    <d v="2023-03-31T00:00:00"/>
    <d v="2023-04-19T00:00:00"/>
    <s v="EOM Re-allocation"/>
    <s v="GLJN"/>
    <s v="JNL013018"/>
    <n v="430"/>
    <m/>
    <m/>
    <m/>
    <n v="2210.7199999999998"/>
    <x v="30"/>
    <m/>
  </r>
  <r>
    <n v="7470"/>
    <s v="Contract Cleaning"/>
    <n v="190"/>
    <s v="2022/12"/>
    <d v="2023-03-31T00:00:00"/>
    <d v="2023-04-19T00:00:00"/>
    <s v="EOM Re-allocation"/>
    <s v="GLJN"/>
    <s v="JNL013018"/>
    <n v="440"/>
    <m/>
    <m/>
    <m/>
    <n v="2210.7199999999998"/>
    <x v="30"/>
    <m/>
  </r>
  <r>
    <n v="7470"/>
    <s v="Contract Cleaning"/>
    <n v="190"/>
    <s v="2022/12"/>
    <d v="2023-03-31T00:00:00"/>
    <d v="2023-04-21T00:00:00"/>
    <s v="EOM Re-allocation"/>
    <s v="GLJN"/>
    <s v="JNL013032"/>
    <n v="110"/>
    <m/>
    <m/>
    <m/>
    <n v="-2556.56"/>
    <x v="30"/>
    <m/>
  </r>
  <r>
    <n v="7470"/>
    <s v="Contract Cleaning"/>
    <n v="190"/>
    <s v="2022/12"/>
    <d v="2023-03-31T00:00:00"/>
    <d v="2023-04-21T00:00:00"/>
    <s v="EOM Re-allocation"/>
    <s v="GLJN"/>
    <s v="JNL013032"/>
    <n v="120"/>
    <m/>
    <m/>
    <m/>
    <n v="-2812.22"/>
    <x v="30"/>
    <m/>
  </r>
  <r>
    <n v="7470"/>
    <s v="Contract Cleaning"/>
    <n v="190"/>
    <s v="2022/12"/>
    <d v="2023-03-31T00:00:00"/>
    <d v="2023-04-21T00:00:00"/>
    <s v="EOM Re-allocation"/>
    <s v="GLJN"/>
    <s v="JNL013032"/>
    <n v="130"/>
    <m/>
    <m/>
    <m/>
    <n v="-2173.09"/>
    <x v="30"/>
    <m/>
  </r>
  <r>
    <n v="7470"/>
    <s v="Contract Cleaning"/>
    <n v="190"/>
    <s v="2022/12"/>
    <d v="2023-03-31T00:00:00"/>
    <d v="2023-04-21T00:00:00"/>
    <s v="EOM Re-allocation"/>
    <s v="GLJN"/>
    <s v="JNL013032"/>
    <n v="140"/>
    <m/>
    <m/>
    <m/>
    <n v="-2556.56"/>
    <x v="30"/>
    <m/>
  </r>
  <r>
    <n v="7470"/>
    <s v="Contract Cleaning"/>
    <n v="190"/>
    <s v="2022/12"/>
    <d v="2023-03-31T00:00:00"/>
    <d v="2023-04-21T00:00:00"/>
    <s v="EOM Re-allocation"/>
    <s v="GLJN"/>
    <s v="JNL013032"/>
    <n v="160"/>
    <m/>
    <m/>
    <m/>
    <n v="-766.96"/>
    <x v="30"/>
    <m/>
  </r>
  <r>
    <n v="7470"/>
    <s v="Contract Cleaning"/>
    <n v="190"/>
    <s v="2022/12"/>
    <d v="2023-03-31T00:00:00"/>
    <d v="2023-04-21T00:00:00"/>
    <s v="EOM Re-allocation"/>
    <s v="GLJN"/>
    <s v="JNL013032"/>
    <n v="210"/>
    <m/>
    <m/>
    <m/>
    <n v="-947.63"/>
    <x v="30"/>
    <m/>
  </r>
  <r>
    <n v="7470"/>
    <s v="Contract Cleaning"/>
    <n v="190"/>
    <s v="2022/12"/>
    <d v="2023-03-31T00:00:00"/>
    <d v="2023-04-21T00:00:00"/>
    <s v="EOM Re-allocation"/>
    <s v="GLJN"/>
    <s v="JNL013032"/>
    <n v="220"/>
    <m/>
    <m/>
    <m/>
    <n v="-947.63"/>
    <x v="30"/>
    <m/>
  </r>
  <r>
    <n v="7470"/>
    <s v="Contract Cleaning"/>
    <n v="190"/>
    <s v="2022/12"/>
    <d v="2023-03-31T00:00:00"/>
    <d v="2023-04-21T00:00:00"/>
    <s v="EOM Re-allocation"/>
    <s v="GLJN"/>
    <s v="JNL013032"/>
    <n v="230"/>
    <m/>
    <m/>
    <m/>
    <n v="-947.63"/>
    <x v="30"/>
    <m/>
  </r>
  <r>
    <n v="7470"/>
    <s v="Contract Cleaning"/>
    <n v="190"/>
    <s v="2022/12"/>
    <d v="2023-03-31T00:00:00"/>
    <d v="2023-04-21T00:00:00"/>
    <s v="EOM Re-allocation"/>
    <s v="GLJN"/>
    <s v="JNL013032"/>
    <n v="240"/>
    <m/>
    <m/>
    <m/>
    <n v="-2668.02"/>
    <x v="30"/>
    <m/>
  </r>
  <r>
    <n v="7470"/>
    <s v="Contract Cleaning"/>
    <n v="190"/>
    <s v="2022/12"/>
    <d v="2023-03-31T00:00:00"/>
    <d v="2023-04-21T00:00:00"/>
    <s v="EOM Re-allocation"/>
    <s v="GLJN"/>
    <s v="JNL013032"/>
    <n v="330"/>
    <m/>
    <m/>
    <m/>
    <n v="-592.59"/>
    <x v="30"/>
    <m/>
  </r>
  <r>
    <n v="7470"/>
    <s v="Contract Cleaning"/>
    <n v="190"/>
    <s v="2022/12"/>
    <d v="2023-03-31T00:00:00"/>
    <d v="2023-04-21T00:00:00"/>
    <s v="EOM Re-allocation"/>
    <s v="GLJN"/>
    <s v="JNL013032"/>
    <n v="340"/>
    <m/>
    <m/>
    <m/>
    <n v="-349.86"/>
    <x v="30"/>
    <m/>
  </r>
  <r>
    <n v="7470"/>
    <s v="Contract Cleaning"/>
    <n v="190"/>
    <s v="2022/12"/>
    <d v="2023-03-31T00:00:00"/>
    <d v="2023-04-21T00:00:00"/>
    <s v="EOM Re-allocation"/>
    <s v="GLJN"/>
    <s v="JNL013032"/>
    <n v="430"/>
    <m/>
    <m/>
    <m/>
    <n v="-2210.7199999999998"/>
    <x v="30"/>
    <m/>
  </r>
  <r>
    <n v="7470"/>
    <s v="Contract Cleaning"/>
    <n v="190"/>
    <s v="2022/12"/>
    <d v="2023-03-31T00:00:00"/>
    <d v="2023-04-21T00:00:00"/>
    <s v="EOM Re-allocation"/>
    <s v="GLJN"/>
    <s v="JNL013032"/>
    <n v="440"/>
    <m/>
    <m/>
    <m/>
    <n v="-2210.7199999999998"/>
    <x v="30"/>
    <m/>
  </r>
  <r>
    <n v="7470"/>
    <s v="Contract Cleaning"/>
    <n v="190"/>
    <s v="2022/12"/>
    <d v="2023-03-31T00:00:00"/>
    <d v="2023-04-21T00:00:00"/>
    <s v="EOM Re-allocation"/>
    <s v="GLJN"/>
    <s v="JNL013039"/>
    <n v="110"/>
    <m/>
    <m/>
    <m/>
    <n v="2556.56"/>
    <x v="30"/>
    <m/>
  </r>
  <r>
    <n v="7470"/>
    <s v="Contract Cleaning"/>
    <n v="190"/>
    <s v="2022/12"/>
    <d v="2023-03-31T00:00:00"/>
    <d v="2023-04-21T00:00:00"/>
    <s v="EOM Re-allocation"/>
    <s v="GLJN"/>
    <s v="JNL013039"/>
    <n v="120"/>
    <m/>
    <m/>
    <m/>
    <n v="2812.22"/>
    <x v="30"/>
    <m/>
  </r>
  <r>
    <n v="7470"/>
    <s v="Contract Cleaning"/>
    <n v="190"/>
    <s v="2022/12"/>
    <d v="2023-03-31T00:00:00"/>
    <d v="2023-04-21T00:00:00"/>
    <s v="EOM Re-allocation"/>
    <s v="GLJN"/>
    <s v="JNL013039"/>
    <n v="130"/>
    <m/>
    <m/>
    <m/>
    <n v="2173.09"/>
    <x v="30"/>
    <m/>
  </r>
  <r>
    <n v="7470"/>
    <s v="Contract Cleaning"/>
    <n v="190"/>
    <s v="2022/12"/>
    <d v="2023-03-31T00:00:00"/>
    <d v="2023-04-21T00:00:00"/>
    <s v="EOM Re-allocation"/>
    <s v="GLJN"/>
    <s v="JNL013039"/>
    <n v="140"/>
    <m/>
    <m/>
    <m/>
    <n v="2556.56"/>
    <x v="30"/>
    <m/>
  </r>
  <r>
    <n v="7470"/>
    <s v="Contract Cleaning"/>
    <n v="190"/>
    <s v="2022/12"/>
    <d v="2023-03-31T00:00:00"/>
    <d v="2023-04-21T00:00:00"/>
    <s v="EOM Re-allocation"/>
    <s v="GLJN"/>
    <s v="JNL013039"/>
    <n v="160"/>
    <m/>
    <m/>
    <m/>
    <n v="766.96"/>
    <x v="30"/>
    <m/>
  </r>
  <r>
    <n v="7470"/>
    <s v="Contract Cleaning"/>
    <n v="190"/>
    <s v="2022/12"/>
    <d v="2023-03-31T00:00:00"/>
    <d v="2023-04-21T00:00:00"/>
    <s v="EOM Re-allocation"/>
    <s v="GLJN"/>
    <s v="JNL013039"/>
    <n v="210"/>
    <m/>
    <m/>
    <m/>
    <n v="947.63"/>
    <x v="30"/>
    <m/>
  </r>
  <r>
    <n v="7470"/>
    <s v="Contract Cleaning"/>
    <n v="190"/>
    <s v="2022/12"/>
    <d v="2023-03-31T00:00:00"/>
    <d v="2023-04-21T00:00:00"/>
    <s v="EOM Re-allocation"/>
    <s v="GLJN"/>
    <s v="JNL013039"/>
    <n v="220"/>
    <m/>
    <m/>
    <m/>
    <n v="947.63"/>
    <x v="30"/>
    <m/>
  </r>
  <r>
    <n v="7470"/>
    <s v="Contract Cleaning"/>
    <n v="190"/>
    <s v="2022/12"/>
    <d v="2023-03-31T00:00:00"/>
    <d v="2023-04-21T00:00:00"/>
    <s v="EOM Re-allocation"/>
    <s v="GLJN"/>
    <s v="JNL013039"/>
    <n v="230"/>
    <m/>
    <m/>
    <m/>
    <n v="947.63"/>
    <x v="30"/>
    <m/>
  </r>
  <r>
    <n v="7470"/>
    <s v="Contract Cleaning"/>
    <n v="190"/>
    <s v="2022/12"/>
    <d v="2023-03-31T00:00:00"/>
    <d v="2023-04-21T00:00:00"/>
    <s v="EOM Re-allocation"/>
    <s v="GLJN"/>
    <s v="JNL013039"/>
    <n v="240"/>
    <m/>
    <m/>
    <m/>
    <n v="2668.02"/>
    <x v="30"/>
    <m/>
  </r>
  <r>
    <n v="7470"/>
    <s v="Contract Cleaning"/>
    <n v="190"/>
    <s v="2022/12"/>
    <d v="2023-03-31T00:00:00"/>
    <d v="2023-04-21T00:00:00"/>
    <s v="EOM Re-allocation"/>
    <s v="GLJN"/>
    <s v="JNL013039"/>
    <n v="330"/>
    <m/>
    <m/>
    <m/>
    <n v="592.59"/>
    <x v="30"/>
    <m/>
  </r>
  <r>
    <n v="7470"/>
    <s v="Contract Cleaning"/>
    <n v="190"/>
    <s v="2022/12"/>
    <d v="2023-03-31T00:00:00"/>
    <d v="2023-04-21T00:00:00"/>
    <s v="EOM Re-allocation"/>
    <s v="GLJN"/>
    <s v="JNL013039"/>
    <n v="340"/>
    <m/>
    <m/>
    <m/>
    <n v="349.86"/>
    <x v="30"/>
    <m/>
  </r>
  <r>
    <n v="7470"/>
    <s v="Contract Cleaning"/>
    <n v="190"/>
    <s v="2022/12"/>
    <d v="2023-03-31T00:00:00"/>
    <d v="2023-04-21T00:00:00"/>
    <s v="EOM Re-allocation"/>
    <s v="GLJN"/>
    <s v="JNL013039"/>
    <n v="430"/>
    <m/>
    <m/>
    <m/>
    <n v="2210.7199999999998"/>
    <x v="30"/>
    <m/>
  </r>
  <r>
    <n v="7470"/>
    <s v="Contract Cleaning"/>
    <n v="190"/>
    <s v="2022/12"/>
    <d v="2023-03-31T00:00:00"/>
    <d v="2023-04-21T00:00:00"/>
    <s v="EOM Re-allocation"/>
    <s v="GLJN"/>
    <s v="JNL013039"/>
    <n v="440"/>
    <m/>
    <m/>
    <m/>
    <n v="2210.7199999999998"/>
    <x v="30"/>
    <m/>
  </r>
  <r>
    <n v="7470"/>
    <s v="Contract Cleaning"/>
    <n v="210"/>
    <s v="2022/12"/>
    <d v="2023-03-31T00:00:00"/>
    <d v="2023-04-19T00:00:00"/>
    <s v="EOM Re-allocation"/>
    <s v="GLJN"/>
    <s v="JNL013018"/>
    <m/>
    <m/>
    <m/>
    <m/>
    <n v="-947.63"/>
    <x v="30"/>
    <m/>
  </r>
  <r>
    <n v="7470"/>
    <s v="Contract Cleaning"/>
    <n v="210"/>
    <s v="2022/12"/>
    <d v="2023-03-31T00:00:00"/>
    <d v="2023-04-21T00:00:00"/>
    <s v="EOM Re-allocation"/>
    <s v="GLJN"/>
    <s v="JNL013032"/>
    <m/>
    <m/>
    <m/>
    <m/>
    <n v="947.63"/>
    <x v="30"/>
    <m/>
  </r>
  <r>
    <n v="7470"/>
    <s v="Contract Cleaning"/>
    <n v="210"/>
    <s v="2022/12"/>
    <d v="2023-03-31T00:00:00"/>
    <d v="2023-04-21T00:00:00"/>
    <s v="EOM Re-allocation"/>
    <s v="GLJN"/>
    <s v="JNL013039"/>
    <m/>
    <m/>
    <m/>
    <m/>
    <n v="-947.63"/>
    <x v="30"/>
    <m/>
  </r>
  <r>
    <n v="7470"/>
    <s v="Contract Cleaning"/>
    <n v="220"/>
    <s v="2022/12"/>
    <d v="2023-03-31T00:00:00"/>
    <d v="2023-04-19T00:00:00"/>
    <s v="EOM Re-allocation"/>
    <s v="GLJN"/>
    <s v="JNL013018"/>
    <m/>
    <m/>
    <m/>
    <m/>
    <n v="-947.63"/>
    <x v="30"/>
    <m/>
  </r>
  <r>
    <n v="7470"/>
    <s v="Contract Cleaning"/>
    <n v="220"/>
    <s v="2022/12"/>
    <d v="2023-03-31T00:00:00"/>
    <d v="2023-04-21T00:00:00"/>
    <s v="EOM Re-allocation"/>
    <s v="GLJN"/>
    <s v="JNL013032"/>
    <m/>
    <m/>
    <m/>
    <m/>
    <n v="947.63"/>
    <x v="30"/>
    <m/>
  </r>
  <r>
    <n v="7470"/>
    <s v="Contract Cleaning"/>
    <n v="220"/>
    <s v="2022/12"/>
    <d v="2023-03-31T00:00:00"/>
    <d v="2023-04-21T00:00:00"/>
    <s v="EOM Re-allocation"/>
    <s v="GLJN"/>
    <s v="JNL013039"/>
    <m/>
    <m/>
    <m/>
    <m/>
    <n v="-947.63"/>
    <x v="30"/>
    <m/>
  </r>
  <r>
    <n v="7470"/>
    <s v="Contract Cleaning"/>
    <n v="230"/>
    <s v="2022/12"/>
    <d v="2023-03-31T00:00:00"/>
    <d v="2023-04-19T00:00:00"/>
    <s v="EOM Re-allocation"/>
    <s v="GLJN"/>
    <s v="JNL013018"/>
    <m/>
    <m/>
    <m/>
    <m/>
    <n v="-947.63"/>
    <x v="30"/>
    <m/>
  </r>
  <r>
    <n v="7470"/>
    <s v="Contract Cleaning"/>
    <n v="230"/>
    <s v="2022/12"/>
    <d v="2023-03-31T00:00:00"/>
    <d v="2023-04-21T00:00:00"/>
    <s v="EOM Re-allocation"/>
    <s v="GLJN"/>
    <s v="JNL013032"/>
    <m/>
    <m/>
    <m/>
    <m/>
    <n v="947.63"/>
    <x v="30"/>
    <m/>
  </r>
  <r>
    <n v="7470"/>
    <s v="Contract Cleaning"/>
    <n v="230"/>
    <s v="2022/12"/>
    <d v="2023-03-31T00:00:00"/>
    <d v="2023-04-21T00:00:00"/>
    <s v="EOM Re-allocation"/>
    <s v="GLJN"/>
    <s v="JNL013039"/>
    <m/>
    <m/>
    <m/>
    <m/>
    <n v="-947.63"/>
    <x v="30"/>
    <m/>
  </r>
  <r>
    <n v="7470"/>
    <s v="Contract Cleaning"/>
    <n v="240"/>
    <s v="2022/12"/>
    <d v="2023-03-31T00:00:00"/>
    <d v="2023-04-19T00:00:00"/>
    <s v="EOM Re-allocation"/>
    <s v="GLJN"/>
    <s v="JNL013018"/>
    <m/>
    <m/>
    <m/>
    <m/>
    <n v="-2668.02"/>
    <x v="30"/>
    <m/>
  </r>
  <r>
    <n v="7470"/>
    <s v="Contract Cleaning"/>
    <n v="240"/>
    <s v="2022/12"/>
    <d v="2023-03-31T00:00:00"/>
    <d v="2023-04-21T00:00:00"/>
    <s v="EOM Re-allocation"/>
    <s v="GLJN"/>
    <s v="JNL013032"/>
    <m/>
    <m/>
    <m/>
    <m/>
    <n v="2668.02"/>
    <x v="30"/>
    <m/>
  </r>
  <r>
    <n v="7470"/>
    <s v="Contract Cleaning"/>
    <n v="240"/>
    <s v="2022/12"/>
    <d v="2023-03-31T00:00:00"/>
    <d v="2023-04-21T00:00:00"/>
    <s v="EOM Re-allocation"/>
    <s v="GLJN"/>
    <s v="JNL013039"/>
    <m/>
    <m/>
    <m/>
    <m/>
    <n v="-2668.02"/>
    <x v="30"/>
    <m/>
  </r>
  <r>
    <n v="7470"/>
    <s v="Contract Cleaning"/>
    <n v="330"/>
    <s v="2022/12"/>
    <d v="2023-03-31T00:00:00"/>
    <d v="2023-04-19T00:00:00"/>
    <s v="EOM Re-allocation"/>
    <s v="GLJN"/>
    <s v="JNL013018"/>
    <m/>
    <m/>
    <m/>
    <m/>
    <n v="-592.59"/>
    <x v="30"/>
    <m/>
  </r>
  <r>
    <n v="7470"/>
    <s v="Contract Cleaning"/>
    <n v="330"/>
    <s v="2022/12"/>
    <d v="2023-03-31T00:00:00"/>
    <d v="2023-04-21T00:00:00"/>
    <s v="EOM Re-allocation"/>
    <s v="GLJN"/>
    <s v="JNL013032"/>
    <m/>
    <m/>
    <m/>
    <m/>
    <n v="592.59"/>
    <x v="30"/>
    <m/>
  </r>
  <r>
    <n v="7470"/>
    <s v="Contract Cleaning"/>
    <n v="330"/>
    <s v="2022/12"/>
    <d v="2023-03-31T00:00:00"/>
    <d v="2023-04-21T00:00:00"/>
    <s v="EOM Re-allocation"/>
    <s v="GLJN"/>
    <s v="JNL013039"/>
    <m/>
    <m/>
    <m/>
    <m/>
    <n v="-592.59"/>
    <x v="30"/>
    <m/>
  </r>
  <r>
    <n v="7470"/>
    <s v="Contract Cleaning"/>
    <n v="340"/>
    <s v="2022/12"/>
    <d v="2023-03-31T00:00:00"/>
    <d v="2023-04-19T00:00:00"/>
    <s v="EOM Re-allocation"/>
    <s v="GLJN"/>
    <s v="JNL013018"/>
    <m/>
    <m/>
    <m/>
    <m/>
    <n v="-349.86"/>
    <x v="30"/>
    <m/>
  </r>
  <r>
    <n v="7470"/>
    <s v="Contract Cleaning"/>
    <n v="340"/>
    <s v="2022/12"/>
    <d v="2023-03-31T00:00:00"/>
    <d v="2023-04-21T00:00:00"/>
    <s v="EOM Re-allocation"/>
    <s v="GLJN"/>
    <s v="JNL013032"/>
    <m/>
    <m/>
    <m/>
    <m/>
    <n v="349.86"/>
    <x v="30"/>
    <m/>
  </r>
  <r>
    <n v="7470"/>
    <s v="Contract Cleaning"/>
    <n v="340"/>
    <s v="2022/12"/>
    <d v="2023-03-31T00:00:00"/>
    <d v="2023-04-21T00:00:00"/>
    <s v="EOM Re-allocation"/>
    <s v="GLJN"/>
    <s v="JNL013039"/>
    <m/>
    <m/>
    <m/>
    <m/>
    <n v="-349.86"/>
    <x v="30"/>
    <m/>
  </r>
  <r>
    <n v="7470"/>
    <s v="Contract Cleaning"/>
    <n v="430"/>
    <s v="2022/12"/>
    <d v="2023-03-31T00:00:00"/>
    <d v="2023-04-19T00:00:00"/>
    <s v="EOM Re-allocation"/>
    <s v="GLJN"/>
    <s v="JNL013018"/>
    <m/>
    <m/>
    <m/>
    <m/>
    <n v="-2210.7199999999998"/>
    <x v="30"/>
    <m/>
  </r>
  <r>
    <n v="7470"/>
    <s v="Contract Cleaning"/>
    <n v="430"/>
    <s v="2022/12"/>
    <d v="2023-03-31T00:00:00"/>
    <d v="2023-04-21T00:00:00"/>
    <s v="EOM Re-allocation"/>
    <s v="GLJN"/>
    <s v="JNL013032"/>
    <m/>
    <m/>
    <m/>
    <m/>
    <n v="2210.7199999999998"/>
    <x v="30"/>
    <m/>
  </r>
  <r>
    <n v="7470"/>
    <s v="Contract Cleaning"/>
    <n v="430"/>
    <s v="2022/12"/>
    <d v="2023-03-31T00:00:00"/>
    <d v="2023-04-21T00:00:00"/>
    <s v="EOM Re-allocation"/>
    <s v="GLJN"/>
    <s v="JNL013039"/>
    <m/>
    <m/>
    <m/>
    <m/>
    <n v="-2210.7199999999998"/>
    <x v="30"/>
    <m/>
  </r>
  <r>
    <n v="7470"/>
    <s v="Contract Cleaning"/>
    <n v="440"/>
    <s v="2022/12"/>
    <d v="2023-03-31T00:00:00"/>
    <d v="2023-04-19T00:00:00"/>
    <s v="EOM Re-allocation"/>
    <s v="GLJN"/>
    <s v="JNL013018"/>
    <m/>
    <m/>
    <m/>
    <m/>
    <n v="-2210.7199999999998"/>
    <x v="30"/>
    <m/>
  </r>
  <r>
    <n v="7470"/>
    <s v="Contract Cleaning"/>
    <n v="440"/>
    <s v="2022/12"/>
    <d v="2023-03-31T00:00:00"/>
    <d v="2023-04-21T00:00:00"/>
    <s v="EOM Re-allocation"/>
    <s v="GLJN"/>
    <s v="JNL013032"/>
    <m/>
    <m/>
    <m/>
    <m/>
    <n v="2210.7199999999998"/>
    <x v="30"/>
    <m/>
  </r>
  <r>
    <n v="7470"/>
    <s v="Contract Cleaning"/>
    <n v="440"/>
    <s v="2022/12"/>
    <d v="2023-03-31T00:00:00"/>
    <d v="2023-04-21T00:00:00"/>
    <s v="EOM Re-allocation"/>
    <s v="GLJN"/>
    <s v="JNL013039"/>
    <m/>
    <m/>
    <m/>
    <m/>
    <n v="-2210.7199999999998"/>
    <x v="30"/>
    <m/>
  </r>
  <r>
    <n v="7470"/>
    <s v="Contract Cleaning"/>
    <n v="240"/>
    <s v="2023/01"/>
    <d v="2023-04-26T00:00:00"/>
    <d v="2023-04-27T00:00:00"/>
    <s v="oil waste separator clean"/>
    <s v="APRC"/>
    <s v="RCT081659"/>
    <s v="PO24007985"/>
    <m/>
    <m/>
    <s v="GST Acquistion"/>
    <n v="77.010000000000005"/>
    <x v="30"/>
    <m/>
  </r>
  <r>
    <n v="7470"/>
    <s v="Contract Cleaning"/>
    <n v="110"/>
    <s v="2023/02"/>
    <d v="2023-05-13T00:00:00"/>
    <d v="2023-05-15T00:00:00"/>
    <s v="clean drains"/>
    <s v="APRC"/>
    <s v="RCT082233"/>
    <s v="PO14019499"/>
    <m/>
    <m/>
    <s v="GST Acquistion"/>
    <n v="218.99"/>
    <x v="30"/>
    <m/>
  </r>
  <r>
    <n v="7470"/>
    <s v="Contract Cleaning"/>
    <n v="140"/>
    <s v="2023/02"/>
    <d v="2023-05-13T00:00:00"/>
    <d v="2023-05-15T00:00:00"/>
    <s v="clean drains"/>
    <s v="APRC"/>
    <s v="RCT082233"/>
    <s v="PO14019499"/>
    <m/>
    <m/>
    <s v="GST Acquistion"/>
    <n v="218.99"/>
    <x v="30"/>
    <m/>
  </r>
  <r>
    <n v="7470"/>
    <s v="Contract Cleaning"/>
    <n v="142"/>
    <s v="2023/02"/>
    <d v="2023-05-13T00:00:00"/>
    <d v="2023-05-15T00:00:00"/>
    <s v="clean drains"/>
    <s v="APRC"/>
    <s v="RCT082233"/>
    <s v="PO14019499"/>
    <m/>
    <m/>
    <s v="GST Acquistion"/>
    <n v="218.99"/>
    <x v="30"/>
    <m/>
  </r>
  <r>
    <n v="7470"/>
    <s v="Contract Cleaning"/>
    <n v="150"/>
    <s v="2023/02"/>
    <d v="2023-05-13T00:00:00"/>
    <d v="2023-05-15T00:00:00"/>
    <s v="clean drains"/>
    <s v="APRC"/>
    <s v="RCT082233"/>
    <s v="PO14019499"/>
    <m/>
    <m/>
    <s v="GST Acquistion"/>
    <n v="219.01"/>
    <x v="30"/>
    <m/>
  </r>
  <r>
    <n v="7470"/>
    <s v="Contract Cleaning"/>
    <n v="110"/>
    <s v="2023/09"/>
    <d v="2023-12-21T00:00:00"/>
    <d v="2023-12-21T00:00:00"/>
    <s v="Poison"/>
    <s v="APRC"/>
    <s v="RCT090106"/>
    <s v="PO19004028"/>
    <m/>
    <m/>
    <s v="GST Acquistion"/>
    <n v="12.1"/>
    <x v="30"/>
    <m/>
  </r>
  <r>
    <n v="7470"/>
    <s v="Contract Cleaning"/>
    <n v="112"/>
    <s v="2023/09"/>
    <d v="2023-12-21T00:00:00"/>
    <d v="2023-12-21T00:00:00"/>
    <s v="Poison"/>
    <s v="APRC"/>
    <s v="RCT090106"/>
    <s v="PO19004028"/>
    <m/>
    <m/>
    <s v="GST Acquistion"/>
    <n v="6.05"/>
    <x v="30"/>
    <m/>
  </r>
  <r>
    <n v="7470"/>
    <s v="Contract Cleaning"/>
    <n v="120"/>
    <s v="2023/09"/>
    <d v="2023-12-21T00:00:00"/>
    <d v="2023-12-21T00:00:00"/>
    <s v="Poison"/>
    <s v="APRC"/>
    <s v="RCT090106"/>
    <s v="PO19004028"/>
    <m/>
    <m/>
    <s v="GST Acquistion"/>
    <n v="13.3"/>
    <x v="30"/>
    <m/>
  </r>
  <r>
    <n v="7470"/>
    <s v="Contract Cleaning"/>
    <n v="130"/>
    <s v="2023/09"/>
    <d v="2023-12-21T00:00:00"/>
    <d v="2023-12-21T00:00:00"/>
    <s v="Poison"/>
    <s v="APRC"/>
    <s v="RCT090106"/>
    <s v="PO19004028"/>
    <m/>
    <m/>
    <s v="GST Acquistion"/>
    <n v="10.28"/>
    <x v="30"/>
    <m/>
  </r>
  <r>
    <n v="7470"/>
    <s v="Contract Cleaning"/>
    <n v="140"/>
    <s v="2023/09"/>
    <d v="2023-12-21T00:00:00"/>
    <d v="2023-12-21T00:00:00"/>
    <s v="Poison"/>
    <s v="APRC"/>
    <s v="RCT090106"/>
    <s v="PO19004028"/>
    <m/>
    <m/>
    <s v="GST Acquistion"/>
    <n v="12.1"/>
    <x v="30"/>
    <m/>
  </r>
  <r>
    <n v="7470"/>
    <s v="Contract Cleaning"/>
    <n v="160"/>
    <s v="2023/09"/>
    <d v="2023-12-21T00:00:00"/>
    <d v="2023-12-21T00:00:00"/>
    <s v="Poison"/>
    <s v="APRC"/>
    <s v="RCT090106"/>
    <s v="PO19004028"/>
    <m/>
    <m/>
    <s v="GST Acquistion"/>
    <n v="3.63"/>
    <x v="30"/>
    <m/>
  </r>
  <r>
    <n v="7470"/>
    <s v="Contract Cleaning"/>
    <n v="935"/>
    <s v="2023/09"/>
    <d v="2023-12-21T00:00:00"/>
    <d v="2023-12-21T00:00:00"/>
    <s v="Poison"/>
    <s v="APRC"/>
    <s v="RCT090106"/>
    <s v="PO19004028"/>
    <m/>
    <m/>
    <s v="GST Acquistion"/>
    <n v="3.03"/>
    <x v="30"/>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7">
  <r>
    <n v="7452"/>
    <s v="Consultancy Fees"/>
    <n v="110"/>
    <s v="North Shore  New Toyota"/>
    <d v="2024-02-29T00:00:00"/>
    <s v="Consulting NST/NWT"/>
    <s v="APAJ"/>
    <s v="ADJ049845"/>
    <s v="CN-16680"/>
    <n v="266.60000000000002"/>
    <s v="Bridgestone NZ (Wairau)"/>
    <x v="0"/>
  </r>
  <r>
    <n v="7452"/>
    <s v="Consultancy Fees"/>
    <n v="112"/>
    <s v="North Shore New Lexus"/>
    <d v="2024-02-29T00:00:00"/>
    <s v="Consulting NST/NWT"/>
    <s v="APAJ"/>
    <s v="ADJ049845"/>
    <s v="CN-16680"/>
    <n v="200"/>
    <s v="Bridgestone NZ (Wairau)"/>
    <x v="0"/>
  </r>
  <r>
    <n v="7452"/>
    <s v="Consultancy Fees"/>
    <n v="120"/>
    <s v="North Shore Used Toyota"/>
    <d v="2024-02-29T00:00:00"/>
    <s v="Consulting NST/NWT"/>
    <s v="APAJ"/>
    <s v="ADJ049845"/>
    <s v="CN-16680"/>
    <n v="360"/>
    <s v="Bridgestone NZ (Wairau)"/>
    <x v="0"/>
  </r>
  <r>
    <n v="7452"/>
    <s v="Consultancy Fees"/>
    <n v="130"/>
    <s v="North Shore Parts Toyota"/>
    <d v="2024-02-29T00:00:00"/>
    <s v="Consulting NST/NWT"/>
    <s v="APAJ"/>
    <s v="ADJ049845"/>
    <s v="CN-16680"/>
    <n v="204"/>
    <s v="Bridgestone NZ (Wairau)"/>
    <x v="0"/>
  </r>
  <r>
    <n v="7452"/>
    <s v="Consultancy Fees"/>
    <n v="140"/>
    <s v="North Shore Service Toyota"/>
    <d v="2024-02-29T00:00:00"/>
    <s v="Consulting NST/NWT"/>
    <s v="APAJ"/>
    <s v="ADJ049845"/>
    <s v="CN-16680"/>
    <n v="240"/>
    <s v="Bridgestone NZ (Wairau)"/>
    <x v="0"/>
  </r>
  <r>
    <n v="7452"/>
    <s v="Consultancy Fees"/>
    <n v="160"/>
    <s v="North Shore F &amp; I Toyota"/>
    <d v="2024-02-29T00:00:00"/>
    <s v="Consulting NST/NWT"/>
    <s v="APAJ"/>
    <s v="ADJ049845"/>
    <s v="CN-16680"/>
    <n v="120"/>
    <s v="Bridgestone NZ (Wairau)"/>
    <x v="0"/>
  </r>
  <r>
    <n v="7452"/>
    <s v="Consultancy Fees"/>
    <n v="210"/>
    <s v="Henderson New Toyota"/>
    <d v="2024-02-29T00:00:00"/>
    <s v="Consulting NST/NWT"/>
    <s v="APAJ"/>
    <s v="ADJ049845"/>
    <s v="CN-16680"/>
    <n v="133.4"/>
    <s v="Bridgestone NZ (Wairau)"/>
    <x v="0"/>
  </r>
  <r>
    <n v="7452"/>
    <s v="Consultancy Fees"/>
    <n v="220"/>
    <s v="Henderson Used Toyota"/>
    <d v="2024-02-29T00:00:00"/>
    <s v="Consulting NST/NWT"/>
    <s v="APAJ"/>
    <s v="ADJ049845"/>
    <s v="CN-16680"/>
    <n v="80"/>
    <s v="Bridgestone NZ (Wairau)"/>
    <x v="0"/>
  </r>
  <r>
    <n v="7452"/>
    <s v="Consultancy Fees"/>
    <n v="230"/>
    <s v="Henderson Parts"/>
    <d v="2024-02-29T00:00:00"/>
    <s v="Consulting NST/NWT"/>
    <s v="APAJ"/>
    <s v="ADJ049845"/>
    <s v="CN-16680"/>
    <n v="135"/>
    <s v="Bridgestone NZ (Wairau)"/>
    <x v="0"/>
  </r>
  <r>
    <n v="7452"/>
    <s v="Consultancy Fees"/>
    <n v="240"/>
    <s v="Henderson Service"/>
    <d v="2024-02-29T00:00:00"/>
    <s v="Consulting NST/NWT"/>
    <s v="APAJ"/>
    <s v="ADJ049845"/>
    <s v="CN-16680"/>
    <n v="106.6"/>
    <s v="Bridgestone NZ (Wairau)"/>
    <x v="0"/>
  </r>
  <r>
    <n v="7452"/>
    <s v="Consultancy Fees"/>
    <n v="340"/>
    <s v="New Lynn Service"/>
    <d v="2024-02-29T00:00:00"/>
    <s v="Consulting NST/NWT"/>
    <s v="APAJ"/>
    <s v="ADJ049845"/>
    <s v="CN-16680"/>
    <n v="54.4"/>
    <s v="Bridgestone NZ (Wairau)"/>
    <x v="0"/>
  </r>
  <r>
    <n v="7452"/>
    <s v="Consultancy Fees"/>
    <n v="935"/>
    <s v="Bridgestone Target Road"/>
    <d v="2024-02-29T00:00:00"/>
    <s v="Consulting NST/NWT"/>
    <s v="APAJ"/>
    <s v="ADJ049845"/>
    <s v="CN-16680"/>
    <n v="50"/>
    <s v="Bridgestone NZ (Wairau)"/>
    <x v="0"/>
  </r>
  <r>
    <n v="7452"/>
    <s v="Consultancy Fees"/>
    <n v="936"/>
    <s v="Bridgestone New Lynn"/>
    <d v="2024-02-29T00:00:00"/>
    <s v="Consulting NST/NWT"/>
    <s v="APAJ"/>
    <s v="ADJ049845"/>
    <s v="CN-16680"/>
    <n v="50"/>
    <s v="Bridgestone NZ (Wairau)"/>
    <x v="0"/>
  </r>
  <r>
    <n v="7452"/>
    <s v="Consultancy Fees"/>
    <n v="110"/>
    <s v="North Shore  New Toyota"/>
    <d v="2023-03-31T00:00:00"/>
    <s v="Consulting NST/NWT"/>
    <s v="APAJ"/>
    <s v="ADJ044641"/>
    <n v="1349865"/>
    <n v="329.43"/>
    <s v="Datacom"/>
    <x v="1"/>
  </r>
  <r>
    <n v="7452"/>
    <s v="Consultancy Fees"/>
    <n v="112"/>
    <s v="North Shore New Lexus"/>
    <d v="2023-03-31T00:00:00"/>
    <s v="Consulting NST/NWT"/>
    <s v="APAJ"/>
    <s v="ADJ044641"/>
    <n v="1349865"/>
    <n v="247.13"/>
    <s v="Datacom"/>
    <x v="1"/>
  </r>
  <r>
    <n v="7452"/>
    <s v="Consultancy Fees"/>
    <n v="120"/>
    <s v="North Shore Used Toyota"/>
    <d v="2023-03-31T00:00:00"/>
    <s v="Consulting NST/NWT"/>
    <s v="APAJ"/>
    <s v="ADJ044641"/>
    <n v="1349865"/>
    <n v="444.83"/>
    <s v="Datacom"/>
    <x v="1"/>
  </r>
  <r>
    <n v="7452"/>
    <s v="Consultancy Fees"/>
    <n v="130"/>
    <s v="North Shore Parts Toyota"/>
    <d v="2023-03-31T00:00:00"/>
    <s v="Consulting NST/NWT"/>
    <s v="APAJ"/>
    <s v="ADJ044641"/>
    <n v="1349865"/>
    <n v="252.08"/>
    <s v="Datacom"/>
    <x v="1"/>
  </r>
  <r>
    <n v="7452"/>
    <s v="Consultancy Fees"/>
    <n v="140"/>
    <s v="North Shore Service Toyota"/>
    <d v="2023-03-31T00:00:00"/>
    <s v="Consulting NST/NWT"/>
    <s v="APAJ"/>
    <s v="ADJ044641"/>
    <n v="1349865"/>
    <n v="296.56"/>
    <s v="Datacom"/>
    <x v="1"/>
  </r>
  <r>
    <n v="7452"/>
    <s v="Consultancy Fees"/>
    <n v="160"/>
    <s v="North Shore F &amp; I Toyota"/>
    <d v="2023-03-31T00:00:00"/>
    <s v="Consulting NST/NWT"/>
    <s v="APAJ"/>
    <s v="ADJ044641"/>
    <n v="1349865"/>
    <n v="148.28"/>
    <s v="Datacom"/>
    <x v="1"/>
  </r>
  <r>
    <n v="7452"/>
    <s v="Consultancy Fees"/>
    <n v="210"/>
    <s v="Henderson New Toyota"/>
    <d v="2023-03-31T00:00:00"/>
    <s v="Consulting NST/NWT"/>
    <s v="APAJ"/>
    <s v="ADJ044641"/>
    <n v="1349865"/>
    <n v="164.83"/>
    <s v="Datacom"/>
    <x v="1"/>
  </r>
  <r>
    <n v="7452"/>
    <s v="Consultancy Fees"/>
    <n v="220"/>
    <s v="Henderson Used Toyota"/>
    <d v="2023-03-31T00:00:00"/>
    <s v="Consulting NST/NWT"/>
    <s v="APAJ"/>
    <s v="ADJ044641"/>
    <n v="1349865"/>
    <n v="98.85"/>
    <s v="Datacom"/>
    <x v="1"/>
  </r>
  <r>
    <n v="7452"/>
    <s v="Consultancy Fees"/>
    <n v="230"/>
    <s v="Henderson Parts"/>
    <d v="2023-03-31T00:00:00"/>
    <s v="Consulting NST/NWT"/>
    <s v="APAJ"/>
    <s v="ADJ044641"/>
    <n v="1349865"/>
    <n v="166.82"/>
    <s v="Datacom"/>
    <x v="1"/>
  </r>
  <r>
    <n v="7452"/>
    <s v="Consultancy Fees"/>
    <n v="240"/>
    <s v="Henderson Service"/>
    <d v="2023-03-31T00:00:00"/>
    <s v="Consulting NST/NWT"/>
    <s v="APAJ"/>
    <s v="ADJ044641"/>
    <n v="1349865"/>
    <n v="131.72"/>
    <s v="Datacom"/>
    <x v="1"/>
  </r>
  <r>
    <n v="7452"/>
    <s v="Consultancy Fees"/>
    <n v="340"/>
    <s v="New Lynn Service"/>
    <d v="2023-03-31T00:00:00"/>
    <s v="Consulting NST/NWT"/>
    <s v="APAJ"/>
    <s v="ADJ044641"/>
    <n v="1349865"/>
    <n v="67.22"/>
    <s v="Datacom"/>
    <x v="1"/>
  </r>
  <r>
    <n v="7452"/>
    <s v="Consultancy Fees"/>
    <n v="935"/>
    <s v="Bridgestone Target Road"/>
    <d v="2023-03-31T00:00:00"/>
    <s v="Consulting NST/NWT"/>
    <s v="APAJ"/>
    <s v="ADJ044641"/>
    <n v="1349865"/>
    <n v="61.78"/>
    <s v="Datacom"/>
    <x v="1"/>
  </r>
  <r>
    <n v="7452"/>
    <s v="Consultancy Fees"/>
    <n v="936"/>
    <s v="Bridgestone New Lynn"/>
    <d v="2023-03-31T00:00:00"/>
    <s v="Consulting NST/NWT"/>
    <s v="APAJ"/>
    <s v="ADJ044641"/>
    <n v="1349865"/>
    <n v="61.78"/>
    <s v="Datacom"/>
    <x v="1"/>
  </r>
  <r>
    <n v="7452"/>
    <s v="Consultancy Fees"/>
    <n v="110"/>
    <s v="North Shore  New Toyota"/>
    <d v="2023-04-30T00:00:00"/>
    <s v="Consultancy Fees"/>
    <s v="APAJ"/>
    <s v="ADJ045022"/>
    <s v="INV1360339"/>
    <n v="395.67"/>
    <s v="Datacom"/>
    <x v="1"/>
  </r>
  <r>
    <n v="7452"/>
    <s v="Consultancy Fees"/>
    <n v="112"/>
    <s v="North Shore New Lexus"/>
    <d v="2023-04-30T00:00:00"/>
    <s v="Consultancy Fees"/>
    <s v="APAJ"/>
    <s v="ADJ045022"/>
    <s v="INV1360339"/>
    <n v="296.83"/>
    <s v="Datacom"/>
    <x v="1"/>
  </r>
  <r>
    <n v="7452"/>
    <s v="Consultancy Fees"/>
    <n v="120"/>
    <s v="North Shore Used Toyota"/>
    <d v="2023-04-30T00:00:00"/>
    <s v="Consultancy Fees"/>
    <s v="APAJ"/>
    <s v="ADJ045022"/>
    <s v="INV1360339"/>
    <n v="534.29999999999995"/>
    <s v="Datacom"/>
    <x v="1"/>
  </r>
  <r>
    <n v="7452"/>
    <s v="Consultancy Fees"/>
    <n v="130"/>
    <s v="North Shore Parts Toyota"/>
    <d v="2023-04-30T00:00:00"/>
    <s v="Consultancy Fees"/>
    <s v="APAJ"/>
    <s v="ADJ045022"/>
    <s v="INV1360339"/>
    <n v="302.77"/>
    <s v="Datacom"/>
    <x v="1"/>
  </r>
  <r>
    <n v="7452"/>
    <s v="Consultancy Fees"/>
    <n v="140"/>
    <s v="North Shore Service Toyota"/>
    <d v="2023-04-30T00:00:00"/>
    <s v="Consultancy Fees"/>
    <s v="APAJ"/>
    <s v="ADJ045022"/>
    <s v="INV1360339"/>
    <n v="356.19"/>
    <s v="Datacom"/>
    <x v="1"/>
  </r>
  <r>
    <n v="7452"/>
    <s v="Consultancy Fees"/>
    <n v="160"/>
    <s v="North Shore F &amp; I Toyota"/>
    <d v="2023-04-30T00:00:00"/>
    <s v="Consultancy Fees"/>
    <s v="APAJ"/>
    <s v="ADJ045022"/>
    <s v="INV1360339"/>
    <n v="178.1"/>
    <s v="Datacom"/>
    <x v="1"/>
  </r>
  <r>
    <n v="7452"/>
    <s v="Consultancy Fees"/>
    <n v="210"/>
    <s v="Henderson New Toyota"/>
    <d v="2023-04-30T00:00:00"/>
    <s v="Consultancy Fees"/>
    <s v="APAJ"/>
    <s v="ADJ045022"/>
    <s v="INV1360339"/>
    <n v="197.98"/>
    <s v="Datacom"/>
    <x v="1"/>
  </r>
  <r>
    <n v="7452"/>
    <s v="Consultancy Fees"/>
    <n v="220"/>
    <s v="Henderson Used Toyota"/>
    <d v="2023-04-30T00:00:00"/>
    <s v="Consultancy Fees"/>
    <s v="APAJ"/>
    <s v="ADJ045022"/>
    <s v="INV1360339"/>
    <n v="118.73"/>
    <s v="Datacom"/>
    <x v="1"/>
  </r>
  <r>
    <n v="7452"/>
    <s v="Consultancy Fees"/>
    <n v="230"/>
    <s v="Henderson Parts"/>
    <d v="2023-04-30T00:00:00"/>
    <s v="Consultancy Fees"/>
    <s v="APAJ"/>
    <s v="ADJ045022"/>
    <s v="INV1360339"/>
    <n v="200.36"/>
    <s v="Datacom"/>
    <x v="1"/>
  </r>
  <r>
    <n v="7452"/>
    <s v="Consultancy Fees"/>
    <n v="240"/>
    <s v="Henderson Service"/>
    <d v="2023-04-30T00:00:00"/>
    <s v="Consultancy Fees"/>
    <s v="APAJ"/>
    <s v="ADJ045022"/>
    <s v="INV1360339"/>
    <n v="158.21"/>
    <s v="Datacom"/>
    <x v="1"/>
  </r>
  <r>
    <n v="7452"/>
    <s v="Consultancy Fees"/>
    <n v="340"/>
    <s v="New Lynn Service"/>
    <d v="2023-04-30T00:00:00"/>
    <s v="Consultancy Fees"/>
    <s v="APAJ"/>
    <s v="ADJ045022"/>
    <s v="INV1360339"/>
    <n v="80.739999999999995"/>
    <s v="Datacom"/>
    <x v="1"/>
  </r>
  <r>
    <n v="7452"/>
    <s v="Consultancy Fees"/>
    <n v="935"/>
    <s v="Bridgestone Target Road"/>
    <d v="2023-04-30T00:00:00"/>
    <s v="Consultancy Fees"/>
    <s v="APAJ"/>
    <s v="ADJ045022"/>
    <s v="INV1360339"/>
    <n v="74.209999999999994"/>
    <s v="Datacom"/>
    <x v="1"/>
  </r>
  <r>
    <n v="7452"/>
    <s v="Consultancy Fees"/>
    <n v="936"/>
    <s v="Bridgestone New Lynn"/>
    <d v="2023-04-30T00:00:00"/>
    <s v="Consultancy Fees"/>
    <s v="APAJ"/>
    <s v="ADJ045022"/>
    <s v="INV1360339"/>
    <n v="74.209999999999994"/>
    <s v="Datacom"/>
    <x v="1"/>
  </r>
  <r>
    <n v="7452"/>
    <s v="Consultancy Fees"/>
    <n v="110"/>
    <s v="North Shore  New Toyota"/>
    <d v="2023-05-31T00:00:00"/>
    <s v="Consultancy Fees"/>
    <s v="APAJ"/>
    <s v="ADJ045541"/>
    <s v="INV1372333"/>
    <n v="429.89"/>
    <s v="Datacom"/>
    <x v="1"/>
  </r>
  <r>
    <n v="7452"/>
    <s v="Consultancy Fees"/>
    <n v="110"/>
    <s v="North Shore  New Toyota"/>
    <d v="2023-05-31T00:00:00"/>
    <s v="Consultancy Fees"/>
    <s v="APAJ"/>
    <s v="ADJ045547"/>
    <s v="INV1372333"/>
    <n v="-429.89"/>
    <s v="Datacom"/>
    <x v="1"/>
  </r>
  <r>
    <n v="7452"/>
    <s v="Consultancy Fees"/>
    <n v="112"/>
    <s v="North Shore New Lexus"/>
    <d v="2023-05-31T00:00:00"/>
    <s v="Consultancy Fees"/>
    <s v="APAJ"/>
    <s v="ADJ045541"/>
    <s v="INV1372333"/>
    <n v="322.5"/>
    <s v="Datacom"/>
    <x v="1"/>
  </r>
  <r>
    <n v="7452"/>
    <s v="Consultancy Fees"/>
    <n v="112"/>
    <s v="North Shore New Lexus"/>
    <d v="2023-05-31T00:00:00"/>
    <s v="Consultancy Fees"/>
    <s v="APAJ"/>
    <s v="ADJ045547"/>
    <s v="INV1372333"/>
    <n v="-322.5"/>
    <s v="Datacom"/>
    <x v="1"/>
  </r>
  <r>
    <n v="7452"/>
    <s v="Consultancy Fees"/>
    <n v="120"/>
    <s v="North Shore Used Toyota"/>
    <d v="2023-05-31T00:00:00"/>
    <s v="Consultancy Fees"/>
    <s v="APAJ"/>
    <s v="ADJ045541"/>
    <s v="INV1372333"/>
    <n v="580.49"/>
    <s v="Datacom"/>
    <x v="1"/>
  </r>
  <r>
    <n v="7452"/>
    <s v="Consultancy Fees"/>
    <n v="120"/>
    <s v="North Shore Used Toyota"/>
    <d v="2023-05-31T00:00:00"/>
    <s v="Consultancy Fees"/>
    <s v="APAJ"/>
    <s v="ADJ045547"/>
    <s v="INV1372333"/>
    <n v="-580.49"/>
    <s v="Datacom"/>
    <x v="1"/>
  </r>
  <r>
    <n v="7452"/>
    <s v="Consultancy Fees"/>
    <n v="130"/>
    <s v="North Shore Parts Toyota"/>
    <d v="2023-05-31T00:00:00"/>
    <s v="Consultancy Fees"/>
    <s v="APAJ"/>
    <s v="ADJ045541"/>
    <s v="INV1372333"/>
    <n v="328.94"/>
    <s v="Datacom"/>
    <x v="1"/>
  </r>
  <r>
    <n v="7452"/>
    <s v="Consultancy Fees"/>
    <n v="130"/>
    <s v="North Shore Parts Toyota"/>
    <d v="2023-05-31T00:00:00"/>
    <s v="Consultancy Fees"/>
    <s v="APAJ"/>
    <s v="ADJ045547"/>
    <s v="INV1372333"/>
    <n v="-328.94"/>
    <s v="Datacom"/>
    <x v="1"/>
  </r>
  <r>
    <n v="7452"/>
    <s v="Consultancy Fees"/>
    <n v="140"/>
    <s v="North Shore Service Toyota"/>
    <d v="2023-05-31T00:00:00"/>
    <s v="Consultancy Fees"/>
    <s v="APAJ"/>
    <s v="ADJ045541"/>
    <s v="INV1372333"/>
    <n v="386.99"/>
    <s v="Datacom"/>
    <x v="1"/>
  </r>
  <r>
    <n v="7452"/>
    <s v="Consultancy Fees"/>
    <n v="140"/>
    <s v="North Shore Service Toyota"/>
    <d v="2023-05-31T00:00:00"/>
    <s v="Consultancy Fees"/>
    <s v="APAJ"/>
    <s v="ADJ045547"/>
    <s v="INV1372333"/>
    <n v="-386.99"/>
    <s v="Datacom"/>
    <x v="1"/>
  </r>
  <r>
    <n v="7452"/>
    <s v="Consultancy Fees"/>
    <n v="160"/>
    <s v="North Shore F &amp; I Toyota"/>
    <d v="2023-05-31T00:00:00"/>
    <s v="Consultancy Fees"/>
    <s v="APAJ"/>
    <s v="ADJ045541"/>
    <s v="INV1372333"/>
    <n v="193.5"/>
    <s v="Datacom"/>
    <x v="1"/>
  </r>
  <r>
    <n v="7452"/>
    <s v="Consultancy Fees"/>
    <n v="160"/>
    <s v="North Shore F &amp; I Toyota"/>
    <d v="2023-05-31T00:00:00"/>
    <s v="Consultancy Fees"/>
    <s v="APAJ"/>
    <s v="ADJ045547"/>
    <s v="INV1372333"/>
    <n v="-193.5"/>
    <s v="Datacom"/>
    <x v="1"/>
  </r>
  <r>
    <n v="7452"/>
    <s v="Consultancy Fees"/>
    <n v="210"/>
    <s v="Henderson New Toyota"/>
    <d v="2023-05-31T00:00:00"/>
    <s v="Consultancy Fees"/>
    <s v="APAJ"/>
    <s v="ADJ045541"/>
    <s v="INV1372333"/>
    <n v="215.1"/>
    <s v="Datacom"/>
    <x v="1"/>
  </r>
  <r>
    <n v="7452"/>
    <s v="Consultancy Fees"/>
    <n v="210"/>
    <s v="Henderson New Toyota"/>
    <d v="2023-05-31T00:00:00"/>
    <s v="Consultancy Fees"/>
    <s v="APAJ"/>
    <s v="ADJ045547"/>
    <s v="INV1372333"/>
    <n v="-215.1"/>
    <s v="Datacom"/>
    <x v="1"/>
  </r>
  <r>
    <n v="7452"/>
    <s v="Consultancy Fees"/>
    <n v="220"/>
    <s v="Henderson Used Toyota"/>
    <d v="2023-05-31T00:00:00"/>
    <s v="Consultancy Fees"/>
    <s v="APAJ"/>
    <s v="ADJ045541"/>
    <s v="INV1372333"/>
    <n v="129"/>
    <s v="Datacom"/>
    <x v="1"/>
  </r>
  <r>
    <n v="7452"/>
    <s v="Consultancy Fees"/>
    <n v="220"/>
    <s v="Henderson Used Toyota"/>
    <d v="2023-05-31T00:00:00"/>
    <s v="Consultancy Fees"/>
    <s v="APAJ"/>
    <s v="ADJ045547"/>
    <s v="INV1372333"/>
    <n v="-129"/>
    <s v="Datacom"/>
    <x v="1"/>
  </r>
  <r>
    <n v="7452"/>
    <s v="Consultancy Fees"/>
    <n v="230"/>
    <s v="Henderson Parts"/>
    <d v="2023-05-31T00:00:00"/>
    <s v="Consultancy Fees"/>
    <s v="APAJ"/>
    <s v="ADJ045541"/>
    <s v="INV1372333"/>
    <n v="217.69"/>
    <s v="Datacom"/>
    <x v="1"/>
  </r>
  <r>
    <n v="7452"/>
    <s v="Consultancy Fees"/>
    <n v="230"/>
    <s v="Henderson Parts"/>
    <d v="2023-05-31T00:00:00"/>
    <s v="Consultancy Fees"/>
    <s v="APAJ"/>
    <s v="ADJ045547"/>
    <s v="INV1372333"/>
    <n v="-217.69"/>
    <s v="Datacom"/>
    <x v="1"/>
  </r>
  <r>
    <n v="7452"/>
    <s v="Consultancy Fees"/>
    <n v="240"/>
    <s v="Henderson Service"/>
    <d v="2023-05-31T00:00:00"/>
    <s v="Consultancy Fees"/>
    <s v="APAJ"/>
    <s v="ADJ045541"/>
    <s v="INV1372333"/>
    <n v="171.89"/>
    <s v="Datacom"/>
    <x v="1"/>
  </r>
  <r>
    <n v="7452"/>
    <s v="Consultancy Fees"/>
    <n v="240"/>
    <s v="Henderson Service"/>
    <d v="2023-05-31T00:00:00"/>
    <s v="Consultancy Fees"/>
    <s v="APAJ"/>
    <s v="ADJ045547"/>
    <s v="INV1372333"/>
    <n v="-171.89"/>
    <s v="Datacom"/>
    <x v="1"/>
  </r>
  <r>
    <n v="7452"/>
    <s v="Consultancy Fees"/>
    <n v="340"/>
    <s v="New Lynn Service"/>
    <d v="2023-05-31T00:00:00"/>
    <s v="Consultancy Fees"/>
    <s v="APAJ"/>
    <s v="ADJ045541"/>
    <s v="INV1372333"/>
    <n v="87.72"/>
    <s v="Datacom"/>
    <x v="1"/>
  </r>
  <r>
    <n v="7452"/>
    <s v="Consultancy Fees"/>
    <n v="340"/>
    <s v="New Lynn Service"/>
    <d v="2023-05-31T00:00:00"/>
    <s v="Consultancy Fees"/>
    <s v="APAJ"/>
    <s v="ADJ045547"/>
    <s v="INV1372333"/>
    <n v="-87.72"/>
    <s v="Datacom"/>
    <x v="1"/>
  </r>
  <r>
    <n v="7452"/>
    <s v="Consultancy Fees"/>
    <n v="935"/>
    <s v="Bridgestone Target Road"/>
    <d v="2023-05-31T00:00:00"/>
    <s v="Consultancy Fees"/>
    <s v="APAJ"/>
    <s v="ADJ045541"/>
    <s v="INV1372333"/>
    <n v="80.63"/>
    <s v="Datacom"/>
    <x v="1"/>
  </r>
  <r>
    <n v="7452"/>
    <s v="Consultancy Fees"/>
    <n v="935"/>
    <s v="Bridgestone Target Road"/>
    <d v="2023-05-31T00:00:00"/>
    <s v="Consultancy Fees"/>
    <s v="APAJ"/>
    <s v="ADJ045547"/>
    <s v="INV1372333"/>
    <n v="-80.63"/>
    <s v="Datacom"/>
    <x v="1"/>
  </r>
  <r>
    <n v="7452"/>
    <s v="Consultancy Fees"/>
    <n v="936"/>
    <s v="Bridgestone New Lynn"/>
    <d v="2023-05-31T00:00:00"/>
    <s v="Consultancy Fees"/>
    <s v="APAJ"/>
    <s v="ADJ045541"/>
    <s v="INV1372333"/>
    <n v="80.63"/>
    <s v="Datacom"/>
    <x v="1"/>
  </r>
  <r>
    <n v="7452"/>
    <s v="Consultancy Fees"/>
    <n v="936"/>
    <s v="Bridgestone New Lynn"/>
    <d v="2023-05-31T00:00:00"/>
    <s v="Consultancy Fees"/>
    <s v="APAJ"/>
    <s v="ADJ045547"/>
    <s v="INV1372333"/>
    <n v="-80.63"/>
    <s v="Datacom"/>
    <x v="1"/>
  </r>
  <r>
    <n v="7452"/>
    <s v="Consultancy Fees"/>
    <n v="110"/>
    <s v="North Shore  New Toyota"/>
    <d v="2023-06-30T00:00:00"/>
    <s v="Consulting NST/NWT"/>
    <s v="APAJ"/>
    <s v="ADJ046046"/>
    <s v="INV1383869"/>
    <n v="362.19"/>
    <s v="Datacom"/>
    <x v="1"/>
  </r>
  <r>
    <n v="7452"/>
    <s v="Consultancy Fees"/>
    <n v="112"/>
    <s v="North Shore New Lexus"/>
    <d v="2023-06-30T00:00:00"/>
    <s v="Consulting NST/NWT"/>
    <s v="APAJ"/>
    <s v="ADJ046046"/>
    <s v="INV1383869"/>
    <n v="271.70999999999998"/>
    <s v="Datacom"/>
    <x v="1"/>
  </r>
  <r>
    <n v="7452"/>
    <s v="Consultancy Fees"/>
    <n v="120"/>
    <s v="North Shore Used Toyota"/>
    <d v="2023-06-30T00:00:00"/>
    <s v="Consulting NST/NWT"/>
    <s v="APAJ"/>
    <s v="ADJ046046"/>
    <s v="INV1383869"/>
    <n v="489.08"/>
    <s v="Datacom"/>
    <x v="1"/>
  </r>
  <r>
    <n v="7452"/>
    <s v="Consultancy Fees"/>
    <n v="130"/>
    <s v="North Shore Parts Toyota"/>
    <d v="2023-06-30T00:00:00"/>
    <s v="Consulting NST/NWT"/>
    <s v="APAJ"/>
    <s v="ADJ046046"/>
    <s v="INV1383869"/>
    <n v="277.14999999999998"/>
    <s v="Datacom"/>
    <x v="1"/>
  </r>
  <r>
    <n v="7452"/>
    <s v="Consultancy Fees"/>
    <n v="140"/>
    <s v="North Shore Service Toyota"/>
    <d v="2023-06-30T00:00:00"/>
    <s v="Consulting NST/NWT"/>
    <s v="APAJ"/>
    <s v="ADJ046046"/>
    <s v="INV1383869"/>
    <n v="326.05"/>
    <s v="Datacom"/>
    <x v="1"/>
  </r>
  <r>
    <n v="7452"/>
    <s v="Consultancy Fees"/>
    <n v="160"/>
    <s v="North Shore F &amp; I Toyota"/>
    <d v="2023-06-30T00:00:00"/>
    <s v="Consulting NST/NWT"/>
    <s v="APAJ"/>
    <s v="ADJ046046"/>
    <s v="INV1383869"/>
    <n v="163.03"/>
    <s v="Datacom"/>
    <x v="1"/>
  </r>
  <r>
    <n v="7452"/>
    <s v="Consultancy Fees"/>
    <n v="210"/>
    <s v="Henderson New Toyota"/>
    <d v="2023-06-30T00:00:00"/>
    <s v="Consulting NST/NWT"/>
    <s v="APAJ"/>
    <s v="ADJ046046"/>
    <s v="INV1383869"/>
    <n v="181.23"/>
    <s v="Datacom"/>
    <x v="1"/>
  </r>
  <r>
    <n v="7452"/>
    <s v="Consultancy Fees"/>
    <n v="220"/>
    <s v="Henderson Used Toyota"/>
    <d v="2023-06-30T00:00:00"/>
    <s v="Consulting NST/NWT"/>
    <s v="APAJ"/>
    <s v="ADJ046046"/>
    <s v="INV1383869"/>
    <n v="108.69"/>
    <s v="Datacom"/>
    <x v="1"/>
  </r>
  <r>
    <n v="7452"/>
    <s v="Consultancy Fees"/>
    <n v="230"/>
    <s v="Henderson Parts"/>
    <d v="2023-06-30T00:00:00"/>
    <s v="Consulting NST/NWT"/>
    <s v="APAJ"/>
    <s v="ADJ046046"/>
    <s v="INV1383869"/>
    <n v="183.41"/>
    <s v="Datacom"/>
    <x v="1"/>
  </r>
  <r>
    <n v="7452"/>
    <s v="Consultancy Fees"/>
    <n v="240"/>
    <s v="Henderson Service"/>
    <d v="2023-06-30T00:00:00"/>
    <s v="Consulting NST/NWT"/>
    <s v="APAJ"/>
    <s v="ADJ046046"/>
    <s v="INV1383869"/>
    <n v="144.82"/>
    <s v="Datacom"/>
    <x v="1"/>
  </r>
  <r>
    <n v="7452"/>
    <s v="Consultancy Fees"/>
    <n v="340"/>
    <s v="New Lynn Service"/>
    <d v="2023-06-30T00:00:00"/>
    <s v="Consulting NST/NWT"/>
    <s v="APAJ"/>
    <s v="ADJ046046"/>
    <s v="INV1383869"/>
    <n v="73.900000000000006"/>
    <s v="Datacom"/>
    <x v="1"/>
  </r>
  <r>
    <n v="7452"/>
    <s v="Consultancy Fees"/>
    <n v="935"/>
    <s v="Bridgestone Target Road"/>
    <d v="2023-06-30T00:00:00"/>
    <s v="Consulting NST/NWT"/>
    <s v="APAJ"/>
    <s v="ADJ046046"/>
    <s v="INV1383869"/>
    <n v="67.930000000000007"/>
    <s v="Datacom"/>
    <x v="1"/>
  </r>
  <r>
    <n v="7452"/>
    <s v="Consultancy Fees"/>
    <n v="936"/>
    <s v="Bridgestone New Lynn"/>
    <d v="2023-06-30T00:00:00"/>
    <s v="Consulting NST/NWT"/>
    <s v="APAJ"/>
    <s v="ADJ046046"/>
    <s v="INV1383869"/>
    <n v="67.930000000000007"/>
    <s v="Datacom"/>
    <x v="1"/>
  </r>
  <r>
    <n v="7452"/>
    <s v="Consultancy Fees"/>
    <n v="110"/>
    <s v="North Shore  New Toyota"/>
    <d v="2023-07-31T00:00:00"/>
    <s v="Consulting NST/NWT"/>
    <s v="APAJ"/>
    <s v="ADJ046549"/>
    <s v="INV1397600"/>
    <n v="366.36"/>
    <s v="Datacom"/>
    <x v="1"/>
  </r>
  <r>
    <n v="7452"/>
    <s v="Consultancy Fees"/>
    <n v="112"/>
    <s v="North Shore New Lexus"/>
    <d v="2023-07-31T00:00:00"/>
    <s v="Consulting NST/NWT"/>
    <s v="APAJ"/>
    <s v="ADJ046549"/>
    <s v="INV1397600"/>
    <n v="274.83"/>
    <s v="Datacom"/>
    <x v="1"/>
  </r>
  <r>
    <n v="7452"/>
    <s v="Consultancy Fees"/>
    <n v="120"/>
    <s v="North Shore Used Toyota"/>
    <d v="2023-07-31T00:00:00"/>
    <s v="Consulting NST/NWT"/>
    <s v="APAJ"/>
    <s v="ADJ046549"/>
    <s v="INV1397600"/>
    <n v="494.7"/>
    <s v="Datacom"/>
    <x v="1"/>
  </r>
  <r>
    <n v="7452"/>
    <s v="Consultancy Fees"/>
    <n v="130"/>
    <s v="North Shore Parts Toyota"/>
    <d v="2023-07-31T00:00:00"/>
    <s v="Consulting NST/NWT"/>
    <s v="APAJ"/>
    <s v="ADJ046549"/>
    <s v="INV1397600"/>
    <n v="280.33"/>
    <s v="Datacom"/>
    <x v="1"/>
  </r>
  <r>
    <n v="7452"/>
    <s v="Consultancy Fees"/>
    <n v="140"/>
    <s v="North Shore Service Toyota"/>
    <d v="2023-07-31T00:00:00"/>
    <s v="Consulting NST/NWT"/>
    <s v="APAJ"/>
    <s v="ADJ046549"/>
    <s v="INV1397600"/>
    <n v="329.8"/>
    <s v="Datacom"/>
    <x v="1"/>
  </r>
  <r>
    <n v="7452"/>
    <s v="Consultancy Fees"/>
    <n v="160"/>
    <s v="North Shore F &amp; I Toyota"/>
    <d v="2023-07-31T00:00:00"/>
    <s v="Consulting NST/NWT"/>
    <s v="APAJ"/>
    <s v="ADJ046549"/>
    <s v="INV1397600"/>
    <n v="164.9"/>
    <s v="Datacom"/>
    <x v="1"/>
  </r>
  <r>
    <n v="7452"/>
    <s v="Consultancy Fees"/>
    <n v="210"/>
    <s v="Henderson New Toyota"/>
    <d v="2023-07-31T00:00:00"/>
    <s v="Consulting NST/NWT"/>
    <s v="APAJ"/>
    <s v="ADJ046549"/>
    <s v="INV1397600"/>
    <n v="183.31"/>
    <s v="Datacom"/>
    <x v="1"/>
  </r>
  <r>
    <n v="7452"/>
    <s v="Consultancy Fees"/>
    <n v="220"/>
    <s v="Henderson Used Toyota"/>
    <d v="2023-07-31T00:00:00"/>
    <s v="Consulting NST/NWT"/>
    <s v="APAJ"/>
    <s v="ADJ046549"/>
    <s v="INV1397600"/>
    <n v="109.93"/>
    <s v="Datacom"/>
    <x v="1"/>
  </r>
  <r>
    <n v="7452"/>
    <s v="Consultancy Fees"/>
    <n v="230"/>
    <s v="Henderson Parts"/>
    <d v="2023-07-31T00:00:00"/>
    <s v="Consulting NST/NWT"/>
    <s v="APAJ"/>
    <s v="ADJ046549"/>
    <s v="INV1397600"/>
    <n v="185.51"/>
    <s v="Datacom"/>
    <x v="1"/>
  </r>
  <r>
    <n v="7452"/>
    <s v="Consultancy Fees"/>
    <n v="240"/>
    <s v="Henderson Service"/>
    <d v="2023-07-31T00:00:00"/>
    <s v="Consulting NST/NWT"/>
    <s v="APAJ"/>
    <s v="ADJ046549"/>
    <s v="INV1397600"/>
    <n v="146.49"/>
    <s v="Datacom"/>
    <x v="1"/>
  </r>
  <r>
    <n v="7452"/>
    <s v="Consultancy Fees"/>
    <n v="340"/>
    <s v="New Lynn Service"/>
    <d v="2023-07-31T00:00:00"/>
    <s v="Consulting NST/NWT"/>
    <s v="APAJ"/>
    <s v="ADJ046549"/>
    <s v="INV1397600"/>
    <n v="74.760000000000005"/>
    <s v="Datacom"/>
    <x v="1"/>
  </r>
  <r>
    <n v="7452"/>
    <s v="Consultancy Fees"/>
    <n v="935"/>
    <s v="Bridgestone Target Road"/>
    <d v="2023-07-31T00:00:00"/>
    <s v="Consulting NST/NWT"/>
    <s v="APAJ"/>
    <s v="ADJ046549"/>
    <s v="INV1397600"/>
    <n v="68.709999999999994"/>
    <s v="Datacom"/>
    <x v="1"/>
  </r>
  <r>
    <n v="7452"/>
    <s v="Consultancy Fees"/>
    <n v="936"/>
    <s v="Bridgestone New Lynn"/>
    <d v="2023-07-31T00:00:00"/>
    <s v="Consulting NST/NWT"/>
    <s v="APAJ"/>
    <s v="ADJ046549"/>
    <s v="INV1397600"/>
    <n v="68.709999999999994"/>
    <s v="Datacom"/>
    <x v="1"/>
  </r>
  <r>
    <n v="7452"/>
    <s v="Consultancy Fees"/>
    <n v="110"/>
    <s v="North Shore  New Toyota"/>
    <d v="2023-08-31T00:00:00"/>
    <s v="Consulting NST/NWT"/>
    <s v="APAJ"/>
    <s v="ADJ047044"/>
    <s v="INV1408681"/>
    <n v="447.23"/>
    <s v="Datacom"/>
    <x v="1"/>
  </r>
  <r>
    <n v="7452"/>
    <s v="Consultancy Fees"/>
    <n v="112"/>
    <s v="North Shore New Lexus"/>
    <d v="2023-08-31T00:00:00"/>
    <s v="Consulting NST/NWT"/>
    <s v="APAJ"/>
    <s v="ADJ047044"/>
    <s v="INV1408681"/>
    <n v="335.5"/>
    <s v="Datacom"/>
    <x v="1"/>
  </r>
  <r>
    <n v="7452"/>
    <s v="Consultancy Fees"/>
    <n v="120"/>
    <s v="North Shore Used Toyota"/>
    <d v="2023-08-31T00:00:00"/>
    <s v="Consulting NST/NWT"/>
    <s v="APAJ"/>
    <s v="ADJ047044"/>
    <s v="INV1408681"/>
    <n v="603.9"/>
    <s v="Datacom"/>
    <x v="1"/>
  </r>
  <r>
    <n v="7452"/>
    <s v="Consultancy Fees"/>
    <n v="130"/>
    <s v="North Shore Parts Toyota"/>
    <d v="2023-08-31T00:00:00"/>
    <s v="Consulting NST/NWT"/>
    <s v="APAJ"/>
    <s v="ADJ047044"/>
    <s v="INV1408681"/>
    <n v="342.22"/>
    <s v="Datacom"/>
    <x v="1"/>
  </r>
  <r>
    <n v="7452"/>
    <s v="Consultancy Fees"/>
    <n v="140"/>
    <s v="North Shore Service Toyota"/>
    <d v="2023-08-31T00:00:00"/>
    <s v="Consulting NST/NWT"/>
    <s v="APAJ"/>
    <s v="ADJ047044"/>
    <s v="INV1408681"/>
    <n v="402.6"/>
    <s v="Datacom"/>
    <x v="1"/>
  </r>
  <r>
    <n v="7452"/>
    <s v="Consultancy Fees"/>
    <n v="160"/>
    <s v="North Shore F &amp; I Toyota"/>
    <d v="2023-08-31T00:00:00"/>
    <s v="Consulting NST/NWT"/>
    <s v="APAJ"/>
    <s v="ADJ047044"/>
    <s v="INV1408681"/>
    <n v="201.3"/>
    <s v="Datacom"/>
    <x v="1"/>
  </r>
  <r>
    <n v="7452"/>
    <s v="Consultancy Fees"/>
    <n v="210"/>
    <s v="Henderson New Toyota"/>
    <d v="2023-08-31T00:00:00"/>
    <s v="Consulting NST/NWT"/>
    <s v="APAJ"/>
    <s v="ADJ047044"/>
    <s v="INV1408681"/>
    <n v="223.78"/>
    <s v="Datacom"/>
    <x v="1"/>
  </r>
  <r>
    <n v="7452"/>
    <s v="Consultancy Fees"/>
    <n v="220"/>
    <s v="Henderson Used Toyota"/>
    <d v="2023-08-31T00:00:00"/>
    <s v="Consulting NST/NWT"/>
    <s v="APAJ"/>
    <s v="ADJ047044"/>
    <s v="INV1408681"/>
    <n v="134.19999999999999"/>
    <s v="Datacom"/>
    <x v="1"/>
  </r>
  <r>
    <n v="7452"/>
    <s v="Consultancy Fees"/>
    <n v="230"/>
    <s v="Henderson Parts"/>
    <d v="2023-08-31T00:00:00"/>
    <s v="Consulting NST/NWT"/>
    <s v="APAJ"/>
    <s v="ADJ047044"/>
    <s v="INV1408681"/>
    <n v="226.46"/>
    <s v="Datacom"/>
    <x v="1"/>
  </r>
  <r>
    <n v="7452"/>
    <s v="Consultancy Fees"/>
    <n v="240"/>
    <s v="Henderson Service"/>
    <d v="2023-08-31T00:00:00"/>
    <s v="Consulting NST/NWT"/>
    <s v="APAJ"/>
    <s v="ADJ047044"/>
    <s v="INV1408681"/>
    <n v="178.83"/>
    <s v="Datacom"/>
    <x v="1"/>
  </r>
  <r>
    <n v="7452"/>
    <s v="Consultancy Fees"/>
    <n v="340"/>
    <s v="New Lynn Service"/>
    <d v="2023-08-31T00:00:00"/>
    <s v="Consulting NST/NWT"/>
    <s v="APAJ"/>
    <s v="ADJ047044"/>
    <s v="INV1408681"/>
    <n v="91.26"/>
    <s v="Datacom"/>
    <x v="1"/>
  </r>
  <r>
    <n v="7452"/>
    <s v="Consultancy Fees"/>
    <n v="935"/>
    <s v="Bridgestone Target Road"/>
    <d v="2023-08-31T00:00:00"/>
    <s v="Consulting NST/NWT"/>
    <s v="APAJ"/>
    <s v="ADJ047044"/>
    <s v="INV1408681"/>
    <n v="83.88"/>
    <s v="Datacom"/>
    <x v="1"/>
  </r>
  <r>
    <n v="7452"/>
    <s v="Consultancy Fees"/>
    <n v="936"/>
    <s v="Bridgestone New Lynn"/>
    <d v="2023-08-31T00:00:00"/>
    <s v="Consulting NST/NWT"/>
    <s v="APAJ"/>
    <s v="ADJ047044"/>
    <s v="INV1408681"/>
    <n v="83.88"/>
    <s v="Datacom"/>
    <x v="1"/>
  </r>
  <r>
    <n v="7452"/>
    <s v="Consultancy Fees"/>
    <n v="110"/>
    <s v="North Shore  New Toyota"/>
    <d v="2023-09-30T00:00:00"/>
    <s v="Consulting NST/NWT"/>
    <s v="APAJ"/>
    <s v="ADJ047618"/>
    <s v="INV1421988"/>
    <n v="357.24"/>
    <s v="Datacom"/>
    <x v="1"/>
  </r>
  <r>
    <n v="7452"/>
    <s v="Consultancy Fees"/>
    <n v="112"/>
    <s v="North Shore New Lexus"/>
    <d v="2023-09-30T00:00:00"/>
    <s v="Consulting NST/NWT"/>
    <s v="APAJ"/>
    <s v="ADJ047618"/>
    <s v="INV1421988"/>
    <n v="268"/>
    <s v="Datacom"/>
    <x v="1"/>
  </r>
  <r>
    <n v="7452"/>
    <s v="Consultancy Fees"/>
    <n v="120"/>
    <s v="North Shore Used Toyota"/>
    <d v="2023-09-30T00:00:00"/>
    <s v="Consulting NST/NWT"/>
    <s v="APAJ"/>
    <s v="ADJ047618"/>
    <s v="INV1421988"/>
    <n v="482.4"/>
    <s v="Datacom"/>
    <x v="1"/>
  </r>
  <r>
    <n v="7452"/>
    <s v="Consultancy Fees"/>
    <n v="130"/>
    <s v="North Shore Parts Toyota"/>
    <d v="2023-09-30T00:00:00"/>
    <s v="Consulting NST/NWT"/>
    <s v="APAJ"/>
    <s v="ADJ047618"/>
    <s v="INV1421988"/>
    <n v="273.37"/>
    <s v="Datacom"/>
    <x v="1"/>
  </r>
  <r>
    <n v="7452"/>
    <s v="Consultancy Fees"/>
    <n v="140"/>
    <s v="North Shore Service Toyota"/>
    <d v="2023-09-30T00:00:00"/>
    <s v="Consulting NST/NWT"/>
    <s v="APAJ"/>
    <s v="ADJ047618"/>
    <s v="INV1421988"/>
    <n v="321.60000000000002"/>
    <s v="Datacom"/>
    <x v="1"/>
  </r>
  <r>
    <n v="7452"/>
    <s v="Consultancy Fees"/>
    <n v="160"/>
    <s v="North Shore F &amp; I Toyota"/>
    <d v="2023-09-30T00:00:00"/>
    <s v="Consulting NST/NWT"/>
    <s v="APAJ"/>
    <s v="ADJ047618"/>
    <s v="INV1421988"/>
    <n v="160.80000000000001"/>
    <s v="Datacom"/>
    <x v="1"/>
  </r>
  <r>
    <n v="7452"/>
    <s v="Consultancy Fees"/>
    <n v="210"/>
    <s v="Henderson New Toyota"/>
    <d v="2023-09-30T00:00:00"/>
    <s v="Consulting NST/NWT"/>
    <s v="APAJ"/>
    <s v="ADJ047618"/>
    <s v="INV1421988"/>
    <n v="178.76"/>
    <s v="Datacom"/>
    <x v="1"/>
  </r>
  <r>
    <n v="7452"/>
    <s v="Consultancy Fees"/>
    <n v="220"/>
    <s v="Henderson Used Toyota"/>
    <d v="2023-09-30T00:00:00"/>
    <s v="Consulting NST/NWT"/>
    <s v="APAJ"/>
    <s v="ADJ047618"/>
    <s v="INV1421988"/>
    <n v="107.2"/>
    <s v="Datacom"/>
    <x v="1"/>
  </r>
  <r>
    <n v="7452"/>
    <s v="Consultancy Fees"/>
    <n v="230"/>
    <s v="Henderson Parts"/>
    <d v="2023-09-30T00:00:00"/>
    <s v="Consulting NST/NWT"/>
    <s v="APAJ"/>
    <s v="ADJ047618"/>
    <s v="INV1421988"/>
    <n v="180.9"/>
    <s v="Datacom"/>
    <x v="1"/>
  </r>
  <r>
    <n v="7452"/>
    <s v="Consultancy Fees"/>
    <n v="240"/>
    <s v="Henderson Service"/>
    <d v="2023-09-30T00:00:00"/>
    <s v="Consulting NST/NWT"/>
    <s v="APAJ"/>
    <s v="ADJ047618"/>
    <s v="INV1421988"/>
    <n v="142.84"/>
    <s v="Datacom"/>
    <x v="1"/>
  </r>
  <r>
    <n v="7452"/>
    <s v="Consultancy Fees"/>
    <n v="340"/>
    <s v="New Lynn Service"/>
    <d v="2023-09-30T00:00:00"/>
    <s v="Consulting NST/NWT"/>
    <s v="APAJ"/>
    <s v="ADJ047618"/>
    <s v="INV1421988"/>
    <n v="72.900000000000006"/>
    <s v="Datacom"/>
    <x v="1"/>
  </r>
  <r>
    <n v="7452"/>
    <s v="Consultancy Fees"/>
    <n v="935"/>
    <s v="Bridgestone Target Road"/>
    <d v="2023-09-30T00:00:00"/>
    <s v="Consulting NST/NWT"/>
    <s v="APAJ"/>
    <s v="ADJ047618"/>
    <s v="INV1421988"/>
    <n v="67"/>
    <s v="Datacom"/>
    <x v="1"/>
  </r>
  <r>
    <n v="7452"/>
    <s v="Consultancy Fees"/>
    <n v="936"/>
    <s v="Bridgestone New Lynn"/>
    <d v="2023-09-30T00:00:00"/>
    <s v="Consulting NST/NWT"/>
    <s v="APAJ"/>
    <s v="ADJ047618"/>
    <s v="INV1421988"/>
    <n v="67"/>
    <s v="Datacom"/>
    <x v="1"/>
  </r>
  <r>
    <n v="7452"/>
    <s v="Consultancy Fees"/>
    <n v="110"/>
    <s v="North Shore  New Toyota"/>
    <d v="2023-10-31T00:00:00"/>
    <s v="Consulting NST/NWT"/>
    <s v="APAJ"/>
    <s v="ADJ048030"/>
    <s v="INV1433188"/>
    <n v="485.83"/>
    <s v="Datacom"/>
    <x v="1"/>
  </r>
  <r>
    <n v="7452"/>
    <s v="Consultancy Fees"/>
    <n v="112"/>
    <s v="North Shore New Lexus"/>
    <d v="2023-10-31T00:00:00"/>
    <s v="Consulting NST/NWT"/>
    <s v="APAJ"/>
    <s v="ADJ048030"/>
    <s v="INV1433188"/>
    <n v="364.47"/>
    <s v="Datacom"/>
    <x v="1"/>
  </r>
  <r>
    <n v="7452"/>
    <s v="Consultancy Fees"/>
    <n v="120"/>
    <s v="North Shore Used Toyota"/>
    <d v="2023-10-31T00:00:00"/>
    <s v="Consulting NST/NWT"/>
    <s v="APAJ"/>
    <s v="ADJ048030"/>
    <s v="INV1433188"/>
    <n v="656.04"/>
    <s v="Datacom"/>
    <x v="1"/>
  </r>
  <r>
    <n v="7452"/>
    <s v="Consultancy Fees"/>
    <n v="130"/>
    <s v="North Shore Parts Toyota"/>
    <d v="2023-10-31T00:00:00"/>
    <s v="Consulting NST/NWT"/>
    <s v="APAJ"/>
    <s v="ADJ048030"/>
    <s v="INV1433188"/>
    <n v="371.76"/>
    <s v="Datacom"/>
    <x v="1"/>
  </r>
  <r>
    <n v="7452"/>
    <s v="Consultancy Fees"/>
    <n v="140"/>
    <s v="North Shore Service Toyota"/>
    <d v="2023-10-31T00:00:00"/>
    <s v="Consulting NST/NWT"/>
    <s v="APAJ"/>
    <s v="ADJ048030"/>
    <s v="INV1433188"/>
    <n v="437.37"/>
    <s v="Datacom"/>
    <x v="1"/>
  </r>
  <r>
    <n v="7452"/>
    <s v="Consultancy Fees"/>
    <n v="160"/>
    <s v="North Shore F &amp; I Toyota"/>
    <d v="2023-10-31T00:00:00"/>
    <s v="Consulting NST/NWT"/>
    <s v="APAJ"/>
    <s v="ADJ048030"/>
    <s v="INV1433188"/>
    <n v="218.68"/>
    <s v="Datacom"/>
    <x v="1"/>
  </r>
  <r>
    <n v="7452"/>
    <s v="Consultancy Fees"/>
    <n v="210"/>
    <s v="Henderson New Toyota"/>
    <d v="2023-10-31T00:00:00"/>
    <s v="Consulting NST/NWT"/>
    <s v="APAJ"/>
    <s v="ADJ048030"/>
    <s v="INV1433188"/>
    <n v="243.1"/>
    <s v="Datacom"/>
    <x v="1"/>
  </r>
  <r>
    <n v="7452"/>
    <s v="Consultancy Fees"/>
    <n v="220"/>
    <s v="Henderson Used Toyota"/>
    <d v="2023-10-31T00:00:00"/>
    <s v="Consulting NST/NWT"/>
    <s v="APAJ"/>
    <s v="ADJ048030"/>
    <s v="INV1433188"/>
    <n v="145.79"/>
    <s v="Datacom"/>
    <x v="1"/>
  </r>
  <r>
    <n v="7452"/>
    <s v="Consultancy Fees"/>
    <n v="230"/>
    <s v="Henderson Parts"/>
    <d v="2023-10-31T00:00:00"/>
    <s v="Consulting NST/NWT"/>
    <s v="APAJ"/>
    <s v="ADJ048030"/>
    <s v="INV1433188"/>
    <n v="246.02"/>
    <s v="Datacom"/>
    <x v="1"/>
  </r>
  <r>
    <n v="7452"/>
    <s v="Consultancy Fees"/>
    <n v="240"/>
    <s v="Henderson Service"/>
    <d v="2023-10-31T00:00:00"/>
    <s v="Consulting NST/NWT"/>
    <s v="APAJ"/>
    <s v="ADJ048030"/>
    <s v="INV1433188"/>
    <n v="194.26"/>
    <s v="Datacom"/>
    <x v="1"/>
  </r>
  <r>
    <n v="7452"/>
    <s v="Consultancy Fees"/>
    <n v="340"/>
    <s v="New Lynn Service"/>
    <d v="2023-10-31T00:00:00"/>
    <s v="Consulting NST/NWT"/>
    <s v="APAJ"/>
    <s v="ADJ048030"/>
    <s v="INV1433188"/>
    <n v="99.14"/>
    <s v="Datacom"/>
    <x v="1"/>
  </r>
  <r>
    <n v="7452"/>
    <s v="Consultancy Fees"/>
    <n v="935"/>
    <s v="Bridgestone Target Road"/>
    <d v="2023-10-31T00:00:00"/>
    <s v="Consulting NST/NWT"/>
    <s v="APAJ"/>
    <s v="ADJ048030"/>
    <s v="INV1433188"/>
    <n v="91.12"/>
    <s v="Datacom"/>
    <x v="1"/>
  </r>
  <r>
    <n v="7452"/>
    <s v="Consultancy Fees"/>
    <n v="936"/>
    <s v="Bridgestone New Lynn"/>
    <d v="2023-10-31T00:00:00"/>
    <s v="Consulting NST/NWT"/>
    <s v="APAJ"/>
    <s v="ADJ048030"/>
    <s v="INV1433188"/>
    <n v="91.12"/>
    <s v="Datacom"/>
    <x v="1"/>
  </r>
  <r>
    <n v="7452"/>
    <s v="Consultancy Fees"/>
    <n v="110"/>
    <s v="North Shore  New Toyota"/>
    <d v="2023-11-30T00:00:00"/>
    <s v="Consultancy Fees"/>
    <s v="APAJ"/>
    <s v="ADJ048516"/>
    <s v="INV1445733"/>
    <n v="402.63"/>
    <s v="Datacom"/>
    <x v="1"/>
  </r>
  <r>
    <n v="7452"/>
    <s v="Consultancy Fees"/>
    <n v="112"/>
    <s v="North Shore New Lexus"/>
    <d v="2023-11-30T00:00:00"/>
    <s v="Consultancy Fees"/>
    <s v="APAJ"/>
    <s v="ADJ048516"/>
    <s v="INV1445733"/>
    <n v="302.04000000000002"/>
    <s v="Datacom"/>
    <x v="1"/>
  </r>
  <r>
    <n v="7452"/>
    <s v="Consultancy Fees"/>
    <n v="120"/>
    <s v="North Shore Used Toyota"/>
    <d v="2023-11-30T00:00:00"/>
    <s v="Consultancy Fees"/>
    <s v="APAJ"/>
    <s v="ADJ048516"/>
    <s v="INV1445733"/>
    <n v="543.67999999999995"/>
    <s v="Datacom"/>
    <x v="1"/>
  </r>
  <r>
    <n v="7452"/>
    <s v="Consultancy Fees"/>
    <n v="130"/>
    <s v="North Shore Parts Toyota"/>
    <d v="2023-11-30T00:00:00"/>
    <s v="Consultancy Fees"/>
    <s v="APAJ"/>
    <s v="ADJ048516"/>
    <s v="INV1445733"/>
    <n v="308.08999999999997"/>
    <s v="Datacom"/>
    <x v="1"/>
  </r>
  <r>
    <n v="7452"/>
    <s v="Consultancy Fees"/>
    <n v="140"/>
    <s v="North Shore Service Toyota"/>
    <d v="2023-11-30T00:00:00"/>
    <s v="Consultancy Fees"/>
    <s v="APAJ"/>
    <s v="ADJ048516"/>
    <s v="INV1445733"/>
    <n v="362.45"/>
    <s v="Datacom"/>
    <x v="1"/>
  </r>
  <r>
    <n v="7452"/>
    <s v="Consultancy Fees"/>
    <n v="160"/>
    <s v="North Shore F &amp; I Toyota"/>
    <d v="2023-11-30T00:00:00"/>
    <s v="Consultancy Fees"/>
    <s v="APAJ"/>
    <s v="ADJ048516"/>
    <s v="INV1445733"/>
    <n v="181.23"/>
    <s v="Datacom"/>
    <x v="1"/>
  </r>
  <r>
    <n v="7452"/>
    <s v="Consultancy Fees"/>
    <n v="210"/>
    <s v="Henderson New Toyota"/>
    <d v="2023-11-30T00:00:00"/>
    <s v="Consultancy Fees"/>
    <s v="APAJ"/>
    <s v="ADJ048516"/>
    <s v="INV1445733"/>
    <n v="201.46"/>
    <s v="Datacom"/>
    <x v="1"/>
  </r>
  <r>
    <n v="7452"/>
    <s v="Consultancy Fees"/>
    <n v="220"/>
    <s v="Henderson Used Toyota"/>
    <d v="2023-11-30T00:00:00"/>
    <s v="Consultancy Fees"/>
    <s v="APAJ"/>
    <s v="ADJ048516"/>
    <s v="INV1445733"/>
    <n v="120.82"/>
    <s v="Datacom"/>
    <x v="1"/>
  </r>
  <r>
    <n v="7452"/>
    <s v="Consultancy Fees"/>
    <n v="230"/>
    <s v="Henderson Parts"/>
    <d v="2023-11-30T00:00:00"/>
    <s v="Consultancy Fees"/>
    <s v="APAJ"/>
    <s v="ADJ048516"/>
    <s v="INV1445733"/>
    <n v="203.88"/>
    <s v="Datacom"/>
    <x v="1"/>
  </r>
  <r>
    <n v="7452"/>
    <s v="Consultancy Fees"/>
    <n v="240"/>
    <s v="Henderson Service"/>
    <d v="2023-11-30T00:00:00"/>
    <s v="Consultancy Fees"/>
    <s v="APAJ"/>
    <s v="ADJ048516"/>
    <s v="INV1445733"/>
    <n v="160.99"/>
    <s v="Datacom"/>
    <x v="1"/>
  </r>
  <r>
    <n v="7452"/>
    <s v="Consultancy Fees"/>
    <n v="340"/>
    <s v="New Lynn Service"/>
    <d v="2023-11-30T00:00:00"/>
    <s v="Consultancy Fees"/>
    <s v="APAJ"/>
    <s v="ADJ048516"/>
    <s v="INV1445733"/>
    <n v="82.16"/>
    <s v="Datacom"/>
    <x v="1"/>
  </r>
  <r>
    <n v="7452"/>
    <s v="Consultancy Fees"/>
    <n v="935"/>
    <s v="Bridgestone Target Road"/>
    <d v="2023-11-30T00:00:00"/>
    <s v="Consultancy Fees"/>
    <s v="APAJ"/>
    <s v="ADJ048516"/>
    <s v="INV1445733"/>
    <n v="75.510000000000005"/>
    <s v="Datacom"/>
    <x v="1"/>
  </r>
  <r>
    <n v="7452"/>
    <s v="Consultancy Fees"/>
    <n v="936"/>
    <s v="Bridgestone New Lynn"/>
    <d v="2023-11-30T00:00:00"/>
    <s v="Consultancy Fees"/>
    <s v="APAJ"/>
    <s v="ADJ048516"/>
    <s v="INV1445733"/>
    <n v="75.510000000000005"/>
    <s v="Datacom"/>
    <x v="1"/>
  </r>
  <r>
    <n v="7452"/>
    <s v="Consultancy Fees"/>
    <n v="110"/>
    <s v="North Shore  New Toyota"/>
    <d v="2023-12-31T00:00:00"/>
    <s v="Consulting NST/NWT"/>
    <s v="APAJ"/>
    <s v="ADJ049044"/>
    <s v="INV1457309"/>
    <n v="452.4"/>
    <s v="Datacom"/>
    <x v="1"/>
  </r>
  <r>
    <n v="7452"/>
    <s v="Consultancy Fees"/>
    <n v="112"/>
    <s v="North Shore New Lexus"/>
    <d v="2023-12-31T00:00:00"/>
    <s v="Consulting NST/NWT"/>
    <s v="APAJ"/>
    <s v="ADJ049044"/>
    <s v="INV1457309"/>
    <n v="339.38"/>
    <s v="Datacom"/>
    <x v="1"/>
  </r>
  <r>
    <n v="7452"/>
    <s v="Consultancy Fees"/>
    <n v="120"/>
    <s v="North Shore Used Toyota"/>
    <d v="2023-12-31T00:00:00"/>
    <s v="Consulting NST/NWT"/>
    <s v="APAJ"/>
    <s v="ADJ049044"/>
    <s v="INV1457309"/>
    <n v="610.9"/>
    <s v="Datacom"/>
    <x v="1"/>
  </r>
  <r>
    <n v="7452"/>
    <s v="Consultancy Fees"/>
    <n v="130"/>
    <s v="North Shore Parts Toyota"/>
    <d v="2023-12-31T00:00:00"/>
    <s v="Consulting NST/NWT"/>
    <s v="APAJ"/>
    <s v="ADJ049044"/>
    <s v="INV1457309"/>
    <n v="346.17"/>
    <s v="Datacom"/>
    <x v="1"/>
  </r>
  <r>
    <n v="7452"/>
    <s v="Consultancy Fees"/>
    <n v="140"/>
    <s v="North Shore Service Toyota"/>
    <d v="2023-12-31T00:00:00"/>
    <s v="Consulting NST/NWT"/>
    <s v="APAJ"/>
    <s v="ADJ049044"/>
    <s v="INV1457309"/>
    <n v="407.26"/>
    <s v="Datacom"/>
    <x v="1"/>
  </r>
  <r>
    <n v="7452"/>
    <s v="Consultancy Fees"/>
    <n v="160"/>
    <s v="North Shore F &amp; I Toyota"/>
    <d v="2023-12-31T00:00:00"/>
    <s v="Consulting NST/NWT"/>
    <s v="APAJ"/>
    <s v="ADJ049044"/>
    <s v="INV1457309"/>
    <n v="203.63"/>
    <s v="Datacom"/>
    <x v="1"/>
  </r>
  <r>
    <n v="7452"/>
    <s v="Consultancy Fees"/>
    <n v="210"/>
    <s v="Henderson New Toyota"/>
    <d v="2023-12-31T00:00:00"/>
    <s v="Consulting NST/NWT"/>
    <s v="APAJ"/>
    <s v="ADJ049044"/>
    <s v="INV1457309"/>
    <n v="226.37"/>
    <s v="Datacom"/>
    <x v="1"/>
  </r>
  <r>
    <n v="7452"/>
    <s v="Consultancy Fees"/>
    <n v="220"/>
    <s v="Henderson Used Toyota"/>
    <d v="2023-12-31T00:00:00"/>
    <s v="Consulting NST/NWT"/>
    <s v="APAJ"/>
    <s v="ADJ049044"/>
    <s v="INV1457309"/>
    <n v="135.76"/>
    <s v="Datacom"/>
    <x v="1"/>
  </r>
  <r>
    <n v="7452"/>
    <s v="Consultancy Fees"/>
    <n v="230"/>
    <s v="Henderson Parts"/>
    <d v="2023-12-31T00:00:00"/>
    <s v="Consulting NST/NWT"/>
    <s v="APAJ"/>
    <s v="ADJ049044"/>
    <s v="INV1457309"/>
    <n v="229.09"/>
    <s v="Datacom"/>
    <x v="1"/>
  </r>
  <r>
    <n v="7452"/>
    <s v="Consultancy Fees"/>
    <n v="240"/>
    <s v="Henderson Service"/>
    <d v="2023-12-31T00:00:00"/>
    <s v="Consulting NST/NWT"/>
    <s v="APAJ"/>
    <s v="ADJ049044"/>
    <s v="INV1457309"/>
    <n v="180.9"/>
    <s v="Datacom"/>
    <x v="1"/>
  </r>
  <r>
    <n v="7452"/>
    <s v="Consultancy Fees"/>
    <n v="340"/>
    <s v="New Lynn Service"/>
    <d v="2023-12-31T00:00:00"/>
    <s v="Consulting NST/NWT"/>
    <s v="APAJ"/>
    <s v="ADJ049044"/>
    <s v="INV1457309"/>
    <n v="92.31"/>
    <s v="Datacom"/>
    <x v="1"/>
  </r>
  <r>
    <n v="7452"/>
    <s v="Consultancy Fees"/>
    <n v="935"/>
    <s v="Bridgestone Target Road"/>
    <d v="2023-12-31T00:00:00"/>
    <s v="Consulting NST/NWT"/>
    <s v="APAJ"/>
    <s v="ADJ049044"/>
    <s v="INV1457309"/>
    <n v="84.84"/>
    <s v="Datacom"/>
    <x v="1"/>
  </r>
  <r>
    <n v="7452"/>
    <s v="Consultancy Fees"/>
    <n v="936"/>
    <s v="Bridgestone New Lynn"/>
    <d v="2023-12-31T00:00:00"/>
    <s v="Consulting NST/NWT"/>
    <s v="APAJ"/>
    <s v="ADJ049044"/>
    <s v="INV1457309"/>
    <n v="84.84"/>
    <s v="Datacom"/>
    <x v="1"/>
  </r>
  <r>
    <n v="7452"/>
    <s v="Consultancy Fees"/>
    <n v="110"/>
    <s v="North Shore  New Toyota"/>
    <d v="2024-01-31T00:00:00"/>
    <s v="Consulting NST/NWT"/>
    <s v="APAJ"/>
    <s v="ADJ049447"/>
    <s v="INV1468354"/>
    <n v="380.97"/>
    <s v="Datacom"/>
    <x v="1"/>
  </r>
  <r>
    <n v="7452"/>
    <s v="Consultancy Fees"/>
    <n v="112"/>
    <s v="North Shore New Lexus"/>
    <d v="2024-01-31T00:00:00"/>
    <s v="Consulting NST/NWT"/>
    <s v="APAJ"/>
    <s v="ADJ049447"/>
    <s v="INV1468354"/>
    <n v="285.8"/>
    <s v="Datacom"/>
    <x v="1"/>
  </r>
  <r>
    <n v="7452"/>
    <s v="Consultancy Fees"/>
    <n v="120"/>
    <s v="North Shore Used Toyota"/>
    <d v="2024-01-31T00:00:00"/>
    <s v="Consulting NST/NWT"/>
    <s v="APAJ"/>
    <s v="ADJ049447"/>
    <s v="INV1468354"/>
    <n v="514.42999999999995"/>
    <s v="Datacom"/>
    <x v="1"/>
  </r>
  <r>
    <n v="7452"/>
    <s v="Consultancy Fees"/>
    <n v="130"/>
    <s v="North Shore Parts Toyota"/>
    <d v="2024-01-31T00:00:00"/>
    <s v="Consulting NST/NWT"/>
    <s v="APAJ"/>
    <s v="ADJ049447"/>
    <s v="INV1468354"/>
    <n v="291.51"/>
    <s v="Datacom"/>
    <x v="1"/>
  </r>
  <r>
    <n v="7452"/>
    <s v="Consultancy Fees"/>
    <n v="140"/>
    <s v="North Shore Service Toyota"/>
    <d v="2024-01-31T00:00:00"/>
    <s v="Consulting NST/NWT"/>
    <s v="APAJ"/>
    <s v="ADJ049447"/>
    <s v="INV1468354"/>
    <n v="342.96"/>
    <s v="Datacom"/>
    <x v="1"/>
  </r>
  <r>
    <n v="7452"/>
    <s v="Consultancy Fees"/>
    <n v="160"/>
    <s v="North Shore F &amp; I Toyota"/>
    <d v="2024-01-31T00:00:00"/>
    <s v="Consulting NST/NWT"/>
    <s v="APAJ"/>
    <s v="ADJ049447"/>
    <s v="INV1468354"/>
    <n v="171.48"/>
    <s v="Datacom"/>
    <x v="1"/>
  </r>
  <r>
    <n v="7452"/>
    <s v="Consultancy Fees"/>
    <n v="210"/>
    <s v="Henderson New Toyota"/>
    <d v="2024-01-31T00:00:00"/>
    <s v="Consulting NST/NWT"/>
    <s v="APAJ"/>
    <s v="ADJ049447"/>
    <s v="INV1468354"/>
    <n v="190.63"/>
    <s v="Datacom"/>
    <x v="1"/>
  </r>
  <r>
    <n v="7452"/>
    <s v="Consultancy Fees"/>
    <n v="220"/>
    <s v="Henderson Used Toyota"/>
    <d v="2024-01-31T00:00:00"/>
    <s v="Consulting NST/NWT"/>
    <s v="APAJ"/>
    <s v="ADJ049447"/>
    <s v="INV1468354"/>
    <n v="114.32"/>
    <s v="Datacom"/>
    <x v="1"/>
  </r>
  <r>
    <n v="7452"/>
    <s v="Consultancy Fees"/>
    <n v="230"/>
    <s v="Henderson Parts"/>
    <d v="2024-01-31T00:00:00"/>
    <s v="Consulting NST/NWT"/>
    <s v="APAJ"/>
    <s v="ADJ049447"/>
    <s v="INV1468354"/>
    <n v="192.91"/>
    <s v="Datacom"/>
    <x v="1"/>
  </r>
  <r>
    <n v="7452"/>
    <s v="Consultancy Fees"/>
    <n v="240"/>
    <s v="Henderson Service"/>
    <d v="2024-01-31T00:00:00"/>
    <s v="Consulting NST/NWT"/>
    <s v="APAJ"/>
    <s v="ADJ049447"/>
    <s v="INV1468354"/>
    <n v="152.33000000000001"/>
    <s v="Datacom"/>
    <x v="1"/>
  </r>
  <r>
    <n v="7452"/>
    <s v="Consultancy Fees"/>
    <n v="340"/>
    <s v="New Lynn Service"/>
    <d v="2024-01-31T00:00:00"/>
    <s v="Consulting NST/NWT"/>
    <s v="APAJ"/>
    <s v="ADJ049447"/>
    <s v="INV1468354"/>
    <n v="77.739999999999995"/>
    <s v="Datacom"/>
    <x v="1"/>
  </r>
  <r>
    <n v="7452"/>
    <s v="Consultancy Fees"/>
    <n v="935"/>
    <s v="Bridgestone Target Road"/>
    <d v="2024-01-31T00:00:00"/>
    <s v="Consulting NST/NWT"/>
    <s v="APAJ"/>
    <s v="ADJ049447"/>
    <s v="INV1468354"/>
    <n v="71.45"/>
    <s v="Datacom"/>
    <x v="1"/>
  </r>
  <r>
    <n v="7452"/>
    <s v="Consultancy Fees"/>
    <n v="936"/>
    <s v="Bridgestone New Lynn"/>
    <d v="2024-01-31T00:00:00"/>
    <s v="Consulting NST/NWT"/>
    <s v="APAJ"/>
    <s v="ADJ049447"/>
    <s v="INV1468354"/>
    <n v="71.45"/>
    <s v="Datacom"/>
    <x v="1"/>
  </r>
  <r>
    <n v="7452"/>
    <s v="Consultancy Fees"/>
    <n v="110"/>
    <s v="North Shore  New Toyota"/>
    <d v="2024-02-29T00:00:00"/>
    <s v="Consulting NST/NWT"/>
    <s v="APAJ"/>
    <s v="ADJ049875"/>
    <s v="INV1480064"/>
    <n v="379.62"/>
    <s v="Datacom"/>
    <x v="1"/>
  </r>
  <r>
    <n v="7452"/>
    <s v="Consultancy Fees"/>
    <n v="112"/>
    <s v="North Shore New Lexus"/>
    <d v="2024-02-29T00:00:00"/>
    <s v="Consulting NST/NWT"/>
    <s v="APAJ"/>
    <s v="ADJ049875"/>
    <s v="INV1480064"/>
    <n v="284.77999999999997"/>
    <s v="Datacom"/>
    <x v="1"/>
  </r>
  <r>
    <n v="7452"/>
    <s v="Consultancy Fees"/>
    <n v="120"/>
    <s v="North Shore Used Toyota"/>
    <d v="2024-02-29T00:00:00"/>
    <s v="Consulting NST/NWT"/>
    <s v="APAJ"/>
    <s v="ADJ049875"/>
    <s v="INV1480064"/>
    <n v="512.62"/>
    <s v="Datacom"/>
    <x v="1"/>
  </r>
  <r>
    <n v="7452"/>
    <s v="Consultancy Fees"/>
    <n v="130"/>
    <s v="North Shore Parts Toyota"/>
    <d v="2024-02-29T00:00:00"/>
    <s v="Consulting NST/NWT"/>
    <s v="APAJ"/>
    <s v="ADJ049875"/>
    <s v="INV1480064"/>
    <n v="290.48"/>
    <s v="Datacom"/>
    <x v="1"/>
  </r>
  <r>
    <n v="7452"/>
    <s v="Consultancy Fees"/>
    <n v="140"/>
    <s v="North Shore Service Toyota"/>
    <d v="2024-02-29T00:00:00"/>
    <s v="Consulting NST/NWT"/>
    <s v="APAJ"/>
    <s v="ADJ049875"/>
    <s v="INV1480064"/>
    <n v="341.74"/>
    <s v="Datacom"/>
    <x v="1"/>
  </r>
  <r>
    <n v="7452"/>
    <s v="Consultancy Fees"/>
    <n v="160"/>
    <s v="North Shore F &amp; I Toyota"/>
    <d v="2024-02-29T00:00:00"/>
    <s v="Consulting NST/NWT"/>
    <s v="APAJ"/>
    <s v="ADJ049875"/>
    <s v="INV1480064"/>
    <n v="170.87"/>
    <s v="Datacom"/>
    <x v="1"/>
  </r>
  <r>
    <n v="7452"/>
    <s v="Consultancy Fees"/>
    <n v="210"/>
    <s v="Henderson New Toyota"/>
    <d v="2024-02-29T00:00:00"/>
    <s v="Consulting NST/NWT"/>
    <s v="APAJ"/>
    <s v="ADJ049875"/>
    <s v="INV1480064"/>
    <n v="189.96"/>
    <s v="Datacom"/>
    <x v="1"/>
  </r>
  <r>
    <n v="7452"/>
    <s v="Consultancy Fees"/>
    <n v="220"/>
    <s v="Henderson Used Toyota"/>
    <d v="2024-02-29T00:00:00"/>
    <s v="Consulting NST/NWT"/>
    <s v="APAJ"/>
    <s v="ADJ049875"/>
    <s v="INV1480064"/>
    <n v="113.91"/>
    <s v="Datacom"/>
    <x v="1"/>
  </r>
  <r>
    <n v="7452"/>
    <s v="Consultancy Fees"/>
    <n v="230"/>
    <s v="Henderson Parts"/>
    <d v="2024-02-29T00:00:00"/>
    <s v="Consulting NST/NWT"/>
    <s v="APAJ"/>
    <s v="ADJ049875"/>
    <s v="INV1480064"/>
    <n v="192.23"/>
    <s v="Datacom"/>
    <x v="1"/>
  </r>
  <r>
    <n v="7452"/>
    <s v="Consultancy Fees"/>
    <n v="240"/>
    <s v="Henderson Service"/>
    <d v="2024-02-29T00:00:00"/>
    <s v="Consulting NST/NWT"/>
    <s v="APAJ"/>
    <s v="ADJ049875"/>
    <s v="INV1480064"/>
    <n v="151.79"/>
    <s v="Datacom"/>
    <x v="1"/>
  </r>
  <r>
    <n v="7452"/>
    <s v="Consultancy Fees"/>
    <n v="340"/>
    <s v="New Lynn Service"/>
    <d v="2024-02-29T00:00:00"/>
    <s v="Consulting NST/NWT"/>
    <s v="APAJ"/>
    <s v="ADJ049875"/>
    <s v="INV1480064"/>
    <n v="77.459999999999994"/>
    <s v="Datacom"/>
    <x v="1"/>
  </r>
  <r>
    <n v="7452"/>
    <s v="Consultancy Fees"/>
    <n v="935"/>
    <s v="Bridgestone Target Road"/>
    <d v="2024-02-29T00:00:00"/>
    <s v="Consulting NST/NWT"/>
    <s v="APAJ"/>
    <s v="ADJ049875"/>
    <s v="INV1480064"/>
    <n v="71.2"/>
    <s v="Datacom"/>
    <x v="1"/>
  </r>
  <r>
    <n v="7452"/>
    <s v="Consultancy Fees"/>
    <n v="936"/>
    <s v="Bridgestone New Lynn"/>
    <d v="2024-02-29T00:00:00"/>
    <s v="Consulting NST/NWT"/>
    <s v="APAJ"/>
    <s v="ADJ049875"/>
    <s v="INV1480064"/>
    <n v="71.2"/>
    <s v="Datacom"/>
    <x v="1"/>
  </r>
  <r>
    <n v="7452"/>
    <s v="Consultancy Fees"/>
    <n v="190"/>
    <s v="Overhead Expenses"/>
    <d v="2023-10-31T00:00:00"/>
    <s v="Humankind Limited"/>
    <s v="APAJ"/>
    <s v="ADJ048113"/>
    <s v="I010124"/>
    <n v="980"/>
    <s v="Humankind Limited"/>
    <x v="2"/>
  </r>
  <r>
    <n v="7452"/>
    <s v="Consultancy Fees"/>
    <n v="190"/>
    <s v="Overhead Expenses"/>
    <d v="2023-10-31T00:00:00"/>
    <s v="Humankind Limited"/>
    <s v="APAJ"/>
    <s v="ADJ048117"/>
    <s v="I010124"/>
    <n v="-980"/>
    <s v="Humankind Limited"/>
    <x v="2"/>
  </r>
  <r>
    <n v="7452"/>
    <s v="Consultancy Fees"/>
    <n v="190"/>
    <s v="Overhead Expenses"/>
    <d v="2023-10-31T00:00:00"/>
    <s v="Humankind Limited Consulting Services Provided October 2023 Development of Remuneration Framework, including; - Advice email and on Teams call regarding content and implementation"/>
    <s v="APAJ"/>
    <s v="ADJ048117"/>
    <s v="I010124"/>
    <n v="980"/>
    <s v="Humankind Limited"/>
    <x v="2"/>
  </r>
  <r>
    <n v="7452"/>
    <s v="Consultancy Fees"/>
    <n v="190"/>
    <s v="Overhead Expenses"/>
    <d v="2023-11-30T00:00:00"/>
    <s v="Humankind Limited People &amp; Culture Advice and Support including; - Review of Remuneration Framework and advice/comments for iteration - Call with Bron and Elle to finalise, and post-meeting actions."/>
    <s v="APAJ"/>
    <s v="ADJ048520"/>
    <s v="I010205"/>
    <n v="1030"/>
    <s v="Humankind Limited"/>
    <x v="2"/>
  </r>
  <r>
    <n v="7452"/>
    <s v="Consultancy Fees"/>
    <n v="110"/>
    <s v="North Shore  New Toyota"/>
    <d v="2023-03-13T00:00:00"/>
    <s v="Consulting NST/NWT"/>
    <s v="APAJ"/>
    <s v="ADJ044238"/>
    <n v="4525"/>
    <n v="333.25"/>
    <s v="JobCorp NZ Ltd"/>
    <x v="0"/>
  </r>
  <r>
    <n v="7452"/>
    <s v="Consultancy Fees"/>
    <n v="112"/>
    <s v="North Shore New Lexus"/>
    <d v="2023-03-13T00:00:00"/>
    <s v="Consulting NST/NWT"/>
    <s v="APAJ"/>
    <s v="ADJ044238"/>
    <n v="4525"/>
    <n v="250"/>
    <s v="JobCorp NZ Ltd"/>
    <x v="0"/>
  </r>
  <r>
    <n v="7452"/>
    <s v="Consultancy Fees"/>
    <n v="120"/>
    <s v="North Shore Used Toyota"/>
    <d v="2023-03-13T00:00:00"/>
    <s v="Consulting NST/NWT"/>
    <s v="APAJ"/>
    <s v="ADJ044238"/>
    <n v="4525"/>
    <n v="450"/>
    <s v="JobCorp NZ Ltd"/>
    <x v="0"/>
  </r>
  <r>
    <n v="7452"/>
    <s v="Consultancy Fees"/>
    <n v="130"/>
    <s v="North Shore Parts Toyota"/>
    <d v="2023-03-13T00:00:00"/>
    <s v="Consulting NST/NWT"/>
    <s v="APAJ"/>
    <s v="ADJ044238"/>
    <n v="4525"/>
    <n v="255"/>
    <s v="JobCorp NZ Ltd"/>
    <x v="0"/>
  </r>
  <r>
    <n v="7452"/>
    <s v="Consultancy Fees"/>
    <n v="140"/>
    <s v="North Shore Service Toyota"/>
    <d v="2023-03-13T00:00:00"/>
    <s v="Consulting NST/NWT"/>
    <s v="APAJ"/>
    <s v="ADJ044238"/>
    <n v="4525"/>
    <n v="300"/>
    <s v="JobCorp NZ Ltd"/>
    <x v="0"/>
  </r>
  <r>
    <n v="7452"/>
    <s v="Consultancy Fees"/>
    <n v="160"/>
    <s v="North Shore F &amp; I Toyota"/>
    <d v="2023-03-13T00:00:00"/>
    <s v="Consulting NST/NWT"/>
    <s v="APAJ"/>
    <s v="ADJ044238"/>
    <n v="4525"/>
    <n v="150"/>
    <s v="JobCorp NZ Ltd"/>
    <x v="0"/>
  </r>
  <r>
    <n v="7452"/>
    <s v="Consultancy Fees"/>
    <n v="210"/>
    <s v="Henderson New Toyota"/>
    <d v="2023-03-13T00:00:00"/>
    <s v="Consulting NST/NWT"/>
    <s v="APAJ"/>
    <s v="ADJ044238"/>
    <n v="4525"/>
    <n v="166.75"/>
    <s v="JobCorp NZ Ltd"/>
    <x v="0"/>
  </r>
  <r>
    <n v="7452"/>
    <s v="Consultancy Fees"/>
    <n v="220"/>
    <s v="Henderson Used Toyota"/>
    <d v="2023-03-13T00:00:00"/>
    <s v="Consulting NST/NWT"/>
    <s v="APAJ"/>
    <s v="ADJ044238"/>
    <n v="4525"/>
    <n v="100"/>
    <s v="JobCorp NZ Ltd"/>
    <x v="0"/>
  </r>
  <r>
    <n v="7452"/>
    <s v="Consultancy Fees"/>
    <n v="230"/>
    <s v="Henderson Parts"/>
    <d v="2023-03-13T00:00:00"/>
    <s v="Consulting NST/NWT"/>
    <s v="APAJ"/>
    <s v="ADJ044238"/>
    <n v="4525"/>
    <n v="168.75"/>
    <s v="JobCorp NZ Ltd"/>
    <x v="0"/>
  </r>
  <r>
    <n v="7452"/>
    <s v="Consultancy Fees"/>
    <n v="240"/>
    <s v="Henderson Service"/>
    <d v="2023-03-13T00:00:00"/>
    <s v="Consulting NST/NWT"/>
    <s v="APAJ"/>
    <s v="ADJ044238"/>
    <n v="4525"/>
    <n v="133.25"/>
    <s v="JobCorp NZ Ltd"/>
    <x v="0"/>
  </r>
  <r>
    <n v="7452"/>
    <s v="Consultancy Fees"/>
    <n v="340"/>
    <s v="New Lynn Service"/>
    <d v="2023-03-13T00:00:00"/>
    <s v="Consulting NST/NWT"/>
    <s v="APAJ"/>
    <s v="ADJ044238"/>
    <n v="4525"/>
    <n v="68"/>
    <s v="JobCorp NZ Ltd"/>
    <x v="0"/>
  </r>
  <r>
    <n v="7452"/>
    <s v="Consultancy Fees"/>
    <n v="935"/>
    <s v="Bridgestone Target Road"/>
    <d v="2023-03-13T00:00:00"/>
    <s v="Consulting NST/NWT"/>
    <s v="APAJ"/>
    <s v="ADJ044238"/>
    <n v="4525"/>
    <n v="62.5"/>
    <s v="JobCorp NZ Ltd"/>
    <x v="0"/>
  </r>
  <r>
    <n v="7452"/>
    <s v="Consultancy Fees"/>
    <n v="936"/>
    <s v="Bridgestone New Lynn"/>
    <d v="2023-03-13T00:00:00"/>
    <s v="Consulting NST/NWT"/>
    <s v="APAJ"/>
    <s v="ADJ044238"/>
    <n v="4525"/>
    <n v="62.5"/>
    <s v="JobCorp NZ Ltd"/>
    <x v="0"/>
  </r>
  <r>
    <n v="7452"/>
    <s v="Consultancy Fees"/>
    <n v="110"/>
    <s v="North Shore  New Toyota"/>
    <d v="2024-02-29T00:00:00"/>
    <s v="Consultancy Fees"/>
    <s v="APAJ"/>
    <s v="ADJ049927"/>
    <s v="INV-000487"/>
    <n v="266.60000000000002"/>
    <s v="JobCorp NZ Ltd"/>
    <x v="0"/>
  </r>
  <r>
    <n v="7452"/>
    <s v="Consultancy Fees"/>
    <n v="112"/>
    <s v="North Shore New Lexus"/>
    <d v="2024-02-29T00:00:00"/>
    <s v="Consultancy Fees"/>
    <s v="APAJ"/>
    <s v="ADJ049927"/>
    <s v="INV-000487"/>
    <n v="200"/>
    <s v="JobCorp NZ Ltd"/>
    <x v="0"/>
  </r>
  <r>
    <n v="7452"/>
    <s v="Consultancy Fees"/>
    <n v="120"/>
    <s v="North Shore Used Toyota"/>
    <d v="2024-02-29T00:00:00"/>
    <s v="Consultancy Fees"/>
    <s v="APAJ"/>
    <s v="ADJ049927"/>
    <s v="INV-000487"/>
    <n v="360"/>
    <s v="JobCorp NZ Ltd"/>
    <x v="0"/>
  </r>
  <r>
    <n v="7452"/>
    <s v="Consultancy Fees"/>
    <n v="130"/>
    <s v="North Shore Parts Toyota"/>
    <d v="2024-02-29T00:00:00"/>
    <s v="Consultancy Fees"/>
    <s v="APAJ"/>
    <s v="ADJ049927"/>
    <s v="INV-000487"/>
    <n v="204"/>
    <s v="JobCorp NZ Ltd"/>
    <x v="0"/>
  </r>
  <r>
    <n v="7452"/>
    <s v="Consultancy Fees"/>
    <n v="140"/>
    <s v="North Shore Service Toyota"/>
    <d v="2024-02-29T00:00:00"/>
    <s v="Consultancy Fees"/>
    <s v="APAJ"/>
    <s v="ADJ049927"/>
    <s v="INV-000487"/>
    <n v="240"/>
    <s v="JobCorp NZ Ltd"/>
    <x v="0"/>
  </r>
  <r>
    <n v="7452"/>
    <s v="Consultancy Fees"/>
    <n v="160"/>
    <s v="North Shore F &amp; I Toyota"/>
    <d v="2024-02-29T00:00:00"/>
    <s v="Consultancy Fees"/>
    <s v="APAJ"/>
    <s v="ADJ049927"/>
    <s v="INV-000487"/>
    <n v="120"/>
    <s v="JobCorp NZ Ltd"/>
    <x v="0"/>
  </r>
  <r>
    <n v="7452"/>
    <s v="Consultancy Fees"/>
    <n v="210"/>
    <s v="Henderson New Toyota"/>
    <d v="2024-02-29T00:00:00"/>
    <s v="Consultancy Fees"/>
    <s v="APAJ"/>
    <s v="ADJ049927"/>
    <s v="INV-000487"/>
    <n v="133.4"/>
    <s v="JobCorp NZ Ltd"/>
    <x v="0"/>
  </r>
  <r>
    <n v="7452"/>
    <s v="Consultancy Fees"/>
    <n v="220"/>
    <s v="Henderson Used Toyota"/>
    <d v="2024-02-29T00:00:00"/>
    <s v="Consultancy Fees"/>
    <s v="APAJ"/>
    <s v="ADJ049927"/>
    <s v="INV-000487"/>
    <n v="80"/>
    <s v="JobCorp NZ Ltd"/>
    <x v="0"/>
  </r>
  <r>
    <n v="7452"/>
    <s v="Consultancy Fees"/>
    <n v="230"/>
    <s v="Henderson Parts"/>
    <d v="2024-02-29T00:00:00"/>
    <s v="Consultancy Fees"/>
    <s v="APAJ"/>
    <s v="ADJ049927"/>
    <s v="INV-000487"/>
    <n v="135"/>
    <s v="JobCorp NZ Ltd"/>
    <x v="0"/>
  </r>
  <r>
    <n v="7452"/>
    <s v="Consultancy Fees"/>
    <n v="240"/>
    <s v="Henderson Service"/>
    <d v="2024-02-29T00:00:00"/>
    <s v="Consultancy Fees"/>
    <s v="APAJ"/>
    <s v="ADJ049927"/>
    <s v="INV-000487"/>
    <n v="106.6"/>
    <s v="JobCorp NZ Ltd"/>
    <x v="0"/>
  </r>
  <r>
    <n v="7452"/>
    <s v="Consultancy Fees"/>
    <n v="340"/>
    <s v="New Lynn Service"/>
    <d v="2024-02-29T00:00:00"/>
    <s v="Consultancy Fees"/>
    <s v="APAJ"/>
    <s v="ADJ049927"/>
    <s v="INV-000487"/>
    <n v="54.4"/>
    <s v="JobCorp NZ Ltd"/>
    <x v="0"/>
  </r>
  <r>
    <n v="7452"/>
    <s v="Consultancy Fees"/>
    <n v="935"/>
    <s v="Bridgestone Target Road"/>
    <d v="2024-02-29T00:00:00"/>
    <s v="Consultancy Fees"/>
    <s v="APAJ"/>
    <s v="ADJ049927"/>
    <s v="INV-000487"/>
    <n v="50"/>
    <s v="JobCorp NZ Ltd"/>
    <x v="0"/>
  </r>
  <r>
    <n v="7452"/>
    <s v="Consultancy Fees"/>
    <n v="936"/>
    <s v="Bridgestone New Lynn"/>
    <d v="2024-02-29T00:00:00"/>
    <s v="Consultancy Fees"/>
    <s v="APAJ"/>
    <s v="ADJ049927"/>
    <s v="INV-000487"/>
    <n v="50"/>
    <s v="JobCorp NZ Ltd"/>
    <x v="0"/>
  </r>
  <r>
    <n v="7452"/>
    <s v="Consultancy Fees"/>
    <n v="110"/>
    <s v="North Shore  New Toyota"/>
    <d v="2023-06-08T00:00:00"/>
    <s v="Consulting NST/NWT"/>
    <s v="APAJ"/>
    <s v="ADJ045569"/>
    <s v="MC0463"/>
    <n v="519.87"/>
    <s v="Mind Coach Ltd"/>
    <x v="3"/>
  </r>
  <r>
    <n v="7452"/>
    <s v="Consultancy Fees"/>
    <n v="112"/>
    <s v="North Shore New Lexus"/>
    <d v="2023-06-08T00:00:00"/>
    <s v="Consulting NST/NWT"/>
    <s v="APAJ"/>
    <s v="ADJ045569"/>
    <s v="MC0463"/>
    <n v="390"/>
    <s v="Mind Coach Ltd"/>
    <x v="3"/>
  </r>
  <r>
    <n v="7452"/>
    <s v="Consultancy Fees"/>
    <n v="120"/>
    <s v="North Shore Used Toyota"/>
    <d v="2023-06-08T00:00:00"/>
    <s v="Consulting NST/NWT"/>
    <s v="APAJ"/>
    <s v="ADJ045569"/>
    <s v="MC0463"/>
    <n v="702"/>
    <s v="Mind Coach Ltd"/>
    <x v="3"/>
  </r>
  <r>
    <n v="7452"/>
    <s v="Consultancy Fees"/>
    <n v="130"/>
    <s v="North Shore Parts Toyota"/>
    <d v="2023-06-08T00:00:00"/>
    <s v="Consulting NST/NWT"/>
    <s v="APAJ"/>
    <s v="ADJ045569"/>
    <s v="MC0463"/>
    <n v="397.8"/>
    <s v="Mind Coach Ltd"/>
    <x v="3"/>
  </r>
  <r>
    <n v="7452"/>
    <s v="Consultancy Fees"/>
    <n v="140"/>
    <s v="North Shore Service Toyota"/>
    <d v="2023-06-08T00:00:00"/>
    <s v="Consulting NST/NWT"/>
    <s v="APAJ"/>
    <s v="ADJ045569"/>
    <s v="MC0463"/>
    <n v="468"/>
    <s v="Mind Coach Ltd"/>
    <x v="3"/>
  </r>
  <r>
    <n v="7452"/>
    <s v="Consultancy Fees"/>
    <n v="160"/>
    <s v="North Shore F &amp; I Toyota"/>
    <d v="2023-06-08T00:00:00"/>
    <s v="Consulting NST/NWT"/>
    <s v="APAJ"/>
    <s v="ADJ045569"/>
    <s v="MC0463"/>
    <n v="234"/>
    <s v="Mind Coach Ltd"/>
    <x v="3"/>
  </r>
  <r>
    <n v="7452"/>
    <s v="Consultancy Fees"/>
    <n v="210"/>
    <s v="Henderson New Toyota"/>
    <d v="2023-06-08T00:00:00"/>
    <s v="Consulting NST/NWT"/>
    <s v="APAJ"/>
    <s v="ADJ045569"/>
    <s v="MC0463"/>
    <n v="260.13"/>
    <s v="Mind Coach Ltd"/>
    <x v="3"/>
  </r>
  <r>
    <n v="7452"/>
    <s v="Consultancy Fees"/>
    <n v="220"/>
    <s v="Henderson Used Toyota"/>
    <d v="2023-06-08T00:00:00"/>
    <s v="Consulting NST/NWT"/>
    <s v="APAJ"/>
    <s v="ADJ045569"/>
    <s v="MC0463"/>
    <n v="156"/>
    <s v="Mind Coach Ltd"/>
    <x v="3"/>
  </r>
  <r>
    <n v="7452"/>
    <s v="Consultancy Fees"/>
    <n v="230"/>
    <s v="Henderson Parts"/>
    <d v="2023-06-08T00:00:00"/>
    <s v="Consulting NST/NWT"/>
    <s v="APAJ"/>
    <s v="ADJ045569"/>
    <s v="MC0463"/>
    <n v="263.25"/>
    <s v="Mind Coach Ltd"/>
    <x v="3"/>
  </r>
  <r>
    <n v="7452"/>
    <s v="Consultancy Fees"/>
    <n v="240"/>
    <s v="Henderson Service"/>
    <d v="2023-06-08T00:00:00"/>
    <s v="Consulting NST/NWT"/>
    <s v="APAJ"/>
    <s v="ADJ045569"/>
    <s v="MC0463"/>
    <n v="207.87"/>
    <s v="Mind Coach Ltd"/>
    <x v="3"/>
  </r>
  <r>
    <n v="7452"/>
    <s v="Consultancy Fees"/>
    <n v="340"/>
    <s v="New Lynn Service"/>
    <d v="2023-06-08T00:00:00"/>
    <s v="Consulting NST/NWT"/>
    <s v="APAJ"/>
    <s v="ADJ045569"/>
    <s v="MC0463"/>
    <n v="106.08"/>
    <s v="Mind Coach Ltd"/>
    <x v="3"/>
  </r>
  <r>
    <n v="7452"/>
    <s v="Consultancy Fees"/>
    <n v="935"/>
    <s v="Bridgestone Target Road"/>
    <d v="2023-06-08T00:00:00"/>
    <s v="Consulting NST/NWT"/>
    <s v="APAJ"/>
    <s v="ADJ045569"/>
    <s v="MC0463"/>
    <n v="97.5"/>
    <s v="Mind Coach Ltd"/>
    <x v="3"/>
  </r>
  <r>
    <n v="7452"/>
    <s v="Consultancy Fees"/>
    <n v="936"/>
    <s v="Bridgestone New Lynn"/>
    <d v="2023-06-08T00:00:00"/>
    <s v="Consulting NST/NWT"/>
    <s v="APAJ"/>
    <s v="ADJ045569"/>
    <s v="MC0463"/>
    <n v="97.5"/>
    <s v="Mind Coach Ltd"/>
    <x v="3"/>
  </r>
  <r>
    <n v="7452"/>
    <s v="Consultancy Fees"/>
    <n v="230"/>
    <s v="Henderson Parts"/>
    <d v="2023-08-17T00:00:00"/>
    <s v="Mind Coach Ltd Career coaching sessions Steve Bambury"/>
    <s v="APAJ"/>
    <s v="ADJ046917"/>
    <s v="MC0482"/>
    <n v="185.71"/>
    <s v="Mind Coach Ltd"/>
    <x v="3"/>
  </r>
  <r>
    <n v="7452"/>
    <s v="Consultancy Fees"/>
    <n v="240"/>
    <s v="Henderson Service"/>
    <d v="2023-08-17T00:00:00"/>
    <s v="Mind Coach Ltd Career coaching sessions Steve Bambury"/>
    <s v="APAJ"/>
    <s v="ADJ046917"/>
    <s v="MC0482"/>
    <n v="185.71"/>
    <s v="Mind Coach Ltd"/>
    <x v="3"/>
  </r>
  <r>
    <n v="7452"/>
    <s v="Consultancy Fees"/>
    <n v="330"/>
    <s v="New Lynn Parts"/>
    <d v="2023-08-17T00:00:00"/>
    <s v="Mind Coach Ltd Career coaching sessions Steve Bambury"/>
    <s v="APAJ"/>
    <s v="ADJ046917"/>
    <s v="MC0482"/>
    <n v="185.71"/>
    <s v="Mind Coach Ltd"/>
    <x v="3"/>
  </r>
  <r>
    <n v="7452"/>
    <s v="Consultancy Fees"/>
    <n v="340"/>
    <s v="New Lynn Service"/>
    <d v="2023-08-17T00:00:00"/>
    <s v="Mind Coach Ltd Career coaching sessions Steve Bambury"/>
    <s v="APAJ"/>
    <s v="ADJ046917"/>
    <s v="MC0482"/>
    <n v="185.71"/>
    <s v="Mind Coach Ltd"/>
    <x v="3"/>
  </r>
  <r>
    <n v="7452"/>
    <s v="Consultancy Fees"/>
    <n v="430"/>
    <s v="Hobsonville Parts"/>
    <d v="2023-08-17T00:00:00"/>
    <s v="Mind Coach Ltd Career coaching sessions Steve Bambury"/>
    <s v="APAJ"/>
    <s v="ADJ046917"/>
    <s v="MC0482"/>
    <n v="185.71"/>
    <s v="Mind Coach Ltd"/>
    <x v="3"/>
  </r>
  <r>
    <n v="7452"/>
    <s v="Consultancy Fees"/>
    <n v="440"/>
    <s v="Hobsonville Service"/>
    <d v="2023-08-17T00:00:00"/>
    <s v="Mind Coach Ltd Career coaching sessions Steve Bambury"/>
    <s v="APAJ"/>
    <s v="ADJ046917"/>
    <s v="MC0482"/>
    <n v="185.71"/>
    <s v="Mind Coach Ltd"/>
    <x v="3"/>
  </r>
  <r>
    <n v="7452"/>
    <s v="Consultancy Fees"/>
    <n v="936"/>
    <s v="Bridgestone New Lynn"/>
    <d v="2023-08-17T00:00:00"/>
    <s v="Mind Coach Ltd Career coaching sessions Steve Bambury"/>
    <s v="APAJ"/>
    <s v="ADJ046917"/>
    <s v="MC0482"/>
    <n v="185.72"/>
    <s v="Mind Coach Ltd"/>
    <x v="3"/>
  </r>
  <r>
    <n v="7452"/>
    <s v="Consultancy Fees"/>
    <n v="110"/>
    <s v="North Shore  New Toyota"/>
    <d v="2023-05-31T00:00:00"/>
    <s v="Consulting NST/NWT"/>
    <s v="APAJ"/>
    <s v="ADJ045582"/>
    <n v="8716790233"/>
    <n v="70.17"/>
    <s v="MYOB NZ Ltd"/>
    <x v="4"/>
  </r>
  <r>
    <n v="7452"/>
    <s v="Consultancy Fees"/>
    <n v="112"/>
    <s v="North Shore New Lexus"/>
    <d v="2023-05-31T00:00:00"/>
    <s v="Consulting NST/NWT"/>
    <s v="APAJ"/>
    <s v="ADJ045582"/>
    <n v="8716790233"/>
    <n v="52.64"/>
    <s v="MYOB NZ Ltd"/>
    <x v="4"/>
  </r>
  <r>
    <n v="7452"/>
    <s v="Consultancy Fees"/>
    <n v="120"/>
    <s v="North Shore Used Toyota"/>
    <d v="2023-05-31T00:00:00"/>
    <s v="Consulting NST/NWT"/>
    <s v="APAJ"/>
    <s v="ADJ045582"/>
    <n v="8716790233"/>
    <n v="94.75"/>
    <s v="MYOB NZ Ltd"/>
    <x v="4"/>
  </r>
  <r>
    <n v="7452"/>
    <s v="Consultancy Fees"/>
    <n v="130"/>
    <s v="North Shore Parts Toyota"/>
    <d v="2023-05-31T00:00:00"/>
    <s v="Consulting NST/NWT"/>
    <s v="APAJ"/>
    <s v="ADJ045582"/>
    <n v="8716790233"/>
    <n v="53.7"/>
    <s v="MYOB NZ Ltd"/>
    <x v="4"/>
  </r>
  <r>
    <n v="7452"/>
    <s v="Consultancy Fees"/>
    <n v="140"/>
    <s v="North Shore Service Toyota"/>
    <d v="2023-05-31T00:00:00"/>
    <s v="Consulting NST/NWT"/>
    <s v="APAJ"/>
    <s v="ADJ045582"/>
    <n v="8716790233"/>
    <n v="63.17"/>
    <s v="MYOB NZ Ltd"/>
    <x v="4"/>
  </r>
  <r>
    <n v="7452"/>
    <s v="Consultancy Fees"/>
    <n v="160"/>
    <s v="North Shore F &amp; I Toyota"/>
    <d v="2023-05-31T00:00:00"/>
    <s v="Consulting NST/NWT"/>
    <s v="APAJ"/>
    <s v="ADJ045582"/>
    <n v="8716790233"/>
    <n v="31.58"/>
    <s v="MYOB NZ Ltd"/>
    <x v="4"/>
  </r>
  <r>
    <n v="7452"/>
    <s v="Consultancy Fees"/>
    <n v="210"/>
    <s v="Henderson New Toyota"/>
    <d v="2023-05-31T00:00:00"/>
    <s v="Consulting NST/NWT"/>
    <s v="APAJ"/>
    <s v="ADJ045582"/>
    <n v="8716790233"/>
    <n v="35.11"/>
    <s v="MYOB NZ Ltd"/>
    <x v="4"/>
  </r>
  <r>
    <n v="7452"/>
    <s v="Consultancy Fees"/>
    <n v="220"/>
    <s v="Henderson Used Toyota"/>
    <d v="2023-05-31T00:00:00"/>
    <s v="Consulting NST/NWT"/>
    <s v="APAJ"/>
    <s v="ADJ045582"/>
    <n v="8716790233"/>
    <n v="21.05"/>
    <s v="MYOB NZ Ltd"/>
    <x v="4"/>
  </r>
  <r>
    <n v="7452"/>
    <s v="Consultancy Fees"/>
    <n v="230"/>
    <s v="Henderson Parts"/>
    <d v="2023-05-31T00:00:00"/>
    <s v="Consulting NST/NWT"/>
    <s v="APAJ"/>
    <s v="ADJ045582"/>
    <n v="8716790233"/>
    <n v="35.53"/>
    <s v="MYOB NZ Ltd"/>
    <x v="4"/>
  </r>
  <r>
    <n v="7452"/>
    <s v="Consultancy Fees"/>
    <n v="240"/>
    <s v="Henderson Service"/>
    <d v="2023-05-31T00:00:00"/>
    <s v="Consulting NST/NWT"/>
    <s v="APAJ"/>
    <s v="ADJ045582"/>
    <n v="8716790233"/>
    <n v="28.06"/>
    <s v="MYOB NZ Ltd"/>
    <x v="4"/>
  </r>
  <r>
    <n v="7452"/>
    <s v="Consultancy Fees"/>
    <n v="340"/>
    <s v="New Lynn Service"/>
    <d v="2023-05-31T00:00:00"/>
    <s v="Consulting NST/NWT"/>
    <s v="APAJ"/>
    <s v="ADJ045582"/>
    <n v="8716790233"/>
    <n v="14.32"/>
    <s v="MYOB NZ Ltd"/>
    <x v="4"/>
  </r>
  <r>
    <n v="7452"/>
    <s v="Consultancy Fees"/>
    <n v="935"/>
    <s v="Bridgestone Target Road"/>
    <d v="2023-05-31T00:00:00"/>
    <s v="Consulting NST/NWT"/>
    <s v="APAJ"/>
    <s v="ADJ045582"/>
    <n v="8716790233"/>
    <n v="13.16"/>
    <s v="MYOB NZ Ltd"/>
    <x v="4"/>
  </r>
  <r>
    <n v="7452"/>
    <s v="Consultancy Fees"/>
    <n v="936"/>
    <s v="Bridgestone New Lynn"/>
    <d v="2023-05-31T00:00:00"/>
    <s v="Consulting NST/NWT"/>
    <s v="APAJ"/>
    <s v="ADJ045582"/>
    <n v="8716790233"/>
    <n v="13.16"/>
    <s v="MYOB NZ Ltd"/>
    <x v="4"/>
  </r>
  <r>
    <n v="7452"/>
    <s v="Consultancy Fees"/>
    <n v="110"/>
    <s v="North Shore  New Toyota"/>
    <d v="2023-05-19T00:00:00"/>
    <s v="North Harbour Valuers Ltd- 2 link drive"/>
    <s v="APAJ"/>
    <s v="ADJ045372"/>
    <s v="9093DT"/>
    <n v="5840"/>
    <s v="North Harbour Valuers Ltd"/>
    <x v="5"/>
  </r>
  <r>
    <n v="7452"/>
    <s v="Consultancy Fees"/>
    <n v="210"/>
    <s v="Henderson New Toyota"/>
    <d v="2023-05-19T00:00:00"/>
    <s v="North Harbour Valuers Ltd- 282- 286 Lincoln road"/>
    <s v="APAJ"/>
    <s v="ADJ045372"/>
    <s v="9092DT"/>
    <n v="1406.25"/>
    <s v="North Harbour Valuers Ltd"/>
    <x v="5"/>
  </r>
  <r>
    <n v="7452"/>
    <s v="Consultancy Fees"/>
    <n v="220"/>
    <s v="Henderson Used Toyota"/>
    <d v="2023-05-19T00:00:00"/>
    <s v="North Harbour Valuers Ltd- 282- 286 Lincoln road"/>
    <s v="APAJ"/>
    <s v="ADJ045372"/>
    <s v="9092DT"/>
    <n v="1406.25"/>
    <s v="North Harbour Valuers Ltd"/>
    <x v="5"/>
  </r>
  <r>
    <n v="7452"/>
    <s v="Consultancy Fees"/>
    <n v="230"/>
    <s v="Henderson Parts"/>
    <d v="2023-05-19T00:00:00"/>
    <s v="North Harbour Valuers Ltd- 282- 286 Lincoln road"/>
    <s v="APAJ"/>
    <s v="ADJ045372"/>
    <s v="9092DT"/>
    <n v="1406.25"/>
    <s v="North Harbour Valuers Ltd"/>
    <x v="5"/>
  </r>
  <r>
    <n v="7452"/>
    <s v="Consultancy Fees"/>
    <n v="240"/>
    <s v="Henderson Service"/>
    <d v="2023-05-19T00:00:00"/>
    <s v="North Harbour Valuers Ltd- 282- 286 Lincoln road"/>
    <s v="APAJ"/>
    <s v="ADJ045372"/>
    <s v="9092DT"/>
    <n v="1406.24"/>
    <s v="North Harbour Valuers Ltd"/>
    <x v="5"/>
  </r>
  <r>
    <n v="7452"/>
    <s v="Consultancy Fees"/>
    <n v="935"/>
    <s v="Bridgestone Target Road"/>
    <d v="2023-05-19T00:00:00"/>
    <s v="North Harbour Valuers Ltd-144B target road"/>
    <s v="APAJ"/>
    <s v="ADJ045372"/>
    <s v="9094DT"/>
    <n v="2825"/>
    <s v="North Harbour Valuers Ltd"/>
    <x v="5"/>
  </r>
  <r>
    <n v="7452"/>
    <s v="Consultancy Fees"/>
    <n v="330"/>
    <s v="New Lynn Parts"/>
    <d v="2023-07-18T00:00:00"/>
    <s v="Consultancy Fees"/>
    <s v="APAJ"/>
    <s v="ADJ046268"/>
    <s v="9091DT"/>
    <n v="983.33"/>
    <s v="North Harbour Valuers Ltd"/>
    <x v="5"/>
  </r>
  <r>
    <n v="7452"/>
    <s v="Consultancy Fees"/>
    <n v="340"/>
    <s v="New Lynn Service"/>
    <d v="2023-07-18T00:00:00"/>
    <s v="Consultancy Fees"/>
    <s v="APAJ"/>
    <s v="ADJ046268"/>
    <s v="9091DT"/>
    <n v="983.33"/>
    <s v="North Harbour Valuers Ltd"/>
    <x v="5"/>
  </r>
  <r>
    <n v="7452"/>
    <s v="Consultancy Fees"/>
    <n v="936"/>
    <s v="Bridgestone New Lynn"/>
    <d v="2023-07-18T00:00:00"/>
    <s v="Consultancy Fees"/>
    <s v="APAJ"/>
    <s v="ADJ046268"/>
    <s v="9091DT"/>
    <n v="983.33"/>
    <s v="North Harbour Valuers Ltd"/>
    <x v="5"/>
  </r>
  <r>
    <n v="7452"/>
    <s v="Consultancy Fees"/>
    <n v="110"/>
    <s v="North Shore  New Toyota"/>
    <d v="2023-10-12T00:00:00"/>
    <s v="Consulting NST/NWT"/>
    <s v="APAJ"/>
    <s v="ADJ047755"/>
    <s v="9393J"/>
    <n v="308.58999999999997"/>
    <s v="North Harbour Valuers Ltd"/>
    <x v="5"/>
  </r>
  <r>
    <n v="7452"/>
    <s v="Consultancy Fees"/>
    <n v="112"/>
    <s v="North Shore New Lexus"/>
    <d v="2023-10-12T00:00:00"/>
    <s v="Consulting NST/NWT"/>
    <s v="APAJ"/>
    <s v="ADJ047755"/>
    <s v="9393J"/>
    <n v="231.5"/>
    <s v="North Harbour Valuers Ltd"/>
    <x v="5"/>
  </r>
  <r>
    <n v="7452"/>
    <s v="Consultancy Fees"/>
    <n v="120"/>
    <s v="North Shore Used Toyota"/>
    <d v="2023-10-12T00:00:00"/>
    <s v="Consulting NST/NWT"/>
    <s v="APAJ"/>
    <s v="ADJ047755"/>
    <s v="9393J"/>
    <n v="416.7"/>
    <s v="North Harbour Valuers Ltd"/>
    <x v="5"/>
  </r>
  <r>
    <n v="7452"/>
    <s v="Consultancy Fees"/>
    <n v="130"/>
    <s v="North Shore Parts Toyota"/>
    <d v="2023-10-12T00:00:00"/>
    <s v="Consulting NST/NWT"/>
    <s v="APAJ"/>
    <s v="ADJ047755"/>
    <s v="9393J"/>
    <n v="236.13"/>
    <s v="North Harbour Valuers Ltd"/>
    <x v="5"/>
  </r>
  <r>
    <n v="7452"/>
    <s v="Consultancy Fees"/>
    <n v="140"/>
    <s v="North Shore Service Toyota"/>
    <d v="2023-10-12T00:00:00"/>
    <s v="Consulting NST/NWT"/>
    <s v="APAJ"/>
    <s v="ADJ047755"/>
    <s v="9393J"/>
    <n v="277.8"/>
    <s v="North Harbour Valuers Ltd"/>
    <x v="5"/>
  </r>
  <r>
    <n v="7452"/>
    <s v="Consultancy Fees"/>
    <n v="160"/>
    <s v="North Shore F &amp; I Toyota"/>
    <d v="2023-10-12T00:00:00"/>
    <s v="Consulting NST/NWT"/>
    <s v="APAJ"/>
    <s v="ADJ047755"/>
    <s v="9393J"/>
    <n v="138.9"/>
    <s v="North Harbour Valuers Ltd"/>
    <x v="5"/>
  </r>
  <r>
    <n v="7452"/>
    <s v="Consultancy Fees"/>
    <n v="210"/>
    <s v="Henderson New Toyota"/>
    <d v="2023-10-12T00:00:00"/>
    <s v="Consulting NST/NWT"/>
    <s v="APAJ"/>
    <s v="ADJ047755"/>
    <s v="9393J"/>
    <n v="154.41"/>
    <s v="North Harbour Valuers Ltd"/>
    <x v="5"/>
  </r>
  <r>
    <n v="7452"/>
    <s v="Consultancy Fees"/>
    <n v="220"/>
    <s v="Henderson Used Toyota"/>
    <d v="2023-10-12T00:00:00"/>
    <s v="Consulting NST/NWT"/>
    <s v="APAJ"/>
    <s v="ADJ047755"/>
    <s v="9393J"/>
    <n v="92.6"/>
    <s v="North Harbour Valuers Ltd"/>
    <x v="5"/>
  </r>
  <r>
    <n v="7452"/>
    <s v="Consultancy Fees"/>
    <n v="230"/>
    <s v="Henderson Parts"/>
    <d v="2023-10-12T00:00:00"/>
    <s v="Consulting NST/NWT"/>
    <s v="APAJ"/>
    <s v="ADJ047755"/>
    <s v="9393J"/>
    <n v="156.26"/>
    <s v="North Harbour Valuers Ltd"/>
    <x v="5"/>
  </r>
  <r>
    <n v="7452"/>
    <s v="Consultancy Fees"/>
    <n v="240"/>
    <s v="Henderson Service"/>
    <d v="2023-10-12T00:00:00"/>
    <s v="Consulting NST/NWT"/>
    <s v="APAJ"/>
    <s v="ADJ047755"/>
    <s v="9393J"/>
    <n v="123.39"/>
    <s v="North Harbour Valuers Ltd"/>
    <x v="5"/>
  </r>
  <r>
    <n v="7452"/>
    <s v="Consultancy Fees"/>
    <n v="340"/>
    <s v="New Lynn Service"/>
    <d v="2023-10-12T00:00:00"/>
    <s v="Consulting NST/NWT"/>
    <s v="APAJ"/>
    <s v="ADJ047755"/>
    <s v="9393J"/>
    <n v="62.97"/>
    <s v="North Harbour Valuers Ltd"/>
    <x v="5"/>
  </r>
  <r>
    <n v="7452"/>
    <s v="Consultancy Fees"/>
    <n v="935"/>
    <s v="Bridgestone Target Road"/>
    <d v="2023-10-12T00:00:00"/>
    <s v="Consulting NST/NWT"/>
    <s v="APAJ"/>
    <s v="ADJ047755"/>
    <s v="9393J"/>
    <n v="57.88"/>
    <s v="North Harbour Valuers Ltd"/>
    <x v="5"/>
  </r>
  <r>
    <n v="7452"/>
    <s v="Consultancy Fees"/>
    <n v="936"/>
    <s v="Bridgestone New Lynn"/>
    <d v="2023-10-12T00:00:00"/>
    <s v="Consulting NST/NWT"/>
    <s v="APAJ"/>
    <s v="ADJ047755"/>
    <s v="9393J"/>
    <n v="57.88"/>
    <s v="North Harbour Valuers Ltd"/>
    <x v="5"/>
  </r>
  <r>
    <n v="7452"/>
    <s v="Consultancy Fees"/>
    <n v="110"/>
    <s v="North Shore  New Toyota"/>
    <d v="2023-11-28T00:00:00"/>
    <s v="Consulting NST/NWT"/>
    <s v="APAJ"/>
    <s v="ADJ048405"/>
    <s v="INV-16680"/>
    <n v="266.60000000000002"/>
    <s v="Strategic Pay Limited"/>
    <x v="0"/>
  </r>
  <r>
    <n v="7452"/>
    <s v="Consultancy Fees"/>
    <n v="112"/>
    <s v="North Shore New Lexus"/>
    <d v="2023-11-28T00:00:00"/>
    <s v="Consulting NST/NWT"/>
    <s v="APAJ"/>
    <s v="ADJ048405"/>
    <s v="INV-16680"/>
    <n v="200"/>
    <s v="Strategic Pay Limited"/>
    <x v="0"/>
  </r>
  <r>
    <n v="7452"/>
    <s v="Consultancy Fees"/>
    <n v="120"/>
    <s v="North Shore Used Toyota"/>
    <d v="2023-11-28T00:00:00"/>
    <s v="Consulting NST/NWT"/>
    <s v="APAJ"/>
    <s v="ADJ048405"/>
    <s v="INV-16680"/>
    <n v="360"/>
    <s v="Strategic Pay Limited"/>
    <x v="0"/>
  </r>
  <r>
    <n v="7452"/>
    <s v="Consultancy Fees"/>
    <n v="130"/>
    <s v="North Shore Parts Toyota"/>
    <d v="2023-11-28T00:00:00"/>
    <s v="Consulting NST/NWT"/>
    <s v="APAJ"/>
    <s v="ADJ048405"/>
    <s v="INV-16680"/>
    <n v="204"/>
    <s v="Strategic Pay Limited"/>
    <x v="0"/>
  </r>
  <r>
    <n v="7452"/>
    <s v="Consultancy Fees"/>
    <n v="140"/>
    <s v="North Shore Service Toyota"/>
    <d v="2023-11-28T00:00:00"/>
    <s v="Consulting NST/NWT"/>
    <s v="APAJ"/>
    <s v="ADJ048405"/>
    <s v="INV-16680"/>
    <n v="240"/>
    <s v="Strategic Pay Limited"/>
    <x v="0"/>
  </r>
  <r>
    <n v="7452"/>
    <s v="Consultancy Fees"/>
    <n v="160"/>
    <s v="North Shore F &amp; I Toyota"/>
    <d v="2023-11-28T00:00:00"/>
    <s v="Consulting NST/NWT"/>
    <s v="APAJ"/>
    <s v="ADJ048405"/>
    <s v="INV-16680"/>
    <n v="120"/>
    <s v="Strategic Pay Limited"/>
    <x v="0"/>
  </r>
  <r>
    <n v="7452"/>
    <s v="Consultancy Fees"/>
    <n v="210"/>
    <s v="Henderson New Toyota"/>
    <d v="2023-11-28T00:00:00"/>
    <s v="Consulting NST/NWT"/>
    <s v="APAJ"/>
    <s v="ADJ048405"/>
    <s v="INV-16680"/>
    <n v="133.4"/>
    <s v="Strategic Pay Limited"/>
    <x v="0"/>
  </r>
  <r>
    <n v="7452"/>
    <s v="Consultancy Fees"/>
    <n v="220"/>
    <s v="Henderson Used Toyota"/>
    <d v="2023-11-28T00:00:00"/>
    <s v="Consulting NST/NWT"/>
    <s v="APAJ"/>
    <s v="ADJ048405"/>
    <s v="INV-16680"/>
    <n v="80"/>
    <s v="Strategic Pay Limited"/>
    <x v="0"/>
  </r>
  <r>
    <n v="7452"/>
    <s v="Consultancy Fees"/>
    <n v="230"/>
    <s v="Henderson Parts"/>
    <d v="2023-11-28T00:00:00"/>
    <s v="Consulting NST/NWT"/>
    <s v="APAJ"/>
    <s v="ADJ048405"/>
    <s v="INV-16680"/>
    <n v="135"/>
    <s v="Strategic Pay Limited"/>
    <x v="0"/>
  </r>
  <r>
    <n v="7452"/>
    <s v="Consultancy Fees"/>
    <n v="240"/>
    <s v="Henderson Service"/>
    <d v="2023-11-28T00:00:00"/>
    <s v="Consulting NST/NWT"/>
    <s v="APAJ"/>
    <s v="ADJ048405"/>
    <s v="INV-16680"/>
    <n v="106.6"/>
    <s v="Strategic Pay Limited"/>
    <x v="0"/>
  </r>
  <r>
    <n v="7452"/>
    <s v="Consultancy Fees"/>
    <n v="340"/>
    <s v="New Lynn Service"/>
    <d v="2023-11-28T00:00:00"/>
    <s v="Consulting NST/NWT"/>
    <s v="APAJ"/>
    <s v="ADJ048405"/>
    <s v="INV-16680"/>
    <n v="54.4"/>
    <s v="Strategic Pay Limited"/>
    <x v="0"/>
  </r>
  <r>
    <n v="7452"/>
    <s v="Consultancy Fees"/>
    <n v="935"/>
    <s v="Bridgestone Target Road"/>
    <d v="2023-11-28T00:00:00"/>
    <s v="Consulting NST/NWT"/>
    <s v="APAJ"/>
    <s v="ADJ048405"/>
    <s v="INV-16680"/>
    <n v="50"/>
    <s v="Strategic Pay Limited"/>
    <x v="0"/>
  </r>
  <r>
    <n v="7452"/>
    <s v="Consultancy Fees"/>
    <n v="936"/>
    <s v="Bridgestone New Lynn"/>
    <d v="2023-11-28T00:00:00"/>
    <s v="Consulting NST/NWT"/>
    <s v="APAJ"/>
    <s v="ADJ048405"/>
    <s v="INV-16680"/>
    <n v="50"/>
    <s v="Strategic Pay Limited"/>
    <x v="0"/>
  </r>
  <r>
    <n v="7452"/>
    <s v="Consultancy Fees"/>
    <n v="110"/>
    <s v="North Shore  New Toyota"/>
    <d v="2023-12-11T00:00:00"/>
    <s v="Consulting NST/NWT"/>
    <s v="APAJ"/>
    <s v="ADJ048678"/>
    <s v="INV-16844"/>
    <n v="316.39"/>
    <s v="Strategic Pay Limited"/>
    <x v="0"/>
  </r>
  <r>
    <n v="7452"/>
    <s v="Consultancy Fees"/>
    <n v="110"/>
    <s v="North Shore  New Toyota"/>
    <d v="2023-12-11T00:00:00"/>
    <s v="Consulting NST/NWT"/>
    <s v="APAJ"/>
    <s v="ADJ048678"/>
    <s v="INV-16842"/>
    <n v="319.92"/>
    <s v="Strategic Pay Limited"/>
    <x v="0"/>
  </r>
  <r>
    <n v="7452"/>
    <s v="Consultancy Fees"/>
    <n v="112"/>
    <s v="North Shore New Lexus"/>
    <d v="2023-12-11T00:00:00"/>
    <s v="Consulting NST/NWT"/>
    <s v="APAJ"/>
    <s v="ADJ048678"/>
    <s v="INV-16844"/>
    <n v="237.35"/>
    <s v="Strategic Pay Limited"/>
    <x v="0"/>
  </r>
  <r>
    <n v="7452"/>
    <s v="Consultancy Fees"/>
    <n v="112"/>
    <s v="North Shore New Lexus"/>
    <d v="2023-12-11T00:00:00"/>
    <s v="Consulting NST/NWT"/>
    <s v="APAJ"/>
    <s v="ADJ048678"/>
    <s v="INV-16842"/>
    <n v="240"/>
    <s v="Strategic Pay Limited"/>
    <x v="0"/>
  </r>
  <r>
    <n v="7452"/>
    <s v="Consultancy Fees"/>
    <n v="120"/>
    <s v="North Shore Used Toyota"/>
    <d v="2023-12-11T00:00:00"/>
    <s v="Consulting NST/NWT"/>
    <s v="APAJ"/>
    <s v="ADJ048678"/>
    <s v="INV-16844"/>
    <n v="427.23"/>
    <s v="Strategic Pay Limited"/>
    <x v="0"/>
  </r>
  <r>
    <n v="7452"/>
    <s v="Consultancy Fees"/>
    <n v="120"/>
    <s v="North Shore Used Toyota"/>
    <d v="2023-12-11T00:00:00"/>
    <s v="Consulting NST/NWT"/>
    <s v="APAJ"/>
    <s v="ADJ048678"/>
    <s v="INV-16842"/>
    <n v="432"/>
    <s v="Strategic Pay Limited"/>
    <x v="0"/>
  </r>
  <r>
    <n v="7452"/>
    <s v="Consultancy Fees"/>
    <n v="130"/>
    <s v="North Shore Parts Toyota"/>
    <d v="2023-12-11T00:00:00"/>
    <s v="Consulting NST/NWT"/>
    <s v="APAJ"/>
    <s v="ADJ048678"/>
    <s v="INV-16844"/>
    <n v="242.1"/>
    <s v="Strategic Pay Limited"/>
    <x v="0"/>
  </r>
  <r>
    <n v="7452"/>
    <s v="Consultancy Fees"/>
    <n v="130"/>
    <s v="North Shore Parts Toyota"/>
    <d v="2023-12-11T00:00:00"/>
    <s v="Consulting NST/NWT"/>
    <s v="APAJ"/>
    <s v="ADJ048678"/>
    <s v="INV-16842"/>
    <n v="244.8"/>
    <s v="Strategic Pay Limited"/>
    <x v="0"/>
  </r>
  <r>
    <n v="7452"/>
    <s v="Consultancy Fees"/>
    <n v="140"/>
    <s v="North Shore Service Toyota"/>
    <d v="2023-12-11T00:00:00"/>
    <s v="Consulting NST/NWT"/>
    <s v="APAJ"/>
    <s v="ADJ048678"/>
    <s v="INV-16844"/>
    <n v="284.82"/>
    <s v="Strategic Pay Limited"/>
    <x v="0"/>
  </r>
  <r>
    <n v="7452"/>
    <s v="Consultancy Fees"/>
    <n v="140"/>
    <s v="North Shore Service Toyota"/>
    <d v="2023-12-11T00:00:00"/>
    <s v="Consulting NST/NWT"/>
    <s v="APAJ"/>
    <s v="ADJ048678"/>
    <s v="INV-16842"/>
    <n v="288"/>
    <s v="Strategic Pay Limited"/>
    <x v="0"/>
  </r>
  <r>
    <n v="7452"/>
    <s v="Consultancy Fees"/>
    <n v="160"/>
    <s v="North Shore F &amp; I Toyota"/>
    <d v="2023-12-11T00:00:00"/>
    <s v="Consulting NST/NWT"/>
    <s v="APAJ"/>
    <s v="ADJ048678"/>
    <s v="INV-16844"/>
    <n v="142.41"/>
    <s v="Strategic Pay Limited"/>
    <x v="0"/>
  </r>
  <r>
    <n v="7452"/>
    <s v="Consultancy Fees"/>
    <n v="160"/>
    <s v="North Shore F &amp; I Toyota"/>
    <d v="2023-12-11T00:00:00"/>
    <s v="Consulting NST/NWT"/>
    <s v="APAJ"/>
    <s v="ADJ048678"/>
    <s v="INV-16842"/>
    <n v="144"/>
    <s v="Strategic Pay Limited"/>
    <x v="0"/>
  </r>
  <r>
    <n v="7452"/>
    <s v="Consultancy Fees"/>
    <n v="210"/>
    <s v="Henderson New Toyota"/>
    <d v="2023-12-11T00:00:00"/>
    <s v="Consulting NST/NWT"/>
    <s v="APAJ"/>
    <s v="ADJ048678"/>
    <s v="INV-16844"/>
    <n v="158.31"/>
    <s v="Strategic Pay Limited"/>
    <x v="0"/>
  </r>
  <r>
    <n v="7452"/>
    <s v="Consultancy Fees"/>
    <n v="210"/>
    <s v="Henderson New Toyota"/>
    <d v="2023-12-11T00:00:00"/>
    <s v="Consulting NST/NWT"/>
    <s v="APAJ"/>
    <s v="ADJ048678"/>
    <s v="INV-16842"/>
    <n v="160.08000000000001"/>
    <s v="Strategic Pay Limited"/>
    <x v="0"/>
  </r>
  <r>
    <n v="7452"/>
    <s v="Consultancy Fees"/>
    <n v="220"/>
    <s v="Henderson Used Toyota"/>
    <d v="2023-12-11T00:00:00"/>
    <s v="Consulting NST/NWT"/>
    <s v="APAJ"/>
    <s v="ADJ048678"/>
    <s v="INV-16844"/>
    <n v="94.94"/>
    <s v="Strategic Pay Limited"/>
    <x v="0"/>
  </r>
  <r>
    <n v="7452"/>
    <s v="Consultancy Fees"/>
    <n v="220"/>
    <s v="Henderson Used Toyota"/>
    <d v="2023-12-11T00:00:00"/>
    <s v="Consulting NST/NWT"/>
    <s v="APAJ"/>
    <s v="ADJ048678"/>
    <s v="INV-16842"/>
    <n v="96"/>
    <s v="Strategic Pay Limited"/>
    <x v="0"/>
  </r>
  <r>
    <n v="7452"/>
    <s v="Consultancy Fees"/>
    <n v="230"/>
    <s v="Henderson Parts"/>
    <d v="2023-12-11T00:00:00"/>
    <s v="Consulting NST/NWT"/>
    <s v="APAJ"/>
    <s v="ADJ048678"/>
    <s v="INV-16844"/>
    <n v="160.21"/>
    <s v="Strategic Pay Limited"/>
    <x v="0"/>
  </r>
  <r>
    <n v="7452"/>
    <s v="Consultancy Fees"/>
    <n v="230"/>
    <s v="Henderson Parts"/>
    <d v="2023-12-11T00:00:00"/>
    <s v="Consulting NST/NWT"/>
    <s v="APAJ"/>
    <s v="ADJ048678"/>
    <s v="INV-16842"/>
    <n v="162"/>
    <s v="Strategic Pay Limited"/>
    <x v="0"/>
  </r>
  <r>
    <n v="7452"/>
    <s v="Consultancy Fees"/>
    <n v="240"/>
    <s v="Henderson Service"/>
    <d v="2023-12-11T00:00:00"/>
    <s v="Consulting NST/NWT"/>
    <s v="APAJ"/>
    <s v="ADJ048678"/>
    <s v="INV-16844"/>
    <n v="126.5"/>
    <s v="Strategic Pay Limited"/>
    <x v="0"/>
  </r>
  <r>
    <n v="7452"/>
    <s v="Consultancy Fees"/>
    <n v="240"/>
    <s v="Henderson Service"/>
    <d v="2023-12-11T00:00:00"/>
    <s v="Consulting NST/NWT"/>
    <s v="APAJ"/>
    <s v="ADJ048678"/>
    <s v="INV-16842"/>
    <n v="127.92"/>
    <s v="Strategic Pay Limited"/>
    <x v="0"/>
  </r>
  <r>
    <n v="7452"/>
    <s v="Consultancy Fees"/>
    <n v="340"/>
    <s v="New Lynn Service"/>
    <d v="2023-12-11T00:00:00"/>
    <s v="Consulting NST/NWT"/>
    <s v="APAJ"/>
    <s v="ADJ048678"/>
    <s v="INV-16844"/>
    <n v="64.56"/>
    <s v="Strategic Pay Limited"/>
    <x v="0"/>
  </r>
  <r>
    <n v="7452"/>
    <s v="Consultancy Fees"/>
    <n v="340"/>
    <s v="New Lynn Service"/>
    <d v="2023-12-11T00:00:00"/>
    <s v="Consulting NST/NWT"/>
    <s v="APAJ"/>
    <s v="ADJ048678"/>
    <s v="INV-16842"/>
    <n v="65.28"/>
    <s v="Strategic Pay Limited"/>
    <x v="0"/>
  </r>
  <r>
    <n v="7452"/>
    <s v="Consultancy Fees"/>
    <n v="935"/>
    <s v="Bridgestone Target Road"/>
    <d v="2023-12-11T00:00:00"/>
    <s v="Consulting NST/NWT"/>
    <s v="APAJ"/>
    <s v="ADJ048678"/>
    <s v="INV-16844"/>
    <n v="59.34"/>
    <s v="Strategic Pay Limited"/>
    <x v="0"/>
  </r>
  <r>
    <n v="7452"/>
    <s v="Consultancy Fees"/>
    <n v="935"/>
    <s v="Bridgestone Target Road"/>
    <d v="2023-12-11T00:00:00"/>
    <s v="Consulting NST/NWT"/>
    <s v="APAJ"/>
    <s v="ADJ048678"/>
    <s v="INV-16842"/>
    <n v="60"/>
    <s v="Strategic Pay Limited"/>
    <x v="0"/>
  </r>
  <r>
    <n v="7452"/>
    <s v="Consultancy Fees"/>
    <n v="936"/>
    <s v="Bridgestone New Lynn"/>
    <d v="2023-12-11T00:00:00"/>
    <s v="Consulting NST/NWT"/>
    <s v="APAJ"/>
    <s v="ADJ048678"/>
    <s v="INV-16844"/>
    <n v="59.34"/>
    <s v="Strategic Pay Limited"/>
    <x v="0"/>
  </r>
  <r>
    <n v="7452"/>
    <s v="Consultancy Fees"/>
    <n v="936"/>
    <s v="Bridgestone New Lynn"/>
    <d v="2023-12-11T00:00:00"/>
    <s v="Consulting NST/NWT"/>
    <s v="APAJ"/>
    <s v="ADJ048678"/>
    <s v="INV-16842"/>
    <n v="60"/>
    <s v="Strategic Pay Limited"/>
    <x v="0"/>
  </r>
  <r>
    <n v="7452"/>
    <s v="Consultancy Fees"/>
    <n v="110"/>
    <s v="North Shore  New Toyota"/>
    <d v="2023-12-22T00:00:00"/>
    <s v="Consultancy Fees"/>
    <s v="APAJ"/>
    <s v="ADJ048873"/>
    <s v="INV-16972"/>
    <n v="148.1"/>
    <s v="Strategic Pay Limited"/>
    <x v="0"/>
  </r>
  <r>
    <n v="7452"/>
    <s v="Consultancy Fees"/>
    <n v="112"/>
    <s v="North Shore New Lexus"/>
    <d v="2023-12-22T00:00:00"/>
    <s v="Consultancy Fees"/>
    <s v="APAJ"/>
    <s v="ADJ048873"/>
    <s v="INV-16972"/>
    <n v="111.1"/>
    <s v="Strategic Pay Limited"/>
    <x v="0"/>
  </r>
  <r>
    <n v="7452"/>
    <s v="Consultancy Fees"/>
    <n v="120"/>
    <s v="North Shore Used Toyota"/>
    <d v="2023-12-22T00:00:00"/>
    <s v="Consultancy Fees"/>
    <s v="APAJ"/>
    <s v="ADJ048873"/>
    <s v="INV-16972"/>
    <n v="199.98"/>
    <s v="Strategic Pay Limited"/>
    <x v="0"/>
  </r>
  <r>
    <n v="7452"/>
    <s v="Consultancy Fees"/>
    <n v="130"/>
    <s v="North Shore Parts Toyota"/>
    <d v="2023-12-22T00:00:00"/>
    <s v="Consultancy Fees"/>
    <s v="APAJ"/>
    <s v="ADJ048873"/>
    <s v="INV-16972"/>
    <n v="113.32"/>
    <s v="Strategic Pay Limited"/>
    <x v="0"/>
  </r>
  <r>
    <n v="7452"/>
    <s v="Consultancy Fees"/>
    <n v="140"/>
    <s v="North Shore Service Toyota"/>
    <d v="2023-12-22T00:00:00"/>
    <s v="Consultancy Fees"/>
    <s v="APAJ"/>
    <s v="ADJ048873"/>
    <s v="INV-16972"/>
    <n v="133.32"/>
    <s v="Strategic Pay Limited"/>
    <x v="0"/>
  </r>
  <r>
    <n v="7452"/>
    <s v="Consultancy Fees"/>
    <n v="160"/>
    <s v="North Shore F &amp; I Toyota"/>
    <d v="2023-12-22T00:00:00"/>
    <s v="Consultancy Fees"/>
    <s v="APAJ"/>
    <s v="ADJ048873"/>
    <s v="INV-16972"/>
    <n v="66.66"/>
    <s v="Strategic Pay Limited"/>
    <x v="0"/>
  </r>
  <r>
    <n v="7452"/>
    <s v="Consultancy Fees"/>
    <n v="210"/>
    <s v="Henderson New Toyota"/>
    <d v="2023-12-22T00:00:00"/>
    <s v="Consultancy Fees"/>
    <s v="APAJ"/>
    <s v="ADJ048873"/>
    <s v="INV-16972"/>
    <n v="74.099999999999994"/>
    <s v="Strategic Pay Limited"/>
    <x v="0"/>
  </r>
  <r>
    <n v="7452"/>
    <s v="Consultancy Fees"/>
    <n v="220"/>
    <s v="Henderson Used Toyota"/>
    <d v="2023-12-22T00:00:00"/>
    <s v="Consultancy Fees"/>
    <s v="APAJ"/>
    <s v="ADJ048873"/>
    <s v="INV-16972"/>
    <n v="44.44"/>
    <s v="Strategic Pay Limited"/>
    <x v="0"/>
  </r>
  <r>
    <n v="7452"/>
    <s v="Consultancy Fees"/>
    <n v="230"/>
    <s v="Henderson Parts"/>
    <d v="2023-12-22T00:00:00"/>
    <s v="Consultancy Fees"/>
    <s v="APAJ"/>
    <s v="ADJ048873"/>
    <s v="INV-16972"/>
    <n v="74.989999999999995"/>
    <s v="Strategic Pay Limited"/>
    <x v="0"/>
  </r>
  <r>
    <n v="7452"/>
    <s v="Consultancy Fees"/>
    <n v="240"/>
    <s v="Henderson Service"/>
    <d v="2023-12-22T00:00:00"/>
    <s v="Consultancy Fees"/>
    <s v="APAJ"/>
    <s v="ADJ048873"/>
    <s v="INV-16972"/>
    <n v="59.22"/>
    <s v="Strategic Pay Limited"/>
    <x v="0"/>
  </r>
  <r>
    <n v="7452"/>
    <s v="Consultancy Fees"/>
    <n v="340"/>
    <s v="New Lynn Service"/>
    <d v="2023-12-22T00:00:00"/>
    <s v="Consultancy Fees"/>
    <s v="APAJ"/>
    <s v="ADJ048873"/>
    <s v="INV-16972"/>
    <n v="30.22"/>
    <s v="Strategic Pay Limited"/>
    <x v="0"/>
  </r>
  <r>
    <n v="7452"/>
    <s v="Consultancy Fees"/>
    <n v="935"/>
    <s v="Bridgestone Target Road"/>
    <d v="2023-12-22T00:00:00"/>
    <s v="Consultancy Fees"/>
    <s v="APAJ"/>
    <s v="ADJ048873"/>
    <s v="INV-16972"/>
    <n v="27.77"/>
    <s v="Strategic Pay Limited"/>
    <x v="0"/>
  </r>
  <r>
    <n v="7452"/>
    <s v="Consultancy Fees"/>
    <n v="936"/>
    <s v="Bridgestone New Lynn"/>
    <d v="2023-12-22T00:00:00"/>
    <s v="Consultancy Fees"/>
    <s v="APAJ"/>
    <s v="ADJ048873"/>
    <s v="INV-16972"/>
    <n v="27.77"/>
    <s v="Strategic Pay Limited"/>
    <x v="0"/>
  </r>
  <r>
    <n v="7452"/>
    <s v="Consultancy Fees"/>
    <n v="110"/>
    <s v="North Shore  New Toyota"/>
    <d v="2024-01-31T00:00:00"/>
    <s v="Consultancy Fees"/>
    <s v="APAJ"/>
    <s v="ADJ049565"/>
    <s v="CN-16680"/>
    <n v="266.60000000000002"/>
    <s v="Strategic Pay Limited"/>
    <x v="0"/>
  </r>
  <r>
    <n v="7452"/>
    <s v="Consultancy Fees"/>
    <n v="112"/>
    <s v="North Shore New Lexus"/>
    <d v="2024-01-31T00:00:00"/>
    <s v="Consultancy Fees"/>
    <s v="APAJ"/>
    <s v="ADJ049565"/>
    <s v="CN-16680"/>
    <n v="200"/>
    <s v="Strategic Pay Limited"/>
    <x v="0"/>
  </r>
  <r>
    <n v="7452"/>
    <s v="Consultancy Fees"/>
    <n v="120"/>
    <s v="North Shore Used Toyota"/>
    <d v="2024-01-31T00:00:00"/>
    <s v="Consultancy Fees"/>
    <s v="APAJ"/>
    <s v="ADJ049565"/>
    <s v="CN-16680"/>
    <n v="360"/>
    <s v="Strategic Pay Limited"/>
    <x v="0"/>
  </r>
  <r>
    <n v="7452"/>
    <s v="Consultancy Fees"/>
    <n v="130"/>
    <s v="North Shore Parts Toyota"/>
    <d v="2024-01-31T00:00:00"/>
    <s v="Consultancy Fees"/>
    <s v="APAJ"/>
    <s v="ADJ049565"/>
    <s v="CN-16680"/>
    <n v="204"/>
    <s v="Strategic Pay Limited"/>
    <x v="0"/>
  </r>
  <r>
    <n v="7452"/>
    <s v="Consultancy Fees"/>
    <n v="140"/>
    <s v="North Shore Service Toyota"/>
    <d v="2024-01-31T00:00:00"/>
    <s v="Consultancy Fees"/>
    <s v="APAJ"/>
    <s v="ADJ049565"/>
    <s v="CN-16680"/>
    <n v="240"/>
    <s v="Strategic Pay Limited"/>
    <x v="0"/>
  </r>
  <r>
    <n v="7452"/>
    <s v="Consultancy Fees"/>
    <n v="160"/>
    <s v="North Shore F &amp; I Toyota"/>
    <d v="2024-01-31T00:00:00"/>
    <s v="Consultancy Fees"/>
    <s v="APAJ"/>
    <s v="ADJ049565"/>
    <s v="CN-16680"/>
    <n v="120"/>
    <s v="Strategic Pay Limited"/>
    <x v="0"/>
  </r>
  <r>
    <n v="7452"/>
    <s v="Consultancy Fees"/>
    <n v="210"/>
    <s v="Henderson New Toyota"/>
    <d v="2024-01-31T00:00:00"/>
    <s v="Consultancy Fees"/>
    <s v="APAJ"/>
    <s v="ADJ049565"/>
    <s v="CN-16680"/>
    <n v="133.4"/>
    <s v="Strategic Pay Limited"/>
    <x v="0"/>
  </r>
  <r>
    <n v="7452"/>
    <s v="Consultancy Fees"/>
    <n v="220"/>
    <s v="Henderson Used Toyota"/>
    <d v="2024-01-31T00:00:00"/>
    <s v="Consultancy Fees"/>
    <s v="APAJ"/>
    <s v="ADJ049565"/>
    <s v="CN-16680"/>
    <n v="80"/>
    <s v="Strategic Pay Limited"/>
    <x v="0"/>
  </r>
  <r>
    <n v="7452"/>
    <s v="Consultancy Fees"/>
    <n v="230"/>
    <s v="Henderson Parts"/>
    <d v="2024-01-31T00:00:00"/>
    <s v="Consultancy Fees"/>
    <s v="APAJ"/>
    <s v="ADJ049565"/>
    <s v="CN-16680"/>
    <n v="135"/>
    <s v="Strategic Pay Limited"/>
    <x v="0"/>
  </r>
  <r>
    <n v="7452"/>
    <s v="Consultancy Fees"/>
    <n v="240"/>
    <s v="Henderson Service"/>
    <d v="2024-01-31T00:00:00"/>
    <s v="Consultancy Fees"/>
    <s v="APAJ"/>
    <s v="ADJ049565"/>
    <s v="CN-16680"/>
    <n v="106.6"/>
    <s v="Strategic Pay Limited"/>
    <x v="0"/>
  </r>
  <r>
    <n v="7452"/>
    <s v="Consultancy Fees"/>
    <n v="340"/>
    <s v="New Lynn Service"/>
    <d v="2024-01-31T00:00:00"/>
    <s v="Consultancy Fees"/>
    <s v="APAJ"/>
    <s v="ADJ049565"/>
    <s v="CN-16680"/>
    <n v="54.4"/>
    <s v="Strategic Pay Limited"/>
    <x v="0"/>
  </r>
  <r>
    <n v="7452"/>
    <s v="Consultancy Fees"/>
    <n v="935"/>
    <s v="Bridgestone Target Road"/>
    <d v="2024-01-31T00:00:00"/>
    <s v="Consultancy Fees"/>
    <s v="APAJ"/>
    <s v="ADJ049565"/>
    <s v="CN-16680"/>
    <n v="50"/>
    <s v="Strategic Pay Limited"/>
    <x v="0"/>
  </r>
  <r>
    <n v="7452"/>
    <s v="Consultancy Fees"/>
    <n v="936"/>
    <s v="Bridgestone New Lynn"/>
    <d v="2024-01-31T00:00:00"/>
    <s v="Consultancy Fees"/>
    <s v="APAJ"/>
    <s v="ADJ049565"/>
    <s v="CN-16680"/>
    <n v="50"/>
    <s v="Strategic Pay Limited"/>
    <x v="0"/>
  </r>
  <r>
    <n v="7452"/>
    <s v="Consultancy Fees"/>
    <n v="110"/>
    <s v="North Shore  New Toyota"/>
    <d v="2024-02-29T00:00:00"/>
    <s v="Consulting NST/NWT"/>
    <s v="APAJ"/>
    <s v="ADJ049844"/>
    <s v="CN-16680"/>
    <n v="-266.60000000000002"/>
    <s v="Strategic Pay Limited"/>
    <x v="0"/>
  </r>
  <r>
    <n v="7452"/>
    <s v="Consultancy Fees"/>
    <n v="110"/>
    <s v="North Shore  New Toyota"/>
    <d v="2024-02-29T00:00:00"/>
    <s v="Consulting NST/NWT"/>
    <s v="APAJ"/>
    <s v="ADJ049847"/>
    <s v="CN-16680"/>
    <n v="-266.60000000000002"/>
    <s v="Strategic Pay Limited"/>
    <x v="0"/>
  </r>
  <r>
    <n v="7452"/>
    <s v="Consultancy Fees"/>
    <n v="112"/>
    <s v="North Shore New Lexus"/>
    <d v="2024-02-29T00:00:00"/>
    <s v="Consulting NST/NWT"/>
    <s v="APAJ"/>
    <s v="ADJ049844"/>
    <s v="CN-16680"/>
    <n v="-200"/>
    <s v="Strategic Pay Limited"/>
    <x v="0"/>
  </r>
  <r>
    <n v="7452"/>
    <s v="Consultancy Fees"/>
    <n v="112"/>
    <s v="North Shore New Lexus"/>
    <d v="2024-02-29T00:00:00"/>
    <s v="Consulting NST/NWT"/>
    <s v="APAJ"/>
    <s v="ADJ049847"/>
    <s v="CN-16680"/>
    <n v="-200"/>
    <s v="Strategic Pay Limited"/>
    <x v="0"/>
  </r>
  <r>
    <n v="7452"/>
    <s v="Consultancy Fees"/>
    <n v="120"/>
    <s v="North Shore Used Toyota"/>
    <d v="2024-02-29T00:00:00"/>
    <s v="Consulting NST/NWT"/>
    <s v="APAJ"/>
    <s v="ADJ049844"/>
    <s v="CN-16680"/>
    <n v="-360"/>
    <s v="Strategic Pay Limited"/>
    <x v="0"/>
  </r>
  <r>
    <n v="7452"/>
    <s v="Consultancy Fees"/>
    <n v="120"/>
    <s v="North Shore Used Toyota"/>
    <d v="2024-02-29T00:00:00"/>
    <s v="Consulting NST/NWT"/>
    <s v="APAJ"/>
    <s v="ADJ049847"/>
    <s v="CN-16680"/>
    <n v="-360"/>
    <s v="Strategic Pay Limited"/>
    <x v="0"/>
  </r>
  <r>
    <n v="7452"/>
    <s v="Consultancy Fees"/>
    <n v="130"/>
    <s v="North Shore Parts Toyota"/>
    <d v="2024-02-29T00:00:00"/>
    <s v="Consulting NST/NWT"/>
    <s v="APAJ"/>
    <s v="ADJ049844"/>
    <s v="CN-16680"/>
    <n v="-204"/>
    <s v="Strategic Pay Limited"/>
    <x v="0"/>
  </r>
  <r>
    <n v="7452"/>
    <s v="Consultancy Fees"/>
    <n v="130"/>
    <s v="North Shore Parts Toyota"/>
    <d v="2024-02-29T00:00:00"/>
    <s v="Consulting NST/NWT"/>
    <s v="APAJ"/>
    <s v="ADJ049847"/>
    <s v="CN-16680"/>
    <n v="-204"/>
    <s v="Strategic Pay Limited"/>
    <x v="0"/>
  </r>
  <r>
    <n v="7452"/>
    <s v="Consultancy Fees"/>
    <n v="140"/>
    <s v="North Shore Service Toyota"/>
    <d v="2024-02-29T00:00:00"/>
    <s v="Consulting NST/NWT"/>
    <s v="APAJ"/>
    <s v="ADJ049844"/>
    <s v="CN-16680"/>
    <n v="-240"/>
    <s v="Strategic Pay Limited"/>
    <x v="0"/>
  </r>
  <r>
    <n v="7452"/>
    <s v="Consultancy Fees"/>
    <n v="140"/>
    <s v="North Shore Service Toyota"/>
    <d v="2024-02-29T00:00:00"/>
    <s v="Consulting NST/NWT"/>
    <s v="APAJ"/>
    <s v="ADJ049847"/>
    <s v="CN-16680"/>
    <n v="-240"/>
    <s v="Strategic Pay Limited"/>
    <x v="0"/>
  </r>
  <r>
    <n v="7452"/>
    <s v="Consultancy Fees"/>
    <n v="160"/>
    <s v="North Shore F &amp; I Toyota"/>
    <d v="2024-02-29T00:00:00"/>
    <s v="Consulting NST/NWT"/>
    <s v="APAJ"/>
    <s v="ADJ049844"/>
    <s v="CN-16680"/>
    <n v="-120"/>
    <s v="Strategic Pay Limited"/>
    <x v="0"/>
  </r>
  <r>
    <n v="7452"/>
    <s v="Consultancy Fees"/>
    <n v="160"/>
    <s v="North Shore F &amp; I Toyota"/>
    <d v="2024-02-29T00:00:00"/>
    <s v="Consulting NST/NWT"/>
    <s v="APAJ"/>
    <s v="ADJ049847"/>
    <s v="CN-16680"/>
    <n v="-120"/>
    <s v="Strategic Pay Limited"/>
    <x v="0"/>
  </r>
  <r>
    <n v="7452"/>
    <s v="Consultancy Fees"/>
    <n v="210"/>
    <s v="Henderson New Toyota"/>
    <d v="2024-02-29T00:00:00"/>
    <s v="Consulting NST/NWT"/>
    <s v="APAJ"/>
    <s v="ADJ049844"/>
    <s v="CN-16680"/>
    <n v="-133.4"/>
    <s v="Strategic Pay Limited"/>
    <x v="0"/>
  </r>
  <r>
    <n v="7452"/>
    <s v="Consultancy Fees"/>
    <n v="210"/>
    <s v="Henderson New Toyota"/>
    <d v="2024-02-29T00:00:00"/>
    <s v="Consulting NST/NWT"/>
    <s v="APAJ"/>
    <s v="ADJ049847"/>
    <s v="CN-16680"/>
    <n v="-133.4"/>
    <s v="Strategic Pay Limited"/>
    <x v="0"/>
  </r>
  <r>
    <n v="7452"/>
    <s v="Consultancy Fees"/>
    <n v="220"/>
    <s v="Henderson Used Toyota"/>
    <d v="2024-02-29T00:00:00"/>
    <s v="Consulting NST/NWT"/>
    <s v="APAJ"/>
    <s v="ADJ049844"/>
    <s v="CN-16680"/>
    <n v="-80"/>
    <s v="Strategic Pay Limited"/>
    <x v="0"/>
  </r>
  <r>
    <n v="7452"/>
    <s v="Consultancy Fees"/>
    <n v="220"/>
    <s v="Henderson Used Toyota"/>
    <d v="2024-02-29T00:00:00"/>
    <s v="Consulting NST/NWT"/>
    <s v="APAJ"/>
    <s v="ADJ049847"/>
    <s v="CN-16680"/>
    <n v="-80"/>
    <s v="Strategic Pay Limited"/>
    <x v="0"/>
  </r>
  <r>
    <n v="7452"/>
    <s v="Consultancy Fees"/>
    <n v="230"/>
    <s v="Henderson Parts"/>
    <d v="2024-02-29T00:00:00"/>
    <s v="Consulting NST/NWT"/>
    <s v="APAJ"/>
    <s v="ADJ049844"/>
    <s v="CN-16680"/>
    <n v="-135"/>
    <s v="Strategic Pay Limited"/>
    <x v="0"/>
  </r>
  <r>
    <n v="7452"/>
    <s v="Consultancy Fees"/>
    <n v="230"/>
    <s v="Henderson Parts"/>
    <d v="2024-02-29T00:00:00"/>
    <s v="Consulting NST/NWT"/>
    <s v="APAJ"/>
    <s v="ADJ049847"/>
    <s v="CN-16680"/>
    <n v="-135"/>
    <s v="Strategic Pay Limited"/>
    <x v="0"/>
  </r>
  <r>
    <n v="7452"/>
    <s v="Consultancy Fees"/>
    <n v="240"/>
    <s v="Henderson Service"/>
    <d v="2024-02-29T00:00:00"/>
    <s v="Consulting NST/NWT"/>
    <s v="APAJ"/>
    <s v="ADJ049844"/>
    <s v="CN-16680"/>
    <n v="-106.6"/>
    <s v="Strategic Pay Limited"/>
    <x v="0"/>
  </r>
  <r>
    <n v="7452"/>
    <s v="Consultancy Fees"/>
    <n v="240"/>
    <s v="Henderson Service"/>
    <d v="2024-02-29T00:00:00"/>
    <s v="Consulting NST/NWT"/>
    <s v="APAJ"/>
    <s v="ADJ049847"/>
    <s v="CN-16680"/>
    <n v="-106.6"/>
    <s v="Strategic Pay Limited"/>
    <x v="0"/>
  </r>
  <r>
    <n v="7452"/>
    <s v="Consultancy Fees"/>
    <n v="340"/>
    <s v="New Lynn Service"/>
    <d v="2024-02-29T00:00:00"/>
    <s v="Consulting NST/NWT"/>
    <s v="APAJ"/>
    <s v="ADJ049844"/>
    <s v="CN-16680"/>
    <n v="-54.4"/>
    <s v="Strategic Pay Limited"/>
    <x v="0"/>
  </r>
  <r>
    <n v="7452"/>
    <s v="Consultancy Fees"/>
    <n v="340"/>
    <s v="New Lynn Service"/>
    <d v="2024-02-29T00:00:00"/>
    <s v="Consulting NST/NWT"/>
    <s v="APAJ"/>
    <s v="ADJ049847"/>
    <s v="CN-16680"/>
    <n v="-54.4"/>
    <s v="Strategic Pay Limited"/>
    <x v="0"/>
  </r>
  <r>
    <n v="7452"/>
    <s v="Consultancy Fees"/>
    <n v="935"/>
    <s v="Bridgestone Target Road"/>
    <d v="2024-02-29T00:00:00"/>
    <s v="Consulting NST/NWT"/>
    <s v="APAJ"/>
    <s v="ADJ049844"/>
    <s v="CN-16680"/>
    <n v="-50"/>
    <s v="Strategic Pay Limited"/>
    <x v="0"/>
  </r>
  <r>
    <n v="7452"/>
    <s v="Consultancy Fees"/>
    <n v="935"/>
    <s v="Bridgestone Target Road"/>
    <d v="2024-02-29T00:00:00"/>
    <s v="Consulting NST/NWT"/>
    <s v="APAJ"/>
    <s v="ADJ049847"/>
    <s v="CN-16680"/>
    <n v="-50"/>
    <s v="Strategic Pay Limited"/>
    <x v="0"/>
  </r>
  <r>
    <n v="7452"/>
    <s v="Consultancy Fees"/>
    <n v="936"/>
    <s v="Bridgestone New Lynn"/>
    <d v="2024-02-29T00:00:00"/>
    <s v="Consulting NST/NWT"/>
    <s v="APAJ"/>
    <s v="ADJ049844"/>
    <s v="CN-16680"/>
    <n v="-50"/>
    <s v="Strategic Pay Limited"/>
    <x v="0"/>
  </r>
  <r>
    <n v="7452"/>
    <s v="Consultancy Fees"/>
    <n v="936"/>
    <s v="Bridgestone New Lynn"/>
    <d v="2024-02-29T00:00:00"/>
    <s v="Consulting NST/NWT"/>
    <s v="APAJ"/>
    <s v="ADJ049847"/>
    <s v="CN-16680"/>
    <n v="-50"/>
    <s v="Strategic Pay Limited"/>
    <x v="0"/>
  </r>
  <r>
    <n v="7452"/>
    <s v="Consultancy Fees"/>
    <n v="110"/>
    <s v="North Shore  New Toyota"/>
    <d v="2023-03-05T00:00:00"/>
    <s v="Consulting NST/NWT"/>
    <s v="APAJ"/>
    <s v="ADJ044332"/>
    <s v="INV-0109"/>
    <n v="520.14"/>
    <s v="Timperley Automotive consulting PTY ltd"/>
    <x v="6"/>
  </r>
  <r>
    <n v="7452"/>
    <s v="Consultancy Fees"/>
    <n v="112"/>
    <s v="North Shore New Lexus"/>
    <d v="2023-03-05T00:00:00"/>
    <s v="Consulting NST/NWT"/>
    <s v="APAJ"/>
    <s v="ADJ044332"/>
    <s v="INV-0109"/>
    <n v="390.2"/>
    <s v="Timperley Automotive consulting PTY ltd"/>
    <x v="6"/>
  </r>
  <r>
    <n v="7452"/>
    <s v="Consultancy Fees"/>
    <n v="120"/>
    <s v="North Shore Used Toyota"/>
    <d v="2023-03-05T00:00:00"/>
    <s v="Consulting NST/NWT"/>
    <s v="APAJ"/>
    <s v="ADJ044332"/>
    <s v="INV-0109"/>
    <n v="702.37"/>
    <s v="Timperley Automotive consulting PTY ltd"/>
    <x v="6"/>
  </r>
  <r>
    <n v="7452"/>
    <s v="Consultancy Fees"/>
    <n v="130"/>
    <s v="North Shore Parts Toyota"/>
    <d v="2023-03-05T00:00:00"/>
    <s v="Consulting NST/NWT"/>
    <s v="APAJ"/>
    <s v="ADJ044332"/>
    <s v="INV-0109"/>
    <n v="398.01"/>
    <s v="Timperley Automotive consulting PTY ltd"/>
    <x v="6"/>
  </r>
  <r>
    <n v="7452"/>
    <s v="Consultancy Fees"/>
    <n v="140"/>
    <s v="North Shore Service Toyota"/>
    <d v="2023-03-05T00:00:00"/>
    <s v="Consulting NST/NWT"/>
    <s v="APAJ"/>
    <s v="ADJ044332"/>
    <s v="INV-0109"/>
    <n v="468.24"/>
    <s v="Timperley Automotive consulting PTY ltd"/>
    <x v="6"/>
  </r>
  <r>
    <n v="7452"/>
    <s v="Consultancy Fees"/>
    <n v="160"/>
    <s v="North Shore F &amp; I Toyota"/>
    <d v="2023-03-05T00:00:00"/>
    <s v="Consulting NST/NWT"/>
    <s v="APAJ"/>
    <s v="ADJ044332"/>
    <s v="INV-0109"/>
    <n v="234.12"/>
    <s v="Timperley Automotive consulting PTY ltd"/>
    <x v="6"/>
  </r>
  <r>
    <n v="7452"/>
    <s v="Consultancy Fees"/>
    <n v="210"/>
    <s v="Henderson New Toyota"/>
    <d v="2023-03-05T00:00:00"/>
    <s v="Consulting NST/NWT"/>
    <s v="APAJ"/>
    <s v="ADJ044332"/>
    <s v="INV-0109"/>
    <n v="260.27"/>
    <s v="Timperley Automotive consulting PTY ltd"/>
    <x v="6"/>
  </r>
  <r>
    <n v="7452"/>
    <s v="Consultancy Fees"/>
    <n v="220"/>
    <s v="Henderson Used Toyota"/>
    <d v="2023-03-05T00:00:00"/>
    <s v="Consulting NST/NWT"/>
    <s v="APAJ"/>
    <s v="ADJ044332"/>
    <s v="INV-0109"/>
    <n v="156.08000000000001"/>
    <s v="Timperley Automotive consulting PTY ltd"/>
    <x v="6"/>
  </r>
  <r>
    <n v="7452"/>
    <s v="Consultancy Fees"/>
    <n v="230"/>
    <s v="Henderson Parts"/>
    <d v="2023-03-05T00:00:00"/>
    <s v="Consulting NST/NWT"/>
    <s v="APAJ"/>
    <s v="ADJ044332"/>
    <s v="INV-0109"/>
    <n v="263.39"/>
    <s v="Timperley Automotive consulting PTY ltd"/>
    <x v="6"/>
  </r>
  <r>
    <n v="7452"/>
    <s v="Consultancy Fees"/>
    <n v="240"/>
    <s v="Henderson Service"/>
    <d v="2023-03-05T00:00:00"/>
    <s v="Consulting NST/NWT"/>
    <s v="APAJ"/>
    <s v="ADJ044332"/>
    <s v="INV-0109"/>
    <n v="207.98"/>
    <s v="Timperley Automotive consulting PTY ltd"/>
    <x v="6"/>
  </r>
  <r>
    <n v="7452"/>
    <s v="Consultancy Fees"/>
    <n v="340"/>
    <s v="New Lynn Service"/>
    <d v="2023-03-05T00:00:00"/>
    <s v="Consulting NST/NWT"/>
    <s v="APAJ"/>
    <s v="ADJ044332"/>
    <s v="INV-0109"/>
    <n v="106.14"/>
    <s v="Timperley Automotive consulting PTY ltd"/>
    <x v="6"/>
  </r>
  <r>
    <n v="7452"/>
    <s v="Consultancy Fees"/>
    <n v="935"/>
    <s v="Bridgestone Target Road"/>
    <d v="2023-03-05T00:00:00"/>
    <s v="Consulting NST/NWT"/>
    <s v="APAJ"/>
    <s v="ADJ044332"/>
    <s v="INV-0109"/>
    <n v="97.55"/>
    <s v="Timperley Automotive consulting PTY ltd"/>
    <x v="6"/>
  </r>
  <r>
    <n v="7452"/>
    <s v="Consultancy Fees"/>
    <n v="936"/>
    <s v="Bridgestone New Lynn"/>
    <d v="2023-03-05T00:00:00"/>
    <s v="Consulting NST/NWT"/>
    <s v="APAJ"/>
    <s v="ADJ044332"/>
    <s v="INV-0109"/>
    <n v="97.55"/>
    <s v="Timperley Automotive consulting PTY ltd"/>
    <x v="6"/>
  </r>
  <r>
    <n v="7452"/>
    <s v="Consultancy Fees"/>
    <n v="260"/>
    <s v="Henderson F &amp; I"/>
    <d v="2023-07-10T00:00:00"/>
    <s v="Tracey Shakes Berry "/>
    <s v="APAJ"/>
    <s v="ADJ046114"/>
    <n v="100010"/>
    <n v="434.78"/>
    <s v="Tracey Shakes Berry "/>
    <x v="7"/>
  </r>
  <r>
    <n v="7452"/>
    <s v="Consultancy Fees"/>
    <n v="260"/>
    <s v="Henderson F &amp; I"/>
    <d v="2023-07-18T00:00:00"/>
    <s v="Tracey Shakes Berry "/>
    <s v="APAJ"/>
    <s v="ADJ046266"/>
    <n v="100011"/>
    <n v="434.78"/>
    <s v="Tracey Shakes Berry "/>
    <x v="7"/>
  </r>
  <r>
    <n v="7452"/>
    <s v="Consultancy Fees"/>
    <n v="260"/>
    <s v="Henderson F &amp; I"/>
    <d v="2023-07-25T00:00:00"/>
    <s v="Tracey Shakes Berry "/>
    <s v="APAJ"/>
    <s v="ADJ046360"/>
    <n v="100012"/>
    <n v="434.78"/>
    <s v="Tracey Shakes Berry "/>
    <x v="7"/>
  </r>
  <r>
    <n v="7452"/>
    <s v="Consultancy Fees"/>
    <n v="260"/>
    <s v="Henderson F &amp; I"/>
    <d v="2023-07-26T00:00:00"/>
    <s v="Tracey Shakes Berry "/>
    <s v="APAJ"/>
    <s v="ADJ046597"/>
    <n v="100013"/>
    <n v="434.78"/>
    <s v="Tracey Shakes Berry "/>
    <x v="7"/>
  </r>
  <r>
    <n v="7452"/>
    <s v="Consultancy Fees"/>
    <n v="110"/>
    <s v="North Shore  New Toyota"/>
    <d v="2023-03-31T00:00:00"/>
    <s v="Consultancy Fees"/>
    <s v="APAJ"/>
    <s v="ADJ044674"/>
    <n v="212016"/>
    <n v="39.99"/>
    <s v="Vitae"/>
    <x v="8"/>
  </r>
  <r>
    <n v="7452"/>
    <s v="Consultancy Fees"/>
    <n v="112"/>
    <s v="North Shore New Lexus"/>
    <d v="2023-03-31T00:00:00"/>
    <s v="Consultancy Fees"/>
    <s v="APAJ"/>
    <s v="ADJ044674"/>
    <n v="212016"/>
    <n v="30"/>
    <s v="Vitae"/>
    <x v="8"/>
  </r>
  <r>
    <n v="7452"/>
    <s v="Consultancy Fees"/>
    <n v="120"/>
    <s v="North Shore Used Toyota"/>
    <d v="2023-03-31T00:00:00"/>
    <s v="Consultancy Fees"/>
    <s v="APAJ"/>
    <s v="ADJ044674"/>
    <n v="212016"/>
    <n v="54"/>
    <s v="Vitae"/>
    <x v="8"/>
  </r>
  <r>
    <n v="7452"/>
    <s v="Consultancy Fees"/>
    <n v="130"/>
    <s v="North Shore Parts Toyota"/>
    <d v="2023-03-31T00:00:00"/>
    <s v="Consultancy Fees"/>
    <s v="APAJ"/>
    <s v="ADJ044674"/>
    <n v="212016"/>
    <n v="30.6"/>
    <s v="Vitae"/>
    <x v="8"/>
  </r>
  <r>
    <n v="7452"/>
    <s v="Consultancy Fees"/>
    <n v="140"/>
    <s v="North Shore Service Toyota"/>
    <d v="2023-03-31T00:00:00"/>
    <s v="Consultancy Fees"/>
    <s v="APAJ"/>
    <s v="ADJ044674"/>
    <n v="212016"/>
    <n v="36"/>
    <s v="Vitae"/>
    <x v="8"/>
  </r>
  <r>
    <n v="7452"/>
    <s v="Consultancy Fees"/>
    <n v="160"/>
    <s v="North Shore F &amp; I Toyota"/>
    <d v="2023-03-31T00:00:00"/>
    <s v="Consultancy Fees"/>
    <s v="APAJ"/>
    <s v="ADJ044674"/>
    <n v="212016"/>
    <n v="18"/>
    <s v="Vitae"/>
    <x v="8"/>
  </r>
  <r>
    <n v="7452"/>
    <s v="Consultancy Fees"/>
    <n v="210"/>
    <s v="Henderson New Toyota"/>
    <d v="2023-03-31T00:00:00"/>
    <s v="Consultancy Fees"/>
    <s v="APAJ"/>
    <s v="ADJ044674"/>
    <n v="212016"/>
    <n v="20.010000000000002"/>
    <s v="Vitae"/>
    <x v="8"/>
  </r>
  <r>
    <n v="7452"/>
    <s v="Consultancy Fees"/>
    <n v="220"/>
    <s v="Henderson Used Toyota"/>
    <d v="2023-03-31T00:00:00"/>
    <s v="Consultancy Fees"/>
    <s v="APAJ"/>
    <s v="ADJ044674"/>
    <n v="212016"/>
    <n v="12"/>
    <s v="Vitae"/>
    <x v="8"/>
  </r>
  <r>
    <n v="7452"/>
    <s v="Consultancy Fees"/>
    <n v="230"/>
    <s v="Henderson Parts"/>
    <d v="2023-03-31T00:00:00"/>
    <s v="Consultancy Fees"/>
    <s v="APAJ"/>
    <s v="ADJ044674"/>
    <n v="212016"/>
    <n v="20.25"/>
    <s v="Vitae"/>
    <x v="8"/>
  </r>
  <r>
    <n v="7452"/>
    <s v="Consultancy Fees"/>
    <n v="240"/>
    <s v="Henderson Service"/>
    <d v="2023-03-31T00:00:00"/>
    <s v="Consultancy Fees"/>
    <s v="APAJ"/>
    <s v="ADJ044674"/>
    <n v="212016"/>
    <n v="15.99"/>
    <s v="Vitae"/>
    <x v="8"/>
  </r>
  <r>
    <n v="7452"/>
    <s v="Consultancy Fees"/>
    <n v="340"/>
    <s v="New Lynn Service"/>
    <d v="2023-03-31T00:00:00"/>
    <s v="Consultancy Fees"/>
    <s v="APAJ"/>
    <s v="ADJ044674"/>
    <n v="212016"/>
    <n v="8.16"/>
    <s v="Vitae"/>
    <x v="8"/>
  </r>
  <r>
    <n v="7452"/>
    <s v="Consultancy Fees"/>
    <n v="935"/>
    <s v="Bridgestone Target Road"/>
    <d v="2023-03-31T00:00:00"/>
    <s v="Consultancy Fees"/>
    <s v="APAJ"/>
    <s v="ADJ044674"/>
    <n v="212016"/>
    <n v="7.5"/>
    <s v="Vitae"/>
    <x v="8"/>
  </r>
  <r>
    <n v="7452"/>
    <s v="Consultancy Fees"/>
    <n v="936"/>
    <s v="Bridgestone New Lynn"/>
    <d v="2023-03-31T00:00:00"/>
    <s v="Consultancy Fees"/>
    <s v="APAJ"/>
    <s v="ADJ044674"/>
    <n v="212016"/>
    <n v="7.5"/>
    <s v="Vitae"/>
    <x v="8"/>
  </r>
  <r>
    <n v="7452"/>
    <s v="Consultancy Fees"/>
    <n v="110"/>
    <s v="North Shore  New Toyota"/>
    <d v="2023-04-30T00:00:00"/>
    <s v="Consultancy Fees"/>
    <s v="APAJ"/>
    <s v="ADJ045061"/>
    <n v="214592"/>
    <n v="119.97"/>
    <s v="Vitae"/>
    <x v="8"/>
  </r>
  <r>
    <n v="7452"/>
    <s v="Consultancy Fees"/>
    <n v="112"/>
    <s v="North Shore New Lexus"/>
    <d v="2023-04-30T00:00:00"/>
    <s v="Consultancy Fees"/>
    <s v="APAJ"/>
    <s v="ADJ045061"/>
    <n v="214592"/>
    <n v="90"/>
    <s v="Vitae"/>
    <x v="8"/>
  </r>
  <r>
    <n v="7452"/>
    <s v="Consultancy Fees"/>
    <n v="120"/>
    <s v="North Shore Used Toyota"/>
    <d v="2023-04-30T00:00:00"/>
    <s v="Consultancy Fees"/>
    <s v="APAJ"/>
    <s v="ADJ045061"/>
    <n v="214592"/>
    <n v="162"/>
    <s v="Vitae"/>
    <x v="8"/>
  </r>
  <r>
    <n v="7452"/>
    <s v="Consultancy Fees"/>
    <n v="130"/>
    <s v="North Shore Parts Toyota"/>
    <d v="2023-04-30T00:00:00"/>
    <s v="Consultancy Fees"/>
    <s v="APAJ"/>
    <s v="ADJ045061"/>
    <n v="214592"/>
    <n v="91.8"/>
    <s v="Vitae"/>
    <x v="8"/>
  </r>
  <r>
    <n v="7452"/>
    <s v="Consultancy Fees"/>
    <n v="140"/>
    <s v="North Shore Service Toyota"/>
    <d v="2023-04-30T00:00:00"/>
    <s v="Consultancy Fees"/>
    <s v="APAJ"/>
    <s v="ADJ045061"/>
    <n v="214592"/>
    <n v="108"/>
    <s v="Vitae"/>
    <x v="8"/>
  </r>
  <r>
    <n v="7452"/>
    <s v="Consultancy Fees"/>
    <n v="160"/>
    <s v="North Shore F &amp; I Toyota"/>
    <d v="2023-04-30T00:00:00"/>
    <s v="Consultancy Fees"/>
    <s v="APAJ"/>
    <s v="ADJ045061"/>
    <n v="214592"/>
    <n v="54"/>
    <s v="Vitae"/>
    <x v="8"/>
  </r>
  <r>
    <n v="7452"/>
    <s v="Consultancy Fees"/>
    <n v="210"/>
    <s v="Henderson New Toyota"/>
    <d v="2023-04-30T00:00:00"/>
    <s v="Consultancy Fees"/>
    <s v="APAJ"/>
    <s v="ADJ045061"/>
    <n v="214592"/>
    <n v="60.03"/>
    <s v="Vitae"/>
    <x v="8"/>
  </r>
  <r>
    <n v="7452"/>
    <s v="Consultancy Fees"/>
    <n v="220"/>
    <s v="Henderson Used Toyota"/>
    <d v="2023-04-30T00:00:00"/>
    <s v="Consultancy Fees"/>
    <s v="APAJ"/>
    <s v="ADJ045061"/>
    <n v="214592"/>
    <n v="36"/>
    <s v="Vitae"/>
    <x v="8"/>
  </r>
  <r>
    <n v="7452"/>
    <s v="Consultancy Fees"/>
    <n v="230"/>
    <s v="Henderson Parts"/>
    <d v="2023-04-30T00:00:00"/>
    <s v="Consultancy Fees"/>
    <s v="APAJ"/>
    <s v="ADJ045061"/>
    <n v="214592"/>
    <n v="60.75"/>
    <s v="Vitae"/>
    <x v="8"/>
  </r>
  <r>
    <n v="7452"/>
    <s v="Consultancy Fees"/>
    <n v="240"/>
    <s v="Henderson Service"/>
    <d v="2023-04-30T00:00:00"/>
    <s v="Consultancy Fees"/>
    <s v="APAJ"/>
    <s v="ADJ045061"/>
    <n v="214592"/>
    <n v="47.97"/>
    <s v="Vitae"/>
    <x v="8"/>
  </r>
  <r>
    <n v="7452"/>
    <s v="Consultancy Fees"/>
    <n v="340"/>
    <s v="New Lynn Service"/>
    <d v="2023-04-30T00:00:00"/>
    <s v="Consultancy Fees"/>
    <s v="APAJ"/>
    <s v="ADJ045061"/>
    <n v="214592"/>
    <n v="24.48"/>
    <s v="Vitae"/>
    <x v="8"/>
  </r>
  <r>
    <n v="7452"/>
    <s v="Consultancy Fees"/>
    <n v="935"/>
    <s v="Bridgestone Target Road"/>
    <d v="2023-04-30T00:00:00"/>
    <s v="Consultancy Fees"/>
    <s v="APAJ"/>
    <s v="ADJ045061"/>
    <n v="214592"/>
    <n v="22.5"/>
    <s v="Vitae"/>
    <x v="8"/>
  </r>
  <r>
    <n v="7452"/>
    <s v="Consultancy Fees"/>
    <n v="936"/>
    <s v="Bridgestone New Lynn"/>
    <d v="2023-04-30T00:00:00"/>
    <s v="Consultancy Fees"/>
    <s v="APAJ"/>
    <s v="ADJ045061"/>
    <n v="214592"/>
    <n v="22.5"/>
    <s v="Vitae"/>
    <x v="8"/>
  </r>
  <r>
    <n v="7452"/>
    <s v="Consultancy Fees"/>
    <n v="190"/>
    <s v="Overhead Expenses"/>
    <d v="2023-05-31T00:00:00"/>
    <s v="Vitae Counseling sessions "/>
    <s v="APAJ"/>
    <s v="ADJ045579"/>
    <n v="217364"/>
    <n v="935"/>
    <s v="Vitae"/>
    <x v="8"/>
  </r>
  <r>
    <n v="7452"/>
    <s v="Consultancy Fees"/>
    <n v="110"/>
    <s v="North Shore  New Toyota"/>
    <d v="2023-06-30T00:00:00"/>
    <s v="Consultancy Fees"/>
    <s v="APAJ"/>
    <s v="ADJ046081"/>
    <n v="220652"/>
    <n v="79.98"/>
    <s v="Vitae"/>
    <x v="8"/>
  </r>
  <r>
    <n v="7452"/>
    <s v="Consultancy Fees"/>
    <n v="112"/>
    <s v="North Shore New Lexus"/>
    <d v="2023-06-30T00:00:00"/>
    <s v="Consultancy Fees"/>
    <s v="APAJ"/>
    <s v="ADJ046081"/>
    <n v="220652"/>
    <n v="60"/>
    <s v="Vitae"/>
    <x v="8"/>
  </r>
  <r>
    <n v="7452"/>
    <s v="Consultancy Fees"/>
    <n v="120"/>
    <s v="North Shore Used Toyota"/>
    <d v="2023-06-30T00:00:00"/>
    <s v="Consultancy Fees"/>
    <s v="APAJ"/>
    <s v="ADJ046081"/>
    <n v="220652"/>
    <n v="108"/>
    <s v="Vitae"/>
    <x v="8"/>
  </r>
  <r>
    <n v="7452"/>
    <s v="Consultancy Fees"/>
    <n v="130"/>
    <s v="North Shore Parts Toyota"/>
    <d v="2023-06-30T00:00:00"/>
    <s v="Consultancy Fees"/>
    <s v="APAJ"/>
    <s v="ADJ046081"/>
    <n v="220652"/>
    <n v="61.2"/>
    <s v="Vitae"/>
    <x v="8"/>
  </r>
  <r>
    <n v="7452"/>
    <s v="Consultancy Fees"/>
    <n v="140"/>
    <s v="North Shore Service Toyota"/>
    <d v="2023-06-30T00:00:00"/>
    <s v="Consultancy Fees"/>
    <s v="APAJ"/>
    <s v="ADJ046081"/>
    <n v="220652"/>
    <n v="72"/>
    <s v="Vitae"/>
    <x v="8"/>
  </r>
  <r>
    <n v="7452"/>
    <s v="Consultancy Fees"/>
    <n v="160"/>
    <s v="North Shore F &amp; I Toyota"/>
    <d v="2023-06-30T00:00:00"/>
    <s v="Consultancy Fees"/>
    <s v="APAJ"/>
    <s v="ADJ046081"/>
    <n v="220652"/>
    <n v="36"/>
    <s v="Vitae"/>
    <x v="8"/>
  </r>
  <r>
    <n v="7452"/>
    <s v="Consultancy Fees"/>
    <n v="210"/>
    <s v="Henderson New Toyota"/>
    <d v="2023-06-30T00:00:00"/>
    <s v="Consultancy Fees"/>
    <s v="APAJ"/>
    <s v="ADJ046081"/>
    <n v="220652"/>
    <n v="40.020000000000003"/>
    <s v="Vitae"/>
    <x v="8"/>
  </r>
  <r>
    <n v="7452"/>
    <s v="Consultancy Fees"/>
    <n v="220"/>
    <s v="Henderson Used Toyota"/>
    <d v="2023-06-30T00:00:00"/>
    <s v="Consultancy Fees"/>
    <s v="APAJ"/>
    <s v="ADJ046081"/>
    <n v="220652"/>
    <n v="24"/>
    <s v="Vitae"/>
    <x v="8"/>
  </r>
  <r>
    <n v="7452"/>
    <s v="Consultancy Fees"/>
    <n v="230"/>
    <s v="Henderson Parts"/>
    <d v="2023-06-30T00:00:00"/>
    <s v="Consultancy Fees"/>
    <s v="APAJ"/>
    <s v="ADJ046081"/>
    <n v="220652"/>
    <n v="40.5"/>
    <s v="Vitae"/>
    <x v="8"/>
  </r>
  <r>
    <n v="7452"/>
    <s v="Consultancy Fees"/>
    <n v="240"/>
    <s v="Henderson Service"/>
    <d v="2023-06-30T00:00:00"/>
    <s v="Consultancy Fees"/>
    <s v="APAJ"/>
    <s v="ADJ046081"/>
    <n v="220652"/>
    <n v="31.98"/>
    <s v="Vitae"/>
    <x v="8"/>
  </r>
  <r>
    <n v="7452"/>
    <s v="Consultancy Fees"/>
    <n v="340"/>
    <s v="New Lynn Service"/>
    <d v="2023-06-30T00:00:00"/>
    <s v="Consultancy Fees"/>
    <s v="APAJ"/>
    <s v="ADJ046081"/>
    <n v="220652"/>
    <n v="16.32"/>
    <s v="Vitae"/>
    <x v="8"/>
  </r>
  <r>
    <n v="7452"/>
    <s v="Consultancy Fees"/>
    <n v="935"/>
    <s v="Bridgestone Target Road"/>
    <d v="2023-06-30T00:00:00"/>
    <s v="Consultancy Fees"/>
    <s v="APAJ"/>
    <s v="ADJ046081"/>
    <n v="220652"/>
    <n v="15"/>
    <s v="Vitae"/>
    <x v="8"/>
  </r>
  <r>
    <n v="7452"/>
    <s v="Consultancy Fees"/>
    <n v="936"/>
    <s v="Bridgestone New Lynn"/>
    <d v="2023-06-30T00:00:00"/>
    <s v="Consultancy Fees"/>
    <s v="APAJ"/>
    <s v="ADJ046081"/>
    <n v="220652"/>
    <n v="15"/>
    <s v="Vitae"/>
    <x v="8"/>
  </r>
  <r>
    <n v="7452"/>
    <s v="Consultancy Fees"/>
    <n v="110"/>
    <s v="North Shore  New Toyota"/>
    <d v="2023-07-31T00:00:00"/>
    <s v="Consultancy Fees"/>
    <s v="APAJ"/>
    <s v="ADJ046635"/>
    <n v="223503"/>
    <n v="268.60000000000002"/>
    <s v="Vitae"/>
    <x v="8"/>
  </r>
  <r>
    <n v="7452"/>
    <s v="Consultancy Fees"/>
    <n v="112"/>
    <s v="North Shore New Lexus"/>
    <d v="2023-07-31T00:00:00"/>
    <s v="Consultancy Fees"/>
    <s v="APAJ"/>
    <s v="ADJ046635"/>
    <n v="223503"/>
    <n v="201.5"/>
    <s v="Vitae"/>
    <x v="8"/>
  </r>
  <r>
    <n v="7452"/>
    <s v="Consultancy Fees"/>
    <n v="120"/>
    <s v="North Shore Used Toyota"/>
    <d v="2023-07-31T00:00:00"/>
    <s v="Consultancy Fees"/>
    <s v="APAJ"/>
    <s v="ADJ046635"/>
    <n v="223503"/>
    <n v="362.7"/>
    <s v="Vitae"/>
    <x v="8"/>
  </r>
  <r>
    <n v="7452"/>
    <s v="Consultancy Fees"/>
    <n v="130"/>
    <s v="North Shore Parts Toyota"/>
    <d v="2023-07-31T00:00:00"/>
    <s v="Consultancy Fees"/>
    <s v="APAJ"/>
    <s v="ADJ046635"/>
    <n v="223503"/>
    <n v="205.53"/>
    <s v="Vitae"/>
    <x v="8"/>
  </r>
  <r>
    <n v="7452"/>
    <s v="Consultancy Fees"/>
    <n v="140"/>
    <s v="North Shore Service Toyota"/>
    <d v="2023-07-31T00:00:00"/>
    <s v="Consultancy Fees"/>
    <s v="APAJ"/>
    <s v="ADJ046635"/>
    <n v="223503"/>
    <n v="241.8"/>
    <s v="Vitae"/>
    <x v="8"/>
  </r>
  <r>
    <n v="7452"/>
    <s v="Consultancy Fees"/>
    <n v="160"/>
    <s v="North Shore F &amp; I Toyota"/>
    <d v="2023-07-31T00:00:00"/>
    <s v="Consultancy Fees"/>
    <s v="APAJ"/>
    <s v="ADJ046635"/>
    <n v="223503"/>
    <n v="120.9"/>
    <s v="Vitae"/>
    <x v="8"/>
  </r>
  <r>
    <n v="7452"/>
    <s v="Consultancy Fees"/>
    <n v="210"/>
    <s v="Henderson New Toyota"/>
    <d v="2023-07-31T00:00:00"/>
    <s v="Consultancy Fees"/>
    <s v="APAJ"/>
    <s v="ADJ046635"/>
    <n v="223503"/>
    <n v="134.4"/>
    <s v="Vitae"/>
    <x v="8"/>
  </r>
  <r>
    <n v="7452"/>
    <s v="Consultancy Fees"/>
    <n v="220"/>
    <s v="Henderson Used Toyota"/>
    <d v="2023-07-31T00:00:00"/>
    <s v="Consultancy Fees"/>
    <s v="APAJ"/>
    <s v="ADJ046635"/>
    <n v="223503"/>
    <n v="80.599999999999994"/>
    <s v="Vitae"/>
    <x v="8"/>
  </r>
  <r>
    <n v="7452"/>
    <s v="Consultancy Fees"/>
    <n v="230"/>
    <s v="Henderson Parts"/>
    <d v="2023-07-31T00:00:00"/>
    <s v="Consultancy Fees"/>
    <s v="APAJ"/>
    <s v="ADJ046635"/>
    <n v="223503"/>
    <n v="136.01"/>
    <s v="Vitae"/>
    <x v="8"/>
  </r>
  <r>
    <n v="7452"/>
    <s v="Consultancy Fees"/>
    <n v="240"/>
    <s v="Henderson Service"/>
    <d v="2023-07-31T00:00:00"/>
    <s v="Consultancy Fees"/>
    <s v="APAJ"/>
    <s v="ADJ046635"/>
    <n v="223503"/>
    <n v="107.4"/>
    <s v="Vitae"/>
    <x v="8"/>
  </r>
  <r>
    <n v="7452"/>
    <s v="Consultancy Fees"/>
    <n v="340"/>
    <s v="New Lynn Service"/>
    <d v="2023-07-31T00:00:00"/>
    <s v="Consultancy Fees"/>
    <s v="APAJ"/>
    <s v="ADJ046635"/>
    <n v="223503"/>
    <n v="54.81"/>
    <s v="Vitae"/>
    <x v="8"/>
  </r>
  <r>
    <n v="7452"/>
    <s v="Consultancy Fees"/>
    <n v="935"/>
    <s v="Bridgestone Target Road"/>
    <d v="2023-07-31T00:00:00"/>
    <s v="Consultancy Fees"/>
    <s v="APAJ"/>
    <s v="ADJ046635"/>
    <n v="223503"/>
    <n v="50.37"/>
    <s v="Vitae"/>
    <x v="8"/>
  </r>
  <r>
    <n v="7452"/>
    <s v="Consultancy Fees"/>
    <n v="936"/>
    <s v="Bridgestone New Lynn"/>
    <d v="2023-07-31T00:00:00"/>
    <s v="Consultancy Fees"/>
    <s v="APAJ"/>
    <s v="ADJ046635"/>
    <n v="223503"/>
    <n v="50.37"/>
    <s v="Vitae"/>
    <x v="8"/>
  </r>
  <r>
    <n v="7452"/>
    <s v="Consultancy Fees"/>
    <n v="110"/>
    <s v="North Shore  New Toyota"/>
    <d v="2023-08-31T00:00:00"/>
    <s v="Consulting NST/NWT"/>
    <s v="APAJ"/>
    <s v="ADJ047180"/>
    <n v="226555"/>
    <n v="293.26"/>
    <s v="Vitae"/>
    <x v="8"/>
  </r>
  <r>
    <n v="7452"/>
    <s v="Consultancy Fees"/>
    <n v="112"/>
    <s v="North Shore New Lexus"/>
    <d v="2023-08-31T00:00:00"/>
    <s v="Consulting NST/NWT"/>
    <s v="APAJ"/>
    <s v="ADJ047180"/>
    <n v="226555"/>
    <n v="220"/>
    <s v="Vitae"/>
    <x v="8"/>
  </r>
  <r>
    <n v="7452"/>
    <s v="Consultancy Fees"/>
    <n v="120"/>
    <s v="North Shore Used Toyota"/>
    <d v="2023-08-31T00:00:00"/>
    <s v="Consulting NST/NWT"/>
    <s v="APAJ"/>
    <s v="ADJ047180"/>
    <n v="226555"/>
    <n v="396"/>
    <s v="Vitae"/>
    <x v="8"/>
  </r>
  <r>
    <n v="7452"/>
    <s v="Consultancy Fees"/>
    <n v="130"/>
    <s v="North Shore Parts Toyota"/>
    <d v="2023-08-31T00:00:00"/>
    <s v="Consulting NST/NWT"/>
    <s v="APAJ"/>
    <s v="ADJ047180"/>
    <n v="226555"/>
    <n v="224.4"/>
    <s v="Vitae"/>
    <x v="8"/>
  </r>
  <r>
    <n v="7452"/>
    <s v="Consultancy Fees"/>
    <n v="140"/>
    <s v="North Shore Service Toyota"/>
    <d v="2023-08-31T00:00:00"/>
    <s v="Consulting NST/NWT"/>
    <s v="APAJ"/>
    <s v="ADJ047180"/>
    <n v="226555"/>
    <n v="264"/>
    <s v="Vitae"/>
    <x v="8"/>
  </r>
  <r>
    <n v="7452"/>
    <s v="Consultancy Fees"/>
    <n v="160"/>
    <s v="North Shore F &amp; I Toyota"/>
    <d v="2023-08-31T00:00:00"/>
    <s v="Consulting NST/NWT"/>
    <s v="APAJ"/>
    <s v="ADJ047180"/>
    <n v="226555"/>
    <n v="132"/>
    <s v="Vitae"/>
    <x v="8"/>
  </r>
  <r>
    <n v="7452"/>
    <s v="Consultancy Fees"/>
    <n v="210"/>
    <s v="Henderson New Toyota"/>
    <d v="2023-08-31T00:00:00"/>
    <s v="Consulting NST/NWT"/>
    <s v="APAJ"/>
    <s v="ADJ047180"/>
    <n v="226555"/>
    <n v="146.74"/>
    <s v="Vitae"/>
    <x v="8"/>
  </r>
  <r>
    <n v="7452"/>
    <s v="Consultancy Fees"/>
    <n v="220"/>
    <s v="Henderson Used Toyota"/>
    <d v="2023-08-31T00:00:00"/>
    <s v="Consulting NST/NWT"/>
    <s v="APAJ"/>
    <s v="ADJ047180"/>
    <n v="226555"/>
    <n v="88"/>
    <s v="Vitae"/>
    <x v="8"/>
  </r>
  <r>
    <n v="7452"/>
    <s v="Consultancy Fees"/>
    <n v="230"/>
    <s v="Henderson Parts"/>
    <d v="2023-08-31T00:00:00"/>
    <s v="Consulting NST/NWT"/>
    <s v="APAJ"/>
    <s v="ADJ047180"/>
    <n v="226555"/>
    <n v="148.5"/>
    <s v="Vitae"/>
    <x v="8"/>
  </r>
  <r>
    <n v="7452"/>
    <s v="Consultancy Fees"/>
    <n v="240"/>
    <s v="Henderson Service"/>
    <d v="2023-08-31T00:00:00"/>
    <s v="Consulting NST/NWT"/>
    <s v="APAJ"/>
    <s v="ADJ047180"/>
    <n v="226555"/>
    <n v="117.26"/>
    <s v="Vitae"/>
    <x v="8"/>
  </r>
  <r>
    <n v="7452"/>
    <s v="Consultancy Fees"/>
    <n v="340"/>
    <s v="New Lynn Service"/>
    <d v="2023-08-31T00:00:00"/>
    <s v="Consulting NST/NWT"/>
    <s v="APAJ"/>
    <s v="ADJ047180"/>
    <n v="226555"/>
    <n v="59.84"/>
    <s v="Vitae"/>
    <x v="8"/>
  </r>
  <r>
    <n v="7452"/>
    <s v="Consultancy Fees"/>
    <n v="935"/>
    <s v="Bridgestone Target Road"/>
    <d v="2023-08-31T00:00:00"/>
    <s v="Consulting NST/NWT"/>
    <s v="APAJ"/>
    <s v="ADJ047180"/>
    <n v="226555"/>
    <n v="55"/>
    <s v="Vitae"/>
    <x v="8"/>
  </r>
  <r>
    <n v="7452"/>
    <s v="Consultancy Fees"/>
    <n v="936"/>
    <s v="Bridgestone New Lynn"/>
    <d v="2023-08-31T00:00:00"/>
    <s v="Consulting NST/NWT"/>
    <s v="APAJ"/>
    <s v="ADJ047180"/>
    <n v="226555"/>
    <n v="55"/>
    <s v="Vitae"/>
    <x v="8"/>
  </r>
  <r>
    <n v="7452"/>
    <s v="Consultancy Fees"/>
    <n v="110"/>
    <s v="North Shore  New Toyota"/>
    <d v="2023-09-04T00:00:00"/>
    <s v="Consulting NST/NWT"/>
    <s v="APAJ"/>
    <s v="ADJ047157"/>
    <n v="224614"/>
    <n v="56.65"/>
    <s v="Vitae"/>
    <x v="8"/>
  </r>
  <r>
    <n v="7452"/>
    <s v="Consultancy Fees"/>
    <n v="112"/>
    <s v="North Shore New Lexus"/>
    <d v="2023-09-04T00:00:00"/>
    <s v="Consulting NST/NWT"/>
    <s v="APAJ"/>
    <s v="ADJ047157"/>
    <n v="224614"/>
    <n v="42.5"/>
    <s v="Vitae"/>
    <x v="8"/>
  </r>
  <r>
    <n v="7452"/>
    <s v="Consultancy Fees"/>
    <n v="120"/>
    <s v="North Shore Used Toyota"/>
    <d v="2023-09-04T00:00:00"/>
    <s v="Consulting NST/NWT"/>
    <s v="APAJ"/>
    <s v="ADJ047157"/>
    <n v="224614"/>
    <n v="76.5"/>
    <s v="Vitae"/>
    <x v="8"/>
  </r>
  <r>
    <n v="7452"/>
    <s v="Consultancy Fees"/>
    <n v="130"/>
    <s v="North Shore Parts Toyota"/>
    <d v="2023-09-04T00:00:00"/>
    <s v="Consulting NST/NWT"/>
    <s v="APAJ"/>
    <s v="ADJ047157"/>
    <n v="224614"/>
    <n v="43.35"/>
    <s v="Vitae"/>
    <x v="8"/>
  </r>
  <r>
    <n v="7452"/>
    <s v="Consultancy Fees"/>
    <n v="140"/>
    <s v="North Shore Service Toyota"/>
    <d v="2023-09-04T00:00:00"/>
    <s v="Consulting NST/NWT"/>
    <s v="APAJ"/>
    <s v="ADJ047157"/>
    <n v="224614"/>
    <n v="51"/>
    <s v="Vitae"/>
    <x v="8"/>
  </r>
  <r>
    <n v="7452"/>
    <s v="Consultancy Fees"/>
    <n v="160"/>
    <s v="North Shore F &amp; I Toyota"/>
    <d v="2023-09-04T00:00:00"/>
    <s v="Consulting NST/NWT"/>
    <s v="APAJ"/>
    <s v="ADJ047157"/>
    <n v="224614"/>
    <n v="25.5"/>
    <s v="Vitae"/>
    <x v="8"/>
  </r>
  <r>
    <n v="7452"/>
    <s v="Consultancy Fees"/>
    <n v="210"/>
    <s v="Henderson New Toyota"/>
    <d v="2023-09-04T00:00:00"/>
    <s v="Consulting NST/NWT"/>
    <s v="APAJ"/>
    <s v="ADJ047157"/>
    <n v="224614"/>
    <n v="28.35"/>
    <s v="Vitae"/>
    <x v="8"/>
  </r>
  <r>
    <n v="7452"/>
    <s v="Consultancy Fees"/>
    <n v="220"/>
    <s v="Henderson Used Toyota"/>
    <d v="2023-09-04T00:00:00"/>
    <s v="Consulting NST/NWT"/>
    <s v="APAJ"/>
    <s v="ADJ047157"/>
    <n v="224614"/>
    <n v="17"/>
    <s v="Vitae"/>
    <x v="8"/>
  </r>
  <r>
    <n v="7452"/>
    <s v="Consultancy Fees"/>
    <n v="230"/>
    <s v="Henderson Parts"/>
    <d v="2023-09-04T00:00:00"/>
    <s v="Consulting NST/NWT"/>
    <s v="APAJ"/>
    <s v="ADJ047157"/>
    <n v="224614"/>
    <n v="28.69"/>
    <s v="Vitae"/>
    <x v="8"/>
  </r>
  <r>
    <n v="7452"/>
    <s v="Consultancy Fees"/>
    <n v="240"/>
    <s v="Henderson Service"/>
    <d v="2023-09-04T00:00:00"/>
    <s v="Consulting NST/NWT"/>
    <s v="APAJ"/>
    <s v="ADJ047157"/>
    <n v="224614"/>
    <n v="22.65"/>
    <s v="Vitae"/>
    <x v="8"/>
  </r>
  <r>
    <n v="7452"/>
    <s v="Consultancy Fees"/>
    <n v="340"/>
    <s v="New Lynn Service"/>
    <d v="2023-09-04T00:00:00"/>
    <s v="Consulting NST/NWT"/>
    <s v="APAJ"/>
    <s v="ADJ047157"/>
    <n v="224614"/>
    <n v="11.56"/>
    <s v="Vitae"/>
    <x v="8"/>
  </r>
  <r>
    <n v="7452"/>
    <s v="Consultancy Fees"/>
    <n v="935"/>
    <s v="Bridgestone Target Road"/>
    <d v="2023-09-04T00:00:00"/>
    <s v="Consulting NST/NWT"/>
    <s v="APAJ"/>
    <s v="ADJ047157"/>
    <n v="224614"/>
    <n v="10.63"/>
    <s v="Vitae"/>
    <x v="8"/>
  </r>
  <r>
    <n v="7452"/>
    <s v="Consultancy Fees"/>
    <n v="936"/>
    <s v="Bridgestone New Lynn"/>
    <d v="2023-09-04T00:00:00"/>
    <s v="Consulting NST/NWT"/>
    <s v="APAJ"/>
    <s v="ADJ047157"/>
    <n v="224614"/>
    <n v="10.63"/>
    <s v="Vitae"/>
    <x v="8"/>
  </r>
  <r>
    <n v="7452"/>
    <s v="Consultancy Fees"/>
    <n v="110"/>
    <s v="North Shore  New Toyota"/>
    <d v="2023-09-30T00:00:00"/>
    <s v="Consultancy Fees"/>
    <s v="APAJ"/>
    <s v="ADJ047605"/>
    <n v="229687"/>
    <n v="82.64"/>
    <s v="Vitae"/>
    <x v="8"/>
  </r>
  <r>
    <n v="7452"/>
    <s v="Consultancy Fees"/>
    <n v="112"/>
    <s v="North Shore New Lexus"/>
    <d v="2023-09-30T00:00:00"/>
    <s v="Consultancy Fees"/>
    <s v="APAJ"/>
    <s v="ADJ047605"/>
    <n v="229687"/>
    <n v="62"/>
    <s v="Vitae"/>
    <x v="8"/>
  </r>
  <r>
    <n v="7452"/>
    <s v="Consultancy Fees"/>
    <n v="120"/>
    <s v="North Shore Used Toyota"/>
    <d v="2023-09-30T00:00:00"/>
    <s v="Consultancy Fees"/>
    <s v="APAJ"/>
    <s v="ADJ047605"/>
    <n v="229687"/>
    <n v="111.6"/>
    <s v="Vitae"/>
    <x v="8"/>
  </r>
  <r>
    <n v="7452"/>
    <s v="Consultancy Fees"/>
    <n v="130"/>
    <s v="North Shore Parts Toyota"/>
    <d v="2023-09-30T00:00:00"/>
    <s v="Consultancy Fees"/>
    <s v="APAJ"/>
    <s v="ADJ047605"/>
    <n v="229687"/>
    <n v="63.24"/>
    <s v="Vitae"/>
    <x v="8"/>
  </r>
  <r>
    <n v="7452"/>
    <s v="Consultancy Fees"/>
    <n v="140"/>
    <s v="North Shore Service Toyota"/>
    <d v="2023-09-30T00:00:00"/>
    <s v="Consultancy Fees"/>
    <s v="APAJ"/>
    <s v="ADJ047605"/>
    <n v="229687"/>
    <n v="74.400000000000006"/>
    <s v="Vitae"/>
    <x v="8"/>
  </r>
  <r>
    <n v="7452"/>
    <s v="Consultancy Fees"/>
    <n v="160"/>
    <s v="North Shore F &amp; I Toyota"/>
    <d v="2023-09-30T00:00:00"/>
    <s v="Consultancy Fees"/>
    <s v="APAJ"/>
    <s v="ADJ047605"/>
    <n v="229687"/>
    <n v="37.200000000000003"/>
    <s v="Vitae"/>
    <x v="8"/>
  </r>
  <r>
    <n v="7452"/>
    <s v="Consultancy Fees"/>
    <n v="210"/>
    <s v="Henderson New Toyota"/>
    <d v="2023-09-30T00:00:00"/>
    <s v="Consultancy Fees"/>
    <s v="APAJ"/>
    <s v="ADJ047605"/>
    <n v="229687"/>
    <n v="41.36"/>
    <s v="Vitae"/>
    <x v="8"/>
  </r>
  <r>
    <n v="7452"/>
    <s v="Consultancy Fees"/>
    <n v="220"/>
    <s v="Henderson Used Toyota"/>
    <d v="2023-09-30T00:00:00"/>
    <s v="Consultancy Fees"/>
    <s v="APAJ"/>
    <s v="ADJ047605"/>
    <n v="229687"/>
    <n v="24.8"/>
    <s v="Vitae"/>
    <x v="8"/>
  </r>
  <r>
    <n v="7452"/>
    <s v="Consultancy Fees"/>
    <n v="230"/>
    <s v="Henderson Parts"/>
    <d v="2023-09-30T00:00:00"/>
    <s v="Consultancy Fees"/>
    <s v="APAJ"/>
    <s v="ADJ047605"/>
    <n v="229687"/>
    <n v="41.85"/>
    <s v="Vitae"/>
    <x v="8"/>
  </r>
  <r>
    <n v="7452"/>
    <s v="Consultancy Fees"/>
    <n v="240"/>
    <s v="Henderson Service"/>
    <d v="2023-09-30T00:00:00"/>
    <s v="Consultancy Fees"/>
    <s v="APAJ"/>
    <s v="ADJ047605"/>
    <n v="229687"/>
    <n v="33.04"/>
    <s v="Vitae"/>
    <x v="8"/>
  </r>
  <r>
    <n v="7452"/>
    <s v="Consultancy Fees"/>
    <n v="340"/>
    <s v="New Lynn Service"/>
    <d v="2023-09-30T00:00:00"/>
    <s v="Consultancy Fees"/>
    <s v="APAJ"/>
    <s v="ADJ047605"/>
    <n v="229687"/>
    <n v="16.86"/>
    <s v="Vitae"/>
    <x v="8"/>
  </r>
  <r>
    <n v="7452"/>
    <s v="Consultancy Fees"/>
    <n v="935"/>
    <s v="Bridgestone Target Road"/>
    <d v="2023-09-30T00:00:00"/>
    <s v="Consultancy Fees"/>
    <s v="APAJ"/>
    <s v="ADJ047605"/>
    <n v="229687"/>
    <n v="15.5"/>
    <s v="Vitae"/>
    <x v="8"/>
  </r>
  <r>
    <n v="7452"/>
    <s v="Consultancy Fees"/>
    <n v="936"/>
    <s v="Bridgestone New Lynn"/>
    <d v="2023-09-30T00:00:00"/>
    <s v="Consultancy Fees"/>
    <s v="APAJ"/>
    <s v="ADJ047605"/>
    <n v="229687"/>
    <n v="15.5"/>
    <s v="Vitae"/>
    <x v="8"/>
  </r>
  <r>
    <n v="7452"/>
    <s v="Consultancy Fees"/>
    <n v="110"/>
    <s v="North Shore  New Toyota"/>
    <d v="2023-10-19T00:00:00"/>
    <s v="Consulting NST/NWT"/>
    <s v="APAJ"/>
    <s v="ADJ047826"/>
    <n v="224558"/>
    <n v="68.03"/>
    <s v="Vitae"/>
    <x v="8"/>
  </r>
  <r>
    <n v="7452"/>
    <s v="Consultancy Fees"/>
    <n v="112"/>
    <s v="North Shore New Lexus"/>
    <d v="2023-10-19T00:00:00"/>
    <s v="Consulting NST/NWT"/>
    <s v="APAJ"/>
    <s v="ADJ047826"/>
    <n v="224558"/>
    <n v="51.03"/>
    <s v="Vitae"/>
    <x v="8"/>
  </r>
  <r>
    <n v="7452"/>
    <s v="Consultancy Fees"/>
    <n v="120"/>
    <s v="North Shore Used Toyota"/>
    <d v="2023-10-19T00:00:00"/>
    <s v="Consulting NST/NWT"/>
    <s v="APAJ"/>
    <s v="ADJ047826"/>
    <n v="224558"/>
    <n v="91.86"/>
    <s v="Vitae"/>
    <x v="8"/>
  </r>
  <r>
    <n v="7452"/>
    <s v="Consultancy Fees"/>
    <n v="130"/>
    <s v="North Shore Parts Toyota"/>
    <d v="2023-10-19T00:00:00"/>
    <s v="Consulting NST/NWT"/>
    <s v="APAJ"/>
    <s v="ADJ047826"/>
    <n v="224558"/>
    <n v="52.05"/>
    <s v="Vitae"/>
    <x v="8"/>
  </r>
  <r>
    <n v="7452"/>
    <s v="Consultancy Fees"/>
    <n v="140"/>
    <s v="North Shore Service Toyota"/>
    <d v="2023-10-19T00:00:00"/>
    <s v="Consulting NST/NWT"/>
    <s v="APAJ"/>
    <s v="ADJ047826"/>
    <n v="224558"/>
    <n v="61.24"/>
    <s v="Vitae"/>
    <x v="8"/>
  </r>
  <r>
    <n v="7452"/>
    <s v="Consultancy Fees"/>
    <n v="160"/>
    <s v="North Shore F &amp; I Toyota"/>
    <d v="2023-10-19T00:00:00"/>
    <s v="Consulting NST/NWT"/>
    <s v="APAJ"/>
    <s v="ADJ047826"/>
    <n v="224558"/>
    <n v="30.62"/>
    <s v="Vitae"/>
    <x v="8"/>
  </r>
  <r>
    <n v="7452"/>
    <s v="Consultancy Fees"/>
    <n v="210"/>
    <s v="Henderson New Toyota"/>
    <d v="2023-10-19T00:00:00"/>
    <s v="Consulting NST/NWT"/>
    <s v="APAJ"/>
    <s v="ADJ047826"/>
    <n v="224558"/>
    <n v="34.04"/>
    <s v="Vitae"/>
    <x v="8"/>
  </r>
  <r>
    <n v="7452"/>
    <s v="Consultancy Fees"/>
    <n v="220"/>
    <s v="Henderson Used Toyota"/>
    <d v="2023-10-19T00:00:00"/>
    <s v="Consulting NST/NWT"/>
    <s v="APAJ"/>
    <s v="ADJ047826"/>
    <n v="224558"/>
    <n v="20.420000000000002"/>
    <s v="Vitae"/>
    <x v="8"/>
  </r>
  <r>
    <n v="7452"/>
    <s v="Consultancy Fees"/>
    <n v="230"/>
    <s v="Henderson Parts"/>
    <d v="2023-10-19T00:00:00"/>
    <s v="Consulting NST/NWT"/>
    <s v="APAJ"/>
    <s v="ADJ047826"/>
    <n v="224558"/>
    <n v="34.450000000000003"/>
    <s v="Vitae"/>
    <x v="8"/>
  </r>
  <r>
    <n v="7452"/>
    <s v="Consultancy Fees"/>
    <n v="240"/>
    <s v="Henderson Service"/>
    <d v="2023-10-19T00:00:00"/>
    <s v="Consulting NST/NWT"/>
    <s v="APAJ"/>
    <s v="ADJ047826"/>
    <n v="224558"/>
    <n v="27.2"/>
    <s v="Vitae"/>
    <x v="8"/>
  </r>
  <r>
    <n v="7452"/>
    <s v="Consultancy Fees"/>
    <n v="340"/>
    <s v="New Lynn Service"/>
    <d v="2023-10-19T00:00:00"/>
    <s v="Consulting NST/NWT"/>
    <s v="APAJ"/>
    <s v="ADJ047826"/>
    <n v="224558"/>
    <n v="13.88"/>
    <s v="Vitae"/>
    <x v="8"/>
  </r>
  <r>
    <n v="7452"/>
    <s v="Consultancy Fees"/>
    <n v="935"/>
    <s v="Bridgestone Target Road"/>
    <d v="2023-10-19T00:00:00"/>
    <s v="Consulting NST/NWT"/>
    <s v="APAJ"/>
    <s v="ADJ047826"/>
    <n v="224558"/>
    <n v="12.76"/>
    <s v="Vitae"/>
    <x v="8"/>
  </r>
  <r>
    <n v="7452"/>
    <s v="Consultancy Fees"/>
    <n v="936"/>
    <s v="Bridgestone New Lynn"/>
    <d v="2023-10-19T00:00:00"/>
    <s v="Consulting NST/NWT"/>
    <s v="APAJ"/>
    <s v="ADJ047826"/>
    <n v="224558"/>
    <n v="12.76"/>
    <s v="Vitae"/>
    <x v="8"/>
  </r>
  <r>
    <n v="7452"/>
    <s v="Consultancy Fees"/>
    <n v="110"/>
    <s v="North Shore  New Toyota"/>
    <d v="2023-11-09T00:00:00"/>
    <s v="Consultancy Fees"/>
    <s v="APAJ"/>
    <s v="ADJ048168"/>
    <n v="232898"/>
    <n v="41.32"/>
    <s v="Vitae"/>
    <x v="8"/>
  </r>
  <r>
    <n v="7452"/>
    <s v="Consultancy Fees"/>
    <n v="112"/>
    <s v="North Shore New Lexus"/>
    <d v="2023-11-09T00:00:00"/>
    <s v="Consultancy Fees"/>
    <s v="APAJ"/>
    <s v="ADJ048168"/>
    <n v="232898"/>
    <n v="31"/>
    <s v="Vitae"/>
    <x v="8"/>
  </r>
  <r>
    <n v="7452"/>
    <s v="Consultancy Fees"/>
    <n v="120"/>
    <s v="North Shore Used Toyota"/>
    <d v="2023-11-09T00:00:00"/>
    <s v="Consultancy Fees"/>
    <s v="APAJ"/>
    <s v="ADJ048168"/>
    <n v="232898"/>
    <n v="55.8"/>
    <s v="Vitae"/>
    <x v="8"/>
  </r>
  <r>
    <n v="7452"/>
    <s v="Consultancy Fees"/>
    <n v="130"/>
    <s v="North Shore Parts Toyota"/>
    <d v="2023-11-09T00:00:00"/>
    <s v="Consultancy Fees"/>
    <s v="APAJ"/>
    <s v="ADJ048168"/>
    <n v="232898"/>
    <n v="31.62"/>
    <s v="Vitae"/>
    <x v="8"/>
  </r>
  <r>
    <n v="7452"/>
    <s v="Consultancy Fees"/>
    <n v="140"/>
    <s v="North Shore Service Toyota"/>
    <d v="2023-11-09T00:00:00"/>
    <s v="Consultancy Fees"/>
    <s v="APAJ"/>
    <s v="ADJ048168"/>
    <n v="232898"/>
    <n v="37.200000000000003"/>
    <s v="Vitae"/>
    <x v="8"/>
  </r>
  <r>
    <n v="7452"/>
    <s v="Consultancy Fees"/>
    <n v="160"/>
    <s v="North Shore F &amp; I Toyota"/>
    <d v="2023-11-09T00:00:00"/>
    <s v="Consultancy Fees"/>
    <s v="APAJ"/>
    <s v="ADJ048168"/>
    <n v="232898"/>
    <n v="18.600000000000001"/>
    <s v="Vitae"/>
    <x v="8"/>
  </r>
  <r>
    <n v="7452"/>
    <s v="Consultancy Fees"/>
    <n v="210"/>
    <s v="Henderson New Toyota"/>
    <d v="2023-11-09T00:00:00"/>
    <s v="Consultancy Fees"/>
    <s v="APAJ"/>
    <s v="ADJ048168"/>
    <n v="232898"/>
    <n v="20.68"/>
    <s v="Vitae"/>
    <x v="8"/>
  </r>
  <r>
    <n v="7452"/>
    <s v="Consultancy Fees"/>
    <n v="220"/>
    <s v="Henderson Used Toyota"/>
    <d v="2023-11-09T00:00:00"/>
    <s v="Consultancy Fees"/>
    <s v="APAJ"/>
    <s v="ADJ048168"/>
    <n v="232898"/>
    <n v="12.4"/>
    <s v="Vitae"/>
    <x v="8"/>
  </r>
  <r>
    <n v="7452"/>
    <s v="Consultancy Fees"/>
    <n v="230"/>
    <s v="Henderson Parts"/>
    <d v="2023-11-09T00:00:00"/>
    <s v="Consultancy Fees"/>
    <s v="APAJ"/>
    <s v="ADJ048168"/>
    <n v="232898"/>
    <n v="20.92"/>
    <s v="Vitae"/>
    <x v="8"/>
  </r>
  <r>
    <n v="7452"/>
    <s v="Consultancy Fees"/>
    <n v="240"/>
    <s v="Henderson Service"/>
    <d v="2023-11-09T00:00:00"/>
    <s v="Consultancy Fees"/>
    <s v="APAJ"/>
    <s v="ADJ048168"/>
    <n v="232898"/>
    <n v="16.52"/>
    <s v="Vitae"/>
    <x v="8"/>
  </r>
  <r>
    <n v="7452"/>
    <s v="Consultancy Fees"/>
    <n v="340"/>
    <s v="New Lynn Service"/>
    <d v="2023-11-09T00:00:00"/>
    <s v="Consultancy Fees"/>
    <s v="APAJ"/>
    <s v="ADJ048168"/>
    <n v="232898"/>
    <n v="8.43"/>
    <s v="Vitae"/>
    <x v="8"/>
  </r>
  <r>
    <n v="7452"/>
    <s v="Consultancy Fees"/>
    <n v="935"/>
    <s v="Bridgestone Target Road"/>
    <d v="2023-11-09T00:00:00"/>
    <s v="Consultancy Fees"/>
    <s v="APAJ"/>
    <s v="ADJ048168"/>
    <n v="232898"/>
    <n v="7.75"/>
    <s v="Vitae"/>
    <x v="8"/>
  </r>
  <r>
    <n v="7452"/>
    <s v="Consultancy Fees"/>
    <n v="936"/>
    <s v="Bridgestone New Lynn"/>
    <d v="2023-11-09T00:00:00"/>
    <s v="Consultancy Fees"/>
    <s v="APAJ"/>
    <s v="ADJ048168"/>
    <n v="232898"/>
    <n v="7.75"/>
    <s v="Vitae"/>
    <x v="8"/>
  </r>
  <r>
    <n v="7452"/>
    <s v="Consultancy Fees"/>
    <n v="110"/>
    <s v="North Shore  New Toyota"/>
    <d v="2023-11-30T00:00:00"/>
    <s v="Consulting NST/NWT"/>
    <s v="APAJ"/>
    <s v="ADJ048654"/>
    <n v="236245"/>
    <n v="41.32"/>
    <s v="Vitae"/>
    <x v="8"/>
  </r>
  <r>
    <n v="7452"/>
    <s v="Consultancy Fees"/>
    <n v="112"/>
    <s v="North Shore New Lexus"/>
    <d v="2023-11-30T00:00:00"/>
    <s v="Consulting NST/NWT"/>
    <s v="APAJ"/>
    <s v="ADJ048654"/>
    <n v="236245"/>
    <n v="31"/>
    <s v="Vitae"/>
    <x v="8"/>
  </r>
  <r>
    <n v="7452"/>
    <s v="Consultancy Fees"/>
    <n v="120"/>
    <s v="North Shore Used Toyota"/>
    <d v="2023-11-30T00:00:00"/>
    <s v="Consulting NST/NWT"/>
    <s v="APAJ"/>
    <s v="ADJ048654"/>
    <n v="236245"/>
    <n v="55.8"/>
    <s v="Vitae"/>
    <x v="8"/>
  </r>
  <r>
    <n v="7452"/>
    <s v="Consultancy Fees"/>
    <n v="130"/>
    <s v="North Shore Parts Toyota"/>
    <d v="2023-11-30T00:00:00"/>
    <s v="Consulting NST/NWT"/>
    <s v="APAJ"/>
    <s v="ADJ048654"/>
    <n v="236245"/>
    <n v="31.62"/>
    <s v="Vitae"/>
    <x v="8"/>
  </r>
  <r>
    <n v="7452"/>
    <s v="Consultancy Fees"/>
    <n v="140"/>
    <s v="North Shore Service Toyota"/>
    <d v="2023-11-30T00:00:00"/>
    <s v="Consulting NST/NWT"/>
    <s v="APAJ"/>
    <s v="ADJ048654"/>
    <n v="236245"/>
    <n v="37.200000000000003"/>
    <s v="Vitae"/>
    <x v="8"/>
  </r>
  <r>
    <n v="7452"/>
    <s v="Consultancy Fees"/>
    <n v="160"/>
    <s v="North Shore F &amp; I Toyota"/>
    <d v="2023-11-30T00:00:00"/>
    <s v="Consulting NST/NWT"/>
    <s v="APAJ"/>
    <s v="ADJ048654"/>
    <n v="236245"/>
    <n v="18.600000000000001"/>
    <s v="Vitae"/>
    <x v="8"/>
  </r>
  <r>
    <n v="7452"/>
    <s v="Consultancy Fees"/>
    <n v="210"/>
    <s v="Henderson New Toyota"/>
    <d v="2023-11-30T00:00:00"/>
    <s v="Consulting NST/NWT"/>
    <s v="APAJ"/>
    <s v="ADJ048654"/>
    <n v="236245"/>
    <n v="20.68"/>
    <s v="Vitae"/>
    <x v="8"/>
  </r>
  <r>
    <n v="7452"/>
    <s v="Consultancy Fees"/>
    <n v="220"/>
    <s v="Henderson Used Toyota"/>
    <d v="2023-11-30T00:00:00"/>
    <s v="Consulting NST/NWT"/>
    <s v="APAJ"/>
    <s v="ADJ048654"/>
    <n v="236245"/>
    <n v="12.4"/>
    <s v="Vitae"/>
    <x v="8"/>
  </r>
  <r>
    <n v="7452"/>
    <s v="Consultancy Fees"/>
    <n v="230"/>
    <s v="Henderson Parts"/>
    <d v="2023-11-30T00:00:00"/>
    <s v="Consulting NST/NWT"/>
    <s v="APAJ"/>
    <s v="ADJ048654"/>
    <n v="236245"/>
    <n v="20.92"/>
    <s v="Vitae"/>
    <x v="8"/>
  </r>
  <r>
    <n v="7452"/>
    <s v="Consultancy Fees"/>
    <n v="240"/>
    <s v="Henderson Service"/>
    <d v="2023-11-30T00:00:00"/>
    <s v="Consulting NST/NWT"/>
    <s v="APAJ"/>
    <s v="ADJ048654"/>
    <n v="236245"/>
    <n v="16.52"/>
    <s v="Vitae"/>
    <x v="8"/>
  </r>
  <r>
    <n v="7452"/>
    <s v="Consultancy Fees"/>
    <n v="340"/>
    <s v="New Lynn Service"/>
    <d v="2023-11-30T00:00:00"/>
    <s v="Consulting NST/NWT"/>
    <s v="APAJ"/>
    <s v="ADJ048654"/>
    <n v="236245"/>
    <n v="8.43"/>
    <s v="Vitae"/>
    <x v="8"/>
  </r>
  <r>
    <n v="7452"/>
    <s v="Consultancy Fees"/>
    <n v="935"/>
    <s v="Bridgestone Target Road"/>
    <d v="2023-11-30T00:00:00"/>
    <s v="Consulting NST/NWT"/>
    <s v="APAJ"/>
    <s v="ADJ048654"/>
    <n v="236245"/>
    <n v="7.75"/>
    <s v="Vitae"/>
    <x v="8"/>
  </r>
  <r>
    <n v="7452"/>
    <s v="Consultancy Fees"/>
    <n v="936"/>
    <s v="Bridgestone New Lynn"/>
    <d v="2023-11-30T00:00:00"/>
    <s v="Consulting NST/NWT"/>
    <s v="APAJ"/>
    <s v="ADJ048654"/>
    <n v="236245"/>
    <n v="7.75"/>
    <s v="Vitae"/>
    <x v="8"/>
  </r>
  <r>
    <n v="7452"/>
    <s v="Consultancy Fees"/>
    <n v="110"/>
    <s v="North Shore  New Toyota"/>
    <d v="2023-12-31T00:00:00"/>
    <s v="Consultancy Fees"/>
    <s v="APAJ"/>
    <s v="ADJ049081"/>
    <n v="238859"/>
    <n v="61.98"/>
    <s v="Vitae"/>
    <x v="8"/>
  </r>
  <r>
    <n v="7452"/>
    <s v="Consultancy Fees"/>
    <n v="112"/>
    <s v="North Shore New Lexus"/>
    <d v="2023-12-31T00:00:00"/>
    <s v="Consultancy Fees"/>
    <s v="APAJ"/>
    <s v="ADJ049081"/>
    <n v="238859"/>
    <n v="46.5"/>
    <s v="Vitae"/>
    <x v="8"/>
  </r>
  <r>
    <n v="7452"/>
    <s v="Consultancy Fees"/>
    <n v="120"/>
    <s v="North Shore Used Toyota"/>
    <d v="2023-12-31T00:00:00"/>
    <s v="Consultancy Fees"/>
    <s v="APAJ"/>
    <s v="ADJ049081"/>
    <n v="238859"/>
    <n v="83.7"/>
    <s v="Vitae"/>
    <x v="8"/>
  </r>
  <r>
    <n v="7452"/>
    <s v="Consultancy Fees"/>
    <n v="130"/>
    <s v="North Shore Parts Toyota"/>
    <d v="2023-12-31T00:00:00"/>
    <s v="Consultancy Fees"/>
    <s v="APAJ"/>
    <s v="ADJ049081"/>
    <n v="238859"/>
    <n v="47.43"/>
    <s v="Vitae"/>
    <x v="8"/>
  </r>
  <r>
    <n v="7452"/>
    <s v="Consultancy Fees"/>
    <n v="140"/>
    <s v="North Shore Service Toyota"/>
    <d v="2023-12-31T00:00:00"/>
    <s v="Consultancy Fees"/>
    <s v="APAJ"/>
    <s v="ADJ049081"/>
    <n v="238859"/>
    <n v="55.8"/>
    <s v="Vitae"/>
    <x v="8"/>
  </r>
  <r>
    <n v="7452"/>
    <s v="Consultancy Fees"/>
    <n v="160"/>
    <s v="North Shore F &amp; I Toyota"/>
    <d v="2023-12-31T00:00:00"/>
    <s v="Consultancy Fees"/>
    <s v="APAJ"/>
    <s v="ADJ049081"/>
    <n v="238859"/>
    <n v="27.9"/>
    <s v="Vitae"/>
    <x v="8"/>
  </r>
  <r>
    <n v="7452"/>
    <s v="Consultancy Fees"/>
    <n v="210"/>
    <s v="Henderson New Toyota"/>
    <d v="2023-12-31T00:00:00"/>
    <s v="Consultancy Fees"/>
    <s v="APAJ"/>
    <s v="ADJ049081"/>
    <n v="238859"/>
    <n v="31.02"/>
    <s v="Vitae"/>
    <x v="8"/>
  </r>
  <r>
    <n v="7452"/>
    <s v="Consultancy Fees"/>
    <n v="220"/>
    <s v="Henderson Used Toyota"/>
    <d v="2023-12-31T00:00:00"/>
    <s v="Consultancy Fees"/>
    <s v="APAJ"/>
    <s v="ADJ049081"/>
    <n v="238859"/>
    <n v="18.600000000000001"/>
    <s v="Vitae"/>
    <x v="8"/>
  </r>
  <r>
    <n v="7452"/>
    <s v="Consultancy Fees"/>
    <n v="230"/>
    <s v="Henderson Parts"/>
    <d v="2023-12-31T00:00:00"/>
    <s v="Consultancy Fees"/>
    <s v="APAJ"/>
    <s v="ADJ049081"/>
    <n v="238859"/>
    <n v="31.39"/>
    <s v="Vitae"/>
    <x v="8"/>
  </r>
  <r>
    <n v="7452"/>
    <s v="Consultancy Fees"/>
    <n v="240"/>
    <s v="Henderson Service"/>
    <d v="2023-12-31T00:00:00"/>
    <s v="Consultancy Fees"/>
    <s v="APAJ"/>
    <s v="ADJ049081"/>
    <n v="238859"/>
    <n v="24.78"/>
    <s v="Vitae"/>
    <x v="8"/>
  </r>
  <r>
    <n v="7452"/>
    <s v="Consultancy Fees"/>
    <n v="340"/>
    <s v="New Lynn Service"/>
    <d v="2023-12-31T00:00:00"/>
    <s v="Consultancy Fees"/>
    <s v="APAJ"/>
    <s v="ADJ049081"/>
    <n v="238859"/>
    <n v="12.65"/>
    <s v="Vitae"/>
    <x v="8"/>
  </r>
  <r>
    <n v="7452"/>
    <s v="Consultancy Fees"/>
    <n v="935"/>
    <s v="Bridgestone Target Road"/>
    <d v="2023-12-31T00:00:00"/>
    <s v="Consultancy Fees"/>
    <s v="APAJ"/>
    <s v="ADJ049081"/>
    <n v="238859"/>
    <n v="11.63"/>
    <s v="Vitae"/>
    <x v="8"/>
  </r>
  <r>
    <n v="7452"/>
    <s v="Consultancy Fees"/>
    <n v="936"/>
    <s v="Bridgestone New Lynn"/>
    <d v="2023-12-31T00:00:00"/>
    <s v="Consultancy Fees"/>
    <s v="APAJ"/>
    <s v="ADJ049081"/>
    <n v="238859"/>
    <n v="11.63"/>
    <s v="Vitae"/>
    <x v="8"/>
  </r>
  <r>
    <n v="7452"/>
    <s v="Consultancy Fees"/>
    <n v="110"/>
    <s v="North Shore  New Toyota"/>
    <d v="2024-01-31T00:00:00"/>
    <s v="Consultancy Fees"/>
    <s v="APAJ"/>
    <s v="ADJ049472"/>
    <n v="240806"/>
    <n v="61.98"/>
    <s v="Vitae"/>
    <x v="8"/>
  </r>
  <r>
    <n v="7452"/>
    <s v="Consultancy Fees"/>
    <n v="112"/>
    <s v="North Shore New Lexus"/>
    <d v="2024-01-31T00:00:00"/>
    <s v="Consultancy Fees"/>
    <s v="APAJ"/>
    <s v="ADJ049472"/>
    <n v="240806"/>
    <n v="46.5"/>
    <s v="Vitae"/>
    <x v="8"/>
  </r>
  <r>
    <n v="7452"/>
    <s v="Consultancy Fees"/>
    <n v="120"/>
    <s v="North Shore Used Toyota"/>
    <d v="2024-01-31T00:00:00"/>
    <s v="Consultancy Fees"/>
    <s v="APAJ"/>
    <s v="ADJ049472"/>
    <n v="240806"/>
    <n v="83.7"/>
    <s v="Vitae"/>
    <x v="8"/>
  </r>
  <r>
    <n v="7452"/>
    <s v="Consultancy Fees"/>
    <n v="130"/>
    <s v="North Shore Parts Toyota"/>
    <d v="2024-01-31T00:00:00"/>
    <s v="Consultancy Fees"/>
    <s v="APAJ"/>
    <s v="ADJ049472"/>
    <n v="240806"/>
    <n v="47.43"/>
    <s v="Vitae"/>
    <x v="8"/>
  </r>
  <r>
    <n v="7452"/>
    <s v="Consultancy Fees"/>
    <n v="140"/>
    <s v="North Shore Service Toyota"/>
    <d v="2024-01-31T00:00:00"/>
    <s v="Consultancy Fees"/>
    <s v="APAJ"/>
    <s v="ADJ049472"/>
    <n v="240806"/>
    <n v="55.8"/>
    <s v="Vitae"/>
    <x v="8"/>
  </r>
  <r>
    <n v="7452"/>
    <s v="Consultancy Fees"/>
    <n v="160"/>
    <s v="North Shore F &amp; I Toyota"/>
    <d v="2024-01-31T00:00:00"/>
    <s v="Consultancy Fees"/>
    <s v="APAJ"/>
    <s v="ADJ049472"/>
    <n v="240806"/>
    <n v="27.9"/>
    <s v="Vitae"/>
    <x v="8"/>
  </r>
  <r>
    <n v="7452"/>
    <s v="Consultancy Fees"/>
    <n v="210"/>
    <s v="Henderson New Toyota"/>
    <d v="2024-01-31T00:00:00"/>
    <s v="Consultancy Fees"/>
    <s v="APAJ"/>
    <s v="ADJ049472"/>
    <n v="240806"/>
    <n v="31.02"/>
    <s v="Vitae"/>
    <x v="8"/>
  </r>
  <r>
    <n v="7452"/>
    <s v="Consultancy Fees"/>
    <n v="220"/>
    <s v="Henderson Used Toyota"/>
    <d v="2024-01-31T00:00:00"/>
    <s v="Consultancy Fees"/>
    <s v="APAJ"/>
    <s v="ADJ049472"/>
    <n v="240806"/>
    <n v="18.600000000000001"/>
    <s v="Vitae"/>
    <x v="8"/>
  </r>
  <r>
    <n v="7452"/>
    <s v="Consultancy Fees"/>
    <n v="230"/>
    <s v="Henderson Parts"/>
    <d v="2024-01-31T00:00:00"/>
    <s v="Consultancy Fees"/>
    <s v="APAJ"/>
    <s v="ADJ049472"/>
    <n v="240806"/>
    <n v="31.39"/>
    <s v="Vitae"/>
    <x v="8"/>
  </r>
  <r>
    <n v="7452"/>
    <s v="Consultancy Fees"/>
    <n v="240"/>
    <s v="Henderson Service"/>
    <d v="2024-01-31T00:00:00"/>
    <s v="Consultancy Fees"/>
    <s v="APAJ"/>
    <s v="ADJ049472"/>
    <n v="240806"/>
    <n v="24.78"/>
    <s v="Vitae"/>
    <x v="8"/>
  </r>
  <r>
    <n v="7452"/>
    <s v="Consultancy Fees"/>
    <n v="340"/>
    <s v="New Lynn Service"/>
    <d v="2024-01-31T00:00:00"/>
    <s v="Consultancy Fees"/>
    <s v="APAJ"/>
    <s v="ADJ049472"/>
    <n v="240806"/>
    <n v="12.65"/>
    <s v="Vitae"/>
    <x v="8"/>
  </r>
  <r>
    <n v="7452"/>
    <s v="Consultancy Fees"/>
    <n v="935"/>
    <s v="Bridgestone Target Road"/>
    <d v="2024-01-31T00:00:00"/>
    <s v="Consultancy Fees"/>
    <s v="APAJ"/>
    <s v="ADJ049472"/>
    <n v="240806"/>
    <n v="11.63"/>
    <s v="Vitae"/>
    <x v="8"/>
  </r>
  <r>
    <n v="7452"/>
    <s v="Consultancy Fees"/>
    <n v="936"/>
    <s v="Bridgestone New Lynn"/>
    <d v="2024-01-31T00:00:00"/>
    <s v="Consultancy Fees"/>
    <s v="APAJ"/>
    <s v="ADJ049472"/>
    <n v="240806"/>
    <n v="11.63"/>
    <s v="Vitae"/>
    <x v="8"/>
  </r>
  <r>
    <n v="7452"/>
    <s v="Consultancy Fees"/>
    <n v="110"/>
    <s v="North Shore  New Toyota"/>
    <d v="2024-02-29T00:00:00"/>
    <s v="Consultancy Fees"/>
    <s v="APAJ"/>
    <s v="ADJ049962"/>
    <n v="243351"/>
    <n v="41.32"/>
    <s v="Vitae"/>
    <x v="8"/>
  </r>
  <r>
    <n v="7452"/>
    <s v="Consultancy Fees"/>
    <n v="112"/>
    <s v="North Shore New Lexus"/>
    <d v="2024-02-29T00:00:00"/>
    <s v="Consultancy Fees"/>
    <s v="APAJ"/>
    <s v="ADJ049962"/>
    <n v="243351"/>
    <n v="31"/>
    <s v="Vitae"/>
    <x v="8"/>
  </r>
  <r>
    <n v="7452"/>
    <s v="Consultancy Fees"/>
    <n v="120"/>
    <s v="North Shore Used Toyota"/>
    <d v="2024-02-29T00:00:00"/>
    <s v="Consultancy Fees"/>
    <s v="APAJ"/>
    <s v="ADJ049962"/>
    <n v="243351"/>
    <n v="55.8"/>
    <s v="Vitae"/>
    <x v="8"/>
  </r>
  <r>
    <n v="7452"/>
    <s v="Consultancy Fees"/>
    <n v="130"/>
    <s v="North Shore Parts Toyota"/>
    <d v="2024-02-29T00:00:00"/>
    <s v="Consultancy Fees"/>
    <s v="APAJ"/>
    <s v="ADJ049962"/>
    <n v="243351"/>
    <n v="31.62"/>
    <s v="Vitae"/>
    <x v="8"/>
  </r>
  <r>
    <n v="7452"/>
    <s v="Consultancy Fees"/>
    <n v="140"/>
    <s v="North Shore Service Toyota"/>
    <d v="2024-02-29T00:00:00"/>
    <s v="Consultancy Fees"/>
    <s v="APAJ"/>
    <s v="ADJ049962"/>
    <n v="243351"/>
    <n v="37.200000000000003"/>
    <s v="Vitae"/>
    <x v="8"/>
  </r>
  <r>
    <n v="7452"/>
    <s v="Consultancy Fees"/>
    <n v="160"/>
    <s v="North Shore F &amp; I Toyota"/>
    <d v="2024-02-29T00:00:00"/>
    <s v="Consultancy Fees"/>
    <s v="APAJ"/>
    <s v="ADJ049962"/>
    <n v="243351"/>
    <n v="18.600000000000001"/>
    <s v="Vitae"/>
    <x v="8"/>
  </r>
  <r>
    <n v="7452"/>
    <s v="Consultancy Fees"/>
    <n v="210"/>
    <s v="Henderson New Toyota"/>
    <d v="2024-02-29T00:00:00"/>
    <s v="Consultancy Fees"/>
    <s v="APAJ"/>
    <s v="ADJ049962"/>
    <n v="243351"/>
    <n v="20.68"/>
    <s v="Vitae"/>
    <x v="8"/>
  </r>
  <r>
    <n v="7452"/>
    <s v="Consultancy Fees"/>
    <n v="220"/>
    <s v="Henderson Used Toyota"/>
    <d v="2024-02-29T00:00:00"/>
    <s v="Consultancy Fees"/>
    <s v="APAJ"/>
    <s v="ADJ049962"/>
    <n v="243351"/>
    <n v="12.4"/>
    <s v="Vitae"/>
    <x v="8"/>
  </r>
  <r>
    <n v="7452"/>
    <s v="Consultancy Fees"/>
    <n v="230"/>
    <s v="Henderson Parts"/>
    <d v="2024-02-29T00:00:00"/>
    <s v="Consultancy Fees"/>
    <s v="APAJ"/>
    <s v="ADJ049962"/>
    <n v="243351"/>
    <n v="20.92"/>
    <s v="Vitae"/>
    <x v="8"/>
  </r>
  <r>
    <n v="7452"/>
    <s v="Consultancy Fees"/>
    <n v="240"/>
    <s v="Henderson Service"/>
    <d v="2024-02-29T00:00:00"/>
    <s v="Consultancy Fees"/>
    <s v="APAJ"/>
    <s v="ADJ049962"/>
    <n v="243351"/>
    <n v="16.52"/>
    <s v="Vitae"/>
    <x v="8"/>
  </r>
  <r>
    <n v="7452"/>
    <s v="Consultancy Fees"/>
    <n v="340"/>
    <s v="New Lynn Service"/>
    <d v="2024-02-29T00:00:00"/>
    <s v="Consultancy Fees"/>
    <s v="APAJ"/>
    <s v="ADJ049962"/>
    <n v="243351"/>
    <n v="8.43"/>
    <s v="Vitae"/>
    <x v="8"/>
  </r>
  <r>
    <n v="7452"/>
    <s v="Consultancy Fees"/>
    <n v="935"/>
    <s v="Bridgestone Target Road"/>
    <d v="2024-02-29T00:00:00"/>
    <s v="Consultancy Fees"/>
    <s v="APAJ"/>
    <s v="ADJ049962"/>
    <n v="243351"/>
    <n v="7.75"/>
    <s v="Vitae"/>
    <x v="8"/>
  </r>
  <r>
    <n v="7452"/>
    <s v="Consultancy Fees"/>
    <n v="936"/>
    <s v="Bridgestone New Lynn"/>
    <d v="2024-02-29T00:00:00"/>
    <s v="Consultancy Fees"/>
    <s v="APAJ"/>
    <s v="ADJ049962"/>
    <n v="243351"/>
    <n v="7.75"/>
    <s v="Vitae"/>
    <x v="8"/>
  </r>
  <r>
    <n v="7452"/>
    <s v="Consultancy Fees"/>
    <n v="110"/>
    <s v="North Shore  New Toyota"/>
    <d v="2023-03-31T00:00:00"/>
    <s v="EOM Re-allocation"/>
    <s v="GLJN"/>
    <s v="JNL013018"/>
    <m/>
    <n v="-1222.81"/>
    <m/>
    <x v="9"/>
  </r>
  <r>
    <n v="7452"/>
    <s v="Consultancy Fees"/>
    <n v="110"/>
    <s v="North Shore  New Toyota"/>
    <d v="2023-03-31T00:00:00"/>
    <s v="EOM Re-allocation"/>
    <s v="GLJN"/>
    <s v="JNL013032"/>
    <m/>
    <n v="1222.81"/>
    <m/>
    <x v="9"/>
  </r>
  <r>
    <n v="7452"/>
    <s v="Consultancy Fees"/>
    <n v="110"/>
    <s v="North Shore  New Toyota"/>
    <d v="2023-03-31T00:00:00"/>
    <s v="EOM Re-allocation"/>
    <s v="GLJN"/>
    <s v="JNL013039"/>
    <m/>
    <n v="-1222.81"/>
    <m/>
    <x v="9"/>
  </r>
  <r>
    <n v="7452"/>
    <s v="Consultancy Fees"/>
    <n v="120"/>
    <s v="North Shore Used Toyota"/>
    <d v="2023-03-31T00:00:00"/>
    <s v="EOM Re-allocation"/>
    <s v="GLJN"/>
    <s v="JNL013018"/>
    <m/>
    <n v="-1651.2"/>
    <m/>
    <x v="9"/>
  </r>
  <r>
    <n v="7452"/>
    <s v="Consultancy Fees"/>
    <n v="120"/>
    <s v="North Shore Used Toyota"/>
    <d v="2023-03-31T00:00:00"/>
    <s v="EOM Re-allocation"/>
    <s v="GLJN"/>
    <s v="JNL013032"/>
    <m/>
    <n v="1651.2"/>
    <m/>
    <x v="9"/>
  </r>
  <r>
    <n v="7452"/>
    <s v="Consultancy Fees"/>
    <n v="120"/>
    <s v="North Shore Used Toyota"/>
    <d v="2023-03-31T00:00:00"/>
    <s v="EOM Re-allocation"/>
    <s v="GLJN"/>
    <s v="JNL013039"/>
    <m/>
    <n v="-1651.2"/>
    <m/>
    <x v="9"/>
  </r>
  <r>
    <n v="7452"/>
    <s v="Consultancy Fees"/>
    <n v="130"/>
    <s v="North Shore Parts Toyota"/>
    <d v="2023-03-31T00:00:00"/>
    <s v="EOM Re-allocation"/>
    <s v="GLJN"/>
    <s v="JNL013018"/>
    <m/>
    <n v="-935.69"/>
    <m/>
    <x v="9"/>
  </r>
  <r>
    <n v="7452"/>
    <s v="Consultancy Fees"/>
    <n v="130"/>
    <s v="North Shore Parts Toyota"/>
    <d v="2023-03-31T00:00:00"/>
    <s v="EOM Re-allocation"/>
    <s v="GLJN"/>
    <s v="JNL013032"/>
    <m/>
    <n v="935.69"/>
    <m/>
    <x v="9"/>
  </r>
  <r>
    <n v="7452"/>
    <s v="Consultancy Fees"/>
    <n v="130"/>
    <s v="North Shore Parts Toyota"/>
    <d v="2023-03-31T00:00:00"/>
    <s v="EOM Re-allocation"/>
    <s v="GLJN"/>
    <s v="JNL013039"/>
    <m/>
    <n v="-935.69"/>
    <m/>
    <x v="9"/>
  </r>
  <r>
    <n v="7452"/>
    <s v="Consultancy Fees"/>
    <n v="160"/>
    <s v="North Shore F &amp; I Toyota"/>
    <d v="2023-03-31T00:00:00"/>
    <s v="EOM Re-allocation"/>
    <s v="GLJN"/>
    <s v="JNL013018"/>
    <m/>
    <n v="-550.4"/>
    <m/>
    <x v="9"/>
  </r>
  <r>
    <n v="7452"/>
    <s v="Consultancy Fees"/>
    <n v="160"/>
    <s v="North Shore F &amp; I Toyota"/>
    <d v="2023-03-31T00:00:00"/>
    <s v="EOM Re-allocation"/>
    <s v="GLJN"/>
    <s v="JNL013032"/>
    <m/>
    <n v="550.4"/>
    <m/>
    <x v="9"/>
  </r>
  <r>
    <n v="7452"/>
    <s v="Consultancy Fees"/>
    <n v="160"/>
    <s v="North Shore F &amp; I Toyota"/>
    <d v="2023-03-31T00:00:00"/>
    <s v="EOM Re-allocation"/>
    <s v="GLJN"/>
    <s v="JNL013039"/>
    <m/>
    <n v="-550.4"/>
    <m/>
    <x v="9"/>
  </r>
  <r>
    <n v="7452"/>
    <s v="Consultancy Fees"/>
    <n v="190"/>
    <s v="Overhead Expenses"/>
    <d v="2023-03-31T00:00:00"/>
    <s v="EOM Re-allocation"/>
    <s v="GLJN"/>
    <s v="JNL013018"/>
    <n v="110"/>
    <n v="1222.81"/>
    <m/>
    <x v="9"/>
  </r>
  <r>
    <n v="7452"/>
    <s v="Consultancy Fees"/>
    <n v="190"/>
    <s v="Overhead Expenses"/>
    <d v="2023-03-31T00:00:00"/>
    <s v="EOM Re-allocation"/>
    <s v="GLJN"/>
    <s v="JNL013018"/>
    <n v="120"/>
    <n v="1651.2"/>
    <m/>
    <x v="9"/>
  </r>
  <r>
    <n v="7452"/>
    <s v="Consultancy Fees"/>
    <n v="190"/>
    <s v="Overhead Expenses"/>
    <d v="2023-03-31T00:00:00"/>
    <s v="EOM Re-allocation"/>
    <s v="GLJN"/>
    <s v="JNL013018"/>
    <n v="130"/>
    <n v="935.69"/>
    <m/>
    <x v="9"/>
  </r>
  <r>
    <n v="7452"/>
    <s v="Consultancy Fees"/>
    <n v="190"/>
    <s v="Overhead Expenses"/>
    <d v="2023-03-31T00:00:00"/>
    <s v="EOM Re-allocation"/>
    <s v="GLJN"/>
    <s v="JNL013018"/>
    <n v="160"/>
    <n v="550.4"/>
    <m/>
    <x v="9"/>
  </r>
  <r>
    <n v="7452"/>
    <s v="Consultancy Fees"/>
    <n v="190"/>
    <s v="Overhead Expenses"/>
    <d v="2023-03-31T00:00:00"/>
    <s v="EOM Re-allocation"/>
    <s v="GLJN"/>
    <s v="JNL013018"/>
    <n v="210"/>
    <n v="611.86"/>
    <m/>
    <x v="9"/>
  </r>
  <r>
    <n v="7452"/>
    <s v="Consultancy Fees"/>
    <n v="190"/>
    <s v="Overhead Expenses"/>
    <d v="2023-03-31T00:00:00"/>
    <s v="EOM Re-allocation"/>
    <s v="GLJN"/>
    <s v="JNL013018"/>
    <n v="220"/>
    <n v="366.93"/>
    <m/>
    <x v="9"/>
  </r>
  <r>
    <n v="7452"/>
    <s v="Consultancy Fees"/>
    <n v="190"/>
    <s v="Overhead Expenses"/>
    <d v="2023-03-31T00:00:00"/>
    <s v="EOM Re-allocation"/>
    <s v="GLJN"/>
    <s v="JNL013018"/>
    <n v="230"/>
    <n v="619.21"/>
    <m/>
    <x v="9"/>
  </r>
  <r>
    <n v="7452"/>
    <s v="Consultancy Fees"/>
    <n v="190"/>
    <s v="Overhead Expenses"/>
    <d v="2023-03-31T00:00:00"/>
    <s v="EOM Re-allocation"/>
    <s v="GLJN"/>
    <s v="JNL013032"/>
    <n v="110"/>
    <n v="-1222.81"/>
    <m/>
    <x v="9"/>
  </r>
  <r>
    <n v="7452"/>
    <s v="Consultancy Fees"/>
    <n v="190"/>
    <s v="Overhead Expenses"/>
    <d v="2023-03-31T00:00:00"/>
    <s v="EOM Re-allocation"/>
    <s v="GLJN"/>
    <s v="JNL013032"/>
    <n v="120"/>
    <n v="-1651.2"/>
    <m/>
    <x v="9"/>
  </r>
  <r>
    <n v="7452"/>
    <s v="Consultancy Fees"/>
    <n v="190"/>
    <s v="Overhead Expenses"/>
    <d v="2023-03-31T00:00:00"/>
    <s v="EOM Re-allocation"/>
    <s v="GLJN"/>
    <s v="JNL013032"/>
    <n v="130"/>
    <n v="-935.69"/>
    <m/>
    <x v="9"/>
  </r>
  <r>
    <n v="7452"/>
    <s v="Consultancy Fees"/>
    <n v="190"/>
    <s v="Overhead Expenses"/>
    <d v="2023-03-31T00:00:00"/>
    <s v="EOM Re-allocation"/>
    <s v="GLJN"/>
    <s v="JNL013032"/>
    <n v="160"/>
    <n v="-550.4"/>
    <m/>
    <x v="9"/>
  </r>
  <r>
    <n v="7452"/>
    <s v="Consultancy Fees"/>
    <n v="190"/>
    <s v="Overhead Expenses"/>
    <d v="2023-03-31T00:00:00"/>
    <s v="EOM Re-allocation"/>
    <s v="GLJN"/>
    <s v="JNL013032"/>
    <n v="210"/>
    <n v="-611.86"/>
    <m/>
    <x v="9"/>
  </r>
  <r>
    <n v="7452"/>
    <s v="Consultancy Fees"/>
    <n v="190"/>
    <s v="Overhead Expenses"/>
    <d v="2023-03-31T00:00:00"/>
    <s v="EOM Re-allocation"/>
    <s v="GLJN"/>
    <s v="JNL013032"/>
    <n v="220"/>
    <n v="-366.93"/>
    <m/>
    <x v="9"/>
  </r>
  <r>
    <n v="7452"/>
    <s v="Consultancy Fees"/>
    <n v="190"/>
    <s v="Overhead Expenses"/>
    <d v="2023-03-31T00:00:00"/>
    <s v="EOM Re-allocation"/>
    <s v="GLJN"/>
    <s v="JNL013032"/>
    <n v="230"/>
    <n v="-619.21"/>
    <m/>
    <x v="9"/>
  </r>
  <r>
    <n v="7452"/>
    <s v="Consultancy Fees"/>
    <n v="190"/>
    <s v="Overhead Expenses"/>
    <d v="2023-03-31T00:00:00"/>
    <s v="EOM Re-allocation"/>
    <s v="GLJN"/>
    <s v="JNL013039"/>
    <n v="110"/>
    <n v="1222.81"/>
    <m/>
    <x v="9"/>
  </r>
  <r>
    <n v="7452"/>
    <s v="Consultancy Fees"/>
    <n v="190"/>
    <s v="Overhead Expenses"/>
    <d v="2023-03-31T00:00:00"/>
    <s v="EOM Re-allocation"/>
    <s v="GLJN"/>
    <s v="JNL013039"/>
    <n v="120"/>
    <n v="1651.2"/>
    <m/>
    <x v="9"/>
  </r>
  <r>
    <n v="7452"/>
    <s v="Consultancy Fees"/>
    <n v="190"/>
    <s v="Overhead Expenses"/>
    <d v="2023-03-31T00:00:00"/>
    <s v="EOM Re-allocation"/>
    <s v="GLJN"/>
    <s v="JNL013039"/>
    <n v="130"/>
    <n v="935.69"/>
    <m/>
    <x v="9"/>
  </r>
  <r>
    <n v="7452"/>
    <s v="Consultancy Fees"/>
    <n v="190"/>
    <s v="Overhead Expenses"/>
    <d v="2023-03-31T00:00:00"/>
    <s v="EOM Re-allocation"/>
    <s v="GLJN"/>
    <s v="JNL013039"/>
    <n v="160"/>
    <n v="550.4"/>
    <m/>
    <x v="9"/>
  </r>
  <r>
    <n v="7452"/>
    <s v="Consultancy Fees"/>
    <n v="190"/>
    <s v="Overhead Expenses"/>
    <d v="2023-03-31T00:00:00"/>
    <s v="EOM Re-allocation"/>
    <s v="GLJN"/>
    <s v="JNL013039"/>
    <n v="210"/>
    <n v="611.86"/>
    <m/>
    <x v="9"/>
  </r>
  <r>
    <n v="7452"/>
    <s v="Consultancy Fees"/>
    <n v="190"/>
    <s v="Overhead Expenses"/>
    <d v="2023-03-31T00:00:00"/>
    <s v="EOM Re-allocation"/>
    <s v="GLJN"/>
    <s v="JNL013039"/>
    <n v="220"/>
    <n v="366.93"/>
    <m/>
    <x v="9"/>
  </r>
  <r>
    <n v="7452"/>
    <s v="Consultancy Fees"/>
    <n v="190"/>
    <s v="Overhead Expenses"/>
    <d v="2023-03-31T00:00:00"/>
    <s v="EOM Re-allocation"/>
    <s v="GLJN"/>
    <s v="JNL013039"/>
    <n v="230"/>
    <n v="619.21"/>
    <m/>
    <x v="9"/>
  </r>
  <r>
    <n v="7452"/>
    <s v="Consultancy Fees"/>
    <n v="210"/>
    <s v="Henderson New Toyota"/>
    <d v="2023-03-31T00:00:00"/>
    <s v="EOM Re-allocation"/>
    <s v="GLJN"/>
    <s v="JNL013018"/>
    <m/>
    <n v="-611.86"/>
    <m/>
    <x v="9"/>
  </r>
  <r>
    <n v="7452"/>
    <s v="Consultancy Fees"/>
    <n v="210"/>
    <s v="Henderson New Toyota"/>
    <d v="2023-03-31T00:00:00"/>
    <s v="EOM Re-allocation"/>
    <s v="GLJN"/>
    <s v="JNL013032"/>
    <m/>
    <n v="611.86"/>
    <m/>
    <x v="9"/>
  </r>
  <r>
    <n v="7452"/>
    <s v="Consultancy Fees"/>
    <n v="210"/>
    <s v="Henderson New Toyota"/>
    <d v="2023-03-31T00:00:00"/>
    <s v="EOM Re-allocation"/>
    <s v="GLJN"/>
    <s v="JNL013039"/>
    <m/>
    <n v="-611.86"/>
    <m/>
    <x v="9"/>
  </r>
  <r>
    <n v="7452"/>
    <s v="Consultancy Fees"/>
    <n v="220"/>
    <s v="Henderson Used Toyota"/>
    <d v="2023-03-31T00:00:00"/>
    <s v="EOM Re-allocation"/>
    <s v="GLJN"/>
    <s v="JNL013018"/>
    <m/>
    <n v="-366.93"/>
    <m/>
    <x v="9"/>
  </r>
  <r>
    <n v="7452"/>
    <s v="Consultancy Fees"/>
    <n v="220"/>
    <s v="Henderson Used Toyota"/>
    <d v="2023-03-31T00:00:00"/>
    <s v="EOM Re-allocation"/>
    <s v="GLJN"/>
    <s v="JNL013032"/>
    <m/>
    <n v="366.93"/>
    <m/>
    <x v="9"/>
  </r>
  <r>
    <n v="7452"/>
    <s v="Consultancy Fees"/>
    <n v="220"/>
    <s v="Henderson Used Toyota"/>
    <d v="2023-03-31T00:00:00"/>
    <s v="EOM Re-allocation"/>
    <s v="GLJN"/>
    <s v="JNL013039"/>
    <m/>
    <n v="-366.93"/>
    <m/>
    <x v="9"/>
  </r>
  <r>
    <n v="7452"/>
    <s v="Consultancy Fees"/>
    <n v="230"/>
    <s v="Henderson Parts"/>
    <d v="2023-03-31T00:00:00"/>
    <s v="EOM Re-allocation"/>
    <s v="GLJN"/>
    <s v="JNL013018"/>
    <m/>
    <n v="-619.21"/>
    <m/>
    <x v="9"/>
  </r>
  <r>
    <n v="7452"/>
    <s v="Consultancy Fees"/>
    <n v="230"/>
    <s v="Henderson Parts"/>
    <d v="2023-03-31T00:00:00"/>
    <s v="EOM Re-allocation"/>
    <s v="GLJN"/>
    <s v="JNL013032"/>
    <m/>
    <n v="619.21"/>
    <m/>
    <x v="9"/>
  </r>
  <r>
    <n v="7452"/>
    <s v="Consultancy Fees"/>
    <n v="230"/>
    <s v="Henderson Parts"/>
    <d v="2023-03-31T00:00:00"/>
    <s v="EOM Re-allocation"/>
    <s v="GLJN"/>
    <s v="JNL013039"/>
    <m/>
    <n v="-619.21"/>
    <m/>
    <x v="9"/>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19">
  <r>
    <n v="7430"/>
    <s v="Data Processing"/>
    <n v="110"/>
    <d v="2023-03-01T00:00:00"/>
    <s v="Comp Chgs NST/NWT"/>
    <s v="INV-10217"/>
    <n v="12"/>
    <s v="A Team IT"/>
    <x v="0"/>
  </r>
  <r>
    <n v="7430"/>
    <s v="Data Processing"/>
    <n v="110"/>
    <d v="2023-03-01T00:00:00"/>
    <s v="Comp Chgs NST/NWT"/>
    <s v="INV-10224"/>
    <n v="100.64"/>
    <s v="A Team IT"/>
    <x v="0"/>
  </r>
  <r>
    <n v="7430"/>
    <s v="Data Processing"/>
    <n v="112"/>
    <d v="2023-03-01T00:00:00"/>
    <s v="Comp Chgs NST/NWT"/>
    <s v="INV-10217"/>
    <n v="9"/>
    <s v="A Team IT"/>
    <x v="0"/>
  </r>
  <r>
    <n v="7430"/>
    <s v="Data Processing"/>
    <n v="112"/>
    <d v="2023-03-01T00:00:00"/>
    <s v="Comp Chgs NST/NWT"/>
    <s v="INV-10224"/>
    <n v="75.5"/>
    <s v="A Team IT"/>
    <x v="0"/>
  </r>
  <r>
    <n v="7430"/>
    <s v="Data Processing"/>
    <n v="120"/>
    <d v="2023-03-01T00:00:00"/>
    <s v="Comp Chgs NST/NWT"/>
    <s v="INV-10217"/>
    <n v="16.2"/>
    <s v="A Team IT"/>
    <x v="0"/>
  </r>
  <r>
    <n v="7430"/>
    <s v="Data Processing"/>
    <n v="120"/>
    <d v="2023-03-01T00:00:00"/>
    <s v="Comp Chgs NST/NWT"/>
    <s v="INV-10224"/>
    <n v="135.9"/>
    <s v="A Team IT"/>
    <x v="0"/>
  </r>
  <r>
    <n v="7430"/>
    <s v="Data Processing"/>
    <n v="130"/>
    <d v="2023-03-01T00:00:00"/>
    <s v="Comp Chgs NST/NWT"/>
    <s v="INV-10217"/>
    <n v="9.18"/>
    <s v="A Team IT"/>
    <x v="0"/>
  </r>
  <r>
    <n v="7430"/>
    <s v="Data Processing"/>
    <n v="130"/>
    <d v="2023-03-01T00:00:00"/>
    <s v="Comp Chgs NST/NWT"/>
    <s v="INV-10224"/>
    <n v="77.010000000000005"/>
    <s v="A Team IT"/>
    <x v="0"/>
  </r>
  <r>
    <n v="7430"/>
    <s v="Data Processing"/>
    <n v="140"/>
    <d v="2023-03-01T00:00:00"/>
    <s v="Comp Chgs NST/NWT"/>
    <s v="INV-10217"/>
    <n v="10.8"/>
    <s v="A Team IT"/>
    <x v="0"/>
  </r>
  <r>
    <n v="7430"/>
    <s v="Data Processing"/>
    <n v="140"/>
    <d v="2023-03-01T00:00:00"/>
    <s v="Comp Chgs NST/NWT"/>
    <s v="INV-10224"/>
    <n v="90.6"/>
    <s v="A Team IT"/>
    <x v="0"/>
  </r>
  <r>
    <n v="7430"/>
    <s v="Data Processing"/>
    <n v="160"/>
    <d v="2023-03-01T00:00:00"/>
    <s v="Comp Chgs NST/NWT"/>
    <s v="INV-10217"/>
    <n v="5.4"/>
    <s v="A Team IT"/>
    <x v="0"/>
  </r>
  <r>
    <n v="7430"/>
    <s v="Data Processing"/>
    <n v="160"/>
    <d v="2023-03-01T00:00:00"/>
    <s v="Comp Chgs NST/NWT"/>
    <s v="INV-10224"/>
    <n v="45.3"/>
    <s v="A Team IT"/>
    <x v="0"/>
  </r>
  <r>
    <n v="7430"/>
    <s v="Data Processing"/>
    <n v="210"/>
    <d v="2023-03-01T00:00:00"/>
    <s v="Comp Chgs NST/NWT"/>
    <s v="INV-10217"/>
    <n v="6"/>
    <s v="A Team IT"/>
    <x v="0"/>
  </r>
  <r>
    <n v="7430"/>
    <s v="Data Processing"/>
    <n v="210"/>
    <d v="2023-03-01T00:00:00"/>
    <s v="Comp Chgs NST/NWT"/>
    <s v="INV-10224"/>
    <n v="50.36"/>
    <s v="A Team IT"/>
    <x v="0"/>
  </r>
  <r>
    <n v="7430"/>
    <s v="Data Processing"/>
    <n v="220"/>
    <d v="2023-03-01T00:00:00"/>
    <s v="Comp Chgs NST/NWT"/>
    <s v="INV-10217"/>
    <n v="3.6"/>
    <s v="A Team IT"/>
    <x v="0"/>
  </r>
  <r>
    <n v="7430"/>
    <s v="Data Processing"/>
    <n v="220"/>
    <d v="2023-03-01T00:00:00"/>
    <s v="Comp Chgs NST/NWT"/>
    <s v="INV-10224"/>
    <n v="30.2"/>
    <s v="A Team IT"/>
    <x v="0"/>
  </r>
  <r>
    <n v="7430"/>
    <s v="Data Processing"/>
    <n v="230"/>
    <d v="2023-03-01T00:00:00"/>
    <s v="Comp Chgs NST/NWT"/>
    <s v="INV-10217"/>
    <n v="6.08"/>
    <s v="A Team IT"/>
    <x v="0"/>
  </r>
  <r>
    <n v="7430"/>
    <s v="Data Processing"/>
    <n v="230"/>
    <d v="2023-03-01T00:00:00"/>
    <s v="Comp Chgs NST/NWT"/>
    <s v="INV-10224"/>
    <n v="50.97"/>
    <s v="A Team IT"/>
    <x v="0"/>
  </r>
  <r>
    <n v="7430"/>
    <s v="Data Processing"/>
    <n v="240"/>
    <d v="2023-03-01T00:00:00"/>
    <s v="Comp Chgs NST/NWT"/>
    <s v="INV-10217"/>
    <n v="4.8"/>
    <s v="A Team IT"/>
    <x v="0"/>
  </r>
  <r>
    <n v="7430"/>
    <s v="Data Processing"/>
    <n v="240"/>
    <d v="2023-03-01T00:00:00"/>
    <s v="Comp Chgs NST/NWT"/>
    <s v="INV-10224"/>
    <n v="40.24"/>
    <s v="A Team IT"/>
    <x v="0"/>
  </r>
  <r>
    <n v="7430"/>
    <s v="Data Processing"/>
    <n v="340"/>
    <d v="2023-03-01T00:00:00"/>
    <s v="Comp Chgs NST/NWT"/>
    <s v="INV-10217"/>
    <n v="2.4500000000000002"/>
    <s v="A Team IT"/>
    <x v="0"/>
  </r>
  <r>
    <n v="7430"/>
    <s v="Data Processing"/>
    <n v="340"/>
    <d v="2023-03-01T00:00:00"/>
    <s v="Comp Chgs NST/NWT"/>
    <s v="INV-10224"/>
    <n v="20.54"/>
    <s v="A Team IT"/>
    <x v="0"/>
  </r>
  <r>
    <n v="7430"/>
    <s v="Data Processing"/>
    <n v="430"/>
    <d v="2023-03-01T00:00:00"/>
    <s v="A Team IT firewall apliance management for hobby"/>
    <s v="INV-10218"/>
    <n v="82.5"/>
    <s v="A Team IT"/>
    <x v="0"/>
  </r>
  <r>
    <n v="7430"/>
    <s v="Data Processing"/>
    <n v="440"/>
    <d v="2023-03-01T00:00:00"/>
    <s v="A Team IT firewall apliance management for hobby"/>
    <s v="INV-10218"/>
    <n v="82.5"/>
    <s v="A Team IT"/>
    <x v="0"/>
  </r>
  <r>
    <n v="7430"/>
    <s v="Data Processing"/>
    <n v="935"/>
    <d v="2023-03-01T00:00:00"/>
    <s v="Comp Chgs NST/NWT"/>
    <s v="INV-10217"/>
    <n v="2.25"/>
    <s v="A Team IT"/>
    <x v="0"/>
  </r>
  <r>
    <n v="7430"/>
    <s v="Data Processing"/>
    <n v="935"/>
    <d v="2023-03-01T00:00:00"/>
    <s v="Comp Chgs NST/NWT"/>
    <s v="INV-10224"/>
    <n v="18.88"/>
    <s v="A Team IT"/>
    <x v="0"/>
  </r>
  <r>
    <n v="7430"/>
    <s v="Data Processing"/>
    <n v="936"/>
    <d v="2023-03-01T00:00:00"/>
    <s v="Comp Chgs NST/NWT"/>
    <s v="INV-10217"/>
    <n v="2.25"/>
    <s v="A Team IT"/>
    <x v="0"/>
  </r>
  <r>
    <n v="7430"/>
    <s v="Data Processing"/>
    <n v="936"/>
    <d v="2023-03-01T00:00:00"/>
    <s v="Comp Chgs NST/NWT"/>
    <s v="INV-10224"/>
    <n v="18.88"/>
    <s v="A Team IT"/>
    <x v="0"/>
  </r>
  <r>
    <n v="7430"/>
    <s v="Data Processing"/>
    <n v="110"/>
    <d v="2023-03-06T00:00:00"/>
    <s v="Comp Chgs NST/NWT"/>
    <s v="INV-10237"/>
    <n v="16"/>
    <s v="A Team IT"/>
    <x v="0"/>
  </r>
  <r>
    <n v="7430"/>
    <s v="Data Processing"/>
    <n v="110"/>
    <d v="2023-03-06T00:00:00"/>
    <s v="Comp Chgs NST/NWT"/>
    <s v="INV-10242"/>
    <n v="51.99"/>
    <s v="A Team IT"/>
    <x v="0"/>
  </r>
  <r>
    <n v="7430"/>
    <s v="Data Processing"/>
    <n v="112"/>
    <d v="2023-03-06T00:00:00"/>
    <s v="Comp Chgs NST/NWT"/>
    <s v="INV-10237"/>
    <n v="12"/>
    <s v="A Team IT"/>
    <x v="0"/>
  </r>
  <r>
    <n v="7430"/>
    <s v="Data Processing"/>
    <n v="112"/>
    <d v="2023-03-06T00:00:00"/>
    <s v="Comp Chgs NST/NWT"/>
    <s v="INV-10242"/>
    <n v="39"/>
    <s v="A Team IT"/>
    <x v="0"/>
  </r>
  <r>
    <n v="7430"/>
    <s v="Data Processing"/>
    <n v="120"/>
    <d v="2023-03-06T00:00:00"/>
    <s v="Comp Chgs NST/NWT"/>
    <s v="INV-10237"/>
    <n v="21.6"/>
    <s v="A Team IT"/>
    <x v="0"/>
  </r>
  <r>
    <n v="7430"/>
    <s v="Data Processing"/>
    <n v="120"/>
    <d v="2023-03-06T00:00:00"/>
    <s v="Comp Chgs NST/NWT"/>
    <s v="INV-10242"/>
    <n v="70.2"/>
    <s v="A Team IT"/>
    <x v="0"/>
  </r>
  <r>
    <n v="7430"/>
    <s v="Data Processing"/>
    <n v="120"/>
    <d v="2023-03-06T00:00:00"/>
    <s v="A Team IT"/>
    <s v="INV-10373"/>
    <n v="610"/>
    <s v="A Team IT"/>
    <x v="0"/>
  </r>
  <r>
    <n v="7430"/>
    <s v="Data Processing"/>
    <n v="130"/>
    <d v="2023-03-06T00:00:00"/>
    <s v="Comp Chgs NST/NWT"/>
    <s v="INV-10237"/>
    <n v="12.24"/>
    <s v="A Team IT"/>
    <x v="0"/>
  </r>
  <r>
    <n v="7430"/>
    <s v="Data Processing"/>
    <n v="130"/>
    <d v="2023-03-06T00:00:00"/>
    <s v="Comp Chgs NST/NWT"/>
    <s v="INV-10242"/>
    <n v="39.78"/>
    <s v="A Team IT"/>
    <x v="0"/>
  </r>
  <r>
    <n v="7430"/>
    <s v="Data Processing"/>
    <n v="140"/>
    <d v="2023-03-06T00:00:00"/>
    <s v="Comp Chgs NST/NWT"/>
    <s v="INV-10237"/>
    <n v="14.4"/>
    <s v="A Team IT"/>
    <x v="0"/>
  </r>
  <r>
    <n v="7430"/>
    <s v="Data Processing"/>
    <n v="140"/>
    <d v="2023-03-06T00:00:00"/>
    <s v="A Team IT"/>
    <s v="INV-10238"/>
    <n v="120"/>
    <s v="A Team IT"/>
    <x v="0"/>
  </r>
  <r>
    <n v="7430"/>
    <s v="Data Processing"/>
    <n v="140"/>
    <d v="2023-03-06T00:00:00"/>
    <s v="A Team IT"/>
    <s v="INV-10241"/>
    <n v="60"/>
    <s v="A Team IT"/>
    <x v="0"/>
  </r>
  <r>
    <n v="7430"/>
    <s v="Data Processing"/>
    <n v="140"/>
    <d v="2023-03-06T00:00:00"/>
    <s v="Comp Chgs NST/NWT"/>
    <s v="INV-10242"/>
    <n v="46.8"/>
    <s v="A Team IT"/>
    <x v="0"/>
  </r>
  <r>
    <n v="7430"/>
    <s v="Data Processing"/>
    <n v="160"/>
    <d v="2023-03-06T00:00:00"/>
    <s v="Comp Chgs NST/NWT"/>
    <s v="INV-10237"/>
    <n v="7.2"/>
    <s v="A Team IT"/>
    <x v="0"/>
  </r>
  <r>
    <n v="7430"/>
    <s v="Data Processing"/>
    <n v="160"/>
    <d v="2023-03-06T00:00:00"/>
    <s v="Comp Chgs NST/NWT"/>
    <s v="INV-10242"/>
    <n v="23.4"/>
    <s v="A Team IT"/>
    <x v="0"/>
  </r>
  <r>
    <n v="7430"/>
    <s v="Data Processing"/>
    <n v="210"/>
    <d v="2023-03-06T00:00:00"/>
    <s v="Comp Chgs NST/NWT"/>
    <s v="INV-10237"/>
    <n v="8"/>
    <s v="A Team IT"/>
    <x v="0"/>
  </r>
  <r>
    <n v="7430"/>
    <s v="Data Processing"/>
    <n v="210"/>
    <d v="2023-03-06T00:00:00"/>
    <s v="Computer charges NWT"/>
    <s v="INV-10240"/>
    <n v="12"/>
    <s v="A Team IT"/>
    <x v="0"/>
  </r>
  <r>
    <n v="7430"/>
    <s v="Data Processing"/>
    <n v="210"/>
    <d v="2023-03-06T00:00:00"/>
    <s v="Comp Chgs NST/NWT"/>
    <s v="INV-10242"/>
    <n v="26.01"/>
    <s v="A Team IT"/>
    <x v="0"/>
  </r>
  <r>
    <n v="7430"/>
    <s v="Data Processing"/>
    <n v="220"/>
    <d v="2023-03-06T00:00:00"/>
    <s v="Comp Chgs NST/NWT"/>
    <s v="INV-10237"/>
    <n v="4.8"/>
    <s v="A Team IT"/>
    <x v="0"/>
  </r>
  <r>
    <n v="7430"/>
    <s v="Data Processing"/>
    <n v="220"/>
    <d v="2023-03-06T00:00:00"/>
    <s v="Computer charges NWT"/>
    <s v="INV-10240"/>
    <n v="12"/>
    <s v="A Team IT"/>
    <x v="0"/>
  </r>
  <r>
    <n v="7430"/>
    <s v="Data Processing"/>
    <n v="220"/>
    <d v="2023-03-06T00:00:00"/>
    <s v="Comp Chgs NST/NWT"/>
    <s v="INV-10242"/>
    <n v="15.6"/>
    <s v="A Team IT"/>
    <x v="0"/>
  </r>
  <r>
    <n v="7430"/>
    <s v="Data Processing"/>
    <n v="230"/>
    <d v="2023-03-06T00:00:00"/>
    <s v="Comp Chgs NST/NWT"/>
    <s v="INV-10237"/>
    <n v="8.1"/>
    <s v="A Team IT"/>
    <x v="0"/>
  </r>
  <r>
    <n v="7430"/>
    <s v="Data Processing"/>
    <n v="230"/>
    <d v="2023-03-06T00:00:00"/>
    <s v="Computer charges NWT"/>
    <s v="INV-10240"/>
    <n v="12"/>
    <s v="A Team IT"/>
    <x v="0"/>
  </r>
  <r>
    <n v="7430"/>
    <s v="Data Processing"/>
    <n v="230"/>
    <d v="2023-03-06T00:00:00"/>
    <s v="Comp Chgs NST/NWT"/>
    <s v="INV-10242"/>
    <n v="26.32"/>
    <s v="A Team IT"/>
    <x v="0"/>
  </r>
  <r>
    <n v="7430"/>
    <s v="Data Processing"/>
    <n v="240"/>
    <d v="2023-03-06T00:00:00"/>
    <s v="Comp Chgs NST/NWT"/>
    <s v="INV-10237"/>
    <n v="6.4"/>
    <s v="A Team IT"/>
    <x v="0"/>
  </r>
  <r>
    <n v="7430"/>
    <s v="Data Processing"/>
    <n v="240"/>
    <d v="2023-03-06T00:00:00"/>
    <s v="Computer charges NWT"/>
    <s v="INV-10240"/>
    <n v="12"/>
    <s v="A Team IT"/>
    <x v="0"/>
  </r>
  <r>
    <n v="7430"/>
    <s v="Data Processing"/>
    <n v="240"/>
    <d v="2023-03-06T00:00:00"/>
    <s v="Comp Chgs NST/NWT"/>
    <s v="INV-10242"/>
    <n v="20.79"/>
    <s v="A Team IT"/>
    <x v="0"/>
  </r>
  <r>
    <n v="7430"/>
    <s v="Data Processing"/>
    <n v="340"/>
    <d v="2023-03-06T00:00:00"/>
    <s v="Comp Chgs NST/NWT"/>
    <s v="INV-10237"/>
    <n v="3.26"/>
    <s v="A Team IT"/>
    <x v="0"/>
  </r>
  <r>
    <n v="7430"/>
    <s v="Data Processing"/>
    <n v="340"/>
    <d v="2023-03-06T00:00:00"/>
    <s v="Computer charges NWT"/>
    <s v="INV-10240"/>
    <n v="5.4"/>
    <s v="A Team IT"/>
    <x v="0"/>
  </r>
  <r>
    <n v="7430"/>
    <s v="Data Processing"/>
    <n v="340"/>
    <d v="2023-03-06T00:00:00"/>
    <s v="Comp Chgs NST/NWT"/>
    <s v="INV-10242"/>
    <n v="10.61"/>
    <s v="A Team IT"/>
    <x v="0"/>
  </r>
  <r>
    <n v="7430"/>
    <s v="Data Processing"/>
    <n v="935"/>
    <d v="2023-03-06T00:00:00"/>
    <s v="Comp Chgs NST/NWT"/>
    <s v="INV-10237"/>
    <n v="3"/>
    <s v="A Team IT"/>
    <x v="0"/>
  </r>
  <r>
    <n v="7430"/>
    <s v="Data Processing"/>
    <n v="935"/>
    <d v="2023-03-06T00:00:00"/>
    <s v="Comp Chgs NST/NWT"/>
    <s v="INV-10242"/>
    <n v="9.75"/>
    <s v="A Team IT"/>
    <x v="0"/>
  </r>
  <r>
    <n v="7430"/>
    <s v="Data Processing"/>
    <n v="936"/>
    <d v="2023-03-06T00:00:00"/>
    <s v="Comp Chgs NST/NWT"/>
    <s v="INV-10237"/>
    <n v="3"/>
    <s v="A Team IT"/>
    <x v="0"/>
  </r>
  <r>
    <n v="7430"/>
    <s v="Data Processing"/>
    <n v="936"/>
    <d v="2023-03-06T00:00:00"/>
    <s v="Computer charges NWT"/>
    <s v="INV-10240"/>
    <n v="6.6"/>
    <s v="A Team IT"/>
    <x v="0"/>
  </r>
  <r>
    <n v="7430"/>
    <s v="Data Processing"/>
    <n v="936"/>
    <d v="2023-03-06T00:00:00"/>
    <s v="Comp Chgs NST/NWT"/>
    <s v="INV-10242"/>
    <n v="9.75"/>
    <s v="A Team IT"/>
    <x v="0"/>
  </r>
  <r>
    <n v="7430"/>
    <s v="Data Processing"/>
    <n v="120"/>
    <d v="2023-03-07T00:00:00"/>
    <s v="A Team IT"/>
    <s v="INV-10247"/>
    <n v="30"/>
    <s v="A Team IT"/>
    <x v="0"/>
  </r>
  <r>
    <n v="7430"/>
    <s v="Data Processing"/>
    <n v="120"/>
    <d v="2023-03-08T00:00:00"/>
    <s v="Service on Signature Office Printer"/>
    <s v="PO19003685"/>
    <n v="180"/>
    <s v="A Team IT"/>
    <x v="0"/>
  </r>
  <r>
    <n v="7430"/>
    <s v="Data Processing"/>
    <n v="110"/>
    <d v="2023-03-10T00:00:00"/>
    <s v="A Team IT"/>
    <s v="INV-10259"/>
    <n v="498"/>
    <s v="A Team IT"/>
    <x v="0"/>
  </r>
  <r>
    <n v="7430"/>
    <s v="Data Processing"/>
    <n v="230"/>
    <d v="2023-03-10T00:00:00"/>
    <s v="A Team IT"/>
    <s v="INV-10259"/>
    <n v="498"/>
    <s v="A Team IT"/>
    <x v="0"/>
  </r>
  <r>
    <n v="7430"/>
    <s v="Data Processing"/>
    <n v="110"/>
    <d v="2023-03-13T00:00:00"/>
    <s v="Comp Chgs NST/NWT"/>
    <s v="INV-10264"/>
    <n v="12"/>
    <s v="A Team IT"/>
    <x v="0"/>
  </r>
  <r>
    <n v="7430"/>
    <s v="Data Processing"/>
    <n v="110"/>
    <d v="2023-03-13T00:00:00"/>
    <s v="Comp Chgs NST/NWT"/>
    <s v="INV-10267"/>
    <n v="35.99"/>
    <s v="A Team IT"/>
    <x v="0"/>
  </r>
  <r>
    <n v="7430"/>
    <s v="Data Processing"/>
    <n v="112"/>
    <d v="2023-03-13T00:00:00"/>
    <s v="Comp Chgs NST/NWT"/>
    <s v="INV-10264"/>
    <n v="9"/>
    <s v="A Team IT"/>
    <x v="0"/>
  </r>
  <r>
    <n v="7430"/>
    <s v="Data Processing"/>
    <n v="112"/>
    <d v="2023-03-13T00:00:00"/>
    <s v="Comp Chgs NST/NWT"/>
    <s v="INV-10267"/>
    <n v="27"/>
    <s v="A Team IT"/>
    <x v="0"/>
  </r>
  <r>
    <n v="7430"/>
    <s v="Data Processing"/>
    <n v="120"/>
    <d v="2023-03-13T00:00:00"/>
    <s v="Comp Chgs NST/NWT"/>
    <s v="INV-10264"/>
    <n v="16.2"/>
    <s v="A Team IT"/>
    <x v="0"/>
  </r>
  <r>
    <n v="7430"/>
    <s v="Data Processing"/>
    <n v="120"/>
    <d v="2023-03-13T00:00:00"/>
    <s v="Comp Chgs NST/NWT"/>
    <s v="INV-10267"/>
    <n v="48.6"/>
    <s v="A Team IT"/>
    <x v="0"/>
  </r>
  <r>
    <n v="7430"/>
    <s v="Data Processing"/>
    <n v="130"/>
    <d v="2023-03-13T00:00:00"/>
    <s v="Comp Chgs NST/NWT"/>
    <s v="INV-10264"/>
    <n v="9.18"/>
    <s v="A Team IT"/>
    <x v="0"/>
  </r>
  <r>
    <n v="7430"/>
    <s v="Data Processing"/>
    <n v="130"/>
    <d v="2023-03-13T00:00:00"/>
    <s v="Comp Chgs NST/NWT"/>
    <s v="INV-10267"/>
    <n v="27.54"/>
    <s v="A Team IT"/>
    <x v="0"/>
  </r>
  <r>
    <n v="7430"/>
    <s v="Data Processing"/>
    <n v="140"/>
    <d v="2023-03-13T00:00:00"/>
    <s v="Comp Chgs NST/NWT"/>
    <s v="INV-10264"/>
    <n v="10.8"/>
    <s v="A Team IT"/>
    <x v="0"/>
  </r>
  <r>
    <n v="7430"/>
    <s v="Data Processing"/>
    <n v="140"/>
    <d v="2023-03-13T00:00:00"/>
    <s v="Comp Chgs NST/NWT"/>
    <s v="INV-10267"/>
    <n v="32.4"/>
    <s v="A Team IT"/>
    <x v="0"/>
  </r>
  <r>
    <n v="7430"/>
    <s v="Data Processing"/>
    <n v="160"/>
    <d v="2023-03-13T00:00:00"/>
    <s v="Comp Chgs NST/NWT"/>
    <s v="INV-10264"/>
    <n v="5.4"/>
    <s v="A Team IT"/>
    <x v="0"/>
  </r>
  <r>
    <n v="7430"/>
    <s v="Data Processing"/>
    <n v="160"/>
    <d v="2023-03-13T00:00:00"/>
    <s v="Comp Chgs NST/NWT"/>
    <s v="INV-10267"/>
    <n v="16.2"/>
    <s v="A Team IT"/>
    <x v="0"/>
  </r>
  <r>
    <n v="7430"/>
    <s v="Data Processing"/>
    <n v="210"/>
    <d v="2023-03-13T00:00:00"/>
    <s v="Comp Chgs NST/NWT"/>
    <s v="INV-10264"/>
    <n v="6"/>
    <s v="A Team IT"/>
    <x v="0"/>
  </r>
  <r>
    <n v="7430"/>
    <s v="Data Processing"/>
    <n v="210"/>
    <d v="2023-03-13T00:00:00"/>
    <s v="Comp Chgs NST/NWT"/>
    <s v="INV-10267"/>
    <n v="18.010000000000002"/>
    <s v="A Team IT"/>
    <x v="0"/>
  </r>
  <r>
    <n v="7430"/>
    <s v="Data Processing"/>
    <n v="220"/>
    <d v="2023-03-13T00:00:00"/>
    <s v="Comp Chgs NST/NWT"/>
    <s v="INV-10264"/>
    <n v="3.6"/>
    <s v="A Team IT"/>
    <x v="0"/>
  </r>
  <r>
    <n v="7430"/>
    <s v="Data Processing"/>
    <n v="220"/>
    <d v="2023-03-13T00:00:00"/>
    <s v="Comp Chgs NST/NWT"/>
    <s v="INV-10267"/>
    <n v="10.8"/>
    <s v="A Team IT"/>
    <x v="0"/>
  </r>
  <r>
    <n v="7430"/>
    <s v="Data Processing"/>
    <n v="230"/>
    <d v="2023-03-13T00:00:00"/>
    <s v="Comp Chgs NST/NWT"/>
    <s v="INV-10264"/>
    <n v="6.08"/>
    <s v="A Team IT"/>
    <x v="0"/>
  </r>
  <r>
    <n v="7430"/>
    <s v="Data Processing"/>
    <n v="230"/>
    <d v="2023-03-13T00:00:00"/>
    <s v="A Team IT"/>
    <s v="INV-10266"/>
    <n v="240"/>
    <s v="A Team IT"/>
    <x v="0"/>
  </r>
  <r>
    <n v="7430"/>
    <s v="Data Processing"/>
    <n v="230"/>
    <d v="2023-03-13T00:00:00"/>
    <s v="A Team IT"/>
    <s v="INV-10265"/>
    <n v="30"/>
    <s v="A Team IT"/>
    <x v="0"/>
  </r>
  <r>
    <n v="7430"/>
    <s v="Data Processing"/>
    <n v="230"/>
    <d v="2023-03-13T00:00:00"/>
    <s v="Comp Chgs NST/NWT"/>
    <s v="INV-10267"/>
    <n v="18.23"/>
    <s v="A Team IT"/>
    <x v="0"/>
  </r>
  <r>
    <n v="7430"/>
    <s v="Data Processing"/>
    <n v="240"/>
    <d v="2023-03-13T00:00:00"/>
    <s v="Comp Chgs NST/NWT"/>
    <s v="INV-10264"/>
    <n v="4.8"/>
    <s v="A Team IT"/>
    <x v="0"/>
  </r>
  <r>
    <n v="7430"/>
    <s v="Data Processing"/>
    <n v="240"/>
    <d v="2023-03-13T00:00:00"/>
    <s v="Comp Chgs NST/NWT"/>
    <s v="INV-10267"/>
    <n v="14.39"/>
    <s v="A Team IT"/>
    <x v="0"/>
  </r>
  <r>
    <n v="7430"/>
    <s v="Data Processing"/>
    <n v="340"/>
    <d v="2023-03-13T00:00:00"/>
    <s v="Comp Chgs NST/NWT"/>
    <s v="INV-10264"/>
    <n v="2.4500000000000002"/>
    <s v="A Team IT"/>
    <x v="0"/>
  </r>
  <r>
    <n v="7430"/>
    <s v="Data Processing"/>
    <n v="340"/>
    <d v="2023-03-13T00:00:00"/>
    <s v="Comp Chgs NST/NWT"/>
    <s v="INV-10267"/>
    <n v="7.35"/>
    <s v="A Team IT"/>
    <x v="0"/>
  </r>
  <r>
    <n v="7430"/>
    <s v="Data Processing"/>
    <n v="935"/>
    <d v="2023-03-13T00:00:00"/>
    <s v="Comp Chgs NST/NWT"/>
    <s v="INV-10264"/>
    <n v="2.25"/>
    <s v="A Team IT"/>
    <x v="0"/>
  </r>
  <r>
    <n v="7430"/>
    <s v="Data Processing"/>
    <n v="935"/>
    <d v="2023-03-13T00:00:00"/>
    <s v="Comp Chgs NST/NWT"/>
    <s v="INV-10267"/>
    <n v="6.75"/>
    <s v="A Team IT"/>
    <x v="0"/>
  </r>
  <r>
    <n v="7430"/>
    <s v="Data Processing"/>
    <n v="936"/>
    <d v="2023-03-13T00:00:00"/>
    <s v="Comp Chgs NST/NWT"/>
    <s v="INV-10264"/>
    <n v="2.25"/>
    <s v="A Team IT"/>
    <x v="0"/>
  </r>
  <r>
    <n v="7430"/>
    <s v="Data Processing"/>
    <n v="936"/>
    <d v="2023-03-13T00:00:00"/>
    <s v="Comp Chgs NST/NWT"/>
    <s v="INV-10267"/>
    <n v="6.75"/>
    <s v="A Team IT"/>
    <x v="0"/>
  </r>
  <r>
    <n v="7430"/>
    <s v="Data Processing"/>
    <n v="110"/>
    <d v="2023-03-14T00:00:00"/>
    <s v="Comp Chgs NST/NWT"/>
    <s v="INV-10273"/>
    <n v="8"/>
    <s v="A Team IT"/>
    <x v="0"/>
  </r>
  <r>
    <n v="7430"/>
    <s v="Data Processing"/>
    <n v="112"/>
    <d v="2023-03-14T00:00:00"/>
    <s v="Comp Chgs NST/NWT"/>
    <s v="INV-10273"/>
    <n v="6"/>
    <s v="A Team IT"/>
    <x v="0"/>
  </r>
  <r>
    <n v="7430"/>
    <s v="Data Processing"/>
    <n v="120"/>
    <d v="2023-03-14T00:00:00"/>
    <s v="Comp Chgs NST/NWT"/>
    <s v="INV-10273"/>
    <n v="10.8"/>
    <s v="A Team IT"/>
    <x v="0"/>
  </r>
  <r>
    <n v="7430"/>
    <s v="Data Processing"/>
    <n v="130"/>
    <d v="2023-03-14T00:00:00"/>
    <s v="Comp Chgs NST/NWT"/>
    <s v="INV-10273"/>
    <n v="6.12"/>
    <s v="A Team IT"/>
    <x v="0"/>
  </r>
  <r>
    <n v="7430"/>
    <s v="Data Processing"/>
    <n v="140"/>
    <d v="2023-03-14T00:00:00"/>
    <s v="Comp Chgs NST/NWT"/>
    <s v="INV-10273"/>
    <n v="7.2"/>
    <s v="A Team IT"/>
    <x v="0"/>
  </r>
  <r>
    <n v="7430"/>
    <s v="Data Processing"/>
    <n v="160"/>
    <d v="2023-03-14T00:00:00"/>
    <s v="Comp Chgs NST/NWT"/>
    <s v="INV-10273"/>
    <n v="3.6"/>
    <s v="A Team IT"/>
    <x v="0"/>
  </r>
  <r>
    <n v="7430"/>
    <s v="Data Processing"/>
    <n v="210"/>
    <d v="2023-03-14T00:00:00"/>
    <s v="Comp Chgs NST/NWT"/>
    <s v="INV-10273"/>
    <n v="4"/>
    <s v="A Team IT"/>
    <x v="0"/>
  </r>
  <r>
    <n v="7430"/>
    <s v="Data Processing"/>
    <n v="220"/>
    <d v="2023-03-14T00:00:00"/>
    <s v="Comp Chgs NST/NWT"/>
    <s v="INV-10273"/>
    <n v="2.4"/>
    <s v="A Team IT"/>
    <x v="0"/>
  </r>
  <r>
    <n v="7430"/>
    <s v="Data Processing"/>
    <n v="230"/>
    <d v="2023-03-14T00:00:00"/>
    <s v="Comp Chgs NST/NWT"/>
    <s v="INV-10273"/>
    <n v="4.05"/>
    <s v="A Team IT"/>
    <x v="0"/>
  </r>
  <r>
    <n v="7430"/>
    <s v="Data Processing"/>
    <n v="240"/>
    <d v="2023-03-14T00:00:00"/>
    <s v="Comp Chgs NST/NWT"/>
    <s v="INV-10273"/>
    <n v="3.2"/>
    <s v="A Team IT"/>
    <x v="0"/>
  </r>
  <r>
    <n v="7430"/>
    <s v="Data Processing"/>
    <n v="340"/>
    <d v="2023-03-14T00:00:00"/>
    <s v="Comp Chgs NST/NWT"/>
    <s v="INV-10273"/>
    <n v="1.63"/>
    <s v="A Team IT"/>
    <x v="0"/>
  </r>
  <r>
    <n v="7430"/>
    <s v="Data Processing"/>
    <n v="935"/>
    <d v="2023-03-14T00:00:00"/>
    <s v="Comp Chgs NST/NWT"/>
    <s v="INV-10273"/>
    <n v="1.5"/>
    <s v="A Team IT"/>
    <x v="0"/>
  </r>
  <r>
    <n v="7430"/>
    <s v="Data Processing"/>
    <n v="936"/>
    <d v="2023-03-14T00:00:00"/>
    <s v="Comp Chgs NST/NWT"/>
    <s v="INV-10273"/>
    <n v="1.5"/>
    <s v="A Team IT"/>
    <x v="0"/>
  </r>
  <r>
    <n v="7430"/>
    <s v="Data Processing"/>
    <n v="440"/>
    <d v="2023-03-16T00:00:00"/>
    <s v="A Team IT"/>
    <s v="INV-10282"/>
    <n v="300"/>
    <s v="A Team IT"/>
    <x v="0"/>
  </r>
  <r>
    <n v="7430"/>
    <s v="Data Processing"/>
    <n v="110"/>
    <d v="2023-03-17T00:00:00"/>
    <s v="Comp Chgs NST/NWT"/>
    <s v="INV-10289"/>
    <n v="12"/>
    <s v="A Team IT"/>
    <x v="0"/>
  </r>
  <r>
    <n v="7430"/>
    <s v="Data Processing"/>
    <n v="112"/>
    <d v="2023-03-17T00:00:00"/>
    <s v="Comp Chgs NST/NWT"/>
    <s v="INV-10289"/>
    <n v="9"/>
    <s v="A Team IT"/>
    <x v="0"/>
  </r>
  <r>
    <n v="7430"/>
    <s v="Data Processing"/>
    <n v="120"/>
    <d v="2023-03-17T00:00:00"/>
    <s v="Comp Chgs NST/NWT"/>
    <s v="INV-10289"/>
    <n v="16.2"/>
    <s v="A Team IT"/>
    <x v="0"/>
  </r>
  <r>
    <n v="7430"/>
    <s v="Data Processing"/>
    <n v="130"/>
    <d v="2023-03-17T00:00:00"/>
    <s v="Comp Chgs NST/NWT"/>
    <s v="INV-10289"/>
    <n v="9.18"/>
    <s v="A Team IT"/>
    <x v="0"/>
  </r>
  <r>
    <n v="7430"/>
    <s v="Data Processing"/>
    <n v="140"/>
    <d v="2023-03-17T00:00:00"/>
    <s v="Comp Chgs NST/NWT"/>
    <s v="INV-10289"/>
    <n v="10.8"/>
    <s v="A Team IT"/>
    <x v="0"/>
  </r>
  <r>
    <n v="7430"/>
    <s v="Data Processing"/>
    <n v="160"/>
    <d v="2023-03-17T00:00:00"/>
    <s v="Comp Chgs NST/NWT"/>
    <s v="INV-10289"/>
    <n v="5.4"/>
    <s v="A Team IT"/>
    <x v="0"/>
  </r>
  <r>
    <n v="7430"/>
    <s v="Data Processing"/>
    <n v="210"/>
    <d v="2023-03-17T00:00:00"/>
    <s v="Comp Chgs NST/NWT"/>
    <s v="INV-10289"/>
    <n v="6"/>
    <s v="A Team IT"/>
    <x v="0"/>
  </r>
  <r>
    <n v="7430"/>
    <s v="Data Processing"/>
    <n v="220"/>
    <d v="2023-03-17T00:00:00"/>
    <s v="Comp Chgs NST/NWT"/>
    <s v="INV-10289"/>
    <n v="3.6"/>
    <s v="A Team IT"/>
    <x v="0"/>
  </r>
  <r>
    <n v="7430"/>
    <s v="Data Processing"/>
    <n v="230"/>
    <d v="2023-03-17T00:00:00"/>
    <s v="Comp Chgs NST/NWT"/>
    <s v="INV-10289"/>
    <n v="6.08"/>
    <s v="A Team IT"/>
    <x v="0"/>
  </r>
  <r>
    <n v="7430"/>
    <s v="Data Processing"/>
    <n v="240"/>
    <d v="2023-03-17T00:00:00"/>
    <s v="Comp Chgs NST/NWT"/>
    <s v="INV-10289"/>
    <n v="4.8"/>
    <s v="A Team IT"/>
    <x v="0"/>
  </r>
  <r>
    <n v="7430"/>
    <s v="Data Processing"/>
    <n v="340"/>
    <d v="2023-03-17T00:00:00"/>
    <s v="Comp Chgs NST/NWT"/>
    <s v="INV-10289"/>
    <n v="2.4500000000000002"/>
    <s v="A Team IT"/>
    <x v="0"/>
  </r>
  <r>
    <n v="7430"/>
    <s v="Data Processing"/>
    <n v="935"/>
    <d v="2023-03-17T00:00:00"/>
    <s v="Comp Chgs NST/NWT"/>
    <s v="INV-10289"/>
    <n v="2.25"/>
    <s v="A Team IT"/>
    <x v="0"/>
  </r>
  <r>
    <n v="7430"/>
    <s v="Data Processing"/>
    <n v="936"/>
    <d v="2023-03-17T00:00:00"/>
    <s v="Comp Chgs NST/NWT"/>
    <s v="INV-10289"/>
    <n v="2.25"/>
    <s v="A Team IT"/>
    <x v="0"/>
  </r>
  <r>
    <n v="7430"/>
    <s v="Data Processing"/>
    <n v="130"/>
    <d v="2023-03-20T00:00:00"/>
    <s v="A Team IT"/>
    <s v="INV-10296"/>
    <n v="240"/>
    <s v="A Team IT"/>
    <x v="0"/>
  </r>
  <r>
    <n v="7430"/>
    <s v="Data Processing"/>
    <n v="110"/>
    <d v="2023-03-21T00:00:00"/>
    <s v="Comp Chgs NST/NWT"/>
    <s v="INV-10300"/>
    <n v="62.38"/>
    <s v="A Team IT"/>
    <x v="0"/>
  </r>
  <r>
    <n v="7430"/>
    <s v="Data Processing"/>
    <n v="112"/>
    <d v="2023-03-21T00:00:00"/>
    <s v="Comp Chgs NST/NWT"/>
    <s v="INV-10300"/>
    <n v="46.8"/>
    <s v="A Team IT"/>
    <x v="0"/>
  </r>
  <r>
    <n v="7430"/>
    <s v="Data Processing"/>
    <n v="120"/>
    <d v="2023-03-21T00:00:00"/>
    <s v="A Team IT"/>
    <s v="INV-10299"/>
    <n v="30"/>
    <s v="A Team IT"/>
    <x v="0"/>
  </r>
  <r>
    <n v="7430"/>
    <s v="Data Processing"/>
    <n v="120"/>
    <d v="2023-03-21T00:00:00"/>
    <s v="Comp Chgs NST/NWT"/>
    <s v="INV-10300"/>
    <n v="84.24"/>
    <s v="A Team IT"/>
    <x v="0"/>
  </r>
  <r>
    <n v="7430"/>
    <s v="Data Processing"/>
    <n v="130"/>
    <d v="2023-03-21T00:00:00"/>
    <s v="Comp Chgs NST/NWT"/>
    <s v="INV-10300"/>
    <n v="47.74"/>
    <s v="A Team IT"/>
    <x v="0"/>
  </r>
  <r>
    <n v="7430"/>
    <s v="Data Processing"/>
    <n v="140"/>
    <d v="2023-03-21T00:00:00"/>
    <s v="Comp Chgs NST/NWT"/>
    <s v="INV-10300"/>
    <n v="56.16"/>
    <s v="A Team IT"/>
    <x v="0"/>
  </r>
  <r>
    <n v="7430"/>
    <s v="Data Processing"/>
    <n v="160"/>
    <d v="2023-03-21T00:00:00"/>
    <s v="Comp Chgs NST/NWT"/>
    <s v="INV-10300"/>
    <n v="28.08"/>
    <s v="A Team IT"/>
    <x v="0"/>
  </r>
  <r>
    <n v="7430"/>
    <s v="Data Processing"/>
    <n v="210"/>
    <d v="2023-03-21T00:00:00"/>
    <s v="Comp Chgs NST/NWT"/>
    <s v="INV-10300"/>
    <n v="31.22"/>
    <s v="A Team IT"/>
    <x v="0"/>
  </r>
  <r>
    <n v="7430"/>
    <s v="Data Processing"/>
    <n v="220"/>
    <d v="2023-03-21T00:00:00"/>
    <s v="Comp Chgs NST/NWT"/>
    <s v="INV-10300"/>
    <n v="18.72"/>
    <s v="A Team IT"/>
    <x v="0"/>
  </r>
  <r>
    <n v="7430"/>
    <s v="Data Processing"/>
    <n v="230"/>
    <d v="2023-03-21T00:00:00"/>
    <s v="Comp Chgs NST/NWT"/>
    <s v="INV-10300"/>
    <n v="31.59"/>
    <s v="A Team IT"/>
    <x v="0"/>
  </r>
  <r>
    <n v="7430"/>
    <s v="Data Processing"/>
    <n v="240"/>
    <d v="2023-03-21T00:00:00"/>
    <s v="Comp Chgs NST/NWT"/>
    <s v="INV-10300"/>
    <n v="24.95"/>
    <s v="A Team IT"/>
    <x v="0"/>
  </r>
  <r>
    <n v="7430"/>
    <s v="Data Processing"/>
    <n v="340"/>
    <d v="2023-03-21T00:00:00"/>
    <s v="Comp Chgs NST/NWT"/>
    <s v="INV-10300"/>
    <n v="12.73"/>
    <s v="A Team IT"/>
    <x v="0"/>
  </r>
  <r>
    <n v="7430"/>
    <s v="Data Processing"/>
    <n v="935"/>
    <d v="2023-03-21T00:00:00"/>
    <s v="Comp Chgs NST/NWT"/>
    <s v="INV-10300"/>
    <n v="11.7"/>
    <s v="A Team IT"/>
    <x v="0"/>
  </r>
  <r>
    <n v="7430"/>
    <s v="Data Processing"/>
    <n v="936"/>
    <d v="2023-03-21T00:00:00"/>
    <s v="Comp Chgs NST/NWT"/>
    <s v="INV-10300"/>
    <n v="11.7"/>
    <s v="A Team IT"/>
    <x v="0"/>
  </r>
  <r>
    <n v="7430"/>
    <s v="Data Processing"/>
    <n v="110"/>
    <d v="2023-03-31T00:00:00"/>
    <s v="Comp Chgs NST/NWT"/>
    <s v="INV-10344"/>
    <n v="8"/>
    <s v="A Team IT"/>
    <x v="0"/>
  </r>
  <r>
    <n v="7430"/>
    <s v="Data Processing"/>
    <n v="110"/>
    <d v="2023-03-31T00:00:00"/>
    <s v="Comp Chgs NST/NWT"/>
    <s v="INV-10346"/>
    <n v="35.99"/>
    <s v="A Team IT"/>
    <x v="0"/>
  </r>
  <r>
    <n v="7430"/>
    <s v="Data Processing"/>
    <n v="112"/>
    <d v="2023-03-31T00:00:00"/>
    <s v="Comp Chgs NST/NWT"/>
    <s v="INV-10344"/>
    <n v="6"/>
    <s v="A Team IT"/>
    <x v="0"/>
  </r>
  <r>
    <n v="7430"/>
    <s v="Data Processing"/>
    <n v="112"/>
    <d v="2023-03-31T00:00:00"/>
    <s v="Comp Chgs NST/NWT"/>
    <s v="INV-10346"/>
    <n v="27"/>
    <s v="A Team IT"/>
    <x v="0"/>
  </r>
  <r>
    <n v="7430"/>
    <s v="Data Processing"/>
    <n v="120"/>
    <d v="2023-03-31T00:00:00"/>
    <s v="A Team IT"/>
    <s v="INV-10342"/>
    <n v="90"/>
    <s v="A Team IT"/>
    <x v="0"/>
  </r>
  <r>
    <n v="7430"/>
    <s v="Data Processing"/>
    <n v="120"/>
    <d v="2023-03-31T00:00:00"/>
    <s v="Comp Chgs NST/NWT"/>
    <s v="INV-10344"/>
    <n v="10.8"/>
    <s v="A Team IT"/>
    <x v="0"/>
  </r>
  <r>
    <n v="7430"/>
    <s v="Data Processing"/>
    <n v="120"/>
    <d v="2023-03-31T00:00:00"/>
    <s v="Comp Chgs NST/NWT"/>
    <s v="INV-10346"/>
    <n v="48.6"/>
    <s v="A Team IT"/>
    <x v="0"/>
  </r>
  <r>
    <n v="7430"/>
    <s v="Data Processing"/>
    <n v="130"/>
    <d v="2023-03-31T00:00:00"/>
    <s v="A Team IT"/>
    <s v="INV-10340"/>
    <n v="45"/>
    <s v="A Team IT"/>
    <x v="0"/>
  </r>
  <r>
    <n v="7430"/>
    <s v="Data Processing"/>
    <n v="130"/>
    <d v="2023-03-31T00:00:00"/>
    <s v="Comp Chgs NST/NWT"/>
    <s v="INV-10344"/>
    <n v="6.12"/>
    <s v="A Team IT"/>
    <x v="0"/>
  </r>
  <r>
    <n v="7430"/>
    <s v="Data Processing"/>
    <n v="130"/>
    <d v="2023-03-31T00:00:00"/>
    <s v="Comp Chgs NST/NWT"/>
    <s v="INV-10346"/>
    <n v="27.54"/>
    <s v="A Team IT"/>
    <x v="0"/>
  </r>
  <r>
    <n v="7430"/>
    <s v="Data Processing"/>
    <n v="140"/>
    <d v="2023-03-31T00:00:00"/>
    <s v="Comp Chgs NST/NWT"/>
    <s v="INV-10344"/>
    <n v="7.2"/>
    <s v="A Team IT"/>
    <x v="0"/>
  </r>
  <r>
    <n v="7430"/>
    <s v="Data Processing"/>
    <n v="140"/>
    <d v="2023-03-31T00:00:00"/>
    <s v="Comp Chgs NST/NWT"/>
    <s v="INV-10346"/>
    <n v="32.4"/>
    <s v="A Team IT"/>
    <x v="0"/>
  </r>
  <r>
    <n v="7430"/>
    <s v="Data Processing"/>
    <n v="160"/>
    <d v="2023-03-31T00:00:00"/>
    <s v="Comp Chgs NST/NWT"/>
    <s v="INV-10344"/>
    <n v="3.6"/>
    <s v="A Team IT"/>
    <x v="0"/>
  </r>
  <r>
    <n v="7430"/>
    <s v="Data Processing"/>
    <n v="160"/>
    <d v="2023-03-31T00:00:00"/>
    <s v="Comp Chgs NST/NWT"/>
    <s v="INV-10346"/>
    <n v="16.2"/>
    <s v="A Team IT"/>
    <x v="0"/>
  </r>
  <r>
    <n v="7430"/>
    <s v="Data Processing"/>
    <n v="210"/>
    <d v="2023-03-31T00:00:00"/>
    <s v="A Team IT"/>
    <s v="INV-10343"/>
    <n v="490"/>
    <s v="A Team IT"/>
    <x v="0"/>
  </r>
  <r>
    <n v="7430"/>
    <s v="Data Processing"/>
    <n v="210"/>
    <d v="2023-03-31T00:00:00"/>
    <s v="Comp Chgs NST/NWT"/>
    <s v="INV-10344"/>
    <n v="4"/>
    <s v="A Team IT"/>
    <x v="0"/>
  </r>
  <r>
    <n v="7430"/>
    <s v="Data Processing"/>
    <n v="210"/>
    <d v="2023-03-31T00:00:00"/>
    <s v="A Team IT"/>
    <s v="INV-10345"/>
    <n v="60"/>
    <s v="A Team IT"/>
    <x v="0"/>
  </r>
  <r>
    <n v="7430"/>
    <s v="Data Processing"/>
    <n v="210"/>
    <d v="2023-03-31T00:00:00"/>
    <s v="Comp Chgs NST/NWT"/>
    <s v="INV-10346"/>
    <n v="18.010000000000002"/>
    <s v="A Team IT"/>
    <x v="0"/>
  </r>
  <r>
    <n v="7430"/>
    <s v="Data Processing"/>
    <n v="220"/>
    <d v="2023-03-31T00:00:00"/>
    <s v="Comp Chgs NST/NWT"/>
    <s v="INV-10344"/>
    <n v="2.4"/>
    <s v="A Team IT"/>
    <x v="0"/>
  </r>
  <r>
    <n v="7430"/>
    <s v="Data Processing"/>
    <n v="220"/>
    <d v="2023-03-31T00:00:00"/>
    <s v="A Team IT"/>
    <s v="INV-10345"/>
    <n v="60"/>
    <s v="A Team IT"/>
    <x v="0"/>
  </r>
  <r>
    <n v="7430"/>
    <s v="Data Processing"/>
    <n v="220"/>
    <d v="2023-03-31T00:00:00"/>
    <s v="Comp Chgs NST/NWT"/>
    <s v="INV-10346"/>
    <n v="10.8"/>
    <s v="A Team IT"/>
    <x v="0"/>
  </r>
  <r>
    <n v="7430"/>
    <s v="Data Processing"/>
    <n v="230"/>
    <d v="2023-03-31T00:00:00"/>
    <s v="A Team IT"/>
    <s v="INV-10340"/>
    <n v="45"/>
    <s v="A Team IT"/>
    <x v="0"/>
  </r>
  <r>
    <n v="7430"/>
    <s v="Data Processing"/>
    <n v="230"/>
    <d v="2023-03-31T00:00:00"/>
    <s v="Comp Chgs NST/NWT"/>
    <s v="INV-10344"/>
    <n v="4.05"/>
    <s v="A Team IT"/>
    <x v="0"/>
  </r>
  <r>
    <n v="7430"/>
    <s v="Data Processing"/>
    <n v="230"/>
    <d v="2023-03-31T00:00:00"/>
    <s v="Comp Chgs NST/NWT"/>
    <s v="INV-10346"/>
    <n v="18.23"/>
    <s v="A Team IT"/>
    <x v="0"/>
  </r>
  <r>
    <n v="7430"/>
    <s v="Data Processing"/>
    <n v="240"/>
    <d v="2023-03-31T00:00:00"/>
    <s v="Comp Chgs NST/NWT"/>
    <s v="INV-10344"/>
    <n v="3.2"/>
    <s v="A Team IT"/>
    <x v="0"/>
  </r>
  <r>
    <n v="7430"/>
    <s v="Data Processing"/>
    <n v="240"/>
    <d v="2023-03-31T00:00:00"/>
    <s v="Comp Chgs NST/NWT"/>
    <s v="INV-10346"/>
    <n v="14.39"/>
    <s v="A Team IT"/>
    <x v="0"/>
  </r>
  <r>
    <n v="7430"/>
    <s v="Data Processing"/>
    <n v="330"/>
    <d v="2023-03-31T00:00:00"/>
    <s v="A Team IT"/>
    <s v="INV-10340"/>
    <n v="45"/>
    <s v="A Team IT"/>
    <x v="0"/>
  </r>
  <r>
    <n v="7430"/>
    <s v="Data Processing"/>
    <n v="340"/>
    <d v="2023-03-31T00:00:00"/>
    <s v="Comp Chgs NST/NWT"/>
    <s v="INV-10344"/>
    <n v="1.63"/>
    <s v="A Team IT"/>
    <x v="0"/>
  </r>
  <r>
    <n v="7430"/>
    <s v="Data Processing"/>
    <n v="340"/>
    <d v="2023-03-31T00:00:00"/>
    <s v="Comp Chgs NST/NWT"/>
    <s v="INV-10346"/>
    <n v="7.35"/>
    <s v="A Team IT"/>
    <x v="0"/>
  </r>
  <r>
    <n v="7430"/>
    <s v="Data Processing"/>
    <n v="430"/>
    <d v="2023-03-31T00:00:00"/>
    <s v="A Team IT"/>
    <s v="INV-10340"/>
    <n v="45"/>
    <s v="A Team IT"/>
    <x v="0"/>
  </r>
  <r>
    <n v="7430"/>
    <s v="Data Processing"/>
    <n v="935"/>
    <d v="2023-03-31T00:00:00"/>
    <s v="Comp Chgs NST/NWT"/>
    <s v="INV-10344"/>
    <n v="1.5"/>
    <s v="A Team IT"/>
    <x v="0"/>
  </r>
  <r>
    <n v="7430"/>
    <s v="Data Processing"/>
    <n v="935"/>
    <d v="2023-03-31T00:00:00"/>
    <s v="Comp Chgs NST/NWT"/>
    <s v="INV-10346"/>
    <n v="6.75"/>
    <s v="A Team IT"/>
    <x v="0"/>
  </r>
  <r>
    <n v="7430"/>
    <s v="Data Processing"/>
    <n v="936"/>
    <d v="2023-03-31T00:00:00"/>
    <s v="Comp Chgs NST/NWT"/>
    <s v="INV-10344"/>
    <n v="1.5"/>
    <s v="A Team IT"/>
    <x v="0"/>
  </r>
  <r>
    <n v="7430"/>
    <s v="Data Processing"/>
    <n v="936"/>
    <d v="2023-03-31T00:00:00"/>
    <s v="Comp Chgs NST/NWT"/>
    <s v="INV-10346"/>
    <n v="6.75"/>
    <s v="A Team IT"/>
    <x v="0"/>
  </r>
  <r>
    <n v="7430"/>
    <s v="Data Processing"/>
    <n v="110"/>
    <d v="2023-04-01T00:00:00"/>
    <s v="Comp Chgs NST/NWT"/>
    <s v="INV-10348"/>
    <n v="12"/>
    <s v="A Team IT"/>
    <x v="0"/>
  </r>
  <r>
    <n v="7430"/>
    <s v="Data Processing"/>
    <n v="110"/>
    <d v="2023-04-01T00:00:00"/>
    <s v="Comp Chgs NST/NWT"/>
    <s v="INV-10349"/>
    <n v="21.99"/>
    <s v="A Team IT"/>
    <x v="0"/>
  </r>
  <r>
    <n v="7430"/>
    <s v="Data Processing"/>
    <n v="110"/>
    <d v="2023-04-01T00:00:00"/>
    <s v="Comp Chgs NST/NWT"/>
    <s v="INV10401"/>
    <n v="100.64"/>
    <s v="A Team IT"/>
    <x v="0"/>
  </r>
  <r>
    <n v="7430"/>
    <s v="Data Processing"/>
    <n v="112"/>
    <d v="2023-04-01T00:00:00"/>
    <s v="Comp Chgs NST/NWT"/>
    <s v="INV-10348"/>
    <n v="9"/>
    <s v="A Team IT"/>
    <x v="0"/>
  </r>
  <r>
    <n v="7430"/>
    <s v="Data Processing"/>
    <n v="112"/>
    <d v="2023-04-01T00:00:00"/>
    <s v="Comp Chgs NST/NWT"/>
    <s v="INV-10349"/>
    <n v="16.5"/>
    <s v="A Team IT"/>
    <x v="0"/>
  </r>
  <r>
    <n v="7430"/>
    <s v="Data Processing"/>
    <n v="112"/>
    <d v="2023-04-01T00:00:00"/>
    <s v="Comp Chgs NST/NWT"/>
    <s v="INV10401"/>
    <n v="75.5"/>
    <s v="A Team IT"/>
    <x v="0"/>
  </r>
  <r>
    <n v="7430"/>
    <s v="Data Processing"/>
    <n v="120"/>
    <d v="2023-04-01T00:00:00"/>
    <s v="Comp Chgs NST/NWT"/>
    <s v="INV-10348"/>
    <n v="16.2"/>
    <s v="A Team IT"/>
    <x v="0"/>
  </r>
  <r>
    <n v="7430"/>
    <s v="Data Processing"/>
    <n v="120"/>
    <d v="2023-04-01T00:00:00"/>
    <s v="Comp Chgs NST/NWT"/>
    <s v="INV-10349"/>
    <n v="29.7"/>
    <s v="A Team IT"/>
    <x v="0"/>
  </r>
  <r>
    <n v="7430"/>
    <s v="Data Processing"/>
    <n v="120"/>
    <d v="2023-04-01T00:00:00"/>
    <s v="Comp Chgs NST/NWT"/>
    <s v="INV10401"/>
    <n v="135.9"/>
    <s v="A Team IT"/>
    <x v="0"/>
  </r>
  <r>
    <n v="7430"/>
    <s v="Data Processing"/>
    <n v="130"/>
    <d v="2023-04-01T00:00:00"/>
    <s v="Comp Chgs NST/NWT"/>
    <s v="INV-10348"/>
    <n v="9.18"/>
    <s v="A Team IT"/>
    <x v="0"/>
  </r>
  <r>
    <n v="7430"/>
    <s v="Data Processing"/>
    <n v="130"/>
    <d v="2023-04-01T00:00:00"/>
    <s v="Comp Chgs NST/NWT"/>
    <s v="INV-10349"/>
    <n v="16.829999999999998"/>
    <s v="A Team IT"/>
    <x v="0"/>
  </r>
  <r>
    <n v="7430"/>
    <s v="Data Processing"/>
    <n v="130"/>
    <d v="2023-04-01T00:00:00"/>
    <s v="Comp Chgs NST/NWT"/>
    <s v="INV10401"/>
    <n v="77.010000000000005"/>
    <s v="A Team IT"/>
    <x v="0"/>
  </r>
  <r>
    <n v="7430"/>
    <s v="Data Processing"/>
    <n v="140"/>
    <d v="2023-04-01T00:00:00"/>
    <s v="Comp Chgs NST/NWT"/>
    <s v="INV-10348"/>
    <n v="10.8"/>
    <s v="A Team IT"/>
    <x v="0"/>
  </r>
  <r>
    <n v="7430"/>
    <s v="Data Processing"/>
    <n v="140"/>
    <d v="2023-04-01T00:00:00"/>
    <s v="Comp Chgs NST/NWT"/>
    <s v="INV-10349"/>
    <n v="19.8"/>
    <s v="A Team IT"/>
    <x v="0"/>
  </r>
  <r>
    <n v="7430"/>
    <s v="Data Processing"/>
    <n v="140"/>
    <d v="2023-04-01T00:00:00"/>
    <s v="Comp Chgs NST/NWT"/>
    <s v="INV10401"/>
    <n v="90.6"/>
    <s v="A Team IT"/>
    <x v="0"/>
  </r>
  <r>
    <n v="7430"/>
    <s v="Data Processing"/>
    <n v="160"/>
    <d v="2023-04-01T00:00:00"/>
    <s v="Comp Chgs NST/NWT"/>
    <s v="INV-10348"/>
    <n v="5.4"/>
    <s v="A Team IT"/>
    <x v="0"/>
  </r>
  <r>
    <n v="7430"/>
    <s v="Data Processing"/>
    <n v="160"/>
    <d v="2023-04-01T00:00:00"/>
    <s v="Comp Chgs NST/NWT"/>
    <s v="INV-10349"/>
    <n v="9.9"/>
    <s v="A Team IT"/>
    <x v="0"/>
  </r>
  <r>
    <n v="7430"/>
    <s v="Data Processing"/>
    <n v="160"/>
    <d v="2023-04-01T00:00:00"/>
    <s v="Comp Chgs NST/NWT"/>
    <s v="INV10401"/>
    <n v="45.3"/>
    <s v="A Team IT"/>
    <x v="0"/>
  </r>
  <r>
    <n v="7430"/>
    <s v="Data Processing"/>
    <n v="210"/>
    <d v="2023-04-01T00:00:00"/>
    <s v="Comp Chgs NST/NWT"/>
    <s v="INV-10348"/>
    <n v="6"/>
    <s v="A Team IT"/>
    <x v="0"/>
  </r>
  <r>
    <n v="7430"/>
    <s v="Data Processing"/>
    <n v="210"/>
    <d v="2023-04-01T00:00:00"/>
    <s v="Comp Chgs NST/NWT"/>
    <s v="INV-10349"/>
    <n v="11.01"/>
    <s v="A Team IT"/>
    <x v="0"/>
  </r>
  <r>
    <n v="7430"/>
    <s v="Data Processing"/>
    <n v="210"/>
    <d v="2023-04-01T00:00:00"/>
    <s v="Comp Chgs NST/NWT"/>
    <s v="INV10401"/>
    <n v="50.36"/>
    <s v="A Team IT"/>
    <x v="0"/>
  </r>
  <r>
    <n v="7430"/>
    <s v="Data Processing"/>
    <n v="220"/>
    <d v="2023-04-01T00:00:00"/>
    <s v="Comp Chgs NST/NWT"/>
    <s v="INV-10348"/>
    <n v="3.6"/>
    <s v="A Team IT"/>
    <x v="0"/>
  </r>
  <r>
    <n v="7430"/>
    <s v="Data Processing"/>
    <n v="220"/>
    <d v="2023-04-01T00:00:00"/>
    <s v="Comp Chgs NST/NWT"/>
    <s v="INV-10349"/>
    <n v="6.6"/>
    <s v="A Team IT"/>
    <x v="0"/>
  </r>
  <r>
    <n v="7430"/>
    <s v="Data Processing"/>
    <n v="220"/>
    <d v="2023-04-01T00:00:00"/>
    <s v="Comp Chgs NST/NWT"/>
    <s v="INV10401"/>
    <n v="30.2"/>
    <s v="A Team IT"/>
    <x v="0"/>
  </r>
  <r>
    <n v="7430"/>
    <s v="Data Processing"/>
    <n v="230"/>
    <d v="2023-04-01T00:00:00"/>
    <s v="Comp Chgs NST/NWT"/>
    <s v="INV-10348"/>
    <n v="6.08"/>
    <s v="A Team IT"/>
    <x v="0"/>
  </r>
  <r>
    <n v="7430"/>
    <s v="Data Processing"/>
    <n v="230"/>
    <d v="2023-04-01T00:00:00"/>
    <s v="Comp Chgs NST/NWT"/>
    <s v="INV-10349"/>
    <n v="11.14"/>
    <s v="A Team IT"/>
    <x v="0"/>
  </r>
  <r>
    <n v="7430"/>
    <s v="Data Processing"/>
    <n v="230"/>
    <d v="2023-04-01T00:00:00"/>
    <s v="Comp Chgs NST/NWT"/>
    <s v="INV10401"/>
    <n v="50.97"/>
    <s v="A Team IT"/>
    <x v="0"/>
  </r>
  <r>
    <n v="7430"/>
    <s v="Data Processing"/>
    <n v="240"/>
    <d v="2023-04-01T00:00:00"/>
    <s v="Comp Chgs NST/NWT"/>
    <s v="INV-10348"/>
    <n v="4.8"/>
    <s v="A Team IT"/>
    <x v="0"/>
  </r>
  <r>
    <n v="7430"/>
    <s v="Data Processing"/>
    <n v="240"/>
    <d v="2023-04-01T00:00:00"/>
    <s v="Comp Chgs NST/NWT"/>
    <s v="INV-10349"/>
    <n v="8.7899999999999991"/>
    <s v="A Team IT"/>
    <x v="0"/>
  </r>
  <r>
    <n v="7430"/>
    <s v="Data Processing"/>
    <n v="240"/>
    <d v="2023-04-01T00:00:00"/>
    <s v="Comp Chgs NST/NWT"/>
    <s v="INV10401"/>
    <n v="40.24"/>
    <s v="A Team IT"/>
    <x v="0"/>
  </r>
  <r>
    <n v="7430"/>
    <s v="Data Processing"/>
    <n v="340"/>
    <d v="2023-04-01T00:00:00"/>
    <s v="Comp Chgs NST/NWT"/>
    <s v="INV-10348"/>
    <n v="2.4500000000000002"/>
    <s v="A Team IT"/>
    <x v="0"/>
  </r>
  <r>
    <n v="7430"/>
    <s v="Data Processing"/>
    <n v="340"/>
    <d v="2023-04-01T00:00:00"/>
    <s v="Comp Chgs NST/NWT"/>
    <s v="INV-10349"/>
    <n v="4.49"/>
    <s v="A Team IT"/>
    <x v="0"/>
  </r>
  <r>
    <n v="7430"/>
    <s v="Data Processing"/>
    <n v="340"/>
    <d v="2023-04-01T00:00:00"/>
    <s v="Comp Chgs NST/NWT"/>
    <s v="INV10401"/>
    <n v="20.54"/>
    <s v="A Team IT"/>
    <x v="0"/>
  </r>
  <r>
    <n v="7430"/>
    <s v="Data Processing"/>
    <n v="935"/>
    <d v="2023-04-01T00:00:00"/>
    <s v="Comp Chgs NST/NWT"/>
    <s v="INV-10348"/>
    <n v="2.25"/>
    <s v="A Team IT"/>
    <x v="0"/>
  </r>
  <r>
    <n v="7430"/>
    <s v="Data Processing"/>
    <n v="935"/>
    <d v="2023-04-01T00:00:00"/>
    <s v="Comp Chgs NST/NWT"/>
    <s v="INV-10349"/>
    <n v="4.12"/>
    <s v="A Team IT"/>
    <x v="0"/>
  </r>
  <r>
    <n v="7430"/>
    <s v="Data Processing"/>
    <n v="935"/>
    <d v="2023-04-01T00:00:00"/>
    <s v="Comp Chgs NST/NWT"/>
    <s v="INV10401"/>
    <n v="18.88"/>
    <s v="A Team IT"/>
    <x v="0"/>
  </r>
  <r>
    <n v="7430"/>
    <s v="Data Processing"/>
    <n v="936"/>
    <d v="2023-04-01T00:00:00"/>
    <s v="Comp Chgs NST/NWT"/>
    <s v="INV-10348"/>
    <n v="2.25"/>
    <s v="A Team IT"/>
    <x v="0"/>
  </r>
  <r>
    <n v="7430"/>
    <s v="Data Processing"/>
    <n v="936"/>
    <d v="2023-04-01T00:00:00"/>
    <s v="Comp Chgs NST/NWT"/>
    <s v="INV-10349"/>
    <n v="4.12"/>
    <s v="A Team IT"/>
    <x v="0"/>
  </r>
  <r>
    <n v="7430"/>
    <s v="Data Processing"/>
    <n v="936"/>
    <d v="2023-04-01T00:00:00"/>
    <s v="Comp Chgs NST/NWT"/>
    <s v="INV10401"/>
    <n v="18.88"/>
    <s v="A Team IT"/>
    <x v="0"/>
  </r>
  <r>
    <n v="7430"/>
    <s v="Data Processing"/>
    <n v="110"/>
    <d v="2023-04-06T00:00:00"/>
    <s v="Comp Chgs NST/NWT"/>
    <s v="INV-10367"/>
    <n v="23.99"/>
    <s v="A Team IT"/>
    <x v="0"/>
  </r>
  <r>
    <n v="7430"/>
    <s v="Data Processing"/>
    <n v="110"/>
    <d v="2023-04-06T00:00:00"/>
    <s v="Comp Chgs NST/NWT"/>
    <s v="INV-10368"/>
    <n v="39.99"/>
    <s v="A Team IT"/>
    <x v="0"/>
  </r>
  <r>
    <n v="7430"/>
    <s v="Data Processing"/>
    <n v="110"/>
    <d v="2023-04-06T00:00:00"/>
    <s v="Comp Chgs NST/NWT"/>
    <s v="INV-010389"/>
    <n v="-48.12"/>
    <s v="A Team IT"/>
    <x v="0"/>
  </r>
  <r>
    <n v="7430"/>
    <s v="Data Processing"/>
    <n v="112"/>
    <d v="2023-04-06T00:00:00"/>
    <s v="Comp Chgs NST/NWT"/>
    <s v="INV-10367"/>
    <n v="18"/>
    <s v="A Team IT"/>
    <x v="0"/>
  </r>
  <r>
    <n v="7430"/>
    <s v="Data Processing"/>
    <n v="112"/>
    <d v="2023-04-06T00:00:00"/>
    <s v="Comp Chgs NST/NWT"/>
    <s v="INV-10368"/>
    <n v="30"/>
    <s v="A Team IT"/>
    <x v="0"/>
  </r>
  <r>
    <n v="7430"/>
    <s v="Data Processing"/>
    <n v="112"/>
    <d v="2023-04-06T00:00:00"/>
    <s v="Comp Chgs NST/NWT"/>
    <s v="INV-010389"/>
    <n v="-36.1"/>
    <s v="A Team IT"/>
    <x v="0"/>
  </r>
  <r>
    <n v="7430"/>
    <s v="Data Processing"/>
    <n v="120"/>
    <d v="2023-04-06T00:00:00"/>
    <s v="Comp Chgs NST/NWT"/>
    <s v="INV-10367"/>
    <n v="32.4"/>
    <s v="A Team IT"/>
    <x v="0"/>
  </r>
  <r>
    <n v="7430"/>
    <s v="Data Processing"/>
    <n v="120"/>
    <d v="2023-04-06T00:00:00"/>
    <s v="Comp Chgs NST/NWT"/>
    <s v="INV-10368"/>
    <n v="54"/>
    <s v="A Team IT"/>
    <x v="0"/>
  </r>
  <r>
    <n v="7430"/>
    <s v="Data Processing"/>
    <n v="120"/>
    <d v="2023-04-06T00:00:00"/>
    <s v="Comp Chgs NST/NWT"/>
    <s v="INV-010389"/>
    <n v="-64.98"/>
    <s v="A Team IT"/>
    <x v="0"/>
  </r>
  <r>
    <n v="7430"/>
    <s v="Data Processing"/>
    <n v="130"/>
    <d v="2023-04-06T00:00:00"/>
    <s v="Comp Chgs NST/NWT"/>
    <s v="INV-10367"/>
    <n v="18.36"/>
    <s v="A Team IT"/>
    <x v="0"/>
  </r>
  <r>
    <n v="7430"/>
    <s v="Data Processing"/>
    <n v="130"/>
    <d v="2023-04-06T00:00:00"/>
    <s v="Comp Chgs NST/NWT"/>
    <s v="INV-10368"/>
    <n v="30.6"/>
    <s v="A Team IT"/>
    <x v="0"/>
  </r>
  <r>
    <n v="7430"/>
    <s v="Data Processing"/>
    <n v="130"/>
    <d v="2023-04-06T00:00:00"/>
    <s v="Comp Chgs NST/NWT"/>
    <s v="INV-010389"/>
    <n v="-36.83"/>
    <s v="A Team IT"/>
    <x v="0"/>
  </r>
  <r>
    <n v="7430"/>
    <s v="Data Processing"/>
    <n v="140"/>
    <d v="2023-04-06T00:00:00"/>
    <s v="Comp Chgs NST/NWT"/>
    <s v="INV-10367"/>
    <n v="21.6"/>
    <s v="A Team IT"/>
    <x v="0"/>
  </r>
  <r>
    <n v="7430"/>
    <s v="Data Processing"/>
    <n v="140"/>
    <d v="2023-04-06T00:00:00"/>
    <s v="Comp Chgs NST/NWT"/>
    <s v="INV-10368"/>
    <n v="36"/>
    <s v="A Team IT"/>
    <x v="0"/>
  </r>
  <r>
    <n v="7430"/>
    <s v="Data Processing"/>
    <n v="140"/>
    <d v="2023-04-06T00:00:00"/>
    <s v="A Team IT"/>
    <s v="INV-10364"/>
    <n v="60"/>
    <s v="A Team IT"/>
    <x v="0"/>
  </r>
  <r>
    <n v="7430"/>
    <s v="Data Processing"/>
    <n v="140"/>
    <d v="2023-04-06T00:00:00"/>
    <s v="Comp Chgs NST/NWT"/>
    <s v="INV-010389"/>
    <n v="-43.32"/>
    <s v="A Team IT"/>
    <x v="0"/>
  </r>
  <r>
    <n v="7430"/>
    <s v="Data Processing"/>
    <n v="160"/>
    <d v="2023-04-06T00:00:00"/>
    <s v="Comp Chgs NST/NWT"/>
    <s v="INV-10367"/>
    <n v="10.8"/>
    <s v="A Team IT"/>
    <x v="0"/>
  </r>
  <r>
    <n v="7430"/>
    <s v="Data Processing"/>
    <n v="160"/>
    <d v="2023-04-06T00:00:00"/>
    <s v="Comp Chgs NST/NWT"/>
    <s v="INV-10368"/>
    <n v="18"/>
    <s v="A Team IT"/>
    <x v="0"/>
  </r>
  <r>
    <n v="7430"/>
    <s v="Data Processing"/>
    <n v="160"/>
    <d v="2023-04-06T00:00:00"/>
    <s v="Comp Chgs NST/NWT"/>
    <s v="INV-010389"/>
    <n v="-21.66"/>
    <s v="A Team IT"/>
    <x v="0"/>
  </r>
  <r>
    <n v="7430"/>
    <s v="Data Processing"/>
    <n v="210"/>
    <d v="2023-04-06T00:00:00"/>
    <s v="Comp Chgs NST/NWT"/>
    <s v="INV-10367"/>
    <n v="12.01"/>
    <s v="A Team IT"/>
    <x v="0"/>
  </r>
  <r>
    <n v="7430"/>
    <s v="Data Processing"/>
    <n v="210"/>
    <d v="2023-04-06T00:00:00"/>
    <s v="Comp Chgs NST/NWT"/>
    <s v="INV-10368"/>
    <n v="20.010000000000002"/>
    <s v="A Team IT"/>
    <x v="0"/>
  </r>
  <r>
    <n v="7430"/>
    <s v="Data Processing"/>
    <n v="210"/>
    <d v="2023-04-06T00:00:00"/>
    <s v="Comp Chgs NST/NWT"/>
    <s v="INV-010389"/>
    <n v="-24.08"/>
    <s v="A Team IT"/>
    <x v="0"/>
  </r>
  <r>
    <n v="7430"/>
    <s v="Data Processing"/>
    <n v="220"/>
    <d v="2023-04-06T00:00:00"/>
    <s v="Comp Chgs NST/NWT"/>
    <s v="INV-10367"/>
    <n v="7.2"/>
    <s v="A Team IT"/>
    <x v="0"/>
  </r>
  <r>
    <n v="7430"/>
    <s v="Data Processing"/>
    <n v="220"/>
    <d v="2023-04-06T00:00:00"/>
    <s v="Comp Chgs NST/NWT"/>
    <s v="INV-10368"/>
    <n v="12"/>
    <s v="A Team IT"/>
    <x v="0"/>
  </r>
  <r>
    <n v="7430"/>
    <s v="Data Processing"/>
    <n v="220"/>
    <d v="2023-04-06T00:00:00"/>
    <s v="Comp Chgs NST/NWT"/>
    <s v="INV-010389"/>
    <n v="-14.44"/>
    <s v="A Team IT"/>
    <x v="0"/>
  </r>
  <r>
    <n v="7430"/>
    <s v="Data Processing"/>
    <n v="230"/>
    <d v="2023-04-06T00:00:00"/>
    <s v="Comp Chgs NST/NWT"/>
    <s v="INV-10367"/>
    <n v="12.15"/>
    <s v="A Team IT"/>
    <x v="0"/>
  </r>
  <r>
    <n v="7430"/>
    <s v="Data Processing"/>
    <n v="230"/>
    <d v="2023-04-06T00:00:00"/>
    <s v="Comp Chgs NST/NWT"/>
    <s v="INV-10368"/>
    <n v="20.25"/>
    <s v="A Team IT"/>
    <x v="0"/>
  </r>
  <r>
    <n v="7430"/>
    <s v="Data Processing"/>
    <n v="230"/>
    <d v="2023-04-06T00:00:00"/>
    <s v="Comp Chgs NST/NWT"/>
    <s v="INV-010389"/>
    <n v="-24.37"/>
    <s v="A Team IT"/>
    <x v="0"/>
  </r>
  <r>
    <n v="7430"/>
    <s v="Data Processing"/>
    <n v="240"/>
    <d v="2023-04-06T00:00:00"/>
    <s v="Comp Chgs NST/NWT"/>
    <s v="INV-10367"/>
    <n v="9.59"/>
    <s v="A Team IT"/>
    <x v="0"/>
  </r>
  <r>
    <n v="7430"/>
    <s v="Data Processing"/>
    <n v="240"/>
    <d v="2023-04-06T00:00:00"/>
    <s v="Comp Chgs NST/NWT"/>
    <s v="INV-10368"/>
    <n v="15.99"/>
    <s v="A Team IT"/>
    <x v="0"/>
  </r>
  <r>
    <n v="7430"/>
    <s v="Data Processing"/>
    <n v="240"/>
    <d v="2023-04-06T00:00:00"/>
    <s v="Comp Chgs NST/NWT"/>
    <s v="INV-010389"/>
    <n v="-19.239999999999998"/>
    <s v="A Team IT"/>
    <x v="0"/>
  </r>
  <r>
    <n v="7430"/>
    <s v="Data Processing"/>
    <n v="340"/>
    <d v="2023-04-06T00:00:00"/>
    <s v="Comp Chgs NST/NWT"/>
    <s v="INV-10367"/>
    <n v="4.9000000000000004"/>
    <s v="A Team IT"/>
    <x v="0"/>
  </r>
  <r>
    <n v="7430"/>
    <s v="Data Processing"/>
    <n v="340"/>
    <d v="2023-04-06T00:00:00"/>
    <s v="Comp Chgs NST/NWT"/>
    <s v="INV-10368"/>
    <n v="8.16"/>
    <s v="A Team IT"/>
    <x v="0"/>
  </r>
  <r>
    <n v="7430"/>
    <s v="Data Processing"/>
    <n v="340"/>
    <d v="2023-04-06T00:00:00"/>
    <s v="Comp Chgs NST/NWT"/>
    <s v="INV-010389"/>
    <n v="-9.82"/>
    <s v="A Team IT"/>
    <x v="0"/>
  </r>
  <r>
    <n v="7430"/>
    <s v="Data Processing"/>
    <n v="935"/>
    <d v="2023-04-06T00:00:00"/>
    <s v="Comp Chgs NST/NWT"/>
    <s v="INV-10367"/>
    <n v="4.5"/>
    <s v="A Team IT"/>
    <x v="0"/>
  </r>
  <r>
    <n v="7430"/>
    <s v="Data Processing"/>
    <n v="935"/>
    <d v="2023-04-06T00:00:00"/>
    <s v="Comp Chgs NST/NWT"/>
    <s v="INV-10368"/>
    <n v="7.5"/>
    <s v="A Team IT"/>
    <x v="0"/>
  </r>
  <r>
    <n v="7430"/>
    <s v="Data Processing"/>
    <n v="935"/>
    <d v="2023-04-06T00:00:00"/>
    <s v="Comp Chgs NST/NWT"/>
    <s v="INV-010389"/>
    <n v="-9.0299999999999994"/>
    <s v="A Team IT"/>
    <x v="0"/>
  </r>
  <r>
    <n v="7430"/>
    <s v="Data Processing"/>
    <n v="936"/>
    <d v="2023-04-06T00:00:00"/>
    <s v="Comp Chgs NST/NWT"/>
    <s v="INV-10367"/>
    <n v="4.5"/>
    <s v="A Team IT"/>
    <x v="0"/>
  </r>
  <r>
    <n v="7430"/>
    <s v="Data Processing"/>
    <n v="936"/>
    <d v="2023-04-06T00:00:00"/>
    <s v="Comp Chgs NST/NWT"/>
    <s v="INV-10368"/>
    <n v="7.5"/>
    <s v="A Team IT"/>
    <x v="0"/>
  </r>
  <r>
    <n v="7430"/>
    <s v="Data Processing"/>
    <n v="936"/>
    <d v="2023-04-06T00:00:00"/>
    <s v="Comp Chgs NST/NWT"/>
    <s v="INV-010389"/>
    <n v="-9.0299999999999994"/>
    <s v="A Team IT"/>
    <x v="0"/>
  </r>
  <r>
    <n v="7430"/>
    <s v="Data Processing"/>
    <n v="110"/>
    <d v="2023-04-12T00:00:00"/>
    <s v="Comp Chgs NST/NWT"/>
    <s v="INV-010389"/>
    <n v="48.12"/>
    <s v="A Team IT"/>
    <x v="0"/>
  </r>
  <r>
    <n v="7430"/>
    <s v="Data Processing"/>
    <n v="110"/>
    <d v="2023-04-12T00:00:00"/>
    <s v="Comp Chgs NST/NWT"/>
    <s v="INV-10389"/>
    <n v="48.12"/>
    <s v="A Team IT"/>
    <x v="0"/>
  </r>
  <r>
    <n v="7430"/>
    <s v="Data Processing"/>
    <n v="112"/>
    <d v="2023-04-12T00:00:00"/>
    <s v="Comp Chgs NST/NWT"/>
    <s v="INV-010389"/>
    <n v="36.1"/>
    <s v="A Team IT"/>
    <x v="0"/>
  </r>
  <r>
    <n v="7430"/>
    <s v="Data Processing"/>
    <n v="112"/>
    <d v="2023-04-12T00:00:00"/>
    <s v="Comp Chgs NST/NWT"/>
    <s v="INV-10389"/>
    <n v="36.1"/>
    <s v="A Team IT"/>
    <x v="0"/>
  </r>
  <r>
    <n v="7430"/>
    <s v="Data Processing"/>
    <n v="120"/>
    <d v="2023-04-12T00:00:00"/>
    <s v="Comp Chgs NST/NWT"/>
    <s v="INV-010389"/>
    <n v="64.98"/>
    <s v="A Team IT"/>
    <x v="0"/>
  </r>
  <r>
    <n v="7430"/>
    <s v="Data Processing"/>
    <n v="120"/>
    <d v="2023-04-12T00:00:00"/>
    <s v="Comp Chgs NST/NWT"/>
    <s v="INV-10389"/>
    <n v="64.98"/>
    <s v="A Team IT"/>
    <x v="0"/>
  </r>
  <r>
    <n v="7430"/>
    <s v="Data Processing"/>
    <n v="130"/>
    <d v="2023-04-12T00:00:00"/>
    <s v="Comp Chgs NST/NWT"/>
    <s v="INV-010389"/>
    <n v="36.83"/>
    <s v="A Team IT"/>
    <x v="0"/>
  </r>
  <r>
    <n v="7430"/>
    <s v="Data Processing"/>
    <n v="130"/>
    <d v="2023-04-12T00:00:00"/>
    <s v="Comp Chgs NST/NWT"/>
    <s v="INV-10389"/>
    <n v="36.83"/>
    <s v="A Team IT"/>
    <x v="0"/>
  </r>
  <r>
    <n v="7430"/>
    <s v="Data Processing"/>
    <n v="140"/>
    <d v="2023-04-12T00:00:00"/>
    <s v="Comp Chgs NST/NWT"/>
    <s v="INV-010389"/>
    <n v="43.32"/>
    <s v="A Team IT"/>
    <x v="0"/>
  </r>
  <r>
    <n v="7430"/>
    <s v="Data Processing"/>
    <n v="140"/>
    <d v="2023-04-12T00:00:00"/>
    <s v="Comp Chgs NST/NWT"/>
    <s v="INV-10389"/>
    <n v="43.32"/>
    <s v="A Team IT"/>
    <x v="0"/>
  </r>
  <r>
    <n v="7430"/>
    <s v="Data Processing"/>
    <n v="160"/>
    <d v="2023-04-12T00:00:00"/>
    <s v="Comp Chgs NST/NWT"/>
    <s v="INV-010389"/>
    <n v="21.66"/>
    <s v="A Team IT"/>
    <x v="0"/>
  </r>
  <r>
    <n v="7430"/>
    <s v="Data Processing"/>
    <n v="160"/>
    <d v="2023-04-12T00:00:00"/>
    <s v="Comp Chgs NST/NWT"/>
    <s v="INV-10389"/>
    <n v="21.66"/>
    <s v="A Team IT"/>
    <x v="0"/>
  </r>
  <r>
    <n v="7430"/>
    <s v="Data Processing"/>
    <n v="210"/>
    <d v="2023-04-12T00:00:00"/>
    <s v="Comp Chgs NST/NWT"/>
    <s v="INV-010389"/>
    <n v="24.08"/>
    <s v="A Team IT"/>
    <x v="0"/>
  </r>
  <r>
    <n v="7430"/>
    <s v="Data Processing"/>
    <n v="210"/>
    <d v="2023-04-12T00:00:00"/>
    <s v="Comp Chgs NST/NWT"/>
    <s v="INV-10389"/>
    <n v="24.08"/>
    <s v="A Team IT"/>
    <x v="0"/>
  </r>
  <r>
    <n v="7430"/>
    <s v="Data Processing"/>
    <n v="220"/>
    <d v="2023-04-12T00:00:00"/>
    <s v="Comp Chgs NST/NWT"/>
    <s v="INV-010389"/>
    <n v="14.44"/>
    <s v="A Team IT"/>
    <x v="0"/>
  </r>
  <r>
    <n v="7430"/>
    <s v="Data Processing"/>
    <n v="220"/>
    <d v="2023-04-12T00:00:00"/>
    <s v="Comp Chgs NST/NWT"/>
    <s v="INV-10389"/>
    <n v="14.44"/>
    <s v="A Team IT"/>
    <x v="0"/>
  </r>
  <r>
    <n v="7430"/>
    <s v="Data Processing"/>
    <n v="230"/>
    <d v="2023-04-12T00:00:00"/>
    <s v="A Team IT"/>
    <s v="INV-10384"/>
    <n v="30"/>
    <s v="A Team IT"/>
    <x v="0"/>
  </r>
  <r>
    <n v="7430"/>
    <s v="Data Processing"/>
    <n v="230"/>
    <d v="2023-04-12T00:00:00"/>
    <s v="Comp Chgs NST/NWT"/>
    <s v="INV-010389"/>
    <n v="24.37"/>
    <s v="A Team IT"/>
    <x v="0"/>
  </r>
  <r>
    <n v="7430"/>
    <s v="Data Processing"/>
    <n v="230"/>
    <d v="2023-04-12T00:00:00"/>
    <s v="Comp Chgs NST/NWT"/>
    <s v="INV-10389"/>
    <n v="24.37"/>
    <s v="A Team IT"/>
    <x v="0"/>
  </r>
  <r>
    <n v="7430"/>
    <s v="Data Processing"/>
    <n v="240"/>
    <d v="2023-04-12T00:00:00"/>
    <s v="Comp Chgs NST/NWT"/>
    <s v="INV-010389"/>
    <n v="19.239999999999998"/>
    <s v="A Team IT"/>
    <x v="0"/>
  </r>
  <r>
    <n v="7430"/>
    <s v="Data Processing"/>
    <n v="240"/>
    <d v="2023-04-12T00:00:00"/>
    <s v="Comp Chgs NST/NWT"/>
    <s v="INV-10389"/>
    <n v="19.239999999999998"/>
    <s v="A Team IT"/>
    <x v="0"/>
  </r>
  <r>
    <n v="7430"/>
    <s v="Data Processing"/>
    <n v="340"/>
    <d v="2023-04-12T00:00:00"/>
    <s v="Comp Chgs NST/NWT"/>
    <s v="INV-010389"/>
    <n v="9.82"/>
    <s v="A Team IT"/>
    <x v="0"/>
  </r>
  <r>
    <n v="7430"/>
    <s v="Data Processing"/>
    <n v="340"/>
    <d v="2023-04-12T00:00:00"/>
    <s v="Comp Chgs NST/NWT"/>
    <s v="INV-10389"/>
    <n v="9.82"/>
    <s v="A Team IT"/>
    <x v="0"/>
  </r>
  <r>
    <n v="7430"/>
    <s v="Data Processing"/>
    <n v="935"/>
    <d v="2023-04-12T00:00:00"/>
    <s v="Comp Chgs NST/NWT"/>
    <s v="INV-010389"/>
    <n v="9.0299999999999994"/>
    <s v="A Team IT"/>
    <x v="0"/>
  </r>
  <r>
    <n v="7430"/>
    <s v="Data Processing"/>
    <n v="935"/>
    <d v="2023-04-12T00:00:00"/>
    <s v="Comp Chgs NST/NWT"/>
    <s v="INV-10389"/>
    <n v="9.0299999999999994"/>
    <s v="A Team IT"/>
    <x v="0"/>
  </r>
  <r>
    <n v="7430"/>
    <s v="Data Processing"/>
    <n v="936"/>
    <d v="2023-04-12T00:00:00"/>
    <s v="Comp Chgs NST/NWT"/>
    <s v="INV-010389"/>
    <n v="9.0299999999999994"/>
    <s v="A Team IT"/>
    <x v="0"/>
  </r>
  <r>
    <n v="7430"/>
    <s v="Data Processing"/>
    <n v="936"/>
    <d v="2023-04-12T00:00:00"/>
    <s v="Comp Chgs NST/NWT"/>
    <s v="INV-10389"/>
    <n v="9.0299999999999994"/>
    <s v="A Team IT"/>
    <x v="0"/>
  </r>
  <r>
    <n v="7430"/>
    <s v="Data Processing"/>
    <n v="140"/>
    <d v="2023-04-13T00:00:00"/>
    <s v="A Team IT"/>
    <s v="INV-10394"/>
    <n v="335"/>
    <s v="A Team IT"/>
    <x v="0"/>
  </r>
  <r>
    <n v="7430"/>
    <s v="Data Processing"/>
    <n v="260"/>
    <d v="2023-04-13T00:00:00"/>
    <s v="A Team IT"/>
    <s v="INV-10395"/>
    <n v="218"/>
    <s v="A Team IT"/>
    <x v="0"/>
  </r>
  <r>
    <n v="7430"/>
    <s v="Data Processing"/>
    <n v="330"/>
    <d v="2023-04-13T00:00:00"/>
    <s v="A Team IT"/>
    <s v="INV-10393"/>
    <n v="61.5"/>
    <s v="A Team IT"/>
    <x v="0"/>
  </r>
  <r>
    <n v="7430"/>
    <s v="Data Processing"/>
    <n v="340"/>
    <d v="2023-04-13T00:00:00"/>
    <s v="A Team IT"/>
    <s v="INV-10393"/>
    <n v="61.5"/>
    <s v="A Team IT"/>
    <x v="0"/>
  </r>
  <r>
    <n v="7430"/>
    <s v="Data Processing"/>
    <n v="110"/>
    <d v="2023-04-14T00:00:00"/>
    <s v="Comp Chgs NST/NWT"/>
    <s v="INV-10402"/>
    <n v="12"/>
    <s v="A Team IT"/>
    <x v="0"/>
  </r>
  <r>
    <n v="7430"/>
    <s v="Data Processing"/>
    <n v="110"/>
    <d v="2023-04-14T00:00:00"/>
    <s v="Comp Chgs NST"/>
    <s v="INV-10405"/>
    <n v="373"/>
    <s v="A Team IT"/>
    <x v="0"/>
  </r>
  <r>
    <n v="7430"/>
    <s v="Data Processing"/>
    <n v="112"/>
    <d v="2023-04-14T00:00:00"/>
    <s v="Comp Chgs NST/NWT"/>
    <s v="INV-10402"/>
    <n v="9"/>
    <s v="A Team IT"/>
    <x v="0"/>
  </r>
  <r>
    <n v="7430"/>
    <s v="Data Processing"/>
    <n v="112"/>
    <d v="2023-04-14T00:00:00"/>
    <s v="Comp Chgs NST"/>
    <s v="INV-10405"/>
    <n v="186.5"/>
    <s v="A Team IT"/>
    <x v="0"/>
  </r>
  <r>
    <n v="7430"/>
    <s v="Data Processing"/>
    <n v="120"/>
    <d v="2023-04-14T00:00:00"/>
    <s v="Comp Chgs NST/NWT"/>
    <s v="INV-10402"/>
    <n v="16.2"/>
    <s v="A Team IT"/>
    <x v="0"/>
  </r>
  <r>
    <n v="7430"/>
    <s v="Data Processing"/>
    <n v="120"/>
    <d v="2023-04-14T00:00:00"/>
    <s v="Comp Chgs NST"/>
    <s v="INV-10405"/>
    <n v="410.3"/>
    <s v="A Team IT"/>
    <x v="0"/>
  </r>
  <r>
    <n v="7430"/>
    <s v="Data Processing"/>
    <n v="130"/>
    <d v="2023-04-14T00:00:00"/>
    <s v="Comp Chgs NST/NWT"/>
    <s v="INV-10402"/>
    <n v="9.18"/>
    <s v="A Team IT"/>
    <x v="0"/>
  </r>
  <r>
    <n v="7430"/>
    <s v="Data Processing"/>
    <n v="130"/>
    <d v="2023-04-14T00:00:00"/>
    <s v="Comp Chgs NST"/>
    <s v="INV-10405"/>
    <n v="317.05"/>
    <s v="A Team IT"/>
    <x v="0"/>
  </r>
  <r>
    <n v="7430"/>
    <s v="Data Processing"/>
    <n v="140"/>
    <d v="2023-04-14T00:00:00"/>
    <s v="Comp Chgs NST/NWT"/>
    <s v="INV-10402"/>
    <n v="10.8"/>
    <s v="A Team IT"/>
    <x v="0"/>
  </r>
  <r>
    <n v="7430"/>
    <s v="Data Processing"/>
    <n v="140"/>
    <d v="2023-04-14T00:00:00"/>
    <s v="Comp Chgs NST"/>
    <s v="INV-10405"/>
    <n v="373"/>
    <s v="A Team IT"/>
    <x v="0"/>
  </r>
  <r>
    <n v="7430"/>
    <s v="Data Processing"/>
    <n v="160"/>
    <d v="2023-04-14T00:00:00"/>
    <s v="Comp Chgs NST/NWT"/>
    <s v="INV-10402"/>
    <n v="5.4"/>
    <s v="A Team IT"/>
    <x v="0"/>
  </r>
  <r>
    <n v="7430"/>
    <s v="Data Processing"/>
    <n v="162"/>
    <d v="2023-04-14T00:00:00"/>
    <s v="Comp Chgs NST"/>
    <s v="INV-10405"/>
    <n v="111.9"/>
    <s v="A Team IT"/>
    <x v="0"/>
  </r>
  <r>
    <n v="7430"/>
    <s v="Data Processing"/>
    <n v="210"/>
    <d v="2023-04-14T00:00:00"/>
    <s v="Comp Chgs NST/NWT"/>
    <s v="INV-10402"/>
    <n v="6"/>
    <s v="A Team IT"/>
    <x v="0"/>
  </r>
  <r>
    <n v="7430"/>
    <s v="Data Processing"/>
    <n v="220"/>
    <d v="2023-04-14T00:00:00"/>
    <s v="Comp Chgs NST/NWT"/>
    <s v="INV-10402"/>
    <n v="3.6"/>
    <s v="A Team IT"/>
    <x v="0"/>
  </r>
  <r>
    <n v="7430"/>
    <s v="Data Processing"/>
    <n v="230"/>
    <d v="2023-04-14T00:00:00"/>
    <s v="Comp Chgs NST/NWT"/>
    <s v="INV-10402"/>
    <n v="6.08"/>
    <s v="A Team IT"/>
    <x v="0"/>
  </r>
  <r>
    <n v="7430"/>
    <s v="Data Processing"/>
    <n v="240"/>
    <d v="2023-04-14T00:00:00"/>
    <s v="Comp Chgs NST/NWT"/>
    <s v="INV-10402"/>
    <n v="4.8"/>
    <s v="A Team IT"/>
    <x v="0"/>
  </r>
  <r>
    <n v="7430"/>
    <s v="Data Processing"/>
    <n v="340"/>
    <d v="2023-04-14T00:00:00"/>
    <s v="Comp Chgs NST/NWT"/>
    <s v="INV-10402"/>
    <n v="2.4500000000000002"/>
    <s v="A Team IT"/>
    <x v="0"/>
  </r>
  <r>
    <n v="7430"/>
    <s v="Data Processing"/>
    <n v="935"/>
    <d v="2023-04-14T00:00:00"/>
    <s v="Comp Chgs NST/NWT"/>
    <s v="INV-10402"/>
    <n v="2.25"/>
    <s v="A Team IT"/>
    <x v="0"/>
  </r>
  <r>
    <n v="7430"/>
    <s v="Data Processing"/>
    <n v="935"/>
    <d v="2023-04-14T00:00:00"/>
    <s v="Comp Chgs NST"/>
    <s v="INV-10405"/>
    <n v="93.25"/>
    <s v="A Team IT"/>
    <x v="0"/>
  </r>
  <r>
    <n v="7430"/>
    <s v="Data Processing"/>
    <n v="936"/>
    <d v="2023-04-14T00:00:00"/>
    <s v="Comp Chgs NST/NWT"/>
    <s v="INV-10402"/>
    <n v="2.25"/>
    <s v="A Team IT"/>
    <x v="0"/>
  </r>
  <r>
    <n v="7430"/>
    <s v="Data Processing"/>
    <n v="112"/>
    <d v="2023-04-18T00:00:00"/>
    <s v="A Team IT"/>
    <s v="INV-10423"/>
    <n v="60"/>
    <s v="A Team IT"/>
    <x v="0"/>
  </r>
  <r>
    <n v="7430"/>
    <s v="Data Processing"/>
    <n v="340"/>
    <d v="2023-04-18T00:00:00"/>
    <s v="A Team IT"/>
    <s v="INV-10421"/>
    <n v="270"/>
    <s v="A Team IT"/>
    <x v="0"/>
  </r>
  <r>
    <n v="7430"/>
    <s v="Data Processing"/>
    <n v="110"/>
    <d v="2023-04-24T00:00:00"/>
    <s v="Comp Chgs NST/NWT"/>
    <s v="INV-10444"/>
    <n v="190.31"/>
    <s v="A Team IT"/>
    <x v="0"/>
  </r>
  <r>
    <n v="7430"/>
    <s v="Data Processing"/>
    <n v="112"/>
    <d v="2023-04-24T00:00:00"/>
    <s v="Comp Chgs NST/NWT"/>
    <s v="INV-10444"/>
    <n v="142.77000000000001"/>
    <s v="A Team IT"/>
    <x v="0"/>
  </r>
  <r>
    <n v="7430"/>
    <s v="Data Processing"/>
    <n v="120"/>
    <d v="2023-04-24T00:00:00"/>
    <s v="Comp Chgs NST/NWT"/>
    <s v="INV-10444"/>
    <n v="256.98"/>
    <s v="A Team IT"/>
    <x v="0"/>
  </r>
  <r>
    <n v="7430"/>
    <s v="Data Processing"/>
    <n v="130"/>
    <d v="2023-04-24T00:00:00"/>
    <s v="Comp Chgs NST/NWT"/>
    <s v="INV-10444"/>
    <n v="145.63"/>
    <s v="A Team IT"/>
    <x v="0"/>
  </r>
  <r>
    <n v="7430"/>
    <s v="Data Processing"/>
    <n v="140"/>
    <d v="2023-04-24T00:00:00"/>
    <s v="Comp Chgs NST/NWT"/>
    <s v="INV-10444"/>
    <n v="171.32"/>
    <s v="A Team IT"/>
    <x v="0"/>
  </r>
  <r>
    <n v="7430"/>
    <s v="Data Processing"/>
    <n v="160"/>
    <d v="2023-04-24T00:00:00"/>
    <s v="Comp Chgs NST/NWT"/>
    <s v="INV-10444"/>
    <n v="85.66"/>
    <s v="A Team IT"/>
    <x v="0"/>
  </r>
  <r>
    <n v="7430"/>
    <s v="Data Processing"/>
    <n v="210"/>
    <d v="2023-04-24T00:00:00"/>
    <s v="Computer charges NWT"/>
    <s v="INV-10440"/>
    <n v="18"/>
    <s v="A Team IT"/>
    <x v="0"/>
  </r>
  <r>
    <n v="7430"/>
    <s v="Data Processing"/>
    <n v="210"/>
    <d v="2023-04-24T00:00:00"/>
    <s v="Comp Chgs NST/NWT"/>
    <s v="INV-10444"/>
    <n v="95.23"/>
    <s v="A Team IT"/>
    <x v="0"/>
  </r>
  <r>
    <n v="7430"/>
    <s v="Data Processing"/>
    <n v="220"/>
    <d v="2023-04-24T00:00:00"/>
    <s v="Computer charges NWT"/>
    <s v="INV-10440"/>
    <n v="18"/>
    <s v="A Team IT"/>
    <x v="0"/>
  </r>
  <r>
    <n v="7430"/>
    <s v="Data Processing"/>
    <n v="220"/>
    <d v="2023-04-24T00:00:00"/>
    <s v="Comp Chgs NST/NWT"/>
    <s v="INV-10444"/>
    <n v="57.1"/>
    <s v="A Team IT"/>
    <x v="0"/>
  </r>
  <r>
    <n v="7430"/>
    <s v="Data Processing"/>
    <n v="230"/>
    <d v="2023-04-24T00:00:00"/>
    <s v="Computer charges NWT"/>
    <s v="INV-10440"/>
    <n v="18"/>
    <s v="A Team IT"/>
    <x v="0"/>
  </r>
  <r>
    <n v="7430"/>
    <s v="Data Processing"/>
    <n v="230"/>
    <d v="2023-04-24T00:00:00"/>
    <s v="Comp Chgs NST/NWT"/>
    <s v="INV-10444"/>
    <n v="96.37"/>
    <s v="A Team IT"/>
    <x v="0"/>
  </r>
  <r>
    <n v="7430"/>
    <s v="Data Processing"/>
    <n v="240"/>
    <d v="2023-04-24T00:00:00"/>
    <s v="Computer charges NWT"/>
    <s v="INV-10440"/>
    <n v="18"/>
    <s v="A Team IT"/>
    <x v="0"/>
  </r>
  <r>
    <n v="7430"/>
    <s v="Data Processing"/>
    <n v="240"/>
    <d v="2023-04-24T00:00:00"/>
    <s v="Comp Chgs NST/NWT"/>
    <s v="INV-10444"/>
    <n v="76.099999999999994"/>
    <s v="A Team IT"/>
    <x v="0"/>
  </r>
  <r>
    <n v="7430"/>
    <s v="Data Processing"/>
    <n v="340"/>
    <d v="2023-04-24T00:00:00"/>
    <s v="Computer charges NWT"/>
    <s v="INV-10440"/>
    <n v="8.1"/>
    <s v="A Team IT"/>
    <x v="0"/>
  </r>
  <r>
    <n v="7430"/>
    <s v="Data Processing"/>
    <n v="340"/>
    <d v="2023-04-24T00:00:00"/>
    <s v="Comp Chgs NST/NWT"/>
    <s v="INV-10444"/>
    <n v="38.83"/>
    <s v="A Team IT"/>
    <x v="0"/>
  </r>
  <r>
    <n v="7430"/>
    <s v="Data Processing"/>
    <n v="935"/>
    <d v="2023-04-24T00:00:00"/>
    <s v="Comp Chgs NST/NWT"/>
    <s v="INV-10444"/>
    <n v="35.700000000000003"/>
    <s v="A Team IT"/>
    <x v="0"/>
  </r>
  <r>
    <n v="7430"/>
    <s v="Data Processing"/>
    <n v="936"/>
    <d v="2023-04-24T00:00:00"/>
    <s v="Computer charges NWT"/>
    <s v="INV-10440"/>
    <n v="9.9"/>
    <s v="A Team IT"/>
    <x v="0"/>
  </r>
  <r>
    <n v="7430"/>
    <s v="Data Processing"/>
    <n v="936"/>
    <d v="2023-04-24T00:00:00"/>
    <s v="Comp Chgs NST/NWT"/>
    <s v="INV-10444"/>
    <n v="35.700000000000003"/>
    <s v="A Team IT"/>
    <x v="0"/>
  </r>
  <r>
    <n v="7430"/>
    <s v="Data Processing"/>
    <n v="440"/>
    <d v="2023-04-26T00:00:00"/>
    <s v="A Team IT- hobby workshop troubleshoot"/>
    <s v="INV-10451"/>
    <n v="30"/>
    <s v="A Team IT"/>
    <x v="0"/>
  </r>
  <r>
    <n v="7430"/>
    <s v="Data Processing"/>
    <n v="110"/>
    <d v="2023-04-27T00:00:00"/>
    <s v="Comp Chgs NST/NWT"/>
    <s v="INV-10455"/>
    <n v="39.99"/>
    <s v="A Team IT"/>
    <x v="0"/>
  </r>
  <r>
    <n v="7430"/>
    <s v="Data Processing"/>
    <n v="112"/>
    <d v="2023-04-27T00:00:00"/>
    <s v="Comp Chgs NST/NWT"/>
    <s v="INV-10455"/>
    <n v="30"/>
    <s v="A Team IT"/>
    <x v="0"/>
  </r>
  <r>
    <n v="7430"/>
    <s v="Data Processing"/>
    <n v="120"/>
    <d v="2023-04-27T00:00:00"/>
    <s v="Comp Chgs NST/NWT"/>
    <s v="INV-10455"/>
    <n v="54"/>
    <s v="A Team IT"/>
    <x v="0"/>
  </r>
  <r>
    <n v="7430"/>
    <s v="Data Processing"/>
    <n v="130"/>
    <d v="2023-04-27T00:00:00"/>
    <s v="Comp Chgs NST/NWT"/>
    <s v="INV-10455"/>
    <n v="30.6"/>
    <s v="A Team IT"/>
    <x v="0"/>
  </r>
  <r>
    <n v="7430"/>
    <s v="Data Processing"/>
    <n v="140"/>
    <d v="2023-04-27T00:00:00"/>
    <s v="A Team IT- benjamin clark NST service account setup"/>
    <s v="INV-10456"/>
    <n v="30"/>
    <s v="A Team IT"/>
    <x v="0"/>
  </r>
  <r>
    <n v="7430"/>
    <s v="Data Processing"/>
    <n v="140"/>
    <d v="2023-04-27T00:00:00"/>
    <s v="A Team IT- Trouble shooting VPN connection to NST for Patrick Duddy"/>
    <s v="INV-10457"/>
    <n v="240"/>
    <s v="A Team IT"/>
    <x v="0"/>
  </r>
  <r>
    <n v="7430"/>
    <s v="Data Processing"/>
    <n v="140"/>
    <d v="2023-04-27T00:00:00"/>
    <s v="Comp Chgs NST/NWT"/>
    <s v="INV-10455"/>
    <n v="36"/>
    <s v="A Team IT"/>
    <x v="0"/>
  </r>
  <r>
    <n v="7430"/>
    <s v="Data Processing"/>
    <n v="160"/>
    <d v="2023-04-27T00:00:00"/>
    <s v="Comp Chgs NST/NWT"/>
    <s v="INV-10455"/>
    <n v="18"/>
    <s v="A Team IT"/>
    <x v="0"/>
  </r>
  <r>
    <n v="7430"/>
    <s v="Data Processing"/>
    <n v="210"/>
    <d v="2023-04-27T00:00:00"/>
    <s v="Comp Chgs NST/NWT"/>
    <s v="INV-10455"/>
    <n v="20.010000000000002"/>
    <s v="A Team IT"/>
    <x v="0"/>
  </r>
  <r>
    <n v="7430"/>
    <s v="Data Processing"/>
    <n v="220"/>
    <d v="2023-04-27T00:00:00"/>
    <s v="Comp Chgs NST/NWT"/>
    <s v="INV-10455"/>
    <n v="12"/>
    <s v="A Team IT"/>
    <x v="0"/>
  </r>
  <r>
    <n v="7430"/>
    <s v="Data Processing"/>
    <n v="230"/>
    <d v="2023-04-27T00:00:00"/>
    <s v="Comp Chgs NST/NWT"/>
    <s v="INV-10455"/>
    <n v="20.25"/>
    <s v="A Team IT"/>
    <x v="0"/>
  </r>
  <r>
    <n v="7430"/>
    <s v="Data Processing"/>
    <n v="240"/>
    <d v="2023-04-27T00:00:00"/>
    <s v="Comp Chgs NST/NWT"/>
    <s v="INV-10455"/>
    <n v="15.99"/>
    <s v="A Team IT"/>
    <x v="0"/>
  </r>
  <r>
    <n v="7430"/>
    <s v="Data Processing"/>
    <n v="340"/>
    <d v="2023-04-27T00:00:00"/>
    <s v="Comp Chgs NST/NWT"/>
    <s v="INV-10455"/>
    <n v="8.16"/>
    <s v="A Team IT"/>
    <x v="0"/>
  </r>
  <r>
    <n v="7430"/>
    <s v="Data Processing"/>
    <n v="935"/>
    <d v="2023-04-27T00:00:00"/>
    <s v="Comp Chgs NST/NWT"/>
    <s v="INV-10455"/>
    <n v="7.5"/>
    <s v="A Team IT"/>
    <x v="0"/>
  </r>
  <r>
    <n v="7430"/>
    <s v="Data Processing"/>
    <n v="936"/>
    <d v="2023-04-27T00:00:00"/>
    <s v="Comp Chgs NST/NWT"/>
    <s v="INV-10455"/>
    <n v="7.5"/>
    <s v="A Team IT"/>
    <x v="0"/>
  </r>
  <r>
    <n v="7430"/>
    <s v="Data Processing"/>
    <n v="210"/>
    <d v="2023-04-28T00:00:00"/>
    <s v="A Team IT"/>
    <s v="INV-10463"/>
    <n v="167"/>
    <s v="A Team IT"/>
    <x v="0"/>
  </r>
  <r>
    <n v="7430"/>
    <s v="Data Processing"/>
    <n v="220"/>
    <d v="2023-04-28T00:00:00"/>
    <s v="A Team IT"/>
    <s v="INV-10463"/>
    <n v="167"/>
    <s v="A Team IT"/>
    <x v="0"/>
  </r>
  <r>
    <n v="7430"/>
    <s v="Data Processing"/>
    <n v="110"/>
    <d v="2023-05-01T00:00:00"/>
    <s v="Comp Chgs NST"/>
    <s v="INV-10466"/>
    <n v="151"/>
    <s v="A Team IT"/>
    <x v="0"/>
  </r>
  <r>
    <n v="7430"/>
    <s v="Data Processing"/>
    <n v="110"/>
    <d v="2023-05-01T00:00:00"/>
    <s v="Comp Chgs NST/NWT"/>
    <s v="INV-10472"/>
    <n v="12"/>
    <s v="A Team IT"/>
    <x v="0"/>
  </r>
  <r>
    <n v="7430"/>
    <s v="Data Processing"/>
    <n v="112"/>
    <d v="2023-05-01T00:00:00"/>
    <s v="Comp Chgs NST"/>
    <s v="INV-10466"/>
    <n v="75.5"/>
    <s v="A Team IT"/>
    <x v="0"/>
  </r>
  <r>
    <n v="7430"/>
    <s v="Data Processing"/>
    <n v="112"/>
    <d v="2023-05-01T00:00:00"/>
    <s v="Comp Chgs NST/NWT"/>
    <s v="INV-10472"/>
    <n v="9"/>
    <s v="A Team IT"/>
    <x v="0"/>
  </r>
  <r>
    <n v="7430"/>
    <s v="Data Processing"/>
    <n v="120"/>
    <d v="2023-05-01T00:00:00"/>
    <s v="Comp Chgs NST"/>
    <s v="INV-10466"/>
    <n v="166.1"/>
    <s v="A Team IT"/>
    <x v="0"/>
  </r>
  <r>
    <n v="7430"/>
    <s v="Data Processing"/>
    <n v="120"/>
    <d v="2023-05-01T00:00:00"/>
    <s v="Comp Chgs NST/NWT"/>
    <s v="INV-10472"/>
    <n v="16.2"/>
    <s v="A Team IT"/>
    <x v="0"/>
  </r>
  <r>
    <n v="7430"/>
    <s v="Data Processing"/>
    <n v="130"/>
    <d v="2023-05-01T00:00:00"/>
    <s v="Comp Chgs NST"/>
    <s v="INV-10466"/>
    <n v="128.35"/>
    <s v="A Team IT"/>
    <x v="0"/>
  </r>
  <r>
    <n v="7430"/>
    <s v="Data Processing"/>
    <n v="130"/>
    <d v="2023-05-01T00:00:00"/>
    <s v="Comp Chgs NST/NWT"/>
    <s v="INV-10472"/>
    <n v="9.18"/>
    <s v="A Team IT"/>
    <x v="0"/>
  </r>
  <r>
    <n v="7430"/>
    <s v="Data Processing"/>
    <n v="140"/>
    <d v="2023-05-01T00:00:00"/>
    <s v="Comp Chgs NST"/>
    <s v="INV-10466"/>
    <n v="151"/>
    <s v="A Team IT"/>
    <x v="0"/>
  </r>
  <r>
    <n v="7430"/>
    <s v="Data Processing"/>
    <n v="140"/>
    <d v="2023-05-01T00:00:00"/>
    <s v="Comp Chgs NST/NWT"/>
    <s v="INV-10472"/>
    <n v="10.8"/>
    <s v="A Team IT"/>
    <x v="0"/>
  </r>
  <r>
    <n v="7430"/>
    <s v="Data Processing"/>
    <n v="160"/>
    <d v="2023-05-01T00:00:00"/>
    <s v="Comp Chgs NST/NWT"/>
    <s v="INV-10472"/>
    <n v="5.4"/>
    <s v="A Team IT"/>
    <x v="0"/>
  </r>
  <r>
    <n v="7430"/>
    <s v="Data Processing"/>
    <n v="162"/>
    <d v="2023-05-01T00:00:00"/>
    <s v="Comp Chgs NST"/>
    <s v="INV-10466"/>
    <n v="45.3"/>
    <s v="A Team IT"/>
    <x v="0"/>
  </r>
  <r>
    <n v="7430"/>
    <s v="Data Processing"/>
    <n v="210"/>
    <d v="2023-05-01T00:00:00"/>
    <s v="Comp Chgs NST/NWT"/>
    <s v="INV-10472"/>
    <n v="6"/>
    <s v="A Team IT"/>
    <x v="0"/>
  </r>
  <r>
    <n v="7430"/>
    <s v="Data Processing"/>
    <n v="220"/>
    <d v="2023-05-01T00:00:00"/>
    <s v="Comp Chgs NST/NWT"/>
    <s v="INV-10472"/>
    <n v="3.6"/>
    <s v="A Team IT"/>
    <x v="0"/>
  </r>
  <r>
    <n v="7430"/>
    <s v="Data Processing"/>
    <n v="230"/>
    <d v="2023-05-01T00:00:00"/>
    <s v="Comp Chgs NST/NWT"/>
    <s v="INV-10472"/>
    <n v="6.08"/>
    <s v="A Team IT"/>
    <x v="0"/>
  </r>
  <r>
    <n v="7430"/>
    <s v="Data Processing"/>
    <n v="240"/>
    <d v="2023-05-01T00:00:00"/>
    <s v="Comp Chgs NST/NWT"/>
    <s v="INV-10472"/>
    <n v="4.8"/>
    <s v="A Team IT"/>
    <x v="0"/>
  </r>
  <r>
    <n v="7430"/>
    <s v="Data Processing"/>
    <n v="340"/>
    <d v="2023-05-01T00:00:00"/>
    <s v="Comp Chgs NST/NWT"/>
    <s v="INV-10472"/>
    <n v="2.4500000000000002"/>
    <s v="A Team IT"/>
    <x v="0"/>
  </r>
  <r>
    <n v="7430"/>
    <s v="Data Processing"/>
    <n v="430"/>
    <d v="2023-05-01T00:00:00"/>
    <s v="A Team IT"/>
    <s v="INV-10473"/>
    <n v="82.5"/>
    <s v="A Team IT"/>
    <x v="0"/>
  </r>
  <r>
    <n v="7430"/>
    <s v="Data Processing"/>
    <n v="440"/>
    <d v="2023-05-01T00:00:00"/>
    <s v="A Team IT"/>
    <s v="INV-10473"/>
    <n v="82.5"/>
    <s v="A Team IT"/>
    <x v="0"/>
  </r>
  <r>
    <n v="7430"/>
    <s v="Data Processing"/>
    <n v="935"/>
    <d v="2023-05-01T00:00:00"/>
    <s v="Comp Chgs NST"/>
    <s v="INV-10466"/>
    <n v="37.75"/>
    <s v="A Team IT"/>
    <x v="0"/>
  </r>
  <r>
    <n v="7430"/>
    <s v="Data Processing"/>
    <n v="935"/>
    <d v="2023-05-01T00:00:00"/>
    <s v="Comp Chgs NST/NWT"/>
    <s v="INV-10472"/>
    <n v="2.25"/>
    <s v="A Team IT"/>
    <x v="0"/>
  </r>
  <r>
    <n v="7430"/>
    <s v="Data Processing"/>
    <n v="936"/>
    <d v="2023-05-01T00:00:00"/>
    <s v="Comp Chgs NST/NWT"/>
    <s v="INV-10472"/>
    <n v="2.25"/>
    <s v="A Team IT"/>
    <x v="0"/>
  </r>
  <r>
    <n v="7430"/>
    <s v="Data Processing"/>
    <n v="140"/>
    <d v="2023-05-03T00:00:00"/>
    <s v="A Team IT"/>
    <s v="INV-10484"/>
    <n v="30"/>
    <s v="A Team IT"/>
    <x v="0"/>
  </r>
  <r>
    <n v="7430"/>
    <s v="Data Processing"/>
    <n v="110"/>
    <d v="2023-05-04T00:00:00"/>
    <s v="Comp Chgs NST/NWT"/>
    <s v="INV-10488"/>
    <n v="38.119999999999997"/>
    <s v="A Team IT"/>
    <x v="0"/>
  </r>
  <r>
    <n v="7430"/>
    <s v="Data Processing"/>
    <n v="112"/>
    <d v="2023-05-04T00:00:00"/>
    <s v="Comp Chgs NST/NWT"/>
    <s v="INV-10488"/>
    <n v="28.6"/>
    <s v="A Team IT"/>
    <x v="0"/>
  </r>
  <r>
    <n v="7430"/>
    <s v="Data Processing"/>
    <n v="120"/>
    <d v="2023-05-04T00:00:00"/>
    <s v="Comp Chgs NST/NWT"/>
    <s v="INV-10488"/>
    <n v="51.48"/>
    <s v="A Team IT"/>
    <x v="0"/>
  </r>
  <r>
    <n v="7430"/>
    <s v="Data Processing"/>
    <n v="130"/>
    <d v="2023-05-04T00:00:00"/>
    <s v="Comp Chgs NST/NWT"/>
    <s v="INV-10488"/>
    <n v="29.17"/>
    <s v="A Team IT"/>
    <x v="0"/>
  </r>
  <r>
    <n v="7430"/>
    <s v="Data Processing"/>
    <n v="140"/>
    <d v="2023-05-04T00:00:00"/>
    <s v="Comp Chgs NST/NWT"/>
    <s v="INV-10488"/>
    <n v="34.32"/>
    <s v="A Team IT"/>
    <x v="0"/>
  </r>
  <r>
    <n v="7430"/>
    <s v="Data Processing"/>
    <n v="160"/>
    <d v="2023-05-04T00:00:00"/>
    <s v="Comp Chgs NST/NWT"/>
    <s v="INV-10488"/>
    <n v="17.16"/>
    <s v="A Team IT"/>
    <x v="0"/>
  </r>
  <r>
    <n v="7430"/>
    <s v="Data Processing"/>
    <n v="210"/>
    <d v="2023-05-04T00:00:00"/>
    <s v="Comp Chgs NST/NWT"/>
    <s v="INV-10488"/>
    <n v="19.079999999999998"/>
    <s v="A Team IT"/>
    <x v="0"/>
  </r>
  <r>
    <n v="7430"/>
    <s v="Data Processing"/>
    <n v="220"/>
    <d v="2023-05-04T00:00:00"/>
    <s v="Comp Chgs NST/NWT"/>
    <s v="INV-10488"/>
    <n v="11.44"/>
    <s v="A Team IT"/>
    <x v="0"/>
  </r>
  <r>
    <n v="7430"/>
    <s v="Data Processing"/>
    <n v="230"/>
    <d v="2023-05-04T00:00:00"/>
    <s v="Comp Chgs NST/NWT"/>
    <s v="INV-10488"/>
    <n v="19.3"/>
    <s v="A Team IT"/>
    <x v="0"/>
  </r>
  <r>
    <n v="7430"/>
    <s v="Data Processing"/>
    <n v="240"/>
    <d v="2023-05-04T00:00:00"/>
    <s v="Comp Chgs NST/NWT"/>
    <s v="INV-10488"/>
    <n v="15.24"/>
    <s v="A Team IT"/>
    <x v="0"/>
  </r>
  <r>
    <n v="7430"/>
    <s v="Data Processing"/>
    <n v="340"/>
    <d v="2023-05-04T00:00:00"/>
    <s v="Comp Chgs NST/NWT"/>
    <s v="INV-10488"/>
    <n v="7.78"/>
    <s v="A Team IT"/>
    <x v="0"/>
  </r>
  <r>
    <n v="7430"/>
    <s v="Data Processing"/>
    <n v="935"/>
    <d v="2023-05-04T00:00:00"/>
    <s v="Comp Chgs NST/NWT"/>
    <s v="INV-10488"/>
    <n v="7.15"/>
    <s v="A Team IT"/>
    <x v="0"/>
  </r>
  <r>
    <n v="7430"/>
    <s v="Data Processing"/>
    <n v="936"/>
    <d v="2023-05-04T00:00:00"/>
    <s v="Comp Chgs NST/NWT"/>
    <s v="INV-10488"/>
    <n v="7.15"/>
    <s v="A Team IT"/>
    <x v="0"/>
  </r>
  <r>
    <n v="7430"/>
    <s v="Data Processing"/>
    <n v="110"/>
    <d v="2023-05-05T00:00:00"/>
    <s v="Comp Chgs NST"/>
    <s v="INV-10490"/>
    <n v="39.619999999999997"/>
    <s v="A Team IT"/>
    <x v="0"/>
  </r>
  <r>
    <n v="7430"/>
    <s v="Data Processing"/>
    <n v="112"/>
    <d v="2023-05-05T00:00:00"/>
    <s v="Comp Chgs NST"/>
    <s v="INV-10490"/>
    <n v="19.809999999999999"/>
    <s v="A Team IT"/>
    <x v="0"/>
  </r>
  <r>
    <n v="7430"/>
    <s v="Data Processing"/>
    <n v="120"/>
    <d v="2023-05-05T00:00:00"/>
    <s v="Comp Chgs NST"/>
    <s v="INV-10490"/>
    <n v="43.57"/>
    <s v="A Team IT"/>
    <x v="0"/>
  </r>
  <r>
    <n v="7430"/>
    <s v="Data Processing"/>
    <n v="130"/>
    <d v="2023-05-05T00:00:00"/>
    <s v="Comp Chgs NST"/>
    <s v="INV-10490"/>
    <n v="33.67"/>
    <s v="A Team IT"/>
    <x v="0"/>
  </r>
  <r>
    <n v="7430"/>
    <s v="Data Processing"/>
    <n v="140"/>
    <d v="2023-05-05T00:00:00"/>
    <s v="Comp Chgs NST"/>
    <s v="INV-10490"/>
    <n v="39.619999999999997"/>
    <s v="A Team IT"/>
    <x v="0"/>
  </r>
  <r>
    <n v="7430"/>
    <s v="Data Processing"/>
    <n v="162"/>
    <d v="2023-05-05T00:00:00"/>
    <s v="Comp Chgs NST"/>
    <s v="INV-10490"/>
    <n v="11.89"/>
    <s v="A Team IT"/>
    <x v="0"/>
  </r>
  <r>
    <n v="7430"/>
    <s v="Data Processing"/>
    <n v="430"/>
    <d v="2023-05-05T00:00:00"/>
    <s v="A Team IT"/>
    <s v="INV-10494"/>
    <n v="432.5"/>
    <s v="A Team IT"/>
    <x v="0"/>
  </r>
  <r>
    <n v="7430"/>
    <s v="Data Processing"/>
    <n v="440"/>
    <d v="2023-05-05T00:00:00"/>
    <s v="A Team IT"/>
    <s v="INV-10494"/>
    <n v="432.5"/>
    <s v="A Team IT"/>
    <x v="0"/>
  </r>
  <r>
    <n v="7430"/>
    <s v="Data Processing"/>
    <n v="935"/>
    <d v="2023-05-05T00:00:00"/>
    <s v="Comp Chgs NST"/>
    <s v="INV-10490"/>
    <n v="9.9"/>
    <s v="A Team IT"/>
    <x v="0"/>
  </r>
  <r>
    <n v="7430"/>
    <s v="Data Processing"/>
    <n v="110"/>
    <d v="2023-05-11T00:00:00"/>
    <s v="A Team IT- Prem WFH troubleshoot"/>
    <s v="INV-10516"/>
    <n v="60"/>
    <s v="A Team IT"/>
    <x v="0"/>
  </r>
  <r>
    <n v="7430"/>
    <s v="Data Processing"/>
    <n v="430"/>
    <d v="2023-05-11T00:00:00"/>
    <s v="A Team IT"/>
    <s v="INV-10515"/>
    <n v="120"/>
    <s v="A Team IT"/>
    <x v="0"/>
  </r>
  <r>
    <n v="7430"/>
    <s v="Data Processing"/>
    <n v="440"/>
    <d v="2023-05-11T00:00:00"/>
    <s v="A Team IT"/>
    <s v="INV-10515"/>
    <n v="120"/>
    <s v="A Team IT"/>
    <x v="0"/>
  </r>
  <r>
    <n v="7430"/>
    <s v="Data Processing"/>
    <n v="110"/>
    <d v="2023-05-12T00:00:00"/>
    <s v="Comp Chgs NST/NWT"/>
    <s v="INV-10520"/>
    <n v="35.99"/>
    <s v="A Team IT"/>
    <x v="0"/>
  </r>
  <r>
    <n v="7430"/>
    <s v="Data Processing"/>
    <n v="110"/>
    <d v="2023-05-12T00:00:00"/>
    <s v="Comp Chgs NST/NWT"/>
    <s v="INV-10521"/>
    <n v="23.99"/>
    <s v="A Team IT"/>
    <x v="0"/>
  </r>
  <r>
    <n v="7430"/>
    <s v="Data Processing"/>
    <n v="112"/>
    <d v="2023-05-12T00:00:00"/>
    <s v="Comp Chgs NST/NWT"/>
    <s v="INV-10520"/>
    <n v="27"/>
    <s v="A Team IT"/>
    <x v="0"/>
  </r>
  <r>
    <n v="7430"/>
    <s v="Data Processing"/>
    <n v="112"/>
    <d v="2023-05-12T00:00:00"/>
    <s v="Comp Chgs NST/NWT"/>
    <s v="INV-10521"/>
    <n v="18"/>
    <s v="A Team IT"/>
    <x v="0"/>
  </r>
  <r>
    <n v="7430"/>
    <s v="Data Processing"/>
    <n v="120"/>
    <d v="2023-05-12T00:00:00"/>
    <s v="Comp Chgs NST/NWT"/>
    <s v="INV-10520"/>
    <n v="48.6"/>
    <s v="A Team IT"/>
    <x v="0"/>
  </r>
  <r>
    <n v="7430"/>
    <s v="Data Processing"/>
    <n v="120"/>
    <d v="2023-05-12T00:00:00"/>
    <s v="Comp Chgs NST/NWT"/>
    <s v="INV-10521"/>
    <n v="32.4"/>
    <s v="A Team IT"/>
    <x v="0"/>
  </r>
  <r>
    <n v="7430"/>
    <s v="Data Processing"/>
    <n v="130"/>
    <d v="2023-05-12T00:00:00"/>
    <s v="Comp Chgs NST/NWT"/>
    <s v="INV-10520"/>
    <n v="27.54"/>
    <s v="A Team IT"/>
    <x v="0"/>
  </r>
  <r>
    <n v="7430"/>
    <s v="Data Processing"/>
    <n v="130"/>
    <d v="2023-05-12T00:00:00"/>
    <s v="Comp Chgs NST/NWT"/>
    <s v="INV-10521"/>
    <n v="18.36"/>
    <s v="A Team IT"/>
    <x v="0"/>
  </r>
  <r>
    <n v="7430"/>
    <s v="Data Processing"/>
    <n v="140"/>
    <d v="2023-05-12T00:00:00"/>
    <s v="Comp Chgs NST/NWT"/>
    <s v="INV-10520"/>
    <n v="32.4"/>
    <s v="A Team IT"/>
    <x v="0"/>
  </r>
  <r>
    <n v="7430"/>
    <s v="Data Processing"/>
    <n v="140"/>
    <d v="2023-05-12T00:00:00"/>
    <s v="Comp Chgs NST/NWT"/>
    <s v="INV-10521"/>
    <n v="21.6"/>
    <s v="A Team IT"/>
    <x v="0"/>
  </r>
  <r>
    <n v="7430"/>
    <s v="Data Processing"/>
    <n v="160"/>
    <d v="2023-05-12T00:00:00"/>
    <s v="A Team IT"/>
    <s v="INV-10518"/>
    <n v="670"/>
    <s v="A Team IT"/>
    <x v="0"/>
  </r>
  <r>
    <n v="7430"/>
    <s v="Data Processing"/>
    <n v="160"/>
    <d v="2023-05-12T00:00:00"/>
    <s v="Comp Chgs NST/NWT"/>
    <s v="INV-10520"/>
    <n v="16.2"/>
    <s v="A Team IT"/>
    <x v="0"/>
  </r>
  <r>
    <n v="7430"/>
    <s v="Data Processing"/>
    <n v="160"/>
    <d v="2023-05-12T00:00:00"/>
    <s v="Comp Chgs NST/NWT"/>
    <s v="INV-10521"/>
    <n v="10.8"/>
    <s v="A Team IT"/>
    <x v="0"/>
  </r>
  <r>
    <n v="7430"/>
    <s v="Data Processing"/>
    <n v="210"/>
    <d v="2023-05-12T00:00:00"/>
    <s v="Comp Chgs NST/NWT"/>
    <s v="INV-10520"/>
    <n v="18.010000000000002"/>
    <s v="A Team IT"/>
    <x v="0"/>
  </r>
  <r>
    <n v="7430"/>
    <s v="Data Processing"/>
    <n v="210"/>
    <d v="2023-05-12T00:00:00"/>
    <s v="Comp Chgs NST/NWT"/>
    <s v="INV-10521"/>
    <n v="12.01"/>
    <s v="A Team IT"/>
    <x v="0"/>
  </r>
  <r>
    <n v="7430"/>
    <s v="Data Processing"/>
    <n v="220"/>
    <d v="2023-05-12T00:00:00"/>
    <s v="Comp Chgs NST/NWT"/>
    <s v="INV-10520"/>
    <n v="10.8"/>
    <s v="A Team IT"/>
    <x v="0"/>
  </r>
  <r>
    <n v="7430"/>
    <s v="Data Processing"/>
    <n v="220"/>
    <d v="2023-05-12T00:00:00"/>
    <s v="Comp Chgs NST/NWT"/>
    <s v="INV-10521"/>
    <n v="7.2"/>
    <s v="A Team IT"/>
    <x v="0"/>
  </r>
  <r>
    <n v="7430"/>
    <s v="Data Processing"/>
    <n v="230"/>
    <d v="2023-05-12T00:00:00"/>
    <s v="Comp Chgs NST/NWT"/>
    <s v="INV-10520"/>
    <n v="18.23"/>
    <s v="A Team IT"/>
    <x v="0"/>
  </r>
  <r>
    <n v="7430"/>
    <s v="Data Processing"/>
    <n v="230"/>
    <d v="2023-05-12T00:00:00"/>
    <s v="Comp Chgs NST/NWT"/>
    <s v="INV-10521"/>
    <n v="12.15"/>
    <s v="A Team IT"/>
    <x v="0"/>
  </r>
  <r>
    <n v="7430"/>
    <s v="Data Processing"/>
    <n v="240"/>
    <d v="2023-05-12T00:00:00"/>
    <s v="Comp Chgs NST/NWT"/>
    <s v="INV-10520"/>
    <n v="14.39"/>
    <s v="A Team IT"/>
    <x v="0"/>
  </r>
  <r>
    <n v="7430"/>
    <s v="Data Processing"/>
    <n v="240"/>
    <d v="2023-05-12T00:00:00"/>
    <s v="Comp Chgs NST/NWT"/>
    <s v="INV-10521"/>
    <n v="9.59"/>
    <s v="A Team IT"/>
    <x v="0"/>
  </r>
  <r>
    <n v="7430"/>
    <s v="Data Processing"/>
    <n v="340"/>
    <d v="2023-05-12T00:00:00"/>
    <s v="Comp Chgs NST/NWT"/>
    <s v="INV-10520"/>
    <n v="7.35"/>
    <s v="A Team IT"/>
    <x v="0"/>
  </r>
  <r>
    <n v="7430"/>
    <s v="Data Processing"/>
    <n v="340"/>
    <d v="2023-05-12T00:00:00"/>
    <s v="Comp Chgs NST/NWT"/>
    <s v="INV-10521"/>
    <n v="4.9000000000000004"/>
    <s v="A Team IT"/>
    <x v="0"/>
  </r>
  <r>
    <n v="7430"/>
    <s v="Data Processing"/>
    <n v="935"/>
    <d v="2023-05-12T00:00:00"/>
    <s v="Comp Chgs NST/NWT"/>
    <s v="INV-10520"/>
    <n v="6.75"/>
    <s v="A Team IT"/>
    <x v="0"/>
  </r>
  <r>
    <n v="7430"/>
    <s v="Data Processing"/>
    <n v="935"/>
    <d v="2023-05-12T00:00:00"/>
    <s v="Comp Chgs NST/NWT"/>
    <s v="INV-10521"/>
    <n v="4.5"/>
    <s v="A Team IT"/>
    <x v="0"/>
  </r>
  <r>
    <n v="7430"/>
    <s v="Data Processing"/>
    <n v="936"/>
    <d v="2023-05-12T00:00:00"/>
    <s v="Comp Chgs NST/NWT"/>
    <s v="INV-10520"/>
    <n v="6.75"/>
    <s v="A Team IT"/>
    <x v="0"/>
  </r>
  <r>
    <n v="7430"/>
    <s v="Data Processing"/>
    <n v="936"/>
    <d v="2023-05-12T00:00:00"/>
    <s v="Comp Chgs NST/NWT"/>
    <s v="INV-10521"/>
    <n v="4.5"/>
    <s v="A Team IT"/>
    <x v="0"/>
  </r>
  <r>
    <n v="7430"/>
    <s v="Data Processing"/>
    <n v="120"/>
    <d v="2023-05-16T00:00:00"/>
    <s v="A Team IT"/>
    <s v="INV-10540"/>
    <n v="275"/>
    <s v="A Team IT"/>
    <x v="0"/>
  </r>
  <r>
    <n v="7430"/>
    <s v="Data Processing"/>
    <n v="430"/>
    <d v="2023-05-16T00:00:00"/>
    <s v="A Team IT"/>
    <s v="INV-10539"/>
    <n v="121.5"/>
    <s v="A Team IT"/>
    <x v="0"/>
  </r>
  <r>
    <n v="7430"/>
    <s v="Data Processing"/>
    <n v="440"/>
    <d v="2023-05-16T00:00:00"/>
    <s v="A Team IT"/>
    <s v="INV-10539"/>
    <n v="121.5"/>
    <s v="A Team IT"/>
    <x v="0"/>
  </r>
  <r>
    <n v="7430"/>
    <s v="Data Processing"/>
    <n v="110"/>
    <d v="2023-05-17T00:00:00"/>
    <s v="Comp Chgs NST/NWT"/>
    <s v="INV-10544"/>
    <n v="254.6"/>
    <s v="A Team IT"/>
    <x v="0"/>
  </r>
  <r>
    <n v="7430"/>
    <s v="Data Processing"/>
    <n v="112"/>
    <d v="2023-05-17T00:00:00"/>
    <s v="Comp Chgs NST/NWT"/>
    <s v="INV-10544"/>
    <n v="191"/>
    <s v="A Team IT"/>
    <x v="0"/>
  </r>
  <r>
    <n v="7430"/>
    <s v="Data Processing"/>
    <n v="112"/>
    <d v="2023-05-17T00:00:00"/>
    <s v="A Team IT- Julie laptop screen replacement"/>
    <s v="INV-10550"/>
    <n v="210"/>
    <s v="A Team IT"/>
    <x v="0"/>
  </r>
  <r>
    <n v="7430"/>
    <s v="Data Processing"/>
    <n v="120"/>
    <d v="2023-05-17T00:00:00"/>
    <s v="Comp Chgs NST/NWT"/>
    <s v="INV-10544"/>
    <n v="343.8"/>
    <s v="A Team IT"/>
    <x v="0"/>
  </r>
  <r>
    <n v="7430"/>
    <s v="Data Processing"/>
    <n v="130"/>
    <d v="2023-05-17T00:00:00"/>
    <s v="Comp Chgs NST/NWT"/>
    <s v="INV-10544"/>
    <n v="194.82"/>
    <s v="A Team IT"/>
    <x v="0"/>
  </r>
  <r>
    <n v="7430"/>
    <s v="Data Processing"/>
    <n v="140"/>
    <d v="2023-05-17T00:00:00"/>
    <s v="Comp Chgs NST/NWT"/>
    <s v="INV-10544"/>
    <n v="229.2"/>
    <s v="A Team IT"/>
    <x v="0"/>
  </r>
  <r>
    <n v="7430"/>
    <s v="Data Processing"/>
    <n v="160"/>
    <d v="2023-05-17T00:00:00"/>
    <s v="Comp Chgs NST/NWT"/>
    <s v="INV-10544"/>
    <n v="114.6"/>
    <s v="A Team IT"/>
    <x v="0"/>
  </r>
  <r>
    <n v="7430"/>
    <s v="Data Processing"/>
    <n v="210"/>
    <d v="2023-05-17T00:00:00"/>
    <s v="Comp Chgs NST/NWT"/>
    <s v="INV-10544"/>
    <n v="127.4"/>
    <s v="A Team IT"/>
    <x v="0"/>
  </r>
  <r>
    <n v="7430"/>
    <s v="Data Processing"/>
    <n v="220"/>
    <d v="2023-05-17T00:00:00"/>
    <s v="Comp Chgs NST/NWT"/>
    <s v="INV-10544"/>
    <n v="76.400000000000006"/>
    <s v="A Team IT"/>
    <x v="0"/>
  </r>
  <r>
    <n v="7430"/>
    <s v="Data Processing"/>
    <n v="230"/>
    <d v="2023-05-17T00:00:00"/>
    <s v="Comp Chgs NST/NWT"/>
    <s v="INV-10544"/>
    <n v="128.91999999999999"/>
    <s v="A Team IT"/>
    <x v="0"/>
  </r>
  <r>
    <n v="7430"/>
    <s v="Data Processing"/>
    <n v="240"/>
    <d v="2023-05-17T00:00:00"/>
    <s v="Comp Chgs NST/NWT"/>
    <s v="INV-10544"/>
    <n v="101.8"/>
    <s v="A Team IT"/>
    <x v="0"/>
  </r>
  <r>
    <n v="7430"/>
    <s v="Data Processing"/>
    <n v="240"/>
    <d v="2023-05-17T00:00:00"/>
    <s v="A Team IT"/>
    <s v="INV-10548"/>
    <n v="74"/>
    <s v="A Team IT"/>
    <x v="0"/>
  </r>
  <r>
    <n v="7430"/>
    <s v="Data Processing"/>
    <n v="340"/>
    <d v="2023-05-17T00:00:00"/>
    <s v="Comp Chgs NST/NWT"/>
    <s v="INV-10544"/>
    <n v="51.95"/>
    <s v="A Team IT"/>
    <x v="0"/>
  </r>
  <r>
    <n v="7430"/>
    <s v="Data Processing"/>
    <n v="935"/>
    <d v="2023-05-17T00:00:00"/>
    <s v="Comp Chgs NST/NWT"/>
    <s v="INV-10544"/>
    <n v="47.75"/>
    <s v="A Team IT"/>
    <x v="0"/>
  </r>
  <r>
    <n v="7430"/>
    <s v="Data Processing"/>
    <n v="936"/>
    <d v="2023-05-17T00:00:00"/>
    <s v="Comp Chgs NST/NWT"/>
    <s v="INV-10544"/>
    <n v="47.75"/>
    <s v="A Team IT"/>
    <x v="0"/>
  </r>
  <r>
    <n v="7430"/>
    <s v="Data Processing"/>
    <n v="120"/>
    <d v="2023-05-19T00:00:00"/>
    <s v="A Team IT- Used Vehicle CCTV Cabling"/>
    <s v="INV-10551"/>
    <n v="244"/>
    <s v="A Team IT"/>
    <x v="0"/>
  </r>
  <r>
    <n v="7430"/>
    <s v="Data Processing"/>
    <n v="210"/>
    <d v="2023-05-21T00:00:00"/>
    <s v="Computer charges NWT"/>
    <s v="INV-10566"/>
    <n v="18"/>
    <s v="A Team IT"/>
    <x v="0"/>
  </r>
  <r>
    <n v="7430"/>
    <s v="Data Processing"/>
    <n v="220"/>
    <d v="2023-05-21T00:00:00"/>
    <s v="Computer charges NWT"/>
    <s v="INV-10566"/>
    <n v="18"/>
    <s v="A Team IT"/>
    <x v="0"/>
  </r>
  <r>
    <n v="7430"/>
    <s v="Data Processing"/>
    <n v="230"/>
    <d v="2023-05-21T00:00:00"/>
    <s v="Computer charges NWT"/>
    <s v="INV-10566"/>
    <n v="18"/>
    <s v="A Team IT"/>
    <x v="0"/>
  </r>
  <r>
    <n v="7430"/>
    <s v="Data Processing"/>
    <n v="240"/>
    <d v="2023-05-21T00:00:00"/>
    <s v="Computer charges NWT"/>
    <s v="INV-10566"/>
    <n v="18"/>
    <s v="A Team IT"/>
    <x v="0"/>
  </r>
  <r>
    <n v="7430"/>
    <s v="Data Processing"/>
    <n v="340"/>
    <d v="2023-05-21T00:00:00"/>
    <s v="Computer charges NWT"/>
    <s v="INV-10566"/>
    <n v="8.1"/>
    <s v="A Team IT"/>
    <x v="0"/>
  </r>
  <r>
    <n v="7430"/>
    <s v="Data Processing"/>
    <n v="936"/>
    <d v="2023-05-21T00:00:00"/>
    <s v="Computer charges NWT"/>
    <s v="INV-10566"/>
    <n v="9.9"/>
    <s v="A Team IT"/>
    <x v="0"/>
  </r>
  <r>
    <n v="7430"/>
    <s v="Data Processing"/>
    <n v="110"/>
    <d v="2023-05-22T00:00:00"/>
    <s v="Comp Chgs NST/NWT"/>
    <s v="INV-10562"/>
    <n v="103.57"/>
    <s v="A Team IT"/>
    <x v="0"/>
  </r>
  <r>
    <n v="7430"/>
    <s v="Data Processing"/>
    <n v="112"/>
    <d v="2023-05-22T00:00:00"/>
    <s v="Comp Chgs NST/NWT"/>
    <s v="INV-10562"/>
    <n v="77.7"/>
    <s v="A Team IT"/>
    <x v="0"/>
  </r>
  <r>
    <n v="7430"/>
    <s v="Data Processing"/>
    <n v="120"/>
    <d v="2023-05-22T00:00:00"/>
    <s v="Comp Chgs NST/NWT"/>
    <s v="INV-10562"/>
    <n v="139.86000000000001"/>
    <s v="A Team IT"/>
    <x v="0"/>
  </r>
  <r>
    <n v="7430"/>
    <s v="Data Processing"/>
    <n v="130"/>
    <d v="2023-05-22T00:00:00"/>
    <s v="Comp Chgs NST/NWT"/>
    <s v="INV-10562"/>
    <n v="79.25"/>
    <s v="A Team IT"/>
    <x v="0"/>
  </r>
  <r>
    <n v="7430"/>
    <s v="Data Processing"/>
    <n v="140"/>
    <d v="2023-05-22T00:00:00"/>
    <s v="Comp Chgs NST/NWT"/>
    <s v="INV-10562"/>
    <n v="93.24"/>
    <s v="A Team IT"/>
    <x v="0"/>
  </r>
  <r>
    <n v="7430"/>
    <s v="Data Processing"/>
    <n v="142"/>
    <d v="2023-05-22T00:00:00"/>
    <s v="A Team IT"/>
    <s v="INV-10560"/>
    <n v="90"/>
    <s v="A Team IT"/>
    <x v="0"/>
  </r>
  <r>
    <n v="7430"/>
    <s v="Data Processing"/>
    <n v="160"/>
    <d v="2023-05-22T00:00:00"/>
    <s v="Comp Chgs NST/NWT"/>
    <s v="INV-10562"/>
    <n v="46.62"/>
    <s v="A Team IT"/>
    <x v="0"/>
  </r>
  <r>
    <n v="7430"/>
    <s v="Data Processing"/>
    <n v="210"/>
    <d v="2023-05-22T00:00:00"/>
    <s v="Computer charges NWT"/>
    <s v="INV-10563"/>
    <n v="60"/>
    <s v="A Team IT"/>
    <x v="0"/>
  </r>
  <r>
    <n v="7430"/>
    <s v="Data Processing"/>
    <n v="210"/>
    <d v="2023-05-22T00:00:00"/>
    <s v="Comp Chgs NST/NWT"/>
    <s v="INV-10562"/>
    <n v="51.83"/>
    <s v="A Team IT"/>
    <x v="0"/>
  </r>
  <r>
    <n v="7430"/>
    <s v="Data Processing"/>
    <n v="220"/>
    <d v="2023-05-22T00:00:00"/>
    <s v="Computer charges NWT"/>
    <s v="INV-10563"/>
    <n v="60"/>
    <s v="A Team IT"/>
    <x v="0"/>
  </r>
  <r>
    <n v="7430"/>
    <s v="Data Processing"/>
    <n v="220"/>
    <d v="2023-05-22T00:00:00"/>
    <s v="Comp Chgs NST/NWT"/>
    <s v="INV-10562"/>
    <n v="31.08"/>
    <s v="A Team IT"/>
    <x v="0"/>
  </r>
  <r>
    <n v="7430"/>
    <s v="Data Processing"/>
    <n v="230"/>
    <d v="2023-05-22T00:00:00"/>
    <s v="Computer charges NWT"/>
    <s v="INV-10563"/>
    <n v="60"/>
    <s v="A Team IT"/>
    <x v="0"/>
  </r>
  <r>
    <n v="7430"/>
    <s v="Data Processing"/>
    <n v="230"/>
    <d v="2023-05-22T00:00:00"/>
    <s v="Comp Chgs NST/NWT"/>
    <s v="INV-10562"/>
    <n v="52.44"/>
    <s v="A Team IT"/>
    <x v="0"/>
  </r>
  <r>
    <n v="7430"/>
    <s v="Data Processing"/>
    <n v="240"/>
    <d v="2023-05-22T00:00:00"/>
    <s v="Computer charges NWT"/>
    <s v="INV-10563"/>
    <n v="60"/>
    <s v="A Team IT"/>
    <x v="0"/>
  </r>
  <r>
    <n v="7430"/>
    <s v="Data Processing"/>
    <n v="240"/>
    <d v="2023-05-22T00:00:00"/>
    <s v="Comp Chgs NST/NWT"/>
    <s v="INV-10562"/>
    <n v="41.42"/>
    <s v="A Team IT"/>
    <x v="0"/>
  </r>
  <r>
    <n v="7430"/>
    <s v="Data Processing"/>
    <n v="340"/>
    <d v="2023-05-22T00:00:00"/>
    <s v="Computer charges NWT"/>
    <s v="INV-10563"/>
    <n v="27"/>
    <s v="A Team IT"/>
    <x v="0"/>
  </r>
  <r>
    <n v="7430"/>
    <s v="Data Processing"/>
    <n v="340"/>
    <d v="2023-05-22T00:00:00"/>
    <s v="Comp Chgs NST/NWT"/>
    <s v="INV-10562"/>
    <n v="21.13"/>
    <s v="A Team IT"/>
    <x v="0"/>
  </r>
  <r>
    <n v="7430"/>
    <s v="Data Processing"/>
    <n v="935"/>
    <d v="2023-05-22T00:00:00"/>
    <s v="Comp Chgs NST/NWT"/>
    <s v="INV-10562"/>
    <n v="19.43"/>
    <s v="A Team IT"/>
    <x v="0"/>
  </r>
  <r>
    <n v="7430"/>
    <s v="Data Processing"/>
    <n v="936"/>
    <d v="2023-05-22T00:00:00"/>
    <s v="Computer charges NWT"/>
    <s v="INV-10563"/>
    <n v="33"/>
    <s v="A Team IT"/>
    <x v="0"/>
  </r>
  <r>
    <n v="7430"/>
    <s v="Data Processing"/>
    <n v="936"/>
    <d v="2023-05-22T00:00:00"/>
    <s v="Comp Chgs NST/NWT"/>
    <s v="INV-10562"/>
    <n v="19.43"/>
    <s v="A Team IT"/>
    <x v="0"/>
  </r>
  <r>
    <n v="7430"/>
    <s v="Data Processing"/>
    <n v="110"/>
    <d v="2023-05-24T00:00:00"/>
    <s v="Comp Chgs NST/NWT"/>
    <s v="INV-10578"/>
    <n v="213.74"/>
    <s v="A Team IT"/>
    <x v="0"/>
  </r>
  <r>
    <n v="7430"/>
    <s v="Data Processing"/>
    <n v="112"/>
    <d v="2023-05-24T00:00:00"/>
    <s v="Comp Chgs NST/NWT"/>
    <s v="INV-10578"/>
    <n v="160.35"/>
    <s v="A Team IT"/>
    <x v="0"/>
  </r>
  <r>
    <n v="7430"/>
    <s v="Data Processing"/>
    <n v="120"/>
    <d v="2023-05-24T00:00:00"/>
    <s v="Comp Chgs NST/NWT"/>
    <s v="INV-10578"/>
    <n v="288.63"/>
    <s v="A Team IT"/>
    <x v="0"/>
  </r>
  <r>
    <n v="7430"/>
    <s v="Data Processing"/>
    <n v="130"/>
    <d v="2023-05-24T00:00:00"/>
    <s v="Comp Chgs NST/NWT"/>
    <s v="INV-10578"/>
    <n v="163.56"/>
    <s v="A Team IT"/>
    <x v="0"/>
  </r>
  <r>
    <n v="7430"/>
    <s v="Data Processing"/>
    <n v="140"/>
    <d v="2023-05-24T00:00:00"/>
    <s v="Comp Chgs NST/NWT"/>
    <s v="INV-10578"/>
    <n v="192.42"/>
    <s v="A Team IT"/>
    <x v="0"/>
  </r>
  <r>
    <n v="7430"/>
    <s v="Data Processing"/>
    <n v="160"/>
    <d v="2023-05-24T00:00:00"/>
    <s v="Comp Chgs NST/NWT"/>
    <s v="INV-10578"/>
    <n v="96.21"/>
    <s v="A Team IT"/>
    <x v="0"/>
  </r>
  <r>
    <n v="7430"/>
    <s v="Data Processing"/>
    <n v="210"/>
    <d v="2023-05-24T00:00:00"/>
    <s v="Comp Chgs NST/NWT"/>
    <s v="INV-10578"/>
    <n v="106.95"/>
    <s v="A Team IT"/>
    <x v="0"/>
  </r>
  <r>
    <n v="7430"/>
    <s v="Data Processing"/>
    <n v="220"/>
    <d v="2023-05-24T00:00:00"/>
    <s v="Comp Chgs NST/NWT"/>
    <s v="INV-10578"/>
    <n v="64.14"/>
    <s v="A Team IT"/>
    <x v="0"/>
  </r>
  <r>
    <n v="7430"/>
    <s v="Data Processing"/>
    <n v="230"/>
    <d v="2023-05-24T00:00:00"/>
    <s v="Comp Chgs NST/NWT"/>
    <s v="INV-10578"/>
    <n v="108.23"/>
    <s v="A Team IT"/>
    <x v="0"/>
  </r>
  <r>
    <n v="7430"/>
    <s v="Data Processing"/>
    <n v="240"/>
    <d v="2023-05-24T00:00:00"/>
    <s v="Comp Chgs NST/NWT"/>
    <s v="INV-10578"/>
    <n v="85.46"/>
    <s v="A Team IT"/>
    <x v="0"/>
  </r>
  <r>
    <n v="7430"/>
    <s v="Data Processing"/>
    <n v="340"/>
    <d v="2023-05-24T00:00:00"/>
    <s v="Comp Chgs NST/NWT"/>
    <s v="INV-10578"/>
    <n v="43.62"/>
    <s v="A Team IT"/>
    <x v="0"/>
  </r>
  <r>
    <n v="7430"/>
    <s v="Data Processing"/>
    <n v="935"/>
    <d v="2023-05-24T00:00:00"/>
    <s v="Comp Chgs NST/NWT"/>
    <s v="INV-10578"/>
    <n v="40.090000000000003"/>
    <s v="A Team IT"/>
    <x v="0"/>
  </r>
  <r>
    <n v="7430"/>
    <s v="Data Processing"/>
    <n v="936"/>
    <d v="2023-05-24T00:00:00"/>
    <s v="Comp Chgs NST/NWT"/>
    <s v="INV-10578"/>
    <n v="40.090000000000003"/>
    <s v="A Team IT"/>
    <x v="0"/>
  </r>
  <r>
    <n v="7430"/>
    <s v="Data Processing"/>
    <n v="330"/>
    <d v="2023-05-25T00:00:00"/>
    <s v="A Team IT"/>
    <s v="INV-10584"/>
    <n v="30"/>
    <s v="A Team IT"/>
    <x v="0"/>
  </r>
  <r>
    <n v="7430"/>
    <s v="Data Processing"/>
    <n v="110"/>
    <d v="2023-05-26T00:00:00"/>
    <s v="Comp Chgs NST/NWT"/>
    <s v="INV-10582"/>
    <n v="47.99"/>
    <s v="A Team IT"/>
    <x v="0"/>
  </r>
  <r>
    <n v="7430"/>
    <s v="Data Processing"/>
    <n v="112"/>
    <d v="2023-05-26T00:00:00"/>
    <s v="Comp Chgs NST/NWT"/>
    <s v="INV-10582"/>
    <n v="36"/>
    <s v="A Team IT"/>
    <x v="0"/>
  </r>
  <r>
    <n v="7430"/>
    <s v="Data Processing"/>
    <n v="120"/>
    <d v="2023-05-26T00:00:00"/>
    <s v="Comp Chgs NST/NWT"/>
    <s v="INV-10582"/>
    <n v="64.8"/>
    <s v="A Team IT"/>
    <x v="0"/>
  </r>
  <r>
    <n v="7430"/>
    <s v="Data Processing"/>
    <n v="130"/>
    <d v="2023-05-26T00:00:00"/>
    <s v="Comp Chgs NST/NWT"/>
    <s v="INV-10582"/>
    <n v="36.72"/>
    <s v="A Team IT"/>
    <x v="0"/>
  </r>
  <r>
    <n v="7430"/>
    <s v="Data Processing"/>
    <n v="140"/>
    <d v="2023-05-26T00:00:00"/>
    <s v="Comp Chgs NST/NWT"/>
    <s v="INV-10582"/>
    <n v="43.2"/>
    <s v="A Team IT"/>
    <x v="0"/>
  </r>
  <r>
    <n v="7430"/>
    <s v="Data Processing"/>
    <n v="160"/>
    <d v="2023-05-26T00:00:00"/>
    <s v="Comp Chgs NST/NWT"/>
    <s v="INV-10582"/>
    <n v="21.6"/>
    <s v="A Team IT"/>
    <x v="0"/>
  </r>
  <r>
    <n v="7430"/>
    <s v="Data Processing"/>
    <n v="210"/>
    <d v="2023-05-26T00:00:00"/>
    <s v="Comp Chgs NST/NWT"/>
    <s v="INV-10582"/>
    <n v="24.01"/>
    <s v="A Team IT"/>
    <x v="0"/>
  </r>
  <r>
    <n v="7430"/>
    <s v="Data Processing"/>
    <n v="220"/>
    <d v="2023-05-26T00:00:00"/>
    <s v="Comp Chgs NST/NWT"/>
    <s v="INV-10582"/>
    <n v="14.4"/>
    <s v="A Team IT"/>
    <x v="0"/>
  </r>
  <r>
    <n v="7430"/>
    <s v="Data Processing"/>
    <n v="230"/>
    <d v="2023-05-26T00:00:00"/>
    <s v="Comp Chgs NST/NWT"/>
    <s v="INV-10582"/>
    <n v="24.3"/>
    <s v="A Team IT"/>
    <x v="0"/>
  </r>
  <r>
    <n v="7430"/>
    <s v="Data Processing"/>
    <n v="240"/>
    <d v="2023-05-26T00:00:00"/>
    <s v="Comp Chgs NST/NWT"/>
    <s v="INV-10582"/>
    <n v="19.190000000000001"/>
    <s v="A Team IT"/>
    <x v="0"/>
  </r>
  <r>
    <n v="7430"/>
    <s v="Data Processing"/>
    <n v="340"/>
    <d v="2023-05-26T00:00:00"/>
    <s v="Comp Chgs NST/NWT"/>
    <s v="INV-10582"/>
    <n v="9.7899999999999991"/>
    <s v="A Team IT"/>
    <x v="0"/>
  </r>
  <r>
    <n v="7430"/>
    <s v="Data Processing"/>
    <n v="935"/>
    <d v="2023-05-26T00:00:00"/>
    <s v="Comp Chgs NST/NWT"/>
    <s v="INV-10582"/>
    <n v="9"/>
    <s v="A Team IT"/>
    <x v="0"/>
  </r>
  <r>
    <n v="7430"/>
    <s v="Data Processing"/>
    <n v="936"/>
    <d v="2023-05-26T00:00:00"/>
    <s v="Comp Chgs NST/NWT"/>
    <s v="INV-10582"/>
    <n v="9"/>
    <s v="A Team IT"/>
    <x v="0"/>
  </r>
  <r>
    <n v="7430"/>
    <s v="Data Processing"/>
    <n v="140"/>
    <d v="2023-05-30T00:00:00"/>
    <s v="A Team IT"/>
    <s v="INV-10604"/>
    <n v="30"/>
    <s v="A Team IT"/>
    <x v="0"/>
  </r>
  <r>
    <n v="7430"/>
    <s v="Data Processing"/>
    <n v="160"/>
    <d v="2023-05-30T00:00:00"/>
    <s v="A Team IT Steve BH request urgent repiar for Bobby's printer (F&amp;I)"/>
    <s v="INV-10603"/>
    <n v="580"/>
    <s v="A Team IT"/>
    <x v="0"/>
  </r>
  <r>
    <n v="7430"/>
    <s v="Data Processing"/>
    <n v="260"/>
    <d v="2023-05-30T00:00:00"/>
    <s v="A Team IT"/>
    <s v="INV-10602"/>
    <n v="1348.75"/>
    <s v="A Team IT"/>
    <x v="0"/>
  </r>
  <r>
    <n v="7430"/>
    <s v="Data Processing"/>
    <n v="130"/>
    <d v="2023-05-31T00:00:00"/>
    <s v="Malcolm cost splits"/>
    <s v="INV-10621"/>
    <n v="25.6"/>
    <s v="A Team IT"/>
    <x v="0"/>
  </r>
  <r>
    <n v="7430"/>
    <s v="Data Processing"/>
    <n v="140"/>
    <d v="2023-05-31T00:00:00"/>
    <s v="Malcolm cost splits"/>
    <s v="INV-10621"/>
    <n v="89.6"/>
    <s v="A Team IT"/>
    <x v="0"/>
  </r>
  <r>
    <n v="7430"/>
    <s v="Data Processing"/>
    <n v="142"/>
    <d v="2023-05-31T00:00:00"/>
    <s v="Malcolm cost splits"/>
    <s v="INV-10621"/>
    <n v="17.920000000000002"/>
    <s v="A Team IT"/>
    <x v="0"/>
  </r>
  <r>
    <n v="7430"/>
    <s v="Data Processing"/>
    <n v="147"/>
    <d v="2023-05-31T00:00:00"/>
    <s v="Malcolm cost splits"/>
    <s v="INV-10621"/>
    <n v="20.48"/>
    <s v="A Team IT"/>
    <x v="0"/>
  </r>
  <r>
    <n v="7430"/>
    <s v="Data Processing"/>
    <n v="230"/>
    <d v="2023-05-31T00:00:00"/>
    <s v="Malcolm cost splits"/>
    <s v="INV-10621"/>
    <n v="7.68"/>
    <s v="A Team IT"/>
    <x v="0"/>
  </r>
  <r>
    <n v="7430"/>
    <s v="Data Processing"/>
    <n v="240"/>
    <d v="2023-05-31T00:00:00"/>
    <s v="Malcolm cost splits"/>
    <s v="INV-10621"/>
    <n v="38.4"/>
    <s v="A Team IT"/>
    <x v="0"/>
  </r>
  <r>
    <n v="7430"/>
    <s v="Data Processing"/>
    <n v="330"/>
    <d v="2023-05-31T00:00:00"/>
    <s v="Malcolm cost splits"/>
    <s v="INV-10621"/>
    <n v="2.56"/>
    <s v="A Team IT"/>
    <x v="0"/>
  </r>
  <r>
    <n v="7430"/>
    <s v="Data Processing"/>
    <n v="340"/>
    <d v="2023-05-31T00:00:00"/>
    <s v="Malcolm cost splits"/>
    <s v="INV-10621"/>
    <n v="25.6"/>
    <s v="A Team IT"/>
    <x v="0"/>
  </r>
  <r>
    <n v="7430"/>
    <s v="Data Processing"/>
    <n v="430"/>
    <d v="2023-05-31T00:00:00"/>
    <s v="Malcolm cost splits"/>
    <s v="INV-10621"/>
    <n v="2.57"/>
    <s v="A Team IT"/>
    <x v="0"/>
  </r>
  <r>
    <n v="7430"/>
    <s v="Data Processing"/>
    <n v="440"/>
    <d v="2023-05-31T00:00:00"/>
    <s v="Malcolm cost splits"/>
    <s v="INV-10621"/>
    <n v="25.6"/>
    <s v="A Team IT"/>
    <x v="0"/>
  </r>
  <r>
    <n v="7430"/>
    <s v="Data Processing"/>
    <n v="110"/>
    <d v="2023-06-01T00:00:00"/>
    <s v="Comp Chgs NST/NWT"/>
    <s v="INV-10609"/>
    <n v="12"/>
    <s v="A Team IT"/>
    <x v="0"/>
  </r>
  <r>
    <n v="7430"/>
    <s v="Data Processing"/>
    <n v="110"/>
    <d v="2023-06-01T00:00:00"/>
    <s v="Comp Chgs NST/NWT"/>
    <s v="INV-10617"/>
    <n v="100.64"/>
    <s v="A Team IT"/>
    <x v="0"/>
  </r>
  <r>
    <n v="7430"/>
    <s v="Data Processing"/>
    <n v="110"/>
    <d v="2023-06-01T00:00:00"/>
    <s v="Comp Chgs NST"/>
    <s v="INV-10742"/>
    <n v="151"/>
    <s v="A Team IT"/>
    <x v="0"/>
  </r>
  <r>
    <n v="7430"/>
    <s v="Data Processing"/>
    <n v="112"/>
    <d v="2023-06-01T00:00:00"/>
    <s v="Comp Chgs NST/NWT"/>
    <s v="INV-10609"/>
    <n v="9"/>
    <s v="A Team IT"/>
    <x v="0"/>
  </r>
  <r>
    <n v="7430"/>
    <s v="Data Processing"/>
    <n v="112"/>
    <d v="2023-06-01T00:00:00"/>
    <s v="Comp Chgs NST/NWT"/>
    <s v="INV-10617"/>
    <n v="75.5"/>
    <s v="A Team IT"/>
    <x v="0"/>
  </r>
  <r>
    <n v="7430"/>
    <s v="Data Processing"/>
    <n v="112"/>
    <d v="2023-06-01T00:00:00"/>
    <s v="Comp Chgs NST"/>
    <s v="INV-10742"/>
    <n v="75.5"/>
    <s v="A Team IT"/>
    <x v="0"/>
  </r>
  <r>
    <n v="7430"/>
    <s v="Data Processing"/>
    <n v="120"/>
    <d v="2023-06-01T00:00:00"/>
    <s v="Comp Chgs NST/NWT"/>
    <s v="INV-10609"/>
    <n v="16.2"/>
    <s v="A Team IT"/>
    <x v="0"/>
  </r>
  <r>
    <n v="7430"/>
    <s v="Data Processing"/>
    <n v="120"/>
    <d v="2023-06-01T00:00:00"/>
    <s v="Comp Chgs NST/NWT"/>
    <s v="INV-10617"/>
    <n v="135.9"/>
    <s v="A Team IT"/>
    <x v="0"/>
  </r>
  <r>
    <n v="7430"/>
    <s v="Data Processing"/>
    <n v="120"/>
    <d v="2023-06-01T00:00:00"/>
    <s v="Comp Chgs NST"/>
    <s v="INV-10742"/>
    <n v="166.1"/>
    <s v="A Team IT"/>
    <x v="0"/>
  </r>
  <r>
    <n v="7430"/>
    <s v="Data Processing"/>
    <n v="130"/>
    <d v="2023-06-01T00:00:00"/>
    <s v="Comp Chgs NST/NWT"/>
    <s v="INV-10609"/>
    <n v="9.18"/>
    <s v="A Team IT"/>
    <x v="0"/>
  </r>
  <r>
    <n v="7430"/>
    <s v="Data Processing"/>
    <n v="130"/>
    <d v="2023-06-01T00:00:00"/>
    <s v="Comp Chgs NST/NWT"/>
    <s v="INV-10617"/>
    <n v="77.010000000000005"/>
    <s v="A Team IT"/>
    <x v="0"/>
  </r>
  <r>
    <n v="7430"/>
    <s v="Data Processing"/>
    <n v="130"/>
    <d v="2023-06-01T00:00:00"/>
    <s v="Comp Chgs NST"/>
    <s v="INV-10742"/>
    <n v="128.35"/>
    <s v="A Team IT"/>
    <x v="0"/>
  </r>
  <r>
    <n v="7430"/>
    <s v="Data Processing"/>
    <n v="140"/>
    <d v="2023-06-01T00:00:00"/>
    <s v="Comp Chgs NST/NWT"/>
    <s v="INV-10609"/>
    <n v="10.8"/>
    <s v="A Team IT"/>
    <x v="0"/>
  </r>
  <r>
    <n v="7430"/>
    <s v="Data Processing"/>
    <n v="140"/>
    <d v="2023-06-01T00:00:00"/>
    <s v="Comp Chgs NST/NWT"/>
    <s v="INV-10617"/>
    <n v="90.6"/>
    <s v="A Team IT"/>
    <x v="0"/>
  </r>
  <r>
    <n v="7430"/>
    <s v="Data Processing"/>
    <n v="140"/>
    <d v="2023-06-01T00:00:00"/>
    <s v="Comp Chgs NST"/>
    <s v="INV-10742"/>
    <n v="151"/>
    <s v="A Team IT"/>
    <x v="0"/>
  </r>
  <r>
    <n v="7430"/>
    <s v="Data Processing"/>
    <n v="160"/>
    <d v="2023-06-01T00:00:00"/>
    <s v="Comp Chgs NST/NWT"/>
    <s v="INV-10609"/>
    <n v="5.4"/>
    <s v="A Team IT"/>
    <x v="0"/>
  </r>
  <r>
    <n v="7430"/>
    <s v="Data Processing"/>
    <n v="160"/>
    <d v="2023-06-01T00:00:00"/>
    <s v="Comp Chgs NST/NWT"/>
    <s v="INV-10617"/>
    <n v="45.3"/>
    <s v="A Team IT"/>
    <x v="0"/>
  </r>
  <r>
    <n v="7430"/>
    <s v="Data Processing"/>
    <n v="162"/>
    <d v="2023-06-01T00:00:00"/>
    <s v="Comp Chgs NST"/>
    <s v="INV-10742"/>
    <n v="45.3"/>
    <s v="A Team IT"/>
    <x v="0"/>
  </r>
  <r>
    <n v="7430"/>
    <s v="Data Processing"/>
    <n v="210"/>
    <d v="2023-06-01T00:00:00"/>
    <s v="Comp Chgs NST/NWT"/>
    <s v="INV-10609"/>
    <n v="6"/>
    <s v="A Team IT"/>
    <x v="0"/>
  </r>
  <r>
    <n v="7430"/>
    <s v="Data Processing"/>
    <n v="210"/>
    <d v="2023-06-01T00:00:00"/>
    <s v="Comp Chgs NST/NWT"/>
    <s v="INV-10617"/>
    <n v="50.36"/>
    <s v="A Team IT"/>
    <x v="0"/>
  </r>
  <r>
    <n v="7430"/>
    <s v="Data Processing"/>
    <n v="220"/>
    <d v="2023-06-01T00:00:00"/>
    <s v="Comp Chgs NST/NWT"/>
    <s v="INV-10609"/>
    <n v="3.6"/>
    <s v="A Team IT"/>
    <x v="0"/>
  </r>
  <r>
    <n v="7430"/>
    <s v="Data Processing"/>
    <n v="220"/>
    <d v="2023-06-01T00:00:00"/>
    <s v="Comp Chgs NST/NWT"/>
    <s v="INV-10617"/>
    <n v="30.2"/>
    <s v="A Team IT"/>
    <x v="0"/>
  </r>
  <r>
    <n v="7430"/>
    <s v="Data Processing"/>
    <n v="230"/>
    <d v="2023-06-01T00:00:00"/>
    <s v="Comp Chgs NST/NWT"/>
    <s v="INV-10609"/>
    <n v="6.08"/>
    <s v="A Team IT"/>
    <x v="0"/>
  </r>
  <r>
    <n v="7430"/>
    <s v="Data Processing"/>
    <n v="230"/>
    <d v="2023-06-01T00:00:00"/>
    <s v="Comp Chgs NST/NWT"/>
    <s v="INV-10617"/>
    <n v="50.97"/>
    <s v="A Team IT"/>
    <x v="0"/>
  </r>
  <r>
    <n v="7430"/>
    <s v="Data Processing"/>
    <n v="240"/>
    <d v="2023-06-01T00:00:00"/>
    <s v="Comp Chgs NST/NWT"/>
    <s v="INV-10609"/>
    <n v="4.8"/>
    <s v="A Team IT"/>
    <x v="0"/>
  </r>
  <r>
    <n v="7430"/>
    <s v="Data Processing"/>
    <n v="240"/>
    <d v="2023-06-01T00:00:00"/>
    <s v="Comp Chgs NST/NWT"/>
    <s v="INV-10617"/>
    <n v="40.24"/>
    <s v="A Team IT"/>
    <x v="0"/>
  </r>
  <r>
    <n v="7430"/>
    <s v="Data Processing"/>
    <n v="340"/>
    <d v="2023-06-01T00:00:00"/>
    <s v="Comp Chgs NST/NWT"/>
    <s v="INV-10609"/>
    <n v="2.4500000000000002"/>
    <s v="A Team IT"/>
    <x v="0"/>
  </r>
  <r>
    <n v="7430"/>
    <s v="Data Processing"/>
    <n v="340"/>
    <d v="2023-06-01T00:00:00"/>
    <s v="Comp Chgs NST/NWT"/>
    <s v="INV-10617"/>
    <n v="20.54"/>
    <s v="A Team IT"/>
    <x v="0"/>
  </r>
  <r>
    <n v="7430"/>
    <s v="Data Processing"/>
    <n v="430"/>
    <d v="2023-06-01T00:00:00"/>
    <s v="A Team IT Fireall appliance management for hobby "/>
    <s v="INV-10610"/>
    <n v="82.5"/>
    <s v="A Team IT"/>
    <x v="0"/>
  </r>
  <r>
    <n v="7430"/>
    <s v="Data Processing"/>
    <n v="440"/>
    <d v="2023-06-01T00:00:00"/>
    <s v="A Team IT Fireall appliance management for hobby "/>
    <s v="INV-10610"/>
    <n v="82.5"/>
    <s v="A Team IT"/>
    <x v="0"/>
  </r>
  <r>
    <n v="7430"/>
    <s v="Data Processing"/>
    <n v="935"/>
    <d v="2023-06-01T00:00:00"/>
    <s v="Comp Chgs NST/NWT"/>
    <s v="INV-10609"/>
    <n v="2.25"/>
    <s v="A Team IT"/>
    <x v="0"/>
  </r>
  <r>
    <n v="7430"/>
    <s v="Data Processing"/>
    <n v="935"/>
    <d v="2023-06-01T00:00:00"/>
    <s v="Comp Chgs NST/NWT"/>
    <s v="INV-10617"/>
    <n v="18.88"/>
    <s v="A Team IT"/>
    <x v="0"/>
  </r>
  <r>
    <n v="7430"/>
    <s v="Data Processing"/>
    <n v="935"/>
    <d v="2023-06-01T00:00:00"/>
    <s v="Comp Chgs NST"/>
    <s v="INV-10742"/>
    <n v="37.75"/>
    <s v="A Team IT"/>
    <x v="0"/>
  </r>
  <r>
    <n v="7430"/>
    <s v="Data Processing"/>
    <n v="936"/>
    <d v="2023-06-01T00:00:00"/>
    <s v="Comp Chgs NST/NWT"/>
    <s v="INV-10609"/>
    <n v="2.25"/>
    <s v="A Team IT"/>
    <x v="0"/>
  </r>
  <r>
    <n v="7430"/>
    <s v="Data Processing"/>
    <n v="936"/>
    <d v="2023-06-01T00:00:00"/>
    <s v="Comp Chgs NST/NWT"/>
    <s v="INV-10617"/>
    <n v="18.88"/>
    <s v="A Team IT"/>
    <x v="0"/>
  </r>
  <r>
    <n v="7430"/>
    <s v="Data Processing"/>
    <n v="210"/>
    <d v="2023-06-02T00:00:00"/>
    <s v="A Team IT carmen hewitt new role moving computers "/>
    <s v="INV-10628"/>
    <n v="45"/>
    <s v="A Team IT"/>
    <x v="0"/>
  </r>
  <r>
    <n v="7430"/>
    <s v="Data Processing"/>
    <n v="220"/>
    <d v="2023-06-02T00:00:00"/>
    <s v="A Team IT carmen hewitt new role moving computers "/>
    <s v="INV-10628"/>
    <n v="45"/>
    <s v="A Team IT"/>
    <x v="0"/>
  </r>
  <r>
    <n v="7430"/>
    <s v="Data Processing"/>
    <n v="110"/>
    <d v="2023-06-07T00:00:00"/>
    <s v="A Team IT printer ribbons wof printer "/>
    <s v="INV-10636"/>
    <n v="39"/>
    <s v="A Team IT"/>
    <x v="0"/>
  </r>
  <r>
    <n v="7430"/>
    <s v="Data Processing"/>
    <n v="120"/>
    <d v="2023-06-07T00:00:00"/>
    <s v="A Team IT printer ribbons wof printer "/>
    <s v="INV-10636"/>
    <n v="39"/>
    <s v="A Team IT"/>
    <x v="0"/>
  </r>
  <r>
    <n v="7430"/>
    <s v="Data Processing"/>
    <n v="110"/>
    <d v="2023-06-08T00:00:00"/>
    <s v="Comp Chgs NST/NWT"/>
    <s v="INV-10642"/>
    <n v="13"/>
    <s v="A Team IT"/>
    <x v="0"/>
  </r>
  <r>
    <n v="7430"/>
    <s v="Data Processing"/>
    <n v="112"/>
    <d v="2023-06-08T00:00:00"/>
    <s v="A Team IT helen wang pc hard disc error "/>
    <s v="INV-10641"/>
    <n v="455"/>
    <s v="A Team IT"/>
    <x v="0"/>
  </r>
  <r>
    <n v="7430"/>
    <s v="Data Processing"/>
    <n v="112"/>
    <d v="2023-06-08T00:00:00"/>
    <s v="Comp Chgs NST/NWT"/>
    <s v="INV-10642"/>
    <n v="9.75"/>
    <s v="A Team IT"/>
    <x v="0"/>
  </r>
  <r>
    <n v="7430"/>
    <s v="Data Processing"/>
    <n v="120"/>
    <d v="2023-06-08T00:00:00"/>
    <s v="Comp Chgs NST/NWT"/>
    <s v="INV-10642"/>
    <n v="17.55"/>
    <s v="A Team IT"/>
    <x v="0"/>
  </r>
  <r>
    <n v="7430"/>
    <s v="Data Processing"/>
    <n v="130"/>
    <d v="2023-06-08T00:00:00"/>
    <s v="Comp Chgs NST/NWT"/>
    <s v="INV-10642"/>
    <n v="9.9499999999999993"/>
    <s v="A Team IT"/>
    <x v="0"/>
  </r>
  <r>
    <n v="7430"/>
    <s v="Data Processing"/>
    <n v="140"/>
    <d v="2023-06-08T00:00:00"/>
    <s v="Comp Chgs NST/NWT"/>
    <s v="INV-10642"/>
    <n v="11.7"/>
    <s v="A Team IT"/>
    <x v="0"/>
  </r>
  <r>
    <n v="7430"/>
    <s v="Data Processing"/>
    <n v="160"/>
    <d v="2023-06-08T00:00:00"/>
    <s v="Comp Chgs NST/NWT"/>
    <s v="INV-10642"/>
    <n v="5.85"/>
    <s v="A Team IT"/>
    <x v="0"/>
  </r>
  <r>
    <n v="7430"/>
    <s v="Data Processing"/>
    <n v="210"/>
    <d v="2023-06-08T00:00:00"/>
    <s v="Comp Chgs NST/NWT"/>
    <s v="INV-10642"/>
    <n v="6.5"/>
    <s v="A Team IT"/>
    <x v="0"/>
  </r>
  <r>
    <n v="7430"/>
    <s v="Data Processing"/>
    <n v="220"/>
    <d v="2023-06-08T00:00:00"/>
    <s v="Comp Chgs NST/NWT"/>
    <s v="INV-10642"/>
    <n v="3.9"/>
    <s v="A Team IT"/>
    <x v="0"/>
  </r>
  <r>
    <n v="7430"/>
    <s v="Data Processing"/>
    <n v="230"/>
    <d v="2023-06-08T00:00:00"/>
    <s v="Comp Chgs NST/NWT"/>
    <s v="INV-10642"/>
    <n v="6.58"/>
    <s v="A Team IT"/>
    <x v="0"/>
  </r>
  <r>
    <n v="7430"/>
    <s v="Data Processing"/>
    <n v="240"/>
    <d v="2023-06-08T00:00:00"/>
    <s v="Comp Chgs NST/NWT"/>
    <s v="INV-10642"/>
    <n v="5.2"/>
    <s v="A Team IT"/>
    <x v="0"/>
  </r>
  <r>
    <n v="7430"/>
    <s v="Data Processing"/>
    <n v="340"/>
    <d v="2023-06-08T00:00:00"/>
    <s v="Comp Chgs NST/NWT"/>
    <s v="INV-10642"/>
    <n v="2.65"/>
    <s v="A Team IT"/>
    <x v="0"/>
  </r>
  <r>
    <n v="7430"/>
    <s v="Data Processing"/>
    <n v="935"/>
    <d v="2023-06-08T00:00:00"/>
    <s v="Comp Chgs NST/NWT"/>
    <s v="INV-10642"/>
    <n v="2.4300000000000002"/>
    <s v="A Team IT"/>
    <x v="0"/>
  </r>
  <r>
    <n v="7430"/>
    <s v="Data Processing"/>
    <n v="936"/>
    <d v="2023-06-08T00:00:00"/>
    <s v="Comp Chgs NST/NWT"/>
    <s v="INV-10642"/>
    <n v="2.4300000000000002"/>
    <s v="A Team IT"/>
    <x v="0"/>
  </r>
  <r>
    <n v="7430"/>
    <s v="Data Processing"/>
    <n v="140"/>
    <d v="2023-06-12T00:00:00"/>
    <s v="A Team IT NSt Staff service moving computers as per Aaron "/>
    <s v="INV-10654"/>
    <n v="390"/>
    <s v="A Team IT"/>
    <x v="0"/>
  </r>
  <r>
    <n v="7430"/>
    <s v="Data Processing"/>
    <n v="220"/>
    <d v="2023-06-12T00:00:00"/>
    <s v="A Team IT Set up carmen email on Jenny PC"/>
    <s v="INV-10658"/>
    <n v="32.5"/>
    <s v="A Team IT"/>
    <x v="0"/>
  </r>
  <r>
    <n v="7430"/>
    <s v="Data Processing"/>
    <n v="210"/>
    <d v="2023-06-14T00:00:00"/>
    <s v="Computer charges NWT"/>
    <s v="INV-10664"/>
    <n v="178"/>
    <s v="A Team IT"/>
    <x v="0"/>
  </r>
  <r>
    <n v="7430"/>
    <s v="Data Processing"/>
    <n v="220"/>
    <d v="2023-06-14T00:00:00"/>
    <s v="Computer charges NWT"/>
    <s v="INV-10664"/>
    <n v="178"/>
    <s v="A Team IT"/>
    <x v="0"/>
  </r>
  <r>
    <n v="7430"/>
    <s v="Data Processing"/>
    <n v="230"/>
    <d v="2023-06-14T00:00:00"/>
    <s v="Computer charges NWT"/>
    <s v="INV-10664"/>
    <n v="178"/>
    <s v="A Team IT"/>
    <x v="0"/>
  </r>
  <r>
    <n v="7430"/>
    <s v="Data Processing"/>
    <n v="240"/>
    <d v="2023-06-14T00:00:00"/>
    <s v="Computer charges NWT"/>
    <s v="INV-10664"/>
    <n v="178"/>
    <s v="A Team IT"/>
    <x v="0"/>
  </r>
  <r>
    <n v="7430"/>
    <s v="Data Processing"/>
    <n v="340"/>
    <d v="2023-06-14T00:00:00"/>
    <s v="Computer charges NWT"/>
    <s v="INV-10664"/>
    <n v="80.099999999999994"/>
    <s v="A Team IT"/>
    <x v="0"/>
  </r>
  <r>
    <n v="7430"/>
    <s v="Data Processing"/>
    <n v="936"/>
    <d v="2023-06-14T00:00:00"/>
    <s v="Computer charges NWT"/>
    <s v="INV-10664"/>
    <n v="97.9"/>
    <s v="A Team IT"/>
    <x v="0"/>
  </r>
  <r>
    <n v="7430"/>
    <s v="Data Processing"/>
    <n v="260"/>
    <d v="2023-06-16T00:00:00"/>
    <s v="A Team IT Replaced new fuse unit for Andreas F &amp; I "/>
    <s v="INV-10679"/>
    <n v="610"/>
    <s v="A Team IT"/>
    <x v="0"/>
  </r>
  <r>
    <n v="7430"/>
    <s v="Data Processing"/>
    <n v="230"/>
    <d v="2023-06-22T00:00:00"/>
    <s v="A Team IT"/>
    <s v="INV-10699"/>
    <n v="292.5"/>
    <s v="A Team IT"/>
    <x v="0"/>
  </r>
  <r>
    <n v="7430"/>
    <s v="Data Processing"/>
    <n v="210"/>
    <d v="2023-06-27T00:00:00"/>
    <s v="Computer charges NWT"/>
    <s v="INV-10720"/>
    <n v="13"/>
    <s v="A Team IT"/>
    <x v="0"/>
  </r>
  <r>
    <n v="7430"/>
    <s v="Data Processing"/>
    <n v="210"/>
    <d v="2023-06-27T00:00:00"/>
    <s v="Computer charges NWT"/>
    <s v="INV-10719"/>
    <n v="83.5"/>
    <s v="A Team IT"/>
    <x v="0"/>
  </r>
  <r>
    <n v="7430"/>
    <s v="Data Processing"/>
    <n v="220"/>
    <d v="2023-06-27T00:00:00"/>
    <s v="Computer charges NWT"/>
    <s v="INV-10720"/>
    <n v="13"/>
    <s v="A Team IT"/>
    <x v="0"/>
  </r>
  <r>
    <n v="7430"/>
    <s v="Data Processing"/>
    <n v="220"/>
    <d v="2023-06-27T00:00:00"/>
    <s v="Computer charges NWT"/>
    <s v="INV-10719"/>
    <n v="83.5"/>
    <s v="A Team IT"/>
    <x v="0"/>
  </r>
  <r>
    <n v="7430"/>
    <s v="Data Processing"/>
    <n v="230"/>
    <d v="2023-06-27T00:00:00"/>
    <s v="Computer charges NWT"/>
    <s v="INV-10720"/>
    <n v="13"/>
    <s v="A Team IT"/>
    <x v="0"/>
  </r>
  <r>
    <n v="7430"/>
    <s v="Data Processing"/>
    <n v="230"/>
    <d v="2023-06-27T00:00:00"/>
    <s v="Computer charges NWT"/>
    <s v="INV-10719"/>
    <n v="83.5"/>
    <s v="A Team IT"/>
    <x v="0"/>
  </r>
  <r>
    <n v="7430"/>
    <s v="Data Processing"/>
    <n v="240"/>
    <d v="2023-06-27T00:00:00"/>
    <s v="Computer charges NWT"/>
    <s v="INV-10720"/>
    <n v="13"/>
    <s v="A Team IT"/>
    <x v="0"/>
  </r>
  <r>
    <n v="7430"/>
    <s v="Data Processing"/>
    <n v="240"/>
    <d v="2023-06-27T00:00:00"/>
    <s v="Computer charges NWT"/>
    <s v="INV-10719"/>
    <n v="83.5"/>
    <s v="A Team IT"/>
    <x v="0"/>
  </r>
  <r>
    <n v="7430"/>
    <s v="Data Processing"/>
    <n v="340"/>
    <d v="2023-06-27T00:00:00"/>
    <s v="Computer charges NWT"/>
    <s v="INV-10720"/>
    <n v="5.85"/>
    <s v="A Team IT"/>
    <x v="0"/>
  </r>
  <r>
    <n v="7430"/>
    <s v="Data Processing"/>
    <n v="340"/>
    <d v="2023-06-27T00:00:00"/>
    <s v="Computer charges NWT"/>
    <s v="INV-10719"/>
    <n v="37.57"/>
    <s v="A Team IT"/>
    <x v="0"/>
  </r>
  <r>
    <n v="7430"/>
    <s v="Data Processing"/>
    <n v="936"/>
    <d v="2023-06-27T00:00:00"/>
    <s v="Computer charges NWT"/>
    <s v="INV-10720"/>
    <n v="7.15"/>
    <s v="A Team IT"/>
    <x v="0"/>
  </r>
  <r>
    <n v="7430"/>
    <s v="Data Processing"/>
    <n v="936"/>
    <d v="2023-06-27T00:00:00"/>
    <s v="Computer charges NWT"/>
    <s v="INV-10719"/>
    <n v="45.92"/>
    <s v="A Team IT"/>
    <x v="0"/>
  </r>
  <r>
    <n v="7430"/>
    <s v="Data Processing"/>
    <n v="330"/>
    <d v="2023-06-28T00:00:00"/>
    <s v="A Team IT Footage of car park 2 "/>
    <s v="INV-10717"/>
    <n v="32.5"/>
    <s v="A Team IT"/>
    <x v="0"/>
  </r>
  <r>
    <n v="7430"/>
    <s v="Data Processing"/>
    <n v="340"/>
    <d v="2023-06-28T00:00:00"/>
    <s v="A Team IT Footage of car park 2 "/>
    <s v="INV-10717"/>
    <n v="32.5"/>
    <s v="A Team IT"/>
    <x v="0"/>
  </r>
  <r>
    <n v="7430"/>
    <s v="Data Processing"/>
    <n v="110"/>
    <d v="2023-06-30T00:00:00"/>
    <s v="Comp Chgs NST"/>
    <s v="INV-10729"/>
    <n v="375"/>
    <s v="A Team IT"/>
    <x v="0"/>
  </r>
  <r>
    <n v="7430"/>
    <s v="Data Processing"/>
    <n v="112"/>
    <d v="2023-06-30T00:00:00"/>
    <s v="Comp Chgs NST"/>
    <s v="INV-10729"/>
    <n v="187.5"/>
    <s v="A Team IT"/>
    <x v="0"/>
  </r>
  <r>
    <n v="7430"/>
    <s v="Data Processing"/>
    <n v="120"/>
    <d v="2023-06-30T00:00:00"/>
    <s v="Comp Chgs NST"/>
    <s v="INV-10729"/>
    <n v="412.5"/>
    <s v="A Team IT"/>
    <x v="0"/>
  </r>
  <r>
    <n v="7430"/>
    <s v="Data Processing"/>
    <n v="130"/>
    <d v="2023-06-30T00:00:00"/>
    <s v="Comp Chgs NST"/>
    <s v="INV-10729"/>
    <n v="318.75"/>
    <s v="A Team IT"/>
    <x v="0"/>
  </r>
  <r>
    <n v="7430"/>
    <s v="Data Processing"/>
    <n v="140"/>
    <d v="2023-06-30T00:00:00"/>
    <s v="Comp Chgs NST"/>
    <s v="INV-10729"/>
    <n v="375"/>
    <s v="A Team IT"/>
    <x v="0"/>
  </r>
  <r>
    <n v="7430"/>
    <s v="Data Processing"/>
    <n v="162"/>
    <d v="2023-06-30T00:00:00"/>
    <s v="Comp Chgs NST"/>
    <s v="INV-10729"/>
    <n v="112.5"/>
    <s v="A Team IT"/>
    <x v="0"/>
  </r>
  <r>
    <n v="7430"/>
    <s v="Data Processing"/>
    <n v="935"/>
    <d v="2023-06-30T00:00:00"/>
    <s v="Comp Chgs NST"/>
    <s v="INV-10729"/>
    <n v="93.75"/>
    <s v="A Team IT"/>
    <x v="0"/>
  </r>
  <r>
    <n v="7430"/>
    <s v="Data Processing"/>
    <n v="110"/>
    <d v="2023-07-01T00:00:00"/>
    <s v="Comp Chgs NST"/>
    <s v="INV-10732"/>
    <n v="18"/>
    <s v="A Team IT"/>
    <x v="0"/>
  </r>
  <r>
    <n v="7430"/>
    <s v="Data Processing"/>
    <n v="112"/>
    <d v="2023-07-01T00:00:00"/>
    <s v="Comp Chgs NST"/>
    <s v="INV-10732"/>
    <n v="9"/>
    <s v="A Team IT"/>
    <x v="0"/>
  </r>
  <r>
    <n v="7430"/>
    <s v="Data Processing"/>
    <n v="120"/>
    <d v="2023-07-01T00:00:00"/>
    <s v="Comp Chgs NST"/>
    <s v="INV-10732"/>
    <n v="19.8"/>
    <s v="A Team IT"/>
    <x v="0"/>
  </r>
  <r>
    <n v="7430"/>
    <s v="Data Processing"/>
    <n v="130"/>
    <d v="2023-07-01T00:00:00"/>
    <s v="Comp Chgs NST"/>
    <s v="INV-10732"/>
    <n v="15.3"/>
    <s v="A Team IT"/>
    <x v="0"/>
  </r>
  <r>
    <n v="7430"/>
    <s v="Data Processing"/>
    <n v="140"/>
    <d v="2023-07-01T00:00:00"/>
    <s v="Comp Chgs NST"/>
    <s v="INV-10732"/>
    <n v="18"/>
    <s v="A Team IT"/>
    <x v="0"/>
  </r>
  <r>
    <n v="7430"/>
    <s v="Data Processing"/>
    <n v="162"/>
    <d v="2023-07-01T00:00:00"/>
    <s v="Comp Chgs NST"/>
    <s v="INV-10732"/>
    <n v="5.4"/>
    <s v="A Team IT"/>
    <x v="0"/>
  </r>
  <r>
    <n v="7430"/>
    <s v="Data Processing"/>
    <n v="430"/>
    <d v="2023-07-01T00:00:00"/>
    <s v="A Team IT"/>
    <s v="INV-10733"/>
    <n v="82.5"/>
    <s v="A Team IT"/>
    <x v="0"/>
  </r>
  <r>
    <n v="7430"/>
    <s v="Data Processing"/>
    <n v="440"/>
    <d v="2023-07-01T00:00:00"/>
    <s v="A Team IT"/>
    <s v="INV-10733"/>
    <n v="82.5"/>
    <s v="A Team IT"/>
    <x v="0"/>
  </r>
  <r>
    <n v="7430"/>
    <s v="Data Processing"/>
    <n v="935"/>
    <d v="2023-07-01T00:00:00"/>
    <s v="Comp Chgs NST"/>
    <s v="INV-10732"/>
    <n v="4.5"/>
    <s v="A Team IT"/>
    <x v="0"/>
  </r>
  <r>
    <n v="7430"/>
    <s v="Data Processing"/>
    <n v="260"/>
    <d v="2023-07-05T00:00:00"/>
    <s v="A Team IT consumables "/>
    <s v="INV-10755"/>
    <n v="310"/>
    <s v="A Team IT"/>
    <x v="0"/>
  </r>
  <r>
    <n v="7430"/>
    <s v="Data Processing"/>
    <n v="112"/>
    <d v="2023-07-07T00:00:00"/>
    <s v="A Team IT"/>
    <s v="INV-10767"/>
    <n v="97.5"/>
    <s v="A Team IT"/>
    <x v="0"/>
  </r>
  <r>
    <n v="7430"/>
    <s v="Data Processing"/>
    <n v="120"/>
    <d v="2023-07-07T00:00:00"/>
    <s v="A Team IT"/>
    <s v="INV-10760"/>
    <n v="605"/>
    <s v="A Team IT"/>
    <x v="0"/>
  </r>
  <r>
    <n v="7430"/>
    <s v="Data Processing"/>
    <n v="220"/>
    <d v="2023-07-07T00:00:00"/>
    <s v="A Team IT carmen signature "/>
    <s v="INV-10765"/>
    <n v="32.5"/>
    <s v="A Team IT"/>
    <x v="0"/>
  </r>
  <r>
    <n v="7430"/>
    <s v="Data Processing"/>
    <n v="140"/>
    <d v="2023-07-10T00:00:00"/>
    <s v="A Team IT performed various tasks as per Eleanor and Mark Jago "/>
    <s v="INV-10780"/>
    <n v="390"/>
    <s v="A Team IT"/>
    <x v="0"/>
  </r>
  <r>
    <n v="7430"/>
    <s v="Data Processing"/>
    <n v="240"/>
    <d v="2023-07-10T00:00:00"/>
    <s v="A Team IT collens pc not bootig up and request "/>
    <s v="INV-10775"/>
    <n v="322.5"/>
    <s v="A Team IT"/>
    <x v="0"/>
  </r>
  <r>
    <n v="7430"/>
    <s v="Data Processing"/>
    <n v="240"/>
    <d v="2023-07-10T00:00:00"/>
    <s v="A Team IT"/>
    <s v="INV-10775"/>
    <n v="-12.5"/>
    <s v="A Team IT"/>
    <x v="0"/>
  </r>
  <r>
    <n v="7430"/>
    <s v="Data Processing"/>
    <n v="142"/>
    <d v="2023-07-12T00:00:00"/>
    <s v="A Team IT"/>
    <s v="INV-10787"/>
    <n v="65"/>
    <s v="A Team IT"/>
    <x v="0"/>
  </r>
  <r>
    <n v="7430"/>
    <s v="Data Processing"/>
    <n v="330"/>
    <d v="2023-07-15T00:00:00"/>
    <s v="A Team IT Created 6 x dialup VPN accounts on the North Western Toyota New Lynn Fortigate Firewall as per Peter Sun request"/>
    <s v="INV-10797"/>
    <n v="140.83000000000001"/>
    <s v="A Team IT"/>
    <x v="0"/>
  </r>
  <r>
    <n v="7430"/>
    <s v="Data Processing"/>
    <n v="340"/>
    <d v="2023-07-15T00:00:00"/>
    <s v="A Team IT Created 6 x dialup VPN accounts on the North Western Toyota New Lynn Fortigate Firewall as per Peter Sun request"/>
    <s v="INV-10797"/>
    <n v="140.83000000000001"/>
    <s v="A Team IT"/>
    <x v="0"/>
  </r>
  <r>
    <n v="7430"/>
    <s v="Data Processing"/>
    <n v="936"/>
    <d v="2023-07-15T00:00:00"/>
    <s v="A Team IT Created 6 x dialup VPN accounts on the North Western Toyota New Lynn Fortigate Firewall as per Peter Sun request"/>
    <s v="INV-10797"/>
    <n v="140.83000000000001"/>
    <s v="A Team IT"/>
    <x v="0"/>
  </r>
  <r>
    <n v="7430"/>
    <s v="Data Processing"/>
    <n v="110"/>
    <d v="2023-07-18T00:00:00"/>
    <s v="Comp Chgs NST/NWT"/>
    <s v="INV-10810"/>
    <n v="43.32"/>
    <s v="A Team IT"/>
    <x v="0"/>
  </r>
  <r>
    <n v="7430"/>
    <s v="Data Processing"/>
    <n v="112"/>
    <d v="2023-07-18T00:00:00"/>
    <s v="Comp Chgs NST/NWT"/>
    <s v="INV-10810"/>
    <n v="32.5"/>
    <s v="A Team IT"/>
    <x v="0"/>
  </r>
  <r>
    <n v="7430"/>
    <s v="Data Processing"/>
    <n v="120"/>
    <d v="2023-07-18T00:00:00"/>
    <s v="Comp Chgs NST/NWT"/>
    <s v="INV-10810"/>
    <n v="58.5"/>
    <s v="A Team IT"/>
    <x v="0"/>
  </r>
  <r>
    <n v="7430"/>
    <s v="Data Processing"/>
    <n v="130"/>
    <d v="2023-07-18T00:00:00"/>
    <s v="Comp Chgs NST/NWT"/>
    <s v="INV-10810"/>
    <n v="33.15"/>
    <s v="A Team IT"/>
    <x v="0"/>
  </r>
  <r>
    <n v="7430"/>
    <s v="Data Processing"/>
    <n v="140"/>
    <d v="2023-07-18T00:00:00"/>
    <s v="Comp Chgs NST/NWT"/>
    <s v="INV-10810"/>
    <n v="39"/>
    <s v="A Team IT"/>
    <x v="0"/>
  </r>
  <r>
    <n v="7430"/>
    <s v="Data Processing"/>
    <n v="160"/>
    <d v="2023-07-18T00:00:00"/>
    <s v="Comp Chgs NST/NWT"/>
    <s v="INV-10810"/>
    <n v="19.5"/>
    <s v="A Team IT"/>
    <x v="0"/>
  </r>
  <r>
    <n v="7430"/>
    <s v="Data Processing"/>
    <n v="210"/>
    <d v="2023-07-18T00:00:00"/>
    <s v="Computer charges NWT"/>
    <s v="INV-10798"/>
    <n v="225.5"/>
    <s v="A Team IT"/>
    <x v="0"/>
  </r>
  <r>
    <n v="7430"/>
    <s v="Data Processing"/>
    <n v="210"/>
    <d v="2023-07-18T00:00:00"/>
    <s v="Comp Chgs NST/NWT"/>
    <s v="INV-10810"/>
    <n v="21.68"/>
    <s v="A Team IT"/>
    <x v="0"/>
  </r>
  <r>
    <n v="7430"/>
    <s v="Data Processing"/>
    <n v="210"/>
    <d v="2023-07-18T00:00:00"/>
    <s v="Computer charges NWT"/>
    <s v="INV-10812"/>
    <n v="293.2"/>
    <s v="A Team IT"/>
    <x v="0"/>
  </r>
  <r>
    <n v="7430"/>
    <s v="Data Processing"/>
    <n v="220"/>
    <d v="2023-07-18T00:00:00"/>
    <s v="Computer charges NWT"/>
    <s v="INV-10798"/>
    <n v="225.5"/>
    <s v="A Team IT"/>
    <x v="0"/>
  </r>
  <r>
    <n v="7430"/>
    <s v="Data Processing"/>
    <n v="220"/>
    <d v="2023-07-18T00:00:00"/>
    <s v="Comp Chgs NST/NWT"/>
    <s v="INV-10810"/>
    <n v="13"/>
    <s v="A Team IT"/>
    <x v="0"/>
  </r>
  <r>
    <n v="7430"/>
    <s v="Data Processing"/>
    <n v="220"/>
    <d v="2023-07-18T00:00:00"/>
    <s v="Computer charges NWT"/>
    <s v="INV-10812"/>
    <n v="293.2"/>
    <s v="A Team IT"/>
    <x v="0"/>
  </r>
  <r>
    <n v="7430"/>
    <s v="Data Processing"/>
    <n v="230"/>
    <d v="2023-07-18T00:00:00"/>
    <s v="Computer charges NWT"/>
    <s v="INV-10798"/>
    <n v="225.5"/>
    <s v="A Team IT"/>
    <x v="0"/>
  </r>
  <r>
    <n v="7430"/>
    <s v="Data Processing"/>
    <n v="230"/>
    <d v="2023-07-18T00:00:00"/>
    <s v="Comp Chgs NST/NWT"/>
    <s v="INV-10810"/>
    <n v="21.94"/>
    <s v="A Team IT"/>
    <x v="0"/>
  </r>
  <r>
    <n v="7430"/>
    <s v="Data Processing"/>
    <n v="230"/>
    <d v="2023-07-18T00:00:00"/>
    <s v="Computer charges NWT"/>
    <s v="INV-10812"/>
    <n v="293.2"/>
    <s v="A Team IT"/>
    <x v="0"/>
  </r>
  <r>
    <n v="7430"/>
    <s v="Data Processing"/>
    <n v="240"/>
    <d v="2023-07-18T00:00:00"/>
    <s v="Computer charges NWT"/>
    <s v="INV-10798"/>
    <n v="225.5"/>
    <s v="A Team IT"/>
    <x v="0"/>
  </r>
  <r>
    <n v="7430"/>
    <s v="Data Processing"/>
    <n v="240"/>
    <d v="2023-07-18T00:00:00"/>
    <s v="Comp Chgs NST/NWT"/>
    <s v="INV-10810"/>
    <n v="17.32"/>
    <s v="A Team IT"/>
    <x v="0"/>
  </r>
  <r>
    <n v="7430"/>
    <s v="Data Processing"/>
    <n v="240"/>
    <d v="2023-07-18T00:00:00"/>
    <s v="Computer charges NWT"/>
    <s v="INV-10812"/>
    <n v="293.2"/>
    <s v="A Team IT"/>
    <x v="0"/>
  </r>
  <r>
    <n v="7430"/>
    <s v="Data Processing"/>
    <n v="340"/>
    <d v="2023-07-18T00:00:00"/>
    <s v="Computer charges NWT"/>
    <s v="INV-10798"/>
    <n v="101.48"/>
    <s v="A Team IT"/>
    <x v="0"/>
  </r>
  <r>
    <n v="7430"/>
    <s v="Data Processing"/>
    <n v="340"/>
    <d v="2023-07-18T00:00:00"/>
    <s v="Comp Chgs NST/NWT"/>
    <s v="INV-10810"/>
    <n v="8.84"/>
    <s v="A Team IT"/>
    <x v="0"/>
  </r>
  <r>
    <n v="7430"/>
    <s v="Data Processing"/>
    <n v="340"/>
    <d v="2023-07-18T00:00:00"/>
    <s v="Computer charges NWT"/>
    <s v="INV-10812"/>
    <n v="131.94"/>
    <s v="A Team IT"/>
    <x v="0"/>
  </r>
  <r>
    <n v="7430"/>
    <s v="Data Processing"/>
    <n v="935"/>
    <d v="2023-07-18T00:00:00"/>
    <s v="Comp Chgs NST/NWT"/>
    <s v="INV-10810"/>
    <n v="8.1199999999999992"/>
    <s v="A Team IT"/>
    <x v="0"/>
  </r>
  <r>
    <n v="7430"/>
    <s v="Data Processing"/>
    <n v="936"/>
    <d v="2023-07-18T00:00:00"/>
    <s v="Computer charges NWT"/>
    <s v="INV-10798"/>
    <n v="124.03"/>
    <s v="A Team IT"/>
    <x v="0"/>
  </r>
  <r>
    <n v="7430"/>
    <s v="Data Processing"/>
    <n v="936"/>
    <d v="2023-07-18T00:00:00"/>
    <s v="Comp Chgs NST/NWT"/>
    <s v="INV-10810"/>
    <n v="8.1199999999999992"/>
    <s v="A Team IT"/>
    <x v="0"/>
  </r>
  <r>
    <n v="7430"/>
    <s v="Data Processing"/>
    <n v="936"/>
    <d v="2023-07-18T00:00:00"/>
    <s v="Computer charges NWT"/>
    <s v="INV-10812"/>
    <n v="161.26"/>
    <s v="A Team IT"/>
    <x v="0"/>
  </r>
  <r>
    <n v="7430"/>
    <s v="Data Processing"/>
    <n v="110"/>
    <d v="2023-07-20T00:00:00"/>
    <s v="A Team IT King called: my PC switched off and on by it self."/>
    <s v="INV-10816"/>
    <n v="268"/>
    <s v="A Team IT"/>
    <x v="0"/>
  </r>
  <r>
    <n v="7430"/>
    <s v="Data Processing"/>
    <n v="112"/>
    <d v="2023-07-21T00:00:00"/>
    <s v="A Team IT Lisa McKenzie requested for Karen to have access to admin@nst.co.nz emails."/>
    <s v="INV-10824"/>
    <n v="32.5"/>
    <s v="A Team IT"/>
    <x v="0"/>
  </r>
  <r>
    <n v="7430"/>
    <s v="Data Processing"/>
    <n v="140"/>
    <d v="2023-07-21T00:00:00"/>
    <s v="A Team IT Performed battery replacement on Josh Santos diagnostic laptop."/>
    <s v="INV-10820"/>
    <n v="556"/>
    <s v="A Team IT"/>
    <x v="0"/>
  </r>
  <r>
    <n v="7430"/>
    <s v="Data Processing"/>
    <n v="430"/>
    <d v="2023-07-25T00:00:00"/>
    <s v="A Team IT Onsite replaced UPS battery pack for COMMs/CCTV as per quote."/>
    <s v="INV-10843"/>
    <n v="297.5"/>
    <s v="A Team IT"/>
    <x v="0"/>
  </r>
  <r>
    <n v="7430"/>
    <s v="Data Processing"/>
    <n v="440"/>
    <d v="2023-07-25T00:00:00"/>
    <s v="A Team IT Onsite replaced UPS battery pack for COMMs/CCTV as per quote."/>
    <s v="INV-10843"/>
    <n v="297.5"/>
    <s v="A Team IT"/>
    <x v="0"/>
  </r>
  <r>
    <n v="7430"/>
    <s v="Data Processing"/>
    <n v="110"/>
    <d v="2023-07-26T00:00:00"/>
    <s v="Comp Chgs NST/NWT"/>
    <s v="INV-10848"/>
    <n v="129.97"/>
    <s v="A Team IT"/>
    <x v="0"/>
  </r>
  <r>
    <n v="7430"/>
    <s v="Data Processing"/>
    <n v="112"/>
    <d v="2023-07-26T00:00:00"/>
    <s v="Comp Chgs NST/NWT"/>
    <s v="INV-10848"/>
    <n v="97.5"/>
    <s v="A Team IT"/>
    <x v="0"/>
  </r>
  <r>
    <n v="7430"/>
    <s v="Data Processing"/>
    <n v="120"/>
    <d v="2023-07-26T00:00:00"/>
    <s v="Comp Chgs NST/NWT"/>
    <s v="INV-10848"/>
    <n v="175.5"/>
    <s v="A Team IT"/>
    <x v="0"/>
  </r>
  <r>
    <n v="7430"/>
    <s v="Data Processing"/>
    <n v="130"/>
    <d v="2023-07-26T00:00:00"/>
    <s v="Comp Chgs NST/NWT"/>
    <s v="INV-10848"/>
    <n v="99.45"/>
    <s v="A Team IT"/>
    <x v="0"/>
  </r>
  <r>
    <n v="7430"/>
    <s v="Data Processing"/>
    <n v="140"/>
    <d v="2023-07-26T00:00:00"/>
    <s v="Comp Chgs NST/NWT"/>
    <s v="INV-10848"/>
    <n v="117"/>
    <s v="A Team IT"/>
    <x v="0"/>
  </r>
  <r>
    <n v="7430"/>
    <s v="Data Processing"/>
    <n v="142"/>
    <d v="2023-07-26T00:00:00"/>
    <s v="A Team IT Fraser requested engineer onsite to setup Lexus booking daysheets with all users some users still using old sheet and data all over the place."/>
    <s v="INV-10849"/>
    <n v="260"/>
    <s v="A Team IT"/>
    <x v="0"/>
  </r>
  <r>
    <n v="7430"/>
    <s v="Data Processing"/>
    <n v="160"/>
    <d v="2023-07-26T00:00:00"/>
    <s v="Comp Chgs NST/NWT"/>
    <s v="INV-10848"/>
    <n v="58.5"/>
    <s v="A Team IT"/>
    <x v="0"/>
  </r>
  <r>
    <n v="7430"/>
    <s v="Data Processing"/>
    <n v="210"/>
    <d v="2023-07-26T00:00:00"/>
    <s v="Comp Chgs NST/NWT"/>
    <s v="INV-10848"/>
    <n v="65.03"/>
    <s v="A Team IT"/>
    <x v="0"/>
  </r>
  <r>
    <n v="7430"/>
    <s v="Data Processing"/>
    <n v="210"/>
    <d v="2023-07-26T00:00:00"/>
    <s v="Computer charges NWT"/>
    <s v="INV-10846"/>
    <n v="174"/>
    <s v="A Team IT"/>
    <x v="0"/>
  </r>
  <r>
    <n v="7430"/>
    <s v="Data Processing"/>
    <n v="220"/>
    <d v="2023-07-26T00:00:00"/>
    <s v="Comp Chgs NST/NWT"/>
    <s v="INV-10848"/>
    <n v="39"/>
    <s v="A Team IT"/>
    <x v="0"/>
  </r>
  <r>
    <n v="7430"/>
    <s v="Data Processing"/>
    <n v="220"/>
    <d v="2023-07-26T00:00:00"/>
    <s v="Computer charges NWT"/>
    <s v="INV-10846"/>
    <n v="174"/>
    <s v="A Team IT"/>
    <x v="0"/>
  </r>
  <r>
    <n v="7430"/>
    <s v="Data Processing"/>
    <n v="230"/>
    <d v="2023-07-26T00:00:00"/>
    <s v="Comp Chgs NST/NWT"/>
    <s v="INV-10848"/>
    <n v="65.819999999999993"/>
    <s v="A Team IT"/>
    <x v="0"/>
  </r>
  <r>
    <n v="7430"/>
    <s v="Data Processing"/>
    <n v="230"/>
    <d v="2023-07-26T00:00:00"/>
    <s v="Computer charges NWT"/>
    <s v="INV-10846"/>
    <n v="174"/>
    <s v="A Team IT"/>
    <x v="0"/>
  </r>
  <r>
    <n v="7430"/>
    <s v="Data Processing"/>
    <n v="240"/>
    <d v="2023-07-26T00:00:00"/>
    <s v="Comp Chgs NST/NWT"/>
    <s v="INV-10848"/>
    <n v="51.97"/>
    <s v="A Team IT"/>
    <x v="0"/>
  </r>
  <r>
    <n v="7430"/>
    <s v="Data Processing"/>
    <n v="240"/>
    <d v="2023-07-26T00:00:00"/>
    <s v="Computer charges NWT"/>
    <s v="INV-10846"/>
    <n v="174"/>
    <s v="A Team IT"/>
    <x v="0"/>
  </r>
  <r>
    <n v="7430"/>
    <s v="Data Processing"/>
    <n v="340"/>
    <d v="2023-07-26T00:00:00"/>
    <s v="Comp Chgs NST/NWT"/>
    <s v="INV-10848"/>
    <n v="26.52"/>
    <s v="A Team IT"/>
    <x v="0"/>
  </r>
  <r>
    <n v="7430"/>
    <s v="Data Processing"/>
    <n v="340"/>
    <d v="2023-07-26T00:00:00"/>
    <s v="Computer charges NWT"/>
    <s v="INV-10846"/>
    <n v="78.3"/>
    <s v="A Team IT"/>
    <x v="0"/>
  </r>
  <r>
    <n v="7430"/>
    <s v="Data Processing"/>
    <n v="935"/>
    <d v="2023-07-26T00:00:00"/>
    <s v="Comp Chgs NST/NWT"/>
    <s v="INV-10848"/>
    <n v="24.37"/>
    <s v="A Team IT"/>
    <x v="0"/>
  </r>
  <r>
    <n v="7430"/>
    <s v="Data Processing"/>
    <n v="936"/>
    <d v="2023-07-26T00:00:00"/>
    <s v="Comp Chgs NST/NWT"/>
    <s v="INV-10848"/>
    <n v="24.37"/>
    <s v="A Team IT"/>
    <x v="0"/>
  </r>
  <r>
    <n v="7430"/>
    <s v="Data Processing"/>
    <n v="936"/>
    <d v="2023-07-26T00:00:00"/>
    <s v="Computer charges NWT"/>
    <s v="INV-10846"/>
    <n v="95.7"/>
    <s v="A Team IT"/>
    <x v="0"/>
  </r>
  <r>
    <n v="7430"/>
    <s v="Data Processing"/>
    <n v="142"/>
    <d v="2023-07-27T00:00:00"/>
    <s v="A Team ITConnor requested for the export all the previous 2023 Lexus bookings and uploaded into Office 365 for archive lookup due to the Google Drive is being decommissioned."/>
    <s v="INV-10854"/>
    <n v="65"/>
    <s v="A Team IT"/>
    <x v="0"/>
  </r>
  <r>
    <n v="7430"/>
    <s v="Data Processing"/>
    <n v="430"/>
    <d v="2023-07-28T00:00:00"/>
    <s v="A Team IT Supplied goods as per Tony request."/>
    <s v="INV-10853"/>
    <n v="98"/>
    <s v="A Team IT"/>
    <x v="0"/>
  </r>
  <r>
    <n v="7430"/>
    <s v="Data Processing"/>
    <n v="440"/>
    <d v="2023-07-28T00:00:00"/>
    <s v="A Team IT Supplied goods as per Tony request."/>
    <s v="INV-10853"/>
    <n v="98"/>
    <s v="A Team IT"/>
    <x v="0"/>
  </r>
  <r>
    <n v="7430"/>
    <s v="Data Processing"/>
    <n v="430"/>
    <d v="2023-07-31T00:00:00"/>
    <s v="A Team IT"/>
    <s v="INV-10610"/>
    <n v="-82.5"/>
    <s v="A Team IT"/>
    <x v="0"/>
  </r>
  <r>
    <n v="7430"/>
    <s v="Data Processing"/>
    <n v="440"/>
    <d v="2023-07-31T00:00:00"/>
    <s v="A Team IT"/>
    <s v="INV-10610"/>
    <n v="-82.5"/>
    <s v="A Team IT"/>
    <x v="0"/>
  </r>
  <r>
    <n v="7430"/>
    <s v="Data Processing"/>
    <n v="110"/>
    <d v="2023-08-01T00:00:00"/>
    <s v="Comp Chgs NST"/>
    <s v="INV-10876"/>
    <n v="151"/>
    <s v="A Team IT"/>
    <x v="0"/>
  </r>
  <r>
    <n v="7430"/>
    <s v="Data Processing"/>
    <n v="112"/>
    <d v="2023-08-01T00:00:00"/>
    <s v="Comp Chgs NST"/>
    <s v="INV-10876"/>
    <n v="75.5"/>
    <s v="A Team IT"/>
    <x v="0"/>
  </r>
  <r>
    <n v="7430"/>
    <s v="Data Processing"/>
    <n v="120"/>
    <d v="2023-08-01T00:00:00"/>
    <s v="Comp Chgs NST"/>
    <s v="INV-10876"/>
    <n v="166.1"/>
    <s v="A Team IT"/>
    <x v="0"/>
  </r>
  <r>
    <n v="7430"/>
    <s v="Data Processing"/>
    <n v="130"/>
    <d v="2023-08-01T00:00:00"/>
    <s v="Comp Chgs NST"/>
    <s v="INV-10876"/>
    <n v="128.35"/>
    <s v="A Team IT"/>
    <x v="0"/>
  </r>
  <r>
    <n v="7430"/>
    <s v="Data Processing"/>
    <n v="140"/>
    <d v="2023-08-01T00:00:00"/>
    <s v="Comp Chgs NST"/>
    <s v="INV-10876"/>
    <n v="151"/>
    <s v="A Team IT"/>
    <x v="0"/>
  </r>
  <r>
    <n v="7430"/>
    <s v="Data Processing"/>
    <n v="162"/>
    <d v="2023-08-01T00:00:00"/>
    <s v="Comp Chgs NST"/>
    <s v="INV-10876"/>
    <n v="45.3"/>
    <s v="A Team IT"/>
    <x v="0"/>
  </r>
  <r>
    <n v="7430"/>
    <s v="Data Processing"/>
    <n v="430"/>
    <d v="2023-08-01T00:00:00"/>
    <s v="A Team IT Support Fortigate Firewall Appliance Management for Hobsonville Toyota"/>
    <s v="INV-10864"/>
    <n v="55"/>
    <s v="A Team IT"/>
    <x v="0"/>
  </r>
  <r>
    <n v="7430"/>
    <s v="Data Processing"/>
    <n v="440"/>
    <d v="2023-08-01T00:00:00"/>
    <s v="A Team IT Support Fortigate Firewall Appliance Management for Hobsonville Toyota"/>
    <s v="INV-10864"/>
    <n v="55"/>
    <s v="A Team IT"/>
    <x v="0"/>
  </r>
  <r>
    <n v="7430"/>
    <s v="Data Processing"/>
    <n v="935"/>
    <d v="2023-08-01T00:00:00"/>
    <s v="Comp Chgs NST"/>
    <s v="INV-10876"/>
    <n v="37.75"/>
    <s v="A Team IT"/>
    <x v="0"/>
  </r>
  <r>
    <n v="7430"/>
    <s v="Data Processing"/>
    <n v="936"/>
    <d v="2023-08-01T00:00:00"/>
    <s v="A Team IT Support Fortigate Firewall Appliance Management for Hobsonville Toyota"/>
    <s v="INV-10864"/>
    <n v="55"/>
    <s v="A Team IT"/>
    <x v="0"/>
  </r>
  <r>
    <n v="7430"/>
    <s v="Data Processing"/>
    <n v="260"/>
    <d v="2023-08-03T00:00:00"/>
    <s v="A Team IT Frankie Scanning"/>
    <s v="INV-10880"/>
    <n v="162.5"/>
    <s v="A Team IT"/>
    <x v="0"/>
  </r>
  <r>
    <n v="7430"/>
    <s v="Data Processing"/>
    <n v="110"/>
    <d v="2023-08-07T00:00:00"/>
    <s v="Comp Chgs NST/NWT"/>
    <s v="INV-10888"/>
    <n v="17.329999999999998"/>
    <s v="A Team IT"/>
    <x v="0"/>
  </r>
  <r>
    <n v="7430"/>
    <s v="Data Processing"/>
    <n v="110"/>
    <d v="2023-08-07T00:00:00"/>
    <s v="Comp Chgs NST/NWT"/>
    <s v="INV-10890"/>
    <n v="4.33"/>
    <s v="A Team IT"/>
    <x v="0"/>
  </r>
  <r>
    <n v="7430"/>
    <s v="Data Processing"/>
    <n v="112"/>
    <d v="2023-08-07T00:00:00"/>
    <s v="Comp Chgs NST/NWT"/>
    <s v="INV-10888"/>
    <n v="13"/>
    <s v="A Team IT"/>
    <x v="0"/>
  </r>
  <r>
    <n v="7430"/>
    <s v="Data Processing"/>
    <n v="112"/>
    <d v="2023-08-07T00:00:00"/>
    <s v="Comp Chgs NST/NWT"/>
    <s v="INV-10890"/>
    <n v="3.25"/>
    <s v="A Team IT"/>
    <x v="0"/>
  </r>
  <r>
    <n v="7430"/>
    <s v="Data Processing"/>
    <n v="120"/>
    <d v="2023-08-07T00:00:00"/>
    <s v="Comp Chgs NST/NWT"/>
    <s v="INV-10888"/>
    <n v="23.4"/>
    <s v="A Team IT"/>
    <x v="0"/>
  </r>
  <r>
    <n v="7430"/>
    <s v="Data Processing"/>
    <n v="120"/>
    <d v="2023-08-07T00:00:00"/>
    <s v="Comp Chgs NST/NWT"/>
    <s v="INV-10890"/>
    <n v="5.85"/>
    <s v="A Team IT"/>
    <x v="0"/>
  </r>
  <r>
    <n v="7430"/>
    <s v="Data Processing"/>
    <n v="120"/>
    <d v="2023-08-07T00:00:00"/>
    <s v="A Team IT Ash requested the USB cables for customers buying lexus need carplay audio"/>
    <s v="INV-10899"/>
    <n v="211"/>
    <s v="A Team IT"/>
    <x v="0"/>
  </r>
  <r>
    <n v="7430"/>
    <s v="Data Processing"/>
    <n v="130"/>
    <d v="2023-08-07T00:00:00"/>
    <s v="Comp Chgs NST/NWT"/>
    <s v="INV-10888"/>
    <n v="13.26"/>
    <s v="A Team IT"/>
    <x v="0"/>
  </r>
  <r>
    <n v="7430"/>
    <s v="Data Processing"/>
    <n v="130"/>
    <d v="2023-08-07T00:00:00"/>
    <s v="Comp Chgs NST/NWT"/>
    <s v="INV-10890"/>
    <n v="3.31"/>
    <s v="A Team IT"/>
    <x v="0"/>
  </r>
  <r>
    <n v="7430"/>
    <s v="Data Processing"/>
    <n v="140"/>
    <d v="2023-08-07T00:00:00"/>
    <s v="Comp Chgs NST/NWT"/>
    <s v="INV-10888"/>
    <n v="15.6"/>
    <s v="A Team IT"/>
    <x v="0"/>
  </r>
  <r>
    <n v="7430"/>
    <s v="Data Processing"/>
    <n v="140"/>
    <d v="2023-08-07T00:00:00"/>
    <s v="Comp Chgs NST/NWT"/>
    <s v="INV-10890"/>
    <n v="3.9"/>
    <s v="A Team IT"/>
    <x v="0"/>
  </r>
  <r>
    <n v="7430"/>
    <s v="Data Processing"/>
    <n v="140"/>
    <d v="2023-08-07T00:00:00"/>
    <s v="A Team IT "/>
    <s v="INV-10896"/>
    <n v="450"/>
    <s v="A Team IT"/>
    <x v="0"/>
  </r>
  <r>
    <n v="7430"/>
    <s v="Data Processing"/>
    <n v="160"/>
    <d v="2023-08-07T00:00:00"/>
    <s v="Comp Chgs NST/NWT"/>
    <s v="INV-10888"/>
    <n v="7.8"/>
    <s v="A Team IT"/>
    <x v="0"/>
  </r>
  <r>
    <n v="7430"/>
    <s v="Data Processing"/>
    <n v="160"/>
    <d v="2023-08-07T00:00:00"/>
    <s v="Comp Chgs NST/NWT"/>
    <s v="INV-10890"/>
    <n v="1.95"/>
    <s v="A Team IT"/>
    <x v="0"/>
  </r>
  <r>
    <n v="7430"/>
    <s v="Data Processing"/>
    <n v="210"/>
    <d v="2023-08-07T00:00:00"/>
    <s v="Comp Chgs NST/NWT"/>
    <s v="INV-10888"/>
    <n v="8.67"/>
    <s v="A Team IT"/>
    <x v="0"/>
  </r>
  <r>
    <n v="7430"/>
    <s v="Data Processing"/>
    <n v="210"/>
    <d v="2023-08-07T00:00:00"/>
    <s v="Comp Chgs NST/NWT"/>
    <s v="INV-10890"/>
    <n v="2.17"/>
    <s v="A Team IT"/>
    <x v="0"/>
  </r>
  <r>
    <n v="7430"/>
    <s v="Data Processing"/>
    <n v="210"/>
    <d v="2023-08-07T00:00:00"/>
    <s v="Computer charges NWT"/>
    <s v="INV-10898"/>
    <n v="13"/>
    <s v="A Team IT"/>
    <x v="0"/>
  </r>
  <r>
    <n v="7430"/>
    <s v="Data Processing"/>
    <n v="220"/>
    <d v="2023-08-07T00:00:00"/>
    <s v="Comp Chgs NST/NWT"/>
    <s v="INV-10888"/>
    <n v="5.2"/>
    <s v="A Team IT"/>
    <x v="0"/>
  </r>
  <r>
    <n v="7430"/>
    <s v="Data Processing"/>
    <n v="220"/>
    <d v="2023-08-07T00:00:00"/>
    <s v="Comp Chgs NST/NWT"/>
    <s v="INV-10890"/>
    <n v="1.3"/>
    <s v="A Team IT"/>
    <x v="0"/>
  </r>
  <r>
    <n v="7430"/>
    <s v="Data Processing"/>
    <n v="220"/>
    <d v="2023-08-07T00:00:00"/>
    <s v="Computer charges NWT"/>
    <s v="INV-10898"/>
    <n v="13"/>
    <s v="A Team IT"/>
    <x v="0"/>
  </r>
  <r>
    <n v="7430"/>
    <s v="Data Processing"/>
    <n v="230"/>
    <d v="2023-08-07T00:00:00"/>
    <s v="Comp Chgs NST/NWT"/>
    <s v="INV-10888"/>
    <n v="8.77"/>
    <s v="A Team IT"/>
    <x v="0"/>
  </r>
  <r>
    <n v="7430"/>
    <s v="Data Processing"/>
    <n v="230"/>
    <d v="2023-08-07T00:00:00"/>
    <s v="Comp Chgs NST/NWT"/>
    <s v="INV-10890"/>
    <n v="2.19"/>
    <s v="A Team IT"/>
    <x v="0"/>
  </r>
  <r>
    <n v="7430"/>
    <s v="Data Processing"/>
    <n v="230"/>
    <d v="2023-08-07T00:00:00"/>
    <s v="Computer charges NWT"/>
    <s v="INV-10898"/>
    <n v="13"/>
    <s v="A Team IT"/>
    <x v="0"/>
  </r>
  <r>
    <n v="7430"/>
    <s v="Data Processing"/>
    <n v="240"/>
    <d v="2023-08-07T00:00:00"/>
    <s v="A Team IT"/>
    <s v="INV-10775"/>
    <n v="12.5"/>
    <s v="A Team IT"/>
    <x v="0"/>
  </r>
  <r>
    <n v="7430"/>
    <s v="Data Processing"/>
    <n v="240"/>
    <d v="2023-08-07T00:00:00"/>
    <s v="Comp Chgs NST/NWT"/>
    <s v="INV-10888"/>
    <n v="6.93"/>
    <s v="A Team IT"/>
    <x v="0"/>
  </r>
  <r>
    <n v="7430"/>
    <s v="Data Processing"/>
    <n v="240"/>
    <d v="2023-08-07T00:00:00"/>
    <s v="Comp Chgs NST/NWT"/>
    <s v="INV-10890"/>
    <n v="1.73"/>
    <s v="A Team IT"/>
    <x v="0"/>
  </r>
  <r>
    <n v="7430"/>
    <s v="Data Processing"/>
    <n v="240"/>
    <d v="2023-08-07T00:00:00"/>
    <s v="Computer charges NWT"/>
    <s v="INV-10898"/>
    <n v="13"/>
    <s v="A Team IT"/>
    <x v="0"/>
  </r>
  <r>
    <n v="7430"/>
    <s v="Data Processing"/>
    <n v="330"/>
    <d v="2023-08-07T00:00:00"/>
    <s v="A Team IT Onsite replace faulty Toyota Service Price List TV as per SteveB request at NWT New Lynn."/>
    <s v="INV-10811"/>
    <n v="1525"/>
    <s v="A Team IT"/>
    <x v="0"/>
  </r>
  <r>
    <n v="7430"/>
    <s v="Data Processing"/>
    <n v="340"/>
    <d v="2023-08-07T00:00:00"/>
    <s v="Comp Chgs NST/NWT"/>
    <s v="INV-10888"/>
    <n v="3.54"/>
    <s v="A Team IT"/>
    <x v="0"/>
  </r>
  <r>
    <n v="7430"/>
    <s v="Data Processing"/>
    <n v="340"/>
    <d v="2023-08-07T00:00:00"/>
    <s v="Comp Chgs NST/NWT"/>
    <s v="INV-10890"/>
    <n v="0.89"/>
    <s v="A Team IT"/>
    <x v="0"/>
  </r>
  <r>
    <n v="7430"/>
    <s v="Data Processing"/>
    <n v="340"/>
    <d v="2023-08-07T00:00:00"/>
    <s v="Computer charges NWT"/>
    <s v="INV-10898"/>
    <n v="5.85"/>
    <s v="A Team IT"/>
    <x v="0"/>
  </r>
  <r>
    <n v="7430"/>
    <s v="Data Processing"/>
    <n v="935"/>
    <d v="2023-08-07T00:00:00"/>
    <s v="Comp Chgs NST/NWT"/>
    <s v="INV-10888"/>
    <n v="3.25"/>
    <s v="A Team IT"/>
    <x v="0"/>
  </r>
  <r>
    <n v="7430"/>
    <s v="Data Processing"/>
    <n v="935"/>
    <d v="2023-08-07T00:00:00"/>
    <s v="Comp Chgs NST/NWT"/>
    <s v="INV-10890"/>
    <n v="0.81"/>
    <s v="A Team IT"/>
    <x v="0"/>
  </r>
  <r>
    <n v="7430"/>
    <s v="Data Processing"/>
    <n v="936"/>
    <d v="2023-08-07T00:00:00"/>
    <s v="Comp Chgs NST/NWT"/>
    <s v="INV-10888"/>
    <n v="3.25"/>
    <s v="A Team IT"/>
    <x v="0"/>
  </r>
  <r>
    <n v="7430"/>
    <s v="Data Processing"/>
    <n v="936"/>
    <d v="2023-08-07T00:00:00"/>
    <s v="Comp Chgs NST/NWT"/>
    <s v="INV-10890"/>
    <n v="0.81"/>
    <s v="A Team IT"/>
    <x v="0"/>
  </r>
  <r>
    <n v="7430"/>
    <s v="Data Processing"/>
    <n v="936"/>
    <d v="2023-08-07T00:00:00"/>
    <s v="Computer charges NWT"/>
    <s v="INV-10898"/>
    <n v="7.15"/>
    <s v="A Team IT"/>
    <x v="0"/>
  </r>
  <r>
    <n v="7430"/>
    <s v="Data Processing"/>
    <n v="160"/>
    <d v="2023-08-08T00:00:00"/>
    <s v="A Team IT Matt Dilks would like a replacement wireless K/"/>
    <s v="INV-10903"/>
    <n v="179.5"/>
    <s v="A Team IT"/>
    <x v="0"/>
  </r>
  <r>
    <n v="7430"/>
    <s v="Data Processing"/>
    <n v="330"/>
    <d v="2023-08-08T00:00:00"/>
    <s v="A Team IT NLN - Eftpos Replacement"/>
    <s v="INV-10881"/>
    <n v="146.25"/>
    <s v="A Team IT"/>
    <x v="0"/>
  </r>
  <r>
    <n v="7430"/>
    <s v="Data Processing"/>
    <n v="340"/>
    <d v="2023-08-08T00:00:00"/>
    <s v="A Team IT NLN - Eftpos Replacement"/>
    <s v="INV-10881"/>
    <n v="146.25"/>
    <s v="A Team IT"/>
    <x v="0"/>
  </r>
  <r>
    <n v="7430"/>
    <s v="Data Processing"/>
    <n v="120"/>
    <d v="2023-08-10T00:00:00"/>
    <s v="A Team IT NST - New employee - William Li - Used Cars Sales"/>
    <s v="INV-10907"/>
    <n v="130.01"/>
    <s v="A Team IT"/>
    <x v="0"/>
  </r>
  <r>
    <n v="7430"/>
    <s v="Data Processing"/>
    <n v="240"/>
    <d v="2023-08-10T00:00:00"/>
    <s v="A Team IT"/>
    <s v="INV-10909"/>
    <n v="975"/>
    <s v="A Team IT"/>
    <x v="0"/>
  </r>
  <r>
    <n v="7430"/>
    <s v="Data Processing"/>
    <n v="112"/>
    <d v="2023-08-11T00:00:00"/>
    <s v="A Team IT"/>
    <s v="INV-10910"/>
    <n v="402.5"/>
    <s v="A Team IT"/>
    <x v="0"/>
  </r>
  <r>
    <n v="7430"/>
    <s v="Data Processing"/>
    <n v="130"/>
    <d v="2023-08-11T00:00:00"/>
    <s v="A Team IT NST CCTV Retrieval"/>
    <s v="INV-10908"/>
    <n v="65"/>
    <s v="A Team IT"/>
    <x v="0"/>
  </r>
  <r>
    <n v="7430"/>
    <s v="Data Processing"/>
    <n v="110"/>
    <d v="2023-08-14T00:00:00"/>
    <s v="Comp Chgs NST"/>
    <s v="INV-10918"/>
    <n v="117"/>
    <s v="A Team IT"/>
    <x v="0"/>
  </r>
  <r>
    <n v="7430"/>
    <s v="Data Processing"/>
    <n v="112"/>
    <d v="2023-08-14T00:00:00"/>
    <s v="Comp Chgs NST"/>
    <s v="INV-10918"/>
    <n v="58.5"/>
    <s v="A Team IT"/>
    <x v="0"/>
  </r>
  <r>
    <n v="7430"/>
    <s v="Data Processing"/>
    <n v="120"/>
    <d v="2023-08-14T00:00:00"/>
    <s v="Comp Chgs NST"/>
    <s v="INV-10918"/>
    <n v="128.69999999999999"/>
    <s v="A Team IT"/>
    <x v="0"/>
  </r>
  <r>
    <n v="7430"/>
    <s v="Data Processing"/>
    <n v="130"/>
    <d v="2023-08-14T00:00:00"/>
    <s v="Comp Chgs NST"/>
    <s v="INV-10918"/>
    <n v="99.45"/>
    <s v="A Team IT"/>
    <x v="0"/>
  </r>
  <r>
    <n v="7430"/>
    <s v="Data Processing"/>
    <n v="140"/>
    <d v="2023-08-14T00:00:00"/>
    <s v="Comp Chgs NST"/>
    <s v="INV-10918"/>
    <n v="117"/>
    <s v="A Team IT"/>
    <x v="0"/>
  </r>
  <r>
    <n v="7430"/>
    <s v="Data Processing"/>
    <n v="162"/>
    <d v="2023-08-14T00:00:00"/>
    <s v="Comp Chgs NST"/>
    <s v="INV-10918"/>
    <n v="35.1"/>
    <s v="A Team IT"/>
    <x v="0"/>
  </r>
  <r>
    <n v="7430"/>
    <s v="Data Processing"/>
    <n v="935"/>
    <d v="2023-08-14T00:00:00"/>
    <s v="Comp Chgs NST"/>
    <s v="INV-10918"/>
    <n v="29.25"/>
    <s v="A Team IT"/>
    <x v="0"/>
  </r>
  <r>
    <n v="7430"/>
    <s v="Data Processing"/>
    <n v="230"/>
    <d v="2023-08-16T00:00:00"/>
    <s v="A Team IT Replacement F&amp;I Printer  While onsite, helped Kane fix an issue in TUNZ where all print jobs were going out on Invoice paper"/>
    <s v="INV-10927"/>
    <n v="325"/>
    <s v="A Team IT"/>
    <x v="0"/>
  </r>
  <r>
    <n v="7430"/>
    <s v="Data Processing"/>
    <n v="260"/>
    <d v="2023-08-16T00:00:00"/>
    <s v="A Team IT Replacement F&amp;I Printer  While onsite, helped Kane fix an issue in TUNZ where all print jobs were going out on Invoice paper"/>
    <s v="INV-10927"/>
    <n v="633.25"/>
    <s v="A Team IT"/>
    <x v="0"/>
  </r>
  <r>
    <n v="7430"/>
    <s v="Data Processing"/>
    <n v="120"/>
    <d v="2023-08-21T00:00:00"/>
    <s v="A Team IT Monitors NWT parts and NST sales administration"/>
    <s v="INV-10878"/>
    <n v="195.8"/>
    <s v="A Team IT"/>
    <x v="0"/>
  </r>
  <r>
    <n v="7430"/>
    <s v="Data Processing"/>
    <n v="230"/>
    <d v="2023-08-21T00:00:00"/>
    <s v="A Team IT Monitors NWT parts and NST sales administration"/>
    <s v="INV-10878"/>
    <n v="195.8"/>
    <s v="A Team IT"/>
    <x v="0"/>
  </r>
  <r>
    <n v="7430"/>
    <s v="Data Processing"/>
    <n v="330"/>
    <d v="2023-08-23T00:00:00"/>
    <s v="A Team IT"/>
    <s v="INV-10952"/>
    <n v="288.76"/>
    <s v="A Team IT"/>
    <x v="0"/>
  </r>
  <r>
    <n v="7430"/>
    <s v="Data Processing"/>
    <n v="340"/>
    <d v="2023-08-23T00:00:00"/>
    <s v="A Team IT"/>
    <s v="INV-10952"/>
    <n v="288.75"/>
    <s v="A Team IT"/>
    <x v="0"/>
  </r>
  <r>
    <n v="7430"/>
    <s v="Data Processing"/>
    <n v="120"/>
    <d v="2023-08-24T00:00:00"/>
    <s v="A Team IT Luc advised his laptop wouldnt turn on."/>
    <s v="INV-10958"/>
    <n v="130"/>
    <s v="A Team IT"/>
    <x v="0"/>
  </r>
  <r>
    <n v="7430"/>
    <s v="Data Processing"/>
    <n v="110"/>
    <d v="2023-08-25T00:00:00"/>
    <s v="Comp Chgs NST/NWT"/>
    <s v="INV-10973"/>
    <n v="55.32"/>
    <s v="A Team IT"/>
    <x v="0"/>
  </r>
  <r>
    <n v="7430"/>
    <s v="Data Processing"/>
    <n v="112"/>
    <d v="2023-08-25T00:00:00"/>
    <s v="Comp Chgs NST/NWT"/>
    <s v="INV-10973"/>
    <n v="41.5"/>
    <s v="A Team IT"/>
    <x v="0"/>
  </r>
  <r>
    <n v="7430"/>
    <s v="Data Processing"/>
    <n v="120"/>
    <d v="2023-08-25T00:00:00"/>
    <s v="Comp Chgs NST/NWT"/>
    <s v="INV-10973"/>
    <n v="74.7"/>
    <s v="A Team IT"/>
    <x v="0"/>
  </r>
  <r>
    <n v="7430"/>
    <s v="Data Processing"/>
    <n v="130"/>
    <d v="2023-08-25T00:00:00"/>
    <s v="Comp Chgs NST/NWT"/>
    <s v="INV-10973"/>
    <n v="42.33"/>
    <s v="A Team IT"/>
    <x v="0"/>
  </r>
  <r>
    <n v="7430"/>
    <s v="Data Processing"/>
    <n v="140"/>
    <d v="2023-08-25T00:00:00"/>
    <s v="Comp Chgs NST/NWT"/>
    <s v="INV-10973"/>
    <n v="49.8"/>
    <s v="A Team IT"/>
    <x v="0"/>
  </r>
  <r>
    <n v="7430"/>
    <s v="Data Processing"/>
    <n v="140"/>
    <d v="2023-08-25T00:00:00"/>
    <s v="A Team IT"/>
    <s v="INV-10975"/>
    <n v="130"/>
    <s v="A Team IT"/>
    <x v="0"/>
  </r>
  <r>
    <n v="7430"/>
    <s v="Data Processing"/>
    <n v="160"/>
    <d v="2023-08-25T00:00:00"/>
    <s v="Comp Chgs NST/NWT"/>
    <s v="INV-10973"/>
    <n v="24.9"/>
    <s v="A Team IT"/>
    <x v="0"/>
  </r>
  <r>
    <n v="7430"/>
    <s v="Data Processing"/>
    <n v="210"/>
    <d v="2023-08-25T00:00:00"/>
    <s v="Comp Chgs NST/NWT"/>
    <s v="INV-10973"/>
    <n v="27.68"/>
    <s v="A Team IT"/>
    <x v="0"/>
  </r>
  <r>
    <n v="7430"/>
    <s v="Data Processing"/>
    <n v="220"/>
    <d v="2023-08-25T00:00:00"/>
    <s v="Comp Chgs NST/NWT"/>
    <s v="INV-10973"/>
    <n v="16.600000000000001"/>
    <s v="A Team IT"/>
    <x v="0"/>
  </r>
  <r>
    <n v="7430"/>
    <s v="Data Processing"/>
    <n v="230"/>
    <d v="2023-08-25T00:00:00"/>
    <s v="Comp Chgs NST/NWT"/>
    <s v="INV-10973"/>
    <n v="28.01"/>
    <s v="A Team IT"/>
    <x v="0"/>
  </r>
  <r>
    <n v="7430"/>
    <s v="Data Processing"/>
    <n v="240"/>
    <d v="2023-08-25T00:00:00"/>
    <s v="Comp Chgs NST/NWT"/>
    <s v="INV-10973"/>
    <n v="22.12"/>
    <s v="A Team IT"/>
    <x v="0"/>
  </r>
  <r>
    <n v="7430"/>
    <s v="Data Processing"/>
    <n v="340"/>
    <d v="2023-08-25T00:00:00"/>
    <s v="Comp Chgs NST/NWT"/>
    <s v="INV-10973"/>
    <n v="11.29"/>
    <s v="A Team IT"/>
    <x v="0"/>
  </r>
  <r>
    <n v="7430"/>
    <s v="Data Processing"/>
    <n v="935"/>
    <d v="2023-08-25T00:00:00"/>
    <s v="Comp Chgs NST/NWT"/>
    <s v="INV-10973"/>
    <n v="10.37"/>
    <s v="A Team IT"/>
    <x v="0"/>
  </r>
  <r>
    <n v="7430"/>
    <s v="Data Processing"/>
    <n v="936"/>
    <d v="2023-08-25T00:00:00"/>
    <s v="Comp Chgs NST/NWT"/>
    <s v="INV-10973"/>
    <n v="10.37"/>
    <s v="A Team IT"/>
    <x v="0"/>
  </r>
  <r>
    <n v="7430"/>
    <s v="Data Processing"/>
    <n v="210"/>
    <d v="2023-08-29T00:00:00"/>
    <s v="A Team IT Installation CCTV cameras for North Western Toyota new car storage yard as per quote"/>
    <s v="INV-10984"/>
    <n v="2500"/>
    <s v="A Team IT"/>
    <x v="0"/>
  </r>
  <r>
    <n v="7430"/>
    <s v="Data Processing"/>
    <n v="210"/>
    <d v="2023-08-29T00:00:00"/>
    <s v="Computer charges NWT"/>
    <s v="INV-10987"/>
    <n v="19.5"/>
    <s v="A Team IT"/>
    <x v="0"/>
  </r>
  <r>
    <n v="7430"/>
    <s v="Data Processing"/>
    <n v="220"/>
    <d v="2023-08-29T00:00:00"/>
    <s v="A Team IT Installation CCTV cameras for North Western Toyota new car storage yard as per quote"/>
    <s v="INV-10984"/>
    <n v="2500"/>
    <s v="A Team IT"/>
    <x v="0"/>
  </r>
  <r>
    <n v="7430"/>
    <s v="Data Processing"/>
    <n v="220"/>
    <d v="2023-08-29T00:00:00"/>
    <s v="Computer charges NWT"/>
    <s v="INV-10987"/>
    <n v="19.5"/>
    <s v="A Team IT"/>
    <x v="0"/>
  </r>
  <r>
    <n v="7430"/>
    <s v="Data Processing"/>
    <n v="230"/>
    <d v="2023-08-29T00:00:00"/>
    <s v="Computer charges NWT"/>
    <s v="INV-10987"/>
    <n v="19.5"/>
    <s v="A Team IT"/>
    <x v="0"/>
  </r>
  <r>
    <n v="7430"/>
    <s v="Data Processing"/>
    <n v="240"/>
    <d v="2023-08-29T00:00:00"/>
    <s v="Computer charges NWT"/>
    <s v="INV-10987"/>
    <n v="19.5"/>
    <s v="A Team IT"/>
    <x v="0"/>
  </r>
  <r>
    <n v="7430"/>
    <s v="Data Processing"/>
    <n v="340"/>
    <d v="2023-08-29T00:00:00"/>
    <s v="Computer charges NWT"/>
    <s v="INV-10987"/>
    <n v="8.77"/>
    <s v="A Team IT"/>
    <x v="0"/>
  </r>
  <r>
    <n v="7430"/>
    <s v="Data Processing"/>
    <n v="936"/>
    <d v="2023-08-29T00:00:00"/>
    <s v="Computer charges NWT"/>
    <s v="INV-10987"/>
    <n v="10.72"/>
    <s v="A Team IT"/>
    <x v="0"/>
  </r>
  <r>
    <n v="7430"/>
    <s v="Data Processing"/>
    <n v="110"/>
    <d v="2023-08-31T00:00:00"/>
    <s v="Comp Chgs NST"/>
    <s v="INV-11006"/>
    <n v="104"/>
    <s v="A Team IT"/>
    <x v="0"/>
  </r>
  <r>
    <n v="7430"/>
    <s v="Data Processing"/>
    <n v="112"/>
    <d v="2023-08-31T00:00:00"/>
    <s v="Comp Chgs NST"/>
    <s v="INV-11006"/>
    <n v="52"/>
    <s v="A Team IT"/>
    <x v="0"/>
  </r>
  <r>
    <n v="7430"/>
    <s v="Data Processing"/>
    <n v="112"/>
    <d v="2023-08-31T00:00:00"/>
    <s v="A Team IT"/>
    <s v="INV-11005"/>
    <n v="-292.5"/>
    <s v="A Team IT"/>
    <x v="0"/>
  </r>
  <r>
    <n v="7430"/>
    <s v="Data Processing"/>
    <n v="112"/>
    <d v="2023-08-31T00:00:00"/>
    <s v="A Team IT"/>
    <s v="INV-11005"/>
    <n v="292.5"/>
    <s v="A Team IT"/>
    <x v="0"/>
  </r>
  <r>
    <n v="7430"/>
    <s v="Data Processing"/>
    <n v="120"/>
    <d v="2023-08-31T00:00:00"/>
    <s v="Comp Chgs NST"/>
    <s v="INV-11006"/>
    <n v="114.4"/>
    <s v="A Team IT"/>
    <x v="0"/>
  </r>
  <r>
    <n v="7430"/>
    <s v="Data Processing"/>
    <n v="130"/>
    <d v="2023-08-31T00:00:00"/>
    <s v="Comp Chgs NST"/>
    <s v="INV-11006"/>
    <n v="88.4"/>
    <s v="A Team IT"/>
    <x v="0"/>
  </r>
  <r>
    <n v="7430"/>
    <s v="Data Processing"/>
    <n v="140"/>
    <d v="2023-08-31T00:00:00"/>
    <s v="Comp Chgs NST"/>
    <s v="INV-11006"/>
    <n v="104"/>
    <s v="A Team IT"/>
    <x v="0"/>
  </r>
  <r>
    <n v="7430"/>
    <s v="Data Processing"/>
    <n v="142"/>
    <d v="2023-08-31T00:00:00"/>
    <s v="A Team IT"/>
    <s v="INV-11008"/>
    <n v="552.5"/>
    <s v="A Team IT"/>
    <x v="0"/>
  </r>
  <r>
    <n v="7430"/>
    <s v="Data Processing"/>
    <n v="162"/>
    <d v="2023-08-31T00:00:00"/>
    <s v="Comp Chgs NST"/>
    <s v="INV-11006"/>
    <n v="31.2"/>
    <s v="A Team IT"/>
    <x v="0"/>
  </r>
  <r>
    <n v="7430"/>
    <s v="Data Processing"/>
    <n v="210"/>
    <d v="2023-08-31T00:00:00"/>
    <s v="Computer charges NWT"/>
    <s v="INV-10988"/>
    <n v="70.5"/>
    <s v="A Team IT"/>
    <x v="0"/>
  </r>
  <r>
    <n v="7430"/>
    <s v="Data Processing"/>
    <n v="210"/>
    <d v="2023-08-31T00:00:00"/>
    <s v="A Team IT Reconfigure of Laptop ex Dayton for new staff member Oliver Godward Dayton data now removed from the Laptop"/>
    <s v="INV-11007"/>
    <n v="162.5"/>
    <s v="A Team IT"/>
    <x v="0"/>
  </r>
  <r>
    <n v="7430"/>
    <s v="Data Processing"/>
    <n v="220"/>
    <d v="2023-08-31T00:00:00"/>
    <s v="Computer charges NWT"/>
    <s v="INV-10988"/>
    <n v="70.5"/>
    <s v="A Team IT"/>
    <x v="0"/>
  </r>
  <r>
    <n v="7430"/>
    <s v="Data Processing"/>
    <n v="220"/>
    <d v="2023-08-31T00:00:00"/>
    <s v="A Team IT Reconfigure of Laptop ex Dayton for new staff member Oliver Godward Dayton data now removed from the Laptop"/>
    <s v="INV-11007"/>
    <n v="162.5"/>
    <s v="A Team IT"/>
    <x v="0"/>
  </r>
  <r>
    <n v="7430"/>
    <s v="Data Processing"/>
    <n v="230"/>
    <d v="2023-08-31T00:00:00"/>
    <s v="Computer charges NWT"/>
    <s v="INV-10988"/>
    <n v="70.5"/>
    <s v="A Team IT"/>
    <x v="0"/>
  </r>
  <r>
    <n v="7430"/>
    <s v="Data Processing"/>
    <n v="240"/>
    <d v="2023-08-31T00:00:00"/>
    <s v="Computer charges NWT"/>
    <s v="INV-10988"/>
    <n v="70.5"/>
    <s v="A Team IT"/>
    <x v="0"/>
  </r>
  <r>
    <n v="7430"/>
    <s v="Data Processing"/>
    <n v="340"/>
    <d v="2023-08-31T00:00:00"/>
    <s v="Computer charges NWT"/>
    <s v="INV-10988"/>
    <n v="31.72"/>
    <s v="A Team IT"/>
    <x v="0"/>
  </r>
  <r>
    <n v="7430"/>
    <s v="Data Processing"/>
    <n v="935"/>
    <d v="2023-08-31T00:00:00"/>
    <s v="Comp Chgs NST"/>
    <s v="INV-11006"/>
    <n v="26"/>
    <s v="A Team IT"/>
    <x v="0"/>
  </r>
  <r>
    <n v="7430"/>
    <s v="Data Processing"/>
    <n v="936"/>
    <d v="2023-08-31T00:00:00"/>
    <s v="Computer charges NWT"/>
    <s v="INV-10988"/>
    <n v="38.770000000000003"/>
    <s v="A Team IT"/>
    <x v="0"/>
  </r>
  <r>
    <n v="7430"/>
    <s v="Data Processing"/>
    <n v="110"/>
    <d v="2023-09-01T00:00:00"/>
    <s v="Comp Chgs NST/NWT"/>
    <s v="INV-10990"/>
    <n v="12"/>
    <s v="A Team IT"/>
    <x v="0"/>
  </r>
  <r>
    <n v="7430"/>
    <s v="Data Processing"/>
    <n v="110"/>
    <d v="2023-09-01T00:00:00"/>
    <s v="Comp Chgs NST"/>
    <s v="INV-11001"/>
    <n v="151"/>
    <s v="A Team IT"/>
    <x v="0"/>
  </r>
  <r>
    <n v="7430"/>
    <s v="Data Processing"/>
    <n v="112"/>
    <d v="2023-09-01T00:00:00"/>
    <s v="Comp Chgs NST/NWT"/>
    <s v="INV-10990"/>
    <n v="9"/>
    <s v="A Team IT"/>
    <x v="0"/>
  </r>
  <r>
    <n v="7430"/>
    <s v="Data Processing"/>
    <n v="112"/>
    <d v="2023-09-01T00:00:00"/>
    <s v="Comp Chgs NST"/>
    <s v="INV-11001"/>
    <n v="75.5"/>
    <s v="A Team IT"/>
    <x v="0"/>
  </r>
  <r>
    <n v="7430"/>
    <s v="Data Processing"/>
    <n v="120"/>
    <d v="2023-09-01T00:00:00"/>
    <s v="Comp Chgs NST/NWT"/>
    <s v="INV-10990"/>
    <n v="16.2"/>
    <s v="A Team IT"/>
    <x v="0"/>
  </r>
  <r>
    <n v="7430"/>
    <s v="Data Processing"/>
    <n v="120"/>
    <d v="2023-09-01T00:00:00"/>
    <s v="Comp Chgs NST"/>
    <s v="INV-11001"/>
    <n v="166.1"/>
    <s v="A Team IT"/>
    <x v="0"/>
  </r>
  <r>
    <n v="7430"/>
    <s v="Data Processing"/>
    <n v="130"/>
    <d v="2023-09-01T00:00:00"/>
    <s v="Comp Chgs NST/NWT"/>
    <s v="INV-10990"/>
    <n v="9.18"/>
    <s v="A Team IT"/>
    <x v="0"/>
  </r>
  <r>
    <n v="7430"/>
    <s v="Data Processing"/>
    <n v="130"/>
    <d v="2023-09-01T00:00:00"/>
    <s v="Comp Chgs NST"/>
    <s v="INV-11001"/>
    <n v="128.35"/>
    <s v="A Team IT"/>
    <x v="0"/>
  </r>
  <r>
    <n v="7430"/>
    <s v="Data Processing"/>
    <n v="140"/>
    <d v="2023-09-01T00:00:00"/>
    <s v="Comp Chgs NST/NWT"/>
    <s v="INV-10990"/>
    <n v="10.8"/>
    <s v="A Team IT"/>
    <x v="0"/>
  </r>
  <r>
    <n v="7430"/>
    <s v="Data Processing"/>
    <n v="140"/>
    <d v="2023-09-01T00:00:00"/>
    <s v="Comp Chgs NST"/>
    <s v="INV-11001"/>
    <n v="151"/>
    <s v="A Team IT"/>
    <x v="0"/>
  </r>
  <r>
    <n v="7430"/>
    <s v="Data Processing"/>
    <n v="142"/>
    <d v="2023-09-01T00:00:00"/>
    <s v="A Team IT"/>
    <s v="INV-11005"/>
    <n v="292.5"/>
    <s v="A Team IT"/>
    <x v="0"/>
  </r>
  <r>
    <n v="7430"/>
    <s v="Data Processing"/>
    <n v="160"/>
    <d v="2023-09-01T00:00:00"/>
    <s v="Comp Chgs NST/NWT"/>
    <s v="INV-10990"/>
    <n v="5.4"/>
    <s v="A Team IT"/>
    <x v="0"/>
  </r>
  <r>
    <n v="7430"/>
    <s v="Data Processing"/>
    <n v="162"/>
    <d v="2023-09-01T00:00:00"/>
    <s v="Comp Chgs NST"/>
    <s v="INV-11001"/>
    <n v="45.3"/>
    <s v="A Team IT"/>
    <x v="0"/>
  </r>
  <r>
    <n v="7430"/>
    <s v="Data Processing"/>
    <n v="210"/>
    <d v="2023-09-01T00:00:00"/>
    <s v="Comp Chgs NST/NWT"/>
    <s v="INV-10990"/>
    <n v="6"/>
    <s v="A Team IT"/>
    <x v="0"/>
  </r>
  <r>
    <n v="7430"/>
    <s v="Data Processing"/>
    <n v="220"/>
    <d v="2023-09-01T00:00:00"/>
    <s v="Comp Chgs NST/NWT"/>
    <s v="INV-10990"/>
    <n v="3.6"/>
    <s v="A Team IT"/>
    <x v="0"/>
  </r>
  <r>
    <n v="7430"/>
    <s v="Data Processing"/>
    <n v="230"/>
    <d v="2023-09-01T00:00:00"/>
    <s v="Comp Chgs NST/NWT"/>
    <s v="INV-10990"/>
    <n v="6.08"/>
    <s v="A Team IT"/>
    <x v="0"/>
  </r>
  <r>
    <n v="7430"/>
    <s v="Data Processing"/>
    <n v="240"/>
    <d v="2023-09-01T00:00:00"/>
    <s v="Comp Chgs NST/NWT"/>
    <s v="INV-10990"/>
    <n v="4.8"/>
    <s v="A Team IT"/>
    <x v="0"/>
  </r>
  <r>
    <n v="7430"/>
    <s v="Data Processing"/>
    <n v="340"/>
    <d v="2023-09-01T00:00:00"/>
    <s v="Comp Chgs NST/NWT"/>
    <s v="INV-10990"/>
    <n v="2.4500000000000002"/>
    <s v="A Team IT"/>
    <x v="0"/>
  </r>
  <r>
    <n v="7430"/>
    <s v="Data Processing"/>
    <n v="430"/>
    <d v="2023-09-01T00:00:00"/>
    <s v="A Team IT"/>
    <s v="INV-10993"/>
    <n v="82.5"/>
    <s v="A Team IT"/>
    <x v="0"/>
  </r>
  <r>
    <n v="7430"/>
    <s v="Data Processing"/>
    <n v="440"/>
    <d v="2023-09-01T00:00:00"/>
    <s v="A Team IT"/>
    <s v="INV-10993"/>
    <n v="82.5"/>
    <s v="A Team IT"/>
    <x v="0"/>
  </r>
  <r>
    <n v="7430"/>
    <s v="Data Processing"/>
    <n v="935"/>
    <d v="2023-09-01T00:00:00"/>
    <s v="Comp Chgs NST/NWT"/>
    <s v="INV-10990"/>
    <n v="2.25"/>
    <s v="A Team IT"/>
    <x v="0"/>
  </r>
  <r>
    <n v="7430"/>
    <s v="Data Processing"/>
    <n v="935"/>
    <d v="2023-09-01T00:00:00"/>
    <s v="Comp Chgs NST"/>
    <s v="INV-11001"/>
    <n v="37.75"/>
    <s v="A Team IT"/>
    <x v="0"/>
  </r>
  <r>
    <n v="7430"/>
    <s v="Data Processing"/>
    <n v="936"/>
    <d v="2023-09-01T00:00:00"/>
    <s v="Comp Chgs NST/NWT"/>
    <s v="INV-10990"/>
    <n v="2.25"/>
    <s v="A Team IT"/>
    <x v="0"/>
  </r>
  <r>
    <n v="7430"/>
    <s v="Data Processing"/>
    <n v="110"/>
    <d v="2023-09-05T00:00:00"/>
    <s v="Comp Chgs NST/NWT"/>
    <s v="INV-11015"/>
    <n v="97.31"/>
    <s v="A Team IT"/>
    <x v="0"/>
  </r>
  <r>
    <n v="7430"/>
    <s v="Data Processing"/>
    <n v="112"/>
    <d v="2023-09-05T00:00:00"/>
    <s v="Comp Chgs NST/NWT"/>
    <s v="INV-11015"/>
    <n v="73"/>
    <s v="A Team IT"/>
    <x v="0"/>
  </r>
  <r>
    <n v="7430"/>
    <s v="Data Processing"/>
    <n v="120"/>
    <d v="2023-09-05T00:00:00"/>
    <s v="Comp Chgs NST/NWT"/>
    <s v="INV-11015"/>
    <n v="131.4"/>
    <s v="A Team IT"/>
    <x v="0"/>
  </r>
  <r>
    <n v="7430"/>
    <s v="Data Processing"/>
    <n v="130"/>
    <d v="2023-09-05T00:00:00"/>
    <s v="Comp Chgs NST/NWT"/>
    <s v="INV-11015"/>
    <n v="74.459999999999994"/>
    <s v="A Team IT"/>
    <x v="0"/>
  </r>
  <r>
    <n v="7430"/>
    <s v="Data Processing"/>
    <n v="140"/>
    <d v="2023-09-05T00:00:00"/>
    <s v="Comp Chgs NST/NWT"/>
    <s v="INV-11015"/>
    <n v="87.6"/>
    <s v="A Team IT"/>
    <x v="0"/>
  </r>
  <r>
    <n v="7430"/>
    <s v="Data Processing"/>
    <n v="160"/>
    <d v="2023-09-05T00:00:00"/>
    <s v="Comp Chgs NST/NWT"/>
    <s v="INV-11015"/>
    <n v="43.8"/>
    <s v="A Team IT"/>
    <x v="0"/>
  </r>
  <r>
    <n v="7430"/>
    <s v="Data Processing"/>
    <n v="210"/>
    <d v="2023-09-05T00:00:00"/>
    <s v="Comp Chgs NST/NWT"/>
    <s v="INV-11015"/>
    <n v="48.69"/>
    <s v="A Team IT"/>
    <x v="0"/>
  </r>
  <r>
    <n v="7430"/>
    <s v="Data Processing"/>
    <n v="220"/>
    <d v="2023-09-05T00:00:00"/>
    <s v="Comp Chgs NST/NWT"/>
    <s v="INV-11015"/>
    <n v="29.2"/>
    <s v="A Team IT"/>
    <x v="0"/>
  </r>
  <r>
    <n v="7430"/>
    <s v="Data Processing"/>
    <n v="230"/>
    <d v="2023-09-05T00:00:00"/>
    <s v="Comp Chgs NST/NWT"/>
    <s v="INV-11015"/>
    <n v="49.28"/>
    <s v="A Team IT"/>
    <x v="0"/>
  </r>
  <r>
    <n v="7430"/>
    <s v="Data Processing"/>
    <n v="240"/>
    <d v="2023-09-05T00:00:00"/>
    <s v="Comp Chgs NST/NWT"/>
    <s v="INV-11015"/>
    <n v="38.909999999999997"/>
    <s v="A Team IT"/>
    <x v="0"/>
  </r>
  <r>
    <n v="7430"/>
    <s v="Data Processing"/>
    <n v="340"/>
    <d v="2023-09-05T00:00:00"/>
    <s v="Comp Chgs NST/NWT"/>
    <s v="INV-11015"/>
    <n v="19.850000000000001"/>
    <s v="A Team IT"/>
    <x v="0"/>
  </r>
  <r>
    <n v="7430"/>
    <s v="Data Processing"/>
    <n v="440"/>
    <d v="2023-09-05T00:00:00"/>
    <s v="A Team IT Service Pricing Update"/>
    <s v="INV-11014"/>
    <n v="130"/>
    <s v="A Team IT"/>
    <x v="0"/>
  </r>
  <r>
    <n v="7430"/>
    <s v="Data Processing"/>
    <n v="935"/>
    <d v="2023-09-05T00:00:00"/>
    <s v="Comp Chgs NST/NWT"/>
    <s v="INV-11015"/>
    <n v="18.25"/>
    <s v="A Team IT"/>
    <x v="0"/>
  </r>
  <r>
    <n v="7430"/>
    <s v="Data Processing"/>
    <n v="936"/>
    <d v="2023-09-05T00:00:00"/>
    <s v="Comp Chgs NST/NWT"/>
    <s v="INV-11015"/>
    <n v="18.25"/>
    <s v="A Team IT"/>
    <x v="0"/>
  </r>
  <r>
    <n v="7430"/>
    <s v="Data Processing"/>
    <n v="120"/>
    <d v="2023-09-08T00:00:00"/>
    <s v="A Team IT Troubleshooting and fixed OKI printer in Lexus F&amp; I office"/>
    <s v="INV-11028"/>
    <n v="32.5"/>
    <s v="A Team IT"/>
    <x v="0"/>
  </r>
  <r>
    <n v="7430"/>
    <s v="Data Processing"/>
    <n v="440"/>
    <d v="2023-09-08T00:00:00"/>
    <s v="A Team IT Travelled to site and performed troubleshooting of workshop printer"/>
    <s v="INV-11029"/>
    <n v="260"/>
    <s v="A Team IT"/>
    <x v="0"/>
  </r>
  <r>
    <n v="7430"/>
    <s v="Data Processing"/>
    <n v="140"/>
    <d v="2023-09-11T00:00:00"/>
    <s v="A Team IT NST Service, Windows computer ex Ryan, setup for Benjamin Clark"/>
    <s v="INV-11035"/>
    <n v="97.5"/>
    <s v="A Team IT"/>
    <x v="0"/>
  </r>
  <r>
    <n v="7430"/>
    <s v="Data Processing"/>
    <n v="170"/>
    <d v="2023-09-11T00:00:00"/>
    <s v="A Team IT  Setup new Windows profile laptop ex Edit Zigon as per Steve BH request"/>
    <s v="INV-11026"/>
    <n v="65"/>
    <s v="A Team IT"/>
    <x v="0"/>
  </r>
  <r>
    <n v="7430"/>
    <s v="Data Processing"/>
    <n v="130"/>
    <d v="2023-09-12T00:00:00"/>
    <s v="A Team IT Supplied goods as per Keegan request"/>
    <s v="INV-11037"/>
    <n v="146"/>
    <s v="A Team IT"/>
    <x v="0"/>
  </r>
  <r>
    <n v="7430"/>
    <s v="Data Processing"/>
    <n v="110"/>
    <d v="2023-09-14T00:00:00"/>
    <s v="Comp Chgs NST/NWT"/>
    <s v="INV-11049"/>
    <n v="41.32"/>
    <s v="A Team IT"/>
    <x v="0"/>
  </r>
  <r>
    <n v="7430"/>
    <s v="Data Processing"/>
    <n v="112"/>
    <d v="2023-09-14T00:00:00"/>
    <s v="Comp Chgs NST/NWT"/>
    <s v="INV-11049"/>
    <n v="31"/>
    <s v="A Team IT"/>
    <x v="0"/>
  </r>
  <r>
    <n v="7430"/>
    <s v="Data Processing"/>
    <n v="120"/>
    <d v="2023-09-14T00:00:00"/>
    <s v="Comp Chgs NST/NWT"/>
    <s v="INV-11049"/>
    <n v="55.8"/>
    <s v="A Team IT"/>
    <x v="0"/>
  </r>
  <r>
    <n v="7430"/>
    <s v="Data Processing"/>
    <n v="130"/>
    <d v="2023-09-14T00:00:00"/>
    <s v="Comp Chgs NST/NWT"/>
    <s v="INV-11049"/>
    <n v="31.62"/>
    <s v="A Team IT"/>
    <x v="0"/>
  </r>
  <r>
    <n v="7430"/>
    <s v="Data Processing"/>
    <n v="140"/>
    <d v="2023-09-14T00:00:00"/>
    <s v="A Team IT Monitor stand for Ben "/>
    <s v="INV-11051"/>
    <n v="415"/>
    <s v="A Team IT"/>
    <x v="0"/>
  </r>
  <r>
    <n v="7430"/>
    <s v="Data Processing"/>
    <n v="140"/>
    <d v="2023-09-14T00:00:00"/>
    <s v="Comp Chgs NST/NWT"/>
    <s v="INV-11049"/>
    <n v="37.200000000000003"/>
    <s v="A Team IT"/>
    <x v="0"/>
  </r>
  <r>
    <n v="7430"/>
    <s v="Data Processing"/>
    <n v="160"/>
    <d v="2023-09-14T00:00:00"/>
    <s v="Comp Chgs NST/NWT"/>
    <s v="INV-11049"/>
    <n v="18.600000000000001"/>
    <s v="A Team IT"/>
    <x v="0"/>
  </r>
  <r>
    <n v="7430"/>
    <s v="Data Processing"/>
    <n v="210"/>
    <d v="2023-09-14T00:00:00"/>
    <s v="Comp Chgs NST/NWT"/>
    <s v="INV-11049"/>
    <n v="20.68"/>
    <s v="A Team IT"/>
    <x v="0"/>
  </r>
  <r>
    <n v="7430"/>
    <s v="Data Processing"/>
    <n v="220"/>
    <d v="2023-09-14T00:00:00"/>
    <s v="Comp Chgs NST/NWT"/>
    <s v="INV-11049"/>
    <n v="12.4"/>
    <s v="A Team IT"/>
    <x v="0"/>
  </r>
  <r>
    <n v="7430"/>
    <s v="Data Processing"/>
    <n v="230"/>
    <d v="2023-09-14T00:00:00"/>
    <s v="Comp Chgs NST/NWT"/>
    <s v="INV-11049"/>
    <n v="20.92"/>
    <s v="A Team IT"/>
    <x v="0"/>
  </r>
  <r>
    <n v="7430"/>
    <s v="Data Processing"/>
    <n v="240"/>
    <d v="2023-09-14T00:00:00"/>
    <s v="Comp Chgs NST/NWT"/>
    <s v="INV-11049"/>
    <n v="16.52"/>
    <s v="A Team IT"/>
    <x v="0"/>
  </r>
  <r>
    <n v="7430"/>
    <s v="Data Processing"/>
    <n v="340"/>
    <d v="2023-09-14T00:00:00"/>
    <s v="Comp Chgs NST/NWT"/>
    <s v="INV-11049"/>
    <n v="8.43"/>
    <s v="A Team IT"/>
    <x v="0"/>
  </r>
  <r>
    <n v="7430"/>
    <s v="Data Processing"/>
    <n v="935"/>
    <d v="2023-09-14T00:00:00"/>
    <s v="Comp Chgs NST/NWT"/>
    <s v="INV-11049"/>
    <n v="7.75"/>
    <s v="A Team IT"/>
    <x v="0"/>
  </r>
  <r>
    <n v="7430"/>
    <s v="Data Processing"/>
    <n v="936"/>
    <d v="2023-09-14T00:00:00"/>
    <s v="Comp Chgs NST/NWT"/>
    <s v="INV-11049"/>
    <n v="7.75"/>
    <s v="A Team IT"/>
    <x v="0"/>
  </r>
  <r>
    <n v="7430"/>
    <s v="Data Processing"/>
    <n v="130"/>
    <d v="2023-09-21T00:00:00"/>
    <s v="A Team IT Disassembled Mehuls PC and serviced"/>
    <s v="INV-11071"/>
    <n v="160"/>
    <s v="A Team IT"/>
    <x v="0"/>
  </r>
  <r>
    <n v="7430"/>
    <s v="Data Processing"/>
    <n v="140"/>
    <d v="2023-09-21T00:00:00"/>
    <s v="A Team IT Disassembled Mehuls PC and serviced"/>
    <s v="INV-11071"/>
    <n v="160"/>
    <s v="A Team IT"/>
    <x v="0"/>
  </r>
  <r>
    <n v="7430"/>
    <s v="Data Processing"/>
    <n v="240"/>
    <d v="2023-09-23T00:00:00"/>
    <s v="A Team IT"/>
    <s v="INV-11087"/>
    <n v="97.5"/>
    <s v="A Team IT"/>
    <x v="0"/>
  </r>
  <r>
    <n v="7430"/>
    <s v="Data Processing"/>
    <n v="110"/>
    <d v="2023-09-25T00:00:00"/>
    <s v="Comp Chgs NST/NWT"/>
    <s v="INV-11089"/>
    <n v="17.329999999999998"/>
    <s v="A Team IT"/>
    <x v="0"/>
  </r>
  <r>
    <n v="7430"/>
    <s v="Data Processing"/>
    <n v="112"/>
    <d v="2023-09-25T00:00:00"/>
    <s v="Comp Chgs NST/NWT"/>
    <s v="INV-11089"/>
    <n v="13"/>
    <s v="A Team IT"/>
    <x v="0"/>
  </r>
  <r>
    <n v="7430"/>
    <s v="Data Processing"/>
    <n v="120"/>
    <d v="2023-09-25T00:00:00"/>
    <s v="Comp Chgs NST/NWT"/>
    <s v="INV-11089"/>
    <n v="23.4"/>
    <s v="A Team IT"/>
    <x v="0"/>
  </r>
  <r>
    <n v="7430"/>
    <s v="Data Processing"/>
    <n v="130"/>
    <d v="2023-09-25T00:00:00"/>
    <s v="Comp Chgs NST/NWT"/>
    <s v="INV-11089"/>
    <n v="13.26"/>
    <s v="A Team IT"/>
    <x v="0"/>
  </r>
  <r>
    <n v="7430"/>
    <s v="Data Processing"/>
    <n v="140"/>
    <d v="2023-09-25T00:00:00"/>
    <s v="Comp Chgs NST/NWT"/>
    <s v="INV-11089"/>
    <n v="15.6"/>
    <s v="A Team IT"/>
    <x v="0"/>
  </r>
  <r>
    <n v="7430"/>
    <s v="Data Processing"/>
    <n v="160"/>
    <d v="2023-09-25T00:00:00"/>
    <s v="Comp Chgs NST/NWT"/>
    <s v="INV-11089"/>
    <n v="7.8"/>
    <s v="A Team IT"/>
    <x v="0"/>
  </r>
  <r>
    <n v="7430"/>
    <s v="Data Processing"/>
    <n v="210"/>
    <d v="2023-09-25T00:00:00"/>
    <s v="Comp Chgs NST/NWT"/>
    <s v="INV-11089"/>
    <n v="8.67"/>
    <s v="A Team IT"/>
    <x v="0"/>
  </r>
  <r>
    <n v="7430"/>
    <s v="Data Processing"/>
    <n v="220"/>
    <d v="2023-09-25T00:00:00"/>
    <s v="Comp Chgs NST/NWT"/>
    <s v="INV-11089"/>
    <n v="5.2"/>
    <s v="A Team IT"/>
    <x v="0"/>
  </r>
  <r>
    <n v="7430"/>
    <s v="Data Processing"/>
    <n v="230"/>
    <d v="2023-09-25T00:00:00"/>
    <s v="Comp Chgs NST/NWT"/>
    <s v="INV-11089"/>
    <n v="8.77"/>
    <s v="A Team IT"/>
    <x v="0"/>
  </r>
  <r>
    <n v="7430"/>
    <s v="Data Processing"/>
    <n v="240"/>
    <d v="2023-09-25T00:00:00"/>
    <s v="Comp Chgs NST/NWT"/>
    <s v="INV-11089"/>
    <n v="6.93"/>
    <s v="A Team IT"/>
    <x v="0"/>
  </r>
  <r>
    <n v="7430"/>
    <s v="Data Processing"/>
    <n v="340"/>
    <d v="2023-09-25T00:00:00"/>
    <s v="Comp Chgs NST/NWT"/>
    <s v="INV-11089"/>
    <n v="3.54"/>
    <s v="A Team IT"/>
    <x v="0"/>
  </r>
  <r>
    <n v="7430"/>
    <s v="Data Processing"/>
    <n v="935"/>
    <d v="2023-09-25T00:00:00"/>
    <s v="Comp Chgs NST/NWT"/>
    <s v="INV-11089"/>
    <n v="3.25"/>
    <s v="A Team IT"/>
    <x v="0"/>
  </r>
  <r>
    <n v="7430"/>
    <s v="Data Processing"/>
    <n v="936"/>
    <d v="2023-09-25T00:00:00"/>
    <s v="Comp Chgs NST/NWT"/>
    <s v="INV-11089"/>
    <n v="3.25"/>
    <s v="A Team IT"/>
    <x v="0"/>
  </r>
  <r>
    <n v="7430"/>
    <s v="Data Processing"/>
    <n v="170"/>
    <d v="2023-09-30T00:00:00"/>
    <s v="A Team IT "/>
    <s v="INV-11108"/>
    <n v="97.5"/>
    <s v="A Team IT"/>
    <x v="0"/>
  </r>
  <r>
    <n v="7430"/>
    <s v="Data Processing"/>
    <n v="110"/>
    <d v="2023-10-02T00:00:00"/>
    <s v="Comp Chgs NST/NWT"/>
    <s v="INV-11117"/>
    <n v="100.64"/>
    <s v="A Team IT"/>
    <x v="0"/>
  </r>
  <r>
    <n v="7430"/>
    <s v="Data Processing"/>
    <n v="110"/>
    <d v="2023-10-02T00:00:00"/>
    <s v="Comp Chgs NST/NWT"/>
    <s v="INV-11119"/>
    <n v="12"/>
    <s v="A Team IT"/>
    <x v="0"/>
  </r>
  <r>
    <n v="7430"/>
    <s v="Data Processing"/>
    <n v="112"/>
    <d v="2023-10-02T00:00:00"/>
    <s v="Comp Chgs NST/NWT"/>
    <s v="INV-11117"/>
    <n v="75.5"/>
    <s v="A Team IT"/>
    <x v="0"/>
  </r>
  <r>
    <n v="7430"/>
    <s v="Data Processing"/>
    <n v="112"/>
    <d v="2023-10-02T00:00:00"/>
    <s v="Comp Chgs NST/NWT"/>
    <s v="INV-11119"/>
    <n v="9"/>
    <s v="A Team IT"/>
    <x v="0"/>
  </r>
  <r>
    <n v="7430"/>
    <s v="Data Processing"/>
    <n v="120"/>
    <d v="2023-10-02T00:00:00"/>
    <s v="Comp Chgs NST/NWT"/>
    <s v="INV-11117"/>
    <n v="135.9"/>
    <s v="A Team IT"/>
    <x v="0"/>
  </r>
  <r>
    <n v="7430"/>
    <s v="Data Processing"/>
    <n v="120"/>
    <d v="2023-10-02T00:00:00"/>
    <s v="Comp Chgs NST/NWT"/>
    <s v="INV-11119"/>
    <n v="16.2"/>
    <s v="A Team IT"/>
    <x v="0"/>
  </r>
  <r>
    <n v="7430"/>
    <s v="Data Processing"/>
    <n v="130"/>
    <d v="2023-10-02T00:00:00"/>
    <s v="Comp Chgs NST/NWT"/>
    <s v="INV-11117"/>
    <n v="77.010000000000005"/>
    <s v="A Team IT"/>
    <x v="0"/>
  </r>
  <r>
    <n v="7430"/>
    <s v="Data Processing"/>
    <n v="130"/>
    <d v="2023-10-02T00:00:00"/>
    <s v="Comp Chgs NST/NWT"/>
    <s v="INV-11119"/>
    <n v="9.18"/>
    <s v="A Team IT"/>
    <x v="0"/>
  </r>
  <r>
    <n v="7430"/>
    <s v="Data Processing"/>
    <n v="140"/>
    <d v="2023-10-02T00:00:00"/>
    <s v="Comp Chgs NST/NWT"/>
    <s v="INV-11117"/>
    <n v="90.6"/>
    <s v="A Team IT"/>
    <x v="0"/>
  </r>
  <r>
    <n v="7430"/>
    <s v="Data Processing"/>
    <n v="140"/>
    <d v="2023-10-02T00:00:00"/>
    <s v="Comp Chgs NST/NWT"/>
    <s v="INV-11119"/>
    <n v="10.8"/>
    <s v="A Team IT"/>
    <x v="0"/>
  </r>
  <r>
    <n v="7430"/>
    <s v="Data Processing"/>
    <n v="160"/>
    <d v="2023-10-02T00:00:00"/>
    <s v="Comp Chgs NST/NWT"/>
    <s v="INV-11117"/>
    <n v="45.3"/>
    <s v="A Team IT"/>
    <x v="0"/>
  </r>
  <r>
    <n v="7430"/>
    <s v="Data Processing"/>
    <n v="160"/>
    <d v="2023-10-02T00:00:00"/>
    <s v="Comp Chgs NST/NWT"/>
    <s v="INV-11119"/>
    <n v="5.4"/>
    <s v="A Team IT"/>
    <x v="0"/>
  </r>
  <r>
    <n v="7430"/>
    <s v="Data Processing"/>
    <n v="210"/>
    <d v="2023-10-02T00:00:00"/>
    <s v="Comp Chgs NST/NWT"/>
    <s v="INV-11117"/>
    <n v="50.36"/>
    <s v="A Team IT"/>
    <x v="0"/>
  </r>
  <r>
    <n v="7430"/>
    <s v="Data Processing"/>
    <n v="210"/>
    <d v="2023-10-02T00:00:00"/>
    <s v="Comp Chgs NST/NWT"/>
    <s v="INV-11119"/>
    <n v="6"/>
    <s v="A Team IT"/>
    <x v="0"/>
  </r>
  <r>
    <n v="7430"/>
    <s v="Data Processing"/>
    <n v="220"/>
    <d v="2023-10-02T00:00:00"/>
    <s v="Comp Chgs NST/NWT"/>
    <s v="INV-11117"/>
    <n v="30.2"/>
    <s v="A Team IT"/>
    <x v="0"/>
  </r>
  <r>
    <n v="7430"/>
    <s v="Data Processing"/>
    <n v="220"/>
    <d v="2023-10-02T00:00:00"/>
    <s v="Comp Chgs NST/NWT"/>
    <s v="INV-11119"/>
    <n v="3.6"/>
    <s v="A Team IT"/>
    <x v="0"/>
  </r>
  <r>
    <n v="7430"/>
    <s v="Data Processing"/>
    <n v="230"/>
    <d v="2023-10-02T00:00:00"/>
    <s v="Comp Chgs NST/NWT"/>
    <s v="INV-11117"/>
    <n v="50.97"/>
    <s v="A Team IT"/>
    <x v="0"/>
  </r>
  <r>
    <n v="7430"/>
    <s v="Data Processing"/>
    <n v="230"/>
    <d v="2023-10-02T00:00:00"/>
    <s v="Comp Chgs NST/NWT"/>
    <s v="INV-11119"/>
    <n v="6.08"/>
    <s v="A Team IT"/>
    <x v="0"/>
  </r>
  <r>
    <n v="7430"/>
    <s v="Data Processing"/>
    <n v="240"/>
    <d v="2023-10-02T00:00:00"/>
    <s v="Comp Chgs NST/NWT"/>
    <s v="INV-11117"/>
    <n v="40.24"/>
    <s v="A Team IT"/>
    <x v="0"/>
  </r>
  <r>
    <n v="7430"/>
    <s v="Data Processing"/>
    <n v="240"/>
    <d v="2023-10-02T00:00:00"/>
    <s v="Comp Chgs NST/NWT"/>
    <s v="INV-11119"/>
    <n v="4.8"/>
    <s v="A Team IT"/>
    <x v="0"/>
  </r>
  <r>
    <n v="7430"/>
    <s v="Data Processing"/>
    <n v="340"/>
    <d v="2023-10-02T00:00:00"/>
    <s v="Comp Chgs NST/NWT"/>
    <s v="INV-11117"/>
    <n v="20.54"/>
    <s v="A Team IT"/>
    <x v="0"/>
  </r>
  <r>
    <n v="7430"/>
    <s v="Data Processing"/>
    <n v="340"/>
    <d v="2023-10-02T00:00:00"/>
    <s v="Comp Chgs NST/NWT"/>
    <s v="INV-11119"/>
    <n v="2.4500000000000002"/>
    <s v="A Team IT"/>
    <x v="0"/>
  </r>
  <r>
    <n v="7430"/>
    <s v="Data Processing"/>
    <n v="430"/>
    <d v="2023-10-02T00:00:00"/>
    <s v="A Team IT"/>
    <s v="INV-11120"/>
    <n v="82.5"/>
    <s v="A Team IT"/>
    <x v="0"/>
  </r>
  <r>
    <n v="7430"/>
    <s v="Data Processing"/>
    <n v="440"/>
    <d v="2023-10-02T00:00:00"/>
    <s v="A Team IT"/>
    <s v="INV-11120"/>
    <n v="82.5"/>
    <s v="A Team IT"/>
    <x v="0"/>
  </r>
  <r>
    <n v="7430"/>
    <s v="Data Processing"/>
    <n v="935"/>
    <d v="2023-10-02T00:00:00"/>
    <s v="Comp Chgs NST/NWT"/>
    <s v="INV-11117"/>
    <n v="18.88"/>
    <s v="A Team IT"/>
    <x v="0"/>
  </r>
  <r>
    <n v="7430"/>
    <s v="Data Processing"/>
    <n v="935"/>
    <d v="2023-10-02T00:00:00"/>
    <s v="Comp Chgs NST/NWT"/>
    <s v="INV-11119"/>
    <n v="2.25"/>
    <s v="A Team IT"/>
    <x v="0"/>
  </r>
  <r>
    <n v="7430"/>
    <s v="Data Processing"/>
    <n v="936"/>
    <d v="2023-10-02T00:00:00"/>
    <s v="Comp Chgs NST/NWT"/>
    <s v="INV-11117"/>
    <n v="18.88"/>
    <s v="A Team IT"/>
    <x v="0"/>
  </r>
  <r>
    <n v="7430"/>
    <s v="Data Processing"/>
    <n v="936"/>
    <d v="2023-10-02T00:00:00"/>
    <s v="Comp Chgs NST/NWT"/>
    <s v="INV-11119"/>
    <n v="2.25"/>
    <s v="A Team IT"/>
    <x v="0"/>
  </r>
  <r>
    <n v="7430"/>
    <s v="Data Processing"/>
    <n v="140"/>
    <d v="2023-10-06T00:00:00"/>
    <s v="A Team IT Configured a Windows Desktop profile and setup applications  Tiago Stack"/>
    <s v="INV-11140"/>
    <n v="97.5"/>
    <s v="A Team IT"/>
    <x v="0"/>
  </r>
  <r>
    <n v="7430"/>
    <s v="Data Processing"/>
    <n v="240"/>
    <d v="2023-10-06T00:00:00"/>
    <s v="A Team IT Configured a Windows Desktop profile and setup applications Megh Naik"/>
    <s v="INV-11141"/>
    <n v="97.5"/>
    <s v="A Team IT"/>
    <x v="0"/>
  </r>
  <r>
    <n v="7430"/>
    <s v="Data Processing"/>
    <n v="340"/>
    <d v="2023-10-09T00:00:00"/>
    <s v="A Team IT Exiting employee: 5 Oct 2023 Daniel Rhodes"/>
    <s v="INV-11142"/>
    <n v="65"/>
    <s v="A Team IT"/>
    <x v="0"/>
  </r>
  <r>
    <n v="7430"/>
    <s v="Data Processing"/>
    <n v="260"/>
    <d v="2023-10-13T00:00:00"/>
    <s v="WEC system was down and unable to print. BT help desk was unable to help "/>
    <s v="PO19003949"/>
    <n v="195"/>
    <s v="A Team IT"/>
    <x v="0"/>
  </r>
  <r>
    <n v="7430"/>
    <s v="Data Processing"/>
    <n v="340"/>
    <d v="2023-10-17T00:00:00"/>
    <s v="A Team IT  Hamish called, advised he was experiencing issues with the printer at New Lynn"/>
    <s v="INV-11157"/>
    <n v="292.5"/>
    <s v="A Team IT"/>
    <x v="0"/>
  </r>
  <r>
    <n v="7430"/>
    <s v="Data Processing"/>
    <n v="190"/>
    <d v="2023-10-18T00:00:00"/>
    <s v="A Team ITGail McNamara requested access to Adobe Reader when signed out of Creative Cloud"/>
    <s v="INV-11171"/>
    <n v="32.5"/>
    <s v="A Team IT"/>
    <x v="0"/>
  </r>
  <r>
    <n v="7430"/>
    <s v="Data Processing"/>
    <n v="130"/>
    <d v="2023-10-24T00:00:00"/>
    <s v="A Team IT CCTV access for Keegan in Parts"/>
    <s v="INV-11200"/>
    <n v="195.01"/>
    <s v="A Team IT"/>
    <x v="0"/>
  </r>
  <r>
    <n v="7430"/>
    <s v="Data Processing"/>
    <n v="210"/>
    <d v="2023-10-24T00:00:00"/>
    <s v="A Team IT Multi Factor Authentication is yet to be enabled for eric.zhang@nwt.co.nz"/>
    <s v="INV-11198"/>
    <n v="65"/>
    <s v="A Team IT"/>
    <x v="0"/>
  </r>
  <r>
    <n v="7430"/>
    <s v="Data Processing"/>
    <n v="210"/>
    <d v="2023-10-26T00:00:00"/>
    <s v="A Team IT ERIC PHONE"/>
    <s v="INV-11210"/>
    <n v="32.5"/>
    <s v="A Team IT"/>
    <x v="0"/>
  </r>
  <r>
    <n v="7430"/>
    <s v="Data Processing"/>
    <n v="260"/>
    <d v="2023-10-26T00:00:00"/>
    <s v="A Team IT F&amp;I Printer Service NWT"/>
    <s v="INV-11211"/>
    <n v="260"/>
    <s v="A Team IT"/>
    <x v="0"/>
  </r>
  <r>
    <n v="7430"/>
    <s v="Data Processing"/>
    <n v="170"/>
    <d v="2023-10-27T00:00:00"/>
    <s v="A Team IT Troubleshooting emails coming into the CSC in error  URGENT request by Steve BH."/>
    <s v="INV-11214"/>
    <n v="65"/>
    <s v="A Team IT"/>
    <x v="0"/>
  </r>
  <r>
    <n v="7430"/>
    <s v="Data Processing"/>
    <n v="110"/>
    <d v="2023-11-01T00:00:00"/>
    <s v="Comp Chgs NST"/>
    <s v="INV-11239"/>
    <n v="151"/>
    <s v="A Team IT"/>
    <x v="0"/>
  </r>
  <r>
    <n v="7430"/>
    <s v="Data Processing"/>
    <n v="110"/>
    <d v="2023-11-01T00:00:00"/>
    <s v="Comp Chgs NST"/>
    <s v="INV-11227"/>
    <n v="18"/>
    <s v="A Team IT"/>
    <x v="0"/>
  </r>
  <r>
    <n v="7430"/>
    <s v="Data Processing"/>
    <n v="112"/>
    <d v="2023-11-01T00:00:00"/>
    <s v="Comp Chgs NST"/>
    <s v="INV-11239"/>
    <n v="75.5"/>
    <s v="A Team IT"/>
    <x v="0"/>
  </r>
  <r>
    <n v="7430"/>
    <s v="Data Processing"/>
    <n v="112"/>
    <d v="2023-11-01T00:00:00"/>
    <s v="Comp Chgs NST"/>
    <s v="INV-11227"/>
    <n v="9"/>
    <s v="A Team IT"/>
    <x v="0"/>
  </r>
  <r>
    <n v="7430"/>
    <s v="Data Processing"/>
    <n v="120"/>
    <d v="2023-11-01T00:00:00"/>
    <s v="Comp Chgs NST"/>
    <s v="INV-11239"/>
    <n v="166.1"/>
    <s v="A Team IT"/>
    <x v="0"/>
  </r>
  <r>
    <n v="7430"/>
    <s v="Data Processing"/>
    <n v="120"/>
    <d v="2023-11-01T00:00:00"/>
    <s v="Comp Chgs NST"/>
    <s v="INV-11227"/>
    <n v="19.8"/>
    <s v="A Team IT"/>
    <x v="0"/>
  </r>
  <r>
    <n v="7430"/>
    <s v="Data Processing"/>
    <n v="130"/>
    <d v="2023-11-01T00:00:00"/>
    <s v="Comp Chgs NST"/>
    <s v="INV-11239"/>
    <n v="128.35"/>
    <s v="A Team IT"/>
    <x v="0"/>
  </r>
  <r>
    <n v="7430"/>
    <s v="Data Processing"/>
    <n v="130"/>
    <d v="2023-11-01T00:00:00"/>
    <s v="Comp Chgs NST"/>
    <s v="INV-11227"/>
    <n v="15.3"/>
    <s v="A Team IT"/>
    <x v="0"/>
  </r>
  <r>
    <n v="7430"/>
    <s v="Data Processing"/>
    <n v="130"/>
    <d v="2023-11-01T00:00:00"/>
    <s v="A Team IT Keegan called Parts invoice printer cant closed the lit need urgent attention is needed"/>
    <s v="INV-11241"/>
    <n v="862.36"/>
    <s v="A Team IT"/>
    <x v="0"/>
  </r>
  <r>
    <n v="7430"/>
    <s v="Data Processing"/>
    <n v="140"/>
    <d v="2023-11-01T00:00:00"/>
    <s v="Comp Chgs NST"/>
    <s v="INV-11239"/>
    <n v="151"/>
    <s v="A Team IT"/>
    <x v="0"/>
  </r>
  <r>
    <n v="7430"/>
    <s v="Data Processing"/>
    <n v="140"/>
    <d v="2023-11-01T00:00:00"/>
    <s v="Comp Chgs NST"/>
    <s v="INV-11227"/>
    <n v="18"/>
    <s v="A Team IT"/>
    <x v="0"/>
  </r>
  <r>
    <n v="7430"/>
    <s v="Data Processing"/>
    <n v="162"/>
    <d v="2023-11-01T00:00:00"/>
    <s v="Comp Chgs NST"/>
    <s v="INV-11239"/>
    <n v="45.3"/>
    <s v="A Team IT"/>
    <x v="0"/>
  </r>
  <r>
    <n v="7430"/>
    <s v="Data Processing"/>
    <n v="162"/>
    <d v="2023-11-01T00:00:00"/>
    <s v="Comp Chgs NST"/>
    <s v="INV-11227"/>
    <n v="5.4"/>
    <s v="A Team IT"/>
    <x v="0"/>
  </r>
  <r>
    <n v="7430"/>
    <s v="Data Processing"/>
    <n v="190"/>
    <d v="2023-11-01T00:00:00"/>
    <s v="A Team IT  Supplied OKI Fuser unit as per Michelle Reynolds email"/>
    <s v="INV-11226"/>
    <n v="270.02"/>
    <s v="A Team IT"/>
    <x v="0"/>
  </r>
  <r>
    <n v="7430"/>
    <s v="Data Processing"/>
    <n v="210"/>
    <d v="2023-11-01T00:00:00"/>
    <s v="A Team IT Performed tidy up of Daniel and Jims desks Installed LG monitor on stand for Jim Tested"/>
    <s v="INV-11225"/>
    <n v="204.35"/>
    <s v="A Team IT"/>
    <x v="0"/>
  </r>
  <r>
    <n v="7430"/>
    <s v="Data Processing"/>
    <n v="220"/>
    <d v="2023-11-01T00:00:00"/>
    <s v="A Team IT Performed tidy up of Daniel and Jims desks Installed LG monitor on stand for Jim Tested"/>
    <s v="INV-11225"/>
    <n v="205.65"/>
    <s v="A Team IT"/>
    <x v="0"/>
  </r>
  <r>
    <n v="7430"/>
    <s v="Data Processing"/>
    <n v="430"/>
    <d v="2023-11-01T00:00:00"/>
    <s v="A Team IT"/>
    <s v="INV-11230"/>
    <n v="82.5"/>
    <s v="A Team IT"/>
    <x v="0"/>
  </r>
  <r>
    <n v="7430"/>
    <s v="Data Processing"/>
    <n v="440"/>
    <d v="2023-11-01T00:00:00"/>
    <s v="A Team IT"/>
    <s v="INV-11230"/>
    <n v="82.5"/>
    <s v="A Team IT"/>
    <x v="0"/>
  </r>
  <r>
    <n v="7430"/>
    <s v="Data Processing"/>
    <n v="935"/>
    <d v="2023-11-01T00:00:00"/>
    <s v="Comp Chgs NST"/>
    <s v="INV-11239"/>
    <n v="37.75"/>
    <s v="A Team IT"/>
    <x v="0"/>
  </r>
  <r>
    <n v="7430"/>
    <s v="Data Processing"/>
    <n v="935"/>
    <d v="2023-11-01T00:00:00"/>
    <s v="Comp Chgs NST"/>
    <s v="INV-11227"/>
    <n v="4.5"/>
    <s v="A Team IT"/>
    <x v="0"/>
  </r>
  <r>
    <n v="7430"/>
    <s v="Data Processing"/>
    <n v="110"/>
    <d v="2023-11-03T00:00:00"/>
    <s v="A Team IT Setup Eric for access on all HDN CCTV recorders."/>
    <s v="INV-11242"/>
    <n v="114.46"/>
    <s v="A Team IT"/>
    <x v="0"/>
  </r>
  <r>
    <n v="7430"/>
    <s v="Data Processing"/>
    <n v="210"/>
    <d v="2023-11-03T00:00:00"/>
    <s v="A Team IT Setup Eric for access on all HDN CCTV recorders."/>
    <s v="INV-11242"/>
    <n v="113.04"/>
    <s v="A Team IT"/>
    <x v="0"/>
  </r>
  <r>
    <n v="7430"/>
    <s v="Data Processing"/>
    <n v="330"/>
    <d v="2023-11-03T00:00:00"/>
    <s v="A Team IT Performed troubleshooting of LHS PC with no network access."/>
    <s v="INV-11247"/>
    <n v="234.25"/>
    <s v="A Team IT"/>
    <x v="0"/>
  </r>
  <r>
    <n v="7430"/>
    <s v="Data Processing"/>
    <n v="340"/>
    <d v="2023-11-03T00:00:00"/>
    <s v="A Team IT Performed troubleshooting of LHS PC with no network access."/>
    <s v="INV-11247"/>
    <n v="234.25"/>
    <s v="A Team IT"/>
    <x v="0"/>
  </r>
  <r>
    <n v="7430"/>
    <s v="Data Processing"/>
    <n v="190"/>
    <d v="2023-11-07T00:00:00"/>
    <s v="A Team IT"/>
    <s v="INV-11254"/>
    <n v="1118.5"/>
    <s v="A Team IT"/>
    <x v="0"/>
  </r>
  <r>
    <n v="7430"/>
    <s v="Data Processing"/>
    <n v="240"/>
    <d v="2023-11-07T00:00:00"/>
    <s v="A Team IT"/>
    <s v="INV-11253"/>
    <n v="32.5"/>
    <s v="A Team IT"/>
    <x v="0"/>
  </r>
  <r>
    <n v="7430"/>
    <s v="Data Processing"/>
    <n v="112"/>
    <d v="2023-11-09T00:00:00"/>
    <s v="A Team IT Pickup up  dropped off a new wireless mouse as per Ash request."/>
    <s v="INV-11258"/>
    <n v="42"/>
    <s v="A Team IT"/>
    <x v="0"/>
  </r>
  <r>
    <n v="7430"/>
    <s v="Data Processing"/>
    <n v="190"/>
    <d v="2023-11-10T00:00:00"/>
    <s v="A Team IT- LTSA Printer repair"/>
    <s v="INV-11261"/>
    <n v="260"/>
    <s v="A Team IT"/>
    <x v="0"/>
  </r>
  <r>
    <n v="7430"/>
    <s v="Data Processing"/>
    <n v="230"/>
    <d v="2023-11-15T00:00:00"/>
    <s v="A Team IT- NWT parts misc tasks"/>
    <s v="INV-11279"/>
    <n v="144"/>
    <s v="A Team IT"/>
    <x v="0"/>
  </r>
  <r>
    <n v="7430"/>
    <s v="Data Processing"/>
    <n v="340"/>
    <d v="2023-11-15T00:00:00"/>
    <s v="A Team IT- Chris Toevai data copying"/>
    <s v="INV-11274"/>
    <n v="162.5"/>
    <s v="A Team IT"/>
    <x v="0"/>
  </r>
  <r>
    <n v="7430"/>
    <s v="Data Processing"/>
    <n v="430"/>
    <d v="2023-11-15T00:00:00"/>
    <s v="A Team IT-hobby chromecast for lounge tv"/>
    <s v="INV-11278"/>
    <n v="137.5"/>
    <s v="A Team IT"/>
    <x v="0"/>
  </r>
  <r>
    <n v="7430"/>
    <s v="Data Processing"/>
    <n v="440"/>
    <d v="2023-11-15T00:00:00"/>
    <s v="A Team IT-hobby chromecast for lounge tv"/>
    <s v="INV-11278"/>
    <n v="137.5"/>
    <s v="A Team IT"/>
    <x v="0"/>
  </r>
  <r>
    <n v="7430"/>
    <s v="Data Processing"/>
    <n v="140"/>
    <d v="2023-11-17T00:00:00"/>
    <s v="A Team IT"/>
    <s v=" INV-11288"/>
    <n v="287"/>
    <s v="A Team IT"/>
    <x v="0"/>
  </r>
  <r>
    <n v="7430"/>
    <s v="Data Processing"/>
    <n v="210"/>
    <d v="2023-11-20T00:00:00"/>
    <s v="Computer charges NWT"/>
    <s v="INV-11283"/>
    <n v="496"/>
    <s v="A Team IT"/>
    <x v="0"/>
  </r>
  <r>
    <n v="7430"/>
    <s v="Data Processing"/>
    <n v="220"/>
    <d v="2023-11-20T00:00:00"/>
    <s v="Computer charges NWT"/>
    <s v="INV-11283"/>
    <n v="496"/>
    <s v="A Team IT"/>
    <x v="0"/>
  </r>
  <r>
    <n v="7430"/>
    <s v="Data Processing"/>
    <n v="230"/>
    <d v="2023-11-20T00:00:00"/>
    <s v="Computer charges NWT"/>
    <s v="INV-11283"/>
    <n v="496"/>
    <s v="A Team IT"/>
    <x v="0"/>
  </r>
  <r>
    <n v="7430"/>
    <s v="Data Processing"/>
    <n v="240"/>
    <d v="2023-11-20T00:00:00"/>
    <s v="Computer charges NWT"/>
    <s v="INV-11283"/>
    <n v="496"/>
    <s v="A Team IT"/>
    <x v="0"/>
  </r>
  <r>
    <n v="7430"/>
    <s v="Data Processing"/>
    <n v="340"/>
    <d v="2023-11-20T00:00:00"/>
    <s v="Computer charges NWT"/>
    <s v="INV-11283"/>
    <n v="223.2"/>
    <s v="A Team IT"/>
    <x v="0"/>
  </r>
  <r>
    <n v="7430"/>
    <s v="Data Processing"/>
    <n v="936"/>
    <d v="2023-11-20T00:00:00"/>
    <s v="Computer charges NWT"/>
    <s v="INV-11283"/>
    <n v="272.8"/>
    <s v="A Team IT"/>
    <x v="0"/>
  </r>
  <r>
    <n v="7430"/>
    <s v="Data Processing"/>
    <n v="112"/>
    <d v="2023-11-24T00:00:00"/>
    <s v="A Team IT Lexus of North Shore License Copier"/>
    <s v="INV-11312"/>
    <n v="590"/>
    <s v="A Team IT"/>
    <x v="0"/>
  </r>
  <r>
    <n v="7430"/>
    <s v="Data Processing"/>
    <n v="240"/>
    <d v="2023-11-24T00:00:00"/>
    <s v="A Team IT"/>
    <s v="INV-11310"/>
    <n v="668.5"/>
    <s v="A Team IT"/>
    <x v="0"/>
  </r>
  <r>
    <n v="7430"/>
    <s v="Data Processing"/>
    <n v="110"/>
    <d v="2023-11-27T00:00:00"/>
    <s v="Comp Chgs NST/NWT"/>
    <s v="INV-11307"/>
    <n v="299.47000000000003"/>
    <s v="A Team IT"/>
    <x v="0"/>
  </r>
  <r>
    <n v="7430"/>
    <s v="Data Processing"/>
    <n v="112"/>
    <d v="2023-11-27T00:00:00"/>
    <s v="Comp Chgs NST/NWT"/>
    <s v="INV-11307"/>
    <n v="224.66"/>
    <s v="A Team IT"/>
    <x v="0"/>
  </r>
  <r>
    <n v="7430"/>
    <s v="Data Processing"/>
    <n v="120"/>
    <d v="2023-11-27T00:00:00"/>
    <s v="Comp Chgs NST/NWT"/>
    <s v="INV-11307"/>
    <n v="404.39"/>
    <s v="A Team IT"/>
    <x v="0"/>
  </r>
  <r>
    <n v="7430"/>
    <s v="Data Processing"/>
    <n v="130"/>
    <d v="2023-11-27T00:00:00"/>
    <s v="Comp Chgs NST/NWT"/>
    <s v="INV-11307"/>
    <n v="229.16"/>
    <s v="A Team IT"/>
    <x v="0"/>
  </r>
  <r>
    <n v="7430"/>
    <s v="Data Processing"/>
    <n v="140"/>
    <d v="2023-11-27T00:00:00"/>
    <s v="Comp Chgs NST/NWT"/>
    <s v="INV-11307"/>
    <n v="269.58999999999997"/>
    <s v="A Team IT"/>
    <x v="0"/>
  </r>
  <r>
    <n v="7430"/>
    <s v="Data Processing"/>
    <n v="160"/>
    <d v="2023-11-27T00:00:00"/>
    <s v="Comp Chgs NST/NWT"/>
    <s v="INV-11307"/>
    <n v="134.80000000000001"/>
    <s v="A Team IT"/>
    <x v="0"/>
  </r>
  <r>
    <n v="7430"/>
    <s v="Data Processing"/>
    <n v="210"/>
    <d v="2023-11-27T00:00:00"/>
    <s v="Comp Chgs NST/NWT"/>
    <s v="INV-11307"/>
    <n v="149.85"/>
    <s v="A Team IT"/>
    <x v="0"/>
  </r>
  <r>
    <n v="7430"/>
    <s v="Data Processing"/>
    <n v="220"/>
    <d v="2023-11-27T00:00:00"/>
    <s v="Comp Chgs NST/NWT"/>
    <s v="INV-11307"/>
    <n v="89.86"/>
    <s v="A Team IT"/>
    <x v="0"/>
  </r>
  <r>
    <n v="7430"/>
    <s v="Data Processing"/>
    <n v="230"/>
    <d v="2023-11-27T00:00:00"/>
    <s v="Comp Chgs NST/NWT"/>
    <s v="INV-11307"/>
    <n v="151.63999999999999"/>
    <s v="A Team IT"/>
    <x v="0"/>
  </r>
  <r>
    <n v="7430"/>
    <s v="Data Processing"/>
    <n v="240"/>
    <d v="2023-11-27T00:00:00"/>
    <s v="Comp Chgs NST/NWT"/>
    <s v="INV-11307"/>
    <n v="119.75"/>
    <s v="A Team IT"/>
    <x v="0"/>
  </r>
  <r>
    <n v="7430"/>
    <s v="Data Processing"/>
    <n v="340"/>
    <d v="2023-11-27T00:00:00"/>
    <s v="Comp Chgs NST/NWT"/>
    <s v="INV-11307"/>
    <n v="61.1"/>
    <s v="A Team IT"/>
    <x v="0"/>
  </r>
  <r>
    <n v="7430"/>
    <s v="Data Processing"/>
    <n v="935"/>
    <d v="2023-11-27T00:00:00"/>
    <s v="Comp Chgs NST/NWT"/>
    <s v="INV-11307"/>
    <n v="56.17"/>
    <s v="A Team IT"/>
    <x v="0"/>
  </r>
  <r>
    <n v="7430"/>
    <s v="Data Processing"/>
    <n v="936"/>
    <d v="2023-11-27T00:00:00"/>
    <s v="Comp Chgs NST/NWT"/>
    <s v="INV-11307"/>
    <n v="56.17"/>
    <s v="A Team IT"/>
    <x v="0"/>
  </r>
  <r>
    <n v="7430"/>
    <s v="Data Processing"/>
    <n v="140"/>
    <d v="2023-11-28T00:00:00"/>
    <s v="A Team IT Performed installation of Kensington lock system for concierge laptop by Service entrance."/>
    <s v="INV-11318"/>
    <n v="324.5"/>
    <s v="A Team IT"/>
    <x v="0"/>
  </r>
  <r>
    <n v="7430"/>
    <s v="Data Processing"/>
    <n v="170"/>
    <d v="2023-11-28T00:00:00"/>
    <s v="A Team IT Microsoft 365 account setup for two new staff members below as per Eleanor request"/>
    <s v="INV-11323"/>
    <n v="65"/>
    <s v="A Team IT"/>
    <x v="0"/>
  </r>
  <r>
    <n v="7430"/>
    <s v="Data Processing"/>
    <n v="330"/>
    <d v="2023-11-28T00:00:00"/>
    <s v="A Team IT  Replaced COMM UPS battery as per quote."/>
    <s v="INV-11325"/>
    <n v="131"/>
    <s v="A Team IT"/>
    <x v="0"/>
  </r>
  <r>
    <n v="7430"/>
    <s v="Data Processing"/>
    <n v="340"/>
    <d v="2023-11-28T00:00:00"/>
    <s v="A Team IT  Replaced COMM UPS battery as per quote."/>
    <s v="INV-11325"/>
    <n v="131"/>
    <s v="A Team IT"/>
    <x v="0"/>
  </r>
  <r>
    <n v="7430"/>
    <s v="Data Processing"/>
    <n v="936"/>
    <d v="2023-11-28T00:00:00"/>
    <s v="A Team IT  Replaced COMM UPS battery as per quote."/>
    <s v="INV-11325"/>
    <n v="131"/>
    <s v="A Team IT"/>
    <x v="0"/>
  </r>
  <r>
    <n v="7430"/>
    <s v="Data Processing"/>
    <n v="110"/>
    <d v="2023-11-29T00:00:00"/>
    <s v="Comp Chgs NST/NWT"/>
    <s v="INV-11331"/>
    <n v="13"/>
    <s v="A Team IT"/>
    <x v="0"/>
  </r>
  <r>
    <n v="7430"/>
    <s v="Data Processing"/>
    <n v="112"/>
    <d v="2023-11-29T00:00:00"/>
    <s v="Comp Chgs NST/NWT"/>
    <s v="INV-11331"/>
    <n v="9.75"/>
    <s v="A Team IT"/>
    <x v="0"/>
  </r>
  <r>
    <n v="7430"/>
    <s v="Data Processing"/>
    <n v="120"/>
    <d v="2023-11-29T00:00:00"/>
    <s v="Comp Chgs NST/NWT"/>
    <s v="INV-11331"/>
    <n v="17.55"/>
    <s v="A Team IT"/>
    <x v="0"/>
  </r>
  <r>
    <n v="7430"/>
    <s v="Data Processing"/>
    <n v="130"/>
    <d v="2023-11-29T00:00:00"/>
    <s v="Comp Chgs NST/NWT"/>
    <s v="INV-11331"/>
    <n v="9.9499999999999993"/>
    <s v="A Team IT"/>
    <x v="0"/>
  </r>
  <r>
    <n v="7430"/>
    <s v="Data Processing"/>
    <n v="140"/>
    <d v="2023-11-29T00:00:00"/>
    <s v="Comp Chgs NST/NWT"/>
    <s v="INV-11331"/>
    <n v="11.7"/>
    <s v="A Team IT"/>
    <x v="0"/>
  </r>
  <r>
    <n v="7430"/>
    <s v="Data Processing"/>
    <n v="160"/>
    <d v="2023-11-29T00:00:00"/>
    <s v="Comp Chgs NST/NWT"/>
    <s v="INV-11331"/>
    <n v="5.85"/>
    <s v="A Team IT"/>
    <x v="0"/>
  </r>
  <r>
    <n v="7430"/>
    <s v="Data Processing"/>
    <n v="210"/>
    <d v="2023-11-29T00:00:00"/>
    <s v="Comp Chgs NST/NWT"/>
    <s v="INV-11331"/>
    <n v="6.5"/>
    <s v="A Team IT"/>
    <x v="0"/>
  </r>
  <r>
    <n v="7430"/>
    <s v="Data Processing"/>
    <n v="220"/>
    <d v="2023-11-29T00:00:00"/>
    <s v="Comp Chgs NST/NWT"/>
    <s v="INV-11331"/>
    <n v="3.9"/>
    <s v="A Team IT"/>
    <x v="0"/>
  </r>
  <r>
    <n v="7430"/>
    <s v="Data Processing"/>
    <n v="230"/>
    <d v="2023-11-29T00:00:00"/>
    <s v="Comp Chgs NST/NWT"/>
    <s v="INV-11331"/>
    <n v="6.58"/>
    <s v="A Team IT"/>
    <x v="0"/>
  </r>
  <r>
    <n v="7430"/>
    <s v="Data Processing"/>
    <n v="240"/>
    <d v="2023-11-29T00:00:00"/>
    <s v="Comp Chgs NST/NWT"/>
    <s v="INV-11331"/>
    <n v="5.2"/>
    <s v="A Team IT"/>
    <x v="0"/>
  </r>
  <r>
    <n v="7430"/>
    <s v="Data Processing"/>
    <n v="340"/>
    <d v="2023-11-29T00:00:00"/>
    <s v="Comp Chgs NST/NWT"/>
    <s v="INV-11331"/>
    <n v="2.65"/>
    <s v="A Team IT"/>
    <x v="0"/>
  </r>
  <r>
    <n v="7430"/>
    <s v="Data Processing"/>
    <n v="935"/>
    <d v="2023-11-29T00:00:00"/>
    <s v="Comp Chgs NST/NWT"/>
    <s v="INV-11331"/>
    <n v="2.4300000000000002"/>
    <s v="A Team IT"/>
    <x v="0"/>
  </r>
  <r>
    <n v="7430"/>
    <s v="Data Processing"/>
    <n v="936"/>
    <d v="2023-11-29T00:00:00"/>
    <s v="Comp Chgs NST/NWT"/>
    <s v="INV-11331"/>
    <n v="2.4300000000000002"/>
    <s v="A Team IT"/>
    <x v="0"/>
  </r>
  <r>
    <n v="7430"/>
    <s v="Data Processing"/>
    <n v="110"/>
    <d v="2023-12-01T00:00:00"/>
    <s v="Comp Chgs NST"/>
    <s v="INV-11340"/>
    <n v="18"/>
    <s v="A Team IT"/>
    <x v="0"/>
  </r>
  <r>
    <n v="7430"/>
    <s v="Data Processing"/>
    <n v="110"/>
    <d v="2023-12-01T00:00:00"/>
    <s v="Comp Chgs NST"/>
    <s v="INV-11351"/>
    <n v="151"/>
    <s v="A Team IT"/>
    <x v="0"/>
  </r>
  <r>
    <n v="7430"/>
    <s v="Data Processing"/>
    <n v="112"/>
    <d v="2023-12-01T00:00:00"/>
    <s v="Comp Chgs NST"/>
    <s v="INV-11340"/>
    <n v="9"/>
    <s v="A Team IT"/>
    <x v="0"/>
  </r>
  <r>
    <n v="7430"/>
    <s v="Data Processing"/>
    <n v="112"/>
    <d v="2023-12-01T00:00:00"/>
    <s v="Comp Chgs NST"/>
    <s v="INV-11351"/>
    <n v="75.5"/>
    <s v="A Team IT"/>
    <x v="0"/>
  </r>
  <r>
    <n v="7430"/>
    <s v="Data Processing"/>
    <n v="120"/>
    <d v="2023-12-01T00:00:00"/>
    <s v="Comp Chgs NST"/>
    <s v="INV-11340"/>
    <n v="19.8"/>
    <s v="A Team IT"/>
    <x v="0"/>
  </r>
  <r>
    <n v="7430"/>
    <s v="Data Processing"/>
    <n v="120"/>
    <d v="2023-12-01T00:00:00"/>
    <s v="Comp Chgs NST"/>
    <s v="INV-11351"/>
    <n v="166.1"/>
    <s v="A Team IT"/>
    <x v="0"/>
  </r>
  <r>
    <n v="7430"/>
    <s v="Data Processing"/>
    <n v="130"/>
    <d v="2023-12-01T00:00:00"/>
    <s v="Comp Chgs NST"/>
    <s v="INV-11340"/>
    <n v="15.3"/>
    <s v="A Team IT"/>
    <x v="0"/>
  </r>
  <r>
    <n v="7430"/>
    <s v="Data Processing"/>
    <n v="130"/>
    <d v="2023-12-01T00:00:00"/>
    <s v="Comp Chgs NST"/>
    <s v="INV-11351"/>
    <n v="128.35"/>
    <s v="A Team IT"/>
    <x v="0"/>
  </r>
  <r>
    <n v="7430"/>
    <s v="Data Processing"/>
    <n v="140"/>
    <d v="2023-12-01T00:00:00"/>
    <s v="Comp Chgs NST"/>
    <s v="INV-11340"/>
    <n v="18"/>
    <s v="A Team IT"/>
    <x v="0"/>
  </r>
  <r>
    <n v="7430"/>
    <s v="Data Processing"/>
    <n v="140"/>
    <d v="2023-12-01T00:00:00"/>
    <s v="Comp Chgs NST"/>
    <s v="INV-11351"/>
    <n v="151"/>
    <s v="A Team IT"/>
    <x v="0"/>
  </r>
  <r>
    <n v="7430"/>
    <s v="Data Processing"/>
    <n v="162"/>
    <d v="2023-12-01T00:00:00"/>
    <s v="Comp Chgs NST"/>
    <s v="INV-11340"/>
    <n v="5.4"/>
    <s v="A Team IT"/>
    <x v="0"/>
  </r>
  <r>
    <n v="7430"/>
    <s v="Data Processing"/>
    <n v="162"/>
    <d v="2023-12-01T00:00:00"/>
    <s v="Comp Chgs NST"/>
    <s v="INV-11351"/>
    <n v="45.3"/>
    <s v="A Team IT"/>
    <x v="0"/>
  </r>
  <r>
    <n v="7430"/>
    <s v="Data Processing"/>
    <n v="430"/>
    <d v="2023-12-01T00:00:00"/>
    <s v="A Team IT"/>
    <s v="INV-11341"/>
    <n v="82.5"/>
    <s v="A Team IT"/>
    <x v="0"/>
  </r>
  <r>
    <n v="7430"/>
    <s v="Data Processing"/>
    <n v="440"/>
    <d v="2023-12-01T00:00:00"/>
    <s v="A Team IT"/>
    <s v="INV-11341"/>
    <n v="82.5"/>
    <s v="A Team IT"/>
    <x v="0"/>
  </r>
  <r>
    <n v="7430"/>
    <s v="Data Processing"/>
    <n v="935"/>
    <d v="2023-12-01T00:00:00"/>
    <s v="Comp Chgs NST"/>
    <s v="INV-11340"/>
    <n v="4.5"/>
    <s v="A Team IT"/>
    <x v="0"/>
  </r>
  <r>
    <n v="7430"/>
    <s v="Data Processing"/>
    <n v="935"/>
    <d v="2023-12-01T00:00:00"/>
    <s v="Comp Chgs NST"/>
    <s v="INV-11351"/>
    <n v="37.75"/>
    <s v="A Team IT"/>
    <x v="0"/>
  </r>
  <r>
    <n v="7430"/>
    <s v="Data Processing"/>
    <n v="130"/>
    <d v="2023-12-05T00:00:00"/>
    <s v="A Team IT"/>
    <s v="INV-11356"/>
    <n v="65"/>
    <s v="A Team IT"/>
    <x v="0"/>
  </r>
  <r>
    <n v="7430"/>
    <s v="Data Processing"/>
    <n v="130"/>
    <d v="2023-12-05T00:00:00"/>
    <s v="A Team IT"/>
    <s v="INV-11357"/>
    <n v="708"/>
    <s v="A Team IT"/>
    <x v="0"/>
  </r>
  <r>
    <n v="7430"/>
    <s v="Data Processing"/>
    <n v="170"/>
    <d v="2023-12-07T00:00:00"/>
    <s v="A Team IT Supplied wireless K.Board/Mouse &amp; Monitors (WFH) as per Sam Jones request."/>
    <s v="INV-11361"/>
    <n v="827"/>
    <s v="A Team IT"/>
    <x v="0"/>
  </r>
  <r>
    <n v="7430"/>
    <s v="Data Processing"/>
    <n v="190"/>
    <d v="2023-12-07T00:00:00"/>
    <s v="A Team IT"/>
    <s v="INV-11363"/>
    <n v="32.5"/>
    <s v="A Team IT"/>
    <x v="0"/>
  </r>
  <r>
    <n v="7430"/>
    <s v="Data Processing"/>
    <n v="190"/>
    <d v="2023-12-07T00:00:00"/>
    <s v="A Team IT"/>
    <s v="INV-11364"/>
    <n v="32.5"/>
    <s v="A Team IT"/>
    <x v="0"/>
  </r>
  <r>
    <n v="7430"/>
    <s v="Data Processing"/>
    <n v="142"/>
    <d v="2023-12-11T00:00:00"/>
    <s v="A Team IT Connor role change setup"/>
    <s v="INV-11375"/>
    <n v="97.5"/>
    <s v="A Team IT"/>
    <x v="0"/>
  </r>
  <r>
    <n v="7430"/>
    <s v="Data Processing"/>
    <n v="440"/>
    <d v="2023-12-11T00:00:00"/>
    <s v="A Team IT CCTV Footage Request"/>
    <s v="INV-11372"/>
    <n v="97.5"/>
    <s v="A Team IT"/>
    <x v="0"/>
  </r>
  <r>
    <n v="7430"/>
    <s v="Data Processing"/>
    <n v="240"/>
    <d v="2023-12-19T00:00:00"/>
    <s v="A Team IT Supplied consumables as per Merissa request"/>
    <s v="INV-11400"/>
    <n v="237"/>
    <s v="A Team IT"/>
    <x v="0"/>
  </r>
  <r>
    <n v="7430"/>
    <s v="Data Processing"/>
    <n v="110"/>
    <d v="2023-12-22T00:00:00"/>
    <s v="Comp Chgs NST/NWT"/>
    <s v="INV-11411"/>
    <n v="13"/>
    <s v="A Team IT"/>
    <x v="0"/>
  </r>
  <r>
    <n v="7430"/>
    <s v="Data Processing"/>
    <n v="112"/>
    <d v="2023-12-22T00:00:00"/>
    <s v="Comp Chgs NST/NWT"/>
    <s v="INV-11411"/>
    <n v="9.75"/>
    <s v="A Team IT"/>
    <x v="0"/>
  </r>
  <r>
    <n v="7430"/>
    <s v="Data Processing"/>
    <n v="112"/>
    <d v="2023-12-22T00:00:00"/>
    <s v="A Team IT"/>
    <s v="INV-11415"/>
    <n v="227.5"/>
    <s v="A Team IT"/>
    <x v="0"/>
  </r>
  <r>
    <n v="7430"/>
    <s v="Data Processing"/>
    <n v="120"/>
    <d v="2023-12-22T00:00:00"/>
    <s v="Comp Chgs NST/NWT"/>
    <s v="INV-11411"/>
    <n v="17.55"/>
    <s v="A Team IT"/>
    <x v="0"/>
  </r>
  <r>
    <n v="7430"/>
    <s v="Data Processing"/>
    <n v="130"/>
    <d v="2023-12-22T00:00:00"/>
    <s v="Comp Chgs NST/NWT"/>
    <s v="INV-11411"/>
    <n v="9.9499999999999993"/>
    <s v="A Team IT"/>
    <x v="0"/>
  </r>
  <r>
    <n v="7430"/>
    <s v="Data Processing"/>
    <n v="140"/>
    <d v="2023-12-22T00:00:00"/>
    <s v="Comp Chgs NST/NWT"/>
    <s v="INV-11411"/>
    <n v="11.7"/>
    <s v="A Team IT"/>
    <x v="0"/>
  </r>
  <r>
    <n v="7430"/>
    <s v="Data Processing"/>
    <n v="160"/>
    <d v="2023-12-22T00:00:00"/>
    <s v="Comp Chgs NST/NWT"/>
    <s v="INV-11411"/>
    <n v="5.85"/>
    <s v="A Team IT"/>
    <x v="0"/>
  </r>
  <r>
    <n v="7430"/>
    <s v="Data Processing"/>
    <n v="190"/>
    <d v="2023-12-22T00:00:00"/>
    <s v="A Team IT Supplied goods for CSC as per request"/>
    <s v="INV-11408"/>
    <n v="247"/>
    <s v="A Team IT"/>
    <x v="0"/>
  </r>
  <r>
    <n v="7430"/>
    <s v="Data Processing"/>
    <n v="190"/>
    <d v="2023-12-22T00:00:00"/>
    <s v="A Team IT  Troubleshooting Haylen Carrick's Jabra headset no longer works."/>
    <s v="INV-11413"/>
    <n v="1.5"/>
    <s v="A Team IT"/>
    <x v="0"/>
  </r>
  <r>
    <n v="7430"/>
    <s v="Data Processing"/>
    <n v="190"/>
    <d v="2023-12-22T00:00:00"/>
    <s v="A Team IT"/>
    <s v="INV-11417"/>
    <n v="260"/>
    <s v="A Team IT"/>
    <x v="0"/>
  </r>
  <r>
    <n v="7430"/>
    <s v="Data Processing"/>
    <n v="210"/>
    <d v="2023-12-22T00:00:00"/>
    <s v="Comp Chgs NST/NWT"/>
    <s v="INV-11411"/>
    <n v="6.5"/>
    <s v="A Team IT"/>
    <x v="0"/>
  </r>
  <r>
    <n v="7430"/>
    <s v="Data Processing"/>
    <n v="220"/>
    <d v="2023-12-22T00:00:00"/>
    <s v="Comp Chgs NST/NWT"/>
    <s v="INV-11411"/>
    <n v="3.9"/>
    <s v="A Team IT"/>
    <x v="0"/>
  </r>
  <r>
    <n v="7430"/>
    <s v="Data Processing"/>
    <n v="230"/>
    <d v="2023-12-22T00:00:00"/>
    <s v="Comp Chgs NST/NWT"/>
    <s v="INV-11411"/>
    <n v="6.58"/>
    <s v="A Team IT"/>
    <x v="0"/>
  </r>
  <r>
    <n v="7430"/>
    <s v="Data Processing"/>
    <n v="240"/>
    <d v="2023-12-22T00:00:00"/>
    <s v="Comp Chgs NST/NWT"/>
    <s v="INV-11411"/>
    <n v="5.2"/>
    <s v="A Team IT"/>
    <x v="0"/>
  </r>
  <r>
    <n v="7430"/>
    <s v="Data Processing"/>
    <n v="340"/>
    <d v="2023-12-22T00:00:00"/>
    <s v="Comp Chgs NST/NWT"/>
    <s v="INV-11411"/>
    <n v="2.65"/>
    <s v="A Team IT"/>
    <x v="0"/>
  </r>
  <r>
    <n v="7430"/>
    <s v="Data Processing"/>
    <n v="430"/>
    <d v="2023-12-22T00:00:00"/>
    <s v="A Team IT"/>
    <s v="INV-11409"/>
    <n v="65"/>
    <s v="A Team IT"/>
    <x v="0"/>
  </r>
  <r>
    <n v="7430"/>
    <s v="Data Processing"/>
    <n v="935"/>
    <d v="2023-12-22T00:00:00"/>
    <s v="Comp Chgs NST/NWT"/>
    <s v="INV-11411"/>
    <n v="2.4300000000000002"/>
    <s v="A Team IT"/>
    <x v="0"/>
  </r>
  <r>
    <n v="7430"/>
    <s v="Data Processing"/>
    <n v="936"/>
    <d v="2023-12-22T00:00:00"/>
    <s v="Comp Chgs NST/NWT"/>
    <s v="INV-11411"/>
    <n v="2.4300000000000002"/>
    <s v="A Team IT"/>
    <x v="0"/>
  </r>
  <r>
    <n v="7430"/>
    <s v="Data Processing"/>
    <n v="110"/>
    <d v="2023-12-23T00:00:00"/>
    <s v="Comp Chgs NST/NWT"/>
    <s v="INV-11423"/>
    <n v="210.06"/>
    <s v="A Team IT"/>
    <x v="0"/>
  </r>
  <r>
    <n v="7430"/>
    <s v="Data Processing"/>
    <n v="112"/>
    <d v="2023-12-23T00:00:00"/>
    <s v="Comp Chgs NST/NWT"/>
    <s v="INV-11423"/>
    <n v="157.58000000000001"/>
    <s v="A Team IT"/>
    <x v="0"/>
  </r>
  <r>
    <n v="7430"/>
    <s v="Data Processing"/>
    <n v="120"/>
    <d v="2023-12-23T00:00:00"/>
    <s v="Comp Chgs NST/NWT"/>
    <s v="INV-11423"/>
    <n v="283.64999999999998"/>
    <s v="A Team IT"/>
    <x v="0"/>
  </r>
  <r>
    <n v="7430"/>
    <s v="Data Processing"/>
    <n v="130"/>
    <d v="2023-12-23T00:00:00"/>
    <s v="Comp Chgs NST/NWT"/>
    <s v="INV-11423"/>
    <n v="160.74"/>
    <s v="A Team IT"/>
    <x v="0"/>
  </r>
  <r>
    <n v="7430"/>
    <s v="Data Processing"/>
    <n v="140"/>
    <d v="2023-12-23T00:00:00"/>
    <s v="Comp Chgs NST/NWT"/>
    <s v="INV-11423"/>
    <n v="189.1"/>
    <s v="A Team IT"/>
    <x v="0"/>
  </r>
  <r>
    <n v="7430"/>
    <s v="Data Processing"/>
    <n v="160"/>
    <d v="2023-12-23T00:00:00"/>
    <s v="Comp Chgs NST/NWT"/>
    <s v="INV-11423"/>
    <n v="94.55"/>
    <s v="A Team IT"/>
    <x v="0"/>
  </r>
  <r>
    <n v="7430"/>
    <s v="Data Processing"/>
    <n v="210"/>
    <d v="2023-12-23T00:00:00"/>
    <s v="Comp Chgs NST/NWT"/>
    <s v="INV-11423"/>
    <n v="105.11"/>
    <s v="A Team IT"/>
    <x v="0"/>
  </r>
  <r>
    <n v="7430"/>
    <s v="Data Processing"/>
    <n v="220"/>
    <d v="2023-12-23T00:00:00"/>
    <s v="Comp Chgs NST/NWT"/>
    <s v="INV-11423"/>
    <n v="63.03"/>
    <s v="A Team IT"/>
    <x v="0"/>
  </r>
  <r>
    <n v="7430"/>
    <s v="Data Processing"/>
    <n v="230"/>
    <d v="2023-12-23T00:00:00"/>
    <s v="Comp Chgs NST/NWT"/>
    <s v="INV-11423"/>
    <n v="106.37"/>
    <s v="A Team IT"/>
    <x v="0"/>
  </r>
  <r>
    <n v="7430"/>
    <s v="Data Processing"/>
    <n v="240"/>
    <d v="2023-12-23T00:00:00"/>
    <s v="Comp Chgs NST/NWT"/>
    <s v="INV-11423"/>
    <n v="83.99"/>
    <s v="A Team IT"/>
    <x v="0"/>
  </r>
  <r>
    <n v="7430"/>
    <s v="Data Processing"/>
    <n v="340"/>
    <d v="2023-12-23T00:00:00"/>
    <s v="Comp Chgs NST/NWT"/>
    <s v="INV-11423"/>
    <n v="42.86"/>
    <s v="A Team IT"/>
    <x v="0"/>
  </r>
  <r>
    <n v="7430"/>
    <s v="Data Processing"/>
    <n v="935"/>
    <d v="2023-12-23T00:00:00"/>
    <s v="Comp Chgs NST/NWT"/>
    <s v="INV-11423"/>
    <n v="39.4"/>
    <s v="A Team IT"/>
    <x v="0"/>
  </r>
  <r>
    <n v="7430"/>
    <s v="Data Processing"/>
    <n v="936"/>
    <d v="2023-12-23T00:00:00"/>
    <s v="Comp Chgs NST/NWT"/>
    <s v="INV-11423"/>
    <n v="39.4"/>
    <s v="A Team IT"/>
    <x v="0"/>
  </r>
  <r>
    <n v="7430"/>
    <s v="Data Processing"/>
    <n v="112"/>
    <d v="2023-12-29T00:00:00"/>
    <s v="A Team IT Joyce Vaz email: Our workshop internet is not working will you get it sorted please we are not able to register WOF."/>
    <s v="INV-11435"/>
    <n v="195"/>
    <s v="A Team IT"/>
    <x v="0"/>
  </r>
  <r>
    <n v="7430"/>
    <s v="Data Processing"/>
    <n v="110"/>
    <d v="2024-01-01T00:00:00"/>
    <s v="Comp Chgs NST"/>
    <s v="INV-11439"/>
    <n v="151"/>
    <s v="A Team IT"/>
    <x v="0"/>
  </r>
  <r>
    <n v="7430"/>
    <s v="Data Processing"/>
    <n v="112"/>
    <d v="2024-01-01T00:00:00"/>
    <s v="Comp Chgs NST"/>
    <s v="INV-11439"/>
    <n v="75.5"/>
    <s v="A Team IT"/>
    <x v="0"/>
  </r>
  <r>
    <n v="7430"/>
    <s v="Data Processing"/>
    <n v="120"/>
    <d v="2024-01-01T00:00:00"/>
    <s v="Comp Chgs NST"/>
    <s v="INV-11439"/>
    <n v="166.1"/>
    <s v="A Team IT"/>
    <x v="0"/>
  </r>
  <r>
    <n v="7430"/>
    <s v="Data Processing"/>
    <n v="130"/>
    <d v="2024-01-01T00:00:00"/>
    <s v="Comp Chgs NST"/>
    <s v="INV-11439"/>
    <n v="128.35"/>
    <s v="A Team IT"/>
    <x v="0"/>
  </r>
  <r>
    <n v="7430"/>
    <s v="Data Processing"/>
    <n v="140"/>
    <d v="2024-01-01T00:00:00"/>
    <s v="Comp Chgs NST"/>
    <s v="INV-11439"/>
    <n v="151"/>
    <s v="A Team IT"/>
    <x v="0"/>
  </r>
  <r>
    <n v="7430"/>
    <s v="Data Processing"/>
    <n v="162"/>
    <d v="2024-01-01T00:00:00"/>
    <s v="Comp Chgs NST"/>
    <s v="INV-11439"/>
    <n v="45.3"/>
    <s v="A Team IT"/>
    <x v="0"/>
  </r>
  <r>
    <n v="7430"/>
    <s v="Data Processing"/>
    <n v="935"/>
    <d v="2024-01-01T00:00:00"/>
    <s v="Comp Chgs NST"/>
    <s v="INV-11439"/>
    <n v="37.75"/>
    <s v="A Team IT"/>
    <x v="0"/>
  </r>
  <r>
    <n v="7430"/>
    <s v="Data Processing"/>
    <n v="110"/>
    <d v="2024-01-03T00:00:00"/>
    <s v="Comp Chgs NST"/>
    <s v="INV-11442"/>
    <n v="33"/>
    <s v="A Team IT"/>
    <x v="0"/>
  </r>
  <r>
    <n v="7430"/>
    <s v="Data Processing"/>
    <n v="110"/>
    <d v="2024-01-03T00:00:00"/>
    <s v="Comp Chgs NST"/>
    <s v="INV-11441"/>
    <n v="18"/>
    <s v="A Team IT"/>
    <x v="0"/>
  </r>
  <r>
    <n v="7430"/>
    <s v="Data Processing"/>
    <n v="110"/>
    <d v="2024-01-03T00:00:00"/>
    <s v="Comp Chgs NST/NWT"/>
    <s v="INV-11452"/>
    <n v="47.65"/>
    <s v="A Team IT"/>
    <x v="0"/>
  </r>
  <r>
    <n v="7430"/>
    <s v="Data Processing"/>
    <n v="112"/>
    <d v="2024-01-03T00:00:00"/>
    <s v="A Team IT Lexus Reception PC Issues"/>
    <s v="INV-11416"/>
    <n v="227.5"/>
    <s v="A Team IT"/>
    <x v="0"/>
  </r>
  <r>
    <n v="7430"/>
    <s v="Data Processing"/>
    <n v="112"/>
    <d v="2024-01-03T00:00:00"/>
    <s v="Comp Chgs NST"/>
    <s v="INV-11442"/>
    <n v="16.5"/>
    <s v="A Team IT"/>
    <x v="0"/>
  </r>
  <r>
    <n v="7430"/>
    <s v="Data Processing"/>
    <n v="112"/>
    <d v="2024-01-03T00:00:00"/>
    <s v="Comp Chgs NST"/>
    <s v="INV-11441"/>
    <n v="9"/>
    <s v="A Team IT"/>
    <x v="0"/>
  </r>
  <r>
    <n v="7430"/>
    <s v="Data Processing"/>
    <n v="112"/>
    <d v="2024-01-03T00:00:00"/>
    <s v="Comp Chgs NST/NWT"/>
    <s v="INV-11452"/>
    <n v="35.75"/>
    <s v="A Team IT"/>
    <x v="0"/>
  </r>
  <r>
    <n v="7430"/>
    <s v="Data Processing"/>
    <n v="120"/>
    <d v="2024-01-03T00:00:00"/>
    <s v="Comp Chgs NST"/>
    <s v="INV-11442"/>
    <n v="36.299999999999997"/>
    <s v="A Team IT"/>
    <x v="0"/>
  </r>
  <r>
    <n v="7430"/>
    <s v="Data Processing"/>
    <n v="120"/>
    <d v="2024-01-03T00:00:00"/>
    <s v="Comp Chgs NST"/>
    <s v="INV-11441"/>
    <n v="19.8"/>
    <s v="A Team IT"/>
    <x v="0"/>
  </r>
  <r>
    <n v="7430"/>
    <s v="Data Processing"/>
    <n v="120"/>
    <d v="2024-01-03T00:00:00"/>
    <s v="Comp Chgs NST/NWT"/>
    <s v="INV-11452"/>
    <n v="64.349999999999994"/>
    <s v="A Team IT"/>
    <x v="0"/>
  </r>
  <r>
    <n v="7430"/>
    <s v="Data Processing"/>
    <n v="130"/>
    <d v="2024-01-03T00:00:00"/>
    <s v="Comp Chgs NST"/>
    <s v="INV-11442"/>
    <n v="28.05"/>
    <s v="A Team IT"/>
    <x v="0"/>
  </r>
  <r>
    <n v="7430"/>
    <s v="Data Processing"/>
    <n v="130"/>
    <d v="2024-01-03T00:00:00"/>
    <s v="Comp Chgs NST"/>
    <s v="INV-11441"/>
    <n v="15.3"/>
    <s v="A Team IT"/>
    <x v="0"/>
  </r>
  <r>
    <n v="7430"/>
    <s v="Data Processing"/>
    <n v="130"/>
    <d v="2024-01-03T00:00:00"/>
    <s v="Comp Chgs NST/NWT"/>
    <s v="INV-11452"/>
    <n v="36.47"/>
    <s v="A Team IT"/>
    <x v="0"/>
  </r>
  <r>
    <n v="7430"/>
    <s v="Data Processing"/>
    <n v="140"/>
    <d v="2024-01-03T00:00:00"/>
    <s v="Comp Chgs NST"/>
    <s v="INV-11442"/>
    <n v="33"/>
    <s v="A Team IT"/>
    <x v="0"/>
  </r>
  <r>
    <n v="7430"/>
    <s v="Data Processing"/>
    <n v="140"/>
    <d v="2024-01-03T00:00:00"/>
    <s v="Comp Chgs NST"/>
    <s v="INV-11441"/>
    <n v="18"/>
    <s v="A Team IT"/>
    <x v="0"/>
  </r>
  <r>
    <n v="7430"/>
    <s v="Data Processing"/>
    <n v="140"/>
    <d v="2024-01-03T00:00:00"/>
    <s v="Comp Chgs NST/NWT"/>
    <s v="INV-11452"/>
    <n v="42.9"/>
    <s v="A Team IT"/>
    <x v="0"/>
  </r>
  <r>
    <n v="7430"/>
    <s v="Data Processing"/>
    <n v="140"/>
    <d v="2024-01-03T00:00:00"/>
    <s v="A Team IT"/>
    <s v="INV-11455"/>
    <n v="195"/>
    <s v="A Team IT"/>
    <x v="0"/>
  </r>
  <r>
    <n v="7430"/>
    <s v="Data Processing"/>
    <n v="160"/>
    <d v="2024-01-03T00:00:00"/>
    <s v="Comp Chgs NST/NWT"/>
    <s v="INV-11452"/>
    <n v="21.45"/>
    <s v="A Team IT"/>
    <x v="0"/>
  </r>
  <r>
    <n v="7430"/>
    <s v="Data Processing"/>
    <n v="162"/>
    <d v="2024-01-03T00:00:00"/>
    <s v="Comp Chgs NST"/>
    <s v="INV-11442"/>
    <n v="9.9"/>
    <s v="A Team IT"/>
    <x v="0"/>
  </r>
  <r>
    <n v="7430"/>
    <s v="Data Processing"/>
    <n v="162"/>
    <d v="2024-01-03T00:00:00"/>
    <s v="Comp Chgs NST"/>
    <s v="INV-11441"/>
    <n v="5.4"/>
    <s v="A Team IT"/>
    <x v="0"/>
  </r>
  <r>
    <n v="7430"/>
    <s v="Data Processing"/>
    <n v="210"/>
    <d v="2024-01-03T00:00:00"/>
    <s v="Comp Chgs NST/NWT"/>
    <s v="INV-11452"/>
    <n v="23.84"/>
    <s v="A Team IT"/>
    <x v="0"/>
  </r>
  <r>
    <n v="7430"/>
    <s v="Data Processing"/>
    <n v="220"/>
    <d v="2024-01-03T00:00:00"/>
    <s v="Comp Chgs NST/NWT"/>
    <s v="INV-11452"/>
    <n v="14.3"/>
    <s v="A Team IT"/>
    <x v="0"/>
  </r>
  <r>
    <n v="7430"/>
    <s v="Data Processing"/>
    <n v="230"/>
    <d v="2024-01-03T00:00:00"/>
    <s v="Comp Chgs NST/NWT"/>
    <s v="INV-11452"/>
    <n v="24.13"/>
    <s v="A Team IT"/>
    <x v="0"/>
  </r>
  <r>
    <n v="7430"/>
    <s v="Data Processing"/>
    <n v="240"/>
    <d v="2024-01-03T00:00:00"/>
    <s v="Comp Chgs NST/NWT"/>
    <s v="INV-11452"/>
    <n v="19.05"/>
    <s v="A Team IT"/>
    <x v="0"/>
  </r>
  <r>
    <n v="7430"/>
    <s v="Data Processing"/>
    <n v="340"/>
    <d v="2024-01-03T00:00:00"/>
    <s v="Comp Chgs NST/NWT"/>
    <s v="INV-11452"/>
    <n v="9.7200000000000006"/>
    <s v="A Team IT"/>
    <x v="0"/>
  </r>
  <r>
    <n v="7430"/>
    <s v="Data Processing"/>
    <n v="935"/>
    <d v="2024-01-03T00:00:00"/>
    <s v="Comp Chgs NST"/>
    <s v="INV-11442"/>
    <n v="8.25"/>
    <s v="A Team IT"/>
    <x v="0"/>
  </r>
  <r>
    <n v="7430"/>
    <s v="Data Processing"/>
    <n v="935"/>
    <d v="2024-01-03T00:00:00"/>
    <s v="Comp Chgs NST"/>
    <s v="INV-11441"/>
    <n v="4.5"/>
    <s v="A Team IT"/>
    <x v="0"/>
  </r>
  <r>
    <n v="7430"/>
    <s v="Data Processing"/>
    <n v="935"/>
    <d v="2024-01-03T00:00:00"/>
    <s v="Comp Chgs NST/NWT"/>
    <s v="INV-11452"/>
    <n v="8.94"/>
    <s v="A Team IT"/>
    <x v="0"/>
  </r>
  <r>
    <n v="7430"/>
    <s v="Data Processing"/>
    <n v="936"/>
    <d v="2024-01-03T00:00:00"/>
    <s v="Comp Chgs NST/NWT"/>
    <s v="INV-11452"/>
    <n v="8.94"/>
    <s v="A Team IT"/>
    <x v="0"/>
  </r>
  <r>
    <n v="7430"/>
    <s v="Data Processing"/>
    <n v="110"/>
    <d v="2024-01-05T00:00:00"/>
    <s v="A Team IT"/>
    <s v="INV-11456"/>
    <n v="32.5"/>
    <s v="A Team IT"/>
    <x v="0"/>
  </r>
  <r>
    <n v="7430"/>
    <s v="Data Processing"/>
    <n v="190"/>
    <d v="2024-01-09T00:00:00"/>
    <s v="A Team IT"/>
    <s v="INV-11468"/>
    <n v="65"/>
    <s v="A Team IT"/>
    <x v="0"/>
  </r>
  <r>
    <n v="7430"/>
    <s v="Data Processing"/>
    <n v="130"/>
    <d v="2024-01-10T00:00:00"/>
    <s v="A Team IT"/>
    <s v="INV-11472"/>
    <n v="97.5"/>
    <s v="A Team IT"/>
    <x v="0"/>
  </r>
  <r>
    <n v="7430"/>
    <s v="Data Processing"/>
    <n v="112"/>
    <d v="2024-01-11T00:00:00"/>
    <s v="A Team IT"/>
    <s v="INV-11469"/>
    <n v="552.5"/>
    <s v="A Team IT"/>
    <x v="0"/>
  </r>
  <r>
    <n v="7430"/>
    <s v="Data Processing"/>
    <n v="110"/>
    <d v="2024-01-12T00:00:00"/>
    <s v="A Team IT"/>
    <s v="INV-11485"/>
    <n v="497"/>
    <s v="A Team IT"/>
    <x v="0"/>
  </r>
  <r>
    <n v="7430"/>
    <s v="Data Processing"/>
    <n v="112"/>
    <d v="2024-01-12T00:00:00"/>
    <s v="A Team IT"/>
    <s v="INV-11484"/>
    <n v="130"/>
    <s v="A Team IT"/>
    <x v="0"/>
  </r>
  <r>
    <n v="7430"/>
    <s v="Data Processing"/>
    <n v="112"/>
    <d v="2024-01-12T00:00:00"/>
    <s v="A Team IT"/>
    <s v="INV-11485"/>
    <n v="497"/>
    <s v="A Team IT"/>
    <x v="0"/>
  </r>
  <r>
    <n v="7430"/>
    <s v="Data Processing"/>
    <n v="160"/>
    <d v="2024-01-12T00:00:00"/>
    <s v="A Team IT"/>
    <s v="INV-11485"/>
    <n v="497"/>
    <s v="A Team IT"/>
    <x v="0"/>
  </r>
  <r>
    <n v="7430"/>
    <s v="Data Processing"/>
    <n v="130"/>
    <d v="2024-01-18T00:00:00"/>
    <s v="A Team IT Performed routine maintenance on parts/service department communications UPS."/>
    <s v="INV-11491"/>
    <n v="196.5"/>
    <s v="A Team IT"/>
    <x v="0"/>
  </r>
  <r>
    <n v="7430"/>
    <s v="Data Processing"/>
    <n v="140"/>
    <d v="2024-01-18T00:00:00"/>
    <s v="A Team IT Performed routine maintenance on parts/service department communications UPS."/>
    <s v="INV-11491"/>
    <n v="196.5"/>
    <s v="A Team IT"/>
    <x v="0"/>
  </r>
  <r>
    <n v="7430"/>
    <s v="Data Processing"/>
    <n v="190"/>
    <d v="2024-01-18T00:00:00"/>
    <s v="A Team IT Supplied good as per Steve BH request for the 2 new grads"/>
    <s v="INV-11498"/>
    <n v="720"/>
    <s v="A Team IT"/>
    <x v="0"/>
  </r>
  <r>
    <n v="7430"/>
    <s v="Data Processing"/>
    <n v="130"/>
    <d v="2024-01-19T00:00:00"/>
    <s v="A Team IT Discussed with Fraser Bronwen and Eleanor regarding disabling access to Keegans accounts Prohibited access to CCTV and reset passwords for his email address and other accounts with his access"/>
    <s v="INV-11515"/>
    <n v="325"/>
    <s v="A Team IT"/>
    <x v="0"/>
  </r>
  <r>
    <n v="7430"/>
    <s v="Data Processing"/>
    <n v="112"/>
    <d v="2024-01-22T00:00:00"/>
    <s v="A Team IT Performed installation of monitor swivel arm for Di Wang Replaced two faulty data wall jacks in her office."/>
    <s v="INV-11506"/>
    <n v="530.53"/>
    <s v="A Team IT"/>
    <x v="0"/>
  </r>
  <r>
    <n v="7430"/>
    <s v="Data Processing"/>
    <n v="120"/>
    <d v="2024-01-22T00:00:00"/>
    <s v="A Team IT NST - Home VPN install for Victor Li - Tunz access"/>
    <s v="INV-11511"/>
    <n v="97.5"/>
    <s v="A Team IT"/>
    <x v="0"/>
  </r>
  <r>
    <n v="7430"/>
    <s v="Data Processing"/>
    <n v="130"/>
    <d v="2024-01-22T00:00:00"/>
    <s v="A Team IT Performed installation of monitor swivel arm for Di Wang Replaced two faulty data wall jacks in her office."/>
    <s v="INV-11506"/>
    <n v="530.53"/>
    <s v="A Team IT"/>
    <x v="0"/>
  </r>
  <r>
    <n v="7430"/>
    <s v="Data Processing"/>
    <n v="160"/>
    <d v="2024-01-22T00:00:00"/>
    <s v="A Team IT Performed installation of monitor swivel arm for Di Wang Replaced two faulty data wall jacks in her office."/>
    <s v="INV-11506"/>
    <n v="530.54"/>
    <s v="A Team IT"/>
    <x v="0"/>
  </r>
  <r>
    <n v="7430"/>
    <s v="Data Processing"/>
    <n v="110"/>
    <d v="2024-01-26T00:00:00"/>
    <s v="Comp Chgs NST/NWT"/>
    <s v="INV-11522"/>
    <n v="244.41"/>
    <s v="A Team IT"/>
    <x v="0"/>
  </r>
  <r>
    <n v="7430"/>
    <s v="Data Processing"/>
    <n v="112"/>
    <d v="2024-01-26T00:00:00"/>
    <s v="Comp Chgs NST/NWT"/>
    <s v="INV-11522"/>
    <n v="183.36"/>
    <s v="A Team IT"/>
    <x v="0"/>
  </r>
  <r>
    <n v="7430"/>
    <s v="Data Processing"/>
    <n v="120"/>
    <d v="2024-01-26T00:00:00"/>
    <s v="Comp Chgs NST/NWT"/>
    <s v="INV-11522"/>
    <n v="330.03"/>
    <s v="A Team IT"/>
    <x v="0"/>
  </r>
  <r>
    <n v="7430"/>
    <s v="Data Processing"/>
    <n v="130"/>
    <d v="2024-01-26T00:00:00"/>
    <s v="Comp Chgs NST/NWT"/>
    <s v="INV-11522"/>
    <n v="187.02"/>
    <s v="A Team IT"/>
    <x v="0"/>
  </r>
  <r>
    <n v="7430"/>
    <s v="Data Processing"/>
    <n v="140"/>
    <d v="2024-01-26T00:00:00"/>
    <s v="Comp Chgs NST/NWT"/>
    <s v="INV-11522"/>
    <n v="220.03"/>
    <s v="A Team IT"/>
    <x v="0"/>
  </r>
  <r>
    <n v="7430"/>
    <s v="Data Processing"/>
    <n v="160"/>
    <d v="2024-01-26T00:00:00"/>
    <s v="Comp Chgs NST/NWT"/>
    <s v="INV-11522"/>
    <n v="110.01"/>
    <s v="A Team IT"/>
    <x v="0"/>
  </r>
  <r>
    <n v="7430"/>
    <s v="Data Processing"/>
    <n v="190"/>
    <d v="2024-01-26T00:00:00"/>
    <s v="A Team IT Performed troubleshooting with Ksenias laptop found her laptop was not compatible with G5 docks, swapped around docking stations temporarily while she works from Steves desk"/>
    <s v="INV-11526"/>
    <n v="260"/>
    <s v="A Team IT"/>
    <x v="0"/>
  </r>
  <r>
    <n v="7430"/>
    <s v="Data Processing"/>
    <n v="210"/>
    <d v="2024-01-26T00:00:00"/>
    <s v="Comp Chgs NST/NWT"/>
    <s v="INV-11522"/>
    <n v="122.3"/>
    <s v="A Team IT"/>
    <x v="0"/>
  </r>
  <r>
    <n v="7430"/>
    <s v="Data Processing"/>
    <n v="220"/>
    <d v="2024-01-26T00:00:00"/>
    <s v="Comp Chgs NST/NWT"/>
    <s v="INV-11522"/>
    <n v="73.34"/>
    <s v="A Team IT"/>
    <x v="0"/>
  </r>
  <r>
    <n v="7430"/>
    <s v="Data Processing"/>
    <n v="230"/>
    <d v="2024-01-26T00:00:00"/>
    <s v="Comp Chgs NST/NWT"/>
    <s v="INV-11522"/>
    <n v="123.77"/>
    <s v="A Team IT"/>
    <x v="0"/>
  </r>
  <r>
    <n v="7430"/>
    <s v="Data Processing"/>
    <n v="240"/>
    <d v="2024-01-26T00:00:00"/>
    <s v="Comp Chgs NST/NWT"/>
    <s v="INV-11522"/>
    <n v="97.73"/>
    <s v="A Team IT"/>
    <x v="0"/>
  </r>
  <r>
    <n v="7430"/>
    <s v="Data Processing"/>
    <n v="340"/>
    <d v="2024-01-26T00:00:00"/>
    <s v="Comp Chgs NST/NWT"/>
    <s v="INV-11522"/>
    <n v="49.87"/>
    <s v="A Team IT"/>
    <x v="0"/>
  </r>
  <r>
    <n v="7430"/>
    <s v="Data Processing"/>
    <n v="430"/>
    <d v="2024-01-26T00:00:00"/>
    <s v="A Team IT"/>
    <s v="INV-11529"/>
    <n v="532.33000000000004"/>
    <s v="A Team IT"/>
    <x v="0"/>
  </r>
  <r>
    <n v="7430"/>
    <s v="Data Processing"/>
    <n v="440"/>
    <d v="2024-01-26T00:00:00"/>
    <s v="A Team IT"/>
    <s v="INV-11529"/>
    <n v="521.74"/>
    <s v="A Team IT"/>
    <x v="0"/>
  </r>
  <r>
    <n v="7430"/>
    <s v="Data Processing"/>
    <n v="935"/>
    <d v="2024-01-26T00:00:00"/>
    <s v="Comp Chgs NST/NWT"/>
    <s v="INV-11522"/>
    <n v="45.83"/>
    <s v="A Team IT"/>
    <x v="0"/>
  </r>
  <r>
    <n v="7430"/>
    <s v="Data Processing"/>
    <n v="936"/>
    <d v="2024-01-26T00:00:00"/>
    <s v="Comp Chgs NST/NWT"/>
    <s v="INV-11522"/>
    <n v="45.83"/>
    <s v="A Team IT"/>
    <x v="0"/>
  </r>
  <r>
    <n v="7430"/>
    <s v="Data Processing"/>
    <n v="110"/>
    <d v="2024-01-31T00:00:00"/>
    <s v="Comp Chgs NST/NWT"/>
    <s v="INV-11552"/>
    <n v="13"/>
    <s v="A Team IT"/>
    <x v="0"/>
  </r>
  <r>
    <n v="7430"/>
    <s v="Data Processing"/>
    <n v="110"/>
    <d v="2024-01-31T00:00:00"/>
    <s v="Comp Chgs NST"/>
    <s v="INV-11556"/>
    <n v="417.7"/>
    <s v="A Team IT"/>
    <x v="0"/>
  </r>
  <r>
    <n v="7430"/>
    <s v="Data Processing"/>
    <n v="112"/>
    <d v="2024-01-31T00:00:00"/>
    <s v="Comp Chgs NST/NWT"/>
    <s v="INV-11552"/>
    <n v="9.75"/>
    <s v="A Team IT"/>
    <x v="0"/>
  </r>
  <r>
    <n v="7430"/>
    <s v="Data Processing"/>
    <n v="112"/>
    <d v="2024-01-31T00:00:00"/>
    <s v="Comp Chgs NST"/>
    <s v="INV-11556"/>
    <n v="208.85"/>
    <s v="A Team IT"/>
    <x v="0"/>
  </r>
  <r>
    <n v="7430"/>
    <s v="Data Processing"/>
    <n v="112"/>
    <d v="2024-01-31T00:00:00"/>
    <s v="A Team IT Lexus alias for George and Gail"/>
    <s v="INV-11571"/>
    <n v="32.5"/>
    <s v="A Team IT"/>
    <x v="0"/>
  </r>
  <r>
    <n v="7430"/>
    <s v="Data Processing"/>
    <n v="120"/>
    <d v="2024-01-31T00:00:00"/>
    <s v="Comp Chgs NST/NWT"/>
    <s v="INV-11552"/>
    <n v="17.55"/>
    <s v="A Team IT"/>
    <x v="0"/>
  </r>
  <r>
    <n v="7430"/>
    <s v="Data Processing"/>
    <n v="120"/>
    <d v="2024-01-31T00:00:00"/>
    <s v="Comp Chgs NST"/>
    <s v="INV-11556"/>
    <n v="459.47"/>
    <s v="A Team IT"/>
    <x v="0"/>
  </r>
  <r>
    <n v="7430"/>
    <s v="Data Processing"/>
    <n v="130"/>
    <d v="2024-01-31T00:00:00"/>
    <s v="Comp Chgs NST/NWT"/>
    <s v="INV-11552"/>
    <n v="9.9499999999999993"/>
    <s v="A Team IT"/>
    <x v="0"/>
  </r>
  <r>
    <n v="7430"/>
    <s v="Data Processing"/>
    <n v="130"/>
    <d v="2024-01-31T00:00:00"/>
    <s v="Comp Chgs NST"/>
    <s v="INV-11556"/>
    <n v="355.04"/>
    <s v="A Team IT"/>
    <x v="0"/>
  </r>
  <r>
    <n v="7430"/>
    <s v="Data Processing"/>
    <n v="140"/>
    <d v="2024-01-31T00:00:00"/>
    <s v="Comp Chgs NST/NWT"/>
    <s v="INV-11552"/>
    <n v="11.7"/>
    <s v="A Team IT"/>
    <x v="0"/>
  </r>
  <r>
    <n v="7430"/>
    <s v="Data Processing"/>
    <n v="140"/>
    <d v="2024-01-31T00:00:00"/>
    <s v="Comp Chgs NST"/>
    <s v="INV-11556"/>
    <n v="417.7"/>
    <s v="A Team IT"/>
    <x v="0"/>
  </r>
  <r>
    <n v="7430"/>
    <s v="Data Processing"/>
    <n v="160"/>
    <d v="2024-01-31T00:00:00"/>
    <s v="Comp Chgs NST/NWT"/>
    <s v="INV-11552"/>
    <n v="5.85"/>
    <s v="A Team IT"/>
    <x v="0"/>
  </r>
  <r>
    <n v="7430"/>
    <s v="Data Processing"/>
    <n v="162"/>
    <d v="2024-01-31T00:00:00"/>
    <s v="Comp Chgs NST"/>
    <s v="INV-11556"/>
    <n v="125.31"/>
    <s v="A Team IT"/>
    <x v="0"/>
  </r>
  <r>
    <n v="7430"/>
    <s v="Data Processing"/>
    <n v="210"/>
    <d v="2024-01-31T00:00:00"/>
    <s v="Comp Chgs NST/NWT"/>
    <s v="INV-11552"/>
    <n v="6.5"/>
    <s v="A Team IT"/>
    <x v="0"/>
  </r>
  <r>
    <n v="7430"/>
    <s v="Data Processing"/>
    <n v="220"/>
    <d v="2024-01-31T00:00:00"/>
    <s v="Comp Chgs NST/NWT"/>
    <s v="INV-11552"/>
    <n v="3.9"/>
    <s v="A Team IT"/>
    <x v="0"/>
  </r>
  <r>
    <n v="7430"/>
    <s v="Data Processing"/>
    <n v="230"/>
    <d v="2024-01-31T00:00:00"/>
    <s v="A Team IT Setup Exiting employee Jamie Heywood as per Eleanor Gregan request on"/>
    <s v="INV-11551"/>
    <n v="65"/>
    <s v="A Team IT"/>
    <x v="0"/>
  </r>
  <r>
    <n v="7430"/>
    <s v="Data Processing"/>
    <n v="230"/>
    <d v="2024-01-31T00:00:00"/>
    <s v="Comp Chgs NST/NWT"/>
    <s v="INV-11552"/>
    <n v="6.58"/>
    <s v="A Team IT"/>
    <x v="0"/>
  </r>
  <r>
    <n v="7430"/>
    <s v="Data Processing"/>
    <n v="240"/>
    <d v="2024-01-31T00:00:00"/>
    <s v="Comp Chgs NST/NWT"/>
    <s v="INV-11552"/>
    <n v="5.2"/>
    <s v="A Team IT"/>
    <x v="0"/>
  </r>
  <r>
    <n v="7430"/>
    <s v="Data Processing"/>
    <n v="340"/>
    <d v="2024-01-31T00:00:00"/>
    <s v="Comp Chgs NST/NWT"/>
    <s v="INV-11552"/>
    <n v="2.65"/>
    <s v="A Team IT"/>
    <x v="0"/>
  </r>
  <r>
    <n v="7430"/>
    <s v="Data Processing"/>
    <n v="935"/>
    <d v="2024-01-31T00:00:00"/>
    <s v="Comp Chgs NST/NWT"/>
    <s v="INV-11552"/>
    <n v="2.4300000000000002"/>
    <s v="A Team IT"/>
    <x v="0"/>
  </r>
  <r>
    <n v="7430"/>
    <s v="Data Processing"/>
    <n v="935"/>
    <d v="2024-01-31T00:00:00"/>
    <s v="Comp Chgs NST"/>
    <s v="INV-11556"/>
    <n v="104.43"/>
    <s v="A Team IT"/>
    <x v="0"/>
  </r>
  <r>
    <n v="7430"/>
    <s v="Data Processing"/>
    <n v="936"/>
    <d v="2024-01-31T00:00:00"/>
    <s v="Comp Chgs NST/NWT"/>
    <s v="INV-11552"/>
    <n v="2.4300000000000002"/>
    <s v="A Team IT"/>
    <x v="0"/>
  </r>
  <r>
    <n v="7430"/>
    <s v="Data Processing"/>
    <n v="110"/>
    <d v="2024-02-01T00:00:00"/>
    <s v="Comp Chgs NST"/>
    <s v="INV-11563"/>
    <n v="151"/>
    <s v="A Team IT"/>
    <x v="0"/>
  </r>
  <r>
    <n v="7430"/>
    <s v="Data Processing"/>
    <n v="110"/>
    <d v="2024-02-01T00:00:00"/>
    <s v="Comp Chgs NST/NWT"/>
    <s v="INV-11565"/>
    <n v="12"/>
    <s v="A Team IT"/>
    <x v="0"/>
  </r>
  <r>
    <n v="7430"/>
    <s v="Data Processing"/>
    <n v="110"/>
    <d v="2024-02-01T00:00:00"/>
    <s v="Comp Chgs NST/NWT"/>
    <s v="INV-11625"/>
    <n v="56.32"/>
    <s v="A Team IT"/>
    <x v="0"/>
  </r>
  <r>
    <n v="7430"/>
    <s v="Data Processing"/>
    <n v="112"/>
    <d v="2024-02-01T00:00:00"/>
    <s v="Comp Chgs NST"/>
    <s v="INV-11563"/>
    <n v="75.5"/>
    <s v="A Team IT"/>
    <x v="0"/>
  </r>
  <r>
    <n v="7430"/>
    <s v="Data Processing"/>
    <n v="112"/>
    <d v="2024-02-01T00:00:00"/>
    <s v="Comp Chgs NST/NWT"/>
    <s v="INV-11565"/>
    <n v="9"/>
    <s v="A Team IT"/>
    <x v="0"/>
  </r>
  <r>
    <n v="7430"/>
    <s v="Data Processing"/>
    <n v="112"/>
    <d v="2024-02-01T00:00:00"/>
    <s v="Comp Chgs NST/NWT"/>
    <s v="INV-11625"/>
    <n v="42.25"/>
    <s v="A Team IT"/>
    <x v="0"/>
  </r>
  <r>
    <n v="7430"/>
    <s v="Data Processing"/>
    <n v="120"/>
    <d v="2024-02-01T00:00:00"/>
    <s v="Comp Chgs NST"/>
    <s v="INV-11563"/>
    <n v="166.1"/>
    <s v="A Team IT"/>
    <x v="0"/>
  </r>
  <r>
    <n v="7430"/>
    <s v="Data Processing"/>
    <n v="120"/>
    <d v="2024-02-01T00:00:00"/>
    <s v="Comp Chgs NST/NWT"/>
    <s v="INV-11565"/>
    <n v="16.2"/>
    <s v="A Team IT"/>
    <x v="0"/>
  </r>
  <r>
    <n v="7430"/>
    <s v="Data Processing"/>
    <n v="120"/>
    <d v="2024-02-01T00:00:00"/>
    <s v="Comp Chgs NST/NWT"/>
    <s v="INV-11625"/>
    <n v="76.05"/>
    <s v="A Team IT"/>
    <x v="0"/>
  </r>
  <r>
    <n v="7430"/>
    <s v="Data Processing"/>
    <n v="130"/>
    <d v="2024-02-01T00:00:00"/>
    <s v="Comp Chgs NST"/>
    <s v="INV-11563"/>
    <n v="128.35"/>
    <s v="A Team IT"/>
    <x v="0"/>
  </r>
  <r>
    <n v="7430"/>
    <s v="Data Processing"/>
    <n v="130"/>
    <d v="2024-02-01T00:00:00"/>
    <s v="Comp Chgs NST/NWT"/>
    <s v="INV-11565"/>
    <n v="9.18"/>
    <s v="A Team IT"/>
    <x v="0"/>
  </r>
  <r>
    <n v="7430"/>
    <s v="Data Processing"/>
    <n v="130"/>
    <d v="2024-02-01T00:00:00"/>
    <s v="Comp Chgs NST/NWT"/>
    <s v="INV-11625"/>
    <n v="43.1"/>
    <s v="A Team IT"/>
    <x v="0"/>
  </r>
  <r>
    <n v="7430"/>
    <s v="Data Processing"/>
    <n v="140"/>
    <d v="2024-02-01T00:00:00"/>
    <s v="Comp Chgs NST"/>
    <s v="INV-11563"/>
    <n v="151"/>
    <s v="A Team IT"/>
    <x v="0"/>
  </r>
  <r>
    <n v="7430"/>
    <s v="Data Processing"/>
    <n v="140"/>
    <d v="2024-02-01T00:00:00"/>
    <s v="Comp Chgs NST/NWT"/>
    <s v="INV-11565"/>
    <n v="10.8"/>
    <s v="A Team IT"/>
    <x v="0"/>
  </r>
  <r>
    <n v="7430"/>
    <s v="Data Processing"/>
    <n v="140"/>
    <d v="2024-02-01T00:00:00"/>
    <s v="Comp Chgs NST/NWT"/>
    <s v="INV-11625"/>
    <n v="50.7"/>
    <s v="A Team IT"/>
    <x v="0"/>
  </r>
  <r>
    <n v="7430"/>
    <s v="Data Processing"/>
    <n v="160"/>
    <d v="2024-02-01T00:00:00"/>
    <s v="Comp Chgs NST/NWT"/>
    <s v="INV-11565"/>
    <n v="5.4"/>
    <s v="A Team IT"/>
    <x v="0"/>
  </r>
  <r>
    <n v="7430"/>
    <s v="Data Processing"/>
    <n v="160"/>
    <d v="2024-02-01T00:00:00"/>
    <s v="Comp Chgs NST/NWT"/>
    <s v="INV-11625"/>
    <n v="25.35"/>
    <s v="A Team IT"/>
    <x v="0"/>
  </r>
  <r>
    <n v="7430"/>
    <s v="Data Processing"/>
    <n v="162"/>
    <d v="2024-02-01T00:00:00"/>
    <s v="Comp Chgs NST"/>
    <s v="INV-11563"/>
    <n v="45.3"/>
    <s v="A Team IT"/>
    <x v="0"/>
  </r>
  <r>
    <n v="7430"/>
    <s v="Data Processing"/>
    <n v="190"/>
    <d v="2024-02-01T00:00:00"/>
    <s v="A Team IT NST - Setup temporary Printer in Business Support"/>
    <s v="INV-11573"/>
    <n v="1041.27"/>
    <s v="A Team IT"/>
    <x v="0"/>
  </r>
  <r>
    <n v="7430"/>
    <s v="Data Processing"/>
    <n v="210"/>
    <d v="2024-02-01T00:00:00"/>
    <s v="Comp Chgs NST/NWT"/>
    <s v="INV-11565"/>
    <n v="6"/>
    <s v="A Team IT"/>
    <x v="0"/>
  </r>
  <r>
    <n v="7430"/>
    <s v="Data Processing"/>
    <n v="210"/>
    <d v="2024-02-01T00:00:00"/>
    <s v="Comp Chgs NST/NWT"/>
    <s v="INV-11625"/>
    <n v="28.18"/>
    <s v="A Team IT"/>
    <x v="0"/>
  </r>
  <r>
    <n v="7430"/>
    <s v="Data Processing"/>
    <n v="220"/>
    <d v="2024-02-01T00:00:00"/>
    <s v="Comp Chgs NST/NWT"/>
    <s v="INV-11565"/>
    <n v="3.6"/>
    <s v="A Team IT"/>
    <x v="0"/>
  </r>
  <r>
    <n v="7430"/>
    <s v="Data Processing"/>
    <n v="220"/>
    <d v="2024-02-01T00:00:00"/>
    <s v="Comp Chgs NST/NWT"/>
    <s v="INV-11625"/>
    <n v="16.899999999999999"/>
    <s v="A Team IT"/>
    <x v="0"/>
  </r>
  <r>
    <n v="7430"/>
    <s v="Data Processing"/>
    <n v="230"/>
    <d v="2024-02-01T00:00:00"/>
    <s v="Comp Chgs NST/NWT"/>
    <s v="INV-11565"/>
    <n v="6.08"/>
    <s v="A Team IT"/>
    <x v="0"/>
  </r>
  <r>
    <n v="7430"/>
    <s v="Data Processing"/>
    <n v="230"/>
    <d v="2024-02-01T00:00:00"/>
    <s v="Comp Chgs NST/NWT"/>
    <s v="INV-11625"/>
    <n v="28.52"/>
    <s v="A Team IT"/>
    <x v="0"/>
  </r>
  <r>
    <n v="7430"/>
    <s v="Data Processing"/>
    <n v="240"/>
    <d v="2024-02-01T00:00:00"/>
    <s v="Comp Chgs NST/NWT"/>
    <s v="INV-11565"/>
    <n v="4.8"/>
    <s v="A Team IT"/>
    <x v="0"/>
  </r>
  <r>
    <n v="7430"/>
    <s v="Data Processing"/>
    <n v="240"/>
    <d v="2024-02-01T00:00:00"/>
    <s v="Comp Chgs NST/NWT"/>
    <s v="INV-11625"/>
    <n v="22.52"/>
    <s v="A Team IT"/>
    <x v="0"/>
  </r>
  <r>
    <n v="7430"/>
    <s v="Data Processing"/>
    <n v="340"/>
    <d v="2024-02-01T00:00:00"/>
    <s v="Comp Chgs NST/NWT"/>
    <s v="INV-11565"/>
    <n v="2.4500000000000002"/>
    <s v="A Team IT"/>
    <x v="0"/>
  </r>
  <r>
    <n v="7430"/>
    <s v="Data Processing"/>
    <n v="340"/>
    <d v="2024-02-01T00:00:00"/>
    <s v="Comp Chgs NST/NWT"/>
    <s v="INV-11625"/>
    <n v="11.5"/>
    <s v="A Team IT"/>
    <x v="0"/>
  </r>
  <r>
    <n v="7430"/>
    <s v="Data Processing"/>
    <n v="430"/>
    <d v="2024-02-01T00:00:00"/>
    <s v="A Team IT NST Support Fortigate Firewall Appliance Management"/>
    <s v="INV-11566"/>
    <n v="82.5"/>
    <s v="A Team IT"/>
    <x v="0"/>
  </r>
  <r>
    <n v="7430"/>
    <s v="Data Processing"/>
    <n v="440"/>
    <d v="2024-02-01T00:00:00"/>
    <s v="A Team IT NST Support Fortigate Firewall Appliance Management"/>
    <s v="INV-11566"/>
    <n v="82.5"/>
    <s v="A Team IT"/>
    <x v="0"/>
  </r>
  <r>
    <n v="7430"/>
    <s v="Data Processing"/>
    <n v="935"/>
    <d v="2024-02-01T00:00:00"/>
    <s v="Comp Chgs NST"/>
    <s v="INV-11563"/>
    <n v="37.75"/>
    <s v="A Team IT"/>
    <x v="0"/>
  </r>
  <r>
    <n v="7430"/>
    <s v="Data Processing"/>
    <n v="935"/>
    <d v="2024-02-01T00:00:00"/>
    <s v="Comp Chgs NST/NWT"/>
    <s v="INV-11565"/>
    <n v="2.25"/>
    <s v="A Team IT"/>
    <x v="0"/>
  </r>
  <r>
    <n v="7430"/>
    <s v="Data Processing"/>
    <n v="935"/>
    <d v="2024-02-01T00:00:00"/>
    <s v="Comp Chgs NST/NWT"/>
    <s v="INV-11625"/>
    <n v="10.57"/>
    <s v="A Team IT"/>
    <x v="0"/>
  </r>
  <r>
    <n v="7430"/>
    <s v="Data Processing"/>
    <n v="936"/>
    <d v="2024-02-01T00:00:00"/>
    <s v="Comp Chgs NST/NWT"/>
    <s v="INV-11565"/>
    <n v="2.25"/>
    <s v="A Team IT"/>
    <x v="0"/>
  </r>
  <r>
    <n v="7430"/>
    <s v="Data Processing"/>
    <n v="936"/>
    <d v="2024-02-01T00:00:00"/>
    <s v="Comp Chgs NST/NWT"/>
    <s v="INV-11625"/>
    <n v="10.57"/>
    <s v="A Team IT"/>
    <x v="0"/>
  </r>
  <r>
    <n v="7430"/>
    <s v="Data Processing"/>
    <n v="240"/>
    <d v="2024-02-05T00:00:00"/>
    <s v="A Team IT George contacted and requested a shorter email address alias for Mehul."/>
    <s v="INV-11581"/>
    <n v="32.5"/>
    <s v="A Team IT"/>
    <x v="0"/>
  </r>
  <r>
    <n v="7430"/>
    <s v="Data Processing"/>
    <n v="330"/>
    <d v="2024-02-05T00:00:00"/>
    <s v="A Team IT"/>
    <s v="INV-11578"/>
    <n v="130"/>
    <s v="A Team IT"/>
    <x v="0"/>
  </r>
  <r>
    <n v="7430"/>
    <s v="Data Processing"/>
    <n v="340"/>
    <d v="2024-02-05T00:00:00"/>
    <s v="A Team IT"/>
    <s v="INV-11578"/>
    <n v="130"/>
    <s v="A Team IT"/>
    <x v="0"/>
  </r>
  <r>
    <n v="7430"/>
    <s v="Data Processing"/>
    <n v="140"/>
    <d v="2024-02-09T00:00:00"/>
    <s v="A Team IT Setup Onboarding for Jade Goodwin as per George Manaton request"/>
    <s v="INV-11586"/>
    <n v="65"/>
    <s v="A Team IT"/>
    <x v="0"/>
  </r>
  <r>
    <n v="7430"/>
    <s v="Data Processing"/>
    <n v="112"/>
    <d v="2024-02-15T00:00:00"/>
    <s v="A Team IT oyce called and advised that Steve was back from leave and needed his email forwarding removed.Michelle in Lexus advised her REV Next text was really small Dialled into machine "/>
    <s v="INV-11605"/>
    <n v="65"/>
    <s v="A Team IT"/>
    <x v="0"/>
  </r>
  <r>
    <n v="7430"/>
    <s v="Data Processing"/>
    <n v="110"/>
    <d v="2024-02-16T00:00:00"/>
    <s v="Comp Chgs NST/NWT"/>
    <s v="REFUND"/>
    <n v="-23.99"/>
    <s v="A Team IT"/>
    <x v="0"/>
  </r>
  <r>
    <n v="7430"/>
    <s v="Data Processing"/>
    <n v="112"/>
    <d v="2024-02-16T00:00:00"/>
    <s v="Comp Chgs NST/NWT"/>
    <s v="REFUND"/>
    <n v="-18"/>
    <s v="A Team IT"/>
    <x v="0"/>
  </r>
  <r>
    <n v="7430"/>
    <s v="Data Processing"/>
    <n v="120"/>
    <d v="2024-02-16T00:00:00"/>
    <s v="Comp Chgs NST/NWT"/>
    <s v="REFUND"/>
    <n v="-32.4"/>
    <s v="A Team IT"/>
    <x v="0"/>
  </r>
  <r>
    <n v="7430"/>
    <s v="Data Processing"/>
    <n v="130"/>
    <d v="2024-02-16T00:00:00"/>
    <s v="Comp Chgs NST/NWT"/>
    <s v="REFUND"/>
    <n v="-18.36"/>
    <s v="A Team IT"/>
    <x v="0"/>
  </r>
  <r>
    <n v="7430"/>
    <s v="Data Processing"/>
    <n v="140"/>
    <d v="2024-02-16T00:00:00"/>
    <s v="Comp Chgs NST/NWT"/>
    <s v="REFUND"/>
    <n v="-21.6"/>
    <s v="A Team IT"/>
    <x v="0"/>
  </r>
  <r>
    <n v="7430"/>
    <s v="Data Processing"/>
    <n v="160"/>
    <d v="2024-02-16T00:00:00"/>
    <s v="Comp Chgs NST/NWT"/>
    <s v="REFUND"/>
    <n v="-10.8"/>
    <s v="A Team IT"/>
    <x v="0"/>
  </r>
  <r>
    <n v="7430"/>
    <s v="Data Processing"/>
    <n v="210"/>
    <d v="2024-02-16T00:00:00"/>
    <s v="Comp Chgs NST/NWT"/>
    <s v="REFUND"/>
    <n v="-12.01"/>
    <s v="A Team IT"/>
    <x v="0"/>
  </r>
  <r>
    <n v="7430"/>
    <s v="Data Processing"/>
    <n v="220"/>
    <d v="2024-02-16T00:00:00"/>
    <s v="Comp Chgs NST/NWT"/>
    <s v="REFUND"/>
    <n v="-7.2"/>
    <s v="A Team IT"/>
    <x v="0"/>
  </r>
  <r>
    <n v="7430"/>
    <s v="Data Processing"/>
    <n v="230"/>
    <d v="2024-02-16T00:00:00"/>
    <s v="Comp Chgs NST/NWT"/>
    <s v="REFUND"/>
    <n v="-12.15"/>
    <s v="A Team IT"/>
    <x v="0"/>
  </r>
  <r>
    <n v="7430"/>
    <s v="Data Processing"/>
    <n v="240"/>
    <d v="2024-02-16T00:00:00"/>
    <s v="Comp Chgs NST/NWT"/>
    <s v="REFUND"/>
    <n v="-9.59"/>
    <s v="A Team IT"/>
    <x v="0"/>
  </r>
  <r>
    <n v="7430"/>
    <s v="Data Processing"/>
    <n v="340"/>
    <d v="2024-02-16T00:00:00"/>
    <s v="Comp Chgs NST/NWT"/>
    <s v="REFUND"/>
    <n v="-4.9000000000000004"/>
    <s v="A Team IT"/>
    <x v="0"/>
  </r>
  <r>
    <n v="7430"/>
    <s v="Data Processing"/>
    <n v="935"/>
    <d v="2024-02-16T00:00:00"/>
    <s v="Comp Chgs NST/NWT"/>
    <s v="REFUND"/>
    <n v="-4.5"/>
    <s v="A Team IT"/>
    <x v="0"/>
  </r>
  <r>
    <n v="7430"/>
    <s v="Data Processing"/>
    <n v="936"/>
    <d v="2024-02-16T00:00:00"/>
    <s v="Comp Chgs NST/NWT"/>
    <s v="REFUND"/>
    <n v="-4.5"/>
    <s v="A Team IT"/>
    <x v="0"/>
  </r>
  <r>
    <n v="7430"/>
    <s v="Data Processing"/>
    <n v="110"/>
    <d v="2024-02-20T00:00:00"/>
    <s v="Comp Chgs NST/NWT"/>
    <s v="INV-11631"/>
    <n v="25.99"/>
    <s v="A Team IT"/>
    <x v="0"/>
  </r>
  <r>
    <n v="7430"/>
    <s v="Data Processing"/>
    <n v="112"/>
    <d v="2024-02-20T00:00:00"/>
    <s v="A Team IT Lexus of North Shore PC Setup in F&amp;I Office"/>
    <s v="INV-11628"/>
    <n v="335"/>
    <s v="A Team IT"/>
    <x v="0"/>
  </r>
  <r>
    <n v="7430"/>
    <s v="Data Processing"/>
    <n v="112"/>
    <d v="2024-02-20T00:00:00"/>
    <s v="Comp Chgs NST/NWT"/>
    <s v="INV-11631"/>
    <n v="19.5"/>
    <s v="A Team IT"/>
    <x v="0"/>
  </r>
  <r>
    <n v="7430"/>
    <s v="Data Processing"/>
    <n v="120"/>
    <d v="2024-02-20T00:00:00"/>
    <s v="Comp Chgs NST/NWT"/>
    <s v="INV-11631"/>
    <n v="35.1"/>
    <s v="A Team IT"/>
    <x v="0"/>
  </r>
  <r>
    <n v="7430"/>
    <s v="Data Processing"/>
    <n v="130"/>
    <d v="2024-02-20T00:00:00"/>
    <s v="Comp Chgs NST/NWT"/>
    <s v="INV-11631"/>
    <n v="19.89"/>
    <s v="A Team IT"/>
    <x v="0"/>
  </r>
  <r>
    <n v="7430"/>
    <s v="Data Processing"/>
    <n v="140"/>
    <d v="2024-02-20T00:00:00"/>
    <s v="Comp Chgs NST/NWT"/>
    <s v="INV-11631"/>
    <n v="23.4"/>
    <s v="A Team IT"/>
    <x v="0"/>
  </r>
  <r>
    <n v="7430"/>
    <s v="Data Processing"/>
    <n v="160"/>
    <d v="2024-02-20T00:00:00"/>
    <s v="Comp Chgs NST/NWT"/>
    <s v="INV-11631"/>
    <n v="11.7"/>
    <s v="A Team IT"/>
    <x v="0"/>
  </r>
  <r>
    <n v="7430"/>
    <s v="Data Processing"/>
    <n v="210"/>
    <d v="2024-02-20T00:00:00"/>
    <s v="Comp Chgs NST/NWT"/>
    <s v="INV-11631"/>
    <n v="13.01"/>
    <s v="A Team IT"/>
    <x v="0"/>
  </r>
  <r>
    <n v="7430"/>
    <s v="Data Processing"/>
    <n v="220"/>
    <d v="2024-02-20T00:00:00"/>
    <s v="Comp Chgs NST/NWT"/>
    <s v="INV-11631"/>
    <n v="7.8"/>
    <s v="A Team IT"/>
    <x v="0"/>
  </r>
  <r>
    <n v="7430"/>
    <s v="Data Processing"/>
    <n v="230"/>
    <d v="2024-02-20T00:00:00"/>
    <s v="Comp Chgs NST/NWT"/>
    <s v="INV-11631"/>
    <n v="13.17"/>
    <s v="A Team IT"/>
    <x v="0"/>
  </r>
  <r>
    <n v="7430"/>
    <s v="Data Processing"/>
    <n v="240"/>
    <d v="2024-02-20T00:00:00"/>
    <s v="Comp Chgs NST/NWT"/>
    <s v="INV-11631"/>
    <n v="10.39"/>
    <s v="A Team IT"/>
    <x v="0"/>
  </r>
  <r>
    <n v="7430"/>
    <s v="Data Processing"/>
    <n v="340"/>
    <d v="2024-02-20T00:00:00"/>
    <s v="Comp Chgs NST/NWT"/>
    <s v="INV-11631"/>
    <n v="5.3"/>
    <s v="A Team IT"/>
    <x v="0"/>
  </r>
  <r>
    <n v="7430"/>
    <s v="Data Processing"/>
    <n v="440"/>
    <d v="2024-02-20T00:00:00"/>
    <s v="A Team IT Tony requested footage from front door camera"/>
    <s v="INV-11622"/>
    <n v="32.5"/>
    <s v="A Team IT"/>
    <x v="0"/>
  </r>
  <r>
    <n v="7430"/>
    <s v="Data Processing"/>
    <n v="935"/>
    <d v="2024-02-20T00:00:00"/>
    <s v="Comp Chgs NST/NWT"/>
    <s v="INV-11631"/>
    <n v="4.88"/>
    <s v="A Team IT"/>
    <x v="0"/>
  </r>
  <r>
    <n v="7430"/>
    <s v="Data Processing"/>
    <n v="936"/>
    <d v="2024-02-20T00:00:00"/>
    <s v="Comp Chgs NST/NWT"/>
    <s v="INV-11631"/>
    <n v="4.88"/>
    <s v="A Team IT"/>
    <x v="0"/>
  </r>
  <r>
    <n v="7430"/>
    <s v="Data Processing"/>
    <n v="130"/>
    <d v="2024-02-23T00:00:00"/>
    <s v="A Team IT Fraser requested for access to Parts Dept CCTV System for Rene."/>
    <s v="INV-11645"/>
    <n v="32.5"/>
    <s v="A Team IT"/>
    <x v="0"/>
  </r>
  <r>
    <n v="7430"/>
    <s v="Data Processing"/>
    <n v="190"/>
    <d v="2024-02-23T00:00:00"/>
    <s v="A Team IT  Setup Offboarding for Ksenia Kurdyumova as per George request."/>
    <s v="INV-11646"/>
    <n v="97.5"/>
    <s v="A Team IT"/>
    <x v="0"/>
  </r>
  <r>
    <n v="7430"/>
    <s v="Data Processing"/>
    <n v="110"/>
    <d v="2024-02-26T00:00:00"/>
    <s v="Comp Chgs NST/NWT"/>
    <s v="INV-11653"/>
    <n v="13"/>
    <s v="A Team IT"/>
    <x v="0"/>
  </r>
  <r>
    <n v="7430"/>
    <s v="Data Processing"/>
    <n v="112"/>
    <d v="2024-02-26T00:00:00"/>
    <s v="Comp Chgs NST/NWT"/>
    <s v="INV-11653"/>
    <n v="9.75"/>
    <s v="A Team IT"/>
    <x v="0"/>
  </r>
  <r>
    <n v="7430"/>
    <s v="Data Processing"/>
    <n v="120"/>
    <d v="2024-02-26T00:00:00"/>
    <s v="Comp Chgs NST/NWT"/>
    <s v="INV-11653"/>
    <n v="17.55"/>
    <s v="A Team IT"/>
    <x v="0"/>
  </r>
  <r>
    <n v="7430"/>
    <s v="Data Processing"/>
    <n v="130"/>
    <d v="2024-02-26T00:00:00"/>
    <s v="Comp Chgs NST/NWT"/>
    <s v="INV-11653"/>
    <n v="9.9499999999999993"/>
    <s v="A Team IT"/>
    <x v="0"/>
  </r>
  <r>
    <n v="7430"/>
    <s v="Data Processing"/>
    <n v="140"/>
    <d v="2024-02-26T00:00:00"/>
    <s v="Comp Chgs NST/NWT"/>
    <s v="INV-11653"/>
    <n v="11.7"/>
    <s v="A Team IT"/>
    <x v="0"/>
  </r>
  <r>
    <n v="7430"/>
    <s v="Data Processing"/>
    <n v="160"/>
    <d v="2024-02-26T00:00:00"/>
    <s v="Comp Chgs NST/NWT"/>
    <s v="INV-11653"/>
    <n v="5.85"/>
    <s v="A Team IT"/>
    <x v="0"/>
  </r>
  <r>
    <n v="7430"/>
    <s v="Data Processing"/>
    <n v="210"/>
    <d v="2024-02-26T00:00:00"/>
    <s v="Comp Chgs NST/NWT"/>
    <s v="INV-11653"/>
    <n v="6.5"/>
    <s v="A Team IT"/>
    <x v="0"/>
  </r>
  <r>
    <n v="7430"/>
    <s v="Data Processing"/>
    <n v="220"/>
    <d v="2024-02-26T00:00:00"/>
    <s v="Comp Chgs NST/NWT"/>
    <s v="INV-11653"/>
    <n v="3.9"/>
    <s v="A Team IT"/>
    <x v="0"/>
  </r>
  <r>
    <n v="7430"/>
    <s v="Data Processing"/>
    <n v="230"/>
    <d v="2024-02-26T00:00:00"/>
    <s v="Comp Chgs NST/NWT"/>
    <s v="INV-11653"/>
    <n v="6.58"/>
    <s v="A Team IT"/>
    <x v="0"/>
  </r>
  <r>
    <n v="7430"/>
    <s v="Data Processing"/>
    <n v="240"/>
    <d v="2024-02-26T00:00:00"/>
    <s v="Comp Chgs NST/NWT"/>
    <s v="INV-11653"/>
    <n v="5.2"/>
    <s v="A Team IT"/>
    <x v="0"/>
  </r>
  <r>
    <n v="7430"/>
    <s v="Data Processing"/>
    <n v="340"/>
    <d v="2024-02-26T00:00:00"/>
    <s v="A Team IT Setup Onboarding: new Service Advisor at New Lynn User: Jessica Chalmers"/>
    <s v="INV-11652"/>
    <n v="97.5"/>
    <s v="A Team IT"/>
    <x v="0"/>
  </r>
  <r>
    <n v="7430"/>
    <s v="Data Processing"/>
    <n v="340"/>
    <d v="2024-02-26T00:00:00"/>
    <s v="Comp Chgs NST/NWT"/>
    <s v="INV-11653"/>
    <n v="2.65"/>
    <s v="A Team IT"/>
    <x v="0"/>
  </r>
  <r>
    <n v="7430"/>
    <s v="Data Processing"/>
    <n v="935"/>
    <d v="2024-02-26T00:00:00"/>
    <s v="Comp Chgs NST/NWT"/>
    <s v="INV-11653"/>
    <n v="2.4300000000000002"/>
    <s v="A Team IT"/>
    <x v="0"/>
  </r>
  <r>
    <n v="7430"/>
    <s v="Data Processing"/>
    <n v="936"/>
    <d v="2024-02-26T00:00:00"/>
    <s v="Comp Chgs NST/NWT"/>
    <s v="INV-11653"/>
    <n v="2.4300000000000002"/>
    <s v="A Team IT"/>
    <x v="0"/>
  </r>
  <r>
    <n v="7430"/>
    <s v="Data Processing"/>
    <n v="110"/>
    <d v="2024-02-27T00:00:00"/>
    <s v="Comp Chgs NST/NWT"/>
    <s v="INV-11642"/>
    <n v="252.29"/>
    <s v="A Team IT"/>
    <x v="0"/>
  </r>
  <r>
    <n v="7430"/>
    <s v="Data Processing"/>
    <n v="112"/>
    <d v="2024-02-27T00:00:00"/>
    <s v="Comp Chgs NST/NWT"/>
    <s v="INV-11642"/>
    <n v="189.26"/>
    <s v="A Team IT"/>
    <x v="0"/>
  </r>
  <r>
    <n v="7430"/>
    <s v="Data Processing"/>
    <n v="120"/>
    <d v="2024-02-27T00:00:00"/>
    <s v="Comp Chgs NST/NWT"/>
    <s v="INV-11642"/>
    <n v="340.68"/>
    <s v="A Team IT"/>
    <x v="0"/>
  </r>
  <r>
    <n v="7430"/>
    <s v="Data Processing"/>
    <n v="130"/>
    <d v="2024-02-27T00:00:00"/>
    <s v="Comp Chgs NST/NWT"/>
    <s v="INV-11642"/>
    <n v="193.05"/>
    <s v="A Team IT"/>
    <x v="0"/>
  </r>
  <r>
    <n v="7430"/>
    <s v="Data Processing"/>
    <n v="140"/>
    <d v="2024-02-27T00:00:00"/>
    <s v="Comp Chgs NST/NWT"/>
    <s v="INV-11642"/>
    <n v="227.11"/>
    <s v="A Team IT"/>
    <x v="0"/>
  </r>
  <r>
    <n v="7430"/>
    <s v="Data Processing"/>
    <n v="160"/>
    <d v="2024-02-27T00:00:00"/>
    <s v="Comp Chgs NST/NWT"/>
    <s v="INV-11642"/>
    <n v="113.56"/>
    <s v="A Team IT"/>
    <x v="0"/>
  </r>
  <r>
    <n v="7430"/>
    <s v="Data Processing"/>
    <n v="190"/>
    <d v="2024-02-27T00:00:00"/>
    <s v="A Team IT Admin staff called: Internet speed is very slow emote connected Peter's Laptop and found too many laptops are connected to the WiFi access point and some how the access point only ran at 100mbps."/>
    <s v="INV-11638"/>
    <n v="834"/>
    <s v="A Team IT"/>
    <x v="0"/>
  </r>
  <r>
    <n v="7430"/>
    <s v="Data Processing"/>
    <n v="210"/>
    <d v="2024-02-27T00:00:00"/>
    <s v="Comp Chgs NST/NWT"/>
    <s v="INV-11642"/>
    <n v="126.23"/>
    <s v="A Team IT"/>
    <x v="0"/>
  </r>
  <r>
    <n v="7430"/>
    <s v="Data Processing"/>
    <n v="220"/>
    <d v="2024-02-27T00:00:00"/>
    <s v="Comp Chgs NST/NWT"/>
    <s v="INV-11642"/>
    <n v="75.7"/>
    <s v="A Team IT"/>
    <x v="0"/>
  </r>
  <r>
    <n v="7430"/>
    <s v="Data Processing"/>
    <n v="230"/>
    <d v="2024-02-27T00:00:00"/>
    <s v="Comp Chgs NST/NWT"/>
    <s v="INV-11642"/>
    <n v="127.76"/>
    <s v="A Team IT"/>
    <x v="0"/>
  </r>
  <r>
    <n v="7430"/>
    <s v="Data Processing"/>
    <n v="240"/>
    <d v="2024-02-27T00:00:00"/>
    <s v="Comp Chgs NST/NWT"/>
    <s v="INV-11642"/>
    <n v="100.88"/>
    <s v="A Team IT"/>
    <x v="0"/>
  </r>
  <r>
    <n v="7430"/>
    <s v="Data Processing"/>
    <n v="330"/>
    <d v="2024-02-27T00:00:00"/>
    <s v="A Team IT "/>
    <s v="INV-11649"/>
    <n v="227"/>
    <s v="A Team IT"/>
    <x v="0"/>
  </r>
  <r>
    <n v="7430"/>
    <s v="Data Processing"/>
    <n v="340"/>
    <d v="2024-02-27T00:00:00"/>
    <s v="Comp Chgs NST/NWT"/>
    <s v="INV-11642"/>
    <n v="51.48"/>
    <s v="A Team IT"/>
    <x v="0"/>
  </r>
  <r>
    <n v="7430"/>
    <s v="Data Processing"/>
    <n v="935"/>
    <d v="2024-02-27T00:00:00"/>
    <s v="Comp Chgs NST/NWT"/>
    <s v="INV-11642"/>
    <n v="47.31"/>
    <s v="A Team IT"/>
    <x v="0"/>
  </r>
  <r>
    <n v="7430"/>
    <s v="Data Processing"/>
    <n v="936"/>
    <d v="2024-02-27T00:00:00"/>
    <s v="Comp Chgs NST/NWT"/>
    <s v="INV-11642"/>
    <n v="47.31"/>
    <s v="A Team IT"/>
    <x v="0"/>
  </r>
  <r>
    <n v="7430"/>
    <s v="Data Processing"/>
    <n v="210"/>
    <d v="2024-02-28T00:00:00"/>
    <s v="Computer charges NWT"/>
    <s v="INV-11667"/>
    <n v="39"/>
    <s v="A Team IT"/>
    <x v="0"/>
  </r>
  <r>
    <n v="7430"/>
    <s v="Data Processing"/>
    <n v="220"/>
    <d v="2024-02-28T00:00:00"/>
    <s v="Computer charges NWT"/>
    <s v="INV-11667"/>
    <n v="39"/>
    <s v="A Team IT"/>
    <x v="0"/>
  </r>
  <r>
    <n v="7430"/>
    <s v="Data Processing"/>
    <n v="230"/>
    <d v="2024-02-28T00:00:00"/>
    <s v="Computer charges NWT"/>
    <s v="INV-11667"/>
    <n v="39"/>
    <s v="A Team IT"/>
    <x v="0"/>
  </r>
  <r>
    <n v="7430"/>
    <s v="Data Processing"/>
    <n v="240"/>
    <d v="2024-02-28T00:00:00"/>
    <s v="Computer charges NWT"/>
    <s v="INV-11667"/>
    <n v="39"/>
    <s v="A Team IT"/>
    <x v="0"/>
  </r>
  <r>
    <n v="7430"/>
    <s v="Data Processing"/>
    <n v="340"/>
    <d v="2024-02-28T00:00:00"/>
    <s v="Computer charges NWT"/>
    <s v="INV-11667"/>
    <n v="17.55"/>
    <s v="A Team IT"/>
    <x v="0"/>
  </r>
  <r>
    <n v="7430"/>
    <s v="Data Processing"/>
    <n v="936"/>
    <d v="2024-02-28T00:00:00"/>
    <s v="Computer charges NWT"/>
    <s v="INV-11667"/>
    <n v="21.45"/>
    <s v="A Team IT"/>
    <x v="0"/>
  </r>
  <r>
    <n v="7430"/>
    <s v="Data Processing"/>
    <n v="190"/>
    <d v="2024-02-29T00:00:00"/>
    <s v="A Team IT  Setup printer for Peter Sun"/>
    <s v="INV-11675"/>
    <n v="97.5"/>
    <s v="A Team IT"/>
    <x v="0"/>
  </r>
  <r>
    <n v="7430"/>
    <s v="Data Processing"/>
    <n v="140"/>
    <d v="2023-05-30T00:00:00"/>
    <s v="Auto Disc Ltd wrong amount processed "/>
    <n v="23698"/>
    <n v="15"/>
    <s v="Auto Disc Ltd"/>
    <x v="1"/>
  </r>
  <r>
    <n v="7430"/>
    <s v="Data Processing"/>
    <n v="110"/>
    <d v="2023-03-31T00:00:00"/>
    <s v="Autocheck (Digimotive ltd)"/>
    <s v="INV-1289"/>
    <n v="1350.25"/>
    <s v="Autocheck (Digimotive Ltd)"/>
    <x v="2"/>
  </r>
  <r>
    <n v="7430"/>
    <s v="Data Processing"/>
    <n v="112"/>
    <d v="2023-03-31T00:00:00"/>
    <s v="Autocheck (Digimotive ltd)"/>
    <s v="INV-1291"/>
    <n v="254.41"/>
    <s v="Autocheck (Digimotive Ltd)"/>
    <x v="2"/>
  </r>
  <r>
    <n v="7430"/>
    <s v="Data Processing"/>
    <n v="120"/>
    <d v="2023-03-31T00:00:00"/>
    <s v="Autocheck (Digimotive ltd)"/>
    <s v="INV-1289"/>
    <n v="1350.26"/>
    <s v="Autocheck (Digimotive Ltd)"/>
    <x v="2"/>
  </r>
  <r>
    <n v="7430"/>
    <s v="Data Processing"/>
    <n v="210"/>
    <d v="2023-03-31T00:00:00"/>
    <s v="Autocheck (Digimotive ltd)"/>
    <s v="INV-1290"/>
    <n v="710.08"/>
    <s v="Autocheck (Digimotive Ltd)"/>
    <x v="2"/>
  </r>
  <r>
    <n v="7430"/>
    <s v="Data Processing"/>
    <n v="220"/>
    <d v="2023-03-31T00:00:00"/>
    <s v="Autocheck (Digimotive ltd)"/>
    <s v="INV-1290"/>
    <n v="710.08"/>
    <s v="Autocheck (Digimotive Ltd)"/>
    <x v="2"/>
  </r>
  <r>
    <n v="7430"/>
    <s v="Data Processing"/>
    <n v="110"/>
    <d v="2023-04-30T00:00:00"/>
    <s v="Autocheck (Digimotive ltd)"/>
    <s v="INV-1358"/>
    <n v="1214.6099999999999"/>
    <s v="Autocheck (Digimotive Ltd)"/>
    <x v="2"/>
  </r>
  <r>
    <n v="7430"/>
    <s v="Data Processing"/>
    <n v="112"/>
    <d v="2023-04-30T00:00:00"/>
    <s v="Autocheck (Digimotive ltd)"/>
    <s v="INV-1360"/>
    <n v="296.7"/>
    <s v="Autocheck (Digimotive Ltd)"/>
    <x v="2"/>
  </r>
  <r>
    <n v="7430"/>
    <s v="Data Processing"/>
    <n v="120"/>
    <d v="2023-04-30T00:00:00"/>
    <s v="Autocheck (Digimotive ltd)"/>
    <s v="INV-1358"/>
    <n v="1214.6099999999999"/>
    <s v="Autocheck (Digimotive Ltd)"/>
    <x v="2"/>
  </r>
  <r>
    <n v="7430"/>
    <s v="Data Processing"/>
    <n v="210"/>
    <d v="2023-04-30T00:00:00"/>
    <s v="Autocheck (Digimotive ltd)"/>
    <s v="INV-1359"/>
    <n v="581.17999999999995"/>
    <s v="Autocheck (Digimotive Ltd)"/>
    <x v="2"/>
  </r>
  <r>
    <n v="7430"/>
    <s v="Data Processing"/>
    <n v="220"/>
    <d v="2023-04-30T00:00:00"/>
    <s v="Autocheck (Digimotive ltd)"/>
    <s v="INV-1359"/>
    <n v="581.16999999999996"/>
    <s v="Autocheck (Digimotive Ltd)"/>
    <x v="2"/>
  </r>
  <r>
    <n v="7430"/>
    <s v="Data Processing"/>
    <n v="110"/>
    <d v="2023-05-31T00:00:00"/>
    <s v="Autocheck (Digimotive ltd)"/>
    <s v="INV-1447"/>
    <n v="1806.5"/>
    <s v="Autocheck (Digimotive Ltd)"/>
    <x v="2"/>
  </r>
  <r>
    <n v="7430"/>
    <s v="Data Processing"/>
    <n v="112"/>
    <d v="2023-05-31T00:00:00"/>
    <s v="Autocheck (Digimotive ltd) Full Autocheck report "/>
    <s v="INV-1449"/>
    <n v="447.56"/>
    <s v="Autocheck (Digimotive Ltd)"/>
    <x v="2"/>
  </r>
  <r>
    <n v="7430"/>
    <s v="Data Processing"/>
    <n v="120"/>
    <d v="2023-05-31T00:00:00"/>
    <s v="Autocheck (Digimotive ltd) Full Autocheck report "/>
    <s v="INV-1448"/>
    <n v="2042.96"/>
    <s v="Autocheck (Digimotive Ltd)"/>
    <x v="2"/>
  </r>
  <r>
    <n v="7430"/>
    <s v="Data Processing"/>
    <n v="112"/>
    <d v="2023-06-30T00:00:00"/>
    <s v="Autocheck (Digimotive ltd)"/>
    <s v="INV-1558"/>
    <n v="296.17"/>
    <s v="Autocheck (Digimotive Ltd)"/>
    <x v="2"/>
  </r>
  <r>
    <n v="7430"/>
    <s v="Data Processing"/>
    <n v="112"/>
    <d v="2023-06-30T00:00:00"/>
    <s v="Autocheck (Digimotive ltd)"/>
    <s v="INV-1557"/>
    <n v="1637.01"/>
    <s v="Autocheck (Digimotive Ltd)"/>
    <x v="2"/>
  </r>
  <r>
    <n v="7430"/>
    <s v="Data Processing"/>
    <n v="130"/>
    <d v="2023-07-10T00:00:00"/>
    <s v="Autocheck (Digimotive ltd)"/>
    <s v="INV-1556"/>
    <n v="2188.66"/>
    <s v="Autocheck (Digimotive Ltd)"/>
    <x v="2"/>
  </r>
  <r>
    <n v="7430"/>
    <s v="Data Processing"/>
    <n v="110"/>
    <d v="2023-07-31T00:00:00"/>
    <s v="Autocheck (Digimotive ltd)"/>
    <s v="INV-1674"/>
    <n v="2475.21"/>
    <s v="Autocheck (Digimotive Ltd)"/>
    <x v="2"/>
  </r>
  <r>
    <n v="7430"/>
    <s v="Data Processing"/>
    <n v="112"/>
    <d v="2023-07-31T00:00:00"/>
    <s v="Autocheck (Digimotive ltd)"/>
    <s v="INV-1676"/>
    <n v="454.72"/>
    <s v="Autocheck (Digimotive Ltd)"/>
    <x v="2"/>
  </r>
  <r>
    <n v="7430"/>
    <s v="Data Processing"/>
    <n v="210"/>
    <d v="2023-07-31T00:00:00"/>
    <s v="Autocheck (Digimotive ltd)"/>
    <s v="INV-1675"/>
    <n v="1452.52"/>
    <s v="Autocheck (Digimotive Ltd)"/>
    <x v="2"/>
  </r>
  <r>
    <n v="7430"/>
    <s v="Data Processing"/>
    <n v="110"/>
    <d v="2023-08-31T00:00:00"/>
    <s v="Autocheck (Digimotive ltd)"/>
    <s v="INV-1797"/>
    <n v="2568.0500000000002"/>
    <s v="Autocheck (Digimotive Ltd)"/>
    <x v="2"/>
  </r>
  <r>
    <n v="7430"/>
    <s v="Data Processing"/>
    <n v="112"/>
    <d v="2023-08-31T00:00:00"/>
    <s v="Autocheck (Digimotive ltd)"/>
    <s v="INV-1798"/>
    <n v="1607.11"/>
    <s v="Autocheck (Digimotive Ltd)"/>
    <x v="2"/>
  </r>
  <r>
    <n v="7430"/>
    <s v="Data Processing"/>
    <n v="112"/>
    <d v="2023-09-01T00:00:00"/>
    <s v="Autocheck (Digimotive ltd)"/>
    <s v="INV-1799"/>
    <n v="340.61"/>
    <s v="Autocheck (Digimotive Ltd)"/>
    <x v="2"/>
  </r>
  <r>
    <n v="7430"/>
    <s v="Data Processing"/>
    <n v="110"/>
    <d v="2023-09-30T00:00:00"/>
    <s v="Autocheck (Digimotive ltd) Full Autocheck report"/>
    <s v="INV-1928"/>
    <n v="1381.38"/>
    <s v="Autocheck (Digimotive Ltd)"/>
    <x v="2"/>
  </r>
  <r>
    <n v="7430"/>
    <s v="Data Processing"/>
    <n v="112"/>
    <d v="2023-09-30T00:00:00"/>
    <s v="Autocheck (Digimotive ltd)"/>
    <s v="INV-1930"/>
    <n v="287.95999999999998"/>
    <s v="Autocheck (Digimotive Ltd)"/>
    <x v="2"/>
  </r>
  <r>
    <n v="7430"/>
    <s v="Data Processing"/>
    <n v="120"/>
    <d v="2023-09-30T00:00:00"/>
    <s v="Autocheck (Digimotive ltd) Full Autocheck report"/>
    <s v="INV-1928"/>
    <n v="1381.38"/>
    <s v="Autocheck (Digimotive Ltd)"/>
    <x v="2"/>
  </r>
  <r>
    <n v="7430"/>
    <s v="Data Processing"/>
    <n v="210"/>
    <d v="2023-09-30T00:00:00"/>
    <s v="Autocheck (Digimotive ltd)"/>
    <s v="INV-1929"/>
    <n v="709.83"/>
    <s v="Autocheck (Digimotive Ltd)"/>
    <x v="2"/>
  </r>
  <r>
    <n v="7430"/>
    <s v="Data Processing"/>
    <n v="220"/>
    <d v="2023-09-30T00:00:00"/>
    <s v="Autocheck (Digimotive ltd)"/>
    <s v="INV-1929"/>
    <n v="709.83"/>
    <s v="Autocheck (Digimotive Ltd)"/>
    <x v="2"/>
  </r>
  <r>
    <n v="7430"/>
    <s v="Data Processing"/>
    <n v="110"/>
    <d v="2023-10-31T00:00:00"/>
    <s v="Autocheck (Digimotive ltd)Full Autocheck report"/>
    <s v="INV-2057"/>
    <n v="1025.03"/>
    <s v="Autocheck (Digimotive Ltd)"/>
    <x v="2"/>
  </r>
  <r>
    <n v="7430"/>
    <s v="Data Processing"/>
    <n v="112"/>
    <d v="2023-10-31T00:00:00"/>
    <s v="Autocheck (Digimotive ltd) Full Autocheck report"/>
    <s v="INV-2059"/>
    <n v="475.13"/>
    <s v="Autocheck (Digimotive Ltd)"/>
    <x v="2"/>
  </r>
  <r>
    <n v="7430"/>
    <s v="Data Processing"/>
    <n v="120"/>
    <d v="2023-10-31T00:00:00"/>
    <s v="Autocheck (Digimotive ltd)Full Autocheck report"/>
    <s v="INV-2057"/>
    <n v="1025.03"/>
    <s v="Autocheck (Digimotive Ltd)"/>
    <x v="2"/>
  </r>
  <r>
    <n v="7430"/>
    <s v="Data Processing"/>
    <n v="210"/>
    <d v="2023-10-31T00:00:00"/>
    <s v="Autocheck (Digimotive ltd) Full Autocheck report"/>
    <s v="INV-2058"/>
    <n v="652.16999999999996"/>
    <s v="Autocheck (Digimotive Ltd)"/>
    <x v="2"/>
  </r>
  <r>
    <n v="7430"/>
    <s v="Data Processing"/>
    <n v="220"/>
    <d v="2023-10-31T00:00:00"/>
    <s v="Autocheck (Digimotive ltd) Full Autocheck report"/>
    <s v="INV-2058"/>
    <n v="719.81"/>
    <s v="Autocheck (Digimotive Ltd)"/>
    <x v="2"/>
  </r>
  <r>
    <n v="7430"/>
    <s v="Data Processing"/>
    <n v="110"/>
    <d v="2023-11-30T00:00:00"/>
    <s v="Autocheck (Digimotive Ltd)"/>
    <s v="INV-2193"/>
    <n v="1473.26"/>
    <s v="Autocheck (Digimotive Ltd)"/>
    <x v="2"/>
  </r>
  <r>
    <n v="7430"/>
    <s v="Data Processing"/>
    <n v="112"/>
    <d v="2023-11-30T00:00:00"/>
    <s v="Autocheck (Digimotive Ltd)"/>
    <s v="INV-2195"/>
    <n v="416.89"/>
    <s v="Autocheck (Digimotive Ltd)"/>
    <x v="2"/>
  </r>
  <r>
    <n v="7430"/>
    <s v="Data Processing"/>
    <n v="120"/>
    <d v="2023-11-30T00:00:00"/>
    <s v="Autocheck (Digimotive Ltd)"/>
    <s v="INV-2193"/>
    <n v="1473.26"/>
    <s v="Autocheck (Digimotive Ltd)"/>
    <x v="2"/>
  </r>
  <r>
    <n v="7430"/>
    <s v="Data Processing"/>
    <n v="210"/>
    <d v="2023-11-30T00:00:00"/>
    <s v="Autocheck (Digimotive Ltd) Full Autocheck report"/>
    <s v="INV-2194"/>
    <n v="1033.5"/>
    <s v="Autocheck (Digimotive Ltd)"/>
    <x v="2"/>
  </r>
  <r>
    <n v="7430"/>
    <s v="Data Processing"/>
    <n v="220"/>
    <d v="2023-11-30T00:00:00"/>
    <s v="Autocheck (Digimotive Ltd) Full Autocheck report"/>
    <s v="INV-2194"/>
    <n v="1033.5"/>
    <s v="Autocheck (Digimotive Ltd)"/>
    <x v="2"/>
  </r>
  <r>
    <n v="7430"/>
    <s v="Data Processing"/>
    <n v="110"/>
    <d v="2023-12-31T00:00:00"/>
    <s v="Autocheck (Digimotive Ltd)"/>
    <s v="INV-2339"/>
    <n v="1029.27"/>
    <s v="Autocheck (Digimotive Ltd)"/>
    <x v="2"/>
  </r>
  <r>
    <n v="7430"/>
    <s v="Data Processing"/>
    <n v="110"/>
    <d v="2023-12-31T00:00:00"/>
    <s v="Autocheck (Digimotive Ltd) Full Autocheck report"/>
    <s v="INV-2340"/>
    <n v="678.1"/>
    <s v="Autocheck (Digimotive Ltd)"/>
    <x v="2"/>
  </r>
  <r>
    <n v="7430"/>
    <s v="Data Processing"/>
    <n v="112"/>
    <d v="2023-12-31T00:00:00"/>
    <s v="Autocheck (Digimotive Ltd) Full Autocheck report"/>
    <s v="INV-2341"/>
    <n v="342.02"/>
    <s v="Autocheck (Digimotive Ltd)"/>
    <x v="2"/>
  </r>
  <r>
    <n v="7430"/>
    <s v="Data Processing"/>
    <n v="120"/>
    <d v="2023-12-31T00:00:00"/>
    <s v="Autocheck (Digimotive Ltd)"/>
    <s v="INV-2339"/>
    <n v="1029.28"/>
    <s v="Autocheck (Digimotive Ltd)"/>
    <x v="2"/>
  </r>
  <r>
    <n v="7430"/>
    <s v="Data Processing"/>
    <n v="120"/>
    <d v="2023-12-31T00:00:00"/>
    <s v="Autocheck (Digimotive Ltd) Full Autocheck report"/>
    <s v="INV-2340"/>
    <n v="678.11"/>
    <s v="Autocheck (Digimotive Ltd)"/>
    <x v="2"/>
  </r>
  <r>
    <n v="7430"/>
    <s v="Data Processing"/>
    <n v="210"/>
    <d v="2024-01-01T00:00:00"/>
    <s v="Autocheck (Digimotive Ltd)"/>
    <s v="INV-2487"/>
    <n v="100.35"/>
    <s v="Autocheck (Digimotive Ltd)"/>
    <x v="2"/>
  </r>
  <r>
    <n v="7430"/>
    <s v="Data Processing"/>
    <n v="110"/>
    <d v="2024-01-31T00:00:00"/>
    <s v="Autocheck (Digimotive Ltd)"/>
    <s v="INV-2486"/>
    <n v="1057.55"/>
    <s v="Autocheck (Digimotive Ltd)"/>
    <x v="2"/>
  </r>
  <r>
    <n v="7430"/>
    <s v="Data Processing"/>
    <n v="112"/>
    <d v="2024-01-31T00:00:00"/>
    <s v="Autocheck (Digimotive Ltd)"/>
    <s v="INV-2488"/>
    <n v="379.77"/>
    <s v="Autocheck (Digimotive Ltd)"/>
    <x v="2"/>
  </r>
  <r>
    <n v="7430"/>
    <s v="Data Processing"/>
    <n v="120"/>
    <d v="2024-01-31T00:00:00"/>
    <s v="Autocheck (Digimotive Ltd)"/>
    <s v="INV-2486"/>
    <n v="1057.56"/>
    <s v="Autocheck (Digimotive Ltd)"/>
    <x v="2"/>
  </r>
  <r>
    <n v="7430"/>
    <s v="Data Processing"/>
    <n v="210"/>
    <d v="2024-01-31T00:00:00"/>
    <s v="Autocheck (Digimotive Ltd)"/>
    <s v="INV-2487"/>
    <n v="1107.72"/>
    <s v="Autocheck (Digimotive Ltd)"/>
    <x v="2"/>
  </r>
  <r>
    <n v="7430"/>
    <s v="Data Processing"/>
    <n v="220"/>
    <d v="2024-01-31T00:00:00"/>
    <s v="Autocheck (Digimotive Ltd)"/>
    <s v="INV-2487"/>
    <n v="1007.38"/>
    <s v="Autocheck (Digimotive Ltd)"/>
    <x v="2"/>
  </r>
  <r>
    <n v="7430"/>
    <s v="Data Processing"/>
    <n v="110"/>
    <d v="2024-02-29T00:00:00"/>
    <s v="Autocheck (Digimotive Ltd) Full Autocheck report"/>
    <s v="INV-2641"/>
    <n v="1347.58"/>
    <s v="Autocheck (Digimotive Ltd)"/>
    <x v="2"/>
  </r>
  <r>
    <n v="7430"/>
    <s v="Data Processing"/>
    <n v="112"/>
    <d v="2024-02-29T00:00:00"/>
    <s v="Autocheck (Digimotive Ltd)"/>
    <s v="INV-2643"/>
    <n v="442.38"/>
    <s v="Autocheck (Digimotive Ltd)"/>
    <x v="2"/>
  </r>
  <r>
    <n v="7430"/>
    <s v="Data Processing"/>
    <n v="120"/>
    <d v="2024-02-29T00:00:00"/>
    <s v="Autocheck (Digimotive Ltd) Full Autocheck report"/>
    <s v="INV-2641"/>
    <n v="1347.58"/>
    <s v="Autocheck (Digimotive Ltd)"/>
    <x v="2"/>
  </r>
  <r>
    <n v="7430"/>
    <s v="Data Processing"/>
    <n v="210"/>
    <d v="2024-02-29T00:00:00"/>
    <s v="Autocheck (Digimotive Ltd)"/>
    <s v="NV-2642"/>
    <n v="875.34"/>
    <s v="Autocheck (Digimotive Ltd)"/>
    <x v="2"/>
  </r>
  <r>
    <n v="7430"/>
    <s v="Data Processing"/>
    <n v="220"/>
    <d v="2024-02-29T00:00:00"/>
    <s v="Autocheck (Digimotive Ltd)"/>
    <s v="NV-2642"/>
    <n v="875.34"/>
    <s v="Autocheck (Digimotive Ltd)"/>
    <x v="2"/>
  </r>
  <r>
    <n v="7430"/>
    <s v="Data Processing"/>
    <n v="142"/>
    <d v="2023-09-11T00:00:00"/>
    <s v="Autolign North Shore (BNT)"/>
    <n v="21579513"/>
    <n v="-25.71"/>
    <s v="Autolign North Shore (BNT)"/>
    <x v="1"/>
  </r>
  <r>
    <n v="7430"/>
    <s v="Data Processing"/>
    <n v="110"/>
    <d v="2023-04-17T00:00:00"/>
    <s v="Automotive Visuals 2005 Ltd New used rego holders"/>
    <n v="4250320.0999999996"/>
    <n v="127.91"/>
    <s v="Automotive Visuals 2005 Ltd"/>
    <x v="3"/>
  </r>
  <r>
    <n v="7430"/>
    <s v="Data Processing"/>
    <n v="120"/>
    <d v="2023-04-17T00:00:00"/>
    <s v="Automotive Visuals 2005 Ltd New used rego holders"/>
    <n v="4250320.0999999996"/>
    <n v="127.91"/>
    <s v="Automotive Visuals 2005 Ltd"/>
    <x v="3"/>
  </r>
  <r>
    <n v="7430"/>
    <s v="Data Processing"/>
    <n v="110"/>
    <d v="2023-05-18T00:00:00"/>
    <s v="Comp Chgs NST"/>
    <s v="I6872902"/>
    <n v="27.29"/>
    <s v="Canon New Zealand Ltd"/>
    <x v="4"/>
  </r>
  <r>
    <n v="7430"/>
    <s v="Data Processing"/>
    <n v="110"/>
    <d v="2023-05-18T00:00:00"/>
    <s v="Comp Chgs NST/NWT"/>
    <s v="I6872903"/>
    <n v="22.62"/>
    <s v="Canon New Zealand Ltd"/>
    <x v="4"/>
  </r>
  <r>
    <n v="7430"/>
    <s v="Data Processing"/>
    <n v="112"/>
    <d v="2023-05-18T00:00:00"/>
    <s v="Comp Chgs NST"/>
    <s v="I6872902"/>
    <n v="13.64"/>
    <s v="Canon New Zealand Ltd"/>
    <x v="4"/>
  </r>
  <r>
    <n v="7430"/>
    <s v="Data Processing"/>
    <n v="112"/>
    <d v="2023-05-18T00:00:00"/>
    <s v="Comp Chgs NST/NWT"/>
    <s v="I6872903"/>
    <n v="16.97"/>
    <s v="Canon New Zealand Ltd"/>
    <x v="4"/>
  </r>
  <r>
    <n v="7430"/>
    <s v="Data Processing"/>
    <n v="120"/>
    <d v="2023-05-18T00:00:00"/>
    <s v="Comp Chgs NST"/>
    <s v="I6872902"/>
    <n v="30.01"/>
    <s v="Canon New Zealand Ltd"/>
    <x v="4"/>
  </r>
  <r>
    <n v="7430"/>
    <s v="Data Processing"/>
    <n v="120"/>
    <d v="2023-05-18T00:00:00"/>
    <s v="Comp Chgs NST/NWT"/>
    <s v="I6872903"/>
    <n v="30.54"/>
    <s v="Canon New Zealand Ltd"/>
    <x v="4"/>
  </r>
  <r>
    <n v="7430"/>
    <s v="Data Processing"/>
    <n v="130"/>
    <d v="2023-05-18T00:00:00"/>
    <s v="Comp Chgs NST"/>
    <s v="I6872902"/>
    <n v="23.19"/>
    <s v="Canon New Zealand Ltd"/>
    <x v="4"/>
  </r>
  <r>
    <n v="7430"/>
    <s v="Data Processing"/>
    <n v="130"/>
    <d v="2023-05-18T00:00:00"/>
    <s v="Comp Chgs NST/NWT"/>
    <s v="I6872903"/>
    <n v="17.3"/>
    <s v="Canon New Zealand Ltd"/>
    <x v="4"/>
  </r>
  <r>
    <n v="7430"/>
    <s v="Data Processing"/>
    <n v="140"/>
    <d v="2023-05-18T00:00:00"/>
    <s v="Comp Chgs NST"/>
    <s v="I6872902"/>
    <n v="27.29"/>
    <s v="Canon New Zealand Ltd"/>
    <x v="4"/>
  </r>
  <r>
    <n v="7430"/>
    <s v="Data Processing"/>
    <n v="140"/>
    <d v="2023-05-18T00:00:00"/>
    <s v="Comp Chgs NST/NWT"/>
    <s v="I6872903"/>
    <n v="20.36"/>
    <s v="Canon New Zealand Ltd"/>
    <x v="4"/>
  </r>
  <r>
    <n v="7430"/>
    <s v="Data Processing"/>
    <n v="160"/>
    <d v="2023-05-18T00:00:00"/>
    <s v="Comp Chgs NST/NWT"/>
    <s v="I6872903"/>
    <n v="10.18"/>
    <s v="Canon New Zealand Ltd"/>
    <x v="4"/>
  </r>
  <r>
    <n v="7430"/>
    <s v="Data Processing"/>
    <n v="162"/>
    <d v="2023-05-18T00:00:00"/>
    <s v="Comp Chgs NST"/>
    <s v="I6872902"/>
    <n v="8.18"/>
    <s v="Canon New Zealand Ltd"/>
    <x v="4"/>
  </r>
  <r>
    <n v="7430"/>
    <s v="Data Processing"/>
    <n v="210"/>
    <d v="2023-05-18T00:00:00"/>
    <s v="Computer charges NWT"/>
    <s v="I6872938"/>
    <n v="39.78"/>
    <s v="Canon New Zealand Ltd"/>
    <x v="4"/>
  </r>
  <r>
    <n v="7430"/>
    <s v="Data Processing"/>
    <n v="210"/>
    <d v="2023-05-18T00:00:00"/>
    <s v="Comp Chgs NST/NWT"/>
    <s v="I6872903"/>
    <n v="11.31"/>
    <s v="Canon New Zealand Ltd"/>
    <x v="4"/>
  </r>
  <r>
    <n v="7430"/>
    <s v="Data Processing"/>
    <n v="220"/>
    <d v="2023-05-18T00:00:00"/>
    <s v="Computer charges NWT"/>
    <s v="I6872938"/>
    <n v="39.78"/>
    <s v="Canon New Zealand Ltd"/>
    <x v="4"/>
  </r>
  <r>
    <n v="7430"/>
    <s v="Data Processing"/>
    <n v="220"/>
    <d v="2023-05-18T00:00:00"/>
    <s v="Comp Chgs NST/NWT"/>
    <s v="I6872903"/>
    <n v="6.78"/>
    <s v="Canon New Zealand Ltd"/>
    <x v="4"/>
  </r>
  <r>
    <n v="7430"/>
    <s v="Data Processing"/>
    <n v="230"/>
    <d v="2023-05-18T00:00:00"/>
    <s v="Computer charges NWT"/>
    <s v="I6872938"/>
    <n v="39.78"/>
    <s v="Canon New Zealand Ltd"/>
    <x v="4"/>
  </r>
  <r>
    <n v="7430"/>
    <s v="Data Processing"/>
    <n v="230"/>
    <d v="2023-05-18T00:00:00"/>
    <s v="Comp Chgs NST/NWT"/>
    <s v="I6872903"/>
    <n v="11.45"/>
    <s v="Canon New Zealand Ltd"/>
    <x v="4"/>
  </r>
  <r>
    <n v="7430"/>
    <s v="Data Processing"/>
    <n v="240"/>
    <d v="2023-05-18T00:00:00"/>
    <s v="Computer charges NWT"/>
    <s v="I6872938"/>
    <n v="39.78"/>
    <s v="Canon New Zealand Ltd"/>
    <x v="4"/>
  </r>
  <r>
    <n v="7430"/>
    <s v="Data Processing"/>
    <n v="240"/>
    <d v="2023-05-18T00:00:00"/>
    <s v="Comp Chgs NST/NWT"/>
    <s v="I6872903"/>
    <n v="9.0399999999999991"/>
    <s v="Canon New Zealand Ltd"/>
    <x v="4"/>
  </r>
  <r>
    <n v="7430"/>
    <s v="Data Processing"/>
    <n v="340"/>
    <d v="2023-05-18T00:00:00"/>
    <s v="Computer charges NWT"/>
    <s v="I6872938"/>
    <n v="17.899999999999999"/>
    <s v="Canon New Zealand Ltd"/>
    <x v="4"/>
  </r>
  <r>
    <n v="7430"/>
    <s v="Data Processing"/>
    <n v="340"/>
    <d v="2023-05-18T00:00:00"/>
    <s v="Comp Chgs NST/NWT"/>
    <s v="I6872903"/>
    <n v="4.62"/>
    <s v="Canon New Zealand Ltd"/>
    <x v="4"/>
  </r>
  <r>
    <n v="7430"/>
    <s v="Data Processing"/>
    <n v="935"/>
    <d v="2023-05-18T00:00:00"/>
    <s v="Comp Chgs NST"/>
    <s v="I6872902"/>
    <n v="6.82"/>
    <s v="Canon New Zealand Ltd"/>
    <x v="4"/>
  </r>
  <r>
    <n v="7430"/>
    <s v="Data Processing"/>
    <n v="935"/>
    <d v="2023-05-18T00:00:00"/>
    <s v="Comp Chgs NST/NWT"/>
    <s v="I6872903"/>
    <n v="4.24"/>
    <s v="Canon New Zealand Ltd"/>
    <x v="4"/>
  </r>
  <r>
    <n v="7430"/>
    <s v="Data Processing"/>
    <n v="936"/>
    <d v="2023-05-18T00:00:00"/>
    <s v="Computer charges NWT"/>
    <s v="I6872938"/>
    <n v="21.88"/>
    <s v="Canon New Zealand Ltd"/>
    <x v="4"/>
  </r>
  <r>
    <n v="7430"/>
    <s v="Data Processing"/>
    <n v="936"/>
    <d v="2023-05-18T00:00:00"/>
    <s v="Comp Chgs NST/NWT"/>
    <s v="I6872903"/>
    <n v="4.24"/>
    <s v="Canon New Zealand Ltd"/>
    <x v="4"/>
  </r>
  <r>
    <n v="7430"/>
    <s v="Data Processing"/>
    <n v="210"/>
    <d v="2023-10-18T00:00:00"/>
    <s v="Computer charges NWT"/>
    <s v="I7004427"/>
    <n v="40.630000000000003"/>
    <s v="Canon New Zealand Ltd"/>
    <x v="4"/>
  </r>
  <r>
    <n v="7430"/>
    <s v="Data Processing"/>
    <n v="220"/>
    <d v="2023-10-18T00:00:00"/>
    <s v="Computer charges NWT"/>
    <s v="I7004427"/>
    <n v="40.630000000000003"/>
    <s v="Canon New Zealand Ltd"/>
    <x v="4"/>
  </r>
  <r>
    <n v="7430"/>
    <s v="Data Processing"/>
    <n v="230"/>
    <d v="2023-10-18T00:00:00"/>
    <s v="Computer charges NWT"/>
    <s v="I7004427"/>
    <n v="40.630000000000003"/>
    <s v="Canon New Zealand Ltd"/>
    <x v="4"/>
  </r>
  <r>
    <n v="7430"/>
    <s v="Data Processing"/>
    <n v="240"/>
    <d v="2023-10-18T00:00:00"/>
    <s v="Computer charges NWT"/>
    <s v="I7004427"/>
    <n v="40.630000000000003"/>
    <s v="Canon New Zealand Ltd"/>
    <x v="4"/>
  </r>
  <r>
    <n v="7430"/>
    <s v="Data Processing"/>
    <n v="340"/>
    <d v="2023-10-18T00:00:00"/>
    <s v="Computer charges NWT"/>
    <s v="I7004427"/>
    <n v="18.29"/>
    <s v="Canon New Zealand Ltd"/>
    <x v="4"/>
  </r>
  <r>
    <n v="7430"/>
    <s v="Data Processing"/>
    <n v="936"/>
    <d v="2023-10-18T00:00:00"/>
    <s v="Computer charges NWT"/>
    <s v="I7004427"/>
    <n v="22.35"/>
    <s v="Canon New Zealand Ltd"/>
    <x v="4"/>
  </r>
  <r>
    <n v="7430"/>
    <s v="Data Processing"/>
    <n v="110"/>
    <d v="2023-10-24T00:00:00"/>
    <s v="Comp Chgs NST"/>
    <s v="I7004378"/>
    <n v="36.86"/>
    <s v="Canon New Zealand Ltd"/>
    <x v="4"/>
  </r>
  <r>
    <n v="7430"/>
    <s v="Data Processing"/>
    <n v="110"/>
    <d v="2023-10-24T00:00:00"/>
    <s v="Comp Chgs NST/NWT"/>
    <s v="I7004379"/>
    <n v="23.98"/>
    <s v="Canon New Zealand Ltd"/>
    <x v="4"/>
  </r>
  <r>
    <n v="7430"/>
    <s v="Data Processing"/>
    <n v="112"/>
    <d v="2023-10-24T00:00:00"/>
    <s v="Comp Chgs NST"/>
    <s v="I7004378"/>
    <n v="18.43"/>
    <s v="Canon New Zealand Ltd"/>
    <x v="4"/>
  </r>
  <r>
    <n v="7430"/>
    <s v="Data Processing"/>
    <n v="112"/>
    <d v="2023-10-24T00:00:00"/>
    <s v="Comp Chgs NST/NWT"/>
    <s v="I7004379"/>
    <n v="17.989999999999998"/>
    <s v="Canon New Zealand Ltd"/>
    <x v="4"/>
  </r>
  <r>
    <n v="7430"/>
    <s v="Data Processing"/>
    <n v="120"/>
    <d v="2023-10-24T00:00:00"/>
    <s v="Comp Chgs NST"/>
    <s v="I7004378"/>
    <n v="40.549999999999997"/>
    <s v="Canon New Zealand Ltd"/>
    <x v="4"/>
  </r>
  <r>
    <n v="7430"/>
    <s v="Data Processing"/>
    <n v="120"/>
    <d v="2023-10-24T00:00:00"/>
    <s v="Comp Chgs NST/NWT"/>
    <s v="I7004379"/>
    <n v="32.380000000000003"/>
    <s v="Canon New Zealand Ltd"/>
    <x v="4"/>
  </r>
  <r>
    <n v="7430"/>
    <s v="Data Processing"/>
    <n v="130"/>
    <d v="2023-10-24T00:00:00"/>
    <s v="Comp Chgs NST"/>
    <s v="I7004378"/>
    <n v="31.33"/>
    <s v="Canon New Zealand Ltd"/>
    <x v="4"/>
  </r>
  <r>
    <n v="7430"/>
    <s v="Data Processing"/>
    <n v="130"/>
    <d v="2023-10-24T00:00:00"/>
    <s v="Comp Chgs NST/NWT"/>
    <s v="I7004379"/>
    <n v="18.350000000000001"/>
    <s v="Canon New Zealand Ltd"/>
    <x v="4"/>
  </r>
  <r>
    <n v="7430"/>
    <s v="Data Processing"/>
    <n v="140"/>
    <d v="2023-10-24T00:00:00"/>
    <s v="Comp Chgs NST"/>
    <s v="I7004378"/>
    <n v="36.86"/>
    <s v="Canon New Zealand Ltd"/>
    <x v="4"/>
  </r>
  <r>
    <n v="7430"/>
    <s v="Data Processing"/>
    <n v="140"/>
    <d v="2023-10-24T00:00:00"/>
    <s v="Comp Chgs NST/NWT"/>
    <s v="I7004379"/>
    <n v="21.59"/>
    <s v="Canon New Zealand Ltd"/>
    <x v="4"/>
  </r>
  <r>
    <n v="7430"/>
    <s v="Data Processing"/>
    <n v="160"/>
    <d v="2023-10-24T00:00:00"/>
    <s v="Comp Chgs NST/NWT"/>
    <s v="I7004379"/>
    <n v="10.79"/>
    <s v="Canon New Zealand Ltd"/>
    <x v="4"/>
  </r>
  <r>
    <n v="7430"/>
    <s v="Data Processing"/>
    <n v="162"/>
    <d v="2023-10-24T00:00:00"/>
    <s v="Comp Chgs NST"/>
    <s v="I7004378"/>
    <n v="11.06"/>
    <s v="Canon New Zealand Ltd"/>
    <x v="4"/>
  </r>
  <r>
    <n v="7430"/>
    <s v="Data Processing"/>
    <n v="210"/>
    <d v="2023-10-24T00:00:00"/>
    <s v="Comp Chgs NST/NWT"/>
    <s v="I7004379"/>
    <n v="12"/>
    <s v="Canon New Zealand Ltd"/>
    <x v="4"/>
  </r>
  <r>
    <n v="7430"/>
    <s v="Data Processing"/>
    <n v="220"/>
    <d v="2023-10-24T00:00:00"/>
    <s v="Comp Chgs NST/NWT"/>
    <s v="I7004379"/>
    <n v="7.2"/>
    <s v="Canon New Zealand Ltd"/>
    <x v="4"/>
  </r>
  <r>
    <n v="7430"/>
    <s v="Data Processing"/>
    <n v="230"/>
    <d v="2023-10-24T00:00:00"/>
    <s v="Comp Chgs NST/NWT"/>
    <s v="I7004379"/>
    <n v="12.15"/>
    <s v="Canon New Zealand Ltd"/>
    <x v="4"/>
  </r>
  <r>
    <n v="7430"/>
    <s v="Data Processing"/>
    <n v="240"/>
    <d v="2023-10-24T00:00:00"/>
    <s v="Comp Chgs NST/NWT"/>
    <s v="I7004379"/>
    <n v="9.59"/>
    <s v="Canon New Zealand Ltd"/>
    <x v="4"/>
  </r>
  <r>
    <n v="7430"/>
    <s v="Data Processing"/>
    <n v="340"/>
    <d v="2023-10-24T00:00:00"/>
    <s v="Comp Chgs NST/NWT"/>
    <s v="I7004379"/>
    <n v="4.9000000000000004"/>
    <s v="Canon New Zealand Ltd"/>
    <x v="4"/>
  </r>
  <r>
    <n v="7430"/>
    <s v="Data Processing"/>
    <n v="935"/>
    <d v="2023-10-24T00:00:00"/>
    <s v="Comp Chgs NST"/>
    <s v="I7004378"/>
    <n v="9.2200000000000006"/>
    <s v="Canon New Zealand Ltd"/>
    <x v="4"/>
  </r>
  <r>
    <n v="7430"/>
    <s v="Data Processing"/>
    <n v="935"/>
    <d v="2023-10-24T00:00:00"/>
    <s v="Comp Chgs NST/NWT"/>
    <s v="I7004379"/>
    <n v="4.5"/>
    <s v="Canon New Zealand Ltd"/>
    <x v="4"/>
  </r>
  <r>
    <n v="7430"/>
    <s v="Data Processing"/>
    <n v="936"/>
    <d v="2023-10-24T00:00:00"/>
    <s v="Comp Chgs NST/NWT"/>
    <s v="I7004379"/>
    <n v="4.5"/>
    <s v="Canon New Zealand Ltd"/>
    <x v="4"/>
  </r>
  <r>
    <n v="7430"/>
    <s v="Data Processing"/>
    <n v="110"/>
    <d v="2023-12-18T00:00:00"/>
    <s v="Comp Chgs NST"/>
    <s v="I7060129"/>
    <n v="52.44"/>
    <s v="Canon New Zealand Ltd"/>
    <x v="4"/>
  </r>
  <r>
    <n v="7430"/>
    <s v="Data Processing"/>
    <n v="112"/>
    <d v="2023-12-18T00:00:00"/>
    <s v="Comp Chgs NST"/>
    <s v="I7060129"/>
    <n v="26.23"/>
    <s v="Canon New Zealand Ltd"/>
    <x v="4"/>
  </r>
  <r>
    <n v="7430"/>
    <s v="Data Processing"/>
    <n v="120"/>
    <d v="2023-12-18T00:00:00"/>
    <s v="Comp Chgs NST"/>
    <s v="I7060129"/>
    <n v="57.69"/>
    <s v="Canon New Zealand Ltd"/>
    <x v="4"/>
  </r>
  <r>
    <n v="7430"/>
    <s v="Data Processing"/>
    <n v="130"/>
    <d v="2023-12-18T00:00:00"/>
    <s v="Comp Chgs NST"/>
    <s v="I7060129"/>
    <n v="44.58"/>
    <s v="Canon New Zealand Ltd"/>
    <x v="4"/>
  </r>
  <r>
    <n v="7430"/>
    <s v="Data Processing"/>
    <n v="140"/>
    <d v="2023-12-18T00:00:00"/>
    <s v="Comp Chgs NST"/>
    <s v="I7060129"/>
    <n v="52.44"/>
    <s v="Canon New Zealand Ltd"/>
    <x v="4"/>
  </r>
  <r>
    <n v="7430"/>
    <s v="Data Processing"/>
    <n v="162"/>
    <d v="2023-12-18T00:00:00"/>
    <s v="Comp Chgs NST"/>
    <s v="I7060129"/>
    <n v="15.73"/>
    <s v="Canon New Zealand Ltd"/>
    <x v="4"/>
  </r>
  <r>
    <n v="7430"/>
    <s v="Data Processing"/>
    <n v="935"/>
    <d v="2023-12-18T00:00:00"/>
    <s v="Comp Chgs NST"/>
    <s v="I7060129"/>
    <n v="13.11"/>
    <s v="Canon New Zealand Ltd"/>
    <x v="4"/>
  </r>
  <r>
    <n v="7430"/>
    <s v="Data Processing"/>
    <n v="110"/>
    <d v="2023-12-19T00:00:00"/>
    <s v="Comp Chgs NST/NWT"/>
    <s v="I7060130"/>
    <n v="19.04"/>
    <s v="Canon New Zealand Ltd"/>
    <x v="4"/>
  </r>
  <r>
    <n v="7430"/>
    <s v="Data Processing"/>
    <n v="112"/>
    <d v="2023-12-19T00:00:00"/>
    <s v="Comp Chgs NST/NWT"/>
    <s v="I7060130"/>
    <n v="14.29"/>
    <s v="Canon New Zealand Ltd"/>
    <x v="4"/>
  </r>
  <r>
    <n v="7430"/>
    <s v="Data Processing"/>
    <n v="120"/>
    <d v="2023-12-19T00:00:00"/>
    <s v="Comp Chgs NST/NWT"/>
    <s v="I7060130"/>
    <n v="25.71"/>
    <s v="Canon New Zealand Ltd"/>
    <x v="4"/>
  </r>
  <r>
    <n v="7430"/>
    <s v="Data Processing"/>
    <n v="130"/>
    <d v="2023-12-19T00:00:00"/>
    <s v="Comp Chgs NST/NWT"/>
    <s v="I7060130"/>
    <n v="14.57"/>
    <s v="Canon New Zealand Ltd"/>
    <x v="4"/>
  </r>
  <r>
    <n v="7430"/>
    <s v="Data Processing"/>
    <n v="140"/>
    <d v="2023-12-19T00:00:00"/>
    <s v="Comp Chgs NST/NWT"/>
    <s v="I7060130"/>
    <n v="17.149999999999999"/>
    <s v="Canon New Zealand Ltd"/>
    <x v="4"/>
  </r>
  <r>
    <n v="7430"/>
    <s v="Data Processing"/>
    <n v="160"/>
    <d v="2023-12-19T00:00:00"/>
    <s v="Comp Chgs NST/NWT"/>
    <s v="I7060130"/>
    <n v="8.57"/>
    <s v="Canon New Zealand Ltd"/>
    <x v="4"/>
  </r>
  <r>
    <n v="7430"/>
    <s v="Data Processing"/>
    <n v="210"/>
    <d v="2023-12-19T00:00:00"/>
    <s v="Comp Chgs NST/NWT"/>
    <s v="I7060130"/>
    <n v="9.5299999999999994"/>
    <s v="Canon New Zealand Ltd"/>
    <x v="4"/>
  </r>
  <r>
    <n v="7430"/>
    <s v="Data Processing"/>
    <n v="210"/>
    <d v="2023-12-19T00:00:00"/>
    <s v="Computer charges NWT"/>
    <s v="I7060170"/>
    <n v="39.729999999999997"/>
    <s v="Canon New Zealand Ltd"/>
    <x v="4"/>
  </r>
  <r>
    <n v="7430"/>
    <s v="Data Processing"/>
    <n v="220"/>
    <d v="2023-12-19T00:00:00"/>
    <s v="Comp Chgs NST/NWT"/>
    <s v="I7060130"/>
    <n v="5.71"/>
    <s v="Canon New Zealand Ltd"/>
    <x v="4"/>
  </r>
  <r>
    <n v="7430"/>
    <s v="Data Processing"/>
    <n v="220"/>
    <d v="2023-12-19T00:00:00"/>
    <s v="Computer charges NWT"/>
    <s v="I7060170"/>
    <n v="39.729999999999997"/>
    <s v="Canon New Zealand Ltd"/>
    <x v="4"/>
  </r>
  <r>
    <n v="7430"/>
    <s v="Data Processing"/>
    <n v="230"/>
    <d v="2023-12-19T00:00:00"/>
    <s v="Comp Chgs NST/NWT"/>
    <s v="I7060130"/>
    <n v="9.64"/>
    <s v="Canon New Zealand Ltd"/>
    <x v="4"/>
  </r>
  <r>
    <n v="7430"/>
    <s v="Data Processing"/>
    <n v="230"/>
    <d v="2023-12-19T00:00:00"/>
    <s v="Computer charges NWT"/>
    <s v="I7060170"/>
    <n v="39.729999999999997"/>
    <s v="Canon New Zealand Ltd"/>
    <x v="4"/>
  </r>
  <r>
    <n v="7430"/>
    <s v="Data Processing"/>
    <n v="240"/>
    <d v="2023-12-19T00:00:00"/>
    <s v="Comp Chgs NST/NWT"/>
    <s v="I7060130"/>
    <n v="7.62"/>
    <s v="Canon New Zealand Ltd"/>
    <x v="4"/>
  </r>
  <r>
    <n v="7430"/>
    <s v="Data Processing"/>
    <n v="240"/>
    <d v="2023-12-19T00:00:00"/>
    <s v="Computer charges NWT"/>
    <s v="I7060170"/>
    <n v="39.729999999999997"/>
    <s v="Canon New Zealand Ltd"/>
    <x v="4"/>
  </r>
  <r>
    <n v="7430"/>
    <s v="Data Processing"/>
    <n v="340"/>
    <d v="2023-12-19T00:00:00"/>
    <s v="Comp Chgs NST/NWT"/>
    <s v="I7060130"/>
    <n v="3.89"/>
    <s v="Canon New Zealand Ltd"/>
    <x v="4"/>
  </r>
  <r>
    <n v="7430"/>
    <s v="Data Processing"/>
    <n v="340"/>
    <d v="2023-12-19T00:00:00"/>
    <s v="Computer charges NWT"/>
    <s v="I7060170"/>
    <n v="17.88"/>
    <s v="Canon New Zealand Ltd"/>
    <x v="4"/>
  </r>
  <r>
    <n v="7430"/>
    <s v="Data Processing"/>
    <n v="935"/>
    <d v="2023-12-19T00:00:00"/>
    <s v="Comp Chgs NST/NWT"/>
    <s v="I7060130"/>
    <n v="3.57"/>
    <s v="Canon New Zealand Ltd"/>
    <x v="4"/>
  </r>
  <r>
    <n v="7430"/>
    <s v="Data Processing"/>
    <n v="936"/>
    <d v="2023-12-19T00:00:00"/>
    <s v="Comp Chgs NST/NWT"/>
    <s v="I7060130"/>
    <n v="3.57"/>
    <s v="Canon New Zealand Ltd"/>
    <x v="4"/>
  </r>
  <r>
    <n v="7430"/>
    <s v="Data Processing"/>
    <n v="936"/>
    <d v="2023-12-19T00:00:00"/>
    <s v="Computer charges NWT"/>
    <s v="I7060170"/>
    <n v="21.85"/>
    <s v="Canon New Zealand Ltd"/>
    <x v="4"/>
  </r>
  <r>
    <n v="7430"/>
    <s v="Data Processing"/>
    <n v="110"/>
    <d v="2024-01-18T00:00:00"/>
    <s v="Comp Chgs NST"/>
    <s v="I7083268"/>
    <n v="45.1"/>
    <s v="Canon New Zealand Ltd"/>
    <x v="4"/>
  </r>
  <r>
    <n v="7430"/>
    <s v="Data Processing"/>
    <n v="112"/>
    <d v="2024-01-18T00:00:00"/>
    <s v="Comp Chgs NST"/>
    <s v="I7083268"/>
    <n v="22.55"/>
    <s v="Canon New Zealand Ltd"/>
    <x v="4"/>
  </r>
  <r>
    <n v="7430"/>
    <s v="Data Processing"/>
    <n v="120"/>
    <d v="2024-01-18T00:00:00"/>
    <s v="Comp Chgs NST"/>
    <s v="I7083268"/>
    <n v="49.61"/>
    <s v="Canon New Zealand Ltd"/>
    <x v="4"/>
  </r>
  <r>
    <n v="7430"/>
    <s v="Data Processing"/>
    <n v="130"/>
    <d v="2024-01-18T00:00:00"/>
    <s v="Comp Chgs NST"/>
    <s v="I7083268"/>
    <n v="38.33"/>
    <s v="Canon New Zealand Ltd"/>
    <x v="4"/>
  </r>
  <r>
    <n v="7430"/>
    <s v="Data Processing"/>
    <n v="140"/>
    <d v="2024-01-18T00:00:00"/>
    <s v="Comp Chgs NST"/>
    <s v="I7083268"/>
    <n v="45.1"/>
    <s v="Canon New Zealand Ltd"/>
    <x v="4"/>
  </r>
  <r>
    <n v="7430"/>
    <s v="Data Processing"/>
    <n v="162"/>
    <d v="2024-01-18T00:00:00"/>
    <s v="Comp Chgs NST"/>
    <s v="I7083268"/>
    <n v="13.53"/>
    <s v="Canon New Zealand Ltd"/>
    <x v="4"/>
  </r>
  <r>
    <n v="7430"/>
    <s v="Data Processing"/>
    <n v="935"/>
    <d v="2024-01-18T00:00:00"/>
    <s v="Comp Chgs NST"/>
    <s v="I7083268"/>
    <n v="11.28"/>
    <s v="Canon New Zealand Ltd"/>
    <x v="4"/>
  </r>
  <r>
    <n v="7430"/>
    <s v="Data Processing"/>
    <n v="110"/>
    <d v="2024-01-19T00:00:00"/>
    <s v="Comp Chgs NST"/>
    <s v="I7083269"/>
    <n v="23.32"/>
    <s v="Canon New Zealand Ltd"/>
    <x v="4"/>
  </r>
  <r>
    <n v="7430"/>
    <s v="Data Processing"/>
    <n v="112"/>
    <d v="2024-01-19T00:00:00"/>
    <s v="Comp Chgs NST"/>
    <s v="I7083269"/>
    <n v="11.66"/>
    <s v="Canon New Zealand Ltd"/>
    <x v="4"/>
  </r>
  <r>
    <n v="7430"/>
    <s v="Data Processing"/>
    <n v="120"/>
    <d v="2024-01-19T00:00:00"/>
    <s v="Comp Chgs NST"/>
    <s v="I7083269"/>
    <n v="25.66"/>
    <s v="Canon New Zealand Ltd"/>
    <x v="4"/>
  </r>
  <r>
    <n v="7430"/>
    <s v="Data Processing"/>
    <n v="130"/>
    <d v="2024-01-19T00:00:00"/>
    <s v="Comp Chgs NST"/>
    <s v="I7083269"/>
    <n v="19.829999999999998"/>
    <s v="Canon New Zealand Ltd"/>
    <x v="4"/>
  </r>
  <r>
    <n v="7430"/>
    <s v="Data Processing"/>
    <n v="140"/>
    <d v="2024-01-19T00:00:00"/>
    <s v="Comp Chgs NST"/>
    <s v="I7083269"/>
    <n v="23.32"/>
    <s v="Canon New Zealand Ltd"/>
    <x v="4"/>
  </r>
  <r>
    <n v="7430"/>
    <s v="Data Processing"/>
    <n v="162"/>
    <d v="2024-01-19T00:00:00"/>
    <s v="Comp Chgs NST"/>
    <s v="I7083269"/>
    <n v="7"/>
    <s v="Canon New Zealand Ltd"/>
    <x v="4"/>
  </r>
  <r>
    <n v="7430"/>
    <s v="Data Processing"/>
    <n v="210"/>
    <d v="2024-01-19T00:00:00"/>
    <s v="Computer charges NWT"/>
    <s v="I7083316"/>
    <n v="39.06"/>
    <s v="Canon New Zealand Ltd"/>
    <x v="4"/>
  </r>
  <r>
    <n v="7430"/>
    <s v="Data Processing"/>
    <n v="220"/>
    <d v="2024-01-19T00:00:00"/>
    <s v="Computer charges NWT"/>
    <s v="I7083316"/>
    <n v="39.06"/>
    <s v="Canon New Zealand Ltd"/>
    <x v="4"/>
  </r>
  <r>
    <n v="7430"/>
    <s v="Data Processing"/>
    <n v="230"/>
    <d v="2024-01-19T00:00:00"/>
    <s v="Computer charges NWT"/>
    <s v="I7083316"/>
    <n v="39.06"/>
    <s v="Canon New Zealand Ltd"/>
    <x v="4"/>
  </r>
  <r>
    <n v="7430"/>
    <s v="Data Processing"/>
    <n v="240"/>
    <d v="2024-01-19T00:00:00"/>
    <s v="Computer charges NWT"/>
    <s v="I7083316"/>
    <n v="39.06"/>
    <s v="Canon New Zealand Ltd"/>
    <x v="4"/>
  </r>
  <r>
    <n v="7430"/>
    <s v="Data Processing"/>
    <n v="340"/>
    <d v="2024-01-19T00:00:00"/>
    <s v="Computer charges NWT"/>
    <s v="I7083316"/>
    <n v="17.579999999999998"/>
    <s v="Canon New Zealand Ltd"/>
    <x v="4"/>
  </r>
  <r>
    <n v="7430"/>
    <s v="Data Processing"/>
    <n v="935"/>
    <d v="2024-01-19T00:00:00"/>
    <s v="Comp Chgs NST"/>
    <s v="I7083269"/>
    <n v="5.83"/>
    <s v="Canon New Zealand Ltd"/>
    <x v="4"/>
  </r>
  <r>
    <n v="7430"/>
    <s v="Data Processing"/>
    <n v="936"/>
    <d v="2024-01-19T00:00:00"/>
    <s v="Computer charges NWT"/>
    <s v="I7083316"/>
    <n v="21.49"/>
    <s v="Canon New Zealand Ltd"/>
    <x v="4"/>
  </r>
  <r>
    <n v="7430"/>
    <s v="Data Processing"/>
    <n v="110"/>
    <d v="2024-02-18T00:00:00"/>
    <s v="Comp Chgs NST/NWT"/>
    <s v="I7111020"/>
    <n v="16.16"/>
    <s v="Canon New Zealand Ltd"/>
    <x v="4"/>
  </r>
  <r>
    <n v="7430"/>
    <s v="Data Processing"/>
    <n v="112"/>
    <d v="2024-02-18T00:00:00"/>
    <s v="Comp Chgs NST/NWT"/>
    <s v="I7111020"/>
    <n v="12.12"/>
    <s v="Canon New Zealand Ltd"/>
    <x v="4"/>
  </r>
  <r>
    <n v="7430"/>
    <s v="Data Processing"/>
    <n v="120"/>
    <d v="2024-02-18T00:00:00"/>
    <s v="Comp Chgs NST/NWT"/>
    <s v="I7111020"/>
    <n v="21.82"/>
    <s v="Canon New Zealand Ltd"/>
    <x v="4"/>
  </r>
  <r>
    <n v="7430"/>
    <s v="Data Processing"/>
    <n v="130"/>
    <d v="2024-02-18T00:00:00"/>
    <s v="Comp Chgs NST/NWT"/>
    <s v="I7111020"/>
    <n v="12.37"/>
    <s v="Canon New Zealand Ltd"/>
    <x v="4"/>
  </r>
  <r>
    <n v="7430"/>
    <s v="Data Processing"/>
    <n v="140"/>
    <d v="2024-02-18T00:00:00"/>
    <s v="Comp Chgs NST/NWT"/>
    <s v="I7111020"/>
    <n v="14.55"/>
    <s v="Canon New Zealand Ltd"/>
    <x v="4"/>
  </r>
  <r>
    <n v="7430"/>
    <s v="Data Processing"/>
    <n v="160"/>
    <d v="2024-02-18T00:00:00"/>
    <s v="Comp Chgs NST/NWT"/>
    <s v="I7111020"/>
    <n v="7.27"/>
    <s v="Canon New Zealand Ltd"/>
    <x v="4"/>
  </r>
  <r>
    <n v="7430"/>
    <s v="Data Processing"/>
    <n v="210"/>
    <d v="2024-02-18T00:00:00"/>
    <s v="Comp Chgs NST/NWT"/>
    <s v="I7111020"/>
    <n v="8.09"/>
    <s v="Canon New Zealand Ltd"/>
    <x v="4"/>
  </r>
  <r>
    <n v="7430"/>
    <s v="Data Processing"/>
    <n v="220"/>
    <d v="2024-02-18T00:00:00"/>
    <s v="Comp Chgs NST/NWT"/>
    <s v="I7111020"/>
    <n v="4.8499999999999996"/>
    <s v="Canon New Zealand Ltd"/>
    <x v="4"/>
  </r>
  <r>
    <n v="7430"/>
    <s v="Data Processing"/>
    <n v="230"/>
    <d v="2024-02-18T00:00:00"/>
    <s v="Comp Chgs NST/NWT"/>
    <s v="I7111020"/>
    <n v="8.18"/>
    <s v="Canon New Zealand Ltd"/>
    <x v="4"/>
  </r>
  <r>
    <n v="7430"/>
    <s v="Data Processing"/>
    <n v="240"/>
    <d v="2024-02-18T00:00:00"/>
    <s v="Comp Chgs NST/NWT"/>
    <s v="I7111020"/>
    <n v="6.46"/>
    <s v="Canon New Zealand Ltd"/>
    <x v="4"/>
  </r>
  <r>
    <n v="7430"/>
    <s v="Data Processing"/>
    <n v="340"/>
    <d v="2024-02-18T00:00:00"/>
    <s v="Comp Chgs NST/NWT"/>
    <s v="I7111020"/>
    <n v="3.3"/>
    <s v="Canon New Zealand Ltd"/>
    <x v="4"/>
  </r>
  <r>
    <n v="7430"/>
    <s v="Data Processing"/>
    <n v="935"/>
    <d v="2024-02-18T00:00:00"/>
    <s v="Comp Chgs NST/NWT"/>
    <s v="I7111020"/>
    <n v="3.03"/>
    <s v="Canon New Zealand Ltd"/>
    <x v="4"/>
  </r>
  <r>
    <n v="7430"/>
    <s v="Data Processing"/>
    <n v="936"/>
    <d v="2024-02-18T00:00:00"/>
    <s v="Comp Chgs NST/NWT"/>
    <s v="I7111020"/>
    <n v="3.03"/>
    <s v="Canon New Zealand Ltd"/>
    <x v="4"/>
  </r>
  <r>
    <n v="7430"/>
    <s v="Data Processing"/>
    <n v="110"/>
    <d v="2024-02-20T00:00:00"/>
    <s v="Comp Chgs NST/NWT"/>
    <s v="I7111019"/>
    <n v="36.869999999999997"/>
    <s v="Canon New Zealand Ltd"/>
    <x v="4"/>
  </r>
  <r>
    <n v="7430"/>
    <s v="Data Processing"/>
    <n v="112"/>
    <d v="2024-02-20T00:00:00"/>
    <s v="Comp Chgs NST/NWT"/>
    <s v="I7111019"/>
    <n v="27.66"/>
    <s v="Canon New Zealand Ltd"/>
    <x v="4"/>
  </r>
  <r>
    <n v="7430"/>
    <s v="Data Processing"/>
    <n v="120"/>
    <d v="2024-02-20T00:00:00"/>
    <s v="Comp Chgs NST/NWT"/>
    <s v="I7111019"/>
    <n v="49.79"/>
    <s v="Canon New Zealand Ltd"/>
    <x v="4"/>
  </r>
  <r>
    <n v="7430"/>
    <s v="Data Processing"/>
    <n v="130"/>
    <d v="2024-02-20T00:00:00"/>
    <s v="Comp Chgs NST/NWT"/>
    <s v="I7111019"/>
    <n v="28.22"/>
    <s v="Canon New Zealand Ltd"/>
    <x v="4"/>
  </r>
  <r>
    <n v="7430"/>
    <s v="Data Processing"/>
    <n v="140"/>
    <d v="2024-02-20T00:00:00"/>
    <s v="Comp Chgs NST/NWT"/>
    <s v="I7111019"/>
    <n v="33.19"/>
    <s v="Canon New Zealand Ltd"/>
    <x v="4"/>
  </r>
  <r>
    <n v="7430"/>
    <s v="Data Processing"/>
    <n v="160"/>
    <d v="2024-02-20T00:00:00"/>
    <s v="Comp Chgs NST/NWT"/>
    <s v="I7111019"/>
    <n v="16.600000000000001"/>
    <s v="Canon New Zealand Ltd"/>
    <x v="4"/>
  </r>
  <r>
    <n v="7430"/>
    <s v="Data Processing"/>
    <n v="210"/>
    <d v="2024-02-20T00:00:00"/>
    <s v="Comp Chgs NST/NWT"/>
    <s v="I7111019"/>
    <n v="18.45"/>
    <s v="Canon New Zealand Ltd"/>
    <x v="4"/>
  </r>
  <r>
    <n v="7430"/>
    <s v="Data Processing"/>
    <n v="210"/>
    <d v="2024-02-20T00:00:00"/>
    <s v="Computer charges NWT"/>
    <s v="I7111062"/>
    <n v="34.33"/>
    <s v="Canon New Zealand Ltd"/>
    <x v="4"/>
  </r>
  <r>
    <n v="7430"/>
    <s v="Data Processing"/>
    <n v="210"/>
    <d v="2024-02-20T00:00:00"/>
    <s v="Computer charges NWT"/>
    <s v="I7113148"/>
    <n v="1.7"/>
    <s v="Canon New Zealand Ltd"/>
    <x v="4"/>
  </r>
  <r>
    <n v="7430"/>
    <s v="Data Processing"/>
    <n v="220"/>
    <d v="2024-02-20T00:00:00"/>
    <s v="Comp Chgs NST/NWT"/>
    <s v="I7111019"/>
    <n v="11.06"/>
    <s v="Canon New Zealand Ltd"/>
    <x v="4"/>
  </r>
  <r>
    <n v="7430"/>
    <s v="Data Processing"/>
    <n v="220"/>
    <d v="2024-02-20T00:00:00"/>
    <s v="Computer charges NWT"/>
    <s v="I7111062"/>
    <n v="34.33"/>
    <s v="Canon New Zealand Ltd"/>
    <x v="4"/>
  </r>
  <r>
    <n v="7430"/>
    <s v="Data Processing"/>
    <n v="220"/>
    <d v="2024-02-20T00:00:00"/>
    <s v="Computer charges NWT"/>
    <s v="I7113148"/>
    <n v="1.7"/>
    <s v="Canon New Zealand Ltd"/>
    <x v="4"/>
  </r>
  <r>
    <n v="7430"/>
    <s v="Data Processing"/>
    <n v="230"/>
    <d v="2024-02-20T00:00:00"/>
    <s v="Comp Chgs NST/NWT"/>
    <s v="I7111019"/>
    <n v="18.670000000000002"/>
    <s v="Canon New Zealand Ltd"/>
    <x v="4"/>
  </r>
  <r>
    <n v="7430"/>
    <s v="Data Processing"/>
    <n v="230"/>
    <d v="2024-02-20T00:00:00"/>
    <s v="Computer charges NWT"/>
    <s v="I7111062"/>
    <n v="34.33"/>
    <s v="Canon New Zealand Ltd"/>
    <x v="4"/>
  </r>
  <r>
    <n v="7430"/>
    <s v="Data Processing"/>
    <n v="230"/>
    <d v="2024-02-20T00:00:00"/>
    <s v="Computer charges NWT"/>
    <s v="I7113148"/>
    <n v="1.7"/>
    <s v="Canon New Zealand Ltd"/>
    <x v="4"/>
  </r>
  <r>
    <n v="7430"/>
    <s v="Data Processing"/>
    <n v="240"/>
    <d v="2024-02-20T00:00:00"/>
    <s v="Comp Chgs NST/NWT"/>
    <s v="I7111019"/>
    <n v="14.75"/>
    <s v="Canon New Zealand Ltd"/>
    <x v="4"/>
  </r>
  <r>
    <n v="7430"/>
    <s v="Data Processing"/>
    <n v="240"/>
    <d v="2024-02-20T00:00:00"/>
    <s v="Computer charges NWT"/>
    <s v="I7111062"/>
    <n v="34.33"/>
    <s v="Canon New Zealand Ltd"/>
    <x v="4"/>
  </r>
  <r>
    <n v="7430"/>
    <s v="Data Processing"/>
    <n v="240"/>
    <d v="2024-02-20T00:00:00"/>
    <s v="Computer charges NWT"/>
    <s v="I7113148"/>
    <n v="1.7"/>
    <s v="Canon New Zealand Ltd"/>
    <x v="4"/>
  </r>
  <r>
    <n v="7430"/>
    <s v="Data Processing"/>
    <n v="340"/>
    <d v="2024-02-20T00:00:00"/>
    <s v="Comp Chgs NST/NWT"/>
    <s v="I7111019"/>
    <n v="7.52"/>
    <s v="Canon New Zealand Ltd"/>
    <x v="4"/>
  </r>
  <r>
    <n v="7430"/>
    <s v="Data Processing"/>
    <n v="340"/>
    <d v="2024-02-20T00:00:00"/>
    <s v="Computer charges NWT"/>
    <s v="I7111062"/>
    <n v="15.45"/>
    <s v="Canon New Zealand Ltd"/>
    <x v="4"/>
  </r>
  <r>
    <n v="7430"/>
    <s v="Data Processing"/>
    <n v="340"/>
    <d v="2024-02-20T00:00:00"/>
    <s v="Computer charges NWT"/>
    <s v="I7113148"/>
    <n v="0.77"/>
    <s v="Canon New Zealand Ltd"/>
    <x v="4"/>
  </r>
  <r>
    <n v="7430"/>
    <s v="Data Processing"/>
    <n v="935"/>
    <d v="2024-02-20T00:00:00"/>
    <s v="Comp Chgs NST/NWT"/>
    <s v="I7111019"/>
    <n v="6.91"/>
    <s v="Canon New Zealand Ltd"/>
    <x v="4"/>
  </r>
  <r>
    <n v="7430"/>
    <s v="Data Processing"/>
    <n v="936"/>
    <d v="2024-02-20T00:00:00"/>
    <s v="Comp Chgs NST/NWT"/>
    <s v="I7111019"/>
    <n v="6.91"/>
    <s v="Canon New Zealand Ltd"/>
    <x v="4"/>
  </r>
  <r>
    <n v="7430"/>
    <s v="Data Processing"/>
    <n v="936"/>
    <d v="2024-02-20T00:00:00"/>
    <s v="Computer charges NWT"/>
    <s v="I7111062"/>
    <n v="18.88"/>
    <s v="Canon New Zealand Ltd"/>
    <x v="4"/>
  </r>
  <r>
    <n v="7430"/>
    <s v="Data Processing"/>
    <n v="936"/>
    <d v="2024-02-20T00:00:00"/>
    <s v="Computer charges NWT"/>
    <s v="I7113148"/>
    <n v="0.94"/>
    <s v="Canon New Zealand Ltd"/>
    <x v="4"/>
  </r>
  <r>
    <n v="7430"/>
    <s v="Data Processing"/>
    <n v="110"/>
    <d v="2023-03-01T00:00:00"/>
    <s v="Comp Chgs NST/NWT"/>
    <n v="10227819"/>
    <n v="45.71"/>
    <s v="Infomedia Ltd"/>
    <x v="3"/>
  </r>
  <r>
    <n v="7430"/>
    <s v="Data Processing"/>
    <n v="112"/>
    <d v="2023-03-01T00:00:00"/>
    <s v="Comp Chgs NST/NWT"/>
    <n v="10227819"/>
    <n v="34.299999999999997"/>
    <s v="Infomedia Ltd"/>
    <x v="3"/>
  </r>
  <r>
    <n v="7430"/>
    <s v="Data Processing"/>
    <n v="120"/>
    <d v="2023-03-01T00:00:00"/>
    <s v="Comp Chgs NST/NWT"/>
    <n v="10227819"/>
    <n v="61.72"/>
    <s v="Infomedia Ltd"/>
    <x v="3"/>
  </r>
  <r>
    <n v="7430"/>
    <s v="Data Processing"/>
    <n v="130"/>
    <d v="2023-03-01T00:00:00"/>
    <s v="Comp Chgs NST/NWT"/>
    <n v="10227819"/>
    <n v="34.97"/>
    <s v="Infomedia Ltd"/>
    <x v="3"/>
  </r>
  <r>
    <n v="7430"/>
    <s v="Data Processing"/>
    <n v="140"/>
    <d v="2023-03-01T00:00:00"/>
    <s v="Comp Chgs NST/NWT"/>
    <n v="10227819"/>
    <n v="41.15"/>
    <s v="Infomedia Ltd"/>
    <x v="3"/>
  </r>
  <r>
    <n v="7430"/>
    <s v="Data Processing"/>
    <n v="160"/>
    <d v="2023-03-01T00:00:00"/>
    <s v="Comp Chgs NST/NWT"/>
    <n v="10227819"/>
    <n v="20.57"/>
    <s v="Infomedia Ltd"/>
    <x v="3"/>
  </r>
  <r>
    <n v="7430"/>
    <s v="Data Processing"/>
    <n v="210"/>
    <d v="2023-03-01T00:00:00"/>
    <s v="Comp Chgs NST/NWT"/>
    <n v="10227819"/>
    <n v="22.87"/>
    <s v="Infomedia Ltd"/>
    <x v="3"/>
  </r>
  <r>
    <n v="7430"/>
    <s v="Data Processing"/>
    <n v="220"/>
    <d v="2023-03-01T00:00:00"/>
    <s v="Comp Chgs NST/NWT"/>
    <n v="10227819"/>
    <n v="13.71"/>
    <s v="Infomedia Ltd"/>
    <x v="3"/>
  </r>
  <r>
    <n v="7430"/>
    <s v="Data Processing"/>
    <n v="230"/>
    <d v="2023-03-01T00:00:00"/>
    <s v="Comp Chgs NST/NWT"/>
    <n v="10227819"/>
    <n v="23.15"/>
    <s v="Infomedia Ltd"/>
    <x v="3"/>
  </r>
  <r>
    <n v="7430"/>
    <s v="Data Processing"/>
    <n v="240"/>
    <d v="2023-03-01T00:00:00"/>
    <s v="Comp Chgs NST/NWT"/>
    <n v="10227819"/>
    <n v="18.28"/>
    <s v="Infomedia Ltd"/>
    <x v="3"/>
  </r>
  <r>
    <n v="7430"/>
    <s v="Data Processing"/>
    <n v="340"/>
    <d v="2023-03-01T00:00:00"/>
    <s v="Comp Chgs NST/NWT"/>
    <n v="10227819"/>
    <n v="9.33"/>
    <s v="Infomedia Ltd"/>
    <x v="3"/>
  </r>
  <r>
    <n v="7430"/>
    <s v="Data Processing"/>
    <n v="935"/>
    <d v="2023-03-01T00:00:00"/>
    <s v="Comp Chgs NST/NWT"/>
    <n v="10227819"/>
    <n v="8.57"/>
    <s v="Infomedia Ltd"/>
    <x v="3"/>
  </r>
  <r>
    <n v="7430"/>
    <s v="Data Processing"/>
    <n v="936"/>
    <d v="2023-03-01T00:00:00"/>
    <s v="Comp Chgs NST/NWT"/>
    <n v="10227819"/>
    <n v="8.57"/>
    <s v="Infomedia Ltd"/>
    <x v="3"/>
  </r>
  <r>
    <n v="7430"/>
    <s v="Data Processing"/>
    <n v="110"/>
    <d v="2023-04-01T00:00:00"/>
    <s v="Comp Chgs NST/NWT"/>
    <n v="10229056"/>
    <n v="45.71"/>
    <s v="Infomedia Ltd"/>
    <x v="3"/>
  </r>
  <r>
    <n v="7430"/>
    <s v="Data Processing"/>
    <n v="112"/>
    <d v="2023-04-01T00:00:00"/>
    <s v="Comp Chgs NST/NWT"/>
    <n v="10229056"/>
    <n v="34.299999999999997"/>
    <s v="Infomedia Ltd"/>
    <x v="3"/>
  </r>
  <r>
    <n v="7430"/>
    <s v="Data Processing"/>
    <n v="120"/>
    <d v="2023-04-01T00:00:00"/>
    <s v="Comp Chgs NST/NWT"/>
    <n v="10229056"/>
    <n v="61.72"/>
    <s v="Infomedia Ltd"/>
    <x v="3"/>
  </r>
  <r>
    <n v="7430"/>
    <s v="Data Processing"/>
    <n v="130"/>
    <d v="2023-04-01T00:00:00"/>
    <s v="Comp Chgs NST/NWT"/>
    <n v="10229056"/>
    <n v="34.97"/>
    <s v="Infomedia Ltd"/>
    <x v="3"/>
  </r>
  <r>
    <n v="7430"/>
    <s v="Data Processing"/>
    <n v="140"/>
    <d v="2023-04-01T00:00:00"/>
    <s v="Comp Chgs NST/NWT"/>
    <n v="10229056"/>
    <n v="41.15"/>
    <s v="Infomedia Ltd"/>
    <x v="3"/>
  </r>
  <r>
    <n v="7430"/>
    <s v="Data Processing"/>
    <n v="160"/>
    <d v="2023-04-01T00:00:00"/>
    <s v="Comp Chgs NST/NWT"/>
    <n v="10229056"/>
    <n v="20.57"/>
    <s v="Infomedia Ltd"/>
    <x v="3"/>
  </r>
  <r>
    <n v="7430"/>
    <s v="Data Processing"/>
    <n v="210"/>
    <d v="2023-04-01T00:00:00"/>
    <s v="Comp Chgs NST/NWT"/>
    <n v="10229056"/>
    <n v="22.87"/>
    <s v="Infomedia Ltd"/>
    <x v="3"/>
  </r>
  <r>
    <n v="7430"/>
    <s v="Data Processing"/>
    <n v="220"/>
    <d v="2023-04-01T00:00:00"/>
    <s v="Comp Chgs NST/NWT"/>
    <n v="10229056"/>
    <n v="13.71"/>
    <s v="Infomedia Ltd"/>
    <x v="3"/>
  </r>
  <r>
    <n v="7430"/>
    <s v="Data Processing"/>
    <n v="230"/>
    <d v="2023-04-01T00:00:00"/>
    <s v="Comp Chgs NST/NWT"/>
    <n v="10229056"/>
    <n v="23.15"/>
    <s v="Infomedia Ltd"/>
    <x v="3"/>
  </r>
  <r>
    <n v="7430"/>
    <s v="Data Processing"/>
    <n v="240"/>
    <d v="2023-04-01T00:00:00"/>
    <s v="Comp Chgs NST/NWT"/>
    <n v="10229056"/>
    <n v="18.28"/>
    <s v="Infomedia Ltd"/>
    <x v="3"/>
  </r>
  <r>
    <n v="7430"/>
    <s v="Data Processing"/>
    <n v="340"/>
    <d v="2023-04-01T00:00:00"/>
    <s v="Comp Chgs NST/NWT"/>
    <n v="10229056"/>
    <n v="9.33"/>
    <s v="Infomedia Ltd"/>
    <x v="3"/>
  </r>
  <r>
    <n v="7430"/>
    <s v="Data Processing"/>
    <n v="935"/>
    <d v="2023-04-01T00:00:00"/>
    <s v="Comp Chgs NST/NWT"/>
    <n v="10229056"/>
    <n v="8.57"/>
    <s v="Infomedia Ltd"/>
    <x v="3"/>
  </r>
  <r>
    <n v="7430"/>
    <s v="Data Processing"/>
    <n v="936"/>
    <d v="2023-04-01T00:00:00"/>
    <s v="Comp Chgs NST/NWT"/>
    <n v="10229056"/>
    <n v="8.57"/>
    <s v="Infomedia Ltd"/>
    <x v="3"/>
  </r>
  <r>
    <n v="7430"/>
    <s v="Data Processing"/>
    <n v="110"/>
    <d v="2023-05-01T00:00:00"/>
    <s v="Comp Chgs NST/NWT"/>
    <n v="10229782"/>
    <n v="45.71"/>
    <s v="Infomedia Ltd"/>
    <x v="3"/>
  </r>
  <r>
    <n v="7430"/>
    <s v="Data Processing"/>
    <n v="112"/>
    <d v="2023-05-01T00:00:00"/>
    <s v="Comp Chgs NST/NWT"/>
    <n v="10229782"/>
    <n v="34.299999999999997"/>
    <s v="Infomedia Ltd"/>
    <x v="3"/>
  </r>
  <r>
    <n v="7430"/>
    <s v="Data Processing"/>
    <n v="120"/>
    <d v="2023-05-01T00:00:00"/>
    <s v="Comp Chgs NST/NWT"/>
    <n v="10229782"/>
    <n v="61.72"/>
    <s v="Infomedia Ltd"/>
    <x v="3"/>
  </r>
  <r>
    <n v="7430"/>
    <s v="Data Processing"/>
    <n v="130"/>
    <d v="2023-05-01T00:00:00"/>
    <s v="Comp Chgs NST/NWT"/>
    <n v="10229782"/>
    <n v="34.97"/>
    <s v="Infomedia Ltd"/>
    <x v="3"/>
  </r>
  <r>
    <n v="7430"/>
    <s v="Data Processing"/>
    <n v="140"/>
    <d v="2023-05-01T00:00:00"/>
    <s v="Comp Chgs NST/NWT"/>
    <n v="10229782"/>
    <n v="41.15"/>
    <s v="Infomedia Ltd"/>
    <x v="3"/>
  </r>
  <r>
    <n v="7430"/>
    <s v="Data Processing"/>
    <n v="160"/>
    <d v="2023-05-01T00:00:00"/>
    <s v="Comp Chgs NST/NWT"/>
    <n v="10229782"/>
    <n v="20.57"/>
    <s v="Infomedia Ltd"/>
    <x v="3"/>
  </r>
  <r>
    <n v="7430"/>
    <s v="Data Processing"/>
    <n v="210"/>
    <d v="2023-05-01T00:00:00"/>
    <s v="Comp Chgs NST/NWT"/>
    <n v="10229782"/>
    <n v="22.87"/>
    <s v="Infomedia Ltd"/>
    <x v="3"/>
  </r>
  <r>
    <n v="7430"/>
    <s v="Data Processing"/>
    <n v="220"/>
    <d v="2023-05-01T00:00:00"/>
    <s v="Comp Chgs NST/NWT"/>
    <n v="10229782"/>
    <n v="13.71"/>
    <s v="Infomedia Ltd"/>
    <x v="3"/>
  </r>
  <r>
    <n v="7430"/>
    <s v="Data Processing"/>
    <n v="230"/>
    <d v="2023-05-01T00:00:00"/>
    <s v="Comp Chgs NST/NWT"/>
    <n v="10229782"/>
    <n v="23.15"/>
    <s v="Infomedia Ltd"/>
    <x v="3"/>
  </r>
  <r>
    <n v="7430"/>
    <s v="Data Processing"/>
    <n v="240"/>
    <d v="2023-05-01T00:00:00"/>
    <s v="Comp Chgs NST/NWT"/>
    <n v="10229782"/>
    <n v="18.28"/>
    <s v="Infomedia Ltd"/>
    <x v="3"/>
  </r>
  <r>
    <n v="7430"/>
    <s v="Data Processing"/>
    <n v="340"/>
    <d v="2023-05-01T00:00:00"/>
    <s v="Comp Chgs NST/NWT"/>
    <n v="10229782"/>
    <n v="9.33"/>
    <s v="Infomedia Ltd"/>
    <x v="3"/>
  </r>
  <r>
    <n v="7430"/>
    <s v="Data Processing"/>
    <n v="935"/>
    <d v="2023-05-01T00:00:00"/>
    <s v="Comp Chgs NST/NWT"/>
    <n v="10229782"/>
    <n v="8.57"/>
    <s v="Infomedia Ltd"/>
    <x v="3"/>
  </r>
  <r>
    <n v="7430"/>
    <s v="Data Processing"/>
    <n v="936"/>
    <d v="2023-05-01T00:00:00"/>
    <s v="Comp Chgs NST/NWT"/>
    <n v="10229782"/>
    <n v="8.57"/>
    <s v="Infomedia Ltd"/>
    <x v="3"/>
  </r>
  <r>
    <n v="7430"/>
    <s v="Data Processing"/>
    <n v="110"/>
    <d v="2023-06-01T00:00:00"/>
    <s v="Comp Chgs NST/NWT"/>
    <n v="10230936"/>
    <n v="45.71"/>
    <s v="Infomedia Ltd"/>
    <x v="3"/>
  </r>
  <r>
    <n v="7430"/>
    <s v="Data Processing"/>
    <n v="110"/>
    <d v="2023-06-01T00:00:00"/>
    <s v="Comp Chgs NST"/>
    <n v="10230936"/>
    <n v="-68.58"/>
    <s v="Infomedia Ltd"/>
    <x v="3"/>
  </r>
  <r>
    <n v="7430"/>
    <s v="Data Processing"/>
    <n v="112"/>
    <d v="2023-06-01T00:00:00"/>
    <s v="Comp Chgs NST/NWT"/>
    <n v="10230936"/>
    <n v="34.299999999999997"/>
    <s v="Infomedia Ltd"/>
    <x v="3"/>
  </r>
  <r>
    <n v="7430"/>
    <s v="Data Processing"/>
    <n v="112"/>
    <d v="2023-06-01T00:00:00"/>
    <s v="Comp Chgs NST"/>
    <n v="10230936"/>
    <n v="-34.299999999999997"/>
    <s v="Infomedia Ltd"/>
    <x v="3"/>
  </r>
  <r>
    <n v="7430"/>
    <s v="Data Processing"/>
    <n v="120"/>
    <d v="2023-06-01T00:00:00"/>
    <s v="Comp Chgs NST/NWT"/>
    <n v="10230936"/>
    <n v="61.72"/>
    <s v="Infomedia Ltd"/>
    <x v="3"/>
  </r>
  <r>
    <n v="7430"/>
    <s v="Data Processing"/>
    <n v="120"/>
    <d v="2023-06-01T00:00:00"/>
    <s v="Comp Chgs NST"/>
    <n v="10230936"/>
    <n v="-75.44"/>
    <s v="Infomedia Ltd"/>
    <x v="3"/>
  </r>
  <r>
    <n v="7430"/>
    <s v="Data Processing"/>
    <n v="130"/>
    <d v="2023-06-01T00:00:00"/>
    <s v="Comp Chgs NST/NWT"/>
    <n v="10230936"/>
    <n v="34.97"/>
    <s v="Infomedia Ltd"/>
    <x v="3"/>
  </r>
  <r>
    <n v="7430"/>
    <s v="Data Processing"/>
    <n v="130"/>
    <d v="2023-06-01T00:00:00"/>
    <s v="Comp Chgs NST"/>
    <n v="10230936"/>
    <n v="-58.3"/>
    <s v="Infomedia Ltd"/>
    <x v="3"/>
  </r>
  <r>
    <n v="7430"/>
    <s v="Data Processing"/>
    <n v="140"/>
    <d v="2023-06-01T00:00:00"/>
    <s v="Comp Chgs NST/NWT"/>
    <n v="10230936"/>
    <n v="41.15"/>
    <s v="Infomedia Ltd"/>
    <x v="3"/>
  </r>
  <r>
    <n v="7430"/>
    <s v="Data Processing"/>
    <n v="140"/>
    <d v="2023-06-01T00:00:00"/>
    <s v="Comp Chgs NST"/>
    <n v="10230936"/>
    <n v="-68.58"/>
    <s v="Infomedia Ltd"/>
    <x v="3"/>
  </r>
  <r>
    <n v="7430"/>
    <s v="Data Processing"/>
    <n v="160"/>
    <d v="2023-06-01T00:00:00"/>
    <s v="Comp Chgs NST/NWT"/>
    <n v="10230936"/>
    <n v="20.57"/>
    <s v="Infomedia Ltd"/>
    <x v="3"/>
  </r>
  <r>
    <n v="7430"/>
    <s v="Data Processing"/>
    <n v="162"/>
    <d v="2023-06-01T00:00:00"/>
    <s v="Comp Chgs NST"/>
    <n v="10230936"/>
    <n v="-20.57"/>
    <s v="Infomedia Ltd"/>
    <x v="3"/>
  </r>
  <r>
    <n v="7430"/>
    <s v="Data Processing"/>
    <n v="210"/>
    <d v="2023-06-01T00:00:00"/>
    <s v="Comp Chgs NST/NWT"/>
    <n v="10230936"/>
    <n v="22.87"/>
    <s v="Infomedia Ltd"/>
    <x v="3"/>
  </r>
  <r>
    <n v="7430"/>
    <s v="Data Processing"/>
    <n v="220"/>
    <d v="2023-06-01T00:00:00"/>
    <s v="Comp Chgs NST/NWT"/>
    <n v="10230936"/>
    <n v="13.71"/>
    <s v="Infomedia Ltd"/>
    <x v="3"/>
  </r>
  <r>
    <n v="7430"/>
    <s v="Data Processing"/>
    <n v="230"/>
    <d v="2023-06-01T00:00:00"/>
    <s v="Comp Chgs NST/NWT"/>
    <n v="10230936"/>
    <n v="23.15"/>
    <s v="Infomedia Ltd"/>
    <x v="3"/>
  </r>
  <r>
    <n v="7430"/>
    <s v="Data Processing"/>
    <n v="240"/>
    <d v="2023-06-01T00:00:00"/>
    <s v="Comp Chgs NST/NWT"/>
    <n v="10230936"/>
    <n v="18.28"/>
    <s v="Infomedia Ltd"/>
    <x v="3"/>
  </r>
  <r>
    <n v="7430"/>
    <s v="Data Processing"/>
    <n v="340"/>
    <d v="2023-06-01T00:00:00"/>
    <s v="Comp Chgs NST/NWT"/>
    <n v="10230936"/>
    <n v="9.33"/>
    <s v="Infomedia Ltd"/>
    <x v="3"/>
  </r>
  <r>
    <n v="7430"/>
    <s v="Data Processing"/>
    <n v="935"/>
    <d v="2023-06-01T00:00:00"/>
    <s v="Comp Chgs NST/NWT"/>
    <n v="10230936"/>
    <n v="8.57"/>
    <s v="Infomedia Ltd"/>
    <x v="3"/>
  </r>
  <r>
    <n v="7430"/>
    <s v="Data Processing"/>
    <n v="935"/>
    <d v="2023-06-01T00:00:00"/>
    <s v="Comp Chgs NST"/>
    <n v="10230936"/>
    <n v="-17.149999999999999"/>
    <s v="Infomedia Ltd"/>
    <x v="3"/>
  </r>
  <r>
    <n v="7430"/>
    <s v="Data Processing"/>
    <n v="936"/>
    <d v="2023-06-01T00:00:00"/>
    <s v="Comp Chgs NST/NWT"/>
    <n v="10230936"/>
    <n v="8.57"/>
    <s v="Infomedia Ltd"/>
    <x v="3"/>
  </r>
  <r>
    <n v="7430"/>
    <s v="Data Processing"/>
    <n v="430"/>
    <d v="2023-05-31T00:00:00"/>
    <s v="JBC Distribution (Anchor) - milk"/>
    <s v="C6I2009732"/>
    <n v="59.48"/>
    <s v="JBC Distribution (Anchor)"/>
    <x v="1"/>
  </r>
  <r>
    <n v="7430"/>
    <s v="Data Processing"/>
    <n v="430"/>
    <d v="2023-05-31T00:00:00"/>
    <s v="JBC Distribution (Anchor) milk"/>
    <s v="C6I2009732"/>
    <n v="-59.48"/>
    <s v="JBC Distribution (Anchor)"/>
    <x v="1"/>
  </r>
  <r>
    <n v="7430"/>
    <s v="Data Processing"/>
    <n v="440"/>
    <d v="2023-05-31T00:00:00"/>
    <s v="JBC Distribution (Anchor) - milk"/>
    <s v="C6I2009732"/>
    <n v="59.48"/>
    <s v="JBC Distribution (Anchor)"/>
    <x v="1"/>
  </r>
  <r>
    <n v="7430"/>
    <s v="Data Processing"/>
    <n v="440"/>
    <d v="2023-05-31T00:00:00"/>
    <s v="JBC Distribution (Anchor) milk"/>
    <s v="C6I2009732"/>
    <n v="-59.48"/>
    <s v="JBC Distribution (Anchor)"/>
    <x v="1"/>
  </r>
  <r>
    <n v="7430"/>
    <s v="Data Processing"/>
    <n v="110"/>
    <d v="2023-03-31T00:00:00"/>
    <s v="MotorWeb Services Limited"/>
    <n v="287224"/>
    <n v="380.2"/>
    <s v="MotorWeb Services Limited"/>
    <x v="2"/>
  </r>
  <r>
    <n v="7430"/>
    <s v="Data Processing"/>
    <n v="140"/>
    <d v="2023-03-31T00:00:00"/>
    <s v="MotorWeb Services Limited"/>
    <n v="287300"/>
    <n v="221.45"/>
    <s v="MotorWeb Services Limited"/>
    <x v="2"/>
  </r>
  <r>
    <n v="7430"/>
    <s v="Data Processing"/>
    <n v="240"/>
    <d v="2023-03-31T00:00:00"/>
    <s v="MotorWeb Services Limited"/>
    <n v="87745"/>
    <n v="496.7"/>
    <s v="MotorWeb Services Limited"/>
    <x v="2"/>
  </r>
  <r>
    <n v="7430"/>
    <s v="Data Processing"/>
    <n v="110"/>
    <d v="2023-04-30T00:00:00"/>
    <s v="MotorWeb Services Limited"/>
    <n v="672911791"/>
    <n v="329.56"/>
    <s v="MotorWeb Services Limited"/>
    <x v="2"/>
  </r>
  <r>
    <n v="7430"/>
    <s v="Data Processing"/>
    <n v="140"/>
    <d v="2023-04-30T00:00:00"/>
    <s v="MotorWeb Services Limited"/>
    <n v="72911883"/>
    <n v="160.96"/>
    <s v="MotorWeb Services Limited"/>
    <x v="2"/>
  </r>
  <r>
    <n v="7430"/>
    <s v="Data Processing"/>
    <n v="240"/>
    <d v="2023-04-30T00:00:00"/>
    <s v="MotorWeb Services Limited"/>
    <n v="72912389"/>
    <n v="284.25"/>
    <s v="MotorWeb Services Limited"/>
    <x v="2"/>
  </r>
  <r>
    <n v="7430"/>
    <s v="Data Processing"/>
    <n v="110"/>
    <d v="2023-05-31T00:00:00"/>
    <s v="MotorWeb Services Limited - NST "/>
    <n v="72917211"/>
    <n v="376.3"/>
    <s v="MotorWeb Services Limited"/>
    <x v="2"/>
  </r>
  <r>
    <n v="7430"/>
    <s v="Data Processing"/>
    <n v="110"/>
    <d v="2023-05-31T00:00:00"/>
    <s v="MotorWeb Services Limited"/>
    <n v="72917211"/>
    <n v="-376.3"/>
    <s v="MotorWeb Services Limited"/>
    <x v="2"/>
  </r>
  <r>
    <n v="7430"/>
    <s v="Data Processing"/>
    <n v="140"/>
    <d v="2023-05-31T00:00:00"/>
    <s v="MotorWeb Services Limited - NST Service "/>
    <n v="72917242"/>
    <n v="205.25"/>
    <s v="MotorWeb Services Limited"/>
    <x v="2"/>
  </r>
  <r>
    <n v="7430"/>
    <s v="Data Processing"/>
    <n v="140"/>
    <d v="2023-05-31T00:00:00"/>
    <s v="MotorWeb Services Limited"/>
    <n v="72917242"/>
    <n v="-205.25"/>
    <s v="MotorWeb Services Limited"/>
    <x v="2"/>
  </r>
  <r>
    <n v="7430"/>
    <s v="Data Processing"/>
    <n v="240"/>
    <d v="2023-05-31T00:00:00"/>
    <s v="MotorWeb Services Limited - vehicle info "/>
    <n v="2917533"/>
    <n v="515.20000000000005"/>
    <s v="MotorWeb Services Limited"/>
    <x v="2"/>
  </r>
  <r>
    <n v="7430"/>
    <s v="Data Processing"/>
    <n v="240"/>
    <d v="2023-05-31T00:00:00"/>
    <s v="MotorWeb Services Limited"/>
    <n v="2917533"/>
    <n v="-515.20000000000005"/>
    <s v="MotorWeb Services Limited"/>
    <x v="2"/>
  </r>
  <r>
    <n v="7430"/>
    <s v="Data Processing"/>
    <n v="140"/>
    <d v="2023-06-30T00:00:00"/>
    <s v="MotorWeb Services Limited- BVI info"/>
    <n v="5672919635"/>
    <n v="209.1"/>
    <s v="MotorWeb Services Limited"/>
    <x v="2"/>
  </r>
  <r>
    <n v="7430"/>
    <s v="Data Processing"/>
    <n v="240"/>
    <d v="2023-06-30T00:00:00"/>
    <s v="MotorWeb Services Limited- BVI Info NWT service"/>
    <n v="5672920064"/>
    <n v="468.36"/>
    <s v="MotorWeb Services Limited"/>
    <x v="2"/>
  </r>
  <r>
    <n v="7430"/>
    <s v="Data Processing"/>
    <n v="110"/>
    <d v="2024-01-31T00:00:00"/>
    <s v="MotorWeb Services Limited BASIC VEHICLE INFORMATION"/>
    <s v="INV10572"/>
    <n v="429.9"/>
    <s v="MotorWeb Services Limited"/>
    <x v="2"/>
  </r>
  <r>
    <n v="7430"/>
    <s v="Data Processing"/>
    <n v="130"/>
    <d v="2024-01-31T00:00:00"/>
    <s v="MotorWeb Services Limited BASIC VEHICLE INFORMATION"/>
    <s v="INV10581"/>
    <n v="0.55000000000000004"/>
    <s v="MotorWeb Services Limited"/>
    <x v="2"/>
  </r>
  <r>
    <n v="7430"/>
    <s v="Data Processing"/>
    <n v="140"/>
    <d v="2024-01-31T00:00:00"/>
    <s v="MotorWeb Services Limited MOTORCHECK"/>
    <s v="INV10635"/>
    <n v="6.3"/>
    <s v="MotorWeb Services Limited"/>
    <x v="2"/>
  </r>
  <r>
    <n v="7430"/>
    <s v="Data Processing"/>
    <n v="240"/>
    <d v="2024-01-31T00:00:00"/>
    <s v="MotorWeb Services Limited  BASIC VEHICLE INFORMATION"/>
    <s v="INV11002"/>
    <n v="427.9"/>
    <s v="MotorWeb Services Limited"/>
    <x v="2"/>
  </r>
  <r>
    <n v="7430"/>
    <s v="Data Processing"/>
    <n v="110"/>
    <d v="2024-02-29T00:00:00"/>
    <s v="MotorWeb Services Limited"/>
    <s v="INV239292"/>
    <n v="362.15"/>
    <s v="MotorWeb Services Limited"/>
    <x v="2"/>
  </r>
  <r>
    <n v="7430"/>
    <s v="Data Processing"/>
    <n v="140"/>
    <d v="2024-02-29T00:00:00"/>
    <s v="MotorWeb Services Limited MOTORCHECK"/>
    <s v="INV239352"/>
    <n v="12.6"/>
    <s v="MotorWeb Services Limited"/>
    <x v="2"/>
  </r>
  <r>
    <n v="7430"/>
    <s v="Data Processing"/>
    <n v="240"/>
    <d v="2024-02-29T00:00:00"/>
    <s v="MotorWeb Services Limited BASIC VEHICLE INFORMATION (BVI)"/>
    <s v="INV239721"/>
    <n v="572.9"/>
    <s v="MotorWeb Services Limited"/>
    <x v="2"/>
  </r>
  <r>
    <n v="7430"/>
    <s v="Data Processing"/>
    <n v="130"/>
    <d v="2023-07-12T00:00:00"/>
    <s v="N Z Safety Limited"/>
    <s v="R208083"/>
    <n v="40.83"/>
    <s v="N Z Safety Limited"/>
    <x v="5"/>
  </r>
  <r>
    <n v="7430"/>
    <s v="Data Processing"/>
    <n v="140"/>
    <d v="2023-05-16T00:00:00"/>
    <s v="Nespresso New Zealand"/>
    <n v="46208700"/>
    <n v="1142.6099999999999"/>
    <s v="Nespresso New Zealand"/>
    <x v="4"/>
  </r>
  <r>
    <n v="7430"/>
    <s v="Data Processing"/>
    <n v="130"/>
    <d v="2023-08-31T00:00:00"/>
    <s v="NXP NZ (formerly WINC)"/>
    <n v="9028239023"/>
    <n v="300.19"/>
    <s v="NXP NZ (formerly WINC)"/>
    <x v="4"/>
  </r>
  <r>
    <n v="7430"/>
    <s v="Data Processing"/>
    <n v="130"/>
    <d v="2023-06-17T00:00:00"/>
    <s v="Prosport Auto 2012 Ltd"/>
    <s v="PSA-5647"/>
    <n v="573.29999999999995"/>
    <s v="Prosport Auto 2012 Ltd"/>
    <x v="5"/>
  </r>
  <r>
    <n v="7430"/>
    <s v="Data Processing"/>
    <n v="110"/>
    <d v="2023-03-03T00:00:00"/>
    <s v="Comp Chgs NST/NWT"/>
    <n v="4660"/>
    <n v="225.64"/>
    <s v="Revolution Software Limited"/>
    <x v="6"/>
  </r>
  <r>
    <n v="7430"/>
    <s v="Data Processing"/>
    <n v="112"/>
    <d v="2023-03-03T00:00:00"/>
    <s v="Comp Chgs NST/NWT"/>
    <n v="4660"/>
    <n v="169.27"/>
    <s v="Revolution Software Limited"/>
    <x v="6"/>
  </r>
  <r>
    <n v="7430"/>
    <s v="Data Processing"/>
    <n v="120"/>
    <d v="2023-03-03T00:00:00"/>
    <s v="Comp Chgs NST/NWT"/>
    <n v="4660"/>
    <n v="304.7"/>
    <s v="Revolution Software Limited"/>
    <x v="6"/>
  </r>
  <r>
    <n v="7430"/>
    <s v="Data Processing"/>
    <n v="130"/>
    <d v="2023-03-03T00:00:00"/>
    <s v="Comp Chgs NST/NWT"/>
    <n v="4660"/>
    <n v="172.66"/>
    <s v="Revolution Software Limited"/>
    <x v="6"/>
  </r>
  <r>
    <n v="7430"/>
    <s v="Data Processing"/>
    <n v="140"/>
    <d v="2023-03-03T00:00:00"/>
    <s v="Comp Chgs NST/NWT"/>
    <n v="4660"/>
    <n v="203.13"/>
    <s v="Revolution Software Limited"/>
    <x v="6"/>
  </r>
  <r>
    <n v="7430"/>
    <s v="Data Processing"/>
    <n v="160"/>
    <d v="2023-03-03T00:00:00"/>
    <s v="Comp Chgs NST/NWT"/>
    <n v="4660"/>
    <n v="101.57"/>
    <s v="Revolution Software Limited"/>
    <x v="6"/>
  </r>
  <r>
    <n v="7430"/>
    <s v="Data Processing"/>
    <n v="210"/>
    <d v="2023-03-03T00:00:00"/>
    <s v="Comp Chgs NST/NWT"/>
    <n v="4660"/>
    <n v="112.9"/>
    <s v="Revolution Software Limited"/>
    <x v="6"/>
  </r>
  <r>
    <n v="7430"/>
    <s v="Data Processing"/>
    <n v="220"/>
    <d v="2023-03-03T00:00:00"/>
    <s v="Comp Chgs NST/NWT"/>
    <n v="4660"/>
    <n v="67.709999999999994"/>
    <s v="Revolution Software Limited"/>
    <x v="6"/>
  </r>
  <r>
    <n v="7430"/>
    <s v="Data Processing"/>
    <n v="230"/>
    <d v="2023-03-03T00:00:00"/>
    <s v="Comp Chgs NST/NWT"/>
    <n v="4660"/>
    <n v="114.26"/>
    <s v="Revolution Software Limited"/>
    <x v="6"/>
  </r>
  <r>
    <n v="7430"/>
    <s v="Data Processing"/>
    <n v="240"/>
    <d v="2023-03-03T00:00:00"/>
    <s v="Comp Chgs NST/NWT"/>
    <n v="4660"/>
    <n v="90.23"/>
    <s v="Revolution Software Limited"/>
    <x v="6"/>
  </r>
  <r>
    <n v="7430"/>
    <s v="Data Processing"/>
    <n v="340"/>
    <d v="2023-03-03T00:00:00"/>
    <s v="Comp Chgs NST/NWT"/>
    <n v="4660"/>
    <n v="46.04"/>
    <s v="Revolution Software Limited"/>
    <x v="6"/>
  </r>
  <r>
    <n v="7430"/>
    <s v="Data Processing"/>
    <n v="935"/>
    <d v="2023-03-03T00:00:00"/>
    <s v="Comp Chgs NST/NWT"/>
    <n v="4660"/>
    <n v="42.32"/>
    <s v="Revolution Software Limited"/>
    <x v="6"/>
  </r>
  <r>
    <n v="7430"/>
    <s v="Data Processing"/>
    <n v="936"/>
    <d v="2023-03-03T00:00:00"/>
    <s v="Comp Chgs NST/NWT"/>
    <n v="4660"/>
    <n v="42.32"/>
    <s v="Revolution Software Limited"/>
    <x v="6"/>
  </r>
  <r>
    <n v="7430"/>
    <s v="Data Processing"/>
    <n v="110"/>
    <d v="2023-04-03T00:00:00"/>
    <s v="Comp Chgs NST/NWT"/>
    <n v="4718"/>
    <n v="225.82"/>
    <s v="Revolution Software Limited"/>
    <x v="6"/>
  </r>
  <r>
    <n v="7430"/>
    <s v="Data Processing"/>
    <n v="112"/>
    <d v="2023-04-03T00:00:00"/>
    <s v="Comp Chgs NST/NWT"/>
    <n v="4718"/>
    <n v="169.4"/>
    <s v="Revolution Software Limited"/>
    <x v="6"/>
  </r>
  <r>
    <n v="7430"/>
    <s v="Data Processing"/>
    <n v="120"/>
    <d v="2023-04-03T00:00:00"/>
    <s v="Comp Chgs NST/NWT"/>
    <n v="4718"/>
    <n v="304.92"/>
    <s v="Revolution Software Limited"/>
    <x v="6"/>
  </r>
  <r>
    <n v="7430"/>
    <s v="Data Processing"/>
    <n v="130"/>
    <d v="2023-04-03T00:00:00"/>
    <s v="Comp Chgs NST/NWT"/>
    <n v="4718"/>
    <n v="172.79"/>
    <s v="Revolution Software Limited"/>
    <x v="6"/>
  </r>
  <r>
    <n v="7430"/>
    <s v="Data Processing"/>
    <n v="140"/>
    <d v="2023-04-03T00:00:00"/>
    <s v="Comp Chgs NST/NWT"/>
    <n v="4718"/>
    <n v="203.29"/>
    <s v="Revolution Software Limited"/>
    <x v="6"/>
  </r>
  <r>
    <n v="7430"/>
    <s v="Data Processing"/>
    <n v="160"/>
    <d v="2023-04-03T00:00:00"/>
    <s v="Comp Chgs NST/NWT"/>
    <n v="4718"/>
    <n v="101.64"/>
    <s v="Revolution Software Limited"/>
    <x v="6"/>
  </r>
  <r>
    <n v="7430"/>
    <s v="Data Processing"/>
    <n v="210"/>
    <d v="2023-04-03T00:00:00"/>
    <s v="Comp Chgs NST/NWT"/>
    <n v="4718"/>
    <n v="112.99"/>
    <s v="Revolution Software Limited"/>
    <x v="6"/>
  </r>
  <r>
    <n v="7430"/>
    <s v="Data Processing"/>
    <n v="220"/>
    <d v="2023-04-03T00:00:00"/>
    <s v="Comp Chgs NST/NWT"/>
    <n v="4718"/>
    <n v="67.77"/>
    <s v="Revolution Software Limited"/>
    <x v="6"/>
  </r>
  <r>
    <n v="7430"/>
    <s v="Data Processing"/>
    <n v="230"/>
    <d v="2023-04-03T00:00:00"/>
    <s v="Comp Chgs NST/NWT"/>
    <n v="4718"/>
    <n v="114.35"/>
    <s v="Revolution Software Limited"/>
    <x v="6"/>
  </r>
  <r>
    <n v="7430"/>
    <s v="Data Processing"/>
    <n v="240"/>
    <d v="2023-04-03T00:00:00"/>
    <s v="Comp Chgs NST/NWT"/>
    <n v="4718"/>
    <n v="90.3"/>
    <s v="Revolution Software Limited"/>
    <x v="6"/>
  </r>
  <r>
    <n v="7430"/>
    <s v="Data Processing"/>
    <n v="340"/>
    <d v="2023-04-03T00:00:00"/>
    <s v="Comp Chgs NST/NWT"/>
    <n v="4718"/>
    <n v="46.08"/>
    <s v="Revolution Software Limited"/>
    <x v="6"/>
  </r>
  <r>
    <n v="7430"/>
    <s v="Data Processing"/>
    <n v="935"/>
    <d v="2023-04-03T00:00:00"/>
    <s v="Comp Chgs NST/NWT"/>
    <n v="4718"/>
    <n v="42.35"/>
    <s v="Revolution Software Limited"/>
    <x v="6"/>
  </r>
  <r>
    <n v="7430"/>
    <s v="Data Processing"/>
    <n v="936"/>
    <d v="2023-04-03T00:00:00"/>
    <s v="Comp Chgs NST/NWT"/>
    <n v="4718"/>
    <n v="42.35"/>
    <s v="Revolution Software Limited"/>
    <x v="6"/>
  </r>
  <r>
    <n v="7430"/>
    <s v="Data Processing"/>
    <n v="110"/>
    <d v="2023-05-05T00:00:00"/>
    <s v="Comp Chgs NST/NWT"/>
    <n v="4767"/>
    <n v="175.92"/>
    <s v="Revolution Software Limited"/>
    <x v="6"/>
  </r>
  <r>
    <n v="7430"/>
    <s v="Data Processing"/>
    <n v="112"/>
    <d v="2023-05-05T00:00:00"/>
    <s v="Comp Chgs NST/NWT"/>
    <n v="4767"/>
    <n v="131.97"/>
    <s v="Revolution Software Limited"/>
    <x v="6"/>
  </r>
  <r>
    <n v="7430"/>
    <s v="Data Processing"/>
    <n v="120"/>
    <d v="2023-05-05T00:00:00"/>
    <s v="Comp Chgs NST/NWT"/>
    <n v="4767"/>
    <n v="237.56"/>
    <s v="Revolution Software Limited"/>
    <x v="6"/>
  </r>
  <r>
    <n v="7430"/>
    <s v="Data Processing"/>
    <n v="130"/>
    <d v="2023-05-05T00:00:00"/>
    <s v="Comp Chgs NST/NWT"/>
    <n v="4767"/>
    <n v="134.62"/>
    <s v="Revolution Software Limited"/>
    <x v="6"/>
  </r>
  <r>
    <n v="7430"/>
    <s v="Data Processing"/>
    <n v="140"/>
    <d v="2023-05-05T00:00:00"/>
    <s v="Comp Chgs NST/NWT"/>
    <n v="4767"/>
    <n v="158.37"/>
    <s v="Revolution Software Limited"/>
    <x v="6"/>
  </r>
  <r>
    <n v="7430"/>
    <s v="Data Processing"/>
    <n v="160"/>
    <d v="2023-05-05T00:00:00"/>
    <s v="Comp Chgs NST/NWT"/>
    <n v="4767"/>
    <n v="79.180000000000007"/>
    <s v="Revolution Software Limited"/>
    <x v="6"/>
  </r>
  <r>
    <n v="7430"/>
    <s v="Data Processing"/>
    <n v="210"/>
    <d v="2023-05-05T00:00:00"/>
    <s v="Comp Chgs NST/NWT"/>
    <n v="4767"/>
    <n v="88.03"/>
    <s v="Revolution Software Limited"/>
    <x v="6"/>
  </r>
  <r>
    <n v="7430"/>
    <s v="Data Processing"/>
    <n v="220"/>
    <d v="2023-05-05T00:00:00"/>
    <s v="Comp Chgs NST/NWT"/>
    <n v="4767"/>
    <n v="52.79"/>
    <s v="Revolution Software Limited"/>
    <x v="6"/>
  </r>
  <r>
    <n v="7430"/>
    <s v="Data Processing"/>
    <n v="230"/>
    <d v="2023-05-05T00:00:00"/>
    <s v="Comp Chgs NST/NWT"/>
    <n v="4767"/>
    <n v="89.09"/>
    <s v="Revolution Software Limited"/>
    <x v="6"/>
  </r>
  <r>
    <n v="7430"/>
    <s v="Data Processing"/>
    <n v="240"/>
    <d v="2023-05-05T00:00:00"/>
    <s v="Comp Chgs NST/NWT"/>
    <n v="4767"/>
    <n v="70.34"/>
    <s v="Revolution Software Limited"/>
    <x v="6"/>
  </r>
  <r>
    <n v="7430"/>
    <s v="Data Processing"/>
    <n v="340"/>
    <d v="2023-05-05T00:00:00"/>
    <s v="Comp Chgs NST/NWT"/>
    <n v="4767"/>
    <n v="35.9"/>
    <s v="Revolution Software Limited"/>
    <x v="6"/>
  </r>
  <r>
    <n v="7430"/>
    <s v="Data Processing"/>
    <n v="935"/>
    <d v="2023-05-05T00:00:00"/>
    <s v="Comp Chgs NST/NWT"/>
    <n v="4767"/>
    <n v="32.99"/>
    <s v="Revolution Software Limited"/>
    <x v="6"/>
  </r>
  <r>
    <n v="7430"/>
    <s v="Data Processing"/>
    <n v="936"/>
    <d v="2023-05-05T00:00:00"/>
    <s v="Comp Chgs NST/NWT"/>
    <n v="4767"/>
    <n v="32.99"/>
    <s v="Revolution Software Limited"/>
    <x v="6"/>
  </r>
  <r>
    <n v="7430"/>
    <s v="Data Processing"/>
    <n v="110"/>
    <d v="2023-05-31T00:00:00"/>
    <s v="Comp Chgs NST/NWT"/>
    <n v="4819"/>
    <n v="244.22"/>
    <s v="Revolution Software Limited"/>
    <x v="6"/>
  </r>
  <r>
    <n v="7430"/>
    <s v="Data Processing"/>
    <n v="110"/>
    <d v="2023-05-31T00:00:00"/>
    <s v="Comp Chgs NST/NWT"/>
    <n v="4819"/>
    <n v="-244.22"/>
    <s v="Revolution Software Limited"/>
    <x v="6"/>
  </r>
  <r>
    <n v="7430"/>
    <s v="Data Processing"/>
    <n v="112"/>
    <d v="2023-05-31T00:00:00"/>
    <s v="Comp Chgs NST/NWT"/>
    <n v="4819"/>
    <n v="183.21"/>
    <s v="Revolution Software Limited"/>
    <x v="6"/>
  </r>
  <r>
    <n v="7430"/>
    <s v="Data Processing"/>
    <n v="112"/>
    <d v="2023-05-31T00:00:00"/>
    <s v="Comp Chgs NST/NWT"/>
    <n v="4819"/>
    <n v="-183.21"/>
    <s v="Revolution Software Limited"/>
    <x v="6"/>
  </r>
  <r>
    <n v="7430"/>
    <s v="Data Processing"/>
    <n v="120"/>
    <d v="2023-05-31T00:00:00"/>
    <s v="Comp Chgs NST/NWT"/>
    <n v="4819"/>
    <n v="329.77"/>
    <s v="Revolution Software Limited"/>
    <x v="6"/>
  </r>
  <r>
    <n v="7430"/>
    <s v="Data Processing"/>
    <n v="120"/>
    <d v="2023-05-31T00:00:00"/>
    <s v="Comp Chgs NST/NWT"/>
    <n v="4819"/>
    <n v="-329.77"/>
    <s v="Revolution Software Limited"/>
    <x v="6"/>
  </r>
  <r>
    <n v="7430"/>
    <s v="Data Processing"/>
    <n v="130"/>
    <d v="2023-05-31T00:00:00"/>
    <s v="Comp Chgs NST/NWT"/>
    <n v="4819"/>
    <n v="186.87"/>
    <s v="Revolution Software Limited"/>
    <x v="6"/>
  </r>
  <r>
    <n v="7430"/>
    <s v="Data Processing"/>
    <n v="130"/>
    <d v="2023-05-31T00:00:00"/>
    <s v="Comp Chgs NST/NWT"/>
    <n v="4819"/>
    <n v="-186.87"/>
    <s v="Revolution Software Limited"/>
    <x v="6"/>
  </r>
  <r>
    <n v="7430"/>
    <s v="Data Processing"/>
    <n v="140"/>
    <d v="2023-05-31T00:00:00"/>
    <s v="Comp Chgs NST/NWT"/>
    <n v="4819"/>
    <n v="219.85"/>
    <s v="Revolution Software Limited"/>
    <x v="6"/>
  </r>
  <r>
    <n v="7430"/>
    <s v="Data Processing"/>
    <n v="140"/>
    <d v="2023-05-31T00:00:00"/>
    <s v="Comp Chgs NST/NWT"/>
    <n v="4819"/>
    <n v="-219.85"/>
    <s v="Revolution Software Limited"/>
    <x v="6"/>
  </r>
  <r>
    <n v="7430"/>
    <s v="Data Processing"/>
    <n v="160"/>
    <d v="2023-05-31T00:00:00"/>
    <s v="Comp Chgs NST/NWT"/>
    <n v="4819"/>
    <n v="109.92"/>
    <s v="Revolution Software Limited"/>
    <x v="6"/>
  </r>
  <r>
    <n v="7430"/>
    <s v="Data Processing"/>
    <n v="160"/>
    <d v="2023-05-31T00:00:00"/>
    <s v="Comp Chgs NST/NWT"/>
    <n v="4819"/>
    <n v="-109.92"/>
    <s v="Revolution Software Limited"/>
    <x v="6"/>
  </r>
  <r>
    <n v="7430"/>
    <s v="Data Processing"/>
    <n v="210"/>
    <d v="2023-05-31T00:00:00"/>
    <s v="Comp Chgs NST/NWT"/>
    <n v="4819"/>
    <n v="122.2"/>
    <s v="Revolution Software Limited"/>
    <x v="6"/>
  </r>
  <r>
    <n v="7430"/>
    <s v="Data Processing"/>
    <n v="210"/>
    <d v="2023-05-31T00:00:00"/>
    <s v="Comp Chgs NST/NWT"/>
    <n v="4819"/>
    <n v="-122.2"/>
    <s v="Revolution Software Limited"/>
    <x v="6"/>
  </r>
  <r>
    <n v="7430"/>
    <s v="Data Processing"/>
    <n v="220"/>
    <d v="2023-05-31T00:00:00"/>
    <s v="Comp Chgs NST/NWT"/>
    <n v="4819"/>
    <n v="73.290000000000006"/>
    <s v="Revolution Software Limited"/>
    <x v="6"/>
  </r>
  <r>
    <n v="7430"/>
    <s v="Data Processing"/>
    <n v="220"/>
    <d v="2023-05-31T00:00:00"/>
    <s v="Comp Chgs NST/NWT"/>
    <n v="4819"/>
    <n v="-73.290000000000006"/>
    <s v="Revolution Software Limited"/>
    <x v="6"/>
  </r>
  <r>
    <n v="7430"/>
    <s v="Data Processing"/>
    <n v="230"/>
    <d v="2023-05-31T00:00:00"/>
    <s v="Comp Chgs NST/NWT"/>
    <n v="4819"/>
    <n v="123.67"/>
    <s v="Revolution Software Limited"/>
    <x v="6"/>
  </r>
  <r>
    <n v="7430"/>
    <s v="Data Processing"/>
    <n v="230"/>
    <d v="2023-05-31T00:00:00"/>
    <s v="Comp Chgs NST/NWT"/>
    <n v="4819"/>
    <n v="-123.67"/>
    <s v="Revolution Software Limited"/>
    <x v="6"/>
  </r>
  <r>
    <n v="7430"/>
    <s v="Data Processing"/>
    <n v="240"/>
    <d v="2023-05-31T00:00:00"/>
    <s v="Comp Chgs NST/NWT"/>
    <n v="4819"/>
    <n v="97.65"/>
    <s v="Revolution Software Limited"/>
    <x v="6"/>
  </r>
  <r>
    <n v="7430"/>
    <s v="Data Processing"/>
    <n v="240"/>
    <d v="2023-05-31T00:00:00"/>
    <s v="Comp Chgs NST/NWT"/>
    <n v="4819"/>
    <n v="-97.65"/>
    <s v="Revolution Software Limited"/>
    <x v="6"/>
  </r>
  <r>
    <n v="7430"/>
    <s v="Data Processing"/>
    <n v="340"/>
    <d v="2023-05-31T00:00:00"/>
    <s v="Comp Chgs NST/NWT"/>
    <n v="4819"/>
    <n v="49.83"/>
    <s v="Revolution Software Limited"/>
    <x v="6"/>
  </r>
  <r>
    <n v="7430"/>
    <s v="Data Processing"/>
    <n v="340"/>
    <d v="2023-05-31T00:00:00"/>
    <s v="Comp Chgs NST/NWT"/>
    <n v="4819"/>
    <n v="-49.83"/>
    <s v="Revolution Software Limited"/>
    <x v="6"/>
  </r>
  <r>
    <n v="7430"/>
    <s v="Data Processing"/>
    <n v="935"/>
    <d v="2023-05-31T00:00:00"/>
    <s v="Comp Chgs NST/NWT"/>
    <n v="4819"/>
    <n v="45.8"/>
    <s v="Revolution Software Limited"/>
    <x v="6"/>
  </r>
  <r>
    <n v="7430"/>
    <s v="Data Processing"/>
    <n v="935"/>
    <d v="2023-05-31T00:00:00"/>
    <s v="Comp Chgs NST/NWT"/>
    <n v="4819"/>
    <n v="-45.8"/>
    <s v="Revolution Software Limited"/>
    <x v="6"/>
  </r>
  <r>
    <n v="7430"/>
    <s v="Data Processing"/>
    <n v="936"/>
    <d v="2023-05-31T00:00:00"/>
    <s v="Comp Chgs NST/NWT"/>
    <n v="4819"/>
    <n v="45.8"/>
    <s v="Revolution Software Limited"/>
    <x v="6"/>
  </r>
  <r>
    <n v="7430"/>
    <s v="Data Processing"/>
    <n v="936"/>
    <d v="2023-05-31T00:00:00"/>
    <s v="Comp Chgs NST/NWT"/>
    <n v="4819"/>
    <n v="-45.8"/>
    <s v="Revolution Software Limited"/>
    <x v="6"/>
  </r>
  <r>
    <n v="7430"/>
    <s v="Data Processing"/>
    <n v="110"/>
    <d v="2023-07-05T00:00:00"/>
    <s v="Comp Chgs NST/NWT"/>
    <n v="4881"/>
    <n v="226.7"/>
    <s v="Revolution Software Limited"/>
    <x v="6"/>
  </r>
  <r>
    <n v="7430"/>
    <s v="Data Processing"/>
    <n v="112"/>
    <d v="2023-07-05T00:00:00"/>
    <s v="Comp Chgs NST/NWT"/>
    <n v="4881"/>
    <n v="170.07"/>
    <s v="Revolution Software Limited"/>
    <x v="6"/>
  </r>
  <r>
    <n v="7430"/>
    <s v="Data Processing"/>
    <n v="120"/>
    <d v="2023-07-05T00:00:00"/>
    <s v="Comp Chgs NST/NWT"/>
    <n v="4881"/>
    <n v="306.12"/>
    <s v="Revolution Software Limited"/>
    <x v="6"/>
  </r>
  <r>
    <n v="7430"/>
    <s v="Data Processing"/>
    <n v="130"/>
    <d v="2023-07-05T00:00:00"/>
    <s v="Comp Chgs NST/NWT"/>
    <n v="4881"/>
    <n v="173.47"/>
    <s v="Revolution Software Limited"/>
    <x v="6"/>
  </r>
  <r>
    <n v="7430"/>
    <s v="Data Processing"/>
    <n v="140"/>
    <d v="2023-07-05T00:00:00"/>
    <s v="Comp Chgs NST/NWT"/>
    <n v="4881"/>
    <n v="204.08"/>
    <s v="Revolution Software Limited"/>
    <x v="6"/>
  </r>
  <r>
    <n v="7430"/>
    <s v="Data Processing"/>
    <n v="160"/>
    <d v="2023-07-05T00:00:00"/>
    <s v="Comp Chgs NST/NWT"/>
    <n v="4881"/>
    <n v="102.04"/>
    <s v="Revolution Software Limited"/>
    <x v="6"/>
  </r>
  <r>
    <n v="7430"/>
    <s v="Data Processing"/>
    <n v="210"/>
    <d v="2023-07-05T00:00:00"/>
    <s v="Comp Chgs NST/NWT"/>
    <n v="4881"/>
    <n v="113.43"/>
    <s v="Revolution Software Limited"/>
    <x v="6"/>
  </r>
  <r>
    <n v="7430"/>
    <s v="Data Processing"/>
    <n v="220"/>
    <d v="2023-07-05T00:00:00"/>
    <s v="Comp Chgs NST/NWT"/>
    <n v="4881"/>
    <n v="68.03"/>
    <s v="Revolution Software Limited"/>
    <x v="6"/>
  </r>
  <r>
    <n v="7430"/>
    <s v="Data Processing"/>
    <n v="230"/>
    <d v="2023-07-05T00:00:00"/>
    <s v="Comp Chgs NST/NWT"/>
    <n v="4881"/>
    <n v="114.79"/>
    <s v="Revolution Software Limited"/>
    <x v="6"/>
  </r>
  <r>
    <n v="7430"/>
    <s v="Data Processing"/>
    <n v="240"/>
    <d v="2023-07-05T00:00:00"/>
    <s v="Comp Chgs NST/NWT"/>
    <n v="4881"/>
    <n v="90.64"/>
    <s v="Revolution Software Limited"/>
    <x v="6"/>
  </r>
  <r>
    <n v="7430"/>
    <s v="Data Processing"/>
    <n v="340"/>
    <d v="2023-07-05T00:00:00"/>
    <s v="Comp Chgs NST/NWT"/>
    <n v="4881"/>
    <n v="46.26"/>
    <s v="Revolution Software Limited"/>
    <x v="6"/>
  </r>
  <r>
    <n v="7430"/>
    <s v="Data Processing"/>
    <n v="935"/>
    <d v="2023-07-05T00:00:00"/>
    <s v="Comp Chgs NST/NWT"/>
    <n v="4881"/>
    <n v="42.51"/>
    <s v="Revolution Software Limited"/>
    <x v="6"/>
  </r>
  <r>
    <n v="7430"/>
    <s v="Data Processing"/>
    <n v="936"/>
    <d v="2023-07-05T00:00:00"/>
    <s v="Comp Chgs NST/NWT"/>
    <n v="4881"/>
    <n v="42.51"/>
    <s v="Revolution Software Limited"/>
    <x v="6"/>
  </r>
  <r>
    <n v="7430"/>
    <s v="Data Processing"/>
    <n v="110"/>
    <d v="2023-09-05T00:00:00"/>
    <s v="Comp Chgs NST/NWT"/>
    <n v="4967"/>
    <n v="221.3"/>
    <s v="Revolution Software Limited"/>
    <x v="6"/>
  </r>
  <r>
    <n v="7430"/>
    <s v="Data Processing"/>
    <n v="110"/>
    <d v="2023-09-05T00:00:00"/>
    <s v="Comp Chgs NST/NWT"/>
    <n v="4998"/>
    <n v="229.12"/>
    <s v="Revolution Software Limited"/>
    <x v="6"/>
  </r>
  <r>
    <n v="7430"/>
    <s v="Data Processing"/>
    <n v="112"/>
    <d v="2023-09-05T00:00:00"/>
    <s v="Comp Chgs NST/NWT"/>
    <n v="4967"/>
    <n v="166.01"/>
    <s v="Revolution Software Limited"/>
    <x v="6"/>
  </r>
  <r>
    <n v="7430"/>
    <s v="Data Processing"/>
    <n v="112"/>
    <d v="2023-09-05T00:00:00"/>
    <s v="Comp Chgs NST/NWT"/>
    <n v="4998"/>
    <n v="171.89"/>
    <s v="Revolution Software Limited"/>
    <x v="6"/>
  </r>
  <r>
    <n v="7430"/>
    <s v="Data Processing"/>
    <n v="120"/>
    <d v="2023-09-05T00:00:00"/>
    <s v="Comp Chgs NST/NWT"/>
    <n v="4967"/>
    <n v="298.82"/>
    <s v="Revolution Software Limited"/>
    <x v="6"/>
  </r>
  <r>
    <n v="7430"/>
    <s v="Data Processing"/>
    <n v="120"/>
    <d v="2023-09-05T00:00:00"/>
    <s v="Comp Chgs NST/NWT"/>
    <n v="4998"/>
    <n v="309.39"/>
    <s v="Revolution Software Limited"/>
    <x v="6"/>
  </r>
  <r>
    <n v="7430"/>
    <s v="Data Processing"/>
    <n v="130"/>
    <d v="2023-09-05T00:00:00"/>
    <s v="Comp Chgs NST/NWT"/>
    <n v="4967"/>
    <n v="169.33"/>
    <s v="Revolution Software Limited"/>
    <x v="6"/>
  </r>
  <r>
    <n v="7430"/>
    <s v="Data Processing"/>
    <n v="130"/>
    <d v="2023-09-05T00:00:00"/>
    <s v="Comp Chgs NST/NWT"/>
    <n v="4998"/>
    <n v="175.32"/>
    <s v="Revolution Software Limited"/>
    <x v="6"/>
  </r>
  <r>
    <n v="7430"/>
    <s v="Data Processing"/>
    <n v="140"/>
    <d v="2023-09-05T00:00:00"/>
    <s v="Comp Chgs NST/NWT"/>
    <n v="4967"/>
    <n v="199.21"/>
    <s v="Revolution Software Limited"/>
    <x v="6"/>
  </r>
  <r>
    <n v="7430"/>
    <s v="Data Processing"/>
    <n v="140"/>
    <d v="2023-09-05T00:00:00"/>
    <s v="Comp Chgs NST/NWT"/>
    <n v="4998"/>
    <n v="206.26"/>
    <s v="Revolution Software Limited"/>
    <x v="6"/>
  </r>
  <r>
    <n v="7430"/>
    <s v="Data Processing"/>
    <n v="160"/>
    <d v="2023-09-05T00:00:00"/>
    <s v="Comp Chgs NST/NWT"/>
    <n v="4967"/>
    <n v="99.61"/>
    <s v="Revolution Software Limited"/>
    <x v="6"/>
  </r>
  <r>
    <n v="7430"/>
    <s v="Data Processing"/>
    <n v="160"/>
    <d v="2023-09-05T00:00:00"/>
    <s v="Comp Chgs NST/NWT"/>
    <n v="4998"/>
    <n v="103.13"/>
    <s v="Revolution Software Limited"/>
    <x v="6"/>
  </r>
  <r>
    <n v="7430"/>
    <s v="Data Processing"/>
    <n v="210"/>
    <d v="2023-09-05T00:00:00"/>
    <s v="Comp Chgs NST/NWT"/>
    <n v="4967"/>
    <n v="110.73"/>
    <s v="Revolution Software Limited"/>
    <x v="6"/>
  </r>
  <r>
    <n v="7430"/>
    <s v="Data Processing"/>
    <n v="210"/>
    <d v="2023-09-05T00:00:00"/>
    <s v="Comp Chgs NST/NWT"/>
    <n v="4998"/>
    <n v="114.65"/>
    <s v="Revolution Software Limited"/>
    <x v="6"/>
  </r>
  <r>
    <n v="7430"/>
    <s v="Data Processing"/>
    <n v="220"/>
    <d v="2023-09-05T00:00:00"/>
    <s v="Comp Chgs NST/NWT"/>
    <n v="4967"/>
    <n v="66.400000000000006"/>
    <s v="Revolution Software Limited"/>
    <x v="6"/>
  </r>
  <r>
    <n v="7430"/>
    <s v="Data Processing"/>
    <n v="220"/>
    <d v="2023-09-05T00:00:00"/>
    <s v="Comp Chgs NST/NWT"/>
    <n v="4998"/>
    <n v="68.760000000000005"/>
    <s v="Revolution Software Limited"/>
    <x v="6"/>
  </r>
  <r>
    <n v="7430"/>
    <s v="Data Processing"/>
    <n v="230"/>
    <d v="2023-09-05T00:00:00"/>
    <s v="Comp Chgs NST/NWT"/>
    <n v="4967"/>
    <n v="112.06"/>
    <s v="Revolution Software Limited"/>
    <x v="6"/>
  </r>
  <r>
    <n v="7430"/>
    <s v="Data Processing"/>
    <n v="230"/>
    <d v="2023-09-05T00:00:00"/>
    <s v="Comp Chgs NST/NWT"/>
    <n v="4998"/>
    <n v="116.03"/>
    <s v="Revolution Software Limited"/>
    <x v="6"/>
  </r>
  <r>
    <n v="7430"/>
    <s v="Data Processing"/>
    <n v="240"/>
    <d v="2023-09-05T00:00:00"/>
    <s v="Comp Chgs NST/NWT"/>
    <n v="4967"/>
    <n v="88.49"/>
    <s v="Revolution Software Limited"/>
    <x v="6"/>
  </r>
  <r>
    <n v="7430"/>
    <s v="Data Processing"/>
    <n v="240"/>
    <d v="2023-09-05T00:00:00"/>
    <s v="Comp Chgs NST/NWT"/>
    <n v="4998"/>
    <n v="91.62"/>
    <s v="Revolution Software Limited"/>
    <x v="6"/>
  </r>
  <r>
    <n v="7430"/>
    <s v="Data Processing"/>
    <n v="340"/>
    <d v="2023-09-05T00:00:00"/>
    <s v="Comp Chgs NST/NWT"/>
    <n v="4967"/>
    <n v="45.16"/>
    <s v="Revolution Software Limited"/>
    <x v="6"/>
  </r>
  <r>
    <n v="7430"/>
    <s v="Data Processing"/>
    <n v="340"/>
    <d v="2023-09-05T00:00:00"/>
    <s v="Comp Chgs NST/NWT"/>
    <n v="4998"/>
    <n v="46.76"/>
    <s v="Revolution Software Limited"/>
    <x v="6"/>
  </r>
  <r>
    <n v="7430"/>
    <s v="Data Processing"/>
    <n v="935"/>
    <d v="2023-09-05T00:00:00"/>
    <s v="Comp Chgs NST/NWT"/>
    <n v="4967"/>
    <n v="41.5"/>
    <s v="Revolution Software Limited"/>
    <x v="6"/>
  </r>
  <r>
    <n v="7430"/>
    <s v="Data Processing"/>
    <n v="935"/>
    <d v="2023-09-05T00:00:00"/>
    <s v="Comp Chgs NST/NWT"/>
    <n v="4998"/>
    <n v="42.97"/>
    <s v="Revolution Software Limited"/>
    <x v="6"/>
  </r>
  <r>
    <n v="7430"/>
    <s v="Data Processing"/>
    <n v="936"/>
    <d v="2023-09-05T00:00:00"/>
    <s v="Comp Chgs NST/NWT"/>
    <n v="4967"/>
    <n v="41.5"/>
    <s v="Revolution Software Limited"/>
    <x v="6"/>
  </r>
  <r>
    <n v="7430"/>
    <s v="Data Processing"/>
    <n v="936"/>
    <d v="2023-09-05T00:00:00"/>
    <s v="Comp Chgs NST/NWT"/>
    <n v="4998"/>
    <n v="42.97"/>
    <s v="Revolution Software Limited"/>
    <x v="6"/>
  </r>
  <r>
    <n v="7430"/>
    <s v="Data Processing"/>
    <n v="110"/>
    <d v="2023-10-05T00:00:00"/>
    <s v="Comp Chgs NST/NWT"/>
    <n v="5046"/>
    <n v="211.45"/>
    <s v="Revolution Software Limited"/>
    <x v="6"/>
  </r>
  <r>
    <n v="7430"/>
    <s v="Data Processing"/>
    <n v="112"/>
    <d v="2023-10-05T00:00:00"/>
    <s v="Comp Chgs NST/NWT"/>
    <n v="5046"/>
    <n v="158.63"/>
    <s v="Revolution Software Limited"/>
    <x v="6"/>
  </r>
  <r>
    <n v="7430"/>
    <s v="Data Processing"/>
    <n v="120"/>
    <d v="2023-10-05T00:00:00"/>
    <s v="Comp Chgs NST/NWT"/>
    <n v="5046"/>
    <n v="285.52999999999997"/>
    <s v="Revolution Software Limited"/>
    <x v="6"/>
  </r>
  <r>
    <n v="7430"/>
    <s v="Data Processing"/>
    <n v="130"/>
    <d v="2023-10-05T00:00:00"/>
    <s v="Comp Chgs NST/NWT"/>
    <n v="5046"/>
    <n v="161.80000000000001"/>
    <s v="Revolution Software Limited"/>
    <x v="6"/>
  </r>
  <r>
    <n v="7430"/>
    <s v="Data Processing"/>
    <n v="140"/>
    <d v="2023-10-05T00:00:00"/>
    <s v="Comp Chgs NST/NWT"/>
    <n v="5046"/>
    <n v="190.35"/>
    <s v="Revolution Software Limited"/>
    <x v="6"/>
  </r>
  <r>
    <n v="7430"/>
    <s v="Data Processing"/>
    <n v="160"/>
    <d v="2023-10-05T00:00:00"/>
    <s v="Comp Chgs NST/NWT"/>
    <n v="5046"/>
    <n v="95.17"/>
    <s v="Revolution Software Limited"/>
    <x v="6"/>
  </r>
  <r>
    <n v="7430"/>
    <s v="Data Processing"/>
    <n v="210"/>
    <d v="2023-10-05T00:00:00"/>
    <s v="Comp Chgs NST/NWT"/>
    <n v="5046"/>
    <n v="105.8"/>
    <s v="Revolution Software Limited"/>
    <x v="6"/>
  </r>
  <r>
    <n v="7430"/>
    <s v="Data Processing"/>
    <n v="220"/>
    <d v="2023-10-05T00:00:00"/>
    <s v="Comp Chgs NST/NWT"/>
    <n v="5046"/>
    <n v="63.45"/>
    <s v="Revolution Software Limited"/>
    <x v="6"/>
  </r>
  <r>
    <n v="7430"/>
    <s v="Data Processing"/>
    <n v="230"/>
    <d v="2023-10-05T00:00:00"/>
    <s v="Comp Chgs NST/NWT"/>
    <n v="5046"/>
    <n v="107.07"/>
    <s v="Revolution Software Limited"/>
    <x v="6"/>
  </r>
  <r>
    <n v="7430"/>
    <s v="Data Processing"/>
    <n v="240"/>
    <d v="2023-10-05T00:00:00"/>
    <s v="Comp Chgs NST/NWT"/>
    <n v="5046"/>
    <n v="84.55"/>
    <s v="Revolution Software Limited"/>
    <x v="6"/>
  </r>
  <r>
    <n v="7430"/>
    <s v="Data Processing"/>
    <n v="340"/>
    <d v="2023-10-05T00:00:00"/>
    <s v="Comp Chgs NST/NWT"/>
    <n v="5046"/>
    <n v="43.15"/>
    <s v="Revolution Software Limited"/>
    <x v="6"/>
  </r>
  <r>
    <n v="7430"/>
    <s v="Data Processing"/>
    <n v="935"/>
    <d v="2023-10-05T00:00:00"/>
    <s v="Comp Chgs NST/NWT"/>
    <n v="5046"/>
    <n v="39.659999999999997"/>
    <s v="Revolution Software Limited"/>
    <x v="6"/>
  </r>
  <r>
    <n v="7430"/>
    <s v="Data Processing"/>
    <n v="936"/>
    <d v="2023-10-05T00:00:00"/>
    <s v="Comp Chgs NST/NWT"/>
    <n v="5046"/>
    <n v="39.659999999999997"/>
    <s v="Revolution Software Limited"/>
    <x v="6"/>
  </r>
  <r>
    <n v="7430"/>
    <s v="Data Processing"/>
    <n v="110"/>
    <d v="2023-11-02T00:00:00"/>
    <s v="Comp Chgs NST/NWT"/>
    <n v="5096"/>
    <n v="248.23"/>
    <s v="Revolution Software Limited"/>
    <x v="6"/>
  </r>
  <r>
    <n v="7430"/>
    <s v="Data Processing"/>
    <n v="112"/>
    <d v="2023-11-02T00:00:00"/>
    <s v="Comp Chgs NST/NWT"/>
    <n v="5096"/>
    <n v="186.23"/>
    <s v="Revolution Software Limited"/>
    <x v="6"/>
  </r>
  <r>
    <n v="7430"/>
    <s v="Data Processing"/>
    <n v="120"/>
    <d v="2023-11-02T00:00:00"/>
    <s v="Comp Chgs NST/NWT"/>
    <n v="5096"/>
    <n v="335.21"/>
    <s v="Revolution Software Limited"/>
    <x v="6"/>
  </r>
  <r>
    <n v="7430"/>
    <s v="Data Processing"/>
    <n v="130"/>
    <d v="2023-11-02T00:00:00"/>
    <s v="Comp Chgs NST/NWT"/>
    <n v="5096"/>
    <n v="189.95"/>
    <s v="Revolution Software Limited"/>
    <x v="6"/>
  </r>
  <r>
    <n v="7430"/>
    <s v="Data Processing"/>
    <n v="140"/>
    <d v="2023-11-02T00:00:00"/>
    <s v="Comp Chgs NST/NWT"/>
    <n v="5096"/>
    <n v="223.47"/>
    <s v="Revolution Software Limited"/>
    <x v="6"/>
  </r>
  <r>
    <n v="7430"/>
    <s v="Data Processing"/>
    <n v="160"/>
    <d v="2023-11-02T00:00:00"/>
    <s v="Comp Chgs NST/NWT"/>
    <n v="5096"/>
    <n v="111.74"/>
    <s v="Revolution Software Limited"/>
    <x v="6"/>
  </r>
  <r>
    <n v="7430"/>
    <s v="Data Processing"/>
    <n v="210"/>
    <d v="2023-11-02T00:00:00"/>
    <s v="Comp Chgs NST/NWT"/>
    <n v="5096"/>
    <n v="124.21"/>
    <s v="Revolution Software Limited"/>
    <x v="6"/>
  </r>
  <r>
    <n v="7430"/>
    <s v="Data Processing"/>
    <n v="220"/>
    <d v="2023-11-02T00:00:00"/>
    <s v="Comp Chgs NST/NWT"/>
    <n v="5096"/>
    <n v="74.489999999999995"/>
    <s v="Revolution Software Limited"/>
    <x v="6"/>
  </r>
  <r>
    <n v="7430"/>
    <s v="Data Processing"/>
    <n v="230"/>
    <d v="2023-11-02T00:00:00"/>
    <s v="Comp Chgs NST/NWT"/>
    <n v="5096"/>
    <n v="125.7"/>
    <s v="Revolution Software Limited"/>
    <x v="6"/>
  </r>
  <r>
    <n v="7430"/>
    <s v="Data Processing"/>
    <n v="240"/>
    <d v="2023-11-02T00:00:00"/>
    <s v="Comp Chgs NST/NWT"/>
    <n v="5096"/>
    <n v="99.26"/>
    <s v="Revolution Software Limited"/>
    <x v="6"/>
  </r>
  <r>
    <n v="7430"/>
    <s v="Data Processing"/>
    <n v="340"/>
    <d v="2023-11-02T00:00:00"/>
    <s v="Comp Chgs NST/NWT"/>
    <n v="5096"/>
    <n v="50.65"/>
    <s v="Revolution Software Limited"/>
    <x v="6"/>
  </r>
  <r>
    <n v="7430"/>
    <s v="Data Processing"/>
    <n v="935"/>
    <d v="2023-11-02T00:00:00"/>
    <s v="Comp Chgs NST/NWT"/>
    <n v="5096"/>
    <n v="46.56"/>
    <s v="Revolution Software Limited"/>
    <x v="6"/>
  </r>
  <r>
    <n v="7430"/>
    <s v="Data Processing"/>
    <n v="936"/>
    <d v="2023-11-02T00:00:00"/>
    <s v="Comp Chgs NST/NWT"/>
    <n v="5096"/>
    <n v="46.56"/>
    <s v="Revolution Software Limited"/>
    <x v="6"/>
  </r>
  <r>
    <n v="7430"/>
    <s v="Data Processing"/>
    <n v="110"/>
    <d v="2023-12-06T00:00:00"/>
    <s v="Comp Chgs NST/NWT"/>
    <n v="5153"/>
    <n v="284.26"/>
    <s v="Revolution Software Limited"/>
    <x v="6"/>
  </r>
  <r>
    <n v="7430"/>
    <s v="Data Processing"/>
    <n v="112"/>
    <d v="2023-12-06T00:00:00"/>
    <s v="Comp Chgs NST/NWT"/>
    <n v="5153"/>
    <n v="213.25"/>
    <s v="Revolution Software Limited"/>
    <x v="6"/>
  </r>
  <r>
    <n v="7430"/>
    <s v="Data Processing"/>
    <n v="120"/>
    <d v="2023-12-06T00:00:00"/>
    <s v="Comp Chgs NST/NWT"/>
    <n v="5153"/>
    <n v="383.85"/>
    <s v="Revolution Software Limited"/>
    <x v="6"/>
  </r>
  <r>
    <n v="7430"/>
    <s v="Data Processing"/>
    <n v="130"/>
    <d v="2023-12-06T00:00:00"/>
    <s v="Comp Chgs NST/NWT"/>
    <n v="5153"/>
    <n v="217.51"/>
    <s v="Revolution Software Limited"/>
    <x v="6"/>
  </r>
  <r>
    <n v="7430"/>
    <s v="Data Processing"/>
    <n v="140"/>
    <d v="2023-12-06T00:00:00"/>
    <s v="Comp Chgs NST/NWT"/>
    <n v="5153"/>
    <n v="255.9"/>
    <s v="Revolution Software Limited"/>
    <x v="6"/>
  </r>
  <r>
    <n v="7430"/>
    <s v="Data Processing"/>
    <n v="160"/>
    <d v="2023-12-06T00:00:00"/>
    <s v="Comp Chgs NST/NWT"/>
    <n v="5153"/>
    <n v="127.95"/>
    <s v="Revolution Software Limited"/>
    <x v="6"/>
  </r>
  <r>
    <n v="7430"/>
    <s v="Data Processing"/>
    <n v="210"/>
    <d v="2023-12-06T00:00:00"/>
    <s v="Comp Chgs NST/NWT"/>
    <n v="5153"/>
    <n v="142.24"/>
    <s v="Revolution Software Limited"/>
    <x v="6"/>
  </r>
  <r>
    <n v="7430"/>
    <s v="Data Processing"/>
    <n v="220"/>
    <d v="2023-12-06T00:00:00"/>
    <s v="Comp Chgs NST/NWT"/>
    <n v="5153"/>
    <n v="85.3"/>
    <s v="Revolution Software Limited"/>
    <x v="6"/>
  </r>
  <r>
    <n v="7430"/>
    <s v="Data Processing"/>
    <n v="230"/>
    <d v="2023-12-06T00:00:00"/>
    <s v="Comp Chgs NST/NWT"/>
    <n v="5153"/>
    <n v="143.94999999999999"/>
    <s v="Revolution Software Limited"/>
    <x v="6"/>
  </r>
  <r>
    <n v="7430"/>
    <s v="Data Processing"/>
    <n v="240"/>
    <d v="2023-12-06T00:00:00"/>
    <s v="Comp Chgs NST/NWT"/>
    <n v="5153"/>
    <n v="113.66"/>
    <s v="Revolution Software Limited"/>
    <x v="6"/>
  </r>
  <r>
    <n v="7430"/>
    <s v="Data Processing"/>
    <n v="340"/>
    <d v="2023-12-06T00:00:00"/>
    <s v="Comp Chgs NST/NWT"/>
    <n v="5153"/>
    <n v="58.01"/>
    <s v="Revolution Software Limited"/>
    <x v="6"/>
  </r>
  <r>
    <n v="7430"/>
    <s v="Data Processing"/>
    <n v="935"/>
    <d v="2023-12-06T00:00:00"/>
    <s v="Comp Chgs NST/NWT"/>
    <n v="5153"/>
    <n v="53.31"/>
    <s v="Revolution Software Limited"/>
    <x v="6"/>
  </r>
  <r>
    <n v="7430"/>
    <s v="Data Processing"/>
    <n v="936"/>
    <d v="2023-12-06T00:00:00"/>
    <s v="Comp Chgs NST/NWT"/>
    <n v="5153"/>
    <n v="53.31"/>
    <s v="Revolution Software Limited"/>
    <x v="6"/>
  </r>
  <r>
    <n v="7430"/>
    <s v="Data Processing"/>
    <n v="110"/>
    <d v="2024-01-05T00:00:00"/>
    <s v="Comp Chgs NST/NWT"/>
    <n v="5210"/>
    <n v="228.31"/>
    <s v="Revolution Software Limited"/>
    <x v="6"/>
  </r>
  <r>
    <n v="7430"/>
    <s v="Data Processing"/>
    <n v="112"/>
    <d v="2024-01-05T00:00:00"/>
    <s v="Comp Chgs NST/NWT"/>
    <n v="5210"/>
    <n v="171.28"/>
    <s v="Revolution Software Limited"/>
    <x v="6"/>
  </r>
  <r>
    <n v="7430"/>
    <s v="Data Processing"/>
    <n v="120"/>
    <d v="2024-01-05T00:00:00"/>
    <s v="Comp Chgs NST/NWT"/>
    <n v="5210"/>
    <n v="308.3"/>
    <s v="Revolution Software Limited"/>
    <x v="6"/>
  </r>
  <r>
    <n v="7430"/>
    <s v="Data Processing"/>
    <n v="130"/>
    <d v="2024-01-05T00:00:00"/>
    <s v="Comp Chgs NST/NWT"/>
    <n v="5210"/>
    <n v="174.7"/>
    <s v="Revolution Software Limited"/>
    <x v="6"/>
  </r>
  <r>
    <n v="7430"/>
    <s v="Data Processing"/>
    <n v="140"/>
    <d v="2024-01-05T00:00:00"/>
    <s v="Comp Chgs NST/NWT"/>
    <n v="5210"/>
    <n v="205.53"/>
    <s v="Revolution Software Limited"/>
    <x v="6"/>
  </r>
  <r>
    <n v="7430"/>
    <s v="Data Processing"/>
    <n v="160"/>
    <d v="2024-01-05T00:00:00"/>
    <s v="Comp Chgs NST/NWT"/>
    <n v="5210"/>
    <n v="102.77"/>
    <s v="Revolution Software Limited"/>
    <x v="6"/>
  </r>
  <r>
    <n v="7430"/>
    <s v="Data Processing"/>
    <n v="210"/>
    <d v="2024-01-05T00:00:00"/>
    <s v="Comp Chgs NST/NWT"/>
    <n v="5210"/>
    <n v="114.24"/>
    <s v="Revolution Software Limited"/>
    <x v="6"/>
  </r>
  <r>
    <n v="7430"/>
    <s v="Data Processing"/>
    <n v="220"/>
    <d v="2024-01-05T00:00:00"/>
    <s v="Comp Chgs NST/NWT"/>
    <n v="5210"/>
    <n v="68.510000000000005"/>
    <s v="Revolution Software Limited"/>
    <x v="6"/>
  </r>
  <r>
    <n v="7430"/>
    <s v="Data Processing"/>
    <n v="230"/>
    <d v="2024-01-05T00:00:00"/>
    <s v="Comp Chgs NST/NWT"/>
    <n v="5210"/>
    <n v="115.61"/>
    <s v="Revolution Software Limited"/>
    <x v="6"/>
  </r>
  <r>
    <n v="7430"/>
    <s v="Data Processing"/>
    <n v="240"/>
    <d v="2024-01-05T00:00:00"/>
    <s v="Comp Chgs NST/NWT"/>
    <n v="5210"/>
    <n v="91.29"/>
    <s v="Revolution Software Limited"/>
    <x v="6"/>
  </r>
  <r>
    <n v="7430"/>
    <s v="Data Processing"/>
    <n v="340"/>
    <d v="2024-01-05T00:00:00"/>
    <s v="Comp Chgs NST/NWT"/>
    <n v="5210"/>
    <n v="46.58"/>
    <s v="Revolution Software Limited"/>
    <x v="6"/>
  </r>
  <r>
    <n v="7430"/>
    <s v="Data Processing"/>
    <n v="935"/>
    <d v="2024-01-05T00:00:00"/>
    <s v="Comp Chgs NST/NWT"/>
    <n v="5210"/>
    <n v="42.82"/>
    <s v="Revolution Software Limited"/>
    <x v="6"/>
  </r>
  <r>
    <n v="7430"/>
    <s v="Data Processing"/>
    <n v="936"/>
    <d v="2024-01-05T00:00:00"/>
    <s v="Comp Chgs NST/NWT"/>
    <n v="5210"/>
    <n v="42.82"/>
    <s v="Revolution Software Limited"/>
    <x v="6"/>
  </r>
  <r>
    <n v="7430"/>
    <s v="Data Processing"/>
    <n v="110"/>
    <d v="2024-02-05T00:00:00"/>
    <s v="Comp Chgs NST/NWT"/>
    <n v="5258"/>
    <n v="262.5"/>
    <s v="Revolution Software Limited"/>
    <x v="6"/>
  </r>
  <r>
    <n v="7430"/>
    <s v="Data Processing"/>
    <n v="112"/>
    <d v="2024-02-05T00:00:00"/>
    <s v="Comp Chgs NST/NWT"/>
    <n v="5258"/>
    <n v="196.92"/>
    <s v="Revolution Software Limited"/>
    <x v="6"/>
  </r>
  <r>
    <n v="7430"/>
    <s v="Data Processing"/>
    <n v="120"/>
    <d v="2024-02-05T00:00:00"/>
    <s v="Comp Chgs NST/NWT"/>
    <n v="5258"/>
    <n v="354.46"/>
    <s v="Revolution Software Limited"/>
    <x v="6"/>
  </r>
  <r>
    <n v="7430"/>
    <s v="Data Processing"/>
    <n v="130"/>
    <d v="2024-02-05T00:00:00"/>
    <s v="Comp Chgs NST/NWT"/>
    <n v="5258"/>
    <n v="200.86"/>
    <s v="Revolution Software Limited"/>
    <x v="6"/>
  </r>
  <r>
    <n v="7430"/>
    <s v="Data Processing"/>
    <n v="140"/>
    <d v="2024-02-05T00:00:00"/>
    <s v="Comp Chgs NST/NWT"/>
    <n v="5258"/>
    <n v="236.31"/>
    <s v="Revolution Software Limited"/>
    <x v="6"/>
  </r>
  <r>
    <n v="7430"/>
    <s v="Data Processing"/>
    <n v="160"/>
    <d v="2024-02-05T00:00:00"/>
    <s v="Comp Chgs NST/NWT"/>
    <n v="5258"/>
    <n v="118.16"/>
    <s v="Revolution Software Limited"/>
    <x v="6"/>
  </r>
  <r>
    <n v="7430"/>
    <s v="Data Processing"/>
    <n v="210"/>
    <d v="2024-02-05T00:00:00"/>
    <s v="Comp Chgs NST/NWT"/>
    <n v="5258"/>
    <n v="131.35"/>
    <s v="Revolution Software Limited"/>
    <x v="6"/>
  </r>
  <r>
    <n v="7430"/>
    <s v="Data Processing"/>
    <n v="220"/>
    <d v="2024-02-05T00:00:00"/>
    <s v="Comp Chgs NST/NWT"/>
    <n v="5258"/>
    <n v="78.77"/>
    <s v="Revolution Software Limited"/>
    <x v="6"/>
  </r>
  <r>
    <n v="7430"/>
    <s v="Data Processing"/>
    <n v="230"/>
    <d v="2024-02-05T00:00:00"/>
    <s v="Comp Chgs NST/NWT"/>
    <n v="5258"/>
    <n v="132.91999999999999"/>
    <s v="Revolution Software Limited"/>
    <x v="6"/>
  </r>
  <r>
    <n v="7430"/>
    <s v="Data Processing"/>
    <n v="240"/>
    <d v="2024-02-05T00:00:00"/>
    <s v="Comp Chgs NST/NWT"/>
    <n v="5258"/>
    <n v="104.96"/>
    <s v="Revolution Software Limited"/>
    <x v="6"/>
  </r>
  <r>
    <n v="7430"/>
    <s v="Data Processing"/>
    <n v="340"/>
    <d v="2024-02-05T00:00:00"/>
    <s v="Comp Chgs NST/NWT"/>
    <n v="5258"/>
    <n v="53.57"/>
    <s v="Revolution Software Limited"/>
    <x v="6"/>
  </r>
  <r>
    <n v="7430"/>
    <s v="Data Processing"/>
    <n v="935"/>
    <d v="2024-02-05T00:00:00"/>
    <s v="Comp Chgs NST/NWT"/>
    <n v="5258"/>
    <n v="49.23"/>
    <s v="Revolution Software Limited"/>
    <x v="6"/>
  </r>
  <r>
    <n v="7430"/>
    <s v="Data Processing"/>
    <n v="936"/>
    <d v="2024-02-05T00:00:00"/>
    <s v="Comp Chgs NST/NWT"/>
    <n v="5258"/>
    <n v="49.23"/>
    <s v="Revolution Software Limited"/>
    <x v="6"/>
  </r>
  <r>
    <n v="7430"/>
    <s v="Data Processing"/>
    <n v="230"/>
    <d v="2023-07-18T00:00:00"/>
    <s v="Sam Jones Wireless headsets parts NWT"/>
    <n v="13072023"/>
    <n v="845.77"/>
    <s v="Sam Jones"/>
    <x v="7"/>
  </r>
  <r>
    <n v="7430"/>
    <s v="Data Processing"/>
    <n v="430"/>
    <d v="2023-09-05T00:00:00"/>
    <s v="Smartpay Ltd Paper 57x40 Pack of 10"/>
    <s v="SO275982"/>
    <n v="11.5"/>
    <s v="Smartpay Ltd"/>
    <x v="4"/>
  </r>
  <r>
    <n v="7430"/>
    <s v="Data Processing"/>
    <n v="440"/>
    <d v="2023-09-05T00:00:00"/>
    <s v="Smartpay Ltd Paper 57x40 Pack of 10"/>
    <s v="SO275982"/>
    <n v="11.5"/>
    <s v="Smartpay Ltd"/>
    <x v="4"/>
  </r>
  <r>
    <n v="7430"/>
    <s v="Data Processing"/>
    <n v="120"/>
    <d v="2023-05-31T00:00:00"/>
    <s v="Business Cards_x000a_500_x000a_Thomas Zhu"/>
    <s v="PO19003775"/>
    <n v="125"/>
    <s v="Solutions 3sixty Work"/>
    <x v="4"/>
  </r>
  <r>
    <n v="7430"/>
    <s v="Data Processing"/>
    <n v="440"/>
    <d v="2023-03-30T00:00:00"/>
    <s v="Staff Reimbursments"/>
    <n v="30032023"/>
    <n v="303.48"/>
    <s v="Staff Reimbursements"/>
    <x v="4"/>
  </r>
  <r>
    <n v="7430"/>
    <s v="Data Processing"/>
    <n v="110"/>
    <d v="2023-03-01T00:00:00"/>
    <s v="Comp Chgs NST/NWT"/>
    <s v="W237355-1"/>
    <n v="113.3"/>
    <s v="Systime Automotive Solutions L"/>
    <x v="3"/>
  </r>
  <r>
    <n v="7430"/>
    <s v="Data Processing"/>
    <n v="112"/>
    <d v="2023-03-01T00:00:00"/>
    <s v="Comp Chgs NST/NWT"/>
    <s v="W237355-1"/>
    <n v="85"/>
    <s v="Systime Automotive Solutions L"/>
    <x v="3"/>
  </r>
  <r>
    <n v="7430"/>
    <s v="Data Processing"/>
    <n v="120"/>
    <d v="2023-03-01T00:00:00"/>
    <s v="Comp Chgs NST/NWT"/>
    <s v="W237355-1"/>
    <n v="153"/>
    <s v="Systime Automotive Solutions L"/>
    <x v="3"/>
  </r>
  <r>
    <n v="7430"/>
    <s v="Data Processing"/>
    <n v="130"/>
    <d v="2023-03-01T00:00:00"/>
    <s v="Comp Chgs NST/NWT"/>
    <s v="W237355-1"/>
    <n v="86.7"/>
    <s v="Systime Automotive Solutions L"/>
    <x v="3"/>
  </r>
  <r>
    <n v="7430"/>
    <s v="Data Processing"/>
    <n v="140"/>
    <d v="2023-03-01T00:00:00"/>
    <s v="Comp Chgs NST/NWT"/>
    <s v="W237355-1"/>
    <n v="102"/>
    <s v="Systime Automotive Solutions L"/>
    <x v="3"/>
  </r>
  <r>
    <n v="7430"/>
    <s v="Data Processing"/>
    <n v="160"/>
    <d v="2023-03-01T00:00:00"/>
    <s v="Comp Chgs NST/NWT"/>
    <s v="W237355-1"/>
    <n v="51"/>
    <s v="Systime Automotive Solutions L"/>
    <x v="3"/>
  </r>
  <r>
    <n v="7430"/>
    <s v="Data Processing"/>
    <n v="210"/>
    <d v="2023-03-01T00:00:00"/>
    <s v="Comp Chgs NST/NWT"/>
    <s v="W237355-1"/>
    <n v="56.7"/>
    <s v="Systime Automotive Solutions L"/>
    <x v="3"/>
  </r>
  <r>
    <n v="7430"/>
    <s v="Data Processing"/>
    <n v="220"/>
    <d v="2023-03-01T00:00:00"/>
    <s v="Comp Chgs NST/NWT"/>
    <s v="W237355-1"/>
    <n v="34"/>
    <s v="Systime Automotive Solutions L"/>
    <x v="3"/>
  </r>
  <r>
    <n v="7430"/>
    <s v="Data Processing"/>
    <n v="230"/>
    <d v="2023-03-01T00:00:00"/>
    <s v="Comp Chgs NST/NWT"/>
    <s v="W237355-1"/>
    <n v="57.37"/>
    <s v="Systime Automotive Solutions L"/>
    <x v="3"/>
  </r>
  <r>
    <n v="7430"/>
    <s v="Data Processing"/>
    <n v="240"/>
    <d v="2023-03-01T00:00:00"/>
    <s v="Comp Chgs NST/NWT"/>
    <s v="W237355-1"/>
    <n v="45.3"/>
    <s v="Systime Automotive Solutions L"/>
    <x v="3"/>
  </r>
  <r>
    <n v="7430"/>
    <s v="Data Processing"/>
    <n v="340"/>
    <d v="2023-03-01T00:00:00"/>
    <s v="Comp Chgs NST/NWT"/>
    <s v="W237355-1"/>
    <n v="23.12"/>
    <s v="Systime Automotive Solutions L"/>
    <x v="3"/>
  </r>
  <r>
    <n v="7430"/>
    <s v="Data Processing"/>
    <n v="935"/>
    <d v="2023-03-01T00:00:00"/>
    <s v="Comp Chgs NST/NWT"/>
    <s v="W237355-1"/>
    <n v="21.25"/>
    <s v="Systime Automotive Solutions L"/>
    <x v="3"/>
  </r>
  <r>
    <n v="7430"/>
    <s v="Data Processing"/>
    <n v="936"/>
    <d v="2023-03-01T00:00:00"/>
    <s v="Comp Chgs NST/NWT"/>
    <s v="W237355-1"/>
    <n v="21.25"/>
    <s v="Systime Automotive Solutions L"/>
    <x v="3"/>
  </r>
  <r>
    <n v="7430"/>
    <s v="Data Processing"/>
    <n v="110"/>
    <d v="2023-04-01T00:00:00"/>
    <s v="Comp Chgs NST/NWT"/>
    <s v="37554-1"/>
    <n v="113.3"/>
    <s v="Systime Automotive Solutions L"/>
    <x v="3"/>
  </r>
  <r>
    <n v="7430"/>
    <s v="Data Processing"/>
    <n v="112"/>
    <d v="2023-04-01T00:00:00"/>
    <s v="Comp Chgs NST/NWT"/>
    <s v="37554-1"/>
    <n v="85"/>
    <s v="Systime Automotive Solutions L"/>
    <x v="3"/>
  </r>
  <r>
    <n v="7430"/>
    <s v="Data Processing"/>
    <n v="120"/>
    <d v="2023-04-01T00:00:00"/>
    <s v="Comp Chgs NST/NWT"/>
    <s v="37554-1"/>
    <n v="153"/>
    <s v="Systime Automotive Solutions L"/>
    <x v="3"/>
  </r>
  <r>
    <n v="7430"/>
    <s v="Data Processing"/>
    <n v="130"/>
    <d v="2023-04-01T00:00:00"/>
    <s v="Comp Chgs NST/NWT"/>
    <s v="37554-1"/>
    <n v="86.7"/>
    <s v="Systime Automotive Solutions L"/>
    <x v="3"/>
  </r>
  <r>
    <n v="7430"/>
    <s v="Data Processing"/>
    <n v="140"/>
    <d v="2023-04-01T00:00:00"/>
    <s v="Comp Chgs NST/NWT"/>
    <s v="37554-1"/>
    <n v="102"/>
    <s v="Systime Automotive Solutions L"/>
    <x v="3"/>
  </r>
  <r>
    <n v="7430"/>
    <s v="Data Processing"/>
    <n v="160"/>
    <d v="2023-04-01T00:00:00"/>
    <s v="Comp Chgs NST/NWT"/>
    <s v="37554-1"/>
    <n v="51"/>
    <s v="Systime Automotive Solutions L"/>
    <x v="3"/>
  </r>
  <r>
    <n v="7430"/>
    <s v="Data Processing"/>
    <n v="210"/>
    <d v="2023-04-01T00:00:00"/>
    <s v="Comp Chgs NST/NWT"/>
    <s v="37554-1"/>
    <n v="56.7"/>
    <s v="Systime Automotive Solutions L"/>
    <x v="3"/>
  </r>
  <r>
    <n v="7430"/>
    <s v="Data Processing"/>
    <n v="220"/>
    <d v="2023-04-01T00:00:00"/>
    <s v="Comp Chgs NST/NWT"/>
    <s v="37554-1"/>
    <n v="34"/>
    <s v="Systime Automotive Solutions L"/>
    <x v="3"/>
  </r>
  <r>
    <n v="7430"/>
    <s v="Data Processing"/>
    <n v="230"/>
    <d v="2023-04-01T00:00:00"/>
    <s v="Comp Chgs NST/NWT"/>
    <s v="37554-1"/>
    <n v="57.37"/>
    <s v="Systime Automotive Solutions L"/>
    <x v="3"/>
  </r>
  <r>
    <n v="7430"/>
    <s v="Data Processing"/>
    <n v="240"/>
    <d v="2023-04-01T00:00:00"/>
    <s v="Comp Chgs NST/NWT"/>
    <s v="37554-1"/>
    <n v="45.3"/>
    <s v="Systime Automotive Solutions L"/>
    <x v="3"/>
  </r>
  <r>
    <n v="7430"/>
    <s v="Data Processing"/>
    <n v="340"/>
    <d v="2023-04-01T00:00:00"/>
    <s v="Comp Chgs NST/NWT"/>
    <s v="37554-1"/>
    <n v="23.12"/>
    <s v="Systime Automotive Solutions L"/>
    <x v="3"/>
  </r>
  <r>
    <n v="7430"/>
    <s v="Data Processing"/>
    <n v="935"/>
    <d v="2023-04-01T00:00:00"/>
    <s v="Comp Chgs NST/NWT"/>
    <s v="37554-1"/>
    <n v="21.25"/>
    <s v="Systime Automotive Solutions L"/>
    <x v="3"/>
  </r>
  <r>
    <n v="7430"/>
    <s v="Data Processing"/>
    <n v="936"/>
    <d v="2023-04-01T00:00:00"/>
    <s v="Comp Chgs NST/NWT"/>
    <s v="37554-1"/>
    <n v="21.25"/>
    <s v="Systime Automotive Solutions L"/>
    <x v="3"/>
  </r>
  <r>
    <n v="7430"/>
    <s v="Data Processing"/>
    <n v="110"/>
    <d v="2023-05-01T00:00:00"/>
    <s v="Comp Chgs NST/NWT"/>
    <s v="37747-1"/>
    <n v="113.3"/>
    <s v="Systime Automotive Solutions L"/>
    <x v="3"/>
  </r>
  <r>
    <n v="7430"/>
    <s v="Data Processing"/>
    <n v="112"/>
    <d v="2023-05-01T00:00:00"/>
    <s v="Comp Chgs NST/NWT"/>
    <s v="37747-1"/>
    <n v="85"/>
    <s v="Systime Automotive Solutions L"/>
    <x v="3"/>
  </r>
  <r>
    <n v="7430"/>
    <s v="Data Processing"/>
    <n v="120"/>
    <d v="2023-05-01T00:00:00"/>
    <s v="Comp Chgs NST/NWT"/>
    <s v="37747-1"/>
    <n v="153"/>
    <s v="Systime Automotive Solutions L"/>
    <x v="3"/>
  </r>
  <r>
    <n v="7430"/>
    <s v="Data Processing"/>
    <n v="130"/>
    <d v="2023-05-01T00:00:00"/>
    <s v="Comp Chgs NST/NWT"/>
    <s v="37747-1"/>
    <n v="86.7"/>
    <s v="Systime Automotive Solutions L"/>
    <x v="3"/>
  </r>
  <r>
    <n v="7430"/>
    <s v="Data Processing"/>
    <n v="140"/>
    <d v="2023-05-01T00:00:00"/>
    <s v="Comp Chgs NST/NWT"/>
    <s v="37747-1"/>
    <n v="102"/>
    <s v="Systime Automotive Solutions L"/>
    <x v="3"/>
  </r>
  <r>
    <n v="7430"/>
    <s v="Data Processing"/>
    <n v="160"/>
    <d v="2023-05-01T00:00:00"/>
    <s v="Comp Chgs NST/NWT"/>
    <s v="37747-1"/>
    <n v="51"/>
    <s v="Systime Automotive Solutions L"/>
    <x v="3"/>
  </r>
  <r>
    <n v="7430"/>
    <s v="Data Processing"/>
    <n v="210"/>
    <d v="2023-05-01T00:00:00"/>
    <s v="Comp Chgs NST/NWT"/>
    <s v="37747-1"/>
    <n v="56.7"/>
    <s v="Systime Automotive Solutions L"/>
    <x v="3"/>
  </r>
  <r>
    <n v="7430"/>
    <s v="Data Processing"/>
    <n v="220"/>
    <d v="2023-05-01T00:00:00"/>
    <s v="Comp Chgs NST/NWT"/>
    <s v="37747-1"/>
    <n v="34"/>
    <s v="Systime Automotive Solutions L"/>
    <x v="3"/>
  </r>
  <r>
    <n v="7430"/>
    <s v="Data Processing"/>
    <n v="230"/>
    <d v="2023-05-01T00:00:00"/>
    <s v="Comp Chgs NST/NWT"/>
    <s v="37747-1"/>
    <n v="57.37"/>
    <s v="Systime Automotive Solutions L"/>
    <x v="3"/>
  </r>
  <r>
    <n v="7430"/>
    <s v="Data Processing"/>
    <n v="240"/>
    <d v="2023-05-01T00:00:00"/>
    <s v="Comp Chgs NST/NWT"/>
    <s v="37747-1"/>
    <n v="45.3"/>
    <s v="Systime Automotive Solutions L"/>
    <x v="3"/>
  </r>
  <r>
    <n v="7430"/>
    <s v="Data Processing"/>
    <n v="340"/>
    <d v="2023-05-01T00:00:00"/>
    <s v="Comp Chgs NST/NWT"/>
    <s v="37747-1"/>
    <n v="23.12"/>
    <s v="Systime Automotive Solutions L"/>
    <x v="3"/>
  </r>
  <r>
    <n v="7430"/>
    <s v="Data Processing"/>
    <n v="935"/>
    <d v="2023-05-01T00:00:00"/>
    <s v="Comp Chgs NST/NWT"/>
    <s v="37747-1"/>
    <n v="21.25"/>
    <s v="Systime Automotive Solutions L"/>
    <x v="3"/>
  </r>
  <r>
    <n v="7430"/>
    <s v="Data Processing"/>
    <n v="936"/>
    <d v="2023-05-01T00:00:00"/>
    <s v="Comp Chgs NST/NWT"/>
    <s v="37747-1"/>
    <n v="21.25"/>
    <s v="Systime Automotive Solutions L"/>
    <x v="3"/>
  </r>
  <r>
    <n v="7430"/>
    <s v="Data Processing"/>
    <n v="110"/>
    <d v="2023-06-07T00:00:00"/>
    <s v="Comp Chgs NST/NWT"/>
    <n v="37946"/>
    <n v="113.3"/>
    <s v="Systime Automotive Solutions L"/>
    <x v="3"/>
  </r>
  <r>
    <n v="7430"/>
    <s v="Data Processing"/>
    <n v="110"/>
    <d v="2023-06-07T00:00:00"/>
    <s v="Comp Chgs NST/NWT"/>
    <n v="37946"/>
    <n v="-113.3"/>
    <s v="Systime Automotive Solutions L"/>
    <x v="3"/>
  </r>
  <r>
    <n v="7430"/>
    <s v="Data Processing"/>
    <n v="112"/>
    <d v="2023-06-07T00:00:00"/>
    <s v="Comp Chgs NST/NWT"/>
    <n v="37946"/>
    <n v="85"/>
    <s v="Systime Automotive Solutions L"/>
    <x v="3"/>
  </r>
  <r>
    <n v="7430"/>
    <s v="Data Processing"/>
    <n v="112"/>
    <d v="2023-06-07T00:00:00"/>
    <s v="Comp Chgs NST/NWT"/>
    <n v="37946"/>
    <n v="-85"/>
    <s v="Systime Automotive Solutions L"/>
    <x v="3"/>
  </r>
  <r>
    <n v="7430"/>
    <s v="Data Processing"/>
    <n v="120"/>
    <d v="2023-06-07T00:00:00"/>
    <s v="Comp Chgs NST/NWT"/>
    <n v="37946"/>
    <n v="153"/>
    <s v="Systime Automotive Solutions L"/>
    <x v="3"/>
  </r>
  <r>
    <n v="7430"/>
    <s v="Data Processing"/>
    <n v="120"/>
    <d v="2023-06-07T00:00:00"/>
    <s v="Comp Chgs NST/NWT"/>
    <n v="37946"/>
    <n v="-153"/>
    <s v="Systime Automotive Solutions L"/>
    <x v="3"/>
  </r>
  <r>
    <n v="7430"/>
    <s v="Data Processing"/>
    <n v="130"/>
    <d v="2023-06-07T00:00:00"/>
    <s v="Comp Chgs NST/NWT"/>
    <n v="37946"/>
    <n v="86.7"/>
    <s v="Systime Automotive Solutions L"/>
    <x v="3"/>
  </r>
  <r>
    <n v="7430"/>
    <s v="Data Processing"/>
    <n v="130"/>
    <d v="2023-06-07T00:00:00"/>
    <s v="Comp Chgs NST/NWT"/>
    <n v="37946"/>
    <n v="-86.7"/>
    <s v="Systime Automotive Solutions L"/>
    <x v="3"/>
  </r>
  <r>
    <n v="7430"/>
    <s v="Data Processing"/>
    <n v="140"/>
    <d v="2023-06-07T00:00:00"/>
    <s v="Comp Chgs NST/NWT"/>
    <n v="37946"/>
    <n v="102"/>
    <s v="Systime Automotive Solutions L"/>
    <x v="3"/>
  </r>
  <r>
    <n v="7430"/>
    <s v="Data Processing"/>
    <n v="140"/>
    <d v="2023-06-07T00:00:00"/>
    <s v="Comp Chgs NST/NWT"/>
    <n v="37946"/>
    <n v="-102"/>
    <s v="Systime Automotive Solutions L"/>
    <x v="3"/>
  </r>
  <r>
    <n v="7430"/>
    <s v="Data Processing"/>
    <n v="160"/>
    <d v="2023-06-07T00:00:00"/>
    <s v="Comp Chgs NST/NWT"/>
    <n v="37946"/>
    <n v="51"/>
    <s v="Systime Automotive Solutions L"/>
    <x v="3"/>
  </r>
  <r>
    <n v="7430"/>
    <s v="Data Processing"/>
    <n v="160"/>
    <d v="2023-06-07T00:00:00"/>
    <s v="Comp Chgs NST/NWT"/>
    <n v="37946"/>
    <n v="-51"/>
    <s v="Systime Automotive Solutions L"/>
    <x v="3"/>
  </r>
  <r>
    <n v="7430"/>
    <s v="Data Processing"/>
    <n v="210"/>
    <d v="2023-06-07T00:00:00"/>
    <s v="Comp Chgs NST/NWT"/>
    <n v="37946"/>
    <n v="56.7"/>
    <s v="Systime Automotive Solutions L"/>
    <x v="3"/>
  </r>
  <r>
    <n v="7430"/>
    <s v="Data Processing"/>
    <n v="210"/>
    <d v="2023-06-07T00:00:00"/>
    <s v="Comp Chgs NST/NWT"/>
    <n v="37946"/>
    <n v="-56.7"/>
    <s v="Systime Automotive Solutions L"/>
    <x v="3"/>
  </r>
  <r>
    <n v="7430"/>
    <s v="Data Processing"/>
    <n v="220"/>
    <d v="2023-06-07T00:00:00"/>
    <s v="Comp Chgs NST/NWT"/>
    <n v="37946"/>
    <n v="34"/>
    <s v="Systime Automotive Solutions L"/>
    <x v="3"/>
  </r>
  <r>
    <n v="7430"/>
    <s v="Data Processing"/>
    <n v="220"/>
    <d v="2023-06-07T00:00:00"/>
    <s v="Comp Chgs NST/NWT"/>
    <n v="37946"/>
    <n v="-34"/>
    <s v="Systime Automotive Solutions L"/>
    <x v="3"/>
  </r>
  <r>
    <n v="7430"/>
    <s v="Data Processing"/>
    <n v="230"/>
    <d v="2023-06-07T00:00:00"/>
    <s v="Comp Chgs NST/NWT"/>
    <n v="37946"/>
    <n v="57.37"/>
    <s v="Systime Automotive Solutions L"/>
    <x v="3"/>
  </r>
  <r>
    <n v="7430"/>
    <s v="Data Processing"/>
    <n v="230"/>
    <d v="2023-06-07T00:00:00"/>
    <s v="Comp Chgs NST/NWT"/>
    <n v="37946"/>
    <n v="-57.37"/>
    <s v="Systime Automotive Solutions L"/>
    <x v="3"/>
  </r>
  <r>
    <n v="7430"/>
    <s v="Data Processing"/>
    <n v="240"/>
    <d v="2023-06-07T00:00:00"/>
    <s v="Comp Chgs NST/NWT"/>
    <n v="37946"/>
    <n v="45.3"/>
    <s v="Systime Automotive Solutions L"/>
    <x v="3"/>
  </r>
  <r>
    <n v="7430"/>
    <s v="Data Processing"/>
    <n v="240"/>
    <d v="2023-06-07T00:00:00"/>
    <s v="Comp Chgs NST/NWT"/>
    <n v="37946"/>
    <n v="-45.3"/>
    <s v="Systime Automotive Solutions L"/>
    <x v="3"/>
  </r>
  <r>
    <n v="7430"/>
    <s v="Data Processing"/>
    <n v="340"/>
    <d v="2023-06-07T00:00:00"/>
    <s v="Comp Chgs NST/NWT"/>
    <n v="37946"/>
    <n v="23.12"/>
    <s v="Systime Automotive Solutions L"/>
    <x v="3"/>
  </r>
  <r>
    <n v="7430"/>
    <s v="Data Processing"/>
    <n v="340"/>
    <d v="2023-06-07T00:00:00"/>
    <s v="Comp Chgs NST/NWT"/>
    <n v="37946"/>
    <n v="-23.12"/>
    <s v="Systime Automotive Solutions L"/>
    <x v="3"/>
  </r>
  <r>
    <n v="7430"/>
    <s v="Data Processing"/>
    <n v="935"/>
    <d v="2023-06-07T00:00:00"/>
    <s v="Comp Chgs NST/NWT"/>
    <n v="37946"/>
    <n v="21.25"/>
    <s v="Systime Automotive Solutions L"/>
    <x v="3"/>
  </r>
  <r>
    <n v="7430"/>
    <s v="Data Processing"/>
    <n v="935"/>
    <d v="2023-06-07T00:00:00"/>
    <s v="Comp Chgs NST/NWT"/>
    <n v="37946"/>
    <n v="-21.25"/>
    <s v="Systime Automotive Solutions L"/>
    <x v="3"/>
  </r>
  <r>
    <n v="7430"/>
    <s v="Data Processing"/>
    <n v="936"/>
    <d v="2023-06-07T00:00:00"/>
    <s v="Comp Chgs NST/NWT"/>
    <n v="37946"/>
    <n v="21.25"/>
    <s v="Systime Automotive Solutions L"/>
    <x v="3"/>
  </r>
  <r>
    <n v="7430"/>
    <s v="Data Processing"/>
    <n v="936"/>
    <d v="2023-06-07T00:00:00"/>
    <s v="Comp Chgs NST/NWT"/>
    <n v="37946"/>
    <n v="-21.25"/>
    <s v="Systime Automotive Solutions L"/>
    <x v="3"/>
  </r>
  <r>
    <n v="7430"/>
    <s v="Data Processing"/>
    <n v="110"/>
    <d v="2023-12-07T00:00:00"/>
    <s v="Comp Chgs NST/NWT"/>
    <s v="SPA-0554"/>
    <n v="493.21"/>
    <s v="The Share PoinTrading as Jandal Media Limited"/>
    <x v="3"/>
  </r>
  <r>
    <n v="7430"/>
    <s v="Data Processing"/>
    <n v="112"/>
    <d v="2023-12-07T00:00:00"/>
    <s v="Comp Chgs NST/NWT"/>
    <s v="SPA-0554"/>
    <n v="370"/>
    <s v="The Share PoinTrading as Jandal Media Limited"/>
    <x v="3"/>
  </r>
  <r>
    <n v="7430"/>
    <s v="Data Processing"/>
    <n v="120"/>
    <d v="2023-12-07T00:00:00"/>
    <s v="Comp Chgs NST/NWT"/>
    <s v="SPA-0554"/>
    <n v="666"/>
    <s v="The Share PoinTrading as Jandal Media Limited"/>
    <x v="3"/>
  </r>
  <r>
    <n v="7430"/>
    <s v="Data Processing"/>
    <n v="130"/>
    <d v="2023-12-07T00:00:00"/>
    <s v="Comp Chgs NST/NWT"/>
    <s v="SPA-0554"/>
    <n v="377.4"/>
    <s v="The Share PoinTrading as Jandal Media Limited"/>
    <x v="3"/>
  </r>
  <r>
    <n v="7430"/>
    <s v="Data Processing"/>
    <n v="140"/>
    <d v="2023-12-07T00:00:00"/>
    <s v="Comp Chgs NST/NWT"/>
    <s v="SPA-0554"/>
    <n v="444"/>
    <s v="The Share PoinTrading as Jandal Media Limited"/>
    <x v="3"/>
  </r>
  <r>
    <n v="7430"/>
    <s v="Data Processing"/>
    <n v="160"/>
    <d v="2023-12-07T00:00:00"/>
    <s v="Comp Chgs NST/NWT"/>
    <s v="SPA-0554"/>
    <n v="222"/>
    <s v="The Share PoinTrading as Jandal Media Limited"/>
    <x v="3"/>
  </r>
  <r>
    <n v="7430"/>
    <s v="Data Processing"/>
    <n v="210"/>
    <d v="2023-12-07T00:00:00"/>
    <s v="Comp Chgs NST/NWT"/>
    <s v="SPA-0554"/>
    <n v="246.79"/>
    <s v="The Share PoinTrading as Jandal Media Limited"/>
    <x v="3"/>
  </r>
  <r>
    <n v="7430"/>
    <s v="Data Processing"/>
    <n v="220"/>
    <d v="2023-12-07T00:00:00"/>
    <s v="Comp Chgs NST/NWT"/>
    <s v="SPA-0554"/>
    <n v="148"/>
    <s v="The Share PoinTrading as Jandal Media Limited"/>
    <x v="3"/>
  </r>
  <r>
    <n v="7430"/>
    <s v="Data Processing"/>
    <n v="230"/>
    <d v="2023-12-07T00:00:00"/>
    <s v="Comp Chgs NST/NWT"/>
    <s v="SPA-0554"/>
    <n v="249.75"/>
    <s v="The Share PoinTrading as Jandal Media Limited"/>
    <x v="3"/>
  </r>
  <r>
    <n v="7430"/>
    <s v="Data Processing"/>
    <n v="240"/>
    <d v="2023-12-07T00:00:00"/>
    <s v="Comp Chgs NST/NWT"/>
    <s v="SPA-0554"/>
    <n v="197.21"/>
    <s v="The Share PoinTrading as Jandal Media Limited"/>
    <x v="3"/>
  </r>
  <r>
    <n v="7430"/>
    <s v="Data Processing"/>
    <n v="340"/>
    <d v="2023-12-07T00:00:00"/>
    <s v="Comp Chgs NST/NWT"/>
    <s v="SPA-0554"/>
    <n v="100.64"/>
    <s v="The Share PoinTrading as Jandal Media Limited"/>
    <x v="3"/>
  </r>
  <r>
    <n v="7430"/>
    <s v="Data Processing"/>
    <n v="935"/>
    <d v="2023-12-07T00:00:00"/>
    <s v="Comp Chgs NST/NWT"/>
    <s v="SPA-0554"/>
    <n v="92.5"/>
    <s v="The Share PoinTrading as Jandal Media Limited"/>
    <x v="3"/>
  </r>
  <r>
    <n v="7430"/>
    <s v="Data Processing"/>
    <n v="936"/>
    <d v="2023-12-07T00:00:00"/>
    <s v="Comp Chgs NST/NWT"/>
    <s v="SPA-0554"/>
    <n v="92.5"/>
    <s v="The Share PoinTrading as Jandal Media Limited"/>
    <x v="3"/>
  </r>
  <r>
    <n v="7430"/>
    <s v="Data Processing"/>
    <n v="210"/>
    <d v="2023-03-07T00:00:00"/>
    <s v="Computer charges NWT"/>
    <n v="667185"/>
    <n v="103.2"/>
    <s v="Toyota New Zealand Ltd Misc"/>
    <x v="6"/>
  </r>
  <r>
    <n v="7430"/>
    <s v="Data Processing"/>
    <n v="220"/>
    <d v="2023-03-07T00:00:00"/>
    <s v="Computer charges NWT"/>
    <n v="667185"/>
    <n v="103.2"/>
    <s v="Toyota New Zealand Ltd Misc"/>
    <x v="6"/>
  </r>
  <r>
    <n v="7430"/>
    <s v="Data Processing"/>
    <n v="230"/>
    <d v="2023-03-07T00:00:00"/>
    <s v="Computer charges NWT"/>
    <n v="667185"/>
    <n v="103.2"/>
    <s v="Toyota New Zealand Ltd Misc"/>
    <x v="6"/>
  </r>
  <r>
    <n v="7430"/>
    <s v="Data Processing"/>
    <n v="240"/>
    <d v="2023-03-07T00:00:00"/>
    <s v="Computer charges NWT"/>
    <n v="667185"/>
    <n v="103.2"/>
    <s v="Toyota New Zealand Ltd Misc"/>
    <x v="6"/>
  </r>
  <r>
    <n v="7430"/>
    <s v="Data Processing"/>
    <n v="340"/>
    <d v="2023-03-07T00:00:00"/>
    <s v="Computer charges NWT"/>
    <n v="667185"/>
    <n v="46.44"/>
    <s v="Toyota New Zealand Ltd Misc"/>
    <x v="6"/>
  </r>
  <r>
    <n v="7430"/>
    <s v="Data Processing"/>
    <n v="936"/>
    <d v="2023-03-07T00:00:00"/>
    <s v="Computer charges NWT"/>
    <n v="667185"/>
    <n v="56.76"/>
    <s v="Toyota New Zealand Ltd Misc"/>
    <x v="6"/>
  </r>
  <r>
    <n v="7430"/>
    <s v="Data Processing"/>
    <n v="210"/>
    <d v="2023-03-31T00:00:00"/>
    <s v="Computer charges NWT"/>
    <n v="667153"/>
    <n v="320"/>
    <s v="Toyota New Zealand Ltd Misc"/>
    <x v="6"/>
  </r>
  <r>
    <n v="7430"/>
    <s v="Data Processing"/>
    <n v="220"/>
    <d v="2023-03-31T00:00:00"/>
    <s v="Computer charges NWT"/>
    <n v="667153"/>
    <n v="320"/>
    <s v="Toyota New Zealand Ltd Misc"/>
    <x v="6"/>
  </r>
  <r>
    <n v="7430"/>
    <s v="Data Processing"/>
    <n v="230"/>
    <d v="2023-03-31T00:00:00"/>
    <s v="Computer charges NWT"/>
    <n v="667153"/>
    <n v="320"/>
    <s v="Toyota New Zealand Ltd Misc"/>
    <x v="6"/>
  </r>
  <r>
    <n v="7430"/>
    <s v="Data Processing"/>
    <n v="240"/>
    <d v="2023-03-31T00:00:00"/>
    <s v="Computer charges NWT"/>
    <n v="667153"/>
    <n v="320"/>
    <s v="Toyota New Zealand Ltd Misc"/>
    <x v="6"/>
  </r>
  <r>
    <n v="7430"/>
    <s v="Data Processing"/>
    <n v="340"/>
    <d v="2023-03-31T00:00:00"/>
    <s v="Computer charges NWT"/>
    <n v="667153"/>
    <n v="144"/>
    <s v="Toyota New Zealand Ltd Misc"/>
    <x v="6"/>
  </r>
  <r>
    <n v="7430"/>
    <s v="Data Processing"/>
    <n v="936"/>
    <d v="2023-03-31T00:00:00"/>
    <s v="Computer charges NWT"/>
    <n v="667153"/>
    <n v="176"/>
    <s v="Toyota New Zealand Ltd Misc"/>
    <x v="6"/>
  </r>
  <r>
    <n v="7430"/>
    <s v="Data Processing"/>
    <n v="210"/>
    <d v="2023-04-06T00:00:00"/>
    <s v="Computer charges NWT"/>
    <n v="667185"/>
    <n v="103.2"/>
    <s v="Toyota New Zealand Ltd Misc"/>
    <x v="6"/>
  </r>
  <r>
    <n v="7430"/>
    <s v="Data Processing"/>
    <n v="210"/>
    <d v="2023-04-06T00:00:00"/>
    <s v="Computer charges NWT"/>
    <n v="667185"/>
    <n v="-103.2"/>
    <s v="Toyota New Zealand Ltd Misc"/>
    <x v="6"/>
  </r>
  <r>
    <n v="7430"/>
    <s v="Data Processing"/>
    <n v="220"/>
    <d v="2023-04-06T00:00:00"/>
    <s v="Computer charges NWT"/>
    <n v="667185"/>
    <n v="103.2"/>
    <s v="Toyota New Zealand Ltd Misc"/>
    <x v="6"/>
  </r>
  <r>
    <n v="7430"/>
    <s v="Data Processing"/>
    <n v="220"/>
    <d v="2023-04-06T00:00:00"/>
    <s v="Computer charges NWT"/>
    <n v="667185"/>
    <n v="-103.2"/>
    <s v="Toyota New Zealand Ltd Misc"/>
    <x v="6"/>
  </r>
  <r>
    <n v="7430"/>
    <s v="Data Processing"/>
    <n v="230"/>
    <d v="2023-04-06T00:00:00"/>
    <s v="Computer charges NWT"/>
    <n v="667185"/>
    <n v="103.2"/>
    <s v="Toyota New Zealand Ltd Misc"/>
    <x v="6"/>
  </r>
  <r>
    <n v="7430"/>
    <s v="Data Processing"/>
    <n v="230"/>
    <d v="2023-04-06T00:00:00"/>
    <s v="Computer charges NWT"/>
    <n v="667185"/>
    <n v="-103.2"/>
    <s v="Toyota New Zealand Ltd Misc"/>
    <x v="6"/>
  </r>
  <r>
    <n v="7430"/>
    <s v="Data Processing"/>
    <n v="240"/>
    <d v="2023-04-06T00:00:00"/>
    <s v="Computer charges NWT"/>
    <n v="667185"/>
    <n v="103.2"/>
    <s v="Toyota New Zealand Ltd Misc"/>
    <x v="6"/>
  </r>
  <r>
    <n v="7430"/>
    <s v="Data Processing"/>
    <n v="240"/>
    <d v="2023-04-06T00:00:00"/>
    <s v="Computer charges NWT"/>
    <n v="667185"/>
    <n v="-103.2"/>
    <s v="Toyota New Zealand Ltd Misc"/>
    <x v="6"/>
  </r>
  <r>
    <n v="7430"/>
    <s v="Data Processing"/>
    <n v="340"/>
    <d v="2023-04-06T00:00:00"/>
    <s v="Computer charges NWT"/>
    <n v="667185"/>
    <n v="46.44"/>
    <s v="Toyota New Zealand Ltd Misc"/>
    <x v="6"/>
  </r>
  <r>
    <n v="7430"/>
    <s v="Data Processing"/>
    <n v="340"/>
    <d v="2023-04-06T00:00:00"/>
    <s v="Computer charges NWT"/>
    <n v="667185"/>
    <n v="-46.44"/>
    <s v="Toyota New Zealand Ltd Misc"/>
    <x v="6"/>
  </r>
  <r>
    <n v="7430"/>
    <s v="Data Processing"/>
    <n v="936"/>
    <d v="2023-04-06T00:00:00"/>
    <s v="Computer charges NWT"/>
    <n v="667185"/>
    <n v="56.76"/>
    <s v="Toyota New Zealand Ltd Misc"/>
    <x v="6"/>
  </r>
  <r>
    <n v="7430"/>
    <s v="Data Processing"/>
    <n v="936"/>
    <d v="2023-04-06T00:00:00"/>
    <s v="Computer charges NWT"/>
    <n v="667185"/>
    <n v="-56.76"/>
    <s v="Toyota New Zealand Ltd Misc"/>
    <x v="6"/>
  </r>
  <r>
    <n v="7430"/>
    <s v="Data Processing"/>
    <n v="210"/>
    <d v="2023-04-11T00:00:00"/>
    <s v="Computer charges NWT"/>
    <n v="675146"/>
    <n v="320"/>
    <s v="Toyota New Zealand Ltd Misc"/>
    <x v="6"/>
  </r>
  <r>
    <n v="7430"/>
    <s v="Data Processing"/>
    <n v="220"/>
    <d v="2023-04-11T00:00:00"/>
    <s v="Computer charges NWT"/>
    <n v="675146"/>
    <n v="320"/>
    <s v="Toyota New Zealand Ltd Misc"/>
    <x v="6"/>
  </r>
  <r>
    <n v="7430"/>
    <s v="Data Processing"/>
    <n v="230"/>
    <d v="2023-04-11T00:00:00"/>
    <s v="Computer charges NWT"/>
    <n v="675146"/>
    <n v="320"/>
    <s v="Toyota New Zealand Ltd Misc"/>
    <x v="6"/>
  </r>
  <r>
    <n v="7430"/>
    <s v="Data Processing"/>
    <n v="240"/>
    <d v="2023-04-11T00:00:00"/>
    <s v="Computer charges NWT"/>
    <n v="675146"/>
    <n v="320"/>
    <s v="Toyota New Zealand Ltd Misc"/>
    <x v="6"/>
  </r>
  <r>
    <n v="7430"/>
    <s v="Data Processing"/>
    <n v="340"/>
    <d v="2023-04-11T00:00:00"/>
    <s v="Computer charges NWT"/>
    <n v="675146"/>
    <n v="144"/>
    <s v="Toyota New Zealand Ltd Misc"/>
    <x v="6"/>
  </r>
  <r>
    <n v="7430"/>
    <s v="Data Processing"/>
    <n v="936"/>
    <d v="2023-04-11T00:00:00"/>
    <s v="Computer charges NWT"/>
    <n v="675146"/>
    <n v="176"/>
    <s v="Toyota New Zealand Ltd Misc"/>
    <x v="6"/>
  </r>
  <r>
    <n v="7430"/>
    <s v="Data Processing"/>
    <n v="210"/>
    <d v="2023-04-19T00:00:00"/>
    <s v="Computer charges NWT"/>
    <n v="676967"/>
    <n v="103.2"/>
    <s v="Toyota New Zealand Ltd Misc"/>
    <x v="6"/>
  </r>
  <r>
    <n v="7430"/>
    <s v="Data Processing"/>
    <n v="220"/>
    <d v="2023-04-19T00:00:00"/>
    <s v="Computer charges NWT"/>
    <n v="676967"/>
    <n v="103.2"/>
    <s v="Toyota New Zealand Ltd Misc"/>
    <x v="6"/>
  </r>
  <r>
    <n v="7430"/>
    <s v="Data Processing"/>
    <n v="230"/>
    <d v="2023-04-19T00:00:00"/>
    <s v="Computer charges NWT"/>
    <n v="676967"/>
    <n v="103.2"/>
    <s v="Toyota New Zealand Ltd Misc"/>
    <x v="6"/>
  </r>
  <r>
    <n v="7430"/>
    <s v="Data Processing"/>
    <n v="240"/>
    <d v="2023-04-19T00:00:00"/>
    <s v="Computer charges NWT"/>
    <n v="676967"/>
    <n v="103.2"/>
    <s v="Toyota New Zealand Ltd Misc"/>
    <x v="6"/>
  </r>
  <r>
    <n v="7430"/>
    <s v="Data Processing"/>
    <n v="340"/>
    <d v="2023-04-19T00:00:00"/>
    <s v="Computer charges NWT"/>
    <n v="676967"/>
    <n v="46.44"/>
    <s v="Toyota New Zealand Ltd Misc"/>
    <x v="6"/>
  </r>
  <r>
    <n v="7430"/>
    <s v="Data Processing"/>
    <n v="936"/>
    <d v="2023-04-19T00:00:00"/>
    <s v="Computer charges NWT"/>
    <n v="676967"/>
    <n v="56.76"/>
    <s v="Toyota New Zealand Ltd Misc"/>
    <x v="6"/>
  </r>
  <r>
    <n v="7430"/>
    <s v="Data Processing"/>
    <n v="210"/>
    <d v="2023-05-05T00:00:00"/>
    <s v="Computer charges NWT"/>
    <n v="681304"/>
    <n v="320"/>
    <s v="Toyota New Zealand Ltd Misc"/>
    <x v="6"/>
  </r>
  <r>
    <n v="7430"/>
    <s v="Data Processing"/>
    <n v="210"/>
    <d v="2023-05-05T00:00:00"/>
    <s v="Computer charges NWT"/>
    <n v="681336"/>
    <n v="103.2"/>
    <s v="Toyota New Zealand Ltd Misc"/>
    <x v="6"/>
  </r>
  <r>
    <n v="7430"/>
    <s v="Data Processing"/>
    <n v="220"/>
    <d v="2023-05-05T00:00:00"/>
    <s v="Computer charges NWT"/>
    <n v="681304"/>
    <n v="320"/>
    <s v="Toyota New Zealand Ltd Misc"/>
    <x v="6"/>
  </r>
  <r>
    <n v="7430"/>
    <s v="Data Processing"/>
    <n v="220"/>
    <d v="2023-05-05T00:00:00"/>
    <s v="Computer charges NWT"/>
    <n v="681336"/>
    <n v="103.2"/>
    <s v="Toyota New Zealand Ltd Misc"/>
    <x v="6"/>
  </r>
  <r>
    <n v="7430"/>
    <s v="Data Processing"/>
    <n v="230"/>
    <d v="2023-05-05T00:00:00"/>
    <s v="Computer charges NWT"/>
    <n v="681304"/>
    <n v="320"/>
    <s v="Toyota New Zealand Ltd Misc"/>
    <x v="6"/>
  </r>
  <r>
    <n v="7430"/>
    <s v="Data Processing"/>
    <n v="230"/>
    <d v="2023-05-05T00:00:00"/>
    <s v="Computer charges NWT"/>
    <n v="681336"/>
    <n v="103.2"/>
    <s v="Toyota New Zealand Ltd Misc"/>
    <x v="6"/>
  </r>
  <r>
    <n v="7430"/>
    <s v="Data Processing"/>
    <n v="240"/>
    <d v="2023-05-05T00:00:00"/>
    <s v="Computer charges NWT"/>
    <n v="681304"/>
    <n v="320"/>
    <s v="Toyota New Zealand Ltd Misc"/>
    <x v="6"/>
  </r>
  <r>
    <n v="7430"/>
    <s v="Data Processing"/>
    <n v="240"/>
    <d v="2023-05-05T00:00:00"/>
    <s v="Computer charges NWT"/>
    <n v="681336"/>
    <n v="103.2"/>
    <s v="Toyota New Zealand Ltd Misc"/>
    <x v="6"/>
  </r>
  <r>
    <n v="7430"/>
    <s v="Data Processing"/>
    <n v="340"/>
    <d v="2023-05-05T00:00:00"/>
    <s v="Computer charges NWT"/>
    <n v="681304"/>
    <n v="144"/>
    <s v="Toyota New Zealand Ltd Misc"/>
    <x v="6"/>
  </r>
  <r>
    <n v="7430"/>
    <s v="Data Processing"/>
    <n v="340"/>
    <d v="2023-05-05T00:00:00"/>
    <s v="Computer charges NWT"/>
    <n v="681336"/>
    <n v="46.44"/>
    <s v="Toyota New Zealand Ltd Misc"/>
    <x v="6"/>
  </r>
  <r>
    <n v="7430"/>
    <s v="Data Processing"/>
    <n v="936"/>
    <d v="2023-05-05T00:00:00"/>
    <s v="Computer charges NWT"/>
    <n v="681304"/>
    <n v="176"/>
    <s v="Toyota New Zealand Ltd Misc"/>
    <x v="6"/>
  </r>
  <r>
    <n v="7430"/>
    <s v="Data Processing"/>
    <n v="936"/>
    <d v="2023-05-05T00:00:00"/>
    <s v="Computer charges NWT"/>
    <n v="681336"/>
    <n v="56.76"/>
    <s v="Toyota New Zealand Ltd Misc"/>
    <x v="6"/>
  </r>
  <r>
    <n v="7430"/>
    <s v="Data Processing"/>
    <n v="210"/>
    <d v="2023-06-07T00:00:00"/>
    <s v="Computer charges NWT"/>
    <n v="688651"/>
    <n v="320"/>
    <s v="Toyota New Zealand Ltd Misc"/>
    <x v="6"/>
  </r>
  <r>
    <n v="7430"/>
    <s v="Data Processing"/>
    <n v="210"/>
    <d v="2023-06-07T00:00:00"/>
    <s v="Computer charges NWT"/>
    <n v="688770"/>
    <n v="103.2"/>
    <s v="Toyota New Zealand Ltd Misc"/>
    <x v="6"/>
  </r>
  <r>
    <n v="7430"/>
    <s v="Data Processing"/>
    <n v="220"/>
    <d v="2023-06-07T00:00:00"/>
    <s v="Computer charges NWT"/>
    <n v="688651"/>
    <n v="320"/>
    <s v="Toyota New Zealand Ltd Misc"/>
    <x v="6"/>
  </r>
  <r>
    <n v="7430"/>
    <s v="Data Processing"/>
    <n v="220"/>
    <d v="2023-06-07T00:00:00"/>
    <s v="Computer charges NWT"/>
    <n v="688770"/>
    <n v="103.2"/>
    <s v="Toyota New Zealand Ltd Misc"/>
    <x v="6"/>
  </r>
  <r>
    <n v="7430"/>
    <s v="Data Processing"/>
    <n v="230"/>
    <d v="2023-06-07T00:00:00"/>
    <s v="Computer charges NWT"/>
    <n v="688651"/>
    <n v="320"/>
    <s v="Toyota New Zealand Ltd Misc"/>
    <x v="6"/>
  </r>
  <r>
    <n v="7430"/>
    <s v="Data Processing"/>
    <n v="230"/>
    <d v="2023-06-07T00:00:00"/>
    <s v="Computer charges NWT"/>
    <n v="688770"/>
    <n v="103.2"/>
    <s v="Toyota New Zealand Ltd Misc"/>
    <x v="6"/>
  </r>
  <r>
    <n v="7430"/>
    <s v="Data Processing"/>
    <n v="240"/>
    <d v="2023-06-07T00:00:00"/>
    <s v="Computer charges NWT"/>
    <n v="688651"/>
    <n v="320"/>
    <s v="Toyota New Zealand Ltd Misc"/>
    <x v="6"/>
  </r>
  <r>
    <n v="7430"/>
    <s v="Data Processing"/>
    <n v="240"/>
    <d v="2023-06-07T00:00:00"/>
    <s v="Computer charges NWT"/>
    <n v="688770"/>
    <n v="103.2"/>
    <s v="Toyota New Zealand Ltd Misc"/>
    <x v="6"/>
  </r>
  <r>
    <n v="7430"/>
    <s v="Data Processing"/>
    <n v="340"/>
    <d v="2023-06-07T00:00:00"/>
    <s v="Computer charges NWT"/>
    <n v="688651"/>
    <n v="144"/>
    <s v="Toyota New Zealand Ltd Misc"/>
    <x v="6"/>
  </r>
  <r>
    <n v="7430"/>
    <s v="Data Processing"/>
    <n v="340"/>
    <d v="2023-06-07T00:00:00"/>
    <s v="Computer charges NWT"/>
    <n v="688770"/>
    <n v="46.44"/>
    <s v="Toyota New Zealand Ltd Misc"/>
    <x v="6"/>
  </r>
  <r>
    <n v="7430"/>
    <s v="Data Processing"/>
    <n v="936"/>
    <d v="2023-06-07T00:00:00"/>
    <s v="Computer charges NWT"/>
    <n v="688651"/>
    <n v="176"/>
    <s v="Toyota New Zealand Ltd Misc"/>
    <x v="6"/>
  </r>
  <r>
    <n v="7430"/>
    <s v="Data Processing"/>
    <n v="936"/>
    <d v="2023-06-07T00:00:00"/>
    <s v="Computer charges NWT"/>
    <n v="688770"/>
    <n v="56.76"/>
    <s v="Toyota New Zealand Ltd Misc"/>
    <x v="6"/>
  </r>
  <r>
    <n v="7430"/>
    <s v="Data Processing"/>
    <n v="210"/>
    <d v="2023-07-07T00:00:00"/>
    <s v="Computer charges NWT"/>
    <n v="697474"/>
    <n v="320"/>
    <s v="Toyota New Zealand Ltd Misc"/>
    <x v="6"/>
  </r>
  <r>
    <n v="7430"/>
    <s v="Data Processing"/>
    <n v="210"/>
    <d v="2023-07-07T00:00:00"/>
    <s v="Computer charges NWT"/>
    <n v="697506"/>
    <n v="103.2"/>
    <s v="Toyota New Zealand Ltd Misc"/>
    <x v="6"/>
  </r>
  <r>
    <n v="7430"/>
    <s v="Data Processing"/>
    <n v="220"/>
    <d v="2023-07-07T00:00:00"/>
    <s v="Computer charges NWT"/>
    <n v="697474"/>
    <n v="320"/>
    <s v="Toyota New Zealand Ltd Misc"/>
    <x v="6"/>
  </r>
  <r>
    <n v="7430"/>
    <s v="Data Processing"/>
    <n v="220"/>
    <d v="2023-07-07T00:00:00"/>
    <s v="Computer charges NWT"/>
    <n v="697506"/>
    <n v="103.2"/>
    <s v="Toyota New Zealand Ltd Misc"/>
    <x v="6"/>
  </r>
  <r>
    <n v="7430"/>
    <s v="Data Processing"/>
    <n v="230"/>
    <d v="2023-07-07T00:00:00"/>
    <s v="Computer charges NWT"/>
    <n v="697474"/>
    <n v="320"/>
    <s v="Toyota New Zealand Ltd Misc"/>
    <x v="6"/>
  </r>
  <r>
    <n v="7430"/>
    <s v="Data Processing"/>
    <n v="230"/>
    <d v="2023-07-07T00:00:00"/>
    <s v="Computer charges NWT"/>
    <n v="697506"/>
    <n v="103.2"/>
    <s v="Toyota New Zealand Ltd Misc"/>
    <x v="6"/>
  </r>
  <r>
    <n v="7430"/>
    <s v="Data Processing"/>
    <n v="240"/>
    <d v="2023-07-07T00:00:00"/>
    <s v="Computer charges NWT"/>
    <n v="697474"/>
    <n v="320"/>
    <s v="Toyota New Zealand Ltd Misc"/>
    <x v="6"/>
  </r>
  <r>
    <n v="7430"/>
    <s v="Data Processing"/>
    <n v="240"/>
    <d v="2023-07-07T00:00:00"/>
    <s v="Computer charges NWT"/>
    <n v="697506"/>
    <n v="103.2"/>
    <s v="Toyota New Zealand Ltd Misc"/>
    <x v="6"/>
  </r>
  <r>
    <n v="7430"/>
    <s v="Data Processing"/>
    <n v="340"/>
    <d v="2023-07-07T00:00:00"/>
    <s v="Computer charges NWT"/>
    <n v="697474"/>
    <n v="144"/>
    <s v="Toyota New Zealand Ltd Misc"/>
    <x v="6"/>
  </r>
  <r>
    <n v="7430"/>
    <s v="Data Processing"/>
    <n v="340"/>
    <d v="2023-07-07T00:00:00"/>
    <s v="Computer charges NWT"/>
    <n v="697506"/>
    <n v="46.44"/>
    <s v="Toyota New Zealand Ltd Misc"/>
    <x v="6"/>
  </r>
  <r>
    <n v="7430"/>
    <s v="Data Processing"/>
    <n v="936"/>
    <d v="2023-07-07T00:00:00"/>
    <s v="Computer charges NWT"/>
    <n v="697474"/>
    <n v="176"/>
    <s v="Toyota New Zealand Ltd Misc"/>
    <x v="6"/>
  </r>
  <r>
    <n v="7430"/>
    <s v="Data Processing"/>
    <n v="936"/>
    <d v="2023-07-07T00:00:00"/>
    <s v="Computer charges NWT"/>
    <n v="697506"/>
    <n v="56.76"/>
    <s v="Toyota New Zealand Ltd Misc"/>
    <x v="6"/>
  </r>
  <r>
    <n v="7430"/>
    <s v="Data Processing"/>
    <n v="210"/>
    <d v="2023-08-02T00:00:00"/>
    <s v="Computer charges NWT"/>
    <n v="704206"/>
    <n v="320"/>
    <s v="Toyota New Zealand Ltd Misc"/>
    <x v="6"/>
  </r>
  <r>
    <n v="7430"/>
    <s v="Data Processing"/>
    <n v="220"/>
    <d v="2023-08-02T00:00:00"/>
    <s v="Computer charges NWT"/>
    <n v="704206"/>
    <n v="320"/>
    <s v="Toyota New Zealand Ltd Misc"/>
    <x v="6"/>
  </r>
  <r>
    <n v="7430"/>
    <s v="Data Processing"/>
    <n v="230"/>
    <d v="2023-08-02T00:00:00"/>
    <s v="Computer charges NWT"/>
    <n v="704206"/>
    <n v="320"/>
    <s v="Toyota New Zealand Ltd Misc"/>
    <x v="6"/>
  </r>
  <r>
    <n v="7430"/>
    <s v="Data Processing"/>
    <n v="240"/>
    <d v="2023-08-02T00:00:00"/>
    <s v="Computer charges NWT"/>
    <n v="704206"/>
    <n v="320"/>
    <s v="Toyota New Zealand Ltd Misc"/>
    <x v="6"/>
  </r>
  <r>
    <n v="7430"/>
    <s v="Data Processing"/>
    <n v="340"/>
    <d v="2023-08-02T00:00:00"/>
    <s v="Computer charges NWT"/>
    <n v="704206"/>
    <n v="144"/>
    <s v="Toyota New Zealand Ltd Misc"/>
    <x v="6"/>
  </r>
  <r>
    <n v="7430"/>
    <s v="Data Processing"/>
    <n v="936"/>
    <d v="2023-08-02T00:00:00"/>
    <s v="Computer charges NWT"/>
    <n v="704206"/>
    <n v="176"/>
    <s v="Toyota New Zealand Ltd Misc"/>
    <x v="6"/>
  </r>
  <r>
    <n v="7430"/>
    <s v="Data Processing"/>
    <n v="210"/>
    <d v="2023-08-08T00:00:00"/>
    <s v="Computer charges NWT"/>
    <n v="705350"/>
    <n v="103.2"/>
    <s v="Toyota New Zealand Ltd Misc"/>
    <x v="6"/>
  </r>
  <r>
    <n v="7430"/>
    <s v="Data Processing"/>
    <n v="220"/>
    <d v="2023-08-08T00:00:00"/>
    <s v="Computer charges NWT"/>
    <n v="705350"/>
    <n v="103.2"/>
    <s v="Toyota New Zealand Ltd Misc"/>
    <x v="6"/>
  </r>
  <r>
    <n v="7430"/>
    <s v="Data Processing"/>
    <n v="230"/>
    <d v="2023-08-08T00:00:00"/>
    <s v="Computer charges NWT"/>
    <n v="705350"/>
    <n v="103.2"/>
    <s v="Toyota New Zealand Ltd Misc"/>
    <x v="6"/>
  </r>
  <r>
    <n v="7430"/>
    <s v="Data Processing"/>
    <n v="240"/>
    <d v="2023-08-08T00:00:00"/>
    <s v="Computer charges NWT"/>
    <n v="705350"/>
    <n v="103.2"/>
    <s v="Toyota New Zealand Ltd Misc"/>
    <x v="6"/>
  </r>
  <r>
    <n v="7430"/>
    <s v="Data Processing"/>
    <n v="340"/>
    <d v="2023-08-08T00:00:00"/>
    <s v="Computer charges NWT"/>
    <n v="705350"/>
    <n v="46.44"/>
    <s v="Toyota New Zealand Ltd Misc"/>
    <x v="6"/>
  </r>
  <r>
    <n v="7430"/>
    <s v="Data Processing"/>
    <n v="936"/>
    <d v="2023-08-08T00:00:00"/>
    <s v="Computer charges NWT"/>
    <n v="705350"/>
    <n v="56.76"/>
    <s v="Toyota New Zealand Ltd Misc"/>
    <x v="6"/>
  </r>
  <r>
    <n v="7430"/>
    <s v="Data Processing"/>
    <n v="210"/>
    <d v="2023-09-05T00:00:00"/>
    <s v="Computer charges NWT"/>
    <n v="712088"/>
    <n v="320"/>
    <s v="Toyota New Zealand Ltd Misc"/>
    <x v="6"/>
  </r>
  <r>
    <n v="7430"/>
    <s v="Data Processing"/>
    <n v="210"/>
    <d v="2023-09-05T00:00:00"/>
    <s v="Computer charges NWT"/>
    <n v="712206"/>
    <n v="103.2"/>
    <s v="Toyota New Zealand Ltd Misc"/>
    <x v="6"/>
  </r>
  <r>
    <n v="7430"/>
    <s v="Data Processing"/>
    <n v="220"/>
    <d v="2023-09-05T00:00:00"/>
    <s v="Computer charges NWT"/>
    <n v="712088"/>
    <n v="320"/>
    <s v="Toyota New Zealand Ltd Misc"/>
    <x v="6"/>
  </r>
  <r>
    <n v="7430"/>
    <s v="Data Processing"/>
    <n v="220"/>
    <d v="2023-09-05T00:00:00"/>
    <s v="Computer charges NWT"/>
    <n v="712206"/>
    <n v="103.2"/>
    <s v="Toyota New Zealand Ltd Misc"/>
    <x v="6"/>
  </r>
  <r>
    <n v="7430"/>
    <s v="Data Processing"/>
    <n v="230"/>
    <d v="2023-09-05T00:00:00"/>
    <s v="Computer charges NWT"/>
    <n v="712088"/>
    <n v="320"/>
    <s v="Toyota New Zealand Ltd Misc"/>
    <x v="6"/>
  </r>
  <r>
    <n v="7430"/>
    <s v="Data Processing"/>
    <n v="230"/>
    <d v="2023-09-05T00:00:00"/>
    <s v="Computer charges NWT"/>
    <n v="712206"/>
    <n v="103.2"/>
    <s v="Toyota New Zealand Ltd Misc"/>
    <x v="6"/>
  </r>
  <r>
    <n v="7430"/>
    <s v="Data Processing"/>
    <n v="240"/>
    <d v="2023-09-05T00:00:00"/>
    <s v="Computer charges NWT"/>
    <n v="712088"/>
    <n v="320"/>
    <s v="Toyota New Zealand Ltd Misc"/>
    <x v="6"/>
  </r>
  <r>
    <n v="7430"/>
    <s v="Data Processing"/>
    <n v="240"/>
    <d v="2023-09-05T00:00:00"/>
    <s v="Computer charges NWT"/>
    <n v="712206"/>
    <n v="103.2"/>
    <s v="Toyota New Zealand Ltd Misc"/>
    <x v="6"/>
  </r>
  <r>
    <n v="7430"/>
    <s v="Data Processing"/>
    <n v="340"/>
    <d v="2023-09-05T00:00:00"/>
    <s v="Computer charges NWT"/>
    <n v="712088"/>
    <n v="144"/>
    <s v="Toyota New Zealand Ltd Misc"/>
    <x v="6"/>
  </r>
  <r>
    <n v="7430"/>
    <s v="Data Processing"/>
    <n v="340"/>
    <d v="2023-09-05T00:00:00"/>
    <s v="Computer charges NWT"/>
    <n v="712206"/>
    <n v="46.44"/>
    <s v="Toyota New Zealand Ltd Misc"/>
    <x v="6"/>
  </r>
  <r>
    <n v="7430"/>
    <s v="Data Processing"/>
    <n v="936"/>
    <d v="2023-09-05T00:00:00"/>
    <s v="Computer charges NWT"/>
    <n v="712088"/>
    <n v="176"/>
    <s v="Toyota New Zealand Ltd Misc"/>
    <x v="6"/>
  </r>
  <r>
    <n v="7430"/>
    <s v="Data Processing"/>
    <n v="936"/>
    <d v="2023-09-05T00:00:00"/>
    <s v="Computer charges NWT"/>
    <n v="712206"/>
    <n v="56.76"/>
    <s v="Toyota New Zealand Ltd Misc"/>
    <x v="6"/>
  </r>
  <r>
    <n v="7430"/>
    <s v="Data Processing"/>
    <n v="110"/>
    <d v="2023-03-07T00:00:00"/>
    <s v="Comp Chgs NST/NWT"/>
    <n v="667152"/>
    <n v="213.28"/>
    <s v="Toyota NZ Parts WAIRAU"/>
    <x v="6"/>
  </r>
  <r>
    <n v="7430"/>
    <s v="Data Processing"/>
    <n v="110"/>
    <d v="2023-03-07T00:00:00"/>
    <s v="Comp Chgs NST"/>
    <n v="667184"/>
    <n v="138"/>
    <s v="Toyota NZ Parts WAIRAU"/>
    <x v="6"/>
  </r>
  <r>
    <n v="7430"/>
    <s v="Data Processing"/>
    <n v="110"/>
    <d v="2023-03-07T00:00:00"/>
    <s v="Comp Chgs NST"/>
    <n v="667253"/>
    <n v="1968"/>
    <s v="Toyota NZ Parts WAIRAU"/>
    <x v="6"/>
  </r>
  <r>
    <n v="7430"/>
    <s v="Data Processing"/>
    <n v="110"/>
    <d v="2023-03-07T00:00:00"/>
    <s v="Comp Chgs NST"/>
    <n v="667283"/>
    <n v="422.09"/>
    <s v="Toyota NZ Parts WAIRAU"/>
    <x v="6"/>
  </r>
  <r>
    <n v="7430"/>
    <s v="Data Processing"/>
    <n v="112"/>
    <d v="2023-03-07T00:00:00"/>
    <s v="Comp Chgs NST/NWT"/>
    <n v="667152"/>
    <n v="160"/>
    <s v="Toyota NZ Parts WAIRAU"/>
    <x v="6"/>
  </r>
  <r>
    <n v="7430"/>
    <s v="Data Processing"/>
    <n v="112"/>
    <d v="2023-03-07T00:00:00"/>
    <s v="Comp Chgs NST"/>
    <n v="667184"/>
    <n v="69"/>
    <s v="Toyota NZ Parts WAIRAU"/>
    <x v="6"/>
  </r>
  <r>
    <n v="7430"/>
    <s v="Data Processing"/>
    <n v="112"/>
    <d v="2023-03-07T00:00:00"/>
    <s v="Comp Chgs NST"/>
    <n v="667253"/>
    <n v="984"/>
    <s v="Toyota NZ Parts WAIRAU"/>
    <x v="6"/>
  </r>
  <r>
    <n v="7430"/>
    <s v="Data Processing"/>
    <n v="112"/>
    <d v="2023-03-07T00:00:00"/>
    <s v="Comp Chgs NST"/>
    <n v="667283"/>
    <n v="211.04"/>
    <s v="Toyota NZ Parts WAIRAU"/>
    <x v="6"/>
  </r>
  <r>
    <n v="7430"/>
    <s v="Data Processing"/>
    <n v="120"/>
    <d v="2023-03-07T00:00:00"/>
    <s v="Comp Chgs NST/NWT"/>
    <n v="667152"/>
    <n v="288"/>
    <s v="Toyota NZ Parts WAIRAU"/>
    <x v="6"/>
  </r>
  <r>
    <n v="7430"/>
    <s v="Data Processing"/>
    <n v="120"/>
    <d v="2023-03-07T00:00:00"/>
    <s v="Comp Chgs NST"/>
    <n v="667184"/>
    <n v="151.80000000000001"/>
    <s v="Toyota NZ Parts WAIRAU"/>
    <x v="6"/>
  </r>
  <r>
    <n v="7430"/>
    <s v="Data Processing"/>
    <n v="120"/>
    <d v="2023-03-07T00:00:00"/>
    <s v="Comp Chgs NST"/>
    <n v="667253"/>
    <n v="2164.8000000000002"/>
    <s v="Toyota NZ Parts WAIRAU"/>
    <x v="6"/>
  </r>
  <r>
    <n v="7430"/>
    <s v="Data Processing"/>
    <n v="120"/>
    <d v="2023-03-07T00:00:00"/>
    <s v="Comp Chgs NST"/>
    <n v="667283"/>
    <n v="464.3"/>
    <s v="Toyota NZ Parts WAIRAU"/>
    <x v="6"/>
  </r>
  <r>
    <n v="7430"/>
    <s v="Data Processing"/>
    <n v="130"/>
    <d v="2023-03-07T00:00:00"/>
    <s v="Comp Chgs NST/NWT"/>
    <n v="667152"/>
    <n v="163.19999999999999"/>
    <s v="Toyota NZ Parts WAIRAU"/>
    <x v="6"/>
  </r>
  <r>
    <n v="7430"/>
    <s v="Data Processing"/>
    <n v="130"/>
    <d v="2023-03-07T00:00:00"/>
    <s v="Comp Chgs NST"/>
    <n v="667184"/>
    <n v="117.3"/>
    <s v="Toyota NZ Parts WAIRAU"/>
    <x v="6"/>
  </r>
  <r>
    <n v="7430"/>
    <s v="Data Processing"/>
    <n v="130"/>
    <d v="2023-03-07T00:00:00"/>
    <s v="Comp Chgs NST"/>
    <n v="667253"/>
    <n v="1672.8"/>
    <s v="Toyota NZ Parts WAIRAU"/>
    <x v="6"/>
  </r>
  <r>
    <n v="7430"/>
    <s v="Data Processing"/>
    <n v="130"/>
    <d v="2023-03-07T00:00:00"/>
    <s v="Comp Chgs NST"/>
    <n v="667283"/>
    <n v="358.77"/>
    <s v="Toyota NZ Parts WAIRAU"/>
    <x v="6"/>
  </r>
  <r>
    <n v="7430"/>
    <s v="Data Processing"/>
    <n v="140"/>
    <d v="2023-03-07T00:00:00"/>
    <s v="Comp Chgs NST/NWT"/>
    <n v="667152"/>
    <n v="192"/>
    <s v="Toyota NZ Parts WAIRAU"/>
    <x v="6"/>
  </r>
  <r>
    <n v="7430"/>
    <s v="Data Processing"/>
    <n v="140"/>
    <d v="2023-03-07T00:00:00"/>
    <s v="Comp Chgs NST"/>
    <n v="667184"/>
    <n v="138"/>
    <s v="Toyota NZ Parts WAIRAU"/>
    <x v="6"/>
  </r>
  <r>
    <n v="7430"/>
    <s v="Data Processing"/>
    <n v="140"/>
    <d v="2023-03-07T00:00:00"/>
    <s v="Comp Chgs NST"/>
    <n v="667253"/>
    <n v="1968"/>
    <s v="Toyota NZ Parts WAIRAU"/>
    <x v="6"/>
  </r>
  <r>
    <n v="7430"/>
    <s v="Data Processing"/>
    <n v="140"/>
    <d v="2023-03-07T00:00:00"/>
    <s v="Comp Chgs NST"/>
    <n v="667283"/>
    <n v="422.09"/>
    <s v="Toyota NZ Parts WAIRAU"/>
    <x v="6"/>
  </r>
  <r>
    <n v="7430"/>
    <s v="Data Processing"/>
    <n v="160"/>
    <d v="2023-03-07T00:00:00"/>
    <s v="Comp Chgs NST/NWT"/>
    <n v="667152"/>
    <n v="96"/>
    <s v="Toyota NZ Parts WAIRAU"/>
    <x v="6"/>
  </r>
  <r>
    <n v="7430"/>
    <s v="Data Processing"/>
    <n v="162"/>
    <d v="2023-03-07T00:00:00"/>
    <s v="Comp Chgs NST"/>
    <n v="667184"/>
    <n v="41.4"/>
    <s v="Toyota NZ Parts WAIRAU"/>
    <x v="6"/>
  </r>
  <r>
    <n v="7430"/>
    <s v="Data Processing"/>
    <n v="162"/>
    <d v="2023-03-07T00:00:00"/>
    <s v="Comp Chgs NST"/>
    <n v="667253"/>
    <n v="590.4"/>
    <s v="Toyota NZ Parts WAIRAU"/>
    <x v="6"/>
  </r>
  <r>
    <n v="7430"/>
    <s v="Data Processing"/>
    <n v="162"/>
    <d v="2023-03-07T00:00:00"/>
    <s v="Comp Chgs NST"/>
    <n v="667283"/>
    <n v="126.63"/>
    <s v="Toyota NZ Parts WAIRAU"/>
    <x v="6"/>
  </r>
  <r>
    <n v="7430"/>
    <s v="Data Processing"/>
    <n v="210"/>
    <d v="2023-03-07T00:00:00"/>
    <s v="Comp Chgs NST/NWT"/>
    <n v="667152"/>
    <n v="106.72"/>
    <s v="Toyota NZ Parts WAIRAU"/>
    <x v="6"/>
  </r>
  <r>
    <n v="7430"/>
    <s v="Data Processing"/>
    <n v="220"/>
    <d v="2023-03-07T00:00:00"/>
    <s v="Comp Chgs NST/NWT"/>
    <n v="667152"/>
    <n v="64"/>
    <s v="Toyota NZ Parts WAIRAU"/>
    <x v="6"/>
  </r>
  <r>
    <n v="7430"/>
    <s v="Data Processing"/>
    <n v="230"/>
    <d v="2023-03-07T00:00:00"/>
    <s v="Comp Chgs NST/NWT"/>
    <n v="667152"/>
    <n v="108"/>
    <s v="Toyota NZ Parts WAIRAU"/>
    <x v="6"/>
  </r>
  <r>
    <n v="7430"/>
    <s v="Data Processing"/>
    <n v="240"/>
    <d v="2023-03-07T00:00:00"/>
    <s v="Comp Chgs NST/NWT"/>
    <n v="667152"/>
    <n v="85.28"/>
    <s v="Toyota NZ Parts WAIRAU"/>
    <x v="6"/>
  </r>
  <r>
    <n v="7430"/>
    <s v="Data Processing"/>
    <n v="340"/>
    <d v="2023-03-07T00:00:00"/>
    <s v="Comp Chgs NST/NWT"/>
    <n v="667152"/>
    <n v="43.52"/>
    <s v="Toyota NZ Parts WAIRAU"/>
    <x v="6"/>
  </r>
  <r>
    <n v="7430"/>
    <s v="Data Processing"/>
    <n v="935"/>
    <d v="2023-03-07T00:00:00"/>
    <s v="Comp Chgs NST/NWT"/>
    <n v="667152"/>
    <n v="40"/>
    <s v="Toyota NZ Parts WAIRAU"/>
    <x v="6"/>
  </r>
  <r>
    <n v="7430"/>
    <s v="Data Processing"/>
    <n v="935"/>
    <d v="2023-03-07T00:00:00"/>
    <s v="Comp Chgs NST"/>
    <n v="667184"/>
    <n v="34.5"/>
    <s v="Toyota NZ Parts WAIRAU"/>
    <x v="6"/>
  </r>
  <r>
    <n v="7430"/>
    <s v="Data Processing"/>
    <n v="935"/>
    <d v="2023-03-07T00:00:00"/>
    <s v="Comp Chgs NST"/>
    <n v="667253"/>
    <n v="492"/>
    <s v="Toyota NZ Parts WAIRAU"/>
    <x v="6"/>
  </r>
  <r>
    <n v="7430"/>
    <s v="Data Processing"/>
    <n v="935"/>
    <d v="2023-03-07T00:00:00"/>
    <s v="Comp Chgs NST"/>
    <n v="667283"/>
    <n v="105.52"/>
    <s v="Toyota NZ Parts WAIRAU"/>
    <x v="6"/>
  </r>
  <r>
    <n v="7430"/>
    <s v="Data Processing"/>
    <n v="936"/>
    <d v="2023-03-07T00:00:00"/>
    <s v="Comp Chgs NST/NWT"/>
    <n v="667152"/>
    <n v="40"/>
    <s v="Toyota NZ Parts WAIRAU"/>
    <x v="6"/>
  </r>
  <r>
    <n v="7430"/>
    <s v="Data Processing"/>
    <n v="110"/>
    <d v="2023-04-11T00:00:00"/>
    <s v="Comp Chgs NST"/>
    <n v="675145"/>
    <n v="320"/>
    <s v="Toyota NZ Parts WAIRAU"/>
    <x v="6"/>
  </r>
  <r>
    <n v="7430"/>
    <s v="Data Processing"/>
    <n v="110"/>
    <d v="2023-04-11T00:00:00"/>
    <s v="Comp Chgs NST"/>
    <n v="675186"/>
    <n v="1968"/>
    <s v="Toyota NZ Parts WAIRAU"/>
    <x v="6"/>
  </r>
  <r>
    <n v="7430"/>
    <s v="Data Processing"/>
    <n v="110"/>
    <d v="2023-04-11T00:00:00"/>
    <s v="Comp Chgs NST"/>
    <n v="675240"/>
    <n v="422.1"/>
    <s v="Toyota NZ Parts WAIRAU"/>
    <x v="6"/>
  </r>
  <r>
    <n v="7430"/>
    <s v="Data Processing"/>
    <n v="112"/>
    <d v="2023-04-11T00:00:00"/>
    <s v="Comp Chgs NST"/>
    <n v="675145"/>
    <n v="160"/>
    <s v="Toyota NZ Parts WAIRAU"/>
    <x v="6"/>
  </r>
  <r>
    <n v="7430"/>
    <s v="Data Processing"/>
    <n v="112"/>
    <d v="2023-04-11T00:00:00"/>
    <s v="Comp Chgs NST"/>
    <n v="675186"/>
    <n v="984"/>
    <s v="Toyota NZ Parts WAIRAU"/>
    <x v="6"/>
  </r>
  <r>
    <n v="7430"/>
    <s v="Data Processing"/>
    <n v="112"/>
    <d v="2023-04-11T00:00:00"/>
    <s v="Comp Chgs NST"/>
    <n v="675240"/>
    <n v="211.05"/>
    <s v="Toyota NZ Parts WAIRAU"/>
    <x v="6"/>
  </r>
  <r>
    <n v="7430"/>
    <s v="Data Processing"/>
    <n v="120"/>
    <d v="2023-04-11T00:00:00"/>
    <s v="Comp Chgs NST"/>
    <n v="675145"/>
    <n v="352"/>
    <s v="Toyota NZ Parts WAIRAU"/>
    <x v="6"/>
  </r>
  <r>
    <n v="7430"/>
    <s v="Data Processing"/>
    <n v="120"/>
    <d v="2023-04-11T00:00:00"/>
    <s v="Comp Chgs NST"/>
    <n v="675186"/>
    <n v="2164.8000000000002"/>
    <s v="Toyota NZ Parts WAIRAU"/>
    <x v="6"/>
  </r>
  <r>
    <n v="7430"/>
    <s v="Data Processing"/>
    <n v="120"/>
    <d v="2023-04-11T00:00:00"/>
    <s v="Comp Chgs NST"/>
    <n v="675240"/>
    <n v="464.31"/>
    <s v="Toyota NZ Parts WAIRAU"/>
    <x v="6"/>
  </r>
  <r>
    <n v="7430"/>
    <s v="Data Processing"/>
    <n v="130"/>
    <d v="2023-04-11T00:00:00"/>
    <s v="Comp Chgs NST"/>
    <n v="675145"/>
    <n v="272"/>
    <s v="Toyota NZ Parts WAIRAU"/>
    <x v="6"/>
  </r>
  <r>
    <n v="7430"/>
    <s v="Data Processing"/>
    <n v="130"/>
    <d v="2023-04-11T00:00:00"/>
    <s v="Comp Chgs NST"/>
    <n v="675186"/>
    <n v="1672.8"/>
    <s v="Toyota NZ Parts WAIRAU"/>
    <x v="6"/>
  </r>
  <r>
    <n v="7430"/>
    <s v="Data Processing"/>
    <n v="130"/>
    <d v="2023-04-11T00:00:00"/>
    <s v="Comp Chgs NST"/>
    <n v="675240"/>
    <n v="358.78"/>
    <s v="Toyota NZ Parts WAIRAU"/>
    <x v="6"/>
  </r>
  <r>
    <n v="7430"/>
    <s v="Data Processing"/>
    <n v="140"/>
    <d v="2023-04-11T00:00:00"/>
    <s v="Comp Chgs NST"/>
    <n v="675145"/>
    <n v="320"/>
    <s v="Toyota NZ Parts WAIRAU"/>
    <x v="6"/>
  </r>
  <r>
    <n v="7430"/>
    <s v="Data Processing"/>
    <n v="140"/>
    <d v="2023-04-11T00:00:00"/>
    <s v="Comp Chgs NST"/>
    <n v="675186"/>
    <n v="1968"/>
    <s v="Toyota NZ Parts WAIRAU"/>
    <x v="6"/>
  </r>
  <r>
    <n v="7430"/>
    <s v="Data Processing"/>
    <n v="140"/>
    <d v="2023-04-11T00:00:00"/>
    <s v="Comp Chgs NST"/>
    <n v="675240"/>
    <n v="422.1"/>
    <s v="Toyota NZ Parts WAIRAU"/>
    <x v="6"/>
  </r>
  <r>
    <n v="7430"/>
    <s v="Data Processing"/>
    <n v="162"/>
    <d v="2023-04-11T00:00:00"/>
    <s v="Comp Chgs NST"/>
    <n v="675145"/>
    <n v="96"/>
    <s v="Toyota NZ Parts WAIRAU"/>
    <x v="6"/>
  </r>
  <r>
    <n v="7430"/>
    <s v="Data Processing"/>
    <n v="162"/>
    <d v="2023-04-11T00:00:00"/>
    <s v="Comp Chgs NST"/>
    <n v="675186"/>
    <n v="590.4"/>
    <s v="Toyota NZ Parts WAIRAU"/>
    <x v="6"/>
  </r>
  <r>
    <n v="7430"/>
    <s v="Data Processing"/>
    <n v="162"/>
    <d v="2023-04-11T00:00:00"/>
    <s v="Comp Chgs NST"/>
    <n v="675240"/>
    <n v="126.63"/>
    <s v="Toyota NZ Parts WAIRAU"/>
    <x v="6"/>
  </r>
  <r>
    <n v="7430"/>
    <s v="Data Processing"/>
    <n v="935"/>
    <d v="2023-04-11T00:00:00"/>
    <s v="Comp Chgs NST"/>
    <n v="675145"/>
    <n v="80"/>
    <s v="Toyota NZ Parts WAIRAU"/>
    <x v="6"/>
  </r>
  <r>
    <n v="7430"/>
    <s v="Data Processing"/>
    <n v="935"/>
    <d v="2023-04-11T00:00:00"/>
    <s v="Comp Chgs NST"/>
    <n v="675186"/>
    <n v="492"/>
    <s v="Toyota NZ Parts WAIRAU"/>
    <x v="6"/>
  </r>
  <r>
    <n v="7430"/>
    <s v="Data Processing"/>
    <n v="935"/>
    <d v="2023-04-11T00:00:00"/>
    <s v="Comp Chgs NST"/>
    <n v="675240"/>
    <n v="105.52"/>
    <s v="Toyota NZ Parts WAIRAU"/>
    <x v="6"/>
  </r>
  <r>
    <n v="7430"/>
    <s v="Data Processing"/>
    <n v="110"/>
    <d v="2023-05-02T00:00:00"/>
    <s v="Comp Chgs NST"/>
    <n v="676966"/>
    <n v="138"/>
    <s v="Toyota NZ Parts WAIRAU"/>
    <x v="6"/>
  </r>
  <r>
    <n v="7430"/>
    <s v="Data Processing"/>
    <n v="112"/>
    <d v="2023-05-02T00:00:00"/>
    <s v="Comp Chgs NST"/>
    <n v="676966"/>
    <n v="69"/>
    <s v="Toyota NZ Parts WAIRAU"/>
    <x v="6"/>
  </r>
  <r>
    <n v="7430"/>
    <s v="Data Processing"/>
    <n v="120"/>
    <d v="2023-05-02T00:00:00"/>
    <s v="Comp Chgs NST"/>
    <n v="676966"/>
    <n v="151.80000000000001"/>
    <s v="Toyota NZ Parts WAIRAU"/>
    <x v="6"/>
  </r>
  <r>
    <n v="7430"/>
    <s v="Data Processing"/>
    <n v="130"/>
    <d v="2023-05-02T00:00:00"/>
    <s v="Comp Chgs NST"/>
    <n v="676966"/>
    <n v="117.3"/>
    <s v="Toyota NZ Parts WAIRAU"/>
    <x v="6"/>
  </r>
  <r>
    <n v="7430"/>
    <s v="Data Processing"/>
    <n v="140"/>
    <d v="2023-05-02T00:00:00"/>
    <s v="Comp Chgs NST"/>
    <n v="676966"/>
    <n v="138"/>
    <s v="Toyota NZ Parts WAIRAU"/>
    <x v="6"/>
  </r>
  <r>
    <n v="7430"/>
    <s v="Data Processing"/>
    <n v="162"/>
    <d v="2023-05-02T00:00:00"/>
    <s v="Comp Chgs NST"/>
    <n v="676966"/>
    <n v="41.4"/>
    <s v="Toyota NZ Parts WAIRAU"/>
    <x v="6"/>
  </r>
  <r>
    <n v="7430"/>
    <s v="Data Processing"/>
    <n v="935"/>
    <d v="2023-05-02T00:00:00"/>
    <s v="Comp Chgs NST"/>
    <n v="676966"/>
    <n v="34.5"/>
    <s v="Toyota NZ Parts WAIRAU"/>
    <x v="6"/>
  </r>
  <r>
    <n v="7430"/>
    <s v="Data Processing"/>
    <n v="110"/>
    <d v="2023-05-05T00:00:00"/>
    <s v="Comp Chgs NST"/>
    <n v="681303"/>
    <n v="320"/>
    <s v="Toyota NZ Parts WAIRAU"/>
    <x v="6"/>
  </r>
  <r>
    <n v="7430"/>
    <s v="Data Processing"/>
    <n v="110"/>
    <d v="2023-05-05T00:00:00"/>
    <s v="Comp Chgs NST"/>
    <n v="681335"/>
    <n v="138"/>
    <s v="Toyota NZ Parts WAIRAU"/>
    <x v="6"/>
  </r>
  <r>
    <n v="7430"/>
    <s v="Data Processing"/>
    <n v="110"/>
    <d v="2023-05-05T00:00:00"/>
    <s v="Comp Chgs NST"/>
    <n v="681385"/>
    <n v="422.1"/>
    <s v="Toyota NZ Parts WAIRAU"/>
    <x v="6"/>
  </r>
  <r>
    <n v="7430"/>
    <s v="Data Processing"/>
    <n v="110"/>
    <d v="2023-05-05T00:00:00"/>
    <s v="Comp Chgs NST"/>
    <n v="681405"/>
    <n v="1968"/>
    <s v="Toyota NZ Parts WAIRAU"/>
    <x v="6"/>
  </r>
  <r>
    <n v="7430"/>
    <s v="Data Processing"/>
    <n v="112"/>
    <d v="2023-05-05T00:00:00"/>
    <s v="Comp Chgs NST"/>
    <n v="681303"/>
    <n v="160"/>
    <s v="Toyota NZ Parts WAIRAU"/>
    <x v="6"/>
  </r>
  <r>
    <n v="7430"/>
    <s v="Data Processing"/>
    <n v="112"/>
    <d v="2023-05-05T00:00:00"/>
    <s v="Comp Chgs NST"/>
    <n v="681335"/>
    <n v="69"/>
    <s v="Toyota NZ Parts WAIRAU"/>
    <x v="6"/>
  </r>
  <r>
    <n v="7430"/>
    <s v="Data Processing"/>
    <n v="112"/>
    <d v="2023-05-05T00:00:00"/>
    <s v="Comp Chgs NST"/>
    <n v="681385"/>
    <n v="211.05"/>
    <s v="Toyota NZ Parts WAIRAU"/>
    <x v="6"/>
  </r>
  <r>
    <n v="7430"/>
    <s v="Data Processing"/>
    <n v="112"/>
    <d v="2023-05-05T00:00:00"/>
    <s v="Comp Chgs NST"/>
    <n v="681405"/>
    <n v="984"/>
    <s v="Toyota NZ Parts WAIRAU"/>
    <x v="6"/>
  </r>
  <r>
    <n v="7430"/>
    <s v="Data Processing"/>
    <n v="120"/>
    <d v="2023-05-05T00:00:00"/>
    <s v="Comp Chgs NST"/>
    <n v="681303"/>
    <n v="352"/>
    <s v="Toyota NZ Parts WAIRAU"/>
    <x v="6"/>
  </r>
  <r>
    <n v="7430"/>
    <s v="Data Processing"/>
    <n v="120"/>
    <d v="2023-05-05T00:00:00"/>
    <s v="Comp Chgs NST"/>
    <n v="681335"/>
    <n v="151.80000000000001"/>
    <s v="Toyota NZ Parts WAIRAU"/>
    <x v="6"/>
  </r>
  <r>
    <n v="7430"/>
    <s v="Data Processing"/>
    <n v="120"/>
    <d v="2023-05-05T00:00:00"/>
    <s v="Comp Chgs NST"/>
    <n v="681385"/>
    <n v="464.31"/>
    <s v="Toyota NZ Parts WAIRAU"/>
    <x v="6"/>
  </r>
  <r>
    <n v="7430"/>
    <s v="Data Processing"/>
    <n v="120"/>
    <d v="2023-05-05T00:00:00"/>
    <s v="Comp Chgs NST"/>
    <n v="681405"/>
    <n v="2164.8000000000002"/>
    <s v="Toyota NZ Parts WAIRAU"/>
    <x v="6"/>
  </r>
  <r>
    <n v="7430"/>
    <s v="Data Processing"/>
    <n v="130"/>
    <d v="2023-05-05T00:00:00"/>
    <s v="Comp Chgs NST"/>
    <n v="681303"/>
    <n v="272"/>
    <s v="Toyota NZ Parts WAIRAU"/>
    <x v="6"/>
  </r>
  <r>
    <n v="7430"/>
    <s v="Data Processing"/>
    <n v="130"/>
    <d v="2023-05-05T00:00:00"/>
    <s v="Comp Chgs NST"/>
    <n v="681335"/>
    <n v="117.3"/>
    <s v="Toyota NZ Parts WAIRAU"/>
    <x v="6"/>
  </r>
  <r>
    <n v="7430"/>
    <s v="Data Processing"/>
    <n v="130"/>
    <d v="2023-05-05T00:00:00"/>
    <s v="Comp Chgs NST"/>
    <n v="681385"/>
    <n v="358.78"/>
    <s v="Toyota NZ Parts WAIRAU"/>
    <x v="6"/>
  </r>
  <r>
    <n v="7430"/>
    <s v="Data Processing"/>
    <n v="130"/>
    <d v="2023-05-05T00:00:00"/>
    <s v="Comp Chgs NST"/>
    <n v="681405"/>
    <n v="1672.8"/>
    <s v="Toyota NZ Parts WAIRAU"/>
    <x v="6"/>
  </r>
  <r>
    <n v="7430"/>
    <s v="Data Processing"/>
    <n v="140"/>
    <d v="2023-05-05T00:00:00"/>
    <s v="Comp Chgs NST"/>
    <n v="681303"/>
    <n v="320"/>
    <s v="Toyota NZ Parts WAIRAU"/>
    <x v="6"/>
  </r>
  <r>
    <n v="7430"/>
    <s v="Data Processing"/>
    <n v="140"/>
    <d v="2023-05-05T00:00:00"/>
    <s v="Comp Chgs NST"/>
    <n v="681335"/>
    <n v="138"/>
    <s v="Toyota NZ Parts WAIRAU"/>
    <x v="6"/>
  </r>
  <r>
    <n v="7430"/>
    <s v="Data Processing"/>
    <n v="140"/>
    <d v="2023-05-05T00:00:00"/>
    <s v="Comp Chgs NST"/>
    <n v="681385"/>
    <n v="422.1"/>
    <s v="Toyota NZ Parts WAIRAU"/>
    <x v="6"/>
  </r>
  <r>
    <n v="7430"/>
    <s v="Data Processing"/>
    <n v="140"/>
    <d v="2023-05-05T00:00:00"/>
    <s v="Comp Chgs NST"/>
    <n v="681405"/>
    <n v="1968"/>
    <s v="Toyota NZ Parts WAIRAU"/>
    <x v="6"/>
  </r>
  <r>
    <n v="7430"/>
    <s v="Data Processing"/>
    <n v="162"/>
    <d v="2023-05-05T00:00:00"/>
    <s v="Comp Chgs NST"/>
    <n v="681303"/>
    <n v="96"/>
    <s v="Toyota NZ Parts WAIRAU"/>
    <x v="6"/>
  </r>
  <r>
    <n v="7430"/>
    <s v="Data Processing"/>
    <n v="162"/>
    <d v="2023-05-05T00:00:00"/>
    <s v="Comp Chgs NST"/>
    <n v="681335"/>
    <n v="41.4"/>
    <s v="Toyota NZ Parts WAIRAU"/>
    <x v="6"/>
  </r>
  <r>
    <n v="7430"/>
    <s v="Data Processing"/>
    <n v="162"/>
    <d v="2023-05-05T00:00:00"/>
    <s v="Comp Chgs NST"/>
    <n v="681385"/>
    <n v="126.63"/>
    <s v="Toyota NZ Parts WAIRAU"/>
    <x v="6"/>
  </r>
  <r>
    <n v="7430"/>
    <s v="Data Processing"/>
    <n v="162"/>
    <d v="2023-05-05T00:00:00"/>
    <s v="Comp Chgs NST"/>
    <n v="681405"/>
    <n v="590.4"/>
    <s v="Toyota NZ Parts WAIRAU"/>
    <x v="6"/>
  </r>
  <r>
    <n v="7430"/>
    <s v="Data Processing"/>
    <n v="935"/>
    <d v="2023-05-05T00:00:00"/>
    <s v="Comp Chgs NST"/>
    <n v="681303"/>
    <n v="80"/>
    <s v="Toyota NZ Parts WAIRAU"/>
    <x v="6"/>
  </r>
  <r>
    <n v="7430"/>
    <s v="Data Processing"/>
    <n v="935"/>
    <d v="2023-05-05T00:00:00"/>
    <s v="Comp Chgs NST"/>
    <n v="681335"/>
    <n v="34.5"/>
    <s v="Toyota NZ Parts WAIRAU"/>
    <x v="6"/>
  </r>
  <r>
    <n v="7430"/>
    <s v="Data Processing"/>
    <n v="935"/>
    <d v="2023-05-05T00:00:00"/>
    <s v="Comp Chgs NST"/>
    <n v="681385"/>
    <n v="105.52"/>
    <s v="Toyota NZ Parts WAIRAU"/>
    <x v="6"/>
  </r>
  <r>
    <n v="7430"/>
    <s v="Data Processing"/>
    <n v="935"/>
    <d v="2023-05-05T00:00:00"/>
    <s v="Comp Chgs NST"/>
    <n v="681405"/>
    <n v="492"/>
    <s v="Toyota NZ Parts WAIRAU"/>
    <x v="6"/>
  </r>
  <r>
    <n v="7430"/>
    <s v="Data Processing"/>
    <n v="110"/>
    <d v="2023-06-07T00:00:00"/>
    <s v="Comp Chgs NST"/>
    <n v="68850"/>
    <n v="320"/>
    <s v="Toyota NZ Parts WAIRAU"/>
    <x v="6"/>
  </r>
  <r>
    <n v="7430"/>
    <s v="Data Processing"/>
    <n v="110"/>
    <d v="2023-06-07T00:00:00"/>
    <s v="Comp Chgs NST"/>
    <n v="688720"/>
    <n v="422.1"/>
    <s v="Toyota NZ Parts WAIRAU"/>
    <x v="6"/>
  </r>
  <r>
    <n v="7430"/>
    <s v="Data Processing"/>
    <n v="110"/>
    <d v="2023-06-07T00:00:00"/>
    <s v="Comp Chgs NST"/>
    <n v="688749"/>
    <n v="1968"/>
    <s v="Toyota NZ Parts WAIRAU"/>
    <x v="6"/>
  </r>
  <r>
    <n v="7430"/>
    <s v="Data Processing"/>
    <n v="110"/>
    <d v="2023-06-07T00:00:00"/>
    <s v="Comp Chgs NST"/>
    <n v="688769"/>
    <n v="138"/>
    <s v="Toyota NZ Parts WAIRAU"/>
    <x v="6"/>
  </r>
  <r>
    <n v="7430"/>
    <s v="Data Processing"/>
    <n v="112"/>
    <d v="2023-06-07T00:00:00"/>
    <s v="Comp Chgs NST"/>
    <n v="68850"/>
    <n v="160"/>
    <s v="Toyota NZ Parts WAIRAU"/>
    <x v="6"/>
  </r>
  <r>
    <n v="7430"/>
    <s v="Data Processing"/>
    <n v="112"/>
    <d v="2023-06-07T00:00:00"/>
    <s v="Comp Chgs NST"/>
    <n v="688720"/>
    <n v="211.05"/>
    <s v="Toyota NZ Parts WAIRAU"/>
    <x v="6"/>
  </r>
  <r>
    <n v="7430"/>
    <s v="Data Processing"/>
    <n v="112"/>
    <d v="2023-06-07T00:00:00"/>
    <s v="Comp Chgs NST"/>
    <n v="688749"/>
    <n v="984"/>
    <s v="Toyota NZ Parts WAIRAU"/>
    <x v="6"/>
  </r>
  <r>
    <n v="7430"/>
    <s v="Data Processing"/>
    <n v="112"/>
    <d v="2023-06-07T00:00:00"/>
    <s v="Comp Chgs NST"/>
    <n v="688769"/>
    <n v="69"/>
    <s v="Toyota NZ Parts WAIRAU"/>
    <x v="6"/>
  </r>
  <r>
    <n v="7430"/>
    <s v="Data Processing"/>
    <n v="120"/>
    <d v="2023-06-07T00:00:00"/>
    <s v="Comp Chgs NST"/>
    <n v="68850"/>
    <n v="352"/>
    <s v="Toyota NZ Parts WAIRAU"/>
    <x v="6"/>
  </r>
  <r>
    <n v="7430"/>
    <s v="Data Processing"/>
    <n v="120"/>
    <d v="2023-06-07T00:00:00"/>
    <s v="Comp Chgs NST"/>
    <n v="688720"/>
    <n v="464.31"/>
    <s v="Toyota NZ Parts WAIRAU"/>
    <x v="6"/>
  </r>
  <r>
    <n v="7430"/>
    <s v="Data Processing"/>
    <n v="120"/>
    <d v="2023-06-07T00:00:00"/>
    <s v="Comp Chgs NST"/>
    <n v="688749"/>
    <n v="2164.8000000000002"/>
    <s v="Toyota NZ Parts WAIRAU"/>
    <x v="6"/>
  </r>
  <r>
    <n v="7430"/>
    <s v="Data Processing"/>
    <n v="120"/>
    <d v="2023-06-07T00:00:00"/>
    <s v="Comp Chgs NST"/>
    <n v="688769"/>
    <n v="151.80000000000001"/>
    <s v="Toyota NZ Parts WAIRAU"/>
    <x v="6"/>
  </r>
  <r>
    <n v="7430"/>
    <s v="Data Processing"/>
    <n v="130"/>
    <d v="2023-06-07T00:00:00"/>
    <s v="Comp Chgs NST"/>
    <n v="68850"/>
    <n v="272"/>
    <s v="Toyota NZ Parts WAIRAU"/>
    <x v="6"/>
  </r>
  <r>
    <n v="7430"/>
    <s v="Data Processing"/>
    <n v="130"/>
    <d v="2023-06-07T00:00:00"/>
    <s v="Comp Chgs NST"/>
    <n v="688720"/>
    <n v="358.78"/>
    <s v="Toyota NZ Parts WAIRAU"/>
    <x v="6"/>
  </r>
  <r>
    <n v="7430"/>
    <s v="Data Processing"/>
    <n v="130"/>
    <d v="2023-06-07T00:00:00"/>
    <s v="Comp Chgs NST"/>
    <n v="688749"/>
    <n v="1672.8"/>
    <s v="Toyota NZ Parts WAIRAU"/>
    <x v="6"/>
  </r>
  <r>
    <n v="7430"/>
    <s v="Data Processing"/>
    <n v="130"/>
    <d v="2023-06-07T00:00:00"/>
    <s v="Comp Chgs NST"/>
    <n v="688769"/>
    <n v="117.3"/>
    <s v="Toyota NZ Parts WAIRAU"/>
    <x v="6"/>
  </r>
  <r>
    <n v="7430"/>
    <s v="Data Processing"/>
    <n v="140"/>
    <d v="2023-06-07T00:00:00"/>
    <s v="Comp Chgs NST"/>
    <n v="68850"/>
    <n v="320"/>
    <s v="Toyota NZ Parts WAIRAU"/>
    <x v="6"/>
  </r>
  <r>
    <n v="7430"/>
    <s v="Data Processing"/>
    <n v="140"/>
    <d v="2023-06-07T00:00:00"/>
    <s v="Comp Chgs NST"/>
    <n v="688720"/>
    <n v="422.1"/>
    <s v="Toyota NZ Parts WAIRAU"/>
    <x v="6"/>
  </r>
  <r>
    <n v="7430"/>
    <s v="Data Processing"/>
    <n v="140"/>
    <d v="2023-06-07T00:00:00"/>
    <s v="Comp Chgs NST"/>
    <n v="688749"/>
    <n v="1968"/>
    <s v="Toyota NZ Parts WAIRAU"/>
    <x v="6"/>
  </r>
  <r>
    <n v="7430"/>
    <s v="Data Processing"/>
    <n v="140"/>
    <d v="2023-06-07T00:00:00"/>
    <s v="Comp Chgs NST"/>
    <n v="688769"/>
    <n v="138"/>
    <s v="Toyota NZ Parts WAIRAU"/>
    <x v="6"/>
  </r>
  <r>
    <n v="7430"/>
    <s v="Data Processing"/>
    <n v="162"/>
    <d v="2023-06-07T00:00:00"/>
    <s v="Comp Chgs NST"/>
    <n v="68850"/>
    <n v="96"/>
    <s v="Toyota NZ Parts WAIRAU"/>
    <x v="6"/>
  </r>
  <r>
    <n v="7430"/>
    <s v="Data Processing"/>
    <n v="162"/>
    <d v="2023-06-07T00:00:00"/>
    <s v="Comp Chgs NST"/>
    <n v="688720"/>
    <n v="126.63"/>
    <s v="Toyota NZ Parts WAIRAU"/>
    <x v="6"/>
  </r>
  <r>
    <n v="7430"/>
    <s v="Data Processing"/>
    <n v="162"/>
    <d v="2023-06-07T00:00:00"/>
    <s v="Comp Chgs NST"/>
    <n v="688749"/>
    <n v="590.4"/>
    <s v="Toyota NZ Parts WAIRAU"/>
    <x v="6"/>
  </r>
  <r>
    <n v="7430"/>
    <s v="Data Processing"/>
    <n v="162"/>
    <d v="2023-06-07T00:00:00"/>
    <s v="Comp Chgs NST"/>
    <n v="688769"/>
    <n v="41.4"/>
    <s v="Toyota NZ Parts WAIRAU"/>
    <x v="6"/>
  </r>
  <r>
    <n v="7430"/>
    <s v="Data Processing"/>
    <n v="935"/>
    <d v="2023-06-07T00:00:00"/>
    <s v="Comp Chgs NST"/>
    <n v="68850"/>
    <n v="80"/>
    <s v="Toyota NZ Parts WAIRAU"/>
    <x v="6"/>
  </r>
  <r>
    <n v="7430"/>
    <s v="Data Processing"/>
    <n v="935"/>
    <d v="2023-06-07T00:00:00"/>
    <s v="Comp Chgs NST"/>
    <n v="688720"/>
    <n v="105.52"/>
    <s v="Toyota NZ Parts WAIRAU"/>
    <x v="6"/>
  </r>
  <r>
    <n v="7430"/>
    <s v="Data Processing"/>
    <n v="935"/>
    <d v="2023-06-07T00:00:00"/>
    <s v="Comp Chgs NST"/>
    <n v="688749"/>
    <n v="492"/>
    <s v="Toyota NZ Parts WAIRAU"/>
    <x v="6"/>
  </r>
  <r>
    <n v="7430"/>
    <s v="Data Processing"/>
    <n v="935"/>
    <d v="2023-06-07T00:00:00"/>
    <s v="Comp Chgs NST"/>
    <n v="688769"/>
    <n v="34.5"/>
    <s v="Toyota NZ Parts WAIRAU"/>
    <x v="6"/>
  </r>
  <r>
    <n v="7430"/>
    <s v="Data Processing"/>
    <n v="110"/>
    <d v="2023-07-07T00:00:00"/>
    <s v="Comp Chgs NST"/>
    <n v="697473"/>
    <n v="320"/>
    <s v="Toyota NZ Parts WAIRAU"/>
    <x v="6"/>
  </r>
  <r>
    <n v="7430"/>
    <s v="Data Processing"/>
    <n v="110"/>
    <d v="2023-07-07T00:00:00"/>
    <s v="Comp Chgs NST"/>
    <n v="697550"/>
    <n v="1968"/>
    <s v="Toyota NZ Parts WAIRAU"/>
    <x v="6"/>
  </r>
  <r>
    <n v="7430"/>
    <s v="Data Processing"/>
    <n v="110"/>
    <d v="2023-07-07T00:00:00"/>
    <s v="Comp Chgs NST"/>
    <n v="697604"/>
    <n v="422.1"/>
    <s v="Toyota NZ Parts WAIRAU"/>
    <x v="6"/>
  </r>
  <r>
    <n v="7430"/>
    <s v="Data Processing"/>
    <n v="112"/>
    <d v="2023-07-07T00:00:00"/>
    <s v="Comp Chgs NST"/>
    <n v="697473"/>
    <n v="160"/>
    <s v="Toyota NZ Parts WAIRAU"/>
    <x v="6"/>
  </r>
  <r>
    <n v="7430"/>
    <s v="Data Processing"/>
    <n v="112"/>
    <d v="2023-07-07T00:00:00"/>
    <s v="Comp Chgs NST"/>
    <n v="697550"/>
    <n v="984"/>
    <s v="Toyota NZ Parts WAIRAU"/>
    <x v="6"/>
  </r>
  <r>
    <n v="7430"/>
    <s v="Data Processing"/>
    <n v="112"/>
    <d v="2023-07-07T00:00:00"/>
    <s v="Comp Chgs NST"/>
    <n v="697604"/>
    <n v="211.05"/>
    <s v="Toyota NZ Parts WAIRAU"/>
    <x v="6"/>
  </r>
  <r>
    <n v="7430"/>
    <s v="Data Processing"/>
    <n v="120"/>
    <d v="2023-07-07T00:00:00"/>
    <s v="Comp Chgs NST"/>
    <n v="697473"/>
    <n v="352"/>
    <s v="Toyota NZ Parts WAIRAU"/>
    <x v="6"/>
  </r>
  <r>
    <n v="7430"/>
    <s v="Data Processing"/>
    <n v="120"/>
    <d v="2023-07-07T00:00:00"/>
    <s v="Comp Chgs NST"/>
    <n v="697550"/>
    <n v="2164.8000000000002"/>
    <s v="Toyota NZ Parts WAIRAU"/>
    <x v="6"/>
  </r>
  <r>
    <n v="7430"/>
    <s v="Data Processing"/>
    <n v="120"/>
    <d v="2023-07-07T00:00:00"/>
    <s v="Comp Chgs NST"/>
    <n v="697604"/>
    <n v="464.31"/>
    <s v="Toyota NZ Parts WAIRAU"/>
    <x v="6"/>
  </r>
  <r>
    <n v="7430"/>
    <s v="Data Processing"/>
    <n v="130"/>
    <d v="2023-07-07T00:00:00"/>
    <s v="Comp Chgs NST"/>
    <n v="697473"/>
    <n v="272"/>
    <s v="Toyota NZ Parts WAIRAU"/>
    <x v="6"/>
  </r>
  <r>
    <n v="7430"/>
    <s v="Data Processing"/>
    <n v="130"/>
    <d v="2023-07-07T00:00:00"/>
    <s v="Comp Chgs NST"/>
    <n v="697550"/>
    <n v="1672.8"/>
    <s v="Toyota NZ Parts WAIRAU"/>
    <x v="6"/>
  </r>
  <r>
    <n v="7430"/>
    <s v="Data Processing"/>
    <n v="130"/>
    <d v="2023-07-07T00:00:00"/>
    <s v="Comp Chgs NST"/>
    <n v="697604"/>
    <n v="358.78"/>
    <s v="Toyota NZ Parts WAIRAU"/>
    <x v="6"/>
  </r>
  <r>
    <n v="7430"/>
    <s v="Data Processing"/>
    <n v="140"/>
    <d v="2023-07-07T00:00:00"/>
    <s v="Comp Chgs NST"/>
    <n v="697473"/>
    <n v="320"/>
    <s v="Toyota NZ Parts WAIRAU"/>
    <x v="6"/>
  </r>
  <r>
    <n v="7430"/>
    <s v="Data Processing"/>
    <n v="140"/>
    <d v="2023-07-07T00:00:00"/>
    <s v="Comp Chgs NST"/>
    <n v="697550"/>
    <n v="1968"/>
    <s v="Toyota NZ Parts WAIRAU"/>
    <x v="6"/>
  </r>
  <r>
    <n v="7430"/>
    <s v="Data Processing"/>
    <n v="140"/>
    <d v="2023-07-07T00:00:00"/>
    <s v="Comp Chgs NST"/>
    <n v="697604"/>
    <n v="422.1"/>
    <s v="Toyota NZ Parts WAIRAU"/>
    <x v="6"/>
  </r>
  <r>
    <n v="7430"/>
    <s v="Data Processing"/>
    <n v="162"/>
    <d v="2023-07-07T00:00:00"/>
    <s v="Comp Chgs NST"/>
    <n v="697473"/>
    <n v="96"/>
    <s v="Toyota NZ Parts WAIRAU"/>
    <x v="6"/>
  </r>
  <r>
    <n v="7430"/>
    <s v="Data Processing"/>
    <n v="162"/>
    <d v="2023-07-07T00:00:00"/>
    <s v="Comp Chgs NST"/>
    <n v="697550"/>
    <n v="590.4"/>
    <s v="Toyota NZ Parts WAIRAU"/>
    <x v="6"/>
  </r>
  <r>
    <n v="7430"/>
    <s v="Data Processing"/>
    <n v="162"/>
    <d v="2023-07-07T00:00:00"/>
    <s v="Comp Chgs NST"/>
    <n v="697604"/>
    <n v="126.63"/>
    <s v="Toyota NZ Parts WAIRAU"/>
    <x v="6"/>
  </r>
  <r>
    <n v="7430"/>
    <s v="Data Processing"/>
    <n v="935"/>
    <d v="2023-07-07T00:00:00"/>
    <s v="Comp Chgs NST"/>
    <n v="697473"/>
    <n v="80"/>
    <s v="Toyota NZ Parts WAIRAU"/>
    <x v="6"/>
  </r>
  <r>
    <n v="7430"/>
    <s v="Data Processing"/>
    <n v="935"/>
    <d v="2023-07-07T00:00:00"/>
    <s v="Comp Chgs NST"/>
    <n v="697550"/>
    <n v="492"/>
    <s v="Toyota NZ Parts WAIRAU"/>
    <x v="6"/>
  </r>
  <r>
    <n v="7430"/>
    <s v="Data Processing"/>
    <n v="935"/>
    <d v="2023-07-07T00:00:00"/>
    <s v="Comp Chgs NST"/>
    <n v="697604"/>
    <n v="105.52"/>
    <s v="Toyota NZ Parts WAIRAU"/>
    <x v="6"/>
  </r>
  <r>
    <n v="7430"/>
    <s v="Data Processing"/>
    <n v="110"/>
    <d v="2023-08-02T00:00:00"/>
    <s v="Comp Chgs NST"/>
    <n v="704205"/>
    <n v="320"/>
    <s v="Toyota NZ Parts WAIRAU"/>
    <x v="6"/>
  </r>
  <r>
    <n v="7430"/>
    <s v="Data Processing"/>
    <n v="110"/>
    <d v="2023-08-02T00:00:00"/>
    <s v="Comp Chgs NST"/>
    <n v="704276"/>
    <n v="1968"/>
    <s v="Toyota NZ Parts WAIRAU"/>
    <x v="6"/>
  </r>
  <r>
    <n v="7430"/>
    <s v="Data Processing"/>
    <n v="110"/>
    <d v="2023-08-02T00:00:00"/>
    <s v="Comp Chgs NST"/>
    <n v="705349"/>
    <n v="138"/>
    <s v="Toyota NZ Parts WAIRAU"/>
    <x v="6"/>
  </r>
  <r>
    <n v="7430"/>
    <s v="Data Processing"/>
    <n v="110"/>
    <d v="2023-08-02T00:00:00"/>
    <s v="Comp Chgs NST"/>
    <n v="705404"/>
    <n v="422.1"/>
    <s v="Toyota NZ Parts WAIRAU"/>
    <x v="6"/>
  </r>
  <r>
    <n v="7430"/>
    <s v="Data Processing"/>
    <n v="112"/>
    <d v="2023-08-02T00:00:00"/>
    <s v="Comp Chgs NST"/>
    <n v="704205"/>
    <n v="160"/>
    <s v="Toyota NZ Parts WAIRAU"/>
    <x v="6"/>
  </r>
  <r>
    <n v="7430"/>
    <s v="Data Processing"/>
    <n v="112"/>
    <d v="2023-08-02T00:00:00"/>
    <s v="Comp Chgs NST"/>
    <n v="704276"/>
    <n v="984"/>
    <s v="Toyota NZ Parts WAIRAU"/>
    <x v="6"/>
  </r>
  <r>
    <n v="7430"/>
    <s v="Data Processing"/>
    <n v="112"/>
    <d v="2023-08-02T00:00:00"/>
    <s v="Comp Chgs NST"/>
    <n v="705349"/>
    <n v="69"/>
    <s v="Toyota NZ Parts WAIRAU"/>
    <x v="6"/>
  </r>
  <r>
    <n v="7430"/>
    <s v="Data Processing"/>
    <n v="112"/>
    <d v="2023-08-02T00:00:00"/>
    <s v="Comp Chgs NST"/>
    <n v="705404"/>
    <n v="211.05"/>
    <s v="Toyota NZ Parts WAIRAU"/>
    <x v="6"/>
  </r>
  <r>
    <n v="7430"/>
    <s v="Data Processing"/>
    <n v="120"/>
    <d v="2023-08-02T00:00:00"/>
    <s v="Comp Chgs NST"/>
    <n v="704205"/>
    <n v="352"/>
    <s v="Toyota NZ Parts WAIRAU"/>
    <x v="6"/>
  </r>
  <r>
    <n v="7430"/>
    <s v="Data Processing"/>
    <n v="120"/>
    <d v="2023-08-02T00:00:00"/>
    <s v="Comp Chgs NST"/>
    <n v="704276"/>
    <n v="2164.8000000000002"/>
    <s v="Toyota NZ Parts WAIRAU"/>
    <x v="6"/>
  </r>
  <r>
    <n v="7430"/>
    <s v="Data Processing"/>
    <n v="120"/>
    <d v="2023-08-02T00:00:00"/>
    <s v="Comp Chgs NST"/>
    <n v="705349"/>
    <n v="151.80000000000001"/>
    <s v="Toyota NZ Parts WAIRAU"/>
    <x v="6"/>
  </r>
  <r>
    <n v="7430"/>
    <s v="Data Processing"/>
    <n v="120"/>
    <d v="2023-08-02T00:00:00"/>
    <s v="Comp Chgs NST"/>
    <n v="705404"/>
    <n v="464.31"/>
    <s v="Toyota NZ Parts WAIRAU"/>
    <x v="6"/>
  </r>
  <r>
    <n v="7430"/>
    <s v="Data Processing"/>
    <n v="130"/>
    <d v="2023-08-02T00:00:00"/>
    <s v="Comp Chgs NST"/>
    <n v="704205"/>
    <n v="272"/>
    <s v="Toyota NZ Parts WAIRAU"/>
    <x v="6"/>
  </r>
  <r>
    <n v="7430"/>
    <s v="Data Processing"/>
    <n v="130"/>
    <d v="2023-08-02T00:00:00"/>
    <s v="Comp Chgs NST"/>
    <n v="704276"/>
    <n v="1672.8"/>
    <s v="Toyota NZ Parts WAIRAU"/>
    <x v="6"/>
  </r>
  <r>
    <n v="7430"/>
    <s v="Data Processing"/>
    <n v="130"/>
    <d v="2023-08-02T00:00:00"/>
    <s v="Comp Chgs NST"/>
    <n v="705349"/>
    <n v="117.3"/>
    <s v="Toyota NZ Parts WAIRAU"/>
    <x v="6"/>
  </r>
  <r>
    <n v="7430"/>
    <s v="Data Processing"/>
    <n v="130"/>
    <d v="2023-08-02T00:00:00"/>
    <s v="Comp Chgs NST"/>
    <n v="705404"/>
    <n v="358.78"/>
    <s v="Toyota NZ Parts WAIRAU"/>
    <x v="6"/>
  </r>
  <r>
    <n v="7430"/>
    <s v="Data Processing"/>
    <n v="140"/>
    <d v="2023-08-02T00:00:00"/>
    <s v="Comp Chgs NST"/>
    <n v="704205"/>
    <n v="320"/>
    <s v="Toyota NZ Parts WAIRAU"/>
    <x v="6"/>
  </r>
  <r>
    <n v="7430"/>
    <s v="Data Processing"/>
    <n v="140"/>
    <d v="2023-08-02T00:00:00"/>
    <s v="Comp Chgs NST"/>
    <n v="704276"/>
    <n v="1968"/>
    <s v="Toyota NZ Parts WAIRAU"/>
    <x v="6"/>
  </r>
  <r>
    <n v="7430"/>
    <s v="Data Processing"/>
    <n v="140"/>
    <d v="2023-08-02T00:00:00"/>
    <s v="Comp Chgs NST"/>
    <n v="705349"/>
    <n v="138"/>
    <s v="Toyota NZ Parts WAIRAU"/>
    <x v="6"/>
  </r>
  <r>
    <n v="7430"/>
    <s v="Data Processing"/>
    <n v="140"/>
    <d v="2023-08-02T00:00:00"/>
    <s v="Comp Chgs NST"/>
    <n v="705404"/>
    <n v="422.1"/>
    <s v="Toyota NZ Parts WAIRAU"/>
    <x v="6"/>
  </r>
  <r>
    <n v="7430"/>
    <s v="Data Processing"/>
    <n v="162"/>
    <d v="2023-08-02T00:00:00"/>
    <s v="Comp Chgs NST"/>
    <n v="704205"/>
    <n v="96"/>
    <s v="Toyota NZ Parts WAIRAU"/>
    <x v="6"/>
  </r>
  <r>
    <n v="7430"/>
    <s v="Data Processing"/>
    <n v="162"/>
    <d v="2023-08-02T00:00:00"/>
    <s v="Comp Chgs NST"/>
    <n v="704276"/>
    <n v="590.4"/>
    <s v="Toyota NZ Parts WAIRAU"/>
    <x v="6"/>
  </r>
  <r>
    <n v="7430"/>
    <s v="Data Processing"/>
    <n v="162"/>
    <d v="2023-08-02T00:00:00"/>
    <s v="Comp Chgs NST"/>
    <n v="705349"/>
    <n v="41.4"/>
    <s v="Toyota NZ Parts WAIRAU"/>
    <x v="6"/>
  </r>
  <r>
    <n v="7430"/>
    <s v="Data Processing"/>
    <n v="162"/>
    <d v="2023-08-02T00:00:00"/>
    <s v="Comp Chgs NST"/>
    <n v="705404"/>
    <n v="126.63"/>
    <s v="Toyota NZ Parts WAIRAU"/>
    <x v="6"/>
  </r>
  <r>
    <n v="7430"/>
    <s v="Data Processing"/>
    <n v="935"/>
    <d v="2023-08-02T00:00:00"/>
    <s v="Comp Chgs NST"/>
    <n v="704205"/>
    <n v="80"/>
    <s v="Toyota NZ Parts WAIRAU"/>
    <x v="6"/>
  </r>
  <r>
    <n v="7430"/>
    <s v="Data Processing"/>
    <n v="935"/>
    <d v="2023-08-02T00:00:00"/>
    <s v="Comp Chgs NST"/>
    <n v="704276"/>
    <n v="492"/>
    <s v="Toyota NZ Parts WAIRAU"/>
    <x v="6"/>
  </r>
  <r>
    <n v="7430"/>
    <s v="Data Processing"/>
    <n v="935"/>
    <d v="2023-08-02T00:00:00"/>
    <s v="Comp Chgs NST"/>
    <n v="705349"/>
    <n v="34.5"/>
    <s v="Toyota NZ Parts WAIRAU"/>
    <x v="6"/>
  </r>
  <r>
    <n v="7430"/>
    <s v="Data Processing"/>
    <n v="935"/>
    <d v="2023-08-02T00:00:00"/>
    <s v="Comp Chgs NST"/>
    <n v="705404"/>
    <n v="105.52"/>
    <s v="Toyota NZ Parts WAIRAU"/>
    <x v="6"/>
  </r>
  <r>
    <n v="7430"/>
    <s v="Data Processing"/>
    <n v="110"/>
    <d v="2023-08-03T00:00:00"/>
    <s v="Comp Chgs NST"/>
    <n v="697505"/>
    <n v="138"/>
    <s v="Toyota NZ Parts WAIRAU"/>
    <x v="6"/>
  </r>
  <r>
    <n v="7430"/>
    <s v="Data Processing"/>
    <n v="112"/>
    <d v="2023-08-03T00:00:00"/>
    <s v="Comp Chgs NST"/>
    <n v="697505"/>
    <n v="69"/>
    <s v="Toyota NZ Parts WAIRAU"/>
    <x v="6"/>
  </r>
  <r>
    <n v="7430"/>
    <s v="Data Processing"/>
    <n v="120"/>
    <d v="2023-08-03T00:00:00"/>
    <s v="Comp Chgs NST"/>
    <n v="697505"/>
    <n v="151.80000000000001"/>
    <s v="Toyota NZ Parts WAIRAU"/>
    <x v="6"/>
  </r>
  <r>
    <n v="7430"/>
    <s v="Data Processing"/>
    <n v="130"/>
    <d v="2023-08-03T00:00:00"/>
    <s v="Comp Chgs NST"/>
    <n v="697505"/>
    <n v="117.3"/>
    <s v="Toyota NZ Parts WAIRAU"/>
    <x v="6"/>
  </r>
  <r>
    <n v="7430"/>
    <s v="Data Processing"/>
    <n v="140"/>
    <d v="2023-08-03T00:00:00"/>
    <s v="Comp Chgs NST"/>
    <n v="697505"/>
    <n v="138"/>
    <s v="Toyota NZ Parts WAIRAU"/>
    <x v="6"/>
  </r>
  <r>
    <n v="7430"/>
    <s v="Data Processing"/>
    <n v="162"/>
    <d v="2023-08-03T00:00:00"/>
    <s v="Comp Chgs NST"/>
    <n v="697505"/>
    <n v="41.4"/>
    <s v="Toyota NZ Parts WAIRAU"/>
    <x v="6"/>
  </r>
  <r>
    <n v="7430"/>
    <s v="Data Processing"/>
    <n v="935"/>
    <d v="2023-08-03T00:00:00"/>
    <s v="Comp Chgs NST"/>
    <n v="697505"/>
    <n v="34.5"/>
    <s v="Toyota NZ Parts WAIRAU"/>
    <x v="6"/>
  </r>
  <r>
    <n v="7430"/>
    <s v="Data Processing"/>
    <n v="110"/>
    <d v="2023-09-05T00:00:00"/>
    <s v="Comp Chgs NST"/>
    <n v="712087"/>
    <n v="320"/>
    <s v="Toyota NZ Parts WAIRAU"/>
    <x v="6"/>
  </r>
  <r>
    <n v="7430"/>
    <s v="Data Processing"/>
    <n v="110"/>
    <d v="2023-09-05T00:00:00"/>
    <s v="Comp Chgs NST"/>
    <n v="712130"/>
    <n v="60.83"/>
    <s v="Toyota NZ Parts WAIRAU"/>
    <x v="6"/>
  </r>
  <r>
    <n v="7430"/>
    <s v="Data Processing"/>
    <n v="110"/>
    <d v="2023-09-05T00:00:00"/>
    <s v="Comp Chgs NST"/>
    <n v="712152"/>
    <n v="1968"/>
    <s v="Toyota NZ Parts WAIRAU"/>
    <x v="6"/>
  </r>
  <r>
    <n v="7430"/>
    <s v="Data Processing"/>
    <n v="110"/>
    <d v="2023-09-05T00:00:00"/>
    <s v="Comp Chgs NST"/>
    <n v="712194"/>
    <n v="422.1"/>
    <s v="Toyota NZ Parts WAIRAU"/>
    <x v="6"/>
  </r>
  <r>
    <n v="7430"/>
    <s v="Data Processing"/>
    <n v="110"/>
    <d v="2023-09-05T00:00:00"/>
    <s v="Comp Chgs NST"/>
    <n v="712205"/>
    <n v="138"/>
    <s v="Toyota NZ Parts WAIRAU"/>
    <x v="6"/>
  </r>
  <r>
    <n v="7430"/>
    <s v="Data Processing"/>
    <n v="112"/>
    <d v="2023-09-05T00:00:00"/>
    <s v="Comp Chgs NST"/>
    <n v="712087"/>
    <n v="160"/>
    <s v="Toyota NZ Parts WAIRAU"/>
    <x v="6"/>
  </r>
  <r>
    <n v="7430"/>
    <s v="Data Processing"/>
    <n v="112"/>
    <d v="2023-09-05T00:00:00"/>
    <s v="Comp Chgs NST"/>
    <n v="712152"/>
    <n v="984"/>
    <s v="Toyota NZ Parts WAIRAU"/>
    <x v="6"/>
  </r>
  <r>
    <n v="7430"/>
    <s v="Data Processing"/>
    <n v="112"/>
    <d v="2023-09-05T00:00:00"/>
    <s v="Comp Chgs NST"/>
    <n v="712194"/>
    <n v="211.05"/>
    <s v="Toyota NZ Parts WAIRAU"/>
    <x v="6"/>
  </r>
  <r>
    <n v="7430"/>
    <s v="Data Processing"/>
    <n v="112"/>
    <d v="2023-09-05T00:00:00"/>
    <s v="Comp Chgs NST"/>
    <n v="712205"/>
    <n v="69"/>
    <s v="Toyota NZ Parts WAIRAU"/>
    <x v="6"/>
  </r>
  <r>
    <n v="7430"/>
    <s v="Data Processing"/>
    <n v="120"/>
    <d v="2023-09-05T00:00:00"/>
    <s v="Comp Chgs NST"/>
    <n v="712087"/>
    <n v="352"/>
    <s v="Toyota NZ Parts WAIRAU"/>
    <x v="6"/>
  </r>
  <r>
    <n v="7430"/>
    <s v="Data Processing"/>
    <n v="120"/>
    <d v="2023-09-05T00:00:00"/>
    <s v="Comp Chgs NST"/>
    <n v="712152"/>
    <n v="2164.8000000000002"/>
    <s v="Toyota NZ Parts WAIRAU"/>
    <x v="6"/>
  </r>
  <r>
    <n v="7430"/>
    <s v="Data Processing"/>
    <n v="120"/>
    <d v="2023-09-05T00:00:00"/>
    <s v="Comp Chgs NST"/>
    <n v="712194"/>
    <n v="464.31"/>
    <s v="Toyota NZ Parts WAIRAU"/>
    <x v="6"/>
  </r>
  <r>
    <n v="7430"/>
    <s v="Data Processing"/>
    <n v="120"/>
    <d v="2023-09-05T00:00:00"/>
    <s v="Comp Chgs NST"/>
    <n v="712205"/>
    <n v="151.80000000000001"/>
    <s v="Toyota NZ Parts WAIRAU"/>
    <x v="6"/>
  </r>
  <r>
    <n v="7430"/>
    <s v="Data Processing"/>
    <n v="130"/>
    <d v="2023-09-05T00:00:00"/>
    <s v="Comp Chgs NST"/>
    <n v="712087"/>
    <n v="272"/>
    <s v="Toyota NZ Parts WAIRAU"/>
    <x v="6"/>
  </r>
  <r>
    <n v="7430"/>
    <s v="Data Processing"/>
    <n v="130"/>
    <d v="2023-09-05T00:00:00"/>
    <s v="Comp Chgs NST"/>
    <n v="712130"/>
    <n v="60.83"/>
    <s v="Toyota NZ Parts WAIRAU"/>
    <x v="6"/>
  </r>
  <r>
    <n v="7430"/>
    <s v="Data Processing"/>
    <n v="130"/>
    <d v="2023-09-05T00:00:00"/>
    <s v="Comp Chgs NST"/>
    <n v="712152"/>
    <n v="1672.8"/>
    <s v="Toyota NZ Parts WAIRAU"/>
    <x v="6"/>
  </r>
  <r>
    <n v="7430"/>
    <s v="Data Processing"/>
    <n v="130"/>
    <d v="2023-09-05T00:00:00"/>
    <s v="Comp Chgs NST"/>
    <n v="712194"/>
    <n v="358.78"/>
    <s v="Toyota NZ Parts WAIRAU"/>
    <x v="6"/>
  </r>
  <r>
    <n v="7430"/>
    <s v="Data Processing"/>
    <n v="130"/>
    <d v="2023-09-05T00:00:00"/>
    <s v="Comp Chgs NST"/>
    <n v="712205"/>
    <n v="117.3"/>
    <s v="Toyota NZ Parts WAIRAU"/>
    <x v="6"/>
  </r>
  <r>
    <n v="7430"/>
    <s v="Data Processing"/>
    <n v="140"/>
    <d v="2023-09-05T00:00:00"/>
    <s v="Comp Chgs NST"/>
    <n v="712087"/>
    <n v="320"/>
    <s v="Toyota NZ Parts WAIRAU"/>
    <x v="6"/>
  </r>
  <r>
    <n v="7430"/>
    <s v="Data Processing"/>
    <n v="140"/>
    <d v="2023-09-05T00:00:00"/>
    <s v="Comp Chgs NST"/>
    <n v="712130"/>
    <n v="60.83"/>
    <s v="Toyota NZ Parts WAIRAU"/>
    <x v="6"/>
  </r>
  <r>
    <n v="7430"/>
    <s v="Data Processing"/>
    <n v="140"/>
    <d v="2023-09-05T00:00:00"/>
    <s v="Comp Chgs NST"/>
    <n v="712152"/>
    <n v="1968"/>
    <s v="Toyota NZ Parts WAIRAU"/>
    <x v="6"/>
  </r>
  <r>
    <n v="7430"/>
    <s v="Data Processing"/>
    <n v="140"/>
    <d v="2023-09-05T00:00:00"/>
    <s v="Comp Chgs NST"/>
    <n v="712194"/>
    <n v="422.1"/>
    <s v="Toyota NZ Parts WAIRAU"/>
    <x v="6"/>
  </r>
  <r>
    <n v="7430"/>
    <s v="Data Processing"/>
    <n v="140"/>
    <d v="2023-09-05T00:00:00"/>
    <s v="Comp Chgs NST"/>
    <n v="712205"/>
    <n v="138"/>
    <s v="Toyota NZ Parts WAIRAU"/>
    <x v="6"/>
  </r>
  <r>
    <n v="7430"/>
    <s v="Data Processing"/>
    <n v="142"/>
    <d v="2023-09-05T00:00:00"/>
    <s v="Comp Chgs NST"/>
    <n v="712130"/>
    <n v="60.83"/>
    <s v="Toyota NZ Parts WAIRAU"/>
    <x v="6"/>
  </r>
  <r>
    <n v="7430"/>
    <s v="Data Processing"/>
    <n v="160"/>
    <d v="2023-09-05T00:00:00"/>
    <s v="Comp Chgs NST"/>
    <n v="712130"/>
    <n v="60.83"/>
    <s v="Toyota NZ Parts WAIRAU"/>
    <x v="6"/>
  </r>
  <r>
    <n v="7430"/>
    <s v="Data Processing"/>
    <n v="162"/>
    <d v="2023-09-05T00:00:00"/>
    <s v="Comp Chgs NST"/>
    <n v="712087"/>
    <n v="96"/>
    <s v="Toyota NZ Parts WAIRAU"/>
    <x v="6"/>
  </r>
  <r>
    <n v="7430"/>
    <s v="Data Processing"/>
    <n v="162"/>
    <d v="2023-09-05T00:00:00"/>
    <s v="Comp Chgs NST"/>
    <n v="712152"/>
    <n v="590.4"/>
    <s v="Toyota NZ Parts WAIRAU"/>
    <x v="6"/>
  </r>
  <r>
    <n v="7430"/>
    <s v="Data Processing"/>
    <n v="162"/>
    <d v="2023-09-05T00:00:00"/>
    <s v="Comp Chgs NST"/>
    <n v="712194"/>
    <n v="126.63"/>
    <s v="Toyota NZ Parts WAIRAU"/>
    <x v="6"/>
  </r>
  <r>
    <n v="7430"/>
    <s v="Data Processing"/>
    <n v="162"/>
    <d v="2023-09-05T00:00:00"/>
    <s v="Comp Chgs NST"/>
    <n v="712205"/>
    <n v="41.4"/>
    <s v="Toyota NZ Parts WAIRAU"/>
    <x v="6"/>
  </r>
  <r>
    <n v="7430"/>
    <s v="Data Processing"/>
    <n v="935"/>
    <d v="2023-09-05T00:00:00"/>
    <s v="Comp Chgs NST"/>
    <n v="712087"/>
    <n v="80"/>
    <s v="Toyota NZ Parts WAIRAU"/>
    <x v="6"/>
  </r>
  <r>
    <n v="7430"/>
    <s v="Data Processing"/>
    <n v="935"/>
    <d v="2023-09-05T00:00:00"/>
    <s v="Comp Chgs NST"/>
    <n v="712152"/>
    <n v="492"/>
    <s v="Toyota NZ Parts WAIRAU"/>
    <x v="6"/>
  </r>
  <r>
    <n v="7430"/>
    <s v="Data Processing"/>
    <n v="935"/>
    <d v="2023-09-05T00:00:00"/>
    <s v="Comp Chgs NST"/>
    <n v="712194"/>
    <n v="105.52"/>
    <s v="Toyota NZ Parts WAIRAU"/>
    <x v="6"/>
  </r>
  <r>
    <n v="7430"/>
    <s v="Data Processing"/>
    <n v="935"/>
    <d v="2023-09-05T00:00:00"/>
    <s v="Comp Chgs NST"/>
    <n v="712205"/>
    <n v="34.5"/>
    <s v="Toyota NZ Parts WAIRAU"/>
    <x v="6"/>
  </r>
  <r>
    <n v="7430"/>
    <s v="Data Processing"/>
    <n v="110"/>
    <d v="2023-10-24T00:00:00"/>
    <s v="Comp Chgs NST"/>
    <n v="724901"/>
    <n v="3661.83"/>
    <s v="Toyota NZ Parts WAIRAU"/>
    <x v="6"/>
  </r>
  <r>
    <n v="7430"/>
    <s v="Data Processing"/>
    <n v="112"/>
    <d v="2023-10-24T00:00:00"/>
    <s v="Comp Chgs NST"/>
    <n v="724901"/>
    <n v="1830.91"/>
    <s v="Toyota NZ Parts WAIRAU"/>
    <x v="6"/>
  </r>
  <r>
    <n v="7430"/>
    <s v="Data Processing"/>
    <n v="120"/>
    <d v="2023-10-24T00:00:00"/>
    <s v="Comp Chgs NST"/>
    <n v="724901"/>
    <n v="4028.01"/>
    <s v="Toyota NZ Parts WAIRAU"/>
    <x v="6"/>
  </r>
  <r>
    <n v="7430"/>
    <s v="Data Processing"/>
    <n v="130"/>
    <d v="2023-10-24T00:00:00"/>
    <s v="Comp Chgs NST"/>
    <n v="724901"/>
    <n v="3112.56"/>
    <s v="Toyota NZ Parts WAIRAU"/>
    <x v="6"/>
  </r>
  <r>
    <n v="7430"/>
    <s v="Data Processing"/>
    <n v="140"/>
    <d v="2023-10-24T00:00:00"/>
    <s v="Comp Chgs NST"/>
    <n v="724901"/>
    <n v="3661.83"/>
    <s v="Toyota NZ Parts WAIRAU"/>
    <x v="6"/>
  </r>
  <r>
    <n v="7430"/>
    <s v="Data Processing"/>
    <n v="162"/>
    <d v="2023-10-24T00:00:00"/>
    <s v="Comp Chgs NST"/>
    <n v="724901"/>
    <n v="1098.55"/>
    <s v="Toyota NZ Parts WAIRAU"/>
    <x v="6"/>
  </r>
  <r>
    <n v="7430"/>
    <s v="Data Processing"/>
    <n v="935"/>
    <d v="2023-10-24T00:00:00"/>
    <s v="Comp Chgs NST"/>
    <n v="724901"/>
    <n v="915.46"/>
    <s v="Toyota NZ Parts WAIRAU"/>
    <x v="6"/>
  </r>
  <r>
    <n v="7430"/>
    <s v="Data Processing"/>
    <n v="110"/>
    <d v="2023-11-21T00:00:00"/>
    <s v="Comp Chgs NST"/>
    <n v="733123"/>
    <n v="3640.53"/>
    <s v="Toyota NZ Parts WAIRAU"/>
    <x v="6"/>
  </r>
  <r>
    <n v="7430"/>
    <s v="Data Processing"/>
    <n v="112"/>
    <d v="2023-11-21T00:00:00"/>
    <s v="Comp Chgs NST"/>
    <n v="733123"/>
    <n v="1820.26"/>
    <s v="Toyota NZ Parts WAIRAU"/>
    <x v="6"/>
  </r>
  <r>
    <n v="7430"/>
    <s v="Data Processing"/>
    <n v="120"/>
    <d v="2023-11-21T00:00:00"/>
    <s v="Comp Chgs NST"/>
    <n v="733123"/>
    <n v="4004.58"/>
    <s v="Toyota NZ Parts WAIRAU"/>
    <x v="6"/>
  </r>
  <r>
    <n v="7430"/>
    <s v="Data Processing"/>
    <n v="130"/>
    <d v="2023-11-21T00:00:00"/>
    <s v="Comp Chgs NST"/>
    <n v="733123"/>
    <n v="3094.45"/>
    <s v="Toyota NZ Parts WAIRAU"/>
    <x v="6"/>
  </r>
  <r>
    <n v="7430"/>
    <s v="Data Processing"/>
    <n v="140"/>
    <d v="2023-11-21T00:00:00"/>
    <s v="Comp Chgs NST"/>
    <n v="733123"/>
    <n v="3640.53"/>
    <s v="Toyota NZ Parts WAIRAU"/>
    <x v="6"/>
  </r>
  <r>
    <n v="7430"/>
    <s v="Data Processing"/>
    <n v="162"/>
    <d v="2023-11-21T00:00:00"/>
    <s v="Comp Chgs NST"/>
    <n v="733123"/>
    <n v="1092.1600000000001"/>
    <s v="Toyota NZ Parts WAIRAU"/>
    <x v="6"/>
  </r>
  <r>
    <n v="7430"/>
    <s v="Data Processing"/>
    <n v="935"/>
    <d v="2023-11-21T00:00:00"/>
    <s v="Comp Chgs NST"/>
    <n v="733123"/>
    <n v="910.13"/>
    <s v="Toyota NZ Parts WAIRAU"/>
    <x v="6"/>
  </r>
  <r>
    <n v="7430"/>
    <s v="Data Processing"/>
    <n v="110"/>
    <d v="2023-12-12T00:00:00"/>
    <s v="Comp Chgs NST"/>
    <n v="737431"/>
    <n v="3660.33"/>
    <s v="Toyota NZ Parts WAIRAU"/>
    <x v="6"/>
  </r>
  <r>
    <n v="7430"/>
    <s v="Data Processing"/>
    <n v="112"/>
    <d v="2023-12-12T00:00:00"/>
    <s v="Comp Chgs NST"/>
    <n v="737431"/>
    <n v="1830.17"/>
    <s v="Toyota NZ Parts WAIRAU"/>
    <x v="6"/>
  </r>
  <r>
    <n v="7430"/>
    <s v="Data Processing"/>
    <n v="120"/>
    <d v="2023-12-12T00:00:00"/>
    <s v="Comp Chgs NST"/>
    <n v="737431"/>
    <n v="4026.37"/>
    <s v="Toyota NZ Parts WAIRAU"/>
    <x v="6"/>
  </r>
  <r>
    <n v="7430"/>
    <s v="Data Processing"/>
    <n v="130"/>
    <d v="2023-12-12T00:00:00"/>
    <s v="Comp Chgs NST"/>
    <n v="737431"/>
    <n v="3111.28"/>
    <s v="Toyota NZ Parts WAIRAU"/>
    <x v="6"/>
  </r>
  <r>
    <n v="7430"/>
    <s v="Data Processing"/>
    <n v="140"/>
    <d v="2023-12-12T00:00:00"/>
    <s v="Comp Chgs NST"/>
    <n v="737431"/>
    <n v="3660.33"/>
    <s v="Toyota NZ Parts WAIRAU"/>
    <x v="6"/>
  </r>
  <r>
    <n v="7430"/>
    <s v="Data Processing"/>
    <n v="162"/>
    <d v="2023-12-12T00:00:00"/>
    <s v="Comp Chgs NST"/>
    <n v="737431"/>
    <n v="1098.0999999999999"/>
    <s v="Toyota NZ Parts WAIRAU"/>
    <x v="6"/>
  </r>
  <r>
    <n v="7430"/>
    <s v="Data Processing"/>
    <n v="935"/>
    <d v="2023-12-12T00:00:00"/>
    <s v="Comp Chgs NST"/>
    <n v="737431"/>
    <n v="915.08"/>
    <s v="Toyota NZ Parts WAIRAU"/>
    <x v="6"/>
  </r>
  <r>
    <n v="7430"/>
    <s v="Data Processing"/>
    <n v="110"/>
    <d v="2023-12-18T00:00:00"/>
    <s v="Comp Chgs NST/NWT"/>
    <n v="733998"/>
    <n v="18.79"/>
    <s v="Toyota NZ Parts WAIRAU"/>
    <x v="6"/>
  </r>
  <r>
    <n v="7430"/>
    <s v="Data Processing"/>
    <n v="112"/>
    <d v="2023-12-18T00:00:00"/>
    <s v="Comp Chgs NST/NWT"/>
    <n v="733998"/>
    <n v="14.1"/>
    <s v="Toyota NZ Parts WAIRAU"/>
    <x v="6"/>
  </r>
  <r>
    <n v="7430"/>
    <s v="Data Processing"/>
    <n v="120"/>
    <d v="2023-12-18T00:00:00"/>
    <s v="Comp Chgs NST/NWT"/>
    <n v="733998"/>
    <n v="25.38"/>
    <s v="Toyota NZ Parts WAIRAU"/>
    <x v="6"/>
  </r>
  <r>
    <n v="7430"/>
    <s v="Data Processing"/>
    <n v="130"/>
    <d v="2023-12-18T00:00:00"/>
    <s v="Comp Chgs NST/NWT"/>
    <n v="733998"/>
    <n v="14.38"/>
    <s v="Toyota NZ Parts WAIRAU"/>
    <x v="6"/>
  </r>
  <r>
    <n v="7430"/>
    <s v="Data Processing"/>
    <n v="140"/>
    <d v="2023-12-18T00:00:00"/>
    <s v="Comp Chgs NST/NWT"/>
    <n v="733998"/>
    <n v="16.920000000000002"/>
    <s v="Toyota NZ Parts WAIRAU"/>
    <x v="6"/>
  </r>
  <r>
    <n v="7430"/>
    <s v="Data Processing"/>
    <n v="160"/>
    <d v="2023-12-18T00:00:00"/>
    <s v="Comp Chgs NST/NWT"/>
    <n v="733998"/>
    <n v="8.4600000000000009"/>
    <s v="Toyota NZ Parts WAIRAU"/>
    <x v="6"/>
  </r>
  <r>
    <n v="7430"/>
    <s v="Data Processing"/>
    <n v="210"/>
    <d v="2023-12-18T00:00:00"/>
    <s v="Comp Chgs NST/NWT"/>
    <n v="733998"/>
    <n v="9.41"/>
    <s v="Toyota NZ Parts WAIRAU"/>
    <x v="6"/>
  </r>
  <r>
    <n v="7430"/>
    <s v="Data Processing"/>
    <n v="220"/>
    <d v="2023-12-18T00:00:00"/>
    <s v="Comp Chgs NST/NWT"/>
    <n v="733998"/>
    <n v="5.64"/>
    <s v="Toyota NZ Parts WAIRAU"/>
    <x v="6"/>
  </r>
  <r>
    <n v="7430"/>
    <s v="Data Processing"/>
    <n v="230"/>
    <d v="2023-12-18T00:00:00"/>
    <s v="Comp Chgs NST/NWT"/>
    <n v="733998"/>
    <n v="9.52"/>
    <s v="Toyota NZ Parts WAIRAU"/>
    <x v="6"/>
  </r>
  <r>
    <n v="7430"/>
    <s v="Data Processing"/>
    <n v="240"/>
    <d v="2023-12-18T00:00:00"/>
    <s v="Comp Chgs NST/NWT"/>
    <n v="733998"/>
    <n v="7.51"/>
    <s v="Toyota NZ Parts WAIRAU"/>
    <x v="6"/>
  </r>
  <r>
    <n v="7430"/>
    <s v="Data Processing"/>
    <n v="340"/>
    <d v="2023-12-18T00:00:00"/>
    <s v="Comp Chgs NST/NWT"/>
    <n v="733998"/>
    <n v="3.83"/>
    <s v="Toyota NZ Parts WAIRAU"/>
    <x v="6"/>
  </r>
  <r>
    <n v="7430"/>
    <s v="Data Processing"/>
    <n v="935"/>
    <d v="2023-12-18T00:00:00"/>
    <s v="Comp Chgs NST/NWT"/>
    <n v="733998"/>
    <n v="3.52"/>
    <s v="Toyota NZ Parts WAIRAU"/>
    <x v="6"/>
  </r>
  <r>
    <n v="7430"/>
    <s v="Data Processing"/>
    <n v="936"/>
    <d v="2023-12-18T00:00:00"/>
    <s v="Comp Chgs NST/NWT"/>
    <n v="733998"/>
    <n v="3.52"/>
    <s v="Toyota NZ Parts WAIRAU"/>
    <x v="6"/>
  </r>
  <r>
    <n v="7430"/>
    <s v="Data Processing"/>
    <n v="110"/>
    <d v="2024-01-18T00:00:00"/>
    <s v="Comp Chgs NST"/>
    <n v="743455"/>
    <n v="3660.39"/>
    <s v="Toyota NZ Parts WAIRAU"/>
    <x v="6"/>
  </r>
  <r>
    <n v="7430"/>
    <s v="Data Processing"/>
    <n v="112"/>
    <d v="2024-01-18T00:00:00"/>
    <s v="Comp Chgs NST"/>
    <n v="743455"/>
    <n v="1830.19"/>
    <s v="Toyota NZ Parts WAIRAU"/>
    <x v="6"/>
  </r>
  <r>
    <n v="7430"/>
    <s v="Data Processing"/>
    <n v="120"/>
    <d v="2024-01-18T00:00:00"/>
    <s v="Comp Chgs NST"/>
    <n v="743455"/>
    <n v="4026.43"/>
    <s v="Toyota NZ Parts WAIRAU"/>
    <x v="6"/>
  </r>
  <r>
    <n v="7430"/>
    <s v="Data Processing"/>
    <n v="130"/>
    <d v="2024-01-18T00:00:00"/>
    <s v="Comp Chgs NST"/>
    <n v="743455"/>
    <n v="3111.33"/>
    <s v="Toyota NZ Parts WAIRAU"/>
    <x v="6"/>
  </r>
  <r>
    <n v="7430"/>
    <s v="Data Processing"/>
    <n v="140"/>
    <d v="2024-01-18T00:00:00"/>
    <s v="Comp Chgs NST"/>
    <n v="743455"/>
    <n v="3660.39"/>
    <s v="Toyota NZ Parts WAIRAU"/>
    <x v="6"/>
  </r>
  <r>
    <n v="7430"/>
    <s v="Data Processing"/>
    <n v="162"/>
    <d v="2024-01-18T00:00:00"/>
    <s v="Comp Chgs NST"/>
    <n v="743455"/>
    <n v="1098.1099999999999"/>
    <s v="Toyota NZ Parts WAIRAU"/>
    <x v="6"/>
  </r>
  <r>
    <n v="7430"/>
    <s v="Data Processing"/>
    <n v="935"/>
    <d v="2024-01-18T00:00:00"/>
    <s v="Comp Chgs NST"/>
    <n v="743455"/>
    <n v="915.1"/>
    <s v="Toyota NZ Parts WAIRAU"/>
    <x v="6"/>
  </r>
  <r>
    <n v="7430"/>
    <s v="Data Processing"/>
    <n v="110"/>
    <d v="2024-02-07T00:00:00"/>
    <s v="Comp Chgs NST"/>
    <n v="743455"/>
    <n v="3660.39"/>
    <s v="Toyota NZ Parts WAIRAU"/>
    <x v="6"/>
  </r>
  <r>
    <n v="7430"/>
    <s v="Data Processing"/>
    <n v="110"/>
    <d v="2024-02-07T00:00:00"/>
    <s v="Comp Chgs NST"/>
    <n v="743455"/>
    <n v="-3660.39"/>
    <s v="Toyota NZ Parts WAIRAU"/>
    <x v="6"/>
  </r>
  <r>
    <n v="7430"/>
    <s v="Data Processing"/>
    <n v="110"/>
    <d v="2024-02-07T00:00:00"/>
    <s v="Comp Chgs NST"/>
    <n v="746850"/>
    <n v="3652.89"/>
    <s v="Toyota NZ Parts WAIRAU"/>
    <x v="6"/>
  </r>
  <r>
    <n v="7430"/>
    <s v="Data Processing"/>
    <n v="112"/>
    <d v="2024-02-07T00:00:00"/>
    <s v="Comp Chgs NST"/>
    <n v="743455"/>
    <n v="1830.19"/>
    <s v="Toyota NZ Parts WAIRAU"/>
    <x v="6"/>
  </r>
  <r>
    <n v="7430"/>
    <s v="Data Processing"/>
    <n v="112"/>
    <d v="2024-02-07T00:00:00"/>
    <s v="Comp Chgs NST"/>
    <n v="743455"/>
    <n v="-1830.19"/>
    <s v="Toyota NZ Parts WAIRAU"/>
    <x v="6"/>
  </r>
  <r>
    <n v="7430"/>
    <s v="Data Processing"/>
    <n v="112"/>
    <d v="2024-02-07T00:00:00"/>
    <s v="Comp Chgs NST"/>
    <n v="746850"/>
    <n v="1826.44"/>
    <s v="Toyota NZ Parts WAIRAU"/>
    <x v="6"/>
  </r>
  <r>
    <n v="7430"/>
    <s v="Data Processing"/>
    <n v="120"/>
    <d v="2024-02-07T00:00:00"/>
    <s v="Comp Chgs NST"/>
    <n v="743455"/>
    <n v="4026.43"/>
    <s v="Toyota NZ Parts WAIRAU"/>
    <x v="6"/>
  </r>
  <r>
    <n v="7430"/>
    <s v="Data Processing"/>
    <n v="120"/>
    <d v="2024-02-07T00:00:00"/>
    <s v="Comp Chgs NST"/>
    <n v="743455"/>
    <n v="-4026.43"/>
    <s v="Toyota NZ Parts WAIRAU"/>
    <x v="6"/>
  </r>
  <r>
    <n v="7430"/>
    <s v="Data Processing"/>
    <n v="120"/>
    <d v="2024-02-07T00:00:00"/>
    <s v="Comp Chgs NST"/>
    <n v="746850"/>
    <n v="4018.17"/>
    <s v="Toyota NZ Parts WAIRAU"/>
    <x v="6"/>
  </r>
  <r>
    <n v="7430"/>
    <s v="Data Processing"/>
    <n v="130"/>
    <d v="2024-02-07T00:00:00"/>
    <s v="Comp Chgs NST"/>
    <n v="743455"/>
    <n v="3111.33"/>
    <s v="Toyota NZ Parts WAIRAU"/>
    <x v="6"/>
  </r>
  <r>
    <n v="7430"/>
    <s v="Data Processing"/>
    <n v="130"/>
    <d v="2024-02-07T00:00:00"/>
    <s v="Comp Chgs NST"/>
    <n v="743455"/>
    <n v="-3111.33"/>
    <s v="Toyota NZ Parts WAIRAU"/>
    <x v="6"/>
  </r>
  <r>
    <n v="7430"/>
    <s v="Data Processing"/>
    <n v="130"/>
    <d v="2024-02-07T00:00:00"/>
    <s v="Comp Chgs NST"/>
    <n v="746850"/>
    <n v="3104.96"/>
    <s v="Toyota NZ Parts WAIRAU"/>
    <x v="6"/>
  </r>
  <r>
    <n v="7430"/>
    <s v="Data Processing"/>
    <n v="140"/>
    <d v="2024-02-07T00:00:00"/>
    <s v="Comp Chgs NST"/>
    <n v="743455"/>
    <n v="3660.39"/>
    <s v="Toyota NZ Parts WAIRAU"/>
    <x v="6"/>
  </r>
  <r>
    <n v="7430"/>
    <s v="Data Processing"/>
    <n v="140"/>
    <d v="2024-02-07T00:00:00"/>
    <s v="Comp Chgs NST"/>
    <n v="743455"/>
    <n v="-3660.39"/>
    <s v="Toyota NZ Parts WAIRAU"/>
    <x v="6"/>
  </r>
  <r>
    <n v="7430"/>
    <s v="Data Processing"/>
    <n v="140"/>
    <d v="2024-02-07T00:00:00"/>
    <s v="Comp Chgs NST"/>
    <n v="746850"/>
    <n v="3652.89"/>
    <s v="Toyota NZ Parts WAIRAU"/>
    <x v="6"/>
  </r>
  <r>
    <n v="7430"/>
    <s v="Data Processing"/>
    <n v="162"/>
    <d v="2024-02-07T00:00:00"/>
    <s v="Comp Chgs NST"/>
    <n v="743455"/>
    <n v="1098.1099999999999"/>
    <s v="Toyota NZ Parts WAIRAU"/>
    <x v="6"/>
  </r>
  <r>
    <n v="7430"/>
    <s v="Data Processing"/>
    <n v="162"/>
    <d v="2024-02-07T00:00:00"/>
    <s v="Comp Chgs NST"/>
    <n v="743455"/>
    <n v="-1098.1099999999999"/>
    <s v="Toyota NZ Parts WAIRAU"/>
    <x v="6"/>
  </r>
  <r>
    <n v="7430"/>
    <s v="Data Processing"/>
    <n v="162"/>
    <d v="2024-02-07T00:00:00"/>
    <s v="Comp Chgs NST"/>
    <n v="746850"/>
    <n v="1095.8699999999999"/>
    <s v="Toyota NZ Parts WAIRAU"/>
    <x v="6"/>
  </r>
  <r>
    <n v="7430"/>
    <s v="Data Processing"/>
    <n v="935"/>
    <d v="2024-02-07T00:00:00"/>
    <s v="Comp Chgs NST"/>
    <n v="743455"/>
    <n v="915.1"/>
    <s v="Toyota NZ Parts WAIRAU"/>
    <x v="6"/>
  </r>
  <r>
    <n v="7430"/>
    <s v="Data Processing"/>
    <n v="935"/>
    <d v="2024-02-07T00:00:00"/>
    <s v="Comp Chgs NST"/>
    <n v="743455"/>
    <n v="-915.1"/>
    <s v="Toyota NZ Parts WAIRAU"/>
    <x v="6"/>
  </r>
  <r>
    <n v="7430"/>
    <s v="Data Processing"/>
    <n v="935"/>
    <d v="2024-02-07T00:00:00"/>
    <s v="Comp Chgs NST"/>
    <n v="746850"/>
    <n v="913.23"/>
    <s v="Toyota NZ Parts WAIRAU"/>
    <x v="6"/>
  </r>
  <r>
    <n v="7430"/>
    <s v="Data Processing"/>
    <n v="110"/>
    <d v="2024-01-26T00:00:00"/>
    <s v="Comp Chgs NST/NWT"/>
    <n v="114"/>
    <n v="290.39999999999998"/>
    <s v="Turbosmart"/>
    <x v="5"/>
  </r>
  <r>
    <n v="7430"/>
    <s v="Data Processing"/>
    <n v="112"/>
    <d v="2024-01-26T00:00:00"/>
    <s v="Comp Chgs NST/NWT"/>
    <n v="114"/>
    <n v="290.39999999999998"/>
    <s v="Turbosmart"/>
    <x v="5"/>
  </r>
  <r>
    <n v="7430"/>
    <s v="Data Processing"/>
    <n v="120"/>
    <d v="2024-01-26T00:00:00"/>
    <s v="Comp Chgs NST/NWT"/>
    <n v="114"/>
    <n v="290.39999999999998"/>
    <s v="Turbosmart"/>
    <x v="5"/>
  </r>
  <r>
    <n v="7430"/>
    <s v="Data Processing"/>
    <n v="130"/>
    <d v="2024-01-26T00:00:00"/>
    <s v="Comp Chgs NST/NWT"/>
    <n v="114"/>
    <n v="290.39999999999998"/>
    <s v="Turbosmart"/>
    <x v="5"/>
  </r>
  <r>
    <n v="7430"/>
    <s v="Data Processing"/>
    <n v="140"/>
    <d v="2024-01-26T00:00:00"/>
    <s v="Comp Chgs NST/NWT"/>
    <n v="114"/>
    <n v="290.39999999999998"/>
    <s v="Turbosmart"/>
    <x v="5"/>
  </r>
  <r>
    <n v="7430"/>
    <s v="Data Processing"/>
    <n v="160"/>
    <d v="2024-01-26T00:00:00"/>
    <s v="Comp Chgs NST/NWT"/>
    <n v="114"/>
    <n v="290.39999999999998"/>
    <s v="Turbosmart"/>
    <x v="5"/>
  </r>
  <r>
    <n v="7430"/>
    <s v="Data Processing"/>
    <n v="210"/>
    <d v="2024-01-26T00:00:00"/>
    <s v="Comp Chgs NST/NWT"/>
    <n v="114"/>
    <n v="290.39999999999998"/>
    <s v="Turbosmart"/>
    <x v="5"/>
  </r>
  <r>
    <n v="7430"/>
    <s v="Data Processing"/>
    <n v="220"/>
    <d v="2024-01-26T00:00:00"/>
    <s v="Comp Chgs NST/NWT"/>
    <n v="114"/>
    <n v="290.39999999999998"/>
    <s v="Turbosmart"/>
    <x v="5"/>
  </r>
  <r>
    <n v="7430"/>
    <s v="Data Processing"/>
    <n v="230"/>
    <d v="2024-01-26T00:00:00"/>
    <s v="Comp Chgs NST/NWT"/>
    <n v="114"/>
    <n v="290.39999999999998"/>
    <s v="Turbosmart"/>
    <x v="5"/>
  </r>
  <r>
    <n v="7430"/>
    <s v="Data Processing"/>
    <n v="240"/>
    <d v="2024-01-26T00:00:00"/>
    <s v="Comp Chgs NST/NWT"/>
    <n v="114"/>
    <n v="290.39999999999998"/>
    <s v="Turbosmart"/>
    <x v="5"/>
  </r>
  <r>
    <n v="7430"/>
    <s v="Data Processing"/>
    <n v="340"/>
    <d v="2024-01-26T00:00:00"/>
    <s v="Comp Chgs NST/NWT"/>
    <n v="114"/>
    <n v="290.39999999999998"/>
    <s v="Turbosmart"/>
    <x v="5"/>
  </r>
  <r>
    <n v="7430"/>
    <s v="Data Processing"/>
    <n v="935"/>
    <d v="2024-01-26T00:00:00"/>
    <s v="Comp Chgs NST/NWT"/>
    <n v="114"/>
    <n v="290.39999999999998"/>
    <s v="Turbosmart"/>
    <x v="5"/>
  </r>
  <r>
    <n v="7430"/>
    <s v="Data Processing"/>
    <n v="936"/>
    <d v="2024-01-26T00:00:00"/>
    <s v="Comp Chgs NST/NWT"/>
    <n v="114"/>
    <n v="290.39999999999998"/>
    <s v="Turbosmart"/>
    <x v="5"/>
  </r>
  <r>
    <n v="7430"/>
    <s v="Data Processing"/>
    <n v="110"/>
    <d v="2023-03-09T00:00:00"/>
    <s v="Comp Chgs NST/NWT"/>
    <s v="INV-13955"/>
    <n v="10.53"/>
    <s v="Unleashing Potential Ltd"/>
    <x v="3"/>
  </r>
  <r>
    <n v="7430"/>
    <s v="Data Processing"/>
    <n v="112"/>
    <d v="2023-03-09T00:00:00"/>
    <s v="Comp Chgs NST/NWT"/>
    <s v="INV-13955"/>
    <n v="7.9"/>
    <s v="Unleashing Potential Ltd"/>
    <x v="3"/>
  </r>
  <r>
    <n v="7430"/>
    <s v="Data Processing"/>
    <n v="120"/>
    <d v="2023-03-09T00:00:00"/>
    <s v="Comp Chgs NST/NWT"/>
    <s v="INV-13955"/>
    <n v="14.22"/>
    <s v="Unleashing Potential Ltd"/>
    <x v="3"/>
  </r>
  <r>
    <n v="7430"/>
    <s v="Data Processing"/>
    <n v="130"/>
    <d v="2023-03-09T00:00:00"/>
    <s v="Comp Chgs NST/NWT"/>
    <s v="INV-13955"/>
    <n v="8.06"/>
    <s v="Unleashing Potential Ltd"/>
    <x v="3"/>
  </r>
  <r>
    <n v="7430"/>
    <s v="Data Processing"/>
    <n v="140"/>
    <d v="2023-03-09T00:00:00"/>
    <s v="Comp Chgs NST/NWT"/>
    <s v="INV-13955"/>
    <n v="9.48"/>
    <s v="Unleashing Potential Ltd"/>
    <x v="3"/>
  </r>
  <r>
    <n v="7430"/>
    <s v="Data Processing"/>
    <n v="160"/>
    <d v="2023-03-09T00:00:00"/>
    <s v="Comp Chgs NST/NWT"/>
    <s v="INV-13955"/>
    <n v="4.74"/>
    <s v="Unleashing Potential Ltd"/>
    <x v="3"/>
  </r>
  <r>
    <n v="7430"/>
    <s v="Data Processing"/>
    <n v="210"/>
    <d v="2023-03-09T00:00:00"/>
    <s v="Comp Chgs NST/NWT"/>
    <s v="INV-13955"/>
    <n v="5.27"/>
    <s v="Unleashing Potential Ltd"/>
    <x v="3"/>
  </r>
  <r>
    <n v="7430"/>
    <s v="Data Processing"/>
    <n v="210"/>
    <d v="2023-03-09T00:00:00"/>
    <s v="Computer charges NWT"/>
    <s v="INV-13955"/>
    <n v="18.7"/>
    <s v="Unleashing Potential Ltd"/>
    <x v="3"/>
  </r>
  <r>
    <n v="7430"/>
    <s v="Data Processing"/>
    <n v="220"/>
    <d v="2023-03-09T00:00:00"/>
    <s v="Comp Chgs NST/NWT"/>
    <s v="INV-13955"/>
    <n v="3.16"/>
    <s v="Unleashing Potential Ltd"/>
    <x v="3"/>
  </r>
  <r>
    <n v="7430"/>
    <s v="Data Processing"/>
    <n v="220"/>
    <d v="2023-03-09T00:00:00"/>
    <s v="Computer charges NWT"/>
    <s v="INV-13955"/>
    <n v="18.7"/>
    <s v="Unleashing Potential Ltd"/>
    <x v="3"/>
  </r>
  <r>
    <n v="7430"/>
    <s v="Data Processing"/>
    <n v="230"/>
    <d v="2023-03-09T00:00:00"/>
    <s v="Comp Chgs NST/NWT"/>
    <s v="INV-13955"/>
    <n v="5.33"/>
    <s v="Unleashing Potential Ltd"/>
    <x v="3"/>
  </r>
  <r>
    <n v="7430"/>
    <s v="Data Processing"/>
    <n v="230"/>
    <d v="2023-03-09T00:00:00"/>
    <s v="Computer charges NWT"/>
    <s v="INV-13955"/>
    <n v="18.7"/>
    <s v="Unleashing Potential Ltd"/>
    <x v="3"/>
  </r>
  <r>
    <n v="7430"/>
    <s v="Data Processing"/>
    <n v="240"/>
    <d v="2023-03-09T00:00:00"/>
    <s v="Comp Chgs NST/NWT"/>
    <s v="INV-13955"/>
    <n v="4.21"/>
    <s v="Unleashing Potential Ltd"/>
    <x v="3"/>
  </r>
  <r>
    <n v="7430"/>
    <s v="Data Processing"/>
    <n v="240"/>
    <d v="2023-03-09T00:00:00"/>
    <s v="Computer charges NWT"/>
    <s v="INV-13955"/>
    <n v="18.7"/>
    <s v="Unleashing Potential Ltd"/>
    <x v="3"/>
  </r>
  <r>
    <n v="7430"/>
    <s v="Data Processing"/>
    <n v="340"/>
    <d v="2023-03-09T00:00:00"/>
    <s v="Comp Chgs NST/NWT"/>
    <s v="INV-13955"/>
    <n v="2.15"/>
    <s v="Unleashing Potential Ltd"/>
    <x v="3"/>
  </r>
  <r>
    <n v="7430"/>
    <s v="Data Processing"/>
    <n v="340"/>
    <d v="2023-03-09T00:00:00"/>
    <s v="Computer charges NWT"/>
    <s v="INV-13955"/>
    <n v="8.42"/>
    <s v="Unleashing Potential Ltd"/>
    <x v="3"/>
  </r>
  <r>
    <n v="7430"/>
    <s v="Data Processing"/>
    <n v="935"/>
    <d v="2023-03-09T00:00:00"/>
    <s v="Comp Chgs NST/NWT"/>
    <s v="INV-13955"/>
    <n v="1.97"/>
    <s v="Unleashing Potential Ltd"/>
    <x v="3"/>
  </r>
  <r>
    <n v="7430"/>
    <s v="Data Processing"/>
    <n v="936"/>
    <d v="2023-03-09T00:00:00"/>
    <s v="Comp Chgs NST/NWT"/>
    <s v="INV-13955"/>
    <n v="1.97"/>
    <s v="Unleashing Potential Ltd"/>
    <x v="3"/>
  </r>
  <r>
    <n v="7430"/>
    <s v="Data Processing"/>
    <n v="936"/>
    <d v="2023-03-09T00:00:00"/>
    <s v="Computer charges NWT"/>
    <s v="INV-13955"/>
    <n v="10.29"/>
    <s v="Unleashing Potential Ltd"/>
    <x v="3"/>
  </r>
  <r>
    <n v="7430"/>
    <s v="Data Processing"/>
    <n v="110"/>
    <d v="2023-10-30T00:00:00"/>
    <s v="Unleashing Potential Ltd Annual Domain Renewal"/>
    <s v="INV-14578"/>
    <n v="34.5"/>
    <s v="Unleashing Potential Ltd"/>
    <x v="3"/>
  </r>
  <r>
    <n v="7430"/>
    <s v="Data Processing"/>
    <n v="110"/>
    <d v="2023-08-28T00:00:00"/>
    <s v="Comp Chgs NST/NWT"/>
    <d v="2023-08-01T00:00:00"/>
    <n v="259.57"/>
    <s v="Visa Business Statement-  Bronwen Newcombe (1311)"/>
    <x v="8"/>
  </r>
  <r>
    <n v="7430"/>
    <s v="Data Processing"/>
    <n v="112"/>
    <d v="2023-08-28T00:00:00"/>
    <s v="Comp Chgs NST/NWT"/>
    <d v="2023-08-01T00:00:00"/>
    <n v="194.72"/>
    <s v="Visa Business Statement-  Bronwen Newcombe (1311)"/>
    <x v="8"/>
  </r>
  <r>
    <n v="7430"/>
    <s v="Data Processing"/>
    <n v="120"/>
    <d v="2023-08-28T00:00:00"/>
    <s v="Comp Chgs NST/NWT"/>
    <d v="2023-08-01T00:00:00"/>
    <n v="350.5"/>
    <s v="Visa Business Statement-  Bronwen Newcombe (1311)"/>
    <x v="8"/>
  </r>
  <r>
    <n v="7430"/>
    <s v="Data Processing"/>
    <n v="130"/>
    <d v="2023-08-28T00:00:00"/>
    <s v="Comp Chgs NST/NWT"/>
    <d v="2023-08-01T00:00:00"/>
    <n v="198.62"/>
    <s v="Visa Business Statement-  Bronwen Newcombe (1311)"/>
    <x v="8"/>
  </r>
  <r>
    <n v="7430"/>
    <s v="Data Processing"/>
    <n v="140"/>
    <d v="2023-08-28T00:00:00"/>
    <s v="Comp Chgs NST/NWT"/>
    <d v="2023-08-01T00:00:00"/>
    <n v="233.66"/>
    <s v="Visa Business Statement-  Bronwen Newcombe (1311)"/>
    <x v="8"/>
  </r>
  <r>
    <n v="7430"/>
    <s v="Data Processing"/>
    <n v="160"/>
    <d v="2023-08-28T00:00:00"/>
    <s v="Comp Chgs NST/NWT"/>
    <d v="2023-08-01T00:00:00"/>
    <n v="116.83"/>
    <s v="Visa Business Statement-  Bronwen Newcombe (1311)"/>
    <x v="8"/>
  </r>
  <r>
    <n v="7430"/>
    <s v="Data Processing"/>
    <n v="210"/>
    <d v="2023-08-28T00:00:00"/>
    <s v="Comp Chgs NST/NWT"/>
    <d v="2023-08-01T00:00:00"/>
    <n v="129.88"/>
    <s v="Visa Business Statement-  Bronwen Newcombe (1311)"/>
    <x v="8"/>
  </r>
  <r>
    <n v="7430"/>
    <s v="Data Processing"/>
    <n v="220"/>
    <d v="2023-08-28T00:00:00"/>
    <s v="Comp Chgs NST/NWT"/>
    <d v="2023-08-01T00:00:00"/>
    <n v="77.89"/>
    <s v="Visa Business Statement-  Bronwen Newcombe (1311)"/>
    <x v="8"/>
  </r>
  <r>
    <n v="7430"/>
    <s v="Data Processing"/>
    <n v="230"/>
    <d v="2023-08-28T00:00:00"/>
    <s v="Comp Chgs NST/NWT"/>
    <d v="2023-08-01T00:00:00"/>
    <n v="131.43"/>
    <s v="Visa Business Statement-  Bronwen Newcombe (1311)"/>
    <x v="8"/>
  </r>
  <r>
    <n v="7430"/>
    <s v="Data Processing"/>
    <n v="240"/>
    <d v="2023-08-28T00:00:00"/>
    <s v="Comp Chgs NST/NWT"/>
    <d v="2023-08-01T00:00:00"/>
    <n v="103.78"/>
    <s v="Visa Business Statement-  Bronwen Newcombe (1311)"/>
    <x v="8"/>
  </r>
  <r>
    <n v="7430"/>
    <s v="Data Processing"/>
    <n v="340"/>
    <d v="2023-08-28T00:00:00"/>
    <s v="Comp Chgs NST/NWT"/>
    <d v="2023-08-01T00:00:00"/>
    <n v="52.97"/>
    <s v="Visa Business Statement-  Bronwen Newcombe (1311)"/>
    <x v="8"/>
  </r>
  <r>
    <n v="7430"/>
    <s v="Data Processing"/>
    <n v="935"/>
    <d v="2023-08-28T00:00:00"/>
    <s v="Comp Chgs NST/NWT"/>
    <d v="2023-08-01T00:00:00"/>
    <n v="48.68"/>
    <s v="Visa Business Statement-  Bronwen Newcombe (1311)"/>
    <x v="8"/>
  </r>
  <r>
    <n v="7430"/>
    <s v="Data Processing"/>
    <n v="936"/>
    <d v="2023-08-28T00:00:00"/>
    <s v="Comp Chgs NST/NWT"/>
    <d v="2023-08-01T00:00:00"/>
    <n v="48.68"/>
    <s v="Visa Business Statement-  Bronwen Newcombe (1311)"/>
    <x v="8"/>
  </r>
  <r>
    <n v="7430"/>
    <s v="Data Processing"/>
    <n v="110"/>
    <d v="2024-01-24T00:00:00"/>
    <s v="Comp Chgs NST/NWT"/>
    <d v="2024-01-01T00:00:00"/>
    <n v="289.54000000000002"/>
    <s v="Visa Business Statement-  Bronwen Newcombe (1311)"/>
    <x v="8"/>
  </r>
  <r>
    <n v="7430"/>
    <s v="Data Processing"/>
    <n v="112"/>
    <d v="2024-01-24T00:00:00"/>
    <s v="Comp Chgs NST/NWT"/>
    <d v="2024-01-01T00:00:00"/>
    <n v="217.21"/>
    <s v="Visa Business Statement-  Bronwen Newcombe (1311)"/>
    <x v="8"/>
  </r>
  <r>
    <n v="7430"/>
    <s v="Data Processing"/>
    <n v="120"/>
    <d v="2024-01-24T00:00:00"/>
    <s v="Comp Chgs NST/NWT"/>
    <d v="2024-01-01T00:00:00"/>
    <n v="390.97"/>
    <s v="Visa Business Statement-  Bronwen Newcombe (1311)"/>
    <x v="8"/>
  </r>
  <r>
    <n v="7430"/>
    <s v="Data Processing"/>
    <n v="130"/>
    <d v="2024-01-24T00:00:00"/>
    <s v="Comp Chgs NST/NWT"/>
    <d v="2024-01-01T00:00:00"/>
    <n v="221.56"/>
    <s v="Visa Business Statement-  Bronwen Newcombe (1311)"/>
    <x v="8"/>
  </r>
  <r>
    <n v="7430"/>
    <s v="Data Processing"/>
    <n v="140"/>
    <d v="2024-01-24T00:00:00"/>
    <s v="Comp Chgs NST/NWT"/>
    <d v="2024-01-01T00:00:00"/>
    <n v="260.64999999999998"/>
    <s v="Visa Business Statement-  Bronwen Newcombe (1311)"/>
    <x v="8"/>
  </r>
  <r>
    <n v="7430"/>
    <s v="Data Processing"/>
    <n v="160"/>
    <d v="2024-01-24T00:00:00"/>
    <s v="Comp Chgs NST/NWT"/>
    <d v="2024-01-01T00:00:00"/>
    <n v="130.32"/>
    <s v="Visa Business Statement-  Bronwen Newcombe (1311)"/>
    <x v="8"/>
  </r>
  <r>
    <n v="7430"/>
    <s v="Data Processing"/>
    <n v="210"/>
    <d v="2024-01-24T00:00:00"/>
    <s v="Comp Chgs NST/NWT"/>
    <d v="2024-01-01T00:00:00"/>
    <n v="144.88"/>
    <s v="Visa Business Statement-  Bronwen Newcombe (1311)"/>
    <x v="8"/>
  </r>
  <r>
    <n v="7430"/>
    <s v="Data Processing"/>
    <n v="220"/>
    <d v="2024-01-24T00:00:00"/>
    <s v="Comp Chgs NST/NWT"/>
    <d v="2024-01-01T00:00:00"/>
    <n v="86.89"/>
    <s v="Visa Business Statement-  Bronwen Newcombe (1311)"/>
    <x v="8"/>
  </r>
  <r>
    <n v="7430"/>
    <s v="Data Processing"/>
    <n v="230"/>
    <d v="2024-01-24T00:00:00"/>
    <s v="Comp Chgs NST/NWT"/>
    <d v="2024-01-01T00:00:00"/>
    <n v="146.62"/>
    <s v="Visa Business Statement-  Bronwen Newcombe (1311)"/>
    <x v="8"/>
  </r>
  <r>
    <n v="7430"/>
    <s v="Data Processing"/>
    <n v="240"/>
    <d v="2024-01-24T00:00:00"/>
    <s v="Comp Chgs NST/NWT"/>
    <d v="2024-01-01T00:00:00"/>
    <n v="115.77"/>
    <s v="Visa Business Statement-  Bronwen Newcombe (1311)"/>
    <x v="8"/>
  </r>
  <r>
    <n v="7430"/>
    <s v="Data Processing"/>
    <n v="340"/>
    <d v="2024-01-24T00:00:00"/>
    <s v="Comp Chgs NST/NWT"/>
    <d v="2024-01-01T00:00:00"/>
    <n v="59.08"/>
    <s v="Visa Business Statement-  Bronwen Newcombe (1311)"/>
    <x v="8"/>
  </r>
  <r>
    <n v="7430"/>
    <s v="Data Processing"/>
    <n v="935"/>
    <d v="2024-01-24T00:00:00"/>
    <s v="Comp Chgs NST/NWT"/>
    <d v="2024-01-01T00:00:00"/>
    <n v="54.3"/>
    <s v="Visa Business Statement-  Bronwen Newcombe (1311)"/>
    <x v="8"/>
  </r>
  <r>
    <n v="7430"/>
    <s v="Data Processing"/>
    <n v="936"/>
    <d v="2024-01-24T00:00:00"/>
    <s v="Comp Chgs NST/NWT"/>
    <d v="2024-01-01T00:00:00"/>
    <n v="54.3"/>
    <s v="Visa Business Statement-  Bronwen Newcombe (1311)"/>
    <x v="8"/>
  </r>
  <r>
    <n v="7430"/>
    <s v="Data Processing"/>
    <n v="110"/>
    <d v="2024-02-29T00:00:00"/>
    <s v="Comp Chgs NST/NWT"/>
    <d v="2024-02-01T00:00:00"/>
    <n v="205.71"/>
    <s v="Visa Business Statement- Mark Jago (4568)"/>
    <x v="8"/>
  </r>
  <r>
    <n v="7430"/>
    <s v="Data Processing"/>
    <n v="112"/>
    <d v="2024-02-29T00:00:00"/>
    <s v="Comp Chgs NST/NWT"/>
    <d v="2024-02-01T00:00:00"/>
    <n v="154.32"/>
    <s v="Visa Business Statement- Mark Jago (4568)"/>
    <x v="8"/>
  </r>
  <r>
    <n v="7430"/>
    <s v="Data Processing"/>
    <n v="120"/>
    <d v="2024-02-29T00:00:00"/>
    <s v="Comp Chgs NST/NWT"/>
    <d v="2024-02-01T00:00:00"/>
    <n v="277.77999999999997"/>
    <s v="Visa Business Statement- Mark Jago (4568)"/>
    <x v="8"/>
  </r>
  <r>
    <n v="7430"/>
    <s v="Data Processing"/>
    <n v="130"/>
    <d v="2024-02-29T00:00:00"/>
    <s v="Comp Chgs NST/NWT"/>
    <d v="2024-02-01T00:00:00"/>
    <n v="157.41"/>
    <s v="Visa Business Statement- Mark Jago (4568)"/>
    <x v="8"/>
  </r>
  <r>
    <n v="7430"/>
    <s v="Data Processing"/>
    <n v="140"/>
    <d v="2024-02-29T00:00:00"/>
    <s v="Comp Chgs NST/NWT"/>
    <d v="2024-02-01T00:00:00"/>
    <n v="185.19"/>
    <s v="Visa Business Statement- Mark Jago (4568)"/>
    <x v="8"/>
  </r>
  <r>
    <n v="7430"/>
    <s v="Data Processing"/>
    <n v="160"/>
    <d v="2024-02-29T00:00:00"/>
    <s v="Comp Chgs NST/NWT"/>
    <d v="2024-02-01T00:00:00"/>
    <n v="92.59"/>
    <s v="Visa Business Statement- Mark Jago (4568)"/>
    <x v="8"/>
  </r>
  <r>
    <n v="7430"/>
    <s v="Data Processing"/>
    <n v="210"/>
    <d v="2024-02-29T00:00:00"/>
    <s v="Comp Chgs NST/NWT"/>
    <d v="2024-02-01T00:00:00"/>
    <n v="102.93"/>
    <s v="Visa Business Statement- Mark Jago (4568)"/>
    <x v="8"/>
  </r>
  <r>
    <n v="7430"/>
    <s v="Data Processing"/>
    <n v="220"/>
    <d v="2024-02-29T00:00:00"/>
    <s v="Comp Chgs NST/NWT"/>
    <d v="2024-02-01T00:00:00"/>
    <n v="61.73"/>
    <s v="Visa Business Statement- Mark Jago (4568)"/>
    <x v="8"/>
  </r>
  <r>
    <n v="7430"/>
    <s v="Data Processing"/>
    <n v="230"/>
    <d v="2024-02-29T00:00:00"/>
    <s v="Comp Chgs NST/NWT"/>
    <d v="2024-02-01T00:00:00"/>
    <n v="104.17"/>
    <s v="Visa Business Statement- Mark Jago (4568)"/>
    <x v="8"/>
  </r>
  <r>
    <n v="7430"/>
    <s v="Data Processing"/>
    <n v="240"/>
    <d v="2024-02-29T00:00:00"/>
    <s v="Comp Chgs NST/NWT"/>
    <d v="2024-02-01T00:00:00"/>
    <n v="82.25"/>
    <s v="Visa Business Statement- Mark Jago (4568)"/>
    <x v="8"/>
  </r>
  <r>
    <n v="7430"/>
    <s v="Data Processing"/>
    <n v="340"/>
    <d v="2024-02-29T00:00:00"/>
    <s v="Comp Chgs NST/NWT"/>
    <d v="2024-02-01T00:00:00"/>
    <n v="41.97"/>
    <s v="Visa Business Statement- Mark Jago (4568)"/>
    <x v="8"/>
  </r>
  <r>
    <n v="7430"/>
    <s v="Data Processing"/>
    <n v="935"/>
    <d v="2024-02-29T00:00:00"/>
    <s v="Comp Chgs NST/NWT"/>
    <d v="2024-02-01T00:00:00"/>
    <n v="38.58"/>
    <s v="Visa Business Statement- Mark Jago (4568)"/>
    <x v="8"/>
  </r>
  <r>
    <n v="7430"/>
    <s v="Data Processing"/>
    <n v="936"/>
    <d v="2024-02-29T00:00:00"/>
    <s v="Comp Chgs NST/NWT"/>
    <d v="2024-02-01T00:00:00"/>
    <n v="38.58"/>
    <s v="Visa Business Statement- Mark Jago (4568)"/>
    <x v="8"/>
  </r>
  <r>
    <n v="7430"/>
    <s v="Data Processing"/>
    <n v="130"/>
    <d v="2023-03-16T00:00:00"/>
    <s v="Web Wonks Limited"/>
    <s v="INV-111128"/>
    <n v="1447.3"/>
    <s v="Web Wonks Limited"/>
    <x v="3"/>
  </r>
  <r>
    <n v="7430"/>
    <s v="Data Processing"/>
    <n v="110"/>
    <d v="2023-03-31T00:00:00"/>
    <s v="Comp Chgs NST"/>
    <s v="INV-110726"/>
    <n v="749.6"/>
    <s v="Web Wonks Limited"/>
    <x v="3"/>
  </r>
  <r>
    <n v="7430"/>
    <s v="Data Processing"/>
    <n v="110"/>
    <d v="2023-03-31T00:00:00"/>
    <s v="Comp Chgs NST"/>
    <s v="INV-110726"/>
    <n v="-749.6"/>
    <s v="Web Wonks Limited"/>
    <x v="3"/>
  </r>
  <r>
    <n v="7430"/>
    <s v="Data Processing"/>
    <n v="112"/>
    <d v="2023-03-31T00:00:00"/>
    <s v="Web Wonks Limited"/>
    <s v="INV-110720"/>
    <n v="3748.02"/>
    <s v="Web Wonks Limited"/>
    <x v="3"/>
  </r>
  <r>
    <n v="7430"/>
    <s v="Data Processing"/>
    <n v="112"/>
    <d v="2023-03-31T00:00:00"/>
    <s v="Comp Chgs NST"/>
    <s v="INV-110726"/>
    <n v="374.8"/>
    <s v="Web Wonks Limited"/>
    <x v="3"/>
  </r>
  <r>
    <n v="7430"/>
    <s v="Data Processing"/>
    <n v="112"/>
    <d v="2023-03-31T00:00:00"/>
    <s v="Web Wonks Limited-reversal"/>
    <s v="INV-110720"/>
    <n v="-3748.02"/>
    <s v="Web Wonks Limited"/>
    <x v="3"/>
  </r>
  <r>
    <n v="7430"/>
    <s v="Data Processing"/>
    <n v="112"/>
    <d v="2023-03-31T00:00:00"/>
    <s v="Comp Chgs NST"/>
    <s v="INV-110726"/>
    <n v="-374.8"/>
    <s v="Web Wonks Limited"/>
    <x v="3"/>
  </r>
  <r>
    <n v="7430"/>
    <s v="Data Processing"/>
    <n v="120"/>
    <d v="2023-03-31T00:00:00"/>
    <s v="Comp Chgs NST"/>
    <s v="INV-110726"/>
    <n v="824.57"/>
    <s v="Web Wonks Limited"/>
    <x v="3"/>
  </r>
  <r>
    <n v="7430"/>
    <s v="Data Processing"/>
    <n v="120"/>
    <d v="2023-03-31T00:00:00"/>
    <s v="Comp Chgs NST"/>
    <s v="INV-110726"/>
    <n v="-824.57"/>
    <s v="Web Wonks Limited"/>
    <x v="3"/>
  </r>
  <r>
    <n v="7430"/>
    <s v="Data Processing"/>
    <n v="130"/>
    <d v="2023-03-31T00:00:00"/>
    <s v="Comp Chgs NST"/>
    <s v="INV-110726"/>
    <n v="637.16999999999996"/>
    <s v="Web Wonks Limited"/>
    <x v="3"/>
  </r>
  <r>
    <n v="7430"/>
    <s v="Data Processing"/>
    <n v="130"/>
    <d v="2023-03-31T00:00:00"/>
    <s v="Web Wonks Limited"/>
    <s v="INV-111129"/>
    <n v="1447.3"/>
    <s v="Web Wonks Limited"/>
    <x v="3"/>
  </r>
  <r>
    <n v="7430"/>
    <s v="Data Processing"/>
    <n v="130"/>
    <d v="2023-03-31T00:00:00"/>
    <s v="Comp Chgs NST"/>
    <s v="INV-110726"/>
    <n v="-637.16999999999996"/>
    <s v="Web Wonks Limited"/>
    <x v="3"/>
  </r>
  <r>
    <n v="7430"/>
    <s v="Data Processing"/>
    <n v="130"/>
    <d v="2023-03-31T00:00:00"/>
    <s v="Web Wonks Limited-reversal"/>
    <s v="INV-111128"/>
    <n v="-1447.3"/>
    <s v="Web Wonks Limited"/>
    <x v="3"/>
  </r>
  <r>
    <n v="7430"/>
    <s v="Data Processing"/>
    <n v="130"/>
    <d v="2023-03-31T00:00:00"/>
    <s v="Web Wonks Limited-reversal"/>
    <s v="INV-111129"/>
    <n v="-1447.3"/>
    <s v="Web Wonks Limited"/>
    <x v="3"/>
  </r>
  <r>
    <n v="7430"/>
    <s v="Data Processing"/>
    <n v="140"/>
    <d v="2023-03-31T00:00:00"/>
    <s v="Comp Chgs NST"/>
    <s v="INV-110726"/>
    <n v="749.6"/>
    <s v="Web Wonks Limited"/>
    <x v="3"/>
  </r>
  <r>
    <n v="7430"/>
    <s v="Data Processing"/>
    <n v="140"/>
    <d v="2023-03-31T00:00:00"/>
    <s v="Comp Chgs NST"/>
    <s v="INV-110726"/>
    <n v="-749.6"/>
    <s v="Web Wonks Limited"/>
    <x v="3"/>
  </r>
  <r>
    <n v="7430"/>
    <s v="Data Processing"/>
    <n v="162"/>
    <d v="2023-03-31T00:00:00"/>
    <s v="Comp Chgs NST"/>
    <s v="INV-110726"/>
    <n v="224.88"/>
    <s v="Web Wonks Limited"/>
    <x v="3"/>
  </r>
  <r>
    <n v="7430"/>
    <s v="Data Processing"/>
    <n v="162"/>
    <d v="2023-03-31T00:00:00"/>
    <s v="Comp Chgs NST"/>
    <s v="INV-110726"/>
    <n v="-224.88"/>
    <s v="Web Wonks Limited"/>
    <x v="3"/>
  </r>
  <r>
    <n v="7430"/>
    <s v="Data Processing"/>
    <n v="210"/>
    <d v="2023-03-31T00:00:00"/>
    <s v="Computer charges NWT"/>
    <s v="INV-110732"/>
    <n v="749.6"/>
    <s v="Web Wonks Limited"/>
    <x v="3"/>
  </r>
  <r>
    <n v="7430"/>
    <s v="Data Processing"/>
    <n v="210"/>
    <d v="2023-03-31T00:00:00"/>
    <s v="Computer charges NWT"/>
    <s v="INV-110732"/>
    <n v="-749.6"/>
    <s v="Web Wonks Limited"/>
    <x v="3"/>
  </r>
  <r>
    <n v="7430"/>
    <s v="Data Processing"/>
    <n v="220"/>
    <d v="2023-03-31T00:00:00"/>
    <s v="Computer charges NWT"/>
    <s v="INV-110732"/>
    <n v="749.6"/>
    <s v="Web Wonks Limited"/>
    <x v="3"/>
  </r>
  <r>
    <n v="7430"/>
    <s v="Data Processing"/>
    <n v="220"/>
    <d v="2023-03-31T00:00:00"/>
    <s v="Computer charges NWT"/>
    <s v="INV-110732"/>
    <n v="-749.6"/>
    <s v="Web Wonks Limited"/>
    <x v="3"/>
  </r>
  <r>
    <n v="7430"/>
    <s v="Data Processing"/>
    <n v="230"/>
    <d v="2023-03-31T00:00:00"/>
    <s v="Computer charges NWT"/>
    <s v="INV-110732"/>
    <n v="749.6"/>
    <s v="Web Wonks Limited"/>
    <x v="3"/>
  </r>
  <r>
    <n v="7430"/>
    <s v="Data Processing"/>
    <n v="230"/>
    <d v="2023-03-31T00:00:00"/>
    <s v="Computer charges NWT"/>
    <s v="INV-110732"/>
    <n v="-749.6"/>
    <s v="Web Wonks Limited"/>
    <x v="3"/>
  </r>
  <r>
    <n v="7430"/>
    <s v="Data Processing"/>
    <n v="240"/>
    <d v="2023-03-31T00:00:00"/>
    <s v="Computer charges NWT"/>
    <s v="INV-110732"/>
    <n v="749.6"/>
    <s v="Web Wonks Limited"/>
    <x v="3"/>
  </r>
  <r>
    <n v="7430"/>
    <s v="Data Processing"/>
    <n v="240"/>
    <d v="2023-03-31T00:00:00"/>
    <s v="Computer charges NWT"/>
    <s v="INV-110732"/>
    <n v="-749.6"/>
    <s v="Web Wonks Limited"/>
    <x v="3"/>
  </r>
  <r>
    <n v="7430"/>
    <s v="Data Processing"/>
    <n v="340"/>
    <d v="2023-03-31T00:00:00"/>
    <s v="Computer charges NWT"/>
    <s v="INV-110732"/>
    <n v="337.32"/>
    <s v="Web Wonks Limited"/>
    <x v="3"/>
  </r>
  <r>
    <n v="7430"/>
    <s v="Data Processing"/>
    <n v="340"/>
    <d v="2023-03-31T00:00:00"/>
    <s v="Computer charges NWT"/>
    <s v="INV-110732"/>
    <n v="-337.32"/>
    <s v="Web Wonks Limited"/>
    <x v="3"/>
  </r>
  <r>
    <n v="7430"/>
    <s v="Data Processing"/>
    <n v="430"/>
    <d v="2023-03-31T00:00:00"/>
    <s v="Web Wonks Limited"/>
    <s v="INV-110510"/>
    <n v="865.83"/>
    <s v="Web Wonks Limited"/>
    <x v="3"/>
  </r>
  <r>
    <n v="7430"/>
    <s v="Data Processing"/>
    <n v="430"/>
    <d v="2023-03-31T00:00:00"/>
    <s v="Web Wonks Limited- reversal"/>
    <s v="INV-110510"/>
    <n v="-865.83"/>
    <s v="Web Wonks Limited"/>
    <x v="3"/>
  </r>
  <r>
    <n v="7430"/>
    <s v="Data Processing"/>
    <n v="440"/>
    <d v="2023-03-31T00:00:00"/>
    <s v="Web Wonks Limited"/>
    <s v="INV-110510"/>
    <n v="865.83"/>
    <s v="Web Wonks Limited"/>
    <x v="3"/>
  </r>
  <r>
    <n v="7430"/>
    <s v="Data Processing"/>
    <n v="440"/>
    <d v="2023-03-31T00:00:00"/>
    <s v="Web Wonks Limited- reversal"/>
    <s v="INV-110510"/>
    <n v="-865.83"/>
    <s v="Web Wonks Limited"/>
    <x v="3"/>
  </r>
  <r>
    <n v="7430"/>
    <s v="Data Processing"/>
    <n v="935"/>
    <d v="2023-03-31T00:00:00"/>
    <s v="Comp Chgs NST"/>
    <s v="INV-110726"/>
    <n v="187.4"/>
    <s v="Web Wonks Limited"/>
    <x v="3"/>
  </r>
  <r>
    <n v="7430"/>
    <s v="Data Processing"/>
    <n v="935"/>
    <d v="2023-03-31T00:00:00"/>
    <s v="Comp Chgs NST"/>
    <s v="INV-110726"/>
    <n v="-187.4"/>
    <s v="Web Wonks Limited"/>
    <x v="3"/>
  </r>
  <r>
    <n v="7430"/>
    <s v="Data Processing"/>
    <n v="936"/>
    <d v="2023-03-31T00:00:00"/>
    <s v="Computer charges NWT"/>
    <s v="INV-110732"/>
    <n v="412.28"/>
    <s v="Web Wonks Limited"/>
    <x v="3"/>
  </r>
  <r>
    <n v="7430"/>
    <s v="Data Processing"/>
    <n v="936"/>
    <d v="2023-03-31T00:00:00"/>
    <s v="Computer charges NWT"/>
    <s v="INV-110732"/>
    <n v="-412.28"/>
    <s v="Web Wonks Limited"/>
    <x v="3"/>
  </r>
  <r>
    <n v="7430"/>
    <s v="Data Processing"/>
    <n v="110"/>
    <d v="2023-03-28T00:00:00"/>
    <s v="Update logos on all doucments with correct phone numbers etc. delete all fax numbers._x000a_As per your quote 00733 dated 9/11/22. approved by Gail McNamara"/>
    <s v="PO19003611"/>
    <n v="266.60000000000002"/>
    <m/>
    <x v="3"/>
  </r>
  <r>
    <n v="7430"/>
    <s v="Data Processing"/>
    <n v="112"/>
    <d v="2023-03-28T00:00:00"/>
    <s v="Update logos on all doucments with correct phone numbers etc. delete all fax numbers._x000a_As per your quote 00733 dated 9/11/22. approved by Gail McNamara"/>
    <s v="PO19003611"/>
    <n v="200"/>
    <m/>
    <x v="3"/>
  </r>
  <r>
    <n v="7430"/>
    <s v="Data Processing"/>
    <n v="120"/>
    <d v="2023-03-28T00:00:00"/>
    <s v="Update logos on all doucments with correct phone numbers etc. delete all fax numbers._x000a_As per your quote 00733 dated 9/11/22. approved by Gail McNamara"/>
    <s v="PO19003611"/>
    <n v="360"/>
    <m/>
    <x v="3"/>
  </r>
  <r>
    <n v="7430"/>
    <s v="Data Processing"/>
    <n v="130"/>
    <d v="2023-03-28T00:00:00"/>
    <s v="Update logos on all doucments with correct phone numbers etc. delete all fax numbers._x000a_As per your quote 00733 dated 9/11/22. approved by Gail McNamara"/>
    <s v="PO19003611"/>
    <n v="204"/>
    <m/>
    <x v="3"/>
  </r>
  <r>
    <n v="7430"/>
    <s v="Data Processing"/>
    <n v="140"/>
    <d v="2023-03-28T00:00:00"/>
    <s v="Update logos on all doucments with correct phone numbers etc. delete all fax numbers._x000a_As per your quote 00733 dated 9/11/22. approved by Gail McNamara"/>
    <s v="PO19003611"/>
    <n v="240"/>
    <m/>
    <x v="3"/>
  </r>
  <r>
    <n v="7430"/>
    <s v="Data Processing"/>
    <n v="160"/>
    <d v="2023-03-28T00:00:00"/>
    <s v="Update logos on all doucments with correct phone numbers etc. delete all fax numbers._x000a_As per your quote 00733 dated 9/11/22. approved by Gail McNamara"/>
    <s v="PO19003611"/>
    <n v="120"/>
    <m/>
    <x v="3"/>
  </r>
  <r>
    <n v="7430"/>
    <s v="Data Processing"/>
    <n v="210"/>
    <d v="2023-03-28T00:00:00"/>
    <s v="Update logos on all doucments with correct phone numbers etc. delete all fax numbers._x000a_As per your quote 00733 dated 9/11/22. approved by Gail McNamara"/>
    <s v="PO19003611"/>
    <n v="133.4"/>
    <m/>
    <x v="3"/>
  </r>
  <r>
    <n v="7430"/>
    <s v="Data Processing"/>
    <n v="220"/>
    <d v="2023-03-28T00:00:00"/>
    <s v="Update logos on all doucments with correct phone numbers etc. delete all fax numbers._x000a_As per your quote 00733 dated 9/11/22. approved by Gail McNamara"/>
    <s v="PO19003611"/>
    <n v="80"/>
    <m/>
    <x v="3"/>
  </r>
  <r>
    <n v="7430"/>
    <s v="Data Processing"/>
    <n v="230"/>
    <d v="2023-03-28T00:00:00"/>
    <s v="Update logos on all doucments with correct phone numbers etc. delete all fax numbers._x000a_As per your quote 00733 dated 9/11/22. approved by Gail McNamara"/>
    <s v="PO19003611"/>
    <n v="135"/>
    <m/>
    <x v="3"/>
  </r>
  <r>
    <n v="7430"/>
    <s v="Data Processing"/>
    <n v="240"/>
    <d v="2023-03-28T00:00:00"/>
    <s v="Update logos on all doucments with correct phone numbers etc. delete all fax numbers._x000a_As per your quote 00733 dated 9/11/22. approved by Gail McNamara"/>
    <s v="PO19003611"/>
    <n v="106.6"/>
    <m/>
    <x v="3"/>
  </r>
  <r>
    <n v="7430"/>
    <s v="Data Processing"/>
    <n v="340"/>
    <d v="2023-03-28T00:00:00"/>
    <s v="Update logos on all doucments with correct phone numbers etc. delete all fax numbers._x000a_As per your quote 00733 dated 9/11/22. approved by Gail McNamara"/>
    <s v="PO19003611"/>
    <n v="54.4"/>
    <m/>
    <x v="3"/>
  </r>
  <r>
    <n v="7430"/>
    <s v="Data Processing"/>
    <n v="935"/>
    <d v="2023-03-28T00:00:00"/>
    <s v="Update logos on all doucments with correct phone numbers etc. delete all fax numbers._x000a_As per your quote 00733 dated 9/11/22. approved by Gail McNamara"/>
    <s v="PO19003611"/>
    <n v="50"/>
    <m/>
    <x v="3"/>
  </r>
  <r>
    <n v="7430"/>
    <s v="Data Processing"/>
    <n v="936"/>
    <d v="2023-03-28T00:00:00"/>
    <s v="Update logos on all doucments with correct phone numbers etc. delete all fax numbers._x000a_As per your quote 00733 dated 9/11/22. approved by Gail McNamara"/>
    <s v="PO19003611"/>
    <n v="50"/>
    <m/>
    <x v="3"/>
  </r>
  <r>
    <n v="7430"/>
    <s v="Data Processing"/>
    <n v="110"/>
    <d v="2023-03-31T00:00:00"/>
    <s v="EOM Re-allocation"/>
    <m/>
    <n v="-5986.59"/>
    <m/>
    <x v="9"/>
  </r>
  <r>
    <n v="7430"/>
    <s v="Data Processing"/>
    <n v="110"/>
    <d v="2023-03-31T00:00:00"/>
    <s v="EOM Re-allocation"/>
    <m/>
    <n v="5986.59"/>
    <m/>
    <x v="9"/>
  </r>
  <r>
    <n v="7430"/>
    <s v="Data Processing"/>
    <n v="110"/>
    <d v="2023-03-31T00:00:00"/>
    <s v="EOM Re-allocation"/>
    <m/>
    <n v="-5986.59"/>
    <m/>
    <x v="9"/>
  </r>
  <r>
    <n v="7430"/>
    <s v="Data Processing"/>
    <n v="120"/>
    <d v="2023-03-31T00:00:00"/>
    <s v="EOM Re-allocation"/>
    <m/>
    <n v="-6732.14"/>
    <m/>
    <x v="9"/>
  </r>
  <r>
    <n v="7430"/>
    <s v="Data Processing"/>
    <n v="120"/>
    <d v="2023-03-31T00:00:00"/>
    <s v="EOM Re-allocation"/>
    <m/>
    <n v="6732.14"/>
    <m/>
    <x v="9"/>
  </r>
  <r>
    <n v="7430"/>
    <s v="Data Processing"/>
    <n v="120"/>
    <d v="2023-03-31T00:00:00"/>
    <s v="EOM Re-allocation"/>
    <m/>
    <n v="-6732.14"/>
    <m/>
    <x v="9"/>
  </r>
  <r>
    <n v="7430"/>
    <s v="Data Processing"/>
    <n v="130"/>
    <d v="2023-03-31T00:00:00"/>
    <s v="EOM Re-allocation"/>
    <m/>
    <n v="-3375.09"/>
    <m/>
    <x v="9"/>
  </r>
  <r>
    <n v="7430"/>
    <s v="Data Processing"/>
    <n v="130"/>
    <d v="2023-03-31T00:00:00"/>
    <s v="EOM Re-allocation"/>
    <m/>
    <n v="3375.09"/>
    <m/>
    <x v="9"/>
  </r>
  <r>
    <n v="7430"/>
    <s v="Data Processing"/>
    <n v="130"/>
    <d v="2023-03-31T00:00:00"/>
    <s v="EOM Re-allocation"/>
    <m/>
    <n v="-3375.09"/>
    <m/>
    <x v="9"/>
  </r>
  <r>
    <n v="7430"/>
    <s v="Data Processing"/>
    <n v="140"/>
    <d v="2023-03-31T00:00:00"/>
    <s v="EOM Re-allocation"/>
    <m/>
    <n v="-4036.86"/>
    <m/>
    <x v="9"/>
  </r>
  <r>
    <n v="7430"/>
    <s v="Data Processing"/>
    <n v="140"/>
    <d v="2023-03-31T00:00:00"/>
    <s v="EOM Re-allocation"/>
    <m/>
    <n v="4036.86"/>
    <m/>
    <x v="9"/>
  </r>
  <r>
    <n v="7430"/>
    <s v="Data Processing"/>
    <n v="140"/>
    <d v="2023-03-31T00:00:00"/>
    <s v="EOM Re-allocation"/>
    <m/>
    <n v="-4036.86"/>
    <m/>
    <x v="9"/>
  </r>
  <r>
    <n v="7430"/>
    <s v="Data Processing"/>
    <n v="160"/>
    <d v="2023-03-31T00:00:00"/>
    <s v="EOM Re-allocation"/>
    <m/>
    <n v="-553.66"/>
    <m/>
    <x v="9"/>
  </r>
  <r>
    <n v="7430"/>
    <s v="Data Processing"/>
    <n v="160"/>
    <d v="2023-03-31T00:00:00"/>
    <s v="EOM Re-allocation"/>
    <m/>
    <n v="553.66"/>
    <m/>
    <x v="9"/>
  </r>
  <r>
    <n v="7430"/>
    <s v="Data Processing"/>
    <n v="160"/>
    <d v="2023-03-31T00:00:00"/>
    <s v="EOM Re-allocation"/>
    <m/>
    <n v="-553.66"/>
    <m/>
    <x v="9"/>
  </r>
  <r>
    <n v="7430"/>
    <s v="Data Processing"/>
    <n v="190"/>
    <d v="2023-03-31T00:00:00"/>
    <s v="EOM Re-allocation"/>
    <n v="110"/>
    <n v="5986.59"/>
    <m/>
    <x v="9"/>
  </r>
  <r>
    <n v="7430"/>
    <s v="Data Processing"/>
    <n v="190"/>
    <d v="2023-03-31T00:00:00"/>
    <s v="EOM Re-allocation"/>
    <n v="120"/>
    <n v="6732.14"/>
    <m/>
    <x v="9"/>
  </r>
  <r>
    <n v="7430"/>
    <s v="Data Processing"/>
    <n v="190"/>
    <d v="2023-03-31T00:00:00"/>
    <s v="EOM Re-allocation"/>
    <n v="130"/>
    <n v="3375.09"/>
    <m/>
    <x v="9"/>
  </r>
  <r>
    <n v="7430"/>
    <s v="Data Processing"/>
    <n v="190"/>
    <d v="2023-03-31T00:00:00"/>
    <s v="EOM Re-allocation"/>
    <n v="140"/>
    <n v="4036.86"/>
    <m/>
    <x v="9"/>
  </r>
  <r>
    <n v="7430"/>
    <s v="Data Processing"/>
    <n v="190"/>
    <d v="2023-03-31T00:00:00"/>
    <s v="EOM Re-allocation"/>
    <n v="160"/>
    <n v="553.66"/>
    <m/>
    <x v="9"/>
  </r>
  <r>
    <n v="7430"/>
    <s v="Data Processing"/>
    <n v="190"/>
    <d v="2023-03-31T00:00:00"/>
    <s v="EOM Re-allocation"/>
    <n v="210"/>
    <n v="2329.4499999999998"/>
    <m/>
    <x v="9"/>
  </r>
  <r>
    <n v="7430"/>
    <s v="Data Processing"/>
    <n v="190"/>
    <d v="2023-03-31T00:00:00"/>
    <s v="EOM Re-allocation"/>
    <n v="220"/>
    <n v="1593.08"/>
    <m/>
    <x v="9"/>
  </r>
  <r>
    <n v="7430"/>
    <s v="Data Processing"/>
    <n v="190"/>
    <d v="2023-03-31T00:00:00"/>
    <s v="EOM Re-allocation"/>
    <n v="230"/>
    <n v="1889.79"/>
    <m/>
    <x v="9"/>
  </r>
  <r>
    <n v="7430"/>
    <s v="Data Processing"/>
    <n v="190"/>
    <d v="2023-03-31T00:00:00"/>
    <s v="EOM Re-allocation"/>
    <n v="240"/>
    <n v="1442.46"/>
    <m/>
    <x v="9"/>
  </r>
  <r>
    <n v="7430"/>
    <s v="Data Processing"/>
    <n v="190"/>
    <d v="2023-03-31T00:00:00"/>
    <s v="EOM Re-allocation"/>
    <n v="330"/>
    <n v="45"/>
    <m/>
    <x v="9"/>
  </r>
  <r>
    <n v="7430"/>
    <s v="Data Processing"/>
    <n v="190"/>
    <d v="2023-03-31T00:00:00"/>
    <s v="EOM Re-allocation"/>
    <n v="340"/>
    <n v="455.27"/>
    <m/>
    <x v="9"/>
  </r>
  <r>
    <n v="7430"/>
    <s v="Data Processing"/>
    <n v="190"/>
    <d v="2023-03-31T00:00:00"/>
    <s v="EOM Re-allocation"/>
    <n v="430"/>
    <n v="127.5"/>
    <m/>
    <x v="9"/>
  </r>
  <r>
    <n v="7430"/>
    <s v="Data Processing"/>
    <n v="190"/>
    <d v="2023-03-31T00:00:00"/>
    <s v="EOM Re-allocation"/>
    <n v="440"/>
    <n v="685.98"/>
    <m/>
    <x v="9"/>
  </r>
  <r>
    <n v="7430"/>
    <s v="Data Processing"/>
    <n v="190"/>
    <d v="2023-03-31T00:00:00"/>
    <s v="EOM Re-allocation"/>
    <n v="110"/>
    <n v="-5986.59"/>
    <m/>
    <x v="9"/>
  </r>
  <r>
    <n v="7430"/>
    <s v="Data Processing"/>
    <n v="190"/>
    <d v="2023-03-31T00:00:00"/>
    <s v="EOM Re-allocation"/>
    <n v="120"/>
    <n v="-6732.14"/>
    <m/>
    <x v="9"/>
  </r>
  <r>
    <n v="7430"/>
    <s v="Data Processing"/>
    <n v="190"/>
    <d v="2023-03-31T00:00:00"/>
    <s v="EOM Re-allocation"/>
    <n v="130"/>
    <n v="-3375.09"/>
    <m/>
    <x v="9"/>
  </r>
  <r>
    <n v="7430"/>
    <s v="Data Processing"/>
    <n v="190"/>
    <d v="2023-03-31T00:00:00"/>
    <s v="EOM Re-allocation"/>
    <n v="140"/>
    <n v="-4036.86"/>
    <m/>
    <x v="9"/>
  </r>
  <r>
    <n v="7430"/>
    <s v="Data Processing"/>
    <n v="190"/>
    <d v="2023-03-31T00:00:00"/>
    <s v="EOM Re-allocation"/>
    <n v="160"/>
    <n v="-553.66"/>
    <m/>
    <x v="9"/>
  </r>
  <r>
    <n v="7430"/>
    <s v="Data Processing"/>
    <n v="190"/>
    <d v="2023-03-31T00:00:00"/>
    <s v="EOM Re-allocation"/>
    <n v="210"/>
    <n v="-2329.4499999999998"/>
    <m/>
    <x v="9"/>
  </r>
  <r>
    <n v="7430"/>
    <s v="Data Processing"/>
    <n v="190"/>
    <d v="2023-03-31T00:00:00"/>
    <s v="EOM Re-allocation"/>
    <n v="220"/>
    <n v="-1593.08"/>
    <m/>
    <x v="9"/>
  </r>
  <r>
    <n v="7430"/>
    <s v="Data Processing"/>
    <n v="190"/>
    <d v="2023-03-31T00:00:00"/>
    <s v="EOM Re-allocation"/>
    <n v="230"/>
    <n v="-1889.79"/>
    <m/>
    <x v="9"/>
  </r>
  <r>
    <n v="7430"/>
    <s v="Data Processing"/>
    <n v="190"/>
    <d v="2023-03-31T00:00:00"/>
    <s v="EOM Re-allocation"/>
    <n v="240"/>
    <n v="-1442.46"/>
    <m/>
    <x v="9"/>
  </r>
  <r>
    <n v="7430"/>
    <s v="Data Processing"/>
    <n v="190"/>
    <d v="2023-03-31T00:00:00"/>
    <s v="EOM Re-allocation"/>
    <n v="330"/>
    <n v="-45"/>
    <m/>
    <x v="9"/>
  </r>
  <r>
    <n v="7430"/>
    <s v="Data Processing"/>
    <n v="190"/>
    <d v="2023-03-31T00:00:00"/>
    <s v="EOM Re-allocation"/>
    <n v="340"/>
    <n v="-455.27"/>
    <m/>
    <x v="9"/>
  </r>
  <r>
    <n v="7430"/>
    <s v="Data Processing"/>
    <n v="190"/>
    <d v="2023-03-31T00:00:00"/>
    <s v="EOM Re-allocation"/>
    <n v="430"/>
    <n v="-127.5"/>
    <m/>
    <x v="9"/>
  </r>
  <r>
    <n v="7430"/>
    <s v="Data Processing"/>
    <n v="190"/>
    <d v="2023-03-31T00:00:00"/>
    <s v="EOM Re-allocation"/>
    <n v="440"/>
    <n v="-685.98"/>
    <m/>
    <x v="9"/>
  </r>
  <r>
    <n v="7430"/>
    <s v="Data Processing"/>
    <n v="190"/>
    <d v="2023-03-31T00:00:00"/>
    <s v="EOM Re-allocation"/>
    <n v="110"/>
    <n v="5986.59"/>
    <m/>
    <x v="9"/>
  </r>
  <r>
    <n v="7430"/>
    <s v="Data Processing"/>
    <n v="190"/>
    <d v="2023-03-31T00:00:00"/>
    <s v="EOM Re-allocation"/>
    <n v="120"/>
    <n v="6732.14"/>
    <m/>
    <x v="9"/>
  </r>
  <r>
    <n v="7430"/>
    <s v="Data Processing"/>
    <n v="190"/>
    <d v="2023-03-31T00:00:00"/>
    <s v="EOM Re-allocation"/>
    <n v="130"/>
    <n v="3375.09"/>
    <m/>
    <x v="9"/>
  </r>
  <r>
    <n v="7430"/>
    <s v="Data Processing"/>
    <n v="190"/>
    <d v="2023-03-31T00:00:00"/>
    <s v="EOM Re-allocation"/>
    <n v="140"/>
    <n v="4036.86"/>
    <m/>
    <x v="9"/>
  </r>
  <r>
    <n v="7430"/>
    <s v="Data Processing"/>
    <n v="190"/>
    <d v="2023-03-31T00:00:00"/>
    <s v="EOM Re-allocation"/>
    <n v="160"/>
    <n v="553.66"/>
    <m/>
    <x v="9"/>
  </r>
  <r>
    <n v="7430"/>
    <s v="Data Processing"/>
    <n v="190"/>
    <d v="2023-03-31T00:00:00"/>
    <s v="EOM Re-allocation"/>
    <n v="210"/>
    <n v="2329.4499999999998"/>
    <m/>
    <x v="9"/>
  </r>
  <r>
    <n v="7430"/>
    <s v="Data Processing"/>
    <n v="190"/>
    <d v="2023-03-31T00:00:00"/>
    <s v="EOM Re-allocation"/>
    <n v="220"/>
    <n v="1593.08"/>
    <m/>
    <x v="9"/>
  </r>
  <r>
    <n v="7430"/>
    <s v="Data Processing"/>
    <n v="190"/>
    <d v="2023-03-31T00:00:00"/>
    <s v="EOM Re-allocation"/>
    <n v="230"/>
    <n v="1889.79"/>
    <m/>
    <x v="9"/>
  </r>
  <r>
    <n v="7430"/>
    <s v="Data Processing"/>
    <n v="190"/>
    <d v="2023-03-31T00:00:00"/>
    <s v="EOM Re-allocation"/>
    <n v="240"/>
    <n v="1442.46"/>
    <m/>
    <x v="9"/>
  </r>
  <r>
    <n v="7430"/>
    <s v="Data Processing"/>
    <n v="190"/>
    <d v="2023-03-31T00:00:00"/>
    <s v="EOM Re-allocation"/>
    <n v="330"/>
    <n v="45"/>
    <m/>
    <x v="9"/>
  </r>
  <r>
    <n v="7430"/>
    <s v="Data Processing"/>
    <n v="190"/>
    <d v="2023-03-31T00:00:00"/>
    <s v="EOM Re-allocation"/>
    <n v="340"/>
    <n v="455.27"/>
    <m/>
    <x v="9"/>
  </r>
  <r>
    <n v="7430"/>
    <s v="Data Processing"/>
    <n v="190"/>
    <d v="2023-03-31T00:00:00"/>
    <s v="EOM Re-allocation"/>
    <n v="430"/>
    <n v="127.5"/>
    <m/>
    <x v="9"/>
  </r>
  <r>
    <n v="7430"/>
    <s v="Data Processing"/>
    <n v="190"/>
    <d v="2023-03-31T00:00:00"/>
    <s v="EOM Re-allocation"/>
    <n v="440"/>
    <n v="685.98"/>
    <m/>
    <x v="9"/>
  </r>
  <r>
    <n v="7430"/>
    <s v="Data Processing"/>
    <n v="210"/>
    <d v="2023-03-31T00:00:00"/>
    <s v="EOM Re-allocation"/>
    <m/>
    <n v="-2329.4499999999998"/>
    <m/>
    <x v="9"/>
  </r>
  <r>
    <n v="7430"/>
    <s v="Data Processing"/>
    <n v="210"/>
    <d v="2023-03-31T00:00:00"/>
    <s v="EOM Re-allocation"/>
    <m/>
    <n v="2329.4499999999998"/>
    <m/>
    <x v="9"/>
  </r>
  <r>
    <n v="7430"/>
    <s v="Data Processing"/>
    <n v="210"/>
    <d v="2023-03-31T00:00:00"/>
    <s v="EOM Re-allocation"/>
    <m/>
    <n v="-2329.4499999999998"/>
    <m/>
    <x v="9"/>
  </r>
  <r>
    <n v="7430"/>
    <s v="Data Processing"/>
    <n v="220"/>
    <d v="2023-03-31T00:00:00"/>
    <s v="EOM Re-allocation"/>
    <m/>
    <n v="-1593.08"/>
    <m/>
    <x v="9"/>
  </r>
  <r>
    <n v="7430"/>
    <s v="Data Processing"/>
    <n v="220"/>
    <d v="2023-03-31T00:00:00"/>
    <s v="EOM Re-allocation"/>
    <m/>
    <n v="1593.08"/>
    <m/>
    <x v="9"/>
  </r>
  <r>
    <n v="7430"/>
    <s v="Data Processing"/>
    <n v="220"/>
    <d v="2023-03-31T00:00:00"/>
    <s v="EOM Re-allocation"/>
    <m/>
    <n v="-1593.08"/>
    <m/>
    <x v="9"/>
  </r>
  <r>
    <n v="7430"/>
    <s v="Data Processing"/>
    <n v="230"/>
    <d v="2023-03-31T00:00:00"/>
    <s v="EOM Re-allocation"/>
    <m/>
    <n v="-1889.79"/>
    <m/>
    <x v="9"/>
  </r>
  <r>
    <n v="7430"/>
    <s v="Data Processing"/>
    <n v="230"/>
    <d v="2023-03-31T00:00:00"/>
    <s v="EOM Re-allocation"/>
    <m/>
    <n v="1889.79"/>
    <m/>
    <x v="9"/>
  </r>
  <r>
    <n v="7430"/>
    <s v="Data Processing"/>
    <n v="230"/>
    <d v="2023-03-31T00:00:00"/>
    <s v="EOM Re-allocation"/>
    <m/>
    <n v="-1889.79"/>
    <m/>
    <x v="9"/>
  </r>
  <r>
    <n v="7430"/>
    <s v="Data Processing"/>
    <n v="240"/>
    <d v="2023-03-31T00:00:00"/>
    <s v="EOM Re-allocation"/>
    <m/>
    <n v="-1442.46"/>
    <m/>
    <x v="9"/>
  </r>
  <r>
    <n v="7430"/>
    <s v="Data Processing"/>
    <n v="240"/>
    <d v="2023-03-31T00:00:00"/>
    <s v="EOM Re-allocation"/>
    <m/>
    <n v="1442.46"/>
    <m/>
    <x v="9"/>
  </r>
  <r>
    <n v="7430"/>
    <s v="Data Processing"/>
    <n v="240"/>
    <d v="2023-03-31T00:00:00"/>
    <s v="EOM Re-allocation"/>
    <m/>
    <n v="-1442.46"/>
    <m/>
    <x v="9"/>
  </r>
  <r>
    <n v="7430"/>
    <s v="Data Processing"/>
    <n v="330"/>
    <d v="2023-03-31T00:00:00"/>
    <s v="EOM Re-allocation"/>
    <m/>
    <n v="-45"/>
    <m/>
    <x v="9"/>
  </r>
  <r>
    <n v="7430"/>
    <s v="Data Processing"/>
    <n v="330"/>
    <d v="2023-03-31T00:00:00"/>
    <s v="EOM Re-allocation"/>
    <m/>
    <n v="45"/>
    <m/>
    <x v="9"/>
  </r>
  <r>
    <n v="7430"/>
    <s v="Data Processing"/>
    <n v="330"/>
    <d v="2023-03-31T00:00:00"/>
    <s v="EOM Re-allocation"/>
    <m/>
    <n v="-45"/>
    <m/>
    <x v="9"/>
  </r>
  <r>
    <n v="7430"/>
    <s v="Data Processing"/>
    <n v="340"/>
    <d v="2023-03-31T00:00:00"/>
    <s v="EOM Re-allocation"/>
    <m/>
    <n v="-455.27"/>
    <m/>
    <x v="9"/>
  </r>
  <r>
    <n v="7430"/>
    <s v="Data Processing"/>
    <n v="340"/>
    <d v="2023-03-31T00:00:00"/>
    <s v="EOM Re-allocation"/>
    <m/>
    <n v="455.27"/>
    <m/>
    <x v="9"/>
  </r>
  <r>
    <n v="7430"/>
    <s v="Data Processing"/>
    <n v="340"/>
    <d v="2023-03-31T00:00:00"/>
    <s v="EOM Re-allocation"/>
    <m/>
    <n v="-455.27"/>
    <m/>
    <x v="9"/>
  </r>
  <r>
    <n v="7430"/>
    <s v="Data Processing"/>
    <n v="430"/>
    <d v="2023-03-31T00:00:00"/>
    <s v="EOM Re-allocation"/>
    <m/>
    <n v="-127.5"/>
    <m/>
    <x v="9"/>
  </r>
  <r>
    <n v="7430"/>
    <s v="Data Processing"/>
    <n v="430"/>
    <d v="2023-03-31T00:00:00"/>
    <s v="EOM Re-allocation"/>
    <m/>
    <n v="127.5"/>
    <m/>
    <x v="9"/>
  </r>
  <r>
    <n v="7430"/>
    <s v="Data Processing"/>
    <n v="430"/>
    <d v="2023-03-31T00:00:00"/>
    <s v="EOM Re-allocation"/>
    <m/>
    <n v="-127.5"/>
    <m/>
    <x v="9"/>
  </r>
  <r>
    <n v="7430"/>
    <s v="Data Processing"/>
    <n v="440"/>
    <d v="2023-03-31T00:00:00"/>
    <s v="EOM Re-allocation"/>
    <m/>
    <n v="-685.98"/>
    <m/>
    <x v="9"/>
  </r>
  <r>
    <n v="7430"/>
    <s v="Data Processing"/>
    <n v="440"/>
    <d v="2023-03-31T00:00:00"/>
    <s v="EOM Re-allocation"/>
    <m/>
    <n v="685.98"/>
    <m/>
    <x v="9"/>
  </r>
  <r>
    <n v="7430"/>
    <s v="Data Processing"/>
    <n v="440"/>
    <d v="2023-03-31T00:00:00"/>
    <s v="EOM Re-allocation"/>
    <m/>
    <n v="-685.98"/>
    <m/>
    <x v="9"/>
  </r>
  <r>
    <n v="7430"/>
    <s v="Data Processing"/>
    <n v="142"/>
    <d v="2023-07-31T00:00:00"/>
    <s v="Recode 147 to 142"/>
    <m/>
    <n v="0"/>
    <m/>
    <x v="9"/>
  </r>
  <r>
    <n v="7430"/>
    <s v="Data Processing"/>
    <n v="147"/>
    <d v="2023-07-31T00:00:00"/>
    <s v="Recode 147 to 142"/>
    <m/>
    <n v="0"/>
    <m/>
    <x v="9"/>
  </r>
  <r>
    <n v="7430"/>
    <s v="Data Processing"/>
    <n v="170"/>
    <d v="2023-09-30T00:00:00"/>
    <s v="0923- To recode expenses from 170 to 190"/>
    <m/>
    <n v="-162.5"/>
    <m/>
    <x v="9"/>
  </r>
  <r>
    <n v="7430"/>
    <s v="Data Processing"/>
    <n v="190"/>
    <d v="2023-09-30T00:00:00"/>
    <s v="0923- To recode expenses from 170 to 190"/>
    <m/>
    <n v="162.5"/>
    <m/>
    <x v="9"/>
  </r>
  <r>
    <n v="7430"/>
    <s v="Data Processing"/>
    <n v="110"/>
    <d v="2023-10-01T00:00:00"/>
    <s v="Office Vibe"/>
    <s v="STD JNL"/>
    <n v="80.209999999999994"/>
    <m/>
    <x v="10"/>
  </r>
  <r>
    <n v="7430"/>
    <s v="Data Processing"/>
    <n v="112"/>
    <d v="2023-10-01T00:00:00"/>
    <s v="Office Vibe"/>
    <s v="STD JNL"/>
    <n v="44.56"/>
    <m/>
    <x v="10"/>
  </r>
  <r>
    <n v="7430"/>
    <s v="Data Processing"/>
    <n v="120"/>
    <d v="2023-10-01T00:00:00"/>
    <s v="Office Vibe"/>
    <s v="STD JNL"/>
    <n v="26.74"/>
    <m/>
    <x v="10"/>
  </r>
  <r>
    <n v="7430"/>
    <s v="Data Processing"/>
    <n v="121"/>
    <d v="2023-10-01T00:00:00"/>
    <s v="Office Vibe"/>
    <s v="STD JNL"/>
    <n v="17.82"/>
    <m/>
    <x v="10"/>
  </r>
  <r>
    <n v="7430"/>
    <s v="Data Processing"/>
    <n v="130"/>
    <d v="2023-10-01T00:00:00"/>
    <s v="Office Vibe"/>
    <s v="STD JNL"/>
    <n v="98.03"/>
    <m/>
    <x v="10"/>
  </r>
  <r>
    <n v="7430"/>
    <s v="Data Processing"/>
    <n v="140"/>
    <d v="2023-10-01T00:00:00"/>
    <s v="Office Vibe"/>
    <s v="STD JNL"/>
    <n v="249.54"/>
    <m/>
    <x v="10"/>
  </r>
  <r>
    <n v="7430"/>
    <s v="Data Processing"/>
    <n v="142"/>
    <d v="2023-10-01T00:00:00"/>
    <s v="Office Vibe"/>
    <s v="STD JNL"/>
    <n v="89.12"/>
    <m/>
    <x v="10"/>
  </r>
  <r>
    <n v="7430"/>
    <s v="Data Processing"/>
    <n v="142"/>
    <d v="2023-10-01T00:00:00"/>
    <s v="Office Vibe"/>
    <s v="STD JNL"/>
    <n v="44.56"/>
    <m/>
    <x v="10"/>
  </r>
  <r>
    <n v="7430"/>
    <s v="Data Processing"/>
    <n v="150"/>
    <d v="2023-10-01T00:00:00"/>
    <s v="Office Vibe"/>
    <s v="STD JNL"/>
    <n v="71.3"/>
    <m/>
    <x v="10"/>
  </r>
  <r>
    <n v="7430"/>
    <s v="Data Processing"/>
    <n v="160"/>
    <d v="2023-10-01T00:00:00"/>
    <s v="Office Vibe"/>
    <s v="STD JNL"/>
    <n v="26.74"/>
    <m/>
    <x v="10"/>
  </r>
  <r>
    <n v="7430"/>
    <s v="Data Processing"/>
    <n v="210"/>
    <d v="2023-10-01T00:00:00"/>
    <s v="Office Vibe"/>
    <s v="STD JNL"/>
    <n v="35.65"/>
    <m/>
    <x v="10"/>
  </r>
  <r>
    <n v="7430"/>
    <s v="Data Processing"/>
    <n v="220"/>
    <d v="2023-10-01T00:00:00"/>
    <s v="Office Vibe"/>
    <s v="STD JNL"/>
    <n v="35.65"/>
    <m/>
    <x v="10"/>
  </r>
  <r>
    <n v="7430"/>
    <s v="Data Processing"/>
    <n v="230"/>
    <d v="2023-10-01T00:00:00"/>
    <s v="Office Vibe"/>
    <s v="STD JNL"/>
    <n v="26.74"/>
    <m/>
    <x v="10"/>
  </r>
  <r>
    <n v="7430"/>
    <s v="Data Processing"/>
    <n v="240"/>
    <d v="2023-10-01T00:00:00"/>
    <s v="Office Vibe"/>
    <s v="STD JNL"/>
    <n v="151.51"/>
    <m/>
    <x v="10"/>
  </r>
  <r>
    <n v="7430"/>
    <s v="Data Processing"/>
    <n v="260"/>
    <d v="2023-10-01T00:00:00"/>
    <s v="Office Vibe"/>
    <s v="STD JNL"/>
    <n v="17.82"/>
    <m/>
    <x v="10"/>
  </r>
  <r>
    <n v="7430"/>
    <s v="Data Processing"/>
    <n v="330"/>
    <d v="2023-10-01T00:00:00"/>
    <s v="Office Vibe"/>
    <s v="STD JNL"/>
    <n v="8.91"/>
    <m/>
    <x v="10"/>
  </r>
  <r>
    <n v="7430"/>
    <s v="Data Processing"/>
    <n v="340"/>
    <d v="2023-10-01T00:00:00"/>
    <s v="Office Vibe"/>
    <s v="STD JNL"/>
    <n v="98.03"/>
    <m/>
    <x v="10"/>
  </r>
  <r>
    <n v="7430"/>
    <s v="Data Processing"/>
    <n v="430"/>
    <d v="2023-10-01T00:00:00"/>
    <s v="Office Vibe"/>
    <s v="STD JNL"/>
    <n v="8.91"/>
    <m/>
    <x v="10"/>
  </r>
  <r>
    <n v="7430"/>
    <s v="Data Processing"/>
    <n v="440"/>
    <d v="2023-10-01T00:00:00"/>
    <s v="Office Vibe"/>
    <s v="STD JNL"/>
    <n v="98.03"/>
    <m/>
    <x v="10"/>
  </r>
  <r>
    <n v="7430"/>
    <s v="Data Processing"/>
    <n v="935"/>
    <d v="2023-10-01T00:00:00"/>
    <s v="Office Vibe"/>
    <s v="STD JNL"/>
    <n v="44.56"/>
    <m/>
    <x v="10"/>
  </r>
  <r>
    <n v="7430"/>
    <s v="Data Processing"/>
    <n v="936"/>
    <d v="2023-10-01T00:00:00"/>
    <s v="Office Vibe"/>
    <s v="STD JNL"/>
    <n v="8.91"/>
    <m/>
    <x v="10"/>
  </r>
  <r>
    <n v="7430"/>
    <s v="Data Processing"/>
    <n v="170"/>
    <d v="2023-10-31T00:00:00"/>
    <s v="1023 - EOM - Fixed mis-coding"/>
    <m/>
    <n v="-65"/>
    <m/>
    <x v="10"/>
  </r>
  <r>
    <n v="7430"/>
    <s v="Data Processing"/>
    <n v="190"/>
    <d v="2023-10-31T00:00:00"/>
    <s v="1023 - EOM - Fixed mis-coding"/>
    <m/>
    <n v="65"/>
    <m/>
    <x v="10"/>
  </r>
  <r>
    <n v="7430"/>
    <s v="Data Processing"/>
    <n v="110"/>
    <d v="2023-11-01T00:00:00"/>
    <s v="Office Vibe"/>
    <s v="STD JNL"/>
    <n v="80.209999999999994"/>
    <m/>
    <x v="10"/>
  </r>
  <r>
    <n v="7430"/>
    <s v="Data Processing"/>
    <n v="112"/>
    <d v="2023-11-01T00:00:00"/>
    <s v="Office Vibe"/>
    <s v="STD JNL"/>
    <n v="44.56"/>
    <m/>
    <x v="10"/>
  </r>
  <r>
    <n v="7430"/>
    <s v="Data Processing"/>
    <n v="120"/>
    <d v="2023-11-01T00:00:00"/>
    <s v="Office Vibe"/>
    <s v="STD JNL"/>
    <n v="26.74"/>
    <m/>
    <x v="10"/>
  </r>
  <r>
    <n v="7430"/>
    <s v="Data Processing"/>
    <n v="121"/>
    <d v="2023-11-01T00:00:00"/>
    <s v="Office Vibe"/>
    <s v="STD JNL"/>
    <n v="17.82"/>
    <m/>
    <x v="10"/>
  </r>
  <r>
    <n v="7430"/>
    <s v="Data Processing"/>
    <n v="130"/>
    <d v="2023-11-01T00:00:00"/>
    <s v="Office Vibe"/>
    <s v="STD JNL"/>
    <n v="98.03"/>
    <m/>
    <x v="10"/>
  </r>
  <r>
    <n v="7430"/>
    <s v="Data Processing"/>
    <n v="140"/>
    <d v="2023-11-01T00:00:00"/>
    <s v="Office Vibe"/>
    <s v="STD JNL"/>
    <n v="249.54"/>
    <m/>
    <x v="10"/>
  </r>
  <r>
    <n v="7430"/>
    <s v="Data Processing"/>
    <n v="142"/>
    <d v="2023-11-01T00:00:00"/>
    <s v="Office Vibe"/>
    <s v="STD JNL"/>
    <n v="89.12"/>
    <m/>
    <x v="10"/>
  </r>
  <r>
    <n v="7430"/>
    <s v="Data Processing"/>
    <n v="142"/>
    <d v="2023-11-01T00:00:00"/>
    <s v="Office Vibe"/>
    <s v="STD JNL"/>
    <n v="44.56"/>
    <m/>
    <x v="10"/>
  </r>
  <r>
    <n v="7430"/>
    <s v="Data Processing"/>
    <n v="150"/>
    <d v="2023-11-01T00:00:00"/>
    <s v="Office Vibe"/>
    <s v="STD JNL"/>
    <n v="71.3"/>
    <m/>
    <x v="10"/>
  </r>
  <r>
    <n v="7430"/>
    <s v="Data Processing"/>
    <n v="160"/>
    <d v="2023-11-01T00:00:00"/>
    <s v="Office Vibe"/>
    <s v="STD JNL"/>
    <n v="26.74"/>
    <m/>
    <x v="10"/>
  </r>
  <r>
    <n v="7430"/>
    <s v="Data Processing"/>
    <n v="210"/>
    <d v="2023-11-01T00:00:00"/>
    <s v="Office Vibe"/>
    <s v="STD JNL"/>
    <n v="35.65"/>
    <m/>
    <x v="10"/>
  </r>
  <r>
    <n v="7430"/>
    <s v="Data Processing"/>
    <n v="220"/>
    <d v="2023-11-01T00:00:00"/>
    <s v="Office Vibe"/>
    <s v="STD JNL"/>
    <n v="35.65"/>
    <m/>
    <x v="10"/>
  </r>
  <r>
    <n v="7430"/>
    <s v="Data Processing"/>
    <n v="230"/>
    <d v="2023-11-01T00:00:00"/>
    <s v="Office Vibe"/>
    <s v="STD JNL"/>
    <n v="26.74"/>
    <m/>
    <x v="10"/>
  </r>
  <r>
    <n v="7430"/>
    <s v="Data Processing"/>
    <n v="240"/>
    <d v="2023-11-01T00:00:00"/>
    <s v="Office Vibe"/>
    <s v="STD JNL"/>
    <n v="151.51"/>
    <m/>
    <x v="10"/>
  </r>
  <r>
    <n v="7430"/>
    <s v="Data Processing"/>
    <n v="260"/>
    <d v="2023-11-01T00:00:00"/>
    <s v="Office Vibe"/>
    <s v="STD JNL"/>
    <n v="17.82"/>
    <m/>
    <x v="10"/>
  </r>
  <r>
    <n v="7430"/>
    <s v="Data Processing"/>
    <n v="330"/>
    <d v="2023-11-01T00:00:00"/>
    <s v="Office Vibe"/>
    <s v="STD JNL"/>
    <n v="8.91"/>
    <m/>
    <x v="10"/>
  </r>
  <r>
    <n v="7430"/>
    <s v="Data Processing"/>
    <n v="340"/>
    <d v="2023-11-01T00:00:00"/>
    <s v="Office Vibe"/>
    <s v="STD JNL"/>
    <n v="98.03"/>
    <m/>
    <x v="10"/>
  </r>
  <r>
    <n v="7430"/>
    <s v="Data Processing"/>
    <n v="430"/>
    <d v="2023-11-01T00:00:00"/>
    <s v="Office Vibe"/>
    <s v="STD JNL"/>
    <n v="8.91"/>
    <m/>
    <x v="10"/>
  </r>
  <r>
    <n v="7430"/>
    <s v="Data Processing"/>
    <n v="440"/>
    <d v="2023-11-01T00:00:00"/>
    <s v="Office Vibe"/>
    <s v="STD JNL"/>
    <n v="98.03"/>
    <m/>
    <x v="10"/>
  </r>
  <r>
    <n v="7430"/>
    <s v="Data Processing"/>
    <n v="935"/>
    <d v="2023-11-01T00:00:00"/>
    <s v="Office Vibe"/>
    <s v="STD JNL"/>
    <n v="44.56"/>
    <m/>
    <x v="10"/>
  </r>
  <r>
    <n v="7430"/>
    <s v="Data Processing"/>
    <n v="936"/>
    <d v="2023-11-01T00:00:00"/>
    <s v="Office Vibe"/>
    <s v="STD JNL"/>
    <n v="8.91"/>
    <m/>
    <x v="10"/>
  </r>
  <r>
    <n v="7430"/>
    <s v="Data Processing"/>
    <n v="170"/>
    <d v="2023-11-30T00:00:00"/>
    <s v="170 clear out"/>
    <m/>
    <n v="-65"/>
    <m/>
    <x v="10"/>
  </r>
  <r>
    <n v="7430"/>
    <s v="Data Processing"/>
    <n v="190"/>
    <d v="2023-11-30T00:00:00"/>
    <s v="170 clear out"/>
    <m/>
    <n v="65"/>
    <m/>
    <x v="10"/>
  </r>
  <r>
    <n v="7430"/>
    <s v="Data Processing"/>
    <n v="110"/>
    <d v="2023-12-01T00:00:00"/>
    <s v="Office Vibe"/>
    <s v="STD JNL"/>
    <n v="80.209999999999994"/>
    <m/>
    <x v="10"/>
  </r>
  <r>
    <n v="7430"/>
    <s v="Data Processing"/>
    <n v="112"/>
    <d v="2023-12-01T00:00:00"/>
    <s v="Office Vibe"/>
    <s v="STD JNL"/>
    <n v="44.56"/>
    <m/>
    <x v="10"/>
  </r>
  <r>
    <n v="7430"/>
    <s v="Data Processing"/>
    <n v="120"/>
    <d v="2023-12-01T00:00:00"/>
    <s v="Office Vibe"/>
    <s v="STD JNL"/>
    <n v="26.74"/>
    <m/>
    <x v="10"/>
  </r>
  <r>
    <n v="7430"/>
    <s v="Data Processing"/>
    <n v="121"/>
    <d v="2023-12-01T00:00:00"/>
    <s v="Office Vibe"/>
    <s v="STD JNL"/>
    <n v="17.82"/>
    <m/>
    <x v="10"/>
  </r>
  <r>
    <n v="7430"/>
    <s v="Data Processing"/>
    <n v="130"/>
    <d v="2023-12-01T00:00:00"/>
    <s v="Office Vibe"/>
    <s v="STD JNL"/>
    <n v="98.03"/>
    <m/>
    <x v="10"/>
  </r>
  <r>
    <n v="7430"/>
    <s v="Data Processing"/>
    <n v="140"/>
    <d v="2023-12-01T00:00:00"/>
    <s v="Office Vibe"/>
    <s v="STD JNL"/>
    <n v="249.54"/>
    <m/>
    <x v="10"/>
  </r>
  <r>
    <n v="7430"/>
    <s v="Data Processing"/>
    <n v="142"/>
    <d v="2023-12-01T00:00:00"/>
    <s v="Office Vibe"/>
    <s v="STD JNL"/>
    <n v="89.12"/>
    <m/>
    <x v="10"/>
  </r>
  <r>
    <n v="7430"/>
    <s v="Data Processing"/>
    <n v="142"/>
    <d v="2023-12-01T00:00:00"/>
    <s v="Office Vibe"/>
    <s v="STD JNL"/>
    <n v="44.56"/>
    <m/>
    <x v="10"/>
  </r>
  <r>
    <n v="7430"/>
    <s v="Data Processing"/>
    <n v="150"/>
    <d v="2023-12-01T00:00:00"/>
    <s v="Office Vibe"/>
    <s v="STD JNL"/>
    <n v="71.3"/>
    <m/>
    <x v="10"/>
  </r>
  <r>
    <n v="7430"/>
    <s v="Data Processing"/>
    <n v="160"/>
    <d v="2023-12-01T00:00:00"/>
    <s v="Office Vibe"/>
    <s v="STD JNL"/>
    <n v="26.74"/>
    <m/>
    <x v="10"/>
  </r>
  <r>
    <n v="7430"/>
    <s v="Data Processing"/>
    <n v="210"/>
    <d v="2023-12-01T00:00:00"/>
    <s v="Office Vibe"/>
    <s v="STD JNL"/>
    <n v="35.65"/>
    <m/>
    <x v="10"/>
  </r>
  <r>
    <n v="7430"/>
    <s v="Data Processing"/>
    <n v="220"/>
    <d v="2023-12-01T00:00:00"/>
    <s v="Office Vibe"/>
    <s v="STD JNL"/>
    <n v="35.65"/>
    <m/>
    <x v="10"/>
  </r>
  <r>
    <n v="7430"/>
    <s v="Data Processing"/>
    <n v="230"/>
    <d v="2023-12-01T00:00:00"/>
    <s v="Office Vibe"/>
    <s v="STD JNL"/>
    <n v="26.74"/>
    <m/>
    <x v="10"/>
  </r>
  <r>
    <n v="7430"/>
    <s v="Data Processing"/>
    <n v="240"/>
    <d v="2023-12-01T00:00:00"/>
    <s v="Office Vibe"/>
    <s v="STD JNL"/>
    <n v="151.51"/>
    <m/>
    <x v="10"/>
  </r>
  <r>
    <n v="7430"/>
    <s v="Data Processing"/>
    <n v="260"/>
    <d v="2023-12-01T00:00:00"/>
    <s v="Office Vibe"/>
    <s v="STD JNL"/>
    <n v="17.82"/>
    <m/>
    <x v="10"/>
  </r>
  <r>
    <n v="7430"/>
    <s v="Data Processing"/>
    <n v="330"/>
    <d v="2023-12-01T00:00:00"/>
    <s v="Office Vibe"/>
    <s v="STD JNL"/>
    <n v="8.91"/>
    <m/>
    <x v="10"/>
  </r>
  <r>
    <n v="7430"/>
    <s v="Data Processing"/>
    <n v="340"/>
    <d v="2023-12-01T00:00:00"/>
    <s v="Office Vibe"/>
    <s v="STD JNL"/>
    <n v="98.03"/>
    <m/>
    <x v="10"/>
  </r>
  <r>
    <n v="7430"/>
    <s v="Data Processing"/>
    <n v="430"/>
    <d v="2023-12-01T00:00:00"/>
    <s v="Office Vibe"/>
    <s v="STD JNL"/>
    <n v="8.91"/>
    <m/>
    <x v="10"/>
  </r>
  <r>
    <n v="7430"/>
    <s v="Data Processing"/>
    <n v="440"/>
    <d v="2023-12-01T00:00:00"/>
    <s v="Office Vibe"/>
    <s v="STD JNL"/>
    <n v="98.03"/>
    <m/>
    <x v="10"/>
  </r>
  <r>
    <n v="7430"/>
    <s v="Data Processing"/>
    <n v="935"/>
    <d v="2023-12-01T00:00:00"/>
    <s v="Office Vibe"/>
    <s v="STD JNL"/>
    <n v="44.56"/>
    <m/>
    <x v="10"/>
  </r>
  <r>
    <n v="7430"/>
    <s v="Data Processing"/>
    <n v="936"/>
    <d v="2023-12-01T00:00:00"/>
    <s v="Office Vibe"/>
    <s v="STD JNL"/>
    <n v="8.91"/>
    <m/>
    <x v="10"/>
  </r>
  <r>
    <n v="7430"/>
    <s v="Data Processing"/>
    <n v="170"/>
    <d v="2023-12-31T00:00:00"/>
    <s v="170 expenses adj"/>
    <m/>
    <n v="-827"/>
    <m/>
    <x v="10"/>
  </r>
  <r>
    <n v="7430"/>
    <s v="Data Processing"/>
    <n v="190"/>
    <d v="2023-12-31T00:00:00"/>
    <s v="170 expenses adj"/>
    <m/>
    <n v="827"/>
    <m/>
    <x v="10"/>
  </r>
  <r>
    <n v="7430"/>
    <s v="Data Processing"/>
    <n v="110"/>
    <d v="2024-01-01T00:00:00"/>
    <s v="Office Vibe"/>
    <s v="STD JNL"/>
    <n v="80.209999999999994"/>
    <m/>
    <x v="10"/>
  </r>
  <r>
    <n v="7430"/>
    <s v="Data Processing"/>
    <n v="112"/>
    <d v="2024-01-01T00:00:00"/>
    <s v="Office Vibe"/>
    <s v="STD JNL"/>
    <n v="44.56"/>
    <m/>
    <x v="10"/>
  </r>
  <r>
    <n v="7430"/>
    <s v="Data Processing"/>
    <n v="120"/>
    <d v="2024-01-01T00:00:00"/>
    <s v="Office Vibe"/>
    <s v="STD JNL"/>
    <n v="26.74"/>
    <m/>
    <x v="10"/>
  </r>
  <r>
    <n v="7430"/>
    <s v="Data Processing"/>
    <n v="121"/>
    <d v="2024-01-01T00:00:00"/>
    <s v="Office Vibe"/>
    <s v="STD JNL"/>
    <n v="17.82"/>
    <m/>
    <x v="10"/>
  </r>
  <r>
    <n v="7430"/>
    <s v="Data Processing"/>
    <n v="130"/>
    <d v="2024-01-01T00:00:00"/>
    <s v="Office Vibe"/>
    <s v="STD JNL"/>
    <n v="98.03"/>
    <m/>
    <x v="10"/>
  </r>
  <r>
    <n v="7430"/>
    <s v="Data Processing"/>
    <n v="140"/>
    <d v="2024-01-01T00:00:00"/>
    <s v="Office Vibe"/>
    <s v="STD JNL"/>
    <n v="249.54"/>
    <m/>
    <x v="10"/>
  </r>
  <r>
    <n v="7430"/>
    <s v="Data Processing"/>
    <n v="142"/>
    <d v="2024-01-01T00:00:00"/>
    <s v="Office Vibe"/>
    <s v="STD JNL"/>
    <n v="89.12"/>
    <m/>
    <x v="10"/>
  </r>
  <r>
    <n v="7430"/>
    <s v="Data Processing"/>
    <n v="142"/>
    <d v="2024-01-01T00:00:00"/>
    <s v="Office Vibe"/>
    <s v="STD JNL"/>
    <n v="44.56"/>
    <m/>
    <x v="10"/>
  </r>
  <r>
    <n v="7430"/>
    <s v="Data Processing"/>
    <n v="150"/>
    <d v="2024-01-01T00:00:00"/>
    <s v="Office Vibe"/>
    <s v="STD JNL"/>
    <n v="71.3"/>
    <m/>
    <x v="10"/>
  </r>
  <r>
    <n v="7430"/>
    <s v="Data Processing"/>
    <n v="160"/>
    <d v="2024-01-01T00:00:00"/>
    <s v="Office Vibe"/>
    <s v="STD JNL"/>
    <n v="26.74"/>
    <m/>
    <x v="10"/>
  </r>
  <r>
    <n v="7430"/>
    <s v="Data Processing"/>
    <n v="210"/>
    <d v="2024-01-01T00:00:00"/>
    <s v="Office Vibe"/>
    <s v="STD JNL"/>
    <n v="35.65"/>
    <m/>
    <x v="10"/>
  </r>
  <r>
    <n v="7430"/>
    <s v="Data Processing"/>
    <n v="220"/>
    <d v="2024-01-01T00:00:00"/>
    <s v="Office Vibe"/>
    <s v="STD JNL"/>
    <n v="35.65"/>
    <m/>
    <x v="10"/>
  </r>
  <r>
    <n v="7430"/>
    <s v="Data Processing"/>
    <n v="230"/>
    <d v="2024-01-01T00:00:00"/>
    <s v="Office Vibe"/>
    <s v="STD JNL"/>
    <n v="26.74"/>
    <m/>
    <x v="10"/>
  </r>
  <r>
    <n v="7430"/>
    <s v="Data Processing"/>
    <n v="240"/>
    <d v="2024-01-01T00:00:00"/>
    <s v="Office Vibe"/>
    <s v="STD JNL"/>
    <n v="151.51"/>
    <m/>
    <x v="10"/>
  </r>
  <r>
    <n v="7430"/>
    <s v="Data Processing"/>
    <n v="260"/>
    <d v="2024-01-01T00:00:00"/>
    <s v="Office Vibe"/>
    <s v="STD JNL"/>
    <n v="17.82"/>
    <m/>
    <x v="10"/>
  </r>
  <r>
    <n v="7430"/>
    <s v="Data Processing"/>
    <n v="330"/>
    <d v="2024-01-01T00:00:00"/>
    <s v="Office Vibe"/>
    <s v="STD JNL"/>
    <n v="8.91"/>
    <m/>
    <x v="10"/>
  </r>
  <r>
    <n v="7430"/>
    <s v="Data Processing"/>
    <n v="340"/>
    <d v="2024-01-01T00:00:00"/>
    <s v="Office Vibe"/>
    <s v="STD JNL"/>
    <n v="98.03"/>
    <m/>
    <x v="10"/>
  </r>
  <r>
    <n v="7430"/>
    <s v="Data Processing"/>
    <n v="430"/>
    <d v="2024-01-01T00:00:00"/>
    <s v="Office Vibe"/>
    <s v="STD JNL"/>
    <n v="8.91"/>
    <m/>
    <x v="10"/>
  </r>
  <r>
    <n v="7430"/>
    <s v="Data Processing"/>
    <n v="440"/>
    <d v="2024-01-01T00:00:00"/>
    <s v="Office Vibe"/>
    <s v="STD JNL"/>
    <n v="98.03"/>
    <m/>
    <x v="10"/>
  </r>
  <r>
    <n v="7430"/>
    <s v="Data Processing"/>
    <n v="935"/>
    <d v="2024-01-01T00:00:00"/>
    <s v="Office Vibe"/>
    <s v="STD JNL"/>
    <n v="44.56"/>
    <m/>
    <x v="10"/>
  </r>
  <r>
    <n v="7430"/>
    <s v="Data Processing"/>
    <n v="936"/>
    <d v="2024-01-01T00:00:00"/>
    <s v="Office Vibe"/>
    <s v="STD JNL"/>
    <n v="8.91"/>
    <m/>
    <x v="10"/>
  </r>
  <r>
    <n v="7430"/>
    <s v="Data Processing"/>
    <n v="110"/>
    <d v="2024-01-10T00:00:00"/>
    <s v="Repair SATO NZTA Printer"/>
    <s v="PO19004058"/>
    <n v="286.24"/>
    <m/>
    <x v="11"/>
  </r>
  <r>
    <n v="7430"/>
    <s v="Data Processing"/>
    <n v="112"/>
    <d v="2024-01-10T00:00:00"/>
    <s v="Repair SATO NZTA Printer"/>
    <s v="PO19004058"/>
    <n v="286.26"/>
    <m/>
    <x v="11"/>
  </r>
  <r>
    <n v="7430"/>
    <s v="Data Processing"/>
    <n v="120"/>
    <d v="2024-01-10T00:00:00"/>
    <s v="Repair SATO NZTA Printer"/>
    <s v="PO19004058"/>
    <n v="286.24"/>
    <m/>
    <x v="11"/>
  </r>
  <r>
    <n v="7430"/>
    <s v="Data Processing"/>
    <n v="110"/>
    <d v="2024-02-01T00:00:00"/>
    <s v="Office Vibe"/>
    <s v="STD JNL"/>
    <n v="80.209999999999994"/>
    <m/>
    <x v="10"/>
  </r>
  <r>
    <n v="7430"/>
    <s v="Data Processing"/>
    <n v="112"/>
    <d v="2024-02-01T00:00:00"/>
    <s v="Office Vibe"/>
    <s v="STD JNL"/>
    <n v="44.56"/>
    <m/>
    <x v="10"/>
  </r>
  <r>
    <n v="7430"/>
    <s v="Data Processing"/>
    <n v="120"/>
    <d v="2024-02-01T00:00:00"/>
    <s v="Office Vibe"/>
    <s v="STD JNL"/>
    <n v="26.74"/>
    <m/>
    <x v="10"/>
  </r>
  <r>
    <n v="7430"/>
    <s v="Data Processing"/>
    <n v="121"/>
    <d v="2024-02-01T00:00:00"/>
    <s v="Office Vibe"/>
    <s v="STD JNL"/>
    <n v="17.82"/>
    <m/>
    <x v="10"/>
  </r>
  <r>
    <n v="7430"/>
    <s v="Data Processing"/>
    <n v="130"/>
    <d v="2024-02-01T00:00:00"/>
    <s v="Office Vibe"/>
    <s v="STD JNL"/>
    <n v="98.03"/>
    <m/>
    <x v="10"/>
  </r>
  <r>
    <n v="7430"/>
    <s v="Data Processing"/>
    <n v="140"/>
    <d v="2024-02-01T00:00:00"/>
    <s v="Office Vibe"/>
    <s v="STD JNL"/>
    <n v="249.54"/>
    <m/>
    <x v="10"/>
  </r>
  <r>
    <n v="7430"/>
    <s v="Data Processing"/>
    <n v="142"/>
    <d v="2024-02-01T00:00:00"/>
    <s v="Office Vibe"/>
    <s v="STD JNL"/>
    <n v="89.12"/>
    <m/>
    <x v="10"/>
  </r>
  <r>
    <n v="7430"/>
    <s v="Data Processing"/>
    <n v="142"/>
    <d v="2024-02-01T00:00:00"/>
    <s v="Office Vibe"/>
    <s v="STD JNL"/>
    <n v="44.56"/>
    <m/>
    <x v="10"/>
  </r>
  <r>
    <n v="7430"/>
    <s v="Data Processing"/>
    <n v="150"/>
    <d v="2024-02-01T00:00:00"/>
    <s v="Office Vibe"/>
    <s v="STD JNL"/>
    <n v="71.3"/>
    <m/>
    <x v="10"/>
  </r>
  <r>
    <n v="7430"/>
    <s v="Data Processing"/>
    <n v="160"/>
    <d v="2024-02-01T00:00:00"/>
    <s v="Office Vibe"/>
    <s v="STD JNL"/>
    <n v="26.74"/>
    <m/>
    <x v="10"/>
  </r>
  <r>
    <n v="7430"/>
    <s v="Data Processing"/>
    <n v="210"/>
    <d v="2024-02-01T00:00:00"/>
    <s v="Office Vibe"/>
    <s v="STD JNL"/>
    <n v="35.65"/>
    <m/>
    <x v="10"/>
  </r>
  <r>
    <n v="7430"/>
    <s v="Data Processing"/>
    <n v="220"/>
    <d v="2024-02-01T00:00:00"/>
    <s v="Office Vibe"/>
    <s v="STD JNL"/>
    <n v="35.65"/>
    <m/>
    <x v="10"/>
  </r>
  <r>
    <n v="7430"/>
    <s v="Data Processing"/>
    <n v="230"/>
    <d v="2024-02-01T00:00:00"/>
    <s v="Office Vibe"/>
    <s v="STD JNL"/>
    <n v="26.74"/>
    <m/>
    <x v="10"/>
  </r>
  <r>
    <n v="7430"/>
    <s v="Data Processing"/>
    <n v="240"/>
    <d v="2024-02-01T00:00:00"/>
    <s v="Office Vibe"/>
    <s v="STD JNL"/>
    <n v="151.51"/>
    <m/>
    <x v="10"/>
  </r>
  <r>
    <n v="7430"/>
    <s v="Data Processing"/>
    <n v="260"/>
    <d v="2024-02-01T00:00:00"/>
    <s v="Office Vibe"/>
    <s v="STD JNL"/>
    <n v="17.82"/>
    <m/>
    <x v="10"/>
  </r>
  <r>
    <n v="7430"/>
    <s v="Data Processing"/>
    <n v="330"/>
    <d v="2024-02-01T00:00:00"/>
    <s v="Office Vibe"/>
    <s v="STD JNL"/>
    <n v="8.91"/>
    <m/>
    <x v="10"/>
  </r>
  <r>
    <n v="7430"/>
    <s v="Data Processing"/>
    <n v="340"/>
    <d v="2024-02-01T00:00:00"/>
    <s v="Office Vibe"/>
    <s v="STD JNL"/>
    <n v="98.03"/>
    <m/>
    <x v="10"/>
  </r>
  <r>
    <n v="7430"/>
    <s v="Data Processing"/>
    <n v="430"/>
    <d v="2024-02-01T00:00:00"/>
    <s v="Office Vibe"/>
    <s v="STD JNL"/>
    <n v="8.91"/>
    <m/>
    <x v="10"/>
  </r>
  <r>
    <n v="7430"/>
    <s v="Data Processing"/>
    <n v="440"/>
    <d v="2024-02-01T00:00:00"/>
    <s v="Office Vibe"/>
    <s v="STD JNL"/>
    <n v="98.03"/>
    <m/>
    <x v="10"/>
  </r>
  <r>
    <n v="7430"/>
    <s v="Data Processing"/>
    <n v="935"/>
    <d v="2024-02-01T00:00:00"/>
    <s v="Office Vibe"/>
    <s v="STD JNL"/>
    <n v="44.56"/>
    <m/>
    <x v="10"/>
  </r>
  <r>
    <n v="7430"/>
    <s v="Data Processing"/>
    <n v="936"/>
    <d v="2024-02-01T00:00:00"/>
    <s v="Office Vibe"/>
    <s v="STD JNL"/>
    <n v="8.91"/>
    <m/>
    <x v="1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89">
  <r>
    <n v="7350"/>
    <s v="Office Supplies/Stationery"/>
    <n v="110"/>
    <d v="2023-03-06T00:00:00"/>
    <s v="Office Supplies NST"/>
    <s v="APAJ"/>
    <s v="INV-10234"/>
    <n v="238.6"/>
    <n v="10870"/>
    <s v="A Team IT"/>
    <x v="0"/>
  </r>
  <r>
    <n v="7350"/>
    <s v="Office Supplies/Stationery"/>
    <n v="112"/>
    <d v="2023-03-06T00:00:00"/>
    <s v="Office Supplies NST"/>
    <s v="APAJ"/>
    <s v="INV-10234"/>
    <n v="119.3"/>
    <n v="10870"/>
    <s v="A Team IT"/>
    <x v="0"/>
  </r>
  <r>
    <n v="7350"/>
    <s v="Office Supplies/Stationery"/>
    <n v="120"/>
    <d v="2023-03-06T00:00:00"/>
    <s v="Office Supplies NST"/>
    <s v="APAJ"/>
    <s v="INV-10234"/>
    <n v="262.45999999999998"/>
    <n v="10870"/>
    <s v="A Team IT"/>
    <x v="0"/>
  </r>
  <r>
    <n v="7350"/>
    <s v="Office Supplies/Stationery"/>
    <n v="130"/>
    <d v="2023-03-06T00:00:00"/>
    <s v="Office Supplies NST"/>
    <s v="APAJ"/>
    <s v="INV-10234"/>
    <n v="202.81"/>
    <n v="10870"/>
    <s v="A Team IT"/>
    <x v="0"/>
  </r>
  <r>
    <n v="7350"/>
    <s v="Office Supplies/Stationery"/>
    <n v="140"/>
    <d v="2023-03-06T00:00:00"/>
    <s v="Office Supplies NST"/>
    <s v="APAJ"/>
    <s v="INV-10234"/>
    <n v="238.6"/>
    <n v="10870"/>
    <s v="A Team IT"/>
    <x v="0"/>
  </r>
  <r>
    <n v="7350"/>
    <s v="Office Supplies/Stationery"/>
    <n v="160"/>
    <d v="2023-03-06T00:00:00"/>
    <s v="Office Supplies NST"/>
    <s v="APAJ"/>
    <s v="INV-10234"/>
    <n v="71.58"/>
    <n v="10870"/>
    <s v="A Team IT"/>
    <x v="0"/>
  </r>
  <r>
    <n v="7350"/>
    <s v="Office Supplies/Stationery"/>
    <n v="935"/>
    <d v="2023-03-06T00:00:00"/>
    <s v="Office Supplies NST"/>
    <s v="APAJ"/>
    <s v="INV-10234"/>
    <n v="59.65"/>
    <n v="10870"/>
    <s v="A Team IT"/>
    <x v="0"/>
  </r>
  <r>
    <n v="7350"/>
    <s v="Office Supplies/Stationery"/>
    <n v="110"/>
    <d v="2023-03-07T00:00:00"/>
    <s v="Office NST/NWT"/>
    <s v="APAJ"/>
    <s v="INV-10245"/>
    <n v="244.07"/>
    <n v="10870"/>
    <s v="A Team IT"/>
    <x v="0"/>
  </r>
  <r>
    <n v="7350"/>
    <s v="Office Supplies/Stationery"/>
    <n v="112"/>
    <d v="2023-03-07T00:00:00"/>
    <s v="Office NST/NWT"/>
    <s v="APAJ"/>
    <s v="INV-10245"/>
    <n v="183.1"/>
    <n v="10870"/>
    <s v="A Team IT"/>
    <x v="0"/>
  </r>
  <r>
    <n v="7350"/>
    <s v="Office Supplies/Stationery"/>
    <n v="120"/>
    <d v="2023-03-07T00:00:00"/>
    <s v="Office NST/NWT"/>
    <s v="APAJ"/>
    <s v="INV-10245"/>
    <n v="329.58"/>
    <n v="10870"/>
    <s v="A Team IT"/>
    <x v="0"/>
  </r>
  <r>
    <n v="7350"/>
    <s v="Office Supplies/Stationery"/>
    <n v="130"/>
    <d v="2023-03-07T00:00:00"/>
    <s v="Office NST/NWT"/>
    <s v="APAJ"/>
    <s v="INV-10245"/>
    <n v="186.77"/>
    <n v="10870"/>
    <s v="A Team IT"/>
    <x v="0"/>
  </r>
  <r>
    <n v="7350"/>
    <s v="Office Supplies/Stationery"/>
    <n v="140"/>
    <d v="2023-03-07T00:00:00"/>
    <s v="Office NST/NWT"/>
    <s v="APAJ"/>
    <s v="INV-10245"/>
    <n v="219.72"/>
    <n v="10870"/>
    <s v="A Team IT"/>
    <x v="0"/>
  </r>
  <r>
    <n v="7350"/>
    <s v="Office Supplies/Stationery"/>
    <n v="160"/>
    <d v="2023-03-07T00:00:00"/>
    <s v="Office NST/NWT"/>
    <s v="APAJ"/>
    <s v="INV-10245"/>
    <n v="109.86"/>
    <n v="10870"/>
    <s v="A Team IT"/>
    <x v="0"/>
  </r>
  <r>
    <n v="7350"/>
    <s v="Office Supplies/Stationery"/>
    <n v="210"/>
    <d v="2023-03-07T00:00:00"/>
    <s v="Office NST/NWT"/>
    <s v="APAJ"/>
    <s v="INV-10245"/>
    <n v="122.13"/>
    <n v="10870"/>
    <s v="A Team IT"/>
    <x v="0"/>
  </r>
  <r>
    <n v="7350"/>
    <s v="Office Supplies/Stationery"/>
    <n v="220"/>
    <d v="2023-03-07T00:00:00"/>
    <s v="Office NST/NWT"/>
    <s v="APAJ"/>
    <s v="INV-10245"/>
    <n v="73.239999999999995"/>
    <n v="10870"/>
    <s v="A Team IT"/>
    <x v="0"/>
  </r>
  <r>
    <n v="7350"/>
    <s v="Office Supplies/Stationery"/>
    <n v="230"/>
    <d v="2023-03-07T00:00:00"/>
    <s v="Office NST/NWT"/>
    <s v="APAJ"/>
    <s v="INV-10245"/>
    <n v="123.59"/>
    <n v="10870"/>
    <s v="A Team IT"/>
    <x v="0"/>
  </r>
  <r>
    <n v="7350"/>
    <s v="Office Supplies/Stationery"/>
    <n v="240"/>
    <d v="2023-03-07T00:00:00"/>
    <s v="Office NST/NWT"/>
    <s v="APAJ"/>
    <s v="INV-10245"/>
    <n v="97.59"/>
    <n v="10870"/>
    <s v="A Team IT"/>
    <x v="0"/>
  </r>
  <r>
    <n v="7350"/>
    <s v="Office Supplies/Stationery"/>
    <n v="340"/>
    <d v="2023-03-07T00:00:00"/>
    <s v="Office NST/NWT"/>
    <s v="APAJ"/>
    <s v="INV-10245"/>
    <n v="49.8"/>
    <n v="10870"/>
    <s v="A Team IT"/>
    <x v="0"/>
  </r>
  <r>
    <n v="7350"/>
    <s v="Office Supplies/Stationery"/>
    <n v="935"/>
    <d v="2023-03-07T00:00:00"/>
    <s v="Office NST/NWT"/>
    <s v="APAJ"/>
    <s v="INV-10245"/>
    <n v="45.77"/>
    <n v="10870"/>
    <s v="A Team IT"/>
    <x v="0"/>
  </r>
  <r>
    <n v="7350"/>
    <s v="Office Supplies/Stationery"/>
    <n v="936"/>
    <d v="2023-03-07T00:00:00"/>
    <s v="Office NST/NWT"/>
    <s v="APAJ"/>
    <s v="INV-10245"/>
    <n v="45.77"/>
    <n v="10870"/>
    <s v="A Team IT"/>
    <x v="0"/>
  </r>
  <r>
    <n v="7350"/>
    <s v="Office Supplies/Stationery"/>
    <n v="936"/>
    <d v="2023-03-10T00:00:00"/>
    <s v="A Team IT toner for jameel"/>
    <s v="APAJ"/>
    <s v="INV-10255"/>
    <n v="705.99"/>
    <n v="10870"/>
    <s v="A Team IT"/>
    <x v="0"/>
  </r>
  <r>
    <n v="7350"/>
    <s v="Office Supplies/Stationery"/>
    <n v="210"/>
    <d v="2023-03-14T00:00:00"/>
    <s v="Advertising NWT"/>
    <s v="APAJ"/>
    <s v="INV-10269"/>
    <n v="14.8"/>
    <n v="10870"/>
    <s v="A Team IT"/>
    <x v="0"/>
  </r>
  <r>
    <n v="7350"/>
    <s v="Office Supplies/Stationery"/>
    <n v="220"/>
    <d v="2023-03-14T00:00:00"/>
    <s v="Advertising NWT"/>
    <s v="APAJ"/>
    <s v="INV-10269"/>
    <n v="14.8"/>
    <n v="10870"/>
    <s v="A Team IT"/>
    <x v="0"/>
  </r>
  <r>
    <n v="7350"/>
    <s v="Office Supplies/Stationery"/>
    <n v="230"/>
    <d v="2023-03-14T00:00:00"/>
    <s v="Advertising NWT"/>
    <s v="APAJ"/>
    <s v="INV-10269"/>
    <n v="14.8"/>
    <n v="10870"/>
    <s v="A Team IT"/>
    <x v="0"/>
  </r>
  <r>
    <n v="7350"/>
    <s v="Office Supplies/Stationery"/>
    <n v="240"/>
    <d v="2023-03-14T00:00:00"/>
    <s v="Advertising NWT"/>
    <s v="APAJ"/>
    <s v="INV-10269"/>
    <n v="14.8"/>
    <n v="10870"/>
    <s v="A Team IT"/>
    <x v="0"/>
  </r>
  <r>
    <n v="7350"/>
    <s v="Office Supplies/Stationery"/>
    <n v="340"/>
    <d v="2023-03-14T00:00:00"/>
    <s v="Advertising NWT"/>
    <s v="APAJ"/>
    <s v="INV-10269"/>
    <n v="6.66"/>
    <n v="10870"/>
    <s v="A Team IT"/>
    <x v="0"/>
  </r>
  <r>
    <n v="7350"/>
    <s v="Office Supplies/Stationery"/>
    <n v="936"/>
    <d v="2023-03-14T00:00:00"/>
    <s v="Advertising NWT"/>
    <s v="APAJ"/>
    <s v="INV-10269"/>
    <n v="8.14"/>
    <n v="10870"/>
    <s v="A Team IT"/>
    <x v="0"/>
  </r>
  <r>
    <n v="7350"/>
    <s v="Office Supplies/Stationery"/>
    <n v="430"/>
    <d v="2023-03-24T00:00:00"/>
    <s v="A Team IT"/>
    <s v="APAJ"/>
    <s v="INV-10314"/>
    <n v="746.38"/>
    <n v="10870"/>
    <s v="A Team IT"/>
    <x v="0"/>
  </r>
  <r>
    <n v="7350"/>
    <s v="Office Supplies/Stationery"/>
    <n v="440"/>
    <d v="2023-03-24T00:00:00"/>
    <s v="A Team IT"/>
    <s v="APAJ"/>
    <s v="INV-10314"/>
    <n v="746.37"/>
    <n v="10870"/>
    <s v="A Team IT"/>
    <x v="0"/>
  </r>
  <r>
    <n v="7350"/>
    <s v="Office Supplies/Stationery"/>
    <n v="160"/>
    <d v="2023-03-29T00:00:00"/>
    <s v="A Team IT"/>
    <s v="APAJ"/>
    <s v="INV-10331"/>
    <n v="705.99"/>
    <n v="10870"/>
    <s v="A Team IT"/>
    <x v="0"/>
  </r>
  <r>
    <n v="7350"/>
    <s v="Office Supplies/Stationery"/>
    <n v="210"/>
    <d v="2023-04-12T00:00:00"/>
    <s v="Advertising NWT"/>
    <s v="APAJ"/>
    <s v="INV-10385"/>
    <n v="139.22999999999999"/>
    <n v="10870"/>
    <s v="A Team IT"/>
    <x v="0"/>
  </r>
  <r>
    <n v="7350"/>
    <s v="Office Supplies/Stationery"/>
    <n v="220"/>
    <d v="2023-04-12T00:00:00"/>
    <s v="Advertising NWT"/>
    <s v="APAJ"/>
    <s v="INV-10385"/>
    <n v="139.22999999999999"/>
    <n v="10870"/>
    <s v="A Team IT"/>
    <x v="0"/>
  </r>
  <r>
    <n v="7350"/>
    <s v="Office Supplies/Stationery"/>
    <n v="230"/>
    <d v="2023-04-12T00:00:00"/>
    <s v="Advertising NWT"/>
    <s v="APAJ"/>
    <s v="INV-10385"/>
    <n v="139.22999999999999"/>
    <n v="10870"/>
    <s v="A Team IT"/>
    <x v="0"/>
  </r>
  <r>
    <n v="7350"/>
    <s v="Office Supplies/Stationery"/>
    <n v="240"/>
    <d v="2023-04-12T00:00:00"/>
    <s v="Advertising NWT"/>
    <s v="APAJ"/>
    <s v="INV-10385"/>
    <n v="139.22999999999999"/>
    <n v="10870"/>
    <s v="A Team IT"/>
    <x v="0"/>
  </r>
  <r>
    <n v="7350"/>
    <s v="Office Supplies/Stationery"/>
    <n v="340"/>
    <d v="2023-04-12T00:00:00"/>
    <s v="Advertising NWT"/>
    <s v="APAJ"/>
    <s v="INV-10385"/>
    <n v="62.65"/>
    <n v="10870"/>
    <s v="A Team IT"/>
    <x v="0"/>
  </r>
  <r>
    <n v="7350"/>
    <s v="Office Supplies/Stationery"/>
    <n v="430"/>
    <d v="2023-04-12T00:00:00"/>
    <s v="A Team IT"/>
    <s v="APAJ"/>
    <s v="INV-10386"/>
    <n v="348.08"/>
    <n v="10870"/>
    <s v="A Team IT"/>
    <x v="0"/>
  </r>
  <r>
    <n v="7350"/>
    <s v="Office Supplies/Stationery"/>
    <n v="440"/>
    <d v="2023-04-12T00:00:00"/>
    <s v="A Team IT"/>
    <s v="APAJ"/>
    <s v="INV-10386"/>
    <n v="348.08"/>
    <n v="10870"/>
    <s v="A Team IT"/>
    <x v="0"/>
  </r>
  <r>
    <n v="7350"/>
    <s v="Office Supplies/Stationery"/>
    <n v="936"/>
    <d v="2023-04-12T00:00:00"/>
    <s v="Advertising NWT"/>
    <s v="APAJ"/>
    <s v="INV-10385"/>
    <n v="76.569999999999993"/>
    <n v="10870"/>
    <s v="A Team IT"/>
    <x v="0"/>
  </r>
  <r>
    <n v="7350"/>
    <s v="Office Supplies/Stationery"/>
    <n v="440"/>
    <d v="2023-04-13T00:00:00"/>
    <s v="A Team IT"/>
    <s v="APAJ"/>
    <s v="INV-10392"/>
    <n v="2897.5"/>
    <n v="10870"/>
    <s v="A Team IT"/>
    <x v="0"/>
  </r>
  <r>
    <n v="7350"/>
    <s v="Office Supplies/Stationery"/>
    <n v="130"/>
    <d v="2023-04-28T00:00:00"/>
    <s v="A Team IT"/>
    <s v="APAJ"/>
    <s v="INV-10478"/>
    <n v="357.91"/>
    <n v="10870"/>
    <s v="A Team IT"/>
    <x v="0"/>
  </r>
  <r>
    <n v="7350"/>
    <s v="Office Supplies/Stationery"/>
    <n v="130"/>
    <d v="2023-06-14T00:00:00"/>
    <s v="A Team IT Toner for NST parts "/>
    <s v="APAJ"/>
    <s v="INV-10666"/>
    <n v="696.16"/>
    <n v="10870"/>
    <s v="A Team IT"/>
    <x v="0"/>
  </r>
  <r>
    <n v="7350"/>
    <s v="Office Supplies/Stationery"/>
    <n v="110"/>
    <d v="2023-06-24T00:00:00"/>
    <s v="Office NST/NWT"/>
    <s v="APAJ"/>
    <s v="INV-10708"/>
    <n v="269.51"/>
    <n v="10870"/>
    <s v="A Team IT"/>
    <x v="0"/>
  </r>
  <r>
    <n v="7350"/>
    <s v="Office Supplies/Stationery"/>
    <n v="112"/>
    <d v="2023-06-24T00:00:00"/>
    <s v="Office NST/NWT"/>
    <s v="APAJ"/>
    <s v="INV-10708"/>
    <n v="202.18"/>
    <n v="10870"/>
    <s v="A Team IT"/>
    <x v="0"/>
  </r>
  <r>
    <n v="7350"/>
    <s v="Office Supplies/Stationery"/>
    <n v="120"/>
    <d v="2023-06-24T00:00:00"/>
    <s v="Office NST/NWT"/>
    <s v="APAJ"/>
    <s v="INV-10708"/>
    <n v="363.93"/>
    <n v="10870"/>
    <s v="A Team IT"/>
    <x v="0"/>
  </r>
  <r>
    <n v="7350"/>
    <s v="Office Supplies/Stationery"/>
    <n v="130"/>
    <d v="2023-06-24T00:00:00"/>
    <s v="Office NST/NWT"/>
    <s v="APAJ"/>
    <s v="INV-10708"/>
    <n v="206.23"/>
    <n v="10870"/>
    <s v="A Team IT"/>
    <x v="0"/>
  </r>
  <r>
    <n v="7350"/>
    <s v="Office Supplies/Stationery"/>
    <n v="140"/>
    <d v="2023-06-24T00:00:00"/>
    <s v="Office NST/NWT"/>
    <s v="APAJ"/>
    <s v="INV-10708"/>
    <n v="242.62"/>
    <n v="10870"/>
    <s v="A Team IT"/>
    <x v="0"/>
  </r>
  <r>
    <n v="7350"/>
    <s v="Office Supplies/Stationery"/>
    <n v="160"/>
    <d v="2023-06-24T00:00:00"/>
    <s v="Office NST/NWT"/>
    <s v="APAJ"/>
    <s v="INV-10708"/>
    <n v="121.31"/>
    <n v="10870"/>
    <s v="A Team IT"/>
    <x v="0"/>
  </r>
  <r>
    <n v="7350"/>
    <s v="Office Supplies/Stationery"/>
    <n v="210"/>
    <d v="2023-06-24T00:00:00"/>
    <s v="Office NST/NWT"/>
    <s v="APAJ"/>
    <s v="INV-10708"/>
    <n v="134.86000000000001"/>
    <n v="10870"/>
    <s v="A Team IT"/>
    <x v="0"/>
  </r>
  <r>
    <n v="7350"/>
    <s v="Office Supplies/Stationery"/>
    <n v="220"/>
    <d v="2023-06-24T00:00:00"/>
    <s v="Office NST/NWT"/>
    <s v="APAJ"/>
    <s v="INV-10708"/>
    <n v="80.87"/>
    <n v="10870"/>
    <s v="A Team IT"/>
    <x v="0"/>
  </r>
  <r>
    <n v="7350"/>
    <s v="Office Supplies/Stationery"/>
    <n v="230"/>
    <d v="2023-06-24T00:00:00"/>
    <s v="Office NST/NWT"/>
    <s v="APAJ"/>
    <s v="INV-10708"/>
    <n v="136.47999999999999"/>
    <n v="10870"/>
    <s v="A Team IT"/>
    <x v="0"/>
  </r>
  <r>
    <n v="7350"/>
    <s v="Office Supplies/Stationery"/>
    <n v="240"/>
    <d v="2023-06-24T00:00:00"/>
    <s v="Office NST/NWT"/>
    <s v="APAJ"/>
    <s v="INV-10708"/>
    <n v="107.77"/>
    <n v="10870"/>
    <s v="A Team IT"/>
    <x v="0"/>
  </r>
  <r>
    <n v="7350"/>
    <s v="Office Supplies/Stationery"/>
    <n v="340"/>
    <d v="2023-06-24T00:00:00"/>
    <s v="Office NST/NWT"/>
    <s v="APAJ"/>
    <s v="INV-10708"/>
    <n v="54.99"/>
    <n v="10870"/>
    <s v="A Team IT"/>
    <x v="0"/>
  </r>
  <r>
    <n v="7350"/>
    <s v="Office Supplies/Stationery"/>
    <n v="935"/>
    <d v="2023-06-24T00:00:00"/>
    <s v="Office NST/NWT"/>
    <s v="APAJ"/>
    <s v="INV-10708"/>
    <n v="50.55"/>
    <n v="10870"/>
    <s v="A Team IT"/>
    <x v="0"/>
  </r>
  <r>
    <n v="7350"/>
    <s v="Office Supplies/Stationery"/>
    <n v="936"/>
    <d v="2023-06-24T00:00:00"/>
    <s v="Office NST/NWT"/>
    <s v="APAJ"/>
    <s v="INV-10708"/>
    <n v="50.55"/>
    <n v="10870"/>
    <s v="A Team IT"/>
    <x v="0"/>
  </r>
  <r>
    <n v="7350"/>
    <s v="Office Supplies/Stationery"/>
    <n v="110"/>
    <d v="2023-07-05T00:00:00"/>
    <s v="Office Supplies NST"/>
    <s v="APAJ"/>
    <n v="10750"/>
    <n v="116.5"/>
    <n v="10870"/>
    <s v="A Team IT"/>
    <x v="0"/>
  </r>
  <r>
    <n v="7350"/>
    <s v="Office Supplies/Stationery"/>
    <n v="112"/>
    <d v="2023-07-05T00:00:00"/>
    <s v="Office Supplies NST"/>
    <s v="APAJ"/>
    <n v="10750"/>
    <n v="58.25"/>
    <n v="10870"/>
    <s v="A Team IT"/>
    <x v="0"/>
  </r>
  <r>
    <n v="7350"/>
    <s v="Office Supplies/Stationery"/>
    <n v="120"/>
    <d v="2023-07-05T00:00:00"/>
    <s v="Office Supplies NST"/>
    <s v="APAJ"/>
    <n v="10750"/>
    <n v="128.16"/>
    <n v="10870"/>
    <s v="A Team IT"/>
    <x v="0"/>
  </r>
  <r>
    <n v="7350"/>
    <s v="Office Supplies/Stationery"/>
    <n v="130"/>
    <d v="2023-07-05T00:00:00"/>
    <s v="Office Supplies NST"/>
    <s v="APAJ"/>
    <n v="10750"/>
    <n v="99.03"/>
    <n v="10870"/>
    <s v="A Team IT"/>
    <x v="0"/>
  </r>
  <r>
    <n v="7350"/>
    <s v="Office Supplies/Stationery"/>
    <n v="140"/>
    <d v="2023-07-05T00:00:00"/>
    <s v="Office Supplies NST"/>
    <s v="APAJ"/>
    <n v="10750"/>
    <n v="116.5"/>
    <n v="10870"/>
    <s v="A Team IT"/>
    <x v="0"/>
  </r>
  <r>
    <n v="7350"/>
    <s v="Office Supplies/Stationery"/>
    <n v="160"/>
    <d v="2023-07-05T00:00:00"/>
    <s v="Office Supplies NST"/>
    <s v="APAJ"/>
    <n v="10750"/>
    <n v="34.950000000000003"/>
    <n v="10870"/>
    <s v="A Team IT"/>
    <x v="0"/>
  </r>
  <r>
    <n v="7350"/>
    <s v="Office Supplies/Stationery"/>
    <n v="935"/>
    <d v="2023-07-05T00:00:00"/>
    <s v="Office Supplies NST"/>
    <s v="APAJ"/>
    <n v="10750"/>
    <n v="29.12"/>
    <n v="10870"/>
    <s v="A Team IT"/>
    <x v="0"/>
  </r>
  <r>
    <n v="7350"/>
    <s v="Office Supplies/Stationery"/>
    <n v="110"/>
    <d v="2023-07-26T00:00:00"/>
    <s v="Office NST/NWT"/>
    <s v="APAJ"/>
    <s v="INV-10834"/>
    <n v="239.8"/>
    <n v="10870"/>
    <s v="A Team IT"/>
    <x v="0"/>
  </r>
  <r>
    <n v="7350"/>
    <s v="Office Supplies/Stationery"/>
    <n v="112"/>
    <d v="2023-07-26T00:00:00"/>
    <s v="Office NST/NWT"/>
    <s v="APAJ"/>
    <s v="INV-10834"/>
    <n v="179.9"/>
    <n v="10870"/>
    <s v="A Team IT"/>
    <x v="0"/>
  </r>
  <r>
    <n v="7350"/>
    <s v="Office Supplies/Stationery"/>
    <n v="120"/>
    <d v="2023-07-26T00:00:00"/>
    <s v="Office NST/NWT"/>
    <s v="APAJ"/>
    <s v="INV-10834"/>
    <n v="323.82"/>
    <n v="10870"/>
    <s v="A Team IT"/>
    <x v="0"/>
  </r>
  <r>
    <n v="7350"/>
    <s v="Office Supplies/Stationery"/>
    <n v="130"/>
    <d v="2023-07-26T00:00:00"/>
    <s v="Office NST/NWT"/>
    <s v="APAJ"/>
    <s v="INV-10834"/>
    <n v="183.5"/>
    <n v="10870"/>
    <s v="A Team IT"/>
    <x v="0"/>
  </r>
  <r>
    <n v="7350"/>
    <s v="Office Supplies/Stationery"/>
    <n v="140"/>
    <d v="2023-07-26T00:00:00"/>
    <s v="Office NST/NWT"/>
    <s v="APAJ"/>
    <s v="INV-10834"/>
    <n v="215.88"/>
    <n v="10870"/>
    <s v="A Team IT"/>
    <x v="0"/>
  </r>
  <r>
    <n v="7350"/>
    <s v="Office Supplies/Stationery"/>
    <n v="160"/>
    <d v="2023-07-26T00:00:00"/>
    <s v="Office NST/NWT"/>
    <s v="APAJ"/>
    <s v="INV-10834"/>
    <n v="107.94"/>
    <n v="10870"/>
    <s v="A Team IT"/>
    <x v="0"/>
  </r>
  <r>
    <n v="7350"/>
    <s v="Office Supplies/Stationery"/>
    <n v="210"/>
    <d v="2023-07-26T00:00:00"/>
    <s v="Office NST/NWT"/>
    <s v="APAJ"/>
    <s v="INV-10834"/>
    <n v="119.99"/>
    <n v="10870"/>
    <s v="A Team IT"/>
    <x v="0"/>
  </r>
  <r>
    <n v="7350"/>
    <s v="Office Supplies/Stationery"/>
    <n v="220"/>
    <d v="2023-07-26T00:00:00"/>
    <s v="Office NST/NWT"/>
    <s v="APAJ"/>
    <s v="INV-10834"/>
    <n v="71.959999999999994"/>
    <n v="10870"/>
    <s v="A Team IT"/>
    <x v="0"/>
  </r>
  <r>
    <n v="7350"/>
    <s v="Office Supplies/Stationery"/>
    <n v="230"/>
    <d v="2023-07-26T00:00:00"/>
    <s v="Office NST/NWT"/>
    <s v="APAJ"/>
    <s v="INV-10834"/>
    <n v="121.43"/>
    <n v="10870"/>
    <s v="A Team IT"/>
    <x v="0"/>
  </r>
  <r>
    <n v="7350"/>
    <s v="Office Supplies/Stationery"/>
    <n v="240"/>
    <d v="2023-07-26T00:00:00"/>
    <s v="A Team IT Merissa/Consumables"/>
    <s v="APAJ"/>
    <s v="INV-10840"/>
    <n v="74"/>
    <n v="10870"/>
    <s v="A Team IT"/>
    <x v="0"/>
  </r>
  <r>
    <n v="7350"/>
    <s v="Office Supplies/Stationery"/>
    <n v="240"/>
    <d v="2023-07-26T00:00:00"/>
    <s v="Office NST/NWT"/>
    <s v="APAJ"/>
    <s v="INV-10834"/>
    <n v="95.89"/>
    <n v="10870"/>
    <s v="A Team IT"/>
    <x v="0"/>
  </r>
  <r>
    <n v="7350"/>
    <s v="Office Supplies/Stationery"/>
    <n v="340"/>
    <d v="2023-07-26T00:00:00"/>
    <s v="Office NST/NWT"/>
    <s v="APAJ"/>
    <s v="INV-10834"/>
    <n v="48.93"/>
    <n v="10870"/>
    <s v="A Team IT"/>
    <x v="0"/>
  </r>
  <r>
    <n v="7350"/>
    <s v="Office Supplies/Stationery"/>
    <n v="935"/>
    <d v="2023-07-26T00:00:00"/>
    <s v="Office NST/NWT"/>
    <s v="APAJ"/>
    <s v="INV-10834"/>
    <n v="44.97"/>
    <n v="10870"/>
    <s v="A Team IT"/>
    <x v="0"/>
  </r>
  <r>
    <n v="7350"/>
    <s v="Office Supplies/Stationery"/>
    <n v="936"/>
    <d v="2023-07-26T00:00:00"/>
    <s v="Office NST/NWT"/>
    <s v="APAJ"/>
    <s v="INV-10834"/>
    <n v="44.97"/>
    <n v="10870"/>
    <s v="A Team IT"/>
    <x v="0"/>
  </r>
  <r>
    <n v="7350"/>
    <s v="Office Supplies/Stationery"/>
    <n v="210"/>
    <d v="2023-08-01T00:00:00"/>
    <s v="Advertising NWT"/>
    <s v="APAJ"/>
    <s v="INV-10957"/>
    <n v="-17.77"/>
    <n v="10870"/>
    <s v="A Team IT"/>
    <x v="0"/>
  </r>
  <r>
    <n v="7350"/>
    <s v="Office Supplies/Stationery"/>
    <n v="220"/>
    <d v="2023-08-01T00:00:00"/>
    <s v="Advertising NWT"/>
    <s v="APAJ"/>
    <s v="INV-10957"/>
    <n v="-17.77"/>
    <n v="10870"/>
    <s v="A Team IT"/>
    <x v="0"/>
  </r>
  <r>
    <n v="7350"/>
    <s v="Office Supplies/Stationery"/>
    <n v="230"/>
    <d v="2023-08-01T00:00:00"/>
    <s v="Advertising NWT"/>
    <s v="APAJ"/>
    <s v="INV-10957"/>
    <n v="-17.77"/>
    <n v="10870"/>
    <s v="A Team IT"/>
    <x v="0"/>
  </r>
  <r>
    <n v="7350"/>
    <s v="Office Supplies/Stationery"/>
    <n v="240"/>
    <d v="2023-08-01T00:00:00"/>
    <s v="Advertising NWT"/>
    <s v="APAJ"/>
    <s v="INV-10957"/>
    <n v="-17.77"/>
    <n v="10870"/>
    <s v="A Team IT"/>
    <x v="0"/>
  </r>
  <r>
    <n v="7350"/>
    <s v="Office Supplies/Stationery"/>
    <n v="340"/>
    <d v="2023-08-01T00:00:00"/>
    <s v="Advertising NWT"/>
    <s v="APAJ"/>
    <s v="INV-10957"/>
    <n v="-8"/>
    <n v="10870"/>
    <s v="A Team IT"/>
    <x v="0"/>
  </r>
  <r>
    <n v="7350"/>
    <s v="Office Supplies/Stationery"/>
    <n v="936"/>
    <d v="2023-08-01T00:00:00"/>
    <s v="Advertising NWT"/>
    <s v="APAJ"/>
    <s v="INV-10957"/>
    <n v="-9.77"/>
    <n v="10870"/>
    <s v="A Team IT"/>
    <x v="0"/>
  </r>
  <r>
    <n v="7350"/>
    <s v="Office Supplies/Stationery"/>
    <n v="110"/>
    <d v="2023-08-04T00:00:00"/>
    <s v="Office NST/NWT"/>
    <s v="APAJ"/>
    <s v="INV-10884"/>
    <n v="107.5"/>
    <n v="10870"/>
    <s v="A Team IT"/>
    <x v="0"/>
  </r>
  <r>
    <n v="7350"/>
    <s v="Office Supplies/Stationery"/>
    <n v="112"/>
    <d v="2023-08-04T00:00:00"/>
    <s v="Office NST/NWT"/>
    <s v="APAJ"/>
    <s v="INV-10884"/>
    <n v="80.64"/>
    <n v="10870"/>
    <s v="A Team IT"/>
    <x v="0"/>
  </r>
  <r>
    <n v="7350"/>
    <s v="Office Supplies/Stationery"/>
    <n v="120"/>
    <d v="2023-08-04T00:00:00"/>
    <s v="Office NST/NWT"/>
    <s v="APAJ"/>
    <s v="INV-10884"/>
    <n v="145.15"/>
    <n v="10870"/>
    <s v="A Team IT"/>
    <x v="0"/>
  </r>
  <r>
    <n v="7350"/>
    <s v="Office Supplies/Stationery"/>
    <n v="130"/>
    <d v="2023-08-04T00:00:00"/>
    <s v="Office NST/NWT"/>
    <s v="APAJ"/>
    <s v="INV-10884"/>
    <n v="82.25"/>
    <n v="10870"/>
    <s v="A Team IT"/>
    <x v="0"/>
  </r>
  <r>
    <n v="7350"/>
    <s v="Office Supplies/Stationery"/>
    <n v="140"/>
    <d v="2023-08-04T00:00:00"/>
    <s v="Office NST/NWT"/>
    <s v="APAJ"/>
    <s v="INV-10884"/>
    <n v="96.77"/>
    <n v="10870"/>
    <s v="A Team IT"/>
    <x v="0"/>
  </r>
  <r>
    <n v="7350"/>
    <s v="Office Supplies/Stationery"/>
    <n v="160"/>
    <d v="2023-08-04T00:00:00"/>
    <s v="Office NST/NWT"/>
    <s v="APAJ"/>
    <s v="INV-10884"/>
    <n v="48.38"/>
    <n v="10870"/>
    <s v="A Team IT"/>
    <x v="0"/>
  </r>
  <r>
    <n v="7350"/>
    <s v="Office Supplies/Stationery"/>
    <n v="210"/>
    <d v="2023-08-04T00:00:00"/>
    <s v="Office NST/NWT"/>
    <s v="APAJ"/>
    <s v="INV-10884"/>
    <n v="53.78"/>
    <n v="10870"/>
    <s v="A Team IT"/>
    <x v="0"/>
  </r>
  <r>
    <n v="7350"/>
    <s v="Office Supplies/Stationery"/>
    <n v="220"/>
    <d v="2023-08-04T00:00:00"/>
    <s v="Office NST/NWT"/>
    <s v="APAJ"/>
    <s v="INV-10884"/>
    <n v="32.25"/>
    <n v="10870"/>
    <s v="A Team IT"/>
    <x v="0"/>
  </r>
  <r>
    <n v="7350"/>
    <s v="Office Supplies/Stationery"/>
    <n v="230"/>
    <d v="2023-08-04T00:00:00"/>
    <s v="Office NST/NWT"/>
    <s v="APAJ"/>
    <s v="INV-10884"/>
    <n v="54.43"/>
    <n v="10870"/>
    <s v="A Team IT"/>
    <x v="0"/>
  </r>
  <r>
    <n v="7350"/>
    <s v="Office Supplies/Stationery"/>
    <n v="240"/>
    <d v="2023-08-04T00:00:00"/>
    <s v="Office NST/NWT"/>
    <s v="APAJ"/>
    <s v="INV-10884"/>
    <n v="42.98"/>
    <n v="10870"/>
    <s v="A Team IT"/>
    <x v="0"/>
  </r>
  <r>
    <n v="7350"/>
    <s v="Office Supplies/Stationery"/>
    <n v="340"/>
    <d v="2023-08-04T00:00:00"/>
    <s v="Office NST/NWT"/>
    <s v="APAJ"/>
    <s v="INV-10884"/>
    <n v="21.93"/>
    <n v="10870"/>
    <s v="A Team IT"/>
    <x v="0"/>
  </r>
  <r>
    <n v="7350"/>
    <s v="Office Supplies/Stationery"/>
    <n v="935"/>
    <d v="2023-08-04T00:00:00"/>
    <s v="Office NST/NWT"/>
    <s v="APAJ"/>
    <s v="INV-10884"/>
    <n v="20.16"/>
    <n v="10870"/>
    <s v="A Team IT"/>
    <x v="0"/>
  </r>
  <r>
    <n v="7350"/>
    <s v="Office Supplies/Stationery"/>
    <n v="936"/>
    <d v="2023-08-04T00:00:00"/>
    <s v="Office NST/NWT"/>
    <s v="APAJ"/>
    <s v="INV-10884"/>
    <n v="20.16"/>
    <n v="10870"/>
    <s v="A Team IT"/>
    <x v="0"/>
  </r>
  <r>
    <n v="7350"/>
    <s v="Office Supplies/Stationery"/>
    <n v="110"/>
    <d v="2023-08-24T00:00:00"/>
    <s v="Office NST/NWT"/>
    <s v="APAJ"/>
    <s v="INV-10955"/>
    <n v="256.08"/>
    <n v="10870"/>
    <s v="A Team IT"/>
    <x v="0"/>
  </r>
  <r>
    <n v="7350"/>
    <s v="Office Supplies/Stationery"/>
    <n v="112"/>
    <d v="2023-08-24T00:00:00"/>
    <s v="Office NST/NWT"/>
    <s v="APAJ"/>
    <s v="INV-10955"/>
    <n v="192.11"/>
    <n v="10870"/>
    <s v="A Team IT"/>
    <x v="0"/>
  </r>
  <r>
    <n v="7350"/>
    <s v="Office Supplies/Stationery"/>
    <n v="120"/>
    <d v="2023-08-24T00:00:00"/>
    <s v="Office NST/NWT"/>
    <s v="APAJ"/>
    <s v="INV-10955"/>
    <n v="345.8"/>
    <n v="10870"/>
    <s v="A Team IT"/>
    <x v="0"/>
  </r>
  <r>
    <n v="7350"/>
    <s v="Office Supplies/Stationery"/>
    <n v="130"/>
    <d v="2023-08-24T00:00:00"/>
    <s v="Office NST/NWT"/>
    <s v="APAJ"/>
    <s v="INV-10955"/>
    <n v="195.95"/>
    <n v="10870"/>
    <s v="A Team IT"/>
    <x v="0"/>
  </r>
  <r>
    <n v="7350"/>
    <s v="Office Supplies/Stationery"/>
    <n v="140"/>
    <d v="2023-08-24T00:00:00"/>
    <s v="Office NST/NWT"/>
    <s v="APAJ"/>
    <s v="INV-10955"/>
    <n v="230.53"/>
    <n v="10870"/>
    <s v="A Team IT"/>
    <x v="0"/>
  </r>
  <r>
    <n v="7350"/>
    <s v="Office Supplies/Stationery"/>
    <n v="160"/>
    <d v="2023-08-24T00:00:00"/>
    <s v="Office NST/NWT"/>
    <s v="APAJ"/>
    <s v="INV-10955"/>
    <n v="115.27"/>
    <n v="10870"/>
    <s v="A Team IT"/>
    <x v="0"/>
  </r>
  <r>
    <n v="7350"/>
    <s v="Office Supplies/Stationery"/>
    <n v="210"/>
    <d v="2023-08-24T00:00:00"/>
    <s v="Office NST/NWT"/>
    <s v="APAJ"/>
    <s v="INV-10955"/>
    <n v="128.13999999999999"/>
    <n v="10870"/>
    <s v="A Team IT"/>
    <x v="0"/>
  </r>
  <r>
    <n v="7350"/>
    <s v="Office Supplies/Stationery"/>
    <n v="220"/>
    <d v="2023-08-24T00:00:00"/>
    <s v="Office NST/NWT"/>
    <s v="APAJ"/>
    <s v="INV-10955"/>
    <n v="76.84"/>
    <n v="10870"/>
    <s v="A Team IT"/>
    <x v="0"/>
  </r>
  <r>
    <n v="7350"/>
    <s v="Office Supplies/Stationery"/>
    <n v="230"/>
    <d v="2023-08-24T00:00:00"/>
    <s v="Office NST/NWT"/>
    <s v="APAJ"/>
    <s v="INV-10955"/>
    <n v="129.68"/>
    <n v="10870"/>
    <s v="A Team IT"/>
    <x v="0"/>
  </r>
  <r>
    <n v="7350"/>
    <s v="Office Supplies/Stationery"/>
    <n v="240"/>
    <d v="2023-08-24T00:00:00"/>
    <s v="Office NST/NWT"/>
    <s v="APAJ"/>
    <s v="INV-10955"/>
    <n v="102.39"/>
    <n v="10870"/>
    <s v="A Team IT"/>
    <x v="0"/>
  </r>
  <r>
    <n v="7350"/>
    <s v="Office Supplies/Stationery"/>
    <n v="340"/>
    <d v="2023-08-24T00:00:00"/>
    <s v="Office NST/NWT"/>
    <s v="APAJ"/>
    <s v="INV-10955"/>
    <n v="52.25"/>
    <n v="10870"/>
    <s v="A Team IT"/>
    <x v="0"/>
  </r>
  <r>
    <n v="7350"/>
    <s v="Office Supplies/Stationery"/>
    <n v="935"/>
    <d v="2023-08-24T00:00:00"/>
    <s v="Office NST/NWT"/>
    <s v="APAJ"/>
    <s v="INV-10955"/>
    <n v="48.03"/>
    <n v="10870"/>
    <s v="A Team IT"/>
    <x v="0"/>
  </r>
  <r>
    <n v="7350"/>
    <s v="Office Supplies/Stationery"/>
    <n v="936"/>
    <d v="2023-08-24T00:00:00"/>
    <s v="Office NST/NWT"/>
    <s v="APAJ"/>
    <s v="INV-10955"/>
    <n v="48.03"/>
    <n v="10870"/>
    <s v="A Team IT"/>
    <x v="0"/>
  </r>
  <r>
    <n v="7350"/>
    <s v="Office Supplies/Stationery"/>
    <n v="110"/>
    <d v="2023-08-25T00:00:00"/>
    <s v="Office NST/NWT"/>
    <s v="APAJ"/>
    <s v="INV-10963"/>
    <n v="46.65"/>
    <n v="10870"/>
    <s v="A Team IT"/>
    <x v="0"/>
  </r>
  <r>
    <n v="7350"/>
    <s v="Office Supplies/Stationery"/>
    <n v="112"/>
    <d v="2023-08-25T00:00:00"/>
    <s v="Office NST/NWT"/>
    <s v="APAJ"/>
    <s v="INV-10963"/>
    <n v="35"/>
    <n v="10870"/>
    <s v="A Team IT"/>
    <x v="0"/>
  </r>
  <r>
    <n v="7350"/>
    <s v="Office Supplies/Stationery"/>
    <n v="120"/>
    <d v="2023-08-25T00:00:00"/>
    <s v="Office NST/NWT"/>
    <s v="APAJ"/>
    <s v="INV-10963"/>
    <n v="63"/>
    <n v="10870"/>
    <s v="A Team IT"/>
    <x v="0"/>
  </r>
  <r>
    <n v="7350"/>
    <s v="Office Supplies/Stationery"/>
    <n v="130"/>
    <d v="2023-08-25T00:00:00"/>
    <s v="Office NST/NWT"/>
    <s v="APAJ"/>
    <s v="INV-10963"/>
    <n v="35.700000000000003"/>
    <n v="10870"/>
    <s v="A Team IT"/>
    <x v="0"/>
  </r>
  <r>
    <n v="7350"/>
    <s v="Office Supplies/Stationery"/>
    <n v="140"/>
    <d v="2023-08-25T00:00:00"/>
    <s v="Office NST/NWT"/>
    <s v="APAJ"/>
    <s v="INV-10963"/>
    <n v="42"/>
    <n v="10870"/>
    <s v="A Team IT"/>
    <x v="0"/>
  </r>
  <r>
    <n v="7350"/>
    <s v="Office Supplies/Stationery"/>
    <n v="160"/>
    <d v="2023-08-25T00:00:00"/>
    <s v="Office NST/NWT"/>
    <s v="APAJ"/>
    <s v="INV-10963"/>
    <n v="21"/>
    <n v="10870"/>
    <s v="A Team IT"/>
    <x v="0"/>
  </r>
  <r>
    <n v="7350"/>
    <s v="Office Supplies/Stationery"/>
    <n v="210"/>
    <d v="2023-08-25T00:00:00"/>
    <s v="Office NST/NWT"/>
    <s v="APAJ"/>
    <s v="INV-10963"/>
    <n v="23.35"/>
    <n v="10870"/>
    <s v="A Team IT"/>
    <x v="0"/>
  </r>
  <r>
    <n v="7350"/>
    <s v="Office Supplies/Stationery"/>
    <n v="220"/>
    <d v="2023-08-25T00:00:00"/>
    <s v="Office NST/NWT"/>
    <s v="APAJ"/>
    <s v="INV-10963"/>
    <n v="14"/>
    <n v="10870"/>
    <s v="A Team IT"/>
    <x v="0"/>
  </r>
  <r>
    <n v="7350"/>
    <s v="Office Supplies/Stationery"/>
    <n v="230"/>
    <d v="2023-08-25T00:00:00"/>
    <s v="Office NST/NWT"/>
    <s v="APAJ"/>
    <s v="INV-10963"/>
    <n v="23.63"/>
    <n v="10870"/>
    <s v="A Team IT"/>
    <x v="0"/>
  </r>
  <r>
    <n v="7350"/>
    <s v="Office Supplies/Stationery"/>
    <n v="240"/>
    <d v="2023-08-25T00:00:00"/>
    <s v="Office NST/NWT"/>
    <s v="APAJ"/>
    <s v="INV-10963"/>
    <n v="18.649999999999999"/>
    <n v="10870"/>
    <s v="A Team IT"/>
    <x v="0"/>
  </r>
  <r>
    <n v="7350"/>
    <s v="Office Supplies/Stationery"/>
    <n v="340"/>
    <d v="2023-08-25T00:00:00"/>
    <s v="Office NST/NWT"/>
    <s v="APAJ"/>
    <s v="INV-10963"/>
    <n v="9.52"/>
    <n v="10870"/>
    <s v="A Team IT"/>
    <x v="0"/>
  </r>
  <r>
    <n v="7350"/>
    <s v="Office Supplies/Stationery"/>
    <n v="935"/>
    <d v="2023-08-25T00:00:00"/>
    <s v="Office NST/NWT"/>
    <s v="APAJ"/>
    <s v="INV-10963"/>
    <n v="8.75"/>
    <n v="10870"/>
    <s v="A Team IT"/>
    <x v="0"/>
  </r>
  <r>
    <n v="7350"/>
    <s v="Office Supplies/Stationery"/>
    <n v="936"/>
    <d v="2023-08-25T00:00:00"/>
    <s v="Office NST/NWT"/>
    <s v="APAJ"/>
    <s v="INV-10963"/>
    <n v="8.75"/>
    <n v="10870"/>
    <s v="A Team IT"/>
    <x v="0"/>
  </r>
  <r>
    <n v="7350"/>
    <s v="Office Supplies/Stationery"/>
    <n v="210"/>
    <d v="2023-09-21T00:00:00"/>
    <s v="Advertising NWT"/>
    <s v="APAJ"/>
    <s v="INV-11070"/>
    <n v="124"/>
    <n v="10870"/>
    <s v="A Team IT"/>
    <x v="0"/>
  </r>
  <r>
    <n v="7350"/>
    <s v="Office Supplies/Stationery"/>
    <n v="220"/>
    <d v="2023-09-21T00:00:00"/>
    <s v="Advertising NWT"/>
    <s v="APAJ"/>
    <s v="INV-11070"/>
    <n v="124"/>
    <n v="10870"/>
    <s v="A Team IT"/>
    <x v="0"/>
  </r>
  <r>
    <n v="7350"/>
    <s v="Office Supplies/Stationery"/>
    <n v="230"/>
    <d v="2023-09-21T00:00:00"/>
    <s v="Advertising NWT"/>
    <s v="APAJ"/>
    <s v="INV-11070"/>
    <n v="124"/>
    <n v="10870"/>
    <s v="A Team IT"/>
    <x v="0"/>
  </r>
  <r>
    <n v="7350"/>
    <s v="Office Supplies/Stationery"/>
    <n v="240"/>
    <d v="2023-09-21T00:00:00"/>
    <s v="Advertising NWT"/>
    <s v="APAJ"/>
    <s v="INV-11070"/>
    <n v="124"/>
    <n v="10870"/>
    <s v="A Team IT"/>
    <x v="0"/>
  </r>
  <r>
    <n v="7350"/>
    <s v="Office Supplies/Stationery"/>
    <n v="340"/>
    <d v="2023-09-21T00:00:00"/>
    <s v="Advertising NWT"/>
    <s v="APAJ"/>
    <s v="INV-11070"/>
    <n v="55.8"/>
    <n v="10870"/>
    <s v="A Team IT"/>
    <x v="0"/>
  </r>
  <r>
    <n v="7350"/>
    <s v="Office Supplies/Stationery"/>
    <n v="936"/>
    <d v="2023-09-21T00:00:00"/>
    <s v="Advertising NWT"/>
    <s v="APAJ"/>
    <s v="INV-11070"/>
    <n v="68.2"/>
    <n v="10870"/>
    <s v="A Team IT"/>
    <x v="0"/>
  </r>
  <r>
    <n v="7350"/>
    <s v="Office Supplies/Stationery"/>
    <n v="110"/>
    <d v="2023-09-24T00:00:00"/>
    <s v="Office NST/NWT"/>
    <s v="APAJ"/>
    <s v="INV-11091"/>
    <n v="249.32"/>
    <n v="10870"/>
    <s v="A Team IT"/>
    <x v="0"/>
  </r>
  <r>
    <n v="7350"/>
    <s v="Office Supplies/Stationery"/>
    <n v="112"/>
    <d v="2023-09-24T00:00:00"/>
    <s v="Office NST/NWT"/>
    <s v="APAJ"/>
    <s v="INV-11091"/>
    <n v="187.04"/>
    <n v="10870"/>
    <s v="A Team IT"/>
    <x v="0"/>
  </r>
  <r>
    <n v="7350"/>
    <s v="Office Supplies/Stationery"/>
    <n v="120"/>
    <d v="2023-09-24T00:00:00"/>
    <s v="Office NST/NWT"/>
    <s v="APAJ"/>
    <s v="INV-11091"/>
    <n v="336.67"/>
    <n v="10870"/>
    <s v="A Team IT"/>
    <x v="0"/>
  </r>
  <r>
    <n v="7350"/>
    <s v="Office Supplies/Stationery"/>
    <n v="130"/>
    <d v="2023-09-24T00:00:00"/>
    <s v="Office NST/NWT"/>
    <s v="APAJ"/>
    <s v="INV-11091"/>
    <n v="190.78"/>
    <n v="10870"/>
    <s v="A Team IT"/>
    <x v="0"/>
  </r>
  <r>
    <n v="7350"/>
    <s v="Office Supplies/Stationery"/>
    <n v="140"/>
    <d v="2023-09-24T00:00:00"/>
    <s v="Office NST/NWT"/>
    <s v="APAJ"/>
    <s v="INV-11091"/>
    <n v="224.44"/>
    <n v="10870"/>
    <s v="A Team IT"/>
    <x v="0"/>
  </r>
  <r>
    <n v="7350"/>
    <s v="Office Supplies/Stationery"/>
    <n v="160"/>
    <d v="2023-09-24T00:00:00"/>
    <s v="Office NST/NWT"/>
    <s v="APAJ"/>
    <s v="INV-11091"/>
    <n v="112.23"/>
    <n v="10870"/>
    <s v="A Team IT"/>
    <x v="0"/>
  </r>
  <r>
    <n v="7350"/>
    <s v="Office Supplies/Stationery"/>
    <n v="210"/>
    <d v="2023-09-24T00:00:00"/>
    <s v="Office NST/NWT"/>
    <s v="APAJ"/>
    <s v="INV-11091"/>
    <n v="124.76"/>
    <n v="10870"/>
    <s v="A Team IT"/>
    <x v="0"/>
  </r>
  <r>
    <n v="7350"/>
    <s v="Office Supplies/Stationery"/>
    <n v="220"/>
    <d v="2023-09-24T00:00:00"/>
    <s v="Office NST/NWT"/>
    <s v="APAJ"/>
    <s v="INV-11091"/>
    <n v="74.819999999999993"/>
    <n v="10870"/>
    <s v="A Team IT"/>
    <x v="0"/>
  </r>
  <r>
    <n v="7350"/>
    <s v="Office Supplies/Stationery"/>
    <n v="230"/>
    <d v="2023-09-24T00:00:00"/>
    <s v="Office NST/NWT"/>
    <s v="APAJ"/>
    <s v="INV-11091"/>
    <n v="126.25"/>
    <n v="10870"/>
    <s v="A Team IT"/>
    <x v="0"/>
  </r>
  <r>
    <n v="7350"/>
    <s v="Office Supplies/Stationery"/>
    <n v="240"/>
    <d v="2023-09-24T00:00:00"/>
    <s v="Office NST/NWT"/>
    <s v="APAJ"/>
    <s v="INV-11091"/>
    <n v="99.7"/>
    <n v="10870"/>
    <s v="A Team IT"/>
    <x v="0"/>
  </r>
  <r>
    <n v="7350"/>
    <s v="Office Supplies/Stationery"/>
    <n v="340"/>
    <d v="2023-09-24T00:00:00"/>
    <s v="Office NST/NWT"/>
    <s v="APAJ"/>
    <s v="INV-11091"/>
    <n v="50.88"/>
    <n v="10870"/>
    <s v="A Team IT"/>
    <x v="0"/>
  </r>
  <r>
    <n v="7350"/>
    <s v="Office Supplies/Stationery"/>
    <n v="935"/>
    <d v="2023-09-24T00:00:00"/>
    <s v="Office NST/NWT"/>
    <s v="APAJ"/>
    <s v="INV-11091"/>
    <n v="46.76"/>
    <n v="10870"/>
    <s v="A Team IT"/>
    <x v="0"/>
  </r>
  <r>
    <n v="7350"/>
    <s v="Office Supplies/Stationery"/>
    <n v="936"/>
    <d v="2023-09-24T00:00:00"/>
    <s v="Office NST/NWT"/>
    <s v="APAJ"/>
    <s v="INV-11091"/>
    <n v="46.76"/>
    <n v="10870"/>
    <s v="A Team IT"/>
    <x v="0"/>
  </r>
  <r>
    <n v="7350"/>
    <s v="Office Supplies/Stationery"/>
    <n v="110"/>
    <d v="2023-10-25T00:00:00"/>
    <s v="Office NST/NWT"/>
    <s v="APAJ"/>
    <s v="INV-11196"/>
    <n v="279.39"/>
    <n v="10870"/>
    <s v="A Team IT"/>
    <x v="0"/>
  </r>
  <r>
    <n v="7350"/>
    <s v="Office Supplies/Stationery"/>
    <n v="112"/>
    <d v="2023-10-25T00:00:00"/>
    <s v="Office NST/NWT"/>
    <s v="APAJ"/>
    <s v="INV-11196"/>
    <n v="209.59"/>
    <n v="10870"/>
    <s v="A Team IT"/>
    <x v="0"/>
  </r>
  <r>
    <n v="7350"/>
    <s v="Office Supplies/Stationery"/>
    <n v="120"/>
    <d v="2023-10-25T00:00:00"/>
    <s v="Office NST/NWT"/>
    <s v="APAJ"/>
    <s v="INV-11196"/>
    <n v="377.27"/>
    <n v="10870"/>
    <s v="A Team IT"/>
    <x v="0"/>
  </r>
  <r>
    <n v="7350"/>
    <s v="Office Supplies/Stationery"/>
    <n v="130"/>
    <d v="2023-10-25T00:00:00"/>
    <s v="Office NST/NWT"/>
    <s v="APAJ"/>
    <s v="INV-11196"/>
    <n v="213.78"/>
    <n v="10870"/>
    <s v="A Team IT"/>
    <x v="0"/>
  </r>
  <r>
    <n v="7350"/>
    <s v="Office Supplies/Stationery"/>
    <n v="140"/>
    <d v="2023-10-25T00:00:00"/>
    <s v="Office NST/NWT"/>
    <s v="APAJ"/>
    <s v="INV-11196"/>
    <n v="251.51"/>
    <n v="10870"/>
    <s v="A Team IT"/>
    <x v="0"/>
  </r>
  <r>
    <n v="7350"/>
    <s v="Office Supplies/Stationery"/>
    <n v="160"/>
    <d v="2023-10-25T00:00:00"/>
    <s v="Office NST/NWT"/>
    <s v="APAJ"/>
    <s v="INV-11196"/>
    <n v="125.76"/>
    <n v="10870"/>
    <s v="A Team IT"/>
    <x v="0"/>
  </r>
  <r>
    <n v="7350"/>
    <s v="Office Supplies/Stationery"/>
    <n v="210"/>
    <d v="2023-10-25T00:00:00"/>
    <s v="Office NST/NWT"/>
    <s v="APAJ"/>
    <s v="INV-11196"/>
    <n v="139.80000000000001"/>
    <n v="10870"/>
    <s v="A Team IT"/>
    <x v="0"/>
  </r>
  <r>
    <n v="7350"/>
    <s v="Office Supplies/Stationery"/>
    <n v="220"/>
    <d v="2023-10-25T00:00:00"/>
    <s v="Office NST/NWT"/>
    <s v="APAJ"/>
    <s v="INV-11196"/>
    <n v="83.83"/>
    <n v="10870"/>
    <s v="A Team IT"/>
    <x v="0"/>
  </r>
  <r>
    <n v="7350"/>
    <s v="Office Supplies/Stationery"/>
    <n v="230"/>
    <d v="2023-10-25T00:00:00"/>
    <s v="Office NST/NWT"/>
    <s v="APAJ"/>
    <s v="INV-11196"/>
    <n v="141.47999999999999"/>
    <n v="10870"/>
    <s v="A Team IT"/>
    <x v="0"/>
  </r>
  <r>
    <n v="7350"/>
    <s v="Office Supplies/Stationery"/>
    <n v="240"/>
    <d v="2023-10-25T00:00:00"/>
    <s v="Office NST/NWT"/>
    <s v="APAJ"/>
    <s v="INV-11196"/>
    <n v="111.71"/>
    <n v="10870"/>
    <s v="A Team IT"/>
    <x v="0"/>
  </r>
  <r>
    <n v="7350"/>
    <s v="Office Supplies/Stationery"/>
    <n v="340"/>
    <d v="2023-10-25T00:00:00"/>
    <s v="Office NST/NWT"/>
    <s v="APAJ"/>
    <s v="INV-11196"/>
    <n v="57.01"/>
    <n v="10870"/>
    <s v="A Team IT"/>
    <x v="0"/>
  </r>
  <r>
    <n v="7350"/>
    <s v="Office Supplies/Stationery"/>
    <n v="935"/>
    <d v="2023-10-25T00:00:00"/>
    <s v="Office NST/NWT"/>
    <s v="APAJ"/>
    <s v="INV-11196"/>
    <n v="52.4"/>
    <n v="10870"/>
    <s v="A Team IT"/>
    <x v="0"/>
  </r>
  <r>
    <n v="7350"/>
    <s v="Office Supplies/Stationery"/>
    <n v="936"/>
    <d v="2023-10-25T00:00:00"/>
    <s v="Office NST/NWT"/>
    <s v="APAJ"/>
    <s v="INV-11196"/>
    <n v="52.4"/>
    <n v="10870"/>
    <s v="A Team IT"/>
    <x v="0"/>
  </r>
  <r>
    <n v="7350"/>
    <s v="Office Supplies/Stationery"/>
    <n v="430"/>
    <d v="2023-10-26T00:00:00"/>
    <s v="A Team IT Supplied OKI consumables as per request"/>
    <s v="APAJ"/>
    <s v="INV-11205"/>
    <n v="348.33"/>
    <n v="10870"/>
    <s v="A Team IT"/>
    <x v="0"/>
  </r>
  <r>
    <n v="7350"/>
    <s v="Office Supplies/Stationery"/>
    <n v="440"/>
    <d v="2023-10-26T00:00:00"/>
    <s v="A Team IT Supplied OKI consumables as per request"/>
    <s v="APAJ"/>
    <s v="INV-11205"/>
    <n v="347.83"/>
    <n v="10870"/>
    <s v="A Team IT"/>
    <x v="0"/>
  </r>
  <r>
    <n v="7350"/>
    <s v="Office Supplies/Stationery"/>
    <n v="140"/>
    <d v="2023-11-21T00:00:00"/>
    <s v="A Team IT"/>
    <s v="APAJ"/>
    <s v="INV-11291"/>
    <n v="32.5"/>
    <n v="10870"/>
    <s v="A Team IT"/>
    <x v="0"/>
  </r>
  <r>
    <n v="7350"/>
    <s v="Office Supplies/Stationery"/>
    <n v="110"/>
    <d v="2023-11-30T00:00:00"/>
    <s v="Office Supplies NST"/>
    <s v="APAJ"/>
    <s v="INV-11352"/>
    <n v="118.5"/>
    <n v="10870"/>
    <s v="A Team IT"/>
    <x v="0"/>
  </r>
  <r>
    <n v="7350"/>
    <s v="Office Supplies/Stationery"/>
    <n v="110"/>
    <d v="2023-11-30T00:00:00"/>
    <s v="Office Supplies NST"/>
    <s v="APAJ"/>
    <s v="INV-11353"/>
    <n v="24.4"/>
    <n v="10870"/>
    <s v="A Team IT"/>
    <x v="0"/>
  </r>
  <r>
    <n v="7350"/>
    <s v="Office Supplies/Stationery"/>
    <n v="112"/>
    <d v="2023-11-30T00:00:00"/>
    <s v="Office Supplies NST"/>
    <s v="APAJ"/>
    <s v="INV-11352"/>
    <n v="59.25"/>
    <n v="10870"/>
    <s v="A Team IT"/>
    <x v="0"/>
  </r>
  <r>
    <n v="7350"/>
    <s v="Office Supplies/Stationery"/>
    <n v="112"/>
    <d v="2023-11-30T00:00:00"/>
    <s v="Office Supplies NST"/>
    <s v="APAJ"/>
    <s v="INV-11353"/>
    <n v="12.2"/>
    <n v="10870"/>
    <s v="A Team IT"/>
    <x v="0"/>
  </r>
  <r>
    <n v="7350"/>
    <s v="Office Supplies/Stationery"/>
    <n v="120"/>
    <d v="2023-11-30T00:00:00"/>
    <s v="Office Supplies NST"/>
    <s v="APAJ"/>
    <s v="INV-11352"/>
    <n v="130.36000000000001"/>
    <n v="10870"/>
    <s v="A Team IT"/>
    <x v="0"/>
  </r>
  <r>
    <n v="7350"/>
    <s v="Office Supplies/Stationery"/>
    <n v="120"/>
    <d v="2023-11-30T00:00:00"/>
    <s v="Office Supplies NST"/>
    <s v="APAJ"/>
    <s v="INV-11353"/>
    <n v="26.84"/>
    <n v="10870"/>
    <s v="A Team IT"/>
    <x v="0"/>
  </r>
  <r>
    <n v="7350"/>
    <s v="Office Supplies/Stationery"/>
    <n v="130"/>
    <d v="2023-11-30T00:00:00"/>
    <s v="Office Supplies NST"/>
    <s v="APAJ"/>
    <s v="INV-11352"/>
    <n v="100.73"/>
    <n v="10870"/>
    <s v="A Team IT"/>
    <x v="0"/>
  </r>
  <r>
    <n v="7350"/>
    <s v="Office Supplies/Stationery"/>
    <n v="130"/>
    <d v="2023-11-30T00:00:00"/>
    <s v="Office Supplies NST"/>
    <s v="APAJ"/>
    <s v="INV-11353"/>
    <n v="20.74"/>
    <n v="10870"/>
    <s v="A Team IT"/>
    <x v="0"/>
  </r>
  <r>
    <n v="7350"/>
    <s v="Office Supplies/Stationery"/>
    <n v="140"/>
    <d v="2023-11-30T00:00:00"/>
    <s v="Office Supplies NST"/>
    <s v="APAJ"/>
    <s v="INV-11352"/>
    <n v="118.5"/>
    <n v="10870"/>
    <s v="A Team IT"/>
    <x v="0"/>
  </r>
  <r>
    <n v="7350"/>
    <s v="Office Supplies/Stationery"/>
    <n v="140"/>
    <d v="2023-11-30T00:00:00"/>
    <s v="Office Supplies NST"/>
    <s v="APAJ"/>
    <s v="INV-11353"/>
    <n v="24.4"/>
    <n v="10870"/>
    <s v="A Team IT"/>
    <x v="0"/>
  </r>
  <r>
    <n v="7350"/>
    <s v="Office Supplies/Stationery"/>
    <n v="160"/>
    <d v="2023-11-30T00:00:00"/>
    <s v="Office Supplies NST"/>
    <s v="APAJ"/>
    <s v="INV-11352"/>
    <n v="35.549999999999997"/>
    <n v="10870"/>
    <s v="A Team IT"/>
    <x v="0"/>
  </r>
  <r>
    <n v="7350"/>
    <s v="Office Supplies/Stationery"/>
    <n v="160"/>
    <d v="2023-11-30T00:00:00"/>
    <s v="Office Supplies NST"/>
    <s v="APAJ"/>
    <s v="INV-11353"/>
    <n v="7.32"/>
    <n v="10870"/>
    <s v="A Team IT"/>
    <x v="0"/>
  </r>
  <r>
    <n v="7350"/>
    <s v="Office Supplies/Stationery"/>
    <n v="935"/>
    <d v="2023-11-30T00:00:00"/>
    <s v="Office Supplies NST"/>
    <s v="APAJ"/>
    <s v="INV-11352"/>
    <n v="29.63"/>
    <n v="10870"/>
    <s v="A Team IT"/>
    <x v="0"/>
  </r>
  <r>
    <n v="7350"/>
    <s v="Office Supplies/Stationery"/>
    <n v="935"/>
    <d v="2023-11-30T00:00:00"/>
    <s v="Office Supplies NST"/>
    <s v="APAJ"/>
    <s v="INV-11353"/>
    <n v="6.1"/>
    <n v="10870"/>
    <s v="A Team IT"/>
    <x v="0"/>
  </r>
  <r>
    <n v="7350"/>
    <s v="Office Supplies/Stationery"/>
    <n v="160"/>
    <d v="2024-01-09T00:00:00"/>
    <s v="Toners for Daniel, Andreas and Frankie printers "/>
    <s v="APRC"/>
    <s v="PO19004038"/>
    <n v="1326.16"/>
    <n v="10870"/>
    <s v="A Team IT"/>
    <x v="0"/>
  </r>
  <r>
    <n v="7350"/>
    <s v="Office Supplies/Stationery"/>
    <n v="140"/>
    <d v="2024-01-10T00:00:00"/>
    <s v="BROTHER TONERS FOR SERVICE DEPARTMENT"/>
    <s v="APRC"/>
    <s v="PO19004042"/>
    <n v="592.5"/>
    <n v="10870"/>
    <s v="A Team IT"/>
    <x v="0"/>
  </r>
  <r>
    <n v="7350"/>
    <s v="Office Supplies/Stationery"/>
    <n v="110"/>
    <d v="2024-02-29T00:00:00"/>
    <s v="Office Supplies NST"/>
    <s v="APAJ"/>
    <s v="INV-11673"/>
    <n v="118.5"/>
    <n v="10870"/>
    <s v="A Team IT"/>
    <x v="0"/>
  </r>
  <r>
    <n v="7350"/>
    <s v="Office Supplies/Stationery"/>
    <n v="112"/>
    <d v="2024-02-29T00:00:00"/>
    <s v="Office Supplies NST"/>
    <s v="APAJ"/>
    <s v="INV-11673"/>
    <n v="59.25"/>
    <n v="10870"/>
    <s v="A Team IT"/>
    <x v="0"/>
  </r>
  <r>
    <n v="7350"/>
    <s v="Office Supplies/Stationery"/>
    <n v="120"/>
    <d v="2024-02-29T00:00:00"/>
    <s v="Office Supplies NST"/>
    <s v="APAJ"/>
    <s v="INV-11673"/>
    <n v="130.36000000000001"/>
    <n v="10870"/>
    <s v="A Team IT"/>
    <x v="0"/>
  </r>
  <r>
    <n v="7350"/>
    <s v="Office Supplies/Stationery"/>
    <n v="130"/>
    <d v="2024-02-29T00:00:00"/>
    <s v="Office Supplies NST"/>
    <s v="APAJ"/>
    <s v="INV-11673"/>
    <n v="100.73"/>
    <n v="10870"/>
    <s v="A Team IT"/>
    <x v="0"/>
  </r>
  <r>
    <n v="7350"/>
    <s v="Office Supplies/Stationery"/>
    <n v="140"/>
    <d v="2024-02-29T00:00:00"/>
    <s v="Office Supplies NST"/>
    <s v="APAJ"/>
    <s v="INV-11673"/>
    <n v="118.5"/>
    <n v="10870"/>
    <s v="A Team IT"/>
    <x v="0"/>
  </r>
  <r>
    <n v="7350"/>
    <s v="Office Supplies/Stationery"/>
    <n v="160"/>
    <d v="2024-02-29T00:00:00"/>
    <s v="Office Supplies NST"/>
    <s v="APAJ"/>
    <s v="INV-11673"/>
    <n v="35.549999999999997"/>
    <n v="10870"/>
    <s v="A Team IT"/>
    <x v="0"/>
  </r>
  <r>
    <n v="7350"/>
    <s v="Office Supplies/Stationery"/>
    <n v="935"/>
    <d v="2024-02-29T00:00:00"/>
    <s v="Office Supplies NST"/>
    <s v="APAJ"/>
    <s v="INV-11673"/>
    <n v="29.63"/>
    <n v="10870"/>
    <s v="A Team IT"/>
    <x v="0"/>
  </r>
  <r>
    <n v="7350"/>
    <s v="Office Supplies/Stationery"/>
    <n v="240"/>
    <d v="2024-02-01T00:00:00"/>
    <s v="Advanced Brake Skimming- NEW LYNN"/>
    <s v="APAJ"/>
    <s v="INV-2393"/>
    <n v="53.33"/>
    <n v="204748"/>
    <s v="Advanced Brake Skimming- NEW LYNN"/>
    <x v="1"/>
  </r>
  <r>
    <n v="7350"/>
    <s v="Office Supplies/Stationery"/>
    <n v="340"/>
    <d v="2024-02-01T00:00:00"/>
    <s v="Advanced Brake Skimming- NEW LYNN"/>
    <s v="APAJ"/>
    <s v="INV-2393"/>
    <n v="53.33"/>
    <n v="204748"/>
    <s v="Advanced Brake Skimming- NEW LYNN"/>
    <x v="1"/>
  </r>
  <r>
    <n v="7350"/>
    <s v="Office Supplies/Stationery"/>
    <n v="440"/>
    <d v="2024-02-01T00:00:00"/>
    <s v="Advanced Brake Skimming- NEW LYNN"/>
    <s v="APAJ"/>
    <s v="INV-2393"/>
    <n v="53.34"/>
    <n v="204748"/>
    <s v="Advanced Brake Skimming- NEW LYNN"/>
    <x v="1"/>
  </r>
  <r>
    <n v="7350"/>
    <s v="Office Supplies/Stationery"/>
    <n v="230"/>
    <d v="2023-11-14T00:00:00"/>
    <s v="AML Jesters Limited- October Pies delivered to Cameron Panelbeaters 19th and 26th"/>
    <s v="APAJ"/>
    <n v="985"/>
    <n v="127.3"/>
    <n v="204732"/>
    <s v="AML Jesters Limited"/>
    <x v="1"/>
  </r>
  <r>
    <n v="7350"/>
    <s v="Office Supplies/Stationery"/>
    <n v="340"/>
    <d v="2023-11-01T00:00:00"/>
    <s v="Armstrongs West Auckland"/>
    <s v="APAJ"/>
    <n v="40047135"/>
    <n v="11.3"/>
    <n v="2062"/>
    <s v="Armstrongs West Auckland"/>
    <x v="1"/>
  </r>
  <r>
    <n v="7350"/>
    <s v="Office Supplies/Stationery"/>
    <n v="112"/>
    <d v="2023-06-21T00:00:00"/>
    <s v="10 Rolls Service Stickers_x000a_WOF Overlays x 1000"/>
    <s v="APRC"/>
    <s v="PO19003780"/>
    <n v="870"/>
    <n v="204563"/>
    <s v="Auckland Packaging Company (JAZZ)"/>
    <x v="2"/>
  </r>
  <r>
    <n v="7350"/>
    <s v="Office Supplies/Stationery"/>
    <n v="190"/>
    <d v="2024-01-16T00:00:00"/>
    <s v="Auckland Packaging Company (JAZZ) Desk Card &amp; Base Steve Brown-Hawke"/>
    <s v="APAJ"/>
    <n v="375370"/>
    <n v="581.29999999999995"/>
    <n v="204563"/>
    <s v="Auckland Packaging Company (JAZZ)"/>
    <x v="2"/>
  </r>
  <r>
    <n v="7350"/>
    <s v="Office Supplies/Stationery"/>
    <n v="190"/>
    <d v="2024-01-26T00:00:00"/>
    <s v="Auckland Packaging Company (JAZZ) Desk Card for acrylic base - 4kinds"/>
    <s v="APAJ"/>
    <n v="376093"/>
    <n v="242.48"/>
    <n v="204563"/>
    <s v="Auckland Packaging Company (JAZZ)"/>
    <x v="2"/>
  </r>
  <r>
    <n v="7350"/>
    <s v="Office Supplies/Stationery"/>
    <n v="140"/>
    <d v="2023-05-30T00:00:00"/>
    <s v="Auto Disc Ltd"/>
    <s v="APAJ"/>
    <n v="23726"/>
    <n v="45"/>
    <n v="11194"/>
    <s v="Auto Disc Ltd"/>
    <x v="1"/>
  </r>
  <r>
    <n v="7350"/>
    <s v="Office Supplies/Stationery"/>
    <n v="140"/>
    <d v="2024-02-29T00:00:00"/>
    <s v="Auto Disc Ltd"/>
    <s v="APAJ"/>
    <n v="25056"/>
    <n v="4.3499999999999996"/>
    <n v="11194"/>
    <s v="Auto Disc Ltd"/>
    <x v="1"/>
  </r>
  <r>
    <n v="7350"/>
    <s v="Office Supplies/Stationery"/>
    <n v="230"/>
    <d v="2023-05-01T00:00:00"/>
    <s v="Autolign North Shore (BNT)"/>
    <s v="APAJ"/>
    <n v="20650550"/>
    <n v="4.29"/>
    <n v="10863"/>
    <s v="Autolign North Shore (BNT)"/>
    <x v="3"/>
  </r>
  <r>
    <n v="7350"/>
    <s v="Office Supplies/Stationery"/>
    <n v="230"/>
    <d v="2023-05-11T00:00:00"/>
    <s v="Autolign North Shore (BNT)"/>
    <s v="APAJ"/>
    <n v="20804100"/>
    <n v="400.97"/>
    <n v="10863"/>
    <s v="Autolign North Shore (BNT)"/>
    <x v="3"/>
  </r>
  <r>
    <n v="7350"/>
    <s v="Office Supplies/Stationery"/>
    <n v="230"/>
    <d v="2023-05-31T00:00:00"/>
    <s v="Autolign North Shore (BNT)"/>
    <s v="APAJ"/>
    <n v="20929352"/>
    <n v="182.75"/>
    <n v="10863"/>
    <s v="Autolign North Shore (BNT)"/>
    <x v="3"/>
  </r>
  <r>
    <n v="7350"/>
    <s v="Office Supplies/Stationery"/>
    <n v="230"/>
    <d v="2023-09-01T00:00:00"/>
    <s v="Autolign North Shore (BNT)"/>
    <s v="APAJ"/>
    <n v="21511945"/>
    <n v="107.01"/>
    <n v="10863"/>
    <s v="Autolign North Shore (BNT)"/>
    <x v="3"/>
  </r>
  <r>
    <n v="7350"/>
    <s v="Office Supplies/Stationery"/>
    <n v="230"/>
    <d v="2023-09-01T00:00:00"/>
    <s v="Autolign North Shore (BNT)"/>
    <s v="APAJ"/>
    <n v="21611552"/>
    <n v="-20"/>
    <n v="10863"/>
    <s v="Autolign North Shore (BNT)"/>
    <x v="3"/>
  </r>
  <r>
    <n v="7350"/>
    <s v="Office Supplies/Stationery"/>
    <n v="230"/>
    <d v="2023-09-01T00:00:00"/>
    <s v="Autolign North Shore (BNT)"/>
    <s v="APAJ"/>
    <n v="21611533"/>
    <n v="219.45"/>
    <n v="10863"/>
    <s v="Autolign North Shore (BNT)"/>
    <x v="3"/>
  </r>
  <r>
    <n v="7350"/>
    <s v="Office Supplies/Stationery"/>
    <n v="120"/>
    <d v="2023-04-06T00:00:00"/>
    <s v="Keyboards x 2 used vehicles"/>
    <s v="APRC"/>
    <s v="PO19003716"/>
    <n v="290.93"/>
    <n v="11298"/>
    <s v="Automotive Visuals 2005 Ltd"/>
    <x v="0"/>
  </r>
  <r>
    <n v="7350"/>
    <s v="Office Supplies/Stationery"/>
    <n v="120"/>
    <d v="2023-05-16T00:00:00"/>
    <s v="Key Tags"/>
    <s v="APRC"/>
    <s v="PO19003759"/>
    <n v="76.930000000000007"/>
    <n v="11298"/>
    <s v="Automotive Visuals 2005 Ltd"/>
    <x v="0"/>
  </r>
  <r>
    <n v="7350"/>
    <s v="Office Supplies/Stationery"/>
    <n v="112"/>
    <d v="2023-08-07T00:00:00"/>
    <s v="Automotive Visuals 2005 Ltd 30 Hook Key Roll"/>
    <s v="APAJ"/>
    <n v="4251190"/>
    <n v="234.93"/>
    <n v="11298"/>
    <s v="Automotive Visuals 2005 Ltd"/>
    <x v="0"/>
  </r>
  <r>
    <n v="7350"/>
    <s v="Office Supplies/Stationery"/>
    <n v="120"/>
    <d v="2023-08-09T00:00:00"/>
    <s v="Automotive Visuals 2005 Ltd"/>
    <s v="APAJ"/>
    <n v="4251324"/>
    <n v="290.93"/>
    <n v="11298"/>
    <s v="Automotive Visuals 2005 Ltd"/>
    <x v="0"/>
  </r>
  <r>
    <n v="7350"/>
    <s v="Office Supplies/Stationery"/>
    <n v="120"/>
    <d v="2023-08-09T00:00:00"/>
    <s v="Automotive Visuals 2005 Ltd"/>
    <s v="APAJ"/>
    <n v="4251374"/>
    <n v="460.93"/>
    <n v="11298"/>
    <s v="Automotive Visuals 2005 Ltd"/>
    <x v="0"/>
  </r>
  <r>
    <n v="7350"/>
    <s v="Office Supplies/Stationery"/>
    <n v="112"/>
    <d v="2023-06-29T00:00:00"/>
    <s v="Lexus Black Folders"/>
    <s v="APRC"/>
    <s v="PO11208377"/>
    <n v="1620"/>
    <n v="10085"/>
    <s v="Benefitz Advertising &amp; Gra"/>
    <x v="0"/>
  </r>
  <r>
    <n v="7350"/>
    <s v="Office Supplies/Stationery"/>
    <n v="110"/>
    <d v="2023-10-03T00:00:00"/>
    <s v="Benefitz Advertising &amp; Gra NWT A4 Presentation Folders"/>
    <s v="APAJ"/>
    <n v="242762"/>
    <n v="605"/>
    <n v="10085"/>
    <s v="Benefitz Advertising &amp; Gra"/>
    <x v="0"/>
  </r>
  <r>
    <n v="7350"/>
    <s v="Office Supplies/Stationery"/>
    <n v="120"/>
    <d v="2023-10-03T00:00:00"/>
    <s v="Benefitz Advertising &amp; Gra NWT A4 Presentation Folders"/>
    <s v="APAJ"/>
    <n v="242762"/>
    <n v="605"/>
    <n v="10085"/>
    <s v="Benefitz Advertising &amp; Gra"/>
    <x v="0"/>
  </r>
  <r>
    <n v="7350"/>
    <s v="Office Supplies/Stationery"/>
    <n v="210"/>
    <d v="2023-12-22T00:00:00"/>
    <s v="Benefitz Advertising &amp; Gra"/>
    <s v="APAJ"/>
    <n v="245602"/>
    <n v="324.57"/>
    <n v="10085"/>
    <s v="Benefitz Advertising &amp; Gra"/>
    <x v="0"/>
  </r>
  <r>
    <n v="7350"/>
    <s v="Office Supplies/Stationery"/>
    <n v="220"/>
    <d v="2023-12-22T00:00:00"/>
    <s v="Benefitz Advertising &amp; Gra"/>
    <s v="APAJ"/>
    <n v="245602"/>
    <n v="1130.43"/>
    <n v="10085"/>
    <s v="Benefitz Advertising &amp; Gra"/>
    <x v="0"/>
  </r>
  <r>
    <n v="7350"/>
    <s v="Office Supplies/Stationery"/>
    <n v="112"/>
    <d v="2024-02-29T00:00:00"/>
    <s v="Benefitz Advertising &amp; Gra"/>
    <s v="APAJ"/>
    <n v="246527"/>
    <n v="1620"/>
    <n v="10085"/>
    <s v="Benefitz Advertising &amp; Gra"/>
    <x v="0"/>
  </r>
  <r>
    <n v="7350"/>
    <s v="Office Supplies/Stationery"/>
    <n v="210"/>
    <d v="2024-02-29T00:00:00"/>
    <s v="Benefitz Advertising &amp; Gra North Western Toyota Sales Folders"/>
    <s v="APAJ"/>
    <n v="247302"/>
    <n v="727.5"/>
    <n v="10085"/>
    <s v="Benefitz Advertising &amp; Gra"/>
    <x v="0"/>
  </r>
  <r>
    <n v="7350"/>
    <s v="Office Supplies/Stationery"/>
    <n v="220"/>
    <d v="2024-02-29T00:00:00"/>
    <s v="Benefitz Advertising &amp; Gra North Western Toyota Sales Folders"/>
    <s v="APAJ"/>
    <n v="247302"/>
    <n v="727.5"/>
    <n v="10085"/>
    <s v="Benefitz Advertising &amp; Gra"/>
    <x v="0"/>
  </r>
  <r>
    <n v="7350"/>
    <s v="Office Supplies/Stationery"/>
    <n v="130"/>
    <d v="2023-11-07T00:00:00"/>
    <s v="Benspoke Fabworks- Turbosmart display stand"/>
    <s v="APAJ"/>
    <n v="2336505"/>
    <n v="350"/>
    <n v="200613"/>
    <s v="Benspoke Fabworks"/>
    <x v="4"/>
  </r>
  <r>
    <n v="7350"/>
    <s v="Office Supplies/Stationery"/>
    <n v="130"/>
    <d v="2023-08-24T00:00:00"/>
    <s v="Bespoke Risk Solutions  display dump tube"/>
    <s v="APAJ"/>
    <s v="NV-1939343"/>
    <n v="400"/>
    <n v="204718"/>
    <s v="Bespoke Risk Solutions "/>
    <x v="4"/>
  </r>
  <r>
    <n v="7350"/>
    <s v="Office Supplies/Stationery"/>
    <n v="142"/>
    <d v="2023-05-01T00:00:00"/>
    <s v="Brake &amp; Transmission Ltd (BNT)"/>
    <s v="APAJ"/>
    <n v="20816276"/>
    <n v="-76.83"/>
    <n v="10084"/>
    <s v="Brake &amp; Transmission Ltd (BNT)"/>
    <x v="1"/>
  </r>
  <r>
    <n v="7350"/>
    <s v="Office Supplies/Stationery"/>
    <n v="142"/>
    <d v="2023-05-01T00:00:00"/>
    <s v="Brake &amp; Transmission Ltd (BNT)"/>
    <s v="APAJ"/>
    <n v="20816095"/>
    <n v="-76.83"/>
    <n v="10084"/>
    <s v="Brake &amp; Transmission Ltd (BNT)"/>
    <x v="1"/>
  </r>
  <r>
    <n v="7350"/>
    <s v="Office Supplies/Stationery"/>
    <n v="140"/>
    <d v="2023-05-11T00:00:00"/>
    <s v="Brake &amp; Transmission Ltd (BNT)"/>
    <s v="APAJ"/>
    <s v="20818258:1"/>
    <n v="76.83"/>
    <n v="10084"/>
    <s v="Brake &amp; Transmission Ltd (BNT)"/>
    <x v="1"/>
  </r>
  <r>
    <n v="7350"/>
    <s v="Office Supplies/Stationery"/>
    <n v="110"/>
    <d v="2023-11-30T00:00:00"/>
    <s v="Brandpartners Ltd Toyota Powder Coated Steel Specification Stands"/>
    <s v="APAJ"/>
    <s v="INV-13265"/>
    <n v="4635"/>
    <n v="11174"/>
    <s v="Brandpartners Ltd"/>
    <x v="4"/>
  </r>
  <r>
    <n v="7350"/>
    <s v="Office Supplies/Stationery"/>
    <n v="936"/>
    <d v="2023-05-23T00:00:00"/>
    <s v="Bridgestone New Zealand Ltd"/>
    <s v="APAJ"/>
    <n v="89696927"/>
    <n v="81"/>
    <n v="2586"/>
    <s v="Bridgestone New Zealand Ltd"/>
    <x v="1"/>
  </r>
  <r>
    <n v="7350"/>
    <s v="Office Supplies/Stationery"/>
    <n v="340"/>
    <d v="2023-06-01T00:00:00"/>
    <s v="Bridgestone New Zealand Ltd"/>
    <s v="APAJ"/>
    <s v="PI36019085"/>
    <n v="-43.48"/>
    <n v="2586"/>
    <s v="Bridgestone New Zealand Ltd"/>
    <x v="1"/>
  </r>
  <r>
    <n v="7350"/>
    <s v="Office Supplies/Stationery"/>
    <n v="935"/>
    <d v="2023-04-07T00:00:00"/>
    <s v="Bridgestone NZ (Wairau)"/>
    <s v="APAJ"/>
    <n v="89129075"/>
    <n v="-656.28"/>
    <n v="10174"/>
    <s v="Bridgestone NZ (Wairau)"/>
    <x v="1"/>
  </r>
  <r>
    <n v="7350"/>
    <s v="Office Supplies/Stationery"/>
    <n v="935"/>
    <d v="2023-06-01T00:00:00"/>
    <s v="Bridgestone NZ (Wairau) short paid"/>
    <s v="APAJ"/>
    <n v="89637405"/>
    <n v="400"/>
    <n v="10174"/>
    <s v="Bridgestone NZ (Wairau)"/>
    <x v="1"/>
  </r>
  <r>
    <n v="7350"/>
    <s v="Office Supplies/Stationery"/>
    <n v="440"/>
    <d v="2023-08-24T00:00:00"/>
    <s v="white board"/>
    <s v="APRC"/>
    <s v="PO44100919"/>
    <n v="32.04"/>
    <n v="204581"/>
    <s v="Bunnings Limited"/>
    <x v="4"/>
  </r>
  <r>
    <n v="7350"/>
    <s v="Office Supplies/Stationery"/>
    <n v="150"/>
    <d v="2023-11-21T00:00:00"/>
    <s v="tree for grooming dept"/>
    <s v="APRC"/>
    <s v="PO15000627"/>
    <n v="112.17"/>
    <n v="204581"/>
    <s v="Bunnings Limited"/>
    <x v="4"/>
  </r>
  <r>
    <n v="7350"/>
    <s v="Office Supplies/Stationery"/>
    <n v="140"/>
    <d v="2023-11-28T00:00:00"/>
    <s v="front office items for pod"/>
    <s v="APRC"/>
    <s v="PO14020837"/>
    <n v="179.36"/>
    <n v="204581"/>
    <s v="Bunnings Limited"/>
    <x v="4"/>
  </r>
  <r>
    <n v="7350"/>
    <s v="Office Supplies/Stationery"/>
    <n v="110"/>
    <d v="2023-03-18T00:00:00"/>
    <s v="Office Supplies NST"/>
    <s v="APAJ"/>
    <s v="I6822413"/>
    <n v="54.5"/>
    <n v="950"/>
    <s v="Canon New Zealand Ltd"/>
    <x v="4"/>
  </r>
  <r>
    <n v="7350"/>
    <s v="Office Supplies/Stationery"/>
    <n v="110"/>
    <d v="2023-03-18T00:00:00"/>
    <s v="Office Supplies NST"/>
    <s v="APAJ"/>
    <s v="I6822412"/>
    <n v="29.57"/>
    <n v="950"/>
    <s v="Canon New Zealand Ltd"/>
    <x v="4"/>
  </r>
  <r>
    <n v="7350"/>
    <s v="Office Supplies/Stationery"/>
    <n v="112"/>
    <d v="2023-03-18T00:00:00"/>
    <s v="Office Supplies NST"/>
    <s v="APAJ"/>
    <s v="I6822413"/>
    <n v="27.25"/>
    <n v="950"/>
    <s v="Canon New Zealand Ltd"/>
    <x v="4"/>
  </r>
  <r>
    <n v="7350"/>
    <s v="Office Supplies/Stationery"/>
    <n v="112"/>
    <d v="2023-03-18T00:00:00"/>
    <s v="Office Supplies NST"/>
    <s v="APAJ"/>
    <s v="I6822412"/>
    <n v="14.79"/>
    <n v="950"/>
    <s v="Canon New Zealand Ltd"/>
    <x v="4"/>
  </r>
  <r>
    <n v="7350"/>
    <s v="Office Supplies/Stationery"/>
    <n v="120"/>
    <d v="2023-03-18T00:00:00"/>
    <s v="Office Supplies NST"/>
    <s v="APAJ"/>
    <s v="I6822413"/>
    <n v="59.95"/>
    <n v="950"/>
    <s v="Canon New Zealand Ltd"/>
    <x v="4"/>
  </r>
  <r>
    <n v="7350"/>
    <s v="Office Supplies/Stationery"/>
    <n v="120"/>
    <d v="2023-03-18T00:00:00"/>
    <s v="Office Supplies NST"/>
    <s v="APAJ"/>
    <s v="I6822412"/>
    <n v="32.54"/>
    <n v="950"/>
    <s v="Canon New Zealand Ltd"/>
    <x v="4"/>
  </r>
  <r>
    <n v="7350"/>
    <s v="Office Supplies/Stationery"/>
    <n v="130"/>
    <d v="2023-03-18T00:00:00"/>
    <s v="Office Supplies NST"/>
    <s v="APAJ"/>
    <s v="I6822413"/>
    <n v="46.32"/>
    <n v="950"/>
    <s v="Canon New Zealand Ltd"/>
    <x v="4"/>
  </r>
  <r>
    <n v="7350"/>
    <s v="Office Supplies/Stationery"/>
    <n v="130"/>
    <d v="2023-03-18T00:00:00"/>
    <s v="Office Supplies NST"/>
    <s v="APAJ"/>
    <s v="I6822412"/>
    <n v="25.14"/>
    <n v="950"/>
    <s v="Canon New Zealand Ltd"/>
    <x v="4"/>
  </r>
  <r>
    <n v="7350"/>
    <s v="Office Supplies/Stationery"/>
    <n v="140"/>
    <d v="2023-03-18T00:00:00"/>
    <s v="Office Supplies NST"/>
    <s v="APAJ"/>
    <s v="I6822413"/>
    <n v="54.5"/>
    <n v="950"/>
    <s v="Canon New Zealand Ltd"/>
    <x v="4"/>
  </r>
  <r>
    <n v="7350"/>
    <s v="Office Supplies/Stationery"/>
    <n v="140"/>
    <d v="2023-03-18T00:00:00"/>
    <s v="Office Supplies NST"/>
    <s v="APAJ"/>
    <s v="I6822412"/>
    <n v="29.57"/>
    <n v="950"/>
    <s v="Canon New Zealand Ltd"/>
    <x v="4"/>
  </r>
  <r>
    <n v="7350"/>
    <s v="Office Supplies/Stationery"/>
    <n v="160"/>
    <d v="2023-03-18T00:00:00"/>
    <s v="Office Supplies NST"/>
    <s v="APAJ"/>
    <s v="I6822413"/>
    <n v="16.350000000000001"/>
    <n v="950"/>
    <s v="Canon New Zealand Ltd"/>
    <x v="4"/>
  </r>
  <r>
    <n v="7350"/>
    <s v="Office Supplies/Stationery"/>
    <n v="160"/>
    <d v="2023-03-18T00:00:00"/>
    <s v="Office Supplies NST"/>
    <s v="APAJ"/>
    <s v="I6822412"/>
    <n v="8.8699999999999992"/>
    <n v="950"/>
    <s v="Canon New Zealand Ltd"/>
    <x v="4"/>
  </r>
  <r>
    <n v="7350"/>
    <s v="Office Supplies/Stationery"/>
    <n v="210"/>
    <d v="2023-03-18T00:00:00"/>
    <s v="Advertising NWT"/>
    <s v="APAJ"/>
    <s v="I6822453"/>
    <n v="38.26"/>
    <n v="950"/>
    <s v="Canon New Zealand Ltd"/>
    <x v="4"/>
  </r>
  <r>
    <n v="7350"/>
    <s v="Office Supplies/Stationery"/>
    <n v="220"/>
    <d v="2023-03-18T00:00:00"/>
    <s v="Advertising NWT"/>
    <s v="APAJ"/>
    <s v="I6822453"/>
    <n v="38.26"/>
    <n v="950"/>
    <s v="Canon New Zealand Ltd"/>
    <x v="4"/>
  </r>
  <r>
    <n v="7350"/>
    <s v="Office Supplies/Stationery"/>
    <n v="230"/>
    <d v="2023-03-18T00:00:00"/>
    <s v="Advertising NWT"/>
    <s v="APAJ"/>
    <s v="I6822453"/>
    <n v="38.26"/>
    <n v="950"/>
    <s v="Canon New Zealand Ltd"/>
    <x v="4"/>
  </r>
  <r>
    <n v="7350"/>
    <s v="Office Supplies/Stationery"/>
    <n v="240"/>
    <d v="2023-03-18T00:00:00"/>
    <s v="Advertising NWT"/>
    <s v="APAJ"/>
    <s v="I6822453"/>
    <n v="38.26"/>
    <n v="950"/>
    <s v="Canon New Zealand Ltd"/>
    <x v="4"/>
  </r>
  <r>
    <n v="7350"/>
    <s v="Office Supplies/Stationery"/>
    <n v="340"/>
    <d v="2023-03-18T00:00:00"/>
    <s v="Advertising NWT"/>
    <s v="APAJ"/>
    <s v="I6822453"/>
    <n v="17.22"/>
    <n v="950"/>
    <s v="Canon New Zealand Ltd"/>
    <x v="4"/>
  </r>
  <r>
    <n v="7350"/>
    <s v="Office Supplies/Stationery"/>
    <n v="935"/>
    <d v="2023-03-18T00:00:00"/>
    <s v="Office Supplies NST"/>
    <s v="APAJ"/>
    <s v="I6822413"/>
    <n v="13.63"/>
    <n v="950"/>
    <s v="Canon New Zealand Ltd"/>
    <x v="4"/>
  </r>
  <r>
    <n v="7350"/>
    <s v="Office Supplies/Stationery"/>
    <n v="935"/>
    <d v="2023-03-18T00:00:00"/>
    <s v="Office Supplies NST"/>
    <s v="APAJ"/>
    <s v="I6822412"/>
    <n v="7.39"/>
    <n v="950"/>
    <s v="Canon New Zealand Ltd"/>
    <x v="4"/>
  </r>
  <r>
    <n v="7350"/>
    <s v="Office Supplies/Stationery"/>
    <n v="936"/>
    <d v="2023-03-18T00:00:00"/>
    <s v="Advertising NWT"/>
    <s v="APAJ"/>
    <s v="I6822453"/>
    <n v="21.04"/>
    <n v="950"/>
    <s v="Canon New Zealand Ltd"/>
    <x v="4"/>
  </r>
  <r>
    <n v="7350"/>
    <s v="Office Supplies/Stationery"/>
    <n v="110"/>
    <d v="2023-04-18T00:00:00"/>
    <s v="Office Supplies NST"/>
    <s v="APAJ"/>
    <s v="I6847470"/>
    <n v="23.57"/>
    <n v="950"/>
    <s v="Canon New Zealand Ltd"/>
    <x v="4"/>
  </r>
  <r>
    <n v="7350"/>
    <s v="Office Supplies/Stationery"/>
    <n v="112"/>
    <d v="2023-04-18T00:00:00"/>
    <s v="Office Supplies NST"/>
    <s v="APAJ"/>
    <s v="I6847470"/>
    <n v="11.78"/>
    <n v="950"/>
    <s v="Canon New Zealand Ltd"/>
    <x v="4"/>
  </r>
  <r>
    <n v="7350"/>
    <s v="Office Supplies/Stationery"/>
    <n v="120"/>
    <d v="2023-04-18T00:00:00"/>
    <s v="Office Supplies NST"/>
    <s v="APAJ"/>
    <s v="I6847470"/>
    <n v="25.92"/>
    <n v="950"/>
    <s v="Canon New Zealand Ltd"/>
    <x v="4"/>
  </r>
  <r>
    <n v="7350"/>
    <s v="Office Supplies/Stationery"/>
    <n v="130"/>
    <d v="2023-04-18T00:00:00"/>
    <s v="Office Supplies NST"/>
    <s v="APAJ"/>
    <s v="I6847470"/>
    <n v="20.03"/>
    <n v="950"/>
    <s v="Canon New Zealand Ltd"/>
    <x v="4"/>
  </r>
  <r>
    <n v="7350"/>
    <s v="Office Supplies/Stationery"/>
    <n v="140"/>
    <d v="2023-04-18T00:00:00"/>
    <s v="Office Supplies NST"/>
    <s v="APAJ"/>
    <s v="I6847470"/>
    <n v="23.57"/>
    <n v="950"/>
    <s v="Canon New Zealand Ltd"/>
    <x v="4"/>
  </r>
  <r>
    <n v="7350"/>
    <s v="Office Supplies/Stationery"/>
    <n v="160"/>
    <d v="2023-04-18T00:00:00"/>
    <s v="Office Supplies NST"/>
    <s v="APAJ"/>
    <s v="I6847470"/>
    <n v="7.07"/>
    <n v="950"/>
    <s v="Canon New Zealand Ltd"/>
    <x v="4"/>
  </r>
  <r>
    <n v="7350"/>
    <s v="Office Supplies/Stationery"/>
    <n v="210"/>
    <d v="2023-04-18T00:00:00"/>
    <s v="Advertising NWT"/>
    <s v="APAJ"/>
    <s v="I6847504"/>
    <n v="29.9"/>
    <n v="950"/>
    <s v="Canon New Zealand Ltd"/>
    <x v="4"/>
  </r>
  <r>
    <n v="7350"/>
    <s v="Office Supplies/Stationery"/>
    <n v="220"/>
    <d v="2023-04-18T00:00:00"/>
    <s v="Advertising NWT"/>
    <s v="APAJ"/>
    <s v="I6847504"/>
    <n v="29.9"/>
    <n v="950"/>
    <s v="Canon New Zealand Ltd"/>
    <x v="4"/>
  </r>
  <r>
    <n v="7350"/>
    <s v="Office Supplies/Stationery"/>
    <n v="230"/>
    <d v="2023-04-18T00:00:00"/>
    <s v="Advertising NWT"/>
    <s v="APAJ"/>
    <s v="I6847504"/>
    <n v="29.9"/>
    <n v="950"/>
    <s v="Canon New Zealand Ltd"/>
    <x v="4"/>
  </r>
  <r>
    <n v="7350"/>
    <s v="Office Supplies/Stationery"/>
    <n v="240"/>
    <d v="2023-04-18T00:00:00"/>
    <s v="Advertising NWT"/>
    <s v="APAJ"/>
    <s v="I6847504"/>
    <n v="29.9"/>
    <n v="950"/>
    <s v="Canon New Zealand Ltd"/>
    <x v="4"/>
  </r>
  <r>
    <n v="7350"/>
    <s v="Office Supplies/Stationery"/>
    <n v="340"/>
    <d v="2023-04-18T00:00:00"/>
    <s v="Advertising NWT"/>
    <s v="APAJ"/>
    <s v="I6847504"/>
    <n v="13.46"/>
    <n v="950"/>
    <s v="Canon New Zealand Ltd"/>
    <x v="4"/>
  </r>
  <r>
    <n v="7350"/>
    <s v="Office Supplies/Stationery"/>
    <n v="935"/>
    <d v="2023-04-18T00:00:00"/>
    <s v="Office Supplies NST"/>
    <s v="APAJ"/>
    <s v="I6847470"/>
    <n v="5.9"/>
    <n v="950"/>
    <s v="Canon New Zealand Ltd"/>
    <x v="4"/>
  </r>
  <r>
    <n v="7350"/>
    <s v="Office Supplies/Stationery"/>
    <n v="936"/>
    <d v="2023-04-18T00:00:00"/>
    <s v="Advertising NWT"/>
    <s v="APAJ"/>
    <s v="I6847504"/>
    <n v="16.45"/>
    <n v="950"/>
    <s v="Canon New Zealand Ltd"/>
    <x v="4"/>
  </r>
  <r>
    <n v="7350"/>
    <s v="Office Supplies/Stationery"/>
    <n v="110"/>
    <d v="2023-05-08T00:00:00"/>
    <s v="Canon New Zealand Ltd"/>
    <s v="APAJ"/>
    <s v="I6863675"/>
    <n v="8.5"/>
    <n v="950"/>
    <s v="Canon New Zealand Ltd"/>
    <x v="4"/>
  </r>
  <r>
    <n v="7350"/>
    <s v="Office Supplies/Stationery"/>
    <n v="110"/>
    <d v="2023-05-08T00:00:00"/>
    <s v="Office Supplies NST"/>
    <s v="APAJ"/>
    <s v="I6862833"/>
    <n v="1.7"/>
    <n v="950"/>
    <s v="Canon New Zealand Ltd"/>
    <x v="4"/>
  </r>
  <r>
    <n v="7350"/>
    <s v="Office Supplies/Stationery"/>
    <n v="112"/>
    <d v="2023-05-08T00:00:00"/>
    <s v="Office Supplies NST"/>
    <s v="APAJ"/>
    <s v="I6862833"/>
    <n v="0.85"/>
    <n v="950"/>
    <s v="Canon New Zealand Ltd"/>
    <x v="4"/>
  </r>
  <r>
    <n v="7350"/>
    <s v="Office Supplies/Stationery"/>
    <n v="120"/>
    <d v="2023-05-08T00:00:00"/>
    <s v="Office Supplies NST"/>
    <s v="APAJ"/>
    <s v="I6862833"/>
    <n v="1.87"/>
    <n v="950"/>
    <s v="Canon New Zealand Ltd"/>
    <x v="4"/>
  </r>
  <r>
    <n v="7350"/>
    <s v="Office Supplies/Stationery"/>
    <n v="130"/>
    <d v="2023-05-08T00:00:00"/>
    <s v="Office Supplies NST"/>
    <s v="APAJ"/>
    <s v="I6862833"/>
    <n v="1.44"/>
    <n v="950"/>
    <s v="Canon New Zealand Ltd"/>
    <x v="4"/>
  </r>
  <r>
    <n v="7350"/>
    <s v="Office Supplies/Stationery"/>
    <n v="140"/>
    <d v="2023-05-08T00:00:00"/>
    <s v="Office Supplies NST"/>
    <s v="APAJ"/>
    <s v="I6862833"/>
    <n v="1.7"/>
    <n v="950"/>
    <s v="Canon New Zealand Ltd"/>
    <x v="4"/>
  </r>
  <r>
    <n v="7350"/>
    <s v="Office Supplies/Stationery"/>
    <n v="160"/>
    <d v="2023-05-08T00:00:00"/>
    <s v="Office Supplies NST"/>
    <s v="APAJ"/>
    <s v="I6862833"/>
    <n v="0.51"/>
    <n v="950"/>
    <s v="Canon New Zealand Ltd"/>
    <x v="4"/>
  </r>
  <r>
    <n v="7350"/>
    <s v="Office Supplies/Stationery"/>
    <n v="935"/>
    <d v="2023-05-08T00:00:00"/>
    <s v="Office Supplies NST"/>
    <s v="APAJ"/>
    <s v="I6862833"/>
    <n v="0.43"/>
    <n v="950"/>
    <s v="Canon New Zealand Ltd"/>
    <x v="4"/>
  </r>
  <r>
    <n v="7350"/>
    <s v="Office Supplies/Stationery"/>
    <n v="110"/>
    <d v="2023-06-18T00:00:00"/>
    <s v="Office Supplies NST"/>
    <s v="APAJ"/>
    <s v="I6897690"/>
    <n v="34.83"/>
    <n v="950"/>
    <s v="Canon New Zealand Ltd"/>
    <x v="4"/>
  </r>
  <r>
    <n v="7350"/>
    <s v="Office Supplies/Stationery"/>
    <n v="110"/>
    <d v="2023-06-18T00:00:00"/>
    <s v="Office Supplies NST"/>
    <s v="APAJ"/>
    <s v="I6897691"/>
    <n v="41.8"/>
    <n v="950"/>
    <s v="Canon New Zealand Ltd"/>
    <x v="4"/>
  </r>
  <r>
    <n v="7350"/>
    <s v="Office Supplies/Stationery"/>
    <n v="112"/>
    <d v="2023-06-18T00:00:00"/>
    <s v="Office Supplies NST"/>
    <s v="APAJ"/>
    <s v="I6897690"/>
    <n v="17.420000000000002"/>
    <n v="950"/>
    <s v="Canon New Zealand Ltd"/>
    <x v="4"/>
  </r>
  <r>
    <n v="7350"/>
    <s v="Office Supplies/Stationery"/>
    <n v="112"/>
    <d v="2023-06-18T00:00:00"/>
    <s v="Office Supplies NST"/>
    <s v="APAJ"/>
    <s v="I6897691"/>
    <n v="20.9"/>
    <n v="950"/>
    <s v="Canon New Zealand Ltd"/>
    <x v="4"/>
  </r>
  <r>
    <n v="7350"/>
    <s v="Office Supplies/Stationery"/>
    <n v="120"/>
    <d v="2023-06-18T00:00:00"/>
    <s v="Office Supplies NST"/>
    <s v="APAJ"/>
    <s v="I6897690"/>
    <n v="38.31"/>
    <n v="950"/>
    <s v="Canon New Zealand Ltd"/>
    <x v="4"/>
  </r>
  <r>
    <n v="7350"/>
    <s v="Office Supplies/Stationery"/>
    <n v="120"/>
    <d v="2023-06-18T00:00:00"/>
    <s v="Office Supplies NST"/>
    <s v="APAJ"/>
    <s v="I6897691"/>
    <n v="45.98"/>
    <n v="950"/>
    <s v="Canon New Zealand Ltd"/>
    <x v="4"/>
  </r>
  <r>
    <n v="7350"/>
    <s v="Office Supplies/Stationery"/>
    <n v="130"/>
    <d v="2023-06-18T00:00:00"/>
    <s v="Office Supplies NST"/>
    <s v="APAJ"/>
    <s v="I6897690"/>
    <n v="29.6"/>
    <n v="950"/>
    <s v="Canon New Zealand Ltd"/>
    <x v="4"/>
  </r>
  <r>
    <n v="7350"/>
    <s v="Office Supplies/Stationery"/>
    <n v="130"/>
    <d v="2023-06-18T00:00:00"/>
    <s v="Office Supplies NST"/>
    <s v="APAJ"/>
    <s v="I6897691"/>
    <n v="35.53"/>
    <n v="950"/>
    <s v="Canon New Zealand Ltd"/>
    <x v="4"/>
  </r>
  <r>
    <n v="7350"/>
    <s v="Office Supplies/Stationery"/>
    <n v="140"/>
    <d v="2023-06-18T00:00:00"/>
    <s v="Office Supplies NST"/>
    <s v="APAJ"/>
    <s v="I6897690"/>
    <n v="34.83"/>
    <n v="950"/>
    <s v="Canon New Zealand Ltd"/>
    <x v="4"/>
  </r>
  <r>
    <n v="7350"/>
    <s v="Office Supplies/Stationery"/>
    <n v="140"/>
    <d v="2023-06-18T00:00:00"/>
    <s v="Office Supplies NST"/>
    <s v="APAJ"/>
    <s v="I6897691"/>
    <n v="41.8"/>
    <n v="950"/>
    <s v="Canon New Zealand Ltd"/>
    <x v="4"/>
  </r>
  <r>
    <n v="7350"/>
    <s v="Office Supplies/Stationery"/>
    <n v="160"/>
    <d v="2023-06-18T00:00:00"/>
    <s v="Office Supplies NST"/>
    <s v="APAJ"/>
    <s v="I6897690"/>
    <n v="10.45"/>
    <n v="950"/>
    <s v="Canon New Zealand Ltd"/>
    <x v="4"/>
  </r>
  <r>
    <n v="7350"/>
    <s v="Office Supplies/Stationery"/>
    <n v="160"/>
    <d v="2023-06-18T00:00:00"/>
    <s v="Office Supplies NST"/>
    <s v="APAJ"/>
    <s v="I6897691"/>
    <n v="12.54"/>
    <n v="950"/>
    <s v="Canon New Zealand Ltd"/>
    <x v="4"/>
  </r>
  <r>
    <n v="7350"/>
    <s v="Office Supplies/Stationery"/>
    <n v="210"/>
    <d v="2023-06-18T00:00:00"/>
    <s v="Advertising NWT"/>
    <s v="APAJ"/>
    <s v="I6897730"/>
    <n v="35.86"/>
    <n v="950"/>
    <s v="Canon New Zealand Ltd"/>
    <x v="4"/>
  </r>
  <r>
    <n v="7350"/>
    <s v="Office Supplies/Stationery"/>
    <n v="220"/>
    <d v="2023-06-18T00:00:00"/>
    <s v="Advertising NWT"/>
    <s v="APAJ"/>
    <s v="I6897730"/>
    <n v="35.86"/>
    <n v="950"/>
    <s v="Canon New Zealand Ltd"/>
    <x v="4"/>
  </r>
  <r>
    <n v="7350"/>
    <s v="Office Supplies/Stationery"/>
    <n v="230"/>
    <d v="2023-06-18T00:00:00"/>
    <s v="Advertising NWT"/>
    <s v="APAJ"/>
    <s v="I6897730"/>
    <n v="35.86"/>
    <n v="950"/>
    <s v="Canon New Zealand Ltd"/>
    <x v="4"/>
  </r>
  <r>
    <n v="7350"/>
    <s v="Office Supplies/Stationery"/>
    <n v="240"/>
    <d v="2023-06-18T00:00:00"/>
    <s v="Advertising NWT"/>
    <s v="APAJ"/>
    <s v="I6897730"/>
    <n v="35.86"/>
    <n v="950"/>
    <s v="Canon New Zealand Ltd"/>
    <x v="4"/>
  </r>
  <r>
    <n v="7350"/>
    <s v="Office Supplies/Stationery"/>
    <n v="340"/>
    <d v="2023-06-18T00:00:00"/>
    <s v="Advertising NWT"/>
    <s v="APAJ"/>
    <s v="I6897730"/>
    <n v="16.14"/>
    <n v="950"/>
    <s v="Canon New Zealand Ltd"/>
    <x v="4"/>
  </r>
  <r>
    <n v="7350"/>
    <s v="Office Supplies/Stationery"/>
    <n v="935"/>
    <d v="2023-06-18T00:00:00"/>
    <s v="Office Supplies NST"/>
    <s v="APAJ"/>
    <s v="I6897690"/>
    <n v="8.6999999999999993"/>
    <n v="950"/>
    <s v="Canon New Zealand Ltd"/>
    <x v="4"/>
  </r>
  <r>
    <n v="7350"/>
    <s v="Office Supplies/Stationery"/>
    <n v="935"/>
    <d v="2023-06-18T00:00:00"/>
    <s v="Office Supplies NST"/>
    <s v="APAJ"/>
    <s v="I6897691"/>
    <n v="10.45"/>
    <n v="950"/>
    <s v="Canon New Zealand Ltd"/>
    <x v="4"/>
  </r>
  <r>
    <n v="7350"/>
    <s v="Office Supplies/Stationery"/>
    <n v="936"/>
    <d v="2023-06-18T00:00:00"/>
    <s v="Advertising NWT"/>
    <s v="APAJ"/>
    <s v="I6897730"/>
    <n v="19.72"/>
    <n v="950"/>
    <s v="Canon New Zealand Ltd"/>
    <x v="4"/>
  </r>
  <r>
    <n v="7350"/>
    <s v="Office Supplies/Stationery"/>
    <n v="110"/>
    <d v="2023-07-18T00:00:00"/>
    <s v="Office Supplies NST"/>
    <s v="APAJ"/>
    <s v="I6923219"/>
    <n v="30.26"/>
    <n v="950"/>
    <s v="Canon New Zealand Ltd"/>
    <x v="4"/>
  </r>
  <r>
    <n v="7350"/>
    <s v="Office Supplies/Stationery"/>
    <n v="110"/>
    <d v="2023-07-18T00:00:00"/>
    <s v="Office NST/NWT"/>
    <s v="APAJ"/>
    <s v="I6923220"/>
    <n v="20.309999999999999"/>
    <n v="950"/>
    <s v="Canon New Zealand Ltd"/>
    <x v="4"/>
  </r>
  <r>
    <n v="7350"/>
    <s v="Office Supplies/Stationery"/>
    <n v="112"/>
    <d v="2023-07-18T00:00:00"/>
    <s v="Office Supplies NST"/>
    <s v="APAJ"/>
    <s v="I6923219"/>
    <n v="15.13"/>
    <n v="950"/>
    <s v="Canon New Zealand Ltd"/>
    <x v="4"/>
  </r>
  <r>
    <n v="7350"/>
    <s v="Office Supplies/Stationery"/>
    <n v="112"/>
    <d v="2023-07-18T00:00:00"/>
    <s v="Office NST/NWT"/>
    <s v="APAJ"/>
    <s v="I6923220"/>
    <n v="15.24"/>
    <n v="950"/>
    <s v="Canon New Zealand Ltd"/>
    <x v="4"/>
  </r>
  <r>
    <n v="7350"/>
    <s v="Office Supplies/Stationery"/>
    <n v="120"/>
    <d v="2023-07-18T00:00:00"/>
    <s v="Office Supplies NST"/>
    <s v="APAJ"/>
    <s v="I6923219"/>
    <n v="33.29"/>
    <n v="950"/>
    <s v="Canon New Zealand Ltd"/>
    <x v="4"/>
  </r>
  <r>
    <n v="7350"/>
    <s v="Office Supplies/Stationery"/>
    <n v="120"/>
    <d v="2023-07-18T00:00:00"/>
    <s v="Office NST/NWT"/>
    <s v="APAJ"/>
    <s v="I6923220"/>
    <n v="27.43"/>
    <n v="950"/>
    <s v="Canon New Zealand Ltd"/>
    <x v="4"/>
  </r>
  <r>
    <n v="7350"/>
    <s v="Office Supplies/Stationery"/>
    <n v="130"/>
    <d v="2023-07-18T00:00:00"/>
    <s v="Office Supplies NST"/>
    <s v="APAJ"/>
    <s v="I6923219"/>
    <n v="25.72"/>
    <n v="950"/>
    <s v="Canon New Zealand Ltd"/>
    <x v="4"/>
  </r>
  <r>
    <n v="7350"/>
    <s v="Office Supplies/Stationery"/>
    <n v="130"/>
    <d v="2023-07-18T00:00:00"/>
    <s v="Office NST/NWT"/>
    <s v="APAJ"/>
    <s v="I6923220"/>
    <n v="15.55"/>
    <n v="950"/>
    <s v="Canon New Zealand Ltd"/>
    <x v="4"/>
  </r>
  <r>
    <n v="7350"/>
    <s v="Office Supplies/Stationery"/>
    <n v="140"/>
    <d v="2023-07-18T00:00:00"/>
    <s v="Office Supplies NST"/>
    <s v="APAJ"/>
    <s v="I6923219"/>
    <n v="30.26"/>
    <n v="950"/>
    <s v="Canon New Zealand Ltd"/>
    <x v="4"/>
  </r>
  <r>
    <n v="7350"/>
    <s v="Office Supplies/Stationery"/>
    <n v="140"/>
    <d v="2023-07-18T00:00:00"/>
    <s v="Office NST/NWT"/>
    <s v="APAJ"/>
    <s v="I6923220"/>
    <n v="18.29"/>
    <n v="950"/>
    <s v="Canon New Zealand Ltd"/>
    <x v="4"/>
  </r>
  <r>
    <n v="7350"/>
    <s v="Office Supplies/Stationery"/>
    <n v="160"/>
    <d v="2023-07-18T00:00:00"/>
    <s v="Office Supplies NST"/>
    <s v="APAJ"/>
    <s v="I6923219"/>
    <n v="9.08"/>
    <n v="950"/>
    <s v="Canon New Zealand Ltd"/>
    <x v="4"/>
  </r>
  <r>
    <n v="7350"/>
    <s v="Office Supplies/Stationery"/>
    <n v="160"/>
    <d v="2023-07-18T00:00:00"/>
    <s v="Office NST/NWT"/>
    <s v="APAJ"/>
    <s v="I6923220"/>
    <n v="9.15"/>
    <n v="950"/>
    <s v="Canon New Zealand Ltd"/>
    <x v="4"/>
  </r>
  <r>
    <n v="7350"/>
    <s v="Office Supplies/Stationery"/>
    <n v="210"/>
    <d v="2023-07-18T00:00:00"/>
    <s v="Office NST/NWT"/>
    <s v="APAJ"/>
    <s v="I6923220"/>
    <n v="10.17"/>
    <n v="950"/>
    <s v="Canon New Zealand Ltd"/>
    <x v="4"/>
  </r>
  <r>
    <n v="7350"/>
    <s v="Office Supplies/Stationery"/>
    <n v="210"/>
    <d v="2023-07-18T00:00:00"/>
    <s v="Advertising NWT"/>
    <s v="APAJ"/>
    <s v="I6923260"/>
    <n v="41.17"/>
    <n v="950"/>
    <s v="Canon New Zealand Ltd"/>
    <x v="4"/>
  </r>
  <r>
    <n v="7350"/>
    <s v="Office Supplies/Stationery"/>
    <n v="220"/>
    <d v="2023-07-18T00:00:00"/>
    <s v="Office NST/NWT"/>
    <s v="APAJ"/>
    <s v="I6923220"/>
    <n v="6.1"/>
    <n v="950"/>
    <s v="Canon New Zealand Ltd"/>
    <x v="4"/>
  </r>
  <r>
    <n v="7350"/>
    <s v="Office Supplies/Stationery"/>
    <n v="220"/>
    <d v="2023-07-18T00:00:00"/>
    <s v="Advertising NWT"/>
    <s v="APAJ"/>
    <s v="I6923260"/>
    <n v="41.17"/>
    <n v="950"/>
    <s v="Canon New Zealand Ltd"/>
    <x v="4"/>
  </r>
  <r>
    <n v="7350"/>
    <s v="Office Supplies/Stationery"/>
    <n v="230"/>
    <d v="2023-07-18T00:00:00"/>
    <s v="Office NST/NWT"/>
    <s v="APAJ"/>
    <s v="I6923220"/>
    <n v="10.29"/>
    <n v="950"/>
    <s v="Canon New Zealand Ltd"/>
    <x v="4"/>
  </r>
  <r>
    <n v="7350"/>
    <s v="Office Supplies/Stationery"/>
    <n v="230"/>
    <d v="2023-07-18T00:00:00"/>
    <s v="Advertising NWT"/>
    <s v="APAJ"/>
    <s v="I6923260"/>
    <n v="41.17"/>
    <n v="950"/>
    <s v="Canon New Zealand Ltd"/>
    <x v="4"/>
  </r>
  <r>
    <n v="7350"/>
    <s v="Office Supplies/Stationery"/>
    <n v="240"/>
    <d v="2023-07-18T00:00:00"/>
    <s v="Office NST/NWT"/>
    <s v="APAJ"/>
    <s v="I6923220"/>
    <n v="8.1199999999999992"/>
    <n v="950"/>
    <s v="Canon New Zealand Ltd"/>
    <x v="4"/>
  </r>
  <r>
    <n v="7350"/>
    <s v="Office Supplies/Stationery"/>
    <n v="240"/>
    <d v="2023-07-18T00:00:00"/>
    <s v="Advertising NWT"/>
    <s v="APAJ"/>
    <s v="I6923260"/>
    <n v="41.17"/>
    <n v="950"/>
    <s v="Canon New Zealand Ltd"/>
    <x v="4"/>
  </r>
  <r>
    <n v="7350"/>
    <s v="Office Supplies/Stationery"/>
    <n v="340"/>
    <d v="2023-07-18T00:00:00"/>
    <s v="Office NST/NWT"/>
    <s v="APAJ"/>
    <s v="I6923220"/>
    <n v="4.1500000000000004"/>
    <n v="950"/>
    <s v="Canon New Zealand Ltd"/>
    <x v="4"/>
  </r>
  <r>
    <n v="7350"/>
    <s v="Office Supplies/Stationery"/>
    <n v="340"/>
    <d v="2023-07-18T00:00:00"/>
    <s v="Advertising NWT"/>
    <s v="APAJ"/>
    <s v="I6923260"/>
    <n v="18.52"/>
    <n v="950"/>
    <s v="Canon New Zealand Ltd"/>
    <x v="4"/>
  </r>
  <r>
    <n v="7350"/>
    <s v="Office Supplies/Stationery"/>
    <n v="935"/>
    <d v="2023-07-18T00:00:00"/>
    <s v="Office Supplies NST"/>
    <s v="APAJ"/>
    <s v="I6923219"/>
    <n v="7.57"/>
    <n v="950"/>
    <s v="Canon New Zealand Ltd"/>
    <x v="4"/>
  </r>
  <r>
    <n v="7350"/>
    <s v="Office Supplies/Stationery"/>
    <n v="935"/>
    <d v="2023-07-18T00:00:00"/>
    <s v="Office NST/NWT"/>
    <s v="APAJ"/>
    <s v="I6923220"/>
    <n v="3.81"/>
    <n v="950"/>
    <s v="Canon New Zealand Ltd"/>
    <x v="4"/>
  </r>
  <r>
    <n v="7350"/>
    <s v="Office Supplies/Stationery"/>
    <n v="936"/>
    <d v="2023-07-18T00:00:00"/>
    <s v="Office NST/NWT"/>
    <s v="APAJ"/>
    <s v="I6923220"/>
    <n v="3.81"/>
    <n v="950"/>
    <s v="Canon New Zealand Ltd"/>
    <x v="4"/>
  </r>
  <r>
    <n v="7350"/>
    <s v="Office Supplies/Stationery"/>
    <n v="936"/>
    <d v="2023-07-18T00:00:00"/>
    <s v="Advertising NWT"/>
    <s v="APAJ"/>
    <s v="I6923260"/>
    <n v="22.63"/>
    <n v="950"/>
    <s v="Canon New Zealand Ltd"/>
    <x v="4"/>
  </r>
  <r>
    <n v="7350"/>
    <s v="Office Supplies/Stationery"/>
    <n v="110"/>
    <d v="2023-08-14T00:00:00"/>
    <s v="Canon New Zealand Ltd NPG46 MAGENTA TONER,"/>
    <s v="APAJ"/>
    <s v="I6944795"/>
    <n v="8.5"/>
    <n v="950"/>
    <s v="Canon New Zealand Ltd"/>
    <x v="4"/>
  </r>
  <r>
    <n v="7350"/>
    <s v="Office Supplies/Stationery"/>
    <n v="110"/>
    <d v="2023-08-18T00:00:00"/>
    <s v="Office Supplies NST"/>
    <s v="APAJ"/>
    <s v="I6951463"/>
    <n v="25.83"/>
    <n v="950"/>
    <s v="Canon New Zealand Ltd"/>
    <x v="4"/>
  </r>
  <r>
    <n v="7350"/>
    <s v="Office Supplies/Stationery"/>
    <n v="112"/>
    <d v="2023-08-18T00:00:00"/>
    <s v="Office Supplies NST"/>
    <s v="APAJ"/>
    <s v="I6951463"/>
    <n v="12.91"/>
    <n v="950"/>
    <s v="Canon New Zealand Ltd"/>
    <x v="4"/>
  </r>
  <r>
    <n v="7350"/>
    <s v="Office Supplies/Stationery"/>
    <n v="120"/>
    <d v="2023-08-18T00:00:00"/>
    <s v="Office Supplies NST"/>
    <s v="APAJ"/>
    <s v="I6951463"/>
    <n v="28.41"/>
    <n v="950"/>
    <s v="Canon New Zealand Ltd"/>
    <x v="4"/>
  </r>
  <r>
    <n v="7350"/>
    <s v="Office Supplies/Stationery"/>
    <n v="130"/>
    <d v="2023-08-18T00:00:00"/>
    <s v="Office Supplies NST"/>
    <s v="APAJ"/>
    <s v="I6951463"/>
    <n v="21.96"/>
    <n v="950"/>
    <s v="Canon New Zealand Ltd"/>
    <x v="4"/>
  </r>
  <r>
    <n v="7350"/>
    <s v="Office Supplies/Stationery"/>
    <n v="140"/>
    <d v="2023-08-18T00:00:00"/>
    <s v="Office Supplies NST"/>
    <s v="APAJ"/>
    <s v="I6951463"/>
    <n v="25.83"/>
    <n v="950"/>
    <s v="Canon New Zealand Ltd"/>
    <x v="4"/>
  </r>
  <r>
    <n v="7350"/>
    <s v="Office Supplies/Stationery"/>
    <n v="160"/>
    <d v="2023-08-18T00:00:00"/>
    <s v="Office Supplies NST"/>
    <s v="APAJ"/>
    <s v="I6951463"/>
    <n v="7.75"/>
    <n v="950"/>
    <s v="Canon New Zealand Ltd"/>
    <x v="4"/>
  </r>
  <r>
    <n v="7350"/>
    <s v="Office Supplies/Stationery"/>
    <n v="210"/>
    <d v="2023-08-18T00:00:00"/>
    <s v="Advertising NWT"/>
    <s v="APAJ"/>
    <s v="I6951505"/>
    <n v="30.01"/>
    <n v="950"/>
    <s v="Canon New Zealand Ltd"/>
    <x v="4"/>
  </r>
  <r>
    <n v="7350"/>
    <s v="Office Supplies/Stationery"/>
    <n v="220"/>
    <d v="2023-08-18T00:00:00"/>
    <s v="Advertising NWT"/>
    <s v="APAJ"/>
    <s v="I6951505"/>
    <n v="30.01"/>
    <n v="950"/>
    <s v="Canon New Zealand Ltd"/>
    <x v="4"/>
  </r>
  <r>
    <n v="7350"/>
    <s v="Office Supplies/Stationery"/>
    <n v="230"/>
    <d v="2023-08-18T00:00:00"/>
    <s v="Advertising NWT"/>
    <s v="APAJ"/>
    <s v="I6951505"/>
    <n v="30.01"/>
    <n v="950"/>
    <s v="Canon New Zealand Ltd"/>
    <x v="4"/>
  </r>
  <r>
    <n v="7350"/>
    <s v="Office Supplies/Stationery"/>
    <n v="240"/>
    <d v="2023-08-18T00:00:00"/>
    <s v="Advertising NWT"/>
    <s v="APAJ"/>
    <s v="I6951505"/>
    <n v="30.01"/>
    <n v="950"/>
    <s v="Canon New Zealand Ltd"/>
    <x v="4"/>
  </r>
  <r>
    <n v="7350"/>
    <s v="Office Supplies/Stationery"/>
    <n v="340"/>
    <d v="2023-08-18T00:00:00"/>
    <s v="Advertising NWT"/>
    <s v="APAJ"/>
    <s v="I6951505"/>
    <n v="13.5"/>
    <n v="950"/>
    <s v="Canon New Zealand Ltd"/>
    <x v="4"/>
  </r>
  <r>
    <n v="7350"/>
    <s v="Office Supplies/Stationery"/>
    <n v="935"/>
    <d v="2023-08-18T00:00:00"/>
    <s v="Office Supplies NST"/>
    <s v="APAJ"/>
    <s v="I6951463"/>
    <n v="6.46"/>
    <n v="950"/>
    <s v="Canon New Zealand Ltd"/>
    <x v="4"/>
  </r>
  <r>
    <n v="7350"/>
    <s v="Office Supplies/Stationery"/>
    <n v="936"/>
    <d v="2023-08-18T00:00:00"/>
    <s v="Advertising NWT"/>
    <s v="APAJ"/>
    <s v="I6951505"/>
    <n v="16.5"/>
    <n v="950"/>
    <s v="Canon New Zealand Ltd"/>
    <x v="4"/>
  </r>
  <r>
    <n v="7350"/>
    <s v="Office Supplies/Stationery"/>
    <n v="110"/>
    <d v="2023-08-21T00:00:00"/>
    <s v="Office Supplies NST"/>
    <s v="APAJ"/>
    <s v="I6951464"/>
    <n v="32.450000000000003"/>
    <n v="950"/>
    <s v="Canon New Zealand Ltd"/>
    <x v="4"/>
  </r>
  <r>
    <n v="7350"/>
    <s v="Office Supplies/Stationery"/>
    <n v="112"/>
    <d v="2023-08-21T00:00:00"/>
    <s v="Office Supplies NST"/>
    <s v="APAJ"/>
    <s v="I6951464"/>
    <n v="16.23"/>
    <n v="950"/>
    <s v="Canon New Zealand Ltd"/>
    <x v="4"/>
  </r>
  <r>
    <n v="7350"/>
    <s v="Office Supplies/Stationery"/>
    <n v="120"/>
    <d v="2023-08-21T00:00:00"/>
    <s v="Office Supplies NST"/>
    <s v="APAJ"/>
    <s v="I6951464"/>
    <n v="35.700000000000003"/>
    <n v="950"/>
    <s v="Canon New Zealand Ltd"/>
    <x v="4"/>
  </r>
  <r>
    <n v="7350"/>
    <s v="Office Supplies/Stationery"/>
    <n v="130"/>
    <d v="2023-08-21T00:00:00"/>
    <s v="Office Supplies NST"/>
    <s v="APAJ"/>
    <s v="I6951464"/>
    <n v="27.58"/>
    <n v="950"/>
    <s v="Canon New Zealand Ltd"/>
    <x v="4"/>
  </r>
  <r>
    <n v="7350"/>
    <s v="Office Supplies/Stationery"/>
    <n v="140"/>
    <d v="2023-08-21T00:00:00"/>
    <s v="Office Supplies NST"/>
    <s v="APAJ"/>
    <s v="I6951464"/>
    <n v="32.450000000000003"/>
    <n v="950"/>
    <s v="Canon New Zealand Ltd"/>
    <x v="4"/>
  </r>
  <r>
    <n v="7350"/>
    <s v="Office Supplies/Stationery"/>
    <n v="160"/>
    <d v="2023-08-21T00:00:00"/>
    <s v="Office Supplies NST"/>
    <s v="APAJ"/>
    <s v="I6951464"/>
    <n v="9.74"/>
    <n v="950"/>
    <s v="Canon New Zealand Ltd"/>
    <x v="4"/>
  </r>
  <r>
    <n v="7350"/>
    <s v="Office Supplies/Stationery"/>
    <n v="935"/>
    <d v="2023-08-21T00:00:00"/>
    <s v="Office Supplies NST"/>
    <s v="APAJ"/>
    <s v="I6951464"/>
    <n v="8.11"/>
    <n v="950"/>
    <s v="Canon New Zealand Ltd"/>
    <x v="4"/>
  </r>
  <r>
    <n v="7350"/>
    <s v="Office Supplies/Stationery"/>
    <n v="210"/>
    <d v="2023-09-06T00:00:00"/>
    <s v="Advertising NWT"/>
    <s v="APAJ"/>
    <s v="I6966918"/>
    <n v="1.7"/>
    <n v="950"/>
    <s v="Canon New Zealand Ltd"/>
    <x v="4"/>
  </r>
  <r>
    <n v="7350"/>
    <s v="Office Supplies/Stationery"/>
    <n v="220"/>
    <d v="2023-09-06T00:00:00"/>
    <s v="Advertising NWT"/>
    <s v="APAJ"/>
    <s v="I6966918"/>
    <n v="1.7"/>
    <n v="950"/>
    <s v="Canon New Zealand Ltd"/>
    <x v="4"/>
  </r>
  <r>
    <n v="7350"/>
    <s v="Office Supplies/Stationery"/>
    <n v="230"/>
    <d v="2023-09-06T00:00:00"/>
    <s v="Advertising NWT"/>
    <s v="APAJ"/>
    <s v="I6966918"/>
    <n v="1.7"/>
    <n v="950"/>
    <s v="Canon New Zealand Ltd"/>
    <x v="4"/>
  </r>
  <r>
    <n v="7350"/>
    <s v="Office Supplies/Stationery"/>
    <n v="240"/>
    <d v="2023-09-06T00:00:00"/>
    <s v="Advertising NWT"/>
    <s v="APAJ"/>
    <s v="I6966918"/>
    <n v="1.7"/>
    <n v="950"/>
    <s v="Canon New Zealand Ltd"/>
    <x v="4"/>
  </r>
  <r>
    <n v="7350"/>
    <s v="Office Supplies/Stationery"/>
    <n v="340"/>
    <d v="2023-09-06T00:00:00"/>
    <s v="Advertising NWT"/>
    <s v="APAJ"/>
    <s v="I6966918"/>
    <n v="0.77"/>
    <n v="950"/>
    <s v="Canon New Zealand Ltd"/>
    <x v="4"/>
  </r>
  <r>
    <n v="7350"/>
    <s v="Office Supplies/Stationery"/>
    <n v="936"/>
    <d v="2023-09-06T00:00:00"/>
    <s v="Advertising NWT"/>
    <s v="APAJ"/>
    <s v="I6966918"/>
    <n v="0.94"/>
    <n v="950"/>
    <s v="Canon New Zealand Ltd"/>
    <x v="4"/>
  </r>
  <r>
    <n v="7350"/>
    <s v="Office Supplies/Stationery"/>
    <n v="110"/>
    <d v="2023-09-18T00:00:00"/>
    <s v="Office Supplies NST"/>
    <s v="APAJ"/>
    <s v="I6977640"/>
    <n v="28.27"/>
    <n v="950"/>
    <s v="Canon New Zealand Ltd"/>
    <x v="4"/>
  </r>
  <r>
    <n v="7350"/>
    <s v="Office Supplies/Stationery"/>
    <n v="110"/>
    <d v="2023-09-18T00:00:00"/>
    <s v="Office Supplies NST"/>
    <s v="APAJ"/>
    <s v="I6977639"/>
    <n v="40.590000000000003"/>
    <n v="950"/>
    <s v="Canon New Zealand Ltd"/>
    <x v="4"/>
  </r>
  <r>
    <n v="7350"/>
    <s v="Office Supplies/Stationery"/>
    <n v="112"/>
    <d v="2023-09-18T00:00:00"/>
    <s v="Office Supplies NST"/>
    <s v="APAJ"/>
    <s v="I6977640"/>
    <n v="14.13"/>
    <n v="950"/>
    <s v="Canon New Zealand Ltd"/>
    <x v="4"/>
  </r>
  <r>
    <n v="7350"/>
    <s v="Office Supplies/Stationery"/>
    <n v="112"/>
    <d v="2023-09-18T00:00:00"/>
    <s v="Office Supplies NST"/>
    <s v="APAJ"/>
    <s v="I6977639"/>
    <n v="20.3"/>
    <n v="950"/>
    <s v="Canon New Zealand Ltd"/>
    <x v="4"/>
  </r>
  <r>
    <n v="7350"/>
    <s v="Office Supplies/Stationery"/>
    <n v="120"/>
    <d v="2023-09-18T00:00:00"/>
    <s v="Office Supplies NST"/>
    <s v="APAJ"/>
    <s v="I6977640"/>
    <n v="31.1"/>
    <n v="950"/>
    <s v="Canon New Zealand Ltd"/>
    <x v="4"/>
  </r>
  <r>
    <n v="7350"/>
    <s v="Office Supplies/Stationery"/>
    <n v="120"/>
    <d v="2023-09-18T00:00:00"/>
    <s v="Office Supplies NST"/>
    <s v="APAJ"/>
    <s v="I6977639"/>
    <n v="44.65"/>
    <n v="950"/>
    <s v="Canon New Zealand Ltd"/>
    <x v="4"/>
  </r>
  <r>
    <n v="7350"/>
    <s v="Office Supplies/Stationery"/>
    <n v="130"/>
    <d v="2023-09-18T00:00:00"/>
    <s v="Office Supplies NST"/>
    <s v="APAJ"/>
    <s v="I6977640"/>
    <n v="24.03"/>
    <n v="950"/>
    <s v="Canon New Zealand Ltd"/>
    <x v="4"/>
  </r>
  <r>
    <n v="7350"/>
    <s v="Office Supplies/Stationery"/>
    <n v="130"/>
    <d v="2023-09-18T00:00:00"/>
    <s v="Office Supplies NST"/>
    <s v="APAJ"/>
    <s v="I6977639"/>
    <n v="34.5"/>
    <n v="950"/>
    <s v="Canon New Zealand Ltd"/>
    <x v="4"/>
  </r>
  <r>
    <n v="7350"/>
    <s v="Office Supplies/Stationery"/>
    <n v="140"/>
    <d v="2023-09-18T00:00:00"/>
    <s v="Office Supplies NST"/>
    <s v="APAJ"/>
    <s v="I6977640"/>
    <n v="28.27"/>
    <n v="950"/>
    <s v="Canon New Zealand Ltd"/>
    <x v="4"/>
  </r>
  <r>
    <n v="7350"/>
    <s v="Office Supplies/Stationery"/>
    <n v="140"/>
    <d v="2023-09-18T00:00:00"/>
    <s v="Office Supplies NST"/>
    <s v="APAJ"/>
    <s v="I6977639"/>
    <n v="40.590000000000003"/>
    <n v="950"/>
    <s v="Canon New Zealand Ltd"/>
    <x v="4"/>
  </r>
  <r>
    <n v="7350"/>
    <s v="Office Supplies/Stationery"/>
    <n v="160"/>
    <d v="2023-09-18T00:00:00"/>
    <s v="Office Supplies NST"/>
    <s v="APAJ"/>
    <s v="I6977640"/>
    <n v="8.48"/>
    <n v="950"/>
    <s v="Canon New Zealand Ltd"/>
    <x v="4"/>
  </r>
  <r>
    <n v="7350"/>
    <s v="Office Supplies/Stationery"/>
    <n v="160"/>
    <d v="2023-09-18T00:00:00"/>
    <s v="Office Supplies NST"/>
    <s v="APAJ"/>
    <s v="I6977639"/>
    <n v="12.17"/>
    <n v="950"/>
    <s v="Canon New Zealand Ltd"/>
    <x v="4"/>
  </r>
  <r>
    <n v="7350"/>
    <s v="Office Supplies/Stationery"/>
    <n v="935"/>
    <d v="2023-09-18T00:00:00"/>
    <s v="Office Supplies NST"/>
    <s v="APAJ"/>
    <s v="I6977640"/>
    <n v="7.07"/>
    <n v="950"/>
    <s v="Canon New Zealand Ltd"/>
    <x v="4"/>
  </r>
  <r>
    <n v="7350"/>
    <s v="Office Supplies/Stationery"/>
    <n v="935"/>
    <d v="2023-09-18T00:00:00"/>
    <s v="Office Supplies NST"/>
    <s v="APAJ"/>
    <s v="I6977639"/>
    <n v="10.15"/>
    <n v="950"/>
    <s v="Canon New Zealand Ltd"/>
    <x v="4"/>
  </r>
  <r>
    <n v="7350"/>
    <s v="Office Supplies/Stationery"/>
    <n v="210"/>
    <d v="2023-09-20T00:00:00"/>
    <s v="Advertising NWT"/>
    <s v="APAJ"/>
    <s v="I6977685"/>
    <n v="55.53"/>
    <n v="950"/>
    <s v="Canon New Zealand Ltd"/>
    <x v="4"/>
  </r>
  <r>
    <n v="7350"/>
    <s v="Office Supplies/Stationery"/>
    <n v="220"/>
    <d v="2023-09-20T00:00:00"/>
    <s v="Advertising NWT"/>
    <s v="APAJ"/>
    <s v="I6977685"/>
    <n v="55.53"/>
    <n v="950"/>
    <s v="Canon New Zealand Ltd"/>
    <x v="4"/>
  </r>
  <r>
    <n v="7350"/>
    <s v="Office Supplies/Stationery"/>
    <n v="230"/>
    <d v="2023-09-20T00:00:00"/>
    <s v="Advertising NWT"/>
    <s v="APAJ"/>
    <s v="I6977685"/>
    <n v="55.53"/>
    <n v="950"/>
    <s v="Canon New Zealand Ltd"/>
    <x v="4"/>
  </r>
  <r>
    <n v="7350"/>
    <s v="Office Supplies/Stationery"/>
    <n v="240"/>
    <d v="2023-09-20T00:00:00"/>
    <s v="Advertising NWT"/>
    <s v="APAJ"/>
    <s v="I6977685"/>
    <n v="55.53"/>
    <n v="950"/>
    <s v="Canon New Zealand Ltd"/>
    <x v="4"/>
  </r>
  <r>
    <n v="7350"/>
    <s v="Office Supplies/Stationery"/>
    <n v="340"/>
    <d v="2023-09-20T00:00:00"/>
    <s v="Advertising NWT"/>
    <s v="APAJ"/>
    <s v="I6977685"/>
    <n v="24.99"/>
    <n v="950"/>
    <s v="Canon New Zealand Ltd"/>
    <x v="4"/>
  </r>
  <r>
    <n v="7350"/>
    <s v="Office Supplies/Stationery"/>
    <n v="936"/>
    <d v="2023-09-20T00:00:00"/>
    <s v="Advertising NWT"/>
    <s v="APAJ"/>
    <s v="I6977685"/>
    <n v="30.55"/>
    <n v="950"/>
    <s v="Canon New Zealand Ltd"/>
    <x v="4"/>
  </r>
  <r>
    <n v="7350"/>
    <s v="Office Supplies/Stationery"/>
    <n v="110"/>
    <d v="2023-10-12T00:00:00"/>
    <s v="Canon New Zealand Ltd NPG-71 TONER YELLOW, iIRADVC5500 SERIES"/>
    <s v="APAJ"/>
    <s v="I6998833"/>
    <n v="8.5"/>
    <n v="950"/>
    <s v="Canon New Zealand Ltd"/>
    <x v="4"/>
  </r>
  <r>
    <n v="7350"/>
    <s v="Office Supplies/Stationery"/>
    <n v="110"/>
    <d v="2023-11-18T00:00:00"/>
    <s v="Office Supplies NST"/>
    <s v="APAJ"/>
    <s v="I7032717"/>
    <n v="49.74"/>
    <n v="950"/>
    <s v="Canon New Zealand Ltd"/>
    <x v="4"/>
  </r>
  <r>
    <n v="7350"/>
    <s v="Office Supplies/Stationery"/>
    <n v="112"/>
    <d v="2023-11-18T00:00:00"/>
    <s v="Office Supplies NST"/>
    <s v="APAJ"/>
    <s v="I7032717"/>
    <n v="24.87"/>
    <n v="950"/>
    <s v="Canon New Zealand Ltd"/>
    <x v="4"/>
  </r>
  <r>
    <n v="7350"/>
    <s v="Office Supplies/Stationery"/>
    <n v="120"/>
    <d v="2023-11-18T00:00:00"/>
    <s v="Office Supplies NST"/>
    <s v="APAJ"/>
    <s v="I7032717"/>
    <n v="54.71"/>
    <n v="950"/>
    <s v="Canon New Zealand Ltd"/>
    <x v="4"/>
  </r>
  <r>
    <n v="7350"/>
    <s v="Office Supplies/Stationery"/>
    <n v="130"/>
    <d v="2023-11-18T00:00:00"/>
    <s v="Office Supplies NST"/>
    <s v="APAJ"/>
    <s v="I7032717"/>
    <n v="42.28"/>
    <n v="950"/>
    <s v="Canon New Zealand Ltd"/>
    <x v="4"/>
  </r>
  <r>
    <n v="7350"/>
    <s v="Office Supplies/Stationery"/>
    <n v="140"/>
    <d v="2023-11-18T00:00:00"/>
    <s v="Office Supplies NST"/>
    <s v="APAJ"/>
    <s v="I7032717"/>
    <n v="49.74"/>
    <n v="950"/>
    <s v="Canon New Zealand Ltd"/>
    <x v="4"/>
  </r>
  <r>
    <n v="7350"/>
    <s v="Office Supplies/Stationery"/>
    <n v="160"/>
    <d v="2023-11-18T00:00:00"/>
    <s v="Office Supplies NST"/>
    <s v="APAJ"/>
    <s v="I7032717"/>
    <n v="14.92"/>
    <n v="950"/>
    <s v="Canon New Zealand Ltd"/>
    <x v="4"/>
  </r>
  <r>
    <n v="7350"/>
    <s v="Office Supplies/Stationery"/>
    <n v="935"/>
    <d v="2023-11-18T00:00:00"/>
    <s v="Office Supplies NST"/>
    <s v="APAJ"/>
    <s v="I7032717"/>
    <n v="12.43"/>
    <n v="950"/>
    <s v="Canon New Zealand Ltd"/>
    <x v="4"/>
  </r>
  <r>
    <n v="7350"/>
    <s v="Office Supplies/Stationery"/>
    <n v="110"/>
    <d v="2023-11-21T00:00:00"/>
    <s v="Office Supplies NST"/>
    <s v="APAJ"/>
    <s v="I7032718"/>
    <n v="40.03"/>
    <n v="950"/>
    <s v="Canon New Zealand Ltd"/>
    <x v="4"/>
  </r>
  <r>
    <n v="7350"/>
    <s v="Office Supplies/Stationery"/>
    <n v="112"/>
    <d v="2023-11-21T00:00:00"/>
    <s v="Office Supplies NST"/>
    <s v="APAJ"/>
    <s v="I7032718"/>
    <n v="20.02"/>
    <n v="950"/>
    <s v="Canon New Zealand Ltd"/>
    <x v="4"/>
  </r>
  <r>
    <n v="7350"/>
    <s v="Office Supplies/Stationery"/>
    <n v="120"/>
    <d v="2023-11-21T00:00:00"/>
    <s v="Office Supplies NST"/>
    <s v="APAJ"/>
    <s v="I7032718"/>
    <n v="44.03"/>
    <n v="950"/>
    <s v="Canon New Zealand Ltd"/>
    <x v="4"/>
  </r>
  <r>
    <n v="7350"/>
    <s v="Office Supplies/Stationery"/>
    <n v="130"/>
    <d v="2023-11-21T00:00:00"/>
    <s v="Office Supplies NST"/>
    <s v="APAJ"/>
    <s v="I7032718"/>
    <n v="34.03"/>
    <n v="950"/>
    <s v="Canon New Zealand Ltd"/>
    <x v="4"/>
  </r>
  <r>
    <n v="7350"/>
    <s v="Office Supplies/Stationery"/>
    <n v="140"/>
    <d v="2023-11-21T00:00:00"/>
    <s v="Office Supplies NST"/>
    <s v="APAJ"/>
    <s v="I7032718"/>
    <n v="40.03"/>
    <n v="950"/>
    <s v="Canon New Zealand Ltd"/>
    <x v="4"/>
  </r>
  <r>
    <n v="7350"/>
    <s v="Office Supplies/Stationery"/>
    <n v="160"/>
    <d v="2023-11-21T00:00:00"/>
    <s v="Office Supplies NST"/>
    <s v="APAJ"/>
    <s v="I7032718"/>
    <n v="12.01"/>
    <n v="950"/>
    <s v="Canon New Zealand Ltd"/>
    <x v="4"/>
  </r>
  <r>
    <n v="7350"/>
    <s v="Office Supplies/Stationery"/>
    <n v="210"/>
    <d v="2023-11-21T00:00:00"/>
    <s v="Advertising NWT"/>
    <s v="APAJ"/>
    <s v="I7032758"/>
    <n v="46.11"/>
    <n v="950"/>
    <s v="Canon New Zealand Ltd"/>
    <x v="4"/>
  </r>
  <r>
    <n v="7350"/>
    <s v="Office Supplies/Stationery"/>
    <n v="220"/>
    <d v="2023-11-21T00:00:00"/>
    <s v="Advertising NWT"/>
    <s v="APAJ"/>
    <s v="I7032758"/>
    <n v="46.11"/>
    <n v="950"/>
    <s v="Canon New Zealand Ltd"/>
    <x v="4"/>
  </r>
  <r>
    <n v="7350"/>
    <s v="Office Supplies/Stationery"/>
    <n v="230"/>
    <d v="2023-11-21T00:00:00"/>
    <s v="Advertising NWT"/>
    <s v="APAJ"/>
    <s v="I7032758"/>
    <n v="46.11"/>
    <n v="950"/>
    <s v="Canon New Zealand Ltd"/>
    <x v="4"/>
  </r>
  <r>
    <n v="7350"/>
    <s v="Office Supplies/Stationery"/>
    <n v="240"/>
    <d v="2023-11-21T00:00:00"/>
    <s v="Advertising NWT"/>
    <s v="APAJ"/>
    <s v="I7032758"/>
    <n v="46.11"/>
    <n v="950"/>
    <s v="Canon New Zealand Ltd"/>
    <x v="4"/>
  </r>
  <r>
    <n v="7350"/>
    <s v="Office Supplies/Stationery"/>
    <n v="340"/>
    <d v="2023-11-21T00:00:00"/>
    <s v="Advertising NWT"/>
    <s v="APAJ"/>
    <s v="I7032758"/>
    <n v="20.75"/>
    <n v="950"/>
    <s v="Canon New Zealand Ltd"/>
    <x v="4"/>
  </r>
  <r>
    <n v="7350"/>
    <s v="Office Supplies/Stationery"/>
    <n v="935"/>
    <d v="2023-11-21T00:00:00"/>
    <s v="Office Supplies NST"/>
    <s v="APAJ"/>
    <s v="I7032718"/>
    <n v="10.01"/>
    <n v="950"/>
    <s v="Canon New Zealand Ltd"/>
    <x v="4"/>
  </r>
  <r>
    <n v="7350"/>
    <s v="Office Supplies/Stationery"/>
    <n v="936"/>
    <d v="2023-11-21T00:00:00"/>
    <s v="Advertising NWT"/>
    <s v="APAJ"/>
    <s v="I7032758"/>
    <n v="25.37"/>
    <n v="950"/>
    <s v="Canon New Zealand Ltd"/>
    <x v="4"/>
  </r>
  <r>
    <n v="7350"/>
    <s v="Office Supplies/Stationery"/>
    <n v="190"/>
    <d v="2023-11-22T00:00:00"/>
    <s v="Canon New Zealand Ltd  WASTE TONER CONTAINER FOR IRADV C5000/C5200 SERIE"/>
    <s v="APAJ"/>
    <s v="I7035837"/>
    <n v="8.5"/>
    <n v="950"/>
    <s v="Canon New Zealand Ltd"/>
    <x v="4"/>
  </r>
  <r>
    <n v="7350"/>
    <s v="Office Supplies/Stationery"/>
    <n v="110"/>
    <d v="2024-01-18T00:00:00"/>
    <s v="Canon New Zealand Ltd"/>
    <s v="APAJ"/>
    <s v="I7082297"/>
    <n v="8.5"/>
    <n v="950"/>
    <s v="Canon New Zealand Ltd"/>
    <x v="4"/>
  </r>
  <r>
    <n v="7350"/>
    <s v="Office Supplies/Stationery"/>
    <n v="110"/>
    <d v="2024-01-30T00:00:00"/>
    <s v="Canon New Zealand Ltd TONER MAGENTA,"/>
    <s v="APAJ"/>
    <s v="I7090321"/>
    <n v="8.5"/>
    <n v="950"/>
    <s v="Canon New Zealand Ltd"/>
    <x v="4"/>
  </r>
  <r>
    <n v="7350"/>
    <s v="Office Supplies/Stationery"/>
    <n v="110"/>
    <d v="2024-02-01T00:00:00"/>
    <s v="Canon New Zealand Ltd NPG-71 TONER BLACK, iRADVC5500 SERIES"/>
    <s v="APAJ"/>
    <s v="I7093121"/>
    <n v="8.5"/>
    <n v="950"/>
    <s v="Canon New Zealand Ltd"/>
    <x v="4"/>
  </r>
  <r>
    <n v="7350"/>
    <s v="Office Supplies/Stationery"/>
    <n v="110"/>
    <d v="2024-02-07T00:00:00"/>
    <s v="Canon New Zealand Ltd"/>
    <s v="APAJ"/>
    <s v="I7099319"/>
    <n v="8.5"/>
    <n v="950"/>
    <s v="Canon New Zealand Ltd"/>
    <x v="4"/>
  </r>
  <r>
    <n v="7350"/>
    <s v="Office Supplies/Stationery"/>
    <n v="210"/>
    <d v="2024-02-23T00:00:00"/>
    <s v="Advertising NWT"/>
    <s v="APAJ"/>
    <s v="I7114727"/>
    <n v="1.7"/>
    <n v="950"/>
    <s v="Canon New Zealand Ltd"/>
    <x v="4"/>
  </r>
  <r>
    <n v="7350"/>
    <s v="Office Supplies/Stationery"/>
    <n v="220"/>
    <d v="2024-02-23T00:00:00"/>
    <s v="Advertising NWT"/>
    <s v="APAJ"/>
    <s v="I7114727"/>
    <n v="1.7"/>
    <n v="950"/>
    <s v="Canon New Zealand Ltd"/>
    <x v="4"/>
  </r>
  <r>
    <n v="7350"/>
    <s v="Office Supplies/Stationery"/>
    <n v="230"/>
    <d v="2024-02-23T00:00:00"/>
    <s v="Advertising NWT"/>
    <s v="APAJ"/>
    <s v="I7114727"/>
    <n v="1.7"/>
    <n v="950"/>
    <s v="Canon New Zealand Ltd"/>
    <x v="4"/>
  </r>
  <r>
    <n v="7350"/>
    <s v="Office Supplies/Stationery"/>
    <n v="240"/>
    <d v="2024-02-23T00:00:00"/>
    <s v="Advertising NWT"/>
    <s v="APAJ"/>
    <s v="I7114727"/>
    <n v="1.7"/>
    <n v="950"/>
    <s v="Canon New Zealand Ltd"/>
    <x v="4"/>
  </r>
  <r>
    <n v="7350"/>
    <s v="Office Supplies/Stationery"/>
    <n v="340"/>
    <d v="2024-02-23T00:00:00"/>
    <s v="Advertising NWT"/>
    <s v="APAJ"/>
    <s v="I7114727"/>
    <n v="0.77"/>
    <n v="950"/>
    <s v="Canon New Zealand Ltd"/>
    <x v="4"/>
  </r>
  <r>
    <n v="7350"/>
    <s v="Office Supplies/Stationery"/>
    <n v="936"/>
    <d v="2024-02-23T00:00:00"/>
    <s v="Advertising NWT"/>
    <s v="APAJ"/>
    <s v="I7114727"/>
    <n v="0.94"/>
    <n v="950"/>
    <s v="Canon New Zealand Ltd"/>
    <x v="4"/>
  </r>
  <r>
    <n v="7350"/>
    <s v="Office Supplies/Stationery"/>
    <n v="210"/>
    <d v="2024-02-29T00:00:00"/>
    <s v="Advertising NWT"/>
    <s v="APAJ"/>
    <s v="I7121973"/>
    <n v="1.7"/>
    <n v="950"/>
    <s v="Canon New Zealand Ltd"/>
    <x v="4"/>
  </r>
  <r>
    <n v="7350"/>
    <s v="Office Supplies/Stationery"/>
    <n v="220"/>
    <d v="2024-02-29T00:00:00"/>
    <s v="Advertising NWT"/>
    <s v="APAJ"/>
    <s v="I7121973"/>
    <n v="1.7"/>
    <n v="950"/>
    <s v="Canon New Zealand Ltd"/>
    <x v="4"/>
  </r>
  <r>
    <n v="7350"/>
    <s v="Office Supplies/Stationery"/>
    <n v="230"/>
    <d v="2024-02-29T00:00:00"/>
    <s v="Advertising NWT"/>
    <s v="APAJ"/>
    <s v="I7121973"/>
    <n v="1.7"/>
    <n v="950"/>
    <s v="Canon New Zealand Ltd"/>
    <x v="4"/>
  </r>
  <r>
    <n v="7350"/>
    <s v="Office Supplies/Stationery"/>
    <n v="240"/>
    <d v="2024-02-29T00:00:00"/>
    <s v="Advertising NWT"/>
    <s v="APAJ"/>
    <s v="I7121973"/>
    <n v="1.7"/>
    <n v="950"/>
    <s v="Canon New Zealand Ltd"/>
    <x v="4"/>
  </r>
  <r>
    <n v="7350"/>
    <s v="Office Supplies/Stationery"/>
    <n v="340"/>
    <d v="2024-02-29T00:00:00"/>
    <s v="Advertising NWT"/>
    <s v="APAJ"/>
    <s v="I7121973"/>
    <n v="0.77"/>
    <n v="950"/>
    <s v="Canon New Zealand Ltd"/>
    <x v="4"/>
  </r>
  <r>
    <n v="7350"/>
    <s v="Office Supplies/Stationery"/>
    <n v="936"/>
    <d v="2024-02-29T00:00:00"/>
    <s v="Advertising NWT"/>
    <s v="APAJ"/>
    <s v="I7121973"/>
    <n v="0.94"/>
    <n v="950"/>
    <s v="Canon New Zealand Ltd"/>
    <x v="4"/>
  </r>
  <r>
    <n v="7350"/>
    <s v="Office Supplies/Stationery"/>
    <n v="110"/>
    <d v="2023-04-01T00:00:00"/>
    <s v="Office Supplies NST"/>
    <s v="APAJ"/>
    <n v="6842473"/>
    <n v="53.02"/>
    <n v="457"/>
    <s v="Chubb New Zealand Ltd"/>
    <x v="4"/>
  </r>
  <r>
    <n v="7350"/>
    <s v="Office Supplies/Stationery"/>
    <n v="112"/>
    <d v="2023-04-01T00:00:00"/>
    <s v="Office Supplies NST"/>
    <s v="APAJ"/>
    <n v="6842473"/>
    <n v="26.51"/>
    <n v="457"/>
    <s v="Chubb New Zealand Ltd"/>
    <x v="4"/>
  </r>
  <r>
    <n v="7350"/>
    <s v="Office Supplies/Stationery"/>
    <n v="120"/>
    <d v="2023-04-01T00:00:00"/>
    <s v="Office Supplies NST"/>
    <s v="APAJ"/>
    <n v="6842473"/>
    <n v="58.32"/>
    <n v="457"/>
    <s v="Chubb New Zealand Ltd"/>
    <x v="4"/>
  </r>
  <r>
    <n v="7350"/>
    <s v="Office Supplies/Stationery"/>
    <n v="130"/>
    <d v="2023-04-01T00:00:00"/>
    <s v="Office Supplies NST"/>
    <s v="APAJ"/>
    <n v="6842473"/>
    <n v="45.06"/>
    <n v="457"/>
    <s v="Chubb New Zealand Ltd"/>
    <x v="4"/>
  </r>
  <r>
    <n v="7350"/>
    <s v="Office Supplies/Stationery"/>
    <n v="140"/>
    <d v="2023-04-01T00:00:00"/>
    <s v="Office Supplies NST"/>
    <s v="APAJ"/>
    <n v="6842473"/>
    <n v="53.02"/>
    <n v="457"/>
    <s v="Chubb New Zealand Ltd"/>
    <x v="4"/>
  </r>
  <r>
    <n v="7350"/>
    <s v="Office Supplies/Stationery"/>
    <n v="160"/>
    <d v="2023-04-01T00:00:00"/>
    <s v="Office Supplies NST"/>
    <s v="APAJ"/>
    <n v="6842473"/>
    <n v="15.9"/>
    <n v="457"/>
    <s v="Chubb New Zealand Ltd"/>
    <x v="4"/>
  </r>
  <r>
    <n v="7350"/>
    <s v="Office Supplies/Stationery"/>
    <n v="935"/>
    <d v="2023-04-01T00:00:00"/>
    <s v="Office Supplies NST"/>
    <s v="APAJ"/>
    <n v="6842473"/>
    <n v="13.25"/>
    <n v="457"/>
    <s v="Chubb New Zealand Ltd"/>
    <x v="4"/>
  </r>
  <r>
    <n v="7350"/>
    <s v="Office Supplies/Stationery"/>
    <n v="110"/>
    <d v="2023-10-04T00:00:00"/>
    <s v="Chubb New Zealand Ltd"/>
    <s v="APAJ"/>
    <n v="6959472"/>
    <n v="33"/>
    <n v="457"/>
    <s v="Chubb New Zealand Ltd"/>
    <x v="4"/>
  </r>
  <r>
    <n v="7350"/>
    <s v="Office Supplies/Stationery"/>
    <n v="210"/>
    <d v="2023-03-06T00:00:00"/>
    <s v="Advertising NWT"/>
    <s v="APAJ"/>
    <n v="19206"/>
    <n v="30.3"/>
    <n v="204692"/>
    <s v="Coffee Suppliers Limited "/>
    <x v="4"/>
  </r>
  <r>
    <n v="7350"/>
    <s v="Office Supplies/Stationery"/>
    <n v="220"/>
    <d v="2023-03-06T00:00:00"/>
    <s v="Advertising NWT"/>
    <s v="APAJ"/>
    <n v="19206"/>
    <n v="30.3"/>
    <n v="204692"/>
    <s v="Coffee Suppliers Limited "/>
    <x v="4"/>
  </r>
  <r>
    <n v="7350"/>
    <s v="Office Supplies/Stationery"/>
    <n v="230"/>
    <d v="2023-03-06T00:00:00"/>
    <s v="Advertising NWT"/>
    <s v="APAJ"/>
    <n v="19206"/>
    <n v="30.3"/>
    <n v="204692"/>
    <s v="Coffee Suppliers Limited "/>
    <x v="4"/>
  </r>
  <r>
    <n v="7350"/>
    <s v="Office Supplies/Stationery"/>
    <n v="240"/>
    <d v="2023-03-06T00:00:00"/>
    <s v="Advertising NWT"/>
    <s v="APAJ"/>
    <n v="19206"/>
    <n v="30.3"/>
    <n v="204692"/>
    <s v="Coffee Suppliers Limited "/>
    <x v="4"/>
  </r>
  <r>
    <n v="7350"/>
    <s v="Office Supplies/Stationery"/>
    <n v="340"/>
    <d v="2023-03-06T00:00:00"/>
    <s v="Advertising NWT"/>
    <s v="APAJ"/>
    <n v="19206"/>
    <n v="13.63"/>
    <n v="204692"/>
    <s v="Coffee Suppliers Limited "/>
    <x v="4"/>
  </r>
  <r>
    <n v="7350"/>
    <s v="Office Supplies/Stationery"/>
    <n v="936"/>
    <d v="2023-03-06T00:00:00"/>
    <s v="Advertising NWT"/>
    <s v="APAJ"/>
    <n v="19206"/>
    <n v="16.670000000000002"/>
    <n v="204692"/>
    <s v="Coffee Suppliers Limited "/>
    <x v="4"/>
  </r>
  <r>
    <n v="7350"/>
    <s v="Office Supplies/Stationery"/>
    <n v="210"/>
    <d v="2023-03-21T00:00:00"/>
    <s v="Advertising NWT"/>
    <s v="APAJ"/>
    <n v="19759"/>
    <n v="56.6"/>
    <n v="204692"/>
    <s v="Coffee Suppliers Limited "/>
    <x v="4"/>
  </r>
  <r>
    <n v="7350"/>
    <s v="Office Supplies/Stationery"/>
    <n v="220"/>
    <d v="2023-03-21T00:00:00"/>
    <s v="Advertising NWT"/>
    <s v="APAJ"/>
    <n v="19759"/>
    <n v="56.6"/>
    <n v="204692"/>
    <s v="Coffee Suppliers Limited "/>
    <x v="4"/>
  </r>
  <r>
    <n v="7350"/>
    <s v="Office Supplies/Stationery"/>
    <n v="230"/>
    <d v="2023-03-21T00:00:00"/>
    <s v="Advertising NWT"/>
    <s v="APAJ"/>
    <n v="19759"/>
    <n v="56.6"/>
    <n v="204692"/>
    <s v="Coffee Suppliers Limited "/>
    <x v="4"/>
  </r>
  <r>
    <n v="7350"/>
    <s v="Office Supplies/Stationery"/>
    <n v="240"/>
    <d v="2023-03-21T00:00:00"/>
    <s v="Advertising NWT"/>
    <s v="APAJ"/>
    <n v="19759"/>
    <n v="56.6"/>
    <n v="204692"/>
    <s v="Coffee Suppliers Limited "/>
    <x v="4"/>
  </r>
  <r>
    <n v="7350"/>
    <s v="Office Supplies/Stationery"/>
    <n v="340"/>
    <d v="2023-03-21T00:00:00"/>
    <s v="Advertising NWT"/>
    <s v="APAJ"/>
    <n v="19759"/>
    <n v="25.47"/>
    <n v="204692"/>
    <s v="Coffee Suppliers Limited "/>
    <x v="4"/>
  </r>
  <r>
    <n v="7350"/>
    <s v="Office Supplies/Stationery"/>
    <n v="936"/>
    <d v="2023-03-21T00:00:00"/>
    <s v="Advertising NWT"/>
    <s v="APAJ"/>
    <n v="19759"/>
    <n v="31.13"/>
    <n v="204692"/>
    <s v="Coffee Suppliers Limited "/>
    <x v="4"/>
  </r>
  <r>
    <n v="7350"/>
    <s v="Office Supplies/Stationery"/>
    <n v="210"/>
    <d v="2023-03-31T00:00:00"/>
    <s v="Advertising NWT"/>
    <s v="APAJ"/>
    <n v="19637"/>
    <n v="20"/>
    <n v="204692"/>
    <s v="Coffee Suppliers Limited "/>
    <x v="4"/>
  </r>
  <r>
    <n v="7350"/>
    <s v="Office Supplies/Stationery"/>
    <n v="220"/>
    <d v="2023-03-31T00:00:00"/>
    <s v="Advertising NWT"/>
    <s v="APAJ"/>
    <n v="19637"/>
    <n v="20"/>
    <n v="204692"/>
    <s v="Coffee Suppliers Limited "/>
    <x v="4"/>
  </r>
  <r>
    <n v="7350"/>
    <s v="Office Supplies/Stationery"/>
    <n v="230"/>
    <d v="2023-03-31T00:00:00"/>
    <s v="Advertising NWT"/>
    <s v="APAJ"/>
    <n v="19637"/>
    <n v="20"/>
    <n v="204692"/>
    <s v="Coffee Suppliers Limited "/>
    <x v="4"/>
  </r>
  <r>
    <n v="7350"/>
    <s v="Office Supplies/Stationery"/>
    <n v="240"/>
    <d v="2023-03-31T00:00:00"/>
    <s v="Advertising NWT"/>
    <s v="APAJ"/>
    <n v="19637"/>
    <n v="20"/>
    <n v="204692"/>
    <s v="Coffee Suppliers Limited "/>
    <x v="4"/>
  </r>
  <r>
    <n v="7350"/>
    <s v="Office Supplies/Stationery"/>
    <n v="340"/>
    <d v="2023-03-31T00:00:00"/>
    <s v="Advertising NWT"/>
    <s v="APAJ"/>
    <n v="19637"/>
    <n v="9"/>
    <n v="204692"/>
    <s v="Coffee Suppliers Limited "/>
    <x v="4"/>
  </r>
  <r>
    <n v="7350"/>
    <s v="Office Supplies/Stationery"/>
    <n v="936"/>
    <d v="2023-03-31T00:00:00"/>
    <s v="Advertising NWT"/>
    <s v="APAJ"/>
    <n v="19637"/>
    <n v="11"/>
    <n v="204692"/>
    <s v="Coffee Suppliers Limited "/>
    <x v="4"/>
  </r>
  <r>
    <n v="7350"/>
    <s v="Office Supplies/Stationery"/>
    <n v="210"/>
    <d v="2023-04-01T00:00:00"/>
    <s v="Advertising NWT"/>
    <s v="APAJ"/>
    <n v="78565"/>
    <n v="20"/>
    <n v="204692"/>
    <s v="Coffee Suppliers Limited "/>
    <x v="4"/>
  </r>
  <r>
    <n v="7350"/>
    <s v="Office Supplies/Stationery"/>
    <n v="210"/>
    <d v="2023-04-01T00:00:00"/>
    <s v="Advertising NWT"/>
    <s v="APAJ"/>
    <n v="18565"/>
    <n v="20"/>
    <n v="204692"/>
    <s v="Coffee Suppliers Limited "/>
    <x v="4"/>
  </r>
  <r>
    <n v="7350"/>
    <s v="Office Supplies/Stationery"/>
    <n v="220"/>
    <d v="2023-04-01T00:00:00"/>
    <s v="Advertising NWT"/>
    <s v="APAJ"/>
    <n v="78565"/>
    <n v="20"/>
    <n v="204692"/>
    <s v="Coffee Suppliers Limited "/>
    <x v="4"/>
  </r>
  <r>
    <n v="7350"/>
    <s v="Office Supplies/Stationery"/>
    <n v="220"/>
    <d v="2023-04-01T00:00:00"/>
    <s v="Advertising NWT"/>
    <s v="APAJ"/>
    <n v="18565"/>
    <n v="20"/>
    <n v="204692"/>
    <s v="Coffee Suppliers Limited "/>
    <x v="4"/>
  </r>
  <r>
    <n v="7350"/>
    <s v="Office Supplies/Stationery"/>
    <n v="230"/>
    <d v="2023-04-01T00:00:00"/>
    <s v="Advertising NWT"/>
    <s v="APAJ"/>
    <n v="78565"/>
    <n v="20"/>
    <n v="204692"/>
    <s v="Coffee Suppliers Limited "/>
    <x v="4"/>
  </r>
  <r>
    <n v="7350"/>
    <s v="Office Supplies/Stationery"/>
    <n v="230"/>
    <d v="2023-04-01T00:00:00"/>
    <s v="Advertising NWT"/>
    <s v="APAJ"/>
    <n v="18565"/>
    <n v="20"/>
    <n v="204692"/>
    <s v="Coffee Suppliers Limited "/>
    <x v="4"/>
  </r>
  <r>
    <n v="7350"/>
    <s v="Office Supplies/Stationery"/>
    <n v="240"/>
    <d v="2023-04-01T00:00:00"/>
    <s v="Advertising NWT"/>
    <s v="APAJ"/>
    <n v="78565"/>
    <n v="20"/>
    <n v="204692"/>
    <s v="Coffee Suppliers Limited "/>
    <x v="4"/>
  </r>
  <r>
    <n v="7350"/>
    <s v="Office Supplies/Stationery"/>
    <n v="240"/>
    <d v="2023-04-01T00:00:00"/>
    <s v="Advertising NWT"/>
    <s v="APAJ"/>
    <n v="18565"/>
    <n v="20"/>
    <n v="204692"/>
    <s v="Coffee Suppliers Limited "/>
    <x v="4"/>
  </r>
  <r>
    <n v="7350"/>
    <s v="Office Supplies/Stationery"/>
    <n v="340"/>
    <d v="2023-04-01T00:00:00"/>
    <s v="Advertising NWT"/>
    <s v="APAJ"/>
    <n v="78565"/>
    <n v="9"/>
    <n v="204692"/>
    <s v="Coffee Suppliers Limited "/>
    <x v="4"/>
  </r>
  <r>
    <n v="7350"/>
    <s v="Office Supplies/Stationery"/>
    <n v="340"/>
    <d v="2023-04-01T00:00:00"/>
    <s v="Advertising NWT"/>
    <s v="APAJ"/>
    <n v="18565"/>
    <n v="9"/>
    <n v="204692"/>
    <s v="Coffee Suppliers Limited "/>
    <x v="4"/>
  </r>
  <r>
    <n v="7350"/>
    <s v="Office Supplies/Stationery"/>
    <n v="936"/>
    <d v="2023-04-01T00:00:00"/>
    <s v="Advertising NWT"/>
    <s v="APAJ"/>
    <n v="78565"/>
    <n v="11"/>
    <n v="204692"/>
    <s v="Coffee Suppliers Limited "/>
    <x v="4"/>
  </r>
  <r>
    <n v="7350"/>
    <s v="Office Supplies/Stationery"/>
    <n v="936"/>
    <d v="2023-04-01T00:00:00"/>
    <s v="Advertising NWT"/>
    <s v="APAJ"/>
    <n v="18565"/>
    <n v="11"/>
    <n v="204692"/>
    <s v="Coffee Suppliers Limited "/>
    <x v="4"/>
  </r>
  <r>
    <n v="7350"/>
    <s v="Office Supplies/Stationery"/>
    <n v="210"/>
    <d v="2023-04-05T00:00:00"/>
    <s v="Advertising NWT"/>
    <s v="APAJ"/>
    <n v="203174"/>
    <n v="44.8"/>
    <n v="204692"/>
    <s v="Coffee Suppliers Limited "/>
    <x v="4"/>
  </r>
  <r>
    <n v="7350"/>
    <s v="Office Supplies/Stationery"/>
    <n v="220"/>
    <d v="2023-04-05T00:00:00"/>
    <s v="Advertising NWT"/>
    <s v="APAJ"/>
    <n v="203174"/>
    <n v="44.8"/>
    <n v="204692"/>
    <s v="Coffee Suppliers Limited "/>
    <x v="4"/>
  </r>
  <r>
    <n v="7350"/>
    <s v="Office Supplies/Stationery"/>
    <n v="230"/>
    <d v="2023-04-05T00:00:00"/>
    <s v="Advertising NWT"/>
    <s v="APAJ"/>
    <n v="203174"/>
    <n v="44.8"/>
    <n v="204692"/>
    <s v="Coffee Suppliers Limited "/>
    <x v="4"/>
  </r>
  <r>
    <n v="7350"/>
    <s v="Office Supplies/Stationery"/>
    <n v="240"/>
    <d v="2023-04-05T00:00:00"/>
    <s v="Advertising NWT"/>
    <s v="APAJ"/>
    <n v="203174"/>
    <n v="44.8"/>
    <n v="204692"/>
    <s v="Coffee Suppliers Limited "/>
    <x v="4"/>
  </r>
  <r>
    <n v="7350"/>
    <s v="Office Supplies/Stationery"/>
    <n v="340"/>
    <d v="2023-04-05T00:00:00"/>
    <s v="Advertising NWT"/>
    <s v="APAJ"/>
    <n v="203174"/>
    <n v="20.16"/>
    <n v="204692"/>
    <s v="Coffee Suppliers Limited "/>
    <x v="4"/>
  </r>
  <r>
    <n v="7350"/>
    <s v="Office Supplies/Stationery"/>
    <n v="936"/>
    <d v="2023-04-05T00:00:00"/>
    <s v="Advertising NWT"/>
    <s v="APAJ"/>
    <n v="203174"/>
    <n v="24.64"/>
    <n v="204692"/>
    <s v="Coffee Suppliers Limited "/>
    <x v="4"/>
  </r>
  <r>
    <n v="7350"/>
    <s v="Office Supplies/Stationery"/>
    <n v="340"/>
    <d v="2023-04-28T00:00:00"/>
    <s v="Coffee Suppliers Limited "/>
    <s v="APAJ"/>
    <n v="20826"/>
    <n v="79"/>
    <n v="204692"/>
    <s v="Coffee Suppliers Limited "/>
    <x v="4"/>
  </r>
  <r>
    <n v="7350"/>
    <s v="Office Supplies/Stationery"/>
    <n v="210"/>
    <d v="2023-03-06T00:00:00"/>
    <s v="Advertising NWT"/>
    <s v="APAJ"/>
    <n v="19206"/>
    <n v="30.3"/>
    <n v="312"/>
    <s v="Corporate Espresso"/>
    <x v="4"/>
  </r>
  <r>
    <n v="7350"/>
    <s v="Office Supplies/Stationery"/>
    <n v="220"/>
    <d v="2023-03-06T00:00:00"/>
    <s v="Advertising NWT"/>
    <s v="APAJ"/>
    <n v="19206"/>
    <n v="30.3"/>
    <n v="312"/>
    <s v="Corporate Espresso"/>
    <x v="4"/>
  </r>
  <r>
    <n v="7350"/>
    <s v="Office Supplies/Stationery"/>
    <n v="230"/>
    <d v="2023-03-06T00:00:00"/>
    <s v="Advertising NWT"/>
    <s v="APAJ"/>
    <n v="19206"/>
    <n v="30.3"/>
    <n v="312"/>
    <s v="Corporate Espresso"/>
    <x v="4"/>
  </r>
  <r>
    <n v="7350"/>
    <s v="Office Supplies/Stationery"/>
    <n v="240"/>
    <d v="2023-03-06T00:00:00"/>
    <s v="Advertising NWT"/>
    <s v="APAJ"/>
    <n v="19206"/>
    <n v="30.3"/>
    <n v="312"/>
    <s v="Corporate Espresso"/>
    <x v="4"/>
  </r>
  <r>
    <n v="7350"/>
    <s v="Office Supplies/Stationery"/>
    <n v="340"/>
    <d v="2023-03-06T00:00:00"/>
    <s v="Advertising NWT"/>
    <s v="APAJ"/>
    <n v="19206"/>
    <n v="13.63"/>
    <n v="312"/>
    <s v="Corporate Espresso"/>
    <x v="4"/>
  </r>
  <r>
    <n v="7350"/>
    <s v="Office Supplies/Stationery"/>
    <n v="936"/>
    <d v="2023-03-06T00:00:00"/>
    <s v="Advertising NWT"/>
    <s v="APAJ"/>
    <n v="19206"/>
    <n v="16.670000000000002"/>
    <n v="312"/>
    <s v="Corporate Espresso"/>
    <x v="4"/>
  </r>
  <r>
    <n v="7350"/>
    <s v="Office Supplies/Stationery"/>
    <n v="210"/>
    <d v="2023-03-13T00:00:00"/>
    <s v="Advertising NWT"/>
    <s v="APAJ"/>
    <n v="18565"/>
    <n v="20"/>
    <n v="312"/>
    <s v="Corporate Espresso"/>
    <x v="4"/>
  </r>
  <r>
    <n v="7350"/>
    <s v="Office Supplies/Stationery"/>
    <n v="220"/>
    <d v="2023-03-13T00:00:00"/>
    <s v="Advertising NWT"/>
    <s v="APAJ"/>
    <n v="18565"/>
    <n v="20"/>
    <n v="312"/>
    <s v="Corporate Espresso"/>
    <x v="4"/>
  </r>
  <r>
    <n v="7350"/>
    <s v="Office Supplies/Stationery"/>
    <n v="230"/>
    <d v="2023-03-13T00:00:00"/>
    <s v="Advertising NWT"/>
    <s v="APAJ"/>
    <n v="18565"/>
    <n v="20"/>
    <n v="312"/>
    <s v="Corporate Espresso"/>
    <x v="4"/>
  </r>
  <r>
    <n v="7350"/>
    <s v="Office Supplies/Stationery"/>
    <n v="240"/>
    <d v="2023-03-13T00:00:00"/>
    <s v="Advertising NWT"/>
    <s v="APAJ"/>
    <n v="18565"/>
    <n v="20"/>
    <n v="312"/>
    <s v="Corporate Espresso"/>
    <x v="4"/>
  </r>
  <r>
    <n v="7350"/>
    <s v="Office Supplies/Stationery"/>
    <n v="340"/>
    <d v="2023-03-13T00:00:00"/>
    <s v="Advertising NWT"/>
    <s v="APAJ"/>
    <n v="18565"/>
    <n v="9"/>
    <n v="312"/>
    <s v="Corporate Espresso"/>
    <x v="4"/>
  </r>
  <r>
    <n v="7350"/>
    <s v="Office Supplies/Stationery"/>
    <n v="936"/>
    <d v="2023-03-13T00:00:00"/>
    <s v="Advertising NWT"/>
    <s v="APAJ"/>
    <n v="18565"/>
    <n v="11"/>
    <n v="312"/>
    <s v="Corporate Espresso"/>
    <x v="4"/>
  </r>
  <r>
    <n v="7350"/>
    <s v="Office Supplies/Stationery"/>
    <n v="210"/>
    <d v="2023-04-01T00:00:00"/>
    <s v="Advertising NWT"/>
    <s v="APAJ"/>
    <n v="18565"/>
    <n v="-20"/>
    <n v="312"/>
    <s v="Corporate Espresso"/>
    <x v="4"/>
  </r>
  <r>
    <n v="7350"/>
    <s v="Office Supplies/Stationery"/>
    <n v="210"/>
    <d v="2023-04-01T00:00:00"/>
    <s v="Advertising NWT"/>
    <s v="APAJ"/>
    <n v="19206"/>
    <n v="-30.3"/>
    <n v="312"/>
    <s v="Corporate Espresso"/>
    <x v="4"/>
  </r>
  <r>
    <n v="7350"/>
    <s v="Office Supplies/Stationery"/>
    <n v="220"/>
    <d v="2023-04-01T00:00:00"/>
    <s v="Advertising NWT"/>
    <s v="APAJ"/>
    <n v="18565"/>
    <n v="-20"/>
    <n v="312"/>
    <s v="Corporate Espresso"/>
    <x v="4"/>
  </r>
  <r>
    <n v="7350"/>
    <s v="Office Supplies/Stationery"/>
    <n v="220"/>
    <d v="2023-04-01T00:00:00"/>
    <s v="Advertising NWT"/>
    <s v="APAJ"/>
    <n v="19206"/>
    <n v="-30.3"/>
    <n v="312"/>
    <s v="Corporate Espresso"/>
    <x v="4"/>
  </r>
  <r>
    <n v="7350"/>
    <s v="Office Supplies/Stationery"/>
    <n v="230"/>
    <d v="2023-04-01T00:00:00"/>
    <s v="Advertising NWT"/>
    <s v="APAJ"/>
    <n v="18565"/>
    <n v="-20"/>
    <n v="312"/>
    <s v="Corporate Espresso"/>
    <x v="4"/>
  </r>
  <r>
    <n v="7350"/>
    <s v="Office Supplies/Stationery"/>
    <n v="230"/>
    <d v="2023-04-01T00:00:00"/>
    <s v="Advertising NWT"/>
    <s v="APAJ"/>
    <n v="19206"/>
    <n v="-30.3"/>
    <n v="312"/>
    <s v="Corporate Espresso"/>
    <x v="4"/>
  </r>
  <r>
    <n v="7350"/>
    <s v="Office Supplies/Stationery"/>
    <n v="240"/>
    <d v="2023-04-01T00:00:00"/>
    <s v="Advertising NWT"/>
    <s v="APAJ"/>
    <n v="18565"/>
    <n v="-20"/>
    <n v="312"/>
    <s v="Corporate Espresso"/>
    <x v="4"/>
  </r>
  <r>
    <n v="7350"/>
    <s v="Office Supplies/Stationery"/>
    <n v="240"/>
    <d v="2023-04-01T00:00:00"/>
    <s v="Advertising NWT"/>
    <s v="APAJ"/>
    <n v="19206"/>
    <n v="-30.3"/>
    <n v="312"/>
    <s v="Corporate Espresso"/>
    <x v="4"/>
  </r>
  <r>
    <n v="7350"/>
    <s v="Office Supplies/Stationery"/>
    <n v="340"/>
    <d v="2023-04-01T00:00:00"/>
    <s v="Advertising NWT"/>
    <s v="APAJ"/>
    <n v="18565"/>
    <n v="-9"/>
    <n v="312"/>
    <s v="Corporate Espresso"/>
    <x v="4"/>
  </r>
  <r>
    <n v="7350"/>
    <s v="Office Supplies/Stationery"/>
    <n v="340"/>
    <d v="2023-04-01T00:00:00"/>
    <s v="Advertising NWT"/>
    <s v="APAJ"/>
    <n v="19206"/>
    <n v="-13.63"/>
    <n v="312"/>
    <s v="Corporate Espresso"/>
    <x v="4"/>
  </r>
  <r>
    <n v="7350"/>
    <s v="Office Supplies/Stationery"/>
    <n v="936"/>
    <d v="2023-04-01T00:00:00"/>
    <s v="Advertising NWT"/>
    <s v="APAJ"/>
    <n v="18565"/>
    <n v="-11"/>
    <n v="312"/>
    <s v="Corporate Espresso"/>
    <x v="4"/>
  </r>
  <r>
    <n v="7350"/>
    <s v="Office Supplies/Stationery"/>
    <n v="936"/>
    <d v="2023-04-01T00:00:00"/>
    <s v="Advertising NWT"/>
    <s v="APAJ"/>
    <n v="19206"/>
    <n v="-16.670000000000002"/>
    <n v="312"/>
    <s v="Corporate Espresso"/>
    <x v="4"/>
  </r>
  <r>
    <n v="7350"/>
    <s v="Office Supplies/Stationery"/>
    <n v="110"/>
    <d v="2023-03-31T00:00:00"/>
    <s v="Office NST/NWT"/>
    <s v="APAJ"/>
    <n v="68107"/>
    <n v="76.67"/>
    <n v="646"/>
    <s v="Crown Worldwide (NZ) Ltd"/>
    <x v="5"/>
  </r>
  <r>
    <n v="7350"/>
    <s v="Office Supplies/Stationery"/>
    <n v="112"/>
    <d v="2023-03-31T00:00:00"/>
    <s v="Office NST/NWT"/>
    <s v="APAJ"/>
    <n v="68107"/>
    <n v="57.51"/>
    <n v="646"/>
    <s v="Crown Worldwide (NZ) Ltd"/>
    <x v="5"/>
  </r>
  <r>
    <n v="7350"/>
    <s v="Office Supplies/Stationery"/>
    <n v="120"/>
    <d v="2023-03-31T00:00:00"/>
    <s v="Office NST/NWT"/>
    <s v="APAJ"/>
    <n v="68107"/>
    <n v="103.53"/>
    <n v="646"/>
    <s v="Crown Worldwide (NZ) Ltd"/>
    <x v="5"/>
  </r>
  <r>
    <n v="7350"/>
    <s v="Office Supplies/Stationery"/>
    <n v="130"/>
    <d v="2023-03-31T00:00:00"/>
    <s v="Office NST/NWT"/>
    <s v="APAJ"/>
    <n v="68107"/>
    <n v="58.67"/>
    <n v="646"/>
    <s v="Crown Worldwide (NZ) Ltd"/>
    <x v="5"/>
  </r>
  <r>
    <n v="7350"/>
    <s v="Office Supplies/Stationery"/>
    <n v="140"/>
    <d v="2023-03-31T00:00:00"/>
    <s v="Office NST/NWT"/>
    <s v="APAJ"/>
    <n v="68107"/>
    <n v="69.02"/>
    <n v="646"/>
    <s v="Crown Worldwide (NZ) Ltd"/>
    <x v="5"/>
  </r>
  <r>
    <n v="7350"/>
    <s v="Office Supplies/Stationery"/>
    <n v="160"/>
    <d v="2023-03-31T00:00:00"/>
    <s v="Office NST/NWT"/>
    <s v="APAJ"/>
    <n v="68107"/>
    <n v="34.51"/>
    <n v="646"/>
    <s v="Crown Worldwide (NZ) Ltd"/>
    <x v="5"/>
  </r>
  <r>
    <n v="7350"/>
    <s v="Office Supplies/Stationery"/>
    <n v="210"/>
    <d v="2023-03-31T00:00:00"/>
    <s v="Office NST/NWT"/>
    <s v="APAJ"/>
    <n v="68107"/>
    <n v="38.369999999999997"/>
    <n v="646"/>
    <s v="Crown Worldwide (NZ) Ltd"/>
    <x v="5"/>
  </r>
  <r>
    <n v="7350"/>
    <s v="Office Supplies/Stationery"/>
    <n v="220"/>
    <d v="2023-03-31T00:00:00"/>
    <s v="Office NST/NWT"/>
    <s v="APAJ"/>
    <n v="68107"/>
    <n v="23.01"/>
    <n v="646"/>
    <s v="Crown Worldwide (NZ) Ltd"/>
    <x v="5"/>
  </r>
  <r>
    <n v="7350"/>
    <s v="Office Supplies/Stationery"/>
    <n v="230"/>
    <d v="2023-03-31T00:00:00"/>
    <s v="Office NST/NWT"/>
    <s v="APAJ"/>
    <n v="68107"/>
    <n v="38.83"/>
    <n v="646"/>
    <s v="Crown Worldwide (NZ) Ltd"/>
    <x v="5"/>
  </r>
  <r>
    <n v="7350"/>
    <s v="Office Supplies/Stationery"/>
    <n v="240"/>
    <d v="2023-03-31T00:00:00"/>
    <s v="Office NST/NWT"/>
    <s v="APAJ"/>
    <n v="68107"/>
    <n v="30.65"/>
    <n v="646"/>
    <s v="Crown Worldwide (NZ) Ltd"/>
    <x v="5"/>
  </r>
  <r>
    <n v="7350"/>
    <s v="Office Supplies/Stationery"/>
    <n v="340"/>
    <d v="2023-03-31T00:00:00"/>
    <s v="Office NST/NWT"/>
    <s v="APAJ"/>
    <n v="68107"/>
    <n v="15.64"/>
    <n v="646"/>
    <s v="Crown Worldwide (NZ) Ltd"/>
    <x v="5"/>
  </r>
  <r>
    <n v="7350"/>
    <s v="Office Supplies/Stationery"/>
    <n v="935"/>
    <d v="2023-03-31T00:00:00"/>
    <s v="Office NST/NWT"/>
    <s v="APAJ"/>
    <n v="68107"/>
    <n v="14.38"/>
    <n v="646"/>
    <s v="Crown Worldwide (NZ) Ltd"/>
    <x v="5"/>
  </r>
  <r>
    <n v="7350"/>
    <s v="Office Supplies/Stationery"/>
    <n v="936"/>
    <d v="2023-03-31T00:00:00"/>
    <s v="Office NST/NWT"/>
    <s v="APAJ"/>
    <n v="68107"/>
    <n v="14.38"/>
    <n v="646"/>
    <s v="Crown Worldwide (NZ) Ltd"/>
    <x v="5"/>
  </r>
  <r>
    <n v="7350"/>
    <s v="Office Supplies/Stationery"/>
    <n v="110"/>
    <d v="2023-10-31T00:00:00"/>
    <s v="Office NST/NWT"/>
    <s v="APAJ"/>
    <n v="70207"/>
    <n v="27.27"/>
    <n v="646"/>
    <s v="Crown Worldwide (NZ) Ltd"/>
    <x v="5"/>
  </r>
  <r>
    <n v="7350"/>
    <s v="Office Supplies/Stationery"/>
    <n v="112"/>
    <d v="2023-10-31T00:00:00"/>
    <s v="Office NST/NWT"/>
    <s v="APAJ"/>
    <n v="70207"/>
    <n v="20.45"/>
    <n v="646"/>
    <s v="Crown Worldwide (NZ) Ltd"/>
    <x v="5"/>
  </r>
  <r>
    <n v="7350"/>
    <s v="Office Supplies/Stationery"/>
    <n v="120"/>
    <d v="2023-10-31T00:00:00"/>
    <s v="Office NST/NWT"/>
    <s v="APAJ"/>
    <n v="70207"/>
    <n v="36.82"/>
    <n v="646"/>
    <s v="Crown Worldwide (NZ) Ltd"/>
    <x v="5"/>
  </r>
  <r>
    <n v="7350"/>
    <s v="Office Supplies/Stationery"/>
    <n v="130"/>
    <d v="2023-10-31T00:00:00"/>
    <s v="Office NST/NWT"/>
    <s v="APAJ"/>
    <n v="70207"/>
    <n v="20.86"/>
    <n v="646"/>
    <s v="Crown Worldwide (NZ) Ltd"/>
    <x v="5"/>
  </r>
  <r>
    <n v="7350"/>
    <s v="Office Supplies/Stationery"/>
    <n v="140"/>
    <d v="2023-10-31T00:00:00"/>
    <s v="Office NST/NWT"/>
    <s v="APAJ"/>
    <n v="70207"/>
    <n v="24.55"/>
    <n v="646"/>
    <s v="Crown Worldwide (NZ) Ltd"/>
    <x v="5"/>
  </r>
  <r>
    <n v="7350"/>
    <s v="Office Supplies/Stationery"/>
    <n v="160"/>
    <d v="2023-10-31T00:00:00"/>
    <s v="Office NST/NWT"/>
    <s v="APAJ"/>
    <n v="70207"/>
    <n v="12.27"/>
    <n v="646"/>
    <s v="Crown Worldwide (NZ) Ltd"/>
    <x v="5"/>
  </r>
  <r>
    <n v="7350"/>
    <s v="Office Supplies/Stationery"/>
    <n v="210"/>
    <d v="2023-10-31T00:00:00"/>
    <s v="Office NST/NWT"/>
    <s v="APAJ"/>
    <n v="70207"/>
    <n v="13.64"/>
    <n v="646"/>
    <s v="Crown Worldwide (NZ) Ltd"/>
    <x v="5"/>
  </r>
  <r>
    <n v="7350"/>
    <s v="Office Supplies/Stationery"/>
    <n v="220"/>
    <d v="2023-10-31T00:00:00"/>
    <s v="Office NST/NWT"/>
    <s v="APAJ"/>
    <n v="70207"/>
    <n v="8.18"/>
    <n v="646"/>
    <s v="Crown Worldwide (NZ) Ltd"/>
    <x v="5"/>
  </r>
  <r>
    <n v="7350"/>
    <s v="Office Supplies/Stationery"/>
    <n v="230"/>
    <d v="2023-10-31T00:00:00"/>
    <s v="Office NST/NWT"/>
    <s v="APAJ"/>
    <n v="70207"/>
    <n v="13.81"/>
    <n v="646"/>
    <s v="Crown Worldwide (NZ) Ltd"/>
    <x v="5"/>
  </r>
  <r>
    <n v="7350"/>
    <s v="Office Supplies/Stationery"/>
    <n v="240"/>
    <d v="2023-10-31T00:00:00"/>
    <s v="Office NST/NWT"/>
    <s v="APAJ"/>
    <n v="70207"/>
    <n v="10.9"/>
    <n v="646"/>
    <s v="Crown Worldwide (NZ) Ltd"/>
    <x v="5"/>
  </r>
  <r>
    <n v="7350"/>
    <s v="Office Supplies/Stationery"/>
    <n v="340"/>
    <d v="2023-10-31T00:00:00"/>
    <s v="Office NST/NWT"/>
    <s v="APAJ"/>
    <n v="70207"/>
    <n v="5.57"/>
    <n v="646"/>
    <s v="Crown Worldwide (NZ) Ltd"/>
    <x v="5"/>
  </r>
  <r>
    <n v="7350"/>
    <s v="Office Supplies/Stationery"/>
    <n v="935"/>
    <d v="2023-10-31T00:00:00"/>
    <s v="Office NST/NWT"/>
    <s v="APAJ"/>
    <n v="70207"/>
    <n v="5.1100000000000003"/>
    <n v="646"/>
    <s v="Crown Worldwide (NZ) Ltd"/>
    <x v="5"/>
  </r>
  <r>
    <n v="7350"/>
    <s v="Office Supplies/Stationery"/>
    <n v="936"/>
    <d v="2023-10-31T00:00:00"/>
    <s v="Office NST/NWT"/>
    <s v="APAJ"/>
    <n v="70207"/>
    <n v="5.1100000000000003"/>
    <n v="646"/>
    <s v="Crown Worldwide (NZ) Ltd"/>
    <x v="5"/>
  </r>
  <r>
    <n v="7350"/>
    <s v="Office Supplies/Stationery"/>
    <n v="110"/>
    <d v="2023-12-31T00:00:00"/>
    <s v="Office NST/NWT"/>
    <s v="APAJ"/>
    <n v="70794"/>
    <n v="54.53"/>
    <n v="646"/>
    <s v="Crown Worldwide (NZ) Ltd"/>
    <x v="5"/>
  </r>
  <r>
    <n v="7350"/>
    <s v="Office Supplies/Stationery"/>
    <n v="112"/>
    <d v="2023-12-31T00:00:00"/>
    <s v="Office NST/NWT"/>
    <s v="APAJ"/>
    <n v="70794"/>
    <n v="40.909999999999997"/>
    <n v="646"/>
    <s v="Crown Worldwide (NZ) Ltd"/>
    <x v="5"/>
  </r>
  <r>
    <n v="7350"/>
    <s v="Office Supplies/Stationery"/>
    <n v="120"/>
    <d v="2023-12-31T00:00:00"/>
    <s v="Office NST/NWT"/>
    <s v="APAJ"/>
    <n v="70794"/>
    <n v="73.63"/>
    <n v="646"/>
    <s v="Crown Worldwide (NZ) Ltd"/>
    <x v="5"/>
  </r>
  <r>
    <n v="7350"/>
    <s v="Office Supplies/Stationery"/>
    <n v="130"/>
    <d v="2023-12-31T00:00:00"/>
    <s v="Office NST/NWT"/>
    <s v="APAJ"/>
    <n v="70794"/>
    <n v="41.73"/>
    <n v="646"/>
    <s v="Crown Worldwide (NZ) Ltd"/>
    <x v="5"/>
  </r>
  <r>
    <n v="7350"/>
    <s v="Office Supplies/Stationery"/>
    <n v="140"/>
    <d v="2023-12-31T00:00:00"/>
    <s v="Office NST/NWT"/>
    <s v="APAJ"/>
    <n v="70794"/>
    <n v="49.1"/>
    <n v="646"/>
    <s v="Crown Worldwide (NZ) Ltd"/>
    <x v="5"/>
  </r>
  <r>
    <n v="7350"/>
    <s v="Office Supplies/Stationery"/>
    <n v="160"/>
    <d v="2023-12-31T00:00:00"/>
    <s v="Office NST/NWT"/>
    <s v="APAJ"/>
    <n v="70794"/>
    <n v="24.55"/>
    <n v="646"/>
    <s v="Crown Worldwide (NZ) Ltd"/>
    <x v="5"/>
  </r>
  <r>
    <n v="7350"/>
    <s v="Office Supplies/Stationery"/>
    <n v="210"/>
    <d v="2023-12-31T00:00:00"/>
    <s v="Office NST/NWT"/>
    <s v="APAJ"/>
    <n v="70794"/>
    <n v="27.29"/>
    <n v="646"/>
    <s v="Crown Worldwide (NZ) Ltd"/>
    <x v="5"/>
  </r>
  <r>
    <n v="7350"/>
    <s v="Office Supplies/Stationery"/>
    <n v="220"/>
    <d v="2023-12-31T00:00:00"/>
    <s v="Office NST/NWT"/>
    <s v="APAJ"/>
    <n v="70794"/>
    <n v="16.37"/>
    <n v="646"/>
    <s v="Crown Worldwide (NZ) Ltd"/>
    <x v="5"/>
  </r>
  <r>
    <n v="7350"/>
    <s v="Office Supplies/Stationery"/>
    <n v="230"/>
    <d v="2023-12-31T00:00:00"/>
    <s v="Office NST/NWT"/>
    <s v="APAJ"/>
    <n v="70794"/>
    <n v="27.62"/>
    <n v="646"/>
    <s v="Crown Worldwide (NZ) Ltd"/>
    <x v="5"/>
  </r>
  <r>
    <n v="7350"/>
    <s v="Office Supplies/Stationery"/>
    <n v="240"/>
    <d v="2023-12-31T00:00:00"/>
    <s v="Office NST/NWT"/>
    <s v="APAJ"/>
    <n v="70794"/>
    <n v="21.81"/>
    <n v="646"/>
    <s v="Crown Worldwide (NZ) Ltd"/>
    <x v="5"/>
  </r>
  <r>
    <n v="7350"/>
    <s v="Office Supplies/Stationery"/>
    <n v="340"/>
    <d v="2023-12-31T00:00:00"/>
    <s v="Office NST/NWT"/>
    <s v="APAJ"/>
    <n v="70794"/>
    <n v="11.13"/>
    <n v="646"/>
    <s v="Crown Worldwide (NZ) Ltd"/>
    <x v="5"/>
  </r>
  <r>
    <n v="7350"/>
    <s v="Office Supplies/Stationery"/>
    <n v="935"/>
    <d v="2023-12-31T00:00:00"/>
    <s v="Office NST/NWT"/>
    <s v="APAJ"/>
    <n v="70794"/>
    <n v="10.23"/>
    <n v="646"/>
    <s v="Crown Worldwide (NZ) Ltd"/>
    <x v="5"/>
  </r>
  <r>
    <n v="7350"/>
    <s v="Office Supplies/Stationery"/>
    <n v="936"/>
    <d v="2023-12-31T00:00:00"/>
    <s v="Office NST/NWT"/>
    <s v="APAJ"/>
    <n v="70794"/>
    <n v="10.23"/>
    <n v="646"/>
    <s v="Crown Worldwide (NZ) Ltd"/>
    <x v="5"/>
  </r>
  <r>
    <n v="7350"/>
    <s v="Office Supplies/Stationery"/>
    <n v="140"/>
    <d v="2023-06-01T00:00:00"/>
    <s v="Deane Apparel"/>
    <s v="APAJ"/>
    <n v="9028147385"/>
    <n v="6.18"/>
    <n v="11102"/>
    <s v="Deane Apparel"/>
    <x v="6"/>
  </r>
  <r>
    <n v="7350"/>
    <s v="Office Supplies/Stationery"/>
    <n v="430"/>
    <d v="2023-03-02T00:00:00"/>
    <s v="Direct Office Products Depot (OPD)"/>
    <s v="APAJ"/>
    <s v="RBI-345339"/>
    <n v="72.790000000000006"/>
    <n v="10526"/>
    <s v="Direct Office Products Depot (OPD)"/>
    <x v="4"/>
  </r>
  <r>
    <n v="7350"/>
    <s v="Office Supplies/Stationery"/>
    <n v="440"/>
    <d v="2023-03-02T00:00:00"/>
    <s v="Direct Office Products Depot (OPD)"/>
    <s v="APAJ"/>
    <s v="RBI-345339"/>
    <n v="72.78"/>
    <n v="10526"/>
    <s v="Direct Office Products Depot (OPD)"/>
    <x v="4"/>
  </r>
  <r>
    <n v="7350"/>
    <s v="Office Supplies/Stationery"/>
    <n v="430"/>
    <d v="2023-03-07T00:00:00"/>
    <s v="Direct Office Products Depot (OPD)"/>
    <s v="APAJ"/>
    <s v="RBI-345909"/>
    <n v="39.799999999999997"/>
    <n v="10526"/>
    <s v="Direct Office Products Depot (OPD)"/>
    <x v="4"/>
  </r>
  <r>
    <n v="7350"/>
    <s v="Office Supplies/Stationery"/>
    <n v="430"/>
    <d v="2023-03-07T00:00:00"/>
    <s v="Direct Office Products Depot (OPD)"/>
    <s v="APAJ"/>
    <s v="RBI-346004"/>
    <n v="26.27"/>
    <n v="10526"/>
    <s v="Direct Office Products Depot (OPD)"/>
    <x v="4"/>
  </r>
  <r>
    <n v="7350"/>
    <s v="Office Supplies/Stationery"/>
    <n v="440"/>
    <d v="2023-03-07T00:00:00"/>
    <s v="Direct Office Products Depot (OPD)"/>
    <s v="APAJ"/>
    <s v="RBI-345909"/>
    <n v="39.799999999999997"/>
    <n v="10526"/>
    <s v="Direct Office Products Depot (OPD)"/>
    <x v="4"/>
  </r>
  <r>
    <n v="7350"/>
    <s v="Office Supplies/Stationery"/>
    <n v="440"/>
    <d v="2023-03-07T00:00:00"/>
    <s v="Direct Office Products Depot (OPD)"/>
    <s v="APAJ"/>
    <s v="RBI-346004"/>
    <n v="26.27"/>
    <n v="10526"/>
    <s v="Direct Office Products Depot (OPD)"/>
    <x v="4"/>
  </r>
  <r>
    <n v="7350"/>
    <s v="Office Supplies/Stationery"/>
    <n v="440"/>
    <d v="2023-03-08T00:00:00"/>
    <s v="Direct Office Products Depot (OPD)"/>
    <s v="APAJ"/>
    <s v="RBI-346090"/>
    <n v="41.3"/>
    <n v="10526"/>
    <s v="Direct Office Products Depot (OPD)"/>
    <x v="4"/>
  </r>
  <r>
    <n v="7350"/>
    <s v="Office Supplies/Stationery"/>
    <n v="440"/>
    <d v="2023-03-08T00:00:00"/>
    <s v="office supplies"/>
    <s v="APRC"/>
    <s v="PO44100690"/>
    <n v="72.489999999999995"/>
    <n v="10526"/>
    <s v="Direct Office Products Depot (OPD)"/>
    <x v="4"/>
  </r>
  <r>
    <n v="7350"/>
    <s v="Office Supplies/Stationery"/>
    <n v="430"/>
    <d v="2023-03-09T00:00:00"/>
    <s v="Direct Office Products Depot (OPD)"/>
    <s v="APAJ"/>
    <s v="RBI-346282"/>
    <n v="137.30000000000001"/>
    <n v="10526"/>
    <s v="Direct Office Products Depot (OPD)"/>
    <x v="4"/>
  </r>
  <r>
    <n v="7350"/>
    <s v="Office Supplies/Stationery"/>
    <n v="430"/>
    <d v="2023-03-09T00:00:00"/>
    <s v="Direct Office Products Depot (OPD)"/>
    <s v="APAJ"/>
    <s v="RBI-34629"/>
    <n v="27.5"/>
    <n v="10526"/>
    <s v="Direct Office Products Depot (OPD)"/>
    <x v="4"/>
  </r>
  <r>
    <n v="7350"/>
    <s v="Office Supplies/Stationery"/>
    <n v="440"/>
    <d v="2023-03-09T00:00:00"/>
    <s v="Direct Office Products Depot (OPD)"/>
    <s v="APAJ"/>
    <s v="RBI-346282"/>
    <n v="137.30000000000001"/>
    <n v="10526"/>
    <s v="Direct Office Products Depot (OPD)"/>
    <x v="4"/>
  </r>
  <r>
    <n v="7350"/>
    <s v="Office Supplies/Stationery"/>
    <n v="440"/>
    <d v="2023-03-09T00:00:00"/>
    <s v="Direct Office Products Depot (OPD)"/>
    <s v="APAJ"/>
    <s v="RBI-34629"/>
    <n v="27.5"/>
    <n v="10526"/>
    <s v="Direct Office Products Depot (OPD)"/>
    <x v="4"/>
  </r>
  <r>
    <n v="7350"/>
    <s v="Office Supplies/Stationery"/>
    <n v="440"/>
    <d v="2023-03-17T00:00:00"/>
    <s v="Direct Office Products Depot (OPD)"/>
    <s v="APAJ"/>
    <s v="RBI-347228"/>
    <n v="186.1"/>
    <n v="10526"/>
    <s v="Direct Office Products Depot (OPD)"/>
    <x v="4"/>
  </r>
  <r>
    <n v="7350"/>
    <s v="Office Supplies/Stationery"/>
    <n v="430"/>
    <d v="2023-03-27T00:00:00"/>
    <s v="Direct Office Products Depot (OPD)"/>
    <s v="APAJ"/>
    <s v="RBI-348189"/>
    <n v="33.03"/>
    <n v="10526"/>
    <s v="Direct Office Products Depot (OPD)"/>
    <x v="4"/>
  </r>
  <r>
    <n v="7350"/>
    <s v="Office Supplies/Stationery"/>
    <n v="440"/>
    <d v="2023-03-27T00:00:00"/>
    <s v="Direct Office Products Depot (OPD)"/>
    <s v="APAJ"/>
    <s v="RBI-348189"/>
    <n v="33.03"/>
    <n v="10526"/>
    <s v="Direct Office Products Depot (OPD)"/>
    <x v="4"/>
  </r>
  <r>
    <n v="7350"/>
    <s v="Office Supplies/Stationery"/>
    <n v="430"/>
    <d v="2023-03-30T00:00:00"/>
    <s v="Direct Office Products Depot (OPD)"/>
    <s v="APAJ"/>
    <s v="RBI-348718"/>
    <n v="33.22"/>
    <n v="10526"/>
    <s v="Direct Office Products Depot (OPD)"/>
    <x v="4"/>
  </r>
  <r>
    <n v="7350"/>
    <s v="Office Supplies/Stationery"/>
    <n v="440"/>
    <d v="2023-03-30T00:00:00"/>
    <s v="Direct Office Products Depot (OPD)"/>
    <s v="APAJ"/>
    <s v="RBI-348718"/>
    <n v="33.21"/>
    <n v="10526"/>
    <s v="Direct Office Products Depot (OPD)"/>
    <x v="4"/>
  </r>
  <r>
    <n v="7350"/>
    <s v="Office Supplies/Stationery"/>
    <n v="440"/>
    <d v="2023-04-06T00:00:00"/>
    <s v="Direct Office Products Depot (OPD)"/>
    <s v="APAJ"/>
    <s v="RBI-349467"/>
    <n v="23.04"/>
    <n v="10526"/>
    <s v="Direct Office Products Depot (OPD)"/>
    <x v="4"/>
  </r>
  <r>
    <n v="7350"/>
    <s v="Office Supplies/Stationery"/>
    <n v="440"/>
    <d v="2023-04-06T00:00:00"/>
    <s v="Direct Office Products Depot (OPD)"/>
    <s v="APAJ"/>
    <s v="RBI-349467"/>
    <n v="23.19"/>
    <n v="10526"/>
    <s v="Direct Office Products Depot (OPD)"/>
    <x v="4"/>
  </r>
  <r>
    <n v="7350"/>
    <s v="Office Supplies/Stationery"/>
    <n v="936"/>
    <d v="2023-04-13T00:00:00"/>
    <s v="Direct Office Products Depot (OPD)"/>
    <s v="APAJ"/>
    <s v="RBI-350116"/>
    <n v="15.93"/>
    <n v="10526"/>
    <s v="Direct Office Products Depot (OPD)"/>
    <x v="4"/>
  </r>
  <r>
    <n v="7350"/>
    <s v="Office Supplies/Stationery"/>
    <n v="440"/>
    <d v="2023-04-14T00:00:00"/>
    <s v="Direct Office Products Depot (OPD)"/>
    <s v="APAJ"/>
    <s v="RBI-350225"/>
    <n v="34.979999999999997"/>
    <n v="10526"/>
    <s v="Direct Office Products Depot (OPD)"/>
    <x v="4"/>
  </r>
  <r>
    <n v="7350"/>
    <s v="Office Supplies/Stationery"/>
    <n v="440"/>
    <d v="2023-04-14T00:00:00"/>
    <s v="office supplies"/>
    <s v="APRC"/>
    <s v="PO44100728"/>
    <n v="292.70999999999998"/>
    <n v="10526"/>
    <s v="Direct Office Products Depot (OPD)"/>
    <x v="4"/>
  </r>
  <r>
    <n v="7350"/>
    <s v="Office Supplies/Stationery"/>
    <n v="440"/>
    <d v="2023-04-19T00:00:00"/>
    <s v="Direct Office Products Depot (OPD)"/>
    <s v="APAJ"/>
    <s v="RBC-11622"/>
    <n v="-77.47"/>
    <n v="10526"/>
    <s v="Direct Office Products Depot (OPD)"/>
    <x v="4"/>
  </r>
  <r>
    <n v="7350"/>
    <s v="Office Supplies/Stationery"/>
    <n v="440"/>
    <d v="2023-04-19T00:00:00"/>
    <s v="Direct Office Products Depot (OPD)"/>
    <s v="APAJ"/>
    <s v="RBI-350674"/>
    <n v="54.51"/>
    <n v="10526"/>
    <s v="Direct Office Products Depot (OPD)"/>
    <x v="4"/>
  </r>
  <r>
    <n v="7350"/>
    <s v="Office Supplies/Stationery"/>
    <n v="440"/>
    <d v="2023-04-20T00:00:00"/>
    <s v="office supplies"/>
    <s v="APRC"/>
    <s v="PO44100733"/>
    <n v="169.85"/>
    <n v="10526"/>
    <s v="Direct Office Products Depot (OPD)"/>
    <x v="4"/>
  </r>
  <r>
    <n v="7350"/>
    <s v="Office Supplies/Stationery"/>
    <n v="110"/>
    <d v="2023-04-21T00:00:00"/>
    <s v="Office Supplies NST"/>
    <s v="APAJ"/>
    <s v="RBI-350665"/>
    <n v="10.08"/>
    <n v="10526"/>
    <s v="Direct Office Products Depot (OPD)"/>
    <x v="4"/>
  </r>
  <r>
    <n v="7350"/>
    <s v="Office Supplies/Stationery"/>
    <n v="112"/>
    <d v="2023-04-21T00:00:00"/>
    <s v="Office Supplies NST"/>
    <s v="APAJ"/>
    <s v="RBI-350665"/>
    <n v="5.03"/>
    <n v="10526"/>
    <s v="Direct Office Products Depot (OPD)"/>
    <x v="4"/>
  </r>
  <r>
    <n v="7350"/>
    <s v="Office Supplies/Stationery"/>
    <n v="120"/>
    <d v="2023-04-21T00:00:00"/>
    <s v="Office Supplies NST"/>
    <s v="APAJ"/>
    <s v="RBI-350665"/>
    <n v="11.09"/>
    <n v="10526"/>
    <s v="Direct Office Products Depot (OPD)"/>
    <x v="4"/>
  </r>
  <r>
    <n v="7350"/>
    <s v="Office Supplies/Stationery"/>
    <n v="130"/>
    <d v="2023-04-21T00:00:00"/>
    <s v="Office Supplies NST"/>
    <s v="APAJ"/>
    <s v="RBI-350665"/>
    <n v="8.57"/>
    <n v="10526"/>
    <s v="Direct Office Products Depot (OPD)"/>
    <x v="4"/>
  </r>
  <r>
    <n v="7350"/>
    <s v="Office Supplies/Stationery"/>
    <n v="140"/>
    <d v="2023-04-21T00:00:00"/>
    <s v="Office Supplies NST"/>
    <s v="APAJ"/>
    <s v="RBI-350665"/>
    <n v="10.08"/>
    <n v="10526"/>
    <s v="Direct Office Products Depot (OPD)"/>
    <x v="4"/>
  </r>
  <r>
    <n v="7350"/>
    <s v="Office Supplies/Stationery"/>
    <n v="160"/>
    <d v="2023-04-21T00:00:00"/>
    <s v="Office Supplies NST"/>
    <s v="APAJ"/>
    <s v="RBI-350665"/>
    <n v="3.03"/>
    <n v="10526"/>
    <s v="Direct Office Products Depot (OPD)"/>
    <x v="4"/>
  </r>
  <r>
    <n v="7350"/>
    <s v="Office Supplies/Stationery"/>
    <n v="935"/>
    <d v="2023-04-21T00:00:00"/>
    <s v="Office Supplies NST"/>
    <s v="APAJ"/>
    <s v="RBI-350665"/>
    <n v="2.52"/>
    <n v="10526"/>
    <s v="Direct Office Products Depot (OPD)"/>
    <x v="4"/>
  </r>
  <r>
    <n v="7350"/>
    <s v="Office Supplies/Stationery"/>
    <n v="110"/>
    <d v="2023-04-26T00:00:00"/>
    <s v="Office NST/NWT"/>
    <s v="APAJ"/>
    <s v="RBI-351318"/>
    <n v="13.97"/>
    <n v="10526"/>
    <s v="Direct Office Products Depot (OPD)"/>
    <x v="4"/>
  </r>
  <r>
    <n v="7350"/>
    <s v="Office Supplies/Stationery"/>
    <n v="112"/>
    <d v="2023-04-26T00:00:00"/>
    <s v="Office NST/NWT"/>
    <s v="APAJ"/>
    <s v="RBI-351318"/>
    <n v="10.48"/>
    <n v="10526"/>
    <s v="Direct Office Products Depot (OPD)"/>
    <x v="4"/>
  </r>
  <r>
    <n v="7350"/>
    <s v="Office Supplies/Stationery"/>
    <n v="120"/>
    <d v="2023-04-26T00:00:00"/>
    <s v="Office NST/NWT"/>
    <s v="APAJ"/>
    <s v="RBI-351318"/>
    <n v="18.86"/>
    <n v="10526"/>
    <s v="Direct Office Products Depot (OPD)"/>
    <x v="4"/>
  </r>
  <r>
    <n v="7350"/>
    <s v="Office Supplies/Stationery"/>
    <n v="130"/>
    <d v="2023-04-26T00:00:00"/>
    <s v="Office NST/NWT"/>
    <s v="APAJ"/>
    <s v="RBI-351318"/>
    <n v="10.69"/>
    <n v="10526"/>
    <s v="Direct Office Products Depot (OPD)"/>
    <x v="4"/>
  </r>
  <r>
    <n v="7350"/>
    <s v="Office Supplies/Stationery"/>
    <n v="140"/>
    <d v="2023-04-26T00:00:00"/>
    <s v="Office NST/NWT"/>
    <s v="APAJ"/>
    <s v="RBI-351318"/>
    <n v="12.57"/>
    <n v="10526"/>
    <s v="Direct Office Products Depot (OPD)"/>
    <x v="4"/>
  </r>
  <r>
    <n v="7350"/>
    <s v="Office Supplies/Stationery"/>
    <n v="160"/>
    <d v="2023-04-26T00:00:00"/>
    <s v="Office NST/NWT"/>
    <s v="APAJ"/>
    <s v="RBI-351318"/>
    <n v="6.29"/>
    <n v="10526"/>
    <s v="Direct Office Products Depot (OPD)"/>
    <x v="4"/>
  </r>
  <r>
    <n v="7350"/>
    <s v="Office Supplies/Stationery"/>
    <n v="210"/>
    <d v="2023-04-26T00:00:00"/>
    <s v="Office NST/NWT"/>
    <s v="APAJ"/>
    <s v="RBI-351318"/>
    <n v="6.99"/>
    <n v="10526"/>
    <s v="Direct Office Products Depot (OPD)"/>
    <x v="4"/>
  </r>
  <r>
    <n v="7350"/>
    <s v="Office Supplies/Stationery"/>
    <n v="220"/>
    <d v="2023-04-26T00:00:00"/>
    <s v="Office NST/NWT"/>
    <s v="APAJ"/>
    <s v="RBI-351318"/>
    <n v="4.1900000000000004"/>
    <n v="10526"/>
    <s v="Direct Office Products Depot (OPD)"/>
    <x v="4"/>
  </r>
  <r>
    <n v="7350"/>
    <s v="Office Supplies/Stationery"/>
    <n v="230"/>
    <d v="2023-04-26T00:00:00"/>
    <s v="Office NST/NWT"/>
    <s v="APAJ"/>
    <s v="RBI-351318"/>
    <n v="7.07"/>
    <n v="10526"/>
    <s v="Direct Office Products Depot (OPD)"/>
    <x v="4"/>
  </r>
  <r>
    <n v="7350"/>
    <s v="Office Supplies/Stationery"/>
    <n v="240"/>
    <d v="2023-04-26T00:00:00"/>
    <s v="Office NST/NWT"/>
    <s v="APAJ"/>
    <s v="RBI-351318"/>
    <n v="5.58"/>
    <n v="10526"/>
    <s v="Direct Office Products Depot (OPD)"/>
    <x v="4"/>
  </r>
  <r>
    <n v="7350"/>
    <s v="Office Supplies/Stationery"/>
    <n v="340"/>
    <d v="2023-04-26T00:00:00"/>
    <s v="Office NST/NWT"/>
    <s v="APAJ"/>
    <s v="RBI-351318"/>
    <n v="2.85"/>
    <n v="10526"/>
    <s v="Direct Office Products Depot (OPD)"/>
    <x v="4"/>
  </r>
  <r>
    <n v="7350"/>
    <s v="Office Supplies/Stationery"/>
    <n v="935"/>
    <d v="2023-04-26T00:00:00"/>
    <s v="Office NST/NWT"/>
    <s v="APAJ"/>
    <s v="RBI-351318"/>
    <n v="2.62"/>
    <n v="10526"/>
    <s v="Direct Office Products Depot (OPD)"/>
    <x v="4"/>
  </r>
  <r>
    <n v="7350"/>
    <s v="Office Supplies/Stationery"/>
    <n v="936"/>
    <d v="2023-04-26T00:00:00"/>
    <s v="Office NST/NWT"/>
    <s v="APAJ"/>
    <s v="RBI-351318"/>
    <n v="2.62"/>
    <n v="10526"/>
    <s v="Direct Office Products Depot (OPD)"/>
    <x v="4"/>
  </r>
  <r>
    <n v="7350"/>
    <s v="Office Supplies/Stationery"/>
    <n v="330"/>
    <d v="2023-05-05T00:00:00"/>
    <s v="Direct Office Products Depot (OPD)"/>
    <s v="APAJ"/>
    <s v="RBI-352590"/>
    <n v="166.13"/>
    <n v="10526"/>
    <s v="Direct Office Products Depot (OPD)"/>
    <x v="4"/>
  </r>
  <r>
    <n v="7350"/>
    <s v="Office Supplies/Stationery"/>
    <n v="340"/>
    <d v="2023-05-05T00:00:00"/>
    <s v="Direct Office Products Depot (OPD)"/>
    <s v="APAJ"/>
    <s v="RBI-352590"/>
    <n v="166.12"/>
    <n v="10526"/>
    <s v="Direct Office Products Depot (OPD)"/>
    <x v="4"/>
  </r>
  <r>
    <n v="7350"/>
    <s v="Office Supplies/Stationery"/>
    <n v="430"/>
    <d v="2023-05-05T00:00:00"/>
    <s v="Direct Office Products Depot (OPD)"/>
    <s v="APAJ"/>
    <s v="RBI-352600"/>
    <n v="101.68"/>
    <n v="10526"/>
    <s v="Direct Office Products Depot (OPD)"/>
    <x v="4"/>
  </r>
  <r>
    <n v="7350"/>
    <s v="Office Supplies/Stationery"/>
    <n v="440"/>
    <d v="2023-05-05T00:00:00"/>
    <s v="Direct Office Products Depot (OPD)"/>
    <s v="APAJ"/>
    <s v="RBI-352600"/>
    <n v="101.68"/>
    <n v="10526"/>
    <s v="Direct Office Products Depot (OPD)"/>
    <x v="4"/>
  </r>
  <r>
    <n v="7350"/>
    <s v="Office Supplies/Stationery"/>
    <n v="440"/>
    <d v="2023-05-08T00:00:00"/>
    <s v="Direct Office Products Depot (OPD)"/>
    <s v="APAJ"/>
    <s v="RBI-352690"/>
    <n v="101.72"/>
    <n v="10526"/>
    <s v="Direct Office Products Depot (OPD)"/>
    <x v="4"/>
  </r>
  <r>
    <n v="7350"/>
    <s v="Office Supplies/Stationery"/>
    <n v="430"/>
    <d v="2023-05-11T00:00:00"/>
    <s v="Direct Office Products Depot (OPD)- CSC supplies"/>
    <s v="APAJ"/>
    <s v="RBI-353150"/>
    <n v="54.51"/>
    <n v="10526"/>
    <s v="Direct Office Products Depot (OPD)"/>
    <x v="4"/>
  </r>
  <r>
    <n v="7350"/>
    <s v="Office Supplies/Stationery"/>
    <n v="440"/>
    <d v="2023-05-11T00:00:00"/>
    <s v="Direct Office Products Depot (OPD)- CSC supplies"/>
    <s v="APAJ"/>
    <s v="RBI-353150"/>
    <n v="54.51"/>
    <n v="10526"/>
    <s v="Direct Office Products Depot (OPD)"/>
    <x v="4"/>
  </r>
  <r>
    <n v="7350"/>
    <s v="Office Supplies/Stationery"/>
    <n v="440"/>
    <d v="2023-05-15T00:00:00"/>
    <s v="Direct Office Products Depot (OPD)"/>
    <s v="APAJ"/>
    <s v="RBI-353455"/>
    <n v="109.7"/>
    <n v="10526"/>
    <s v="Direct Office Products Depot (OPD)"/>
    <x v="4"/>
  </r>
  <r>
    <n v="7350"/>
    <s v="Office Supplies/Stationery"/>
    <n v="430"/>
    <d v="2023-05-18T00:00:00"/>
    <s v="Direct Office Products Depot (OPD)- hobby stationary"/>
    <s v="APAJ"/>
    <s v="RBI-354029"/>
    <n v="48.16"/>
    <n v="10526"/>
    <s v="Direct Office Products Depot (OPD)"/>
    <x v="4"/>
  </r>
  <r>
    <n v="7350"/>
    <s v="Office Supplies/Stationery"/>
    <n v="440"/>
    <d v="2023-05-18T00:00:00"/>
    <s v="Direct Office Products Depot (OPD)- hobby stationary"/>
    <s v="APAJ"/>
    <s v="RBI-354029"/>
    <n v="48.15"/>
    <n v="10526"/>
    <s v="Direct Office Products Depot (OPD)"/>
    <x v="4"/>
  </r>
  <r>
    <n v="7350"/>
    <s v="Office Supplies/Stationery"/>
    <n v="440"/>
    <d v="2023-05-29T00:00:00"/>
    <s v="OFFICE SUPPLIES"/>
    <s v="APRC"/>
    <s v="PO44100775"/>
    <n v="95.89"/>
    <n v="10526"/>
    <s v="Direct Office Products Depot (OPD)"/>
    <x v="4"/>
  </r>
  <r>
    <n v="7350"/>
    <s v="Office Supplies/Stationery"/>
    <n v="340"/>
    <d v="2023-06-23T00:00:00"/>
    <s v="Direct Office Products Depot (OPD)"/>
    <s v="APAJ"/>
    <n v="31300"/>
    <n v="87.1"/>
    <n v="10526"/>
    <s v="Direct Office Products Depot (OPD)"/>
    <x v="4"/>
  </r>
  <r>
    <n v="7350"/>
    <s v="Office Supplies/Stationery"/>
    <n v="430"/>
    <d v="2023-06-26T00:00:00"/>
    <s v="Direct Office Products Depot (OPD)"/>
    <s v="APAJ"/>
    <s v="RBI-358250"/>
    <n v="127.71"/>
    <n v="10526"/>
    <s v="Direct Office Products Depot (OPD)"/>
    <x v="4"/>
  </r>
  <r>
    <n v="7350"/>
    <s v="Office Supplies/Stationery"/>
    <n v="440"/>
    <d v="2023-06-26T00:00:00"/>
    <s v="Direct Office Products Depot (OPD)"/>
    <s v="APAJ"/>
    <s v="RBI-358250"/>
    <n v="127.7"/>
    <n v="10526"/>
    <s v="Direct Office Products Depot (OPD)"/>
    <x v="4"/>
  </r>
  <r>
    <n v="7350"/>
    <s v="Office Supplies/Stationery"/>
    <n v="430"/>
    <d v="2023-06-28T00:00:00"/>
    <s v="Direct Office Products Depot (OPD) Coffee, tissue"/>
    <s v="APAJ"/>
    <s v="RBI-357708"/>
    <n v="84.81"/>
    <n v="10526"/>
    <s v="Direct Office Products Depot (OPD)"/>
    <x v="4"/>
  </r>
  <r>
    <n v="7350"/>
    <s v="Office Supplies/Stationery"/>
    <n v="440"/>
    <d v="2023-06-28T00:00:00"/>
    <s v="Direct Office Products Depot (OPD) Coffee, tissue"/>
    <s v="APAJ"/>
    <s v="RBI-357708"/>
    <n v="84.81"/>
    <n v="10526"/>
    <s v="Direct Office Products Depot (OPD)"/>
    <x v="4"/>
  </r>
  <r>
    <n v="7350"/>
    <s v="Office Supplies/Stationery"/>
    <n v="210"/>
    <d v="2023-07-01T00:00:00"/>
    <s v="Advertising NWT"/>
    <s v="APAJ"/>
    <s v="RBI-357410"/>
    <n v="57.37"/>
    <n v="10526"/>
    <s v="Direct Office Products Depot (OPD)"/>
    <x v="4"/>
  </r>
  <r>
    <n v="7350"/>
    <s v="Office Supplies/Stationery"/>
    <n v="220"/>
    <d v="2023-07-01T00:00:00"/>
    <s v="Advertising NWT"/>
    <s v="APAJ"/>
    <s v="RBI-357410"/>
    <n v="57.37"/>
    <n v="10526"/>
    <s v="Direct Office Products Depot (OPD)"/>
    <x v="4"/>
  </r>
  <r>
    <n v="7350"/>
    <s v="Office Supplies/Stationery"/>
    <n v="230"/>
    <d v="2023-07-01T00:00:00"/>
    <s v="Advertising NWT"/>
    <s v="APAJ"/>
    <s v="RBI-357410"/>
    <n v="57.37"/>
    <n v="10526"/>
    <s v="Direct Office Products Depot (OPD)"/>
    <x v="4"/>
  </r>
  <r>
    <n v="7350"/>
    <s v="Office Supplies/Stationery"/>
    <n v="240"/>
    <d v="2023-07-01T00:00:00"/>
    <s v="Advertising NWT"/>
    <s v="APAJ"/>
    <s v="RBI-357410"/>
    <n v="57.37"/>
    <n v="10526"/>
    <s v="Direct Office Products Depot (OPD)"/>
    <x v="4"/>
  </r>
  <r>
    <n v="7350"/>
    <s v="Office Supplies/Stationery"/>
    <n v="340"/>
    <d v="2023-07-01T00:00:00"/>
    <s v="Advertising NWT"/>
    <s v="APAJ"/>
    <s v="RBI-357410"/>
    <n v="25.82"/>
    <n v="10526"/>
    <s v="Direct Office Products Depot (OPD)"/>
    <x v="4"/>
  </r>
  <r>
    <n v="7350"/>
    <s v="Office Supplies/Stationery"/>
    <n v="936"/>
    <d v="2023-07-01T00:00:00"/>
    <s v="Advertising NWT"/>
    <s v="APAJ"/>
    <s v="RBI-357410"/>
    <n v="31.55"/>
    <n v="10526"/>
    <s v="Direct Office Products Depot (OPD)"/>
    <x v="4"/>
  </r>
  <r>
    <n v="7350"/>
    <s v="Office Supplies/Stationery"/>
    <n v="110"/>
    <d v="2023-07-05T00:00:00"/>
    <s v="Office NST/NWT"/>
    <s v="APAJ"/>
    <s v="RBI-359195"/>
    <n v="10.56"/>
    <n v="10526"/>
    <s v="Direct Office Products Depot (OPD)"/>
    <x v="4"/>
  </r>
  <r>
    <n v="7350"/>
    <s v="Office Supplies/Stationery"/>
    <n v="112"/>
    <d v="2023-07-05T00:00:00"/>
    <s v="Office NST/NWT"/>
    <s v="APAJ"/>
    <s v="RBI-359195"/>
    <n v="7.92"/>
    <n v="10526"/>
    <s v="Direct Office Products Depot (OPD)"/>
    <x v="4"/>
  </r>
  <r>
    <n v="7350"/>
    <s v="Office Supplies/Stationery"/>
    <n v="120"/>
    <d v="2023-07-05T00:00:00"/>
    <s v="Office NST/NWT"/>
    <s v="APAJ"/>
    <s v="RBI-359195"/>
    <n v="14.26"/>
    <n v="10526"/>
    <s v="Direct Office Products Depot (OPD)"/>
    <x v="4"/>
  </r>
  <r>
    <n v="7350"/>
    <s v="Office Supplies/Stationery"/>
    <n v="130"/>
    <d v="2023-07-05T00:00:00"/>
    <s v="Office NST/NWT"/>
    <s v="APAJ"/>
    <s v="RBI-359195"/>
    <n v="8.08"/>
    <n v="10526"/>
    <s v="Direct Office Products Depot (OPD)"/>
    <x v="4"/>
  </r>
  <r>
    <n v="7350"/>
    <s v="Office Supplies/Stationery"/>
    <n v="140"/>
    <d v="2023-07-05T00:00:00"/>
    <s v="Office NST/NWT"/>
    <s v="APAJ"/>
    <s v="RBI-359195"/>
    <n v="9.5"/>
    <n v="10526"/>
    <s v="Direct Office Products Depot (OPD)"/>
    <x v="4"/>
  </r>
  <r>
    <n v="7350"/>
    <s v="Office Supplies/Stationery"/>
    <n v="160"/>
    <d v="2023-07-05T00:00:00"/>
    <s v="Office NST/NWT"/>
    <s v="APAJ"/>
    <s v="RBI-359195"/>
    <n v="4.76"/>
    <n v="10526"/>
    <s v="Direct Office Products Depot (OPD)"/>
    <x v="4"/>
  </r>
  <r>
    <n v="7350"/>
    <s v="Office Supplies/Stationery"/>
    <n v="210"/>
    <d v="2023-07-05T00:00:00"/>
    <s v="Office NST/NWT"/>
    <s v="APAJ"/>
    <s v="RBI-359195"/>
    <n v="5.29"/>
    <n v="10526"/>
    <s v="Direct Office Products Depot (OPD)"/>
    <x v="4"/>
  </r>
  <r>
    <n v="7350"/>
    <s v="Office Supplies/Stationery"/>
    <n v="220"/>
    <d v="2023-07-05T00:00:00"/>
    <s v="Office NST/NWT"/>
    <s v="APAJ"/>
    <s v="RBI-359195"/>
    <n v="3.17"/>
    <n v="10526"/>
    <s v="Direct Office Products Depot (OPD)"/>
    <x v="4"/>
  </r>
  <r>
    <n v="7350"/>
    <s v="Office Supplies/Stationery"/>
    <n v="230"/>
    <d v="2023-07-05T00:00:00"/>
    <s v="Office NST/NWT"/>
    <s v="APAJ"/>
    <s v="RBI-359195"/>
    <n v="5.35"/>
    <n v="10526"/>
    <s v="Direct Office Products Depot (OPD)"/>
    <x v="4"/>
  </r>
  <r>
    <n v="7350"/>
    <s v="Office Supplies/Stationery"/>
    <n v="240"/>
    <d v="2023-07-05T00:00:00"/>
    <s v="Office NST/NWT"/>
    <s v="APAJ"/>
    <s v="RBI-359195"/>
    <n v="4.2300000000000004"/>
    <n v="10526"/>
    <s v="Direct Office Products Depot (OPD)"/>
    <x v="4"/>
  </r>
  <r>
    <n v="7350"/>
    <s v="Office Supplies/Stationery"/>
    <n v="340"/>
    <d v="2023-07-05T00:00:00"/>
    <s v="Office NST/NWT"/>
    <s v="APAJ"/>
    <s v="RBI-359195"/>
    <n v="2.16"/>
    <n v="10526"/>
    <s v="Direct Office Products Depot (OPD)"/>
    <x v="4"/>
  </r>
  <r>
    <n v="7350"/>
    <s v="Office Supplies/Stationery"/>
    <n v="935"/>
    <d v="2023-07-05T00:00:00"/>
    <s v="Office NST/NWT"/>
    <s v="APAJ"/>
    <s v="RBI-359195"/>
    <n v="1.98"/>
    <n v="10526"/>
    <s v="Direct Office Products Depot (OPD)"/>
    <x v="4"/>
  </r>
  <r>
    <n v="7350"/>
    <s v="Office Supplies/Stationery"/>
    <n v="936"/>
    <d v="2023-07-05T00:00:00"/>
    <s v="Office NST/NWT"/>
    <s v="APAJ"/>
    <s v="RBI-359195"/>
    <n v="1.98"/>
    <n v="10526"/>
    <s v="Direct Office Products Depot (OPD)"/>
    <x v="4"/>
  </r>
  <r>
    <n v="7350"/>
    <s v="Office Supplies/Stationery"/>
    <n v="440"/>
    <d v="2023-07-24T00:00:00"/>
    <s v="Direct Office Products Depot (OPD)"/>
    <s v="APAJ"/>
    <s v="RBI-361253"/>
    <n v="54.51"/>
    <n v="10526"/>
    <s v="Direct Office Products Depot (OPD)"/>
    <x v="4"/>
  </r>
  <r>
    <n v="7350"/>
    <s v="Office Supplies/Stationery"/>
    <n v="110"/>
    <d v="2023-08-08T00:00:00"/>
    <s v="Office NST/NWT"/>
    <s v="APAJ"/>
    <s v="RBI-363062"/>
    <n v="30.14"/>
    <n v="10526"/>
    <s v="Direct Office Products Depot (OPD)"/>
    <x v="4"/>
  </r>
  <r>
    <n v="7350"/>
    <s v="Office Supplies/Stationery"/>
    <n v="110"/>
    <d v="2023-08-08T00:00:00"/>
    <s v="Office NST/NWT"/>
    <s v="APAJ"/>
    <s v="RBI-363169"/>
    <n v="8.8000000000000007"/>
    <n v="10526"/>
    <s v="Direct Office Products Depot (OPD)"/>
    <x v="4"/>
  </r>
  <r>
    <n v="7350"/>
    <s v="Office Supplies/Stationery"/>
    <n v="112"/>
    <d v="2023-08-08T00:00:00"/>
    <s v="Office NST/NWT"/>
    <s v="APAJ"/>
    <s v="RBI-363062"/>
    <n v="22.61"/>
    <n v="10526"/>
    <s v="Direct Office Products Depot (OPD)"/>
    <x v="4"/>
  </r>
  <r>
    <n v="7350"/>
    <s v="Office Supplies/Stationery"/>
    <n v="112"/>
    <d v="2023-08-08T00:00:00"/>
    <s v="Office NST/NWT"/>
    <s v="APAJ"/>
    <s v="RBI-363169"/>
    <n v="6.61"/>
    <n v="10526"/>
    <s v="Direct Office Products Depot (OPD)"/>
    <x v="4"/>
  </r>
  <r>
    <n v="7350"/>
    <s v="Office Supplies/Stationery"/>
    <n v="120"/>
    <d v="2023-08-08T00:00:00"/>
    <s v="Office NST/NWT"/>
    <s v="APAJ"/>
    <s v="RBI-363062"/>
    <n v="40.700000000000003"/>
    <n v="10526"/>
    <s v="Direct Office Products Depot (OPD)"/>
    <x v="4"/>
  </r>
  <r>
    <n v="7350"/>
    <s v="Office Supplies/Stationery"/>
    <n v="120"/>
    <d v="2023-08-08T00:00:00"/>
    <s v="Office NST/NWT"/>
    <s v="APAJ"/>
    <s v="RBI-363169"/>
    <n v="11.89"/>
    <n v="10526"/>
    <s v="Direct Office Products Depot (OPD)"/>
    <x v="4"/>
  </r>
  <r>
    <n v="7350"/>
    <s v="Office Supplies/Stationery"/>
    <n v="130"/>
    <d v="2023-08-08T00:00:00"/>
    <s v="Office NST/NWT"/>
    <s v="APAJ"/>
    <s v="RBI-363062"/>
    <n v="23.06"/>
    <n v="10526"/>
    <s v="Direct Office Products Depot (OPD)"/>
    <x v="4"/>
  </r>
  <r>
    <n v="7350"/>
    <s v="Office Supplies/Stationery"/>
    <n v="130"/>
    <d v="2023-08-08T00:00:00"/>
    <s v="Office NST/NWT"/>
    <s v="APAJ"/>
    <s v="RBI-363169"/>
    <n v="6.74"/>
    <n v="10526"/>
    <s v="Direct Office Products Depot (OPD)"/>
    <x v="4"/>
  </r>
  <r>
    <n v="7350"/>
    <s v="Office Supplies/Stationery"/>
    <n v="140"/>
    <d v="2023-08-08T00:00:00"/>
    <s v="Office NST/NWT"/>
    <s v="APAJ"/>
    <s v="RBI-363062"/>
    <n v="27.13"/>
    <n v="10526"/>
    <s v="Direct Office Products Depot (OPD)"/>
    <x v="4"/>
  </r>
  <r>
    <n v="7350"/>
    <s v="Office Supplies/Stationery"/>
    <n v="140"/>
    <d v="2023-08-08T00:00:00"/>
    <s v="Office NST/NWT"/>
    <s v="APAJ"/>
    <s v="RBI-363169"/>
    <n v="7.92"/>
    <n v="10526"/>
    <s v="Direct Office Products Depot (OPD)"/>
    <x v="4"/>
  </r>
  <r>
    <n v="7350"/>
    <s v="Office Supplies/Stationery"/>
    <n v="160"/>
    <d v="2023-08-08T00:00:00"/>
    <s v="Office NST/NWT"/>
    <s v="APAJ"/>
    <s v="RBI-363062"/>
    <n v="13.57"/>
    <n v="10526"/>
    <s v="Direct Office Products Depot (OPD)"/>
    <x v="4"/>
  </r>
  <r>
    <n v="7350"/>
    <s v="Office Supplies/Stationery"/>
    <n v="160"/>
    <d v="2023-08-08T00:00:00"/>
    <s v="Office NST/NWT"/>
    <s v="APAJ"/>
    <s v="RBI-363169"/>
    <n v="3.97"/>
    <n v="10526"/>
    <s v="Direct Office Products Depot (OPD)"/>
    <x v="4"/>
  </r>
  <r>
    <n v="7350"/>
    <s v="Office Supplies/Stationery"/>
    <n v="210"/>
    <d v="2023-08-08T00:00:00"/>
    <s v="Office NST/NWT"/>
    <s v="APAJ"/>
    <s v="RBI-363062"/>
    <n v="15.08"/>
    <n v="10526"/>
    <s v="Direct Office Products Depot (OPD)"/>
    <x v="4"/>
  </r>
  <r>
    <n v="7350"/>
    <s v="Office Supplies/Stationery"/>
    <n v="210"/>
    <d v="2023-08-08T00:00:00"/>
    <s v="Office NST/NWT"/>
    <s v="APAJ"/>
    <s v="RBI-363169"/>
    <n v="4.41"/>
    <n v="10526"/>
    <s v="Direct Office Products Depot (OPD)"/>
    <x v="4"/>
  </r>
  <r>
    <n v="7350"/>
    <s v="Office Supplies/Stationery"/>
    <n v="220"/>
    <d v="2023-08-08T00:00:00"/>
    <s v="Office NST/NWT"/>
    <s v="APAJ"/>
    <s v="RBI-363062"/>
    <n v="9.0399999999999991"/>
    <n v="10526"/>
    <s v="Direct Office Products Depot (OPD)"/>
    <x v="4"/>
  </r>
  <r>
    <n v="7350"/>
    <s v="Office Supplies/Stationery"/>
    <n v="220"/>
    <d v="2023-08-08T00:00:00"/>
    <s v="Office NST/NWT"/>
    <s v="APAJ"/>
    <s v="RBI-363169"/>
    <n v="2.64"/>
    <n v="10526"/>
    <s v="Direct Office Products Depot (OPD)"/>
    <x v="4"/>
  </r>
  <r>
    <n v="7350"/>
    <s v="Office Supplies/Stationery"/>
    <n v="230"/>
    <d v="2023-08-08T00:00:00"/>
    <s v="Office NST/NWT"/>
    <s v="APAJ"/>
    <s v="RBI-363062"/>
    <n v="15.26"/>
    <n v="10526"/>
    <s v="Direct Office Products Depot (OPD)"/>
    <x v="4"/>
  </r>
  <r>
    <n v="7350"/>
    <s v="Office Supplies/Stationery"/>
    <n v="230"/>
    <d v="2023-08-08T00:00:00"/>
    <s v="Office NST/NWT"/>
    <s v="APAJ"/>
    <s v="RBI-363169"/>
    <n v="4.46"/>
    <n v="10526"/>
    <s v="Direct Office Products Depot (OPD)"/>
    <x v="4"/>
  </r>
  <r>
    <n v="7350"/>
    <s v="Office Supplies/Stationery"/>
    <n v="240"/>
    <d v="2023-08-08T00:00:00"/>
    <s v="Office NST/NWT"/>
    <s v="APAJ"/>
    <s v="RBI-363062"/>
    <n v="12.05"/>
    <n v="10526"/>
    <s v="Direct Office Products Depot (OPD)"/>
    <x v="4"/>
  </r>
  <r>
    <n v="7350"/>
    <s v="Office Supplies/Stationery"/>
    <n v="240"/>
    <d v="2023-08-08T00:00:00"/>
    <s v="Office NST/NWT"/>
    <s v="APAJ"/>
    <s v="RBI-363169"/>
    <n v="3.52"/>
    <n v="10526"/>
    <s v="Direct Office Products Depot (OPD)"/>
    <x v="4"/>
  </r>
  <r>
    <n v="7350"/>
    <s v="Office Supplies/Stationery"/>
    <n v="340"/>
    <d v="2023-08-08T00:00:00"/>
    <s v="Office NST/NWT"/>
    <s v="APAJ"/>
    <s v="RBI-363062"/>
    <n v="6.15"/>
    <n v="10526"/>
    <s v="Direct Office Products Depot (OPD)"/>
    <x v="4"/>
  </r>
  <r>
    <n v="7350"/>
    <s v="Office Supplies/Stationery"/>
    <n v="340"/>
    <d v="2023-08-08T00:00:00"/>
    <s v="Office NST/NWT"/>
    <s v="APAJ"/>
    <s v="RBI-363169"/>
    <n v="1.8"/>
    <n v="10526"/>
    <s v="Direct Office Products Depot (OPD)"/>
    <x v="4"/>
  </r>
  <r>
    <n v="7350"/>
    <s v="Office Supplies/Stationery"/>
    <n v="935"/>
    <d v="2023-08-08T00:00:00"/>
    <s v="Office NST/NWT"/>
    <s v="APAJ"/>
    <s v="RBI-363062"/>
    <n v="5.65"/>
    <n v="10526"/>
    <s v="Direct Office Products Depot (OPD)"/>
    <x v="4"/>
  </r>
  <r>
    <n v="7350"/>
    <s v="Office Supplies/Stationery"/>
    <n v="935"/>
    <d v="2023-08-08T00:00:00"/>
    <s v="Office NST/NWT"/>
    <s v="APAJ"/>
    <s v="RBI-363169"/>
    <n v="1.65"/>
    <n v="10526"/>
    <s v="Direct Office Products Depot (OPD)"/>
    <x v="4"/>
  </r>
  <r>
    <n v="7350"/>
    <s v="Office Supplies/Stationery"/>
    <n v="936"/>
    <d v="2023-08-08T00:00:00"/>
    <s v="Office NST/NWT"/>
    <s v="APAJ"/>
    <s v="RBI-363062"/>
    <n v="5.65"/>
    <n v="10526"/>
    <s v="Direct Office Products Depot (OPD)"/>
    <x v="4"/>
  </r>
  <r>
    <n v="7350"/>
    <s v="Office Supplies/Stationery"/>
    <n v="936"/>
    <d v="2023-08-08T00:00:00"/>
    <s v="Office NST/NWT"/>
    <s v="APAJ"/>
    <s v="RBI-363169"/>
    <n v="1.65"/>
    <n v="10526"/>
    <s v="Direct Office Products Depot (OPD)"/>
    <x v="4"/>
  </r>
  <r>
    <n v="7350"/>
    <s v="Office Supplies/Stationery"/>
    <n v="440"/>
    <d v="2023-08-09T00:00:00"/>
    <s v="Direct Office Products Depot (OPD)"/>
    <s v="APAJ"/>
    <s v="RBI-363329"/>
    <n v="84.83"/>
    <n v="10526"/>
    <s v="Direct Office Products Depot (OPD)"/>
    <x v="4"/>
  </r>
  <r>
    <n v="7350"/>
    <s v="Office Supplies/Stationery"/>
    <n v="210"/>
    <d v="2023-08-11T00:00:00"/>
    <s v="Advertising NWT"/>
    <s v="APAJ"/>
    <s v="RBI-363707"/>
    <n v="31.48"/>
    <n v="10526"/>
    <s v="Direct Office Products Depot (OPD)"/>
    <x v="4"/>
  </r>
  <r>
    <n v="7350"/>
    <s v="Office Supplies/Stationery"/>
    <n v="220"/>
    <d v="2023-08-11T00:00:00"/>
    <s v="Advertising NWT"/>
    <s v="APAJ"/>
    <s v="RBI-363707"/>
    <n v="31.48"/>
    <n v="10526"/>
    <s v="Direct Office Products Depot (OPD)"/>
    <x v="4"/>
  </r>
  <r>
    <n v="7350"/>
    <s v="Office Supplies/Stationery"/>
    <n v="230"/>
    <d v="2023-08-11T00:00:00"/>
    <s v="Advertising NWT"/>
    <s v="APAJ"/>
    <s v="RBI-363707"/>
    <n v="31.48"/>
    <n v="10526"/>
    <s v="Direct Office Products Depot (OPD)"/>
    <x v="4"/>
  </r>
  <r>
    <n v="7350"/>
    <s v="Office Supplies/Stationery"/>
    <n v="240"/>
    <d v="2023-08-11T00:00:00"/>
    <s v="Advertising NWT"/>
    <s v="APAJ"/>
    <s v="RBI-363707"/>
    <n v="31.48"/>
    <n v="10526"/>
    <s v="Direct Office Products Depot (OPD)"/>
    <x v="4"/>
  </r>
  <r>
    <n v="7350"/>
    <s v="Office Supplies/Stationery"/>
    <n v="340"/>
    <d v="2023-08-11T00:00:00"/>
    <s v="Advertising NWT"/>
    <s v="APAJ"/>
    <s v="RBI-363707"/>
    <n v="14.17"/>
    <n v="10526"/>
    <s v="Direct Office Products Depot (OPD)"/>
    <x v="4"/>
  </r>
  <r>
    <n v="7350"/>
    <s v="Office Supplies/Stationery"/>
    <n v="936"/>
    <d v="2023-08-11T00:00:00"/>
    <s v="Advertising NWT"/>
    <s v="APAJ"/>
    <s v="RBI-363707"/>
    <n v="17.309999999999999"/>
    <n v="10526"/>
    <s v="Direct Office Products Depot (OPD)"/>
    <x v="4"/>
  </r>
  <r>
    <n v="7350"/>
    <s v="Office Supplies/Stationery"/>
    <n v="210"/>
    <d v="2023-08-22T00:00:00"/>
    <s v="Advertising NWT"/>
    <s v="APAJ"/>
    <s v="RBI-364781"/>
    <n v="38.74"/>
    <n v="10526"/>
    <s v="Direct Office Products Depot (OPD)"/>
    <x v="4"/>
  </r>
  <r>
    <n v="7350"/>
    <s v="Office Supplies/Stationery"/>
    <n v="220"/>
    <d v="2023-08-22T00:00:00"/>
    <s v="Advertising NWT"/>
    <s v="APAJ"/>
    <s v="RBI-364781"/>
    <n v="38.74"/>
    <n v="10526"/>
    <s v="Direct Office Products Depot (OPD)"/>
    <x v="4"/>
  </r>
  <r>
    <n v="7350"/>
    <s v="Office Supplies/Stationery"/>
    <n v="230"/>
    <d v="2023-08-22T00:00:00"/>
    <s v="Advertising NWT"/>
    <s v="APAJ"/>
    <s v="RBI-364781"/>
    <n v="38.74"/>
    <n v="10526"/>
    <s v="Direct Office Products Depot (OPD)"/>
    <x v="4"/>
  </r>
  <r>
    <n v="7350"/>
    <s v="Office Supplies/Stationery"/>
    <n v="240"/>
    <d v="2023-08-22T00:00:00"/>
    <s v="Advertising NWT"/>
    <s v="APAJ"/>
    <s v="RBI-364781"/>
    <n v="38.74"/>
    <n v="10526"/>
    <s v="Direct Office Products Depot (OPD)"/>
    <x v="4"/>
  </r>
  <r>
    <n v="7350"/>
    <s v="Office Supplies/Stationery"/>
    <n v="340"/>
    <d v="2023-08-22T00:00:00"/>
    <s v="Advertising NWT"/>
    <s v="APAJ"/>
    <s v="RBI-364781"/>
    <n v="17.43"/>
    <n v="10526"/>
    <s v="Direct Office Products Depot (OPD)"/>
    <x v="4"/>
  </r>
  <r>
    <n v="7350"/>
    <s v="Office Supplies/Stationery"/>
    <n v="440"/>
    <d v="2023-08-22T00:00:00"/>
    <s v="stationary &amp; supplies"/>
    <s v="APRC"/>
    <s v="PO44100909"/>
    <n v="239.03"/>
    <n v="10526"/>
    <s v="Direct Office Products Depot (OPD)"/>
    <x v="4"/>
  </r>
  <r>
    <n v="7350"/>
    <s v="Office Supplies/Stationery"/>
    <n v="936"/>
    <d v="2023-08-22T00:00:00"/>
    <s v="Advertising NWT"/>
    <s v="APAJ"/>
    <s v="RBI-364781"/>
    <n v="21.3"/>
    <n v="10526"/>
    <s v="Direct Office Products Depot (OPD)"/>
    <x v="4"/>
  </r>
  <r>
    <n v="7350"/>
    <s v="Office Supplies/Stationery"/>
    <n v="142"/>
    <d v="2023-08-23T00:00:00"/>
    <s v="Direct Office Products Depot (OPD)"/>
    <s v="APAJ"/>
    <s v="RBI-364970"/>
    <n v="213.07"/>
    <n v="10526"/>
    <s v="Direct Office Products Depot (OPD)"/>
    <x v="4"/>
  </r>
  <r>
    <n v="7350"/>
    <s v="Office Supplies/Stationery"/>
    <n v="170"/>
    <d v="2023-08-24T00:00:00"/>
    <s v="CSL supplies"/>
    <s v="APRC"/>
    <s v="PO44100916"/>
    <n v="121.73"/>
    <n v="10526"/>
    <s v="Direct Office Products Depot (OPD)"/>
    <x v="4"/>
  </r>
  <r>
    <n v="7350"/>
    <s v="Office Supplies/Stationery"/>
    <n v="430"/>
    <d v="2023-08-28T00:00:00"/>
    <s v="Direct Office Products Depot (OPD)"/>
    <s v="APAJ"/>
    <s v="RBI-365381"/>
    <n v="84.81"/>
    <n v="10526"/>
    <s v="Direct Office Products Depot (OPD)"/>
    <x v="4"/>
  </r>
  <r>
    <n v="7350"/>
    <s v="Office Supplies/Stationery"/>
    <n v="440"/>
    <d v="2023-08-28T00:00:00"/>
    <s v="Direct Office Products Depot (OPD)"/>
    <s v="APAJ"/>
    <s v="RBI-365381"/>
    <n v="84.8"/>
    <n v="10526"/>
    <s v="Direct Office Products Depot (OPD)"/>
    <x v="4"/>
  </r>
  <r>
    <n v="7350"/>
    <s v="Office Supplies/Stationery"/>
    <n v="340"/>
    <d v="2023-09-05T00:00:00"/>
    <s v="Direct Office Products Depot (OPD)"/>
    <s v="APAJ"/>
    <s v="RBI-366652"/>
    <n v="20.02"/>
    <n v="10526"/>
    <s v="Direct Office Products Depot (OPD)"/>
    <x v="4"/>
  </r>
  <r>
    <n v="7350"/>
    <s v="Office Supplies/Stationery"/>
    <n v="440"/>
    <d v="2023-09-11T00:00:00"/>
    <s v="Direct Office Products Depot (OPD)"/>
    <s v="APAJ"/>
    <s v="RBI-367523"/>
    <n v="60.63"/>
    <n v="10526"/>
    <s v="Direct Office Products Depot (OPD)"/>
    <x v="4"/>
  </r>
  <r>
    <n v="7350"/>
    <s v="Office Supplies/Stationery"/>
    <n v="440"/>
    <d v="2023-09-13T00:00:00"/>
    <s v="Direct Office Products Depot (OPD)"/>
    <s v="APAJ"/>
    <s v="RBC-12112"/>
    <n v="-22.4"/>
    <n v="10526"/>
    <s v="Direct Office Products Depot (OPD)"/>
    <x v="4"/>
  </r>
  <r>
    <n v="7350"/>
    <s v="Office Supplies/Stationery"/>
    <n v="440"/>
    <d v="2023-09-25T00:00:00"/>
    <s v="Direct Office Products Depot (OPD)"/>
    <s v="APAJ"/>
    <s v="RBI-369288"/>
    <n v="221.74"/>
    <n v="10526"/>
    <s v="Direct Office Products Depot (OPD)"/>
    <x v="4"/>
  </r>
  <r>
    <n v="7350"/>
    <s v="Office Supplies/Stationery"/>
    <n v="340"/>
    <d v="2023-10-05T00:00:00"/>
    <s v="Direct Office Products Depot (OPD)"/>
    <s v="APAJ"/>
    <s v="RBI-371147"/>
    <n v="97.64"/>
    <n v="10526"/>
    <s v="Direct Office Products Depot (OPD)"/>
    <x v="4"/>
  </r>
  <r>
    <n v="7350"/>
    <s v="Office Supplies/Stationery"/>
    <n v="240"/>
    <d v="2023-10-09T00:00:00"/>
    <s v="office items"/>
    <s v="APRC"/>
    <s v="PO24008427"/>
    <n v="98.67"/>
    <n v="10526"/>
    <s v="Direct Office Products Depot (OPD)"/>
    <x v="4"/>
  </r>
  <r>
    <n v="7350"/>
    <s v="Office Supplies/Stationery"/>
    <n v="170"/>
    <d v="2023-10-17T00:00:00"/>
    <s v="Direct Office Products Depot (OPD)"/>
    <s v="APAJ"/>
    <s v="RBI-372661"/>
    <n v="58.4"/>
    <n v="10526"/>
    <s v="Direct Office Products Depot (OPD)"/>
    <x v="4"/>
  </r>
  <r>
    <n v="7350"/>
    <s v="Office Supplies/Stationery"/>
    <n v="430"/>
    <d v="2023-10-31T00:00:00"/>
    <s v="Direct Office Products Depot (OPD) OPD COPY PAPER A4 80GSM PACK 500 SHEETS"/>
    <s v="APAJ"/>
    <s v="RBI-374509"/>
    <n v="44.18"/>
    <n v="10526"/>
    <s v="Direct Office Products Depot (OPD)"/>
    <x v="4"/>
  </r>
  <r>
    <n v="7350"/>
    <s v="Office Supplies/Stationery"/>
    <n v="440"/>
    <d v="2023-10-31T00:00:00"/>
    <s v="Direct Office Products Depot (OPD) OPD COPY PAPER A4 80GSM PACK 500 SHEETS"/>
    <s v="APAJ"/>
    <s v="RBI-374509"/>
    <n v="43.48"/>
    <n v="10526"/>
    <s v="Direct Office Products Depot (OPD)"/>
    <x v="4"/>
  </r>
  <r>
    <n v="7350"/>
    <s v="Office Supplies/Stationery"/>
    <n v="210"/>
    <d v="2023-11-03T00:00:00"/>
    <s v="Advertising NWT"/>
    <s v="APAJ"/>
    <s v="RBI-375317"/>
    <n v="9.1"/>
    <n v="10526"/>
    <s v="Direct Office Products Depot (OPD)"/>
    <x v="4"/>
  </r>
  <r>
    <n v="7350"/>
    <s v="Office Supplies/Stationery"/>
    <n v="220"/>
    <d v="2023-11-03T00:00:00"/>
    <s v="Advertising NWT"/>
    <s v="APAJ"/>
    <s v="RBI-375317"/>
    <n v="9.1"/>
    <n v="10526"/>
    <s v="Direct Office Products Depot (OPD)"/>
    <x v="4"/>
  </r>
  <r>
    <n v="7350"/>
    <s v="Office Supplies/Stationery"/>
    <n v="230"/>
    <d v="2023-11-03T00:00:00"/>
    <s v="Advertising NWT"/>
    <s v="APAJ"/>
    <s v="RBI-375317"/>
    <n v="9.1"/>
    <n v="10526"/>
    <s v="Direct Office Products Depot (OPD)"/>
    <x v="4"/>
  </r>
  <r>
    <n v="7350"/>
    <s v="Office Supplies/Stationery"/>
    <n v="240"/>
    <d v="2023-11-03T00:00:00"/>
    <s v="Advertising NWT"/>
    <s v="APAJ"/>
    <s v="RBI-375317"/>
    <n v="9.1"/>
    <n v="10526"/>
    <s v="Direct Office Products Depot (OPD)"/>
    <x v="4"/>
  </r>
  <r>
    <n v="7350"/>
    <s v="Office Supplies/Stationery"/>
    <n v="340"/>
    <d v="2023-11-03T00:00:00"/>
    <s v="Advertising NWT"/>
    <s v="APAJ"/>
    <s v="RBI-375317"/>
    <n v="4.0999999999999996"/>
    <n v="10526"/>
    <s v="Direct Office Products Depot (OPD)"/>
    <x v="4"/>
  </r>
  <r>
    <n v="7350"/>
    <s v="Office Supplies/Stationery"/>
    <n v="936"/>
    <d v="2023-11-03T00:00:00"/>
    <s v="Advertising NWT"/>
    <s v="APAJ"/>
    <s v="RBI-375317"/>
    <n v="5.01"/>
    <n v="10526"/>
    <s v="Direct Office Products Depot (OPD)"/>
    <x v="4"/>
  </r>
  <r>
    <n v="7350"/>
    <s v="Office Supplies/Stationery"/>
    <n v="430"/>
    <d v="2023-11-06T00:00:00"/>
    <s v="Direct Office Products Depot (OPD) "/>
    <s v="APAJ"/>
    <s v="RBI-375568"/>
    <n v="60.34"/>
    <n v="10526"/>
    <s v="Direct Office Products Depot (OPD)"/>
    <x v="4"/>
  </r>
  <r>
    <n v="7350"/>
    <s v="Office Supplies/Stationery"/>
    <n v="440"/>
    <d v="2023-11-06T00:00:00"/>
    <s v="Direct Office Products Depot (OPD) "/>
    <s v="APAJ"/>
    <s v="RBI-375568"/>
    <n v="43.48"/>
    <n v="10526"/>
    <s v="Direct Office Products Depot (OPD)"/>
    <x v="4"/>
  </r>
  <r>
    <n v="7350"/>
    <s v="Office Supplies/Stationery"/>
    <n v="190"/>
    <d v="2023-11-13T00:00:00"/>
    <s v="kitchen/csl supplies"/>
    <s v="APRC"/>
    <s v="PO44101074"/>
    <n v="102.88"/>
    <n v="10526"/>
    <s v="Direct Office Products Depot (OPD)"/>
    <x v="4"/>
  </r>
  <r>
    <n v="7350"/>
    <s v="Office Supplies/Stationery"/>
    <n v="210"/>
    <d v="2023-11-14T00:00:00"/>
    <s v="Advertising NWT"/>
    <s v="APAJ"/>
    <s v="RBI-376859"/>
    <n v="27.43"/>
    <n v="10526"/>
    <s v="Direct Office Products Depot (OPD)"/>
    <x v="4"/>
  </r>
  <r>
    <n v="7350"/>
    <s v="Office Supplies/Stationery"/>
    <n v="220"/>
    <d v="2023-11-14T00:00:00"/>
    <s v="Advertising NWT"/>
    <s v="APAJ"/>
    <s v="RBI-376859"/>
    <n v="27.43"/>
    <n v="10526"/>
    <s v="Direct Office Products Depot (OPD)"/>
    <x v="4"/>
  </r>
  <r>
    <n v="7350"/>
    <s v="Office Supplies/Stationery"/>
    <n v="230"/>
    <d v="2023-11-14T00:00:00"/>
    <s v="Advertising NWT"/>
    <s v="APAJ"/>
    <s v="RBI-376859"/>
    <n v="27.43"/>
    <n v="10526"/>
    <s v="Direct Office Products Depot (OPD)"/>
    <x v="4"/>
  </r>
  <r>
    <n v="7350"/>
    <s v="Office Supplies/Stationery"/>
    <n v="240"/>
    <d v="2023-11-14T00:00:00"/>
    <s v="Advertising NWT"/>
    <s v="APAJ"/>
    <s v="RBI-376859"/>
    <n v="27.43"/>
    <n v="10526"/>
    <s v="Direct Office Products Depot (OPD)"/>
    <x v="4"/>
  </r>
  <r>
    <n v="7350"/>
    <s v="Office Supplies/Stationery"/>
    <n v="340"/>
    <d v="2023-11-14T00:00:00"/>
    <s v="Advertising NWT"/>
    <s v="APAJ"/>
    <s v="RBI-376859"/>
    <n v="12.35"/>
    <n v="10526"/>
    <s v="Direct Office Products Depot (OPD)"/>
    <x v="4"/>
  </r>
  <r>
    <n v="7350"/>
    <s v="Office Supplies/Stationery"/>
    <n v="430"/>
    <d v="2023-11-14T00:00:00"/>
    <s v="Direct Office Products Depot (OPD)- hobby"/>
    <s v="APAJ"/>
    <s v="RBI-376799"/>
    <n v="7.77"/>
    <n v="10526"/>
    <s v="Direct Office Products Depot (OPD)"/>
    <x v="4"/>
  </r>
  <r>
    <n v="7350"/>
    <s v="Office Supplies/Stationery"/>
    <n v="440"/>
    <d v="2023-11-14T00:00:00"/>
    <s v="Direct Office Products Depot (OPD)- hobby"/>
    <s v="APAJ"/>
    <s v="RBI-376799"/>
    <n v="7.76"/>
    <n v="10526"/>
    <s v="Direct Office Products Depot (OPD)"/>
    <x v="4"/>
  </r>
  <r>
    <n v="7350"/>
    <s v="Office Supplies/Stationery"/>
    <n v="936"/>
    <d v="2023-11-14T00:00:00"/>
    <s v="Advertising NWT"/>
    <s v="APAJ"/>
    <s v="RBI-376859"/>
    <n v="15.09"/>
    <n v="10526"/>
    <s v="Direct Office Products Depot (OPD)"/>
    <x v="4"/>
  </r>
  <r>
    <n v="7350"/>
    <s v="Office Supplies/Stationery"/>
    <n v="170"/>
    <d v="2023-11-16T00:00:00"/>
    <s v="Direct Office Products Depot (OPD)"/>
    <s v="APAJ"/>
    <s v="RBI-377309"/>
    <n v="30.89"/>
    <n v="10526"/>
    <s v="Direct Office Products Depot (OPD)"/>
    <x v="4"/>
  </r>
  <r>
    <n v="7350"/>
    <s v="Office Supplies/Stationery"/>
    <n v="170"/>
    <d v="2023-11-20T00:00:00"/>
    <s v="csl/office supplies"/>
    <s v="APRC"/>
    <s v="PO44101113"/>
    <n v="106.23"/>
    <n v="10526"/>
    <s v="Direct Office Products Depot (OPD)"/>
    <x v="4"/>
  </r>
  <r>
    <n v="7350"/>
    <s v="Office Supplies/Stationery"/>
    <n v="440"/>
    <d v="2023-11-20T00:00:00"/>
    <s v="service sundry item"/>
    <s v="APRC"/>
    <s v="PO44101091"/>
    <n v="98.42"/>
    <n v="10526"/>
    <s v="Direct Office Products Depot (OPD)"/>
    <x v="4"/>
  </r>
  <r>
    <n v="7350"/>
    <s v="Office Supplies/Stationery"/>
    <n v="160"/>
    <d v="2023-11-22T00:00:00"/>
    <s v="A new Trodat Stamp for Andreas"/>
    <s v="APRC"/>
    <s v="PO19003989"/>
    <n v="53.41"/>
    <n v="10526"/>
    <s v="Direct Office Products Depot (OPD)"/>
    <x v="4"/>
  </r>
  <r>
    <n v="7350"/>
    <s v="Office Supplies/Stationery"/>
    <n v="330"/>
    <d v="2023-11-22T00:00:00"/>
    <s v="Direct Office Products Depot (OPD)"/>
    <s v="APAJ"/>
    <s v="RBI-377908"/>
    <n v="525.42999999999995"/>
    <n v="10526"/>
    <s v="Direct Office Products Depot (OPD)"/>
    <x v="4"/>
  </r>
  <r>
    <n v="7350"/>
    <s v="Office Supplies/Stationery"/>
    <n v="340"/>
    <d v="2023-11-22T00:00:00"/>
    <s v="Direct Office Products Depot (OPD)"/>
    <s v="APAJ"/>
    <s v="RBI-377908"/>
    <n v="434.78"/>
    <n v="10526"/>
    <s v="Direct Office Products Depot (OPD)"/>
    <x v="4"/>
  </r>
  <r>
    <n v="7350"/>
    <s v="Office Supplies/Stationery"/>
    <n v="440"/>
    <d v="2023-11-24T00:00:00"/>
    <s v="Direct Office Products Depot (OPD)"/>
    <s v="APAJ"/>
    <s v="RBI-378469"/>
    <n v="6.75"/>
    <n v="10526"/>
    <s v="Direct Office Products Depot (OPD)"/>
    <x v="4"/>
  </r>
  <r>
    <n v="7350"/>
    <s v="Office Supplies/Stationery"/>
    <n v="340"/>
    <d v="2023-12-01T00:00:00"/>
    <s v="Direct Office Products Depot (OPD)"/>
    <s v="APAJ"/>
    <s v="RBC-12413"/>
    <n v="-26.95"/>
    <n v="10526"/>
    <s v="Direct Office Products Depot (OPD)"/>
    <x v="4"/>
  </r>
  <r>
    <n v="7350"/>
    <s v="Office Supplies/Stationery"/>
    <n v="440"/>
    <d v="2023-12-06T00:00:00"/>
    <s v="label maker casettes"/>
    <s v="APRC"/>
    <s v="PO44101116"/>
    <n v="203.9"/>
    <n v="10526"/>
    <s v="Direct Office Products Depot (OPD)"/>
    <x v="4"/>
  </r>
  <r>
    <n v="7350"/>
    <s v="Office Supplies/Stationery"/>
    <n v="440"/>
    <d v="2023-12-07T00:00:00"/>
    <s v="service table"/>
    <s v="APRC"/>
    <s v="PO44101092"/>
    <n v="819.13"/>
    <n v="10526"/>
    <s v="Direct Office Products Depot (OPD)"/>
    <x v="4"/>
  </r>
  <r>
    <n v="7350"/>
    <s v="Office Supplies/Stationery"/>
    <n v="190"/>
    <d v="2024-02-14T00:00:00"/>
    <s v="CSL items"/>
    <s v="APRC"/>
    <s v="PO44101219"/>
    <n v="146.03"/>
    <n v="10526"/>
    <s v="Direct Office Products Depot (OPD)"/>
    <x v="4"/>
  </r>
  <r>
    <n v="7350"/>
    <s v="Office Supplies/Stationery"/>
    <n v="240"/>
    <d v="2024-02-28T00:00:00"/>
    <s v="2x stamps for service dept. "/>
    <s v="APRC"/>
    <s v="PO19004082"/>
    <n v="65.36"/>
    <n v="10526"/>
    <s v="Direct Office Products Depot (OPD)"/>
    <x v="4"/>
  </r>
  <r>
    <n v="7350"/>
    <s v="Office Supplies/Stationery"/>
    <n v="430"/>
    <d v="2024-02-28T00:00:00"/>
    <s v="Direct Office Products Depot (OPD)TUFFY COMMERCIAL KITCHEN PAPER TOWEL 2 PLIVI IMPRESSA 3053 TOILET TISSUE 3 PLY 225 SHEET PACK 6  LY TWIN PACK "/>
    <s v="APAJ"/>
    <s v="RBI-390643"/>
    <n v="101.73"/>
    <n v="10526"/>
    <s v="Direct Office Products Depot (OPD)"/>
    <x v="4"/>
  </r>
  <r>
    <n v="7350"/>
    <s v="Office Supplies/Stationery"/>
    <n v="440"/>
    <d v="2024-02-28T00:00:00"/>
    <s v="Direct Office Products Depot (OPD)TUFFY COMMERCIAL KITCHEN PAPER TOWEL 2 PLIVI IMPRESSA 3053 TOILET TISSUE 3 PLY 225 SHEET PACK 6  LY TWIN PACK "/>
    <s v="APAJ"/>
    <s v="RBI-390643"/>
    <n v="101.72"/>
    <n v="10526"/>
    <s v="Direct Office Products Depot (OPD)"/>
    <x v="4"/>
  </r>
  <r>
    <n v="7350"/>
    <s v="Office Supplies/Stationery"/>
    <n v="130"/>
    <d v="2023-04-13T00:00:00"/>
    <s v="Donna Darby"/>
    <s v="APAJ"/>
    <n v="13042023"/>
    <n v="13.04"/>
    <n v="200439"/>
    <s v="Donna Darby"/>
    <x v="4"/>
  </r>
  <r>
    <n v="7350"/>
    <s v="Office Supplies/Stationery"/>
    <n v="110"/>
    <d v="2023-11-24T00:00:00"/>
    <s v="Office NST/NWT"/>
    <s v="APAJ"/>
    <n v="100115"/>
    <n v="47.32"/>
    <n v="204593"/>
    <s v="Drive Text NZ ltd"/>
    <x v="7"/>
  </r>
  <r>
    <n v="7350"/>
    <s v="Office Supplies/Stationery"/>
    <n v="110"/>
    <d v="2023-11-24T00:00:00"/>
    <s v="Office NST/NWT"/>
    <s v="APAJ"/>
    <n v="100139"/>
    <n v="47.32"/>
    <n v="204593"/>
    <s v="Drive Text NZ ltd"/>
    <x v="7"/>
  </r>
  <r>
    <n v="7350"/>
    <s v="Office Supplies/Stationery"/>
    <n v="112"/>
    <d v="2023-11-24T00:00:00"/>
    <s v="Office NST/NWT"/>
    <s v="APAJ"/>
    <n v="100115"/>
    <n v="35.5"/>
    <n v="204593"/>
    <s v="Drive Text NZ ltd"/>
    <x v="7"/>
  </r>
  <r>
    <n v="7350"/>
    <s v="Office Supplies/Stationery"/>
    <n v="112"/>
    <d v="2023-11-24T00:00:00"/>
    <s v="Office NST/NWT"/>
    <s v="APAJ"/>
    <n v="100139"/>
    <n v="35.5"/>
    <n v="204593"/>
    <s v="Drive Text NZ ltd"/>
    <x v="7"/>
  </r>
  <r>
    <n v="7350"/>
    <s v="Office Supplies/Stationery"/>
    <n v="120"/>
    <d v="2023-11-24T00:00:00"/>
    <s v="Office NST/NWT"/>
    <s v="APAJ"/>
    <n v="100115"/>
    <n v="63.9"/>
    <n v="204593"/>
    <s v="Drive Text NZ ltd"/>
    <x v="7"/>
  </r>
  <r>
    <n v="7350"/>
    <s v="Office Supplies/Stationery"/>
    <n v="120"/>
    <d v="2023-11-24T00:00:00"/>
    <s v="Office NST/NWT"/>
    <s v="APAJ"/>
    <n v="100139"/>
    <n v="63.9"/>
    <n v="204593"/>
    <s v="Drive Text NZ ltd"/>
    <x v="7"/>
  </r>
  <r>
    <n v="7350"/>
    <s v="Office Supplies/Stationery"/>
    <n v="130"/>
    <d v="2023-11-24T00:00:00"/>
    <s v="Office NST/NWT"/>
    <s v="APAJ"/>
    <n v="100115"/>
    <n v="36.21"/>
    <n v="204593"/>
    <s v="Drive Text NZ ltd"/>
    <x v="7"/>
  </r>
  <r>
    <n v="7350"/>
    <s v="Office Supplies/Stationery"/>
    <n v="130"/>
    <d v="2023-11-24T00:00:00"/>
    <s v="Office NST/NWT"/>
    <s v="APAJ"/>
    <n v="100139"/>
    <n v="36.21"/>
    <n v="204593"/>
    <s v="Drive Text NZ ltd"/>
    <x v="7"/>
  </r>
  <r>
    <n v="7350"/>
    <s v="Office Supplies/Stationery"/>
    <n v="140"/>
    <d v="2023-11-24T00:00:00"/>
    <s v="Office NST/NWT"/>
    <s v="APAJ"/>
    <n v="100115"/>
    <n v="42.6"/>
    <n v="204593"/>
    <s v="Drive Text NZ ltd"/>
    <x v="7"/>
  </r>
  <r>
    <n v="7350"/>
    <s v="Office Supplies/Stationery"/>
    <n v="140"/>
    <d v="2023-11-24T00:00:00"/>
    <s v="Office NST/NWT"/>
    <s v="APAJ"/>
    <n v="100139"/>
    <n v="42.6"/>
    <n v="204593"/>
    <s v="Drive Text NZ ltd"/>
    <x v="7"/>
  </r>
  <r>
    <n v="7350"/>
    <s v="Office Supplies/Stationery"/>
    <n v="160"/>
    <d v="2023-11-24T00:00:00"/>
    <s v="Office NST/NWT"/>
    <s v="APAJ"/>
    <n v="100115"/>
    <n v="21.3"/>
    <n v="204593"/>
    <s v="Drive Text NZ ltd"/>
    <x v="7"/>
  </r>
  <r>
    <n v="7350"/>
    <s v="Office Supplies/Stationery"/>
    <n v="160"/>
    <d v="2023-11-24T00:00:00"/>
    <s v="Office NST/NWT"/>
    <s v="APAJ"/>
    <n v="100139"/>
    <n v="21.3"/>
    <n v="204593"/>
    <s v="Drive Text NZ ltd"/>
    <x v="7"/>
  </r>
  <r>
    <n v="7350"/>
    <s v="Office Supplies/Stationery"/>
    <n v="210"/>
    <d v="2023-11-24T00:00:00"/>
    <s v="Office NST/NWT"/>
    <s v="APAJ"/>
    <n v="100115"/>
    <n v="23.68"/>
    <n v="204593"/>
    <s v="Drive Text NZ ltd"/>
    <x v="7"/>
  </r>
  <r>
    <n v="7350"/>
    <s v="Office Supplies/Stationery"/>
    <n v="210"/>
    <d v="2023-11-24T00:00:00"/>
    <s v="Office NST/NWT"/>
    <s v="APAJ"/>
    <n v="100139"/>
    <n v="23.68"/>
    <n v="204593"/>
    <s v="Drive Text NZ ltd"/>
    <x v="7"/>
  </r>
  <r>
    <n v="7350"/>
    <s v="Office Supplies/Stationery"/>
    <n v="220"/>
    <d v="2023-11-24T00:00:00"/>
    <s v="Office NST/NWT"/>
    <s v="APAJ"/>
    <n v="100115"/>
    <n v="14.2"/>
    <n v="204593"/>
    <s v="Drive Text NZ ltd"/>
    <x v="7"/>
  </r>
  <r>
    <n v="7350"/>
    <s v="Office Supplies/Stationery"/>
    <n v="220"/>
    <d v="2023-11-24T00:00:00"/>
    <s v="Office NST/NWT"/>
    <s v="APAJ"/>
    <n v="100139"/>
    <n v="14.2"/>
    <n v="204593"/>
    <s v="Drive Text NZ ltd"/>
    <x v="7"/>
  </r>
  <r>
    <n v="7350"/>
    <s v="Office Supplies/Stationery"/>
    <n v="230"/>
    <d v="2023-11-24T00:00:00"/>
    <s v="Office NST/NWT"/>
    <s v="APAJ"/>
    <n v="100115"/>
    <n v="23.97"/>
    <n v="204593"/>
    <s v="Drive Text NZ ltd"/>
    <x v="7"/>
  </r>
  <r>
    <n v="7350"/>
    <s v="Office Supplies/Stationery"/>
    <n v="230"/>
    <d v="2023-11-24T00:00:00"/>
    <s v="Office NST/NWT"/>
    <s v="APAJ"/>
    <n v="100139"/>
    <n v="23.97"/>
    <n v="204593"/>
    <s v="Drive Text NZ ltd"/>
    <x v="7"/>
  </r>
  <r>
    <n v="7350"/>
    <s v="Office Supplies/Stationery"/>
    <n v="240"/>
    <d v="2023-11-24T00:00:00"/>
    <s v="Office NST/NWT"/>
    <s v="APAJ"/>
    <n v="100115"/>
    <n v="18.920000000000002"/>
    <n v="204593"/>
    <s v="Drive Text NZ ltd"/>
    <x v="7"/>
  </r>
  <r>
    <n v="7350"/>
    <s v="Office Supplies/Stationery"/>
    <n v="240"/>
    <d v="2023-11-24T00:00:00"/>
    <s v="Office NST/NWT"/>
    <s v="APAJ"/>
    <n v="100139"/>
    <n v="18.920000000000002"/>
    <n v="204593"/>
    <s v="Drive Text NZ ltd"/>
    <x v="7"/>
  </r>
  <r>
    <n v="7350"/>
    <s v="Office Supplies/Stationery"/>
    <n v="340"/>
    <d v="2023-11-24T00:00:00"/>
    <s v="Office NST/NWT"/>
    <s v="APAJ"/>
    <n v="100115"/>
    <n v="9.65"/>
    <n v="204593"/>
    <s v="Drive Text NZ ltd"/>
    <x v="7"/>
  </r>
  <r>
    <n v="7350"/>
    <s v="Office Supplies/Stationery"/>
    <n v="340"/>
    <d v="2023-11-24T00:00:00"/>
    <s v="Office NST/NWT"/>
    <s v="APAJ"/>
    <n v="100139"/>
    <n v="9.65"/>
    <n v="204593"/>
    <s v="Drive Text NZ ltd"/>
    <x v="7"/>
  </r>
  <r>
    <n v="7350"/>
    <s v="Office Supplies/Stationery"/>
    <n v="935"/>
    <d v="2023-11-24T00:00:00"/>
    <s v="Office NST/NWT"/>
    <s v="APAJ"/>
    <n v="100115"/>
    <n v="8.8800000000000008"/>
    <n v="204593"/>
    <s v="Drive Text NZ ltd"/>
    <x v="7"/>
  </r>
  <r>
    <n v="7350"/>
    <s v="Office Supplies/Stationery"/>
    <n v="935"/>
    <d v="2023-11-24T00:00:00"/>
    <s v="Office NST/NWT"/>
    <s v="APAJ"/>
    <n v="100139"/>
    <n v="8.8800000000000008"/>
    <n v="204593"/>
    <s v="Drive Text NZ ltd"/>
    <x v="7"/>
  </r>
  <r>
    <n v="7350"/>
    <s v="Office Supplies/Stationery"/>
    <n v="936"/>
    <d v="2023-11-24T00:00:00"/>
    <s v="Office NST/NWT"/>
    <s v="APAJ"/>
    <n v="100115"/>
    <n v="8.8800000000000008"/>
    <n v="204593"/>
    <s v="Drive Text NZ ltd"/>
    <x v="7"/>
  </r>
  <r>
    <n v="7350"/>
    <s v="Office Supplies/Stationery"/>
    <n v="936"/>
    <d v="2023-11-24T00:00:00"/>
    <s v="Office NST/NWT"/>
    <s v="APAJ"/>
    <n v="100139"/>
    <n v="8.8800000000000008"/>
    <n v="204593"/>
    <s v="Drive Text NZ ltd"/>
    <x v="7"/>
  </r>
  <r>
    <n v="7350"/>
    <s v="Office Supplies/Stationery"/>
    <n v="110"/>
    <d v="2023-08-31T00:00:00"/>
    <s v="Office NST/NWT"/>
    <s v="APAJ"/>
    <s v="AUG"/>
    <n v="15.65"/>
    <n v="204674"/>
    <s v="Eleanor Gregan (Elle)"/>
    <x v="4"/>
  </r>
  <r>
    <n v="7350"/>
    <s v="Office Supplies/Stationery"/>
    <n v="112"/>
    <d v="2023-08-31T00:00:00"/>
    <s v="Office NST/NWT"/>
    <s v="APAJ"/>
    <s v="AUG"/>
    <n v="11.74"/>
    <n v="204674"/>
    <s v="Eleanor Gregan (Elle)"/>
    <x v="4"/>
  </r>
  <r>
    <n v="7350"/>
    <s v="Office Supplies/Stationery"/>
    <n v="120"/>
    <d v="2023-08-31T00:00:00"/>
    <s v="Office NST/NWT"/>
    <s v="APAJ"/>
    <s v="AUG"/>
    <n v="21.13"/>
    <n v="204674"/>
    <s v="Eleanor Gregan (Elle)"/>
    <x v="4"/>
  </r>
  <r>
    <n v="7350"/>
    <s v="Office Supplies/Stationery"/>
    <n v="130"/>
    <d v="2023-08-31T00:00:00"/>
    <s v="Office NST/NWT"/>
    <s v="APAJ"/>
    <s v="AUG"/>
    <n v="11.97"/>
    <n v="204674"/>
    <s v="Eleanor Gregan (Elle)"/>
    <x v="4"/>
  </r>
  <r>
    <n v="7350"/>
    <s v="Office Supplies/Stationery"/>
    <n v="140"/>
    <d v="2023-08-31T00:00:00"/>
    <s v="Office NST/NWT"/>
    <s v="APAJ"/>
    <s v="AUG"/>
    <n v="14.09"/>
    <n v="204674"/>
    <s v="Eleanor Gregan (Elle)"/>
    <x v="4"/>
  </r>
  <r>
    <n v="7350"/>
    <s v="Office Supplies/Stationery"/>
    <n v="160"/>
    <d v="2023-08-31T00:00:00"/>
    <s v="Office NST/NWT"/>
    <s v="APAJ"/>
    <s v="AUG"/>
    <n v="7.04"/>
    <n v="204674"/>
    <s v="Eleanor Gregan (Elle)"/>
    <x v="4"/>
  </r>
  <r>
    <n v="7350"/>
    <s v="Office Supplies/Stationery"/>
    <n v="210"/>
    <d v="2023-08-31T00:00:00"/>
    <s v="Office NST/NWT"/>
    <s v="APAJ"/>
    <s v="AUG"/>
    <n v="7.83"/>
    <n v="204674"/>
    <s v="Eleanor Gregan (Elle)"/>
    <x v="4"/>
  </r>
  <r>
    <n v="7350"/>
    <s v="Office Supplies/Stationery"/>
    <n v="220"/>
    <d v="2023-08-31T00:00:00"/>
    <s v="Office NST/NWT"/>
    <s v="APAJ"/>
    <s v="AUG"/>
    <n v="4.7"/>
    <n v="204674"/>
    <s v="Eleanor Gregan (Elle)"/>
    <x v="4"/>
  </r>
  <r>
    <n v="7350"/>
    <s v="Office Supplies/Stationery"/>
    <n v="230"/>
    <d v="2023-08-31T00:00:00"/>
    <s v="Office NST/NWT"/>
    <s v="APAJ"/>
    <s v="AUG"/>
    <n v="7.92"/>
    <n v="204674"/>
    <s v="Eleanor Gregan (Elle)"/>
    <x v="4"/>
  </r>
  <r>
    <n v="7350"/>
    <s v="Office Supplies/Stationery"/>
    <n v="240"/>
    <d v="2023-08-31T00:00:00"/>
    <s v="Office NST/NWT"/>
    <s v="APAJ"/>
    <s v="AUG"/>
    <n v="6.26"/>
    <n v="204674"/>
    <s v="Eleanor Gregan (Elle)"/>
    <x v="4"/>
  </r>
  <r>
    <n v="7350"/>
    <s v="Office Supplies/Stationery"/>
    <n v="340"/>
    <d v="2023-08-31T00:00:00"/>
    <s v="Office NST/NWT"/>
    <s v="APAJ"/>
    <s v="AUG"/>
    <n v="3.19"/>
    <n v="204674"/>
    <s v="Eleanor Gregan (Elle)"/>
    <x v="4"/>
  </r>
  <r>
    <n v="7350"/>
    <s v="Office Supplies/Stationery"/>
    <n v="935"/>
    <d v="2023-08-31T00:00:00"/>
    <s v="Office NST/NWT"/>
    <s v="APAJ"/>
    <s v="AUG"/>
    <n v="2.94"/>
    <n v="204674"/>
    <s v="Eleanor Gregan (Elle)"/>
    <x v="4"/>
  </r>
  <r>
    <n v="7350"/>
    <s v="Office Supplies/Stationery"/>
    <n v="936"/>
    <d v="2023-08-31T00:00:00"/>
    <s v="Office NST/NWT"/>
    <s v="APAJ"/>
    <s v="AUG"/>
    <n v="2.94"/>
    <n v="204674"/>
    <s v="Eleanor Gregan (Elle)"/>
    <x v="4"/>
  </r>
  <r>
    <n v="7350"/>
    <s v="Office Supplies/Stationery"/>
    <n v="210"/>
    <d v="2023-03-31T00:00:00"/>
    <s v="Advertising NWT"/>
    <s v="APAJ"/>
    <s v="P6I2007082"/>
    <n v="18.670000000000002"/>
    <n v="204577"/>
    <s v="Everett Parker (Anchor)"/>
    <x v="4"/>
  </r>
  <r>
    <n v="7350"/>
    <s v="Office Supplies/Stationery"/>
    <n v="220"/>
    <d v="2023-03-31T00:00:00"/>
    <s v="Advertising NWT"/>
    <s v="APAJ"/>
    <s v="P6I2007082"/>
    <n v="18.670000000000002"/>
    <n v="204577"/>
    <s v="Everett Parker (Anchor)"/>
    <x v="4"/>
  </r>
  <r>
    <n v="7350"/>
    <s v="Office Supplies/Stationery"/>
    <n v="230"/>
    <d v="2023-03-31T00:00:00"/>
    <s v="Advertising NWT"/>
    <s v="APAJ"/>
    <s v="P6I2007082"/>
    <n v="18.670000000000002"/>
    <n v="204577"/>
    <s v="Everett Parker (Anchor)"/>
    <x v="4"/>
  </r>
  <r>
    <n v="7350"/>
    <s v="Office Supplies/Stationery"/>
    <n v="240"/>
    <d v="2023-03-31T00:00:00"/>
    <s v="Advertising NWT"/>
    <s v="APAJ"/>
    <s v="P6I2007082"/>
    <n v="18.670000000000002"/>
    <n v="204577"/>
    <s v="Everett Parker (Anchor)"/>
    <x v="4"/>
  </r>
  <r>
    <n v="7350"/>
    <s v="Office Supplies/Stationery"/>
    <n v="340"/>
    <d v="2023-03-31T00:00:00"/>
    <s v="Advertising NWT"/>
    <s v="APAJ"/>
    <s v="P6I2007082"/>
    <n v="8.4"/>
    <n v="204577"/>
    <s v="Everett Parker (Anchor)"/>
    <x v="4"/>
  </r>
  <r>
    <n v="7350"/>
    <s v="Office Supplies/Stationery"/>
    <n v="936"/>
    <d v="2023-03-31T00:00:00"/>
    <s v="Advertising NWT"/>
    <s v="APAJ"/>
    <s v="P6I2007082"/>
    <n v="10.27"/>
    <n v="204577"/>
    <s v="Everett Parker (Anchor)"/>
    <x v="4"/>
  </r>
  <r>
    <n v="7350"/>
    <s v="Office Supplies/Stationery"/>
    <n v="210"/>
    <d v="2023-04-30T00:00:00"/>
    <s v="Advertising NWT"/>
    <s v="APAJ"/>
    <s v="P6I2007486"/>
    <n v="18.149999999999999"/>
    <n v="204577"/>
    <s v="Everett Parker (Anchor)"/>
    <x v="4"/>
  </r>
  <r>
    <n v="7350"/>
    <s v="Office Supplies/Stationery"/>
    <n v="220"/>
    <d v="2023-04-30T00:00:00"/>
    <s v="Advertising NWT"/>
    <s v="APAJ"/>
    <s v="P6I2007486"/>
    <n v="18.149999999999999"/>
    <n v="204577"/>
    <s v="Everett Parker (Anchor)"/>
    <x v="4"/>
  </r>
  <r>
    <n v="7350"/>
    <s v="Office Supplies/Stationery"/>
    <n v="230"/>
    <d v="2023-04-30T00:00:00"/>
    <s v="Advertising NWT"/>
    <s v="APAJ"/>
    <s v="P6I2007486"/>
    <n v="18.149999999999999"/>
    <n v="204577"/>
    <s v="Everett Parker (Anchor)"/>
    <x v="4"/>
  </r>
  <r>
    <n v="7350"/>
    <s v="Office Supplies/Stationery"/>
    <n v="240"/>
    <d v="2023-04-30T00:00:00"/>
    <s v="Advertising NWT"/>
    <s v="APAJ"/>
    <s v="P6I2007486"/>
    <n v="18.149999999999999"/>
    <n v="204577"/>
    <s v="Everett Parker (Anchor)"/>
    <x v="4"/>
  </r>
  <r>
    <n v="7350"/>
    <s v="Office Supplies/Stationery"/>
    <n v="340"/>
    <d v="2023-04-30T00:00:00"/>
    <s v="Advertising NWT"/>
    <s v="APAJ"/>
    <s v="P6I2007486"/>
    <n v="8.17"/>
    <n v="204577"/>
    <s v="Everett Parker (Anchor)"/>
    <x v="4"/>
  </r>
  <r>
    <n v="7350"/>
    <s v="Office Supplies/Stationery"/>
    <n v="936"/>
    <d v="2023-04-30T00:00:00"/>
    <s v="Advertising NWT"/>
    <s v="APAJ"/>
    <s v="P6I2007486"/>
    <n v="9.98"/>
    <n v="204577"/>
    <s v="Everett Parker (Anchor)"/>
    <x v="4"/>
  </r>
  <r>
    <n v="7350"/>
    <s v="Office Supplies/Stationery"/>
    <n v="140"/>
    <d v="2023-04-01T00:00:00"/>
    <s v="Exedy NZ Ltd"/>
    <s v="APAJ"/>
    <n v="782552"/>
    <n v="7.04"/>
    <n v="10552"/>
    <s v="Exedy NZ Ltd"/>
    <x v="1"/>
  </r>
  <r>
    <n v="7350"/>
    <s v="Office Supplies/Stationery"/>
    <n v="110"/>
    <d v="2023-04-19T00:00:00"/>
    <s v="Office Supplies NST"/>
    <s v="APAJ"/>
    <s v="SI-0003134"/>
    <n v="171.4"/>
    <n v="200152"/>
    <s v="Friendlypak NZ Ltd"/>
    <x v="4"/>
  </r>
  <r>
    <n v="7350"/>
    <s v="Office Supplies/Stationery"/>
    <n v="112"/>
    <d v="2023-04-19T00:00:00"/>
    <s v="Office Supplies NST"/>
    <s v="APAJ"/>
    <s v="SI-0003134"/>
    <n v="85.7"/>
    <n v="200152"/>
    <s v="Friendlypak NZ Ltd"/>
    <x v="4"/>
  </r>
  <r>
    <n v="7350"/>
    <s v="Office Supplies/Stationery"/>
    <n v="120"/>
    <d v="2023-04-19T00:00:00"/>
    <s v="Office Supplies NST"/>
    <s v="APAJ"/>
    <s v="SI-0003134"/>
    <n v="188.54"/>
    <n v="200152"/>
    <s v="Friendlypak NZ Ltd"/>
    <x v="4"/>
  </r>
  <r>
    <n v="7350"/>
    <s v="Office Supplies/Stationery"/>
    <n v="130"/>
    <d v="2023-04-19T00:00:00"/>
    <s v="Office Supplies NST"/>
    <s v="APAJ"/>
    <s v="SI-0003134"/>
    <n v="145.69"/>
    <n v="200152"/>
    <s v="Friendlypak NZ Ltd"/>
    <x v="4"/>
  </r>
  <r>
    <n v="7350"/>
    <s v="Office Supplies/Stationery"/>
    <n v="140"/>
    <d v="2023-04-19T00:00:00"/>
    <s v="Office Supplies NST"/>
    <s v="APAJ"/>
    <s v="SI-0003134"/>
    <n v="171.4"/>
    <n v="200152"/>
    <s v="Friendlypak NZ Ltd"/>
    <x v="4"/>
  </r>
  <r>
    <n v="7350"/>
    <s v="Office Supplies/Stationery"/>
    <n v="160"/>
    <d v="2023-04-19T00:00:00"/>
    <s v="Office Supplies NST"/>
    <s v="APAJ"/>
    <s v="SI-0003134"/>
    <n v="51.42"/>
    <n v="200152"/>
    <s v="Friendlypak NZ Ltd"/>
    <x v="4"/>
  </r>
  <r>
    <n v="7350"/>
    <s v="Office Supplies/Stationery"/>
    <n v="935"/>
    <d v="2023-04-19T00:00:00"/>
    <s v="Office Supplies NST"/>
    <s v="APAJ"/>
    <s v="SI-0003134"/>
    <n v="42.85"/>
    <n v="200152"/>
    <s v="Friendlypak NZ Ltd"/>
    <x v="4"/>
  </r>
  <r>
    <n v="7350"/>
    <s v="Office Supplies/Stationery"/>
    <n v="110"/>
    <d v="2023-05-01T00:00:00"/>
    <s v="Office Supplies NST"/>
    <s v="APAJ"/>
    <n v="31344"/>
    <n v="-171.4"/>
    <n v="200152"/>
    <s v="Friendlypak NZ Ltd"/>
    <x v="4"/>
  </r>
  <r>
    <n v="7350"/>
    <s v="Office Supplies/Stationery"/>
    <n v="112"/>
    <d v="2023-05-01T00:00:00"/>
    <s v="Office Supplies NST"/>
    <s v="APAJ"/>
    <n v="31344"/>
    <n v="-85.7"/>
    <n v="200152"/>
    <s v="Friendlypak NZ Ltd"/>
    <x v="4"/>
  </r>
  <r>
    <n v="7350"/>
    <s v="Office Supplies/Stationery"/>
    <n v="120"/>
    <d v="2023-05-01T00:00:00"/>
    <s v="Office Supplies NST"/>
    <s v="APAJ"/>
    <n v="31344"/>
    <n v="-188.54"/>
    <n v="200152"/>
    <s v="Friendlypak NZ Ltd"/>
    <x v="4"/>
  </r>
  <r>
    <n v="7350"/>
    <s v="Office Supplies/Stationery"/>
    <n v="130"/>
    <d v="2023-05-01T00:00:00"/>
    <s v="Office Supplies NST"/>
    <s v="APAJ"/>
    <n v="31344"/>
    <n v="-145.69"/>
    <n v="200152"/>
    <s v="Friendlypak NZ Ltd"/>
    <x v="4"/>
  </r>
  <r>
    <n v="7350"/>
    <s v="Office Supplies/Stationery"/>
    <n v="140"/>
    <d v="2023-05-01T00:00:00"/>
    <s v="Office Supplies NST"/>
    <s v="APAJ"/>
    <n v="31344"/>
    <n v="-171.4"/>
    <n v="200152"/>
    <s v="Friendlypak NZ Ltd"/>
    <x v="4"/>
  </r>
  <r>
    <n v="7350"/>
    <s v="Office Supplies/Stationery"/>
    <n v="160"/>
    <d v="2023-05-01T00:00:00"/>
    <s v="Office Supplies NST"/>
    <s v="APAJ"/>
    <n v="31344"/>
    <n v="-51.42"/>
    <n v="200152"/>
    <s v="Friendlypak NZ Ltd"/>
    <x v="4"/>
  </r>
  <r>
    <n v="7350"/>
    <s v="Office Supplies/Stationery"/>
    <n v="935"/>
    <d v="2023-05-01T00:00:00"/>
    <s v="Office Supplies NST"/>
    <s v="APAJ"/>
    <n v="31344"/>
    <n v="-42.85"/>
    <n v="200152"/>
    <s v="Friendlypak NZ Ltd"/>
    <x v="4"/>
  </r>
  <r>
    <n v="7350"/>
    <s v="Office Supplies/Stationery"/>
    <n v="340"/>
    <d v="2023-05-01T00:00:00"/>
    <s v="Glendene Engine Reconditioners"/>
    <s v="APAJ"/>
    <n v="48396"/>
    <n v="14.35"/>
    <n v="2136"/>
    <s v="Glendene Engine Reconditioners"/>
    <x v="1"/>
  </r>
  <r>
    <n v="7350"/>
    <s v="Office Supplies/Stationery"/>
    <n v="330"/>
    <d v="2023-07-19T00:00:00"/>
    <s v="Hamish Bhan Packing tape"/>
    <s v="APAJ"/>
    <n v="19072023"/>
    <n v="21.74"/>
    <n v="200608"/>
    <s v="Hamish Bhan"/>
    <x v="4"/>
  </r>
  <r>
    <n v="7350"/>
    <s v="Office Supplies/Stationery"/>
    <n v="340"/>
    <d v="2023-10-02T00:00:00"/>
    <s v="Hamish Bhan"/>
    <s v="APAJ"/>
    <n v="2102023"/>
    <n v="200.02"/>
    <n v="200608"/>
    <s v="Hamish Bhan"/>
    <x v="4"/>
  </r>
  <r>
    <n v="7350"/>
    <s v="Office Supplies/Stationery"/>
    <n v="112"/>
    <d v="2024-02-23T00:00:00"/>
    <s v="New office chair for Helen Wang at Lexus Showroom"/>
    <s v="APRC"/>
    <s v="PO11209351"/>
    <n v="755"/>
    <n v="204755"/>
    <s v="Healthbox"/>
    <x v="4"/>
  </r>
  <r>
    <n v="7350"/>
    <s v="Office Supplies/Stationery"/>
    <n v="130"/>
    <d v="2024-02-16T00:00:00"/>
    <s v="Heatzone Ltd monsoon cooler hire "/>
    <s v="APAJ"/>
    <n v="224990"/>
    <n v="360"/>
    <n v="10628"/>
    <s v="Heatzone Ltd"/>
    <x v="4"/>
  </r>
  <r>
    <n v="7350"/>
    <s v="Office Supplies/Stationery"/>
    <n v="110"/>
    <d v="2023-05-10T00:00:00"/>
    <s v="Office Supplies NST"/>
    <s v="APAJ"/>
    <s v="IN-210836"/>
    <n v="12.63"/>
    <n v="10024"/>
    <s v="Hygiene Systems"/>
    <x v="4"/>
  </r>
  <r>
    <n v="7350"/>
    <s v="Office Supplies/Stationery"/>
    <n v="112"/>
    <d v="2023-05-10T00:00:00"/>
    <s v="Office Supplies NST"/>
    <s v="APAJ"/>
    <s v="IN-210836"/>
    <n v="6.32"/>
    <n v="10024"/>
    <s v="Hygiene Systems"/>
    <x v="4"/>
  </r>
  <r>
    <n v="7350"/>
    <s v="Office Supplies/Stationery"/>
    <n v="120"/>
    <d v="2023-05-10T00:00:00"/>
    <s v="Office Supplies NST"/>
    <s v="APAJ"/>
    <s v="IN-210836"/>
    <n v="13.9"/>
    <n v="10024"/>
    <s v="Hygiene Systems"/>
    <x v="4"/>
  </r>
  <r>
    <n v="7350"/>
    <s v="Office Supplies/Stationery"/>
    <n v="130"/>
    <d v="2023-05-10T00:00:00"/>
    <s v="Office Supplies NST"/>
    <s v="APAJ"/>
    <s v="IN-210836"/>
    <n v="10.74"/>
    <n v="10024"/>
    <s v="Hygiene Systems"/>
    <x v="4"/>
  </r>
  <r>
    <n v="7350"/>
    <s v="Office Supplies/Stationery"/>
    <n v="140"/>
    <d v="2023-05-10T00:00:00"/>
    <s v="Office Supplies NST"/>
    <s v="APAJ"/>
    <s v="IN-210836"/>
    <n v="12.63"/>
    <n v="10024"/>
    <s v="Hygiene Systems"/>
    <x v="4"/>
  </r>
  <r>
    <n v="7350"/>
    <s v="Office Supplies/Stationery"/>
    <n v="160"/>
    <d v="2023-05-10T00:00:00"/>
    <s v="Office Supplies NST"/>
    <s v="APAJ"/>
    <s v="IN-210836"/>
    <n v="3.79"/>
    <n v="10024"/>
    <s v="Hygiene Systems"/>
    <x v="4"/>
  </r>
  <r>
    <n v="7350"/>
    <s v="Office Supplies/Stationery"/>
    <n v="935"/>
    <d v="2023-05-10T00:00:00"/>
    <s v="Office Supplies NST"/>
    <s v="APAJ"/>
    <s v="IN-210836"/>
    <n v="3.16"/>
    <n v="10024"/>
    <s v="Hygiene Systems"/>
    <x v="4"/>
  </r>
  <r>
    <n v="7350"/>
    <s v="Office Supplies/Stationery"/>
    <n v="220"/>
    <d v="2023-11-09T00:00:00"/>
    <s v="Instant Windscreens &amp; Tinting"/>
    <s v="APAJ"/>
    <s v="NZ07588"/>
    <n v="86.96"/>
    <n v="11317"/>
    <s v="Instant Windscreens &amp; Tinting"/>
    <x v="4"/>
  </r>
  <r>
    <n v="7350"/>
    <s v="Office Supplies/Stationery"/>
    <n v="110"/>
    <d v="2023-03-31T00:00:00"/>
    <s v="Office NST/NWT"/>
    <s v="APAJ"/>
    <s v="NZD257719"/>
    <n v="247.42"/>
    <n v="200512"/>
    <s v="Iron Mountain"/>
    <x v="5"/>
  </r>
  <r>
    <n v="7350"/>
    <s v="Office Supplies/Stationery"/>
    <n v="112"/>
    <d v="2023-03-31T00:00:00"/>
    <s v="Office NST/NWT"/>
    <s v="APAJ"/>
    <s v="NZD257719"/>
    <n v="185.61"/>
    <n v="200512"/>
    <s v="Iron Mountain"/>
    <x v="5"/>
  </r>
  <r>
    <n v="7350"/>
    <s v="Office Supplies/Stationery"/>
    <n v="120"/>
    <d v="2023-03-31T00:00:00"/>
    <s v="Office NST/NWT"/>
    <s v="APAJ"/>
    <s v="NZD257719"/>
    <n v="334.1"/>
    <n v="200512"/>
    <s v="Iron Mountain"/>
    <x v="5"/>
  </r>
  <r>
    <n v="7350"/>
    <s v="Office Supplies/Stationery"/>
    <n v="130"/>
    <d v="2023-03-31T00:00:00"/>
    <s v="Office NST/NWT"/>
    <s v="APAJ"/>
    <s v="NZD257719"/>
    <n v="189.32"/>
    <n v="200512"/>
    <s v="Iron Mountain"/>
    <x v="5"/>
  </r>
  <r>
    <n v="7350"/>
    <s v="Office Supplies/Stationery"/>
    <n v="140"/>
    <d v="2023-03-31T00:00:00"/>
    <s v="Office NST/NWT"/>
    <s v="APAJ"/>
    <s v="NZD257719"/>
    <n v="222.73"/>
    <n v="200512"/>
    <s v="Iron Mountain"/>
    <x v="5"/>
  </r>
  <r>
    <n v="7350"/>
    <s v="Office Supplies/Stationery"/>
    <n v="160"/>
    <d v="2023-03-31T00:00:00"/>
    <s v="Office NST/NWT"/>
    <s v="APAJ"/>
    <s v="NZD257719"/>
    <n v="111.37"/>
    <n v="200512"/>
    <s v="Iron Mountain"/>
    <x v="5"/>
  </r>
  <r>
    <n v="7350"/>
    <s v="Office Supplies/Stationery"/>
    <n v="210"/>
    <d v="2023-03-31T00:00:00"/>
    <s v="Office NST/NWT"/>
    <s v="APAJ"/>
    <s v="NZD257719"/>
    <n v="123.8"/>
    <n v="200512"/>
    <s v="Iron Mountain"/>
    <x v="5"/>
  </r>
  <r>
    <n v="7350"/>
    <s v="Office Supplies/Stationery"/>
    <n v="220"/>
    <d v="2023-03-31T00:00:00"/>
    <s v="Office NST/NWT"/>
    <s v="APAJ"/>
    <s v="NZD257719"/>
    <n v="74.239999999999995"/>
    <n v="200512"/>
    <s v="Iron Mountain"/>
    <x v="5"/>
  </r>
  <r>
    <n v="7350"/>
    <s v="Office Supplies/Stationery"/>
    <n v="230"/>
    <d v="2023-03-31T00:00:00"/>
    <s v="Office NST/NWT"/>
    <s v="APAJ"/>
    <s v="NZD257719"/>
    <n v="125.29"/>
    <n v="200512"/>
    <s v="Iron Mountain"/>
    <x v="5"/>
  </r>
  <r>
    <n v="7350"/>
    <s v="Office Supplies/Stationery"/>
    <n v="240"/>
    <d v="2023-03-31T00:00:00"/>
    <s v="Office NST/NWT"/>
    <s v="APAJ"/>
    <s v="NZD257719"/>
    <n v="98.93"/>
    <n v="200512"/>
    <s v="Iron Mountain"/>
    <x v="5"/>
  </r>
  <r>
    <n v="7350"/>
    <s v="Office Supplies/Stationery"/>
    <n v="340"/>
    <d v="2023-03-31T00:00:00"/>
    <s v="Office NST/NWT"/>
    <s v="APAJ"/>
    <s v="NZD257719"/>
    <n v="50.49"/>
    <n v="200512"/>
    <s v="Iron Mountain"/>
    <x v="5"/>
  </r>
  <r>
    <n v="7350"/>
    <s v="Office Supplies/Stationery"/>
    <n v="935"/>
    <d v="2023-03-31T00:00:00"/>
    <s v="Office NST/NWT"/>
    <s v="APAJ"/>
    <s v="NZD257719"/>
    <n v="46.4"/>
    <n v="200512"/>
    <s v="Iron Mountain"/>
    <x v="5"/>
  </r>
  <r>
    <n v="7350"/>
    <s v="Office Supplies/Stationery"/>
    <n v="936"/>
    <d v="2023-03-31T00:00:00"/>
    <s v="Office NST/NWT"/>
    <s v="APAJ"/>
    <s v="NZD257719"/>
    <n v="46.4"/>
    <n v="200512"/>
    <s v="Iron Mountain"/>
    <x v="5"/>
  </r>
  <r>
    <n v="7350"/>
    <s v="Office Supplies/Stationery"/>
    <n v="110"/>
    <d v="2023-04-30T00:00:00"/>
    <s v="Office NST/NWT"/>
    <s v="APAJ"/>
    <s v="NZD260924"/>
    <n v="80.05"/>
    <n v="200512"/>
    <s v="Iron Mountain"/>
    <x v="5"/>
  </r>
  <r>
    <n v="7350"/>
    <s v="Office Supplies/Stationery"/>
    <n v="112"/>
    <d v="2023-04-30T00:00:00"/>
    <s v="Office NST/NWT"/>
    <s v="APAJ"/>
    <s v="NZD260924"/>
    <n v="60.05"/>
    <n v="200512"/>
    <s v="Iron Mountain"/>
    <x v="5"/>
  </r>
  <r>
    <n v="7350"/>
    <s v="Office Supplies/Stationery"/>
    <n v="120"/>
    <d v="2023-04-30T00:00:00"/>
    <s v="Office NST/NWT"/>
    <s v="APAJ"/>
    <s v="NZD260924"/>
    <n v="108.1"/>
    <n v="200512"/>
    <s v="Iron Mountain"/>
    <x v="5"/>
  </r>
  <r>
    <n v="7350"/>
    <s v="Office Supplies/Stationery"/>
    <n v="130"/>
    <d v="2023-04-30T00:00:00"/>
    <s v="Office NST/NWT"/>
    <s v="APAJ"/>
    <s v="NZD260924"/>
    <n v="61.25"/>
    <n v="200512"/>
    <s v="Iron Mountain"/>
    <x v="5"/>
  </r>
  <r>
    <n v="7350"/>
    <s v="Office Supplies/Stationery"/>
    <n v="140"/>
    <d v="2023-04-30T00:00:00"/>
    <s v="Office NST/NWT"/>
    <s v="APAJ"/>
    <s v="NZD260924"/>
    <n v="72.06"/>
    <n v="200512"/>
    <s v="Iron Mountain"/>
    <x v="5"/>
  </r>
  <r>
    <n v="7350"/>
    <s v="Office Supplies/Stationery"/>
    <n v="160"/>
    <d v="2023-04-30T00:00:00"/>
    <s v="Office NST/NWT"/>
    <s v="APAJ"/>
    <s v="NZD260924"/>
    <n v="36.03"/>
    <n v="200512"/>
    <s v="Iron Mountain"/>
    <x v="5"/>
  </r>
  <r>
    <n v="7350"/>
    <s v="Office Supplies/Stationery"/>
    <n v="210"/>
    <d v="2023-04-30T00:00:00"/>
    <s v="Office NST/NWT"/>
    <s v="APAJ"/>
    <s v="NZD260924"/>
    <n v="40.049999999999997"/>
    <n v="200512"/>
    <s v="Iron Mountain"/>
    <x v="5"/>
  </r>
  <r>
    <n v="7350"/>
    <s v="Office Supplies/Stationery"/>
    <n v="220"/>
    <d v="2023-04-30T00:00:00"/>
    <s v="Office NST/NWT"/>
    <s v="APAJ"/>
    <s v="NZD260924"/>
    <n v="24.02"/>
    <n v="200512"/>
    <s v="Iron Mountain"/>
    <x v="5"/>
  </r>
  <r>
    <n v="7350"/>
    <s v="Office Supplies/Stationery"/>
    <n v="230"/>
    <d v="2023-04-30T00:00:00"/>
    <s v="Office NST/NWT"/>
    <s v="APAJ"/>
    <s v="NZD260924"/>
    <n v="40.54"/>
    <n v="200512"/>
    <s v="Iron Mountain"/>
    <x v="5"/>
  </r>
  <r>
    <n v="7350"/>
    <s v="Office Supplies/Stationery"/>
    <n v="240"/>
    <d v="2023-04-30T00:00:00"/>
    <s v="Office NST/NWT"/>
    <s v="APAJ"/>
    <s v="NZD260924"/>
    <n v="32.01"/>
    <n v="200512"/>
    <s v="Iron Mountain"/>
    <x v="5"/>
  </r>
  <r>
    <n v="7350"/>
    <s v="Office Supplies/Stationery"/>
    <n v="340"/>
    <d v="2023-04-30T00:00:00"/>
    <s v="Office NST/NWT"/>
    <s v="APAJ"/>
    <s v="NZD260924"/>
    <n v="16.329999999999998"/>
    <n v="200512"/>
    <s v="Iron Mountain"/>
    <x v="5"/>
  </r>
  <r>
    <n v="7350"/>
    <s v="Office Supplies/Stationery"/>
    <n v="935"/>
    <d v="2023-04-30T00:00:00"/>
    <s v="Office NST/NWT"/>
    <s v="APAJ"/>
    <s v="NZD260924"/>
    <n v="15.02"/>
    <n v="200512"/>
    <s v="Iron Mountain"/>
    <x v="5"/>
  </r>
  <r>
    <n v="7350"/>
    <s v="Office Supplies/Stationery"/>
    <n v="936"/>
    <d v="2023-04-30T00:00:00"/>
    <s v="Office NST/NWT"/>
    <s v="APAJ"/>
    <s v="NZD260924"/>
    <n v="15.02"/>
    <n v="200512"/>
    <s v="Iron Mountain"/>
    <x v="5"/>
  </r>
  <r>
    <n v="7350"/>
    <s v="Office Supplies/Stationery"/>
    <n v="110"/>
    <d v="2023-05-31T00:00:00"/>
    <s v="Office NST/NWT"/>
    <s v="APAJ"/>
    <s v="NZD264909"/>
    <n v="80.05"/>
    <n v="200512"/>
    <s v="Iron Mountain"/>
    <x v="5"/>
  </r>
  <r>
    <n v="7350"/>
    <s v="Office Supplies/Stationery"/>
    <n v="112"/>
    <d v="2023-05-31T00:00:00"/>
    <s v="Office NST/NWT"/>
    <s v="APAJ"/>
    <s v="NZD264909"/>
    <n v="60.05"/>
    <n v="200512"/>
    <s v="Iron Mountain"/>
    <x v="5"/>
  </r>
  <r>
    <n v="7350"/>
    <s v="Office Supplies/Stationery"/>
    <n v="120"/>
    <d v="2023-05-31T00:00:00"/>
    <s v="Office NST/NWT"/>
    <s v="APAJ"/>
    <s v="NZD264909"/>
    <n v="108.1"/>
    <n v="200512"/>
    <s v="Iron Mountain"/>
    <x v="5"/>
  </r>
  <r>
    <n v="7350"/>
    <s v="Office Supplies/Stationery"/>
    <n v="130"/>
    <d v="2023-05-31T00:00:00"/>
    <s v="Office NST/NWT"/>
    <s v="APAJ"/>
    <s v="NZD264909"/>
    <n v="61.25"/>
    <n v="200512"/>
    <s v="Iron Mountain"/>
    <x v="5"/>
  </r>
  <r>
    <n v="7350"/>
    <s v="Office Supplies/Stationery"/>
    <n v="140"/>
    <d v="2023-05-31T00:00:00"/>
    <s v="Office NST/NWT"/>
    <s v="APAJ"/>
    <s v="NZD264909"/>
    <n v="72.06"/>
    <n v="200512"/>
    <s v="Iron Mountain"/>
    <x v="5"/>
  </r>
  <r>
    <n v="7350"/>
    <s v="Office Supplies/Stationery"/>
    <n v="160"/>
    <d v="2023-05-31T00:00:00"/>
    <s v="Office NST/NWT"/>
    <s v="APAJ"/>
    <s v="NZD264909"/>
    <n v="36.03"/>
    <n v="200512"/>
    <s v="Iron Mountain"/>
    <x v="5"/>
  </r>
  <r>
    <n v="7350"/>
    <s v="Office Supplies/Stationery"/>
    <n v="210"/>
    <d v="2023-05-31T00:00:00"/>
    <s v="Office NST/NWT"/>
    <s v="APAJ"/>
    <s v="NZD264909"/>
    <n v="40.049999999999997"/>
    <n v="200512"/>
    <s v="Iron Mountain"/>
    <x v="5"/>
  </r>
  <r>
    <n v="7350"/>
    <s v="Office Supplies/Stationery"/>
    <n v="220"/>
    <d v="2023-05-31T00:00:00"/>
    <s v="Office NST/NWT"/>
    <s v="APAJ"/>
    <s v="NZD264909"/>
    <n v="24.02"/>
    <n v="200512"/>
    <s v="Iron Mountain"/>
    <x v="5"/>
  </r>
  <r>
    <n v="7350"/>
    <s v="Office Supplies/Stationery"/>
    <n v="230"/>
    <d v="2023-05-31T00:00:00"/>
    <s v="Office NST/NWT"/>
    <s v="APAJ"/>
    <s v="NZD264909"/>
    <n v="40.54"/>
    <n v="200512"/>
    <s v="Iron Mountain"/>
    <x v="5"/>
  </r>
  <r>
    <n v="7350"/>
    <s v="Office Supplies/Stationery"/>
    <n v="240"/>
    <d v="2023-05-31T00:00:00"/>
    <s v="Office NST/NWT"/>
    <s v="APAJ"/>
    <s v="NZD264909"/>
    <n v="32.01"/>
    <n v="200512"/>
    <s v="Iron Mountain"/>
    <x v="5"/>
  </r>
  <r>
    <n v="7350"/>
    <s v="Office Supplies/Stationery"/>
    <n v="340"/>
    <d v="2023-05-31T00:00:00"/>
    <s v="Office NST/NWT"/>
    <s v="APAJ"/>
    <s v="NZD264909"/>
    <n v="16.329999999999998"/>
    <n v="200512"/>
    <s v="Iron Mountain"/>
    <x v="5"/>
  </r>
  <r>
    <n v="7350"/>
    <s v="Office Supplies/Stationery"/>
    <n v="935"/>
    <d v="2023-05-31T00:00:00"/>
    <s v="Office NST/NWT"/>
    <s v="APAJ"/>
    <s v="NZD264909"/>
    <n v="15.02"/>
    <n v="200512"/>
    <s v="Iron Mountain"/>
    <x v="5"/>
  </r>
  <r>
    <n v="7350"/>
    <s v="Office Supplies/Stationery"/>
    <n v="936"/>
    <d v="2023-05-31T00:00:00"/>
    <s v="Office NST/NWT"/>
    <s v="APAJ"/>
    <s v="NZD264909"/>
    <n v="15.02"/>
    <n v="200512"/>
    <s v="Iron Mountain"/>
    <x v="5"/>
  </r>
  <r>
    <n v="7350"/>
    <s v="Office Supplies/Stationery"/>
    <n v="110"/>
    <d v="2023-06-30T00:00:00"/>
    <s v="Office NST/NWT"/>
    <s v="APAJ"/>
    <s v="NZD268277"/>
    <n v="90.57"/>
    <n v="200512"/>
    <s v="Iron Mountain"/>
    <x v="5"/>
  </r>
  <r>
    <n v="7350"/>
    <s v="Office Supplies/Stationery"/>
    <n v="112"/>
    <d v="2023-06-30T00:00:00"/>
    <s v="Office NST/NWT"/>
    <s v="APAJ"/>
    <s v="NZD268277"/>
    <n v="67.95"/>
    <n v="200512"/>
    <s v="Iron Mountain"/>
    <x v="5"/>
  </r>
  <r>
    <n v="7350"/>
    <s v="Office Supplies/Stationery"/>
    <n v="120"/>
    <d v="2023-06-30T00:00:00"/>
    <s v="Office NST/NWT"/>
    <s v="APAJ"/>
    <s v="NZD268277"/>
    <n v="122.3"/>
    <n v="200512"/>
    <s v="Iron Mountain"/>
    <x v="5"/>
  </r>
  <r>
    <n v="7350"/>
    <s v="Office Supplies/Stationery"/>
    <n v="130"/>
    <d v="2023-06-30T00:00:00"/>
    <s v="Office NST/NWT"/>
    <s v="APAJ"/>
    <s v="NZD268277"/>
    <n v="69.3"/>
    <n v="200512"/>
    <s v="Iron Mountain"/>
    <x v="5"/>
  </r>
  <r>
    <n v="7350"/>
    <s v="Office Supplies/Stationery"/>
    <n v="140"/>
    <d v="2023-06-30T00:00:00"/>
    <s v="Office NST/NWT"/>
    <s v="APAJ"/>
    <s v="NZD268277"/>
    <n v="81.53"/>
    <n v="200512"/>
    <s v="Iron Mountain"/>
    <x v="5"/>
  </r>
  <r>
    <n v="7350"/>
    <s v="Office Supplies/Stationery"/>
    <n v="160"/>
    <d v="2023-06-30T00:00:00"/>
    <s v="Office NST/NWT"/>
    <s v="APAJ"/>
    <s v="NZD268277"/>
    <n v="40.770000000000003"/>
    <n v="200512"/>
    <s v="Iron Mountain"/>
    <x v="5"/>
  </r>
  <r>
    <n v="7350"/>
    <s v="Office Supplies/Stationery"/>
    <n v="210"/>
    <d v="2023-06-30T00:00:00"/>
    <s v="Office NST/NWT"/>
    <s v="APAJ"/>
    <s v="NZD268277"/>
    <n v="45.32"/>
    <n v="200512"/>
    <s v="Iron Mountain"/>
    <x v="5"/>
  </r>
  <r>
    <n v="7350"/>
    <s v="Office Supplies/Stationery"/>
    <n v="220"/>
    <d v="2023-06-30T00:00:00"/>
    <s v="Office NST/NWT"/>
    <s v="APAJ"/>
    <s v="NZD268277"/>
    <n v="27.17"/>
    <n v="200512"/>
    <s v="Iron Mountain"/>
    <x v="5"/>
  </r>
  <r>
    <n v="7350"/>
    <s v="Office Supplies/Stationery"/>
    <n v="230"/>
    <d v="2023-06-30T00:00:00"/>
    <s v="Office NST/NWT"/>
    <s v="APAJ"/>
    <s v="NZD268277"/>
    <n v="45.86"/>
    <n v="200512"/>
    <s v="Iron Mountain"/>
    <x v="5"/>
  </r>
  <r>
    <n v="7350"/>
    <s v="Office Supplies/Stationery"/>
    <n v="240"/>
    <d v="2023-06-30T00:00:00"/>
    <s v="Office NST/NWT"/>
    <s v="APAJ"/>
    <s v="NZD268277"/>
    <n v="36.22"/>
    <n v="200512"/>
    <s v="Iron Mountain"/>
    <x v="5"/>
  </r>
  <r>
    <n v="7350"/>
    <s v="Office Supplies/Stationery"/>
    <n v="340"/>
    <d v="2023-06-30T00:00:00"/>
    <s v="Office NST/NWT"/>
    <s v="APAJ"/>
    <s v="NZD268277"/>
    <n v="18.48"/>
    <n v="200512"/>
    <s v="Iron Mountain"/>
    <x v="5"/>
  </r>
  <r>
    <n v="7350"/>
    <s v="Office Supplies/Stationery"/>
    <n v="935"/>
    <d v="2023-06-30T00:00:00"/>
    <s v="Office NST/NWT"/>
    <s v="APAJ"/>
    <s v="NZD268277"/>
    <n v="16.98"/>
    <n v="200512"/>
    <s v="Iron Mountain"/>
    <x v="5"/>
  </r>
  <r>
    <n v="7350"/>
    <s v="Office Supplies/Stationery"/>
    <n v="936"/>
    <d v="2023-06-30T00:00:00"/>
    <s v="Office NST/NWT"/>
    <s v="APAJ"/>
    <s v="NZD268277"/>
    <n v="16.98"/>
    <n v="200512"/>
    <s v="Iron Mountain"/>
    <x v="5"/>
  </r>
  <r>
    <n v="7350"/>
    <s v="Office Supplies/Stationery"/>
    <n v="110"/>
    <d v="2023-07-31T00:00:00"/>
    <s v="Office NST/NWT"/>
    <s v="APAJ"/>
    <s v="NZD271599"/>
    <n v="90.77"/>
    <n v="200512"/>
    <s v="Iron Mountain"/>
    <x v="5"/>
  </r>
  <r>
    <n v="7350"/>
    <s v="Office Supplies/Stationery"/>
    <n v="112"/>
    <d v="2023-07-31T00:00:00"/>
    <s v="Office NST/NWT"/>
    <s v="APAJ"/>
    <s v="NZD271599"/>
    <n v="68.099999999999994"/>
    <n v="200512"/>
    <s v="Iron Mountain"/>
    <x v="5"/>
  </r>
  <r>
    <n v="7350"/>
    <s v="Office Supplies/Stationery"/>
    <n v="120"/>
    <d v="2023-07-31T00:00:00"/>
    <s v="Office NST/NWT"/>
    <s v="APAJ"/>
    <s v="NZD271599"/>
    <n v="122.58"/>
    <n v="200512"/>
    <s v="Iron Mountain"/>
    <x v="5"/>
  </r>
  <r>
    <n v="7350"/>
    <s v="Office Supplies/Stationery"/>
    <n v="130"/>
    <d v="2023-07-31T00:00:00"/>
    <s v="Office NST/NWT"/>
    <s v="APAJ"/>
    <s v="NZD271599"/>
    <n v="69.459999999999994"/>
    <n v="200512"/>
    <s v="Iron Mountain"/>
    <x v="5"/>
  </r>
  <r>
    <n v="7350"/>
    <s v="Office Supplies/Stationery"/>
    <n v="140"/>
    <d v="2023-07-31T00:00:00"/>
    <s v="Office NST/NWT"/>
    <s v="APAJ"/>
    <s v="NZD271599"/>
    <n v="81.72"/>
    <n v="200512"/>
    <s v="Iron Mountain"/>
    <x v="5"/>
  </r>
  <r>
    <n v="7350"/>
    <s v="Office Supplies/Stationery"/>
    <n v="160"/>
    <d v="2023-07-31T00:00:00"/>
    <s v="Office NST/NWT"/>
    <s v="APAJ"/>
    <s v="NZD271599"/>
    <n v="40.86"/>
    <n v="200512"/>
    <s v="Iron Mountain"/>
    <x v="5"/>
  </r>
  <r>
    <n v="7350"/>
    <s v="Office Supplies/Stationery"/>
    <n v="210"/>
    <d v="2023-07-31T00:00:00"/>
    <s v="Office NST/NWT"/>
    <s v="APAJ"/>
    <s v="NZD271599"/>
    <n v="45.43"/>
    <n v="200512"/>
    <s v="Iron Mountain"/>
    <x v="5"/>
  </r>
  <r>
    <n v="7350"/>
    <s v="Office Supplies/Stationery"/>
    <n v="220"/>
    <d v="2023-07-31T00:00:00"/>
    <s v="Office NST/NWT"/>
    <s v="APAJ"/>
    <s v="NZD271599"/>
    <n v="27.24"/>
    <n v="200512"/>
    <s v="Iron Mountain"/>
    <x v="5"/>
  </r>
  <r>
    <n v="7350"/>
    <s v="Office Supplies/Stationery"/>
    <n v="230"/>
    <d v="2023-07-31T00:00:00"/>
    <s v="Office NST/NWT"/>
    <s v="APAJ"/>
    <s v="NZD271599"/>
    <n v="45.97"/>
    <n v="200512"/>
    <s v="Iron Mountain"/>
    <x v="5"/>
  </r>
  <r>
    <n v="7350"/>
    <s v="Office Supplies/Stationery"/>
    <n v="240"/>
    <d v="2023-07-31T00:00:00"/>
    <s v="Office NST/NWT"/>
    <s v="APAJ"/>
    <s v="NZD271599"/>
    <n v="36.299999999999997"/>
    <n v="200512"/>
    <s v="Iron Mountain"/>
    <x v="5"/>
  </r>
  <r>
    <n v="7350"/>
    <s v="Office Supplies/Stationery"/>
    <n v="340"/>
    <d v="2023-07-31T00:00:00"/>
    <s v="Office NST/NWT"/>
    <s v="APAJ"/>
    <s v="NZD271599"/>
    <n v="18.52"/>
    <n v="200512"/>
    <s v="Iron Mountain"/>
    <x v="5"/>
  </r>
  <r>
    <n v="7350"/>
    <s v="Office Supplies/Stationery"/>
    <n v="935"/>
    <d v="2023-07-31T00:00:00"/>
    <s v="Office NST/NWT"/>
    <s v="APAJ"/>
    <s v="NZD271599"/>
    <n v="17.03"/>
    <n v="200512"/>
    <s v="Iron Mountain"/>
    <x v="5"/>
  </r>
  <r>
    <n v="7350"/>
    <s v="Office Supplies/Stationery"/>
    <n v="936"/>
    <d v="2023-07-31T00:00:00"/>
    <s v="Office NST/NWT"/>
    <s v="APAJ"/>
    <s v="NZD271599"/>
    <n v="17.03"/>
    <n v="200512"/>
    <s v="Iron Mountain"/>
    <x v="5"/>
  </r>
  <r>
    <n v="7350"/>
    <s v="Office Supplies/Stationery"/>
    <n v="110"/>
    <d v="2023-08-31T00:00:00"/>
    <s v="Office Supplies NST"/>
    <s v="APAJ"/>
    <s v="NZD274935"/>
    <n v="136.19999999999999"/>
    <n v="200512"/>
    <s v="Iron Mountain"/>
    <x v="5"/>
  </r>
  <r>
    <n v="7350"/>
    <s v="Office Supplies/Stationery"/>
    <n v="112"/>
    <d v="2023-08-31T00:00:00"/>
    <s v="Office Supplies NST"/>
    <s v="APAJ"/>
    <s v="NZD274935"/>
    <n v="68.099999999999994"/>
    <n v="200512"/>
    <s v="Iron Mountain"/>
    <x v="5"/>
  </r>
  <r>
    <n v="7350"/>
    <s v="Office Supplies/Stationery"/>
    <n v="120"/>
    <d v="2023-08-31T00:00:00"/>
    <s v="Office Supplies NST"/>
    <s v="APAJ"/>
    <s v="NZD274935"/>
    <n v="149.82"/>
    <n v="200512"/>
    <s v="Iron Mountain"/>
    <x v="5"/>
  </r>
  <r>
    <n v="7350"/>
    <s v="Office Supplies/Stationery"/>
    <n v="130"/>
    <d v="2023-08-31T00:00:00"/>
    <s v="Office Supplies NST"/>
    <s v="APAJ"/>
    <s v="NZD274935"/>
    <n v="115.77"/>
    <n v="200512"/>
    <s v="Iron Mountain"/>
    <x v="5"/>
  </r>
  <r>
    <n v="7350"/>
    <s v="Office Supplies/Stationery"/>
    <n v="140"/>
    <d v="2023-08-31T00:00:00"/>
    <s v="Office Supplies NST"/>
    <s v="APAJ"/>
    <s v="NZD274935"/>
    <n v="136.19999999999999"/>
    <n v="200512"/>
    <s v="Iron Mountain"/>
    <x v="5"/>
  </r>
  <r>
    <n v="7350"/>
    <s v="Office Supplies/Stationery"/>
    <n v="160"/>
    <d v="2023-08-31T00:00:00"/>
    <s v="Office Supplies NST"/>
    <s v="APAJ"/>
    <s v="NZD274935"/>
    <n v="40.86"/>
    <n v="200512"/>
    <s v="Iron Mountain"/>
    <x v="5"/>
  </r>
  <r>
    <n v="7350"/>
    <s v="Office Supplies/Stationery"/>
    <n v="935"/>
    <d v="2023-08-31T00:00:00"/>
    <s v="Office Supplies NST"/>
    <s v="APAJ"/>
    <s v="NZD274935"/>
    <n v="34.049999999999997"/>
    <n v="200512"/>
    <s v="Iron Mountain"/>
    <x v="5"/>
  </r>
  <r>
    <n v="7350"/>
    <s v="Office Supplies/Stationery"/>
    <n v="110"/>
    <d v="2023-09-30T00:00:00"/>
    <s v="Office NST/NWT"/>
    <s v="APAJ"/>
    <s v="NZD278350"/>
    <n v="129.77000000000001"/>
    <n v="200512"/>
    <s v="Iron Mountain"/>
    <x v="5"/>
  </r>
  <r>
    <n v="7350"/>
    <s v="Office Supplies/Stationery"/>
    <n v="112"/>
    <d v="2023-09-30T00:00:00"/>
    <s v="Office NST/NWT"/>
    <s v="APAJ"/>
    <s v="NZD278350"/>
    <n v="97.36"/>
    <n v="200512"/>
    <s v="Iron Mountain"/>
    <x v="5"/>
  </r>
  <r>
    <n v="7350"/>
    <s v="Office Supplies/Stationery"/>
    <n v="120"/>
    <d v="2023-09-30T00:00:00"/>
    <s v="Office NST/NWT"/>
    <s v="APAJ"/>
    <s v="NZD278350"/>
    <n v="175.23"/>
    <n v="200512"/>
    <s v="Iron Mountain"/>
    <x v="5"/>
  </r>
  <r>
    <n v="7350"/>
    <s v="Office Supplies/Stationery"/>
    <n v="130"/>
    <d v="2023-09-30T00:00:00"/>
    <s v="Office NST/NWT"/>
    <s v="APAJ"/>
    <s v="NZD278350"/>
    <n v="99.3"/>
    <n v="200512"/>
    <s v="Iron Mountain"/>
    <x v="5"/>
  </r>
  <r>
    <n v="7350"/>
    <s v="Office Supplies/Stationery"/>
    <n v="140"/>
    <d v="2023-09-30T00:00:00"/>
    <s v="Office NST/NWT"/>
    <s v="APAJ"/>
    <s v="NZD278350"/>
    <n v="116.83"/>
    <n v="200512"/>
    <s v="Iron Mountain"/>
    <x v="5"/>
  </r>
  <r>
    <n v="7350"/>
    <s v="Office Supplies/Stationery"/>
    <n v="160"/>
    <d v="2023-09-30T00:00:00"/>
    <s v="Office NST/NWT"/>
    <s v="APAJ"/>
    <s v="NZD278350"/>
    <n v="58.41"/>
    <n v="200512"/>
    <s v="Iron Mountain"/>
    <x v="5"/>
  </r>
  <r>
    <n v="7350"/>
    <s v="Office Supplies/Stationery"/>
    <n v="210"/>
    <d v="2023-09-30T00:00:00"/>
    <s v="Office NST/NWT"/>
    <s v="APAJ"/>
    <s v="NZD278350"/>
    <n v="64.930000000000007"/>
    <n v="200512"/>
    <s v="Iron Mountain"/>
    <x v="5"/>
  </r>
  <r>
    <n v="7350"/>
    <s v="Office Supplies/Stationery"/>
    <n v="220"/>
    <d v="2023-09-30T00:00:00"/>
    <s v="Office NST/NWT"/>
    <s v="APAJ"/>
    <s v="NZD278350"/>
    <n v="38.94"/>
    <n v="200512"/>
    <s v="Iron Mountain"/>
    <x v="5"/>
  </r>
  <r>
    <n v="7350"/>
    <s v="Office Supplies/Stationery"/>
    <n v="230"/>
    <d v="2023-09-30T00:00:00"/>
    <s v="Office NST/NWT"/>
    <s v="APAJ"/>
    <s v="NZD278350"/>
    <n v="65.709999999999994"/>
    <n v="200512"/>
    <s v="Iron Mountain"/>
    <x v="5"/>
  </r>
  <r>
    <n v="7350"/>
    <s v="Office Supplies/Stationery"/>
    <n v="240"/>
    <d v="2023-09-30T00:00:00"/>
    <s v="Office NST/NWT"/>
    <s v="APAJ"/>
    <s v="NZD278350"/>
    <n v="51.89"/>
    <n v="200512"/>
    <s v="Iron Mountain"/>
    <x v="5"/>
  </r>
  <r>
    <n v="7350"/>
    <s v="Office Supplies/Stationery"/>
    <n v="340"/>
    <d v="2023-09-30T00:00:00"/>
    <s v="Office NST/NWT"/>
    <s v="APAJ"/>
    <s v="NZD278350"/>
    <n v="26.48"/>
    <n v="200512"/>
    <s v="Iron Mountain"/>
    <x v="5"/>
  </r>
  <r>
    <n v="7350"/>
    <s v="Office Supplies/Stationery"/>
    <n v="935"/>
    <d v="2023-09-30T00:00:00"/>
    <s v="Office NST/NWT"/>
    <s v="APAJ"/>
    <s v="NZD278350"/>
    <n v="24.34"/>
    <n v="200512"/>
    <s v="Iron Mountain"/>
    <x v="5"/>
  </r>
  <r>
    <n v="7350"/>
    <s v="Office Supplies/Stationery"/>
    <n v="936"/>
    <d v="2023-09-30T00:00:00"/>
    <s v="Office NST/NWT"/>
    <s v="APAJ"/>
    <s v="NZD278350"/>
    <n v="24.34"/>
    <n v="200512"/>
    <s v="Iron Mountain"/>
    <x v="5"/>
  </r>
  <r>
    <n v="7350"/>
    <s v="Office Supplies/Stationery"/>
    <n v="110"/>
    <d v="2023-12-31T00:00:00"/>
    <s v="Office NST/NWT"/>
    <s v="APAJ"/>
    <s v="NZD288427"/>
    <n v="107.86"/>
    <n v="200512"/>
    <s v="Iron Mountain"/>
    <x v="5"/>
  </r>
  <r>
    <n v="7350"/>
    <s v="Office Supplies/Stationery"/>
    <n v="112"/>
    <d v="2023-12-31T00:00:00"/>
    <s v="Office NST/NWT"/>
    <s v="APAJ"/>
    <s v="NZD288427"/>
    <n v="80.91"/>
    <n v="200512"/>
    <s v="Iron Mountain"/>
    <x v="5"/>
  </r>
  <r>
    <n v="7350"/>
    <s v="Office Supplies/Stationery"/>
    <n v="120"/>
    <d v="2023-12-31T00:00:00"/>
    <s v="Office NST/NWT"/>
    <s v="APAJ"/>
    <s v="NZD288427"/>
    <n v="145.63999999999999"/>
    <n v="200512"/>
    <s v="Iron Mountain"/>
    <x v="5"/>
  </r>
  <r>
    <n v="7350"/>
    <s v="Office Supplies/Stationery"/>
    <n v="130"/>
    <d v="2023-12-31T00:00:00"/>
    <s v="Office NST/NWT"/>
    <s v="APAJ"/>
    <s v="NZD288427"/>
    <n v="82.53"/>
    <n v="200512"/>
    <s v="Iron Mountain"/>
    <x v="5"/>
  </r>
  <r>
    <n v="7350"/>
    <s v="Office Supplies/Stationery"/>
    <n v="140"/>
    <d v="2023-12-31T00:00:00"/>
    <s v="Office NST/NWT"/>
    <s v="APAJ"/>
    <s v="NZD288427"/>
    <n v="97.1"/>
    <n v="200512"/>
    <s v="Iron Mountain"/>
    <x v="5"/>
  </r>
  <r>
    <n v="7350"/>
    <s v="Office Supplies/Stationery"/>
    <n v="160"/>
    <d v="2023-12-31T00:00:00"/>
    <s v="Office NST/NWT"/>
    <s v="APAJ"/>
    <s v="NZD288427"/>
    <n v="48.55"/>
    <n v="200512"/>
    <s v="Iron Mountain"/>
    <x v="5"/>
  </r>
  <r>
    <n v="7350"/>
    <s v="Office Supplies/Stationery"/>
    <n v="210"/>
    <d v="2023-12-31T00:00:00"/>
    <s v="Office NST/NWT"/>
    <s v="APAJ"/>
    <s v="NZD288427"/>
    <n v="53.97"/>
    <n v="200512"/>
    <s v="Iron Mountain"/>
    <x v="5"/>
  </r>
  <r>
    <n v="7350"/>
    <s v="Office Supplies/Stationery"/>
    <n v="220"/>
    <d v="2023-12-31T00:00:00"/>
    <s v="Office NST/NWT"/>
    <s v="APAJ"/>
    <s v="NZD288427"/>
    <n v="32.369999999999997"/>
    <n v="200512"/>
    <s v="Iron Mountain"/>
    <x v="5"/>
  </r>
  <r>
    <n v="7350"/>
    <s v="Office Supplies/Stationery"/>
    <n v="230"/>
    <d v="2023-12-31T00:00:00"/>
    <s v="Office NST/NWT"/>
    <s v="APAJ"/>
    <s v="NZD288427"/>
    <n v="54.62"/>
    <n v="200512"/>
    <s v="Iron Mountain"/>
    <x v="5"/>
  </r>
  <r>
    <n v="7350"/>
    <s v="Office Supplies/Stationery"/>
    <n v="240"/>
    <d v="2023-12-31T00:00:00"/>
    <s v="Office NST/NWT"/>
    <s v="APAJ"/>
    <s v="NZD288427"/>
    <n v="43.13"/>
    <n v="200512"/>
    <s v="Iron Mountain"/>
    <x v="5"/>
  </r>
  <r>
    <n v="7350"/>
    <s v="Office Supplies/Stationery"/>
    <n v="340"/>
    <d v="2023-12-31T00:00:00"/>
    <s v="Office NST/NWT"/>
    <s v="APAJ"/>
    <s v="NZD288427"/>
    <n v="22.01"/>
    <n v="200512"/>
    <s v="Iron Mountain"/>
    <x v="5"/>
  </r>
  <r>
    <n v="7350"/>
    <s v="Office Supplies/Stationery"/>
    <n v="935"/>
    <d v="2023-12-31T00:00:00"/>
    <s v="Office NST/NWT"/>
    <s v="APAJ"/>
    <s v="NZD288427"/>
    <n v="20.23"/>
    <n v="200512"/>
    <s v="Iron Mountain"/>
    <x v="5"/>
  </r>
  <r>
    <n v="7350"/>
    <s v="Office Supplies/Stationery"/>
    <n v="936"/>
    <d v="2023-12-31T00:00:00"/>
    <s v="Office NST/NWT"/>
    <s v="APAJ"/>
    <s v="NZD288427"/>
    <n v="20.23"/>
    <n v="200512"/>
    <s v="Iron Mountain"/>
    <x v="5"/>
  </r>
  <r>
    <n v="7350"/>
    <s v="Office Supplies/Stationery"/>
    <n v="110"/>
    <d v="2024-02-07T00:00:00"/>
    <s v="Office NST/NWT"/>
    <s v="APAJ"/>
    <s v="NZD291653"/>
    <n v="100.31"/>
    <n v="200512"/>
    <s v="Iron Mountain"/>
    <x v="5"/>
  </r>
  <r>
    <n v="7350"/>
    <s v="Office Supplies/Stationery"/>
    <n v="112"/>
    <d v="2024-02-07T00:00:00"/>
    <s v="Office NST/NWT"/>
    <s v="APAJ"/>
    <s v="NZD291653"/>
    <n v="75.25"/>
    <n v="200512"/>
    <s v="Iron Mountain"/>
    <x v="5"/>
  </r>
  <r>
    <n v="7350"/>
    <s v="Office Supplies/Stationery"/>
    <n v="120"/>
    <d v="2024-02-07T00:00:00"/>
    <s v="Office NST/NWT"/>
    <s v="APAJ"/>
    <s v="NZD291653"/>
    <n v="135.44999999999999"/>
    <n v="200512"/>
    <s v="Iron Mountain"/>
    <x v="5"/>
  </r>
  <r>
    <n v="7350"/>
    <s v="Office Supplies/Stationery"/>
    <n v="130"/>
    <d v="2024-02-07T00:00:00"/>
    <s v="Office NST/NWT"/>
    <s v="APAJ"/>
    <s v="NZD291653"/>
    <n v="76.760000000000005"/>
    <n v="200512"/>
    <s v="Iron Mountain"/>
    <x v="5"/>
  </r>
  <r>
    <n v="7350"/>
    <s v="Office Supplies/Stationery"/>
    <n v="140"/>
    <d v="2024-02-07T00:00:00"/>
    <s v="Office NST/NWT"/>
    <s v="APAJ"/>
    <s v="NZD291653"/>
    <n v="90.3"/>
    <n v="200512"/>
    <s v="Iron Mountain"/>
    <x v="5"/>
  </r>
  <r>
    <n v="7350"/>
    <s v="Office Supplies/Stationery"/>
    <n v="160"/>
    <d v="2024-02-07T00:00:00"/>
    <s v="Office NST/NWT"/>
    <s v="APAJ"/>
    <s v="NZD291653"/>
    <n v="45.15"/>
    <n v="200512"/>
    <s v="Iron Mountain"/>
    <x v="5"/>
  </r>
  <r>
    <n v="7350"/>
    <s v="Office Supplies/Stationery"/>
    <n v="210"/>
    <d v="2024-02-07T00:00:00"/>
    <s v="Office NST/NWT"/>
    <s v="APAJ"/>
    <s v="NZD291653"/>
    <n v="50.19"/>
    <n v="200512"/>
    <s v="Iron Mountain"/>
    <x v="5"/>
  </r>
  <r>
    <n v="7350"/>
    <s v="Office Supplies/Stationery"/>
    <n v="220"/>
    <d v="2024-02-07T00:00:00"/>
    <s v="Office NST/NWT"/>
    <s v="APAJ"/>
    <s v="NZD291653"/>
    <n v="30.1"/>
    <n v="200512"/>
    <s v="Iron Mountain"/>
    <x v="5"/>
  </r>
  <r>
    <n v="7350"/>
    <s v="Office Supplies/Stationery"/>
    <n v="230"/>
    <d v="2024-02-07T00:00:00"/>
    <s v="Office NST/NWT"/>
    <s v="APAJ"/>
    <s v="NZD291653"/>
    <n v="50.79"/>
    <n v="200512"/>
    <s v="Iron Mountain"/>
    <x v="5"/>
  </r>
  <r>
    <n v="7350"/>
    <s v="Office Supplies/Stationery"/>
    <n v="240"/>
    <d v="2024-02-07T00:00:00"/>
    <s v="Office NST/NWT"/>
    <s v="APAJ"/>
    <s v="NZD291653"/>
    <n v="40.11"/>
    <n v="200512"/>
    <s v="Iron Mountain"/>
    <x v="5"/>
  </r>
  <r>
    <n v="7350"/>
    <s v="Office Supplies/Stationery"/>
    <n v="340"/>
    <d v="2024-02-07T00:00:00"/>
    <s v="Office NST/NWT"/>
    <s v="APAJ"/>
    <s v="NZD291653"/>
    <n v="20.47"/>
    <n v="200512"/>
    <s v="Iron Mountain"/>
    <x v="5"/>
  </r>
  <r>
    <n v="7350"/>
    <s v="Office Supplies/Stationery"/>
    <n v="935"/>
    <d v="2024-02-07T00:00:00"/>
    <s v="Office NST/NWT"/>
    <s v="APAJ"/>
    <s v="NZD291653"/>
    <n v="18.82"/>
    <n v="200512"/>
    <s v="Iron Mountain"/>
    <x v="5"/>
  </r>
  <r>
    <n v="7350"/>
    <s v="Office Supplies/Stationery"/>
    <n v="936"/>
    <d v="2024-02-07T00:00:00"/>
    <s v="Office NST/NWT"/>
    <s v="APAJ"/>
    <s v="NZD291653"/>
    <n v="18.82"/>
    <n v="200512"/>
    <s v="Iron Mountain"/>
    <x v="5"/>
  </r>
  <r>
    <n v="7350"/>
    <s v="Office Supplies/Stationery"/>
    <n v="110"/>
    <d v="2024-02-29T00:00:00"/>
    <s v="Office NST/NWT"/>
    <s v="APAJ"/>
    <s v="NZD294937"/>
    <n v="108.19"/>
    <n v="200512"/>
    <s v="Iron Mountain"/>
    <x v="5"/>
  </r>
  <r>
    <n v="7350"/>
    <s v="Office Supplies/Stationery"/>
    <n v="112"/>
    <d v="2024-02-29T00:00:00"/>
    <s v="Office NST/NWT"/>
    <s v="APAJ"/>
    <s v="NZD294937"/>
    <n v="81.17"/>
    <n v="200512"/>
    <s v="Iron Mountain"/>
    <x v="5"/>
  </r>
  <r>
    <n v="7350"/>
    <s v="Office Supplies/Stationery"/>
    <n v="120"/>
    <d v="2024-02-29T00:00:00"/>
    <s v="Office NST/NWT"/>
    <s v="APAJ"/>
    <s v="NZD294937"/>
    <n v="146.09"/>
    <n v="200512"/>
    <s v="Iron Mountain"/>
    <x v="5"/>
  </r>
  <r>
    <n v="7350"/>
    <s v="Office Supplies/Stationery"/>
    <n v="130"/>
    <d v="2024-02-29T00:00:00"/>
    <s v="Office NST/NWT"/>
    <s v="APAJ"/>
    <s v="NZD294937"/>
    <n v="82.78"/>
    <n v="200512"/>
    <s v="Iron Mountain"/>
    <x v="5"/>
  </r>
  <r>
    <n v="7350"/>
    <s v="Office Supplies/Stationery"/>
    <n v="140"/>
    <d v="2024-02-29T00:00:00"/>
    <s v="Office NST/NWT"/>
    <s v="APAJ"/>
    <s v="NZD294937"/>
    <n v="97.39"/>
    <n v="200512"/>
    <s v="Iron Mountain"/>
    <x v="5"/>
  </r>
  <r>
    <n v="7350"/>
    <s v="Office Supplies/Stationery"/>
    <n v="160"/>
    <d v="2024-02-29T00:00:00"/>
    <s v="Office NST/NWT"/>
    <s v="APAJ"/>
    <s v="NZD294937"/>
    <n v="48.7"/>
    <n v="200512"/>
    <s v="Iron Mountain"/>
    <x v="5"/>
  </r>
  <r>
    <n v="7350"/>
    <s v="Office Supplies/Stationery"/>
    <n v="210"/>
    <d v="2024-02-29T00:00:00"/>
    <s v="Office NST/NWT"/>
    <s v="APAJ"/>
    <s v="NZD294937"/>
    <n v="54.14"/>
    <n v="200512"/>
    <s v="Iron Mountain"/>
    <x v="5"/>
  </r>
  <r>
    <n v="7350"/>
    <s v="Office Supplies/Stationery"/>
    <n v="220"/>
    <d v="2024-02-29T00:00:00"/>
    <s v="Office NST/NWT"/>
    <s v="APAJ"/>
    <s v="NZD294937"/>
    <n v="32.46"/>
    <n v="200512"/>
    <s v="Iron Mountain"/>
    <x v="5"/>
  </r>
  <r>
    <n v="7350"/>
    <s v="Office Supplies/Stationery"/>
    <n v="230"/>
    <d v="2024-02-29T00:00:00"/>
    <s v="Office NST/NWT"/>
    <s v="APAJ"/>
    <s v="NZD294937"/>
    <n v="54.78"/>
    <n v="200512"/>
    <s v="Iron Mountain"/>
    <x v="5"/>
  </r>
  <r>
    <n v="7350"/>
    <s v="Office Supplies/Stationery"/>
    <n v="240"/>
    <d v="2024-02-29T00:00:00"/>
    <s v="Office NST/NWT"/>
    <s v="APAJ"/>
    <s v="NZD294937"/>
    <n v="43.26"/>
    <n v="200512"/>
    <s v="Iron Mountain"/>
    <x v="5"/>
  </r>
  <r>
    <n v="7350"/>
    <s v="Office Supplies/Stationery"/>
    <n v="340"/>
    <d v="2024-02-29T00:00:00"/>
    <s v="Office NST/NWT"/>
    <s v="APAJ"/>
    <s v="NZD294937"/>
    <n v="22.08"/>
    <n v="200512"/>
    <s v="Iron Mountain"/>
    <x v="5"/>
  </r>
  <r>
    <n v="7350"/>
    <s v="Office Supplies/Stationery"/>
    <n v="935"/>
    <d v="2024-02-29T00:00:00"/>
    <s v="Office NST/NWT"/>
    <s v="APAJ"/>
    <s v="NZD294937"/>
    <n v="20.29"/>
    <n v="200512"/>
    <s v="Iron Mountain"/>
    <x v="5"/>
  </r>
  <r>
    <n v="7350"/>
    <s v="Office Supplies/Stationery"/>
    <n v="936"/>
    <d v="2024-02-29T00:00:00"/>
    <s v="Office NST/NWT"/>
    <s v="APAJ"/>
    <s v="NZD294937"/>
    <n v="20.29"/>
    <n v="200512"/>
    <s v="Iron Mountain"/>
    <x v="5"/>
  </r>
  <r>
    <n v="7350"/>
    <s v="Office Supplies/Stationery"/>
    <n v="440"/>
    <d v="2023-03-01T00:00:00"/>
    <s v="JBC Distribution (Anchor)"/>
    <s v="APAJ"/>
    <s v="C6I2008293"/>
    <n v="48.57"/>
    <n v="204554"/>
    <s v="JBC Distribution (Anchor)"/>
    <x v="4"/>
  </r>
  <r>
    <n v="7350"/>
    <s v="Office Supplies/Stationery"/>
    <n v="430"/>
    <d v="2023-03-31T00:00:00"/>
    <s v="JBC Distribution (Anchor)"/>
    <s v="APAJ"/>
    <s v="C6I2008785"/>
    <n v="83.78"/>
    <n v="204554"/>
    <s v="JBC Distribution (Anchor)"/>
    <x v="4"/>
  </r>
  <r>
    <n v="7350"/>
    <s v="Office Supplies/Stationery"/>
    <n v="440"/>
    <d v="2023-03-31T00:00:00"/>
    <s v="JBC Distribution (Anchor)"/>
    <s v="APAJ"/>
    <s v="C6I2008785"/>
    <n v="83.77"/>
    <n v="204554"/>
    <s v="JBC Distribution (Anchor)"/>
    <x v="4"/>
  </r>
  <r>
    <n v="7350"/>
    <s v="Office Supplies/Stationery"/>
    <n v="430"/>
    <d v="2023-04-30T00:00:00"/>
    <s v="JBC Distribution (Anchor)"/>
    <s v="APAJ"/>
    <s v="C6I2009236"/>
    <n v="28.59"/>
    <n v="204554"/>
    <s v="JBC Distribution (Anchor)"/>
    <x v="4"/>
  </r>
  <r>
    <n v="7350"/>
    <s v="Office Supplies/Stationery"/>
    <n v="440"/>
    <d v="2023-04-30T00:00:00"/>
    <s v="JBC Distribution (Anchor)"/>
    <s v="APAJ"/>
    <s v="C6I2009236"/>
    <n v="28.59"/>
    <n v="204554"/>
    <s v="JBC Distribution (Anchor)"/>
    <x v="4"/>
  </r>
  <r>
    <n v="7350"/>
    <s v="Office Supplies/Stationery"/>
    <n v="230"/>
    <d v="2023-09-04T00:00:00"/>
    <s v="Kane Southgate"/>
    <s v="APAJ"/>
    <n v="4092023"/>
    <n v="17.38"/>
    <n v="200504"/>
    <s v="Kane Southgate"/>
    <x v="4"/>
  </r>
  <r>
    <n v="7350"/>
    <s v="Office Supplies/Stationery"/>
    <n v="112"/>
    <d v="2024-02-29T00:00:00"/>
    <s v="Karen Readings"/>
    <s v="APAJ"/>
    <n v="29022024"/>
    <n v="29.57"/>
    <n v="204745"/>
    <s v="Karen Readings"/>
    <x v="4"/>
  </r>
  <r>
    <n v="7350"/>
    <s v="Office Supplies/Stationery"/>
    <n v="440"/>
    <d v="2023-11-30T00:00:00"/>
    <s v="Lincoln Tyre Centre"/>
    <s v="APAJ"/>
    <n v="26862"/>
    <n v="80"/>
    <n v="2494"/>
    <s v="Lincoln Tyre Centre"/>
    <x v="4"/>
  </r>
  <r>
    <n v="7350"/>
    <s v="Office Supplies/Stationery"/>
    <n v="110"/>
    <d v="2023-05-04T00:00:00"/>
    <s v="Office NST/NWT"/>
    <s v="APAJ"/>
    <n v="4052023"/>
    <n v="10.43"/>
    <n v="200333"/>
    <s v="Linda Mills"/>
    <x v="4"/>
  </r>
  <r>
    <n v="7350"/>
    <s v="Office Supplies/Stationery"/>
    <n v="112"/>
    <d v="2023-05-04T00:00:00"/>
    <s v="Office NST/NWT"/>
    <s v="APAJ"/>
    <n v="4052023"/>
    <n v="7.83"/>
    <n v="200333"/>
    <s v="Linda Mills"/>
    <x v="4"/>
  </r>
  <r>
    <n v="7350"/>
    <s v="Office Supplies/Stationery"/>
    <n v="120"/>
    <d v="2023-05-04T00:00:00"/>
    <s v="Office NST/NWT"/>
    <s v="APAJ"/>
    <n v="4052023"/>
    <n v="14.09"/>
    <n v="200333"/>
    <s v="Linda Mills"/>
    <x v="4"/>
  </r>
  <r>
    <n v="7350"/>
    <s v="Office Supplies/Stationery"/>
    <n v="130"/>
    <d v="2023-05-04T00:00:00"/>
    <s v="Office NST/NWT"/>
    <s v="APAJ"/>
    <n v="4052023"/>
    <n v="7.98"/>
    <n v="200333"/>
    <s v="Linda Mills"/>
    <x v="4"/>
  </r>
  <r>
    <n v="7350"/>
    <s v="Office Supplies/Stationery"/>
    <n v="140"/>
    <d v="2023-05-04T00:00:00"/>
    <s v="Office NST/NWT"/>
    <s v="APAJ"/>
    <n v="4052023"/>
    <n v="9.39"/>
    <n v="200333"/>
    <s v="Linda Mills"/>
    <x v="4"/>
  </r>
  <r>
    <n v="7350"/>
    <s v="Office Supplies/Stationery"/>
    <n v="160"/>
    <d v="2023-05-04T00:00:00"/>
    <s v="Office NST/NWT"/>
    <s v="APAJ"/>
    <n v="4052023"/>
    <n v="4.7"/>
    <n v="200333"/>
    <s v="Linda Mills"/>
    <x v="4"/>
  </r>
  <r>
    <n v="7350"/>
    <s v="Office Supplies/Stationery"/>
    <n v="210"/>
    <d v="2023-05-04T00:00:00"/>
    <s v="Office NST/NWT"/>
    <s v="APAJ"/>
    <n v="4052023"/>
    <n v="5.22"/>
    <n v="200333"/>
    <s v="Linda Mills"/>
    <x v="4"/>
  </r>
  <r>
    <n v="7350"/>
    <s v="Office Supplies/Stationery"/>
    <n v="220"/>
    <d v="2023-05-04T00:00:00"/>
    <s v="Office NST/NWT"/>
    <s v="APAJ"/>
    <n v="4052023"/>
    <n v="3.13"/>
    <n v="200333"/>
    <s v="Linda Mills"/>
    <x v="4"/>
  </r>
  <r>
    <n v="7350"/>
    <s v="Office Supplies/Stationery"/>
    <n v="230"/>
    <d v="2023-05-04T00:00:00"/>
    <s v="Office NST/NWT"/>
    <s v="APAJ"/>
    <n v="4052023"/>
    <n v="5.28"/>
    <n v="200333"/>
    <s v="Linda Mills"/>
    <x v="4"/>
  </r>
  <r>
    <n v="7350"/>
    <s v="Office Supplies/Stationery"/>
    <n v="240"/>
    <d v="2023-05-04T00:00:00"/>
    <s v="Office NST/NWT"/>
    <s v="APAJ"/>
    <n v="4052023"/>
    <n v="4.17"/>
    <n v="200333"/>
    <s v="Linda Mills"/>
    <x v="4"/>
  </r>
  <r>
    <n v="7350"/>
    <s v="Office Supplies/Stationery"/>
    <n v="340"/>
    <d v="2023-05-04T00:00:00"/>
    <s v="Office NST/NWT"/>
    <s v="APAJ"/>
    <n v="4052023"/>
    <n v="2.13"/>
    <n v="200333"/>
    <s v="Linda Mills"/>
    <x v="4"/>
  </r>
  <r>
    <n v="7350"/>
    <s v="Office Supplies/Stationery"/>
    <n v="935"/>
    <d v="2023-05-04T00:00:00"/>
    <s v="Office NST/NWT"/>
    <s v="APAJ"/>
    <n v="4052023"/>
    <n v="1.96"/>
    <n v="200333"/>
    <s v="Linda Mills"/>
    <x v="4"/>
  </r>
  <r>
    <n v="7350"/>
    <s v="Office Supplies/Stationery"/>
    <n v="936"/>
    <d v="2023-05-04T00:00:00"/>
    <s v="Office NST/NWT"/>
    <s v="APAJ"/>
    <n v="4052023"/>
    <n v="1.96"/>
    <n v="200333"/>
    <s v="Linda Mills"/>
    <x v="4"/>
  </r>
  <r>
    <n v="7350"/>
    <s v="Office Supplies/Stationery"/>
    <n v="140"/>
    <d v="2023-10-01T00:00:00"/>
    <s v="Locksmart"/>
    <s v="APAJ"/>
    <n v="29090"/>
    <n v="32"/>
    <n v="11503"/>
    <s v="Locksmart"/>
    <x v="4"/>
  </r>
  <r>
    <n v="7350"/>
    <s v="Office Supplies/Stationery"/>
    <n v="140"/>
    <d v="2023-11-09T00:00:00"/>
    <s v="Locksmart"/>
    <s v="APAJ"/>
    <n v="29090"/>
    <n v="-32"/>
    <n v="11503"/>
    <s v="Locksmart"/>
    <x v="4"/>
  </r>
  <r>
    <n v="7350"/>
    <s v="Office Supplies/Stationery"/>
    <n v="140"/>
    <d v="2023-12-08T00:00:00"/>
    <s v="Locksmart"/>
    <s v="APAJ"/>
    <n v="29390"/>
    <n v="25"/>
    <n v="11503"/>
    <s v="Locksmart"/>
    <x v="4"/>
  </r>
  <r>
    <n v="7350"/>
    <s v="Office Supplies/Stationery"/>
    <n v="112"/>
    <d v="2023-08-23T00:00:00"/>
    <s v="Customised Lexus Keyrings in Case"/>
    <s v="APRC"/>
    <s v="PO11208675"/>
    <n v="637.5"/>
    <n v="11360"/>
    <s v="Merch Dept Ltd"/>
    <x v="4"/>
  </r>
  <r>
    <n v="7350"/>
    <s v="Office Supplies/Stationery"/>
    <n v="142"/>
    <d v="2023-06-01T00:00:00"/>
    <s v="Milford Auto Electrical"/>
    <s v="APAJ"/>
    <n v="86367"/>
    <n v="150"/>
    <n v="775"/>
    <s v="Milford Auto Electrical"/>
    <x v="4"/>
  </r>
  <r>
    <n v="7350"/>
    <s v="Office Supplies/Stationery"/>
    <n v="130"/>
    <d v="2023-06-30T00:00:00"/>
    <s v="N Z Couriers Ltd"/>
    <s v="APAJ"/>
    <s v="202312/248"/>
    <n v="47.11"/>
    <n v="100"/>
    <s v="N Z Couriers Ltd"/>
    <x v="4"/>
  </r>
  <r>
    <n v="7350"/>
    <s v="Office Supplies/Stationery"/>
    <n v="130"/>
    <d v="2023-03-10T00:00:00"/>
    <s v="N Z Safety Limited"/>
    <s v="APAJ"/>
    <s v="S753104"/>
    <n v="73.930000000000007"/>
    <n v="10038"/>
    <s v="N Z Safety Limited"/>
    <x v="4"/>
  </r>
  <r>
    <n v="7350"/>
    <s v="Office Supplies/Stationery"/>
    <n v="130"/>
    <d v="2023-03-28T00:00:00"/>
    <s v="Double Sided Mounting Tape"/>
    <s v="APRC"/>
    <s v="PO13000026"/>
    <n v="9.94"/>
    <n v="10038"/>
    <s v="N Z Safety Limited"/>
    <x v="4"/>
  </r>
  <r>
    <n v="7350"/>
    <s v="Office Supplies/Stationery"/>
    <n v="130"/>
    <d v="2023-04-04T00:00:00"/>
    <s v="N Z Safety Limited"/>
    <s v="APAJ"/>
    <s v="S842977"/>
    <n v="44.01"/>
    <n v="10038"/>
    <s v="N Z Safety Limited"/>
    <x v="4"/>
  </r>
  <r>
    <n v="7350"/>
    <s v="Office Supplies/Stationery"/>
    <n v="130"/>
    <d v="2023-04-06T00:00:00"/>
    <s v="N Z Safety Limited"/>
    <s v="APAJ"/>
    <s v="S855195"/>
    <n v="16.77"/>
    <n v="10038"/>
    <s v="N Z Safety Limited"/>
    <x v="4"/>
  </r>
  <r>
    <n v="7350"/>
    <s v="Office Supplies/Stationery"/>
    <n v="110"/>
    <d v="2023-04-19T00:00:00"/>
    <s v="Office Supplies NST"/>
    <s v="APAJ"/>
    <s v="REFUND"/>
    <n v="-5.19"/>
    <n v="10038"/>
    <s v="N Z Safety Limited"/>
    <x v="4"/>
  </r>
  <r>
    <n v="7350"/>
    <s v="Office Supplies/Stationery"/>
    <n v="112"/>
    <d v="2023-04-19T00:00:00"/>
    <s v="Office Supplies NST"/>
    <s v="APAJ"/>
    <s v="REFUND"/>
    <n v="-2.6"/>
    <n v="10038"/>
    <s v="N Z Safety Limited"/>
    <x v="4"/>
  </r>
  <r>
    <n v="7350"/>
    <s v="Office Supplies/Stationery"/>
    <n v="120"/>
    <d v="2023-04-19T00:00:00"/>
    <s v="Office Supplies NST"/>
    <s v="APAJ"/>
    <s v="REFUND"/>
    <n v="-5.71"/>
    <n v="10038"/>
    <s v="N Z Safety Limited"/>
    <x v="4"/>
  </r>
  <r>
    <n v="7350"/>
    <s v="Office Supplies/Stationery"/>
    <n v="130"/>
    <d v="2023-04-19T00:00:00"/>
    <s v="Office Supplies NST"/>
    <s v="APAJ"/>
    <s v="REFUND"/>
    <n v="-4.41"/>
    <n v="10038"/>
    <s v="N Z Safety Limited"/>
    <x v="4"/>
  </r>
  <r>
    <n v="7350"/>
    <s v="Office Supplies/Stationery"/>
    <n v="140"/>
    <d v="2023-04-19T00:00:00"/>
    <s v="Office Supplies NST"/>
    <s v="APAJ"/>
    <s v="REFUND"/>
    <n v="-5.19"/>
    <n v="10038"/>
    <s v="N Z Safety Limited"/>
    <x v="4"/>
  </r>
  <r>
    <n v="7350"/>
    <s v="Office Supplies/Stationery"/>
    <n v="160"/>
    <d v="2023-04-19T00:00:00"/>
    <s v="Office Supplies NST"/>
    <s v="APAJ"/>
    <s v="REFUND"/>
    <n v="-1.56"/>
    <n v="10038"/>
    <s v="N Z Safety Limited"/>
    <x v="4"/>
  </r>
  <r>
    <n v="7350"/>
    <s v="Office Supplies/Stationery"/>
    <n v="935"/>
    <d v="2023-04-19T00:00:00"/>
    <s v="Office Supplies NST"/>
    <s v="APAJ"/>
    <s v="REFUND"/>
    <n v="-1.3"/>
    <n v="10038"/>
    <s v="N Z Safety Limited"/>
    <x v="4"/>
  </r>
  <r>
    <n v="7350"/>
    <s v="Office Supplies/Stationery"/>
    <n v="130"/>
    <d v="2023-05-02T00:00:00"/>
    <s v="N Z Safety Limited"/>
    <s v="APAJ"/>
    <s v="S933057"/>
    <n v="109.39"/>
    <n v="10038"/>
    <s v="N Z Safety Limited"/>
    <x v="4"/>
  </r>
  <r>
    <n v="7350"/>
    <s v="Office Supplies/Stationery"/>
    <n v="130"/>
    <d v="2023-05-02T00:00:00"/>
    <s v="N Z Safety Limited"/>
    <s v="APAJ"/>
    <s v="S933807"/>
    <n v="29.34"/>
    <n v="10038"/>
    <s v="N Z Safety Limited"/>
    <x v="4"/>
  </r>
  <r>
    <n v="7350"/>
    <s v="Office Supplies/Stationery"/>
    <n v="130"/>
    <d v="2023-06-16T00:00:00"/>
    <s v="N Z Safety Limited"/>
    <s v="APAJ"/>
    <s v="R111740"/>
    <n v="97.7"/>
    <n v="10038"/>
    <s v="N Z Safety Limited"/>
    <x v="4"/>
  </r>
  <r>
    <n v="7350"/>
    <s v="Office Supplies/Stationery"/>
    <n v="440"/>
    <d v="2023-06-23T00:00:00"/>
    <s v="N Z Safety Limited"/>
    <s v="APAJ"/>
    <s v="R138808"/>
    <n v="35.42"/>
    <n v="10038"/>
    <s v="N Z Safety Limited"/>
    <x v="4"/>
  </r>
  <r>
    <n v="7350"/>
    <s v="Office Supplies/Stationery"/>
    <n v="440"/>
    <d v="2023-06-23T00:00:00"/>
    <s v="heaters"/>
    <s v="APRC"/>
    <s v="PO44100795"/>
    <n v="106.26"/>
    <n v="10038"/>
    <s v="N Z Safety Limited"/>
    <x v="4"/>
  </r>
  <r>
    <n v="7350"/>
    <s v="Office Supplies/Stationery"/>
    <n v="130"/>
    <d v="2023-07-13T00:00:00"/>
    <s v="N Z Safety Limited"/>
    <s v="APAJ"/>
    <s v="R210803"/>
    <n v="123.72"/>
    <n v="10038"/>
    <s v="N Z Safety Limited"/>
    <x v="4"/>
  </r>
  <r>
    <n v="7350"/>
    <s v="Office Supplies/Stationery"/>
    <n v="130"/>
    <d v="2023-07-18T00:00:00"/>
    <s v="N Z Safety Limited"/>
    <s v="APAJ"/>
    <s v="R212903"/>
    <n v="15.02"/>
    <n v="10038"/>
    <s v="N Z Safety Limited"/>
    <x v="4"/>
  </r>
  <r>
    <n v="7350"/>
    <s v="Office Supplies/Stationery"/>
    <n v="130"/>
    <d v="2023-07-18T00:00:00"/>
    <s v="N Z Safety Limited"/>
    <s v="APAJ"/>
    <s v="R223124"/>
    <n v="172.14"/>
    <n v="10038"/>
    <s v="N Z Safety Limited"/>
    <x v="4"/>
  </r>
  <r>
    <n v="7350"/>
    <s v="Office Supplies/Stationery"/>
    <n v="142"/>
    <d v="2023-07-18T00:00:00"/>
    <s v="Waste Oil drum pipe fittings"/>
    <s v="APRC"/>
    <s v="PL14000368"/>
    <n v="10.48"/>
    <n v="10038"/>
    <s v="N Z Safety Limited"/>
    <x v="4"/>
  </r>
  <r>
    <n v="7350"/>
    <s v="Office Supplies/Stationery"/>
    <n v="130"/>
    <d v="2023-07-19T00:00:00"/>
    <s v="N Z Safety Limited"/>
    <s v="APAJ"/>
    <s v="R221328"/>
    <n v="250.87"/>
    <n v="10038"/>
    <s v="N Z Safety Limited"/>
    <x v="4"/>
  </r>
  <r>
    <n v="7350"/>
    <s v="Office Supplies/Stationery"/>
    <n v="130"/>
    <d v="2023-07-21T00:00:00"/>
    <s v="N Z Safety Limited"/>
    <s v="APAJ"/>
    <s v="R229268"/>
    <n v="18.579999999999998"/>
    <n v="10038"/>
    <s v="N Z Safety Limited"/>
    <x v="4"/>
  </r>
  <r>
    <n v="7350"/>
    <s v="Office Supplies/Stationery"/>
    <n v="110"/>
    <d v="2023-07-27T00:00:00"/>
    <s v="Office NST/NWT"/>
    <s v="APAJ"/>
    <s v="R256212"/>
    <n v="21.17"/>
    <n v="10038"/>
    <s v="N Z Safety Limited"/>
    <x v="4"/>
  </r>
  <r>
    <n v="7350"/>
    <s v="Office Supplies/Stationery"/>
    <n v="112"/>
    <d v="2023-07-27T00:00:00"/>
    <s v="Office NST/NWT"/>
    <s v="APAJ"/>
    <s v="R256212"/>
    <n v="15.88"/>
    <n v="10038"/>
    <s v="N Z Safety Limited"/>
    <x v="4"/>
  </r>
  <r>
    <n v="7350"/>
    <s v="Office Supplies/Stationery"/>
    <n v="120"/>
    <d v="2023-07-27T00:00:00"/>
    <s v="Office NST/NWT"/>
    <s v="APAJ"/>
    <s v="R256212"/>
    <n v="28.57"/>
    <n v="10038"/>
    <s v="N Z Safety Limited"/>
    <x v="4"/>
  </r>
  <r>
    <n v="7350"/>
    <s v="Office Supplies/Stationery"/>
    <n v="130"/>
    <d v="2023-07-27T00:00:00"/>
    <s v="Office NST/NWT"/>
    <s v="APAJ"/>
    <s v="R256212"/>
    <n v="16.190000000000001"/>
    <n v="10038"/>
    <s v="N Z Safety Limited"/>
    <x v="4"/>
  </r>
  <r>
    <n v="7350"/>
    <s v="Office Supplies/Stationery"/>
    <n v="140"/>
    <d v="2023-07-27T00:00:00"/>
    <s v="Office NST/NWT"/>
    <s v="APAJ"/>
    <s v="R256212"/>
    <n v="19.05"/>
    <n v="10038"/>
    <s v="N Z Safety Limited"/>
    <x v="4"/>
  </r>
  <r>
    <n v="7350"/>
    <s v="Office Supplies/Stationery"/>
    <n v="160"/>
    <d v="2023-07-27T00:00:00"/>
    <s v="Office NST/NWT"/>
    <s v="APAJ"/>
    <s v="R256212"/>
    <n v="9.52"/>
    <n v="10038"/>
    <s v="N Z Safety Limited"/>
    <x v="4"/>
  </r>
  <r>
    <n v="7350"/>
    <s v="Office Supplies/Stationery"/>
    <n v="210"/>
    <d v="2023-07-27T00:00:00"/>
    <s v="Office NST/NWT"/>
    <s v="APAJ"/>
    <s v="R256212"/>
    <n v="10.59"/>
    <n v="10038"/>
    <s v="N Z Safety Limited"/>
    <x v="4"/>
  </r>
  <r>
    <n v="7350"/>
    <s v="Office Supplies/Stationery"/>
    <n v="220"/>
    <d v="2023-07-27T00:00:00"/>
    <s v="Office NST/NWT"/>
    <s v="APAJ"/>
    <s v="R256212"/>
    <n v="6.35"/>
    <n v="10038"/>
    <s v="N Z Safety Limited"/>
    <x v="4"/>
  </r>
  <r>
    <n v="7350"/>
    <s v="Office Supplies/Stationery"/>
    <n v="230"/>
    <d v="2023-07-27T00:00:00"/>
    <s v="Office NST/NWT"/>
    <s v="APAJ"/>
    <s v="R256212"/>
    <n v="10.71"/>
    <n v="10038"/>
    <s v="N Z Safety Limited"/>
    <x v="4"/>
  </r>
  <r>
    <n v="7350"/>
    <s v="Office Supplies/Stationery"/>
    <n v="240"/>
    <d v="2023-07-27T00:00:00"/>
    <s v="Office NST/NWT"/>
    <s v="APAJ"/>
    <s v="R256212"/>
    <n v="8.4600000000000009"/>
    <n v="10038"/>
    <s v="N Z Safety Limited"/>
    <x v="4"/>
  </r>
  <r>
    <n v="7350"/>
    <s v="Office Supplies/Stationery"/>
    <n v="340"/>
    <d v="2023-07-27T00:00:00"/>
    <s v="Office NST/NWT"/>
    <s v="APAJ"/>
    <s v="R256212"/>
    <n v="4.32"/>
    <n v="10038"/>
    <s v="N Z Safety Limited"/>
    <x v="4"/>
  </r>
  <r>
    <n v="7350"/>
    <s v="Office Supplies/Stationery"/>
    <n v="935"/>
    <d v="2023-07-27T00:00:00"/>
    <s v="Office NST/NWT"/>
    <s v="APAJ"/>
    <s v="R256212"/>
    <n v="3.97"/>
    <n v="10038"/>
    <s v="N Z Safety Limited"/>
    <x v="4"/>
  </r>
  <r>
    <n v="7350"/>
    <s v="Office Supplies/Stationery"/>
    <n v="936"/>
    <d v="2023-07-27T00:00:00"/>
    <s v="Office NST/NWT"/>
    <s v="APAJ"/>
    <s v="R256212"/>
    <n v="3.97"/>
    <n v="10038"/>
    <s v="N Z Safety Limited"/>
    <x v="4"/>
  </r>
  <r>
    <n v="7350"/>
    <s v="Office Supplies/Stationery"/>
    <n v="130"/>
    <d v="2023-07-28T00:00:00"/>
    <s v="N Z Safety Limited"/>
    <s v="APAJ"/>
    <s v="R25531"/>
    <n v="16.77"/>
    <n v="10038"/>
    <s v="N Z Safety Limited"/>
    <x v="4"/>
  </r>
  <r>
    <n v="7350"/>
    <s v="Office Supplies/Stationery"/>
    <n v="110"/>
    <d v="2023-07-31T00:00:00"/>
    <s v="Office Supplies NST"/>
    <s v="APAJ"/>
    <s v="R262517"/>
    <n v="255.35"/>
    <n v="10038"/>
    <s v="N Z Safety Limited"/>
    <x v="4"/>
  </r>
  <r>
    <n v="7350"/>
    <s v="Office Supplies/Stationery"/>
    <n v="112"/>
    <d v="2023-07-31T00:00:00"/>
    <s v="Office Supplies NST"/>
    <s v="APAJ"/>
    <s v="R262517"/>
    <n v="127.68"/>
    <n v="10038"/>
    <s v="N Z Safety Limited"/>
    <x v="4"/>
  </r>
  <r>
    <n v="7350"/>
    <s v="Office Supplies/Stationery"/>
    <n v="120"/>
    <d v="2023-07-31T00:00:00"/>
    <s v="Office Supplies NST"/>
    <s v="APAJ"/>
    <s v="R262517"/>
    <n v="280.89"/>
    <n v="10038"/>
    <s v="N Z Safety Limited"/>
    <x v="4"/>
  </r>
  <r>
    <n v="7350"/>
    <s v="Office Supplies/Stationery"/>
    <n v="130"/>
    <d v="2023-07-31T00:00:00"/>
    <s v="Office Supplies NST"/>
    <s v="APAJ"/>
    <s v="R262517"/>
    <n v="217.04"/>
    <n v="10038"/>
    <s v="N Z Safety Limited"/>
    <x v="4"/>
  </r>
  <r>
    <n v="7350"/>
    <s v="Office Supplies/Stationery"/>
    <n v="130"/>
    <d v="2023-07-31T00:00:00"/>
    <s v="N Z Safety Limited"/>
    <s v="APAJ"/>
    <s v="R264556"/>
    <n v="50.28"/>
    <n v="10038"/>
    <s v="N Z Safety Limited"/>
    <x v="4"/>
  </r>
  <r>
    <n v="7350"/>
    <s v="Office Supplies/Stationery"/>
    <n v="140"/>
    <d v="2023-07-31T00:00:00"/>
    <s v="Office Supplies NST"/>
    <s v="APAJ"/>
    <s v="R262517"/>
    <n v="255.35"/>
    <n v="10038"/>
    <s v="N Z Safety Limited"/>
    <x v="4"/>
  </r>
  <r>
    <n v="7350"/>
    <s v="Office Supplies/Stationery"/>
    <n v="160"/>
    <d v="2023-07-31T00:00:00"/>
    <s v="Office Supplies NST"/>
    <s v="APAJ"/>
    <s v="R262517"/>
    <n v="76.61"/>
    <n v="10038"/>
    <s v="N Z Safety Limited"/>
    <x v="4"/>
  </r>
  <r>
    <n v="7350"/>
    <s v="Office Supplies/Stationery"/>
    <n v="935"/>
    <d v="2023-07-31T00:00:00"/>
    <s v="Office Supplies NST"/>
    <s v="APAJ"/>
    <s v="R262517"/>
    <n v="63.83"/>
    <n v="10038"/>
    <s v="N Z Safety Limited"/>
    <x v="4"/>
  </r>
  <r>
    <n v="7350"/>
    <s v="Office Supplies/Stationery"/>
    <n v="130"/>
    <d v="2023-08-04T00:00:00"/>
    <s v="N Z Safety Limited SAFETY STEP ORANGE 505X505X365MM"/>
    <s v="APAJ"/>
    <s v="R284432"/>
    <n v="158.47999999999999"/>
    <n v="10038"/>
    <s v="N Z Safety Limited"/>
    <x v="4"/>
  </r>
  <r>
    <n v="7350"/>
    <s v="Office Supplies/Stationery"/>
    <n v="130"/>
    <d v="2023-08-30T00:00:00"/>
    <s v="N Z Safety Limited"/>
    <s v="APAJ"/>
    <s v="R398365"/>
    <n v="125.25"/>
    <n v="10038"/>
    <s v="N Z Safety Limited"/>
    <x v="4"/>
  </r>
  <r>
    <n v="7350"/>
    <s v="Office Supplies/Stationery"/>
    <n v="130"/>
    <d v="2023-08-31T00:00:00"/>
    <s v="N Z Safety Limited"/>
    <s v="APAJ"/>
    <s v="R377527"/>
    <n v="241.43"/>
    <n v="10038"/>
    <s v="N Z Safety Limited"/>
    <x v="4"/>
  </r>
  <r>
    <n v="7350"/>
    <s v="Office Supplies/Stationery"/>
    <n v="130"/>
    <d v="2023-08-31T00:00:00"/>
    <s v="N Z Safety Limited"/>
    <s v="APAJ"/>
    <s v="R378777"/>
    <n v="67.91"/>
    <n v="10038"/>
    <s v="N Z Safety Limited"/>
    <x v="4"/>
  </r>
  <r>
    <n v="7350"/>
    <s v="Office Supplies/Stationery"/>
    <n v="130"/>
    <d v="2023-08-31T00:00:00"/>
    <s v="N Z Safety Limited"/>
    <s v="APAJ"/>
    <s v="R392271"/>
    <n v="15"/>
    <n v="10038"/>
    <s v="N Z Safety Limited"/>
    <x v="4"/>
  </r>
  <r>
    <n v="7350"/>
    <s v="Office Supplies/Stationery"/>
    <n v="130"/>
    <d v="2023-09-15T00:00:00"/>
    <s v="N Z Safety Limited CONTAINER DIESEL SCEPTER SCD520 20L"/>
    <s v="APAJ"/>
    <s v="R432875"/>
    <n v="37.090000000000003"/>
    <n v="10038"/>
    <s v="N Z Safety Limited"/>
    <x v="4"/>
  </r>
  <r>
    <n v="7350"/>
    <s v="Office Supplies/Stationery"/>
    <n v="440"/>
    <d v="2023-09-15T00:00:00"/>
    <s v="N Z Safety Limited"/>
    <s v="APAJ"/>
    <s v="R419966"/>
    <n v="-4.51"/>
    <n v="10038"/>
    <s v="N Z Safety Limited"/>
    <x v="4"/>
  </r>
  <r>
    <n v="7350"/>
    <s v="Office Supplies/Stationery"/>
    <n v="130"/>
    <d v="2023-09-27T00:00:00"/>
    <s v="N Z Safety Limited"/>
    <s v="APAJ"/>
    <s v="R432875"/>
    <n v="-37.090000000000003"/>
    <n v="10038"/>
    <s v="N Z Safety Limited"/>
    <x v="4"/>
  </r>
  <r>
    <n v="7350"/>
    <s v="Office Supplies/Stationery"/>
    <n v="130"/>
    <d v="2023-10-06T00:00:00"/>
    <s v="N Z Safety Limited"/>
    <s v="APAJ"/>
    <s v="R500403"/>
    <n v="59.28"/>
    <n v="10038"/>
    <s v="N Z Safety Limited"/>
    <x v="4"/>
  </r>
  <r>
    <n v="7350"/>
    <s v="Office Supplies/Stationery"/>
    <n v="170"/>
    <d v="2023-11-01T00:00:00"/>
    <s v="N Z Safety Limited"/>
    <s v="APAJ"/>
    <s v="RBI-377309"/>
    <n v="-28.28"/>
    <n v="10038"/>
    <s v="N Z Safety Limited"/>
    <x v="4"/>
  </r>
  <r>
    <n v="7350"/>
    <s v="Office Supplies/Stationery"/>
    <n v="130"/>
    <d v="2023-11-16T00:00:00"/>
    <s v="N Z Safety Limited"/>
    <s v="APAJ"/>
    <s v="R639317"/>
    <n v="39.520000000000003"/>
    <n v="10038"/>
    <s v="N Z Safety Limited"/>
    <x v="4"/>
  </r>
  <r>
    <n v="7350"/>
    <s v="Office Supplies/Stationery"/>
    <n v="130"/>
    <d v="2023-11-20T00:00:00"/>
    <s v="N Z Safety Limited"/>
    <s v="APAJ"/>
    <s v="R642608"/>
    <n v="37.4"/>
    <n v="10038"/>
    <s v="N Z Safety Limited"/>
    <x v="4"/>
  </r>
  <r>
    <n v="7350"/>
    <s v="Office Supplies/Stationery"/>
    <n v="170"/>
    <d v="2023-11-20T00:00:00"/>
    <s v="N Z Safety Limited ONEPURE 300ML GLASS STILL ARTESIAN WATER 15 UNITS PER CARTON"/>
    <s v="APAJ"/>
    <s v="RBI-377309"/>
    <n v="28.28"/>
    <n v="10038"/>
    <s v="N Z Safety Limited"/>
    <x v="4"/>
  </r>
  <r>
    <n v="7350"/>
    <s v="Office Supplies/Stationery"/>
    <n v="240"/>
    <d v="2023-12-06T00:00:00"/>
    <s v="N Z Safety Limited Signs "/>
    <s v="APAJ"/>
    <s v="R702119"/>
    <n v="115.86"/>
    <n v="10038"/>
    <s v="N Z Safety Limited"/>
    <x v="4"/>
  </r>
  <r>
    <n v="7350"/>
    <s v="Office Supplies/Stationery"/>
    <n v="130"/>
    <d v="2023-12-15T00:00:00"/>
    <s v="N Z Safety Limited"/>
    <s v="APAJ"/>
    <s v="R735666"/>
    <n v="103.75"/>
    <n v="10038"/>
    <s v="N Z Safety Limited"/>
    <x v="4"/>
  </r>
  <r>
    <n v="7350"/>
    <s v="Office Supplies/Stationery"/>
    <n v="130"/>
    <d v="2023-12-22T00:00:00"/>
    <s v="N Z Safety Limited"/>
    <s v="APAJ"/>
    <s v="R760773"/>
    <n v="78.75"/>
    <n v="10038"/>
    <s v="N Z Safety Limited"/>
    <x v="4"/>
  </r>
  <r>
    <n v="7350"/>
    <s v="Office Supplies/Stationery"/>
    <n v="130"/>
    <d v="2023-12-29T00:00:00"/>
    <s v="N Z Safety Limited"/>
    <s v="APAJ"/>
    <s v="R766422"/>
    <n v="11.72"/>
    <n v="10038"/>
    <s v="N Z Safety Limited"/>
    <x v="4"/>
  </r>
  <r>
    <n v="7350"/>
    <s v="Office Supplies/Stationery"/>
    <n v="130"/>
    <d v="2024-02-05T00:00:00"/>
    <s v="N Z Safety Limited"/>
    <s v="APAJ"/>
    <s v="R868479"/>
    <n v="83.42"/>
    <n v="10038"/>
    <s v="N Z Safety Limited"/>
    <x v="4"/>
  </r>
  <r>
    <n v="7350"/>
    <s v="Office Supplies/Stationery"/>
    <n v="140"/>
    <d v="2023-05-01T00:00:00"/>
    <s v="Napa Auto Parts"/>
    <s v="APAJ"/>
    <n v="5580083954"/>
    <n v="-63.95"/>
    <n v="200426"/>
    <s v="Napa Auto Parts"/>
    <x v="4"/>
  </r>
  <r>
    <n v="7350"/>
    <s v="Office Supplies/Stationery"/>
    <n v="230"/>
    <d v="2023-05-01T00:00:00"/>
    <s v="Napa Auto Parts"/>
    <s v="APAJ"/>
    <n v="5600067194"/>
    <n v="22.95"/>
    <n v="200426"/>
    <s v="Napa Auto Parts"/>
    <x v="4"/>
  </r>
  <r>
    <n v="7350"/>
    <s v="Office Supplies/Stationery"/>
    <n v="330"/>
    <d v="2023-05-01T00:00:00"/>
    <s v="Napa Auto Parts"/>
    <s v="APAJ"/>
    <n v="5620053479"/>
    <n v="172"/>
    <n v="200426"/>
    <s v="Napa Auto Parts"/>
    <x v="4"/>
  </r>
  <r>
    <n v="7350"/>
    <s v="Office Supplies/Stationery"/>
    <n v="230"/>
    <d v="2023-05-26T00:00:00"/>
    <s v="Napa Auto Parts"/>
    <s v="APAJ"/>
    <n v="5600065692"/>
    <n v="49.35"/>
    <n v="200426"/>
    <s v="Napa Auto Parts"/>
    <x v="4"/>
  </r>
  <r>
    <n v="7350"/>
    <s v="Office Supplies/Stationery"/>
    <n v="230"/>
    <d v="2023-08-01T00:00:00"/>
    <s v="Napa Auto Parts"/>
    <s v="APAJ"/>
    <n v="5600085258"/>
    <n v="11.45"/>
    <n v="200426"/>
    <s v="Napa Auto Parts"/>
    <x v="4"/>
  </r>
  <r>
    <n v="7350"/>
    <s v="Office Supplies/Stationery"/>
    <n v="230"/>
    <d v="2023-08-01T00:00:00"/>
    <s v="Napa Auto Parts"/>
    <s v="APAJ"/>
    <n v="5600089949"/>
    <n v="55.4"/>
    <n v="200426"/>
    <s v="Napa Auto Parts"/>
    <x v="4"/>
  </r>
  <r>
    <n v="7350"/>
    <s v="Office Supplies/Stationery"/>
    <n v="230"/>
    <d v="2023-08-01T00:00:00"/>
    <s v="Napa Auto Parts"/>
    <s v="APAJ"/>
    <n v="5600090200"/>
    <n v="-35.950000000000003"/>
    <n v="200426"/>
    <s v="Napa Auto Parts"/>
    <x v="4"/>
  </r>
  <r>
    <n v="7350"/>
    <s v="Office Supplies/Stationery"/>
    <n v="340"/>
    <d v="2023-08-01T00:00:00"/>
    <s v="Napa Auto Parts"/>
    <s v="APAJ"/>
    <n v="5620065441"/>
    <n v="120"/>
    <n v="200426"/>
    <s v="Napa Auto Parts"/>
    <x v="4"/>
  </r>
  <r>
    <n v="7350"/>
    <s v="Office Supplies/Stationery"/>
    <n v="330"/>
    <d v="2023-09-05T00:00:00"/>
    <s v="Napa Auto Parts"/>
    <s v="APAJ"/>
    <n v="5620066508"/>
    <n v="21"/>
    <n v="200426"/>
    <s v="Napa Auto Parts"/>
    <x v="4"/>
  </r>
  <r>
    <n v="7350"/>
    <s v="Office Supplies/Stationery"/>
    <n v="112"/>
    <d v="2023-04-06T00:00:00"/>
    <s v="500x Sparkling Water"/>
    <s v="APRC"/>
    <s v="PO19003715"/>
    <n v="67.069999999999993"/>
    <n v="200630"/>
    <s v="Negociants (NNZ Cellars Ltd)"/>
    <x v="4"/>
  </r>
  <r>
    <n v="7350"/>
    <s v="Office Supplies/Stationery"/>
    <n v="112"/>
    <d v="2023-04-19T00:00:00"/>
    <s v="4x Boxes of 500ml Bottles of Sparking Water_x000a_Please deliver to Lexus of North Shore - 4 Link Drive Wairau Valley"/>
    <s v="APRC"/>
    <s v="PO19003731"/>
    <n v="234.28"/>
    <n v="200630"/>
    <s v="Negociants (NNZ Cellars Ltd)"/>
    <x v="4"/>
  </r>
  <r>
    <n v="7350"/>
    <s v="Office Supplies/Stationery"/>
    <n v="112"/>
    <d v="2023-05-05T00:00:00"/>
    <s v="Negociants (NNZ Cellars Ltd)"/>
    <s v="APAJ"/>
    <n v="8983737"/>
    <n v="234.28"/>
    <n v="200630"/>
    <s v="Negociants (NNZ Cellars Ltd)"/>
    <x v="4"/>
  </r>
  <r>
    <n v="7350"/>
    <s v="Office Supplies/Stationery"/>
    <n v="112"/>
    <d v="2023-03-01T00:00:00"/>
    <s v="coffee"/>
    <s v="APRC"/>
    <s v="PO19003654"/>
    <n v="297.57"/>
    <n v="200080"/>
    <s v="Nespresso New Zealand"/>
    <x v="4"/>
  </r>
  <r>
    <n v="7350"/>
    <s v="Office Supplies/Stationery"/>
    <n v="112"/>
    <d v="2023-03-01T00:00:00"/>
    <s v="coffee cup"/>
    <s v="APRC"/>
    <s v="PO19003660"/>
    <n v="24.52"/>
    <n v="200080"/>
    <s v="Nespresso New Zealand"/>
    <x v="4"/>
  </r>
  <r>
    <n v="7350"/>
    <s v="Office Supplies/Stationery"/>
    <n v="110"/>
    <d v="2023-03-02T00:00:00"/>
    <s v="Office Supplies NST"/>
    <s v="APAJ"/>
    <n v="45464152"/>
    <n v="136.87"/>
    <n v="200080"/>
    <s v="Nespresso New Zealand"/>
    <x v="4"/>
  </r>
  <r>
    <n v="7350"/>
    <s v="Office Supplies/Stationery"/>
    <n v="112"/>
    <d v="2023-03-02T00:00:00"/>
    <s v="Office Supplies NST"/>
    <s v="APAJ"/>
    <n v="45464152"/>
    <n v="68.430000000000007"/>
    <n v="200080"/>
    <s v="Nespresso New Zealand"/>
    <x v="4"/>
  </r>
  <r>
    <n v="7350"/>
    <s v="Office Supplies/Stationery"/>
    <n v="120"/>
    <d v="2023-03-02T00:00:00"/>
    <s v="Office Supplies NST"/>
    <s v="APAJ"/>
    <n v="45464152"/>
    <n v="150.56"/>
    <n v="200080"/>
    <s v="Nespresso New Zealand"/>
    <x v="4"/>
  </r>
  <r>
    <n v="7350"/>
    <s v="Office Supplies/Stationery"/>
    <n v="130"/>
    <d v="2023-03-02T00:00:00"/>
    <s v="Office Supplies NST"/>
    <s v="APAJ"/>
    <n v="45464152"/>
    <n v="116.34"/>
    <n v="200080"/>
    <s v="Nespresso New Zealand"/>
    <x v="4"/>
  </r>
  <r>
    <n v="7350"/>
    <s v="Office Supplies/Stationery"/>
    <n v="140"/>
    <d v="2023-03-02T00:00:00"/>
    <s v="Office Supplies NST"/>
    <s v="APAJ"/>
    <n v="45464152"/>
    <n v="136.87"/>
    <n v="200080"/>
    <s v="Nespresso New Zealand"/>
    <x v="4"/>
  </r>
  <r>
    <n v="7350"/>
    <s v="Office Supplies/Stationery"/>
    <n v="160"/>
    <d v="2023-03-02T00:00:00"/>
    <s v="Office Supplies NST"/>
    <s v="APAJ"/>
    <n v="45464152"/>
    <n v="41.06"/>
    <n v="200080"/>
    <s v="Nespresso New Zealand"/>
    <x v="4"/>
  </r>
  <r>
    <n v="7350"/>
    <s v="Office Supplies/Stationery"/>
    <n v="935"/>
    <d v="2023-03-02T00:00:00"/>
    <s v="Office Supplies NST"/>
    <s v="APAJ"/>
    <n v="45464152"/>
    <n v="34.22"/>
    <n v="200080"/>
    <s v="Nespresso New Zealand"/>
    <x v="4"/>
  </r>
  <r>
    <n v="7350"/>
    <s v="Office Supplies/Stationery"/>
    <n v="110"/>
    <d v="2023-03-23T00:00:00"/>
    <s v="Office Supplies NST"/>
    <s v="APAJ"/>
    <n v="45666496"/>
    <n v="161.16999999999999"/>
    <n v="200080"/>
    <s v="Nespresso New Zealand"/>
    <x v="4"/>
  </r>
  <r>
    <n v="7350"/>
    <s v="Office Supplies/Stationery"/>
    <n v="112"/>
    <d v="2023-03-23T00:00:00"/>
    <s v="Office Supplies NST"/>
    <s v="APAJ"/>
    <n v="45666496"/>
    <n v="80.59"/>
    <n v="200080"/>
    <s v="Nespresso New Zealand"/>
    <x v="4"/>
  </r>
  <r>
    <n v="7350"/>
    <s v="Office Supplies/Stationery"/>
    <n v="120"/>
    <d v="2023-03-23T00:00:00"/>
    <s v="Office Supplies NST"/>
    <s v="APAJ"/>
    <n v="45666496"/>
    <n v="177.3"/>
    <n v="200080"/>
    <s v="Nespresso New Zealand"/>
    <x v="4"/>
  </r>
  <r>
    <n v="7350"/>
    <s v="Office Supplies/Stationery"/>
    <n v="130"/>
    <d v="2023-03-23T00:00:00"/>
    <s v="Office Supplies NST"/>
    <s v="APAJ"/>
    <n v="45666496"/>
    <n v="137"/>
    <n v="200080"/>
    <s v="Nespresso New Zealand"/>
    <x v="4"/>
  </r>
  <r>
    <n v="7350"/>
    <s v="Office Supplies/Stationery"/>
    <n v="140"/>
    <d v="2023-03-23T00:00:00"/>
    <s v="Office Supplies NST"/>
    <s v="APAJ"/>
    <n v="45666496"/>
    <n v="161.16999999999999"/>
    <n v="200080"/>
    <s v="Nespresso New Zealand"/>
    <x v="4"/>
  </r>
  <r>
    <n v="7350"/>
    <s v="Office Supplies/Stationery"/>
    <n v="160"/>
    <d v="2023-03-23T00:00:00"/>
    <s v="Office Supplies NST"/>
    <s v="APAJ"/>
    <n v="45666496"/>
    <n v="48.36"/>
    <n v="200080"/>
    <s v="Nespresso New Zealand"/>
    <x v="4"/>
  </r>
  <r>
    <n v="7350"/>
    <s v="Office Supplies/Stationery"/>
    <n v="935"/>
    <d v="2023-03-23T00:00:00"/>
    <s v="Office Supplies NST"/>
    <s v="APAJ"/>
    <n v="45666496"/>
    <n v="40.299999999999997"/>
    <n v="200080"/>
    <s v="Nespresso New Zealand"/>
    <x v="4"/>
  </r>
  <r>
    <n v="7350"/>
    <s v="Office Supplies/Stationery"/>
    <n v="110"/>
    <d v="2023-04-04T00:00:00"/>
    <s v="Nespresso New Zealand for NST"/>
    <s v="APAJ"/>
    <n v="45792403"/>
    <n v="525.91"/>
    <n v="200080"/>
    <s v="Nespresso New Zealand"/>
    <x v="4"/>
  </r>
  <r>
    <n v="7350"/>
    <s v="Office Supplies/Stationery"/>
    <n v="112"/>
    <d v="2023-04-04T00:00:00"/>
    <s v="Nespresso New Zealand - Reversal"/>
    <s v="APAJ"/>
    <n v="45792403"/>
    <n v="-525.91"/>
    <n v="200080"/>
    <s v="Nespresso New Zealand"/>
    <x v="4"/>
  </r>
  <r>
    <n v="7350"/>
    <s v="Office Supplies/Stationery"/>
    <n v="112"/>
    <d v="2023-04-04T00:00:00"/>
    <s v="Nespresso New Zealand"/>
    <s v="APAJ"/>
    <n v="45789217"/>
    <n v="-42.04"/>
    <n v="200080"/>
    <s v="Nespresso New Zealand"/>
    <x v="4"/>
  </r>
  <r>
    <n v="7350"/>
    <s v="Office Supplies/Stationery"/>
    <n v="112"/>
    <d v="2023-04-04T00:00:00"/>
    <s v="Selection of Pods, Pods Towers and Cups for NST Showroom"/>
    <s v="APRC"/>
    <s v="PO19003710"/>
    <n v="525.91"/>
    <n v="200080"/>
    <s v="Nespresso New Zealand"/>
    <x v="4"/>
  </r>
  <r>
    <n v="7350"/>
    <s v="Office Supplies/Stationery"/>
    <n v="112"/>
    <d v="2023-04-04T00:00:00"/>
    <s v="11x Assorted Boxes of Coffee Capsules"/>
    <s v="APRC"/>
    <s v="PO19003696"/>
    <n v="320.3"/>
    <n v="200080"/>
    <s v="Nespresso New Zealand"/>
    <x v="4"/>
  </r>
  <r>
    <n v="7350"/>
    <s v="Office Supplies/Stationery"/>
    <n v="110"/>
    <d v="2023-04-11T00:00:00"/>
    <s v="Office Supplies NST"/>
    <s v="APAJ"/>
    <n v="45849619"/>
    <n v="92.38"/>
    <n v="200080"/>
    <s v="Nespresso New Zealand"/>
    <x v="4"/>
  </r>
  <r>
    <n v="7350"/>
    <s v="Office Supplies/Stationery"/>
    <n v="112"/>
    <d v="2023-04-11T00:00:00"/>
    <s v="Office Supplies NST"/>
    <s v="APAJ"/>
    <n v="45849619"/>
    <n v="46.19"/>
    <n v="200080"/>
    <s v="Nespresso New Zealand"/>
    <x v="4"/>
  </r>
  <r>
    <n v="7350"/>
    <s v="Office Supplies/Stationery"/>
    <n v="120"/>
    <d v="2023-04-11T00:00:00"/>
    <s v="Office Supplies NST"/>
    <s v="APAJ"/>
    <n v="45849619"/>
    <n v="101.62"/>
    <n v="200080"/>
    <s v="Nespresso New Zealand"/>
    <x v="4"/>
  </r>
  <r>
    <n v="7350"/>
    <s v="Office Supplies/Stationery"/>
    <n v="130"/>
    <d v="2023-04-11T00:00:00"/>
    <s v="Office Supplies NST"/>
    <s v="APAJ"/>
    <n v="45849619"/>
    <n v="78.52"/>
    <n v="200080"/>
    <s v="Nespresso New Zealand"/>
    <x v="4"/>
  </r>
  <r>
    <n v="7350"/>
    <s v="Office Supplies/Stationery"/>
    <n v="140"/>
    <d v="2023-04-11T00:00:00"/>
    <s v="Office Supplies NST"/>
    <s v="APAJ"/>
    <n v="45849619"/>
    <n v="92.38"/>
    <n v="200080"/>
    <s v="Nespresso New Zealand"/>
    <x v="4"/>
  </r>
  <r>
    <n v="7350"/>
    <s v="Office Supplies/Stationery"/>
    <n v="160"/>
    <d v="2023-04-11T00:00:00"/>
    <s v="Office Supplies NST"/>
    <s v="APAJ"/>
    <n v="45849619"/>
    <n v="27.71"/>
    <n v="200080"/>
    <s v="Nespresso New Zealand"/>
    <x v="4"/>
  </r>
  <r>
    <n v="7350"/>
    <s v="Office Supplies/Stationery"/>
    <n v="935"/>
    <d v="2023-04-11T00:00:00"/>
    <s v="Office Supplies NST"/>
    <s v="APAJ"/>
    <n v="45849619"/>
    <n v="23.1"/>
    <n v="200080"/>
    <s v="Nespresso New Zealand"/>
    <x v="4"/>
  </r>
  <r>
    <n v="7350"/>
    <s v="Office Supplies/Stationery"/>
    <n v="110"/>
    <d v="2023-04-14T00:00:00"/>
    <s v="Office Supplies NST"/>
    <s v="APAJ"/>
    <n v="45880608"/>
    <n v="200"/>
    <n v="200080"/>
    <s v="Nespresso New Zealand"/>
    <x v="4"/>
  </r>
  <r>
    <n v="7350"/>
    <s v="Office Supplies/Stationery"/>
    <n v="112"/>
    <d v="2023-04-14T00:00:00"/>
    <s v="Office Supplies NST"/>
    <s v="APAJ"/>
    <n v="45880608"/>
    <n v="100"/>
    <n v="200080"/>
    <s v="Nespresso New Zealand"/>
    <x v="4"/>
  </r>
  <r>
    <n v="7350"/>
    <s v="Office Supplies/Stationery"/>
    <n v="120"/>
    <d v="2023-04-14T00:00:00"/>
    <s v="Office Supplies NST"/>
    <s v="APAJ"/>
    <n v="45880608"/>
    <n v="220"/>
    <n v="200080"/>
    <s v="Nespresso New Zealand"/>
    <x v="4"/>
  </r>
  <r>
    <n v="7350"/>
    <s v="Office Supplies/Stationery"/>
    <n v="130"/>
    <d v="2023-04-14T00:00:00"/>
    <s v="Office Supplies NST"/>
    <s v="APAJ"/>
    <n v="45880608"/>
    <n v="170"/>
    <n v="200080"/>
    <s v="Nespresso New Zealand"/>
    <x v="4"/>
  </r>
  <r>
    <n v="7350"/>
    <s v="Office Supplies/Stationery"/>
    <n v="140"/>
    <d v="2023-04-14T00:00:00"/>
    <s v="Office Supplies NST"/>
    <s v="APAJ"/>
    <n v="45880608"/>
    <n v="200"/>
    <n v="200080"/>
    <s v="Nespresso New Zealand"/>
    <x v="4"/>
  </r>
  <r>
    <n v="7350"/>
    <s v="Office Supplies/Stationery"/>
    <n v="160"/>
    <d v="2023-04-14T00:00:00"/>
    <s v="Office Supplies NST"/>
    <s v="APAJ"/>
    <n v="45880608"/>
    <n v="60"/>
    <n v="200080"/>
    <s v="Nespresso New Zealand"/>
    <x v="4"/>
  </r>
  <r>
    <n v="7350"/>
    <s v="Office Supplies/Stationery"/>
    <n v="935"/>
    <d v="2023-04-14T00:00:00"/>
    <s v="Office Supplies NST"/>
    <s v="APAJ"/>
    <n v="45880608"/>
    <n v="50"/>
    <n v="200080"/>
    <s v="Nespresso New Zealand"/>
    <x v="4"/>
  </r>
  <r>
    <n v="7350"/>
    <s v="Office Supplies/Stationery"/>
    <n v="430"/>
    <d v="2023-04-18T00:00:00"/>
    <s v="Nespresso New Zealand"/>
    <s v="APAJ"/>
    <n v="47719959"/>
    <n v="236.61"/>
    <n v="200080"/>
    <s v="Nespresso New Zealand"/>
    <x v="4"/>
  </r>
  <r>
    <n v="7350"/>
    <s v="Office Supplies/Stationery"/>
    <n v="440"/>
    <d v="2023-04-18T00:00:00"/>
    <s v="Nespresso New Zealand"/>
    <s v="APAJ"/>
    <n v="47719959"/>
    <n v="236.61"/>
    <n v="200080"/>
    <s v="Nespresso New Zealand"/>
    <x v="4"/>
  </r>
  <r>
    <n v="7350"/>
    <s v="Office Supplies/Stationery"/>
    <n v="110"/>
    <d v="2023-04-19T00:00:00"/>
    <s v="Office Supplies NST"/>
    <s v="APAJ"/>
    <n v="45927211"/>
    <n v="24.62"/>
    <n v="200080"/>
    <s v="Nespresso New Zealand"/>
    <x v="4"/>
  </r>
  <r>
    <n v="7350"/>
    <s v="Office Supplies/Stationery"/>
    <n v="112"/>
    <d v="2023-04-19T00:00:00"/>
    <s v="Office Supplies NST"/>
    <s v="APAJ"/>
    <n v="45927211"/>
    <n v="12.31"/>
    <n v="200080"/>
    <s v="Nespresso New Zealand"/>
    <x v="4"/>
  </r>
  <r>
    <n v="7350"/>
    <s v="Office Supplies/Stationery"/>
    <n v="120"/>
    <d v="2023-04-19T00:00:00"/>
    <s v="Office Supplies NST"/>
    <s v="APAJ"/>
    <n v="45927211"/>
    <n v="27.08"/>
    <n v="200080"/>
    <s v="Nespresso New Zealand"/>
    <x v="4"/>
  </r>
  <r>
    <n v="7350"/>
    <s v="Office Supplies/Stationery"/>
    <n v="130"/>
    <d v="2023-04-19T00:00:00"/>
    <s v="Office Supplies NST"/>
    <s v="APAJ"/>
    <n v="45927211"/>
    <n v="20.93"/>
    <n v="200080"/>
    <s v="Nespresso New Zealand"/>
    <x v="4"/>
  </r>
  <r>
    <n v="7350"/>
    <s v="Office Supplies/Stationery"/>
    <n v="140"/>
    <d v="2023-04-19T00:00:00"/>
    <s v="Office Supplies NST"/>
    <s v="APAJ"/>
    <n v="45927211"/>
    <n v="24.62"/>
    <n v="200080"/>
    <s v="Nespresso New Zealand"/>
    <x v="4"/>
  </r>
  <r>
    <n v="7350"/>
    <s v="Office Supplies/Stationery"/>
    <n v="160"/>
    <d v="2023-04-19T00:00:00"/>
    <s v="Office Supplies NST"/>
    <s v="APAJ"/>
    <n v="45927211"/>
    <n v="7.38"/>
    <n v="200080"/>
    <s v="Nespresso New Zealand"/>
    <x v="4"/>
  </r>
  <r>
    <n v="7350"/>
    <s v="Office Supplies/Stationery"/>
    <n v="935"/>
    <d v="2023-04-19T00:00:00"/>
    <s v="Office Supplies NST"/>
    <s v="APAJ"/>
    <n v="45927211"/>
    <n v="6.16"/>
    <n v="200080"/>
    <s v="Nespresso New Zealand"/>
    <x v="4"/>
  </r>
  <r>
    <n v="7350"/>
    <s v="Office Supplies/Stationery"/>
    <n v="112"/>
    <d v="2023-04-20T00:00:00"/>
    <s v="Nespresso New Zealand"/>
    <s v="APAJ"/>
    <n v="45584924"/>
    <n v="459.57"/>
    <n v="200080"/>
    <s v="Nespresso New Zealand"/>
    <x v="4"/>
  </r>
  <r>
    <n v="7350"/>
    <s v="Office Supplies/Stationery"/>
    <n v="110"/>
    <d v="2023-04-28T00:00:00"/>
    <s v="Office Supplies NST"/>
    <s v="APAJ"/>
    <n v="46013462"/>
    <n v="116.26"/>
    <n v="200080"/>
    <s v="Nespresso New Zealand"/>
    <x v="4"/>
  </r>
  <r>
    <n v="7350"/>
    <s v="Office Supplies/Stationery"/>
    <n v="110"/>
    <d v="2023-04-28T00:00:00"/>
    <s v="Office Supplies NST"/>
    <s v="APAJ"/>
    <n v="46014258"/>
    <n v="98.55"/>
    <n v="200080"/>
    <s v="Nespresso New Zealand"/>
    <x v="4"/>
  </r>
  <r>
    <n v="7350"/>
    <s v="Office Supplies/Stationery"/>
    <n v="112"/>
    <d v="2023-04-28T00:00:00"/>
    <s v="Office Supplies NST"/>
    <s v="APAJ"/>
    <n v="46013462"/>
    <n v="58.13"/>
    <n v="200080"/>
    <s v="Nespresso New Zealand"/>
    <x v="4"/>
  </r>
  <r>
    <n v="7350"/>
    <s v="Office Supplies/Stationery"/>
    <n v="112"/>
    <d v="2023-04-28T00:00:00"/>
    <s v="Office Supplies NST"/>
    <s v="APAJ"/>
    <n v="46014258"/>
    <n v="49.28"/>
    <n v="200080"/>
    <s v="Nespresso New Zealand"/>
    <x v="4"/>
  </r>
  <r>
    <n v="7350"/>
    <s v="Office Supplies/Stationery"/>
    <n v="120"/>
    <d v="2023-04-28T00:00:00"/>
    <s v="Office Supplies NST"/>
    <s v="APAJ"/>
    <n v="46013462"/>
    <n v="127.89"/>
    <n v="200080"/>
    <s v="Nespresso New Zealand"/>
    <x v="4"/>
  </r>
  <r>
    <n v="7350"/>
    <s v="Office Supplies/Stationery"/>
    <n v="120"/>
    <d v="2023-04-28T00:00:00"/>
    <s v="Office Supplies NST"/>
    <s v="APAJ"/>
    <n v="46014258"/>
    <n v="108.41"/>
    <n v="200080"/>
    <s v="Nespresso New Zealand"/>
    <x v="4"/>
  </r>
  <r>
    <n v="7350"/>
    <s v="Office Supplies/Stationery"/>
    <n v="130"/>
    <d v="2023-04-28T00:00:00"/>
    <s v="Office Supplies NST"/>
    <s v="APAJ"/>
    <n v="46013462"/>
    <n v="98.83"/>
    <n v="200080"/>
    <s v="Nespresso New Zealand"/>
    <x v="4"/>
  </r>
  <r>
    <n v="7350"/>
    <s v="Office Supplies/Stationery"/>
    <n v="130"/>
    <d v="2023-04-28T00:00:00"/>
    <s v="Office Supplies NST"/>
    <s v="APAJ"/>
    <n v="46014258"/>
    <n v="83.77"/>
    <n v="200080"/>
    <s v="Nespresso New Zealand"/>
    <x v="4"/>
  </r>
  <r>
    <n v="7350"/>
    <s v="Office Supplies/Stationery"/>
    <n v="140"/>
    <d v="2023-04-28T00:00:00"/>
    <s v="Office Supplies NST"/>
    <s v="APAJ"/>
    <n v="46013462"/>
    <n v="116.26"/>
    <n v="200080"/>
    <s v="Nespresso New Zealand"/>
    <x v="4"/>
  </r>
  <r>
    <n v="7350"/>
    <s v="Office Supplies/Stationery"/>
    <n v="140"/>
    <d v="2023-04-28T00:00:00"/>
    <s v="Office Supplies NST"/>
    <s v="APAJ"/>
    <n v="46014258"/>
    <n v="98.55"/>
    <n v="200080"/>
    <s v="Nespresso New Zealand"/>
    <x v="4"/>
  </r>
  <r>
    <n v="7350"/>
    <s v="Office Supplies/Stationery"/>
    <n v="160"/>
    <d v="2023-04-28T00:00:00"/>
    <s v="Office Supplies NST"/>
    <s v="APAJ"/>
    <n v="46013462"/>
    <n v="34.880000000000003"/>
    <n v="200080"/>
    <s v="Nespresso New Zealand"/>
    <x v="4"/>
  </r>
  <r>
    <n v="7350"/>
    <s v="Office Supplies/Stationery"/>
    <n v="160"/>
    <d v="2023-04-28T00:00:00"/>
    <s v="Office Supplies NST"/>
    <s v="APAJ"/>
    <n v="46014258"/>
    <n v="29.57"/>
    <n v="200080"/>
    <s v="Nespresso New Zealand"/>
    <x v="4"/>
  </r>
  <r>
    <n v="7350"/>
    <s v="Office Supplies/Stationery"/>
    <n v="935"/>
    <d v="2023-04-28T00:00:00"/>
    <s v="Office Supplies NST"/>
    <s v="APAJ"/>
    <n v="46013462"/>
    <n v="29.07"/>
    <n v="200080"/>
    <s v="Nespresso New Zealand"/>
    <x v="4"/>
  </r>
  <r>
    <n v="7350"/>
    <s v="Office Supplies/Stationery"/>
    <n v="935"/>
    <d v="2023-04-28T00:00:00"/>
    <s v="Office Supplies NST"/>
    <s v="APAJ"/>
    <n v="46014258"/>
    <n v="24.63"/>
    <n v="200080"/>
    <s v="Nespresso New Zealand"/>
    <x v="4"/>
  </r>
  <r>
    <n v="7350"/>
    <s v="Office Supplies/Stationery"/>
    <n v="112"/>
    <d v="2023-05-01T00:00:00"/>
    <s v="Nespresso New Zealand"/>
    <s v="APAJ"/>
    <n v="46045154"/>
    <n v="215.22"/>
    <n v="200080"/>
    <s v="Nespresso New Zealand"/>
    <x v="4"/>
  </r>
  <r>
    <n v="7350"/>
    <s v="Office Supplies/Stationery"/>
    <n v="430"/>
    <d v="2023-05-04T00:00:00"/>
    <s v="Nespresso New Zealand"/>
    <s v="APAJ"/>
    <n v="46078033"/>
    <n v="36.090000000000003"/>
    <n v="200080"/>
    <s v="Nespresso New Zealand"/>
    <x v="4"/>
  </r>
  <r>
    <n v="7350"/>
    <s v="Office Supplies/Stationery"/>
    <n v="440"/>
    <d v="2023-05-04T00:00:00"/>
    <s v="Nespresso New Zealand"/>
    <s v="APAJ"/>
    <n v="46078033"/>
    <n v="36.090000000000003"/>
    <n v="200080"/>
    <s v="Nespresso New Zealand"/>
    <x v="4"/>
  </r>
  <r>
    <n v="7350"/>
    <s v="Office Supplies/Stationery"/>
    <n v="112"/>
    <d v="2023-05-23T00:00:00"/>
    <s v="Nespresso New Zealand"/>
    <s v="APAJ"/>
    <n v="46274266"/>
    <n v="448.39"/>
    <n v="200080"/>
    <s v="Nespresso New Zealand"/>
    <x v="4"/>
  </r>
  <r>
    <n v="7350"/>
    <s v="Office Supplies/Stationery"/>
    <n v="112"/>
    <d v="2023-05-23T00:00:00"/>
    <s v="Nespresso New Zealand"/>
    <s v="APAJ"/>
    <n v="46276432"/>
    <n v="80.87"/>
    <n v="200080"/>
    <s v="Nespresso New Zealand"/>
    <x v="4"/>
  </r>
  <r>
    <n v="7350"/>
    <s v="Office Supplies/Stationery"/>
    <n v="110"/>
    <d v="2023-11-09T00:00:00"/>
    <s v="Nespresso New Zealand- coffee order"/>
    <s v="APAJ"/>
    <n v="47929173"/>
    <n v="273.04000000000002"/>
    <n v="200080"/>
    <s v="Nespresso New Zealand"/>
    <x v="4"/>
  </r>
  <r>
    <n v="7350"/>
    <s v="Office Supplies/Stationery"/>
    <n v="110"/>
    <d v="2023-04-01T00:00:00"/>
    <s v="Office NST/NWT"/>
    <s v="APAJ"/>
    <n v="12848807"/>
    <n v="7.5"/>
    <n v="738"/>
    <s v="New Zealand Post Ltd"/>
    <x v="8"/>
  </r>
  <r>
    <n v="7350"/>
    <s v="Office Supplies/Stationery"/>
    <n v="112"/>
    <d v="2023-04-01T00:00:00"/>
    <s v="Office NST/NWT"/>
    <s v="APAJ"/>
    <n v="12848807"/>
    <n v="5.63"/>
    <n v="738"/>
    <s v="New Zealand Post Ltd"/>
    <x v="8"/>
  </r>
  <r>
    <n v="7350"/>
    <s v="Office Supplies/Stationery"/>
    <n v="120"/>
    <d v="2023-04-01T00:00:00"/>
    <s v="Office NST/NWT"/>
    <s v="APAJ"/>
    <n v="12848807"/>
    <n v="10.14"/>
    <n v="738"/>
    <s v="New Zealand Post Ltd"/>
    <x v="8"/>
  </r>
  <r>
    <n v="7350"/>
    <s v="Office Supplies/Stationery"/>
    <n v="130"/>
    <d v="2023-04-01T00:00:00"/>
    <s v="Office NST/NWT"/>
    <s v="APAJ"/>
    <n v="12848807"/>
    <n v="5.75"/>
    <n v="738"/>
    <s v="New Zealand Post Ltd"/>
    <x v="8"/>
  </r>
  <r>
    <n v="7350"/>
    <s v="Office Supplies/Stationery"/>
    <n v="140"/>
    <d v="2023-04-01T00:00:00"/>
    <s v="Office NST/NWT"/>
    <s v="APAJ"/>
    <n v="12848807"/>
    <n v="6.76"/>
    <n v="738"/>
    <s v="New Zealand Post Ltd"/>
    <x v="8"/>
  </r>
  <r>
    <n v="7350"/>
    <s v="Office Supplies/Stationery"/>
    <n v="160"/>
    <d v="2023-04-01T00:00:00"/>
    <s v="Office NST/NWT"/>
    <s v="APAJ"/>
    <n v="12848807"/>
    <n v="3.38"/>
    <n v="738"/>
    <s v="New Zealand Post Ltd"/>
    <x v="8"/>
  </r>
  <r>
    <n v="7350"/>
    <s v="Office Supplies/Stationery"/>
    <n v="210"/>
    <d v="2023-04-01T00:00:00"/>
    <s v="Office NST/NWT"/>
    <s v="APAJ"/>
    <n v="12848807"/>
    <n v="3.76"/>
    <n v="738"/>
    <s v="New Zealand Post Ltd"/>
    <x v="8"/>
  </r>
  <r>
    <n v="7350"/>
    <s v="Office Supplies/Stationery"/>
    <n v="220"/>
    <d v="2023-04-01T00:00:00"/>
    <s v="Office NST/NWT"/>
    <s v="APAJ"/>
    <n v="12848807"/>
    <n v="2.25"/>
    <n v="738"/>
    <s v="New Zealand Post Ltd"/>
    <x v="8"/>
  </r>
  <r>
    <n v="7350"/>
    <s v="Office Supplies/Stationery"/>
    <n v="230"/>
    <d v="2023-04-01T00:00:00"/>
    <s v="Office NST/NWT"/>
    <s v="APAJ"/>
    <n v="12848807"/>
    <n v="3.8"/>
    <n v="738"/>
    <s v="New Zealand Post Ltd"/>
    <x v="8"/>
  </r>
  <r>
    <n v="7350"/>
    <s v="Office Supplies/Stationery"/>
    <n v="240"/>
    <d v="2023-04-01T00:00:00"/>
    <s v="Office NST/NWT"/>
    <s v="APAJ"/>
    <n v="12848807"/>
    <n v="3"/>
    <n v="738"/>
    <s v="New Zealand Post Ltd"/>
    <x v="8"/>
  </r>
  <r>
    <n v="7350"/>
    <s v="Office Supplies/Stationery"/>
    <n v="340"/>
    <d v="2023-04-01T00:00:00"/>
    <s v="Office NST/NWT"/>
    <s v="APAJ"/>
    <n v="12848807"/>
    <n v="1.53"/>
    <n v="738"/>
    <s v="New Zealand Post Ltd"/>
    <x v="8"/>
  </r>
  <r>
    <n v="7350"/>
    <s v="Office Supplies/Stationery"/>
    <n v="935"/>
    <d v="2023-04-01T00:00:00"/>
    <s v="Office NST/NWT"/>
    <s v="APAJ"/>
    <n v="12848807"/>
    <n v="1.41"/>
    <n v="738"/>
    <s v="New Zealand Post Ltd"/>
    <x v="8"/>
  </r>
  <r>
    <n v="7350"/>
    <s v="Office Supplies/Stationery"/>
    <n v="936"/>
    <d v="2023-04-01T00:00:00"/>
    <s v="Office NST/NWT"/>
    <s v="APAJ"/>
    <n v="12848807"/>
    <n v="1.41"/>
    <n v="738"/>
    <s v="New Zealand Post Ltd"/>
    <x v="8"/>
  </r>
  <r>
    <n v="7350"/>
    <s v="Office Supplies/Stationery"/>
    <n v="110"/>
    <d v="2023-05-31T00:00:00"/>
    <s v="Office NST/NWT"/>
    <s v="APAJ"/>
    <n v="12912822"/>
    <n v="16.47"/>
    <n v="738"/>
    <s v="New Zealand Post Ltd"/>
    <x v="8"/>
  </r>
  <r>
    <n v="7350"/>
    <s v="Office Supplies/Stationery"/>
    <n v="112"/>
    <d v="2023-05-31T00:00:00"/>
    <s v="Office NST/NWT"/>
    <s v="APAJ"/>
    <n v="12912822"/>
    <n v="12.36"/>
    <n v="738"/>
    <s v="New Zealand Post Ltd"/>
    <x v="8"/>
  </r>
  <r>
    <n v="7350"/>
    <s v="Office Supplies/Stationery"/>
    <n v="120"/>
    <d v="2023-05-31T00:00:00"/>
    <s v="Office NST/NWT"/>
    <s v="APAJ"/>
    <n v="12912822"/>
    <n v="22.24"/>
    <n v="738"/>
    <s v="New Zealand Post Ltd"/>
    <x v="8"/>
  </r>
  <r>
    <n v="7350"/>
    <s v="Office Supplies/Stationery"/>
    <n v="130"/>
    <d v="2023-05-31T00:00:00"/>
    <s v="Office NST/NWT"/>
    <s v="APAJ"/>
    <n v="12912822"/>
    <n v="12.61"/>
    <n v="738"/>
    <s v="New Zealand Post Ltd"/>
    <x v="8"/>
  </r>
  <r>
    <n v="7350"/>
    <s v="Office Supplies/Stationery"/>
    <n v="140"/>
    <d v="2023-05-31T00:00:00"/>
    <s v="Office NST/NWT"/>
    <s v="APAJ"/>
    <n v="12912822"/>
    <n v="14.83"/>
    <n v="738"/>
    <s v="New Zealand Post Ltd"/>
    <x v="8"/>
  </r>
  <r>
    <n v="7350"/>
    <s v="Office Supplies/Stationery"/>
    <n v="160"/>
    <d v="2023-05-31T00:00:00"/>
    <s v="Office NST/NWT"/>
    <s v="APAJ"/>
    <n v="12912822"/>
    <n v="7.42"/>
    <n v="738"/>
    <s v="New Zealand Post Ltd"/>
    <x v="8"/>
  </r>
  <r>
    <n v="7350"/>
    <s v="Office Supplies/Stationery"/>
    <n v="210"/>
    <d v="2023-05-31T00:00:00"/>
    <s v="Office NST/NWT"/>
    <s v="APAJ"/>
    <n v="12912822"/>
    <n v="8.24"/>
    <n v="738"/>
    <s v="New Zealand Post Ltd"/>
    <x v="8"/>
  </r>
  <r>
    <n v="7350"/>
    <s v="Office Supplies/Stationery"/>
    <n v="220"/>
    <d v="2023-05-31T00:00:00"/>
    <s v="Office NST/NWT"/>
    <s v="APAJ"/>
    <n v="12912822"/>
    <n v="4.9400000000000004"/>
    <n v="738"/>
    <s v="New Zealand Post Ltd"/>
    <x v="8"/>
  </r>
  <r>
    <n v="7350"/>
    <s v="Office Supplies/Stationery"/>
    <n v="230"/>
    <d v="2023-05-31T00:00:00"/>
    <s v="Office NST/NWT"/>
    <s v="APAJ"/>
    <n v="12912822"/>
    <n v="8.34"/>
    <n v="738"/>
    <s v="New Zealand Post Ltd"/>
    <x v="8"/>
  </r>
  <r>
    <n v="7350"/>
    <s v="Office Supplies/Stationery"/>
    <n v="240"/>
    <d v="2023-05-31T00:00:00"/>
    <s v="Office NST/NWT"/>
    <s v="APAJ"/>
    <n v="12912822"/>
    <n v="6.58"/>
    <n v="738"/>
    <s v="New Zealand Post Ltd"/>
    <x v="8"/>
  </r>
  <r>
    <n v="7350"/>
    <s v="Office Supplies/Stationery"/>
    <n v="340"/>
    <d v="2023-05-31T00:00:00"/>
    <s v="Office NST/NWT"/>
    <s v="APAJ"/>
    <n v="12912822"/>
    <n v="3.37"/>
    <n v="738"/>
    <s v="New Zealand Post Ltd"/>
    <x v="8"/>
  </r>
  <r>
    <n v="7350"/>
    <s v="Office Supplies/Stationery"/>
    <n v="935"/>
    <d v="2023-05-31T00:00:00"/>
    <s v="Office NST/NWT"/>
    <s v="APAJ"/>
    <n v="12912822"/>
    <n v="3.09"/>
    <n v="738"/>
    <s v="New Zealand Post Ltd"/>
    <x v="8"/>
  </r>
  <r>
    <n v="7350"/>
    <s v="Office Supplies/Stationery"/>
    <n v="936"/>
    <d v="2023-05-31T00:00:00"/>
    <s v="Office NST/NWT"/>
    <s v="APAJ"/>
    <n v="12912822"/>
    <n v="3.09"/>
    <n v="738"/>
    <s v="New Zealand Post Ltd"/>
    <x v="8"/>
  </r>
  <r>
    <n v="7350"/>
    <s v="Office Supplies/Stationery"/>
    <n v="440"/>
    <d v="2023-12-13T00:00:00"/>
    <s v="usb to usb-c adaptor"/>
    <s v="APRC"/>
    <s v="PO44101135"/>
    <n v="17.38"/>
    <n v="3153"/>
    <s v="Noel Leeming Group Limited"/>
    <x v="4"/>
  </r>
  <r>
    <n v="7350"/>
    <s v="Office Supplies/Stationery"/>
    <n v="430"/>
    <d v="2024-02-26T00:00:00"/>
    <s v="Noel Leeming Group Limited Customer lounge fridge"/>
    <s v="APAJ"/>
    <n v="156063652"/>
    <n v="268.7"/>
    <n v="3153"/>
    <s v="Noel Leeming Group Limited"/>
    <x v="4"/>
  </r>
  <r>
    <n v="7350"/>
    <s v="Office Supplies/Stationery"/>
    <n v="440"/>
    <d v="2024-02-26T00:00:00"/>
    <s v="Noel Leeming Group Limited Customer lounge fridge"/>
    <s v="APAJ"/>
    <n v="156063652"/>
    <n v="268.7"/>
    <n v="3153"/>
    <s v="Noel Leeming Group Limited"/>
    <x v="4"/>
  </r>
  <r>
    <n v="7350"/>
    <s v="Office Supplies/Stationery"/>
    <n v="140"/>
    <d v="2024-02-28T00:00:00"/>
    <s v="Lunchroom fridge"/>
    <s v="APRC"/>
    <s v="PO14021413"/>
    <n v="979.13"/>
    <n v="3153"/>
    <s v="Noel Leeming Group Limited"/>
    <x v="4"/>
  </r>
  <r>
    <n v="7350"/>
    <s v="Office Supplies/Stationery"/>
    <n v="140"/>
    <d v="2023-10-24T00:00:00"/>
    <s v="Northland Toyota (Crowood Ltd)"/>
    <s v="APAJ"/>
    <s v="JC14067150"/>
    <n v="-169.37"/>
    <n v="11024"/>
    <s v="Northland Toyota (Crowood Ltd)"/>
    <x v="4"/>
  </r>
  <r>
    <n v="7350"/>
    <s v="Office Supplies/Stationery"/>
    <n v="110"/>
    <d v="2023-03-15T00:00:00"/>
    <s v="Office Supplies NST"/>
    <s v="APAJ"/>
    <n v="9028057617"/>
    <n v="9.25"/>
    <n v="10360"/>
    <s v="NXP NZ (formerly WINC)"/>
    <x v="9"/>
  </r>
  <r>
    <n v="7350"/>
    <s v="Office Supplies/Stationery"/>
    <n v="112"/>
    <d v="2023-03-15T00:00:00"/>
    <s v="Office Supplies NST"/>
    <s v="APAJ"/>
    <n v="9028057617"/>
    <n v="4.63"/>
    <n v="10360"/>
    <s v="NXP NZ (formerly WINC)"/>
    <x v="9"/>
  </r>
  <r>
    <n v="7350"/>
    <s v="Office Supplies/Stationery"/>
    <n v="120"/>
    <d v="2023-03-15T00:00:00"/>
    <s v="Office Supplies NST"/>
    <s v="APAJ"/>
    <n v="9028057617"/>
    <n v="10.18"/>
    <n v="10360"/>
    <s v="NXP NZ (formerly WINC)"/>
    <x v="9"/>
  </r>
  <r>
    <n v="7350"/>
    <s v="Office Supplies/Stationery"/>
    <n v="130"/>
    <d v="2023-03-15T00:00:00"/>
    <s v="NXP NZ (formerly WINC)"/>
    <s v="APAJ"/>
    <n v="9028057135"/>
    <n v="141.59"/>
    <n v="10360"/>
    <s v="NXP NZ (formerly WINC)"/>
    <x v="9"/>
  </r>
  <r>
    <n v="7350"/>
    <s v="Office Supplies/Stationery"/>
    <n v="130"/>
    <d v="2023-03-15T00:00:00"/>
    <s v="NXP NZ (formerly WINC)"/>
    <s v="APAJ"/>
    <n v="9028057010"/>
    <n v="175.44"/>
    <n v="10360"/>
    <s v="NXP NZ (formerly WINC)"/>
    <x v="9"/>
  </r>
  <r>
    <n v="7350"/>
    <s v="Office Supplies/Stationery"/>
    <n v="130"/>
    <d v="2023-03-15T00:00:00"/>
    <s v="Office Supplies NST"/>
    <s v="APAJ"/>
    <n v="9028057617"/>
    <n v="7.87"/>
    <n v="10360"/>
    <s v="NXP NZ (formerly WINC)"/>
    <x v="9"/>
  </r>
  <r>
    <n v="7350"/>
    <s v="Office Supplies/Stationery"/>
    <n v="140"/>
    <d v="2023-03-15T00:00:00"/>
    <s v="Office Supplies NST"/>
    <s v="APAJ"/>
    <n v="9028057617"/>
    <n v="9.26"/>
    <n v="10360"/>
    <s v="NXP NZ (formerly WINC)"/>
    <x v="9"/>
  </r>
  <r>
    <n v="7350"/>
    <s v="Office Supplies/Stationery"/>
    <n v="160"/>
    <d v="2023-03-15T00:00:00"/>
    <s v="Office Supplies NST"/>
    <s v="APAJ"/>
    <n v="9028057617"/>
    <n v="2.78"/>
    <n v="10360"/>
    <s v="NXP NZ (formerly WINC)"/>
    <x v="9"/>
  </r>
  <r>
    <n v="7350"/>
    <s v="Office Supplies/Stationery"/>
    <n v="935"/>
    <d v="2023-03-15T00:00:00"/>
    <s v="Office Supplies NST"/>
    <s v="APAJ"/>
    <n v="9028057617"/>
    <n v="2.31"/>
    <n v="10360"/>
    <s v="NXP NZ (formerly WINC)"/>
    <x v="9"/>
  </r>
  <r>
    <n v="7350"/>
    <s v="Office Supplies/Stationery"/>
    <n v="110"/>
    <d v="2023-03-21T00:00:00"/>
    <s v="Office Supplies NST"/>
    <s v="APAJ"/>
    <n v="9028063105"/>
    <n v="74.77"/>
    <n v="10360"/>
    <s v="NXP NZ (formerly WINC)"/>
    <x v="9"/>
  </r>
  <r>
    <n v="7350"/>
    <s v="Office Supplies/Stationery"/>
    <n v="112"/>
    <d v="2023-03-21T00:00:00"/>
    <s v="Office Supplies NST"/>
    <s v="APAJ"/>
    <n v="9028063105"/>
    <n v="37.39"/>
    <n v="10360"/>
    <s v="NXP NZ (formerly WINC)"/>
    <x v="9"/>
  </r>
  <r>
    <n v="7350"/>
    <s v="Office Supplies/Stationery"/>
    <n v="120"/>
    <d v="2023-03-21T00:00:00"/>
    <s v="Office Supplies NST"/>
    <s v="APAJ"/>
    <n v="9028063105"/>
    <n v="82.25"/>
    <n v="10360"/>
    <s v="NXP NZ (formerly WINC)"/>
    <x v="9"/>
  </r>
  <r>
    <n v="7350"/>
    <s v="Office Supplies/Stationery"/>
    <n v="130"/>
    <d v="2023-03-21T00:00:00"/>
    <s v="Office Supplies NST"/>
    <s v="APAJ"/>
    <n v="9028063105"/>
    <n v="63.56"/>
    <n v="10360"/>
    <s v="NXP NZ (formerly WINC)"/>
    <x v="9"/>
  </r>
  <r>
    <n v="7350"/>
    <s v="Office Supplies/Stationery"/>
    <n v="140"/>
    <d v="2023-03-21T00:00:00"/>
    <s v="Office Supplies NST"/>
    <s v="APAJ"/>
    <n v="9028063105"/>
    <n v="74.77"/>
    <n v="10360"/>
    <s v="NXP NZ (formerly WINC)"/>
    <x v="9"/>
  </r>
  <r>
    <n v="7350"/>
    <s v="Office Supplies/Stationery"/>
    <n v="160"/>
    <d v="2023-03-21T00:00:00"/>
    <s v="Office Supplies NST"/>
    <s v="APAJ"/>
    <n v="9028063105"/>
    <n v="22.43"/>
    <n v="10360"/>
    <s v="NXP NZ (formerly WINC)"/>
    <x v="9"/>
  </r>
  <r>
    <n v="7350"/>
    <s v="Office Supplies/Stationery"/>
    <n v="935"/>
    <d v="2023-03-21T00:00:00"/>
    <s v="Office Supplies NST"/>
    <s v="APAJ"/>
    <n v="9028063105"/>
    <n v="18.7"/>
    <n v="10360"/>
    <s v="NXP NZ (formerly WINC)"/>
    <x v="9"/>
  </r>
  <r>
    <n v="7350"/>
    <s v="Office Supplies/Stationery"/>
    <n v="140"/>
    <d v="2023-03-24T00:00:00"/>
    <s v="Stationery for service"/>
    <s v="APRC"/>
    <s v="PO19003704"/>
    <n v="84.27"/>
    <n v="10360"/>
    <s v="NXP NZ (formerly WINC)"/>
    <x v="9"/>
  </r>
  <r>
    <n v="7350"/>
    <s v="Office Supplies/Stationery"/>
    <n v="130"/>
    <d v="2023-03-29T00:00:00"/>
    <s v="NXP NZ (formerly WINC)"/>
    <s v="APAJ"/>
    <n v="9028072158"/>
    <n v="58.61"/>
    <n v="10360"/>
    <s v="NXP NZ (formerly WINC)"/>
    <x v="9"/>
  </r>
  <r>
    <n v="7350"/>
    <s v="Office Supplies/Stationery"/>
    <n v="340"/>
    <d v="2023-03-29T00:00:00"/>
    <s v="Office Supplies NL"/>
    <s v="APAJ"/>
    <n v="9028071802"/>
    <n v="4.7300000000000004"/>
    <n v="10360"/>
    <s v="NXP NZ (formerly WINC)"/>
    <x v="9"/>
  </r>
  <r>
    <n v="7350"/>
    <s v="Office Supplies/Stationery"/>
    <n v="936"/>
    <d v="2023-03-29T00:00:00"/>
    <s v="Office Supplies NL"/>
    <s v="APAJ"/>
    <n v="9028071802"/>
    <n v="5.12"/>
    <n v="10360"/>
    <s v="NXP NZ (formerly WINC)"/>
    <x v="9"/>
  </r>
  <r>
    <n v="7350"/>
    <s v="Office Supplies/Stationery"/>
    <n v="210"/>
    <d v="2023-03-30T00:00:00"/>
    <s v="Advertising NWT"/>
    <s v="APAJ"/>
    <n v="9028073579"/>
    <n v="10.7"/>
    <n v="10360"/>
    <s v="NXP NZ (formerly WINC)"/>
    <x v="9"/>
  </r>
  <r>
    <n v="7350"/>
    <s v="Office Supplies/Stationery"/>
    <n v="220"/>
    <d v="2023-03-30T00:00:00"/>
    <s v="Advertising NWT"/>
    <s v="APAJ"/>
    <n v="9028073579"/>
    <n v="10.7"/>
    <n v="10360"/>
    <s v="NXP NZ (formerly WINC)"/>
    <x v="9"/>
  </r>
  <r>
    <n v="7350"/>
    <s v="Office Supplies/Stationery"/>
    <n v="230"/>
    <d v="2023-03-30T00:00:00"/>
    <s v="Advertising NWT"/>
    <s v="APAJ"/>
    <n v="9028073579"/>
    <n v="10.7"/>
    <n v="10360"/>
    <s v="NXP NZ (formerly WINC)"/>
    <x v="9"/>
  </r>
  <r>
    <n v="7350"/>
    <s v="Office Supplies/Stationery"/>
    <n v="240"/>
    <d v="2023-03-30T00:00:00"/>
    <s v="Advertising NWT"/>
    <s v="APAJ"/>
    <n v="9028073579"/>
    <n v="10.7"/>
    <n v="10360"/>
    <s v="NXP NZ (formerly WINC)"/>
    <x v="9"/>
  </r>
  <r>
    <n v="7350"/>
    <s v="Office Supplies/Stationery"/>
    <n v="340"/>
    <d v="2023-03-30T00:00:00"/>
    <s v="Advertising NWT"/>
    <s v="APAJ"/>
    <n v="9028073579"/>
    <n v="4.82"/>
    <n v="10360"/>
    <s v="NXP NZ (formerly WINC)"/>
    <x v="9"/>
  </r>
  <r>
    <n v="7350"/>
    <s v="Office Supplies/Stationery"/>
    <n v="936"/>
    <d v="2023-03-30T00:00:00"/>
    <s v="Advertising NWT"/>
    <s v="APAJ"/>
    <n v="9028073579"/>
    <n v="5.89"/>
    <n v="10360"/>
    <s v="NXP NZ (formerly WINC)"/>
    <x v="9"/>
  </r>
  <r>
    <n v="7350"/>
    <s v="Office Supplies/Stationery"/>
    <n v="110"/>
    <d v="2023-04-04T00:00:00"/>
    <s v="NXP NZ (formerly WINC)"/>
    <s v="APAJ"/>
    <n v="9028077489"/>
    <n v="2.2599999999999998"/>
    <n v="10360"/>
    <s v="NXP NZ (formerly WINC)"/>
    <x v="9"/>
  </r>
  <r>
    <n v="7350"/>
    <s v="Office Supplies/Stationery"/>
    <n v="130"/>
    <d v="2023-04-04T00:00:00"/>
    <s v="NXP NZ (formerly WINC)"/>
    <s v="APAJ"/>
    <n v="9028078119"/>
    <n v="15.78"/>
    <n v="10360"/>
    <s v="NXP NZ (formerly WINC)"/>
    <x v="9"/>
  </r>
  <r>
    <n v="7350"/>
    <s v="Office Supplies/Stationery"/>
    <n v="130"/>
    <d v="2023-04-04T00:00:00"/>
    <s v="NXP NZ (formerly WINC)"/>
    <s v="APAJ"/>
    <n v="9028078421"/>
    <n v="57.23"/>
    <n v="10360"/>
    <s v="NXP NZ (formerly WINC)"/>
    <x v="9"/>
  </r>
  <r>
    <n v="7350"/>
    <s v="Office Supplies/Stationery"/>
    <n v="130"/>
    <d v="2023-04-12T00:00:00"/>
    <s v="NXP NZ (formerly WINC)"/>
    <s v="APAJ"/>
    <n v="9028084122"/>
    <n v="156.84"/>
    <n v="10360"/>
    <s v="NXP NZ (formerly WINC)"/>
    <x v="9"/>
  </r>
  <r>
    <n v="7350"/>
    <s v="Office Supplies/Stationery"/>
    <n v="210"/>
    <d v="2023-04-13T00:00:00"/>
    <s v="Advertising NWT"/>
    <s v="APAJ"/>
    <n v="9028084676"/>
    <n v="12.21"/>
    <n v="10360"/>
    <s v="NXP NZ (formerly WINC)"/>
    <x v="9"/>
  </r>
  <r>
    <n v="7350"/>
    <s v="Office Supplies/Stationery"/>
    <n v="220"/>
    <d v="2023-04-13T00:00:00"/>
    <s v="Advertising NWT"/>
    <s v="APAJ"/>
    <n v="9028084676"/>
    <n v="12.21"/>
    <n v="10360"/>
    <s v="NXP NZ (formerly WINC)"/>
    <x v="9"/>
  </r>
  <r>
    <n v="7350"/>
    <s v="Office Supplies/Stationery"/>
    <n v="230"/>
    <d v="2023-04-13T00:00:00"/>
    <s v="Advertising NWT"/>
    <s v="APAJ"/>
    <n v="9028084676"/>
    <n v="12.21"/>
    <n v="10360"/>
    <s v="NXP NZ (formerly WINC)"/>
    <x v="9"/>
  </r>
  <r>
    <n v="7350"/>
    <s v="Office Supplies/Stationery"/>
    <n v="240"/>
    <d v="2023-04-13T00:00:00"/>
    <s v="Advertising NWT"/>
    <s v="APAJ"/>
    <n v="9028084676"/>
    <n v="12.21"/>
    <n v="10360"/>
    <s v="NXP NZ (formerly WINC)"/>
    <x v="9"/>
  </r>
  <r>
    <n v="7350"/>
    <s v="Office Supplies/Stationery"/>
    <n v="340"/>
    <d v="2023-04-13T00:00:00"/>
    <s v="Advertising NWT"/>
    <s v="APAJ"/>
    <n v="9028084676"/>
    <n v="5.5"/>
    <n v="10360"/>
    <s v="NXP NZ (formerly WINC)"/>
    <x v="9"/>
  </r>
  <r>
    <n v="7350"/>
    <s v="Office Supplies/Stationery"/>
    <n v="936"/>
    <d v="2023-04-13T00:00:00"/>
    <s v="Advertising NWT"/>
    <s v="APAJ"/>
    <n v="9028084676"/>
    <n v="6.71"/>
    <n v="10360"/>
    <s v="NXP NZ (formerly WINC)"/>
    <x v="9"/>
  </r>
  <r>
    <n v="7350"/>
    <s v="Office Supplies/Stationery"/>
    <n v="130"/>
    <d v="2023-04-17T00:00:00"/>
    <s v="NXP NZ (formerly WINC)"/>
    <s v="APAJ"/>
    <n v="9028088559"/>
    <n v="26.08"/>
    <n v="10360"/>
    <s v="NXP NZ (formerly WINC)"/>
    <x v="9"/>
  </r>
  <r>
    <n v="7350"/>
    <s v="Office Supplies/Stationery"/>
    <n v="130"/>
    <d v="2023-05-02T00:00:00"/>
    <s v="NXP NZ (formerly WINC)"/>
    <s v="APAJ"/>
    <n v="9028104318"/>
    <n v="81.72"/>
    <n v="10360"/>
    <s v="NXP NZ (formerly WINC)"/>
    <x v="9"/>
  </r>
  <r>
    <n v="7350"/>
    <s v="Office Supplies/Stationery"/>
    <n v="210"/>
    <d v="2023-05-09T00:00:00"/>
    <s v="Advertising NWT"/>
    <s v="APAJ"/>
    <n v="9028111426"/>
    <n v="25.97"/>
    <n v="10360"/>
    <s v="NXP NZ (formerly WINC)"/>
    <x v="9"/>
  </r>
  <r>
    <n v="7350"/>
    <s v="Office Supplies/Stationery"/>
    <n v="220"/>
    <d v="2023-05-09T00:00:00"/>
    <s v="Advertising NWT"/>
    <s v="APAJ"/>
    <n v="9028111426"/>
    <n v="25.97"/>
    <n v="10360"/>
    <s v="NXP NZ (formerly WINC)"/>
    <x v="9"/>
  </r>
  <r>
    <n v="7350"/>
    <s v="Office Supplies/Stationery"/>
    <n v="230"/>
    <d v="2023-05-09T00:00:00"/>
    <s v="Advertising NWT"/>
    <s v="APAJ"/>
    <n v="9028111426"/>
    <n v="25.97"/>
    <n v="10360"/>
    <s v="NXP NZ (formerly WINC)"/>
    <x v="9"/>
  </r>
  <r>
    <n v="7350"/>
    <s v="Office Supplies/Stationery"/>
    <n v="240"/>
    <d v="2023-05-09T00:00:00"/>
    <s v="Advertising NWT"/>
    <s v="APAJ"/>
    <n v="9028111426"/>
    <n v="25.97"/>
    <n v="10360"/>
    <s v="NXP NZ (formerly WINC)"/>
    <x v="9"/>
  </r>
  <r>
    <n v="7350"/>
    <s v="Office Supplies/Stationery"/>
    <n v="340"/>
    <d v="2023-05-09T00:00:00"/>
    <s v="Advertising NWT"/>
    <s v="APAJ"/>
    <n v="9028111426"/>
    <n v="11.69"/>
    <n v="10360"/>
    <s v="NXP NZ (formerly WINC)"/>
    <x v="9"/>
  </r>
  <r>
    <n v="7350"/>
    <s v="Office Supplies/Stationery"/>
    <n v="936"/>
    <d v="2023-05-09T00:00:00"/>
    <s v="Advertising NWT"/>
    <s v="APAJ"/>
    <n v="9028111426"/>
    <n v="14.29"/>
    <n v="10360"/>
    <s v="NXP NZ (formerly WINC)"/>
    <x v="9"/>
  </r>
  <r>
    <n v="7350"/>
    <s v="Office Supplies/Stationery"/>
    <n v="130"/>
    <d v="2023-05-11T00:00:00"/>
    <s v="NXP NZ (formerly WINC)"/>
    <s v="APAJ"/>
    <n v="9028114697"/>
    <n v="114.9"/>
    <n v="10360"/>
    <s v="NXP NZ (formerly WINC)"/>
    <x v="9"/>
  </r>
  <r>
    <n v="7350"/>
    <s v="Office Supplies/Stationery"/>
    <n v="210"/>
    <d v="2023-05-16T00:00:00"/>
    <s v="Advertising NWT"/>
    <s v="APAJ"/>
    <n v="9028118755"/>
    <n v="11.09"/>
    <n v="10360"/>
    <s v="NXP NZ (formerly WINC)"/>
    <x v="9"/>
  </r>
  <r>
    <n v="7350"/>
    <s v="Office Supplies/Stationery"/>
    <n v="220"/>
    <d v="2023-05-16T00:00:00"/>
    <s v="Advertising NWT"/>
    <s v="APAJ"/>
    <n v="9028118755"/>
    <n v="11.09"/>
    <n v="10360"/>
    <s v="NXP NZ (formerly WINC)"/>
    <x v="9"/>
  </r>
  <r>
    <n v="7350"/>
    <s v="Office Supplies/Stationery"/>
    <n v="230"/>
    <d v="2023-05-16T00:00:00"/>
    <s v="Advertising NWT"/>
    <s v="APAJ"/>
    <n v="9028118755"/>
    <n v="11.09"/>
    <n v="10360"/>
    <s v="NXP NZ (formerly WINC)"/>
    <x v="9"/>
  </r>
  <r>
    <n v="7350"/>
    <s v="Office Supplies/Stationery"/>
    <n v="240"/>
    <d v="2023-05-16T00:00:00"/>
    <s v="Advertising NWT"/>
    <s v="APAJ"/>
    <n v="9028118755"/>
    <n v="11.09"/>
    <n v="10360"/>
    <s v="NXP NZ (formerly WINC)"/>
    <x v="9"/>
  </r>
  <r>
    <n v="7350"/>
    <s v="Office Supplies/Stationery"/>
    <n v="340"/>
    <d v="2023-05-16T00:00:00"/>
    <s v="Advertising NWT"/>
    <s v="APAJ"/>
    <n v="9028118755"/>
    <n v="4.99"/>
    <n v="10360"/>
    <s v="NXP NZ (formerly WINC)"/>
    <x v="9"/>
  </r>
  <r>
    <n v="7350"/>
    <s v="Office Supplies/Stationery"/>
    <n v="936"/>
    <d v="2023-05-16T00:00:00"/>
    <s v="Advertising NWT"/>
    <s v="APAJ"/>
    <n v="9028118755"/>
    <n v="6.1"/>
    <n v="10360"/>
    <s v="NXP NZ (formerly WINC)"/>
    <x v="9"/>
  </r>
  <r>
    <n v="7350"/>
    <s v="Office Supplies/Stationery"/>
    <n v="110"/>
    <d v="2023-05-18T00:00:00"/>
    <s v="Office Supplies NST"/>
    <s v="APAJ"/>
    <n v="9028122135"/>
    <n v="23.98"/>
    <n v="10360"/>
    <s v="NXP NZ (formerly WINC)"/>
    <x v="9"/>
  </r>
  <r>
    <n v="7350"/>
    <s v="Office Supplies/Stationery"/>
    <n v="112"/>
    <d v="2023-05-18T00:00:00"/>
    <s v="Office Supplies NST"/>
    <s v="APAJ"/>
    <n v="9028122135"/>
    <n v="11.99"/>
    <n v="10360"/>
    <s v="NXP NZ (formerly WINC)"/>
    <x v="9"/>
  </r>
  <r>
    <n v="7350"/>
    <s v="Office Supplies/Stationery"/>
    <n v="120"/>
    <d v="2023-05-18T00:00:00"/>
    <s v="Office Supplies NST"/>
    <s v="APAJ"/>
    <n v="9028122135"/>
    <n v="26.38"/>
    <n v="10360"/>
    <s v="NXP NZ (formerly WINC)"/>
    <x v="9"/>
  </r>
  <r>
    <n v="7350"/>
    <s v="Office Supplies/Stationery"/>
    <n v="130"/>
    <d v="2023-05-18T00:00:00"/>
    <s v="Office Supplies NST"/>
    <s v="APAJ"/>
    <n v="9028122135"/>
    <n v="20.38"/>
    <n v="10360"/>
    <s v="NXP NZ (formerly WINC)"/>
    <x v="9"/>
  </r>
  <r>
    <n v="7350"/>
    <s v="Office Supplies/Stationery"/>
    <n v="140"/>
    <d v="2023-05-18T00:00:00"/>
    <s v="Office Supplies NST"/>
    <s v="APAJ"/>
    <n v="9028122135"/>
    <n v="23.98"/>
    <n v="10360"/>
    <s v="NXP NZ (formerly WINC)"/>
    <x v="9"/>
  </r>
  <r>
    <n v="7350"/>
    <s v="Office Supplies/Stationery"/>
    <n v="160"/>
    <d v="2023-05-18T00:00:00"/>
    <s v="Office Supplies NST"/>
    <s v="APAJ"/>
    <n v="9028122135"/>
    <n v="7.19"/>
    <n v="10360"/>
    <s v="NXP NZ (formerly WINC)"/>
    <x v="9"/>
  </r>
  <r>
    <n v="7350"/>
    <s v="Office Supplies/Stationery"/>
    <n v="935"/>
    <d v="2023-05-18T00:00:00"/>
    <s v="Office Supplies NST"/>
    <s v="APAJ"/>
    <n v="9028122135"/>
    <n v="6"/>
    <n v="10360"/>
    <s v="NXP NZ (formerly WINC)"/>
    <x v="9"/>
  </r>
  <r>
    <n v="7350"/>
    <s v="Office Supplies/Stationery"/>
    <n v="110"/>
    <d v="2023-05-22T00:00:00"/>
    <s v="Office Supplies NST"/>
    <s v="APAJ"/>
    <n v="9028125341"/>
    <n v="11"/>
    <n v="10360"/>
    <s v="NXP NZ (formerly WINC)"/>
    <x v="9"/>
  </r>
  <r>
    <n v="7350"/>
    <s v="Office Supplies/Stationery"/>
    <n v="112"/>
    <d v="2023-05-22T00:00:00"/>
    <s v="Office Supplies NST"/>
    <s v="APAJ"/>
    <n v="9028125341"/>
    <n v="5.5"/>
    <n v="10360"/>
    <s v="NXP NZ (formerly WINC)"/>
    <x v="9"/>
  </r>
  <r>
    <n v="7350"/>
    <s v="Office Supplies/Stationery"/>
    <n v="120"/>
    <d v="2023-05-22T00:00:00"/>
    <s v="Office Supplies NST"/>
    <s v="APAJ"/>
    <n v="9028125341"/>
    <n v="12.1"/>
    <n v="10360"/>
    <s v="NXP NZ (formerly WINC)"/>
    <x v="9"/>
  </r>
  <r>
    <n v="7350"/>
    <s v="Office Supplies/Stationery"/>
    <n v="130"/>
    <d v="2023-05-22T00:00:00"/>
    <s v="Office Supplies NST"/>
    <s v="APAJ"/>
    <n v="9028125341"/>
    <n v="9.35"/>
    <n v="10360"/>
    <s v="NXP NZ (formerly WINC)"/>
    <x v="9"/>
  </r>
  <r>
    <n v="7350"/>
    <s v="Office Supplies/Stationery"/>
    <n v="140"/>
    <d v="2023-05-22T00:00:00"/>
    <s v="Office Supplies NST"/>
    <s v="APAJ"/>
    <n v="9028125341"/>
    <n v="11"/>
    <n v="10360"/>
    <s v="NXP NZ (formerly WINC)"/>
    <x v="9"/>
  </r>
  <r>
    <n v="7350"/>
    <s v="Office Supplies/Stationery"/>
    <n v="160"/>
    <d v="2023-05-22T00:00:00"/>
    <s v="Office Supplies NST"/>
    <s v="APAJ"/>
    <n v="9028125341"/>
    <n v="3.3"/>
    <n v="10360"/>
    <s v="NXP NZ (formerly WINC)"/>
    <x v="9"/>
  </r>
  <r>
    <n v="7350"/>
    <s v="Office Supplies/Stationery"/>
    <n v="935"/>
    <d v="2023-05-22T00:00:00"/>
    <s v="Office Supplies NST"/>
    <s v="APAJ"/>
    <n v="9028125341"/>
    <n v="2.75"/>
    <n v="10360"/>
    <s v="NXP NZ (formerly WINC)"/>
    <x v="9"/>
  </r>
  <r>
    <n v="7350"/>
    <s v="Office Supplies/Stationery"/>
    <n v="130"/>
    <d v="2023-05-24T00:00:00"/>
    <s v="NXP NZ (formerly WINC)"/>
    <s v="APAJ"/>
    <n v="9028127249"/>
    <n v="476.44"/>
    <n v="10360"/>
    <s v="NXP NZ (formerly WINC)"/>
    <x v="9"/>
  </r>
  <r>
    <n v="7350"/>
    <s v="Office Supplies/Stationery"/>
    <n v="130"/>
    <d v="2023-05-24T00:00:00"/>
    <s v="NXP NZ (formerly WINC)"/>
    <s v="APAJ"/>
    <n v="9028127263"/>
    <n v="66.89"/>
    <n v="10360"/>
    <s v="NXP NZ (formerly WINC)"/>
    <x v="9"/>
  </r>
  <r>
    <n v="7350"/>
    <s v="Office Supplies/Stationery"/>
    <n v="130"/>
    <d v="2023-05-24T00:00:00"/>
    <s v="NXP NZ (formerly WINC)"/>
    <s v="APAJ"/>
    <n v="9028127937"/>
    <n v="62.02"/>
    <n v="10360"/>
    <s v="NXP NZ (formerly WINC)"/>
    <x v="9"/>
  </r>
  <r>
    <n v="7350"/>
    <s v="Office Supplies/Stationery"/>
    <n v="140"/>
    <d v="2023-06-06T00:00:00"/>
    <s v="NXP NZ (formerly WINC)"/>
    <s v="APAJ"/>
    <n v="9028140702"/>
    <n v="752.86"/>
    <n v="10360"/>
    <s v="NXP NZ (formerly WINC)"/>
    <x v="9"/>
  </r>
  <r>
    <n v="7350"/>
    <s v="Office Supplies/Stationery"/>
    <n v="210"/>
    <d v="2023-06-14T00:00:00"/>
    <s v="Advertising NWT"/>
    <s v="APAJ"/>
    <n v="9028148186"/>
    <n v="38.92"/>
    <n v="10360"/>
    <s v="NXP NZ (formerly WINC)"/>
    <x v="9"/>
  </r>
  <r>
    <n v="7350"/>
    <s v="Office Supplies/Stationery"/>
    <n v="220"/>
    <d v="2023-06-14T00:00:00"/>
    <s v="Advertising NWT"/>
    <s v="APAJ"/>
    <n v="9028148186"/>
    <n v="38.92"/>
    <n v="10360"/>
    <s v="NXP NZ (formerly WINC)"/>
    <x v="9"/>
  </r>
  <r>
    <n v="7350"/>
    <s v="Office Supplies/Stationery"/>
    <n v="230"/>
    <d v="2023-06-14T00:00:00"/>
    <s v="Advertising NWT"/>
    <s v="APAJ"/>
    <n v="9028148186"/>
    <n v="38.92"/>
    <n v="10360"/>
    <s v="NXP NZ (formerly WINC)"/>
    <x v="9"/>
  </r>
  <r>
    <n v="7350"/>
    <s v="Office Supplies/Stationery"/>
    <n v="240"/>
    <d v="2023-06-14T00:00:00"/>
    <s v="Advertising NWT"/>
    <s v="APAJ"/>
    <n v="9028148186"/>
    <n v="38.92"/>
    <n v="10360"/>
    <s v="NXP NZ (formerly WINC)"/>
    <x v="9"/>
  </r>
  <r>
    <n v="7350"/>
    <s v="Office Supplies/Stationery"/>
    <n v="340"/>
    <d v="2023-06-14T00:00:00"/>
    <s v="Advertising NWT"/>
    <s v="APAJ"/>
    <n v="9028148186"/>
    <n v="17.510000000000002"/>
    <n v="10360"/>
    <s v="NXP NZ (formerly WINC)"/>
    <x v="9"/>
  </r>
  <r>
    <n v="7350"/>
    <s v="Office Supplies/Stationery"/>
    <n v="936"/>
    <d v="2023-06-14T00:00:00"/>
    <s v="Advertising NWT"/>
    <s v="APAJ"/>
    <n v="9028148186"/>
    <n v="21.41"/>
    <n v="10360"/>
    <s v="NXP NZ (formerly WINC)"/>
    <x v="9"/>
  </r>
  <r>
    <n v="7350"/>
    <s v="Office Supplies/Stationery"/>
    <n v="110"/>
    <d v="2023-06-22T00:00:00"/>
    <s v="Office Supplies NST"/>
    <s v="APAJ"/>
    <n v="9028121043"/>
    <n v="11.19"/>
    <n v="10360"/>
    <s v="NXP NZ (formerly WINC)"/>
    <x v="9"/>
  </r>
  <r>
    <n v="7350"/>
    <s v="Office Supplies/Stationery"/>
    <n v="112"/>
    <d v="2023-06-22T00:00:00"/>
    <s v="Office Supplies NST"/>
    <s v="APAJ"/>
    <n v="9028121043"/>
    <n v="5.59"/>
    <n v="10360"/>
    <s v="NXP NZ (formerly WINC)"/>
    <x v="9"/>
  </r>
  <r>
    <n v="7350"/>
    <s v="Office Supplies/Stationery"/>
    <n v="120"/>
    <d v="2023-06-22T00:00:00"/>
    <s v="Office Supplies NST"/>
    <s v="APAJ"/>
    <n v="9028121043"/>
    <n v="12.3"/>
    <n v="10360"/>
    <s v="NXP NZ (formerly WINC)"/>
    <x v="9"/>
  </r>
  <r>
    <n v="7350"/>
    <s v="Office Supplies/Stationery"/>
    <n v="130"/>
    <d v="2023-06-22T00:00:00"/>
    <s v="Office Supplies NST"/>
    <s v="APAJ"/>
    <n v="9028121043"/>
    <n v="9.51"/>
    <n v="10360"/>
    <s v="NXP NZ (formerly WINC)"/>
    <x v="9"/>
  </r>
  <r>
    <n v="7350"/>
    <s v="Office Supplies/Stationery"/>
    <n v="140"/>
    <d v="2023-06-22T00:00:00"/>
    <s v="Office Supplies NST"/>
    <s v="APAJ"/>
    <n v="9028121043"/>
    <n v="11.19"/>
    <n v="10360"/>
    <s v="NXP NZ (formerly WINC)"/>
    <x v="9"/>
  </r>
  <r>
    <n v="7350"/>
    <s v="Office Supplies/Stationery"/>
    <n v="160"/>
    <d v="2023-06-22T00:00:00"/>
    <s v="Office Supplies NST"/>
    <s v="APAJ"/>
    <n v="9028121043"/>
    <n v="3.36"/>
    <n v="10360"/>
    <s v="NXP NZ (formerly WINC)"/>
    <x v="9"/>
  </r>
  <r>
    <n v="7350"/>
    <s v="Office Supplies/Stationery"/>
    <n v="935"/>
    <d v="2023-06-22T00:00:00"/>
    <s v="Office Supplies NST"/>
    <s v="APAJ"/>
    <n v="9028121043"/>
    <n v="2.8"/>
    <n v="10360"/>
    <s v="NXP NZ (formerly WINC)"/>
    <x v="9"/>
  </r>
  <r>
    <n v="7350"/>
    <s v="Office Supplies/Stationery"/>
    <n v="110"/>
    <d v="2023-06-23T00:00:00"/>
    <s v="Office Supplies NST"/>
    <s v="APAJ"/>
    <n v="9028160312"/>
    <n v="405.98"/>
    <n v="10360"/>
    <s v="NXP NZ (formerly WINC)"/>
    <x v="9"/>
  </r>
  <r>
    <n v="7350"/>
    <s v="Office Supplies/Stationery"/>
    <n v="112"/>
    <d v="2023-06-23T00:00:00"/>
    <s v="Office Supplies NST"/>
    <s v="APAJ"/>
    <n v="9028160312"/>
    <n v="202.99"/>
    <n v="10360"/>
    <s v="NXP NZ (formerly WINC)"/>
    <x v="9"/>
  </r>
  <r>
    <n v="7350"/>
    <s v="Office Supplies/Stationery"/>
    <n v="120"/>
    <d v="2023-06-23T00:00:00"/>
    <s v="Office Supplies NST"/>
    <s v="APAJ"/>
    <n v="9028160312"/>
    <n v="446.58"/>
    <n v="10360"/>
    <s v="NXP NZ (formerly WINC)"/>
    <x v="9"/>
  </r>
  <r>
    <n v="7350"/>
    <s v="Office Supplies/Stationery"/>
    <n v="130"/>
    <d v="2023-06-23T00:00:00"/>
    <s v="Office Supplies NST"/>
    <s v="APAJ"/>
    <n v="9028160312"/>
    <n v="345.09"/>
    <n v="10360"/>
    <s v="NXP NZ (formerly WINC)"/>
    <x v="9"/>
  </r>
  <r>
    <n v="7350"/>
    <s v="Office Supplies/Stationery"/>
    <n v="140"/>
    <d v="2023-06-23T00:00:00"/>
    <s v="Office Supplies NST"/>
    <s v="APAJ"/>
    <n v="9028160312"/>
    <n v="405.98"/>
    <n v="10360"/>
    <s v="NXP NZ (formerly WINC)"/>
    <x v="9"/>
  </r>
  <r>
    <n v="7350"/>
    <s v="Office Supplies/Stationery"/>
    <n v="160"/>
    <d v="2023-06-23T00:00:00"/>
    <s v="Office Supplies NST"/>
    <s v="APAJ"/>
    <n v="9028160312"/>
    <n v="121.8"/>
    <n v="10360"/>
    <s v="NXP NZ (formerly WINC)"/>
    <x v="9"/>
  </r>
  <r>
    <n v="7350"/>
    <s v="Office Supplies/Stationery"/>
    <n v="935"/>
    <d v="2023-06-23T00:00:00"/>
    <s v="Office Supplies NST"/>
    <s v="APAJ"/>
    <n v="9028160312"/>
    <n v="101.5"/>
    <n v="10360"/>
    <s v="NXP NZ (formerly WINC)"/>
    <x v="9"/>
  </r>
  <r>
    <n v="7350"/>
    <s v="Office Supplies/Stationery"/>
    <n v="110"/>
    <d v="2023-07-01T00:00:00"/>
    <s v="Office Supplies NST"/>
    <s v="APAJ"/>
    <n v="9028147385"/>
    <n v="1.23"/>
    <n v="10360"/>
    <s v="NXP NZ (formerly WINC)"/>
    <x v="9"/>
  </r>
  <r>
    <n v="7350"/>
    <s v="Office Supplies/Stationery"/>
    <n v="112"/>
    <d v="2023-07-01T00:00:00"/>
    <s v="Office Supplies NST"/>
    <s v="APAJ"/>
    <n v="9028147385"/>
    <n v="0.62"/>
    <n v="10360"/>
    <s v="NXP NZ (formerly WINC)"/>
    <x v="9"/>
  </r>
  <r>
    <n v="7350"/>
    <s v="Office Supplies/Stationery"/>
    <n v="120"/>
    <d v="2023-07-01T00:00:00"/>
    <s v="Office Supplies NST"/>
    <s v="APAJ"/>
    <n v="9028147385"/>
    <n v="1.36"/>
    <n v="10360"/>
    <s v="NXP NZ (formerly WINC)"/>
    <x v="9"/>
  </r>
  <r>
    <n v="7350"/>
    <s v="Office Supplies/Stationery"/>
    <n v="130"/>
    <d v="2023-07-01T00:00:00"/>
    <s v="Office Supplies NST"/>
    <s v="APAJ"/>
    <n v="9028147385"/>
    <n v="1.05"/>
    <n v="10360"/>
    <s v="NXP NZ (formerly WINC)"/>
    <x v="9"/>
  </r>
  <r>
    <n v="7350"/>
    <s v="Office Supplies/Stationery"/>
    <n v="140"/>
    <d v="2023-07-01T00:00:00"/>
    <s v="Office Supplies NST"/>
    <s v="APAJ"/>
    <n v="9028147385"/>
    <n v="1.23"/>
    <n v="10360"/>
    <s v="NXP NZ (formerly WINC)"/>
    <x v="9"/>
  </r>
  <r>
    <n v="7350"/>
    <s v="Office Supplies/Stationery"/>
    <n v="160"/>
    <d v="2023-07-01T00:00:00"/>
    <s v="Office Supplies NST"/>
    <s v="APAJ"/>
    <n v="9028147385"/>
    <n v="0.37"/>
    <n v="10360"/>
    <s v="NXP NZ (formerly WINC)"/>
    <x v="9"/>
  </r>
  <r>
    <n v="7350"/>
    <s v="Office Supplies/Stationery"/>
    <n v="935"/>
    <d v="2023-07-01T00:00:00"/>
    <s v="Office Supplies NST"/>
    <s v="APAJ"/>
    <n v="9028147385"/>
    <n v="0.31"/>
    <n v="10360"/>
    <s v="NXP NZ (formerly WINC)"/>
    <x v="9"/>
  </r>
  <r>
    <n v="7350"/>
    <s v="Office Supplies/Stationery"/>
    <n v="210"/>
    <d v="2023-07-11T00:00:00"/>
    <s v="Advertising NWT"/>
    <s v="APAJ"/>
    <n v="9028182625"/>
    <n v="-34.409999999999997"/>
    <n v="10360"/>
    <s v="NXP NZ (formerly WINC)"/>
    <x v="9"/>
  </r>
  <r>
    <n v="7350"/>
    <s v="Office Supplies/Stationery"/>
    <n v="220"/>
    <d v="2023-07-11T00:00:00"/>
    <s v="Advertising NWT"/>
    <s v="APAJ"/>
    <n v="9028182625"/>
    <n v="-34.39"/>
    <n v="10360"/>
    <s v="NXP NZ (formerly WINC)"/>
    <x v="9"/>
  </r>
  <r>
    <n v="7350"/>
    <s v="Office Supplies/Stationery"/>
    <n v="230"/>
    <d v="2023-07-11T00:00:00"/>
    <s v="Advertising NWT"/>
    <s v="APAJ"/>
    <n v="9028182625"/>
    <n v="-34.39"/>
    <n v="10360"/>
    <s v="NXP NZ (formerly WINC)"/>
    <x v="9"/>
  </r>
  <r>
    <n v="7350"/>
    <s v="Office Supplies/Stationery"/>
    <n v="240"/>
    <d v="2023-07-11T00:00:00"/>
    <s v="Advertising NWT"/>
    <s v="APAJ"/>
    <n v="9028182625"/>
    <n v="-34.39"/>
    <n v="10360"/>
    <s v="NXP NZ (formerly WINC)"/>
    <x v="9"/>
  </r>
  <r>
    <n v="7350"/>
    <s v="Office Supplies/Stationery"/>
    <n v="340"/>
    <d v="2023-07-11T00:00:00"/>
    <s v="Advertising NWT"/>
    <s v="APAJ"/>
    <n v="9028182625"/>
    <n v="-15.48"/>
    <n v="10360"/>
    <s v="NXP NZ (formerly WINC)"/>
    <x v="9"/>
  </r>
  <r>
    <n v="7350"/>
    <s v="Office Supplies/Stationery"/>
    <n v="936"/>
    <d v="2023-07-11T00:00:00"/>
    <s v="Advertising NWT"/>
    <s v="APAJ"/>
    <n v="9028182625"/>
    <n v="-18.91"/>
    <n v="10360"/>
    <s v="NXP NZ (formerly WINC)"/>
    <x v="9"/>
  </r>
  <r>
    <n v="7350"/>
    <s v="Office Supplies/Stationery"/>
    <n v="130"/>
    <d v="2023-07-21T00:00:00"/>
    <s v="NXP NZ (formerly WINC)"/>
    <s v="APAJ"/>
    <n v="9028192958"/>
    <n v="312.93"/>
    <n v="10360"/>
    <s v="NXP NZ (formerly WINC)"/>
    <x v="9"/>
  </r>
  <r>
    <n v="7350"/>
    <s v="Office Supplies/Stationery"/>
    <n v="110"/>
    <d v="2023-07-24T00:00:00"/>
    <s v="Office Supplies NST"/>
    <s v="APAJ"/>
    <n v="9028195686"/>
    <n v="55.8"/>
    <n v="10360"/>
    <s v="NXP NZ (formerly WINC)"/>
    <x v="9"/>
  </r>
  <r>
    <n v="7350"/>
    <s v="Office Supplies/Stationery"/>
    <n v="112"/>
    <d v="2023-07-24T00:00:00"/>
    <s v="Office Supplies NST"/>
    <s v="APAJ"/>
    <n v="9028195686"/>
    <n v="27.9"/>
    <n v="10360"/>
    <s v="NXP NZ (formerly WINC)"/>
    <x v="9"/>
  </r>
  <r>
    <n v="7350"/>
    <s v="Office Supplies/Stationery"/>
    <n v="120"/>
    <d v="2023-07-24T00:00:00"/>
    <s v="Office Supplies NST"/>
    <s v="APAJ"/>
    <n v="9028195686"/>
    <n v="61.37"/>
    <n v="10360"/>
    <s v="NXP NZ (formerly WINC)"/>
    <x v="9"/>
  </r>
  <r>
    <n v="7350"/>
    <s v="Office Supplies/Stationery"/>
    <n v="130"/>
    <d v="2023-07-24T00:00:00"/>
    <s v="Office Supplies NST"/>
    <s v="APAJ"/>
    <n v="9028195686"/>
    <n v="47.43"/>
    <n v="10360"/>
    <s v="NXP NZ (formerly WINC)"/>
    <x v="9"/>
  </r>
  <r>
    <n v="7350"/>
    <s v="Office Supplies/Stationery"/>
    <n v="140"/>
    <d v="2023-07-24T00:00:00"/>
    <s v="Office Supplies NST"/>
    <s v="APAJ"/>
    <n v="9028195686"/>
    <n v="55.8"/>
    <n v="10360"/>
    <s v="NXP NZ (formerly WINC)"/>
    <x v="9"/>
  </r>
  <r>
    <n v="7350"/>
    <s v="Office Supplies/Stationery"/>
    <n v="160"/>
    <d v="2023-07-24T00:00:00"/>
    <s v="Office Supplies NST"/>
    <s v="APAJ"/>
    <n v="9028195686"/>
    <n v="16.739999999999998"/>
    <n v="10360"/>
    <s v="NXP NZ (formerly WINC)"/>
    <x v="9"/>
  </r>
  <r>
    <n v="7350"/>
    <s v="Office Supplies/Stationery"/>
    <n v="935"/>
    <d v="2023-07-24T00:00:00"/>
    <s v="Office Supplies NST"/>
    <s v="APAJ"/>
    <n v="9028195686"/>
    <n v="13.95"/>
    <n v="10360"/>
    <s v="NXP NZ (formerly WINC)"/>
    <x v="9"/>
  </r>
  <r>
    <n v="7350"/>
    <s v="Office Supplies/Stationery"/>
    <n v="110"/>
    <d v="2023-07-25T00:00:00"/>
    <s v="Office Supplies NST"/>
    <s v="APAJ"/>
    <n v="9028196843"/>
    <n v="8.58"/>
    <n v="10360"/>
    <s v="NXP NZ (formerly WINC)"/>
    <x v="9"/>
  </r>
  <r>
    <n v="7350"/>
    <s v="Office Supplies/Stationery"/>
    <n v="112"/>
    <d v="2023-07-25T00:00:00"/>
    <s v="Office Supplies NST"/>
    <s v="APAJ"/>
    <n v="9028196843"/>
    <n v="4.3"/>
    <n v="10360"/>
    <s v="NXP NZ (formerly WINC)"/>
    <x v="9"/>
  </r>
  <r>
    <n v="7350"/>
    <s v="Office Supplies/Stationery"/>
    <n v="120"/>
    <d v="2023-07-25T00:00:00"/>
    <s v="Office Supplies NST"/>
    <s v="APAJ"/>
    <n v="9028196843"/>
    <n v="9.44"/>
    <n v="10360"/>
    <s v="NXP NZ (formerly WINC)"/>
    <x v="9"/>
  </r>
  <r>
    <n v="7350"/>
    <s v="Office Supplies/Stationery"/>
    <n v="130"/>
    <d v="2023-07-25T00:00:00"/>
    <s v="NXP NZ (formerly WINC)"/>
    <s v="APAJ"/>
    <n v="9028196082"/>
    <n v="58.57"/>
    <n v="10360"/>
    <s v="NXP NZ (formerly WINC)"/>
    <x v="9"/>
  </r>
  <r>
    <n v="7350"/>
    <s v="Office Supplies/Stationery"/>
    <n v="130"/>
    <d v="2023-07-25T00:00:00"/>
    <s v="Office Supplies NST"/>
    <s v="APAJ"/>
    <n v="9028196843"/>
    <n v="7.3"/>
    <n v="10360"/>
    <s v="NXP NZ (formerly WINC)"/>
    <x v="9"/>
  </r>
  <r>
    <n v="7350"/>
    <s v="Office Supplies/Stationery"/>
    <n v="140"/>
    <d v="2023-07-25T00:00:00"/>
    <s v="Office Supplies NST"/>
    <s v="APAJ"/>
    <n v="9028196843"/>
    <n v="8.58"/>
    <n v="10360"/>
    <s v="NXP NZ (formerly WINC)"/>
    <x v="9"/>
  </r>
  <r>
    <n v="7350"/>
    <s v="Office Supplies/Stationery"/>
    <n v="160"/>
    <d v="2023-07-25T00:00:00"/>
    <s v="Office Supplies NST"/>
    <s v="APAJ"/>
    <n v="9028196843"/>
    <n v="2.57"/>
    <n v="10360"/>
    <s v="NXP NZ (formerly WINC)"/>
    <x v="9"/>
  </r>
  <r>
    <n v="7350"/>
    <s v="Office Supplies/Stationery"/>
    <n v="935"/>
    <d v="2023-07-25T00:00:00"/>
    <s v="Office Supplies NST"/>
    <s v="APAJ"/>
    <n v="9028196843"/>
    <n v="2.15"/>
    <n v="10360"/>
    <s v="NXP NZ (formerly WINC)"/>
    <x v="9"/>
  </r>
  <r>
    <n v="7350"/>
    <s v="Office Supplies/Stationery"/>
    <n v="210"/>
    <d v="2023-08-04T00:00:00"/>
    <s v="Advertising NWT"/>
    <s v="APAJ"/>
    <n v="9028209613"/>
    <n v="8.3699999999999992"/>
    <n v="10360"/>
    <s v="NXP NZ (formerly WINC)"/>
    <x v="9"/>
  </r>
  <r>
    <n v="7350"/>
    <s v="Office Supplies/Stationery"/>
    <n v="220"/>
    <d v="2023-08-04T00:00:00"/>
    <s v="Advertising NWT"/>
    <s v="APAJ"/>
    <n v="9028209613"/>
    <n v="8.3699999999999992"/>
    <n v="10360"/>
    <s v="NXP NZ (formerly WINC)"/>
    <x v="9"/>
  </r>
  <r>
    <n v="7350"/>
    <s v="Office Supplies/Stationery"/>
    <n v="230"/>
    <d v="2023-08-04T00:00:00"/>
    <s v="Advertising NWT"/>
    <s v="APAJ"/>
    <n v="9028209613"/>
    <n v="8.3699999999999992"/>
    <n v="10360"/>
    <s v="NXP NZ (formerly WINC)"/>
    <x v="9"/>
  </r>
  <r>
    <n v="7350"/>
    <s v="Office Supplies/Stationery"/>
    <n v="240"/>
    <d v="2023-08-04T00:00:00"/>
    <s v="Advertising NWT"/>
    <s v="APAJ"/>
    <n v="9028209613"/>
    <n v="8.3699999999999992"/>
    <n v="10360"/>
    <s v="NXP NZ (formerly WINC)"/>
    <x v="9"/>
  </r>
  <r>
    <n v="7350"/>
    <s v="Office Supplies/Stationery"/>
    <n v="340"/>
    <d v="2023-08-04T00:00:00"/>
    <s v="Advertising NWT"/>
    <s v="APAJ"/>
    <n v="9028209613"/>
    <n v="3.77"/>
    <n v="10360"/>
    <s v="NXP NZ (formerly WINC)"/>
    <x v="9"/>
  </r>
  <r>
    <n v="7350"/>
    <s v="Office Supplies/Stationery"/>
    <n v="936"/>
    <d v="2023-08-04T00:00:00"/>
    <s v="Advertising NWT"/>
    <s v="APAJ"/>
    <n v="9028209613"/>
    <n v="4.5999999999999996"/>
    <n v="10360"/>
    <s v="NXP NZ (formerly WINC)"/>
    <x v="9"/>
  </r>
  <r>
    <n v="7350"/>
    <s v="Office Supplies/Stationery"/>
    <n v="110"/>
    <d v="2023-08-10T00:00:00"/>
    <s v="Office Supplies NST"/>
    <s v="APAJ"/>
    <n v="9028216828"/>
    <n v="12.17"/>
    <n v="10360"/>
    <s v="NXP NZ (formerly WINC)"/>
    <x v="9"/>
  </r>
  <r>
    <n v="7350"/>
    <s v="Office Supplies/Stationery"/>
    <n v="112"/>
    <d v="2023-08-10T00:00:00"/>
    <s v="Office Supplies NST"/>
    <s v="APAJ"/>
    <n v="9028216828"/>
    <n v="6.09"/>
    <n v="10360"/>
    <s v="NXP NZ (formerly WINC)"/>
    <x v="9"/>
  </r>
  <r>
    <n v="7350"/>
    <s v="Office Supplies/Stationery"/>
    <n v="120"/>
    <d v="2023-08-10T00:00:00"/>
    <s v="Office Supplies NST"/>
    <s v="APAJ"/>
    <n v="9028216828"/>
    <n v="13.39"/>
    <n v="10360"/>
    <s v="NXP NZ (formerly WINC)"/>
    <x v="9"/>
  </r>
  <r>
    <n v="7350"/>
    <s v="Office Supplies/Stationery"/>
    <n v="130"/>
    <d v="2023-08-10T00:00:00"/>
    <s v="Office Supplies NST"/>
    <s v="APAJ"/>
    <n v="9028216828"/>
    <n v="10.35"/>
    <n v="10360"/>
    <s v="NXP NZ (formerly WINC)"/>
    <x v="9"/>
  </r>
  <r>
    <n v="7350"/>
    <s v="Office Supplies/Stationery"/>
    <n v="140"/>
    <d v="2023-08-10T00:00:00"/>
    <s v="Office Supplies NST"/>
    <s v="APAJ"/>
    <n v="9028216828"/>
    <n v="12.17"/>
    <n v="10360"/>
    <s v="NXP NZ (formerly WINC)"/>
    <x v="9"/>
  </r>
  <r>
    <n v="7350"/>
    <s v="Office Supplies/Stationery"/>
    <n v="160"/>
    <d v="2023-08-10T00:00:00"/>
    <s v="Office Supplies NST"/>
    <s v="APAJ"/>
    <n v="9028216828"/>
    <n v="3.65"/>
    <n v="10360"/>
    <s v="NXP NZ (formerly WINC)"/>
    <x v="9"/>
  </r>
  <r>
    <n v="7350"/>
    <s v="Office Supplies/Stationery"/>
    <n v="935"/>
    <d v="2023-08-10T00:00:00"/>
    <s v="Office Supplies NST"/>
    <s v="APAJ"/>
    <n v="9028216828"/>
    <n v="3.04"/>
    <n v="10360"/>
    <s v="NXP NZ (formerly WINC)"/>
    <x v="9"/>
  </r>
  <r>
    <n v="7350"/>
    <s v="Office Supplies/Stationery"/>
    <n v="130"/>
    <d v="2023-08-14T00:00:00"/>
    <s v="NXP NZ (formerly WINC)"/>
    <s v="APAJ"/>
    <n v="9028218251"/>
    <n v="103.24"/>
    <n v="10360"/>
    <s v="NXP NZ (formerly WINC)"/>
    <x v="9"/>
  </r>
  <r>
    <n v="7350"/>
    <s v="Office Supplies/Stationery"/>
    <n v="130"/>
    <d v="2023-08-24T00:00:00"/>
    <s v="NXP NZ (formerly WINC)"/>
    <s v="APAJ"/>
    <n v="9028232254"/>
    <n v="21.91"/>
    <n v="10360"/>
    <s v="NXP NZ (formerly WINC)"/>
    <x v="9"/>
  </r>
  <r>
    <n v="7350"/>
    <s v="Office Supplies/Stationery"/>
    <n v="110"/>
    <d v="2023-08-28T00:00:00"/>
    <s v="NXP NZ (formerly WINC) Text Stamp"/>
    <s v="APAJ"/>
    <n v="9028234083"/>
    <n v="55"/>
    <n v="10360"/>
    <s v="NXP NZ (formerly WINC)"/>
    <x v="9"/>
  </r>
  <r>
    <n v="7350"/>
    <s v="Office Supplies/Stationery"/>
    <n v="130"/>
    <d v="2023-09-01T00:00:00"/>
    <s v="NXP NZ (formerly WINC)"/>
    <s v="APAJ"/>
    <n v="9028240579"/>
    <n v="10.039999999999999"/>
    <n v="10360"/>
    <s v="NXP NZ (formerly WINC)"/>
    <x v="9"/>
  </r>
  <r>
    <n v="7350"/>
    <s v="Office Supplies/Stationery"/>
    <n v="110"/>
    <d v="2023-09-05T00:00:00"/>
    <s v="Office Supplies NST"/>
    <s v="APAJ"/>
    <n v="9028243699"/>
    <n v="51.94"/>
    <n v="10360"/>
    <s v="NXP NZ (formerly WINC)"/>
    <x v="9"/>
  </r>
  <r>
    <n v="7350"/>
    <s v="Office Supplies/Stationery"/>
    <n v="112"/>
    <d v="2023-09-05T00:00:00"/>
    <s v="Office Supplies NST"/>
    <s v="APAJ"/>
    <n v="9028243699"/>
    <n v="25.97"/>
    <n v="10360"/>
    <s v="NXP NZ (formerly WINC)"/>
    <x v="9"/>
  </r>
  <r>
    <n v="7350"/>
    <s v="Office Supplies/Stationery"/>
    <n v="120"/>
    <d v="2023-09-05T00:00:00"/>
    <s v="Office Supplies NST"/>
    <s v="APAJ"/>
    <n v="9028243699"/>
    <n v="57.13"/>
    <n v="10360"/>
    <s v="NXP NZ (formerly WINC)"/>
    <x v="9"/>
  </r>
  <r>
    <n v="7350"/>
    <s v="Office Supplies/Stationery"/>
    <n v="130"/>
    <d v="2023-09-05T00:00:00"/>
    <s v="Office Supplies NST"/>
    <s v="APAJ"/>
    <n v="9028243699"/>
    <n v="44.15"/>
    <n v="10360"/>
    <s v="NXP NZ (formerly WINC)"/>
    <x v="9"/>
  </r>
  <r>
    <n v="7350"/>
    <s v="Office Supplies/Stationery"/>
    <n v="140"/>
    <d v="2023-09-05T00:00:00"/>
    <s v="Office Supplies NST"/>
    <s v="APAJ"/>
    <n v="9028243699"/>
    <n v="51.94"/>
    <n v="10360"/>
    <s v="NXP NZ (formerly WINC)"/>
    <x v="9"/>
  </r>
  <r>
    <n v="7350"/>
    <s v="Office Supplies/Stationery"/>
    <n v="160"/>
    <d v="2023-09-05T00:00:00"/>
    <s v="Office Supplies NST"/>
    <s v="APAJ"/>
    <n v="9028243699"/>
    <n v="15.58"/>
    <n v="10360"/>
    <s v="NXP NZ (formerly WINC)"/>
    <x v="9"/>
  </r>
  <r>
    <n v="7350"/>
    <s v="Office Supplies/Stationery"/>
    <n v="210"/>
    <d v="2023-09-05T00:00:00"/>
    <s v="Advertising NWT"/>
    <s v="APAJ"/>
    <n v="9028244503"/>
    <n v="34.630000000000003"/>
    <n v="10360"/>
    <s v="NXP NZ (formerly WINC)"/>
    <x v="9"/>
  </r>
  <r>
    <n v="7350"/>
    <s v="Office Supplies/Stationery"/>
    <n v="220"/>
    <d v="2023-09-05T00:00:00"/>
    <s v="Advertising NWT"/>
    <s v="APAJ"/>
    <n v="9028244503"/>
    <n v="34.630000000000003"/>
    <n v="10360"/>
    <s v="NXP NZ (formerly WINC)"/>
    <x v="9"/>
  </r>
  <r>
    <n v="7350"/>
    <s v="Office Supplies/Stationery"/>
    <n v="230"/>
    <d v="2023-09-05T00:00:00"/>
    <s v="Advertising NWT"/>
    <s v="APAJ"/>
    <n v="9028244503"/>
    <n v="34.630000000000003"/>
    <n v="10360"/>
    <s v="NXP NZ (formerly WINC)"/>
    <x v="9"/>
  </r>
  <r>
    <n v="7350"/>
    <s v="Office Supplies/Stationery"/>
    <n v="240"/>
    <d v="2023-09-05T00:00:00"/>
    <s v="Advertising NWT"/>
    <s v="APAJ"/>
    <n v="9028244503"/>
    <n v="34.630000000000003"/>
    <n v="10360"/>
    <s v="NXP NZ (formerly WINC)"/>
    <x v="9"/>
  </r>
  <r>
    <n v="7350"/>
    <s v="Office Supplies/Stationery"/>
    <n v="340"/>
    <d v="2023-09-05T00:00:00"/>
    <s v="Advertising NWT"/>
    <s v="APAJ"/>
    <n v="9028244503"/>
    <n v="15.58"/>
    <n v="10360"/>
    <s v="NXP NZ (formerly WINC)"/>
    <x v="9"/>
  </r>
  <r>
    <n v="7350"/>
    <s v="Office Supplies/Stationery"/>
    <n v="935"/>
    <d v="2023-09-05T00:00:00"/>
    <s v="Office Supplies NST"/>
    <s v="APAJ"/>
    <n v="9028243699"/>
    <n v="12.98"/>
    <n v="10360"/>
    <s v="NXP NZ (formerly WINC)"/>
    <x v="9"/>
  </r>
  <r>
    <n v="7350"/>
    <s v="Office Supplies/Stationery"/>
    <n v="936"/>
    <d v="2023-09-05T00:00:00"/>
    <s v="Advertising NWT"/>
    <s v="APAJ"/>
    <n v="9028244503"/>
    <n v="19.04"/>
    <n v="10360"/>
    <s v="NXP NZ (formerly WINC)"/>
    <x v="9"/>
  </r>
  <r>
    <n v="7350"/>
    <s v="Office Supplies/Stationery"/>
    <n v="110"/>
    <d v="2023-09-08T00:00:00"/>
    <s v="Office Supplies NST"/>
    <s v="APAJ"/>
    <n v="9028249334"/>
    <n v="16.14"/>
    <n v="10360"/>
    <s v="NXP NZ (formerly WINC)"/>
    <x v="9"/>
  </r>
  <r>
    <n v="7350"/>
    <s v="Office Supplies/Stationery"/>
    <n v="112"/>
    <d v="2023-09-08T00:00:00"/>
    <s v="Office Supplies NST"/>
    <s v="APAJ"/>
    <n v="9028249334"/>
    <n v="8.07"/>
    <n v="10360"/>
    <s v="NXP NZ (formerly WINC)"/>
    <x v="9"/>
  </r>
  <r>
    <n v="7350"/>
    <s v="Office Supplies/Stationery"/>
    <n v="120"/>
    <d v="2023-09-08T00:00:00"/>
    <s v="Office Supplies NST"/>
    <s v="APAJ"/>
    <n v="9028249334"/>
    <n v="17.760000000000002"/>
    <n v="10360"/>
    <s v="NXP NZ (formerly WINC)"/>
    <x v="9"/>
  </r>
  <r>
    <n v="7350"/>
    <s v="Office Supplies/Stationery"/>
    <n v="130"/>
    <d v="2023-09-08T00:00:00"/>
    <s v="Office Supplies NST"/>
    <s v="APAJ"/>
    <n v="9028249334"/>
    <n v="13.72"/>
    <n v="10360"/>
    <s v="NXP NZ (formerly WINC)"/>
    <x v="9"/>
  </r>
  <r>
    <n v="7350"/>
    <s v="Office Supplies/Stationery"/>
    <n v="140"/>
    <d v="2023-09-08T00:00:00"/>
    <s v="Office Supplies NST"/>
    <s v="APAJ"/>
    <n v="9028249334"/>
    <n v="16.14"/>
    <n v="10360"/>
    <s v="NXP NZ (formerly WINC)"/>
    <x v="9"/>
  </r>
  <r>
    <n v="7350"/>
    <s v="Office Supplies/Stationery"/>
    <n v="160"/>
    <d v="2023-09-08T00:00:00"/>
    <s v="Office Supplies NST"/>
    <s v="APAJ"/>
    <n v="9028249334"/>
    <n v="4.84"/>
    <n v="10360"/>
    <s v="NXP NZ (formerly WINC)"/>
    <x v="9"/>
  </r>
  <r>
    <n v="7350"/>
    <s v="Office Supplies/Stationery"/>
    <n v="935"/>
    <d v="2023-09-08T00:00:00"/>
    <s v="Office Supplies NST"/>
    <s v="APAJ"/>
    <n v="9028249334"/>
    <n v="4.03"/>
    <n v="10360"/>
    <s v="NXP NZ (formerly WINC)"/>
    <x v="9"/>
  </r>
  <r>
    <n v="7350"/>
    <s v="Office Supplies/Stationery"/>
    <n v="120"/>
    <d v="2023-09-11T00:00:00"/>
    <s v="NXP NZ (formerly WINC)"/>
    <s v="APAJ"/>
    <n v="9028245609"/>
    <n v="8.64"/>
    <n v="10360"/>
    <s v="NXP NZ (formerly WINC)"/>
    <x v="9"/>
  </r>
  <r>
    <n v="7350"/>
    <s v="Office Supplies/Stationery"/>
    <n v="112"/>
    <d v="2023-09-12T00:00:00"/>
    <s v="NXP NZ (formerly WINC)"/>
    <s v="APAJ"/>
    <n v="9028253092"/>
    <n v="56.93"/>
    <n v="10360"/>
    <s v="NXP NZ (formerly WINC)"/>
    <x v="9"/>
  </r>
  <r>
    <n v="7350"/>
    <s v="Office Supplies/Stationery"/>
    <n v="110"/>
    <d v="2023-09-20T00:00:00"/>
    <s v="Office Supplies NST"/>
    <s v="APAJ"/>
    <n v="9028259364"/>
    <n v="14.45"/>
    <n v="10360"/>
    <s v="NXP NZ (formerly WINC)"/>
    <x v="9"/>
  </r>
  <r>
    <n v="7350"/>
    <s v="Office Supplies/Stationery"/>
    <n v="112"/>
    <d v="2023-09-20T00:00:00"/>
    <s v="Office Supplies NST"/>
    <s v="APAJ"/>
    <n v="9028259364"/>
    <n v="7.23"/>
    <n v="10360"/>
    <s v="NXP NZ (formerly WINC)"/>
    <x v="9"/>
  </r>
  <r>
    <n v="7350"/>
    <s v="Office Supplies/Stationery"/>
    <n v="120"/>
    <d v="2023-09-20T00:00:00"/>
    <s v="Office Supplies NST"/>
    <s v="APAJ"/>
    <n v="9028259364"/>
    <n v="15.9"/>
    <n v="10360"/>
    <s v="NXP NZ (formerly WINC)"/>
    <x v="9"/>
  </r>
  <r>
    <n v="7350"/>
    <s v="Office Supplies/Stationery"/>
    <n v="130"/>
    <d v="2023-09-20T00:00:00"/>
    <s v="Office Supplies NST"/>
    <s v="APAJ"/>
    <n v="9028259364"/>
    <n v="12.28"/>
    <n v="10360"/>
    <s v="NXP NZ (formerly WINC)"/>
    <x v="9"/>
  </r>
  <r>
    <n v="7350"/>
    <s v="Office Supplies/Stationery"/>
    <n v="140"/>
    <d v="2023-09-20T00:00:00"/>
    <s v="Office Supplies NST"/>
    <s v="APAJ"/>
    <n v="9028259364"/>
    <n v="14.45"/>
    <n v="10360"/>
    <s v="NXP NZ (formerly WINC)"/>
    <x v="9"/>
  </r>
  <r>
    <n v="7350"/>
    <s v="Office Supplies/Stationery"/>
    <n v="160"/>
    <d v="2023-09-20T00:00:00"/>
    <s v="Office Supplies NST"/>
    <s v="APAJ"/>
    <n v="9028259364"/>
    <n v="4.33"/>
    <n v="10360"/>
    <s v="NXP NZ (formerly WINC)"/>
    <x v="9"/>
  </r>
  <r>
    <n v="7350"/>
    <s v="Office Supplies/Stationery"/>
    <n v="935"/>
    <d v="2023-09-20T00:00:00"/>
    <s v="Office Supplies NST"/>
    <s v="APAJ"/>
    <n v="9028259364"/>
    <n v="3.61"/>
    <n v="10360"/>
    <s v="NXP NZ (formerly WINC)"/>
    <x v="9"/>
  </r>
  <r>
    <n v="7350"/>
    <s v="Office Supplies/Stationery"/>
    <n v="120"/>
    <d v="2023-09-28T00:00:00"/>
    <s v="NXP NZ (formerly WINC)"/>
    <s v="APAJ"/>
    <n v="9028268200"/>
    <n v="4.3899999999999997"/>
    <n v="10360"/>
    <s v="NXP NZ (formerly WINC)"/>
    <x v="9"/>
  </r>
  <r>
    <n v="7350"/>
    <s v="Office Supplies/Stationery"/>
    <n v="110"/>
    <d v="2023-10-05T00:00:00"/>
    <s v="Office Supplies NST"/>
    <s v="APAJ"/>
    <n v="9028277543"/>
    <n v="11.2"/>
    <n v="10360"/>
    <s v="NXP NZ (formerly WINC)"/>
    <x v="9"/>
  </r>
  <r>
    <n v="7350"/>
    <s v="Office Supplies/Stationery"/>
    <n v="112"/>
    <d v="2023-10-05T00:00:00"/>
    <s v="Office Supplies NST"/>
    <s v="APAJ"/>
    <n v="9028277543"/>
    <n v="5.6"/>
    <n v="10360"/>
    <s v="NXP NZ (formerly WINC)"/>
    <x v="9"/>
  </r>
  <r>
    <n v="7350"/>
    <s v="Office Supplies/Stationery"/>
    <n v="120"/>
    <d v="2023-10-05T00:00:00"/>
    <s v="Office Supplies NST"/>
    <s v="APAJ"/>
    <n v="9028277543"/>
    <n v="12.31"/>
    <n v="10360"/>
    <s v="NXP NZ (formerly WINC)"/>
    <x v="9"/>
  </r>
  <r>
    <n v="7350"/>
    <s v="Office Supplies/Stationery"/>
    <n v="130"/>
    <d v="2023-10-05T00:00:00"/>
    <s v="Office Supplies NST"/>
    <s v="APAJ"/>
    <n v="9028277543"/>
    <n v="9.51"/>
    <n v="10360"/>
    <s v="NXP NZ (formerly WINC)"/>
    <x v="9"/>
  </r>
  <r>
    <n v="7350"/>
    <s v="Office Supplies/Stationery"/>
    <n v="140"/>
    <d v="2023-10-05T00:00:00"/>
    <s v="Office Supplies NST"/>
    <s v="APAJ"/>
    <n v="9028277543"/>
    <n v="11.2"/>
    <n v="10360"/>
    <s v="NXP NZ (formerly WINC)"/>
    <x v="9"/>
  </r>
  <r>
    <n v="7350"/>
    <s v="Office Supplies/Stationery"/>
    <n v="160"/>
    <d v="2023-10-05T00:00:00"/>
    <s v="Office Supplies NST"/>
    <s v="APAJ"/>
    <n v="9028277543"/>
    <n v="3.36"/>
    <n v="10360"/>
    <s v="NXP NZ (formerly WINC)"/>
    <x v="9"/>
  </r>
  <r>
    <n v="7350"/>
    <s v="Office Supplies/Stationery"/>
    <n v="935"/>
    <d v="2023-10-05T00:00:00"/>
    <s v="Office Supplies NST"/>
    <s v="APAJ"/>
    <n v="9028277543"/>
    <n v="2.8"/>
    <n v="10360"/>
    <s v="NXP NZ (formerly WINC)"/>
    <x v="9"/>
  </r>
  <r>
    <n v="7350"/>
    <s v="Office Supplies/Stationery"/>
    <n v="110"/>
    <d v="2023-10-06T00:00:00"/>
    <s v="Office Supplies NST"/>
    <s v="APAJ"/>
    <n v="9028276819"/>
    <n v="5.32"/>
    <n v="10360"/>
    <s v="NXP NZ (formerly WINC)"/>
    <x v="9"/>
  </r>
  <r>
    <n v="7350"/>
    <s v="Office Supplies/Stationery"/>
    <n v="112"/>
    <d v="2023-10-06T00:00:00"/>
    <s v="Office Supplies NST"/>
    <s v="APAJ"/>
    <n v="9028276819"/>
    <n v="2.66"/>
    <n v="10360"/>
    <s v="NXP NZ (formerly WINC)"/>
    <x v="9"/>
  </r>
  <r>
    <n v="7350"/>
    <s v="Office Supplies/Stationery"/>
    <n v="120"/>
    <d v="2023-10-06T00:00:00"/>
    <s v="Office Supplies NST"/>
    <s v="APAJ"/>
    <n v="9028276819"/>
    <n v="5.85"/>
    <n v="10360"/>
    <s v="NXP NZ (formerly WINC)"/>
    <x v="9"/>
  </r>
  <r>
    <n v="7350"/>
    <s v="Office Supplies/Stationery"/>
    <n v="130"/>
    <d v="2023-10-06T00:00:00"/>
    <s v="Office Supplies NST"/>
    <s v="APAJ"/>
    <n v="9028276819"/>
    <n v="4.5199999999999996"/>
    <n v="10360"/>
    <s v="NXP NZ (formerly WINC)"/>
    <x v="9"/>
  </r>
  <r>
    <n v="7350"/>
    <s v="Office Supplies/Stationery"/>
    <n v="140"/>
    <d v="2023-10-06T00:00:00"/>
    <s v="Office Supplies NST"/>
    <s v="APAJ"/>
    <n v="9028276819"/>
    <n v="5.32"/>
    <n v="10360"/>
    <s v="NXP NZ (formerly WINC)"/>
    <x v="9"/>
  </r>
  <r>
    <n v="7350"/>
    <s v="Office Supplies/Stationery"/>
    <n v="160"/>
    <d v="2023-10-06T00:00:00"/>
    <s v="Office Supplies NST"/>
    <s v="APAJ"/>
    <n v="9028276819"/>
    <n v="1.6"/>
    <n v="10360"/>
    <s v="NXP NZ (formerly WINC)"/>
    <x v="9"/>
  </r>
  <r>
    <n v="7350"/>
    <s v="Office Supplies/Stationery"/>
    <n v="935"/>
    <d v="2023-10-06T00:00:00"/>
    <s v="Office Supplies NST"/>
    <s v="APAJ"/>
    <n v="9028276819"/>
    <n v="1.33"/>
    <n v="10360"/>
    <s v="NXP NZ (formerly WINC)"/>
    <x v="9"/>
  </r>
  <r>
    <n v="7350"/>
    <s v="Office Supplies/Stationery"/>
    <n v="110"/>
    <d v="2023-10-13T00:00:00"/>
    <s v="Office Supplies NST"/>
    <s v="APAJ"/>
    <n v="9028285911"/>
    <n v="14.36"/>
    <n v="10360"/>
    <s v="NXP NZ (formerly WINC)"/>
    <x v="9"/>
  </r>
  <r>
    <n v="7350"/>
    <s v="Office Supplies/Stationery"/>
    <n v="112"/>
    <d v="2023-10-13T00:00:00"/>
    <s v="Office Supplies NST"/>
    <s v="APAJ"/>
    <n v="9028285911"/>
    <n v="7.18"/>
    <n v="10360"/>
    <s v="NXP NZ (formerly WINC)"/>
    <x v="9"/>
  </r>
  <r>
    <n v="7350"/>
    <s v="Office Supplies/Stationery"/>
    <n v="120"/>
    <d v="2023-10-13T00:00:00"/>
    <s v="Office Supplies NST"/>
    <s v="APAJ"/>
    <n v="9028285911"/>
    <n v="15.8"/>
    <n v="10360"/>
    <s v="NXP NZ (formerly WINC)"/>
    <x v="9"/>
  </r>
  <r>
    <n v="7350"/>
    <s v="Office Supplies/Stationery"/>
    <n v="130"/>
    <d v="2023-10-13T00:00:00"/>
    <s v="Office Supplies NST"/>
    <s v="APAJ"/>
    <n v="9028285911"/>
    <n v="12.21"/>
    <n v="10360"/>
    <s v="NXP NZ (formerly WINC)"/>
    <x v="9"/>
  </r>
  <r>
    <n v="7350"/>
    <s v="Office Supplies/Stationery"/>
    <n v="140"/>
    <d v="2023-10-13T00:00:00"/>
    <s v="Office Supplies NST"/>
    <s v="APAJ"/>
    <n v="9028285911"/>
    <n v="14.36"/>
    <n v="10360"/>
    <s v="NXP NZ (formerly WINC)"/>
    <x v="9"/>
  </r>
  <r>
    <n v="7350"/>
    <s v="Office Supplies/Stationery"/>
    <n v="160"/>
    <d v="2023-10-13T00:00:00"/>
    <s v="Office Supplies NST"/>
    <s v="APAJ"/>
    <n v="9028285911"/>
    <n v="4.3"/>
    <n v="10360"/>
    <s v="NXP NZ (formerly WINC)"/>
    <x v="9"/>
  </r>
  <r>
    <n v="7350"/>
    <s v="Office Supplies/Stationery"/>
    <n v="935"/>
    <d v="2023-10-13T00:00:00"/>
    <s v="Office Supplies NST"/>
    <s v="APAJ"/>
    <n v="9028285911"/>
    <n v="3.59"/>
    <n v="10360"/>
    <s v="NXP NZ (formerly WINC)"/>
    <x v="9"/>
  </r>
  <r>
    <n v="7350"/>
    <s v="Office Supplies/Stationery"/>
    <n v="110"/>
    <d v="2023-10-18T00:00:00"/>
    <s v="Office Supplies NST"/>
    <s v="APAJ"/>
    <n v="9028288501"/>
    <n v="30.27"/>
    <n v="10360"/>
    <s v="NXP NZ (formerly WINC)"/>
    <x v="9"/>
  </r>
  <r>
    <n v="7350"/>
    <s v="Office Supplies/Stationery"/>
    <n v="112"/>
    <d v="2023-10-18T00:00:00"/>
    <s v="Office Supplies NST"/>
    <s v="APAJ"/>
    <n v="9028288501"/>
    <n v="15.13"/>
    <n v="10360"/>
    <s v="NXP NZ (formerly WINC)"/>
    <x v="9"/>
  </r>
  <r>
    <n v="7350"/>
    <s v="Office Supplies/Stationery"/>
    <n v="120"/>
    <d v="2023-10-18T00:00:00"/>
    <s v="Office Supplies NST"/>
    <s v="APAJ"/>
    <n v="9028288501"/>
    <n v="33.299999999999997"/>
    <n v="10360"/>
    <s v="NXP NZ (formerly WINC)"/>
    <x v="9"/>
  </r>
  <r>
    <n v="7350"/>
    <s v="Office Supplies/Stationery"/>
    <n v="130"/>
    <d v="2023-10-18T00:00:00"/>
    <s v="Office Supplies NST"/>
    <s v="APAJ"/>
    <n v="9028288501"/>
    <n v="25.73"/>
    <n v="10360"/>
    <s v="NXP NZ (formerly WINC)"/>
    <x v="9"/>
  </r>
  <r>
    <n v="7350"/>
    <s v="Office Supplies/Stationery"/>
    <n v="140"/>
    <d v="2023-10-18T00:00:00"/>
    <s v="Office Supplies NST"/>
    <s v="APAJ"/>
    <n v="9028288501"/>
    <n v="30.27"/>
    <n v="10360"/>
    <s v="NXP NZ (formerly WINC)"/>
    <x v="9"/>
  </r>
  <r>
    <n v="7350"/>
    <s v="Office Supplies/Stationery"/>
    <n v="160"/>
    <d v="2023-10-18T00:00:00"/>
    <s v="Office Supplies NST"/>
    <s v="APAJ"/>
    <n v="9028288501"/>
    <n v="9.08"/>
    <n v="10360"/>
    <s v="NXP NZ (formerly WINC)"/>
    <x v="9"/>
  </r>
  <r>
    <n v="7350"/>
    <s v="Office Supplies/Stationery"/>
    <n v="935"/>
    <d v="2023-10-18T00:00:00"/>
    <s v="Office Supplies NST"/>
    <s v="APAJ"/>
    <n v="9028288501"/>
    <n v="7.57"/>
    <n v="10360"/>
    <s v="NXP NZ (formerly WINC)"/>
    <x v="9"/>
  </r>
  <r>
    <n v="7350"/>
    <s v="Office Supplies/Stationery"/>
    <n v="110"/>
    <d v="2023-10-19T00:00:00"/>
    <s v="NXP NZ (formerly WINC)"/>
    <s v="APAJ"/>
    <n v="9028290877"/>
    <n v="3.98"/>
    <n v="10360"/>
    <s v="NXP NZ (formerly WINC)"/>
    <x v="9"/>
  </r>
  <r>
    <n v="7350"/>
    <s v="Office Supplies/Stationery"/>
    <n v="130"/>
    <d v="2023-11-10T00:00:00"/>
    <s v="NXP NZ (formerly WINC) Brown Kraft Counter Roll"/>
    <s v="APAJ"/>
    <n v="9028313194"/>
    <n v="98.65"/>
    <n v="10360"/>
    <s v="NXP NZ (formerly WINC)"/>
    <x v="9"/>
  </r>
  <r>
    <n v="7350"/>
    <s v="Office Supplies/Stationery"/>
    <n v="110"/>
    <d v="2023-11-15T00:00:00"/>
    <s v="NXP NZ (formerly WINC)- NS Stationary"/>
    <s v="APAJ"/>
    <n v="9028318509"/>
    <n v="12.78"/>
    <n v="10360"/>
    <s v="NXP NZ (formerly WINC)"/>
    <x v="9"/>
  </r>
  <r>
    <n v="7350"/>
    <s v="Office Supplies/Stationery"/>
    <n v="130"/>
    <d v="2023-11-16T00:00:00"/>
    <s v="NXP NZ (formerly WINC)"/>
    <s v="APAJ"/>
    <n v="9028318862"/>
    <n v="332.16"/>
    <n v="10360"/>
    <s v="NXP NZ (formerly WINC)"/>
    <x v="9"/>
  </r>
  <r>
    <n v="7350"/>
    <s v="Office Supplies/Stationery"/>
    <n v="130"/>
    <d v="2023-11-24T00:00:00"/>
    <s v="NXP NZ (formerly WINC)"/>
    <s v="APAJ"/>
    <n v="9028326523"/>
    <n v="85.97"/>
    <n v="10360"/>
    <s v="NXP NZ (formerly WINC)"/>
    <x v="9"/>
  </r>
  <r>
    <n v="7350"/>
    <s v="Office Supplies/Stationery"/>
    <n v="110"/>
    <d v="2023-12-05T00:00:00"/>
    <s v="Office Supplies NST"/>
    <s v="APAJ"/>
    <n v="9028339564"/>
    <n v="14.45"/>
    <n v="10360"/>
    <s v="NXP NZ (formerly WINC)"/>
    <x v="9"/>
  </r>
  <r>
    <n v="7350"/>
    <s v="Office Supplies/Stationery"/>
    <n v="112"/>
    <d v="2023-12-05T00:00:00"/>
    <s v="Office Supplies NST"/>
    <s v="APAJ"/>
    <n v="9028339564"/>
    <n v="7.23"/>
    <n v="10360"/>
    <s v="NXP NZ (formerly WINC)"/>
    <x v="9"/>
  </r>
  <r>
    <n v="7350"/>
    <s v="Office Supplies/Stationery"/>
    <n v="120"/>
    <d v="2023-12-05T00:00:00"/>
    <s v="Office Supplies NST"/>
    <s v="APAJ"/>
    <n v="9028339564"/>
    <n v="15.9"/>
    <n v="10360"/>
    <s v="NXP NZ (formerly WINC)"/>
    <x v="9"/>
  </r>
  <r>
    <n v="7350"/>
    <s v="Office Supplies/Stationery"/>
    <n v="130"/>
    <d v="2023-12-05T00:00:00"/>
    <s v="Office Supplies NST"/>
    <s v="APAJ"/>
    <n v="9028339564"/>
    <n v="12.28"/>
    <n v="10360"/>
    <s v="NXP NZ (formerly WINC)"/>
    <x v="9"/>
  </r>
  <r>
    <n v="7350"/>
    <s v="Office Supplies/Stationery"/>
    <n v="140"/>
    <d v="2023-12-05T00:00:00"/>
    <s v="Office Supplies NST"/>
    <s v="APAJ"/>
    <n v="9028339564"/>
    <n v="14.45"/>
    <n v="10360"/>
    <s v="NXP NZ (formerly WINC)"/>
    <x v="9"/>
  </r>
  <r>
    <n v="7350"/>
    <s v="Office Supplies/Stationery"/>
    <n v="160"/>
    <d v="2023-12-05T00:00:00"/>
    <s v="Office Supplies NST"/>
    <s v="APAJ"/>
    <n v="9028339564"/>
    <n v="4.33"/>
    <n v="10360"/>
    <s v="NXP NZ (formerly WINC)"/>
    <x v="9"/>
  </r>
  <r>
    <n v="7350"/>
    <s v="Office Supplies/Stationery"/>
    <n v="935"/>
    <d v="2023-12-05T00:00:00"/>
    <s v="Office Supplies NST"/>
    <s v="APAJ"/>
    <n v="9028339564"/>
    <n v="3.61"/>
    <n v="10360"/>
    <s v="NXP NZ (formerly WINC)"/>
    <x v="9"/>
  </r>
  <r>
    <n v="7350"/>
    <s v="Office Supplies/Stationery"/>
    <n v="210"/>
    <d v="2023-12-11T00:00:00"/>
    <s v="Advertising NWT"/>
    <s v="APAJ"/>
    <n v="9028345039"/>
    <n v="15.23"/>
    <n v="10360"/>
    <s v="NXP NZ (formerly WINC)"/>
    <x v="9"/>
  </r>
  <r>
    <n v="7350"/>
    <s v="Office Supplies/Stationery"/>
    <n v="220"/>
    <d v="2023-12-11T00:00:00"/>
    <s v="Advertising NWT"/>
    <s v="APAJ"/>
    <n v="9028345039"/>
    <n v="15.23"/>
    <n v="10360"/>
    <s v="NXP NZ (formerly WINC)"/>
    <x v="9"/>
  </r>
  <r>
    <n v="7350"/>
    <s v="Office Supplies/Stationery"/>
    <n v="230"/>
    <d v="2023-12-11T00:00:00"/>
    <s v="Advertising NWT"/>
    <s v="APAJ"/>
    <n v="9028345039"/>
    <n v="15.23"/>
    <n v="10360"/>
    <s v="NXP NZ (formerly WINC)"/>
    <x v="9"/>
  </r>
  <r>
    <n v="7350"/>
    <s v="Office Supplies/Stationery"/>
    <n v="240"/>
    <d v="2023-12-11T00:00:00"/>
    <s v="Advertising NWT"/>
    <s v="APAJ"/>
    <n v="9028345039"/>
    <n v="15.23"/>
    <n v="10360"/>
    <s v="NXP NZ (formerly WINC)"/>
    <x v="9"/>
  </r>
  <r>
    <n v="7350"/>
    <s v="Office Supplies/Stationery"/>
    <n v="340"/>
    <d v="2023-12-11T00:00:00"/>
    <s v="Advertising NWT"/>
    <s v="APAJ"/>
    <n v="9028345039"/>
    <n v="6.85"/>
    <n v="10360"/>
    <s v="NXP NZ (formerly WINC)"/>
    <x v="9"/>
  </r>
  <r>
    <n v="7350"/>
    <s v="Office Supplies/Stationery"/>
    <n v="936"/>
    <d v="2023-12-11T00:00:00"/>
    <s v="Advertising NWT"/>
    <s v="APAJ"/>
    <n v="9028345039"/>
    <n v="8.3699999999999992"/>
    <n v="10360"/>
    <s v="NXP NZ (formerly WINC)"/>
    <x v="9"/>
  </r>
  <r>
    <n v="7350"/>
    <s v="Office Supplies/Stationery"/>
    <n v="210"/>
    <d v="2023-12-19T00:00:00"/>
    <s v="Advertising NWT"/>
    <s v="APAJ"/>
    <n v="9028354376"/>
    <n v="43.28"/>
    <n v="10360"/>
    <s v="NXP NZ (formerly WINC)"/>
    <x v="9"/>
  </r>
  <r>
    <n v="7350"/>
    <s v="Office Supplies/Stationery"/>
    <n v="220"/>
    <d v="2023-12-19T00:00:00"/>
    <s v="Advertising NWT"/>
    <s v="APAJ"/>
    <n v="9028354376"/>
    <n v="43.28"/>
    <n v="10360"/>
    <s v="NXP NZ (formerly WINC)"/>
    <x v="9"/>
  </r>
  <r>
    <n v="7350"/>
    <s v="Office Supplies/Stationery"/>
    <n v="230"/>
    <d v="2023-12-19T00:00:00"/>
    <s v="Advertising NWT"/>
    <s v="APAJ"/>
    <n v="9028354376"/>
    <n v="43.28"/>
    <n v="10360"/>
    <s v="NXP NZ (formerly WINC)"/>
    <x v="9"/>
  </r>
  <r>
    <n v="7350"/>
    <s v="Office Supplies/Stationery"/>
    <n v="240"/>
    <d v="2023-12-19T00:00:00"/>
    <s v="Advertising NWT"/>
    <s v="APAJ"/>
    <n v="9028354376"/>
    <n v="43.28"/>
    <n v="10360"/>
    <s v="NXP NZ (formerly WINC)"/>
    <x v="9"/>
  </r>
  <r>
    <n v="7350"/>
    <s v="Office Supplies/Stationery"/>
    <n v="340"/>
    <d v="2023-12-19T00:00:00"/>
    <s v="Advertising NWT"/>
    <s v="APAJ"/>
    <n v="9028354376"/>
    <n v="19.48"/>
    <n v="10360"/>
    <s v="NXP NZ (formerly WINC)"/>
    <x v="9"/>
  </r>
  <r>
    <n v="7350"/>
    <s v="Office Supplies/Stationery"/>
    <n v="936"/>
    <d v="2023-12-19T00:00:00"/>
    <s v="Advertising NWT"/>
    <s v="APAJ"/>
    <n v="9028354376"/>
    <n v="23.8"/>
    <n v="10360"/>
    <s v="NXP NZ (formerly WINC)"/>
    <x v="9"/>
  </r>
  <r>
    <n v="7350"/>
    <s v="Office Supplies/Stationery"/>
    <n v="130"/>
    <d v="2023-12-22T00:00:00"/>
    <s v="NXP NZ (formerly WINC)"/>
    <s v="APAJ"/>
    <n v="9028356402"/>
    <n v="82.42"/>
    <n v="10360"/>
    <s v="NXP NZ (formerly WINC)"/>
    <x v="9"/>
  </r>
  <r>
    <n v="7350"/>
    <s v="Office Supplies/Stationery"/>
    <n v="130"/>
    <d v="2023-12-29T00:00:00"/>
    <s v="NXP NZ (formerly WINC)"/>
    <s v="APAJ"/>
    <n v="9028358409"/>
    <n v="145.38999999999999"/>
    <n v="10360"/>
    <s v="NXP NZ (formerly WINC)"/>
    <x v="9"/>
  </r>
  <r>
    <n v="7350"/>
    <s v="Office Supplies/Stationery"/>
    <n v="110"/>
    <d v="2024-01-16T00:00:00"/>
    <s v="Office Supplies NST"/>
    <s v="APAJ"/>
    <n v="9028369320"/>
    <n v="4.9000000000000004"/>
    <n v="10360"/>
    <s v="NXP NZ (formerly WINC)"/>
    <x v="9"/>
  </r>
  <r>
    <n v="7350"/>
    <s v="Office Supplies/Stationery"/>
    <n v="112"/>
    <d v="2024-01-16T00:00:00"/>
    <s v="Office Supplies NST"/>
    <s v="APAJ"/>
    <n v="9028369320"/>
    <n v="2.4500000000000002"/>
    <n v="10360"/>
    <s v="NXP NZ (formerly WINC)"/>
    <x v="9"/>
  </r>
  <r>
    <n v="7350"/>
    <s v="Office Supplies/Stationery"/>
    <n v="120"/>
    <d v="2024-01-16T00:00:00"/>
    <s v="Office Supplies NST"/>
    <s v="APAJ"/>
    <n v="9028369320"/>
    <n v="5.38"/>
    <n v="10360"/>
    <s v="NXP NZ (formerly WINC)"/>
    <x v="9"/>
  </r>
  <r>
    <n v="7350"/>
    <s v="Office Supplies/Stationery"/>
    <n v="130"/>
    <d v="2024-01-16T00:00:00"/>
    <s v="Office Supplies NST"/>
    <s v="APAJ"/>
    <n v="9028369320"/>
    <n v="4.17"/>
    <n v="10360"/>
    <s v="NXP NZ (formerly WINC)"/>
    <x v="9"/>
  </r>
  <r>
    <n v="7350"/>
    <s v="Office Supplies/Stationery"/>
    <n v="140"/>
    <d v="2024-01-16T00:00:00"/>
    <s v="Office Supplies NST"/>
    <s v="APAJ"/>
    <n v="9028369320"/>
    <n v="4.9000000000000004"/>
    <n v="10360"/>
    <s v="NXP NZ (formerly WINC)"/>
    <x v="9"/>
  </r>
  <r>
    <n v="7350"/>
    <s v="Office Supplies/Stationery"/>
    <n v="160"/>
    <d v="2024-01-16T00:00:00"/>
    <s v="Office Supplies NST"/>
    <s v="APAJ"/>
    <n v="9028369320"/>
    <n v="1.47"/>
    <n v="10360"/>
    <s v="NXP NZ (formerly WINC)"/>
    <x v="9"/>
  </r>
  <r>
    <n v="7350"/>
    <s v="Office Supplies/Stationery"/>
    <n v="935"/>
    <d v="2024-01-16T00:00:00"/>
    <s v="Office Supplies NST"/>
    <s v="APAJ"/>
    <n v="9028369320"/>
    <n v="1.23"/>
    <n v="10360"/>
    <s v="NXP NZ (formerly WINC)"/>
    <x v="9"/>
  </r>
  <r>
    <n v="7350"/>
    <s v="Office Supplies/Stationery"/>
    <n v="110"/>
    <d v="2024-01-31T00:00:00"/>
    <s v="Office Supplies NST"/>
    <s v="APAJ"/>
    <n v="9028382394"/>
    <n v="88.16"/>
    <n v="10360"/>
    <s v="NXP NZ (formerly WINC)"/>
    <x v="9"/>
  </r>
  <r>
    <n v="7350"/>
    <s v="Office Supplies/Stationery"/>
    <n v="112"/>
    <d v="2024-01-31T00:00:00"/>
    <s v="Office Supplies NST"/>
    <s v="APAJ"/>
    <n v="9028382394"/>
    <n v="44.08"/>
    <n v="10360"/>
    <s v="NXP NZ (formerly WINC)"/>
    <x v="9"/>
  </r>
  <r>
    <n v="7350"/>
    <s v="Office Supplies/Stationery"/>
    <n v="120"/>
    <d v="2024-01-31T00:00:00"/>
    <s v="Office Supplies NST"/>
    <s v="APAJ"/>
    <n v="9028382394"/>
    <n v="96.97"/>
    <n v="10360"/>
    <s v="NXP NZ (formerly WINC)"/>
    <x v="9"/>
  </r>
  <r>
    <n v="7350"/>
    <s v="Office Supplies/Stationery"/>
    <n v="130"/>
    <d v="2024-01-31T00:00:00"/>
    <s v="Office Supplies NST"/>
    <s v="APAJ"/>
    <n v="9028382394"/>
    <n v="74.94"/>
    <n v="10360"/>
    <s v="NXP NZ (formerly WINC)"/>
    <x v="9"/>
  </r>
  <r>
    <n v="7350"/>
    <s v="Office Supplies/Stationery"/>
    <n v="140"/>
    <d v="2024-01-31T00:00:00"/>
    <s v="Office Supplies NST"/>
    <s v="APAJ"/>
    <n v="9028382394"/>
    <n v="88.16"/>
    <n v="10360"/>
    <s v="NXP NZ (formerly WINC)"/>
    <x v="9"/>
  </r>
  <r>
    <n v="7350"/>
    <s v="Office Supplies/Stationery"/>
    <n v="160"/>
    <d v="2024-01-31T00:00:00"/>
    <s v="Office Supplies NST"/>
    <s v="APAJ"/>
    <n v="9028382394"/>
    <n v="26.45"/>
    <n v="10360"/>
    <s v="NXP NZ (formerly WINC)"/>
    <x v="9"/>
  </r>
  <r>
    <n v="7350"/>
    <s v="Office Supplies/Stationery"/>
    <n v="935"/>
    <d v="2024-01-31T00:00:00"/>
    <s v="Office Supplies NST"/>
    <s v="APAJ"/>
    <n v="9028382394"/>
    <n v="22.04"/>
    <n v="10360"/>
    <s v="NXP NZ (formerly WINC)"/>
    <x v="9"/>
  </r>
  <r>
    <n v="7350"/>
    <s v="Office Supplies/Stationery"/>
    <n v="110"/>
    <d v="2024-02-01T00:00:00"/>
    <s v="Office Supplies NST"/>
    <s v="APAJ"/>
    <n v="9028385507"/>
    <n v="44.34"/>
    <n v="10360"/>
    <s v="NXP NZ (formerly WINC)"/>
    <x v="9"/>
  </r>
  <r>
    <n v="7350"/>
    <s v="Office Supplies/Stationery"/>
    <n v="112"/>
    <d v="2024-02-01T00:00:00"/>
    <s v="Office Supplies NST"/>
    <s v="APAJ"/>
    <n v="9028385507"/>
    <n v="22.17"/>
    <n v="10360"/>
    <s v="NXP NZ (formerly WINC)"/>
    <x v="9"/>
  </r>
  <r>
    <n v="7350"/>
    <s v="Office Supplies/Stationery"/>
    <n v="120"/>
    <d v="2024-02-01T00:00:00"/>
    <s v="Office Supplies NST"/>
    <s v="APAJ"/>
    <n v="9028385507"/>
    <n v="48.77"/>
    <n v="10360"/>
    <s v="NXP NZ (formerly WINC)"/>
    <x v="9"/>
  </r>
  <r>
    <n v="7350"/>
    <s v="Office Supplies/Stationery"/>
    <n v="130"/>
    <d v="2024-02-01T00:00:00"/>
    <s v="Office Supplies NST"/>
    <s v="APAJ"/>
    <n v="9028385507"/>
    <n v="37.69"/>
    <n v="10360"/>
    <s v="NXP NZ (formerly WINC)"/>
    <x v="9"/>
  </r>
  <r>
    <n v="7350"/>
    <s v="Office Supplies/Stationery"/>
    <n v="140"/>
    <d v="2024-02-01T00:00:00"/>
    <s v="Office Supplies NST"/>
    <s v="APAJ"/>
    <n v="9028385507"/>
    <n v="44.34"/>
    <n v="10360"/>
    <s v="NXP NZ (formerly WINC)"/>
    <x v="9"/>
  </r>
  <r>
    <n v="7350"/>
    <s v="Office Supplies/Stationery"/>
    <n v="160"/>
    <d v="2024-02-01T00:00:00"/>
    <s v="Office Supplies NST"/>
    <s v="APAJ"/>
    <n v="9028385507"/>
    <n v="13.3"/>
    <n v="10360"/>
    <s v="NXP NZ (formerly WINC)"/>
    <x v="9"/>
  </r>
  <r>
    <n v="7350"/>
    <s v="Office Supplies/Stationery"/>
    <n v="935"/>
    <d v="2024-02-01T00:00:00"/>
    <s v="Office Supplies NST"/>
    <s v="APAJ"/>
    <n v="9028385507"/>
    <n v="11.09"/>
    <n v="10360"/>
    <s v="NXP NZ (formerly WINC)"/>
    <x v="9"/>
  </r>
  <r>
    <n v="7350"/>
    <s v="Office Supplies/Stationery"/>
    <n v="210"/>
    <d v="2024-02-08T00:00:00"/>
    <s v="Advertising NWT"/>
    <s v="APAJ"/>
    <n v="9028392399"/>
    <n v="32.06"/>
    <n v="10360"/>
    <s v="NXP NZ (formerly WINC)"/>
    <x v="9"/>
  </r>
  <r>
    <n v="7350"/>
    <s v="Office Supplies/Stationery"/>
    <n v="220"/>
    <d v="2024-02-08T00:00:00"/>
    <s v="Advertising NWT"/>
    <s v="APAJ"/>
    <n v="9028392399"/>
    <n v="32.06"/>
    <n v="10360"/>
    <s v="NXP NZ (formerly WINC)"/>
    <x v="9"/>
  </r>
  <r>
    <n v="7350"/>
    <s v="Office Supplies/Stationery"/>
    <n v="230"/>
    <d v="2024-02-08T00:00:00"/>
    <s v="Advertising NWT"/>
    <s v="APAJ"/>
    <n v="9028392399"/>
    <n v="32.06"/>
    <n v="10360"/>
    <s v="NXP NZ (formerly WINC)"/>
    <x v="9"/>
  </r>
  <r>
    <n v="7350"/>
    <s v="Office Supplies/Stationery"/>
    <n v="240"/>
    <d v="2024-02-08T00:00:00"/>
    <s v="Advertising NWT"/>
    <s v="APAJ"/>
    <n v="9028392399"/>
    <n v="32.06"/>
    <n v="10360"/>
    <s v="NXP NZ (formerly WINC)"/>
    <x v="9"/>
  </r>
  <r>
    <n v="7350"/>
    <s v="Office Supplies/Stationery"/>
    <n v="340"/>
    <d v="2024-02-08T00:00:00"/>
    <s v="Advertising NWT"/>
    <s v="APAJ"/>
    <n v="9028392399"/>
    <n v="14.43"/>
    <n v="10360"/>
    <s v="NXP NZ (formerly WINC)"/>
    <x v="9"/>
  </r>
  <r>
    <n v="7350"/>
    <s v="Office Supplies/Stationery"/>
    <n v="936"/>
    <d v="2024-02-08T00:00:00"/>
    <s v="Advertising NWT"/>
    <s v="APAJ"/>
    <n v="9028392399"/>
    <n v="17.63"/>
    <n v="10360"/>
    <s v="NXP NZ (formerly WINC)"/>
    <x v="9"/>
  </r>
  <r>
    <n v="7350"/>
    <s v="Office Supplies/Stationery"/>
    <n v="110"/>
    <d v="2024-02-14T00:00:00"/>
    <s v="Office Supplies NST"/>
    <s v="APAJ"/>
    <n v="9028398239"/>
    <n v="8.9600000000000009"/>
    <n v="10360"/>
    <s v="NXP NZ (formerly WINC)"/>
    <x v="9"/>
  </r>
  <r>
    <n v="7350"/>
    <s v="Office Supplies/Stationery"/>
    <n v="112"/>
    <d v="2024-02-14T00:00:00"/>
    <s v="NXP NZ (formerly WINC)"/>
    <s v="APAJ"/>
    <n v="9028397935"/>
    <n v="73.38"/>
    <n v="10360"/>
    <s v="NXP NZ (formerly WINC)"/>
    <x v="9"/>
  </r>
  <r>
    <n v="7350"/>
    <s v="Office Supplies/Stationery"/>
    <n v="112"/>
    <d v="2024-02-14T00:00:00"/>
    <s v="Office Supplies NST"/>
    <s v="APAJ"/>
    <n v="9028398239"/>
    <n v="4.4800000000000004"/>
    <n v="10360"/>
    <s v="NXP NZ (formerly WINC)"/>
    <x v="9"/>
  </r>
  <r>
    <n v="7350"/>
    <s v="Office Supplies/Stationery"/>
    <n v="120"/>
    <d v="2024-02-14T00:00:00"/>
    <s v="Office Supplies NST"/>
    <s v="APAJ"/>
    <n v="9028398239"/>
    <n v="9.85"/>
    <n v="10360"/>
    <s v="NXP NZ (formerly WINC)"/>
    <x v="9"/>
  </r>
  <r>
    <n v="7350"/>
    <s v="Office Supplies/Stationery"/>
    <n v="130"/>
    <d v="2024-02-14T00:00:00"/>
    <s v="Office Supplies NST"/>
    <s v="APAJ"/>
    <n v="9028398239"/>
    <n v="7.62"/>
    <n v="10360"/>
    <s v="NXP NZ (formerly WINC)"/>
    <x v="9"/>
  </r>
  <r>
    <n v="7350"/>
    <s v="Office Supplies/Stationery"/>
    <n v="140"/>
    <d v="2024-02-14T00:00:00"/>
    <s v="Office Supplies NST"/>
    <s v="APAJ"/>
    <n v="9028398239"/>
    <n v="8.9600000000000009"/>
    <n v="10360"/>
    <s v="NXP NZ (formerly WINC)"/>
    <x v="9"/>
  </r>
  <r>
    <n v="7350"/>
    <s v="Office Supplies/Stationery"/>
    <n v="160"/>
    <d v="2024-02-14T00:00:00"/>
    <s v="Office Supplies NST"/>
    <s v="APAJ"/>
    <n v="9028398239"/>
    <n v="2.69"/>
    <n v="10360"/>
    <s v="NXP NZ (formerly WINC)"/>
    <x v="9"/>
  </r>
  <r>
    <n v="7350"/>
    <s v="Office Supplies/Stationery"/>
    <n v="935"/>
    <d v="2024-02-14T00:00:00"/>
    <s v="Office Supplies NST"/>
    <s v="APAJ"/>
    <n v="9028398239"/>
    <n v="2.2400000000000002"/>
    <n v="10360"/>
    <s v="NXP NZ (formerly WINC)"/>
    <x v="9"/>
  </r>
  <r>
    <n v="7350"/>
    <s v="Office Supplies/Stationery"/>
    <n v="935"/>
    <d v="2024-02-19T00:00:00"/>
    <s v="NXP NZ (formerly WINC)"/>
    <s v="APAJ"/>
    <n v="9028402852"/>
    <n v="98.39"/>
    <n v="10360"/>
    <s v="NXP NZ (formerly WINC)"/>
    <x v="9"/>
  </r>
  <r>
    <n v="7350"/>
    <s v="Office Supplies/Stationery"/>
    <n v="110"/>
    <d v="2024-02-28T00:00:00"/>
    <s v="NXP NZ (formerly WINC)"/>
    <s v="APAJ"/>
    <n v="9028411165"/>
    <n v="16.66"/>
    <n v="10360"/>
    <s v="NXP NZ (formerly WINC)"/>
    <x v="9"/>
  </r>
  <r>
    <n v="7350"/>
    <s v="Office Supplies/Stationery"/>
    <n v="130"/>
    <d v="2024-02-28T00:00:00"/>
    <s v="NXP NZ (formerly WINC)"/>
    <s v="APAJ"/>
    <n v="9028412222"/>
    <n v="1016.59"/>
    <n v="10360"/>
    <s v="NXP NZ (formerly WINC)"/>
    <x v="9"/>
  </r>
  <r>
    <n v="7350"/>
    <s v="Office Supplies/Stationery"/>
    <n v="110"/>
    <d v="2023-06-01T00:00:00"/>
    <s v="Office Supplies NST"/>
    <s v="APAJ"/>
    <n v="713405"/>
    <n v="132.44"/>
    <n v="10605"/>
    <s v="Nz Gaskets Ltd"/>
    <x v="10"/>
  </r>
  <r>
    <n v="7350"/>
    <s v="Office Supplies/Stationery"/>
    <n v="112"/>
    <d v="2023-06-01T00:00:00"/>
    <s v="Office Supplies NST"/>
    <s v="APAJ"/>
    <n v="713405"/>
    <n v="66.22"/>
    <n v="10605"/>
    <s v="Nz Gaskets Ltd"/>
    <x v="10"/>
  </r>
  <r>
    <n v="7350"/>
    <s v="Office Supplies/Stationery"/>
    <n v="120"/>
    <d v="2023-06-01T00:00:00"/>
    <s v="Office Supplies NST"/>
    <s v="APAJ"/>
    <n v="713405"/>
    <n v="145.69"/>
    <n v="10605"/>
    <s v="Nz Gaskets Ltd"/>
    <x v="10"/>
  </r>
  <r>
    <n v="7350"/>
    <s v="Office Supplies/Stationery"/>
    <n v="130"/>
    <d v="2023-06-01T00:00:00"/>
    <s v="Office Supplies NST"/>
    <s v="APAJ"/>
    <n v="713405"/>
    <n v="112.57"/>
    <n v="10605"/>
    <s v="Nz Gaskets Ltd"/>
    <x v="10"/>
  </r>
  <r>
    <n v="7350"/>
    <s v="Office Supplies/Stationery"/>
    <n v="140"/>
    <d v="2023-06-01T00:00:00"/>
    <s v="Office Supplies NST"/>
    <s v="APAJ"/>
    <n v="713405"/>
    <n v="132.44"/>
    <n v="10605"/>
    <s v="Nz Gaskets Ltd"/>
    <x v="10"/>
  </r>
  <r>
    <n v="7350"/>
    <s v="Office Supplies/Stationery"/>
    <n v="160"/>
    <d v="2023-06-01T00:00:00"/>
    <s v="Office Supplies NST"/>
    <s v="APAJ"/>
    <n v="713405"/>
    <n v="39.729999999999997"/>
    <n v="10605"/>
    <s v="Nz Gaskets Ltd"/>
    <x v="10"/>
  </r>
  <r>
    <n v="7350"/>
    <s v="Office Supplies/Stationery"/>
    <n v="210"/>
    <d v="2023-06-01T00:00:00"/>
    <s v="Advertising NWT"/>
    <s v="APAJ"/>
    <n v="713160"/>
    <n v="11.16"/>
    <n v="10605"/>
    <s v="Nz Gaskets Ltd"/>
    <x v="10"/>
  </r>
  <r>
    <n v="7350"/>
    <s v="Office Supplies/Stationery"/>
    <n v="220"/>
    <d v="2023-06-01T00:00:00"/>
    <s v="Advertising NWT"/>
    <s v="APAJ"/>
    <n v="713160"/>
    <n v="11.16"/>
    <n v="10605"/>
    <s v="Nz Gaskets Ltd"/>
    <x v="10"/>
  </r>
  <r>
    <n v="7350"/>
    <s v="Office Supplies/Stationery"/>
    <n v="230"/>
    <d v="2023-06-01T00:00:00"/>
    <s v="Advertising NWT"/>
    <s v="APAJ"/>
    <n v="713160"/>
    <n v="11.16"/>
    <n v="10605"/>
    <s v="Nz Gaskets Ltd"/>
    <x v="10"/>
  </r>
  <r>
    <n v="7350"/>
    <s v="Office Supplies/Stationery"/>
    <n v="240"/>
    <d v="2023-06-01T00:00:00"/>
    <s v="Advertising NWT"/>
    <s v="APAJ"/>
    <n v="713160"/>
    <n v="11.16"/>
    <n v="10605"/>
    <s v="Nz Gaskets Ltd"/>
    <x v="10"/>
  </r>
  <r>
    <n v="7350"/>
    <s v="Office Supplies/Stationery"/>
    <n v="340"/>
    <d v="2023-06-01T00:00:00"/>
    <s v="Advertising NWT"/>
    <s v="APAJ"/>
    <n v="713160"/>
    <n v="5.03"/>
    <n v="10605"/>
    <s v="Nz Gaskets Ltd"/>
    <x v="10"/>
  </r>
  <r>
    <n v="7350"/>
    <s v="Office Supplies/Stationery"/>
    <n v="935"/>
    <d v="2023-06-01T00:00:00"/>
    <s v="Office Supplies NST"/>
    <s v="APAJ"/>
    <n v="713405"/>
    <n v="33.11"/>
    <n v="10605"/>
    <s v="Nz Gaskets Ltd"/>
    <x v="10"/>
  </r>
  <r>
    <n v="7350"/>
    <s v="Office Supplies/Stationery"/>
    <n v="936"/>
    <d v="2023-06-01T00:00:00"/>
    <s v="Advertising NWT"/>
    <s v="APAJ"/>
    <n v="713160"/>
    <n v="6.14"/>
    <n v="10605"/>
    <s v="Nz Gaskets Ltd"/>
    <x v="10"/>
  </r>
  <r>
    <n v="7350"/>
    <s v="Office Supplies/Stationery"/>
    <n v="210"/>
    <d v="2023-03-23T00:00:00"/>
    <s v="Advertising NWT"/>
    <s v="APAJ"/>
    <n v="34563428"/>
    <n v="11.55"/>
    <n v="366"/>
    <s v="NZ Transport Agency"/>
    <x v="9"/>
  </r>
  <r>
    <n v="7350"/>
    <s v="Office Supplies/Stationery"/>
    <n v="220"/>
    <d v="2023-03-23T00:00:00"/>
    <s v="Advertising NWT"/>
    <s v="APAJ"/>
    <n v="34563428"/>
    <n v="11.55"/>
    <n v="366"/>
    <s v="NZ Transport Agency"/>
    <x v="9"/>
  </r>
  <r>
    <n v="7350"/>
    <s v="Office Supplies/Stationery"/>
    <n v="230"/>
    <d v="2023-03-23T00:00:00"/>
    <s v="Advertising NWT"/>
    <s v="APAJ"/>
    <n v="34563428"/>
    <n v="11.55"/>
    <n v="366"/>
    <s v="NZ Transport Agency"/>
    <x v="9"/>
  </r>
  <r>
    <n v="7350"/>
    <s v="Office Supplies/Stationery"/>
    <n v="240"/>
    <d v="2023-03-23T00:00:00"/>
    <s v="Advertising NWT"/>
    <s v="APAJ"/>
    <n v="34563428"/>
    <n v="11.55"/>
    <n v="366"/>
    <s v="NZ Transport Agency"/>
    <x v="9"/>
  </r>
  <r>
    <n v="7350"/>
    <s v="Office Supplies/Stationery"/>
    <n v="340"/>
    <d v="2023-03-23T00:00:00"/>
    <s v="Advertising NWT"/>
    <s v="APAJ"/>
    <n v="34563428"/>
    <n v="5.2"/>
    <n v="366"/>
    <s v="NZ Transport Agency"/>
    <x v="9"/>
  </r>
  <r>
    <n v="7350"/>
    <s v="Office Supplies/Stationery"/>
    <n v="936"/>
    <d v="2023-03-23T00:00:00"/>
    <s v="Advertising NWT"/>
    <s v="APAJ"/>
    <n v="34563428"/>
    <n v="6.35"/>
    <n v="366"/>
    <s v="NZ Transport Agency"/>
    <x v="9"/>
  </r>
  <r>
    <n v="7350"/>
    <s v="Office Supplies/Stationery"/>
    <n v="110"/>
    <d v="2023-04-01T00:00:00"/>
    <s v="Office Supplies NST"/>
    <s v="APAJ"/>
    <n v="47026116"/>
    <n v="16.850000000000001"/>
    <n v="366"/>
    <s v="NZ Transport Agency"/>
    <x v="9"/>
  </r>
  <r>
    <n v="7350"/>
    <s v="Office Supplies/Stationery"/>
    <n v="112"/>
    <d v="2023-04-01T00:00:00"/>
    <s v="Office Supplies NST"/>
    <s v="APAJ"/>
    <n v="47026116"/>
    <n v="8.43"/>
    <n v="366"/>
    <s v="NZ Transport Agency"/>
    <x v="9"/>
  </r>
  <r>
    <n v="7350"/>
    <s v="Office Supplies/Stationery"/>
    <n v="120"/>
    <d v="2023-04-01T00:00:00"/>
    <s v="Office Supplies NST"/>
    <s v="APAJ"/>
    <n v="47026116"/>
    <n v="18.54"/>
    <n v="366"/>
    <s v="NZ Transport Agency"/>
    <x v="9"/>
  </r>
  <r>
    <n v="7350"/>
    <s v="Office Supplies/Stationery"/>
    <n v="130"/>
    <d v="2023-04-01T00:00:00"/>
    <s v="Office Supplies NST"/>
    <s v="APAJ"/>
    <n v="47026116"/>
    <n v="14.32"/>
    <n v="366"/>
    <s v="NZ Transport Agency"/>
    <x v="9"/>
  </r>
  <r>
    <n v="7350"/>
    <s v="Office Supplies/Stationery"/>
    <n v="140"/>
    <d v="2023-04-01T00:00:00"/>
    <s v="Office Supplies NST"/>
    <s v="APAJ"/>
    <n v="47026116"/>
    <n v="16.850000000000001"/>
    <n v="366"/>
    <s v="NZ Transport Agency"/>
    <x v="9"/>
  </r>
  <r>
    <n v="7350"/>
    <s v="Office Supplies/Stationery"/>
    <n v="160"/>
    <d v="2023-04-01T00:00:00"/>
    <s v="Office Supplies NST"/>
    <s v="APAJ"/>
    <n v="47026116"/>
    <n v="5.05"/>
    <n v="366"/>
    <s v="NZ Transport Agency"/>
    <x v="9"/>
  </r>
  <r>
    <n v="7350"/>
    <s v="Office Supplies/Stationery"/>
    <n v="935"/>
    <d v="2023-04-01T00:00:00"/>
    <s v="Office Supplies NST"/>
    <s v="APAJ"/>
    <n v="47026116"/>
    <n v="4.21"/>
    <n v="366"/>
    <s v="NZ Transport Agency"/>
    <x v="9"/>
  </r>
  <r>
    <n v="7350"/>
    <s v="Office Supplies/Stationery"/>
    <n v="110"/>
    <d v="2023-06-01T00:00:00"/>
    <s v="Office NST/NWT"/>
    <s v="APAJ"/>
    <n v="27416386"/>
    <n v="8.2200000000000006"/>
    <n v="366"/>
    <s v="NZ Transport Agency"/>
    <x v="9"/>
  </r>
  <r>
    <n v="7350"/>
    <s v="Office Supplies/Stationery"/>
    <n v="110"/>
    <d v="2023-06-01T00:00:00"/>
    <s v="Office NST/NWT"/>
    <s v="APAJ"/>
    <n v="46346866"/>
    <n v="13.42"/>
    <n v="366"/>
    <s v="NZ Transport Agency"/>
    <x v="9"/>
  </r>
  <r>
    <n v="7350"/>
    <s v="Office Supplies/Stationery"/>
    <n v="112"/>
    <d v="2023-06-01T00:00:00"/>
    <s v="Office NST/NWT"/>
    <s v="APAJ"/>
    <n v="27416386"/>
    <n v="6.17"/>
    <n v="366"/>
    <s v="NZ Transport Agency"/>
    <x v="9"/>
  </r>
  <r>
    <n v="7350"/>
    <s v="Office Supplies/Stationery"/>
    <n v="112"/>
    <d v="2023-06-01T00:00:00"/>
    <s v="Office NST/NWT"/>
    <s v="APAJ"/>
    <n v="46346866"/>
    <n v="10.06"/>
    <n v="366"/>
    <s v="NZ Transport Agency"/>
    <x v="9"/>
  </r>
  <r>
    <n v="7350"/>
    <s v="Office Supplies/Stationery"/>
    <n v="120"/>
    <d v="2023-06-01T00:00:00"/>
    <s v="Office NST/NWT"/>
    <s v="APAJ"/>
    <n v="27416386"/>
    <n v="11.1"/>
    <n v="366"/>
    <s v="NZ Transport Agency"/>
    <x v="9"/>
  </r>
  <r>
    <n v="7350"/>
    <s v="Office Supplies/Stationery"/>
    <n v="120"/>
    <d v="2023-06-01T00:00:00"/>
    <s v="Office NST/NWT"/>
    <s v="APAJ"/>
    <n v="46346866"/>
    <n v="18.11"/>
    <n v="366"/>
    <s v="NZ Transport Agency"/>
    <x v="9"/>
  </r>
  <r>
    <n v="7350"/>
    <s v="Office Supplies/Stationery"/>
    <n v="130"/>
    <d v="2023-06-01T00:00:00"/>
    <s v="Office NST/NWT"/>
    <s v="APAJ"/>
    <n v="27416386"/>
    <n v="6.29"/>
    <n v="366"/>
    <s v="NZ Transport Agency"/>
    <x v="9"/>
  </r>
  <r>
    <n v="7350"/>
    <s v="Office Supplies/Stationery"/>
    <n v="130"/>
    <d v="2023-06-01T00:00:00"/>
    <s v="Office NST/NWT"/>
    <s v="APAJ"/>
    <n v="46346866"/>
    <n v="10.26"/>
    <n v="366"/>
    <s v="NZ Transport Agency"/>
    <x v="9"/>
  </r>
  <r>
    <n v="7350"/>
    <s v="Office Supplies/Stationery"/>
    <n v="140"/>
    <d v="2023-06-01T00:00:00"/>
    <s v="Office NST/NWT"/>
    <s v="APAJ"/>
    <n v="27416386"/>
    <n v="7.39"/>
    <n v="366"/>
    <s v="NZ Transport Agency"/>
    <x v="9"/>
  </r>
  <r>
    <n v="7350"/>
    <s v="Office Supplies/Stationery"/>
    <n v="140"/>
    <d v="2023-06-01T00:00:00"/>
    <s v="Office NST/NWT"/>
    <s v="APAJ"/>
    <n v="46346866"/>
    <n v="12.08"/>
    <n v="366"/>
    <s v="NZ Transport Agency"/>
    <x v="9"/>
  </r>
  <r>
    <n v="7350"/>
    <s v="Office Supplies/Stationery"/>
    <n v="160"/>
    <d v="2023-06-01T00:00:00"/>
    <s v="Office NST/NWT"/>
    <s v="APAJ"/>
    <n v="27416386"/>
    <n v="3.7"/>
    <n v="366"/>
    <s v="NZ Transport Agency"/>
    <x v="9"/>
  </r>
  <r>
    <n v="7350"/>
    <s v="Office Supplies/Stationery"/>
    <n v="160"/>
    <d v="2023-06-01T00:00:00"/>
    <s v="Office NST/NWT"/>
    <s v="APAJ"/>
    <n v="46346866"/>
    <n v="6.03"/>
    <n v="366"/>
    <s v="NZ Transport Agency"/>
    <x v="9"/>
  </r>
  <r>
    <n v="7350"/>
    <s v="Office Supplies/Stationery"/>
    <n v="210"/>
    <d v="2023-06-01T00:00:00"/>
    <s v="Office NST/NWT"/>
    <s v="APAJ"/>
    <n v="27416386"/>
    <n v="4.1100000000000003"/>
    <n v="366"/>
    <s v="NZ Transport Agency"/>
    <x v="9"/>
  </r>
  <r>
    <n v="7350"/>
    <s v="Office Supplies/Stationery"/>
    <n v="210"/>
    <d v="2023-06-01T00:00:00"/>
    <s v="Office NST/NWT"/>
    <s v="APAJ"/>
    <n v="46346866"/>
    <n v="6.71"/>
    <n v="366"/>
    <s v="NZ Transport Agency"/>
    <x v="9"/>
  </r>
  <r>
    <n v="7350"/>
    <s v="Office Supplies/Stationery"/>
    <n v="220"/>
    <d v="2023-06-01T00:00:00"/>
    <s v="Office NST/NWT"/>
    <s v="APAJ"/>
    <n v="27416386"/>
    <n v="2.46"/>
    <n v="366"/>
    <s v="NZ Transport Agency"/>
    <x v="9"/>
  </r>
  <r>
    <n v="7350"/>
    <s v="Office Supplies/Stationery"/>
    <n v="220"/>
    <d v="2023-06-01T00:00:00"/>
    <s v="Office NST/NWT"/>
    <s v="APAJ"/>
    <n v="46346866"/>
    <n v="4.03"/>
    <n v="366"/>
    <s v="NZ Transport Agency"/>
    <x v="9"/>
  </r>
  <r>
    <n v="7350"/>
    <s v="Office Supplies/Stationery"/>
    <n v="230"/>
    <d v="2023-06-01T00:00:00"/>
    <s v="Office NST/NWT"/>
    <s v="APAJ"/>
    <n v="27416386"/>
    <n v="4.16"/>
    <n v="366"/>
    <s v="NZ Transport Agency"/>
    <x v="9"/>
  </r>
  <r>
    <n v="7350"/>
    <s v="Office Supplies/Stationery"/>
    <n v="230"/>
    <d v="2023-06-01T00:00:00"/>
    <s v="Office NST/NWT"/>
    <s v="APAJ"/>
    <n v="46346866"/>
    <n v="6.79"/>
    <n v="366"/>
    <s v="NZ Transport Agency"/>
    <x v="9"/>
  </r>
  <r>
    <n v="7350"/>
    <s v="Office Supplies/Stationery"/>
    <n v="240"/>
    <d v="2023-06-01T00:00:00"/>
    <s v="Office NST/NWT"/>
    <s v="APAJ"/>
    <n v="27416386"/>
    <n v="3.29"/>
    <n v="366"/>
    <s v="NZ Transport Agency"/>
    <x v="9"/>
  </r>
  <r>
    <n v="7350"/>
    <s v="Office Supplies/Stationery"/>
    <n v="240"/>
    <d v="2023-06-01T00:00:00"/>
    <s v="Office NST/NWT"/>
    <s v="APAJ"/>
    <n v="46346866"/>
    <n v="5.37"/>
    <n v="366"/>
    <s v="NZ Transport Agency"/>
    <x v="9"/>
  </r>
  <r>
    <n v="7350"/>
    <s v="Office Supplies/Stationery"/>
    <n v="340"/>
    <d v="2023-06-01T00:00:00"/>
    <s v="Office NST/NWT"/>
    <s v="APAJ"/>
    <n v="27416386"/>
    <n v="1.68"/>
    <n v="366"/>
    <s v="NZ Transport Agency"/>
    <x v="9"/>
  </r>
  <r>
    <n v="7350"/>
    <s v="Office Supplies/Stationery"/>
    <n v="340"/>
    <d v="2023-06-01T00:00:00"/>
    <s v="Office NST/NWT"/>
    <s v="APAJ"/>
    <n v="46346866"/>
    <n v="2.74"/>
    <n v="366"/>
    <s v="NZ Transport Agency"/>
    <x v="9"/>
  </r>
  <r>
    <n v="7350"/>
    <s v="Office Supplies/Stationery"/>
    <n v="935"/>
    <d v="2023-06-01T00:00:00"/>
    <s v="Office NST/NWT"/>
    <s v="APAJ"/>
    <n v="27416386"/>
    <n v="1.54"/>
    <n v="366"/>
    <s v="NZ Transport Agency"/>
    <x v="9"/>
  </r>
  <r>
    <n v="7350"/>
    <s v="Office Supplies/Stationery"/>
    <n v="935"/>
    <d v="2023-06-01T00:00:00"/>
    <s v="Office NST/NWT"/>
    <s v="APAJ"/>
    <n v="46346866"/>
    <n v="2.5099999999999998"/>
    <n v="366"/>
    <s v="NZ Transport Agency"/>
    <x v="9"/>
  </r>
  <r>
    <n v="7350"/>
    <s v="Office Supplies/Stationery"/>
    <n v="936"/>
    <d v="2023-06-01T00:00:00"/>
    <s v="Office NST/NWT"/>
    <s v="APAJ"/>
    <n v="27416386"/>
    <n v="1.54"/>
    <n v="366"/>
    <s v="NZ Transport Agency"/>
    <x v="9"/>
  </r>
  <r>
    <n v="7350"/>
    <s v="Office Supplies/Stationery"/>
    <n v="936"/>
    <d v="2023-06-01T00:00:00"/>
    <s v="Office NST/NWT"/>
    <s v="APAJ"/>
    <n v="46346866"/>
    <n v="2.5099999999999998"/>
    <n v="366"/>
    <s v="NZ Transport Agency"/>
    <x v="9"/>
  </r>
  <r>
    <n v="7350"/>
    <s v="Office Supplies/Stationery"/>
    <n v="110"/>
    <d v="2023-06-30T00:00:00"/>
    <s v="Office NST/NWT"/>
    <s v="APAJ"/>
    <n v="46819427"/>
    <n v="6.97"/>
    <n v="366"/>
    <s v="NZ Transport Agency"/>
    <x v="9"/>
  </r>
  <r>
    <n v="7350"/>
    <s v="Office Supplies/Stationery"/>
    <n v="112"/>
    <d v="2023-06-30T00:00:00"/>
    <s v="Office NST/NWT"/>
    <s v="APAJ"/>
    <n v="46819427"/>
    <n v="5.23"/>
    <n v="366"/>
    <s v="NZ Transport Agency"/>
    <x v="9"/>
  </r>
  <r>
    <n v="7350"/>
    <s v="Office Supplies/Stationery"/>
    <n v="120"/>
    <d v="2023-06-30T00:00:00"/>
    <s v="Office NST/NWT"/>
    <s v="APAJ"/>
    <n v="46819427"/>
    <n v="9.41"/>
    <n v="366"/>
    <s v="NZ Transport Agency"/>
    <x v="9"/>
  </r>
  <r>
    <n v="7350"/>
    <s v="Office Supplies/Stationery"/>
    <n v="130"/>
    <d v="2023-06-30T00:00:00"/>
    <s v="Office NST/NWT"/>
    <s v="APAJ"/>
    <n v="46819427"/>
    <n v="5.33"/>
    <n v="366"/>
    <s v="NZ Transport Agency"/>
    <x v="9"/>
  </r>
  <r>
    <n v="7350"/>
    <s v="Office Supplies/Stationery"/>
    <n v="140"/>
    <d v="2023-06-30T00:00:00"/>
    <s v="Office NST/NWT"/>
    <s v="APAJ"/>
    <n v="46819427"/>
    <n v="6.27"/>
    <n v="366"/>
    <s v="NZ Transport Agency"/>
    <x v="9"/>
  </r>
  <r>
    <n v="7350"/>
    <s v="Office Supplies/Stationery"/>
    <n v="160"/>
    <d v="2023-06-30T00:00:00"/>
    <s v="Office NST/NWT"/>
    <s v="APAJ"/>
    <n v="46819427"/>
    <n v="3.14"/>
    <n v="366"/>
    <s v="NZ Transport Agency"/>
    <x v="9"/>
  </r>
  <r>
    <n v="7350"/>
    <s v="Office Supplies/Stationery"/>
    <n v="210"/>
    <d v="2023-06-30T00:00:00"/>
    <s v="Office NST/NWT"/>
    <s v="APAJ"/>
    <n v="46819427"/>
    <n v="3.49"/>
    <n v="366"/>
    <s v="NZ Transport Agency"/>
    <x v="9"/>
  </r>
  <r>
    <n v="7350"/>
    <s v="Office Supplies/Stationery"/>
    <n v="220"/>
    <d v="2023-06-30T00:00:00"/>
    <s v="Office NST/NWT"/>
    <s v="APAJ"/>
    <n v="46819427"/>
    <n v="2.09"/>
    <n v="366"/>
    <s v="NZ Transport Agency"/>
    <x v="9"/>
  </r>
  <r>
    <n v="7350"/>
    <s v="Office Supplies/Stationery"/>
    <n v="230"/>
    <d v="2023-06-30T00:00:00"/>
    <s v="Office NST/NWT"/>
    <s v="APAJ"/>
    <n v="46819427"/>
    <n v="3.53"/>
    <n v="366"/>
    <s v="NZ Transport Agency"/>
    <x v="9"/>
  </r>
  <r>
    <n v="7350"/>
    <s v="Office Supplies/Stationery"/>
    <n v="240"/>
    <d v="2023-06-30T00:00:00"/>
    <s v="Office NST/NWT"/>
    <s v="APAJ"/>
    <n v="46819427"/>
    <n v="2.78"/>
    <n v="366"/>
    <s v="NZ Transport Agency"/>
    <x v="9"/>
  </r>
  <r>
    <n v="7350"/>
    <s v="Office Supplies/Stationery"/>
    <n v="340"/>
    <d v="2023-06-30T00:00:00"/>
    <s v="Office NST/NWT"/>
    <s v="APAJ"/>
    <n v="46819427"/>
    <n v="1.42"/>
    <n v="366"/>
    <s v="NZ Transport Agency"/>
    <x v="9"/>
  </r>
  <r>
    <n v="7350"/>
    <s v="Office Supplies/Stationery"/>
    <n v="935"/>
    <d v="2023-06-30T00:00:00"/>
    <s v="Office NST/NWT"/>
    <s v="APAJ"/>
    <n v="46819427"/>
    <n v="1.3"/>
    <n v="366"/>
    <s v="NZ Transport Agency"/>
    <x v="9"/>
  </r>
  <r>
    <n v="7350"/>
    <s v="Office Supplies/Stationery"/>
    <n v="936"/>
    <d v="2023-06-30T00:00:00"/>
    <s v="Office NST/NWT"/>
    <s v="APAJ"/>
    <n v="46819427"/>
    <n v="1.3"/>
    <n v="366"/>
    <s v="NZ Transport Agency"/>
    <x v="9"/>
  </r>
  <r>
    <n v="7350"/>
    <s v="Office Supplies/Stationery"/>
    <n v="110"/>
    <d v="2023-07-31T00:00:00"/>
    <s v="Office Supplies NST"/>
    <s v="APAJ"/>
    <n v="42808521"/>
    <n v="14.82"/>
    <n v="366"/>
    <s v="NZ Transport Agency"/>
    <x v="9"/>
  </r>
  <r>
    <n v="7350"/>
    <s v="Office Supplies/Stationery"/>
    <n v="112"/>
    <d v="2023-07-31T00:00:00"/>
    <s v="Office Supplies NST"/>
    <s v="APAJ"/>
    <n v="42808521"/>
    <n v="7.41"/>
    <n v="366"/>
    <s v="NZ Transport Agency"/>
    <x v="9"/>
  </r>
  <r>
    <n v="7350"/>
    <s v="Office Supplies/Stationery"/>
    <n v="120"/>
    <d v="2023-07-31T00:00:00"/>
    <s v="Office Supplies NST"/>
    <s v="APAJ"/>
    <n v="42808521"/>
    <n v="16.3"/>
    <n v="366"/>
    <s v="NZ Transport Agency"/>
    <x v="9"/>
  </r>
  <r>
    <n v="7350"/>
    <s v="Office Supplies/Stationery"/>
    <n v="130"/>
    <d v="2023-07-31T00:00:00"/>
    <s v="Office Supplies NST"/>
    <s v="APAJ"/>
    <n v="42808521"/>
    <n v="12.6"/>
    <n v="366"/>
    <s v="NZ Transport Agency"/>
    <x v="9"/>
  </r>
  <r>
    <n v="7350"/>
    <s v="Office Supplies/Stationery"/>
    <n v="140"/>
    <d v="2023-07-31T00:00:00"/>
    <s v="Office Supplies NST"/>
    <s v="APAJ"/>
    <n v="42808521"/>
    <n v="14.82"/>
    <n v="366"/>
    <s v="NZ Transport Agency"/>
    <x v="9"/>
  </r>
  <r>
    <n v="7350"/>
    <s v="Office Supplies/Stationery"/>
    <n v="160"/>
    <d v="2023-07-31T00:00:00"/>
    <s v="Office Supplies NST"/>
    <s v="APAJ"/>
    <n v="42808521"/>
    <n v="4.4400000000000004"/>
    <n v="366"/>
    <s v="NZ Transport Agency"/>
    <x v="9"/>
  </r>
  <r>
    <n v="7350"/>
    <s v="Office Supplies/Stationery"/>
    <n v="935"/>
    <d v="2023-07-31T00:00:00"/>
    <s v="Office Supplies NST"/>
    <s v="APAJ"/>
    <n v="42808521"/>
    <n v="3.7"/>
    <n v="366"/>
    <s v="NZ Transport Agency"/>
    <x v="9"/>
  </r>
  <r>
    <n v="7350"/>
    <s v="Office Supplies/Stationery"/>
    <n v="110"/>
    <d v="2023-09-29T00:00:00"/>
    <s v="Office NST/NWT"/>
    <s v="APAJ"/>
    <n v="34526154"/>
    <n v="9.98"/>
    <n v="366"/>
    <s v="NZ Transport Agency"/>
    <x v="9"/>
  </r>
  <r>
    <n v="7350"/>
    <s v="Office Supplies/Stationery"/>
    <n v="112"/>
    <d v="2023-09-29T00:00:00"/>
    <s v="Office NST/NWT"/>
    <s v="APAJ"/>
    <n v="34526154"/>
    <n v="7.49"/>
    <n v="366"/>
    <s v="NZ Transport Agency"/>
    <x v="9"/>
  </r>
  <r>
    <n v="7350"/>
    <s v="Office Supplies/Stationery"/>
    <n v="120"/>
    <d v="2023-09-29T00:00:00"/>
    <s v="Office NST/NWT"/>
    <s v="APAJ"/>
    <n v="34526154"/>
    <n v="13.48"/>
    <n v="366"/>
    <s v="NZ Transport Agency"/>
    <x v="9"/>
  </r>
  <r>
    <n v="7350"/>
    <s v="Office Supplies/Stationery"/>
    <n v="130"/>
    <d v="2023-09-29T00:00:00"/>
    <s v="Office NST/NWT"/>
    <s v="APAJ"/>
    <n v="34526154"/>
    <n v="7.63"/>
    <n v="366"/>
    <s v="NZ Transport Agency"/>
    <x v="9"/>
  </r>
  <r>
    <n v="7350"/>
    <s v="Office Supplies/Stationery"/>
    <n v="140"/>
    <d v="2023-09-29T00:00:00"/>
    <s v="Office NST/NWT"/>
    <s v="APAJ"/>
    <n v="34526154"/>
    <n v="8.98"/>
    <n v="366"/>
    <s v="NZ Transport Agency"/>
    <x v="9"/>
  </r>
  <r>
    <n v="7350"/>
    <s v="Office Supplies/Stationery"/>
    <n v="160"/>
    <d v="2023-09-29T00:00:00"/>
    <s v="Office NST/NWT"/>
    <s v="APAJ"/>
    <n v="34526154"/>
    <n v="4.5"/>
    <n v="366"/>
    <s v="NZ Transport Agency"/>
    <x v="9"/>
  </r>
  <r>
    <n v="7350"/>
    <s v="Office Supplies/Stationery"/>
    <n v="210"/>
    <d v="2023-09-29T00:00:00"/>
    <s v="Office NST/NWT"/>
    <s v="APAJ"/>
    <n v="34526154"/>
    <n v="4.99"/>
    <n v="366"/>
    <s v="NZ Transport Agency"/>
    <x v="9"/>
  </r>
  <r>
    <n v="7350"/>
    <s v="Office Supplies/Stationery"/>
    <n v="220"/>
    <d v="2023-09-29T00:00:00"/>
    <s v="Office NST/NWT"/>
    <s v="APAJ"/>
    <n v="34526154"/>
    <n v="2.99"/>
    <n v="366"/>
    <s v="NZ Transport Agency"/>
    <x v="9"/>
  </r>
  <r>
    <n v="7350"/>
    <s v="Office Supplies/Stationery"/>
    <n v="230"/>
    <d v="2023-09-29T00:00:00"/>
    <s v="Office NST/NWT"/>
    <s v="APAJ"/>
    <n v="34526154"/>
    <n v="5.05"/>
    <n v="366"/>
    <s v="NZ Transport Agency"/>
    <x v="9"/>
  </r>
  <r>
    <n v="7350"/>
    <s v="Office Supplies/Stationery"/>
    <n v="240"/>
    <d v="2023-09-29T00:00:00"/>
    <s v="Office NST/NWT"/>
    <s v="APAJ"/>
    <n v="34526154"/>
    <n v="3.99"/>
    <n v="366"/>
    <s v="NZ Transport Agency"/>
    <x v="9"/>
  </r>
  <r>
    <n v="7350"/>
    <s v="Office Supplies/Stationery"/>
    <n v="340"/>
    <d v="2023-09-29T00:00:00"/>
    <s v="Office NST/NWT"/>
    <s v="APAJ"/>
    <n v="34526154"/>
    <n v="2.0299999999999998"/>
    <n v="366"/>
    <s v="NZ Transport Agency"/>
    <x v="9"/>
  </r>
  <r>
    <n v="7350"/>
    <s v="Office Supplies/Stationery"/>
    <n v="935"/>
    <d v="2023-09-29T00:00:00"/>
    <s v="Office NST/NWT"/>
    <s v="APAJ"/>
    <n v="34526154"/>
    <n v="1.87"/>
    <n v="366"/>
    <s v="NZ Transport Agency"/>
    <x v="9"/>
  </r>
  <r>
    <n v="7350"/>
    <s v="Office Supplies/Stationery"/>
    <n v="936"/>
    <d v="2023-09-29T00:00:00"/>
    <s v="Office NST/NWT"/>
    <s v="APAJ"/>
    <n v="34526154"/>
    <n v="1.87"/>
    <n v="366"/>
    <s v="NZ Transport Agency"/>
    <x v="9"/>
  </r>
  <r>
    <n v="7350"/>
    <s v="Office Supplies/Stationery"/>
    <n v="110"/>
    <d v="2023-10-01T00:00:00"/>
    <s v="Office NST/NWT"/>
    <s v="APAJ"/>
    <n v="36895840"/>
    <n v="9.4600000000000009"/>
    <n v="366"/>
    <s v="NZ Transport Agency"/>
    <x v="9"/>
  </r>
  <r>
    <n v="7350"/>
    <s v="Office Supplies/Stationery"/>
    <n v="112"/>
    <d v="2023-10-01T00:00:00"/>
    <s v="Office NST/NWT"/>
    <s v="APAJ"/>
    <n v="36895840"/>
    <n v="7.1"/>
    <n v="366"/>
    <s v="NZ Transport Agency"/>
    <x v="9"/>
  </r>
  <r>
    <n v="7350"/>
    <s v="Office Supplies/Stationery"/>
    <n v="120"/>
    <d v="2023-10-01T00:00:00"/>
    <s v="Office NST/NWT"/>
    <s v="APAJ"/>
    <n v="36895840"/>
    <n v="12.78"/>
    <n v="366"/>
    <s v="NZ Transport Agency"/>
    <x v="9"/>
  </r>
  <r>
    <n v="7350"/>
    <s v="Office Supplies/Stationery"/>
    <n v="130"/>
    <d v="2023-10-01T00:00:00"/>
    <s v="Office NST/NWT"/>
    <s v="APAJ"/>
    <n v="36895840"/>
    <n v="7.24"/>
    <n v="366"/>
    <s v="NZ Transport Agency"/>
    <x v="9"/>
  </r>
  <r>
    <n v="7350"/>
    <s v="Office Supplies/Stationery"/>
    <n v="140"/>
    <d v="2023-10-01T00:00:00"/>
    <s v="Office NST/NWT"/>
    <s v="APAJ"/>
    <n v="36895840"/>
    <n v="8.52"/>
    <n v="366"/>
    <s v="NZ Transport Agency"/>
    <x v="9"/>
  </r>
  <r>
    <n v="7350"/>
    <s v="Office Supplies/Stationery"/>
    <n v="160"/>
    <d v="2023-10-01T00:00:00"/>
    <s v="Office NST/NWT"/>
    <s v="APAJ"/>
    <n v="36895840"/>
    <n v="4.26"/>
    <n v="366"/>
    <s v="NZ Transport Agency"/>
    <x v="9"/>
  </r>
  <r>
    <n v="7350"/>
    <s v="Office Supplies/Stationery"/>
    <n v="210"/>
    <d v="2023-10-01T00:00:00"/>
    <s v="Office NST/NWT"/>
    <s v="APAJ"/>
    <n v="36895840"/>
    <n v="4.74"/>
    <n v="366"/>
    <s v="NZ Transport Agency"/>
    <x v="9"/>
  </r>
  <r>
    <n v="7350"/>
    <s v="Office Supplies/Stationery"/>
    <n v="220"/>
    <d v="2023-10-01T00:00:00"/>
    <s v="Office NST/NWT"/>
    <s v="APAJ"/>
    <n v="36895840"/>
    <n v="2.84"/>
    <n v="366"/>
    <s v="NZ Transport Agency"/>
    <x v="9"/>
  </r>
  <r>
    <n v="7350"/>
    <s v="Office Supplies/Stationery"/>
    <n v="230"/>
    <d v="2023-10-01T00:00:00"/>
    <s v="Office NST/NWT"/>
    <s v="APAJ"/>
    <n v="36895840"/>
    <n v="4.79"/>
    <n v="366"/>
    <s v="NZ Transport Agency"/>
    <x v="9"/>
  </r>
  <r>
    <n v="7350"/>
    <s v="Office Supplies/Stationery"/>
    <n v="240"/>
    <d v="2023-10-01T00:00:00"/>
    <s v="Office NST/NWT"/>
    <s v="APAJ"/>
    <n v="36895840"/>
    <n v="3.78"/>
    <n v="366"/>
    <s v="NZ Transport Agency"/>
    <x v="9"/>
  </r>
  <r>
    <n v="7350"/>
    <s v="Office Supplies/Stationery"/>
    <n v="340"/>
    <d v="2023-10-01T00:00:00"/>
    <s v="Office NST/NWT"/>
    <s v="APAJ"/>
    <n v="36895840"/>
    <n v="1.93"/>
    <n v="366"/>
    <s v="NZ Transport Agency"/>
    <x v="9"/>
  </r>
  <r>
    <n v="7350"/>
    <s v="Office Supplies/Stationery"/>
    <n v="935"/>
    <d v="2023-10-01T00:00:00"/>
    <s v="Office NST/NWT"/>
    <s v="APAJ"/>
    <n v="36895840"/>
    <n v="1.77"/>
    <n v="366"/>
    <s v="NZ Transport Agency"/>
    <x v="9"/>
  </r>
  <r>
    <n v="7350"/>
    <s v="Office Supplies/Stationery"/>
    <n v="936"/>
    <d v="2023-10-01T00:00:00"/>
    <s v="Office NST/NWT"/>
    <s v="APAJ"/>
    <n v="36895840"/>
    <n v="1.77"/>
    <n v="366"/>
    <s v="NZ Transport Agency"/>
    <x v="9"/>
  </r>
  <r>
    <n v="7350"/>
    <s v="Office Supplies/Stationery"/>
    <n v="120"/>
    <d v="2023-11-09T00:00:00"/>
    <s v="NZ Transport Agency MR13B"/>
    <s v="APAJ"/>
    <n v="49362171"/>
    <n v="12.15"/>
    <n v="366"/>
    <s v="NZ Transport Agency"/>
    <x v="9"/>
  </r>
  <r>
    <n v="7350"/>
    <s v="Office Supplies/Stationery"/>
    <n v="210"/>
    <d v="2023-08-11T00:00:00"/>
    <s v="Advertising NWT"/>
    <s v="APAJ"/>
    <s v="RBI-357410"/>
    <n v="-57.37"/>
    <n v="2667"/>
    <s v="Office Products online"/>
    <x v="9"/>
  </r>
  <r>
    <n v="7350"/>
    <s v="Office Supplies/Stationery"/>
    <n v="220"/>
    <d v="2023-08-11T00:00:00"/>
    <s v="Advertising NWT"/>
    <s v="APAJ"/>
    <s v="RBI-357410"/>
    <n v="-57.37"/>
    <n v="2667"/>
    <s v="Office Products online"/>
    <x v="9"/>
  </r>
  <r>
    <n v="7350"/>
    <s v="Office Supplies/Stationery"/>
    <n v="230"/>
    <d v="2023-08-11T00:00:00"/>
    <s v="Advertising NWT"/>
    <s v="APAJ"/>
    <s v="RBI-357410"/>
    <n v="-57.37"/>
    <n v="2667"/>
    <s v="Office Products online"/>
    <x v="9"/>
  </r>
  <r>
    <n v="7350"/>
    <s v="Office Supplies/Stationery"/>
    <n v="240"/>
    <d v="2023-08-11T00:00:00"/>
    <s v="Advertising NWT"/>
    <s v="APAJ"/>
    <s v="RBI-357410"/>
    <n v="-57.37"/>
    <n v="2667"/>
    <s v="Office Products online"/>
    <x v="9"/>
  </r>
  <r>
    <n v="7350"/>
    <s v="Office Supplies/Stationery"/>
    <n v="340"/>
    <d v="2023-08-11T00:00:00"/>
    <s v="Advertising NWT"/>
    <s v="APAJ"/>
    <s v="RBI-357410"/>
    <n v="-25.82"/>
    <n v="2667"/>
    <s v="Office Products online"/>
    <x v="9"/>
  </r>
  <r>
    <n v="7350"/>
    <s v="Office Supplies/Stationery"/>
    <n v="936"/>
    <d v="2023-08-11T00:00:00"/>
    <s v="Advertising NWT"/>
    <s v="APAJ"/>
    <s v="RBI-357410"/>
    <n v="-31.55"/>
    <n v="2667"/>
    <s v="Office Products online"/>
    <x v="9"/>
  </r>
  <r>
    <n v="7350"/>
    <s v="Office Supplies/Stationery"/>
    <n v="112"/>
    <d v="2023-04-13T00:00:00"/>
    <s v="Pacer Car Clean Products NZ Lt"/>
    <s v="APAJ"/>
    <n v="280721380"/>
    <n v="-162"/>
    <n v="273"/>
    <s v="Pacer Car Clean Products NZ Lt"/>
    <x v="9"/>
  </r>
  <r>
    <n v="7350"/>
    <s v="Office Supplies/Stationery"/>
    <n v="112"/>
    <d v="2023-04-13T00:00:00"/>
    <s v="Vacuum cleaner"/>
    <s v="APRC"/>
    <s v="PO11208190"/>
    <n v="162"/>
    <n v="273"/>
    <s v="Pacer Car Clean Products NZ Lt"/>
    <x v="9"/>
  </r>
  <r>
    <n v="7350"/>
    <s v="Office Supplies/Stationery"/>
    <n v="110"/>
    <d v="2023-03-07T00:00:00"/>
    <s v="Office Supplies NST"/>
    <s v="APAJ"/>
    <n v="2104078"/>
    <n v="52.14"/>
    <n v="671"/>
    <s v="Pitney Bowes NZ Ltd"/>
    <x v="8"/>
  </r>
  <r>
    <n v="7350"/>
    <s v="Office Supplies/Stationery"/>
    <n v="112"/>
    <d v="2023-03-07T00:00:00"/>
    <s v="Office Supplies NST"/>
    <s v="APAJ"/>
    <n v="2104078"/>
    <n v="26.07"/>
    <n v="671"/>
    <s v="Pitney Bowes NZ Ltd"/>
    <x v="8"/>
  </r>
  <r>
    <n v="7350"/>
    <s v="Office Supplies/Stationery"/>
    <n v="120"/>
    <d v="2023-03-07T00:00:00"/>
    <s v="Office Supplies NST"/>
    <s v="APAJ"/>
    <n v="2104078"/>
    <n v="57.35"/>
    <n v="671"/>
    <s v="Pitney Bowes NZ Ltd"/>
    <x v="8"/>
  </r>
  <r>
    <n v="7350"/>
    <s v="Office Supplies/Stationery"/>
    <n v="130"/>
    <d v="2023-03-07T00:00:00"/>
    <s v="Office Supplies NST"/>
    <s v="APAJ"/>
    <n v="2104078"/>
    <n v="44.31"/>
    <n v="671"/>
    <s v="Pitney Bowes NZ Ltd"/>
    <x v="8"/>
  </r>
  <r>
    <n v="7350"/>
    <s v="Office Supplies/Stationery"/>
    <n v="140"/>
    <d v="2023-03-07T00:00:00"/>
    <s v="Office Supplies NST"/>
    <s v="APAJ"/>
    <n v="2104078"/>
    <n v="52.14"/>
    <n v="671"/>
    <s v="Pitney Bowes NZ Ltd"/>
    <x v="8"/>
  </r>
  <r>
    <n v="7350"/>
    <s v="Office Supplies/Stationery"/>
    <n v="160"/>
    <d v="2023-03-07T00:00:00"/>
    <s v="Office Supplies NST"/>
    <s v="APAJ"/>
    <n v="2104078"/>
    <n v="15.64"/>
    <n v="671"/>
    <s v="Pitney Bowes NZ Ltd"/>
    <x v="8"/>
  </r>
  <r>
    <n v="7350"/>
    <s v="Office Supplies/Stationery"/>
    <n v="935"/>
    <d v="2023-03-07T00:00:00"/>
    <s v="Office Supplies NST"/>
    <s v="APAJ"/>
    <n v="2104078"/>
    <n v="13.03"/>
    <n v="671"/>
    <s v="Pitney Bowes NZ Ltd"/>
    <x v="8"/>
  </r>
  <r>
    <n v="7350"/>
    <s v="Office Supplies/Stationery"/>
    <n v="110"/>
    <d v="2023-03-15T00:00:00"/>
    <s v="Pitney Bowes NZ Ltd"/>
    <s v="APAJ"/>
    <s v="I7307503"/>
    <n v="3.96"/>
    <n v="671"/>
    <s v="Pitney Bowes NZ Ltd"/>
    <x v="8"/>
  </r>
  <r>
    <n v="7350"/>
    <s v="Office Supplies/Stationery"/>
    <n v="110"/>
    <d v="2023-04-06T00:00:00"/>
    <s v="Office NST/NWT"/>
    <s v="APAJ"/>
    <n v="2104770"/>
    <n v="23.17"/>
    <n v="671"/>
    <s v="Pitney Bowes NZ Ltd"/>
    <x v="8"/>
  </r>
  <r>
    <n v="7350"/>
    <s v="Office Supplies/Stationery"/>
    <n v="112"/>
    <d v="2023-04-06T00:00:00"/>
    <s v="Office NST/NWT"/>
    <s v="APAJ"/>
    <n v="2104770"/>
    <n v="17.38"/>
    <n v="671"/>
    <s v="Pitney Bowes NZ Ltd"/>
    <x v="8"/>
  </r>
  <r>
    <n v="7350"/>
    <s v="Office Supplies/Stationery"/>
    <n v="120"/>
    <d v="2023-04-06T00:00:00"/>
    <s v="Office NST/NWT"/>
    <s v="APAJ"/>
    <n v="2104770"/>
    <n v="31.28"/>
    <n v="671"/>
    <s v="Pitney Bowes NZ Ltd"/>
    <x v="8"/>
  </r>
  <r>
    <n v="7350"/>
    <s v="Office Supplies/Stationery"/>
    <n v="130"/>
    <d v="2023-04-06T00:00:00"/>
    <s v="Office NST/NWT"/>
    <s v="APAJ"/>
    <n v="2104770"/>
    <n v="17.73"/>
    <n v="671"/>
    <s v="Pitney Bowes NZ Ltd"/>
    <x v="8"/>
  </r>
  <r>
    <n v="7350"/>
    <s v="Office Supplies/Stationery"/>
    <n v="140"/>
    <d v="2023-04-06T00:00:00"/>
    <s v="Office NST/NWT"/>
    <s v="APAJ"/>
    <n v="2104770"/>
    <n v="20.85"/>
    <n v="671"/>
    <s v="Pitney Bowes NZ Ltd"/>
    <x v="8"/>
  </r>
  <r>
    <n v="7350"/>
    <s v="Office Supplies/Stationery"/>
    <n v="160"/>
    <d v="2023-04-06T00:00:00"/>
    <s v="Office NST/NWT"/>
    <s v="APAJ"/>
    <n v="2104770"/>
    <n v="10.43"/>
    <n v="671"/>
    <s v="Pitney Bowes NZ Ltd"/>
    <x v="8"/>
  </r>
  <r>
    <n v="7350"/>
    <s v="Office Supplies/Stationery"/>
    <n v="210"/>
    <d v="2023-04-06T00:00:00"/>
    <s v="Office NST/NWT"/>
    <s v="APAJ"/>
    <n v="2104770"/>
    <n v="11.59"/>
    <n v="671"/>
    <s v="Pitney Bowes NZ Ltd"/>
    <x v="8"/>
  </r>
  <r>
    <n v="7350"/>
    <s v="Office Supplies/Stationery"/>
    <n v="220"/>
    <d v="2023-04-06T00:00:00"/>
    <s v="Office NST/NWT"/>
    <s v="APAJ"/>
    <n v="2104770"/>
    <n v="6.95"/>
    <n v="671"/>
    <s v="Pitney Bowes NZ Ltd"/>
    <x v="8"/>
  </r>
  <r>
    <n v="7350"/>
    <s v="Office Supplies/Stationery"/>
    <n v="230"/>
    <d v="2023-04-06T00:00:00"/>
    <s v="Office NST/NWT"/>
    <s v="APAJ"/>
    <n v="2104770"/>
    <n v="11.73"/>
    <n v="671"/>
    <s v="Pitney Bowes NZ Ltd"/>
    <x v="8"/>
  </r>
  <r>
    <n v="7350"/>
    <s v="Office Supplies/Stationery"/>
    <n v="240"/>
    <d v="2023-04-06T00:00:00"/>
    <s v="Office NST/NWT"/>
    <s v="APAJ"/>
    <n v="2104770"/>
    <n v="9.26"/>
    <n v="671"/>
    <s v="Pitney Bowes NZ Ltd"/>
    <x v="8"/>
  </r>
  <r>
    <n v="7350"/>
    <s v="Office Supplies/Stationery"/>
    <n v="340"/>
    <d v="2023-04-06T00:00:00"/>
    <s v="Office NST/NWT"/>
    <s v="APAJ"/>
    <n v="2104770"/>
    <n v="4.7300000000000004"/>
    <n v="671"/>
    <s v="Pitney Bowes NZ Ltd"/>
    <x v="8"/>
  </r>
  <r>
    <n v="7350"/>
    <s v="Office Supplies/Stationery"/>
    <n v="935"/>
    <d v="2023-04-06T00:00:00"/>
    <s v="Office NST/NWT"/>
    <s v="APAJ"/>
    <n v="2104770"/>
    <n v="4.3499999999999996"/>
    <n v="671"/>
    <s v="Pitney Bowes NZ Ltd"/>
    <x v="8"/>
  </r>
  <r>
    <n v="7350"/>
    <s v="Office Supplies/Stationery"/>
    <n v="936"/>
    <d v="2023-04-06T00:00:00"/>
    <s v="Office NST/NWT"/>
    <s v="APAJ"/>
    <n v="2104770"/>
    <n v="4.3499999999999996"/>
    <n v="671"/>
    <s v="Pitney Bowes NZ Ltd"/>
    <x v="8"/>
  </r>
  <r>
    <n v="7350"/>
    <s v="Office Supplies/Stationery"/>
    <n v="110"/>
    <d v="2023-04-12T00:00:00"/>
    <s v="Office NST/NWT"/>
    <s v="APAJ"/>
    <s v="I7307935"/>
    <n v="7.78"/>
    <n v="671"/>
    <s v="Pitney Bowes NZ Ltd"/>
    <x v="8"/>
  </r>
  <r>
    <n v="7350"/>
    <s v="Office Supplies/Stationery"/>
    <n v="112"/>
    <d v="2023-04-12T00:00:00"/>
    <s v="Office NST/NWT"/>
    <s v="APAJ"/>
    <s v="I7307935"/>
    <n v="5.83"/>
    <n v="671"/>
    <s v="Pitney Bowes NZ Ltd"/>
    <x v="8"/>
  </r>
  <r>
    <n v="7350"/>
    <s v="Office Supplies/Stationery"/>
    <n v="120"/>
    <d v="2023-04-12T00:00:00"/>
    <s v="Office NST/NWT"/>
    <s v="APAJ"/>
    <s v="I7307935"/>
    <n v="10.51"/>
    <n v="671"/>
    <s v="Pitney Bowes NZ Ltd"/>
    <x v="8"/>
  </r>
  <r>
    <n v="7350"/>
    <s v="Office Supplies/Stationery"/>
    <n v="130"/>
    <d v="2023-04-12T00:00:00"/>
    <s v="Office NST/NWT"/>
    <s v="APAJ"/>
    <s v="I7307935"/>
    <n v="5.96"/>
    <n v="671"/>
    <s v="Pitney Bowes NZ Ltd"/>
    <x v="8"/>
  </r>
  <r>
    <n v="7350"/>
    <s v="Office Supplies/Stationery"/>
    <n v="140"/>
    <d v="2023-04-12T00:00:00"/>
    <s v="Office NST/NWT"/>
    <s v="APAJ"/>
    <s v="I7307935"/>
    <n v="7.01"/>
    <n v="671"/>
    <s v="Pitney Bowes NZ Ltd"/>
    <x v="8"/>
  </r>
  <r>
    <n v="7350"/>
    <s v="Office Supplies/Stationery"/>
    <n v="160"/>
    <d v="2023-04-12T00:00:00"/>
    <s v="Office NST/NWT"/>
    <s v="APAJ"/>
    <s v="I7307935"/>
    <n v="3.5"/>
    <n v="671"/>
    <s v="Pitney Bowes NZ Ltd"/>
    <x v="8"/>
  </r>
  <r>
    <n v="7350"/>
    <s v="Office Supplies/Stationery"/>
    <n v="210"/>
    <d v="2023-04-12T00:00:00"/>
    <s v="Office NST/NWT"/>
    <s v="APAJ"/>
    <s v="I7307935"/>
    <n v="3.9"/>
    <n v="671"/>
    <s v="Pitney Bowes NZ Ltd"/>
    <x v="8"/>
  </r>
  <r>
    <n v="7350"/>
    <s v="Office Supplies/Stationery"/>
    <n v="220"/>
    <d v="2023-04-12T00:00:00"/>
    <s v="Office NST/NWT"/>
    <s v="APAJ"/>
    <s v="I7307935"/>
    <n v="2.34"/>
    <n v="671"/>
    <s v="Pitney Bowes NZ Ltd"/>
    <x v="8"/>
  </r>
  <r>
    <n v="7350"/>
    <s v="Office Supplies/Stationery"/>
    <n v="230"/>
    <d v="2023-04-12T00:00:00"/>
    <s v="Office NST/NWT"/>
    <s v="APAJ"/>
    <s v="I7307935"/>
    <n v="3.94"/>
    <n v="671"/>
    <s v="Pitney Bowes NZ Ltd"/>
    <x v="8"/>
  </r>
  <r>
    <n v="7350"/>
    <s v="Office Supplies/Stationery"/>
    <n v="240"/>
    <d v="2023-04-12T00:00:00"/>
    <s v="Office NST/NWT"/>
    <s v="APAJ"/>
    <s v="I7307935"/>
    <n v="3.11"/>
    <n v="671"/>
    <s v="Pitney Bowes NZ Ltd"/>
    <x v="8"/>
  </r>
  <r>
    <n v="7350"/>
    <s v="Office Supplies/Stationery"/>
    <n v="340"/>
    <d v="2023-04-12T00:00:00"/>
    <s v="Office NST/NWT"/>
    <s v="APAJ"/>
    <s v="I7307935"/>
    <n v="1.59"/>
    <n v="671"/>
    <s v="Pitney Bowes NZ Ltd"/>
    <x v="8"/>
  </r>
  <r>
    <n v="7350"/>
    <s v="Office Supplies/Stationery"/>
    <n v="935"/>
    <d v="2023-04-12T00:00:00"/>
    <s v="Office NST/NWT"/>
    <s v="APAJ"/>
    <s v="I7307935"/>
    <n v="1.46"/>
    <n v="671"/>
    <s v="Pitney Bowes NZ Ltd"/>
    <x v="8"/>
  </r>
  <r>
    <n v="7350"/>
    <s v="Office Supplies/Stationery"/>
    <n v="936"/>
    <d v="2023-04-12T00:00:00"/>
    <s v="Office NST/NWT"/>
    <s v="APAJ"/>
    <s v="I7307935"/>
    <n v="1.46"/>
    <n v="671"/>
    <s v="Pitney Bowes NZ Ltd"/>
    <x v="8"/>
  </r>
  <r>
    <n v="7350"/>
    <s v="Office Supplies/Stationery"/>
    <n v="110"/>
    <d v="2023-05-07T00:00:00"/>
    <s v="Office NST/NWT"/>
    <s v="APAJ"/>
    <n v="2105494"/>
    <n v="11.58"/>
    <n v="671"/>
    <s v="Pitney Bowes NZ Ltd"/>
    <x v="8"/>
  </r>
  <r>
    <n v="7350"/>
    <s v="Office Supplies/Stationery"/>
    <n v="112"/>
    <d v="2023-05-07T00:00:00"/>
    <s v="Office NST/NWT"/>
    <s v="APAJ"/>
    <n v="2105494"/>
    <n v="8.69"/>
    <n v="671"/>
    <s v="Pitney Bowes NZ Ltd"/>
    <x v="8"/>
  </r>
  <r>
    <n v="7350"/>
    <s v="Office Supplies/Stationery"/>
    <n v="120"/>
    <d v="2023-05-07T00:00:00"/>
    <s v="Office NST/NWT"/>
    <s v="APAJ"/>
    <n v="2105494"/>
    <n v="15.64"/>
    <n v="671"/>
    <s v="Pitney Bowes NZ Ltd"/>
    <x v="8"/>
  </r>
  <r>
    <n v="7350"/>
    <s v="Office Supplies/Stationery"/>
    <n v="130"/>
    <d v="2023-05-07T00:00:00"/>
    <s v="Office NST/NWT"/>
    <s v="APAJ"/>
    <n v="2105494"/>
    <n v="8.86"/>
    <n v="671"/>
    <s v="Pitney Bowes NZ Ltd"/>
    <x v="8"/>
  </r>
  <r>
    <n v="7350"/>
    <s v="Office Supplies/Stationery"/>
    <n v="140"/>
    <d v="2023-05-07T00:00:00"/>
    <s v="Office NST/NWT"/>
    <s v="APAJ"/>
    <n v="2105494"/>
    <n v="10.43"/>
    <n v="671"/>
    <s v="Pitney Bowes NZ Ltd"/>
    <x v="8"/>
  </r>
  <r>
    <n v="7350"/>
    <s v="Office Supplies/Stationery"/>
    <n v="160"/>
    <d v="2023-05-07T00:00:00"/>
    <s v="Office NST/NWT"/>
    <s v="APAJ"/>
    <n v="2105494"/>
    <n v="5.22"/>
    <n v="671"/>
    <s v="Pitney Bowes NZ Ltd"/>
    <x v="8"/>
  </r>
  <r>
    <n v="7350"/>
    <s v="Office Supplies/Stationery"/>
    <n v="210"/>
    <d v="2023-05-07T00:00:00"/>
    <s v="Office NST/NWT"/>
    <s v="APAJ"/>
    <n v="2105494"/>
    <n v="5.8"/>
    <n v="671"/>
    <s v="Pitney Bowes NZ Ltd"/>
    <x v="8"/>
  </r>
  <r>
    <n v="7350"/>
    <s v="Office Supplies/Stationery"/>
    <n v="220"/>
    <d v="2023-05-07T00:00:00"/>
    <s v="Office NST/NWT"/>
    <s v="APAJ"/>
    <n v="2105494"/>
    <n v="3.48"/>
    <n v="671"/>
    <s v="Pitney Bowes NZ Ltd"/>
    <x v="8"/>
  </r>
  <r>
    <n v="7350"/>
    <s v="Office Supplies/Stationery"/>
    <n v="230"/>
    <d v="2023-05-07T00:00:00"/>
    <s v="Office NST/NWT"/>
    <s v="APAJ"/>
    <n v="2105494"/>
    <n v="5.87"/>
    <n v="671"/>
    <s v="Pitney Bowes NZ Ltd"/>
    <x v="8"/>
  </r>
  <r>
    <n v="7350"/>
    <s v="Office Supplies/Stationery"/>
    <n v="240"/>
    <d v="2023-05-07T00:00:00"/>
    <s v="Office NST/NWT"/>
    <s v="APAJ"/>
    <n v="2105494"/>
    <n v="4.63"/>
    <n v="671"/>
    <s v="Pitney Bowes NZ Ltd"/>
    <x v="8"/>
  </r>
  <r>
    <n v="7350"/>
    <s v="Office Supplies/Stationery"/>
    <n v="340"/>
    <d v="2023-05-07T00:00:00"/>
    <s v="Office NST/NWT"/>
    <s v="APAJ"/>
    <n v="2105494"/>
    <n v="2.37"/>
    <n v="671"/>
    <s v="Pitney Bowes NZ Ltd"/>
    <x v="8"/>
  </r>
  <r>
    <n v="7350"/>
    <s v="Office Supplies/Stationery"/>
    <n v="935"/>
    <d v="2023-05-07T00:00:00"/>
    <s v="Office NST/NWT"/>
    <s v="APAJ"/>
    <n v="2105494"/>
    <n v="2.17"/>
    <n v="671"/>
    <s v="Pitney Bowes NZ Ltd"/>
    <x v="8"/>
  </r>
  <r>
    <n v="7350"/>
    <s v="Office Supplies/Stationery"/>
    <n v="936"/>
    <d v="2023-05-07T00:00:00"/>
    <s v="Office NST/NWT"/>
    <s v="APAJ"/>
    <n v="2105494"/>
    <n v="2.17"/>
    <n v="671"/>
    <s v="Pitney Bowes NZ Ltd"/>
    <x v="8"/>
  </r>
  <r>
    <n v="7350"/>
    <s v="Office Supplies/Stationery"/>
    <n v="110"/>
    <d v="2023-06-06T00:00:00"/>
    <s v="Office NST/NWT"/>
    <s v="APAJ"/>
    <n v="2106211"/>
    <n v="11.58"/>
    <n v="671"/>
    <s v="Pitney Bowes NZ Ltd"/>
    <x v="8"/>
  </r>
  <r>
    <n v="7350"/>
    <s v="Office Supplies/Stationery"/>
    <n v="112"/>
    <d v="2023-06-06T00:00:00"/>
    <s v="Office NST/NWT"/>
    <s v="APAJ"/>
    <n v="2106211"/>
    <n v="8.69"/>
    <n v="671"/>
    <s v="Pitney Bowes NZ Ltd"/>
    <x v="8"/>
  </r>
  <r>
    <n v="7350"/>
    <s v="Office Supplies/Stationery"/>
    <n v="120"/>
    <d v="2023-06-06T00:00:00"/>
    <s v="Office NST/NWT"/>
    <s v="APAJ"/>
    <n v="2106211"/>
    <n v="15.64"/>
    <n v="671"/>
    <s v="Pitney Bowes NZ Ltd"/>
    <x v="8"/>
  </r>
  <r>
    <n v="7350"/>
    <s v="Office Supplies/Stationery"/>
    <n v="130"/>
    <d v="2023-06-06T00:00:00"/>
    <s v="Office NST/NWT"/>
    <s v="APAJ"/>
    <n v="2106211"/>
    <n v="8.86"/>
    <n v="671"/>
    <s v="Pitney Bowes NZ Ltd"/>
    <x v="8"/>
  </r>
  <r>
    <n v="7350"/>
    <s v="Office Supplies/Stationery"/>
    <n v="140"/>
    <d v="2023-06-06T00:00:00"/>
    <s v="Office NST/NWT"/>
    <s v="APAJ"/>
    <n v="2106211"/>
    <n v="10.43"/>
    <n v="671"/>
    <s v="Pitney Bowes NZ Ltd"/>
    <x v="8"/>
  </r>
  <r>
    <n v="7350"/>
    <s v="Office Supplies/Stationery"/>
    <n v="160"/>
    <d v="2023-06-06T00:00:00"/>
    <s v="Office NST/NWT"/>
    <s v="APAJ"/>
    <n v="2106211"/>
    <n v="5.22"/>
    <n v="671"/>
    <s v="Pitney Bowes NZ Ltd"/>
    <x v="8"/>
  </r>
  <r>
    <n v="7350"/>
    <s v="Office Supplies/Stationery"/>
    <n v="210"/>
    <d v="2023-06-06T00:00:00"/>
    <s v="Office NST/NWT"/>
    <s v="APAJ"/>
    <n v="2106211"/>
    <n v="5.8"/>
    <n v="671"/>
    <s v="Pitney Bowes NZ Ltd"/>
    <x v="8"/>
  </r>
  <r>
    <n v="7350"/>
    <s v="Office Supplies/Stationery"/>
    <n v="220"/>
    <d v="2023-06-06T00:00:00"/>
    <s v="Office NST/NWT"/>
    <s v="APAJ"/>
    <n v="2106211"/>
    <n v="3.48"/>
    <n v="671"/>
    <s v="Pitney Bowes NZ Ltd"/>
    <x v="8"/>
  </r>
  <r>
    <n v="7350"/>
    <s v="Office Supplies/Stationery"/>
    <n v="230"/>
    <d v="2023-06-06T00:00:00"/>
    <s v="Office NST/NWT"/>
    <s v="APAJ"/>
    <n v="2106211"/>
    <n v="5.87"/>
    <n v="671"/>
    <s v="Pitney Bowes NZ Ltd"/>
    <x v="8"/>
  </r>
  <r>
    <n v="7350"/>
    <s v="Office Supplies/Stationery"/>
    <n v="240"/>
    <d v="2023-06-06T00:00:00"/>
    <s v="Office NST/NWT"/>
    <s v="APAJ"/>
    <n v="2106211"/>
    <n v="4.63"/>
    <n v="671"/>
    <s v="Pitney Bowes NZ Ltd"/>
    <x v="8"/>
  </r>
  <r>
    <n v="7350"/>
    <s v="Office Supplies/Stationery"/>
    <n v="340"/>
    <d v="2023-06-06T00:00:00"/>
    <s v="Office NST/NWT"/>
    <s v="APAJ"/>
    <n v="2106211"/>
    <n v="2.37"/>
    <n v="671"/>
    <s v="Pitney Bowes NZ Ltd"/>
    <x v="8"/>
  </r>
  <r>
    <n v="7350"/>
    <s v="Office Supplies/Stationery"/>
    <n v="935"/>
    <d v="2023-06-06T00:00:00"/>
    <s v="Office NST/NWT"/>
    <s v="APAJ"/>
    <n v="2106211"/>
    <n v="2.17"/>
    <n v="671"/>
    <s v="Pitney Bowes NZ Ltd"/>
    <x v="8"/>
  </r>
  <r>
    <n v="7350"/>
    <s v="Office Supplies/Stationery"/>
    <n v="936"/>
    <d v="2023-06-06T00:00:00"/>
    <s v="Office NST/NWT"/>
    <s v="APAJ"/>
    <n v="2106211"/>
    <n v="2.17"/>
    <n v="671"/>
    <s v="Pitney Bowes NZ Ltd"/>
    <x v="8"/>
  </r>
  <r>
    <n v="7350"/>
    <s v="Office Supplies/Stationery"/>
    <n v="110"/>
    <d v="2023-06-07T00:00:00"/>
    <s v="Office NST/NWT"/>
    <s v="APAJ"/>
    <s v="I7308707"/>
    <n v="4.79"/>
    <n v="671"/>
    <s v="Pitney Bowes NZ Ltd"/>
    <x v="8"/>
  </r>
  <r>
    <n v="7350"/>
    <s v="Office Supplies/Stationery"/>
    <n v="112"/>
    <d v="2023-06-07T00:00:00"/>
    <s v="Office NST/NWT"/>
    <s v="APAJ"/>
    <s v="I7308707"/>
    <n v="3.59"/>
    <n v="671"/>
    <s v="Pitney Bowes NZ Ltd"/>
    <x v="8"/>
  </r>
  <r>
    <n v="7350"/>
    <s v="Office Supplies/Stationery"/>
    <n v="120"/>
    <d v="2023-06-07T00:00:00"/>
    <s v="Office NST/NWT"/>
    <s v="APAJ"/>
    <s v="I7308707"/>
    <n v="6.47"/>
    <n v="671"/>
    <s v="Pitney Bowes NZ Ltd"/>
    <x v="8"/>
  </r>
  <r>
    <n v="7350"/>
    <s v="Office Supplies/Stationery"/>
    <n v="130"/>
    <d v="2023-06-07T00:00:00"/>
    <s v="Office NST/NWT"/>
    <s v="APAJ"/>
    <s v="I7308707"/>
    <n v="3.67"/>
    <n v="671"/>
    <s v="Pitney Bowes NZ Ltd"/>
    <x v="8"/>
  </r>
  <r>
    <n v="7350"/>
    <s v="Office Supplies/Stationery"/>
    <n v="140"/>
    <d v="2023-06-07T00:00:00"/>
    <s v="Office NST/NWT"/>
    <s v="APAJ"/>
    <s v="I7308707"/>
    <n v="4.3099999999999996"/>
    <n v="671"/>
    <s v="Pitney Bowes NZ Ltd"/>
    <x v="8"/>
  </r>
  <r>
    <n v="7350"/>
    <s v="Office Supplies/Stationery"/>
    <n v="160"/>
    <d v="2023-06-07T00:00:00"/>
    <s v="Office NST/NWT"/>
    <s v="APAJ"/>
    <s v="I7308707"/>
    <n v="2.16"/>
    <n v="671"/>
    <s v="Pitney Bowes NZ Ltd"/>
    <x v="8"/>
  </r>
  <r>
    <n v="7350"/>
    <s v="Office Supplies/Stationery"/>
    <n v="210"/>
    <d v="2023-06-07T00:00:00"/>
    <s v="Office NST/NWT"/>
    <s v="APAJ"/>
    <s v="I7308707"/>
    <n v="2.4"/>
    <n v="671"/>
    <s v="Pitney Bowes NZ Ltd"/>
    <x v="8"/>
  </r>
  <r>
    <n v="7350"/>
    <s v="Office Supplies/Stationery"/>
    <n v="220"/>
    <d v="2023-06-07T00:00:00"/>
    <s v="Office NST/NWT"/>
    <s v="APAJ"/>
    <s v="I7308707"/>
    <n v="1.43"/>
    <n v="671"/>
    <s v="Pitney Bowes NZ Ltd"/>
    <x v="8"/>
  </r>
  <r>
    <n v="7350"/>
    <s v="Office Supplies/Stationery"/>
    <n v="230"/>
    <d v="2023-06-07T00:00:00"/>
    <s v="Office NST/NWT"/>
    <s v="APAJ"/>
    <s v="I7308707"/>
    <n v="2.4300000000000002"/>
    <n v="671"/>
    <s v="Pitney Bowes NZ Ltd"/>
    <x v="8"/>
  </r>
  <r>
    <n v="7350"/>
    <s v="Office Supplies/Stationery"/>
    <n v="240"/>
    <d v="2023-06-07T00:00:00"/>
    <s v="Office NST/NWT"/>
    <s v="APAJ"/>
    <s v="I7308707"/>
    <n v="1.91"/>
    <n v="671"/>
    <s v="Pitney Bowes NZ Ltd"/>
    <x v="8"/>
  </r>
  <r>
    <n v="7350"/>
    <s v="Office Supplies/Stationery"/>
    <n v="340"/>
    <d v="2023-06-07T00:00:00"/>
    <s v="Office NST/NWT"/>
    <s v="APAJ"/>
    <s v="I7308707"/>
    <n v="0.97"/>
    <n v="671"/>
    <s v="Pitney Bowes NZ Ltd"/>
    <x v="8"/>
  </r>
  <r>
    <n v="7350"/>
    <s v="Office Supplies/Stationery"/>
    <n v="935"/>
    <d v="2023-06-07T00:00:00"/>
    <s v="Office NST/NWT"/>
    <s v="APAJ"/>
    <s v="I7308707"/>
    <n v="0.9"/>
    <n v="671"/>
    <s v="Pitney Bowes NZ Ltd"/>
    <x v="8"/>
  </r>
  <r>
    <n v="7350"/>
    <s v="Office Supplies/Stationery"/>
    <n v="936"/>
    <d v="2023-06-07T00:00:00"/>
    <s v="Office NST/NWT"/>
    <s v="APAJ"/>
    <s v="I7308707"/>
    <n v="0.9"/>
    <n v="671"/>
    <s v="Pitney Bowes NZ Ltd"/>
    <x v="8"/>
  </r>
  <r>
    <n v="7350"/>
    <s v="Office Supplies/Stationery"/>
    <n v="110"/>
    <d v="2023-06-30T00:00:00"/>
    <s v="Office NST/NWT"/>
    <s v="APAJ"/>
    <n v="2106914"/>
    <n v="11.58"/>
    <n v="671"/>
    <s v="Pitney Bowes NZ Ltd"/>
    <x v="8"/>
  </r>
  <r>
    <n v="7350"/>
    <s v="Office Supplies/Stationery"/>
    <n v="112"/>
    <d v="2023-06-30T00:00:00"/>
    <s v="Office NST/NWT"/>
    <s v="APAJ"/>
    <n v="2106914"/>
    <n v="8.69"/>
    <n v="671"/>
    <s v="Pitney Bowes NZ Ltd"/>
    <x v="8"/>
  </r>
  <r>
    <n v="7350"/>
    <s v="Office Supplies/Stationery"/>
    <n v="120"/>
    <d v="2023-06-30T00:00:00"/>
    <s v="Office NST/NWT"/>
    <s v="APAJ"/>
    <n v="2106914"/>
    <n v="15.64"/>
    <n v="671"/>
    <s v="Pitney Bowes NZ Ltd"/>
    <x v="8"/>
  </r>
  <r>
    <n v="7350"/>
    <s v="Office Supplies/Stationery"/>
    <n v="130"/>
    <d v="2023-06-30T00:00:00"/>
    <s v="Office NST/NWT"/>
    <s v="APAJ"/>
    <n v="2106914"/>
    <n v="8.86"/>
    <n v="671"/>
    <s v="Pitney Bowes NZ Ltd"/>
    <x v="8"/>
  </r>
  <r>
    <n v="7350"/>
    <s v="Office Supplies/Stationery"/>
    <n v="140"/>
    <d v="2023-06-30T00:00:00"/>
    <s v="Office NST/NWT"/>
    <s v="APAJ"/>
    <n v="2106914"/>
    <n v="10.43"/>
    <n v="671"/>
    <s v="Pitney Bowes NZ Ltd"/>
    <x v="8"/>
  </r>
  <r>
    <n v="7350"/>
    <s v="Office Supplies/Stationery"/>
    <n v="160"/>
    <d v="2023-06-30T00:00:00"/>
    <s v="Office NST/NWT"/>
    <s v="APAJ"/>
    <n v="2106914"/>
    <n v="5.22"/>
    <n v="671"/>
    <s v="Pitney Bowes NZ Ltd"/>
    <x v="8"/>
  </r>
  <r>
    <n v="7350"/>
    <s v="Office Supplies/Stationery"/>
    <n v="210"/>
    <d v="2023-06-30T00:00:00"/>
    <s v="Office NST/NWT"/>
    <s v="APAJ"/>
    <n v="2106914"/>
    <n v="5.8"/>
    <n v="671"/>
    <s v="Pitney Bowes NZ Ltd"/>
    <x v="8"/>
  </r>
  <r>
    <n v="7350"/>
    <s v="Office Supplies/Stationery"/>
    <n v="220"/>
    <d v="2023-06-30T00:00:00"/>
    <s v="Office NST/NWT"/>
    <s v="APAJ"/>
    <n v="2106914"/>
    <n v="3.48"/>
    <n v="671"/>
    <s v="Pitney Bowes NZ Ltd"/>
    <x v="8"/>
  </r>
  <r>
    <n v="7350"/>
    <s v="Office Supplies/Stationery"/>
    <n v="230"/>
    <d v="2023-06-30T00:00:00"/>
    <s v="Office NST/NWT"/>
    <s v="APAJ"/>
    <n v="2106914"/>
    <n v="5.87"/>
    <n v="671"/>
    <s v="Pitney Bowes NZ Ltd"/>
    <x v="8"/>
  </r>
  <r>
    <n v="7350"/>
    <s v="Office Supplies/Stationery"/>
    <n v="240"/>
    <d v="2023-06-30T00:00:00"/>
    <s v="Office NST/NWT"/>
    <s v="APAJ"/>
    <n v="2106914"/>
    <n v="4.63"/>
    <n v="671"/>
    <s v="Pitney Bowes NZ Ltd"/>
    <x v="8"/>
  </r>
  <r>
    <n v="7350"/>
    <s v="Office Supplies/Stationery"/>
    <n v="340"/>
    <d v="2023-06-30T00:00:00"/>
    <s v="Office NST/NWT"/>
    <s v="APAJ"/>
    <n v="2106914"/>
    <n v="2.37"/>
    <n v="671"/>
    <s v="Pitney Bowes NZ Ltd"/>
    <x v="8"/>
  </r>
  <r>
    <n v="7350"/>
    <s v="Office Supplies/Stationery"/>
    <n v="935"/>
    <d v="2023-06-30T00:00:00"/>
    <s v="Office NST/NWT"/>
    <s v="APAJ"/>
    <n v="2106914"/>
    <n v="2.17"/>
    <n v="671"/>
    <s v="Pitney Bowes NZ Ltd"/>
    <x v="8"/>
  </r>
  <r>
    <n v="7350"/>
    <s v="Office Supplies/Stationery"/>
    <n v="936"/>
    <d v="2023-06-30T00:00:00"/>
    <s v="Office NST/NWT"/>
    <s v="APAJ"/>
    <n v="2106914"/>
    <n v="2.17"/>
    <n v="671"/>
    <s v="Pitney Bowes NZ Ltd"/>
    <x v="8"/>
  </r>
  <r>
    <n v="7350"/>
    <s v="Office Supplies/Stationery"/>
    <n v="110"/>
    <d v="2023-07-07T00:00:00"/>
    <s v="Office NST/NWT"/>
    <s v="APAJ"/>
    <s v="I7309113"/>
    <n v="6.2"/>
    <n v="671"/>
    <s v="Pitney Bowes NZ Ltd"/>
    <x v="8"/>
  </r>
  <r>
    <n v="7350"/>
    <s v="Office Supplies/Stationery"/>
    <n v="112"/>
    <d v="2023-07-07T00:00:00"/>
    <s v="Office NST/NWT"/>
    <s v="APAJ"/>
    <s v="I7309113"/>
    <n v="4.6500000000000004"/>
    <n v="671"/>
    <s v="Pitney Bowes NZ Ltd"/>
    <x v="8"/>
  </r>
  <r>
    <n v="7350"/>
    <s v="Office Supplies/Stationery"/>
    <n v="120"/>
    <d v="2023-07-07T00:00:00"/>
    <s v="Office NST/NWT"/>
    <s v="APAJ"/>
    <s v="I7309113"/>
    <n v="8.3699999999999992"/>
    <n v="671"/>
    <s v="Pitney Bowes NZ Ltd"/>
    <x v="8"/>
  </r>
  <r>
    <n v="7350"/>
    <s v="Office Supplies/Stationery"/>
    <n v="130"/>
    <d v="2023-07-07T00:00:00"/>
    <s v="Office NST/NWT"/>
    <s v="APAJ"/>
    <s v="I7309113"/>
    <n v="4.74"/>
    <n v="671"/>
    <s v="Pitney Bowes NZ Ltd"/>
    <x v="8"/>
  </r>
  <r>
    <n v="7350"/>
    <s v="Office Supplies/Stationery"/>
    <n v="140"/>
    <d v="2023-07-07T00:00:00"/>
    <s v="Office NST/NWT"/>
    <s v="APAJ"/>
    <s v="I7309113"/>
    <n v="5.58"/>
    <n v="671"/>
    <s v="Pitney Bowes NZ Ltd"/>
    <x v="8"/>
  </r>
  <r>
    <n v="7350"/>
    <s v="Office Supplies/Stationery"/>
    <n v="160"/>
    <d v="2023-07-07T00:00:00"/>
    <s v="Office NST/NWT"/>
    <s v="APAJ"/>
    <s v="I7309113"/>
    <n v="2.79"/>
    <n v="671"/>
    <s v="Pitney Bowes NZ Ltd"/>
    <x v="8"/>
  </r>
  <r>
    <n v="7350"/>
    <s v="Office Supplies/Stationery"/>
    <n v="210"/>
    <d v="2023-07-07T00:00:00"/>
    <s v="Office NST/NWT"/>
    <s v="APAJ"/>
    <s v="I7309113"/>
    <n v="3.1"/>
    <n v="671"/>
    <s v="Pitney Bowes NZ Ltd"/>
    <x v="8"/>
  </r>
  <r>
    <n v="7350"/>
    <s v="Office Supplies/Stationery"/>
    <n v="220"/>
    <d v="2023-07-07T00:00:00"/>
    <s v="Office NST/NWT"/>
    <s v="APAJ"/>
    <s v="I7309113"/>
    <n v="1.86"/>
    <n v="671"/>
    <s v="Pitney Bowes NZ Ltd"/>
    <x v="8"/>
  </r>
  <r>
    <n v="7350"/>
    <s v="Office Supplies/Stationery"/>
    <n v="230"/>
    <d v="2023-07-07T00:00:00"/>
    <s v="Office NST/NWT"/>
    <s v="APAJ"/>
    <s v="I7309113"/>
    <n v="3.14"/>
    <n v="671"/>
    <s v="Pitney Bowes NZ Ltd"/>
    <x v="8"/>
  </r>
  <r>
    <n v="7350"/>
    <s v="Office Supplies/Stationery"/>
    <n v="240"/>
    <d v="2023-07-07T00:00:00"/>
    <s v="Office NST/NWT"/>
    <s v="APAJ"/>
    <s v="I7309113"/>
    <n v="2.48"/>
    <n v="671"/>
    <s v="Pitney Bowes NZ Ltd"/>
    <x v="8"/>
  </r>
  <r>
    <n v="7350"/>
    <s v="Office Supplies/Stationery"/>
    <n v="340"/>
    <d v="2023-07-07T00:00:00"/>
    <s v="Office NST/NWT"/>
    <s v="APAJ"/>
    <s v="I7309113"/>
    <n v="1.26"/>
    <n v="671"/>
    <s v="Pitney Bowes NZ Ltd"/>
    <x v="8"/>
  </r>
  <r>
    <n v="7350"/>
    <s v="Office Supplies/Stationery"/>
    <n v="935"/>
    <d v="2023-07-07T00:00:00"/>
    <s v="Office NST/NWT"/>
    <s v="APAJ"/>
    <s v="I7309113"/>
    <n v="1.17"/>
    <n v="671"/>
    <s v="Pitney Bowes NZ Ltd"/>
    <x v="8"/>
  </r>
  <r>
    <n v="7350"/>
    <s v="Office Supplies/Stationery"/>
    <n v="936"/>
    <d v="2023-07-07T00:00:00"/>
    <s v="Office NST/NWT"/>
    <s v="APAJ"/>
    <s v="I7309113"/>
    <n v="1.17"/>
    <n v="671"/>
    <s v="Pitney Bowes NZ Ltd"/>
    <x v="8"/>
  </r>
  <r>
    <n v="7350"/>
    <s v="Office Supplies/Stationery"/>
    <n v="110"/>
    <d v="2023-08-11T00:00:00"/>
    <s v="Office NST/NWT"/>
    <s v="APAJ"/>
    <s v="I7309507"/>
    <n v="10.119999999999999"/>
    <n v="671"/>
    <s v="Pitney Bowes NZ Ltd"/>
    <x v="8"/>
  </r>
  <r>
    <n v="7350"/>
    <s v="Office Supplies/Stationery"/>
    <n v="112"/>
    <d v="2023-08-11T00:00:00"/>
    <s v="Office NST/NWT"/>
    <s v="APAJ"/>
    <s v="I7309507"/>
    <n v="7.59"/>
    <n v="671"/>
    <s v="Pitney Bowes NZ Ltd"/>
    <x v="8"/>
  </r>
  <r>
    <n v="7350"/>
    <s v="Office Supplies/Stationery"/>
    <n v="120"/>
    <d v="2023-08-11T00:00:00"/>
    <s v="Office NST/NWT"/>
    <s v="APAJ"/>
    <s v="I7309507"/>
    <n v="13.66"/>
    <n v="671"/>
    <s v="Pitney Bowes NZ Ltd"/>
    <x v="8"/>
  </r>
  <r>
    <n v="7350"/>
    <s v="Office Supplies/Stationery"/>
    <n v="130"/>
    <d v="2023-08-11T00:00:00"/>
    <s v="Office NST/NWT"/>
    <s v="APAJ"/>
    <s v="I7309507"/>
    <n v="7.74"/>
    <n v="671"/>
    <s v="Pitney Bowes NZ Ltd"/>
    <x v="8"/>
  </r>
  <r>
    <n v="7350"/>
    <s v="Office Supplies/Stationery"/>
    <n v="140"/>
    <d v="2023-08-11T00:00:00"/>
    <s v="Office NST/NWT"/>
    <s v="APAJ"/>
    <s v="I7309507"/>
    <n v="9.1"/>
    <n v="671"/>
    <s v="Pitney Bowes NZ Ltd"/>
    <x v="8"/>
  </r>
  <r>
    <n v="7350"/>
    <s v="Office Supplies/Stationery"/>
    <n v="160"/>
    <d v="2023-08-11T00:00:00"/>
    <s v="Office NST/NWT"/>
    <s v="APAJ"/>
    <s v="I7309507"/>
    <n v="4.5599999999999996"/>
    <n v="671"/>
    <s v="Pitney Bowes NZ Ltd"/>
    <x v="8"/>
  </r>
  <r>
    <n v="7350"/>
    <s v="Office Supplies/Stationery"/>
    <n v="210"/>
    <d v="2023-08-11T00:00:00"/>
    <s v="Office NST/NWT"/>
    <s v="APAJ"/>
    <s v="I7309507"/>
    <n v="5.0599999999999996"/>
    <n v="671"/>
    <s v="Pitney Bowes NZ Ltd"/>
    <x v="8"/>
  </r>
  <r>
    <n v="7350"/>
    <s v="Office Supplies/Stationery"/>
    <n v="220"/>
    <d v="2023-08-11T00:00:00"/>
    <s v="Office NST/NWT"/>
    <s v="APAJ"/>
    <s v="I7309507"/>
    <n v="3.03"/>
    <n v="671"/>
    <s v="Pitney Bowes NZ Ltd"/>
    <x v="8"/>
  </r>
  <r>
    <n v="7350"/>
    <s v="Office Supplies/Stationery"/>
    <n v="230"/>
    <d v="2023-08-11T00:00:00"/>
    <s v="Office NST/NWT"/>
    <s v="APAJ"/>
    <s v="I7309507"/>
    <n v="5.12"/>
    <n v="671"/>
    <s v="Pitney Bowes NZ Ltd"/>
    <x v="8"/>
  </r>
  <r>
    <n v="7350"/>
    <s v="Office Supplies/Stationery"/>
    <n v="240"/>
    <d v="2023-08-11T00:00:00"/>
    <s v="Office NST/NWT"/>
    <s v="APAJ"/>
    <s v="I7309507"/>
    <n v="4.04"/>
    <n v="671"/>
    <s v="Pitney Bowes NZ Ltd"/>
    <x v="8"/>
  </r>
  <r>
    <n v="7350"/>
    <s v="Office Supplies/Stationery"/>
    <n v="340"/>
    <d v="2023-08-11T00:00:00"/>
    <s v="Office NST/NWT"/>
    <s v="APAJ"/>
    <s v="I7309507"/>
    <n v="2.06"/>
    <n v="671"/>
    <s v="Pitney Bowes NZ Ltd"/>
    <x v="8"/>
  </r>
  <r>
    <n v="7350"/>
    <s v="Office Supplies/Stationery"/>
    <n v="935"/>
    <d v="2023-08-11T00:00:00"/>
    <s v="Office NST/NWT"/>
    <s v="APAJ"/>
    <s v="I7309507"/>
    <n v="1.9"/>
    <n v="671"/>
    <s v="Pitney Bowes NZ Ltd"/>
    <x v="8"/>
  </r>
  <r>
    <n v="7350"/>
    <s v="Office Supplies/Stationery"/>
    <n v="936"/>
    <d v="2023-08-11T00:00:00"/>
    <s v="Office NST/NWT"/>
    <s v="APAJ"/>
    <s v="I7309507"/>
    <n v="1.9"/>
    <n v="671"/>
    <s v="Pitney Bowes NZ Ltd"/>
    <x v="8"/>
  </r>
  <r>
    <n v="7350"/>
    <s v="Office Supplies/Stationery"/>
    <n v="110"/>
    <d v="2023-09-11T00:00:00"/>
    <s v="Office NST/NWT"/>
    <s v="APAJ"/>
    <n v="2108317"/>
    <n v="23.17"/>
    <n v="671"/>
    <s v="Pitney Bowes NZ Ltd"/>
    <x v="8"/>
  </r>
  <r>
    <n v="7350"/>
    <s v="Office Supplies/Stationery"/>
    <n v="112"/>
    <d v="2023-09-11T00:00:00"/>
    <s v="Office NST/NWT"/>
    <s v="APAJ"/>
    <n v="2108317"/>
    <n v="17.38"/>
    <n v="671"/>
    <s v="Pitney Bowes NZ Ltd"/>
    <x v="8"/>
  </r>
  <r>
    <n v="7350"/>
    <s v="Office Supplies/Stationery"/>
    <n v="120"/>
    <d v="2023-09-11T00:00:00"/>
    <s v="Office NST/NWT"/>
    <s v="APAJ"/>
    <n v="2108317"/>
    <n v="31.28"/>
    <n v="671"/>
    <s v="Pitney Bowes NZ Ltd"/>
    <x v="8"/>
  </r>
  <r>
    <n v="7350"/>
    <s v="Office Supplies/Stationery"/>
    <n v="130"/>
    <d v="2023-09-11T00:00:00"/>
    <s v="Office NST/NWT"/>
    <s v="APAJ"/>
    <n v="2108317"/>
    <n v="17.73"/>
    <n v="671"/>
    <s v="Pitney Bowes NZ Ltd"/>
    <x v="8"/>
  </r>
  <r>
    <n v="7350"/>
    <s v="Office Supplies/Stationery"/>
    <n v="140"/>
    <d v="2023-09-11T00:00:00"/>
    <s v="Office NST/NWT"/>
    <s v="APAJ"/>
    <n v="2108317"/>
    <n v="20.85"/>
    <n v="671"/>
    <s v="Pitney Bowes NZ Ltd"/>
    <x v="8"/>
  </r>
  <r>
    <n v="7350"/>
    <s v="Office Supplies/Stationery"/>
    <n v="160"/>
    <d v="2023-09-11T00:00:00"/>
    <s v="Office NST/NWT"/>
    <s v="APAJ"/>
    <n v="2108317"/>
    <n v="10.43"/>
    <n v="671"/>
    <s v="Pitney Bowes NZ Ltd"/>
    <x v="8"/>
  </r>
  <r>
    <n v="7350"/>
    <s v="Office Supplies/Stationery"/>
    <n v="210"/>
    <d v="2023-09-11T00:00:00"/>
    <s v="Office NST/NWT"/>
    <s v="APAJ"/>
    <n v="2108317"/>
    <n v="11.59"/>
    <n v="671"/>
    <s v="Pitney Bowes NZ Ltd"/>
    <x v="8"/>
  </r>
  <r>
    <n v="7350"/>
    <s v="Office Supplies/Stationery"/>
    <n v="220"/>
    <d v="2023-09-11T00:00:00"/>
    <s v="Office NST/NWT"/>
    <s v="APAJ"/>
    <n v="2108317"/>
    <n v="6.95"/>
    <n v="671"/>
    <s v="Pitney Bowes NZ Ltd"/>
    <x v="8"/>
  </r>
  <r>
    <n v="7350"/>
    <s v="Office Supplies/Stationery"/>
    <n v="230"/>
    <d v="2023-09-11T00:00:00"/>
    <s v="Office NST/NWT"/>
    <s v="APAJ"/>
    <n v="2108317"/>
    <n v="11.73"/>
    <n v="671"/>
    <s v="Pitney Bowes NZ Ltd"/>
    <x v="8"/>
  </r>
  <r>
    <n v="7350"/>
    <s v="Office Supplies/Stationery"/>
    <n v="240"/>
    <d v="2023-09-11T00:00:00"/>
    <s v="Office NST/NWT"/>
    <s v="APAJ"/>
    <n v="2108317"/>
    <n v="9.26"/>
    <n v="671"/>
    <s v="Pitney Bowes NZ Ltd"/>
    <x v="8"/>
  </r>
  <r>
    <n v="7350"/>
    <s v="Office Supplies/Stationery"/>
    <n v="340"/>
    <d v="2023-09-11T00:00:00"/>
    <s v="Office NST/NWT"/>
    <s v="APAJ"/>
    <n v="2108317"/>
    <n v="4.7300000000000004"/>
    <n v="671"/>
    <s v="Pitney Bowes NZ Ltd"/>
    <x v="8"/>
  </r>
  <r>
    <n v="7350"/>
    <s v="Office Supplies/Stationery"/>
    <n v="935"/>
    <d v="2023-09-11T00:00:00"/>
    <s v="Office NST/NWT"/>
    <s v="APAJ"/>
    <n v="2108317"/>
    <n v="4.3499999999999996"/>
    <n v="671"/>
    <s v="Pitney Bowes NZ Ltd"/>
    <x v="8"/>
  </r>
  <r>
    <n v="7350"/>
    <s v="Office Supplies/Stationery"/>
    <n v="936"/>
    <d v="2023-09-11T00:00:00"/>
    <s v="Office NST/NWT"/>
    <s v="APAJ"/>
    <n v="2108317"/>
    <n v="4.3499999999999996"/>
    <n v="671"/>
    <s v="Pitney Bowes NZ Ltd"/>
    <x v="8"/>
  </r>
  <r>
    <n v="7350"/>
    <s v="Office Supplies/Stationery"/>
    <n v="110"/>
    <d v="2023-10-07T00:00:00"/>
    <s v="Office NST/NWT"/>
    <s v="APAJ"/>
    <n v="2109097"/>
    <n v="23.17"/>
    <n v="671"/>
    <s v="Pitney Bowes NZ Ltd"/>
    <x v="8"/>
  </r>
  <r>
    <n v="7350"/>
    <s v="Office Supplies/Stationery"/>
    <n v="112"/>
    <d v="2023-10-07T00:00:00"/>
    <s v="Office NST/NWT"/>
    <s v="APAJ"/>
    <n v="2109097"/>
    <n v="17.38"/>
    <n v="671"/>
    <s v="Pitney Bowes NZ Ltd"/>
    <x v="8"/>
  </r>
  <r>
    <n v="7350"/>
    <s v="Office Supplies/Stationery"/>
    <n v="120"/>
    <d v="2023-10-07T00:00:00"/>
    <s v="Office NST/NWT"/>
    <s v="APAJ"/>
    <n v="2109097"/>
    <n v="31.28"/>
    <n v="671"/>
    <s v="Pitney Bowes NZ Ltd"/>
    <x v="8"/>
  </r>
  <r>
    <n v="7350"/>
    <s v="Office Supplies/Stationery"/>
    <n v="130"/>
    <d v="2023-10-07T00:00:00"/>
    <s v="Office NST/NWT"/>
    <s v="APAJ"/>
    <n v="2109097"/>
    <n v="17.73"/>
    <n v="671"/>
    <s v="Pitney Bowes NZ Ltd"/>
    <x v="8"/>
  </r>
  <r>
    <n v="7350"/>
    <s v="Office Supplies/Stationery"/>
    <n v="140"/>
    <d v="2023-10-07T00:00:00"/>
    <s v="Office NST/NWT"/>
    <s v="APAJ"/>
    <n v="2109097"/>
    <n v="20.85"/>
    <n v="671"/>
    <s v="Pitney Bowes NZ Ltd"/>
    <x v="8"/>
  </r>
  <r>
    <n v="7350"/>
    <s v="Office Supplies/Stationery"/>
    <n v="160"/>
    <d v="2023-10-07T00:00:00"/>
    <s v="Office NST/NWT"/>
    <s v="APAJ"/>
    <n v="2109097"/>
    <n v="10.43"/>
    <n v="671"/>
    <s v="Pitney Bowes NZ Ltd"/>
    <x v="8"/>
  </r>
  <r>
    <n v="7350"/>
    <s v="Office Supplies/Stationery"/>
    <n v="210"/>
    <d v="2023-10-07T00:00:00"/>
    <s v="Office NST/NWT"/>
    <s v="APAJ"/>
    <n v="2109097"/>
    <n v="11.59"/>
    <n v="671"/>
    <s v="Pitney Bowes NZ Ltd"/>
    <x v="8"/>
  </r>
  <r>
    <n v="7350"/>
    <s v="Office Supplies/Stationery"/>
    <n v="220"/>
    <d v="2023-10-07T00:00:00"/>
    <s v="Office NST/NWT"/>
    <s v="APAJ"/>
    <n v="2109097"/>
    <n v="6.95"/>
    <n v="671"/>
    <s v="Pitney Bowes NZ Ltd"/>
    <x v="8"/>
  </r>
  <r>
    <n v="7350"/>
    <s v="Office Supplies/Stationery"/>
    <n v="230"/>
    <d v="2023-10-07T00:00:00"/>
    <s v="Office NST/NWT"/>
    <s v="APAJ"/>
    <n v="2109097"/>
    <n v="11.73"/>
    <n v="671"/>
    <s v="Pitney Bowes NZ Ltd"/>
    <x v="8"/>
  </r>
  <r>
    <n v="7350"/>
    <s v="Office Supplies/Stationery"/>
    <n v="240"/>
    <d v="2023-10-07T00:00:00"/>
    <s v="Office NST/NWT"/>
    <s v="APAJ"/>
    <n v="2109097"/>
    <n v="9.26"/>
    <n v="671"/>
    <s v="Pitney Bowes NZ Ltd"/>
    <x v="8"/>
  </r>
  <r>
    <n v="7350"/>
    <s v="Office Supplies/Stationery"/>
    <n v="340"/>
    <d v="2023-10-07T00:00:00"/>
    <s v="Office NST/NWT"/>
    <s v="APAJ"/>
    <n v="2109097"/>
    <n v="4.7300000000000004"/>
    <n v="671"/>
    <s v="Pitney Bowes NZ Ltd"/>
    <x v="8"/>
  </r>
  <r>
    <n v="7350"/>
    <s v="Office Supplies/Stationery"/>
    <n v="935"/>
    <d v="2023-10-07T00:00:00"/>
    <s v="Office NST/NWT"/>
    <s v="APAJ"/>
    <n v="2109097"/>
    <n v="4.3499999999999996"/>
    <n v="671"/>
    <s v="Pitney Bowes NZ Ltd"/>
    <x v="8"/>
  </r>
  <r>
    <n v="7350"/>
    <s v="Office Supplies/Stationery"/>
    <n v="936"/>
    <d v="2023-10-07T00:00:00"/>
    <s v="Office NST/NWT"/>
    <s v="APAJ"/>
    <n v="2109097"/>
    <n v="4.3499999999999996"/>
    <n v="671"/>
    <s v="Pitney Bowes NZ Ltd"/>
    <x v="8"/>
  </r>
  <r>
    <n v="7350"/>
    <s v="Office Supplies/Stationery"/>
    <n v="110"/>
    <d v="2023-10-11T00:00:00"/>
    <s v="Pitney Bowes NZ Ltd"/>
    <s v="APAJ"/>
    <s v="I7310283"/>
    <n v="1.55"/>
    <n v="671"/>
    <s v="Pitney Bowes NZ Ltd"/>
    <x v="8"/>
  </r>
  <r>
    <n v="7350"/>
    <s v="Office Supplies/Stationery"/>
    <n v="110"/>
    <d v="2023-11-10T00:00:00"/>
    <s v="Office Supplies NST"/>
    <s v="APAJ"/>
    <s v="I7310938"/>
    <n v="364.8"/>
    <n v="671"/>
    <s v="Pitney Bowes NZ Ltd"/>
    <x v="8"/>
  </r>
  <r>
    <n v="7350"/>
    <s v="Office Supplies/Stationery"/>
    <n v="112"/>
    <d v="2023-11-10T00:00:00"/>
    <s v="Office Supplies NST"/>
    <s v="APAJ"/>
    <s v="I7310938"/>
    <n v="182.4"/>
    <n v="671"/>
    <s v="Pitney Bowes NZ Ltd"/>
    <x v="8"/>
  </r>
  <r>
    <n v="7350"/>
    <s v="Office Supplies/Stationery"/>
    <n v="120"/>
    <d v="2023-11-10T00:00:00"/>
    <s v="Office Supplies NST"/>
    <s v="APAJ"/>
    <s v="I7310938"/>
    <n v="401.28"/>
    <n v="671"/>
    <s v="Pitney Bowes NZ Ltd"/>
    <x v="8"/>
  </r>
  <r>
    <n v="7350"/>
    <s v="Office Supplies/Stationery"/>
    <n v="130"/>
    <d v="2023-11-10T00:00:00"/>
    <s v="Office Supplies NST"/>
    <s v="APAJ"/>
    <s v="I7310938"/>
    <n v="310.08"/>
    <n v="671"/>
    <s v="Pitney Bowes NZ Ltd"/>
    <x v="8"/>
  </r>
  <r>
    <n v="7350"/>
    <s v="Office Supplies/Stationery"/>
    <n v="140"/>
    <d v="2023-11-10T00:00:00"/>
    <s v="Office Supplies NST"/>
    <s v="APAJ"/>
    <s v="I7310938"/>
    <n v="364.8"/>
    <n v="671"/>
    <s v="Pitney Bowes NZ Ltd"/>
    <x v="8"/>
  </r>
  <r>
    <n v="7350"/>
    <s v="Office Supplies/Stationery"/>
    <n v="160"/>
    <d v="2023-11-10T00:00:00"/>
    <s v="Office Supplies NST"/>
    <s v="APAJ"/>
    <s v="I7310938"/>
    <n v="109.44"/>
    <n v="671"/>
    <s v="Pitney Bowes NZ Ltd"/>
    <x v="8"/>
  </r>
  <r>
    <n v="7350"/>
    <s v="Office Supplies/Stationery"/>
    <n v="935"/>
    <d v="2023-11-10T00:00:00"/>
    <s v="Office Supplies NST"/>
    <s v="APAJ"/>
    <s v="I7310938"/>
    <n v="91.2"/>
    <n v="671"/>
    <s v="Pitney Bowes NZ Ltd"/>
    <x v="8"/>
  </r>
  <r>
    <n v="7350"/>
    <s v="Office Supplies/Stationery"/>
    <n v="110"/>
    <d v="2023-12-07T00:00:00"/>
    <s v="Office NST/NWT"/>
    <s v="APAJ"/>
    <n v="2110327"/>
    <n v="11.58"/>
    <n v="671"/>
    <s v="Pitney Bowes NZ Ltd"/>
    <x v="8"/>
  </r>
  <r>
    <n v="7350"/>
    <s v="Office Supplies/Stationery"/>
    <n v="112"/>
    <d v="2023-12-07T00:00:00"/>
    <s v="Office NST/NWT"/>
    <s v="APAJ"/>
    <n v="2110327"/>
    <n v="8.69"/>
    <n v="671"/>
    <s v="Pitney Bowes NZ Ltd"/>
    <x v="8"/>
  </r>
  <r>
    <n v="7350"/>
    <s v="Office Supplies/Stationery"/>
    <n v="120"/>
    <d v="2023-12-07T00:00:00"/>
    <s v="Office NST/NWT"/>
    <s v="APAJ"/>
    <n v="2110327"/>
    <n v="15.64"/>
    <n v="671"/>
    <s v="Pitney Bowes NZ Ltd"/>
    <x v="8"/>
  </r>
  <r>
    <n v="7350"/>
    <s v="Office Supplies/Stationery"/>
    <n v="130"/>
    <d v="2023-12-07T00:00:00"/>
    <s v="Office NST/NWT"/>
    <s v="APAJ"/>
    <n v="2110327"/>
    <n v="8.86"/>
    <n v="671"/>
    <s v="Pitney Bowes NZ Ltd"/>
    <x v="8"/>
  </r>
  <r>
    <n v="7350"/>
    <s v="Office Supplies/Stationery"/>
    <n v="140"/>
    <d v="2023-12-07T00:00:00"/>
    <s v="Office NST/NWT"/>
    <s v="APAJ"/>
    <n v="2110327"/>
    <n v="10.43"/>
    <n v="671"/>
    <s v="Pitney Bowes NZ Ltd"/>
    <x v="8"/>
  </r>
  <r>
    <n v="7350"/>
    <s v="Office Supplies/Stationery"/>
    <n v="160"/>
    <d v="2023-12-07T00:00:00"/>
    <s v="Office NST/NWT"/>
    <s v="APAJ"/>
    <n v="2110327"/>
    <n v="5.22"/>
    <n v="671"/>
    <s v="Pitney Bowes NZ Ltd"/>
    <x v="8"/>
  </r>
  <r>
    <n v="7350"/>
    <s v="Office Supplies/Stationery"/>
    <n v="210"/>
    <d v="2023-12-07T00:00:00"/>
    <s v="Office NST/NWT"/>
    <s v="APAJ"/>
    <n v="2110327"/>
    <n v="5.8"/>
    <n v="671"/>
    <s v="Pitney Bowes NZ Ltd"/>
    <x v="8"/>
  </r>
  <r>
    <n v="7350"/>
    <s v="Office Supplies/Stationery"/>
    <n v="220"/>
    <d v="2023-12-07T00:00:00"/>
    <s v="Office NST/NWT"/>
    <s v="APAJ"/>
    <n v="2110327"/>
    <n v="3.48"/>
    <n v="671"/>
    <s v="Pitney Bowes NZ Ltd"/>
    <x v="8"/>
  </r>
  <r>
    <n v="7350"/>
    <s v="Office Supplies/Stationery"/>
    <n v="230"/>
    <d v="2023-12-07T00:00:00"/>
    <s v="Office NST/NWT"/>
    <s v="APAJ"/>
    <n v="2110327"/>
    <n v="5.87"/>
    <n v="671"/>
    <s v="Pitney Bowes NZ Ltd"/>
    <x v="8"/>
  </r>
  <r>
    <n v="7350"/>
    <s v="Office Supplies/Stationery"/>
    <n v="240"/>
    <d v="2023-12-07T00:00:00"/>
    <s v="Office NST/NWT"/>
    <s v="APAJ"/>
    <n v="2110327"/>
    <n v="4.63"/>
    <n v="671"/>
    <s v="Pitney Bowes NZ Ltd"/>
    <x v="8"/>
  </r>
  <r>
    <n v="7350"/>
    <s v="Office Supplies/Stationery"/>
    <n v="340"/>
    <d v="2023-12-07T00:00:00"/>
    <s v="Office NST/NWT"/>
    <s v="APAJ"/>
    <n v="2110327"/>
    <n v="2.37"/>
    <n v="671"/>
    <s v="Pitney Bowes NZ Ltd"/>
    <x v="8"/>
  </r>
  <r>
    <n v="7350"/>
    <s v="Office Supplies/Stationery"/>
    <n v="935"/>
    <d v="2023-12-07T00:00:00"/>
    <s v="Office NST/NWT"/>
    <s v="APAJ"/>
    <n v="2110327"/>
    <n v="2.17"/>
    <n v="671"/>
    <s v="Pitney Bowes NZ Ltd"/>
    <x v="8"/>
  </r>
  <r>
    <n v="7350"/>
    <s v="Office Supplies/Stationery"/>
    <n v="936"/>
    <d v="2023-12-07T00:00:00"/>
    <s v="Office NST/NWT"/>
    <s v="APAJ"/>
    <n v="2110327"/>
    <n v="2.17"/>
    <n v="671"/>
    <s v="Pitney Bowes NZ Ltd"/>
    <x v="8"/>
  </r>
  <r>
    <n v="7350"/>
    <s v="Office Supplies/Stationery"/>
    <n v="110"/>
    <d v="2023-12-11T00:00:00"/>
    <s v="Office Supplies NST"/>
    <s v="APAJ"/>
    <s v="I7311057"/>
    <n v="8.36"/>
    <n v="671"/>
    <s v="Pitney Bowes NZ Ltd"/>
    <x v="8"/>
  </r>
  <r>
    <n v="7350"/>
    <s v="Office Supplies/Stationery"/>
    <n v="112"/>
    <d v="2023-12-11T00:00:00"/>
    <s v="Office Supplies NST"/>
    <s v="APAJ"/>
    <s v="I7311057"/>
    <n v="4.18"/>
    <n v="671"/>
    <s v="Pitney Bowes NZ Ltd"/>
    <x v="8"/>
  </r>
  <r>
    <n v="7350"/>
    <s v="Office Supplies/Stationery"/>
    <n v="120"/>
    <d v="2023-12-11T00:00:00"/>
    <s v="Office Supplies NST"/>
    <s v="APAJ"/>
    <s v="I7311057"/>
    <n v="9.1999999999999993"/>
    <n v="671"/>
    <s v="Pitney Bowes NZ Ltd"/>
    <x v="8"/>
  </r>
  <r>
    <n v="7350"/>
    <s v="Office Supplies/Stationery"/>
    <n v="130"/>
    <d v="2023-12-11T00:00:00"/>
    <s v="Office Supplies NST"/>
    <s v="APAJ"/>
    <s v="I7311057"/>
    <n v="7.1"/>
    <n v="671"/>
    <s v="Pitney Bowes NZ Ltd"/>
    <x v="8"/>
  </r>
  <r>
    <n v="7350"/>
    <s v="Office Supplies/Stationery"/>
    <n v="140"/>
    <d v="2023-12-11T00:00:00"/>
    <s v="Office Supplies NST"/>
    <s v="APAJ"/>
    <s v="I7311057"/>
    <n v="8.36"/>
    <n v="671"/>
    <s v="Pitney Bowes NZ Ltd"/>
    <x v="8"/>
  </r>
  <r>
    <n v="7350"/>
    <s v="Office Supplies/Stationery"/>
    <n v="160"/>
    <d v="2023-12-11T00:00:00"/>
    <s v="Office Supplies NST"/>
    <s v="APAJ"/>
    <s v="I7311057"/>
    <n v="2.5"/>
    <n v="671"/>
    <s v="Pitney Bowes NZ Ltd"/>
    <x v="8"/>
  </r>
  <r>
    <n v="7350"/>
    <s v="Office Supplies/Stationery"/>
    <n v="935"/>
    <d v="2023-12-11T00:00:00"/>
    <s v="Office Supplies NST"/>
    <s v="APAJ"/>
    <s v="I7311057"/>
    <n v="2.09"/>
    <n v="671"/>
    <s v="Pitney Bowes NZ Ltd"/>
    <x v="8"/>
  </r>
  <r>
    <n v="7350"/>
    <s v="Office Supplies/Stationery"/>
    <n v="110"/>
    <d v="2024-01-09T00:00:00"/>
    <s v="Office NST/NWT"/>
    <s v="APAJ"/>
    <n v="2110879"/>
    <n v="23.17"/>
    <n v="671"/>
    <s v="Pitney Bowes NZ Ltd"/>
    <x v="8"/>
  </r>
  <r>
    <n v="7350"/>
    <s v="Office Supplies/Stationery"/>
    <n v="112"/>
    <d v="2024-01-09T00:00:00"/>
    <s v="Office NST/NWT"/>
    <s v="APAJ"/>
    <n v="2110879"/>
    <n v="17.38"/>
    <n v="671"/>
    <s v="Pitney Bowes NZ Ltd"/>
    <x v="8"/>
  </r>
  <r>
    <n v="7350"/>
    <s v="Office Supplies/Stationery"/>
    <n v="120"/>
    <d v="2024-01-09T00:00:00"/>
    <s v="Office NST/NWT"/>
    <s v="APAJ"/>
    <n v="2110879"/>
    <n v="31.28"/>
    <n v="671"/>
    <s v="Pitney Bowes NZ Ltd"/>
    <x v="8"/>
  </r>
  <r>
    <n v="7350"/>
    <s v="Office Supplies/Stationery"/>
    <n v="130"/>
    <d v="2024-01-09T00:00:00"/>
    <s v="Office NST/NWT"/>
    <s v="APAJ"/>
    <n v="2110879"/>
    <n v="17.73"/>
    <n v="671"/>
    <s v="Pitney Bowes NZ Ltd"/>
    <x v="8"/>
  </r>
  <r>
    <n v="7350"/>
    <s v="Office Supplies/Stationery"/>
    <n v="140"/>
    <d v="2024-01-09T00:00:00"/>
    <s v="Office NST/NWT"/>
    <s v="APAJ"/>
    <n v="2110879"/>
    <n v="20.85"/>
    <n v="671"/>
    <s v="Pitney Bowes NZ Ltd"/>
    <x v="8"/>
  </r>
  <r>
    <n v="7350"/>
    <s v="Office Supplies/Stationery"/>
    <n v="160"/>
    <d v="2024-01-09T00:00:00"/>
    <s v="Office NST/NWT"/>
    <s v="APAJ"/>
    <n v="2110879"/>
    <n v="10.43"/>
    <n v="671"/>
    <s v="Pitney Bowes NZ Ltd"/>
    <x v="8"/>
  </r>
  <r>
    <n v="7350"/>
    <s v="Office Supplies/Stationery"/>
    <n v="210"/>
    <d v="2024-01-09T00:00:00"/>
    <s v="Office NST/NWT"/>
    <s v="APAJ"/>
    <n v="2110879"/>
    <n v="11.59"/>
    <n v="671"/>
    <s v="Pitney Bowes NZ Ltd"/>
    <x v="8"/>
  </r>
  <r>
    <n v="7350"/>
    <s v="Office Supplies/Stationery"/>
    <n v="220"/>
    <d v="2024-01-09T00:00:00"/>
    <s v="Office NST/NWT"/>
    <s v="APAJ"/>
    <n v="2110879"/>
    <n v="6.95"/>
    <n v="671"/>
    <s v="Pitney Bowes NZ Ltd"/>
    <x v="8"/>
  </r>
  <r>
    <n v="7350"/>
    <s v="Office Supplies/Stationery"/>
    <n v="230"/>
    <d v="2024-01-09T00:00:00"/>
    <s v="Office NST/NWT"/>
    <s v="APAJ"/>
    <n v="2110879"/>
    <n v="11.73"/>
    <n v="671"/>
    <s v="Pitney Bowes NZ Ltd"/>
    <x v="8"/>
  </r>
  <r>
    <n v="7350"/>
    <s v="Office Supplies/Stationery"/>
    <n v="240"/>
    <d v="2024-01-09T00:00:00"/>
    <s v="Office NST/NWT"/>
    <s v="APAJ"/>
    <n v="2110879"/>
    <n v="9.26"/>
    <n v="671"/>
    <s v="Pitney Bowes NZ Ltd"/>
    <x v="8"/>
  </r>
  <r>
    <n v="7350"/>
    <s v="Office Supplies/Stationery"/>
    <n v="340"/>
    <d v="2024-01-09T00:00:00"/>
    <s v="Office NST/NWT"/>
    <s v="APAJ"/>
    <n v="2110879"/>
    <n v="4.7300000000000004"/>
    <n v="671"/>
    <s v="Pitney Bowes NZ Ltd"/>
    <x v="8"/>
  </r>
  <r>
    <n v="7350"/>
    <s v="Office Supplies/Stationery"/>
    <n v="935"/>
    <d v="2024-01-09T00:00:00"/>
    <s v="Office NST/NWT"/>
    <s v="APAJ"/>
    <n v="2110879"/>
    <n v="4.3499999999999996"/>
    <n v="671"/>
    <s v="Pitney Bowes NZ Ltd"/>
    <x v="8"/>
  </r>
  <r>
    <n v="7350"/>
    <s v="Office Supplies/Stationery"/>
    <n v="936"/>
    <d v="2024-01-09T00:00:00"/>
    <s v="Office NST/NWT"/>
    <s v="APAJ"/>
    <n v="2110879"/>
    <n v="4.3499999999999996"/>
    <n v="671"/>
    <s v="Pitney Bowes NZ Ltd"/>
    <x v="8"/>
  </r>
  <r>
    <n v="7350"/>
    <s v="Office Supplies/Stationery"/>
    <n v="110"/>
    <d v="2024-02-05T00:00:00"/>
    <s v="Office NST/NWT"/>
    <s v="APAJ"/>
    <n v="2111493"/>
    <n v="11.58"/>
    <n v="671"/>
    <s v="Pitney Bowes NZ Ltd"/>
    <x v="8"/>
  </r>
  <r>
    <n v="7350"/>
    <s v="Office Supplies/Stationery"/>
    <n v="112"/>
    <d v="2024-02-05T00:00:00"/>
    <s v="Office NST/NWT"/>
    <s v="APAJ"/>
    <n v="2111493"/>
    <n v="8.69"/>
    <n v="671"/>
    <s v="Pitney Bowes NZ Ltd"/>
    <x v="8"/>
  </r>
  <r>
    <n v="7350"/>
    <s v="Office Supplies/Stationery"/>
    <n v="120"/>
    <d v="2024-02-05T00:00:00"/>
    <s v="Office NST/NWT"/>
    <s v="APAJ"/>
    <n v="2111493"/>
    <n v="15.64"/>
    <n v="671"/>
    <s v="Pitney Bowes NZ Ltd"/>
    <x v="8"/>
  </r>
  <r>
    <n v="7350"/>
    <s v="Office Supplies/Stationery"/>
    <n v="130"/>
    <d v="2024-02-05T00:00:00"/>
    <s v="Office NST/NWT"/>
    <s v="APAJ"/>
    <n v="2111493"/>
    <n v="8.86"/>
    <n v="671"/>
    <s v="Pitney Bowes NZ Ltd"/>
    <x v="8"/>
  </r>
  <r>
    <n v="7350"/>
    <s v="Office Supplies/Stationery"/>
    <n v="140"/>
    <d v="2024-02-05T00:00:00"/>
    <s v="Office NST/NWT"/>
    <s v="APAJ"/>
    <n v="2111493"/>
    <n v="10.43"/>
    <n v="671"/>
    <s v="Pitney Bowes NZ Ltd"/>
    <x v="8"/>
  </r>
  <r>
    <n v="7350"/>
    <s v="Office Supplies/Stationery"/>
    <n v="160"/>
    <d v="2024-02-05T00:00:00"/>
    <s v="Office NST/NWT"/>
    <s v="APAJ"/>
    <n v="2111493"/>
    <n v="5.22"/>
    <n v="671"/>
    <s v="Pitney Bowes NZ Ltd"/>
    <x v="8"/>
  </r>
  <r>
    <n v="7350"/>
    <s v="Office Supplies/Stationery"/>
    <n v="210"/>
    <d v="2024-02-05T00:00:00"/>
    <s v="Office NST/NWT"/>
    <s v="APAJ"/>
    <n v="2111493"/>
    <n v="5.8"/>
    <n v="671"/>
    <s v="Pitney Bowes NZ Ltd"/>
    <x v="8"/>
  </r>
  <r>
    <n v="7350"/>
    <s v="Office Supplies/Stationery"/>
    <n v="220"/>
    <d v="2024-02-05T00:00:00"/>
    <s v="Office NST/NWT"/>
    <s v="APAJ"/>
    <n v="2111493"/>
    <n v="3.48"/>
    <n v="671"/>
    <s v="Pitney Bowes NZ Ltd"/>
    <x v="8"/>
  </r>
  <r>
    <n v="7350"/>
    <s v="Office Supplies/Stationery"/>
    <n v="230"/>
    <d v="2024-02-05T00:00:00"/>
    <s v="Office NST/NWT"/>
    <s v="APAJ"/>
    <n v="2111493"/>
    <n v="5.87"/>
    <n v="671"/>
    <s v="Pitney Bowes NZ Ltd"/>
    <x v="8"/>
  </r>
  <r>
    <n v="7350"/>
    <s v="Office Supplies/Stationery"/>
    <n v="240"/>
    <d v="2024-02-05T00:00:00"/>
    <s v="Office NST/NWT"/>
    <s v="APAJ"/>
    <n v="2111493"/>
    <n v="4.63"/>
    <n v="671"/>
    <s v="Pitney Bowes NZ Ltd"/>
    <x v="8"/>
  </r>
  <r>
    <n v="7350"/>
    <s v="Office Supplies/Stationery"/>
    <n v="340"/>
    <d v="2024-02-05T00:00:00"/>
    <s v="Office NST/NWT"/>
    <s v="APAJ"/>
    <n v="2111493"/>
    <n v="2.37"/>
    <n v="671"/>
    <s v="Pitney Bowes NZ Ltd"/>
    <x v="8"/>
  </r>
  <r>
    <n v="7350"/>
    <s v="Office Supplies/Stationery"/>
    <n v="935"/>
    <d v="2024-02-05T00:00:00"/>
    <s v="Office NST/NWT"/>
    <s v="APAJ"/>
    <n v="2111493"/>
    <n v="2.17"/>
    <n v="671"/>
    <s v="Pitney Bowes NZ Ltd"/>
    <x v="8"/>
  </r>
  <r>
    <n v="7350"/>
    <s v="Office Supplies/Stationery"/>
    <n v="936"/>
    <d v="2024-02-05T00:00:00"/>
    <s v="Office NST/NWT"/>
    <s v="APAJ"/>
    <n v="2111493"/>
    <n v="2.17"/>
    <n v="671"/>
    <s v="Pitney Bowes NZ Ltd"/>
    <x v="8"/>
  </r>
  <r>
    <n v="7350"/>
    <s v="Office Supplies/Stationery"/>
    <n v="110"/>
    <d v="2024-02-09T00:00:00"/>
    <s v="Office NST/NWT"/>
    <s v="APAJ"/>
    <s v="I7311787"/>
    <n v="7.35"/>
    <n v="671"/>
    <s v="Pitney Bowes NZ Ltd"/>
    <x v="8"/>
  </r>
  <r>
    <n v="7350"/>
    <s v="Office Supplies/Stationery"/>
    <n v="112"/>
    <d v="2024-02-09T00:00:00"/>
    <s v="Office NST/NWT"/>
    <s v="APAJ"/>
    <s v="I7311787"/>
    <n v="5.51"/>
    <n v="671"/>
    <s v="Pitney Bowes NZ Ltd"/>
    <x v="8"/>
  </r>
  <r>
    <n v="7350"/>
    <s v="Office Supplies/Stationery"/>
    <n v="120"/>
    <d v="2024-02-09T00:00:00"/>
    <s v="Office NST/NWT"/>
    <s v="APAJ"/>
    <s v="I7311787"/>
    <n v="9.92"/>
    <n v="671"/>
    <s v="Pitney Bowes NZ Ltd"/>
    <x v="8"/>
  </r>
  <r>
    <n v="7350"/>
    <s v="Office Supplies/Stationery"/>
    <n v="130"/>
    <d v="2024-02-09T00:00:00"/>
    <s v="Office NST/NWT"/>
    <s v="APAJ"/>
    <s v="I7311787"/>
    <n v="5.63"/>
    <n v="671"/>
    <s v="Pitney Bowes NZ Ltd"/>
    <x v="8"/>
  </r>
  <r>
    <n v="7350"/>
    <s v="Office Supplies/Stationery"/>
    <n v="140"/>
    <d v="2024-02-09T00:00:00"/>
    <s v="Office NST/NWT"/>
    <s v="APAJ"/>
    <s v="I7311787"/>
    <n v="6.62"/>
    <n v="671"/>
    <s v="Pitney Bowes NZ Ltd"/>
    <x v="8"/>
  </r>
  <r>
    <n v="7350"/>
    <s v="Office Supplies/Stationery"/>
    <n v="160"/>
    <d v="2024-02-09T00:00:00"/>
    <s v="Office NST/NWT"/>
    <s v="APAJ"/>
    <s v="I7311787"/>
    <n v="3.3"/>
    <n v="671"/>
    <s v="Pitney Bowes NZ Ltd"/>
    <x v="8"/>
  </r>
  <r>
    <n v="7350"/>
    <s v="Office Supplies/Stationery"/>
    <n v="210"/>
    <d v="2024-02-09T00:00:00"/>
    <s v="Office NST/NWT"/>
    <s v="APAJ"/>
    <s v="I7311787"/>
    <n v="3.68"/>
    <n v="671"/>
    <s v="Pitney Bowes NZ Ltd"/>
    <x v="8"/>
  </r>
  <r>
    <n v="7350"/>
    <s v="Office Supplies/Stationery"/>
    <n v="220"/>
    <d v="2024-02-09T00:00:00"/>
    <s v="Office NST/NWT"/>
    <s v="APAJ"/>
    <s v="I7311787"/>
    <n v="2.21"/>
    <n v="671"/>
    <s v="Pitney Bowes NZ Ltd"/>
    <x v="8"/>
  </r>
  <r>
    <n v="7350"/>
    <s v="Office Supplies/Stationery"/>
    <n v="230"/>
    <d v="2024-02-09T00:00:00"/>
    <s v="Office NST/NWT"/>
    <s v="APAJ"/>
    <s v="I7311787"/>
    <n v="3.72"/>
    <n v="671"/>
    <s v="Pitney Bowes NZ Ltd"/>
    <x v="8"/>
  </r>
  <r>
    <n v="7350"/>
    <s v="Office Supplies/Stationery"/>
    <n v="240"/>
    <d v="2024-02-09T00:00:00"/>
    <s v="Office NST/NWT"/>
    <s v="APAJ"/>
    <s v="I7311787"/>
    <n v="2.94"/>
    <n v="671"/>
    <s v="Pitney Bowes NZ Ltd"/>
    <x v="8"/>
  </r>
  <r>
    <n v="7350"/>
    <s v="Office Supplies/Stationery"/>
    <n v="340"/>
    <d v="2024-02-09T00:00:00"/>
    <s v="Office NST/NWT"/>
    <s v="APAJ"/>
    <s v="I7311787"/>
    <n v="1.5"/>
    <n v="671"/>
    <s v="Pitney Bowes NZ Ltd"/>
    <x v="8"/>
  </r>
  <r>
    <n v="7350"/>
    <s v="Office Supplies/Stationery"/>
    <n v="935"/>
    <d v="2024-02-09T00:00:00"/>
    <s v="Office NST/NWT"/>
    <s v="APAJ"/>
    <s v="I7311787"/>
    <n v="1.37"/>
    <n v="671"/>
    <s v="Pitney Bowes NZ Ltd"/>
    <x v="8"/>
  </r>
  <r>
    <n v="7350"/>
    <s v="Office Supplies/Stationery"/>
    <n v="936"/>
    <d v="2024-02-09T00:00:00"/>
    <s v="Office NST/NWT"/>
    <s v="APAJ"/>
    <s v="I7311787"/>
    <n v="1.37"/>
    <n v="671"/>
    <s v="Pitney Bowes NZ Ltd"/>
    <x v="8"/>
  </r>
  <r>
    <n v="7350"/>
    <s v="Office Supplies/Stationery"/>
    <n v="140"/>
    <d v="2023-08-07T00:00:00"/>
    <s v="drain cleaner"/>
    <s v="APRC"/>
    <s v="PO14020100"/>
    <n v="19.41"/>
    <n v="621"/>
    <s v="Placemakers"/>
    <x v="4"/>
  </r>
  <r>
    <n v="7350"/>
    <s v="Office Supplies/Stationery"/>
    <n v="130"/>
    <d v="2023-08-23T00:00:00"/>
    <s v="Placemakers Yale Securi Pushlock White MC93C4W"/>
    <s v="APAJ"/>
    <n v="5482017"/>
    <n v="28.04"/>
    <n v="621"/>
    <s v="Placemakers"/>
    <x v="4"/>
  </r>
  <r>
    <n v="7350"/>
    <s v="Office Supplies/Stationery"/>
    <n v="112"/>
    <d v="2023-04-28T00:00:00"/>
    <s v="Print Consultants Ltd"/>
    <s v="APAJ"/>
    <n v="190413"/>
    <n v="215"/>
    <n v="10933"/>
    <s v="Print Consultants Ltd"/>
    <x v="9"/>
  </r>
  <r>
    <n v="7350"/>
    <s v="Office Supplies/Stationery"/>
    <n v="110"/>
    <d v="2023-04-30T00:00:00"/>
    <s v="Office Supplies NST"/>
    <s v="APAJ"/>
    <n v="190630"/>
    <n v="9.9"/>
    <n v="10933"/>
    <s v="Print Consultants Ltd"/>
    <x v="9"/>
  </r>
  <r>
    <n v="7350"/>
    <s v="Office Supplies/Stationery"/>
    <n v="112"/>
    <d v="2023-04-30T00:00:00"/>
    <s v="Office Supplies NST"/>
    <s v="APAJ"/>
    <n v="190630"/>
    <n v="4.95"/>
    <n v="10933"/>
    <s v="Print Consultants Ltd"/>
    <x v="9"/>
  </r>
  <r>
    <n v="7350"/>
    <s v="Office Supplies/Stationery"/>
    <n v="120"/>
    <d v="2023-04-30T00:00:00"/>
    <s v="Office Supplies NST"/>
    <s v="APAJ"/>
    <n v="190630"/>
    <n v="10.89"/>
    <n v="10933"/>
    <s v="Print Consultants Ltd"/>
    <x v="9"/>
  </r>
  <r>
    <n v="7350"/>
    <s v="Office Supplies/Stationery"/>
    <n v="130"/>
    <d v="2023-04-30T00:00:00"/>
    <s v="Office Supplies NST"/>
    <s v="APAJ"/>
    <n v="190630"/>
    <n v="8.42"/>
    <n v="10933"/>
    <s v="Print Consultants Ltd"/>
    <x v="9"/>
  </r>
  <r>
    <n v="7350"/>
    <s v="Office Supplies/Stationery"/>
    <n v="140"/>
    <d v="2023-04-30T00:00:00"/>
    <s v="Office Supplies NST"/>
    <s v="APAJ"/>
    <n v="190630"/>
    <n v="9.9"/>
    <n v="10933"/>
    <s v="Print Consultants Ltd"/>
    <x v="9"/>
  </r>
  <r>
    <n v="7350"/>
    <s v="Office Supplies/Stationery"/>
    <n v="160"/>
    <d v="2023-04-30T00:00:00"/>
    <s v="Office Supplies NST"/>
    <s v="APAJ"/>
    <n v="190630"/>
    <n v="2.97"/>
    <n v="10933"/>
    <s v="Print Consultants Ltd"/>
    <x v="9"/>
  </r>
  <r>
    <n v="7350"/>
    <s v="Office Supplies/Stationery"/>
    <n v="935"/>
    <d v="2023-04-30T00:00:00"/>
    <s v="Office Supplies NST"/>
    <s v="APAJ"/>
    <n v="190630"/>
    <n v="2.48"/>
    <n v="10933"/>
    <s v="Print Consultants Ltd"/>
    <x v="9"/>
  </r>
  <r>
    <n v="7350"/>
    <s v="Office Supplies/Stationery"/>
    <n v="112"/>
    <d v="2023-05-15T00:00:00"/>
    <s v="Print Consultants Ltd- Julie Gregicevich Business card"/>
    <s v="APAJ"/>
    <n v="190758"/>
    <n v="215"/>
    <n v="10933"/>
    <s v="Print Consultants Ltd"/>
    <x v="9"/>
  </r>
  <r>
    <n v="7350"/>
    <s v="Office Supplies/Stationery"/>
    <n v="112"/>
    <d v="2023-05-15T00:00:00"/>
    <s v="Print Consultants Ltd- Karen readings name badge"/>
    <s v="APAJ"/>
    <n v="190760"/>
    <n v="31.5"/>
    <n v="10933"/>
    <s v="Print Consultants Ltd"/>
    <x v="9"/>
  </r>
  <r>
    <n v="7350"/>
    <s v="Office Supplies/Stationery"/>
    <n v="112"/>
    <d v="2023-05-26T00:00:00"/>
    <s v="Print Consultants Ltd"/>
    <s v="APAJ"/>
    <n v="191056"/>
    <n v="245"/>
    <n v="10933"/>
    <s v="Print Consultants Ltd"/>
    <x v="9"/>
  </r>
  <r>
    <n v="7350"/>
    <s v="Office Supplies/Stationery"/>
    <n v="112"/>
    <d v="2023-05-26T00:00:00"/>
    <s v="Print Consultants Ltd"/>
    <s v="APAJ"/>
    <n v="191068"/>
    <n v="343"/>
    <n v="10933"/>
    <s v="Print Consultants Ltd"/>
    <x v="9"/>
  </r>
  <r>
    <n v="7350"/>
    <s v="Office Supplies/Stationery"/>
    <n v="140"/>
    <d v="2023-05-31T00:00:00"/>
    <s v="2x name badges_x000a_Tiago Stark_x000a_Service Department"/>
    <s v="APRC"/>
    <s v="PO19003758"/>
    <n v="123"/>
    <n v="10933"/>
    <s v="Print Consultants Ltd"/>
    <x v="9"/>
  </r>
  <r>
    <n v="7350"/>
    <s v="Office Supplies/Stationery"/>
    <n v="112"/>
    <d v="2023-06-13T00:00:00"/>
    <s v="Lexus Dealership Embossed Follow-On Paper"/>
    <s v="APRC"/>
    <s v="PO11208362"/>
    <n v="238"/>
    <n v="10933"/>
    <s v="Print Consultants Ltd"/>
    <x v="9"/>
  </r>
  <r>
    <n v="7350"/>
    <s v="Office Supplies/Stationery"/>
    <n v="112"/>
    <d v="2023-06-23T00:00:00"/>
    <s v="Name badges for Bronwen Newcombe for NST/NWT and LEXUS"/>
    <s v="APRC"/>
    <s v="PO19003785"/>
    <n v="20.25"/>
    <n v="10933"/>
    <s v="Print Consultants Ltd"/>
    <x v="9"/>
  </r>
  <r>
    <n v="7350"/>
    <s v="Office Supplies/Stationery"/>
    <n v="112"/>
    <d v="2023-07-11T00:00:00"/>
    <s v="Lexus Business Cards for Julie Grgicevich"/>
    <s v="APRC"/>
    <s v="PO11208449"/>
    <n v="404"/>
    <n v="10933"/>
    <s v="Print Consultants Ltd"/>
    <x v="9"/>
  </r>
  <r>
    <n v="7350"/>
    <s v="Office Supplies/Stationery"/>
    <n v="112"/>
    <d v="2023-07-28T00:00:00"/>
    <s v="Lexus Business Cards for Steve Shannon"/>
    <s v="APRC"/>
    <s v="PO11208550"/>
    <n v="264"/>
    <n v="10933"/>
    <s v="Print Consultants Ltd"/>
    <x v="9"/>
  </r>
  <r>
    <n v="7350"/>
    <s v="Office Supplies/Stationery"/>
    <n v="112"/>
    <d v="2023-07-31T00:00:00"/>
    <s v="2 x Lexus Name Badge for Helen Wang"/>
    <s v="APRC"/>
    <s v="PO11208565"/>
    <n v="31.5"/>
    <n v="10933"/>
    <s v="Print Consultants Ltd"/>
    <x v="9"/>
  </r>
  <r>
    <n v="7350"/>
    <s v="Office Supplies/Stationery"/>
    <n v="112"/>
    <d v="2023-07-31T00:00:00"/>
    <s v="2 x Lexus Name Badge for Michelle Watts"/>
    <s v="APRC"/>
    <s v="PO11208547"/>
    <n v="31.5"/>
    <n v="10933"/>
    <s v="Print Consultants Ltd"/>
    <x v="9"/>
  </r>
  <r>
    <n v="7350"/>
    <s v="Office Supplies/Stationery"/>
    <n v="112"/>
    <d v="2023-07-31T00:00:00"/>
    <s v="Lexus Business Cards for Joyce Vaz"/>
    <s v="APRC"/>
    <s v="PO11208567"/>
    <n v="215"/>
    <n v="10933"/>
    <s v="Print Consultants Ltd"/>
    <x v="9"/>
  </r>
  <r>
    <n v="7350"/>
    <s v="Office Supplies/Stationery"/>
    <n v="112"/>
    <d v="2023-08-18T00:00:00"/>
    <s v="Print Consultants Ltd Michelle Watts  Tristan Liu Business cards"/>
    <s v="APAJ"/>
    <n v="192767"/>
    <n v="404"/>
    <n v="10933"/>
    <s v="Print Consultants Ltd"/>
    <x v="9"/>
  </r>
  <r>
    <n v="7350"/>
    <s v="Office Supplies/Stationery"/>
    <n v="112"/>
    <d v="2023-08-18T00:00:00"/>
    <s v="Print Consultants Ltd"/>
    <s v="APAJ"/>
    <n v="192769"/>
    <n v="325"/>
    <n v="10933"/>
    <s v="Print Consultants Ltd"/>
    <x v="9"/>
  </r>
  <r>
    <n v="7350"/>
    <s v="Office Supplies/Stationery"/>
    <n v="112"/>
    <d v="2023-08-21T00:00:00"/>
    <s v="Print Consultants Ltd"/>
    <s v="APAJ"/>
    <n v="192768"/>
    <n v="376"/>
    <n v="10933"/>
    <s v="Print Consultants Ltd"/>
    <x v="9"/>
  </r>
  <r>
    <n v="7350"/>
    <s v="Office Supplies/Stationery"/>
    <n v="110"/>
    <d v="2023-08-31T00:00:00"/>
    <s v="Office Supplies NST"/>
    <s v="APAJ"/>
    <n v="193215"/>
    <n v="15.9"/>
    <n v="10933"/>
    <s v="Print Consultants Ltd"/>
    <x v="9"/>
  </r>
  <r>
    <n v="7350"/>
    <s v="Office Supplies/Stationery"/>
    <n v="112"/>
    <d v="2023-08-31T00:00:00"/>
    <s v="Office Supplies NST"/>
    <s v="APAJ"/>
    <n v="193215"/>
    <n v="7.95"/>
    <n v="10933"/>
    <s v="Print Consultants Ltd"/>
    <x v="9"/>
  </r>
  <r>
    <n v="7350"/>
    <s v="Office Supplies/Stationery"/>
    <n v="120"/>
    <d v="2023-08-31T00:00:00"/>
    <s v="Office Supplies NST"/>
    <s v="APAJ"/>
    <n v="193215"/>
    <n v="17.489999999999998"/>
    <n v="10933"/>
    <s v="Print Consultants Ltd"/>
    <x v="9"/>
  </r>
  <r>
    <n v="7350"/>
    <s v="Office Supplies/Stationery"/>
    <n v="130"/>
    <d v="2023-08-31T00:00:00"/>
    <s v="Office Supplies NST"/>
    <s v="APAJ"/>
    <n v="193215"/>
    <n v="13.51"/>
    <n v="10933"/>
    <s v="Print Consultants Ltd"/>
    <x v="9"/>
  </r>
  <r>
    <n v="7350"/>
    <s v="Office Supplies/Stationery"/>
    <n v="140"/>
    <d v="2023-08-31T00:00:00"/>
    <s v="Office Supplies NST"/>
    <s v="APAJ"/>
    <n v="193215"/>
    <n v="15.9"/>
    <n v="10933"/>
    <s v="Print Consultants Ltd"/>
    <x v="9"/>
  </r>
  <r>
    <n v="7350"/>
    <s v="Office Supplies/Stationery"/>
    <n v="160"/>
    <d v="2023-08-31T00:00:00"/>
    <s v="Office Supplies NST"/>
    <s v="APAJ"/>
    <n v="193215"/>
    <n v="4.7699999999999996"/>
    <n v="10933"/>
    <s v="Print Consultants Ltd"/>
    <x v="9"/>
  </r>
  <r>
    <n v="7350"/>
    <s v="Office Supplies/Stationery"/>
    <n v="935"/>
    <d v="2023-08-31T00:00:00"/>
    <s v="Office Supplies NST"/>
    <s v="APAJ"/>
    <n v="193215"/>
    <n v="3.97"/>
    <n v="10933"/>
    <s v="Print Consultants Ltd"/>
    <x v="9"/>
  </r>
  <r>
    <n v="7350"/>
    <s v="Office Supplies/Stationery"/>
    <n v="112"/>
    <d v="2023-09-26T00:00:00"/>
    <s v="Lexus name badge for Will Silva"/>
    <s v="APRC"/>
    <s v="PO11208761"/>
    <n v="20.25"/>
    <n v="10933"/>
    <s v="Print Consultants Ltd"/>
    <x v="9"/>
  </r>
  <r>
    <n v="7350"/>
    <s v="Office Supplies/Stationery"/>
    <n v="140"/>
    <d v="2023-09-30T00:00:00"/>
    <s v="Print Consultants Ltd"/>
    <s v="APAJ"/>
    <n v="193813"/>
    <n v="30"/>
    <n v="10933"/>
    <s v="Print Consultants Ltd"/>
    <x v="9"/>
  </r>
  <r>
    <n v="7350"/>
    <s v="Office Supplies/Stationery"/>
    <n v="190"/>
    <d v="2023-09-30T00:00:00"/>
    <s v="Print Consultants Ltd"/>
    <s v="APAJ"/>
    <n v="193813"/>
    <n v="51"/>
    <n v="10933"/>
    <s v="Print Consultants Ltd"/>
    <x v="9"/>
  </r>
  <r>
    <n v="7350"/>
    <s v="Office Supplies/Stationery"/>
    <n v="240"/>
    <d v="2023-09-30T00:00:00"/>
    <s v="Print Consultants Ltd"/>
    <s v="APAJ"/>
    <n v="193813"/>
    <n v="19.5"/>
    <n v="10933"/>
    <s v="Print Consultants Ltd"/>
    <x v="9"/>
  </r>
  <r>
    <n v="7350"/>
    <s v="Office Supplies/Stationery"/>
    <n v="430"/>
    <d v="2023-09-30T00:00:00"/>
    <s v="Print Consultants Ltd"/>
    <s v="APAJ"/>
    <n v="193813"/>
    <n v="56.25"/>
    <n v="10933"/>
    <s v="Print Consultants Ltd"/>
    <x v="9"/>
  </r>
  <r>
    <n v="7350"/>
    <s v="Office Supplies/Stationery"/>
    <n v="440"/>
    <d v="2023-09-30T00:00:00"/>
    <s v="Print Consultants Ltd"/>
    <s v="APAJ"/>
    <n v="193813"/>
    <n v="56.24"/>
    <n v="10933"/>
    <s v="Print Consultants Ltd"/>
    <x v="9"/>
  </r>
  <r>
    <n v="7350"/>
    <s v="Office Supplies/Stationery"/>
    <n v="112"/>
    <d v="2023-10-18T00:00:00"/>
    <s v="Lexus Name Badge for Michelle Watts"/>
    <s v="APRC"/>
    <s v="PO11208807"/>
    <n v="30.6"/>
    <n v="10933"/>
    <s v="Print Consultants Ltd"/>
    <x v="9"/>
  </r>
  <r>
    <n v="7350"/>
    <s v="Office Supplies/Stationery"/>
    <n v="210"/>
    <d v="2023-10-31T00:00:00"/>
    <s v="Name badge for Eric Zhang"/>
    <s v="APRC"/>
    <s v="PO19003942"/>
    <n v="19.5"/>
    <n v="10933"/>
    <s v="Print Consultants Ltd"/>
    <x v="9"/>
  </r>
  <r>
    <n v="7350"/>
    <s v="Office Supplies/Stationery"/>
    <n v="112"/>
    <d v="2023-11-16T00:00:00"/>
    <s v="Lexus Business Cards for Helen Wang"/>
    <s v="APRC"/>
    <s v="PO11208450"/>
    <n v="374"/>
    <n v="10933"/>
    <s v="Print Consultants Ltd"/>
    <x v="9"/>
  </r>
  <r>
    <n v="7350"/>
    <s v="Office Supplies/Stationery"/>
    <n v="112"/>
    <d v="2023-11-20T00:00:00"/>
    <s v="Print Consultants Ltd Lexus of North Shore Name Badge"/>
    <s v="APAJ"/>
    <n v="194603"/>
    <n v="54"/>
    <n v="10933"/>
    <s v="Print Consultants Ltd"/>
    <x v="9"/>
  </r>
  <r>
    <n v="7350"/>
    <s v="Office Supplies/Stationery"/>
    <n v="140"/>
    <d v="2023-11-30T00:00:00"/>
    <s v="NAME BADGE X 2 FOR CHRIS CHIN"/>
    <s v="APRC"/>
    <s v="PO19003966"/>
    <n v="30"/>
    <n v="10933"/>
    <s v="Print Consultants Ltd"/>
    <x v="9"/>
  </r>
  <r>
    <n v="7350"/>
    <s v="Office Supplies/Stationery"/>
    <n v="120"/>
    <d v="2023-12-15T00:00:00"/>
    <s v="Print Consultants Ltd"/>
    <s v="APAJ"/>
    <n v="44230"/>
    <n v="-133.9"/>
    <n v="10933"/>
    <s v="Print Consultants Ltd"/>
    <x v="9"/>
  </r>
  <r>
    <n v="7350"/>
    <s v="Office Supplies/Stationery"/>
    <n v="120"/>
    <d v="2023-12-15T00:00:00"/>
    <s v="BUSINESS CARDS FOR PAUL MCTERNAN"/>
    <s v="APRC"/>
    <s v="PO19004007"/>
    <n v="133.9"/>
    <n v="10933"/>
    <s v="Print Consultants Ltd"/>
    <x v="9"/>
  </r>
  <r>
    <n v="7350"/>
    <s v="Office Supplies/Stationery"/>
    <n v="190"/>
    <d v="2023-12-31T00:00:00"/>
    <s v="NAME BADGE FOR NEVILLE HAWKES"/>
    <s v="APRC"/>
    <s v="PO19004019"/>
    <n v="51"/>
    <n v="10933"/>
    <s v="Print Consultants Ltd"/>
    <x v="9"/>
  </r>
  <r>
    <n v="7350"/>
    <s v="Office Supplies/Stationery"/>
    <n v="112"/>
    <d v="2024-01-26T00:00:00"/>
    <s v="Lexus Business Cards for Michelle Watts Joyce Vaz Steve Shannon"/>
    <s v="APRC"/>
    <s v="PO11209189"/>
    <n v="320"/>
    <n v="10933"/>
    <s v="Print Consultants Ltd"/>
    <x v="9"/>
  </r>
  <r>
    <n v="7350"/>
    <s v="Office Supplies/Stationery"/>
    <n v="110"/>
    <d v="2024-01-31T00:00:00"/>
    <s v="Print Consultants Ltd bUSSINESS CARDS dI wANG, nEVILLE mEHULK"/>
    <s v="APAJ"/>
    <n v="196026"/>
    <n v="97"/>
    <n v="10933"/>
    <s v="Print Consultants Ltd"/>
    <x v="9"/>
  </r>
  <r>
    <n v="7350"/>
    <s v="Office Supplies/Stationery"/>
    <n v="112"/>
    <d v="2024-01-31T00:00:00"/>
    <s v="Print Consultants Ltd bUSSINESS CARDS dI wANG, nEVILLE mEHULK"/>
    <s v="APAJ"/>
    <n v="196026"/>
    <n v="97"/>
    <n v="10933"/>
    <s v="Print Consultants Ltd"/>
    <x v="9"/>
  </r>
  <r>
    <n v="7350"/>
    <s v="Office Supplies/Stationery"/>
    <n v="140"/>
    <d v="2024-01-31T00:00:00"/>
    <s v="Print Consultants Ltd bUSSINESS CARDS dI wANG, nEVILLE mEHULK"/>
    <s v="APAJ"/>
    <n v="196026"/>
    <n v="97"/>
    <n v="10933"/>
    <s v="Print Consultants Ltd"/>
    <x v="9"/>
  </r>
  <r>
    <n v="7350"/>
    <s v="Office Supplies/Stationery"/>
    <n v="112"/>
    <d v="2024-02-09T00:00:00"/>
    <s v="Lexus Business Cards for Bobby Chan"/>
    <s v="APRC"/>
    <s v="PO11209204"/>
    <n v="445"/>
    <n v="10933"/>
    <s v="Print Consultants Ltd"/>
    <x v="9"/>
  </r>
  <r>
    <n v="7350"/>
    <s v="Office Supplies/Stationery"/>
    <n v="190"/>
    <d v="2024-02-19T00:00:00"/>
    <s v="Lexus Business Cards for George Manaton &amp; Gail McNamara"/>
    <s v="APRC"/>
    <s v="PO19004068"/>
    <n v="264"/>
    <n v="10933"/>
    <s v="Print Consultants Ltd"/>
    <x v="9"/>
  </r>
  <r>
    <n v="7350"/>
    <s v="Office Supplies/Stationery"/>
    <n v="112"/>
    <d v="2024-02-28T00:00:00"/>
    <s v="Lexus Business Cards for Peter Sun Lexus Name Badge for Peter Sun"/>
    <s v="APRC"/>
    <s v="PO11209301"/>
    <n v="240"/>
    <n v="10933"/>
    <s v="Print Consultants Ltd"/>
    <x v="9"/>
  </r>
  <r>
    <n v="7350"/>
    <s v="Office Supplies/Stationery"/>
    <n v="112"/>
    <d v="2024-02-28T00:00:00"/>
    <s v="Magnetic Name Badge Strips"/>
    <s v="APRC"/>
    <s v="PO11209323"/>
    <n v="49"/>
    <n v="10933"/>
    <s v="Print Consultants Ltd"/>
    <x v="9"/>
  </r>
  <r>
    <n v="7350"/>
    <s v="Office Supplies/Stationery"/>
    <n v="112"/>
    <d v="2024-02-29T00:00:00"/>
    <s v="Print Consultants LtdPeter Sun Lexus of North Shore Name Badge"/>
    <s v="APAJ"/>
    <n v="196398"/>
    <n v="20.25"/>
    <n v="10933"/>
    <s v="Print Consultants Ltd"/>
    <x v="9"/>
  </r>
  <r>
    <n v="7350"/>
    <s v="Office Supplies/Stationery"/>
    <n v="130"/>
    <d v="2023-12-14T00:00:00"/>
    <s v="Repco Limited"/>
    <s v="APAJ"/>
    <n v="280716594"/>
    <n v="-39.450000000000003"/>
    <n v="10029"/>
    <s v="Repco Limited"/>
    <x v="9"/>
  </r>
  <r>
    <n v="7350"/>
    <s v="Office Supplies/Stationery"/>
    <n v="130"/>
    <d v="2023-12-14T00:00:00"/>
    <s v="Repco Limited"/>
    <s v="APAJ"/>
    <n v="280759088"/>
    <n v="24.45"/>
    <n v="10029"/>
    <s v="Repco Limited"/>
    <x v="9"/>
  </r>
  <r>
    <n v="7350"/>
    <s v="Office Supplies/Stationery"/>
    <n v="440"/>
    <d v="2023-04-28T00:00:00"/>
    <s v="Sam Jones"/>
    <s v="APAJ"/>
    <n v="28042023"/>
    <n v="319.87"/>
    <n v="11248"/>
    <s v="Sam Jones"/>
    <x v="4"/>
  </r>
  <r>
    <n v="7350"/>
    <s v="Office Supplies/Stationery"/>
    <n v="110"/>
    <d v="2023-05-02T00:00:00"/>
    <s v="Office NST/NWT"/>
    <s v="APAJ"/>
    <n v="2052023"/>
    <n v="51.46"/>
    <n v="11248"/>
    <s v="Sam Jones"/>
    <x v="4"/>
  </r>
  <r>
    <n v="7350"/>
    <s v="Office Supplies/Stationery"/>
    <n v="112"/>
    <d v="2023-05-02T00:00:00"/>
    <s v="Office NST/NWT"/>
    <s v="APAJ"/>
    <n v="2052023"/>
    <n v="38.6"/>
    <n v="11248"/>
    <s v="Sam Jones"/>
    <x v="4"/>
  </r>
  <r>
    <n v="7350"/>
    <s v="Office Supplies/Stationery"/>
    <n v="120"/>
    <d v="2023-05-02T00:00:00"/>
    <s v="Office NST/NWT"/>
    <s v="APAJ"/>
    <n v="2052023"/>
    <n v="69.489999999999995"/>
    <n v="11248"/>
    <s v="Sam Jones"/>
    <x v="4"/>
  </r>
  <r>
    <n v="7350"/>
    <s v="Office Supplies/Stationery"/>
    <n v="130"/>
    <d v="2023-05-02T00:00:00"/>
    <s v="Office NST/NWT"/>
    <s v="APAJ"/>
    <n v="2052023"/>
    <n v="39.369999999999997"/>
    <n v="11248"/>
    <s v="Sam Jones"/>
    <x v="4"/>
  </r>
  <r>
    <n v="7350"/>
    <s v="Office Supplies/Stationery"/>
    <n v="140"/>
    <d v="2023-05-02T00:00:00"/>
    <s v="Office NST/NWT"/>
    <s v="APAJ"/>
    <n v="2052023"/>
    <n v="46.32"/>
    <n v="11248"/>
    <s v="Sam Jones"/>
    <x v="4"/>
  </r>
  <r>
    <n v="7350"/>
    <s v="Office Supplies/Stationery"/>
    <n v="160"/>
    <d v="2023-05-02T00:00:00"/>
    <s v="Office NST/NWT"/>
    <s v="APAJ"/>
    <n v="2052023"/>
    <n v="23.17"/>
    <n v="11248"/>
    <s v="Sam Jones"/>
    <x v="4"/>
  </r>
  <r>
    <n v="7350"/>
    <s v="Office Supplies/Stationery"/>
    <n v="210"/>
    <d v="2023-05-02T00:00:00"/>
    <s v="Office NST/NWT"/>
    <s v="APAJ"/>
    <n v="2052023"/>
    <n v="25.75"/>
    <n v="11248"/>
    <s v="Sam Jones"/>
    <x v="4"/>
  </r>
  <r>
    <n v="7350"/>
    <s v="Office Supplies/Stationery"/>
    <n v="220"/>
    <d v="2023-05-02T00:00:00"/>
    <s v="Office NST/NWT"/>
    <s v="APAJ"/>
    <n v="2052023"/>
    <n v="15.44"/>
    <n v="11248"/>
    <s v="Sam Jones"/>
    <x v="4"/>
  </r>
  <r>
    <n v="7350"/>
    <s v="Office Supplies/Stationery"/>
    <n v="230"/>
    <d v="2023-05-02T00:00:00"/>
    <s v="Office NST/NWT"/>
    <s v="APAJ"/>
    <n v="2052023"/>
    <n v="26.06"/>
    <n v="11248"/>
    <s v="Sam Jones"/>
    <x v="4"/>
  </r>
  <r>
    <n v="7350"/>
    <s v="Office Supplies/Stationery"/>
    <n v="240"/>
    <d v="2023-05-02T00:00:00"/>
    <s v="Office NST/NWT"/>
    <s v="APAJ"/>
    <n v="2052023"/>
    <n v="20.57"/>
    <n v="11248"/>
    <s v="Sam Jones"/>
    <x v="4"/>
  </r>
  <r>
    <n v="7350"/>
    <s v="Office Supplies/Stationery"/>
    <n v="340"/>
    <d v="2023-05-02T00:00:00"/>
    <s v="Office NST/NWT"/>
    <s v="APAJ"/>
    <n v="2052023"/>
    <n v="10.5"/>
    <n v="11248"/>
    <s v="Sam Jones"/>
    <x v="4"/>
  </r>
  <r>
    <n v="7350"/>
    <s v="Office Supplies/Stationery"/>
    <n v="935"/>
    <d v="2023-05-02T00:00:00"/>
    <s v="Office NST/NWT"/>
    <s v="APAJ"/>
    <n v="2052023"/>
    <n v="9.65"/>
    <n v="11248"/>
    <s v="Sam Jones"/>
    <x v="4"/>
  </r>
  <r>
    <n v="7350"/>
    <s v="Office Supplies/Stationery"/>
    <n v="936"/>
    <d v="2023-05-02T00:00:00"/>
    <s v="Office NST/NWT"/>
    <s v="APAJ"/>
    <n v="2052023"/>
    <n v="9.65"/>
    <n v="11248"/>
    <s v="Sam Jones"/>
    <x v="4"/>
  </r>
  <r>
    <n v="7350"/>
    <s v="Office Supplies/Stationery"/>
    <n v="110"/>
    <d v="2023-05-04T00:00:00"/>
    <s v="Office NST/NWT"/>
    <s v="APAJ"/>
    <s v="04.05.2023"/>
    <n v="106.83"/>
    <n v="11248"/>
    <s v="Sam Jones"/>
    <x v="4"/>
  </r>
  <r>
    <n v="7350"/>
    <s v="Office Supplies/Stationery"/>
    <n v="112"/>
    <d v="2023-05-04T00:00:00"/>
    <s v="Office NST/NWT"/>
    <s v="APAJ"/>
    <s v="04.05.2023"/>
    <n v="80.150000000000006"/>
    <n v="11248"/>
    <s v="Sam Jones"/>
    <x v="4"/>
  </r>
  <r>
    <n v="7350"/>
    <s v="Office Supplies/Stationery"/>
    <n v="120"/>
    <d v="2023-05-04T00:00:00"/>
    <s v="Office NST/NWT"/>
    <s v="APAJ"/>
    <s v="04.05.2023"/>
    <n v="144.27000000000001"/>
    <n v="11248"/>
    <s v="Sam Jones"/>
    <x v="4"/>
  </r>
  <r>
    <n v="7350"/>
    <s v="Office Supplies/Stationery"/>
    <n v="130"/>
    <d v="2023-05-04T00:00:00"/>
    <s v="Office NST/NWT"/>
    <s v="APAJ"/>
    <s v="04.05.2023"/>
    <n v="81.75"/>
    <n v="11248"/>
    <s v="Sam Jones"/>
    <x v="4"/>
  </r>
  <r>
    <n v="7350"/>
    <s v="Office Supplies/Stationery"/>
    <n v="140"/>
    <d v="2023-05-04T00:00:00"/>
    <s v="Office NST/NWT"/>
    <s v="APAJ"/>
    <s v="04.05.2023"/>
    <n v="96.18"/>
    <n v="11248"/>
    <s v="Sam Jones"/>
    <x v="4"/>
  </r>
  <r>
    <n v="7350"/>
    <s v="Office Supplies/Stationery"/>
    <n v="160"/>
    <d v="2023-05-04T00:00:00"/>
    <s v="Office NST/NWT"/>
    <s v="APAJ"/>
    <s v="04.05.2023"/>
    <n v="48.09"/>
    <n v="11248"/>
    <s v="Sam Jones"/>
    <x v="4"/>
  </r>
  <r>
    <n v="7350"/>
    <s v="Office Supplies/Stationery"/>
    <n v="210"/>
    <d v="2023-05-04T00:00:00"/>
    <s v="Office NST/NWT"/>
    <s v="APAJ"/>
    <s v="04.05.2023"/>
    <n v="53.46"/>
    <n v="11248"/>
    <s v="Sam Jones"/>
    <x v="4"/>
  </r>
  <r>
    <n v="7350"/>
    <s v="Office Supplies/Stationery"/>
    <n v="220"/>
    <d v="2023-05-04T00:00:00"/>
    <s v="Office NST/NWT"/>
    <s v="APAJ"/>
    <s v="04.05.2023"/>
    <n v="32.06"/>
    <n v="11248"/>
    <s v="Sam Jones"/>
    <x v="4"/>
  </r>
  <r>
    <n v="7350"/>
    <s v="Office Supplies/Stationery"/>
    <n v="230"/>
    <d v="2023-05-04T00:00:00"/>
    <s v="Office NST/NWT"/>
    <s v="APAJ"/>
    <s v="04.05.2023"/>
    <n v="54.1"/>
    <n v="11248"/>
    <s v="Sam Jones"/>
    <x v="4"/>
  </r>
  <r>
    <n v="7350"/>
    <s v="Office Supplies/Stationery"/>
    <n v="240"/>
    <d v="2023-05-04T00:00:00"/>
    <s v="Office NST/NWT"/>
    <s v="APAJ"/>
    <s v="04.05.2023"/>
    <n v="42.72"/>
    <n v="11248"/>
    <s v="Sam Jones"/>
    <x v="4"/>
  </r>
  <r>
    <n v="7350"/>
    <s v="Office Supplies/Stationery"/>
    <n v="340"/>
    <d v="2023-05-04T00:00:00"/>
    <s v="Office NST/NWT"/>
    <s v="APAJ"/>
    <s v="04.05.2023"/>
    <n v="21.8"/>
    <n v="11248"/>
    <s v="Sam Jones"/>
    <x v="4"/>
  </r>
  <r>
    <n v="7350"/>
    <s v="Office Supplies/Stationery"/>
    <n v="935"/>
    <d v="2023-05-04T00:00:00"/>
    <s v="Office NST/NWT"/>
    <s v="APAJ"/>
    <s v="04.05.2023"/>
    <n v="20.03"/>
    <n v="11248"/>
    <s v="Sam Jones"/>
    <x v="4"/>
  </r>
  <r>
    <n v="7350"/>
    <s v="Office Supplies/Stationery"/>
    <n v="936"/>
    <d v="2023-05-04T00:00:00"/>
    <s v="Office NST/NWT"/>
    <s v="APAJ"/>
    <s v="04.05.2023"/>
    <n v="20.03"/>
    <n v="11248"/>
    <s v="Sam Jones"/>
    <x v="4"/>
  </r>
  <r>
    <n v="7350"/>
    <s v="Office Supplies/Stationery"/>
    <n v="110"/>
    <d v="2023-05-10T00:00:00"/>
    <s v="Office NST/NWT"/>
    <s v="APAJ"/>
    <n v="10052023"/>
    <n v="11.25"/>
    <n v="11248"/>
    <s v="Sam Jones"/>
    <x v="4"/>
  </r>
  <r>
    <n v="7350"/>
    <s v="Office Supplies/Stationery"/>
    <n v="112"/>
    <d v="2023-05-10T00:00:00"/>
    <s v="Office NST/NWT"/>
    <s v="APAJ"/>
    <n v="10052023"/>
    <n v="8.44"/>
    <n v="11248"/>
    <s v="Sam Jones"/>
    <x v="4"/>
  </r>
  <r>
    <n v="7350"/>
    <s v="Office Supplies/Stationery"/>
    <n v="120"/>
    <d v="2023-05-10T00:00:00"/>
    <s v="Office NST/NWT"/>
    <s v="APAJ"/>
    <n v="10052023"/>
    <n v="15.2"/>
    <n v="11248"/>
    <s v="Sam Jones"/>
    <x v="4"/>
  </r>
  <r>
    <n v="7350"/>
    <s v="Office Supplies/Stationery"/>
    <n v="130"/>
    <d v="2023-05-10T00:00:00"/>
    <s v="Office NST/NWT"/>
    <s v="APAJ"/>
    <n v="10052023"/>
    <n v="8.6199999999999992"/>
    <n v="11248"/>
    <s v="Sam Jones"/>
    <x v="4"/>
  </r>
  <r>
    <n v="7350"/>
    <s v="Office Supplies/Stationery"/>
    <n v="140"/>
    <d v="2023-05-10T00:00:00"/>
    <s v="Office NST/NWT"/>
    <s v="APAJ"/>
    <n v="10052023"/>
    <n v="10.130000000000001"/>
    <n v="11248"/>
    <s v="Sam Jones"/>
    <x v="4"/>
  </r>
  <r>
    <n v="7350"/>
    <s v="Office Supplies/Stationery"/>
    <n v="160"/>
    <d v="2023-05-10T00:00:00"/>
    <s v="Office NST/NWT"/>
    <s v="APAJ"/>
    <n v="10052023"/>
    <n v="5.07"/>
    <n v="11248"/>
    <s v="Sam Jones"/>
    <x v="4"/>
  </r>
  <r>
    <n v="7350"/>
    <s v="Office Supplies/Stationery"/>
    <n v="210"/>
    <d v="2023-05-10T00:00:00"/>
    <s v="Office NST/NWT"/>
    <s v="APAJ"/>
    <n v="10052023"/>
    <n v="5.63"/>
    <n v="11248"/>
    <s v="Sam Jones"/>
    <x v="4"/>
  </r>
  <r>
    <n v="7350"/>
    <s v="Office Supplies/Stationery"/>
    <n v="220"/>
    <d v="2023-05-10T00:00:00"/>
    <s v="Office NST/NWT"/>
    <s v="APAJ"/>
    <n v="10052023"/>
    <n v="3.37"/>
    <n v="11248"/>
    <s v="Sam Jones"/>
    <x v="4"/>
  </r>
  <r>
    <n v="7350"/>
    <s v="Office Supplies/Stationery"/>
    <n v="230"/>
    <d v="2023-05-10T00:00:00"/>
    <s v="Office NST/NWT"/>
    <s v="APAJ"/>
    <n v="10052023"/>
    <n v="5.7"/>
    <n v="11248"/>
    <s v="Sam Jones"/>
    <x v="4"/>
  </r>
  <r>
    <n v="7350"/>
    <s v="Office Supplies/Stationery"/>
    <n v="240"/>
    <d v="2023-05-10T00:00:00"/>
    <s v="Office NST/NWT"/>
    <s v="APAJ"/>
    <n v="10052023"/>
    <n v="4.5"/>
    <n v="11248"/>
    <s v="Sam Jones"/>
    <x v="4"/>
  </r>
  <r>
    <n v="7350"/>
    <s v="Office Supplies/Stationery"/>
    <n v="340"/>
    <d v="2023-05-10T00:00:00"/>
    <s v="Office NST/NWT"/>
    <s v="APAJ"/>
    <n v="10052023"/>
    <n v="2.2999999999999998"/>
    <n v="11248"/>
    <s v="Sam Jones"/>
    <x v="4"/>
  </r>
  <r>
    <n v="7350"/>
    <s v="Office Supplies/Stationery"/>
    <n v="935"/>
    <d v="2023-05-10T00:00:00"/>
    <s v="Office NST/NWT"/>
    <s v="APAJ"/>
    <n v="10052023"/>
    <n v="2.11"/>
    <n v="11248"/>
    <s v="Sam Jones"/>
    <x v="4"/>
  </r>
  <r>
    <n v="7350"/>
    <s v="Office Supplies/Stationery"/>
    <n v="936"/>
    <d v="2023-05-10T00:00:00"/>
    <s v="Office NST/NWT"/>
    <s v="APAJ"/>
    <n v="10052023"/>
    <n v="2.11"/>
    <n v="11248"/>
    <s v="Sam Jones"/>
    <x v="4"/>
  </r>
  <r>
    <n v="7350"/>
    <s v="Office Supplies/Stationery"/>
    <n v="110"/>
    <d v="2023-07-06T00:00:00"/>
    <s v="Office NST/NWT"/>
    <s v="APAJ"/>
    <s v="PBTECH"/>
    <n v="94.24"/>
    <n v="11248"/>
    <s v="Sam Jones"/>
    <x v="4"/>
  </r>
  <r>
    <n v="7350"/>
    <s v="Office Supplies/Stationery"/>
    <n v="112"/>
    <d v="2023-07-06T00:00:00"/>
    <s v="Office NST/NWT"/>
    <s v="APAJ"/>
    <s v="PBTECH"/>
    <n v="70.7"/>
    <n v="11248"/>
    <s v="Sam Jones"/>
    <x v="4"/>
  </r>
  <r>
    <n v="7350"/>
    <s v="Office Supplies/Stationery"/>
    <n v="120"/>
    <d v="2023-07-06T00:00:00"/>
    <s v="Office NST/NWT"/>
    <s v="APAJ"/>
    <s v="PBTECH"/>
    <n v="127.26"/>
    <n v="11248"/>
    <s v="Sam Jones"/>
    <x v="4"/>
  </r>
  <r>
    <n v="7350"/>
    <s v="Office Supplies/Stationery"/>
    <n v="130"/>
    <d v="2023-07-06T00:00:00"/>
    <s v="Office NST/NWT"/>
    <s v="APAJ"/>
    <s v="PBTECH"/>
    <n v="72.11"/>
    <n v="11248"/>
    <s v="Sam Jones"/>
    <x v="4"/>
  </r>
  <r>
    <n v="7350"/>
    <s v="Office Supplies/Stationery"/>
    <n v="140"/>
    <d v="2023-07-06T00:00:00"/>
    <s v="Office NST/NWT"/>
    <s v="APAJ"/>
    <s v="PBTECH"/>
    <n v="84.84"/>
    <n v="11248"/>
    <s v="Sam Jones"/>
    <x v="4"/>
  </r>
  <r>
    <n v="7350"/>
    <s v="Office Supplies/Stationery"/>
    <n v="160"/>
    <d v="2023-07-06T00:00:00"/>
    <s v="Office NST/NWT"/>
    <s v="APAJ"/>
    <s v="PBTECH"/>
    <n v="42.42"/>
    <n v="11248"/>
    <s v="Sam Jones"/>
    <x v="4"/>
  </r>
  <r>
    <n v="7350"/>
    <s v="Office Supplies/Stationery"/>
    <n v="210"/>
    <d v="2023-07-06T00:00:00"/>
    <s v="Office NST/NWT"/>
    <s v="APAJ"/>
    <s v="PBTECH"/>
    <n v="47.16"/>
    <n v="11248"/>
    <s v="Sam Jones"/>
    <x v="4"/>
  </r>
  <r>
    <n v="7350"/>
    <s v="Office Supplies/Stationery"/>
    <n v="220"/>
    <d v="2023-07-06T00:00:00"/>
    <s v="Office NST/NWT"/>
    <s v="APAJ"/>
    <s v="PBTECH"/>
    <n v="28.28"/>
    <n v="11248"/>
    <s v="Sam Jones"/>
    <x v="4"/>
  </r>
  <r>
    <n v="7350"/>
    <s v="Office Supplies/Stationery"/>
    <n v="230"/>
    <d v="2023-07-06T00:00:00"/>
    <s v="Office NST/NWT"/>
    <s v="APAJ"/>
    <s v="PBTECH"/>
    <n v="47.72"/>
    <n v="11248"/>
    <s v="Sam Jones"/>
    <x v="4"/>
  </r>
  <r>
    <n v="7350"/>
    <s v="Office Supplies/Stationery"/>
    <n v="240"/>
    <d v="2023-07-06T00:00:00"/>
    <s v="Office NST/NWT"/>
    <s v="APAJ"/>
    <s v="PBTECH"/>
    <n v="37.69"/>
    <n v="11248"/>
    <s v="Sam Jones"/>
    <x v="4"/>
  </r>
  <r>
    <n v="7350"/>
    <s v="Office Supplies/Stationery"/>
    <n v="340"/>
    <d v="2023-07-06T00:00:00"/>
    <s v="Office NST/NWT"/>
    <s v="APAJ"/>
    <s v="PBTECH"/>
    <n v="19.23"/>
    <n v="11248"/>
    <s v="Sam Jones"/>
    <x v="4"/>
  </r>
  <r>
    <n v="7350"/>
    <s v="Office Supplies/Stationery"/>
    <n v="935"/>
    <d v="2023-07-06T00:00:00"/>
    <s v="Office NST/NWT"/>
    <s v="APAJ"/>
    <s v="PBTECH"/>
    <n v="17.68"/>
    <n v="11248"/>
    <s v="Sam Jones"/>
    <x v="4"/>
  </r>
  <r>
    <n v="7350"/>
    <s v="Office Supplies/Stationery"/>
    <n v="936"/>
    <d v="2023-07-06T00:00:00"/>
    <s v="Office NST/NWT"/>
    <s v="APAJ"/>
    <s v="PBTECH"/>
    <n v="17.68"/>
    <n v="11248"/>
    <s v="Sam Jones"/>
    <x v="4"/>
  </r>
  <r>
    <n v="7350"/>
    <s v="Office Supplies/Stationery"/>
    <n v="110"/>
    <d v="2023-09-26T00:00:00"/>
    <s v="Office NST/NWT"/>
    <s v="APAJ"/>
    <n v="26092023"/>
    <n v="94.49"/>
    <n v="11248"/>
    <s v="Sam Jones"/>
    <x v="4"/>
  </r>
  <r>
    <n v="7350"/>
    <s v="Office Supplies/Stationery"/>
    <n v="112"/>
    <d v="2023-09-26T00:00:00"/>
    <s v="Office NST/NWT"/>
    <s v="APAJ"/>
    <n v="26092023"/>
    <n v="70.89"/>
    <n v="11248"/>
    <s v="Sam Jones"/>
    <x v="4"/>
  </r>
  <r>
    <n v="7350"/>
    <s v="Office Supplies/Stationery"/>
    <n v="120"/>
    <d v="2023-09-26T00:00:00"/>
    <s v="Office NST/NWT"/>
    <s v="APAJ"/>
    <n v="26092023"/>
    <n v="127.59"/>
    <n v="11248"/>
    <s v="Sam Jones"/>
    <x v="4"/>
  </r>
  <r>
    <n v="7350"/>
    <s v="Office Supplies/Stationery"/>
    <n v="130"/>
    <d v="2023-09-26T00:00:00"/>
    <s v="Office NST/NWT"/>
    <s v="APAJ"/>
    <n v="26092023"/>
    <n v="72.3"/>
    <n v="11248"/>
    <s v="Sam Jones"/>
    <x v="4"/>
  </r>
  <r>
    <n v="7350"/>
    <s v="Office Supplies/Stationery"/>
    <n v="140"/>
    <d v="2023-09-26T00:00:00"/>
    <s v="Office NST/NWT"/>
    <s v="APAJ"/>
    <n v="26092023"/>
    <n v="85.06"/>
    <n v="11248"/>
    <s v="Sam Jones"/>
    <x v="4"/>
  </r>
  <r>
    <n v="7350"/>
    <s v="Office Supplies/Stationery"/>
    <n v="160"/>
    <d v="2023-09-26T00:00:00"/>
    <s v="Office NST/NWT"/>
    <s v="APAJ"/>
    <n v="26092023"/>
    <n v="42.53"/>
    <n v="11248"/>
    <s v="Sam Jones"/>
    <x v="4"/>
  </r>
  <r>
    <n v="7350"/>
    <s v="Office Supplies/Stationery"/>
    <n v="210"/>
    <d v="2023-09-26T00:00:00"/>
    <s v="Office NST/NWT"/>
    <s v="APAJ"/>
    <n v="26092023"/>
    <n v="47.28"/>
    <n v="11248"/>
    <s v="Sam Jones"/>
    <x v="4"/>
  </r>
  <r>
    <n v="7350"/>
    <s v="Office Supplies/Stationery"/>
    <n v="220"/>
    <d v="2023-09-26T00:00:00"/>
    <s v="Office NST/NWT"/>
    <s v="APAJ"/>
    <n v="26092023"/>
    <n v="28.36"/>
    <n v="11248"/>
    <s v="Sam Jones"/>
    <x v="4"/>
  </r>
  <r>
    <n v="7350"/>
    <s v="Office Supplies/Stationery"/>
    <n v="230"/>
    <d v="2023-09-26T00:00:00"/>
    <s v="Office NST/NWT"/>
    <s v="APAJ"/>
    <n v="26092023"/>
    <n v="47.84"/>
    <n v="11248"/>
    <s v="Sam Jones"/>
    <x v="4"/>
  </r>
  <r>
    <n v="7350"/>
    <s v="Office Supplies/Stationery"/>
    <n v="240"/>
    <d v="2023-09-26T00:00:00"/>
    <s v="Office NST/NWT"/>
    <s v="APAJ"/>
    <n v="26092023"/>
    <n v="37.78"/>
    <n v="11248"/>
    <s v="Sam Jones"/>
    <x v="4"/>
  </r>
  <r>
    <n v="7350"/>
    <s v="Office Supplies/Stationery"/>
    <n v="340"/>
    <d v="2023-09-26T00:00:00"/>
    <s v="Office NST/NWT"/>
    <s v="APAJ"/>
    <n v="26092023"/>
    <n v="19.28"/>
    <n v="11248"/>
    <s v="Sam Jones"/>
    <x v="4"/>
  </r>
  <r>
    <n v="7350"/>
    <s v="Office Supplies/Stationery"/>
    <n v="935"/>
    <d v="2023-09-26T00:00:00"/>
    <s v="Office NST/NWT"/>
    <s v="APAJ"/>
    <n v="26092023"/>
    <n v="17.72"/>
    <n v="11248"/>
    <s v="Sam Jones"/>
    <x v="4"/>
  </r>
  <r>
    <n v="7350"/>
    <s v="Office Supplies/Stationery"/>
    <n v="936"/>
    <d v="2023-09-26T00:00:00"/>
    <s v="Office NST/NWT"/>
    <s v="APAJ"/>
    <n v="26092023"/>
    <n v="17.72"/>
    <n v="11248"/>
    <s v="Sam Jones"/>
    <x v="4"/>
  </r>
  <r>
    <n v="7350"/>
    <s v="Office Supplies/Stationery"/>
    <n v="170"/>
    <d v="2023-11-28T00:00:00"/>
    <s v="Sam Jones"/>
    <s v="APAJ"/>
    <s v="28.11.2023"/>
    <n v="136.4"/>
    <n v="11248"/>
    <s v="Sam Jones"/>
    <x v="4"/>
  </r>
  <r>
    <n v="7350"/>
    <s v="Office Supplies/Stationery"/>
    <n v="190"/>
    <d v="2023-11-28T00:00:00"/>
    <s v="Sam Jones"/>
    <s v="APAJ"/>
    <s v="28.11.2023"/>
    <n v="1410.79"/>
    <n v="11248"/>
    <s v="Sam Jones"/>
    <x v="4"/>
  </r>
  <r>
    <n v="7350"/>
    <s v="Office Supplies/Stationery"/>
    <n v="190"/>
    <d v="2023-12-14T00:00:00"/>
    <s v="Sam Jones Team dinner , office supplies "/>
    <s v="APAJ"/>
    <s v="14.12.2023"/>
    <n v="14.35"/>
    <n v="11248"/>
    <s v="Sam Jones"/>
    <x v="4"/>
  </r>
  <r>
    <n v="7350"/>
    <s v="Office Supplies/Stationery"/>
    <n v="130"/>
    <d v="2023-09-01T00:00:00"/>
    <s v="Schofield &amp; Co Ltd"/>
    <s v="APAJ"/>
    <s v="CL6241"/>
    <n v="90.1"/>
    <n v="10567"/>
    <s v="Schofield &amp; Co Ltd"/>
    <x v="9"/>
  </r>
  <r>
    <n v="7350"/>
    <s v="Office Supplies/Stationery"/>
    <n v="440"/>
    <d v="2023-05-01T00:00:00"/>
    <s v="Scratch Busters (Renovarte Ltd)"/>
    <s v="APAJ"/>
    <n v="25029"/>
    <n v="80"/>
    <n v="10184"/>
    <s v="Scratch Busters"/>
    <x v="9"/>
  </r>
  <r>
    <n v="7350"/>
    <s v="Office Supplies/Stationery"/>
    <n v="440"/>
    <d v="2023-09-01T00:00:00"/>
    <s v="Scratch Busters (Renovarte Ltd)"/>
    <s v="APAJ"/>
    <n v="26343"/>
    <n v="50.43"/>
    <n v="10184"/>
    <s v="Scratch Busters"/>
    <x v="9"/>
  </r>
  <r>
    <n v="7350"/>
    <s v="Office Supplies/Stationery"/>
    <n v="440"/>
    <d v="2023-05-17T00:00:00"/>
    <s v="Smartpay Ltd"/>
    <s v="APAJ"/>
    <s v="SO257562"/>
    <n v="23"/>
    <n v="10763"/>
    <s v="Smartpay Ltd"/>
    <x v="9"/>
  </r>
  <r>
    <n v="7350"/>
    <s v="Office Supplies/Stationery"/>
    <n v="440"/>
    <d v="2023-05-29T00:00:00"/>
    <s v="Smartpay Ltd- paper roll"/>
    <s v="APAJ"/>
    <s v="IN2937876"/>
    <n v="23"/>
    <n v="10763"/>
    <s v="Smartpay Ltd"/>
    <x v="9"/>
  </r>
  <r>
    <n v="7350"/>
    <s v="Office Supplies/Stationery"/>
    <n v="430"/>
    <d v="2023-11-23T00:00:00"/>
    <s v="Smartpay Ltd"/>
    <s v="APAJ"/>
    <s v="SO288077"/>
    <n v="14.3"/>
    <n v="10763"/>
    <s v="Smartpay Ltd"/>
    <x v="9"/>
  </r>
  <r>
    <n v="7350"/>
    <s v="Office Supplies/Stationery"/>
    <n v="440"/>
    <d v="2023-11-23T00:00:00"/>
    <s v="Smartpay Ltd"/>
    <s v="APAJ"/>
    <s v="SO288077"/>
    <n v="8.6999999999999993"/>
    <n v="10763"/>
    <s v="Smartpay Ltd"/>
    <x v="9"/>
  </r>
  <r>
    <n v="7350"/>
    <s v="Office Supplies/Stationery"/>
    <n v="112"/>
    <d v="2023-03-31T00:00:00"/>
    <s v="Helen Wei x500"/>
    <s v="APRC"/>
    <s v="PO19003689"/>
    <n v="133.6"/>
    <n v="10243"/>
    <s v="Solutions 3sixty Work"/>
    <x v="9"/>
  </r>
  <r>
    <n v="7350"/>
    <s v="Office Supplies/Stationery"/>
    <n v="120"/>
    <d v="2023-03-31T00:00:00"/>
    <s v="Thomas Zhu x500"/>
    <s v="APRC"/>
    <s v="PO19003680"/>
    <n v="125"/>
    <n v="10243"/>
    <s v="Solutions 3sixty Work"/>
    <x v="9"/>
  </r>
  <r>
    <n v="7350"/>
    <s v="Office Supplies/Stationery"/>
    <n v="210"/>
    <d v="2023-03-31T00:00:00"/>
    <s v="Advertising NWT"/>
    <s v="APAJ"/>
    <n v="42460"/>
    <n v="26.72"/>
    <n v="10243"/>
    <s v="Solutions 3sixty Work"/>
    <x v="9"/>
  </r>
  <r>
    <n v="7350"/>
    <s v="Office Supplies/Stationery"/>
    <n v="220"/>
    <d v="2023-03-31T00:00:00"/>
    <s v="Advertising NWT"/>
    <s v="APAJ"/>
    <n v="42460"/>
    <n v="26.72"/>
    <n v="10243"/>
    <s v="Solutions 3sixty Work"/>
    <x v="9"/>
  </r>
  <r>
    <n v="7350"/>
    <s v="Office Supplies/Stationery"/>
    <n v="230"/>
    <d v="2023-03-31T00:00:00"/>
    <s v="Advertising NWT"/>
    <s v="APAJ"/>
    <n v="42460"/>
    <n v="26.72"/>
    <n v="10243"/>
    <s v="Solutions 3sixty Work"/>
    <x v="9"/>
  </r>
  <r>
    <n v="7350"/>
    <s v="Office Supplies/Stationery"/>
    <n v="240"/>
    <d v="2023-03-31T00:00:00"/>
    <s v="Advertising NWT"/>
    <s v="APAJ"/>
    <n v="42460"/>
    <n v="26.72"/>
    <n v="10243"/>
    <s v="Solutions 3sixty Work"/>
    <x v="9"/>
  </r>
  <r>
    <n v="7350"/>
    <s v="Office Supplies/Stationery"/>
    <n v="340"/>
    <d v="2023-03-31T00:00:00"/>
    <s v="Advertising NWT"/>
    <s v="APAJ"/>
    <n v="42460"/>
    <n v="12.03"/>
    <n v="10243"/>
    <s v="Solutions 3sixty Work"/>
    <x v="9"/>
  </r>
  <r>
    <n v="7350"/>
    <s v="Office Supplies/Stationery"/>
    <n v="936"/>
    <d v="2023-03-31T00:00:00"/>
    <s v="Advertising NWT"/>
    <s v="APAJ"/>
    <n v="42460"/>
    <n v="14.7"/>
    <n v="10243"/>
    <s v="Solutions 3sixty Work"/>
    <x v="9"/>
  </r>
  <r>
    <n v="7350"/>
    <s v="Office Supplies/Stationery"/>
    <n v="230"/>
    <d v="2023-04-29T00:00:00"/>
    <s v="Solutions 3sixty Work"/>
    <s v="APRC"/>
    <s v="PO23000016"/>
    <n v="816.32"/>
    <n v="10243"/>
    <s v="Solutions 3sixty Work"/>
    <x v="9"/>
  </r>
  <r>
    <n v="7350"/>
    <s v="Office Supplies/Stationery"/>
    <n v="110"/>
    <d v="2023-04-30T00:00:00"/>
    <s v="Business Cards Di Wang"/>
    <s v="APRC"/>
    <s v="PO19003708"/>
    <n v="103.6"/>
    <n v="10243"/>
    <s v="Solutions 3sixty Work"/>
    <x v="9"/>
  </r>
  <r>
    <n v="7350"/>
    <s v="Office Supplies/Stationery"/>
    <n v="120"/>
    <d v="2023-04-30T00:00:00"/>
    <s v="Business Cards_x000a_Paul McTernan"/>
    <s v="APRC"/>
    <s v="PO19003726"/>
    <n v="133.9"/>
    <n v="10243"/>
    <s v="Solutions 3sixty Work"/>
    <x v="9"/>
  </r>
  <r>
    <n v="7350"/>
    <s v="Office Supplies/Stationery"/>
    <n v="260"/>
    <d v="2023-04-30T00:00:00"/>
    <s v="Solutions 3sixty Work"/>
    <s v="APAJ"/>
    <n v="42653"/>
    <n v="163.9"/>
    <n v="10243"/>
    <s v="Solutions 3sixty Work"/>
    <x v="9"/>
  </r>
  <r>
    <n v="7350"/>
    <s v="Office Supplies/Stationery"/>
    <n v="110"/>
    <d v="2023-05-31T00:00:00"/>
    <s v="Business Cards_x000a_Adrian Lee"/>
    <s v="APRC"/>
    <s v="PO19003774"/>
    <n v="133.9"/>
    <n v="10243"/>
    <s v="Solutions 3sixty Work"/>
    <x v="9"/>
  </r>
  <r>
    <n v="7350"/>
    <s v="Office Supplies/Stationery"/>
    <n v="140"/>
    <d v="2023-05-31T00:00:00"/>
    <s v="Business Cards_x000a_Reprint Aaron &amp; Sandy_x000a_New Print Service"/>
    <s v="APRC"/>
    <s v="PO19003754"/>
    <n v="323.89999999999998"/>
    <n v="10243"/>
    <s v="Solutions 3sixty Work"/>
    <x v="9"/>
  </r>
  <r>
    <n v="7350"/>
    <s v="Office Supplies/Stationery"/>
    <n v="150"/>
    <d v="2023-06-30T00:00:00"/>
    <s v="Business Cards 250_x000a_Dan Sayer"/>
    <s v="APRC"/>
    <s v="PO19003782"/>
    <n v="103.9"/>
    <n v="10243"/>
    <s v="Solutions 3sixty Work"/>
    <x v="9"/>
  </r>
  <r>
    <n v="7350"/>
    <s v="Office Supplies/Stationery"/>
    <n v="230"/>
    <d v="2023-06-30T00:00:00"/>
    <s v="Business Cards for Kyle smuts"/>
    <s v="APRC"/>
    <s v="PO19003796"/>
    <n v="133.9"/>
    <n v="10243"/>
    <s v="Solutions 3sixty Work"/>
    <x v="9"/>
  </r>
  <r>
    <n v="7350"/>
    <s v="Office Supplies/Stationery"/>
    <n v="440"/>
    <d v="2023-06-30T00:00:00"/>
    <s v="Business Cards_x000a_Trisha Stewart"/>
    <s v="APRC"/>
    <s v="PO19003793"/>
    <n v="103.9"/>
    <n v="10243"/>
    <s v="Solutions 3sixty Work"/>
    <x v="9"/>
  </r>
  <r>
    <n v="7350"/>
    <s v="Office Supplies/Stationery"/>
    <n v="110"/>
    <d v="2023-07-31T00:00:00"/>
    <s v="Business Cards_x000a_Prem Chand"/>
    <s v="APRC"/>
    <s v="PO19003807"/>
    <n v="133.9"/>
    <n v="10243"/>
    <s v="Solutions 3sixty Work"/>
    <x v="9"/>
  </r>
  <r>
    <n v="7350"/>
    <s v="Office Supplies/Stationery"/>
    <n v="120"/>
    <d v="2023-07-31T00:00:00"/>
    <s v="Business Cards Star Chen"/>
    <s v="APRC"/>
    <s v="PO19003802"/>
    <n v="313.89999999999998"/>
    <n v="10243"/>
    <s v="Solutions 3sixty Work"/>
    <x v="9"/>
  </r>
  <r>
    <n v="7350"/>
    <s v="Office Supplies/Stationery"/>
    <n v="130"/>
    <d v="2023-07-31T00:00:00"/>
    <s v="Invoice Paper for Parts Department"/>
    <s v="APRC"/>
    <s v="PO19003838"/>
    <n v="1248.7"/>
    <n v="10243"/>
    <s v="Solutions 3sixty Work"/>
    <x v="9"/>
  </r>
  <r>
    <n v="7350"/>
    <s v="Office Supplies/Stationery"/>
    <n v="210"/>
    <d v="2023-08-01T00:00:00"/>
    <s v="Solutions 3sixty Work NWT B Card - One side - Daniel Assuncao"/>
    <s v="APAJ"/>
    <n v="43151"/>
    <n v="129.44999999999999"/>
    <n v="10243"/>
    <s v="Solutions 3sixty Work"/>
    <x v="9"/>
  </r>
  <r>
    <n v="7350"/>
    <s v="Office Supplies/Stationery"/>
    <n v="220"/>
    <d v="2023-08-01T00:00:00"/>
    <s v="Solutions 3sixty Work NWT B Card - One side - Daniel Assuncao"/>
    <s v="APAJ"/>
    <n v="43151"/>
    <n v="129.44999999999999"/>
    <n v="10243"/>
    <s v="Solutions 3sixty Work"/>
    <x v="9"/>
  </r>
  <r>
    <n v="7350"/>
    <s v="Office Supplies/Stationery"/>
    <n v="110"/>
    <d v="2023-08-31T00:00:00"/>
    <s v="Business Cards_x000a_King Wei"/>
    <s v="APRC"/>
    <s v="PO19003857"/>
    <n v="125"/>
    <n v="10243"/>
    <s v="Solutions 3sixty Work"/>
    <x v="9"/>
  </r>
  <r>
    <n v="7350"/>
    <s v="Office Supplies/Stationery"/>
    <n v="110"/>
    <d v="2023-08-31T00:00:00"/>
    <s v="Business Cards_x000a_Kevin Chow"/>
    <s v="APRC"/>
    <s v="PO19003872"/>
    <n v="125"/>
    <n v="10243"/>
    <s v="Solutions 3sixty Work"/>
    <x v="9"/>
  </r>
  <r>
    <n v="7350"/>
    <s v="Office Supplies/Stationery"/>
    <n v="120"/>
    <d v="2023-08-31T00:00:00"/>
    <s v="Solutions 3sixty Work"/>
    <s v="APAJ"/>
    <n v="43372"/>
    <n v="185"/>
    <n v="10243"/>
    <s v="Solutions 3sixty Work"/>
    <x v="9"/>
  </r>
  <r>
    <n v="7350"/>
    <s v="Office Supplies/Stationery"/>
    <n v="120"/>
    <d v="2023-08-31T00:00:00"/>
    <s v="Solutions 3sixty Work"/>
    <s v="APAJ"/>
    <n v="43374"/>
    <n v="133.9"/>
    <n v="10243"/>
    <s v="Solutions 3sixty Work"/>
    <x v="9"/>
  </r>
  <r>
    <n v="7350"/>
    <s v="Office Supplies/Stationery"/>
    <n v="120"/>
    <d v="2023-08-31T00:00:00"/>
    <s v="Business Cards_x000a_James Vann x 1000_x000a_William Li x 500"/>
    <s v="APRC"/>
    <s v="PO19003854"/>
    <n v="133.9"/>
    <n v="10243"/>
    <s v="Solutions 3sixty Work"/>
    <x v="9"/>
  </r>
  <r>
    <n v="7350"/>
    <s v="Office Supplies/Stationery"/>
    <n v="210"/>
    <d v="2023-08-31T00:00:00"/>
    <s v="Solutions 3sixty Work bussiness cars daniel , jim jung"/>
    <s v="APAJ"/>
    <n v="43375"/>
    <n v="129.44999999999999"/>
    <n v="10243"/>
    <s v="Solutions 3sixty Work"/>
    <x v="9"/>
  </r>
  <r>
    <n v="7350"/>
    <s v="Office Supplies/Stationery"/>
    <n v="210"/>
    <d v="2023-08-31T00:00:00"/>
    <s v="Solutions 3sixty Work B card Oliver Godward"/>
    <s v="APAJ"/>
    <n v="43377"/>
    <n v="133.9"/>
    <n v="10243"/>
    <s v="Solutions 3sixty Work"/>
    <x v="9"/>
  </r>
  <r>
    <n v="7350"/>
    <s v="Office Supplies/Stationery"/>
    <n v="220"/>
    <d v="2023-08-31T00:00:00"/>
    <s v="Solutions 3sixty Work bussiness cars daniel , jim jung"/>
    <s v="APAJ"/>
    <n v="43375"/>
    <n v="129.44999999999999"/>
    <n v="10243"/>
    <s v="Solutions 3sixty Work"/>
    <x v="9"/>
  </r>
  <r>
    <n v="7350"/>
    <s v="Office Supplies/Stationery"/>
    <n v="140"/>
    <d v="2023-09-30T00:00:00"/>
    <s v="Mehul Bhardwaj"/>
    <s v="APRC"/>
    <s v="PO19003884"/>
    <n v="133.9"/>
    <n v="10243"/>
    <s v="Solutions 3sixty Work"/>
    <x v="9"/>
  </r>
  <r>
    <n v="7350"/>
    <s v="Office Supplies/Stationery"/>
    <n v="240"/>
    <d v="2023-09-30T00:00:00"/>
    <s v="Solutions 3sixty Work"/>
    <s v="APAJ"/>
    <n v="43671"/>
    <n v="133.9"/>
    <n v="10243"/>
    <s v="Solutions 3sixty Work"/>
    <x v="9"/>
  </r>
  <r>
    <n v="7350"/>
    <s v="Office Supplies/Stationery"/>
    <n v="340"/>
    <d v="2023-09-30T00:00:00"/>
    <s v="Solutions 3sixty Work Bussiness cards New Lynn"/>
    <s v="APAJ"/>
    <n v="43670"/>
    <n v="508.9"/>
    <n v="10243"/>
    <s v="Solutions 3sixty Work"/>
    <x v="9"/>
  </r>
  <r>
    <n v="7350"/>
    <s v="Office Supplies/Stationery"/>
    <n v="210"/>
    <d v="2023-10-31T00:00:00"/>
    <s v="Solutions 3sixty Work"/>
    <s v="APAJ"/>
    <n v="43911"/>
    <n v="66.95"/>
    <n v="10243"/>
    <s v="Solutions 3sixty Work"/>
    <x v="9"/>
  </r>
  <r>
    <n v="7350"/>
    <s v="Office Supplies/Stationery"/>
    <n v="220"/>
    <d v="2023-10-31T00:00:00"/>
    <s v="Solutions 3sixty Work"/>
    <s v="APAJ"/>
    <n v="43911"/>
    <n v="66.959999999999994"/>
    <n v="10243"/>
    <s v="Solutions 3sixty Work"/>
    <x v="9"/>
  </r>
  <r>
    <n v="7350"/>
    <s v="Office Supplies/Stationery"/>
    <n v="230"/>
    <d v="2023-10-31T00:00:00"/>
    <s v="Solutions 3sixty Work"/>
    <s v="APRC"/>
    <s v="PO23000019"/>
    <n v="816.32"/>
    <n v="10243"/>
    <s v="Solutions 3sixty Work"/>
    <x v="9"/>
  </r>
  <r>
    <n v="7350"/>
    <s v="Office Supplies/Stationery"/>
    <n v="240"/>
    <d v="2023-10-31T00:00:00"/>
    <s v="Solutions 3sixty Work"/>
    <s v="APAJ"/>
    <n v="43912"/>
    <n v="133.9"/>
    <n v="10243"/>
    <s v="Solutions 3sixty Work"/>
    <x v="9"/>
  </r>
  <r>
    <n v="7350"/>
    <s v="Office Supplies/Stationery"/>
    <n v="220"/>
    <d v="2023-12-01T00:00:00"/>
    <s v="Solutions 3sixty Work"/>
    <s v="APAJ"/>
    <n v="44138"/>
    <n v="163.9"/>
    <n v="10243"/>
    <s v="Solutions 3sixty Work"/>
    <x v="9"/>
  </r>
  <r>
    <n v="7350"/>
    <s v="Office Supplies/Stationery"/>
    <n v="430"/>
    <d v="2023-12-18T00:00:00"/>
    <s v="Solutions 3sixty Work Hobsonville B Card - One Side x Tony Jeffs"/>
    <s v="APAJ"/>
    <n v="44270"/>
    <n v="66.959999999999994"/>
    <n v="10243"/>
    <s v="Solutions 3sixty Work"/>
    <x v="9"/>
  </r>
  <r>
    <n v="7350"/>
    <s v="Office Supplies/Stationery"/>
    <n v="440"/>
    <d v="2023-12-18T00:00:00"/>
    <s v="Solutions 3sixty Work Hobsonville B Card - One Side x Tony Jeffs"/>
    <s v="APAJ"/>
    <n v="44270"/>
    <n v="66.95"/>
    <n v="10243"/>
    <s v="Solutions 3sixty Work"/>
    <x v="9"/>
  </r>
  <r>
    <n v="7350"/>
    <s v="Office Supplies/Stationery"/>
    <n v="430"/>
    <d v="2023-12-30T00:00:00"/>
    <s v="Solutions 3sixty Work"/>
    <s v="APAJ"/>
    <n v="44360"/>
    <n v="66.959999999999994"/>
    <n v="10243"/>
    <s v="Solutions 3sixty Work"/>
    <x v="9"/>
  </r>
  <r>
    <n v="7350"/>
    <s v="Office Supplies/Stationery"/>
    <n v="440"/>
    <d v="2023-12-30T00:00:00"/>
    <s v="Solutions 3sixty Work"/>
    <s v="APAJ"/>
    <n v="44360"/>
    <n v="66.95"/>
    <n v="10243"/>
    <s v="Solutions 3sixty Work"/>
    <x v="9"/>
  </r>
  <r>
    <n v="7350"/>
    <s v="Office Supplies/Stationery"/>
    <n v="120"/>
    <d v="2024-01-11T00:00:00"/>
    <s v="Solutions 3sixty Work"/>
    <s v="APAJ"/>
    <n v="44230"/>
    <n v="133.9"/>
    <n v="10243"/>
    <s v="Solutions 3sixty Work"/>
    <x v="9"/>
  </r>
  <r>
    <n v="7350"/>
    <s v="Office Supplies/Stationery"/>
    <n v="110"/>
    <d v="2024-02-29T00:00:00"/>
    <s v="Solutions 3sixty Work Business cards Prem &amp; King "/>
    <s v="APAJ"/>
    <n v="44732"/>
    <n v="250"/>
    <n v="10243"/>
    <s v="Solutions 3sixty Work"/>
    <x v="9"/>
  </r>
  <r>
    <n v="7350"/>
    <s v="Office Supplies/Stationery"/>
    <n v="190"/>
    <d v="2024-02-29T00:00:00"/>
    <s v="BUSINESS CARDS FOR PETER SUN"/>
    <s v="APRC"/>
    <s v="PO19004086"/>
    <n v="95"/>
    <n v="10243"/>
    <s v="Solutions 3sixty Work"/>
    <x v="9"/>
  </r>
  <r>
    <n v="7350"/>
    <s v="Office Supplies/Stationery"/>
    <n v="110"/>
    <d v="2023-03-14T00:00:00"/>
    <s v="Office Supplies NST"/>
    <s v="APAJ"/>
    <n v="14032023"/>
    <n v="9.49"/>
    <n v="10852"/>
    <s v="Staff Reimbursements"/>
    <x v="4"/>
  </r>
  <r>
    <n v="7350"/>
    <s v="Office Supplies/Stationery"/>
    <n v="112"/>
    <d v="2023-03-14T00:00:00"/>
    <s v="Office Supplies NST"/>
    <s v="APAJ"/>
    <n v="14032023"/>
    <n v="4.74"/>
    <n v="10852"/>
    <s v="Staff Reimbursements"/>
    <x v="4"/>
  </r>
  <r>
    <n v="7350"/>
    <s v="Office Supplies/Stationery"/>
    <n v="120"/>
    <d v="2023-03-14T00:00:00"/>
    <s v="Office Supplies NST"/>
    <s v="APAJ"/>
    <n v="14032023"/>
    <n v="10.43"/>
    <n v="10852"/>
    <s v="Staff Reimbursements"/>
    <x v="4"/>
  </r>
  <r>
    <n v="7350"/>
    <s v="Office Supplies/Stationery"/>
    <n v="130"/>
    <d v="2023-03-14T00:00:00"/>
    <s v="Office Supplies NST"/>
    <s v="APAJ"/>
    <n v="14032023"/>
    <n v="8.06"/>
    <n v="10852"/>
    <s v="Staff Reimbursements"/>
    <x v="4"/>
  </r>
  <r>
    <n v="7350"/>
    <s v="Office Supplies/Stationery"/>
    <n v="140"/>
    <d v="2023-03-14T00:00:00"/>
    <s v="Office Supplies NST"/>
    <s v="APAJ"/>
    <n v="14032023"/>
    <n v="9.49"/>
    <n v="10852"/>
    <s v="Staff Reimbursements"/>
    <x v="4"/>
  </r>
  <r>
    <n v="7350"/>
    <s v="Office Supplies/Stationery"/>
    <n v="160"/>
    <d v="2023-03-14T00:00:00"/>
    <s v="Office Supplies NST"/>
    <s v="APAJ"/>
    <n v="14032023"/>
    <n v="2.84"/>
    <n v="10852"/>
    <s v="Staff Reimbursements"/>
    <x v="4"/>
  </r>
  <r>
    <n v="7350"/>
    <s v="Office Supplies/Stationery"/>
    <n v="935"/>
    <d v="2023-03-14T00:00:00"/>
    <s v="Office Supplies NST"/>
    <s v="APAJ"/>
    <n v="14032023"/>
    <n v="2.37"/>
    <n v="10852"/>
    <s v="Staff Reimbursements"/>
    <x v="4"/>
  </r>
  <r>
    <n v="7350"/>
    <s v="Office Supplies/Stationery"/>
    <n v="110"/>
    <d v="2023-05-26T00:00:00"/>
    <s v="Office NST/NWT"/>
    <s v="APAJ"/>
    <n v="26052023"/>
    <n v="13.21"/>
    <n v="10852"/>
    <s v="Staff Reimbursements"/>
    <x v="4"/>
  </r>
  <r>
    <n v="7350"/>
    <s v="Office Supplies/Stationery"/>
    <n v="112"/>
    <d v="2023-05-26T00:00:00"/>
    <s v="Office NST/NWT"/>
    <s v="APAJ"/>
    <n v="26052023"/>
    <n v="9.91"/>
    <n v="10852"/>
    <s v="Staff Reimbursements"/>
    <x v="4"/>
  </r>
  <r>
    <n v="7350"/>
    <s v="Office Supplies/Stationery"/>
    <n v="120"/>
    <d v="2023-05-26T00:00:00"/>
    <s v="Office NST/NWT"/>
    <s v="APAJ"/>
    <n v="26052023"/>
    <n v="17.84"/>
    <n v="10852"/>
    <s v="Staff Reimbursements"/>
    <x v="4"/>
  </r>
  <r>
    <n v="7350"/>
    <s v="Office Supplies/Stationery"/>
    <n v="130"/>
    <d v="2023-05-26T00:00:00"/>
    <s v="Office NST/NWT"/>
    <s v="APAJ"/>
    <n v="26052023"/>
    <n v="10.11"/>
    <n v="10852"/>
    <s v="Staff Reimbursements"/>
    <x v="4"/>
  </r>
  <r>
    <n v="7350"/>
    <s v="Office Supplies/Stationery"/>
    <n v="140"/>
    <d v="2023-05-26T00:00:00"/>
    <s v="Office NST/NWT"/>
    <s v="APAJ"/>
    <n v="26052023"/>
    <n v="11.9"/>
    <n v="10852"/>
    <s v="Staff Reimbursements"/>
    <x v="4"/>
  </r>
  <r>
    <n v="7350"/>
    <s v="Office Supplies/Stationery"/>
    <n v="160"/>
    <d v="2023-05-26T00:00:00"/>
    <s v="Office NST/NWT"/>
    <s v="APAJ"/>
    <n v="26052023"/>
    <n v="5.95"/>
    <n v="10852"/>
    <s v="Staff Reimbursements"/>
    <x v="4"/>
  </r>
  <r>
    <n v="7350"/>
    <s v="Office Supplies/Stationery"/>
    <n v="210"/>
    <d v="2023-05-26T00:00:00"/>
    <s v="Office NST/NWT"/>
    <s v="APAJ"/>
    <n v="26052023"/>
    <n v="6.61"/>
    <n v="10852"/>
    <s v="Staff Reimbursements"/>
    <x v="4"/>
  </r>
  <r>
    <n v="7350"/>
    <s v="Office Supplies/Stationery"/>
    <n v="220"/>
    <d v="2023-05-26T00:00:00"/>
    <s v="Office NST/NWT"/>
    <s v="APAJ"/>
    <n v="26052023"/>
    <n v="3.97"/>
    <n v="10852"/>
    <s v="Staff Reimbursements"/>
    <x v="4"/>
  </r>
  <r>
    <n v="7350"/>
    <s v="Office Supplies/Stationery"/>
    <n v="230"/>
    <d v="2023-05-26T00:00:00"/>
    <s v="Office NST/NWT"/>
    <s v="APAJ"/>
    <n v="26052023"/>
    <n v="6.69"/>
    <n v="10852"/>
    <s v="Staff Reimbursements"/>
    <x v="4"/>
  </r>
  <r>
    <n v="7350"/>
    <s v="Office Supplies/Stationery"/>
    <n v="240"/>
    <d v="2023-05-26T00:00:00"/>
    <s v="Office NST/NWT"/>
    <s v="APAJ"/>
    <n v="26052023"/>
    <n v="5.29"/>
    <n v="10852"/>
    <s v="Staff Reimbursements"/>
    <x v="4"/>
  </r>
  <r>
    <n v="7350"/>
    <s v="Office Supplies/Stationery"/>
    <n v="340"/>
    <d v="2023-05-26T00:00:00"/>
    <s v="Office NST/NWT"/>
    <s v="APAJ"/>
    <n v="26052023"/>
    <n v="2.7"/>
    <n v="10852"/>
    <s v="Staff Reimbursements"/>
    <x v="4"/>
  </r>
  <r>
    <n v="7350"/>
    <s v="Office Supplies/Stationery"/>
    <n v="935"/>
    <d v="2023-05-26T00:00:00"/>
    <s v="Office NST/NWT"/>
    <s v="APAJ"/>
    <n v="26052023"/>
    <n v="2.48"/>
    <n v="10852"/>
    <s v="Staff Reimbursements"/>
    <x v="4"/>
  </r>
  <r>
    <n v="7350"/>
    <s v="Office Supplies/Stationery"/>
    <n v="936"/>
    <d v="2023-05-26T00:00:00"/>
    <s v="Office NST/NWT"/>
    <s v="APAJ"/>
    <n v="26052023"/>
    <n v="2.48"/>
    <n v="10852"/>
    <s v="Staff Reimbursements"/>
    <x v="4"/>
  </r>
  <r>
    <n v="7350"/>
    <s v="Office Supplies/Stationery"/>
    <n v="112"/>
    <d v="2023-06-02T00:00:00"/>
    <s v="Staff Reimbursments Karen courier post "/>
    <s v="APAJ"/>
    <n v="20623"/>
    <n v="35.65"/>
    <n v="10852"/>
    <s v="Staff Reimbursements"/>
    <x v="4"/>
  </r>
  <r>
    <n v="7350"/>
    <s v="Office Supplies/Stationery"/>
    <n v="190"/>
    <d v="2023-07-07T00:00:00"/>
    <s v="Staff Reimbursements"/>
    <s v="APAJ"/>
    <n v="7072023"/>
    <n v="36.520000000000003"/>
    <n v="10852"/>
    <s v="Staff Reimbursements"/>
    <x v="4"/>
  </r>
  <r>
    <n v="7350"/>
    <s v="Office Supplies/Stationery"/>
    <n v="210"/>
    <d v="2023-08-08T00:00:00"/>
    <s v="Advertising NWT"/>
    <s v="APAJ"/>
    <n v="8082023"/>
    <n v="50.83"/>
    <n v="10852"/>
    <s v="Staff Reimbursements"/>
    <x v="4"/>
  </r>
  <r>
    <n v="7350"/>
    <s v="Office Supplies/Stationery"/>
    <n v="220"/>
    <d v="2023-08-08T00:00:00"/>
    <s v="Advertising NWT"/>
    <s v="APAJ"/>
    <n v="8082023"/>
    <n v="50.83"/>
    <n v="10852"/>
    <s v="Staff Reimbursements"/>
    <x v="4"/>
  </r>
  <r>
    <n v="7350"/>
    <s v="Office Supplies/Stationery"/>
    <n v="230"/>
    <d v="2023-08-08T00:00:00"/>
    <s v="Advertising NWT"/>
    <s v="APAJ"/>
    <n v="8082023"/>
    <n v="50.83"/>
    <n v="10852"/>
    <s v="Staff Reimbursements"/>
    <x v="4"/>
  </r>
  <r>
    <n v="7350"/>
    <s v="Office Supplies/Stationery"/>
    <n v="240"/>
    <d v="2023-08-08T00:00:00"/>
    <s v="Advertising NWT"/>
    <s v="APAJ"/>
    <n v="8082023"/>
    <n v="50.83"/>
    <n v="10852"/>
    <s v="Staff Reimbursements"/>
    <x v="4"/>
  </r>
  <r>
    <n v="7350"/>
    <s v="Office Supplies/Stationery"/>
    <n v="340"/>
    <d v="2023-08-08T00:00:00"/>
    <s v="Advertising NWT"/>
    <s v="APAJ"/>
    <n v="8082023"/>
    <n v="22.87"/>
    <n v="10852"/>
    <s v="Staff Reimbursements"/>
    <x v="4"/>
  </r>
  <r>
    <n v="7350"/>
    <s v="Office Supplies/Stationery"/>
    <n v="936"/>
    <d v="2023-08-08T00:00:00"/>
    <s v="Advertising NWT"/>
    <s v="APAJ"/>
    <n v="8082023"/>
    <n v="27.96"/>
    <n v="10852"/>
    <s v="Staff Reimbursements"/>
    <x v="4"/>
  </r>
  <r>
    <n v="7350"/>
    <s v="Office Supplies/Stationery"/>
    <n v="112"/>
    <d v="2023-08-22T00:00:00"/>
    <s v="Staff Reimbursements extention cord "/>
    <s v="APAJ"/>
    <n v="22082023"/>
    <n v="21.97"/>
    <n v="10852"/>
    <s v="Staff Reimbursements"/>
    <x v="4"/>
  </r>
  <r>
    <n v="7350"/>
    <s v="Office Supplies/Stationery"/>
    <n v="142"/>
    <d v="2023-08-25T00:00:00"/>
    <s v="Staff Reimbursements Joshua Items for Lexus Kitchen &amp; Lexus workshop Lunch "/>
    <s v="APAJ"/>
    <n v="25082023"/>
    <n v="35.299999999999997"/>
    <n v="10852"/>
    <s v="Staff Reimbursements"/>
    <x v="4"/>
  </r>
  <r>
    <n v="7350"/>
    <s v="Office Supplies/Stationery"/>
    <n v="112"/>
    <d v="2023-11-01T00:00:00"/>
    <s v="Staff Reimbursements Karen readings "/>
    <s v="APAJ"/>
    <n v="1112023"/>
    <n v="14.77"/>
    <n v="10852"/>
    <s v="Staff Reimbursements"/>
    <x v="4"/>
  </r>
  <r>
    <n v="7350"/>
    <s v="Office Supplies/Stationery"/>
    <n v="110"/>
    <d v="2023-08-04T00:00:00"/>
    <s v="Office NST/NWT"/>
    <s v="APAJ"/>
    <n v="4082023"/>
    <n v="44.79"/>
    <n v="200324"/>
    <s v="Steve Brown Hawke"/>
    <x v="4"/>
  </r>
  <r>
    <n v="7350"/>
    <s v="Office Supplies/Stationery"/>
    <n v="112"/>
    <d v="2023-08-04T00:00:00"/>
    <s v="Office NST/NWT"/>
    <s v="APAJ"/>
    <n v="4082023"/>
    <n v="33.6"/>
    <n v="200324"/>
    <s v="Steve Brown Hawke"/>
    <x v="4"/>
  </r>
  <r>
    <n v="7350"/>
    <s v="Office Supplies/Stationery"/>
    <n v="120"/>
    <d v="2023-08-04T00:00:00"/>
    <s v="Office NST/NWT"/>
    <s v="APAJ"/>
    <n v="4082023"/>
    <n v="60.48"/>
    <n v="200324"/>
    <s v="Steve Brown Hawke"/>
    <x v="4"/>
  </r>
  <r>
    <n v="7350"/>
    <s v="Office Supplies/Stationery"/>
    <n v="130"/>
    <d v="2023-08-04T00:00:00"/>
    <s v="Office NST/NWT"/>
    <s v="APAJ"/>
    <n v="4082023"/>
    <n v="34.270000000000003"/>
    <n v="200324"/>
    <s v="Steve Brown Hawke"/>
    <x v="4"/>
  </r>
  <r>
    <n v="7350"/>
    <s v="Office Supplies/Stationery"/>
    <n v="140"/>
    <d v="2023-08-04T00:00:00"/>
    <s v="Office NST/NWT"/>
    <s v="APAJ"/>
    <n v="4082023"/>
    <n v="40.32"/>
    <n v="200324"/>
    <s v="Steve Brown Hawke"/>
    <x v="4"/>
  </r>
  <r>
    <n v="7350"/>
    <s v="Office Supplies/Stationery"/>
    <n v="160"/>
    <d v="2023-08-04T00:00:00"/>
    <s v="Office NST/NWT"/>
    <s v="APAJ"/>
    <n v="4082023"/>
    <n v="20.16"/>
    <n v="200324"/>
    <s v="Steve Brown Hawke"/>
    <x v="4"/>
  </r>
  <r>
    <n v="7350"/>
    <s v="Office Supplies/Stationery"/>
    <n v="210"/>
    <d v="2023-08-04T00:00:00"/>
    <s v="Office NST/NWT"/>
    <s v="APAJ"/>
    <n v="4082023"/>
    <n v="22.41"/>
    <n v="200324"/>
    <s v="Steve Brown Hawke"/>
    <x v="4"/>
  </r>
  <r>
    <n v="7350"/>
    <s v="Office Supplies/Stationery"/>
    <n v="220"/>
    <d v="2023-08-04T00:00:00"/>
    <s v="Office NST/NWT"/>
    <s v="APAJ"/>
    <n v="4082023"/>
    <n v="13.44"/>
    <n v="200324"/>
    <s v="Steve Brown Hawke"/>
    <x v="4"/>
  </r>
  <r>
    <n v="7350"/>
    <s v="Office Supplies/Stationery"/>
    <n v="230"/>
    <d v="2023-08-04T00:00:00"/>
    <s v="Office NST/NWT"/>
    <s v="APAJ"/>
    <n v="4082023"/>
    <n v="22.68"/>
    <n v="200324"/>
    <s v="Steve Brown Hawke"/>
    <x v="4"/>
  </r>
  <r>
    <n v="7350"/>
    <s v="Office Supplies/Stationery"/>
    <n v="240"/>
    <d v="2023-08-04T00:00:00"/>
    <s v="Office NST/NWT"/>
    <s v="APAJ"/>
    <n v="4082023"/>
    <n v="17.91"/>
    <n v="200324"/>
    <s v="Steve Brown Hawke"/>
    <x v="4"/>
  </r>
  <r>
    <n v="7350"/>
    <s v="Office Supplies/Stationery"/>
    <n v="340"/>
    <d v="2023-08-04T00:00:00"/>
    <s v="Office NST/NWT"/>
    <s v="APAJ"/>
    <n v="4082023"/>
    <n v="9.14"/>
    <n v="200324"/>
    <s v="Steve Brown Hawke"/>
    <x v="4"/>
  </r>
  <r>
    <n v="7350"/>
    <s v="Office Supplies/Stationery"/>
    <n v="935"/>
    <d v="2023-08-04T00:00:00"/>
    <s v="Office NST/NWT"/>
    <s v="APAJ"/>
    <n v="4082023"/>
    <n v="8.4"/>
    <n v="200324"/>
    <s v="Steve Brown Hawke"/>
    <x v="4"/>
  </r>
  <r>
    <n v="7350"/>
    <s v="Office Supplies/Stationery"/>
    <n v="936"/>
    <d v="2023-08-04T00:00:00"/>
    <s v="Office NST/NWT"/>
    <s v="APAJ"/>
    <n v="4082023"/>
    <n v="8.4"/>
    <n v="200324"/>
    <s v="Steve Brown Hawke"/>
    <x v="4"/>
  </r>
  <r>
    <n v="7350"/>
    <s v="Office Supplies/Stationery"/>
    <n v="210"/>
    <d v="2023-09-28T00:00:00"/>
    <s v="Advertising NWT"/>
    <s v="APAJ"/>
    <s v="28.09.2023"/>
    <n v="51.13"/>
    <n v="200324"/>
    <s v="Steve Brown Hawke"/>
    <x v="4"/>
  </r>
  <r>
    <n v="7350"/>
    <s v="Office Supplies/Stationery"/>
    <n v="220"/>
    <d v="2023-09-28T00:00:00"/>
    <s v="Advertising NWT"/>
    <s v="APAJ"/>
    <s v="28.09.2023"/>
    <n v="51.13"/>
    <n v="200324"/>
    <s v="Steve Brown Hawke"/>
    <x v="4"/>
  </r>
  <r>
    <n v="7350"/>
    <s v="Office Supplies/Stationery"/>
    <n v="230"/>
    <d v="2023-09-28T00:00:00"/>
    <s v="Advertising NWT"/>
    <s v="APAJ"/>
    <s v="28.09.2023"/>
    <n v="51.13"/>
    <n v="200324"/>
    <s v="Steve Brown Hawke"/>
    <x v="4"/>
  </r>
  <r>
    <n v="7350"/>
    <s v="Office Supplies/Stationery"/>
    <n v="240"/>
    <d v="2023-09-28T00:00:00"/>
    <s v="Advertising NWT"/>
    <s v="APAJ"/>
    <s v="28.09.2023"/>
    <n v="51.13"/>
    <n v="200324"/>
    <s v="Steve Brown Hawke"/>
    <x v="4"/>
  </r>
  <r>
    <n v="7350"/>
    <s v="Office Supplies/Stationery"/>
    <n v="340"/>
    <d v="2023-09-28T00:00:00"/>
    <s v="Advertising NWT"/>
    <s v="APAJ"/>
    <s v="28.09.2023"/>
    <n v="23.01"/>
    <n v="200324"/>
    <s v="Steve Brown Hawke"/>
    <x v="4"/>
  </r>
  <r>
    <n v="7350"/>
    <s v="Office Supplies/Stationery"/>
    <n v="936"/>
    <d v="2023-09-28T00:00:00"/>
    <s v="Advertising NWT"/>
    <s v="APAJ"/>
    <s v="28.09.2023"/>
    <n v="28.12"/>
    <n v="200324"/>
    <s v="Steve Brown Hawke"/>
    <x v="4"/>
  </r>
  <r>
    <n v="7350"/>
    <s v="Office Supplies/Stationery"/>
    <n v="112"/>
    <d v="2023-12-07T00:00:00"/>
    <s v="Steve Brown Hawke NLN Cabinetry  "/>
    <s v="APAJ"/>
    <n v="7122023"/>
    <n v="169.5"/>
    <n v="200324"/>
    <s v="Steve Brown Hawke"/>
    <x v="4"/>
  </r>
  <r>
    <n v="7350"/>
    <s v="Office Supplies/Stationery"/>
    <n v="330"/>
    <d v="2023-12-07T00:00:00"/>
    <s v="Steve Brown Hawke NLN Cabinetry  "/>
    <s v="APAJ"/>
    <n v="7122023"/>
    <n v="142.16999999999999"/>
    <n v="200324"/>
    <s v="Steve Brown Hawke"/>
    <x v="4"/>
  </r>
  <r>
    <n v="7350"/>
    <s v="Office Supplies/Stationery"/>
    <n v="340"/>
    <d v="2023-12-07T00:00:00"/>
    <s v="Steve Brown Hawke NLN Cabinetry  "/>
    <s v="APAJ"/>
    <n v="7122023"/>
    <n v="123.63"/>
    <n v="200324"/>
    <s v="Steve Brown Hawke"/>
    <x v="4"/>
  </r>
  <r>
    <n v="7350"/>
    <s v="Office Supplies/Stationery"/>
    <n v="230"/>
    <d v="2023-12-20T00:00:00"/>
    <s v="Sundry Creditors"/>
    <s v="APAJ"/>
    <n v="3002"/>
    <n v="200"/>
    <n v="10103"/>
    <s v="Sundry Creditors"/>
    <x v="4"/>
  </r>
  <r>
    <n v="7350"/>
    <s v="Office Supplies/Stationery"/>
    <n v="430"/>
    <d v="2024-02-14T00:00:00"/>
    <s v="Sundry Creditors  parts box"/>
    <s v="APAJ"/>
    <n v="841091"/>
    <n v="145.96"/>
    <n v="10103"/>
    <s v="Sundry Creditors"/>
    <x v="4"/>
  </r>
  <r>
    <n v="7350"/>
    <s v="Office Supplies/Stationery"/>
    <n v="140"/>
    <d v="2023-05-04T00:00:00"/>
    <s v="The Promo Lab Ltd- panama pen for NST Service"/>
    <s v="APAJ"/>
    <s v="45923-1"/>
    <n v="1222"/>
    <n v="204567"/>
    <s v="The Promo Lab Ltd"/>
    <x v="4"/>
  </r>
  <r>
    <n v="7350"/>
    <s v="Office Supplies/Stationery"/>
    <n v="130"/>
    <d v="2023-03-16T00:00:00"/>
    <s v="Thirst Iced Beverages Ltd"/>
    <s v="APAJ"/>
    <n v="95806"/>
    <n v="176.72"/>
    <n v="10164"/>
    <s v="Thirst Iced Beverages Ltd"/>
    <x v="4"/>
  </r>
  <r>
    <n v="7350"/>
    <s v="Office Supplies/Stationery"/>
    <n v="340"/>
    <d v="2023-04-03T00:00:00"/>
    <s v="Coffee X5_x000a_Milk powder X5"/>
    <s v="APRC"/>
    <s v="PO34008227"/>
    <n v="219.75"/>
    <n v="10164"/>
    <s v="Thirst Iced Beverages Ltd"/>
    <x v="4"/>
  </r>
  <r>
    <n v="7350"/>
    <s v="Office Supplies/Stationery"/>
    <n v="340"/>
    <d v="2023-04-28T00:00:00"/>
    <s v="Coffee x2_x000a_Milk powder x5"/>
    <s v="APRC"/>
    <s v="PO34008274"/>
    <n v="129.9"/>
    <n v="10164"/>
    <s v="Thirst Iced Beverages Ltd"/>
    <x v="4"/>
  </r>
  <r>
    <n v="7350"/>
    <s v="Office Supplies/Stationery"/>
    <n v="340"/>
    <d v="2023-06-01T00:00:00"/>
    <s v="Coffee X1_x000a_Milk powder X5"/>
    <s v="APRC"/>
    <s v="PO34008350"/>
    <n v="99.95"/>
    <n v="10164"/>
    <s v="Thirst Iced Beverages Ltd"/>
    <x v="4"/>
  </r>
  <r>
    <n v="7350"/>
    <s v="Office Supplies/Stationery"/>
    <n v="112"/>
    <d v="2023-03-08T00:00:00"/>
    <s v="Toasted Espresso"/>
    <s v="APAJ"/>
    <n v="62597"/>
    <n v="46.57"/>
    <n v="11474"/>
    <s v="Toasted Espresso"/>
    <x v="4"/>
  </r>
  <r>
    <n v="7350"/>
    <s v="Office Supplies/Stationery"/>
    <n v="140"/>
    <d v="2023-03-08T00:00:00"/>
    <s v="Toasted Espresso"/>
    <s v="APAJ"/>
    <n v="62597"/>
    <n v="46.56"/>
    <n v="11474"/>
    <s v="Toasted Espresso"/>
    <x v="4"/>
  </r>
  <r>
    <n v="7350"/>
    <s v="Office Supplies/Stationery"/>
    <n v="110"/>
    <d v="2023-03-14T00:00:00"/>
    <s v="Office NST/NWT"/>
    <s v="APAJ"/>
    <n v="62738"/>
    <n v="9.5"/>
    <n v="11474"/>
    <s v="Toasted Espresso"/>
    <x v="4"/>
  </r>
  <r>
    <n v="7350"/>
    <s v="Office Supplies/Stationery"/>
    <n v="112"/>
    <d v="2023-03-14T00:00:00"/>
    <s v="Office NST/NWT"/>
    <s v="APAJ"/>
    <n v="62738"/>
    <n v="7.12"/>
    <n v="11474"/>
    <s v="Toasted Espresso"/>
    <x v="4"/>
  </r>
  <r>
    <n v="7350"/>
    <s v="Office Supplies/Stationery"/>
    <n v="120"/>
    <d v="2023-03-14T00:00:00"/>
    <s v="Office NST/NWT"/>
    <s v="APAJ"/>
    <n v="62738"/>
    <n v="12.82"/>
    <n v="11474"/>
    <s v="Toasted Espresso"/>
    <x v="4"/>
  </r>
  <r>
    <n v="7350"/>
    <s v="Office Supplies/Stationery"/>
    <n v="130"/>
    <d v="2023-03-14T00:00:00"/>
    <s v="Office NST/NWT"/>
    <s v="APAJ"/>
    <n v="62738"/>
    <n v="7.26"/>
    <n v="11474"/>
    <s v="Toasted Espresso"/>
    <x v="4"/>
  </r>
  <r>
    <n v="7350"/>
    <s v="Office Supplies/Stationery"/>
    <n v="140"/>
    <d v="2023-03-14T00:00:00"/>
    <s v="Office NST/NWT"/>
    <s v="APAJ"/>
    <n v="62738"/>
    <n v="8.5500000000000007"/>
    <n v="11474"/>
    <s v="Toasted Espresso"/>
    <x v="4"/>
  </r>
  <r>
    <n v="7350"/>
    <s v="Office Supplies/Stationery"/>
    <n v="160"/>
    <d v="2023-03-14T00:00:00"/>
    <s v="Office NST/NWT"/>
    <s v="APAJ"/>
    <n v="62738"/>
    <n v="4.2699999999999996"/>
    <n v="11474"/>
    <s v="Toasted Espresso"/>
    <x v="4"/>
  </r>
  <r>
    <n v="7350"/>
    <s v="Office Supplies/Stationery"/>
    <n v="210"/>
    <d v="2023-03-14T00:00:00"/>
    <s v="Office NST/NWT"/>
    <s v="APAJ"/>
    <n v="62738"/>
    <n v="4.75"/>
    <n v="11474"/>
    <s v="Toasted Espresso"/>
    <x v="4"/>
  </r>
  <r>
    <n v="7350"/>
    <s v="Office Supplies/Stationery"/>
    <n v="220"/>
    <d v="2023-03-14T00:00:00"/>
    <s v="Office NST/NWT"/>
    <s v="APAJ"/>
    <n v="62738"/>
    <n v="2.85"/>
    <n v="11474"/>
    <s v="Toasted Espresso"/>
    <x v="4"/>
  </r>
  <r>
    <n v="7350"/>
    <s v="Office Supplies/Stationery"/>
    <n v="230"/>
    <d v="2023-03-14T00:00:00"/>
    <s v="Office NST/NWT"/>
    <s v="APAJ"/>
    <n v="62738"/>
    <n v="4.8099999999999996"/>
    <n v="11474"/>
    <s v="Toasted Espresso"/>
    <x v="4"/>
  </r>
  <r>
    <n v="7350"/>
    <s v="Office Supplies/Stationery"/>
    <n v="240"/>
    <d v="2023-03-14T00:00:00"/>
    <s v="Office NST/NWT"/>
    <s v="APAJ"/>
    <n v="62738"/>
    <n v="3.8"/>
    <n v="11474"/>
    <s v="Toasted Espresso"/>
    <x v="4"/>
  </r>
  <r>
    <n v="7350"/>
    <s v="Office Supplies/Stationery"/>
    <n v="340"/>
    <d v="2023-03-14T00:00:00"/>
    <s v="Office NST/NWT"/>
    <s v="APAJ"/>
    <n v="62738"/>
    <n v="1.94"/>
    <n v="11474"/>
    <s v="Toasted Espresso"/>
    <x v="4"/>
  </r>
  <r>
    <n v="7350"/>
    <s v="Office Supplies/Stationery"/>
    <n v="935"/>
    <d v="2023-03-14T00:00:00"/>
    <s v="Office NST/NWT"/>
    <s v="APAJ"/>
    <n v="62738"/>
    <n v="1.78"/>
    <n v="11474"/>
    <s v="Toasted Espresso"/>
    <x v="4"/>
  </r>
  <r>
    <n v="7350"/>
    <s v="Office Supplies/Stationery"/>
    <n v="936"/>
    <d v="2023-03-14T00:00:00"/>
    <s v="Office NST/NWT"/>
    <s v="APAJ"/>
    <n v="62738"/>
    <n v="1.78"/>
    <n v="11474"/>
    <s v="Toasted Espresso"/>
    <x v="4"/>
  </r>
  <r>
    <n v="7350"/>
    <s v="Office Supplies/Stationery"/>
    <n v="110"/>
    <d v="2023-03-21T00:00:00"/>
    <s v="Office Supplies NST"/>
    <s v="APAJ"/>
    <n v="62897"/>
    <n v="19.72"/>
    <n v="11474"/>
    <s v="Toasted Espresso"/>
    <x v="4"/>
  </r>
  <r>
    <n v="7350"/>
    <s v="Office Supplies/Stationery"/>
    <n v="112"/>
    <d v="2023-03-21T00:00:00"/>
    <s v="Office Supplies NST"/>
    <s v="APAJ"/>
    <n v="62897"/>
    <n v="9.86"/>
    <n v="11474"/>
    <s v="Toasted Espresso"/>
    <x v="4"/>
  </r>
  <r>
    <n v="7350"/>
    <s v="Office Supplies/Stationery"/>
    <n v="120"/>
    <d v="2023-03-21T00:00:00"/>
    <s v="Office Supplies NST"/>
    <s v="APAJ"/>
    <n v="62897"/>
    <n v="21.7"/>
    <n v="11474"/>
    <s v="Toasted Espresso"/>
    <x v="4"/>
  </r>
  <r>
    <n v="7350"/>
    <s v="Office Supplies/Stationery"/>
    <n v="130"/>
    <d v="2023-03-21T00:00:00"/>
    <s v="Office Supplies NST"/>
    <s v="APAJ"/>
    <n v="62897"/>
    <n v="16.77"/>
    <n v="11474"/>
    <s v="Toasted Espresso"/>
    <x v="4"/>
  </r>
  <r>
    <n v="7350"/>
    <s v="Office Supplies/Stationery"/>
    <n v="140"/>
    <d v="2023-03-21T00:00:00"/>
    <s v="Office Supplies NST"/>
    <s v="APAJ"/>
    <n v="62897"/>
    <n v="19.72"/>
    <n v="11474"/>
    <s v="Toasted Espresso"/>
    <x v="4"/>
  </r>
  <r>
    <n v="7350"/>
    <s v="Office Supplies/Stationery"/>
    <n v="160"/>
    <d v="2023-03-21T00:00:00"/>
    <s v="Office Supplies NST"/>
    <s v="APAJ"/>
    <n v="62897"/>
    <n v="5.91"/>
    <n v="11474"/>
    <s v="Toasted Espresso"/>
    <x v="4"/>
  </r>
  <r>
    <n v="7350"/>
    <s v="Office Supplies/Stationery"/>
    <n v="935"/>
    <d v="2023-03-21T00:00:00"/>
    <s v="Office Supplies NST"/>
    <s v="APAJ"/>
    <n v="62897"/>
    <n v="4.93"/>
    <n v="11474"/>
    <s v="Toasted Espresso"/>
    <x v="4"/>
  </r>
  <r>
    <n v="7350"/>
    <s v="Office Supplies/Stationery"/>
    <n v="110"/>
    <d v="2023-03-28T00:00:00"/>
    <s v="Office Supplies NST"/>
    <s v="APAJ"/>
    <n v="63052"/>
    <n v="24.1"/>
    <n v="11474"/>
    <s v="Toasted Espresso"/>
    <x v="4"/>
  </r>
  <r>
    <n v="7350"/>
    <s v="Office Supplies/Stationery"/>
    <n v="112"/>
    <d v="2023-03-28T00:00:00"/>
    <s v="Office Supplies NST"/>
    <s v="APAJ"/>
    <n v="63052"/>
    <n v="12.05"/>
    <n v="11474"/>
    <s v="Toasted Espresso"/>
    <x v="4"/>
  </r>
  <r>
    <n v="7350"/>
    <s v="Office Supplies/Stationery"/>
    <n v="120"/>
    <d v="2023-03-28T00:00:00"/>
    <s v="Office Supplies NST"/>
    <s v="APAJ"/>
    <n v="63052"/>
    <n v="26.51"/>
    <n v="11474"/>
    <s v="Toasted Espresso"/>
    <x v="4"/>
  </r>
  <r>
    <n v="7350"/>
    <s v="Office Supplies/Stationery"/>
    <n v="130"/>
    <d v="2023-03-28T00:00:00"/>
    <s v="Office Supplies NST"/>
    <s v="APAJ"/>
    <n v="63052"/>
    <n v="20.49"/>
    <n v="11474"/>
    <s v="Toasted Espresso"/>
    <x v="4"/>
  </r>
  <r>
    <n v="7350"/>
    <s v="Office Supplies/Stationery"/>
    <n v="140"/>
    <d v="2023-03-28T00:00:00"/>
    <s v="Office Supplies NST"/>
    <s v="APAJ"/>
    <n v="63052"/>
    <n v="24.1"/>
    <n v="11474"/>
    <s v="Toasted Espresso"/>
    <x v="4"/>
  </r>
  <r>
    <n v="7350"/>
    <s v="Office Supplies/Stationery"/>
    <n v="160"/>
    <d v="2023-03-28T00:00:00"/>
    <s v="Office Supplies NST"/>
    <s v="APAJ"/>
    <n v="63052"/>
    <n v="7.23"/>
    <n v="11474"/>
    <s v="Toasted Espresso"/>
    <x v="4"/>
  </r>
  <r>
    <n v="7350"/>
    <s v="Office Supplies/Stationery"/>
    <n v="935"/>
    <d v="2023-03-28T00:00:00"/>
    <s v="Office Supplies NST"/>
    <s v="APAJ"/>
    <n v="63052"/>
    <n v="6.03"/>
    <n v="11474"/>
    <s v="Toasted Espresso"/>
    <x v="4"/>
  </r>
  <r>
    <n v="7350"/>
    <s v="Office Supplies/Stationery"/>
    <n v="110"/>
    <d v="2023-03-30T00:00:00"/>
    <s v="Office Supplies NST"/>
    <s v="APAJ"/>
    <n v="63280"/>
    <n v="26.3"/>
    <n v="11474"/>
    <s v="Toasted Espresso"/>
    <x v="4"/>
  </r>
  <r>
    <n v="7350"/>
    <s v="Office Supplies/Stationery"/>
    <n v="112"/>
    <d v="2023-03-30T00:00:00"/>
    <s v="Office Supplies NST"/>
    <s v="APAJ"/>
    <n v="63280"/>
    <n v="13.15"/>
    <n v="11474"/>
    <s v="Toasted Espresso"/>
    <x v="4"/>
  </r>
  <r>
    <n v="7350"/>
    <s v="Office Supplies/Stationery"/>
    <n v="120"/>
    <d v="2023-03-30T00:00:00"/>
    <s v="Office Supplies NST"/>
    <s v="APAJ"/>
    <n v="63280"/>
    <n v="28.92"/>
    <n v="11474"/>
    <s v="Toasted Espresso"/>
    <x v="4"/>
  </r>
  <r>
    <n v="7350"/>
    <s v="Office Supplies/Stationery"/>
    <n v="130"/>
    <d v="2023-03-30T00:00:00"/>
    <s v="Office Supplies NST"/>
    <s v="APAJ"/>
    <n v="63280"/>
    <n v="22.35"/>
    <n v="11474"/>
    <s v="Toasted Espresso"/>
    <x v="4"/>
  </r>
  <r>
    <n v="7350"/>
    <s v="Office Supplies/Stationery"/>
    <n v="140"/>
    <d v="2023-03-30T00:00:00"/>
    <s v="Office Supplies NST"/>
    <s v="APAJ"/>
    <n v="63280"/>
    <n v="26.3"/>
    <n v="11474"/>
    <s v="Toasted Espresso"/>
    <x v="4"/>
  </r>
  <r>
    <n v="7350"/>
    <s v="Office Supplies/Stationery"/>
    <n v="160"/>
    <d v="2023-03-30T00:00:00"/>
    <s v="Office Supplies NST"/>
    <s v="APAJ"/>
    <n v="63280"/>
    <n v="7.89"/>
    <n v="11474"/>
    <s v="Toasted Espresso"/>
    <x v="4"/>
  </r>
  <r>
    <n v="7350"/>
    <s v="Office Supplies/Stationery"/>
    <n v="935"/>
    <d v="2023-03-30T00:00:00"/>
    <s v="Office Supplies NST"/>
    <s v="APAJ"/>
    <n v="63280"/>
    <n v="6.57"/>
    <n v="11474"/>
    <s v="Toasted Espresso"/>
    <x v="4"/>
  </r>
  <r>
    <n v="7350"/>
    <s v="Office Supplies/Stationery"/>
    <n v="110"/>
    <d v="2023-04-10T00:00:00"/>
    <s v="Office Supplies NST"/>
    <s v="APAJ"/>
    <n v="63497"/>
    <n v="35.06"/>
    <n v="11474"/>
    <s v="Toasted Espresso"/>
    <x v="4"/>
  </r>
  <r>
    <n v="7350"/>
    <s v="Office Supplies/Stationery"/>
    <n v="112"/>
    <d v="2023-04-10T00:00:00"/>
    <s v="Office Supplies NST"/>
    <s v="APAJ"/>
    <n v="63497"/>
    <n v="17.53"/>
    <n v="11474"/>
    <s v="Toasted Espresso"/>
    <x v="4"/>
  </r>
  <r>
    <n v="7350"/>
    <s v="Office Supplies/Stationery"/>
    <n v="120"/>
    <d v="2023-04-10T00:00:00"/>
    <s v="Office Supplies NST"/>
    <s v="APAJ"/>
    <n v="63497"/>
    <n v="38.57"/>
    <n v="11474"/>
    <s v="Toasted Espresso"/>
    <x v="4"/>
  </r>
  <r>
    <n v="7350"/>
    <s v="Office Supplies/Stationery"/>
    <n v="130"/>
    <d v="2023-04-10T00:00:00"/>
    <s v="Office Supplies NST"/>
    <s v="APAJ"/>
    <n v="63497"/>
    <n v="29.8"/>
    <n v="11474"/>
    <s v="Toasted Espresso"/>
    <x v="4"/>
  </r>
  <r>
    <n v="7350"/>
    <s v="Office Supplies/Stationery"/>
    <n v="140"/>
    <d v="2023-04-10T00:00:00"/>
    <s v="Office Supplies NST"/>
    <s v="APAJ"/>
    <n v="63497"/>
    <n v="35.06"/>
    <n v="11474"/>
    <s v="Toasted Espresso"/>
    <x v="4"/>
  </r>
  <r>
    <n v="7350"/>
    <s v="Office Supplies/Stationery"/>
    <n v="160"/>
    <d v="2023-04-10T00:00:00"/>
    <s v="Office Supplies NST"/>
    <s v="APAJ"/>
    <n v="63497"/>
    <n v="10.52"/>
    <n v="11474"/>
    <s v="Toasted Espresso"/>
    <x v="4"/>
  </r>
  <r>
    <n v="7350"/>
    <s v="Office Supplies/Stationery"/>
    <n v="935"/>
    <d v="2023-04-10T00:00:00"/>
    <s v="Office Supplies NST"/>
    <s v="APAJ"/>
    <n v="63497"/>
    <n v="8.77"/>
    <n v="11474"/>
    <s v="Toasted Espresso"/>
    <x v="4"/>
  </r>
  <r>
    <n v="7350"/>
    <s v="Office Supplies/Stationery"/>
    <n v="110"/>
    <d v="2023-04-18T00:00:00"/>
    <s v="Office Supplies NST"/>
    <s v="APAJ"/>
    <n v="63635"/>
    <n v="21.91"/>
    <n v="11474"/>
    <s v="Toasted Espresso"/>
    <x v="4"/>
  </r>
  <r>
    <n v="7350"/>
    <s v="Office Supplies/Stationery"/>
    <n v="112"/>
    <d v="2023-04-18T00:00:00"/>
    <s v="Office Supplies NST"/>
    <s v="APAJ"/>
    <n v="63635"/>
    <n v="10.96"/>
    <n v="11474"/>
    <s v="Toasted Espresso"/>
    <x v="4"/>
  </r>
  <r>
    <n v="7350"/>
    <s v="Office Supplies/Stationery"/>
    <n v="120"/>
    <d v="2023-04-18T00:00:00"/>
    <s v="Office Supplies NST"/>
    <s v="APAJ"/>
    <n v="63635"/>
    <n v="24.1"/>
    <n v="11474"/>
    <s v="Toasted Espresso"/>
    <x v="4"/>
  </r>
  <r>
    <n v="7350"/>
    <s v="Office Supplies/Stationery"/>
    <n v="130"/>
    <d v="2023-04-18T00:00:00"/>
    <s v="Office Supplies NST"/>
    <s v="APAJ"/>
    <n v="63635"/>
    <n v="18.63"/>
    <n v="11474"/>
    <s v="Toasted Espresso"/>
    <x v="4"/>
  </r>
  <r>
    <n v="7350"/>
    <s v="Office Supplies/Stationery"/>
    <n v="140"/>
    <d v="2023-04-18T00:00:00"/>
    <s v="Office Supplies NST"/>
    <s v="APAJ"/>
    <n v="63635"/>
    <n v="21.91"/>
    <n v="11474"/>
    <s v="Toasted Espresso"/>
    <x v="4"/>
  </r>
  <r>
    <n v="7350"/>
    <s v="Office Supplies/Stationery"/>
    <n v="160"/>
    <d v="2023-04-18T00:00:00"/>
    <s v="Office Supplies NST"/>
    <s v="APAJ"/>
    <n v="63635"/>
    <n v="6.57"/>
    <n v="11474"/>
    <s v="Toasted Espresso"/>
    <x v="4"/>
  </r>
  <r>
    <n v="7350"/>
    <s v="Office Supplies/Stationery"/>
    <n v="935"/>
    <d v="2023-04-18T00:00:00"/>
    <s v="Office Supplies NST"/>
    <s v="APAJ"/>
    <n v="63635"/>
    <n v="5.48"/>
    <n v="11474"/>
    <s v="Toasted Espresso"/>
    <x v="4"/>
  </r>
  <r>
    <n v="7350"/>
    <s v="Office Supplies/Stationery"/>
    <n v="110"/>
    <d v="2023-04-30T00:00:00"/>
    <s v="Office Supplies NST"/>
    <s v="APAJ"/>
    <n v="63844"/>
    <n v="28.49"/>
    <n v="11474"/>
    <s v="Toasted Espresso"/>
    <x v="4"/>
  </r>
  <r>
    <n v="7350"/>
    <s v="Office Supplies/Stationery"/>
    <n v="112"/>
    <d v="2023-04-30T00:00:00"/>
    <s v="Office Supplies NST"/>
    <s v="APAJ"/>
    <n v="63844"/>
    <n v="14.24"/>
    <n v="11474"/>
    <s v="Toasted Espresso"/>
    <x v="4"/>
  </r>
  <r>
    <n v="7350"/>
    <s v="Office Supplies/Stationery"/>
    <n v="120"/>
    <d v="2023-04-30T00:00:00"/>
    <s v="Office Supplies NST"/>
    <s v="APAJ"/>
    <n v="63844"/>
    <n v="31.34"/>
    <n v="11474"/>
    <s v="Toasted Espresso"/>
    <x v="4"/>
  </r>
  <r>
    <n v="7350"/>
    <s v="Office Supplies/Stationery"/>
    <n v="130"/>
    <d v="2023-04-30T00:00:00"/>
    <s v="Office Supplies NST"/>
    <s v="APAJ"/>
    <n v="63844"/>
    <n v="24.22"/>
    <n v="11474"/>
    <s v="Toasted Espresso"/>
    <x v="4"/>
  </r>
  <r>
    <n v="7350"/>
    <s v="Office Supplies/Stationery"/>
    <n v="140"/>
    <d v="2023-04-30T00:00:00"/>
    <s v="Office Supplies NST"/>
    <s v="APAJ"/>
    <n v="63844"/>
    <n v="28.49"/>
    <n v="11474"/>
    <s v="Toasted Espresso"/>
    <x v="4"/>
  </r>
  <r>
    <n v="7350"/>
    <s v="Office Supplies/Stationery"/>
    <n v="160"/>
    <d v="2023-04-30T00:00:00"/>
    <s v="Office Supplies NST"/>
    <s v="APAJ"/>
    <n v="63844"/>
    <n v="8.5500000000000007"/>
    <n v="11474"/>
    <s v="Toasted Espresso"/>
    <x v="4"/>
  </r>
  <r>
    <n v="7350"/>
    <s v="Office Supplies/Stationery"/>
    <n v="935"/>
    <d v="2023-04-30T00:00:00"/>
    <s v="Office Supplies NST"/>
    <s v="APAJ"/>
    <n v="63844"/>
    <n v="7.12"/>
    <n v="11474"/>
    <s v="Toasted Espresso"/>
    <x v="4"/>
  </r>
  <r>
    <n v="7350"/>
    <s v="Office Supplies/Stationery"/>
    <n v="110"/>
    <d v="2023-05-09T00:00:00"/>
    <s v="Office Supplies NST"/>
    <s v="APAJ"/>
    <n v="64102"/>
    <n v="51.5"/>
    <n v="11474"/>
    <s v="Toasted Espresso"/>
    <x v="4"/>
  </r>
  <r>
    <n v="7350"/>
    <s v="Office Supplies/Stationery"/>
    <n v="112"/>
    <d v="2023-05-09T00:00:00"/>
    <s v="Office Supplies NST"/>
    <s v="APAJ"/>
    <n v="64102"/>
    <n v="25.75"/>
    <n v="11474"/>
    <s v="Toasted Espresso"/>
    <x v="4"/>
  </r>
  <r>
    <n v="7350"/>
    <s v="Office Supplies/Stationery"/>
    <n v="120"/>
    <d v="2023-05-09T00:00:00"/>
    <s v="Office Supplies NST"/>
    <s v="APAJ"/>
    <n v="64102"/>
    <n v="56.64"/>
    <n v="11474"/>
    <s v="Toasted Espresso"/>
    <x v="4"/>
  </r>
  <r>
    <n v="7350"/>
    <s v="Office Supplies/Stationery"/>
    <n v="130"/>
    <d v="2023-05-09T00:00:00"/>
    <s v="Office Supplies NST"/>
    <s v="APAJ"/>
    <n v="64102"/>
    <n v="43.77"/>
    <n v="11474"/>
    <s v="Toasted Espresso"/>
    <x v="4"/>
  </r>
  <r>
    <n v="7350"/>
    <s v="Office Supplies/Stationery"/>
    <n v="140"/>
    <d v="2023-05-09T00:00:00"/>
    <s v="Office Supplies NST"/>
    <s v="APAJ"/>
    <n v="64102"/>
    <n v="51.5"/>
    <n v="11474"/>
    <s v="Toasted Espresso"/>
    <x v="4"/>
  </r>
  <r>
    <n v="7350"/>
    <s v="Office Supplies/Stationery"/>
    <n v="160"/>
    <d v="2023-05-09T00:00:00"/>
    <s v="Office Supplies NST"/>
    <s v="APAJ"/>
    <n v="64102"/>
    <n v="15.45"/>
    <n v="11474"/>
    <s v="Toasted Espresso"/>
    <x v="4"/>
  </r>
  <r>
    <n v="7350"/>
    <s v="Office Supplies/Stationery"/>
    <n v="935"/>
    <d v="2023-05-09T00:00:00"/>
    <s v="Office Supplies NST"/>
    <s v="APAJ"/>
    <n v="64102"/>
    <n v="12.88"/>
    <n v="11474"/>
    <s v="Toasted Espresso"/>
    <x v="4"/>
  </r>
  <r>
    <n v="7350"/>
    <s v="Office Supplies/Stationery"/>
    <n v="110"/>
    <d v="2023-05-15T00:00:00"/>
    <s v="Office Supplies NST"/>
    <s v="APAJ"/>
    <n v="64209"/>
    <n v="31.77"/>
    <n v="11474"/>
    <s v="Toasted Espresso"/>
    <x v="4"/>
  </r>
  <r>
    <n v="7350"/>
    <s v="Office Supplies/Stationery"/>
    <n v="112"/>
    <d v="2023-05-15T00:00:00"/>
    <s v="Office Supplies NST"/>
    <s v="APAJ"/>
    <n v="64209"/>
    <n v="15.89"/>
    <n v="11474"/>
    <s v="Toasted Espresso"/>
    <x v="4"/>
  </r>
  <r>
    <n v="7350"/>
    <s v="Office Supplies/Stationery"/>
    <n v="120"/>
    <d v="2023-05-15T00:00:00"/>
    <s v="Office Supplies NST"/>
    <s v="APAJ"/>
    <n v="64209"/>
    <n v="34.950000000000003"/>
    <n v="11474"/>
    <s v="Toasted Espresso"/>
    <x v="4"/>
  </r>
  <r>
    <n v="7350"/>
    <s v="Office Supplies/Stationery"/>
    <n v="130"/>
    <d v="2023-05-15T00:00:00"/>
    <s v="Office Supplies NST"/>
    <s v="APAJ"/>
    <n v="64209"/>
    <n v="27.01"/>
    <n v="11474"/>
    <s v="Toasted Espresso"/>
    <x v="4"/>
  </r>
  <r>
    <n v="7350"/>
    <s v="Office Supplies/Stationery"/>
    <n v="140"/>
    <d v="2023-05-15T00:00:00"/>
    <s v="Office Supplies NST"/>
    <s v="APAJ"/>
    <n v="64209"/>
    <n v="31.77"/>
    <n v="11474"/>
    <s v="Toasted Espresso"/>
    <x v="4"/>
  </r>
  <r>
    <n v="7350"/>
    <s v="Office Supplies/Stationery"/>
    <n v="160"/>
    <d v="2023-05-15T00:00:00"/>
    <s v="Office Supplies NST"/>
    <s v="APAJ"/>
    <n v="64209"/>
    <n v="9.5299999999999994"/>
    <n v="11474"/>
    <s v="Toasted Espresso"/>
    <x v="4"/>
  </r>
  <r>
    <n v="7350"/>
    <s v="Office Supplies/Stationery"/>
    <n v="935"/>
    <d v="2023-05-15T00:00:00"/>
    <s v="Office Supplies NST"/>
    <s v="APAJ"/>
    <n v="64209"/>
    <n v="7.95"/>
    <n v="11474"/>
    <s v="Toasted Espresso"/>
    <x v="4"/>
  </r>
  <r>
    <n v="7350"/>
    <s v="Office Supplies/Stationery"/>
    <n v="110"/>
    <d v="2023-05-23T00:00:00"/>
    <s v="Office Supplies NST"/>
    <s v="APAJ"/>
    <n v="64365"/>
    <n v="37.25"/>
    <n v="11474"/>
    <s v="Toasted Espresso"/>
    <x v="4"/>
  </r>
  <r>
    <n v="7350"/>
    <s v="Office Supplies/Stationery"/>
    <n v="112"/>
    <d v="2023-05-23T00:00:00"/>
    <s v="Office Supplies NST"/>
    <s v="APAJ"/>
    <n v="64365"/>
    <n v="18.63"/>
    <n v="11474"/>
    <s v="Toasted Espresso"/>
    <x v="4"/>
  </r>
  <r>
    <n v="7350"/>
    <s v="Office Supplies/Stationery"/>
    <n v="120"/>
    <d v="2023-05-23T00:00:00"/>
    <s v="Office Supplies NST"/>
    <s v="APAJ"/>
    <n v="64365"/>
    <n v="40.97"/>
    <n v="11474"/>
    <s v="Toasted Espresso"/>
    <x v="4"/>
  </r>
  <r>
    <n v="7350"/>
    <s v="Office Supplies/Stationery"/>
    <n v="130"/>
    <d v="2023-05-23T00:00:00"/>
    <s v="Office Supplies NST"/>
    <s v="APAJ"/>
    <n v="64365"/>
    <n v="31.66"/>
    <n v="11474"/>
    <s v="Toasted Espresso"/>
    <x v="4"/>
  </r>
  <r>
    <n v="7350"/>
    <s v="Office Supplies/Stationery"/>
    <n v="140"/>
    <d v="2023-05-23T00:00:00"/>
    <s v="Office Supplies NST"/>
    <s v="APAJ"/>
    <n v="64365"/>
    <n v="37.25"/>
    <n v="11474"/>
    <s v="Toasted Espresso"/>
    <x v="4"/>
  </r>
  <r>
    <n v="7350"/>
    <s v="Office Supplies/Stationery"/>
    <n v="160"/>
    <d v="2023-05-23T00:00:00"/>
    <s v="Office Supplies NST"/>
    <s v="APAJ"/>
    <n v="64365"/>
    <n v="11.17"/>
    <n v="11474"/>
    <s v="Toasted Espresso"/>
    <x v="4"/>
  </r>
  <r>
    <n v="7350"/>
    <s v="Office Supplies/Stationery"/>
    <n v="935"/>
    <d v="2023-05-23T00:00:00"/>
    <s v="Office Supplies NST"/>
    <s v="APAJ"/>
    <n v="64365"/>
    <n v="9.31"/>
    <n v="11474"/>
    <s v="Toasted Espresso"/>
    <x v="4"/>
  </r>
  <r>
    <n v="7350"/>
    <s v="Office Supplies/Stationery"/>
    <n v="110"/>
    <d v="2023-05-31T00:00:00"/>
    <s v="Office Supplies NST"/>
    <s v="APAJ"/>
    <n v="64529"/>
    <n v="51.5"/>
    <n v="11474"/>
    <s v="Toasted Espresso"/>
    <x v="4"/>
  </r>
  <r>
    <n v="7350"/>
    <s v="Office Supplies/Stationery"/>
    <n v="112"/>
    <d v="2023-05-31T00:00:00"/>
    <s v="Office Supplies NST"/>
    <s v="APAJ"/>
    <n v="64529"/>
    <n v="25.75"/>
    <n v="11474"/>
    <s v="Toasted Espresso"/>
    <x v="4"/>
  </r>
  <r>
    <n v="7350"/>
    <s v="Office Supplies/Stationery"/>
    <n v="120"/>
    <d v="2023-05-31T00:00:00"/>
    <s v="Office Supplies NST"/>
    <s v="APAJ"/>
    <n v="64529"/>
    <n v="56.64"/>
    <n v="11474"/>
    <s v="Toasted Espresso"/>
    <x v="4"/>
  </r>
  <r>
    <n v="7350"/>
    <s v="Office Supplies/Stationery"/>
    <n v="130"/>
    <d v="2023-05-31T00:00:00"/>
    <s v="Office Supplies NST"/>
    <s v="APAJ"/>
    <n v="64529"/>
    <n v="43.77"/>
    <n v="11474"/>
    <s v="Toasted Espresso"/>
    <x v="4"/>
  </r>
  <r>
    <n v="7350"/>
    <s v="Office Supplies/Stationery"/>
    <n v="140"/>
    <d v="2023-05-31T00:00:00"/>
    <s v="Office Supplies NST"/>
    <s v="APAJ"/>
    <n v="64529"/>
    <n v="51.5"/>
    <n v="11474"/>
    <s v="Toasted Espresso"/>
    <x v="4"/>
  </r>
  <r>
    <n v="7350"/>
    <s v="Office Supplies/Stationery"/>
    <n v="160"/>
    <d v="2023-05-31T00:00:00"/>
    <s v="Office Supplies NST"/>
    <s v="APAJ"/>
    <n v="64529"/>
    <n v="15.45"/>
    <n v="11474"/>
    <s v="Toasted Espresso"/>
    <x v="4"/>
  </r>
  <r>
    <n v="7350"/>
    <s v="Office Supplies/Stationery"/>
    <n v="935"/>
    <d v="2023-05-31T00:00:00"/>
    <s v="Office Supplies NST"/>
    <s v="APAJ"/>
    <n v="64529"/>
    <n v="12.88"/>
    <n v="11474"/>
    <s v="Toasted Espresso"/>
    <x v="4"/>
  </r>
  <r>
    <n v="7350"/>
    <s v="Office Supplies/Stationery"/>
    <n v="110"/>
    <d v="2023-07-03T00:00:00"/>
    <s v="Toasted Espresso"/>
    <s v="APAJ"/>
    <n v="65324"/>
    <n v="10.96"/>
    <n v="11474"/>
    <s v="Toasted Espresso"/>
    <x v="4"/>
  </r>
  <r>
    <n v="7350"/>
    <s v="Office Supplies/Stationery"/>
    <n v="112"/>
    <d v="2023-07-03T00:00:00"/>
    <s v="Toasted Espresso"/>
    <s v="APAJ"/>
    <n v="65324"/>
    <n v="10.96"/>
    <n v="11474"/>
    <s v="Toasted Espresso"/>
    <x v="4"/>
  </r>
  <r>
    <n v="7350"/>
    <s v="Office Supplies/Stationery"/>
    <n v="120"/>
    <d v="2023-07-03T00:00:00"/>
    <s v="Toasted Espresso"/>
    <s v="APAJ"/>
    <n v="65324"/>
    <n v="5.48"/>
    <n v="11474"/>
    <s v="Toasted Espresso"/>
    <x v="4"/>
  </r>
  <r>
    <n v="7350"/>
    <s v="Office Supplies/Stationery"/>
    <n v="140"/>
    <d v="2023-07-03T00:00:00"/>
    <s v="Toasted Espresso"/>
    <s v="APAJ"/>
    <n v="65324"/>
    <n v="87.65"/>
    <n v="11474"/>
    <s v="Toasted Espresso"/>
    <x v="4"/>
  </r>
  <r>
    <n v="7350"/>
    <s v="Office Supplies/Stationery"/>
    <n v="140"/>
    <d v="2023-07-03T00:00:00"/>
    <s v="Toasted Espresso"/>
    <s v="APAJ"/>
    <n v="65324"/>
    <n v="21.91"/>
    <n v="11474"/>
    <s v="Toasted Espresso"/>
    <x v="4"/>
  </r>
  <r>
    <n v="7350"/>
    <s v="Office Supplies/Stationery"/>
    <n v="140"/>
    <d v="2023-11-13T00:00:00"/>
    <s v="Toasted Espresso- milk"/>
    <s v="APAJ"/>
    <n v="68744"/>
    <n v="158.87"/>
    <n v="11474"/>
    <s v="Toasted Espresso"/>
    <x v="4"/>
  </r>
  <r>
    <n v="7350"/>
    <s v="Office Supplies/Stationery"/>
    <n v="430"/>
    <d v="2023-04-26T00:00:00"/>
    <s v="Topmaq (Hitchon international ltd)- SILVERBACK STORAGE Locker Cabinet for hobby"/>
    <s v="APAJ"/>
    <n v="963690"/>
    <n v="647.57000000000005"/>
    <n v="204536"/>
    <s v="Topmaq (Hitchon international ltd)"/>
    <x v="4"/>
  </r>
  <r>
    <n v="7350"/>
    <s v="Office Supplies/Stationery"/>
    <n v="430"/>
    <d v="2023-09-11T00:00:00"/>
    <s v="Topmaq (Hitchon international ltd)"/>
    <s v="APAJ"/>
    <n v="993620"/>
    <n v="221.65"/>
    <n v="204536"/>
    <s v="Topmaq (Hitchon international ltd)"/>
    <x v="4"/>
  </r>
  <r>
    <n v="7350"/>
    <s v="Office Supplies/Stationery"/>
    <n v="230"/>
    <d v="2023-09-15T00:00:00"/>
    <s v="Toyota NZ Parts HENDERSON"/>
    <s v="APAJ"/>
    <n v="4791228"/>
    <n v="82.9"/>
    <n v="3106"/>
    <s v="Toyota NZ Parts HENDERSON"/>
    <x v="4"/>
  </r>
  <r>
    <n v="7350"/>
    <s v="Office Supplies/Stationery"/>
    <n v="210"/>
    <d v="2023-10-01T00:00:00"/>
    <s v="Trimfix Ltd"/>
    <s v="APAJ"/>
    <n v="40654"/>
    <n v="191.3"/>
    <n v="485"/>
    <s v="Trimfix Ltd"/>
    <x v="4"/>
  </r>
  <r>
    <n v="7350"/>
    <s v="Office Supplies/Stationery"/>
    <n v="340"/>
    <d v="2023-04-01T00:00:00"/>
    <s v="Tristram European Limited"/>
    <s v="APAJ"/>
    <n v="470944"/>
    <n v="376.3"/>
    <n v="10404"/>
    <s v="Tristram European Limited"/>
    <x v="4"/>
  </r>
  <r>
    <n v="7350"/>
    <s v="Office Supplies/Stationery"/>
    <n v="110"/>
    <d v="2024-01-26T00:00:00"/>
    <s v="Office NST/NWT"/>
    <s v="APAJ"/>
    <n v="114"/>
    <n v="290.39999999999998"/>
    <n v="200151"/>
    <s v="Turbosmart"/>
    <x v="4"/>
  </r>
  <r>
    <n v="7350"/>
    <s v="Office Supplies/Stationery"/>
    <n v="112"/>
    <d v="2024-01-26T00:00:00"/>
    <s v="Office NST/NWT"/>
    <s v="APAJ"/>
    <n v="114"/>
    <n v="290.39999999999998"/>
    <n v="200151"/>
    <s v="Turbosmart"/>
    <x v="4"/>
  </r>
  <r>
    <n v="7350"/>
    <s v="Office Supplies/Stationery"/>
    <n v="120"/>
    <d v="2024-01-26T00:00:00"/>
    <s v="Office NST/NWT"/>
    <s v="APAJ"/>
    <n v="114"/>
    <n v="290.39999999999998"/>
    <n v="200151"/>
    <s v="Turbosmart"/>
    <x v="4"/>
  </r>
  <r>
    <n v="7350"/>
    <s v="Office Supplies/Stationery"/>
    <n v="130"/>
    <d v="2024-01-26T00:00:00"/>
    <s v="Office NST/NWT"/>
    <s v="APAJ"/>
    <n v="114"/>
    <n v="290.39999999999998"/>
    <n v="200151"/>
    <s v="Turbosmart"/>
    <x v="4"/>
  </r>
  <r>
    <n v="7350"/>
    <s v="Office Supplies/Stationery"/>
    <n v="130"/>
    <d v="2024-01-26T00:00:00"/>
    <s v="Turbosmart"/>
    <s v="APAJ"/>
    <n v="24012024"/>
    <n v="165.66"/>
    <n v="200151"/>
    <s v="Turbosmart"/>
    <x v="4"/>
  </r>
  <r>
    <n v="7350"/>
    <s v="Office Supplies/Stationery"/>
    <n v="130"/>
    <d v="2024-01-26T00:00:00"/>
    <s v="Turbosmart"/>
    <s v="APAJ"/>
    <n v="24012024"/>
    <n v="-331.32"/>
    <n v="200151"/>
    <s v="Turbosmart"/>
    <x v="4"/>
  </r>
  <r>
    <n v="7350"/>
    <s v="Office Supplies/Stationery"/>
    <n v="140"/>
    <d v="2024-01-26T00:00:00"/>
    <s v="Office NST/NWT"/>
    <s v="APAJ"/>
    <n v="114"/>
    <n v="290.39999999999998"/>
    <n v="200151"/>
    <s v="Turbosmart"/>
    <x v="4"/>
  </r>
  <r>
    <n v="7350"/>
    <s v="Office Supplies/Stationery"/>
    <n v="160"/>
    <d v="2024-01-26T00:00:00"/>
    <s v="Office NST/NWT"/>
    <s v="APAJ"/>
    <n v="114"/>
    <n v="290.39999999999998"/>
    <n v="200151"/>
    <s v="Turbosmart"/>
    <x v="4"/>
  </r>
  <r>
    <n v="7350"/>
    <s v="Office Supplies/Stationery"/>
    <n v="210"/>
    <d v="2024-01-26T00:00:00"/>
    <s v="Office NST/NWT"/>
    <s v="APAJ"/>
    <n v="114"/>
    <n v="290.39999999999998"/>
    <n v="200151"/>
    <s v="Turbosmart"/>
    <x v="4"/>
  </r>
  <r>
    <n v="7350"/>
    <s v="Office Supplies/Stationery"/>
    <n v="220"/>
    <d v="2024-01-26T00:00:00"/>
    <s v="Office NST/NWT"/>
    <s v="APAJ"/>
    <n v="114"/>
    <n v="290.39999999999998"/>
    <n v="200151"/>
    <s v="Turbosmart"/>
    <x v="4"/>
  </r>
  <r>
    <n v="7350"/>
    <s v="Office Supplies/Stationery"/>
    <n v="230"/>
    <d v="2024-01-26T00:00:00"/>
    <s v="Office NST/NWT"/>
    <s v="APAJ"/>
    <n v="114"/>
    <n v="290.39999999999998"/>
    <n v="200151"/>
    <s v="Turbosmart"/>
    <x v="4"/>
  </r>
  <r>
    <n v="7350"/>
    <s v="Office Supplies/Stationery"/>
    <n v="240"/>
    <d v="2024-01-26T00:00:00"/>
    <s v="Office NST/NWT"/>
    <s v="APAJ"/>
    <n v="114"/>
    <n v="290.39999999999998"/>
    <n v="200151"/>
    <s v="Turbosmart"/>
    <x v="4"/>
  </r>
  <r>
    <n v="7350"/>
    <s v="Office Supplies/Stationery"/>
    <n v="340"/>
    <d v="2024-01-26T00:00:00"/>
    <s v="Office NST/NWT"/>
    <s v="APAJ"/>
    <n v="114"/>
    <n v="290.48"/>
    <n v="200151"/>
    <s v="Turbosmart"/>
    <x v="4"/>
  </r>
  <r>
    <n v="7350"/>
    <s v="Office Supplies/Stationery"/>
    <n v="935"/>
    <d v="2024-01-26T00:00:00"/>
    <s v="Office NST/NWT"/>
    <s v="APAJ"/>
    <n v="114"/>
    <n v="290.39999999999998"/>
    <n v="200151"/>
    <s v="Turbosmart"/>
    <x v="4"/>
  </r>
  <r>
    <n v="7350"/>
    <s v="Office Supplies/Stationery"/>
    <n v="936"/>
    <d v="2024-01-26T00:00:00"/>
    <s v="Office NST/NWT"/>
    <s v="APAJ"/>
    <n v="114"/>
    <n v="290.39999999999998"/>
    <n v="200151"/>
    <s v="Turbosmart"/>
    <x v="4"/>
  </r>
  <r>
    <n v="7350"/>
    <s v="Office Supplies/Stationery"/>
    <n v="935"/>
    <d v="2023-05-01T00:00:00"/>
    <s v="Tyre Place Express"/>
    <s v="APAJ"/>
    <n v="6371295"/>
    <n v="199"/>
    <n v="200252"/>
    <s v="Tyre Place Express"/>
    <x v="4"/>
  </r>
  <r>
    <n v="7350"/>
    <s v="Office Supplies/Stationery"/>
    <n v="120"/>
    <d v="2024-02-29T00:00:00"/>
    <s v="Vehicle Testing NZ Ltd (VTNZ)"/>
    <s v="APAJ"/>
    <n v="523140573"/>
    <n v="-78.260000000000005"/>
    <n v="158"/>
    <s v="Vehicle Testing NZ Ltd (VTNZ)"/>
    <x v="4"/>
  </r>
  <r>
    <n v="7350"/>
    <s v="Office Supplies/Stationery"/>
    <n v="210"/>
    <d v="2024-01-24T00:00:00"/>
    <s v="Advertising NWT"/>
    <s v="APAJ"/>
    <d v="2024-01-01T00:00:00"/>
    <n v="314.7"/>
    <n v="204618"/>
    <s v="Visa Business Statement-  Steve Bambury (3856)"/>
    <x v="4"/>
  </r>
  <r>
    <n v="7350"/>
    <s v="Office Supplies/Stationery"/>
    <n v="220"/>
    <d v="2024-01-24T00:00:00"/>
    <s v="Advertising NWT"/>
    <s v="APAJ"/>
    <d v="2024-01-01T00:00:00"/>
    <n v="314.7"/>
    <n v="204618"/>
    <s v="Visa Business Statement-  Steve Bambury (3856)"/>
    <x v="4"/>
  </r>
  <r>
    <n v="7350"/>
    <s v="Office Supplies/Stationery"/>
    <n v="230"/>
    <d v="2024-01-24T00:00:00"/>
    <s v="Advertising NWT"/>
    <s v="APAJ"/>
    <d v="2024-01-01T00:00:00"/>
    <n v="314.7"/>
    <n v="204618"/>
    <s v="Visa Business Statement-  Steve Bambury (3856)"/>
    <x v="4"/>
  </r>
  <r>
    <n v="7350"/>
    <s v="Office Supplies/Stationery"/>
    <n v="240"/>
    <d v="2024-01-24T00:00:00"/>
    <s v="Advertising NWT"/>
    <s v="APAJ"/>
    <d v="2024-01-01T00:00:00"/>
    <n v="314.7"/>
    <n v="204618"/>
    <s v="Visa Business Statement-  Steve Bambury (3856)"/>
    <x v="4"/>
  </r>
  <r>
    <n v="7350"/>
    <s v="Office Supplies/Stationery"/>
    <n v="340"/>
    <d v="2024-01-24T00:00:00"/>
    <s v="Advertising NWT"/>
    <s v="APAJ"/>
    <d v="2024-01-01T00:00:00"/>
    <n v="141.62"/>
    <n v="204618"/>
    <s v="Visa Business Statement-  Steve Bambury (3856)"/>
    <x v="4"/>
  </r>
  <r>
    <n v="7350"/>
    <s v="Office Supplies/Stationery"/>
    <n v="936"/>
    <d v="2024-01-24T00:00:00"/>
    <s v="Advertising NWT"/>
    <s v="APAJ"/>
    <d v="2024-01-01T00:00:00"/>
    <n v="173.09"/>
    <n v="204618"/>
    <s v="Visa Business Statement-  Steve Bambury (3856)"/>
    <x v="4"/>
  </r>
  <r>
    <n v="7350"/>
    <s v="Office Supplies/Stationery"/>
    <n v="112"/>
    <d v="2023-07-31T00:00:00"/>
    <s v="Visa Business Statement- Ash (3864)"/>
    <s v="APAJ"/>
    <d v="2023-07-01T00:00:00"/>
    <n v="287.20999999999998"/>
    <n v="204620"/>
    <s v="Visa Business Statement- Ash (3864)"/>
    <x v="4"/>
  </r>
  <r>
    <n v="7350"/>
    <s v="Office Supplies/Stationery"/>
    <n v="112"/>
    <d v="2023-08-28T00:00:00"/>
    <s v="Visa Business Statement- Ash (3864)"/>
    <s v="APAJ"/>
    <n v="28082023"/>
    <n v="520.87"/>
    <n v="204620"/>
    <s v="Visa Business Statement- Ash (3864)"/>
    <x v="4"/>
  </r>
  <r>
    <n v="7350"/>
    <s v="Office Supplies/Stationery"/>
    <n v="112"/>
    <d v="2024-01-24T00:00:00"/>
    <s v="Visa Business Statement- Ash (3864)"/>
    <s v="APAJ"/>
    <d v="2024-01-01T00:00:00"/>
    <n v="521.74"/>
    <n v="204620"/>
    <s v="Visa Business Statement- Ash (3864)"/>
    <x v="4"/>
  </r>
  <r>
    <n v="7350"/>
    <s v="Office Supplies/Stationery"/>
    <n v="130"/>
    <d v="2023-11-22T00:00:00"/>
    <s v="Visa Business Statement- Fraser (6834)"/>
    <s v="APAJ"/>
    <s v="BS21.10.23"/>
    <n v="217.39"/>
    <n v="204619"/>
    <s v="Visa Business Statement- Fraser (6834)"/>
    <x v="4"/>
  </r>
  <r>
    <n v="7350"/>
    <s v="Office Supplies/Stationery"/>
    <n v="140"/>
    <d v="2023-11-22T00:00:00"/>
    <s v="Visa Business Statement- Fraser (6834)"/>
    <s v="APAJ"/>
    <s v="BS21.10.23"/>
    <n v="221.96"/>
    <n v="204619"/>
    <s v="Visa Business Statement- Fraser (6834)"/>
    <x v="4"/>
  </r>
  <r>
    <n v="7350"/>
    <s v="Office Supplies/Stationery"/>
    <n v="130"/>
    <d v="2024-01-01T00:00:00"/>
    <s v="Visa Business Statement- Fraser (6834)"/>
    <s v="APAJ"/>
    <d v="2023-12-01T00:00:00"/>
    <n v="24.29"/>
    <n v="204619"/>
    <s v="Visa Business Statement- Fraser (6834)"/>
    <x v="4"/>
  </r>
  <r>
    <n v="7350"/>
    <s v="Office Supplies/Stationery"/>
    <n v="140"/>
    <d v="2023-10-06T00:00:00"/>
    <s v="Wairau Brake Services"/>
    <s v="APAJ"/>
    <s v="14340-1"/>
    <n v="16.96"/>
    <n v="11055"/>
    <s v="Wairau Brake Services"/>
    <x v="4"/>
  </r>
  <r>
    <n v="7350"/>
    <s v="Office Supplies/Stationery"/>
    <n v="110"/>
    <d v="2023-03-02T00:00:00"/>
    <s v="Office NST/NWT"/>
    <s v="APAJ"/>
    <n v="9965990"/>
    <n v="6.6"/>
    <n v="157"/>
    <s v="Warehouse Stationery Ltd"/>
    <x v="4"/>
  </r>
  <r>
    <n v="7350"/>
    <s v="Office Supplies/Stationery"/>
    <n v="112"/>
    <d v="2023-03-02T00:00:00"/>
    <s v="Office NST/NWT"/>
    <s v="APAJ"/>
    <n v="9965990"/>
    <n v="4.95"/>
    <n v="157"/>
    <s v="Warehouse Stationery Ltd"/>
    <x v="4"/>
  </r>
  <r>
    <n v="7350"/>
    <s v="Office Supplies/Stationery"/>
    <n v="120"/>
    <d v="2023-03-02T00:00:00"/>
    <s v="Office NST/NWT"/>
    <s v="APAJ"/>
    <n v="9965990"/>
    <n v="8.91"/>
    <n v="157"/>
    <s v="Warehouse Stationery Ltd"/>
    <x v="4"/>
  </r>
  <r>
    <n v="7350"/>
    <s v="Office Supplies/Stationery"/>
    <n v="130"/>
    <d v="2023-03-02T00:00:00"/>
    <s v="Office NST/NWT"/>
    <s v="APAJ"/>
    <n v="9965990"/>
    <n v="5.05"/>
    <n v="157"/>
    <s v="Warehouse Stationery Ltd"/>
    <x v="4"/>
  </r>
  <r>
    <n v="7350"/>
    <s v="Office Supplies/Stationery"/>
    <n v="140"/>
    <d v="2023-03-02T00:00:00"/>
    <s v="Office NST/NWT"/>
    <s v="APAJ"/>
    <n v="9965990"/>
    <n v="5.94"/>
    <n v="157"/>
    <s v="Warehouse Stationery Ltd"/>
    <x v="4"/>
  </r>
  <r>
    <n v="7350"/>
    <s v="Office Supplies/Stationery"/>
    <n v="160"/>
    <d v="2023-03-02T00:00:00"/>
    <s v="Office NST/NWT"/>
    <s v="APAJ"/>
    <n v="9965990"/>
    <n v="2.97"/>
    <n v="157"/>
    <s v="Warehouse Stationery Ltd"/>
    <x v="4"/>
  </r>
  <r>
    <n v="7350"/>
    <s v="Office Supplies/Stationery"/>
    <n v="210"/>
    <d v="2023-03-02T00:00:00"/>
    <s v="Office NST/NWT"/>
    <s v="APAJ"/>
    <n v="9965990"/>
    <n v="3.3"/>
    <n v="157"/>
    <s v="Warehouse Stationery Ltd"/>
    <x v="4"/>
  </r>
  <r>
    <n v="7350"/>
    <s v="Office Supplies/Stationery"/>
    <n v="220"/>
    <d v="2023-03-02T00:00:00"/>
    <s v="Office NST/NWT"/>
    <s v="APAJ"/>
    <n v="9965990"/>
    <n v="1.98"/>
    <n v="157"/>
    <s v="Warehouse Stationery Ltd"/>
    <x v="4"/>
  </r>
  <r>
    <n v="7350"/>
    <s v="Office Supplies/Stationery"/>
    <n v="230"/>
    <d v="2023-03-02T00:00:00"/>
    <s v="Office NST/NWT"/>
    <s v="APAJ"/>
    <n v="9965990"/>
    <n v="3.34"/>
    <n v="157"/>
    <s v="Warehouse Stationery Ltd"/>
    <x v="4"/>
  </r>
  <r>
    <n v="7350"/>
    <s v="Office Supplies/Stationery"/>
    <n v="240"/>
    <d v="2023-03-02T00:00:00"/>
    <s v="Office NST/NWT"/>
    <s v="APAJ"/>
    <n v="9965990"/>
    <n v="2.63"/>
    <n v="157"/>
    <s v="Warehouse Stationery Ltd"/>
    <x v="4"/>
  </r>
  <r>
    <n v="7350"/>
    <s v="Office Supplies/Stationery"/>
    <n v="340"/>
    <d v="2023-03-02T00:00:00"/>
    <s v="Office NST/NWT"/>
    <s v="APAJ"/>
    <n v="9965990"/>
    <n v="1.35"/>
    <n v="157"/>
    <s v="Warehouse Stationery Ltd"/>
    <x v="4"/>
  </r>
  <r>
    <n v="7350"/>
    <s v="Office Supplies/Stationery"/>
    <n v="935"/>
    <d v="2023-03-02T00:00:00"/>
    <s v="Office NST/NWT"/>
    <s v="APAJ"/>
    <n v="9965990"/>
    <n v="1.23"/>
    <n v="157"/>
    <s v="Warehouse Stationery Ltd"/>
    <x v="4"/>
  </r>
  <r>
    <n v="7350"/>
    <s v="Office Supplies/Stationery"/>
    <n v="936"/>
    <d v="2023-03-02T00:00:00"/>
    <s v="Office NST/NWT"/>
    <s v="APAJ"/>
    <n v="9965990"/>
    <n v="1.23"/>
    <n v="157"/>
    <s v="Warehouse Stationery Ltd"/>
    <x v="4"/>
  </r>
  <r>
    <n v="7350"/>
    <s v="Office Supplies/Stationery"/>
    <n v="110"/>
    <d v="2023-03-03T00:00:00"/>
    <s v="Office NST/NWT"/>
    <s v="APAJ"/>
    <n v="9966798"/>
    <n v="5.21"/>
    <n v="157"/>
    <s v="Warehouse Stationery Ltd"/>
    <x v="4"/>
  </r>
  <r>
    <n v="7350"/>
    <s v="Office Supplies/Stationery"/>
    <n v="112"/>
    <d v="2023-03-03T00:00:00"/>
    <s v="Office NST/NWT"/>
    <s v="APAJ"/>
    <n v="9966798"/>
    <n v="3.9"/>
    <n v="157"/>
    <s v="Warehouse Stationery Ltd"/>
    <x v="4"/>
  </r>
  <r>
    <n v="7350"/>
    <s v="Office Supplies/Stationery"/>
    <n v="120"/>
    <d v="2023-03-03T00:00:00"/>
    <s v="Office NST/NWT"/>
    <s v="APAJ"/>
    <n v="9966798"/>
    <n v="7.03"/>
    <n v="157"/>
    <s v="Warehouse Stationery Ltd"/>
    <x v="4"/>
  </r>
  <r>
    <n v="7350"/>
    <s v="Office Supplies/Stationery"/>
    <n v="130"/>
    <d v="2023-03-03T00:00:00"/>
    <s v="Office NST/NWT"/>
    <s v="APAJ"/>
    <n v="9966798"/>
    <n v="3.98"/>
    <n v="157"/>
    <s v="Warehouse Stationery Ltd"/>
    <x v="4"/>
  </r>
  <r>
    <n v="7350"/>
    <s v="Office Supplies/Stationery"/>
    <n v="140"/>
    <d v="2023-03-03T00:00:00"/>
    <s v="Office NST/NWT"/>
    <s v="APAJ"/>
    <n v="9966798"/>
    <n v="4.6900000000000004"/>
    <n v="157"/>
    <s v="Warehouse Stationery Ltd"/>
    <x v="4"/>
  </r>
  <r>
    <n v="7350"/>
    <s v="Office Supplies/Stationery"/>
    <n v="160"/>
    <d v="2023-03-03T00:00:00"/>
    <s v="Office NST/NWT"/>
    <s v="APAJ"/>
    <n v="9966798"/>
    <n v="2.35"/>
    <n v="157"/>
    <s v="Warehouse Stationery Ltd"/>
    <x v="4"/>
  </r>
  <r>
    <n v="7350"/>
    <s v="Office Supplies/Stationery"/>
    <n v="210"/>
    <d v="2023-03-03T00:00:00"/>
    <s v="Office NST/NWT"/>
    <s v="APAJ"/>
    <n v="9966798"/>
    <n v="2.61"/>
    <n v="157"/>
    <s v="Warehouse Stationery Ltd"/>
    <x v="4"/>
  </r>
  <r>
    <n v="7350"/>
    <s v="Office Supplies/Stationery"/>
    <n v="220"/>
    <d v="2023-03-03T00:00:00"/>
    <s v="Office NST/NWT"/>
    <s v="APAJ"/>
    <n v="9966798"/>
    <n v="1.57"/>
    <n v="157"/>
    <s v="Warehouse Stationery Ltd"/>
    <x v="4"/>
  </r>
  <r>
    <n v="7350"/>
    <s v="Office Supplies/Stationery"/>
    <n v="230"/>
    <d v="2023-03-03T00:00:00"/>
    <s v="Office NST/NWT"/>
    <s v="APAJ"/>
    <n v="9966798"/>
    <n v="2.63"/>
    <n v="157"/>
    <s v="Warehouse Stationery Ltd"/>
    <x v="4"/>
  </r>
  <r>
    <n v="7350"/>
    <s v="Office Supplies/Stationery"/>
    <n v="240"/>
    <d v="2023-03-03T00:00:00"/>
    <s v="Office NST/NWT"/>
    <s v="APAJ"/>
    <n v="9966798"/>
    <n v="2.08"/>
    <n v="157"/>
    <s v="Warehouse Stationery Ltd"/>
    <x v="4"/>
  </r>
  <r>
    <n v="7350"/>
    <s v="Office Supplies/Stationery"/>
    <n v="340"/>
    <d v="2023-03-03T00:00:00"/>
    <s v="Office NST/NWT"/>
    <s v="APAJ"/>
    <n v="9966798"/>
    <n v="1.06"/>
    <n v="157"/>
    <s v="Warehouse Stationery Ltd"/>
    <x v="4"/>
  </r>
  <r>
    <n v="7350"/>
    <s v="Office Supplies/Stationery"/>
    <n v="935"/>
    <d v="2023-03-03T00:00:00"/>
    <s v="Office NST/NWT"/>
    <s v="APAJ"/>
    <n v="9966798"/>
    <n v="0.97"/>
    <n v="157"/>
    <s v="Warehouse Stationery Ltd"/>
    <x v="4"/>
  </r>
  <r>
    <n v="7350"/>
    <s v="Office Supplies/Stationery"/>
    <n v="936"/>
    <d v="2023-03-03T00:00:00"/>
    <s v="Office NST/NWT"/>
    <s v="APAJ"/>
    <n v="9966798"/>
    <n v="0.97"/>
    <n v="157"/>
    <s v="Warehouse Stationery Ltd"/>
    <x v="4"/>
  </r>
  <r>
    <n v="7350"/>
    <s v="Office Supplies/Stationery"/>
    <n v="210"/>
    <d v="2023-05-04T00:00:00"/>
    <s v="Warehouse Stationery Ltd- AMOS JUMBO GLUE STICK 35GM"/>
    <s v="APAJ"/>
    <n v="10041502"/>
    <n v="6.96"/>
    <n v="157"/>
    <s v="Warehouse Stationery Ltd"/>
    <x v="4"/>
  </r>
  <r>
    <n v="7350"/>
    <s v="Office Supplies/Stationery"/>
    <n v="110"/>
    <d v="2023-05-15T00:00:00"/>
    <s v="Office Supplies NST"/>
    <s v="APAJ"/>
    <n v="10055963"/>
    <n v="30.96"/>
    <n v="157"/>
    <s v="Warehouse Stationery Ltd"/>
    <x v="4"/>
  </r>
  <r>
    <n v="7350"/>
    <s v="Office Supplies/Stationery"/>
    <n v="112"/>
    <d v="2023-05-15T00:00:00"/>
    <s v="Office Supplies NST"/>
    <s v="APAJ"/>
    <n v="10055963"/>
    <n v="15.48"/>
    <n v="157"/>
    <s v="Warehouse Stationery Ltd"/>
    <x v="4"/>
  </r>
  <r>
    <n v="7350"/>
    <s v="Office Supplies/Stationery"/>
    <n v="120"/>
    <d v="2023-05-15T00:00:00"/>
    <s v="Office Supplies NST"/>
    <s v="APAJ"/>
    <n v="10055963"/>
    <n v="34.049999999999997"/>
    <n v="157"/>
    <s v="Warehouse Stationery Ltd"/>
    <x v="4"/>
  </r>
  <r>
    <n v="7350"/>
    <s v="Office Supplies/Stationery"/>
    <n v="130"/>
    <d v="2023-05-15T00:00:00"/>
    <s v="Office Supplies NST"/>
    <s v="APAJ"/>
    <n v="10055963"/>
    <n v="26.31"/>
    <n v="157"/>
    <s v="Warehouse Stationery Ltd"/>
    <x v="4"/>
  </r>
  <r>
    <n v="7350"/>
    <s v="Office Supplies/Stationery"/>
    <n v="140"/>
    <d v="2023-05-15T00:00:00"/>
    <s v="Office Supplies NST"/>
    <s v="APAJ"/>
    <n v="10055963"/>
    <n v="30.96"/>
    <n v="157"/>
    <s v="Warehouse Stationery Ltd"/>
    <x v="4"/>
  </r>
  <r>
    <n v="7350"/>
    <s v="Office Supplies/Stationery"/>
    <n v="160"/>
    <d v="2023-05-15T00:00:00"/>
    <s v="Office Supplies NST"/>
    <s v="APAJ"/>
    <n v="10055963"/>
    <n v="9.2899999999999991"/>
    <n v="157"/>
    <s v="Warehouse Stationery Ltd"/>
    <x v="4"/>
  </r>
  <r>
    <n v="7350"/>
    <s v="Office Supplies/Stationery"/>
    <n v="935"/>
    <d v="2023-05-15T00:00:00"/>
    <s v="Office Supplies NST"/>
    <s v="APAJ"/>
    <n v="10055963"/>
    <n v="7.74"/>
    <n v="157"/>
    <s v="Warehouse Stationery Ltd"/>
    <x v="4"/>
  </r>
  <r>
    <n v="7350"/>
    <s v="Office Supplies/Stationery"/>
    <n v="240"/>
    <d v="2023-05-22T00:00:00"/>
    <e v="#NAME?"/>
    <s v="APRC"/>
    <s v="PO24008070"/>
    <n v="20.43"/>
    <n v="157"/>
    <s v="Warehouse Stationery Ltd"/>
    <x v="4"/>
  </r>
  <r>
    <n v="7350"/>
    <s v="Office Supplies/Stationery"/>
    <n v="440"/>
    <d v="2023-05-26T00:00:00"/>
    <s v="eftpos rolls"/>
    <s v="APRC"/>
    <s v="PO44100774"/>
    <n v="26.04"/>
    <n v="157"/>
    <s v="Warehouse Stationery Ltd"/>
    <x v="4"/>
  </r>
  <r>
    <n v="7350"/>
    <s v="Office Supplies/Stationery"/>
    <n v="140"/>
    <d v="2023-07-03T00:00:00"/>
    <s v="Warehouse Stationery Ltd"/>
    <s v="APAJ"/>
    <n v="10116080"/>
    <n v="70.87"/>
    <n v="157"/>
    <s v="Warehouse Stationery Ltd"/>
    <x v="4"/>
  </r>
  <r>
    <n v="7350"/>
    <s v="Office Supplies/Stationery"/>
    <n v="110"/>
    <d v="2023-07-10T00:00:00"/>
    <s v="Office Supplies NST"/>
    <s v="APAJ"/>
    <n v="10124302"/>
    <n v="2.4300000000000002"/>
    <n v="157"/>
    <s v="Warehouse Stationery Ltd"/>
    <x v="4"/>
  </r>
  <r>
    <n v="7350"/>
    <s v="Office Supplies/Stationery"/>
    <n v="112"/>
    <d v="2023-07-10T00:00:00"/>
    <s v="Office Supplies NST"/>
    <s v="APAJ"/>
    <n v="10124302"/>
    <n v="1.22"/>
    <n v="157"/>
    <s v="Warehouse Stationery Ltd"/>
    <x v="4"/>
  </r>
  <r>
    <n v="7350"/>
    <s v="Office Supplies/Stationery"/>
    <n v="120"/>
    <d v="2023-07-10T00:00:00"/>
    <s v="Office Supplies NST"/>
    <s v="APAJ"/>
    <n v="10124302"/>
    <n v="2.68"/>
    <n v="157"/>
    <s v="Warehouse Stationery Ltd"/>
    <x v="4"/>
  </r>
  <r>
    <n v="7350"/>
    <s v="Office Supplies/Stationery"/>
    <n v="130"/>
    <d v="2023-07-10T00:00:00"/>
    <s v="Office Supplies NST"/>
    <s v="APAJ"/>
    <n v="10124302"/>
    <n v="2.0699999999999998"/>
    <n v="157"/>
    <s v="Warehouse Stationery Ltd"/>
    <x v="4"/>
  </r>
  <r>
    <n v="7350"/>
    <s v="Office Supplies/Stationery"/>
    <n v="140"/>
    <d v="2023-07-10T00:00:00"/>
    <s v="Office Supplies NST"/>
    <s v="APAJ"/>
    <n v="10124302"/>
    <n v="2.4300000000000002"/>
    <n v="157"/>
    <s v="Warehouse Stationery Ltd"/>
    <x v="4"/>
  </r>
  <r>
    <n v="7350"/>
    <s v="Office Supplies/Stationery"/>
    <n v="160"/>
    <d v="2023-07-10T00:00:00"/>
    <s v="Office Supplies NST"/>
    <s v="APAJ"/>
    <n v="10124302"/>
    <n v="0.73"/>
    <n v="157"/>
    <s v="Warehouse Stationery Ltd"/>
    <x v="4"/>
  </r>
  <r>
    <n v="7350"/>
    <s v="Office Supplies/Stationery"/>
    <n v="935"/>
    <d v="2023-07-10T00:00:00"/>
    <s v="Office Supplies NST"/>
    <s v="APAJ"/>
    <n v="10124302"/>
    <n v="0.61"/>
    <n v="157"/>
    <s v="Warehouse Stationery Ltd"/>
    <x v="4"/>
  </r>
  <r>
    <n v="7350"/>
    <s v="Office Supplies/Stationery"/>
    <n v="112"/>
    <d v="2023-08-01T00:00:00"/>
    <s v="Warehouse Stationery Ltd"/>
    <s v="APAJ"/>
    <n v="10144854"/>
    <n v="73.88"/>
    <n v="157"/>
    <s v="Warehouse Stationery Ltd"/>
    <x v="4"/>
  </r>
  <r>
    <n v="7350"/>
    <s v="Office Supplies/Stationery"/>
    <n v="110"/>
    <d v="2023-08-24T00:00:00"/>
    <s v="Office Supplies NST"/>
    <s v="APAJ"/>
    <n v="10176437"/>
    <n v="5.48"/>
    <n v="157"/>
    <s v="Warehouse Stationery Ltd"/>
    <x v="4"/>
  </r>
  <r>
    <n v="7350"/>
    <s v="Office Supplies/Stationery"/>
    <n v="112"/>
    <d v="2023-08-24T00:00:00"/>
    <s v="Office Supplies NST"/>
    <s v="APAJ"/>
    <n v="10176437"/>
    <n v="2.74"/>
    <n v="157"/>
    <s v="Warehouse Stationery Ltd"/>
    <x v="4"/>
  </r>
  <r>
    <n v="7350"/>
    <s v="Office Supplies/Stationery"/>
    <n v="120"/>
    <d v="2023-08-24T00:00:00"/>
    <s v="Office Supplies NST"/>
    <s v="APAJ"/>
    <n v="10176437"/>
    <n v="6.03"/>
    <n v="157"/>
    <s v="Warehouse Stationery Ltd"/>
    <x v="4"/>
  </r>
  <r>
    <n v="7350"/>
    <s v="Office Supplies/Stationery"/>
    <n v="130"/>
    <d v="2023-08-24T00:00:00"/>
    <s v="Office Supplies NST"/>
    <s v="APAJ"/>
    <n v="10176437"/>
    <n v="4.66"/>
    <n v="157"/>
    <s v="Warehouse Stationery Ltd"/>
    <x v="4"/>
  </r>
  <r>
    <n v="7350"/>
    <s v="Office Supplies/Stationery"/>
    <n v="140"/>
    <d v="2023-08-24T00:00:00"/>
    <s v="Office Supplies NST"/>
    <s v="APAJ"/>
    <n v="10176437"/>
    <n v="5.48"/>
    <n v="157"/>
    <s v="Warehouse Stationery Ltd"/>
    <x v="4"/>
  </r>
  <r>
    <n v="7350"/>
    <s v="Office Supplies/Stationery"/>
    <n v="160"/>
    <d v="2023-08-24T00:00:00"/>
    <s v="Office Supplies NST"/>
    <s v="APAJ"/>
    <n v="10176437"/>
    <n v="1.64"/>
    <n v="157"/>
    <s v="Warehouse Stationery Ltd"/>
    <x v="4"/>
  </r>
  <r>
    <n v="7350"/>
    <s v="Office Supplies/Stationery"/>
    <n v="935"/>
    <d v="2023-08-24T00:00:00"/>
    <s v="Office Supplies NST"/>
    <s v="APAJ"/>
    <n v="10176437"/>
    <n v="1.37"/>
    <n v="157"/>
    <s v="Warehouse Stationery Ltd"/>
    <x v="4"/>
  </r>
  <r>
    <n v="7350"/>
    <s v="Office Supplies/Stationery"/>
    <n v="110"/>
    <d v="2023-08-28T00:00:00"/>
    <s v="Warehouse Stationery Ltd"/>
    <s v="APAJ"/>
    <n v="10163862"/>
    <n v="5.22"/>
    <n v="157"/>
    <s v="Warehouse Stationery Ltd"/>
    <x v="4"/>
  </r>
  <r>
    <n v="7350"/>
    <s v="Office Supplies/Stationery"/>
    <n v="110"/>
    <d v="2023-08-28T00:00:00"/>
    <s v="Office NST/NWT"/>
    <s v="APAJ"/>
    <n v="10163856"/>
    <n v="16.23"/>
    <n v="157"/>
    <s v="Warehouse Stationery Ltd"/>
    <x v="4"/>
  </r>
  <r>
    <n v="7350"/>
    <s v="Office Supplies/Stationery"/>
    <n v="112"/>
    <d v="2023-08-28T00:00:00"/>
    <s v="Office NST/NWT"/>
    <s v="APAJ"/>
    <n v="10163856"/>
    <n v="12.17"/>
    <n v="157"/>
    <s v="Warehouse Stationery Ltd"/>
    <x v="4"/>
  </r>
  <r>
    <n v="7350"/>
    <s v="Office Supplies/Stationery"/>
    <n v="120"/>
    <d v="2023-08-28T00:00:00"/>
    <s v="Office NST/NWT"/>
    <s v="APAJ"/>
    <n v="10163856"/>
    <n v="21.91"/>
    <n v="157"/>
    <s v="Warehouse Stationery Ltd"/>
    <x v="4"/>
  </r>
  <r>
    <n v="7350"/>
    <s v="Office Supplies/Stationery"/>
    <n v="130"/>
    <d v="2023-08-28T00:00:00"/>
    <s v="Office NST/NWT"/>
    <s v="APAJ"/>
    <n v="10163856"/>
    <n v="12.42"/>
    <n v="157"/>
    <s v="Warehouse Stationery Ltd"/>
    <x v="4"/>
  </r>
  <r>
    <n v="7350"/>
    <s v="Office Supplies/Stationery"/>
    <n v="140"/>
    <d v="2023-08-28T00:00:00"/>
    <s v="Warehouse Stationery Ltd"/>
    <s v="APAJ"/>
    <n v="10171465"/>
    <n v="119.28"/>
    <n v="157"/>
    <s v="Warehouse Stationery Ltd"/>
    <x v="4"/>
  </r>
  <r>
    <n v="7350"/>
    <s v="Office Supplies/Stationery"/>
    <n v="140"/>
    <d v="2023-08-28T00:00:00"/>
    <s v="Office NST/NWT"/>
    <s v="APAJ"/>
    <n v="10163856"/>
    <n v="14.61"/>
    <n v="157"/>
    <s v="Warehouse Stationery Ltd"/>
    <x v="4"/>
  </r>
  <r>
    <n v="7350"/>
    <s v="Office Supplies/Stationery"/>
    <n v="160"/>
    <d v="2023-08-28T00:00:00"/>
    <s v="Office NST/NWT"/>
    <s v="APAJ"/>
    <n v="10163856"/>
    <n v="7.3"/>
    <n v="157"/>
    <s v="Warehouse Stationery Ltd"/>
    <x v="4"/>
  </r>
  <r>
    <n v="7350"/>
    <s v="Office Supplies/Stationery"/>
    <n v="210"/>
    <d v="2023-08-28T00:00:00"/>
    <s v="Office NST/NWT"/>
    <s v="APAJ"/>
    <n v="10163856"/>
    <n v="8.1199999999999992"/>
    <n v="157"/>
    <s v="Warehouse Stationery Ltd"/>
    <x v="4"/>
  </r>
  <r>
    <n v="7350"/>
    <s v="Office Supplies/Stationery"/>
    <n v="220"/>
    <d v="2023-08-28T00:00:00"/>
    <s v="Office NST/NWT"/>
    <s v="APAJ"/>
    <n v="10163856"/>
    <n v="4.87"/>
    <n v="157"/>
    <s v="Warehouse Stationery Ltd"/>
    <x v="4"/>
  </r>
  <r>
    <n v="7350"/>
    <s v="Office Supplies/Stationery"/>
    <n v="230"/>
    <d v="2023-08-28T00:00:00"/>
    <s v="Office NST/NWT"/>
    <s v="APAJ"/>
    <n v="10163856"/>
    <n v="8.2200000000000006"/>
    <n v="157"/>
    <s v="Warehouse Stationery Ltd"/>
    <x v="4"/>
  </r>
  <r>
    <n v="7350"/>
    <s v="Office Supplies/Stationery"/>
    <n v="240"/>
    <d v="2023-08-28T00:00:00"/>
    <s v="Office NST/NWT"/>
    <s v="APAJ"/>
    <n v="10163856"/>
    <n v="6.49"/>
    <n v="157"/>
    <s v="Warehouse Stationery Ltd"/>
    <x v="4"/>
  </r>
  <r>
    <n v="7350"/>
    <s v="Office Supplies/Stationery"/>
    <n v="340"/>
    <d v="2023-08-28T00:00:00"/>
    <s v="Office NST/NWT"/>
    <s v="APAJ"/>
    <n v="10163856"/>
    <n v="3.31"/>
    <n v="157"/>
    <s v="Warehouse Stationery Ltd"/>
    <x v="4"/>
  </r>
  <r>
    <n v="7350"/>
    <s v="Office Supplies/Stationery"/>
    <n v="935"/>
    <d v="2023-08-28T00:00:00"/>
    <s v="Office NST/NWT"/>
    <s v="APAJ"/>
    <n v="10163856"/>
    <n v="3.04"/>
    <n v="157"/>
    <s v="Warehouse Stationery Ltd"/>
    <x v="4"/>
  </r>
  <r>
    <n v="7350"/>
    <s v="Office Supplies/Stationery"/>
    <n v="936"/>
    <d v="2023-08-28T00:00:00"/>
    <s v="Office NST/NWT"/>
    <s v="APAJ"/>
    <n v="10163856"/>
    <n v="3.04"/>
    <n v="157"/>
    <s v="Warehouse Stationery Ltd"/>
    <x v="4"/>
  </r>
  <r>
    <n v="7350"/>
    <s v="Office Supplies/Stationery"/>
    <n v="150"/>
    <d v="2023-09-15T00:00:00"/>
    <s v="Warehouse Stationery Ltd FLWS CRYSTAL GEL WRIST REST"/>
    <s v="APAJ"/>
    <n v="10193071"/>
    <n v="33.04"/>
    <n v="157"/>
    <s v="Warehouse Stationery Ltd"/>
    <x v="4"/>
  </r>
  <r>
    <n v="7350"/>
    <s v="Office Supplies/Stationery"/>
    <n v="240"/>
    <d v="2023-09-27T00:00:00"/>
    <s v="printer ink"/>
    <s v="APRC"/>
    <s v="PO24008405"/>
    <n v="82.17"/>
    <n v="157"/>
    <s v="Warehouse Stationery Ltd"/>
    <x v="4"/>
  </r>
  <r>
    <n v="7350"/>
    <s v="Office Supplies/Stationery"/>
    <n v="112"/>
    <d v="2023-11-01T00:00:00"/>
    <s v="Warehouse Stationery Ltd card holder pilot pintor "/>
    <s v="APAJ"/>
    <n v="10248877"/>
    <n v="24.32"/>
    <n v="157"/>
    <s v="Warehouse Stationery Ltd"/>
    <x v="4"/>
  </r>
  <r>
    <n v="7350"/>
    <s v="Office Supplies/Stationery"/>
    <n v="130"/>
    <d v="2023-11-01T00:00:00"/>
    <s v="Warehouse Stationery Ltd"/>
    <s v="APAJ"/>
    <n v="10224407"/>
    <n v="17.38"/>
    <n v="157"/>
    <s v="Warehouse Stationery Ltd"/>
    <x v="4"/>
  </r>
  <r>
    <n v="7350"/>
    <s v="Office Supplies/Stationery"/>
    <n v="110"/>
    <d v="2023-11-09T00:00:00"/>
    <s v="Office Supplies NST"/>
    <s v="APAJ"/>
    <n v="10249393"/>
    <n v="12.43"/>
    <n v="157"/>
    <s v="Warehouse Stationery Ltd"/>
    <x v="4"/>
  </r>
  <r>
    <n v="7350"/>
    <s v="Office Supplies/Stationery"/>
    <n v="110"/>
    <d v="2023-11-09T00:00:00"/>
    <s v="Office Supplies NST"/>
    <s v="APAJ"/>
    <n v="10249748"/>
    <n v="13.04"/>
    <n v="157"/>
    <s v="Warehouse Stationery Ltd"/>
    <x v="4"/>
  </r>
  <r>
    <n v="7350"/>
    <s v="Office Supplies/Stationery"/>
    <n v="112"/>
    <d v="2023-11-09T00:00:00"/>
    <s v="Office Supplies NST"/>
    <s v="APAJ"/>
    <n v="10249393"/>
    <n v="6.22"/>
    <n v="157"/>
    <s v="Warehouse Stationery Ltd"/>
    <x v="4"/>
  </r>
  <r>
    <n v="7350"/>
    <s v="Office Supplies/Stationery"/>
    <n v="112"/>
    <d v="2023-11-09T00:00:00"/>
    <s v="Office Supplies NST"/>
    <s v="APAJ"/>
    <n v="10249748"/>
    <n v="6.52"/>
    <n v="157"/>
    <s v="Warehouse Stationery Ltd"/>
    <x v="4"/>
  </r>
  <r>
    <n v="7350"/>
    <s v="Office Supplies/Stationery"/>
    <n v="120"/>
    <d v="2023-11-09T00:00:00"/>
    <s v="Office Supplies NST"/>
    <s v="APAJ"/>
    <n v="10249393"/>
    <n v="13.67"/>
    <n v="157"/>
    <s v="Warehouse Stationery Ltd"/>
    <x v="4"/>
  </r>
  <r>
    <n v="7350"/>
    <s v="Office Supplies/Stationery"/>
    <n v="120"/>
    <d v="2023-11-09T00:00:00"/>
    <s v="Office Supplies NST"/>
    <s v="APAJ"/>
    <n v="10249748"/>
    <n v="14.35"/>
    <n v="157"/>
    <s v="Warehouse Stationery Ltd"/>
    <x v="4"/>
  </r>
  <r>
    <n v="7350"/>
    <s v="Office Supplies/Stationery"/>
    <n v="130"/>
    <d v="2023-11-09T00:00:00"/>
    <s v="Office Supplies NST"/>
    <s v="APAJ"/>
    <n v="10249393"/>
    <n v="10.57"/>
    <n v="157"/>
    <s v="Warehouse Stationery Ltd"/>
    <x v="4"/>
  </r>
  <r>
    <n v="7350"/>
    <s v="Office Supplies/Stationery"/>
    <n v="130"/>
    <d v="2023-11-09T00:00:00"/>
    <s v="Office Supplies NST"/>
    <s v="APAJ"/>
    <n v="10249748"/>
    <n v="11.09"/>
    <n v="157"/>
    <s v="Warehouse Stationery Ltd"/>
    <x v="4"/>
  </r>
  <r>
    <n v="7350"/>
    <s v="Office Supplies/Stationery"/>
    <n v="140"/>
    <d v="2023-11-09T00:00:00"/>
    <s v="Office Supplies NST"/>
    <s v="APAJ"/>
    <n v="10249393"/>
    <n v="12.43"/>
    <n v="157"/>
    <s v="Warehouse Stationery Ltd"/>
    <x v="4"/>
  </r>
  <r>
    <n v="7350"/>
    <s v="Office Supplies/Stationery"/>
    <n v="140"/>
    <d v="2023-11-09T00:00:00"/>
    <s v="Office Supplies NST"/>
    <s v="APAJ"/>
    <n v="10249748"/>
    <n v="13.04"/>
    <n v="157"/>
    <s v="Warehouse Stationery Ltd"/>
    <x v="4"/>
  </r>
  <r>
    <n v="7350"/>
    <s v="Office Supplies/Stationery"/>
    <n v="160"/>
    <d v="2023-11-09T00:00:00"/>
    <s v="Office Supplies NST"/>
    <s v="APAJ"/>
    <n v="10249393"/>
    <n v="3.73"/>
    <n v="157"/>
    <s v="Warehouse Stationery Ltd"/>
    <x v="4"/>
  </r>
  <r>
    <n v="7350"/>
    <s v="Office Supplies/Stationery"/>
    <n v="160"/>
    <d v="2023-11-09T00:00:00"/>
    <s v="Office Supplies NST"/>
    <s v="APAJ"/>
    <n v="10249748"/>
    <n v="3.91"/>
    <n v="157"/>
    <s v="Warehouse Stationery Ltd"/>
    <x v="4"/>
  </r>
  <r>
    <n v="7350"/>
    <s v="Office Supplies/Stationery"/>
    <n v="935"/>
    <d v="2023-11-09T00:00:00"/>
    <s v="Office Supplies NST"/>
    <s v="APAJ"/>
    <n v="10249393"/>
    <n v="3.1"/>
    <n v="157"/>
    <s v="Warehouse Stationery Ltd"/>
    <x v="4"/>
  </r>
  <r>
    <n v="7350"/>
    <s v="Office Supplies/Stationery"/>
    <n v="935"/>
    <d v="2023-11-09T00:00:00"/>
    <s v="Office Supplies NST"/>
    <s v="APAJ"/>
    <n v="10249748"/>
    <n v="3.26"/>
    <n v="157"/>
    <s v="Warehouse Stationery Ltd"/>
    <x v="4"/>
  </r>
  <r>
    <n v="7350"/>
    <s v="Office Supplies/Stationery"/>
    <n v="140"/>
    <d v="2023-11-21T00:00:00"/>
    <s v="office items"/>
    <s v="APRC"/>
    <s v="PO14020789"/>
    <n v="17.38"/>
    <n v="157"/>
    <s v="Warehouse Stationery Ltd"/>
    <x v="4"/>
  </r>
  <r>
    <n v="7350"/>
    <s v="Office Supplies/Stationery"/>
    <n v="110"/>
    <d v="2023-11-27T00:00:00"/>
    <s v="Office Supplies NST"/>
    <s v="APAJ"/>
    <n v="10269013"/>
    <n v="7.97"/>
    <n v="157"/>
    <s v="Warehouse Stationery Ltd"/>
    <x v="4"/>
  </r>
  <r>
    <n v="7350"/>
    <s v="Office Supplies/Stationery"/>
    <n v="112"/>
    <d v="2023-11-27T00:00:00"/>
    <s v="Office Supplies NST"/>
    <s v="APAJ"/>
    <n v="10269013"/>
    <n v="3.98"/>
    <n v="157"/>
    <s v="Warehouse Stationery Ltd"/>
    <x v="4"/>
  </r>
  <r>
    <n v="7350"/>
    <s v="Office Supplies/Stationery"/>
    <n v="120"/>
    <d v="2023-11-27T00:00:00"/>
    <s v="Office Supplies NST"/>
    <s v="APAJ"/>
    <n v="10269013"/>
    <n v="8.77"/>
    <n v="157"/>
    <s v="Warehouse Stationery Ltd"/>
    <x v="4"/>
  </r>
  <r>
    <n v="7350"/>
    <s v="Office Supplies/Stationery"/>
    <n v="130"/>
    <d v="2023-11-27T00:00:00"/>
    <s v="Office Supplies NST"/>
    <s v="APAJ"/>
    <n v="10269013"/>
    <n v="6.77"/>
    <n v="157"/>
    <s v="Warehouse Stationery Ltd"/>
    <x v="4"/>
  </r>
  <r>
    <n v="7350"/>
    <s v="Office Supplies/Stationery"/>
    <n v="140"/>
    <d v="2023-11-27T00:00:00"/>
    <s v="Office Supplies NST"/>
    <s v="APAJ"/>
    <n v="10269013"/>
    <n v="7.97"/>
    <n v="157"/>
    <s v="Warehouse Stationery Ltd"/>
    <x v="4"/>
  </r>
  <r>
    <n v="7350"/>
    <s v="Office Supplies/Stationery"/>
    <n v="140"/>
    <d v="2023-11-27T00:00:00"/>
    <s v="Warehouse Stationery Ltd TI MOUSE PAD W/WRIST SUPPORT "/>
    <s v="APAJ"/>
    <n v="10272987"/>
    <n v="124.77"/>
    <n v="157"/>
    <s v="Warehouse Stationery Ltd"/>
    <x v="4"/>
  </r>
  <r>
    <n v="7350"/>
    <s v="Office Supplies/Stationery"/>
    <n v="160"/>
    <d v="2023-11-27T00:00:00"/>
    <s v="Office Supplies NST"/>
    <s v="APAJ"/>
    <n v="10269013"/>
    <n v="2.39"/>
    <n v="157"/>
    <s v="Warehouse Stationery Ltd"/>
    <x v="4"/>
  </r>
  <r>
    <n v="7350"/>
    <s v="Office Supplies/Stationery"/>
    <n v="935"/>
    <d v="2023-11-27T00:00:00"/>
    <s v="Office Supplies NST"/>
    <s v="APAJ"/>
    <n v="10269013"/>
    <n v="1.99"/>
    <n v="157"/>
    <s v="Warehouse Stationery Ltd"/>
    <x v="4"/>
  </r>
  <r>
    <n v="7350"/>
    <s v="Office Supplies/Stationery"/>
    <n v="110"/>
    <d v="2023-11-30T00:00:00"/>
    <s v="Warehouse Stationery Ltd"/>
    <s v="APAJ"/>
    <n v="10284063"/>
    <n v="39.130000000000003"/>
    <n v="157"/>
    <s v="Warehouse Stationery Ltd"/>
    <x v="4"/>
  </r>
  <r>
    <n v="7350"/>
    <s v="Office Supplies/Stationery"/>
    <n v="110"/>
    <d v="2023-12-03T00:00:00"/>
    <s v="Office Supplies NST"/>
    <s v="APAJ"/>
    <n v="10258666"/>
    <n v="3.22"/>
    <n v="157"/>
    <s v="Warehouse Stationery Ltd"/>
    <x v="4"/>
  </r>
  <r>
    <n v="7350"/>
    <s v="Office Supplies/Stationery"/>
    <n v="112"/>
    <d v="2023-12-03T00:00:00"/>
    <s v="Office Supplies NST"/>
    <s v="APAJ"/>
    <n v="10258666"/>
    <n v="1.61"/>
    <n v="157"/>
    <s v="Warehouse Stationery Ltd"/>
    <x v="4"/>
  </r>
  <r>
    <n v="7350"/>
    <s v="Office Supplies/Stationery"/>
    <n v="120"/>
    <d v="2023-12-03T00:00:00"/>
    <s v="Office Supplies NST"/>
    <s v="APAJ"/>
    <n v="10258666"/>
    <n v="3.54"/>
    <n v="157"/>
    <s v="Warehouse Stationery Ltd"/>
    <x v="4"/>
  </r>
  <r>
    <n v="7350"/>
    <s v="Office Supplies/Stationery"/>
    <n v="130"/>
    <d v="2023-12-03T00:00:00"/>
    <s v="Office Supplies NST"/>
    <s v="APAJ"/>
    <n v="10258666"/>
    <n v="2.73"/>
    <n v="157"/>
    <s v="Warehouse Stationery Ltd"/>
    <x v="4"/>
  </r>
  <r>
    <n v="7350"/>
    <s v="Office Supplies/Stationery"/>
    <n v="140"/>
    <d v="2023-12-03T00:00:00"/>
    <s v="Office Supplies NST"/>
    <s v="APAJ"/>
    <n v="10258666"/>
    <n v="3.22"/>
    <n v="157"/>
    <s v="Warehouse Stationery Ltd"/>
    <x v="4"/>
  </r>
  <r>
    <n v="7350"/>
    <s v="Office Supplies/Stationery"/>
    <n v="160"/>
    <d v="2023-12-03T00:00:00"/>
    <s v="Office Supplies NST"/>
    <s v="APAJ"/>
    <n v="10258666"/>
    <n v="0.97"/>
    <n v="157"/>
    <s v="Warehouse Stationery Ltd"/>
    <x v="4"/>
  </r>
  <r>
    <n v="7350"/>
    <s v="Office Supplies/Stationery"/>
    <n v="935"/>
    <d v="2023-12-03T00:00:00"/>
    <s v="Office Supplies NST"/>
    <s v="APAJ"/>
    <n v="10258666"/>
    <n v="0.8"/>
    <n v="157"/>
    <s v="Warehouse Stationery Ltd"/>
    <x v="4"/>
  </r>
  <r>
    <n v="7350"/>
    <s v="Office Supplies/Stationery"/>
    <n v="190"/>
    <d v="2023-12-11T00:00:00"/>
    <s v="Warehouse Stationery Ltd"/>
    <s v="APAJ"/>
    <n v="10283818"/>
    <n v="6.94"/>
    <n v="157"/>
    <s v="Warehouse Stationery Ltd"/>
    <x v="4"/>
  </r>
  <r>
    <n v="7350"/>
    <s v="Office Supplies/Stationery"/>
    <n v="110"/>
    <d v="2024-01-01T00:00:00"/>
    <s v="Office Supplies NST"/>
    <s v="APAJ"/>
    <n v="10312080"/>
    <n v="5.01"/>
    <n v="157"/>
    <s v="Warehouse Stationery Ltd"/>
    <x v="4"/>
  </r>
  <r>
    <n v="7350"/>
    <s v="Office Supplies/Stationery"/>
    <n v="110"/>
    <d v="2024-01-01T00:00:00"/>
    <s v="Warehouse Stationery Ltd  ER ECR2025BP2 LTHM COIN 2PK"/>
    <s v="APAJ"/>
    <n v="10307419"/>
    <n v="17.39"/>
    <n v="157"/>
    <s v="Warehouse Stationery Ltd"/>
    <x v="4"/>
  </r>
  <r>
    <n v="7350"/>
    <s v="Office Supplies/Stationery"/>
    <n v="112"/>
    <d v="2024-01-01T00:00:00"/>
    <s v="Warehouse Stationery Ltd"/>
    <s v="APAJ"/>
    <n v="10320386"/>
    <n v="39.1"/>
    <n v="157"/>
    <s v="Warehouse Stationery Ltd"/>
    <x v="4"/>
  </r>
  <r>
    <n v="7350"/>
    <s v="Office Supplies/Stationery"/>
    <n v="112"/>
    <d v="2024-01-01T00:00:00"/>
    <s v="Warehouse Stationery Ltd"/>
    <s v="APAJ"/>
    <n v="10314484"/>
    <n v="46.08"/>
    <n v="157"/>
    <s v="Warehouse Stationery Ltd"/>
    <x v="4"/>
  </r>
  <r>
    <n v="7350"/>
    <s v="Office Supplies/Stationery"/>
    <n v="112"/>
    <d v="2024-01-01T00:00:00"/>
    <s v="Office Supplies NST"/>
    <s v="APAJ"/>
    <n v="10312080"/>
    <n v="2.5"/>
    <n v="157"/>
    <s v="Warehouse Stationery Ltd"/>
    <x v="4"/>
  </r>
  <r>
    <n v="7350"/>
    <s v="Office Supplies/Stationery"/>
    <n v="120"/>
    <d v="2024-01-01T00:00:00"/>
    <s v="Office Supplies NST"/>
    <s v="APAJ"/>
    <n v="10312080"/>
    <n v="5.51"/>
    <n v="157"/>
    <s v="Warehouse Stationery Ltd"/>
    <x v="4"/>
  </r>
  <r>
    <n v="7350"/>
    <s v="Office Supplies/Stationery"/>
    <n v="130"/>
    <d v="2024-01-01T00:00:00"/>
    <s v="Office Supplies NST"/>
    <s v="APAJ"/>
    <n v="10312080"/>
    <n v="4.26"/>
    <n v="157"/>
    <s v="Warehouse Stationery Ltd"/>
    <x v="4"/>
  </r>
  <r>
    <n v="7350"/>
    <s v="Office Supplies/Stationery"/>
    <n v="140"/>
    <d v="2024-01-01T00:00:00"/>
    <s v="Office Supplies NST"/>
    <s v="APAJ"/>
    <n v="10312080"/>
    <n v="5.01"/>
    <n v="157"/>
    <s v="Warehouse Stationery Ltd"/>
    <x v="4"/>
  </r>
  <r>
    <n v="7350"/>
    <s v="Office Supplies/Stationery"/>
    <n v="140"/>
    <d v="2024-01-01T00:00:00"/>
    <s v="items for internal used car work"/>
    <s v="APRC"/>
    <s v="PO14021023"/>
    <n v="88.03"/>
    <n v="157"/>
    <s v="Warehouse Stationery Ltd"/>
    <x v="4"/>
  </r>
  <r>
    <n v="7350"/>
    <s v="Office Supplies/Stationery"/>
    <n v="160"/>
    <d v="2024-01-01T00:00:00"/>
    <s v="Office Supplies NST"/>
    <s v="APAJ"/>
    <n v="10312080"/>
    <n v="1.5"/>
    <n v="157"/>
    <s v="Warehouse Stationery Ltd"/>
    <x v="4"/>
  </r>
  <r>
    <n v="7350"/>
    <s v="Office Supplies/Stationery"/>
    <n v="935"/>
    <d v="2024-01-01T00:00:00"/>
    <s v="Office Supplies NST"/>
    <s v="APAJ"/>
    <n v="10312080"/>
    <n v="1.25"/>
    <n v="157"/>
    <s v="Warehouse Stationery Ltd"/>
    <x v="4"/>
  </r>
  <r>
    <n v="7350"/>
    <s v="Office Supplies/Stationery"/>
    <n v="110"/>
    <d v="2024-01-19T00:00:00"/>
    <s v="Office Supplies NST"/>
    <s v="APAJ"/>
    <n v="10330186"/>
    <n v="11.71"/>
    <n v="157"/>
    <s v="Warehouse Stationery Ltd"/>
    <x v="4"/>
  </r>
  <r>
    <n v="7350"/>
    <s v="Office Supplies/Stationery"/>
    <n v="112"/>
    <d v="2024-01-19T00:00:00"/>
    <s v="Office Supplies NST"/>
    <s v="APAJ"/>
    <n v="10330186"/>
    <n v="5.86"/>
    <n v="157"/>
    <s v="Warehouse Stationery Ltd"/>
    <x v="4"/>
  </r>
  <r>
    <n v="7350"/>
    <s v="Office Supplies/Stationery"/>
    <n v="120"/>
    <d v="2024-01-19T00:00:00"/>
    <s v="Office Supplies NST"/>
    <s v="APAJ"/>
    <n v="10330186"/>
    <n v="12.89"/>
    <n v="157"/>
    <s v="Warehouse Stationery Ltd"/>
    <x v="4"/>
  </r>
  <r>
    <n v="7350"/>
    <s v="Office Supplies/Stationery"/>
    <n v="130"/>
    <d v="2024-01-19T00:00:00"/>
    <s v="Office Supplies NST"/>
    <s v="APAJ"/>
    <n v="10330186"/>
    <n v="9.9600000000000009"/>
    <n v="157"/>
    <s v="Warehouse Stationery Ltd"/>
    <x v="4"/>
  </r>
  <r>
    <n v="7350"/>
    <s v="Office Supplies/Stationery"/>
    <n v="140"/>
    <d v="2024-01-19T00:00:00"/>
    <s v="Office Supplies NST"/>
    <s v="APAJ"/>
    <n v="10330186"/>
    <n v="11.71"/>
    <n v="157"/>
    <s v="Warehouse Stationery Ltd"/>
    <x v="4"/>
  </r>
  <r>
    <n v="7350"/>
    <s v="Office Supplies/Stationery"/>
    <n v="160"/>
    <d v="2024-01-19T00:00:00"/>
    <s v="Office Supplies NST"/>
    <s v="APAJ"/>
    <n v="10330186"/>
    <n v="3.51"/>
    <n v="157"/>
    <s v="Warehouse Stationery Ltd"/>
    <x v="4"/>
  </r>
  <r>
    <n v="7350"/>
    <s v="Office Supplies/Stationery"/>
    <n v="935"/>
    <d v="2024-01-19T00:00:00"/>
    <s v="Office Supplies NST"/>
    <s v="APAJ"/>
    <n v="10330186"/>
    <n v="2.93"/>
    <n v="157"/>
    <s v="Warehouse Stationery Ltd"/>
    <x v="4"/>
  </r>
  <r>
    <n v="7350"/>
    <s v="Office Supplies/Stationery"/>
    <n v="142"/>
    <d v="2024-02-08T00:00:00"/>
    <s v="Warehouse Stationery Ltd Phone Connor lexus service"/>
    <s v="APAJ"/>
    <n v="10349968"/>
    <n v="169.26"/>
    <n v="157"/>
    <s v="Warehouse Stationery Ltd"/>
    <x v="4"/>
  </r>
  <r>
    <n v="7350"/>
    <s v="Office Supplies/Stationery"/>
    <n v="112"/>
    <d v="2024-02-27T00:00:00"/>
    <s v="Warehouse Stationery Ltd WS EFTPOS ROLL 57X40 2PK"/>
    <s v="APAJ"/>
    <n v="10355364"/>
    <n v="19.98"/>
    <n v="157"/>
    <s v="Warehouse Stationery Ltd"/>
    <x v="4"/>
  </r>
  <r>
    <n v="7350"/>
    <s v="Office Supplies/Stationery"/>
    <n v="140"/>
    <d v="2024-02-27T00:00:00"/>
    <s v="SD Card Reader"/>
    <s v="APRC"/>
    <s v="PO14021430"/>
    <n v="75.63"/>
    <n v="157"/>
    <s v="Warehouse Stationery Ltd"/>
    <x v="4"/>
  </r>
  <r>
    <n v="7350"/>
    <s v="Office Supplies/Stationery"/>
    <n v="210"/>
    <d v="2023-03-31T00:00:00"/>
    <s v="Advertising NWT"/>
    <s v="APAJ"/>
    <s v="HAI2022663"/>
    <n v="6.72"/>
    <n v="200386"/>
    <s v="Wawata Group Ltd (Anchor)"/>
    <x v="4"/>
  </r>
  <r>
    <n v="7350"/>
    <s v="Office Supplies/Stationery"/>
    <n v="220"/>
    <d v="2023-03-31T00:00:00"/>
    <s v="Advertising NWT"/>
    <s v="APAJ"/>
    <s v="HAI2022663"/>
    <n v="6.72"/>
    <n v="200386"/>
    <s v="Wawata Group Ltd (Anchor)"/>
    <x v="4"/>
  </r>
  <r>
    <n v="7350"/>
    <s v="Office Supplies/Stationery"/>
    <n v="230"/>
    <d v="2023-03-31T00:00:00"/>
    <s v="Advertising NWT"/>
    <s v="APAJ"/>
    <s v="HAI2022663"/>
    <n v="6.72"/>
    <n v="200386"/>
    <s v="Wawata Group Ltd (Anchor)"/>
    <x v="4"/>
  </r>
  <r>
    <n v="7350"/>
    <s v="Office Supplies/Stationery"/>
    <n v="240"/>
    <d v="2023-03-31T00:00:00"/>
    <s v="Advertising NWT"/>
    <s v="APAJ"/>
    <s v="HAI2022663"/>
    <n v="6.72"/>
    <n v="200386"/>
    <s v="Wawata Group Ltd (Anchor)"/>
    <x v="4"/>
  </r>
  <r>
    <n v="7350"/>
    <s v="Office Supplies/Stationery"/>
    <n v="340"/>
    <d v="2023-03-31T00:00:00"/>
    <s v="Advertising NWT"/>
    <s v="APAJ"/>
    <s v="HAI2022663"/>
    <n v="3.03"/>
    <n v="200386"/>
    <s v="Wawata Group Ltd (Anchor)"/>
    <x v="4"/>
  </r>
  <r>
    <n v="7350"/>
    <s v="Office Supplies/Stationery"/>
    <n v="936"/>
    <d v="2023-03-31T00:00:00"/>
    <s v="Advertising NWT"/>
    <s v="APAJ"/>
    <s v="HAI2022663"/>
    <n v="3.7"/>
    <n v="200386"/>
    <s v="Wawata Group Ltd (Anchor)"/>
    <x v="4"/>
  </r>
  <r>
    <n v="7350"/>
    <s v="Office Supplies/Stationery"/>
    <n v="210"/>
    <d v="2023-04-30T00:00:00"/>
    <s v="Advertising NWT"/>
    <s v="APAJ"/>
    <s v="HAI2023715"/>
    <n v="14.49"/>
    <n v="200386"/>
    <s v="Wawata Group Ltd (Anchor)"/>
    <x v="4"/>
  </r>
  <r>
    <n v="7350"/>
    <s v="Office Supplies/Stationery"/>
    <n v="220"/>
    <d v="2023-04-30T00:00:00"/>
    <s v="Advertising NWT"/>
    <s v="APAJ"/>
    <s v="HAI2023715"/>
    <n v="14.49"/>
    <n v="200386"/>
    <s v="Wawata Group Ltd (Anchor)"/>
    <x v="4"/>
  </r>
  <r>
    <n v="7350"/>
    <s v="Office Supplies/Stationery"/>
    <n v="230"/>
    <d v="2023-04-30T00:00:00"/>
    <s v="Advertising NWT"/>
    <s v="APAJ"/>
    <s v="HAI2023715"/>
    <n v="14.49"/>
    <n v="200386"/>
    <s v="Wawata Group Ltd (Anchor)"/>
    <x v="4"/>
  </r>
  <r>
    <n v="7350"/>
    <s v="Office Supplies/Stationery"/>
    <n v="240"/>
    <d v="2023-04-30T00:00:00"/>
    <s v="Advertising NWT"/>
    <s v="APAJ"/>
    <s v="HAI2023715"/>
    <n v="14.49"/>
    <n v="200386"/>
    <s v="Wawata Group Ltd (Anchor)"/>
    <x v="4"/>
  </r>
  <r>
    <n v="7350"/>
    <s v="Office Supplies/Stationery"/>
    <n v="340"/>
    <d v="2023-04-30T00:00:00"/>
    <s v="Advertising NWT"/>
    <s v="APAJ"/>
    <s v="HAI2023715"/>
    <n v="6.52"/>
    <n v="200386"/>
    <s v="Wawata Group Ltd (Anchor)"/>
    <x v="4"/>
  </r>
  <r>
    <n v="7350"/>
    <s v="Office Supplies/Stationery"/>
    <n v="936"/>
    <d v="2023-04-30T00:00:00"/>
    <s v="Advertising NWT"/>
    <s v="APAJ"/>
    <s v="HAI2023715"/>
    <n v="7.97"/>
    <n v="200386"/>
    <s v="Wawata Group Ltd (Anchor)"/>
    <x v="4"/>
  </r>
  <r>
    <n v="7350"/>
    <s v="Office Supplies/Stationery"/>
    <n v="210"/>
    <d v="2023-05-31T00:00:00"/>
    <s v="Advertising NWT"/>
    <s v="APAJ"/>
    <s v="HAI2024871"/>
    <n v="24.14"/>
    <n v="200386"/>
    <s v="Wawata Group Ltd (Anchor)"/>
    <x v="4"/>
  </r>
  <r>
    <n v="7350"/>
    <s v="Office Supplies/Stationery"/>
    <n v="220"/>
    <d v="2023-05-31T00:00:00"/>
    <s v="Advertising NWT"/>
    <s v="APAJ"/>
    <s v="HAI2024871"/>
    <n v="24.14"/>
    <n v="200386"/>
    <s v="Wawata Group Ltd (Anchor)"/>
    <x v="4"/>
  </r>
  <r>
    <n v="7350"/>
    <s v="Office Supplies/Stationery"/>
    <n v="230"/>
    <d v="2023-05-31T00:00:00"/>
    <s v="Advertising NWT"/>
    <s v="APAJ"/>
    <s v="HAI2024871"/>
    <n v="24.14"/>
    <n v="200386"/>
    <s v="Wawata Group Ltd (Anchor)"/>
    <x v="4"/>
  </r>
  <r>
    <n v="7350"/>
    <s v="Office Supplies/Stationery"/>
    <n v="240"/>
    <d v="2023-05-31T00:00:00"/>
    <s v="Advertising NWT"/>
    <s v="APAJ"/>
    <s v="HAI2024871"/>
    <n v="24.14"/>
    <n v="200386"/>
    <s v="Wawata Group Ltd (Anchor)"/>
    <x v="4"/>
  </r>
  <r>
    <n v="7350"/>
    <s v="Office Supplies/Stationery"/>
    <n v="340"/>
    <d v="2023-05-31T00:00:00"/>
    <s v="Advertising NWT"/>
    <s v="APAJ"/>
    <s v="HAI2024871"/>
    <n v="10.86"/>
    <n v="200386"/>
    <s v="Wawata Group Ltd (Anchor)"/>
    <x v="4"/>
  </r>
  <r>
    <n v="7350"/>
    <s v="Office Supplies/Stationery"/>
    <n v="936"/>
    <d v="2023-05-31T00:00:00"/>
    <s v="Advertising NWT"/>
    <s v="APAJ"/>
    <s v="HAI2024871"/>
    <n v="13.28"/>
    <n v="200386"/>
    <s v="Wawata Group Ltd (Anchor)"/>
    <x v="4"/>
  </r>
  <r>
    <n v="7350"/>
    <s v="Office Supplies/Stationery"/>
    <n v="130"/>
    <d v="2023-10-01T00:00:00"/>
    <s v="Winger Motors Greenlane"/>
    <s v="APAJ"/>
    <n v="247203"/>
    <n v="109.26"/>
    <n v="11026"/>
    <s v="Winger Motors Greenlane"/>
    <x v="4"/>
  </r>
  <r>
    <n v="7350"/>
    <s v="Office Supplies/Stationery"/>
    <n v="150"/>
    <d v="2023-11-15T00:00:00"/>
    <s v="Wyatt Machine Tools"/>
    <s v="APRC"/>
    <s v="PO15000624"/>
    <n v="1375.39"/>
    <n v="200224"/>
    <s v="Wyatt Machine Tools"/>
    <x v="4"/>
  </r>
  <r>
    <n v="7350"/>
    <s v="Office Supplies/Stationery"/>
    <n v="240"/>
    <d v="2023-11-15T00:00:00"/>
    <s v="gloves"/>
    <s v="APRC"/>
    <s v="PO24008503"/>
    <n v="433.55"/>
    <n v="200224"/>
    <s v="Wyatt Machine Tools"/>
    <x v="9"/>
  </r>
  <r>
    <n v="7350"/>
    <s v="Office Supplies/Stationery"/>
    <n v="330"/>
    <d v="2023-03-02T00:00:00"/>
    <s v="restock"/>
    <s v="APRC"/>
    <s v="PO34008119"/>
    <n v="142.47999999999999"/>
    <m/>
    <m/>
    <x v="9"/>
  </r>
  <r>
    <n v="7350"/>
    <s v="Office Supplies/Stationery"/>
    <n v="340"/>
    <d v="2023-03-02T00:00:00"/>
    <s v="restock"/>
    <s v="APRC"/>
    <s v="PO34008119"/>
    <n v="142.49"/>
    <m/>
    <m/>
    <x v="9"/>
  </r>
  <r>
    <n v="7350"/>
    <s v="Office Supplies/Stationery"/>
    <n v="110"/>
    <d v="2023-03-03T00:00:00"/>
    <s v="Stationery"/>
    <s v="APRC"/>
    <s v="PO19003683"/>
    <n v="120.79"/>
    <m/>
    <m/>
    <x v="9"/>
  </r>
  <r>
    <n v="7350"/>
    <s v="Office Supplies/Stationery"/>
    <n v="112"/>
    <d v="2023-03-03T00:00:00"/>
    <s v="Stationery"/>
    <s v="APRC"/>
    <s v="PO19003683"/>
    <n v="60.4"/>
    <m/>
    <m/>
    <x v="9"/>
  </r>
  <r>
    <n v="7350"/>
    <s v="Office Supplies/Stationery"/>
    <n v="120"/>
    <d v="2023-03-03T00:00:00"/>
    <s v="Stationery"/>
    <s v="APRC"/>
    <s v="PO19003683"/>
    <n v="132.87"/>
    <m/>
    <m/>
    <x v="9"/>
  </r>
  <r>
    <n v="7350"/>
    <s v="Office Supplies/Stationery"/>
    <n v="130"/>
    <d v="2023-03-03T00:00:00"/>
    <s v="Stationery"/>
    <s v="APRC"/>
    <s v="PO19003683"/>
    <n v="102.67"/>
    <m/>
    <m/>
    <x v="9"/>
  </r>
  <r>
    <n v="7350"/>
    <s v="Office Supplies/Stationery"/>
    <n v="140"/>
    <d v="2023-03-03T00:00:00"/>
    <s v="Stationery"/>
    <s v="APRC"/>
    <s v="PO19003683"/>
    <n v="120.79"/>
    <m/>
    <m/>
    <x v="9"/>
  </r>
  <r>
    <n v="7350"/>
    <s v="Office Supplies/Stationery"/>
    <n v="160"/>
    <d v="2023-03-03T00:00:00"/>
    <s v="Stationery"/>
    <s v="APRC"/>
    <s v="PO19003683"/>
    <n v="36.229999999999997"/>
    <m/>
    <m/>
    <x v="9"/>
  </r>
  <r>
    <n v="7350"/>
    <s v="Office Supplies/Stationery"/>
    <n v="935"/>
    <d v="2023-03-03T00:00:00"/>
    <s v="Stationery"/>
    <s v="APRC"/>
    <s v="PO19003683"/>
    <n v="30.2"/>
    <m/>
    <m/>
    <x v="9"/>
  </r>
  <r>
    <n v="7350"/>
    <s v="Office Supplies/Stationery"/>
    <n v="110"/>
    <d v="2023-03-06T00:00:00"/>
    <s v="Stationery"/>
    <s v="APRC"/>
    <s v="PO19003686"/>
    <n v="168.25"/>
    <m/>
    <m/>
    <x v="9"/>
  </r>
  <r>
    <n v="7350"/>
    <s v="Office Supplies/Stationery"/>
    <n v="110"/>
    <d v="2023-03-06T00:00:00"/>
    <s v="Stationery"/>
    <s v="APRC"/>
    <s v="PO19003688"/>
    <n v="73.91"/>
    <m/>
    <m/>
    <x v="9"/>
  </r>
  <r>
    <n v="7350"/>
    <s v="Office Supplies/Stationery"/>
    <n v="112"/>
    <d v="2023-03-06T00:00:00"/>
    <s v="Stationery"/>
    <s v="APRC"/>
    <s v="PO19003686"/>
    <n v="84.13"/>
    <m/>
    <m/>
    <x v="9"/>
  </r>
  <r>
    <n v="7350"/>
    <s v="Office Supplies/Stationery"/>
    <n v="112"/>
    <d v="2023-03-06T00:00:00"/>
    <s v="Stationery"/>
    <s v="APRC"/>
    <s v="PO19003688"/>
    <n v="36.96"/>
    <m/>
    <m/>
    <x v="9"/>
  </r>
  <r>
    <n v="7350"/>
    <s v="Office Supplies/Stationery"/>
    <n v="120"/>
    <d v="2023-03-06T00:00:00"/>
    <s v="Stationery"/>
    <s v="APRC"/>
    <s v="PO19003686"/>
    <n v="185.08"/>
    <m/>
    <m/>
    <x v="9"/>
  </r>
  <r>
    <n v="7350"/>
    <s v="Office Supplies/Stationery"/>
    <n v="120"/>
    <d v="2023-03-06T00:00:00"/>
    <s v="Stationery"/>
    <s v="APRC"/>
    <s v="PO19003688"/>
    <n v="81.3"/>
    <m/>
    <m/>
    <x v="9"/>
  </r>
  <r>
    <n v="7350"/>
    <s v="Office Supplies/Stationery"/>
    <n v="130"/>
    <d v="2023-03-06T00:00:00"/>
    <s v="Stationery"/>
    <s v="APRC"/>
    <s v="PO19003686"/>
    <n v="143.02000000000001"/>
    <m/>
    <m/>
    <x v="9"/>
  </r>
  <r>
    <n v="7350"/>
    <s v="Office Supplies/Stationery"/>
    <n v="130"/>
    <d v="2023-03-06T00:00:00"/>
    <s v="Stationery"/>
    <s v="APRC"/>
    <s v="PO19003688"/>
    <n v="62.83"/>
    <m/>
    <m/>
    <x v="9"/>
  </r>
  <r>
    <n v="7350"/>
    <s v="Office Supplies/Stationery"/>
    <n v="140"/>
    <d v="2023-03-06T00:00:00"/>
    <s v="Stationery"/>
    <s v="APRC"/>
    <s v="PO19003686"/>
    <n v="168.25"/>
    <m/>
    <m/>
    <x v="9"/>
  </r>
  <r>
    <n v="7350"/>
    <s v="Office Supplies/Stationery"/>
    <n v="140"/>
    <d v="2023-03-06T00:00:00"/>
    <s v="Stationery"/>
    <s v="APRC"/>
    <s v="PO19003688"/>
    <n v="73.91"/>
    <m/>
    <m/>
    <x v="9"/>
  </r>
  <r>
    <n v="7350"/>
    <s v="Office Supplies/Stationery"/>
    <n v="160"/>
    <d v="2023-03-06T00:00:00"/>
    <s v="Stationery"/>
    <s v="APRC"/>
    <s v="PO19003686"/>
    <n v="50.48"/>
    <m/>
    <m/>
    <x v="9"/>
  </r>
  <r>
    <n v="7350"/>
    <s v="Office Supplies/Stationery"/>
    <n v="160"/>
    <d v="2023-03-06T00:00:00"/>
    <s v="Stationery"/>
    <s v="APRC"/>
    <s v="PO19003688"/>
    <n v="22.17"/>
    <m/>
    <m/>
    <x v="9"/>
  </r>
  <r>
    <n v="7350"/>
    <s v="Office Supplies/Stationery"/>
    <n v="210"/>
    <d v="2023-03-06T00:00:00"/>
    <s v="Milk powders"/>
    <s v="APRC"/>
    <s v="PO19003687"/>
    <n v="28"/>
    <m/>
    <m/>
    <x v="4"/>
  </r>
  <r>
    <n v="7350"/>
    <s v="Office Supplies/Stationery"/>
    <n v="220"/>
    <d v="2023-03-06T00:00:00"/>
    <s v="Milk powders"/>
    <s v="APRC"/>
    <s v="PO19003687"/>
    <n v="28"/>
    <m/>
    <m/>
    <x v="4"/>
  </r>
  <r>
    <n v="7350"/>
    <s v="Office Supplies/Stationery"/>
    <n v="230"/>
    <d v="2023-03-06T00:00:00"/>
    <s v="Milk powders"/>
    <s v="APRC"/>
    <s v="PO19003687"/>
    <n v="28"/>
    <m/>
    <m/>
    <x v="4"/>
  </r>
  <r>
    <n v="7350"/>
    <s v="Office Supplies/Stationery"/>
    <n v="240"/>
    <d v="2023-03-06T00:00:00"/>
    <s v="Milk powders"/>
    <s v="APRC"/>
    <s v="PO19003687"/>
    <n v="28"/>
    <m/>
    <m/>
    <x v="4"/>
  </r>
  <r>
    <n v="7350"/>
    <s v="Office Supplies/Stationery"/>
    <n v="340"/>
    <d v="2023-03-06T00:00:00"/>
    <s v="Milk powders"/>
    <s v="APRC"/>
    <s v="PO19003687"/>
    <n v="12.6"/>
    <m/>
    <m/>
    <x v="4"/>
  </r>
  <r>
    <n v="7350"/>
    <s v="Office Supplies/Stationery"/>
    <n v="935"/>
    <d v="2023-03-06T00:00:00"/>
    <s v="Stationery"/>
    <s v="APRC"/>
    <s v="PO19003686"/>
    <n v="42.06"/>
    <m/>
    <m/>
    <x v="4"/>
  </r>
  <r>
    <n v="7350"/>
    <s v="Office Supplies/Stationery"/>
    <n v="935"/>
    <d v="2023-03-06T00:00:00"/>
    <s v="Stationery"/>
    <s v="APRC"/>
    <s v="PO19003688"/>
    <n v="18.48"/>
    <m/>
    <m/>
    <x v="4"/>
  </r>
  <r>
    <n v="7350"/>
    <s v="Office Supplies/Stationery"/>
    <n v="936"/>
    <d v="2023-03-06T00:00:00"/>
    <s v="Milk powders"/>
    <s v="APRC"/>
    <s v="PO19003687"/>
    <n v="15.4"/>
    <m/>
    <m/>
    <x v="4"/>
  </r>
  <r>
    <n v="7350"/>
    <s v="Office Supplies/Stationery"/>
    <n v="110"/>
    <d v="2023-03-10T00:00:00"/>
    <s v="4x B432 Toners"/>
    <s v="APRC"/>
    <s v="PO19003691"/>
    <n v="278.45999999999998"/>
    <m/>
    <m/>
    <x v="4"/>
  </r>
  <r>
    <n v="7350"/>
    <s v="Office Supplies/Stationery"/>
    <n v="112"/>
    <d v="2023-03-10T00:00:00"/>
    <s v="4x B432 Toners"/>
    <s v="APRC"/>
    <s v="PO19003691"/>
    <n v="139.22999999999999"/>
    <m/>
    <m/>
    <x v="4"/>
  </r>
  <r>
    <n v="7350"/>
    <s v="Office Supplies/Stationery"/>
    <n v="120"/>
    <d v="2023-03-10T00:00:00"/>
    <s v="4x B432 Toners"/>
    <s v="APRC"/>
    <s v="PO19003691"/>
    <n v="306.31"/>
    <m/>
    <m/>
    <x v="4"/>
  </r>
  <r>
    <n v="7350"/>
    <s v="Office Supplies/Stationery"/>
    <n v="130"/>
    <d v="2023-03-10T00:00:00"/>
    <s v="4x B432 Toners"/>
    <s v="APRC"/>
    <s v="PO19003691"/>
    <n v="236.7"/>
    <m/>
    <m/>
    <x v="4"/>
  </r>
  <r>
    <n v="7350"/>
    <s v="Office Supplies/Stationery"/>
    <n v="140"/>
    <d v="2023-03-10T00:00:00"/>
    <s v="4x B432 Toners"/>
    <s v="APRC"/>
    <s v="PO19003691"/>
    <n v="278.45999999999998"/>
    <m/>
    <m/>
    <x v="4"/>
  </r>
  <r>
    <n v="7350"/>
    <s v="Office Supplies/Stationery"/>
    <n v="160"/>
    <d v="2023-03-10T00:00:00"/>
    <s v="4x B432 Toners"/>
    <s v="APRC"/>
    <s v="PO19003691"/>
    <n v="83.54"/>
    <m/>
    <m/>
    <x v="4"/>
  </r>
  <r>
    <n v="7350"/>
    <s v="Office Supplies/Stationery"/>
    <n v="210"/>
    <d v="2023-03-10T00:00:00"/>
    <s v="Hot cups and toliet rolls"/>
    <s v="APRC"/>
    <s v="PO19003693"/>
    <n v="35.049999999999997"/>
    <m/>
    <m/>
    <x v="4"/>
  </r>
  <r>
    <n v="7350"/>
    <s v="Office Supplies/Stationery"/>
    <n v="220"/>
    <d v="2023-03-10T00:00:00"/>
    <s v="Hot cups and toliet rolls"/>
    <s v="APRC"/>
    <s v="PO19003693"/>
    <n v="35.049999999999997"/>
    <m/>
    <m/>
    <x v="4"/>
  </r>
  <r>
    <n v="7350"/>
    <s v="Office Supplies/Stationery"/>
    <n v="230"/>
    <d v="2023-03-10T00:00:00"/>
    <s v="Hot cups and toliet rolls"/>
    <s v="APRC"/>
    <s v="PO19003693"/>
    <n v="35.049999999999997"/>
    <m/>
    <m/>
    <x v="4"/>
  </r>
  <r>
    <n v="7350"/>
    <s v="Office Supplies/Stationery"/>
    <n v="240"/>
    <d v="2023-03-10T00:00:00"/>
    <s v="Hot cups and toliet rolls"/>
    <s v="APRC"/>
    <s v="PO19003693"/>
    <n v="35.049999999999997"/>
    <m/>
    <m/>
    <x v="4"/>
  </r>
  <r>
    <n v="7350"/>
    <s v="Office Supplies/Stationery"/>
    <n v="340"/>
    <d v="2023-03-10T00:00:00"/>
    <s v="Hot cups and toliet rolls"/>
    <s v="APRC"/>
    <s v="PO19003693"/>
    <n v="15.77"/>
    <m/>
    <m/>
    <x v="4"/>
  </r>
  <r>
    <n v="7350"/>
    <s v="Office Supplies/Stationery"/>
    <n v="935"/>
    <d v="2023-03-10T00:00:00"/>
    <s v="4x B432 Toners"/>
    <s v="APRC"/>
    <s v="PO19003691"/>
    <n v="69.62"/>
    <m/>
    <m/>
    <x v="4"/>
  </r>
  <r>
    <n v="7350"/>
    <s v="Office Supplies/Stationery"/>
    <n v="936"/>
    <d v="2023-03-10T00:00:00"/>
    <s v="Hot cups and toliet rolls"/>
    <s v="APRC"/>
    <s v="PO19003693"/>
    <n v="19.28"/>
    <m/>
    <m/>
    <x v="4"/>
  </r>
  <r>
    <n v="7350"/>
    <s v="Office Supplies/Stationery"/>
    <n v="210"/>
    <d v="2023-03-15T00:00:00"/>
    <s v="stationery"/>
    <s v="APRC"/>
    <s v="PO19003695"/>
    <n v="53.65"/>
    <m/>
    <m/>
    <x v="9"/>
  </r>
  <r>
    <n v="7350"/>
    <s v="Office Supplies/Stationery"/>
    <n v="220"/>
    <d v="2023-03-15T00:00:00"/>
    <s v="stationery"/>
    <s v="APRC"/>
    <s v="PO19003695"/>
    <n v="53.65"/>
    <m/>
    <m/>
    <x v="9"/>
  </r>
  <r>
    <n v="7350"/>
    <s v="Office Supplies/Stationery"/>
    <n v="230"/>
    <d v="2023-03-15T00:00:00"/>
    <s v="stationery"/>
    <s v="APRC"/>
    <s v="PO19003695"/>
    <n v="53.65"/>
    <m/>
    <m/>
    <x v="9"/>
  </r>
  <r>
    <n v="7350"/>
    <s v="Office Supplies/Stationery"/>
    <n v="240"/>
    <d v="2023-03-15T00:00:00"/>
    <s v="stationery"/>
    <s v="APRC"/>
    <s v="PO19003695"/>
    <n v="53.65"/>
    <m/>
    <m/>
    <x v="9"/>
  </r>
  <r>
    <n v="7350"/>
    <s v="Office Supplies/Stationery"/>
    <n v="340"/>
    <d v="2023-03-15T00:00:00"/>
    <s v="stationery"/>
    <s v="APRC"/>
    <s v="PO19003695"/>
    <n v="24.15"/>
    <m/>
    <m/>
    <x v="9"/>
  </r>
  <r>
    <n v="7350"/>
    <s v="Office Supplies/Stationery"/>
    <n v="936"/>
    <d v="2023-03-15T00:00:00"/>
    <s v="stationery"/>
    <s v="APRC"/>
    <s v="PO19003695"/>
    <n v="29.51"/>
    <m/>
    <m/>
    <x v="9"/>
  </r>
  <r>
    <n v="7350"/>
    <s v="Office Supplies/Stationery"/>
    <n v="110"/>
    <d v="2023-03-20T00:00:00"/>
    <s v="Stationery"/>
    <s v="APRC"/>
    <s v="PO19003697"/>
    <n v="375.5"/>
    <m/>
    <m/>
    <x v="9"/>
  </r>
  <r>
    <n v="7350"/>
    <s v="Office Supplies/Stationery"/>
    <n v="112"/>
    <d v="2023-03-20T00:00:00"/>
    <s v="Stationery"/>
    <s v="APRC"/>
    <s v="PO19003697"/>
    <n v="187.75"/>
    <m/>
    <m/>
    <x v="9"/>
  </r>
  <r>
    <n v="7350"/>
    <s v="Office Supplies/Stationery"/>
    <n v="120"/>
    <d v="2023-03-20T00:00:00"/>
    <s v="Stationery"/>
    <s v="APRC"/>
    <s v="PO19003697"/>
    <n v="413.04"/>
    <m/>
    <m/>
    <x v="9"/>
  </r>
  <r>
    <n v="7350"/>
    <s v="Office Supplies/Stationery"/>
    <n v="130"/>
    <d v="2023-03-20T00:00:00"/>
    <s v="Stationery"/>
    <s v="APRC"/>
    <s v="PO19003697"/>
    <n v="319.17"/>
    <m/>
    <m/>
    <x v="9"/>
  </r>
  <r>
    <n v="7350"/>
    <s v="Office Supplies/Stationery"/>
    <n v="140"/>
    <d v="2023-03-20T00:00:00"/>
    <s v="Stationery"/>
    <s v="APRC"/>
    <s v="PO19003697"/>
    <n v="375.5"/>
    <m/>
    <m/>
    <x v="9"/>
  </r>
  <r>
    <n v="7350"/>
    <s v="Office Supplies/Stationery"/>
    <n v="160"/>
    <d v="2023-03-20T00:00:00"/>
    <s v="Stationery"/>
    <s v="APRC"/>
    <s v="PO19003697"/>
    <n v="112.65"/>
    <m/>
    <m/>
    <x v="9"/>
  </r>
  <r>
    <n v="7350"/>
    <s v="Office Supplies/Stationery"/>
    <n v="935"/>
    <d v="2023-03-20T00:00:00"/>
    <s v="Stationery"/>
    <s v="APRC"/>
    <s v="PO19003697"/>
    <n v="93.88"/>
    <m/>
    <m/>
    <x v="9"/>
  </r>
  <r>
    <n v="7350"/>
    <s v="Office Supplies/Stationery"/>
    <n v="110"/>
    <d v="2023-03-21T00:00:00"/>
    <s v="stationery"/>
    <s v="APRC"/>
    <s v="PO19003699"/>
    <n v="72.67"/>
    <m/>
    <m/>
    <x v="9"/>
  </r>
  <r>
    <n v="7350"/>
    <s v="Office Supplies/Stationery"/>
    <n v="112"/>
    <d v="2023-03-21T00:00:00"/>
    <s v="stationery"/>
    <s v="APRC"/>
    <s v="PO19003699"/>
    <n v="36.33"/>
    <m/>
    <m/>
    <x v="9"/>
  </r>
  <r>
    <n v="7350"/>
    <s v="Office Supplies/Stationery"/>
    <n v="120"/>
    <d v="2023-03-21T00:00:00"/>
    <s v="stationery"/>
    <s v="APRC"/>
    <s v="PO19003699"/>
    <n v="79.930000000000007"/>
    <m/>
    <m/>
    <x v="9"/>
  </r>
  <r>
    <n v="7350"/>
    <s v="Office Supplies/Stationery"/>
    <n v="130"/>
    <d v="2023-03-21T00:00:00"/>
    <s v="stationery"/>
    <s v="APRC"/>
    <s v="PO19003699"/>
    <n v="61.77"/>
    <m/>
    <m/>
    <x v="9"/>
  </r>
  <r>
    <n v="7350"/>
    <s v="Office Supplies/Stationery"/>
    <n v="140"/>
    <d v="2023-03-21T00:00:00"/>
    <s v="stationery"/>
    <s v="APRC"/>
    <s v="PO19003699"/>
    <n v="72.67"/>
    <m/>
    <m/>
    <x v="9"/>
  </r>
  <r>
    <n v="7350"/>
    <s v="Office Supplies/Stationery"/>
    <n v="160"/>
    <d v="2023-03-21T00:00:00"/>
    <s v="stationery"/>
    <s v="APRC"/>
    <s v="PO19003699"/>
    <n v="21.8"/>
    <m/>
    <m/>
    <x v="9"/>
  </r>
  <r>
    <n v="7350"/>
    <s v="Office Supplies/Stationery"/>
    <n v="210"/>
    <d v="2023-03-21T00:00:00"/>
    <s v="Stationery"/>
    <s v="APRC"/>
    <s v="PO19003700"/>
    <n v="20.45"/>
    <m/>
    <m/>
    <x v="9"/>
  </r>
  <r>
    <n v="7350"/>
    <s v="Office Supplies/Stationery"/>
    <n v="220"/>
    <d v="2023-03-21T00:00:00"/>
    <s v="Stationery"/>
    <s v="APRC"/>
    <s v="PO19003700"/>
    <n v="20.45"/>
    <m/>
    <m/>
    <x v="9"/>
  </r>
  <r>
    <n v="7350"/>
    <s v="Office Supplies/Stationery"/>
    <n v="230"/>
    <d v="2023-03-21T00:00:00"/>
    <s v="Stationery"/>
    <s v="APRC"/>
    <s v="PO19003700"/>
    <n v="20.45"/>
    <m/>
    <m/>
    <x v="9"/>
  </r>
  <r>
    <n v="7350"/>
    <s v="Office Supplies/Stationery"/>
    <n v="240"/>
    <d v="2023-03-21T00:00:00"/>
    <s v="Stationery"/>
    <s v="APRC"/>
    <s v="PO19003700"/>
    <n v="20.45"/>
    <m/>
    <m/>
    <x v="9"/>
  </r>
  <r>
    <n v="7350"/>
    <s v="Office Supplies/Stationery"/>
    <n v="340"/>
    <d v="2023-03-21T00:00:00"/>
    <s v="Stationery"/>
    <s v="APRC"/>
    <s v="PO19003700"/>
    <n v="9.2100000000000009"/>
    <m/>
    <m/>
    <x v="9"/>
  </r>
  <r>
    <n v="7350"/>
    <s v="Office Supplies/Stationery"/>
    <n v="935"/>
    <d v="2023-03-21T00:00:00"/>
    <s v="stationery"/>
    <s v="APRC"/>
    <s v="PO19003699"/>
    <n v="18.170000000000002"/>
    <m/>
    <m/>
    <x v="9"/>
  </r>
  <r>
    <n v="7350"/>
    <s v="Office Supplies/Stationery"/>
    <n v="936"/>
    <d v="2023-03-21T00:00:00"/>
    <s v="Stationery"/>
    <s v="APRC"/>
    <s v="PO19003700"/>
    <n v="11.25"/>
    <m/>
    <m/>
    <x v="9"/>
  </r>
  <r>
    <n v="7350"/>
    <s v="Office Supplies/Stationery"/>
    <n v="210"/>
    <d v="2023-03-28T00:00:00"/>
    <s v="Stationery"/>
    <s v="APRC"/>
    <s v="PO19003705"/>
    <n v="126.55"/>
    <m/>
    <m/>
    <x v="9"/>
  </r>
  <r>
    <n v="7350"/>
    <s v="Office Supplies/Stationery"/>
    <n v="220"/>
    <d v="2023-03-28T00:00:00"/>
    <s v="Stationery"/>
    <s v="APRC"/>
    <s v="PO19003705"/>
    <n v="126.55"/>
    <m/>
    <m/>
    <x v="9"/>
  </r>
  <r>
    <n v="7350"/>
    <s v="Office Supplies/Stationery"/>
    <n v="230"/>
    <d v="2023-03-28T00:00:00"/>
    <s v="Stationery"/>
    <s v="APRC"/>
    <s v="PO19003705"/>
    <n v="126.55"/>
    <m/>
    <m/>
    <x v="9"/>
  </r>
  <r>
    <n v="7350"/>
    <s v="Office Supplies/Stationery"/>
    <n v="240"/>
    <d v="2023-03-28T00:00:00"/>
    <s v="Stationery"/>
    <s v="APRC"/>
    <s v="PO19003705"/>
    <n v="126.55"/>
    <m/>
    <m/>
    <x v="9"/>
  </r>
  <r>
    <n v="7350"/>
    <s v="Office Supplies/Stationery"/>
    <n v="340"/>
    <d v="2023-03-28T00:00:00"/>
    <s v="Stationery"/>
    <s v="APRC"/>
    <s v="PO19003705"/>
    <n v="56.95"/>
    <m/>
    <m/>
    <x v="9"/>
  </r>
  <r>
    <n v="7350"/>
    <s v="Office Supplies/Stationery"/>
    <n v="936"/>
    <d v="2023-03-28T00:00:00"/>
    <s v="Stationery"/>
    <s v="APRC"/>
    <s v="PO19003705"/>
    <n v="69.599999999999994"/>
    <m/>
    <m/>
    <x v="9"/>
  </r>
  <r>
    <n v="7350"/>
    <s v="Office Supplies/Stationery"/>
    <n v="110"/>
    <d v="2023-03-31T00:00:00"/>
    <s v="EOM Re-allocation"/>
    <s v="GLJN"/>
    <m/>
    <n v="-2539.41"/>
    <m/>
    <m/>
    <x v="11"/>
  </r>
  <r>
    <n v="7350"/>
    <s v="Office Supplies/Stationery"/>
    <n v="110"/>
    <d v="2023-03-31T00:00:00"/>
    <s v="EOM Re-allocation"/>
    <s v="GLJN"/>
    <m/>
    <n v="2539.41"/>
    <m/>
    <m/>
    <x v="11"/>
  </r>
  <r>
    <n v="7350"/>
    <s v="Office Supplies/Stationery"/>
    <n v="110"/>
    <d v="2023-03-31T00:00:00"/>
    <s v="EOM Re-allocation"/>
    <s v="GLJN"/>
    <m/>
    <n v="-2539.41"/>
    <m/>
    <m/>
    <x v="11"/>
  </r>
  <r>
    <n v="7350"/>
    <s v="Office Supplies/Stationery"/>
    <n v="110"/>
    <d v="2023-03-31T00:00:00"/>
    <s v="Name Badges_x000a_Linda Mills_x000a_Leighanne Fisher_x000a_Anish Puri_x000a_Liza Jordaan_x000a_Melanie Hatch_x000a_Peter Sun"/>
    <s v="APRC"/>
    <s v="PO19003677"/>
    <n v="8.1999999999999993"/>
    <m/>
    <m/>
    <x v="9"/>
  </r>
  <r>
    <n v="7350"/>
    <s v="Office Supplies/Stationery"/>
    <n v="110"/>
    <d v="2023-03-31T00:00:00"/>
    <s v="Replacement Water Filter for BST"/>
    <s v="APRC"/>
    <s v="PO19003707"/>
    <n v="11.72"/>
    <m/>
    <m/>
    <x v="9"/>
  </r>
  <r>
    <n v="7350"/>
    <s v="Office Supplies/Stationery"/>
    <n v="112"/>
    <d v="2023-03-31T00:00:00"/>
    <s v="Name Badges_x000a_Linda Mills_x000a_Leighanne Fisher_x000a_Anish Puri_x000a_Liza Jordaan_x000a_Melanie Hatch_x000a_Peter Sun"/>
    <s v="APRC"/>
    <s v="PO19003677"/>
    <n v="6.15"/>
    <m/>
    <m/>
    <x v="9"/>
  </r>
  <r>
    <n v="7350"/>
    <s v="Office Supplies/Stationery"/>
    <n v="112"/>
    <d v="2023-03-31T00:00:00"/>
    <s v="Replacement Water Filter for BST"/>
    <s v="APRC"/>
    <s v="PO19003707"/>
    <n v="5.86"/>
    <m/>
    <m/>
    <x v="9"/>
  </r>
  <r>
    <n v="7350"/>
    <s v="Office Supplies/Stationery"/>
    <n v="120"/>
    <d v="2023-03-31T00:00:00"/>
    <s v="EOM Re-allocation"/>
    <s v="GLJN"/>
    <m/>
    <n v="-3063.61"/>
    <m/>
    <m/>
    <x v="11"/>
  </r>
  <r>
    <n v="7350"/>
    <s v="Office Supplies/Stationery"/>
    <n v="120"/>
    <d v="2023-03-31T00:00:00"/>
    <s v="EOM Re-allocation"/>
    <s v="GLJN"/>
    <m/>
    <n v="3063.61"/>
    <m/>
    <m/>
    <x v="11"/>
  </r>
  <r>
    <n v="7350"/>
    <s v="Office Supplies/Stationery"/>
    <n v="120"/>
    <d v="2023-03-31T00:00:00"/>
    <s v="EOM Re-allocation"/>
    <s v="GLJN"/>
    <m/>
    <n v="-3063.61"/>
    <m/>
    <m/>
    <x v="11"/>
  </r>
  <r>
    <n v="7350"/>
    <s v="Office Supplies/Stationery"/>
    <n v="120"/>
    <d v="2023-03-31T00:00:00"/>
    <s v="Name Badges_x000a_Linda Mills_x000a_Leighanne Fisher_x000a_Anish Puri_x000a_Liza Jordaan_x000a_Melanie Hatch_x000a_Peter Sun"/>
    <s v="APRC"/>
    <s v="PO19003677"/>
    <n v="11.07"/>
    <m/>
    <m/>
    <x v="9"/>
  </r>
  <r>
    <n v="7350"/>
    <s v="Office Supplies/Stationery"/>
    <n v="120"/>
    <d v="2023-03-31T00:00:00"/>
    <s v="Replacement Water Filter for BST"/>
    <s v="APRC"/>
    <s v="PO19003707"/>
    <n v="12.89"/>
    <m/>
    <m/>
    <x v="9"/>
  </r>
  <r>
    <n v="7350"/>
    <s v="Office Supplies/Stationery"/>
    <n v="130"/>
    <d v="2023-03-31T00:00:00"/>
    <s v="EOM Re-allocation"/>
    <s v="GLJN"/>
    <m/>
    <n v="-2740.69"/>
    <m/>
    <m/>
    <x v="11"/>
  </r>
  <r>
    <n v="7350"/>
    <s v="Office Supplies/Stationery"/>
    <n v="130"/>
    <d v="2023-03-31T00:00:00"/>
    <s v="EOM Re-allocation"/>
    <s v="GLJN"/>
    <m/>
    <n v="2740.69"/>
    <m/>
    <m/>
    <x v="11"/>
  </r>
  <r>
    <n v="7350"/>
    <s v="Office Supplies/Stationery"/>
    <n v="130"/>
    <d v="2023-03-31T00:00:00"/>
    <s v="EOM Re-allocation"/>
    <s v="GLJN"/>
    <m/>
    <n v="-2740.69"/>
    <m/>
    <m/>
    <x v="11"/>
  </r>
  <r>
    <n v="7350"/>
    <s v="Office Supplies/Stationery"/>
    <n v="130"/>
    <d v="2023-03-31T00:00:00"/>
    <s v="Name Badges_x000a_Linda Mills_x000a_Leighanne Fisher_x000a_Anish Puri_x000a_Liza Jordaan_x000a_Melanie Hatch_x000a_Peter Sun"/>
    <s v="APRC"/>
    <s v="PO19003677"/>
    <n v="6.27"/>
    <m/>
    <m/>
    <x v="9"/>
  </r>
  <r>
    <n v="7350"/>
    <s v="Office Supplies/Stationery"/>
    <n v="130"/>
    <d v="2023-03-31T00:00:00"/>
    <s v="Replacement Water Filter for BST"/>
    <s v="APRC"/>
    <s v="PO19003707"/>
    <n v="9.9600000000000009"/>
    <m/>
    <m/>
    <x v="9"/>
  </r>
  <r>
    <n v="7350"/>
    <s v="Office Supplies/Stationery"/>
    <n v="140"/>
    <d v="2023-03-31T00:00:00"/>
    <s v="EOM Re-allocation"/>
    <s v="GLJN"/>
    <m/>
    <n v="-2606.65"/>
    <m/>
    <m/>
    <x v="11"/>
  </r>
  <r>
    <n v="7350"/>
    <s v="Office Supplies/Stationery"/>
    <n v="140"/>
    <d v="2023-03-31T00:00:00"/>
    <s v="EOM Re-allocation"/>
    <s v="GLJN"/>
    <m/>
    <n v="2606.65"/>
    <m/>
    <m/>
    <x v="11"/>
  </r>
  <r>
    <n v="7350"/>
    <s v="Office Supplies/Stationery"/>
    <n v="140"/>
    <d v="2023-03-31T00:00:00"/>
    <s v="EOM Re-allocation"/>
    <s v="GLJN"/>
    <m/>
    <n v="-2606.65"/>
    <m/>
    <m/>
    <x v="11"/>
  </r>
  <r>
    <n v="7350"/>
    <s v="Office Supplies/Stationery"/>
    <n v="140"/>
    <d v="2023-03-31T00:00:00"/>
    <s v="Name Badges_x000a_Linda Mills_x000a_Leighanne Fisher_x000a_Anish Puri_x000a_Liza Jordaan_x000a_Melanie Hatch_x000a_Peter Sun"/>
    <s v="APRC"/>
    <s v="PO19003677"/>
    <n v="7.38"/>
    <m/>
    <m/>
    <x v="9"/>
  </r>
  <r>
    <n v="7350"/>
    <s v="Office Supplies/Stationery"/>
    <n v="140"/>
    <d v="2023-03-31T00:00:00"/>
    <s v="Replacement Water Filter for BST"/>
    <s v="APRC"/>
    <s v="PO19003707"/>
    <n v="11.72"/>
    <m/>
    <m/>
    <x v="9"/>
  </r>
  <r>
    <n v="7350"/>
    <s v="Office Supplies/Stationery"/>
    <n v="160"/>
    <d v="2023-03-31T00:00:00"/>
    <s v="EOM Re-allocation"/>
    <s v="GLJN"/>
    <m/>
    <n v="-1556.33"/>
    <m/>
    <m/>
    <x v="11"/>
  </r>
  <r>
    <n v="7350"/>
    <s v="Office Supplies/Stationery"/>
    <n v="160"/>
    <d v="2023-03-31T00:00:00"/>
    <s v="EOM Re-allocation"/>
    <s v="GLJN"/>
    <m/>
    <n v="1556.33"/>
    <m/>
    <m/>
    <x v="11"/>
  </r>
  <r>
    <n v="7350"/>
    <s v="Office Supplies/Stationery"/>
    <n v="160"/>
    <d v="2023-03-31T00:00:00"/>
    <s v="EOM Re-allocation"/>
    <s v="GLJN"/>
    <m/>
    <n v="-1556.33"/>
    <m/>
    <m/>
    <x v="11"/>
  </r>
  <r>
    <n v="7350"/>
    <s v="Office Supplies/Stationery"/>
    <n v="160"/>
    <d v="2023-03-31T00:00:00"/>
    <s v="Name Badges_x000a_Linda Mills_x000a_Leighanne Fisher_x000a_Anish Puri_x000a_Liza Jordaan_x000a_Melanie Hatch_x000a_Peter Sun"/>
    <s v="APRC"/>
    <s v="PO19003677"/>
    <n v="3.69"/>
    <m/>
    <m/>
    <x v="9"/>
  </r>
  <r>
    <n v="7350"/>
    <s v="Office Supplies/Stationery"/>
    <n v="160"/>
    <d v="2023-03-31T00:00:00"/>
    <s v="Replacement Water Filter for BST"/>
    <s v="APRC"/>
    <s v="PO19003707"/>
    <n v="3.51"/>
    <m/>
    <m/>
    <x v="4"/>
  </r>
  <r>
    <n v="7350"/>
    <s v="Office Supplies/Stationery"/>
    <n v="190"/>
    <d v="2023-03-31T00:00:00"/>
    <s v="EOM Re-allocation"/>
    <s v="GLJN"/>
    <n v="110"/>
    <n v="2539.41"/>
    <m/>
    <m/>
    <x v="11"/>
  </r>
  <r>
    <n v="7350"/>
    <s v="Office Supplies/Stationery"/>
    <n v="190"/>
    <d v="2023-03-31T00:00:00"/>
    <s v="EOM Re-allocation"/>
    <s v="GLJN"/>
    <n v="120"/>
    <n v="3063.61"/>
    <m/>
    <m/>
    <x v="11"/>
  </r>
  <r>
    <n v="7350"/>
    <s v="Office Supplies/Stationery"/>
    <n v="190"/>
    <d v="2023-03-31T00:00:00"/>
    <s v="EOM Re-allocation"/>
    <s v="GLJN"/>
    <n v="130"/>
    <n v="2740.69"/>
    <m/>
    <m/>
    <x v="11"/>
  </r>
  <r>
    <n v="7350"/>
    <s v="Office Supplies/Stationery"/>
    <n v="190"/>
    <d v="2023-03-31T00:00:00"/>
    <s v="EOM Re-allocation"/>
    <s v="GLJN"/>
    <n v="140"/>
    <n v="2606.65"/>
    <m/>
    <m/>
    <x v="11"/>
  </r>
  <r>
    <n v="7350"/>
    <s v="Office Supplies/Stationery"/>
    <n v="190"/>
    <d v="2023-03-31T00:00:00"/>
    <s v="EOM Re-allocation"/>
    <s v="GLJN"/>
    <n v="160"/>
    <n v="1556.33"/>
    <m/>
    <m/>
    <x v="11"/>
  </r>
  <r>
    <n v="7350"/>
    <s v="Office Supplies/Stationery"/>
    <n v="190"/>
    <d v="2023-03-31T00:00:00"/>
    <s v="EOM Re-allocation"/>
    <s v="GLJN"/>
    <n v="210"/>
    <n v="847.38"/>
    <m/>
    <m/>
    <x v="11"/>
  </r>
  <r>
    <n v="7350"/>
    <s v="Office Supplies/Stationery"/>
    <n v="190"/>
    <d v="2023-03-31T00:00:00"/>
    <s v="EOM Re-allocation"/>
    <s v="GLJN"/>
    <n v="220"/>
    <n v="727.67"/>
    <m/>
    <m/>
    <x v="11"/>
  </r>
  <r>
    <n v="7350"/>
    <s v="Office Supplies/Stationery"/>
    <n v="190"/>
    <d v="2023-03-31T00:00:00"/>
    <s v="EOM Re-allocation"/>
    <s v="GLJN"/>
    <n v="230"/>
    <n v="850.96"/>
    <m/>
    <m/>
    <x v="11"/>
  </r>
  <r>
    <n v="7350"/>
    <s v="Office Supplies/Stationery"/>
    <n v="190"/>
    <d v="2023-03-31T00:00:00"/>
    <s v="EOM Re-allocation"/>
    <s v="GLJN"/>
    <n v="240"/>
    <n v="787.28"/>
    <m/>
    <m/>
    <x v="11"/>
  </r>
  <r>
    <n v="7350"/>
    <s v="Office Supplies/Stationery"/>
    <n v="190"/>
    <d v="2023-03-31T00:00:00"/>
    <s v="EOM Re-allocation"/>
    <s v="GLJN"/>
    <n v="330"/>
    <n v="142.47999999999999"/>
    <m/>
    <m/>
    <x v="11"/>
  </r>
  <r>
    <n v="7350"/>
    <s v="Office Supplies/Stationery"/>
    <n v="190"/>
    <d v="2023-03-31T00:00:00"/>
    <s v="EOM Re-allocation"/>
    <s v="GLJN"/>
    <n v="340"/>
    <n v="515.94000000000005"/>
    <m/>
    <m/>
    <x v="11"/>
  </r>
  <r>
    <n v="7350"/>
    <s v="Office Supplies/Stationery"/>
    <n v="190"/>
    <d v="2023-03-31T00:00:00"/>
    <s v="EOM Re-allocation"/>
    <s v="GLJN"/>
    <n v="430"/>
    <n v="1200.07"/>
    <m/>
    <m/>
    <x v="11"/>
  </r>
  <r>
    <n v="7350"/>
    <s v="Office Supplies/Stationery"/>
    <n v="190"/>
    <d v="2023-03-31T00:00:00"/>
    <s v="EOM Re-allocation"/>
    <s v="GLJN"/>
    <n v="440"/>
    <n v="1548.49"/>
    <m/>
    <m/>
    <x v="11"/>
  </r>
  <r>
    <n v="7350"/>
    <s v="Office Supplies/Stationery"/>
    <n v="190"/>
    <d v="2023-03-31T00:00:00"/>
    <s v="EOM Re-allocation"/>
    <s v="GLJN"/>
    <n v="110"/>
    <n v="-2539.41"/>
    <m/>
    <m/>
    <x v="11"/>
  </r>
  <r>
    <n v="7350"/>
    <s v="Office Supplies/Stationery"/>
    <n v="190"/>
    <d v="2023-03-31T00:00:00"/>
    <s v="EOM Re-allocation"/>
    <s v="GLJN"/>
    <n v="120"/>
    <n v="-3063.61"/>
    <m/>
    <m/>
    <x v="11"/>
  </r>
  <r>
    <n v="7350"/>
    <s v="Office Supplies/Stationery"/>
    <n v="190"/>
    <d v="2023-03-31T00:00:00"/>
    <s v="EOM Re-allocation"/>
    <s v="GLJN"/>
    <n v="130"/>
    <n v="-2740.69"/>
    <m/>
    <m/>
    <x v="11"/>
  </r>
  <r>
    <n v="7350"/>
    <s v="Office Supplies/Stationery"/>
    <n v="190"/>
    <d v="2023-03-31T00:00:00"/>
    <s v="EOM Re-allocation"/>
    <s v="GLJN"/>
    <n v="140"/>
    <n v="-2606.65"/>
    <m/>
    <m/>
    <x v="11"/>
  </r>
  <r>
    <n v="7350"/>
    <s v="Office Supplies/Stationery"/>
    <n v="190"/>
    <d v="2023-03-31T00:00:00"/>
    <s v="EOM Re-allocation"/>
    <s v="GLJN"/>
    <n v="160"/>
    <n v="-1556.33"/>
    <m/>
    <m/>
    <x v="11"/>
  </r>
  <r>
    <n v="7350"/>
    <s v="Office Supplies/Stationery"/>
    <n v="190"/>
    <d v="2023-03-31T00:00:00"/>
    <s v="EOM Re-allocation"/>
    <s v="GLJN"/>
    <n v="210"/>
    <n v="-847.38"/>
    <m/>
    <m/>
    <x v="11"/>
  </r>
  <r>
    <n v="7350"/>
    <s v="Office Supplies/Stationery"/>
    <n v="190"/>
    <d v="2023-03-31T00:00:00"/>
    <s v="EOM Re-allocation"/>
    <s v="GLJN"/>
    <n v="220"/>
    <n v="-727.67"/>
    <m/>
    <m/>
    <x v="11"/>
  </r>
  <r>
    <n v="7350"/>
    <s v="Office Supplies/Stationery"/>
    <n v="190"/>
    <d v="2023-03-31T00:00:00"/>
    <s v="EOM Re-allocation"/>
    <s v="GLJN"/>
    <n v="230"/>
    <n v="-850.96"/>
    <m/>
    <m/>
    <x v="11"/>
  </r>
  <r>
    <n v="7350"/>
    <s v="Office Supplies/Stationery"/>
    <n v="190"/>
    <d v="2023-03-31T00:00:00"/>
    <s v="EOM Re-allocation"/>
    <s v="GLJN"/>
    <n v="240"/>
    <n v="-787.28"/>
    <m/>
    <m/>
    <x v="11"/>
  </r>
  <r>
    <n v="7350"/>
    <s v="Office Supplies/Stationery"/>
    <n v="190"/>
    <d v="2023-03-31T00:00:00"/>
    <s v="EOM Re-allocation"/>
    <s v="GLJN"/>
    <n v="330"/>
    <n v="-142.47999999999999"/>
    <m/>
    <m/>
    <x v="11"/>
  </r>
  <r>
    <n v="7350"/>
    <s v="Office Supplies/Stationery"/>
    <n v="190"/>
    <d v="2023-03-31T00:00:00"/>
    <s v="EOM Re-allocation"/>
    <s v="GLJN"/>
    <n v="340"/>
    <n v="-515.94000000000005"/>
    <m/>
    <m/>
    <x v="11"/>
  </r>
  <r>
    <n v="7350"/>
    <s v="Office Supplies/Stationery"/>
    <n v="190"/>
    <d v="2023-03-31T00:00:00"/>
    <s v="EOM Re-allocation"/>
    <s v="GLJN"/>
    <n v="430"/>
    <n v="-1200.07"/>
    <m/>
    <m/>
    <x v="11"/>
  </r>
  <r>
    <n v="7350"/>
    <s v="Office Supplies/Stationery"/>
    <n v="190"/>
    <d v="2023-03-31T00:00:00"/>
    <s v="EOM Re-allocation"/>
    <s v="GLJN"/>
    <n v="440"/>
    <n v="-1548.49"/>
    <m/>
    <m/>
    <x v="11"/>
  </r>
  <r>
    <n v="7350"/>
    <s v="Office Supplies/Stationery"/>
    <n v="190"/>
    <d v="2023-03-31T00:00:00"/>
    <s v="EOM Re-allocation"/>
    <s v="GLJN"/>
    <n v="110"/>
    <n v="2539.41"/>
    <m/>
    <m/>
    <x v="11"/>
  </r>
  <r>
    <n v="7350"/>
    <s v="Office Supplies/Stationery"/>
    <n v="190"/>
    <d v="2023-03-31T00:00:00"/>
    <s v="EOM Re-allocation"/>
    <s v="GLJN"/>
    <n v="120"/>
    <n v="3063.61"/>
    <m/>
    <m/>
    <x v="11"/>
  </r>
  <r>
    <n v="7350"/>
    <s v="Office Supplies/Stationery"/>
    <n v="190"/>
    <d v="2023-03-31T00:00:00"/>
    <s v="EOM Re-allocation"/>
    <s v="GLJN"/>
    <n v="130"/>
    <n v="2740.69"/>
    <m/>
    <m/>
    <x v="11"/>
  </r>
  <r>
    <n v="7350"/>
    <s v="Office Supplies/Stationery"/>
    <n v="190"/>
    <d v="2023-03-31T00:00:00"/>
    <s v="EOM Re-allocation"/>
    <s v="GLJN"/>
    <n v="140"/>
    <n v="2606.65"/>
    <m/>
    <m/>
    <x v="11"/>
  </r>
  <r>
    <n v="7350"/>
    <s v="Office Supplies/Stationery"/>
    <n v="190"/>
    <d v="2023-03-31T00:00:00"/>
    <s v="EOM Re-allocation"/>
    <s v="GLJN"/>
    <n v="160"/>
    <n v="1556.33"/>
    <m/>
    <m/>
    <x v="11"/>
  </r>
  <r>
    <n v="7350"/>
    <s v="Office Supplies/Stationery"/>
    <n v="190"/>
    <d v="2023-03-31T00:00:00"/>
    <s v="EOM Re-allocation"/>
    <s v="GLJN"/>
    <n v="210"/>
    <n v="847.38"/>
    <m/>
    <m/>
    <x v="11"/>
  </r>
  <r>
    <n v="7350"/>
    <s v="Office Supplies/Stationery"/>
    <n v="190"/>
    <d v="2023-03-31T00:00:00"/>
    <s v="EOM Re-allocation"/>
    <s v="GLJN"/>
    <n v="220"/>
    <n v="727.67"/>
    <m/>
    <m/>
    <x v="11"/>
  </r>
  <r>
    <n v="7350"/>
    <s v="Office Supplies/Stationery"/>
    <n v="190"/>
    <d v="2023-03-31T00:00:00"/>
    <s v="EOM Re-allocation"/>
    <s v="GLJN"/>
    <n v="230"/>
    <n v="850.96"/>
    <m/>
    <m/>
    <x v="11"/>
  </r>
  <r>
    <n v="7350"/>
    <s v="Office Supplies/Stationery"/>
    <n v="190"/>
    <d v="2023-03-31T00:00:00"/>
    <s v="EOM Re-allocation"/>
    <s v="GLJN"/>
    <n v="240"/>
    <n v="787.28"/>
    <m/>
    <m/>
    <x v="11"/>
  </r>
  <r>
    <n v="7350"/>
    <s v="Office Supplies/Stationery"/>
    <n v="190"/>
    <d v="2023-03-31T00:00:00"/>
    <s v="EOM Re-allocation"/>
    <s v="GLJN"/>
    <n v="330"/>
    <n v="142.47999999999999"/>
    <m/>
    <m/>
    <x v="11"/>
  </r>
  <r>
    <n v="7350"/>
    <s v="Office Supplies/Stationery"/>
    <n v="190"/>
    <d v="2023-03-31T00:00:00"/>
    <s v="EOM Re-allocation"/>
    <s v="GLJN"/>
    <n v="340"/>
    <n v="515.94000000000005"/>
    <m/>
    <m/>
    <x v="11"/>
  </r>
  <r>
    <n v="7350"/>
    <s v="Office Supplies/Stationery"/>
    <n v="190"/>
    <d v="2023-03-31T00:00:00"/>
    <s v="EOM Re-allocation"/>
    <s v="GLJN"/>
    <n v="430"/>
    <n v="1200.07"/>
    <m/>
    <m/>
    <x v="11"/>
  </r>
  <r>
    <n v="7350"/>
    <s v="Office Supplies/Stationery"/>
    <n v="190"/>
    <d v="2023-03-31T00:00:00"/>
    <s v="EOM Re-allocation"/>
    <s v="GLJN"/>
    <n v="440"/>
    <n v="1548.49"/>
    <m/>
    <m/>
    <x v="11"/>
  </r>
  <r>
    <n v="7350"/>
    <s v="Office Supplies/Stationery"/>
    <n v="210"/>
    <d v="2023-03-31T00:00:00"/>
    <s v="EOM Re-allocation"/>
    <s v="GLJN"/>
    <m/>
    <n v="-847.38"/>
    <m/>
    <m/>
    <x v="11"/>
  </r>
  <r>
    <n v="7350"/>
    <s v="Office Supplies/Stationery"/>
    <n v="210"/>
    <d v="2023-03-31T00:00:00"/>
    <s v="EOM Re-allocation"/>
    <s v="GLJN"/>
    <m/>
    <n v="847.38"/>
    <m/>
    <m/>
    <x v="11"/>
  </r>
  <r>
    <n v="7350"/>
    <s v="Office Supplies/Stationery"/>
    <n v="210"/>
    <d v="2023-03-31T00:00:00"/>
    <s v="EOM Re-allocation"/>
    <s v="GLJN"/>
    <m/>
    <n v="-847.38"/>
    <m/>
    <m/>
    <x v="11"/>
  </r>
  <r>
    <n v="7350"/>
    <s v="Office Supplies/Stationery"/>
    <n v="210"/>
    <d v="2023-03-31T00:00:00"/>
    <s v="Name Badges_x000a_Linda Mills_x000a_Leighanne Fisher_x000a_Anish Puri_x000a_Liza Jordaan_x000a_Melanie Hatch_x000a_Peter Sun"/>
    <s v="APRC"/>
    <s v="PO19003677"/>
    <n v="4.0999999999999996"/>
    <m/>
    <m/>
    <x v="9"/>
  </r>
  <r>
    <n v="7350"/>
    <s v="Office Supplies/Stationery"/>
    <n v="220"/>
    <d v="2023-03-31T00:00:00"/>
    <s v="EOM Re-allocation"/>
    <s v="GLJN"/>
    <m/>
    <n v="-727.67"/>
    <m/>
    <m/>
    <x v="11"/>
  </r>
  <r>
    <n v="7350"/>
    <s v="Office Supplies/Stationery"/>
    <n v="220"/>
    <d v="2023-03-31T00:00:00"/>
    <s v="EOM Re-allocation"/>
    <s v="GLJN"/>
    <m/>
    <n v="727.67"/>
    <m/>
    <m/>
    <x v="11"/>
  </r>
  <r>
    <n v="7350"/>
    <s v="Office Supplies/Stationery"/>
    <n v="220"/>
    <d v="2023-03-31T00:00:00"/>
    <s v="EOM Re-allocation"/>
    <s v="GLJN"/>
    <m/>
    <n v="-727.67"/>
    <m/>
    <m/>
    <x v="11"/>
  </r>
  <r>
    <n v="7350"/>
    <s v="Office Supplies/Stationery"/>
    <n v="220"/>
    <d v="2023-03-31T00:00:00"/>
    <s v="Name Badges_x000a_Linda Mills_x000a_Leighanne Fisher_x000a_Anish Puri_x000a_Liza Jordaan_x000a_Melanie Hatch_x000a_Peter Sun"/>
    <s v="APRC"/>
    <s v="PO19003677"/>
    <n v="2.46"/>
    <m/>
    <m/>
    <x v="9"/>
  </r>
  <r>
    <n v="7350"/>
    <s v="Office Supplies/Stationery"/>
    <n v="230"/>
    <d v="2023-03-31T00:00:00"/>
    <s v="EOM Re-allocation"/>
    <s v="GLJN"/>
    <m/>
    <n v="-850.96"/>
    <m/>
    <m/>
    <x v="12"/>
  </r>
  <r>
    <n v="7350"/>
    <s v="Office Supplies/Stationery"/>
    <n v="230"/>
    <d v="2023-03-31T00:00:00"/>
    <s v="EOM Re-allocation"/>
    <s v="GLJN"/>
    <m/>
    <n v="850.96"/>
    <m/>
    <m/>
    <x v="11"/>
  </r>
  <r>
    <n v="7350"/>
    <s v="Office Supplies/Stationery"/>
    <n v="230"/>
    <d v="2023-03-31T00:00:00"/>
    <s v="EOM Re-allocation"/>
    <s v="GLJN"/>
    <m/>
    <n v="-850.96"/>
    <m/>
    <m/>
    <x v="11"/>
  </r>
  <r>
    <n v="7350"/>
    <s v="Office Supplies/Stationery"/>
    <n v="230"/>
    <d v="2023-03-31T00:00:00"/>
    <s v="Name Badges_x000a_Linda Mills_x000a_Leighanne Fisher_x000a_Anish Puri_x000a_Liza Jordaan_x000a_Melanie Hatch_x000a_Peter Sun"/>
    <s v="APRC"/>
    <s v="PO19003677"/>
    <n v="4.1500000000000004"/>
    <m/>
    <m/>
    <x v="9"/>
  </r>
  <r>
    <n v="7350"/>
    <s v="Office Supplies/Stationery"/>
    <n v="240"/>
    <d v="2023-03-31T00:00:00"/>
    <s v="EOM Re-allocation"/>
    <s v="GLJN"/>
    <m/>
    <n v="-787.28"/>
    <m/>
    <m/>
    <x v="11"/>
  </r>
  <r>
    <n v="7350"/>
    <s v="Office Supplies/Stationery"/>
    <n v="240"/>
    <d v="2023-03-31T00:00:00"/>
    <s v="EOM Re-allocation"/>
    <s v="GLJN"/>
    <m/>
    <n v="787.28"/>
    <m/>
    <m/>
    <x v="11"/>
  </r>
  <r>
    <n v="7350"/>
    <s v="Office Supplies/Stationery"/>
    <n v="240"/>
    <d v="2023-03-31T00:00:00"/>
    <s v="EOM Re-allocation"/>
    <s v="GLJN"/>
    <m/>
    <n v="-787.28"/>
    <m/>
    <m/>
    <x v="11"/>
  </r>
  <r>
    <n v="7350"/>
    <s v="Office Supplies/Stationery"/>
    <n v="240"/>
    <d v="2023-03-31T00:00:00"/>
    <s v="Name Badges_x000a_Linda Mills_x000a_Leighanne Fisher_x000a_Anish Puri_x000a_Liza Jordaan_x000a_Melanie Hatch_x000a_Peter Sun"/>
    <s v="APRC"/>
    <s v="PO19003677"/>
    <n v="3.28"/>
    <m/>
    <m/>
    <x v="9"/>
  </r>
  <r>
    <n v="7350"/>
    <s v="Office Supplies/Stationery"/>
    <n v="330"/>
    <d v="2023-03-31T00:00:00"/>
    <s v="EOM Re-allocation"/>
    <s v="GLJN"/>
    <m/>
    <n v="-142.47999999999999"/>
    <m/>
    <m/>
    <x v="11"/>
  </r>
  <r>
    <n v="7350"/>
    <s v="Office Supplies/Stationery"/>
    <n v="330"/>
    <d v="2023-03-31T00:00:00"/>
    <s v="EOM Re-allocation"/>
    <s v="GLJN"/>
    <m/>
    <n v="142.47999999999999"/>
    <m/>
    <m/>
    <x v="11"/>
  </r>
  <r>
    <n v="7350"/>
    <s v="Office Supplies/Stationery"/>
    <n v="330"/>
    <d v="2023-03-31T00:00:00"/>
    <s v="EOM Re-allocation"/>
    <s v="GLJN"/>
    <m/>
    <n v="-142.47999999999999"/>
    <m/>
    <m/>
    <x v="11"/>
  </r>
  <r>
    <n v="7350"/>
    <s v="Office Supplies/Stationery"/>
    <n v="340"/>
    <d v="2023-03-31T00:00:00"/>
    <s v="EOM Re-allocation"/>
    <s v="GLJN"/>
    <m/>
    <n v="-515.94000000000005"/>
    <m/>
    <m/>
    <x v="11"/>
  </r>
  <r>
    <n v="7350"/>
    <s v="Office Supplies/Stationery"/>
    <n v="340"/>
    <d v="2023-03-31T00:00:00"/>
    <s v="EOM Re-allocation"/>
    <s v="GLJN"/>
    <m/>
    <n v="515.94000000000005"/>
    <m/>
    <m/>
    <x v="11"/>
  </r>
  <r>
    <n v="7350"/>
    <s v="Office Supplies/Stationery"/>
    <n v="340"/>
    <d v="2023-03-31T00:00:00"/>
    <s v="EOM Re-allocation"/>
    <s v="GLJN"/>
    <m/>
    <n v="-515.94000000000005"/>
    <m/>
    <m/>
    <x v="11"/>
  </r>
  <r>
    <n v="7350"/>
    <s v="Office Supplies/Stationery"/>
    <n v="340"/>
    <d v="2023-03-31T00:00:00"/>
    <s v="Name Badges_x000a_Linda Mills_x000a_Leighanne Fisher_x000a_Anish Puri_x000a_Liza Jordaan_x000a_Melanie Hatch_x000a_Peter Sun"/>
    <s v="APRC"/>
    <s v="PO19003677"/>
    <n v="1.67"/>
    <m/>
    <m/>
    <x v="9"/>
  </r>
  <r>
    <n v="7350"/>
    <s v="Office Supplies/Stationery"/>
    <n v="430"/>
    <d v="2023-03-31T00:00:00"/>
    <s v="EOM Re-allocation"/>
    <s v="GLJN"/>
    <m/>
    <n v="-1200.07"/>
    <m/>
    <m/>
    <x v="11"/>
  </r>
  <r>
    <n v="7350"/>
    <s v="Office Supplies/Stationery"/>
    <n v="430"/>
    <d v="2023-03-31T00:00:00"/>
    <s v="EOM Re-allocation"/>
    <s v="GLJN"/>
    <m/>
    <n v="1200.07"/>
    <m/>
    <m/>
    <x v="11"/>
  </r>
  <r>
    <n v="7350"/>
    <s v="Office Supplies/Stationery"/>
    <n v="430"/>
    <d v="2023-03-31T00:00:00"/>
    <s v="EOM Re-allocation"/>
    <s v="GLJN"/>
    <m/>
    <n v="-1200.07"/>
    <m/>
    <m/>
    <x v="11"/>
  </r>
  <r>
    <n v="7350"/>
    <s v="Office Supplies/Stationery"/>
    <n v="440"/>
    <d v="2023-03-31T00:00:00"/>
    <s v="EOM Re-allocation"/>
    <s v="GLJN"/>
    <m/>
    <n v="-1548.49"/>
    <m/>
    <m/>
    <x v="11"/>
  </r>
  <r>
    <n v="7350"/>
    <s v="Office Supplies/Stationery"/>
    <n v="440"/>
    <d v="2023-03-31T00:00:00"/>
    <s v="EOM Re-allocation"/>
    <s v="GLJN"/>
    <m/>
    <n v="1548.49"/>
    <m/>
    <m/>
    <x v="11"/>
  </r>
  <r>
    <n v="7350"/>
    <s v="Office Supplies/Stationery"/>
    <n v="440"/>
    <d v="2023-03-31T00:00:00"/>
    <s v="EOM Re-allocation"/>
    <s v="GLJN"/>
    <m/>
    <n v="-1548.49"/>
    <m/>
    <m/>
    <x v="11"/>
  </r>
  <r>
    <n v="7350"/>
    <s v="Office Supplies/Stationery"/>
    <n v="935"/>
    <d v="2023-03-31T00:00:00"/>
    <s v="Name Badges_x000a_Linda Mills_x000a_Leighanne Fisher_x000a_Anish Puri_x000a_Liza Jordaan_x000a_Melanie Hatch_x000a_Peter Sun"/>
    <s v="APRC"/>
    <s v="PO19003677"/>
    <n v="1.54"/>
    <m/>
    <m/>
    <x v="9"/>
  </r>
  <r>
    <n v="7350"/>
    <s v="Office Supplies/Stationery"/>
    <n v="935"/>
    <d v="2023-03-31T00:00:00"/>
    <s v="Replacement Water Filter for BST"/>
    <s v="APRC"/>
    <s v="PO19003707"/>
    <n v="2.93"/>
    <m/>
    <m/>
    <x v="12"/>
  </r>
  <r>
    <n v="7350"/>
    <s v="Office Supplies/Stationery"/>
    <n v="936"/>
    <d v="2023-03-31T00:00:00"/>
    <s v="Name Badges_x000a_Linda Mills_x000a_Leighanne Fisher_x000a_Anish Puri_x000a_Liza Jordaan_x000a_Melanie Hatch_x000a_Peter Sun"/>
    <s v="APRC"/>
    <s v="PO19003677"/>
    <n v="1.54"/>
    <m/>
    <m/>
    <x v="9"/>
  </r>
  <r>
    <n v="7350"/>
    <s v="Office Supplies/Stationery"/>
    <n v="110"/>
    <d v="2023-04-03T00:00:00"/>
    <s v="Stationery"/>
    <s v="APRC"/>
    <s v="PO19003709"/>
    <n v="157.13"/>
    <m/>
    <m/>
    <x v="9"/>
  </r>
  <r>
    <n v="7350"/>
    <s v="Office Supplies/Stationery"/>
    <n v="112"/>
    <d v="2023-04-03T00:00:00"/>
    <s v="Stationery"/>
    <s v="APRC"/>
    <s v="PO19003709"/>
    <n v="78.569999999999993"/>
    <m/>
    <m/>
    <x v="9"/>
  </r>
  <r>
    <n v="7350"/>
    <s v="Office Supplies/Stationery"/>
    <n v="120"/>
    <d v="2023-04-03T00:00:00"/>
    <s v="Stationery"/>
    <s v="APRC"/>
    <s v="PO19003709"/>
    <n v="172.84"/>
    <m/>
    <m/>
    <x v="9"/>
  </r>
  <r>
    <n v="7350"/>
    <s v="Office Supplies/Stationery"/>
    <n v="130"/>
    <d v="2023-04-03T00:00:00"/>
    <s v="Stationery"/>
    <s v="APRC"/>
    <s v="PO19003709"/>
    <n v="133.57"/>
    <m/>
    <m/>
    <x v="9"/>
  </r>
  <r>
    <n v="7350"/>
    <s v="Office Supplies/Stationery"/>
    <n v="140"/>
    <d v="2023-04-03T00:00:00"/>
    <s v="Stationery"/>
    <s v="APRC"/>
    <s v="PO19003709"/>
    <n v="157.13"/>
    <m/>
    <m/>
    <x v="9"/>
  </r>
  <r>
    <n v="7350"/>
    <s v="Office Supplies/Stationery"/>
    <n v="160"/>
    <d v="2023-04-03T00:00:00"/>
    <s v="Stationery"/>
    <s v="APRC"/>
    <s v="PO19003709"/>
    <n v="47.14"/>
    <m/>
    <m/>
    <x v="9"/>
  </r>
  <r>
    <n v="7350"/>
    <s v="Office Supplies/Stationery"/>
    <n v="330"/>
    <d v="2023-04-03T00:00:00"/>
    <s v="Gloves_x000a_Packaing tape_x000a_Permanent Maker_x000a_Mentos mints_x000a_Post-it_x000a_Toilet paper_x000a_paper towel_x000a_Hand soap_x000a_Machine roll paper_x000a_packing slip_x000a_Milo _x000a_Pens"/>
    <s v="APRC"/>
    <s v="PO34008226"/>
    <n v="353.5"/>
    <m/>
    <m/>
    <x v="9"/>
  </r>
  <r>
    <n v="7350"/>
    <s v="Office Supplies/Stationery"/>
    <n v="340"/>
    <d v="2023-04-03T00:00:00"/>
    <s v="Gloves_x000a_Packaing tape_x000a_Permanent Maker_x000a_Mentos mints_x000a_Post-it_x000a_Toilet paper_x000a_paper towel_x000a_Hand soap_x000a_Machine roll paper_x000a_packing slip_x000a_Milo _x000a_Pens"/>
    <s v="APRC"/>
    <s v="PO34008226"/>
    <n v="353.5"/>
    <m/>
    <m/>
    <x v="9"/>
  </r>
  <r>
    <n v="7350"/>
    <s v="Office Supplies/Stationery"/>
    <n v="935"/>
    <d v="2023-04-03T00:00:00"/>
    <s v="Stationery"/>
    <s v="APRC"/>
    <s v="PO19003709"/>
    <n v="39.29"/>
    <m/>
    <m/>
    <x v="9"/>
  </r>
  <r>
    <n v="7350"/>
    <s v="Office Supplies/Stationery"/>
    <n v="936"/>
    <d v="2023-04-03T00:00:00"/>
    <s v="Gloves_x000a_Packaing tape_x000a_Permanent Maker_x000a_Mentos mints_x000a_Post-it_x000a_Toilet paper_x000a_paper towel_x000a_Hand soap_x000a_Machine roll paper_x000a_packing slip_x000a_Milo _x000a_Pens"/>
    <s v="APRC"/>
    <s v="PO34008226"/>
    <n v="353.5"/>
    <m/>
    <m/>
    <x v="9"/>
  </r>
  <r>
    <n v="7350"/>
    <s v="Office Supplies/Stationery"/>
    <n v="210"/>
    <d v="2023-04-04T00:00:00"/>
    <s v="Stationery"/>
    <s v="APRC"/>
    <s v="PO19003711"/>
    <n v="92.38"/>
    <m/>
    <m/>
    <x v="9"/>
  </r>
  <r>
    <n v="7350"/>
    <s v="Office Supplies/Stationery"/>
    <n v="220"/>
    <d v="2023-04-04T00:00:00"/>
    <s v="Stationery"/>
    <s v="APRC"/>
    <s v="PO19003711"/>
    <n v="92.38"/>
    <m/>
    <m/>
    <x v="9"/>
  </r>
  <r>
    <n v="7350"/>
    <s v="Office Supplies/Stationery"/>
    <n v="230"/>
    <d v="2023-04-04T00:00:00"/>
    <s v="Stationery"/>
    <s v="APRC"/>
    <s v="PO19003711"/>
    <n v="92.38"/>
    <m/>
    <m/>
    <x v="9"/>
  </r>
  <r>
    <n v="7350"/>
    <s v="Office Supplies/Stationery"/>
    <n v="240"/>
    <d v="2023-04-04T00:00:00"/>
    <s v="Stationery"/>
    <s v="APRC"/>
    <s v="PO19003711"/>
    <n v="92.38"/>
    <m/>
    <m/>
    <x v="9"/>
  </r>
  <r>
    <n v="7350"/>
    <s v="Office Supplies/Stationery"/>
    <n v="340"/>
    <d v="2023-04-04T00:00:00"/>
    <s v="Stationery"/>
    <s v="APRC"/>
    <s v="PO19003711"/>
    <n v="41.57"/>
    <m/>
    <m/>
    <x v="9"/>
  </r>
  <r>
    <n v="7350"/>
    <s v="Office Supplies/Stationery"/>
    <n v="936"/>
    <d v="2023-04-04T00:00:00"/>
    <s v="Stationery"/>
    <s v="APRC"/>
    <s v="PO19003711"/>
    <n v="50.81"/>
    <m/>
    <m/>
    <x v="9"/>
  </r>
  <r>
    <n v="7350"/>
    <s v="Office Supplies/Stationery"/>
    <n v="210"/>
    <d v="2023-04-05T00:00:00"/>
    <s v="Milk Powder"/>
    <s v="APRC"/>
    <s v="PO19003713"/>
    <n v="42"/>
    <m/>
    <m/>
    <x v="9"/>
  </r>
  <r>
    <n v="7350"/>
    <s v="Office Supplies/Stationery"/>
    <n v="220"/>
    <d v="2023-04-05T00:00:00"/>
    <s v="Milk Powder"/>
    <s v="APRC"/>
    <s v="PO19003713"/>
    <n v="42"/>
    <m/>
    <m/>
    <x v="9"/>
  </r>
  <r>
    <n v="7350"/>
    <s v="Office Supplies/Stationery"/>
    <n v="230"/>
    <d v="2023-04-05T00:00:00"/>
    <s v="Milk Powder"/>
    <s v="APRC"/>
    <s v="PO19003713"/>
    <n v="42"/>
    <m/>
    <m/>
    <x v="9"/>
  </r>
  <r>
    <n v="7350"/>
    <s v="Office Supplies/Stationery"/>
    <n v="240"/>
    <d v="2023-04-05T00:00:00"/>
    <s v="Milk Powder"/>
    <s v="APRC"/>
    <s v="PO19003713"/>
    <n v="42"/>
    <m/>
    <m/>
    <x v="9"/>
  </r>
  <r>
    <n v="7350"/>
    <s v="Office Supplies/Stationery"/>
    <n v="340"/>
    <d v="2023-04-05T00:00:00"/>
    <s v="Milk Powder"/>
    <s v="APRC"/>
    <s v="PO19003713"/>
    <n v="18.899999999999999"/>
    <m/>
    <m/>
    <x v="9"/>
  </r>
  <r>
    <n v="7350"/>
    <s v="Office Supplies/Stationery"/>
    <n v="936"/>
    <d v="2023-04-05T00:00:00"/>
    <s v="Milk Powder"/>
    <s v="APRC"/>
    <s v="PO19003713"/>
    <n v="23.1"/>
    <m/>
    <m/>
    <x v="9"/>
  </r>
  <r>
    <n v="7350"/>
    <s v="Office Supplies/Stationery"/>
    <n v="210"/>
    <d v="2023-04-12T00:00:00"/>
    <s v="Stationery"/>
    <s v="APRC"/>
    <s v="PO19003720"/>
    <n v="47.5"/>
    <m/>
    <m/>
    <x v="9"/>
  </r>
  <r>
    <n v="7350"/>
    <s v="Office Supplies/Stationery"/>
    <n v="220"/>
    <d v="2023-04-12T00:00:00"/>
    <s v="Stationery"/>
    <s v="APRC"/>
    <s v="PO19003720"/>
    <n v="47.5"/>
    <m/>
    <m/>
    <x v="9"/>
  </r>
  <r>
    <n v="7350"/>
    <s v="Office Supplies/Stationery"/>
    <n v="230"/>
    <d v="2023-04-12T00:00:00"/>
    <s v="Stationery"/>
    <s v="APRC"/>
    <s v="PO19003720"/>
    <n v="47.5"/>
    <m/>
    <m/>
    <x v="9"/>
  </r>
  <r>
    <n v="7350"/>
    <s v="Office Supplies/Stationery"/>
    <n v="240"/>
    <d v="2023-04-12T00:00:00"/>
    <s v="Stationery"/>
    <s v="APRC"/>
    <s v="PO19003720"/>
    <n v="47.5"/>
    <m/>
    <m/>
    <x v="9"/>
  </r>
  <r>
    <n v="7350"/>
    <s v="Office Supplies/Stationery"/>
    <n v="340"/>
    <d v="2023-04-12T00:00:00"/>
    <s v="Stationery"/>
    <s v="APRC"/>
    <s v="PO19003720"/>
    <n v="21.37"/>
    <m/>
    <m/>
    <x v="9"/>
  </r>
  <r>
    <n v="7350"/>
    <s v="Office Supplies/Stationery"/>
    <n v="936"/>
    <d v="2023-04-12T00:00:00"/>
    <s v="Stationery"/>
    <s v="APRC"/>
    <s v="PO19003720"/>
    <n v="26.12"/>
    <m/>
    <m/>
    <x v="9"/>
  </r>
  <r>
    <n v="7350"/>
    <s v="Office Supplies/Stationery"/>
    <n v="210"/>
    <d v="2023-04-14T00:00:00"/>
    <s v="Stationery"/>
    <s v="APRC"/>
    <s v="PO19003723"/>
    <n v="61.17"/>
    <m/>
    <m/>
    <x v="9"/>
  </r>
  <r>
    <n v="7350"/>
    <s v="Office Supplies/Stationery"/>
    <n v="220"/>
    <d v="2023-04-14T00:00:00"/>
    <s v="Stationery"/>
    <s v="APRC"/>
    <s v="PO19003723"/>
    <n v="61.17"/>
    <m/>
    <m/>
    <x v="9"/>
  </r>
  <r>
    <n v="7350"/>
    <s v="Office Supplies/Stationery"/>
    <n v="230"/>
    <d v="2023-04-14T00:00:00"/>
    <s v="Stationery"/>
    <s v="APRC"/>
    <s v="PO19003723"/>
    <n v="61.17"/>
    <m/>
    <m/>
    <x v="9"/>
  </r>
  <r>
    <n v="7350"/>
    <s v="Office Supplies/Stationery"/>
    <n v="240"/>
    <d v="2023-04-14T00:00:00"/>
    <s v="Stationery"/>
    <s v="APRC"/>
    <s v="PO19003723"/>
    <n v="61.17"/>
    <m/>
    <m/>
    <x v="9"/>
  </r>
  <r>
    <n v="7350"/>
    <s v="Office Supplies/Stationery"/>
    <n v="340"/>
    <d v="2023-04-14T00:00:00"/>
    <s v="Stationery"/>
    <s v="APRC"/>
    <s v="PO19003723"/>
    <n v="27.52"/>
    <m/>
    <m/>
    <x v="9"/>
  </r>
  <r>
    <n v="7350"/>
    <s v="Office Supplies/Stationery"/>
    <n v="936"/>
    <d v="2023-04-14T00:00:00"/>
    <s v="Stationery"/>
    <s v="APRC"/>
    <s v="PO19003723"/>
    <n v="33.64"/>
    <m/>
    <m/>
    <x v="9"/>
  </r>
  <r>
    <n v="7350"/>
    <s v="Office Supplies/Stationery"/>
    <n v="110"/>
    <d v="2023-04-17T00:00:00"/>
    <s v="Stationery"/>
    <s v="APRC"/>
    <s v="PO19003725"/>
    <n v="155.83000000000001"/>
    <m/>
    <m/>
    <x v="9"/>
  </r>
  <r>
    <n v="7350"/>
    <s v="Office Supplies/Stationery"/>
    <n v="112"/>
    <d v="2023-04-17T00:00:00"/>
    <s v="Stationery"/>
    <s v="APRC"/>
    <s v="PO19003725"/>
    <n v="77.91"/>
    <m/>
    <m/>
    <x v="9"/>
  </r>
  <r>
    <n v="7350"/>
    <s v="Office Supplies/Stationery"/>
    <n v="120"/>
    <d v="2023-04-17T00:00:00"/>
    <s v="Stationery"/>
    <s v="APRC"/>
    <s v="PO19003725"/>
    <n v="171.41"/>
    <m/>
    <m/>
    <x v="9"/>
  </r>
  <r>
    <n v="7350"/>
    <s v="Office Supplies/Stationery"/>
    <n v="130"/>
    <d v="2023-04-17T00:00:00"/>
    <s v="Stationery"/>
    <s v="APRC"/>
    <s v="PO19003725"/>
    <n v="132.44999999999999"/>
    <m/>
    <m/>
    <x v="9"/>
  </r>
  <r>
    <n v="7350"/>
    <s v="Office Supplies/Stationery"/>
    <n v="140"/>
    <d v="2023-04-17T00:00:00"/>
    <s v="Stationery"/>
    <s v="APRC"/>
    <s v="PO19003725"/>
    <n v="155.83000000000001"/>
    <m/>
    <m/>
    <x v="9"/>
  </r>
  <r>
    <n v="7350"/>
    <s v="Office Supplies/Stationery"/>
    <n v="160"/>
    <d v="2023-04-17T00:00:00"/>
    <s v="Stationery"/>
    <s v="APRC"/>
    <s v="PO19003725"/>
    <n v="46.75"/>
    <m/>
    <m/>
    <x v="9"/>
  </r>
  <r>
    <n v="7350"/>
    <s v="Office Supplies/Stationery"/>
    <n v="935"/>
    <d v="2023-04-17T00:00:00"/>
    <s v="Stationery"/>
    <s v="APRC"/>
    <s v="PO19003725"/>
    <n v="38.96"/>
    <m/>
    <m/>
    <x v="9"/>
  </r>
  <r>
    <n v="7350"/>
    <s v="Office Supplies/Stationery"/>
    <n v="210"/>
    <d v="2023-04-18T00:00:00"/>
    <s v="Stationery"/>
    <s v="APRC"/>
    <s v="PO19003729"/>
    <n v="61.71"/>
    <m/>
    <m/>
    <x v="9"/>
  </r>
  <r>
    <n v="7350"/>
    <s v="Office Supplies/Stationery"/>
    <n v="220"/>
    <d v="2023-04-18T00:00:00"/>
    <s v="Stationery"/>
    <s v="APRC"/>
    <s v="PO19003729"/>
    <n v="61.71"/>
    <m/>
    <m/>
    <x v="9"/>
  </r>
  <r>
    <n v="7350"/>
    <s v="Office Supplies/Stationery"/>
    <n v="230"/>
    <d v="2023-04-18T00:00:00"/>
    <s v="Stationery"/>
    <s v="APRC"/>
    <s v="PO19003729"/>
    <n v="61.71"/>
    <m/>
    <m/>
    <x v="9"/>
  </r>
  <r>
    <n v="7350"/>
    <s v="Office Supplies/Stationery"/>
    <n v="240"/>
    <d v="2023-04-18T00:00:00"/>
    <s v="Stationery"/>
    <s v="APRC"/>
    <s v="PO19003729"/>
    <n v="61.71"/>
    <m/>
    <m/>
    <x v="9"/>
  </r>
  <r>
    <n v="7350"/>
    <s v="Office Supplies/Stationery"/>
    <n v="340"/>
    <d v="2023-04-18T00:00:00"/>
    <s v="Stationery"/>
    <s v="APRC"/>
    <s v="PO19003729"/>
    <n v="27.77"/>
    <m/>
    <m/>
    <x v="9"/>
  </r>
  <r>
    <n v="7350"/>
    <s v="Office Supplies/Stationery"/>
    <n v="936"/>
    <d v="2023-04-18T00:00:00"/>
    <s v="Stationery"/>
    <s v="APRC"/>
    <s v="PO19003729"/>
    <n v="33.94"/>
    <m/>
    <m/>
    <x v="9"/>
  </r>
  <r>
    <n v="7350"/>
    <s v="Office Supplies/Stationery"/>
    <n v="110"/>
    <d v="2023-04-19T00:00:00"/>
    <s v="Coffee Pods and Cups_x000a_NST Showroom"/>
    <s v="APRC"/>
    <s v="PO19003733"/>
    <n v="123.1"/>
    <m/>
    <m/>
    <x v="13"/>
  </r>
  <r>
    <n v="7350"/>
    <s v="Office Supplies/Stationery"/>
    <n v="110"/>
    <d v="2023-04-21T00:00:00"/>
    <s v="4 boxes Plastic Cups"/>
    <s v="APRC"/>
    <s v="PO19003730"/>
    <n v="171.4"/>
    <m/>
    <m/>
    <x v="13"/>
  </r>
  <r>
    <n v="7350"/>
    <s v="Office Supplies/Stationery"/>
    <n v="112"/>
    <d v="2023-04-21T00:00:00"/>
    <s v="4 boxes Plastic Cups"/>
    <s v="APRC"/>
    <s v="PO19003730"/>
    <n v="85.7"/>
    <m/>
    <m/>
    <x v="13"/>
  </r>
  <r>
    <n v="7350"/>
    <s v="Office Supplies/Stationery"/>
    <n v="120"/>
    <d v="2023-04-21T00:00:00"/>
    <s v="4 boxes Plastic Cups"/>
    <s v="APRC"/>
    <s v="PO19003730"/>
    <n v="188.54"/>
    <m/>
    <m/>
    <x v="13"/>
  </r>
  <r>
    <n v="7350"/>
    <s v="Office Supplies/Stationery"/>
    <n v="130"/>
    <d v="2023-04-21T00:00:00"/>
    <s v="4 boxes Plastic Cups"/>
    <s v="APRC"/>
    <s v="PO19003730"/>
    <n v="145.69"/>
    <m/>
    <m/>
    <x v="13"/>
  </r>
  <r>
    <n v="7350"/>
    <s v="Office Supplies/Stationery"/>
    <n v="140"/>
    <d v="2023-04-21T00:00:00"/>
    <s v="4 boxes Plastic Cups"/>
    <s v="APRC"/>
    <s v="PO19003730"/>
    <n v="171.4"/>
    <m/>
    <m/>
    <x v="13"/>
  </r>
  <r>
    <n v="7350"/>
    <s v="Office Supplies/Stationery"/>
    <n v="160"/>
    <d v="2023-04-21T00:00:00"/>
    <s v="4 boxes Plastic Cups"/>
    <s v="APRC"/>
    <s v="PO19003730"/>
    <n v="51.42"/>
    <m/>
    <m/>
    <x v="13"/>
  </r>
  <r>
    <n v="7350"/>
    <s v="Office Supplies/Stationery"/>
    <n v="935"/>
    <d v="2023-04-21T00:00:00"/>
    <s v="4 boxes Plastic Cups"/>
    <s v="APRC"/>
    <s v="PO19003730"/>
    <n v="42.85"/>
    <m/>
    <m/>
    <x v="13"/>
  </r>
  <r>
    <n v="7350"/>
    <s v="Office Supplies/Stationery"/>
    <n v="440"/>
    <d v="2023-04-26T00:00:00"/>
    <s v="office/ws supplies"/>
    <s v="APRC"/>
    <s v="PO44100738"/>
    <n v="128.1"/>
    <m/>
    <m/>
    <x v="13"/>
  </r>
  <r>
    <n v="7350"/>
    <s v="Office Supplies/Stationery"/>
    <n v="110"/>
    <d v="2023-04-27T00:00:00"/>
    <s v="Toners _x000a_Service 1 X TN240_x000a_1 Set TN251_x000a__x000a_Sales 2 X B432"/>
    <s v="APRC"/>
    <s v="PO19003743"/>
    <n v="280.13"/>
    <m/>
    <m/>
    <x v="13"/>
  </r>
  <r>
    <n v="7350"/>
    <s v="Office Supplies/Stationery"/>
    <n v="112"/>
    <d v="2023-04-27T00:00:00"/>
    <s v="Toners _x000a_Service 1 X TN240_x000a_1 Set TN251_x000a__x000a_Sales 2 X B432"/>
    <s v="APRC"/>
    <s v="PO19003743"/>
    <n v="140.07"/>
    <m/>
    <m/>
    <x v="13"/>
  </r>
  <r>
    <n v="7350"/>
    <s v="Office Supplies/Stationery"/>
    <n v="120"/>
    <d v="2023-04-27T00:00:00"/>
    <s v="Toners _x000a_Service 1 X TN240_x000a_1 Set TN251_x000a__x000a_Sales 2 X B432"/>
    <s v="APRC"/>
    <s v="PO19003743"/>
    <n v="308.14999999999998"/>
    <m/>
    <m/>
    <x v="13"/>
  </r>
  <r>
    <n v="7350"/>
    <s v="Office Supplies/Stationery"/>
    <n v="130"/>
    <d v="2023-04-27T00:00:00"/>
    <s v="Toners _x000a_Service 1 X TN240_x000a_1 Set TN251_x000a__x000a_Sales 2 X B432"/>
    <s v="APRC"/>
    <s v="PO19003743"/>
    <n v="238.11"/>
    <m/>
    <m/>
    <x v="13"/>
  </r>
  <r>
    <n v="7350"/>
    <s v="Office Supplies/Stationery"/>
    <n v="140"/>
    <d v="2023-04-27T00:00:00"/>
    <s v="Toners _x000a_Service 1 X TN240_x000a_1 Set TN251_x000a__x000a_Sales 2 X B432"/>
    <s v="APRC"/>
    <s v="PO19003743"/>
    <n v="280.13"/>
    <m/>
    <m/>
    <x v="13"/>
  </r>
  <r>
    <n v="7350"/>
    <s v="Office Supplies/Stationery"/>
    <n v="160"/>
    <d v="2023-04-27T00:00:00"/>
    <s v="Toners _x000a_Service 1 X TN240_x000a_1 Set TN251_x000a__x000a_Sales 2 X B432"/>
    <s v="APRC"/>
    <s v="PO19003743"/>
    <n v="84.04"/>
    <m/>
    <m/>
    <x v="13"/>
  </r>
  <r>
    <n v="7350"/>
    <s v="Office Supplies/Stationery"/>
    <n v="210"/>
    <d v="2023-04-27T00:00:00"/>
    <s v="Stationery"/>
    <s v="APRC"/>
    <s v="PO19003741"/>
    <n v="65.86"/>
    <m/>
    <m/>
    <x v="9"/>
  </r>
  <r>
    <n v="7350"/>
    <s v="Office Supplies/Stationery"/>
    <n v="220"/>
    <d v="2023-04-27T00:00:00"/>
    <s v="Stationery"/>
    <s v="APRC"/>
    <s v="PO19003741"/>
    <n v="65.86"/>
    <m/>
    <m/>
    <x v="9"/>
  </r>
  <r>
    <n v="7350"/>
    <s v="Office Supplies/Stationery"/>
    <n v="230"/>
    <d v="2023-04-27T00:00:00"/>
    <s v="Stationery"/>
    <s v="APRC"/>
    <s v="PO19003741"/>
    <n v="65.86"/>
    <m/>
    <m/>
    <x v="9"/>
  </r>
  <r>
    <n v="7350"/>
    <s v="Office Supplies/Stationery"/>
    <n v="240"/>
    <d v="2023-04-27T00:00:00"/>
    <s v="Stationery"/>
    <s v="APRC"/>
    <s v="PO19003741"/>
    <n v="65.86"/>
    <m/>
    <m/>
    <x v="9"/>
  </r>
  <r>
    <n v="7350"/>
    <s v="Office Supplies/Stationery"/>
    <n v="340"/>
    <d v="2023-04-27T00:00:00"/>
    <s v="Stationery"/>
    <s v="APRC"/>
    <s v="PO19003741"/>
    <n v="29.63"/>
    <m/>
    <m/>
    <x v="9"/>
  </r>
  <r>
    <n v="7350"/>
    <s v="Office Supplies/Stationery"/>
    <n v="935"/>
    <d v="2023-04-27T00:00:00"/>
    <s v="Toners _x000a_Service 1 X TN240_x000a_1 Set TN251_x000a__x000a_Sales 2 X B432"/>
    <s v="APRC"/>
    <s v="PO19003743"/>
    <n v="70.03"/>
    <m/>
    <m/>
    <x v="9"/>
  </r>
  <r>
    <n v="7350"/>
    <s v="Office Supplies/Stationery"/>
    <n v="936"/>
    <d v="2023-04-27T00:00:00"/>
    <s v="Stationery"/>
    <s v="APRC"/>
    <s v="PO19003741"/>
    <n v="36.22"/>
    <m/>
    <m/>
    <x v="9"/>
  </r>
  <r>
    <n v="7350"/>
    <s v="Office Supplies/Stationery"/>
    <n v="110"/>
    <d v="2023-04-28T00:00:00"/>
    <s v="Stationery"/>
    <s v="APRC"/>
    <s v="PO19003744"/>
    <n v="35.94"/>
    <m/>
    <m/>
    <x v="9"/>
  </r>
  <r>
    <n v="7350"/>
    <s v="Office Supplies/Stationery"/>
    <n v="110"/>
    <d v="2023-04-28T00:00:00"/>
    <s v="Hot Chocolate for Showroom"/>
    <s v="APRC"/>
    <s v="PO19003745"/>
    <n v="13.96"/>
    <m/>
    <m/>
    <x v="13"/>
  </r>
  <r>
    <n v="7350"/>
    <s v="Office Supplies/Stationery"/>
    <n v="112"/>
    <d v="2023-04-28T00:00:00"/>
    <s v="Stationery"/>
    <s v="APRC"/>
    <s v="PO19003744"/>
    <n v="17.97"/>
    <m/>
    <m/>
    <x v="9"/>
  </r>
  <r>
    <n v="7350"/>
    <s v="Office Supplies/Stationery"/>
    <n v="112"/>
    <d v="2023-04-28T00:00:00"/>
    <s v="Hot Chocolate for Showroom"/>
    <s v="APRC"/>
    <s v="PO19003745"/>
    <n v="6.98"/>
    <m/>
    <m/>
    <x v="13"/>
  </r>
  <r>
    <n v="7350"/>
    <s v="Office Supplies/Stationery"/>
    <n v="120"/>
    <d v="2023-04-28T00:00:00"/>
    <s v="Stationery"/>
    <s v="APRC"/>
    <s v="PO19003744"/>
    <n v="39.53"/>
    <m/>
    <m/>
    <x v="9"/>
  </r>
  <r>
    <n v="7350"/>
    <s v="Office Supplies/Stationery"/>
    <n v="120"/>
    <d v="2023-04-28T00:00:00"/>
    <s v="Hot Chocolate for Showroom"/>
    <s v="APRC"/>
    <s v="PO19003745"/>
    <n v="15.36"/>
    <m/>
    <m/>
    <x v="13"/>
  </r>
  <r>
    <n v="7350"/>
    <s v="Office Supplies/Stationery"/>
    <n v="130"/>
    <d v="2023-04-28T00:00:00"/>
    <s v="Stationery"/>
    <s v="APRC"/>
    <s v="PO19003744"/>
    <n v="30.55"/>
    <m/>
    <m/>
    <x v="9"/>
  </r>
  <r>
    <n v="7350"/>
    <s v="Office Supplies/Stationery"/>
    <n v="130"/>
    <d v="2023-04-28T00:00:00"/>
    <s v="Hot Chocolate for Showroom"/>
    <s v="APRC"/>
    <s v="PO19003745"/>
    <n v="11.87"/>
    <m/>
    <m/>
    <x v="13"/>
  </r>
  <r>
    <n v="7350"/>
    <s v="Office Supplies/Stationery"/>
    <n v="140"/>
    <d v="2023-04-28T00:00:00"/>
    <s v="Stationery"/>
    <s v="APRC"/>
    <s v="PO19003744"/>
    <n v="35.94"/>
    <m/>
    <m/>
    <x v="9"/>
  </r>
  <r>
    <n v="7350"/>
    <s v="Office Supplies/Stationery"/>
    <n v="140"/>
    <d v="2023-04-28T00:00:00"/>
    <s v="Hot Chocolate for Showroom"/>
    <s v="APRC"/>
    <s v="PO19003745"/>
    <n v="13.96"/>
    <m/>
    <m/>
    <x v="13"/>
  </r>
  <r>
    <n v="7350"/>
    <s v="Office Supplies/Stationery"/>
    <n v="160"/>
    <d v="2023-04-28T00:00:00"/>
    <s v="Stationery"/>
    <s v="APRC"/>
    <s v="PO19003744"/>
    <n v="10.78"/>
    <m/>
    <m/>
    <x v="9"/>
  </r>
  <r>
    <n v="7350"/>
    <s v="Office Supplies/Stationery"/>
    <n v="160"/>
    <d v="2023-04-28T00:00:00"/>
    <s v="Hot Chocolate for Showroom"/>
    <s v="APRC"/>
    <s v="PO19003745"/>
    <n v="4.1900000000000004"/>
    <m/>
    <m/>
    <x v="13"/>
  </r>
  <r>
    <n v="7350"/>
    <s v="Office Supplies/Stationery"/>
    <n v="935"/>
    <d v="2023-04-28T00:00:00"/>
    <s v="Stationery"/>
    <s v="APRC"/>
    <s v="PO19003744"/>
    <n v="8.98"/>
    <m/>
    <m/>
    <x v="9"/>
  </r>
  <r>
    <n v="7350"/>
    <s v="Office Supplies/Stationery"/>
    <n v="935"/>
    <d v="2023-04-28T00:00:00"/>
    <s v="Hot Chocolate for Showroom"/>
    <s v="APRC"/>
    <s v="PO19003745"/>
    <n v="3.49"/>
    <m/>
    <m/>
    <x v="13"/>
  </r>
  <r>
    <n v="7350"/>
    <s v="Office Supplies/Stationery"/>
    <n v="330"/>
    <d v="2023-04-30T00:00:00"/>
    <s v="Restock items"/>
    <s v="APRC"/>
    <s v="PO34008273"/>
    <n v="165.58"/>
    <m/>
    <m/>
    <x v="9"/>
  </r>
  <r>
    <n v="7350"/>
    <s v="Office Supplies/Stationery"/>
    <n v="340"/>
    <d v="2023-04-30T00:00:00"/>
    <s v="Restock items"/>
    <s v="APRC"/>
    <s v="PO34008273"/>
    <n v="165.58"/>
    <m/>
    <m/>
    <x v="9"/>
  </r>
  <r>
    <n v="7350"/>
    <s v="Office Supplies/Stationery"/>
    <n v="936"/>
    <d v="2023-04-30T00:00:00"/>
    <s v="Restock items"/>
    <s v="APRC"/>
    <s v="PO34008273"/>
    <n v="165.59"/>
    <m/>
    <m/>
    <x v="9"/>
  </r>
  <r>
    <n v="7350"/>
    <s v="Office Supplies/Stationery"/>
    <n v="210"/>
    <d v="2023-05-02T00:00:00"/>
    <s v="Stationery"/>
    <s v="APRC"/>
    <s v="PO19003746"/>
    <n v="119.78"/>
    <m/>
    <m/>
    <x v="9"/>
  </r>
  <r>
    <n v="7350"/>
    <s v="Office Supplies/Stationery"/>
    <n v="220"/>
    <d v="2023-05-02T00:00:00"/>
    <s v="Stationery"/>
    <s v="APRC"/>
    <s v="PO19003746"/>
    <n v="119.78"/>
    <m/>
    <m/>
    <x v="9"/>
  </r>
  <r>
    <n v="7350"/>
    <s v="Office Supplies/Stationery"/>
    <n v="230"/>
    <d v="2023-05-02T00:00:00"/>
    <s v="Stationery"/>
    <s v="APRC"/>
    <s v="PO19003746"/>
    <n v="119.78"/>
    <m/>
    <m/>
    <x v="9"/>
  </r>
  <r>
    <n v="7350"/>
    <s v="Office Supplies/Stationery"/>
    <n v="240"/>
    <d v="2023-05-02T00:00:00"/>
    <s v="Stationery"/>
    <s v="APRC"/>
    <s v="PO19003746"/>
    <n v="119.78"/>
    <m/>
    <m/>
    <x v="9"/>
  </r>
  <r>
    <n v="7350"/>
    <s v="Office Supplies/Stationery"/>
    <n v="340"/>
    <d v="2023-05-02T00:00:00"/>
    <s v="Stationery"/>
    <s v="APRC"/>
    <s v="PO19003746"/>
    <n v="53.9"/>
    <m/>
    <m/>
    <x v="9"/>
  </r>
  <r>
    <n v="7350"/>
    <s v="Office Supplies/Stationery"/>
    <n v="936"/>
    <d v="2023-05-02T00:00:00"/>
    <s v="Stationery"/>
    <s v="APRC"/>
    <s v="PO19003746"/>
    <n v="65.88"/>
    <m/>
    <m/>
    <x v="9"/>
  </r>
  <r>
    <n v="7350"/>
    <s v="Office Supplies/Stationery"/>
    <n v="210"/>
    <d v="2023-05-08T00:00:00"/>
    <s v="Stationery"/>
    <s v="APRC"/>
    <s v="PO19003747"/>
    <n v="24.65"/>
    <m/>
    <m/>
    <x v="9"/>
  </r>
  <r>
    <n v="7350"/>
    <s v="Office Supplies/Stationery"/>
    <n v="210"/>
    <d v="2023-05-08T00:00:00"/>
    <s v="Coffee beans x 12 and milk powder x6"/>
    <s v="APRC"/>
    <s v="PO19003748"/>
    <n v="88.68"/>
    <m/>
    <m/>
    <x v="9"/>
  </r>
  <r>
    <n v="7350"/>
    <s v="Office Supplies/Stationery"/>
    <n v="220"/>
    <d v="2023-05-08T00:00:00"/>
    <s v="Stationery"/>
    <s v="APRC"/>
    <s v="PO19003747"/>
    <n v="24.65"/>
    <m/>
    <m/>
    <x v="9"/>
  </r>
  <r>
    <n v="7350"/>
    <s v="Office Supplies/Stationery"/>
    <n v="220"/>
    <d v="2023-05-08T00:00:00"/>
    <s v="Coffee beans x 12 and milk powder x6"/>
    <s v="APRC"/>
    <s v="PO19003748"/>
    <n v="88.68"/>
    <m/>
    <m/>
    <x v="9"/>
  </r>
  <r>
    <n v="7350"/>
    <s v="Office Supplies/Stationery"/>
    <n v="230"/>
    <d v="2023-05-08T00:00:00"/>
    <s v="Stationery"/>
    <s v="APRC"/>
    <s v="PO19003747"/>
    <n v="24.65"/>
    <m/>
    <m/>
    <x v="9"/>
  </r>
  <r>
    <n v="7350"/>
    <s v="Office Supplies/Stationery"/>
    <n v="230"/>
    <d v="2023-05-08T00:00:00"/>
    <s v="Coffee beans x 12 and milk powder x6"/>
    <s v="APRC"/>
    <s v="PO19003748"/>
    <n v="88.68"/>
    <m/>
    <m/>
    <x v="9"/>
  </r>
  <r>
    <n v="7350"/>
    <s v="Office Supplies/Stationery"/>
    <n v="240"/>
    <d v="2023-05-08T00:00:00"/>
    <s v="Stationery"/>
    <s v="APRC"/>
    <s v="PO19003747"/>
    <n v="24.65"/>
    <m/>
    <m/>
    <x v="9"/>
  </r>
  <r>
    <n v="7350"/>
    <s v="Office Supplies/Stationery"/>
    <n v="240"/>
    <d v="2023-05-08T00:00:00"/>
    <s v="Coffee beans x 12 and milk powder x6"/>
    <s v="APRC"/>
    <s v="PO19003748"/>
    <n v="88.68"/>
    <m/>
    <m/>
    <x v="9"/>
  </r>
  <r>
    <n v="7350"/>
    <s v="Office Supplies/Stationery"/>
    <n v="340"/>
    <d v="2023-05-08T00:00:00"/>
    <s v="Stationery"/>
    <s v="APRC"/>
    <s v="PO19003747"/>
    <n v="11.1"/>
    <m/>
    <m/>
    <x v="9"/>
  </r>
  <r>
    <n v="7350"/>
    <s v="Office Supplies/Stationery"/>
    <n v="340"/>
    <d v="2023-05-08T00:00:00"/>
    <s v="Coffee beans x 12 and milk powder x6"/>
    <s v="APRC"/>
    <s v="PO19003748"/>
    <n v="39.9"/>
    <m/>
    <m/>
    <x v="9"/>
  </r>
  <r>
    <n v="7350"/>
    <s v="Office Supplies/Stationery"/>
    <n v="936"/>
    <d v="2023-05-08T00:00:00"/>
    <s v="Stationery"/>
    <s v="APRC"/>
    <s v="PO19003747"/>
    <n v="13.56"/>
    <m/>
    <m/>
    <x v="9"/>
  </r>
  <r>
    <n v="7350"/>
    <s v="Office Supplies/Stationery"/>
    <n v="936"/>
    <d v="2023-05-08T00:00:00"/>
    <s v="Coffee beans x 12 and milk powder x6"/>
    <s v="APRC"/>
    <s v="PO19003748"/>
    <n v="48.77"/>
    <m/>
    <m/>
    <x v="9"/>
  </r>
  <r>
    <n v="7350"/>
    <s v="Office Supplies/Stationery"/>
    <n v="110"/>
    <d v="2023-05-12T00:00:00"/>
    <s v="Stationery"/>
    <s v="APRC"/>
    <s v="PO19003752"/>
    <n v="174.1"/>
    <m/>
    <m/>
    <x v="9"/>
  </r>
  <r>
    <n v="7350"/>
    <s v="Office Supplies/Stationery"/>
    <n v="112"/>
    <d v="2023-05-12T00:00:00"/>
    <s v="Stationery"/>
    <s v="APRC"/>
    <s v="PO19003752"/>
    <n v="87.05"/>
    <m/>
    <m/>
    <x v="9"/>
  </r>
  <r>
    <n v="7350"/>
    <s v="Office Supplies/Stationery"/>
    <n v="120"/>
    <d v="2023-05-12T00:00:00"/>
    <s v="Stationery"/>
    <s v="APRC"/>
    <s v="PO19003752"/>
    <n v="191.5"/>
    <m/>
    <m/>
    <x v="9"/>
  </r>
  <r>
    <n v="7350"/>
    <s v="Office Supplies/Stationery"/>
    <n v="130"/>
    <d v="2023-05-12T00:00:00"/>
    <s v="Stationery"/>
    <s v="APRC"/>
    <s v="PO19003752"/>
    <n v="147.97999999999999"/>
    <m/>
    <m/>
    <x v="9"/>
  </r>
  <r>
    <n v="7350"/>
    <s v="Office Supplies/Stationery"/>
    <n v="140"/>
    <d v="2023-05-12T00:00:00"/>
    <s v="Stationery"/>
    <s v="APRC"/>
    <s v="PO19003752"/>
    <n v="174.1"/>
    <m/>
    <m/>
    <x v="9"/>
  </r>
  <r>
    <n v="7350"/>
    <s v="Office Supplies/Stationery"/>
    <n v="160"/>
    <d v="2023-05-12T00:00:00"/>
    <s v="Stationery"/>
    <s v="APRC"/>
    <s v="PO19003752"/>
    <n v="52.23"/>
    <m/>
    <m/>
    <x v="9"/>
  </r>
  <r>
    <n v="7350"/>
    <s v="Office Supplies/Stationery"/>
    <n v="935"/>
    <d v="2023-05-12T00:00:00"/>
    <s v="Stationery"/>
    <s v="APRC"/>
    <s v="PO19003752"/>
    <n v="43.52"/>
    <m/>
    <m/>
    <x v="9"/>
  </r>
  <r>
    <n v="7350"/>
    <s v="Office Supplies/Stationery"/>
    <n v="110"/>
    <d v="2023-05-15T00:00:00"/>
    <s v="Stationery"/>
    <s v="APRC"/>
    <s v="PO19003755"/>
    <n v="59.03"/>
    <m/>
    <m/>
    <x v="9"/>
  </r>
  <r>
    <n v="7350"/>
    <s v="Office Supplies/Stationery"/>
    <n v="112"/>
    <d v="2023-05-15T00:00:00"/>
    <s v="Stationery"/>
    <s v="APRC"/>
    <s v="PO19003755"/>
    <n v="29.52"/>
    <m/>
    <m/>
    <x v="9"/>
  </r>
  <r>
    <n v="7350"/>
    <s v="Office Supplies/Stationery"/>
    <n v="120"/>
    <d v="2023-05-15T00:00:00"/>
    <s v="Stationery"/>
    <s v="APRC"/>
    <s v="PO19003755"/>
    <n v="64.94"/>
    <m/>
    <m/>
    <x v="9"/>
  </r>
  <r>
    <n v="7350"/>
    <s v="Office Supplies/Stationery"/>
    <n v="130"/>
    <d v="2023-05-15T00:00:00"/>
    <s v="Stationery"/>
    <s v="APRC"/>
    <s v="PO19003755"/>
    <n v="50.18"/>
    <m/>
    <m/>
    <x v="9"/>
  </r>
  <r>
    <n v="7350"/>
    <s v="Office Supplies/Stationery"/>
    <n v="140"/>
    <d v="2023-05-15T00:00:00"/>
    <s v="Stationery"/>
    <s v="APRC"/>
    <s v="PO19003755"/>
    <n v="59.03"/>
    <m/>
    <m/>
    <x v="9"/>
  </r>
  <r>
    <n v="7350"/>
    <s v="Office Supplies/Stationery"/>
    <n v="160"/>
    <d v="2023-05-15T00:00:00"/>
    <s v="Stationery"/>
    <s v="APRC"/>
    <s v="PO19003755"/>
    <n v="17.71"/>
    <m/>
    <m/>
    <x v="9"/>
  </r>
  <r>
    <n v="7350"/>
    <s v="Office Supplies/Stationery"/>
    <n v="210"/>
    <d v="2023-05-15T00:00:00"/>
    <s v="Stationery"/>
    <s v="APRC"/>
    <s v="PO19003756"/>
    <n v="71.61"/>
    <m/>
    <m/>
    <x v="9"/>
  </r>
  <r>
    <n v="7350"/>
    <s v="Office Supplies/Stationery"/>
    <n v="220"/>
    <d v="2023-05-15T00:00:00"/>
    <s v="Stationery"/>
    <s v="APRC"/>
    <s v="PO19003756"/>
    <n v="71.61"/>
    <m/>
    <m/>
    <x v="9"/>
  </r>
  <r>
    <n v="7350"/>
    <s v="Office Supplies/Stationery"/>
    <n v="230"/>
    <d v="2023-05-15T00:00:00"/>
    <s v="Stationery"/>
    <s v="APRC"/>
    <s v="PO19003756"/>
    <n v="71.61"/>
    <m/>
    <m/>
    <x v="9"/>
  </r>
  <r>
    <n v="7350"/>
    <s v="Office Supplies/Stationery"/>
    <n v="240"/>
    <d v="2023-05-15T00:00:00"/>
    <s v="Stationery"/>
    <s v="APRC"/>
    <s v="PO19003756"/>
    <n v="71.61"/>
    <m/>
    <m/>
    <x v="9"/>
  </r>
  <r>
    <n v="7350"/>
    <s v="Office Supplies/Stationery"/>
    <n v="340"/>
    <d v="2023-05-15T00:00:00"/>
    <s v="Stationery"/>
    <s v="APRC"/>
    <s v="PO19003756"/>
    <n v="32.229999999999997"/>
    <m/>
    <m/>
    <x v="9"/>
  </r>
  <r>
    <n v="7350"/>
    <s v="Office Supplies/Stationery"/>
    <n v="935"/>
    <d v="2023-05-15T00:00:00"/>
    <s v="Stationery"/>
    <s v="APRC"/>
    <s v="PO19003755"/>
    <n v="14.76"/>
    <m/>
    <m/>
    <x v="9"/>
  </r>
  <r>
    <n v="7350"/>
    <s v="Office Supplies/Stationery"/>
    <n v="936"/>
    <d v="2023-05-15T00:00:00"/>
    <s v="Stationery"/>
    <s v="APRC"/>
    <s v="PO19003756"/>
    <n v="39.380000000000003"/>
    <m/>
    <m/>
    <x v="9"/>
  </r>
  <r>
    <n v="7350"/>
    <s v="Office Supplies/Stationery"/>
    <n v="110"/>
    <d v="2023-05-17T00:00:00"/>
    <s v="Stationery"/>
    <s v="APRC"/>
    <s v="PO19003760"/>
    <n v="74.59"/>
    <m/>
    <m/>
    <x v="9"/>
  </r>
  <r>
    <n v="7350"/>
    <s v="Office Supplies/Stationery"/>
    <n v="110"/>
    <d v="2023-05-17T00:00:00"/>
    <s v="Stationery"/>
    <s v="APRC"/>
    <s v="PO19003761"/>
    <n v="92.08"/>
    <m/>
    <m/>
    <x v="9"/>
  </r>
  <r>
    <n v="7350"/>
    <s v="Office Supplies/Stationery"/>
    <n v="112"/>
    <d v="2023-05-17T00:00:00"/>
    <s v="Stationery"/>
    <s v="APRC"/>
    <s v="PO19003760"/>
    <n v="37.299999999999997"/>
    <m/>
    <m/>
    <x v="9"/>
  </r>
  <r>
    <n v="7350"/>
    <s v="Office Supplies/Stationery"/>
    <n v="112"/>
    <d v="2023-05-17T00:00:00"/>
    <s v="Stationery"/>
    <s v="APRC"/>
    <s v="PO19003761"/>
    <n v="46.04"/>
    <m/>
    <m/>
    <x v="9"/>
  </r>
  <r>
    <n v="7350"/>
    <s v="Office Supplies/Stationery"/>
    <n v="120"/>
    <d v="2023-05-17T00:00:00"/>
    <s v="Stationery"/>
    <s v="APRC"/>
    <s v="PO19003760"/>
    <n v="82.05"/>
    <m/>
    <m/>
    <x v="9"/>
  </r>
  <r>
    <n v="7350"/>
    <s v="Office Supplies/Stationery"/>
    <n v="120"/>
    <d v="2023-05-17T00:00:00"/>
    <s v="Stationery"/>
    <s v="APRC"/>
    <s v="PO19003761"/>
    <n v="101.29"/>
    <m/>
    <m/>
    <x v="9"/>
  </r>
  <r>
    <n v="7350"/>
    <s v="Office Supplies/Stationery"/>
    <n v="130"/>
    <d v="2023-05-17T00:00:00"/>
    <s v="Stationery"/>
    <s v="APRC"/>
    <s v="PO19003760"/>
    <n v="63.4"/>
    <m/>
    <m/>
    <x v="9"/>
  </r>
  <r>
    <n v="7350"/>
    <s v="Office Supplies/Stationery"/>
    <n v="130"/>
    <d v="2023-05-17T00:00:00"/>
    <s v="Stationery"/>
    <s v="APRC"/>
    <s v="PO19003761"/>
    <n v="78.27"/>
    <m/>
    <m/>
    <x v="9"/>
  </r>
  <r>
    <n v="7350"/>
    <s v="Office Supplies/Stationery"/>
    <n v="140"/>
    <d v="2023-05-17T00:00:00"/>
    <s v="Stationery"/>
    <s v="APRC"/>
    <s v="PO19003760"/>
    <n v="74.59"/>
    <m/>
    <m/>
    <x v="9"/>
  </r>
  <r>
    <n v="7350"/>
    <s v="Office Supplies/Stationery"/>
    <n v="140"/>
    <d v="2023-05-17T00:00:00"/>
    <s v="Stationery"/>
    <s v="APRC"/>
    <s v="PO19003761"/>
    <n v="92.08"/>
    <m/>
    <m/>
    <x v="9"/>
  </r>
  <r>
    <n v="7350"/>
    <s v="Office Supplies/Stationery"/>
    <n v="160"/>
    <d v="2023-05-17T00:00:00"/>
    <s v="Stationery"/>
    <s v="APRC"/>
    <s v="PO19003760"/>
    <n v="22.37"/>
    <m/>
    <m/>
    <x v="9"/>
  </r>
  <r>
    <n v="7350"/>
    <s v="Office Supplies/Stationery"/>
    <n v="160"/>
    <d v="2023-05-17T00:00:00"/>
    <s v="Stationery"/>
    <s v="APRC"/>
    <s v="PO19003761"/>
    <n v="27.63"/>
    <m/>
    <m/>
    <x v="9"/>
  </r>
  <r>
    <n v="7350"/>
    <s v="Office Supplies/Stationery"/>
    <n v="935"/>
    <d v="2023-05-17T00:00:00"/>
    <s v="Stationery"/>
    <s v="APRC"/>
    <s v="PO19003760"/>
    <n v="18.64"/>
    <m/>
    <m/>
    <x v="9"/>
  </r>
  <r>
    <n v="7350"/>
    <s v="Office Supplies/Stationery"/>
    <n v="935"/>
    <d v="2023-05-17T00:00:00"/>
    <s v="Stationery"/>
    <s v="APRC"/>
    <s v="PO19003761"/>
    <n v="23.02"/>
    <m/>
    <m/>
    <x v="9"/>
  </r>
  <r>
    <n v="7350"/>
    <s v="Office Supplies/Stationery"/>
    <n v="440"/>
    <d v="2023-05-18T00:00:00"/>
    <s v="supplies"/>
    <s v="APRC"/>
    <s v="PO44100769"/>
    <n v="81.36"/>
    <m/>
    <m/>
    <x v="9"/>
  </r>
  <r>
    <n v="7350"/>
    <s v="Office Supplies/Stationery"/>
    <n v="210"/>
    <d v="2023-05-22T00:00:00"/>
    <s v="Milk Powder"/>
    <s v="APRC"/>
    <s v="PO19003766"/>
    <n v="28"/>
    <m/>
    <m/>
    <x v="13"/>
  </r>
  <r>
    <n v="7350"/>
    <s v="Office Supplies/Stationery"/>
    <n v="220"/>
    <d v="2023-05-22T00:00:00"/>
    <s v="Milk Powder"/>
    <s v="APRC"/>
    <s v="PO19003766"/>
    <n v="28"/>
    <m/>
    <m/>
    <x v="13"/>
  </r>
  <r>
    <n v="7350"/>
    <s v="Office Supplies/Stationery"/>
    <n v="230"/>
    <d v="2023-05-22T00:00:00"/>
    <s v="Milk Powder"/>
    <s v="APRC"/>
    <s v="PO19003766"/>
    <n v="28"/>
    <m/>
    <m/>
    <x v="13"/>
  </r>
  <r>
    <n v="7350"/>
    <s v="Office Supplies/Stationery"/>
    <n v="240"/>
    <d v="2023-05-22T00:00:00"/>
    <s v="Milk Powder"/>
    <s v="APRC"/>
    <s v="PO19003766"/>
    <n v="28"/>
    <m/>
    <m/>
    <x v="13"/>
  </r>
  <r>
    <n v="7350"/>
    <s v="Office Supplies/Stationery"/>
    <n v="340"/>
    <d v="2023-05-22T00:00:00"/>
    <s v="Milk Powder"/>
    <s v="APRC"/>
    <s v="PO19003766"/>
    <n v="12.6"/>
    <m/>
    <m/>
    <x v="13"/>
  </r>
  <r>
    <n v="7350"/>
    <s v="Office Supplies/Stationery"/>
    <n v="936"/>
    <d v="2023-05-22T00:00:00"/>
    <s v="Milk Powder"/>
    <s v="APRC"/>
    <s v="PO19003766"/>
    <n v="15.4"/>
    <m/>
    <m/>
    <x v="13"/>
  </r>
  <r>
    <n v="7350"/>
    <s v="Office Supplies/Stationery"/>
    <n v="210"/>
    <d v="2023-05-23T00:00:00"/>
    <s v="satationery"/>
    <s v="APRC"/>
    <s v="PO19003765"/>
    <n v="84.47"/>
    <m/>
    <m/>
    <x v="9"/>
  </r>
  <r>
    <n v="7350"/>
    <s v="Office Supplies/Stationery"/>
    <n v="220"/>
    <d v="2023-05-23T00:00:00"/>
    <s v="satationery"/>
    <s v="APRC"/>
    <s v="PO19003765"/>
    <n v="84.47"/>
    <m/>
    <m/>
    <x v="9"/>
  </r>
  <r>
    <n v="7350"/>
    <s v="Office Supplies/Stationery"/>
    <n v="230"/>
    <d v="2023-05-23T00:00:00"/>
    <s v="satationery"/>
    <s v="APRC"/>
    <s v="PO19003765"/>
    <n v="84.47"/>
    <m/>
    <m/>
    <x v="9"/>
  </r>
  <r>
    <n v="7350"/>
    <s v="Office Supplies/Stationery"/>
    <n v="240"/>
    <d v="2023-05-23T00:00:00"/>
    <s v="satationery"/>
    <s v="APRC"/>
    <s v="PO19003765"/>
    <n v="84.47"/>
    <m/>
    <m/>
    <x v="9"/>
  </r>
  <r>
    <n v="7350"/>
    <s v="Office Supplies/Stationery"/>
    <n v="340"/>
    <d v="2023-05-23T00:00:00"/>
    <s v="satationery"/>
    <s v="APRC"/>
    <s v="PO19003765"/>
    <n v="38.01"/>
    <m/>
    <m/>
    <x v="9"/>
  </r>
  <r>
    <n v="7350"/>
    <s v="Office Supplies/Stationery"/>
    <n v="936"/>
    <d v="2023-05-23T00:00:00"/>
    <s v="satationery"/>
    <s v="APRC"/>
    <s v="PO19003765"/>
    <n v="46.46"/>
    <m/>
    <m/>
    <x v="9"/>
  </r>
  <r>
    <n v="7350"/>
    <s v="Office Supplies/Stationery"/>
    <n v="110"/>
    <d v="2023-05-24T00:00:00"/>
    <s v="Stationery"/>
    <s v="APRC"/>
    <s v="PO19003770"/>
    <n v="27.85"/>
    <m/>
    <m/>
    <x v="9"/>
  </r>
  <r>
    <n v="7350"/>
    <s v="Office Supplies/Stationery"/>
    <n v="112"/>
    <d v="2023-05-24T00:00:00"/>
    <s v="Stationery"/>
    <s v="APRC"/>
    <s v="PO19003770"/>
    <n v="13.93"/>
    <m/>
    <m/>
    <x v="9"/>
  </r>
  <r>
    <n v="7350"/>
    <s v="Office Supplies/Stationery"/>
    <n v="120"/>
    <d v="2023-05-24T00:00:00"/>
    <s v="Stationery"/>
    <s v="APRC"/>
    <s v="PO19003770"/>
    <n v="30.64"/>
    <m/>
    <m/>
    <x v="9"/>
  </r>
  <r>
    <n v="7350"/>
    <s v="Office Supplies/Stationery"/>
    <n v="130"/>
    <d v="2023-05-24T00:00:00"/>
    <s v="Stationery"/>
    <s v="APRC"/>
    <s v="PO19003770"/>
    <n v="23.68"/>
    <m/>
    <m/>
    <x v="9"/>
  </r>
  <r>
    <n v="7350"/>
    <s v="Office Supplies/Stationery"/>
    <n v="140"/>
    <d v="2023-05-24T00:00:00"/>
    <s v="Stationery"/>
    <s v="APRC"/>
    <s v="PO19003770"/>
    <n v="27.85"/>
    <m/>
    <m/>
    <x v="9"/>
  </r>
  <r>
    <n v="7350"/>
    <s v="Office Supplies/Stationery"/>
    <n v="160"/>
    <d v="2023-05-24T00:00:00"/>
    <s v="Stationery"/>
    <s v="APRC"/>
    <s v="PO19003770"/>
    <n v="8.36"/>
    <m/>
    <m/>
    <x v="9"/>
  </r>
  <r>
    <n v="7350"/>
    <s v="Office Supplies/Stationery"/>
    <n v="935"/>
    <d v="2023-05-24T00:00:00"/>
    <s v="Stationery"/>
    <s v="APRC"/>
    <s v="PO19003770"/>
    <n v="6.97"/>
    <m/>
    <m/>
    <x v="9"/>
  </r>
  <r>
    <n v="7350"/>
    <s v="Office Supplies/Stationery"/>
    <n v="210"/>
    <d v="2023-05-25T00:00:00"/>
    <s v="Hot cups"/>
    <s v="APRC"/>
    <s v="PO19003771"/>
    <n v="32.880000000000003"/>
    <m/>
    <m/>
    <x v="13"/>
  </r>
  <r>
    <n v="7350"/>
    <s v="Office Supplies/Stationery"/>
    <n v="220"/>
    <d v="2023-05-25T00:00:00"/>
    <s v="Hot cups"/>
    <s v="APRC"/>
    <s v="PO19003771"/>
    <n v="32.869999999999997"/>
    <m/>
    <m/>
    <x v="13"/>
  </r>
  <r>
    <n v="7350"/>
    <s v="Office Supplies/Stationery"/>
    <n v="230"/>
    <d v="2023-05-25T00:00:00"/>
    <s v="Hot cups"/>
    <s v="APRC"/>
    <s v="PO19003771"/>
    <n v="32.869999999999997"/>
    <m/>
    <m/>
    <x v="13"/>
  </r>
  <r>
    <n v="7350"/>
    <s v="Office Supplies/Stationery"/>
    <n v="240"/>
    <d v="2023-05-25T00:00:00"/>
    <s v="Hot cups"/>
    <s v="APRC"/>
    <s v="PO19003771"/>
    <n v="32.869999999999997"/>
    <m/>
    <m/>
    <x v="13"/>
  </r>
  <r>
    <n v="7350"/>
    <s v="Office Supplies/Stationery"/>
    <n v="340"/>
    <d v="2023-05-25T00:00:00"/>
    <s v="Hot cups"/>
    <s v="APRC"/>
    <s v="PO19003771"/>
    <n v="14.79"/>
    <m/>
    <m/>
    <x v="13"/>
  </r>
  <r>
    <n v="7350"/>
    <s v="Office Supplies/Stationery"/>
    <n v="936"/>
    <d v="2023-05-25T00:00:00"/>
    <s v="Hot cups"/>
    <s v="APRC"/>
    <s v="PO19003771"/>
    <n v="18.079999999999998"/>
    <m/>
    <m/>
    <x v="13"/>
  </r>
  <r>
    <n v="7350"/>
    <s v="Office Supplies/Stationery"/>
    <n v="210"/>
    <d v="2023-05-30T00:00:00"/>
    <s v="stationery"/>
    <s v="APRC"/>
    <s v="PO19003776"/>
    <n v="49.82"/>
    <m/>
    <m/>
    <x v="9"/>
  </r>
  <r>
    <n v="7350"/>
    <s v="Office Supplies/Stationery"/>
    <n v="220"/>
    <d v="2023-05-30T00:00:00"/>
    <s v="stationery"/>
    <s v="APRC"/>
    <s v="PO19003776"/>
    <n v="49.82"/>
    <m/>
    <m/>
    <x v="9"/>
  </r>
  <r>
    <n v="7350"/>
    <s v="Office Supplies/Stationery"/>
    <n v="230"/>
    <d v="2023-05-30T00:00:00"/>
    <s v="stationery"/>
    <s v="APRC"/>
    <s v="PO19003776"/>
    <n v="49.82"/>
    <m/>
    <m/>
    <x v="9"/>
  </r>
  <r>
    <n v="7350"/>
    <s v="Office Supplies/Stationery"/>
    <n v="240"/>
    <d v="2023-05-30T00:00:00"/>
    <s v="stationery"/>
    <s v="APRC"/>
    <s v="PO19003776"/>
    <n v="49.82"/>
    <m/>
    <m/>
    <x v="9"/>
  </r>
  <r>
    <n v="7350"/>
    <s v="Office Supplies/Stationery"/>
    <n v="340"/>
    <d v="2023-05-30T00:00:00"/>
    <s v="stationery"/>
    <s v="APRC"/>
    <s v="PO19003776"/>
    <n v="22.42"/>
    <m/>
    <m/>
    <x v="9"/>
  </r>
  <r>
    <n v="7350"/>
    <s v="Office Supplies/Stationery"/>
    <n v="936"/>
    <d v="2023-05-30T00:00:00"/>
    <s v="stationery"/>
    <s v="APRC"/>
    <s v="PO19003776"/>
    <n v="27.4"/>
    <m/>
    <m/>
    <x v="9"/>
  </r>
  <r>
    <n v="7350"/>
    <s v="Office Supplies/Stationery"/>
    <n v="110"/>
    <d v="2023-05-31T00:00:00"/>
    <s v="Stationery"/>
    <s v="APRC"/>
    <s v="PO19003777"/>
    <n v="176.85"/>
    <m/>
    <m/>
    <x v="9"/>
  </r>
  <r>
    <n v="7350"/>
    <s v="Office Supplies/Stationery"/>
    <n v="110"/>
    <d v="2023-05-31T00:00:00"/>
    <s v="3 x B432 Drums_x000a_3 x B432 Toners"/>
    <s v="APRC"/>
    <s v="PO19003778"/>
    <n v="423.59"/>
    <m/>
    <m/>
    <x v="13"/>
  </r>
  <r>
    <n v="7350"/>
    <s v="Office Supplies/Stationery"/>
    <n v="112"/>
    <d v="2023-05-31T00:00:00"/>
    <s v="Stationery"/>
    <s v="APRC"/>
    <s v="PO19003777"/>
    <n v="88.43"/>
    <m/>
    <m/>
    <x v="9"/>
  </r>
  <r>
    <n v="7350"/>
    <s v="Office Supplies/Stationery"/>
    <n v="112"/>
    <d v="2023-05-31T00:00:00"/>
    <s v="3 x B432 Drums_x000a_3 x B432 Toners"/>
    <s v="APRC"/>
    <s v="PO19003778"/>
    <n v="211.8"/>
    <m/>
    <m/>
    <x v="13"/>
  </r>
  <r>
    <n v="7350"/>
    <s v="Office Supplies/Stationery"/>
    <n v="120"/>
    <d v="2023-05-31T00:00:00"/>
    <s v="Stationery"/>
    <s v="APRC"/>
    <s v="PO19003777"/>
    <n v="194.54"/>
    <m/>
    <m/>
    <x v="9"/>
  </r>
  <r>
    <n v="7350"/>
    <s v="Office Supplies/Stationery"/>
    <n v="120"/>
    <d v="2023-05-31T00:00:00"/>
    <s v="3 x B432 Drums_x000a_3 x B432 Toners"/>
    <s v="APRC"/>
    <s v="PO19003778"/>
    <n v="465.96"/>
    <m/>
    <m/>
    <x v="13"/>
  </r>
  <r>
    <n v="7350"/>
    <s v="Office Supplies/Stationery"/>
    <n v="120"/>
    <d v="2023-05-31T00:00:00"/>
    <s v="Business Cards Jesse Aston-Ebert"/>
    <s v="APRC"/>
    <s v="PO19003736"/>
    <n v="133.9"/>
    <m/>
    <m/>
    <x v="9"/>
  </r>
  <r>
    <n v="7350"/>
    <s v="Office Supplies/Stationery"/>
    <n v="130"/>
    <d v="2023-05-31T00:00:00"/>
    <s v="Stationery"/>
    <s v="APRC"/>
    <s v="PO19003777"/>
    <n v="150.32"/>
    <m/>
    <m/>
    <x v="9"/>
  </r>
  <r>
    <n v="7350"/>
    <s v="Office Supplies/Stationery"/>
    <n v="130"/>
    <d v="2023-05-31T00:00:00"/>
    <s v="3 x B432 Drums_x000a_3 x B432 Toners"/>
    <s v="APRC"/>
    <s v="PO19003778"/>
    <n v="360.05"/>
    <m/>
    <m/>
    <x v="13"/>
  </r>
  <r>
    <n v="7350"/>
    <s v="Office Supplies/Stationery"/>
    <n v="140"/>
    <d v="2023-05-31T00:00:00"/>
    <s v="Stationery"/>
    <s v="APRC"/>
    <s v="PO19003777"/>
    <n v="176.85"/>
    <m/>
    <m/>
    <x v="9"/>
  </r>
  <r>
    <n v="7350"/>
    <s v="Office Supplies/Stationery"/>
    <n v="140"/>
    <d v="2023-05-31T00:00:00"/>
    <s v="3 x B432 Drums_x000a_3 x B432 Toners"/>
    <s v="APRC"/>
    <s v="PO19003778"/>
    <n v="423.59"/>
    <m/>
    <m/>
    <x v="13"/>
  </r>
  <r>
    <n v="7350"/>
    <s v="Office Supplies/Stationery"/>
    <n v="140"/>
    <d v="2023-05-31T00:00:00"/>
    <s v="Business Cards Jesse Aston-Ebert"/>
    <s v="APRC"/>
    <s v="PO19003736"/>
    <n v="190"/>
    <m/>
    <m/>
    <x v="9"/>
  </r>
  <r>
    <n v="7350"/>
    <s v="Office Supplies/Stationery"/>
    <n v="160"/>
    <d v="2023-05-31T00:00:00"/>
    <s v="Stationery"/>
    <s v="APRC"/>
    <s v="PO19003777"/>
    <n v="53.05"/>
    <m/>
    <m/>
    <x v="9"/>
  </r>
  <r>
    <n v="7350"/>
    <s v="Office Supplies/Stationery"/>
    <n v="160"/>
    <d v="2023-05-31T00:00:00"/>
    <s v="3 x B432 Drums_x000a_3 x B432 Toners"/>
    <s v="APRC"/>
    <s v="PO19003778"/>
    <n v="127.08"/>
    <m/>
    <m/>
    <x v="13"/>
  </r>
  <r>
    <n v="7350"/>
    <s v="Office Supplies/Stationery"/>
    <n v="935"/>
    <d v="2023-05-31T00:00:00"/>
    <s v="Stationery"/>
    <s v="APRC"/>
    <s v="PO19003777"/>
    <n v="44.22"/>
    <m/>
    <m/>
    <x v="9"/>
  </r>
  <r>
    <n v="7350"/>
    <s v="Office Supplies/Stationery"/>
    <n v="935"/>
    <d v="2023-05-31T00:00:00"/>
    <s v="3 x B432 Drums_x000a_3 x B432 Toners"/>
    <s v="APRC"/>
    <s v="PO19003778"/>
    <n v="105.9"/>
    <m/>
    <m/>
    <x v="13"/>
  </r>
  <r>
    <n v="7350"/>
    <s v="Office Supplies/Stationery"/>
    <n v="340"/>
    <d v="2023-06-02T00:00:00"/>
    <s v="Highlighter_x000a_Key tags_x000a_Milo_x000a_Mints_x000a_A4_x000a_Paper towels_x000a_Toilet paper"/>
    <s v="APRC"/>
    <s v="PO34008349"/>
    <n v="144.32"/>
    <m/>
    <m/>
    <x v="9"/>
  </r>
  <r>
    <n v="7350"/>
    <s v="Office Supplies/Stationery"/>
    <n v="936"/>
    <d v="2023-06-02T00:00:00"/>
    <s v="Highlighter_x000a_Key tags_x000a_Milo_x000a_Mints_x000a_A4_x000a_Paper towels_x000a_Toilet paper"/>
    <s v="APRC"/>
    <s v="PO34008349"/>
    <n v="144.32"/>
    <m/>
    <m/>
    <x v="9"/>
  </r>
  <r>
    <n v="7350"/>
    <s v="Office Supplies/Stationery"/>
    <n v="936"/>
    <d v="2023-06-02T00:00:00"/>
    <s v="Highlighter_x000a_Key tags_x000a_Milo_x000a_Mints_x000a_A4_x000a_Paper towels_x000a_Toilet paper"/>
    <s v="APRC"/>
    <s v="PO34008349"/>
    <n v="144.32"/>
    <m/>
    <m/>
    <x v="13"/>
  </r>
  <r>
    <n v="7350"/>
    <s v="Office Supplies/Stationery"/>
    <n v="110"/>
    <d v="2023-06-07T00:00:00"/>
    <s v="Stationery"/>
    <s v="APRC"/>
    <s v="PO19003779"/>
    <n v="110.16"/>
    <m/>
    <m/>
    <x v="9"/>
  </r>
  <r>
    <n v="7350"/>
    <s v="Office Supplies/Stationery"/>
    <n v="112"/>
    <d v="2023-06-07T00:00:00"/>
    <s v="Stationery"/>
    <s v="APRC"/>
    <s v="PO19003779"/>
    <n v="55.08"/>
    <m/>
    <m/>
    <x v="9"/>
  </r>
  <r>
    <n v="7350"/>
    <s v="Office Supplies/Stationery"/>
    <n v="120"/>
    <d v="2023-06-07T00:00:00"/>
    <s v="Stationery"/>
    <s v="APRC"/>
    <s v="PO19003779"/>
    <n v="121.17"/>
    <m/>
    <m/>
    <x v="9"/>
  </r>
  <r>
    <n v="7350"/>
    <s v="Office Supplies/Stationery"/>
    <n v="130"/>
    <d v="2023-06-07T00:00:00"/>
    <s v="Stationery"/>
    <s v="APRC"/>
    <s v="PO19003779"/>
    <n v="93.63"/>
    <m/>
    <m/>
    <x v="9"/>
  </r>
  <r>
    <n v="7350"/>
    <s v="Office Supplies/Stationery"/>
    <n v="140"/>
    <d v="2023-06-07T00:00:00"/>
    <s v="Stationery"/>
    <s v="APRC"/>
    <s v="PO19003779"/>
    <n v="110.16"/>
    <m/>
    <m/>
    <x v="9"/>
  </r>
  <r>
    <n v="7350"/>
    <s v="Office Supplies/Stationery"/>
    <n v="160"/>
    <d v="2023-06-07T00:00:00"/>
    <s v="Stationery"/>
    <s v="APRC"/>
    <s v="PO19003779"/>
    <n v="33.04"/>
    <m/>
    <m/>
    <x v="9"/>
  </r>
  <r>
    <n v="7350"/>
    <s v="Office Supplies/Stationery"/>
    <n v="935"/>
    <d v="2023-06-07T00:00:00"/>
    <s v="Stationery"/>
    <s v="APRC"/>
    <s v="PO19003779"/>
    <n v="27.54"/>
    <m/>
    <m/>
    <x v="9"/>
  </r>
  <r>
    <n v="7350"/>
    <s v="Office Supplies/Stationery"/>
    <n v="210"/>
    <d v="2023-06-08T00:00:00"/>
    <s v="Stationery"/>
    <s v="APRC"/>
    <s v="PO19003783"/>
    <n v="76.040000000000006"/>
    <m/>
    <m/>
    <x v="9"/>
  </r>
  <r>
    <n v="7350"/>
    <s v="Office Supplies/Stationery"/>
    <n v="220"/>
    <d v="2023-06-08T00:00:00"/>
    <s v="Stationery"/>
    <s v="APRC"/>
    <s v="PO19003783"/>
    <n v="76.040000000000006"/>
    <m/>
    <m/>
    <x v="9"/>
  </r>
  <r>
    <n v="7350"/>
    <s v="Office Supplies/Stationery"/>
    <n v="230"/>
    <d v="2023-06-08T00:00:00"/>
    <s v="Stationery"/>
    <s v="APRC"/>
    <s v="PO19003783"/>
    <n v="76.040000000000006"/>
    <m/>
    <m/>
    <x v="9"/>
  </r>
  <r>
    <n v="7350"/>
    <s v="Office Supplies/Stationery"/>
    <n v="240"/>
    <d v="2023-06-08T00:00:00"/>
    <s v="Stationery"/>
    <s v="APRC"/>
    <s v="PO19003783"/>
    <n v="76.040000000000006"/>
    <m/>
    <m/>
    <x v="9"/>
  </r>
  <r>
    <n v="7350"/>
    <s v="Office Supplies/Stationery"/>
    <n v="340"/>
    <d v="2023-06-08T00:00:00"/>
    <s v="Stationery"/>
    <s v="APRC"/>
    <s v="PO19003783"/>
    <n v="34.22"/>
    <m/>
    <m/>
    <x v="9"/>
  </r>
  <r>
    <n v="7350"/>
    <s v="Office Supplies/Stationery"/>
    <n v="936"/>
    <d v="2023-06-08T00:00:00"/>
    <s v="Stationery"/>
    <s v="APRC"/>
    <s v="PO19003783"/>
    <n v="41.83"/>
    <m/>
    <m/>
    <x v="9"/>
  </r>
  <r>
    <n v="7350"/>
    <s v="Office Supplies/Stationery"/>
    <n v="110"/>
    <d v="2023-06-09T00:00:00"/>
    <s v="Stationery"/>
    <s v="APRC"/>
    <s v="PO19003786"/>
    <n v="41.37"/>
    <m/>
    <m/>
    <x v="9"/>
  </r>
  <r>
    <n v="7350"/>
    <s v="Office Supplies/Stationery"/>
    <n v="112"/>
    <d v="2023-06-09T00:00:00"/>
    <s v="Stationery"/>
    <s v="APRC"/>
    <s v="PO19003786"/>
    <n v="20.69"/>
    <m/>
    <m/>
    <x v="9"/>
  </r>
  <r>
    <n v="7350"/>
    <s v="Office Supplies/Stationery"/>
    <n v="120"/>
    <d v="2023-06-09T00:00:00"/>
    <s v="Stationery"/>
    <s v="APRC"/>
    <s v="PO19003786"/>
    <n v="45.51"/>
    <m/>
    <m/>
    <x v="9"/>
  </r>
  <r>
    <n v="7350"/>
    <s v="Office Supplies/Stationery"/>
    <n v="130"/>
    <d v="2023-06-09T00:00:00"/>
    <s v="Stationery"/>
    <s v="APRC"/>
    <s v="PO19003786"/>
    <n v="35.17"/>
    <m/>
    <m/>
    <x v="9"/>
  </r>
  <r>
    <n v="7350"/>
    <s v="Office Supplies/Stationery"/>
    <n v="140"/>
    <d v="2023-06-09T00:00:00"/>
    <s v="Stationery"/>
    <s v="APRC"/>
    <s v="PO19003786"/>
    <n v="41.37"/>
    <m/>
    <m/>
    <x v="9"/>
  </r>
  <r>
    <n v="7350"/>
    <s v="Office Supplies/Stationery"/>
    <n v="160"/>
    <d v="2023-06-09T00:00:00"/>
    <s v="Stationery"/>
    <s v="APRC"/>
    <s v="PO19003786"/>
    <n v="12.42"/>
    <m/>
    <m/>
    <x v="9"/>
  </r>
  <r>
    <n v="7350"/>
    <s v="Office Supplies/Stationery"/>
    <n v="935"/>
    <d v="2023-06-09T00:00:00"/>
    <s v="Stationery"/>
    <s v="APRC"/>
    <s v="PO19003786"/>
    <n v="10.35"/>
    <m/>
    <m/>
    <x v="9"/>
  </r>
  <r>
    <n v="7350"/>
    <s v="Office Supplies/Stationery"/>
    <n v="210"/>
    <d v="2023-06-13T00:00:00"/>
    <s v="Stationery"/>
    <s v="APRC"/>
    <s v="PO19003788"/>
    <n v="84.04"/>
    <m/>
    <m/>
    <x v="9"/>
  </r>
  <r>
    <n v="7350"/>
    <s v="Office Supplies/Stationery"/>
    <n v="220"/>
    <d v="2023-06-13T00:00:00"/>
    <s v="Stationery"/>
    <s v="APRC"/>
    <s v="PO19003788"/>
    <n v="84.04"/>
    <m/>
    <m/>
    <x v="9"/>
  </r>
  <r>
    <n v="7350"/>
    <s v="Office Supplies/Stationery"/>
    <n v="230"/>
    <d v="2023-06-13T00:00:00"/>
    <s v="Stationery"/>
    <s v="APRC"/>
    <s v="PO19003788"/>
    <n v="84.04"/>
    <m/>
    <m/>
    <x v="9"/>
  </r>
  <r>
    <n v="7350"/>
    <s v="Office Supplies/Stationery"/>
    <n v="240"/>
    <d v="2023-06-13T00:00:00"/>
    <s v="Stationery"/>
    <s v="APRC"/>
    <s v="PO19003788"/>
    <n v="84.04"/>
    <m/>
    <m/>
    <x v="9"/>
  </r>
  <r>
    <n v="7350"/>
    <s v="Office Supplies/Stationery"/>
    <n v="340"/>
    <d v="2023-06-13T00:00:00"/>
    <s v="Stationery"/>
    <s v="APRC"/>
    <s v="PO19003788"/>
    <n v="37.82"/>
    <m/>
    <m/>
    <x v="9"/>
  </r>
  <r>
    <n v="7350"/>
    <s v="Office Supplies/Stationery"/>
    <n v="936"/>
    <d v="2023-06-13T00:00:00"/>
    <s v="Stationery"/>
    <s v="APRC"/>
    <s v="PO19003788"/>
    <n v="46.23"/>
    <m/>
    <m/>
    <x v="9"/>
  </r>
  <r>
    <n v="7350"/>
    <s v="Office Supplies/Stationery"/>
    <n v="110"/>
    <d v="2023-06-15T00:00:00"/>
    <s v="Stationery"/>
    <s v="APRC"/>
    <s v="PO19003792"/>
    <n v="40.25"/>
    <m/>
    <m/>
    <x v="9"/>
  </r>
  <r>
    <n v="7350"/>
    <s v="Office Supplies/Stationery"/>
    <n v="112"/>
    <d v="2023-06-15T00:00:00"/>
    <s v="Stationery"/>
    <s v="APRC"/>
    <s v="PO19003792"/>
    <n v="20.13"/>
    <m/>
    <m/>
    <x v="9"/>
  </r>
  <r>
    <n v="7350"/>
    <s v="Office Supplies/Stationery"/>
    <n v="120"/>
    <d v="2023-06-15T00:00:00"/>
    <s v="Stationery"/>
    <s v="APRC"/>
    <s v="PO19003792"/>
    <n v="44.28"/>
    <m/>
    <m/>
    <x v="9"/>
  </r>
  <r>
    <n v="7350"/>
    <s v="Office Supplies/Stationery"/>
    <n v="130"/>
    <d v="2023-06-15T00:00:00"/>
    <s v="Stationery"/>
    <s v="APRC"/>
    <s v="PO19003792"/>
    <n v="34.22"/>
    <m/>
    <m/>
    <x v="9"/>
  </r>
  <r>
    <n v="7350"/>
    <s v="Office Supplies/Stationery"/>
    <n v="140"/>
    <d v="2023-06-15T00:00:00"/>
    <s v="Stationery"/>
    <s v="APRC"/>
    <s v="PO19003792"/>
    <n v="40.25"/>
    <m/>
    <m/>
    <x v="9"/>
  </r>
  <r>
    <n v="7350"/>
    <s v="Office Supplies/Stationery"/>
    <n v="160"/>
    <d v="2023-06-15T00:00:00"/>
    <s v="Stationery"/>
    <s v="APRC"/>
    <s v="PO19003792"/>
    <n v="12.08"/>
    <m/>
    <m/>
    <x v="9"/>
  </r>
  <r>
    <n v="7350"/>
    <s v="Office Supplies/Stationery"/>
    <n v="935"/>
    <d v="2023-06-15T00:00:00"/>
    <s v="Stationery"/>
    <s v="APRC"/>
    <s v="PO19003792"/>
    <n v="10.06"/>
    <m/>
    <m/>
    <x v="9"/>
  </r>
  <r>
    <n v="7350"/>
    <s v="Office Supplies/Stationery"/>
    <n v="210"/>
    <d v="2023-06-19T00:00:00"/>
    <s v="Stationery"/>
    <s v="APRC"/>
    <s v="PO19003799"/>
    <n v="57.37"/>
    <m/>
    <m/>
    <x v="9"/>
  </r>
  <r>
    <n v="7350"/>
    <s v="Office Supplies/Stationery"/>
    <n v="220"/>
    <d v="2023-06-19T00:00:00"/>
    <s v="Stationery"/>
    <s v="APRC"/>
    <s v="PO19003799"/>
    <n v="57.37"/>
    <m/>
    <m/>
    <x v="9"/>
  </r>
  <r>
    <n v="7350"/>
    <s v="Office Supplies/Stationery"/>
    <n v="230"/>
    <d v="2023-06-19T00:00:00"/>
    <s v="Stationery"/>
    <s v="APRC"/>
    <s v="PO19003799"/>
    <n v="57.37"/>
    <m/>
    <m/>
    <x v="9"/>
  </r>
  <r>
    <n v="7350"/>
    <s v="Office Supplies/Stationery"/>
    <n v="240"/>
    <d v="2023-06-19T00:00:00"/>
    <s v="Stationery"/>
    <s v="APRC"/>
    <s v="PO19003799"/>
    <n v="57.37"/>
    <m/>
    <m/>
    <x v="9"/>
  </r>
  <r>
    <n v="7350"/>
    <s v="Office Supplies/Stationery"/>
    <n v="340"/>
    <d v="2023-06-19T00:00:00"/>
    <s v="Stationery"/>
    <s v="APRC"/>
    <s v="PO19003799"/>
    <n v="25.82"/>
    <m/>
    <m/>
    <x v="9"/>
  </r>
  <r>
    <n v="7350"/>
    <s v="Office Supplies/Stationery"/>
    <n v="936"/>
    <d v="2023-06-19T00:00:00"/>
    <s v="Stationery"/>
    <s v="APRC"/>
    <s v="PO19003799"/>
    <n v="31.55"/>
    <m/>
    <m/>
    <x v="9"/>
  </r>
  <r>
    <n v="7350"/>
    <s v="Office Supplies/Stationery"/>
    <n v="210"/>
    <d v="2023-06-20T00:00:00"/>
    <s v="Stationery"/>
    <s v="APRC"/>
    <s v="PO19003798"/>
    <n v="125.5"/>
    <m/>
    <m/>
    <x v="9"/>
  </r>
  <r>
    <n v="7350"/>
    <s v="Office Supplies/Stationery"/>
    <n v="220"/>
    <d v="2023-06-20T00:00:00"/>
    <s v="Stationery"/>
    <s v="APRC"/>
    <s v="PO19003798"/>
    <n v="125.5"/>
    <m/>
    <m/>
    <x v="9"/>
  </r>
  <r>
    <n v="7350"/>
    <s v="Office Supplies/Stationery"/>
    <n v="230"/>
    <d v="2023-06-20T00:00:00"/>
    <s v="Stationery"/>
    <s v="APRC"/>
    <s v="PO19003798"/>
    <n v="125.5"/>
    <m/>
    <m/>
    <x v="9"/>
  </r>
  <r>
    <n v="7350"/>
    <s v="Office Supplies/Stationery"/>
    <n v="240"/>
    <d v="2023-06-20T00:00:00"/>
    <s v="Stationery"/>
    <s v="APRC"/>
    <s v="PO19003798"/>
    <n v="125.5"/>
    <m/>
    <m/>
    <x v="9"/>
  </r>
  <r>
    <n v="7350"/>
    <s v="Office Supplies/Stationery"/>
    <n v="340"/>
    <d v="2023-06-20T00:00:00"/>
    <s v="Stationery"/>
    <s v="APRC"/>
    <s v="PO19003798"/>
    <n v="56.47"/>
    <m/>
    <m/>
    <x v="9"/>
  </r>
  <r>
    <n v="7350"/>
    <s v="Office Supplies/Stationery"/>
    <n v="936"/>
    <d v="2023-06-20T00:00:00"/>
    <s v="Stationery"/>
    <s v="APRC"/>
    <s v="PO19003798"/>
    <n v="69.02"/>
    <m/>
    <m/>
    <x v="9"/>
  </r>
  <r>
    <n v="7350"/>
    <s v="Office Supplies/Stationery"/>
    <n v="110"/>
    <d v="2023-06-27T00:00:00"/>
    <s v="Stamp T/A for service"/>
    <s v="APRC"/>
    <s v="PO19003800"/>
    <n v="20.7"/>
    <m/>
    <m/>
    <x v="9"/>
  </r>
  <r>
    <n v="7350"/>
    <s v="Office Supplies/Stationery"/>
    <n v="112"/>
    <d v="2023-06-27T00:00:00"/>
    <s v="Stamp T/A for service"/>
    <s v="APRC"/>
    <s v="PO19003800"/>
    <n v="10.36"/>
    <m/>
    <m/>
    <x v="9"/>
  </r>
  <r>
    <n v="7350"/>
    <s v="Office Supplies/Stationery"/>
    <n v="120"/>
    <d v="2023-06-27T00:00:00"/>
    <s v="Stamp T/A for service"/>
    <s v="APRC"/>
    <s v="PO19003800"/>
    <n v="22.77"/>
    <m/>
    <m/>
    <x v="9"/>
  </r>
  <r>
    <n v="7350"/>
    <s v="Office Supplies/Stationery"/>
    <n v="130"/>
    <d v="2023-06-27T00:00:00"/>
    <s v="Stamp T/A for service"/>
    <s v="APRC"/>
    <s v="PO19003800"/>
    <n v="17.600000000000001"/>
    <m/>
    <m/>
    <x v="9"/>
  </r>
  <r>
    <n v="7350"/>
    <s v="Office Supplies/Stationery"/>
    <n v="140"/>
    <d v="2023-06-27T00:00:00"/>
    <s v="Stamp T/A for service"/>
    <s v="APRC"/>
    <s v="PO19003800"/>
    <n v="20.7"/>
    <m/>
    <m/>
    <x v="9"/>
  </r>
  <r>
    <n v="7350"/>
    <s v="Office Supplies/Stationery"/>
    <n v="160"/>
    <d v="2023-06-27T00:00:00"/>
    <s v="Stamp T/A for service"/>
    <s v="APRC"/>
    <s v="PO19003800"/>
    <n v="6.21"/>
    <m/>
    <m/>
    <x v="9"/>
  </r>
  <r>
    <n v="7350"/>
    <s v="Office Supplies/Stationery"/>
    <n v="210"/>
    <d v="2023-06-27T00:00:00"/>
    <s v="Stationery"/>
    <s v="APRC"/>
    <s v="PO19003806"/>
    <n v="89.5"/>
    <m/>
    <m/>
    <x v="9"/>
  </r>
  <r>
    <n v="7350"/>
    <s v="Office Supplies/Stationery"/>
    <n v="220"/>
    <d v="2023-06-27T00:00:00"/>
    <s v="Stationery"/>
    <s v="APRC"/>
    <s v="PO19003806"/>
    <n v="89.5"/>
    <m/>
    <m/>
    <x v="9"/>
  </r>
  <r>
    <n v="7350"/>
    <s v="Office Supplies/Stationery"/>
    <n v="230"/>
    <d v="2023-06-27T00:00:00"/>
    <s v="Stationery"/>
    <s v="APRC"/>
    <s v="PO19003806"/>
    <n v="89.5"/>
    <m/>
    <m/>
    <x v="9"/>
  </r>
  <r>
    <n v="7350"/>
    <s v="Office Supplies/Stationery"/>
    <n v="240"/>
    <d v="2023-06-27T00:00:00"/>
    <s v="Stationery"/>
    <s v="APRC"/>
    <s v="PO19003806"/>
    <n v="89.5"/>
    <m/>
    <m/>
    <x v="9"/>
  </r>
  <r>
    <n v="7350"/>
    <s v="Office Supplies/Stationery"/>
    <n v="340"/>
    <d v="2023-06-27T00:00:00"/>
    <s v="Stationery"/>
    <s v="APRC"/>
    <s v="PO19003806"/>
    <n v="40.270000000000003"/>
    <m/>
    <m/>
    <x v="9"/>
  </r>
  <r>
    <n v="7350"/>
    <s v="Office Supplies/Stationery"/>
    <n v="935"/>
    <d v="2023-06-27T00:00:00"/>
    <s v="Stamp T/A for service"/>
    <s v="APRC"/>
    <s v="PO19003800"/>
    <n v="5.17"/>
    <m/>
    <m/>
    <x v="9"/>
  </r>
  <r>
    <n v="7350"/>
    <s v="Office Supplies/Stationery"/>
    <n v="936"/>
    <d v="2023-06-27T00:00:00"/>
    <s v="Stationery"/>
    <s v="APRC"/>
    <s v="PO19003806"/>
    <n v="49.22"/>
    <m/>
    <m/>
    <x v="9"/>
  </r>
  <r>
    <n v="7350"/>
    <s v="Office Supplies/Stationery"/>
    <n v="330"/>
    <d v="2023-07-03T00:00:00"/>
    <s v="Mints_x000a_Cups_x000a_paper towels_x000a_Toilet paper_x000a_highlighters_x000a_markers_x000a_A4 paper_x000a_bags"/>
    <s v="APRC"/>
    <s v="PO34008431"/>
    <n v="253.97"/>
    <m/>
    <m/>
    <x v="9"/>
  </r>
  <r>
    <n v="7350"/>
    <s v="Office Supplies/Stationery"/>
    <n v="340"/>
    <d v="2023-07-03T00:00:00"/>
    <s v="Coffee X3_x000a_Milk Powder X10"/>
    <s v="APRC"/>
    <s v="PO34008432"/>
    <n v="229.85"/>
    <m/>
    <m/>
    <x v="9"/>
  </r>
  <r>
    <n v="7350"/>
    <s v="Office Supplies/Stationery"/>
    <n v="340"/>
    <d v="2023-07-03T00:00:00"/>
    <s v="Mints_x000a_Cups_x000a_paper towels_x000a_Toilet paper_x000a_highlighters_x000a_markers_x000a_A4 paper_x000a_bags"/>
    <s v="APRC"/>
    <s v="PO34008431"/>
    <n v="253.97"/>
    <m/>
    <m/>
    <x v="9"/>
  </r>
  <r>
    <n v="7350"/>
    <s v="Office Supplies/Stationery"/>
    <n v="936"/>
    <d v="2023-07-03T00:00:00"/>
    <s v="Mints_x000a_Cups_x000a_paper towels_x000a_Toilet paper_x000a_highlighters_x000a_markers_x000a_A4 paper_x000a_bags"/>
    <s v="APRC"/>
    <s v="PO34008431"/>
    <n v="253.99"/>
    <m/>
    <m/>
    <x v="9"/>
  </r>
  <r>
    <n v="7350"/>
    <s v="Office Supplies/Stationery"/>
    <n v="110"/>
    <d v="2023-07-05T00:00:00"/>
    <s v="Stationery"/>
    <s v="APRC"/>
    <s v="PO19003810"/>
    <n v="197.85"/>
    <m/>
    <m/>
    <x v="9"/>
  </r>
  <r>
    <n v="7350"/>
    <s v="Office Supplies/Stationery"/>
    <n v="112"/>
    <d v="2023-07-05T00:00:00"/>
    <s v="Stationery"/>
    <s v="APRC"/>
    <s v="PO19003810"/>
    <n v="98.92"/>
    <m/>
    <m/>
    <x v="9"/>
  </r>
  <r>
    <n v="7350"/>
    <s v="Office Supplies/Stationery"/>
    <n v="120"/>
    <d v="2023-07-05T00:00:00"/>
    <s v="Stationery"/>
    <s v="APRC"/>
    <s v="PO19003810"/>
    <n v="217.63"/>
    <m/>
    <m/>
    <x v="9"/>
  </r>
  <r>
    <n v="7350"/>
    <s v="Office Supplies/Stationery"/>
    <n v="130"/>
    <d v="2023-07-05T00:00:00"/>
    <s v="Stationery"/>
    <s v="APRC"/>
    <s v="PO19003810"/>
    <n v="168.17"/>
    <m/>
    <m/>
    <x v="9"/>
  </r>
  <r>
    <n v="7350"/>
    <s v="Office Supplies/Stationery"/>
    <n v="140"/>
    <d v="2023-07-05T00:00:00"/>
    <s v="Stationery"/>
    <s v="APRC"/>
    <s v="PO19003810"/>
    <n v="197.85"/>
    <m/>
    <m/>
    <x v="9"/>
  </r>
  <r>
    <n v="7350"/>
    <s v="Office Supplies/Stationery"/>
    <n v="160"/>
    <d v="2023-07-05T00:00:00"/>
    <s v="Stationery"/>
    <s v="APRC"/>
    <s v="PO19003810"/>
    <n v="59.36"/>
    <m/>
    <m/>
    <x v="9"/>
  </r>
  <r>
    <n v="7350"/>
    <s v="Office Supplies/Stationery"/>
    <n v="210"/>
    <d v="2023-07-05T00:00:00"/>
    <s v="Stationery"/>
    <s v="APRC"/>
    <s v="PO19003813"/>
    <n v="122.69"/>
    <m/>
    <m/>
    <x v="9"/>
  </r>
  <r>
    <n v="7350"/>
    <s v="Office Supplies/Stationery"/>
    <n v="220"/>
    <d v="2023-07-05T00:00:00"/>
    <s v="Stationery"/>
    <s v="APRC"/>
    <s v="PO19003813"/>
    <n v="122.69"/>
    <m/>
    <m/>
    <x v="9"/>
  </r>
  <r>
    <n v="7350"/>
    <s v="Office Supplies/Stationery"/>
    <n v="230"/>
    <d v="2023-07-05T00:00:00"/>
    <s v="Stationery"/>
    <s v="APRC"/>
    <s v="PO19003813"/>
    <n v="122.69"/>
    <m/>
    <m/>
    <x v="9"/>
  </r>
  <r>
    <n v="7350"/>
    <s v="Office Supplies/Stationery"/>
    <n v="240"/>
    <d v="2023-07-05T00:00:00"/>
    <s v="Stationery"/>
    <s v="APRC"/>
    <s v="PO19003813"/>
    <n v="122.69"/>
    <m/>
    <m/>
    <x v="9"/>
  </r>
  <r>
    <n v="7350"/>
    <s v="Office Supplies/Stationery"/>
    <n v="340"/>
    <d v="2023-07-05T00:00:00"/>
    <s v="Stationery"/>
    <s v="APRC"/>
    <s v="PO19003813"/>
    <n v="55.21"/>
    <m/>
    <m/>
    <x v="9"/>
  </r>
  <r>
    <n v="7350"/>
    <s v="Office Supplies/Stationery"/>
    <n v="430"/>
    <d v="2023-07-05T00:00:00"/>
    <s v="office/kitchen supplies"/>
    <s v="APRC"/>
    <s v="PO44100819"/>
    <n v="104.33"/>
    <m/>
    <m/>
    <x v="9"/>
  </r>
  <r>
    <n v="7350"/>
    <s v="Office Supplies/Stationery"/>
    <n v="440"/>
    <d v="2023-07-05T00:00:00"/>
    <s v="office/kitchen supplies"/>
    <s v="APRC"/>
    <s v="PO44100819"/>
    <n v="104.32"/>
    <m/>
    <m/>
    <x v="9"/>
  </r>
  <r>
    <n v="7350"/>
    <s v="Office Supplies/Stationery"/>
    <n v="935"/>
    <d v="2023-07-05T00:00:00"/>
    <s v="Stationery"/>
    <s v="APRC"/>
    <s v="PO19003810"/>
    <n v="49.46"/>
    <m/>
    <m/>
    <x v="9"/>
  </r>
  <r>
    <n v="7350"/>
    <s v="Office Supplies/Stationery"/>
    <n v="936"/>
    <d v="2023-07-05T00:00:00"/>
    <s v="Stationery"/>
    <s v="APRC"/>
    <s v="PO19003813"/>
    <n v="67.48"/>
    <m/>
    <m/>
    <x v="9"/>
  </r>
  <r>
    <n v="7350"/>
    <s v="Office Supplies/Stationery"/>
    <n v="110"/>
    <d v="2023-07-07T00:00:00"/>
    <s v="Stationery"/>
    <s v="APRC"/>
    <s v="PO19003818"/>
    <n v="54.87"/>
    <m/>
    <m/>
    <x v="9"/>
  </r>
  <r>
    <n v="7350"/>
    <s v="Office Supplies/Stationery"/>
    <n v="110"/>
    <d v="2023-07-07T00:00:00"/>
    <s v="Toner Signature office_x000a_C532 Black"/>
    <s v="APRC"/>
    <s v="PO19003815"/>
    <n v="116.53"/>
    <m/>
    <m/>
    <x v="13"/>
  </r>
  <r>
    <n v="7350"/>
    <s v="Office Supplies/Stationery"/>
    <n v="112"/>
    <d v="2023-07-07T00:00:00"/>
    <s v="Stationery"/>
    <s v="APRC"/>
    <s v="PO19003818"/>
    <n v="27.43"/>
    <m/>
    <m/>
    <x v="9"/>
  </r>
  <r>
    <n v="7350"/>
    <s v="Office Supplies/Stationery"/>
    <n v="112"/>
    <d v="2023-07-07T00:00:00"/>
    <s v="Toner Signature office_x000a_C532 Black"/>
    <s v="APRC"/>
    <s v="PO19003815"/>
    <n v="58.27"/>
    <m/>
    <m/>
    <x v="13"/>
  </r>
  <r>
    <n v="7350"/>
    <s v="Office Supplies/Stationery"/>
    <n v="120"/>
    <d v="2023-07-07T00:00:00"/>
    <s v="Stationery"/>
    <s v="APRC"/>
    <s v="PO19003818"/>
    <n v="60.36"/>
    <m/>
    <m/>
    <x v="9"/>
  </r>
  <r>
    <n v="7350"/>
    <s v="Office Supplies/Stationery"/>
    <n v="120"/>
    <d v="2023-07-07T00:00:00"/>
    <s v="Toner Signature office_x000a_C532 Black"/>
    <s v="APRC"/>
    <s v="PO19003815"/>
    <n v="128.18"/>
    <m/>
    <m/>
    <x v="13"/>
  </r>
  <r>
    <n v="7350"/>
    <s v="Office Supplies/Stationery"/>
    <n v="130"/>
    <d v="2023-07-07T00:00:00"/>
    <s v="Stationery"/>
    <s v="APRC"/>
    <s v="PO19003818"/>
    <n v="46.64"/>
    <m/>
    <m/>
    <x v="9"/>
  </r>
  <r>
    <n v="7350"/>
    <s v="Office Supplies/Stationery"/>
    <n v="130"/>
    <d v="2023-07-07T00:00:00"/>
    <s v="Toner Signature office_x000a_C532 Black"/>
    <s v="APRC"/>
    <s v="PO19003815"/>
    <n v="99.05"/>
    <m/>
    <m/>
    <x v="13"/>
  </r>
  <r>
    <n v="7350"/>
    <s v="Office Supplies/Stationery"/>
    <n v="140"/>
    <d v="2023-07-07T00:00:00"/>
    <s v="Stationery"/>
    <s v="APRC"/>
    <s v="PO19003818"/>
    <n v="54.87"/>
    <m/>
    <m/>
    <x v="9"/>
  </r>
  <r>
    <n v="7350"/>
    <s v="Office Supplies/Stationery"/>
    <n v="140"/>
    <d v="2023-07-07T00:00:00"/>
    <s v="Toner Signature office_x000a_C532 Black"/>
    <s v="APRC"/>
    <s v="PO19003815"/>
    <n v="116.53"/>
    <m/>
    <m/>
    <x v="13"/>
  </r>
  <r>
    <n v="7350"/>
    <s v="Office Supplies/Stationery"/>
    <n v="160"/>
    <d v="2023-07-07T00:00:00"/>
    <s v="Stationery"/>
    <s v="APRC"/>
    <s v="PO19003818"/>
    <n v="16.46"/>
    <m/>
    <m/>
    <x v="9"/>
  </r>
  <r>
    <n v="7350"/>
    <s v="Office Supplies/Stationery"/>
    <n v="160"/>
    <d v="2023-07-07T00:00:00"/>
    <s v="Toner Signature office_x000a_C532 Black"/>
    <s v="APRC"/>
    <s v="PO19003815"/>
    <n v="34.96"/>
    <m/>
    <m/>
    <x v="13"/>
  </r>
  <r>
    <n v="7350"/>
    <s v="Office Supplies/Stationery"/>
    <n v="935"/>
    <d v="2023-07-07T00:00:00"/>
    <s v="Stationery"/>
    <s v="APRC"/>
    <s v="PO19003818"/>
    <n v="13.72"/>
    <m/>
    <m/>
    <x v="9"/>
  </r>
  <r>
    <n v="7350"/>
    <s v="Office Supplies/Stationery"/>
    <n v="935"/>
    <d v="2023-07-07T00:00:00"/>
    <s v="Toner Signature office_x000a_C532 Black"/>
    <s v="APRC"/>
    <s v="PO19003815"/>
    <n v="29.13"/>
    <m/>
    <m/>
    <x v="13"/>
  </r>
  <r>
    <n v="7350"/>
    <s v="Office Supplies/Stationery"/>
    <n v="210"/>
    <d v="2023-07-18T00:00:00"/>
    <s v="Stationery"/>
    <s v="APRC"/>
    <s v="PO19003821"/>
    <n v="55.95"/>
    <m/>
    <m/>
    <x v="9"/>
  </r>
  <r>
    <n v="7350"/>
    <s v="Office Supplies/Stationery"/>
    <n v="210"/>
    <d v="2023-07-18T00:00:00"/>
    <s v="Stationery"/>
    <s v="APRC"/>
    <s v="PO19003820"/>
    <n v="45.52"/>
    <m/>
    <m/>
    <x v="9"/>
  </r>
  <r>
    <n v="7350"/>
    <s v="Office Supplies/Stationery"/>
    <n v="220"/>
    <d v="2023-07-18T00:00:00"/>
    <s v="Stationery"/>
    <s v="APRC"/>
    <s v="PO19003821"/>
    <n v="55.95"/>
    <m/>
    <m/>
    <x v="9"/>
  </r>
  <r>
    <n v="7350"/>
    <s v="Office Supplies/Stationery"/>
    <n v="220"/>
    <d v="2023-07-18T00:00:00"/>
    <s v="Stationery"/>
    <s v="APRC"/>
    <s v="PO19003820"/>
    <n v="45.52"/>
    <m/>
    <m/>
    <x v="9"/>
  </r>
  <r>
    <n v="7350"/>
    <s v="Office Supplies/Stationery"/>
    <n v="230"/>
    <d v="2023-07-18T00:00:00"/>
    <s v="Stationery"/>
    <s v="APRC"/>
    <s v="PO19003821"/>
    <n v="55.95"/>
    <m/>
    <m/>
    <x v="9"/>
  </r>
  <r>
    <n v="7350"/>
    <s v="Office Supplies/Stationery"/>
    <n v="230"/>
    <d v="2023-07-18T00:00:00"/>
    <s v="Stationery"/>
    <s v="APRC"/>
    <s v="PO19003820"/>
    <n v="45.52"/>
    <m/>
    <m/>
    <x v="9"/>
  </r>
  <r>
    <n v="7350"/>
    <s v="Office Supplies/Stationery"/>
    <n v="240"/>
    <d v="2023-07-18T00:00:00"/>
    <s v="Stationery"/>
    <s v="APRC"/>
    <s v="PO19003821"/>
    <n v="55.95"/>
    <m/>
    <m/>
    <x v="9"/>
  </r>
  <r>
    <n v="7350"/>
    <s v="Office Supplies/Stationery"/>
    <n v="240"/>
    <d v="2023-07-18T00:00:00"/>
    <s v="Stationery"/>
    <s v="APRC"/>
    <s v="PO19003820"/>
    <n v="45.52"/>
    <m/>
    <m/>
    <x v="9"/>
  </r>
  <r>
    <n v="7350"/>
    <s v="Office Supplies/Stationery"/>
    <n v="340"/>
    <d v="2023-07-18T00:00:00"/>
    <s v="Stationery"/>
    <s v="APRC"/>
    <s v="PO19003821"/>
    <n v="25.17"/>
    <m/>
    <m/>
    <x v="9"/>
  </r>
  <r>
    <n v="7350"/>
    <s v="Office Supplies/Stationery"/>
    <n v="340"/>
    <d v="2023-07-18T00:00:00"/>
    <s v="Stationery"/>
    <s v="APRC"/>
    <s v="PO19003820"/>
    <n v="20.49"/>
    <m/>
    <m/>
    <x v="9"/>
  </r>
  <r>
    <n v="7350"/>
    <s v="Office Supplies/Stationery"/>
    <n v="936"/>
    <d v="2023-07-18T00:00:00"/>
    <s v="Stationery"/>
    <s v="APRC"/>
    <s v="PO19003821"/>
    <n v="30.77"/>
    <m/>
    <m/>
    <x v="9"/>
  </r>
  <r>
    <n v="7350"/>
    <s v="Office Supplies/Stationery"/>
    <n v="936"/>
    <d v="2023-07-18T00:00:00"/>
    <s v="Stationery"/>
    <s v="APRC"/>
    <s v="PO19003820"/>
    <n v="25.03"/>
    <m/>
    <m/>
    <x v="9"/>
  </r>
  <r>
    <n v="7350"/>
    <s v="Office Supplies/Stationery"/>
    <n v="110"/>
    <d v="2023-07-21T00:00:00"/>
    <s v="Stationery"/>
    <s v="APRC"/>
    <s v="PO19003831"/>
    <n v="189.28"/>
    <m/>
    <m/>
    <x v="9"/>
  </r>
  <r>
    <n v="7350"/>
    <s v="Office Supplies/Stationery"/>
    <n v="110"/>
    <d v="2023-07-21T00:00:00"/>
    <s v="Large Toilet Rolls"/>
    <s v="APRC"/>
    <s v="PO19003832"/>
    <n v="12.63"/>
    <m/>
    <m/>
    <x v="13"/>
  </r>
  <r>
    <n v="7350"/>
    <s v="Office Supplies/Stationery"/>
    <n v="112"/>
    <d v="2023-07-21T00:00:00"/>
    <s v="Stationery"/>
    <s v="APRC"/>
    <s v="PO19003831"/>
    <n v="94.64"/>
    <m/>
    <m/>
    <x v="9"/>
  </r>
  <r>
    <n v="7350"/>
    <s v="Office Supplies/Stationery"/>
    <n v="112"/>
    <d v="2023-07-21T00:00:00"/>
    <s v="Large Toilet Rolls"/>
    <s v="APRC"/>
    <s v="PO19003832"/>
    <n v="6.32"/>
    <m/>
    <m/>
    <x v="13"/>
  </r>
  <r>
    <n v="7350"/>
    <s v="Office Supplies/Stationery"/>
    <n v="120"/>
    <d v="2023-07-21T00:00:00"/>
    <s v="Stationery"/>
    <s v="APRC"/>
    <s v="PO19003831"/>
    <n v="208.21"/>
    <m/>
    <m/>
    <x v="9"/>
  </r>
  <r>
    <n v="7350"/>
    <s v="Office Supplies/Stationery"/>
    <n v="120"/>
    <d v="2023-07-21T00:00:00"/>
    <s v="Large Toilet Rolls"/>
    <s v="APRC"/>
    <s v="PO19003832"/>
    <n v="13.9"/>
    <m/>
    <m/>
    <x v="13"/>
  </r>
  <r>
    <n v="7350"/>
    <s v="Office Supplies/Stationery"/>
    <n v="130"/>
    <d v="2023-07-21T00:00:00"/>
    <s v="Stationery"/>
    <s v="APRC"/>
    <s v="PO19003831"/>
    <n v="160.88999999999999"/>
    <m/>
    <m/>
    <x v="9"/>
  </r>
  <r>
    <n v="7350"/>
    <s v="Office Supplies/Stationery"/>
    <n v="130"/>
    <d v="2023-07-21T00:00:00"/>
    <s v="Large Toilet Rolls"/>
    <s v="APRC"/>
    <s v="PO19003832"/>
    <n v="10.74"/>
    <m/>
    <m/>
    <x v="13"/>
  </r>
  <r>
    <n v="7350"/>
    <s v="Office Supplies/Stationery"/>
    <n v="140"/>
    <d v="2023-07-21T00:00:00"/>
    <s v="Stationery"/>
    <s v="APRC"/>
    <s v="PO19003831"/>
    <n v="189.28"/>
    <m/>
    <m/>
    <x v="9"/>
  </r>
  <r>
    <n v="7350"/>
    <s v="Office Supplies/Stationery"/>
    <n v="140"/>
    <d v="2023-07-21T00:00:00"/>
    <s v="Large Toilet Rolls"/>
    <s v="APRC"/>
    <s v="PO19003832"/>
    <n v="12.63"/>
    <m/>
    <m/>
    <x v="13"/>
  </r>
  <r>
    <n v="7350"/>
    <s v="Office Supplies/Stationery"/>
    <n v="160"/>
    <d v="2023-07-21T00:00:00"/>
    <s v="Stationery"/>
    <s v="APRC"/>
    <s v="PO19003831"/>
    <n v="56.78"/>
    <m/>
    <m/>
    <x v="9"/>
  </r>
  <r>
    <n v="7350"/>
    <s v="Office Supplies/Stationery"/>
    <n v="160"/>
    <d v="2023-07-21T00:00:00"/>
    <s v="Large Toilet Rolls"/>
    <s v="APRC"/>
    <s v="PO19003832"/>
    <n v="3.79"/>
    <m/>
    <m/>
    <x v="13"/>
  </r>
  <r>
    <n v="7350"/>
    <s v="Office Supplies/Stationery"/>
    <n v="430"/>
    <d v="2023-07-21T00:00:00"/>
    <s v="office supplies"/>
    <s v="APRC"/>
    <s v="PO44100851"/>
    <n v="71.45"/>
    <m/>
    <m/>
    <x v="9"/>
  </r>
  <r>
    <n v="7350"/>
    <s v="Office Supplies/Stationery"/>
    <n v="440"/>
    <d v="2023-07-21T00:00:00"/>
    <s v="office supplies"/>
    <s v="APRC"/>
    <s v="PO44100851"/>
    <n v="71.45"/>
    <m/>
    <m/>
    <x v="13"/>
  </r>
  <r>
    <n v="7350"/>
    <s v="Office Supplies/Stationery"/>
    <n v="935"/>
    <d v="2023-07-21T00:00:00"/>
    <s v="Stationery"/>
    <s v="APRC"/>
    <s v="PO19003831"/>
    <n v="47.32"/>
    <m/>
    <m/>
    <x v="9"/>
  </r>
  <r>
    <n v="7350"/>
    <s v="Office Supplies/Stationery"/>
    <n v="935"/>
    <d v="2023-07-21T00:00:00"/>
    <s v="Large Toilet Rolls"/>
    <s v="APRC"/>
    <s v="PO19003832"/>
    <n v="3.16"/>
    <m/>
    <m/>
    <x v="13"/>
  </r>
  <r>
    <n v="7350"/>
    <s v="Office Supplies/Stationery"/>
    <n v="110"/>
    <d v="2023-07-24T00:00:00"/>
    <s v="Stationery"/>
    <s v="APRC"/>
    <s v="PO19003833"/>
    <n v="84.03"/>
    <m/>
    <m/>
    <x v="9"/>
  </r>
  <r>
    <n v="7350"/>
    <s v="Office Supplies/Stationery"/>
    <n v="112"/>
    <d v="2023-07-24T00:00:00"/>
    <s v="Stationery"/>
    <s v="APRC"/>
    <s v="PO19003833"/>
    <n v="42.02"/>
    <m/>
    <m/>
    <x v="9"/>
  </r>
  <r>
    <n v="7350"/>
    <s v="Office Supplies/Stationery"/>
    <n v="120"/>
    <d v="2023-07-24T00:00:00"/>
    <s v="Stationery"/>
    <s v="APRC"/>
    <s v="PO19003833"/>
    <n v="92.43"/>
    <m/>
    <m/>
    <x v="9"/>
  </r>
  <r>
    <n v="7350"/>
    <s v="Office Supplies/Stationery"/>
    <n v="130"/>
    <d v="2023-07-24T00:00:00"/>
    <s v="Stationery"/>
    <s v="APRC"/>
    <s v="PO19003833"/>
    <n v="71.430000000000007"/>
    <m/>
    <m/>
    <x v="9"/>
  </r>
  <r>
    <n v="7350"/>
    <s v="Office Supplies/Stationery"/>
    <n v="140"/>
    <d v="2023-07-24T00:00:00"/>
    <s v="Stationery"/>
    <s v="APRC"/>
    <s v="PO19003833"/>
    <n v="84.03"/>
    <m/>
    <m/>
    <x v="9"/>
  </r>
  <r>
    <n v="7350"/>
    <s v="Office Supplies/Stationery"/>
    <n v="160"/>
    <d v="2023-07-24T00:00:00"/>
    <s v="Stationery"/>
    <s v="APRC"/>
    <s v="PO19003833"/>
    <n v="25.21"/>
    <m/>
    <m/>
    <x v="9"/>
  </r>
  <r>
    <n v="7350"/>
    <s v="Office Supplies/Stationery"/>
    <n v="210"/>
    <d v="2023-07-24T00:00:00"/>
    <s v="Stationery"/>
    <s v="APRC"/>
    <s v="PO19003834"/>
    <n v="32.83"/>
    <m/>
    <m/>
    <x v="9"/>
  </r>
  <r>
    <n v="7350"/>
    <s v="Office Supplies/Stationery"/>
    <n v="220"/>
    <d v="2023-07-24T00:00:00"/>
    <s v="Stationery"/>
    <s v="APRC"/>
    <s v="PO19003834"/>
    <n v="32.83"/>
    <m/>
    <m/>
    <x v="9"/>
  </r>
  <r>
    <n v="7350"/>
    <s v="Office Supplies/Stationery"/>
    <n v="230"/>
    <d v="2023-07-24T00:00:00"/>
    <s v="Stationery"/>
    <s v="APRC"/>
    <s v="PO19003834"/>
    <n v="32.83"/>
    <m/>
    <m/>
    <x v="9"/>
  </r>
  <r>
    <n v="7350"/>
    <s v="Office Supplies/Stationery"/>
    <n v="240"/>
    <d v="2023-07-24T00:00:00"/>
    <s v="Stationery"/>
    <s v="APRC"/>
    <s v="PO19003834"/>
    <n v="32.83"/>
    <m/>
    <m/>
    <x v="9"/>
  </r>
  <r>
    <n v="7350"/>
    <s v="Office Supplies/Stationery"/>
    <n v="340"/>
    <d v="2023-07-24T00:00:00"/>
    <s v="Stationery"/>
    <s v="APRC"/>
    <s v="PO19003834"/>
    <n v="14.77"/>
    <m/>
    <m/>
    <x v="9"/>
  </r>
  <r>
    <n v="7350"/>
    <s v="Office Supplies/Stationery"/>
    <n v="935"/>
    <d v="2023-07-24T00:00:00"/>
    <s v="Stationery"/>
    <s v="APRC"/>
    <s v="PO19003833"/>
    <n v="21.01"/>
    <m/>
    <m/>
    <x v="9"/>
  </r>
  <r>
    <n v="7350"/>
    <s v="Office Supplies/Stationery"/>
    <n v="936"/>
    <d v="2023-07-24T00:00:00"/>
    <s v="Stationery"/>
    <s v="APRC"/>
    <s v="PO19003834"/>
    <n v="18.05"/>
    <m/>
    <m/>
    <x v="9"/>
  </r>
  <r>
    <n v="7350"/>
    <s v="Office Supplies/Stationery"/>
    <n v="110"/>
    <d v="2023-07-25T00:00:00"/>
    <s v="Image Drums_x000a_OKI MC573_x000a_Y M C"/>
    <s v="APRC"/>
    <s v="PO19003835"/>
    <n v="132"/>
    <m/>
    <m/>
    <x v="13"/>
  </r>
  <r>
    <n v="7350"/>
    <s v="Office Supplies/Stationery"/>
    <n v="112"/>
    <d v="2023-07-25T00:00:00"/>
    <s v="Image Drums_x000a_OKI MC573_x000a_Y M C"/>
    <s v="APRC"/>
    <s v="PO19003835"/>
    <n v="66"/>
    <m/>
    <m/>
    <x v="13"/>
  </r>
  <r>
    <n v="7350"/>
    <s v="Office Supplies/Stationery"/>
    <n v="120"/>
    <d v="2023-07-25T00:00:00"/>
    <s v="Image Drums_x000a_OKI MC573_x000a_Y M C"/>
    <s v="APRC"/>
    <s v="PO19003835"/>
    <n v="145.19999999999999"/>
    <m/>
    <m/>
    <x v="13"/>
  </r>
  <r>
    <n v="7350"/>
    <s v="Office Supplies/Stationery"/>
    <n v="130"/>
    <d v="2023-07-25T00:00:00"/>
    <s v="Image Drums_x000a_OKI MC573_x000a_Y M C"/>
    <s v="APRC"/>
    <s v="PO19003835"/>
    <n v="112.2"/>
    <m/>
    <m/>
    <x v="13"/>
  </r>
  <r>
    <n v="7350"/>
    <s v="Office Supplies/Stationery"/>
    <n v="140"/>
    <d v="2023-07-25T00:00:00"/>
    <s v="Image Drums_x000a_OKI MC573_x000a_Y M C"/>
    <s v="APRC"/>
    <s v="PO19003835"/>
    <n v="132"/>
    <m/>
    <m/>
    <x v="13"/>
  </r>
  <r>
    <n v="7350"/>
    <s v="Office Supplies/Stationery"/>
    <n v="160"/>
    <d v="2023-07-25T00:00:00"/>
    <s v="Image Drums_x000a_OKI MC573_x000a_Y M C"/>
    <s v="APRC"/>
    <s v="PO19003835"/>
    <n v="39.6"/>
    <m/>
    <m/>
    <x v="13"/>
  </r>
  <r>
    <n v="7350"/>
    <s v="Office Supplies/Stationery"/>
    <n v="210"/>
    <d v="2023-07-25T00:00:00"/>
    <s v="Hot Cups"/>
    <s v="APRC"/>
    <s v="PO19003836"/>
    <n v="38.1"/>
    <m/>
    <m/>
    <x v="13"/>
  </r>
  <r>
    <n v="7350"/>
    <s v="Office Supplies/Stationery"/>
    <n v="220"/>
    <d v="2023-07-25T00:00:00"/>
    <s v="Hot Cups"/>
    <s v="APRC"/>
    <s v="PO19003836"/>
    <n v="38.1"/>
    <m/>
    <m/>
    <x v="13"/>
  </r>
  <r>
    <n v="7350"/>
    <s v="Office Supplies/Stationery"/>
    <n v="230"/>
    <d v="2023-07-25T00:00:00"/>
    <s v="Hot Cups"/>
    <s v="APRC"/>
    <s v="PO19003836"/>
    <n v="38.1"/>
    <m/>
    <m/>
    <x v="13"/>
  </r>
  <r>
    <n v="7350"/>
    <s v="Office Supplies/Stationery"/>
    <n v="240"/>
    <d v="2023-07-25T00:00:00"/>
    <s v="Hot Cups"/>
    <s v="APRC"/>
    <s v="PO19003836"/>
    <n v="38.1"/>
    <m/>
    <m/>
    <x v="13"/>
  </r>
  <r>
    <n v="7350"/>
    <s v="Office Supplies/Stationery"/>
    <n v="340"/>
    <d v="2023-07-25T00:00:00"/>
    <s v="Hot Cups"/>
    <s v="APRC"/>
    <s v="PO19003836"/>
    <n v="17.149999999999999"/>
    <m/>
    <m/>
    <x v="13"/>
  </r>
  <r>
    <n v="7350"/>
    <s v="Office Supplies/Stationery"/>
    <n v="935"/>
    <d v="2023-07-25T00:00:00"/>
    <s v="Image Drums_x000a_OKI MC573_x000a_Y M C"/>
    <s v="APRC"/>
    <s v="PO19003835"/>
    <n v="33"/>
    <m/>
    <m/>
    <x v="13"/>
  </r>
  <r>
    <n v="7350"/>
    <s v="Office Supplies/Stationery"/>
    <n v="936"/>
    <d v="2023-07-25T00:00:00"/>
    <s v="Hot Cups"/>
    <s v="APRC"/>
    <s v="PO19003836"/>
    <n v="20.96"/>
    <m/>
    <m/>
    <x v="9"/>
  </r>
  <r>
    <n v="7350"/>
    <s v="Office Supplies/Stationery"/>
    <n v="110"/>
    <d v="2023-07-27T00:00:00"/>
    <s v="Stationery"/>
    <s v="APRC"/>
    <s v="PO19003842"/>
    <n v="76.97"/>
    <m/>
    <m/>
    <x v="9"/>
  </r>
  <r>
    <n v="7350"/>
    <s v="Office Supplies/Stationery"/>
    <n v="112"/>
    <d v="2023-07-27T00:00:00"/>
    <s v="Stationery"/>
    <s v="APRC"/>
    <s v="PO19003842"/>
    <n v="38.479999999999997"/>
    <m/>
    <m/>
    <x v="9"/>
  </r>
  <r>
    <n v="7350"/>
    <s v="Office Supplies/Stationery"/>
    <n v="120"/>
    <d v="2023-07-27T00:00:00"/>
    <s v="Stationery"/>
    <s v="APRC"/>
    <s v="PO19003842"/>
    <n v="84.66"/>
    <m/>
    <m/>
    <x v="9"/>
  </r>
  <r>
    <n v="7350"/>
    <s v="Office Supplies/Stationery"/>
    <n v="130"/>
    <d v="2023-07-27T00:00:00"/>
    <s v="Stationery"/>
    <s v="APRC"/>
    <s v="PO19003842"/>
    <n v="65.42"/>
    <m/>
    <m/>
    <x v="9"/>
  </r>
  <r>
    <n v="7350"/>
    <s v="Office Supplies/Stationery"/>
    <n v="140"/>
    <d v="2023-07-27T00:00:00"/>
    <s v="Stationery"/>
    <s v="APRC"/>
    <s v="PO19003842"/>
    <n v="76.97"/>
    <m/>
    <m/>
    <x v="9"/>
  </r>
  <r>
    <n v="7350"/>
    <s v="Office Supplies/Stationery"/>
    <n v="160"/>
    <d v="2023-07-27T00:00:00"/>
    <s v="Stationery"/>
    <s v="APRC"/>
    <s v="PO19003842"/>
    <n v="23.09"/>
    <m/>
    <m/>
    <x v="9"/>
  </r>
  <r>
    <n v="7350"/>
    <s v="Office Supplies/Stationery"/>
    <n v="935"/>
    <d v="2023-07-27T00:00:00"/>
    <s v="Stationery"/>
    <s v="APRC"/>
    <s v="PO19003842"/>
    <n v="19.239999999999998"/>
    <m/>
    <m/>
    <x v="9"/>
  </r>
  <r>
    <n v="7350"/>
    <s v="Office Supplies/Stationery"/>
    <n v="110"/>
    <d v="2023-07-28T00:00:00"/>
    <s v="Stationery"/>
    <s v="APRC"/>
    <s v="PO19003843"/>
    <n v="44.05"/>
    <m/>
    <m/>
    <x v="9"/>
  </r>
  <r>
    <n v="7350"/>
    <s v="Office Supplies/Stationery"/>
    <n v="112"/>
    <d v="2023-07-28T00:00:00"/>
    <s v="Stationery"/>
    <s v="APRC"/>
    <s v="PO19003843"/>
    <n v="22.03"/>
    <m/>
    <m/>
    <x v="9"/>
  </r>
  <r>
    <n v="7350"/>
    <s v="Office Supplies/Stationery"/>
    <n v="120"/>
    <d v="2023-07-28T00:00:00"/>
    <s v="Stationery"/>
    <s v="APRC"/>
    <s v="PO19003843"/>
    <n v="48.46"/>
    <m/>
    <m/>
    <x v="9"/>
  </r>
  <r>
    <n v="7350"/>
    <s v="Office Supplies/Stationery"/>
    <n v="130"/>
    <d v="2023-07-28T00:00:00"/>
    <s v="Stationery"/>
    <s v="APRC"/>
    <s v="PO19003843"/>
    <n v="37.44"/>
    <m/>
    <m/>
    <x v="9"/>
  </r>
  <r>
    <n v="7350"/>
    <s v="Office Supplies/Stationery"/>
    <n v="140"/>
    <d v="2023-07-28T00:00:00"/>
    <s v="Stationery"/>
    <s v="APRC"/>
    <s v="PO19003843"/>
    <n v="44.05"/>
    <m/>
    <m/>
    <x v="9"/>
  </r>
  <r>
    <n v="7350"/>
    <s v="Office Supplies/Stationery"/>
    <n v="160"/>
    <d v="2023-07-28T00:00:00"/>
    <s v="Stationery"/>
    <s v="APRC"/>
    <s v="PO19003843"/>
    <n v="13.22"/>
    <m/>
    <m/>
    <x v="9"/>
  </r>
  <r>
    <n v="7350"/>
    <s v="Office Supplies/Stationery"/>
    <n v="935"/>
    <d v="2023-07-28T00:00:00"/>
    <s v="Stationery"/>
    <s v="APRC"/>
    <s v="PO19003843"/>
    <n v="11.02"/>
    <m/>
    <m/>
    <x v="9"/>
  </r>
  <r>
    <n v="7350"/>
    <s v="Office Supplies/Stationery"/>
    <n v="430"/>
    <d v="2023-07-31T00:00:00"/>
    <s v="office supplies"/>
    <s v="APRC"/>
    <s v="PO44100866"/>
    <n v="85.77"/>
    <m/>
    <m/>
    <x v="9"/>
  </r>
  <r>
    <n v="7350"/>
    <s v="Office Supplies/Stationery"/>
    <n v="440"/>
    <d v="2023-07-31T00:00:00"/>
    <s v="office supplies"/>
    <s v="APRC"/>
    <s v="PO44100866"/>
    <n v="85.77"/>
    <m/>
    <m/>
    <x v="9"/>
  </r>
  <r>
    <n v="7350"/>
    <s v="Office Supplies/Stationery"/>
    <n v="210"/>
    <d v="2023-08-01T00:00:00"/>
    <s v="Stationery"/>
    <s v="APRC"/>
    <s v="PO19003844"/>
    <n v="58.76"/>
    <m/>
    <m/>
    <x v="9"/>
  </r>
  <r>
    <n v="7350"/>
    <s v="Office Supplies/Stationery"/>
    <n v="220"/>
    <d v="2023-08-01T00:00:00"/>
    <s v="Stationery"/>
    <s v="APRC"/>
    <s v="PO19003844"/>
    <n v="58.76"/>
    <m/>
    <m/>
    <x v="9"/>
  </r>
  <r>
    <n v="7350"/>
    <s v="Office Supplies/Stationery"/>
    <n v="230"/>
    <d v="2023-08-01T00:00:00"/>
    <s v="Stationery"/>
    <s v="APRC"/>
    <s v="PO19003844"/>
    <n v="58.76"/>
    <m/>
    <m/>
    <x v="9"/>
  </r>
  <r>
    <n v="7350"/>
    <s v="Office Supplies/Stationery"/>
    <n v="240"/>
    <d v="2023-08-01T00:00:00"/>
    <s v="Stationery"/>
    <s v="APRC"/>
    <s v="PO19003844"/>
    <n v="58.76"/>
    <m/>
    <m/>
    <x v="9"/>
  </r>
  <r>
    <n v="7350"/>
    <s v="Office Supplies/Stationery"/>
    <n v="340"/>
    <d v="2023-08-01T00:00:00"/>
    <s v="Stationery"/>
    <s v="APRC"/>
    <s v="PO19003844"/>
    <n v="26.44"/>
    <m/>
    <m/>
    <x v="9"/>
  </r>
  <r>
    <n v="7350"/>
    <s v="Office Supplies/Stationery"/>
    <n v="936"/>
    <d v="2023-08-01T00:00:00"/>
    <s v="Stationery"/>
    <s v="APRC"/>
    <s v="PO19003844"/>
    <n v="32.31"/>
    <m/>
    <m/>
    <x v="9"/>
  </r>
  <r>
    <n v="7350"/>
    <s v="Office Supplies/Stationery"/>
    <n v="110"/>
    <d v="2023-08-03T00:00:00"/>
    <s v="Stationery"/>
    <s v="APRC"/>
    <s v="PO19003849"/>
    <n v="31.61"/>
    <m/>
    <m/>
    <x v="9"/>
  </r>
  <r>
    <n v="7350"/>
    <s v="Office Supplies/Stationery"/>
    <n v="112"/>
    <d v="2023-08-03T00:00:00"/>
    <s v="Stationery"/>
    <s v="APRC"/>
    <s v="PO19003849"/>
    <n v="15.81"/>
    <m/>
    <m/>
    <x v="9"/>
  </r>
  <r>
    <n v="7350"/>
    <s v="Office Supplies/Stationery"/>
    <n v="120"/>
    <d v="2023-08-03T00:00:00"/>
    <s v="Stationery"/>
    <s v="APRC"/>
    <s v="PO19003849"/>
    <n v="34.770000000000003"/>
    <m/>
    <m/>
    <x v="9"/>
  </r>
  <r>
    <n v="7350"/>
    <s v="Office Supplies/Stationery"/>
    <n v="130"/>
    <d v="2023-08-03T00:00:00"/>
    <s v="Stationery"/>
    <s v="APRC"/>
    <s v="PO19003849"/>
    <n v="26.87"/>
    <m/>
    <m/>
    <x v="9"/>
  </r>
  <r>
    <n v="7350"/>
    <s v="Office Supplies/Stationery"/>
    <n v="140"/>
    <d v="2023-08-03T00:00:00"/>
    <s v="Stationery"/>
    <s v="APRC"/>
    <s v="PO19003849"/>
    <n v="31.61"/>
    <m/>
    <m/>
    <x v="9"/>
  </r>
  <r>
    <n v="7350"/>
    <s v="Office Supplies/Stationery"/>
    <n v="160"/>
    <d v="2023-08-03T00:00:00"/>
    <s v="Stationery"/>
    <s v="APRC"/>
    <s v="PO19003849"/>
    <n v="9.49"/>
    <m/>
    <m/>
    <x v="9"/>
  </r>
  <r>
    <n v="7350"/>
    <s v="Office Supplies/Stationery"/>
    <n v="935"/>
    <d v="2023-08-03T00:00:00"/>
    <s v="Stationery"/>
    <s v="APRC"/>
    <s v="PO19003849"/>
    <n v="7.9"/>
    <m/>
    <m/>
    <x v="9"/>
  </r>
  <r>
    <n v="7350"/>
    <s v="Office Supplies/Stationery"/>
    <n v="110"/>
    <d v="2023-08-04T00:00:00"/>
    <s v="Stationery"/>
    <s v="APRC"/>
    <s v="PO19003850"/>
    <n v="33.630000000000003"/>
    <m/>
    <m/>
    <x v="9"/>
  </r>
  <r>
    <n v="7350"/>
    <s v="Office Supplies/Stationery"/>
    <n v="112"/>
    <d v="2023-08-04T00:00:00"/>
    <s v="Stationery"/>
    <s v="APRC"/>
    <s v="PO19003850"/>
    <n v="16.809999999999999"/>
    <m/>
    <m/>
    <x v="9"/>
  </r>
  <r>
    <n v="7350"/>
    <s v="Office Supplies/Stationery"/>
    <n v="120"/>
    <d v="2023-08-04T00:00:00"/>
    <s v="Stationery"/>
    <s v="APRC"/>
    <s v="PO19003850"/>
    <n v="36.979999999999997"/>
    <m/>
    <m/>
    <x v="9"/>
  </r>
  <r>
    <n v="7350"/>
    <s v="Office Supplies/Stationery"/>
    <n v="130"/>
    <d v="2023-08-04T00:00:00"/>
    <s v="Stationery"/>
    <s v="APRC"/>
    <s v="PO19003850"/>
    <n v="28.58"/>
    <m/>
    <m/>
    <x v="9"/>
  </r>
  <r>
    <n v="7350"/>
    <s v="Office Supplies/Stationery"/>
    <n v="140"/>
    <d v="2023-08-04T00:00:00"/>
    <s v="Stationery"/>
    <s v="APRC"/>
    <s v="PO19003850"/>
    <n v="33.630000000000003"/>
    <m/>
    <m/>
    <x v="9"/>
  </r>
  <r>
    <n v="7350"/>
    <s v="Office Supplies/Stationery"/>
    <n v="160"/>
    <d v="2023-08-04T00:00:00"/>
    <s v="Stationery"/>
    <s v="APRC"/>
    <s v="PO19003850"/>
    <n v="10.09"/>
    <m/>
    <m/>
    <x v="9"/>
  </r>
  <r>
    <n v="7350"/>
    <s v="Office Supplies/Stationery"/>
    <n v="935"/>
    <d v="2023-08-04T00:00:00"/>
    <s v="Stationery"/>
    <s v="APRC"/>
    <s v="PO19003850"/>
    <n v="8.41"/>
    <m/>
    <m/>
    <x v="9"/>
  </r>
  <r>
    <n v="7350"/>
    <s v="Office Supplies/Stationery"/>
    <n v="210"/>
    <d v="2023-08-07T00:00:00"/>
    <s v="Stationery"/>
    <s v="APRC"/>
    <s v="PO22010822"/>
    <n v="89.62"/>
    <m/>
    <m/>
    <x v="9"/>
  </r>
  <r>
    <n v="7350"/>
    <s v="Office Supplies/Stationery"/>
    <n v="220"/>
    <d v="2023-08-07T00:00:00"/>
    <s v="Stationery"/>
    <s v="APRC"/>
    <s v="PO22010822"/>
    <n v="89.62"/>
    <m/>
    <m/>
    <x v="9"/>
  </r>
  <r>
    <n v="7350"/>
    <s v="Office Supplies/Stationery"/>
    <n v="230"/>
    <d v="2023-08-07T00:00:00"/>
    <s v="Stationery"/>
    <s v="APRC"/>
    <s v="PO22010822"/>
    <n v="89.62"/>
    <m/>
    <m/>
    <x v="9"/>
  </r>
  <r>
    <n v="7350"/>
    <s v="Office Supplies/Stationery"/>
    <n v="240"/>
    <d v="2023-08-07T00:00:00"/>
    <s v="Stationery"/>
    <s v="APRC"/>
    <s v="PO22010822"/>
    <n v="89.62"/>
    <m/>
    <m/>
    <x v="9"/>
  </r>
  <r>
    <n v="7350"/>
    <s v="Office Supplies/Stationery"/>
    <n v="340"/>
    <d v="2023-08-07T00:00:00"/>
    <s v="Stationery"/>
    <s v="APRC"/>
    <s v="PO22010822"/>
    <n v="40.33"/>
    <m/>
    <m/>
    <x v="9"/>
  </r>
  <r>
    <n v="7350"/>
    <s v="Office Supplies/Stationery"/>
    <n v="430"/>
    <d v="2023-08-07T00:00:00"/>
    <s v="office supplies"/>
    <s v="APRC"/>
    <s v="PO44100875"/>
    <n v="27.57"/>
    <m/>
    <m/>
    <x v="9"/>
  </r>
  <r>
    <n v="7350"/>
    <s v="Office Supplies/Stationery"/>
    <n v="440"/>
    <d v="2023-08-07T00:00:00"/>
    <s v="office supplies"/>
    <s v="APRC"/>
    <s v="PO44100875"/>
    <n v="27.57"/>
    <m/>
    <m/>
    <x v="9"/>
  </r>
  <r>
    <n v="7350"/>
    <s v="Office Supplies/Stationery"/>
    <n v="936"/>
    <d v="2023-08-07T00:00:00"/>
    <s v="Stationery"/>
    <s v="APRC"/>
    <s v="PO22010822"/>
    <n v="49.29"/>
    <m/>
    <m/>
    <x v="9"/>
  </r>
  <r>
    <n v="7350"/>
    <s v="Office Supplies/Stationery"/>
    <n v="110"/>
    <d v="2023-08-09T00:00:00"/>
    <s v="Stationery"/>
    <s v="APRC"/>
    <s v="PO19003853"/>
    <n v="77.510000000000005"/>
    <m/>
    <m/>
    <x v="9"/>
  </r>
  <r>
    <n v="7350"/>
    <s v="Office Supplies/Stationery"/>
    <n v="112"/>
    <d v="2023-08-09T00:00:00"/>
    <s v="Stationery"/>
    <s v="APRC"/>
    <s v="PO19003853"/>
    <n v="38.76"/>
    <m/>
    <m/>
    <x v="9"/>
  </r>
  <r>
    <n v="7350"/>
    <s v="Office Supplies/Stationery"/>
    <n v="120"/>
    <d v="2023-08-09T00:00:00"/>
    <s v="Stationery"/>
    <s v="APRC"/>
    <s v="PO19003853"/>
    <n v="85.26"/>
    <m/>
    <m/>
    <x v="9"/>
  </r>
  <r>
    <n v="7350"/>
    <s v="Office Supplies/Stationery"/>
    <n v="130"/>
    <d v="2023-08-09T00:00:00"/>
    <s v="Stationery"/>
    <s v="APRC"/>
    <s v="PO19003853"/>
    <n v="65.89"/>
    <m/>
    <m/>
    <x v="9"/>
  </r>
  <r>
    <n v="7350"/>
    <s v="Office Supplies/Stationery"/>
    <n v="140"/>
    <d v="2023-08-09T00:00:00"/>
    <s v="Stationery"/>
    <s v="APRC"/>
    <s v="PO19003853"/>
    <n v="77.510000000000005"/>
    <m/>
    <m/>
    <x v="9"/>
  </r>
  <r>
    <n v="7350"/>
    <s v="Office Supplies/Stationery"/>
    <n v="160"/>
    <d v="2023-08-09T00:00:00"/>
    <s v="Stationery"/>
    <s v="APRC"/>
    <s v="PO19003853"/>
    <n v="23.25"/>
    <m/>
    <m/>
    <x v="9"/>
  </r>
  <r>
    <n v="7350"/>
    <s v="Office Supplies/Stationery"/>
    <n v="935"/>
    <d v="2023-08-09T00:00:00"/>
    <s v="Stationery"/>
    <s v="APRC"/>
    <s v="PO19003853"/>
    <n v="19.37"/>
    <m/>
    <m/>
    <x v="9"/>
  </r>
  <r>
    <n v="7350"/>
    <s v="Office Supplies/Stationery"/>
    <n v="210"/>
    <d v="2023-08-15T00:00:00"/>
    <s v="Stationery"/>
    <s v="APRC"/>
    <s v="PO19003860"/>
    <n v="99.08"/>
    <m/>
    <m/>
    <x v="9"/>
  </r>
  <r>
    <n v="7350"/>
    <s v="Office Supplies/Stationery"/>
    <n v="220"/>
    <d v="2023-08-15T00:00:00"/>
    <s v="Stationery"/>
    <s v="APRC"/>
    <s v="PO19003860"/>
    <n v="99.08"/>
    <m/>
    <m/>
    <x v="9"/>
  </r>
  <r>
    <n v="7350"/>
    <s v="Office Supplies/Stationery"/>
    <n v="230"/>
    <d v="2023-08-15T00:00:00"/>
    <s v="Stationery"/>
    <s v="APRC"/>
    <s v="PO19003860"/>
    <n v="99.08"/>
    <m/>
    <m/>
    <x v="9"/>
  </r>
  <r>
    <n v="7350"/>
    <s v="Office Supplies/Stationery"/>
    <n v="240"/>
    <d v="2023-08-15T00:00:00"/>
    <s v="Stationery"/>
    <s v="APRC"/>
    <s v="PO19003860"/>
    <n v="99.08"/>
    <m/>
    <m/>
    <x v="9"/>
  </r>
  <r>
    <n v="7350"/>
    <s v="Office Supplies/Stationery"/>
    <n v="340"/>
    <d v="2023-08-15T00:00:00"/>
    <s v="Stationery"/>
    <s v="APRC"/>
    <s v="PO19003860"/>
    <n v="44.58"/>
    <m/>
    <m/>
    <x v="9"/>
  </r>
  <r>
    <n v="7350"/>
    <s v="Office Supplies/Stationery"/>
    <n v="936"/>
    <d v="2023-08-15T00:00:00"/>
    <s v="Stationery"/>
    <s v="APRC"/>
    <s v="PO19003860"/>
    <n v="54.5"/>
    <m/>
    <m/>
    <x v="9"/>
  </r>
  <r>
    <n v="7350"/>
    <s v="Office Supplies/Stationery"/>
    <n v="110"/>
    <d v="2023-08-17T00:00:00"/>
    <s v="Green Tea, Standard Tea, Batteries AA &amp; AAA, Label Machine Tape"/>
    <s v="APRC"/>
    <s v="PO19003863"/>
    <n v="76.28"/>
    <m/>
    <m/>
    <x v="13"/>
  </r>
  <r>
    <n v="7350"/>
    <s v="Office Supplies/Stationery"/>
    <n v="112"/>
    <d v="2023-08-17T00:00:00"/>
    <s v="Green Tea, Standard Tea, Batteries AA &amp; AAA, Label Machine Tape"/>
    <s v="APRC"/>
    <s v="PO19003863"/>
    <n v="38.14"/>
    <m/>
    <m/>
    <x v="13"/>
  </r>
  <r>
    <n v="7350"/>
    <s v="Office Supplies/Stationery"/>
    <n v="120"/>
    <d v="2023-08-17T00:00:00"/>
    <s v="Green Tea, Standard Tea, Batteries AA &amp; AAA, Label Machine Tape"/>
    <s v="APRC"/>
    <s v="PO19003863"/>
    <n v="83.91"/>
    <m/>
    <m/>
    <x v="13"/>
  </r>
  <r>
    <n v="7350"/>
    <s v="Office Supplies/Stationery"/>
    <n v="130"/>
    <d v="2023-08-17T00:00:00"/>
    <s v="Green Tea, Standard Tea, Batteries AA &amp; AAA, Label Machine Tape"/>
    <s v="APRC"/>
    <s v="PO19003863"/>
    <n v="64.84"/>
    <m/>
    <m/>
    <x v="13"/>
  </r>
  <r>
    <n v="7350"/>
    <s v="Office Supplies/Stationery"/>
    <n v="140"/>
    <d v="2023-08-17T00:00:00"/>
    <s v="Green Tea, Standard Tea, Batteries AA &amp; AAA, Label Machine Tape"/>
    <s v="APRC"/>
    <s v="PO19003863"/>
    <n v="76.28"/>
    <m/>
    <m/>
    <x v="13"/>
  </r>
  <r>
    <n v="7350"/>
    <s v="Office Supplies/Stationery"/>
    <n v="160"/>
    <d v="2023-08-17T00:00:00"/>
    <s v="Green Tea, Standard Tea, Batteries AA &amp; AAA, Label Machine Tape"/>
    <s v="APRC"/>
    <s v="PO19003863"/>
    <n v="22.89"/>
    <m/>
    <m/>
    <x v="13"/>
  </r>
  <r>
    <n v="7350"/>
    <s v="Office Supplies/Stationery"/>
    <n v="935"/>
    <d v="2023-08-17T00:00:00"/>
    <s v="Green Tea, Standard Tea, Batteries AA &amp; AAA, Label Machine Tape"/>
    <s v="APRC"/>
    <s v="PO19003863"/>
    <n v="19.07"/>
    <m/>
    <m/>
    <x v="13"/>
  </r>
  <r>
    <n v="7350"/>
    <s v="Office Supplies/Stationery"/>
    <n v="110"/>
    <d v="2023-08-21T00:00:00"/>
    <s v="Stationery - Grooming_x000a_Dan Sayer"/>
    <s v="APRC"/>
    <s v="PO19003864"/>
    <n v="205.9"/>
    <m/>
    <m/>
    <x v="9"/>
  </r>
  <r>
    <n v="7350"/>
    <s v="Office Supplies/Stationery"/>
    <n v="112"/>
    <d v="2023-08-21T00:00:00"/>
    <s v="Stationery - Grooming_x000a_Dan Sayer"/>
    <s v="APRC"/>
    <s v="PO19003864"/>
    <n v="102.95"/>
    <m/>
    <m/>
    <x v="9"/>
  </r>
  <r>
    <n v="7350"/>
    <s v="Office Supplies/Stationery"/>
    <n v="120"/>
    <d v="2023-08-21T00:00:00"/>
    <s v="Stationery - Grooming_x000a_Dan Sayer"/>
    <s v="APRC"/>
    <s v="PO19003864"/>
    <n v="226.49"/>
    <m/>
    <m/>
    <x v="9"/>
  </r>
  <r>
    <n v="7350"/>
    <s v="Office Supplies/Stationery"/>
    <n v="130"/>
    <d v="2023-08-21T00:00:00"/>
    <s v="Stationery - Grooming_x000a_Dan Sayer"/>
    <s v="APRC"/>
    <s v="PO19003864"/>
    <n v="175.01"/>
    <m/>
    <m/>
    <x v="9"/>
  </r>
  <r>
    <n v="7350"/>
    <s v="Office Supplies/Stationery"/>
    <n v="140"/>
    <d v="2023-08-21T00:00:00"/>
    <s v="Stationery - Grooming_x000a_Dan Sayer"/>
    <s v="APRC"/>
    <s v="PO19003864"/>
    <n v="205.9"/>
    <m/>
    <m/>
    <x v="9"/>
  </r>
  <r>
    <n v="7350"/>
    <s v="Office Supplies/Stationery"/>
    <n v="160"/>
    <d v="2023-08-21T00:00:00"/>
    <s v="Stationery - Grooming_x000a_Dan Sayer"/>
    <s v="APRC"/>
    <s v="PO19003864"/>
    <n v="61.77"/>
    <m/>
    <m/>
    <x v="9"/>
  </r>
  <r>
    <n v="7350"/>
    <s v="Office Supplies/Stationery"/>
    <n v="935"/>
    <d v="2023-08-21T00:00:00"/>
    <s v="Stationery - Grooming_x000a_Dan Sayer"/>
    <s v="APRC"/>
    <s v="PO19003864"/>
    <n v="51.47"/>
    <m/>
    <m/>
    <x v="9"/>
  </r>
  <r>
    <n v="7350"/>
    <s v="Office Supplies/Stationery"/>
    <n v="110"/>
    <d v="2023-08-23T00:00:00"/>
    <s v="Stationery"/>
    <s v="APRC"/>
    <s v="PO19003870"/>
    <n v="220.57"/>
    <m/>
    <m/>
    <x v="9"/>
  </r>
  <r>
    <n v="7350"/>
    <s v="Office Supplies/Stationery"/>
    <n v="112"/>
    <d v="2023-08-23T00:00:00"/>
    <s v="Stationery"/>
    <s v="APRC"/>
    <s v="PO19003870"/>
    <n v="110.28"/>
    <m/>
    <m/>
    <x v="9"/>
  </r>
  <r>
    <n v="7350"/>
    <s v="Office Supplies/Stationery"/>
    <n v="120"/>
    <d v="2023-08-23T00:00:00"/>
    <s v="Stationery"/>
    <s v="APRC"/>
    <s v="PO19003870"/>
    <n v="242.62"/>
    <m/>
    <m/>
    <x v="9"/>
  </r>
  <r>
    <n v="7350"/>
    <s v="Office Supplies/Stationery"/>
    <n v="130"/>
    <d v="2023-08-23T00:00:00"/>
    <s v="Stationery"/>
    <s v="APRC"/>
    <s v="PO19003870"/>
    <n v="187.48"/>
    <m/>
    <m/>
    <x v="9"/>
  </r>
  <r>
    <n v="7350"/>
    <s v="Office Supplies/Stationery"/>
    <n v="140"/>
    <d v="2023-08-23T00:00:00"/>
    <s v="Stationery"/>
    <s v="APRC"/>
    <s v="PO19003870"/>
    <n v="220.57"/>
    <m/>
    <m/>
    <x v="9"/>
  </r>
  <r>
    <n v="7350"/>
    <s v="Office Supplies/Stationery"/>
    <n v="160"/>
    <d v="2023-08-23T00:00:00"/>
    <s v="Stationery"/>
    <s v="APRC"/>
    <s v="PO19003870"/>
    <n v="66.17"/>
    <m/>
    <m/>
    <x v="9"/>
  </r>
  <r>
    <n v="7350"/>
    <s v="Office Supplies/Stationery"/>
    <n v="935"/>
    <d v="2023-08-23T00:00:00"/>
    <s v="Stationery"/>
    <s v="APRC"/>
    <s v="PO19003870"/>
    <n v="55.14"/>
    <m/>
    <m/>
    <x v="9"/>
  </r>
  <r>
    <n v="7350"/>
    <s v="Office Supplies/Stationery"/>
    <n v="110"/>
    <d v="2023-08-24T00:00:00"/>
    <s v="Brother Toner_x000a_TN251 Full Set"/>
    <s v="APRC"/>
    <s v="PO19003874"/>
    <n v="136.28"/>
    <m/>
    <m/>
    <x v="13"/>
  </r>
  <r>
    <n v="7350"/>
    <s v="Office Supplies/Stationery"/>
    <n v="112"/>
    <d v="2023-08-24T00:00:00"/>
    <s v="Brother Toner_x000a_TN251 Full Set"/>
    <s v="APRC"/>
    <s v="PO19003874"/>
    <n v="68.14"/>
    <m/>
    <m/>
    <x v="13"/>
  </r>
  <r>
    <n v="7350"/>
    <s v="Office Supplies/Stationery"/>
    <n v="120"/>
    <d v="2023-08-24T00:00:00"/>
    <s v="Brother Toner_x000a_TN251 Full Set"/>
    <s v="APRC"/>
    <s v="PO19003874"/>
    <n v="149.9"/>
    <m/>
    <m/>
    <x v="13"/>
  </r>
  <r>
    <n v="7350"/>
    <s v="Office Supplies/Stationery"/>
    <n v="130"/>
    <d v="2023-08-24T00:00:00"/>
    <s v="Brother Toner_x000a_TN251 Full Set"/>
    <s v="APRC"/>
    <s v="PO19003874"/>
    <n v="115.83"/>
    <m/>
    <m/>
    <x v="13"/>
  </r>
  <r>
    <n v="7350"/>
    <s v="Office Supplies/Stationery"/>
    <n v="140"/>
    <d v="2023-08-24T00:00:00"/>
    <s v="Brother Toner_x000a_TN251 Full Set"/>
    <s v="APRC"/>
    <s v="PO19003874"/>
    <n v="136.28"/>
    <m/>
    <m/>
    <x v="13"/>
  </r>
  <r>
    <n v="7350"/>
    <s v="Office Supplies/Stationery"/>
    <n v="160"/>
    <d v="2023-08-24T00:00:00"/>
    <s v="Brother Toner_x000a_TN251 Full Set"/>
    <s v="APRC"/>
    <s v="PO19003874"/>
    <n v="40.89"/>
    <m/>
    <m/>
    <x v="13"/>
  </r>
  <r>
    <n v="7350"/>
    <s v="Office Supplies/Stationery"/>
    <n v="935"/>
    <d v="2023-08-24T00:00:00"/>
    <s v="Brother Toner_x000a_TN251 Full Set"/>
    <s v="APRC"/>
    <s v="PO19003874"/>
    <n v="34.07"/>
    <m/>
    <m/>
    <x v="13"/>
  </r>
  <r>
    <n v="7350"/>
    <s v="Office Supplies/Stationery"/>
    <n v="170"/>
    <d v="2023-08-31T00:00:00"/>
    <s v="Fixed expenses allocation"/>
    <s v="GLJN"/>
    <m/>
    <n v="-121.73"/>
    <m/>
    <m/>
    <x v="9"/>
  </r>
  <r>
    <n v="7350"/>
    <s v="Office Supplies/Stationery"/>
    <n v="190"/>
    <d v="2023-08-31T00:00:00"/>
    <s v="Fixed expenses allocation"/>
    <s v="GLJN"/>
    <m/>
    <n v="121.73"/>
    <m/>
    <m/>
    <x v="9"/>
  </r>
  <r>
    <n v="7350"/>
    <s v="Office Supplies/Stationery"/>
    <n v="110"/>
    <d v="2023-09-04T00:00:00"/>
    <s v="Stationery"/>
    <s v="APRC"/>
    <s v="PO19003883"/>
    <n v="22.8"/>
    <m/>
    <m/>
    <x v="9"/>
  </r>
  <r>
    <n v="7350"/>
    <s v="Office Supplies/Stationery"/>
    <n v="110"/>
    <d v="2023-09-04T00:00:00"/>
    <s v="Stationery"/>
    <s v="APRC"/>
    <s v="PO19003937"/>
    <n v="14.76"/>
    <m/>
    <m/>
    <x v="9"/>
  </r>
  <r>
    <n v="7350"/>
    <s v="Office Supplies/Stationery"/>
    <n v="112"/>
    <d v="2023-09-04T00:00:00"/>
    <s v="Stationery"/>
    <s v="APRC"/>
    <s v="PO19003883"/>
    <n v="11.4"/>
    <m/>
    <m/>
    <x v="9"/>
  </r>
  <r>
    <n v="7350"/>
    <s v="Office Supplies/Stationery"/>
    <n v="112"/>
    <d v="2023-09-04T00:00:00"/>
    <s v="Stationery"/>
    <s v="APRC"/>
    <s v="PO19003937"/>
    <n v="7.37"/>
    <m/>
    <m/>
    <x v="9"/>
  </r>
  <r>
    <n v="7350"/>
    <s v="Office Supplies/Stationery"/>
    <n v="120"/>
    <d v="2023-09-04T00:00:00"/>
    <s v="Stationery"/>
    <s v="APRC"/>
    <s v="PO19003883"/>
    <n v="25.08"/>
    <m/>
    <m/>
    <x v="9"/>
  </r>
  <r>
    <n v="7350"/>
    <s v="Office Supplies/Stationery"/>
    <n v="120"/>
    <d v="2023-09-04T00:00:00"/>
    <s v="Stationery"/>
    <s v="APRC"/>
    <s v="PO19003937"/>
    <n v="16.23"/>
    <m/>
    <m/>
    <x v="9"/>
  </r>
  <r>
    <n v="7350"/>
    <s v="Office Supplies/Stationery"/>
    <n v="130"/>
    <d v="2023-09-04T00:00:00"/>
    <s v="Stationery"/>
    <s v="APRC"/>
    <s v="PO19003883"/>
    <n v="19.38"/>
    <m/>
    <m/>
    <x v="9"/>
  </r>
  <r>
    <n v="7350"/>
    <s v="Office Supplies/Stationery"/>
    <n v="130"/>
    <d v="2023-09-04T00:00:00"/>
    <s v="Stationery"/>
    <s v="APRC"/>
    <s v="PO19003937"/>
    <n v="12.54"/>
    <m/>
    <m/>
    <x v="9"/>
  </r>
  <r>
    <n v="7350"/>
    <s v="Office Supplies/Stationery"/>
    <n v="140"/>
    <d v="2023-09-04T00:00:00"/>
    <s v="Stationery"/>
    <s v="APRC"/>
    <s v="PO19003883"/>
    <n v="22.8"/>
    <m/>
    <m/>
    <x v="9"/>
  </r>
  <r>
    <n v="7350"/>
    <s v="Office Supplies/Stationery"/>
    <n v="140"/>
    <d v="2023-09-04T00:00:00"/>
    <s v="Stationery"/>
    <s v="APRC"/>
    <s v="PO19003937"/>
    <n v="14.76"/>
    <m/>
    <m/>
    <x v="9"/>
  </r>
  <r>
    <n v="7350"/>
    <s v="Office Supplies/Stationery"/>
    <n v="160"/>
    <d v="2023-09-04T00:00:00"/>
    <s v="Stationery"/>
    <s v="APRC"/>
    <s v="PO19003883"/>
    <n v="6.84"/>
    <m/>
    <m/>
    <x v="9"/>
  </r>
  <r>
    <n v="7350"/>
    <s v="Office Supplies/Stationery"/>
    <n v="160"/>
    <d v="2023-09-04T00:00:00"/>
    <s v="Stationery"/>
    <s v="APRC"/>
    <s v="PO19003937"/>
    <n v="4.43"/>
    <m/>
    <m/>
    <x v="9"/>
  </r>
  <r>
    <n v="7350"/>
    <s v="Office Supplies/Stationery"/>
    <n v="330"/>
    <d v="2023-09-04T00:00:00"/>
    <s v="Coffee_x000a_Milo_x000a_Mints_x000a_Machine roll paper_x000a_packing tape_x000a_staples_x000a_sugar_x000a_Cups_x000a_toilet paper"/>
    <s v="APRC"/>
    <s v="PO34008617"/>
    <n v="296.14999999999998"/>
    <m/>
    <m/>
    <x v="9"/>
  </r>
  <r>
    <n v="7350"/>
    <s v="Office Supplies/Stationery"/>
    <n v="340"/>
    <d v="2023-09-04T00:00:00"/>
    <s v="Coffee_x000a_Milo_x000a_Mints_x000a_Machine roll paper_x000a_packing tape_x000a_staples_x000a_sugar_x000a_Cups_x000a_toilet paper"/>
    <s v="APRC"/>
    <s v="PO34008617"/>
    <n v="296.14999999999998"/>
    <m/>
    <m/>
    <x v="9"/>
  </r>
  <r>
    <n v="7350"/>
    <s v="Office Supplies/Stationery"/>
    <n v="935"/>
    <d v="2023-09-04T00:00:00"/>
    <s v="Stationery"/>
    <s v="APRC"/>
    <s v="PO19003883"/>
    <n v="5.7"/>
    <m/>
    <m/>
    <x v="9"/>
  </r>
  <r>
    <n v="7350"/>
    <s v="Office Supplies/Stationery"/>
    <n v="935"/>
    <d v="2023-09-04T00:00:00"/>
    <s v="Stationery"/>
    <s v="APRC"/>
    <s v="PO19003937"/>
    <n v="3.69"/>
    <m/>
    <m/>
    <x v="9"/>
  </r>
  <r>
    <n v="7350"/>
    <s v="Office Supplies/Stationery"/>
    <n v="936"/>
    <d v="2023-09-04T00:00:00"/>
    <s v="Coffee_x000a_Milo_x000a_Mints_x000a_Machine roll paper_x000a_packing tape_x000a_staples_x000a_sugar_x000a_Cups_x000a_toilet paper"/>
    <s v="APRC"/>
    <s v="PO34008617"/>
    <n v="296.17"/>
    <m/>
    <m/>
    <x v="9"/>
  </r>
  <r>
    <n v="7350"/>
    <s v="Office Supplies/Stationery"/>
    <n v="110"/>
    <d v="2023-09-05T00:00:00"/>
    <s v="stationery "/>
    <s v="APRC"/>
    <s v="PO19003890"/>
    <n v="18.63"/>
    <m/>
    <m/>
    <x v="9"/>
  </r>
  <r>
    <n v="7350"/>
    <s v="Office Supplies/Stationery"/>
    <n v="112"/>
    <d v="2023-09-05T00:00:00"/>
    <s v="stationery "/>
    <s v="APRC"/>
    <s v="PO19003890"/>
    <n v="9.31"/>
    <m/>
    <m/>
    <x v="9"/>
  </r>
  <r>
    <n v="7350"/>
    <s v="Office Supplies/Stationery"/>
    <n v="120"/>
    <d v="2023-09-05T00:00:00"/>
    <s v="stationery "/>
    <s v="APRC"/>
    <s v="PO19003890"/>
    <n v="20.5"/>
    <m/>
    <m/>
    <x v="9"/>
  </r>
  <r>
    <n v="7350"/>
    <s v="Office Supplies/Stationery"/>
    <n v="130"/>
    <d v="2023-09-05T00:00:00"/>
    <s v="stationery "/>
    <s v="APRC"/>
    <s v="PO19003890"/>
    <n v="15.83"/>
    <m/>
    <m/>
    <x v="9"/>
  </r>
  <r>
    <n v="7350"/>
    <s v="Office Supplies/Stationery"/>
    <n v="140"/>
    <d v="2023-09-05T00:00:00"/>
    <s v="stationery "/>
    <s v="APRC"/>
    <s v="PO19003890"/>
    <n v="18.63"/>
    <m/>
    <m/>
    <x v="9"/>
  </r>
  <r>
    <n v="7350"/>
    <s v="Office Supplies/Stationery"/>
    <n v="160"/>
    <d v="2023-09-05T00:00:00"/>
    <s v="stationery "/>
    <s v="APRC"/>
    <s v="PO19003890"/>
    <n v="5.59"/>
    <m/>
    <m/>
    <x v="9"/>
  </r>
  <r>
    <n v="7350"/>
    <s v="Office Supplies/Stationery"/>
    <n v="210"/>
    <d v="2023-09-05T00:00:00"/>
    <s v="hot chocolate sachets"/>
    <s v="APRC"/>
    <s v="PO19003888"/>
    <n v="41.85"/>
    <m/>
    <m/>
    <x v="9"/>
  </r>
  <r>
    <n v="7350"/>
    <s v="Office Supplies/Stationery"/>
    <n v="210"/>
    <d v="2023-09-05T00:00:00"/>
    <s v="stationery"/>
    <s v="APRC"/>
    <s v="PO19003887"/>
    <n v="144.13999999999999"/>
    <m/>
    <m/>
    <x v="9"/>
  </r>
  <r>
    <n v="7350"/>
    <s v="Office Supplies/Stationery"/>
    <n v="220"/>
    <d v="2023-09-05T00:00:00"/>
    <s v="hot chocolate sachets"/>
    <s v="APRC"/>
    <s v="PO19003888"/>
    <n v="41.85"/>
    <m/>
    <m/>
    <x v="9"/>
  </r>
  <r>
    <n v="7350"/>
    <s v="Office Supplies/Stationery"/>
    <n v="220"/>
    <d v="2023-09-05T00:00:00"/>
    <s v="stationery"/>
    <s v="APRC"/>
    <s v="PO19003887"/>
    <n v="144.13999999999999"/>
    <m/>
    <m/>
    <x v="9"/>
  </r>
  <r>
    <n v="7350"/>
    <s v="Office Supplies/Stationery"/>
    <n v="230"/>
    <d v="2023-09-05T00:00:00"/>
    <s v="hot chocolate sachets"/>
    <s v="APRC"/>
    <s v="PO19003888"/>
    <n v="41.85"/>
    <m/>
    <m/>
    <x v="9"/>
  </r>
  <r>
    <n v="7350"/>
    <s v="Office Supplies/Stationery"/>
    <n v="230"/>
    <d v="2023-09-05T00:00:00"/>
    <s v="stationery"/>
    <s v="APRC"/>
    <s v="PO19003887"/>
    <n v="144.13999999999999"/>
    <m/>
    <m/>
    <x v="9"/>
  </r>
  <r>
    <n v="7350"/>
    <s v="Office Supplies/Stationery"/>
    <n v="240"/>
    <d v="2023-09-05T00:00:00"/>
    <s v="hot chocolate sachets"/>
    <s v="APRC"/>
    <s v="PO19003888"/>
    <n v="41.85"/>
    <m/>
    <m/>
    <x v="9"/>
  </r>
  <r>
    <n v="7350"/>
    <s v="Office Supplies/Stationery"/>
    <n v="240"/>
    <d v="2023-09-05T00:00:00"/>
    <s v="stationery"/>
    <s v="APRC"/>
    <s v="PO19003887"/>
    <n v="144.13999999999999"/>
    <m/>
    <m/>
    <x v="9"/>
  </r>
  <r>
    <n v="7350"/>
    <s v="Office Supplies/Stationery"/>
    <n v="340"/>
    <d v="2023-09-05T00:00:00"/>
    <s v="hot chocolate sachets"/>
    <s v="APRC"/>
    <s v="PO19003888"/>
    <n v="18.829999999999998"/>
    <m/>
    <m/>
    <x v="9"/>
  </r>
  <r>
    <n v="7350"/>
    <s v="Office Supplies/Stationery"/>
    <n v="340"/>
    <d v="2023-09-05T00:00:00"/>
    <s v="stationery"/>
    <s v="APRC"/>
    <s v="PO19003887"/>
    <n v="64.86"/>
    <m/>
    <m/>
    <x v="9"/>
  </r>
  <r>
    <n v="7350"/>
    <s v="Office Supplies/Stationery"/>
    <n v="935"/>
    <d v="2023-09-05T00:00:00"/>
    <s v="stationery "/>
    <s v="APRC"/>
    <s v="PO19003890"/>
    <n v="4.66"/>
    <m/>
    <m/>
    <x v="9"/>
  </r>
  <r>
    <n v="7350"/>
    <s v="Office Supplies/Stationery"/>
    <n v="936"/>
    <d v="2023-09-05T00:00:00"/>
    <s v="hot chocolate sachets"/>
    <s v="APRC"/>
    <s v="PO19003888"/>
    <n v="23.02"/>
    <m/>
    <m/>
    <x v="9"/>
  </r>
  <r>
    <n v="7350"/>
    <s v="Office Supplies/Stationery"/>
    <n v="936"/>
    <d v="2023-09-05T00:00:00"/>
    <s v="stationery"/>
    <s v="APRC"/>
    <s v="PO19003887"/>
    <n v="79.28"/>
    <m/>
    <m/>
    <x v="9"/>
  </r>
  <r>
    <n v="7350"/>
    <s v="Office Supplies/Stationery"/>
    <n v="110"/>
    <d v="2023-09-06T00:00:00"/>
    <s v="Diary order"/>
    <s v="APRC"/>
    <s v="PO19003878"/>
    <n v="27.75"/>
    <m/>
    <m/>
    <x v="9"/>
  </r>
  <r>
    <n v="7350"/>
    <s v="Office Supplies/Stationery"/>
    <n v="112"/>
    <d v="2023-09-06T00:00:00"/>
    <s v="Diary order"/>
    <s v="APRC"/>
    <s v="PO19003878"/>
    <n v="13.87"/>
    <m/>
    <m/>
    <x v="9"/>
  </r>
  <r>
    <n v="7350"/>
    <s v="Office Supplies/Stationery"/>
    <n v="120"/>
    <d v="2023-09-06T00:00:00"/>
    <s v="Diary order"/>
    <s v="APRC"/>
    <s v="PO19003878"/>
    <n v="30.52"/>
    <m/>
    <m/>
    <x v="9"/>
  </r>
  <r>
    <n v="7350"/>
    <s v="Office Supplies/Stationery"/>
    <n v="130"/>
    <d v="2023-09-06T00:00:00"/>
    <s v="Diary order"/>
    <s v="APRC"/>
    <s v="PO19003878"/>
    <n v="23.58"/>
    <m/>
    <m/>
    <x v="9"/>
  </r>
  <r>
    <n v="7350"/>
    <s v="Office Supplies/Stationery"/>
    <n v="140"/>
    <d v="2023-09-06T00:00:00"/>
    <s v="Diary order"/>
    <s v="APRC"/>
    <s v="PO19003878"/>
    <n v="27.75"/>
    <m/>
    <m/>
    <x v="9"/>
  </r>
  <r>
    <n v="7350"/>
    <s v="Office Supplies/Stationery"/>
    <n v="160"/>
    <d v="2023-09-06T00:00:00"/>
    <s v="Diary order"/>
    <s v="APRC"/>
    <s v="PO19003878"/>
    <n v="8.32"/>
    <m/>
    <m/>
    <x v="9"/>
  </r>
  <r>
    <n v="7350"/>
    <s v="Office Supplies/Stationery"/>
    <n v="330"/>
    <d v="2023-09-06T00:00:00"/>
    <s v="cups _x000a_roll paper"/>
    <s v="APRC"/>
    <s v="PO34008621"/>
    <n v="110.4"/>
    <m/>
    <m/>
    <x v="9"/>
  </r>
  <r>
    <n v="7350"/>
    <s v="Office Supplies/Stationery"/>
    <n v="340"/>
    <d v="2023-09-06T00:00:00"/>
    <s v="cups _x000a_roll paper"/>
    <s v="APRC"/>
    <s v="PO34008621"/>
    <n v="110.39"/>
    <m/>
    <m/>
    <x v="9"/>
  </r>
  <r>
    <n v="7350"/>
    <s v="Office Supplies/Stationery"/>
    <n v="935"/>
    <d v="2023-09-06T00:00:00"/>
    <s v="Diary order"/>
    <s v="APRC"/>
    <s v="PO19003878"/>
    <n v="6.94"/>
    <m/>
    <m/>
    <x v="9"/>
  </r>
  <r>
    <n v="7350"/>
    <s v="Office Supplies/Stationery"/>
    <n v="430"/>
    <d v="2023-09-07T00:00:00"/>
    <s v="office/csl supplies"/>
    <s v="APRC"/>
    <s v="PO44100942"/>
    <n v="142.83000000000001"/>
    <m/>
    <m/>
    <x v="9"/>
  </r>
  <r>
    <n v="7350"/>
    <s v="Office Supplies/Stationery"/>
    <n v="440"/>
    <d v="2023-09-07T00:00:00"/>
    <s v="office/csl supplies"/>
    <s v="APRC"/>
    <s v="PO44100942"/>
    <n v="142.83000000000001"/>
    <m/>
    <m/>
    <x v="9"/>
  </r>
  <r>
    <n v="7350"/>
    <s v="Office Supplies/Stationery"/>
    <n v="110"/>
    <d v="2023-09-11T00:00:00"/>
    <s v="Stationery"/>
    <s v="APRC"/>
    <s v="PO19003895"/>
    <n v="57.07"/>
    <m/>
    <m/>
    <x v="9"/>
  </r>
  <r>
    <n v="7350"/>
    <s v="Office Supplies/Stationery"/>
    <n v="112"/>
    <d v="2023-09-11T00:00:00"/>
    <s v="Stationery"/>
    <s v="APRC"/>
    <s v="PO19003895"/>
    <n v="28.54"/>
    <m/>
    <m/>
    <x v="9"/>
  </r>
  <r>
    <n v="7350"/>
    <s v="Office Supplies/Stationery"/>
    <n v="120"/>
    <d v="2023-09-11T00:00:00"/>
    <s v="Stationery"/>
    <s v="APRC"/>
    <s v="PO19003895"/>
    <n v="62.78"/>
    <m/>
    <m/>
    <x v="9"/>
  </r>
  <r>
    <n v="7350"/>
    <s v="Office Supplies/Stationery"/>
    <n v="130"/>
    <d v="2023-09-11T00:00:00"/>
    <s v="Stationery"/>
    <s v="APRC"/>
    <s v="PO19003895"/>
    <n v="48.51"/>
    <m/>
    <m/>
    <x v="9"/>
  </r>
  <r>
    <n v="7350"/>
    <s v="Office Supplies/Stationery"/>
    <n v="140"/>
    <d v="2023-09-11T00:00:00"/>
    <s v="Stationery"/>
    <s v="APRC"/>
    <s v="PO19003895"/>
    <n v="57.07"/>
    <m/>
    <m/>
    <x v="9"/>
  </r>
  <r>
    <n v="7350"/>
    <s v="Office Supplies/Stationery"/>
    <n v="160"/>
    <d v="2023-09-11T00:00:00"/>
    <s v="Stationery"/>
    <s v="APRC"/>
    <s v="PO19003895"/>
    <n v="17.12"/>
    <m/>
    <m/>
    <x v="9"/>
  </r>
  <r>
    <n v="7350"/>
    <s v="Office Supplies/Stationery"/>
    <n v="935"/>
    <d v="2023-09-11T00:00:00"/>
    <s v="Stationery"/>
    <s v="APRC"/>
    <s v="PO19003895"/>
    <n v="14.27"/>
    <m/>
    <m/>
    <x v="9"/>
  </r>
  <r>
    <n v="7350"/>
    <s v="Office Supplies/Stationery"/>
    <n v="110"/>
    <d v="2023-09-13T00:00:00"/>
    <s v="Stationery"/>
    <s v="APRC"/>
    <s v="PO19003898"/>
    <n v="42.23"/>
    <m/>
    <m/>
    <x v="9"/>
  </r>
  <r>
    <n v="7350"/>
    <s v="Office Supplies/Stationery"/>
    <n v="112"/>
    <d v="2023-09-13T00:00:00"/>
    <s v="Stationery"/>
    <s v="APRC"/>
    <s v="PO19003898"/>
    <n v="21.11"/>
    <m/>
    <m/>
    <x v="9"/>
  </r>
  <r>
    <n v="7350"/>
    <s v="Office Supplies/Stationery"/>
    <n v="120"/>
    <d v="2023-09-13T00:00:00"/>
    <s v="Stationery"/>
    <s v="APRC"/>
    <s v="PO19003898"/>
    <n v="46.45"/>
    <m/>
    <m/>
    <x v="9"/>
  </r>
  <r>
    <n v="7350"/>
    <s v="Office Supplies/Stationery"/>
    <n v="130"/>
    <d v="2023-09-13T00:00:00"/>
    <s v="Stationery"/>
    <s v="APRC"/>
    <s v="PO19003898"/>
    <n v="35.9"/>
    <m/>
    <m/>
    <x v="9"/>
  </r>
  <r>
    <n v="7350"/>
    <s v="Office Supplies/Stationery"/>
    <n v="140"/>
    <d v="2023-09-13T00:00:00"/>
    <s v="Stationery"/>
    <s v="APRC"/>
    <s v="PO19003898"/>
    <n v="42.23"/>
    <m/>
    <m/>
    <x v="9"/>
  </r>
  <r>
    <n v="7350"/>
    <s v="Office Supplies/Stationery"/>
    <n v="160"/>
    <d v="2023-09-13T00:00:00"/>
    <s v="Stationery"/>
    <s v="APRC"/>
    <s v="PO19003898"/>
    <n v="12.67"/>
    <m/>
    <m/>
    <x v="9"/>
  </r>
  <r>
    <n v="7350"/>
    <s v="Office Supplies/Stationery"/>
    <n v="935"/>
    <d v="2023-09-13T00:00:00"/>
    <s v="Stationery"/>
    <s v="APRC"/>
    <s v="PO19003898"/>
    <n v="10.56"/>
    <m/>
    <m/>
    <x v="9"/>
  </r>
  <r>
    <n v="7350"/>
    <s v="Office Supplies/Stationery"/>
    <n v="110"/>
    <d v="2023-09-14T00:00:00"/>
    <s v="OKI B432 Toner x 4_x000a_OKI MC563 K,C,M"/>
    <s v="APRC"/>
    <s v="PO19003897"/>
    <n v="463.7"/>
    <m/>
    <m/>
    <x v="13"/>
  </r>
  <r>
    <n v="7350"/>
    <s v="Office Supplies/Stationery"/>
    <n v="112"/>
    <d v="2023-09-14T00:00:00"/>
    <s v="OKI B432 Toner x 4_x000a_OKI MC563 K,C,M"/>
    <s v="APRC"/>
    <s v="PO19003897"/>
    <n v="231.84"/>
    <m/>
    <m/>
    <x v="13"/>
  </r>
  <r>
    <n v="7350"/>
    <s v="Office Supplies/Stationery"/>
    <n v="120"/>
    <d v="2023-09-14T00:00:00"/>
    <s v="OKI B432 Toner x 4_x000a_OKI MC563 K,C,M"/>
    <s v="APRC"/>
    <s v="PO19003897"/>
    <n v="510.06"/>
    <m/>
    <m/>
    <x v="13"/>
  </r>
  <r>
    <n v="7350"/>
    <s v="Office Supplies/Stationery"/>
    <n v="130"/>
    <d v="2023-09-14T00:00:00"/>
    <s v="OKI B432 Toner x 4_x000a_OKI MC563 K,C,M"/>
    <s v="APRC"/>
    <s v="PO19003897"/>
    <n v="394.14"/>
    <m/>
    <m/>
    <x v="13"/>
  </r>
  <r>
    <n v="7350"/>
    <s v="Office Supplies/Stationery"/>
    <n v="140"/>
    <d v="2023-09-14T00:00:00"/>
    <s v="OKI B432 Toner x 4_x000a_OKI MC563 K,C,M"/>
    <s v="APRC"/>
    <s v="PO19003897"/>
    <n v="463.7"/>
    <m/>
    <m/>
    <x v="13"/>
  </r>
  <r>
    <n v="7350"/>
    <s v="Office Supplies/Stationery"/>
    <n v="160"/>
    <d v="2023-09-14T00:00:00"/>
    <s v="OKI B432 Toner x 4_x000a_OKI MC563 K,C,M"/>
    <s v="APRC"/>
    <s v="PO19003897"/>
    <n v="139.1"/>
    <m/>
    <m/>
    <x v="13"/>
  </r>
  <r>
    <n v="7350"/>
    <s v="Office Supplies/Stationery"/>
    <n v="935"/>
    <d v="2023-09-14T00:00:00"/>
    <s v="OKI B432 Toner x 4_x000a_OKI MC563 K,C,M"/>
    <s v="APRC"/>
    <s v="PO19003897"/>
    <n v="115.92"/>
    <m/>
    <m/>
    <x v="13"/>
  </r>
  <r>
    <n v="7350"/>
    <s v="Office Supplies/Stationery"/>
    <n v="110"/>
    <d v="2023-09-18T00:00:00"/>
    <s v="Stationery"/>
    <s v="APRC"/>
    <s v="PO19003906"/>
    <n v="305.14999999999998"/>
    <m/>
    <m/>
    <x v="13"/>
  </r>
  <r>
    <n v="7350"/>
    <s v="Office Supplies/Stationery"/>
    <n v="110"/>
    <d v="2023-09-18T00:00:00"/>
    <s v="Stationery"/>
    <s v="APRC"/>
    <s v="PO19003907"/>
    <n v="5.0999999999999996"/>
    <m/>
    <m/>
    <x v="9"/>
  </r>
  <r>
    <n v="7350"/>
    <s v="Office Supplies/Stationery"/>
    <n v="112"/>
    <d v="2023-09-18T00:00:00"/>
    <s v="Stationery"/>
    <s v="APRC"/>
    <s v="PO19003906"/>
    <n v="152.57"/>
    <m/>
    <m/>
    <x v="9"/>
  </r>
  <r>
    <n v="7350"/>
    <s v="Office Supplies/Stationery"/>
    <n v="112"/>
    <d v="2023-09-18T00:00:00"/>
    <s v="Stationery"/>
    <s v="APRC"/>
    <s v="PO19003907"/>
    <n v="2.5499999999999998"/>
    <m/>
    <m/>
    <x v="9"/>
  </r>
  <r>
    <n v="7350"/>
    <s v="Office Supplies/Stationery"/>
    <n v="120"/>
    <d v="2023-09-18T00:00:00"/>
    <s v="Stationery"/>
    <s v="APRC"/>
    <s v="PO19003906"/>
    <n v="335.66"/>
    <m/>
    <m/>
    <x v="9"/>
  </r>
  <r>
    <n v="7350"/>
    <s v="Office Supplies/Stationery"/>
    <n v="120"/>
    <d v="2023-09-18T00:00:00"/>
    <s v="Stationery"/>
    <s v="APRC"/>
    <s v="PO19003907"/>
    <n v="5.6"/>
    <m/>
    <m/>
    <x v="9"/>
  </r>
  <r>
    <n v="7350"/>
    <s v="Office Supplies/Stationery"/>
    <n v="130"/>
    <d v="2023-09-18T00:00:00"/>
    <s v="Stationery"/>
    <s v="APRC"/>
    <s v="PO19003906"/>
    <n v="259.37"/>
    <m/>
    <m/>
    <x v="9"/>
  </r>
  <r>
    <n v="7350"/>
    <s v="Office Supplies/Stationery"/>
    <n v="130"/>
    <d v="2023-09-18T00:00:00"/>
    <s v="Stationery"/>
    <s v="APRC"/>
    <s v="PO19003907"/>
    <n v="4.33"/>
    <m/>
    <m/>
    <x v="9"/>
  </r>
  <r>
    <n v="7350"/>
    <s v="Office Supplies/Stationery"/>
    <n v="140"/>
    <d v="2023-09-18T00:00:00"/>
    <s v="Stationery"/>
    <s v="APRC"/>
    <s v="PO19003906"/>
    <n v="305.14999999999998"/>
    <m/>
    <m/>
    <x v="9"/>
  </r>
  <r>
    <n v="7350"/>
    <s v="Office Supplies/Stationery"/>
    <n v="140"/>
    <d v="2023-09-18T00:00:00"/>
    <s v="Stationery"/>
    <s v="APRC"/>
    <s v="PO19003907"/>
    <n v="5.0999999999999996"/>
    <m/>
    <m/>
    <x v="9"/>
  </r>
  <r>
    <n v="7350"/>
    <s v="Office Supplies/Stationery"/>
    <n v="160"/>
    <d v="2023-09-18T00:00:00"/>
    <s v="Stationery"/>
    <s v="APRC"/>
    <s v="PO19003906"/>
    <n v="91.54"/>
    <m/>
    <m/>
    <x v="9"/>
  </r>
  <r>
    <n v="7350"/>
    <s v="Office Supplies/Stationery"/>
    <n v="160"/>
    <d v="2023-09-18T00:00:00"/>
    <s v="Stationery"/>
    <s v="APRC"/>
    <s v="PO19003907"/>
    <n v="1.53"/>
    <m/>
    <m/>
    <x v="9"/>
  </r>
  <r>
    <n v="7350"/>
    <s v="Office Supplies/Stationery"/>
    <n v="340"/>
    <d v="2023-09-18T00:00:00"/>
    <s v="Fleet Partners Trust T/A Fleetsmart"/>
    <s v="GNIN"/>
    <m/>
    <n v="240.49"/>
    <m/>
    <m/>
    <x v="9"/>
  </r>
  <r>
    <n v="7350"/>
    <s v="Office Supplies/Stationery"/>
    <n v="935"/>
    <d v="2023-09-18T00:00:00"/>
    <s v="Stationery"/>
    <s v="APRC"/>
    <s v="PO19003906"/>
    <n v="76.290000000000006"/>
    <m/>
    <m/>
    <x v="9"/>
  </r>
  <r>
    <n v="7350"/>
    <s v="Office Supplies/Stationery"/>
    <n v="935"/>
    <d v="2023-09-18T00:00:00"/>
    <s v="Stationery"/>
    <s v="APRC"/>
    <s v="PO19003907"/>
    <n v="1.27"/>
    <m/>
    <m/>
    <x v="9"/>
  </r>
  <r>
    <n v="7350"/>
    <s v="Office Supplies/Stationery"/>
    <n v="110"/>
    <d v="2023-09-19T00:00:00"/>
    <s v="Stationery"/>
    <s v="APRC"/>
    <s v="PO19003910"/>
    <n v="33.44"/>
    <m/>
    <m/>
    <x v="9"/>
  </r>
  <r>
    <n v="7350"/>
    <s v="Office Supplies/Stationery"/>
    <n v="110"/>
    <d v="2023-09-19T00:00:00"/>
    <s v="1 set TN251 Toners"/>
    <s v="APRC"/>
    <s v="PO19003905"/>
    <n v="116.5"/>
    <m/>
    <m/>
    <x v="9"/>
  </r>
  <r>
    <n v="7350"/>
    <s v="Office Supplies/Stationery"/>
    <n v="112"/>
    <d v="2023-09-19T00:00:00"/>
    <s v="Stationery"/>
    <s v="APRC"/>
    <s v="PO19003910"/>
    <n v="16.72"/>
    <m/>
    <m/>
    <x v="9"/>
  </r>
  <r>
    <n v="7350"/>
    <s v="Office Supplies/Stationery"/>
    <n v="112"/>
    <d v="2023-09-19T00:00:00"/>
    <s v="1 set TN251 Toners"/>
    <s v="APRC"/>
    <s v="PO19003905"/>
    <n v="58.25"/>
    <m/>
    <m/>
    <x v="9"/>
  </r>
  <r>
    <n v="7350"/>
    <s v="Office Supplies/Stationery"/>
    <n v="120"/>
    <d v="2023-09-19T00:00:00"/>
    <s v="Stationery"/>
    <s v="APRC"/>
    <s v="PO19003910"/>
    <n v="36.78"/>
    <m/>
    <m/>
    <x v="9"/>
  </r>
  <r>
    <n v="7350"/>
    <s v="Office Supplies/Stationery"/>
    <n v="120"/>
    <d v="2023-09-19T00:00:00"/>
    <s v="1 set TN251 Toners"/>
    <s v="APRC"/>
    <s v="PO19003905"/>
    <n v="128.16"/>
    <m/>
    <m/>
    <x v="9"/>
  </r>
  <r>
    <n v="7350"/>
    <s v="Office Supplies/Stationery"/>
    <n v="130"/>
    <d v="2023-09-19T00:00:00"/>
    <s v="Stationery"/>
    <s v="APRC"/>
    <s v="PO19003910"/>
    <n v="28.43"/>
    <m/>
    <m/>
    <x v="9"/>
  </r>
  <r>
    <n v="7350"/>
    <s v="Office Supplies/Stationery"/>
    <n v="130"/>
    <d v="2023-09-19T00:00:00"/>
    <s v="1 set TN251 Toners"/>
    <s v="APRC"/>
    <s v="PO19003905"/>
    <n v="99.03"/>
    <m/>
    <m/>
    <x v="9"/>
  </r>
  <r>
    <n v="7350"/>
    <s v="Office Supplies/Stationery"/>
    <n v="140"/>
    <d v="2023-09-19T00:00:00"/>
    <s v="Stationery"/>
    <s v="APRC"/>
    <s v="PO19003910"/>
    <n v="33.44"/>
    <m/>
    <m/>
    <x v="9"/>
  </r>
  <r>
    <n v="7350"/>
    <s v="Office Supplies/Stationery"/>
    <n v="140"/>
    <d v="2023-09-19T00:00:00"/>
    <s v="1 set TN251 Toners"/>
    <s v="APRC"/>
    <s v="PO19003905"/>
    <n v="116.5"/>
    <m/>
    <m/>
    <x v="9"/>
  </r>
  <r>
    <n v="7350"/>
    <s v="Office Supplies/Stationery"/>
    <n v="160"/>
    <d v="2023-09-19T00:00:00"/>
    <s v="Stationery"/>
    <s v="APRC"/>
    <s v="PO19003910"/>
    <n v="10.029999999999999"/>
    <m/>
    <m/>
    <x v="9"/>
  </r>
  <r>
    <n v="7350"/>
    <s v="Office Supplies/Stationery"/>
    <n v="160"/>
    <d v="2023-09-19T00:00:00"/>
    <s v="1 set TN251 Toners"/>
    <s v="APRC"/>
    <s v="PO19003905"/>
    <n v="34.950000000000003"/>
    <m/>
    <m/>
    <x v="9"/>
  </r>
  <r>
    <n v="7350"/>
    <s v="Office Supplies/Stationery"/>
    <n v="210"/>
    <d v="2023-09-19T00:00:00"/>
    <s v="Stationery"/>
    <s v="APRC"/>
    <s v="PO19003909"/>
    <n v="65.73"/>
    <m/>
    <m/>
    <x v="9"/>
  </r>
  <r>
    <n v="7350"/>
    <s v="Office Supplies/Stationery"/>
    <n v="220"/>
    <d v="2023-09-19T00:00:00"/>
    <s v="Stationery"/>
    <s v="APRC"/>
    <s v="PO19003909"/>
    <n v="65.73"/>
    <m/>
    <m/>
    <x v="9"/>
  </r>
  <r>
    <n v="7350"/>
    <s v="Office Supplies/Stationery"/>
    <n v="230"/>
    <d v="2023-09-19T00:00:00"/>
    <s v="Stationery"/>
    <s v="APRC"/>
    <s v="PO19003909"/>
    <n v="65.73"/>
    <m/>
    <m/>
    <x v="9"/>
  </r>
  <r>
    <n v="7350"/>
    <s v="Office Supplies/Stationery"/>
    <n v="240"/>
    <d v="2023-09-19T00:00:00"/>
    <s v="Stationery"/>
    <s v="APRC"/>
    <s v="PO19003909"/>
    <n v="65.73"/>
    <m/>
    <m/>
    <x v="9"/>
  </r>
  <r>
    <n v="7350"/>
    <s v="Office Supplies/Stationery"/>
    <n v="340"/>
    <d v="2023-09-19T00:00:00"/>
    <s v="Stationery"/>
    <s v="APRC"/>
    <s v="PO19003909"/>
    <n v="29.57"/>
    <m/>
    <m/>
    <x v="9"/>
  </r>
  <r>
    <n v="7350"/>
    <s v="Office Supplies/Stationery"/>
    <n v="935"/>
    <d v="2023-09-19T00:00:00"/>
    <s v="Stationery"/>
    <s v="APRC"/>
    <s v="PO19003910"/>
    <n v="8.36"/>
    <m/>
    <m/>
    <x v="9"/>
  </r>
  <r>
    <n v="7350"/>
    <s v="Office Supplies/Stationery"/>
    <n v="935"/>
    <d v="2023-09-19T00:00:00"/>
    <s v="1 set TN251 Toners"/>
    <s v="APRC"/>
    <s v="PO19003905"/>
    <n v="29.12"/>
    <m/>
    <m/>
    <x v="9"/>
  </r>
  <r>
    <n v="7350"/>
    <s v="Office Supplies/Stationery"/>
    <n v="936"/>
    <d v="2023-09-19T00:00:00"/>
    <s v="Stationery"/>
    <s v="APRC"/>
    <s v="PO19003909"/>
    <n v="36.15"/>
    <m/>
    <m/>
    <x v="9"/>
  </r>
  <r>
    <n v="7350"/>
    <s v="Office Supplies/Stationery"/>
    <n v="430"/>
    <d v="2023-09-20T00:00:00"/>
    <s v="OFFICE/CSL SUPPLIES"/>
    <s v="APRC"/>
    <s v="PO44100964"/>
    <n v="65.760000000000005"/>
    <m/>
    <m/>
    <x v="9"/>
  </r>
  <r>
    <n v="7350"/>
    <s v="Office Supplies/Stationery"/>
    <n v="440"/>
    <d v="2023-09-20T00:00:00"/>
    <s v="OFFICE/CSL SUPPLIES"/>
    <s v="APRC"/>
    <s v="PO44100964"/>
    <n v="66.06"/>
    <m/>
    <m/>
    <x v="9"/>
  </r>
  <r>
    <n v="7350"/>
    <s v="Office Supplies/Stationery"/>
    <n v="110"/>
    <d v="2023-09-22T00:00:00"/>
    <s v="Stationery"/>
    <s v="APRC"/>
    <s v="PO19003915"/>
    <n v="78.03"/>
    <m/>
    <m/>
    <x v="9"/>
  </r>
  <r>
    <n v="7350"/>
    <s v="Office Supplies/Stationery"/>
    <n v="112"/>
    <d v="2023-09-22T00:00:00"/>
    <s v="Stationery"/>
    <s v="APRC"/>
    <s v="PO19003915"/>
    <n v="39.020000000000003"/>
    <m/>
    <m/>
    <x v="9"/>
  </r>
  <r>
    <n v="7350"/>
    <s v="Office Supplies/Stationery"/>
    <n v="120"/>
    <d v="2023-09-22T00:00:00"/>
    <s v="Stationery"/>
    <s v="APRC"/>
    <s v="PO19003915"/>
    <n v="85.83"/>
    <m/>
    <m/>
    <x v="9"/>
  </r>
  <r>
    <n v="7350"/>
    <s v="Office Supplies/Stationery"/>
    <n v="130"/>
    <d v="2023-09-22T00:00:00"/>
    <s v="Stationery"/>
    <s v="APRC"/>
    <s v="PO19003915"/>
    <n v="66.319999999999993"/>
    <m/>
    <m/>
    <x v="9"/>
  </r>
  <r>
    <n v="7350"/>
    <s v="Office Supplies/Stationery"/>
    <n v="140"/>
    <d v="2023-09-22T00:00:00"/>
    <s v="Stationery"/>
    <s v="APRC"/>
    <s v="PO19003915"/>
    <n v="78.03"/>
    <m/>
    <m/>
    <x v="9"/>
  </r>
  <r>
    <n v="7350"/>
    <s v="Office Supplies/Stationery"/>
    <n v="160"/>
    <d v="2023-09-22T00:00:00"/>
    <s v="Stationery"/>
    <s v="APRC"/>
    <s v="PO19003915"/>
    <n v="23.41"/>
    <m/>
    <m/>
    <x v="9"/>
  </r>
  <r>
    <n v="7350"/>
    <s v="Office Supplies/Stationery"/>
    <n v="935"/>
    <d v="2023-09-22T00:00:00"/>
    <s v="Stationery"/>
    <s v="APRC"/>
    <s v="PO19003915"/>
    <n v="19.5"/>
    <m/>
    <m/>
    <x v="9"/>
  </r>
  <r>
    <n v="7350"/>
    <s v="Office Supplies/Stationery"/>
    <n v="110"/>
    <d v="2023-09-26T00:00:00"/>
    <s v="Stationery"/>
    <s v="APRC"/>
    <s v="PO19003924"/>
    <n v="108.01"/>
    <m/>
    <m/>
    <x v="9"/>
  </r>
  <r>
    <n v="7350"/>
    <s v="Office Supplies/Stationery"/>
    <n v="112"/>
    <d v="2023-09-26T00:00:00"/>
    <s v="Stationery"/>
    <s v="APRC"/>
    <s v="PO19003924"/>
    <n v="54.01"/>
    <m/>
    <m/>
    <x v="9"/>
  </r>
  <r>
    <n v="7350"/>
    <s v="Office Supplies/Stationery"/>
    <n v="120"/>
    <d v="2023-09-26T00:00:00"/>
    <s v="Stationery"/>
    <s v="APRC"/>
    <s v="PO19003924"/>
    <n v="118.81"/>
    <m/>
    <m/>
    <x v="9"/>
  </r>
  <r>
    <n v="7350"/>
    <s v="Office Supplies/Stationery"/>
    <n v="130"/>
    <d v="2023-09-26T00:00:00"/>
    <s v="Stationery"/>
    <s v="APRC"/>
    <s v="PO19003924"/>
    <n v="91.81"/>
    <m/>
    <m/>
    <x v="9"/>
  </r>
  <r>
    <n v="7350"/>
    <s v="Office Supplies/Stationery"/>
    <n v="140"/>
    <d v="2023-09-26T00:00:00"/>
    <s v="Stationery"/>
    <s v="APRC"/>
    <s v="PO19003924"/>
    <n v="108.01"/>
    <m/>
    <m/>
    <x v="9"/>
  </r>
  <r>
    <n v="7350"/>
    <s v="Office Supplies/Stationery"/>
    <n v="160"/>
    <d v="2023-09-26T00:00:00"/>
    <s v="Stationery"/>
    <s v="APRC"/>
    <s v="PO19003924"/>
    <n v="32.4"/>
    <m/>
    <m/>
    <x v="9"/>
  </r>
  <r>
    <n v="7350"/>
    <s v="Office Supplies/Stationery"/>
    <n v="210"/>
    <d v="2023-09-26T00:00:00"/>
    <s v="Stationery"/>
    <s v="APRC"/>
    <s v="PO19003919"/>
    <n v="98.47"/>
    <m/>
    <m/>
    <x v="9"/>
  </r>
  <r>
    <n v="7350"/>
    <s v="Office Supplies/Stationery"/>
    <n v="210"/>
    <d v="2023-09-26T00:00:00"/>
    <s v="Laminate sheets"/>
    <s v="APRC"/>
    <s v="PO19003918"/>
    <n v="55.18"/>
    <m/>
    <m/>
    <x v="9"/>
  </r>
  <r>
    <n v="7350"/>
    <s v="Office Supplies/Stationery"/>
    <n v="220"/>
    <d v="2023-09-26T00:00:00"/>
    <s v="Stationery"/>
    <s v="APRC"/>
    <s v="PO19003919"/>
    <n v="98.47"/>
    <m/>
    <m/>
    <x v="9"/>
  </r>
  <r>
    <n v="7350"/>
    <s v="Office Supplies/Stationery"/>
    <n v="220"/>
    <d v="2023-09-26T00:00:00"/>
    <s v="Laminate sheets"/>
    <s v="APRC"/>
    <s v="PO19003918"/>
    <n v="55.18"/>
    <m/>
    <m/>
    <x v="9"/>
  </r>
  <r>
    <n v="7350"/>
    <s v="Office Supplies/Stationery"/>
    <n v="230"/>
    <d v="2023-09-26T00:00:00"/>
    <s v="Stationery"/>
    <s v="APRC"/>
    <s v="PO19003919"/>
    <n v="98.47"/>
    <m/>
    <m/>
    <x v="9"/>
  </r>
  <r>
    <n v="7350"/>
    <s v="Office Supplies/Stationery"/>
    <n v="230"/>
    <d v="2023-09-26T00:00:00"/>
    <s v="Laminate sheets"/>
    <s v="APRC"/>
    <s v="PO19003918"/>
    <n v="55.18"/>
    <m/>
    <m/>
    <x v="9"/>
  </r>
  <r>
    <n v="7350"/>
    <s v="Office Supplies/Stationery"/>
    <n v="240"/>
    <d v="2023-09-26T00:00:00"/>
    <s v="Stationery"/>
    <s v="APRC"/>
    <s v="PO19003919"/>
    <n v="98.47"/>
    <m/>
    <m/>
    <x v="9"/>
  </r>
  <r>
    <n v="7350"/>
    <s v="Office Supplies/Stationery"/>
    <n v="240"/>
    <d v="2023-09-26T00:00:00"/>
    <s v="Laminate sheets"/>
    <s v="APRC"/>
    <s v="PO19003918"/>
    <n v="55.18"/>
    <m/>
    <m/>
    <x v="9"/>
  </r>
  <r>
    <n v="7350"/>
    <s v="Office Supplies/Stationery"/>
    <n v="330"/>
    <d v="2023-09-26T00:00:00"/>
    <s v="Kumeu-Huapai Panel &amp; Paint Ltd"/>
    <s v="GNIN"/>
    <m/>
    <n v="-25.54"/>
    <m/>
    <m/>
    <x v="9"/>
  </r>
  <r>
    <n v="7350"/>
    <s v="Office Supplies/Stationery"/>
    <n v="340"/>
    <d v="2023-09-26T00:00:00"/>
    <s v="Stationery"/>
    <s v="APRC"/>
    <s v="PO19003919"/>
    <n v="44.31"/>
    <m/>
    <m/>
    <x v="9"/>
  </r>
  <r>
    <n v="7350"/>
    <s v="Office Supplies/Stationery"/>
    <n v="340"/>
    <d v="2023-09-26T00:00:00"/>
    <s v="Laminate sheets"/>
    <s v="APRC"/>
    <s v="PO19003918"/>
    <n v="24.83"/>
    <m/>
    <m/>
    <x v="9"/>
  </r>
  <r>
    <n v="7350"/>
    <s v="Office Supplies/Stationery"/>
    <n v="935"/>
    <d v="2023-09-26T00:00:00"/>
    <s v="Stationery"/>
    <s v="APRC"/>
    <s v="PO19003924"/>
    <n v="27"/>
    <m/>
    <m/>
    <x v="9"/>
  </r>
  <r>
    <n v="7350"/>
    <s v="Office Supplies/Stationery"/>
    <n v="936"/>
    <d v="2023-09-26T00:00:00"/>
    <s v="Stationery"/>
    <s v="APRC"/>
    <s v="PO19003919"/>
    <n v="54.16"/>
    <m/>
    <m/>
    <x v="9"/>
  </r>
  <r>
    <n v="7350"/>
    <s v="Office Supplies/Stationery"/>
    <n v="936"/>
    <d v="2023-09-26T00:00:00"/>
    <s v="Laminate sheets"/>
    <s v="APRC"/>
    <s v="PO19003918"/>
    <n v="30.35"/>
    <m/>
    <m/>
    <x v="9"/>
  </r>
  <r>
    <n v="7350"/>
    <s v="Office Supplies/Stationery"/>
    <n v="110"/>
    <d v="2023-09-27T00:00:00"/>
    <s v="Stationery"/>
    <s v="APRC"/>
    <s v="PO19003927"/>
    <n v="80.92"/>
    <m/>
    <m/>
    <x v="9"/>
  </r>
  <r>
    <n v="7350"/>
    <s v="Office Supplies/Stationery"/>
    <n v="112"/>
    <d v="2023-09-27T00:00:00"/>
    <s v="Stationery"/>
    <s v="APRC"/>
    <s v="PO19003927"/>
    <n v="40.46"/>
    <m/>
    <m/>
    <x v="9"/>
  </r>
  <r>
    <n v="7350"/>
    <s v="Office Supplies/Stationery"/>
    <n v="120"/>
    <d v="2023-09-27T00:00:00"/>
    <s v="Stationery"/>
    <s v="APRC"/>
    <s v="PO19003927"/>
    <n v="89.01"/>
    <m/>
    <m/>
    <x v="9"/>
  </r>
  <r>
    <n v="7350"/>
    <s v="Office Supplies/Stationery"/>
    <n v="130"/>
    <d v="2023-09-27T00:00:00"/>
    <s v="Stationery"/>
    <s v="APRC"/>
    <s v="PO19003927"/>
    <n v="68.78"/>
    <m/>
    <m/>
    <x v="9"/>
  </r>
  <r>
    <n v="7350"/>
    <s v="Office Supplies/Stationery"/>
    <n v="140"/>
    <d v="2023-09-27T00:00:00"/>
    <s v="Stationery"/>
    <s v="APRC"/>
    <s v="PO19003927"/>
    <n v="80.92"/>
    <m/>
    <m/>
    <x v="9"/>
  </r>
  <r>
    <n v="7350"/>
    <s v="Office Supplies/Stationery"/>
    <n v="160"/>
    <d v="2023-09-27T00:00:00"/>
    <s v="Stationery"/>
    <s v="APRC"/>
    <s v="PO19003927"/>
    <n v="24.28"/>
    <m/>
    <m/>
    <x v="9"/>
  </r>
  <r>
    <n v="7350"/>
    <s v="Office Supplies/Stationery"/>
    <n v="440"/>
    <d v="2023-09-27T00:00:00"/>
    <s v="Cash Customer Parts"/>
    <s v="GNIN"/>
    <m/>
    <n v="-491.3"/>
    <m/>
    <m/>
    <x v="9"/>
  </r>
  <r>
    <n v="7350"/>
    <s v="Office Supplies/Stationery"/>
    <n v="935"/>
    <d v="2023-09-27T00:00:00"/>
    <s v="Stationery"/>
    <s v="APRC"/>
    <s v="PO19003927"/>
    <n v="20.23"/>
    <m/>
    <m/>
    <x v="9"/>
  </r>
  <r>
    <n v="7350"/>
    <s v="Office Supplies/Stationery"/>
    <n v="110"/>
    <d v="2023-09-28T00:00:00"/>
    <s v="3 B432 Drums_x000a_3 B432 Toners"/>
    <s v="APRC"/>
    <s v="PO19003926"/>
    <n v="381.23"/>
    <m/>
    <m/>
    <x v="13"/>
  </r>
  <r>
    <n v="7350"/>
    <s v="Office Supplies/Stationery"/>
    <n v="112"/>
    <d v="2023-09-28T00:00:00"/>
    <s v="3 B432 Drums_x000a_3 B432 Toners"/>
    <s v="APRC"/>
    <s v="PO19003926"/>
    <n v="190.62"/>
    <m/>
    <m/>
    <x v="13"/>
  </r>
  <r>
    <n v="7350"/>
    <s v="Office Supplies/Stationery"/>
    <n v="120"/>
    <d v="2023-09-28T00:00:00"/>
    <s v="3 B432 Drums_x000a_3 B432 Toners"/>
    <s v="APRC"/>
    <s v="PO19003926"/>
    <n v="419.36"/>
    <m/>
    <m/>
    <x v="13"/>
  </r>
  <r>
    <n v="7350"/>
    <s v="Office Supplies/Stationery"/>
    <n v="130"/>
    <d v="2023-09-28T00:00:00"/>
    <s v="3 B432 Drums_x000a_3 B432 Toners"/>
    <s v="APRC"/>
    <s v="PO19003926"/>
    <n v="324.05"/>
    <m/>
    <m/>
    <x v="13"/>
  </r>
  <r>
    <n v="7350"/>
    <s v="Office Supplies/Stationery"/>
    <n v="140"/>
    <d v="2023-09-28T00:00:00"/>
    <s v="3 B432 Drums_x000a_3 B432 Toners"/>
    <s v="APRC"/>
    <s v="PO19003926"/>
    <n v="381.23"/>
    <m/>
    <m/>
    <x v="13"/>
  </r>
  <r>
    <n v="7350"/>
    <s v="Office Supplies/Stationery"/>
    <n v="160"/>
    <d v="2023-09-28T00:00:00"/>
    <s v="3 B432 Drums_x000a_3 B432 Toners"/>
    <s v="APRC"/>
    <s v="PO19003926"/>
    <n v="114.37"/>
    <m/>
    <m/>
    <x v="13"/>
  </r>
  <r>
    <n v="7350"/>
    <s v="Office Supplies/Stationery"/>
    <n v="430"/>
    <d v="2023-09-28T00:00:00"/>
    <s v="rags"/>
    <s v="APRC"/>
    <s v="PO44100985"/>
    <n v="43.17"/>
    <m/>
    <m/>
    <x v="13"/>
  </r>
  <r>
    <n v="7350"/>
    <s v="Office Supplies/Stationery"/>
    <n v="440"/>
    <d v="2023-09-28T00:00:00"/>
    <s v="rags"/>
    <s v="APRC"/>
    <s v="PO44100985"/>
    <n v="43.16"/>
    <m/>
    <m/>
    <x v="13"/>
  </r>
  <r>
    <n v="7350"/>
    <s v="Office Supplies/Stationery"/>
    <n v="935"/>
    <d v="2023-09-28T00:00:00"/>
    <s v="3 B432 Drums_x000a_3 B432 Toners"/>
    <s v="APRC"/>
    <s v="PO19003926"/>
    <n v="95.31"/>
    <m/>
    <m/>
    <x v="13"/>
  </r>
  <r>
    <n v="7350"/>
    <s v="Office Supplies/Stationery"/>
    <n v="430"/>
    <d v="2023-09-29T00:00:00"/>
    <s v="Stationary"/>
    <s v="APRC"/>
    <s v="PO44100986"/>
    <n v="49.03"/>
    <m/>
    <m/>
    <x v="9"/>
  </r>
  <r>
    <n v="7350"/>
    <s v="Office Supplies/Stationery"/>
    <n v="440"/>
    <d v="2023-09-29T00:00:00"/>
    <s v="Stationary"/>
    <s v="APRC"/>
    <s v="PO44100986"/>
    <n v="49.03"/>
    <m/>
    <m/>
    <x v="9"/>
  </r>
  <r>
    <n v="7350"/>
    <s v="Office Supplies/Stationery"/>
    <n v="110"/>
    <d v="2023-09-30T00:00:00"/>
    <s v="Business Cards_x000a_Prem Chand_x000a_Donovan Watkins"/>
    <s v="APRC"/>
    <s v="PO19003877"/>
    <n v="191.96"/>
    <m/>
    <m/>
    <x v="9"/>
  </r>
  <r>
    <n v="7350"/>
    <s v="Office Supplies/Stationery"/>
    <n v="120"/>
    <d v="2023-09-30T00:00:00"/>
    <s v="Business Cards_x000a_Prem Chand_x000a_Donovan Watkins"/>
    <s v="APRC"/>
    <s v="PO19003877"/>
    <n v="191.95"/>
    <m/>
    <m/>
    <x v="9"/>
  </r>
  <r>
    <n v="7350"/>
    <s v="Office Supplies/Stationery"/>
    <n v="210"/>
    <d v="2023-10-03T00:00:00"/>
    <s v="Stationery"/>
    <s v="APRC"/>
    <s v="PO19003933"/>
    <n v="74.430000000000007"/>
    <m/>
    <m/>
    <x v="9"/>
  </r>
  <r>
    <n v="7350"/>
    <s v="Office Supplies/Stationery"/>
    <n v="210"/>
    <d v="2023-10-03T00:00:00"/>
    <s v="Stationery"/>
    <s v="APRC"/>
    <s v="PO19003934"/>
    <n v="30.48"/>
    <m/>
    <m/>
    <x v="9"/>
  </r>
  <r>
    <n v="7350"/>
    <s v="Office Supplies/Stationery"/>
    <n v="210"/>
    <d v="2023-10-03T00:00:00"/>
    <s v="Toners"/>
    <s v="APRC"/>
    <s v="PO19003936"/>
    <n v="188"/>
    <m/>
    <m/>
    <x v="9"/>
  </r>
  <r>
    <n v="7350"/>
    <s v="Office Supplies/Stationery"/>
    <n v="220"/>
    <d v="2023-10-03T00:00:00"/>
    <s v="Stationery"/>
    <s v="APRC"/>
    <s v="PO19003933"/>
    <n v="74.430000000000007"/>
    <m/>
    <m/>
    <x v="9"/>
  </r>
  <r>
    <n v="7350"/>
    <s v="Office Supplies/Stationery"/>
    <n v="220"/>
    <d v="2023-10-03T00:00:00"/>
    <s v="Stationery"/>
    <s v="APRC"/>
    <s v="PO19003934"/>
    <n v="30.48"/>
    <m/>
    <m/>
    <x v="9"/>
  </r>
  <r>
    <n v="7350"/>
    <s v="Office Supplies/Stationery"/>
    <n v="220"/>
    <d v="2023-10-03T00:00:00"/>
    <s v="Toners"/>
    <s v="APRC"/>
    <s v="PO19003936"/>
    <n v="188"/>
    <m/>
    <m/>
    <x v="9"/>
  </r>
  <r>
    <n v="7350"/>
    <s v="Office Supplies/Stationery"/>
    <n v="230"/>
    <d v="2023-10-03T00:00:00"/>
    <s v="Stationery"/>
    <s v="APRC"/>
    <s v="PO19003933"/>
    <n v="74.430000000000007"/>
    <m/>
    <m/>
    <x v="9"/>
  </r>
  <r>
    <n v="7350"/>
    <s v="Office Supplies/Stationery"/>
    <n v="230"/>
    <d v="2023-10-03T00:00:00"/>
    <s v="Stationery"/>
    <s v="APRC"/>
    <s v="PO19003934"/>
    <n v="30.48"/>
    <m/>
    <m/>
    <x v="9"/>
  </r>
  <r>
    <n v="7350"/>
    <s v="Office Supplies/Stationery"/>
    <n v="230"/>
    <d v="2023-10-03T00:00:00"/>
    <s v="Toners"/>
    <s v="APRC"/>
    <s v="PO19003936"/>
    <n v="188"/>
    <m/>
    <m/>
    <x v="9"/>
  </r>
  <r>
    <n v="7350"/>
    <s v="Office Supplies/Stationery"/>
    <n v="240"/>
    <d v="2023-10-03T00:00:00"/>
    <s v="Stationery"/>
    <s v="APRC"/>
    <s v="PO19003933"/>
    <n v="74.430000000000007"/>
    <m/>
    <m/>
    <x v="9"/>
  </r>
  <r>
    <n v="7350"/>
    <s v="Office Supplies/Stationery"/>
    <n v="240"/>
    <d v="2023-10-03T00:00:00"/>
    <s v="Stationery"/>
    <s v="APRC"/>
    <s v="PO19003934"/>
    <n v="30.48"/>
    <m/>
    <m/>
    <x v="9"/>
  </r>
  <r>
    <n v="7350"/>
    <s v="Office Supplies/Stationery"/>
    <n v="240"/>
    <d v="2023-10-03T00:00:00"/>
    <s v="Toners"/>
    <s v="APRC"/>
    <s v="PO19003936"/>
    <n v="188"/>
    <m/>
    <m/>
    <x v="9"/>
  </r>
  <r>
    <n v="7350"/>
    <s v="Office Supplies/Stationery"/>
    <n v="340"/>
    <d v="2023-10-03T00:00:00"/>
    <s v="Stationery"/>
    <s v="APRC"/>
    <s v="PO19003933"/>
    <n v="33.5"/>
    <m/>
    <m/>
    <x v="9"/>
  </r>
  <r>
    <n v="7350"/>
    <s v="Office Supplies/Stationery"/>
    <n v="340"/>
    <d v="2023-10-03T00:00:00"/>
    <s v="Stationery"/>
    <s v="APRC"/>
    <s v="PO19003934"/>
    <n v="13.71"/>
    <m/>
    <m/>
    <x v="9"/>
  </r>
  <r>
    <n v="7350"/>
    <s v="Office Supplies/Stationery"/>
    <n v="340"/>
    <d v="2023-10-03T00:00:00"/>
    <s v="Toners"/>
    <s v="APRC"/>
    <s v="PO19003936"/>
    <n v="84.6"/>
    <m/>
    <m/>
    <x v="9"/>
  </r>
  <r>
    <n v="7350"/>
    <s v="Office Supplies/Stationery"/>
    <n v="430"/>
    <d v="2023-10-03T00:00:00"/>
    <s v="office/kitchen supplies"/>
    <s v="APRC"/>
    <s v="PO44100996"/>
    <n v="62.24"/>
    <m/>
    <m/>
    <x v="9"/>
  </r>
  <r>
    <n v="7350"/>
    <s v="Office Supplies/Stationery"/>
    <n v="440"/>
    <d v="2023-10-03T00:00:00"/>
    <s v="office/kitchen supplies"/>
    <s v="APRC"/>
    <s v="PO44100996"/>
    <n v="62.23"/>
    <m/>
    <m/>
    <x v="9"/>
  </r>
  <r>
    <n v="7350"/>
    <s v="Office Supplies/Stationery"/>
    <n v="936"/>
    <d v="2023-10-03T00:00:00"/>
    <s v="Stationery"/>
    <s v="APRC"/>
    <s v="PO19003933"/>
    <n v="40.94"/>
    <m/>
    <m/>
    <x v="9"/>
  </r>
  <r>
    <n v="7350"/>
    <s v="Office Supplies/Stationery"/>
    <n v="936"/>
    <d v="2023-10-03T00:00:00"/>
    <s v="Stationery"/>
    <s v="APRC"/>
    <s v="PO19003934"/>
    <n v="16.77"/>
    <m/>
    <m/>
    <x v="9"/>
  </r>
  <r>
    <n v="7350"/>
    <s v="Office Supplies/Stationery"/>
    <n v="936"/>
    <d v="2023-10-03T00:00:00"/>
    <s v="Toners"/>
    <s v="APRC"/>
    <s v="PO19003936"/>
    <n v="103.4"/>
    <m/>
    <m/>
    <x v="9"/>
  </r>
  <r>
    <n v="7350"/>
    <s v="Office Supplies/Stationery"/>
    <n v="110"/>
    <d v="2023-10-05T00:00:00"/>
    <s v="Stationery"/>
    <s v="APRC"/>
    <s v="PO19003941"/>
    <n v="267.05"/>
    <m/>
    <m/>
    <x v="9"/>
  </r>
  <r>
    <n v="7350"/>
    <s v="Office Supplies/Stationery"/>
    <n v="110"/>
    <d v="2023-10-05T00:00:00"/>
    <s v="1 x set TN251"/>
    <s v="APRC"/>
    <s v="PO19003940"/>
    <n v="116.5"/>
    <m/>
    <m/>
    <x v="9"/>
  </r>
  <r>
    <n v="7350"/>
    <s v="Office Supplies/Stationery"/>
    <n v="112"/>
    <d v="2023-10-05T00:00:00"/>
    <s v="Stationery"/>
    <s v="APRC"/>
    <s v="PO19003941"/>
    <n v="133.52000000000001"/>
    <m/>
    <m/>
    <x v="9"/>
  </r>
  <r>
    <n v="7350"/>
    <s v="Office Supplies/Stationery"/>
    <n v="112"/>
    <d v="2023-10-05T00:00:00"/>
    <s v="1 x set TN251"/>
    <s v="APRC"/>
    <s v="PO19003940"/>
    <n v="58.25"/>
    <m/>
    <m/>
    <x v="9"/>
  </r>
  <r>
    <n v="7350"/>
    <s v="Office Supplies/Stationery"/>
    <n v="120"/>
    <d v="2023-10-05T00:00:00"/>
    <s v="Stationery"/>
    <s v="APRC"/>
    <s v="PO19003941"/>
    <n v="293.76"/>
    <m/>
    <m/>
    <x v="9"/>
  </r>
  <r>
    <n v="7350"/>
    <s v="Office Supplies/Stationery"/>
    <n v="120"/>
    <d v="2023-10-05T00:00:00"/>
    <s v="1 x set TN251"/>
    <s v="APRC"/>
    <s v="PO19003940"/>
    <n v="128.15"/>
    <m/>
    <m/>
    <x v="9"/>
  </r>
  <r>
    <n v="7350"/>
    <s v="Office Supplies/Stationery"/>
    <n v="130"/>
    <d v="2023-10-05T00:00:00"/>
    <s v="Stationery"/>
    <s v="APRC"/>
    <s v="PO19003941"/>
    <n v="226.99"/>
    <m/>
    <m/>
    <x v="9"/>
  </r>
  <r>
    <n v="7350"/>
    <s v="Office Supplies/Stationery"/>
    <n v="130"/>
    <d v="2023-10-05T00:00:00"/>
    <s v="1 x set TN251"/>
    <s v="APRC"/>
    <s v="PO19003940"/>
    <n v="99.03"/>
    <m/>
    <m/>
    <x v="9"/>
  </r>
  <r>
    <n v="7350"/>
    <s v="Office Supplies/Stationery"/>
    <n v="140"/>
    <d v="2023-10-05T00:00:00"/>
    <s v="Stationery"/>
    <s v="APRC"/>
    <s v="PO19003941"/>
    <n v="267.05"/>
    <m/>
    <m/>
    <x v="9"/>
  </r>
  <r>
    <n v="7350"/>
    <s v="Office Supplies/Stationery"/>
    <n v="140"/>
    <d v="2023-10-05T00:00:00"/>
    <s v="1 x set TN251"/>
    <s v="APRC"/>
    <s v="PO19003940"/>
    <n v="116.5"/>
    <m/>
    <m/>
    <x v="9"/>
  </r>
  <r>
    <n v="7350"/>
    <s v="Office Supplies/Stationery"/>
    <n v="160"/>
    <d v="2023-10-05T00:00:00"/>
    <s v="Stationery"/>
    <s v="APRC"/>
    <s v="PO19003941"/>
    <n v="80.11"/>
    <m/>
    <m/>
    <x v="9"/>
  </r>
  <r>
    <n v="7350"/>
    <s v="Office Supplies/Stationery"/>
    <n v="160"/>
    <d v="2023-10-05T00:00:00"/>
    <s v="1 x set TN251"/>
    <s v="APRC"/>
    <s v="PO19003940"/>
    <n v="34.950000000000003"/>
    <m/>
    <m/>
    <x v="9"/>
  </r>
  <r>
    <n v="7350"/>
    <s v="Office Supplies/Stationery"/>
    <n v="935"/>
    <d v="2023-10-05T00:00:00"/>
    <s v="Stationery"/>
    <s v="APRC"/>
    <s v="PO19003941"/>
    <n v="66.77"/>
    <m/>
    <m/>
    <x v="9"/>
  </r>
  <r>
    <n v="7350"/>
    <s v="Office Supplies/Stationery"/>
    <n v="935"/>
    <d v="2023-10-05T00:00:00"/>
    <s v="1 x set TN251"/>
    <s v="APRC"/>
    <s v="PO19003940"/>
    <n v="29.12"/>
    <m/>
    <m/>
    <x v="9"/>
  </r>
  <r>
    <n v="7350"/>
    <s v="Office Supplies/Stationery"/>
    <n v="110"/>
    <d v="2023-10-09T00:00:00"/>
    <s v="STATIONERY"/>
    <s v="APRC"/>
    <s v="PO19003946"/>
    <n v="17.399999999999999"/>
    <m/>
    <m/>
    <x v="9"/>
  </r>
  <r>
    <n v="7350"/>
    <s v="Office Supplies/Stationery"/>
    <n v="112"/>
    <d v="2023-10-09T00:00:00"/>
    <s v="STATIONERY"/>
    <s v="APRC"/>
    <s v="PO19003946"/>
    <n v="8.6999999999999993"/>
    <m/>
    <m/>
    <x v="9"/>
  </r>
  <r>
    <n v="7350"/>
    <s v="Office Supplies/Stationery"/>
    <n v="120"/>
    <d v="2023-10-09T00:00:00"/>
    <s v="STATIONERY"/>
    <s v="APRC"/>
    <s v="PO19003946"/>
    <n v="19.14"/>
    <m/>
    <m/>
    <x v="9"/>
  </r>
  <r>
    <n v="7350"/>
    <s v="Office Supplies/Stationery"/>
    <n v="130"/>
    <d v="2023-10-09T00:00:00"/>
    <s v="STATIONERY"/>
    <s v="APRC"/>
    <s v="PO19003946"/>
    <n v="14.79"/>
    <m/>
    <m/>
    <x v="9"/>
  </r>
  <r>
    <n v="7350"/>
    <s v="Office Supplies/Stationery"/>
    <n v="140"/>
    <d v="2023-10-09T00:00:00"/>
    <s v="STATIONERY"/>
    <s v="APRC"/>
    <s v="PO19003946"/>
    <n v="17.399999999999999"/>
    <m/>
    <m/>
    <x v="9"/>
  </r>
  <r>
    <n v="7350"/>
    <s v="Office Supplies/Stationery"/>
    <n v="160"/>
    <d v="2023-10-09T00:00:00"/>
    <s v="STATIONERY"/>
    <s v="APRC"/>
    <s v="PO19003946"/>
    <n v="5.22"/>
    <m/>
    <m/>
    <x v="9"/>
  </r>
  <r>
    <n v="7350"/>
    <s v="Office Supplies/Stationery"/>
    <n v="430"/>
    <d v="2023-10-09T00:00:00"/>
    <s v="office supplies"/>
    <s v="APRC"/>
    <s v="PO44101004"/>
    <n v="122.92"/>
    <m/>
    <m/>
    <x v="9"/>
  </r>
  <r>
    <n v="7350"/>
    <s v="Office Supplies/Stationery"/>
    <n v="440"/>
    <d v="2023-10-09T00:00:00"/>
    <s v="office supplies"/>
    <s v="APRC"/>
    <s v="PO44101004"/>
    <n v="122.92"/>
    <m/>
    <m/>
    <x v="9"/>
  </r>
  <r>
    <n v="7350"/>
    <s v="Office Supplies/Stationery"/>
    <n v="935"/>
    <d v="2023-10-09T00:00:00"/>
    <s v="STATIONERY"/>
    <s v="APRC"/>
    <s v="PO19003946"/>
    <n v="4.3499999999999996"/>
    <m/>
    <m/>
    <x v="9"/>
  </r>
  <r>
    <n v="7350"/>
    <s v="Office Supplies/Stationery"/>
    <n v="210"/>
    <d v="2023-10-10T00:00:00"/>
    <s v="Stationery"/>
    <s v="APRC"/>
    <s v="PO19003947"/>
    <n v="59.74"/>
    <m/>
    <m/>
    <x v="9"/>
  </r>
  <r>
    <n v="7350"/>
    <s v="Office Supplies/Stationery"/>
    <n v="220"/>
    <d v="2023-10-10T00:00:00"/>
    <s v="Stationery"/>
    <s v="APRC"/>
    <s v="PO19003947"/>
    <n v="59.74"/>
    <m/>
    <m/>
    <x v="9"/>
  </r>
  <r>
    <n v="7350"/>
    <s v="Office Supplies/Stationery"/>
    <n v="230"/>
    <d v="2023-10-10T00:00:00"/>
    <s v="Stationery"/>
    <s v="APRC"/>
    <s v="PO19003947"/>
    <n v="59.74"/>
    <m/>
    <m/>
    <x v="9"/>
  </r>
  <r>
    <n v="7350"/>
    <s v="Office Supplies/Stationery"/>
    <n v="240"/>
    <d v="2023-10-10T00:00:00"/>
    <s v="Stationery"/>
    <s v="APRC"/>
    <s v="PO19003947"/>
    <n v="59.74"/>
    <m/>
    <m/>
    <x v="9"/>
  </r>
  <r>
    <n v="7350"/>
    <s v="Office Supplies/Stationery"/>
    <n v="340"/>
    <d v="2023-10-10T00:00:00"/>
    <s v="Stationery"/>
    <s v="APRC"/>
    <s v="PO19003947"/>
    <n v="26.88"/>
    <m/>
    <m/>
    <x v="9"/>
  </r>
  <r>
    <n v="7350"/>
    <s v="Office Supplies/Stationery"/>
    <n v="936"/>
    <d v="2023-10-10T00:00:00"/>
    <s v="Stationery"/>
    <s v="APRC"/>
    <s v="PO19003947"/>
    <n v="32.85"/>
    <m/>
    <m/>
    <x v="9"/>
  </r>
  <r>
    <n v="7350"/>
    <s v="Office Supplies/Stationery"/>
    <n v="170"/>
    <d v="2023-10-16T00:00:00"/>
    <s v="csl supplies"/>
    <s v="APRC"/>
    <s v="PO44101016"/>
    <n v="232.49"/>
    <m/>
    <m/>
    <x v="9"/>
  </r>
  <r>
    <n v="7350"/>
    <s v="Office Supplies/Stationery"/>
    <n v="340"/>
    <d v="2023-10-16T00:00:00"/>
    <s v="A4_x000a_key tags_x000a_rubber bands_x000a_Mints_x000a_hand soap_x000a_cups"/>
    <s v="APRC"/>
    <s v="PO34008749"/>
    <n v="254.93"/>
    <m/>
    <m/>
    <x v="9"/>
  </r>
  <r>
    <n v="7350"/>
    <s v="Office Supplies/Stationery"/>
    <n v="340"/>
    <d v="2023-10-16T00:00:00"/>
    <s v="A4_x000a_key tags_x000a_rubber bands_x000a_Mints_x000a_hand soap_x000a_cups"/>
    <s v="APRC"/>
    <s v="PO34008749"/>
    <n v="254.93"/>
    <m/>
    <m/>
    <x v="9"/>
  </r>
  <r>
    <n v="7350"/>
    <s v="Office Supplies/Stationery"/>
    <n v="936"/>
    <d v="2023-10-16T00:00:00"/>
    <s v="A4_x000a_key tags_x000a_rubber bands_x000a_Mints_x000a_hand soap_x000a_cups"/>
    <s v="APRC"/>
    <s v="PO34008749"/>
    <n v="254.93"/>
    <m/>
    <m/>
    <x v="9"/>
  </r>
  <r>
    <n v="7350"/>
    <s v="Office Supplies/Stationery"/>
    <n v="110"/>
    <d v="2023-10-17T00:00:00"/>
    <s v="Stationery"/>
    <s v="APRC"/>
    <s v="PO19003951"/>
    <n v="91.09"/>
    <m/>
    <m/>
    <x v="9"/>
  </r>
  <r>
    <n v="7350"/>
    <s v="Office Supplies/Stationery"/>
    <n v="112"/>
    <d v="2023-10-17T00:00:00"/>
    <s v="Stationery"/>
    <s v="APRC"/>
    <s v="PO19003951"/>
    <n v="45.55"/>
    <m/>
    <m/>
    <x v="9"/>
  </r>
  <r>
    <n v="7350"/>
    <s v="Office Supplies/Stationery"/>
    <n v="120"/>
    <d v="2023-10-17T00:00:00"/>
    <s v="Stationery"/>
    <s v="APRC"/>
    <s v="PO19003951"/>
    <n v="100.2"/>
    <m/>
    <m/>
    <x v="9"/>
  </r>
  <r>
    <n v="7350"/>
    <s v="Office Supplies/Stationery"/>
    <n v="130"/>
    <d v="2023-10-17T00:00:00"/>
    <s v="Stationery"/>
    <s v="APRC"/>
    <s v="PO19003951"/>
    <n v="77.430000000000007"/>
    <m/>
    <m/>
    <x v="9"/>
  </r>
  <r>
    <n v="7350"/>
    <s v="Office Supplies/Stationery"/>
    <n v="140"/>
    <d v="2023-10-17T00:00:00"/>
    <s v="Stationery"/>
    <s v="APRC"/>
    <s v="PO19003951"/>
    <n v="91.09"/>
    <m/>
    <m/>
    <x v="9"/>
  </r>
  <r>
    <n v="7350"/>
    <s v="Office Supplies/Stationery"/>
    <n v="160"/>
    <d v="2023-10-17T00:00:00"/>
    <s v="Stationery"/>
    <s v="APRC"/>
    <s v="PO19003951"/>
    <n v="27.33"/>
    <m/>
    <m/>
    <x v="9"/>
  </r>
  <r>
    <n v="7350"/>
    <s v="Office Supplies/Stationery"/>
    <n v="935"/>
    <d v="2023-10-17T00:00:00"/>
    <s v="Stationery"/>
    <s v="APRC"/>
    <s v="PO19003951"/>
    <n v="22.77"/>
    <m/>
    <m/>
    <x v="9"/>
  </r>
  <r>
    <n v="7350"/>
    <s v="Office Supplies/Stationery"/>
    <n v="110"/>
    <d v="2023-10-18T00:00:00"/>
    <s v="STATIONERY"/>
    <s v="APRC"/>
    <s v="PO19003959"/>
    <n v="75.680000000000007"/>
    <m/>
    <m/>
    <x v="9"/>
  </r>
  <r>
    <n v="7350"/>
    <s v="Office Supplies/Stationery"/>
    <n v="112"/>
    <d v="2023-10-18T00:00:00"/>
    <s v="STATIONERY"/>
    <s v="APRC"/>
    <s v="PO19003959"/>
    <n v="37.840000000000003"/>
    <m/>
    <m/>
    <x v="9"/>
  </r>
  <r>
    <n v="7350"/>
    <s v="Office Supplies/Stationery"/>
    <n v="120"/>
    <d v="2023-10-18T00:00:00"/>
    <s v="STATIONERY"/>
    <s v="APRC"/>
    <s v="PO19003959"/>
    <n v="83.24"/>
    <m/>
    <m/>
    <x v="9"/>
  </r>
  <r>
    <n v="7350"/>
    <s v="Office Supplies/Stationery"/>
    <n v="130"/>
    <d v="2023-10-18T00:00:00"/>
    <s v="STATIONERY"/>
    <s v="APRC"/>
    <s v="PO19003959"/>
    <n v="64.33"/>
    <m/>
    <m/>
    <x v="9"/>
  </r>
  <r>
    <n v="7350"/>
    <s v="Office Supplies/Stationery"/>
    <n v="140"/>
    <d v="2023-10-18T00:00:00"/>
    <s v="STATIONERY"/>
    <s v="APRC"/>
    <s v="PO19003959"/>
    <n v="75.680000000000007"/>
    <m/>
    <m/>
    <x v="9"/>
  </r>
  <r>
    <n v="7350"/>
    <s v="Office Supplies/Stationery"/>
    <n v="160"/>
    <d v="2023-10-18T00:00:00"/>
    <s v="STATIONERY"/>
    <s v="APRC"/>
    <s v="PO19003959"/>
    <n v="22.7"/>
    <m/>
    <m/>
    <x v="9"/>
  </r>
  <r>
    <n v="7350"/>
    <s v="Office Supplies/Stationery"/>
    <n v="210"/>
    <d v="2023-10-18T00:00:00"/>
    <s v="Stationery"/>
    <s v="APRC"/>
    <s v="PO19003953"/>
    <n v="43.77"/>
    <m/>
    <m/>
    <x v="9"/>
  </r>
  <r>
    <n v="7350"/>
    <s v="Office Supplies/Stationery"/>
    <n v="220"/>
    <d v="2023-10-18T00:00:00"/>
    <s v="Stationery"/>
    <s v="APRC"/>
    <s v="PO19003953"/>
    <n v="43.77"/>
    <m/>
    <m/>
    <x v="9"/>
  </r>
  <r>
    <n v="7350"/>
    <s v="Office Supplies/Stationery"/>
    <n v="230"/>
    <d v="2023-10-18T00:00:00"/>
    <s v="Stationery"/>
    <s v="APRC"/>
    <s v="PO19003953"/>
    <n v="43.77"/>
    <m/>
    <m/>
    <x v="9"/>
  </r>
  <r>
    <n v="7350"/>
    <s v="Office Supplies/Stationery"/>
    <n v="240"/>
    <d v="2023-10-18T00:00:00"/>
    <s v="Stationery"/>
    <s v="APRC"/>
    <s v="PO19003953"/>
    <n v="43.77"/>
    <m/>
    <m/>
    <x v="9"/>
  </r>
  <r>
    <n v="7350"/>
    <s v="Office Supplies/Stationery"/>
    <n v="340"/>
    <d v="2023-10-18T00:00:00"/>
    <s v="Stationery"/>
    <s v="APRC"/>
    <s v="PO19003953"/>
    <n v="19.7"/>
    <m/>
    <m/>
    <x v="9"/>
  </r>
  <r>
    <n v="7350"/>
    <s v="Office Supplies/Stationery"/>
    <n v="935"/>
    <d v="2023-10-18T00:00:00"/>
    <s v="STATIONERY"/>
    <s v="APRC"/>
    <s v="PO19003959"/>
    <n v="18.920000000000002"/>
    <m/>
    <m/>
    <x v="9"/>
  </r>
  <r>
    <n v="7350"/>
    <s v="Office Supplies/Stationery"/>
    <n v="936"/>
    <d v="2023-10-18T00:00:00"/>
    <s v="Stationery"/>
    <s v="APRC"/>
    <s v="PO19003953"/>
    <n v="24.07"/>
    <m/>
    <m/>
    <x v="9"/>
  </r>
  <r>
    <n v="7350"/>
    <s v="Office Supplies/Stationery"/>
    <n v="110"/>
    <d v="2023-10-24T00:00:00"/>
    <s v="STATIONERY"/>
    <s v="APRC"/>
    <s v="PO19003961"/>
    <n v="26.47"/>
    <m/>
    <m/>
    <x v="9"/>
  </r>
  <r>
    <n v="7350"/>
    <s v="Office Supplies/Stationery"/>
    <n v="112"/>
    <d v="2023-10-24T00:00:00"/>
    <s v="STATIONERY"/>
    <s v="APRC"/>
    <s v="PO19003961"/>
    <n v="13.23"/>
    <m/>
    <m/>
    <x v="9"/>
  </r>
  <r>
    <n v="7350"/>
    <s v="Office Supplies/Stationery"/>
    <n v="120"/>
    <d v="2023-10-24T00:00:00"/>
    <s v="STATIONERY"/>
    <s v="APRC"/>
    <s v="PO19003961"/>
    <n v="29.11"/>
    <m/>
    <m/>
    <x v="9"/>
  </r>
  <r>
    <n v="7350"/>
    <s v="Office Supplies/Stationery"/>
    <n v="130"/>
    <d v="2023-10-24T00:00:00"/>
    <s v="STATIONERY"/>
    <s v="APRC"/>
    <s v="PO19003961"/>
    <n v="22.5"/>
    <m/>
    <m/>
    <x v="9"/>
  </r>
  <r>
    <n v="7350"/>
    <s v="Office Supplies/Stationery"/>
    <n v="140"/>
    <d v="2023-10-24T00:00:00"/>
    <s v="STATIONERY"/>
    <s v="APRC"/>
    <s v="PO19003961"/>
    <n v="26.47"/>
    <m/>
    <m/>
    <x v="9"/>
  </r>
  <r>
    <n v="7350"/>
    <s v="Office Supplies/Stationery"/>
    <n v="160"/>
    <d v="2023-10-24T00:00:00"/>
    <s v="STATIONERY"/>
    <s v="APRC"/>
    <s v="PO19003961"/>
    <n v="7.94"/>
    <m/>
    <m/>
    <x v="9"/>
  </r>
  <r>
    <n v="7350"/>
    <s v="Office Supplies/Stationery"/>
    <n v="935"/>
    <d v="2023-10-24T00:00:00"/>
    <s v="STATIONERY"/>
    <s v="APRC"/>
    <s v="PO19003961"/>
    <n v="6.62"/>
    <m/>
    <m/>
    <x v="9"/>
  </r>
  <r>
    <n v="7350"/>
    <s v="Office Supplies/Stationery"/>
    <n v="110"/>
    <d v="2023-10-25T00:00:00"/>
    <s v="STATIONERY"/>
    <s v="APRC"/>
    <s v="PO19003963"/>
    <n v="61.71"/>
    <m/>
    <m/>
    <x v="9"/>
  </r>
  <r>
    <n v="7350"/>
    <s v="Office Supplies/Stationery"/>
    <n v="112"/>
    <d v="2023-10-25T00:00:00"/>
    <s v="STATIONERY"/>
    <s v="APRC"/>
    <s v="PO19003963"/>
    <n v="30.85"/>
    <m/>
    <m/>
    <x v="9"/>
  </r>
  <r>
    <n v="7350"/>
    <s v="Office Supplies/Stationery"/>
    <n v="120"/>
    <d v="2023-10-25T00:00:00"/>
    <s v="STATIONERY"/>
    <s v="APRC"/>
    <s v="PO19003963"/>
    <n v="67.88"/>
    <m/>
    <m/>
    <x v="9"/>
  </r>
  <r>
    <n v="7350"/>
    <s v="Office Supplies/Stationery"/>
    <n v="130"/>
    <d v="2023-10-25T00:00:00"/>
    <s v="STATIONERY"/>
    <s v="APRC"/>
    <s v="PO19003963"/>
    <n v="52.45"/>
    <m/>
    <m/>
    <x v="9"/>
  </r>
  <r>
    <n v="7350"/>
    <s v="Office Supplies/Stationery"/>
    <n v="140"/>
    <d v="2023-10-25T00:00:00"/>
    <s v="STATIONERY"/>
    <s v="APRC"/>
    <s v="PO19003963"/>
    <n v="61.71"/>
    <m/>
    <m/>
    <x v="9"/>
  </r>
  <r>
    <n v="7350"/>
    <s v="Office Supplies/Stationery"/>
    <n v="160"/>
    <d v="2023-10-25T00:00:00"/>
    <s v="STATIONERY"/>
    <s v="APRC"/>
    <s v="PO19003963"/>
    <n v="18.510000000000002"/>
    <m/>
    <m/>
    <x v="9"/>
  </r>
  <r>
    <n v="7350"/>
    <s v="Office Supplies/Stationery"/>
    <n v="935"/>
    <d v="2023-10-25T00:00:00"/>
    <s v="STATIONERY"/>
    <s v="APRC"/>
    <s v="PO19003963"/>
    <n v="15.43"/>
    <m/>
    <m/>
    <x v="9"/>
  </r>
  <r>
    <n v="7350"/>
    <s v="Office Supplies/Stationery"/>
    <n v="110"/>
    <d v="2023-10-26T00:00:00"/>
    <s v="STATIONERY _x000a_PAPER A4_x000a_INK FOR LINDA MILLS"/>
    <s v="APRC"/>
    <s v="PO19003967"/>
    <n v="119.37"/>
    <m/>
    <m/>
    <x v="9"/>
  </r>
  <r>
    <n v="7350"/>
    <s v="Office Supplies/Stationery"/>
    <n v="112"/>
    <d v="2023-10-26T00:00:00"/>
    <s v="STATIONERY _x000a_PAPER A4_x000a_INK FOR LINDA MILLS"/>
    <s v="APRC"/>
    <s v="PO19003967"/>
    <n v="59.68"/>
    <m/>
    <m/>
    <x v="9"/>
  </r>
  <r>
    <n v="7350"/>
    <s v="Office Supplies/Stationery"/>
    <n v="120"/>
    <d v="2023-10-26T00:00:00"/>
    <s v="STATIONERY _x000a_PAPER A4_x000a_INK FOR LINDA MILLS"/>
    <s v="APRC"/>
    <s v="PO19003967"/>
    <n v="131.30000000000001"/>
    <m/>
    <m/>
    <x v="9"/>
  </r>
  <r>
    <n v="7350"/>
    <s v="Office Supplies/Stationery"/>
    <n v="130"/>
    <d v="2023-10-26T00:00:00"/>
    <s v="STATIONERY _x000a_PAPER A4_x000a_INK FOR LINDA MILLS"/>
    <s v="APRC"/>
    <s v="PO19003967"/>
    <n v="101.46"/>
    <m/>
    <m/>
    <x v="9"/>
  </r>
  <r>
    <n v="7350"/>
    <s v="Office Supplies/Stationery"/>
    <n v="140"/>
    <d v="2023-10-26T00:00:00"/>
    <s v="STATIONERY _x000a_PAPER A4_x000a_INK FOR LINDA MILLS"/>
    <s v="APRC"/>
    <s v="PO19003967"/>
    <n v="119.37"/>
    <m/>
    <m/>
    <x v="9"/>
  </r>
  <r>
    <n v="7350"/>
    <s v="Office Supplies/Stationery"/>
    <n v="160"/>
    <d v="2023-10-26T00:00:00"/>
    <s v="STATIONERY _x000a_PAPER A4_x000a_INK FOR LINDA MILLS"/>
    <s v="APRC"/>
    <s v="PO19003967"/>
    <n v="35.81"/>
    <m/>
    <m/>
    <x v="9"/>
  </r>
  <r>
    <n v="7350"/>
    <s v="Office Supplies/Stationery"/>
    <n v="430"/>
    <d v="2023-10-26T00:00:00"/>
    <s v="Cash Sale Service"/>
    <s v="GNIN"/>
    <m/>
    <n v="-418.67"/>
    <m/>
    <m/>
    <x v="9"/>
  </r>
  <r>
    <n v="7350"/>
    <s v="Office Supplies/Stationery"/>
    <n v="440"/>
    <d v="2023-10-26T00:00:00"/>
    <s v="Cash Sale Service"/>
    <s v="GNIN"/>
    <m/>
    <n v="-418.67"/>
    <m/>
    <m/>
    <x v="9"/>
  </r>
  <r>
    <n v="7350"/>
    <s v="Office Supplies/Stationery"/>
    <n v="935"/>
    <d v="2023-10-26T00:00:00"/>
    <s v="STATIONERY _x000a_PAPER A4_x000a_INK FOR LINDA MILLS"/>
    <s v="APRC"/>
    <s v="PO19003967"/>
    <n v="29.84"/>
    <m/>
    <m/>
    <x v="9"/>
  </r>
  <r>
    <n v="7350"/>
    <s v="Office Supplies/Stationery"/>
    <n v="110"/>
    <d v="2023-10-31T00:00:00"/>
    <s v="Stationery"/>
    <s v="APRC"/>
    <s v="PO19003976"/>
    <n v="54.66"/>
    <m/>
    <m/>
    <x v="9"/>
  </r>
  <r>
    <n v="7350"/>
    <s v="Office Supplies/Stationery"/>
    <n v="110"/>
    <d v="2023-10-31T00:00:00"/>
    <s v="STATIONERY FOR ALL DEPARTMENTS"/>
    <s v="APRC"/>
    <s v="PO19003977"/>
    <n v="125.75"/>
    <m/>
    <m/>
    <x v="9"/>
  </r>
  <r>
    <n v="7350"/>
    <s v="Office Supplies/Stationery"/>
    <n v="112"/>
    <d v="2023-10-31T00:00:00"/>
    <s v="Stationery"/>
    <s v="APRC"/>
    <s v="PO19003976"/>
    <n v="27.33"/>
    <m/>
    <m/>
    <x v="9"/>
  </r>
  <r>
    <n v="7350"/>
    <s v="Office Supplies/Stationery"/>
    <n v="112"/>
    <d v="2023-10-31T00:00:00"/>
    <s v="STATIONERY FOR ALL DEPARTMENTS"/>
    <s v="APRC"/>
    <s v="PO19003977"/>
    <n v="62.88"/>
    <m/>
    <m/>
    <x v="9"/>
  </r>
  <r>
    <n v="7350"/>
    <s v="Office Supplies/Stationery"/>
    <n v="120"/>
    <d v="2023-10-31T00:00:00"/>
    <s v="Stationery"/>
    <s v="APRC"/>
    <s v="PO19003976"/>
    <n v="60.13"/>
    <m/>
    <m/>
    <x v="9"/>
  </r>
  <r>
    <n v="7350"/>
    <s v="Office Supplies/Stationery"/>
    <n v="120"/>
    <d v="2023-10-31T00:00:00"/>
    <s v="STATIONERY FOR ALL DEPARTMENTS"/>
    <s v="APRC"/>
    <s v="PO19003977"/>
    <n v="138.32"/>
    <m/>
    <m/>
    <x v="9"/>
  </r>
  <r>
    <n v="7350"/>
    <s v="Office Supplies/Stationery"/>
    <n v="130"/>
    <d v="2023-10-31T00:00:00"/>
    <s v="Stationery"/>
    <s v="APRC"/>
    <s v="PO19003976"/>
    <n v="46.46"/>
    <m/>
    <m/>
    <x v="9"/>
  </r>
  <r>
    <n v="7350"/>
    <s v="Office Supplies/Stationery"/>
    <n v="130"/>
    <d v="2023-10-31T00:00:00"/>
    <s v="STATIONERY FOR ALL DEPARTMENTS"/>
    <s v="APRC"/>
    <s v="PO19003977"/>
    <n v="106.89"/>
    <m/>
    <m/>
    <x v="9"/>
  </r>
  <r>
    <n v="7350"/>
    <s v="Office Supplies/Stationery"/>
    <n v="140"/>
    <d v="2023-10-31T00:00:00"/>
    <s v="Stationery"/>
    <s v="APRC"/>
    <s v="PO19003976"/>
    <n v="54.66"/>
    <m/>
    <m/>
    <x v="9"/>
  </r>
  <r>
    <n v="7350"/>
    <s v="Office Supplies/Stationery"/>
    <n v="140"/>
    <d v="2023-10-31T00:00:00"/>
    <s v="STATIONERY FOR ALL DEPARTMENTS"/>
    <s v="APRC"/>
    <s v="PO19003977"/>
    <n v="125.75"/>
    <m/>
    <m/>
    <x v="9"/>
  </r>
  <r>
    <n v="7350"/>
    <s v="Office Supplies/Stationery"/>
    <n v="160"/>
    <d v="2023-10-31T00:00:00"/>
    <s v="Stationery"/>
    <s v="APRC"/>
    <s v="PO19003976"/>
    <n v="16.399999999999999"/>
    <m/>
    <m/>
    <x v="9"/>
  </r>
  <r>
    <n v="7350"/>
    <s v="Office Supplies/Stationery"/>
    <n v="160"/>
    <d v="2023-10-31T00:00:00"/>
    <s v="STATIONERY FOR ALL DEPARTMENTS"/>
    <s v="APRC"/>
    <s v="PO19003977"/>
    <n v="37.72"/>
    <m/>
    <m/>
    <x v="9"/>
  </r>
  <r>
    <n v="7350"/>
    <s v="Office Supplies/Stationery"/>
    <n v="170"/>
    <d v="2023-10-31T00:00:00"/>
    <s v="1023 - EOM - Fixed mis-coding"/>
    <s v="GLJN"/>
    <m/>
    <n v="-290.89"/>
    <m/>
    <m/>
    <x v="9"/>
  </r>
  <r>
    <n v="7350"/>
    <s v="Office Supplies/Stationery"/>
    <n v="190"/>
    <d v="2023-10-31T00:00:00"/>
    <s v="1023 - EOM - Fixed mis-coding"/>
    <s v="GLJN"/>
    <m/>
    <n v="290.89"/>
    <m/>
    <m/>
    <x v="9"/>
  </r>
  <r>
    <n v="7350"/>
    <s v="Office Supplies/Stationery"/>
    <n v="935"/>
    <d v="2023-10-31T00:00:00"/>
    <s v="Stationery"/>
    <s v="APRC"/>
    <s v="PO19003976"/>
    <n v="13.67"/>
    <m/>
    <m/>
    <x v="9"/>
  </r>
  <r>
    <n v="7350"/>
    <s v="Office Supplies/Stationery"/>
    <n v="935"/>
    <d v="2023-10-31T00:00:00"/>
    <s v="STATIONERY FOR ALL DEPARTMENTS"/>
    <s v="APRC"/>
    <s v="PO19003977"/>
    <n v="31.43"/>
    <m/>
    <m/>
    <x v="9"/>
  </r>
  <r>
    <n v="7350"/>
    <s v="Office Supplies/Stationery"/>
    <n v="110"/>
    <d v="2023-11-06T00:00:00"/>
    <s v="STATIONERY"/>
    <s v="APRC"/>
    <s v="PO19003982"/>
    <n v="28.67"/>
    <m/>
    <m/>
    <x v="9"/>
  </r>
  <r>
    <n v="7350"/>
    <s v="Office Supplies/Stationery"/>
    <n v="112"/>
    <d v="2023-11-06T00:00:00"/>
    <s v="STATIONERY"/>
    <s v="APRC"/>
    <s v="PO19003982"/>
    <n v="14.34"/>
    <m/>
    <m/>
    <x v="9"/>
  </r>
  <r>
    <n v="7350"/>
    <s v="Office Supplies/Stationery"/>
    <n v="120"/>
    <d v="2023-11-06T00:00:00"/>
    <s v="STATIONERY"/>
    <s v="APRC"/>
    <s v="PO19003982"/>
    <n v="31.54"/>
    <m/>
    <m/>
    <x v="9"/>
  </r>
  <r>
    <n v="7350"/>
    <s v="Office Supplies/Stationery"/>
    <n v="130"/>
    <d v="2023-11-06T00:00:00"/>
    <s v="STATIONERY"/>
    <s v="APRC"/>
    <s v="PO19003982"/>
    <n v="24.37"/>
    <m/>
    <m/>
    <x v="9"/>
  </r>
  <r>
    <n v="7350"/>
    <s v="Office Supplies/Stationery"/>
    <n v="140"/>
    <d v="2023-11-06T00:00:00"/>
    <s v="STATIONERY"/>
    <s v="APRC"/>
    <s v="PO19003982"/>
    <n v="28.67"/>
    <m/>
    <m/>
    <x v="9"/>
  </r>
  <r>
    <n v="7350"/>
    <s v="Office Supplies/Stationery"/>
    <n v="160"/>
    <d v="2023-11-06T00:00:00"/>
    <s v="STATIONERY"/>
    <s v="APRC"/>
    <s v="PO19003982"/>
    <n v="8.6"/>
    <m/>
    <m/>
    <x v="9"/>
  </r>
  <r>
    <n v="7350"/>
    <s v="Office Supplies/Stationery"/>
    <n v="935"/>
    <d v="2023-11-06T00:00:00"/>
    <s v="STATIONERY"/>
    <s v="APRC"/>
    <s v="PO19003982"/>
    <n v="7.17"/>
    <m/>
    <m/>
    <x v="9"/>
  </r>
  <r>
    <n v="7350"/>
    <s v="Office Supplies/Stationery"/>
    <n v="210"/>
    <d v="2023-11-07T00:00:00"/>
    <s v="Stationery"/>
    <s v="APRC"/>
    <s v="PO19003985"/>
    <n v="80.13"/>
    <m/>
    <m/>
    <x v="9"/>
  </r>
  <r>
    <n v="7350"/>
    <s v="Office Supplies/Stationery"/>
    <n v="220"/>
    <d v="2023-11-07T00:00:00"/>
    <s v="Stationery"/>
    <s v="APRC"/>
    <s v="PO19003985"/>
    <n v="80.13"/>
    <m/>
    <m/>
    <x v="9"/>
  </r>
  <r>
    <n v="7350"/>
    <s v="Office Supplies/Stationery"/>
    <n v="230"/>
    <d v="2023-11-07T00:00:00"/>
    <s v="Stationery"/>
    <s v="APRC"/>
    <s v="PO19003985"/>
    <n v="80.13"/>
    <m/>
    <m/>
    <x v="9"/>
  </r>
  <r>
    <n v="7350"/>
    <s v="Office Supplies/Stationery"/>
    <n v="240"/>
    <d v="2023-11-07T00:00:00"/>
    <s v="Stationery"/>
    <s v="APRC"/>
    <s v="PO19003985"/>
    <n v="80.13"/>
    <m/>
    <m/>
    <x v="9"/>
  </r>
  <r>
    <n v="7350"/>
    <s v="Office Supplies/Stationery"/>
    <n v="340"/>
    <d v="2023-11-07T00:00:00"/>
    <s v="Stationery"/>
    <s v="APRC"/>
    <s v="PO19003985"/>
    <n v="36.06"/>
    <m/>
    <m/>
    <x v="9"/>
  </r>
  <r>
    <n v="7350"/>
    <s v="Office Supplies/Stationery"/>
    <n v="936"/>
    <d v="2023-11-07T00:00:00"/>
    <s v="Stationery"/>
    <s v="APRC"/>
    <s v="PO19003985"/>
    <n v="44.07"/>
    <m/>
    <m/>
    <x v="9"/>
  </r>
  <r>
    <n v="7350"/>
    <s v="Office Supplies/Stationery"/>
    <n v="110"/>
    <d v="2023-11-09T00:00:00"/>
    <s v="STATIONERY"/>
    <s v="APRC"/>
    <s v="PO19003987"/>
    <n v="65.760000000000005"/>
    <m/>
    <m/>
    <x v="9"/>
  </r>
  <r>
    <n v="7350"/>
    <s v="Office Supplies/Stationery"/>
    <n v="110"/>
    <d v="2023-11-09T00:00:00"/>
    <s v="STATIONERY"/>
    <s v="APRC"/>
    <s v="PO19003988"/>
    <n v="34.020000000000003"/>
    <m/>
    <m/>
    <x v="9"/>
  </r>
  <r>
    <n v="7350"/>
    <s v="Office Supplies/Stationery"/>
    <n v="112"/>
    <d v="2023-11-09T00:00:00"/>
    <s v="STATIONERY"/>
    <s v="APRC"/>
    <s v="PO19003987"/>
    <n v="32.880000000000003"/>
    <m/>
    <m/>
    <x v="9"/>
  </r>
  <r>
    <n v="7350"/>
    <s v="Office Supplies/Stationery"/>
    <n v="112"/>
    <d v="2023-11-09T00:00:00"/>
    <s v="STATIONERY"/>
    <s v="APRC"/>
    <s v="PO19003988"/>
    <n v="17.010000000000002"/>
    <m/>
    <m/>
    <x v="9"/>
  </r>
  <r>
    <n v="7350"/>
    <s v="Office Supplies/Stationery"/>
    <n v="120"/>
    <d v="2023-11-09T00:00:00"/>
    <s v="STATIONERY"/>
    <s v="APRC"/>
    <s v="PO19003987"/>
    <n v="72.33"/>
    <m/>
    <m/>
    <x v="9"/>
  </r>
  <r>
    <n v="7350"/>
    <s v="Office Supplies/Stationery"/>
    <n v="120"/>
    <d v="2023-11-09T00:00:00"/>
    <s v="STATIONERY"/>
    <s v="APRC"/>
    <s v="PO19003988"/>
    <n v="37.42"/>
    <m/>
    <m/>
    <x v="9"/>
  </r>
  <r>
    <n v="7350"/>
    <s v="Office Supplies/Stationery"/>
    <n v="130"/>
    <d v="2023-11-09T00:00:00"/>
    <s v="STATIONERY"/>
    <s v="APRC"/>
    <s v="PO19003987"/>
    <n v="55.9"/>
    <m/>
    <m/>
    <x v="9"/>
  </r>
  <r>
    <n v="7350"/>
    <s v="Office Supplies/Stationery"/>
    <n v="130"/>
    <d v="2023-11-09T00:00:00"/>
    <s v="STATIONERY"/>
    <s v="APRC"/>
    <s v="PO19003988"/>
    <n v="28.91"/>
    <m/>
    <m/>
    <x v="9"/>
  </r>
  <r>
    <n v="7350"/>
    <s v="Office Supplies/Stationery"/>
    <n v="140"/>
    <d v="2023-11-09T00:00:00"/>
    <s v="STATIONERY"/>
    <s v="APRC"/>
    <s v="PO19003987"/>
    <n v="65.760000000000005"/>
    <m/>
    <m/>
    <x v="9"/>
  </r>
  <r>
    <n v="7350"/>
    <s v="Office Supplies/Stationery"/>
    <n v="140"/>
    <d v="2023-11-09T00:00:00"/>
    <s v="STATIONERY"/>
    <s v="APRC"/>
    <s v="PO19003988"/>
    <n v="34.020000000000003"/>
    <m/>
    <m/>
    <x v="9"/>
  </r>
  <r>
    <n v="7350"/>
    <s v="Office Supplies/Stationery"/>
    <n v="160"/>
    <d v="2023-11-09T00:00:00"/>
    <s v="STATIONERY"/>
    <s v="APRC"/>
    <s v="PO19003987"/>
    <n v="19.73"/>
    <m/>
    <m/>
    <x v="9"/>
  </r>
  <r>
    <n v="7350"/>
    <s v="Office Supplies/Stationery"/>
    <n v="160"/>
    <d v="2023-11-09T00:00:00"/>
    <s v="STATIONERY"/>
    <s v="APRC"/>
    <s v="PO19003988"/>
    <n v="10.210000000000001"/>
    <m/>
    <m/>
    <x v="9"/>
  </r>
  <r>
    <n v="7350"/>
    <s v="Office Supplies/Stationery"/>
    <n v="935"/>
    <d v="2023-11-09T00:00:00"/>
    <s v="STATIONERY"/>
    <s v="APRC"/>
    <s v="PO19003987"/>
    <n v="16.43"/>
    <m/>
    <m/>
    <x v="9"/>
  </r>
  <r>
    <n v="7350"/>
    <s v="Office Supplies/Stationery"/>
    <n v="935"/>
    <d v="2023-11-09T00:00:00"/>
    <s v="STATIONERY"/>
    <s v="APRC"/>
    <s v="PO19003988"/>
    <n v="8.5"/>
    <m/>
    <m/>
    <x v="9"/>
  </r>
  <r>
    <n v="7350"/>
    <s v="Office Supplies/Stationery"/>
    <n v="210"/>
    <d v="2023-11-14T00:00:00"/>
    <s v="Stationery"/>
    <s v="APRC"/>
    <s v="PO19003992"/>
    <n v="77.540000000000006"/>
    <m/>
    <m/>
    <x v="9"/>
  </r>
  <r>
    <n v="7350"/>
    <s v="Office Supplies/Stationery"/>
    <n v="220"/>
    <d v="2023-11-14T00:00:00"/>
    <s v="Stationery"/>
    <s v="APRC"/>
    <s v="PO19003992"/>
    <n v="77.55"/>
    <m/>
    <m/>
    <x v="9"/>
  </r>
  <r>
    <n v="7350"/>
    <s v="Office Supplies/Stationery"/>
    <n v="230"/>
    <d v="2023-11-14T00:00:00"/>
    <s v="Stationery"/>
    <s v="APRC"/>
    <s v="PO19003992"/>
    <n v="77.55"/>
    <m/>
    <m/>
    <x v="9"/>
  </r>
  <r>
    <n v="7350"/>
    <s v="Office Supplies/Stationery"/>
    <n v="240"/>
    <d v="2023-11-14T00:00:00"/>
    <s v="Stationery"/>
    <s v="APRC"/>
    <s v="PO19003992"/>
    <n v="77.55"/>
    <m/>
    <m/>
    <x v="9"/>
  </r>
  <r>
    <n v="7350"/>
    <s v="Office Supplies/Stationery"/>
    <n v="340"/>
    <d v="2023-11-14T00:00:00"/>
    <s v="Stationery"/>
    <s v="APRC"/>
    <s v="PO19003992"/>
    <n v="34.9"/>
    <m/>
    <m/>
    <x v="9"/>
  </r>
  <r>
    <n v="7350"/>
    <s v="Office Supplies/Stationery"/>
    <n v="440"/>
    <d v="2023-11-14T00:00:00"/>
    <s v="workshop gloves"/>
    <s v="APRC"/>
    <s v="PO44101077"/>
    <n v="130.31"/>
    <m/>
    <m/>
    <x v="9"/>
  </r>
  <r>
    <n v="7350"/>
    <s v="Office Supplies/Stationery"/>
    <n v="936"/>
    <d v="2023-11-14T00:00:00"/>
    <s v="Stationery"/>
    <s v="APRC"/>
    <s v="PO19003992"/>
    <n v="42.65"/>
    <m/>
    <m/>
    <x v="9"/>
  </r>
  <r>
    <n v="7350"/>
    <s v="Office Supplies/Stationery"/>
    <n v="110"/>
    <d v="2023-11-15T00:00:00"/>
    <s v="STATIONERY FOR SITE"/>
    <s v="APRC"/>
    <s v="PO19003993"/>
    <n v="47.1"/>
    <m/>
    <m/>
    <x v="9"/>
  </r>
  <r>
    <n v="7350"/>
    <s v="Office Supplies/Stationery"/>
    <n v="112"/>
    <d v="2023-11-15T00:00:00"/>
    <s v="STATIONERY FOR SITE"/>
    <s v="APRC"/>
    <s v="PO19003993"/>
    <n v="23.56"/>
    <m/>
    <m/>
    <x v="9"/>
  </r>
  <r>
    <n v="7350"/>
    <s v="Office Supplies/Stationery"/>
    <n v="120"/>
    <d v="2023-11-15T00:00:00"/>
    <s v="STATIONERY FOR SITE"/>
    <s v="APRC"/>
    <s v="PO19003993"/>
    <n v="51.82"/>
    <m/>
    <m/>
    <x v="9"/>
  </r>
  <r>
    <n v="7350"/>
    <s v="Office Supplies/Stationery"/>
    <n v="130"/>
    <d v="2023-11-15T00:00:00"/>
    <s v="STATIONERY FOR SITE"/>
    <s v="APRC"/>
    <s v="PO19003993"/>
    <n v="40.04"/>
    <m/>
    <m/>
    <x v="9"/>
  </r>
  <r>
    <n v="7350"/>
    <s v="Office Supplies/Stationery"/>
    <n v="140"/>
    <d v="2023-11-15T00:00:00"/>
    <s v="STATIONERY FOR SITE"/>
    <s v="APRC"/>
    <s v="PO19003993"/>
    <n v="47.1"/>
    <m/>
    <m/>
    <x v="9"/>
  </r>
  <r>
    <n v="7350"/>
    <s v="Office Supplies/Stationery"/>
    <n v="160"/>
    <d v="2023-11-15T00:00:00"/>
    <s v="STATIONERY FOR SITE"/>
    <s v="APRC"/>
    <s v="PO19003993"/>
    <n v="14.13"/>
    <m/>
    <m/>
    <x v="9"/>
  </r>
  <r>
    <n v="7350"/>
    <s v="Office Supplies/Stationery"/>
    <n v="935"/>
    <d v="2023-11-15T00:00:00"/>
    <s v="STATIONERY FOR SITE"/>
    <s v="APRC"/>
    <s v="PO19003993"/>
    <n v="11.77"/>
    <m/>
    <m/>
    <x v="9"/>
  </r>
  <r>
    <n v="7350"/>
    <s v="Office Supplies/Stationery"/>
    <n v="110"/>
    <d v="2023-11-21T00:00:00"/>
    <s v="Stationery"/>
    <s v="APRC"/>
    <s v="PO19003997"/>
    <n v="31.22"/>
    <m/>
    <m/>
    <x v="9"/>
  </r>
  <r>
    <n v="7350"/>
    <s v="Office Supplies/Stationery"/>
    <n v="112"/>
    <d v="2023-11-21T00:00:00"/>
    <s v="Stationery"/>
    <s v="APRC"/>
    <s v="PO19003997"/>
    <n v="15.61"/>
    <m/>
    <m/>
    <x v="9"/>
  </r>
  <r>
    <n v="7350"/>
    <s v="Office Supplies/Stationery"/>
    <n v="120"/>
    <d v="2023-11-21T00:00:00"/>
    <s v="Stationery"/>
    <s v="APRC"/>
    <s v="PO19003997"/>
    <n v="34.340000000000003"/>
    <m/>
    <m/>
    <x v="9"/>
  </r>
  <r>
    <n v="7350"/>
    <s v="Office Supplies/Stationery"/>
    <n v="130"/>
    <d v="2023-11-21T00:00:00"/>
    <s v="Stationery"/>
    <s v="APRC"/>
    <s v="PO19003997"/>
    <n v="26.54"/>
    <m/>
    <m/>
    <x v="9"/>
  </r>
  <r>
    <n v="7350"/>
    <s v="Office Supplies/Stationery"/>
    <n v="140"/>
    <d v="2023-11-21T00:00:00"/>
    <s v="Stationery"/>
    <s v="APRC"/>
    <s v="PO19003997"/>
    <n v="31.22"/>
    <m/>
    <m/>
    <x v="9"/>
  </r>
  <r>
    <n v="7350"/>
    <s v="Office Supplies/Stationery"/>
    <n v="160"/>
    <d v="2023-11-21T00:00:00"/>
    <s v="Stationery"/>
    <s v="APRC"/>
    <s v="PO19003997"/>
    <n v="9.3699999999999992"/>
    <m/>
    <m/>
    <x v="9"/>
  </r>
  <r>
    <n v="7350"/>
    <s v="Office Supplies/Stationery"/>
    <n v="935"/>
    <d v="2023-11-21T00:00:00"/>
    <s v="Stationery"/>
    <s v="APRC"/>
    <s v="PO19003997"/>
    <n v="7.81"/>
    <m/>
    <m/>
    <x v="9"/>
  </r>
  <r>
    <n v="7350"/>
    <s v="Office Supplies/Stationery"/>
    <n v="110"/>
    <d v="2023-11-25T00:00:00"/>
    <s v="stationery for showroom and service/whole site"/>
    <s v="APRC"/>
    <s v="PO19003998"/>
    <n v="256.95999999999998"/>
    <m/>
    <m/>
    <x v="9"/>
  </r>
  <r>
    <n v="7350"/>
    <s v="Office Supplies/Stationery"/>
    <n v="112"/>
    <d v="2023-11-25T00:00:00"/>
    <s v="stationery for showroom and service/whole site"/>
    <s v="APRC"/>
    <s v="PO19003998"/>
    <n v="128.47999999999999"/>
    <m/>
    <m/>
    <x v="9"/>
  </r>
  <r>
    <n v="7350"/>
    <s v="Office Supplies/Stationery"/>
    <n v="120"/>
    <d v="2023-11-25T00:00:00"/>
    <s v="stationery for showroom and service/whole site"/>
    <s v="APRC"/>
    <s v="PO19003998"/>
    <n v="282.64999999999998"/>
    <m/>
    <m/>
    <x v="9"/>
  </r>
  <r>
    <n v="7350"/>
    <s v="Office Supplies/Stationery"/>
    <n v="130"/>
    <d v="2023-11-25T00:00:00"/>
    <s v="stationery for showroom and service/whole site"/>
    <s v="APRC"/>
    <s v="PO19003998"/>
    <n v="218.41"/>
    <m/>
    <m/>
    <x v="9"/>
  </r>
  <r>
    <n v="7350"/>
    <s v="Office Supplies/Stationery"/>
    <n v="140"/>
    <d v="2023-11-25T00:00:00"/>
    <s v="stationery for showroom and service/whole site"/>
    <s v="APRC"/>
    <s v="PO19003998"/>
    <n v="256.95999999999998"/>
    <m/>
    <m/>
    <x v="9"/>
  </r>
  <r>
    <n v="7350"/>
    <s v="Office Supplies/Stationery"/>
    <n v="160"/>
    <d v="2023-11-25T00:00:00"/>
    <s v="stationery for showroom and service/whole site"/>
    <s v="APRC"/>
    <s v="PO19003998"/>
    <n v="77.09"/>
    <m/>
    <m/>
    <x v="9"/>
  </r>
  <r>
    <n v="7350"/>
    <s v="Office Supplies/Stationery"/>
    <n v="935"/>
    <d v="2023-11-25T00:00:00"/>
    <s v="stationery for showroom and service/whole site"/>
    <s v="APRC"/>
    <s v="PO19003998"/>
    <n v="64.23"/>
    <m/>
    <m/>
    <x v="9"/>
  </r>
  <r>
    <n v="7350"/>
    <s v="Office Supplies/Stationery"/>
    <n v="110"/>
    <d v="2023-11-28T00:00:00"/>
    <s v="stationery for whole site, as other departments require stationery."/>
    <s v="APRC"/>
    <s v="PO19004000"/>
    <n v="91.23"/>
    <m/>
    <m/>
    <x v="9"/>
  </r>
  <r>
    <n v="7350"/>
    <s v="Office Supplies/Stationery"/>
    <n v="112"/>
    <d v="2023-11-28T00:00:00"/>
    <s v="stationery for whole site, as other departments require stationery."/>
    <s v="APRC"/>
    <s v="PO19004000"/>
    <n v="45.62"/>
    <m/>
    <m/>
    <x v="9"/>
  </r>
  <r>
    <n v="7350"/>
    <s v="Office Supplies/Stationery"/>
    <n v="120"/>
    <d v="2023-11-28T00:00:00"/>
    <s v="stationery for whole site, as other departments require stationery."/>
    <s v="APRC"/>
    <s v="PO19004000"/>
    <n v="100.35"/>
    <m/>
    <m/>
    <x v="9"/>
  </r>
  <r>
    <n v="7350"/>
    <s v="Office Supplies/Stationery"/>
    <n v="130"/>
    <d v="2023-11-28T00:00:00"/>
    <s v="stationery for whole site, as other departments require stationery."/>
    <s v="APRC"/>
    <s v="PO19004000"/>
    <n v="77.55"/>
    <m/>
    <m/>
    <x v="9"/>
  </r>
  <r>
    <n v="7350"/>
    <s v="Office Supplies/Stationery"/>
    <n v="140"/>
    <d v="2023-11-28T00:00:00"/>
    <s v="stationery for whole site, as other departments require stationery."/>
    <s v="APRC"/>
    <s v="PO19004000"/>
    <n v="91.23"/>
    <m/>
    <m/>
    <x v="9"/>
  </r>
  <r>
    <n v="7350"/>
    <s v="Office Supplies/Stationery"/>
    <n v="160"/>
    <d v="2023-11-28T00:00:00"/>
    <s v="stationery for whole site, as other departments require stationery."/>
    <s v="APRC"/>
    <s v="PO19004000"/>
    <n v="27.37"/>
    <m/>
    <m/>
    <x v="9"/>
  </r>
  <r>
    <n v="7350"/>
    <s v="Office Supplies/Stationery"/>
    <n v="210"/>
    <d v="2023-11-28T00:00:00"/>
    <s v="Stationery"/>
    <s v="APRC"/>
    <s v="PO19004001"/>
    <n v="111.48"/>
    <m/>
    <m/>
    <x v="9"/>
  </r>
  <r>
    <n v="7350"/>
    <s v="Office Supplies/Stationery"/>
    <n v="220"/>
    <d v="2023-11-28T00:00:00"/>
    <s v="Stationery"/>
    <s v="APRC"/>
    <s v="PO19004001"/>
    <n v="111.48"/>
    <m/>
    <m/>
    <x v="9"/>
  </r>
  <r>
    <n v="7350"/>
    <s v="Office Supplies/Stationery"/>
    <n v="230"/>
    <d v="2023-11-28T00:00:00"/>
    <s v="Stationery"/>
    <s v="APRC"/>
    <s v="PO19004001"/>
    <n v="111.48"/>
    <m/>
    <m/>
    <x v="9"/>
  </r>
  <r>
    <n v="7350"/>
    <s v="Office Supplies/Stationery"/>
    <n v="240"/>
    <d v="2023-11-28T00:00:00"/>
    <s v="Stationery"/>
    <s v="APRC"/>
    <s v="PO19004001"/>
    <n v="111.48"/>
    <m/>
    <m/>
    <x v="9"/>
  </r>
  <r>
    <n v="7350"/>
    <s v="Office Supplies/Stationery"/>
    <n v="340"/>
    <d v="2023-11-28T00:00:00"/>
    <s v="Stationery"/>
    <s v="APRC"/>
    <s v="PO19004001"/>
    <n v="50.17"/>
    <m/>
    <m/>
    <x v="9"/>
  </r>
  <r>
    <n v="7350"/>
    <s v="Office Supplies/Stationery"/>
    <n v="935"/>
    <d v="2023-11-28T00:00:00"/>
    <s v="stationery for whole site, as other departments require stationery."/>
    <s v="APRC"/>
    <s v="PO19004000"/>
    <n v="22.81"/>
    <m/>
    <m/>
    <x v="9"/>
  </r>
  <r>
    <n v="7350"/>
    <s v="Office Supplies/Stationery"/>
    <n v="936"/>
    <d v="2023-11-28T00:00:00"/>
    <s v="Stationery"/>
    <s v="APRC"/>
    <s v="PO19004001"/>
    <n v="61.31"/>
    <m/>
    <m/>
    <x v="9"/>
  </r>
  <r>
    <n v="7350"/>
    <s v="Office Supplies/Stationery"/>
    <n v="110"/>
    <d v="2023-11-29T00:00:00"/>
    <s v="TONER FOR SHOWROOM"/>
    <s v="APRC"/>
    <s v="PO19004002"/>
    <n v="654.49"/>
    <m/>
    <m/>
    <x v="9"/>
  </r>
  <r>
    <n v="7350"/>
    <s v="Office Supplies/Stationery"/>
    <n v="112"/>
    <d v="2023-11-29T00:00:00"/>
    <s v="TONER FOR SHOWROOM"/>
    <s v="APRC"/>
    <s v="PO19004002"/>
    <n v="327.24"/>
    <m/>
    <m/>
    <x v="9"/>
  </r>
  <r>
    <n v="7350"/>
    <s v="Office Supplies/Stationery"/>
    <n v="120"/>
    <d v="2023-11-29T00:00:00"/>
    <s v="TONER FOR SHOWROOM"/>
    <s v="APRC"/>
    <s v="PO19004002"/>
    <n v="719.93"/>
    <m/>
    <m/>
    <x v="9"/>
  </r>
  <r>
    <n v="7350"/>
    <s v="Office Supplies/Stationery"/>
    <n v="130"/>
    <d v="2023-11-29T00:00:00"/>
    <s v="TONER FOR SHOWROOM"/>
    <s v="APRC"/>
    <s v="PO19004002"/>
    <n v="556.30999999999995"/>
    <m/>
    <m/>
    <x v="9"/>
  </r>
  <r>
    <n v="7350"/>
    <s v="Office Supplies/Stationery"/>
    <n v="140"/>
    <d v="2023-11-29T00:00:00"/>
    <s v="TONER FOR SHOWROOM"/>
    <s v="APRC"/>
    <s v="PO19004002"/>
    <n v="654.49"/>
    <m/>
    <m/>
    <x v="9"/>
  </r>
  <r>
    <n v="7350"/>
    <s v="Office Supplies/Stationery"/>
    <n v="160"/>
    <d v="2023-11-29T00:00:00"/>
    <s v="TONER FOR SHOWROOM"/>
    <s v="APRC"/>
    <s v="PO19004002"/>
    <n v="196.35"/>
    <m/>
    <m/>
    <x v="9"/>
  </r>
  <r>
    <n v="7350"/>
    <s v="Office Supplies/Stationery"/>
    <n v="935"/>
    <d v="2023-11-29T00:00:00"/>
    <s v="TONER FOR SHOWROOM"/>
    <s v="APRC"/>
    <s v="PO19004002"/>
    <n v="163.62"/>
    <m/>
    <m/>
    <x v="9"/>
  </r>
  <r>
    <n v="7350"/>
    <s v="Office Supplies/Stationery"/>
    <n v="110"/>
    <d v="2023-11-30T00:00:00"/>
    <s v="PRESENTATION FOLDERS"/>
    <s v="APRC"/>
    <s v="PO19003971"/>
    <n v="906.66"/>
    <m/>
    <m/>
    <x v="9"/>
  </r>
  <r>
    <n v="7350"/>
    <s v="Office Supplies/Stationery"/>
    <n v="112"/>
    <d v="2023-11-30T00:00:00"/>
    <s v="PRESENTATION FOLDERS"/>
    <s v="APRC"/>
    <s v="PO19003971"/>
    <n v="906.68"/>
    <m/>
    <m/>
    <x v="9"/>
  </r>
  <r>
    <n v="7350"/>
    <s v="Office Supplies/Stationery"/>
    <n v="120"/>
    <d v="2023-11-30T00:00:00"/>
    <s v="PRESENTATION FOLDERS"/>
    <s v="APRC"/>
    <s v="PO19003971"/>
    <n v="906.66"/>
    <m/>
    <m/>
    <x v="9"/>
  </r>
  <r>
    <n v="7350"/>
    <s v="Office Supplies/Stationery"/>
    <n v="170"/>
    <d v="2023-11-30T00:00:00"/>
    <s v="170 clear out"/>
    <s v="GLJN"/>
    <m/>
    <n v="-273.52"/>
    <m/>
    <m/>
    <x v="9"/>
  </r>
  <r>
    <n v="7350"/>
    <s v="Office Supplies/Stationery"/>
    <n v="190"/>
    <d v="2023-11-30T00:00:00"/>
    <s v="170 clear out"/>
    <s v="GLJN"/>
    <m/>
    <n v="273.52"/>
    <m/>
    <m/>
    <x v="9"/>
  </r>
  <r>
    <n v="7350"/>
    <s v="Office Supplies/Stationery"/>
    <n v="110"/>
    <d v="2023-12-05T00:00:00"/>
    <s v="stationery for whole site"/>
    <s v="APRC"/>
    <s v="PO19004008"/>
    <n v="169.62"/>
    <m/>
    <m/>
    <x v="9"/>
  </r>
  <r>
    <n v="7350"/>
    <s v="Office Supplies/Stationery"/>
    <n v="112"/>
    <d v="2023-12-05T00:00:00"/>
    <s v="stationery for whole site"/>
    <s v="APRC"/>
    <s v="PO19004008"/>
    <n v="84.81"/>
    <m/>
    <m/>
    <x v="9"/>
  </r>
  <r>
    <n v="7350"/>
    <s v="Office Supplies/Stationery"/>
    <n v="120"/>
    <d v="2023-12-05T00:00:00"/>
    <s v="stationery for whole site"/>
    <s v="APRC"/>
    <s v="PO19004008"/>
    <n v="186.57"/>
    <m/>
    <m/>
    <x v="9"/>
  </r>
  <r>
    <n v="7350"/>
    <s v="Office Supplies/Stationery"/>
    <n v="130"/>
    <d v="2023-12-05T00:00:00"/>
    <s v="stationery for whole site"/>
    <s v="APRC"/>
    <s v="PO19004008"/>
    <n v="144.16999999999999"/>
    <m/>
    <m/>
    <x v="9"/>
  </r>
  <r>
    <n v="7350"/>
    <s v="Office Supplies/Stationery"/>
    <n v="140"/>
    <d v="2023-12-05T00:00:00"/>
    <s v="stationery for whole site"/>
    <s v="APRC"/>
    <s v="PO19004008"/>
    <n v="169.62"/>
    <m/>
    <m/>
    <x v="9"/>
  </r>
  <r>
    <n v="7350"/>
    <s v="Office Supplies/Stationery"/>
    <n v="160"/>
    <d v="2023-12-05T00:00:00"/>
    <s v="stationery for whole site"/>
    <s v="APRC"/>
    <s v="PO19004008"/>
    <n v="50.89"/>
    <m/>
    <m/>
    <x v="9"/>
  </r>
  <r>
    <n v="7350"/>
    <s v="Office Supplies/Stationery"/>
    <n v="210"/>
    <d v="2023-12-05T00:00:00"/>
    <s v="Stationery"/>
    <s v="APRC"/>
    <s v="PO19004009"/>
    <n v="50.52"/>
    <m/>
    <m/>
    <x v="9"/>
  </r>
  <r>
    <n v="7350"/>
    <s v="Office Supplies/Stationery"/>
    <n v="220"/>
    <d v="2023-12-05T00:00:00"/>
    <s v="Stationery"/>
    <s v="APRC"/>
    <s v="PO19004009"/>
    <n v="50.52"/>
    <m/>
    <m/>
    <x v="9"/>
  </r>
  <r>
    <n v="7350"/>
    <s v="Office Supplies/Stationery"/>
    <n v="230"/>
    <d v="2023-12-05T00:00:00"/>
    <s v="Stationery"/>
    <s v="APRC"/>
    <s v="PO19004009"/>
    <n v="50.52"/>
    <m/>
    <m/>
    <x v="9"/>
  </r>
  <r>
    <n v="7350"/>
    <s v="Office Supplies/Stationery"/>
    <n v="240"/>
    <d v="2023-12-05T00:00:00"/>
    <s v="Stationery"/>
    <s v="APRC"/>
    <s v="PO19004009"/>
    <n v="50.52"/>
    <m/>
    <m/>
    <x v="9"/>
  </r>
  <r>
    <n v="7350"/>
    <s v="Office Supplies/Stationery"/>
    <n v="340"/>
    <d v="2023-12-05T00:00:00"/>
    <s v="Stationery"/>
    <s v="APRC"/>
    <s v="PO19004009"/>
    <n v="22.73"/>
    <m/>
    <m/>
    <x v="9"/>
  </r>
  <r>
    <n v="7350"/>
    <s v="Office Supplies/Stationery"/>
    <n v="935"/>
    <d v="2023-12-05T00:00:00"/>
    <s v="stationery for whole site"/>
    <s v="APRC"/>
    <s v="PO19004008"/>
    <n v="42.4"/>
    <m/>
    <m/>
    <x v="9"/>
  </r>
  <r>
    <n v="7350"/>
    <s v="Office Supplies/Stationery"/>
    <n v="936"/>
    <d v="2023-12-05T00:00:00"/>
    <s v="Stationery"/>
    <s v="APRC"/>
    <s v="PO19004009"/>
    <n v="27.78"/>
    <m/>
    <m/>
    <x v="9"/>
  </r>
  <r>
    <n v="7350"/>
    <s v="Office Supplies/Stationery"/>
    <n v="110"/>
    <d v="2023-12-08T00:00:00"/>
    <s v="STATIONERY FOR WHOLE SITE"/>
    <s v="APRC"/>
    <s v="PO19004012"/>
    <n v="189.95"/>
    <m/>
    <m/>
    <x v="9"/>
  </r>
  <r>
    <n v="7350"/>
    <s v="Office Supplies/Stationery"/>
    <n v="112"/>
    <d v="2023-12-08T00:00:00"/>
    <s v="STATIONERY FOR WHOLE SITE"/>
    <s v="APRC"/>
    <s v="PO19004012"/>
    <n v="94.97"/>
    <m/>
    <m/>
    <x v="9"/>
  </r>
  <r>
    <n v="7350"/>
    <s v="Office Supplies/Stationery"/>
    <n v="120"/>
    <d v="2023-12-08T00:00:00"/>
    <s v="STATIONERY FOR WHOLE SITE"/>
    <s v="APRC"/>
    <s v="PO19004012"/>
    <n v="208.94"/>
    <m/>
    <m/>
    <x v="9"/>
  </r>
  <r>
    <n v="7350"/>
    <s v="Office Supplies/Stationery"/>
    <n v="130"/>
    <d v="2023-12-08T00:00:00"/>
    <s v="STATIONERY FOR WHOLE SITE"/>
    <s v="APRC"/>
    <s v="PO19004012"/>
    <n v="161.44999999999999"/>
    <m/>
    <m/>
    <x v="9"/>
  </r>
  <r>
    <n v="7350"/>
    <s v="Office Supplies/Stationery"/>
    <n v="140"/>
    <d v="2023-12-08T00:00:00"/>
    <s v="STATIONERY FOR WHOLE SITE"/>
    <s v="APRC"/>
    <s v="PO19004012"/>
    <n v="189.95"/>
    <m/>
    <m/>
    <x v="9"/>
  </r>
  <r>
    <n v="7350"/>
    <s v="Office Supplies/Stationery"/>
    <n v="160"/>
    <d v="2023-12-08T00:00:00"/>
    <s v="STATIONERY FOR WHOLE SITE"/>
    <s v="APRC"/>
    <s v="PO19004012"/>
    <n v="56.98"/>
    <m/>
    <m/>
    <x v="9"/>
  </r>
  <r>
    <n v="7350"/>
    <s v="Office Supplies/Stationery"/>
    <n v="935"/>
    <d v="2023-12-08T00:00:00"/>
    <s v="STATIONERY FOR WHOLE SITE"/>
    <s v="APRC"/>
    <s v="PO19004012"/>
    <n v="47.49"/>
    <m/>
    <m/>
    <x v="9"/>
  </r>
  <r>
    <n v="7350"/>
    <s v="Office Supplies/Stationery"/>
    <n v="110"/>
    <d v="2023-12-12T00:00:00"/>
    <s v="STATIONERY"/>
    <s v="APRC"/>
    <s v="PO19004015"/>
    <n v="49.66"/>
    <m/>
    <m/>
    <x v="9"/>
  </r>
  <r>
    <n v="7350"/>
    <s v="Office Supplies/Stationery"/>
    <n v="112"/>
    <d v="2023-12-12T00:00:00"/>
    <s v="STATIONERY"/>
    <s v="APRC"/>
    <s v="PO19004015"/>
    <n v="24.83"/>
    <m/>
    <m/>
    <x v="9"/>
  </r>
  <r>
    <n v="7350"/>
    <s v="Office Supplies/Stationery"/>
    <n v="120"/>
    <d v="2023-12-12T00:00:00"/>
    <s v="STATIONERY"/>
    <s v="APRC"/>
    <s v="PO19004015"/>
    <n v="54.63"/>
    <m/>
    <m/>
    <x v="9"/>
  </r>
  <r>
    <n v="7350"/>
    <s v="Office Supplies/Stationery"/>
    <n v="130"/>
    <d v="2023-12-12T00:00:00"/>
    <s v="Japanese Race Supplies Limited"/>
    <s v="GNIN"/>
    <m/>
    <n v="181.32"/>
    <m/>
    <m/>
    <x v="9"/>
  </r>
  <r>
    <n v="7350"/>
    <s v="Office Supplies/Stationery"/>
    <n v="130"/>
    <d v="2023-12-12T00:00:00"/>
    <s v="STATIONERY"/>
    <s v="APRC"/>
    <s v="PO19004015"/>
    <n v="42.21"/>
    <m/>
    <m/>
    <x v="9"/>
  </r>
  <r>
    <n v="7350"/>
    <s v="Office Supplies/Stationery"/>
    <n v="140"/>
    <d v="2023-12-12T00:00:00"/>
    <s v="STATIONERY"/>
    <s v="APRC"/>
    <s v="PO19004015"/>
    <n v="49.66"/>
    <m/>
    <m/>
    <x v="9"/>
  </r>
  <r>
    <n v="7350"/>
    <s v="Office Supplies/Stationery"/>
    <n v="160"/>
    <d v="2023-12-12T00:00:00"/>
    <s v="STATIONERY"/>
    <s v="APRC"/>
    <s v="PO19004015"/>
    <n v="14.9"/>
    <m/>
    <m/>
    <x v="9"/>
  </r>
  <r>
    <n v="7350"/>
    <s v="Office Supplies/Stationery"/>
    <n v="935"/>
    <d v="2023-12-12T00:00:00"/>
    <s v="STATIONERY"/>
    <s v="APRC"/>
    <s v="PO19004015"/>
    <n v="12.42"/>
    <m/>
    <m/>
    <x v="9"/>
  </r>
  <r>
    <n v="7350"/>
    <s v="Office Supplies/Stationery"/>
    <n v="330"/>
    <d v="2023-12-13T00:00:00"/>
    <s v="A4 paper_x000a_Gloves_x000a_Toilet paper_x000a_cups_x000a_mints_x000a_Post-it_x000a_Highlighter"/>
    <s v="APRC"/>
    <s v="PO34008939"/>
    <n v="258.17"/>
    <m/>
    <m/>
    <x v="9"/>
  </r>
  <r>
    <n v="7350"/>
    <s v="Office Supplies/Stationery"/>
    <n v="340"/>
    <d v="2023-12-13T00:00:00"/>
    <s v="A4 paper_x000a_Gloves_x000a_Toilet paper_x000a_cups_x000a_mints_x000a_Post-it_x000a_Highlighter"/>
    <s v="APRC"/>
    <s v="PO34008939"/>
    <n v="258.17"/>
    <m/>
    <m/>
    <x v="9"/>
  </r>
  <r>
    <n v="7350"/>
    <s v="Office Supplies/Stationery"/>
    <n v="936"/>
    <d v="2023-12-13T00:00:00"/>
    <s v="A4 paper_x000a_Gloves_x000a_Toilet paper_x000a_cups_x000a_mints_x000a_Post-it_x000a_Highlighter"/>
    <s v="APRC"/>
    <s v="PO34008939"/>
    <n v="258.19"/>
    <m/>
    <m/>
    <x v="9"/>
  </r>
  <r>
    <n v="7350"/>
    <s v="Office Supplies/Stationery"/>
    <n v="110"/>
    <d v="2023-12-14T00:00:00"/>
    <s v="BROTHER TONERS"/>
    <s v="APRC"/>
    <s v="PO19004017"/>
    <n v="118.5"/>
    <m/>
    <m/>
    <x v="9"/>
  </r>
  <r>
    <n v="7350"/>
    <s v="Office Supplies/Stationery"/>
    <n v="110"/>
    <d v="2023-12-14T00:00:00"/>
    <s v="stationery for whole site"/>
    <s v="APRC"/>
    <s v="PO19004016"/>
    <n v="319.89999999999998"/>
    <m/>
    <m/>
    <x v="9"/>
  </r>
  <r>
    <n v="7350"/>
    <s v="Office Supplies/Stationery"/>
    <n v="112"/>
    <d v="2023-12-14T00:00:00"/>
    <s v="BROTHER TONERS"/>
    <s v="APRC"/>
    <s v="PO19004017"/>
    <n v="59.25"/>
    <m/>
    <m/>
    <x v="9"/>
  </r>
  <r>
    <n v="7350"/>
    <s v="Office Supplies/Stationery"/>
    <n v="112"/>
    <d v="2023-12-14T00:00:00"/>
    <s v="stationery for whole site"/>
    <s v="APRC"/>
    <s v="PO19004016"/>
    <n v="159.94999999999999"/>
    <m/>
    <m/>
    <x v="9"/>
  </r>
  <r>
    <n v="7350"/>
    <s v="Office Supplies/Stationery"/>
    <n v="120"/>
    <d v="2023-12-14T00:00:00"/>
    <s v="BROTHER TONERS"/>
    <s v="APRC"/>
    <s v="PO19004017"/>
    <n v="130.35"/>
    <m/>
    <m/>
    <x v="9"/>
  </r>
  <r>
    <n v="7350"/>
    <s v="Office Supplies/Stationery"/>
    <n v="120"/>
    <d v="2023-12-14T00:00:00"/>
    <s v="stationery for whole site"/>
    <s v="APRC"/>
    <s v="PO19004016"/>
    <n v="351.89"/>
    <m/>
    <m/>
    <x v="9"/>
  </r>
  <r>
    <n v="7350"/>
    <s v="Office Supplies/Stationery"/>
    <n v="130"/>
    <d v="2023-12-14T00:00:00"/>
    <s v="BROTHER TONERS"/>
    <s v="APRC"/>
    <s v="PO19004017"/>
    <n v="100.72"/>
    <m/>
    <m/>
    <x v="9"/>
  </r>
  <r>
    <n v="7350"/>
    <s v="Office Supplies/Stationery"/>
    <n v="130"/>
    <d v="2023-12-14T00:00:00"/>
    <s v="stationery for whole site"/>
    <s v="APRC"/>
    <s v="PO19004016"/>
    <n v="271.91000000000003"/>
    <m/>
    <m/>
    <x v="9"/>
  </r>
  <r>
    <n v="7350"/>
    <s v="Office Supplies/Stationery"/>
    <n v="140"/>
    <d v="2023-12-14T00:00:00"/>
    <s v="BROTHER TONERS"/>
    <s v="APRC"/>
    <s v="PO19004017"/>
    <n v="118.5"/>
    <m/>
    <m/>
    <x v="9"/>
  </r>
  <r>
    <n v="7350"/>
    <s v="Office Supplies/Stationery"/>
    <n v="140"/>
    <d v="2023-12-14T00:00:00"/>
    <s v="stationery for whole site"/>
    <s v="APRC"/>
    <s v="PO19004016"/>
    <n v="319.89999999999998"/>
    <m/>
    <m/>
    <x v="9"/>
  </r>
  <r>
    <n v="7350"/>
    <s v="Office Supplies/Stationery"/>
    <n v="160"/>
    <d v="2023-12-14T00:00:00"/>
    <s v="BROTHER TONERS"/>
    <s v="APRC"/>
    <s v="PO19004017"/>
    <n v="35.549999999999997"/>
    <m/>
    <m/>
    <x v="9"/>
  </r>
  <r>
    <n v="7350"/>
    <s v="Office Supplies/Stationery"/>
    <n v="160"/>
    <d v="2023-12-14T00:00:00"/>
    <s v="stationery for whole site"/>
    <s v="APRC"/>
    <s v="PO19004016"/>
    <n v="95.97"/>
    <m/>
    <m/>
    <x v="9"/>
  </r>
  <r>
    <n v="7350"/>
    <s v="Office Supplies/Stationery"/>
    <n v="340"/>
    <d v="2023-12-14T00:00:00"/>
    <s v="Fleet Partners Trust T/A Fleetsmart"/>
    <s v="GNIN"/>
    <m/>
    <n v="-341.5"/>
    <m/>
    <m/>
    <x v="9"/>
  </r>
  <r>
    <n v="7350"/>
    <s v="Office Supplies/Stationery"/>
    <n v="935"/>
    <d v="2023-12-14T00:00:00"/>
    <s v="BROTHER TONERS"/>
    <s v="APRC"/>
    <s v="PO19004017"/>
    <n v="29.63"/>
    <m/>
    <m/>
    <x v="9"/>
  </r>
  <r>
    <n v="7350"/>
    <s v="Office Supplies/Stationery"/>
    <n v="935"/>
    <d v="2023-12-14T00:00:00"/>
    <s v="stationery for whole site"/>
    <s v="APRC"/>
    <s v="PO19004016"/>
    <n v="79.97"/>
    <m/>
    <m/>
    <x v="9"/>
  </r>
  <r>
    <n v="7350"/>
    <s v="Office Supplies/Stationery"/>
    <n v="210"/>
    <d v="2023-12-19T00:00:00"/>
    <s v="Stationery"/>
    <s v="APRC"/>
    <s v="PO19004026"/>
    <n v="111.52"/>
    <m/>
    <m/>
    <x v="9"/>
  </r>
  <r>
    <n v="7350"/>
    <s v="Office Supplies/Stationery"/>
    <n v="220"/>
    <d v="2023-12-19T00:00:00"/>
    <s v="Stationery"/>
    <s v="APRC"/>
    <s v="PO19004026"/>
    <n v="111.52"/>
    <m/>
    <m/>
    <x v="9"/>
  </r>
  <r>
    <n v="7350"/>
    <s v="Office Supplies/Stationery"/>
    <n v="230"/>
    <d v="2023-12-19T00:00:00"/>
    <s v="Stationery"/>
    <s v="APRC"/>
    <s v="PO19004026"/>
    <n v="111.52"/>
    <m/>
    <m/>
    <x v="9"/>
  </r>
  <r>
    <n v="7350"/>
    <s v="Office Supplies/Stationery"/>
    <n v="240"/>
    <d v="2023-12-19T00:00:00"/>
    <s v="Stationery"/>
    <s v="APRC"/>
    <s v="PO19004026"/>
    <n v="111.52"/>
    <m/>
    <m/>
    <x v="9"/>
  </r>
  <r>
    <n v="7350"/>
    <s v="Office Supplies/Stationery"/>
    <n v="340"/>
    <d v="2023-12-19T00:00:00"/>
    <s v="Stationery"/>
    <s v="APRC"/>
    <s v="PO19004026"/>
    <n v="50.18"/>
    <m/>
    <m/>
    <x v="9"/>
  </r>
  <r>
    <n v="7350"/>
    <s v="Office Supplies/Stationery"/>
    <n v="936"/>
    <d v="2023-12-19T00:00:00"/>
    <s v="Stationery"/>
    <s v="APRC"/>
    <s v="PO19004026"/>
    <n v="61.34"/>
    <m/>
    <m/>
    <x v="9"/>
  </r>
  <r>
    <n v="7350"/>
    <s v="Office Supplies/Stationery"/>
    <n v="110"/>
    <d v="2023-12-21T00:00:00"/>
    <s v="STATIONERY"/>
    <s v="APRC"/>
    <s v="PO19004030"/>
    <n v="122.57"/>
    <m/>
    <m/>
    <x v="9"/>
  </r>
  <r>
    <n v="7350"/>
    <s v="Office Supplies/Stationery"/>
    <n v="112"/>
    <d v="2023-12-21T00:00:00"/>
    <s v="STATIONERY"/>
    <s v="APRC"/>
    <s v="PO19004030"/>
    <n v="61.29"/>
    <m/>
    <m/>
    <x v="9"/>
  </r>
  <r>
    <n v="7350"/>
    <s v="Office Supplies/Stationery"/>
    <n v="120"/>
    <d v="2023-12-21T00:00:00"/>
    <s v="STATIONERY"/>
    <s v="APRC"/>
    <s v="PO19004030"/>
    <n v="134.83000000000001"/>
    <m/>
    <m/>
    <x v="9"/>
  </r>
  <r>
    <n v="7350"/>
    <s v="Office Supplies/Stationery"/>
    <n v="130"/>
    <d v="2023-12-21T00:00:00"/>
    <s v="STATIONERY"/>
    <s v="APRC"/>
    <s v="PO19004030"/>
    <n v="104.18"/>
    <m/>
    <m/>
    <x v="9"/>
  </r>
  <r>
    <n v="7350"/>
    <s v="Office Supplies/Stationery"/>
    <n v="140"/>
    <d v="2023-12-21T00:00:00"/>
    <s v="STATIONERY"/>
    <s v="APRC"/>
    <s v="PO19004030"/>
    <n v="122.57"/>
    <m/>
    <m/>
    <x v="9"/>
  </r>
  <r>
    <n v="7350"/>
    <s v="Office Supplies/Stationery"/>
    <n v="160"/>
    <d v="2023-12-21T00:00:00"/>
    <s v="STATIONERY"/>
    <s v="APRC"/>
    <s v="PO19004030"/>
    <n v="36.770000000000003"/>
    <m/>
    <m/>
    <x v="9"/>
  </r>
  <r>
    <n v="7350"/>
    <s v="Office Supplies/Stationery"/>
    <n v="210"/>
    <d v="2023-12-21T00:00:00"/>
    <s v="Copy Paper"/>
    <s v="APRC"/>
    <s v="PO19004031"/>
    <n v="20.85"/>
    <m/>
    <m/>
    <x v="9"/>
  </r>
  <r>
    <n v="7350"/>
    <s v="Office Supplies/Stationery"/>
    <n v="220"/>
    <d v="2023-12-21T00:00:00"/>
    <s v="Copy Paper"/>
    <s v="APRC"/>
    <s v="PO19004031"/>
    <n v="20.85"/>
    <m/>
    <m/>
    <x v="9"/>
  </r>
  <r>
    <n v="7350"/>
    <s v="Office Supplies/Stationery"/>
    <n v="230"/>
    <d v="2023-12-21T00:00:00"/>
    <s v="Copy Paper"/>
    <s v="APRC"/>
    <s v="PO19004031"/>
    <n v="20.85"/>
    <m/>
    <m/>
    <x v="9"/>
  </r>
  <r>
    <n v="7350"/>
    <s v="Office Supplies/Stationery"/>
    <n v="240"/>
    <d v="2023-12-21T00:00:00"/>
    <s v="Copy Paper"/>
    <s v="APRC"/>
    <s v="PO19004031"/>
    <n v="20.85"/>
    <m/>
    <m/>
    <x v="9"/>
  </r>
  <r>
    <n v="7350"/>
    <s v="Office Supplies/Stationery"/>
    <n v="340"/>
    <d v="2023-12-21T00:00:00"/>
    <s v="Copy Paper"/>
    <s v="APRC"/>
    <s v="PO19004031"/>
    <n v="9.3800000000000008"/>
    <m/>
    <m/>
    <x v="9"/>
  </r>
  <r>
    <n v="7350"/>
    <s v="Office Supplies/Stationery"/>
    <n v="935"/>
    <d v="2023-12-21T00:00:00"/>
    <s v="STATIONERY"/>
    <s v="APRC"/>
    <s v="PO19004030"/>
    <n v="30.64"/>
    <m/>
    <m/>
    <x v="9"/>
  </r>
  <r>
    <n v="7350"/>
    <s v="Office Supplies/Stationery"/>
    <n v="936"/>
    <d v="2023-12-21T00:00:00"/>
    <s v="Copy Paper"/>
    <s v="APRC"/>
    <s v="PO19004031"/>
    <n v="11.47"/>
    <m/>
    <m/>
    <x v="9"/>
  </r>
  <r>
    <n v="7350"/>
    <s v="Office Supplies/Stationery"/>
    <n v="210"/>
    <d v="2024-01-01T00:00:00"/>
    <s v="NWT STAMPS X 4"/>
    <s v="APRC"/>
    <s v="PO24008561"/>
    <n v="34.78"/>
    <m/>
    <m/>
    <x v="9"/>
  </r>
  <r>
    <n v="7350"/>
    <s v="Office Supplies/Stationery"/>
    <n v="220"/>
    <d v="2024-01-01T00:00:00"/>
    <s v="NWT STAMPS X 4"/>
    <s v="APRC"/>
    <s v="PO24008561"/>
    <n v="34.78"/>
    <m/>
    <m/>
    <x v="9"/>
  </r>
  <r>
    <n v="7350"/>
    <s v="Office Supplies/Stationery"/>
    <n v="230"/>
    <d v="2024-01-01T00:00:00"/>
    <s v="NWT STAMPS X 4"/>
    <s v="APRC"/>
    <s v="PO24008561"/>
    <n v="34.78"/>
    <m/>
    <m/>
    <x v="9"/>
  </r>
  <r>
    <n v="7350"/>
    <s v="Office Supplies/Stationery"/>
    <n v="240"/>
    <d v="2024-01-01T00:00:00"/>
    <s v="NWT STAMPS X 4"/>
    <s v="APRC"/>
    <s v="PO24008561"/>
    <n v="34.78"/>
    <m/>
    <m/>
    <x v="9"/>
  </r>
  <r>
    <n v="7350"/>
    <s v="Office Supplies/Stationery"/>
    <n v="340"/>
    <d v="2024-01-01T00:00:00"/>
    <s v="NWT STAMPS X 4"/>
    <s v="APRC"/>
    <s v="PO24008561"/>
    <n v="15.65"/>
    <m/>
    <m/>
    <x v="9"/>
  </r>
  <r>
    <n v="7350"/>
    <s v="Office Supplies/Stationery"/>
    <n v="936"/>
    <d v="2024-01-01T00:00:00"/>
    <s v="NWT STAMPS X 4"/>
    <s v="APRC"/>
    <s v="PO24008561"/>
    <n v="19.13"/>
    <m/>
    <m/>
    <x v="9"/>
  </r>
  <r>
    <n v="7350"/>
    <s v="Office Supplies/Stationery"/>
    <n v="110"/>
    <d v="2024-01-05T00:00:00"/>
    <s v="STATIONERY FOR WHOLE SITE"/>
    <s v="APRC"/>
    <s v="PO19004037"/>
    <n v="106.45"/>
    <m/>
    <m/>
    <x v="9"/>
  </r>
  <r>
    <n v="7350"/>
    <s v="Office Supplies/Stationery"/>
    <n v="112"/>
    <d v="2024-01-05T00:00:00"/>
    <s v="STATIONERY FOR WHOLE SITE"/>
    <s v="APRC"/>
    <s v="PO19004037"/>
    <n v="53.23"/>
    <m/>
    <m/>
    <x v="9"/>
  </r>
  <r>
    <n v="7350"/>
    <s v="Office Supplies/Stationery"/>
    <n v="120"/>
    <d v="2024-01-05T00:00:00"/>
    <s v="STATIONERY FOR WHOLE SITE"/>
    <s v="APRC"/>
    <s v="PO19004037"/>
    <n v="117.1"/>
    <m/>
    <m/>
    <x v="9"/>
  </r>
  <r>
    <n v="7350"/>
    <s v="Office Supplies/Stationery"/>
    <n v="130"/>
    <d v="2024-01-05T00:00:00"/>
    <s v="STATIONERY FOR WHOLE SITE"/>
    <s v="APRC"/>
    <s v="PO19004037"/>
    <n v="90.49"/>
    <m/>
    <m/>
    <x v="9"/>
  </r>
  <r>
    <n v="7350"/>
    <s v="Office Supplies/Stationery"/>
    <n v="140"/>
    <d v="2024-01-05T00:00:00"/>
    <s v="STATIONERY FOR WHOLE SITE"/>
    <s v="APRC"/>
    <s v="PO19004037"/>
    <n v="106.45"/>
    <m/>
    <m/>
    <x v="9"/>
  </r>
  <r>
    <n v="7350"/>
    <s v="Office Supplies/Stationery"/>
    <n v="160"/>
    <d v="2024-01-05T00:00:00"/>
    <s v="STATIONERY FOR WHOLE SITE"/>
    <s v="APRC"/>
    <s v="PO19004037"/>
    <n v="31.94"/>
    <m/>
    <m/>
    <x v="9"/>
  </r>
  <r>
    <n v="7350"/>
    <s v="Office Supplies/Stationery"/>
    <n v="935"/>
    <d v="2024-01-05T00:00:00"/>
    <s v="STATIONERY FOR WHOLE SITE"/>
    <s v="APRC"/>
    <s v="PO19004037"/>
    <n v="26.62"/>
    <m/>
    <m/>
    <x v="9"/>
  </r>
  <r>
    <n v="7350"/>
    <s v="Office Supplies/Stationery"/>
    <n v="210"/>
    <d v="2024-01-08T00:00:00"/>
    <s v="Stationery"/>
    <s v="APRC"/>
    <s v="PO19004039"/>
    <n v="49.3"/>
    <m/>
    <m/>
    <x v="9"/>
  </r>
  <r>
    <n v="7350"/>
    <s v="Office Supplies/Stationery"/>
    <n v="220"/>
    <d v="2024-01-08T00:00:00"/>
    <s v="Stationery"/>
    <s v="APRC"/>
    <s v="PO19004039"/>
    <n v="49.3"/>
    <m/>
    <m/>
    <x v="9"/>
  </r>
  <r>
    <n v="7350"/>
    <s v="Office Supplies/Stationery"/>
    <n v="230"/>
    <d v="2024-01-08T00:00:00"/>
    <s v="Stationery"/>
    <s v="APRC"/>
    <s v="PO19004039"/>
    <n v="49.3"/>
    <m/>
    <m/>
    <x v="9"/>
  </r>
  <r>
    <n v="7350"/>
    <s v="Office Supplies/Stationery"/>
    <n v="240"/>
    <d v="2024-01-08T00:00:00"/>
    <s v="Stationery"/>
    <s v="APRC"/>
    <s v="PO19004039"/>
    <n v="49.3"/>
    <m/>
    <m/>
    <x v="9"/>
  </r>
  <r>
    <n v="7350"/>
    <s v="Office Supplies/Stationery"/>
    <n v="340"/>
    <d v="2024-01-08T00:00:00"/>
    <s v="Stationery"/>
    <s v="APRC"/>
    <s v="PO19004039"/>
    <n v="22.18"/>
    <m/>
    <m/>
    <x v="9"/>
  </r>
  <r>
    <n v="7350"/>
    <s v="Office Supplies/Stationery"/>
    <n v="936"/>
    <d v="2024-01-08T00:00:00"/>
    <s v="Stationery"/>
    <s v="APRC"/>
    <s v="PO19004039"/>
    <n v="27.11"/>
    <m/>
    <m/>
    <x v="9"/>
  </r>
  <r>
    <n v="7350"/>
    <s v="Office Supplies/Stationery"/>
    <n v="110"/>
    <d v="2024-01-11T00:00:00"/>
    <s v="STATIONERY"/>
    <s v="APRC"/>
    <s v="PO19004043"/>
    <n v="35.9"/>
    <m/>
    <m/>
    <x v="9"/>
  </r>
  <r>
    <n v="7350"/>
    <s v="Office Supplies/Stationery"/>
    <n v="110"/>
    <d v="2024-01-11T00:00:00"/>
    <s v="STATIONERY"/>
    <s v="APRC"/>
    <s v="PO19004044"/>
    <n v="44.7"/>
    <m/>
    <m/>
    <x v="9"/>
  </r>
  <r>
    <n v="7350"/>
    <s v="Office Supplies/Stationery"/>
    <n v="112"/>
    <d v="2024-01-11T00:00:00"/>
    <s v="STATIONERY"/>
    <s v="APRC"/>
    <s v="PO19004043"/>
    <n v="17.96"/>
    <m/>
    <m/>
    <x v="9"/>
  </r>
  <r>
    <n v="7350"/>
    <s v="Office Supplies/Stationery"/>
    <n v="112"/>
    <d v="2024-01-11T00:00:00"/>
    <s v="STATIONERY"/>
    <s v="APRC"/>
    <s v="PO19004044"/>
    <n v="22.36"/>
    <m/>
    <m/>
    <x v="9"/>
  </r>
  <r>
    <n v="7350"/>
    <s v="Office Supplies/Stationery"/>
    <n v="120"/>
    <d v="2024-01-11T00:00:00"/>
    <s v="STATIONERY"/>
    <s v="APRC"/>
    <s v="PO19004043"/>
    <n v="39.5"/>
    <m/>
    <m/>
    <x v="9"/>
  </r>
  <r>
    <n v="7350"/>
    <s v="Office Supplies/Stationery"/>
    <n v="120"/>
    <d v="2024-01-11T00:00:00"/>
    <s v="STATIONERY"/>
    <s v="APRC"/>
    <s v="PO19004044"/>
    <n v="49.18"/>
    <m/>
    <m/>
    <x v="9"/>
  </r>
  <r>
    <n v="7350"/>
    <s v="Office Supplies/Stationery"/>
    <n v="130"/>
    <d v="2024-01-11T00:00:00"/>
    <s v="STATIONERY"/>
    <s v="APRC"/>
    <s v="PO19004043"/>
    <n v="30.52"/>
    <m/>
    <m/>
    <x v="9"/>
  </r>
  <r>
    <n v="7350"/>
    <s v="Office Supplies/Stationery"/>
    <n v="130"/>
    <d v="2024-01-11T00:00:00"/>
    <s v="STATIONERY"/>
    <s v="APRC"/>
    <s v="PO19004044"/>
    <n v="38"/>
    <m/>
    <m/>
    <x v="9"/>
  </r>
  <r>
    <n v="7350"/>
    <s v="Office Supplies/Stationery"/>
    <n v="140"/>
    <d v="2024-01-11T00:00:00"/>
    <s v="STATIONERY"/>
    <s v="APRC"/>
    <s v="PO19004043"/>
    <n v="35.9"/>
    <m/>
    <m/>
    <x v="9"/>
  </r>
  <r>
    <n v="7350"/>
    <s v="Office Supplies/Stationery"/>
    <n v="140"/>
    <d v="2024-01-11T00:00:00"/>
    <s v="STATIONERY"/>
    <s v="APRC"/>
    <s v="PO19004044"/>
    <n v="44.7"/>
    <m/>
    <m/>
    <x v="9"/>
  </r>
  <r>
    <n v="7350"/>
    <s v="Office Supplies/Stationery"/>
    <n v="160"/>
    <d v="2024-01-11T00:00:00"/>
    <s v="STATIONERY"/>
    <s v="APRC"/>
    <s v="PO19004043"/>
    <n v="10.77"/>
    <m/>
    <m/>
    <x v="9"/>
  </r>
  <r>
    <n v="7350"/>
    <s v="Office Supplies/Stationery"/>
    <n v="160"/>
    <d v="2024-01-11T00:00:00"/>
    <s v="STATIONERY"/>
    <s v="APRC"/>
    <s v="PO19004044"/>
    <n v="13.41"/>
    <m/>
    <m/>
    <x v="9"/>
  </r>
  <r>
    <n v="7350"/>
    <s v="Office Supplies/Stationery"/>
    <n v="935"/>
    <d v="2024-01-11T00:00:00"/>
    <s v="STATIONERY"/>
    <s v="APRC"/>
    <s v="PO19004043"/>
    <n v="8.9700000000000006"/>
    <m/>
    <m/>
    <x v="9"/>
  </r>
  <r>
    <n v="7350"/>
    <s v="Office Supplies/Stationery"/>
    <n v="935"/>
    <d v="2024-01-11T00:00:00"/>
    <s v="STATIONERY"/>
    <s v="APRC"/>
    <s v="PO19004044"/>
    <n v="11.17"/>
    <m/>
    <m/>
    <x v="9"/>
  </r>
  <r>
    <n v="7350"/>
    <s v="Office Supplies/Stationery"/>
    <n v="110"/>
    <d v="2024-01-12T00:00:00"/>
    <s v="SUNSCREEN AND TOILET PAPER FOR SITE"/>
    <s v="APRC"/>
    <s v="PO19004047"/>
    <n v="78.39"/>
    <m/>
    <m/>
    <x v="9"/>
  </r>
  <r>
    <n v="7350"/>
    <s v="Office Supplies/Stationery"/>
    <n v="112"/>
    <d v="2024-01-12T00:00:00"/>
    <s v="SUNSCREEN AND TOILET PAPER FOR SITE"/>
    <s v="APRC"/>
    <s v="PO19004047"/>
    <n v="39.19"/>
    <m/>
    <m/>
    <x v="9"/>
  </r>
  <r>
    <n v="7350"/>
    <s v="Office Supplies/Stationery"/>
    <n v="120"/>
    <d v="2024-01-12T00:00:00"/>
    <s v="SUNSCREEN AND TOILET PAPER FOR SITE"/>
    <s v="APRC"/>
    <s v="PO19004047"/>
    <n v="86.23"/>
    <m/>
    <m/>
    <x v="9"/>
  </r>
  <r>
    <n v="7350"/>
    <s v="Office Supplies/Stationery"/>
    <n v="130"/>
    <d v="2024-01-12T00:00:00"/>
    <s v="SUNSCREEN AND TOILET PAPER FOR SITE"/>
    <s v="APRC"/>
    <s v="PO19004047"/>
    <n v="66.63"/>
    <m/>
    <m/>
    <x v="9"/>
  </r>
  <r>
    <n v="7350"/>
    <s v="Office Supplies/Stationery"/>
    <n v="140"/>
    <d v="2024-01-12T00:00:00"/>
    <s v="SUNSCREEN AND TOILET PAPER FOR SITE"/>
    <s v="APRC"/>
    <s v="PO19004047"/>
    <n v="78.39"/>
    <m/>
    <m/>
    <x v="9"/>
  </r>
  <r>
    <n v="7350"/>
    <s v="Office Supplies/Stationery"/>
    <n v="160"/>
    <d v="2024-01-12T00:00:00"/>
    <s v="SUNSCREEN AND TOILET PAPER FOR SITE"/>
    <s v="APRC"/>
    <s v="PO19004047"/>
    <n v="23.51"/>
    <m/>
    <m/>
    <x v="9"/>
  </r>
  <r>
    <n v="7350"/>
    <s v="Office Supplies/Stationery"/>
    <n v="935"/>
    <d v="2024-01-12T00:00:00"/>
    <s v="SUNSCREEN AND TOILET PAPER FOR SITE"/>
    <s v="APRC"/>
    <s v="PO19004047"/>
    <n v="19.600000000000001"/>
    <m/>
    <m/>
    <x v="9"/>
  </r>
  <r>
    <n v="7350"/>
    <s v="Office Supplies/Stationery"/>
    <n v="210"/>
    <d v="2024-01-15T00:00:00"/>
    <s v="Advertising NWT"/>
    <s v="APRC"/>
    <s v="PO19004050"/>
    <n v="172.83"/>
    <m/>
    <m/>
    <x v="9"/>
  </r>
  <r>
    <n v="7350"/>
    <s v="Office Supplies/Stationery"/>
    <n v="220"/>
    <d v="2024-01-15T00:00:00"/>
    <s v="Advertising NWT"/>
    <s v="APRC"/>
    <s v="PO19004050"/>
    <n v="172.83"/>
    <m/>
    <m/>
    <x v="9"/>
  </r>
  <r>
    <n v="7350"/>
    <s v="Office Supplies/Stationery"/>
    <n v="230"/>
    <d v="2024-01-15T00:00:00"/>
    <s v="Advertising NWT"/>
    <s v="APRC"/>
    <s v="PO19004050"/>
    <n v="172.83"/>
    <m/>
    <m/>
    <x v="9"/>
  </r>
  <r>
    <n v="7350"/>
    <s v="Office Supplies/Stationery"/>
    <n v="240"/>
    <d v="2024-01-15T00:00:00"/>
    <s v="Advertising NWT"/>
    <s v="APRC"/>
    <s v="PO19004050"/>
    <n v="172.83"/>
    <m/>
    <m/>
    <x v="9"/>
  </r>
  <r>
    <n v="7350"/>
    <s v="Office Supplies/Stationery"/>
    <n v="340"/>
    <d v="2024-01-15T00:00:00"/>
    <s v="Advertising NWT"/>
    <s v="APRC"/>
    <s v="PO19004050"/>
    <n v="77.77"/>
    <m/>
    <m/>
    <x v="9"/>
  </r>
  <r>
    <n v="7350"/>
    <s v="Office Supplies/Stationery"/>
    <n v="936"/>
    <d v="2024-01-15T00:00:00"/>
    <s v="Advertising NWT"/>
    <s v="APRC"/>
    <s v="PO19004050"/>
    <n v="95.05"/>
    <m/>
    <m/>
    <x v="9"/>
  </r>
  <r>
    <n v="7350"/>
    <s v="Office Supplies/Stationery"/>
    <n v="110"/>
    <d v="2024-01-17T00:00:00"/>
    <s v="STATIONERY"/>
    <s v="APRC"/>
    <s v="PO19004052"/>
    <n v="137.05000000000001"/>
    <m/>
    <m/>
    <x v="9"/>
  </r>
  <r>
    <n v="7350"/>
    <s v="Office Supplies/Stationery"/>
    <n v="112"/>
    <d v="2024-01-17T00:00:00"/>
    <s v="STATIONERY"/>
    <s v="APRC"/>
    <s v="PO19004052"/>
    <n v="68.52"/>
    <m/>
    <m/>
    <x v="9"/>
  </r>
  <r>
    <n v="7350"/>
    <s v="Office Supplies/Stationery"/>
    <n v="120"/>
    <d v="2024-01-17T00:00:00"/>
    <s v="STATIONERY"/>
    <s v="APRC"/>
    <s v="PO19004052"/>
    <n v="150.76"/>
    <m/>
    <m/>
    <x v="9"/>
  </r>
  <r>
    <n v="7350"/>
    <s v="Office Supplies/Stationery"/>
    <n v="130"/>
    <d v="2024-01-17T00:00:00"/>
    <s v="STATIONERY"/>
    <s v="APRC"/>
    <s v="PO19004052"/>
    <n v="116.5"/>
    <m/>
    <m/>
    <x v="9"/>
  </r>
  <r>
    <n v="7350"/>
    <s v="Office Supplies/Stationery"/>
    <n v="140"/>
    <d v="2024-01-17T00:00:00"/>
    <s v="STATIONERY"/>
    <s v="APRC"/>
    <s v="PO19004052"/>
    <n v="137.05000000000001"/>
    <m/>
    <m/>
    <x v="9"/>
  </r>
  <r>
    <n v="7350"/>
    <s v="Office Supplies/Stationery"/>
    <n v="160"/>
    <d v="2024-01-17T00:00:00"/>
    <s v="STATIONERY"/>
    <s v="APRC"/>
    <s v="PO19004052"/>
    <n v="41.11"/>
    <m/>
    <m/>
    <x v="9"/>
  </r>
  <r>
    <n v="7350"/>
    <s v="Office Supplies/Stationery"/>
    <n v="935"/>
    <d v="2024-01-17T00:00:00"/>
    <s v="STATIONERY"/>
    <s v="APRC"/>
    <s v="PO19004052"/>
    <n v="34.26"/>
    <m/>
    <m/>
    <x v="9"/>
  </r>
  <r>
    <n v="7350"/>
    <s v="Office Supplies/Stationery"/>
    <n v="440"/>
    <d v="2024-01-19T00:00:00"/>
    <s v="Workshop fan_x000a_Laminated sticker cassetes"/>
    <s v="APRC"/>
    <s v="PO44101185"/>
    <n v="135.54"/>
    <m/>
    <m/>
    <x v="9"/>
  </r>
  <r>
    <n v="7350"/>
    <s v="Office Supplies/Stationery"/>
    <n v="110"/>
    <d v="2024-02-05T00:00:00"/>
    <s v="BROTHER TONERS"/>
    <s v="APRC"/>
    <s v="PO19004073"/>
    <n v="242.17"/>
    <m/>
    <m/>
    <x v="9"/>
  </r>
  <r>
    <n v="7350"/>
    <s v="Office Supplies/Stationery"/>
    <n v="110"/>
    <d v="2024-02-05T00:00:00"/>
    <s v="STATIONERY"/>
    <s v="APRC"/>
    <s v="PO19004071"/>
    <n v="459.43"/>
    <m/>
    <m/>
    <x v="9"/>
  </r>
  <r>
    <n v="7350"/>
    <s v="Office Supplies/Stationery"/>
    <n v="112"/>
    <d v="2024-02-05T00:00:00"/>
    <s v="BROTHER TONERS"/>
    <s v="APRC"/>
    <s v="PO19004073"/>
    <n v="121.08"/>
    <m/>
    <m/>
    <x v="9"/>
  </r>
  <r>
    <n v="7350"/>
    <s v="Office Supplies/Stationery"/>
    <n v="112"/>
    <d v="2024-02-05T00:00:00"/>
    <s v="STATIONERY"/>
    <s v="APRC"/>
    <s v="PO19004071"/>
    <n v="229.71"/>
    <m/>
    <m/>
    <x v="9"/>
  </r>
  <r>
    <n v="7350"/>
    <s v="Office Supplies/Stationery"/>
    <n v="120"/>
    <d v="2024-02-05T00:00:00"/>
    <s v="BROTHER TONERS"/>
    <s v="APRC"/>
    <s v="PO19004073"/>
    <n v="266.38"/>
    <m/>
    <m/>
    <x v="9"/>
  </r>
  <r>
    <n v="7350"/>
    <s v="Office Supplies/Stationery"/>
    <n v="120"/>
    <d v="2024-02-05T00:00:00"/>
    <s v="STATIONERY"/>
    <s v="APRC"/>
    <s v="PO19004071"/>
    <n v="505.37"/>
    <m/>
    <m/>
    <x v="9"/>
  </r>
  <r>
    <n v="7350"/>
    <s v="Office Supplies/Stationery"/>
    <n v="130"/>
    <d v="2024-02-05T00:00:00"/>
    <s v="BROTHER TONERS"/>
    <s v="APRC"/>
    <s v="PO19004073"/>
    <n v="205.83"/>
    <m/>
    <m/>
    <x v="9"/>
  </r>
  <r>
    <n v="7350"/>
    <s v="Office Supplies/Stationery"/>
    <n v="130"/>
    <d v="2024-02-05T00:00:00"/>
    <s v="STATIONERY"/>
    <s v="APRC"/>
    <s v="PO19004071"/>
    <n v="390.51"/>
    <m/>
    <m/>
    <x v="9"/>
  </r>
  <r>
    <n v="7350"/>
    <s v="Office Supplies/Stationery"/>
    <n v="140"/>
    <d v="2024-02-05T00:00:00"/>
    <s v="BROTHER TONERS"/>
    <s v="APRC"/>
    <s v="PO19004073"/>
    <n v="242.17"/>
    <m/>
    <m/>
    <x v="9"/>
  </r>
  <r>
    <n v="7350"/>
    <s v="Office Supplies/Stationery"/>
    <n v="140"/>
    <d v="2024-02-05T00:00:00"/>
    <s v="STATIONERY"/>
    <s v="APRC"/>
    <s v="PO19004071"/>
    <n v="459.43"/>
    <m/>
    <m/>
    <x v="9"/>
  </r>
  <r>
    <n v="7350"/>
    <s v="Office Supplies/Stationery"/>
    <n v="160"/>
    <d v="2024-02-05T00:00:00"/>
    <s v="BROTHER TONERS"/>
    <s v="APRC"/>
    <s v="PO19004073"/>
    <n v="72.650000000000006"/>
    <m/>
    <m/>
    <x v="9"/>
  </r>
  <r>
    <n v="7350"/>
    <s v="Office Supplies/Stationery"/>
    <n v="160"/>
    <d v="2024-02-05T00:00:00"/>
    <s v="STATIONERY"/>
    <s v="APRC"/>
    <s v="PO19004071"/>
    <n v="137.83000000000001"/>
    <m/>
    <m/>
    <x v="9"/>
  </r>
  <r>
    <n v="7350"/>
    <s v="Office Supplies/Stationery"/>
    <n v="430"/>
    <d v="2024-02-05T00:00:00"/>
    <s v="OFFICE SUPPLIES"/>
    <s v="APRC"/>
    <s v="PO44101205"/>
    <n v="97.8"/>
    <m/>
    <m/>
    <x v="9"/>
  </r>
  <r>
    <n v="7350"/>
    <s v="Office Supplies/Stationery"/>
    <n v="440"/>
    <d v="2024-02-05T00:00:00"/>
    <s v="OFFICE SUPPLIES"/>
    <s v="APRC"/>
    <s v="PO44101205"/>
    <n v="73.91"/>
    <m/>
    <m/>
    <x v="9"/>
  </r>
  <r>
    <n v="7350"/>
    <s v="Office Supplies/Stationery"/>
    <n v="935"/>
    <d v="2024-02-05T00:00:00"/>
    <s v="BROTHER TONERS"/>
    <s v="APRC"/>
    <s v="PO19004073"/>
    <n v="60.54"/>
    <m/>
    <m/>
    <x v="9"/>
  </r>
  <r>
    <n v="7350"/>
    <s v="Office Supplies/Stationery"/>
    <n v="935"/>
    <d v="2024-02-05T00:00:00"/>
    <s v="STATIONERY"/>
    <s v="APRC"/>
    <s v="PO19004071"/>
    <n v="114.86"/>
    <m/>
    <m/>
    <x v="9"/>
  </r>
  <r>
    <n v="7350"/>
    <s v="Office Supplies/Stationery"/>
    <n v="210"/>
    <d v="2024-02-08T00:00:00"/>
    <s v="Advertising NWT"/>
    <s v="APRC"/>
    <s v="PO19004075"/>
    <n v="76.900000000000006"/>
    <m/>
    <m/>
    <x v="9"/>
  </r>
  <r>
    <n v="7350"/>
    <s v="Office Supplies/Stationery"/>
    <n v="220"/>
    <d v="2024-02-08T00:00:00"/>
    <s v="Advertising NWT"/>
    <s v="APRC"/>
    <s v="PO19004075"/>
    <n v="76.900000000000006"/>
    <m/>
    <m/>
    <x v="9"/>
  </r>
  <r>
    <n v="7350"/>
    <s v="Office Supplies/Stationery"/>
    <n v="230"/>
    <d v="2024-02-08T00:00:00"/>
    <s v="Advertising NWT"/>
    <s v="APRC"/>
    <s v="PO19004075"/>
    <n v="76.900000000000006"/>
    <m/>
    <m/>
    <x v="9"/>
  </r>
  <r>
    <n v="7350"/>
    <s v="Office Supplies/Stationery"/>
    <n v="240"/>
    <d v="2024-02-08T00:00:00"/>
    <s v="Advertising NWT"/>
    <s v="APRC"/>
    <s v="PO19004075"/>
    <n v="76.900000000000006"/>
    <m/>
    <m/>
    <x v="9"/>
  </r>
  <r>
    <n v="7350"/>
    <s v="Office Supplies/Stationery"/>
    <n v="340"/>
    <d v="2024-02-08T00:00:00"/>
    <s v="Advertising NWT"/>
    <s v="APRC"/>
    <s v="PO19004075"/>
    <n v="34.61"/>
    <m/>
    <m/>
    <x v="9"/>
  </r>
  <r>
    <n v="7350"/>
    <s v="Office Supplies/Stationery"/>
    <n v="430"/>
    <d v="2024-02-08T00:00:00"/>
    <s v="office supplies"/>
    <s v="APRC"/>
    <s v="PO44101211"/>
    <n v="24.44"/>
    <m/>
    <m/>
    <x v="9"/>
  </r>
  <r>
    <n v="7350"/>
    <s v="Office Supplies/Stationery"/>
    <n v="440"/>
    <d v="2024-02-08T00:00:00"/>
    <s v="office supplies"/>
    <s v="APRC"/>
    <s v="PO44101211"/>
    <n v="108.7"/>
    <m/>
    <m/>
    <x v="9"/>
  </r>
  <r>
    <n v="7350"/>
    <s v="Office Supplies/Stationery"/>
    <n v="936"/>
    <d v="2024-02-08T00:00:00"/>
    <s v="Advertising NWT"/>
    <s v="APRC"/>
    <s v="PO19004075"/>
    <n v="42.3"/>
    <m/>
    <m/>
    <x v="9"/>
  </r>
  <r>
    <n v="7350"/>
    <s v="Office Supplies/Stationery"/>
    <n v="210"/>
    <d v="2024-02-09T00:00:00"/>
    <s v="Advertising NWT"/>
    <s v="APRC"/>
    <s v="PO19004076"/>
    <n v="35.26"/>
    <m/>
    <m/>
    <x v="9"/>
  </r>
  <r>
    <n v="7350"/>
    <s v="Office Supplies/Stationery"/>
    <n v="220"/>
    <d v="2024-02-09T00:00:00"/>
    <s v="Advertising NWT"/>
    <s v="APRC"/>
    <s v="PO19004076"/>
    <n v="35.26"/>
    <m/>
    <m/>
    <x v="9"/>
  </r>
  <r>
    <n v="7350"/>
    <s v="Office Supplies/Stationery"/>
    <n v="230"/>
    <d v="2024-02-09T00:00:00"/>
    <s v="Advertising NWT"/>
    <s v="APRC"/>
    <s v="PO19004076"/>
    <n v="35.26"/>
    <m/>
    <m/>
    <x v="9"/>
  </r>
  <r>
    <n v="7350"/>
    <s v="Office Supplies/Stationery"/>
    <n v="240"/>
    <d v="2024-02-09T00:00:00"/>
    <s v="Advertising NWT"/>
    <s v="APRC"/>
    <s v="PO19004076"/>
    <n v="35.26"/>
    <m/>
    <m/>
    <x v="9"/>
  </r>
  <r>
    <n v="7350"/>
    <s v="Office Supplies/Stationery"/>
    <n v="340"/>
    <d v="2024-02-09T00:00:00"/>
    <s v="Advertising NWT"/>
    <s v="APRC"/>
    <s v="PO19004076"/>
    <n v="15.87"/>
    <m/>
    <m/>
    <x v="9"/>
  </r>
  <r>
    <n v="7350"/>
    <s v="Office Supplies/Stationery"/>
    <n v="430"/>
    <d v="2024-02-09T00:00:00"/>
    <s v="label maker lab els"/>
    <s v="APRC"/>
    <s v="PO43100005"/>
    <n v="321.8"/>
    <m/>
    <m/>
    <x v="9"/>
  </r>
  <r>
    <n v="7350"/>
    <s v="Office Supplies/Stationery"/>
    <n v="440"/>
    <d v="2024-02-09T00:00:00"/>
    <s v="label maker lab els"/>
    <s v="APRC"/>
    <s v="PO43100005"/>
    <n v="321.8"/>
    <m/>
    <m/>
    <x v="9"/>
  </r>
  <r>
    <n v="7350"/>
    <s v="Office Supplies/Stationery"/>
    <n v="936"/>
    <d v="2024-02-09T00:00:00"/>
    <s v="Advertising NWT"/>
    <s v="APRC"/>
    <s v="PO19004076"/>
    <n v="19.39"/>
    <m/>
    <m/>
    <x v="9"/>
  </r>
  <r>
    <n v="7350"/>
    <s v="Office Supplies/Stationery"/>
    <n v="110"/>
    <d v="2024-02-12T00:00:00"/>
    <s v="STATIONERY"/>
    <s v="APRC"/>
    <s v="PO19004077"/>
    <n v="105.68"/>
    <m/>
    <m/>
    <x v="9"/>
  </r>
  <r>
    <n v="7350"/>
    <s v="Office Supplies/Stationery"/>
    <n v="112"/>
    <d v="2024-02-12T00:00:00"/>
    <s v="STATIONERY"/>
    <s v="APRC"/>
    <s v="PO19004077"/>
    <n v="52.83"/>
    <m/>
    <m/>
    <x v="9"/>
  </r>
  <r>
    <n v="7350"/>
    <s v="Office Supplies/Stationery"/>
    <n v="120"/>
    <d v="2024-02-12T00:00:00"/>
    <s v="STATIONERY"/>
    <s v="APRC"/>
    <s v="PO19004077"/>
    <n v="116.24"/>
    <m/>
    <m/>
    <x v="9"/>
  </r>
  <r>
    <n v="7350"/>
    <s v="Office Supplies/Stationery"/>
    <n v="130"/>
    <d v="2024-02-12T00:00:00"/>
    <s v="STATIONERY"/>
    <s v="APRC"/>
    <s v="PO19004077"/>
    <n v="89.83"/>
    <m/>
    <m/>
    <x v="9"/>
  </r>
  <r>
    <n v="7350"/>
    <s v="Office Supplies/Stationery"/>
    <n v="140"/>
    <d v="2024-02-12T00:00:00"/>
    <s v="STATIONERY"/>
    <s v="APRC"/>
    <s v="PO19004077"/>
    <n v="105.68"/>
    <m/>
    <m/>
    <x v="9"/>
  </r>
  <r>
    <n v="7350"/>
    <s v="Office Supplies/Stationery"/>
    <n v="160"/>
    <d v="2024-02-12T00:00:00"/>
    <s v="STATIONERY"/>
    <s v="APRC"/>
    <s v="PO19004077"/>
    <n v="31.7"/>
    <m/>
    <m/>
    <x v="9"/>
  </r>
  <r>
    <n v="7350"/>
    <s v="Office Supplies/Stationery"/>
    <n v="330"/>
    <d v="2024-02-12T00:00:00"/>
    <s v="AA battery_x000a_A4 Paper_x000a_A4 clear pocket_x000a_Paper Towels_x000a_Toilet paper_x000a_Cups_x000a_Mints_x000a_Thermal machine roll"/>
    <s v="APRC"/>
    <s v="PO34009092"/>
    <n v="258.77999999999997"/>
    <m/>
    <m/>
    <x v="9"/>
  </r>
  <r>
    <n v="7350"/>
    <s v="Office Supplies/Stationery"/>
    <n v="340"/>
    <d v="2024-02-12T00:00:00"/>
    <s v="AA battery_x000a_A4 Paper_x000a_A4 clear pocket_x000a_Paper Towels_x000a_Toilet paper_x000a_Cups_x000a_Mints_x000a_Thermal machine roll"/>
    <s v="APRC"/>
    <s v="PO34009092"/>
    <n v="258.77999999999997"/>
    <m/>
    <m/>
    <x v="9"/>
  </r>
  <r>
    <n v="7350"/>
    <s v="Office Supplies/Stationery"/>
    <n v="935"/>
    <d v="2024-02-12T00:00:00"/>
    <s v="STATIONERY"/>
    <s v="APRC"/>
    <s v="PO19004077"/>
    <n v="26.42"/>
    <m/>
    <m/>
    <x v="9"/>
  </r>
  <r>
    <n v="7350"/>
    <s v="Office Supplies/Stationery"/>
    <n v="110"/>
    <d v="2024-02-19T00:00:00"/>
    <s v="STATIONERY"/>
    <s v="APRC"/>
    <s v="PO19004078"/>
    <n v="88.16"/>
    <m/>
    <m/>
    <x v="9"/>
  </r>
  <r>
    <n v="7350"/>
    <s v="Office Supplies/Stationery"/>
    <n v="112"/>
    <d v="2024-02-19T00:00:00"/>
    <s v="STATIONERY"/>
    <s v="APRC"/>
    <s v="PO19004078"/>
    <n v="44.08"/>
    <m/>
    <m/>
    <x v="9"/>
  </r>
  <r>
    <n v="7350"/>
    <s v="Office Supplies/Stationery"/>
    <n v="120"/>
    <d v="2024-02-19T00:00:00"/>
    <s v="STATIONERY"/>
    <s v="APRC"/>
    <s v="PO19004078"/>
    <n v="96.97"/>
    <m/>
    <m/>
    <x v="9"/>
  </r>
  <r>
    <n v="7350"/>
    <s v="Office Supplies/Stationery"/>
    <n v="130"/>
    <d v="2024-02-19T00:00:00"/>
    <s v="STATIONERY"/>
    <s v="APRC"/>
    <s v="PO19004078"/>
    <n v="74.94"/>
    <m/>
    <m/>
    <x v="9"/>
  </r>
  <r>
    <n v="7350"/>
    <s v="Office Supplies/Stationery"/>
    <n v="140"/>
    <d v="2024-02-19T00:00:00"/>
    <s v="STATIONERY"/>
    <s v="APRC"/>
    <s v="PO19004078"/>
    <n v="88.16"/>
    <m/>
    <m/>
    <x v="9"/>
  </r>
  <r>
    <n v="7350"/>
    <s v="Office Supplies/Stationery"/>
    <n v="160"/>
    <d v="2024-02-19T00:00:00"/>
    <s v="STATIONERY"/>
    <s v="APRC"/>
    <s v="PO19004078"/>
    <n v="26.45"/>
    <m/>
    <m/>
    <x v="9"/>
  </r>
  <r>
    <n v="7350"/>
    <s v="Office Supplies/Stationery"/>
    <n v="935"/>
    <d v="2024-02-19T00:00:00"/>
    <s v="STATIONERY"/>
    <s v="APRC"/>
    <s v="PO19004078"/>
    <n v="22.04"/>
    <m/>
    <m/>
    <x v="9"/>
  </r>
  <r>
    <n v="7350"/>
    <s v="Office Supplies/Stationery"/>
    <n v="210"/>
    <d v="2024-02-20T00:00:00"/>
    <s v="Advertising NWT"/>
    <s v="APRC"/>
    <s v="PO19004080"/>
    <n v="62.3"/>
    <m/>
    <m/>
    <x v="9"/>
  </r>
  <r>
    <n v="7350"/>
    <s v="Office Supplies/Stationery"/>
    <n v="220"/>
    <d v="2024-02-20T00:00:00"/>
    <s v="Advertising NWT"/>
    <s v="APRC"/>
    <s v="PO19004080"/>
    <n v="62.3"/>
    <m/>
    <m/>
    <x v="9"/>
  </r>
  <r>
    <n v="7350"/>
    <s v="Office Supplies/Stationery"/>
    <n v="230"/>
    <d v="2024-02-20T00:00:00"/>
    <s v="Advertising NWT"/>
    <s v="APRC"/>
    <s v="PO19004080"/>
    <n v="62.3"/>
    <m/>
    <m/>
    <x v="9"/>
  </r>
  <r>
    <n v="7350"/>
    <s v="Office Supplies/Stationery"/>
    <n v="240"/>
    <d v="2024-02-20T00:00:00"/>
    <s v="Advertising NWT"/>
    <s v="APRC"/>
    <s v="PO19004080"/>
    <n v="62.3"/>
    <m/>
    <m/>
    <x v="9"/>
  </r>
  <r>
    <n v="7350"/>
    <s v="Office Supplies/Stationery"/>
    <n v="340"/>
    <d v="2024-02-20T00:00:00"/>
    <s v="Advertising NWT"/>
    <s v="APRC"/>
    <s v="PO19004080"/>
    <n v="28.03"/>
    <m/>
    <m/>
    <x v="9"/>
  </r>
  <r>
    <n v="7350"/>
    <s v="Office Supplies/Stationery"/>
    <n v="936"/>
    <d v="2024-02-20T00:00:00"/>
    <s v="Advertising NWT"/>
    <s v="APRC"/>
    <s v="PO19004080"/>
    <n v="34.270000000000003"/>
    <m/>
    <m/>
    <x v="9"/>
  </r>
  <r>
    <n v="7350"/>
    <s v="Office Supplies/Stationery"/>
    <n v="110"/>
    <d v="2024-02-26T00:00:00"/>
    <s v="STATIONERY FOR WHOLE SITE"/>
    <s v="APRC"/>
    <s v="PO19004087"/>
    <n v="82.11"/>
    <m/>
    <m/>
    <x v="9"/>
  </r>
  <r>
    <n v="7350"/>
    <s v="Office Supplies/Stationery"/>
    <n v="112"/>
    <d v="2024-02-26T00:00:00"/>
    <s v="STATIONERY FOR WHOLE SITE"/>
    <s v="APRC"/>
    <s v="PO19004087"/>
    <n v="41.06"/>
    <m/>
    <m/>
    <x v="9"/>
  </r>
  <r>
    <n v="7350"/>
    <s v="Office Supplies/Stationery"/>
    <n v="120"/>
    <d v="2024-02-26T00:00:00"/>
    <s v="STATIONERY FOR WHOLE SITE"/>
    <s v="APRC"/>
    <s v="PO19004087"/>
    <n v="90.33"/>
    <m/>
    <m/>
    <x v="9"/>
  </r>
  <r>
    <n v="7350"/>
    <s v="Office Supplies/Stationery"/>
    <n v="130"/>
    <d v="2024-02-26T00:00:00"/>
    <s v="STATIONERY FOR WHOLE SITE"/>
    <s v="APRC"/>
    <s v="PO19004087"/>
    <n v="69.8"/>
    <m/>
    <m/>
    <x v="9"/>
  </r>
  <r>
    <n v="7350"/>
    <s v="Office Supplies/Stationery"/>
    <n v="140"/>
    <d v="2024-02-26T00:00:00"/>
    <s v="STATIONERY FOR WHOLE SITE"/>
    <s v="APRC"/>
    <s v="PO19004087"/>
    <n v="82.11"/>
    <m/>
    <m/>
    <x v="9"/>
  </r>
  <r>
    <n v="7350"/>
    <s v="Office Supplies/Stationery"/>
    <n v="160"/>
    <d v="2024-02-26T00:00:00"/>
    <s v="STATIONERY FOR WHOLE SITE"/>
    <s v="APRC"/>
    <s v="PO19004087"/>
    <n v="24.63"/>
    <m/>
    <m/>
    <x v="9"/>
  </r>
  <r>
    <n v="7350"/>
    <s v="Office Supplies/Stationery"/>
    <n v="935"/>
    <d v="2024-02-26T00:00:00"/>
    <s v="STATIONERY FOR WHOLE SITE"/>
    <s v="APRC"/>
    <s v="PO19004087"/>
    <n v="20.53"/>
    <m/>
    <m/>
    <x v="9"/>
  </r>
  <r>
    <n v="7350"/>
    <s v="Office Supplies/Stationery"/>
    <n v="110"/>
    <d v="2024-02-27T00:00:00"/>
    <s v="Stationery"/>
    <s v="APRC"/>
    <s v="PO19004089"/>
    <n v="38.9"/>
    <m/>
    <m/>
    <x v="9"/>
  </r>
  <r>
    <n v="7350"/>
    <s v="Office Supplies/Stationery"/>
    <n v="112"/>
    <d v="2024-02-27T00:00:00"/>
    <s v="Stationery"/>
    <s v="APRC"/>
    <s v="PO19004089"/>
    <n v="19.45"/>
    <m/>
    <m/>
    <x v="9"/>
  </r>
  <r>
    <n v="7350"/>
    <s v="Office Supplies/Stationery"/>
    <n v="120"/>
    <d v="2024-02-27T00:00:00"/>
    <s v="Stationery"/>
    <s v="APRC"/>
    <s v="PO19004089"/>
    <n v="42.78"/>
    <m/>
    <m/>
    <x v="9"/>
  </r>
  <r>
    <n v="7350"/>
    <s v="Office Supplies/Stationery"/>
    <n v="130"/>
    <d v="2024-02-27T00:00:00"/>
    <s v="Stationery"/>
    <s v="APRC"/>
    <s v="PO19004089"/>
    <n v="33.06"/>
    <m/>
    <m/>
    <x v="9"/>
  </r>
  <r>
    <n v="7350"/>
    <s v="Office Supplies/Stationery"/>
    <n v="140"/>
    <d v="2024-02-27T00:00:00"/>
    <s v="Stationery"/>
    <s v="APRC"/>
    <s v="PO19004089"/>
    <n v="38.9"/>
    <m/>
    <m/>
    <x v="9"/>
  </r>
  <r>
    <n v="7350"/>
    <s v="Office Supplies/Stationery"/>
    <n v="160"/>
    <d v="2024-02-27T00:00:00"/>
    <s v="Stationery"/>
    <s v="APRC"/>
    <s v="PO19004089"/>
    <n v="11.67"/>
    <m/>
    <m/>
    <x v="9"/>
  </r>
  <r>
    <n v="7350"/>
    <s v="Office Supplies/Stationery"/>
    <n v="935"/>
    <d v="2024-02-27T00:00:00"/>
    <s v="Stationery"/>
    <s v="APRC"/>
    <s v="PO19004089"/>
    <n v="9.7200000000000006"/>
    <m/>
    <m/>
    <x v="9"/>
  </r>
  <r>
    <n v="7350"/>
    <s v="Office Supplies/Stationery"/>
    <n v="210"/>
    <d v="2024-02-28T00:00:00"/>
    <s v="Advertising NWT"/>
    <s v="APRC"/>
    <s v="PO19004093"/>
    <n v="22.5"/>
    <m/>
    <m/>
    <x v="13"/>
  </r>
  <r>
    <n v="7350"/>
    <s v="Office Supplies/Stationery"/>
    <n v="210"/>
    <d v="2024-02-28T00:00:00"/>
    <s v="Advertising NWT"/>
    <s v="APRC"/>
    <s v="PO19004092"/>
    <n v="47.98"/>
    <m/>
    <m/>
    <x v="13"/>
  </r>
  <r>
    <n v="7350"/>
    <s v="Office Supplies/Stationery"/>
    <n v="220"/>
    <d v="2024-02-28T00:00:00"/>
    <s v="Advertising NWT"/>
    <s v="APRC"/>
    <s v="PO19004093"/>
    <n v="22.5"/>
    <m/>
    <m/>
    <x v="13"/>
  </r>
  <r>
    <n v="7350"/>
    <s v="Office Supplies/Stationery"/>
    <n v="220"/>
    <d v="2024-02-28T00:00:00"/>
    <s v="Advertising NWT"/>
    <s v="APRC"/>
    <s v="PO19004092"/>
    <n v="47.98"/>
    <m/>
    <m/>
    <x v="13"/>
  </r>
  <r>
    <n v="7350"/>
    <s v="Office Supplies/Stationery"/>
    <n v="230"/>
    <d v="2024-02-28T00:00:00"/>
    <s v="Advertising NWT"/>
    <s v="APRC"/>
    <s v="PO19004093"/>
    <n v="22.5"/>
    <m/>
    <m/>
    <x v="13"/>
  </r>
  <r>
    <n v="7350"/>
    <s v="Office Supplies/Stationery"/>
    <n v="230"/>
    <d v="2024-02-28T00:00:00"/>
    <s v="Advertising NWT"/>
    <s v="APRC"/>
    <s v="PO19004092"/>
    <n v="47.98"/>
    <m/>
    <m/>
    <x v="13"/>
  </r>
  <r>
    <n v="7350"/>
    <s v="Office Supplies/Stationery"/>
    <n v="240"/>
    <d v="2024-02-28T00:00:00"/>
    <s v="Advertising NWT"/>
    <s v="APRC"/>
    <s v="PO19004093"/>
    <n v="22.5"/>
    <m/>
    <m/>
    <x v="13"/>
  </r>
  <r>
    <n v="7350"/>
    <s v="Office Supplies/Stationery"/>
    <n v="240"/>
    <d v="2024-02-28T00:00:00"/>
    <s v="Advertising NWT"/>
    <s v="APRC"/>
    <s v="PO19004092"/>
    <n v="47.98"/>
    <m/>
    <m/>
    <x v="13"/>
  </r>
  <r>
    <n v="7350"/>
    <s v="Office Supplies/Stationery"/>
    <n v="340"/>
    <d v="2024-02-28T00:00:00"/>
    <s v="Advertising NWT"/>
    <s v="APRC"/>
    <s v="PO19004093"/>
    <n v="10.130000000000001"/>
    <m/>
    <m/>
    <x v="13"/>
  </r>
  <r>
    <n v="7350"/>
    <s v="Office Supplies/Stationery"/>
    <n v="340"/>
    <d v="2024-02-28T00:00:00"/>
    <s v="Advertising NWT"/>
    <s v="APRC"/>
    <s v="PO19004092"/>
    <n v="21.59"/>
    <m/>
    <m/>
    <x v="13"/>
  </r>
  <r>
    <n v="7350"/>
    <s v="Office Supplies/Stationery"/>
    <n v="936"/>
    <d v="2024-02-28T00:00:00"/>
    <s v="Advertising NWT"/>
    <s v="APRC"/>
    <s v="PO19004093"/>
    <n v="12.38"/>
    <m/>
    <m/>
    <x v="13"/>
  </r>
  <r>
    <n v="7350"/>
    <s v="Office Supplies/Stationery"/>
    <n v="936"/>
    <d v="2024-02-28T00:00:00"/>
    <s v="Advertising NWT"/>
    <s v="APRC"/>
    <s v="PO19004092"/>
    <n v="26.39"/>
    <m/>
    <m/>
    <x v="13"/>
  </r>
  <r>
    <n v="7350"/>
    <s v="Office Supplies/Stationery"/>
    <n v="110"/>
    <d v="2024-02-29T00:00:00"/>
    <s v="Toilet rolls &amp; paper towels"/>
    <s v="APRC"/>
    <s v="PO19004094"/>
    <n v="125.24"/>
    <m/>
    <m/>
    <x v="13"/>
  </r>
  <r>
    <n v="7350"/>
    <s v="Office Supplies/Stationery"/>
    <n v="112"/>
    <d v="2024-02-29T00:00:00"/>
    <s v="Toilet rolls &amp; paper towels"/>
    <s v="APRC"/>
    <s v="PO19004094"/>
    <n v="62.62"/>
    <m/>
    <m/>
    <x v="13"/>
  </r>
  <r>
    <n v="7350"/>
    <s v="Office Supplies/Stationery"/>
    <n v="120"/>
    <d v="2024-02-29T00:00:00"/>
    <s v="Toilet rolls &amp; paper towels"/>
    <s v="APRC"/>
    <s v="PO19004094"/>
    <n v="137.77000000000001"/>
    <m/>
    <m/>
    <x v="13"/>
  </r>
  <r>
    <n v="7350"/>
    <s v="Office Supplies/Stationery"/>
    <n v="130"/>
    <d v="2024-02-29T00:00:00"/>
    <s v="Toilet rolls &amp; paper towels"/>
    <s v="APRC"/>
    <s v="PO19004094"/>
    <n v="106.45"/>
    <m/>
    <m/>
    <x v="13"/>
  </r>
  <r>
    <n v="7350"/>
    <s v="Office Supplies/Stationery"/>
    <n v="140"/>
    <d v="2024-02-29T00:00:00"/>
    <s v="Toilet rolls &amp; paper towels"/>
    <s v="APRC"/>
    <s v="PO19004094"/>
    <n v="125.24"/>
    <m/>
    <m/>
    <x v="13"/>
  </r>
  <r>
    <n v="7350"/>
    <s v="Office Supplies/Stationery"/>
    <n v="160"/>
    <d v="2024-02-29T00:00:00"/>
    <s v="Toilet rolls &amp; paper towels"/>
    <s v="APRC"/>
    <s v="PO19004094"/>
    <n v="37.57"/>
    <m/>
    <m/>
    <x v="13"/>
  </r>
  <r>
    <n v="7350"/>
    <s v="Office Supplies/Stationery"/>
    <n v="935"/>
    <d v="2024-02-29T00:00:00"/>
    <s v="Toilet rolls &amp; paper towels"/>
    <s v="APRC"/>
    <s v="PO19004094"/>
    <n v="31.31"/>
    <m/>
    <m/>
    <x v="13"/>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49">
  <r>
    <n v="7550"/>
    <s v="Training"/>
    <n v="140"/>
    <d v="2023-04-13T00:00:00"/>
    <s v="Aaron Fletcher"/>
    <n v="40.69"/>
    <n v="2155570"/>
    <s v="Aaron Fletcher"/>
    <x v="0"/>
  </r>
  <r>
    <n v="7550"/>
    <s v="Training"/>
    <n v="210"/>
    <d v="2023-07-07T00:00:00"/>
    <s v="Advertising NWT"/>
    <n v="347.34"/>
    <n v="2296705"/>
    <s v="Toyota New Zealand Ltd Misc"/>
    <x v="1"/>
  </r>
  <r>
    <n v="7550"/>
    <s v="Training"/>
    <n v="220"/>
    <d v="2023-07-07T00:00:00"/>
    <s v="Advertising NWT"/>
    <n v="347.34"/>
    <n v="2296705"/>
    <s v="Toyota New Zealand Ltd Misc"/>
    <x v="1"/>
  </r>
  <r>
    <n v="7550"/>
    <s v="Training"/>
    <n v="230"/>
    <d v="2023-07-07T00:00:00"/>
    <s v="Advertising NWT"/>
    <n v="347.34"/>
    <n v="2296705"/>
    <s v="Toyota New Zealand Ltd Misc"/>
    <x v="1"/>
  </r>
  <r>
    <n v="7550"/>
    <s v="Training"/>
    <n v="240"/>
    <d v="2023-07-07T00:00:00"/>
    <s v="Advertising NWT"/>
    <n v="347.34"/>
    <n v="2296705"/>
    <s v="Toyota New Zealand Ltd Misc"/>
    <x v="1"/>
  </r>
  <r>
    <n v="7550"/>
    <s v="Training"/>
    <n v="340"/>
    <d v="2023-07-07T00:00:00"/>
    <s v="Advertising NWT"/>
    <n v="156.30000000000001"/>
    <n v="2296705"/>
    <s v="Toyota New Zealand Ltd Misc"/>
    <x v="1"/>
  </r>
  <r>
    <n v="7550"/>
    <s v="Training"/>
    <n v="936"/>
    <d v="2023-07-07T00:00:00"/>
    <s v="Advertising NWT"/>
    <n v="191.03"/>
    <n v="2296705"/>
    <s v="Toyota New Zealand Ltd Misc"/>
    <x v="1"/>
  </r>
  <r>
    <n v="7550"/>
    <s v="Training"/>
    <n v="240"/>
    <d v="2023-04-19T00:00:00"/>
    <s v="Canon New Zealand Ltd"/>
    <n v="147.77000000000001"/>
    <n v="2161659"/>
    <s v="Canon New Zealand Ltd"/>
    <x v="1"/>
  </r>
  <r>
    <n v="7550"/>
    <s v="Training"/>
    <n v="440"/>
    <d v="2023-05-15T00:00:00"/>
    <s v="Dale Murray"/>
    <n v="146.96"/>
    <n v="2192775"/>
    <s v="Staff Reimbursements"/>
    <x v="0"/>
  </r>
  <r>
    <n v="7550"/>
    <s v="Training"/>
    <n v="210"/>
    <d v="2023-04-14T00:00:00"/>
    <s v="Dayton Howie "/>
    <n v="1000"/>
    <n v="2157122"/>
    <s v="Dayton Howie "/>
    <x v="2"/>
  </r>
  <r>
    <n v="7550"/>
    <s v="Training"/>
    <n v="220"/>
    <d v="2023-04-14T00:00:00"/>
    <s v="Dayton Howie "/>
    <n v="-869.57"/>
    <n v="2157120"/>
    <s v="Dayton Howie "/>
    <x v="2"/>
  </r>
  <r>
    <n v="7550"/>
    <s v="Training"/>
    <n v="220"/>
    <d v="2023-04-14T00:00:00"/>
    <s v="Dayton Howie "/>
    <n v="-869.57"/>
    <n v="2157120"/>
    <s v="Dayton Howie "/>
    <x v="2"/>
  </r>
  <r>
    <n v="7550"/>
    <s v="Training"/>
    <n v="220"/>
    <d v="2023-04-14T00:00:00"/>
    <s v="Dayton Howie "/>
    <n v="1000"/>
    <n v="2157122"/>
    <s v="Dayton Howie "/>
    <x v="2"/>
  </r>
  <r>
    <n v="7550"/>
    <s v="Training"/>
    <n v="260"/>
    <d v="2023-04-14T00:00:00"/>
    <s v="Dayton Howie "/>
    <n v="-869.57"/>
    <n v="2157120"/>
    <s v="Dayton Howie "/>
    <x v="2"/>
  </r>
  <r>
    <n v="7550"/>
    <s v="Training"/>
    <n v="260"/>
    <d v="2023-04-14T00:00:00"/>
    <s v="Dayton Howie "/>
    <n v="1000"/>
    <n v="2157122"/>
    <s v="Dayton Howie "/>
    <x v="2"/>
  </r>
  <r>
    <n v="7550"/>
    <s v="Training"/>
    <n v="210"/>
    <d v="2023-04-14T00:00:00"/>
    <s v="Dayton Howie - "/>
    <n v="869.57"/>
    <n v="2157103"/>
    <s v="Dayton Howie "/>
    <x v="2"/>
  </r>
  <r>
    <n v="7550"/>
    <s v="Training"/>
    <n v="220"/>
    <d v="2023-04-14T00:00:00"/>
    <s v="Dayton Howie - "/>
    <n v="869.57"/>
    <n v="2157103"/>
    <s v="Dayton Howie "/>
    <x v="2"/>
  </r>
  <r>
    <n v="7550"/>
    <s v="Training"/>
    <n v="260"/>
    <d v="2023-04-14T00:00:00"/>
    <s v="Dayton Howie - "/>
    <n v="869.57"/>
    <n v="2157103"/>
    <s v="Dayton Howie "/>
    <x v="2"/>
  </r>
  <r>
    <n v="7550"/>
    <s v="Training"/>
    <n v="340"/>
    <d v="2023-05-15T00:00:00"/>
    <s v="Erson Teuboh"/>
    <n v="84.83"/>
    <n v="2192780"/>
    <s v="Staff Reimbursements"/>
    <x v="0"/>
  </r>
  <r>
    <n v="7550"/>
    <s v="Training"/>
    <n v="440"/>
    <d v="2023-10-16T00:00:00"/>
    <s v="First Choice WOF Consulting"/>
    <n v="605"/>
    <n v="2390345"/>
    <s v="First Choice WOF Consulting"/>
    <x v="3"/>
  </r>
  <r>
    <n v="7550"/>
    <s v="Training"/>
    <n v="440"/>
    <d v="2023-05-18T00:00:00"/>
    <s v="First Choice WOF Consulting- hobby technicians"/>
    <n v="1100"/>
    <n v="2199377"/>
    <s v="First Choice WOF Consulting"/>
    <x v="3"/>
  </r>
  <r>
    <n v="7550"/>
    <s v="Training"/>
    <n v="210"/>
    <d v="2023-12-19T00:00:00"/>
    <s v="Institute of Managers and Leaders Australia and NZ"/>
    <n v="86.96"/>
    <n v="2478994"/>
    <s v="Institute of Managers and Leaders Australia and NZ"/>
    <x v="4"/>
  </r>
  <r>
    <n v="7550"/>
    <s v="Training"/>
    <n v="220"/>
    <d v="2023-12-19T00:00:00"/>
    <s v="Institute of Managers and Leaders Australia and NZ"/>
    <n v="98.04"/>
    <n v="2478994"/>
    <s v="Institute of Managers and Leaders Australia and NZ"/>
    <x v="4"/>
  </r>
  <r>
    <n v="7550"/>
    <s v="Training"/>
    <n v="110"/>
    <d v="2023-11-24T00:00:00"/>
    <s v="Matt Oxnam Parking tnz conference"/>
    <n v="50"/>
    <n v="2443115"/>
    <s v="Matt Oxnam"/>
    <x v="0"/>
  </r>
  <r>
    <n v="7550"/>
    <s v="Training"/>
    <n v="110"/>
    <d v="2023-03-01T00:00:00"/>
    <s v="Mind Coach"/>
    <n v="65"/>
    <n v="2145409"/>
    <m/>
    <x v="5"/>
  </r>
  <r>
    <n v="7550"/>
    <s v="Training"/>
    <n v="112"/>
    <d v="2023-03-01T00:00:00"/>
    <s v="Mind Coach"/>
    <n v="65"/>
    <n v="2145409"/>
    <m/>
    <x v="5"/>
  </r>
  <r>
    <n v="7550"/>
    <s v="Training"/>
    <n v="120"/>
    <d v="2023-03-01T00:00:00"/>
    <s v="Mind Coach"/>
    <n v="65"/>
    <n v="2145409"/>
    <m/>
    <x v="5"/>
  </r>
  <r>
    <n v="7550"/>
    <s v="Training"/>
    <n v="130"/>
    <d v="2023-03-01T00:00:00"/>
    <s v="Mind Coach"/>
    <n v="45.5"/>
    <n v="2145409"/>
    <m/>
    <x v="5"/>
  </r>
  <r>
    <n v="7550"/>
    <s v="Training"/>
    <n v="140"/>
    <d v="2023-03-01T00:00:00"/>
    <s v="Mind Coach"/>
    <n v="32.5"/>
    <n v="2145409"/>
    <m/>
    <x v="5"/>
  </r>
  <r>
    <n v="7550"/>
    <s v="Training"/>
    <n v="142"/>
    <d v="2023-03-01T00:00:00"/>
    <s v="Mind Coach"/>
    <n v="32.5"/>
    <n v="2145409"/>
    <m/>
    <x v="5"/>
  </r>
  <r>
    <n v="7550"/>
    <s v="Training"/>
    <n v="147"/>
    <d v="2023-03-01T00:00:00"/>
    <s v="Mind Coach"/>
    <n v="39"/>
    <n v="2145409"/>
    <m/>
    <x v="5"/>
  </r>
  <r>
    <n v="7550"/>
    <s v="Training"/>
    <n v="150"/>
    <d v="2023-03-01T00:00:00"/>
    <s v="Mind Coach"/>
    <n v="13"/>
    <n v="2145409"/>
    <m/>
    <x v="5"/>
  </r>
  <r>
    <n v="7550"/>
    <s v="Training"/>
    <n v="160"/>
    <d v="2023-03-01T00:00:00"/>
    <s v="Mind Coach"/>
    <n v="13"/>
    <n v="2145409"/>
    <m/>
    <x v="5"/>
  </r>
  <r>
    <n v="7550"/>
    <s v="Training"/>
    <n v="210"/>
    <d v="2023-03-01T00:00:00"/>
    <s v="Mind Coach"/>
    <n v="65"/>
    <n v="2145409"/>
    <m/>
    <x v="5"/>
  </r>
  <r>
    <n v="7550"/>
    <s v="Training"/>
    <n v="220"/>
    <d v="2023-03-01T00:00:00"/>
    <s v="Mind Coach"/>
    <n v="65"/>
    <n v="2145409"/>
    <m/>
    <x v="5"/>
  </r>
  <r>
    <n v="7550"/>
    <s v="Training"/>
    <n v="230"/>
    <d v="2023-03-01T00:00:00"/>
    <s v="Mind Coach"/>
    <n v="19.5"/>
    <n v="2145409"/>
    <m/>
    <x v="5"/>
  </r>
  <r>
    <n v="7550"/>
    <s v="Training"/>
    <n v="240"/>
    <d v="2023-03-01T00:00:00"/>
    <s v="Mind Coach"/>
    <n v="32.5"/>
    <n v="2145409"/>
    <m/>
    <x v="5"/>
  </r>
  <r>
    <n v="7550"/>
    <s v="Training"/>
    <n v="260"/>
    <d v="2023-03-01T00:00:00"/>
    <s v="Mind Coach"/>
    <n v="6.5"/>
    <n v="2145409"/>
    <m/>
    <x v="5"/>
  </r>
  <r>
    <n v="7550"/>
    <s v="Training"/>
    <n v="330"/>
    <d v="2023-03-01T00:00:00"/>
    <s v="Mind Coach"/>
    <n v="6.5"/>
    <n v="2145409"/>
    <m/>
    <x v="5"/>
  </r>
  <r>
    <n v="7550"/>
    <s v="Training"/>
    <n v="340"/>
    <d v="2023-03-01T00:00:00"/>
    <s v="Mind Coach"/>
    <n v="32.5"/>
    <n v="2145409"/>
    <m/>
    <x v="5"/>
  </r>
  <r>
    <n v="7550"/>
    <s v="Training"/>
    <n v="430"/>
    <d v="2023-03-01T00:00:00"/>
    <s v="Mind Coach"/>
    <n v="6.5"/>
    <n v="2145409"/>
    <m/>
    <x v="5"/>
  </r>
  <r>
    <n v="7550"/>
    <s v="Training"/>
    <n v="440"/>
    <d v="2023-03-01T00:00:00"/>
    <s v="Mind Coach"/>
    <n v="19.5"/>
    <n v="2145409"/>
    <m/>
    <x v="5"/>
  </r>
  <r>
    <n v="7550"/>
    <s v="Training"/>
    <n v="935"/>
    <d v="2023-03-01T00:00:00"/>
    <s v="Mind Coach"/>
    <n v="19.5"/>
    <n v="2145409"/>
    <m/>
    <x v="5"/>
  </r>
  <r>
    <n v="7550"/>
    <s v="Training"/>
    <n v="936"/>
    <d v="2023-03-01T00:00:00"/>
    <s v="Mind Coach"/>
    <n v="6.5"/>
    <n v="2145409"/>
    <m/>
    <x v="5"/>
  </r>
  <r>
    <n v="7550"/>
    <s v="Training"/>
    <n v="140"/>
    <d v="2023-05-01T00:00:00"/>
    <s v="Mito "/>
    <n v="769.25"/>
    <n v="2207015"/>
    <s v="Mito "/>
    <x v="6"/>
  </r>
  <r>
    <n v="7550"/>
    <s v="Training"/>
    <n v="140"/>
    <d v="2024-01-13T00:00:00"/>
    <s v="Mito "/>
    <n v="-961.57"/>
    <n v="2507334"/>
    <s v="Mito "/>
    <x v="6"/>
  </r>
  <r>
    <n v="7550"/>
    <s v="Training"/>
    <n v="140"/>
    <d v="2023-09-28T00:00:00"/>
    <s v="Mito  Max Johnson Light Automotive Engineering"/>
    <n v="1003.37"/>
    <n v="2367805"/>
    <s v="Mito "/>
    <x v="6"/>
  </r>
  <r>
    <n v="7550"/>
    <s v="Training"/>
    <n v="140"/>
    <d v="2023-05-01T00:00:00"/>
    <s v="Mito Damon Edwards - Light Automotive Engineering (Level 3-4)"/>
    <n v="673.1"/>
    <n v="2207025"/>
    <s v="Mito "/>
    <x v="6"/>
  </r>
  <r>
    <n v="7550"/>
    <s v="Training"/>
    <n v="142"/>
    <d v="2023-08-10T00:00:00"/>
    <s v="Mito Damon Edwards  Light Automotive Engineering level 3-4"/>
    <n v="1153.8800000000001"/>
    <n v="2308834"/>
    <s v="Mito "/>
    <x v="6"/>
  </r>
  <r>
    <n v="7550"/>
    <s v="Training"/>
    <n v="240"/>
    <d v="2023-04-01T00:00:00"/>
    <s v="Mito HyunHo Hong - Light Automotive Engineering (Level 4) (direct en"/>
    <n v="1153.8800000000001"/>
    <n v="2161712"/>
    <s v="Mito "/>
    <x v="6"/>
  </r>
  <r>
    <n v="7550"/>
    <s v="Training"/>
    <n v="240"/>
    <d v="2024-01-18T00:00:00"/>
    <s v="Mito Hyunho Hong light automotive engineering level 4"/>
    <n v="1153.8800000000001"/>
    <n v="2536612"/>
    <s v="Mito "/>
    <x v="6"/>
  </r>
  <r>
    <n v="7550"/>
    <s v="Training"/>
    <n v="240"/>
    <d v="2023-08-22T00:00:00"/>
    <s v="Mito Hyunho Hong Light automotive training level 4"/>
    <n v="1153.8800000000001"/>
    <n v="2319016"/>
    <s v="Mito "/>
    <x v="6"/>
  </r>
  <r>
    <n v="7550"/>
    <s v="Training"/>
    <n v="240"/>
    <d v="2023-07-07T00:00:00"/>
    <s v="Mito Jesse Torrey light automotive engineering "/>
    <n v="1153.8800000000001"/>
    <n v="2270148"/>
    <s v="Mito "/>
    <x v="6"/>
  </r>
  <r>
    <n v="7550"/>
    <s v="Training"/>
    <n v="140"/>
    <d v="2023-09-14T00:00:00"/>
    <s v="Mito Jon Limos Light Automotive Engineering"/>
    <n v="1153.8800000000001"/>
    <n v="2354950"/>
    <s v="Mito "/>
    <x v="6"/>
  </r>
  <r>
    <n v="7550"/>
    <s v="Training"/>
    <n v="140"/>
    <d v="2023-11-27T00:00:00"/>
    <s v="Mito Jon Limos Light Automotive Engineering"/>
    <n v="1153.8800000000001"/>
    <n v="2445215"/>
    <s v="Mito "/>
    <x v="6"/>
  </r>
  <r>
    <n v="7550"/>
    <s v="Training"/>
    <n v="140"/>
    <d v="2023-11-20T00:00:00"/>
    <s v="Mito Light Automotive Engineering"/>
    <n v="1153.8800000000001"/>
    <n v="2435095"/>
    <s v="Mito "/>
    <x v="6"/>
  </r>
  <r>
    <n v="7550"/>
    <s v="Training"/>
    <n v="240"/>
    <d v="2023-08-16T00:00:00"/>
    <s v="Mito Light Automotive Engineering  Jesse Torrey"/>
    <n v="-1057.72"/>
    <n v="2316686"/>
    <s v="Mito "/>
    <x v="6"/>
  </r>
  <r>
    <n v="7550"/>
    <s v="Training"/>
    <n v="140"/>
    <d v="2023-09-19T00:00:00"/>
    <s v="Mito Max Johnson"/>
    <n v="150.5"/>
    <n v="2354956"/>
    <s v="Mito "/>
    <x v="6"/>
  </r>
  <r>
    <n v="7550"/>
    <s v="Training"/>
    <n v="140"/>
    <d v="2023-05-01T00:00:00"/>
    <s v="Mito Max Johnson - Light Automotive Engineering (Level 3-4)"/>
    <n v="769.25"/>
    <n v="2207019"/>
    <s v="Mito "/>
    <x v="6"/>
  </r>
  <r>
    <n v="7550"/>
    <s v="Training"/>
    <n v="140"/>
    <d v="2023-11-30T00:00:00"/>
    <s v="Mito Overpaid invoice "/>
    <n v="-1153.8800000000001"/>
    <n v="2452024"/>
    <s v="Mito "/>
    <x v="6"/>
  </r>
  <r>
    <n v="7550"/>
    <s v="Training"/>
    <n v="140"/>
    <d v="2023-05-25T00:00:00"/>
    <s v="Mito Qiang Li - Light Automotive Engineering (Level 3-4)"/>
    <n v="961.57"/>
    <n v="2207018"/>
    <s v="Mito "/>
    <x v="6"/>
  </r>
  <r>
    <n v="7550"/>
    <s v="Training"/>
    <n v="340"/>
    <d v="2023-07-07T00:00:00"/>
    <s v="Mito raphael "/>
    <n v="1153.8800000000001"/>
    <n v="2270153"/>
    <s v="Mito "/>
    <x v="6"/>
  </r>
  <r>
    <n v="7550"/>
    <s v="Training"/>
    <n v="440"/>
    <d v="2023-10-01T00:00:00"/>
    <s v="Mito Ryan Bailey Automotive Electrical Engineering Level 4"/>
    <n v="1153.8800000000001"/>
    <n v="2418419"/>
    <s v="Mito "/>
    <x v="6"/>
  </r>
  <r>
    <n v="7550"/>
    <s v="Training"/>
    <n v="140"/>
    <d v="2023-12-14T00:00:00"/>
    <s v="Mito Yu Tong Du - Light Automotive Engineering"/>
    <n v="1153.8800000000001"/>
    <n v="2471953"/>
    <s v="Mito "/>
    <x v="6"/>
  </r>
  <r>
    <n v="7550"/>
    <s v="Training"/>
    <n v="142"/>
    <d v="2023-03-30T00:00:00"/>
    <s v="NZ Transport Agency"/>
    <n v="430"/>
    <n v="2147008"/>
    <s v="NZ Transport Agency"/>
    <x v="3"/>
  </r>
  <r>
    <n v="7550"/>
    <s v="Training"/>
    <n v="142"/>
    <d v="2023-03-30T00:00:00"/>
    <s v="NZ Transport Agency"/>
    <n v="430"/>
    <n v="2147009"/>
    <s v="NZ Transport Agency"/>
    <x v="3"/>
  </r>
  <r>
    <n v="7550"/>
    <s v="Training"/>
    <n v="140"/>
    <d v="2023-04-01T00:00:00"/>
    <s v="Payroll 01/04/23"/>
    <n v="-540"/>
    <n v="2150222"/>
    <m/>
    <x v="6"/>
  </r>
  <r>
    <n v="7550"/>
    <s v="Training"/>
    <n v="140"/>
    <d v="2023-06-01T00:00:00"/>
    <s v="Payroll 01/06/23"/>
    <n v="-259.2"/>
    <n v="2226242"/>
    <m/>
    <x v="6"/>
  </r>
  <r>
    <n v="7550"/>
    <s v="Training"/>
    <n v="140"/>
    <d v="2023-06-01T00:00:00"/>
    <s v="Payroll 01/06/23"/>
    <n v="93.65"/>
    <n v="2234104"/>
    <m/>
    <x v="6"/>
  </r>
  <r>
    <n v="7550"/>
    <s v="Training"/>
    <n v="140"/>
    <d v="2023-07-01T00:00:00"/>
    <s v="Payroll 01/07/23"/>
    <n v="-8076.06"/>
    <n v="2266352"/>
    <m/>
    <x v="6"/>
  </r>
  <r>
    <n v="7550"/>
    <s v="Training"/>
    <n v="142"/>
    <d v="2023-10-01T00:00:00"/>
    <s v="Payroll 01/10/23"/>
    <n v="600"/>
    <n v="2375428"/>
    <m/>
    <x v="6"/>
  </r>
  <r>
    <n v="7550"/>
    <s v="Training"/>
    <n v="140"/>
    <d v="2023-04-02T00:00:00"/>
    <s v="Payroll 02/04/23"/>
    <n v="2098"/>
    <n v="2148575"/>
    <m/>
    <x v="6"/>
  </r>
  <r>
    <n v="7550"/>
    <s v="Training"/>
    <n v="140"/>
    <d v="2023-05-02T00:00:00"/>
    <s v="Payroll 02/05/23"/>
    <n v="2808"/>
    <n v="2277277"/>
    <m/>
    <x v="6"/>
  </r>
  <r>
    <n v="7550"/>
    <s v="Training"/>
    <n v="140"/>
    <d v="2023-05-02T00:00:00"/>
    <s v="Payroll 02/05/23"/>
    <n v="-2808"/>
    <n v="2287951"/>
    <m/>
    <x v="6"/>
  </r>
  <r>
    <n v="7550"/>
    <s v="Training"/>
    <n v="140"/>
    <d v="2023-07-02T00:00:00"/>
    <s v="Payroll 02/07/23"/>
    <n v="36"/>
    <n v="2261143"/>
    <m/>
    <x v="6"/>
  </r>
  <r>
    <n v="7550"/>
    <s v="Training"/>
    <n v="140"/>
    <d v="2023-07-02T00:00:00"/>
    <s v="Payroll 02/07/23"/>
    <n v="1080"/>
    <n v="2261143"/>
    <m/>
    <x v="6"/>
  </r>
  <r>
    <n v="7550"/>
    <s v="Training"/>
    <n v="142"/>
    <d v="2023-07-02T00:00:00"/>
    <s v="Payroll 02/07/23"/>
    <n v="42"/>
    <n v="2261143"/>
    <m/>
    <x v="6"/>
  </r>
  <r>
    <n v="7550"/>
    <s v="Training"/>
    <n v="147"/>
    <d v="2023-07-02T00:00:00"/>
    <s v="Payroll 02/07/23"/>
    <n v="6"/>
    <n v="2261143"/>
    <m/>
    <x v="6"/>
  </r>
  <r>
    <n v="7550"/>
    <s v="Training"/>
    <n v="240"/>
    <d v="2023-07-02T00:00:00"/>
    <s v="Payroll 02/07/23"/>
    <n v="18"/>
    <n v="2261143"/>
    <m/>
    <x v="6"/>
  </r>
  <r>
    <n v="7550"/>
    <s v="Training"/>
    <n v="340"/>
    <d v="2023-07-02T00:00:00"/>
    <s v="Payroll 02/07/23"/>
    <n v="12"/>
    <n v="2261143"/>
    <m/>
    <x v="6"/>
  </r>
  <r>
    <n v="7550"/>
    <s v="Training"/>
    <n v="440"/>
    <d v="2023-07-02T00:00:00"/>
    <s v="Payroll 02/07/23"/>
    <n v="6"/>
    <n v="2261143"/>
    <m/>
    <x v="6"/>
  </r>
  <r>
    <n v="7550"/>
    <s v="Training"/>
    <n v="240"/>
    <d v="2023-09-03T00:00:00"/>
    <s v="Payroll 03/09/23"/>
    <n v="2848"/>
    <n v="2343731"/>
    <m/>
    <x v="6"/>
  </r>
  <r>
    <n v="7550"/>
    <s v="Training"/>
    <n v="440"/>
    <d v="2023-12-03T00:00:00"/>
    <s v="Payroll 03/12/23"/>
    <n v="182.5"/>
    <n v="2462147"/>
    <m/>
    <x v="6"/>
  </r>
  <r>
    <n v="7550"/>
    <s v="Training"/>
    <n v="140"/>
    <d v="2023-08-06T00:00:00"/>
    <s v="Payroll 06/08/23"/>
    <n v="100.95"/>
    <n v="2302902"/>
    <m/>
    <x v="6"/>
  </r>
  <r>
    <n v="7550"/>
    <s v="Training"/>
    <n v="140"/>
    <d v="2023-10-08T00:00:00"/>
    <s v="Payroll 08/10/23"/>
    <n v="252"/>
    <n v="2386334"/>
    <m/>
    <x v="6"/>
  </r>
  <r>
    <n v="7550"/>
    <s v="Training"/>
    <n v="140"/>
    <d v="2023-07-09T00:00:00"/>
    <s v="Payroll 09/07/23"/>
    <n v="2800"/>
    <n v="2268196"/>
    <m/>
    <x v="6"/>
  </r>
  <r>
    <n v="7550"/>
    <s v="Training"/>
    <n v="140"/>
    <d v="2023-06-11T00:00:00"/>
    <s v="Payroll 11/06/23"/>
    <n v="855"/>
    <n v="2237836"/>
    <m/>
    <x v="6"/>
  </r>
  <r>
    <n v="7550"/>
    <s v="Training"/>
    <n v="140"/>
    <d v="2023-06-11T00:00:00"/>
    <s v="Payroll 11/06/23"/>
    <n v="-855"/>
    <n v="2239406"/>
    <m/>
    <x v="6"/>
  </r>
  <r>
    <n v="7550"/>
    <s v="Training"/>
    <n v="140"/>
    <d v="2023-06-11T00:00:00"/>
    <s v="Payroll 11/06/23"/>
    <n v="855"/>
    <n v="2239408"/>
    <m/>
    <x v="6"/>
  </r>
  <r>
    <n v="7550"/>
    <s v="Training"/>
    <n v="140"/>
    <d v="2023-05-14T00:00:00"/>
    <s v="Payroll 14/05/23"/>
    <n v="18"/>
    <n v="2195715"/>
    <m/>
    <x v="6"/>
  </r>
  <r>
    <n v="7550"/>
    <s v="Training"/>
    <n v="140"/>
    <d v="2023-05-14T00:00:00"/>
    <s v="Payroll 14/05/23"/>
    <n v="2474"/>
    <n v="2195715"/>
    <m/>
    <x v="6"/>
  </r>
  <r>
    <n v="7550"/>
    <s v="Training"/>
    <n v="142"/>
    <d v="2023-05-14T00:00:00"/>
    <s v="Payroll 14/05/23"/>
    <n v="21"/>
    <n v="2195715"/>
    <m/>
    <x v="6"/>
  </r>
  <r>
    <n v="7550"/>
    <s v="Training"/>
    <n v="147"/>
    <d v="2023-05-14T00:00:00"/>
    <s v="Payroll 14/05/23"/>
    <n v="3"/>
    <n v="2195715"/>
    <m/>
    <x v="6"/>
  </r>
  <r>
    <n v="7550"/>
    <s v="Training"/>
    <n v="240"/>
    <d v="2023-05-14T00:00:00"/>
    <s v="Payroll 14/05/23"/>
    <n v="9"/>
    <n v="2195715"/>
    <m/>
    <x v="6"/>
  </r>
  <r>
    <n v="7550"/>
    <s v="Training"/>
    <n v="340"/>
    <d v="2023-05-14T00:00:00"/>
    <s v="Payroll 14/05/23"/>
    <n v="6"/>
    <n v="2195715"/>
    <m/>
    <x v="6"/>
  </r>
  <r>
    <n v="7550"/>
    <s v="Training"/>
    <n v="440"/>
    <d v="2023-05-14T00:00:00"/>
    <s v="Payroll 14/05/23"/>
    <n v="3"/>
    <n v="2195715"/>
    <m/>
    <x v="6"/>
  </r>
  <r>
    <n v="7550"/>
    <s v="Training"/>
    <n v="240"/>
    <d v="2023-07-16T00:00:00"/>
    <s v="Payroll 16/07/23"/>
    <n v="540"/>
    <n v="2277016"/>
    <m/>
    <x v="6"/>
  </r>
  <r>
    <n v="7550"/>
    <s v="Training"/>
    <n v="240"/>
    <d v="2023-09-17T00:00:00"/>
    <s v="Payroll 17/09/23"/>
    <n v="2250"/>
    <n v="2356107"/>
    <m/>
    <x v="6"/>
  </r>
  <r>
    <n v="7550"/>
    <s v="Training"/>
    <n v="240"/>
    <d v="2023-12-17T00:00:00"/>
    <s v="Payroll 17/12/23"/>
    <n v="540"/>
    <n v="2484788"/>
    <m/>
    <x v="6"/>
  </r>
  <r>
    <n v="7550"/>
    <s v="Training"/>
    <n v="142"/>
    <d v="2024-02-18T00:00:00"/>
    <s v="Payroll 18/02/24"/>
    <n v="1815"/>
    <n v="2558715"/>
    <m/>
    <x v="6"/>
  </r>
  <r>
    <n v="7550"/>
    <s v="Training"/>
    <n v="140"/>
    <d v="2023-06-18T00:00:00"/>
    <s v="Payroll 18/06/23"/>
    <n v="117.78"/>
    <n v="2241276"/>
    <m/>
    <x v="6"/>
  </r>
  <r>
    <n v="7550"/>
    <s v="Training"/>
    <n v="240"/>
    <d v="2023-06-18T00:00:00"/>
    <s v="Payroll 18/06/23"/>
    <n v="2478"/>
    <n v="2241276"/>
    <m/>
    <x v="6"/>
  </r>
  <r>
    <n v="7550"/>
    <s v="Training"/>
    <n v="140"/>
    <d v="2023-03-19T00:00:00"/>
    <s v="Payroll 19/03/23"/>
    <n v="1026"/>
    <n v="2135351"/>
    <m/>
    <x v="6"/>
  </r>
  <r>
    <n v="7550"/>
    <s v="Training"/>
    <n v="140"/>
    <d v="2023-04-23T00:00:00"/>
    <s v="Payroll 23/04/23"/>
    <n v="1110"/>
    <n v="2168138"/>
    <m/>
    <x v="6"/>
  </r>
  <r>
    <n v="7550"/>
    <s v="Training"/>
    <n v="142"/>
    <d v="2023-09-24T00:00:00"/>
    <s v="Payroll 24/09/23"/>
    <n v="1840"/>
    <n v="2365022"/>
    <m/>
    <x v="6"/>
  </r>
  <r>
    <n v="7550"/>
    <s v="Training"/>
    <n v="240"/>
    <d v="2024-02-25T00:00:00"/>
    <s v="Payroll 25/02/24"/>
    <n v="1070"/>
    <n v="2581557"/>
    <m/>
    <x v="6"/>
  </r>
  <r>
    <n v="7550"/>
    <s v="Training"/>
    <n v="240"/>
    <d v="2023-06-25T00:00:00"/>
    <s v="Payroll 25/06/23"/>
    <n v="8076.06"/>
    <n v="2252415"/>
    <m/>
    <x v="6"/>
  </r>
  <r>
    <n v="7550"/>
    <s v="Training"/>
    <n v="140"/>
    <d v="2023-03-26T00:00:00"/>
    <s v="Payroll 26/03/23"/>
    <n v="540"/>
    <n v="2139038"/>
    <m/>
    <x v="6"/>
  </r>
  <r>
    <n v="7550"/>
    <s v="Training"/>
    <n v="140"/>
    <d v="2023-05-28T00:00:00"/>
    <s v="Payroll 28/05/23"/>
    <n v="432"/>
    <n v="2214697"/>
    <m/>
    <x v="6"/>
  </r>
  <r>
    <n v="7550"/>
    <s v="Training"/>
    <n v="240"/>
    <d v="2024-02-29T00:00:00"/>
    <s v="Payroll 29/02/24"/>
    <n v="856"/>
    <n v="2585012"/>
    <m/>
    <x v="6"/>
  </r>
  <r>
    <n v="7550"/>
    <s v="Training"/>
    <n v="140"/>
    <d v="2023-04-30T00:00:00"/>
    <s v="Payroll 30/04/23"/>
    <n v="2808"/>
    <n v="2178809"/>
    <m/>
    <x v="6"/>
  </r>
  <r>
    <n v="7550"/>
    <s v="Training"/>
    <n v="140"/>
    <d v="2023-04-30T00:00:00"/>
    <s v="Payroll 30/04/23"/>
    <n v="-2808"/>
    <n v="2277270"/>
    <m/>
    <x v="6"/>
  </r>
  <r>
    <n v="7550"/>
    <s v="Training"/>
    <n v="140"/>
    <d v="2023-04-30T00:00:00"/>
    <s v="Payroll 30/04/23"/>
    <n v="2808"/>
    <n v="2287950"/>
    <m/>
    <x v="6"/>
  </r>
  <r>
    <n v="7550"/>
    <s v="Training"/>
    <n v="140"/>
    <d v="2023-06-30T00:00:00"/>
    <s v="Payroll 30/06/23"/>
    <n v="8076.06"/>
    <n v="2266350"/>
    <m/>
    <x v="6"/>
  </r>
  <r>
    <n v="7550"/>
    <s v="Training"/>
    <n v="140"/>
    <d v="2023-07-30T00:00:00"/>
    <s v="Payroll 30/07/23"/>
    <n v="3318"/>
    <n v="2296728"/>
    <m/>
    <x v="6"/>
  </r>
  <r>
    <n v="7550"/>
    <s v="Training"/>
    <n v="142"/>
    <d v="2023-09-30T00:00:00"/>
    <s v="Payroll 30/09/23"/>
    <n v="1840"/>
    <n v="2375556"/>
    <m/>
    <x v="6"/>
  </r>
  <r>
    <n v="7550"/>
    <s v="Training"/>
    <n v="142"/>
    <d v="2023-10-01T00:00:00"/>
    <s v="Payroll 30/09/23"/>
    <n v="-1840"/>
    <n v="2375556"/>
    <m/>
    <x v="6"/>
  </r>
  <r>
    <n v="7550"/>
    <s v="Training"/>
    <n v="140"/>
    <d v="2023-03-31T00:00:00"/>
    <s v="Payroll 31/03/23"/>
    <n v="540"/>
    <n v="2150216"/>
    <m/>
    <x v="6"/>
  </r>
  <r>
    <n v="7550"/>
    <s v="Training"/>
    <n v="140"/>
    <d v="2023-05-31T00:00:00"/>
    <s v="Payroll 31/05/23"/>
    <n v="259.2"/>
    <n v="2226241"/>
    <m/>
    <x v="6"/>
  </r>
  <r>
    <n v="7550"/>
    <s v="Training"/>
    <n v="140"/>
    <d v="2023-05-31T00:00:00"/>
    <s v="Payroll 31/05/23"/>
    <n v="-259.2"/>
    <n v="2233924"/>
    <m/>
    <x v="6"/>
  </r>
  <r>
    <n v="7550"/>
    <s v="Training"/>
    <n v="140"/>
    <d v="2023-05-31T00:00:00"/>
    <s v="Payroll 31/05/23"/>
    <n v="259.2"/>
    <n v="2233941"/>
    <m/>
    <x v="6"/>
  </r>
  <r>
    <n v="7550"/>
    <s v="Training"/>
    <n v="140"/>
    <d v="2023-05-31T00:00:00"/>
    <s v="Payroll 31/05/23"/>
    <n v="-93.65"/>
    <n v="2234099"/>
    <m/>
    <x v="6"/>
  </r>
  <r>
    <n v="7550"/>
    <s v="Training"/>
    <n v="140"/>
    <d v="2023-06-01T00:00:00"/>
    <s v="Payroll 31/05/23"/>
    <n v="259.2"/>
    <n v="2233924"/>
    <m/>
    <x v="6"/>
  </r>
  <r>
    <n v="7550"/>
    <s v="Training"/>
    <n v="140"/>
    <d v="2023-06-01T00:00:00"/>
    <s v="Payroll 31/05/23"/>
    <n v="-259.2"/>
    <n v="2233941"/>
    <m/>
    <x v="6"/>
  </r>
  <r>
    <n v="7550"/>
    <s v="Training"/>
    <n v="140"/>
    <d v="2023-07-31T00:00:00"/>
    <s v="Payroll 31/07/23"/>
    <n v="663.6"/>
    <n v="2301634"/>
    <m/>
    <x v="6"/>
  </r>
  <r>
    <n v="7550"/>
    <s v="Training"/>
    <n v="140"/>
    <d v="2023-07-31T00:00:00"/>
    <s v="Payroll 31/07/23"/>
    <n v="-663.6"/>
    <n v="2301918"/>
    <m/>
    <x v="6"/>
  </r>
  <r>
    <n v="7550"/>
    <s v="Training"/>
    <n v="140"/>
    <d v="2023-07-31T00:00:00"/>
    <s v="Payroll 31/07/23"/>
    <n v="663.6"/>
    <n v="2301922"/>
    <m/>
    <x v="6"/>
  </r>
  <r>
    <n v="7550"/>
    <s v="Training"/>
    <n v="140"/>
    <d v="2023-08-01T00:00:00"/>
    <s v="Payroll 31/07/23"/>
    <n v="-663.6"/>
    <n v="2301634"/>
    <m/>
    <x v="6"/>
  </r>
  <r>
    <n v="7550"/>
    <s v="Training"/>
    <n v="140"/>
    <d v="2023-08-01T00:00:00"/>
    <s v="Payroll 31/07/23"/>
    <n v="663.6"/>
    <n v="2301918"/>
    <m/>
    <x v="6"/>
  </r>
  <r>
    <n v="7550"/>
    <s v="Training"/>
    <n v="140"/>
    <d v="2023-08-01T00:00:00"/>
    <s v="Payroll 31/07/23"/>
    <n v="-663.6"/>
    <n v="2301922"/>
    <m/>
    <x v="6"/>
  </r>
  <r>
    <n v="7550"/>
    <s v="Training"/>
    <n v="142"/>
    <d v="2023-07-31T00:00:00"/>
    <s v="Recode 147 to 142"/>
    <n v="6"/>
    <n v="2306618"/>
    <m/>
    <x v="6"/>
  </r>
  <r>
    <n v="7550"/>
    <s v="Training"/>
    <n v="147"/>
    <d v="2023-07-31T00:00:00"/>
    <s v="Recode 147 to 142"/>
    <n v="-6"/>
    <n v="2306618"/>
    <m/>
    <x v="6"/>
  </r>
  <r>
    <n v="7550"/>
    <s v="Training"/>
    <n v="340"/>
    <d v="2023-08-18T00:00:00"/>
    <s v="Srv Inv: JC14119446"/>
    <n v="289.13"/>
    <n v="2315791"/>
    <m/>
    <x v="7"/>
  </r>
  <r>
    <n v="7550"/>
    <s v="Training"/>
    <n v="340"/>
    <d v="2023-08-25T00:00:00"/>
    <s v="Srv Inv: JC14119513"/>
    <n v="168.75"/>
    <n v="2324861"/>
    <m/>
    <x v="7"/>
  </r>
  <r>
    <n v="7550"/>
    <s v="Training"/>
    <n v="440"/>
    <d v="2023-06-19T00:00:00"/>
    <s v="Staff Reimbursements"/>
    <n v="176.51"/>
    <n v="2237804"/>
    <s v="Staff Reimbursements"/>
    <x v="0"/>
  </r>
  <r>
    <n v="7550"/>
    <s v="Training"/>
    <n v="140"/>
    <d v="2023-06-20T00:00:00"/>
    <s v="Staff Reimbursements"/>
    <n v="11.74"/>
    <n v="2239504"/>
    <s v="Staff Reimbursements"/>
    <x v="0"/>
  </r>
  <r>
    <n v="7550"/>
    <s v="Training"/>
    <n v="142"/>
    <d v="2023-06-27T00:00:00"/>
    <s v="Staff Reimbursements"/>
    <n v="127.28"/>
    <n v="2248646"/>
    <s v="Staff Reimbursements"/>
    <x v="0"/>
  </r>
  <r>
    <n v="7550"/>
    <s v="Training"/>
    <n v="140"/>
    <d v="2023-07-04T00:00:00"/>
    <s v="Staff Reimbursements"/>
    <n v="131.30000000000001"/>
    <n v="2259765"/>
    <s v="Staff Reimbursements"/>
    <x v="0"/>
  </r>
  <r>
    <n v="7550"/>
    <s v="Training"/>
    <n v="140"/>
    <d v="2023-07-05T00:00:00"/>
    <s v="Staff Reimbursements"/>
    <n v="-131.30000000000001"/>
    <n v="2259807"/>
    <s v="Staff Reimbursements"/>
    <x v="0"/>
  </r>
  <r>
    <n v="7550"/>
    <s v="Training"/>
    <n v="240"/>
    <d v="2023-07-10T00:00:00"/>
    <s v="Staff Reimbursements"/>
    <n v="143.91"/>
    <n v="2265481"/>
    <s v="Staff Reimbursements"/>
    <x v="0"/>
  </r>
  <r>
    <n v="7550"/>
    <s v="Training"/>
    <n v="140"/>
    <d v="2023-07-17T00:00:00"/>
    <s v="Staff Reimbursements"/>
    <n v="189.71"/>
    <n v="2272236"/>
    <s v="Staff Reimbursements"/>
    <x v="0"/>
  </r>
  <r>
    <n v="7550"/>
    <s v="Training"/>
    <n v="140"/>
    <d v="2023-07-26T00:00:00"/>
    <s v="Staff Reimbursements"/>
    <n v="150.43"/>
    <n v="2284863"/>
    <s v="Staff Reimbursements"/>
    <x v="0"/>
  </r>
  <r>
    <n v="7550"/>
    <s v="Training"/>
    <n v="240"/>
    <d v="2023-07-26T00:00:00"/>
    <s v="Staff Reimbursements"/>
    <n v="108.7"/>
    <n v="2284857"/>
    <s v="Staff Reimbursements"/>
    <x v="0"/>
  </r>
  <r>
    <n v="7550"/>
    <s v="Training"/>
    <n v="142"/>
    <d v="2023-09-25T00:00:00"/>
    <s v="Staff Reimbursements"/>
    <n v="115.65"/>
    <n v="2362010"/>
    <s v="Staff Reimbursements"/>
    <x v="0"/>
  </r>
  <r>
    <n v="7550"/>
    <s v="Training"/>
    <n v="440"/>
    <d v="2023-09-27T00:00:00"/>
    <s v="Staff Reimbursements"/>
    <n v="-6.09"/>
    <n v="2365981"/>
    <s v="Staff Reimbursements"/>
    <x v="0"/>
  </r>
  <r>
    <n v="7550"/>
    <s v="Training"/>
    <n v="440"/>
    <d v="2023-09-29T00:00:00"/>
    <s v="Staff Reimbursements"/>
    <n v="75.650000000000006"/>
    <n v="2369760"/>
    <s v="Staff Reimbursements"/>
    <x v="0"/>
  </r>
  <r>
    <n v="7550"/>
    <s v="Training"/>
    <n v="210"/>
    <d v="2023-09-22T00:00:00"/>
    <s v="Staff Reimbursements - Jim Jung Training "/>
    <n v="46.96"/>
    <n v="2359836"/>
    <s v="Staff Reimbursements"/>
    <x v="0"/>
  </r>
  <r>
    <n v="7550"/>
    <s v="Training"/>
    <n v="240"/>
    <d v="2023-07-05T00:00:00"/>
    <s v="Staff Reimbursements 2 lots of training Jesse has done from May/June "/>
    <n v="166.75"/>
    <n v="2259480"/>
    <s v="Staff Reimbursements"/>
    <x v="0"/>
  </r>
  <r>
    <n v="7550"/>
    <s v="Training"/>
    <n v="142"/>
    <d v="2023-07-05T00:00:00"/>
    <s v="Staff Reimbursements Alex Bambury Training "/>
    <n v="134.35"/>
    <n v="2259607"/>
    <s v="Staff Reimbursements"/>
    <x v="0"/>
  </r>
  <r>
    <n v="7550"/>
    <s v="Training"/>
    <n v="140"/>
    <d v="2023-07-31T00:00:00"/>
    <s v="Staff Reimbursements ALex training"/>
    <n v="127.57"/>
    <n v="2294994"/>
    <s v="Staff Reimbursements"/>
    <x v="0"/>
  </r>
  <r>
    <n v="7550"/>
    <s v="Training"/>
    <n v="140"/>
    <d v="2023-09-19T00:00:00"/>
    <s v="Staff Reimbursements Alexis Training - TNZ"/>
    <n v="151.74"/>
    <n v="2354812"/>
    <s v="Staff Reimbursements"/>
    <x v="0"/>
  </r>
  <r>
    <n v="7550"/>
    <s v="Training"/>
    <n v="140"/>
    <d v="2023-10-02T00:00:00"/>
    <s v="Staff Reimbursements Andrew Dyson training "/>
    <n v="99.13"/>
    <n v="2372177"/>
    <s v="Staff Reimbursements"/>
    <x v="0"/>
  </r>
  <r>
    <n v="7550"/>
    <s v="Training"/>
    <n v="240"/>
    <d v="2023-06-27T00:00:00"/>
    <s v="Staff Reimbursements Carl Bartlett training "/>
    <n v="138.26"/>
    <n v="2248654"/>
    <s v="Staff Reimbursements"/>
    <x v="0"/>
  </r>
  <r>
    <n v="7550"/>
    <s v="Training"/>
    <n v="210"/>
    <d v="2023-11-16T00:00:00"/>
    <s v="Staff Reimbursements- daniel Assuincao for TNZ Trainning"/>
    <n v="58.7"/>
    <n v="2431410"/>
    <s v="Staff Reimbursements"/>
    <x v="0"/>
  </r>
  <r>
    <n v="7550"/>
    <s v="Training"/>
    <n v="220"/>
    <d v="2023-11-16T00:00:00"/>
    <s v="Staff Reimbursements- daniel Assuincao for TNZ Trainning"/>
    <n v="58.7"/>
    <n v="2431410"/>
    <s v="Staff Reimbursements"/>
    <x v="0"/>
  </r>
  <r>
    <n v="7550"/>
    <s v="Training"/>
    <n v="340"/>
    <d v="2023-09-04T00:00:00"/>
    <s v="Staff Reimbursements Erson Training NL"/>
    <n v="102.87"/>
    <n v="2335627"/>
    <s v="Staff Reimbursements"/>
    <x v="0"/>
  </r>
  <r>
    <n v="7550"/>
    <s v="Training"/>
    <n v="240"/>
    <d v="2023-06-27T00:00:00"/>
    <s v="Staff Reimbursements Joseph Hong"/>
    <n v="99.48"/>
    <n v="2248656"/>
    <s v="Staff Reimbursements"/>
    <x v="0"/>
  </r>
  <r>
    <n v="7550"/>
    <s v="Training"/>
    <n v="140"/>
    <d v="2023-07-31T00:00:00"/>
    <s v="Staff Reimbursements Joshua Santos"/>
    <n v="97.04"/>
    <n v="2293258"/>
    <s v="Staff Reimbursements"/>
    <x v="0"/>
  </r>
  <r>
    <n v="7550"/>
    <s v="Training"/>
    <n v="140"/>
    <d v="2023-09-28T00:00:00"/>
    <s v="Staff Reimbursements Joshua training"/>
    <n v="93.13"/>
    <n v="2367363"/>
    <s v="Staff Reimbursements"/>
    <x v="0"/>
  </r>
  <r>
    <n v="7550"/>
    <s v="Training"/>
    <n v="140"/>
    <d v="2023-06-26T00:00:00"/>
    <s v="Staff Reimbursements Kiril Petrovski Training "/>
    <n v="89.48"/>
    <n v="2247061"/>
    <s v="Staff Reimbursements"/>
    <x v="0"/>
  </r>
  <r>
    <n v="7550"/>
    <s v="Training"/>
    <n v="440"/>
    <d v="2023-06-26T00:00:00"/>
    <s v="Staff Reimbursements Lisa Stevens Training "/>
    <n v="112.17"/>
    <n v="2247062"/>
    <s v="Staff Reimbursements"/>
    <x v="0"/>
  </r>
  <r>
    <n v="7550"/>
    <s v="Training"/>
    <n v="440"/>
    <d v="2023-09-27T00:00:00"/>
    <s v="Staff Reimbursements Luke Chiari Training "/>
    <n v="106.09"/>
    <n v="2365975"/>
    <s v="Staff Reimbursements"/>
    <x v="0"/>
  </r>
  <r>
    <n v="7550"/>
    <s v="Training"/>
    <n v="240"/>
    <d v="2023-10-06T00:00:00"/>
    <s v="Staff Reimbursements Nathan Sou training reimburse"/>
    <n v="296.43"/>
    <n v="2378941"/>
    <s v="Staff Reimbursements"/>
    <x v="0"/>
  </r>
  <r>
    <n v="7550"/>
    <s v="Training"/>
    <n v="240"/>
    <d v="2023-09-22T00:00:00"/>
    <s v="Staff Reimbursements Nathan Sou Training TnZ "/>
    <n v="171.91"/>
    <n v="2359830"/>
    <s v="Staff Reimbursements"/>
    <x v="0"/>
  </r>
  <r>
    <n v="7550"/>
    <s v="Training"/>
    <n v="440"/>
    <d v="2023-09-27T00:00:00"/>
    <s v="Staff Reimbursements Phil Roxas "/>
    <n v="120"/>
    <n v="2365977"/>
    <s v="Staff Reimbursements"/>
    <x v="0"/>
  </r>
  <r>
    <n v="7550"/>
    <s v="Training"/>
    <n v="340"/>
    <d v="2023-06-28T00:00:00"/>
    <s v="Staff Reimbursements Raphael tech training"/>
    <n v="196.09"/>
    <n v="2250338"/>
    <s v="Staff Reimbursements"/>
    <x v="0"/>
  </r>
  <r>
    <n v="7550"/>
    <s v="Training"/>
    <n v="140"/>
    <d v="2023-09-14T00:00:00"/>
    <s v="Staff Reimbursements Rob NST Service TNZ Training "/>
    <n v="97"/>
    <n v="2349058"/>
    <s v="Staff Reimbursements"/>
    <x v="0"/>
  </r>
  <r>
    <n v="7550"/>
    <s v="Training"/>
    <n v="142"/>
    <d v="2023-08-04T00:00:00"/>
    <s v="Staff Reimbursements S Wallis "/>
    <n v="260.29000000000002"/>
    <n v="2298366"/>
    <s v="Staff Reimbursements"/>
    <x v="0"/>
  </r>
  <r>
    <n v="7550"/>
    <s v="Training"/>
    <n v="140"/>
    <d v="2023-07-05T00:00:00"/>
    <s v="Staff Reimbursements Shine Shin Training TNZ "/>
    <n v="131.30000000000001"/>
    <n v="2259665"/>
    <s v="Staff Reimbursements"/>
    <x v="0"/>
  </r>
  <r>
    <n v="7550"/>
    <s v="Training"/>
    <n v="340"/>
    <d v="2023-06-22T00:00:00"/>
    <s v="Staff Reimbursements TNZ Training "/>
    <n v="42.17"/>
    <n v="2243109"/>
    <s v="Staff Reimbursements"/>
    <x v="0"/>
  </r>
  <r>
    <n v="7550"/>
    <s v="Training"/>
    <n v="240"/>
    <d v="2023-09-01T00:00:00"/>
    <s v="Staff Reimbursements TNZ Training, Workboots"/>
    <n v="124.87"/>
    <n v="2334139"/>
    <s v="Staff Reimbursements"/>
    <x v="0"/>
  </r>
  <r>
    <n v="7550"/>
    <s v="Training"/>
    <n v="240"/>
    <d v="2023-07-20T00:00:00"/>
    <s v="Staff Reimbursements Training Food Max "/>
    <n v="62.61"/>
    <n v="2277728"/>
    <s v="Staff Reimbursements"/>
    <x v="0"/>
  </r>
  <r>
    <n v="7550"/>
    <s v="Training"/>
    <n v="142"/>
    <d v="2023-06-27T00:00:00"/>
    <s v="Staff Reimbursements Training Joshua "/>
    <n v="20.71"/>
    <n v="2248651"/>
    <s v="Staff Reimbursements"/>
    <x v="0"/>
  </r>
  <r>
    <n v="7550"/>
    <s v="Training"/>
    <n v="210"/>
    <d v="2023-11-08T00:00:00"/>
    <s v="Staff Reimbursements training tnz Kevin Zhang"/>
    <n v="43.48"/>
    <n v="2420350"/>
    <s v="Staff Reimbursements"/>
    <x v="0"/>
  </r>
  <r>
    <n v="7550"/>
    <s v="Training"/>
    <n v="120"/>
    <d v="2024-01-16T00:00:00"/>
    <s v="Staff Reimbursements William Li 12v Battery - Parking "/>
    <n v="46.96"/>
    <n v="2507589"/>
    <s v="Staff Reimbursements"/>
    <x v="0"/>
  </r>
  <r>
    <n v="7550"/>
    <s v="Training"/>
    <n v="240"/>
    <d v="2023-09-27T00:00:00"/>
    <s v="Staff Reimbursements Wilson "/>
    <n v="127.37"/>
    <n v="2365978"/>
    <s v="Staff Reimbursements"/>
    <x v="0"/>
  </r>
  <r>
    <n v="7550"/>
    <s v="Training"/>
    <n v="140"/>
    <d v="2023-03-22T00:00:00"/>
    <s v="Staff Reimbursments"/>
    <n v="86.09"/>
    <n v="2129759"/>
    <s v="Staff Reimbursements"/>
    <x v="0"/>
  </r>
  <r>
    <n v="7550"/>
    <s v="Training"/>
    <n v="140"/>
    <d v="2023-03-29T00:00:00"/>
    <s v="Staff Reimbursments"/>
    <n v="50.35"/>
    <n v="2139394"/>
    <s v="Staff Reimbursements"/>
    <x v="0"/>
  </r>
  <r>
    <n v="7550"/>
    <s v="Training"/>
    <n v="140"/>
    <d v="2023-03-31T00:00:00"/>
    <s v="Staff Reimbursments"/>
    <n v="32.17"/>
    <n v="2143471"/>
    <s v="Staff Reimbursements"/>
    <x v="0"/>
  </r>
  <r>
    <n v="7550"/>
    <s v="Training"/>
    <n v="140"/>
    <d v="2023-04-03T00:00:00"/>
    <s v="Staff Reimbursments"/>
    <n v="61.39"/>
    <n v="2145460"/>
    <s v="Staff Reimbursements"/>
    <x v="0"/>
  </r>
  <r>
    <n v="7550"/>
    <s v="Training"/>
    <n v="140"/>
    <d v="2023-04-03T00:00:00"/>
    <s v="Staff Reimbursments"/>
    <n v="119.13"/>
    <n v="2145461"/>
    <s v="Staff Reimbursements"/>
    <x v="0"/>
  </r>
  <r>
    <n v="7550"/>
    <s v="Training"/>
    <n v="140"/>
    <d v="2023-05-12T00:00:00"/>
    <s v="Staff Reimbursments - training "/>
    <n v="66.77"/>
    <n v="2190839"/>
    <s v="Staff Reimbursements"/>
    <x v="0"/>
  </r>
  <r>
    <n v="7550"/>
    <s v="Training"/>
    <n v="140"/>
    <d v="2023-05-02T00:00:00"/>
    <s v="Staff Reimbursments alexis"/>
    <n v="140"/>
    <n v="2177022"/>
    <s v="Staff Reimbursements"/>
    <x v="0"/>
  </r>
  <r>
    <n v="7550"/>
    <s v="Training"/>
    <n v="142"/>
    <d v="2023-06-13T00:00:00"/>
    <s v="Staff Reimbursments damon edwards reimburse training "/>
    <n v="61.3"/>
    <n v="2230401"/>
    <s v="Staff Reimbursements"/>
    <x v="0"/>
  </r>
  <r>
    <n v="7550"/>
    <s v="Training"/>
    <n v="140"/>
    <d v="2023-05-25T00:00:00"/>
    <s v="Staff Reimbursments Joshua training"/>
    <n v="150.87"/>
    <n v="2207455"/>
    <s v="Staff Reimbursements"/>
    <x v="0"/>
  </r>
  <r>
    <n v="7550"/>
    <s v="Training"/>
    <n v="140"/>
    <d v="2023-05-02T00:00:00"/>
    <s v="Staff Reimbursments Kiril "/>
    <n v="114.32"/>
    <n v="2177021"/>
    <s v="Staff Reimbursements"/>
    <x v="0"/>
  </r>
  <r>
    <n v="7550"/>
    <s v="Training"/>
    <n v="230"/>
    <d v="2023-05-23T00:00:00"/>
    <s v="Steve Bambury- visit to TNZ headoffice. AIr fare reimbursement"/>
    <n v="95.88"/>
    <n v="2203205"/>
    <s v="Steve Bambury"/>
    <x v="0"/>
  </r>
  <r>
    <n v="7550"/>
    <s v="Training"/>
    <n v="240"/>
    <d v="2023-05-23T00:00:00"/>
    <s v="Steve Bambury- visit to TNZ headoffice. AIr fare reimbursement"/>
    <n v="95.88"/>
    <n v="2203205"/>
    <s v="Steve Bambury"/>
    <x v="0"/>
  </r>
  <r>
    <n v="7550"/>
    <s v="Training"/>
    <n v="340"/>
    <d v="2023-05-23T00:00:00"/>
    <s v="Steve Bambury- visit to TNZ headoffice. AIr fare reimbursement"/>
    <n v="95.88"/>
    <n v="2203205"/>
    <s v="Steve Bambury"/>
    <x v="0"/>
  </r>
  <r>
    <n v="7550"/>
    <s v="Training"/>
    <n v="430"/>
    <d v="2023-05-23T00:00:00"/>
    <s v="Steve Bambury- visit to TNZ headoffice. AIr fare reimbursement"/>
    <n v="95.88"/>
    <n v="2203205"/>
    <s v="Steve Bambury"/>
    <x v="0"/>
  </r>
  <r>
    <n v="7550"/>
    <s v="Training"/>
    <n v="440"/>
    <d v="2023-05-23T00:00:00"/>
    <s v="Steve Bambury- visit to TNZ headoffice. AIr fare reimbursement"/>
    <n v="95.91"/>
    <n v="2203205"/>
    <s v="Steve Bambury"/>
    <x v="0"/>
  </r>
  <r>
    <n v="7550"/>
    <s v="Training"/>
    <n v="936"/>
    <d v="2023-05-23T00:00:00"/>
    <s v="Steve Bambury- visit to TNZ headoffice. AIr fare reimbursement"/>
    <n v="95.88"/>
    <n v="2203205"/>
    <s v="Steve Bambury"/>
    <x v="0"/>
  </r>
  <r>
    <n v="7550"/>
    <s v="Training"/>
    <n v="140"/>
    <d v="2023-05-15T00:00:00"/>
    <s v="TNZ Training"/>
    <n v="66.77"/>
    <n v="2192798"/>
    <s v="Staff Reimbursements"/>
    <x v="0"/>
  </r>
  <r>
    <n v="7550"/>
    <s v="Training"/>
    <n v="140"/>
    <d v="2023-06-25T00:00:00"/>
    <s v="To reallocate the Training expenses"/>
    <n v="8076.06"/>
    <n v="2252422"/>
    <m/>
    <x v="0"/>
  </r>
  <r>
    <n v="7550"/>
    <s v="Training"/>
    <n v="240"/>
    <d v="2023-06-25T00:00:00"/>
    <s v="To reallocate the Training expenses"/>
    <n v="-8076.06"/>
    <n v="2252422"/>
    <m/>
    <x v="0"/>
  </r>
  <r>
    <n v="7550"/>
    <s v="Training"/>
    <n v="220"/>
    <d v="2023-03-30T00:00:00"/>
    <s v="Toyota New Zealand Ltd Misc"/>
    <n v="3400"/>
    <n v="2150554"/>
    <s v="Toyota New Zealand Ltd Misc"/>
    <x v="8"/>
  </r>
  <r>
    <n v="7550"/>
    <s v="Training"/>
    <n v="220"/>
    <d v="2023-04-06T00:00:00"/>
    <s v="Toyota New Zealand Ltd Misc"/>
    <n v="3910"/>
    <n v="2150538"/>
    <s v="Toyota New Zealand Ltd Misc"/>
    <x v="8"/>
  </r>
  <r>
    <n v="7550"/>
    <s v="Training"/>
    <n v="220"/>
    <d v="2023-04-06T00:00:00"/>
    <s v="Toyota New Zealand Ltd Misc"/>
    <n v="-3400"/>
    <n v="2150552"/>
    <s v="Toyota New Zealand Ltd Misc"/>
    <x v="8"/>
  </r>
  <r>
    <n v="7550"/>
    <s v="Training"/>
    <n v="330"/>
    <d v="2023-04-27T00:00:00"/>
    <s v="Toyota New Zealand Ltd Misc"/>
    <n v="208.75"/>
    <n v="2176674"/>
    <s v="Toyota New Zealand Ltd Misc"/>
    <x v="8"/>
  </r>
  <r>
    <n v="7550"/>
    <s v="Training"/>
    <n v="340"/>
    <d v="2023-04-27T00:00:00"/>
    <s v="Toyota New Zealand Ltd Misc"/>
    <n v="208.76"/>
    <n v="2176674"/>
    <s v="Toyota New Zealand Ltd Misc"/>
    <x v="8"/>
  </r>
  <r>
    <n v="7550"/>
    <s v="Training"/>
    <n v="240"/>
    <d v="2023-05-25T00:00:00"/>
    <s v="Toyota New Zealand Ltd Misc"/>
    <n v="1498.78"/>
    <n v="2220962"/>
    <s v="Toyota New Zealand Ltd Misc"/>
    <x v="8"/>
  </r>
  <r>
    <n v="7550"/>
    <s v="Training"/>
    <n v="240"/>
    <d v="2023-10-04T00:00:00"/>
    <s v="Toyota New Zealand Ltd Misc"/>
    <n v="-716.69"/>
    <n v="2378307"/>
    <s v="Toyota New Zealand Ltd Misc"/>
    <x v="8"/>
  </r>
  <r>
    <n v="7550"/>
    <s v="Training"/>
    <n v="220"/>
    <d v="2023-10-24T00:00:00"/>
    <s v="Toyota New Zealand Ltd Misc"/>
    <n v="167.5"/>
    <n v="2411627"/>
    <s v="Toyota New Zealand Ltd Misc"/>
    <x v="8"/>
  </r>
  <r>
    <n v="7550"/>
    <s v="Training"/>
    <n v="240"/>
    <d v="2023-10-24T00:00:00"/>
    <s v="Toyota New Zealand Ltd Misc"/>
    <n v="769.78"/>
    <n v="2411627"/>
    <s v="Toyota New Zealand Ltd Misc"/>
    <x v="8"/>
  </r>
  <r>
    <n v="7550"/>
    <s v="Training"/>
    <n v="240"/>
    <d v="2023-10-24T00:00:00"/>
    <s v="Toyota New Zealand Ltd Misc"/>
    <n v="769.78"/>
    <n v="2411627"/>
    <s v="Toyota New Zealand Ltd Misc"/>
    <x v="8"/>
  </r>
  <r>
    <n v="7550"/>
    <s v="Training"/>
    <n v="330"/>
    <d v="2023-10-24T00:00:00"/>
    <s v="Toyota New Zealand Ltd Misc"/>
    <n v="173"/>
    <n v="2411627"/>
    <s v="Toyota New Zealand Ltd Misc"/>
    <x v="8"/>
  </r>
  <r>
    <n v="7550"/>
    <s v="Training"/>
    <n v="210"/>
    <d v="2023-11-27T00:00:00"/>
    <s v="Toyota New Zealand Ltd Misc"/>
    <n v="1724.77"/>
    <n v="2458019"/>
    <s v="Toyota New Zealand Ltd Misc"/>
    <x v="8"/>
  </r>
  <r>
    <n v="7550"/>
    <s v="Training"/>
    <n v="220"/>
    <d v="2023-11-27T00:00:00"/>
    <s v="Toyota New Zealand Ltd Misc"/>
    <n v="1724.77"/>
    <n v="2458019"/>
    <s v="Toyota New Zealand Ltd Misc"/>
    <x v="8"/>
  </r>
  <r>
    <n v="7550"/>
    <s v="Training"/>
    <n v="210"/>
    <d v="2024-02-27T00:00:00"/>
    <s v="Toyota New Zealand Ltd Misc Financial Ess Webinar - Oliver Godward, Jim, CREED 201 - Kevin Zhang"/>
    <n v="1113.5"/>
    <n v="2573443"/>
    <s v="Toyota New Zealand Ltd Misc"/>
    <x v="8"/>
  </r>
  <r>
    <n v="7550"/>
    <s v="Training"/>
    <n v="230"/>
    <d v="2024-02-27T00:00:00"/>
    <s v="Toyota New Zealand Ltd Misc Financial Ess Webinar - Oliver Godward, Jim, CREED 201 - Kevin Zhang"/>
    <n v="173"/>
    <n v="2573443"/>
    <s v="Toyota New Zealand Ltd Misc"/>
    <x v="8"/>
  </r>
  <r>
    <n v="7550"/>
    <s v="Training"/>
    <n v="240"/>
    <d v="2024-02-27T00:00:00"/>
    <s v="Toyota New Zealand Ltd Misc Financial Ess Webinar - Oliver Godward, Jim, CREED 201 - Kevin Zhang"/>
    <n v="335.01"/>
    <n v="2573443"/>
    <s v="Toyota New Zealand Ltd Misc"/>
    <x v="8"/>
  </r>
  <r>
    <n v="7550"/>
    <s v="Training"/>
    <n v="220"/>
    <d v="2023-06-26T00:00:00"/>
    <s v="Toyota New Zealand Ltd Misc Training "/>
    <n v="167.5"/>
    <n v="2257855"/>
    <s v="Toyota New Zealand Ltd Misc"/>
    <x v="8"/>
  </r>
  <r>
    <n v="7550"/>
    <s v="Training"/>
    <n v="240"/>
    <d v="2023-06-26T00:00:00"/>
    <s v="Toyota New Zealand Ltd Misc Training "/>
    <n v="4139.4399999999996"/>
    <n v="2257855"/>
    <s v="Toyota New Zealand Ltd Misc"/>
    <x v="8"/>
  </r>
  <r>
    <n v="7550"/>
    <s v="Training"/>
    <n v="220"/>
    <d v="2023-09-26T00:00:00"/>
    <s v="Toyota New Zealand Ltd Misc Training Hybrid 1 - Aaron Roshan Hybrid 1 - Erson Bn Effendi Teuboh CREED 101 online live - Jung Joonhyuk Fundamentals of Electricity - Nathan Sou Fundamentals of Electricity Huiqiang Zhong WilsonFundamentals of Electricity Kaya Katene Mr "/>
    <n v="1113.5"/>
    <n v="2373545"/>
    <s v="Toyota New Zealand Ltd Misc"/>
    <x v="8"/>
  </r>
  <r>
    <n v="7550"/>
    <s v="Training"/>
    <n v="240"/>
    <d v="2023-09-26T00:00:00"/>
    <s v="Toyota New Zealand Ltd Misc Training Hybrid 1 - Aaron Roshan Hybrid 1 - Erson Bn Effendi Teuboh CREED 101 online live - Jung Joonhyuk Fundamentals of Electricity - Nathan Sou Fundamentals of Electricity Huiqiang Zhong WilsonFundamentals of Electricity Kaya Katene Mr "/>
    <n v="716.69"/>
    <n v="2373545"/>
    <s v="Toyota New Zealand Ltd Misc"/>
    <x v="8"/>
  </r>
  <r>
    <n v="7550"/>
    <s v="Training"/>
    <n v="240"/>
    <d v="2023-09-26T00:00:00"/>
    <s v="Toyota New Zealand Ltd Misc Training Hybrid 1 - Aaron Roshan Hybrid 1 - Erson Bn Effendi Teuboh CREED 101 online live - Jung Joonhyuk Fundamentals of Electricity - Nathan Sou Fundamentals of Electricity Huiqiang Zhong WilsonFundamentals of Electricity Kaya Katene Mr "/>
    <n v="716.69"/>
    <n v="2373545"/>
    <s v="Toyota New Zealand Ltd Misc"/>
    <x v="8"/>
  </r>
  <r>
    <n v="7550"/>
    <s v="Training"/>
    <n v="240"/>
    <d v="2023-09-26T00:00:00"/>
    <s v="Toyota New Zealand Ltd Misc Training Hybrid 1 - Aaron Roshan Hybrid 1 - Erson Bn Effendi Teuboh CREED 101 online live - Jung Joonhyuk Fundamentals of Electricity - Nathan Sou Fundamentals of Electricity Huiqiang Zhong WilsonFundamentals of Electricity Kaya Katene Mr "/>
    <n v="769.78"/>
    <n v="2373545"/>
    <s v="Toyota New Zealand Ltd Misc"/>
    <x v="8"/>
  </r>
  <r>
    <n v="7550"/>
    <s v="Training"/>
    <n v="240"/>
    <d v="2023-09-26T00:00:00"/>
    <s v="Toyota New Zealand Ltd Misc Training Hybrid 1 - Aaron Roshan Hybrid 1 - Erson Bn Effendi Teuboh CREED 101 online live - Jung Joonhyuk Fundamentals of Electricity - Nathan Sou Fundamentals of Electricity Huiqiang Zhong WilsonFundamentals of Electricity Kaya Katene Mr "/>
    <n v="716.69"/>
    <n v="2373545"/>
    <s v="Toyota New Zealand Ltd Misc"/>
    <x v="8"/>
  </r>
  <r>
    <n v="7550"/>
    <s v="Training"/>
    <n v="340"/>
    <d v="2023-09-26T00:00:00"/>
    <s v="Toyota New Zealand Ltd Misc Training Hybrid 1 - Aaron Roshan Hybrid 1 - Erson Bn Effendi Teuboh CREED 101 online live - Jung Joonhyuk Fundamentals of Electricity - Nathan Sou Fundamentals of Electricity Huiqiang Zhong WilsonFundamentals of Electricity Kaya Katene Mr "/>
    <n v="769.78"/>
    <n v="2373545"/>
    <s v="Toyota New Zealand Ltd Misc"/>
    <x v="8"/>
  </r>
  <r>
    <n v="7550"/>
    <s v="Training"/>
    <n v="120"/>
    <d v="2023-03-30T00:00:00"/>
    <s v="Toyota NZ Parts WAIRAU"/>
    <n v="3630.21"/>
    <n v="2148917"/>
    <s v="Toyota NZ Parts WAIRAU"/>
    <x v="8"/>
  </r>
  <r>
    <n v="7550"/>
    <s v="Training"/>
    <n v="140"/>
    <d v="2023-03-30T00:00:00"/>
    <s v="Toyota NZ Parts WAIRAU"/>
    <n v="3630.21"/>
    <n v="2148917"/>
    <s v="Toyota NZ Parts WAIRAU"/>
    <x v="8"/>
  </r>
  <r>
    <n v="7550"/>
    <s v="Training"/>
    <n v="140"/>
    <d v="2023-03-30T00:00:00"/>
    <s v="Toyota NZ Parts WAIRAU"/>
    <n v="2020.86"/>
    <n v="2148929"/>
    <s v="Toyota NZ Parts WAIRAU"/>
    <x v="8"/>
  </r>
  <r>
    <n v="7550"/>
    <s v="Training"/>
    <n v="142"/>
    <d v="2023-03-30T00:00:00"/>
    <s v="Toyota NZ Parts WAIRAU"/>
    <n v="3630.21"/>
    <n v="2148917"/>
    <s v="Toyota NZ Parts WAIRAU"/>
    <x v="8"/>
  </r>
  <r>
    <n v="7550"/>
    <s v="Training"/>
    <n v="240"/>
    <d v="2023-03-30T00:00:00"/>
    <s v="Toyota NZ Parts WAIRAU"/>
    <n v="2020.86"/>
    <n v="2148929"/>
    <s v="Toyota NZ Parts WAIRAU"/>
    <x v="8"/>
  </r>
  <r>
    <n v="7550"/>
    <s v="Training"/>
    <n v="340"/>
    <d v="2023-03-30T00:00:00"/>
    <s v="Toyota NZ Parts WAIRAU"/>
    <n v="2020.86"/>
    <n v="2148929"/>
    <s v="Toyota NZ Parts WAIRAU"/>
    <x v="8"/>
  </r>
  <r>
    <n v="7550"/>
    <s v="Training"/>
    <n v="440"/>
    <d v="2023-03-30T00:00:00"/>
    <s v="Toyota NZ Parts WAIRAU"/>
    <n v="2020.86"/>
    <n v="2148929"/>
    <s v="Toyota NZ Parts WAIRAU"/>
    <x v="8"/>
  </r>
  <r>
    <n v="7550"/>
    <s v="Training"/>
    <n v="120"/>
    <d v="2023-04-27T00:00:00"/>
    <s v="Toyota NZ Parts WAIRAU"/>
    <n v="167.5"/>
    <n v="2176755"/>
    <s v="Toyota NZ Parts WAIRAU"/>
    <x v="8"/>
  </r>
  <r>
    <n v="7550"/>
    <s v="Training"/>
    <n v="140"/>
    <d v="2023-04-27T00:00:00"/>
    <s v="Toyota NZ Parts WAIRAU"/>
    <n v="3079.13"/>
    <n v="2176755"/>
    <s v="Toyota NZ Parts WAIRAU"/>
    <x v="8"/>
  </r>
  <r>
    <n v="7550"/>
    <s v="Training"/>
    <n v="110"/>
    <d v="2023-05-25T00:00:00"/>
    <s v="Toyota NZ Parts WAIRAU"/>
    <n v="1487.33"/>
    <n v="2220838"/>
    <s v="Toyota NZ Parts WAIRAU"/>
    <x v="8"/>
  </r>
  <r>
    <n v="7550"/>
    <s v="Training"/>
    <n v="120"/>
    <d v="2023-05-25T00:00:00"/>
    <s v="Toyota NZ Parts WAIRAU"/>
    <n v="1487.33"/>
    <n v="2220838"/>
    <s v="Toyota NZ Parts WAIRAU"/>
    <x v="8"/>
  </r>
  <r>
    <n v="7550"/>
    <s v="Training"/>
    <n v="140"/>
    <d v="2023-05-25T00:00:00"/>
    <s v="Toyota NZ Parts WAIRAU"/>
    <n v="1487.33"/>
    <n v="2220838"/>
    <s v="Toyota NZ Parts WAIRAU"/>
    <x v="8"/>
  </r>
  <r>
    <n v="7550"/>
    <s v="Training"/>
    <n v="120"/>
    <d v="2023-06-26T00:00:00"/>
    <s v="Toyota NZ Parts WAIRAU"/>
    <n v="3263.39"/>
    <n v="2257977"/>
    <s v="Toyota NZ Parts WAIRAU"/>
    <x v="8"/>
  </r>
  <r>
    <n v="7550"/>
    <s v="Training"/>
    <n v="140"/>
    <d v="2023-06-26T00:00:00"/>
    <s v="Toyota NZ Parts WAIRAU"/>
    <n v="3263.37"/>
    <n v="2257977"/>
    <s v="Toyota NZ Parts WAIRAU"/>
    <x v="8"/>
  </r>
  <r>
    <n v="7550"/>
    <s v="Training"/>
    <n v="220"/>
    <d v="2023-06-26T00:00:00"/>
    <s v="Toyota NZ Parts WAIRAU"/>
    <n v="3263.37"/>
    <n v="2257977"/>
    <s v="Toyota NZ Parts WAIRAU"/>
    <x v="8"/>
  </r>
  <r>
    <n v="7550"/>
    <s v="Training"/>
    <n v="240"/>
    <d v="2023-06-26T00:00:00"/>
    <s v="Toyota NZ Parts WAIRAU"/>
    <n v="3263.37"/>
    <n v="2257977"/>
    <s v="Toyota NZ Parts WAIRAU"/>
    <x v="8"/>
  </r>
  <r>
    <n v="7550"/>
    <s v="Training"/>
    <n v="120"/>
    <d v="2023-08-22T00:00:00"/>
    <s v="Toyota NZ Parts WAIRAU"/>
    <n v="316.13"/>
    <n v="2338724"/>
    <s v="Toyota NZ Parts WAIRAU"/>
    <x v="8"/>
  </r>
  <r>
    <n v="7550"/>
    <s v="Training"/>
    <n v="130"/>
    <d v="2023-08-22T00:00:00"/>
    <s v="Toyota NZ Parts WAIRAU"/>
    <n v="316.12"/>
    <n v="2338724"/>
    <s v="Toyota NZ Parts WAIRAU"/>
    <x v="8"/>
  </r>
  <r>
    <n v="7550"/>
    <s v="Training"/>
    <n v="140"/>
    <d v="2023-09-26T00:00:00"/>
    <s v="Toyota NZ Parts WAIRAU"/>
    <n v="769.78"/>
    <n v="2373623"/>
    <s v="Toyota NZ Parts WAIRAU"/>
    <x v="8"/>
  </r>
  <r>
    <n v="7550"/>
    <s v="Training"/>
    <n v="140"/>
    <d v="2023-09-26T00:00:00"/>
    <s v="Toyota NZ Parts WAIRAU"/>
    <n v="900"/>
    <n v="2373623"/>
    <s v="Toyota NZ Parts WAIRAU"/>
    <x v="8"/>
  </r>
  <r>
    <n v="7550"/>
    <s v="Training"/>
    <n v="140"/>
    <d v="2023-09-26T00:00:00"/>
    <s v="Toyota NZ Parts WAIRAU"/>
    <n v="769.78"/>
    <n v="2373623"/>
    <s v="Toyota NZ Parts WAIRAU"/>
    <x v="8"/>
  </r>
  <r>
    <n v="7550"/>
    <s v="Training"/>
    <n v="140"/>
    <d v="2023-09-26T00:00:00"/>
    <s v="Toyota NZ Parts WAIRAU"/>
    <n v="769.78"/>
    <n v="2373623"/>
    <s v="Toyota NZ Parts WAIRAU"/>
    <x v="8"/>
  </r>
  <r>
    <n v="7550"/>
    <s v="Training"/>
    <n v="140"/>
    <d v="2023-09-26T00:00:00"/>
    <s v="Toyota NZ Parts WAIRAU"/>
    <n v="173"/>
    <n v="2373623"/>
    <s v="Toyota NZ Parts WAIRAU"/>
    <x v="8"/>
  </r>
  <r>
    <n v="7550"/>
    <s v="Training"/>
    <n v="140"/>
    <d v="2023-09-26T00:00:00"/>
    <s v="Toyota NZ Parts WAIRAU"/>
    <n v="716.69"/>
    <n v="2373623"/>
    <s v="Toyota NZ Parts WAIRAU"/>
    <x v="8"/>
  </r>
  <r>
    <n v="7550"/>
    <s v="Training"/>
    <n v="142"/>
    <d v="2023-09-26T00:00:00"/>
    <s v="Toyota NZ Parts WAIRAU"/>
    <n v="769.78"/>
    <n v="2373623"/>
    <s v="Toyota NZ Parts WAIRAU"/>
    <x v="8"/>
  </r>
  <r>
    <n v="7550"/>
    <s v="Training"/>
    <n v="440"/>
    <d v="2023-09-26T00:00:00"/>
    <s v="Toyota NZ Parts WAIRAU"/>
    <n v="716.69"/>
    <n v="2373623"/>
    <s v="Toyota NZ Parts WAIRAU"/>
    <x v="8"/>
  </r>
  <r>
    <n v="7550"/>
    <s v="Training"/>
    <n v="440"/>
    <d v="2023-09-26T00:00:00"/>
    <s v="Toyota NZ Parts WAIRAU"/>
    <n v="716.69"/>
    <n v="2373623"/>
    <s v="Toyota NZ Parts WAIRAU"/>
    <x v="8"/>
  </r>
  <r>
    <n v="7550"/>
    <s v="Training"/>
    <n v="440"/>
    <d v="2023-09-26T00:00:00"/>
    <s v="Toyota NZ Parts WAIRAU"/>
    <n v="716.69"/>
    <n v="2373623"/>
    <s v="Toyota NZ Parts WAIRAU"/>
    <x v="8"/>
  </r>
  <r>
    <n v="7550"/>
    <s v="Training"/>
    <n v="110"/>
    <d v="2023-11-27T00:00:00"/>
    <s v="Toyota NZ Parts WAIRAU"/>
    <n v="1839.45"/>
    <n v="2458033"/>
    <s v="Toyota NZ Parts WAIRAU"/>
    <x v="8"/>
  </r>
  <r>
    <n v="7550"/>
    <s v="Training"/>
    <n v="120"/>
    <d v="2023-11-27T00:00:00"/>
    <s v="Toyota NZ Parts WAIRAU"/>
    <n v="1839.44"/>
    <n v="2458033"/>
    <s v="Toyota NZ Parts WAIRAU"/>
    <x v="8"/>
  </r>
  <r>
    <n v="7550"/>
    <s v="Training"/>
    <n v="140"/>
    <d v="2023-10-25T00:00:00"/>
    <s v="Toyota NZ Parts WAIRAU Hilux GSM SST - Fraser Cunningham Hilux GSM SST Tony Jeffs Hobsonville"/>
    <n v="1100.21"/>
    <n v="2414457"/>
    <s v="Toyota NZ Parts WAIRAU"/>
    <x v="8"/>
  </r>
  <r>
    <n v="7550"/>
    <s v="Training"/>
    <n v="440"/>
    <d v="2023-10-25T00:00:00"/>
    <s v="Toyota NZ Parts WAIRAU Hilux GSM SST - Fraser Cunningham Hilux GSM SST Tony Jeffs Hobsonville"/>
    <n v="1100.21"/>
    <n v="2414457"/>
    <s v="Toyota NZ Parts WAIRAU"/>
    <x v="8"/>
  </r>
  <r>
    <n v="7550"/>
    <s v="Training"/>
    <n v="112"/>
    <d v="2023-07-27T00:00:00"/>
    <s v="Toyota NZ Parts WAIRAU Training DT Gasoline - Air cond, AMV ISC indealship training "/>
    <n v="3418.68"/>
    <n v="2296668"/>
    <s v="Toyota NZ Parts WAIRAU"/>
    <x v="8"/>
  </r>
  <r>
    <n v="7550"/>
    <s v="Training"/>
    <n v="140"/>
    <d v="2023-07-27T00:00:00"/>
    <s v="Toyota NZ Parts WAIRAU Training DT Gasoline - Air cond, AMV ISC indealship training "/>
    <n v="3418.68"/>
    <n v="2296668"/>
    <s v="Toyota NZ Parts WAIRAU"/>
    <x v="8"/>
  </r>
  <r>
    <n v="7550"/>
    <s v="Training"/>
    <n v="142"/>
    <d v="2023-07-27T00:00:00"/>
    <s v="Toyota NZ Parts WAIRAU Training DT Gasoline - Air cond, AMV ISC indealship training "/>
    <n v="3418.68"/>
    <n v="2296668"/>
    <s v="Toyota NZ Parts WAIRAU"/>
    <x v="8"/>
  </r>
  <r>
    <n v="7550"/>
    <s v="Training"/>
    <n v="110"/>
    <d v="2024-02-27T00:00:00"/>
    <s v="Toyota NZ Parts WAIRAU Training Kevin Chow Helen wei Jess Aston "/>
    <n v="2931.01"/>
    <n v="2573418"/>
    <s v="Toyota NZ Parts WAIRAU"/>
    <x v="8"/>
  </r>
  <r>
    <n v="7550"/>
    <s v="Training"/>
    <n v="120"/>
    <d v="2024-02-27T00:00:00"/>
    <s v="Toyota NZ Parts WAIRAU Training Kevin Chow Helen wei Jess Aston "/>
    <n v="2931.01"/>
    <n v="2573418"/>
    <s v="Toyota NZ Parts WAIRAU"/>
    <x v="8"/>
  </r>
  <r>
    <n v="7550"/>
    <s v="Training"/>
    <n v="150"/>
    <d v="2023-08-14T00:00:00"/>
    <s v="training"/>
    <n v="130.44"/>
    <n v="2312025"/>
    <s v="Wyatt Machine Tools"/>
    <x v="9"/>
  </r>
  <r>
    <n v="7550"/>
    <s v="Training"/>
    <n v="110"/>
    <d v="2023-03-06T00:00:00"/>
    <s v="Training NST/NWT"/>
    <n v="21.26"/>
    <n v="2120462"/>
    <s v="Print Consultants Ltd"/>
    <x v="4"/>
  </r>
  <r>
    <n v="7550"/>
    <s v="Training"/>
    <n v="110"/>
    <d v="2023-03-06T00:00:00"/>
    <s v="Training NST/NWT"/>
    <n v="21.26"/>
    <n v="2122879"/>
    <s v="Institute of Managers and Leaders Australia and NZ"/>
    <x v="4"/>
  </r>
  <r>
    <n v="7550"/>
    <s v="Training"/>
    <n v="112"/>
    <d v="2023-03-06T00:00:00"/>
    <s v="Training NST/NWT"/>
    <n v="23.4"/>
    <n v="2120462"/>
    <s v="Print Consultants Ltd"/>
    <x v="4"/>
  </r>
  <r>
    <n v="7550"/>
    <s v="Training"/>
    <n v="112"/>
    <d v="2023-03-06T00:00:00"/>
    <s v="Training NST/NWT"/>
    <n v="23.4"/>
    <n v="2122879"/>
    <s v="Institute of Managers and Leaders Australia and NZ"/>
    <x v="4"/>
  </r>
  <r>
    <n v="7550"/>
    <s v="Training"/>
    <n v="120"/>
    <d v="2023-03-06T00:00:00"/>
    <s v="Training NST/NWT"/>
    <n v="19.149999999999999"/>
    <n v="2120462"/>
    <s v="Print Consultants Ltd"/>
    <x v="4"/>
  </r>
  <r>
    <n v="7550"/>
    <s v="Training"/>
    <n v="120"/>
    <d v="2023-03-06T00:00:00"/>
    <s v="Training NST/NWT"/>
    <n v="19.149999999999999"/>
    <n v="2122879"/>
    <s v="Institute of Managers and Leaders Australia and NZ"/>
    <x v="4"/>
  </r>
  <r>
    <n v="7550"/>
    <s v="Training"/>
    <n v="130"/>
    <d v="2023-03-06T00:00:00"/>
    <s v="Training NST/NWT"/>
    <n v="19.149999999999999"/>
    <n v="2120462"/>
    <s v="Print Consultants Ltd"/>
    <x v="4"/>
  </r>
  <r>
    <n v="7550"/>
    <s v="Training"/>
    <n v="130"/>
    <d v="2023-03-06T00:00:00"/>
    <s v="Training NST/NWT"/>
    <n v="19.149999999999999"/>
    <n v="2122879"/>
    <s v="Institute of Managers and Leaders Australia and NZ"/>
    <x v="4"/>
  </r>
  <r>
    <n v="7550"/>
    <s v="Training"/>
    <n v="140"/>
    <d v="2023-03-06T00:00:00"/>
    <s v="Training NST/NWT"/>
    <n v="19.149999999999999"/>
    <n v="2120462"/>
    <s v="Print Consultants Ltd"/>
    <x v="4"/>
  </r>
  <r>
    <n v="7550"/>
    <s v="Training"/>
    <n v="140"/>
    <d v="2023-03-06T00:00:00"/>
    <s v="Training NST/NWT"/>
    <n v="19.149999999999999"/>
    <n v="2122879"/>
    <s v="Institute of Managers and Leaders Australia and NZ"/>
    <x v="4"/>
  </r>
  <r>
    <n v="7550"/>
    <s v="Training"/>
    <n v="210"/>
    <d v="2023-03-06T00:00:00"/>
    <s v="Training NST/NWT"/>
    <n v="19.149999999999999"/>
    <n v="2120462"/>
    <s v="Print Consultants Ltd"/>
    <x v="4"/>
  </r>
  <r>
    <n v="7550"/>
    <s v="Training"/>
    <n v="210"/>
    <d v="2023-03-06T00:00:00"/>
    <s v="Training NST/NWT"/>
    <n v="19.149999999999999"/>
    <n v="2122879"/>
    <s v="Institute of Managers and Leaders Australia and NZ"/>
    <x v="4"/>
  </r>
  <r>
    <n v="7550"/>
    <s v="Training"/>
    <n v="220"/>
    <d v="2023-03-06T00:00:00"/>
    <s v="Training NST/NWT"/>
    <n v="19.149999999999999"/>
    <n v="2120462"/>
    <s v="Print Consultants Ltd"/>
    <x v="4"/>
  </r>
  <r>
    <n v="7550"/>
    <s v="Training"/>
    <n v="220"/>
    <d v="2023-03-06T00:00:00"/>
    <s v="Training NST/NWT"/>
    <n v="19.149999999999999"/>
    <n v="2122879"/>
    <s v="Institute of Managers and Leaders Australia and NZ"/>
    <x v="4"/>
  </r>
  <r>
    <n v="7550"/>
    <s v="Training"/>
    <n v="230"/>
    <d v="2023-03-06T00:00:00"/>
    <s v="Training NST/NWT"/>
    <n v="19.149999999999999"/>
    <n v="2120462"/>
    <s v="Print Consultants Ltd"/>
    <x v="4"/>
  </r>
  <r>
    <n v="7550"/>
    <s v="Training"/>
    <n v="230"/>
    <d v="2023-03-06T00:00:00"/>
    <s v="Training NST/NWT"/>
    <n v="19.149999999999999"/>
    <n v="2122879"/>
    <s v="Institute of Managers and Leaders Australia and NZ"/>
    <x v="4"/>
  </r>
  <r>
    <n v="7550"/>
    <s v="Training"/>
    <n v="240"/>
    <d v="2023-03-06T00:00:00"/>
    <s v="Training NST/NWT"/>
    <n v="19.149999999999999"/>
    <n v="2120462"/>
    <s v="Print Consultants Ltd"/>
    <x v="4"/>
  </r>
  <r>
    <n v="7550"/>
    <s v="Training"/>
    <n v="240"/>
    <d v="2023-03-06T00:00:00"/>
    <s v="Training NST/NWT"/>
    <n v="19.149999999999999"/>
    <n v="2122879"/>
    <s v="Institute of Managers and Leaders Australia and NZ"/>
    <x v="4"/>
  </r>
  <r>
    <n v="7550"/>
    <s v="Training"/>
    <n v="340"/>
    <d v="2023-03-06T00:00:00"/>
    <s v="Training NST/NWT"/>
    <n v="10.64"/>
    <n v="2120462"/>
    <s v="Print Consultants Ltd"/>
    <x v="4"/>
  </r>
  <r>
    <n v="7550"/>
    <s v="Training"/>
    <n v="340"/>
    <d v="2023-03-06T00:00:00"/>
    <s v="Training NST/NWT"/>
    <n v="10.64"/>
    <n v="2122879"/>
    <s v="Institute of Managers and Leaders Australia and NZ"/>
    <x v="4"/>
  </r>
  <r>
    <n v="7550"/>
    <s v="Training"/>
    <n v="430"/>
    <d v="2023-03-06T00:00:00"/>
    <s v="Training NST/NWT"/>
    <n v="8.51"/>
    <n v="2120462"/>
    <s v="Print Consultants Ltd"/>
    <x v="4"/>
  </r>
  <r>
    <n v="7550"/>
    <s v="Training"/>
    <n v="430"/>
    <d v="2023-03-06T00:00:00"/>
    <s v="Training NST/NWT"/>
    <n v="8.51"/>
    <n v="2122879"/>
    <s v="Institute of Managers and Leaders Australia and NZ"/>
    <x v="4"/>
  </r>
  <r>
    <n v="7550"/>
    <s v="Training"/>
    <n v="440"/>
    <d v="2023-03-06T00:00:00"/>
    <s v="Training NST/NWT"/>
    <n v="14.89"/>
    <n v="2120462"/>
    <s v="Print Consultants Ltd"/>
    <x v="4"/>
  </r>
  <r>
    <n v="7550"/>
    <s v="Training"/>
    <n v="440"/>
    <d v="2023-03-06T00:00:00"/>
    <s v="Training NST/NWT"/>
    <n v="14.89"/>
    <n v="2122879"/>
    <s v="Institute of Managers and Leaders Australia and NZ"/>
    <x v="4"/>
  </r>
  <r>
    <n v="7550"/>
    <s v="Training"/>
    <n v="110"/>
    <d v="2023-03-07T00:00:00"/>
    <s v="Training NST/NWT"/>
    <n v="20.7"/>
    <n v="2116477"/>
    <s v="Takapuna Boating Club"/>
    <x v="4"/>
  </r>
  <r>
    <n v="7550"/>
    <s v="Training"/>
    <n v="112"/>
    <d v="2023-03-07T00:00:00"/>
    <s v="Training NST/NWT"/>
    <n v="22.77"/>
    <n v="2116477"/>
    <s v="Takapuna Boating Club"/>
    <x v="4"/>
  </r>
  <r>
    <n v="7550"/>
    <s v="Training"/>
    <n v="120"/>
    <d v="2023-03-07T00:00:00"/>
    <s v="Training NST/NWT"/>
    <n v="18.63"/>
    <n v="2116477"/>
    <s v="Takapuna Boating Club"/>
    <x v="4"/>
  </r>
  <r>
    <n v="7550"/>
    <s v="Training"/>
    <n v="130"/>
    <d v="2023-03-07T00:00:00"/>
    <s v="Training NST/NWT"/>
    <n v="18.63"/>
    <n v="2116477"/>
    <s v="Takapuna Boating Club"/>
    <x v="4"/>
  </r>
  <r>
    <n v="7550"/>
    <s v="Training"/>
    <n v="140"/>
    <d v="2023-03-07T00:00:00"/>
    <s v="Training NST/NWT"/>
    <n v="18.63"/>
    <n v="2116477"/>
    <s v="Takapuna Boating Club"/>
    <x v="4"/>
  </r>
  <r>
    <n v="7550"/>
    <s v="Training"/>
    <n v="210"/>
    <d v="2023-03-07T00:00:00"/>
    <s v="Training NST/NWT"/>
    <n v="18.63"/>
    <n v="2116477"/>
    <s v="Takapuna Boating Club"/>
    <x v="4"/>
  </r>
  <r>
    <n v="7550"/>
    <s v="Training"/>
    <n v="220"/>
    <d v="2023-03-07T00:00:00"/>
    <s v="Training NST/NWT"/>
    <n v="18.63"/>
    <n v="2116477"/>
    <s v="Takapuna Boating Club"/>
    <x v="4"/>
  </r>
  <r>
    <n v="7550"/>
    <s v="Training"/>
    <n v="230"/>
    <d v="2023-03-07T00:00:00"/>
    <s v="Training NST/NWT"/>
    <n v="18.63"/>
    <n v="2116477"/>
    <s v="Takapuna Boating Club"/>
    <x v="4"/>
  </r>
  <r>
    <n v="7550"/>
    <s v="Training"/>
    <n v="240"/>
    <d v="2023-03-07T00:00:00"/>
    <s v="Training NST/NWT"/>
    <n v="18.63"/>
    <n v="2116477"/>
    <s v="Takapuna Boating Club"/>
    <x v="4"/>
  </r>
  <r>
    <n v="7550"/>
    <s v="Training"/>
    <n v="340"/>
    <d v="2023-03-07T00:00:00"/>
    <s v="Training NST/NWT"/>
    <n v="10.35"/>
    <n v="2116477"/>
    <s v="Takapuna Boating Club"/>
    <x v="4"/>
  </r>
  <r>
    <n v="7550"/>
    <s v="Training"/>
    <n v="430"/>
    <d v="2023-03-07T00:00:00"/>
    <s v="Training NST/NWT"/>
    <n v="8.2799999999999994"/>
    <n v="2116477"/>
    <s v="Takapuna Boating Club"/>
    <x v="4"/>
  </r>
  <r>
    <n v="7550"/>
    <s v="Training"/>
    <n v="440"/>
    <d v="2023-03-07T00:00:00"/>
    <s v="Training NST/NWT"/>
    <n v="14.49"/>
    <n v="2116477"/>
    <s v="Takapuna Boating Club"/>
    <x v="4"/>
  </r>
  <r>
    <n v="7550"/>
    <s v="Training"/>
    <n v="110"/>
    <d v="2023-03-10T00:00:00"/>
    <s v="Training NST/NWT"/>
    <n v="195.5"/>
    <n v="2116874"/>
    <s v="Institute of Managers and Leaders Australia and NZ"/>
    <x v="4"/>
  </r>
  <r>
    <n v="7550"/>
    <s v="Training"/>
    <n v="112"/>
    <d v="2023-03-10T00:00:00"/>
    <s v="Training NST/NWT"/>
    <n v="215.05"/>
    <n v="2116874"/>
    <s v="Institute of Managers and Leaders Australia and NZ"/>
    <x v="4"/>
  </r>
  <r>
    <n v="7550"/>
    <s v="Training"/>
    <n v="120"/>
    <d v="2023-03-10T00:00:00"/>
    <s v="Training NST/NWT"/>
    <n v="175.95"/>
    <n v="2116874"/>
    <s v="Institute of Managers and Leaders Australia and NZ"/>
    <x v="4"/>
  </r>
  <r>
    <n v="7550"/>
    <s v="Training"/>
    <n v="130"/>
    <d v="2023-03-10T00:00:00"/>
    <s v="Training NST/NWT"/>
    <n v="175.95"/>
    <n v="2116874"/>
    <s v="Institute of Managers and Leaders Australia and NZ"/>
    <x v="4"/>
  </r>
  <r>
    <n v="7550"/>
    <s v="Training"/>
    <n v="140"/>
    <d v="2023-03-10T00:00:00"/>
    <s v="Training NST/NWT"/>
    <n v="175.95"/>
    <n v="2116874"/>
    <s v="Institute of Managers and Leaders Australia and NZ"/>
    <x v="4"/>
  </r>
  <r>
    <n v="7550"/>
    <s v="Training"/>
    <n v="210"/>
    <d v="2023-03-10T00:00:00"/>
    <s v="Training NST/NWT"/>
    <n v="175.95"/>
    <n v="2116874"/>
    <s v="Institute of Managers and Leaders Australia and NZ"/>
    <x v="4"/>
  </r>
  <r>
    <n v="7550"/>
    <s v="Training"/>
    <n v="220"/>
    <d v="2023-03-10T00:00:00"/>
    <s v="Training NST/NWT"/>
    <n v="175.95"/>
    <n v="2116874"/>
    <s v="Institute of Managers and Leaders Australia and NZ"/>
    <x v="4"/>
  </r>
  <r>
    <n v="7550"/>
    <s v="Training"/>
    <n v="230"/>
    <d v="2023-03-10T00:00:00"/>
    <s v="Training NST/NWT"/>
    <n v="175.95"/>
    <n v="2116874"/>
    <s v="Institute of Managers and Leaders Australia and NZ"/>
    <x v="4"/>
  </r>
  <r>
    <n v="7550"/>
    <s v="Training"/>
    <n v="240"/>
    <d v="2023-03-10T00:00:00"/>
    <s v="Training NST/NWT"/>
    <n v="175.95"/>
    <n v="2116874"/>
    <s v="Institute of Managers and Leaders Australia and NZ"/>
    <x v="4"/>
  </r>
  <r>
    <n v="7550"/>
    <s v="Training"/>
    <n v="340"/>
    <d v="2023-03-10T00:00:00"/>
    <s v="Training NST/NWT"/>
    <n v="97.75"/>
    <n v="2116874"/>
    <s v="Institute of Managers and Leaders Australia and NZ"/>
    <x v="4"/>
  </r>
  <r>
    <n v="7550"/>
    <s v="Training"/>
    <n v="430"/>
    <d v="2023-03-10T00:00:00"/>
    <s v="Training NST/NWT"/>
    <n v="78.2"/>
    <n v="2116874"/>
    <s v="Institute of Managers and Leaders Australia and NZ"/>
    <x v="4"/>
  </r>
  <r>
    <n v="7550"/>
    <s v="Training"/>
    <n v="440"/>
    <d v="2023-03-10T00:00:00"/>
    <s v="Training NST/NWT"/>
    <n v="136.85"/>
    <n v="2116874"/>
    <s v="Institute of Managers and Leaders Australia and NZ"/>
    <x v="4"/>
  </r>
  <r>
    <n v="7550"/>
    <s v="Training"/>
    <n v="110"/>
    <d v="2023-05-31T00:00:00"/>
    <s v="Training NST/NWT"/>
    <n v="95"/>
    <n v="2225055"/>
    <s v="Institute of Managers and Leaders Australia and NZ"/>
    <x v="4"/>
  </r>
  <r>
    <n v="7550"/>
    <s v="Training"/>
    <n v="112"/>
    <d v="2023-05-31T00:00:00"/>
    <s v="Training NST/NWT"/>
    <n v="104.5"/>
    <n v="2225055"/>
    <s v="Institute of Managers and Leaders Australia and NZ"/>
    <x v="4"/>
  </r>
  <r>
    <n v="7550"/>
    <s v="Training"/>
    <n v="120"/>
    <d v="2023-05-31T00:00:00"/>
    <s v="Training NST/NWT"/>
    <n v="85.5"/>
    <n v="2225055"/>
    <s v="Institute of Managers and Leaders Australia and NZ"/>
    <x v="4"/>
  </r>
  <r>
    <n v="7550"/>
    <s v="Training"/>
    <n v="130"/>
    <d v="2023-05-31T00:00:00"/>
    <s v="Training NST/NWT"/>
    <n v="85.5"/>
    <n v="2225055"/>
    <s v="Institute of Managers and Leaders Australia and NZ"/>
    <x v="4"/>
  </r>
  <r>
    <n v="7550"/>
    <s v="Training"/>
    <n v="140"/>
    <d v="2023-05-31T00:00:00"/>
    <s v="Training NST/NWT"/>
    <n v="85.5"/>
    <n v="2225055"/>
    <s v="Institute of Managers and Leaders Australia and NZ"/>
    <x v="4"/>
  </r>
  <r>
    <n v="7550"/>
    <s v="Training"/>
    <n v="210"/>
    <d v="2023-05-31T00:00:00"/>
    <s v="Training NST/NWT"/>
    <n v="85.5"/>
    <n v="2225055"/>
    <s v="Institute of Managers and Leaders Australia and NZ"/>
    <x v="4"/>
  </r>
  <r>
    <n v="7550"/>
    <s v="Training"/>
    <n v="220"/>
    <d v="2023-05-31T00:00:00"/>
    <s v="Training NST/NWT"/>
    <n v="85.5"/>
    <n v="2225055"/>
    <s v="Institute of Managers and Leaders Australia and NZ"/>
    <x v="4"/>
  </r>
  <r>
    <n v="7550"/>
    <s v="Training"/>
    <n v="230"/>
    <d v="2023-05-31T00:00:00"/>
    <s v="Training NST/NWT"/>
    <n v="85.5"/>
    <n v="2225055"/>
    <s v="Institute of Managers and Leaders Australia and NZ"/>
    <x v="4"/>
  </r>
  <r>
    <n v="7550"/>
    <s v="Training"/>
    <n v="240"/>
    <d v="2023-05-31T00:00:00"/>
    <s v="Training NST/NWT"/>
    <n v="85.5"/>
    <n v="2225055"/>
    <s v="Institute of Managers and Leaders Australia and NZ"/>
    <x v="4"/>
  </r>
  <r>
    <n v="7550"/>
    <s v="Training"/>
    <n v="340"/>
    <d v="2023-05-31T00:00:00"/>
    <s v="Training NST/NWT"/>
    <n v="47.5"/>
    <n v="2225055"/>
    <s v="Institute of Managers and Leaders Australia and NZ"/>
    <x v="4"/>
  </r>
  <r>
    <n v="7550"/>
    <s v="Training"/>
    <n v="430"/>
    <d v="2023-05-31T00:00:00"/>
    <s v="Training NST/NWT"/>
    <n v="38"/>
    <n v="2225055"/>
    <s v="Institute of Managers and Leaders Australia and NZ"/>
    <x v="4"/>
  </r>
  <r>
    <n v="7550"/>
    <s v="Training"/>
    <n v="440"/>
    <d v="2023-05-31T00:00:00"/>
    <s v="Training NST/NWT"/>
    <n v="66.5"/>
    <n v="2225055"/>
    <s v="Institute of Managers and Leaders Australia and NZ"/>
    <x v="4"/>
  </r>
  <r>
    <n v="7550"/>
    <s v="Training"/>
    <n v="110"/>
    <d v="2023-10-24T00:00:00"/>
    <s v="Training NST/NWT"/>
    <n v="650.08000000000004"/>
    <n v="2414608"/>
    <s v="Toyota NZ Parts WAIRAU"/>
    <x v="8"/>
  </r>
  <r>
    <n v="7550"/>
    <s v="Training"/>
    <n v="112"/>
    <d v="2023-10-24T00:00:00"/>
    <s v="Training NST/NWT"/>
    <n v="715.06"/>
    <n v="2414608"/>
    <s v="Toyota NZ Parts WAIRAU"/>
    <x v="8"/>
  </r>
  <r>
    <n v="7550"/>
    <s v="Training"/>
    <n v="120"/>
    <d v="2023-10-24T00:00:00"/>
    <s v="Training NST/NWT"/>
    <n v="585.04"/>
    <n v="2414608"/>
    <s v="Toyota NZ Parts WAIRAU"/>
    <x v="8"/>
  </r>
  <r>
    <n v="7550"/>
    <s v="Training"/>
    <n v="130"/>
    <d v="2023-10-24T00:00:00"/>
    <s v="Training NST/NWT"/>
    <n v="585.04"/>
    <n v="2414608"/>
    <s v="Toyota NZ Parts WAIRAU"/>
    <x v="8"/>
  </r>
  <r>
    <n v="7550"/>
    <s v="Training"/>
    <n v="140"/>
    <d v="2023-10-24T00:00:00"/>
    <s v="Training NST/NWT"/>
    <n v="585.04"/>
    <n v="2414608"/>
    <s v="Toyota NZ Parts WAIRAU"/>
    <x v="8"/>
  </r>
  <r>
    <n v="7550"/>
    <s v="Training"/>
    <n v="210"/>
    <d v="2023-10-24T00:00:00"/>
    <s v="Training NST/NWT"/>
    <n v="585.04"/>
    <n v="2414608"/>
    <s v="Toyota NZ Parts WAIRAU"/>
    <x v="8"/>
  </r>
  <r>
    <n v="7550"/>
    <s v="Training"/>
    <n v="220"/>
    <d v="2023-10-24T00:00:00"/>
    <s v="Training NST/NWT"/>
    <n v="585.04"/>
    <n v="2414608"/>
    <s v="Toyota NZ Parts WAIRAU"/>
    <x v="8"/>
  </r>
  <r>
    <n v="7550"/>
    <s v="Training"/>
    <n v="230"/>
    <d v="2023-10-24T00:00:00"/>
    <s v="Training NST/NWT"/>
    <n v="585.04"/>
    <n v="2414608"/>
    <s v="Toyota NZ Parts WAIRAU"/>
    <x v="8"/>
  </r>
  <r>
    <n v="7550"/>
    <s v="Training"/>
    <n v="240"/>
    <d v="2023-10-24T00:00:00"/>
    <s v="Training NST/NWT"/>
    <n v="585.04"/>
    <n v="2414608"/>
    <s v="Toyota NZ Parts WAIRAU"/>
    <x v="8"/>
  </r>
  <r>
    <n v="7550"/>
    <s v="Training"/>
    <n v="340"/>
    <d v="2023-10-24T00:00:00"/>
    <s v="Training NST/NWT"/>
    <n v="325.02999999999997"/>
    <n v="2414608"/>
    <s v="Toyota NZ Parts WAIRAU"/>
    <x v="8"/>
  </r>
  <r>
    <n v="7550"/>
    <s v="Training"/>
    <n v="430"/>
    <d v="2023-10-24T00:00:00"/>
    <s v="Training NST/NWT"/>
    <n v="260.02"/>
    <n v="2414608"/>
    <s v="Toyota NZ Parts WAIRAU"/>
    <x v="8"/>
  </r>
  <r>
    <n v="7550"/>
    <s v="Training"/>
    <n v="440"/>
    <d v="2023-10-24T00:00:00"/>
    <s v="Training NST/NWT"/>
    <n v="455.03"/>
    <n v="2414608"/>
    <s v="Toyota NZ Parts WAIRAU"/>
    <x v="8"/>
  </r>
  <r>
    <n v="7550"/>
    <s v="Training"/>
    <n v="110"/>
    <d v="2023-12-11T00:00:00"/>
    <s v="Training NST/NWT"/>
    <n v="192"/>
    <n v="2466439"/>
    <s v="Timperley Automotive consulting PTY ltd"/>
    <x v="10"/>
  </r>
  <r>
    <n v="7550"/>
    <s v="Training"/>
    <n v="110"/>
    <d v="2023-12-11T00:00:00"/>
    <s v="Training NST/NWT"/>
    <n v="141"/>
    <n v="2466447"/>
    <s v="Timperley Automotive consulting PTY ltd"/>
    <x v="10"/>
  </r>
  <r>
    <n v="7550"/>
    <s v="Training"/>
    <n v="112"/>
    <d v="2023-12-11T00:00:00"/>
    <s v="Training NST/NWT"/>
    <n v="211.2"/>
    <n v="2466439"/>
    <s v="Timperley Automotive consulting PTY ltd"/>
    <x v="10"/>
  </r>
  <r>
    <n v="7550"/>
    <s v="Training"/>
    <n v="112"/>
    <d v="2023-12-11T00:00:00"/>
    <s v="Training NST/NWT"/>
    <n v="155.11000000000001"/>
    <n v="2466447"/>
    <s v="Timperley Automotive consulting PTY ltd"/>
    <x v="10"/>
  </r>
  <r>
    <n v="7550"/>
    <s v="Training"/>
    <n v="120"/>
    <d v="2023-12-11T00:00:00"/>
    <s v="Training NST/NWT"/>
    <n v="172.8"/>
    <n v="2466439"/>
    <s v="Timperley Automotive consulting PTY ltd"/>
    <x v="10"/>
  </r>
  <r>
    <n v="7550"/>
    <s v="Training"/>
    <n v="120"/>
    <d v="2023-12-11T00:00:00"/>
    <s v="Training NST/NWT"/>
    <n v="126.91"/>
    <n v="2466447"/>
    <s v="Timperley Automotive consulting PTY ltd"/>
    <x v="10"/>
  </r>
  <r>
    <n v="7550"/>
    <s v="Training"/>
    <n v="130"/>
    <d v="2023-12-11T00:00:00"/>
    <s v="Training NST/NWT"/>
    <n v="172.8"/>
    <n v="2466439"/>
    <s v="Timperley Automotive consulting PTY ltd"/>
    <x v="10"/>
  </r>
  <r>
    <n v="7550"/>
    <s v="Training"/>
    <n v="130"/>
    <d v="2023-12-11T00:00:00"/>
    <s v="Training NST/NWT"/>
    <n v="126.91"/>
    <n v="2466447"/>
    <s v="Timperley Automotive consulting PTY ltd"/>
    <x v="10"/>
  </r>
  <r>
    <n v="7550"/>
    <s v="Training"/>
    <n v="140"/>
    <d v="2023-12-11T00:00:00"/>
    <s v="Training NST/NWT"/>
    <n v="172.8"/>
    <n v="2466439"/>
    <s v="Timperley Automotive consulting PTY ltd"/>
    <x v="10"/>
  </r>
  <r>
    <n v="7550"/>
    <s v="Training"/>
    <n v="140"/>
    <d v="2023-12-11T00:00:00"/>
    <s v="Training NST/NWT"/>
    <n v="126.91"/>
    <n v="2466447"/>
    <s v="Timperley Automotive consulting PTY ltd"/>
    <x v="10"/>
  </r>
  <r>
    <n v="7550"/>
    <s v="Training"/>
    <n v="210"/>
    <d v="2023-12-11T00:00:00"/>
    <s v="Training NST/NWT"/>
    <n v="172.8"/>
    <n v="2466439"/>
    <s v="Timperley Automotive consulting PTY ltd"/>
    <x v="10"/>
  </r>
  <r>
    <n v="7550"/>
    <s v="Training"/>
    <n v="210"/>
    <d v="2023-12-11T00:00:00"/>
    <s v="Training NST/NWT"/>
    <n v="126.91"/>
    <n v="2466447"/>
    <s v="Timperley Automotive consulting PTY ltd"/>
    <x v="10"/>
  </r>
  <r>
    <n v="7550"/>
    <s v="Training"/>
    <n v="220"/>
    <d v="2023-12-11T00:00:00"/>
    <s v="Training NST/NWT"/>
    <n v="172.8"/>
    <n v="2466439"/>
    <s v="Timperley Automotive consulting PTY ltd"/>
    <x v="10"/>
  </r>
  <r>
    <n v="7550"/>
    <s v="Training"/>
    <n v="220"/>
    <d v="2023-12-11T00:00:00"/>
    <s v="Training NST/NWT"/>
    <n v="126.91"/>
    <n v="2466447"/>
    <s v="Timperley Automotive consulting PTY ltd"/>
    <x v="10"/>
  </r>
  <r>
    <n v="7550"/>
    <s v="Training"/>
    <n v="230"/>
    <d v="2023-12-11T00:00:00"/>
    <s v="Training NST/NWT"/>
    <n v="172.8"/>
    <n v="2466439"/>
    <s v="Timperley Automotive consulting PTY ltd"/>
    <x v="10"/>
  </r>
  <r>
    <n v="7550"/>
    <s v="Training"/>
    <n v="230"/>
    <d v="2023-12-11T00:00:00"/>
    <s v="Training NST/NWT"/>
    <n v="126.91"/>
    <n v="2466447"/>
    <s v="Timperley Automotive consulting PTY ltd"/>
    <x v="10"/>
  </r>
  <r>
    <n v="7550"/>
    <s v="Training"/>
    <n v="240"/>
    <d v="2023-12-11T00:00:00"/>
    <s v="Training NST/NWT"/>
    <n v="172.8"/>
    <n v="2466439"/>
    <s v="Timperley Automotive consulting PTY ltd"/>
    <x v="10"/>
  </r>
  <r>
    <n v="7550"/>
    <s v="Training"/>
    <n v="240"/>
    <d v="2023-12-11T00:00:00"/>
    <s v="Training NST/NWT"/>
    <n v="126.91"/>
    <n v="2466447"/>
    <s v="Timperley Automotive consulting PTY ltd"/>
    <x v="10"/>
  </r>
  <r>
    <n v="7550"/>
    <s v="Training"/>
    <n v="340"/>
    <d v="2023-12-11T00:00:00"/>
    <s v="Training NST/NWT"/>
    <n v="96"/>
    <n v="2466439"/>
    <s v="Timperley Automotive consulting PTY ltd"/>
    <x v="10"/>
  </r>
  <r>
    <n v="7550"/>
    <s v="Training"/>
    <n v="340"/>
    <d v="2023-12-11T00:00:00"/>
    <s v="Training NST/NWT"/>
    <n v="70.510000000000005"/>
    <n v="2466447"/>
    <s v="Timperley Automotive consulting PTY ltd"/>
    <x v="10"/>
  </r>
  <r>
    <n v="7550"/>
    <s v="Training"/>
    <n v="430"/>
    <d v="2023-12-11T00:00:00"/>
    <s v="Training NST/NWT"/>
    <n v="76.8"/>
    <n v="2466439"/>
    <s v="Timperley Automotive consulting PTY ltd"/>
    <x v="10"/>
  </r>
  <r>
    <n v="7550"/>
    <s v="Training"/>
    <n v="430"/>
    <d v="2023-12-11T00:00:00"/>
    <s v="Training NST/NWT"/>
    <n v="56.4"/>
    <n v="2466447"/>
    <s v="Timperley Automotive consulting PTY ltd"/>
    <x v="10"/>
  </r>
  <r>
    <n v="7550"/>
    <s v="Training"/>
    <n v="440"/>
    <d v="2023-12-11T00:00:00"/>
    <s v="Training NST/NWT"/>
    <n v="134.4"/>
    <n v="2466439"/>
    <s v="Timperley Automotive consulting PTY ltd"/>
    <x v="10"/>
  </r>
  <r>
    <n v="7550"/>
    <s v="Training"/>
    <n v="440"/>
    <d v="2023-12-11T00:00:00"/>
    <s v="Training NST/NWT"/>
    <n v="98.71"/>
    <n v="2466447"/>
    <s v="Timperley Automotive consulting PTY ltd"/>
    <x v="10"/>
  </r>
  <r>
    <n v="7550"/>
    <s v="Training"/>
    <n v="110"/>
    <d v="2024-02-20T00:00:00"/>
    <s v="Training NST/NWT"/>
    <n v="10.18"/>
    <n v="2573392"/>
    <s v="Toyota NZ Parts WAIRAU"/>
    <x v="8"/>
  </r>
  <r>
    <n v="7550"/>
    <s v="Training"/>
    <n v="112"/>
    <d v="2024-02-20T00:00:00"/>
    <s v="Training NST/NWT"/>
    <n v="11.2"/>
    <n v="2573392"/>
    <s v="Toyota NZ Parts WAIRAU"/>
    <x v="8"/>
  </r>
  <r>
    <n v="7550"/>
    <s v="Training"/>
    <n v="120"/>
    <d v="2024-02-20T00:00:00"/>
    <s v="Training NST/NWT"/>
    <n v="9.16"/>
    <n v="2573392"/>
    <s v="Toyota NZ Parts WAIRAU"/>
    <x v="8"/>
  </r>
  <r>
    <n v="7550"/>
    <s v="Training"/>
    <n v="130"/>
    <d v="2024-02-20T00:00:00"/>
    <s v="Training NST/NWT"/>
    <n v="9.16"/>
    <n v="2573392"/>
    <s v="Toyota NZ Parts WAIRAU"/>
    <x v="8"/>
  </r>
  <r>
    <n v="7550"/>
    <s v="Training"/>
    <n v="140"/>
    <d v="2024-02-20T00:00:00"/>
    <s v="Training NST/NWT"/>
    <n v="9.16"/>
    <n v="2573392"/>
    <s v="Toyota NZ Parts WAIRAU"/>
    <x v="8"/>
  </r>
  <r>
    <n v="7550"/>
    <s v="Training"/>
    <n v="210"/>
    <d v="2024-02-20T00:00:00"/>
    <s v="Training NST/NWT"/>
    <n v="9.16"/>
    <n v="2573392"/>
    <s v="Toyota NZ Parts WAIRAU"/>
    <x v="8"/>
  </r>
  <r>
    <n v="7550"/>
    <s v="Training"/>
    <n v="220"/>
    <d v="2024-02-20T00:00:00"/>
    <s v="Training NST/NWT"/>
    <n v="9.16"/>
    <n v="2573392"/>
    <s v="Toyota NZ Parts WAIRAU"/>
    <x v="8"/>
  </r>
  <r>
    <n v="7550"/>
    <s v="Training"/>
    <n v="230"/>
    <d v="2024-02-20T00:00:00"/>
    <s v="Training NST/NWT"/>
    <n v="9.16"/>
    <n v="2573392"/>
    <s v="Toyota NZ Parts WAIRAU"/>
    <x v="8"/>
  </r>
  <r>
    <n v="7550"/>
    <s v="Training"/>
    <n v="240"/>
    <d v="2024-02-20T00:00:00"/>
    <s v="Training NST/NWT"/>
    <n v="9.16"/>
    <n v="2573392"/>
    <s v="Toyota NZ Parts WAIRAU"/>
    <x v="8"/>
  </r>
  <r>
    <n v="7550"/>
    <s v="Training"/>
    <n v="340"/>
    <d v="2024-02-20T00:00:00"/>
    <s v="Training NST/NWT"/>
    <n v="5.09"/>
    <n v="2573392"/>
    <s v="Toyota NZ Parts WAIRAU"/>
    <x v="8"/>
  </r>
  <r>
    <n v="7550"/>
    <s v="Training"/>
    <n v="430"/>
    <d v="2024-02-20T00:00:00"/>
    <s v="Training NST/NWT"/>
    <n v="4.07"/>
    <n v="2573392"/>
    <s v="Toyota NZ Parts WAIRAU"/>
    <x v="8"/>
  </r>
  <r>
    <n v="7550"/>
    <s v="Training"/>
    <n v="440"/>
    <d v="2024-02-20T00:00:00"/>
    <s v="Training NST/NWT"/>
    <n v="7.12"/>
    <n v="2573392"/>
    <s v="Toyota NZ Parts WAIRAU"/>
    <x v="8"/>
  </r>
  <r>
    <n v="7550"/>
    <s v="Training"/>
    <n v="142"/>
    <d v="2023-07-03T00:00:00"/>
    <s v="Unprod Time: Task: T ABAM Time Hr: .25 Time Ot: 0"/>
    <n v="6.25"/>
    <n v="2257216"/>
    <m/>
    <x v="7"/>
  </r>
  <r>
    <n v="7550"/>
    <s v="Training"/>
    <n v="142"/>
    <d v="2023-09-11T00:00:00"/>
    <s v="Unprod Time: Task: T ABAM Time Hr: .47 Time Ot: 0"/>
    <n v="11.75"/>
    <n v="2344613"/>
    <m/>
    <x v="7"/>
  </r>
  <r>
    <n v="7550"/>
    <s v="Training"/>
    <n v="142"/>
    <d v="2023-09-14T00:00:00"/>
    <s v="Unprod Time: Task: T ABAM Time Hr: .47 Time Ot: 0"/>
    <n v="11.75"/>
    <n v="2350091"/>
    <m/>
    <x v="7"/>
  </r>
  <r>
    <n v="7550"/>
    <s v="Training"/>
    <n v="142"/>
    <d v="2024-01-09T00:00:00"/>
    <s v="Unprod Time: Task: T ABAM Time Hr: .48 Time Ot: 0"/>
    <n v="12"/>
    <n v="2499105"/>
    <m/>
    <x v="7"/>
  </r>
  <r>
    <n v="7550"/>
    <s v="Training"/>
    <n v="142"/>
    <d v="2023-04-26T00:00:00"/>
    <s v="Unprod Time: Task: T ABAM Time Hr: .58 Time Ot: 0"/>
    <n v="14.5"/>
    <n v="2168907"/>
    <m/>
    <x v="7"/>
  </r>
  <r>
    <n v="7550"/>
    <s v="Training"/>
    <n v="142"/>
    <d v="2023-06-06T00:00:00"/>
    <s v="Unprod Time: Task: T ABAM Time Hr: .6 Time Ot: 0"/>
    <n v="15"/>
    <n v="2221508"/>
    <m/>
    <x v="7"/>
  </r>
  <r>
    <n v="7550"/>
    <s v="Training"/>
    <n v="142"/>
    <d v="2023-09-28T00:00:00"/>
    <s v="Unprod Time: Task: T ABAM Time Hr: .6 Time Ot: 0"/>
    <n v="15"/>
    <n v="2368250"/>
    <m/>
    <x v="7"/>
  </r>
  <r>
    <n v="7550"/>
    <s v="Training"/>
    <n v="142"/>
    <d v="2023-07-03T00:00:00"/>
    <s v="Unprod Time: Task: T ABAM Time Hr: .62 Time Ot: 0"/>
    <n v="15.5"/>
    <n v="2257215"/>
    <m/>
    <x v="7"/>
  </r>
  <r>
    <n v="7550"/>
    <s v="Training"/>
    <n v="142"/>
    <d v="2023-06-01T00:00:00"/>
    <s v="Unprod Time: Task: T ABAM Time Hr: .9 Time Ot: .07"/>
    <n v="24.25"/>
    <n v="2218102"/>
    <m/>
    <x v="7"/>
  </r>
  <r>
    <n v="7550"/>
    <s v="Training"/>
    <n v="142"/>
    <d v="2023-06-16T00:00:00"/>
    <s v="Unprod Time: Task: T ABAM Time Hr: .93 Time Ot: .24"/>
    <n v="29.25"/>
    <n v="2236247"/>
    <m/>
    <x v="7"/>
  </r>
  <r>
    <n v="7550"/>
    <s v="Training"/>
    <n v="142"/>
    <d v="2023-06-13T00:00:00"/>
    <s v="Unprod Time: Task: T ABAM Time Hr: .95 Time Ot: 0"/>
    <n v="23.75"/>
    <n v="2230748"/>
    <m/>
    <x v="7"/>
  </r>
  <r>
    <n v="7550"/>
    <s v="Training"/>
    <n v="142"/>
    <d v="2023-03-30T00:00:00"/>
    <s v="Unprod Time: Task: T ABAM Time Hr: 0 Time Ot: 0"/>
    <n v="0"/>
    <n v="2141849"/>
    <m/>
    <x v="7"/>
  </r>
  <r>
    <n v="7550"/>
    <s v="Training"/>
    <n v="142"/>
    <d v="2023-07-03T00:00:00"/>
    <s v="Unprod Time: Task: T ABAM Time Hr: 2.55 Time Ot: .01"/>
    <n v="64"/>
    <n v="2257217"/>
    <m/>
    <x v="7"/>
  </r>
  <r>
    <n v="7550"/>
    <s v="Training"/>
    <n v="142"/>
    <d v="2023-03-06T00:00:00"/>
    <s v="Unprod Time: Task: T ABAM Time Hr: 3.85 Time Ot: 0"/>
    <n v="96.25"/>
    <n v="2108185"/>
    <m/>
    <x v="7"/>
  </r>
  <r>
    <n v="7550"/>
    <s v="Training"/>
    <n v="340"/>
    <d v="2023-04-26T00:00:00"/>
    <s v="Unprod Time: Task: T ALI Time Hr: .98 Time Ot: 0"/>
    <n v="37.24"/>
    <n v="2168951"/>
    <m/>
    <x v="7"/>
  </r>
  <r>
    <n v="7550"/>
    <s v="Training"/>
    <n v="340"/>
    <d v="2024-02-27T00:00:00"/>
    <s v="Unprod Time: Task: T ALI Time Hr: 1.17 Time Ot: 0"/>
    <n v="38.61"/>
    <n v="2564057"/>
    <m/>
    <x v="7"/>
  </r>
  <r>
    <n v="7550"/>
    <s v="Training"/>
    <n v="340"/>
    <d v="2023-04-01T00:00:00"/>
    <s v="Unprod Time: Task: T AM Time Hr: .35 Time Ot: 0"/>
    <n v="9.8000000000000007"/>
    <n v="2146070"/>
    <m/>
    <x v="7"/>
  </r>
  <r>
    <n v="7550"/>
    <s v="Training"/>
    <n v="340"/>
    <d v="2023-03-21T00:00:00"/>
    <s v="Unprod Time: Task: T AM Time Hr: .72 Time Ot: 0"/>
    <n v="20.16"/>
    <n v="2128541"/>
    <m/>
    <x v="7"/>
  </r>
  <r>
    <n v="7550"/>
    <s v="Training"/>
    <n v="340"/>
    <d v="2023-03-01T00:00:00"/>
    <s v="Unprod Time: Task: T AM Time Hr: .82 Time Ot: 0"/>
    <n v="22.96"/>
    <n v="2102744"/>
    <m/>
    <x v="7"/>
  </r>
  <r>
    <n v="7550"/>
    <s v="Training"/>
    <n v="340"/>
    <d v="2023-03-28T00:00:00"/>
    <s v="Unprod Time: Task: T AM Time Hr: .9 Time Ot: 0"/>
    <n v="25.2"/>
    <n v="2137790"/>
    <m/>
    <x v="7"/>
  </r>
  <r>
    <n v="7550"/>
    <s v="Training"/>
    <n v="340"/>
    <d v="2023-03-04T00:00:00"/>
    <s v="Unprod Time: Task: T AM Time Hr: 1.13 Time Ot: 0"/>
    <n v="31.64"/>
    <n v="2106859"/>
    <m/>
    <x v="7"/>
  </r>
  <r>
    <n v="7550"/>
    <s v="Training"/>
    <n v="340"/>
    <d v="2023-03-08T00:00:00"/>
    <s v="Unprod Time: Task: T AM Time Hr: 2.07 Time Ot: 0"/>
    <n v="57.96"/>
    <n v="2111914"/>
    <m/>
    <x v="7"/>
  </r>
  <r>
    <n v="7550"/>
    <s v="Training"/>
    <n v="340"/>
    <d v="2023-03-09T00:00:00"/>
    <s v="Unprod Time: Task: T AM Time Hr: 2.78 Time Ot: 0"/>
    <n v="77.84"/>
    <n v="2113775"/>
    <m/>
    <x v="7"/>
  </r>
  <r>
    <n v="7550"/>
    <s v="Training"/>
    <n v="340"/>
    <d v="2023-04-17T00:00:00"/>
    <s v="Unprod Time: Task: T AM Time Hr: 3.15 Time Ot: 0"/>
    <n v="88.2"/>
    <n v="2159414"/>
    <m/>
    <x v="7"/>
  </r>
  <r>
    <n v="7550"/>
    <s v="Training"/>
    <n v="240"/>
    <d v="2023-07-01T00:00:00"/>
    <s v="Unprod Time: Task: T AR Time Hr: .02 Time Ot: 0"/>
    <n v="0.64"/>
    <n v="2256013"/>
    <m/>
    <x v="7"/>
  </r>
  <r>
    <n v="7550"/>
    <s v="Training"/>
    <n v="240"/>
    <d v="2024-02-29T00:00:00"/>
    <s v="Unprod Time: Task: T AR Time Hr: .5 Time Ot: 0"/>
    <n v="16.5"/>
    <n v="2568526"/>
    <m/>
    <x v="7"/>
  </r>
  <r>
    <n v="7550"/>
    <s v="Training"/>
    <n v="240"/>
    <d v="2023-11-08T00:00:00"/>
    <s v="Unprod Time: Task: T AR Time Hr: .52 Time Ot: 0"/>
    <n v="16.64"/>
    <n v="2420617"/>
    <m/>
    <x v="7"/>
  </r>
  <r>
    <n v="7550"/>
    <s v="Training"/>
    <n v="240"/>
    <d v="2023-09-25T00:00:00"/>
    <s v="Unprod Time: Task: T AR Time Hr: .55 Time Ot: 0"/>
    <n v="17.600000000000001"/>
    <n v="2362453"/>
    <m/>
    <x v="7"/>
  </r>
  <r>
    <n v="7550"/>
    <s v="Training"/>
    <n v="240"/>
    <d v="2024-02-27T00:00:00"/>
    <s v="Unprod Time: Task: T AR Time Hr: .62 Time Ot: 0"/>
    <n v="20.46"/>
    <n v="2564020"/>
    <m/>
    <x v="7"/>
  </r>
  <r>
    <n v="7550"/>
    <s v="Training"/>
    <n v="240"/>
    <d v="2023-12-21T00:00:00"/>
    <s v="Unprod Time: Task: T AR Time Hr: 0 Time Ot: 0"/>
    <n v="0"/>
    <n v="2483384"/>
    <m/>
    <x v="7"/>
  </r>
  <r>
    <n v="7550"/>
    <s v="Training"/>
    <n v="240"/>
    <d v="2023-12-20T00:00:00"/>
    <s v="Unprod Time: Task: T AR Time Hr: 2.52 Time Ot: 0"/>
    <n v="83.16"/>
    <n v="2481229"/>
    <m/>
    <x v="7"/>
  </r>
  <r>
    <n v="7550"/>
    <s v="Training"/>
    <n v="240"/>
    <d v="2023-07-28T00:00:00"/>
    <s v="Unprod Time: Task: T AS Time Hr: .02 Time Ot: 0"/>
    <n v="0.68"/>
    <n v="2288321"/>
    <m/>
    <x v="7"/>
  </r>
  <r>
    <n v="7550"/>
    <s v="Training"/>
    <n v="240"/>
    <d v="2023-11-09T00:00:00"/>
    <s v="Unprod Time: Task: T AS Time Hr: .02 Time Ot: 0"/>
    <n v="0.68"/>
    <n v="2422896"/>
    <m/>
    <x v="7"/>
  </r>
  <r>
    <n v="7550"/>
    <s v="Training"/>
    <n v="240"/>
    <d v="2023-05-31T00:00:00"/>
    <s v="Unprod Time: Task: T AS Time Hr: .2 Time Ot: 0"/>
    <n v="6.8"/>
    <n v="2216249"/>
    <m/>
    <x v="7"/>
  </r>
  <r>
    <n v="7550"/>
    <s v="Training"/>
    <n v="240"/>
    <d v="2023-04-11T00:00:00"/>
    <s v="Unprod Time: Task: T AS Time Hr: .25 Time Ot: 0"/>
    <n v="8.5"/>
    <n v="2152773"/>
    <m/>
    <x v="7"/>
  </r>
  <r>
    <n v="7550"/>
    <s v="Training"/>
    <n v="240"/>
    <d v="2023-06-30T00:00:00"/>
    <s v="Unprod Time: Task: T AS Time Hr: .25 Time Ot: 0"/>
    <n v="8.5"/>
    <n v="2255297"/>
    <m/>
    <x v="7"/>
  </r>
  <r>
    <n v="7550"/>
    <s v="Training"/>
    <n v="240"/>
    <d v="2023-07-22T00:00:00"/>
    <s v="Unprod Time: Task: T AS Time Hr: .3 Time Ot: 0"/>
    <n v="10.199999999999999"/>
    <n v="2281655"/>
    <m/>
    <x v="7"/>
  </r>
  <r>
    <n v="7550"/>
    <s v="Training"/>
    <n v="240"/>
    <d v="2023-03-17T00:00:00"/>
    <s v="Unprod Time: Task: T AS Time Hr: .32 Time Ot: 0"/>
    <n v="10.88"/>
    <n v="2124905"/>
    <m/>
    <x v="7"/>
  </r>
  <r>
    <n v="7550"/>
    <s v="Training"/>
    <n v="240"/>
    <d v="2023-11-10T00:00:00"/>
    <s v="Unprod Time: Task: T AS Time Hr: .4 Time Ot: 0"/>
    <n v="13.6"/>
    <n v="2424739"/>
    <m/>
    <x v="7"/>
  </r>
  <r>
    <n v="7550"/>
    <s v="Training"/>
    <n v="240"/>
    <d v="2023-12-15T00:00:00"/>
    <s v="Unprod Time: Task: T AS Time Hr: .42 Time Ot: 0"/>
    <n v="14.7"/>
    <n v="2475006"/>
    <m/>
    <x v="7"/>
  </r>
  <r>
    <n v="7550"/>
    <s v="Training"/>
    <n v="240"/>
    <d v="2023-07-28T00:00:00"/>
    <s v="Unprod Time: Task: T AS Time Hr: .47 Time Ot: 0"/>
    <n v="15.98"/>
    <n v="2288318"/>
    <m/>
    <x v="7"/>
  </r>
  <r>
    <n v="7550"/>
    <s v="Training"/>
    <n v="240"/>
    <d v="2023-09-13T00:00:00"/>
    <s v="Unprod Time: Task: T AS Time Hr: .5 Time Ot: 0"/>
    <n v="17"/>
    <n v="2348187"/>
    <m/>
    <x v="7"/>
  </r>
  <r>
    <n v="7550"/>
    <s v="Training"/>
    <n v="240"/>
    <d v="2023-12-20T00:00:00"/>
    <s v="Unprod Time: Task: T AS Time Hr: .55 Time Ot: 0"/>
    <n v="19.25"/>
    <n v="2481239"/>
    <m/>
    <x v="7"/>
  </r>
  <r>
    <n v="7550"/>
    <s v="Training"/>
    <n v="240"/>
    <d v="2023-12-20T00:00:00"/>
    <s v="Unprod Time: Task: T AS Time Hr: .6 Time Ot: 0"/>
    <n v="21"/>
    <n v="2481237"/>
    <m/>
    <x v="7"/>
  </r>
  <r>
    <n v="7550"/>
    <s v="Training"/>
    <n v="240"/>
    <d v="2023-12-15T00:00:00"/>
    <s v="Unprod Time: Task: T AS Time Hr: .63 Time Ot: 0"/>
    <n v="22.05"/>
    <n v="2475001"/>
    <m/>
    <x v="7"/>
  </r>
  <r>
    <n v="7550"/>
    <s v="Training"/>
    <n v="240"/>
    <d v="2023-03-08T00:00:00"/>
    <s v="Unprod Time: Task: T AS Time Hr: .65 Time Ot: 0"/>
    <n v="22.1"/>
    <n v="2111861"/>
    <m/>
    <x v="7"/>
  </r>
  <r>
    <n v="7550"/>
    <s v="Training"/>
    <n v="240"/>
    <d v="2023-07-12T00:00:00"/>
    <s v="Unprod Time: Task: T AS Time Hr: .68 Time Ot: 0"/>
    <n v="23.12"/>
    <n v="2268993"/>
    <m/>
    <x v="7"/>
  </r>
  <r>
    <n v="7550"/>
    <s v="Training"/>
    <n v="240"/>
    <d v="2023-07-28T00:00:00"/>
    <s v="Unprod Time: Task: T AS Time Hr: .7 Time Ot: 0"/>
    <n v="23.8"/>
    <n v="2288317"/>
    <m/>
    <x v="7"/>
  </r>
  <r>
    <n v="7550"/>
    <s v="Training"/>
    <n v="240"/>
    <d v="2023-04-05T00:00:00"/>
    <s v="Unprod Time: Task: T AS Time Hr: .75 Time Ot: 0"/>
    <n v="25.5"/>
    <n v="2149415"/>
    <m/>
    <x v="7"/>
  </r>
  <r>
    <n v="7550"/>
    <s v="Training"/>
    <n v="240"/>
    <d v="2023-06-16T00:00:00"/>
    <s v="Unprod Time: Task: T AS Time Hr: .77 Time Ot: 0"/>
    <n v="26.18"/>
    <n v="2236261"/>
    <m/>
    <x v="7"/>
  </r>
  <r>
    <n v="7550"/>
    <s v="Training"/>
    <n v="240"/>
    <d v="2023-06-07T00:00:00"/>
    <s v="Unprod Time: Task: T AS Time Hr: .8 Time Ot: 0"/>
    <n v="27.2"/>
    <n v="2223444"/>
    <m/>
    <x v="7"/>
  </r>
  <r>
    <n v="7550"/>
    <s v="Training"/>
    <n v="240"/>
    <d v="2023-06-20T00:00:00"/>
    <s v="Unprod Time: Task: T AS Time Hr: .85 Time Ot: 0"/>
    <n v="28.9"/>
    <n v="2239695"/>
    <m/>
    <x v="7"/>
  </r>
  <r>
    <n v="7550"/>
    <s v="Training"/>
    <n v="240"/>
    <d v="2023-06-30T00:00:00"/>
    <s v="Unprod Time: Task: T AS Time Hr: .85 Time Ot: 0"/>
    <n v="28.9"/>
    <n v="2255296"/>
    <m/>
    <x v="7"/>
  </r>
  <r>
    <n v="7550"/>
    <s v="Training"/>
    <n v="240"/>
    <d v="2023-09-07T00:00:00"/>
    <s v="Unprod Time: Task: T AS Time Hr: 1.08 Time Ot: 0"/>
    <n v="36.72"/>
    <n v="2341122"/>
    <m/>
    <x v="7"/>
  </r>
  <r>
    <n v="7550"/>
    <s v="Training"/>
    <n v="240"/>
    <d v="2023-12-08T00:00:00"/>
    <s v="Unprod Time: Task: T AS Time Hr: 1.08 Time Ot: 0"/>
    <n v="37.799999999999997"/>
    <n v="2464713"/>
    <m/>
    <x v="7"/>
  </r>
  <r>
    <n v="7550"/>
    <s v="Training"/>
    <n v="240"/>
    <d v="2023-12-01T00:00:00"/>
    <s v="Unprod Time: Task: T AS Time Hr: 1.15 Time Ot: 0"/>
    <n v="39.1"/>
    <n v="2454760"/>
    <m/>
    <x v="7"/>
  </r>
  <r>
    <n v="7550"/>
    <s v="Training"/>
    <n v="240"/>
    <d v="2023-07-21T00:00:00"/>
    <s v="Unprod Time: Task: T AS Time Hr: 1.23 Time Ot: 0"/>
    <n v="41.82"/>
    <n v="2281645"/>
    <m/>
    <x v="7"/>
  </r>
  <r>
    <n v="7550"/>
    <s v="Training"/>
    <n v="240"/>
    <d v="2023-08-18T00:00:00"/>
    <s v="Unprod Time: Task: T AS Time Hr: 1.28 Time Ot: 0"/>
    <n v="43.52"/>
    <n v="2315595"/>
    <m/>
    <x v="7"/>
  </r>
  <r>
    <n v="7550"/>
    <s v="Training"/>
    <n v="240"/>
    <d v="2023-09-08T00:00:00"/>
    <s v="Unprod Time: Task: T AS Time Hr: 1.32 Time Ot: 0"/>
    <n v="44.88"/>
    <n v="2342779"/>
    <m/>
    <x v="7"/>
  </r>
  <r>
    <n v="7550"/>
    <s v="Training"/>
    <n v="240"/>
    <d v="2023-10-13T00:00:00"/>
    <s v="Unprod Time: Task: T AS Time Hr: 1.42 Time Ot: 0"/>
    <n v="48.28"/>
    <n v="2388782"/>
    <m/>
    <x v="7"/>
  </r>
  <r>
    <n v="7550"/>
    <s v="Training"/>
    <n v="240"/>
    <d v="2023-06-21T00:00:00"/>
    <s v="Unprod Time: Task: T AS Time Hr: 1.47 Time Ot: 0"/>
    <n v="49.98"/>
    <n v="2241776"/>
    <m/>
    <x v="7"/>
  </r>
  <r>
    <n v="7550"/>
    <s v="Training"/>
    <n v="240"/>
    <d v="2024-02-02T00:00:00"/>
    <s v="Unprod Time: Task: T AS Time Hr: 1.52 Time Ot: 0"/>
    <n v="53.2"/>
    <n v="2532179"/>
    <m/>
    <x v="7"/>
  </r>
  <r>
    <n v="7550"/>
    <s v="Training"/>
    <n v="240"/>
    <d v="2023-06-23T00:00:00"/>
    <s v="Unprod Time: Task: T AS Time Hr: 1.55 Time Ot: 0"/>
    <n v="52.7"/>
    <n v="2245379"/>
    <m/>
    <x v="7"/>
  </r>
  <r>
    <n v="7550"/>
    <s v="Training"/>
    <n v="240"/>
    <d v="2023-11-03T00:00:00"/>
    <s v="Unprod Time: Task: T AS Time Hr: 1.62 Time Ot: 0"/>
    <n v="55.08"/>
    <n v="2415245"/>
    <m/>
    <x v="7"/>
  </r>
  <r>
    <n v="7550"/>
    <s v="Training"/>
    <n v="240"/>
    <d v="2023-12-20T00:00:00"/>
    <s v="Unprod Time: Task: T AS Time Hr: 1.93 Time Ot: 0"/>
    <n v="67.55"/>
    <n v="2481236"/>
    <m/>
    <x v="7"/>
  </r>
  <r>
    <n v="7550"/>
    <s v="Training"/>
    <n v="240"/>
    <d v="2023-12-15T00:00:00"/>
    <s v="Unprod Time: Task: T AS Time Hr: 2 Time Ot: 0"/>
    <n v="70"/>
    <n v="2475000"/>
    <m/>
    <x v="7"/>
  </r>
  <r>
    <n v="7550"/>
    <s v="Training"/>
    <n v="240"/>
    <d v="2023-12-22T00:00:00"/>
    <s v="Unprod Time: Task: T AS Time Hr: 2.07 Time Ot: 0"/>
    <n v="72.45"/>
    <n v="2486706"/>
    <m/>
    <x v="7"/>
  </r>
  <r>
    <n v="7550"/>
    <s v="Training"/>
    <n v="240"/>
    <d v="2023-10-20T00:00:00"/>
    <s v="Unprod Time: Task: T AS Time Hr: 2.12 Time Ot: 0"/>
    <n v="72.08"/>
    <n v="2397612"/>
    <m/>
    <x v="7"/>
  </r>
  <r>
    <n v="7550"/>
    <s v="Training"/>
    <n v="240"/>
    <d v="2023-11-08T00:00:00"/>
    <s v="Unprod Time: Task: T AS Time Hr: 2.22 Time Ot: 0"/>
    <n v="75.48"/>
    <n v="2420620"/>
    <m/>
    <x v="7"/>
  </r>
  <r>
    <n v="7550"/>
    <s v="Training"/>
    <n v="240"/>
    <d v="2023-08-04T00:00:00"/>
    <s v="Unprod Time: Task: T AS Time Hr: 2.37 Time Ot: 0"/>
    <n v="80.58"/>
    <n v="2298754"/>
    <m/>
    <x v="7"/>
  </r>
  <r>
    <n v="7550"/>
    <s v="Training"/>
    <n v="240"/>
    <d v="2023-10-17T00:00:00"/>
    <s v="Unprod Time: Task: T AS Time Hr: 2.4 Time Ot: 0"/>
    <n v="81.599999999999994"/>
    <n v="2392424"/>
    <m/>
    <x v="7"/>
  </r>
  <r>
    <n v="7550"/>
    <s v="Training"/>
    <n v="240"/>
    <d v="2024-02-09T00:00:00"/>
    <s v="Unprod Time: Task: T AS Time Hr: 2.48 Time Ot: 0"/>
    <n v="86.8"/>
    <n v="2539901"/>
    <m/>
    <x v="7"/>
  </r>
  <r>
    <n v="7550"/>
    <s v="Training"/>
    <n v="240"/>
    <d v="2023-10-19T00:00:00"/>
    <s v="Unprod Time: Task: T AS Time Hr: 2.6 Time Ot: 0"/>
    <n v="88.4"/>
    <n v="2395789"/>
    <m/>
    <x v="7"/>
  </r>
  <r>
    <n v="7550"/>
    <s v="Training"/>
    <n v="240"/>
    <d v="2023-10-18T00:00:00"/>
    <s v="Unprod Time: Task: T AS Time Hr: 3.02 Time Ot: 0"/>
    <n v="102.68"/>
    <n v="2394108"/>
    <m/>
    <x v="7"/>
  </r>
  <r>
    <n v="7550"/>
    <s v="Training"/>
    <n v="240"/>
    <d v="2023-11-10T00:00:00"/>
    <s v="Unprod Time: Task: T AS Time Hr: 4 Time Ot: 0"/>
    <n v="136"/>
    <n v="2424736"/>
    <m/>
    <x v="7"/>
  </r>
  <r>
    <n v="7550"/>
    <s v="Training"/>
    <n v="140"/>
    <d v="2024-02-17T00:00:00"/>
    <s v="Unprod Time: Task: T ASD Time Hr: .07 Time Ot: 0"/>
    <n v="2.4500000000000002"/>
    <n v="2550141"/>
    <m/>
    <x v="7"/>
  </r>
  <r>
    <n v="7550"/>
    <s v="Training"/>
    <n v="140"/>
    <d v="2023-08-24T00:00:00"/>
    <s v="Unprod Time: Task: T ASD Time Hr: .08 Time Ot: 0"/>
    <n v="2.8"/>
    <n v="2323094"/>
    <m/>
    <x v="7"/>
  </r>
  <r>
    <n v="7550"/>
    <s v="Training"/>
    <n v="140"/>
    <d v="2024-02-17T00:00:00"/>
    <s v="Unprod Time: Task: T ASD Time Hr: .23 Time Ot: 0"/>
    <n v="8.0500000000000007"/>
    <n v="2550139"/>
    <m/>
    <x v="7"/>
  </r>
  <r>
    <n v="7550"/>
    <s v="Training"/>
    <n v="140"/>
    <d v="2024-02-17T00:00:00"/>
    <s v="Unprod Time: Task: T ASD Time Hr: .25 Time Ot: 0"/>
    <n v="8.75"/>
    <n v="2550142"/>
    <m/>
    <x v="7"/>
  </r>
  <r>
    <n v="7550"/>
    <s v="Training"/>
    <n v="140"/>
    <d v="2024-02-29T00:00:00"/>
    <s v="Unprod Time: Task: T ASD Time Hr: .27 Time Ot: 0"/>
    <n v="9.4499999999999993"/>
    <n v="2568477"/>
    <m/>
    <x v="7"/>
  </r>
  <r>
    <n v="7550"/>
    <s v="Training"/>
    <n v="140"/>
    <d v="2024-02-17T00:00:00"/>
    <s v="Unprod Time: Task: T ASD Time Hr: .4 Time Ot: 0"/>
    <n v="14"/>
    <n v="2550143"/>
    <m/>
    <x v="7"/>
  </r>
  <r>
    <n v="7550"/>
    <s v="Training"/>
    <n v="140"/>
    <d v="2023-09-19T00:00:00"/>
    <s v="Unprod Time: Task: T ASD Time Hr: .47 Time Ot: 0"/>
    <n v="16.45"/>
    <n v="2355129"/>
    <m/>
    <x v="7"/>
  </r>
  <r>
    <n v="7550"/>
    <s v="Training"/>
    <n v="140"/>
    <d v="2023-04-05T00:00:00"/>
    <s v="Unprod Time: Task: T ASD Time Hr: .48 Time Ot: 0"/>
    <n v="16.8"/>
    <n v="2149374"/>
    <m/>
    <x v="7"/>
  </r>
  <r>
    <n v="7550"/>
    <s v="Training"/>
    <n v="140"/>
    <d v="2024-02-24T00:00:00"/>
    <s v="Unprod Time: Task: T ASD Time Hr: .87 Time Ot: 0"/>
    <n v="30.45"/>
    <n v="2560263"/>
    <m/>
    <x v="7"/>
  </r>
  <r>
    <n v="7550"/>
    <s v="Training"/>
    <n v="140"/>
    <d v="2023-11-29T00:00:00"/>
    <s v="Unprod Time: Task: T ASD Time Hr: 1.62 Time Ot: 0"/>
    <n v="56.7"/>
    <n v="2449878"/>
    <m/>
    <x v="7"/>
  </r>
  <r>
    <n v="7550"/>
    <s v="Training"/>
    <n v="140"/>
    <d v="2024-02-08T00:00:00"/>
    <s v="Unprod Time: Task: T ASD Time Hr: 2.18 Time Ot: 0"/>
    <n v="76.3"/>
    <n v="2537211"/>
    <m/>
    <x v="7"/>
  </r>
  <r>
    <n v="7550"/>
    <s v="Training"/>
    <n v="140"/>
    <d v="2024-02-08T00:00:00"/>
    <s v="Unprod Time: Task: T ASD Time Hr: 3.17 Time Ot: 0"/>
    <n v="110.95"/>
    <n v="2537213"/>
    <m/>
    <x v="7"/>
  </r>
  <r>
    <n v="7550"/>
    <s v="Training"/>
    <n v="240"/>
    <d v="2023-09-28T00:00:00"/>
    <s v="Unprod Time: Task: T CA Time Hr: .57 Time Ot: 0"/>
    <n v="21.09"/>
    <n v="2368268"/>
    <m/>
    <x v="7"/>
  </r>
  <r>
    <n v="7550"/>
    <s v="Training"/>
    <n v="240"/>
    <d v="2023-12-20T00:00:00"/>
    <s v="Unprod Time: Task: T CA Time Hr: 2.52 Time Ot: 0"/>
    <n v="95.76"/>
    <n v="2481246"/>
    <m/>
    <x v="7"/>
  </r>
  <r>
    <n v="7550"/>
    <s v="Training"/>
    <n v="140"/>
    <d v="2024-02-26T00:00:00"/>
    <s v="Unprod Time: Task: T CB Time Hr: .08 Time Ot: 0"/>
    <n v="2"/>
    <n v="2561916"/>
    <m/>
    <x v="7"/>
  </r>
  <r>
    <n v="7550"/>
    <s v="Training"/>
    <n v="140"/>
    <d v="2023-11-16T00:00:00"/>
    <s v="Unprod Time: Task: T CB Time Hr: .13 Time Ot: 0"/>
    <n v="3.25"/>
    <n v="2432250"/>
    <m/>
    <x v="7"/>
  </r>
  <r>
    <n v="7550"/>
    <s v="Training"/>
    <n v="140"/>
    <d v="2023-05-02T00:00:00"/>
    <s v="Unprod Time: Task: T CB Time Hr: .23 Time Ot: 0"/>
    <n v="5.75"/>
    <n v="2177483"/>
    <m/>
    <x v="7"/>
  </r>
  <r>
    <n v="7550"/>
    <s v="Training"/>
    <n v="140"/>
    <d v="2023-11-09T00:00:00"/>
    <s v="Unprod Time: Task: T CB Time Hr: .33 Time Ot: 0"/>
    <n v="8.25"/>
    <n v="2422857"/>
    <m/>
    <x v="7"/>
  </r>
  <r>
    <n v="7550"/>
    <s v="Training"/>
    <n v="140"/>
    <d v="2023-11-20T00:00:00"/>
    <s v="Unprod Time: Task: T CB Time Hr: .42 Time Ot: 0"/>
    <n v="10.5"/>
    <n v="2435951"/>
    <m/>
    <x v="7"/>
  </r>
  <r>
    <n v="7550"/>
    <s v="Training"/>
    <n v="140"/>
    <d v="2024-02-13T00:00:00"/>
    <s v="Unprod Time: Task: T CB Time Hr: .82 Time Ot: 0"/>
    <n v="20.5"/>
    <n v="2543571"/>
    <m/>
    <x v="7"/>
  </r>
  <r>
    <n v="7550"/>
    <s v="Training"/>
    <n v="140"/>
    <d v="2023-11-20T00:00:00"/>
    <s v="Unprod Time: Task: T CB Time Hr: 0 Time Ot: 0"/>
    <n v="0"/>
    <n v="2435953"/>
    <m/>
    <x v="7"/>
  </r>
  <r>
    <n v="7550"/>
    <s v="Training"/>
    <n v="140"/>
    <d v="2024-02-13T00:00:00"/>
    <s v="Unprod Time: Task: T CB Time Hr: 1.27 Time Ot: 0"/>
    <n v="31.75"/>
    <n v="2543567"/>
    <m/>
    <x v="7"/>
  </r>
  <r>
    <n v="7550"/>
    <s v="Training"/>
    <n v="140"/>
    <d v="2024-02-12T00:00:00"/>
    <s v="Unprod Time: Task: T CB Time Hr: 1.42 Time Ot: 0"/>
    <n v="35.5"/>
    <n v="2541915"/>
    <m/>
    <x v="7"/>
  </r>
  <r>
    <n v="7550"/>
    <s v="Training"/>
    <n v="140"/>
    <d v="2023-11-10T00:00:00"/>
    <s v="Unprod Time: Task: T CB Time Hr: 1.73 Time Ot: 0"/>
    <n v="43.25"/>
    <n v="2424711"/>
    <m/>
    <x v="7"/>
  </r>
  <r>
    <n v="7550"/>
    <s v="Training"/>
    <n v="140"/>
    <d v="2024-02-12T00:00:00"/>
    <s v="Unprod Time: Task: T CB Time Hr: 2.05 Time Ot: 0"/>
    <n v="51.25"/>
    <n v="2541917"/>
    <m/>
    <x v="7"/>
  </r>
  <r>
    <n v="7550"/>
    <s v="Training"/>
    <n v="140"/>
    <d v="2024-02-27T00:00:00"/>
    <s v="Unprod Time: Task: T CJ Time Hr: .93 Time Ot: 0"/>
    <n v="26.04"/>
    <n v="2563966"/>
    <m/>
    <x v="7"/>
  </r>
  <r>
    <n v="7550"/>
    <s v="Training"/>
    <n v="142"/>
    <d v="2023-10-18T00:00:00"/>
    <s v="Unprod Time: Task: T CJ Time Hr: 2.48 Time Ot: 0"/>
    <n v="89.28"/>
    <n v="2394097"/>
    <m/>
    <x v="7"/>
  </r>
  <r>
    <n v="7550"/>
    <s v="Training"/>
    <n v="142"/>
    <d v="2023-10-19T00:00:00"/>
    <s v="Unprod Time: Task: T CJ Time Hr: 2.55 Time Ot: .06"/>
    <n v="93.96"/>
    <n v="2395782"/>
    <m/>
    <x v="7"/>
  </r>
  <r>
    <n v="7550"/>
    <s v="Training"/>
    <n v="140"/>
    <d v="2024-02-16T00:00:00"/>
    <s v="Unprod Time: Task: T CM Time Hr: .08 Time Ot: 0"/>
    <n v="2.64"/>
    <n v="2549282"/>
    <m/>
    <x v="7"/>
  </r>
  <r>
    <n v="7550"/>
    <s v="Training"/>
    <n v="140"/>
    <d v="2024-02-23T00:00:00"/>
    <s v="Unprod Time: Task: T CM Time Hr: .93 Time Ot: 0"/>
    <n v="30.69"/>
    <n v="2559429"/>
    <m/>
    <x v="7"/>
  </r>
  <r>
    <n v="7550"/>
    <s v="Training"/>
    <n v="140"/>
    <d v="2024-02-12T00:00:00"/>
    <s v="Unprod Time: Task: T CM Time Hr: 1.17 Time Ot: 0"/>
    <n v="38.61"/>
    <n v="2541921"/>
    <m/>
    <x v="7"/>
  </r>
  <r>
    <n v="7550"/>
    <s v="Training"/>
    <n v="140"/>
    <d v="2023-11-29T00:00:00"/>
    <s v="Unprod Time: Task: T CM Time Hr: 1.5 Time Ot: 0"/>
    <n v="49.5"/>
    <n v="2449879"/>
    <m/>
    <x v="7"/>
  </r>
  <r>
    <n v="7550"/>
    <s v="Training"/>
    <n v="140"/>
    <d v="2024-02-16T00:00:00"/>
    <s v="Unprod Time: Task: T CM Time Hr: 2.05 Time Ot: 0"/>
    <n v="67.650000000000006"/>
    <n v="2549283"/>
    <m/>
    <x v="7"/>
  </r>
  <r>
    <n v="7550"/>
    <s v="Training"/>
    <n v="140"/>
    <d v="2024-02-14T00:00:00"/>
    <s v="Unprod Time: Task: T CM Time Hr: 2.18 Time Ot: 0"/>
    <n v="71.94"/>
    <n v="2545522"/>
    <m/>
    <x v="7"/>
  </r>
  <r>
    <n v="7550"/>
    <s v="Training"/>
    <n v="140"/>
    <d v="2024-02-28T00:00:00"/>
    <s v="Unprod Time: Task: T CM Time Hr: 2.6 Time Ot: 0"/>
    <n v="85.8"/>
    <n v="2566240"/>
    <m/>
    <x v="7"/>
  </r>
  <r>
    <n v="7550"/>
    <s v="Training"/>
    <n v="142"/>
    <d v="2023-04-20T00:00:00"/>
    <s v="Unprod Time: Task: T DED Time Hr: .07 Time Ot: 0"/>
    <n v="1.75"/>
    <n v="2164319"/>
    <m/>
    <x v="7"/>
  </r>
  <r>
    <n v="7550"/>
    <s v="Training"/>
    <n v="142"/>
    <d v="2023-06-12T00:00:00"/>
    <s v="Unprod Time: Task: T DED Time Hr: .07 Time Ot: 0"/>
    <n v="1.75"/>
    <n v="2229373"/>
    <m/>
    <x v="7"/>
  </r>
  <r>
    <n v="7550"/>
    <s v="Training"/>
    <n v="142"/>
    <d v="2023-06-06T00:00:00"/>
    <s v="Unprod Time: Task: T DED Time Hr: .08 Time Ot: 0"/>
    <n v="2"/>
    <n v="2221511"/>
    <m/>
    <x v="7"/>
  </r>
  <r>
    <n v="7550"/>
    <s v="Training"/>
    <n v="142"/>
    <d v="2023-05-25T00:00:00"/>
    <s v="Unprod Time: Task: T DED Time Hr: .1 Time Ot: .01"/>
    <n v="2.75"/>
    <n v="2207739"/>
    <m/>
    <x v="7"/>
  </r>
  <r>
    <n v="7550"/>
    <s v="Training"/>
    <n v="142"/>
    <d v="2023-10-18T00:00:00"/>
    <s v="Unprod Time: Task: T DED Time Hr: .12 Time Ot: 0"/>
    <n v="3"/>
    <n v="2394099"/>
    <m/>
    <x v="7"/>
  </r>
  <r>
    <n v="7550"/>
    <s v="Training"/>
    <n v="142"/>
    <d v="2023-03-23T00:00:00"/>
    <s v="Unprod Time: Task: T DED Time Hr: .17 Time Ot: 0"/>
    <n v="4.25"/>
    <n v="2132194"/>
    <m/>
    <x v="7"/>
  </r>
  <r>
    <n v="7550"/>
    <s v="Training"/>
    <n v="142"/>
    <d v="2023-07-12T00:00:00"/>
    <s v="Unprod Time: Task: T DED Time Hr: .18 Time Ot: 0"/>
    <n v="4.5"/>
    <n v="2268981"/>
    <m/>
    <x v="7"/>
  </r>
  <r>
    <n v="7550"/>
    <s v="Training"/>
    <n v="142"/>
    <d v="2023-03-27T00:00:00"/>
    <s v="Unprod Time: Task: T DED Time Hr: .2 Time Ot: 0"/>
    <n v="5"/>
    <n v="2135912"/>
    <m/>
    <x v="7"/>
  </r>
  <r>
    <n v="7550"/>
    <s v="Training"/>
    <n v="142"/>
    <d v="2023-06-06T00:00:00"/>
    <s v="Unprod Time: Task: T DED Time Hr: .22 Time Ot: .01"/>
    <n v="5.75"/>
    <n v="2221510"/>
    <m/>
    <x v="7"/>
  </r>
  <r>
    <n v="7550"/>
    <s v="Training"/>
    <n v="142"/>
    <d v="2023-08-04T00:00:00"/>
    <s v="Unprod Time: Task: T DED Time Hr: .22 Time Ot: 0"/>
    <n v="5.5"/>
    <n v="2298744"/>
    <m/>
    <x v="7"/>
  </r>
  <r>
    <n v="7550"/>
    <s v="Training"/>
    <n v="142"/>
    <d v="2023-05-03T00:00:00"/>
    <s v="Unprod Time: Task: T DED Time Hr: .25 Time Ot: 0"/>
    <n v="6.25"/>
    <n v="2179185"/>
    <m/>
    <x v="7"/>
  </r>
  <r>
    <n v="7550"/>
    <s v="Training"/>
    <n v="142"/>
    <d v="2023-05-31T00:00:00"/>
    <s v="Unprod Time: Task: T DED Time Hr: .3 Time Ot: 0"/>
    <n v="7.5"/>
    <n v="2216237"/>
    <m/>
    <x v="7"/>
  </r>
  <r>
    <n v="7550"/>
    <s v="Training"/>
    <n v="142"/>
    <d v="2023-06-27T00:00:00"/>
    <s v="Unprod Time: Task: T DED Time Hr: .3 Time Ot: 0"/>
    <n v="7.5"/>
    <n v="2249077"/>
    <m/>
    <x v="7"/>
  </r>
  <r>
    <n v="7550"/>
    <s v="Training"/>
    <n v="142"/>
    <d v="2023-04-19T00:00:00"/>
    <s v="Unprod Time: Task: T DED Time Hr: .33 Time Ot: .03"/>
    <n v="9"/>
    <n v="2162345"/>
    <m/>
    <x v="7"/>
  </r>
  <r>
    <n v="7550"/>
    <s v="Training"/>
    <n v="142"/>
    <d v="2023-08-01T00:00:00"/>
    <s v="Unprod Time: Task: T DED Time Hr: .37 Time Ot: .01"/>
    <n v="9.5"/>
    <n v="2293493"/>
    <m/>
    <x v="7"/>
  </r>
  <r>
    <n v="7550"/>
    <s v="Training"/>
    <n v="142"/>
    <d v="2024-02-12T00:00:00"/>
    <s v="Unprod Time: Task: T DED Time Hr: .38 Time Ot: 0"/>
    <n v="9.5"/>
    <n v="2541973"/>
    <m/>
    <x v="7"/>
  </r>
  <r>
    <n v="7550"/>
    <s v="Training"/>
    <n v="142"/>
    <d v="2023-03-06T00:00:00"/>
    <s v="Unprod Time: Task: T DED Time Hr: .4 Time Ot: 0"/>
    <n v="10"/>
    <n v="2108189"/>
    <m/>
    <x v="7"/>
  </r>
  <r>
    <n v="7550"/>
    <s v="Training"/>
    <n v="142"/>
    <d v="2023-03-14T00:00:00"/>
    <s v="Unprod Time: Task: T DED Time Hr: .42 Time Ot: 0"/>
    <n v="10.5"/>
    <n v="2119253"/>
    <m/>
    <x v="7"/>
  </r>
  <r>
    <n v="7550"/>
    <s v="Training"/>
    <n v="142"/>
    <d v="2023-07-05T00:00:00"/>
    <s v="Unprod Time: Task: T DED Time Hr: .42 Time Ot: 0"/>
    <n v="10.5"/>
    <n v="2260473"/>
    <m/>
    <x v="7"/>
  </r>
  <r>
    <n v="7550"/>
    <s v="Training"/>
    <n v="142"/>
    <d v="2023-08-18T00:00:00"/>
    <s v="Unprod Time: Task: T DED Time Hr: .42 Time Ot: 0"/>
    <n v="10.5"/>
    <n v="2315582"/>
    <m/>
    <x v="7"/>
  </r>
  <r>
    <n v="7550"/>
    <s v="Training"/>
    <n v="142"/>
    <d v="2023-04-28T00:00:00"/>
    <s v="Unprod Time: Task: T DED Time Hr: .43 Time Ot: .03"/>
    <n v="11.5"/>
    <n v="2173616"/>
    <m/>
    <x v="7"/>
  </r>
  <r>
    <n v="7550"/>
    <s v="Training"/>
    <n v="142"/>
    <d v="2023-05-31T00:00:00"/>
    <s v="Unprod Time: Task: T DED Time Hr: .45 Time Ot: 0"/>
    <n v="11.25"/>
    <n v="2216236"/>
    <m/>
    <x v="7"/>
  </r>
  <r>
    <n v="7550"/>
    <s v="Training"/>
    <n v="142"/>
    <d v="2023-05-30T00:00:00"/>
    <s v="Unprod Time: Task: T DED Time Hr: .47 Time Ot: 0"/>
    <n v="11.75"/>
    <n v="2213561"/>
    <m/>
    <x v="7"/>
  </r>
  <r>
    <n v="7550"/>
    <s v="Training"/>
    <n v="142"/>
    <d v="2023-06-16T00:00:00"/>
    <s v="Unprod Time: Task: T DED Time Hr: .5 Time Ot: 0"/>
    <n v="12.5"/>
    <n v="2236249"/>
    <m/>
    <x v="7"/>
  </r>
  <r>
    <n v="7550"/>
    <s v="Training"/>
    <n v="142"/>
    <d v="2023-04-19T00:00:00"/>
    <s v="Unprod Time: Task: T DED Time Hr: .53 Time Ot: .04"/>
    <n v="14.25"/>
    <n v="2162346"/>
    <m/>
    <x v="7"/>
  </r>
  <r>
    <n v="7550"/>
    <s v="Training"/>
    <n v="142"/>
    <d v="2024-02-13T00:00:00"/>
    <s v="Unprod Time: Task: T DED Time Hr: .58 Time Ot: 0"/>
    <n v="14.5"/>
    <n v="2543626"/>
    <m/>
    <x v="7"/>
  </r>
  <r>
    <n v="7550"/>
    <s v="Training"/>
    <n v="142"/>
    <d v="2023-06-09T00:00:00"/>
    <s v="Unprod Time: Task: T DED Time Hr: .67 Time Ot: 0"/>
    <n v="16.75"/>
    <n v="2227134"/>
    <m/>
    <x v="7"/>
  </r>
  <r>
    <n v="7550"/>
    <s v="Training"/>
    <n v="142"/>
    <d v="2023-04-26T00:00:00"/>
    <s v="Unprod Time: Task: T DED Time Hr: .68 Time Ot: 0"/>
    <n v="17"/>
    <n v="2168909"/>
    <m/>
    <x v="7"/>
  </r>
  <r>
    <n v="7550"/>
    <s v="Training"/>
    <n v="142"/>
    <d v="2023-11-02T00:00:00"/>
    <s v="Unprod Time: Task: T DED Time Hr: .72 Time Ot: 0"/>
    <n v="18"/>
    <n v="2413486"/>
    <m/>
    <x v="7"/>
  </r>
  <r>
    <n v="7550"/>
    <s v="Training"/>
    <n v="142"/>
    <d v="2023-05-26T00:00:00"/>
    <s v="Unprod Time: Task: T DED Time Hr: .75 Time Ot: 0"/>
    <n v="18.75"/>
    <n v="2210013"/>
    <m/>
    <x v="7"/>
  </r>
  <r>
    <n v="7550"/>
    <s v="Training"/>
    <n v="142"/>
    <d v="2023-03-02T00:00:00"/>
    <s v="Unprod Time: Task: T DED Time Hr: .78 Time Ot: 0"/>
    <n v="19.5"/>
    <n v="2104306"/>
    <m/>
    <x v="7"/>
  </r>
  <r>
    <n v="7550"/>
    <s v="Training"/>
    <n v="142"/>
    <d v="2023-03-29T00:00:00"/>
    <s v="Unprod Time: Task: T DED Time Hr: .93 Time Ot: 0"/>
    <n v="23.25"/>
    <n v="2139552"/>
    <m/>
    <x v="7"/>
  </r>
  <r>
    <n v="7550"/>
    <s v="Training"/>
    <n v="142"/>
    <d v="2023-04-20T00:00:00"/>
    <s v="Unprod Time: Task: T DED Time Hr: .93 Time Ot: 0"/>
    <n v="23.25"/>
    <n v="2164320"/>
    <m/>
    <x v="7"/>
  </r>
  <r>
    <n v="7550"/>
    <s v="Training"/>
    <n v="142"/>
    <d v="2023-08-07T00:00:00"/>
    <s v="Unprod Time: Task: T DED Time Hr: 1.02 Time Ot: 0"/>
    <n v="25.5"/>
    <n v="2300443"/>
    <m/>
    <x v="7"/>
  </r>
  <r>
    <n v="7550"/>
    <s v="Training"/>
    <n v="142"/>
    <d v="2023-03-16T00:00:00"/>
    <s v="Unprod Time: Task: T DED Time Hr: 1.07 Time Ot: .08"/>
    <n v="28.75"/>
    <n v="2123082"/>
    <m/>
    <x v="7"/>
  </r>
  <r>
    <n v="7550"/>
    <s v="Training"/>
    <n v="142"/>
    <d v="2023-06-09T00:00:00"/>
    <s v="Unprod Time: Task: T DED Time Hr: 1.07 Time Ot: 0"/>
    <n v="26.75"/>
    <n v="2227133"/>
    <m/>
    <x v="7"/>
  </r>
  <r>
    <n v="7550"/>
    <s v="Training"/>
    <n v="142"/>
    <d v="2023-04-28T00:00:00"/>
    <s v="Unprod Time: Task: T DED Time Hr: 1.22 Time Ot: 0"/>
    <n v="30.5"/>
    <n v="2173617"/>
    <m/>
    <x v="7"/>
  </r>
  <r>
    <n v="7550"/>
    <s v="Training"/>
    <n v="142"/>
    <d v="2023-04-04T00:00:00"/>
    <s v="Unprod Time: Task: T DED Time Hr: 1.25 Time Ot: 0"/>
    <n v="31.25"/>
    <n v="2147584"/>
    <m/>
    <x v="7"/>
  </r>
  <r>
    <n v="7550"/>
    <s v="Training"/>
    <n v="142"/>
    <d v="2023-03-09T00:00:00"/>
    <s v="Unprod Time: Task: T DED Time Hr: 1.43 Time Ot: .03"/>
    <n v="36.5"/>
    <n v="2113708"/>
    <m/>
    <x v="7"/>
  </r>
  <r>
    <n v="7550"/>
    <s v="Training"/>
    <n v="142"/>
    <d v="2023-06-08T00:00:00"/>
    <s v="Unprod Time: Task: T DED Time Hr: 1.62 Time Ot: 0"/>
    <n v="40.5"/>
    <n v="2225406"/>
    <m/>
    <x v="7"/>
  </r>
  <r>
    <n v="7550"/>
    <s v="Training"/>
    <n v="142"/>
    <d v="2023-04-20T00:00:00"/>
    <s v="Unprod Time: Task: T DED Time Hr: 1.7 Time Ot: 0"/>
    <n v="42.5"/>
    <n v="2164321"/>
    <m/>
    <x v="7"/>
  </r>
  <r>
    <n v="7550"/>
    <s v="Training"/>
    <n v="142"/>
    <d v="2023-06-20T00:00:00"/>
    <s v="Unprod Time: Task: T DED Time Hr: 1.73 Time Ot: 0"/>
    <n v="43.25"/>
    <n v="2239681"/>
    <m/>
    <x v="7"/>
  </r>
  <r>
    <n v="7550"/>
    <s v="Training"/>
    <n v="142"/>
    <d v="2023-05-24T00:00:00"/>
    <s v="Unprod Time: Task: T DED Time Hr: 1.93 Time Ot: 0"/>
    <n v="48.25"/>
    <n v="2205920"/>
    <m/>
    <x v="7"/>
  </r>
  <r>
    <n v="7550"/>
    <s v="Training"/>
    <n v="142"/>
    <d v="2023-04-18T00:00:00"/>
    <s v="Unprod Time: Task: T DED Time Hr: 1.98 Time Ot: 0"/>
    <n v="49.5"/>
    <n v="2160828"/>
    <m/>
    <x v="7"/>
  </r>
  <r>
    <n v="7550"/>
    <s v="Training"/>
    <n v="142"/>
    <d v="2023-05-24T00:00:00"/>
    <s v="Unprod Time: Task: T DED Time Hr: 2.18 Time Ot: .03"/>
    <n v="55.25"/>
    <n v="2205921"/>
    <m/>
    <x v="7"/>
  </r>
  <r>
    <n v="7550"/>
    <s v="Training"/>
    <n v="142"/>
    <d v="2023-08-22T00:00:00"/>
    <s v="Unprod Time: Task: T DED Time Hr: 2.25 Time Ot: 0"/>
    <n v="56.25"/>
    <n v="2319338"/>
    <m/>
    <x v="7"/>
  </r>
  <r>
    <n v="7550"/>
    <s v="Training"/>
    <n v="142"/>
    <d v="2023-03-07T00:00:00"/>
    <s v="Unprod Time: Task: T DED Time Hr: 2.27 Time Ot: .08"/>
    <n v="58.75"/>
    <n v="2109726"/>
    <m/>
    <x v="7"/>
  </r>
  <r>
    <n v="7550"/>
    <s v="Training"/>
    <n v="142"/>
    <d v="2023-04-17T00:00:00"/>
    <s v="Unprod Time: Task: T DED Time Hr: 2.43 Time Ot: 0"/>
    <n v="60.75"/>
    <n v="2159376"/>
    <m/>
    <x v="7"/>
  </r>
  <r>
    <n v="7550"/>
    <s v="Training"/>
    <n v="142"/>
    <d v="2023-07-20T00:00:00"/>
    <s v="Unprod Time: Task: T DED Time Hr: 3.38 Time Ot: 0"/>
    <n v="84.5"/>
    <n v="2277914"/>
    <m/>
    <x v="7"/>
  </r>
  <r>
    <n v="7550"/>
    <s v="Training"/>
    <n v="142"/>
    <d v="2023-03-15T00:00:00"/>
    <s v="Unprod Time: Task: T DED Time Hr: 3.6 Time Ot: .06"/>
    <n v="91.5"/>
    <n v="2121176"/>
    <m/>
    <x v="7"/>
  </r>
  <r>
    <n v="7550"/>
    <s v="Training"/>
    <n v="142"/>
    <d v="2023-04-26T00:00:00"/>
    <s v="Unprod Time: Task: T DED Time Hr: 3.78 Time Ot: 0"/>
    <n v="94.5"/>
    <n v="2168910"/>
    <m/>
    <x v="7"/>
  </r>
  <r>
    <n v="7550"/>
    <s v="Training"/>
    <n v="142"/>
    <d v="2023-06-20T00:00:00"/>
    <s v="Unprod Time: Task: T DED Time Hr: 3.98 Time Ot: 0"/>
    <n v="99.5"/>
    <n v="2239682"/>
    <m/>
    <x v="7"/>
  </r>
  <r>
    <n v="7550"/>
    <s v="Training"/>
    <n v="440"/>
    <d v="2023-09-11T00:00:00"/>
    <s v="Unprod Time: Task: T DM Time Hr: .17 Time Ot: 0"/>
    <n v="5.95"/>
    <n v="2344686"/>
    <m/>
    <x v="7"/>
  </r>
  <r>
    <n v="7550"/>
    <s v="Training"/>
    <n v="440"/>
    <d v="2023-09-21T00:00:00"/>
    <s v="Unprod Time: Task: T DM Time Hr: .18 Time Ot: 0"/>
    <n v="6.3"/>
    <n v="2358783"/>
    <m/>
    <x v="7"/>
  </r>
  <r>
    <n v="7550"/>
    <s v="Training"/>
    <n v="440"/>
    <d v="2023-12-01T00:00:00"/>
    <s v="Unprod Time: Task: T DM Time Hr: .18 Time Ot: 0"/>
    <n v="6.3"/>
    <n v="2454808"/>
    <m/>
    <x v="7"/>
  </r>
  <r>
    <n v="7550"/>
    <s v="Training"/>
    <n v="440"/>
    <d v="2023-09-20T00:00:00"/>
    <s v="Unprod Time: Task: T DM Time Hr: .22 Time Ot: 0"/>
    <n v="7.7"/>
    <n v="2357002"/>
    <m/>
    <x v="7"/>
  </r>
  <r>
    <n v="7550"/>
    <s v="Training"/>
    <n v="440"/>
    <d v="2023-05-01T00:00:00"/>
    <s v="Unprod Time: Task: T DM Time Hr: .28 Time Ot: 0"/>
    <n v="8.4"/>
    <n v="2175947"/>
    <m/>
    <x v="7"/>
  </r>
  <r>
    <n v="7550"/>
    <s v="Training"/>
    <n v="440"/>
    <d v="2023-06-08T00:00:00"/>
    <s v="Unprod Time: Task: T DM Time Hr: .3 Time Ot: 0"/>
    <n v="10.5"/>
    <n v="2225489"/>
    <m/>
    <x v="7"/>
  </r>
  <r>
    <n v="7550"/>
    <s v="Training"/>
    <n v="440"/>
    <d v="2023-10-27T00:00:00"/>
    <s v="Unprod Time: Task: T DM Time Hr: .3 Time Ot: 0"/>
    <n v="10.5"/>
    <n v="2405201"/>
    <m/>
    <x v="7"/>
  </r>
  <r>
    <n v="7550"/>
    <s v="Training"/>
    <n v="440"/>
    <d v="2023-03-16T00:00:00"/>
    <s v="Unprod Time: Task: T DM Time Hr: .35 Time Ot: 0"/>
    <n v="10.5"/>
    <n v="2123177"/>
    <m/>
    <x v="7"/>
  </r>
  <r>
    <n v="7550"/>
    <s v="Training"/>
    <n v="440"/>
    <d v="2024-01-10T00:00:00"/>
    <s v="Unprod Time: Task: T DM Time Hr: .5 Time Ot: 0"/>
    <n v="17.5"/>
    <n v="2500736"/>
    <m/>
    <x v="7"/>
  </r>
  <r>
    <n v="7550"/>
    <s v="Training"/>
    <n v="440"/>
    <d v="2024-02-07T00:00:00"/>
    <s v="Unprod Time: Task: T DM Time Hr: .55 Time Ot: 0"/>
    <n v="19.25"/>
    <n v="2537446"/>
    <m/>
    <x v="7"/>
  </r>
  <r>
    <n v="7550"/>
    <s v="Training"/>
    <n v="440"/>
    <d v="2024-02-07T00:00:00"/>
    <s v="Unprod Time: Task: T DM Time Hr: .58 Time Ot: 0"/>
    <n v="20.3"/>
    <n v="2537445"/>
    <m/>
    <x v="7"/>
  </r>
  <r>
    <n v="7550"/>
    <s v="Training"/>
    <n v="440"/>
    <d v="2023-05-05T00:00:00"/>
    <s v="Unprod Time: Task: T DM Time Hr: .65 Time Ot: 0"/>
    <n v="19.5"/>
    <n v="2182800"/>
    <m/>
    <x v="7"/>
  </r>
  <r>
    <n v="7550"/>
    <s v="Training"/>
    <n v="440"/>
    <d v="2023-09-07T00:00:00"/>
    <s v="Unprod Time: Task: T DM Time Hr: .67 Time Ot: 0"/>
    <n v="23.45"/>
    <n v="2341172"/>
    <m/>
    <x v="7"/>
  </r>
  <r>
    <n v="7550"/>
    <s v="Training"/>
    <n v="440"/>
    <d v="2023-10-09T00:00:00"/>
    <s v="Unprod Time: Task: T DM Time Hr: .68 Time Ot: 0"/>
    <n v="23.8"/>
    <n v="2381372"/>
    <m/>
    <x v="7"/>
  </r>
  <r>
    <n v="7550"/>
    <s v="Training"/>
    <n v="440"/>
    <d v="2023-08-10T00:00:00"/>
    <s v="Unprod Time: Task: T DM Time Hr: .82 Time Ot: 0"/>
    <n v="28.7"/>
    <n v="2305384"/>
    <m/>
    <x v="7"/>
  </r>
  <r>
    <n v="7550"/>
    <s v="Training"/>
    <n v="440"/>
    <d v="2023-10-18T00:00:00"/>
    <s v="Unprod Time: Task: T DM Time Hr: .82 Time Ot: 0"/>
    <n v="28.7"/>
    <n v="2394173"/>
    <m/>
    <x v="7"/>
  </r>
  <r>
    <n v="7550"/>
    <s v="Training"/>
    <n v="440"/>
    <d v="2023-06-08T00:00:00"/>
    <s v="Unprod Time: Task: T DM Time Hr: 1 Time Ot: 0"/>
    <n v="35"/>
    <n v="2225490"/>
    <m/>
    <x v="7"/>
  </r>
  <r>
    <n v="7550"/>
    <s v="Training"/>
    <n v="440"/>
    <d v="2023-12-01T00:00:00"/>
    <s v="Unprod Time: Task: T DM Time Hr: 1 Time Ot: 0"/>
    <n v="35"/>
    <n v="2454807"/>
    <m/>
    <x v="7"/>
  </r>
  <r>
    <n v="7550"/>
    <s v="Training"/>
    <n v="440"/>
    <d v="2023-03-07T00:00:00"/>
    <s v="Unprod Time: Task: T DM Time Hr: 1.25 Time Ot: 0"/>
    <n v="37.5"/>
    <n v="2109813"/>
    <m/>
    <x v="7"/>
  </r>
  <r>
    <n v="7550"/>
    <s v="Training"/>
    <n v="440"/>
    <d v="2023-12-01T00:00:00"/>
    <s v="Unprod Time: Task: T DM Time Hr: 1.38 Time Ot: 0"/>
    <n v="48.3"/>
    <n v="2454809"/>
    <m/>
    <x v="7"/>
  </r>
  <r>
    <n v="7550"/>
    <s v="Training"/>
    <n v="440"/>
    <d v="2023-08-09T00:00:00"/>
    <s v="Unprod Time: Task: T DM Time Hr: 1.83 Time Ot: 0"/>
    <n v="64.05"/>
    <n v="2303798"/>
    <m/>
    <x v="7"/>
  </r>
  <r>
    <n v="7550"/>
    <s v="Training"/>
    <n v="440"/>
    <d v="2023-12-14T00:00:00"/>
    <s v="Unprod Time: Task: T DM Time Hr: 2.25 Time Ot: 0"/>
    <n v="78.75"/>
    <n v="2472838"/>
    <m/>
    <x v="7"/>
  </r>
  <r>
    <n v="7550"/>
    <s v="Training"/>
    <n v="440"/>
    <d v="2023-10-24T00:00:00"/>
    <s v="Unprod Time: Task: T DM Time Hr: 2.67 Time Ot: 0"/>
    <n v="93.45"/>
    <n v="2399861"/>
    <m/>
    <x v="7"/>
  </r>
  <r>
    <n v="7550"/>
    <s v="Training"/>
    <n v="140"/>
    <d v="2023-07-06T00:00:00"/>
    <s v="Unprod Time: Task: T DS Time Hr: .2 Time Ot: 0"/>
    <n v="7.4"/>
    <n v="2262086"/>
    <m/>
    <x v="7"/>
  </r>
  <r>
    <n v="7550"/>
    <s v="Training"/>
    <n v="140"/>
    <d v="2023-10-24T00:00:00"/>
    <s v="Unprod Time: Task: T DS Time Hr: .25 Time Ot: 0"/>
    <n v="9.25"/>
    <n v="2399754"/>
    <m/>
    <x v="7"/>
  </r>
  <r>
    <n v="7550"/>
    <s v="Training"/>
    <n v="140"/>
    <d v="2023-07-19T00:00:00"/>
    <s v="Unprod Time: Task: T DS Time Hr: .28 Time Ot: 0"/>
    <n v="10.36"/>
    <n v="2275960"/>
    <m/>
    <x v="7"/>
  </r>
  <r>
    <n v="7550"/>
    <s v="Training"/>
    <n v="140"/>
    <d v="2023-06-13T00:00:00"/>
    <s v="Unprod Time: Task: T DS Time Hr: .35 Time Ot: 0"/>
    <n v="12.95"/>
    <n v="2230727"/>
    <m/>
    <x v="7"/>
  </r>
  <r>
    <n v="7550"/>
    <s v="Training"/>
    <n v="140"/>
    <d v="2023-11-30T00:00:00"/>
    <s v="Unprod Time: Task: T DS Time Hr: .4 Time Ot: 0"/>
    <n v="14.8"/>
    <n v="2452676"/>
    <m/>
    <x v="7"/>
  </r>
  <r>
    <n v="7550"/>
    <s v="Training"/>
    <n v="140"/>
    <d v="2023-12-11T00:00:00"/>
    <s v="Unprod Time: Task: T DS Time Hr: .4 Time Ot: 0"/>
    <n v="14.8"/>
    <n v="2466852"/>
    <m/>
    <x v="7"/>
  </r>
  <r>
    <n v="7550"/>
    <s v="Training"/>
    <n v="140"/>
    <d v="2023-11-30T00:00:00"/>
    <s v="Unprod Time: Task: T DS Time Hr: 1.38 Time Ot: 0"/>
    <n v="51.06"/>
    <n v="2452677"/>
    <m/>
    <x v="7"/>
  </r>
  <r>
    <n v="7550"/>
    <s v="Training"/>
    <n v="440"/>
    <d v="2024-01-16T00:00:00"/>
    <s v="Unprod Time: Task: T DWONG Time Hr: .05 Time Ot: 0"/>
    <n v="1.65"/>
    <n v="2508181"/>
    <m/>
    <x v="7"/>
  </r>
  <r>
    <n v="7550"/>
    <s v="Training"/>
    <n v="440"/>
    <d v="2024-01-17T00:00:00"/>
    <s v="Unprod Time: Task: T DWONG Time Hr: .05 Time Ot: 0"/>
    <n v="1.65"/>
    <n v="2509939"/>
    <m/>
    <x v="7"/>
  </r>
  <r>
    <n v="7550"/>
    <s v="Training"/>
    <n v="440"/>
    <d v="2024-01-05T00:00:00"/>
    <s v="Unprod Time: Task: T DWONG Time Hr: .07 Time Ot: 0"/>
    <n v="2.31"/>
    <n v="2495723"/>
    <m/>
    <x v="7"/>
  </r>
  <r>
    <n v="7550"/>
    <s v="Training"/>
    <n v="440"/>
    <d v="2024-01-05T00:00:00"/>
    <s v="Unprod Time: Task: T DWONG Time Hr: .07 Time Ot: 0"/>
    <n v="2.31"/>
    <n v="2495724"/>
    <m/>
    <x v="7"/>
  </r>
  <r>
    <n v="7550"/>
    <s v="Training"/>
    <n v="440"/>
    <d v="2024-02-14T00:00:00"/>
    <s v="Unprod Time: Task: T DWONG Time Hr: .17 Time Ot: 0"/>
    <n v="5.61"/>
    <n v="2545636"/>
    <m/>
    <x v="7"/>
  </r>
  <r>
    <n v="7550"/>
    <s v="Training"/>
    <n v="440"/>
    <d v="2024-01-17T00:00:00"/>
    <s v="Unprod Time: Task: T DWONG Time Hr: .22 Time Ot: 0"/>
    <n v="7.26"/>
    <n v="2509938"/>
    <m/>
    <x v="7"/>
  </r>
  <r>
    <n v="7550"/>
    <s v="Training"/>
    <n v="440"/>
    <d v="2023-12-07T00:00:00"/>
    <s v="Unprod Time: Task: T DWONG Time Hr: .35 Time Ot: 0"/>
    <n v="11.55"/>
    <n v="2462894"/>
    <m/>
    <x v="7"/>
  </r>
  <r>
    <n v="7550"/>
    <s v="Training"/>
    <n v="440"/>
    <d v="2024-02-14T00:00:00"/>
    <s v="Unprod Time: Task: T DWONG Time Hr: .37 Time Ot: 0"/>
    <n v="12.21"/>
    <n v="2545637"/>
    <m/>
    <x v="7"/>
  </r>
  <r>
    <n v="7550"/>
    <s v="Training"/>
    <n v="440"/>
    <d v="2024-01-16T00:00:00"/>
    <s v="Unprod Time: Task: T DWONG Time Hr: .38 Time Ot: 0"/>
    <n v="12.54"/>
    <n v="2508180"/>
    <m/>
    <x v="7"/>
  </r>
  <r>
    <n v="7550"/>
    <s v="Training"/>
    <n v="440"/>
    <d v="2024-02-07T00:00:00"/>
    <s v="Unprod Time: Task: T DWONG Time Hr: .38 Time Ot: 0"/>
    <n v="12.54"/>
    <n v="2537450"/>
    <m/>
    <x v="7"/>
  </r>
  <r>
    <n v="7550"/>
    <s v="Training"/>
    <n v="440"/>
    <d v="2024-02-08T00:00:00"/>
    <s v="Unprod Time: Task: T DWONG Time Hr: .43 Time Ot: 0"/>
    <n v="14.19"/>
    <n v="2537455"/>
    <m/>
    <x v="7"/>
  </r>
  <r>
    <n v="7550"/>
    <s v="Training"/>
    <n v="440"/>
    <d v="2024-01-03T00:00:00"/>
    <s v="Unprod Time: Task: T DWONG Time Hr: .53 Time Ot: 0"/>
    <n v="17.489999999999998"/>
    <n v="2492813"/>
    <m/>
    <x v="7"/>
  </r>
  <r>
    <n v="7550"/>
    <s v="Training"/>
    <n v="440"/>
    <d v="2024-01-24T00:00:00"/>
    <s v="Unprod Time: Task: T DWONG Time Hr: .55 Time Ot: 0"/>
    <n v="18.149999999999999"/>
    <n v="2521041"/>
    <m/>
    <x v="7"/>
  </r>
  <r>
    <n v="7550"/>
    <s v="Training"/>
    <n v="440"/>
    <d v="2024-01-03T00:00:00"/>
    <s v="Unprod Time: Task: T DWONG Time Hr: .57 Time Ot: 0"/>
    <n v="18.809999999999999"/>
    <n v="2492811"/>
    <m/>
    <x v="7"/>
  </r>
  <r>
    <n v="7550"/>
    <s v="Training"/>
    <n v="440"/>
    <d v="2023-09-21T00:00:00"/>
    <s v="Unprod Time: Task: T DWONG Time Hr: .6 Time Ot: 0"/>
    <n v="21.6"/>
    <n v="2358786"/>
    <m/>
    <x v="7"/>
  </r>
  <r>
    <n v="7550"/>
    <s v="Training"/>
    <n v="440"/>
    <d v="2023-11-15T00:00:00"/>
    <s v="Unprod Time: Task: T DWONG Time Hr: .63 Time Ot: 0"/>
    <n v="20.79"/>
    <n v="2430110"/>
    <m/>
    <x v="7"/>
  </r>
  <r>
    <n v="7550"/>
    <s v="Training"/>
    <n v="440"/>
    <d v="2023-11-21T00:00:00"/>
    <s v="Unprod Time: Task: T DWONG Time Hr: .75 Time Ot: 0"/>
    <n v="24.75"/>
    <n v="2437915"/>
    <m/>
    <x v="7"/>
  </r>
  <r>
    <n v="7550"/>
    <s v="Training"/>
    <n v="440"/>
    <d v="2023-11-28T00:00:00"/>
    <s v="Unprod Time: Task: T DWONG Time Hr: .87 Time Ot: 0"/>
    <n v="28.71"/>
    <n v="2447759"/>
    <m/>
    <x v="7"/>
  </r>
  <r>
    <n v="7550"/>
    <s v="Training"/>
    <n v="440"/>
    <d v="2023-11-30T00:00:00"/>
    <s v="Unprod Time: Task: T DWONG Time Hr: .87 Time Ot: 0"/>
    <n v="28.71"/>
    <n v="2452791"/>
    <m/>
    <x v="7"/>
  </r>
  <r>
    <n v="7550"/>
    <s v="Training"/>
    <n v="440"/>
    <d v="2024-02-13T00:00:00"/>
    <s v="Unprod Time: Task: T DWONG Time Hr: .93 Time Ot: 0"/>
    <n v="30.69"/>
    <n v="2543692"/>
    <m/>
    <x v="7"/>
  </r>
  <r>
    <n v="7550"/>
    <s v="Training"/>
    <n v="440"/>
    <d v="2023-12-22T00:00:00"/>
    <s v="Unprod Time: Task: T DWONG Time Hr: 0 Time Ot: 0"/>
    <n v="0"/>
    <n v="2486823"/>
    <m/>
    <x v="7"/>
  </r>
  <r>
    <n v="7550"/>
    <s v="Training"/>
    <n v="440"/>
    <d v="2023-11-23T00:00:00"/>
    <s v="Unprod Time: Task: T DWONG Time Hr: 1 Time Ot: 0"/>
    <n v="33"/>
    <n v="2441654"/>
    <m/>
    <x v="7"/>
  </r>
  <r>
    <n v="7550"/>
    <s v="Training"/>
    <n v="440"/>
    <d v="2024-02-08T00:00:00"/>
    <s v="Unprod Time: Task: T DWONG Time Hr: 1.05 Time Ot: 0"/>
    <n v="34.65"/>
    <n v="2537452"/>
    <m/>
    <x v="7"/>
  </r>
  <r>
    <n v="7550"/>
    <s v="Training"/>
    <n v="440"/>
    <d v="2024-01-17T00:00:00"/>
    <s v="Unprod Time: Task: T DWONG Time Hr: 1.2 Time Ot: 0"/>
    <n v="39.6"/>
    <n v="2509941"/>
    <m/>
    <x v="7"/>
  </r>
  <r>
    <n v="7550"/>
    <s v="Training"/>
    <n v="440"/>
    <d v="2024-02-02T00:00:00"/>
    <s v="Unprod Time: Task: T DWONG Time Hr: 1.28 Time Ot: 0"/>
    <n v="42.24"/>
    <n v="2532232"/>
    <m/>
    <x v="7"/>
  </r>
  <r>
    <n v="7550"/>
    <s v="Training"/>
    <n v="440"/>
    <d v="2023-12-01T00:00:00"/>
    <s v="Unprod Time: Task: T DWONG Time Hr: 1.38 Time Ot: 0"/>
    <n v="45.54"/>
    <n v="2454811"/>
    <m/>
    <x v="7"/>
  </r>
  <r>
    <n v="7550"/>
    <s v="Training"/>
    <n v="440"/>
    <d v="2023-09-05T00:00:00"/>
    <s v="Unprod Time: Task: T DWONG Time Hr: 1.65 Time Ot: 0"/>
    <n v="59.4"/>
    <n v="2337504"/>
    <m/>
    <x v="7"/>
  </r>
  <r>
    <n v="7550"/>
    <s v="Training"/>
    <n v="440"/>
    <d v="2023-10-06T00:00:00"/>
    <s v="Unprod Time: Task: T DWONG Time Hr: 1.8 Time Ot: 0"/>
    <n v="64.8"/>
    <n v="2379310"/>
    <m/>
    <x v="7"/>
  </r>
  <r>
    <n v="7550"/>
    <s v="Training"/>
    <n v="440"/>
    <d v="2023-08-31T00:00:00"/>
    <s v="Unprod Time: Task: T DWONG Time Hr: 1.87 Time Ot: 0"/>
    <n v="67.319999999999993"/>
    <n v="2332407"/>
    <m/>
    <x v="7"/>
  </r>
  <r>
    <n v="7550"/>
    <s v="Training"/>
    <n v="440"/>
    <d v="2023-12-14T00:00:00"/>
    <s v="Unprod Time: Task: T DWONG Time Hr: 2.43 Time Ot: 0"/>
    <n v="80.19"/>
    <n v="2472841"/>
    <m/>
    <x v="7"/>
  </r>
  <r>
    <n v="7550"/>
    <s v="Training"/>
    <n v="440"/>
    <d v="2023-08-31T00:00:00"/>
    <s v="Unprod Time: Task: T DWONG Time Hr: 6.1 Time Ot: 0"/>
    <n v="219.6"/>
    <n v="2332405"/>
    <m/>
    <x v="7"/>
  </r>
  <r>
    <n v="7550"/>
    <s v="Training"/>
    <n v="340"/>
    <d v="2023-07-18T00:00:00"/>
    <s v="Unprod Time: Task: T EE Time Hr: .27 Time Ot: 0"/>
    <n v="8.91"/>
    <n v="2274272"/>
    <m/>
    <x v="7"/>
  </r>
  <r>
    <n v="7550"/>
    <s v="Training"/>
    <n v="340"/>
    <d v="2023-09-20T00:00:00"/>
    <s v="Unprod Time: Task: T EE Time Hr: .47 Time Ot: 0"/>
    <n v="15.51"/>
    <n v="2356971"/>
    <m/>
    <x v="7"/>
  </r>
  <r>
    <n v="7550"/>
    <s v="Training"/>
    <n v="340"/>
    <d v="2023-07-20T00:00:00"/>
    <s v="Unprod Time: Task: T EE Time Hr: .77 Time Ot: 0"/>
    <n v="25.41"/>
    <n v="2277958"/>
    <m/>
    <x v="7"/>
  </r>
  <r>
    <n v="7550"/>
    <s v="Training"/>
    <n v="340"/>
    <d v="2023-12-07T00:00:00"/>
    <s v="Unprod Time: Task: T EE Time Hr: 1.43 Time Ot: 0"/>
    <n v="47.19"/>
    <n v="2462859"/>
    <m/>
    <x v="7"/>
  </r>
  <r>
    <n v="7550"/>
    <s v="Training"/>
    <n v="140"/>
    <d v="2023-10-24T00:00:00"/>
    <s v="Unprod Time: Task: T GS Time Hr: 1.08 Time Ot: 0"/>
    <n v="0"/>
    <n v="2399757"/>
    <m/>
    <x v="7"/>
  </r>
  <r>
    <n v="7550"/>
    <s v="Training"/>
    <n v="140"/>
    <d v="2024-02-12T00:00:00"/>
    <s v="Unprod Time: Task: T GS Time Hr: 1.17 Time Ot: 0"/>
    <n v="32.76"/>
    <n v="2541927"/>
    <m/>
    <x v="7"/>
  </r>
  <r>
    <n v="7550"/>
    <s v="Training"/>
    <n v="140"/>
    <d v="2024-02-21T00:00:00"/>
    <s v="Unprod Time: Task: T GS Time Hr: 1.38 Time Ot: 0"/>
    <n v="38.64"/>
    <n v="2555877"/>
    <m/>
    <x v="7"/>
  </r>
  <r>
    <n v="7550"/>
    <s v="Training"/>
    <n v="140"/>
    <d v="2023-10-24T00:00:00"/>
    <s v="Unprod Time: Task: T GS Time Hr: 1.97 Time Ot: 0"/>
    <n v="0"/>
    <n v="2399756"/>
    <m/>
    <x v="7"/>
  </r>
  <r>
    <n v="7550"/>
    <s v="Training"/>
    <n v="140"/>
    <d v="2024-02-12T00:00:00"/>
    <s v="Unprod Time: Task: T GS Time Hr: 2.77 Time Ot: 0"/>
    <n v="77.56"/>
    <n v="2541928"/>
    <m/>
    <x v="7"/>
  </r>
  <r>
    <n v="7550"/>
    <s v="Training"/>
    <n v="140"/>
    <d v="2024-02-14T00:00:00"/>
    <s v="Unprod Time: Task: T GS Time Hr: 3.17 Time Ot: 0"/>
    <n v="88.76"/>
    <n v="2545529"/>
    <m/>
    <x v="7"/>
  </r>
  <r>
    <n v="7550"/>
    <s v="Training"/>
    <n v="240"/>
    <d v="2023-08-09T00:00:00"/>
    <s v="Unprod Time: Task: T HELPER Time Hr: 1.02 Time Ot: 0"/>
    <n v="34.68"/>
    <n v="2303751"/>
    <m/>
    <x v="7"/>
  </r>
  <r>
    <n v="7550"/>
    <s v="Training"/>
    <n v="140"/>
    <d v="2023-06-26T00:00:00"/>
    <s v="Unprod Time: Task: T JH Time Hr: .33 Time Ot: 0"/>
    <n v="12.21"/>
    <n v="2247341"/>
    <m/>
    <x v="7"/>
  </r>
  <r>
    <n v="7550"/>
    <s v="Training"/>
    <n v="140"/>
    <d v="2023-05-11T00:00:00"/>
    <s v="Unprod Time: Task: T JH Time Hr: .43 Time Ot: 0"/>
    <n v="15.91"/>
    <n v="2189395"/>
    <m/>
    <x v="7"/>
  </r>
  <r>
    <n v="7550"/>
    <s v="Training"/>
    <n v="140"/>
    <d v="2023-10-04T00:00:00"/>
    <s v="Unprod Time: Task: T JH Time Hr: .48 Time Ot: 0"/>
    <n v="17.760000000000002"/>
    <n v="2375696"/>
    <m/>
    <x v="7"/>
  </r>
  <r>
    <n v="7550"/>
    <s v="Training"/>
    <n v="140"/>
    <d v="2023-09-19T00:00:00"/>
    <s v="Unprod Time: Task: T JH Time Hr: .55 Time Ot: 0"/>
    <n v="20.350000000000001"/>
    <n v="2355133"/>
    <m/>
    <x v="7"/>
  </r>
  <r>
    <n v="7550"/>
    <s v="Training"/>
    <n v="140"/>
    <d v="2023-03-15T00:00:00"/>
    <s v="Unprod Time: Task: T JH Time Hr: 1.03 Time Ot: 0"/>
    <n v="36.049999999999997"/>
    <n v="2121138"/>
    <m/>
    <x v="7"/>
  </r>
  <r>
    <n v="7550"/>
    <s v="Training"/>
    <n v="140"/>
    <d v="2023-09-18T00:00:00"/>
    <s v="Unprod Time: Task: T JH Time Hr: 1.07 Time Ot: 0"/>
    <n v="39.590000000000003"/>
    <n v="2353629"/>
    <m/>
    <x v="7"/>
  </r>
  <r>
    <n v="7550"/>
    <s v="Training"/>
    <n v="140"/>
    <d v="2023-10-05T00:00:00"/>
    <s v="Unprod Time: Task: T JH Time Hr: 1.15 Time Ot: 0"/>
    <n v="42.55"/>
    <n v="2377374"/>
    <m/>
    <x v="7"/>
  </r>
  <r>
    <n v="7550"/>
    <s v="Training"/>
    <n v="142"/>
    <d v="2023-11-29T00:00:00"/>
    <s v="Unprod Time: Task: T JHA Time Hr: .23 Time Ot: 0"/>
    <n v="8.2799999999999994"/>
    <n v="2449915"/>
    <m/>
    <x v="7"/>
  </r>
  <r>
    <n v="7550"/>
    <s v="Training"/>
    <n v="142"/>
    <d v="2023-06-21T00:00:00"/>
    <s v="Unprod Time: Task: T JHA Time Hr: .28 Time Ot: 0"/>
    <n v="10.08"/>
    <n v="2241763"/>
    <m/>
    <x v="7"/>
  </r>
  <r>
    <n v="7550"/>
    <s v="Training"/>
    <n v="142"/>
    <d v="2023-03-06T00:00:00"/>
    <s v="Unprod Time: Task: T JHA Time Hr: .37 Time Ot: 0"/>
    <n v="13.32"/>
    <n v="2108194"/>
    <m/>
    <x v="7"/>
  </r>
  <r>
    <n v="7550"/>
    <s v="Training"/>
    <n v="142"/>
    <d v="2023-11-29T00:00:00"/>
    <s v="Unprod Time: Task: T JHA Time Hr: .57 Time Ot: 0"/>
    <n v="20.52"/>
    <n v="2449917"/>
    <m/>
    <x v="7"/>
  </r>
  <r>
    <n v="7550"/>
    <s v="Training"/>
    <n v="142"/>
    <d v="2023-06-14T00:00:00"/>
    <s v="Unprod Time: Task: T JHA Time Hr: .58 Time Ot: 0"/>
    <n v="20.88"/>
    <n v="2232718"/>
    <m/>
    <x v="7"/>
  </r>
  <r>
    <n v="7550"/>
    <s v="Training"/>
    <n v="142"/>
    <d v="2023-06-21T00:00:00"/>
    <s v="Unprod Time: Task: T JHA Time Hr: .72 Time Ot: 0"/>
    <n v="25.92"/>
    <n v="2241764"/>
    <m/>
    <x v="7"/>
  </r>
  <r>
    <n v="7550"/>
    <s v="Training"/>
    <n v="142"/>
    <d v="2023-06-29T00:00:00"/>
    <s v="Unprod Time: Task: T JHA Time Hr: 1.27 Time Ot: 0"/>
    <n v="45.72"/>
    <n v="2252906"/>
    <m/>
    <x v="7"/>
  </r>
  <r>
    <n v="7550"/>
    <s v="Training"/>
    <n v="142"/>
    <d v="2023-11-29T00:00:00"/>
    <s v="Unprod Time: Task: T JHA Time Hr: 1.87 Time Ot: 0"/>
    <n v="67.319999999999993"/>
    <n v="2449916"/>
    <m/>
    <x v="7"/>
  </r>
  <r>
    <n v="7550"/>
    <s v="Training"/>
    <n v="142"/>
    <d v="2023-06-29T00:00:00"/>
    <s v="Unprod Time: Task: T JHA Time Hr: 2.78 Time Ot: 0"/>
    <n v="100.08"/>
    <n v="2252907"/>
    <m/>
    <x v="7"/>
  </r>
  <r>
    <n v="7550"/>
    <s v="Training"/>
    <n v="240"/>
    <d v="2023-03-15T00:00:00"/>
    <s v="Unprod Time: Task: T JHH Time Hr: .15 Time Ot: 0"/>
    <n v="3.9"/>
    <n v="2121211"/>
    <m/>
    <x v="7"/>
  </r>
  <r>
    <n v="7550"/>
    <s v="Training"/>
    <n v="240"/>
    <d v="2023-11-16T00:00:00"/>
    <s v="Unprod Time: Task: T JHH Time Hr: .23 Time Ot: 0"/>
    <n v="5.98"/>
    <n v="2432306"/>
    <m/>
    <x v="7"/>
  </r>
  <r>
    <n v="7550"/>
    <s v="Training"/>
    <n v="240"/>
    <d v="2023-10-11T00:00:00"/>
    <s v="Unprod Time: Task: T JHH Time Hr: .25 Time Ot: 0"/>
    <n v="6.5"/>
    <n v="2384943"/>
    <m/>
    <x v="7"/>
  </r>
  <r>
    <n v="7550"/>
    <s v="Training"/>
    <n v="240"/>
    <d v="2023-07-24T00:00:00"/>
    <s v="Unprod Time: Task: T JHH Time Hr: .28 Time Ot: 0"/>
    <n v="7.28"/>
    <n v="2281679"/>
    <m/>
    <x v="7"/>
  </r>
  <r>
    <n v="7550"/>
    <s v="Training"/>
    <n v="240"/>
    <d v="2023-09-25T00:00:00"/>
    <s v="Unprod Time: Task: T JHH Time Hr: .6 Time Ot: 0"/>
    <n v="15.6"/>
    <n v="2362471"/>
    <m/>
    <x v="7"/>
  </r>
  <r>
    <n v="7550"/>
    <s v="Training"/>
    <n v="240"/>
    <d v="2023-11-17T00:00:00"/>
    <s v="Unprod Time: Task: T JHH Time Hr: .62 Time Ot: 0"/>
    <n v="16.12"/>
    <n v="2433930"/>
    <m/>
    <x v="7"/>
  </r>
  <r>
    <n v="7550"/>
    <s v="Training"/>
    <n v="240"/>
    <d v="2023-06-23T00:00:00"/>
    <s v="Unprod Time: Task: T JHH Time Hr: .65 Time Ot: 0"/>
    <n v="16.899999999999999"/>
    <n v="2245388"/>
    <m/>
    <x v="7"/>
  </r>
  <r>
    <n v="7550"/>
    <s v="Training"/>
    <n v="240"/>
    <d v="2023-10-14T00:00:00"/>
    <s v="Unprod Time: Task: T JHH Time Hr: .65 Time Ot: 0"/>
    <n v="16.899999999999999"/>
    <n v="2389609"/>
    <m/>
    <x v="7"/>
  </r>
  <r>
    <n v="7550"/>
    <s v="Training"/>
    <n v="240"/>
    <d v="2023-11-17T00:00:00"/>
    <s v="Unprod Time: Task: T JHH Time Hr: .73 Time Ot: 0"/>
    <n v="18.98"/>
    <n v="2433929"/>
    <m/>
    <x v="7"/>
  </r>
  <r>
    <n v="7550"/>
    <s v="Training"/>
    <n v="240"/>
    <d v="2023-11-17T00:00:00"/>
    <s v="Unprod Time: Task: T JHH Time Hr: .83 Time Ot: 0"/>
    <n v="21.58"/>
    <n v="2433933"/>
    <m/>
    <x v="7"/>
  </r>
  <r>
    <n v="7550"/>
    <s v="Training"/>
    <n v="240"/>
    <d v="2024-01-03T00:00:00"/>
    <s v="Unprod Time: Task: T JHH Time Hr: .85 Time Ot: 0"/>
    <n v="23.8"/>
    <n v="2492757"/>
    <m/>
    <x v="7"/>
  </r>
  <r>
    <n v="7550"/>
    <s v="Training"/>
    <n v="240"/>
    <d v="2023-10-26T00:00:00"/>
    <s v="Unprod Time: Task: T JHH Time Hr: .92 Time Ot: 0"/>
    <n v="23.92"/>
    <n v="2403374"/>
    <m/>
    <x v="7"/>
  </r>
  <r>
    <n v="7550"/>
    <s v="Training"/>
    <n v="240"/>
    <d v="2024-02-09T00:00:00"/>
    <s v="Unprod Time: Task: T JHH Time Hr: .92 Time Ot: 0"/>
    <n v="25.76"/>
    <n v="2539911"/>
    <m/>
    <x v="7"/>
  </r>
  <r>
    <n v="7550"/>
    <s v="Training"/>
    <n v="240"/>
    <d v="2023-11-17T00:00:00"/>
    <s v="Unprod Time: Task: T JHH Time Hr: .95 Time Ot: 0"/>
    <n v="24.7"/>
    <n v="2433932"/>
    <m/>
    <x v="7"/>
  </r>
  <r>
    <n v="7550"/>
    <s v="Training"/>
    <n v="240"/>
    <d v="2023-12-21T00:00:00"/>
    <s v="Unprod Time: Task: T JHH Time Hr: 1.05 Time Ot: 0"/>
    <n v="29.4"/>
    <n v="2483401"/>
    <m/>
    <x v="7"/>
  </r>
  <r>
    <n v="7550"/>
    <s v="Training"/>
    <n v="240"/>
    <d v="2023-07-13T00:00:00"/>
    <s v="Unprod Time: Task: T JHH Time Hr: 1.37 Time Ot: 0"/>
    <n v="35.619999999999997"/>
    <n v="2270822"/>
    <m/>
    <x v="7"/>
  </r>
  <r>
    <n v="7550"/>
    <s v="Training"/>
    <n v="240"/>
    <d v="2023-12-21T00:00:00"/>
    <s v="Unprod Time: Task: T JHH Time Hr: 2.1 Time Ot: 0"/>
    <n v="58.8"/>
    <n v="2483404"/>
    <m/>
    <x v="7"/>
  </r>
  <r>
    <n v="7550"/>
    <s v="Training"/>
    <n v="140"/>
    <d v="2023-10-19T00:00:00"/>
    <s v="Unprod Time: Task: T JL Time Hr: .12 Time Ot: 0"/>
    <n v="3.24"/>
    <n v="2395763"/>
    <m/>
    <x v="7"/>
  </r>
  <r>
    <n v="7550"/>
    <s v="Training"/>
    <n v="140"/>
    <d v="2023-07-13T00:00:00"/>
    <s v="Unprod Time: Task: T JL Time Hr: .18 Time Ot: 0"/>
    <n v="4.8600000000000003"/>
    <n v="2270785"/>
    <m/>
    <x v="7"/>
  </r>
  <r>
    <n v="7550"/>
    <s v="Training"/>
    <n v="140"/>
    <d v="2023-05-19T00:00:00"/>
    <s v="Unprod Time: Task: T JL Time Hr: .58 Time Ot: 0"/>
    <n v="15.66"/>
    <n v="2200046"/>
    <m/>
    <x v="7"/>
  </r>
  <r>
    <n v="7550"/>
    <s v="Training"/>
    <n v="140"/>
    <d v="2023-05-19T00:00:00"/>
    <s v="Unprod Time: Task: T JL Time Hr: .62 Time Ot: 0"/>
    <n v="16.739999999999998"/>
    <n v="2200047"/>
    <m/>
    <x v="7"/>
  </r>
  <r>
    <n v="7550"/>
    <s v="Training"/>
    <n v="140"/>
    <d v="2024-02-21T00:00:00"/>
    <s v="Unprod Time: Task: T JL Time Hr: 1.07 Time Ot: 0"/>
    <n v="28.89"/>
    <n v="2555881"/>
    <m/>
    <x v="7"/>
  </r>
  <r>
    <n v="7550"/>
    <s v="Training"/>
    <n v="140"/>
    <d v="2023-04-06T00:00:00"/>
    <s v="Unprod Time: Task: T JL Time Hr: 1.25 Time Ot: 0"/>
    <n v="33.75"/>
    <n v="2150754"/>
    <m/>
    <x v="7"/>
  </r>
  <r>
    <n v="7550"/>
    <s v="Training"/>
    <n v="140"/>
    <d v="2023-11-30T00:00:00"/>
    <s v="Unprod Time: Task: T JL Time Hr: 1.45 Time Ot: 0"/>
    <n v="39.15"/>
    <n v="2452680"/>
    <m/>
    <x v="7"/>
  </r>
  <r>
    <n v="7550"/>
    <s v="Training"/>
    <n v="140"/>
    <d v="2023-03-09T00:00:00"/>
    <s v="Unprod Time: Task: T JL Time Hr: 1.47 Time Ot: 0"/>
    <n v="33.08"/>
    <n v="2113664"/>
    <m/>
    <x v="7"/>
  </r>
  <r>
    <n v="7550"/>
    <s v="Training"/>
    <n v="140"/>
    <d v="2024-02-14T00:00:00"/>
    <s v="Unprod Time: Task: T JL Time Hr: 1.7 Time Ot: 0"/>
    <n v="45.9"/>
    <n v="2545534"/>
    <m/>
    <x v="7"/>
  </r>
  <r>
    <n v="7550"/>
    <s v="Training"/>
    <n v="140"/>
    <d v="2024-02-08T00:00:00"/>
    <s v="Unprod Time: Task: T JL Time Hr: 2.38 Time Ot: 0"/>
    <n v="64.260000000000005"/>
    <n v="2537235"/>
    <m/>
    <x v="7"/>
  </r>
  <r>
    <n v="7550"/>
    <s v="Training"/>
    <n v="240"/>
    <d v="2023-12-28T00:00:00"/>
    <s v="Unprod Time: Task: T JOT Time Hr: .2 Time Ot: 0"/>
    <n v="7"/>
    <n v="2488772"/>
    <m/>
    <x v="7"/>
  </r>
  <r>
    <n v="7550"/>
    <s v="Training"/>
    <n v="240"/>
    <d v="2023-10-09T00:00:00"/>
    <s v="Unprod Time: Task: T JOT Time Hr: .23 Time Ot: 0"/>
    <n v="8.0500000000000007"/>
    <n v="2381315"/>
    <m/>
    <x v="7"/>
  </r>
  <r>
    <n v="7550"/>
    <s v="Training"/>
    <n v="240"/>
    <d v="2023-10-10T00:00:00"/>
    <s v="Unprod Time: Task: T JOT Time Hr: .25 Time Ot: 0"/>
    <n v="8.75"/>
    <n v="2383159"/>
    <m/>
    <x v="7"/>
  </r>
  <r>
    <n v="7550"/>
    <s v="Training"/>
    <n v="240"/>
    <d v="2023-10-10T00:00:00"/>
    <s v="Unprod Time: Task: T JOT Time Hr: .28 Time Ot: 0"/>
    <n v="9.8000000000000007"/>
    <n v="2383161"/>
    <m/>
    <x v="7"/>
  </r>
  <r>
    <n v="7550"/>
    <s v="Training"/>
    <n v="240"/>
    <d v="2023-10-17T00:00:00"/>
    <s v="Unprod Time: Task: T JOT Time Hr: .42 Time Ot: 0"/>
    <n v="14.7"/>
    <n v="2392433"/>
    <m/>
    <x v="7"/>
  </r>
  <r>
    <n v="7550"/>
    <s v="Training"/>
    <n v="240"/>
    <d v="2023-11-10T00:00:00"/>
    <s v="Unprod Time: Task: T JOT Time Hr: .43 Time Ot: 0"/>
    <n v="15.05"/>
    <n v="2424746"/>
    <m/>
    <x v="7"/>
  </r>
  <r>
    <n v="7550"/>
    <s v="Training"/>
    <n v="240"/>
    <d v="2023-10-09T00:00:00"/>
    <s v="Unprod Time: Task: T JOT Time Hr: .47 Time Ot: 0"/>
    <n v="16.45"/>
    <n v="2381316"/>
    <m/>
    <x v="7"/>
  </r>
  <r>
    <n v="7550"/>
    <s v="Training"/>
    <n v="240"/>
    <d v="2023-10-26T00:00:00"/>
    <s v="Unprod Time: Task: T JOT Time Hr: .68 Time Ot: 0"/>
    <n v="23.8"/>
    <n v="2403378"/>
    <m/>
    <x v="7"/>
  </r>
  <r>
    <n v="7550"/>
    <s v="Training"/>
    <n v="240"/>
    <d v="2023-12-19T00:00:00"/>
    <s v="Unprod Time: Task: T JOT Time Hr: 2.07 Time Ot: 0"/>
    <n v="72.45"/>
    <n v="2479349"/>
    <m/>
    <x v="7"/>
  </r>
  <r>
    <n v="7550"/>
    <s v="Training"/>
    <n v="240"/>
    <d v="2023-10-09T00:00:00"/>
    <s v="Unprod Time: Task: T JOT Time Hr: 2.4 Time Ot: 0"/>
    <n v="84"/>
    <n v="2381312"/>
    <m/>
    <x v="7"/>
  </r>
  <r>
    <n v="7550"/>
    <s v="Training"/>
    <n v="140"/>
    <d v="2024-02-07T00:00:00"/>
    <s v="Unprod Time: Task: T JS Time Hr: .02 Time Ot: 0"/>
    <n v="0.76"/>
    <n v="2537240"/>
    <m/>
    <x v="7"/>
  </r>
  <r>
    <n v="7550"/>
    <s v="Training"/>
    <n v="140"/>
    <d v="2024-02-12T00:00:00"/>
    <s v="Unprod Time: Task: T JS Time Hr: .02 Time Ot: 0"/>
    <n v="0.76"/>
    <n v="2541933"/>
    <m/>
    <x v="7"/>
  </r>
  <r>
    <n v="7550"/>
    <s v="Training"/>
    <n v="140"/>
    <d v="2023-05-31T00:00:00"/>
    <s v="Unprod Time: Task: T JS Time Hr: .13 Time Ot: 0"/>
    <n v="4.9400000000000004"/>
    <n v="2216222"/>
    <m/>
    <x v="7"/>
  </r>
  <r>
    <n v="7550"/>
    <s v="Training"/>
    <n v="140"/>
    <d v="2023-09-28T00:00:00"/>
    <s v="Unprod Time: Task: T JS Time Hr: .4 Time Ot: 0"/>
    <n v="15.2"/>
    <n v="2368230"/>
    <m/>
    <x v="7"/>
  </r>
  <r>
    <n v="7550"/>
    <s v="Training"/>
    <n v="140"/>
    <d v="2023-11-03T00:00:00"/>
    <s v="Unprod Time: Task: T JS Time Hr: .4 Time Ot: 0"/>
    <n v="15.2"/>
    <n v="2415223"/>
    <m/>
    <x v="7"/>
  </r>
  <r>
    <n v="7550"/>
    <s v="Training"/>
    <n v="140"/>
    <d v="2023-11-24T00:00:00"/>
    <s v="Unprod Time: Task: T JS Time Hr: .4 Time Ot: 0"/>
    <n v="15.2"/>
    <n v="2443538"/>
    <m/>
    <x v="7"/>
  </r>
  <r>
    <n v="7550"/>
    <s v="Training"/>
    <n v="140"/>
    <d v="2023-12-15T00:00:00"/>
    <s v="Unprod Time: Task: T JS Time Hr: .42 Time Ot: 0"/>
    <n v="15.96"/>
    <n v="2474959"/>
    <m/>
    <x v="7"/>
  </r>
  <r>
    <n v="7550"/>
    <s v="Training"/>
    <n v="140"/>
    <d v="2023-06-08T00:00:00"/>
    <s v="Unprod Time: Task: T JS Time Hr: .58 Time Ot: 0"/>
    <n v="22.04"/>
    <n v="2225389"/>
    <m/>
    <x v="7"/>
  </r>
  <r>
    <n v="7550"/>
    <s v="Training"/>
    <n v="140"/>
    <d v="2023-10-20T00:00:00"/>
    <s v="Unprod Time: Task: T JS Time Hr: .63 Time Ot: 0"/>
    <n v="23.94"/>
    <n v="2397581"/>
    <m/>
    <x v="7"/>
  </r>
  <r>
    <n v="7550"/>
    <s v="Training"/>
    <n v="140"/>
    <d v="2023-07-31T00:00:00"/>
    <s v="Unprod Time: Task: T JS Time Hr: .65 Time Ot: 0"/>
    <n v="24.7"/>
    <n v="2291908"/>
    <m/>
    <x v="7"/>
  </r>
  <r>
    <n v="7550"/>
    <s v="Training"/>
    <n v="140"/>
    <d v="2023-10-02T00:00:00"/>
    <s v="Unprod Time: Task: T JS Time Hr: .67 Time Ot: 0"/>
    <n v="25.46"/>
    <n v="2373704"/>
    <m/>
    <x v="7"/>
  </r>
  <r>
    <n v="7550"/>
    <s v="Training"/>
    <n v="140"/>
    <d v="2023-12-15T00:00:00"/>
    <s v="Unprod Time: Task: T JS Time Hr: .7 Time Ot: 0"/>
    <n v="26.6"/>
    <n v="2474961"/>
    <m/>
    <x v="7"/>
  </r>
  <r>
    <n v="7550"/>
    <s v="Training"/>
    <n v="140"/>
    <d v="2023-07-05T00:00:00"/>
    <s v="Unprod Time: Task: T JS Time Hr: .75 Time Ot: 0"/>
    <n v="28.5"/>
    <n v="2260460"/>
    <m/>
    <x v="7"/>
  </r>
  <r>
    <n v="7550"/>
    <s v="Training"/>
    <n v="140"/>
    <d v="2024-02-23T00:00:00"/>
    <s v="Unprod Time: Task: T JS Time Hr: .75 Time Ot: 0"/>
    <n v="28.5"/>
    <n v="2559438"/>
    <m/>
    <x v="7"/>
  </r>
  <r>
    <n v="7550"/>
    <s v="Training"/>
    <n v="140"/>
    <d v="2024-02-08T00:00:00"/>
    <s v="Unprod Time: Task: T JS Time Hr: .78 Time Ot: 0"/>
    <n v="29.64"/>
    <n v="2537242"/>
    <m/>
    <x v="7"/>
  </r>
  <r>
    <n v="7550"/>
    <s v="Training"/>
    <n v="140"/>
    <d v="2023-07-19T00:00:00"/>
    <s v="Unprod Time: Task: T JS Time Hr: .87 Time Ot: 0"/>
    <n v="33.06"/>
    <n v="2275966"/>
    <m/>
    <x v="7"/>
  </r>
  <r>
    <n v="7550"/>
    <s v="Training"/>
    <n v="140"/>
    <d v="2024-01-24T00:00:00"/>
    <s v="Unprod Time: Task: T JS Time Hr: .93 Time Ot: 0"/>
    <n v="35.340000000000003"/>
    <n v="2520855"/>
    <m/>
    <x v="7"/>
  </r>
  <r>
    <n v="7550"/>
    <s v="Training"/>
    <n v="140"/>
    <d v="2023-09-08T00:00:00"/>
    <s v="Unprod Time: Task: T JS Time Hr: .98 Time Ot: 0"/>
    <n v="37.24"/>
    <n v="2342750"/>
    <m/>
    <x v="7"/>
  </r>
  <r>
    <n v="7550"/>
    <s v="Training"/>
    <n v="140"/>
    <d v="2023-11-24T00:00:00"/>
    <s v="Unprod Time: Task: T JS Time Hr: 0 Time Ot: 0"/>
    <n v="0"/>
    <n v="2443537"/>
    <m/>
    <x v="7"/>
  </r>
  <r>
    <n v="7550"/>
    <s v="Training"/>
    <n v="140"/>
    <d v="2023-07-20T00:00:00"/>
    <s v="Unprod Time: Task: T JS Time Hr: 1.02 Time Ot: 0"/>
    <n v="38.76"/>
    <n v="2277900"/>
    <m/>
    <x v="7"/>
  </r>
  <r>
    <n v="7550"/>
    <s v="Training"/>
    <n v="140"/>
    <d v="2023-09-27T00:00:00"/>
    <s v="Unprod Time: Task: T JS Time Hr: 1.07 Time Ot: 0"/>
    <n v="40.659999999999997"/>
    <n v="2366307"/>
    <m/>
    <x v="7"/>
  </r>
  <r>
    <n v="7550"/>
    <s v="Training"/>
    <n v="140"/>
    <d v="2023-07-31T00:00:00"/>
    <s v="Unprod Time: Task: T JS Time Hr: 1.2 Time Ot: 0"/>
    <n v="45.6"/>
    <n v="2291909"/>
    <m/>
    <x v="7"/>
  </r>
  <r>
    <n v="7550"/>
    <s v="Training"/>
    <n v="140"/>
    <d v="2023-12-18T00:00:00"/>
    <s v="Unprod Time: Task: T JS Time Hr: 1.3 Time Ot: 0"/>
    <n v="49.4"/>
    <n v="2477516"/>
    <m/>
    <x v="7"/>
  </r>
  <r>
    <n v="7550"/>
    <s v="Training"/>
    <n v="140"/>
    <d v="2023-11-29T00:00:00"/>
    <s v="Unprod Time: Task: T JS Time Hr: 1.48 Time Ot: 0"/>
    <n v="56.24"/>
    <n v="2449886"/>
    <m/>
    <x v="7"/>
  </r>
  <r>
    <n v="7550"/>
    <s v="Training"/>
    <n v="140"/>
    <d v="2024-02-26T00:00:00"/>
    <s v="Unprod Time: Task: T JS Time Hr: 1.63 Time Ot: 0"/>
    <n v="61.94"/>
    <n v="2561937"/>
    <m/>
    <x v="7"/>
  </r>
  <r>
    <n v="7550"/>
    <s v="Training"/>
    <n v="140"/>
    <d v="2023-08-31T00:00:00"/>
    <s v="Unprod Time: Task: T JS Time Hr: 1.72 Time Ot: 0"/>
    <n v="65.36"/>
    <n v="2332327"/>
    <m/>
    <x v="7"/>
  </r>
  <r>
    <n v="7550"/>
    <s v="Training"/>
    <n v="140"/>
    <d v="2023-04-06T00:00:00"/>
    <s v="Unprod Time: Task: T JS Time Hr: 1.95 Time Ot: 0"/>
    <n v="74.099999999999994"/>
    <n v="2150758"/>
    <m/>
    <x v="7"/>
  </r>
  <r>
    <n v="7550"/>
    <s v="Training"/>
    <n v="240"/>
    <d v="2023-12-28T00:00:00"/>
    <s v="Unprod Time: Task: T JT Time Hr: .02 Time Ot: 0"/>
    <n v="0.6"/>
    <n v="2488780"/>
    <m/>
    <x v="7"/>
  </r>
  <r>
    <n v="7550"/>
    <s v="Training"/>
    <n v="240"/>
    <d v="2023-12-20T00:00:00"/>
    <s v="Unprod Time: Task: T JT Time Hr: .13 Time Ot: 0"/>
    <n v="3.9"/>
    <n v="2481262"/>
    <m/>
    <x v="7"/>
  </r>
  <r>
    <n v="7550"/>
    <s v="Training"/>
    <n v="240"/>
    <d v="2023-09-28T00:00:00"/>
    <s v="Unprod Time: Task: T JT Time Hr: .3 Time Ot: 0"/>
    <n v="8.4"/>
    <n v="2368278"/>
    <m/>
    <x v="7"/>
  </r>
  <r>
    <n v="7550"/>
    <s v="Training"/>
    <n v="240"/>
    <d v="2024-01-15T00:00:00"/>
    <s v="Unprod Time: Task: T JT Time Hr: .4 Time Ot: 0"/>
    <n v="12"/>
    <n v="2506578"/>
    <m/>
    <x v="7"/>
  </r>
  <r>
    <n v="7550"/>
    <s v="Training"/>
    <n v="240"/>
    <d v="2023-09-14T00:00:00"/>
    <s v="Unprod Time: Task: T JT Time Hr: .6 Time Ot: 0"/>
    <n v="16.8"/>
    <n v="2350123"/>
    <m/>
    <x v="7"/>
  </r>
  <r>
    <n v="7550"/>
    <s v="Training"/>
    <n v="240"/>
    <d v="2024-01-13T00:00:00"/>
    <s v="Unprod Time: Task: T JT Time Hr: .62 Time Ot: 0"/>
    <n v="18.600000000000001"/>
    <n v="2505117"/>
    <m/>
    <x v="7"/>
  </r>
  <r>
    <n v="7550"/>
    <s v="Training"/>
    <n v="240"/>
    <d v="2023-12-28T00:00:00"/>
    <s v="Unprod Time: Task: T JT Time Hr: .67 Time Ot: 0"/>
    <n v="20.100000000000001"/>
    <n v="2488781"/>
    <m/>
    <x v="7"/>
  </r>
  <r>
    <n v="7550"/>
    <s v="Training"/>
    <n v="240"/>
    <d v="2024-01-03T00:00:00"/>
    <s v="Unprod Time: Task: T JT Time Hr: 1 Time Ot: 0"/>
    <n v="30"/>
    <n v="2492766"/>
    <m/>
    <x v="7"/>
  </r>
  <r>
    <n v="7550"/>
    <s v="Training"/>
    <n v="240"/>
    <d v="2023-05-10T00:00:00"/>
    <s v="Unprod Time: Task: T JT Time Hr: 1.07 Time Ot: 0"/>
    <n v="29.96"/>
    <n v="2187760"/>
    <m/>
    <x v="7"/>
  </r>
  <r>
    <n v="7550"/>
    <s v="Training"/>
    <n v="240"/>
    <d v="2023-06-06T00:00:00"/>
    <s v="Unprod Time: Task: T JT Time Hr: 1.08 Time Ot: 0"/>
    <n v="30.24"/>
    <n v="2221545"/>
    <m/>
    <x v="7"/>
  </r>
  <r>
    <n v="7550"/>
    <s v="Training"/>
    <n v="240"/>
    <d v="2023-11-28T00:00:00"/>
    <s v="Unprod Time: Task: T JT Time Hr: 1.47 Time Ot: 0"/>
    <n v="41.16"/>
    <n v="2447708"/>
    <m/>
    <x v="7"/>
  </r>
  <r>
    <n v="7550"/>
    <s v="Training"/>
    <n v="240"/>
    <d v="2023-12-19T00:00:00"/>
    <s v="Unprod Time: Task: T JT Time Hr: 2.08 Time Ot: 0"/>
    <n v="62.4"/>
    <n v="2479354"/>
    <m/>
    <x v="7"/>
  </r>
  <r>
    <n v="7550"/>
    <s v="Training"/>
    <n v="440"/>
    <d v="2023-09-18T00:00:00"/>
    <s v="Unprod Time: Task: T JWA Time Hr: .05 Time Ot: 0"/>
    <n v="1.4"/>
    <n v="2353729"/>
    <m/>
    <x v="7"/>
  </r>
  <r>
    <n v="7550"/>
    <s v="Training"/>
    <n v="440"/>
    <d v="2023-10-17T00:00:00"/>
    <s v="Unprod Time: Task: T JWA Time Hr: .05 Time Ot: 0"/>
    <n v="1.4"/>
    <n v="2392490"/>
    <m/>
    <x v="7"/>
  </r>
  <r>
    <n v="7550"/>
    <s v="Training"/>
    <n v="440"/>
    <d v="2023-03-21T00:00:00"/>
    <s v="Unprod Time: Task: T JWA Time Hr: .08 Time Ot: 0"/>
    <n v="2.16"/>
    <n v="2128563"/>
    <m/>
    <x v="7"/>
  </r>
  <r>
    <n v="7550"/>
    <s v="Training"/>
    <n v="440"/>
    <d v="2023-08-31T00:00:00"/>
    <s v="Unprod Time: Task: T JWA Time Hr: .08 Time Ot: 0"/>
    <n v="2.2400000000000002"/>
    <n v="2332410"/>
    <m/>
    <x v="7"/>
  </r>
  <r>
    <n v="7550"/>
    <s v="Training"/>
    <n v="440"/>
    <d v="2023-03-14T00:00:00"/>
    <s v="Unprod Time: Task: T JWA Time Hr: .12 Time Ot: 0"/>
    <n v="3.24"/>
    <n v="2119341"/>
    <m/>
    <x v="7"/>
  </r>
  <r>
    <n v="7550"/>
    <s v="Training"/>
    <n v="440"/>
    <d v="2023-03-22T00:00:00"/>
    <s v="Unprod Time: Task: T JWA Time Hr: .12 Time Ot: 0"/>
    <n v="3.24"/>
    <n v="2130328"/>
    <m/>
    <x v="7"/>
  </r>
  <r>
    <n v="7550"/>
    <s v="Training"/>
    <n v="440"/>
    <d v="2023-10-16T00:00:00"/>
    <s v="Unprod Time: Task: T JWA Time Hr: .12 Time Ot: 0"/>
    <n v="3.36"/>
    <n v="2390985"/>
    <m/>
    <x v="7"/>
  </r>
  <r>
    <n v="7550"/>
    <s v="Training"/>
    <n v="440"/>
    <d v="2023-10-17T00:00:00"/>
    <s v="Unprod Time: Task: T JWA Time Hr: .12 Time Ot: 0"/>
    <n v="3.36"/>
    <n v="2392492"/>
    <m/>
    <x v="7"/>
  </r>
  <r>
    <n v="7550"/>
    <s v="Training"/>
    <n v="440"/>
    <d v="2023-06-21T00:00:00"/>
    <s v="Unprod Time: Task: T JWA Time Hr: .13 Time Ot: 0"/>
    <n v="3.64"/>
    <n v="2241826"/>
    <m/>
    <x v="7"/>
  </r>
  <r>
    <n v="7550"/>
    <s v="Training"/>
    <n v="440"/>
    <d v="2023-05-18T00:00:00"/>
    <s v="Unprod Time: Task: T JWA Time Hr: .2 Time Ot: 0"/>
    <n v="5.6"/>
    <n v="2198408"/>
    <m/>
    <x v="7"/>
  </r>
  <r>
    <n v="7550"/>
    <s v="Training"/>
    <n v="440"/>
    <d v="2023-03-10T00:00:00"/>
    <s v="Unprod Time: Task: T JWA Time Hr: .22 Time Ot: 0"/>
    <n v="5.94"/>
    <n v="2115485"/>
    <m/>
    <x v="7"/>
  </r>
  <r>
    <n v="7550"/>
    <s v="Training"/>
    <n v="440"/>
    <d v="2023-05-02T00:00:00"/>
    <s v="Unprod Time: Task: T JWA Time Hr: .23 Time Ot: 0"/>
    <n v="6.21"/>
    <n v="2177588"/>
    <m/>
    <x v="7"/>
  </r>
  <r>
    <n v="7550"/>
    <s v="Training"/>
    <n v="440"/>
    <d v="2023-08-10T00:00:00"/>
    <s v="Unprod Time: Task: T JWA Time Hr: .25 Time Ot: 0"/>
    <n v="7"/>
    <n v="2305387"/>
    <m/>
    <x v="7"/>
  </r>
  <r>
    <n v="7550"/>
    <s v="Training"/>
    <n v="440"/>
    <d v="2023-06-13T00:00:00"/>
    <s v="Unprod Time: Task: T JWA Time Hr: .27 Time Ot: 0"/>
    <n v="7.56"/>
    <n v="2230822"/>
    <m/>
    <x v="7"/>
  </r>
  <r>
    <n v="7550"/>
    <s v="Training"/>
    <n v="440"/>
    <d v="2023-08-17T00:00:00"/>
    <s v="Unprod Time: Task: T JWA Time Hr: .27 Time Ot: 0"/>
    <n v="7.56"/>
    <n v="2314215"/>
    <m/>
    <x v="7"/>
  </r>
  <r>
    <n v="7550"/>
    <s v="Training"/>
    <n v="440"/>
    <d v="2023-05-03T00:00:00"/>
    <s v="Unprod Time: Task: T JWA Time Hr: .3 Time Ot: 0"/>
    <n v="8.1"/>
    <n v="2179258"/>
    <m/>
    <x v="7"/>
  </r>
  <r>
    <n v="7550"/>
    <s v="Training"/>
    <n v="440"/>
    <d v="2023-03-21T00:00:00"/>
    <s v="Unprod Time: Task: T JWA Time Hr: .35 Time Ot: 0"/>
    <n v="9.4499999999999993"/>
    <n v="2128564"/>
    <m/>
    <x v="7"/>
  </r>
  <r>
    <n v="7550"/>
    <s v="Training"/>
    <n v="440"/>
    <d v="2023-08-16T00:00:00"/>
    <s v="Unprod Time: Task: T JWA Time Hr: .35 Time Ot: 0"/>
    <n v="9.8000000000000007"/>
    <n v="2312407"/>
    <m/>
    <x v="7"/>
  </r>
  <r>
    <n v="7550"/>
    <s v="Training"/>
    <n v="440"/>
    <d v="2023-03-23T00:00:00"/>
    <s v="Unprod Time: Task: T JWA Time Hr: .4 Time Ot: 0"/>
    <n v="10.8"/>
    <n v="2132290"/>
    <m/>
    <x v="7"/>
  </r>
  <r>
    <n v="7550"/>
    <s v="Training"/>
    <n v="440"/>
    <d v="2023-03-21T00:00:00"/>
    <s v="Unprod Time: Task: T JWA Time Hr: .47 Time Ot: 0"/>
    <n v="12.69"/>
    <n v="2128566"/>
    <m/>
    <x v="7"/>
  </r>
  <r>
    <n v="7550"/>
    <s v="Training"/>
    <n v="440"/>
    <d v="2023-03-09T00:00:00"/>
    <s v="Unprod Time: Task: T JWA Time Hr: .6 Time Ot: 0"/>
    <n v="16.2"/>
    <n v="2113799"/>
    <m/>
    <x v="7"/>
  </r>
  <r>
    <n v="7550"/>
    <s v="Training"/>
    <n v="440"/>
    <d v="2023-04-11T00:00:00"/>
    <s v="Unprod Time: Task: T JWA Time Hr: .62 Time Ot: 0"/>
    <n v="16.739999999999998"/>
    <n v="2152824"/>
    <m/>
    <x v="7"/>
  </r>
  <r>
    <n v="7550"/>
    <s v="Training"/>
    <n v="440"/>
    <d v="2024-01-24T00:00:00"/>
    <s v="Unprod Time: Task: T JWA Time Hr: .68 Time Ot: 0"/>
    <n v="19.04"/>
    <n v="2521048"/>
    <m/>
    <x v="7"/>
  </r>
  <r>
    <n v="7550"/>
    <s v="Training"/>
    <n v="440"/>
    <d v="2023-10-16T00:00:00"/>
    <s v="Unprod Time: Task: T JWA Time Hr: .77 Time Ot: 0"/>
    <n v="21.56"/>
    <n v="2390986"/>
    <m/>
    <x v="7"/>
  </r>
  <r>
    <n v="7550"/>
    <s v="Training"/>
    <n v="440"/>
    <d v="2024-01-11T00:00:00"/>
    <s v="Unprod Time: Task: T JWA Time Hr: .85 Time Ot: 0"/>
    <n v="23.8"/>
    <n v="2502643"/>
    <m/>
    <x v="7"/>
  </r>
  <r>
    <n v="7550"/>
    <s v="Training"/>
    <n v="440"/>
    <d v="2023-10-18T00:00:00"/>
    <s v="Unprod Time: Task: T JWA Time Hr: .9 Time Ot: 0"/>
    <n v="25.2"/>
    <n v="2394179"/>
    <m/>
    <x v="7"/>
  </r>
  <r>
    <n v="7550"/>
    <s v="Training"/>
    <n v="440"/>
    <d v="2023-03-22T00:00:00"/>
    <s v="Unprod Time: Task: T JWA Time Hr: 0 Time Ot: 0"/>
    <n v="0"/>
    <n v="2130325"/>
    <m/>
    <x v="7"/>
  </r>
  <r>
    <n v="7550"/>
    <s v="Training"/>
    <n v="440"/>
    <d v="2023-03-22T00:00:00"/>
    <s v="Unprod Time: Task: T JWA Time Hr: 0 Time Ot: 0"/>
    <n v="0"/>
    <n v="2130326"/>
    <m/>
    <x v="7"/>
  </r>
  <r>
    <n v="7550"/>
    <s v="Training"/>
    <n v="440"/>
    <d v="2023-12-07T00:00:00"/>
    <s v="Unprod Time: Task: T JWA Time Hr: 1.1 Time Ot: 0"/>
    <n v="30.8"/>
    <n v="2462898"/>
    <m/>
    <x v="7"/>
  </r>
  <r>
    <n v="7550"/>
    <s v="Training"/>
    <n v="440"/>
    <d v="2023-03-20T00:00:00"/>
    <s v="Unprod Time: Task: T JWA Time Hr: 1.35 Time Ot: 0"/>
    <n v="36.450000000000003"/>
    <n v="2126977"/>
    <m/>
    <x v="7"/>
  </r>
  <r>
    <n v="7550"/>
    <s v="Training"/>
    <n v="440"/>
    <d v="2023-12-14T00:00:00"/>
    <s v="Unprod Time: Task: T JWA Time Hr: 2.08 Time Ot: 0"/>
    <n v="58.24"/>
    <n v="2472845"/>
    <m/>
    <x v="7"/>
  </r>
  <r>
    <n v="7550"/>
    <s v="Training"/>
    <n v="140"/>
    <d v="2023-06-19T00:00:00"/>
    <s v="Unprod Time: Task: T KP Time Hr: .02 Time Ot: 0"/>
    <n v="0.72"/>
    <n v="2238132"/>
    <m/>
    <x v="7"/>
  </r>
  <r>
    <n v="7550"/>
    <s v="Training"/>
    <n v="140"/>
    <d v="2023-09-19T00:00:00"/>
    <s v="Unprod Time: Task: T KP Time Hr: .77 Time Ot: 0"/>
    <n v="27.72"/>
    <n v="2355136"/>
    <m/>
    <x v="7"/>
  </r>
  <r>
    <n v="7550"/>
    <s v="Training"/>
    <n v="140"/>
    <d v="2023-06-20T00:00:00"/>
    <s v="Unprod Time: Task: T KP Time Hr: 1.87 Time Ot: 0"/>
    <n v="67.319999999999993"/>
    <n v="2239667"/>
    <m/>
    <x v="7"/>
  </r>
  <r>
    <n v="7550"/>
    <s v="Training"/>
    <n v="140"/>
    <d v="2023-06-19T00:00:00"/>
    <s v="Unprod Time: Task: T KP Time Hr: 3.3 Time Ot: 0"/>
    <n v="118.8"/>
    <n v="2238133"/>
    <m/>
    <x v="7"/>
  </r>
  <r>
    <n v="7550"/>
    <s v="Training"/>
    <n v="140"/>
    <d v="2023-06-21T00:00:00"/>
    <s v="Unprod Time: Task: T KP Time Hr: 5.08 Time Ot: 0"/>
    <n v="182.88"/>
    <n v="2241753"/>
    <m/>
    <x v="7"/>
  </r>
  <r>
    <n v="7550"/>
    <s v="Training"/>
    <n v="140"/>
    <d v="2023-05-15T00:00:00"/>
    <s v="Unprod Time: Task: T KP Time Hr: 6.08 Time Ot: 0"/>
    <n v="218.88"/>
    <n v="2193018"/>
    <m/>
    <x v="7"/>
  </r>
  <r>
    <n v="7550"/>
    <s v="Training"/>
    <n v="140"/>
    <d v="2023-03-09T00:00:00"/>
    <s v="Unprod Time: Task: T KT Time Hr: .28 Time Ot: 0"/>
    <n v="6.44"/>
    <n v="2113670"/>
    <m/>
    <x v="7"/>
  </r>
  <r>
    <n v="7550"/>
    <s v="Training"/>
    <n v="140"/>
    <d v="2023-03-09T00:00:00"/>
    <s v="Unprod Time: Task: T KT Time Hr: 1.47 Time Ot: 0"/>
    <n v="33.81"/>
    <n v="2113672"/>
    <m/>
    <x v="7"/>
  </r>
  <r>
    <n v="7550"/>
    <s v="Training"/>
    <n v="440"/>
    <d v="2023-12-01T00:00:00"/>
    <s v="Unprod Time: Task: T LC Time Hr: .13 Time Ot: 0"/>
    <n v="4.68"/>
    <n v="2454814"/>
    <m/>
    <x v="7"/>
  </r>
  <r>
    <n v="7550"/>
    <s v="Training"/>
    <n v="440"/>
    <d v="2024-01-04T00:00:00"/>
    <s v="Unprod Time: Task: T LC Time Hr: .67 Time Ot: 0"/>
    <n v="24.12"/>
    <n v="2494185"/>
    <m/>
    <x v="7"/>
  </r>
  <r>
    <n v="7550"/>
    <s v="Training"/>
    <n v="440"/>
    <d v="2023-09-11T00:00:00"/>
    <s v="Unprod Time: Task: T LC Time Hr: .7 Time Ot: 0"/>
    <n v="25.2"/>
    <n v="2344690"/>
    <m/>
    <x v="7"/>
  </r>
  <r>
    <n v="7550"/>
    <s v="Training"/>
    <n v="440"/>
    <d v="2023-09-13T00:00:00"/>
    <s v="Unprod Time: Task: T LC Time Hr: .87 Time Ot: 0"/>
    <n v="31.32"/>
    <n v="2348261"/>
    <m/>
    <x v="7"/>
  </r>
  <r>
    <n v="7550"/>
    <s v="Training"/>
    <n v="440"/>
    <d v="2023-11-30T00:00:00"/>
    <s v="Unprod Time: Task: T LC Time Hr: 1.37 Time Ot: 0"/>
    <n v="49.32"/>
    <n v="2452798"/>
    <m/>
    <x v="7"/>
  </r>
  <r>
    <n v="7550"/>
    <s v="Training"/>
    <n v="440"/>
    <d v="2023-11-29T00:00:00"/>
    <s v="Unprod Time: Task: T LC Time Hr: 1.57 Time Ot: 0"/>
    <n v="56.52"/>
    <n v="2449999"/>
    <m/>
    <x v="7"/>
  </r>
  <r>
    <n v="7550"/>
    <s v="Training"/>
    <n v="440"/>
    <d v="2023-09-15T00:00:00"/>
    <s v="Unprod Time: Task: T LC Time Hr: 3.07 Time Ot: 0"/>
    <n v="110.52"/>
    <n v="2351606"/>
    <m/>
    <x v="7"/>
  </r>
  <r>
    <n v="7550"/>
    <s v="Training"/>
    <n v="440"/>
    <d v="2023-09-15T00:00:00"/>
    <s v="Unprod Time: Task: T LC Time Hr: 5.3 Time Ot: 0"/>
    <n v="190.8"/>
    <n v="2351605"/>
    <m/>
    <x v="7"/>
  </r>
  <r>
    <n v="7550"/>
    <s v="Training"/>
    <n v="340"/>
    <d v="2023-03-03T00:00:00"/>
    <s v="Unprod Time: Task: T LIAM Time Hr: .02 Time Ot: 0"/>
    <n v="0.68"/>
    <n v="2106210"/>
    <m/>
    <x v="7"/>
  </r>
  <r>
    <n v="7550"/>
    <s v="Training"/>
    <n v="340"/>
    <d v="2023-03-06T00:00:00"/>
    <s v="Unprod Time: Task: T LIAM Time Hr: .02 Time Ot: 0"/>
    <n v="0.68"/>
    <n v="2108247"/>
    <m/>
    <x v="7"/>
  </r>
  <r>
    <n v="7550"/>
    <s v="Training"/>
    <n v="340"/>
    <d v="2023-03-06T00:00:00"/>
    <s v="Unprod Time: Task: T LIAM Time Hr: .02 Time Ot: 0"/>
    <n v="0.68"/>
    <n v="2108248"/>
    <m/>
    <x v="7"/>
  </r>
  <r>
    <n v="7550"/>
    <s v="Training"/>
    <n v="340"/>
    <d v="2023-03-10T00:00:00"/>
    <s v="Unprod Time: Task: T LIAM Time Hr: .02 Time Ot: 0"/>
    <n v="0.68"/>
    <n v="2115467"/>
    <m/>
    <x v="7"/>
  </r>
  <r>
    <n v="7550"/>
    <s v="Training"/>
    <n v="340"/>
    <d v="2023-03-16T00:00:00"/>
    <s v="Unprod Time: Task: T LIAM Time Hr: .02 Time Ot: 0"/>
    <n v="0.68"/>
    <n v="2123159"/>
    <m/>
    <x v="7"/>
  </r>
  <r>
    <n v="7550"/>
    <s v="Training"/>
    <n v="340"/>
    <d v="2023-03-16T00:00:00"/>
    <s v="Unprod Time: Task: T LIAM Time Hr: .02 Time Ot: 0"/>
    <n v="0.68"/>
    <n v="2123162"/>
    <m/>
    <x v="7"/>
  </r>
  <r>
    <n v="7550"/>
    <s v="Training"/>
    <n v="340"/>
    <d v="2023-03-16T00:00:00"/>
    <s v="Unprod Time: Task: T LIAM Time Hr: .02 Time Ot: 0"/>
    <n v="0.68"/>
    <n v="2123164"/>
    <m/>
    <x v="7"/>
  </r>
  <r>
    <n v="7550"/>
    <s v="Training"/>
    <n v="340"/>
    <d v="2023-03-17T00:00:00"/>
    <s v="Unprod Time: Task: T LIAM Time Hr: .02 Time Ot: 0"/>
    <n v="0.68"/>
    <n v="2124947"/>
    <m/>
    <x v="7"/>
  </r>
  <r>
    <n v="7550"/>
    <s v="Training"/>
    <n v="340"/>
    <d v="2023-03-20T00:00:00"/>
    <s v="Unprod Time: Task: T LIAM Time Hr: .02 Time Ot: 0"/>
    <n v="0.68"/>
    <n v="2126957"/>
    <m/>
    <x v="7"/>
  </r>
  <r>
    <n v="7550"/>
    <s v="Training"/>
    <n v="340"/>
    <d v="2023-03-21T00:00:00"/>
    <s v="Unprod Time: Task: T LIAM Time Hr: .02 Time Ot: 0"/>
    <n v="0.68"/>
    <n v="2128555"/>
    <m/>
    <x v="7"/>
  </r>
  <r>
    <n v="7550"/>
    <s v="Training"/>
    <n v="340"/>
    <d v="2023-03-28T00:00:00"/>
    <s v="Unprod Time: Task: T LIAM Time Hr: .02 Time Ot: 0"/>
    <n v="0.68"/>
    <n v="2137798"/>
    <m/>
    <x v="7"/>
  </r>
  <r>
    <n v="7550"/>
    <s v="Training"/>
    <n v="340"/>
    <d v="2023-03-28T00:00:00"/>
    <s v="Unprod Time: Task: T LIAM Time Hr: .02 Time Ot: 0"/>
    <n v="0.68"/>
    <n v="2137801"/>
    <m/>
    <x v="7"/>
  </r>
  <r>
    <n v="7550"/>
    <s v="Training"/>
    <n v="340"/>
    <d v="2023-04-14T00:00:00"/>
    <s v="Unprod Time: Task: T LIAM Time Hr: .02 Time Ot: 0"/>
    <n v="0.68"/>
    <n v="2157655"/>
    <m/>
    <x v="7"/>
  </r>
  <r>
    <n v="7550"/>
    <s v="Training"/>
    <n v="340"/>
    <d v="2023-04-14T00:00:00"/>
    <s v="Unprod Time: Task: T LIAM Time Hr: .02 Time Ot: 0"/>
    <n v="0.68"/>
    <n v="2157657"/>
    <m/>
    <x v="7"/>
  </r>
  <r>
    <n v="7550"/>
    <s v="Training"/>
    <n v="340"/>
    <d v="2023-04-18T00:00:00"/>
    <s v="Unprod Time: Task: T LIAM Time Hr: .02 Time Ot: 0"/>
    <n v="0.68"/>
    <n v="2160873"/>
    <m/>
    <x v="7"/>
  </r>
  <r>
    <n v="7550"/>
    <s v="Training"/>
    <n v="340"/>
    <d v="2023-04-21T00:00:00"/>
    <s v="Unprod Time: Task: T LIAM Time Hr: .02 Time Ot: 0"/>
    <n v="0.68"/>
    <n v="2165913"/>
    <m/>
    <x v="7"/>
  </r>
  <r>
    <n v="7550"/>
    <s v="Training"/>
    <n v="340"/>
    <d v="2023-04-22T00:00:00"/>
    <s v="Unprod Time: Task: T LIAM Time Hr: .02 Time Ot: 0"/>
    <n v="0.68"/>
    <n v="2166461"/>
    <m/>
    <x v="7"/>
  </r>
  <r>
    <n v="7550"/>
    <s v="Training"/>
    <n v="340"/>
    <d v="2023-04-24T00:00:00"/>
    <s v="Unprod Time: Task: T LIAM Time Hr: .02 Time Ot: 0"/>
    <n v="0.68"/>
    <n v="2167486"/>
    <m/>
    <x v="7"/>
  </r>
  <r>
    <n v="7550"/>
    <s v="Training"/>
    <n v="340"/>
    <d v="2023-04-24T00:00:00"/>
    <s v="Unprod Time: Task: T LIAM Time Hr: .02 Time Ot: 0"/>
    <n v="0.68"/>
    <n v="2167487"/>
    <m/>
    <x v="7"/>
  </r>
  <r>
    <n v="7550"/>
    <s v="Training"/>
    <n v="340"/>
    <d v="2023-05-02T00:00:00"/>
    <s v="Unprod Time: Task: T LIAM Time Hr: .02 Time Ot: 0"/>
    <n v="0.68"/>
    <n v="2177571"/>
    <m/>
    <x v="7"/>
  </r>
  <r>
    <n v="7550"/>
    <s v="Training"/>
    <n v="340"/>
    <d v="2023-05-05T00:00:00"/>
    <s v="Unprod Time: Task: T LIAM Time Hr: .02 Time Ot: 0"/>
    <n v="0.68"/>
    <n v="2182786"/>
    <m/>
    <x v="7"/>
  </r>
  <r>
    <n v="7550"/>
    <s v="Training"/>
    <n v="340"/>
    <d v="2023-05-08T00:00:00"/>
    <s v="Unprod Time: Task: T LIAM Time Hr: .02 Time Ot: 0"/>
    <n v="0.68"/>
    <n v="2184724"/>
    <m/>
    <x v="7"/>
  </r>
  <r>
    <n v="7550"/>
    <s v="Training"/>
    <n v="340"/>
    <d v="2023-05-09T00:00:00"/>
    <s v="Unprod Time: Task: T LIAM Time Hr: .02 Time Ot: 0"/>
    <n v="0.68"/>
    <n v="2185933"/>
    <m/>
    <x v="7"/>
  </r>
  <r>
    <n v="7550"/>
    <s v="Training"/>
    <n v="340"/>
    <d v="2023-05-11T00:00:00"/>
    <s v="Unprod Time: Task: T LIAM Time Hr: .02 Time Ot: 0"/>
    <n v="0.68"/>
    <n v="2189469"/>
    <m/>
    <x v="7"/>
  </r>
  <r>
    <n v="7550"/>
    <s v="Training"/>
    <n v="340"/>
    <d v="2023-05-17T00:00:00"/>
    <s v="Unprod Time: Task: T LIAM Time Hr: .02 Time Ot: 0"/>
    <n v="0.68"/>
    <n v="2196807"/>
    <m/>
    <x v="7"/>
  </r>
  <r>
    <n v="7550"/>
    <s v="Training"/>
    <n v="340"/>
    <d v="2023-05-17T00:00:00"/>
    <s v="Unprod Time: Task: T LIAM Time Hr: .02 Time Ot: 0"/>
    <n v="0.68"/>
    <n v="2196810"/>
    <m/>
    <x v="7"/>
  </r>
  <r>
    <n v="7550"/>
    <s v="Training"/>
    <n v="340"/>
    <d v="2023-05-18T00:00:00"/>
    <s v="Unprod Time: Task: T LIAM Time Hr: .02 Time Ot: 0"/>
    <n v="0.68"/>
    <n v="2198394"/>
    <m/>
    <x v="7"/>
  </r>
  <r>
    <n v="7550"/>
    <s v="Training"/>
    <n v="340"/>
    <d v="2023-05-22T00:00:00"/>
    <s v="Unprod Time: Task: T LIAM Time Hr: .02 Time Ot: 0"/>
    <n v="0.68"/>
    <n v="2202208"/>
    <m/>
    <x v="7"/>
  </r>
  <r>
    <n v="7550"/>
    <s v="Training"/>
    <n v="340"/>
    <d v="2023-05-30T00:00:00"/>
    <s v="Unprod Time: Task: T LIAM Time Hr: .02 Time Ot: 0"/>
    <n v="0.68"/>
    <n v="2213617"/>
    <m/>
    <x v="7"/>
  </r>
  <r>
    <n v="7550"/>
    <s v="Training"/>
    <n v="340"/>
    <d v="2023-06-08T00:00:00"/>
    <s v="Unprod Time: Task: T LIAM Time Hr: .02 Time Ot: 0"/>
    <n v="0.68"/>
    <n v="2225470"/>
    <m/>
    <x v="7"/>
  </r>
  <r>
    <n v="7550"/>
    <s v="Training"/>
    <n v="340"/>
    <d v="2023-06-14T00:00:00"/>
    <s v="Unprod Time: Task: T LIAM Time Hr: .02 Time Ot: 0"/>
    <n v="0.68"/>
    <n v="2232776"/>
    <m/>
    <x v="7"/>
  </r>
  <r>
    <n v="7550"/>
    <s v="Training"/>
    <n v="340"/>
    <d v="2023-06-23T00:00:00"/>
    <s v="Unprod Time: Task: T LIAM Time Hr: .02 Time Ot: 0"/>
    <n v="0.68"/>
    <n v="2245420"/>
    <m/>
    <x v="7"/>
  </r>
  <r>
    <n v="7550"/>
    <s v="Training"/>
    <n v="340"/>
    <d v="2023-06-23T00:00:00"/>
    <s v="Unprod Time: Task: T LIAM Time Hr: .02 Time Ot: 0"/>
    <n v="0.68"/>
    <n v="2245421"/>
    <m/>
    <x v="7"/>
  </r>
  <r>
    <n v="7550"/>
    <s v="Training"/>
    <n v="340"/>
    <d v="2023-06-26T00:00:00"/>
    <s v="Unprod Time: Task: T LIAM Time Hr: .02 Time Ot: 0"/>
    <n v="0.68"/>
    <n v="2247414"/>
    <m/>
    <x v="7"/>
  </r>
  <r>
    <n v="7550"/>
    <s v="Training"/>
    <n v="340"/>
    <d v="2023-06-28T00:00:00"/>
    <s v="Unprod Time: Task: T LIAM Time Hr: .02 Time Ot: 0"/>
    <n v="0.68"/>
    <n v="2251027"/>
    <m/>
    <x v="7"/>
  </r>
  <r>
    <n v="7550"/>
    <s v="Training"/>
    <n v="340"/>
    <d v="2023-06-30T00:00:00"/>
    <s v="Unprod Time: Task: T LIAM Time Hr: .02 Time Ot: 0"/>
    <n v="0.68"/>
    <n v="2255329"/>
    <m/>
    <x v="7"/>
  </r>
  <r>
    <n v="7550"/>
    <s v="Training"/>
    <n v="340"/>
    <d v="2023-07-01T00:00:00"/>
    <s v="Unprod Time: Task: T LIAM Time Hr: .02 Time Ot: 0"/>
    <n v="0.68"/>
    <n v="2256029"/>
    <m/>
    <x v="7"/>
  </r>
  <r>
    <n v="7550"/>
    <s v="Training"/>
    <n v="340"/>
    <d v="2023-07-03T00:00:00"/>
    <s v="Unprod Time: Task: T LIAM Time Hr: .02 Time Ot: 0"/>
    <n v="0.68"/>
    <n v="2257269"/>
    <m/>
    <x v="7"/>
  </r>
  <r>
    <n v="7550"/>
    <s v="Training"/>
    <n v="340"/>
    <d v="2023-07-06T00:00:00"/>
    <s v="Unprod Time: Task: T LIAM Time Hr: .02 Time Ot: 0"/>
    <n v="0.68"/>
    <n v="2262160"/>
    <m/>
    <x v="7"/>
  </r>
  <r>
    <n v="7550"/>
    <s v="Training"/>
    <n v="340"/>
    <d v="2023-07-06T00:00:00"/>
    <s v="Unprod Time: Task: T LIAM Time Hr: .02 Time Ot: 0"/>
    <n v="0.68"/>
    <n v="2262163"/>
    <m/>
    <x v="7"/>
  </r>
  <r>
    <n v="7550"/>
    <s v="Training"/>
    <n v="340"/>
    <d v="2023-07-07T00:00:00"/>
    <s v="Unprod Time: Task: T LIAM Time Hr: .02 Time Ot: 0"/>
    <n v="0.68"/>
    <n v="2263895"/>
    <m/>
    <x v="7"/>
  </r>
  <r>
    <n v="7550"/>
    <s v="Training"/>
    <n v="340"/>
    <d v="2023-07-10T00:00:00"/>
    <s v="Unprod Time: Task: T LIAM Time Hr: .02 Time Ot: 0"/>
    <n v="0.68"/>
    <n v="2267444"/>
    <m/>
    <x v="7"/>
  </r>
  <r>
    <n v="7550"/>
    <s v="Training"/>
    <n v="340"/>
    <d v="2023-07-10T00:00:00"/>
    <s v="Unprod Time: Task: T LIAM Time Hr: .02 Time Ot: 0"/>
    <n v="0.68"/>
    <n v="2267446"/>
    <m/>
    <x v="7"/>
  </r>
  <r>
    <n v="7550"/>
    <s v="Training"/>
    <n v="340"/>
    <d v="2023-07-11T00:00:00"/>
    <s v="Unprod Time: Task: T LIAM Time Hr: .02 Time Ot: 0"/>
    <n v="0.68"/>
    <n v="2267448"/>
    <m/>
    <x v="7"/>
  </r>
  <r>
    <n v="7550"/>
    <s v="Training"/>
    <n v="340"/>
    <d v="2023-07-11T00:00:00"/>
    <s v="Unprod Time: Task: T LIAM Time Hr: .02 Time Ot: 0"/>
    <n v="0.68"/>
    <n v="2267452"/>
    <m/>
    <x v="7"/>
  </r>
  <r>
    <n v="7550"/>
    <s v="Training"/>
    <n v="340"/>
    <d v="2023-07-24T00:00:00"/>
    <s v="Unprod Time: Task: T LIAM Time Hr: .02 Time Ot: 0"/>
    <n v="0.68"/>
    <n v="2281752"/>
    <m/>
    <x v="7"/>
  </r>
  <r>
    <n v="7550"/>
    <s v="Training"/>
    <n v="340"/>
    <d v="2023-07-26T00:00:00"/>
    <s v="Unprod Time: Task: T LIAM Time Hr: .02 Time Ot: 0"/>
    <n v="0.68"/>
    <n v="2285152"/>
    <m/>
    <x v="7"/>
  </r>
  <r>
    <n v="7550"/>
    <s v="Training"/>
    <n v="340"/>
    <d v="2023-07-27T00:00:00"/>
    <s v="Unprod Time: Task: T LIAM Time Hr: .02 Time Ot: 0"/>
    <n v="0.68"/>
    <n v="2286951"/>
    <m/>
    <x v="7"/>
  </r>
  <r>
    <n v="7550"/>
    <s v="Training"/>
    <n v="340"/>
    <d v="2023-07-28T00:00:00"/>
    <s v="Unprod Time: Task: T LIAM Time Hr: .02 Time Ot: 0"/>
    <n v="0.68"/>
    <n v="2288343"/>
    <m/>
    <x v="7"/>
  </r>
  <r>
    <n v="7550"/>
    <s v="Training"/>
    <n v="340"/>
    <d v="2023-08-10T00:00:00"/>
    <s v="Unprod Time: Task: T LIAM Time Hr: .02 Time Ot: 0"/>
    <n v="0.68"/>
    <n v="2305369"/>
    <m/>
    <x v="7"/>
  </r>
  <r>
    <n v="7550"/>
    <s v="Training"/>
    <n v="340"/>
    <d v="2023-08-11T00:00:00"/>
    <s v="Unprod Time: Task: T LIAM Time Hr: .02 Time Ot: 0"/>
    <n v="0.68"/>
    <n v="2307197"/>
    <m/>
    <x v="7"/>
  </r>
  <r>
    <n v="7550"/>
    <s v="Training"/>
    <n v="340"/>
    <d v="2023-08-11T00:00:00"/>
    <s v="Unprod Time: Task: T LIAM Time Hr: .02 Time Ot: 0"/>
    <n v="0.68"/>
    <n v="2307200"/>
    <m/>
    <x v="7"/>
  </r>
  <r>
    <n v="7550"/>
    <s v="Training"/>
    <n v="340"/>
    <d v="2023-08-11T00:00:00"/>
    <s v="Unprod Time: Task: T LIAM Time Hr: .02 Time Ot: 0"/>
    <n v="0.68"/>
    <n v="2307201"/>
    <m/>
    <x v="7"/>
  </r>
  <r>
    <n v="7550"/>
    <s v="Training"/>
    <n v="340"/>
    <d v="2023-08-12T00:00:00"/>
    <s v="Unprod Time: Task: T LIAM Time Hr: .02 Time Ot: 0"/>
    <n v="0.68"/>
    <n v="2307801"/>
    <m/>
    <x v="7"/>
  </r>
  <r>
    <n v="7550"/>
    <s v="Training"/>
    <n v="340"/>
    <d v="2023-08-14T00:00:00"/>
    <s v="Unprod Time: Task: T LIAM Time Hr: .02 Time Ot: 0"/>
    <n v="0.68"/>
    <n v="2309091"/>
    <m/>
    <x v="7"/>
  </r>
  <r>
    <n v="7550"/>
    <s v="Training"/>
    <n v="340"/>
    <d v="2023-08-15T00:00:00"/>
    <s v="Unprod Time: Task: T LIAM Time Hr: .02 Time Ot: 0"/>
    <n v="0.68"/>
    <n v="2310607"/>
    <m/>
    <x v="7"/>
  </r>
  <r>
    <n v="7550"/>
    <s v="Training"/>
    <n v="340"/>
    <d v="2023-08-15T00:00:00"/>
    <s v="Unprod Time: Task: T LIAM Time Hr: .02 Time Ot: 0"/>
    <n v="0.68"/>
    <n v="2310609"/>
    <m/>
    <x v="7"/>
  </r>
  <r>
    <n v="7550"/>
    <s v="Training"/>
    <n v="340"/>
    <d v="2023-08-17T00:00:00"/>
    <s v="Unprod Time: Task: T LIAM Time Hr: .02 Time Ot: 0"/>
    <n v="0.68"/>
    <n v="2314194"/>
    <m/>
    <x v="7"/>
  </r>
  <r>
    <n v="7550"/>
    <s v="Training"/>
    <n v="340"/>
    <d v="2023-08-18T00:00:00"/>
    <s v="Unprod Time: Task: T LIAM Time Hr: .02 Time Ot: 0"/>
    <n v="0.68"/>
    <n v="2315629"/>
    <m/>
    <x v="7"/>
  </r>
  <r>
    <n v="7550"/>
    <s v="Training"/>
    <n v="340"/>
    <d v="2023-08-22T00:00:00"/>
    <s v="Unprod Time: Task: T LIAM Time Hr: .02 Time Ot: 0"/>
    <n v="0.68"/>
    <n v="2319387"/>
    <m/>
    <x v="7"/>
  </r>
  <r>
    <n v="7550"/>
    <s v="Training"/>
    <n v="340"/>
    <d v="2023-08-23T00:00:00"/>
    <s v="Unprod Time: Task: T LIAM Time Hr: .02 Time Ot: 0"/>
    <n v="0.68"/>
    <n v="2321113"/>
    <m/>
    <x v="7"/>
  </r>
  <r>
    <n v="7550"/>
    <s v="Training"/>
    <n v="340"/>
    <d v="2023-08-23T00:00:00"/>
    <s v="Unprod Time: Task: T LIAM Time Hr: .02 Time Ot: 0"/>
    <n v="0.68"/>
    <n v="2321114"/>
    <m/>
    <x v="7"/>
  </r>
  <r>
    <n v="7550"/>
    <s v="Training"/>
    <n v="340"/>
    <d v="2023-09-13T00:00:00"/>
    <s v="Unprod Time: Task: T LIAM Time Hr: .02 Time Ot: 0"/>
    <n v="0.68"/>
    <n v="2348233"/>
    <m/>
    <x v="7"/>
  </r>
  <r>
    <n v="7550"/>
    <s v="Training"/>
    <n v="340"/>
    <d v="2023-09-14T00:00:00"/>
    <s v="Unprod Time: Task: T LIAM Time Hr: .02 Time Ot: 0"/>
    <n v="0.68"/>
    <n v="2350139"/>
    <m/>
    <x v="7"/>
  </r>
  <r>
    <n v="7550"/>
    <s v="Training"/>
    <n v="340"/>
    <d v="2023-09-25T00:00:00"/>
    <s v="Unprod Time: Task: T LIAM Time Hr: .02 Time Ot: 0"/>
    <n v="0.68"/>
    <n v="2362505"/>
    <m/>
    <x v="7"/>
  </r>
  <r>
    <n v="7550"/>
    <s v="Training"/>
    <n v="340"/>
    <d v="2023-09-27T00:00:00"/>
    <s v="Unprod Time: Task: T LIAM Time Hr: .02 Time Ot: 0"/>
    <n v="0.68"/>
    <n v="2366388"/>
    <m/>
    <x v="7"/>
  </r>
  <r>
    <n v="7550"/>
    <s v="Training"/>
    <n v="340"/>
    <d v="2023-10-05T00:00:00"/>
    <s v="Unprod Time: Task: T LIAM Time Hr: .02 Time Ot: 0"/>
    <n v="0.68"/>
    <n v="2377443"/>
    <m/>
    <x v="7"/>
  </r>
  <r>
    <n v="7550"/>
    <s v="Training"/>
    <n v="340"/>
    <d v="2023-10-10T00:00:00"/>
    <s v="Unprod Time: Task: T LIAM Time Hr: .02 Time Ot: 0"/>
    <n v="0.68"/>
    <n v="2383186"/>
    <m/>
    <x v="7"/>
  </r>
  <r>
    <n v="7550"/>
    <s v="Training"/>
    <n v="340"/>
    <d v="2023-10-10T00:00:00"/>
    <s v="Unprod Time: Task: T LIAM Time Hr: .02 Time Ot: 0"/>
    <n v="0.68"/>
    <n v="2383190"/>
    <m/>
    <x v="7"/>
  </r>
  <r>
    <n v="7550"/>
    <s v="Training"/>
    <n v="340"/>
    <d v="2023-10-13T00:00:00"/>
    <s v="Unprod Time: Task: T LIAM Time Hr: .02 Time Ot: 0"/>
    <n v="0.68"/>
    <n v="2388821"/>
    <m/>
    <x v="7"/>
  </r>
  <r>
    <n v="7550"/>
    <s v="Training"/>
    <n v="340"/>
    <d v="2023-10-24T00:00:00"/>
    <s v="Unprod Time: Task: T LIAM Time Hr: .02 Time Ot: 0"/>
    <n v="0.68"/>
    <n v="2399834"/>
    <m/>
    <x v="7"/>
  </r>
  <r>
    <n v="7550"/>
    <s v="Training"/>
    <n v="340"/>
    <d v="2023-10-25T00:00:00"/>
    <s v="Unprod Time: Task: T LIAM Time Hr: .02 Time Ot: 0"/>
    <n v="0.68"/>
    <n v="2401747"/>
    <m/>
    <x v="7"/>
  </r>
  <r>
    <n v="7550"/>
    <s v="Training"/>
    <n v="340"/>
    <d v="2023-10-30T00:00:00"/>
    <s v="Unprod Time: Task: T LIAM Time Hr: .02 Time Ot: 0"/>
    <n v="0.68"/>
    <n v="2407580"/>
    <m/>
    <x v="7"/>
  </r>
  <r>
    <n v="7550"/>
    <s v="Training"/>
    <n v="340"/>
    <d v="2023-10-31T00:00:00"/>
    <s v="Unprod Time: Task: T LIAM Time Hr: .02 Time Ot: 0"/>
    <n v="0.68"/>
    <n v="2409131"/>
    <m/>
    <x v="7"/>
  </r>
  <r>
    <n v="7550"/>
    <s v="Training"/>
    <n v="340"/>
    <d v="2023-11-01T00:00:00"/>
    <s v="Unprod Time: Task: T LIAM Time Hr: .02 Time Ot: 0"/>
    <n v="0.68"/>
    <n v="2411794"/>
    <m/>
    <x v="7"/>
  </r>
  <r>
    <n v="7550"/>
    <s v="Training"/>
    <n v="340"/>
    <d v="2023-11-02T00:00:00"/>
    <s v="Unprod Time: Task: T LIAM Time Hr: .02 Time Ot: 0"/>
    <n v="0.68"/>
    <n v="2413551"/>
    <m/>
    <x v="7"/>
  </r>
  <r>
    <n v="7550"/>
    <s v="Training"/>
    <n v="340"/>
    <d v="2023-11-03T00:00:00"/>
    <s v="Unprod Time: Task: T LIAM Time Hr: .02 Time Ot: 0"/>
    <n v="0.68"/>
    <n v="2415281"/>
    <m/>
    <x v="7"/>
  </r>
  <r>
    <n v="7550"/>
    <s v="Training"/>
    <n v="340"/>
    <d v="2023-11-06T00:00:00"/>
    <s v="Unprod Time: Task: T LIAM Time Hr: .02 Time Ot: 0"/>
    <n v="0.68"/>
    <n v="2417413"/>
    <m/>
    <x v="7"/>
  </r>
  <r>
    <n v="7550"/>
    <s v="Training"/>
    <n v="340"/>
    <d v="2023-11-07T00:00:00"/>
    <s v="Unprod Time: Task: T LIAM Time Hr: .02 Time Ot: 0"/>
    <n v="0.68"/>
    <n v="2419075"/>
    <m/>
    <x v="7"/>
  </r>
  <r>
    <n v="7550"/>
    <s v="Training"/>
    <n v="340"/>
    <d v="2023-11-13T00:00:00"/>
    <s v="Unprod Time: Task: T LIAM Time Hr: .02 Time Ot: 0"/>
    <n v="0.68"/>
    <n v="2426754"/>
    <m/>
    <x v="7"/>
  </r>
  <r>
    <n v="7550"/>
    <s v="Training"/>
    <n v="340"/>
    <d v="2023-11-14T00:00:00"/>
    <s v="Unprod Time: Task: T LIAM Time Hr: .02 Time Ot: 0"/>
    <n v="0.68"/>
    <n v="2428277"/>
    <m/>
    <x v="7"/>
  </r>
  <r>
    <n v="7550"/>
    <s v="Training"/>
    <n v="340"/>
    <d v="2023-11-16T00:00:00"/>
    <s v="Unprod Time: Task: T LIAM Time Hr: .02 Time Ot: 0"/>
    <n v="0.68"/>
    <n v="2432333"/>
    <m/>
    <x v="7"/>
  </r>
  <r>
    <n v="7550"/>
    <s v="Training"/>
    <n v="340"/>
    <d v="2023-11-18T00:00:00"/>
    <s v="Unprod Time: Task: T LIAM Time Hr: .02 Time Ot: 0"/>
    <n v="0.68"/>
    <n v="2434690"/>
    <m/>
    <x v="7"/>
  </r>
  <r>
    <n v="7550"/>
    <s v="Training"/>
    <n v="340"/>
    <d v="2023-11-20T00:00:00"/>
    <s v="Unprod Time: Task: T LIAM Time Hr: .02 Time Ot: 0"/>
    <n v="0.68"/>
    <n v="2436022"/>
    <m/>
    <x v="7"/>
  </r>
  <r>
    <n v="7550"/>
    <s v="Training"/>
    <n v="340"/>
    <d v="2023-11-23T00:00:00"/>
    <s v="Unprod Time: Task: T LIAM Time Hr: .02 Time Ot: 0"/>
    <n v="0.68"/>
    <n v="2441634"/>
    <m/>
    <x v="7"/>
  </r>
  <r>
    <n v="7550"/>
    <s v="Training"/>
    <n v="340"/>
    <d v="2023-11-29T00:00:00"/>
    <s v="Unprod Time: Task: T LIAM Time Hr: .02 Time Ot: 0"/>
    <n v="0.68"/>
    <n v="2449968"/>
    <m/>
    <x v="7"/>
  </r>
  <r>
    <n v="7550"/>
    <s v="Training"/>
    <n v="340"/>
    <d v="2023-11-30T00:00:00"/>
    <s v="Unprod Time: Task: T LIAM Time Hr: .02 Time Ot: 0"/>
    <n v="0.68"/>
    <n v="2452773"/>
    <m/>
    <x v="7"/>
  </r>
  <r>
    <n v="7550"/>
    <s v="Training"/>
    <n v="340"/>
    <d v="2023-12-05T00:00:00"/>
    <s v="Unprod Time: Task: T LIAM Time Hr: .02 Time Ot: 0"/>
    <n v="0.68"/>
    <n v="2458774"/>
    <m/>
    <x v="7"/>
  </r>
  <r>
    <n v="7550"/>
    <s v="Training"/>
    <n v="340"/>
    <d v="2023-12-05T00:00:00"/>
    <s v="Unprod Time: Task: T LIAM Time Hr: .02 Time Ot: 0"/>
    <n v="0.68"/>
    <n v="2458778"/>
    <m/>
    <x v="7"/>
  </r>
  <r>
    <n v="7550"/>
    <s v="Training"/>
    <n v="340"/>
    <d v="2023-12-05T00:00:00"/>
    <s v="Unprod Time: Task: T LIAM Time Hr: .02 Time Ot: 0"/>
    <n v="0.68"/>
    <n v="2458781"/>
    <m/>
    <x v="7"/>
  </r>
  <r>
    <n v="7550"/>
    <s v="Training"/>
    <n v="340"/>
    <d v="2023-12-05T00:00:00"/>
    <s v="Unprod Time: Task: T LIAM Time Hr: .02 Time Ot: 0"/>
    <n v="0.68"/>
    <n v="2458783"/>
    <m/>
    <x v="7"/>
  </r>
  <r>
    <n v="7550"/>
    <s v="Training"/>
    <n v="340"/>
    <d v="2023-12-06T00:00:00"/>
    <s v="Unprod Time: Task: T LIAM Time Hr: .02 Time Ot: 0"/>
    <n v="0.68"/>
    <n v="2460654"/>
    <m/>
    <x v="7"/>
  </r>
  <r>
    <n v="7550"/>
    <s v="Training"/>
    <n v="340"/>
    <d v="2023-12-07T00:00:00"/>
    <s v="Unprod Time: Task: T LIAM Time Hr: .02 Time Ot: 0"/>
    <n v="0.68"/>
    <n v="2462863"/>
    <m/>
    <x v="7"/>
  </r>
  <r>
    <n v="7550"/>
    <s v="Training"/>
    <n v="340"/>
    <d v="2023-12-07T00:00:00"/>
    <s v="Unprod Time: Task: T LIAM Time Hr: .02 Time Ot: 0"/>
    <n v="0.66"/>
    <n v="2462870"/>
    <m/>
    <x v="7"/>
  </r>
  <r>
    <n v="7550"/>
    <s v="Training"/>
    <n v="340"/>
    <d v="2023-12-11T00:00:00"/>
    <s v="Unprod Time: Task: T LIAM Time Hr: .02 Time Ot: 0"/>
    <n v="0.66"/>
    <n v="2466939"/>
    <m/>
    <x v="7"/>
  </r>
  <r>
    <n v="7550"/>
    <s v="Training"/>
    <n v="340"/>
    <d v="2023-12-12T00:00:00"/>
    <s v="Unprod Time: Task: T LIAM Time Hr: .02 Time Ot: 0"/>
    <n v="0.66"/>
    <n v="2468768"/>
    <m/>
    <x v="7"/>
  </r>
  <r>
    <n v="7550"/>
    <s v="Training"/>
    <n v="340"/>
    <d v="2023-12-12T00:00:00"/>
    <s v="Unprod Time: Task: T LIAM Time Hr: .02 Time Ot: 0"/>
    <n v="0.66"/>
    <n v="2468769"/>
    <m/>
    <x v="7"/>
  </r>
  <r>
    <n v="7550"/>
    <s v="Training"/>
    <n v="340"/>
    <d v="2023-12-12T00:00:00"/>
    <s v="Unprod Time: Task: T LIAM Time Hr: .02 Time Ot: 0"/>
    <n v="0.66"/>
    <n v="2468771"/>
    <m/>
    <x v="7"/>
  </r>
  <r>
    <n v="7550"/>
    <s v="Training"/>
    <n v="340"/>
    <d v="2023-12-13T00:00:00"/>
    <s v="Unprod Time: Task: T LIAM Time Hr: .02 Time Ot: 0"/>
    <n v="0.66"/>
    <n v="2470801"/>
    <m/>
    <x v="7"/>
  </r>
  <r>
    <n v="7550"/>
    <s v="Training"/>
    <n v="340"/>
    <d v="2023-12-20T00:00:00"/>
    <s v="Unprod Time: Task: T LIAM Time Hr: .02 Time Ot: 0"/>
    <n v="0.66"/>
    <n v="2481280"/>
    <m/>
    <x v="7"/>
  </r>
  <r>
    <n v="7550"/>
    <s v="Training"/>
    <n v="340"/>
    <d v="2023-12-22T00:00:00"/>
    <s v="Unprod Time: Task: T LIAM Time Hr: .02 Time Ot: 0"/>
    <n v="0.66"/>
    <n v="2486768"/>
    <m/>
    <x v="7"/>
  </r>
  <r>
    <n v="7550"/>
    <s v="Training"/>
    <n v="340"/>
    <d v="2023-12-27T00:00:00"/>
    <s v="Unprod Time: Task: T LIAM Time Hr: .02 Time Ot: 0"/>
    <n v="0.66"/>
    <n v="2486782"/>
    <m/>
    <x v="7"/>
  </r>
  <r>
    <n v="7550"/>
    <s v="Training"/>
    <n v="340"/>
    <d v="2024-01-05T00:00:00"/>
    <s v="Unprod Time: Task: T LIAM Time Hr: .02 Time Ot: 0"/>
    <n v="0.66"/>
    <n v="2495708"/>
    <m/>
    <x v="7"/>
  </r>
  <r>
    <n v="7550"/>
    <s v="Training"/>
    <n v="340"/>
    <d v="2024-01-08T00:00:00"/>
    <s v="Unprod Time: Task: T LIAM Time Hr: .02 Time Ot: 0"/>
    <n v="0.66"/>
    <n v="2497721"/>
    <m/>
    <x v="7"/>
  </r>
  <r>
    <n v="7550"/>
    <s v="Training"/>
    <n v="340"/>
    <d v="2024-01-08T00:00:00"/>
    <s v="Unprod Time: Task: T LIAM Time Hr: .02 Time Ot: 0"/>
    <n v="0.66"/>
    <n v="2497722"/>
    <m/>
    <x v="7"/>
  </r>
  <r>
    <n v="7550"/>
    <s v="Training"/>
    <n v="340"/>
    <d v="2024-01-08T00:00:00"/>
    <s v="Unprod Time: Task: T LIAM Time Hr: .02 Time Ot: 0"/>
    <n v="0.66"/>
    <n v="2497724"/>
    <m/>
    <x v="7"/>
  </r>
  <r>
    <n v="7550"/>
    <s v="Training"/>
    <n v="340"/>
    <d v="2024-01-08T00:00:00"/>
    <s v="Unprod Time: Task: T LIAM Time Hr: .02 Time Ot: 0"/>
    <n v="0.66"/>
    <n v="2497726"/>
    <m/>
    <x v="7"/>
  </r>
  <r>
    <n v="7550"/>
    <s v="Training"/>
    <n v="340"/>
    <d v="2024-01-08T00:00:00"/>
    <s v="Unprod Time: Task: T LIAM Time Hr: .02 Time Ot: 0"/>
    <n v="0.66"/>
    <n v="2497730"/>
    <m/>
    <x v="7"/>
  </r>
  <r>
    <n v="7550"/>
    <s v="Training"/>
    <n v="340"/>
    <d v="2024-01-15T00:00:00"/>
    <s v="Unprod Time: Task: T LIAM Time Hr: .02 Time Ot: 0"/>
    <n v="0.66"/>
    <n v="2506599"/>
    <m/>
    <x v="7"/>
  </r>
  <r>
    <n v="7550"/>
    <s v="Training"/>
    <n v="340"/>
    <d v="2024-01-15T00:00:00"/>
    <s v="Unprod Time: Task: T LIAM Time Hr: .02 Time Ot: 0"/>
    <n v="0.66"/>
    <n v="2506602"/>
    <m/>
    <x v="7"/>
  </r>
  <r>
    <n v="7550"/>
    <s v="Training"/>
    <n v="340"/>
    <d v="2024-01-15T00:00:00"/>
    <s v="Unprod Time: Task: T LIAM Time Hr: .02 Time Ot: 0"/>
    <n v="0.66"/>
    <n v="2506605"/>
    <m/>
    <x v="7"/>
  </r>
  <r>
    <n v="7550"/>
    <s v="Training"/>
    <n v="340"/>
    <d v="2024-01-16T00:00:00"/>
    <s v="Unprod Time: Task: T LIAM Time Hr: .02 Time Ot: 0"/>
    <n v="0.66"/>
    <n v="2508155"/>
    <m/>
    <x v="7"/>
  </r>
  <r>
    <n v="7550"/>
    <s v="Training"/>
    <n v="340"/>
    <d v="2024-01-22T00:00:00"/>
    <s v="Unprod Time: Task: T LIAM Time Hr: .02 Time Ot: 0"/>
    <n v="0.66"/>
    <n v="2516067"/>
    <m/>
    <x v="7"/>
  </r>
  <r>
    <n v="7550"/>
    <s v="Training"/>
    <n v="340"/>
    <d v="2024-01-26T00:00:00"/>
    <s v="Unprod Time: Task: T LIAM Time Hr: .02 Time Ot: 0"/>
    <n v="0.66"/>
    <n v="2523186"/>
    <m/>
    <x v="7"/>
  </r>
  <r>
    <n v="7550"/>
    <s v="Training"/>
    <n v="340"/>
    <d v="2024-01-31T00:00:00"/>
    <s v="Unprod Time: Task: T LIAM Time Hr: .02 Time Ot: 0"/>
    <n v="0.66"/>
    <n v="2527874"/>
    <m/>
    <x v="7"/>
  </r>
  <r>
    <n v="7550"/>
    <s v="Training"/>
    <n v="340"/>
    <d v="2024-02-02T00:00:00"/>
    <s v="Unprod Time: Task: T LIAM Time Hr: .02 Time Ot: 0"/>
    <n v="0.66"/>
    <n v="2532213"/>
    <m/>
    <x v="7"/>
  </r>
  <r>
    <n v="7550"/>
    <s v="Training"/>
    <n v="340"/>
    <d v="2024-02-07T00:00:00"/>
    <s v="Unprod Time: Task: T LIAM Time Hr: .02 Time Ot: 0"/>
    <n v="0.66"/>
    <n v="2537400"/>
    <m/>
    <x v="7"/>
  </r>
  <r>
    <n v="7550"/>
    <s v="Training"/>
    <n v="340"/>
    <d v="2024-02-08T00:00:00"/>
    <s v="Unprod Time: Task: T LIAM Time Hr: .02 Time Ot: 0"/>
    <n v="0.66"/>
    <n v="2537406"/>
    <m/>
    <x v="7"/>
  </r>
  <r>
    <n v="7550"/>
    <s v="Training"/>
    <n v="340"/>
    <d v="2024-02-09T00:00:00"/>
    <s v="Unprod Time: Task: T LIAM Time Hr: .02 Time Ot: 0"/>
    <n v="0.66"/>
    <n v="2539936"/>
    <m/>
    <x v="7"/>
  </r>
  <r>
    <n v="7550"/>
    <s v="Training"/>
    <n v="340"/>
    <d v="2024-02-09T00:00:00"/>
    <s v="Unprod Time: Task: T LIAM Time Hr: .02 Time Ot: 0"/>
    <n v="0.66"/>
    <n v="2539938"/>
    <m/>
    <x v="7"/>
  </r>
  <r>
    <n v="7550"/>
    <s v="Training"/>
    <n v="340"/>
    <d v="2024-02-12T00:00:00"/>
    <s v="Unprod Time: Task: T LIAM Time Hr: .02 Time Ot: 0"/>
    <n v="0.66"/>
    <n v="2542014"/>
    <m/>
    <x v="7"/>
  </r>
  <r>
    <n v="7550"/>
    <s v="Training"/>
    <n v="340"/>
    <d v="2024-02-15T00:00:00"/>
    <s v="Unprod Time: Task: T LIAM Time Hr: .02 Time Ot: 0"/>
    <n v="0.66"/>
    <n v="2547377"/>
    <m/>
    <x v="7"/>
  </r>
  <r>
    <n v="7550"/>
    <s v="Training"/>
    <n v="340"/>
    <d v="2024-02-16T00:00:00"/>
    <s v="Unprod Time: Task: T LIAM Time Hr: .02 Time Ot: 0"/>
    <n v="0.66"/>
    <n v="2549372"/>
    <m/>
    <x v="7"/>
  </r>
  <r>
    <n v="7550"/>
    <s v="Training"/>
    <n v="340"/>
    <d v="2024-02-16T00:00:00"/>
    <s v="Unprod Time: Task: T LIAM Time Hr: .02 Time Ot: 0"/>
    <n v="0.66"/>
    <n v="2549374"/>
    <m/>
    <x v="7"/>
  </r>
  <r>
    <n v="7550"/>
    <s v="Training"/>
    <n v="340"/>
    <d v="2024-02-17T00:00:00"/>
    <s v="Unprod Time: Task: T LIAM Time Hr: .02 Time Ot: 0"/>
    <n v="0.66"/>
    <n v="2550168"/>
    <m/>
    <x v="7"/>
  </r>
  <r>
    <n v="7550"/>
    <s v="Training"/>
    <n v="340"/>
    <d v="2024-02-19T00:00:00"/>
    <s v="Unprod Time: Task: T LIAM Time Hr: .02 Time Ot: 0"/>
    <n v="0.66"/>
    <n v="2552029"/>
    <m/>
    <x v="7"/>
  </r>
  <r>
    <n v="7550"/>
    <s v="Training"/>
    <n v="340"/>
    <d v="2024-02-20T00:00:00"/>
    <s v="Unprod Time: Task: T LIAM Time Hr: .02 Time Ot: 0"/>
    <n v="0.66"/>
    <n v="2554176"/>
    <m/>
    <x v="7"/>
  </r>
  <r>
    <n v="7550"/>
    <s v="Training"/>
    <n v="340"/>
    <d v="2024-02-26T00:00:00"/>
    <s v="Unprod Time: Task: T LIAM Time Hr: .02 Time Ot: 0"/>
    <n v="0.66"/>
    <n v="2562013"/>
    <m/>
    <x v="7"/>
  </r>
  <r>
    <n v="7550"/>
    <s v="Training"/>
    <n v="340"/>
    <d v="2024-02-26T00:00:00"/>
    <s v="Unprod Time: Task: T LIAM Time Hr: .02 Time Ot: 0"/>
    <n v="0.66"/>
    <n v="2562017"/>
    <m/>
    <x v="7"/>
  </r>
  <r>
    <n v="7550"/>
    <s v="Training"/>
    <n v="340"/>
    <d v="2024-02-27T00:00:00"/>
    <s v="Unprod Time: Task: T LIAM Time Hr: .02 Time Ot: 0"/>
    <n v="0.66"/>
    <n v="2564065"/>
    <m/>
    <x v="7"/>
  </r>
  <r>
    <n v="7550"/>
    <s v="Training"/>
    <n v="340"/>
    <d v="2024-02-29T00:00:00"/>
    <s v="Unprod Time: Task: T LIAM Time Hr: .02 Time Ot: 0"/>
    <n v="0.66"/>
    <n v="2568556"/>
    <m/>
    <x v="7"/>
  </r>
  <r>
    <n v="7550"/>
    <s v="Training"/>
    <n v="340"/>
    <d v="2023-03-08T00:00:00"/>
    <s v="Unprod Time: Task: T LIAM Time Hr: .03 Time Ot: 0"/>
    <n v="1.02"/>
    <n v="2111926"/>
    <m/>
    <x v="7"/>
  </r>
  <r>
    <n v="7550"/>
    <s v="Training"/>
    <n v="340"/>
    <d v="2023-03-10T00:00:00"/>
    <s v="Unprod Time: Task: T LIAM Time Hr: .03 Time Ot: 0"/>
    <n v="1.02"/>
    <n v="2115470"/>
    <m/>
    <x v="7"/>
  </r>
  <r>
    <n v="7550"/>
    <s v="Training"/>
    <n v="340"/>
    <d v="2023-03-11T00:00:00"/>
    <s v="Unprod Time: Task: T LIAM Time Hr: .03 Time Ot: 0"/>
    <n v="1.02"/>
    <n v="2116199"/>
    <m/>
    <x v="7"/>
  </r>
  <r>
    <n v="7550"/>
    <s v="Training"/>
    <n v="340"/>
    <d v="2023-03-14T00:00:00"/>
    <s v="Unprod Time: Task: T LIAM Time Hr: .03 Time Ot: 0"/>
    <n v="1.02"/>
    <n v="2119326"/>
    <m/>
    <x v="7"/>
  </r>
  <r>
    <n v="7550"/>
    <s v="Training"/>
    <n v="340"/>
    <d v="2023-03-15T00:00:00"/>
    <s v="Unprod Time: Task: T LIAM Time Hr: .03 Time Ot: 0"/>
    <n v="1.02"/>
    <n v="2121261"/>
    <m/>
    <x v="7"/>
  </r>
  <r>
    <n v="7550"/>
    <s v="Training"/>
    <n v="340"/>
    <d v="2023-03-17T00:00:00"/>
    <s v="Unprod Time: Task: T LIAM Time Hr: .03 Time Ot: 0"/>
    <n v="1.02"/>
    <n v="2124948"/>
    <m/>
    <x v="7"/>
  </r>
  <r>
    <n v="7550"/>
    <s v="Training"/>
    <n v="340"/>
    <d v="2023-03-21T00:00:00"/>
    <s v="Unprod Time: Task: T LIAM Time Hr: .03 Time Ot: 0"/>
    <n v="1.02"/>
    <n v="2128548"/>
    <m/>
    <x v="7"/>
  </r>
  <r>
    <n v="7550"/>
    <s v="Training"/>
    <n v="340"/>
    <d v="2023-03-21T00:00:00"/>
    <s v="Unprod Time: Task: T LIAM Time Hr: .03 Time Ot: 0"/>
    <n v="1.02"/>
    <n v="2128551"/>
    <m/>
    <x v="7"/>
  </r>
  <r>
    <n v="7550"/>
    <s v="Training"/>
    <n v="340"/>
    <d v="2023-03-21T00:00:00"/>
    <s v="Unprod Time: Task: T LIAM Time Hr: .03 Time Ot: 0"/>
    <n v="1.02"/>
    <n v="2128552"/>
    <m/>
    <x v="7"/>
  </r>
  <r>
    <n v="7550"/>
    <s v="Training"/>
    <n v="340"/>
    <d v="2023-03-23T00:00:00"/>
    <s v="Unprod Time: Task: T LIAM Time Hr: .03 Time Ot: 0"/>
    <n v="1.02"/>
    <n v="2132264"/>
    <m/>
    <x v="7"/>
  </r>
  <r>
    <n v="7550"/>
    <s v="Training"/>
    <n v="340"/>
    <d v="2023-03-27T00:00:00"/>
    <s v="Unprod Time: Task: T LIAM Time Hr: .03 Time Ot: 0"/>
    <n v="1.02"/>
    <n v="2135989"/>
    <m/>
    <x v="7"/>
  </r>
  <r>
    <n v="7550"/>
    <s v="Training"/>
    <n v="340"/>
    <d v="2023-03-27T00:00:00"/>
    <s v="Unprod Time: Task: T LIAM Time Hr: .03 Time Ot: 0"/>
    <n v="1.02"/>
    <n v="2135990"/>
    <m/>
    <x v="7"/>
  </r>
  <r>
    <n v="7550"/>
    <s v="Training"/>
    <n v="340"/>
    <d v="2023-03-29T00:00:00"/>
    <s v="Unprod Time: Task: T LIAM Time Hr: .03 Time Ot: 0"/>
    <n v="1.02"/>
    <n v="2139605"/>
    <m/>
    <x v="7"/>
  </r>
  <r>
    <n v="7550"/>
    <s v="Training"/>
    <n v="340"/>
    <d v="2023-03-29T00:00:00"/>
    <s v="Unprod Time: Task: T LIAM Time Hr: .03 Time Ot: 0"/>
    <n v="1.02"/>
    <n v="2139607"/>
    <m/>
    <x v="7"/>
  </r>
  <r>
    <n v="7550"/>
    <s v="Training"/>
    <n v="340"/>
    <d v="2023-03-30T00:00:00"/>
    <s v="Unprod Time: Task: T LIAM Time Hr: .03 Time Ot: 0"/>
    <n v="1.02"/>
    <n v="2141905"/>
    <m/>
    <x v="7"/>
  </r>
  <r>
    <n v="7550"/>
    <s v="Training"/>
    <n v="340"/>
    <d v="2023-04-06T00:00:00"/>
    <s v="Unprod Time: Task: T LIAM Time Hr: .03 Time Ot: 0"/>
    <n v="1.02"/>
    <n v="2150838"/>
    <m/>
    <x v="7"/>
  </r>
  <r>
    <n v="7550"/>
    <s v="Training"/>
    <n v="340"/>
    <d v="2023-04-12T00:00:00"/>
    <s v="Unprod Time: Task: T LIAM Time Hr: .03 Time Ot: 0"/>
    <n v="1.02"/>
    <n v="2154354"/>
    <m/>
    <x v="7"/>
  </r>
  <r>
    <n v="7550"/>
    <s v="Training"/>
    <n v="340"/>
    <d v="2023-04-18T00:00:00"/>
    <s v="Unprod Time: Task: T LIAM Time Hr: .03 Time Ot: 0"/>
    <n v="1.02"/>
    <n v="2160877"/>
    <m/>
    <x v="7"/>
  </r>
  <r>
    <n v="7550"/>
    <s v="Training"/>
    <n v="340"/>
    <d v="2023-05-04T00:00:00"/>
    <s v="Unprod Time: Task: T LIAM Time Hr: .03 Time Ot: 0"/>
    <n v="1.02"/>
    <n v="2181263"/>
    <m/>
    <x v="7"/>
  </r>
  <r>
    <n v="7550"/>
    <s v="Training"/>
    <n v="340"/>
    <d v="2023-05-04T00:00:00"/>
    <s v="Unprod Time: Task: T LIAM Time Hr: .03 Time Ot: 0"/>
    <n v="1.02"/>
    <n v="2181264"/>
    <m/>
    <x v="7"/>
  </r>
  <r>
    <n v="7550"/>
    <s v="Training"/>
    <n v="340"/>
    <d v="2023-05-05T00:00:00"/>
    <s v="Unprod Time: Task: T LIAM Time Hr: .03 Time Ot: 0"/>
    <n v="1.02"/>
    <n v="2182785"/>
    <m/>
    <x v="7"/>
  </r>
  <r>
    <n v="7550"/>
    <s v="Training"/>
    <n v="340"/>
    <d v="2023-05-09T00:00:00"/>
    <s v="Unprod Time: Task: T LIAM Time Hr: .03 Time Ot: 0"/>
    <n v="1.02"/>
    <n v="2185934"/>
    <m/>
    <x v="7"/>
  </r>
  <r>
    <n v="7550"/>
    <s v="Training"/>
    <n v="340"/>
    <d v="2023-05-12T00:00:00"/>
    <s v="Unprod Time: Task: T LIAM Time Hr: .03 Time Ot: 0"/>
    <n v="1.02"/>
    <n v="2191978"/>
    <m/>
    <x v="7"/>
  </r>
  <r>
    <n v="7550"/>
    <s v="Training"/>
    <n v="340"/>
    <d v="2023-05-15T00:00:00"/>
    <s v="Unprod Time: Task: T LIAM Time Hr: .03 Time Ot: 0"/>
    <n v="1.02"/>
    <n v="2193087"/>
    <m/>
    <x v="7"/>
  </r>
  <r>
    <n v="7550"/>
    <s v="Training"/>
    <n v="340"/>
    <d v="2023-05-17T00:00:00"/>
    <s v="Unprod Time: Task: T LIAM Time Hr: .03 Time Ot: 0"/>
    <n v="1.02"/>
    <n v="2196806"/>
    <m/>
    <x v="7"/>
  </r>
  <r>
    <n v="7550"/>
    <s v="Training"/>
    <n v="340"/>
    <d v="2023-05-18T00:00:00"/>
    <s v="Unprod Time: Task: T LIAM Time Hr: .03 Time Ot: 0"/>
    <n v="1.02"/>
    <n v="2198392"/>
    <m/>
    <x v="7"/>
  </r>
  <r>
    <n v="7550"/>
    <s v="Training"/>
    <n v="340"/>
    <d v="2023-06-06T00:00:00"/>
    <s v="Unprod Time: Task: T LIAM Time Hr: .03 Time Ot: 0"/>
    <n v="1.02"/>
    <n v="2221576"/>
    <m/>
    <x v="7"/>
  </r>
  <r>
    <n v="7550"/>
    <s v="Training"/>
    <n v="340"/>
    <d v="2023-06-09T00:00:00"/>
    <s v="Unprod Time: Task: T LIAM Time Hr: .03 Time Ot: 0"/>
    <n v="1.02"/>
    <n v="2227187"/>
    <m/>
    <x v="7"/>
  </r>
  <r>
    <n v="7550"/>
    <s v="Training"/>
    <n v="340"/>
    <d v="2023-06-13T00:00:00"/>
    <s v="Unprod Time: Task: T LIAM Time Hr: .03 Time Ot: 0"/>
    <n v="1.02"/>
    <n v="2230809"/>
    <m/>
    <x v="7"/>
  </r>
  <r>
    <n v="7550"/>
    <s v="Training"/>
    <n v="340"/>
    <d v="2023-06-14T00:00:00"/>
    <s v="Unprod Time: Task: T LIAM Time Hr: .03 Time Ot: 0"/>
    <n v="1.02"/>
    <n v="2232773"/>
    <m/>
    <x v="7"/>
  </r>
  <r>
    <n v="7550"/>
    <s v="Training"/>
    <n v="340"/>
    <d v="2023-06-14T00:00:00"/>
    <s v="Unprod Time: Task: T LIAM Time Hr: .03 Time Ot: 0"/>
    <n v="1.02"/>
    <n v="2232775"/>
    <m/>
    <x v="7"/>
  </r>
  <r>
    <n v="7550"/>
    <s v="Training"/>
    <n v="340"/>
    <d v="2023-06-16T00:00:00"/>
    <s v="Unprod Time: Task: T LIAM Time Hr: .03 Time Ot: 0"/>
    <n v="1.02"/>
    <n v="2236298"/>
    <m/>
    <x v="7"/>
  </r>
  <r>
    <n v="7550"/>
    <s v="Training"/>
    <n v="340"/>
    <d v="2023-06-16T00:00:00"/>
    <s v="Unprod Time: Task: T LIAM Time Hr: .03 Time Ot: 0"/>
    <n v="1.02"/>
    <n v="2236299"/>
    <m/>
    <x v="7"/>
  </r>
  <r>
    <n v="7550"/>
    <s v="Training"/>
    <n v="340"/>
    <d v="2023-06-26T00:00:00"/>
    <s v="Unprod Time: Task: T LIAM Time Hr: .03 Time Ot: 0"/>
    <n v="1.02"/>
    <n v="2247417"/>
    <m/>
    <x v="7"/>
  </r>
  <r>
    <n v="7550"/>
    <s v="Training"/>
    <n v="340"/>
    <d v="2023-06-27T00:00:00"/>
    <s v="Unprod Time: Task: T LIAM Time Hr: .03 Time Ot: 0"/>
    <n v="1.02"/>
    <n v="2249128"/>
    <m/>
    <x v="7"/>
  </r>
  <r>
    <n v="7550"/>
    <s v="Training"/>
    <n v="340"/>
    <d v="2023-06-29T00:00:00"/>
    <s v="Unprod Time: Task: T LIAM Time Hr: .03 Time Ot: 0"/>
    <n v="1.02"/>
    <n v="2252954"/>
    <m/>
    <x v="7"/>
  </r>
  <r>
    <n v="7550"/>
    <s v="Training"/>
    <n v="340"/>
    <d v="2023-06-29T00:00:00"/>
    <s v="Unprod Time: Task: T LIAM Time Hr: .03 Time Ot: 0"/>
    <n v="1.02"/>
    <n v="2252955"/>
    <m/>
    <x v="7"/>
  </r>
  <r>
    <n v="7550"/>
    <s v="Training"/>
    <n v="340"/>
    <d v="2023-06-30T00:00:00"/>
    <s v="Unprod Time: Task: T LIAM Time Hr: .03 Time Ot: 0"/>
    <n v="1.02"/>
    <n v="2255331"/>
    <m/>
    <x v="7"/>
  </r>
  <r>
    <n v="7550"/>
    <s v="Training"/>
    <n v="340"/>
    <d v="2023-07-03T00:00:00"/>
    <s v="Unprod Time: Task: T LIAM Time Hr: .03 Time Ot: 0"/>
    <n v="1.02"/>
    <n v="2257266"/>
    <m/>
    <x v="7"/>
  </r>
  <r>
    <n v="7550"/>
    <s v="Training"/>
    <n v="340"/>
    <d v="2023-07-07T00:00:00"/>
    <s v="Unprod Time: Task: T LIAM Time Hr: .03 Time Ot: 0"/>
    <n v="1.02"/>
    <n v="2263896"/>
    <m/>
    <x v="7"/>
  </r>
  <r>
    <n v="7550"/>
    <s v="Training"/>
    <n v="340"/>
    <d v="2023-07-10T00:00:00"/>
    <s v="Unprod Time: Task: T LIAM Time Hr: .03 Time Ot: 0"/>
    <n v="1.02"/>
    <n v="2267441"/>
    <m/>
    <x v="7"/>
  </r>
  <r>
    <n v="7550"/>
    <s v="Training"/>
    <n v="340"/>
    <d v="2023-07-11T00:00:00"/>
    <s v="Unprod Time: Task: T LIAM Time Hr: .03 Time Ot: 0"/>
    <n v="1.02"/>
    <n v="2267449"/>
    <m/>
    <x v="7"/>
  </r>
  <r>
    <n v="7550"/>
    <s v="Training"/>
    <n v="340"/>
    <d v="2023-07-12T00:00:00"/>
    <s v="Unprod Time: Task: T LIAM Time Hr: .03 Time Ot: 0"/>
    <n v="1.02"/>
    <n v="2269048"/>
    <m/>
    <x v="7"/>
  </r>
  <r>
    <n v="7550"/>
    <s v="Training"/>
    <n v="340"/>
    <d v="2023-07-26T00:00:00"/>
    <s v="Unprod Time: Task: T LIAM Time Hr: .03 Time Ot: 0"/>
    <n v="1.02"/>
    <n v="2285148"/>
    <m/>
    <x v="7"/>
  </r>
  <r>
    <n v="7550"/>
    <s v="Training"/>
    <n v="340"/>
    <d v="2023-07-28T00:00:00"/>
    <s v="Unprod Time: Task: T LIAM Time Hr: .03 Time Ot: 0"/>
    <n v="1.02"/>
    <n v="2288345"/>
    <m/>
    <x v="7"/>
  </r>
  <r>
    <n v="7550"/>
    <s v="Training"/>
    <n v="340"/>
    <d v="2023-07-31T00:00:00"/>
    <s v="Unprod Time: Task: T LIAM Time Hr: .03 Time Ot: 0"/>
    <n v="1.02"/>
    <n v="2291969"/>
    <m/>
    <x v="7"/>
  </r>
  <r>
    <n v="7550"/>
    <s v="Training"/>
    <n v="340"/>
    <d v="2023-08-11T00:00:00"/>
    <s v="Unprod Time: Task: T LIAM Time Hr: .03 Time Ot: 0"/>
    <n v="1.02"/>
    <n v="2307198"/>
    <m/>
    <x v="7"/>
  </r>
  <r>
    <n v="7550"/>
    <s v="Training"/>
    <n v="340"/>
    <d v="2023-08-14T00:00:00"/>
    <s v="Unprod Time: Task: T LIAM Time Hr: .03 Time Ot: 0"/>
    <n v="1.02"/>
    <n v="2309090"/>
    <m/>
    <x v="7"/>
  </r>
  <r>
    <n v="7550"/>
    <s v="Training"/>
    <n v="340"/>
    <d v="2023-08-16T00:00:00"/>
    <s v="Unprod Time: Task: T LIAM Time Hr: .03 Time Ot: 0"/>
    <n v="1.02"/>
    <n v="2312383"/>
    <m/>
    <x v="7"/>
  </r>
  <r>
    <n v="7550"/>
    <s v="Training"/>
    <n v="340"/>
    <d v="2023-09-12T00:00:00"/>
    <s v="Unprod Time: Task: T LIAM Time Hr: .03 Time Ot: 0"/>
    <n v="1.02"/>
    <n v="2346187"/>
    <m/>
    <x v="7"/>
  </r>
  <r>
    <n v="7550"/>
    <s v="Training"/>
    <n v="340"/>
    <d v="2023-09-13T00:00:00"/>
    <s v="Unprod Time: Task: T LIAM Time Hr: .03 Time Ot: 0"/>
    <n v="1.02"/>
    <n v="2348235"/>
    <m/>
    <x v="7"/>
  </r>
  <r>
    <n v="7550"/>
    <s v="Training"/>
    <n v="340"/>
    <d v="2023-09-18T00:00:00"/>
    <s v="Unprod Time: Task: T LIAM Time Hr: .03 Time Ot: 0"/>
    <n v="1.02"/>
    <n v="2353711"/>
    <m/>
    <x v="7"/>
  </r>
  <r>
    <n v="7550"/>
    <s v="Training"/>
    <n v="340"/>
    <d v="2023-09-20T00:00:00"/>
    <s v="Unprod Time: Task: T LIAM Time Hr: .03 Time Ot: 0"/>
    <n v="1.02"/>
    <n v="2356975"/>
    <m/>
    <x v="7"/>
  </r>
  <r>
    <n v="7550"/>
    <s v="Training"/>
    <n v="340"/>
    <d v="2023-09-26T00:00:00"/>
    <s v="Unprod Time: Task: T LIAM Time Hr: .03 Time Ot: 0"/>
    <n v="1.02"/>
    <n v="2364065"/>
    <m/>
    <x v="7"/>
  </r>
  <r>
    <n v="7550"/>
    <s v="Training"/>
    <n v="340"/>
    <d v="2023-09-29T00:00:00"/>
    <s v="Unprod Time: Task: T LIAM Time Hr: .03 Time Ot: 0"/>
    <n v="1.02"/>
    <n v="2370122"/>
    <m/>
    <x v="7"/>
  </r>
  <r>
    <n v="7550"/>
    <s v="Training"/>
    <n v="340"/>
    <d v="2023-10-04T00:00:00"/>
    <s v="Unprod Time: Task: T LIAM Time Hr: .03 Time Ot: 0"/>
    <n v="1.02"/>
    <n v="2375770"/>
    <m/>
    <x v="7"/>
  </r>
  <r>
    <n v="7550"/>
    <s v="Training"/>
    <n v="340"/>
    <d v="2023-10-21T00:00:00"/>
    <s v="Unprod Time: Task: T LIAM Time Hr: .03 Time Ot: 0"/>
    <n v="1.02"/>
    <n v="2398407"/>
    <m/>
    <x v="7"/>
  </r>
  <r>
    <n v="7550"/>
    <s v="Training"/>
    <n v="340"/>
    <d v="2023-10-24T00:00:00"/>
    <s v="Unprod Time: Task: T LIAM Time Hr: .03 Time Ot: 0"/>
    <n v="1.02"/>
    <n v="2399837"/>
    <m/>
    <x v="7"/>
  </r>
  <r>
    <n v="7550"/>
    <s v="Training"/>
    <n v="340"/>
    <d v="2023-10-26T00:00:00"/>
    <s v="Unprod Time: Task: T LIAM Time Hr: .03 Time Ot: 0"/>
    <n v="1.02"/>
    <n v="2403388"/>
    <m/>
    <x v="7"/>
  </r>
  <r>
    <n v="7550"/>
    <s v="Training"/>
    <n v="340"/>
    <d v="2023-10-26T00:00:00"/>
    <s v="Unprod Time: Task: T LIAM Time Hr: .03 Time Ot: 0"/>
    <n v="1.02"/>
    <n v="2403393"/>
    <m/>
    <x v="7"/>
  </r>
  <r>
    <n v="7550"/>
    <s v="Training"/>
    <n v="340"/>
    <d v="2023-10-30T00:00:00"/>
    <s v="Unprod Time: Task: T LIAM Time Hr: .03 Time Ot: 0"/>
    <n v="1.02"/>
    <n v="2407579"/>
    <m/>
    <x v="7"/>
  </r>
  <r>
    <n v="7550"/>
    <s v="Training"/>
    <n v="340"/>
    <d v="2023-11-01T00:00:00"/>
    <s v="Unprod Time: Task: T LIAM Time Hr: .03 Time Ot: 0"/>
    <n v="1.02"/>
    <n v="2411788"/>
    <m/>
    <x v="7"/>
  </r>
  <r>
    <n v="7550"/>
    <s v="Training"/>
    <n v="340"/>
    <d v="2023-11-01T00:00:00"/>
    <s v="Unprod Time: Task: T LIAM Time Hr: .03 Time Ot: 0"/>
    <n v="1.02"/>
    <n v="2411790"/>
    <m/>
    <x v="7"/>
  </r>
  <r>
    <n v="7550"/>
    <s v="Training"/>
    <n v="340"/>
    <d v="2023-11-03T00:00:00"/>
    <s v="Unprod Time: Task: T LIAM Time Hr: .03 Time Ot: 0"/>
    <n v="1.02"/>
    <n v="2415282"/>
    <m/>
    <x v="7"/>
  </r>
  <r>
    <n v="7550"/>
    <s v="Training"/>
    <n v="340"/>
    <d v="2023-11-16T00:00:00"/>
    <s v="Unprod Time: Task: T LIAM Time Hr: .03 Time Ot: 0"/>
    <n v="1.02"/>
    <n v="2432334"/>
    <m/>
    <x v="7"/>
  </r>
  <r>
    <n v="7550"/>
    <s v="Training"/>
    <n v="340"/>
    <d v="2023-11-17T00:00:00"/>
    <s v="Unprod Time: Task: T LIAM Time Hr: .03 Time Ot: 0"/>
    <n v="1.02"/>
    <n v="2433968"/>
    <m/>
    <x v="7"/>
  </r>
  <r>
    <n v="7550"/>
    <s v="Training"/>
    <n v="340"/>
    <d v="2023-11-20T00:00:00"/>
    <s v="Unprod Time: Task: T LIAM Time Hr: .03 Time Ot: 0"/>
    <n v="1.02"/>
    <n v="2436023"/>
    <m/>
    <x v="7"/>
  </r>
  <r>
    <n v="7550"/>
    <s v="Training"/>
    <n v="340"/>
    <d v="2023-11-20T00:00:00"/>
    <s v="Unprod Time: Task: T LIAM Time Hr: .03 Time Ot: 0"/>
    <n v="1.02"/>
    <n v="2436025"/>
    <m/>
    <x v="7"/>
  </r>
  <r>
    <n v="7550"/>
    <s v="Training"/>
    <n v="340"/>
    <d v="2023-11-22T00:00:00"/>
    <s v="Unprod Time: Task: T LIAM Time Hr: .03 Time Ot: 0"/>
    <n v="1.02"/>
    <n v="2439688"/>
    <m/>
    <x v="7"/>
  </r>
  <r>
    <n v="7550"/>
    <s v="Training"/>
    <n v="340"/>
    <d v="2023-11-24T00:00:00"/>
    <s v="Unprod Time: Task: T LIAM Time Hr: .03 Time Ot: 0"/>
    <n v="1.02"/>
    <n v="2443599"/>
    <m/>
    <x v="7"/>
  </r>
  <r>
    <n v="7550"/>
    <s v="Training"/>
    <n v="340"/>
    <d v="2023-12-01T00:00:00"/>
    <s v="Unprod Time: Task: T LIAM Time Hr: .03 Time Ot: 0"/>
    <n v="1.02"/>
    <n v="2454794"/>
    <m/>
    <x v="7"/>
  </r>
  <r>
    <n v="7550"/>
    <s v="Training"/>
    <n v="340"/>
    <d v="2023-12-02T00:00:00"/>
    <s v="Unprod Time: Task: T LIAM Time Hr: .03 Time Ot: 0"/>
    <n v="1.02"/>
    <n v="2455549"/>
    <m/>
    <x v="7"/>
  </r>
  <r>
    <n v="7550"/>
    <s v="Training"/>
    <n v="340"/>
    <d v="2023-12-06T00:00:00"/>
    <s v="Unprod Time: Task: T LIAM Time Hr: .03 Time Ot: 0"/>
    <n v="1.02"/>
    <n v="2460649"/>
    <m/>
    <x v="7"/>
  </r>
  <r>
    <n v="7550"/>
    <s v="Training"/>
    <n v="340"/>
    <d v="2023-12-06T00:00:00"/>
    <s v="Unprod Time: Task: T LIAM Time Hr: .03 Time Ot: 0"/>
    <n v="1.02"/>
    <n v="2460655"/>
    <m/>
    <x v="7"/>
  </r>
  <r>
    <n v="7550"/>
    <s v="Training"/>
    <n v="340"/>
    <d v="2023-12-11T00:00:00"/>
    <s v="Unprod Time: Task: T LIAM Time Hr: .03 Time Ot: 0"/>
    <n v="0.99"/>
    <n v="2466940"/>
    <m/>
    <x v="7"/>
  </r>
  <r>
    <n v="7550"/>
    <s v="Training"/>
    <n v="340"/>
    <d v="2023-12-11T00:00:00"/>
    <s v="Unprod Time: Task: T LIAM Time Hr: .03 Time Ot: 0"/>
    <n v="0.99"/>
    <n v="2466937"/>
    <m/>
    <x v="7"/>
  </r>
  <r>
    <n v="7550"/>
    <s v="Training"/>
    <n v="340"/>
    <d v="2023-12-15T00:00:00"/>
    <s v="Unprod Time: Task: T LIAM Time Hr: .03 Time Ot: 0"/>
    <n v="0.99"/>
    <n v="2475034"/>
    <m/>
    <x v="7"/>
  </r>
  <r>
    <n v="7550"/>
    <s v="Training"/>
    <n v="340"/>
    <d v="2023-12-18T00:00:00"/>
    <s v="Unprod Time: Task: T LIAM Time Hr: .03 Time Ot: 0"/>
    <n v="0.99"/>
    <n v="2477619"/>
    <m/>
    <x v="7"/>
  </r>
  <r>
    <n v="7550"/>
    <s v="Training"/>
    <n v="340"/>
    <d v="2023-12-18T00:00:00"/>
    <s v="Unprod Time: Task: T LIAM Time Hr: .03 Time Ot: 0"/>
    <n v="0.99"/>
    <n v="2477622"/>
    <m/>
    <x v="7"/>
  </r>
  <r>
    <n v="7550"/>
    <s v="Training"/>
    <n v="340"/>
    <d v="2023-12-18T00:00:00"/>
    <s v="Unprod Time: Task: T LIAM Time Hr: .03 Time Ot: 0"/>
    <n v="0.99"/>
    <n v="2477623"/>
    <m/>
    <x v="7"/>
  </r>
  <r>
    <n v="7550"/>
    <s v="Training"/>
    <n v="340"/>
    <d v="2023-12-20T00:00:00"/>
    <s v="Unprod Time: Task: T LIAM Time Hr: .03 Time Ot: 0"/>
    <n v="0.99"/>
    <n v="2481281"/>
    <m/>
    <x v="7"/>
  </r>
  <r>
    <n v="7550"/>
    <s v="Training"/>
    <n v="340"/>
    <d v="2024-01-04T00:00:00"/>
    <s v="Unprod Time: Task: T LIAM Time Hr: .03 Time Ot: 0"/>
    <n v="0.99"/>
    <n v="2494161"/>
    <m/>
    <x v="7"/>
  </r>
  <r>
    <n v="7550"/>
    <s v="Training"/>
    <n v="340"/>
    <d v="2024-01-23T00:00:00"/>
    <s v="Unprod Time: Task: T LIAM Time Hr: .03 Time Ot: 0"/>
    <n v="0.99"/>
    <n v="2517527"/>
    <m/>
    <x v="7"/>
  </r>
  <r>
    <n v="7550"/>
    <s v="Training"/>
    <n v="340"/>
    <d v="2024-02-03T00:00:00"/>
    <s v="Unprod Time: Task: T LIAM Time Hr: .03 Time Ot: 0"/>
    <n v="0.99"/>
    <n v="2532810"/>
    <m/>
    <x v="7"/>
  </r>
  <r>
    <n v="7550"/>
    <s v="Training"/>
    <n v="340"/>
    <d v="2024-02-05T00:00:00"/>
    <s v="Unprod Time: Task: T LIAM Time Hr: .03 Time Ot: 0"/>
    <n v="0.99"/>
    <n v="2533978"/>
    <m/>
    <x v="7"/>
  </r>
  <r>
    <n v="7550"/>
    <s v="Training"/>
    <n v="340"/>
    <d v="2024-02-12T00:00:00"/>
    <s v="Unprod Time: Task: T LIAM Time Hr: .03 Time Ot: 0"/>
    <n v="0.99"/>
    <n v="2542019"/>
    <m/>
    <x v="7"/>
  </r>
  <r>
    <n v="7550"/>
    <s v="Training"/>
    <n v="340"/>
    <d v="2024-02-14T00:00:00"/>
    <s v="Unprod Time: Task: T LIAM Time Hr: .03 Time Ot: 0"/>
    <n v="0.99"/>
    <n v="2545624"/>
    <m/>
    <x v="7"/>
  </r>
  <r>
    <n v="7550"/>
    <s v="Training"/>
    <n v="340"/>
    <d v="2024-02-16T00:00:00"/>
    <s v="Unprod Time: Task: T LIAM Time Hr: .03 Time Ot: 0"/>
    <n v="0.99"/>
    <n v="2549373"/>
    <m/>
    <x v="7"/>
  </r>
  <r>
    <n v="7550"/>
    <s v="Training"/>
    <n v="340"/>
    <d v="2024-02-19T00:00:00"/>
    <s v="Unprod Time: Task: T LIAM Time Hr: .03 Time Ot: 0"/>
    <n v="0.99"/>
    <n v="2552028"/>
    <m/>
    <x v="7"/>
  </r>
  <r>
    <n v="7550"/>
    <s v="Training"/>
    <n v="340"/>
    <d v="2024-02-22T00:00:00"/>
    <s v="Unprod Time: Task: T LIAM Time Hr: .03 Time Ot: 0"/>
    <n v="0.99"/>
    <n v="2557751"/>
    <m/>
    <x v="7"/>
  </r>
  <r>
    <n v="7550"/>
    <s v="Training"/>
    <n v="340"/>
    <d v="2024-02-26T00:00:00"/>
    <s v="Unprod Time: Task: T LIAM Time Hr: .03 Time Ot: 0"/>
    <n v="0.99"/>
    <n v="2562015"/>
    <m/>
    <x v="7"/>
  </r>
  <r>
    <n v="7550"/>
    <s v="Training"/>
    <n v="340"/>
    <d v="2024-02-26T00:00:00"/>
    <s v="Unprod Time: Task: T LIAM Time Hr: .03 Time Ot: 0"/>
    <n v="0.99"/>
    <n v="2562016"/>
    <m/>
    <x v="7"/>
  </r>
  <r>
    <n v="7550"/>
    <s v="Training"/>
    <n v="340"/>
    <d v="2024-02-26T00:00:00"/>
    <s v="Unprod Time: Task: T LIAM Time Hr: .03 Time Ot: 0"/>
    <n v="0.99"/>
    <n v="2562019"/>
    <m/>
    <x v="7"/>
  </r>
  <r>
    <n v="7550"/>
    <s v="Training"/>
    <n v="340"/>
    <d v="2023-03-01T00:00:00"/>
    <s v="Unprod Time: Task: T LIAM Time Hr: .05 Time Ot: 0"/>
    <n v="1.7"/>
    <n v="2102758"/>
    <m/>
    <x v="7"/>
  </r>
  <r>
    <n v="7550"/>
    <s v="Training"/>
    <n v="340"/>
    <d v="2023-03-08T00:00:00"/>
    <s v="Unprod Time: Task: T LIAM Time Hr: .05 Time Ot: 0"/>
    <n v="1.7"/>
    <n v="2111924"/>
    <m/>
    <x v="7"/>
  </r>
  <r>
    <n v="7550"/>
    <s v="Training"/>
    <n v="340"/>
    <d v="2023-03-10T00:00:00"/>
    <s v="Unprod Time: Task: T LIAM Time Hr: .05 Time Ot: 0"/>
    <n v="1.7"/>
    <n v="2115472"/>
    <m/>
    <x v="7"/>
  </r>
  <r>
    <n v="7550"/>
    <s v="Training"/>
    <n v="340"/>
    <d v="2023-03-15T00:00:00"/>
    <s v="Unprod Time: Task: T LIAM Time Hr: .05 Time Ot: 0"/>
    <n v="1.7"/>
    <n v="2121260"/>
    <m/>
    <x v="7"/>
  </r>
  <r>
    <n v="7550"/>
    <s v="Training"/>
    <n v="340"/>
    <d v="2023-03-21T00:00:00"/>
    <s v="Unprod Time: Task: T LIAM Time Hr: .05 Time Ot: 0"/>
    <n v="1.7"/>
    <n v="2128550"/>
    <m/>
    <x v="7"/>
  </r>
  <r>
    <n v="7550"/>
    <s v="Training"/>
    <n v="340"/>
    <d v="2023-03-23T00:00:00"/>
    <s v="Unprod Time: Task: T LIAM Time Hr: .05 Time Ot: 0"/>
    <n v="1.7"/>
    <n v="2132265"/>
    <m/>
    <x v="7"/>
  </r>
  <r>
    <n v="7550"/>
    <s v="Training"/>
    <n v="340"/>
    <d v="2023-03-28T00:00:00"/>
    <s v="Unprod Time: Task: T LIAM Time Hr: .05 Time Ot: 0"/>
    <n v="1.7"/>
    <n v="2137804"/>
    <m/>
    <x v="7"/>
  </r>
  <r>
    <n v="7550"/>
    <s v="Training"/>
    <n v="340"/>
    <d v="2023-04-04T00:00:00"/>
    <s v="Unprod Time: Task: T LIAM Time Hr: .05 Time Ot: 0"/>
    <n v="1.7"/>
    <n v="2147656"/>
    <m/>
    <x v="7"/>
  </r>
  <r>
    <n v="7550"/>
    <s v="Training"/>
    <n v="340"/>
    <d v="2023-04-13T00:00:00"/>
    <s v="Unprod Time: Task: T LIAM Time Hr: .05 Time Ot: 0"/>
    <n v="1.7"/>
    <n v="2156032"/>
    <m/>
    <x v="7"/>
  </r>
  <r>
    <n v="7550"/>
    <s v="Training"/>
    <n v="340"/>
    <d v="2023-04-17T00:00:00"/>
    <s v="Unprod Time: Task: T LIAM Time Hr: .05 Time Ot: 0"/>
    <n v="1.7"/>
    <n v="2159423"/>
    <m/>
    <x v="7"/>
  </r>
  <r>
    <n v="7550"/>
    <s v="Training"/>
    <n v="340"/>
    <d v="2023-04-19T00:00:00"/>
    <s v="Unprod Time: Task: T LIAM Time Hr: .05 Time Ot: 0"/>
    <n v="1.7"/>
    <n v="2162417"/>
    <m/>
    <x v="7"/>
  </r>
  <r>
    <n v="7550"/>
    <s v="Training"/>
    <n v="340"/>
    <d v="2023-04-21T00:00:00"/>
    <s v="Unprod Time: Task: T LIAM Time Hr: .05 Time Ot: 0"/>
    <n v="1.7"/>
    <n v="2165916"/>
    <m/>
    <x v="7"/>
  </r>
  <r>
    <n v="7550"/>
    <s v="Training"/>
    <n v="340"/>
    <d v="2023-05-10T00:00:00"/>
    <s v="Unprod Time: Task: T LIAM Time Hr: .05 Time Ot: 0"/>
    <n v="1.7"/>
    <n v="2187792"/>
    <m/>
    <x v="7"/>
  </r>
  <r>
    <n v="7550"/>
    <s v="Training"/>
    <n v="340"/>
    <d v="2023-05-10T00:00:00"/>
    <s v="Unprod Time: Task: T LIAM Time Hr: .05 Time Ot: 0"/>
    <n v="1.7"/>
    <n v="2187794"/>
    <m/>
    <x v="7"/>
  </r>
  <r>
    <n v="7550"/>
    <s v="Training"/>
    <n v="340"/>
    <d v="2023-05-10T00:00:00"/>
    <s v="Unprod Time: Task: T LIAM Time Hr: .05 Time Ot: 0"/>
    <n v="1.7"/>
    <n v="2187795"/>
    <m/>
    <x v="7"/>
  </r>
  <r>
    <n v="7550"/>
    <s v="Training"/>
    <n v="340"/>
    <d v="2023-05-25T00:00:00"/>
    <s v="Unprod Time: Task: T LIAM Time Hr: .05 Time Ot: 0"/>
    <n v="1.7"/>
    <n v="2207783"/>
    <m/>
    <x v="7"/>
  </r>
  <r>
    <n v="7550"/>
    <s v="Training"/>
    <n v="340"/>
    <d v="2023-05-30T00:00:00"/>
    <s v="Unprod Time: Task: T LIAM Time Hr: .05 Time Ot: 0"/>
    <n v="1.7"/>
    <n v="2213616"/>
    <m/>
    <x v="7"/>
  </r>
  <r>
    <n v="7550"/>
    <s v="Training"/>
    <n v="340"/>
    <d v="2023-06-06T00:00:00"/>
    <s v="Unprod Time: Task: T LIAM Time Hr: .05 Time Ot: 0"/>
    <n v="1.7"/>
    <n v="2221575"/>
    <m/>
    <x v="7"/>
  </r>
  <r>
    <n v="7550"/>
    <s v="Training"/>
    <n v="340"/>
    <d v="2023-06-06T00:00:00"/>
    <s v="Unprod Time: Task: T LIAM Time Hr: .05 Time Ot: 0"/>
    <n v="1.7"/>
    <n v="2221577"/>
    <m/>
    <x v="7"/>
  </r>
  <r>
    <n v="7550"/>
    <s v="Training"/>
    <n v="340"/>
    <d v="2023-07-03T00:00:00"/>
    <s v="Unprod Time: Task: T LIAM Time Hr: .05 Time Ot: 0"/>
    <n v="1.7"/>
    <n v="2257268"/>
    <m/>
    <x v="7"/>
  </r>
  <r>
    <n v="7550"/>
    <s v="Training"/>
    <n v="340"/>
    <d v="2023-07-04T00:00:00"/>
    <s v="Unprod Time: Task: T LIAM Time Hr: .05 Time Ot: 0"/>
    <n v="1.7"/>
    <n v="2258808"/>
    <m/>
    <x v="7"/>
  </r>
  <r>
    <n v="7550"/>
    <s v="Training"/>
    <n v="340"/>
    <d v="2023-07-12T00:00:00"/>
    <s v="Unprod Time: Task: T LIAM Time Hr: .05 Time Ot: 0"/>
    <n v="1.7"/>
    <n v="2269050"/>
    <m/>
    <x v="7"/>
  </r>
  <r>
    <n v="7550"/>
    <s v="Training"/>
    <n v="340"/>
    <d v="2023-07-18T00:00:00"/>
    <s v="Unprod Time: Task: T LIAM Time Hr: .05 Time Ot: 0"/>
    <n v="1.7"/>
    <n v="2274275"/>
    <m/>
    <x v="7"/>
  </r>
  <r>
    <n v="7550"/>
    <s v="Training"/>
    <n v="340"/>
    <d v="2023-08-04T00:00:00"/>
    <s v="Unprod Time: Task: T LIAM Time Hr: .05 Time Ot: 0"/>
    <n v="1.7"/>
    <n v="2298782"/>
    <m/>
    <x v="7"/>
  </r>
  <r>
    <n v="7550"/>
    <s v="Training"/>
    <n v="340"/>
    <d v="2023-08-07T00:00:00"/>
    <s v="Unprod Time: Task: T LIAM Time Hr: .05 Time Ot: 0"/>
    <n v="1.7"/>
    <n v="2300498"/>
    <m/>
    <x v="7"/>
  </r>
  <r>
    <n v="7550"/>
    <s v="Training"/>
    <n v="340"/>
    <d v="2023-08-11T00:00:00"/>
    <s v="Unprod Time: Task: T LIAM Time Hr: .05 Time Ot: 0"/>
    <n v="1.7"/>
    <n v="2307195"/>
    <m/>
    <x v="7"/>
  </r>
  <r>
    <n v="7550"/>
    <s v="Training"/>
    <n v="340"/>
    <d v="2023-08-11T00:00:00"/>
    <s v="Unprod Time: Task: T LIAM Time Hr: .05 Time Ot: 0"/>
    <n v="1.7"/>
    <n v="2307196"/>
    <m/>
    <x v="7"/>
  </r>
  <r>
    <n v="7550"/>
    <s v="Training"/>
    <n v="340"/>
    <d v="2023-08-11T00:00:00"/>
    <s v="Unprod Time: Task: T LIAM Time Hr: .05 Time Ot: 0"/>
    <n v="1.7"/>
    <n v="2307202"/>
    <m/>
    <x v="7"/>
  </r>
  <r>
    <n v="7550"/>
    <s v="Training"/>
    <n v="340"/>
    <d v="2023-08-21T00:00:00"/>
    <s v="Unprod Time: Task: T LIAM Time Hr: .05 Time Ot: 0"/>
    <n v="1.7"/>
    <n v="2317840"/>
    <m/>
    <x v="7"/>
  </r>
  <r>
    <n v="7550"/>
    <s v="Training"/>
    <n v="340"/>
    <d v="2023-08-21T00:00:00"/>
    <s v="Unprod Time: Task: T LIAM Time Hr: .05 Time Ot: 0"/>
    <n v="1.7"/>
    <n v="2317842"/>
    <m/>
    <x v="7"/>
  </r>
  <r>
    <n v="7550"/>
    <s v="Training"/>
    <n v="340"/>
    <d v="2023-09-23T00:00:00"/>
    <s v="Unprod Time: Task: T LIAM Time Hr: .05 Time Ot: 0"/>
    <n v="1.7"/>
    <n v="2360822"/>
    <m/>
    <x v="7"/>
  </r>
  <r>
    <n v="7550"/>
    <s v="Training"/>
    <n v="340"/>
    <d v="2023-09-26T00:00:00"/>
    <s v="Unprod Time: Task: T LIAM Time Hr: .05 Time Ot: 0"/>
    <n v="1.7"/>
    <n v="2364070"/>
    <m/>
    <x v="7"/>
  </r>
  <r>
    <n v="7550"/>
    <s v="Training"/>
    <n v="340"/>
    <d v="2023-10-06T00:00:00"/>
    <s v="Unprod Time: Task: T LIAM Time Hr: .05 Time Ot: 0"/>
    <n v="1.7"/>
    <n v="2379286"/>
    <m/>
    <x v="7"/>
  </r>
  <r>
    <n v="7550"/>
    <s v="Training"/>
    <n v="340"/>
    <d v="2023-10-06T00:00:00"/>
    <s v="Unprod Time: Task: T LIAM Time Hr: .05 Time Ot: 0"/>
    <n v="1.7"/>
    <n v="2379289"/>
    <m/>
    <x v="7"/>
  </r>
  <r>
    <n v="7550"/>
    <s v="Training"/>
    <n v="340"/>
    <d v="2023-10-12T00:00:00"/>
    <s v="Unprod Time: Task: T LIAM Time Hr: .05 Time Ot: 0"/>
    <n v="1.7"/>
    <n v="2386781"/>
    <m/>
    <x v="7"/>
  </r>
  <r>
    <n v="7550"/>
    <s v="Training"/>
    <n v="340"/>
    <d v="2023-10-13T00:00:00"/>
    <s v="Unprod Time: Task: T LIAM Time Hr: .05 Time Ot: 0"/>
    <n v="1.7"/>
    <n v="2388820"/>
    <m/>
    <x v="7"/>
  </r>
  <r>
    <n v="7550"/>
    <s v="Training"/>
    <n v="340"/>
    <d v="2023-10-20T00:00:00"/>
    <s v="Unprod Time: Task: T LIAM Time Hr: .05 Time Ot: 0"/>
    <n v="1.7"/>
    <n v="2397658"/>
    <m/>
    <x v="7"/>
  </r>
  <r>
    <n v="7550"/>
    <s v="Training"/>
    <n v="340"/>
    <d v="2023-11-13T00:00:00"/>
    <s v="Unprod Time: Task: T LIAM Time Hr: .05 Time Ot: 0"/>
    <n v="1.7"/>
    <n v="2426752"/>
    <m/>
    <x v="7"/>
  </r>
  <r>
    <n v="7550"/>
    <s v="Training"/>
    <n v="340"/>
    <d v="2023-11-17T00:00:00"/>
    <s v="Unprod Time: Task: T LIAM Time Hr: .05 Time Ot: 0"/>
    <n v="1.7"/>
    <n v="2433966"/>
    <m/>
    <x v="7"/>
  </r>
  <r>
    <n v="7550"/>
    <s v="Training"/>
    <n v="340"/>
    <d v="2023-11-17T00:00:00"/>
    <s v="Unprod Time: Task: T LIAM Time Hr: .05 Time Ot: 0"/>
    <n v="1.7"/>
    <n v="2433967"/>
    <m/>
    <x v="7"/>
  </r>
  <r>
    <n v="7550"/>
    <s v="Training"/>
    <n v="340"/>
    <d v="2023-11-21T00:00:00"/>
    <s v="Unprod Time: Task: T LIAM Time Hr: .05 Time Ot: 0"/>
    <n v="1.7"/>
    <n v="2437885"/>
    <m/>
    <x v="7"/>
  </r>
  <r>
    <n v="7550"/>
    <s v="Training"/>
    <n v="340"/>
    <d v="2023-11-27T00:00:00"/>
    <s v="Unprod Time: Task: T LIAM Time Hr: .05 Time Ot: 0"/>
    <n v="1.7"/>
    <n v="2445681"/>
    <m/>
    <x v="7"/>
  </r>
  <r>
    <n v="7550"/>
    <s v="Training"/>
    <n v="340"/>
    <d v="2023-11-29T00:00:00"/>
    <s v="Unprod Time: Task: T LIAM Time Hr: .05 Time Ot: 0"/>
    <n v="1.7"/>
    <n v="2449971"/>
    <m/>
    <x v="7"/>
  </r>
  <r>
    <n v="7550"/>
    <s v="Training"/>
    <n v="340"/>
    <d v="2023-12-06T00:00:00"/>
    <s v="Unprod Time: Task: T LIAM Time Hr: .05 Time Ot: 0"/>
    <n v="1.7"/>
    <n v="2460659"/>
    <m/>
    <x v="7"/>
  </r>
  <r>
    <n v="7550"/>
    <s v="Training"/>
    <n v="340"/>
    <d v="2023-12-07T00:00:00"/>
    <s v="Unprod Time: Task: T LIAM Time Hr: .05 Time Ot: 0"/>
    <n v="1.65"/>
    <n v="2462868"/>
    <m/>
    <x v="7"/>
  </r>
  <r>
    <n v="7550"/>
    <s v="Training"/>
    <n v="340"/>
    <d v="2023-12-13T00:00:00"/>
    <s v="Unprod Time: Task: T LIAM Time Hr: .05 Time Ot: 0"/>
    <n v="1.65"/>
    <n v="2470803"/>
    <m/>
    <x v="7"/>
  </r>
  <r>
    <n v="7550"/>
    <s v="Training"/>
    <n v="340"/>
    <d v="2023-12-22T00:00:00"/>
    <s v="Unprod Time: Task: T LIAM Time Hr: .05 Time Ot: 0"/>
    <n v="1.65"/>
    <n v="2486766"/>
    <m/>
    <x v="7"/>
  </r>
  <r>
    <n v="7550"/>
    <s v="Training"/>
    <n v="340"/>
    <d v="2023-12-22T00:00:00"/>
    <s v="Unprod Time: Task: T LIAM Time Hr: .05 Time Ot: 0"/>
    <n v="1.65"/>
    <n v="2486767"/>
    <m/>
    <x v="7"/>
  </r>
  <r>
    <n v="7550"/>
    <s v="Training"/>
    <n v="340"/>
    <d v="2023-12-28T00:00:00"/>
    <s v="Unprod Time: Task: T LIAM Time Hr: .05 Time Ot: 0"/>
    <n v="1.65"/>
    <n v="2488790"/>
    <m/>
    <x v="7"/>
  </r>
  <r>
    <n v="7550"/>
    <s v="Training"/>
    <n v="340"/>
    <d v="2023-12-28T00:00:00"/>
    <s v="Unprod Time: Task: T LIAM Time Hr: .05 Time Ot: 0"/>
    <n v="1.65"/>
    <n v="2488793"/>
    <m/>
    <x v="7"/>
  </r>
  <r>
    <n v="7550"/>
    <s v="Training"/>
    <n v="340"/>
    <d v="2024-01-03T00:00:00"/>
    <s v="Unprod Time: Task: T LIAM Time Hr: .05 Time Ot: 0"/>
    <n v="1.65"/>
    <n v="2492787"/>
    <m/>
    <x v="7"/>
  </r>
  <r>
    <n v="7550"/>
    <s v="Training"/>
    <n v="340"/>
    <d v="2024-01-08T00:00:00"/>
    <s v="Unprod Time: Task: T LIAM Time Hr: .05 Time Ot: 0"/>
    <n v="1.65"/>
    <n v="2497728"/>
    <m/>
    <x v="7"/>
  </r>
  <r>
    <n v="7550"/>
    <s v="Training"/>
    <n v="340"/>
    <d v="2024-01-15T00:00:00"/>
    <s v="Unprod Time: Task: T LIAM Time Hr: .05 Time Ot: 0"/>
    <n v="1.65"/>
    <n v="2506600"/>
    <m/>
    <x v="7"/>
  </r>
  <r>
    <n v="7550"/>
    <s v="Training"/>
    <n v="340"/>
    <d v="2024-01-15T00:00:00"/>
    <s v="Unprod Time: Task: T LIAM Time Hr: .05 Time Ot: 0"/>
    <n v="1.65"/>
    <n v="2506606"/>
    <m/>
    <x v="7"/>
  </r>
  <r>
    <n v="7550"/>
    <s v="Training"/>
    <n v="340"/>
    <d v="2024-01-16T00:00:00"/>
    <s v="Unprod Time: Task: T LIAM Time Hr: .05 Time Ot: 0"/>
    <n v="1.65"/>
    <n v="2508156"/>
    <m/>
    <x v="7"/>
  </r>
  <r>
    <n v="7550"/>
    <s v="Training"/>
    <n v="340"/>
    <d v="2024-01-30T00:00:00"/>
    <s v="Unprod Time: Task: T LIAM Time Hr: .05 Time Ot: 0"/>
    <n v="1.65"/>
    <n v="2525627"/>
    <m/>
    <x v="7"/>
  </r>
  <r>
    <n v="7550"/>
    <s v="Training"/>
    <n v="340"/>
    <d v="2024-02-09T00:00:00"/>
    <s v="Unprod Time: Task: T LIAM Time Hr: .05 Time Ot: 0"/>
    <n v="1.65"/>
    <n v="2539939"/>
    <m/>
    <x v="7"/>
  </r>
  <r>
    <n v="7550"/>
    <s v="Training"/>
    <n v="340"/>
    <d v="2024-02-16T00:00:00"/>
    <s v="Unprod Time: Task: T LIAM Time Hr: .05 Time Ot: 0"/>
    <n v="1.65"/>
    <n v="2549375"/>
    <m/>
    <x v="7"/>
  </r>
  <r>
    <n v="7550"/>
    <s v="Training"/>
    <n v="340"/>
    <d v="2024-02-19T00:00:00"/>
    <s v="Unprod Time: Task: T LIAM Time Hr: .05 Time Ot: 0"/>
    <n v="1.65"/>
    <n v="2552025"/>
    <m/>
    <x v="7"/>
  </r>
  <r>
    <n v="7550"/>
    <s v="Training"/>
    <n v="340"/>
    <d v="2024-02-21T00:00:00"/>
    <s v="Unprod Time: Task: T LIAM Time Hr: .05 Time Ot: 0"/>
    <n v="1.65"/>
    <n v="2555958"/>
    <m/>
    <x v="7"/>
  </r>
  <r>
    <n v="7550"/>
    <s v="Training"/>
    <n v="340"/>
    <d v="2023-03-11T00:00:00"/>
    <s v="Unprod Time: Task: T LIAM Time Hr: .07 Time Ot: 0"/>
    <n v="2.38"/>
    <n v="2116196"/>
    <m/>
    <x v="7"/>
  </r>
  <r>
    <n v="7550"/>
    <s v="Training"/>
    <n v="340"/>
    <d v="2023-03-11T00:00:00"/>
    <s v="Unprod Time: Task: T LIAM Time Hr: .07 Time Ot: 0"/>
    <n v="2.38"/>
    <n v="2116198"/>
    <m/>
    <x v="7"/>
  </r>
  <r>
    <n v="7550"/>
    <s v="Training"/>
    <n v="340"/>
    <d v="2023-03-14T00:00:00"/>
    <s v="Unprod Time: Task: T LIAM Time Hr: .07 Time Ot: 0"/>
    <n v="2.38"/>
    <n v="2119325"/>
    <m/>
    <x v="7"/>
  </r>
  <r>
    <n v="7550"/>
    <s v="Training"/>
    <n v="340"/>
    <d v="2023-03-28T00:00:00"/>
    <s v="Unprod Time: Task: T LIAM Time Hr: .07 Time Ot: 0"/>
    <n v="2.38"/>
    <n v="2137803"/>
    <m/>
    <x v="7"/>
  </r>
  <r>
    <n v="7550"/>
    <s v="Training"/>
    <n v="340"/>
    <d v="2023-04-19T00:00:00"/>
    <s v="Unprod Time: Task: T LIAM Time Hr: .07 Time Ot: 0"/>
    <n v="2.38"/>
    <n v="2162416"/>
    <m/>
    <x v="7"/>
  </r>
  <r>
    <n v="7550"/>
    <s v="Training"/>
    <n v="340"/>
    <d v="2023-04-27T00:00:00"/>
    <s v="Unprod Time: Task: T LIAM Time Hr: .07 Time Ot: 0"/>
    <n v="2.38"/>
    <n v="2170891"/>
    <m/>
    <x v="7"/>
  </r>
  <r>
    <n v="7550"/>
    <s v="Training"/>
    <n v="340"/>
    <d v="2023-05-25T00:00:00"/>
    <s v="Unprod Time: Task: T LIAM Time Hr: .07 Time Ot: 0"/>
    <n v="2.38"/>
    <n v="2207781"/>
    <m/>
    <x v="7"/>
  </r>
  <r>
    <n v="7550"/>
    <s v="Training"/>
    <n v="340"/>
    <d v="2023-06-01T00:00:00"/>
    <s v="Unprod Time: Task: T LIAM Time Hr: .07 Time Ot: 0"/>
    <n v="2.38"/>
    <n v="2218158"/>
    <m/>
    <x v="7"/>
  </r>
  <r>
    <n v="7550"/>
    <s v="Training"/>
    <n v="340"/>
    <d v="2023-06-15T00:00:00"/>
    <s v="Unprod Time: Task: T LIAM Time Hr: .07 Time Ot: 0"/>
    <n v="2.38"/>
    <n v="2234409"/>
    <m/>
    <x v="7"/>
  </r>
  <r>
    <n v="7550"/>
    <s v="Training"/>
    <n v="340"/>
    <d v="2023-06-26T00:00:00"/>
    <s v="Unprod Time: Task: T LIAM Time Hr: .07 Time Ot: 0"/>
    <n v="2.38"/>
    <n v="2247410"/>
    <m/>
    <x v="7"/>
  </r>
  <r>
    <n v="7550"/>
    <s v="Training"/>
    <n v="340"/>
    <d v="2023-06-26T00:00:00"/>
    <s v="Unprod Time: Task: T LIAM Time Hr: .07 Time Ot: 0"/>
    <n v="2.38"/>
    <n v="2247412"/>
    <m/>
    <x v="7"/>
  </r>
  <r>
    <n v="7550"/>
    <s v="Training"/>
    <n v="340"/>
    <d v="2023-07-08T00:00:00"/>
    <s v="Unprod Time: Task: T LIAM Time Hr: .07 Time Ot: 0"/>
    <n v="2.38"/>
    <n v="2264637"/>
    <m/>
    <x v="7"/>
  </r>
  <r>
    <n v="7550"/>
    <s v="Training"/>
    <n v="340"/>
    <d v="2023-07-24T00:00:00"/>
    <s v="Unprod Time: Task: T LIAM Time Hr: .07 Time Ot: 0"/>
    <n v="2.38"/>
    <n v="2281748"/>
    <m/>
    <x v="7"/>
  </r>
  <r>
    <n v="7550"/>
    <s v="Training"/>
    <n v="340"/>
    <d v="2023-08-17T00:00:00"/>
    <s v="Unprod Time: Task: T LIAM Time Hr: .07 Time Ot: 0"/>
    <n v="2.38"/>
    <n v="2314191"/>
    <m/>
    <x v="7"/>
  </r>
  <r>
    <n v="7550"/>
    <s v="Training"/>
    <n v="340"/>
    <d v="2023-08-22T00:00:00"/>
    <s v="Unprod Time: Task: T LIAM Time Hr: .07 Time Ot: 0"/>
    <n v="2.38"/>
    <n v="2319385"/>
    <m/>
    <x v="7"/>
  </r>
  <r>
    <n v="7550"/>
    <s v="Training"/>
    <n v="340"/>
    <d v="2023-08-29T00:00:00"/>
    <s v="Unprod Time: Task: T LIAM Time Hr: .07 Time Ot: 0"/>
    <n v="2.38"/>
    <n v="2328710"/>
    <m/>
    <x v="7"/>
  </r>
  <r>
    <n v="7550"/>
    <s v="Training"/>
    <n v="340"/>
    <d v="2023-08-29T00:00:00"/>
    <s v="Unprod Time: Task: T LIAM Time Hr: .07 Time Ot: 0"/>
    <n v="2.38"/>
    <n v="2328711"/>
    <m/>
    <x v="7"/>
  </r>
  <r>
    <n v="7550"/>
    <s v="Training"/>
    <n v="340"/>
    <d v="2023-09-01T00:00:00"/>
    <s v="Unprod Time: Task: T LIAM Time Hr: .07 Time Ot: 0"/>
    <n v="2.38"/>
    <n v="2334436"/>
    <m/>
    <x v="7"/>
  </r>
  <r>
    <n v="7550"/>
    <s v="Training"/>
    <n v="340"/>
    <d v="2023-09-13T00:00:00"/>
    <s v="Unprod Time: Task: T LIAM Time Hr: .07 Time Ot: 0"/>
    <n v="2.38"/>
    <n v="2348232"/>
    <m/>
    <x v="7"/>
  </r>
  <r>
    <n v="7550"/>
    <s v="Training"/>
    <n v="340"/>
    <d v="2023-09-14T00:00:00"/>
    <s v="Unprod Time: Task: T LIAM Time Hr: .07 Time Ot: 0"/>
    <n v="2.38"/>
    <n v="2350137"/>
    <m/>
    <x v="7"/>
  </r>
  <r>
    <n v="7550"/>
    <s v="Training"/>
    <n v="340"/>
    <d v="2023-09-23T00:00:00"/>
    <s v="Unprod Time: Task: T LIAM Time Hr: .07 Time Ot: 0"/>
    <n v="2.38"/>
    <n v="2360820"/>
    <m/>
    <x v="7"/>
  </r>
  <r>
    <n v="7550"/>
    <s v="Training"/>
    <n v="340"/>
    <d v="2023-10-09T00:00:00"/>
    <s v="Unprod Time: Task: T LIAM Time Hr: .07 Time Ot: 0"/>
    <n v="2.38"/>
    <n v="2381351"/>
    <m/>
    <x v="7"/>
  </r>
  <r>
    <n v="7550"/>
    <s v="Training"/>
    <n v="340"/>
    <d v="2023-10-10T00:00:00"/>
    <s v="Unprod Time: Task: T LIAM Time Hr: .07 Time Ot: 0"/>
    <n v="2.38"/>
    <n v="2383188"/>
    <m/>
    <x v="7"/>
  </r>
  <r>
    <n v="7550"/>
    <s v="Training"/>
    <n v="340"/>
    <d v="2023-10-12T00:00:00"/>
    <s v="Unprod Time: Task: T LIAM Time Hr: .07 Time Ot: 0"/>
    <n v="2.38"/>
    <n v="2386780"/>
    <m/>
    <x v="7"/>
  </r>
  <r>
    <n v="7550"/>
    <s v="Training"/>
    <n v="340"/>
    <d v="2023-10-24T00:00:00"/>
    <s v="Unprod Time: Task: T LIAM Time Hr: .07 Time Ot: 0"/>
    <n v="2.38"/>
    <n v="2399836"/>
    <m/>
    <x v="7"/>
  </r>
  <r>
    <n v="7550"/>
    <s v="Training"/>
    <n v="340"/>
    <d v="2023-11-01T00:00:00"/>
    <s v="Unprod Time: Task: T LIAM Time Hr: .07 Time Ot: 0"/>
    <n v="2.38"/>
    <n v="2411791"/>
    <m/>
    <x v="7"/>
  </r>
  <r>
    <n v="7550"/>
    <s v="Training"/>
    <n v="340"/>
    <d v="2023-11-04T00:00:00"/>
    <s v="Unprod Time: Task: T LIAM Time Hr: .07 Time Ot: 0"/>
    <n v="2.38"/>
    <n v="2416022"/>
    <m/>
    <x v="7"/>
  </r>
  <r>
    <n v="7550"/>
    <s v="Training"/>
    <n v="340"/>
    <d v="2023-11-06T00:00:00"/>
    <s v="Unprod Time: Task: T LIAM Time Hr: .07 Time Ot: 0"/>
    <n v="2.38"/>
    <n v="2417410"/>
    <m/>
    <x v="7"/>
  </r>
  <r>
    <n v="7550"/>
    <s v="Training"/>
    <n v="340"/>
    <d v="2023-11-08T00:00:00"/>
    <s v="Unprod Time: Task: T LIAM Time Hr: .07 Time Ot: 0"/>
    <n v="2.38"/>
    <n v="2420652"/>
    <m/>
    <x v="7"/>
  </r>
  <r>
    <n v="7550"/>
    <s v="Training"/>
    <n v="340"/>
    <d v="2023-11-30T00:00:00"/>
    <s v="Unprod Time: Task: T LIAM Time Hr: .07 Time Ot: 0"/>
    <n v="2.38"/>
    <n v="2452776"/>
    <m/>
    <x v="7"/>
  </r>
  <r>
    <n v="7550"/>
    <s v="Training"/>
    <n v="340"/>
    <d v="2023-12-05T00:00:00"/>
    <s v="Unprod Time: Task: T LIAM Time Hr: .07 Time Ot: 0"/>
    <n v="2.38"/>
    <n v="2458776"/>
    <m/>
    <x v="7"/>
  </r>
  <r>
    <n v="7550"/>
    <s v="Training"/>
    <n v="340"/>
    <d v="2023-12-08T00:00:00"/>
    <s v="Unprod Time: Task: T LIAM Time Hr: .07 Time Ot: 0"/>
    <n v="2.31"/>
    <n v="2464745"/>
    <m/>
    <x v="7"/>
  </r>
  <r>
    <n v="7550"/>
    <s v="Training"/>
    <n v="340"/>
    <d v="2023-12-15T00:00:00"/>
    <s v="Unprod Time: Task: T LIAM Time Hr: .07 Time Ot: 0"/>
    <n v="2.31"/>
    <n v="2475032"/>
    <m/>
    <x v="7"/>
  </r>
  <r>
    <n v="7550"/>
    <s v="Training"/>
    <n v="340"/>
    <d v="2023-12-21T00:00:00"/>
    <s v="Unprod Time: Task: T LIAM Time Hr: .07 Time Ot: 0"/>
    <n v="2.31"/>
    <n v="2483437"/>
    <m/>
    <x v="7"/>
  </r>
  <r>
    <n v="7550"/>
    <s v="Training"/>
    <n v="340"/>
    <d v="2023-12-28T00:00:00"/>
    <s v="Unprod Time: Task: T LIAM Time Hr: .07 Time Ot: 0"/>
    <n v="2.31"/>
    <n v="2488794"/>
    <m/>
    <x v="7"/>
  </r>
  <r>
    <n v="7550"/>
    <s v="Training"/>
    <n v="340"/>
    <d v="2024-01-06T00:00:00"/>
    <s v="Unprod Time: Task: T LIAM Time Hr: .07 Time Ot: 0"/>
    <n v="2.31"/>
    <n v="2496437"/>
    <m/>
    <x v="7"/>
  </r>
  <r>
    <n v="7550"/>
    <s v="Training"/>
    <n v="340"/>
    <d v="2024-01-08T00:00:00"/>
    <s v="Unprod Time: Task: T LIAM Time Hr: .07 Time Ot: 0"/>
    <n v="2.31"/>
    <n v="2497727"/>
    <m/>
    <x v="7"/>
  </r>
  <r>
    <n v="7550"/>
    <s v="Training"/>
    <n v="340"/>
    <d v="2024-02-08T00:00:00"/>
    <s v="Unprod Time: Task: T LIAM Time Hr: .07 Time Ot: 0"/>
    <n v="2.31"/>
    <n v="2537407"/>
    <m/>
    <x v="7"/>
  </r>
  <r>
    <n v="7550"/>
    <s v="Training"/>
    <n v="340"/>
    <d v="2024-02-15T00:00:00"/>
    <s v="Unprod Time: Task: T LIAM Time Hr: .07 Time Ot: 0"/>
    <n v="2.31"/>
    <n v="2547379"/>
    <m/>
    <x v="7"/>
  </r>
  <r>
    <n v="7550"/>
    <s v="Training"/>
    <n v="340"/>
    <d v="2024-02-16T00:00:00"/>
    <s v="Unprod Time: Task: T LIAM Time Hr: .07 Time Ot: 0"/>
    <n v="2.31"/>
    <n v="2549370"/>
    <m/>
    <x v="7"/>
  </r>
  <r>
    <n v="7550"/>
    <s v="Training"/>
    <n v="340"/>
    <d v="2024-02-27T00:00:00"/>
    <s v="Unprod Time: Task: T LIAM Time Hr: .07 Time Ot: 0"/>
    <n v="2.31"/>
    <n v="2564066"/>
    <m/>
    <x v="7"/>
  </r>
  <r>
    <n v="7550"/>
    <s v="Training"/>
    <n v="340"/>
    <d v="2023-03-03T00:00:00"/>
    <s v="Unprod Time: Task: T LIAM Time Hr: .08 Time Ot: 0"/>
    <n v="2.72"/>
    <n v="2106204"/>
    <m/>
    <x v="7"/>
  </r>
  <r>
    <n v="7550"/>
    <s v="Training"/>
    <n v="340"/>
    <d v="2023-03-13T00:00:00"/>
    <s v="Unprod Time: Task: T LIAM Time Hr: .08 Time Ot: 0"/>
    <n v="2.72"/>
    <n v="2117523"/>
    <m/>
    <x v="7"/>
  </r>
  <r>
    <n v="7550"/>
    <s v="Training"/>
    <n v="340"/>
    <d v="2023-03-15T00:00:00"/>
    <s v="Unprod Time: Task: T LIAM Time Hr: .08 Time Ot: 0"/>
    <n v="2.72"/>
    <n v="2121258"/>
    <m/>
    <x v="7"/>
  </r>
  <r>
    <n v="7550"/>
    <s v="Training"/>
    <n v="340"/>
    <d v="2023-03-22T00:00:00"/>
    <s v="Unprod Time: Task: T LIAM Time Hr: .08 Time Ot: 0"/>
    <n v="2.72"/>
    <n v="2130308"/>
    <m/>
    <x v="7"/>
  </r>
  <r>
    <n v="7550"/>
    <s v="Training"/>
    <n v="340"/>
    <d v="2023-03-27T00:00:00"/>
    <s v="Unprod Time: Task: T LIAM Time Hr: .08 Time Ot: 0"/>
    <n v="2.72"/>
    <n v="2135995"/>
    <m/>
    <x v="7"/>
  </r>
  <r>
    <n v="7550"/>
    <s v="Training"/>
    <n v="340"/>
    <d v="2023-03-29T00:00:00"/>
    <s v="Unprod Time: Task: T LIAM Time Hr: .08 Time Ot: 0"/>
    <n v="2.72"/>
    <n v="2139606"/>
    <m/>
    <x v="7"/>
  </r>
  <r>
    <n v="7550"/>
    <s v="Training"/>
    <n v="340"/>
    <d v="2023-03-29T00:00:00"/>
    <s v="Unprod Time: Task: T LIAM Time Hr: .08 Time Ot: 0"/>
    <n v="2.72"/>
    <n v="2139608"/>
    <m/>
    <x v="7"/>
  </r>
  <r>
    <n v="7550"/>
    <s v="Training"/>
    <n v="340"/>
    <d v="2023-04-03T00:00:00"/>
    <s v="Unprod Time: Task: T LIAM Time Hr: .08 Time Ot: 0"/>
    <n v="2.72"/>
    <n v="2146096"/>
    <m/>
    <x v="7"/>
  </r>
  <r>
    <n v="7550"/>
    <s v="Training"/>
    <n v="340"/>
    <d v="2023-04-27T00:00:00"/>
    <s v="Unprod Time: Task: T LIAM Time Hr: .08 Time Ot: 0"/>
    <n v="2.72"/>
    <n v="2170892"/>
    <m/>
    <x v="7"/>
  </r>
  <r>
    <n v="7550"/>
    <s v="Training"/>
    <n v="340"/>
    <d v="2023-05-02T00:00:00"/>
    <s v="Unprod Time: Task: T LIAM Time Hr: .08 Time Ot: 0"/>
    <n v="2.72"/>
    <n v="2177568"/>
    <m/>
    <x v="7"/>
  </r>
  <r>
    <n v="7550"/>
    <s v="Training"/>
    <n v="340"/>
    <d v="2023-05-04T00:00:00"/>
    <s v="Unprod Time: Task: T LIAM Time Hr: .08 Time Ot: 0"/>
    <n v="2.72"/>
    <n v="2181265"/>
    <m/>
    <x v="7"/>
  </r>
  <r>
    <n v="7550"/>
    <s v="Training"/>
    <n v="340"/>
    <d v="2023-05-08T00:00:00"/>
    <s v="Unprod Time: Task: T LIAM Time Hr: .08 Time Ot: 0"/>
    <n v="2.72"/>
    <n v="2184725"/>
    <m/>
    <x v="7"/>
  </r>
  <r>
    <n v="7550"/>
    <s v="Training"/>
    <n v="340"/>
    <d v="2023-05-10T00:00:00"/>
    <s v="Unprod Time: Task: T LIAM Time Hr: .08 Time Ot: 0"/>
    <n v="2.72"/>
    <n v="2187797"/>
    <m/>
    <x v="7"/>
  </r>
  <r>
    <n v="7550"/>
    <s v="Training"/>
    <n v="340"/>
    <d v="2023-05-17T00:00:00"/>
    <s v="Unprod Time: Task: T LIAM Time Hr: .08 Time Ot: 0"/>
    <n v="2.72"/>
    <n v="2196808"/>
    <m/>
    <x v="7"/>
  </r>
  <r>
    <n v="7550"/>
    <s v="Training"/>
    <n v="340"/>
    <d v="2023-05-22T00:00:00"/>
    <s v="Unprod Time: Task: T LIAM Time Hr: .08 Time Ot: 0"/>
    <n v="2.72"/>
    <n v="2202207"/>
    <m/>
    <x v="7"/>
  </r>
  <r>
    <n v="7550"/>
    <s v="Training"/>
    <n v="340"/>
    <d v="2023-06-02T00:00:00"/>
    <s v="Unprod Time: Task: T LIAM Time Hr: .08 Time Ot: 0"/>
    <n v="2.72"/>
    <n v="2219745"/>
    <m/>
    <x v="7"/>
  </r>
  <r>
    <n v="7550"/>
    <s v="Training"/>
    <n v="340"/>
    <d v="2023-06-09T00:00:00"/>
    <s v="Unprod Time: Task: T LIAM Time Hr: .08 Time Ot: 0"/>
    <n v="2.72"/>
    <n v="2227190"/>
    <m/>
    <x v="7"/>
  </r>
  <r>
    <n v="7550"/>
    <s v="Training"/>
    <n v="340"/>
    <d v="2023-07-10T00:00:00"/>
    <s v="Unprod Time: Task: T LIAM Time Hr: .08 Time Ot: 0"/>
    <n v="2.72"/>
    <n v="2267439"/>
    <m/>
    <x v="7"/>
  </r>
  <r>
    <n v="7550"/>
    <s v="Training"/>
    <n v="340"/>
    <d v="2023-07-11T00:00:00"/>
    <s v="Unprod Time: Task: T LIAM Time Hr: .08 Time Ot: 0"/>
    <n v="2.72"/>
    <n v="2267447"/>
    <m/>
    <x v="7"/>
  </r>
  <r>
    <n v="7550"/>
    <s v="Training"/>
    <n v="340"/>
    <d v="2023-07-19T00:00:00"/>
    <s v="Unprod Time: Task: T LIAM Time Hr: .08 Time Ot: 0"/>
    <n v="2.72"/>
    <n v="2276046"/>
    <m/>
    <x v="7"/>
  </r>
  <r>
    <n v="7550"/>
    <s v="Training"/>
    <n v="340"/>
    <d v="2023-07-25T00:00:00"/>
    <s v="Unprod Time: Task: T LIAM Time Hr: .08 Time Ot: 0"/>
    <n v="2.72"/>
    <n v="2283324"/>
    <m/>
    <x v="7"/>
  </r>
  <r>
    <n v="7550"/>
    <s v="Training"/>
    <n v="340"/>
    <d v="2023-08-08T00:00:00"/>
    <s v="Unprod Time: Task: T LIAM Time Hr: .08 Time Ot: 0"/>
    <n v="2.72"/>
    <n v="2302076"/>
    <m/>
    <x v="7"/>
  </r>
  <r>
    <n v="7550"/>
    <s v="Training"/>
    <n v="340"/>
    <d v="2023-08-11T00:00:00"/>
    <s v="Unprod Time: Task: T LIAM Time Hr: .08 Time Ot: 0"/>
    <n v="2.72"/>
    <n v="2307203"/>
    <m/>
    <x v="7"/>
  </r>
  <r>
    <n v="7550"/>
    <s v="Training"/>
    <n v="340"/>
    <d v="2023-08-14T00:00:00"/>
    <s v="Unprod Time: Task: T LIAM Time Hr: .08 Time Ot: 0"/>
    <n v="2.72"/>
    <n v="2309088"/>
    <m/>
    <x v="7"/>
  </r>
  <r>
    <n v="7550"/>
    <s v="Training"/>
    <n v="340"/>
    <d v="2023-08-16T00:00:00"/>
    <s v="Unprod Time: Task: T LIAM Time Hr: .08 Time Ot: 0"/>
    <n v="2.72"/>
    <n v="2312386"/>
    <m/>
    <x v="7"/>
  </r>
  <r>
    <n v="7550"/>
    <s v="Training"/>
    <n v="340"/>
    <d v="2023-08-17T00:00:00"/>
    <s v="Unprod Time: Task: T LIAM Time Hr: .08 Time Ot: 0"/>
    <n v="2.72"/>
    <n v="2314195"/>
    <m/>
    <x v="7"/>
  </r>
  <r>
    <n v="7550"/>
    <s v="Training"/>
    <n v="340"/>
    <d v="2023-08-26T00:00:00"/>
    <s v="Unprod Time: Task: T LIAM Time Hr: .08 Time Ot: 0"/>
    <n v="2.72"/>
    <n v="2325750"/>
    <m/>
    <x v="7"/>
  </r>
  <r>
    <n v="7550"/>
    <s v="Training"/>
    <n v="340"/>
    <d v="2023-09-25T00:00:00"/>
    <s v="Unprod Time: Task: T LIAM Time Hr: .08 Time Ot: 0"/>
    <n v="2.72"/>
    <n v="2362503"/>
    <m/>
    <x v="7"/>
  </r>
  <r>
    <n v="7550"/>
    <s v="Training"/>
    <n v="340"/>
    <d v="2023-10-26T00:00:00"/>
    <s v="Unprod Time: Task: T LIAM Time Hr: .08 Time Ot: 0"/>
    <n v="2.72"/>
    <n v="2403390"/>
    <m/>
    <x v="7"/>
  </r>
  <r>
    <n v="7550"/>
    <s v="Training"/>
    <n v="340"/>
    <d v="2023-11-02T00:00:00"/>
    <s v="Unprod Time: Task: T LIAM Time Hr: .08 Time Ot: 0"/>
    <n v="2.72"/>
    <n v="2413552"/>
    <m/>
    <x v="7"/>
  </r>
  <r>
    <n v="7550"/>
    <s v="Training"/>
    <n v="340"/>
    <d v="2023-11-09T00:00:00"/>
    <s v="Unprod Time: Task: T LIAM Time Hr: .08 Time Ot: 0"/>
    <n v="2.72"/>
    <n v="2422936"/>
    <m/>
    <x v="7"/>
  </r>
  <r>
    <n v="7550"/>
    <s v="Training"/>
    <n v="340"/>
    <d v="2023-12-12T00:00:00"/>
    <s v="Unprod Time: Task: T LIAM Time Hr: .08 Time Ot: 0"/>
    <n v="2.64"/>
    <n v="2468772"/>
    <m/>
    <x v="7"/>
  </r>
  <r>
    <n v="7550"/>
    <s v="Training"/>
    <n v="340"/>
    <d v="2023-12-15T00:00:00"/>
    <s v="Unprod Time: Task: T LIAM Time Hr: .08 Time Ot: 0"/>
    <n v="2.64"/>
    <n v="2475037"/>
    <m/>
    <x v="7"/>
  </r>
  <r>
    <n v="7550"/>
    <s v="Training"/>
    <n v="340"/>
    <d v="2023-12-21T00:00:00"/>
    <s v="Unprod Time: Task: T LIAM Time Hr: .08 Time Ot: 0"/>
    <n v="2.64"/>
    <n v="2483436"/>
    <m/>
    <x v="7"/>
  </r>
  <r>
    <n v="7550"/>
    <s v="Training"/>
    <n v="340"/>
    <d v="2023-12-27T00:00:00"/>
    <s v="Unprod Time: Task: T LIAM Time Hr: .08 Time Ot: 0"/>
    <n v="2.64"/>
    <n v="2486781"/>
    <m/>
    <x v="7"/>
  </r>
  <r>
    <n v="7550"/>
    <s v="Training"/>
    <n v="340"/>
    <d v="2024-01-08T00:00:00"/>
    <s v="Unprod Time: Task: T LIAM Time Hr: .08 Time Ot: 0"/>
    <n v="2.64"/>
    <n v="2497729"/>
    <m/>
    <x v="7"/>
  </r>
  <r>
    <n v="7550"/>
    <s v="Training"/>
    <n v="340"/>
    <d v="2024-01-23T00:00:00"/>
    <s v="Unprod Time: Task: T LIAM Time Hr: .08 Time Ot: 0"/>
    <n v="2.64"/>
    <n v="2517525"/>
    <m/>
    <x v="7"/>
  </r>
  <r>
    <n v="7550"/>
    <s v="Training"/>
    <n v="340"/>
    <d v="2024-01-31T00:00:00"/>
    <s v="Unprod Time: Task: T LIAM Time Hr: .08 Time Ot: 0"/>
    <n v="2.64"/>
    <n v="2527870"/>
    <m/>
    <x v="7"/>
  </r>
  <r>
    <n v="7550"/>
    <s v="Training"/>
    <n v="340"/>
    <d v="2024-01-31T00:00:00"/>
    <s v="Unprod Time: Task: T LIAM Time Hr: .08 Time Ot: 0"/>
    <n v="2.64"/>
    <n v="2527871"/>
    <m/>
    <x v="7"/>
  </r>
  <r>
    <n v="7550"/>
    <s v="Training"/>
    <n v="340"/>
    <d v="2024-02-22T00:00:00"/>
    <s v="Unprod Time: Task: T LIAM Time Hr: .08 Time Ot: 0"/>
    <n v="2.64"/>
    <n v="2557750"/>
    <m/>
    <x v="7"/>
  </r>
  <r>
    <n v="7550"/>
    <s v="Training"/>
    <n v="340"/>
    <d v="2024-02-29T00:00:00"/>
    <s v="Unprod Time: Task: T LIAM Time Hr: .08 Time Ot: 0"/>
    <n v="2.64"/>
    <n v="2568560"/>
    <m/>
    <x v="7"/>
  </r>
  <r>
    <n v="7550"/>
    <s v="Training"/>
    <n v="340"/>
    <d v="2023-03-02T00:00:00"/>
    <s v="Unprod Time: Task: T LIAM Time Hr: .1 Time Ot: 0"/>
    <n v="3.4"/>
    <n v="2104367"/>
    <m/>
    <x v="7"/>
  </r>
  <r>
    <n v="7550"/>
    <s v="Training"/>
    <n v="340"/>
    <d v="2023-03-09T00:00:00"/>
    <s v="Unprod Time: Task: T LIAM Time Hr: .1 Time Ot: 0"/>
    <n v="3.4"/>
    <n v="2113783"/>
    <m/>
    <x v="7"/>
  </r>
  <r>
    <n v="7550"/>
    <s v="Training"/>
    <n v="340"/>
    <d v="2023-03-13T00:00:00"/>
    <s v="Unprod Time: Task: T LIAM Time Hr: .1 Time Ot: 0"/>
    <n v="3.4"/>
    <n v="2117525"/>
    <m/>
    <x v="7"/>
  </r>
  <r>
    <n v="7550"/>
    <s v="Training"/>
    <n v="340"/>
    <d v="2023-03-14T00:00:00"/>
    <s v="Unprod Time: Task: T LIAM Time Hr: .1 Time Ot: 0"/>
    <n v="3.4"/>
    <n v="2119327"/>
    <m/>
    <x v="7"/>
  </r>
  <r>
    <n v="7550"/>
    <s v="Training"/>
    <n v="340"/>
    <d v="2023-03-23T00:00:00"/>
    <s v="Unprod Time: Task: T LIAM Time Hr: .1 Time Ot: 0"/>
    <n v="3.4"/>
    <n v="2132262"/>
    <m/>
    <x v="7"/>
  </r>
  <r>
    <n v="7550"/>
    <s v="Training"/>
    <n v="340"/>
    <d v="2023-03-28T00:00:00"/>
    <s v="Unprod Time: Task: T LIAM Time Hr: .1 Time Ot: 0"/>
    <n v="3.4"/>
    <n v="2137797"/>
    <m/>
    <x v="7"/>
  </r>
  <r>
    <n v="7550"/>
    <s v="Training"/>
    <n v="340"/>
    <d v="2023-03-29T00:00:00"/>
    <s v="Unprod Time: Task: T LIAM Time Hr: .1 Time Ot: 0"/>
    <n v="3.4"/>
    <n v="2139603"/>
    <m/>
    <x v="7"/>
  </r>
  <r>
    <n v="7550"/>
    <s v="Training"/>
    <n v="340"/>
    <d v="2023-03-30T00:00:00"/>
    <s v="Unprod Time: Task: T LIAM Time Hr: .1 Time Ot: 0"/>
    <n v="3.4"/>
    <n v="2141908"/>
    <m/>
    <x v="7"/>
  </r>
  <r>
    <n v="7550"/>
    <s v="Training"/>
    <n v="340"/>
    <d v="2023-04-11T00:00:00"/>
    <s v="Unprod Time: Task: T LIAM Time Hr: .1 Time Ot: 0"/>
    <n v="3.4"/>
    <n v="2152818"/>
    <m/>
    <x v="7"/>
  </r>
  <r>
    <n v="7550"/>
    <s v="Training"/>
    <n v="340"/>
    <d v="2023-04-12T00:00:00"/>
    <s v="Unprod Time: Task: T LIAM Time Hr: .1 Time Ot: 0"/>
    <n v="3.4"/>
    <n v="2154353"/>
    <m/>
    <x v="7"/>
  </r>
  <r>
    <n v="7550"/>
    <s v="Training"/>
    <n v="340"/>
    <d v="2023-04-17T00:00:00"/>
    <s v="Unprod Time: Task: T LIAM Time Hr: .1 Time Ot: 0"/>
    <n v="3.4"/>
    <n v="2159421"/>
    <m/>
    <x v="7"/>
  </r>
  <r>
    <n v="7550"/>
    <s v="Training"/>
    <n v="340"/>
    <d v="2023-05-02T00:00:00"/>
    <s v="Unprod Time: Task: T LIAM Time Hr: .1 Time Ot: 0"/>
    <n v="3.4"/>
    <n v="2177575"/>
    <m/>
    <x v="7"/>
  </r>
  <r>
    <n v="7550"/>
    <s v="Training"/>
    <n v="340"/>
    <d v="2023-05-03T00:00:00"/>
    <s v="Unprod Time: Task: T LIAM Time Hr: .1 Time Ot: 0"/>
    <n v="3.4"/>
    <n v="2179244"/>
    <m/>
    <x v="7"/>
  </r>
  <r>
    <n v="7550"/>
    <s v="Training"/>
    <n v="340"/>
    <d v="2023-05-09T00:00:00"/>
    <s v="Unprod Time: Task: T LIAM Time Hr: .1 Time Ot: 0"/>
    <n v="3.4"/>
    <n v="2185935"/>
    <m/>
    <x v="7"/>
  </r>
  <r>
    <n v="7550"/>
    <s v="Training"/>
    <n v="340"/>
    <d v="2023-05-16T00:00:00"/>
    <s v="Unprod Time: Task: T LIAM Time Hr: .1 Time Ot: 0"/>
    <n v="3.4"/>
    <n v="2194684"/>
    <m/>
    <x v="7"/>
  </r>
  <r>
    <n v="7550"/>
    <s v="Training"/>
    <n v="340"/>
    <d v="2023-06-12T00:00:00"/>
    <s v="Unprod Time: Task: T LIAM Time Hr: .1 Time Ot: 0"/>
    <n v="3.4"/>
    <n v="2229442"/>
    <m/>
    <x v="7"/>
  </r>
  <r>
    <n v="7550"/>
    <s v="Training"/>
    <n v="340"/>
    <d v="2023-06-15T00:00:00"/>
    <s v="Unprod Time: Task: T LIAM Time Hr: .1 Time Ot: 0"/>
    <n v="3.4"/>
    <n v="2234403"/>
    <m/>
    <x v="7"/>
  </r>
  <r>
    <n v="7550"/>
    <s v="Training"/>
    <n v="340"/>
    <d v="2023-06-15T00:00:00"/>
    <s v="Unprod Time: Task: T LIAM Time Hr: .1 Time Ot: 0"/>
    <n v="3.4"/>
    <n v="2234407"/>
    <m/>
    <x v="7"/>
  </r>
  <r>
    <n v="7550"/>
    <s v="Training"/>
    <n v="340"/>
    <d v="2023-06-16T00:00:00"/>
    <s v="Unprod Time: Task: T LIAM Time Hr: .1 Time Ot: 0"/>
    <n v="3.4"/>
    <n v="2236296"/>
    <m/>
    <x v="7"/>
  </r>
  <r>
    <n v="7550"/>
    <s v="Training"/>
    <n v="340"/>
    <d v="2023-06-17T00:00:00"/>
    <s v="Unprod Time: Task: T LIAM Time Hr: .1 Time Ot: 0"/>
    <n v="3.4"/>
    <n v="2236922"/>
    <m/>
    <x v="7"/>
  </r>
  <r>
    <n v="7550"/>
    <s v="Training"/>
    <n v="340"/>
    <d v="2023-06-17T00:00:00"/>
    <s v="Unprod Time: Task: T LIAM Time Hr: .1 Time Ot: 0"/>
    <n v="3.4"/>
    <n v="2236925"/>
    <m/>
    <x v="7"/>
  </r>
  <r>
    <n v="7550"/>
    <s v="Training"/>
    <n v="340"/>
    <d v="2023-07-01T00:00:00"/>
    <s v="Unprod Time: Task: T LIAM Time Hr: .1 Time Ot: 0"/>
    <n v="3.4"/>
    <n v="2256032"/>
    <m/>
    <x v="7"/>
  </r>
  <r>
    <n v="7550"/>
    <s v="Training"/>
    <n v="340"/>
    <d v="2023-07-07T00:00:00"/>
    <s v="Unprod Time: Task: T LIAM Time Hr: .1 Time Ot: 0"/>
    <n v="3.4"/>
    <n v="2263894"/>
    <m/>
    <x v="7"/>
  </r>
  <r>
    <n v="7550"/>
    <s v="Training"/>
    <n v="340"/>
    <d v="2023-08-03T00:00:00"/>
    <s v="Unprod Time: Task: T LIAM Time Hr: .1 Time Ot: 0"/>
    <n v="3.4"/>
    <n v="2296908"/>
    <m/>
    <x v="7"/>
  </r>
  <r>
    <n v="7550"/>
    <s v="Training"/>
    <n v="340"/>
    <d v="2023-08-08T00:00:00"/>
    <s v="Unprod Time: Task: T LIAM Time Hr: .1 Time Ot: 0"/>
    <n v="3.4"/>
    <n v="2302080"/>
    <m/>
    <x v="7"/>
  </r>
  <r>
    <n v="7550"/>
    <s v="Training"/>
    <n v="340"/>
    <d v="2023-08-22T00:00:00"/>
    <s v="Unprod Time: Task: T LIAM Time Hr: .1 Time Ot: 0"/>
    <n v="3.4"/>
    <n v="2319382"/>
    <m/>
    <x v="7"/>
  </r>
  <r>
    <n v="7550"/>
    <s v="Training"/>
    <n v="340"/>
    <d v="2023-09-01T00:00:00"/>
    <s v="Unprod Time: Task: T LIAM Time Hr: .1 Time Ot: 0"/>
    <n v="3.4"/>
    <n v="2334434"/>
    <m/>
    <x v="7"/>
  </r>
  <r>
    <n v="7550"/>
    <s v="Training"/>
    <n v="340"/>
    <d v="2023-09-29T00:00:00"/>
    <s v="Unprod Time: Task: T LIAM Time Hr: .1 Time Ot: 0"/>
    <n v="3.4"/>
    <n v="2370119"/>
    <m/>
    <x v="7"/>
  </r>
  <r>
    <n v="7550"/>
    <s v="Training"/>
    <n v="340"/>
    <d v="2023-10-02T00:00:00"/>
    <s v="Unprod Time: Task: T LIAM Time Hr: .1 Time Ot: 0"/>
    <n v="3.4"/>
    <n v="2373844"/>
    <m/>
    <x v="7"/>
  </r>
  <r>
    <n v="7550"/>
    <s v="Training"/>
    <n v="340"/>
    <d v="2023-10-04T00:00:00"/>
    <s v="Unprod Time: Task: T LIAM Time Hr: .1 Time Ot: 0"/>
    <n v="3.4"/>
    <n v="2375773"/>
    <m/>
    <x v="7"/>
  </r>
  <r>
    <n v="7550"/>
    <s v="Training"/>
    <n v="340"/>
    <d v="2023-10-19T00:00:00"/>
    <s v="Unprod Time: Task: T LIAM Time Hr: .1 Time Ot: 0"/>
    <n v="3.4"/>
    <n v="2395828"/>
    <m/>
    <x v="7"/>
  </r>
  <r>
    <n v="7550"/>
    <s v="Training"/>
    <n v="340"/>
    <d v="2023-10-31T00:00:00"/>
    <s v="Unprod Time: Task: T LIAM Time Hr: .1 Time Ot: 0"/>
    <n v="3.4"/>
    <n v="2409132"/>
    <m/>
    <x v="7"/>
  </r>
  <r>
    <n v="7550"/>
    <s v="Training"/>
    <n v="340"/>
    <d v="2023-11-21T00:00:00"/>
    <s v="Unprod Time: Task: T LIAM Time Hr: .1 Time Ot: 0"/>
    <n v="3.4"/>
    <n v="2437888"/>
    <m/>
    <x v="7"/>
  </r>
  <r>
    <n v="7550"/>
    <s v="Training"/>
    <n v="340"/>
    <d v="2023-11-28T00:00:00"/>
    <s v="Unprod Time: Task: T LIAM Time Hr: .1 Time Ot: 0"/>
    <n v="3.4"/>
    <n v="2447731"/>
    <m/>
    <x v="7"/>
  </r>
  <r>
    <n v="7550"/>
    <s v="Training"/>
    <n v="340"/>
    <d v="2023-11-29T00:00:00"/>
    <s v="Unprod Time: Task: T LIAM Time Hr: .1 Time Ot: 0"/>
    <n v="3.4"/>
    <n v="2449966"/>
    <m/>
    <x v="7"/>
  </r>
  <r>
    <n v="7550"/>
    <s v="Training"/>
    <n v="340"/>
    <d v="2023-12-05T00:00:00"/>
    <s v="Unprod Time: Task: T LIAM Time Hr: .1 Time Ot: 0"/>
    <n v="3.4"/>
    <n v="2458775"/>
    <m/>
    <x v="7"/>
  </r>
  <r>
    <n v="7550"/>
    <s v="Training"/>
    <n v="340"/>
    <d v="2023-12-05T00:00:00"/>
    <s v="Unprod Time: Task: T LIAM Time Hr: .1 Time Ot: 0"/>
    <n v="3.4"/>
    <n v="2458780"/>
    <m/>
    <x v="7"/>
  </r>
  <r>
    <n v="7550"/>
    <s v="Training"/>
    <n v="340"/>
    <d v="2023-12-07T00:00:00"/>
    <s v="Unprod Time: Task: T LIAM Time Hr: .1 Time Ot: 0"/>
    <n v="3.3"/>
    <n v="2462871"/>
    <m/>
    <x v="7"/>
  </r>
  <r>
    <n v="7550"/>
    <s v="Training"/>
    <n v="340"/>
    <d v="2023-12-11T00:00:00"/>
    <s v="Unprod Time: Task: T LIAM Time Hr: .1 Time Ot: 0"/>
    <n v="3.3"/>
    <n v="2466941"/>
    <m/>
    <x v="7"/>
  </r>
  <r>
    <n v="7550"/>
    <s v="Training"/>
    <n v="340"/>
    <d v="2023-12-19T00:00:00"/>
    <s v="Unprod Time: Task: T LIAM Time Hr: .1 Time Ot: 0"/>
    <n v="3.3"/>
    <n v="2479384"/>
    <m/>
    <x v="7"/>
  </r>
  <r>
    <n v="7550"/>
    <s v="Training"/>
    <n v="340"/>
    <d v="2023-12-20T00:00:00"/>
    <s v="Unprod Time: Task: T LIAM Time Hr: .1 Time Ot: 0"/>
    <n v="3.3"/>
    <n v="2481278"/>
    <m/>
    <x v="7"/>
  </r>
  <r>
    <n v="7550"/>
    <s v="Training"/>
    <n v="340"/>
    <d v="2024-02-12T00:00:00"/>
    <s v="Unprod Time: Task: T LIAM Time Hr: .1 Time Ot: 0"/>
    <n v="3.3"/>
    <n v="2542017"/>
    <m/>
    <x v="7"/>
  </r>
  <r>
    <n v="7550"/>
    <s v="Training"/>
    <n v="340"/>
    <d v="2024-02-22T00:00:00"/>
    <s v="Unprod Time: Task: T LIAM Time Hr: .1 Time Ot: 0"/>
    <n v="3.3"/>
    <n v="2557752"/>
    <m/>
    <x v="7"/>
  </r>
  <r>
    <n v="7550"/>
    <s v="Training"/>
    <n v="340"/>
    <d v="2023-03-03T00:00:00"/>
    <s v="Unprod Time: Task: T LIAM Time Hr: .12 Time Ot: 0"/>
    <n v="4.08"/>
    <n v="2106205"/>
    <m/>
    <x v="7"/>
  </r>
  <r>
    <n v="7550"/>
    <s v="Training"/>
    <n v="340"/>
    <d v="2023-03-06T00:00:00"/>
    <s v="Unprod Time: Task: T LIAM Time Hr: .12 Time Ot: 0"/>
    <n v="4.08"/>
    <n v="2108250"/>
    <m/>
    <x v="7"/>
  </r>
  <r>
    <n v="7550"/>
    <s v="Training"/>
    <n v="340"/>
    <d v="2023-04-21T00:00:00"/>
    <s v="Unprod Time: Task: T LIAM Time Hr: .12 Time Ot: 0"/>
    <n v="4.08"/>
    <n v="2165911"/>
    <m/>
    <x v="7"/>
  </r>
  <r>
    <n v="7550"/>
    <s v="Training"/>
    <n v="340"/>
    <d v="2023-04-22T00:00:00"/>
    <s v="Unprod Time: Task: T LIAM Time Hr: .12 Time Ot: 0"/>
    <n v="4.08"/>
    <n v="2166463"/>
    <m/>
    <x v="7"/>
  </r>
  <r>
    <n v="7550"/>
    <s v="Training"/>
    <n v="340"/>
    <d v="2023-05-02T00:00:00"/>
    <s v="Unprod Time: Task: T LIAM Time Hr: .12 Time Ot: 0"/>
    <n v="4.08"/>
    <n v="2177572"/>
    <m/>
    <x v="7"/>
  </r>
  <r>
    <n v="7550"/>
    <s v="Training"/>
    <n v="340"/>
    <d v="2023-05-05T00:00:00"/>
    <s v="Unprod Time: Task: T LIAM Time Hr: .12 Time Ot: 0"/>
    <n v="4.08"/>
    <n v="2182782"/>
    <m/>
    <x v="7"/>
  </r>
  <r>
    <n v="7550"/>
    <s v="Training"/>
    <n v="340"/>
    <d v="2023-05-06T00:00:00"/>
    <s v="Unprod Time: Task: T LIAM Time Hr: .12 Time Ot: 0"/>
    <n v="4.08"/>
    <n v="2183371"/>
    <m/>
    <x v="7"/>
  </r>
  <r>
    <n v="7550"/>
    <s v="Training"/>
    <n v="340"/>
    <d v="2023-05-10T00:00:00"/>
    <s v="Unprod Time: Task: T LIAM Time Hr: .12 Time Ot: 0"/>
    <n v="4.08"/>
    <n v="2187798"/>
    <m/>
    <x v="7"/>
  </r>
  <r>
    <n v="7550"/>
    <s v="Training"/>
    <n v="340"/>
    <d v="2023-05-18T00:00:00"/>
    <s v="Unprod Time: Task: T LIAM Time Hr: .12 Time Ot: 0"/>
    <n v="4.08"/>
    <n v="2198393"/>
    <m/>
    <x v="7"/>
  </r>
  <r>
    <n v="7550"/>
    <s v="Training"/>
    <n v="340"/>
    <d v="2023-07-01T00:00:00"/>
    <s v="Unprod Time: Task: T LIAM Time Hr: .12 Time Ot: 0"/>
    <n v="4.08"/>
    <n v="2256031"/>
    <m/>
    <x v="7"/>
  </r>
  <r>
    <n v="7550"/>
    <s v="Training"/>
    <n v="340"/>
    <d v="2023-07-12T00:00:00"/>
    <s v="Unprod Time: Task: T LIAM Time Hr: .12 Time Ot: 0"/>
    <n v="4.08"/>
    <n v="2269047"/>
    <m/>
    <x v="7"/>
  </r>
  <r>
    <n v="7550"/>
    <s v="Training"/>
    <n v="340"/>
    <d v="2023-07-17T00:00:00"/>
    <s v="Unprod Time: Task: T LIAM Time Hr: .12 Time Ot: 0"/>
    <n v="4.08"/>
    <n v="2272713"/>
    <m/>
    <x v="7"/>
  </r>
  <r>
    <n v="7550"/>
    <s v="Training"/>
    <n v="340"/>
    <d v="2023-07-25T00:00:00"/>
    <s v="Unprod Time: Task: T LIAM Time Hr: .12 Time Ot: 0"/>
    <n v="4.08"/>
    <n v="2283326"/>
    <m/>
    <x v="7"/>
  </r>
  <r>
    <n v="7550"/>
    <s v="Training"/>
    <n v="340"/>
    <d v="2023-07-27T00:00:00"/>
    <s v="Unprod Time: Task: T LIAM Time Hr: .12 Time Ot: 0"/>
    <n v="4.08"/>
    <n v="2286952"/>
    <m/>
    <x v="7"/>
  </r>
  <r>
    <n v="7550"/>
    <s v="Training"/>
    <n v="340"/>
    <d v="2023-08-08T00:00:00"/>
    <s v="Unprod Time: Task: T LIAM Time Hr: .12 Time Ot: 0"/>
    <n v="4.08"/>
    <n v="2302079"/>
    <m/>
    <x v="7"/>
  </r>
  <r>
    <n v="7550"/>
    <s v="Training"/>
    <n v="340"/>
    <d v="2023-08-10T00:00:00"/>
    <s v="Unprod Time: Task: T LIAM Time Hr: .12 Time Ot: 0"/>
    <n v="4.08"/>
    <n v="2305366"/>
    <m/>
    <x v="7"/>
  </r>
  <r>
    <n v="7550"/>
    <s v="Training"/>
    <n v="340"/>
    <d v="2023-08-22T00:00:00"/>
    <s v="Unprod Time: Task: T LIAM Time Hr: .12 Time Ot: 0"/>
    <n v="4.08"/>
    <n v="2319383"/>
    <m/>
    <x v="7"/>
  </r>
  <r>
    <n v="7550"/>
    <s v="Training"/>
    <n v="340"/>
    <d v="2023-09-28T00:00:00"/>
    <s v="Unprod Time: Task: T LIAM Time Hr: .12 Time Ot: 0"/>
    <n v="4.08"/>
    <n v="2368299"/>
    <m/>
    <x v="7"/>
  </r>
  <r>
    <n v="7550"/>
    <s v="Training"/>
    <n v="340"/>
    <d v="2023-10-03T00:00:00"/>
    <s v="Unprod Time: Task: T LIAM Time Hr: .12 Time Ot: 0"/>
    <n v="4.08"/>
    <n v="2373848"/>
    <m/>
    <x v="7"/>
  </r>
  <r>
    <n v="7550"/>
    <s v="Training"/>
    <n v="340"/>
    <d v="2023-10-05T00:00:00"/>
    <s v="Unprod Time: Task: T LIAM Time Hr: .12 Time Ot: 0"/>
    <n v="4.08"/>
    <n v="2377442"/>
    <m/>
    <x v="7"/>
  </r>
  <r>
    <n v="7550"/>
    <s v="Training"/>
    <n v="340"/>
    <d v="2023-10-27T00:00:00"/>
    <s v="Unprod Time: Task: T LIAM Time Hr: .12 Time Ot: 0"/>
    <n v="4.08"/>
    <n v="2405181"/>
    <m/>
    <x v="7"/>
  </r>
  <r>
    <n v="7550"/>
    <s v="Training"/>
    <n v="340"/>
    <d v="2023-11-01T00:00:00"/>
    <s v="Unprod Time: Task: T LIAM Time Hr: .12 Time Ot: 0"/>
    <n v="4.08"/>
    <n v="2411796"/>
    <m/>
    <x v="7"/>
  </r>
  <r>
    <n v="7550"/>
    <s v="Training"/>
    <n v="340"/>
    <d v="2023-11-04T00:00:00"/>
    <s v="Unprod Time: Task: T LIAM Time Hr: .12 Time Ot: 0"/>
    <n v="4.08"/>
    <n v="2416019"/>
    <m/>
    <x v="7"/>
  </r>
  <r>
    <n v="7550"/>
    <s v="Training"/>
    <n v="340"/>
    <d v="2023-11-22T00:00:00"/>
    <s v="Unprod Time: Task: T LIAM Time Hr: .12 Time Ot: 0"/>
    <n v="4.08"/>
    <n v="2439686"/>
    <m/>
    <x v="7"/>
  </r>
  <r>
    <n v="7550"/>
    <s v="Training"/>
    <n v="340"/>
    <d v="2023-11-22T00:00:00"/>
    <s v="Unprod Time: Task: T LIAM Time Hr: .12 Time Ot: 0"/>
    <n v="4.08"/>
    <n v="2439692"/>
    <m/>
    <x v="7"/>
  </r>
  <r>
    <n v="7550"/>
    <s v="Training"/>
    <n v="340"/>
    <d v="2023-11-28T00:00:00"/>
    <s v="Unprod Time: Task: T LIAM Time Hr: .12 Time Ot: 0"/>
    <n v="4.08"/>
    <n v="2447733"/>
    <m/>
    <x v="7"/>
  </r>
  <r>
    <n v="7550"/>
    <s v="Training"/>
    <n v="340"/>
    <d v="2023-12-01T00:00:00"/>
    <s v="Unprod Time: Task: T LIAM Time Hr: .12 Time Ot: 0"/>
    <n v="4.08"/>
    <n v="2454797"/>
    <m/>
    <x v="7"/>
  </r>
  <r>
    <n v="7550"/>
    <s v="Training"/>
    <n v="340"/>
    <d v="2023-12-06T00:00:00"/>
    <s v="Unprod Time: Task: T LIAM Time Hr: .12 Time Ot: 0"/>
    <n v="4.08"/>
    <n v="2460652"/>
    <m/>
    <x v="7"/>
  </r>
  <r>
    <n v="7550"/>
    <s v="Training"/>
    <n v="340"/>
    <d v="2023-12-09T00:00:00"/>
    <s v="Unprod Time: Task: T LIAM Time Hr: .12 Time Ot: 0"/>
    <n v="3.96"/>
    <n v="2465529"/>
    <m/>
    <x v="7"/>
  </r>
  <r>
    <n v="7550"/>
    <s v="Training"/>
    <n v="340"/>
    <d v="2023-12-14T00:00:00"/>
    <s v="Unprod Time: Task: T LIAM Time Hr: .12 Time Ot: 0"/>
    <n v="3.96"/>
    <n v="2472815"/>
    <m/>
    <x v="7"/>
  </r>
  <r>
    <n v="7550"/>
    <s v="Training"/>
    <n v="340"/>
    <d v="2024-01-05T00:00:00"/>
    <s v="Unprod Time: Task: T LIAM Time Hr: .12 Time Ot: 0"/>
    <n v="3.96"/>
    <n v="2495707"/>
    <m/>
    <x v="7"/>
  </r>
  <r>
    <n v="7550"/>
    <s v="Training"/>
    <n v="340"/>
    <d v="2024-01-05T00:00:00"/>
    <s v="Unprod Time: Task: T LIAM Time Hr: .12 Time Ot: 0"/>
    <n v="3.96"/>
    <n v="2495710"/>
    <m/>
    <x v="7"/>
  </r>
  <r>
    <n v="7550"/>
    <s v="Training"/>
    <n v="340"/>
    <d v="2024-01-15T00:00:00"/>
    <s v="Unprod Time: Task: T LIAM Time Hr: .12 Time Ot: 0"/>
    <n v="3.96"/>
    <n v="2506604"/>
    <m/>
    <x v="7"/>
  </r>
  <r>
    <n v="7550"/>
    <s v="Training"/>
    <n v="340"/>
    <d v="2024-01-17T00:00:00"/>
    <s v="Unprod Time: Task: T LIAM Time Hr: .12 Time Ot: 0"/>
    <n v="3.96"/>
    <n v="2509913"/>
    <m/>
    <x v="7"/>
  </r>
  <r>
    <n v="7550"/>
    <s v="Training"/>
    <n v="340"/>
    <d v="2024-01-22T00:00:00"/>
    <s v="Unprod Time: Task: T LIAM Time Hr: .12 Time Ot: 0"/>
    <n v="3.96"/>
    <n v="2516072"/>
    <m/>
    <x v="7"/>
  </r>
  <r>
    <n v="7550"/>
    <s v="Training"/>
    <n v="340"/>
    <d v="2024-01-26T00:00:00"/>
    <s v="Unprod Time: Task: T LIAM Time Hr: .12 Time Ot: 0"/>
    <n v="3.96"/>
    <n v="2523185"/>
    <m/>
    <x v="7"/>
  </r>
  <r>
    <n v="7550"/>
    <s v="Training"/>
    <n v="340"/>
    <d v="2024-02-02T00:00:00"/>
    <s v="Unprod Time: Task: T LIAM Time Hr: .12 Time Ot: 0"/>
    <n v="3.96"/>
    <n v="2532212"/>
    <m/>
    <x v="7"/>
  </r>
  <r>
    <n v="7550"/>
    <s v="Training"/>
    <n v="340"/>
    <d v="2024-02-05T00:00:00"/>
    <s v="Unprod Time: Task: T LIAM Time Hr: .12 Time Ot: 0"/>
    <n v="3.96"/>
    <n v="2533981"/>
    <m/>
    <x v="7"/>
  </r>
  <r>
    <n v="7550"/>
    <s v="Training"/>
    <n v="340"/>
    <d v="2024-02-17T00:00:00"/>
    <s v="Unprod Time: Task: T LIAM Time Hr: .12 Time Ot: 0"/>
    <n v="3.96"/>
    <n v="2550170"/>
    <m/>
    <x v="7"/>
  </r>
  <r>
    <n v="7550"/>
    <s v="Training"/>
    <n v="340"/>
    <d v="2023-03-27T00:00:00"/>
    <s v="Unprod Time: Task: T LIAM Time Hr: .13 Time Ot: 0"/>
    <n v="4.42"/>
    <n v="2135988"/>
    <m/>
    <x v="7"/>
  </r>
  <r>
    <n v="7550"/>
    <s v="Training"/>
    <n v="340"/>
    <d v="2023-05-06T00:00:00"/>
    <s v="Unprod Time: Task: T LIAM Time Hr: .13 Time Ot: 0"/>
    <n v="4.42"/>
    <n v="2183373"/>
    <m/>
    <x v="7"/>
  </r>
  <r>
    <n v="7550"/>
    <s v="Training"/>
    <n v="340"/>
    <d v="2023-05-09T00:00:00"/>
    <s v="Unprod Time: Task: T LIAM Time Hr: .13 Time Ot: 0"/>
    <n v="4.42"/>
    <n v="2185932"/>
    <m/>
    <x v="7"/>
  </r>
  <r>
    <n v="7550"/>
    <s v="Training"/>
    <n v="340"/>
    <d v="2023-05-12T00:00:00"/>
    <s v="Unprod Time: Task: T LIAM Time Hr: .13 Time Ot: 0"/>
    <n v="4.42"/>
    <n v="2191984"/>
    <m/>
    <x v="7"/>
  </r>
  <r>
    <n v="7550"/>
    <s v="Training"/>
    <n v="340"/>
    <d v="2023-05-16T00:00:00"/>
    <s v="Unprod Time: Task: T LIAM Time Hr: .13 Time Ot: 0"/>
    <n v="4.42"/>
    <n v="2194690"/>
    <m/>
    <x v="7"/>
  </r>
  <r>
    <n v="7550"/>
    <s v="Training"/>
    <n v="340"/>
    <d v="2023-05-29T00:00:00"/>
    <s v="Unprod Time: Task: T LIAM Time Hr: .13 Time Ot: 0"/>
    <n v="4.42"/>
    <n v="2211838"/>
    <m/>
    <x v="7"/>
  </r>
  <r>
    <n v="7550"/>
    <s v="Training"/>
    <n v="340"/>
    <d v="2023-05-29T00:00:00"/>
    <s v="Unprod Time: Task: T LIAM Time Hr: .13 Time Ot: 0"/>
    <n v="4.42"/>
    <n v="2211842"/>
    <m/>
    <x v="7"/>
  </r>
  <r>
    <n v="7550"/>
    <s v="Training"/>
    <n v="340"/>
    <d v="2023-06-09T00:00:00"/>
    <s v="Unprod Time: Task: T LIAM Time Hr: .13 Time Ot: 0"/>
    <n v="4.42"/>
    <n v="2227191"/>
    <m/>
    <x v="7"/>
  </r>
  <r>
    <n v="7550"/>
    <s v="Training"/>
    <n v="340"/>
    <d v="2023-06-22T00:00:00"/>
    <s v="Unprod Time: Task: T LIAM Time Hr: .13 Time Ot: 0"/>
    <n v="4.42"/>
    <n v="2243534"/>
    <m/>
    <x v="7"/>
  </r>
  <r>
    <n v="7550"/>
    <s v="Training"/>
    <n v="340"/>
    <d v="2023-07-07T00:00:00"/>
    <s v="Unprod Time: Task: T LIAM Time Hr: .13 Time Ot: 0"/>
    <n v="4.42"/>
    <n v="2263898"/>
    <m/>
    <x v="7"/>
  </r>
  <r>
    <n v="7550"/>
    <s v="Training"/>
    <n v="340"/>
    <d v="2023-07-13T00:00:00"/>
    <s v="Unprod Time: Task: T LIAM Time Hr: .13 Time Ot: 0"/>
    <n v="4.42"/>
    <n v="2270860"/>
    <m/>
    <x v="7"/>
  </r>
  <r>
    <n v="7550"/>
    <s v="Training"/>
    <n v="340"/>
    <d v="2023-07-13T00:00:00"/>
    <s v="Unprod Time: Task: T LIAM Time Hr: .13 Time Ot: 0"/>
    <n v="4.42"/>
    <n v="2270861"/>
    <m/>
    <x v="7"/>
  </r>
  <r>
    <n v="7550"/>
    <s v="Training"/>
    <n v="340"/>
    <d v="2023-07-26T00:00:00"/>
    <s v="Unprod Time: Task: T LIAM Time Hr: .13 Time Ot: 0"/>
    <n v="4.42"/>
    <n v="2285151"/>
    <m/>
    <x v="7"/>
  </r>
  <r>
    <n v="7550"/>
    <s v="Training"/>
    <n v="340"/>
    <d v="2023-08-01T00:00:00"/>
    <s v="Unprod Time: Task: T LIAM Time Hr: .13 Time Ot: 0"/>
    <n v="4.42"/>
    <n v="2293546"/>
    <m/>
    <x v="7"/>
  </r>
  <r>
    <n v="7550"/>
    <s v="Training"/>
    <n v="340"/>
    <d v="2023-08-18T00:00:00"/>
    <s v="Unprod Time: Task: T LIAM Time Hr: .13 Time Ot: 0"/>
    <n v="4.42"/>
    <n v="2315630"/>
    <m/>
    <x v="7"/>
  </r>
  <r>
    <n v="7550"/>
    <s v="Training"/>
    <n v="340"/>
    <d v="2023-09-01T00:00:00"/>
    <s v="Unprod Time: Task: T LIAM Time Hr: .13 Time Ot: 0"/>
    <n v="4.42"/>
    <n v="2334437"/>
    <m/>
    <x v="7"/>
  </r>
  <r>
    <n v="7550"/>
    <s v="Training"/>
    <n v="340"/>
    <d v="2023-09-19T00:00:00"/>
    <s v="Unprod Time: Task: T LIAM Time Hr: .13 Time Ot: 0"/>
    <n v="4.42"/>
    <n v="2355220"/>
    <m/>
    <x v="7"/>
  </r>
  <r>
    <n v="7550"/>
    <s v="Training"/>
    <n v="340"/>
    <d v="2023-10-16T00:00:00"/>
    <s v="Unprod Time: Task: T LIAM Time Hr: .13 Time Ot: 0"/>
    <n v="4.42"/>
    <n v="2390962"/>
    <m/>
    <x v="7"/>
  </r>
  <r>
    <n v="7550"/>
    <s v="Training"/>
    <n v="340"/>
    <d v="2023-10-25T00:00:00"/>
    <s v="Unprod Time: Task: T LIAM Time Hr: .13 Time Ot: 0"/>
    <n v="4.42"/>
    <n v="2401745"/>
    <m/>
    <x v="7"/>
  </r>
  <r>
    <n v="7550"/>
    <s v="Training"/>
    <n v="340"/>
    <d v="2023-10-30T00:00:00"/>
    <s v="Unprod Time: Task: T LIAM Time Hr: .13 Time Ot: 0"/>
    <n v="4.42"/>
    <n v="2407577"/>
    <m/>
    <x v="7"/>
  </r>
  <r>
    <n v="7550"/>
    <s v="Training"/>
    <n v="340"/>
    <d v="2023-11-04T00:00:00"/>
    <s v="Unprod Time: Task: T LIAM Time Hr: .13 Time Ot: 0"/>
    <n v="4.42"/>
    <n v="2416024"/>
    <m/>
    <x v="7"/>
  </r>
  <r>
    <n v="7550"/>
    <s v="Training"/>
    <n v="340"/>
    <d v="2023-11-06T00:00:00"/>
    <s v="Unprod Time: Task: T LIAM Time Hr: .13 Time Ot: 0"/>
    <n v="4.42"/>
    <n v="2417408"/>
    <m/>
    <x v="7"/>
  </r>
  <r>
    <n v="7550"/>
    <s v="Training"/>
    <n v="340"/>
    <d v="2023-11-22T00:00:00"/>
    <s v="Unprod Time: Task: T LIAM Time Hr: .13 Time Ot: 0"/>
    <n v="4.42"/>
    <n v="2439690"/>
    <m/>
    <x v="7"/>
  </r>
  <r>
    <n v="7550"/>
    <s v="Training"/>
    <n v="340"/>
    <d v="2023-12-08T00:00:00"/>
    <s v="Unprod Time: Task: T LIAM Time Hr: .13 Time Ot: 0"/>
    <n v="4.29"/>
    <n v="2464744"/>
    <m/>
    <x v="7"/>
  </r>
  <r>
    <n v="7550"/>
    <s v="Training"/>
    <n v="340"/>
    <d v="2024-01-06T00:00:00"/>
    <s v="Unprod Time: Task: T LIAM Time Hr: .13 Time Ot: 0"/>
    <n v="4.29"/>
    <n v="2496434"/>
    <m/>
    <x v="7"/>
  </r>
  <r>
    <n v="7550"/>
    <s v="Training"/>
    <n v="340"/>
    <d v="2024-01-17T00:00:00"/>
    <s v="Unprod Time: Task: T LIAM Time Hr: .13 Time Ot: 0"/>
    <n v="4.29"/>
    <n v="2509916"/>
    <m/>
    <x v="7"/>
  </r>
  <r>
    <n v="7550"/>
    <s v="Training"/>
    <n v="340"/>
    <d v="2024-02-16T00:00:00"/>
    <s v="Unprod Time: Task: T LIAM Time Hr: .13 Time Ot: 0"/>
    <n v="4.29"/>
    <n v="2549377"/>
    <m/>
    <x v="7"/>
  </r>
  <r>
    <n v="7550"/>
    <s v="Training"/>
    <n v="340"/>
    <d v="2023-03-03T00:00:00"/>
    <s v="Unprod Time: Task: T LIAM Time Hr: .15 Time Ot: 0"/>
    <n v="5.0999999999999996"/>
    <n v="2106211"/>
    <m/>
    <x v="7"/>
  </r>
  <r>
    <n v="7550"/>
    <s v="Training"/>
    <n v="340"/>
    <d v="2023-03-23T00:00:00"/>
    <s v="Unprod Time: Task: T LIAM Time Hr: .15 Time Ot: 0"/>
    <n v="5.0999999999999996"/>
    <n v="2132267"/>
    <m/>
    <x v="7"/>
  </r>
  <r>
    <n v="7550"/>
    <s v="Training"/>
    <n v="340"/>
    <d v="2023-04-06T00:00:00"/>
    <s v="Unprod Time: Task: T LIAM Time Hr: .15 Time Ot: 0"/>
    <n v="5.0999999999999996"/>
    <n v="2150839"/>
    <m/>
    <x v="7"/>
  </r>
  <r>
    <n v="7550"/>
    <s v="Training"/>
    <n v="340"/>
    <d v="2023-04-08T00:00:00"/>
    <s v="Unprod Time: Task: T LIAM Time Hr: .15 Time Ot: 0"/>
    <n v="5.0999999999999996"/>
    <n v="2151566"/>
    <m/>
    <x v="7"/>
  </r>
  <r>
    <n v="7550"/>
    <s v="Training"/>
    <n v="340"/>
    <d v="2023-04-14T00:00:00"/>
    <s v="Unprod Time: Task: T LIAM Time Hr: .15 Time Ot: 0"/>
    <n v="5.0999999999999996"/>
    <n v="2157659"/>
    <m/>
    <x v="7"/>
  </r>
  <r>
    <n v="7550"/>
    <s v="Training"/>
    <n v="340"/>
    <d v="2023-04-18T00:00:00"/>
    <s v="Unprod Time: Task: T LIAM Time Hr: .15 Time Ot: 0"/>
    <n v="5.0999999999999996"/>
    <n v="2160874"/>
    <m/>
    <x v="7"/>
  </r>
  <r>
    <n v="7550"/>
    <s v="Training"/>
    <n v="340"/>
    <d v="2023-05-01T00:00:00"/>
    <s v="Unprod Time: Task: T LIAM Time Hr: .15 Time Ot: 0"/>
    <n v="5.0999999999999996"/>
    <n v="2175932"/>
    <m/>
    <x v="7"/>
  </r>
  <r>
    <n v="7550"/>
    <s v="Training"/>
    <n v="340"/>
    <d v="2023-05-03T00:00:00"/>
    <s v="Unprod Time: Task: T LIAM Time Hr: .15 Time Ot: 0"/>
    <n v="5.0999999999999996"/>
    <n v="2179241"/>
    <m/>
    <x v="7"/>
  </r>
  <r>
    <n v="7550"/>
    <s v="Training"/>
    <n v="340"/>
    <d v="2023-05-08T00:00:00"/>
    <s v="Unprod Time: Task: T LIAM Time Hr: .15 Time Ot: 0"/>
    <n v="5.0999999999999996"/>
    <n v="2184723"/>
    <m/>
    <x v="7"/>
  </r>
  <r>
    <n v="7550"/>
    <s v="Training"/>
    <n v="340"/>
    <d v="2023-05-10T00:00:00"/>
    <s v="Unprod Time: Task: T LIAM Time Hr: .15 Time Ot: 0"/>
    <n v="5.0999999999999996"/>
    <n v="2187791"/>
    <m/>
    <x v="7"/>
  </r>
  <r>
    <n v="7550"/>
    <s v="Training"/>
    <n v="340"/>
    <d v="2023-05-12T00:00:00"/>
    <s v="Unprod Time: Task: T LIAM Time Hr: .15 Time Ot: 0"/>
    <n v="5.0999999999999996"/>
    <n v="2191982"/>
    <m/>
    <x v="7"/>
  </r>
  <r>
    <n v="7550"/>
    <s v="Training"/>
    <n v="340"/>
    <d v="2023-06-01T00:00:00"/>
    <s v="Unprod Time: Task: T LIAM Time Hr: .15 Time Ot: 0"/>
    <n v="5.0999999999999996"/>
    <n v="2218160"/>
    <m/>
    <x v="7"/>
  </r>
  <r>
    <n v="7550"/>
    <s v="Training"/>
    <n v="340"/>
    <d v="2023-06-26T00:00:00"/>
    <s v="Unprod Time: Task: T LIAM Time Hr: .15 Time Ot: 0"/>
    <n v="5.0999999999999996"/>
    <n v="2247411"/>
    <m/>
    <x v="7"/>
  </r>
  <r>
    <n v="7550"/>
    <s v="Training"/>
    <n v="340"/>
    <d v="2023-06-27T00:00:00"/>
    <s v="Unprod Time: Task: T LIAM Time Hr: .15 Time Ot: 0"/>
    <n v="5.0999999999999996"/>
    <n v="2249126"/>
    <m/>
    <x v="7"/>
  </r>
  <r>
    <n v="7550"/>
    <s v="Training"/>
    <n v="340"/>
    <d v="2023-06-28T00:00:00"/>
    <s v="Unprod Time: Task: T LIAM Time Hr: .15 Time Ot: 0"/>
    <n v="5.0999999999999996"/>
    <n v="2251024"/>
    <m/>
    <x v="7"/>
  </r>
  <r>
    <n v="7550"/>
    <s v="Training"/>
    <n v="340"/>
    <d v="2023-06-29T00:00:00"/>
    <s v="Unprod Time: Task: T LIAM Time Hr: .15 Time Ot: 0"/>
    <n v="5.0999999999999996"/>
    <n v="2252953"/>
    <m/>
    <x v="7"/>
  </r>
  <r>
    <n v="7550"/>
    <s v="Training"/>
    <n v="340"/>
    <d v="2023-07-04T00:00:00"/>
    <s v="Unprod Time: Task: T LIAM Time Hr: .15 Time Ot: 0"/>
    <n v="5.0999999999999996"/>
    <n v="2258807"/>
    <m/>
    <x v="7"/>
  </r>
  <r>
    <n v="7550"/>
    <s v="Training"/>
    <n v="340"/>
    <d v="2023-07-07T00:00:00"/>
    <s v="Unprod Time: Task: T LIAM Time Hr: .15 Time Ot: 0"/>
    <n v="5.0999999999999996"/>
    <n v="2263890"/>
    <m/>
    <x v="7"/>
  </r>
  <r>
    <n v="7550"/>
    <s v="Training"/>
    <n v="340"/>
    <d v="2023-07-11T00:00:00"/>
    <s v="Unprod Time: Task: T LIAM Time Hr: .15 Time Ot: 0"/>
    <n v="5.0999999999999996"/>
    <n v="2267451"/>
    <m/>
    <x v="7"/>
  </r>
  <r>
    <n v="7550"/>
    <s v="Training"/>
    <n v="340"/>
    <d v="2023-08-03T00:00:00"/>
    <s v="Unprod Time: Task: T LIAM Time Hr: .15 Time Ot: 0"/>
    <n v="5.0999999999999996"/>
    <n v="2296909"/>
    <m/>
    <x v="7"/>
  </r>
  <r>
    <n v="7550"/>
    <s v="Training"/>
    <n v="340"/>
    <d v="2023-08-16T00:00:00"/>
    <s v="Unprod Time: Task: T LIAM Time Hr: .15 Time Ot: 0"/>
    <n v="5.0999999999999996"/>
    <n v="2312384"/>
    <m/>
    <x v="7"/>
  </r>
  <r>
    <n v="7550"/>
    <s v="Training"/>
    <n v="340"/>
    <d v="2023-08-21T00:00:00"/>
    <s v="Unprod Time: Task: T LIAM Time Hr: .15 Time Ot: 0"/>
    <n v="5.0999999999999996"/>
    <n v="2317843"/>
    <m/>
    <x v="7"/>
  </r>
  <r>
    <n v="7550"/>
    <s v="Training"/>
    <n v="340"/>
    <d v="2023-08-28T00:00:00"/>
    <s v="Unprod Time: Task: T LIAM Time Hr: .15 Time Ot: 0"/>
    <n v="5.0999999999999996"/>
    <n v="2327173"/>
    <m/>
    <x v="7"/>
  </r>
  <r>
    <n v="7550"/>
    <s v="Training"/>
    <n v="340"/>
    <d v="2023-10-17T00:00:00"/>
    <s v="Unprod Time: Task: T LIAM Time Hr: .15 Time Ot: 0"/>
    <n v="5.0999999999999996"/>
    <n v="2392466"/>
    <m/>
    <x v="7"/>
  </r>
  <r>
    <n v="7550"/>
    <s v="Training"/>
    <n v="340"/>
    <d v="2023-11-21T00:00:00"/>
    <s v="Unprod Time: Task: T LIAM Time Hr: .15 Time Ot: 0"/>
    <n v="5.0999999999999996"/>
    <n v="2437890"/>
    <m/>
    <x v="7"/>
  </r>
  <r>
    <n v="7550"/>
    <s v="Training"/>
    <n v="340"/>
    <d v="2024-01-15T00:00:00"/>
    <s v="Unprod Time: Task: T LIAM Time Hr: .15 Time Ot: 0"/>
    <n v="4.95"/>
    <n v="2506607"/>
    <m/>
    <x v="7"/>
  </r>
  <r>
    <n v="7550"/>
    <s v="Training"/>
    <n v="340"/>
    <d v="2024-01-20T00:00:00"/>
    <s v="Unprod Time: Task: T LIAM Time Hr: .15 Time Ot: 0"/>
    <n v="4.95"/>
    <n v="2514665"/>
    <m/>
    <x v="7"/>
  </r>
  <r>
    <n v="7550"/>
    <s v="Training"/>
    <n v="340"/>
    <d v="2024-01-25T00:00:00"/>
    <s v="Unprod Time: Task: T LIAM Time Hr: .15 Time Ot: 0"/>
    <n v="4.95"/>
    <n v="2521001"/>
    <m/>
    <x v="7"/>
  </r>
  <r>
    <n v="7550"/>
    <s v="Training"/>
    <n v="340"/>
    <d v="2024-02-08T00:00:00"/>
    <s v="Unprod Time: Task: T LIAM Time Hr: .15 Time Ot: 0"/>
    <n v="4.95"/>
    <n v="2537405"/>
    <m/>
    <x v="7"/>
  </r>
  <r>
    <n v="7550"/>
    <s v="Training"/>
    <n v="340"/>
    <d v="2024-02-15T00:00:00"/>
    <s v="Unprod Time: Task: T LIAM Time Hr: .15 Time Ot: 0"/>
    <n v="4.95"/>
    <n v="2547375"/>
    <m/>
    <x v="7"/>
  </r>
  <r>
    <n v="7550"/>
    <s v="Training"/>
    <n v="340"/>
    <d v="2024-02-15T00:00:00"/>
    <s v="Unprod Time: Task: T LIAM Time Hr: .15 Time Ot: 0"/>
    <n v="4.95"/>
    <n v="2547376"/>
    <m/>
    <x v="7"/>
  </r>
  <r>
    <n v="7550"/>
    <s v="Training"/>
    <n v="340"/>
    <d v="2024-02-26T00:00:00"/>
    <s v="Unprod Time: Task: T LIAM Time Hr: .15 Time Ot: 0"/>
    <n v="4.95"/>
    <n v="2562020"/>
    <m/>
    <x v="7"/>
  </r>
  <r>
    <n v="7550"/>
    <s v="Training"/>
    <n v="340"/>
    <d v="2023-03-13T00:00:00"/>
    <s v="Unprod Time: Task: T LIAM Time Hr: .17 Time Ot: 0"/>
    <n v="5.78"/>
    <n v="2117524"/>
    <m/>
    <x v="7"/>
  </r>
  <r>
    <n v="7550"/>
    <s v="Training"/>
    <n v="340"/>
    <d v="2023-03-23T00:00:00"/>
    <s v="Unprod Time: Task: T LIAM Time Hr: .17 Time Ot: 0"/>
    <n v="5.78"/>
    <n v="2132261"/>
    <m/>
    <x v="7"/>
  </r>
  <r>
    <n v="7550"/>
    <s v="Training"/>
    <n v="340"/>
    <d v="2023-04-04T00:00:00"/>
    <s v="Unprod Time: Task: T LIAM Time Hr: .17 Time Ot: 0"/>
    <n v="5.78"/>
    <n v="2147654"/>
    <m/>
    <x v="7"/>
  </r>
  <r>
    <n v="7550"/>
    <s v="Training"/>
    <n v="340"/>
    <d v="2023-04-04T00:00:00"/>
    <s v="Unprod Time: Task: T LIAM Time Hr: .17 Time Ot: 0"/>
    <n v="5.78"/>
    <n v="2147658"/>
    <m/>
    <x v="7"/>
  </r>
  <r>
    <n v="7550"/>
    <s v="Training"/>
    <n v="340"/>
    <d v="2023-04-12T00:00:00"/>
    <s v="Unprod Time: Task: T LIAM Time Hr: .17 Time Ot: 0"/>
    <n v="5.78"/>
    <n v="2154355"/>
    <m/>
    <x v="7"/>
  </r>
  <r>
    <n v="7550"/>
    <s v="Training"/>
    <n v="340"/>
    <d v="2023-04-13T00:00:00"/>
    <s v="Unprod Time: Task: T LIAM Time Hr: .17 Time Ot: 0"/>
    <n v="5.78"/>
    <n v="2156033"/>
    <m/>
    <x v="7"/>
  </r>
  <r>
    <n v="7550"/>
    <s v="Training"/>
    <n v="340"/>
    <d v="2023-05-11T00:00:00"/>
    <s v="Unprod Time: Task: T LIAM Time Hr: .17 Time Ot: 0"/>
    <n v="5.78"/>
    <n v="2189468"/>
    <m/>
    <x v="7"/>
  </r>
  <r>
    <n v="7550"/>
    <s v="Training"/>
    <n v="340"/>
    <d v="2023-06-02T00:00:00"/>
    <s v="Unprod Time: Task: T LIAM Time Hr: .17 Time Ot: 0"/>
    <n v="5.78"/>
    <n v="2219744"/>
    <m/>
    <x v="7"/>
  </r>
  <r>
    <n v="7550"/>
    <s v="Training"/>
    <n v="340"/>
    <d v="2023-06-06T00:00:00"/>
    <s v="Unprod Time: Task: T LIAM Time Hr: .17 Time Ot: 0"/>
    <n v="5.78"/>
    <n v="2221573"/>
    <m/>
    <x v="7"/>
  </r>
  <r>
    <n v="7550"/>
    <s v="Training"/>
    <n v="340"/>
    <d v="2023-06-15T00:00:00"/>
    <s v="Unprod Time: Task: T LIAM Time Hr: .17 Time Ot: 0"/>
    <n v="5.78"/>
    <n v="2234410"/>
    <m/>
    <x v="7"/>
  </r>
  <r>
    <n v="7550"/>
    <s v="Training"/>
    <n v="340"/>
    <d v="2023-06-24T00:00:00"/>
    <s v="Unprod Time: Task: T LIAM Time Hr: .17 Time Ot: 0"/>
    <n v="5.78"/>
    <n v="2246144"/>
    <m/>
    <x v="7"/>
  </r>
  <r>
    <n v="7550"/>
    <s v="Training"/>
    <n v="340"/>
    <d v="2023-07-06T00:00:00"/>
    <s v="Unprod Time: Task: T LIAM Time Hr: .17 Time Ot: 0"/>
    <n v="5.78"/>
    <n v="2262161"/>
    <m/>
    <x v="7"/>
  </r>
  <r>
    <n v="7550"/>
    <s v="Training"/>
    <n v="340"/>
    <d v="2023-07-11T00:00:00"/>
    <s v="Unprod Time: Task: T LIAM Time Hr: .17 Time Ot: 0"/>
    <n v="5.78"/>
    <n v="2267453"/>
    <m/>
    <x v="7"/>
  </r>
  <r>
    <n v="7550"/>
    <s v="Training"/>
    <n v="340"/>
    <d v="2023-07-12T00:00:00"/>
    <s v="Unprod Time: Task: T LIAM Time Hr: .17 Time Ot: 0"/>
    <n v="5.78"/>
    <n v="2269052"/>
    <m/>
    <x v="7"/>
  </r>
  <r>
    <n v="7550"/>
    <s v="Training"/>
    <n v="340"/>
    <d v="2023-07-20T00:00:00"/>
    <s v="Unprod Time: Task: T LIAM Time Hr: .17 Time Ot: 0"/>
    <n v="5.78"/>
    <n v="2277962"/>
    <m/>
    <x v="7"/>
  </r>
  <r>
    <n v="7550"/>
    <s v="Training"/>
    <n v="340"/>
    <d v="2023-07-26T00:00:00"/>
    <s v="Unprod Time: Task: T LIAM Time Hr: .17 Time Ot: 0"/>
    <n v="5.78"/>
    <n v="2285149"/>
    <m/>
    <x v="7"/>
  </r>
  <r>
    <n v="7550"/>
    <s v="Training"/>
    <n v="340"/>
    <d v="2023-07-29T00:00:00"/>
    <s v="Unprod Time: Task: T LIAM Time Hr: .17 Time Ot: 0"/>
    <n v="5.78"/>
    <n v="2289131"/>
    <m/>
    <x v="7"/>
  </r>
  <r>
    <n v="7550"/>
    <s v="Training"/>
    <n v="340"/>
    <d v="2023-08-09T00:00:00"/>
    <s v="Unprod Time: Task: T LIAM Time Hr: .17 Time Ot: 0"/>
    <n v="5.78"/>
    <n v="2303786"/>
    <m/>
    <x v="7"/>
  </r>
  <r>
    <n v="7550"/>
    <s v="Training"/>
    <n v="340"/>
    <d v="2023-08-17T00:00:00"/>
    <s v="Unprod Time: Task: T LIAM Time Hr: .17 Time Ot: 0"/>
    <n v="5.78"/>
    <n v="2314190"/>
    <m/>
    <x v="7"/>
  </r>
  <r>
    <n v="7550"/>
    <s v="Training"/>
    <n v="340"/>
    <d v="2023-08-23T00:00:00"/>
    <s v="Unprod Time: Task: T LIAM Time Hr: .17 Time Ot: 0"/>
    <n v="5.78"/>
    <n v="2321108"/>
    <m/>
    <x v="7"/>
  </r>
  <r>
    <n v="7550"/>
    <s v="Training"/>
    <n v="340"/>
    <d v="2023-08-26T00:00:00"/>
    <s v="Unprod Time: Task: T LIAM Time Hr: .17 Time Ot: 0"/>
    <n v="5.78"/>
    <n v="2325751"/>
    <m/>
    <x v="7"/>
  </r>
  <r>
    <n v="7550"/>
    <s v="Training"/>
    <n v="340"/>
    <d v="2023-08-28T00:00:00"/>
    <s v="Unprod Time: Task: T LIAM Time Hr: .17 Time Ot: 0"/>
    <n v="5.78"/>
    <n v="2327170"/>
    <m/>
    <x v="7"/>
  </r>
  <r>
    <n v="7550"/>
    <s v="Training"/>
    <n v="340"/>
    <d v="2023-09-13T00:00:00"/>
    <s v="Unprod Time: Task: T LIAM Time Hr: .17 Time Ot: 0"/>
    <n v="5.78"/>
    <n v="2348229"/>
    <m/>
    <x v="7"/>
  </r>
  <r>
    <n v="7550"/>
    <s v="Training"/>
    <n v="340"/>
    <d v="2023-10-10T00:00:00"/>
    <s v="Unprod Time: Task: T LIAM Time Hr: .17 Time Ot: 0"/>
    <n v="5.78"/>
    <n v="2383185"/>
    <m/>
    <x v="7"/>
  </r>
  <r>
    <n v="7550"/>
    <s v="Training"/>
    <n v="340"/>
    <d v="2023-10-16T00:00:00"/>
    <s v="Unprod Time: Task: T LIAM Time Hr: .17 Time Ot: 0"/>
    <n v="5.78"/>
    <n v="2390963"/>
    <m/>
    <x v="7"/>
  </r>
  <r>
    <n v="7550"/>
    <s v="Training"/>
    <n v="340"/>
    <d v="2023-10-24T00:00:00"/>
    <s v="Unprod Time: Task: T LIAM Time Hr: .17 Time Ot: 0"/>
    <n v="5.78"/>
    <n v="2399833"/>
    <m/>
    <x v="7"/>
  </r>
  <r>
    <n v="7550"/>
    <s v="Training"/>
    <n v="340"/>
    <d v="2023-10-26T00:00:00"/>
    <s v="Unprod Time: Task: T LIAM Time Hr: .17 Time Ot: 0"/>
    <n v="5.78"/>
    <n v="2403389"/>
    <m/>
    <x v="7"/>
  </r>
  <r>
    <n v="7550"/>
    <s v="Training"/>
    <n v="340"/>
    <d v="2023-11-09T00:00:00"/>
    <s v="Unprod Time: Task: T LIAM Time Hr: .17 Time Ot: 0"/>
    <n v="5.78"/>
    <n v="2422938"/>
    <m/>
    <x v="7"/>
  </r>
  <r>
    <n v="7550"/>
    <s v="Training"/>
    <n v="340"/>
    <d v="2023-11-18T00:00:00"/>
    <s v="Unprod Time: Task: T LIAM Time Hr: .17 Time Ot: 0"/>
    <n v="5.78"/>
    <n v="2434693"/>
    <m/>
    <x v="7"/>
  </r>
  <r>
    <n v="7550"/>
    <s v="Training"/>
    <n v="340"/>
    <d v="2023-12-08T00:00:00"/>
    <s v="Unprod Time: Task: T LIAM Time Hr: .17 Time Ot: 0"/>
    <n v="5.61"/>
    <n v="2464747"/>
    <m/>
    <x v="7"/>
  </r>
  <r>
    <n v="7550"/>
    <s v="Training"/>
    <n v="340"/>
    <d v="2023-12-22T00:00:00"/>
    <s v="Unprod Time: Task: T LIAM Time Hr: .17 Time Ot: 0"/>
    <n v="5.61"/>
    <n v="2486769"/>
    <m/>
    <x v="7"/>
  </r>
  <r>
    <n v="7550"/>
    <s v="Training"/>
    <n v="340"/>
    <d v="2023-12-27T00:00:00"/>
    <s v="Unprod Time: Task: T LIAM Time Hr: .17 Time Ot: 0"/>
    <n v="5.61"/>
    <n v="2486784"/>
    <m/>
    <x v="7"/>
  </r>
  <r>
    <n v="7550"/>
    <s v="Training"/>
    <n v="340"/>
    <d v="2024-01-08T00:00:00"/>
    <s v="Unprod Time: Task: T LIAM Time Hr: .17 Time Ot: 0"/>
    <n v="5.61"/>
    <n v="2497732"/>
    <m/>
    <x v="7"/>
  </r>
  <r>
    <n v="7550"/>
    <s v="Training"/>
    <n v="340"/>
    <d v="2023-03-14T00:00:00"/>
    <s v="Unprod Time: Task: T LIAM Time Hr: .18 Time Ot: 0"/>
    <n v="6.12"/>
    <n v="2119323"/>
    <m/>
    <x v="7"/>
  </r>
  <r>
    <n v="7550"/>
    <s v="Training"/>
    <n v="340"/>
    <d v="2023-04-18T00:00:00"/>
    <s v="Unprod Time: Task: T LIAM Time Hr: .18 Time Ot: 0"/>
    <n v="6.12"/>
    <n v="2160872"/>
    <m/>
    <x v="7"/>
  </r>
  <r>
    <n v="7550"/>
    <s v="Training"/>
    <n v="340"/>
    <d v="2023-04-18T00:00:00"/>
    <s v="Unprod Time: Task: T LIAM Time Hr: .18 Time Ot: 0"/>
    <n v="6.12"/>
    <n v="2160875"/>
    <m/>
    <x v="7"/>
  </r>
  <r>
    <n v="7550"/>
    <s v="Training"/>
    <n v="340"/>
    <d v="2023-04-26T00:00:00"/>
    <s v="Unprod Time: Task: T LIAM Time Hr: .18 Time Ot: 0"/>
    <n v="6.12"/>
    <n v="2168959"/>
    <m/>
    <x v="7"/>
  </r>
  <r>
    <n v="7550"/>
    <s v="Training"/>
    <n v="340"/>
    <d v="2023-05-15T00:00:00"/>
    <s v="Unprod Time: Task: T LIAM Time Hr: .18 Time Ot: 0"/>
    <n v="6.12"/>
    <n v="2193083"/>
    <m/>
    <x v="7"/>
  </r>
  <r>
    <n v="7550"/>
    <s v="Training"/>
    <n v="340"/>
    <d v="2023-06-02T00:00:00"/>
    <s v="Unprod Time: Task: T LIAM Time Hr: .18 Time Ot: 0"/>
    <n v="6.12"/>
    <n v="2219747"/>
    <m/>
    <x v="7"/>
  </r>
  <r>
    <n v="7550"/>
    <s v="Training"/>
    <n v="340"/>
    <d v="2023-09-27T00:00:00"/>
    <s v="Unprod Time: Task: T LIAM Time Hr: .18 Time Ot: 0"/>
    <n v="6.12"/>
    <n v="2366387"/>
    <m/>
    <x v="7"/>
  </r>
  <r>
    <n v="7550"/>
    <s v="Training"/>
    <n v="340"/>
    <d v="2023-10-04T00:00:00"/>
    <s v="Unprod Time: Task: T LIAM Time Hr: .18 Time Ot: 0"/>
    <n v="6.12"/>
    <n v="2375768"/>
    <m/>
    <x v="7"/>
  </r>
  <r>
    <n v="7550"/>
    <s v="Training"/>
    <n v="340"/>
    <d v="2023-10-25T00:00:00"/>
    <s v="Unprod Time: Task: T LIAM Time Hr: .18 Time Ot: 0"/>
    <n v="6.12"/>
    <n v="2401748"/>
    <m/>
    <x v="7"/>
  </r>
  <r>
    <n v="7550"/>
    <s v="Training"/>
    <n v="340"/>
    <d v="2023-11-06T00:00:00"/>
    <s v="Unprod Time: Task: T LIAM Time Hr: .18 Time Ot: 0"/>
    <n v="6.12"/>
    <n v="2417414"/>
    <m/>
    <x v="7"/>
  </r>
  <r>
    <n v="7550"/>
    <s v="Training"/>
    <n v="340"/>
    <d v="2023-11-08T00:00:00"/>
    <s v="Unprod Time: Task: T LIAM Time Hr: .18 Time Ot: 0"/>
    <n v="6.12"/>
    <n v="2420654"/>
    <m/>
    <x v="7"/>
  </r>
  <r>
    <n v="7550"/>
    <s v="Training"/>
    <n v="340"/>
    <d v="2023-11-17T00:00:00"/>
    <s v="Unprod Time: Task: T LIAM Time Hr: .18 Time Ot: 0"/>
    <n v="6.12"/>
    <n v="2433963"/>
    <m/>
    <x v="7"/>
  </r>
  <r>
    <n v="7550"/>
    <s v="Training"/>
    <n v="340"/>
    <d v="2023-11-28T00:00:00"/>
    <s v="Unprod Time: Task: T LIAM Time Hr: .18 Time Ot: 0"/>
    <n v="6.12"/>
    <n v="2447734"/>
    <m/>
    <x v="7"/>
  </r>
  <r>
    <n v="7550"/>
    <s v="Training"/>
    <n v="340"/>
    <d v="2023-12-27T00:00:00"/>
    <s v="Unprod Time: Task: T LIAM Time Hr: .18 Time Ot: 0"/>
    <n v="5.94"/>
    <n v="2486785"/>
    <m/>
    <x v="7"/>
  </r>
  <r>
    <n v="7550"/>
    <s v="Training"/>
    <n v="340"/>
    <d v="2024-01-08T00:00:00"/>
    <s v="Unprod Time: Task: T LIAM Time Hr: .18 Time Ot: 0"/>
    <n v="5.94"/>
    <n v="2497725"/>
    <m/>
    <x v="7"/>
  </r>
  <r>
    <n v="7550"/>
    <s v="Training"/>
    <n v="340"/>
    <d v="2024-02-12T00:00:00"/>
    <s v="Unprod Time: Task: T LIAM Time Hr: .18 Time Ot: 0"/>
    <n v="5.94"/>
    <n v="2542020"/>
    <m/>
    <x v="7"/>
  </r>
  <r>
    <n v="7550"/>
    <s v="Training"/>
    <n v="340"/>
    <d v="2023-03-01T00:00:00"/>
    <s v="Unprod Time: Task: T LIAM Time Hr: .2 Time Ot: 0"/>
    <n v="6.8"/>
    <n v="2102756"/>
    <m/>
    <x v="7"/>
  </r>
  <r>
    <n v="7550"/>
    <s v="Training"/>
    <n v="340"/>
    <d v="2023-03-10T00:00:00"/>
    <s v="Unprod Time: Task: T LIAM Time Hr: .2 Time Ot: 0"/>
    <n v="6.8"/>
    <n v="2115466"/>
    <m/>
    <x v="7"/>
  </r>
  <r>
    <n v="7550"/>
    <s v="Training"/>
    <n v="340"/>
    <d v="2023-03-16T00:00:00"/>
    <s v="Unprod Time: Task: T LIAM Time Hr: .2 Time Ot: 0"/>
    <n v="6.8"/>
    <n v="2123160"/>
    <m/>
    <x v="7"/>
  </r>
  <r>
    <n v="7550"/>
    <s v="Training"/>
    <n v="340"/>
    <d v="2023-03-17T00:00:00"/>
    <s v="Unprod Time: Task: T LIAM Time Hr: .2 Time Ot: 0"/>
    <n v="6.8"/>
    <n v="2124943"/>
    <m/>
    <x v="7"/>
  </r>
  <r>
    <n v="7550"/>
    <s v="Training"/>
    <n v="340"/>
    <d v="2023-03-30T00:00:00"/>
    <s v="Unprod Time: Task: T LIAM Time Hr: .2 Time Ot: 0"/>
    <n v="6.8"/>
    <n v="2141903"/>
    <m/>
    <x v="7"/>
  </r>
  <r>
    <n v="7550"/>
    <s v="Training"/>
    <n v="340"/>
    <d v="2023-04-03T00:00:00"/>
    <s v="Unprod Time: Task: T LIAM Time Hr: .2 Time Ot: 0"/>
    <n v="6.8"/>
    <n v="2146099"/>
    <m/>
    <x v="7"/>
  </r>
  <r>
    <n v="7550"/>
    <s v="Training"/>
    <n v="340"/>
    <d v="2023-04-19T00:00:00"/>
    <s v="Unprod Time: Task: T LIAM Time Hr: .2 Time Ot: 0"/>
    <n v="6.8"/>
    <n v="2162418"/>
    <m/>
    <x v="7"/>
  </r>
  <r>
    <n v="7550"/>
    <s v="Training"/>
    <n v="340"/>
    <d v="2023-04-21T00:00:00"/>
    <s v="Unprod Time: Task: T LIAM Time Hr: .2 Time Ot: 0"/>
    <n v="6.8"/>
    <n v="2165915"/>
    <m/>
    <x v="7"/>
  </r>
  <r>
    <n v="7550"/>
    <s v="Training"/>
    <n v="340"/>
    <d v="2023-04-27T00:00:00"/>
    <s v="Unprod Time: Task: T LIAM Time Hr: .2 Time Ot: 0"/>
    <n v="6.8"/>
    <n v="2170885"/>
    <m/>
    <x v="7"/>
  </r>
  <r>
    <n v="7550"/>
    <s v="Training"/>
    <n v="340"/>
    <d v="2023-05-11T00:00:00"/>
    <s v="Unprod Time: Task: T LIAM Time Hr: .2 Time Ot: 0"/>
    <n v="6.8"/>
    <n v="2189464"/>
    <m/>
    <x v="7"/>
  </r>
  <r>
    <n v="7550"/>
    <s v="Training"/>
    <n v="340"/>
    <d v="2023-05-22T00:00:00"/>
    <s v="Unprod Time: Task: T LIAM Time Hr: .2 Time Ot: 0"/>
    <n v="6.8"/>
    <n v="2202205"/>
    <m/>
    <x v="7"/>
  </r>
  <r>
    <n v="7550"/>
    <s v="Training"/>
    <n v="340"/>
    <d v="2023-05-25T00:00:00"/>
    <s v="Unprod Time: Task: T LIAM Time Hr: .2 Time Ot: 0"/>
    <n v="6.8"/>
    <n v="2207779"/>
    <m/>
    <x v="7"/>
  </r>
  <r>
    <n v="7550"/>
    <s v="Training"/>
    <n v="340"/>
    <d v="2023-06-26T00:00:00"/>
    <s v="Unprod Time: Task: T LIAM Time Hr: .2 Time Ot: 0"/>
    <n v="6.8"/>
    <n v="2247415"/>
    <m/>
    <x v="7"/>
  </r>
  <r>
    <n v="7550"/>
    <s v="Training"/>
    <n v="340"/>
    <d v="2023-06-28T00:00:00"/>
    <s v="Unprod Time: Task: T LIAM Time Hr: .2 Time Ot: 0"/>
    <n v="6.8"/>
    <n v="2251025"/>
    <m/>
    <x v="7"/>
  </r>
  <r>
    <n v="7550"/>
    <s v="Training"/>
    <n v="340"/>
    <d v="2023-07-05T00:00:00"/>
    <s v="Unprod Time: Task: T LIAM Time Hr: .2 Time Ot: 0"/>
    <n v="6.8"/>
    <n v="2260529"/>
    <m/>
    <x v="7"/>
  </r>
  <r>
    <n v="7550"/>
    <s v="Training"/>
    <n v="340"/>
    <d v="2023-07-18T00:00:00"/>
    <s v="Unprod Time: Task: T LIAM Time Hr: .2 Time Ot: 0"/>
    <n v="6.8"/>
    <n v="2274276"/>
    <m/>
    <x v="7"/>
  </r>
  <r>
    <n v="7550"/>
    <s v="Training"/>
    <n v="340"/>
    <d v="2023-07-24T00:00:00"/>
    <s v="Unprod Time: Task: T LIAM Time Hr: .2 Time Ot: 0"/>
    <n v="6.8"/>
    <n v="2281747"/>
    <m/>
    <x v="7"/>
  </r>
  <r>
    <n v="7550"/>
    <s v="Training"/>
    <n v="340"/>
    <d v="2023-07-27T00:00:00"/>
    <s v="Unprod Time: Task: T LIAM Time Hr: .2 Time Ot: 0"/>
    <n v="6.8"/>
    <n v="2286949"/>
    <m/>
    <x v="7"/>
  </r>
  <r>
    <n v="7550"/>
    <s v="Training"/>
    <n v="340"/>
    <d v="2023-08-04T00:00:00"/>
    <s v="Unprod Time: Task: T LIAM Time Hr: .2 Time Ot: 0"/>
    <n v="6.8"/>
    <n v="2298780"/>
    <m/>
    <x v="7"/>
  </r>
  <r>
    <n v="7550"/>
    <s v="Training"/>
    <n v="340"/>
    <d v="2023-08-07T00:00:00"/>
    <s v="Unprod Time: Task: T LIAM Time Hr: .2 Time Ot: 0"/>
    <n v="6.8"/>
    <n v="2300497"/>
    <m/>
    <x v="7"/>
  </r>
  <r>
    <n v="7550"/>
    <s v="Training"/>
    <n v="340"/>
    <d v="2023-08-09T00:00:00"/>
    <s v="Unprod Time: Task: T LIAM Time Hr: .2 Time Ot: 0"/>
    <n v="6.8"/>
    <n v="2303788"/>
    <m/>
    <x v="7"/>
  </r>
  <r>
    <n v="7550"/>
    <s v="Training"/>
    <n v="340"/>
    <d v="2023-08-16T00:00:00"/>
    <s v="Unprod Time: Task: T LIAM Time Hr: .2 Time Ot: 0"/>
    <n v="6.8"/>
    <n v="2312382"/>
    <m/>
    <x v="7"/>
  </r>
  <r>
    <n v="7550"/>
    <s v="Training"/>
    <n v="340"/>
    <d v="2023-08-16T00:00:00"/>
    <s v="Unprod Time: Task: T LIAM Time Hr: .2 Time Ot: 0"/>
    <n v="6.8"/>
    <n v="2312387"/>
    <m/>
    <x v="7"/>
  </r>
  <r>
    <n v="7550"/>
    <s v="Training"/>
    <n v="340"/>
    <d v="2023-09-27T00:00:00"/>
    <s v="Unprod Time: Task: T LIAM Time Hr: .2 Time Ot: 0"/>
    <n v="6.8"/>
    <n v="2366394"/>
    <m/>
    <x v="7"/>
  </r>
  <r>
    <n v="7550"/>
    <s v="Training"/>
    <n v="340"/>
    <d v="2023-09-29T00:00:00"/>
    <s v="Unprod Time: Task: T LIAM Time Hr: .2 Time Ot: 0"/>
    <n v="6.8"/>
    <n v="2370120"/>
    <m/>
    <x v="7"/>
  </r>
  <r>
    <n v="7550"/>
    <s v="Training"/>
    <n v="340"/>
    <d v="2023-10-04T00:00:00"/>
    <s v="Unprod Time: Task: T LIAM Time Hr: .2 Time Ot: 0"/>
    <n v="6.8"/>
    <n v="2375769"/>
    <m/>
    <x v="7"/>
  </r>
  <r>
    <n v="7550"/>
    <s v="Training"/>
    <n v="340"/>
    <d v="2023-10-10T00:00:00"/>
    <s v="Unprod Time: Task: T LIAM Time Hr: .2 Time Ot: 0"/>
    <n v="6.8"/>
    <n v="2383189"/>
    <m/>
    <x v="7"/>
  </r>
  <r>
    <n v="7550"/>
    <s v="Training"/>
    <n v="340"/>
    <d v="2023-10-16T00:00:00"/>
    <s v="Unprod Time: Task: T LIAM Time Hr: .2 Time Ot: 0"/>
    <n v="6.8"/>
    <n v="2390964"/>
    <m/>
    <x v="7"/>
  </r>
  <r>
    <n v="7550"/>
    <s v="Training"/>
    <n v="340"/>
    <d v="2023-10-27T00:00:00"/>
    <s v="Unprod Time: Task: T LIAM Time Hr: .2 Time Ot: 0"/>
    <n v="6.8"/>
    <n v="2405183"/>
    <m/>
    <x v="7"/>
  </r>
  <r>
    <n v="7550"/>
    <s v="Training"/>
    <n v="340"/>
    <d v="2023-11-23T00:00:00"/>
    <s v="Unprod Time: Task: T LIAM Time Hr: .2 Time Ot: 0"/>
    <n v="6.8"/>
    <n v="2441635"/>
    <m/>
    <x v="7"/>
  </r>
  <r>
    <n v="7550"/>
    <s v="Training"/>
    <n v="340"/>
    <d v="2023-12-06T00:00:00"/>
    <s v="Unprod Time: Task: T LIAM Time Hr: .2 Time Ot: 0"/>
    <n v="6.8"/>
    <n v="2460660"/>
    <m/>
    <x v="7"/>
  </r>
  <r>
    <n v="7550"/>
    <s v="Training"/>
    <n v="340"/>
    <d v="2023-12-16T00:00:00"/>
    <s v="Unprod Time: Task: T LIAM Time Hr: .2 Time Ot: 0"/>
    <n v="6.6"/>
    <n v="2475985"/>
    <m/>
    <x v="7"/>
  </r>
  <r>
    <n v="7550"/>
    <s v="Training"/>
    <n v="340"/>
    <d v="2024-01-04T00:00:00"/>
    <s v="Unprod Time: Task: T LIAM Time Hr: .2 Time Ot: 0"/>
    <n v="6.6"/>
    <n v="2494163"/>
    <m/>
    <x v="7"/>
  </r>
  <r>
    <n v="7550"/>
    <s v="Training"/>
    <n v="340"/>
    <d v="2024-02-22T00:00:00"/>
    <s v="Unprod Time: Task: T LIAM Time Hr: .2 Time Ot: 0"/>
    <n v="6.6"/>
    <n v="2557748"/>
    <m/>
    <x v="7"/>
  </r>
  <r>
    <n v="7550"/>
    <s v="Training"/>
    <n v="340"/>
    <d v="2023-03-22T00:00:00"/>
    <s v="Unprod Time: Task: T LIAM Time Hr: .22 Time Ot: 0"/>
    <n v="7.48"/>
    <n v="2130309"/>
    <m/>
    <x v="7"/>
  </r>
  <r>
    <n v="7550"/>
    <s v="Training"/>
    <n v="340"/>
    <d v="2023-04-08T00:00:00"/>
    <s v="Unprod Time: Task: T LIAM Time Hr: .22 Time Ot: 0"/>
    <n v="7.48"/>
    <n v="2151562"/>
    <m/>
    <x v="7"/>
  </r>
  <r>
    <n v="7550"/>
    <s v="Training"/>
    <n v="340"/>
    <d v="2023-04-12T00:00:00"/>
    <s v="Unprod Time: Task: T LIAM Time Hr: .22 Time Ot: 0"/>
    <n v="7.48"/>
    <n v="2154357"/>
    <m/>
    <x v="7"/>
  </r>
  <r>
    <n v="7550"/>
    <s v="Training"/>
    <n v="340"/>
    <d v="2023-04-19T00:00:00"/>
    <s v="Unprod Time: Task: T LIAM Time Hr: .22 Time Ot: 0"/>
    <n v="7.48"/>
    <n v="2162412"/>
    <m/>
    <x v="7"/>
  </r>
  <r>
    <n v="7550"/>
    <s v="Training"/>
    <n v="340"/>
    <d v="2023-04-24T00:00:00"/>
    <s v="Unprod Time: Task: T LIAM Time Hr: .22 Time Ot: 0"/>
    <n v="7.48"/>
    <n v="2167483"/>
    <m/>
    <x v="7"/>
  </r>
  <r>
    <n v="7550"/>
    <s v="Training"/>
    <n v="340"/>
    <d v="2023-05-05T00:00:00"/>
    <s v="Unprod Time: Task: T LIAM Time Hr: .22 Time Ot: 0"/>
    <n v="7.48"/>
    <n v="2182787"/>
    <m/>
    <x v="7"/>
  </r>
  <r>
    <n v="7550"/>
    <s v="Training"/>
    <n v="340"/>
    <d v="2023-05-15T00:00:00"/>
    <s v="Unprod Time: Task: T LIAM Time Hr: .22 Time Ot: 0"/>
    <n v="7.48"/>
    <n v="2193082"/>
    <m/>
    <x v="7"/>
  </r>
  <r>
    <n v="7550"/>
    <s v="Training"/>
    <n v="340"/>
    <d v="2023-05-31T00:00:00"/>
    <s v="Unprod Time: Task: T LIAM Time Hr: .22 Time Ot: 0"/>
    <n v="7.48"/>
    <n v="2216314"/>
    <m/>
    <x v="7"/>
  </r>
  <r>
    <n v="7550"/>
    <s v="Training"/>
    <n v="340"/>
    <d v="2023-07-03T00:00:00"/>
    <s v="Unprod Time: Task: T LIAM Time Hr: .22 Time Ot: 0"/>
    <n v="7.48"/>
    <n v="2257271"/>
    <m/>
    <x v="7"/>
  </r>
  <r>
    <n v="7550"/>
    <s v="Training"/>
    <n v="340"/>
    <d v="2023-07-27T00:00:00"/>
    <s v="Unprod Time: Task: T LIAM Time Hr: .22 Time Ot: 0"/>
    <n v="7.48"/>
    <n v="2286954"/>
    <m/>
    <x v="7"/>
  </r>
  <r>
    <n v="7550"/>
    <s v="Training"/>
    <n v="340"/>
    <d v="2023-08-03T00:00:00"/>
    <s v="Unprod Time: Task: T LIAM Time Hr: .22 Time Ot: 0"/>
    <n v="7.48"/>
    <n v="2296905"/>
    <m/>
    <x v="7"/>
  </r>
  <r>
    <n v="7550"/>
    <s v="Training"/>
    <n v="340"/>
    <d v="2023-08-03T00:00:00"/>
    <s v="Unprod Time: Task: T LIAM Time Hr: .22 Time Ot: 0"/>
    <n v="7.48"/>
    <n v="2296911"/>
    <m/>
    <x v="7"/>
  </r>
  <r>
    <n v="7550"/>
    <s v="Training"/>
    <n v="340"/>
    <d v="2023-10-09T00:00:00"/>
    <s v="Unprod Time: Task: T LIAM Time Hr: .22 Time Ot: 0"/>
    <n v="7.48"/>
    <n v="2381350"/>
    <m/>
    <x v="7"/>
  </r>
  <r>
    <n v="7550"/>
    <s v="Training"/>
    <n v="340"/>
    <d v="2023-10-26T00:00:00"/>
    <s v="Unprod Time: Task: T LIAM Time Hr: .22 Time Ot: 0"/>
    <n v="7.48"/>
    <n v="2403392"/>
    <m/>
    <x v="7"/>
  </r>
  <r>
    <n v="7550"/>
    <s v="Training"/>
    <n v="340"/>
    <d v="2023-11-30T00:00:00"/>
    <s v="Unprod Time: Task: T LIAM Time Hr: .22 Time Ot: 0"/>
    <n v="7.48"/>
    <n v="2452777"/>
    <m/>
    <x v="7"/>
  </r>
  <r>
    <n v="7550"/>
    <s v="Training"/>
    <n v="340"/>
    <d v="2023-12-15T00:00:00"/>
    <s v="Unprod Time: Task: T LIAM Time Hr: .22 Time Ot: 0"/>
    <n v="7.26"/>
    <n v="2475035"/>
    <m/>
    <x v="7"/>
  </r>
  <r>
    <n v="7550"/>
    <s v="Training"/>
    <n v="340"/>
    <d v="2023-12-28T00:00:00"/>
    <s v="Unprod Time: Task: T LIAM Time Hr: .22 Time Ot: 0"/>
    <n v="7.26"/>
    <n v="2488791"/>
    <m/>
    <x v="7"/>
  </r>
  <r>
    <n v="7550"/>
    <s v="Training"/>
    <n v="340"/>
    <d v="2024-02-21T00:00:00"/>
    <s v="Unprod Time: Task: T LIAM Time Hr: .22 Time Ot: 0"/>
    <n v="7.26"/>
    <n v="2555957"/>
    <m/>
    <x v="7"/>
  </r>
  <r>
    <n v="7550"/>
    <s v="Training"/>
    <n v="340"/>
    <d v="2023-03-13T00:00:00"/>
    <s v="Unprod Time: Task: T LIAM Time Hr: .23 Time Ot: 0"/>
    <n v="7.82"/>
    <n v="2117520"/>
    <m/>
    <x v="7"/>
  </r>
  <r>
    <n v="7550"/>
    <s v="Training"/>
    <n v="340"/>
    <d v="2023-04-11T00:00:00"/>
    <s v="Unprod Time: Task: T LIAM Time Hr: .23 Time Ot: 0"/>
    <n v="7.82"/>
    <n v="2152816"/>
    <m/>
    <x v="7"/>
  </r>
  <r>
    <n v="7550"/>
    <s v="Training"/>
    <n v="340"/>
    <d v="2023-04-12T00:00:00"/>
    <s v="Unprod Time: Task: T LIAM Time Hr: .23 Time Ot: 0"/>
    <n v="7.82"/>
    <n v="2154358"/>
    <m/>
    <x v="7"/>
  </r>
  <r>
    <n v="7550"/>
    <s v="Training"/>
    <n v="340"/>
    <d v="2023-05-09T00:00:00"/>
    <s v="Unprod Time: Task: T LIAM Time Hr: .23 Time Ot: 0"/>
    <n v="7.82"/>
    <n v="2185931"/>
    <m/>
    <x v="7"/>
  </r>
  <r>
    <n v="7550"/>
    <s v="Training"/>
    <n v="340"/>
    <d v="2023-06-03T00:00:00"/>
    <s v="Unprod Time: Task: T LIAM Time Hr: .23 Time Ot: 0"/>
    <n v="7.82"/>
    <n v="2220316"/>
    <m/>
    <x v="7"/>
  </r>
  <r>
    <n v="7550"/>
    <s v="Training"/>
    <n v="340"/>
    <d v="2023-06-16T00:00:00"/>
    <s v="Unprod Time: Task: T LIAM Time Hr: .23 Time Ot: 0"/>
    <n v="7.82"/>
    <n v="2236295"/>
    <m/>
    <x v="7"/>
  </r>
  <r>
    <n v="7550"/>
    <s v="Training"/>
    <n v="340"/>
    <d v="2023-06-23T00:00:00"/>
    <s v="Unprod Time: Task: T LIAM Time Hr: .23 Time Ot: 0"/>
    <n v="7.82"/>
    <n v="2245423"/>
    <m/>
    <x v="7"/>
  </r>
  <r>
    <n v="7550"/>
    <s v="Training"/>
    <n v="340"/>
    <d v="2023-08-29T00:00:00"/>
    <s v="Unprod Time: Task: T LIAM Time Hr: .23 Time Ot: 0"/>
    <n v="7.82"/>
    <n v="2328709"/>
    <m/>
    <x v="7"/>
  </r>
  <r>
    <n v="7550"/>
    <s v="Training"/>
    <n v="340"/>
    <d v="2023-09-19T00:00:00"/>
    <s v="Unprod Time: Task: T LIAM Time Hr: .23 Time Ot: 0"/>
    <n v="7.82"/>
    <n v="2355221"/>
    <m/>
    <x v="7"/>
  </r>
  <r>
    <n v="7550"/>
    <s v="Training"/>
    <n v="340"/>
    <d v="2023-11-24T00:00:00"/>
    <s v="Unprod Time: Task: T LIAM Time Hr: .23 Time Ot: 0"/>
    <n v="7.82"/>
    <n v="2443597"/>
    <m/>
    <x v="7"/>
  </r>
  <r>
    <n v="7550"/>
    <s v="Training"/>
    <n v="340"/>
    <d v="2023-11-30T00:00:00"/>
    <s v="Unprod Time: Task: T LIAM Time Hr: .23 Time Ot: 0"/>
    <n v="7.82"/>
    <n v="2452771"/>
    <m/>
    <x v="7"/>
  </r>
  <r>
    <n v="7550"/>
    <s v="Training"/>
    <n v="340"/>
    <d v="2023-12-05T00:00:00"/>
    <s v="Unprod Time: Task: T LIAM Time Hr: .23 Time Ot: 0"/>
    <n v="7.82"/>
    <n v="2458782"/>
    <m/>
    <x v="7"/>
  </r>
  <r>
    <n v="7550"/>
    <s v="Training"/>
    <n v="340"/>
    <d v="2024-01-06T00:00:00"/>
    <s v="Unprod Time: Task: T LIAM Time Hr: .23 Time Ot: 0"/>
    <n v="7.59"/>
    <n v="2496436"/>
    <m/>
    <x v="7"/>
  </r>
  <r>
    <n v="7550"/>
    <s v="Training"/>
    <n v="340"/>
    <d v="2024-02-05T00:00:00"/>
    <s v="Unprod Time: Task: T LIAM Time Hr: .23 Time Ot: 0"/>
    <n v="7.59"/>
    <n v="2533980"/>
    <m/>
    <x v="7"/>
  </r>
  <r>
    <n v="7550"/>
    <s v="Training"/>
    <n v="340"/>
    <d v="2024-02-14T00:00:00"/>
    <s v="Unprod Time: Task: T LIAM Time Hr: .23 Time Ot: 0"/>
    <n v="7.59"/>
    <n v="2545627"/>
    <m/>
    <x v="7"/>
  </r>
  <r>
    <n v="7550"/>
    <s v="Training"/>
    <n v="340"/>
    <d v="2023-03-02T00:00:00"/>
    <s v="Unprod Time: Task: T LIAM Time Hr: .25 Time Ot: 0"/>
    <n v="8.5"/>
    <n v="2104369"/>
    <m/>
    <x v="7"/>
  </r>
  <r>
    <n v="7550"/>
    <s v="Training"/>
    <n v="340"/>
    <d v="2023-03-02T00:00:00"/>
    <s v="Unprod Time: Task: T LIAM Time Hr: .25 Time Ot: 0"/>
    <n v="8.5"/>
    <n v="2104372"/>
    <m/>
    <x v="7"/>
  </r>
  <r>
    <n v="7550"/>
    <s v="Training"/>
    <n v="340"/>
    <d v="2023-03-10T00:00:00"/>
    <s v="Unprod Time: Task: T LIAM Time Hr: .25 Time Ot: 0"/>
    <n v="8.5"/>
    <n v="2115469"/>
    <m/>
    <x v="7"/>
  </r>
  <r>
    <n v="7550"/>
    <s v="Training"/>
    <n v="340"/>
    <d v="2023-03-20T00:00:00"/>
    <s v="Unprod Time: Task: T LIAM Time Hr: .25 Time Ot: 0"/>
    <n v="8.5"/>
    <n v="2126956"/>
    <m/>
    <x v="7"/>
  </r>
  <r>
    <n v="7550"/>
    <s v="Training"/>
    <n v="340"/>
    <d v="2023-04-21T00:00:00"/>
    <s v="Unprod Time: Task: T LIAM Time Hr: .25 Time Ot: 0"/>
    <n v="8.5"/>
    <n v="2165914"/>
    <m/>
    <x v="7"/>
  </r>
  <r>
    <n v="7550"/>
    <s v="Training"/>
    <n v="340"/>
    <d v="2023-04-26T00:00:00"/>
    <s v="Unprod Time: Task: T LIAM Time Hr: .25 Time Ot: 0"/>
    <n v="8.5"/>
    <n v="2168955"/>
    <m/>
    <x v="7"/>
  </r>
  <r>
    <n v="7550"/>
    <s v="Training"/>
    <n v="340"/>
    <d v="2023-04-27T00:00:00"/>
    <s v="Unprod Time: Task: T LIAM Time Hr: .25 Time Ot: 0"/>
    <n v="8.5"/>
    <n v="2170887"/>
    <m/>
    <x v="7"/>
  </r>
  <r>
    <n v="7550"/>
    <s v="Training"/>
    <n v="340"/>
    <d v="2023-04-28T00:00:00"/>
    <s v="Unprod Time: Task: T LIAM Time Hr: .25 Time Ot: 0"/>
    <n v="8.5"/>
    <n v="2173658"/>
    <m/>
    <x v="7"/>
  </r>
  <r>
    <n v="7550"/>
    <s v="Training"/>
    <n v="340"/>
    <d v="2023-05-08T00:00:00"/>
    <s v="Unprod Time: Task: T LIAM Time Hr: .25 Time Ot: 0"/>
    <n v="8.5"/>
    <n v="2184721"/>
    <m/>
    <x v="7"/>
  </r>
  <r>
    <n v="7550"/>
    <s v="Training"/>
    <n v="340"/>
    <d v="2023-05-11T00:00:00"/>
    <s v="Unprod Time: Task: T LIAM Time Hr: .25 Time Ot: 0"/>
    <n v="8.5"/>
    <n v="2189465"/>
    <m/>
    <x v="7"/>
  </r>
  <r>
    <n v="7550"/>
    <s v="Training"/>
    <n v="340"/>
    <d v="2023-06-29T00:00:00"/>
    <s v="Unprod Time: Task: T LIAM Time Hr: .25 Time Ot: 0"/>
    <n v="8.5"/>
    <n v="2252958"/>
    <m/>
    <x v="7"/>
  </r>
  <r>
    <n v="7550"/>
    <s v="Training"/>
    <n v="340"/>
    <d v="2023-07-07T00:00:00"/>
    <s v="Unprod Time: Task: T LIAM Time Hr: .25 Time Ot: 0"/>
    <n v="8.5"/>
    <n v="2263893"/>
    <m/>
    <x v="7"/>
  </r>
  <r>
    <n v="7550"/>
    <s v="Training"/>
    <n v="340"/>
    <d v="2023-07-10T00:00:00"/>
    <s v="Unprod Time: Task: T LIAM Time Hr: .25 Time Ot: 0"/>
    <n v="8.5"/>
    <n v="2267442"/>
    <m/>
    <x v="7"/>
  </r>
  <r>
    <n v="7550"/>
    <s v="Training"/>
    <n v="340"/>
    <d v="2023-08-22T00:00:00"/>
    <s v="Unprod Time: Task: T LIAM Time Hr: .25 Time Ot: 0"/>
    <n v="8.5"/>
    <n v="2319386"/>
    <m/>
    <x v="7"/>
  </r>
  <r>
    <n v="7550"/>
    <s v="Training"/>
    <n v="340"/>
    <d v="2023-10-03T00:00:00"/>
    <s v="Unprod Time: Task: T LIAM Time Hr: .25 Time Ot: 0"/>
    <n v="8.5"/>
    <n v="2373847"/>
    <m/>
    <x v="7"/>
  </r>
  <r>
    <n v="7550"/>
    <s v="Training"/>
    <n v="340"/>
    <d v="2023-10-26T00:00:00"/>
    <s v="Unprod Time: Task: T LIAM Time Hr: .25 Time Ot: 0"/>
    <n v="8.5"/>
    <n v="2403394"/>
    <m/>
    <x v="7"/>
  </r>
  <r>
    <n v="7550"/>
    <s v="Training"/>
    <n v="340"/>
    <d v="2023-11-03T00:00:00"/>
    <s v="Unprod Time: Task: T LIAM Time Hr: .25 Time Ot: 0"/>
    <n v="8.5"/>
    <n v="2415284"/>
    <m/>
    <x v="7"/>
  </r>
  <r>
    <n v="7550"/>
    <s v="Training"/>
    <n v="340"/>
    <d v="2023-11-30T00:00:00"/>
    <s v="Unprod Time: Task: T LIAM Time Hr: .25 Time Ot: 0"/>
    <n v="8.5"/>
    <n v="2452772"/>
    <m/>
    <x v="7"/>
  </r>
  <r>
    <n v="7550"/>
    <s v="Training"/>
    <n v="340"/>
    <d v="2023-12-05T00:00:00"/>
    <s v="Unprod Time: Task: T LIAM Time Hr: .25 Time Ot: 0"/>
    <n v="8.5"/>
    <n v="2458779"/>
    <m/>
    <x v="7"/>
  </r>
  <r>
    <n v="7550"/>
    <s v="Training"/>
    <n v="340"/>
    <d v="2023-12-08T00:00:00"/>
    <s v="Unprod Time: Task: T LIAM Time Hr: .25 Time Ot: 0"/>
    <n v="8.25"/>
    <n v="2464746"/>
    <m/>
    <x v="7"/>
  </r>
  <r>
    <n v="7550"/>
    <s v="Training"/>
    <n v="340"/>
    <d v="2023-12-27T00:00:00"/>
    <s v="Unprod Time: Task: T LIAM Time Hr: .25 Time Ot: 0"/>
    <n v="8.25"/>
    <n v="2486783"/>
    <m/>
    <x v="7"/>
  </r>
  <r>
    <n v="7550"/>
    <s v="Training"/>
    <n v="340"/>
    <d v="2024-01-22T00:00:00"/>
    <s v="Unprod Time: Task: T LIAM Time Hr: .25 Time Ot: 0"/>
    <n v="8.25"/>
    <n v="2516069"/>
    <m/>
    <x v="7"/>
  </r>
  <r>
    <n v="7550"/>
    <s v="Training"/>
    <n v="340"/>
    <d v="2024-02-12T00:00:00"/>
    <s v="Unprod Time: Task: T LIAM Time Hr: .25 Time Ot: 0"/>
    <n v="8.25"/>
    <n v="2542016"/>
    <m/>
    <x v="7"/>
  </r>
  <r>
    <n v="7550"/>
    <s v="Training"/>
    <n v="340"/>
    <d v="2024-02-23T00:00:00"/>
    <s v="Unprod Time: Task: T LIAM Time Hr: .25 Time Ot: 0"/>
    <n v="8.25"/>
    <n v="2559491"/>
    <m/>
    <x v="7"/>
  </r>
  <r>
    <n v="7550"/>
    <s v="Training"/>
    <n v="340"/>
    <d v="2023-03-28T00:00:00"/>
    <s v="Unprod Time: Task: T LIAM Time Hr: .27 Time Ot: 0"/>
    <n v="9.18"/>
    <n v="2137805"/>
    <m/>
    <x v="7"/>
  </r>
  <r>
    <n v="7550"/>
    <s v="Training"/>
    <n v="340"/>
    <d v="2023-03-31T00:00:00"/>
    <s v="Unprod Time: Task: T LIAM Time Hr: .27 Time Ot: 0"/>
    <n v="9.18"/>
    <n v="2146092"/>
    <m/>
    <x v="7"/>
  </r>
  <r>
    <n v="7550"/>
    <s v="Training"/>
    <n v="340"/>
    <d v="2023-04-03T00:00:00"/>
    <s v="Unprod Time: Task: T LIAM Time Hr: .27 Time Ot: 0"/>
    <n v="9.18"/>
    <n v="2146100"/>
    <m/>
    <x v="7"/>
  </r>
  <r>
    <n v="7550"/>
    <s v="Training"/>
    <n v="340"/>
    <d v="2023-04-11T00:00:00"/>
    <s v="Unprod Time: Task: T LIAM Time Hr: .27 Time Ot: 0"/>
    <n v="9.18"/>
    <n v="2152815"/>
    <m/>
    <x v="7"/>
  </r>
  <r>
    <n v="7550"/>
    <s v="Training"/>
    <n v="340"/>
    <d v="2023-04-13T00:00:00"/>
    <s v="Unprod Time: Task: T LIAM Time Hr: .27 Time Ot: 0"/>
    <n v="9.18"/>
    <n v="2156028"/>
    <m/>
    <x v="7"/>
  </r>
  <r>
    <n v="7550"/>
    <s v="Training"/>
    <n v="340"/>
    <d v="2023-06-28T00:00:00"/>
    <s v="Unprod Time: Task: T LIAM Time Hr: .27 Time Ot: 0"/>
    <n v="9.18"/>
    <n v="2251028"/>
    <m/>
    <x v="7"/>
  </r>
  <r>
    <n v="7550"/>
    <s v="Training"/>
    <n v="340"/>
    <d v="2023-07-10T00:00:00"/>
    <s v="Unprod Time: Task: T LIAM Time Hr: .27 Time Ot: 0"/>
    <n v="9.18"/>
    <n v="2267443"/>
    <m/>
    <x v="7"/>
  </r>
  <r>
    <n v="7550"/>
    <s v="Training"/>
    <n v="340"/>
    <d v="2023-07-15T00:00:00"/>
    <s v="Unprod Time: Task: T LIAM Time Hr: .27 Time Ot: 0"/>
    <n v="9.18"/>
    <n v="2271557"/>
    <m/>
    <x v="7"/>
  </r>
  <r>
    <n v="7550"/>
    <s v="Training"/>
    <n v="340"/>
    <d v="2023-10-04T00:00:00"/>
    <s v="Unprod Time: Task: T LIAM Time Hr: .27 Time Ot: 0"/>
    <n v="9.18"/>
    <n v="2375774"/>
    <m/>
    <x v="7"/>
  </r>
  <r>
    <n v="7550"/>
    <s v="Training"/>
    <n v="340"/>
    <d v="2023-11-02T00:00:00"/>
    <s v="Unprod Time: Task: T LIAM Time Hr: .27 Time Ot: 0"/>
    <n v="9.18"/>
    <n v="2413553"/>
    <m/>
    <x v="7"/>
  </r>
  <r>
    <n v="7550"/>
    <s v="Training"/>
    <n v="340"/>
    <d v="2023-11-18T00:00:00"/>
    <s v="Unprod Time: Task: T LIAM Time Hr: .27 Time Ot: 0"/>
    <n v="9.18"/>
    <n v="2434692"/>
    <m/>
    <x v="7"/>
  </r>
  <r>
    <n v="7550"/>
    <s v="Training"/>
    <n v="340"/>
    <d v="2023-12-01T00:00:00"/>
    <s v="Unprod Time: Task: T LIAM Time Hr: .27 Time Ot: 0"/>
    <n v="9.18"/>
    <n v="2454796"/>
    <m/>
    <x v="7"/>
  </r>
  <r>
    <n v="7550"/>
    <s v="Training"/>
    <n v="340"/>
    <d v="2023-12-22T00:00:00"/>
    <s v="Unprod Time: Task: T LIAM Time Hr: .27 Time Ot: 0"/>
    <n v="8.91"/>
    <n v="2486772"/>
    <m/>
    <x v="7"/>
  </r>
  <r>
    <n v="7550"/>
    <s v="Training"/>
    <n v="340"/>
    <d v="2023-12-28T00:00:00"/>
    <s v="Unprod Time: Task: T LIAM Time Hr: .27 Time Ot: 0"/>
    <n v="8.91"/>
    <n v="2488795"/>
    <m/>
    <x v="7"/>
  </r>
  <r>
    <n v="7550"/>
    <s v="Training"/>
    <n v="340"/>
    <d v="2024-02-12T00:00:00"/>
    <s v="Unprod Time: Task: T LIAM Time Hr: .27 Time Ot: 0"/>
    <n v="8.91"/>
    <n v="2542015"/>
    <m/>
    <x v="7"/>
  </r>
  <r>
    <n v="7550"/>
    <s v="Training"/>
    <n v="340"/>
    <d v="2024-02-23T00:00:00"/>
    <s v="Unprod Time: Task: T LIAM Time Hr: .27 Time Ot: 0"/>
    <n v="8.91"/>
    <n v="2559494"/>
    <m/>
    <x v="7"/>
  </r>
  <r>
    <n v="7550"/>
    <s v="Training"/>
    <n v="340"/>
    <d v="2023-03-13T00:00:00"/>
    <s v="Unprod Time: Task: T LIAM Time Hr: .28 Time Ot: 0"/>
    <n v="9.52"/>
    <n v="2117522"/>
    <m/>
    <x v="7"/>
  </r>
  <r>
    <n v="7550"/>
    <s v="Training"/>
    <n v="340"/>
    <d v="2023-03-16T00:00:00"/>
    <s v="Unprod Time: Task: T LIAM Time Hr: .28 Time Ot: 0"/>
    <n v="9.52"/>
    <n v="2123158"/>
    <m/>
    <x v="7"/>
  </r>
  <r>
    <n v="7550"/>
    <s v="Training"/>
    <n v="340"/>
    <d v="2023-03-28T00:00:00"/>
    <s v="Unprod Time: Task: T LIAM Time Hr: .28 Time Ot: 0"/>
    <n v="9.52"/>
    <n v="2137800"/>
    <m/>
    <x v="7"/>
  </r>
  <r>
    <n v="7550"/>
    <s v="Training"/>
    <n v="340"/>
    <d v="2023-04-13T00:00:00"/>
    <s v="Unprod Time: Task: T LIAM Time Hr: .28 Time Ot: 0"/>
    <n v="9.52"/>
    <n v="2156024"/>
    <m/>
    <x v="7"/>
  </r>
  <r>
    <n v="7550"/>
    <s v="Training"/>
    <n v="340"/>
    <d v="2023-05-18T00:00:00"/>
    <s v="Unprod Time: Task: T LIAM Time Hr: .28 Time Ot: 0"/>
    <n v="9.52"/>
    <n v="2198390"/>
    <m/>
    <x v="7"/>
  </r>
  <r>
    <n v="7550"/>
    <s v="Training"/>
    <n v="340"/>
    <d v="2023-06-30T00:00:00"/>
    <s v="Unprod Time: Task: T LIAM Time Hr: .28 Time Ot: 0"/>
    <n v="9.52"/>
    <n v="2255335"/>
    <m/>
    <x v="7"/>
  </r>
  <r>
    <n v="7550"/>
    <s v="Training"/>
    <n v="340"/>
    <d v="2023-07-10T00:00:00"/>
    <s v="Unprod Time: Task: T LIAM Time Hr: .28 Time Ot: 0"/>
    <n v="9.52"/>
    <n v="2267438"/>
    <m/>
    <x v="7"/>
  </r>
  <r>
    <n v="7550"/>
    <s v="Training"/>
    <n v="340"/>
    <d v="2023-07-24T00:00:00"/>
    <s v="Unprod Time: Task: T LIAM Time Hr: .28 Time Ot: 0"/>
    <n v="9.52"/>
    <n v="2281749"/>
    <m/>
    <x v="7"/>
  </r>
  <r>
    <n v="7550"/>
    <s v="Training"/>
    <n v="340"/>
    <d v="2023-08-28T00:00:00"/>
    <s v="Unprod Time: Task: T LIAM Time Hr: .28 Time Ot: 0"/>
    <n v="9.52"/>
    <n v="2327172"/>
    <m/>
    <x v="7"/>
  </r>
  <r>
    <n v="7550"/>
    <s v="Training"/>
    <n v="340"/>
    <d v="2023-09-26T00:00:00"/>
    <s v="Unprod Time: Task: T LIAM Time Hr: .28 Time Ot: 0"/>
    <n v="9.52"/>
    <n v="2364068"/>
    <m/>
    <x v="7"/>
  </r>
  <r>
    <n v="7550"/>
    <s v="Training"/>
    <n v="340"/>
    <d v="2023-11-28T00:00:00"/>
    <s v="Unprod Time: Task: T LIAM Time Hr: .28 Time Ot: 0"/>
    <n v="9.52"/>
    <n v="2447729"/>
    <m/>
    <x v="7"/>
  </r>
  <r>
    <n v="7550"/>
    <s v="Training"/>
    <n v="340"/>
    <d v="2023-11-29T00:00:00"/>
    <s v="Unprod Time: Task: T LIAM Time Hr: .28 Time Ot: 0"/>
    <n v="9.52"/>
    <n v="2449965"/>
    <m/>
    <x v="7"/>
  </r>
  <r>
    <n v="7550"/>
    <s v="Training"/>
    <n v="340"/>
    <d v="2023-12-06T00:00:00"/>
    <s v="Unprod Time: Task: T LIAM Time Hr: .28 Time Ot: 0"/>
    <n v="9.52"/>
    <n v="2460653"/>
    <m/>
    <x v="7"/>
  </r>
  <r>
    <n v="7550"/>
    <s v="Training"/>
    <n v="340"/>
    <d v="2023-12-12T00:00:00"/>
    <s v="Unprod Time: Task: T LIAM Time Hr: .28 Time Ot: 0"/>
    <n v="9.24"/>
    <n v="2468767"/>
    <m/>
    <x v="7"/>
  </r>
  <r>
    <n v="7550"/>
    <s v="Training"/>
    <n v="340"/>
    <d v="2023-12-14T00:00:00"/>
    <s v="Unprod Time: Task: T LIAM Time Hr: .28 Time Ot: 0"/>
    <n v="9.24"/>
    <n v="2472817"/>
    <m/>
    <x v="7"/>
  </r>
  <r>
    <n v="7550"/>
    <s v="Training"/>
    <n v="340"/>
    <d v="2024-01-22T00:00:00"/>
    <s v="Unprod Time: Task: T LIAM Time Hr: .28 Time Ot: 0"/>
    <n v="9.24"/>
    <n v="2516071"/>
    <m/>
    <x v="7"/>
  </r>
  <r>
    <n v="7550"/>
    <s v="Training"/>
    <n v="340"/>
    <d v="2024-02-20T00:00:00"/>
    <s v="Unprod Time: Task: T LIAM Time Hr: .28 Time Ot: 0"/>
    <n v="9.24"/>
    <n v="2554174"/>
    <m/>
    <x v="7"/>
  </r>
  <r>
    <n v="7550"/>
    <s v="Training"/>
    <n v="340"/>
    <d v="2023-05-18T00:00:00"/>
    <s v="Unprod Time: Task: T LIAM Time Hr: .3 Time Ot: 0"/>
    <n v="10.199999999999999"/>
    <n v="2198388"/>
    <m/>
    <x v="7"/>
  </r>
  <r>
    <n v="7550"/>
    <s v="Training"/>
    <n v="340"/>
    <d v="2023-07-04T00:00:00"/>
    <s v="Unprod Time: Task: T LIAM Time Hr: .3 Time Ot: 0"/>
    <n v="10.199999999999999"/>
    <n v="2258806"/>
    <m/>
    <x v="7"/>
  </r>
  <r>
    <n v="7550"/>
    <s v="Training"/>
    <n v="340"/>
    <d v="2023-08-04T00:00:00"/>
    <s v="Unprod Time: Task: T LIAM Time Hr: .3 Time Ot: 0"/>
    <n v="10.199999999999999"/>
    <n v="2298784"/>
    <m/>
    <x v="7"/>
  </r>
  <r>
    <n v="7550"/>
    <s v="Training"/>
    <n v="340"/>
    <d v="2023-08-09T00:00:00"/>
    <s v="Unprod Time: Task: T LIAM Time Hr: .3 Time Ot: 0"/>
    <n v="10.199999999999999"/>
    <n v="2303783"/>
    <m/>
    <x v="7"/>
  </r>
  <r>
    <n v="7550"/>
    <s v="Training"/>
    <n v="340"/>
    <d v="2023-08-14T00:00:00"/>
    <s v="Unprod Time: Task: T LIAM Time Hr: .3 Time Ot: 0"/>
    <n v="10.199999999999999"/>
    <n v="2309093"/>
    <m/>
    <x v="7"/>
  </r>
  <r>
    <n v="7550"/>
    <s v="Training"/>
    <n v="340"/>
    <d v="2023-08-18T00:00:00"/>
    <s v="Unprod Time: Task: T LIAM Time Hr: .3 Time Ot: 0"/>
    <n v="10.199999999999999"/>
    <n v="2315633"/>
    <m/>
    <x v="7"/>
  </r>
  <r>
    <n v="7550"/>
    <s v="Training"/>
    <n v="340"/>
    <d v="2023-10-04T00:00:00"/>
    <s v="Unprod Time: Task: T LIAM Time Hr: .3 Time Ot: 0"/>
    <n v="10.199999999999999"/>
    <n v="2375771"/>
    <m/>
    <x v="7"/>
  </r>
  <r>
    <n v="7550"/>
    <s v="Training"/>
    <n v="340"/>
    <d v="2023-10-19T00:00:00"/>
    <s v="Unprod Time: Task: T LIAM Time Hr: .3 Time Ot: 0"/>
    <n v="10.199999999999999"/>
    <n v="2395830"/>
    <m/>
    <x v="7"/>
  </r>
  <r>
    <n v="7550"/>
    <s v="Training"/>
    <n v="340"/>
    <d v="2023-11-04T00:00:00"/>
    <s v="Unprod Time: Task: T LIAM Time Hr: .3 Time Ot: 0"/>
    <n v="10.199999999999999"/>
    <n v="2416020"/>
    <m/>
    <x v="7"/>
  </r>
  <r>
    <n v="7550"/>
    <s v="Training"/>
    <n v="340"/>
    <d v="2023-12-15T00:00:00"/>
    <s v="Unprod Time: Task: T LIAM Time Hr: .3 Time Ot: 0"/>
    <n v="9.9"/>
    <n v="2475031"/>
    <m/>
    <x v="7"/>
  </r>
  <r>
    <n v="7550"/>
    <s v="Training"/>
    <n v="340"/>
    <d v="2024-02-17T00:00:00"/>
    <s v="Unprod Time: Task: T LIAM Time Hr: .3 Time Ot: 0"/>
    <n v="9.9"/>
    <n v="2550171"/>
    <m/>
    <x v="7"/>
  </r>
  <r>
    <n v="7550"/>
    <s v="Training"/>
    <n v="340"/>
    <d v="2023-04-14T00:00:00"/>
    <s v="Unprod Time: Task: T LIAM Time Hr: .32 Time Ot: 0"/>
    <n v="10.88"/>
    <n v="2157654"/>
    <m/>
    <x v="7"/>
  </r>
  <r>
    <n v="7550"/>
    <s v="Training"/>
    <n v="340"/>
    <d v="2023-04-15T00:00:00"/>
    <s v="Unprod Time: Task: T LIAM Time Hr: .32 Time Ot: 0"/>
    <n v="10.88"/>
    <n v="2158261"/>
    <m/>
    <x v="7"/>
  </r>
  <r>
    <n v="7550"/>
    <s v="Training"/>
    <n v="340"/>
    <d v="2023-04-20T00:00:00"/>
    <s v="Unprod Time: Task: T LIAM Time Hr: .32 Time Ot: 0"/>
    <n v="10.88"/>
    <n v="2164366"/>
    <m/>
    <x v="7"/>
  </r>
  <r>
    <n v="7550"/>
    <s v="Training"/>
    <n v="340"/>
    <d v="2023-05-29T00:00:00"/>
    <s v="Unprod Time: Task: T LIAM Time Hr: .32 Time Ot: 0"/>
    <n v="10.88"/>
    <n v="2211837"/>
    <m/>
    <x v="7"/>
  </r>
  <r>
    <n v="7550"/>
    <s v="Training"/>
    <n v="340"/>
    <d v="2023-06-08T00:00:00"/>
    <s v="Unprod Time: Task: T LIAM Time Hr: .32 Time Ot: 0"/>
    <n v="10.88"/>
    <n v="2225469"/>
    <m/>
    <x v="7"/>
  </r>
  <r>
    <n v="7550"/>
    <s v="Training"/>
    <n v="340"/>
    <d v="2023-06-29T00:00:00"/>
    <s v="Unprod Time: Task: T LIAM Time Hr: .32 Time Ot: 0"/>
    <n v="10.88"/>
    <n v="2252956"/>
    <m/>
    <x v="7"/>
  </r>
  <r>
    <n v="7550"/>
    <s v="Training"/>
    <n v="340"/>
    <d v="2023-09-28T00:00:00"/>
    <s v="Unprod Time: Task: T LIAM Time Hr: .32 Time Ot: 0"/>
    <n v="10.88"/>
    <n v="2368298"/>
    <m/>
    <x v="7"/>
  </r>
  <r>
    <n v="7550"/>
    <s v="Training"/>
    <n v="340"/>
    <d v="2023-11-16T00:00:00"/>
    <s v="Unprod Time: Task: T LIAM Time Hr: .32 Time Ot: 0"/>
    <n v="10.88"/>
    <n v="2432331"/>
    <m/>
    <x v="7"/>
  </r>
  <r>
    <n v="7550"/>
    <s v="Training"/>
    <n v="340"/>
    <d v="2023-12-04T00:00:00"/>
    <s v="Unprod Time: Task: T LIAM Time Hr: .32 Time Ot: 0"/>
    <n v="10.88"/>
    <n v="2457070"/>
    <m/>
    <x v="7"/>
  </r>
  <r>
    <n v="7550"/>
    <s v="Training"/>
    <n v="340"/>
    <d v="2023-12-07T00:00:00"/>
    <s v="Unprod Time: Task: T LIAM Time Hr: .32 Time Ot: 0"/>
    <n v="10.56"/>
    <n v="2462866"/>
    <m/>
    <x v="7"/>
  </r>
  <r>
    <n v="7550"/>
    <s v="Training"/>
    <n v="340"/>
    <d v="2024-01-05T00:00:00"/>
    <s v="Unprod Time: Task: T LIAM Time Hr: .32 Time Ot: 0"/>
    <n v="10.56"/>
    <n v="2495706"/>
    <m/>
    <x v="7"/>
  </r>
  <r>
    <n v="7550"/>
    <s v="Training"/>
    <n v="340"/>
    <d v="2024-02-13T00:00:00"/>
    <s v="Unprod Time: Task: T LIAM Time Hr: .32 Time Ot: 0"/>
    <n v="10.56"/>
    <n v="2543680"/>
    <m/>
    <x v="7"/>
  </r>
  <r>
    <n v="7550"/>
    <s v="Training"/>
    <n v="340"/>
    <d v="2023-04-17T00:00:00"/>
    <s v="Unprod Time: Task: T LIAM Time Hr: .33 Time Ot: 0"/>
    <n v="11.22"/>
    <n v="2159420"/>
    <m/>
    <x v="7"/>
  </r>
  <r>
    <n v="7550"/>
    <s v="Training"/>
    <n v="340"/>
    <d v="2023-04-19T00:00:00"/>
    <s v="Unprod Time: Task: T LIAM Time Hr: .33 Time Ot: 0"/>
    <n v="11.22"/>
    <n v="2162413"/>
    <m/>
    <x v="7"/>
  </r>
  <r>
    <n v="7550"/>
    <s v="Training"/>
    <n v="340"/>
    <d v="2023-05-01T00:00:00"/>
    <s v="Unprod Time: Task: T LIAM Time Hr: .33 Time Ot: 0"/>
    <n v="11.22"/>
    <n v="2175933"/>
    <m/>
    <x v="7"/>
  </r>
  <r>
    <n v="7550"/>
    <s v="Training"/>
    <n v="340"/>
    <d v="2023-06-15T00:00:00"/>
    <s v="Unprod Time: Task: T LIAM Time Hr: .33 Time Ot: 0"/>
    <n v="11.22"/>
    <n v="2234404"/>
    <m/>
    <x v="7"/>
  </r>
  <r>
    <n v="7550"/>
    <s v="Training"/>
    <n v="340"/>
    <d v="2023-06-27T00:00:00"/>
    <s v="Unprod Time: Task: T LIAM Time Hr: .33 Time Ot: 0"/>
    <n v="11.22"/>
    <n v="2249125"/>
    <m/>
    <x v="7"/>
  </r>
  <r>
    <n v="7550"/>
    <s v="Training"/>
    <n v="340"/>
    <d v="2023-07-17T00:00:00"/>
    <s v="Unprod Time: Task: T LIAM Time Hr: .33 Time Ot: 0"/>
    <n v="11.22"/>
    <n v="2272714"/>
    <m/>
    <x v="7"/>
  </r>
  <r>
    <n v="7550"/>
    <s v="Training"/>
    <n v="340"/>
    <d v="2023-09-13T00:00:00"/>
    <s v="Unprod Time: Task: T LIAM Time Hr: .33 Time Ot: 0"/>
    <n v="11.22"/>
    <n v="2348231"/>
    <m/>
    <x v="7"/>
  </r>
  <r>
    <n v="7550"/>
    <s v="Training"/>
    <n v="340"/>
    <d v="2023-09-19T00:00:00"/>
    <s v="Unprod Time: Task: T LIAM Time Hr: .33 Time Ot: 0"/>
    <n v="11.22"/>
    <n v="2355218"/>
    <m/>
    <x v="7"/>
  </r>
  <r>
    <n v="7550"/>
    <s v="Training"/>
    <n v="340"/>
    <d v="2023-10-20T00:00:00"/>
    <s v="Unprod Time: Task: T LIAM Time Hr: .33 Time Ot: 0"/>
    <n v="11.22"/>
    <n v="2397655"/>
    <m/>
    <x v="7"/>
  </r>
  <r>
    <n v="7550"/>
    <s v="Training"/>
    <n v="340"/>
    <d v="2023-12-27T00:00:00"/>
    <s v="Unprod Time: Task: T LIAM Time Hr: .33 Time Ot: 0"/>
    <n v="10.89"/>
    <n v="2486779"/>
    <m/>
    <x v="7"/>
  </r>
  <r>
    <n v="7550"/>
    <s v="Training"/>
    <n v="340"/>
    <d v="2024-01-25T00:00:00"/>
    <s v="Unprod Time: Task: T LIAM Time Hr: .33 Time Ot: 0"/>
    <n v="10.89"/>
    <n v="2520999"/>
    <m/>
    <x v="7"/>
  </r>
  <r>
    <n v="7550"/>
    <s v="Training"/>
    <n v="340"/>
    <d v="2023-03-08T00:00:00"/>
    <s v="Unprod Time: Task: T LIAM Time Hr: .35 Time Ot: 0"/>
    <n v="11.9"/>
    <n v="2111922"/>
    <m/>
    <x v="7"/>
  </r>
  <r>
    <n v="7550"/>
    <s v="Training"/>
    <n v="340"/>
    <d v="2023-03-08T00:00:00"/>
    <s v="Unprod Time: Task: T LIAM Time Hr: .35 Time Ot: 0"/>
    <n v="11.9"/>
    <n v="2111925"/>
    <m/>
    <x v="7"/>
  </r>
  <r>
    <n v="7550"/>
    <s v="Training"/>
    <n v="340"/>
    <d v="2023-04-19T00:00:00"/>
    <s v="Unprod Time: Task: T LIAM Time Hr: .35 Time Ot: 0"/>
    <n v="11.9"/>
    <n v="2162415"/>
    <m/>
    <x v="7"/>
  </r>
  <r>
    <n v="7550"/>
    <s v="Training"/>
    <n v="340"/>
    <d v="2023-07-31T00:00:00"/>
    <s v="Unprod Time: Task: T LIAM Time Hr: .35 Time Ot: 0"/>
    <n v="11.9"/>
    <n v="2291970"/>
    <m/>
    <x v="7"/>
  </r>
  <r>
    <n v="7550"/>
    <s v="Training"/>
    <n v="340"/>
    <d v="2023-08-01T00:00:00"/>
    <s v="Unprod Time: Task: T LIAM Time Hr: .35 Time Ot: 0"/>
    <n v="11.9"/>
    <n v="2293549"/>
    <m/>
    <x v="7"/>
  </r>
  <r>
    <n v="7550"/>
    <s v="Training"/>
    <n v="340"/>
    <d v="2023-08-15T00:00:00"/>
    <s v="Unprod Time: Task: T LIAM Time Hr: .35 Time Ot: 0"/>
    <n v="11.9"/>
    <n v="2310611"/>
    <m/>
    <x v="7"/>
  </r>
  <r>
    <n v="7550"/>
    <s v="Training"/>
    <n v="340"/>
    <d v="2023-08-30T00:00:00"/>
    <s v="Unprod Time: Task: T LIAM Time Hr: .35 Time Ot: 0"/>
    <n v="11.9"/>
    <n v="2331020"/>
    <m/>
    <x v="7"/>
  </r>
  <r>
    <n v="7550"/>
    <s v="Training"/>
    <n v="340"/>
    <d v="2023-09-27T00:00:00"/>
    <s v="Unprod Time: Task: T LIAM Time Hr: .35 Time Ot: 0"/>
    <n v="11.9"/>
    <n v="2366393"/>
    <m/>
    <x v="7"/>
  </r>
  <r>
    <n v="7550"/>
    <s v="Training"/>
    <n v="340"/>
    <d v="2023-10-26T00:00:00"/>
    <s v="Unprod Time: Task: T LIAM Time Hr: .35 Time Ot: 0"/>
    <n v="11.9"/>
    <n v="2403396"/>
    <m/>
    <x v="7"/>
  </r>
  <r>
    <n v="7550"/>
    <s v="Training"/>
    <n v="340"/>
    <d v="2023-12-22T00:00:00"/>
    <s v="Unprod Time: Task: T LIAM Time Hr: .35 Time Ot: 0"/>
    <n v="11.55"/>
    <n v="2486774"/>
    <m/>
    <x v="7"/>
  </r>
  <r>
    <n v="7550"/>
    <s v="Training"/>
    <n v="340"/>
    <d v="2024-01-22T00:00:00"/>
    <s v="Unprod Time: Task: T LIAM Time Hr: .35 Time Ot: 0"/>
    <n v="11.55"/>
    <n v="2516066"/>
    <m/>
    <x v="7"/>
  </r>
  <r>
    <n v="7550"/>
    <s v="Training"/>
    <n v="340"/>
    <d v="2024-02-16T00:00:00"/>
    <s v="Unprod Time: Task: T LIAM Time Hr: .35 Time Ot: 0"/>
    <n v="11.55"/>
    <n v="2549369"/>
    <m/>
    <x v="7"/>
  </r>
  <r>
    <n v="7550"/>
    <s v="Training"/>
    <n v="340"/>
    <d v="2023-05-02T00:00:00"/>
    <s v="Unprod Time: Task: T LIAM Time Hr: .37 Time Ot: 0"/>
    <n v="12.58"/>
    <n v="2177574"/>
    <m/>
    <x v="7"/>
  </r>
  <r>
    <n v="7550"/>
    <s v="Training"/>
    <n v="340"/>
    <d v="2023-05-11T00:00:00"/>
    <s v="Unprod Time: Task: T LIAM Time Hr: .37 Time Ot: 0"/>
    <n v="12.58"/>
    <n v="2189467"/>
    <m/>
    <x v="7"/>
  </r>
  <r>
    <n v="7550"/>
    <s v="Training"/>
    <n v="340"/>
    <d v="2023-05-12T00:00:00"/>
    <s v="Unprod Time: Task: T LIAM Time Hr: .37 Time Ot: 0"/>
    <n v="12.58"/>
    <n v="2191981"/>
    <m/>
    <x v="7"/>
  </r>
  <r>
    <n v="7550"/>
    <s v="Training"/>
    <n v="340"/>
    <d v="2023-05-29T00:00:00"/>
    <s v="Unprod Time: Task: T LIAM Time Hr: .37 Time Ot: 0"/>
    <n v="12.58"/>
    <n v="2211840"/>
    <m/>
    <x v="7"/>
  </r>
  <r>
    <n v="7550"/>
    <s v="Training"/>
    <n v="340"/>
    <d v="2023-06-15T00:00:00"/>
    <s v="Unprod Time: Task: T LIAM Time Hr: .37 Time Ot: 0"/>
    <n v="12.58"/>
    <n v="2234406"/>
    <m/>
    <x v="7"/>
  </r>
  <r>
    <n v="7550"/>
    <s v="Training"/>
    <n v="340"/>
    <d v="2023-10-12T00:00:00"/>
    <s v="Unprod Time: Task: T LIAM Time Hr: .37 Time Ot: 0"/>
    <n v="12.58"/>
    <n v="2386784"/>
    <m/>
    <x v="7"/>
  </r>
  <r>
    <n v="7550"/>
    <s v="Training"/>
    <n v="340"/>
    <d v="2023-10-31T00:00:00"/>
    <s v="Unprod Time: Task: T LIAM Time Hr: .37 Time Ot: 0"/>
    <n v="12.58"/>
    <n v="2409134"/>
    <m/>
    <x v="7"/>
  </r>
  <r>
    <n v="7550"/>
    <s v="Training"/>
    <n v="340"/>
    <d v="2023-11-06T00:00:00"/>
    <s v="Unprod Time: Task: T LIAM Time Hr: .37 Time Ot: 0"/>
    <n v="12.58"/>
    <n v="2417407"/>
    <m/>
    <x v="7"/>
  </r>
  <r>
    <n v="7550"/>
    <s v="Training"/>
    <n v="340"/>
    <d v="2023-12-18T00:00:00"/>
    <s v="Unprod Time: Task: T LIAM Time Hr: .37 Time Ot: 0"/>
    <n v="12.21"/>
    <n v="2477618"/>
    <m/>
    <x v="7"/>
  </r>
  <r>
    <n v="7550"/>
    <s v="Training"/>
    <n v="340"/>
    <d v="2023-12-22T00:00:00"/>
    <s v="Unprod Time: Task: T LIAM Time Hr: .37 Time Ot: 0"/>
    <n v="12.21"/>
    <n v="2486770"/>
    <m/>
    <x v="7"/>
  </r>
  <r>
    <n v="7550"/>
    <s v="Training"/>
    <n v="340"/>
    <d v="2024-01-15T00:00:00"/>
    <s v="Unprod Time: Task: T LIAM Time Hr: .37 Time Ot: 0"/>
    <n v="12.21"/>
    <n v="2506598"/>
    <m/>
    <x v="7"/>
  </r>
  <r>
    <n v="7550"/>
    <s v="Training"/>
    <n v="340"/>
    <d v="2024-02-14T00:00:00"/>
    <s v="Unprod Time: Task: T LIAM Time Hr: .37 Time Ot: 0"/>
    <n v="12.21"/>
    <n v="2545625"/>
    <m/>
    <x v="7"/>
  </r>
  <r>
    <n v="7550"/>
    <s v="Training"/>
    <n v="340"/>
    <d v="2024-02-19T00:00:00"/>
    <s v="Unprod Time: Task: T LIAM Time Hr: .37 Time Ot: 0"/>
    <n v="12.21"/>
    <n v="2552024"/>
    <m/>
    <x v="7"/>
  </r>
  <r>
    <n v="7550"/>
    <s v="Training"/>
    <n v="340"/>
    <d v="2024-02-22T00:00:00"/>
    <s v="Unprod Time: Task: T LIAM Time Hr: .37 Time Ot: 0"/>
    <n v="12.21"/>
    <n v="2557753"/>
    <m/>
    <x v="7"/>
  </r>
  <r>
    <n v="7550"/>
    <s v="Training"/>
    <n v="340"/>
    <d v="2023-03-08T00:00:00"/>
    <s v="Unprod Time: Task: T LIAM Time Hr: .38 Time Ot: 0"/>
    <n v="12.92"/>
    <n v="2111927"/>
    <m/>
    <x v="7"/>
  </r>
  <r>
    <n v="7550"/>
    <s v="Training"/>
    <n v="340"/>
    <d v="2023-03-22T00:00:00"/>
    <s v="Unprod Time: Task: T LIAM Time Hr: .38 Time Ot: 0"/>
    <n v="12.92"/>
    <n v="2130306"/>
    <m/>
    <x v="7"/>
  </r>
  <r>
    <n v="7550"/>
    <s v="Training"/>
    <n v="340"/>
    <d v="2023-04-03T00:00:00"/>
    <s v="Unprod Time: Task: T LIAM Time Hr: .38 Time Ot: 0"/>
    <n v="12.92"/>
    <n v="2146097"/>
    <m/>
    <x v="7"/>
  </r>
  <r>
    <n v="7550"/>
    <s v="Training"/>
    <n v="340"/>
    <d v="2023-04-14T00:00:00"/>
    <s v="Unprod Time: Task: T LIAM Time Hr: .38 Time Ot: 0"/>
    <n v="12.92"/>
    <n v="2157658"/>
    <m/>
    <x v="7"/>
  </r>
  <r>
    <n v="7550"/>
    <s v="Training"/>
    <n v="340"/>
    <d v="2023-05-01T00:00:00"/>
    <s v="Unprod Time: Task: T LIAM Time Hr: .38 Time Ot: 0"/>
    <n v="12.92"/>
    <n v="2175930"/>
    <m/>
    <x v="7"/>
  </r>
  <r>
    <n v="7550"/>
    <s v="Training"/>
    <n v="340"/>
    <d v="2023-05-03T00:00:00"/>
    <s v="Unprod Time: Task: T LIAM Time Hr: .38 Time Ot: 0"/>
    <n v="12.92"/>
    <n v="2179243"/>
    <m/>
    <x v="7"/>
  </r>
  <r>
    <n v="7550"/>
    <s v="Training"/>
    <n v="340"/>
    <d v="2023-05-05T00:00:00"/>
    <s v="Unprod Time: Task: T LIAM Time Hr: .38 Time Ot: 0"/>
    <n v="12.92"/>
    <n v="2182783"/>
    <m/>
    <x v="7"/>
  </r>
  <r>
    <n v="7550"/>
    <s v="Training"/>
    <n v="340"/>
    <d v="2023-05-16T00:00:00"/>
    <s v="Unprod Time: Task: T LIAM Time Hr: .38 Time Ot: 0"/>
    <n v="12.92"/>
    <n v="2194685"/>
    <m/>
    <x v="7"/>
  </r>
  <r>
    <n v="7550"/>
    <s v="Training"/>
    <n v="340"/>
    <d v="2023-06-13T00:00:00"/>
    <s v="Unprod Time: Task: T LIAM Time Hr: .38 Time Ot: 0"/>
    <n v="12.92"/>
    <n v="2230808"/>
    <m/>
    <x v="7"/>
  </r>
  <r>
    <n v="7550"/>
    <s v="Training"/>
    <n v="340"/>
    <d v="2023-08-10T00:00:00"/>
    <s v="Unprod Time: Task: T LIAM Time Hr: .38 Time Ot: 0"/>
    <n v="12.92"/>
    <n v="2305370"/>
    <m/>
    <x v="7"/>
  </r>
  <r>
    <n v="7550"/>
    <s v="Training"/>
    <n v="340"/>
    <d v="2023-08-10T00:00:00"/>
    <s v="Unprod Time: Task: T LIAM Time Hr: .38 Time Ot: 0"/>
    <n v="12.92"/>
    <n v="2305371"/>
    <m/>
    <x v="7"/>
  </r>
  <r>
    <n v="7550"/>
    <s v="Training"/>
    <n v="340"/>
    <d v="2023-08-18T00:00:00"/>
    <s v="Unprod Time: Task: T LIAM Time Hr: .38 Time Ot: 0"/>
    <n v="12.92"/>
    <n v="2315626"/>
    <m/>
    <x v="7"/>
  </r>
  <r>
    <n v="7550"/>
    <s v="Training"/>
    <n v="340"/>
    <d v="2023-08-23T00:00:00"/>
    <s v="Unprod Time: Task: T LIAM Time Hr: .38 Time Ot: 0"/>
    <n v="12.92"/>
    <n v="2321112"/>
    <m/>
    <x v="7"/>
  </r>
  <r>
    <n v="7550"/>
    <s v="Training"/>
    <n v="340"/>
    <d v="2023-12-15T00:00:00"/>
    <s v="Unprod Time: Task: T LIAM Time Hr: .38 Time Ot: 0"/>
    <n v="12.54"/>
    <n v="2475038"/>
    <m/>
    <x v="7"/>
  </r>
  <r>
    <n v="7550"/>
    <s v="Training"/>
    <n v="340"/>
    <d v="2023-12-19T00:00:00"/>
    <s v="Unprod Time: Task: T LIAM Time Hr: .38 Time Ot: 0"/>
    <n v="12.54"/>
    <n v="2479380"/>
    <m/>
    <x v="7"/>
  </r>
  <r>
    <n v="7550"/>
    <s v="Training"/>
    <n v="340"/>
    <d v="2023-12-19T00:00:00"/>
    <s v="Unprod Time: Task: T LIAM Time Hr: .38 Time Ot: 0"/>
    <n v="12.54"/>
    <n v="2479381"/>
    <m/>
    <x v="7"/>
  </r>
  <r>
    <n v="7550"/>
    <s v="Training"/>
    <n v="340"/>
    <d v="2024-01-05T00:00:00"/>
    <s v="Unprod Time: Task: T LIAM Time Hr: .38 Time Ot: 0"/>
    <n v="12.54"/>
    <n v="2495711"/>
    <m/>
    <x v="7"/>
  </r>
  <r>
    <n v="7550"/>
    <s v="Training"/>
    <n v="340"/>
    <d v="2024-01-24T00:00:00"/>
    <s v="Unprod Time: Task: T LIAM Time Hr: .38 Time Ot: 0"/>
    <n v="12.54"/>
    <n v="2520996"/>
    <m/>
    <x v="7"/>
  </r>
  <r>
    <n v="7550"/>
    <s v="Training"/>
    <n v="340"/>
    <d v="2023-03-08T00:00:00"/>
    <s v="Unprod Time: Task: T LIAM Time Hr: .4 Time Ot: 0"/>
    <n v="13.6"/>
    <n v="2111929"/>
    <m/>
    <x v="7"/>
  </r>
  <r>
    <n v="7550"/>
    <s v="Training"/>
    <n v="340"/>
    <d v="2023-04-06T00:00:00"/>
    <s v="Unprod Time: Task: T LIAM Time Hr: .4 Time Ot: 0"/>
    <n v="13.6"/>
    <n v="2150841"/>
    <m/>
    <x v="7"/>
  </r>
  <r>
    <n v="7550"/>
    <s v="Training"/>
    <n v="340"/>
    <d v="2023-05-04T00:00:00"/>
    <s v="Unprod Time: Task: T LIAM Time Hr: .4 Time Ot: 0"/>
    <n v="13.6"/>
    <n v="2181262"/>
    <m/>
    <x v="7"/>
  </r>
  <r>
    <n v="7550"/>
    <s v="Training"/>
    <n v="340"/>
    <d v="2023-05-16T00:00:00"/>
    <s v="Unprod Time: Task: T LIAM Time Hr: .4 Time Ot: 0"/>
    <n v="13.6"/>
    <n v="2194683"/>
    <m/>
    <x v="7"/>
  </r>
  <r>
    <n v="7550"/>
    <s v="Training"/>
    <n v="340"/>
    <d v="2023-06-16T00:00:00"/>
    <s v="Unprod Time: Task: T LIAM Time Hr: .4 Time Ot: 0"/>
    <n v="13.6"/>
    <n v="2236300"/>
    <m/>
    <x v="7"/>
  </r>
  <r>
    <n v="7550"/>
    <s v="Training"/>
    <n v="340"/>
    <d v="2023-10-03T00:00:00"/>
    <s v="Unprod Time: Task: T LIAM Time Hr: .4 Time Ot: 0"/>
    <n v="13.6"/>
    <n v="2373850"/>
    <m/>
    <x v="7"/>
  </r>
  <r>
    <n v="7550"/>
    <s v="Training"/>
    <n v="340"/>
    <d v="2023-10-17T00:00:00"/>
    <s v="Unprod Time: Task: T LIAM Time Hr: .4 Time Ot: 0"/>
    <n v="13.6"/>
    <n v="2392463"/>
    <m/>
    <x v="7"/>
  </r>
  <r>
    <n v="7550"/>
    <s v="Training"/>
    <n v="340"/>
    <d v="2023-11-09T00:00:00"/>
    <s v="Unprod Time: Task: T LIAM Time Hr: .4 Time Ot: 0"/>
    <n v="13.6"/>
    <n v="2422934"/>
    <m/>
    <x v="7"/>
  </r>
  <r>
    <n v="7550"/>
    <s v="Training"/>
    <n v="340"/>
    <d v="2023-12-07T00:00:00"/>
    <s v="Unprod Time: Task: T LIAM Time Hr: .4 Time Ot: 0"/>
    <n v="13.6"/>
    <n v="2462862"/>
    <m/>
    <x v="7"/>
  </r>
  <r>
    <n v="7550"/>
    <s v="Training"/>
    <n v="340"/>
    <d v="2023-12-11T00:00:00"/>
    <s v="Unprod Time: Task: T LIAM Time Hr: .4 Time Ot: 0"/>
    <n v="13.2"/>
    <n v="2466936"/>
    <m/>
    <x v="7"/>
  </r>
  <r>
    <n v="7550"/>
    <s v="Training"/>
    <n v="340"/>
    <d v="2023-12-13T00:00:00"/>
    <s v="Unprod Time: Task: T LIAM Time Hr: .4 Time Ot: 0"/>
    <n v="13.2"/>
    <n v="2470804"/>
    <m/>
    <x v="7"/>
  </r>
  <r>
    <n v="7550"/>
    <s v="Training"/>
    <n v="340"/>
    <d v="2024-01-08T00:00:00"/>
    <s v="Unprod Time: Task: T LIAM Time Hr: .4 Time Ot: 0"/>
    <n v="13.2"/>
    <n v="2497720"/>
    <m/>
    <x v="7"/>
  </r>
  <r>
    <n v="7550"/>
    <s v="Training"/>
    <n v="340"/>
    <d v="2023-03-01T00:00:00"/>
    <s v="Unprod Time: Task: T LIAM Time Hr: .42 Time Ot: 0"/>
    <n v="14.28"/>
    <n v="2102759"/>
    <m/>
    <x v="7"/>
  </r>
  <r>
    <n v="7550"/>
    <s v="Training"/>
    <n v="340"/>
    <d v="2023-03-17T00:00:00"/>
    <s v="Unprod Time: Task: T LIAM Time Hr: .42 Time Ot: 0"/>
    <n v="14.28"/>
    <n v="2124946"/>
    <m/>
    <x v="7"/>
  </r>
  <r>
    <n v="7550"/>
    <s v="Training"/>
    <n v="340"/>
    <d v="2023-04-24T00:00:00"/>
    <s v="Unprod Time: Task: T LIAM Time Hr: .42 Time Ot: 0"/>
    <n v="14.28"/>
    <n v="2167484"/>
    <m/>
    <x v="7"/>
  </r>
  <r>
    <n v="7550"/>
    <s v="Training"/>
    <n v="340"/>
    <d v="2023-05-25T00:00:00"/>
    <s v="Unprod Time: Task: T LIAM Time Hr: .42 Time Ot: 0"/>
    <n v="14.28"/>
    <n v="2207785"/>
    <m/>
    <x v="7"/>
  </r>
  <r>
    <n v="7550"/>
    <s v="Training"/>
    <n v="340"/>
    <d v="2023-06-12T00:00:00"/>
    <s v="Unprod Time: Task: T LIAM Time Hr: .42 Time Ot: 0"/>
    <n v="14.28"/>
    <n v="2229440"/>
    <m/>
    <x v="7"/>
  </r>
  <r>
    <n v="7550"/>
    <s v="Training"/>
    <n v="340"/>
    <d v="2023-07-29T00:00:00"/>
    <s v="Unprod Time: Task: T LIAM Time Hr: .42 Time Ot: 0"/>
    <n v="14.28"/>
    <n v="2289132"/>
    <m/>
    <x v="7"/>
  </r>
  <r>
    <n v="7550"/>
    <s v="Training"/>
    <n v="340"/>
    <d v="2023-11-27T00:00:00"/>
    <s v="Unprod Time: Task: T LIAM Time Hr: .42 Time Ot: 0"/>
    <n v="14.28"/>
    <n v="2445680"/>
    <m/>
    <x v="7"/>
  </r>
  <r>
    <n v="7550"/>
    <s v="Training"/>
    <n v="340"/>
    <d v="2024-01-16T00:00:00"/>
    <s v="Unprod Time: Task: T LIAM Time Hr: .42 Time Ot: 0"/>
    <n v="13.86"/>
    <n v="2508153"/>
    <m/>
    <x v="7"/>
  </r>
  <r>
    <n v="7550"/>
    <s v="Training"/>
    <n v="340"/>
    <d v="2024-02-09T00:00:00"/>
    <s v="Unprod Time: Task: T LIAM Time Hr: .42 Time Ot: 0"/>
    <n v="13.86"/>
    <n v="2539935"/>
    <m/>
    <x v="7"/>
  </r>
  <r>
    <n v="7550"/>
    <s v="Training"/>
    <n v="340"/>
    <d v="2024-02-12T00:00:00"/>
    <s v="Unprod Time: Task: T LIAM Time Hr: .42 Time Ot: 0"/>
    <n v="13.86"/>
    <n v="2542013"/>
    <m/>
    <x v="7"/>
  </r>
  <r>
    <n v="7550"/>
    <s v="Training"/>
    <n v="340"/>
    <d v="2023-07-12T00:00:00"/>
    <s v="Unprod Time: Task: T LIAM Time Hr: .43 Time Ot: 0"/>
    <n v="14.62"/>
    <n v="2269053"/>
    <m/>
    <x v="7"/>
  </r>
  <r>
    <n v="7550"/>
    <s v="Training"/>
    <n v="340"/>
    <d v="2023-07-27T00:00:00"/>
    <s v="Unprod Time: Task: T LIAM Time Hr: .43 Time Ot: 0"/>
    <n v="14.62"/>
    <n v="2286953"/>
    <m/>
    <x v="7"/>
  </r>
  <r>
    <n v="7550"/>
    <s v="Training"/>
    <n v="340"/>
    <d v="2023-07-28T00:00:00"/>
    <s v="Unprod Time: Task: T LIAM Time Hr: .43 Time Ot: 0"/>
    <n v="14.62"/>
    <n v="2288341"/>
    <m/>
    <x v="7"/>
  </r>
  <r>
    <n v="7550"/>
    <s v="Training"/>
    <n v="340"/>
    <d v="2023-08-18T00:00:00"/>
    <s v="Unprod Time: Task: T LIAM Time Hr: .43 Time Ot: 0"/>
    <n v="14.62"/>
    <n v="2315631"/>
    <m/>
    <x v="7"/>
  </r>
  <r>
    <n v="7550"/>
    <s v="Training"/>
    <n v="340"/>
    <d v="2023-11-23T00:00:00"/>
    <s v="Unprod Time: Task: T LIAM Time Hr: .43 Time Ot: 0"/>
    <n v="14.62"/>
    <n v="2441631"/>
    <m/>
    <x v="7"/>
  </r>
  <r>
    <n v="7550"/>
    <s v="Training"/>
    <n v="340"/>
    <d v="2024-02-27T00:00:00"/>
    <s v="Unprod Time: Task: T LIAM Time Hr: .43 Time Ot: 0"/>
    <n v="14.19"/>
    <n v="2564062"/>
    <m/>
    <x v="7"/>
  </r>
  <r>
    <n v="7550"/>
    <s v="Training"/>
    <n v="340"/>
    <d v="2023-04-18T00:00:00"/>
    <s v="Unprod Time: Task: T LIAM Time Hr: .45 Time Ot: 0"/>
    <n v="15.3"/>
    <n v="2160878"/>
    <m/>
    <x v="7"/>
  </r>
  <r>
    <n v="7550"/>
    <s v="Training"/>
    <n v="340"/>
    <d v="2023-06-14T00:00:00"/>
    <s v="Unprod Time: Task: T LIAM Time Hr: .45 Time Ot: 0"/>
    <n v="15.3"/>
    <n v="2232778"/>
    <m/>
    <x v="7"/>
  </r>
  <r>
    <n v="7550"/>
    <s v="Training"/>
    <n v="340"/>
    <d v="2023-06-23T00:00:00"/>
    <s v="Unprod Time: Task: T LIAM Time Hr: .45 Time Ot: 0"/>
    <n v="15.3"/>
    <n v="2245418"/>
    <m/>
    <x v="7"/>
  </r>
  <r>
    <n v="7550"/>
    <s v="Training"/>
    <n v="340"/>
    <d v="2023-06-29T00:00:00"/>
    <s v="Unprod Time: Task: T LIAM Time Hr: .45 Time Ot: 0"/>
    <n v="15.3"/>
    <n v="2252950"/>
    <m/>
    <x v="7"/>
  </r>
  <r>
    <n v="7550"/>
    <s v="Training"/>
    <n v="340"/>
    <d v="2024-01-03T00:00:00"/>
    <s v="Unprod Time: Task: T LIAM Time Hr: .45 Time Ot: 0"/>
    <n v="14.85"/>
    <n v="2492785"/>
    <m/>
    <x v="7"/>
  </r>
  <r>
    <n v="7550"/>
    <s v="Training"/>
    <n v="340"/>
    <d v="2024-01-25T00:00:00"/>
    <s v="Unprod Time: Task: T LIAM Time Hr: .45 Time Ot: 0"/>
    <n v="14.85"/>
    <n v="2520998"/>
    <m/>
    <x v="7"/>
  </r>
  <r>
    <n v="7550"/>
    <s v="Training"/>
    <n v="340"/>
    <d v="2024-02-15T00:00:00"/>
    <s v="Unprod Time: Task: T LIAM Time Hr: .45 Time Ot: 0"/>
    <n v="14.85"/>
    <n v="2547373"/>
    <m/>
    <x v="7"/>
  </r>
  <r>
    <n v="7550"/>
    <s v="Training"/>
    <n v="340"/>
    <d v="2023-05-04T00:00:00"/>
    <s v="Unprod Time: Task: T LIAM Time Hr: .47 Time Ot: 0"/>
    <n v="15.98"/>
    <n v="2181259"/>
    <m/>
    <x v="7"/>
  </r>
  <r>
    <n v="7550"/>
    <s v="Training"/>
    <n v="340"/>
    <d v="2023-05-12T00:00:00"/>
    <s v="Unprod Time: Task: T LIAM Time Hr: .47 Time Ot: 0"/>
    <n v="15.98"/>
    <n v="2191983"/>
    <m/>
    <x v="7"/>
  </r>
  <r>
    <n v="7550"/>
    <s v="Training"/>
    <n v="340"/>
    <d v="2023-06-30T00:00:00"/>
    <s v="Unprod Time: Task: T LIAM Time Hr: .47 Time Ot: 0"/>
    <n v="15.98"/>
    <n v="2255333"/>
    <m/>
    <x v="7"/>
  </r>
  <r>
    <n v="7550"/>
    <s v="Training"/>
    <n v="340"/>
    <d v="2023-08-10T00:00:00"/>
    <s v="Unprod Time: Task: T LIAM Time Hr: .47 Time Ot: 0"/>
    <n v="15.98"/>
    <n v="2305367"/>
    <m/>
    <x v="7"/>
  </r>
  <r>
    <n v="7550"/>
    <s v="Training"/>
    <n v="340"/>
    <d v="2023-08-26T00:00:00"/>
    <s v="Unprod Time: Task: T LIAM Time Hr: .47 Time Ot: 0"/>
    <n v="15.98"/>
    <n v="2325753"/>
    <m/>
    <x v="7"/>
  </r>
  <r>
    <n v="7550"/>
    <s v="Training"/>
    <n v="340"/>
    <d v="2024-01-26T00:00:00"/>
    <s v="Unprod Time: Task: T LIAM Time Hr: .47 Time Ot: 0"/>
    <n v="15.51"/>
    <n v="2523187"/>
    <m/>
    <x v="7"/>
  </r>
  <r>
    <n v="7550"/>
    <s v="Training"/>
    <n v="340"/>
    <d v="2024-02-01T00:00:00"/>
    <s v="Unprod Time: Task: T LIAM Time Hr: .47 Time Ot: 0"/>
    <n v="15.51"/>
    <n v="2530389"/>
    <m/>
    <x v="7"/>
  </r>
  <r>
    <n v="7550"/>
    <s v="Training"/>
    <n v="340"/>
    <d v="2023-03-30T00:00:00"/>
    <s v="Unprod Time: Task: T LIAM Time Hr: .48 Time Ot: 0"/>
    <n v="16.32"/>
    <n v="2141906"/>
    <m/>
    <x v="7"/>
  </r>
  <r>
    <n v="7550"/>
    <s v="Training"/>
    <n v="340"/>
    <d v="2023-05-31T00:00:00"/>
    <s v="Unprod Time: Task: T LIAM Time Hr: .48 Time Ot: 0"/>
    <n v="16.32"/>
    <n v="2216316"/>
    <m/>
    <x v="7"/>
  </r>
  <r>
    <n v="7550"/>
    <s v="Training"/>
    <n v="340"/>
    <d v="2023-07-13T00:00:00"/>
    <s v="Unprod Time: Task: T LIAM Time Hr: .48 Time Ot: 0"/>
    <n v="16.32"/>
    <n v="2270863"/>
    <m/>
    <x v="7"/>
  </r>
  <r>
    <n v="7550"/>
    <s v="Training"/>
    <n v="340"/>
    <d v="2023-11-02T00:00:00"/>
    <s v="Unprod Time: Task: T LIAM Time Hr: .48 Time Ot: 0"/>
    <n v="16.32"/>
    <n v="2413549"/>
    <m/>
    <x v="7"/>
  </r>
  <r>
    <n v="7550"/>
    <s v="Training"/>
    <n v="340"/>
    <d v="2023-12-02T00:00:00"/>
    <s v="Unprod Time: Task: T LIAM Time Hr: .48 Time Ot: 0"/>
    <n v="16.32"/>
    <n v="2455552"/>
    <m/>
    <x v="7"/>
  </r>
  <r>
    <n v="7550"/>
    <s v="Training"/>
    <n v="340"/>
    <d v="2023-12-05T00:00:00"/>
    <s v="Unprod Time: Task: T LIAM Time Hr: .48 Time Ot: 0"/>
    <n v="16.32"/>
    <n v="2458773"/>
    <m/>
    <x v="7"/>
  </r>
  <r>
    <n v="7550"/>
    <s v="Training"/>
    <n v="340"/>
    <d v="2023-12-16T00:00:00"/>
    <s v="Unprod Time: Task: T LIAM Time Hr: .48 Time Ot: 0"/>
    <n v="15.84"/>
    <n v="2475988"/>
    <m/>
    <x v="7"/>
  </r>
  <r>
    <n v="7550"/>
    <s v="Training"/>
    <n v="340"/>
    <d v="2024-01-24T00:00:00"/>
    <s v="Unprod Time: Task: T LIAM Time Hr: .48 Time Ot: 0"/>
    <n v="15.84"/>
    <n v="2520994"/>
    <m/>
    <x v="7"/>
  </r>
  <r>
    <n v="7550"/>
    <s v="Training"/>
    <n v="340"/>
    <d v="2023-05-16T00:00:00"/>
    <s v="Unprod Time: Task: T LIAM Time Hr: .5 Time Ot: 0"/>
    <n v="17"/>
    <n v="2194687"/>
    <m/>
    <x v="7"/>
  </r>
  <r>
    <n v="7550"/>
    <s v="Training"/>
    <n v="340"/>
    <d v="2023-07-20T00:00:00"/>
    <s v="Unprod Time: Task: T LIAM Time Hr: .5 Time Ot: 0"/>
    <n v="17"/>
    <n v="2277964"/>
    <m/>
    <x v="7"/>
  </r>
  <r>
    <n v="7550"/>
    <s v="Training"/>
    <n v="340"/>
    <d v="2023-09-18T00:00:00"/>
    <s v="Unprod Time: Task: T LIAM Time Hr: .5 Time Ot: 0"/>
    <n v="17"/>
    <n v="2353709"/>
    <m/>
    <x v="7"/>
  </r>
  <r>
    <n v="7550"/>
    <s v="Training"/>
    <n v="340"/>
    <d v="2023-09-28T00:00:00"/>
    <s v="Unprod Time: Task: T LIAM Time Hr: .5 Time Ot: 0"/>
    <n v="17"/>
    <n v="2368301"/>
    <m/>
    <x v="7"/>
  </r>
  <r>
    <n v="7550"/>
    <s v="Training"/>
    <n v="340"/>
    <d v="2023-12-04T00:00:00"/>
    <s v="Unprod Time: Task: T LIAM Time Hr: .5 Time Ot: 0"/>
    <n v="17"/>
    <n v="2457068"/>
    <m/>
    <x v="7"/>
  </r>
  <r>
    <n v="7550"/>
    <s v="Training"/>
    <n v="340"/>
    <d v="2024-02-07T00:00:00"/>
    <s v="Unprod Time: Task: T LIAM Time Hr: .5 Time Ot: 0"/>
    <n v="16.5"/>
    <n v="2537402"/>
    <m/>
    <x v="7"/>
  </r>
  <r>
    <n v="7550"/>
    <s v="Training"/>
    <n v="340"/>
    <d v="2023-03-31T00:00:00"/>
    <s v="Unprod Time: Task: T LIAM Time Hr: .52 Time Ot: 0"/>
    <n v="17.68"/>
    <n v="2146095"/>
    <m/>
    <x v="7"/>
  </r>
  <r>
    <n v="7550"/>
    <s v="Training"/>
    <n v="340"/>
    <d v="2023-12-23T00:00:00"/>
    <s v="Unprod Time: Task: T LIAM Time Hr: .52 Time Ot: 0"/>
    <n v="17.16"/>
    <n v="2486776"/>
    <m/>
    <x v="7"/>
  </r>
  <r>
    <n v="7550"/>
    <s v="Training"/>
    <n v="340"/>
    <d v="2024-02-20T00:00:00"/>
    <s v="Unprod Time: Task: T LIAM Time Hr: .52 Time Ot: 0"/>
    <n v="17.16"/>
    <n v="2554178"/>
    <m/>
    <x v="7"/>
  </r>
  <r>
    <n v="7550"/>
    <s v="Training"/>
    <n v="340"/>
    <d v="2023-10-02T00:00:00"/>
    <s v="Unprod Time: Task: T LIAM Time Hr: .53 Time Ot: 0"/>
    <n v="18.02"/>
    <n v="2373842"/>
    <m/>
    <x v="7"/>
  </r>
  <r>
    <n v="7550"/>
    <s v="Training"/>
    <n v="340"/>
    <d v="2023-11-27T00:00:00"/>
    <s v="Unprod Time: Task: T LIAM Time Hr: .53 Time Ot: 0"/>
    <n v="18.02"/>
    <n v="2445684"/>
    <m/>
    <x v="7"/>
  </r>
  <r>
    <n v="7550"/>
    <s v="Training"/>
    <n v="340"/>
    <d v="2023-03-02T00:00:00"/>
    <s v="Unprod Time: Task: T LIAM Time Hr: .55 Time Ot: 0"/>
    <n v="18.7"/>
    <n v="2104368"/>
    <m/>
    <x v="7"/>
  </r>
  <r>
    <n v="7550"/>
    <s v="Training"/>
    <n v="340"/>
    <d v="2023-03-17T00:00:00"/>
    <s v="Unprod Time: Task: T LIAM Time Hr: .55 Time Ot: 0"/>
    <n v="18.7"/>
    <n v="2124945"/>
    <m/>
    <x v="7"/>
  </r>
  <r>
    <n v="7550"/>
    <s v="Training"/>
    <n v="340"/>
    <d v="2023-04-12T00:00:00"/>
    <s v="Unprod Time: Task: T LIAM Time Hr: .55 Time Ot: 0"/>
    <n v="18.7"/>
    <n v="2154360"/>
    <m/>
    <x v="7"/>
  </r>
  <r>
    <n v="7550"/>
    <s v="Training"/>
    <n v="340"/>
    <d v="2023-09-20T00:00:00"/>
    <s v="Unprod Time: Task: T LIAM Time Hr: .55 Time Ot: 0"/>
    <n v="18.7"/>
    <n v="2356976"/>
    <m/>
    <x v="7"/>
  </r>
  <r>
    <n v="7550"/>
    <s v="Training"/>
    <n v="340"/>
    <d v="2023-10-26T00:00:00"/>
    <s v="Unprod Time: Task: T LIAM Time Hr: .55 Time Ot: 0"/>
    <n v="18.7"/>
    <n v="2403395"/>
    <m/>
    <x v="7"/>
  </r>
  <r>
    <n v="7550"/>
    <s v="Training"/>
    <n v="340"/>
    <d v="2023-06-30T00:00:00"/>
    <s v="Unprod Time: Task: T LIAM Time Hr: .57 Time Ot: 0"/>
    <n v="19.38"/>
    <n v="2255328"/>
    <m/>
    <x v="7"/>
  </r>
  <r>
    <n v="7550"/>
    <s v="Training"/>
    <n v="340"/>
    <d v="2023-06-30T00:00:00"/>
    <s v="Unprod Time: Task: T LIAM Time Hr: .57 Time Ot: 0"/>
    <n v="19.38"/>
    <n v="2255332"/>
    <m/>
    <x v="7"/>
  </r>
  <r>
    <n v="7550"/>
    <s v="Training"/>
    <n v="340"/>
    <d v="2023-11-20T00:00:00"/>
    <s v="Unprod Time: Task: T LIAM Time Hr: .57 Time Ot: 0"/>
    <n v="19.38"/>
    <n v="2436020"/>
    <m/>
    <x v="7"/>
  </r>
  <r>
    <n v="7550"/>
    <s v="Training"/>
    <n v="340"/>
    <d v="2023-12-01T00:00:00"/>
    <s v="Unprod Time: Task: T LIAM Time Hr: .57 Time Ot: 0"/>
    <n v="19.38"/>
    <n v="2454793"/>
    <m/>
    <x v="7"/>
  </r>
  <r>
    <n v="7550"/>
    <s v="Training"/>
    <n v="340"/>
    <d v="2023-03-28T00:00:00"/>
    <s v="Unprod Time: Task: T LIAM Time Hr: .58 Time Ot: 0"/>
    <n v="19.72"/>
    <n v="2137802"/>
    <m/>
    <x v="7"/>
  </r>
  <r>
    <n v="7550"/>
    <s v="Training"/>
    <n v="340"/>
    <d v="2023-04-13T00:00:00"/>
    <s v="Unprod Time: Task: T LIAM Time Hr: .58 Time Ot: 0"/>
    <n v="19.72"/>
    <n v="2156029"/>
    <m/>
    <x v="7"/>
  </r>
  <r>
    <n v="7550"/>
    <s v="Training"/>
    <n v="340"/>
    <d v="2023-06-08T00:00:00"/>
    <s v="Unprod Time: Task: T LIAM Time Hr: .58 Time Ot: 0"/>
    <n v="19.72"/>
    <n v="2225472"/>
    <m/>
    <x v="7"/>
  </r>
  <r>
    <n v="7550"/>
    <s v="Training"/>
    <n v="340"/>
    <d v="2023-07-18T00:00:00"/>
    <s v="Unprod Time: Task: T LIAM Time Hr: .58 Time Ot: 0"/>
    <n v="19.72"/>
    <n v="2274278"/>
    <m/>
    <x v="7"/>
  </r>
  <r>
    <n v="7550"/>
    <s v="Training"/>
    <n v="340"/>
    <d v="2023-09-15T00:00:00"/>
    <s v="Unprod Time: Task: T LIAM Time Hr: .58 Time Ot: 0"/>
    <n v="19.72"/>
    <n v="2351580"/>
    <m/>
    <x v="7"/>
  </r>
  <r>
    <n v="7550"/>
    <s v="Training"/>
    <n v="340"/>
    <d v="2024-01-05T00:00:00"/>
    <s v="Unprod Time: Task: T LIAM Time Hr: .58 Time Ot: 0"/>
    <n v="19.14"/>
    <n v="2495712"/>
    <m/>
    <x v="7"/>
  </r>
  <r>
    <n v="7550"/>
    <s v="Training"/>
    <n v="340"/>
    <d v="2024-02-01T00:00:00"/>
    <s v="Unprod Time: Task: T LIAM Time Hr: .58 Time Ot: 0"/>
    <n v="19.14"/>
    <n v="2530392"/>
    <m/>
    <x v="7"/>
  </r>
  <r>
    <n v="7550"/>
    <s v="Training"/>
    <n v="340"/>
    <d v="2024-02-22T00:00:00"/>
    <s v="Unprod Time: Task: T LIAM Time Hr: .58 Time Ot: 0"/>
    <n v="19.14"/>
    <n v="2557755"/>
    <m/>
    <x v="7"/>
  </r>
  <r>
    <n v="7550"/>
    <s v="Training"/>
    <n v="340"/>
    <d v="2024-02-29T00:00:00"/>
    <s v="Unprod Time: Task: T LIAM Time Hr: .58 Time Ot: 0"/>
    <n v="19.14"/>
    <n v="2568555"/>
    <m/>
    <x v="7"/>
  </r>
  <r>
    <n v="7550"/>
    <s v="Training"/>
    <n v="340"/>
    <d v="2023-07-01T00:00:00"/>
    <s v="Unprod Time: Task: T LIAM Time Hr: .6 Time Ot: 0"/>
    <n v="20.399999999999999"/>
    <n v="2256033"/>
    <m/>
    <x v="7"/>
  </r>
  <r>
    <n v="7550"/>
    <s v="Training"/>
    <n v="340"/>
    <d v="2023-07-06T00:00:00"/>
    <s v="Unprod Time: Task: T LIAM Time Hr: .6 Time Ot: 0"/>
    <n v="20.399999999999999"/>
    <n v="2262165"/>
    <m/>
    <x v="7"/>
  </r>
  <r>
    <n v="7550"/>
    <s v="Training"/>
    <n v="340"/>
    <d v="2023-07-25T00:00:00"/>
    <s v="Unprod Time: Task: T LIAM Time Hr: .6 Time Ot: 0"/>
    <n v="20.399999999999999"/>
    <n v="2283327"/>
    <m/>
    <x v="7"/>
  </r>
  <r>
    <n v="7550"/>
    <s v="Training"/>
    <n v="340"/>
    <d v="2023-10-25T00:00:00"/>
    <s v="Unprod Time: Task: T LIAM Time Hr: .6 Time Ot: 0"/>
    <n v="20.399999999999999"/>
    <n v="2401750"/>
    <m/>
    <x v="7"/>
  </r>
  <r>
    <n v="7550"/>
    <s v="Training"/>
    <n v="340"/>
    <d v="2024-01-26T00:00:00"/>
    <s v="Unprod Time: Task: T LIAM Time Hr: .6 Time Ot: 0"/>
    <n v="19.8"/>
    <n v="2523182"/>
    <m/>
    <x v="7"/>
  </r>
  <r>
    <n v="7550"/>
    <s v="Training"/>
    <n v="340"/>
    <d v="2024-02-02T00:00:00"/>
    <s v="Unprod Time: Task: T LIAM Time Hr: .6 Time Ot: 0"/>
    <n v="19.8"/>
    <n v="2532210"/>
    <m/>
    <x v="7"/>
  </r>
  <r>
    <n v="7550"/>
    <s v="Training"/>
    <n v="340"/>
    <d v="2023-05-03T00:00:00"/>
    <s v="Unprod Time: Task: T LIAM Time Hr: .62 Time Ot: 0"/>
    <n v="21.08"/>
    <n v="2179242"/>
    <m/>
    <x v="7"/>
  </r>
  <r>
    <n v="7550"/>
    <s v="Training"/>
    <n v="340"/>
    <d v="2023-12-14T00:00:00"/>
    <s v="Unprod Time: Task: T LIAM Time Hr: .62 Time Ot: 0"/>
    <n v="20.46"/>
    <n v="2472814"/>
    <m/>
    <x v="7"/>
  </r>
  <r>
    <n v="7550"/>
    <s v="Training"/>
    <n v="340"/>
    <d v="2023-04-17T00:00:00"/>
    <s v="Unprod Time: Task: T LIAM Time Hr: .63 Time Ot: 0"/>
    <n v="21.42"/>
    <n v="2159425"/>
    <m/>
    <x v="7"/>
  </r>
  <r>
    <n v="7550"/>
    <s v="Training"/>
    <n v="340"/>
    <d v="2023-06-17T00:00:00"/>
    <s v="Unprod Time: Task: T LIAM Time Hr: .63 Time Ot: 0"/>
    <n v="21.42"/>
    <n v="2236923"/>
    <m/>
    <x v="7"/>
  </r>
  <r>
    <n v="7550"/>
    <s v="Training"/>
    <n v="340"/>
    <d v="2023-08-03T00:00:00"/>
    <s v="Unprod Time: Task: T LIAM Time Hr: .63 Time Ot: 0"/>
    <n v="21.42"/>
    <n v="2296907"/>
    <m/>
    <x v="7"/>
  </r>
  <r>
    <n v="7550"/>
    <s v="Training"/>
    <n v="340"/>
    <d v="2023-09-01T00:00:00"/>
    <s v="Unprod Time: Task: T LIAM Time Hr: .63 Time Ot: 0"/>
    <n v="21.42"/>
    <n v="2334438"/>
    <m/>
    <x v="7"/>
  </r>
  <r>
    <n v="7550"/>
    <s v="Training"/>
    <n v="340"/>
    <d v="2023-11-10T00:00:00"/>
    <s v="Unprod Time: Task: T LIAM Time Hr: .63 Time Ot: 0"/>
    <n v="21.42"/>
    <n v="2424758"/>
    <m/>
    <x v="7"/>
  </r>
  <r>
    <n v="7550"/>
    <s v="Training"/>
    <n v="340"/>
    <d v="2024-02-07T00:00:00"/>
    <s v="Unprod Time: Task: T LIAM Time Hr: .63 Time Ot: 0"/>
    <n v="20.79"/>
    <n v="2537399"/>
    <m/>
    <x v="7"/>
  </r>
  <r>
    <n v="7550"/>
    <s v="Training"/>
    <n v="340"/>
    <d v="2023-03-06T00:00:00"/>
    <s v="Unprod Time: Task: T LIAM Time Hr: .65 Time Ot: 0"/>
    <n v="22.1"/>
    <n v="2108245"/>
    <m/>
    <x v="7"/>
  </r>
  <r>
    <n v="7550"/>
    <s v="Training"/>
    <n v="340"/>
    <d v="2023-04-08T00:00:00"/>
    <s v="Unprod Time: Task: T LIAM Time Hr: .65 Time Ot: 0"/>
    <n v="22.1"/>
    <n v="2151563"/>
    <m/>
    <x v="7"/>
  </r>
  <r>
    <n v="7550"/>
    <s v="Training"/>
    <n v="340"/>
    <d v="2023-08-17T00:00:00"/>
    <s v="Unprod Time: Task: T LIAM Time Hr: .67 Time Ot: 0"/>
    <n v="22.78"/>
    <n v="2314196"/>
    <m/>
    <x v="7"/>
  </r>
  <r>
    <n v="7550"/>
    <s v="Training"/>
    <n v="340"/>
    <d v="2024-01-23T00:00:00"/>
    <s v="Unprod Time: Task: T LIAM Time Hr: .67 Time Ot: 0"/>
    <n v="22.11"/>
    <n v="2517523"/>
    <m/>
    <x v="7"/>
  </r>
  <r>
    <n v="7550"/>
    <s v="Training"/>
    <n v="340"/>
    <d v="2023-10-04T00:00:00"/>
    <s v="Unprod Time: Task: T LIAM Time Hr: .68 Time Ot: 0"/>
    <n v="23.12"/>
    <n v="2375777"/>
    <m/>
    <x v="7"/>
  </r>
  <r>
    <n v="7550"/>
    <s v="Training"/>
    <n v="340"/>
    <d v="2023-12-21T00:00:00"/>
    <s v="Unprod Time: Task: T LIAM Time Hr: .68 Time Ot: 0"/>
    <n v="22.44"/>
    <n v="2483434"/>
    <m/>
    <x v="7"/>
  </r>
  <r>
    <n v="7550"/>
    <s v="Training"/>
    <n v="340"/>
    <d v="2023-04-21T00:00:00"/>
    <s v="Unprod Time: Task: T LIAM Time Hr: .7 Time Ot: 0"/>
    <n v="23.8"/>
    <n v="2165910"/>
    <m/>
    <x v="7"/>
  </r>
  <r>
    <n v="7550"/>
    <s v="Training"/>
    <n v="340"/>
    <d v="2023-07-05T00:00:00"/>
    <s v="Unprod Time: Task: T LIAM Time Hr: .7 Time Ot: 0"/>
    <n v="23.8"/>
    <n v="2260531"/>
    <m/>
    <x v="7"/>
  </r>
  <r>
    <n v="7550"/>
    <s v="Training"/>
    <n v="340"/>
    <d v="2023-09-13T00:00:00"/>
    <s v="Unprod Time: Task: T LIAM Time Hr: .7 Time Ot: 0"/>
    <n v="23.8"/>
    <n v="2348234"/>
    <m/>
    <x v="7"/>
  </r>
  <r>
    <n v="7550"/>
    <s v="Training"/>
    <n v="340"/>
    <d v="2023-11-03T00:00:00"/>
    <s v="Unprod Time: Task: T LIAM Time Hr: .7 Time Ot: 0"/>
    <n v="23.8"/>
    <n v="2415280"/>
    <m/>
    <x v="7"/>
  </r>
  <r>
    <n v="7550"/>
    <s v="Training"/>
    <n v="340"/>
    <d v="2024-02-05T00:00:00"/>
    <s v="Unprod Time: Task: T LIAM Time Hr: .7 Time Ot: 0"/>
    <n v="23.1"/>
    <n v="2533977"/>
    <m/>
    <x v="7"/>
  </r>
  <r>
    <n v="7550"/>
    <s v="Training"/>
    <n v="340"/>
    <d v="2024-02-23T00:00:00"/>
    <s v="Unprod Time: Task: T LIAM Time Hr: .7 Time Ot: 0"/>
    <n v="23.1"/>
    <n v="2559490"/>
    <m/>
    <x v="7"/>
  </r>
  <r>
    <n v="7550"/>
    <s v="Training"/>
    <n v="340"/>
    <d v="2023-05-18T00:00:00"/>
    <s v="Unprod Time: Task: T LIAM Time Hr: .72 Time Ot: 0"/>
    <n v="24.48"/>
    <n v="2198389"/>
    <m/>
    <x v="7"/>
  </r>
  <r>
    <n v="7550"/>
    <s v="Training"/>
    <n v="340"/>
    <d v="2023-11-20T00:00:00"/>
    <s v="Unprod Time: Task: T LIAM Time Hr: .72 Time Ot: 0"/>
    <n v="24.48"/>
    <n v="2436027"/>
    <m/>
    <x v="7"/>
  </r>
  <r>
    <n v="7550"/>
    <s v="Training"/>
    <n v="340"/>
    <d v="2023-03-03T00:00:00"/>
    <s v="Unprod Time: Task: T LIAM Time Hr: .73 Time Ot: 0"/>
    <n v="24.82"/>
    <n v="2106208"/>
    <m/>
    <x v="7"/>
  </r>
  <r>
    <n v="7550"/>
    <s v="Training"/>
    <n v="340"/>
    <d v="2023-07-29T00:00:00"/>
    <s v="Unprod Time: Task: T LIAM Time Hr: .75 Time Ot: 0"/>
    <n v="25.5"/>
    <n v="2289134"/>
    <m/>
    <x v="7"/>
  </r>
  <r>
    <n v="7550"/>
    <s v="Training"/>
    <n v="340"/>
    <d v="2024-01-15T00:00:00"/>
    <s v="Unprod Time: Task: T LIAM Time Hr: .75 Time Ot: 0"/>
    <n v="24.75"/>
    <n v="2506609"/>
    <m/>
    <x v="7"/>
  </r>
  <r>
    <n v="7550"/>
    <s v="Training"/>
    <n v="340"/>
    <d v="2023-05-16T00:00:00"/>
    <s v="Unprod Time: Task: T LIAM Time Hr: .77 Time Ot: 0"/>
    <n v="26.18"/>
    <n v="2194688"/>
    <m/>
    <x v="7"/>
  </r>
  <r>
    <n v="7550"/>
    <s v="Training"/>
    <n v="340"/>
    <d v="2023-08-28T00:00:00"/>
    <s v="Unprod Time: Task: T LIAM Time Hr: .77 Time Ot: 0"/>
    <n v="26.18"/>
    <n v="2327174"/>
    <m/>
    <x v="7"/>
  </r>
  <r>
    <n v="7550"/>
    <s v="Training"/>
    <n v="340"/>
    <d v="2023-12-20T00:00:00"/>
    <s v="Unprod Time: Task: T LIAM Time Hr: .77 Time Ot: 0"/>
    <n v="25.41"/>
    <n v="2481279"/>
    <m/>
    <x v="7"/>
  </r>
  <r>
    <n v="7550"/>
    <s v="Training"/>
    <n v="340"/>
    <d v="2024-01-17T00:00:00"/>
    <s v="Unprod Time: Task: T LIAM Time Hr: .77 Time Ot: 0"/>
    <n v="25.41"/>
    <n v="2509911"/>
    <m/>
    <x v="7"/>
  </r>
  <r>
    <n v="7550"/>
    <s v="Training"/>
    <n v="340"/>
    <d v="2023-05-15T00:00:00"/>
    <s v="Unprod Time: Task: T LIAM Time Hr: .78 Time Ot: 0"/>
    <n v="26.52"/>
    <n v="2193086"/>
    <m/>
    <x v="7"/>
  </r>
  <r>
    <n v="7550"/>
    <s v="Training"/>
    <n v="340"/>
    <d v="2023-07-06T00:00:00"/>
    <s v="Unprod Time: Task: T LIAM Time Hr: .78 Time Ot: 0"/>
    <n v="26.52"/>
    <n v="2262164"/>
    <m/>
    <x v="7"/>
  </r>
  <r>
    <n v="7550"/>
    <s v="Training"/>
    <n v="340"/>
    <d v="2023-07-27T00:00:00"/>
    <s v="Unprod Time: Task: T LIAM Time Hr: .78 Time Ot: 0"/>
    <n v="26.52"/>
    <n v="2286955"/>
    <m/>
    <x v="7"/>
  </r>
  <r>
    <n v="7550"/>
    <s v="Training"/>
    <n v="340"/>
    <d v="2023-11-13T00:00:00"/>
    <s v="Unprod Time: Task: T LIAM Time Hr: .78 Time Ot: 0"/>
    <n v="26.52"/>
    <n v="2426751"/>
    <m/>
    <x v="7"/>
  </r>
  <r>
    <n v="7550"/>
    <s v="Training"/>
    <n v="340"/>
    <d v="2023-04-21T00:00:00"/>
    <s v="Unprod Time: Task: T LIAM Time Hr: .8 Time Ot: 0"/>
    <n v="27.2"/>
    <n v="2165917"/>
    <m/>
    <x v="7"/>
  </r>
  <r>
    <n v="7550"/>
    <s v="Training"/>
    <n v="340"/>
    <d v="2023-12-12T00:00:00"/>
    <s v="Unprod Time: Task: T LIAM Time Hr: .8 Time Ot: 0"/>
    <n v="26.4"/>
    <n v="2468774"/>
    <m/>
    <x v="7"/>
  </r>
  <r>
    <n v="7550"/>
    <s v="Training"/>
    <n v="340"/>
    <d v="2023-03-16T00:00:00"/>
    <s v="Unprod Time: Task: T LIAM Time Hr: .82 Time Ot: 0"/>
    <n v="27.88"/>
    <n v="2123166"/>
    <m/>
    <x v="7"/>
  </r>
  <r>
    <n v="7550"/>
    <s v="Training"/>
    <n v="340"/>
    <d v="2023-07-28T00:00:00"/>
    <s v="Unprod Time: Task: T LIAM Time Hr: .82 Time Ot: 0"/>
    <n v="27.88"/>
    <n v="2288348"/>
    <m/>
    <x v="7"/>
  </r>
  <r>
    <n v="7550"/>
    <s v="Training"/>
    <n v="340"/>
    <d v="2023-11-21T00:00:00"/>
    <s v="Unprod Time: Task: T LIAM Time Hr: .82 Time Ot: 0"/>
    <n v="27.88"/>
    <n v="2437884"/>
    <m/>
    <x v="7"/>
  </r>
  <r>
    <n v="7550"/>
    <s v="Training"/>
    <n v="340"/>
    <d v="2023-12-07T00:00:00"/>
    <s v="Unprod Time: Task: T LIAM Time Hr: .82 Time Ot: 0"/>
    <n v="27.06"/>
    <n v="2462872"/>
    <m/>
    <x v="7"/>
  </r>
  <r>
    <n v="7550"/>
    <s v="Training"/>
    <n v="340"/>
    <d v="2024-01-03T00:00:00"/>
    <s v="Unprod Time: Task: T LIAM Time Hr: .82 Time Ot: 0"/>
    <n v="27.06"/>
    <n v="2492783"/>
    <m/>
    <x v="7"/>
  </r>
  <r>
    <n v="7550"/>
    <s v="Training"/>
    <n v="340"/>
    <d v="2023-09-19T00:00:00"/>
    <s v="Unprod Time: Task: T LIAM Time Hr: .83 Time Ot: 0"/>
    <n v="28.22"/>
    <n v="2355223"/>
    <m/>
    <x v="7"/>
  </r>
  <r>
    <n v="7550"/>
    <s v="Training"/>
    <n v="340"/>
    <d v="2023-04-13T00:00:00"/>
    <s v="Unprod Time: Task: T LIAM Time Hr: .85 Time Ot: 0"/>
    <n v="28.9"/>
    <n v="2156026"/>
    <m/>
    <x v="7"/>
  </r>
  <r>
    <n v="7550"/>
    <s v="Training"/>
    <n v="340"/>
    <d v="2023-05-10T00:00:00"/>
    <s v="Unprod Time: Task: T LIAM Time Hr: .85 Time Ot: 0"/>
    <n v="28.9"/>
    <n v="2187800"/>
    <m/>
    <x v="7"/>
  </r>
  <r>
    <n v="7550"/>
    <s v="Training"/>
    <n v="340"/>
    <d v="2024-02-26T00:00:00"/>
    <s v="Unprod Time: Task: T LIAM Time Hr: .85 Time Ot: 0"/>
    <n v="28.05"/>
    <n v="2562012"/>
    <m/>
    <x v="7"/>
  </r>
  <r>
    <n v="7550"/>
    <s v="Training"/>
    <n v="340"/>
    <d v="2023-07-15T00:00:00"/>
    <s v="Unprod Time: Task: T LIAM Time Hr: .88 Time Ot: 0"/>
    <n v="29.92"/>
    <n v="2271558"/>
    <m/>
    <x v="7"/>
  </r>
  <r>
    <n v="7550"/>
    <s v="Training"/>
    <n v="340"/>
    <d v="2023-05-05T00:00:00"/>
    <s v="Unprod Time: Task: T LIAM Time Hr: .9 Time Ot: 0"/>
    <n v="30.6"/>
    <n v="2182789"/>
    <m/>
    <x v="7"/>
  </r>
  <r>
    <n v="7550"/>
    <s v="Training"/>
    <n v="340"/>
    <d v="2023-10-02T00:00:00"/>
    <s v="Unprod Time: Task: T LIAM Time Hr: .9 Time Ot: 0"/>
    <n v="30.6"/>
    <n v="2373845"/>
    <m/>
    <x v="7"/>
  </r>
  <r>
    <n v="7550"/>
    <s v="Training"/>
    <n v="340"/>
    <d v="2023-10-04T00:00:00"/>
    <s v="Unprod Time: Task: T LIAM Time Hr: .9 Time Ot: 0"/>
    <n v="30.6"/>
    <n v="2375775"/>
    <m/>
    <x v="7"/>
  </r>
  <r>
    <n v="7550"/>
    <s v="Training"/>
    <n v="340"/>
    <d v="2023-08-05T00:00:00"/>
    <s v="Unprod Time: Task: T LIAM Time Hr: .93 Time Ot: 0"/>
    <n v="31.62"/>
    <n v="2299382"/>
    <m/>
    <x v="7"/>
  </r>
  <r>
    <n v="7550"/>
    <s v="Training"/>
    <n v="340"/>
    <d v="2023-09-23T00:00:00"/>
    <s v="Unprod Time: Task: T LIAM Time Hr: .98 Time Ot: 0"/>
    <n v="33.32"/>
    <n v="2360823"/>
    <m/>
    <x v="7"/>
  </r>
  <r>
    <n v="7550"/>
    <s v="Training"/>
    <n v="340"/>
    <d v="2023-03-09T00:00:00"/>
    <s v="Unprod Time: Task: T LIAM Time Hr: 0 Time Ot: 0"/>
    <n v="0"/>
    <n v="2113785"/>
    <m/>
    <x v="7"/>
  </r>
  <r>
    <n v="7550"/>
    <s v="Training"/>
    <n v="340"/>
    <d v="2023-03-09T00:00:00"/>
    <s v="Unprod Time: Task: T LIAM Time Hr: 0 Time Ot: 0"/>
    <n v="0"/>
    <n v="2113787"/>
    <m/>
    <x v="7"/>
  </r>
  <r>
    <n v="7550"/>
    <s v="Training"/>
    <n v="340"/>
    <d v="2023-03-11T00:00:00"/>
    <s v="Unprod Time: Task: T LIAM Time Hr: 0 Time Ot: 0"/>
    <n v="0"/>
    <n v="2116200"/>
    <m/>
    <x v="7"/>
  </r>
  <r>
    <n v="7550"/>
    <s v="Training"/>
    <n v="340"/>
    <d v="2023-03-16T00:00:00"/>
    <s v="Unprod Time: Task: T LIAM Time Hr: 0 Time Ot: 0"/>
    <n v="0"/>
    <n v="2123163"/>
    <m/>
    <x v="7"/>
  </r>
  <r>
    <n v="7550"/>
    <s v="Training"/>
    <n v="340"/>
    <d v="2023-03-20T00:00:00"/>
    <s v="Unprod Time: Task: T LIAM Time Hr: 0 Time Ot: 0"/>
    <n v="0"/>
    <n v="2126960"/>
    <m/>
    <x v="7"/>
  </r>
  <r>
    <n v="7550"/>
    <s v="Training"/>
    <n v="340"/>
    <d v="2023-04-03T00:00:00"/>
    <s v="Unprod Time: Task: T LIAM Time Hr: 0 Time Ot: 0"/>
    <n v="0"/>
    <n v="2146102"/>
    <m/>
    <x v="7"/>
  </r>
  <r>
    <n v="7550"/>
    <s v="Training"/>
    <n v="340"/>
    <d v="2023-04-13T00:00:00"/>
    <s v="Unprod Time: Task: T LIAM Time Hr: 0 Time Ot: 0"/>
    <n v="0"/>
    <n v="2156027"/>
    <m/>
    <x v="7"/>
  </r>
  <r>
    <n v="7550"/>
    <s v="Training"/>
    <n v="340"/>
    <d v="2023-05-04T00:00:00"/>
    <s v="Unprod Time: Task: T LIAM Time Hr: 0 Time Ot: 0"/>
    <n v="0"/>
    <n v="2181260"/>
    <m/>
    <x v="7"/>
  </r>
  <r>
    <n v="7550"/>
    <s v="Training"/>
    <n v="340"/>
    <d v="2023-05-10T00:00:00"/>
    <s v="Unprod Time: Task: T LIAM Time Hr: 0 Time Ot: 0"/>
    <n v="0"/>
    <n v="2187796"/>
    <m/>
    <x v="7"/>
  </r>
  <r>
    <n v="7550"/>
    <s v="Training"/>
    <n v="340"/>
    <d v="2023-05-12T00:00:00"/>
    <s v="Unprod Time: Task: T LIAM Time Hr: 0 Time Ot: 0"/>
    <n v="0"/>
    <n v="2191980"/>
    <m/>
    <x v="7"/>
  </r>
  <r>
    <n v="7550"/>
    <s v="Training"/>
    <n v="340"/>
    <d v="2023-05-15T00:00:00"/>
    <s v="Unprod Time: Task: T LIAM Time Hr: 0 Time Ot: 0"/>
    <n v="0"/>
    <n v="2193085"/>
    <m/>
    <x v="7"/>
  </r>
  <r>
    <n v="7550"/>
    <s v="Training"/>
    <n v="340"/>
    <d v="2023-05-25T00:00:00"/>
    <s v="Unprod Time: Task: T LIAM Time Hr: 0 Time Ot: 0"/>
    <n v="0"/>
    <n v="2207782"/>
    <m/>
    <x v="7"/>
  </r>
  <r>
    <n v="7550"/>
    <s v="Training"/>
    <n v="340"/>
    <d v="2023-06-09T00:00:00"/>
    <s v="Unprod Time: Task: T LIAM Time Hr: 0 Time Ot: 0"/>
    <n v="0"/>
    <n v="2227189"/>
    <m/>
    <x v="7"/>
  </r>
  <r>
    <n v="7550"/>
    <s v="Training"/>
    <n v="340"/>
    <d v="2023-06-12T00:00:00"/>
    <s v="Unprod Time: Task: T LIAM Time Hr: 0 Time Ot: 0"/>
    <n v="0"/>
    <n v="2229443"/>
    <m/>
    <x v="7"/>
  </r>
  <r>
    <n v="7550"/>
    <s v="Training"/>
    <n v="340"/>
    <d v="2023-06-12T00:00:00"/>
    <s v="Unprod Time: Task: T LIAM Time Hr: 0 Time Ot: 0"/>
    <n v="0"/>
    <n v="2229444"/>
    <m/>
    <x v="7"/>
  </r>
  <r>
    <n v="7550"/>
    <s v="Training"/>
    <n v="340"/>
    <d v="2023-06-27T00:00:00"/>
    <s v="Unprod Time: Task: T LIAM Time Hr: 0 Time Ot: 0"/>
    <n v="0"/>
    <n v="2249129"/>
    <m/>
    <x v="7"/>
  </r>
  <r>
    <n v="7550"/>
    <s v="Training"/>
    <n v="340"/>
    <d v="2023-07-12T00:00:00"/>
    <s v="Unprod Time: Task: T LIAM Time Hr: 0 Time Ot: 0"/>
    <n v="0"/>
    <n v="2269051"/>
    <m/>
    <x v="7"/>
  </r>
  <r>
    <n v="7550"/>
    <s v="Training"/>
    <n v="340"/>
    <d v="2023-07-28T00:00:00"/>
    <s v="Unprod Time: Task: T LIAM Time Hr: 0 Time Ot: 0"/>
    <n v="0"/>
    <n v="2288344"/>
    <m/>
    <x v="7"/>
  </r>
  <r>
    <n v="7550"/>
    <s v="Training"/>
    <n v="340"/>
    <d v="2023-07-31T00:00:00"/>
    <s v="Unprod Time: Task: T LIAM Time Hr: 0 Time Ot: 0"/>
    <n v="0"/>
    <n v="2291968"/>
    <m/>
    <x v="7"/>
  </r>
  <r>
    <n v="7550"/>
    <s v="Training"/>
    <n v="340"/>
    <d v="2023-08-08T00:00:00"/>
    <s v="Unprod Time: Task: T LIAM Time Hr: 0 Time Ot: 0"/>
    <n v="0"/>
    <n v="2302078"/>
    <m/>
    <x v="7"/>
  </r>
  <r>
    <n v="7550"/>
    <s v="Training"/>
    <n v="340"/>
    <d v="2023-08-09T00:00:00"/>
    <s v="Unprod Time: Task: T LIAM Time Hr: 0 Time Ot: 0"/>
    <n v="0"/>
    <n v="2303784"/>
    <m/>
    <x v="7"/>
  </r>
  <r>
    <n v="7550"/>
    <s v="Training"/>
    <n v="340"/>
    <d v="2023-08-17T00:00:00"/>
    <s v="Unprod Time: Task: T LIAM Time Hr: 0 Time Ot: 0"/>
    <n v="0"/>
    <n v="2314192"/>
    <m/>
    <x v="7"/>
  </r>
  <r>
    <n v="7550"/>
    <s v="Training"/>
    <n v="340"/>
    <d v="2023-08-23T00:00:00"/>
    <s v="Unprod Time: Task: T LIAM Time Hr: 0 Time Ot: 0"/>
    <n v="0"/>
    <n v="2321109"/>
    <m/>
    <x v="7"/>
  </r>
  <r>
    <n v="7550"/>
    <s v="Training"/>
    <n v="340"/>
    <d v="2023-08-23T00:00:00"/>
    <s v="Unprod Time: Task: T LIAM Time Hr: 0 Time Ot: 0"/>
    <n v="0"/>
    <n v="2321111"/>
    <m/>
    <x v="7"/>
  </r>
  <r>
    <n v="7550"/>
    <s v="Training"/>
    <n v="340"/>
    <d v="2023-08-30T00:00:00"/>
    <s v="Unprod Time: Task: T LIAM Time Hr: 0 Time Ot: 0"/>
    <n v="0"/>
    <n v="2331017"/>
    <m/>
    <x v="7"/>
  </r>
  <r>
    <n v="7550"/>
    <s v="Training"/>
    <n v="340"/>
    <d v="2023-08-30T00:00:00"/>
    <s v="Unprod Time: Task: T LIAM Time Hr: 0 Time Ot: 0"/>
    <n v="0"/>
    <n v="2331018"/>
    <m/>
    <x v="7"/>
  </r>
  <r>
    <n v="7550"/>
    <s v="Training"/>
    <n v="340"/>
    <d v="2023-09-27T00:00:00"/>
    <s v="Unprod Time: Task: T LIAM Time Hr: 0 Time Ot: 0"/>
    <n v="0"/>
    <n v="2366389"/>
    <m/>
    <x v="7"/>
  </r>
  <r>
    <n v="7550"/>
    <s v="Training"/>
    <n v="340"/>
    <d v="2023-09-27T00:00:00"/>
    <s v="Unprod Time: Task: T LIAM Time Hr: 0 Time Ot: 0"/>
    <n v="0"/>
    <n v="2366390"/>
    <m/>
    <x v="7"/>
  </r>
  <r>
    <n v="7550"/>
    <s v="Training"/>
    <n v="340"/>
    <d v="2023-09-27T00:00:00"/>
    <s v="Unprod Time: Task: T LIAM Time Hr: 0 Time Ot: 0"/>
    <n v="0"/>
    <n v="2366392"/>
    <m/>
    <x v="7"/>
  </r>
  <r>
    <n v="7550"/>
    <s v="Training"/>
    <n v="340"/>
    <d v="2023-09-29T00:00:00"/>
    <s v="Unprod Time: Task: T LIAM Time Hr: 0 Time Ot: 0"/>
    <n v="0"/>
    <n v="2370123"/>
    <m/>
    <x v="7"/>
  </r>
  <r>
    <n v="7550"/>
    <s v="Training"/>
    <n v="340"/>
    <d v="2023-10-05T00:00:00"/>
    <s v="Unprod Time: Task: T LIAM Time Hr: 0 Time Ot: 0"/>
    <n v="0"/>
    <n v="2377445"/>
    <m/>
    <x v="7"/>
  </r>
  <r>
    <n v="7550"/>
    <s v="Training"/>
    <n v="340"/>
    <d v="2023-10-05T00:00:00"/>
    <s v="Unprod Time: Task: T LIAM Time Hr: 0 Time Ot: 0"/>
    <n v="0"/>
    <n v="2377446"/>
    <m/>
    <x v="7"/>
  </r>
  <r>
    <n v="7550"/>
    <s v="Training"/>
    <n v="340"/>
    <d v="2023-10-05T00:00:00"/>
    <s v="Unprod Time: Task: T LIAM Time Hr: 0 Time Ot: 0"/>
    <n v="0"/>
    <n v="2377447"/>
    <m/>
    <x v="7"/>
  </r>
  <r>
    <n v="7550"/>
    <s v="Training"/>
    <n v="340"/>
    <d v="2023-10-09T00:00:00"/>
    <s v="Unprod Time: Task: T LIAM Time Hr: 0 Time Ot: 0"/>
    <n v="0"/>
    <n v="2381353"/>
    <m/>
    <x v="7"/>
  </r>
  <r>
    <n v="7550"/>
    <s v="Training"/>
    <n v="340"/>
    <d v="2023-10-26T00:00:00"/>
    <s v="Unprod Time: Task: T LIAM Time Hr: 0 Time Ot: 0"/>
    <n v="0"/>
    <n v="2403397"/>
    <m/>
    <x v="7"/>
  </r>
  <r>
    <n v="7550"/>
    <s v="Training"/>
    <n v="340"/>
    <d v="2023-11-01T00:00:00"/>
    <s v="Unprod Time: Task: T LIAM Time Hr: 0 Time Ot: 0"/>
    <n v="0"/>
    <n v="2411792"/>
    <m/>
    <x v="7"/>
  </r>
  <r>
    <n v="7550"/>
    <s v="Training"/>
    <n v="340"/>
    <d v="2023-11-01T00:00:00"/>
    <s v="Unprod Time: Task: T LIAM Time Hr: 0 Time Ot: 0"/>
    <n v="0"/>
    <n v="2411793"/>
    <m/>
    <x v="7"/>
  </r>
  <r>
    <n v="7550"/>
    <s v="Training"/>
    <n v="340"/>
    <d v="2023-11-04T00:00:00"/>
    <s v="Unprod Time: Task: T LIAM Time Hr: 0 Time Ot: 0"/>
    <n v="0"/>
    <n v="2416018"/>
    <m/>
    <x v="7"/>
  </r>
  <r>
    <n v="7550"/>
    <s v="Training"/>
    <n v="340"/>
    <d v="2023-11-04T00:00:00"/>
    <s v="Unprod Time: Task: T LIAM Time Hr: 0 Time Ot: 0"/>
    <n v="0"/>
    <n v="2416023"/>
    <m/>
    <x v="7"/>
  </r>
  <r>
    <n v="7550"/>
    <s v="Training"/>
    <n v="340"/>
    <d v="2023-11-06T00:00:00"/>
    <s v="Unprod Time: Task: T LIAM Time Hr: 0 Time Ot: 0"/>
    <n v="0"/>
    <n v="2417411"/>
    <m/>
    <x v="7"/>
  </r>
  <r>
    <n v="7550"/>
    <s v="Training"/>
    <n v="340"/>
    <d v="2023-11-09T00:00:00"/>
    <s v="Unprod Time: Task: T LIAM Time Hr: 0 Time Ot: 0"/>
    <n v="0"/>
    <n v="2422937"/>
    <m/>
    <x v="7"/>
  </r>
  <r>
    <n v="7550"/>
    <s v="Training"/>
    <n v="340"/>
    <d v="2023-11-14T00:00:00"/>
    <s v="Unprod Time: Task: T LIAM Time Hr: 0 Time Ot: 0"/>
    <n v="0"/>
    <n v="2428275"/>
    <m/>
    <x v="7"/>
  </r>
  <r>
    <n v="7550"/>
    <s v="Training"/>
    <n v="340"/>
    <d v="2023-11-20T00:00:00"/>
    <s v="Unprod Time: Task: T LIAM Time Hr: 0 Time Ot: 0"/>
    <n v="0"/>
    <n v="2436024"/>
    <m/>
    <x v="7"/>
  </r>
  <r>
    <n v="7550"/>
    <s v="Training"/>
    <n v="340"/>
    <d v="2023-11-21T00:00:00"/>
    <s v="Unprod Time: Task: T LIAM Time Hr: 0 Time Ot: 0"/>
    <n v="0"/>
    <n v="2437887"/>
    <m/>
    <x v="7"/>
  </r>
  <r>
    <n v="7550"/>
    <s v="Training"/>
    <n v="340"/>
    <d v="2023-11-22T00:00:00"/>
    <s v="Unprod Time: Task: T LIAM Time Hr: 0 Time Ot: 0"/>
    <n v="0"/>
    <n v="2439689"/>
    <m/>
    <x v="7"/>
  </r>
  <r>
    <n v="7550"/>
    <s v="Training"/>
    <n v="340"/>
    <d v="2023-11-27T00:00:00"/>
    <s v="Unprod Time: Task: T LIAM Time Hr: 0 Time Ot: 0"/>
    <n v="0"/>
    <n v="2445683"/>
    <m/>
    <x v="7"/>
  </r>
  <r>
    <n v="7550"/>
    <s v="Training"/>
    <n v="340"/>
    <d v="2023-11-30T00:00:00"/>
    <s v="Unprod Time: Task: T LIAM Time Hr: 0 Time Ot: 0"/>
    <n v="0"/>
    <n v="2452775"/>
    <m/>
    <x v="7"/>
  </r>
  <r>
    <n v="7550"/>
    <s v="Training"/>
    <n v="340"/>
    <d v="2023-12-02T00:00:00"/>
    <s v="Unprod Time: Task: T LIAM Time Hr: 0 Time Ot: 0"/>
    <n v="0"/>
    <n v="2455551"/>
    <m/>
    <x v="7"/>
  </r>
  <r>
    <n v="7550"/>
    <s v="Training"/>
    <n v="340"/>
    <d v="2023-12-06T00:00:00"/>
    <s v="Unprod Time: Task: T LIAM Time Hr: 0 Time Ot: 0"/>
    <n v="0"/>
    <n v="2460650"/>
    <m/>
    <x v="7"/>
  </r>
  <r>
    <n v="7550"/>
    <s v="Training"/>
    <n v="340"/>
    <d v="2023-12-06T00:00:00"/>
    <s v="Unprod Time: Task: T LIAM Time Hr: 0 Time Ot: 0"/>
    <n v="0"/>
    <n v="2460658"/>
    <m/>
    <x v="7"/>
  </r>
  <r>
    <n v="7550"/>
    <s v="Training"/>
    <n v="340"/>
    <d v="2023-12-07T00:00:00"/>
    <s v="Unprod Time: Task: T LIAM Time Hr: 0 Time Ot: 0"/>
    <n v="0"/>
    <n v="2462864"/>
    <m/>
    <x v="7"/>
  </r>
  <r>
    <n v="7550"/>
    <s v="Training"/>
    <n v="340"/>
    <d v="2023-12-09T00:00:00"/>
    <s v="Unprod Time: Task: T LIAM Time Hr: 0 Time Ot: 0"/>
    <n v="0"/>
    <n v="2465530"/>
    <m/>
    <x v="7"/>
  </r>
  <r>
    <n v="7550"/>
    <s v="Training"/>
    <n v="340"/>
    <d v="2023-12-13T00:00:00"/>
    <s v="Unprod Time: Task: T LIAM Time Hr: 0 Time Ot: 0"/>
    <n v="0"/>
    <n v="2470802"/>
    <m/>
    <x v="7"/>
  </r>
  <r>
    <n v="7550"/>
    <s v="Training"/>
    <n v="340"/>
    <d v="2023-12-16T00:00:00"/>
    <s v="Unprod Time: Task: T LIAM Time Hr: 0 Time Ot: 0"/>
    <n v="0"/>
    <n v="2475986"/>
    <m/>
    <x v="7"/>
  </r>
  <r>
    <n v="7550"/>
    <s v="Training"/>
    <n v="340"/>
    <d v="2023-12-18T00:00:00"/>
    <s v="Unprod Time: Task: T LIAM Time Hr: 0 Time Ot: 0"/>
    <n v="0"/>
    <n v="2477621"/>
    <m/>
    <x v="7"/>
  </r>
  <r>
    <n v="7550"/>
    <s v="Training"/>
    <n v="340"/>
    <d v="2023-12-18T00:00:00"/>
    <s v="Unprod Time: Task: T LIAM Time Hr: 0 Time Ot: 0"/>
    <n v="0"/>
    <n v="2477624"/>
    <m/>
    <x v="7"/>
  </r>
  <r>
    <n v="7550"/>
    <s v="Training"/>
    <n v="340"/>
    <d v="2023-12-19T00:00:00"/>
    <s v="Unprod Time: Task: T LIAM Time Hr: 0 Time Ot: 0"/>
    <n v="0"/>
    <n v="2479383"/>
    <m/>
    <x v="7"/>
  </r>
  <r>
    <n v="7550"/>
    <s v="Training"/>
    <n v="340"/>
    <d v="2023-12-20T00:00:00"/>
    <s v="Unprod Time: Task: T LIAM Time Hr: 0 Time Ot: 0"/>
    <n v="0"/>
    <n v="2481276"/>
    <m/>
    <x v="7"/>
  </r>
  <r>
    <n v="7550"/>
    <s v="Training"/>
    <n v="340"/>
    <d v="2024-01-15T00:00:00"/>
    <s v="Unprod Time: Task: T LIAM Time Hr: 0 Time Ot: 0"/>
    <n v="0"/>
    <n v="2506603"/>
    <m/>
    <x v="7"/>
  </r>
  <r>
    <n v="7550"/>
    <s v="Training"/>
    <n v="340"/>
    <d v="2024-01-17T00:00:00"/>
    <s v="Unprod Time: Task: T LIAM Time Hr: 0 Time Ot: 0"/>
    <n v="0"/>
    <n v="2509914"/>
    <m/>
    <x v="7"/>
  </r>
  <r>
    <n v="7550"/>
    <s v="Training"/>
    <n v="340"/>
    <d v="2024-01-24T00:00:00"/>
    <s v="Unprod Time: Task: T LIAM Time Hr: 0 Time Ot: 0"/>
    <n v="0"/>
    <n v="2520995"/>
    <m/>
    <x v="7"/>
  </r>
  <r>
    <n v="7550"/>
    <s v="Training"/>
    <n v="340"/>
    <d v="2024-01-25T00:00:00"/>
    <s v="Unprod Time: Task: T LIAM Time Hr: 0 Time Ot: 0"/>
    <n v="0"/>
    <n v="2521003"/>
    <m/>
    <x v="7"/>
  </r>
  <r>
    <n v="7550"/>
    <s v="Training"/>
    <n v="340"/>
    <d v="2024-02-01T00:00:00"/>
    <s v="Unprod Time: Task: T LIAM Time Hr: 0 Time Ot: 0"/>
    <n v="0"/>
    <n v="2530391"/>
    <m/>
    <x v="7"/>
  </r>
  <r>
    <n v="7550"/>
    <s v="Training"/>
    <n v="340"/>
    <d v="2024-02-05T00:00:00"/>
    <s v="Unprod Time: Task: T LIAM Time Hr: 0 Time Ot: 0"/>
    <n v="0"/>
    <n v="2533979"/>
    <m/>
    <x v="7"/>
  </r>
  <r>
    <n v="7550"/>
    <s v="Training"/>
    <n v="340"/>
    <d v="2024-02-13T00:00:00"/>
    <s v="Unprod Time: Task: T LIAM Time Hr: 0 Time Ot: 0"/>
    <n v="0"/>
    <n v="2543682"/>
    <m/>
    <x v="7"/>
  </r>
  <r>
    <n v="7550"/>
    <s v="Training"/>
    <n v="340"/>
    <d v="2024-02-14T00:00:00"/>
    <s v="Unprod Time: Task: T LIAM Time Hr: 0 Time Ot: 0"/>
    <n v="0"/>
    <n v="2545623"/>
    <m/>
    <x v="7"/>
  </r>
  <r>
    <n v="7550"/>
    <s v="Training"/>
    <n v="340"/>
    <d v="2024-02-17T00:00:00"/>
    <s v="Unprod Time: Task: T LIAM Time Hr: 0 Time Ot: 0"/>
    <n v="0"/>
    <n v="2550169"/>
    <m/>
    <x v="7"/>
  </r>
  <r>
    <n v="7550"/>
    <s v="Training"/>
    <n v="340"/>
    <d v="2024-02-21T00:00:00"/>
    <s v="Unprod Time: Task: T LIAM Time Hr: 0 Time Ot: 0"/>
    <n v="0"/>
    <n v="2555961"/>
    <m/>
    <x v="7"/>
  </r>
  <r>
    <n v="7550"/>
    <s v="Training"/>
    <n v="340"/>
    <d v="2024-02-21T00:00:00"/>
    <s v="Unprod Time: Task: T LIAM Time Hr: 0 Time Ot: 0"/>
    <n v="0"/>
    <n v="2555962"/>
    <m/>
    <x v="7"/>
  </r>
  <r>
    <n v="7550"/>
    <s v="Training"/>
    <n v="340"/>
    <d v="2024-02-23T00:00:00"/>
    <s v="Unprod Time: Task: T LIAM Time Hr: 0 Time Ot: 0"/>
    <n v="0"/>
    <n v="2559493"/>
    <m/>
    <x v="7"/>
  </r>
  <r>
    <n v="7550"/>
    <s v="Training"/>
    <n v="340"/>
    <d v="2024-02-27T00:00:00"/>
    <s v="Unprod Time: Task: T LIAM Time Hr: 0 Time Ot: 0"/>
    <n v="0"/>
    <n v="2564064"/>
    <m/>
    <x v="7"/>
  </r>
  <r>
    <n v="7550"/>
    <s v="Training"/>
    <n v="340"/>
    <d v="2024-02-29T00:00:00"/>
    <s v="Unprod Time: Task: T LIAM Time Hr: 0 Time Ot: 0"/>
    <n v="0"/>
    <n v="2568558"/>
    <m/>
    <x v="7"/>
  </r>
  <r>
    <n v="7550"/>
    <s v="Training"/>
    <n v="340"/>
    <d v="2023-05-10T00:00:00"/>
    <s v="Unprod Time: Task: T LIAM Time Hr: 1.02 Time Ot: 0"/>
    <n v="34.68"/>
    <n v="2187799"/>
    <m/>
    <x v="7"/>
  </r>
  <r>
    <n v="7550"/>
    <s v="Training"/>
    <n v="340"/>
    <d v="2023-12-08T00:00:00"/>
    <s v="Unprod Time: Task: T LIAM Time Hr: 1.03 Time Ot: 0"/>
    <n v="33.99"/>
    <n v="2464748"/>
    <m/>
    <x v="7"/>
  </r>
  <r>
    <n v="7550"/>
    <s v="Training"/>
    <n v="340"/>
    <d v="2023-11-24T00:00:00"/>
    <s v="Unprod Time: Task: T LIAM Time Hr: 1.05 Time Ot: 0"/>
    <n v="35.700000000000003"/>
    <n v="2443600"/>
    <m/>
    <x v="7"/>
  </r>
  <r>
    <n v="7550"/>
    <s v="Training"/>
    <n v="340"/>
    <d v="2024-02-14T00:00:00"/>
    <s v="Unprod Time: Task: T LIAM Time Hr: 1.05 Time Ot: 0"/>
    <n v="34.65"/>
    <n v="2545621"/>
    <m/>
    <x v="7"/>
  </r>
  <r>
    <n v="7550"/>
    <s v="Training"/>
    <n v="340"/>
    <d v="2023-05-09T00:00:00"/>
    <s v="Unprod Time: Task: T LIAM Time Hr: 1.07 Time Ot: 0"/>
    <n v="36.380000000000003"/>
    <n v="2185936"/>
    <m/>
    <x v="7"/>
  </r>
  <r>
    <n v="7550"/>
    <s v="Training"/>
    <n v="340"/>
    <d v="2023-05-17T00:00:00"/>
    <s v="Unprod Time: Task: T LIAM Time Hr: 1.07 Time Ot: 0"/>
    <n v="36.380000000000003"/>
    <n v="2196812"/>
    <m/>
    <x v="7"/>
  </r>
  <r>
    <n v="7550"/>
    <s v="Training"/>
    <n v="340"/>
    <d v="2023-05-12T00:00:00"/>
    <s v="Unprod Time: Task: T LIAM Time Hr: 1.08 Time Ot: 0"/>
    <n v="36.72"/>
    <n v="2191975"/>
    <m/>
    <x v="7"/>
  </r>
  <r>
    <n v="7550"/>
    <s v="Training"/>
    <n v="340"/>
    <d v="2023-12-21T00:00:00"/>
    <s v="Unprod Time: Task: T LIAM Time Hr: 1.08 Time Ot: 0"/>
    <n v="35.64"/>
    <n v="2483438"/>
    <m/>
    <x v="7"/>
  </r>
  <r>
    <n v="7550"/>
    <s v="Training"/>
    <n v="340"/>
    <d v="2023-04-22T00:00:00"/>
    <s v="Unprod Time: Task: T LIAM Time Hr: 1.1 Time Ot: 0"/>
    <n v="37.4"/>
    <n v="2166464"/>
    <m/>
    <x v="7"/>
  </r>
  <r>
    <n v="7550"/>
    <s v="Training"/>
    <n v="340"/>
    <d v="2023-03-06T00:00:00"/>
    <s v="Unprod Time: Task: T LIAM Time Hr: 1.13 Time Ot: 0"/>
    <n v="38.42"/>
    <n v="2108249"/>
    <m/>
    <x v="7"/>
  </r>
  <r>
    <n v="7550"/>
    <s v="Training"/>
    <n v="340"/>
    <d v="2023-05-03T00:00:00"/>
    <s v="Unprod Time: Task: T LIAM Time Hr: 1.13 Time Ot: 0"/>
    <n v="38.42"/>
    <n v="2179246"/>
    <m/>
    <x v="7"/>
  </r>
  <r>
    <n v="7550"/>
    <s v="Training"/>
    <n v="340"/>
    <d v="2023-12-28T00:00:00"/>
    <s v="Unprod Time: Task: T LIAM Time Hr: 1.13 Time Ot: 0"/>
    <n v="37.29"/>
    <n v="2488796"/>
    <m/>
    <x v="7"/>
  </r>
  <r>
    <n v="7550"/>
    <s v="Training"/>
    <n v="340"/>
    <d v="2023-05-06T00:00:00"/>
    <s v="Unprod Time: Task: T LIAM Time Hr: 1.15 Time Ot: 0"/>
    <n v="39.1"/>
    <n v="2183374"/>
    <m/>
    <x v="7"/>
  </r>
  <r>
    <n v="7550"/>
    <s v="Training"/>
    <n v="340"/>
    <d v="2023-07-19T00:00:00"/>
    <s v="Unprod Time: Task: T LIAM Time Hr: 1.15 Time Ot: 0"/>
    <n v="39.1"/>
    <n v="2276044"/>
    <m/>
    <x v="7"/>
  </r>
  <r>
    <n v="7550"/>
    <s v="Training"/>
    <n v="340"/>
    <d v="2023-07-28T00:00:00"/>
    <s v="Unprod Time: Task: T LIAM Time Hr: 1.17 Time Ot: 0"/>
    <n v="39.78"/>
    <n v="2288346"/>
    <m/>
    <x v="7"/>
  </r>
  <r>
    <n v="7550"/>
    <s v="Training"/>
    <n v="340"/>
    <d v="2023-04-17T00:00:00"/>
    <s v="Unprod Time: Task: T LIAM Time Hr: 1.18 Time Ot: 0"/>
    <n v="40.119999999999997"/>
    <n v="2159424"/>
    <m/>
    <x v="7"/>
  </r>
  <r>
    <n v="7550"/>
    <s v="Training"/>
    <n v="340"/>
    <d v="2023-04-18T00:00:00"/>
    <s v="Unprod Time: Task: T LIAM Time Hr: 1.18 Time Ot: 0"/>
    <n v="40.119999999999997"/>
    <n v="2160870"/>
    <m/>
    <x v="7"/>
  </r>
  <r>
    <n v="7550"/>
    <s v="Training"/>
    <n v="340"/>
    <d v="2023-09-18T00:00:00"/>
    <s v="Unprod Time: Task: T LIAM Time Hr: 1.25 Time Ot: 0"/>
    <n v="42.5"/>
    <n v="2353712"/>
    <m/>
    <x v="7"/>
  </r>
  <r>
    <n v="7550"/>
    <s v="Training"/>
    <n v="340"/>
    <d v="2023-03-03T00:00:00"/>
    <s v="Unprod Time: Task: T LIAM Time Hr: 1.42 Time Ot: 0"/>
    <n v="48.28"/>
    <n v="2106207"/>
    <m/>
    <x v="7"/>
  </r>
  <r>
    <n v="7550"/>
    <s v="Training"/>
    <n v="340"/>
    <d v="2023-12-04T00:00:00"/>
    <s v="Unprod Time: Task: T LIAM Time Hr: 1.43 Time Ot: 0"/>
    <n v="48.62"/>
    <n v="2457072"/>
    <m/>
    <x v="7"/>
  </r>
  <r>
    <n v="7550"/>
    <s v="Training"/>
    <n v="340"/>
    <d v="2023-07-18T00:00:00"/>
    <s v="Unprod Time: Task: T LIAM Time Hr: 1.48 Time Ot: 0"/>
    <n v="50.32"/>
    <n v="2274279"/>
    <m/>
    <x v="7"/>
  </r>
  <r>
    <n v="7550"/>
    <s v="Training"/>
    <n v="340"/>
    <d v="2023-04-13T00:00:00"/>
    <s v="Unprod Time: Task: T LIAM Time Hr: 1.5 Time Ot: 0"/>
    <n v="51"/>
    <n v="2156030"/>
    <m/>
    <x v="7"/>
  </r>
  <r>
    <n v="7550"/>
    <s v="Training"/>
    <n v="340"/>
    <d v="2023-12-07T00:00:00"/>
    <s v="Unprod Time: Task: T LIAM Time Hr: 1.53 Time Ot: 0"/>
    <n v="50.49"/>
    <n v="2462867"/>
    <m/>
    <x v="7"/>
  </r>
  <r>
    <n v="7550"/>
    <s v="Training"/>
    <n v="340"/>
    <d v="2023-12-23T00:00:00"/>
    <s v="Unprod Time: Task: T LIAM Time Hr: 1.73 Time Ot: 0"/>
    <n v="57.09"/>
    <n v="2486778"/>
    <m/>
    <x v="7"/>
  </r>
  <r>
    <n v="7550"/>
    <s v="Training"/>
    <n v="340"/>
    <d v="2023-09-20T00:00:00"/>
    <s v="Unprod Time: Task: T LIAM Time Hr: 1.87 Time Ot: 0"/>
    <n v="63.58"/>
    <n v="2356978"/>
    <m/>
    <x v="7"/>
  </r>
  <r>
    <n v="7550"/>
    <s v="Training"/>
    <n v="340"/>
    <d v="2023-09-15T00:00:00"/>
    <s v="Unprod Time: Task: T LIAM Time Hr: 1.93 Time Ot: 0"/>
    <n v="65.62"/>
    <n v="2351582"/>
    <m/>
    <x v="7"/>
  </r>
  <r>
    <n v="7550"/>
    <s v="Training"/>
    <n v="340"/>
    <d v="2023-09-14T00:00:00"/>
    <s v="Unprod Time: Task: T LIAM Time Hr: 2.2 Time Ot: 0"/>
    <n v="74.8"/>
    <n v="2350140"/>
    <m/>
    <x v="7"/>
  </r>
  <r>
    <n v="7550"/>
    <s v="Training"/>
    <n v="340"/>
    <d v="2023-07-25T00:00:00"/>
    <s v="Unprod Time: Task: T LIAM Time Hr: 2.38 Time Ot: 0"/>
    <n v="80.92"/>
    <n v="2283325"/>
    <m/>
    <x v="7"/>
  </r>
  <r>
    <n v="7550"/>
    <s v="Training"/>
    <n v="340"/>
    <d v="2023-08-21T00:00:00"/>
    <s v="Unprod Time: Task: T LIAM Time Hr: 2.7 Time Ot: 0"/>
    <n v="91.8"/>
    <n v="2317844"/>
    <m/>
    <x v="7"/>
  </r>
  <r>
    <n v="7550"/>
    <s v="Training"/>
    <n v="340"/>
    <d v="2023-05-11T00:00:00"/>
    <s v="Unprod Time: Task: T LIAM Time Hr: 2.72 Time Ot: 0"/>
    <n v="92.48"/>
    <n v="2189470"/>
    <m/>
    <x v="7"/>
  </r>
  <r>
    <n v="7550"/>
    <s v="Training"/>
    <n v="340"/>
    <d v="2023-04-28T00:00:00"/>
    <s v="Unprod Time: Task: T LIAM Time Hr: 2.9 Time Ot: 0"/>
    <n v="98.6"/>
    <n v="2173660"/>
    <m/>
    <x v="7"/>
  </r>
  <r>
    <n v="7550"/>
    <s v="Training"/>
    <n v="340"/>
    <d v="2023-05-16T00:00:00"/>
    <s v="Unprod Time: Task: T LIAM Time Hr: 3.02 Time Ot: 0"/>
    <n v="102.68"/>
    <n v="2194689"/>
    <m/>
    <x v="7"/>
  </r>
  <r>
    <n v="7550"/>
    <s v="Training"/>
    <n v="440"/>
    <d v="2023-03-01T00:00:00"/>
    <s v="Unprod Time: Task: T LMS Time Hr: .08 Time Ot: 0"/>
    <n v="2.48"/>
    <n v="2102777"/>
    <m/>
    <x v="7"/>
  </r>
  <r>
    <n v="7550"/>
    <s v="Training"/>
    <n v="440"/>
    <d v="2023-03-21T00:00:00"/>
    <s v="Unprod Time: Task: T LMS Time Hr: .08 Time Ot: 0"/>
    <n v="2.64"/>
    <n v="2128568"/>
    <m/>
    <x v="7"/>
  </r>
  <r>
    <n v="7550"/>
    <s v="Training"/>
    <n v="440"/>
    <d v="2023-06-16T00:00:00"/>
    <s v="Unprod Time: Task: T LMS Time Hr: .08 Time Ot: 0"/>
    <n v="2.88"/>
    <n v="2236313"/>
    <m/>
    <x v="7"/>
  </r>
  <r>
    <n v="7550"/>
    <s v="Training"/>
    <n v="440"/>
    <d v="2023-08-22T00:00:00"/>
    <s v="Unprod Time: Task: T LMS Time Hr: .1 Time Ot: 0"/>
    <n v="3.6"/>
    <n v="2319407"/>
    <m/>
    <x v="7"/>
  </r>
  <r>
    <n v="7550"/>
    <s v="Training"/>
    <n v="440"/>
    <d v="2023-09-07T00:00:00"/>
    <s v="Unprod Time: Task: T LMS Time Hr: .1 Time Ot: 0"/>
    <n v="3.6"/>
    <n v="2341181"/>
    <m/>
    <x v="7"/>
  </r>
  <r>
    <n v="7550"/>
    <s v="Training"/>
    <n v="440"/>
    <d v="2023-03-06T00:00:00"/>
    <s v="Unprod Time: Task: T LMS Time Hr: .12 Time Ot: 0"/>
    <n v="3.72"/>
    <n v="2108274"/>
    <m/>
    <x v="7"/>
  </r>
  <r>
    <n v="7550"/>
    <s v="Training"/>
    <n v="440"/>
    <d v="2023-06-08T00:00:00"/>
    <s v="Unprod Time: Task: T LMS Time Hr: .12 Time Ot: 0"/>
    <n v="4.32"/>
    <n v="2225498"/>
    <m/>
    <x v="7"/>
  </r>
  <r>
    <n v="7550"/>
    <s v="Training"/>
    <n v="440"/>
    <d v="2023-07-18T00:00:00"/>
    <s v="Unprod Time: Task: T LMS Time Hr: .12 Time Ot: 0"/>
    <n v="4.32"/>
    <n v="2274298"/>
    <m/>
    <x v="7"/>
  </r>
  <r>
    <n v="7550"/>
    <s v="Training"/>
    <n v="440"/>
    <d v="2024-02-29T00:00:00"/>
    <s v="Unprod Time: Task: T LMS Time Hr: .12 Time Ot: 0"/>
    <n v="4.32"/>
    <n v="2568589"/>
    <m/>
    <x v="7"/>
  </r>
  <r>
    <n v="7550"/>
    <s v="Training"/>
    <n v="440"/>
    <d v="2023-09-14T00:00:00"/>
    <s v="Unprod Time: Task: T LMS Time Hr: .13 Time Ot: 0"/>
    <n v="4.68"/>
    <n v="2350167"/>
    <m/>
    <x v="7"/>
  </r>
  <r>
    <n v="7550"/>
    <s v="Training"/>
    <n v="440"/>
    <d v="2023-10-19T00:00:00"/>
    <s v="Unprod Time: Task: T LMS Time Hr: .13 Time Ot: 0"/>
    <n v="4.68"/>
    <n v="2395859"/>
    <m/>
    <x v="7"/>
  </r>
  <r>
    <n v="7550"/>
    <s v="Training"/>
    <n v="440"/>
    <d v="2023-03-22T00:00:00"/>
    <s v="Unprod Time: Task: T LMS Time Hr: .15 Time Ot: 0"/>
    <n v="4.95"/>
    <n v="2130333"/>
    <m/>
    <x v="7"/>
  </r>
  <r>
    <n v="7550"/>
    <s v="Training"/>
    <n v="440"/>
    <d v="2023-03-06T00:00:00"/>
    <s v="Unprod Time: Task: T LMS Time Hr: .17 Time Ot: 0"/>
    <n v="5.27"/>
    <n v="2108273"/>
    <m/>
    <x v="7"/>
  </r>
  <r>
    <n v="7550"/>
    <s v="Training"/>
    <n v="440"/>
    <d v="2023-07-25T00:00:00"/>
    <s v="Unprod Time: Task: T LMS Time Hr: .17 Time Ot: 0"/>
    <n v="6.12"/>
    <n v="2283345"/>
    <m/>
    <x v="7"/>
  </r>
  <r>
    <n v="7550"/>
    <s v="Training"/>
    <n v="440"/>
    <d v="2023-07-11T00:00:00"/>
    <s v="Unprod Time: Task: T LMS Time Hr: .18 Time Ot: 0"/>
    <n v="6.48"/>
    <n v="2267500"/>
    <m/>
    <x v="7"/>
  </r>
  <r>
    <n v="7550"/>
    <s v="Training"/>
    <n v="440"/>
    <d v="2023-07-13T00:00:00"/>
    <s v="Unprod Time: Task: T LMS Time Hr: .18 Time Ot: 0"/>
    <n v="6.48"/>
    <n v="2270886"/>
    <m/>
    <x v="7"/>
  </r>
  <r>
    <n v="7550"/>
    <s v="Training"/>
    <n v="440"/>
    <d v="2023-11-21T00:00:00"/>
    <s v="Unprod Time: Task: T LMS Time Hr: .18 Time Ot: 0"/>
    <n v="6.48"/>
    <n v="2437922"/>
    <m/>
    <x v="7"/>
  </r>
  <r>
    <n v="7550"/>
    <s v="Training"/>
    <n v="440"/>
    <d v="2023-11-08T00:00:00"/>
    <s v="Unprod Time: Task: T LMS Time Hr: .2 Time Ot: 0"/>
    <n v="7.2"/>
    <n v="2420674"/>
    <m/>
    <x v="7"/>
  </r>
  <r>
    <n v="7550"/>
    <s v="Training"/>
    <n v="440"/>
    <d v="2023-11-14T00:00:00"/>
    <s v="Unprod Time: Task: T LMS Time Hr: .22 Time Ot: 0"/>
    <n v="7.92"/>
    <n v="2428297"/>
    <m/>
    <x v="7"/>
  </r>
  <r>
    <n v="7550"/>
    <s v="Training"/>
    <n v="440"/>
    <d v="2023-03-17T00:00:00"/>
    <s v="Unprod Time: Task: T LMS Time Hr: .23 Time Ot: 0"/>
    <n v="7.13"/>
    <n v="2124956"/>
    <m/>
    <x v="7"/>
  </r>
  <r>
    <n v="7550"/>
    <s v="Training"/>
    <n v="440"/>
    <d v="2023-10-04T00:00:00"/>
    <s v="Unprod Time: Task: T LMS Time Hr: .23 Time Ot: 0"/>
    <n v="8.2799999999999994"/>
    <n v="2375800"/>
    <m/>
    <x v="7"/>
  </r>
  <r>
    <n v="7550"/>
    <s v="Training"/>
    <n v="440"/>
    <d v="2023-05-12T00:00:00"/>
    <s v="Unprod Time: Task: T LMS Time Hr: .25 Time Ot: 0"/>
    <n v="8.25"/>
    <n v="2191996"/>
    <m/>
    <x v="7"/>
  </r>
  <r>
    <n v="7550"/>
    <s v="Training"/>
    <n v="440"/>
    <d v="2023-08-23T00:00:00"/>
    <s v="Unprod Time: Task: T LMS Time Hr: .3 Time Ot: 0"/>
    <n v="10.8"/>
    <n v="2321135"/>
    <m/>
    <x v="7"/>
  </r>
  <r>
    <n v="7550"/>
    <s v="Training"/>
    <n v="440"/>
    <d v="2023-03-21T00:00:00"/>
    <s v="Unprod Time: Task: T LMS Time Hr: .32 Time Ot: 0"/>
    <n v="10.56"/>
    <n v="2128569"/>
    <m/>
    <x v="7"/>
  </r>
  <r>
    <n v="7550"/>
    <s v="Training"/>
    <n v="440"/>
    <d v="2023-03-27T00:00:00"/>
    <s v="Unprod Time: Task: T LMS Time Hr: .32 Time Ot: 0"/>
    <n v="10.56"/>
    <n v="2136015"/>
    <m/>
    <x v="7"/>
  </r>
  <r>
    <n v="7550"/>
    <s v="Training"/>
    <n v="440"/>
    <d v="2023-07-12T00:00:00"/>
    <s v="Unprod Time: Task: T LMS Time Hr: .32 Time Ot: 0"/>
    <n v="11.52"/>
    <n v="2269076"/>
    <m/>
    <x v="7"/>
  </r>
  <r>
    <n v="7550"/>
    <s v="Training"/>
    <n v="440"/>
    <d v="2023-03-03T00:00:00"/>
    <s v="Unprod Time: Task: T LMS Time Hr: .33 Time Ot: 0"/>
    <n v="10.23"/>
    <n v="2106225"/>
    <m/>
    <x v="7"/>
  </r>
  <r>
    <n v="7550"/>
    <s v="Training"/>
    <n v="440"/>
    <d v="2023-03-09T00:00:00"/>
    <s v="Unprod Time: Task: T LMS Time Hr: .35 Time Ot: 0"/>
    <n v="10.85"/>
    <n v="2113803"/>
    <m/>
    <x v="7"/>
  </r>
  <r>
    <n v="7550"/>
    <s v="Training"/>
    <n v="440"/>
    <d v="2023-03-06T00:00:00"/>
    <s v="Unprod Time: Task: T LMS Time Hr: .4 Time Ot: 0"/>
    <n v="12.4"/>
    <n v="2108275"/>
    <m/>
    <x v="7"/>
  </r>
  <r>
    <n v="7550"/>
    <s v="Training"/>
    <n v="440"/>
    <d v="2023-12-01T00:00:00"/>
    <s v="Unprod Time: Task: T LMS Time Hr: .4 Time Ot: 0"/>
    <n v="14.4"/>
    <n v="2454817"/>
    <m/>
    <x v="7"/>
  </r>
  <r>
    <n v="7550"/>
    <s v="Training"/>
    <n v="440"/>
    <d v="2023-11-21T00:00:00"/>
    <s v="Unprod Time: Task: T LMS Time Hr: .45 Time Ot: 0"/>
    <n v="16.2"/>
    <n v="2437921"/>
    <m/>
    <x v="7"/>
  </r>
  <r>
    <n v="7550"/>
    <s v="Training"/>
    <n v="440"/>
    <d v="2024-02-08T00:00:00"/>
    <s v="Unprod Time: Task: T LMS Time Hr: .45 Time Ot: 0"/>
    <n v="16.2"/>
    <n v="2537466"/>
    <m/>
    <x v="7"/>
  </r>
  <r>
    <n v="7550"/>
    <s v="Training"/>
    <n v="440"/>
    <d v="2023-07-10T00:00:00"/>
    <s v="Unprod Time: Task: T LMS Time Hr: .5 Time Ot: 0"/>
    <n v="18"/>
    <n v="2267497"/>
    <m/>
    <x v="7"/>
  </r>
  <r>
    <n v="7550"/>
    <s v="Training"/>
    <n v="440"/>
    <d v="2023-03-01T00:00:00"/>
    <s v="Unprod Time: Task: T LMS Time Hr: .53 Time Ot: 0"/>
    <n v="16.43"/>
    <n v="2102780"/>
    <m/>
    <x v="7"/>
  </r>
  <r>
    <n v="7550"/>
    <s v="Training"/>
    <n v="440"/>
    <d v="2023-10-24T00:00:00"/>
    <s v="Unprod Time: Task: T LMS Time Hr: .57 Time Ot: 0"/>
    <n v="20.52"/>
    <n v="2399871"/>
    <m/>
    <x v="7"/>
  </r>
  <r>
    <n v="7550"/>
    <s v="Training"/>
    <n v="440"/>
    <d v="2023-11-01T00:00:00"/>
    <s v="Unprod Time: Task: T LMS Time Hr: .62 Time Ot: 0"/>
    <n v="22.32"/>
    <n v="2411826"/>
    <m/>
    <x v="7"/>
  </r>
  <r>
    <n v="7550"/>
    <s v="Training"/>
    <n v="440"/>
    <d v="2023-05-23T00:00:00"/>
    <s v="Unprod Time: Task: T LMS Time Hr: .67 Time Ot: 0"/>
    <n v="24.12"/>
    <n v="2204022"/>
    <m/>
    <x v="7"/>
  </r>
  <r>
    <n v="7550"/>
    <s v="Training"/>
    <n v="440"/>
    <d v="2023-10-27T00:00:00"/>
    <s v="Unprod Time: Task: T LMS Time Hr: .73 Time Ot: 0"/>
    <n v="26.28"/>
    <n v="2405207"/>
    <m/>
    <x v="7"/>
  </r>
  <r>
    <n v="7550"/>
    <s v="Training"/>
    <n v="440"/>
    <d v="2023-10-25T00:00:00"/>
    <s v="Unprod Time: Task: T LMS Time Hr: .75 Time Ot: 0"/>
    <n v="27"/>
    <n v="2401775"/>
    <m/>
    <x v="7"/>
  </r>
  <r>
    <n v="7550"/>
    <s v="Training"/>
    <n v="440"/>
    <d v="2023-10-30T00:00:00"/>
    <s v="Unprod Time: Task: T LMS Time Hr: .78 Time Ot: 0"/>
    <n v="28.08"/>
    <n v="2407605"/>
    <m/>
    <x v="7"/>
  </r>
  <r>
    <n v="7550"/>
    <s v="Training"/>
    <n v="440"/>
    <d v="2023-03-27T00:00:00"/>
    <s v="Unprod Time: Task: T LMS Time Hr: .85 Time Ot: 0"/>
    <n v="28.05"/>
    <n v="2136018"/>
    <m/>
    <x v="7"/>
  </r>
  <r>
    <n v="7550"/>
    <s v="Training"/>
    <n v="440"/>
    <d v="2023-06-29T00:00:00"/>
    <s v="Unprod Time: Task: T LMS Time Hr: .87 Time Ot: 0"/>
    <n v="31.32"/>
    <n v="2252974"/>
    <m/>
    <x v="7"/>
  </r>
  <r>
    <n v="7550"/>
    <s v="Training"/>
    <n v="440"/>
    <d v="2023-10-17T00:00:00"/>
    <s v="Unprod Time: Task: T LMS Time Hr: .87 Time Ot: 0"/>
    <n v="31.32"/>
    <n v="2392496"/>
    <m/>
    <x v="7"/>
  </r>
  <r>
    <n v="7550"/>
    <s v="Training"/>
    <n v="440"/>
    <d v="2023-07-25T00:00:00"/>
    <s v="Unprod Time: Task: T LMS Time Hr: .9 Time Ot: 0"/>
    <n v="32.4"/>
    <n v="2283344"/>
    <m/>
    <x v="7"/>
  </r>
  <r>
    <n v="7550"/>
    <s v="Training"/>
    <n v="440"/>
    <d v="2023-05-12T00:00:00"/>
    <s v="Unprod Time: Task: T LMS Time Hr: .92 Time Ot: 0"/>
    <n v="30.36"/>
    <n v="2191997"/>
    <m/>
    <x v="7"/>
  </r>
  <r>
    <n v="7550"/>
    <s v="Training"/>
    <n v="440"/>
    <d v="2023-10-18T00:00:00"/>
    <s v="Unprod Time: Task: T LMS Time Hr: .98 Time Ot: 0"/>
    <n v="35.28"/>
    <n v="2394183"/>
    <m/>
    <x v="7"/>
  </r>
  <r>
    <n v="7550"/>
    <s v="Training"/>
    <n v="440"/>
    <d v="2023-10-30T00:00:00"/>
    <s v="Unprod Time: Task: T LMS Time Hr: .98 Time Ot: 0"/>
    <n v="35.28"/>
    <n v="2407607"/>
    <m/>
    <x v="7"/>
  </r>
  <r>
    <n v="7550"/>
    <s v="Training"/>
    <n v="440"/>
    <d v="2024-02-08T00:00:00"/>
    <s v="Unprod Time: Task: T LMS Time Hr: 0 Time Ot: 0"/>
    <n v="0"/>
    <n v="2537464"/>
    <m/>
    <x v="7"/>
  </r>
  <r>
    <n v="7550"/>
    <s v="Training"/>
    <n v="440"/>
    <d v="2023-03-17T00:00:00"/>
    <s v="Unprod Time: Task: T LMS Time Hr: 1.03 Time Ot: 0"/>
    <n v="31.93"/>
    <n v="2124957"/>
    <m/>
    <x v="7"/>
  </r>
  <r>
    <n v="7550"/>
    <s v="Training"/>
    <n v="440"/>
    <d v="2023-03-07T00:00:00"/>
    <s v="Unprod Time: Task: T LMS Time Hr: 1.13 Time Ot: 0"/>
    <n v="35.03"/>
    <n v="2109816"/>
    <m/>
    <x v="7"/>
  </r>
  <r>
    <n v="7550"/>
    <s v="Training"/>
    <n v="440"/>
    <d v="2023-11-01T00:00:00"/>
    <s v="Unprod Time: Task: T LMS Time Hr: 1.17 Time Ot: 0"/>
    <n v="42.12"/>
    <n v="2411828"/>
    <m/>
    <x v="7"/>
  </r>
  <r>
    <n v="7550"/>
    <s v="Training"/>
    <n v="440"/>
    <d v="2023-03-10T00:00:00"/>
    <s v="Unprod Time: Task: T LMS Time Hr: 1.22 Time Ot: 0"/>
    <n v="37.82"/>
    <n v="2115488"/>
    <m/>
    <x v="7"/>
  </r>
  <r>
    <n v="7550"/>
    <s v="Training"/>
    <n v="440"/>
    <d v="2023-07-26T00:00:00"/>
    <s v="Unprod Time: Task: T LMS Time Hr: 1.57 Time Ot: 0"/>
    <n v="56.52"/>
    <n v="2285171"/>
    <m/>
    <x v="7"/>
  </r>
  <r>
    <n v="7550"/>
    <s v="Training"/>
    <n v="440"/>
    <d v="2024-01-05T00:00:00"/>
    <s v="Unprod Time: Task: T LMS Time Hr: 1.58 Time Ot: 0"/>
    <n v="56.88"/>
    <n v="2495730"/>
    <m/>
    <x v="7"/>
  </r>
  <r>
    <n v="7550"/>
    <s v="Training"/>
    <n v="440"/>
    <d v="2023-11-30T00:00:00"/>
    <s v="Unprod Time: Task: T LMS Time Hr: 1.62 Time Ot: 0"/>
    <n v="58.32"/>
    <n v="2452800"/>
    <m/>
    <x v="7"/>
  </r>
  <r>
    <n v="7550"/>
    <s v="Training"/>
    <n v="440"/>
    <d v="2023-10-31T00:00:00"/>
    <s v="Unprod Time: Task: T LMS Time Hr: 1.68 Time Ot: 0"/>
    <n v="60.48"/>
    <n v="2409161"/>
    <m/>
    <x v="7"/>
  </r>
  <r>
    <n v="7550"/>
    <s v="Training"/>
    <n v="440"/>
    <d v="2023-03-27T00:00:00"/>
    <s v="Unprod Time: Task: T LMS Time Hr: 1.82 Time Ot: 0"/>
    <n v="60.06"/>
    <n v="2136014"/>
    <m/>
    <x v="7"/>
  </r>
  <r>
    <n v="7550"/>
    <s v="Training"/>
    <n v="440"/>
    <d v="2023-03-10T00:00:00"/>
    <s v="Unprod Time: Task: T LMS Time Hr: 1.9 Time Ot: 0"/>
    <n v="58.9"/>
    <n v="2115489"/>
    <m/>
    <x v="7"/>
  </r>
  <r>
    <n v="7550"/>
    <s v="Training"/>
    <n v="440"/>
    <d v="2023-03-02T00:00:00"/>
    <s v="Unprod Time: Task: T LMS Time Hr: 1.93 Time Ot: 0"/>
    <n v="59.83"/>
    <n v="2104385"/>
    <m/>
    <x v="7"/>
  </r>
  <r>
    <n v="7550"/>
    <s v="Training"/>
    <n v="440"/>
    <d v="2023-03-03T00:00:00"/>
    <s v="Unprod Time: Task: T LMS Time Hr: 2.12 Time Ot: 0"/>
    <n v="65.72"/>
    <n v="2106226"/>
    <m/>
    <x v="7"/>
  </r>
  <r>
    <n v="7550"/>
    <s v="Training"/>
    <n v="440"/>
    <d v="2023-12-14T00:00:00"/>
    <s v="Unprod Time: Task: T LMS Time Hr: 2.13 Time Ot: 0"/>
    <n v="76.680000000000007"/>
    <n v="2472849"/>
    <m/>
    <x v="7"/>
  </r>
  <r>
    <n v="7550"/>
    <s v="Training"/>
    <n v="440"/>
    <d v="2023-03-21T00:00:00"/>
    <s v="Unprod Time: Task: T LMS Time Hr: 2.4 Time Ot: 0"/>
    <n v="79.2"/>
    <n v="2128570"/>
    <m/>
    <x v="7"/>
  </r>
  <r>
    <n v="7550"/>
    <s v="Training"/>
    <n v="140"/>
    <d v="2024-02-14T00:00:00"/>
    <s v="Unprod Time: Task: T LU Time Hr: .08 Time Ot: 0"/>
    <n v="2.96"/>
    <n v="2545543"/>
    <m/>
    <x v="7"/>
  </r>
  <r>
    <n v="7550"/>
    <s v="Training"/>
    <n v="140"/>
    <d v="2023-09-21T00:00:00"/>
    <s v="Unprod Time: Task: T LU Time Hr: .1 Time Ot: 0"/>
    <n v="3.7"/>
    <n v="2358698"/>
    <m/>
    <x v="7"/>
  </r>
  <r>
    <n v="7550"/>
    <s v="Training"/>
    <n v="140"/>
    <d v="2023-07-06T00:00:00"/>
    <s v="Unprod Time: Task: T LU Time Hr: .27 Time Ot: 0"/>
    <n v="9.99"/>
    <n v="2262094"/>
    <m/>
    <x v="7"/>
  </r>
  <r>
    <n v="7550"/>
    <s v="Training"/>
    <n v="140"/>
    <d v="2023-10-05T00:00:00"/>
    <s v="Unprod Time: Task: T LU Time Hr: .35 Time Ot: 0"/>
    <n v="12.95"/>
    <n v="2377379"/>
    <m/>
    <x v="7"/>
  </r>
  <r>
    <n v="7550"/>
    <s v="Training"/>
    <n v="140"/>
    <d v="2024-02-15T00:00:00"/>
    <s v="Unprod Time: Task: T LU Time Hr: .35 Time Ot: 0"/>
    <n v="12.95"/>
    <n v="2547291"/>
    <m/>
    <x v="7"/>
  </r>
  <r>
    <n v="7550"/>
    <s v="Training"/>
    <n v="140"/>
    <d v="2024-02-19T00:00:00"/>
    <s v="Unprod Time: Task: T LU Time Hr: .4 Time Ot: 0"/>
    <n v="14.8"/>
    <n v="2551953"/>
    <m/>
    <x v="7"/>
  </r>
  <r>
    <n v="7550"/>
    <s v="Training"/>
    <n v="140"/>
    <d v="2023-09-19T00:00:00"/>
    <s v="Unprod Time: Task: T LU Time Hr: .45 Time Ot: 0"/>
    <n v="16.649999999999999"/>
    <n v="2355140"/>
    <m/>
    <x v="7"/>
  </r>
  <r>
    <n v="7550"/>
    <s v="Training"/>
    <n v="140"/>
    <d v="2024-02-22T00:00:00"/>
    <s v="Unprod Time: Task: T LU Time Hr: .5 Time Ot: 0"/>
    <n v="18.5"/>
    <n v="2557668"/>
    <m/>
    <x v="7"/>
  </r>
  <r>
    <n v="7550"/>
    <s v="Training"/>
    <n v="140"/>
    <d v="2024-02-22T00:00:00"/>
    <s v="Unprod Time: Task: T LU Time Hr: .63 Time Ot: 0"/>
    <n v="23.31"/>
    <n v="2557667"/>
    <m/>
    <x v="7"/>
  </r>
  <r>
    <n v="7550"/>
    <s v="Training"/>
    <n v="140"/>
    <d v="2024-01-31T00:00:00"/>
    <s v="Unprod Time: Task: T LU Time Hr: .65 Time Ot: 0"/>
    <n v="24.05"/>
    <n v="2527783"/>
    <m/>
    <x v="7"/>
  </r>
  <r>
    <n v="7550"/>
    <s v="Training"/>
    <n v="140"/>
    <d v="2024-02-14T00:00:00"/>
    <s v="Unprod Time: Task: T LU Time Hr: .68 Time Ot: 0"/>
    <n v="25.16"/>
    <n v="2545544"/>
    <m/>
    <x v="7"/>
  </r>
  <r>
    <n v="7550"/>
    <s v="Training"/>
    <n v="140"/>
    <d v="2023-06-27T00:00:00"/>
    <s v="Unprod Time: Task: T LU Time Hr: .7 Time Ot: 0"/>
    <n v="25.9"/>
    <n v="2249064"/>
    <m/>
    <x v="7"/>
  </r>
  <r>
    <n v="7550"/>
    <s v="Training"/>
    <n v="140"/>
    <d v="2024-02-14T00:00:00"/>
    <s v="Unprod Time: Task: T LU Time Hr: .8 Time Ot: 0"/>
    <n v="29.6"/>
    <n v="2545545"/>
    <m/>
    <x v="7"/>
  </r>
  <r>
    <n v="7550"/>
    <s v="Training"/>
    <n v="140"/>
    <d v="2024-02-28T00:00:00"/>
    <s v="Unprod Time: Task: T LU Time Hr: 1.05 Time Ot: 0"/>
    <n v="38.85"/>
    <n v="2566257"/>
    <m/>
    <x v="7"/>
  </r>
  <r>
    <n v="7550"/>
    <s v="Training"/>
    <n v="140"/>
    <d v="2023-09-19T00:00:00"/>
    <s v="Unprod Time: Task: T LU Time Hr: 1.23 Time Ot: 0"/>
    <n v="45.51"/>
    <n v="2355139"/>
    <m/>
    <x v="7"/>
  </r>
  <r>
    <n v="7550"/>
    <s v="Training"/>
    <n v="140"/>
    <d v="2023-11-21T00:00:00"/>
    <s v="Unprod Time: Task: T LU Time Hr: 1.47 Time Ot: 0"/>
    <n v="54.39"/>
    <n v="2437812"/>
    <m/>
    <x v="7"/>
  </r>
  <r>
    <n v="7550"/>
    <s v="Training"/>
    <n v="140"/>
    <d v="2023-03-07T00:00:00"/>
    <s v="Unprod Time: Task: T MB Time Hr: .05 Time Ot: 0"/>
    <n v="1.75"/>
    <n v="2109707"/>
    <m/>
    <x v="7"/>
  </r>
  <r>
    <n v="7550"/>
    <s v="Training"/>
    <n v="140"/>
    <d v="2023-04-03T00:00:00"/>
    <s v="Unprod Time: Task: T MB Time Hr: .15 Time Ot: 0"/>
    <n v="5.55"/>
    <n v="2145890"/>
    <m/>
    <x v="7"/>
  </r>
  <r>
    <n v="7550"/>
    <s v="Training"/>
    <n v="140"/>
    <d v="2023-03-09T00:00:00"/>
    <s v="Unprod Time: Task: T MB Time Hr: .25 Time Ot: 0"/>
    <n v="8.75"/>
    <n v="2113681"/>
    <m/>
    <x v="7"/>
  </r>
  <r>
    <n v="7550"/>
    <s v="Training"/>
    <n v="140"/>
    <d v="2023-10-19T00:00:00"/>
    <s v="Unprod Time: Task: T MB Time Hr: .28 Time Ot: 0"/>
    <n v="10.36"/>
    <n v="2395772"/>
    <m/>
    <x v="7"/>
  </r>
  <r>
    <n v="7550"/>
    <s v="Training"/>
    <n v="140"/>
    <d v="2023-03-02T00:00:00"/>
    <s v="Unprod Time: Task: T MB Time Hr: .43 Time Ot: 0"/>
    <n v="15.05"/>
    <n v="2104285"/>
    <m/>
    <x v="7"/>
  </r>
  <r>
    <n v="7550"/>
    <s v="Training"/>
    <n v="140"/>
    <d v="2023-09-08T00:00:00"/>
    <s v="Unprod Time: Task: T MB Time Hr: .52 Time Ot: 0"/>
    <n v="19.239999999999998"/>
    <n v="2342755"/>
    <m/>
    <x v="7"/>
  </r>
  <r>
    <n v="7550"/>
    <s v="Training"/>
    <n v="140"/>
    <d v="2023-10-12T00:00:00"/>
    <s v="Unprod Time: Task: T MB Time Hr: .78 Time Ot: 0"/>
    <n v="28.86"/>
    <n v="2386709"/>
    <m/>
    <x v="7"/>
  </r>
  <r>
    <n v="7550"/>
    <s v="Training"/>
    <n v="140"/>
    <d v="2023-11-28T00:00:00"/>
    <s v="Unprod Time: Task: T MB Time Hr: .97 Time Ot: 0"/>
    <n v="35.89"/>
    <n v="2447636"/>
    <m/>
    <x v="7"/>
  </r>
  <r>
    <n v="7550"/>
    <s v="Training"/>
    <n v="140"/>
    <d v="2023-11-30T00:00:00"/>
    <s v="Unprod Time: Task: T MB Time Hr: 1.53 Time Ot: 0"/>
    <n v="56.61"/>
    <n v="2452689"/>
    <m/>
    <x v="7"/>
  </r>
  <r>
    <n v="7550"/>
    <s v="Training"/>
    <n v="340"/>
    <d v="2023-06-01T00:00:00"/>
    <s v="Unprod Time: Task: T MF Time Hr: .02 Time Ot: 0"/>
    <n v="0.47"/>
    <n v="2218164"/>
    <m/>
    <x v="7"/>
  </r>
  <r>
    <n v="7550"/>
    <s v="Training"/>
    <n v="340"/>
    <d v="2023-11-08T00:00:00"/>
    <s v="Unprod Time: Task: T MF Time Hr: .02 Time Ot: 0"/>
    <n v="0.47"/>
    <n v="2420660"/>
    <m/>
    <x v="7"/>
  </r>
  <r>
    <n v="7550"/>
    <s v="Training"/>
    <n v="340"/>
    <d v="2023-11-14T00:00:00"/>
    <s v="Unprod Time: Task: T MF Time Hr: .02 Time Ot: 0"/>
    <n v="0.47"/>
    <n v="2428281"/>
    <m/>
    <x v="7"/>
  </r>
  <r>
    <n v="7550"/>
    <s v="Training"/>
    <n v="340"/>
    <d v="2023-10-03T00:00:00"/>
    <s v="Unprod Time: Task: T MF Time Hr: .03 Time Ot: 0"/>
    <n v="0.7"/>
    <n v="2373862"/>
    <m/>
    <x v="7"/>
  </r>
  <r>
    <n v="7550"/>
    <s v="Training"/>
    <n v="340"/>
    <d v="2023-11-15T00:00:00"/>
    <s v="Unprod Time: Task: T MF Time Hr: .05 Time Ot: 0"/>
    <n v="1.17"/>
    <n v="2430107"/>
    <m/>
    <x v="7"/>
  </r>
  <r>
    <n v="7550"/>
    <s v="Training"/>
    <n v="340"/>
    <d v="2023-11-08T00:00:00"/>
    <s v="Unprod Time: Task: T MF Time Hr: .07 Time Ot: 0"/>
    <n v="1.64"/>
    <n v="2420659"/>
    <m/>
    <x v="7"/>
  </r>
  <r>
    <n v="7550"/>
    <s v="Training"/>
    <n v="340"/>
    <d v="2023-05-18T00:00:00"/>
    <s v="Unprod Time: Task: T MF Time Hr: .1 Time Ot: 0"/>
    <n v="2.34"/>
    <n v="2198397"/>
    <m/>
    <x v="7"/>
  </r>
  <r>
    <n v="7550"/>
    <s v="Training"/>
    <n v="340"/>
    <d v="2023-05-18T00:00:00"/>
    <s v="Unprod Time: Task: T MF Time Hr: .12 Time Ot: 0"/>
    <n v="2.81"/>
    <n v="2198399"/>
    <m/>
    <x v="7"/>
  </r>
  <r>
    <n v="7550"/>
    <s v="Training"/>
    <n v="340"/>
    <d v="2024-02-28T00:00:00"/>
    <s v="Unprod Time: Task: T MF Time Hr: .12 Time Ot: 0"/>
    <n v="2.81"/>
    <n v="2566338"/>
    <m/>
    <x v="7"/>
  </r>
  <r>
    <n v="7550"/>
    <s v="Training"/>
    <n v="340"/>
    <d v="2023-10-10T00:00:00"/>
    <s v="Unprod Time: Task: T MF Time Hr: .13 Time Ot: 0"/>
    <n v="3.04"/>
    <n v="2383197"/>
    <m/>
    <x v="7"/>
  </r>
  <r>
    <n v="7550"/>
    <s v="Training"/>
    <n v="340"/>
    <d v="2023-12-20T00:00:00"/>
    <s v="Unprod Time: Task: T MF Time Hr: .15 Time Ot: 0"/>
    <n v="3.51"/>
    <n v="2481286"/>
    <m/>
    <x v="7"/>
  </r>
  <r>
    <n v="7550"/>
    <s v="Training"/>
    <n v="340"/>
    <d v="2024-01-03T00:00:00"/>
    <s v="Unprod Time: Task: T MF Time Hr: .17 Time Ot: 0"/>
    <n v="3.98"/>
    <n v="2492791"/>
    <m/>
    <x v="7"/>
  </r>
  <r>
    <n v="7550"/>
    <s v="Training"/>
    <n v="340"/>
    <d v="2023-11-27T00:00:00"/>
    <s v="Unprod Time: Task: T MF Time Hr: .18 Time Ot: 0"/>
    <n v="4.21"/>
    <n v="2445692"/>
    <m/>
    <x v="7"/>
  </r>
  <r>
    <n v="7550"/>
    <s v="Training"/>
    <n v="340"/>
    <d v="2024-01-16T00:00:00"/>
    <s v="Unprod Time: Task: T MF Time Hr: .18 Time Ot: 0"/>
    <n v="4.21"/>
    <n v="2508161"/>
    <m/>
    <x v="7"/>
  </r>
  <r>
    <n v="7550"/>
    <s v="Training"/>
    <n v="340"/>
    <d v="2023-08-21T00:00:00"/>
    <s v="Unprod Time: Task: T MF Time Hr: .2 Time Ot: 0"/>
    <n v="4.68"/>
    <n v="2317850"/>
    <m/>
    <x v="7"/>
  </r>
  <r>
    <n v="7550"/>
    <s v="Training"/>
    <n v="340"/>
    <d v="2023-11-24T00:00:00"/>
    <s v="Unprod Time: Task: T MF Time Hr: .2 Time Ot: 0"/>
    <n v="4.68"/>
    <n v="2443605"/>
    <m/>
    <x v="7"/>
  </r>
  <r>
    <n v="7550"/>
    <s v="Training"/>
    <n v="340"/>
    <d v="2023-12-07T00:00:00"/>
    <s v="Unprod Time: Task: T MF Time Hr: .22 Time Ot: 0"/>
    <n v="5.15"/>
    <n v="2462876"/>
    <m/>
    <x v="7"/>
  </r>
  <r>
    <n v="7550"/>
    <s v="Training"/>
    <n v="340"/>
    <d v="2024-01-30T00:00:00"/>
    <s v="Unprod Time: Task: T MF Time Hr: .22 Time Ot: 0"/>
    <n v="5.15"/>
    <n v="2525632"/>
    <m/>
    <x v="7"/>
  </r>
  <r>
    <n v="7550"/>
    <s v="Training"/>
    <n v="340"/>
    <d v="2023-11-28T00:00:00"/>
    <s v="Unprod Time: Task: T MF Time Hr: .23 Time Ot: 0"/>
    <n v="5.38"/>
    <n v="2447736"/>
    <m/>
    <x v="7"/>
  </r>
  <r>
    <n v="7550"/>
    <s v="Training"/>
    <n v="340"/>
    <d v="2023-11-29T00:00:00"/>
    <s v="Unprod Time: Task: T MF Time Hr: .27 Time Ot: 0"/>
    <n v="6.32"/>
    <n v="2449975"/>
    <m/>
    <x v="7"/>
  </r>
  <r>
    <n v="7550"/>
    <s v="Training"/>
    <n v="340"/>
    <d v="2023-10-30T00:00:00"/>
    <s v="Unprod Time: Task: T MF Time Hr: .3 Time Ot: 0"/>
    <n v="7.02"/>
    <n v="2407588"/>
    <m/>
    <x v="7"/>
  </r>
  <r>
    <n v="7550"/>
    <s v="Training"/>
    <n v="340"/>
    <d v="2023-11-20T00:00:00"/>
    <s v="Unprod Time: Task: T MF Time Hr: .3 Time Ot: 0"/>
    <n v="7.02"/>
    <n v="2436029"/>
    <m/>
    <x v="7"/>
  </r>
  <r>
    <n v="7550"/>
    <s v="Training"/>
    <n v="340"/>
    <d v="2023-07-26T00:00:00"/>
    <s v="Unprod Time: Task: T MF Time Hr: .33 Time Ot: 0"/>
    <n v="7.72"/>
    <n v="2285157"/>
    <m/>
    <x v="7"/>
  </r>
  <r>
    <n v="7550"/>
    <s v="Training"/>
    <n v="340"/>
    <d v="2023-08-28T00:00:00"/>
    <s v="Unprod Time: Task: T MF Time Hr: .33 Time Ot: 0"/>
    <n v="7.72"/>
    <n v="2327181"/>
    <m/>
    <x v="7"/>
  </r>
  <r>
    <n v="7550"/>
    <s v="Training"/>
    <n v="340"/>
    <d v="2023-11-18T00:00:00"/>
    <s v="Unprod Time: Task: T MF Time Hr: .37 Time Ot: 0"/>
    <n v="8.66"/>
    <n v="2434694"/>
    <m/>
    <x v="7"/>
  </r>
  <r>
    <n v="7550"/>
    <s v="Training"/>
    <n v="340"/>
    <d v="2023-11-18T00:00:00"/>
    <s v="Unprod Time: Task: T MF Time Hr: .37 Time Ot: 0"/>
    <n v="8.66"/>
    <n v="2434695"/>
    <m/>
    <x v="7"/>
  </r>
  <r>
    <n v="7550"/>
    <s v="Training"/>
    <n v="340"/>
    <d v="2023-10-30T00:00:00"/>
    <s v="Unprod Time: Task: T MF Time Hr: .38 Time Ot: 0"/>
    <n v="8.89"/>
    <n v="2407585"/>
    <m/>
    <x v="7"/>
  </r>
  <r>
    <n v="7550"/>
    <s v="Training"/>
    <n v="340"/>
    <d v="2023-12-08T00:00:00"/>
    <s v="Unprod Time: Task: T MF Time Hr: .38 Time Ot: 0"/>
    <n v="8.89"/>
    <n v="2464749"/>
    <m/>
    <x v="7"/>
  </r>
  <r>
    <n v="7550"/>
    <s v="Training"/>
    <n v="340"/>
    <d v="2024-02-07T00:00:00"/>
    <s v="Unprod Time: Task: T MF Time Hr: .38 Time Ot: 0"/>
    <n v="8.89"/>
    <n v="2537413"/>
    <m/>
    <x v="7"/>
  </r>
  <r>
    <n v="7550"/>
    <s v="Training"/>
    <n v="340"/>
    <d v="2023-10-02T00:00:00"/>
    <s v="Unprod Time: Task: T MF Time Hr: .4 Time Ot: 0"/>
    <n v="9.36"/>
    <n v="2373856"/>
    <m/>
    <x v="7"/>
  </r>
  <r>
    <n v="7550"/>
    <s v="Training"/>
    <n v="340"/>
    <d v="2024-02-08T00:00:00"/>
    <s v="Unprod Time: Task: T MF Time Hr: .4 Time Ot: 0"/>
    <n v="9.36"/>
    <n v="2537419"/>
    <m/>
    <x v="7"/>
  </r>
  <r>
    <n v="7550"/>
    <s v="Training"/>
    <n v="340"/>
    <d v="2023-11-08T00:00:00"/>
    <s v="Unprod Time: Task: T MF Time Hr: .42 Time Ot: 0"/>
    <n v="9.83"/>
    <n v="2420663"/>
    <m/>
    <x v="7"/>
  </r>
  <r>
    <n v="7550"/>
    <s v="Training"/>
    <n v="340"/>
    <d v="2024-02-13T00:00:00"/>
    <s v="Unprod Time: Task: T MF Time Hr: .43 Time Ot: 0"/>
    <n v="10.06"/>
    <n v="2543686"/>
    <m/>
    <x v="7"/>
  </r>
  <r>
    <n v="7550"/>
    <s v="Training"/>
    <n v="340"/>
    <d v="2024-02-20T00:00:00"/>
    <s v="Unprod Time: Task: T MF Time Hr: .43 Time Ot: 0"/>
    <n v="10.06"/>
    <n v="2554183"/>
    <m/>
    <x v="7"/>
  </r>
  <r>
    <n v="7550"/>
    <s v="Training"/>
    <n v="340"/>
    <d v="2023-08-04T00:00:00"/>
    <s v="Unprod Time: Task: T MF Time Hr: .45 Time Ot: 0"/>
    <n v="10.53"/>
    <n v="2298785"/>
    <m/>
    <x v="7"/>
  </r>
  <r>
    <n v="7550"/>
    <s v="Training"/>
    <n v="340"/>
    <d v="2023-09-26T00:00:00"/>
    <s v="Unprod Time: Task: T MF Time Hr: .45 Time Ot: 0"/>
    <n v="10.53"/>
    <n v="2364077"/>
    <m/>
    <x v="7"/>
  </r>
  <r>
    <n v="7550"/>
    <s v="Training"/>
    <n v="340"/>
    <d v="2024-01-31T00:00:00"/>
    <s v="Unprod Time: Task: T MF Time Hr: .45 Time Ot: 0"/>
    <n v="10.53"/>
    <n v="2527882"/>
    <m/>
    <x v="7"/>
  </r>
  <r>
    <n v="7550"/>
    <s v="Training"/>
    <n v="340"/>
    <d v="2024-02-12T00:00:00"/>
    <s v="Unprod Time: Task: T MF Time Hr: .45 Time Ot: 0"/>
    <n v="10.53"/>
    <n v="2542022"/>
    <m/>
    <x v="7"/>
  </r>
  <r>
    <n v="7550"/>
    <s v="Training"/>
    <n v="340"/>
    <d v="2023-10-12T00:00:00"/>
    <s v="Unprod Time: Task: T MF Time Hr: .47 Time Ot: 0"/>
    <n v="11"/>
    <n v="2386791"/>
    <m/>
    <x v="7"/>
  </r>
  <r>
    <n v="7550"/>
    <s v="Training"/>
    <n v="340"/>
    <d v="2023-12-11T00:00:00"/>
    <s v="Unprod Time: Task: T MF Time Hr: .47 Time Ot: 0"/>
    <n v="11"/>
    <n v="2466943"/>
    <m/>
    <x v="7"/>
  </r>
  <r>
    <n v="7550"/>
    <s v="Training"/>
    <n v="340"/>
    <d v="2023-09-05T00:00:00"/>
    <s v="Unprod Time: Task: T MF Time Hr: .48 Time Ot: 0"/>
    <n v="11.23"/>
    <n v="2337487"/>
    <m/>
    <x v="7"/>
  </r>
  <r>
    <n v="7550"/>
    <s v="Training"/>
    <n v="340"/>
    <d v="2023-08-08T00:00:00"/>
    <s v="Unprod Time: Task: T MF Time Hr: .5 Time Ot: 0"/>
    <n v="11.7"/>
    <n v="2302085"/>
    <m/>
    <x v="7"/>
  </r>
  <r>
    <n v="7550"/>
    <s v="Training"/>
    <n v="340"/>
    <d v="2023-12-14T00:00:00"/>
    <s v="Unprod Time: Task: T MF Time Hr: .5 Time Ot: 0"/>
    <n v="11.7"/>
    <n v="2472824"/>
    <m/>
    <x v="7"/>
  </r>
  <r>
    <n v="7550"/>
    <s v="Training"/>
    <n v="340"/>
    <d v="2024-02-07T00:00:00"/>
    <s v="Unprod Time: Task: T MF Time Hr: .5 Time Ot: 0"/>
    <n v="11.7"/>
    <n v="2537414"/>
    <m/>
    <x v="7"/>
  </r>
  <r>
    <n v="7550"/>
    <s v="Training"/>
    <n v="340"/>
    <d v="2023-11-21T00:00:00"/>
    <s v="Unprod Time: Task: T MF Time Hr: .52 Time Ot: 0"/>
    <n v="12.17"/>
    <n v="2437897"/>
    <m/>
    <x v="7"/>
  </r>
  <r>
    <n v="7550"/>
    <s v="Training"/>
    <n v="340"/>
    <d v="2023-12-19T00:00:00"/>
    <s v="Unprod Time: Task: T MF Time Hr: .52 Time Ot: 0"/>
    <n v="12.17"/>
    <n v="2479386"/>
    <m/>
    <x v="7"/>
  </r>
  <r>
    <n v="7550"/>
    <s v="Training"/>
    <n v="340"/>
    <d v="2024-02-08T00:00:00"/>
    <s v="Unprod Time: Task: T MF Time Hr: .55 Time Ot: 0"/>
    <n v="12.87"/>
    <n v="2537420"/>
    <m/>
    <x v="7"/>
  </r>
  <r>
    <n v="7550"/>
    <s v="Training"/>
    <n v="340"/>
    <d v="2024-02-09T00:00:00"/>
    <s v="Unprod Time: Task: T MF Time Hr: .55 Time Ot: 0"/>
    <n v="12.87"/>
    <n v="2539942"/>
    <m/>
    <x v="7"/>
  </r>
  <r>
    <n v="7550"/>
    <s v="Training"/>
    <n v="340"/>
    <d v="2023-09-20T00:00:00"/>
    <s v="Unprod Time: Task: T MF Time Hr: .57 Time Ot: 0"/>
    <n v="13.34"/>
    <n v="2356984"/>
    <m/>
    <x v="7"/>
  </r>
  <r>
    <n v="7550"/>
    <s v="Training"/>
    <n v="340"/>
    <d v="2023-11-22T00:00:00"/>
    <s v="Unprod Time: Task: T MF Time Hr: .58 Time Ot: 0"/>
    <n v="13.57"/>
    <n v="2439699"/>
    <m/>
    <x v="7"/>
  </r>
  <r>
    <n v="7550"/>
    <s v="Training"/>
    <n v="340"/>
    <d v="2023-06-16T00:00:00"/>
    <s v="Unprod Time: Task: T MF Time Hr: .6 Time Ot: 0"/>
    <n v="14.04"/>
    <n v="2236307"/>
    <m/>
    <x v="7"/>
  </r>
  <r>
    <n v="7550"/>
    <s v="Training"/>
    <n v="340"/>
    <d v="2023-06-20T00:00:00"/>
    <s v="Unprod Time: Task: T MF Time Hr: .6 Time Ot: 0"/>
    <n v="14.04"/>
    <n v="2239744"/>
    <m/>
    <x v="7"/>
  </r>
  <r>
    <n v="7550"/>
    <s v="Training"/>
    <n v="340"/>
    <d v="2023-08-10T00:00:00"/>
    <s v="Unprod Time: Task: T MF Time Hr: .6 Time Ot: 0"/>
    <n v="14.04"/>
    <n v="2305375"/>
    <m/>
    <x v="7"/>
  </r>
  <r>
    <n v="7550"/>
    <s v="Training"/>
    <n v="340"/>
    <d v="2023-09-27T00:00:00"/>
    <s v="Unprod Time: Task: T MF Time Hr: .6 Time Ot: 0"/>
    <n v="14.04"/>
    <n v="2366401"/>
    <m/>
    <x v="7"/>
  </r>
  <r>
    <n v="7550"/>
    <s v="Training"/>
    <n v="340"/>
    <d v="2023-06-07T00:00:00"/>
    <s v="Unprod Time: Task: T MF Time Hr: .62 Time Ot: 0"/>
    <n v="14.51"/>
    <n v="2223510"/>
    <m/>
    <x v="7"/>
  </r>
  <r>
    <n v="7550"/>
    <s v="Training"/>
    <n v="340"/>
    <d v="2023-09-06T00:00:00"/>
    <s v="Unprod Time: Task: T MF Time Hr: .62 Time Ot: 0"/>
    <n v="14.51"/>
    <n v="2339628"/>
    <m/>
    <x v="7"/>
  </r>
  <r>
    <n v="7550"/>
    <s v="Training"/>
    <n v="340"/>
    <d v="2023-06-14T00:00:00"/>
    <s v="Unprod Time: Task: T MF Time Hr: .63 Time Ot: 0"/>
    <n v="14.74"/>
    <n v="2232785"/>
    <m/>
    <x v="7"/>
  </r>
  <r>
    <n v="7550"/>
    <s v="Training"/>
    <n v="340"/>
    <d v="2023-09-14T00:00:00"/>
    <s v="Unprod Time: Task: T MF Time Hr: .63 Time Ot: 0"/>
    <n v="14.74"/>
    <n v="2350148"/>
    <m/>
    <x v="7"/>
  </r>
  <r>
    <n v="7550"/>
    <s v="Training"/>
    <n v="340"/>
    <d v="2023-11-06T00:00:00"/>
    <s v="Unprod Time: Task: T MF Time Hr: .63 Time Ot: 0"/>
    <n v="14.74"/>
    <n v="2417421"/>
    <m/>
    <x v="7"/>
  </r>
  <r>
    <n v="7550"/>
    <s v="Training"/>
    <n v="340"/>
    <d v="2023-08-18T00:00:00"/>
    <s v="Unprod Time: Task: T MF Time Hr: .67 Time Ot: 0"/>
    <n v="15.68"/>
    <n v="2315639"/>
    <m/>
    <x v="7"/>
  </r>
  <r>
    <n v="7550"/>
    <s v="Training"/>
    <n v="340"/>
    <d v="2023-09-01T00:00:00"/>
    <s v="Unprod Time: Task: T MF Time Hr: .67 Time Ot: 0"/>
    <n v="15.68"/>
    <n v="2334445"/>
    <m/>
    <x v="7"/>
  </r>
  <r>
    <n v="7550"/>
    <s v="Training"/>
    <n v="340"/>
    <d v="2024-02-12T00:00:00"/>
    <s v="Unprod Time: Task: T MF Time Hr: .67 Time Ot: 0"/>
    <n v="15.68"/>
    <n v="2542025"/>
    <m/>
    <x v="7"/>
  </r>
  <r>
    <n v="7550"/>
    <s v="Training"/>
    <n v="340"/>
    <d v="2023-11-14T00:00:00"/>
    <s v="Unprod Time: Task: T MF Time Hr: .68 Time Ot: 0"/>
    <n v="15.91"/>
    <n v="2428283"/>
    <m/>
    <x v="7"/>
  </r>
  <r>
    <n v="7550"/>
    <s v="Training"/>
    <n v="340"/>
    <d v="2023-12-04T00:00:00"/>
    <s v="Unprod Time: Task: T MF Time Hr: .68 Time Ot: 0"/>
    <n v="15.91"/>
    <n v="2457079"/>
    <m/>
    <x v="7"/>
  </r>
  <r>
    <n v="7550"/>
    <s v="Training"/>
    <n v="340"/>
    <d v="2023-06-19T00:00:00"/>
    <s v="Unprod Time: Task: T MF Time Hr: .72 Time Ot: 0"/>
    <n v="16.850000000000001"/>
    <n v="2238202"/>
    <m/>
    <x v="7"/>
  </r>
  <r>
    <n v="7550"/>
    <s v="Training"/>
    <n v="340"/>
    <d v="2023-08-23T00:00:00"/>
    <s v="Unprod Time: Task: T MF Time Hr: .72 Time Ot: 0"/>
    <n v="16.850000000000001"/>
    <n v="2321121"/>
    <m/>
    <x v="7"/>
  </r>
  <r>
    <n v="7550"/>
    <s v="Training"/>
    <n v="340"/>
    <d v="2024-01-22T00:00:00"/>
    <s v="Unprod Time: Task: T MF Time Hr: .72 Time Ot: 0"/>
    <n v="16.850000000000001"/>
    <n v="2516078"/>
    <m/>
    <x v="7"/>
  </r>
  <r>
    <n v="7550"/>
    <s v="Training"/>
    <n v="340"/>
    <d v="2023-06-07T00:00:00"/>
    <s v="Unprod Time: Task: T MF Time Hr: .73 Time Ot: 0"/>
    <n v="17.079999999999998"/>
    <n v="2223509"/>
    <m/>
    <x v="7"/>
  </r>
  <r>
    <n v="7550"/>
    <s v="Training"/>
    <n v="340"/>
    <d v="2024-02-15T00:00:00"/>
    <s v="Unprod Time: Task: T MF Time Hr: .73 Time Ot: 0"/>
    <n v="17.079999999999998"/>
    <n v="2547381"/>
    <m/>
    <x v="7"/>
  </r>
  <r>
    <n v="7550"/>
    <s v="Training"/>
    <n v="340"/>
    <d v="2023-06-15T00:00:00"/>
    <s v="Unprod Time: Task: T MF Time Hr: .75 Time Ot: 0"/>
    <n v="17.55"/>
    <n v="2234416"/>
    <m/>
    <x v="7"/>
  </r>
  <r>
    <n v="7550"/>
    <s v="Training"/>
    <n v="340"/>
    <d v="2024-01-17T00:00:00"/>
    <s v="Unprod Time: Task: T MF Time Hr: .75 Time Ot: 0"/>
    <n v="17.55"/>
    <n v="2509918"/>
    <m/>
    <x v="7"/>
  </r>
  <r>
    <n v="7550"/>
    <s v="Training"/>
    <n v="340"/>
    <d v="2023-11-28T00:00:00"/>
    <s v="Unprod Time: Task: T MF Time Hr: .77 Time Ot: 0"/>
    <n v="18.02"/>
    <n v="2447740"/>
    <m/>
    <x v="7"/>
  </r>
  <r>
    <n v="7550"/>
    <s v="Training"/>
    <n v="340"/>
    <d v="2023-09-07T00:00:00"/>
    <s v="Unprod Time: Task: T MF Time Hr: .78 Time Ot: 0"/>
    <n v="18.25"/>
    <n v="2341163"/>
    <m/>
    <x v="7"/>
  </r>
  <r>
    <n v="7550"/>
    <s v="Training"/>
    <n v="340"/>
    <d v="2024-02-09T00:00:00"/>
    <s v="Unprod Time: Task: T MF Time Hr: .78 Time Ot: 0"/>
    <n v="18.25"/>
    <n v="2539941"/>
    <m/>
    <x v="7"/>
  </r>
  <r>
    <n v="7550"/>
    <s v="Training"/>
    <n v="340"/>
    <d v="2023-05-18T00:00:00"/>
    <s v="Unprod Time: Task: T MF Time Hr: .8 Time Ot: 0"/>
    <n v="18.72"/>
    <n v="2198398"/>
    <m/>
    <x v="7"/>
  </r>
  <r>
    <n v="7550"/>
    <s v="Training"/>
    <n v="340"/>
    <d v="2023-11-09T00:00:00"/>
    <s v="Unprod Time: Task: T MF Time Hr: .8 Time Ot: 0"/>
    <n v="18.72"/>
    <n v="2422942"/>
    <m/>
    <x v="7"/>
  </r>
  <r>
    <n v="7550"/>
    <s v="Training"/>
    <n v="340"/>
    <d v="2023-12-19T00:00:00"/>
    <s v="Unprod Time: Task: T MF Time Hr: .8 Time Ot: 0"/>
    <n v="18.72"/>
    <n v="2479387"/>
    <m/>
    <x v="7"/>
  </r>
  <r>
    <n v="7550"/>
    <s v="Training"/>
    <n v="340"/>
    <d v="2024-01-30T00:00:00"/>
    <s v="Unprod Time: Task: T MF Time Hr: .8 Time Ot: 0"/>
    <n v="18.72"/>
    <n v="2525635"/>
    <m/>
    <x v="7"/>
  </r>
  <r>
    <n v="7550"/>
    <s v="Training"/>
    <n v="340"/>
    <d v="2023-09-05T00:00:00"/>
    <s v="Unprod Time: Task: T MF Time Hr: .82 Time Ot: 0"/>
    <n v="19.190000000000001"/>
    <n v="2337486"/>
    <m/>
    <x v="7"/>
  </r>
  <r>
    <n v="7550"/>
    <s v="Training"/>
    <n v="340"/>
    <d v="2023-11-22T00:00:00"/>
    <s v="Unprod Time: Task: T MF Time Hr: .82 Time Ot: 0"/>
    <n v="19.190000000000001"/>
    <n v="2439696"/>
    <m/>
    <x v="7"/>
  </r>
  <r>
    <n v="7550"/>
    <s v="Training"/>
    <n v="340"/>
    <d v="2023-12-20T00:00:00"/>
    <s v="Unprod Time: Task: T MF Time Hr: .82 Time Ot: 0"/>
    <n v="19.190000000000001"/>
    <n v="2481287"/>
    <m/>
    <x v="7"/>
  </r>
  <r>
    <n v="7550"/>
    <s v="Training"/>
    <n v="340"/>
    <d v="2023-08-04T00:00:00"/>
    <s v="Unprod Time: Task: T MF Time Hr: .83 Time Ot: 0"/>
    <n v="19.420000000000002"/>
    <n v="2298786"/>
    <m/>
    <x v="7"/>
  </r>
  <r>
    <n v="7550"/>
    <s v="Training"/>
    <n v="340"/>
    <d v="2023-12-29T00:00:00"/>
    <s v="Unprod Time: Task: T MF Time Hr: .83 Time Ot: 0"/>
    <n v="19.420000000000002"/>
    <n v="2490878"/>
    <m/>
    <x v="7"/>
  </r>
  <r>
    <n v="7550"/>
    <s v="Training"/>
    <n v="340"/>
    <d v="2023-12-08T00:00:00"/>
    <s v="Unprod Time: Task: T MF Time Hr: .85 Time Ot: 0"/>
    <n v="19.89"/>
    <n v="2464752"/>
    <m/>
    <x v="7"/>
  </r>
  <r>
    <n v="7550"/>
    <s v="Training"/>
    <n v="340"/>
    <d v="2023-06-07T00:00:00"/>
    <s v="Unprod Time: Task: T MF Time Hr: .87 Time Ot: 0"/>
    <n v="20.36"/>
    <n v="2223515"/>
    <m/>
    <x v="7"/>
  </r>
  <r>
    <n v="7550"/>
    <s v="Training"/>
    <n v="340"/>
    <d v="2023-11-08T00:00:00"/>
    <s v="Unprod Time: Task: T MF Time Hr: .87 Time Ot: 0"/>
    <n v="20.36"/>
    <n v="2420661"/>
    <m/>
    <x v="7"/>
  </r>
  <r>
    <n v="7550"/>
    <s v="Training"/>
    <n v="340"/>
    <d v="2023-07-12T00:00:00"/>
    <s v="Unprod Time: Task: T MF Time Hr: .9 Time Ot: 0"/>
    <n v="21.06"/>
    <n v="2269061"/>
    <m/>
    <x v="7"/>
  </r>
  <r>
    <n v="7550"/>
    <s v="Training"/>
    <n v="340"/>
    <d v="2023-07-25T00:00:00"/>
    <s v="Unprod Time: Task: T MF Time Hr: .9 Time Ot: 0"/>
    <n v="21.06"/>
    <n v="2283334"/>
    <m/>
    <x v="7"/>
  </r>
  <r>
    <n v="7550"/>
    <s v="Training"/>
    <n v="340"/>
    <d v="2023-08-24T00:00:00"/>
    <s v="Unprod Time: Task: T MF Time Hr: .9 Time Ot: 0"/>
    <n v="21.06"/>
    <n v="2323177"/>
    <m/>
    <x v="7"/>
  </r>
  <r>
    <n v="7550"/>
    <s v="Training"/>
    <n v="340"/>
    <d v="2024-02-07T00:00:00"/>
    <s v="Unprod Time: Task: T MF Time Hr: .9 Time Ot: 0"/>
    <n v="21.06"/>
    <n v="2537412"/>
    <m/>
    <x v="7"/>
  </r>
  <r>
    <n v="7550"/>
    <s v="Training"/>
    <n v="340"/>
    <d v="2023-08-21T00:00:00"/>
    <s v="Unprod Time: Task: T MF Time Hr: .92 Time Ot: 0"/>
    <n v="21.53"/>
    <n v="2317851"/>
    <m/>
    <x v="7"/>
  </r>
  <r>
    <n v="7550"/>
    <s v="Training"/>
    <n v="340"/>
    <d v="2023-11-13T00:00:00"/>
    <s v="Unprod Time: Task: T MF Time Hr: .92 Time Ot: 0"/>
    <n v="21.53"/>
    <n v="2426758"/>
    <m/>
    <x v="7"/>
  </r>
  <r>
    <n v="7550"/>
    <s v="Training"/>
    <n v="340"/>
    <d v="2023-12-19T00:00:00"/>
    <s v="Unprod Time: Task: T MF Time Hr: .92 Time Ot: 0"/>
    <n v="21.53"/>
    <n v="2479392"/>
    <m/>
    <x v="7"/>
  </r>
  <r>
    <n v="7550"/>
    <s v="Training"/>
    <n v="340"/>
    <d v="2023-08-25T00:00:00"/>
    <s v="Unprod Time: Task: T MF Time Hr: .97 Time Ot: 0"/>
    <n v="22.7"/>
    <n v="2324737"/>
    <m/>
    <x v="7"/>
  </r>
  <r>
    <n v="7550"/>
    <s v="Training"/>
    <n v="340"/>
    <d v="2024-01-03T00:00:00"/>
    <s v="Unprod Time: Task: T MF Time Hr: .97 Time Ot: 0"/>
    <n v="22.7"/>
    <n v="2492792"/>
    <m/>
    <x v="7"/>
  </r>
  <r>
    <n v="7550"/>
    <s v="Training"/>
    <n v="340"/>
    <d v="2024-02-26T00:00:00"/>
    <s v="Unprod Time: Task: T MF Time Hr: .97 Time Ot: 0"/>
    <n v="22.7"/>
    <n v="2562025"/>
    <m/>
    <x v="7"/>
  </r>
  <r>
    <n v="7550"/>
    <s v="Training"/>
    <n v="340"/>
    <d v="2023-10-16T00:00:00"/>
    <s v="Unprod Time: Task: T MF Time Hr: .98 Time Ot: 0"/>
    <n v="22.93"/>
    <n v="2390972"/>
    <m/>
    <x v="7"/>
  </r>
  <r>
    <n v="7550"/>
    <s v="Training"/>
    <n v="340"/>
    <d v="2023-12-05T00:00:00"/>
    <s v="Unprod Time: Task: T MF Time Hr: .98 Time Ot: 0"/>
    <n v="22.93"/>
    <n v="2458789"/>
    <m/>
    <x v="7"/>
  </r>
  <r>
    <n v="7550"/>
    <s v="Training"/>
    <n v="340"/>
    <d v="2023-10-28T00:00:00"/>
    <s v="Unprod Time: Task: T MF Time Hr: 0 Time Ot: 0"/>
    <n v="0"/>
    <n v="2405829"/>
    <m/>
    <x v="7"/>
  </r>
  <r>
    <n v="7550"/>
    <s v="Training"/>
    <n v="340"/>
    <d v="2023-12-06T00:00:00"/>
    <s v="Unprod Time: Task: T MF Time Hr: 0 Time Ot: 0"/>
    <n v="0"/>
    <n v="2460662"/>
    <m/>
    <x v="7"/>
  </r>
  <r>
    <n v="7550"/>
    <s v="Training"/>
    <n v="340"/>
    <d v="2023-12-28T00:00:00"/>
    <s v="Unprod Time: Task: T MF Time Hr: 0 Time Ot: 0"/>
    <n v="0"/>
    <n v="2488800"/>
    <m/>
    <x v="7"/>
  </r>
  <r>
    <n v="7550"/>
    <s v="Training"/>
    <n v="340"/>
    <d v="2024-02-08T00:00:00"/>
    <s v="Unprod Time: Task: T MF Time Hr: 0 Time Ot: 0"/>
    <n v="0"/>
    <n v="2537421"/>
    <m/>
    <x v="7"/>
  </r>
  <r>
    <n v="7550"/>
    <s v="Training"/>
    <n v="340"/>
    <d v="2023-06-06T00:00:00"/>
    <s v="Unprod Time: Task: T MF Time Hr: 1 Time Ot: 0"/>
    <n v="23.4"/>
    <n v="2221585"/>
    <m/>
    <x v="7"/>
  </r>
  <r>
    <n v="7550"/>
    <s v="Training"/>
    <n v="340"/>
    <d v="2023-08-23T00:00:00"/>
    <s v="Unprod Time: Task: T MF Time Hr: 1 Time Ot: 0"/>
    <n v="23.4"/>
    <n v="2321118"/>
    <m/>
    <x v="7"/>
  </r>
  <r>
    <n v="7550"/>
    <s v="Training"/>
    <n v="340"/>
    <d v="2023-06-09T00:00:00"/>
    <s v="Unprod Time: Task: T MF Time Hr: 1.02 Time Ot: 0"/>
    <n v="23.87"/>
    <n v="2227198"/>
    <m/>
    <x v="7"/>
  </r>
  <r>
    <n v="7550"/>
    <s v="Training"/>
    <n v="340"/>
    <d v="2023-06-12T00:00:00"/>
    <s v="Unprod Time: Task: T MF Time Hr: 1.02 Time Ot: 0"/>
    <n v="23.87"/>
    <n v="2229452"/>
    <m/>
    <x v="7"/>
  </r>
  <r>
    <n v="7550"/>
    <s v="Training"/>
    <n v="340"/>
    <d v="2023-07-31T00:00:00"/>
    <s v="Unprod Time: Task: T MF Time Hr: 1.02 Time Ot: 0"/>
    <n v="23.87"/>
    <n v="2291977"/>
    <m/>
    <x v="7"/>
  </r>
  <r>
    <n v="7550"/>
    <s v="Training"/>
    <n v="340"/>
    <d v="2023-12-12T00:00:00"/>
    <s v="Unprod Time: Task: T MF Time Hr: 1.02 Time Ot: 0"/>
    <n v="23.87"/>
    <n v="2468778"/>
    <m/>
    <x v="7"/>
  </r>
  <r>
    <n v="7550"/>
    <s v="Training"/>
    <n v="340"/>
    <d v="2023-05-18T00:00:00"/>
    <s v="Unprod Time: Task: T MF Time Hr: 1.03 Time Ot: 0"/>
    <n v="24.1"/>
    <n v="2198400"/>
    <m/>
    <x v="7"/>
  </r>
  <r>
    <n v="7550"/>
    <s v="Training"/>
    <n v="340"/>
    <d v="2023-09-19T00:00:00"/>
    <s v="Unprod Time: Task: T MF Time Hr: 1.03 Time Ot: 0"/>
    <n v="24.1"/>
    <n v="2355229"/>
    <m/>
    <x v="7"/>
  </r>
  <r>
    <n v="7550"/>
    <s v="Training"/>
    <n v="340"/>
    <d v="2024-01-16T00:00:00"/>
    <s v="Unprod Time: Task: T MF Time Hr: 1.03 Time Ot: 0"/>
    <n v="24.1"/>
    <n v="2508160"/>
    <m/>
    <x v="7"/>
  </r>
  <r>
    <n v="7550"/>
    <s v="Training"/>
    <n v="340"/>
    <d v="2024-02-10T00:00:00"/>
    <s v="Unprod Time: Task: T MF Time Hr: 1.03 Time Ot: 0"/>
    <n v="24.1"/>
    <n v="2540790"/>
    <m/>
    <x v="7"/>
  </r>
  <r>
    <n v="7550"/>
    <s v="Training"/>
    <n v="340"/>
    <d v="2023-10-27T00:00:00"/>
    <s v="Unprod Time: Task: T MF Time Hr: 1.05 Time Ot: 0"/>
    <n v="24.57"/>
    <n v="2405190"/>
    <m/>
    <x v="7"/>
  </r>
  <r>
    <n v="7550"/>
    <s v="Training"/>
    <n v="340"/>
    <d v="2023-12-02T00:00:00"/>
    <s v="Unprod Time: Task: T MF Time Hr: 1.05 Time Ot: 0"/>
    <n v="24.57"/>
    <n v="2455556"/>
    <m/>
    <x v="7"/>
  </r>
  <r>
    <n v="7550"/>
    <s v="Training"/>
    <n v="340"/>
    <d v="2023-11-20T00:00:00"/>
    <s v="Unprod Time: Task: T MF Time Hr: 1.07 Time Ot: 0"/>
    <n v="25.04"/>
    <n v="2436034"/>
    <m/>
    <x v="7"/>
  </r>
  <r>
    <n v="7550"/>
    <s v="Training"/>
    <n v="340"/>
    <d v="2023-12-06T00:00:00"/>
    <s v="Unprod Time: Task: T MF Time Hr: 1.07 Time Ot: 0"/>
    <n v="25.04"/>
    <n v="2460667"/>
    <m/>
    <x v="7"/>
  </r>
  <r>
    <n v="7550"/>
    <s v="Training"/>
    <n v="340"/>
    <d v="2023-12-22T00:00:00"/>
    <s v="Unprod Time: Task: T MF Time Hr: 1.07 Time Ot: 0"/>
    <n v="25.04"/>
    <n v="2486794"/>
    <m/>
    <x v="7"/>
  </r>
  <r>
    <n v="7550"/>
    <s v="Training"/>
    <n v="340"/>
    <d v="2023-06-08T00:00:00"/>
    <s v="Unprod Time: Task: T MF Time Hr: 1.08 Time Ot: 0"/>
    <n v="25.27"/>
    <n v="2225480"/>
    <m/>
    <x v="7"/>
  </r>
  <r>
    <n v="7550"/>
    <s v="Training"/>
    <n v="340"/>
    <d v="2023-06-21T00:00:00"/>
    <s v="Unprod Time: Task: T MF Time Hr: 1.08 Time Ot: 0"/>
    <n v="25.27"/>
    <n v="2241820"/>
    <m/>
    <x v="7"/>
  </r>
  <r>
    <n v="7550"/>
    <s v="Training"/>
    <n v="340"/>
    <d v="2023-06-23T00:00:00"/>
    <s v="Unprod Time: Task: T MF Time Hr: 1.08 Time Ot: 0"/>
    <n v="25.27"/>
    <n v="2245430"/>
    <m/>
    <x v="7"/>
  </r>
  <r>
    <n v="7550"/>
    <s v="Training"/>
    <n v="340"/>
    <d v="2023-08-11T00:00:00"/>
    <s v="Unprod Time: Task: T MF Time Hr: 1.08 Time Ot: 0"/>
    <n v="25.27"/>
    <n v="2307210"/>
    <m/>
    <x v="7"/>
  </r>
  <r>
    <n v="7550"/>
    <s v="Training"/>
    <n v="340"/>
    <d v="2024-01-26T00:00:00"/>
    <s v="Unprod Time: Task: T MF Time Hr: 1.08 Time Ot: 0"/>
    <n v="25.27"/>
    <n v="2523193"/>
    <m/>
    <x v="7"/>
  </r>
  <r>
    <n v="7550"/>
    <s v="Training"/>
    <n v="340"/>
    <d v="2024-02-08T00:00:00"/>
    <s v="Unprod Time: Task: T MF Time Hr: 1.08 Time Ot: 0"/>
    <n v="25.27"/>
    <n v="2537424"/>
    <m/>
    <x v="7"/>
  </r>
  <r>
    <n v="7550"/>
    <s v="Training"/>
    <n v="340"/>
    <d v="2024-02-22T00:00:00"/>
    <s v="Unprod Time: Task: T MF Time Hr: 1.08 Time Ot: 0"/>
    <n v="25.27"/>
    <n v="2557758"/>
    <m/>
    <x v="7"/>
  </r>
  <r>
    <n v="7550"/>
    <s v="Training"/>
    <n v="340"/>
    <d v="2023-08-31T00:00:00"/>
    <s v="Unprod Time: Task: T MF Time Hr: 1.1 Time Ot: 0"/>
    <n v="25.74"/>
    <n v="2332393"/>
    <m/>
    <x v="7"/>
  </r>
  <r>
    <n v="7550"/>
    <s v="Training"/>
    <n v="340"/>
    <d v="2023-10-05T00:00:00"/>
    <s v="Unprod Time: Task: T MF Time Hr: 1.1 Time Ot: 0"/>
    <n v="25.74"/>
    <n v="2377454"/>
    <m/>
    <x v="7"/>
  </r>
  <r>
    <n v="7550"/>
    <s v="Training"/>
    <n v="340"/>
    <d v="2023-05-30T00:00:00"/>
    <s v="Unprod Time: Task: T MF Time Hr: 1.12 Time Ot: 0"/>
    <n v="26.21"/>
    <n v="2213626"/>
    <m/>
    <x v="7"/>
  </r>
  <r>
    <n v="7550"/>
    <s v="Training"/>
    <n v="340"/>
    <d v="2023-05-31T00:00:00"/>
    <s v="Unprod Time: Task: T MF Time Hr: 1.12 Time Ot: 0"/>
    <n v="26.21"/>
    <n v="2216324"/>
    <m/>
    <x v="7"/>
  </r>
  <r>
    <n v="7550"/>
    <s v="Training"/>
    <n v="340"/>
    <d v="2023-07-13T00:00:00"/>
    <s v="Unprod Time: Task: T MF Time Hr: 1.12 Time Ot: 0"/>
    <n v="26.21"/>
    <n v="2270869"/>
    <m/>
    <x v="7"/>
  </r>
  <r>
    <n v="7550"/>
    <s v="Training"/>
    <n v="340"/>
    <d v="2023-07-19T00:00:00"/>
    <s v="Unprod Time: Task: T MF Time Hr: 1.12 Time Ot: 0"/>
    <n v="26.21"/>
    <n v="2276054"/>
    <m/>
    <x v="7"/>
  </r>
  <r>
    <n v="7550"/>
    <s v="Training"/>
    <n v="340"/>
    <d v="2023-07-24T00:00:00"/>
    <s v="Unprod Time: Task: T MF Time Hr: 1.12 Time Ot: 0"/>
    <n v="26.21"/>
    <n v="2281765"/>
    <m/>
    <x v="7"/>
  </r>
  <r>
    <n v="7550"/>
    <s v="Training"/>
    <n v="340"/>
    <d v="2023-10-19T00:00:00"/>
    <s v="Unprod Time: Task: T MF Time Hr: 1.12 Time Ot: 0"/>
    <n v="26.21"/>
    <n v="2395838"/>
    <m/>
    <x v="7"/>
  </r>
  <r>
    <n v="7550"/>
    <s v="Training"/>
    <n v="340"/>
    <d v="2023-11-01T00:00:00"/>
    <s v="Unprod Time: Task: T MF Time Hr: 1.12 Time Ot: 0"/>
    <n v="26.21"/>
    <n v="2411803"/>
    <m/>
    <x v="7"/>
  </r>
  <r>
    <n v="7550"/>
    <s v="Training"/>
    <n v="340"/>
    <d v="2023-12-28T00:00:00"/>
    <s v="Unprod Time: Task: T MF Time Hr: 1.12 Time Ot: 0"/>
    <n v="26.21"/>
    <n v="2488805"/>
    <m/>
    <x v="7"/>
  </r>
  <r>
    <n v="7550"/>
    <s v="Training"/>
    <n v="340"/>
    <d v="2024-01-16T00:00:00"/>
    <s v="Unprod Time: Task: T MF Time Hr: 1.12 Time Ot: 0"/>
    <n v="26.21"/>
    <n v="2508164"/>
    <m/>
    <x v="7"/>
  </r>
  <r>
    <n v="7550"/>
    <s v="Training"/>
    <n v="340"/>
    <d v="2024-01-24T00:00:00"/>
    <s v="Unprod Time: Task: T MF Time Hr: 1.12 Time Ot: 0"/>
    <n v="26.21"/>
    <n v="2521010"/>
    <m/>
    <x v="7"/>
  </r>
  <r>
    <n v="7550"/>
    <s v="Training"/>
    <n v="340"/>
    <d v="2023-06-02T00:00:00"/>
    <s v="Unprod Time: Task: T MF Time Hr: 1.13 Time Ot: 0"/>
    <n v="26.44"/>
    <n v="2219754"/>
    <m/>
    <x v="7"/>
  </r>
  <r>
    <n v="7550"/>
    <s v="Training"/>
    <n v="340"/>
    <d v="2023-07-05T00:00:00"/>
    <s v="Unprod Time: Task: T MF Time Hr: 1.13 Time Ot: 0"/>
    <n v="26.44"/>
    <n v="2260537"/>
    <m/>
    <x v="7"/>
  </r>
  <r>
    <n v="7550"/>
    <s v="Training"/>
    <n v="340"/>
    <d v="2023-07-07T00:00:00"/>
    <s v="Unprod Time: Task: T MF Time Hr: 1.13 Time Ot: 0"/>
    <n v="26.44"/>
    <n v="2263905"/>
    <m/>
    <x v="7"/>
  </r>
  <r>
    <n v="7550"/>
    <s v="Training"/>
    <n v="340"/>
    <d v="2023-07-10T00:00:00"/>
    <s v="Unprod Time: Task: T MF Time Hr: 1.13 Time Ot: 0"/>
    <n v="26.44"/>
    <n v="2267462"/>
    <m/>
    <x v="7"/>
  </r>
  <r>
    <n v="7550"/>
    <s v="Training"/>
    <n v="340"/>
    <d v="2023-07-18T00:00:00"/>
    <s v="Unprod Time: Task: T MF Time Hr: 1.13 Time Ot: 0"/>
    <n v="26.44"/>
    <n v="2274286"/>
    <m/>
    <x v="7"/>
  </r>
  <r>
    <n v="7550"/>
    <s v="Training"/>
    <n v="340"/>
    <d v="2023-08-02T00:00:00"/>
    <s v="Unprod Time: Task: T MF Time Hr: 1.13 Time Ot: 0"/>
    <n v="26.44"/>
    <n v="2295258"/>
    <m/>
    <x v="7"/>
  </r>
  <r>
    <n v="7550"/>
    <s v="Training"/>
    <n v="340"/>
    <d v="2023-08-08T00:00:00"/>
    <s v="Unprod Time: Task: T MF Time Hr: 1.13 Time Ot: 0"/>
    <n v="26.44"/>
    <n v="2302088"/>
    <m/>
    <x v="7"/>
  </r>
  <r>
    <n v="7550"/>
    <s v="Training"/>
    <n v="340"/>
    <d v="2023-08-25T00:00:00"/>
    <s v="Unprod Time: Task: T MF Time Hr: 1.13 Time Ot: 0"/>
    <n v="26.44"/>
    <n v="2324740"/>
    <m/>
    <x v="7"/>
  </r>
  <r>
    <n v="7550"/>
    <s v="Training"/>
    <n v="340"/>
    <d v="2023-09-04T00:00:00"/>
    <s v="Unprod Time: Task: T MF Time Hr: 1.13 Time Ot: 0"/>
    <n v="26.44"/>
    <n v="2335961"/>
    <m/>
    <x v="7"/>
  </r>
  <r>
    <n v="7550"/>
    <s v="Training"/>
    <n v="340"/>
    <d v="2023-09-13T00:00:00"/>
    <s v="Unprod Time: Task: T MF Time Hr: 1.13 Time Ot: 0"/>
    <n v="26.44"/>
    <n v="2348242"/>
    <m/>
    <x v="7"/>
  </r>
  <r>
    <n v="7550"/>
    <s v="Training"/>
    <n v="340"/>
    <d v="2023-09-21T00:00:00"/>
    <s v="Unprod Time: Task: T MF Time Hr: 1.13 Time Ot: 0"/>
    <n v="26.44"/>
    <n v="2358765"/>
    <m/>
    <x v="7"/>
  </r>
  <r>
    <n v="7550"/>
    <s v="Training"/>
    <n v="340"/>
    <d v="2023-09-25T00:00:00"/>
    <s v="Unprod Time: Task: T MF Time Hr: 1.13 Time Ot: 0"/>
    <n v="26.44"/>
    <n v="2362511"/>
    <m/>
    <x v="7"/>
  </r>
  <r>
    <n v="7550"/>
    <s v="Training"/>
    <n v="340"/>
    <d v="2023-11-07T00:00:00"/>
    <s v="Unprod Time: Task: T MF Time Hr: 1.13 Time Ot: 0"/>
    <n v="26.44"/>
    <n v="2419082"/>
    <m/>
    <x v="7"/>
  </r>
  <r>
    <n v="7550"/>
    <s v="Training"/>
    <n v="340"/>
    <d v="2023-11-13T00:00:00"/>
    <s v="Unprod Time: Task: T MF Time Hr: 1.13 Time Ot: 0"/>
    <n v="26.44"/>
    <n v="2426761"/>
    <m/>
    <x v="7"/>
  </r>
  <r>
    <n v="7550"/>
    <s v="Training"/>
    <n v="340"/>
    <d v="2024-01-15T00:00:00"/>
    <s v="Unprod Time: Task: T MF Time Hr: 1.13 Time Ot: 0"/>
    <n v="26.44"/>
    <n v="2506616"/>
    <m/>
    <x v="7"/>
  </r>
  <r>
    <n v="7550"/>
    <s v="Training"/>
    <n v="340"/>
    <d v="2024-02-14T00:00:00"/>
    <s v="Unprod Time: Task: T MF Time Hr: 1.13 Time Ot: 0"/>
    <n v="26.44"/>
    <n v="2545634"/>
    <m/>
    <x v="7"/>
  </r>
  <r>
    <n v="7550"/>
    <s v="Training"/>
    <n v="340"/>
    <d v="2023-05-29T00:00:00"/>
    <s v="Unprod Time: Task: T MF Time Hr: 1.15 Time Ot: 0"/>
    <n v="26.91"/>
    <n v="2211849"/>
    <m/>
    <x v="7"/>
  </r>
  <r>
    <n v="7550"/>
    <s v="Training"/>
    <n v="340"/>
    <d v="2023-06-29T00:00:00"/>
    <s v="Unprod Time: Task: T MF Time Hr: 1.15 Time Ot: 0"/>
    <n v="26.91"/>
    <n v="2252965"/>
    <m/>
    <x v="7"/>
  </r>
  <r>
    <n v="7550"/>
    <s v="Training"/>
    <n v="340"/>
    <d v="2023-06-30T00:00:00"/>
    <s v="Unprod Time: Task: T MF Time Hr: 1.15 Time Ot: 0"/>
    <n v="26.91"/>
    <n v="2255342"/>
    <m/>
    <x v="7"/>
  </r>
  <r>
    <n v="7550"/>
    <s v="Training"/>
    <n v="340"/>
    <d v="2023-08-10T00:00:00"/>
    <s v="Unprod Time: Task: T MF Time Hr: 1.15 Time Ot: 0"/>
    <n v="26.91"/>
    <n v="2305380"/>
    <m/>
    <x v="7"/>
  </r>
  <r>
    <n v="7550"/>
    <s v="Training"/>
    <n v="340"/>
    <d v="2023-08-17T00:00:00"/>
    <s v="Unprod Time: Task: T MF Time Hr: 1.15 Time Ot: 0"/>
    <n v="26.91"/>
    <n v="2314203"/>
    <m/>
    <x v="7"/>
  </r>
  <r>
    <n v="7550"/>
    <s v="Training"/>
    <n v="340"/>
    <d v="2023-10-03T00:00:00"/>
    <s v="Unprod Time: Task: T MF Time Hr: 1.15 Time Ot: 0"/>
    <n v="26.91"/>
    <n v="2373865"/>
    <m/>
    <x v="7"/>
  </r>
  <r>
    <n v="7550"/>
    <s v="Training"/>
    <n v="340"/>
    <d v="2023-10-13T00:00:00"/>
    <s v="Unprod Time: Task: T MF Time Hr: 1.15 Time Ot: 0"/>
    <n v="26.91"/>
    <n v="2388829"/>
    <m/>
    <x v="7"/>
  </r>
  <r>
    <n v="7550"/>
    <s v="Training"/>
    <n v="340"/>
    <d v="2023-10-25T00:00:00"/>
    <s v="Unprod Time: Task: T MF Time Hr: 1.15 Time Ot: 0"/>
    <n v="26.91"/>
    <n v="2401757"/>
    <m/>
    <x v="7"/>
  </r>
  <r>
    <n v="7550"/>
    <s v="Training"/>
    <n v="340"/>
    <d v="2023-11-16T00:00:00"/>
    <s v="Unprod Time: Task: T MF Time Hr: 1.15 Time Ot: 0"/>
    <n v="26.91"/>
    <n v="2432340"/>
    <m/>
    <x v="7"/>
  </r>
  <r>
    <n v="7550"/>
    <s v="Training"/>
    <n v="340"/>
    <d v="2023-12-11T00:00:00"/>
    <s v="Unprod Time: Task: T MF Time Hr: 1.15 Time Ot: 0"/>
    <n v="26.91"/>
    <n v="2466949"/>
    <m/>
    <x v="7"/>
  </r>
  <r>
    <n v="7550"/>
    <s v="Training"/>
    <n v="340"/>
    <d v="2023-12-15T00:00:00"/>
    <s v="Unprod Time: Task: T MF Time Hr: 1.15 Time Ot: 0"/>
    <n v="26.91"/>
    <n v="2475044"/>
    <m/>
    <x v="7"/>
  </r>
  <r>
    <n v="7550"/>
    <s v="Training"/>
    <n v="340"/>
    <d v="2024-01-22T00:00:00"/>
    <s v="Unprod Time: Task: T MF Time Hr: 1.15 Time Ot: 0"/>
    <n v="26.91"/>
    <n v="2516080"/>
    <m/>
    <x v="7"/>
  </r>
  <r>
    <n v="7550"/>
    <s v="Training"/>
    <n v="340"/>
    <d v="2024-01-23T00:00:00"/>
    <s v="Unprod Time: Task: T MF Time Hr: 1.15 Time Ot: 0"/>
    <n v="26.91"/>
    <n v="2517533"/>
    <m/>
    <x v="7"/>
  </r>
  <r>
    <n v="7550"/>
    <s v="Training"/>
    <n v="340"/>
    <d v="2024-02-16T00:00:00"/>
    <s v="Unprod Time: Task: T MF Time Hr: 1.15 Time Ot: 0"/>
    <n v="26.91"/>
    <n v="2549384"/>
    <m/>
    <x v="7"/>
  </r>
  <r>
    <n v="7550"/>
    <s v="Training"/>
    <n v="340"/>
    <d v="2024-02-21T00:00:00"/>
    <s v="Unprod Time: Task: T MF Time Hr: 1.15 Time Ot: 0"/>
    <n v="26.91"/>
    <n v="2555970"/>
    <m/>
    <x v="7"/>
  </r>
  <r>
    <n v="7550"/>
    <s v="Training"/>
    <n v="340"/>
    <d v="2024-02-22T00:00:00"/>
    <s v="Unprod Time: Task: T MF Time Hr: 1.15 Time Ot: 0"/>
    <n v="26.91"/>
    <n v="2557761"/>
    <m/>
    <x v="7"/>
  </r>
  <r>
    <n v="7550"/>
    <s v="Training"/>
    <n v="340"/>
    <d v="2024-02-23T00:00:00"/>
    <s v="Unprod Time: Task: T MF Time Hr: 1.15 Time Ot: 0"/>
    <n v="26.91"/>
    <n v="2559501"/>
    <m/>
    <x v="7"/>
  </r>
  <r>
    <n v="7550"/>
    <s v="Training"/>
    <n v="340"/>
    <d v="2024-02-27T00:00:00"/>
    <s v="Unprod Time: Task: T MF Time Hr: 1.15 Time Ot: 0"/>
    <n v="26.91"/>
    <n v="2564074"/>
    <m/>
    <x v="7"/>
  </r>
  <r>
    <n v="7550"/>
    <s v="Training"/>
    <n v="340"/>
    <d v="2023-08-16T00:00:00"/>
    <s v="Unprod Time: Task: T MF Time Hr: 1.17 Time Ot: 0"/>
    <n v="27.38"/>
    <n v="2312395"/>
    <m/>
    <x v="7"/>
  </r>
  <r>
    <n v="7550"/>
    <s v="Training"/>
    <n v="340"/>
    <d v="2023-08-19T00:00:00"/>
    <s v="Unprod Time: Task: T MF Time Hr: 1.17 Time Ot: 0"/>
    <n v="27.38"/>
    <n v="2316368"/>
    <m/>
    <x v="7"/>
  </r>
  <r>
    <n v="7550"/>
    <s v="Training"/>
    <n v="340"/>
    <d v="2023-08-30T00:00:00"/>
    <s v="Unprod Time: Task: T MF Time Hr: 1.17 Time Ot: 0"/>
    <n v="27.38"/>
    <n v="2331027"/>
    <m/>
    <x v="7"/>
  </r>
  <r>
    <n v="7550"/>
    <s v="Training"/>
    <n v="340"/>
    <d v="2023-09-29T00:00:00"/>
    <s v="Unprod Time: Task: T MF Time Hr: 1.17 Time Ot: 0"/>
    <n v="27.38"/>
    <n v="2370131"/>
    <m/>
    <x v="7"/>
  </r>
  <r>
    <n v="7550"/>
    <s v="Training"/>
    <n v="340"/>
    <d v="2023-11-03T00:00:00"/>
    <s v="Unprod Time: Task: T MF Time Hr: 1.17 Time Ot: 0"/>
    <n v="27.38"/>
    <n v="2415290"/>
    <m/>
    <x v="7"/>
  </r>
  <r>
    <n v="7550"/>
    <s v="Training"/>
    <n v="340"/>
    <d v="2023-11-09T00:00:00"/>
    <s v="Unprod Time: Task: T MF Time Hr: 1.17 Time Ot: 0"/>
    <n v="27.38"/>
    <n v="2422945"/>
    <m/>
    <x v="7"/>
  </r>
  <r>
    <n v="7550"/>
    <s v="Training"/>
    <n v="340"/>
    <d v="2023-11-23T00:00:00"/>
    <s v="Unprod Time: Task: T MF Time Hr: 1.17 Time Ot: 0"/>
    <n v="27.38"/>
    <n v="2441644"/>
    <m/>
    <x v="7"/>
  </r>
  <r>
    <n v="7550"/>
    <s v="Training"/>
    <n v="340"/>
    <d v="2023-06-01T00:00:00"/>
    <s v="Unprod Time: Task: T MF Time Hr: 1.18 Time Ot: 0"/>
    <n v="27.61"/>
    <n v="2218169"/>
    <m/>
    <x v="7"/>
  </r>
  <r>
    <n v="7550"/>
    <s v="Training"/>
    <n v="340"/>
    <d v="2023-07-04T00:00:00"/>
    <s v="Unprod Time: Task: T MF Time Hr: 1.18 Time Ot: 0"/>
    <n v="27.61"/>
    <n v="2258817"/>
    <m/>
    <x v="7"/>
  </r>
  <r>
    <n v="7550"/>
    <s v="Training"/>
    <n v="340"/>
    <d v="2023-07-06T00:00:00"/>
    <s v="Unprod Time: Task: T MF Time Hr: 1.18 Time Ot: 0"/>
    <n v="27.61"/>
    <n v="2262172"/>
    <m/>
    <x v="7"/>
  </r>
  <r>
    <n v="7550"/>
    <s v="Training"/>
    <n v="340"/>
    <d v="2023-07-21T00:00:00"/>
    <s v="Unprod Time: Task: T MF Time Hr: 1.18 Time Ot: 0"/>
    <n v="27.61"/>
    <n v="2281759"/>
    <m/>
    <x v="7"/>
  </r>
  <r>
    <n v="7550"/>
    <s v="Training"/>
    <n v="340"/>
    <d v="2023-08-04T00:00:00"/>
    <s v="Unprod Time: Task: T MF Time Hr: 1.18 Time Ot: 0"/>
    <n v="27.61"/>
    <n v="2298791"/>
    <m/>
    <x v="7"/>
  </r>
  <r>
    <n v="7550"/>
    <s v="Training"/>
    <n v="340"/>
    <d v="2023-09-11T00:00:00"/>
    <s v="Unprod Time: Task: T MF Time Hr: 1.18 Time Ot: 0"/>
    <n v="27.61"/>
    <n v="2344674"/>
    <m/>
    <x v="7"/>
  </r>
  <r>
    <n v="7550"/>
    <s v="Training"/>
    <n v="340"/>
    <d v="2023-09-12T00:00:00"/>
    <s v="Unprod Time: Task: T MF Time Hr: 1.18 Time Ot: 0"/>
    <n v="27.61"/>
    <n v="2346195"/>
    <m/>
    <x v="7"/>
  </r>
  <r>
    <n v="7550"/>
    <s v="Training"/>
    <n v="340"/>
    <d v="2023-11-21T00:00:00"/>
    <s v="Unprod Time: Task: T MF Time Hr: 1.18 Time Ot: 0"/>
    <n v="27.61"/>
    <n v="2437894"/>
    <m/>
    <x v="7"/>
  </r>
  <r>
    <n v="7550"/>
    <s v="Training"/>
    <n v="340"/>
    <d v="2024-01-22T00:00:00"/>
    <s v="Unprod Time: Task: T MF Time Hr: 1.18 Time Ot: 0"/>
    <n v="27.61"/>
    <n v="2516077"/>
    <m/>
    <x v="7"/>
  </r>
  <r>
    <n v="7550"/>
    <s v="Training"/>
    <n v="340"/>
    <d v="2023-05-26T00:00:00"/>
    <s v="Unprod Time: Task: T MF Time Hr: 1.2 Time Ot: 0"/>
    <n v="28.08"/>
    <n v="2210052"/>
    <m/>
    <x v="7"/>
  </r>
  <r>
    <n v="7550"/>
    <s v="Training"/>
    <n v="340"/>
    <d v="2023-06-13T00:00:00"/>
    <s v="Unprod Time: Task: T MF Time Hr: 1.2 Time Ot: 0"/>
    <n v="28.08"/>
    <n v="2230817"/>
    <m/>
    <x v="7"/>
  </r>
  <r>
    <n v="7550"/>
    <s v="Training"/>
    <n v="340"/>
    <d v="2023-08-14T00:00:00"/>
    <s v="Unprod Time: Task: T MF Time Hr: 1.2 Time Ot: 0"/>
    <n v="28.08"/>
    <n v="2309100"/>
    <m/>
    <x v="7"/>
  </r>
  <r>
    <n v="7550"/>
    <s v="Training"/>
    <n v="340"/>
    <d v="2023-09-05T00:00:00"/>
    <s v="Unprod Time: Task: T MF Time Hr: 1.2 Time Ot: 0"/>
    <n v="28.08"/>
    <n v="2337492"/>
    <m/>
    <x v="7"/>
  </r>
  <r>
    <n v="7550"/>
    <s v="Training"/>
    <n v="340"/>
    <d v="2023-09-08T00:00:00"/>
    <s v="Unprod Time: Task: T MF Time Hr: 1.2 Time Ot: 0"/>
    <n v="28.08"/>
    <n v="2342819"/>
    <m/>
    <x v="7"/>
  </r>
  <r>
    <n v="7550"/>
    <s v="Training"/>
    <n v="340"/>
    <d v="2023-09-28T00:00:00"/>
    <s v="Unprod Time: Task: T MF Time Hr: 1.2 Time Ot: 0"/>
    <n v="28.08"/>
    <n v="2368309"/>
    <m/>
    <x v="7"/>
  </r>
  <r>
    <n v="7550"/>
    <s v="Training"/>
    <n v="340"/>
    <d v="2023-10-11T00:00:00"/>
    <s v="Unprod Time: Task: T MF Time Hr: 1.2 Time Ot: 0"/>
    <n v="28.08"/>
    <n v="2384986"/>
    <m/>
    <x v="7"/>
  </r>
  <r>
    <n v="7550"/>
    <s v="Training"/>
    <n v="340"/>
    <d v="2023-10-17T00:00:00"/>
    <s v="Unprod Time: Task: T MF Time Hr: 1.2 Time Ot: 0"/>
    <n v="28.08"/>
    <n v="2392473"/>
    <m/>
    <x v="7"/>
  </r>
  <r>
    <n v="7550"/>
    <s v="Training"/>
    <n v="340"/>
    <d v="2023-10-20T00:00:00"/>
    <s v="Unprod Time: Task: T MF Time Hr: 1.2 Time Ot: 0"/>
    <n v="28.08"/>
    <n v="2397665"/>
    <m/>
    <x v="7"/>
  </r>
  <r>
    <n v="7550"/>
    <s v="Training"/>
    <n v="340"/>
    <d v="2023-10-24T00:00:00"/>
    <s v="Unprod Time: Task: T MF Time Hr: 1.2 Time Ot: 0"/>
    <n v="28.08"/>
    <n v="2399843"/>
    <m/>
    <x v="7"/>
  </r>
  <r>
    <n v="7550"/>
    <s v="Training"/>
    <n v="340"/>
    <d v="2023-10-31T00:00:00"/>
    <s v="Unprod Time: Task: T MF Time Hr: 1.2 Time Ot: 0"/>
    <n v="28.08"/>
    <n v="2409141"/>
    <m/>
    <x v="7"/>
  </r>
  <r>
    <n v="7550"/>
    <s v="Training"/>
    <n v="340"/>
    <d v="2023-12-06T00:00:00"/>
    <s v="Unprod Time: Task: T MF Time Hr: 1.2 Time Ot: 0"/>
    <n v="28.08"/>
    <n v="2460664"/>
    <m/>
    <x v="7"/>
  </r>
  <r>
    <n v="7550"/>
    <s v="Training"/>
    <n v="340"/>
    <d v="2024-01-03T00:00:00"/>
    <s v="Unprod Time: Task: T MF Time Hr: 1.2 Time Ot: 0"/>
    <n v="28.08"/>
    <n v="2492794"/>
    <m/>
    <x v="7"/>
  </r>
  <r>
    <n v="7550"/>
    <s v="Training"/>
    <n v="340"/>
    <d v="2024-01-17T00:00:00"/>
    <s v="Unprod Time: Task: T MF Time Hr: 1.2 Time Ot: 0"/>
    <n v="28.08"/>
    <n v="2509924"/>
    <m/>
    <x v="7"/>
  </r>
  <r>
    <n v="7550"/>
    <s v="Training"/>
    <n v="340"/>
    <d v="2024-02-01T00:00:00"/>
    <s v="Unprod Time: Task: T MF Time Hr: 1.2 Time Ot: 0"/>
    <n v="28.08"/>
    <n v="2530400"/>
    <m/>
    <x v="7"/>
  </r>
  <r>
    <n v="7550"/>
    <s v="Training"/>
    <n v="340"/>
    <d v="2024-02-07T00:00:00"/>
    <s v="Unprod Time: Task: T MF Time Hr: 1.2 Time Ot: 0"/>
    <n v="28.08"/>
    <n v="2537416"/>
    <m/>
    <x v="7"/>
  </r>
  <r>
    <n v="7550"/>
    <s v="Training"/>
    <n v="340"/>
    <d v="2024-02-19T00:00:00"/>
    <s v="Unprod Time: Task: T MF Time Hr: 1.2 Time Ot: 0"/>
    <n v="28.08"/>
    <n v="2552038"/>
    <m/>
    <x v="7"/>
  </r>
  <r>
    <n v="7550"/>
    <s v="Training"/>
    <n v="340"/>
    <d v="2023-05-24T00:00:00"/>
    <s v="Unprod Time: Task: T MF Time Hr: 1.22 Time Ot: 0"/>
    <n v="28.55"/>
    <n v="2205983"/>
    <m/>
    <x v="7"/>
  </r>
  <r>
    <n v="7550"/>
    <s v="Training"/>
    <n v="340"/>
    <d v="2023-07-03T00:00:00"/>
    <s v="Unprod Time: Task: T MF Time Hr: 1.22 Time Ot: 0"/>
    <n v="28.55"/>
    <n v="2257278"/>
    <m/>
    <x v="7"/>
  </r>
  <r>
    <n v="7550"/>
    <s v="Training"/>
    <n v="340"/>
    <d v="2023-07-17T00:00:00"/>
    <s v="Unprod Time: Task: T MF Time Hr: 1.22 Time Ot: 0"/>
    <n v="28.55"/>
    <n v="2272723"/>
    <m/>
    <x v="7"/>
  </r>
  <r>
    <n v="7550"/>
    <s v="Training"/>
    <n v="340"/>
    <d v="2023-08-15T00:00:00"/>
    <s v="Unprod Time: Task: T MF Time Hr: 1.22 Time Ot: 0"/>
    <n v="28.55"/>
    <n v="2310618"/>
    <m/>
    <x v="7"/>
  </r>
  <r>
    <n v="7550"/>
    <s v="Training"/>
    <n v="340"/>
    <d v="2023-10-06T00:00:00"/>
    <s v="Unprod Time: Task: T MF Time Hr: 1.22 Time Ot: 0"/>
    <n v="28.55"/>
    <n v="2379297"/>
    <m/>
    <x v="7"/>
  </r>
  <r>
    <n v="7550"/>
    <s v="Training"/>
    <n v="340"/>
    <d v="2023-11-29T00:00:00"/>
    <s v="Unprod Time: Task: T MF Time Hr: 1.22 Time Ot: 0"/>
    <n v="28.55"/>
    <n v="2449977"/>
    <m/>
    <x v="7"/>
  </r>
  <r>
    <n v="7550"/>
    <s v="Training"/>
    <n v="340"/>
    <d v="2023-12-06T00:00:00"/>
    <s v="Unprod Time: Task: T MF Time Hr: 1.22 Time Ot: 0"/>
    <n v="28.55"/>
    <n v="2460661"/>
    <m/>
    <x v="7"/>
  </r>
  <r>
    <n v="7550"/>
    <s v="Training"/>
    <n v="340"/>
    <d v="2023-12-12T00:00:00"/>
    <s v="Unprod Time: Task: T MF Time Hr: 1.22 Time Ot: 0"/>
    <n v="28.55"/>
    <n v="2468781"/>
    <m/>
    <x v="7"/>
  </r>
  <r>
    <n v="7550"/>
    <s v="Training"/>
    <n v="340"/>
    <d v="2023-12-27T00:00:00"/>
    <s v="Unprod Time: Task: T MF Time Hr: 1.22 Time Ot: 0"/>
    <n v="28.55"/>
    <n v="2486800"/>
    <m/>
    <x v="7"/>
  </r>
  <r>
    <n v="7550"/>
    <s v="Training"/>
    <n v="340"/>
    <d v="2024-01-19T00:00:00"/>
    <s v="Unprod Time: Task: T MF Time Hr: 1.22 Time Ot: 0"/>
    <n v="28.55"/>
    <n v="2513802"/>
    <m/>
    <x v="7"/>
  </r>
  <r>
    <n v="7550"/>
    <s v="Training"/>
    <n v="340"/>
    <d v="2024-02-29T00:00:00"/>
    <s v="Unprod Time: Task: T MF Time Hr: 1.22 Time Ot: 0"/>
    <n v="28.55"/>
    <n v="2568567"/>
    <m/>
    <x v="7"/>
  </r>
  <r>
    <n v="7550"/>
    <s v="Training"/>
    <n v="340"/>
    <d v="2023-05-22T00:00:00"/>
    <s v="Unprod Time: Task: T MF Time Hr: 1.23 Time Ot: 0"/>
    <n v="28.78"/>
    <n v="2202213"/>
    <m/>
    <x v="7"/>
  </r>
  <r>
    <n v="7550"/>
    <s v="Training"/>
    <n v="340"/>
    <d v="2023-08-01T00:00:00"/>
    <s v="Unprod Time: Task: T MF Time Hr: 1.23 Time Ot: 0"/>
    <n v="28.78"/>
    <n v="2293556"/>
    <m/>
    <x v="7"/>
  </r>
  <r>
    <n v="7550"/>
    <s v="Training"/>
    <n v="340"/>
    <d v="2023-08-07T00:00:00"/>
    <s v="Unprod Time: Task: T MF Time Hr: 1.23 Time Ot: 0"/>
    <n v="28.78"/>
    <n v="2300507"/>
    <m/>
    <x v="7"/>
  </r>
  <r>
    <n v="7550"/>
    <s v="Training"/>
    <n v="340"/>
    <d v="2023-08-09T00:00:00"/>
    <s v="Unprod Time: Task: T MF Time Hr: 1.23 Time Ot: 0"/>
    <n v="28.78"/>
    <n v="2303795"/>
    <m/>
    <x v="7"/>
  </r>
  <r>
    <n v="7550"/>
    <s v="Training"/>
    <n v="340"/>
    <d v="2023-09-22T00:00:00"/>
    <s v="Unprod Time: Task: T MF Time Hr: 1.23 Time Ot: 0"/>
    <n v="28.78"/>
    <n v="2360161"/>
    <m/>
    <x v="7"/>
  </r>
  <r>
    <n v="7550"/>
    <s v="Training"/>
    <n v="340"/>
    <d v="2023-10-02T00:00:00"/>
    <s v="Unprod Time: Task: T MF Time Hr: 1.23 Time Ot: 0"/>
    <n v="28.78"/>
    <n v="2373859"/>
    <m/>
    <x v="7"/>
  </r>
  <r>
    <n v="7550"/>
    <s v="Training"/>
    <n v="340"/>
    <d v="2023-10-09T00:00:00"/>
    <s v="Unprod Time: Task: T MF Time Hr: 1.23 Time Ot: 0"/>
    <n v="28.78"/>
    <n v="2381359"/>
    <m/>
    <x v="7"/>
  </r>
  <r>
    <n v="7550"/>
    <s v="Training"/>
    <n v="340"/>
    <d v="2023-11-04T00:00:00"/>
    <s v="Unprod Time: Task: T MF Time Hr: 1.23 Time Ot: 0"/>
    <n v="28.78"/>
    <n v="2416028"/>
    <m/>
    <x v="7"/>
  </r>
  <r>
    <n v="7550"/>
    <s v="Training"/>
    <n v="340"/>
    <d v="2024-02-02T00:00:00"/>
    <s v="Unprod Time: Task: T MF Time Hr: 1.23 Time Ot: 0"/>
    <n v="28.78"/>
    <n v="2532220"/>
    <m/>
    <x v="7"/>
  </r>
  <r>
    <n v="7550"/>
    <s v="Training"/>
    <n v="340"/>
    <d v="2023-06-27T00:00:00"/>
    <s v="Unprod Time: Task: T MF Time Hr: 1.25 Time Ot: 0"/>
    <n v="29.25"/>
    <n v="2249137"/>
    <m/>
    <x v="7"/>
  </r>
  <r>
    <n v="7550"/>
    <s v="Training"/>
    <n v="340"/>
    <d v="2023-08-03T00:00:00"/>
    <s v="Unprod Time: Task: T MF Time Hr: 1.25 Time Ot: 0"/>
    <n v="29.25"/>
    <n v="2296918"/>
    <m/>
    <x v="7"/>
  </r>
  <r>
    <n v="7550"/>
    <s v="Training"/>
    <n v="340"/>
    <d v="2023-08-10T00:00:00"/>
    <s v="Unprod Time: Task: T MF Time Hr: 1.25 Time Ot: 0"/>
    <n v="29.25"/>
    <n v="2305377"/>
    <m/>
    <x v="7"/>
  </r>
  <r>
    <n v="7550"/>
    <s v="Training"/>
    <n v="340"/>
    <d v="2023-11-17T00:00:00"/>
    <s v="Unprod Time: Task: T MF Time Hr: 1.25 Time Ot: 0"/>
    <n v="29.25"/>
    <n v="2433975"/>
    <m/>
    <x v="7"/>
  </r>
  <r>
    <n v="7550"/>
    <s v="Training"/>
    <n v="340"/>
    <d v="2023-12-13T00:00:00"/>
    <s v="Unprod Time: Task: T MF Time Hr: 1.25 Time Ot: 0"/>
    <n v="29.25"/>
    <n v="2470811"/>
    <m/>
    <x v="7"/>
  </r>
  <r>
    <n v="7550"/>
    <s v="Training"/>
    <n v="340"/>
    <d v="2023-12-21T00:00:00"/>
    <s v="Unprod Time: Task: T MF Time Hr: 1.25 Time Ot: 0"/>
    <n v="29.25"/>
    <n v="2483444"/>
    <m/>
    <x v="7"/>
  </r>
  <r>
    <n v="7550"/>
    <s v="Training"/>
    <n v="340"/>
    <d v="2024-01-17T00:00:00"/>
    <s v="Unprod Time: Task: T MF Time Hr: 1.25 Time Ot: 0"/>
    <n v="29.25"/>
    <n v="2509919"/>
    <m/>
    <x v="7"/>
  </r>
  <r>
    <n v="7550"/>
    <s v="Training"/>
    <n v="340"/>
    <d v="2024-01-25T00:00:00"/>
    <s v="Unprod Time: Task: T MF Time Hr: 1.25 Time Ot: 0"/>
    <n v="29.25"/>
    <n v="2521016"/>
    <m/>
    <x v="7"/>
  </r>
  <r>
    <n v="7550"/>
    <s v="Training"/>
    <n v="340"/>
    <d v="2023-08-25T00:00:00"/>
    <s v="Unprod Time: Task: T MF Time Hr: 1.27 Time Ot: 0"/>
    <n v="29.72"/>
    <n v="2324735"/>
    <m/>
    <x v="7"/>
  </r>
  <r>
    <n v="7550"/>
    <s v="Training"/>
    <n v="340"/>
    <d v="2024-01-18T00:00:00"/>
    <s v="Unprod Time: Task: T MF Time Hr: 1.27 Time Ot: 0"/>
    <n v="29.72"/>
    <n v="2511707"/>
    <m/>
    <x v="7"/>
  </r>
  <r>
    <n v="7550"/>
    <s v="Training"/>
    <n v="340"/>
    <d v="2024-02-15T00:00:00"/>
    <s v="Unprod Time: Task: T MF Time Hr: 1.27 Time Ot: 0"/>
    <n v="29.72"/>
    <n v="2547386"/>
    <m/>
    <x v="7"/>
  </r>
  <r>
    <n v="7550"/>
    <s v="Training"/>
    <n v="340"/>
    <d v="2023-06-01T00:00:00"/>
    <s v="Unprod Time: Task: T MF Time Hr: 1.28 Time Ot: 0"/>
    <n v="29.95"/>
    <n v="2218166"/>
    <m/>
    <x v="7"/>
  </r>
  <r>
    <n v="7550"/>
    <s v="Training"/>
    <n v="340"/>
    <d v="2023-07-21T00:00:00"/>
    <s v="Unprod Time: Task: T MF Time Hr: 1.28 Time Ot: 0"/>
    <n v="29.95"/>
    <n v="2281756"/>
    <m/>
    <x v="7"/>
  </r>
  <r>
    <n v="7550"/>
    <s v="Training"/>
    <n v="340"/>
    <d v="2023-12-07T00:00:00"/>
    <s v="Unprod Time: Task: T MF Time Hr: 1.28 Time Ot: 0"/>
    <n v="29.95"/>
    <n v="2462879"/>
    <m/>
    <x v="7"/>
  </r>
  <r>
    <n v="7550"/>
    <s v="Training"/>
    <n v="340"/>
    <d v="2023-06-17T00:00:00"/>
    <s v="Unprod Time: Task: T MF Time Hr: 1.3 Time Ot: 0"/>
    <n v="30.42"/>
    <n v="2236929"/>
    <m/>
    <x v="7"/>
  </r>
  <r>
    <n v="7550"/>
    <s v="Training"/>
    <n v="340"/>
    <d v="2023-07-11T00:00:00"/>
    <s v="Unprod Time: Task: T MF Time Hr: 1.3 Time Ot: 0"/>
    <n v="30.42"/>
    <n v="2267468"/>
    <m/>
    <x v="7"/>
  </r>
  <r>
    <n v="7550"/>
    <s v="Training"/>
    <n v="340"/>
    <d v="2023-10-09T00:00:00"/>
    <s v="Unprod Time: Task: T MF Time Hr: 1.3 Time Ot: 0"/>
    <n v="30.42"/>
    <n v="2381361"/>
    <m/>
    <x v="7"/>
  </r>
  <r>
    <n v="7550"/>
    <s v="Training"/>
    <n v="340"/>
    <d v="2023-10-26T00:00:00"/>
    <s v="Unprod Time: Task: T MF Time Hr: 1.3 Time Ot: 0"/>
    <n v="30.42"/>
    <n v="2403403"/>
    <m/>
    <x v="7"/>
  </r>
  <r>
    <n v="7550"/>
    <s v="Training"/>
    <n v="340"/>
    <d v="2023-10-04T00:00:00"/>
    <s v="Unprod Time: Task: T MF Time Hr: 1.32 Time Ot: 0"/>
    <n v="30.89"/>
    <n v="2375784"/>
    <m/>
    <x v="7"/>
  </r>
  <r>
    <n v="7550"/>
    <s v="Training"/>
    <n v="340"/>
    <d v="2024-02-09T00:00:00"/>
    <s v="Unprod Time: Task: T MF Time Hr: 1.32 Time Ot: 0"/>
    <n v="30.89"/>
    <n v="2539946"/>
    <m/>
    <x v="7"/>
  </r>
  <r>
    <n v="7550"/>
    <s v="Training"/>
    <n v="340"/>
    <d v="2023-05-25T00:00:00"/>
    <s v="Unprod Time: Task: T MF Time Hr: 1.35 Time Ot: 0"/>
    <n v="31.59"/>
    <n v="2207791"/>
    <m/>
    <x v="7"/>
  </r>
  <r>
    <n v="7550"/>
    <s v="Training"/>
    <n v="340"/>
    <d v="2023-05-26T00:00:00"/>
    <s v="Unprod Time: Task: T MF Time Hr: 1.35 Time Ot: 0"/>
    <n v="31.59"/>
    <n v="2210055"/>
    <m/>
    <x v="7"/>
  </r>
  <r>
    <n v="7550"/>
    <s v="Training"/>
    <n v="340"/>
    <d v="2023-12-20T00:00:00"/>
    <s v="Unprod Time: Task: T MF Time Hr: 1.35 Time Ot: 0"/>
    <n v="31.59"/>
    <n v="2481289"/>
    <m/>
    <x v="7"/>
  </r>
  <r>
    <n v="7550"/>
    <s v="Training"/>
    <n v="340"/>
    <d v="2024-02-13T00:00:00"/>
    <s v="Unprod Time: Task: T MF Time Hr: 1.35 Time Ot: 0"/>
    <n v="31.59"/>
    <n v="2543689"/>
    <m/>
    <x v="7"/>
  </r>
  <r>
    <n v="7550"/>
    <s v="Training"/>
    <n v="340"/>
    <d v="2023-06-26T00:00:00"/>
    <s v="Unprod Time: Task: T MF Time Hr: 1.37 Time Ot: 0"/>
    <n v="32.06"/>
    <n v="2247424"/>
    <m/>
    <x v="7"/>
  </r>
  <r>
    <n v="7550"/>
    <s v="Training"/>
    <n v="340"/>
    <d v="2023-09-06T00:00:00"/>
    <s v="Unprod Time: Task: T MF Time Hr: 1.37 Time Ot: 0"/>
    <n v="32.06"/>
    <n v="2339625"/>
    <m/>
    <x v="7"/>
  </r>
  <r>
    <n v="7550"/>
    <s v="Training"/>
    <n v="340"/>
    <d v="2023-06-20T00:00:00"/>
    <s v="Unprod Time: Task: T MF Time Hr: 1.38 Time Ot: 0"/>
    <n v="32.29"/>
    <n v="2239739"/>
    <m/>
    <x v="7"/>
  </r>
  <r>
    <n v="7550"/>
    <s v="Training"/>
    <n v="340"/>
    <d v="2023-11-10T00:00:00"/>
    <s v="Unprod Time: Task: T MF Time Hr: 1.38 Time Ot: 0"/>
    <n v="32.29"/>
    <n v="2424765"/>
    <m/>
    <x v="7"/>
  </r>
  <r>
    <n v="7550"/>
    <s v="Training"/>
    <n v="340"/>
    <d v="2024-02-09T00:00:00"/>
    <s v="Unprod Time: Task: T MF Time Hr: 1.38 Time Ot: 0"/>
    <n v="32.29"/>
    <n v="2539944"/>
    <m/>
    <x v="7"/>
  </r>
  <r>
    <n v="7550"/>
    <s v="Training"/>
    <n v="340"/>
    <d v="2023-12-01T00:00:00"/>
    <s v="Unprod Time: Task: T MF Time Hr: 1.4 Time Ot: 0"/>
    <n v="32.76"/>
    <n v="2454800"/>
    <m/>
    <x v="7"/>
  </r>
  <r>
    <n v="7550"/>
    <s v="Training"/>
    <n v="340"/>
    <d v="2023-05-23T00:00:00"/>
    <s v="Unprod Time: Task: T MF Time Hr: 1.42 Time Ot: 0"/>
    <n v="33.229999999999997"/>
    <n v="2204015"/>
    <m/>
    <x v="7"/>
  </r>
  <r>
    <n v="7550"/>
    <s v="Training"/>
    <n v="340"/>
    <d v="2023-11-16T00:00:00"/>
    <s v="Unprod Time: Task: T MF Time Hr: 1.43 Time Ot: 0"/>
    <n v="33.46"/>
    <n v="2432338"/>
    <m/>
    <x v="7"/>
  </r>
  <r>
    <n v="7550"/>
    <s v="Training"/>
    <n v="340"/>
    <d v="2023-10-16T00:00:00"/>
    <s v="Unprod Time: Task: T MF Time Hr: 1.45 Time Ot: 0"/>
    <n v="33.93"/>
    <n v="2390969"/>
    <m/>
    <x v="7"/>
  </r>
  <r>
    <n v="7550"/>
    <s v="Training"/>
    <n v="340"/>
    <d v="2024-01-16T00:00:00"/>
    <s v="Unprod Time: Task: T MF Time Hr: 1.47 Time Ot: 0"/>
    <n v="34.4"/>
    <n v="2508162"/>
    <m/>
    <x v="7"/>
  </r>
  <r>
    <n v="7550"/>
    <s v="Training"/>
    <n v="340"/>
    <d v="2024-02-08T00:00:00"/>
    <s v="Unprod Time: Task: T MF Time Hr: 1.52 Time Ot: 0"/>
    <n v="35.57"/>
    <n v="2537422"/>
    <m/>
    <x v="7"/>
  </r>
  <r>
    <n v="7550"/>
    <s v="Training"/>
    <n v="340"/>
    <d v="2023-07-20T00:00:00"/>
    <s v="Unprod Time: Task: T MF Time Hr: 1.53 Time Ot: 0"/>
    <n v="35.799999999999997"/>
    <n v="2277968"/>
    <m/>
    <x v="7"/>
  </r>
  <r>
    <n v="7550"/>
    <s v="Training"/>
    <n v="340"/>
    <d v="2023-11-13T00:00:00"/>
    <s v="Unprod Time: Task: T MF Time Hr: 1.53 Time Ot: 0"/>
    <n v="35.799999999999997"/>
    <n v="2426759"/>
    <m/>
    <x v="7"/>
  </r>
  <r>
    <n v="7550"/>
    <s v="Training"/>
    <n v="340"/>
    <d v="2023-06-28T00:00:00"/>
    <s v="Unprod Time: Task: T MF Time Hr: 1.55 Time Ot: 0"/>
    <n v="36.270000000000003"/>
    <n v="2251032"/>
    <m/>
    <x v="7"/>
  </r>
  <r>
    <n v="7550"/>
    <s v="Training"/>
    <n v="340"/>
    <d v="2023-06-30T00:00:00"/>
    <s v="Unprod Time: Task: T MF Time Hr: 1.55 Time Ot: 0"/>
    <n v="36.270000000000003"/>
    <n v="2255339"/>
    <m/>
    <x v="7"/>
  </r>
  <r>
    <n v="7550"/>
    <s v="Training"/>
    <n v="340"/>
    <d v="2023-10-18T00:00:00"/>
    <s v="Unprod Time: Task: T MF Time Hr: 1.55 Time Ot: 0"/>
    <n v="36.270000000000003"/>
    <n v="2394162"/>
    <m/>
    <x v="7"/>
  </r>
  <r>
    <n v="7550"/>
    <s v="Training"/>
    <n v="340"/>
    <d v="2023-12-01T00:00:00"/>
    <s v="Unprod Time: Task: T MF Time Hr: 1.55 Time Ot: 0"/>
    <n v="36.270000000000003"/>
    <n v="2454803"/>
    <m/>
    <x v="7"/>
  </r>
  <r>
    <n v="7550"/>
    <s v="Training"/>
    <n v="340"/>
    <d v="2023-12-11T00:00:00"/>
    <s v="Unprod Time: Task: T MF Time Hr: 1.55 Time Ot: 0"/>
    <n v="36.270000000000003"/>
    <n v="2466944"/>
    <m/>
    <x v="7"/>
  </r>
  <r>
    <n v="7550"/>
    <s v="Training"/>
    <n v="340"/>
    <d v="2023-08-16T00:00:00"/>
    <s v="Unprod Time: Task: T MF Time Hr: 1.57 Time Ot: 0"/>
    <n v="36.74"/>
    <n v="2312392"/>
    <m/>
    <x v="7"/>
  </r>
  <r>
    <n v="7550"/>
    <s v="Training"/>
    <n v="340"/>
    <d v="2023-09-22T00:00:00"/>
    <s v="Unprod Time: Task: T MF Time Hr: 1.57 Time Ot: 0"/>
    <n v="36.74"/>
    <n v="2360158"/>
    <m/>
    <x v="7"/>
  </r>
  <r>
    <n v="7550"/>
    <s v="Training"/>
    <n v="340"/>
    <d v="2023-12-13T00:00:00"/>
    <s v="Unprod Time: Task: T MF Time Hr: 1.57 Time Ot: 0"/>
    <n v="36.74"/>
    <n v="2470808"/>
    <m/>
    <x v="7"/>
  </r>
  <r>
    <n v="7550"/>
    <s v="Training"/>
    <n v="340"/>
    <d v="2023-06-29T00:00:00"/>
    <s v="Unprod Time: Task: T MF Time Hr: 1.58 Time Ot: 0"/>
    <n v="36.97"/>
    <n v="2252962"/>
    <m/>
    <x v="7"/>
  </r>
  <r>
    <n v="7550"/>
    <s v="Training"/>
    <n v="340"/>
    <d v="2023-08-14T00:00:00"/>
    <s v="Unprod Time: Task: T MF Time Hr: 1.58 Time Ot: 0"/>
    <n v="36.97"/>
    <n v="2309097"/>
    <m/>
    <x v="7"/>
  </r>
  <r>
    <n v="7550"/>
    <s v="Training"/>
    <n v="340"/>
    <d v="2023-08-28T00:00:00"/>
    <s v="Unprod Time: Task: T MF Time Hr: 1.58 Time Ot: 0"/>
    <n v="36.97"/>
    <n v="2327178"/>
    <m/>
    <x v="7"/>
  </r>
  <r>
    <n v="7550"/>
    <s v="Training"/>
    <n v="340"/>
    <d v="2023-09-14T00:00:00"/>
    <s v="Unprod Time: Task: T MF Time Hr: 1.58 Time Ot: 0"/>
    <n v="36.97"/>
    <n v="2350145"/>
    <m/>
    <x v="7"/>
  </r>
  <r>
    <n v="7550"/>
    <s v="Training"/>
    <n v="340"/>
    <d v="2023-11-30T00:00:00"/>
    <s v="Unprod Time: Task: T MF Time Hr: 1.58 Time Ot: 0"/>
    <n v="36.97"/>
    <n v="2452784"/>
    <m/>
    <x v="7"/>
  </r>
  <r>
    <n v="7550"/>
    <s v="Training"/>
    <n v="340"/>
    <d v="2024-01-30T00:00:00"/>
    <s v="Unprod Time: Task: T MF Time Hr: 1.58 Time Ot: 0"/>
    <n v="36.97"/>
    <n v="2525633"/>
    <m/>
    <x v="7"/>
  </r>
  <r>
    <n v="7550"/>
    <s v="Training"/>
    <n v="340"/>
    <d v="2024-01-31T00:00:00"/>
    <s v="Unprod Time: Task: T MF Time Hr: 1.58 Time Ot: 0"/>
    <n v="36.97"/>
    <n v="2527879"/>
    <m/>
    <x v="7"/>
  </r>
  <r>
    <n v="7550"/>
    <s v="Training"/>
    <n v="340"/>
    <d v="2024-02-05T00:00:00"/>
    <s v="Unprod Time: Task: T MF Time Hr: 1.58 Time Ot: 0"/>
    <n v="36.97"/>
    <n v="2533984"/>
    <m/>
    <x v="7"/>
  </r>
  <r>
    <n v="7550"/>
    <s v="Training"/>
    <n v="340"/>
    <d v="2024-02-15T00:00:00"/>
    <s v="Unprod Time: Task: T MF Time Hr: 1.58 Time Ot: 0"/>
    <n v="36.97"/>
    <n v="2547383"/>
    <m/>
    <x v="7"/>
  </r>
  <r>
    <n v="7550"/>
    <s v="Training"/>
    <n v="340"/>
    <d v="2023-07-05T00:00:00"/>
    <s v="Unprod Time: Task: T MF Time Hr: 1.6 Time Ot: 0"/>
    <n v="37.44"/>
    <n v="2260535"/>
    <m/>
    <x v="7"/>
  </r>
  <r>
    <n v="7550"/>
    <s v="Training"/>
    <n v="340"/>
    <d v="2023-07-18T00:00:00"/>
    <s v="Unprod Time: Task: T MF Time Hr: 1.6 Time Ot: 0"/>
    <n v="37.44"/>
    <n v="2274283"/>
    <m/>
    <x v="7"/>
  </r>
  <r>
    <n v="7550"/>
    <s v="Training"/>
    <n v="340"/>
    <d v="2023-07-25T00:00:00"/>
    <s v="Unprod Time: Task: T MF Time Hr: 1.6 Time Ot: 0"/>
    <n v="37.44"/>
    <n v="2283331"/>
    <m/>
    <x v="7"/>
  </r>
  <r>
    <n v="7550"/>
    <s v="Training"/>
    <n v="340"/>
    <d v="2023-10-18T00:00:00"/>
    <s v="Unprod Time: Task: T MF Time Hr: 1.6 Time Ot: 0"/>
    <n v="37.44"/>
    <n v="2394159"/>
    <m/>
    <x v="7"/>
  </r>
  <r>
    <n v="7550"/>
    <s v="Training"/>
    <n v="340"/>
    <d v="2023-10-19T00:00:00"/>
    <s v="Unprod Time: Task: T MF Time Hr: 1.6 Time Ot: 0"/>
    <n v="37.44"/>
    <n v="2395835"/>
    <m/>
    <x v="7"/>
  </r>
  <r>
    <n v="7550"/>
    <s v="Training"/>
    <n v="340"/>
    <d v="2023-12-27T00:00:00"/>
    <s v="Unprod Time: Task: T MF Time Hr: 1.6 Time Ot: 0"/>
    <n v="37.44"/>
    <n v="2486797"/>
    <m/>
    <x v="7"/>
  </r>
  <r>
    <n v="7550"/>
    <s v="Training"/>
    <n v="340"/>
    <d v="2023-12-29T00:00:00"/>
    <s v="Unprod Time: Task: T MF Time Hr: 1.6 Time Ot: 0"/>
    <n v="37.44"/>
    <n v="2490876"/>
    <m/>
    <x v="7"/>
  </r>
  <r>
    <n v="7550"/>
    <s v="Training"/>
    <n v="340"/>
    <d v="2023-05-22T00:00:00"/>
    <s v="Unprod Time: Task: T MF Time Hr: 1.62 Time Ot: 0"/>
    <n v="37.909999999999997"/>
    <n v="2202211"/>
    <m/>
    <x v="7"/>
  </r>
  <r>
    <n v="7550"/>
    <s v="Training"/>
    <n v="340"/>
    <d v="2023-08-17T00:00:00"/>
    <s v="Unprod Time: Task: T MF Time Hr: 1.62 Time Ot: 0"/>
    <n v="37.909999999999997"/>
    <n v="2314200"/>
    <m/>
    <x v="7"/>
  </r>
  <r>
    <n v="7550"/>
    <s v="Training"/>
    <n v="340"/>
    <d v="2024-01-15T00:00:00"/>
    <s v="Unprod Time: Task: T MF Time Hr: 1.62 Time Ot: 0"/>
    <n v="37.909999999999997"/>
    <n v="2506613"/>
    <m/>
    <x v="7"/>
  </r>
  <r>
    <n v="7550"/>
    <s v="Training"/>
    <n v="340"/>
    <d v="2024-01-26T00:00:00"/>
    <s v="Unprod Time: Task: T MF Time Hr: 1.62 Time Ot: 0"/>
    <n v="37.909999999999997"/>
    <n v="2523190"/>
    <m/>
    <x v="7"/>
  </r>
  <r>
    <n v="7550"/>
    <s v="Training"/>
    <n v="340"/>
    <d v="2024-01-27T00:00:00"/>
    <s v="Unprod Time: Task: T MF Time Hr: 1.62 Time Ot: 0"/>
    <n v="37.909999999999997"/>
    <n v="2523885"/>
    <m/>
    <x v="7"/>
  </r>
  <r>
    <n v="7550"/>
    <s v="Training"/>
    <n v="340"/>
    <d v="2024-02-01T00:00:00"/>
    <s v="Unprod Time: Task: T MF Time Hr: 1.62 Time Ot: 0"/>
    <n v="37.909999999999997"/>
    <n v="2530397"/>
    <m/>
    <x v="7"/>
  </r>
  <r>
    <n v="7550"/>
    <s v="Training"/>
    <n v="340"/>
    <d v="2023-11-10T00:00:00"/>
    <s v="Unprod Time: Task: T MF Time Hr: 1.63 Time Ot: 0"/>
    <n v="38.14"/>
    <n v="2424763"/>
    <m/>
    <x v="7"/>
  </r>
  <r>
    <n v="7550"/>
    <s v="Training"/>
    <n v="340"/>
    <d v="2023-12-08T00:00:00"/>
    <s v="Unprod Time: Task: T MF Time Hr: 1.63 Time Ot: 0"/>
    <n v="38.14"/>
    <n v="2464750"/>
    <m/>
    <x v="7"/>
  </r>
  <r>
    <n v="7550"/>
    <s v="Training"/>
    <n v="340"/>
    <d v="2023-12-08T00:00:00"/>
    <s v="Unprod Time: Task: T MF Time Hr: 1.63 Time Ot: 0"/>
    <n v="38.14"/>
    <n v="2464755"/>
    <m/>
    <x v="7"/>
  </r>
  <r>
    <n v="7550"/>
    <s v="Training"/>
    <n v="340"/>
    <d v="2023-12-11T00:00:00"/>
    <s v="Unprod Time: Task: T MF Time Hr: 1.63 Time Ot: 0"/>
    <n v="38.14"/>
    <n v="2466946"/>
    <m/>
    <x v="7"/>
  </r>
  <r>
    <n v="7550"/>
    <s v="Training"/>
    <n v="340"/>
    <d v="2024-02-16T00:00:00"/>
    <s v="Unprod Time: Task: T MF Time Hr: 1.63 Time Ot: 0"/>
    <n v="38.14"/>
    <n v="2549381"/>
    <m/>
    <x v="7"/>
  </r>
  <r>
    <n v="7550"/>
    <s v="Training"/>
    <n v="340"/>
    <d v="2023-05-31T00:00:00"/>
    <s v="Unprod Time: Task: T MF Time Hr: 1.65 Time Ot: 0"/>
    <n v="38.61"/>
    <n v="2216321"/>
    <m/>
    <x v="7"/>
  </r>
  <r>
    <n v="7550"/>
    <s v="Training"/>
    <n v="340"/>
    <d v="2023-06-02T00:00:00"/>
    <s v="Unprod Time: Task: T MF Time Hr: 1.65 Time Ot: 0"/>
    <n v="38.61"/>
    <n v="2219751"/>
    <m/>
    <x v="7"/>
  </r>
  <r>
    <n v="7550"/>
    <s v="Training"/>
    <n v="340"/>
    <d v="2023-06-03T00:00:00"/>
    <s v="Unprod Time: Task: T MF Time Hr: 1.65 Time Ot: 0"/>
    <n v="38.61"/>
    <n v="2220320"/>
    <m/>
    <x v="7"/>
  </r>
  <r>
    <n v="7550"/>
    <s v="Training"/>
    <n v="340"/>
    <d v="2023-06-12T00:00:00"/>
    <s v="Unprod Time: Task: T MF Time Hr: 1.65 Time Ot: 0"/>
    <n v="38.61"/>
    <n v="2229449"/>
    <m/>
    <x v="7"/>
  </r>
  <r>
    <n v="7550"/>
    <s v="Training"/>
    <n v="340"/>
    <d v="2023-07-07T00:00:00"/>
    <s v="Unprod Time: Task: T MF Time Hr: 1.65 Time Ot: 0"/>
    <n v="38.61"/>
    <n v="2263902"/>
    <m/>
    <x v="7"/>
  </r>
  <r>
    <n v="7550"/>
    <s v="Training"/>
    <n v="340"/>
    <d v="2023-10-02T00:00:00"/>
    <s v="Unprod Time: Task: T MF Time Hr: 1.65 Time Ot: 0"/>
    <n v="38.61"/>
    <n v="2373855"/>
    <m/>
    <x v="7"/>
  </r>
  <r>
    <n v="7550"/>
    <s v="Training"/>
    <n v="340"/>
    <d v="2023-10-12T00:00:00"/>
    <s v="Unprod Time: Task: T MF Time Hr: 1.65 Time Ot: 0"/>
    <n v="38.61"/>
    <n v="2386789"/>
    <m/>
    <x v="7"/>
  </r>
  <r>
    <n v="7550"/>
    <s v="Training"/>
    <n v="340"/>
    <d v="2023-11-07T00:00:00"/>
    <s v="Unprod Time: Task: T MF Time Hr: 1.65 Time Ot: 0"/>
    <n v="38.61"/>
    <n v="2419079"/>
    <m/>
    <x v="7"/>
  </r>
  <r>
    <n v="7550"/>
    <s v="Training"/>
    <n v="340"/>
    <d v="2023-06-26T00:00:00"/>
    <s v="Unprod Time: Task: T MF Time Hr: 1.67 Time Ot: 0"/>
    <n v="39.08"/>
    <n v="2247421"/>
    <m/>
    <x v="7"/>
  </r>
  <r>
    <n v="7550"/>
    <s v="Training"/>
    <n v="340"/>
    <d v="2023-08-04T00:00:00"/>
    <s v="Unprod Time: Task: T MF Time Hr: 1.67 Time Ot: 0"/>
    <n v="39.08"/>
    <n v="2298788"/>
    <m/>
    <x v="7"/>
  </r>
  <r>
    <n v="7550"/>
    <s v="Training"/>
    <n v="340"/>
    <d v="2023-11-01T00:00:00"/>
    <s v="Unprod Time: Task: T MF Time Hr: 1.67 Time Ot: 0"/>
    <n v="39.08"/>
    <n v="2411800"/>
    <m/>
    <x v="7"/>
  </r>
  <r>
    <n v="7550"/>
    <s v="Training"/>
    <n v="340"/>
    <d v="2024-02-02T00:00:00"/>
    <s v="Unprod Time: Task: T MF Time Hr: 1.67 Time Ot: 0"/>
    <n v="39.08"/>
    <n v="2532217"/>
    <m/>
    <x v="7"/>
  </r>
  <r>
    <n v="7550"/>
    <s v="Training"/>
    <n v="340"/>
    <d v="2024-02-27T00:00:00"/>
    <s v="Unprod Time: Task: T MF Time Hr: 1.67 Time Ot: 0"/>
    <n v="39.08"/>
    <n v="2564071"/>
    <m/>
    <x v="7"/>
  </r>
  <r>
    <n v="7550"/>
    <s v="Training"/>
    <n v="340"/>
    <d v="2023-07-10T00:00:00"/>
    <s v="Unprod Time: Task: T MF Time Hr: 1.68 Time Ot: 0"/>
    <n v="39.31"/>
    <n v="2267459"/>
    <m/>
    <x v="7"/>
  </r>
  <r>
    <n v="7550"/>
    <s v="Training"/>
    <n v="340"/>
    <d v="2023-10-06T00:00:00"/>
    <s v="Unprod Time: Task: T MF Time Hr: 1.68 Time Ot: 0"/>
    <n v="39.31"/>
    <n v="2379294"/>
    <m/>
    <x v="7"/>
  </r>
  <r>
    <n v="7550"/>
    <s v="Training"/>
    <n v="340"/>
    <d v="2023-10-20T00:00:00"/>
    <s v="Unprod Time: Task: T MF Time Hr: 1.68 Time Ot: 0"/>
    <n v="39.31"/>
    <n v="2397662"/>
    <m/>
    <x v="7"/>
  </r>
  <r>
    <n v="7550"/>
    <s v="Training"/>
    <n v="340"/>
    <d v="2023-06-13T00:00:00"/>
    <s v="Unprod Time: Task: T MF Time Hr: 1.7 Time Ot: 0"/>
    <n v="39.78"/>
    <n v="2230814"/>
    <m/>
    <x v="7"/>
  </r>
  <r>
    <n v="7550"/>
    <s v="Training"/>
    <n v="340"/>
    <d v="2023-06-16T00:00:00"/>
    <s v="Unprod Time: Task: T MF Time Hr: 1.7 Time Ot: 0"/>
    <n v="39.78"/>
    <n v="2236304"/>
    <m/>
    <x v="7"/>
  </r>
  <r>
    <n v="7550"/>
    <s v="Training"/>
    <n v="340"/>
    <d v="2023-07-17T00:00:00"/>
    <s v="Unprod Time: Task: T MF Time Hr: 1.7 Time Ot: 0"/>
    <n v="39.78"/>
    <n v="2272720"/>
    <m/>
    <x v="7"/>
  </r>
  <r>
    <n v="7550"/>
    <s v="Training"/>
    <n v="340"/>
    <d v="2023-09-20T00:00:00"/>
    <s v="Unprod Time: Task: T MF Time Hr: 1.7 Time Ot: 0"/>
    <n v="39.78"/>
    <n v="2356981"/>
    <m/>
    <x v="7"/>
  </r>
  <r>
    <n v="7550"/>
    <s v="Training"/>
    <n v="340"/>
    <d v="2023-09-21T00:00:00"/>
    <s v="Unprod Time: Task: T MF Time Hr: 1.7 Time Ot: 0"/>
    <n v="39.78"/>
    <n v="2358762"/>
    <m/>
    <x v="7"/>
  </r>
  <r>
    <n v="7550"/>
    <s v="Training"/>
    <n v="340"/>
    <d v="2023-10-27T00:00:00"/>
    <s v="Unprod Time: Task: T MF Time Hr: 1.7 Time Ot: 0"/>
    <n v="39.78"/>
    <n v="2405187"/>
    <m/>
    <x v="7"/>
  </r>
  <r>
    <n v="7550"/>
    <s v="Training"/>
    <n v="340"/>
    <d v="2023-12-15T00:00:00"/>
    <s v="Unprod Time: Task: T MF Time Hr: 1.7 Time Ot: 0"/>
    <n v="39.78"/>
    <n v="2475041"/>
    <m/>
    <x v="7"/>
  </r>
  <r>
    <n v="7550"/>
    <s v="Training"/>
    <n v="340"/>
    <d v="2024-01-24T00:00:00"/>
    <s v="Unprod Time: Task: T MF Time Hr: 1.7 Time Ot: 0"/>
    <n v="39.78"/>
    <n v="2521007"/>
    <m/>
    <x v="7"/>
  </r>
  <r>
    <n v="7550"/>
    <s v="Training"/>
    <n v="340"/>
    <d v="2023-07-03T00:00:00"/>
    <s v="Unprod Time: Task: T MF Time Hr: 1.72 Time Ot: 0"/>
    <n v="40.25"/>
    <n v="2257275"/>
    <m/>
    <x v="7"/>
  </r>
  <r>
    <n v="7550"/>
    <s v="Training"/>
    <n v="340"/>
    <d v="2023-07-13T00:00:00"/>
    <s v="Unprod Time: Task: T MF Time Hr: 1.72 Time Ot: 0"/>
    <n v="40.25"/>
    <n v="2270867"/>
    <m/>
    <x v="7"/>
  </r>
  <r>
    <n v="7550"/>
    <s v="Training"/>
    <n v="340"/>
    <d v="2023-08-01T00:00:00"/>
    <s v="Unprod Time: Task: T MF Time Hr: 1.72 Time Ot: 0"/>
    <n v="40.25"/>
    <n v="2293553"/>
    <m/>
    <x v="7"/>
  </r>
  <r>
    <n v="7550"/>
    <s v="Training"/>
    <n v="340"/>
    <d v="2023-08-18T00:00:00"/>
    <s v="Unprod Time: Task: T MF Time Hr: 1.72 Time Ot: 0"/>
    <n v="40.25"/>
    <n v="2315636"/>
    <m/>
    <x v="7"/>
  </r>
  <r>
    <n v="7550"/>
    <s v="Training"/>
    <n v="340"/>
    <d v="2023-08-22T00:00:00"/>
    <s v="Unprod Time: Task: T MF Time Hr: 1.72 Time Ot: 0"/>
    <n v="40.25"/>
    <n v="2319391"/>
    <m/>
    <x v="7"/>
  </r>
  <r>
    <n v="7550"/>
    <s v="Training"/>
    <n v="340"/>
    <d v="2023-10-25T00:00:00"/>
    <s v="Unprod Time: Task: T MF Time Hr: 1.72 Time Ot: 0"/>
    <n v="40.25"/>
    <n v="2401754"/>
    <m/>
    <x v="7"/>
  </r>
  <r>
    <n v="7550"/>
    <s v="Training"/>
    <n v="340"/>
    <d v="2023-12-19T00:00:00"/>
    <s v="Unprod Time: Task: T MF Time Hr: 1.72 Time Ot: 0"/>
    <n v="40.25"/>
    <n v="2479389"/>
    <m/>
    <x v="7"/>
  </r>
  <r>
    <n v="7550"/>
    <s v="Training"/>
    <n v="340"/>
    <d v="2024-02-19T00:00:00"/>
    <s v="Unprod Time: Task: T MF Time Hr: 1.72 Time Ot: 0"/>
    <n v="40.25"/>
    <n v="2552035"/>
    <m/>
    <x v="7"/>
  </r>
  <r>
    <n v="7550"/>
    <s v="Training"/>
    <n v="340"/>
    <d v="2023-08-11T00:00:00"/>
    <s v="Unprod Time: Task: T MF Time Hr: 1.73 Time Ot: 0"/>
    <n v="40.479999999999997"/>
    <n v="2307207"/>
    <m/>
    <x v="7"/>
  </r>
  <r>
    <n v="7550"/>
    <s v="Training"/>
    <n v="340"/>
    <d v="2023-08-24T00:00:00"/>
    <s v="Unprod Time: Task: T MF Time Hr: 1.73 Time Ot: 0"/>
    <n v="40.479999999999997"/>
    <n v="2323174"/>
    <m/>
    <x v="7"/>
  </r>
  <r>
    <n v="7550"/>
    <s v="Training"/>
    <n v="340"/>
    <d v="2023-09-29T00:00:00"/>
    <s v="Unprod Time: Task: T MF Time Hr: 1.73 Time Ot: 0"/>
    <n v="40.479999999999997"/>
    <n v="2370128"/>
    <m/>
    <x v="7"/>
  </r>
  <r>
    <n v="7550"/>
    <s v="Training"/>
    <n v="340"/>
    <d v="2023-10-11T00:00:00"/>
    <s v="Unprod Time: Task: T MF Time Hr: 1.73 Time Ot: 0"/>
    <n v="40.479999999999997"/>
    <n v="2384983"/>
    <m/>
    <x v="7"/>
  </r>
  <r>
    <n v="7550"/>
    <s v="Training"/>
    <n v="340"/>
    <d v="2024-01-17T00:00:00"/>
    <s v="Unprod Time: Task: T MF Time Hr: 1.73 Time Ot: 0"/>
    <n v="40.479999999999997"/>
    <n v="2509921"/>
    <m/>
    <x v="7"/>
  </r>
  <r>
    <n v="7550"/>
    <s v="Training"/>
    <n v="340"/>
    <d v="2024-01-19T00:00:00"/>
    <s v="Unprod Time: Task: T MF Time Hr: 1.73 Time Ot: 0"/>
    <n v="40.479999999999997"/>
    <n v="2513799"/>
    <m/>
    <x v="7"/>
  </r>
  <r>
    <n v="7550"/>
    <s v="Training"/>
    <n v="340"/>
    <d v="2024-01-22T00:00:00"/>
    <s v="Unprod Time: Task: T MF Time Hr: 1.73 Time Ot: 0"/>
    <n v="40.479999999999997"/>
    <n v="2516076"/>
    <m/>
    <x v="7"/>
  </r>
  <r>
    <n v="7550"/>
    <s v="Training"/>
    <n v="340"/>
    <d v="2024-02-29T00:00:00"/>
    <s v="Unprod Time: Task: T MF Time Hr: 1.73 Time Ot: 0"/>
    <n v="40.479999999999997"/>
    <n v="2568564"/>
    <m/>
    <x v="7"/>
  </r>
  <r>
    <n v="7550"/>
    <s v="Training"/>
    <n v="340"/>
    <d v="2023-06-09T00:00:00"/>
    <s v="Unprod Time: Task: T MF Time Hr: 1.75 Time Ot: 0"/>
    <n v="40.950000000000003"/>
    <n v="2227195"/>
    <m/>
    <x v="7"/>
  </r>
  <r>
    <n v="7550"/>
    <s v="Training"/>
    <n v="340"/>
    <d v="2023-06-22T00:00:00"/>
    <s v="Unprod Time: Task: T MF Time Hr: 1.75 Time Ot: 0"/>
    <n v="40.950000000000003"/>
    <n v="2243538"/>
    <m/>
    <x v="7"/>
  </r>
  <r>
    <n v="7550"/>
    <s v="Training"/>
    <n v="340"/>
    <d v="2023-09-26T00:00:00"/>
    <s v="Unprod Time: Task: T MF Time Hr: 1.75 Time Ot: 0"/>
    <n v="40.950000000000003"/>
    <n v="2364074"/>
    <m/>
    <x v="7"/>
  </r>
  <r>
    <n v="7550"/>
    <s v="Training"/>
    <n v="340"/>
    <d v="2024-01-25T00:00:00"/>
    <s v="Unprod Time: Task: T MF Time Hr: 1.75 Time Ot: 0"/>
    <n v="40.950000000000003"/>
    <n v="2521013"/>
    <m/>
    <x v="7"/>
  </r>
  <r>
    <n v="7550"/>
    <s v="Training"/>
    <n v="340"/>
    <d v="2023-05-20T00:00:00"/>
    <s v="Unprod Time: Task: T MF Time Hr: 1.77 Time Ot: 0"/>
    <n v="41.42"/>
    <n v="2200827"/>
    <m/>
    <x v="7"/>
  </r>
  <r>
    <n v="7550"/>
    <s v="Training"/>
    <n v="340"/>
    <d v="2023-06-14T00:00:00"/>
    <s v="Unprod Time: Task: T MF Time Hr: 1.77 Time Ot: 0"/>
    <n v="41.42"/>
    <n v="2232782"/>
    <m/>
    <x v="7"/>
  </r>
  <r>
    <n v="7550"/>
    <s v="Training"/>
    <n v="340"/>
    <d v="2023-08-31T00:00:00"/>
    <s v="Unprod Time: Task: T MF Time Hr: 1.77 Time Ot: 0"/>
    <n v="41.42"/>
    <n v="2332390"/>
    <m/>
    <x v="7"/>
  </r>
  <r>
    <n v="7550"/>
    <s v="Training"/>
    <n v="340"/>
    <d v="2023-10-26T00:00:00"/>
    <s v="Unprod Time: Task: T MF Time Hr: 1.77 Time Ot: 0"/>
    <n v="41.42"/>
    <n v="2403400"/>
    <m/>
    <x v="7"/>
  </r>
  <r>
    <n v="7550"/>
    <s v="Training"/>
    <n v="340"/>
    <d v="2024-02-28T00:00:00"/>
    <s v="Unprod Time: Task: T MF Time Hr: 1.77 Time Ot: 0"/>
    <n v="41.42"/>
    <n v="2566335"/>
    <m/>
    <x v="7"/>
  </r>
  <r>
    <n v="7550"/>
    <s v="Training"/>
    <n v="340"/>
    <d v="2023-06-21T00:00:00"/>
    <s v="Unprod Time: Task: T MF Time Hr: 1.78 Time Ot: 0"/>
    <n v="41.65"/>
    <n v="2241817"/>
    <m/>
    <x v="7"/>
  </r>
  <r>
    <n v="7550"/>
    <s v="Training"/>
    <n v="340"/>
    <d v="2023-07-06T00:00:00"/>
    <s v="Unprod Time: Task: T MF Time Hr: 1.78 Time Ot: 0"/>
    <n v="41.65"/>
    <n v="2262169"/>
    <m/>
    <x v="7"/>
  </r>
  <r>
    <n v="7550"/>
    <s v="Training"/>
    <n v="340"/>
    <d v="2023-11-27T00:00:00"/>
    <s v="Unprod Time: Task: T MF Time Hr: 1.78 Time Ot: 0"/>
    <n v="41.65"/>
    <n v="2445689"/>
    <m/>
    <x v="7"/>
  </r>
  <r>
    <n v="7550"/>
    <s v="Training"/>
    <n v="340"/>
    <d v="2024-01-18T00:00:00"/>
    <s v="Unprod Time: Task: T MF Time Hr: 1.78 Time Ot: 0"/>
    <n v="41.65"/>
    <n v="2511704"/>
    <m/>
    <x v="7"/>
  </r>
  <r>
    <n v="7550"/>
    <s v="Training"/>
    <n v="340"/>
    <d v="2024-01-27T00:00:00"/>
    <s v="Unprod Time: Task: T MF Time Hr: 1.78 Time Ot: 0"/>
    <n v="41.65"/>
    <n v="2523883"/>
    <m/>
    <x v="7"/>
  </r>
  <r>
    <n v="7550"/>
    <s v="Training"/>
    <n v="340"/>
    <d v="2023-05-29T00:00:00"/>
    <s v="Unprod Time: Task: T MF Time Hr: 1.8 Time Ot: 0"/>
    <n v="42.12"/>
    <n v="2211846"/>
    <m/>
    <x v="7"/>
  </r>
  <r>
    <n v="7550"/>
    <s v="Training"/>
    <n v="340"/>
    <d v="2023-06-08T00:00:00"/>
    <s v="Unprod Time: Task: T MF Time Hr: 1.8 Time Ot: 0"/>
    <n v="42.12"/>
    <n v="2225477"/>
    <m/>
    <x v="7"/>
  </r>
  <r>
    <n v="7550"/>
    <s v="Training"/>
    <n v="340"/>
    <d v="2023-07-11T00:00:00"/>
    <s v="Unprod Time: Task: T MF Time Hr: 1.8 Time Ot: 0"/>
    <n v="42.12"/>
    <n v="2267465"/>
    <m/>
    <x v="7"/>
  </r>
  <r>
    <n v="7550"/>
    <s v="Training"/>
    <n v="340"/>
    <d v="2023-07-24T00:00:00"/>
    <s v="Unprod Time: Task: T MF Time Hr: 1.8 Time Ot: 0"/>
    <n v="42.12"/>
    <n v="2281762"/>
    <m/>
    <x v="7"/>
  </r>
  <r>
    <n v="7550"/>
    <s v="Training"/>
    <n v="340"/>
    <d v="2023-09-05T00:00:00"/>
    <s v="Unprod Time: Task: T MF Time Hr: 1.8 Time Ot: 0"/>
    <n v="42.12"/>
    <n v="2337489"/>
    <m/>
    <x v="7"/>
  </r>
  <r>
    <n v="7550"/>
    <s v="Training"/>
    <n v="340"/>
    <d v="2023-09-19T00:00:00"/>
    <s v="Unprod Time: Task: T MF Time Hr: 1.8 Time Ot: 0"/>
    <n v="42.12"/>
    <n v="2355226"/>
    <m/>
    <x v="7"/>
  </r>
  <r>
    <n v="7550"/>
    <s v="Training"/>
    <n v="340"/>
    <d v="2023-11-03T00:00:00"/>
    <s v="Unprod Time: Task: T MF Time Hr: 1.8 Time Ot: 0"/>
    <n v="42.12"/>
    <n v="2415287"/>
    <m/>
    <x v="7"/>
  </r>
  <r>
    <n v="7550"/>
    <s v="Training"/>
    <n v="340"/>
    <d v="2023-11-30T00:00:00"/>
    <s v="Unprod Time: Task: T MF Time Hr: 1.8 Time Ot: 0"/>
    <n v="42.12"/>
    <n v="2452781"/>
    <m/>
    <x v="7"/>
  </r>
  <r>
    <n v="7550"/>
    <s v="Training"/>
    <n v="340"/>
    <d v="2023-12-18T00:00:00"/>
    <s v="Unprod Time: Task: T MF Time Hr: 1.8 Time Ot: 0"/>
    <n v="42.12"/>
    <n v="2477629"/>
    <m/>
    <x v="7"/>
  </r>
  <r>
    <n v="7550"/>
    <s v="Training"/>
    <n v="340"/>
    <d v="2023-12-20T00:00:00"/>
    <s v="Unprod Time: Task: T MF Time Hr: 1.8 Time Ot: 0"/>
    <n v="42.12"/>
    <n v="2481285"/>
    <m/>
    <x v="7"/>
  </r>
  <r>
    <n v="7550"/>
    <s v="Training"/>
    <n v="340"/>
    <d v="2023-07-19T00:00:00"/>
    <s v="Unprod Time: Task: T MF Time Hr: 1.82 Time Ot: 0"/>
    <n v="42.59"/>
    <n v="2276051"/>
    <m/>
    <x v="7"/>
  </r>
  <r>
    <n v="7550"/>
    <s v="Training"/>
    <n v="340"/>
    <d v="2023-08-03T00:00:00"/>
    <s v="Unprod Time: Task: T MF Time Hr: 1.82 Time Ot: 0"/>
    <n v="42.59"/>
    <n v="2296915"/>
    <m/>
    <x v="7"/>
  </r>
  <r>
    <n v="7550"/>
    <s v="Training"/>
    <n v="340"/>
    <d v="2023-09-13T00:00:00"/>
    <s v="Unprod Time: Task: T MF Time Hr: 1.82 Time Ot: 0"/>
    <n v="42.59"/>
    <n v="2348240"/>
    <m/>
    <x v="7"/>
  </r>
  <r>
    <n v="7550"/>
    <s v="Training"/>
    <n v="340"/>
    <d v="2023-09-27T00:00:00"/>
    <s v="Unprod Time: Task: T MF Time Hr: 1.82 Time Ot: 0"/>
    <n v="42.59"/>
    <n v="2366398"/>
    <m/>
    <x v="7"/>
  </r>
  <r>
    <n v="7550"/>
    <s v="Training"/>
    <n v="340"/>
    <d v="2023-10-30T00:00:00"/>
    <s v="Unprod Time: Task: T MF Time Hr: 1.82 Time Ot: 0"/>
    <n v="42.59"/>
    <n v="2407584"/>
    <m/>
    <x v="7"/>
  </r>
  <r>
    <n v="7550"/>
    <s v="Training"/>
    <n v="340"/>
    <d v="2023-07-04T00:00:00"/>
    <s v="Unprod Time: Task: T MF Time Hr: 1.83 Time Ot: 0"/>
    <n v="42.82"/>
    <n v="2258814"/>
    <m/>
    <x v="7"/>
  </r>
  <r>
    <n v="7550"/>
    <s v="Training"/>
    <n v="340"/>
    <d v="2023-07-31T00:00:00"/>
    <s v="Unprod Time: Task: T MF Time Hr: 1.83 Time Ot: 0"/>
    <n v="42.82"/>
    <n v="2291974"/>
    <m/>
    <x v="7"/>
  </r>
  <r>
    <n v="7550"/>
    <s v="Training"/>
    <n v="340"/>
    <d v="2023-09-15T00:00:00"/>
    <s v="Unprod Time: Task: T MF Time Hr: 1.83 Time Ot: 0"/>
    <n v="42.82"/>
    <n v="2351586"/>
    <m/>
    <x v="7"/>
  </r>
  <r>
    <n v="7550"/>
    <s v="Training"/>
    <n v="340"/>
    <d v="2023-10-09T00:00:00"/>
    <s v="Unprod Time: Task: T MF Time Hr: 1.83 Time Ot: 0"/>
    <n v="42.82"/>
    <n v="2381358"/>
    <m/>
    <x v="7"/>
  </r>
  <r>
    <n v="7550"/>
    <s v="Training"/>
    <n v="340"/>
    <d v="2023-11-08T00:00:00"/>
    <s v="Unprod Time: Task: T MF Time Hr: 1.83 Time Ot: 0"/>
    <n v="42.82"/>
    <n v="2420658"/>
    <m/>
    <x v="7"/>
  </r>
  <r>
    <n v="7550"/>
    <s v="Training"/>
    <n v="340"/>
    <d v="2023-11-10T00:00:00"/>
    <s v="Unprod Time: Task: T MF Time Hr: 1.83 Time Ot: 0"/>
    <n v="42.82"/>
    <n v="2424764"/>
    <m/>
    <x v="7"/>
  </r>
  <r>
    <n v="7550"/>
    <s v="Training"/>
    <n v="340"/>
    <d v="2023-11-24T00:00:00"/>
    <s v="Unprod Time: Task: T MF Time Hr: 1.83 Time Ot: 0"/>
    <n v="42.82"/>
    <n v="2443603"/>
    <m/>
    <x v="7"/>
  </r>
  <r>
    <n v="7550"/>
    <s v="Training"/>
    <n v="340"/>
    <d v="2023-06-06T00:00:00"/>
    <s v="Unprod Time: Task: T MF Time Hr: 1.85 Time Ot: 0"/>
    <n v="43.29"/>
    <n v="2221582"/>
    <m/>
    <x v="7"/>
  </r>
  <r>
    <n v="7550"/>
    <s v="Training"/>
    <n v="340"/>
    <d v="2023-06-23T00:00:00"/>
    <s v="Unprod Time: Task: T MF Time Hr: 1.85 Time Ot: 0"/>
    <n v="43.29"/>
    <n v="2245427"/>
    <m/>
    <x v="7"/>
  </r>
  <r>
    <n v="7550"/>
    <s v="Training"/>
    <n v="340"/>
    <d v="2023-10-31T00:00:00"/>
    <s v="Unprod Time: Task: T MF Time Hr: 1.85 Time Ot: 0"/>
    <n v="43.29"/>
    <n v="2409138"/>
    <m/>
    <x v="7"/>
  </r>
  <r>
    <n v="7550"/>
    <s v="Training"/>
    <n v="340"/>
    <d v="2023-12-21T00:00:00"/>
    <s v="Unprod Time: Task: T MF Time Hr: 1.85 Time Ot: 0"/>
    <n v="43.29"/>
    <n v="2483441"/>
    <m/>
    <x v="7"/>
  </r>
  <r>
    <n v="7550"/>
    <s v="Training"/>
    <n v="340"/>
    <d v="2024-02-21T00:00:00"/>
    <s v="Unprod Time: Task: T MF Time Hr: 1.85 Time Ot: 0"/>
    <n v="43.29"/>
    <n v="2555967"/>
    <m/>
    <x v="7"/>
  </r>
  <r>
    <n v="7550"/>
    <s v="Training"/>
    <n v="340"/>
    <d v="2023-06-27T00:00:00"/>
    <s v="Unprod Time: Task: T MF Time Hr: 1.87 Time Ot: 0"/>
    <n v="43.76"/>
    <n v="2249134"/>
    <m/>
    <x v="7"/>
  </r>
  <r>
    <n v="7550"/>
    <s v="Training"/>
    <n v="340"/>
    <d v="2023-07-20T00:00:00"/>
    <s v="Unprod Time: Task: T MF Time Hr: 1.87 Time Ot: 0"/>
    <n v="43.76"/>
    <n v="2277969"/>
    <m/>
    <x v="7"/>
  </r>
  <r>
    <n v="7550"/>
    <s v="Training"/>
    <n v="340"/>
    <d v="2023-08-02T00:00:00"/>
    <s v="Unprod Time: Task: T MF Time Hr: 1.87 Time Ot: 0"/>
    <n v="43.76"/>
    <n v="2295255"/>
    <m/>
    <x v="7"/>
  </r>
  <r>
    <n v="7550"/>
    <s v="Training"/>
    <n v="340"/>
    <d v="2023-09-12T00:00:00"/>
    <s v="Unprod Time: Task: T MF Time Hr: 1.88 Time Ot: 0"/>
    <n v="43.99"/>
    <n v="2346192"/>
    <m/>
    <x v="7"/>
  </r>
  <r>
    <n v="7550"/>
    <s v="Training"/>
    <n v="340"/>
    <d v="2023-10-13T00:00:00"/>
    <s v="Unprod Time: Task: T MF Time Hr: 1.88 Time Ot: 0"/>
    <n v="43.99"/>
    <n v="2388826"/>
    <m/>
    <x v="7"/>
  </r>
  <r>
    <n v="7550"/>
    <s v="Training"/>
    <n v="340"/>
    <d v="2023-11-15T00:00:00"/>
    <s v="Unprod Time: Task: T MF Time Hr: 1.88 Time Ot: 0"/>
    <n v="43.99"/>
    <n v="2430104"/>
    <m/>
    <x v="7"/>
  </r>
  <r>
    <n v="7550"/>
    <s v="Training"/>
    <n v="340"/>
    <d v="2024-01-22T00:00:00"/>
    <s v="Unprod Time: Task: T MF Time Hr: 1.88 Time Ot: 0"/>
    <n v="43.99"/>
    <n v="2516074"/>
    <m/>
    <x v="7"/>
  </r>
  <r>
    <n v="7550"/>
    <s v="Training"/>
    <n v="340"/>
    <d v="2024-02-23T00:00:00"/>
    <s v="Unprod Time: Task: T MF Time Hr: 1.88 Time Ot: 0"/>
    <n v="43.99"/>
    <n v="2559498"/>
    <m/>
    <x v="7"/>
  </r>
  <r>
    <n v="7550"/>
    <s v="Training"/>
    <n v="340"/>
    <d v="2023-05-24T00:00:00"/>
    <s v="Unprod Time: Task: T MF Time Hr: 1.92 Time Ot: 0"/>
    <n v="44.93"/>
    <n v="2205981"/>
    <m/>
    <x v="7"/>
  </r>
  <r>
    <n v="7550"/>
    <s v="Training"/>
    <n v="340"/>
    <d v="2023-05-30T00:00:00"/>
    <s v="Unprod Time: Task: T MF Time Hr: 1.92 Time Ot: 0"/>
    <n v="44.93"/>
    <n v="2213623"/>
    <m/>
    <x v="7"/>
  </r>
  <r>
    <n v="7550"/>
    <s v="Training"/>
    <n v="340"/>
    <d v="2023-06-07T00:00:00"/>
    <s v="Unprod Time: Task: T MF Time Hr: 1.92 Time Ot: 0"/>
    <n v="44.93"/>
    <n v="2223512"/>
    <m/>
    <x v="7"/>
  </r>
  <r>
    <n v="7550"/>
    <s v="Training"/>
    <n v="340"/>
    <d v="2023-06-15T00:00:00"/>
    <s v="Unprod Time: Task: T MF Time Hr: 1.92 Time Ot: 0"/>
    <n v="44.93"/>
    <n v="2234413"/>
    <m/>
    <x v="7"/>
  </r>
  <r>
    <n v="7550"/>
    <s v="Training"/>
    <n v="340"/>
    <d v="2023-08-30T00:00:00"/>
    <s v="Unprod Time: Task: T MF Time Hr: 1.92 Time Ot: 0"/>
    <n v="44.93"/>
    <n v="2331025"/>
    <m/>
    <x v="7"/>
  </r>
  <r>
    <n v="7550"/>
    <s v="Training"/>
    <n v="340"/>
    <d v="2023-09-07T00:00:00"/>
    <s v="Unprod Time: Task: T MF Time Hr: 1.92 Time Ot: 0"/>
    <n v="44.93"/>
    <n v="2341160"/>
    <m/>
    <x v="7"/>
  </r>
  <r>
    <n v="7550"/>
    <s v="Training"/>
    <n v="340"/>
    <d v="2023-10-17T00:00:00"/>
    <s v="Unprod Time: Task: T MF Time Hr: 1.92 Time Ot: 0"/>
    <n v="44.93"/>
    <n v="2392470"/>
    <m/>
    <x v="7"/>
  </r>
  <r>
    <n v="7550"/>
    <s v="Training"/>
    <n v="340"/>
    <d v="2023-12-04T00:00:00"/>
    <s v="Unprod Time: Task: T MF Time Hr: 1.93 Time Ot: 0"/>
    <n v="45.16"/>
    <n v="2457076"/>
    <m/>
    <x v="7"/>
  </r>
  <r>
    <n v="7550"/>
    <s v="Training"/>
    <n v="340"/>
    <d v="2023-05-25T00:00:00"/>
    <s v="Unprod Time: Task: T MF Time Hr: 1.95 Time Ot: 0"/>
    <n v="45.63"/>
    <n v="2207788"/>
    <m/>
    <x v="7"/>
  </r>
  <r>
    <n v="7550"/>
    <s v="Training"/>
    <n v="340"/>
    <d v="2023-07-12T00:00:00"/>
    <s v="Unprod Time: Task: T MF Time Hr: 1.95 Time Ot: 0"/>
    <n v="45.63"/>
    <n v="2269058"/>
    <m/>
    <x v="7"/>
  </r>
  <r>
    <n v="7550"/>
    <s v="Training"/>
    <n v="340"/>
    <d v="2023-08-21T00:00:00"/>
    <s v="Unprod Time: Task: T MF Time Hr: 1.95 Time Ot: 0"/>
    <n v="45.63"/>
    <n v="2317848"/>
    <m/>
    <x v="7"/>
  </r>
  <r>
    <n v="7550"/>
    <s v="Training"/>
    <n v="340"/>
    <d v="2023-12-28T00:00:00"/>
    <s v="Unprod Time: Task: T MF Time Hr: 1.95 Time Ot: 0"/>
    <n v="45.63"/>
    <n v="2488803"/>
    <m/>
    <x v="7"/>
  </r>
  <r>
    <n v="7550"/>
    <s v="Training"/>
    <n v="340"/>
    <d v="2024-01-03T00:00:00"/>
    <s v="Unprod Time: Task: T MF Time Hr: 1.95 Time Ot: 0"/>
    <n v="45.63"/>
    <n v="2492790"/>
    <m/>
    <x v="7"/>
  </r>
  <r>
    <n v="7550"/>
    <s v="Training"/>
    <n v="340"/>
    <d v="2024-01-23T00:00:00"/>
    <s v="Unprod Time: Task: T MF Time Hr: 1.95 Time Ot: 0"/>
    <n v="45.63"/>
    <n v="2517531"/>
    <m/>
    <x v="7"/>
  </r>
  <r>
    <n v="7550"/>
    <s v="Training"/>
    <n v="340"/>
    <d v="2023-10-02T00:00:00"/>
    <s v="Unprod Time: Task: T MF Time Hr: 1.97 Time Ot: 0"/>
    <n v="46.1"/>
    <n v="2373857"/>
    <m/>
    <x v="7"/>
  </r>
  <r>
    <n v="7550"/>
    <s v="Training"/>
    <n v="340"/>
    <d v="2023-06-17T00:00:00"/>
    <s v="Unprod Time: Task: T MF Time Hr: 1.98 Time Ot: 0"/>
    <n v="46.33"/>
    <n v="2236927"/>
    <m/>
    <x v="7"/>
  </r>
  <r>
    <n v="7550"/>
    <s v="Training"/>
    <n v="340"/>
    <d v="2023-08-19T00:00:00"/>
    <s v="Unprod Time: Task: T MF Time Hr: 1.98 Time Ot: 0"/>
    <n v="46.33"/>
    <n v="2316366"/>
    <m/>
    <x v="7"/>
  </r>
  <r>
    <n v="7550"/>
    <s v="Training"/>
    <n v="340"/>
    <d v="2023-08-30T00:00:00"/>
    <s v="Unprod Time: Task: T MF Time Hr: 1.98 Time Ot: 0"/>
    <n v="46.33"/>
    <n v="2331024"/>
    <m/>
    <x v="7"/>
  </r>
  <r>
    <n v="7550"/>
    <s v="Training"/>
    <n v="340"/>
    <d v="2023-09-11T00:00:00"/>
    <s v="Unprod Time: Task: T MF Time Hr: 1.98 Time Ot: 0"/>
    <n v="46.33"/>
    <n v="2344672"/>
    <m/>
    <x v="7"/>
  </r>
  <r>
    <n v="7550"/>
    <s v="Training"/>
    <n v="340"/>
    <d v="2023-12-29T00:00:00"/>
    <s v="Unprod Time: Task: T MF Time Hr: 1.98 Time Ot: 0"/>
    <n v="46.33"/>
    <n v="2490875"/>
    <m/>
    <x v="7"/>
  </r>
  <r>
    <n v="7550"/>
    <s v="Training"/>
    <n v="340"/>
    <d v="2024-02-14T00:00:00"/>
    <s v="Unprod Time: Task: T MF Time Hr: 1.98 Time Ot: 0"/>
    <n v="46.33"/>
    <n v="2545631"/>
    <m/>
    <x v="7"/>
  </r>
  <r>
    <n v="7550"/>
    <s v="Training"/>
    <n v="340"/>
    <d v="2023-06-20T00:00:00"/>
    <s v="Unprod Time: Task: T MF Time Hr: 2 Time Ot: 0"/>
    <n v="46.8"/>
    <n v="2239741"/>
    <m/>
    <x v="7"/>
  </r>
  <r>
    <n v="7550"/>
    <s v="Training"/>
    <n v="340"/>
    <d v="2023-08-15T00:00:00"/>
    <s v="Unprod Time: Task: T MF Time Hr: 2 Time Ot: 0"/>
    <n v="46.8"/>
    <n v="2310616"/>
    <m/>
    <x v="7"/>
  </r>
  <r>
    <n v="7550"/>
    <s v="Training"/>
    <n v="340"/>
    <d v="2023-12-14T00:00:00"/>
    <s v="Unprod Time: Task: T MF Time Hr: 2 Time Ot: 0"/>
    <n v="46.8"/>
    <n v="2472822"/>
    <m/>
    <x v="7"/>
  </r>
  <r>
    <n v="7550"/>
    <s v="Training"/>
    <n v="340"/>
    <d v="2023-09-04T00:00:00"/>
    <s v="Unprod Time: Task: T MF Time Hr: 2.03 Time Ot: 0"/>
    <n v="47.5"/>
    <n v="2335958"/>
    <m/>
    <x v="7"/>
  </r>
  <r>
    <n v="7550"/>
    <s v="Training"/>
    <n v="340"/>
    <d v="2023-09-08T00:00:00"/>
    <s v="Unprod Time: Task: T MF Time Hr: 2.03 Time Ot: 0"/>
    <n v="47.5"/>
    <n v="2342817"/>
    <m/>
    <x v="7"/>
  </r>
  <r>
    <n v="7550"/>
    <s v="Training"/>
    <n v="340"/>
    <d v="2023-09-28T00:00:00"/>
    <s v="Unprod Time: Task: T MF Time Hr: 2.03 Time Ot: 0"/>
    <n v="47.5"/>
    <n v="2368306"/>
    <m/>
    <x v="7"/>
  </r>
  <r>
    <n v="7550"/>
    <s v="Training"/>
    <n v="340"/>
    <d v="2023-11-20T00:00:00"/>
    <s v="Unprod Time: Task: T MF Time Hr: 2.03 Time Ot: 0"/>
    <n v="47.5"/>
    <n v="2436031"/>
    <m/>
    <x v="7"/>
  </r>
  <r>
    <n v="7550"/>
    <s v="Training"/>
    <n v="340"/>
    <d v="2024-02-10T00:00:00"/>
    <s v="Unprod Time: Task: T MF Time Hr: 2.03 Time Ot: 0"/>
    <n v="47.5"/>
    <n v="2540788"/>
    <m/>
    <x v="7"/>
  </r>
  <r>
    <n v="7550"/>
    <s v="Training"/>
    <n v="340"/>
    <d v="2023-07-21T00:00:00"/>
    <s v="Unprod Time: Task: T MF Time Hr: 2.05 Time Ot: 0"/>
    <n v="47.97"/>
    <n v="2281757"/>
    <m/>
    <x v="7"/>
  </r>
  <r>
    <n v="7550"/>
    <s v="Training"/>
    <n v="340"/>
    <d v="2023-08-09T00:00:00"/>
    <s v="Unprod Time: Task: T MF Time Hr: 2.05 Time Ot: 0"/>
    <n v="47.97"/>
    <n v="2303792"/>
    <m/>
    <x v="7"/>
  </r>
  <r>
    <n v="7550"/>
    <s v="Training"/>
    <n v="340"/>
    <d v="2023-11-17T00:00:00"/>
    <s v="Unprod Time: Task: T MF Time Hr: 2.05 Time Ot: 0"/>
    <n v="47.97"/>
    <n v="2433973"/>
    <m/>
    <x v="7"/>
  </r>
  <r>
    <n v="7550"/>
    <s v="Training"/>
    <n v="340"/>
    <d v="2023-06-03T00:00:00"/>
    <s v="Unprod Time: Task: T MF Time Hr: 2.07 Time Ot: 0"/>
    <n v="48.44"/>
    <n v="2220318"/>
    <m/>
    <x v="7"/>
  </r>
  <r>
    <n v="7550"/>
    <s v="Training"/>
    <n v="340"/>
    <d v="2023-10-05T00:00:00"/>
    <s v="Unprod Time: Task: T MF Time Hr: 2.08 Time Ot: 0"/>
    <n v="48.67"/>
    <n v="2377451"/>
    <m/>
    <x v="7"/>
  </r>
  <r>
    <n v="7550"/>
    <s v="Training"/>
    <n v="340"/>
    <d v="2023-11-23T00:00:00"/>
    <s v="Unprod Time: Task: T MF Time Hr: 2.08 Time Ot: 0"/>
    <n v="48.67"/>
    <n v="2441642"/>
    <m/>
    <x v="7"/>
  </r>
  <r>
    <n v="7550"/>
    <s v="Training"/>
    <n v="340"/>
    <d v="2024-01-23T00:00:00"/>
    <s v="Unprod Time: Task: T MF Time Hr: 2.08 Time Ot: 0"/>
    <n v="48.67"/>
    <n v="2517530"/>
    <m/>
    <x v="7"/>
  </r>
  <r>
    <n v="7550"/>
    <s v="Training"/>
    <n v="340"/>
    <d v="2023-08-07T00:00:00"/>
    <s v="Unprod Time: Task: T MF Time Hr: 2.12 Time Ot: 0"/>
    <n v="49.61"/>
    <n v="2300504"/>
    <m/>
    <x v="7"/>
  </r>
  <r>
    <n v="7550"/>
    <s v="Training"/>
    <n v="340"/>
    <d v="2023-08-09T00:00:00"/>
    <s v="Unprod Time: Task: T MF Time Hr: 2.12 Time Ot: 0"/>
    <n v="49.61"/>
    <n v="2303793"/>
    <m/>
    <x v="7"/>
  </r>
  <r>
    <n v="7550"/>
    <s v="Training"/>
    <n v="340"/>
    <d v="2023-09-04T00:00:00"/>
    <s v="Unprod Time: Task: T MF Time Hr: 2.12 Time Ot: 0"/>
    <n v="49.61"/>
    <n v="2335959"/>
    <m/>
    <x v="7"/>
  </r>
  <r>
    <n v="7550"/>
    <s v="Training"/>
    <n v="340"/>
    <d v="2023-09-25T00:00:00"/>
    <s v="Unprod Time: Task: T MF Time Hr: 2.12 Time Ot: 0"/>
    <n v="49.61"/>
    <n v="2362508"/>
    <m/>
    <x v="7"/>
  </r>
  <r>
    <n v="7550"/>
    <s v="Training"/>
    <n v="340"/>
    <d v="2023-09-28T00:00:00"/>
    <s v="Unprod Time: Task: T MF Time Hr: 2.12 Time Ot: 0"/>
    <n v="49.61"/>
    <n v="2368307"/>
    <m/>
    <x v="7"/>
  </r>
  <r>
    <n v="7550"/>
    <s v="Training"/>
    <n v="340"/>
    <d v="2023-10-04T00:00:00"/>
    <s v="Unprod Time: Task: T MF Time Hr: 2.12 Time Ot: 0"/>
    <n v="49.61"/>
    <n v="2375781"/>
    <m/>
    <x v="7"/>
  </r>
  <r>
    <n v="7550"/>
    <s v="Training"/>
    <n v="340"/>
    <d v="2023-11-04T00:00:00"/>
    <s v="Unprod Time: Task: T MF Time Hr: 2.12 Time Ot: 0"/>
    <n v="49.61"/>
    <n v="2416026"/>
    <m/>
    <x v="7"/>
  </r>
  <r>
    <n v="7550"/>
    <s v="Training"/>
    <n v="340"/>
    <d v="2023-08-07T00:00:00"/>
    <s v="Unprod Time: Task: T MF Time Hr: 2.13 Time Ot: 0"/>
    <n v="49.84"/>
    <n v="2300505"/>
    <m/>
    <x v="7"/>
  </r>
  <r>
    <n v="7550"/>
    <s v="Training"/>
    <n v="340"/>
    <d v="2023-09-01T00:00:00"/>
    <s v="Unprod Time: Task: T MF Time Hr: 2.13 Time Ot: 0"/>
    <n v="49.84"/>
    <n v="2334443"/>
    <m/>
    <x v="7"/>
  </r>
  <r>
    <n v="7550"/>
    <s v="Training"/>
    <n v="340"/>
    <d v="2023-09-08T00:00:00"/>
    <s v="Unprod Time: Task: T MF Time Hr: 2.15 Time Ot: 0"/>
    <n v="50.31"/>
    <n v="2342816"/>
    <m/>
    <x v="7"/>
  </r>
  <r>
    <n v="7550"/>
    <s v="Training"/>
    <n v="340"/>
    <d v="2023-10-27T00:00:00"/>
    <s v="Unprod Time: Task: T MF Time Hr: 2.15 Time Ot: 0"/>
    <n v="50.31"/>
    <n v="2405188"/>
    <m/>
    <x v="7"/>
  </r>
  <r>
    <n v="7550"/>
    <s v="Training"/>
    <n v="340"/>
    <d v="2023-05-24T00:00:00"/>
    <s v="Unprod Time: Task: T MF Time Hr: 2.17 Time Ot: 0"/>
    <n v="50.78"/>
    <n v="2205982"/>
    <m/>
    <x v="7"/>
  </r>
  <r>
    <n v="7550"/>
    <s v="Training"/>
    <n v="340"/>
    <d v="2023-10-04T00:00:00"/>
    <s v="Unprod Time: Task: T MF Time Hr: 2.17 Time Ot: 0"/>
    <n v="50.78"/>
    <n v="2375782"/>
    <m/>
    <x v="7"/>
  </r>
  <r>
    <n v="7550"/>
    <s v="Training"/>
    <n v="340"/>
    <d v="2023-11-06T00:00:00"/>
    <s v="Unprod Time: Task: T MF Time Hr: 2.17 Time Ot: 0"/>
    <n v="50.78"/>
    <n v="2417419"/>
    <m/>
    <x v="7"/>
  </r>
  <r>
    <n v="7550"/>
    <s v="Training"/>
    <n v="340"/>
    <d v="2023-11-23T00:00:00"/>
    <s v="Unprod Time: Task: T MF Time Hr: 2.17 Time Ot: 0"/>
    <n v="50.78"/>
    <n v="2441641"/>
    <m/>
    <x v="7"/>
  </r>
  <r>
    <n v="7550"/>
    <s v="Training"/>
    <n v="340"/>
    <d v="2023-12-28T00:00:00"/>
    <s v="Unprod Time: Task: T MF Time Hr: 2.17 Time Ot: 0"/>
    <n v="50.78"/>
    <n v="2488802"/>
    <m/>
    <x v="7"/>
  </r>
  <r>
    <n v="7550"/>
    <s v="Training"/>
    <n v="340"/>
    <d v="2023-08-02T00:00:00"/>
    <s v="Unprod Time: Task: T MF Time Hr: 2.18 Time Ot: 0"/>
    <n v="51.01"/>
    <n v="2295256"/>
    <m/>
    <x v="7"/>
  </r>
  <r>
    <n v="7550"/>
    <s v="Training"/>
    <n v="340"/>
    <d v="2023-09-22T00:00:00"/>
    <s v="Unprod Time: Task: T MF Time Hr: 2.18 Time Ot: 0"/>
    <n v="51.01"/>
    <n v="2360159"/>
    <m/>
    <x v="7"/>
  </r>
  <r>
    <n v="7550"/>
    <s v="Training"/>
    <n v="340"/>
    <d v="2023-09-11T00:00:00"/>
    <s v="Unprod Time: Task: T MF Time Hr: 2.2 Time Ot: 0"/>
    <n v="51.48"/>
    <n v="2344671"/>
    <m/>
    <x v="7"/>
  </r>
  <r>
    <n v="7550"/>
    <s v="Training"/>
    <n v="340"/>
    <d v="2023-05-19T00:00:00"/>
    <s v="Unprod Time: Task: T MF Time Hr: 2.22 Time Ot: 0"/>
    <n v="51.95"/>
    <n v="2200101"/>
    <m/>
    <x v="7"/>
  </r>
  <r>
    <n v="7550"/>
    <s v="Training"/>
    <n v="340"/>
    <d v="2023-08-15T00:00:00"/>
    <s v="Unprod Time: Task: T MF Time Hr: 2.22 Time Ot: 0"/>
    <n v="51.95"/>
    <n v="2310615"/>
    <m/>
    <x v="7"/>
  </r>
  <r>
    <n v="7550"/>
    <s v="Training"/>
    <n v="340"/>
    <d v="2024-02-23T00:00:00"/>
    <s v="Unprod Time: Task: T MF Time Hr: 2.22 Time Ot: 0"/>
    <n v="51.95"/>
    <n v="2559499"/>
    <m/>
    <x v="7"/>
  </r>
  <r>
    <n v="7550"/>
    <s v="Training"/>
    <n v="340"/>
    <d v="2023-12-04T00:00:00"/>
    <s v="Unprod Time: Task: T MF Time Hr: 2.23 Time Ot: 0"/>
    <n v="52.18"/>
    <n v="2457077"/>
    <m/>
    <x v="7"/>
  </r>
  <r>
    <n v="7550"/>
    <s v="Training"/>
    <n v="340"/>
    <d v="2024-02-14T00:00:00"/>
    <s v="Unprod Time: Task: T MF Time Hr: 2.23 Time Ot: 0"/>
    <n v="52.18"/>
    <n v="2545632"/>
    <m/>
    <x v="7"/>
  </r>
  <r>
    <n v="7550"/>
    <s v="Training"/>
    <n v="340"/>
    <d v="2023-09-25T00:00:00"/>
    <s v="Unprod Time: Task: T MF Time Hr: 2.25 Time Ot: 0"/>
    <n v="52.65"/>
    <n v="2362509"/>
    <m/>
    <x v="7"/>
  </r>
  <r>
    <n v="7550"/>
    <s v="Training"/>
    <n v="340"/>
    <d v="2023-11-17T00:00:00"/>
    <s v="Unprod Time: Task: T MF Time Hr: 2.25 Time Ot: 0"/>
    <n v="52.65"/>
    <n v="2433972"/>
    <m/>
    <x v="7"/>
  </r>
  <r>
    <n v="7550"/>
    <s v="Training"/>
    <n v="340"/>
    <d v="2023-05-26T00:00:00"/>
    <s v="Unprod Time: Task: T MF Time Hr: 2.27 Time Ot: 0"/>
    <n v="53.12"/>
    <n v="2210053"/>
    <m/>
    <x v="7"/>
  </r>
  <r>
    <n v="7550"/>
    <s v="Training"/>
    <n v="340"/>
    <d v="2023-06-13T00:00:00"/>
    <s v="Unprod Time: Task: T MF Time Hr: 2.27 Time Ot: 0"/>
    <n v="53.12"/>
    <n v="2230815"/>
    <m/>
    <x v="7"/>
  </r>
  <r>
    <n v="7550"/>
    <s v="Training"/>
    <n v="340"/>
    <d v="2023-09-01T00:00:00"/>
    <s v="Unprod Time: Task: T MF Time Hr: 2.27 Time Ot: 0"/>
    <n v="53.12"/>
    <n v="2334442"/>
    <m/>
    <x v="7"/>
  </r>
  <r>
    <n v="7550"/>
    <s v="Training"/>
    <n v="340"/>
    <d v="2023-12-22T00:00:00"/>
    <s v="Unprod Time: Task: T MF Time Hr: 2.27 Time Ot: 0"/>
    <n v="53.12"/>
    <n v="2486790"/>
    <m/>
    <x v="7"/>
  </r>
  <r>
    <n v="7550"/>
    <s v="Training"/>
    <n v="340"/>
    <d v="2023-09-13T00:00:00"/>
    <s v="Unprod Time: Task: T MF Time Hr: 2.28 Time Ot: 0"/>
    <n v="53.35"/>
    <n v="2348239"/>
    <m/>
    <x v="7"/>
  </r>
  <r>
    <n v="7550"/>
    <s v="Training"/>
    <n v="340"/>
    <d v="2023-12-06T00:00:00"/>
    <s v="Unprod Time: Task: T MF Time Hr: 2.28 Time Ot: 0"/>
    <n v="53.35"/>
    <n v="2460665"/>
    <m/>
    <x v="7"/>
  </r>
  <r>
    <n v="7550"/>
    <s v="Training"/>
    <n v="340"/>
    <d v="2023-05-25T00:00:00"/>
    <s v="Unprod Time: Task: T MF Time Hr: 2.3 Time Ot: 0"/>
    <n v="53.82"/>
    <n v="2207789"/>
    <m/>
    <x v="7"/>
  </r>
  <r>
    <n v="7550"/>
    <s v="Training"/>
    <n v="340"/>
    <d v="2023-08-10T00:00:00"/>
    <s v="Unprod Time: Task: T MF Time Hr: 2.3 Time Ot: 0"/>
    <n v="53.82"/>
    <n v="2305373"/>
    <m/>
    <x v="7"/>
  </r>
  <r>
    <n v="7550"/>
    <s v="Training"/>
    <n v="340"/>
    <d v="2024-01-19T00:00:00"/>
    <s v="Unprod Time: Task: T MF Time Hr: 2.3 Time Ot: 0"/>
    <n v="53.82"/>
    <n v="2513800"/>
    <m/>
    <x v="7"/>
  </r>
  <r>
    <n v="7550"/>
    <s v="Training"/>
    <n v="340"/>
    <d v="2023-06-15T00:00:00"/>
    <s v="Unprod Time: Task: T MF Time Hr: 2.32 Time Ot: 0"/>
    <n v="54.29"/>
    <n v="2234414"/>
    <m/>
    <x v="7"/>
  </r>
  <r>
    <n v="7550"/>
    <s v="Training"/>
    <n v="340"/>
    <d v="2023-10-17T00:00:00"/>
    <s v="Unprod Time: Task: T MF Time Hr: 2.32 Time Ot: 0"/>
    <n v="54.29"/>
    <n v="2392471"/>
    <m/>
    <x v="7"/>
  </r>
  <r>
    <n v="7550"/>
    <s v="Training"/>
    <n v="340"/>
    <d v="2023-10-19T00:00:00"/>
    <s v="Unprod Time: Task: T MF Time Hr: 2.32 Time Ot: 0"/>
    <n v="54.29"/>
    <n v="2395836"/>
    <m/>
    <x v="7"/>
  </r>
  <r>
    <n v="7550"/>
    <s v="Training"/>
    <n v="340"/>
    <d v="2023-12-02T00:00:00"/>
    <s v="Unprod Time: Task: T MF Time Hr: 2.32 Time Ot: 0"/>
    <n v="54.29"/>
    <n v="2455554"/>
    <m/>
    <x v="7"/>
  </r>
  <r>
    <n v="7550"/>
    <s v="Training"/>
    <n v="340"/>
    <d v="2023-06-07T00:00:00"/>
    <s v="Unprod Time: Task: T MF Time Hr: 2.33 Time Ot: 0"/>
    <n v="54.52"/>
    <n v="2223513"/>
    <m/>
    <x v="7"/>
  </r>
  <r>
    <n v="7550"/>
    <s v="Training"/>
    <n v="340"/>
    <d v="2023-06-27T00:00:00"/>
    <s v="Unprod Time: Task: T MF Time Hr: 2.33 Time Ot: 0"/>
    <n v="54.52"/>
    <n v="2249135"/>
    <m/>
    <x v="7"/>
  </r>
  <r>
    <n v="7550"/>
    <s v="Training"/>
    <n v="340"/>
    <d v="2023-09-07T00:00:00"/>
    <s v="Unprod Time: Task: T MF Time Hr: 2.33 Time Ot: 0"/>
    <n v="54.52"/>
    <n v="2341161"/>
    <m/>
    <x v="7"/>
  </r>
  <r>
    <n v="7550"/>
    <s v="Training"/>
    <n v="340"/>
    <d v="2023-12-21T00:00:00"/>
    <s v="Unprod Time: Task: T MF Time Hr: 2.33 Time Ot: 0"/>
    <n v="54.52"/>
    <n v="2483442"/>
    <m/>
    <x v="7"/>
  </r>
  <r>
    <n v="7550"/>
    <s v="Training"/>
    <n v="340"/>
    <d v="2023-07-06T00:00:00"/>
    <s v="Unprod Time: Task: T MF Time Hr: 2.35 Time Ot: 0"/>
    <n v="54.99"/>
    <n v="2262167"/>
    <m/>
    <x v="7"/>
  </r>
  <r>
    <n v="7550"/>
    <s v="Training"/>
    <n v="340"/>
    <d v="2023-09-05T00:00:00"/>
    <s v="Unprod Time: Task: T MF Time Hr: 2.35 Time Ot: 0"/>
    <n v="54.99"/>
    <n v="2337490"/>
    <m/>
    <x v="7"/>
  </r>
  <r>
    <n v="7550"/>
    <s v="Training"/>
    <n v="340"/>
    <d v="2023-09-13T00:00:00"/>
    <s v="Unprod Time: Task: T MF Time Hr: 2.35 Time Ot: 0"/>
    <n v="54.99"/>
    <n v="2348237"/>
    <m/>
    <x v="7"/>
  </r>
  <r>
    <n v="7550"/>
    <s v="Training"/>
    <n v="340"/>
    <d v="2023-09-15T00:00:00"/>
    <s v="Unprod Time: Task: T MF Time Hr: 2.35 Time Ot: 0"/>
    <n v="54.99"/>
    <n v="2351587"/>
    <m/>
    <x v="7"/>
  </r>
  <r>
    <n v="7550"/>
    <s v="Training"/>
    <n v="340"/>
    <d v="2023-10-31T00:00:00"/>
    <s v="Unprod Time: Task: T MF Time Hr: 2.35 Time Ot: 0"/>
    <n v="54.99"/>
    <n v="2409139"/>
    <m/>
    <x v="7"/>
  </r>
  <r>
    <n v="7550"/>
    <s v="Training"/>
    <n v="340"/>
    <d v="2023-12-22T00:00:00"/>
    <s v="Unprod Time: Task: T MF Time Hr: 2.35 Time Ot: 0"/>
    <n v="54.99"/>
    <n v="2486792"/>
    <m/>
    <x v="7"/>
  </r>
  <r>
    <n v="7550"/>
    <s v="Training"/>
    <n v="340"/>
    <d v="2024-01-17T00:00:00"/>
    <s v="Unprod Time: Task: T MF Time Hr: 2.35 Time Ot: 0"/>
    <n v="54.99"/>
    <n v="2509922"/>
    <m/>
    <x v="7"/>
  </r>
  <r>
    <n v="7550"/>
    <s v="Training"/>
    <n v="340"/>
    <d v="2023-05-23T00:00:00"/>
    <s v="Unprod Time: Task: T MF Time Hr: 2.37 Time Ot: 0"/>
    <n v="55.46"/>
    <n v="2204016"/>
    <m/>
    <x v="7"/>
  </r>
  <r>
    <n v="7550"/>
    <s v="Training"/>
    <n v="340"/>
    <d v="2023-06-20T00:00:00"/>
    <s v="Unprod Time: Task: T MF Time Hr: 2.37 Time Ot: 0"/>
    <n v="55.46"/>
    <n v="2239742"/>
    <m/>
    <x v="7"/>
  </r>
  <r>
    <n v="7550"/>
    <s v="Training"/>
    <n v="340"/>
    <d v="2023-08-03T00:00:00"/>
    <s v="Unprod Time: Task: T MF Time Hr: 2.37 Time Ot: 0"/>
    <n v="55.46"/>
    <n v="2296916"/>
    <m/>
    <x v="7"/>
  </r>
  <r>
    <n v="7550"/>
    <s v="Training"/>
    <n v="340"/>
    <d v="2023-08-31T00:00:00"/>
    <s v="Unprod Time: Task: T MF Time Hr: 2.37 Time Ot: 0"/>
    <n v="55.46"/>
    <n v="2332391"/>
    <m/>
    <x v="7"/>
  </r>
  <r>
    <n v="7550"/>
    <s v="Training"/>
    <n v="340"/>
    <d v="2024-02-21T00:00:00"/>
    <s v="Unprod Time: Task: T MF Time Hr: 2.37 Time Ot: 0"/>
    <n v="55.46"/>
    <n v="2555968"/>
    <m/>
    <x v="7"/>
  </r>
  <r>
    <n v="7550"/>
    <s v="Training"/>
    <n v="340"/>
    <d v="2024-02-27T00:00:00"/>
    <s v="Unprod Time: Task: T MF Time Hr: 2.37 Time Ot: 0"/>
    <n v="55.46"/>
    <n v="2564072"/>
    <m/>
    <x v="7"/>
  </r>
  <r>
    <n v="7550"/>
    <s v="Training"/>
    <n v="340"/>
    <d v="2023-07-04T00:00:00"/>
    <s v="Unprod Time: Task: T MF Time Hr: 2.38 Time Ot: 0"/>
    <n v="55.69"/>
    <n v="2258815"/>
    <m/>
    <x v="7"/>
  </r>
  <r>
    <n v="7550"/>
    <s v="Training"/>
    <n v="340"/>
    <d v="2023-09-12T00:00:00"/>
    <s v="Unprod Time: Task: T MF Time Hr: 2.38 Time Ot: 0"/>
    <n v="55.69"/>
    <n v="2346193"/>
    <m/>
    <x v="7"/>
  </r>
  <r>
    <n v="7550"/>
    <s v="Training"/>
    <n v="340"/>
    <d v="2023-10-05T00:00:00"/>
    <s v="Unprod Time: Task: T MF Time Hr: 2.38 Time Ot: 0"/>
    <n v="55.69"/>
    <n v="2377452"/>
    <m/>
    <x v="7"/>
  </r>
  <r>
    <n v="7550"/>
    <s v="Training"/>
    <n v="340"/>
    <d v="2023-06-21T00:00:00"/>
    <s v="Unprod Time: Task: T MF Time Hr: 2.4 Time Ot: 0"/>
    <n v="56.16"/>
    <n v="2241818"/>
    <m/>
    <x v="7"/>
  </r>
  <r>
    <n v="7550"/>
    <s v="Training"/>
    <n v="340"/>
    <d v="2023-07-26T00:00:00"/>
    <s v="Unprod Time: Task: T MF Time Hr: 2.4 Time Ot: 0"/>
    <n v="56.16"/>
    <n v="2285155"/>
    <m/>
    <x v="7"/>
  </r>
  <r>
    <n v="7550"/>
    <s v="Training"/>
    <n v="340"/>
    <d v="2023-12-01T00:00:00"/>
    <s v="Unprod Time: Task: T MF Time Hr: 2.4 Time Ot: 0"/>
    <n v="56.16"/>
    <n v="2454801"/>
    <m/>
    <x v="7"/>
  </r>
  <r>
    <n v="7550"/>
    <s v="Training"/>
    <n v="340"/>
    <d v="2024-02-29T00:00:00"/>
    <s v="Unprod Time: Task: T MF Time Hr: 2.4 Time Ot: 0"/>
    <n v="56.16"/>
    <n v="2568562"/>
    <m/>
    <x v="7"/>
  </r>
  <r>
    <n v="7550"/>
    <s v="Training"/>
    <n v="340"/>
    <d v="2023-06-22T00:00:00"/>
    <s v="Unprod Time: Task: T MF Time Hr: 2.42 Time Ot: 0"/>
    <n v="56.63"/>
    <n v="2243536"/>
    <m/>
    <x v="7"/>
  </r>
  <r>
    <n v="7550"/>
    <s v="Training"/>
    <n v="340"/>
    <d v="2023-06-23T00:00:00"/>
    <s v="Unprod Time: Task: T MF Time Hr: 2.42 Time Ot: 0"/>
    <n v="56.63"/>
    <n v="2245425"/>
    <m/>
    <x v="7"/>
  </r>
  <r>
    <n v="7550"/>
    <s v="Training"/>
    <n v="340"/>
    <d v="2023-11-30T00:00:00"/>
    <s v="Unprod Time: Task: T MF Time Hr: 2.42 Time Ot: 0"/>
    <n v="56.63"/>
    <n v="2452782"/>
    <m/>
    <x v="7"/>
  </r>
  <r>
    <n v="7550"/>
    <s v="Training"/>
    <n v="340"/>
    <d v="2024-02-15T00:00:00"/>
    <s v="Unprod Time: Task: T MF Time Hr: 2.42 Time Ot: 0"/>
    <n v="56.63"/>
    <n v="2547384"/>
    <m/>
    <x v="7"/>
  </r>
  <r>
    <n v="7550"/>
    <s v="Training"/>
    <n v="340"/>
    <d v="2023-06-22T00:00:00"/>
    <s v="Unprod Time: Task: T MF Time Hr: 2.43 Time Ot: 0"/>
    <n v="56.86"/>
    <n v="2243539"/>
    <m/>
    <x v="7"/>
  </r>
  <r>
    <n v="7550"/>
    <s v="Training"/>
    <n v="340"/>
    <d v="2023-07-07T00:00:00"/>
    <s v="Unprod Time: Task: T MF Time Hr: 2.43 Time Ot: 0"/>
    <n v="56.86"/>
    <n v="2263903"/>
    <m/>
    <x v="7"/>
  </r>
  <r>
    <n v="7550"/>
    <s v="Training"/>
    <n v="340"/>
    <d v="2023-07-11T00:00:00"/>
    <s v="Unprod Time: Task: T MF Time Hr: 2.43 Time Ot: 0"/>
    <n v="56.86"/>
    <n v="2267466"/>
    <m/>
    <x v="7"/>
  </r>
  <r>
    <n v="7550"/>
    <s v="Training"/>
    <n v="340"/>
    <d v="2023-08-04T00:00:00"/>
    <s v="Unprod Time: Task: T MF Time Hr: 2.43 Time Ot: 0"/>
    <n v="56.86"/>
    <n v="2298789"/>
    <m/>
    <x v="7"/>
  </r>
  <r>
    <n v="7550"/>
    <s v="Training"/>
    <n v="340"/>
    <d v="2023-08-25T00:00:00"/>
    <s v="Unprod Time: Task: T MF Time Hr: 2.43 Time Ot: 0"/>
    <n v="56.86"/>
    <n v="2324738"/>
    <m/>
    <x v="7"/>
  </r>
  <r>
    <n v="7550"/>
    <s v="Training"/>
    <n v="340"/>
    <d v="2023-10-05T00:00:00"/>
    <s v="Unprod Time: Task: T MF Time Hr: 2.43 Time Ot: 0"/>
    <n v="56.86"/>
    <n v="2377449"/>
    <m/>
    <x v="7"/>
  </r>
  <r>
    <n v="7550"/>
    <s v="Training"/>
    <n v="340"/>
    <d v="2023-11-17T00:00:00"/>
    <s v="Unprod Time: Task: T MF Time Hr: 2.43 Time Ot: 0"/>
    <n v="56.86"/>
    <n v="2433970"/>
    <m/>
    <x v="7"/>
  </r>
  <r>
    <n v="7550"/>
    <s v="Training"/>
    <n v="340"/>
    <d v="2023-12-05T00:00:00"/>
    <s v="Unprod Time: Task: T MF Time Hr: 2.43 Time Ot: 0"/>
    <n v="56.86"/>
    <n v="2458787"/>
    <m/>
    <x v="7"/>
  </r>
  <r>
    <n v="7550"/>
    <s v="Training"/>
    <n v="340"/>
    <d v="2024-02-13T00:00:00"/>
    <s v="Unprod Time: Task: T MF Time Hr: 2.43 Time Ot: 0"/>
    <n v="56.86"/>
    <n v="2543687"/>
    <m/>
    <x v="7"/>
  </r>
  <r>
    <n v="7550"/>
    <s v="Training"/>
    <n v="340"/>
    <d v="2023-05-29T00:00:00"/>
    <s v="Unprod Time: Task: T MF Time Hr: 2.45 Time Ot: 0"/>
    <n v="57.33"/>
    <n v="2211847"/>
    <m/>
    <x v="7"/>
  </r>
  <r>
    <n v="7550"/>
    <s v="Training"/>
    <n v="340"/>
    <d v="2023-05-30T00:00:00"/>
    <s v="Unprod Time: Task: T MF Time Hr: 2.45 Time Ot: 0"/>
    <n v="57.33"/>
    <n v="2213624"/>
    <m/>
    <x v="7"/>
  </r>
  <r>
    <n v="7550"/>
    <s v="Training"/>
    <n v="340"/>
    <d v="2023-05-31T00:00:00"/>
    <s v="Unprod Time: Task: T MF Time Hr: 2.45 Time Ot: 0"/>
    <n v="57.33"/>
    <n v="2216322"/>
    <m/>
    <x v="7"/>
  </r>
  <r>
    <n v="7550"/>
    <s v="Training"/>
    <n v="340"/>
    <d v="2023-06-14T00:00:00"/>
    <s v="Unprod Time: Task: T MF Time Hr: 2.45 Time Ot: 0"/>
    <n v="57.33"/>
    <n v="2232780"/>
    <m/>
    <x v="7"/>
  </r>
  <r>
    <n v="7550"/>
    <s v="Training"/>
    <n v="340"/>
    <d v="2023-06-16T00:00:00"/>
    <s v="Unprod Time: Task: T MF Time Hr: 2.45 Time Ot: 0"/>
    <n v="57.33"/>
    <n v="2236305"/>
    <m/>
    <x v="7"/>
  </r>
  <r>
    <n v="7550"/>
    <s v="Training"/>
    <n v="340"/>
    <d v="2023-07-10T00:00:00"/>
    <s v="Unprod Time: Task: T MF Time Hr: 2.45 Time Ot: 0"/>
    <n v="57.33"/>
    <n v="2267457"/>
    <m/>
    <x v="7"/>
  </r>
  <r>
    <n v="7550"/>
    <s v="Training"/>
    <n v="340"/>
    <d v="2023-08-03T00:00:00"/>
    <s v="Unprod Time: Task: T MF Time Hr: 2.45 Time Ot: 0"/>
    <n v="57.33"/>
    <n v="2296913"/>
    <m/>
    <x v="7"/>
  </r>
  <r>
    <n v="7550"/>
    <s v="Training"/>
    <n v="340"/>
    <d v="2023-08-08T00:00:00"/>
    <s v="Unprod Time: Task: T MF Time Hr: 2.45 Time Ot: 0"/>
    <n v="57.33"/>
    <n v="2302086"/>
    <m/>
    <x v="7"/>
  </r>
  <r>
    <n v="7550"/>
    <s v="Training"/>
    <n v="340"/>
    <d v="2023-08-31T00:00:00"/>
    <s v="Unprod Time: Task: T MF Time Hr: 2.45 Time Ot: 0"/>
    <n v="57.33"/>
    <n v="2332388"/>
    <m/>
    <x v="7"/>
  </r>
  <r>
    <n v="7550"/>
    <s v="Training"/>
    <n v="340"/>
    <d v="2023-10-18T00:00:00"/>
    <s v="Unprod Time: Task: T MF Time Hr: 2.45 Time Ot: 0"/>
    <n v="57.33"/>
    <n v="2394160"/>
    <m/>
    <x v="7"/>
  </r>
  <r>
    <n v="7550"/>
    <s v="Training"/>
    <n v="340"/>
    <d v="2023-11-07T00:00:00"/>
    <s v="Unprod Time: Task: T MF Time Hr: 2.45 Time Ot: 0"/>
    <n v="57.33"/>
    <n v="2419077"/>
    <m/>
    <x v="7"/>
  </r>
  <r>
    <n v="7550"/>
    <s v="Training"/>
    <n v="340"/>
    <d v="2023-12-07T00:00:00"/>
    <s v="Unprod Time: Task: T MF Time Hr: 2.45 Time Ot: 0"/>
    <n v="57.33"/>
    <n v="2462877"/>
    <m/>
    <x v="7"/>
  </r>
  <r>
    <n v="7550"/>
    <s v="Training"/>
    <n v="340"/>
    <d v="2023-12-11T00:00:00"/>
    <s v="Unprod Time: Task: T MF Time Hr: 2.45 Time Ot: 0"/>
    <n v="57.33"/>
    <n v="2466947"/>
    <m/>
    <x v="7"/>
  </r>
  <r>
    <n v="7550"/>
    <s v="Training"/>
    <n v="340"/>
    <d v="2024-02-05T00:00:00"/>
    <s v="Unprod Time: Task: T MF Time Hr: 2.45 Time Ot: 0"/>
    <n v="57.33"/>
    <n v="2533985"/>
    <m/>
    <x v="7"/>
  </r>
  <r>
    <n v="7550"/>
    <s v="Training"/>
    <n v="340"/>
    <d v="2023-05-22T00:00:00"/>
    <s v="Unprod Time: Task: T MF Time Hr: 2.47 Time Ot: 0"/>
    <n v="57.8"/>
    <n v="2202212"/>
    <m/>
    <x v="7"/>
  </r>
  <r>
    <n v="7550"/>
    <s v="Training"/>
    <n v="340"/>
    <d v="2023-06-12T00:00:00"/>
    <s v="Unprod Time: Task: T MF Time Hr: 2.47 Time Ot: 0"/>
    <n v="57.8"/>
    <n v="2229450"/>
    <m/>
    <x v="7"/>
  </r>
  <r>
    <n v="7550"/>
    <s v="Training"/>
    <n v="340"/>
    <d v="2023-06-13T00:00:00"/>
    <s v="Unprod Time: Task: T MF Time Hr: 2.47 Time Ot: 0"/>
    <n v="57.8"/>
    <n v="2230812"/>
    <m/>
    <x v="7"/>
  </r>
  <r>
    <n v="7550"/>
    <s v="Training"/>
    <n v="340"/>
    <d v="2023-06-14T00:00:00"/>
    <s v="Unprod Time: Task: T MF Time Hr: 2.47 Time Ot: 0"/>
    <n v="57.8"/>
    <n v="2232783"/>
    <m/>
    <x v="7"/>
  </r>
  <r>
    <n v="7550"/>
    <s v="Training"/>
    <n v="340"/>
    <d v="2023-07-06T00:00:00"/>
    <s v="Unprod Time: Task: T MF Time Hr: 2.47 Time Ot: 0"/>
    <n v="57.8"/>
    <n v="2262170"/>
    <m/>
    <x v="7"/>
  </r>
  <r>
    <n v="7550"/>
    <s v="Training"/>
    <n v="340"/>
    <d v="2023-07-17T00:00:00"/>
    <s v="Unprod Time: Task: T MF Time Hr: 2.47 Time Ot: 0"/>
    <n v="57.8"/>
    <n v="2272718"/>
    <m/>
    <x v="7"/>
  </r>
  <r>
    <n v="7550"/>
    <s v="Training"/>
    <n v="340"/>
    <d v="2023-08-01T00:00:00"/>
    <s v="Unprod Time: Task: T MF Time Hr: 2.47 Time Ot: 0"/>
    <n v="57.8"/>
    <n v="2293554"/>
    <m/>
    <x v="7"/>
  </r>
  <r>
    <n v="7550"/>
    <s v="Training"/>
    <n v="340"/>
    <d v="2023-08-08T00:00:00"/>
    <s v="Unprod Time: Task: T MF Time Hr: 2.47 Time Ot: 0"/>
    <n v="57.8"/>
    <n v="2302083"/>
    <m/>
    <x v="7"/>
  </r>
  <r>
    <n v="7550"/>
    <s v="Training"/>
    <n v="340"/>
    <d v="2023-09-26T00:00:00"/>
    <s v="Unprod Time: Task: T MF Time Hr: 2.47 Time Ot: 0"/>
    <n v="57.8"/>
    <n v="2364072"/>
    <m/>
    <x v="7"/>
  </r>
  <r>
    <n v="7550"/>
    <s v="Training"/>
    <n v="340"/>
    <d v="2023-09-29T00:00:00"/>
    <s v="Unprod Time: Task: T MF Time Hr: 2.47 Time Ot: 0"/>
    <n v="57.8"/>
    <n v="2370129"/>
    <m/>
    <x v="7"/>
  </r>
  <r>
    <n v="7550"/>
    <s v="Training"/>
    <n v="340"/>
    <d v="2023-10-06T00:00:00"/>
    <s v="Unprod Time: Task: T MF Time Hr: 2.47 Time Ot: 0"/>
    <n v="57.8"/>
    <n v="2379295"/>
    <m/>
    <x v="7"/>
  </r>
  <r>
    <n v="7550"/>
    <s v="Training"/>
    <n v="340"/>
    <d v="2023-11-20T00:00:00"/>
    <s v="Unprod Time: Task: T MF Time Hr: 2.47 Time Ot: 0"/>
    <n v="57.8"/>
    <n v="2436032"/>
    <m/>
    <x v="7"/>
  </r>
  <r>
    <n v="7550"/>
    <s v="Training"/>
    <n v="340"/>
    <d v="2024-02-16T00:00:00"/>
    <s v="Unprod Time: Task: T MF Time Hr: 2.47 Time Ot: 0"/>
    <n v="57.8"/>
    <n v="2549382"/>
    <m/>
    <x v="7"/>
  </r>
  <r>
    <n v="7550"/>
    <s v="Training"/>
    <n v="340"/>
    <d v="2024-02-22T00:00:00"/>
    <s v="Unprod Time: Task: T MF Time Hr: 2.47 Time Ot: 0"/>
    <n v="57.8"/>
    <n v="2557759"/>
    <m/>
    <x v="7"/>
  </r>
  <r>
    <n v="7550"/>
    <s v="Training"/>
    <n v="340"/>
    <d v="2024-02-27T00:00:00"/>
    <s v="Unprod Time: Task: T MF Time Hr: 2.47 Time Ot: 0"/>
    <n v="57.8"/>
    <n v="2564069"/>
    <m/>
    <x v="7"/>
  </r>
  <r>
    <n v="7550"/>
    <s v="Training"/>
    <n v="340"/>
    <d v="2024-02-28T00:00:00"/>
    <s v="Unprod Time: Task: T MF Time Hr: 2.47 Time Ot: 0"/>
    <n v="57.8"/>
    <n v="2566333"/>
    <m/>
    <x v="7"/>
  </r>
  <r>
    <n v="7550"/>
    <s v="Training"/>
    <n v="340"/>
    <d v="2024-02-29T00:00:00"/>
    <s v="Unprod Time: Task: T MF Time Hr: 2.47 Time Ot: 0"/>
    <n v="57.8"/>
    <n v="2568565"/>
    <m/>
    <x v="7"/>
  </r>
  <r>
    <n v="7550"/>
    <s v="Training"/>
    <n v="340"/>
    <d v="2023-06-06T00:00:00"/>
    <s v="Unprod Time: Task: T MF Time Hr: 2.48 Time Ot: 0"/>
    <n v="58.03"/>
    <n v="2221580"/>
    <m/>
    <x v="7"/>
  </r>
  <r>
    <n v="7550"/>
    <s v="Training"/>
    <n v="340"/>
    <d v="2023-06-19T00:00:00"/>
    <s v="Unprod Time: Task: T MF Time Hr: 2.48 Time Ot: 0"/>
    <n v="58.03"/>
    <n v="2238198"/>
    <m/>
    <x v="7"/>
  </r>
  <r>
    <n v="7550"/>
    <s v="Training"/>
    <n v="340"/>
    <d v="2023-06-29T00:00:00"/>
    <s v="Unprod Time: Task: T MF Time Hr: 2.48 Time Ot: 0"/>
    <n v="58.03"/>
    <n v="2252960"/>
    <m/>
    <x v="7"/>
  </r>
  <r>
    <n v="7550"/>
    <s v="Training"/>
    <n v="340"/>
    <d v="2023-07-07T00:00:00"/>
    <s v="Unprod Time: Task: T MF Time Hr: 2.48 Time Ot: 0"/>
    <n v="58.03"/>
    <n v="2263900"/>
    <m/>
    <x v="7"/>
  </r>
  <r>
    <n v="7550"/>
    <s v="Training"/>
    <n v="340"/>
    <d v="2023-07-17T00:00:00"/>
    <s v="Unprod Time: Task: T MF Time Hr: 2.48 Time Ot: 0"/>
    <n v="58.03"/>
    <n v="2272721"/>
    <m/>
    <x v="7"/>
  </r>
  <r>
    <n v="7550"/>
    <s v="Training"/>
    <n v="340"/>
    <d v="2023-07-19T00:00:00"/>
    <s v="Unprod Time: Task: T MF Time Hr: 2.48 Time Ot: 0"/>
    <n v="58.03"/>
    <n v="2276049"/>
    <m/>
    <x v="7"/>
  </r>
  <r>
    <n v="7550"/>
    <s v="Training"/>
    <n v="340"/>
    <d v="2023-07-24T00:00:00"/>
    <s v="Unprod Time: Task: T MF Time Hr: 2.48 Time Ot: 0"/>
    <n v="58.03"/>
    <n v="2281760"/>
    <m/>
    <x v="7"/>
  </r>
  <r>
    <n v="7550"/>
    <s v="Training"/>
    <n v="340"/>
    <d v="2023-08-07T00:00:00"/>
    <s v="Unprod Time: Task: T MF Time Hr: 2.48 Time Ot: 0"/>
    <n v="58.03"/>
    <n v="2300502"/>
    <m/>
    <x v="7"/>
  </r>
  <r>
    <n v="7550"/>
    <s v="Training"/>
    <n v="340"/>
    <d v="2023-08-15T00:00:00"/>
    <s v="Unprod Time: Task: T MF Time Hr: 2.48 Time Ot: 0"/>
    <n v="58.03"/>
    <n v="2310613"/>
    <m/>
    <x v="7"/>
  </r>
  <r>
    <n v="7550"/>
    <s v="Training"/>
    <n v="340"/>
    <d v="2023-08-17T00:00:00"/>
    <s v="Unprod Time: Task: T MF Time Hr: 2.48 Time Ot: 0"/>
    <n v="58.03"/>
    <n v="2314198"/>
    <m/>
    <x v="7"/>
  </r>
  <r>
    <n v="7550"/>
    <s v="Training"/>
    <n v="340"/>
    <d v="2023-08-24T00:00:00"/>
    <s v="Unprod Time: Task: T MF Time Hr: 2.48 Time Ot: 0"/>
    <n v="58.03"/>
    <n v="2323172"/>
    <m/>
    <x v="7"/>
  </r>
  <r>
    <n v="7550"/>
    <s v="Training"/>
    <n v="340"/>
    <d v="2023-09-01T00:00:00"/>
    <s v="Unprod Time: Task: T MF Time Hr: 2.48 Time Ot: 0"/>
    <n v="58.03"/>
    <n v="2334440"/>
    <m/>
    <x v="7"/>
  </r>
  <r>
    <n v="7550"/>
    <s v="Training"/>
    <n v="340"/>
    <d v="2023-09-11T00:00:00"/>
    <s v="Unprod Time: Task: T MF Time Hr: 2.48 Time Ot: 0"/>
    <n v="58.03"/>
    <n v="2344669"/>
    <m/>
    <x v="7"/>
  </r>
  <r>
    <n v="7550"/>
    <s v="Training"/>
    <n v="340"/>
    <d v="2023-09-19T00:00:00"/>
    <s v="Unprod Time: Task: T MF Time Hr: 2.48 Time Ot: 0"/>
    <n v="58.03"/>
    <n v="2355227"/>
    <m/>
    <x v="7"/>
  </r>
  <r>
    <n v="7550"/>
    <s v="Training"/>
    <n v="340"/>
    <d v="2023-09-21T00:00:00"/>
    <s v="Unprod Time: Task: T MF Time Hr: 2.48 Time Ot: 0"/>
    <n v="58.03"/>
    <n v="2358763"/>
    <m/>
    <x v="7"/>
  </r>
  <r>
    <n v="7550"/>
    <s v="Training"/>
    <n v="340"/>
    <d v="2023-10-03T00:00:00"/>
    <s v="Unprod Time: Task: T MF Time Hr: 2.48 Time Ot: 0"/>
    <n v="58.03"/>
    <n v="2373863"/>
    <m/>
    <x v="7"/>
  </r>
  <r>
    <n v="7550"/>
    <s v="Training"/>
    <n v="340"/>
    <d v="2023-10-06T00:00:00"/>
    <s v="Unprod Time: Task: T MF Time Hr: 2.48 Time Ot: 0"/>
    <n v="58.03"/>
    <n v="2379292"/>
    <m/>
    <x v="7"/>
  </r>
  <r>
    <n v="7550"/>
    <s v="Training"/>
    <n v="340"/>
    <d v="2023-10-11T00:00:00"/>
    <s v="Unprod Time: Task: T MF Time Hr: 2.48 Time Ot: 0"/>
    <n v="58.03"/>
    <n v="2384984"/>
    <m/>
    <x v="7"/>
  </r>
  <r>
    <n v="7550"/>
    <s v="Training"/>
    <n v="340"/>
    <d v="2023-10-13T00:00:00"/>
    <s v="Unprod Time: Task: T MF Time Hr: 2.48 Time Ot: 0"/>
    <n v="58.03"/>
    <n v="2388827"/>
    <m/>
    <x v="7"/>
  </r>
  <r>
    <n v="7550"/>
    <s v="Training"/>
    <n v="340"/>
    <d v="2023-10-20T00:00:00"/>
    <s v="Unprod Time: Task: T MF Time Hr: 2.48 Time Ot: 0"/>
    <n v="58.03"/>
    <n v="2397660"/>
    <m/>
    <x v="7"/>
  </r>
  <r>
    <n v="7550"/>
    <s v="Training"/>
    <n v="340"/>
    <d v="2023-10-20T00:00:00"/>
    <s v="Unprod Time: Task: T MF Time Hr: 2.48 Time Ot: 0"/>
    <n v="58.03"/>
    <n v="2397663"/>
    <m/>
    <x v="7"/>
  </r>
  <r>
    <n v="7550"/>
    <s v="Training"/>
    <n v="340"/>
    <d v="2023-10-26T00:00:00"/>
    <s v="Unprod Time: Task: T MF Time Hr: 2.48 Time Ot: 0"/>
    <n v="58.03"/>
    <n v="2403398"/>
    <m/>
    <x v="7"/>
  </r>
  <r>
    <n v="7550"/>
    <s v="Training"/>
    <n v="340"/>
    <d v="2023-10-26T00:00:00"/>
    <s v="Unprod Time: Task: T MF Time Hr: 2.48 Time Ot: 0"/>
    <n v="58.03"/>
    <n v="2403401"/>
    <m/>
    <x v="7"/>
  </r>
  <r>
    <n v="7550"/>
    <s v="Training"/>
    <n v="340"/>
    <d v="2023-10-30T00:00:00"/>
    <s v="Unprod Time: Task: T MF Time Hr: 2.48 Time Ot: 0"/>
    <n v="58.03"/>
    <n v="2407582"/>
    <m/>
    <x v="7"/>
  </r>
  <r>
    <n v="7550"/>
    <s v="Training"/>
    <n v="340"/>
    <d v="2023-11-06T00:00:00"/>
    <s v="Unprod Time: Task: T MF Time Hr: 2.48 Time Ot: 0"/>
    <n v="58.03"/>
    <n v="2417416"/>
    <m/>
    <x v="7"/>
  </r>
  <r>
    <n v="7550"/>
    <s v="Training"/>
    <n v="340"/>
    <d v="2024-01-24T00:00:00"/>
    <s v="Unprod Time: Task: T MF Time Hr: 2.48 Time Ot: 0"/>
    <n v="58.03"/>
    <n v="2521008"/>
    <m/>
    <x v="7"/>
  </r>
  <r>
    <n v="7550"/>
    <s v="Training"/>
    <n v="340"/>
    <d v="2024-01-30T00:00:00"/>
    <s v="Unprod Time: Task: T MF Time Hr: 2.48 Time Ot: 0"/>
    <n v="58.03"/>
    <n v="2525631"/>
    <m/>
    <x v="7"/>
  </r>
  <r>
    <n v="7550"/>
    <s v="Training"/>
    <n v="340"/>
    <d v="2024-02-01T00:00:00"/>
    <s v="Unprod Time: Task: T MF Time Hr: 2.48 Time Ot: 0"/>
    <n v="58.03"/>
    <n v="2530398"/>
    <m/>
    <x v="7"/>
  </r>
  <r>
    <n v="7550"/>
    <s v="Training"/>
    <n v="340"/>
    <d v="2023-05-24T00:00:00"/>
    <s v="Unprod Time: Task: T MF Time Hr: 2.5 Time Ot: 0"/>
    <n v="58.5"/>
    <n v="2205980"/>
    <m/>
    <x v="7"/>
  </r>
  <r>
    <n v="7550"/>
    <s v="Training"/>
    <n v="340"/>
    <d v="2023-06-06T00:00:00"/>
    <s v="Unprod Time: Task: T MF Time Hr: 2.5 Time Ot: 0"/>
    <n v="58.5"/>
    <n v="2221583"/>
    <m/>
    <x v="7"/>
  </r>
  <r>
    <n v="7550"/>
    <s v="Training"/>
    <n v="340"/>
    <d v="2023-06-29T00:00:00"/>
    <s v="Unprod Time: Task: T MF Time Hr: 2.5 Time Ot: 0"/>
    <n v="58.5"/>
    <n v="2252963"/>
    <m/>
    <x v="7"/>
  </r>
  <r>
    <n v="7550"/>
    <s v="Training"/>
    <n v="340"/>
    <d v="2023-07-19T00:00:00"/>
    <s v="Unprod Time: Task: T MF Time Hr: 2.5 Time Ot: 0"/>
    <n v="58.5"/>
    <n v="2276052"/>
    <m/>
    <x v="7"/>
  </r>
  <r>
    <n v="7550"/>
    <s v="Training"/>
    <n v="340"/>
    <d v="2023-07-24T00:00:00"/>
    <s v="Unprod Time: Task: T MF Time Hr: 2.5 Time Ot: 0"/>
    <n v="58.5"/>
    <n v="2281763"/>
    <m/>
    <x v="7"/>
  </r>
  <r>
    <n v="7550"/>
    <s v="Training"/>
    <n v="340"/>
    <d v="2023-08-10T00:00:00"/>
    <s v="Unprod Time: Task: T MF Time Hr: 2.5 Time Ot: 0"/>
    <n v="58.5"/>
    <n v="2305378"/>
    <m/>
    <x v="7"/>
  </r>
  <r>
    <n v="7550"/>
    <s v="Training"/>
    <n v="340"/>
    <d v="2023-08-11T00:00:00"/>
    <s v="Unprod Time: Task: T MF Time Hr: 2.5 Time Ot: 0"/>
    <n v="58.5"/>
    <n v="2307205"/>
    <m/>
    <x v="7"/>
  </r>
  <r>
    <n v="7550"/>
    <s v="Training"/>
    <n v="340"/>
    <d v="2023-09-27T00:00:00"/>
    <s v="Unprod Time: Task: T MF Time Hr: 2.5 Time Ot: 0"/>
    <n v="58.5"/>
    <n v="2366396"/>
    <m/>
    <x v="7"/>
  </r>
  <r>
    <n v="7550"/>
    <s v="Training"/>
    <n v="340"/>
    <d v="2023-09-29T00:00:00"/>
    <s v="Unprod Time: Task: T MF Time Hr: 2.5 Time Ot: 0"/>
    <n v="58.5"/>
    <n v="2370126"/>
    <m/>
    <x v="7"/>
  </r>
  <r>
    <n v="7550"/>
    <s v="Training"/>
    <n v="340"/>
    <d v="2023-10-03T00:00:00"/>
    <s v="Unprod Time: Task: T MF Time Hr: 2.5 Time Ot: 0"/>
    <n v="58.5"/>
    <n v="2373860"/>
    <m/>
    <x v="7"/>
  </r>
  <r>
    <n v="7550"/>
    <s v="Training"/>
    <n v="340"/>
    <d v="2023-11-01T00:00:00"/>
    <s v="Unprod Time: Task: T MF Time Hr: 2.5 Time Ot: 0"/>
    <n v="58.5"/>
    <n v="2411798"/>
    <m/>
    <x v="7"/>
  </r>
  <r>
    <n v="7550"/>
    <s v="Training"/>
    <n v="340"/>
    <d v="2023-11-03T00:00:00"/>
    <s v="Unprod Time: Task: T MF Time Hr: 2.5 Time Ot: 0"/>
    <n v="58.5"/>
    <n v="2415288"/>
    <m/>
    <x v="7"/>
  </r>
  <r>
    <n v="7550"/>
    <s v="Training"/>
    <n v="340"/>
    <d v="2023-11-27T00:00:00"/>
    <s v="Unprod Time: Task: T MF Time Hr: 2.5 Time Ot: 0"/>
    <n v="58.5"/>
    <n v="2445687"/>
    <m/>
    <x v="7"/>
  </r>
  <r>
    <n v="7550"/>
    <s v="Training"/>
    <n v="340"/>
    <d v="2024-01-15T00:00:00"/>
    <s v="Unprod Time: Task: T MF Time Hr: 2.5 Time Ot: 0"/>
    <n v="58.5"/>
    <n v="2506614"/>
    <m/>
    <x v="7"/>
  </r>
  <r>
    <n v="7550"/>
    <s v="Training"/>
    <n v="340"/>
    <d v="2024-01-26T00:00:00"/>
    <s v="Unprod Time: Task: T MF Time Hr: 2.5 Time Ot: 0"/>
    <n v="58.5"/>
    <n v="2523191"/>
    <m/>
    <x v="7"/>
  </r>
  <r>
    <n v="7550"/>
    <s v="Training"/>
    <n v="340"/>
    <d v="2024-02-14T00:00:00"/>
    <s v="Unprod Time: Task: T MF Time Hr: 2.5 Time Ot: 0"/>
    <n v="58.5"/>
    <n v="2545629"/>
    <m/>
    <x v="7"/>
  </r>
  <r>
    <n v="7550"/>
    <s v="Training"/>
    <n v="340"/>
    <d v="2023-05-25T00:00:00"/>
    <s v="Unprod Time: Task: T MF Time Hr: 2.52 Time Ot: 0"/>
    <n v="58.97"/>
    <n v="2207787"/>
    <m/>
    <x v="7"/>
  </r>
  <r>
    <n v="7550"/>
    <s v="Training"/>
    <n v="340"/>
    <d v="2023-05-30T00:00:00"/>
    <s v="Unprod Time: Task: T MF Time Hr: 2.52 Time Ot: 0"/>
    <n v="58.97"/>
    <n v="2213621"/>
    <m/>
    <x v="7"/>
  </r>
  <r>
    <n v="7550"/>
    <s v="Training"/>
    <n v="340"/>
    <d v="2023-06-02T00:00:00"/>
    <s v="Unprod Time: Task: T MF Time Hr: 2.52 Time Ot: 0"/>
    <n v="58.97"/>
    <n v="2219752"/>
    <m/>
    <x v="7"/>
  </r>
  <r>
    <n v="7550"/>
    <s v="Training"/>
    <n v="340"/>
    <d v="2023-06-23T00:00:00"/>
    <s v="Unprod Time: Task: T MF Time Hr: 2.52 Time Ot: 0"/>
    <n v="58.97"/>
    <n v="2245428"/>
    <m/>
    <x v="7"/>
  </r>
  <r>
    <n v="7550"/>
    <s v="Training"/>
    <n v="340"/>
    <d v="2023-06-30T00:00:00"/>
    <s v="Unprod Time: Task: T MF Time Hr: 2.52 Time Ot: 0"/>
    <n v="58.97"/>
    <n v="2255337"/>
    <m/>
    <x v="7"/>
  </r>
  <r>
    <n v="7550"/>
    <s v="Training"/>
    <n v="340"/>
    <d v="2023-07-12T00:00:00"/>
    <s v="Unprod Time: Task: T MF Time Hr: 2.52 Time Ot: 0"/>
    <n v="58.97"/>
    <n v="2269056"/>
    <m/>
    <x v="7"/>
  </r>
  <r>
    <n v="7550"/>
    <s v="Training"/>
    <n v="340"/>
    <d v="2023-08-16T00:00:00"/>
    <s v="Unprod Time: Task: T MF Time Hr: 2.52 Time Ot: 0"/>
    <n v="58.97"/>
    <n v="2312393"/>
    <m/>
    <x v="7"/>
  </r>
  <r>
    <n v="7550"/>
    <s v="Training"/>
    <n v="340"/>
    <d v="2023-09-14T00:00:00"/>
    <s v="Unprod Time: Task: T MF Time Hr: 2.52 Time Ot: 0"/>
    <n v="58.97"/>
    <n v="2350143"/>
    <m/>
    <x v="7"/>
  </r>
  <r>
    <n v="7550"/>
    <s v="Training"/>
    <n v="340"/>
    <d v="2023-09-28T00:00:00"/>
    <s v="Unprod Time: Task: T MF Time Hr: 2.52 Time Ot: 0"/>
    <n v="58.97"/>
    <n v="2368304"/>
    <m/>
    <x v="7"/>
  </r>
  <r>
    <n v="7550"/>
    <s v="Training"/>
    <n v="340"/>
    <d v="2023-10-04T00:00:00"/>
    <s v="Unprod Time: Task: T MF Time Hr: 2.52 Time Ot: 0"/>
    <n v="58.97"/>
    <n v="2375779"/>
    <m/>
    <x v="7"/>
  </r>
  <r>
    <n v="7550"/>
    <s v="Training"/>
    <n v="340"/>
    <d v="2023-10-25T00:00:00"/>
    <s v="Unprod Time: Task: T MF Time Hr: 2.52 Time Ot: 0"/>
    <n v="58.97"/>
    <n v="2401755"/>
    <m/>
    <x v="7"/>
  </r>
  <r>
    <n v="7550"/>
    <s v="Training"/>
    <n v="340"/>
    <d v="2023-11-03T00:00:00"/>
    <s v="Unprod Time: Task: T MF Time Hr: 2.52 Time Ot: 0"/>
    <n v="58.97"/>
    <n v="2415285"/>
    <m/>
    <x v="7"/>
  </r>
  <r>
    <n v="7550"/>
    <s v="Training"/>
    <n v="340"/>
    <d v="2023-11-07T00:00:00"/>
    <s v="Unprod Time: Task: T MF Time Hr: 2.52 Time Ot: 0"/>
    <n v="58.97"/>
    <n v="2419080"/>
    <m/>
    <x v="7"/>
  </r>
  <r>
    <n v="7550"/>
    <s v="Training"/>
    <n v="340"/>
    <d v="2023-12-13T00:00:00"/>
    <s v="Unprod Time: Task: T MF Time Hr: 2.52 Time Ot: 0"/>
    <n v="58.97"/>
    <n v="2470809"/>
    <m/>
    <x v="7"/>
  </r>
  <r>
    <n v="7550"/>
    <s v="Training"/>
    <n v="340"/>
    <d v="2023-12-27T00:00:00"/>
    <s v="Unprod Time: Task: T MF Time Hr: 2.52 Time Ot: 0"/>
    <n v="58.97"/>
    <n v="2486795"/>
    <m/>
    <x v="7"/>
  </r>
  <r>
    <n v="7550"/>
    <s v="Training"/>
    <n v="340"/>
    <d v="2024-01-24T00:00:00"/>
    <s v="Unprod Time: Task: T MF Time Hr: 2.52 Time Ot: 0"/>
    <n v="58.97"/>
    <n v="2521005"/>
    <m/>
    <x v="7"/>
  </r>
  <r>
    <n v="7550"/>
    <s v="Training"/>
    <n v="340"/>
    <d v="2024-02-19T00:00:00"/>
    <s v="Unprod Time: Task: T MF Time Hr: 2.52 Time Ot: 0"/>
    <n v="58.97"/>
    <n v="2552036"/>
    <m/>
    <x v="7"/>
  </r>
  <r>
    <n v="7550"/>
    <s v="Training"/>
    <n v="340"/>
    <d v="2024-02-21T00:00:00"/>
    <s v="Unprod Time: Task: T MF Time Hr: 2.52 Time Ot: 0"/>
    <n v="58.97"/>
    <n v="2555965"/>
    <m/>
    <x v="7"/>
  </r>
  <r>
    <n v="7550"/>
    <s v="Training"/>
    <n v="340"/>
    <d v="2023-06-08T00:00:00"/>
    <s v="Unprod Time: Task: T MF Time Hr: 2.53 Time Ot: 0"/>
    <n v="59.2"/>
    <n v="2225475"/>
    <m/>
    <x v="7"/>
  </r>
  <r>
    <n v="7550"/>
    <s v="Training"/>
    <n v="340"/>
    <d v="2023-06-12T00:00:00"/>
    <s v="Unprod Time: Task: T MF Time Hr: 2.53 Time Ot: 0"/>
    <n v="59.2"/>
    <n v="2229447"/>
    <m/>
    <x v="7"/>
  </r>
  <r>
    <n v="7550"/>
    <s v="Training"/>
    <n v="340"/>
    <d v="2023-06-16T00:00:00"/>
    <s v="Unprod Time: Task: T MF Time Hr: 2.53 Time Ot: 0"/>
    <n v="59.2"/>
    <n v="2236302"/>
    <m/>
    <x v="7"/>
  </r>
  <r>
    <n v="7550"/>
    <s v="Training"/>
    <n v="340"/>
    <d v="2023-06-21T00:00:00"/>
    <s v="Unprod Time: Task: T MF Time Hr: 2.53 Time Ot: 0"/>
    <n v="59.2"/>
    <n v="2241815"/>
    <m/>
    <x v="7"/>
  </r>
  <r>
    <n v="7550"/>
    <s v="Training"/>
    <n v="340"/>
    <d v="2023-06-26T00:00:00"/>
    <s v="Unprod Time: Task: T MF Time Hr: 2.53 Time Ot: 0"/>
    <n v="59.2"/>
    <n v="2247419"/>
    <m/>
    <x v="7"/>
  </r>
  <r>
    <n v="7550"/>
    <s v="Training"/>
    <n v="340"/>
    <d v="2023-06-28T00:00:00"/>
    <s v="Unprod Time: Task: T MF Time Hr: 2.53 Time Ot: 0"/>
    <n v="59.2"/>
    <n v="2251033"/>
    <m/>
    <x v="7"/>
  </r>
  <r>
    <n v="7550"/>
    <s v="Training"/>
    <n v="340"/>
    <d v="2023-07-03T00:00:00"/>
    <s v="Unprod Time: Task: T MF Time Hr: 2.53 Time Ot: 0"/>
    <n v="59.2"/>
    <n v="2257273"/>
    <m/>
    <x v="7"/>
  </r>
  <r>
    <n v="7550"/>
    <s v="Training"/>
    <n v="340"/>
    <d v="2023-07-04T00:00:00"/>
    <s v="Unprod Time: Task: T MF Time Hr: 2.53 Time Ot: 0"/>
    <n v="59.2"/>
    <n v="2258812"/>
    <m/>
    <x v="7"/>
  </r>
  <r>
    <n v="7550"/>
    <s v="Training"/>
    <n v="340"/>
    <d v="2023-07-05T00:00:00"/>
    <s v="Unprod Time: Task: T MF Time Hr: 2.53 Time Ot: 0"/>
    <n v="59.2"/>
    <n v="2260533"/>
    <m/>
    <x v="7"/>
  </r>
  <r>
    <n v="7550"/>
    <s v="Training"/>
    <n v="340"/>
    <d v="2023-07-13T00:00:00"/>
    <s v="Unprod Time: Task: T MF Time Hr: 2.53 Time Ot: 0"/>
    <n v="59.2"/>
    <n v="2270865"/>
    <m/>
    <x v="7"/>
  </r>
  <r>
    <n v="7550"/>
    <s v="Training"/>
    <n v="340"/>
    <d v="2023-07-18T00:00:00"/>
    <s v="Unprod Time: Task: T MF Time Hr: 2.53 Time Ot: 0"/>
    <n v="59.2"/>
    <n v="2274281"/>
    <m/>
    <x v="7"/>
  </r>
  <r>
    <n v="7550"/>
    <s v="Training"/>
    <n v="340"/>
    <d v="2023-07-20T00:00:00"/>
    <s v="Unprod Time: Task: T MF Time Hr: 2.53 Time Ot: 0"/>
    <n v="59.2"/>
    <n v="2277966"/>
    <m/>
    <x v="7"/>
  </r>
  <r>
    <n v="7550"/>
    <s v="Training"/>
    <n v="340"/>
    <d v="2023-07-31T00:00:00"/>
    <s v="Unprod Time: Task: T MF Time Hr: 2.53 Time Ot: 0"/>
    <n v="59.2"/>
    <n v="2291972"/>
    <m/>
    <x v="7"/>
  </r>
  <r>
    <n v="7550"/>
    <s v="Training"/>
    <n v="340"/>
    <d v="2023-08-01T00:00:00"/>
    <s v="Unprod Time: Task: T MF Time Hr: 2.53 Time Ot: 0"/>
    <n v="59.2"/>
    <n v="2293551"/>
    <m/>
    <x v="7"/>
  </r>
  <r>
    <n v="7550"/>
    <s v="Training"/>
    <n v="340"/>
    <d v="2023-09-04T00:00:00"/>
    <s v="Unprod Time: Task: T MF Time Hr: 2.53 Time Ot: 0"/>
    <n v="59.2"/>
    <n v="2335956"/>
    <m/>
    <x v="7"/>
  </r>
  <r>
    <n v="7550"/>
    <s v="Training"/>
    <n v="340"/>
    <d v="2023-09-06T00:00:00"/>
    <s v="Unprod Time: Task: T MF Time Hr: 2.53 Time Ot: 0"/>
    <n v="59.2"/>
    <n v="2339623"/>
    <m/>
    <x v="7"/>
  </r>
  <r>
    <n v="7550"/>
    <s v="Training"/>
    <n v="340"/>
    <d v="2023-09-15T00:00:00"/>
    <s v="Unprod Time: Task: T MF Time Hr: 2.53 Time Ot: 0"/>
    <n v="59.2"/>
    <n v="2351584"/>
    <m/>
    <x v="7"/>
  </r>
  <r>
    <n v="7550"/>
    <s v="Training"/>
    <n v="340"/>
    <d v="2023-09-25T00:00:00"/>
    <s v="Unprod Time: Task: T MF Time Hr: 2.53 Time Ot: 0"/>
    <n v="59.2"/>
    <n v="2362506"/>
    <m/>
    <x v="7"/>
  </r>
  <r>
    <n v="7550"/>
    <s v="Training"/>
    <n v="340"/>
    <d v="2023-12-12T00:00:00"/>
    <s v="Unprod Time: Task: T MF Time Hr: 2.53 Time Ot: 0"/>
    <n v="59.2"/>
    <n v="2468779"/>
    <m/>
    <x v="7"/>
  </r>
  <r>
    <n v="7550"/>
    <s v="Training"/>
    <n v="340"/>
    <d v="2023-12-27T00:00:00"/>
    <s v="Unprod Time: Task: T MF Time Hr: 2.53 Time Ot: 0"/>
    <n v="59.2"/>
    <n v="2486798"/>
    <m/>
    <x v="7"/>
  </r>
  <r>
    <n v="7550"/>
    <s v="Training"/>
    <n v="340"/>
    <d v="2024-02-19T00:00:00"/>
    <s v="Unprod Time: Task: T MF Time Hr: 2.53 Time Ot: 0"/>
    <n v="59.2"/>
    <n v="2552033"/>
    <m/>
    <x v="7"/>
  </r>
  <r>
    <n v="7550"/>
    <s v="Training"/>
    <n v="340"/>
    <d v="2024-02-23T00:00:00"/>
    <s v="Unprod Time: Task: T MF Time Hr: 2.53 Time Ot: 0"/>
    <n v="59.2"/>
    <n v="2559496"/>
    <m/>
    <x v="7"/>
  </r>
  <r>
    <n v="7550"/>
    <s v="Training"/>
    <n v="340"/>
    <d v="2023-05-31T00:00:00"/>
    <s v="Unprod Time: Task: T MF Time Hr: 2.55 Time Ot: 0"/>
    <n v="59.67"/>
    <n v="2216319"/>
    <m/>
    <x v="7"/>
  </r>
  <r>
    <n v="7550"/>
    <s v="Training"/>
    <n v="340"/>
    <d v="2023-06-26T00:00:00"/>
    <s v="Unprod Time: Task: T MF Time Hr: 2.55 Time Ot: 0"/>
    <n v="59.67"/>
    <n v="2247422"/>
    <m/>
    <x v="7"/>
  </r>
  <r>
    <n v="7550"/>
    <s v="Training"/>
    <n v="340"/>
    <d v="2023-06-27T00:00:00"/>
    <s v="Unprod Time: Task: T MF Time Hr: 2.55 Time Ot: 0"/>
    <n v="59.67"/>
    <n v="2249132"/>
    <m/>
    <x v="7"/>
  </r>
  <r>
    <n v="7550"/>
    <s v="Training"/>
    <n v="340"/>
    <d v="2023-06-28T00:00:00"/>
    <s v="Unprod Time: Task: T MF Time Hr: 2.55 Time Ot: 0"/>
    <n v="59.67"/>
    <n v="2251030"/>
    <m/>
    <x v="7"/>
  </r>
  <r>
    <n v="7550"/>
    <s v="Training"/>
    <n v="340"/>
    <d v="2023-07-12T00:00:00"/>
    <s v="Unprod Time: Task: T MF Time Hr: 2.55 Time Ot: 0"/>
    <n v="59.67"/>
    <n v="2269059"/>
    <m/>
    <x v="7"/>
  </r>
  <r>
    <n v="7550"/>
    <s v="Training"/>
    <n v="340"/>
    <d v="2023-08-14T00:00:00"/>
    <s v="Unprod Time: Task: T MF Time Hr: 2.55 Time Ot: 0"/>
    <n v="59.67"/>
    <n v="2309095"/>
    <m/>
    <x v="7"/>
  </r>
  <r>
    <n v="7550"/>
    <s v="Training"/>
    <n v="340"/>
    <d v="2023-08-18T00:00:00"/>
    <s v="Unprod Time: Task: T MF Time Hr: 2.55 Time Ot: 0"/>
    <n v="59.67"/>
    <n v="2315634"/>
    <m/>
    <x v="7"/>
  </r>
  <r>
    <n v="7550"/>
    <s v="Training"/>
    <n v="340"/>
    <d v="2023-09-20T00:00:00"/>
    <s v="Unprod Time: Task: T MF Time Hr: 2.55 Time Ot: 0"/>
    <n v="59.67"/>
    <n v="2356979"/>
    <m/>
    <x v="7"/>
  </r>
  <r>
    <n v="7550"/>
    <s v="Training"/>
    <n v="340"/>
    <d v="2023-10-09T00:00:00"/>
    <s v="Unprod Time: Task: T MF Time Hr: 2.55 Time Ot: 0"/>
    <n v="59.67"/>
    <n v="2381356"/>
    <m/>
    <x v="7"/>
  </r>
  <r>
    <n v="7550"/>
    <s v="Training"/>
    <n v="340"/>
    <d v="2023-10-10T00:00:00"/>
    <s v="Unprod Time: Task: T MF Time Hr: 2.55 Time Ot: 0"/>
    <n v="59.67"/>
    <n v="2383193"/>
    <m/>
    <x v="7"/>
  </r>
  <r>
    <n v="7550"/>
    <s v="Training"/>
    <n v="340"/>
    <d v="2023-10-11T00:00:00"/>
    <s v="Unprod Time: Task: T MF Time Hr: 2.55 Time Ot: 0"/>
    <n v="59.67"/>
    <n v="2384981"/>
    <m/>
    <x v="7"/>
  </r>
  <r>
    <n v="7550"/>
    <s v="Training"/>
    <n v="340"/>
    <d v="2023-10-18T00:00:00"/>
    <s v="Unprod Time: Task: T MF Time Hr: 2.55 Time Ot: 0"/>
    <n v="59.67"/>
    <n v="2394157"/>
    <m/>
    <x v="7"/>
  </r>
  <r>
    <n v="7550"/>
    <s v="Training"/>
    <n v="340"/>
    <d v="2023-10-25T00:00:00"/>
    <s v="Unprod Time: Task: T MF Time Hr: 2.55 Time Ot: 0"/>
    <n v="59.67"/>
    <n v="2401752"/>
    <m/>
    <x v="7"/>
  </r>
  <r>
    <n v="7550"/>
    <s v="Training"/>
    <n v="340"/>
    <d v="2023-11-01T00:00:00"/>
    <s v="Unprod Time: Task: T MF Time Hr: 2.55 Time Ot: 0"/>
    <n v="59.67"/>
    <n v="2411801"/>
    <m/>
    <x v="7"/>
  </r>
  <r>
    <n v="7550"/>
    <s v="Training"/>
    <n v="340"/>
    <d v="2023-12-29T00:00:00"/>
    <s v="Unprod Time: Task: T MF Time Hr: 2.55 Time Ot: 0"/>
    <n v="59.67"/>
    <n v="2490873"/>
    <m/>
    <x v="7"/>
  </r>
  <r>
    <n v="7550"/>
    <s v="Training"/>
    <n v="340"/>
    <d v="2024-01-18T00:00:00"/>
    <s v="Unprod Time: Task: T MF Time Hr: 2.55 Time Ot: 0"/>
    <n v="59.67"/>
    <n v="2511705"/>
    <m/>
    <x v="7"/>
  </r>
  <r>
    <n v="7550"/>
    <s v="Training"/>
    <n v="340"/>
    <d v="2024-01-25T00:00:00"/>
    <s v="Unprod Time: Task: T MF Time Hr: 2.55 Time Ot: 0"/>
    <n v="59.67"/>
    <n v="2521014"/>
    <m/>
    <x v="7"/>
  </r>
  <r>
    <n v="7550"/>
    <s v="Training"/>
    <n v="340"/>
    <d v="2024-02-01T00:00:00"/>
    <s v="Unprod Time: Task: T MF Time Hr: 2.55 Time Ot: 0"/>
    <n v="59.67"/>
    <n v="2530394"/>
    <m/>
    <x v="7"/>
  </r>
  <r>
    <n v="7550"/>
    <s v="Training"/>
    <n v="340"/>
    <d v="2024-02-02T00:00:00"/>
    <s v="Unprod Time: Task: T MF Time Hr: 2.55 Time Ot: 0"/>
    <n v="59.67"/>
    <n v="2532215"/>
    <m/>
    <x v="7"/>
  </r>
  <r>
    <n v="7550"/>
    <s v="Training"/>
    <n v="340"/>
    <d v="2023-05-29T00:00:00"/>
    <s v="Unprod Time: Task: T MF Time Hr: 2.57 Time Ot: 0"/>
    <n v="60.14"/>
    <n v="2211844"/>
    <m/>
    <x v="7"/>
  </r>
  <r>
    <n v="7550"/>
    <s v="Training"/>
    <n v="340"/>
    <d v="2023-06-08T00:00:00"/>
    <s v="Unprod Time: Task: T MF Time Hr: 2.57 Time Ot: 0"/>
    <n v="60.14"/>
    <n v="2225478"/>
    <m/>
    <x v="7"/>
  </r>
  <r>
    <n v="7550"/>
    <s v="Training"/>
    <n v="340"/>
    <d v="2023-06-09T00:00:00"/>
    <s v="Unprod Time: Task: T MF Time Hr: 2.57 Time Ot: 0"/>
    <n v="60.14"/>
    <n v="2227193"/>
    <m/>
    <x v="7"/>
  </r>
  <r>
    <n v="7550"/>
    <s v="Training"/>
    <n v="340"/>
    <d v="2023-08-09T00:00:00"/>
    <s v="Unprod Time: Task: T MF Time Hr: 2.57 Time Ot: 0"/>
    <n v="60.14"/>
    <n v="2303790"/>
    <m/>
    <x v="7"/>
  </r>
  <r>
    <n v="7550"/>
    <s v="Training"/>
    <n v="340"/>
    <d v="2023-08-17T00:00:00"/>
    <s v="Unprod Time: Task: T MF Time Hr: 2.57 Time Ot: 0"/>
    <n v="60.14"/>
    <n v="2314201"/>
    <m/>
    <x v="7"/>
  </r>
  <r>
    <n v="7550"/>
    <s v="Training"/>
    <n v="340"/>
    <d v="2023-08-22T00:00:00"/>
    <s v="Unprod Time: Task: T MF Time Hr: 2.57 Time Ot: 0"/>
    <n v="60.14"/>
    <n v="2319389"/>
    <m/>
    <x v="7"/>
  </r>
  <r>
    <n v="7550"/>
    <s v="Training"/>
    <n v="340"/>
    <d v="2023-08-28T00:00:00"/>
    <s v="Unprod Time: Task: T MF Time Hr: 2.57 Time Ot: 0"/>
    <n v="60.14"/>
    <n v="2327179"/>
    <m/>
    <x v="7"/>
  </r>
  <r>
    <n v="7550"/>
    <s v="Training"/>
    <n v="340"/>
    <d v="2023-09-08T00:00:00"/>
    <s v="Unprod Time: Task: T MF Time Hr: 2.57 Time Ot: 0"/>
    <n v="60.14"/>
    <n v="2342814"/>
    <m/>
    <x v="7"/>
  </r>
  <r>
    <n v="7550"/>
    <s v="Training"/>
    <n v="340"/>
    <d v="2023-09-19T00:00:00"/>
    <s v="Unprod Time: Task: T MF Time Hr: 2.57 Time Ot: 0"/>
    <n v="60.14"/>
    <n v="2355224"/>
    <m/>
    <x v="7"/>
  </r>
  <r>
    <n v="7550"/>
    <s v="Training"/>
    <n v="340"/>
    <d v="2023-09-21T00:00:00"/>
    <s v="Unprod Time: Task: T MF Time Hr: 2.57 Time Ot: 0"/>
    <n v="60.14"/>
    <n v="2358760"/>
    <m/>
    <x v="7"/>
  </r>
  <r>
    <n v="7550"/>
    <s v="Training"/>
    <n v="340"/>
    <d v="2023-10-13T00:00:00"/>
    <s v="Unprod Time: Task: T MF Time Hr: 2.57 Time Ot: 0"/>
    <n v="60.14"/>
    <n v="2388824"/>
    <m/>
    <x v="7"/>
  </r>
  <r>
    <n v="7550"/>
    <s v="Training"/>
    <n v="340"/>
    <d v="2023-11-10T00:00:00"/>
    <s v="Unprod Time: Task: T MF Time Hr: 2.57 Time Ot: 0"/>
    <n v="60.14"/>
    <n v="2424761"/>
    <m/>
    <x v="7"/>
  </r>
  <r>
    <n v="7550"/>
    <s v="Training"/>
    <n v="340"/>
    <d v="2023-12-08T00:00:00"/>
    <s v="Unprod Time: Task: T MF Time Hr: 2.57 Time Ot: 0"/>
    <n v="60.14"/>
    <n v="2464753"/>
    <m/>
    <x v="7"/>
  </r>
  <r>
    <n v="7550"/>
    <s v="Training"/>
    <n v="340"/>
    <d v="2023-12-15T00:00:00"/>
    <s v="Unprod Time: Task: T MF Time Hr: 2.57 Time Ot: 0"/>
    <n v="60.14"/>
    <n v="2475042"/>
    <m/>
    <x v="7"/>
  </r>
  <r>
    <n v="7550"/>
    <s v="Training"/>
    <n v="340"/>
    <d v="2024-01-15T00:00:00"/>
    <s v="Unprod Time: Task: T MF Time Hr: 2.57 Time Ot: 0"/>
    <n v="60.14"/>
    <n v="2506611"/>
    <m/>
    <x v="7"/>
  </r>
  <r>
    <n v="7550"/>
    <s v="Training"/>
    <n v="340"/>
    <d v="2024-01-19T00:00:00"/>
    <s v="Unprod Time: Task: T MF Time Hr: 2.57 Time Ot: 0"/>
    <n v="60.14"/>
    <n v="2513797"/>
    <m/>
    <x v="7"/>
  </r>
  <r>
    <n v="7550"/>
    <s v="Training"/>
    <n v="340"/>
    <d v="2024-01-30T00:00:00"/>
    <s v="Unprod Time: Task: T MF Time Hr: 2.57 Time Ot: 0"/>
    <n v="60.14"/>
    <n v="2525629"/>
    <m/>
    <x v="7"/>
  </r>
  <r>
    <n v="7550"/>
    <s v="Training"/>
    <n v="340"/>
    <d v="2024-01-31T00:00:00"/>
    <s v="Unprod Time: Task: T MF Time Hr: 2.57 Time Ot: 0"/>
    <n v="60.14"/>
    <n v="2527877"/>
    <m/>
    <x v="7"/>
  </r>
  <r>
    <n v="7550"/>
    <s v="Training"/>
    <n v="340"/>
    <d v="2024-02-26T00:00:00"/>
    <s v="Unprod Time: Task: T MF Time Hr: 2.57 Time Ot: 0"/>
    <n v="60.14"/>
    <n v="2562023"/>
    <m/>
    <x v="7"/>
  </r>
  <r>
    <n v="7550"/>
    <s v="Training"/>
    <n v="340"/>
    <d v="2023-08-16T00:00:00"/>
    <s v="Unprod Time: Task: T MF Time Hr: 2.58 Time Ot: 0"/>
    <n v="60.37"/>
    <n v="2312390"/>
    <m/>
    <x v="7"/>
  </r>
  <r>
    <n v="7550"/>
    <s v="Training"/>
    <n v="340"/>
    <d v="2023-08-23T00:00:00"/>
    <s v="Unprod Time: Task: T MF Time Hr: 2.58 Time Ot: 0"/>
    <n v="60.37"/>
    <n v="2321119"/>
    <m/>
    <x v="7"/>
  </r>
  <r>
    <n v="7550"/>
    <s v="Training"/>
    <n v="340"/>
    <d v="2023-10-02T00:00:00"/>
    <s v="Unprod Time: Task: T MF Time Hr: 2.58 Time Ot: 0"/>
    <n v="60.37"/>
    <n v="2373853"/>
    <m/>
    <x v="7"/>
  </r>
  <r>
    <n v="7550"/>
    <s v="Training"/>
    <n v="340"/>
    <d v="2023-10-17T00:00:00"/>
    <s v="Unprod Time: Task: T MF Time Hr: 2.58 Time Ot: 0"/>
    <n v="60.37"/>
    <n v="2392468"/>
    <m/>
    <x v="7"/>
  </r>
  <r>
    <n v="7550"/>
    <s v="Training"/>
    <n v="340"/>
    <d v="2023-10-31T00:00:00"/>
    <s v="Unprod Time: Task: T MF Time Hr: 2.58 Time Ot: 0"/>
    <n v="60.37"/>
    <n v="2409136"/>
    <m/>
    <x v="7"/>
  </r>
  <r>
    <n v="7550"/>
    <s v="Training"/>
    <n v="340"/>
    <d v="2023-11-06T00:00:00"/>
    <s v="Unprod Time: Task: T MF Time Hr: 2.58 Time Ot: 0"/>
    <n v="60.37"/>
    <n v="2417418"/>
    <m/>
    <x v="7"/>
  </r>
  <r>
    <n v="7550"/>
    <s v="Training"/>
    <n v="340"/>
    <d v="2023-11-08T00:00:00"/>
    <s v="Unprod Time: Task: T MF Time Hr: 2.58 Time Ot: 0"/>
    <n v="60.37"/>
    <n v="2420656"/>
    <m/>
    <x v="7"/>
  </r>
  <r>
    <n v="7550"/>
    <s v="Training"/>
    <n v="340"/>
    <d v="2023-11-09T00:00:00"/>
    <s v="Unprod Time: Task: T MF Time Hr: 2.58 Time Ot: 0"/>
    <n v="60.37"/>
    <n v="2422940"/>
    <m/>
    <x v="7"/>
  </r>
  <r>
    <n v="7550"/>
    <s v="Training"/>
    <n v="340"/>
    <d v="2023-11-13T00:00:00"/>
    <s v="Unprod Time: Task: T MF Time Hr: 2.58 Time Ot: 0"/>
    <n v="60.37"/>
    <n v="2426756"/>
    <m/>
    <x v="7"/>
  </r>
  <r>
    <n v="7550"/>
    <s v="Training"/>
    <n v="340"/>
    <d v="2024-01-18T00:00:00"/>
    <s v="Unprod Time: Task: T MF Time Hr: 2.58 Time Ot: 0"/>
    <n v="60.37"/>
    <n v="2511702"/>
    <m/>
    <x v="7"/>
  </r>
  <r>
    <n v="7550"/>
    <s v="Training"/>
    <n v="340"/>
    <d v="2023-06-01T00:00:00"/>
    <s v="Unprod Time: Task: T MF Time Hr: 2.6 Time Ot: 0"/>
    <n v="60.84"/>
    <n v="2218167"/>
    <m/>
    <x v="7"/>
  </r>
  <r>
    <n v="7550"/>
    <s v="Training"/>
    <n v="340"/>
    <d v="2023-06-02T00:00:00"/>
    <s v="Unprod Time: Task: T MF Time Hr: 2.6 Time Ot: 0"/>
    <n v="60.84"/>
    <n v="2219749"/>
    <m/>
    <x v="7"/>
  </r>
  <r>
    <n v="7550"/>
    <s v="Training"/>
    <n v="340"/>
    <d v="2023-07-31T00:00:00"/>
    <s v="Unprod Time: Task: T MF Time Hr: 2.6 Time Ot: 0"/>
    <n v="60.84"/>
    <n v="2291975"/>
    <m/>
    <x v="7"/>
  </r>
  <r>
    <n v="7550"/>
    <s v="Training"/>
    <n v="340"/>
    <d v="2023-08-02T00:00:00"/>
    <s v="Unprod Time: Task: T MF Time Hr: 2.6 Time Ot: 0"/>
    <n v="60.84"/>
    <n v="2295253"/>
    <m/>
    <x v="7"/>
  </r>
  <r>
    <n v="7550"/>
    <s v="Training"/>
    <n v="340"/>
    <d v="2023-08-11T00:00:00"/>
    <s v="Unprod Time: Task: T MF Time Hr: 2.6 Time Ot: 0"/>
    <n v="60.84"/>
    <n v="2307208"/>
    <m/>
    <x v="7"/>
  </r>
  <r>
    <n v="7550"/>
    <s v="Training"/>
    <n v="340"/>
    <d v="2023-09-06T00:00:00"/>
    <s v="Unprod Time: Task: T MF Time Hr: 2.6 Time Ot: 0"/>
    <n v="60.84"/>
    <n v="2339626"/>
    <m/>
    <x v="7"/>
  </r>
  <r>
    <n v="7550"/>
    <s v="Training"/>
    <n v="340"/>
    <d v="2023-10-12T00:00:00"/>
    <s v="Unprod Time: Task: T MF Time Hr: 2.6 Time Ot: 0"/>
    <n v="60.84"/>
    <n v="2386786"/>
    <m/>
    <x v="7"/>
  </r>
  <r>
    <n v="7550"/>
    <s v="Training"/>
    <n v="340"/>
    <d v="2023-11-02T00:00:00"/>
    <s v="Unprod Time: Task: T MF Time Hr: 2.6 Time Ot: 0"/>
    <n v="60.84"/>
    <n v="2413556"/>
    <m/>
    <x v="7"/>
  </r>
  <r>
    <n v="7550"/>
    <s v="Training"/>
    <n v="340"/>
    <d v="2023-12-28T00:00:00"/>
    <s v="Unprod Time: Task: T MF Time Hr: 2.6 Time Ot: 0"/>
    <n v="60.84"/>
    <n v="2488799"/>
    <m/>
    <x v="7"/>
  </r>
  <r>
    <n v="7550"/>
    <s v="Training"/>
    <n v="340"/>
    <d v="2024-02-16T00:00:00"/>
    <s v="Unprod Time: Task: T MF Time Hr: 2.6 Time Ot: 0"/>
    <n v="60.84"/>
    <n v="2549379"/>
    <m/>
    <x v="7"/>
  </r>
  <r>
    <n v="7550"/>
    <s v="Training"/>
    <n v="340"/>
    <d v="2023-06-30T00:00:00"/>
    <s v="Unprod Time: Task: T MF Time Hr: 2.62 Time Ot: 0"/>
    <n v="61.31"/>
    <n v="2255340"/>
    <m/>
    <x v="7"/>
  </r>
  <r>
    <n v="7550"/>
    <s v="Training"/>
    <n v="340"/>
    <d v="2023-07-03T00:00:00"/>
    <s v="Unprod Time: Task: T MF Time Hr: 2.62 Time Ot: 0"/>
    <n v="61.31"/>
    <n v="2257276"/>
    <m/>
    <x v="7"/>
  </r>
  <r>
    <n v="7550"/>
    <s v="Training"/>
    <n v="340"/>
    <d v="2023-07-25T00:00:00"/>
    <s v="Unprod Time: Task: T MF Time Hr: 2.62 Time Ot: 0"/>
    <n v="61.31"/>
    <n v="2283329"/>
    <m/>
    <x v="7"/>
  </r>
  <r>
    <n v="7550"/>
    <s v="Training"/>
    <n v="340"/>
    <d v="2023-08-21T00:00:00"/>
    <s v="Unprod Time: Task: T MF Time Hr: 2.62 Time Ot: 0"/>
    <n v="61.31"/>
    <n v="2317846"/>
    <m/>
    <x v="7"/>
  </r>
  <r>
    <n v="7550"/>
    <s v="Training"/>
    <n v="340"/>
    <d v="2023-08-28T00:00:00"/>
    <s v="Unprod Time: Task: T MF Time Hr: 2.62 Time Ot: 0"/>
    <n v="61.31"/>
    <n v="2327176"/>
    <m/>
    <x v="7"/>
  </r>
  <r>
    <n v="7550"/>
    <s v="Training"/>
    <n v="340"/>
    <d v="2023-09-12T00:00:00"/>
    <s v="Unprod Time: Task: T MF Time Hr: 2.62 Time Ot: 0"/>
    <n v="61.31"/>
    <n v="2346190"/>
    <m/>
    <x v="7"/>
  </r>
  <r>
    <n v="7550"/>
    <s v="Training"/>
    <n v="340"/>
    <d v="2023-10-16T00:00:00"/>
    <s v="Unprod Time: Task: T MF Time Hr: 2.62 Time Ot: 0"/>
    <n v="61.31"/>
    <n v="2390970"/>
    <m/>
    <x v="7"/>
  </r>
  <r>
    <n v="7550"/>
    <s v="Training"/>
    <n v="340"/>
    <d v="2023-11-09T00:00:00"/>
    <s v="Unprod Time: Task: T MF Time Hr: 2.62 Time Ot: 0"/>
    <n v="61.31"/>
    <n v="2422943"/>
    <m/>
    <x v="7"/>
  </r>
  <r>
    <n v="7550"/>
    <s v="Training"/>
    <n v="340"/>
    <d v="2023-12-20T00:00:00"/>
    <s v="Unprod Time: Task: T MF Time Hr: 2.62 Time Ot: 0"/>
    <n v="61.31"/>
    <n v="2481283"/>
    <m/>
    <x v="7"/>
  </r>
  <r>
    <n v="7550"/>
    <s v="Training"/>
    <n v="340"/>
    <d v="2024-01-23T00:00:00"/>
    <s v="Unprod Time: Task: T MF Time Hr: 2.62 Time Ot: 0"/>
    <n v="61.31"/>
    <n v="2517528"/>
    <m/>
    <x v="7"/>
  </r>
  <r>
    <n v="7550"/>
    <s v="Training"/>
    <n v="340"/>
    <d v="2024-02-05T00:00:00"/>
    <s v="Unprod Time: Task: T MF Time Hr: 2.62 Time Ot: 0"/>
    <n v="61.31"/>
    <n v="2533983"/>
    <m/>
    <x v="7"/>
  </r>
  <r>
    <n v="7550"/>
    <s v="Training"/>
    <n v="340"/>
    <d v="2023-07-10T00:00:00"/>
    <s v="Unprod Time: Task: T MF Time Hr: 2.63 Time Ot: 0"/>
    <n v="61.54"/>
    <n v="2267460"/>
    <m/>
    <x v="7"/>
  </r>
  <r>
    <n v="7550"/>
    <s v="Training"/>
    <n v="340"/>
    <d v="2023-07-25T00:00:00"/>
    <s v="Unprod Time: Task: T MF Time Hr: 2.63 Time Ot: 0"/>
    <n v="61.54"/>
    <n v="2283332"/>
    <m/>
    <x v="7"/>
  </r>
  <r>
    <n v="7550"/>
    <s v="Training"/>
    <n v="340"/>
    <d v="2023-12-04T00:00:00"/>
    <s v="Unprod Time: Task: T MF Time Hr: 2.63 Time Ot: 0"/>
    <n v="61.54"/>
    <n v="2457074"/>
    <m/>
    <x v="7"/>
  </r>
  <r>
    <n v="7550"/>
    <s v="Training"/>
    <n v="340"/>
    <d v="2023-12-13T00:00:00"/>
    <s v="Unprod Time: Task: T MF Time Hr: 2.63 Time Ot: 0"/>
    <n v="61.54"/>
    <n v="2470806"/>
    <m/>
    <x v="7"/>
  </r>
  <r>
    <n v="7550"/>
    <s v="Training"/>
    <n v="340"/>
    <d v="2023-12-18T00:00:00"/>
    <s v="Unprod Time: Task: T MF Time Hr: 2.63 Time Ot: 0"/>
    <n v="61.54"/>
    <n v="2477627"/>
    <m/>
    <x v="7"/>
  </r>
  <r>
    <n v="7550"/>
    <s v="Training"/>
    <n v="340"/>
    <d v="2023-12-21T00:00:00"/>
    <s v="Unprod Time: Task: T MF Time Hr: 2.63 Time Ot: 0"/>
    <n v="61.54"/>
    <n v="2483439"/>
    <m/>
    <x v="7"/>
  </r>
  <r>
    <n v="7550"/>
    <s v="Training"/>
    <n v="340"/>
    <d v="2024-01-25T00:00:00"/>
    <s v="Unprod Time: Task: T MF Time Hr: 2.63 Time Ot: 0"/>
    <n v="61.54"/>
    <n v="2521011"/>
    <m/>
    <x v="7"/>
  </r>
  <r>
    <n v="7550"/>
    <s v="Training"/>
    <n v="340"/>
    <d v="2024-02-02T00:00:00"/>
    <s v="Unprod Time: Task: T MF Time Hr: 2.63 Time Ot: 0"/>
    <n v="61.54"/>
    <n v="2532218"/>
    <m/>
    <x v="7"/>
  </r>
  <r>
    <n v="7550"/>
    <s v="Training"/>
    <n v="340"/>
    <d v="2023-05-22T00:00:00"/>
    <s v="Unprod Time: Task: T MF Time Hr: 2.65 Time Ot: 0"/>
    <n v="62.01"/>
    <n v="2202210"/>
    <m/>
    <x v="7"/>
  </r>
  <r>
    <n v="7550"/>
    <s v="Training"/>
    <n v="340"/>
    <d v="2023-08-14T00:00:00"/>
    <s v="Unprod Time: Task: T MF Time Hr: 2.65 Time Ot: 0"/>
    <n v="62.01"/>
    <n v="2309098"/>
    <m/>
    <x v="7"/>
  </r>
  <r>
    <n v="7550"/>
    <s v="Training"/>
    <n v="340"/>
    <d v="2023-12-15T00:00:00"/>
    <s v="Unprod Time: Task: T MF Time Hr: 2.67 Time Ot: 0"/>
    <n v="62.48"/>
    <n v="2475039"/>
    <m/>
    <x v="7"/>
  </r>
  <r>
    <n v="7550"/>
    <s v="Training"/>
    <n v="340"/>
    <d v="2024-02-08T00:00:00"/>
    <s v="Unprod Time: Task: T MF Time Hr: 2.67 Time Ot: 0"/>
    <n v="62.48"/>
    <n v="2537417"/>
    <m/>
    <x v="7"/>
  </r>
  <r>
    <n v="7550"/>
    <s v="Training"/>
    <n v="340"/>
    <d v="2023-12-05T00:00:00"/>
    <s v="Unprod Time: Task: T MF Time Hr: 2.68 Time Ot: 0"/>
    <n v="62.71"/>
    <n v="2458785"/>
    <m/>
    <x v="7"/>
  </r>
  <r>
    <n v="7550"/>
    <s v="Training"/>
    <n v="340"/>
    <d v="2024-01-16T00:00:00"/>
    <s v="Unprod Time: Task: T MF Time Hr: 2.68 Time Ot: 0"/>
    <n v="62.71"/>
    <n v="2508158"/>
    <m/>
    <x v="7"/>
  </r>
  <r>
    <n v="7550"/>
    <s v="Training"/>
    <n v="340"/>
    <d v="2023-11-15T00:00:00"/>
    <s v="Unprod Time: Task: T MF Time Hr: 2.7 Time Ot: 0"/>
    <n v="63.18"/>
    <n v="2430102"/>
    <m/>
    <x v="7"/>
  </r>
  <r>
    <n v="7550"/>
    <s v="Training"/>
    <n v="340"/>
    <d v="2023-11-23T00:00:00"/>
    <s v="Unprod Time: Task: T MF Time Hr: 2.7 Time Ot: 0"/>
    <n v="63.18"/>
    <n v="2441639"/>
    <m/>
    <x v="7"/>
  </r>
  <r>
    <n v="7550"/>
    <s v="Training"/>
    <n v="340"/>
    <d v="2023-11-24T00:00:00"/>
    <s v="Unprod Time: Task: T MF Time Hr: 2.7 Time Ot: 0"/>
    <n v="63.18"/>
    <n v="2443606"/>
    <m/>
    <x v="7"/>
  </r>
  <r>
    <n v="7550"/>
    <s v="Training"/>
    <n v="340"/>
    <d v="2023-12-07T00:00:00"/>
    <s v="Unprod Time: Task: T MF Time Hr: 2.7 Time Ot: 0"/>
    <n v="63.18"/>
    <n v="2462874"/>
    <m/>
    <x v="7"/>
  </r>
  <r>
    <n v="7550"/>
    <s v="Training"/>
    <n v="340"/>
    <d v="2024-01-26T00:00:00"/>
    <s v="Unprod Time: Task: T MF Time Hr: 2.7 Time Ot: 0"/>
    <n v="63.18"/>
    <n v="2523188"/>
    <m/>
    <x v="7"/>
  </r>
  <r>
    <n v="7550"/>
    <s v="Training"/>
    <n v="340"/>
    <d v="2023-06-09T00:00:00"/>
    <s v="Unprod Time: Task: T MF Time Hr: 2.72 Time Ot: 0"/>
    <n v="63.65"/>
    <n v="2227196"/>
    <m/>
    <x v="7"/>
  </r>
  <r>
    <n v="7550"/>
    <s v="Training"/>
    <n v="340"/>
    <d v="2023-11-28T00:00:00"/>
    <s v="Unprod Time: Task: T MF Time Hr: 2.72 Time Ot: 0"/>
    <n v="63.65"/>
    <n v="2447737"/>
    <m/>
    <x v="7"/>
  </r>
  <r>
    <n v="7550"/>
    <s v="Training"/>
    <n v="340"/>
    <d v="2023-12-14T00:00:00"/>
    <s v="Unprod Time: Task: T MF Time Hr: 2.72 Time Ot: 0"/>
    <n v="63.65"/>
    <n v="2472821"/>
    <m/>
    <x v="7"/>
  </r>
  <r>
    <n v="7550"/>
    <s v="Training"/>
    <n v="340"/>
    <d v="2023-07-18T00:00:00"/>
    <s v="Unprod Time: Task: T MF Time Hr: 2.73 Time Ot: 0"/>
    <n v="63.88"/>
    <n v="2274284"/>
    <m/>
    <x v="7"/>
  </r>
  <r>
    <n v="7550"/>
    <s v="Training"/>
    <n v="340"/>
    <d v="2023-11-22T00:00:00"/>
    <s v="Unprod Time: Task: T MF Time Hr: 2.73 Time Ot: 0"/>
    <n v="63.88"/>
    <n v="2439697"/>
    <m/>
    <x v="7"/>
  </r>
  <r>
    <n v="7550"/>
    <s v="Training"/>
    <n v="340"/>
    <d v="2023-07-11T00:00:00"/>
    <s v="Unprod Time: Task: T MF Time Hr: 2.77 Time Ot: 0"/>
    <n v="64.819999999999993"/>
    <n v="2267463"/>
    <m/>
    <x v="7"/>
  </r>
  <r>
    <n v="7550"/>
    <s v="Training"/>
    <n v="340"/>
    <d v="2023-09-14T00:00:00"/>
    <s v="Unprod Time: Task: T MF Time Hr: 2.77 Time Ot: 0"/>
    <n v="64.819999999999993"/>
    <n v="2350146"/>
    <m/>
    <x v="7"/>
  </r>
  <r>
    <n v="7550"/>
    <s v="Training"/>
    <n v="340"/>
    <d v="2023-09-20T00:00:00"/>
    <s v="Unprod Time: Task: T MF Time Hr: 2.77 Time Ot: 0"/>
    <n v="64.819999999999993"/>
    <n v="2356982"/>
    <m/>
    <x v="7"/>
  </r>
  <r>
    <n v="7550"/>
    <s v="Training"/>
    <n v="340"/>
    <d v="2024-01-03T00:00:00"/>
    <s v="Unprod Time: Task: T MF Time Hr: 2.77 Time Ot: 0"/>
    <n v="64.819999999999993"/>
    <n v="2492788"/>
    <m/>
    <x v="7"/>
  </r>
  <r>
    <n v="7550"/>
    <s v="Training"/>
    <n v="340"/>
    <d v="2023-09-07T00:00:00"/>
    <s v="Unprod Time: Task: T MF Time Hr: 2.78 Time Ot: 0"/>
    <n v="65.05"/>
    <n v="2341158"/>
    <m/>
    <x v="7"/>
  </r>
  <r>
    <n v="7550"/>
    <s v="Training"/>
    <n v="340"/>
    <d v="2023-08-21T00:00:00"/>
    <s v="Unprod Time: Task: T MF Time Hr: 2.8 Time Ot: 0"/>
    <n v="65.52"/>
    <n v="2317849"/>
    <m/>
    <x v="7"/>
  </r>
  <r>
    <n v="7550"/>
    <s v="Training"/>
    <n v="340"/>
    <d v="2023-07-05T00:00:00"/>
    <s v="Unprod Time: Task: T MF Time Hr: 2.82 Time Ot: 0"/>
    <n v="65.989999999999995"/>
    <n v="2260536"/>
    <m/>
    <x v="7"/>
  </r>
  <r>
    <n v="7550"/>
    <s v="Training"/>
    <n v="340"/>
    <d v="2023-06-01T00:00:00"/>
    <s v="Unprod Time: Task: T MF Time Hr: 2.83 Time Ot: 0"/>
    <n v="66.22"/>
    <n v="2218163"/>
    <m/>
    <x v="7"/>
  </r>
  <r>
    <n v="7550"/>
    <s v="Training"/>
    <n v="340"/>
    <d v="2023-12-14T00:00:00"/>
    <s v="Unprod Time: Task: T MF Time Hr: 2.83 Time Ot: 0"/>
    <n v="66.22"/>
    <n v="2472819"/>
    <m/>
    <x v="7"/>
  </r>
  <r>
    <n v="7550"/>
    <s v="Training"/>
    <n v="340"/>
    <d v="2023-10-19T00:00:00"/>
    <s v="Unprod Time: Task: T MF Time Hr: 2.85 Time Ot: 0"/>
    <n v="66.69"/>
    <n v="2395833"/>
    <m/>
    <x v="7"/>
  </r>
  <r>
    <n v="7550"/>
    <s v="Training"/>
    <n v="340"/>
    <d v="2023-11-14T00:00:00"/>
    <s v="Unprod Time: Task: T MF Time Hr: 2.87 Time Ot: 0"/>
    <n v="67.16"/>
    <n v="2428279"/>
    <m/>
    <x v="7"/>
  </r>
  <r>
    <n v="7550"/>
    <s v="Training"/>
    <n v="340"/>
    <d v="2023-12-19T00:00:00"/>
    <s v="Unprod Time: Task: T MF Time Hr: 2.87 Time Ot: 0"/>
    <n v="67.16"/>
    <n v="2479390"/>
    <m/>
    <x v="7"/>
  </r>
  <r>
    <n v="7550"/>
    <s v="Training"/>
    <n v="340"/>
    <d v="2023-09-22T00:00:00"/>
    <s v="Unprod Time: Task: T MF Time Hr: 2.9 Time Ot: 0"/>
    <n v="67.86"/>
    <n v="2360156"/>
    <m/>
    <x v="7"/>
  </r>
  <r>
    <n v="7550"/>
    <s v="Training"/>
    <n v="340"/>
    <d v="2023-08-30T00:00:00"/>
    <s v="Unprod Time: Task: T MF Time Hr: 2.93 Time Ot: 0"/>
    <n v="68.56"/>
    <n v="2331022"/>
    <m/>
    <x v="7"/>
  </r>
  <r>
    <n v="7550"/>
    <s v="Training"/>
    <n v="340"/>
    <d v="2023-09-27T00:00:00"/>
    <s v="Unprod Time: Task: T MF Time Hr: 2.93 Time Ot: 0"/>
    <n v="68.56"/>
    <n v="2366399"/>
    <m/>
    <x v="7"/>
  </r>
  <r>
    <n v="7550"/>
    <s v="Training"/>
    <n v="340"/>
    <d v="2023-10-30T00:00:00"/>
    <s v="Unprod Time: Task: T MF Time Hr: 2.93 Time Ot: 0"/>
    <n v="68.56"/>
    <n v="2407586"/>
    <m/>
    <x v="7"/>
  </r>
  <r>
    <n v="7550"/>
    <s v="Training"/>
    <n v="340"/>
    <d v="2023-06-19T00:00:00"/>
    <s v="Unprod Time: Task: T MF Time Hr: 2.95 Time Ot: 0"/>
    <n v="69.03"/>
    <n v="2238200"/>
    <m/>
    <x v="7"/>
  </r>
  <r>
    <n v="7550"/>
    <s v="Training"/>
    <n v="340"/>
    <d v="2023-10-16T00:00:00"/>
    <s v="Unprod Time: Task: T MF Time Hr: 2.98 Time Ot: 0"/>
    <n v="69.73"/>
    <n v="2390967"/>
    <m/>
    <x v="7"/>
  </r>
  <r>
    <n v="7550"/>
    <s v="Training"/>
    <n v="340"/>
    <d v="2023-08-18T00:00:00"/>
    <s v="Unprod Time: Task: T MF Time Hr: 3 Time Ot: 0"/>
    <n v="70.2"/>
    <n v="2315637"/>
    <m/>
    <x v="7"/>
  </r>
  <r>
    <n v="7550"/>
    <s v="Training"/>
    <n v="340"/>
    <d v="2023-11-29T00:00:00"/>
    <s v="Unprod Time: Task: T MF Time Hr: 3.02 Time Ot: 0"/>
    <n v="70.67"/>
    <n v="2449973"/>
    <m/>
    <x v="7"/>
  </r>
  <r>
    <n v="7550"/>
    <s v="Training"/>
    <n v="340"/>
    <d v="2023-08-24T00:00:00"/>
    <s v="Unprod Time: Task: T MF Time Hr: 3.03 Time Ot: 0"/>
    <n v="70.900000000000006"/>
    <n v="2323175"/>
    <m/>
    <x v="7"/>
  </r>
  <r>
    <n v="7550"/>
    <s v="Training"/>
    <n v="340"/>
    <d v="2023-10-27T00:00:00"/>
    <s v="Unprod Time: Task: T MF Time Hr: 3.03 Time Ot: 0"/>
    <n v="70.900000000000006"/>
    <n v="2405185"/>
    <m/>
    <x v="7"/>
  </r>
  <r>
    <n v="7550"/>
    <s v="Training"/>
    <n v="340"/>
    <d v="2024-02-20T00:00:00"/>
    <s v="Unprod Time: Task: T MF Time Hr: 3.03 Time Ot: 0"/>
    <n v="70.900000000000006"/>
    <n v="2554181"/>
    <m/>
    <x v="7"/>
  </r>
  <r>
    <n v="7550"/>
    <s v="Training"/>
    <n v="340"/>
    <d v="2023-11-30T00:00:00"/>
    <s v="Unprod Time: Task: T MF Time Hr: 3.05 Time Ot: 0"/>
    <n v="71.37"/>
    <n v="2452779"/>
    <m/>
    <x v="7"/>
  </r>
  <r>
    <n v="7550"/>
    <s v="Training"/>
    <n v="340"/>
    <d v="2024-02-22T00:00:00"/>
    <s v="Unprod Time: Task: T MF Time Hr: 3.1 Time Ot: 0"/>
    <n v="72.540000000000006"/>
    <n v="2557756"/>
    <m/>
    <x v="7"/>
  </r>
  <r>
    <n v="7550"/>
    <s v="Training"/>
    <n v="340"/>
    <d v="2023-11-21T00:00:00"/>
    <s v="Unprod Time: Task: T MF Time Hr: 3.15 Time Ot: 0"/>
    <n v="73.709999999999994"/>
    <n v="2437892"/>
    <m/>
    <x v="7"/>
  </r>
  <r>
    <n v="7550"/>
    <s v="Training"/>
    <n v="340"/>
    <d v="2023-12-01T00:00:00"/>
    <s v="Unprod Time: Task: T MF Time Hr: 3.17 Time Ot: 0"/>
    <n v="74.180000000000007"/>
    <n v="2454798"/>
    <m/>
    <x v="7"/>
  </r>
  <r>
    <n v="7550"/>
    <s v="Training"/>
    <n v="340"/>
    <d v="2023-08-22T00:00:00"/>
    <s v="Unprod Time: Task: T MF Time Hr: 3.18 Time Ot: 0"/>
    <n v="74.41"/>
    <n v="2319392"/>
    <m/>
    <x v="7"/>
  </r>
  <r>
    <n v="7550"/>
    <s v="Training"/>
    <n v="340"/>
    <d v="2023-09-26T00:00:00"/>
    <s v="Unprod Time: Task: T MF Time Hr: 3.2 Time Ot: 0"/>
    <n v="74.88"/>
    <n v="2364075"/>
    <m/>
    <x v="7"/>
  </r>
  <r>
    <n v="7550"/>
    <s v="Training"/>
    <n v="340"/>
    <d v="2023-11-21T00:00:00"/>
    <s v="Unprod Time: Task: T MF Time Hr: 3.23 Time Ot: 0"/>
    <n v="75.58"/>
    <n v="2437895"/>
    <m/>
    <x v="7"/>
  </r>
  <r>
    <n v="7550"/>
    <s v="Training"/>
    <n v="340"/>
    <d v="2023-11-27T00:00:00"/>
    <s v="Unprod Time: Task: T MF Time Hr: 3.23 Time Ot: 0"/>
    <n v="75.58"/>
    <n v="2445690"/>
    <m/>
    <x v="7"/>
  </r>
  <r>
    <n v="7550"/>
    <s v="Training"/>
    <n v="340"/>
    <d v="2023-12-12T00:00:00"/>
    <s v="Unprod Time: Task: T MF Time Hr: 3.25 Time Ot: 0"/>
    <n v="76.05"/>
    <n v="2468776"/>
    <m/>
    <x v="7"/>
  </r>
  <r>
    <n v="7550"/>
    <s v="Training"/>
    <n v="340"/>
    <d v="2023-08-23T00:00:00"/>
    <s v="Unprod Time: Task: T MF Time Hr: 3.3 Time Ot: 0"/>
    <n v="77.22"/>
    <n v="2321116"/>
    <m/>
    <x v="7"/>
  </r>
  <r>
    <n v="7550"/>
    <s v="Training"/>
    <n v="340"/>
    <d v="2023-07-21T00:00:00"/>
    <s v="Unprod Time: Task: T MF Time Hr: 3.32 Time Ot: 0"/>
    <n v="77.69"/>
    <n v="2281754"/>
    <m/>
    <x v="7"/>
  </r>
  <r>
    <n v="7550"/>
    <s v="Training"/>
    <n v="340"/>
    <d v="2024-01-31T00:00:00"/>
    <s v="Unprod Time: Task: T MF Time Hr: 3.33 Time Ot: 0"/>
    <n v="77.92"/>
    <n v="2527880"/>
    <m/>
    <x v="7"/>
  </r>
  <r>
    <n v="7550"/>
    <s v="Training"/>
    <n v="340"/>
    <d v="2023-05-26T00:00:00"/>
    <s v="Unprod Time: Task: T MF Time Hr: 3.38 Time Ot: 0"/>
    <n v="79.09"/>
    <n v="2210050"/>
    <m/>
    <x v="7"/>
  </r>
  <r>
    <n v="7550"/>
    <s v="Training"/>
    <n v="340"/>
    <d v="2023-10-12T00:00:00"/>
    <s v="Unprod Time: Task: T MF Time Hr: 3.42 Time Ot: 0"/>
    <n v="80.03"/>
    <n v="2386788"/>
    <m/>
    <x v="7"/>
  </r>
  <r>
    <n v="7550"/>
    <s v="Training"/>
    <n v="340"/>
    <d v="2024-02-28T00:00:00"/>
    <s v="Unprod Time: Task: T MF Time Hr: 3.52 Time Ot: 0"/>
    <n v="82.37"/>
    <n v="2566336"/>
    <m/>
    <x v="7"/>
  </r>
  <r>
    <n v="7550"/>
    <s v="Training"/>
    <n v="340"/>
    <d v="2023-11-15T00:00:00"/>
    <s v="Unprod Time: Task: T MF Time Hr: 3.55 Time Ot: 0"/>
    <n v="83.07"/>
    <n v="2430105"/>
    <m/>
    <x v="7"/>
  </r>
  <r>
    <n v="7550"/>
    <s v="Training"/>
    <n v="340"/>
    <d v="2023-10-10T00:00:00"/>
    <s v="Unprod Time: Task: T MF Time Hr: 3.6 Time Ot: 0"/>
    <n v="84.24"/>
    <n v="2383195"/>
    <m/>
    <x v="7"/>
  </r>
  <r>
    <n v="7550"/>
    <s v="Training"/>
    <n v="340"/>
    <d v="2024-02-07T00:00:00"/>
    <s v="Unprod Time: Task: T MF Time Hr: 3.75 Time Ot: 0"/>
    <n v="87.75"/>
    <n v="2537411"/>
    <m/>
    <x v="7"/>
  </r>
  <r>
    <n v="7550"/>
    <s v="Training"/>
    <n v="340"/>
    <d v="2024-02-13T00:00:00"/>
    <s v="Unprod Time: Task: T MF Time Hr: 3.75 Time Ot: 0"/>
    <n v="87.75"/>
    <n v="2543684"/>
    <m/>
    <x v="7"/>
  </r>
  <r>
    <n v="7550"/>
    <s v="Training"/>
    <n v="340"/>
    <d v="2023-11-22T00:00:00"/>
    <s v="Unprod Time: Task: T MF Time Hr: 3.9 Time Ot: 0"/>
    <n v="91.26"/>
    <n v="2439694"/>
    <m/>
    <x v="7"/>
  </r>
  <r>
    <n v="7550"/>
    <s v="Training"/>
    <n v="340"/>
    <d v="2024-02-20T00:00:00"/>
    <s v="Unprod Time: Task: T MF Time Hr: 4.4 Time Ot: 0"/>
    <n v="102.96"/>
    <n v="2554180"/>
    <m/>
    <x v="7"/>
  </r>
  <r>
    <n v="7550"/>
    <s v="Training"/>
    <n v="340"/>
    <d v="2023-10-24T00:00:00"/>
    <s v="Unprod Time: Task: T MF Time Hr: 4.47 Time Ot: 0"/>
    <n v="104.6"/>
    <n v="2399840"/>
    <m/>
    <x v="7"/>
  </r>
  <r>
    <n v="7550"/>
    <s v="Training"/>
    <n v="340"/>
    <d v="2024-02-26T00:00:00"/>
    <s v="Unprod Time: Task: T MF Time Hr: 4.5 Time Ot: 0"/>
    <n v="105.3"/>
    <n v="2562022"/>
    <m/>
    <x v="7"/>
  </r>
  <r>
    <n v="7550"/>
    <s v="Training"/>
    <n v="340"/>
    <d v="2023-11-16T00:00:00"/>
    <s v="Unprod Time: Task: T MF Time Hr: 5.7 Time Ot: 0"/>
    <n v="133.38"/>
    <n v="2432337"/>
    <m/>
    <x v="7"/>
  </r>
  <r>
    <n v="7550"/>
    <s v="Training"/>
    <n v="340"/>
    <d v="2023-11-02T00:00:00"/>
    <s v="Unprod Time: Task: T MF Time Hr: 5.97 Time Ot: 0"/>
    <n v="139.69999999999999"/>
    <n v="2413558"/>
    <m/>
    <x v="7"/>
  </r>
  <r>
    <n v="7550"/>
    <s v="Training"/>
    <n v="140"/>
    <d v="2023-04-06T00:00:00"/>
    <s v="Unprod Time: Task: T MJ Time Hr: .02 Time Ot: 0"/>
    <n v="0.45"/>
    <n v="2150768"/>
    <m/>
    <x v="7"/>
  </r>
  <r>
    <n v="7550"/>
    <s v="Training"/>
    <n v="140"/>
    <d v="2023-08-31T00:00:00"/>
    <s v="Unprod Time: Task: T MJ Time Hr: .02 Time Ot: 0"/>
    <n v="0.45"/>
    <n v="2332330"/>
    <m/>
    <x v="7"/>
  </r>
  <r>
    <n v="7550"/>
    <s v="Training"/>
    <n v="140"/>
    <d v="2023-05-11T00:00:00"/>
    <s v="Unprod Time: Task: T MJ Time Hr: .03 Time Ot: 0"/>
    <n v="0.68"/>
    <n v="2189404"/>
    <m/>
    <x v="7"/>
  </r>
  <r>
    <n v="7550"/>
    <s v="Training"/>
    <n v="140"/>
    <d v="2023-04-27T00:00:00"/>
    <s v="Unprod Time: Task: T MJ Time Hr: .05 Time Ot: 0"/>
    <n v="1.1299999999999999"/>
    <n v="2170817"/>
    <m/>
    <x v="7"/>
  </r>
  <r>
    <n v="7550"/>
    <s v="Training"/>
    <n v="140"/>
    <d v="2023-05-31T00:00:00"/>
    <s v="Unprod Time: Task: T MJ Time Hr: .08 Time Ot: 0"/>
    <n v="1.8"/>
    <n v="2216232"/>
    <m/>
    <x v="7"/>
  </r>
  <r>
    <n v="7550"/>
    <s v="Training"/>
    <n v="140"/>
    <d v="2023-07-19T00:00:00"/>
    <s v="Unprod Time: Task: T MJ Time Hr: .08 Time Ot: 0"/>
    <n v="1.8"/>
    <n v="2275971"/>
    <m/>
    <x v="7"/>
  </r>
  <r>
    <n v="7550"/>
    <s v="Training"/>
    <n v="140"/>
    <d v="2023-07-05T00:00:00"/>
    <s v="Unprod Time: Task: T MJ Time Hr: .17 Time Ot: 0"/>
    <n v="3.83"/>
    <n v="2260464"/>
    <m/>
    <x v="7"/>
  </r>
  <r>
    <n v="7550"/>
    <s v="Training"/>
    <n v="140"/>
    <d v="2023-04-20T00:00:00"/>
    <s v="Unprod Time: Task: T MJ Time Hr: .18 Time Ot: 0"/>
    <n v="4.05"/>
    <n v="2164305"/>
    <m/>
    <x v="7"/>
  </r>
  <r>
    <n v="7550"/>
    <s v="Training"/>
    <n v="140"/>
    <d v="2023-08-31T00:00:00"/>
    <s v="Unprod Time: Task: T MJ Time Hr: .18 Time Ot: 0"/>
    <n v="4.05"/>
    <n v="2332332"/>
    <m/>
    <x v="7"/>
  </r>
  <r>
    <n v="7550"/>
    <s v="Training"/>
    <n v="140"/>
    <d v="2023-04-12T00:00:00"/>
    <s v="Unprod Time: Task: T MJ Time Hr: .2 Time Ot: 0"/>
    <n v="4.5"/>
    <n v="2154292"/>
    <m/>
    <x v="7"/>
  </r>
  <r>
    <n v="7550"/>
    <s v="Training"/>
    <n v="140"/>
    <d v="2023-04-20T00:00:00"/>
    <s v="Unprod Time: Task: T MJ Time Hr: .2 Time Ot: 0"/>
    <n v="4.5"/>
    <n v="2164306"/>
    <m/>
    <x v="7"/>
  </r>
  <r>
    <n v="7550"/>
    <s v="Training"/>
    <n v="140"/>
    <d v="2023-04-27T00:00:00"/>
    <s v="Unprod Time: Task: T MJ Time Hr: .2 Time Ot: 0"/>
    <n v="4.5"/>
    <n v="2170818"/>
    <m/>
    <x v="7"/>
  </r>
  <r>
    <n v="7550"/>
    <s v="Training"/>
    <n v="140"/>
    <d v="2023-09-05T00:00:00"/>
    <s v="Unprod Time: Task: T MJ Time Hr: .2 Time Ot: 0"/>
    <n v="4.5"/>
    <n v="2337440"/>
    <m/>
    <x v="7"/>
  </r>
  <r>
    <n v="7550"/>
    <s v="Training"/>
    <n v="140"/>
    <d v="2023-04-20T00:00:00"/>
    <s v="Unprod Time: Task: T MJ Time Hr: .35 Time Ot: 0"/>
    <n v="7.88"/>
    <n v="2164304"/>
    <m/>
    <x v="7"/>
  </r>
  <r>
    <n v="7550"/>
    <s v="Training"/>
    <n v="140"/>
    <d v="2023-06-01T00:00:00"/>
    <s v="Unprod Time: Task: T MJ Time Hr: .55 Time Ot: 0"/>
    <n v="12.38"/>
    <n v="2218096"/>
    <m/>
    <x v="7"/>
  </r>
  <r>
    <n v="7550"/>
    <s v="Training"/>
    <n v="140"/>
    <d v="2023-07-12T00:00:00"/>
    <s v="Unprod Time: Task: T MJ Time Hr: .55 Time Ot: 0"/>
    <n v="12.38"/>
    <n v="2268972"/>
    <m/>
    <x v="7"/>
  </r>
  <r>
    <n v="7550"/>
    <s v="Training"/>
    <n v="140"/>
    <d v="2023-08-14T00:00:00"/>
    <s v="Unprod Time: Task: T MJ Time Hr: .55 Time Ot: 0"/>
    <n v="12.38"/>
    <n v="2309030"/>
    <m/>
    <x v="7"/>
  </r>
  <r>
    <n v="7550"/>
    <s v="Training"/>
    <n v="140"/>
    <d v="2023-07-05T00:00:00"/>
    <s v="Unprod Time: Task: T MJ Time Hr: .63 Time Ot: 0"/>
    <n v="14.18"/>
    <n v="2260465"/>
    <m/>
    <x v="7"/>
  </r>
  <r>
    <n v="7550"/>
    <s v="Training"/>
    <n v="140"/>
    <d v="2023-04-12T00:00:00"/>
    <s v="Unprod Time: Task: T MJ Time Hr: .65 Time Ot: 0"/>
    <n v="14.63"/>
    <n v="2154293"/>
    <m/>
    <x v="7"/>
  </r>
  <r>
    <n v="7550"/>
    <s v="Training"/>
    <n v="140"/>
    <d v="2023-09-19T00:00:00"/>
    <s v="Unprod Time: Task: T MJ Time Hr: .68 Time Ot: 0"/>
    <n v="15.3"/>
    <n v="2355145"/>
    <m/>
    <x v="7"/>
  </r>
  <r>
    <n v="7550"/>
    <s v="Training"/>
    <n v="140"/>
    <d v="2024-02-12T00:00:00"/>
    <s v="Unprod Time: Task: T MJ Time Hr: .68 Time Ot: 0"/>
    <n v="15.3"/>
    <n v="2541942"/>
    <m/>
    <x v="7"/>
  </r>
  <r>
    <n v="7550"/>
    <s v="Training"/>
    <n v="140"/>
    <d v="2023-04-13T00:00:00"/>
    <s v="Unprod Time: Task: T MJ Time Hr: .72 Time Ot: 0"/>
    <n v="16.2"/>
    <n v="2155966"/>
    <m/>
    <x v="7"/>
  </r>
  <r>
    <n v="7550"/>
    <s v="Training"/>
    <n v="140"/>
    <d v="2023-04-17T00:00:00"/>
    <s v="Unprod Time: Task: T MJ Time Hr: .8 Time Ot: 0"/>
    <n v="18"/>
    <n v="2159368"/>
    <m/>
    <x v="7"/>
  </r>
  <r>
    <n v="7550"/>
    <s v="Training"/>
    <n v="140"/>
    <d v="2023-04-20T00:00:00"/>
    <s v="Unprod Time: Task: T MJ Time Hr: 0 Time Ot: 0"/>
    <n v="0"/>
    <n v="2164308"/>
    <m/>
    <x v="7"/>
  </r>
  <r>
    <n v="7550"/>
    <s v="Training"/>
    <n v="140"/>
    <d v="2023-04-20T00:00:00"/>
    <s v="Unprod Time: Task: T MJ Time Hr: 1 Time Ot: 0"/>
    <n v="22.5"/>
    <n v="2164310"/>
    <m/>
    <x v="7"/>
  </r>
  <r>
    <n v="7550"/>
    <s v="Training"/>
    <n v="140"/>
    <d v="2023-05-11T00:00:00"/>
    <s v="Unprod Time: Task: T MJ Time Hr: 1.12 Time Ot: 0"/>
    <n v="25.2"/>
    <n v="2189405"/>
    <m/>
    <x v="7"/>
  </r>
  <r>
    <n v="7550"/>
    <s v="Training"/>
    <n v="140"/>
    <d v="2023-04-27T00:00:00"/>
    <s v="Unprod Time: Task: T MJ Time Hr: 1.25 Time Ot: 0"/>
    <n v="28.13"/>
    <n v="2170821"/>
    <m/>
    <x v="7"/>
  </r>
  <r>
    <n v="7550"/>
    <s v="Training"/>
    <n v="140"/>
    <d v="2023-07-10T00:00:00"/>
    <s v="Unprod Time: Task: T MJ Time Hr: 1.45 Time Ot: 0"/>
    <n v="32.630000000000003"/>
    <n v="2267318"/>
    <m/>
    <x v="7"/>
  </r>
  <r>
    <n v="7550"/>
    <s v="Training"/>
    <n v="140"/>
    <d v="2023-07-13T00:00:00"/>
    <s v="Unprod Time: Task: T MJ Time Hr: 1.72 Time Ot: 0"/>
    <n v="38.700000000000003"/>
    <n v="2270790"/>
    <m/>
    <x v="7"/>
  </r>
  <r>
    <n v="7550"/>
    <s v="Training"/>
    <n v="140"/>
    <d v="2023-05-24T00:00:00"/>
    <s v="Unprod Time: Task: T MJ Time Hr: 1.78 Time Ot: 0"/>
    <n v="40.049999999999997"/>
    <n v="2205908"/>
    <m/>
    <x v="7"/>
  </r>
  <r>
    <n v="7550"/>
    <s v="Training"/>
    <n v="140"/>
    <d v="2024-02-12T00:00:00"/>
    <s v="Unprod Time: Task: T MJ Time Hr: 1.78 Time Ot: 0"/>
    <n v="40.049999999999997"/>
    <n v="2541945"/>
    <m/>
    <x v="7"/>
  </r>
  <r>
    <n v="7550"/>
    <s v="Training"/>
    <n v="140"/>
    <d v="2023-04-13T00:00:00"/>
    <s v="Unprod Time: Task: T MJ Time Hr: 1.93 Time Ot: 0"/>
    <n v="43.43"/>
    <n v="2155964"/>
    <m/>
    <x v="7"/>
  </r>
  <r>
    <n v="7550"/>
    <s v="Training"/>
    <n v="140"/>
    <d v="2023-04-06T00:00:00"/>
    <s v="Unprod Time: Task: T MJ Time Hr: 1.97 Time Ot: 0"/>
    <n v="44.33"/>
    <n v="2150769"/>
    <m/>
    <x v="7"/>
  </r>
  <r>
    <n v="7550"/>
    <s v="Training"/>
    <n v="140"/>
    <d v="2023-04-13T00:00:00"/>
    <s v="Unprod Time: Task: T MJ Time Hr: 1.98 Time Ot: 0"/>
    <n v="44.55"/>
    <n v="2155965"/>
    <m/>
    <x v="7"/>
  </r>
  <r>
    <n v="7550"/>
    <s v="Training"/>
    <n v="140"/>
    <d v="2023-05-25T00:00:00"/>
    <s v="Unprod Time: Task: T MJ Time Hr: 2.18 Time Ot: 0"/>
    <n v="49.05"/>
    <n v="2207730"/>
    <m/>
    <x v="7"/>
  </r>
  <r>
    <n v="7550"/>
    <s v="Training"/>
    <n v="140"/>
    <d v="2023-07-06T00:00:00"/>
    <s v="Unprod Time: Task: T MJ Time Hr: 2.48 Time Ot: 0"/>
    <n v="55.8"/>
    <n v="2262097"/>
    <m/>
    <x v="7"/>
  </r>
  <r>
    <n v="7550"/>
    <s v="Training"/>
    <n v="140"/>
    <d v="2023-08-31T00:00:00"/>
    <s v="Unprod Time: Task: T MJ Time Hr: 2.48 Time Ot: 0"/>
    <n v="55.8"/>
    <n v="2332331"/>
    <m/>
    <x v="7"/>
  </r>
  <r>
    <n v="7550"/>
    <s v="Training"/>
    <n v="140"/>
    <d v="2023-07-18T00:00:00"/>
    <s v="Unprod Time: Task: T MJ Time Hr: 3.87 Time Ot: 0"/>
    <n v="87.08"/>
    <n v="2274231"/>
    <m/>
    <x v="7"/>
  </r>
  <r>
    <n v="7550"/>
    <s v="Training"/>
    <n v="140"/>
    <d v="2023-05-12T00:00:00"/>
    <s v="Unprod Time: Task: T MK Time Hr: .07 Time Ot: 0"/>
    <n v="2.31"/>
    <n v="2191909"/>
    <m/>
    <x v="7"/>
  </r>
  <r>
    <n v="7550"/>
    <s v="Training"/>
    <n v="140"/>
    <d v="2023-12-01T00:00:00"/>
    <s v="Unprod Time: Task: T MK Time Hr: .08 Time Ot: 0"/>
    <n v="2.64"/>
    <n v="2454734"/>
    <m/>
    <x v="7"/>
  </r>
  <r>
    <n v="7550"/>
    <s v="Training"/>
    <n v="140"/>
    <d v="2023-10-20T00:00:00"/>
    <s v="Unprod Time: Task: T MK Time Hr: .2 Time Ot: 0"/>
    <n v="6.6"/>
    <n v="2397587"/>
    <m/>
    <x v="7"/>
  </r>
  <r>
    <n v="7550"/>
    <s v="Training"/>
    <n v="140"/>
    <d v="2023-03-06T00:00:00"/>
    <s v="Unprod Time: Task: T MK Time Hr: .42 Time Ot: 0"/>
    <n v="13.86"/>
    <n v="2108180"/>
    <m/>
    <x v="7"/>
  </r>
  <r>
    <n v="7550"/>
    <s v="Training"/>
    <n v="140"/>
    <d v="2023-06-09T00:00:00"/>
    <s v="Unprod Time: Task: T MK Time Hr: .45 Time Ot: 0"/>
    <n v="14.85"/>
    <n v="2227126"/>
    <m/>
    <x v="7"/>
  </r>
  <r>
    <n v="7550"/>
    <s v="Training"/>
    <n v="140"/>
    <d v="2024-02-09T00:00:00"/>
    <s v="Unprod Time: Task: T MK Time Hr: .63 Time Ot: 0"/>
    <n v="23.31"/>
    <n v="2539882"/>
    <m/>
    <x v="7"/>
  </r>
  <r>
    <n v="7550"/>
    <s v="Training"/>
    <n v="140"/>
    <d v="2023-10-20T00:00:00"/>
    <s v="Unprod Time: Task: T MK Time Hr: .67 Time Ot: 0"/>
    <n v="22.11"/>
    <n v="2397588"/>
    <m/>
    <x v="7"/>
  </r>
  <r>
    <n v="7550"/>
    <s v="Training"/>
    <n v="140"/>
    <d v="2024-02-19T00:00:00"/>
    <s v="Unprod Time: Task: T MK Time Hr: .88 Time Ot: 0"/>
    <n v="32.56"/>
    <n v="2551960"/>
    <m/>
    <x v="7"/>
  </r>
  <r>
    <n v="7550"/>
    <s v="Training"/>
    <n v="140"/>
    <d v="2023-12-12T00:00:00"/>
    <s v="Unprod Time: Task: T MK Time Hr: 1.07 Time Ot: 0"/>
    <n v="39.590000000000003"/>
    <n v="2468697"/>
    <m/>
    <x v="7"/>
  </r>
  <r>
    <n v="7550"/>
    <s v="Training"/>
    <n v="140"/>
    <d v="2023-09-19T00:00:00"/>
    <s v="Unprod Time: Task: T MK Time Hr: 1.4 Time Ot: 0"/>
    <n v="46.2"/>
    <n v="2355147"/>
    <m/>
    <x v="7"/>
  </r>
  <r>
    <n v="7550"/>
    <s v="Training"/>
    <n v="140"/>
    <d v="2023-10-13T00:00:00"/>
    <s v="Unprod Time: Task: T MK Time Hr: 1.75 Time Ot: 0"/>
    <n v="57.75"/>
    <n v="2388764"/>
    <m/>
    <x v="7"/>
  </r>
  <r>
    <n v="7550"/>
    <s v="Training"/>
    <n v="140"/>
    <d v="2023-07-25T00:00:00"/>
    <s v="Unprod Time: Task: T MK Time Hr: 2.32 Time Ot: 0"/>
    <n v="76.56"/>
    <n v="2283277"/>
    <m/>
    <x v="7"/>
  </r>
  <r>
    <n v="7550"/>
    <s v="Training"/>
    <n v="140"/>
    <d v="2024-02-19T00:00:00"/>
    <s v="Unprod Time: Task: T MK Time Hr: 3.22 Time Ot: 0"/>
    <n v="119.14"/>
    <n v="2551962"/>
    <m/>
    <x v="7"/>
  </r>
  <r>
    <n v="7550"/>
    <s v="Training"/>
    <n v="340"/>
    <d v="2023-06-26T00:00:00"/>
    <s v="Unprod Time: Task: T MOHK Time Hr: .02 Time Ot: 0"/>
    <n v="0.64"/>
    <n v="2247427"/>
    <m/>
    <x v="7"/>
  </r>
  <r>
    <n v="7550"/>
    <s v="Training"/>
    <n v="340"/>
    <d v="2023-09-23T00:00:00"/>
    <s v="Unprod Time: Task: T MOHK Time Hr: .02 Time Ot: 0"/>
    <n v="0.64"/>
    <n v="2360824"/>
    <m/>
    <x v="7"/>
  </r>
  <r>
    <n v="7550"/>
    <s v="Training"/>
    <n v="340"/>
    <d v="2023-11-13T00:00:00"/>
    <s v="Unprod Time: Task: T MOHK Time Hr: .05 Time Ot: 0"/>
    <n v="1.6"/>
    <n v="2426763"/>
    <m/>
    <x v="7"/>
  </r>
  <r>
    <n v="7550"/>
    <s v="Training"/>
    <n v="340"/>
    <d v="2023-11-30T00:00:00"/>
    <s v="Unprod Time: Task: T MOHK Time Hr: .1 Time Ot: 0"/>
    <n v="3.2"/>
    <n v="2452785"/>
    <m/>
    <x v="7"/>
  </r>
  <r>
    <n v="7550"/>
    <s v="Training"/>
    <n v="340"/>
    <d v="2023-03-30T00:00:00"/>
    <s v="Unprod Time: Task: T MOHK Time Hr: .17 Time Ot: 0"/>
    <n v="5.44"/>
    <n v="2141912"/>
    <m/>
    <x v="7"/>
  </r>
  <r>
    <n v="7550"/>
    <s v="Training"/>
    <n v="340"/>
    <d v="2023-04-28T00:00:00"/>
    <s v="Unprod Time: Task: T MOHK Time Hr: .27 Time Ot: 0"/>
    <n v="8.64"/>
    <n v="2173662"/>
    <m/>
    <x v="7"/>
  </r>
  <r>
    <n v="7550"/>
    <s v="Training"/>
    <n v="340"/>
    <d v="2023-11-24T00:00:00"/>
    <s v="Unprod Time: Task: T MOHK Time Hr: .33 Time Ot: 0"/>
    <n v="10.56"/>
    <n v="2443608"/>
    <m/>
    <x v="7"/>
  </r>
  <r>
    <n v="7550"/>
    <s v="Training"/>
    <n v="340"/>
    <d v="2023-09-20T00:00:00"/>
    <s v="Unprod Time: Task: T MOHK Time Hr: .5 Time Ot: 0"/>
    <n v="16"/>
    <n v="2356985"/>
    <m/>
    <x v="7"/>
  </r>
  <r>
    <n v="7550"/>
    <s v="Training"/>
    <n v="340"/>
    <d v="2024-02-09T00:00:00"/>
    <s v="Unprod Time: Task: T MOHK Time Hr: .9 Time Ot: 0"/>
    <n v="28.8"/>
    <n v="2539947"/>
    <m/>
    <x v="7"/>
  </r>
  <r>
    <n v="7550"/>
    <s v="Training"/>
    <n v="340"/>
    <d v="2023-05-16T00:00:00"/>
    <s v="Unprod Time: Task: T MOHK Time Hr: 1.17 Time Ot: 0"/>
    <n v="37.44"/>
    <n v="2194694"/>
    <m/>
    <x v="7"/>
  </r>
  <r>
    <n v="7550"/>
    <s v="Training"/>
    <n v="340"/>
    <d v="2023-12-07T00:00:00"/>
    <s v="Unprod Time: Task: T MOHK Time Hr: 1.32 Time Ot: 0"/>
    <n v="42.24"/>
    <n v="2462881"/>
    <m/>
    <x v="7"/>
  </r>
  <r>
    <n v="7550"/>
    <s v="Training"/>
    <n v="240"/>
    <d v="2023-06-07T00:00:00"/>
    <s v="Unprod Time: Task: T MP Time Hr: .65 Time Ot: 0"/>
    <n v="22.1"/>
    <n v="2223474"/>
    <m/>
    <x v="7"/>
  </r>
  <r>
    <n v="7550"/>
    <s v="Training"/>
    <n v="240"/>
    <d v="2023-03-08T00:00:00"/>
    <s v="Unprod Time: Task: T MP Time Hr: .73 Time Ot: 0"/>
    <n v="24.82"/>
    <n v="2111892"/>
    <m/>
    <x v="7"/>
  </r>
  <r>
    <n v="7550"/>
    <s v="Training"/>
    <n v="240"/>
    <d v="2023-05-30T00:00:00"/>
    <s v="Unprod Time: Task: T MP Time Hr: .9 Time Ot: 0"/>
    <n v="30.6"/>
    <n v="2213595"/>
    <m/>
    <x v="7"/>
  </r>
  <r>
    <n v="7550"/>
    <s v="Training"/>
    <n v="240"/>
    <d v="2023-05-10T00:00:00"/>
    <s v="Unprod Time: Task: T MP Time Hr: 1.22 Time Ot: 0"/>
    <n v="41.48"/>
    <n v="2187767"/>
    <m/>
    <x v="7"/>
  </r>
  <r>
    <n v="7550"/>
    <s v="Training"/>
    <n v="240"/>
    <d v="2023-05-11T00:00:00"/>
    <s v="Unprod Time: Task: T MP Time Hr: 1.32 Time Ot: 0"/>
    <n v="44.88"/>
    <n v="2189452"/>
    <m/>
    <x v="7"/>
  </r>
  <r>
    <n v="7550"/>
    <s v="Training"/>
    <n v="140"/>
    <d v="2024-01-03T00:00:00"/>
    <s v="Unprod Time: Task: T MPU Time Hr: .1 Time Ot: 0"/>
    <n v="2.8"/>
    <n v="2492722"/>
    <m/>
    <x v="7"/>
  </r>
  <r>
    <n v="7550"/>
    <s v="Training"/>
    <n v="140"/>
    <d v="2024-02-12T00:00:00"/>
    <s v="Unprod Time: Task: T MPU Time Hr: 1.62 Time Ot: 0"/>
    <n v="45.36"/>
    <n v="2541951"/>
    <m/>
    <x v="7"/>
  </r>
  <r>
    <n v="7550"/>
    <s v="Training"/>
    <n v="140"/>
    <d v="2023-11-29T00:00:00"/>
    <s v="Unprod Time: Task: T MPU Time Hr: 1.7 Time Ot: 0"/>
    <n v="47.6"/>
    <n v="2449899"/>
    <m/>
    <x v="7"/>
  </r>
  <r>
    <n v="7550"/>
    <s v="Training"/>
    <n v="140"/>
    <d v="2024-02-12T00:00:00"/>
    <s v="Unprod Time: Task: T MPU Time Hr: 1.77 Time Ot: 0"/>
    <n v="49.56"/>
    <n v="2541953"/>
    <m/>
    <x v="7"/>
  </r>
  <r>
    <n v="7550"/>
    <s v="Training"/>
    <n v="140"/>
    <d v="2023-12-27T00:00:00"/>
    <s v="Unprod Time: Task: T MPU Time Hr: 3.6 Time Ot: 0"/>
    <n v="100.8"/>
    <n v="2486652"/>
    <m/>
    <x v="7"/>
  </r>
  <r>
    <n v="7550"/>
    <s v="Training"/>
    <n v="140"/>
    <d v="2024-02-15T00:00:00"/>
    <s v="Unprod Time: Task: T MPU Time Hr: 4.4 Time Ot: 0"/>
    <n v="123.2"/>
    <n v="2547301"/>
    <m/>
    <x v="7"/>
  </r>
  <r>
    <n v="7550"/>
    <s v="Training"/>
    <n v="140"/>
    <d v="2024-02-12T00:00:00"/>
    <s v="Unprod Time: Task: T MPU Time Hr: 5.4 Time Ot: 0"/>
    <n v="151.19999999999999"/>
    <n v="2541950"/>
    <m/>
    <x v="7"/>
  </r>
  <r>
    <n v="7550"/>
    <s v="Training"/>
    <n v="240"/>
    <d v="2023-03-10T00:00:00"/>
    <s v="Unprod Time: Task: T NATS Time Hr: .02 Time Ot: 0"/>
    <n v="0.46"/>
    <n v="2115438"/>
    <m/>
    <x v="7"/>
  </r>
  <r>
    <n v="7550"/>
    <s v="Training"/>
    <n v="240"/>
    <d v="2023-03-20T00:00:00"/>
    <s v="Unprod Time: Task: T NATS Time Hr: .02 Time Ot: 0"/>
    <n v="0.46"/>
    <n v="2126929"/>
    <m/>
    <x v="7"/>
  </r>
  <r>
    <n v="7550"/>
    <s v="Training"/>
    <n v="240"/>
    <d v="2023-03-27T00:00:00"/>
    <s v="Unprod Time: Task: T NATS Time Hr: .02 Time Ot: 0"/>
    <n v="0.46"/>
    <n v="2135966"/>
    <m/>
    <x v="7"/>
  </r>
  <r>
    <n v="7550"/>
    <s v="Training"/>
    <n v="240"/>
    <d v="2023-04-21T00:00:00"/>
    <s v="Unprod Time: Task: T NATS Time Hr: .02 Time Ot: 0"/>
    <n v="0.46"/>
    <n v="2165891"/>
    <m/>
    <x v="7"/>
  </r>
  <r>
    <n v="7550"/>
    <s v="Training"/>
    <n v="240"/>
    <d v="2023-05-01T00:00:00"/>
    <s v="Unprod Time: Task: T NATS Time Hr: .02 Time Ot: 0"/>
    <n v="0.46"/>
    <n v="2175913"/>
    <m/>
    <x v="7"/>
  </r>
  <r>
    <n v="7550"/>
    <s v="Training"/>
    <n v="240"/>
    <d v="2023-06-01T00:00:00"/>
    <s v="Unprod Time: Task: T NATS Time Hr: .02 Time Ot: 0"/>
    <n v="0.49"/>
    <n v="2218147"/>
    <m/>
    <x v="7"/>
  </r>
  <r>
    <n v="7550"/>
    <s v="Training"/>
    <n v="240"/>
    <d v="2023-06-02T00:00:00"/>
    <s v="Unprod Time: Task: T NATS Time Hr: .02 Time Ot: 0"/>
    <n v="0.49"/>
    <n v="2219721"/>
    <m/>
    <x v="7"/>
  </r>
  <r>
    <n v="7550"/>
    <s v="Training"/>
    <n v="240"/>
    <d v="2023-06-09T00:00:00"/>
    <s v="Unprod Time: Task: T NATS Time Hr: .02 Time Ot: 0"/>
    <n v="0.49"/>
    <n v="2227161"/>
    <m/>
    <x v="7"/>
  </r>
  <r>
    <n v="7550"/>
    <s v="Training"/>
    <n v="240"/>
    <d v="2023-06-09T00:00:00"/>
    <s v="Unprod Time: Task: T NATS Time Hr: .02 Time Ot: 0"/>
    <n v="0.49"/>
    <n v="2227163"/>
    <m/>
    <x v="7"/>
  </r>
  <r>
    <n v="7550"/>
    <s v="Training"/>
    <n v="240"/>
    <d v="2023-06-12T00:00:00"/>
    <s v="Unprod Time: Task: T NATS Time Hr: .02 Time Ot: 0"/>
    <n v="0.49"/>
    <n v="2229418"/>
    <m/>
    <x v="7"/>
  </r>
  <r>
    <n v="7550"/>
    <s v="Training"/>
    <n v="240"/>
    <d v="2023-06-23T00:00:00"/>
    <s v="Unprod Time: Task: T NATS Time Hr: .02 Time Ot: 0"/>
    <n v="0.49"/>
    <n v="2245397"/>
    <m/>
    <x v="7"/>
  </r>
  <r>
    <n v="7550"/>
    <s v="Training"/>
    <n v="240"/>
    <d v="2023-08-21T00:00:00"/>
    <s v="Unprod Time: Task: T NATS Time Hr: .02 Time Ot: 0"/>
    <n v="0.49"/>
    <n v="2317824"/>
    <m/>
    <x v="7"/>
  </r>
  <r>
    <n v="7550"/>
    <s v="Training"/>
    <n v="240"/>
    <d v="2023-09-01T00:00:00"/>
    <s v="Unprod Time: Task: T NATS Time Hr: .02 Time Ot: 0"/>
    <n v="0.49"/>
    <n v="2334414"/>
    <m/>
    <x v="7"/>
  </r>
  <r>
    <n v="7550"/>
    <s v="Training"/>
    <n v="240"/>
    <d v="2023-09-01T00:00:00"/>
    <s v="Unprod Time: Task: T NATS Time Hr: .02 Time Ot: 0"/>
    <n v="0.49"/>
    <n v="2334416"/>
    <m/>
    <x v="7"/>
  </r>
  <r>
    <n v="7550"/>
    <s v="Training"/>
    <n v="240"/>
    <d v="2023-09-07T00:00:00"/>
    <s v="Unprod Time: Task: T NATS Time Hr: .02 Time Ot: 0"/>
    <n v="0.49"/>
    <n v="2341146"/>
    <m/>
    <x v="7"/>
  </r>
  <r>
    <n v="7550"/>
    <s v="Training"/>
    <n v="240"/>
    <d v="2023-09-25T00:00:00"/>
    <s v="Unprod Time: Task: T NATS Time Hr: .02 Time Ot: 0"/>
    <n v="0.49"/>
    <n v="2362489"/>
    <m/>
    <x v="7"/>
  </r>
  <r>
    <n v="7550"/>
    <s v="Training"/>
    <n v="240"/>
    <d v="2023-09-26T00:00:00"/>
    <s v="Unprod Time: Task: T NATS Time Hr: .02 Time Ot: 0"/>
    <n v="0.49"/>
    <n v="2364053"/>
    <m/>
    <x v="7"/>
  </r>
  <r>
    <n v="7550"/>
    <s v="Training"/>
    <n v="240"/>
    <d v="2024-01-12T00:00:00"/>
    <s v="Unprod Time: Task: T NATS Time Hr: .02 Time Ot: 0"/>
    <n v="0.51"/>
    <n v="2504391"/>
    <m/>
    <x v="7"/>
  </r>
  <r>
    <n v="7550"/>
    <s v="Training"/>
    <n v="240"/>
    <d v="2023-04-28T00:00:00"/>
    <s v="Unprod Time: Task: T NATS Time Hr: .03 Time Ot: 0"/>
    <n v="0.69"/>
    <n v="2173639"/>
    <m/>
    <x v="7"/>
  </r>
  <r>
    <n v="7550"/>
    <s v="Training"/>
    <n v="240"/>
    <d v="2023-08-22T00:00:00"/>
    <s v="Unprod Time: Task: T NATS Time Hr: .03 Time Ot: 0"/>
    <n v="0.74"/>
    <n v="2319368"/>
    <m/>
    <x v="7"/>
  </r>
  <r>
    <n v="7550"/>
    <s v="Training"/>
    <n v="240"/>
    <d v="2023-08-24T00:00:00"/>
    <s v="Unprod Time: Task: T NATS Time Hr: .03 Time Ot: 0"/>
    <n v="0.74"/>
    <n v="2323155"/>
    <m/>
    <x v="7"/>
  </r>
  <r>
    <n v="7550"/>
    <s v="Training"/>
    <n v="240"/>
    <d v="2023-09-13T00:00:00"/>
    <s v="Unprod Time: Task: T NATS Time Hr: .03 Time Ot: 0"/>
    <n v="0.74"/>
    <n v="2348210"/>
    <m/>
    <x v="7"/>
  </r>
  <r>
    <n v="7550"/>
    <s v="Training"/>
    <n v="240"/>
    <d v="2023-09-14T00:00:00"/>
    <s v="Unprod Time: Task: T NATS Time Hr: .03 Time Ot: 0"/>
    <n v="0.74"/>
    <n v="2350128"/>
    <m/>
    <x v="7"/>
  </r>
  <r>
    <n v="7550"/>
    <s v="Training"/>
    <n v="240"/>
    <d v="2023-10-18T00:00:00"/>
    <s v="Unprod Time: Task: T NATS Time Hr: .03 Time Ot: 0"/>
    <n v="0.74"/>
    <n v="2394133"/>
    <m/>
    <x v="7"/>
  </r>
  <r>
    <n v="7550"/>
    <s v="Training"/>
    <n v="240"/>
    <d v="2023-11-07T00:00:00"/>
    <s v="Unprod Time: Task: T NATS Time Hr: .03 Time Ot: 0"/>
    <n v="0.74"/>
    <n v="2419058"/>
    <m/>
    <x v="7"/>
  </r>
  <r>
    <n v="7550"/>
    <s v="Training"/>
    <n v="240"/>
    <d v="2023-03-20T00:00:00"/>
    <s v="Unprod Time: Task: T NATS Time Hr: .05 Time Ot: 0"/>
    <n v="1.1499999999999999"/>
    <n v="2126931"/>
    <m/>
    <x v="7"/>
  </r>
  <r>
    <n v="7550"/>
    <s v="Training"/>
    <n v="240"/>
    <d v="2023-04-22T00:00:00"/>
    <s v="Unprod Time: Task: T NATS Time Hr: .05 Time Ot: 0"/>
    <n v="1.1499999999999999"/>
    <n v="2166455"/>
    <m/>
    <x v="7"/>
  </r>
  <r>
    <n v="7550"/>
    <s v="Training"/>
    <n v="240"/>
    <d v="2023-05-05T00:00:00"/>
    <s v="Unprod Time: Task: T NATS Time Hr: .05 Time Ot: 0"/>
    <n v="1.1499999999999999"/>
    <n v="2182766"/>
    <m/>
    <x v="7"/>
  </r>
  <r>
    <n v="7550"/>
    <s v="Training"/>
    <n v="240"/>
    <d v="2023-06-14T00:00:00"/>
    <s v="Unprod Time: Task: T NATS Time Hr: .05 Time Ot: 0"/>
    <n v="1.23"/>
    <n v="2232756"/>
    <m/>
    <x v="7"/>
  </r>
  <r>
    <n v="7550"/>
    <s v="Training"/>
    <n v="240"/>
    <d v="2023-07-21T00:00:00"/>
    <s v="Unprod Time: Task: T NATS Time Hr: .05 Time Ot: 0"/>
    <n v="1.23"/>
    <n v="2281691"/>
    <m/>
    <x v="7"/>
  </r>
  <r>
    <n v="7550"/>
    <s v="Training"/>
    <n v="240"/>
    <d v="2023-08-10T00:00:00"/>
    <s v="Unprod Time: Task: T NATS Time Hr: .05 Time Ot: 0"/>
    <n v="1.23"/>
    <n v="2305354"/>
    <m/>
    <x v="7"/>
  </r>
  <r>
    <n v="7550"/>
    <s v="Training"/>
    <n v="240"/>
    <d v="2023-09-22T00:00:00"/>
    <s v="Unprod Time: Task: T NATS Time Hr: .05 Time Ot: 0"/>
    <n v="1.23"/>
    <n v="2360139"/>
    <m/>
    <x v="7"/>
  </r>
  <r>
    <n v="7550"/>
    <s v="Training"/>
    <n v="240"/>
    <d v="2023-03-20T00:00:00"/>
    <s v="Unprod Time: Task: T NATS Time Hr: .07 Time Ot: 0"/>
    <n v="1.61"/>
    <n v="2126932"/>
    <m/>
    <x v="7"/>
  </r>
  <r>
    <n v="7550"/>
    <s v="Training"/>
    <n v="240"/>
    <d v="2023-04-28T00:00:00"/>
    <s v="Unprod Time: Task: T NATS Time Hr: .07 Time Ot: 0"/>
    <n v="1.61"/>
    <n v="2173641"/>
    <m/>
    <x v="7"/>
  </r>
  <r>
    <n v="7550"/>
    <s v="Training"/>
    <n v="240"/>
    <d v="2023-05-23T00:00:00"/>
    <s v="Unprod Time: Task: T NATS Time Hr: .07 Time Ot: 0"/>
    <n v="1.61"/>
    <n v="2203995"/>
    <m/>
    <x v="7"/>
  </r>
  <r>
    <n v="7550"/>
    <s v="Training"/>
    <n v="240"/>
    <d v="2023-07-01T00:00:00"/>
    <s v="Unprod Time: Task: T NATS Time Hr: .07 Time Ot: 0"/>
    <n v="1.72"/>
    <n v="2256026"/>
    <m/>
    <x v="7"/>
  </r>
  <r>
    <n v="7550"/>
    <s v="Training"/>
    <n v="240"/>
    <d v="2023-07-27T00:00:00"/>
    <s v="Unprod Time: Task: T NATS Time Hr: .07 Time Ot: 0"/>
    <n v="1.72"/>
    <n v="2286942"/>
    <m/>
    <x v="7"/>
  </r>
  <r>
    <n v="7550"/>
    <s v="Training"/>
    <n v="240"/>
    <d v="2023-08-24T00:00:00"/>
    <s v="Unprod Time: Task: T NATS Time Hr: .07 Time Ot: 0"/>
    <n v="1.72"/>
    <n v="2323154"/>
    <m/>
    <x v="7"/>
  </r>
  <r>
    <n v="7550"/>
    <s v="Training"/>
    <n v="240"/>
    <d v="2023-08-31T00:00:00"/>
    <s v="Unprod Time: Task: T NATS Time Hr: .07 Time Ot: 0"/>
    <n v="1.72"/>
    <n v="2332379"/>
    <m/>
    <x v="7"/>
  </r>
  <r>
    <n v="7550"/>
    <s v="Training"/>
    <n v="240"/>
    <d v="2023-03-28T00:00:00"/>
    <s v="Unprod Time: Task: T NATS Time Hr: .08 Time Ot: 0"/>
    <n v="1.84"/>
    <n v="2137781"/>
    <m/>
    <x v="7"/>
  </r>
  <r>
    <n v="7550"/>
    <s v="Training"/>
    <n v="240"/>
    <d v="2023-06-12T00:00:00"/>
    <s v="Unprod Time: Task: T NATS Time Hr: .08 Time Ot: 0"/>
    <n v="1.96"/>
    <n v="2229417"/>
    <m/>
    <x v="7"/>
  </r>
  <r>
    <n v="7550"/>
    <s v="Training"/>
    <n v="240"/>
    <d v="2023-06-23T00:00:00"/>
    <s v="Unprod Time: Task: T NATS Time Hr: .08 Time Ot: 0"/>
    <n v="1.96"/>
    <n v="2245399"/>
    <m/>
    <x v="7"/>
  </r>
  <r>
    <n v="7550"/>
    <s v="Training"/>
    <n v="240"/>
    <d v="2023-07-06T00:00:00"/>
    <s v="Unprod Time: Task: T NATS Time Hr: .08 Time Ot: 0"/>
    <n v="1.96"/>
    <n v="2262141"/>
    <m/>
    <x v="7"/>
  </r>
  <r>
    <n v="7550"/>
    <s v="Training"/>
    <n v="240"/>
    <d v="2023-08-16T00:00:00"/>
    <s v="Unprod Time: Task: T NATS Time Hr: .08 Time Ot: 0"/>
    <n v="1.96"/>
    <n v="2312365"/>
    <m/>
    <x v="7"/>
  </r>
  <r>
    <n v="7550"/>
    <s v="Training"/>
    <n v="240"/>
    <d v="2023-08-22T00:00:00"/>
    <s v="Unprod Time: Task: T NATS Time Hr: .08 Time Ot: 0"/>
    <n v="1.96"/>
    <n v="2319365"/>
    <m/>
    <x v="7"/>
  </r>
  <r>
    <n v="7550"/>
    <s v="Training"/>
    <n v="240"/>
    <d v="2023-08-23T00:00:00"/>
    <s v="Unprod Time: Task: T NATS Time Hr: .08 Time Ot: 0"/>
    <n v="1.96"/>
    <n v="2321091"/>
    <m/>
    <x v="7"/>
  </r>
  <r>
    <n v="7550"/>
    <s v="Training"/>
    <n v="240"/>
    <d v="2023-08-29T00:00:00"/>
    <s v="Unprod Time: Task: T NATS Time Hr: .08 Time Ot: 0"/>
    <n v="1.96"/>
    <n v="2328696"/>
    <m/>
    <x v="7"/>
  </r>
  <r>
    <n v="7550"/>
    <s v="Training"/>
    <n v="240"/>
    <d v="2023-09-15T00:00:00"/>
    <s v="Unprod Time: Task: T NATS Time Hr: .08 Time Ot: 0"/>
    <n v="1.96"/>
    <n v="2351571"/>
    <m/>
    <x v="7"/>
  </r>
  <r>
    <n v="7550"/>
    <s v="Training"/>
    <n v="240"/>
    <d v="2023-09-22T00:00:00"/>
    <s v="Unprod Time: Task: T NATS Time Hr: .08 Time Ot: 0"/>
    <n v="1.96"/>
    <n v="2360140"/>
    <m/>
    <x v="7"/>
  </r>
  <r>
    <n v="7550"/>
    <s v="Training"/>
    <n v="240"/>
    <d v="2023-03-31T00:00:00"/>
    <s v="Unprod Time: Task: T NATS Time Hr: .1 Time Ot: 0"/>
    <n v="2.2999999999999998"/>
    <n v="2146019"/>
    <m/>
    <x v="7"/>
  </r>
  <r>
    <n v="7550"/>
    <s v="Training"/>
    <n v="240"/>
    <d v="2023-05-09T00:00:00"/>
    <s v="Unprod Time: Task: T NATS Time Hr: .1 Time Ot: 0"/>
    <n v="2.2999999999999998"/>
    <n v="2185917"/>
    <m/>
    <x v="7"/>
  </r>
  <r>
    <n v="7550"/>
    <s v="Training"/>
    <n v="240"/>
    <d v="2023-05-19T00:00:00"/>
    <s v="Unprod Time: Task: T NATS Time Hr: .1 Time Ot: 0"/>
    <n v="2.2999999999999998"/>
    <n v="2200083"/>
    <m/>
    <x v="7"/>
  </r>
  <r>
    <n v="7550"/>
    <s v="Training"/>
    <n v="240"/>
    <d v="2023-06-17T00:00:00"/>
    <s v="Unprod Time: Task: T NATS Time Hr: .1 Time Ot: 0"/>
    <n v="2.4500000000000002"/>
    <n v="2236916"/>
    <m/>
    <x v="7"/>
  </r>
  <r>
    <n v="7550"/>
    <s v="Training"/>
    <n v="240"/>
    <d v="2023-06-29T00:00:00"/>
    <s v="Unprod Time: Task: T NATS Time Hr: .1 Time Ot: 0"/>
    <n v="2.4500000000000002"/>
    <n v="2252939"/>
    <m/>
    <x v="7"/>
  </r>
  <r>
    <n v="7550"/>
    <s v="Training"/>
    <n v="240"/>
    <d v="2023-07-03T00:00:00"/>
    <s v="Unprod Time: Task: T NATS Time Hr: .1 Time Ot: 0"/>
    <n v="2.4500000000000002"/>
    <n v="2257247"/>
    <m/>
    <x v="7"/>
  </r>
  <r>
    <n v="7550"/>
    <s v="Training"/>
    <n v="240"/>
    <d v="2023-07-12T00:00:00"/>
    <s v="Unprod Time: Task: T NATS Time Hr: .1 Time Ot: 0"/>
    <n v="2.4500000000000002"/>
    <n v="2269027"/>
    <m/>
    <x v="7"/>
  </r>
  <r>
    <n v="7550"/>
    <s v="Training"/>
    <n v="240"/>
    <d v="2023-07-25T00:00:00"/>
    <s v="Unprod Time: Task: T NATS Time Hr: .1 Time Ot: 0"/>
    <n v="2.4500000000000002"/>
    <n v="2283308"/>
    <m/>
    <x v="7"/>
  </r>
  <r>
    <n v="7550"/>
    <s v="Training"/>
    <n v="240"/>
    <d v="2023-08-23T00:00:00"/>
    <s v="Unprod Time: Task: T NATS Time Hr: .1 Time Ot: 0"/>
    <n v="2.4500000000000002"/>
    <n v="2321092"/>
    <m/>
    <x v="7"/>
  </r>
  <r>
    <n v="7550"/>
    <s v="Training"/>
    <n v="240"/>
    <d v="2023-03-21T00:00:00"/>
    <s v="Unprod Time: Task: T NATS Time Hr: .12 Time Ot: 0"/>
    <n v="2.76"/>
    <n v="2128522"/>
    <m/>
    <x v="7"/>
  </r>
  <r>
    <n v="7550"/>
    <s v="Training"/>
    <n v="240"/>
    <d v="2023-04-24T00:00:00"/>
    <s v="Unprod Time: Task: T NATS Time Hr: .12 Time Ot: 0"/>
    <n v="2.76"/>
    <n v="2167467"/>
    <m/>
    <x v="7"/>
  </r>
  <r>
    <n v="7550"/>
    <s v="Training"/>
    <n v="240"/>
    <d v="2023-05-09T00:00:00"/>
    <s v="Unprod Time: Task: T NATS Time Hr: .12 Time Ot: 0"/>
    <n v="2.76"/>
    <n v="2185918"/>
    <m/>
    <x v="7"/>
  </r>
  <r>
    <n v="7550"/>
    <s v="Training"/>
    <n v="240"/>
    <d v="2023-05-12T00:00:00"/>
    <s v="Unprod Time: Task: T NATS Time Hr: .12 Time Ot: 0"/>
    <n v="2.76"/>
    <n v="2191952"/>
    <m/>
    <x v="7"/>
  </r>
  <r>
    <n v="7550"/>
    <s v="Training"/>
    <n v="240"/>
    <d v="2023-06-01T00:00:00"/>
    <s v="Unprod Time: Task: T NATS Time Hr: .12 Time Ot: 0"/>
    <n v="2.94"/>
    <n v="2218145"/>
    <m/>
    <x v="7"/>
  </r>
  <r>
    <n v="7550"/>
    <s v="Training"/>
    <n v="240"/>
    <d v="2023-07-24T00:00:00"/>
    <s v="Unprod Time: Task: T NATS Time Hr: .12 Time Ot: 0"/>
    <n v="2.94"/>
    <n v="2281694"/>
    <m/>
    <x v="7"/>
  </r>
  <r>
    <n v="7550"/>
    <s v="Training"/>
    <n v="240"/>
    <d v="2023-07-25T00:00:00"/>
    <s v="Unprod Time: Task: T NATS Time Hr: .12 Time Ot: 0"/>
    <n v="2.94"/>
    <n v="2283307"/>
    <m/>
    <x v="7"/>
  </r>
  <r>
    <n v="7550"/>
    <s v="Training"/>
    <n v="240"/>
    <d v="2023-08-08T00:00:00"/>
    <s v="Unprod Time: Task: T NATS Time Hr: .12 Time Ot: 0"/>
    <n v="2.94"/>
    <n v="2302061"/>
    <m/>
    <x v="7"/>
  </r>
  <r>
    <n v="7550"/>
    <s v="Training"/>
    <n v="240"/>
    <d v="2023-08-22T00:00:00"/>
    <s v="Unprod Time: Task: T NATS Time Hr: .12 Time Ot: 0"/>
    <n v="2.94"/>
    <n v="2319369"/>
    <m/>
    <x v="7"/>
  </r>
  <r>
    <n v="7550"/>
    <s v="Training"/>
    <n v="240"/>
    <d v="2023-09-19T00:00:00"/>
    <s v="Unprod Time: Task: T NATS Time Hr: .12 Time Ot: 0"/>
    <n v="2.94"/>
    <n v="2355200"/>
    <m/>
    <x v="7"/>
  </r>
  <r>
    <n v="7550"/>
    <s v="Training"/>
    <n v="240"/>
    <d v="2023-04-22T00:00:00"/>
    <s v="Unprod Time: Task: T NATS Time Hr: .13 Time Ot: 0"/>
    <n v="2.99"/>
    <n v="2166453"/>
    <m/>
    <x v="7"/>
  </r>
  <r>
    <n v="7550"/>
    <s v="Training"/>
    <n v="240"/>
    <d v="2023-04-28T00:00:00"/>
    <s v="Unprod Time: Task: T NATS Time Hr: .13 Time Ot: 0"/>
    <n v="2.99"/>
    <n v="2173640"/>
    <m/>
    <x v="7"/>
  </r>
  <r>
    <n v="7550"/>
    <s v="Training"/>
    <n v="240"/>
    <d v="2023-06-09T00:00:00"/>
    <s v="Unprod Time: Task: T NATS Time Hr: .13 Time Ot: 0"/>
    <n v="3.19"/>
    <n v="2227164"/>
    <m/>
    <x v="7"/>
  </r>
  <r>
    <n v="7550"/>
    <s v="Training"/>
    <n v="240"/>
    <d v="2023-07-13T00:00:00"/>
    <s v="Unprod Time: Task: T NATS Time Hr: .13 Time Ot: 0"/>
    <n v="3.19"/>
    <n v="2270839"/>
    <m/>
    <x v="7"/>
  </r>
  <r>
    <n v="7550"/>
    <s v="Training"/>
    <n v="240"/>
    <d v="2023-07-31T00:00:00"/>
    <s v="Unprod Time: Task: T NATS Time Hr: .13 Time Ot: 0"/>
    <n v="3.19"/>
    <n v="2291955"/>
    <m/>
    <x v="7"/>
  </r>
  <r>
    <n v="7550"/>
    <s v="Training"/>
    <n v="240"/>
    <d v="2023-08-21T00:00:00"/>
    <s v="Unprod Time: Task: T NATS Time Hr: .13 Time Ot: 0"/>
    <n v="3.19"/>
    <n v="2317822"/>
    <m/>
    <x v="7"/>
  </r>
  <r>
    <n v="7550"/>
    <s v="Training"/>
    <n v="240"/>
    <d v="2023-08-25T00:00:00"/>
    <s v="Unprod Time: Task: T NATS Time Hr: .13 Time Ot: 0"/>
    <n v="3.19"/>
    <n v="2324712"/>
    <m/>
    <x v="7"/>
  </r>
  <r>
    <n v="7550"/>
    <s v="Training"/>
    <n v="240"/>
    <d v="2023-09-23T00:00:00"/>
    <s v="Unprod Time: Task: T NATS Time Hr: .13 Time Ot: 0"/>
    <n v="3.19"/>
    <n v="2360816"/>
    <m/>
    <x v="7"/>
  </r>
  <r>
    <n v="7550"/>
    <s v="Training"/>
    <n v="240"/>
    <d v="2023-03-03T00:00:00"/>
    <s v="Unprod Time: Task: T NATS Time Hr: .15 Time Ot: 0"/>
    <n v="3.45"/>
    <n v="2106170"/>
    <m/>
    <x v="7"/>
  </r>
  <r>
    <n v="7550"/>
    <s v="Training"/>
    <n v="240"/>
    <d v="2023-05-02T00:00:00"/>
    <s v="Unprod Time: Task: T NATS Time Hr: .15 Time Ot: 0"/>
    <n v="3.45"/>
    <n v="2177556"/>
    <m/>
    <x v="7"/>
  </r>
  <r>
    <n v="7550"/>
    <s v="Training"/>
    <n v="240"/>
    <d v="2023-06-03T00:00:00"/>
    <s v="Unprod Time: Task: T NATS Time Hr: .15 Time Ot: 0"/>
    <n v="3.68"/>
    <n v="2220312"/>
    <m/>
    <x v="7"/>
  </r>
  <r>
    <n v="7550"/>
    <s v="Training"/>
    <n v="240"/>
    <d v="2023-06-22T00:00:00"/>
    <s v="Unprod Time: Task: T NATS Time Hr: .15 Time Ot: 0"/>
    <n v="3.68"/>
    <n v="2243518"/>
    <m/>
    <x v="7"/>
  </r>
  <r>
    <n v="7550"/>
    <s v="Training"/>
    <n v="240"/>
    <d v="2023-07-03T00:00:00"/>
    <s v="Unprod Time: Task: T NATS Time Hr: .15 Time Ot: 0"/>
    <n v="3.68"/>
    <n v="2257249"/>
    <m/>
    <x v="7"/>
  </r>
  <r>
    <n v="7550"/>
    <s v="Training"/>
    <n v="240"/>
    <d v="2023-08-04T00:00:00"/>
    <s v="Unprod Time: Task: T NATS Time Hr: .15 Time Ot: 0"/>
    <n v="3.68"/>
    <n v="2298767"/>
    <m/>
    <x v="7"/>
  </r>
  <r>
    <n v="7550"/>
    <s v="Training"/>
    <n v="240"/>
    <d v="2023-08-18T00:00:00"/>
    <s v="Unprod Time: Task: T NATS Time Hr: .15 Time Ot: 0"/>
    <n v="3.68"/>
    <n v="2315610"/>
    <m/>
    <x v="7"/>
  </r>
  <r>
    <n v="7550"/>
    <s v="Training"/>
    <n v="240"/>
    <d v="2023-08-24T00:00:00"/>
    <s v="Unprod Time: Task: T NATS Time Hr: .15 Time Ot: 0"/>
    <n v="3.68"/>
    <n v="2323152"/>
    <m/>
    <x v="7"/>
  </r>
  <r>
    <n v="7550"/>
    <s v="Training"/>
    <n v="240"/>
    <d v="2023-09-12T00:00:00"/>
    <s v="Unprod Time: Task: T NATS Time Hr: .15 Time Ot: 0"/>
    <n v="3.68"/>
    <n v="2346165"/>
    <m/>
    <x v="7"/>
  </r>
  <r>
    <n v="7550"/>
    <s v="Training"/>
    <n v="240"/>
    <d v="2023-03-03T00:00:00"/>
    <s v="Unprod Time: Task: T NATS Time Hr: .17 Time Ot: 0"/>
    <n v="3.91"/>
    <n v="2106173"/>
    <m/>
    <x v="7"/>
  </r>
  <r>
    <n v="7550"/>
    <s v="Training"/>
    <n v="240"/>
    <d v="2023-04-21T00:00:00"/>
    <s v="Unprod Time: Task: T NATS Time Hr: .17 Time Ot: 0"/>
    <n v="3.91"/>
    <n v="2165890"/>
    <m/>
    <x v="7"/>
  </r>
  <r>
    <n v="7550"/>
    <s v="Training"/>
    <n v="240"/>
    <d v="2023-05-01T00:00:00"/>
    <s v="Unprod Time: Task: T NATS Time Hr: .17 Time Ot: 0"/>
    <n v="3.91"/>
    <n v="2175911"/>
    <m/>
    <x v="7"/>
  </r>
  <r>
    <n v="7550"/>
    <s v="Training"/>
    <n v="240"/>
    <d v="2023-05-05T00:00:00"/>
    <s v="Unprod Time: Task: T NATS Time Hr: .17 Time Ot: 0"/>
    <n v="3.91"/>
    <n v="2182765"/>
    <m/>
    <x v="7"/>
  </r>
  <r>
    <n v="7550"/>
    <s v="Training"/>
    <n v="240"/>
    <d v="2023-05-19T00:00:00"/>
    <s v="Unprod Time: Task: T NATS Time Hr: .17 Time Ot: 0"/>
    <n v="3.91"/>
    <n v="2200080"/>
    <m/>
    <x v="7"/>
  </r>
  <r>
    <n v="7550"/>
    <s v="Training"/>
    <n v="240"/>
    <d v="2023-05-19T00:00:00"/>
    <s v="Unprod Time: Task: T NATS Time Hr: .17 Time Ot: 0"/>
    <n v="3.91"/>
    <n v="2200081"/>
    <m/>
    <x v="7"/>
  </r>
  <r>
    <n v="7550"/>
    <s v="Training"/>
    <n v="240"/>
    <d v="2023-07-29T00:00:00"/>
    <s v="Unprod Time: Task: T NATS Time Hr: .17 Time Ot: 0"/>
    <n v="4.17"/>
    <n v="2289127"/>
    <m/>
    <x v="7"/>
  </r>
  <r>
    <n v="7550"/>
    <s v="Training"/>
    <n v="240"/>
    <d v="2023-08-23T00:00:00"/>
    <s v="Unprod Time: Task: T NATS Time Hr: .17 Time Ot: 0"/>
    <n v="4.17"/>
    <n v="2321094"/>
    <m/>
    <x v="7"/>
  </r>
  <r>
    <n v="7550"/>
    <s v="Training"/>
    <n v="240"/>
    <d v="2023-08-28T00:00:00"/>
    <s v="Unprod Time: Task: T NATS Time Hr: .17 Time Ot: 0"/>
    <n v="4.17"/>
    <n v="2327148"/>
    <m/>
    <x v="7"/>
  </r>
  <r>
    <n v="7550"/>
    <s v="Training"/>
    <n v="240"/>
    <d v="2023-09-12T00:00:00"/>
    <s v="Unprod Time: Task: T NATS Time Hr: .17 Time Ot: 0"/>
    <n v="4.17"/>
    <n v="2346167"/>
    <m/>
    <x v="7"/>
  </r>
  <r>
    <n v="7550"/>
    <s v="Training"/>
    <n v="240"/>
    <d v="2023-09-15T00:00:00"/>
    <s v="Unprod Time: Task: T NATS Time Hr: .17 Time Ot: 0"/>
    <n v="4.17"/>
    <n v="2351568"/>
    <m/>
    <x v="7"/>
  </r>
  <r>
    <n v="7550"/>
    <s v="Training"/>
    <n v="240"/>
    <d v="2023-05-16T00:00:00"/>
    <s v="Unprod Time: Task: T NATS Time Hr: .18 Time Ot: 0"/>
    <n v="4.1399999999999997"/>
    <n v="2194668"/>
    <m/>
    <x v="7"/>
  </r>
  <r>
    <n v="7550"/>
    <s v="Training"/>
    <n v="240"/>
    <d v="2023-05-16T00:00:00"/>
    <s v="Unprod Time: Task: T NATS Time Hr: .18 Time Ot: 0"/>
    <n v="4.1399999999999997"/>
    <n v="2194670"/>
    <m/>
    <x v="7"/>
  </r>
  <r>
    <n v="7550"/>
    <s v="Training"/>
    <n v="240"/>
    <d v="2023-06-06T00:00:00"/>
    <s v="Unprod Time: Task: T NATS Time Hr: .18 Time Ot: 0"/>
    <n v="4.41"/>
    <n v="2221558"/>
    <m/>
    <x v="7"/>
  </r>
  <r>
    <n v="7550"/>
    <s v="Training"/>
    <n v="240"/>
    <d v="2023-06-14T00:00:00"/>
    <s v="Unprod Time: Task: T NATS Time Hr: .18 Time Ot: 0"/>
    <n v="4.41"/>
    <n v="2232753"/>
    <m/>
    <x v="7"/>
  </r>
  <r>
    <n v="7550"/>
    <s v="Training"/>
    <n v="240"/>
    <d v="2023-06-17T00:00:00"/>
    <s v="Unprod Time: Task: T NATS Time Hr: .18 Time Ot: 0"/>
    <n v="4.41"/>
    <n v="2236917"/>
    <m/>
    <x v="7"/>
  </r>
  <r>
    <n v="7550"/>
    <s v="Training"/>
    <n v="240"/>
    <d v="2023-08-08T00:00:00"/>
    <s v="Unprod Time: Task: T NATS Time Hr: .18 Time Ot: 0"/>
    <n v="4.41"/>
    <n v="2302062"/>
    <m/>
    <x v="7"/>
  </r>
  <r>
    <n v="7550"/>
    <s v="Training"/>
    <n v="240"/>
    <d v="2023-09-29T00:00:00"/>
    <s v="Unprod Time: Task: T NATS Time Hr: .18 Time Ot: 0"/>
    <n v="4.41"/>
    <n v="2370106"/>
    <m/>
    <x v="7"/>
  </r>
  <r>
    <n v="7550"/>
    <s v="Training"/>
    <n v="240"/>
    <d v="2023-03-24T00:00:00"/>
    <s v="Unprod Time: Task: T NATS Time Hr: .2 Time Ot: 0"/>
    <n v="4.5999999999999996"/>
    <n v="2134010"/>
    <m/>
    <x v="7"/>
  </r>
  <r>
    <n v="7550"/>
    <s v="Training"/>
    <n v="240"/>
    <d v="2023-04-17T00:00:00"/>
    <s v="Unprod Time: Task: T NATS Time Hr: .2 Time Ot: 0"/>
    <n v="4.5999999999999996"/>
    <n v="2159394"/>
    <m/>
    <x v="7"/>
  </r>
  <r>
    <n v="7550"/>
    <s v="Training"/>
    <n v="240"/>
    <d v="2023-04-22T00:00:00"/>
    <s v="Unprod Time: Task: T NATS Time Hr: .2 Time Ot: 0"/>
    <n v="4.5999999999999996"/>
    <n v="2166458"/>
    <m/>
    <x v="7"/>
  </r>
  <r>
    <n v="7550"/>
    <s v="Training"/>
    <n v="240"/>
    <d v="2023-05-01T00:00:00"/>
    <s v="Unprod Time: Task: T NATS Time Hr: .2 Time Ot: 0"/>
    <n v="4.5999999999999996"/>
    <n v="2175915"/>
    <m/>
    <x v="7"/>
  </r>
  <r>
    <n v="7550"/>
    <s v="Training"/>
    <n v="240"/>
    <d v="2023-06-20T00:00:00"/>
    <s v="Unprod Time: Task: T NATS Time Hr: .2 Time Ot: 0"/>
    <n v="4.9000000000000004"/>
    <n v="2239719"/>
    <m/>
    <x v="7"/>
  </r>
  <r>
    <n v="7550"/>
    <s v="Training"/>
    <n v="240"/>
    <d v="2023-07-01T00:00:00"/>
    <s v="Unprod Time: Task: T NATS Time Hr: .2 Time Ot: 0"/>
    <n v="4.9000000000000004"/>
    <n v="2256025"/>
    <m/>
    <x v="7"/>
  </r>
  <r>
    <n v="7550"/>
    <s v="Training"/>
    <n v="240"/>
    <d v="2023-07-10T00:00:00"/>
    <s v="Unprod Time: Task: T NATS Time Hr: .2 Time Ot: 0"/>
    <n v="4.9000000000000004"/>
    <n v="2267401"/>
    <m/>
    <x v="7"/>
  </r>
  <r>
    <n v="7550"/>
    <s v="Training"/>
    <n v="240"/>
    <d v="2023-08-21T00:00:00"/>
    <s v="Unprod Time: Task: T NATS Time Hr: .2 Time Ot: 0"/>
    <n v="4.9000000000000004"/>
    <n v="2317823"/>
    <m/>
    <x v="7"/>
  </r>
  <r>
    <n v="7550"/>
    <s v="Training"/>
    <n v="240"/>
    <d v="2023-08-26T00:00:00"/>
    <s v="Unprod Time: Task: T NATS Time Hr: .2 Time Ot: 0"/>
    <n v="4.9000000000000004"/>
    <n v="2325744"/>
    <m/>
    <x v="7"/>
  </r>
  <r>
    <n v="7550"/>
    <s v="Training"/>
    <n v="240"/>
    <d v="2023-08-28T00:00:00"/>
    <s v="Unprod Time: Task: T NATS Time Hr: .2 Time Ot: 0"/>
    <n v="4.9000000000000004"/>
    <n v="2327146"/>
    <m/>
    <x v="7"/>
  </r>
  <r>
    <n v="7550"/>
    <s v="Training"/>
    <n v="240"/>
    <d v="2023-09-01T00:00:00"/>
    <s v="Unprod Time: Task: T NATS Time Hr: .2 Time Ot: 0"/>
    <n v="4.9000000000000004"/>
    <n v="2334415"/>
    <m/>
    <x v="7"/>
  </r>
  <r>
    <n v="7550"/>
    <s v="Training"/>
    <n v="240"/>
    <d v="2023-09-09T00:00:00"/>
    <s v="Unprod Time: Task: T NATS Time Hr: .2 Time Ot: 0"/>
    <n v="4.9000000000000004"/>
    <n v="2343363"/>
    <m/>
    <x v="7"/>
  </r>
  <r>
    <n v="7550"/>
    <s v="Training"/>
    <n v="240"/>
    <d v="2023-09-22T00:00:00"/>
    <s v="Unprod Time: Task: T NATS Time Hr: .2 Time Ot: 0"/>
    <n v="4.9000000000000004"/>
    <n v="2360138"/>
    <m/>
    <x v="7"/>
  </r>
  <r>
    <n v="7550"/>
    <s v="Training"/>
    <n v="240"/>
    <d v="2023-10-25T00:00:00"/>
    <s v="Unprod Time: Task: T NATS Time Hr: .2 Time Ot: 0"/>
    <n v="4.9000000000000004"/>
    <n v="2401733"/>
    <m/>
    <x v="7"/>
  </r>
  <r>
    <n v="7550"/>
    <s v="Training"/>
    <n v="240"/>
    <d v="2023-05-19T00:00:00"/>
    <s v="Unprod Time: Task: T NATS Time Hr: .22 Time Ot: 0"/>
    <n v="5.0599999999999996"/>
    <n v="2200076"/>
    <m/>
    <x v="7"/>
  </r>
  <r>
    <n v="7550"/>
    <s v="Training"/>
    <n v="240"/>
    <d v="2023-07-10T00:00:00"/>
    <s v="Unprod Time: Task: T NATS Time Hr: .22 Time Ot: 0"/>
    <n v="5.39"/>
    <n v="2267400"/>
    <m/>
    <x v="7"/>
  </r>
  <r>
    <n v="7550"/>
    <s v="Training"/>
    <n v="240"/>
    <d v="2023-07-15T00:00:00"/>
    <s v="Unprod Time: Task: T NATS Time Hr: .22 Time Ot: 0"/>
    <n v="5.39"/>
    <n v="2271552"/>
    <m/>
    <x v="7"/>
  </r>
  <r>
    <n v="7550"/>
    <s v="Training"/>
    <n v="240"/>
    <d v="2023-07-25T00:00:00"/>
    <s v="Unprod Time: Task: T NATS Time Hr: .22 Time Ot: 0"/>
    <n v="5.39"/>
    <n v="2283310"/>
    <m/>
    <x v="7"/>
  </r>
  <r>
    <n v="7550"/>
    <s v="Training"/>
    <n v="240"/>
    <d v="2023-10-13T00:00:00"/>
    <s v="Unprod Time: Task: T NATS Time Hr: .22 Time Ot: 0"/>
    <n v="5.39"/>
    <n v="2388799"/>
    <m/>
    <x v="7"/>
  </r>
  <r>
    <n v="7550"/>
    <s v="Training"/>
    <n v="240"/>
    <d v="2024-01-27T00:00:00"/>
    <s v="Unprod Time: Task: T NATS Time Hr: .22 Time Ot: 0"/>
    <n v="5.61"/>
    <n v="2523877"/>
    <m/>
    <x v="7"/>
  </r>
  <r>
    <n v="7550"/>
    <s v="Training"/>
    <n v="240"/>
    <d v="2023-03-20T00:00:00"/>
    <s v="Unprod Time: Task: T NATS Time Hr: .23 Time Ot: 0"/>
    <n v="5.29"/>
    <n v="2126930"/>
    <m/>
    <x v="7"/>
  </r>
  <r>
    <n v="7550"/>
    <s v="Training"/>
    <n v="240"/>
    <d v="2023-06-14T00:00:00"/>
    <s v="Unprod Time: Task: T NATS Time Hr: .23 Time Ot: 0"/>
    <n v="5.64"/>
    <n v="2232754"/>
    <m/>
    <x v="7"/>
  </r>
  <r>
    <n v="7550"/>
    <s v="Training"/>
    <n v="240"/>
    <d v="2023-06-20T00:00:00"/>
    <s v="Unprod Time: Task: T NATS Time Hr: .23 Time Ot: 0"/>
    <n v="5.64"/>
    <n v="2239718"/>
    <m/>
    <x v="7"/>
  </r>
  <r>
    <n v="7550"/>
    <s v="Training"/>
    <n v="240"/>
    <d v="2023-07-13T00:00:00"/>
    <s v="Unprod Time: Task: T NATS Time Hr: .23 Time Ot: 0"/>
    <n v="5.64"/>
    <n v="2270840"/>
    <m/>
    <x v="7"/>
  </r>
  <r>
    <n v="7550"/>
    <s v="Training"/>
    <n v="240"/>
    <d v="2023-08-03T00:00:00"/>
    <s v="Unprod Time: Task: T NATS Time Hr: .23 Time Ot: 0"/>
    <n v="5.64"/>
    <n v="2296897"/>
    <m/>
    <x v="7"/>
  </r>
  <r>
    <n v="7550"/>
    <s v="Training"/>
    <n v="240"/>
    <d v="2023-08-12T00:00:00"/>
    <s v="Unprod Time: Task: T NATS Time Hr: .23 Time Ot: 0"/>
    <n v="5.64"/>
    <n v="2307797"/>
    <m/>
    <x v="7"/>
  </r>
  <r>
    <n v="7550"/>
    <s v="Training"/>
    <n v="240"/>
    <d v="2023-09-22T00:00:00"/>
    <s v="Unprod Time: Task: T NATS Time Hr: .23 Time Ot: 0"/>
    <n v="5.64"/>
    <n v="2360141"/>
    <m/>
    <x v="7"/>
  </r>
  <r>
    <n v="7550"/>
    <s v="Training"/>
    <n v="240"/>
    <d v="2023-10-18T00:00:00"/>
    <s v="Unprod Time: Task: T NATS Time Hr: .23 Time Ot: 0"/>
    <n v="5.64"/>
    <n v="2394134"/>
    <m/>
    <x v="7"/>
  </r>
  <r>
    <n v="7550"/>
    <s v="Training"/>
    <n v="240"/>
    <d v="2023-04-22T00:00:00"/>
    <s v="Unprod Time: Task: T NATS Time Hr: .25 Time Ot: 0"/>
    <n v="5.75"/>
    <n v="2166459"/>
    <m/>
    <x v="7"/>
  </r>
  <r>
    <n v="7550"/>
    <s v="Training"/>
    <n v="240"/>
    <d v="2023-07-15T00:00:00"/>
    <s v="Unprod Time: Task: T NATS Time Hr: .25 Time Ot: 0"/>
    <n v="6.13"/>
    <n v="2271555"/>
    <m/>
    <x v="7"/>
  </r>
  <r>
    <n v="7550"/>
    <s v="Training"/>
    <n v="240"/>
    <d v="2023-09-01T00:00:00"/>
    <s v="Unprod Time: Task: T NATS Time Hr: .25 Time Ot: 0"/>
    <n v="6.13"/>
    <n v="2334417"/>
    <m/>
    <x v="7"/>
  </r>
  <r>
    <n v="7550"/>
    <s v="Training"/>
    <n v="240"/>
    <d v="2024-02-14T00:00:00"/>
    <s v="Unprod Time: Task: T NATS Time Hr: .25 Time Ot: 0"/>
    <n v="6.38"/>
    <n v="2545607"/>
    <m/>
    <x v="7"/>
  </r>
  <r>
    <n v="7550"/>
    <s v="Training"/>
    <n v="240"/>
    <d v="2023-03-06T00:00:00"/>
    <s v="Unprod Time: Task: T NATS Time Hr: .27 Time Ot: 0"/>
    <n v="6.21"/>
    <n v="2108219"/>
    <m/>
    <x v="7"/>
  </r>
  <r>
    <n v="7550"/>
    <s v="Training"/>
    <n v="240"/>
    <d v="2023-08-08T00:00:00"/>
    <s v="Unprod Time: Task: T NATS Time Hr: .27 Time Ot: 0"/>
    <n v="6.62"/>
    <n v="2302065"/>
    <m/>
    <x v="7"/>
  </r>
  <r>
    <n v="7550"/>
    <s v="Training"/>
    <n v="240"/>
    <d v="2023-08-21T00:00:00"/>
    <s v="Unprod Time: Task: T NATS Time Hr: .27 Time Ot: 0"/>
    <n v="6.62"/>
    <n v="2317826"/>
    <m/>
    <x v="7"/>
  </r>
  <r>
    <n v="7550"/>
    <s v="Training"/>
    <n v="240"/>
    <d v="2023-08-25T00:00:00"/>
    <s v="Unprod Time: Task: T NATS Time Hr: .27 Time Ot: 0"/>
    <n v="6.62"/>
    <n v="2324709"/>
    <m/>
    <x v="7"/>
  </r>
  <r>
    <n v="7550"/>
    <s v="Training"/>
    <n v="240"/>
    <d v="2023-09-19T00:00:00"/>
    <s v="Unprod Time: Task: T NATS Time Hr: .27 Time Ot: 0"/>
    <n v="6.62"/>
    <n v="2355198"/>
    <m/>
    <x v="7"/>
  </r>
  <r>
    <n v="7550"/>
    <s v="Training"/>
    <n v="240"/>
    <d v="2023-05-12T00:00:00"/>
    <s v="Unprod Time: Task: T NATS Time Hr: .28 Time Ot: 0"/>
    <n v="6.44"/>
    <n v="2191950"/>
    <m/>
    <x v="7"/>
  </r>
  <r>
    <n v="7550"/>
    <s v="Training"/>
    <n v="240"/>
    <d v="2023-06-16T00:00:00"/>
    <s v="Unprod Time: Task: T NATS Time Hr: .28 Time Ot: 0"/>
    <n v="6.86"/>
    <n v="2236273"/>
    <m/>
    <x v="7"/>
  </r>
  <r>
    <n v="7550"/>
    <s v="Training"/>
    <n v="240"/>
    <d v="2023-07-06T00:00:00"/>
    <s v="Unprod Time: Task: T NATS Time Hr: .28 Time Ot: 0"/>
    <n v="6.86"/>
    <n v="2262143"/>
    <m/>
    <x v="7"/>
  </r>
  <r>
    <n v="7550"/>
    <s v="Training"/>
    <n v="240"/>
    <d v="2023-09-26T00:00:00"/>
    <s v="Unprod Time: Task: T NATS Time Hr: .28 Time Ot: 0"/>
    <n v="6.86"/>
    <n v="2364055"/>
    <m/>
    <x v="7"/>
  </r>
  <r>
    <n v="7550"/>
    <s v="Training"/>
    <n v="240"/>
    <d v="2023-04-11T00:00:00"/>
    <s v="Unprod Time: Task: T NATS Time Hr: .3 Time Ot: 0"/>
    <n v="6.9"/>
    <n v="2152794"/>
    <m/>
    <x v="7"/>
  </r>
  <r>
    <n v="7550"/>
    <s v="Training"/>
    <n v="240"/>
    <d v="2023-04-19T00:00:00"/>
    <s v="Unprod Time: Task: T NATS Time Hr: .3 Time Ot: 0"/>
    <n v="6.9"/>
    <n v="2162387"/>
    <m/>
    <x v="7"/>
  </r>
  <r>
    <n v="7550"/>
    <s v="Training"/>
    <n v="240"/>
    <d v="2023-03-06T00:00:00"/>
    <s v="Unprod Time: Task: T NATS Time Hr: .32 Time Ot: 0"/>
    <n v="7.36"/>
    <n v="2108218"/>
    <m/>
    <x v="7"/>
  </r>
  <r>
    <n v="7550"/>
    <s v="Training"/>
    <n v="240"/>
    <d v="2023-07-31T00:00:00"/>
    <s v="Unprod Time: Task: T NATS Time Hr: .32 Time Ot: 0"/>
    <n v="7.84"/>
    <n v="2291953"/>
    <m/>
    <x v="7"/>
  </r>
  <r>
    <n v="7550"/>
    <s v="Training"/>
    <n v="240"/>
    <d v="2023-09-25T00:00:00"/>
    <s v="Unprod Time: Task: T NATS Time Hr: .32 Time Ot: 0"/>
    <n v="7.84"/>
    <n v="2362491"/>
    <m/>
    <x v="7"/>
  </r>
  <r>
    <n v="7550"/>
    <s v="Training"/>
    <n v="240"/>
    <d v="2023-09-26T00:00:00"/>
    <s v="Unprod Time: Task: T NATS Time Hr: .32 Time Ot: 0"/>
    <n v="7.84"/>
    <n v="2364058"/>
    <m/>
    <x v="7"/>
  </r>
  <r>
    <n v="7550"/>
    <s v="Training"/>
    <n v="240"/>
    <d v="2023-10-02T00:00:00"/>
    <s v="Unprod Time: Task: T NATS Time Hr: .32 Time Ot: 0"/>
    <n v="7.84"/>
    <n v="2373814"/>
    <m/>
    <x v="7"/>
  </r>
  <r>
    <n v="7550"/>
    <s v="Training"/>
    <n v="240"/>
    <d v="2023-06-02T00:00:00"/>
    <s v="Unprod Time: Task: T NATS Time Hr: .33 Time Ot: 0"/>
    <n v="8.09"/>
    <n v="2219719"/>
    <m/>
    <x v="7"/>
  </r>
  <r>
    <n v="7550"/>
    <s v="Training"/>
    <n v="240"/>
    <d v="2023-08-12T00:00:00"/>
    <s v="Unprod Time: Task: T NATS Time Hr: .33 Time Ot: 0"/>
    <n v="8.09"/>
    <n v="2307796"/>
    <m/>
    <x v="7"/>
  </r>
  <r>
    <n v="7550"/>
    <s v="Training"/>
    <n v="240"/>
    <d v="2023-09-25T00:00:00"/>
    <s v="Unprod Time: Task: T NATS Time Hr: .33 Time Ot: 0"/>
    <n v="8.09"/>
    <n v="2362483"/>
    <m/>
    <x v="7"/>
  </r>
  <r>
    <n v="7550"/>
    <s v="Training"/>
    <n v="240"/>
    <d v="2023-06-03T00:00:00"/>
    <s v="Unprod Time: Task: T NATS Time Hr: .35 Time Ot: 0"/>
    <n v="8.58"/>
    <n v="2220310"/>
    <m/>
    <x v="7"/>
  </r>
  <r>
    <n v="7550"/>
    <s v="Training"/>
    <n v="240"/>
    <d v="2023-06-22T00:00:00"/>
    <s v="Unprod Time: Task: T NATS Time Hr: .35 Time Ot: 0"/>
    <n v="8.58"/>
    <n v="2243519"/>
    <m/>
    <x v="7"/>
  </r>
  <r>
    <n v="7550"/>
    <s v="Training"/>
    <n v="240"/>
    <d v="2023-09-04T00:00:00"/>
    <s v="Unprod Time: Task: T NATS Time Hr: .35 Time Ot: 0"/>
    <n v="8.58"/>
    <n v="2335940"/>
    <m/>
    <x v="7"/>
  </r>
  <r>
    <n v="7550"/>
    <s v="Training"/>
    <n v="240"/>
    <d v="2023-09-12T00:00:00"/>
    <s v="Unprod Time: Task: T NATS Time Hr: .35 Time Ot: 0"/>
    <n v="8.58"/>
    <n v="2346170"/>
    <m/>
    <x v="7"/>
  </r>
  <r>
    <n v="7550"/>
    <s v="Training"/>
    <n v="240"/>
    <d v="2023-09-13T00:00:00"/>
    <s v="Unprod Time: Task: T NATS Time Hr: .35 Time Ot: 0"/>
    <n v="8.58"/>
    <n v="2348209"/>
    <m/>
    <x v="7"/>
  </r>
  <r>
    <n v="7550"/>
    <s v="Training"/>
    <n v="240"/>
    <d v="2023-09-13T00:00:00"/>
    <s v="Unprod Time: Task: T NATS Time Hr: .35 Time Ot: 0"/>
    <n v="8.58"/>
    <n v="2348212"/>
    <m/>
    <x v="7"/>
  </r>
  <r>
    <n v="7550"/>
    <s v="Training"/>
    <n v="240"/>
    <d v="2023-06-09T00:00:00"/>
    <s v="Unprod Time: Task: T NATS Time Hr: .37 Time Ot: 0"/>
    <n v="9.07"/>
    <n v="2227165"/>
    <m/>
    <x v="7"/>
  </r>
  <r>
    <n v="7550"/>
    <s v="Training"/>
    <n v="240"/>
    <d v="2023-05-02T00:00:00"/>
    <s v="Unprod Time: Task: T NATS Time Hr: .38 Time Ot: 0"/>
    <n v="8.74"/>
    <n v="2177557"/>
    <m/>
    <x v="7"/>
  </r>
  <r>
    <n v="7550"/>
    <s v="Training"/>
    <n v="240"/>
    <d v="2023-06-22T00:00:00"/>
    <s v="Unprod Time: Task: T NATS Time Hr: .38 Time Ot: 0"/>
    <n v="9.31"/>
    <n v="2243517"/>
    <m/>
    <x v="7"/>
  </r>
  <r>
    <n v="7550"/>
    <s v="Training"/>
    <n v="240"/>
    <d v="2023-07-26T00:00:00"/>
    <s v="Unprod Time: Task: T NATS Time Hr: .38 Time Ot: 0"/>
    <n v="9.31"/>
    <n v="2285127"/>
    <m/>
    <x v="7"/>
  </r>
  <r>
    <n v="7550"/>
    <s v="Training"/>
    <n v="240"/>
    <d v="2023-08-22T00:00:00"/>
    <s v="Unprod Time: Task: T NATS Time Hr: .38 Time Ot: 0"/>
    <n v="9.31"/>
    <n v="2319367"/>
    <m/>
    <x v="7"/>
  </r>
  <r>
    <n v="7550"/>
    <s v="Training"/>
    <n v="240"/>
    <d v="2023-09-07T00:00:00"/>
    <s v="Unprod Time: Task: T NATS Time Hr: .38 Time Ot: 0"/>
    <n v="9.31"/>
    <n v="2341144"/>
    <m/>
    <x v="7"/>
  </r>
  <r>
    <n v="7550"/>
    <s v="Training"/>
    <n v="240"/>
    <d v="2023-09-15T00:00:00"/>
    <s v="Unprod Time: Task: T NATS Time Hr: .38 Time Ot: 0"/>
    <n v="9.31"/>
    <n v="2351569"/>
    <m/>
    <x v="7"/>
  </r>
  <r>
    <n v="7550"/>
    <s v="Training"/>
    <n v="240"/>
    <d v="2023-09-25T00:00:00"/>
    <s v="Unprod Time: Task: T NATS Time Hr: .38 Time Ot: 0"/>
    <n v="9.31"/>
    <n v="2362488"/>
    <m/>
    <x v="7"/>
  </r>
  <r>
    <n v="7550"/>
    <s v="Training"/>
    <n v="240"/>
    <d v="2023-07-04T00:00:00"/>
    <s v="Unprod Time: Task: T NATS Time Hr: .4 Time Ot: 0"/>
    <n v="9.8000000000000007"/>
    <n v="2258791"/>
    <m/>
    <x v="7"/>
  </r>
  <r>
    <n v="7550"/>
    <s v="Training"/>
    <n v="240"/>
    <d v="2023-07-11T00:00:00"/>
    <s v="Unprod Time: Task: T NATS Time Hr: .42 Time Ot: 0"/>
    <n v="10.29"/>
    <n v="2267406"/>
    <m/>
    <x v="7"/>
  </r>
  <r>
    <n v="7550"/>
    <s v="Training"/>
    <n v="240"/>
    <d v="2023-07-26T00:00:00"/>
    <s v="Unprod Time: Task: T NATS Time Hr: .42 Time Ot: 0"/>
    <n v="10.29"/>
    <n v="2285128"/>
    <m/>
    <x v="7"/>
  </r>
  <r>
    <n v="7550"/>
    <s v="Training"/>
    <n v="240"/>
    <d v="2023-07-27T00:00:00"/>
    <s v="Unprod Time: Task: T NATS Time Hr: .42 Time Ot: 0"/>
    <n v="10.29"/>
    <n v="2286944"/>
    <m/>
    <x v="7"/>
  </r>
  <r>
    <n v="7550"/>
    <s v="Training"/>
    <n v="240"/>
    <d v="2023-08-14T00:00:00"/>
    <s v="Unprod Time: Task: T NATS Time Hr: .42 Time Ot: 0"/>
    <n v="10.29"/>
    <n v="2309074"/>
    <m/>
    <x v="7"/>
  </r>
  <r>
    <n v="7550"/>
    <s v="Training"/>
    <n v="240"/>
    <d v="2023-08-25T00:00:00"/>
    <s v="Unprod Time: Task: T NATS Time Hr: .42 Time Ot: 0"/>
    <n v="10.29"/>
    <n v="2324710"/>
    <m/>
    <x v="7"/>
  </r>
  <r>
    <n v="7550"/>
    <s v="Training"/>
    <n v="240"/>
    <d v="2023-03-10T00:00:00"/>
    <s v="Unprod Time: Task: T NATS Time Hr: .43 Time Ot: 0"/>
    <n v="9.89"/>
    <n v="2115441"/>
    <m/>
    <x v="7"/>
  </r>
  <r>
    <n v="7550"/>
    <s v="Training"/>
    <n v="240"/>
    <d v="2023-05-23T00:00:00"/>
    <s v="Unprod Time: Task: T NATS Time Hr: .43 Time Ot: 0"/>
    <n v="9.89"/>
    <n v="2203996"/>
    <m/>
    <x v="7"/>
  </r>
  <r>
    <n v="7550"/>
    <s v="Training"/>
    <n v="240"/>
    <d v="2023-08-01T00:00:00"/>
    <s v="Unprod Time: Task: T NATS Time Hr: .43 Time Ot: 0"/>
    <n v="10.54"/>
    <n v="2293526"/>
    <m/>
    <x v="7"/>
  </r>
  <r>
    <n v="7550"/>
    <s v="Training"/>
    <n v="240"/>
    <d v="2023-08-14T00:00:00"/>
    <s v="Unprod Time: Task: T NATS Time Hr: .43 Time Ot: 0"/>
    <n v="10.54"/>
    <n v="2309072"/>
    <m/>
    <x v="7"/>
  </r>
  <r>
    <n v="7550"/>
    <s v="Training"/>
    <n v="240"/>
    <d v="2023-09-26T00:00:00"/>
    <s v="Unprod Time: Task: T NATS Time Hr: .43 Time Ot: 0"/>
    <n v="10.54"/>
    <n v="2364051"/>
    <m/>
    <x v="7"/>
  </r>
  <r>
    <n v="7550"/>
    <s v="Training"/>
    <n v="240"/>
    <d v="2023-04-22T00:00:00"/>
    <s v="Unprod Time: Task: T NATS Time Hr: .45 Time Ot: 0"/>
    <n v="10.35"/>
    <n v="2166454"/>
    <m/>
    <x v="7"/>
  </r>
  <r>
    <n v="7550"/>
    <s v="Training"/>
    <n v="240"/>
    <d v="2023-09-22T00:00:00"/>
    <s v="Unprod Time: Task: T NATS Time Hr: .45 Time Ot: 0"/>
    <n v="11.03"/>
    <n v="2360136"/>
    <m/>
    <x v="7"/>
  </r>
  <r>
    <n v="7550"/>
    <s v="Training"/>
    <n v="240"/>
    <d v="2023-04-04T00:00:00"/>
    <s v="Unprod Time: Task: T NATS Time Hr: .47 Time Ot: 0"/>
    <n v="10.81"/>
    <n v="2147628"/>
    <m/>
    <x v="7"/>
  </r>
  <r>
    <n v="7550"/>
    <s v="Training"/>
    <n v="240"/>
    <d v="2023-06-06T00:00:00"/>
    <s v="Unprod Time: Task: T NATS Time Hr: .47 Time Ot: 0"/>
    <n v="11.52"/>
    <n v="2221559"/>
    <m/>
    <x v="7"/>
  </r>
  <r>
    <n v="7550"/>
    <s v="Training"/>
    <n v="240"/>
    <d v="2023-07-26T00:00:00"/>
    <s v="Unprod Time: Task: T NATS Time Hr: .47 Time Ot: 0"/>
    <n v="11.52"/>
    <n v="2285129"/>
    <m/>
    <x v="7"/>
  </r>
  <r>
    <n v="7550"/>
    <s v="Training"/>
    <n v="240"/>
    <d v="2023-03-20T00:00:00"/>
    <s v="Unprod Time: Task: T NATS Time Hr: .48 Time Ot: 0"/>
    <n v="11.04"/>
    <n v="2126934"/>
    <m/>
    <x v="7"/>
  </r>
  <r>
    <n v="7550"/>
    <s v="Training"/>
    <n v="240"/>
    <d v="2023-04-17T00:00:00"/>
    <s v="Unprod Time: Task: T NATS Time Hr: .48 Time Ot: 0"/>
    <n v="11.04"/>
    <n v="2159392"/>
    <m/>
    <x v="7"/>
  </r>
  <r>
    <n v="7550"/>
    <s v="Training"/>
    <n v="240"/>
    <d v="2023-07-31T00:00:00"/>
    <s v="Unprod Time: Task: T NATS Time Hr: .48 Time Ot: 0"/>
    <n v="11.76"/>
    <n v="2291957"/>
    <m/>
    <x v="7"/>
  </r>
  <r>
    <n v="7550"/>
    <s v="Training"/>
    <n v="240"/>
    <d v="2023-08-01T00:00:00"/>
    <s v="Unprod Time: Task: T NATS Time Hr: .48 Time Ot: 0"/>
    <n v="11.76"/>
    <n v="2293524"/>
    <m/>
    <x v="7"/>
  </r>
  <r>
    <n v="7550"/>
    <s v="Training"/>
    <n v="240"/>
    <d v="2023-08-03T00:00:00"/>
    <s v="Unprod Time: Task: T NATS Time Hr: .48 Time Ot: 0"/>
    <n v="11.76"/>
    <n v="2296896"/>
    <m/>
    <x v="7"/>
  </r>
  <r>
    <n v="7550"/>
    <s v="Training"/>
    <n v="240"/>
    <d v="2023-05-02T00:00:00"/>
    <s v="Unprod Time: Task: T NATS Time Hr: .5 Time Ot: 0"/>
    <n v="11.5"/>
    <n v="2177559"/>
    <m/>
    <x v="7"/>
  </r>
  <r>
    <n v="7550"/>
    <s v="Training"/>
    <n v="240"/>
    <d v="2023-09-25T00:00:00"/>
    <s v="Unprod Time: Task: T NATS Time Hr: .52 Time Ot: 0"/>
    <n v="12.74"/>
    <n v="2362486"/>
    <m/>
    <x v="7"/>
  </r>
  <r>
    <n v="7550"/>
    <s v="Training"/>
    <n v="240"/>
    <d v="2023-04-18T00:00:00"/>
    <s v="Unprod Time: Task: T NATS Time Hr: .53 Time Ot: 0"/>
    <n v="12.19"/>
    <n v="2160854"/>
    <m/>
    <x v="7"/>
  </r>
  <r>
    <n v="7550"/>
    <s v="Training"/>
    <n v="240"/>
    <d v="2023-04-24T00:00:00"/>
    <s v="Unprod Time: Task: T NATS Time Hr: .53 Time Ot: 0"/>
    <n v="12.19"/>
    <n v="2167471"/>
    <m/>
    <x v="7"/>
  </r>
  <r>
    <n v="7550"/>
    <s v="Training"/>
    <n v="240"/>
    <d v="2023-06-19T00:00:00"/>
    <s v="Unprod Time: Task: T NATS Time Hr: .53 Time Ot: 0"/>
    <n v="12.99"/>
    <n v="2238172"/>
    <m/>
    <x v="7"/>
  </r>
  <r>
    <n v="7550"/>
    <s v="Training"/>
    <n v="240"/>
    <d v="2023-07-28T00:00:00"/>
    <s v="Unprod Time: Task: T NATS Time Hr: .53 Time Ot: 0"/>
    <n v="12.99"/>
    <n v="2288328"/>
    <m/>
    <x v="7"/>
  </r>
  <r>
    <n v="7550"/>
    <s v="Training"/>
    <n v="240"/>
    <d v="2023-08-04T00:00:00"/>
    <s v="Unprod Time: Task: T NATS Time Hr: .53 Time Ot: 0"/>
    <n v="12.99"/>
    <n v="2298768"/>
    <m/>
    <x v="7"/>
  </r>
  <r>
    <n v="7550"/>
    <s v="Training"/>
    <n v="240"/>
    <d v="2023-06-03T00:00:00"/>
    <s v="Unprod Time: Task: T NATS Time Hr: .55 Time Ot: 0"/>
    <n v="13.48"/>
    <n v="2220313"/>
    <m/>
    <x v="7"/>
  </r>
  <r>
    <n v="7550"/>
    <s v="Training"/>
    <n v="240"/>
    <d v="2023-11-28T00:00:00"/>
    <s v="Unprod Time: Task: T NATS Time Hr: .55 Time Ot: 0"/>
    <n v="13.48"/>
    <n v="2447712"/>
    <m/>
    <x v="7"/>
  </r>
  <r>
    <n v="7550"/>
    <s v="Training"/>
    <n v="240"/>
    <d v="2023-09-08T00:00:00"/>
    <s v="Unprod Time: Task: T NATS Time Hr: .57 Time Ot: 0"/>
    <n v="13.97"/>
    <n v="2342791"/>
    <m/>
    <x v="7"/>
  </r>
  <r>
    <n v="7550"/>
    <s v="Training"/>
    <n v="240"/>
    <d v="2023-04-03T00:00:00"/>
    <s v="Unprod Time: Task: T NATS Time Hr: .58 Time Ot: 0"/>
    <n v="13.34"/>
    <n v="2146029"/>
    <m/>
    <x v="7"/>
  </r>
  <r>
    <n v="7550"/>
    <s v="Training"/>
    <n v="240"/>
    <d v="2023-04-11T00:00:00"/>
    <s v="Unprod Time: Task: T NATS Time Hr: .58 Time Ot: 0"/>
    <n v="13.34"/>
    <n v="2152797"/>
    <m/>
    <x v="7"/>
  </r>
  <r>
    <n v="7550"/>
    <s v="Training"/>
    <n v="240"/>
    <d v="2023-06-16T00:00:00"/>
    <s v="Unprod Time: Task: T NATS Time Hr: .58 Time Ot: 0"/>
    <n v="14.21"/>
    <n v="2236276"/>
    <m/>
    <x v="7"/>
  </r>
  <r>
    <n v="7550"/>
    <s v="Training"/>
    <n v="240"/>
    <d v="2023-08-31T00:00:00"/>
    <s v="Unprod Time: Task: T NATS Time Hr: .58 Time Ot: 0"/>
    <n v="14.21"/>
    <n v="2332380"/>
    <m/>
    <x v="7"/>
  </r>
  <r>
    <n v="7550"/>
    <s v="Training"/>
    <n v="240"/>
    <d v="2023-09-01T00:00:00"/>
    <s v="Unprod Time: Task: T NATS Time Hr: .6 Time Ot: 0"/>
    <n v="14.7"/>
    <n v="2334419"/>
    <m/>
    <x v="7"/>
  </r>
  <r>
    <n v="7550"/>
    <s v="Training"/>
    <n v="240"/>
    <d v="2023-03-13T00:00:00"/>
    <s v="Unprod Time: Task: T NATS Time Hr: .62 Time Ot: 0"/>
    <n v="14.26"/>
    <n v="2117492"/>
    <m/>
    <x v="7"/>
  </r>
  <r>
    <n v="7550"/>
    <s v="Training"/>
    <n v="240"/>
    <d v="2023-06-06T00:00:00"/>
    <s v="Unprod Time: Task: T NATS Time Hr: .62 Time Ot: 0"/>
    <n v="15.19"/>
    <n v="2221557"/>
    <m/>
    <x v="7"/>
  </r>
  <r>
    <n v="7550"/>
    <s v="Training"/>
    <n v="240"/>
    <d v="2024-02-13T00:00:00"/>
    <s v="Unprod Time: Task: T NATS Time Hr: .62 Time Ot: 0"/>
    <n v="15.81"/>
    <n v="2543663"/>
    <m/>
    <x v="7"/>
  </r>
  <r>
    <n v="7550"/>
    <s v="Training"/>
    <n v="240"/>
    <d v="2023-03-17T00:00:00"/>
    <s v="Unprod Time: Task: T NATS Time Hr: .63 Time Ot: 0"/>
    <n v="14.49"/>
    <n v="2124925"/>
    <m/>
    <x v="7"/>
  </r>
  <r>
    <n v="7550"/>
    <s v="Training"/>
    <n v="240"/>
    <d v="2023-04-17T00:00:00"/>
    <s v="Unprod Time: Task: T NATS Time Hr: .63 Time Ot: 0"/>
    <n v="14.49"/>
    <n v="2159393"/>
    <m/>
    <x v="7"/>
  </r>
  <r>
    <n v="7550"/>
    <s v="Training"/>
    <n v="240"/>
    <d v="2023-08-10T00:00:00"/>
    <s v="Unprod Time: Task: T NATS Time Hr: .63 Time Ot: 0"/>
    <n v="15.44"/>
    <n v="2305356"/>
    <m/>
    <x v="7"/>
  </r>
  <r>
    <n v="7550"/>
    <s v="Training"/>
    <n v="240"/>
    <d v="2023-05-01T00:00:00"/>
    <s v="Unprod Time: Task: T NATS Time Hr: .65 Time Ot: 0"/>
    <n v="14.95"/>
    <n v="2175914"/>
    <m/>
    <x v="7"/>
  </r>
  <r>
    <n v="7550"/>
    <s v="Training"/>
    <n v="240"/>
    <d v="2023-08-22T00:00:00"/>
    <s v="Unprod Time: Task: T NATS Time Hr: .65 Time Ot: 0"/>
    <n v="15.93"/>
    <n v="2319371"/>
    <m/>
    <x v="7"/>
  </r>
  <r>
    <n v="7550"/>
    <s v="Training"/>
    <n v="240"/>
    <d v="2023-03-03T00:00:00"/>
    <s v="Unprod Time: Task: T NATS Time Hr: .67 Time Ot: 0"/>
    <n v="15.41"/>
    <n v="2106175"/>
    <m/>
    <x v="7"/>
  </r>
  <r>
    <n v="7550"/>
    <s v="Training"/>
    <n v="240"/>
    <d v="2023-04-19T00:00:00"/>
    <s v="Unprod Time: Task: T NATS Time Hr: .67 Time Ot: 0"/>
    <n v="15.41"/>
    <n v="2162389"/>
    <m/>
    <x v="7"/>
  </r>
  <r>
    <n v="7550"/>
    <s v="Training"/>
    <n v="240"/>
    <d v="2023-06-09T00:00:00"/>
    <s v="Unprod Time: Task: T NATS Time Hr: .67 Time Ot: 0"/>
    <n v="16.420000000000002"/>
    <n v="2227162"/>
    <m/>
    <x v="7"/>
  </r>
  <r>
    <n v="7550"/>
    <s v="Training"/>
    <n v="240"/>
    <d v="2023-05-16T00:00:00"/>
    <s v="Unprod Time: Task: T NATS Time Hr: .68 Time Ot: 0"/>
    <n v="15.64"/>
    <n v="2194667"/>
    <m/>
    <x v="7"/>
  </r>
  <r>
    <n v="7550"/>
    <s v="Training"/>
    <n v="240"/>
    <d v="2023-07-29T00:00:00"/>
    <s v="Unprod Time: Task: T NATS Time Hr: .68 Time Ot: 0"/>
    <n v="16.66"/>
    <n v="2289129"/>
    <m/>
    <x v="7"/>
  </r>
  <r>
    <n v="7550"/>
    <s v="Training"/>
    <n v="240"/>
    <d v="2023-08-01T00:00:00"/>
    <s v="Unprod Time: Task: T NATS Time Hr: .68 Time Ot: 0"/>
    <n v="16.66"/>
    <n v="2293530"/>
    <m/>
    <x v="7"/>
  </r>
  <r>
    <n v="7550"/>
    <s v="Training"/>
    <n v="240"/>
    <d v="2023-09-19T00:00:00"/>
    <s v="Unprod Time: Task: T NATS Time Hr: .68 Time Ot: 0"/>
    <n v="16.66"/>
    <n v="2355202"/>
    <m/>
    <x v="7"/>
  </r>
  <r>
    <n v="7550"/>
    <s v="Training"/>
    <n v="240"/>
    <d v="2023-09-23T00:00:00"/>
    <s v="Unprod Time: Task: T NATS Time Hr: .68 Time Ot: 0"/>
    <n v="16.66"/>
    <n v="2360818"/>
    <m/>
    <x v="7"/>
  </r>
  <r>
    <n v="7550"/>
    <s v="Training"/>
    <n v="240"/>
    <d v="2023-06-15T00:00:00"/>
    <s v="Unprod Time: Task: T NATS Time Hr: .7 Time Ot: 0"/>
    <n v="17.149999999999999"/>
    <n v="2234389"/>
    <m/>
    <x v="7"/>
  </r>
  <r>
    <n v="7550"/>
    <s v="Training"/>
    <n v="240"/>
    <d v="2023-09-06T00:00:00"/>
    <s v="Unprod Time: Task: T NATS Time Hr: .7 Time Ot: 0"/>
    <n v="17.149999999999999"/>
    <n v="2339593"/>
    <m/>
    <x v="7"/>
  </r>
  <r>
    <n v="7550"/>
    <s v="Training"/>
    <n v="240"/>
    <d v="2024-02-13T00:00:00"/>
    <s v="Unprod Time: Task: T NATS Time Hr: .72 Time Ot: 0"/>
    <n v="18.36"/>
    <n v="2543667"/>
    <m/>
    <x v="7"/>
  </r>
  <r>
    <n v="7550"/>
    <s v="Training"/>
    <n v="240"/>
    <d v="2023-03-21T00:00:00"/>
    <s v="Unprod Time: Task: T NATS Time Hr: .73 Time Ot: 0"/>
    <n v="16.79"/>
    <n v="2128526"/>
    <m/>
    <x v="7"/>
  </r>
  <r>
    <n v="7550"/>
    <s v="Training"/>
    <n v="240"/>
    <d v="2023-06-20T00:00:00"/>
    <s v="Unprod Time: Task: T NATS Time Hr: .73 Time Ot: 0"/>
    <n v="17.89"/>
    <n v="2239714"/>
    <m/>
    <x v="7"/>
  </r>
  <r>
    <n v="7550"/>
    <s v="Training"/>
    <n v="240"/>
    <d v="2023-10-17T00:00:00"/>
    <s v="Unprod Time: Task: T NATS Time Hr: .73 Time Ot: 0"/>
    <n v="17.89"/>
    <n v="2392439"/>
    <m/>
    <x v="7"/>
  </r>
  <r>
    <n v="7550"/>
    <s v="Training"/>
    <n v="240"/>
    <d v="2023-03-24T00:00:00"/>
    <s v="Unprod Time: Task: T NATS Time Hr: .75 Time Ot: 0"/>
    <n v="17.25"/>
    <n v="2134009"/>
    <m/>
    <x v="7"/>
  </r>
  <r>
    <n v="7550"/>
    <s v="Training"/>
    <n v="240"/>
    <d v="2023-04-17T00:00:00"/>
    <s v="Unprod Time: Task: T NATS Time Hr: .75 Time Ot: 0"/>
    <n v="17.25"/>
    <n v="2159395"/>
    <m/>
    <x v="7"/>
  </r>
  <r>
    <n v="7550"/>
    <s v="Training"/>
    <n v="240"/>
    <d v="2023-04-22T00:00:00"/>
    <s v="Unprod Time: Task: T NATS Time Hr: .75 Time Ot: 0"/>
    <n v="17.25"/>
    <n v="2166457"/>
    <m/>
    <x v="7"/>
  </r>
  <r>
    <n v="7550"/>
    <s v="Training"/>
    <n v="240"/>
    <d v="2023-05-08T00:00:00"/>
    <s v="Unprod Time: Task: T NATS Time Hr: .75 Time Ot: 0"/>
    <n v="17.25"/>
    <n v="2184700"/>
    <m/>
    <x v="7"/>
  </r>
  <r>
    <n v="7550"/>
    <s v="Training"/>
    <n v="240"/>
    <d v="2023-05-16T00:00:00"/>
    <s v="Unprod Time: Task: T NATS Time Hr: .75 Time Ot: 0"/>
    <n v="17.25"/>
    <n v="2194672"/>
    <m/>
    <x v="7"/>
  </r>
  <r>
    <n v="7550"/>
    <s v="Training"/>
    <n v="240"/>
    <d v="2023-06-08T00:00:00"/>
    <s v="Unprod Time: Task: T NATS Time Hr: .75 Time Ot: 0"/>
    <n v="18.38"/>
    <n v="2225452"/>
    <m/>
    <x v="7"/>
  </r>
  <r>
    <n v="7550"/>
    <s v="Training"/>
    <n v="240"/>
    <d v="2023-06-14T00:00:00"/>
    <s v="Unprod Time: Task: T NATS Time Hr: .75 Time Ot: 0"/>
    <n v="18.38"/>
    <n v="2232752"/>
    <m/>
    <x v="7"/>
  </r>
  <r>
    <n v="7550"/>
    <s v="Training"/>
    <n v="240"/>
    <d v="2023-06-15T00:00:00"/>
    <s v="Unprod Time: Task: T NATS Time Hr: .75 Time Ot: 0"/>
    <n v="18.38"/>
    <n v="2234387"/>
    <m/>
    <x v="7"/>
  </r>
  <r>
    <n v="7550"/>
    <s v="Training"/>
    <n v="240"/>
    <d v="2023-05-12T00:00:00"/>
    <s v="Unprod Time: Task: T NATS Time Hr: .78 Time Ot: 0"/>
    <n v="17.940000000000001"/>
    <n v="2191951"/>
    <m/>
    <x v="7"/>
  </r>
  <r>
    <n v="7550"/>
    <s v="Training"/>
    <n v="240"/>
    <d v="2023-06-07T00:00:00"/>
    <s v="Unprod Time: Task: T NATS Time Hr: .78 Time Ot: 0"/>
    <n v="19.11"/>
    <n v="2223485"/>
    <m/>
    <x v="7"/>
  </r>
  <r>
    <n v="7550"/>
    <s v="Training"/>
    <n v="240"/>
    <d v="2023-09-06T00:00:00"/>
    <s v="Unprod Time: Task: T NATS Time Hr: .78 Time Ot: 0"/>
    <n v="19.11"/>
    <n v="2339597"/>
    <m/>
    <x v="7"/>
  </r>
  <r>
    <n v="7550"/>
    <s v="Training"/>
    <n v="240"/>
    <d v="2023-05-19T00:00:00"/>
    <s v="Unprod Time: Task: T NATS Time Hr: .8 Time Ot: 0"/>
    <n v="18.399999999999999"/>
    <n v="2200079"/>
    <m/>
    <x v="7"/>
  </r>
  <r>
    <n v="7550"/>
    <s v="Training"/>
    <n v="240"/>
    <d v="2023-07-18T00:00:00"/>
    <s v="Unprod Time: Task: T NATS Time Hr: .8 Time Ot: 0"/>
    <n v="19.600000000000001"/>
    <n v="2274263"/>
    <m/>
    <x v="7"/>
  </r>
  <r>
    <n v="7550"/>
    <s v="Training"/>
    <n v="240"/>
    <d v="2023-07-19T00:00:00"/>
    <s v="Unprod Time: Task: T NATS Time Hr: .8 Time Ot: 0"/>
    <n v="19.600000000000001"/>
    <n v="2276023"/>
    <m/>
    <x v="7"/>
  </r>
  <r>
    <n v="7550"/>
    <s v="Training"/>
    <n v="240"/>
    <d v="2023-08-31T00:00:00"/>
    <s v="Unprod Time: Task: T NATS Time Hr: .8 Time Ot: 0"/>
    <n v="19.600000000000001"/>
    <n v="2332377"/>
    <m/>
    <x v="7"/>
  </r>
  <r>
    <n v="7550"/>
    <s v="Training"/>
    <n v="240"/>
    <d v="2023-03-31T00:00:00"/>
    <s v="Unprod Time: Task: T NATS Time Hr: .82 Time Ot: 0"/>
    <n v="18.86"/>
    <n v="2146021"/>
    <m/>
    <x v="7"/>
  </r>
  <r>
    <n v="7550"/>
    <s v="Training"/>
    <n v="240"/>
    <d v="2023-09-12T00:00:00"/>
    <s v="Unprod Time: Task: T NATS Time Hr: .82 Time Ot: 0"/>
    <n v="20.09"/>
    <n v="2346168"/>
    <m/>
    <x v="7"/>
  </r>
  <r>
    <n v="7550"/>
    <s v="Training"/>
    <n v="240"/>
    <d v="2023-11-24T00:00:00"/>
    <s v="Unprod Time: Task: T NATS Time Hr: .82 Time Ot: 0"/>
    <n v="20.09"/>
    <n v="2443580"/>
    <m/>
    <x v="7"/>
  </r>
  <r>
    <n v="7550"/>
    <s v="Training"/>
    <n v="240"/>
    <d v="2023-05-09T00:00:00"/>
    <s v="Unprod Time: Task: T NATS Time Hr: .85 Time Ot: 0"/>
    <n v="19.55"/>
    <n v="2185915"/>
    <m/>
    <x v="7"/>
  </r>
  <r>
    <n v="7550"/>
    <s v="Training"/>
    <n v="240"/>
    <d v="2023-08-04T00:00:00"/>
    <s v="Unprod Time: Task: T NATS Time Hr: .85 Time Ot: 0"/>
    <n v="20.83"/>
    <n v="2298765"/>
    <m/>
    <x v="7"/>
  </r>
  <r>
    <n v="7550"/>
    <s v="Training"/>
    <n v="240"/>
    <d v="2023-09-04T00:00:00"/>
    <s v="Unprod Time: Task: T NATS Time Hr: .87 Time Ot: 0"/>
    <n v="21.32"/>
    <n v="2335942"/>
    <m/>
    <x v="7"/>
  </r>
  <r>
    <n v="7550"/>
    <s v="Training"/>
    <n v="240"/>
    <d v="2023-03-31T00:00:00"/>
    <s v="Unprod Time: Task: T NATS Time Hr: .88 Time Ot: 0"/>
    <n v="20.239999999999998"/>
    <n v="2146023"/>
    <m/>
    <x v="7"/>
  </r>
  <r>
    <n v="7550"/>
    <s v="Training"/>
    <n v="240"/>
    <d v="2023-06-06T00:00:00"/>
    <s v="Unprod Time: Task: T NATS Time Hr: .88 Time Ot: 0"/>
    <n v="21.56"/>
    <n v="2221561"/>
    <m/>
    <x v="7"/>
  </r>
  <r>
    <n v="7550"/>
    <s v="Training"/>
    <n v="240"/>
    <d v="2023-07-17T00:00:00"/>
    <s v="Unprod Time: Task: T NATS Time Hr: .88 Time Ot: 0"/>
    <n v="21.56"/>
    <n v="2272702"/>
    <m/>
    <x v="7"/>
  </r>
  <r>
    <n v="7550"/>
    <s v="Training"/>
    <n v="240"/>
    <d v="2023-08-29T00:00:00"/>
    <s v="Unprod Time: Task: T NATS Time Hr: .88 Time Ot: 0"/>
    <n v="21.56"/>
    <n v="2328694"/>
    <m/>
    <x v="7"/>
  </r>
  <r>
    <n v="7550"/>
    <s v="Training"/>
    <n v="240"/>
    <d v="2023-09-25T00:00:00"/>
    <s v="Unprod Time: Task: T NATS Time Hr: .88 Time Ot: 0"/>
    <n v="21.56"/>
    <n v="2362484"/>
    <m/>
    <x v="7"/>
  </r>
  <r>
    <n v="7550"/>
    <s v="Training"/>
    <n v="240"/>
    <d v="2023-07-04T00:00:00"/>
    <s v="Unprod Time: Task: T NATS Time Hr: .9 Time Ot: 0"/>
    <n v="22.05"/>
    <n v="2258790"/>
    <m/>
    <x v="7"/>
  </r>
  <r>
    <n v="7550"/>
    <s v="Training"/>
    <n v="240"/>
    <d v="2023-11-22T00:00:00"/>
    <s v="Unprod Time: Task: T NATS Time Hr: .9 Time Ot: 0"/>
    <n v="22.05"/>
    <n v="2439666"/>
    <m/>
    <x v="7"/>
  </r>
  <r>
    <n v="7550"/>
    <s v="Training"/>
    <n v="240"/>
    <d v="2023-07-10T00:00:00"/>
    <s v="Unprod Time: Task: T NATS Time Hr: .92 Time Ot: 0"/>
    <n v="22.54"/>
    <n v="2267403"/>
    <m/>
    <x v="7"/>
  </r>
  <r>
    <n v="7550"/>
    <s v="Training"/>
    <n v="240"/>
    <d v="2023-03-21T00:00:00"/>
    <s v="Unprod Time: Task: T NATS Time Hr: .93 Time Ot: 0"/>
    <n v="21.39"/>
    <n v="2128520"/>
    <m/>
    <x v="7"/>
  </r>
  <r>
    <n v="7550"/>
    <s v="Training"/>
    <n v="240"/>
    <d v="2023-04-17T00:00:00"/>
    <s v="Unprod Time: Task: T NATS Time Hr: .93 Time Ot: 0"/>
    <n v="21.39"/>
    <n v="2159397"/>
    <m/>
    <x v="7"/>
  </r>
  <r>
    <n v="7550"/>
    <s v="Training"/>
    <n v="240"/>
    <d v="2023-03-27T00:00:00"/>
    <s v="Unprod Time: Task: T NATS Time Hr: .95 Time Ot: 0"/>
    <n v="21.85"/>
    <n v="2135972"/>
    <m/>
    <x v="7"/>
  </r>
  <r>
    <n v="7550"/>
    <s v="Training"/>
    <n v="240"/>
    <d v="2023-09-14T00:00:00"/>
    <s v="Unprod Time: Task: T NATS Time Hr: .95 Time Ot: 0"/>
    <n v="23.28"/>
    <n v="2350126"/>
    <m/>
    <x v="7"/>
  </r>
  <r>
    <n v="7550"/>
    <s v="Training"/>
    <n v="240"/>
    <d v="2023-03-21T00:00:00"/>
    <s v="Unprod Time: Task: T NATS Time Hr: .97 Time Ot: 0"/>
    <n v="22.31"/>
    <n v="2128523"/>
    <m/>
    <x v="7"/>
  </r>
  <r>
    <n v="7550"/>
    <s v="Training"/>
    <n v="240"/>
    <d v="2023-06-17T00:00:00"/>
    <s v="Unprod Time: Task: T NATS Time Hr: .98 Time Ot: 0"/>
    <n v="24.01"/>
    <n v="2236920"/>
    <m/>
    <x v="7"/>
  </r>
  <r>
    <n v="7550"/>
    <s v="Training"/>
    <n v="240"/>
    <d v="2023-09-09T00:00:00"/>
    <s v="Unprod Time: Task: T NATS Time Hr: .98 Time Ot: 0"/>
    <n v="24.01"/>
    <n v="2343367"/>
    <m/>
    <x v="7"/>
  </r>
  <r>
    <n v="7550"/>
    <s v="Training"/>
    <n v="240"/>
    <d v="2023-03-03T00:00:00"/>
    <s v="Unprod Time: Task: T NATS Time Hr: 0 Time Ot: 0"/>
    <n v="0"/>
    <n v="2106172"/>
    <m/>
    <x v="7"/>
  </r>
  <r>
    <n v="7550"/>
    <s v="Training"/>
    <n v="240"/>
    <d v="2023-03-10T00:00:00"/>
    <s v="Unprod Time: Task: T NATS Time Hr: 0 Time Ot: 0"/>
    <n v="0"/>
    <n v="2115437"/>
    <m/>
    <x v="7"/>
  </r>
  <r>
    <n v="7550"/>
    <s v="Training"/>
    <n v="240"/>
    <d v="2023-03-29T00:00:00"/>
    <s v="Unprod Time: Task: T NATS Time Hr: 0 Time Ot: 0"/>
    <n v="0"/>
    <n v="2139580"/>
    <m/>
    <x v="7"/>
  </r>
  <r>
    <n v="7550"/>
    <s v="Training"/>
    <n v="240"/>
    <d v="2023-03-31T00:00:00"/>
    <s v="Unprod Time: Task: T NATS Time Hr: 0 Time Ot: 0"/>
    <n v="0"/>
    <n v="2146020"/>
    <m/>
    <x v="7"/>
  </r>
  <r>
    <n v="7550"/>
    <s v="Training"/>
    <n v="240"/>
    <d v="2023-04-06T00:00:00"/>
    <s v="Unprod Time: Task: T NATS Time Hr: 0 Time Ot: 0"/>
    <n v="0"/>
    <n v="2150817"/>
    <m/>
    <x v="7"/>
  </r>
  <r>
    <n v="7550"/>
    <s v="Training"/>
    <n v="240"/>
    <d v="2023-05-19T00:00:00"/>
    <s v="Unprod Time: Task: T NATS Time Hr: 0 Time Ot: 0"/>
    <n v="0"/>
    <n v="2200078"/>
    <m/>
    <x v="7"/>
  </r>
  <r>
    <n v="7550"/>
    <s v="Training"/>
    <n v="240"/>
    <d v="2023-07-25T00:00:00"/>
    <s v="Unprod Time: Task: T NATS Time Hr: 0 Time Ot: 0"/>
    <n v="0"/>
    <n v="2283311"/>
    <m/>
    <x v="7"/>
  </r>
  <r>
    <n v="7550"/>
    <s v="Training"/>
    <n v="240"/>
    <d v="2023-08-01T00:00:00"/>
    <s v="Unprod Time: Task: T NATS Time Hr: 0 Time Ot: 0"/>
    <n v="0"/>
    <n v="2293527"/>
    <m/>
    <x v="7"/>
  </r>
  <r>
    <n v="7550"/>
    <s v="Training"/>
    <n v="240"/>
    <d v="2023-08-01T00:00:00"/>
    <s v="Unprod Time: Task: T NATS Time Hr: 0 Time Ot: 0"/>
    <n v="0"/>
    <n v="2293528"/>
    <m/>
    <x v="7"/>
  </r>
  <r>
    <n v="7550"/>
    <s v="Training"/>
    <n v="240"/>
    <d v="2023-08-11T00:00:00"/>
    <s v="Unprod Time: Task: T NATS Time Hr: 0 Time Ot: 0"/>
    <n v="0"/>
    <n v="2307181"/>
    <m/>
    <x v="7"/>
  </r>
  <r>
    <n v="7550"/>
    <s v="Training"/>
    <n v="240"/>
    <d v="2023-08-15T00:00:00"/>
    <s v="Unprod Time: Task: T NATS Time Hr: 0 Time Ot: 0"/>
    <n v="0"/>
    <n v="2310594"/>
    <m/>
    <x v="7"/>
  </r>
  <r>
    <n v="7550"/>
    <s v="Training"/>
    <n v="240"/>
    <d v="2023-08-21T00:00:00"/>
    <s v="Unprod Time: Task: T NATS Time Hr: 0 Time Ot: 0"/>
    <n v="0"/>
    <n v="2317820"/>
    <m/>
    <x v="7"/>
  </r>
  <r>
    <n v="7550"/>
    <s v="Training"/>
    <n v="240"/>
    <d v="2023-06-08T00:00:00"/>
    <s v="Unprod Time: Task: T NATS Time Hr: 1 Time Ot: 0"/>
    <n v="24.5"/>
    <n v="2225448"/>
    <m/>
    <x v="7"/>
  </r>
  <r>
    <n v="7550"/>
    <s v="Training"/>
    <n v="240"/>
    <d v="2023-10-19T00:00:00"/>
    <s v="Unprod Time: Task: T NATS Time Hr: 1 Time Ot: 0"/>
    <n v="24.5"/>
    <n v="2395814"/>
    <m/>
    <x v="7"/>
  </r>
  <r>
    <n v="7550"/>
    <s v="Training"/>
    <n v="240"/>
    <d v="2023-08-22T00:00:00"/>
    <s v="Unprod Time: Task: T NATS Time Hr: 1.02 Time Ot: 0"/>
    <n v="24.99"/>
    <n v="2319364"/>
    <m/>
    <x v="7"/>
  </r>
  <r>
    <n v="7550"/>
    <s v="Training"/>
    <n v="240"/>
    <d v="2023-08-25T00:00:00"/>
    <s v="Unprod Time: Task: T NATS Time Hr: 1.02 Time Ot: 0"/>
    <n v="24.99"/>
    <n v="2324707"/>
    <m/>
    <x v="7"/>
  </r>
  <r>
    <n v="7550"/>
    <s v="Training"/>
    <n v="240"/>
    <d v="2023-08-16T00:00:00"/>
    <s v="Unprod Time: Task: T NATS Time Hr: 1.03 Time Ot: 0"/>
    <n v="25.24"/>
    <n v="2312361"/>
    <m/>
    <x v="7"/>
  </r>
  <r>
    <n v="7550"/>
    <s v="Training"/>
    <n v="240"/>
    <d v="2023-09-11T00:00:00"/>
    <s v="Unprod Time: Task: T NATS Time Hr: 1.05 Time Ot: 0"/>
    <n v="25.73"/>
    <n v="2344646"/>
    <m/>
    <x v="7"/>
  </r>
  <r>
    <n v="7550"/>
    <s v="Training"/>
    <n v="240"/>
    <d v="2023-04-21T00:00:00"/>
    <s v="Unprod Time: Task: T NATS Time Hr: 1.07 Time Ot: 0"/>
    <n v="24.61"/>
    <n v="2165889"/>
    <m/>
    <x v="7"/>
  </r>
  <r>
    <n v="7550"/>
    <s v="Training"/>
    <n v="240"/>
    <d v="2023-07-12T00:00:00"/>
    <s v="Unprod Time: Task: T NATS Time Hr: 1.07 Time Ot: 0"/>
    <n v="26.22"/>
    <n v="2269030"/>
    <m/>
    <x v="7"/>
  </r>
  <r>
    <n v="7550"/>
    <s v="Training"/>
    <n v="240"/>
    <d v="2023-09-19T00:00:00"/>
    <s v="Unprod Time: Task: T NATS Time Hr: 1.07 Time Ot: 0"/>
    <n v="26.22"/>
    <n v="2355197"/>
    <m/>
    <x v="7"/>
  </r>
  <r>
    <n v="7550"/>
    <s v="Training"/>
    <n v="240"/>
    <d v="2023-05-01T00:00:00"/>
    <s v="Unprod Time: Task: T NATS Time Hr: 1.08 Time Ot: 0"/>
    <n v="24.84"/>
    <n v="2175910"/>
    <m/>
    <x v="7"/>
  </r>
  <r>
    <n v="7550"/>
    <s v="Training"/>
    <n v="240"/>
    <d v="2023-08-21T00:00:00"/>
    <s v="Unprod Time: Task: T NATS Time Hr: 1.1 Time Ot: 0"/>
    <n v="26.95"/>
    <n v="2317819"/>
    <m/>
    <x v="7"/>
  </r>
  <r>
    <n v="7550"/>
    <s v="Training"/>
    <n v="240"/>
    <d v="2023-08-24T00:00:00"/>
    <s v="Unprod Time: Task: T NATS Time Hr: 1.1 Time Ot: 0"/>
    <n v="26.95"/>
    <n v="2323150"/>
    <m/>
    <x v="7"/>
  </r>
  <r>
    <n v="7550"/>
    <s v="Training"/>
    <n v="240"/>
    <d v="2023-09-05T00:00:00"/>
    <s v="Unprod Time: Task: T NATS Time Hr: 1.1 Time Ot: 0"/>
    <n v="26.95"/>
    <n v="2337474"/>
    <m/>
    <x v="7"/>
  </r>
  <r>
    <n v="7550"/>
    <s v="Training"/>
    <n v="240"/>
    <d v="2023-10-25T00:00:00"/>
    <s v="Unprod Time: Task: T NATS Time Hr: 1.1 Time Ot: 0"/>
    <n v="26.95"/>
    <n v="2401731"/>
    <m/>
    <x v="7"/>
  </r>
  <r>
    <n v="7550"/>
    <s v="Training"/>
    <n v="240"/>
    <d v="2023-03-28T00:00:00"/>
    <s v="Unprod Time: Task: T NATS Time Hr: 1.15 Time Ot: 0"/>
    <n v="26.45"/>
    <n v="2137780"/>
    <m/>
    <x v="7"/>
  </r>
  <r>
    <n v="7550"/>
    <s v="Training"/>
    <n v="240"/>
    <d v="2023-03-31T00:00:00"/>
    <s v="Unprod Time: Task: T NATS Time Hr: 1.15 Time Ot: 0"/>
    <n v="26.45"/>
    <n v="2146017"/>
    <m/>
    <x v="7"/>
  </r>
  <r>
    <n v="7550"/>
    <s v="Training"/>
    <n v="240"/>
    <d v="2024-02-13T00:00:00"/>
    <s v="Unprod Time: Task: T NATS Time Hr: 1.17 Time Ot: 0"/>
    <n v="29.84"/>
    <n v="2543665"/>
    <m/>
    <x v="7"/>
  </r>
  <r>
    <n v="7550"/>
    <s v="Training"/>
    <n v="240"/>
    <d v="2023-06-19T00:00:00"/>
    <s v="Unprod Time: Task: T NATS Time Hr: 1.18 Time Ot: 0"/>
    <n v="28.91"/>
    <n v="2238168"/>
    <m/>
    <x v="7"/>
  </r>
  <r>
    <n v="7550"/>
    <s v="Training"/>
    <n v="240"/>
    <d v="2023-03-21T00:00:00"/>
    <s v="Unprod Time: Task: T NATS Time Hr: 1.2 Time Ot: 0"/>
    <n v="27.6"/>
    <n v="2128519"/>
    <m/>
    <x v="7"/>
  </r>
  <r>
    <n v="7550"/>
    <s v="Training"/>
    <n v="240"/>
    <d v="2023-05-02T00:00:00"/>
    <s v="Unprod Time: Task: T NATS Time Hr: 1.2 Time Ot: 0"/>
    <n v="27.6"/>
    <n v="2177555"/>
    <m/>
    <x v="7"/>
  </r>
  <r>
    <n v="7550"/>
    <s v="Training"/>
    <n v="240"/>
    <d v="2023-07-05T00:00:00"/>
    <s v="Unprod Time: Task: T NATS Time Hr: 1.2 Time Ot: 0"/>
    <n v="29.4"/>
    <n v="2260514"/>
    <m/>
    <x v="7"/>
  </r>
  <r>
    <n v="7550"/>
    <s v="Training"/>
    <n v="240"/>
    <d v="2023-07-27T00:00:00"/>
    <s v="Unprod Time: Task: T NATS Time Hr: 1.2 Time Ot: 0"/>
    <n v="29.4"/>
    <n v="2286940"/>
    <m/>
    <x v="7"/>
  </r>
  <r>
    <n v="7550"/>
    <s v="Training"/>
    <n v="240"/>
    <d v="2023-08-15T00:00:00"/>
    <s v="Unprod Time: Task: T NATS Time Hr: 1.2 Time Ot: 0"/>
    <n v="29.4"/>
    <n v="2310592"/>
    <m/>
    <x v="7"/>
  </r>
  <r>
    <n v="7550"/>
    <s v="Training"/>
    <n v="240"/>
    <d v="2023-08-11T00:00:00"/>
    <s v="Unprod Time: Task: T NATS Time Hr: 1.22 Time Ot: 0"/>
    <n v="29.89"/>
    <n v="2307179"/>
    <m/>
    <x v="7"/>
  </r>
  <r>
    <n v="7550"/>
    <s v="Training"/>
    <n v="240"/>
    <d v="2023-07-20T00:00:00"/>
    <s v="Unprod Time: Task: T NATS Time Hr: 1.23 Time Ot: 0"/>
    <n v="30.14"/>
    <n v="2277943"/>
    <m/>
    <x v="7"/>
  </r>
  <r>
    <n v="7550"/>
    <s v="Training"/>
    <n v="240"/>
    <d v="2023-08-28T00:00:00"/>
    <s v="Unprod Time: Task: T NATS Time Hr: 1.25 Time Ot: 0"/>
    <n v="30.63"/>
    <n v="2327144"/>
    <m/>
    <x v="7"/>
  </r>
  <r>
    <n v="7550"/>
    <s v="Training"/>
    <n v="240"/>
    <d v="2023-06-23T00:00:00"/>
    <s v="Unprod Time: Task: T NATS Time Hr: 1.27 Time Ot: 0"/>
    <n v="31.12"/>
    <n v="2245395"/>
    <m/>
    <x v="7"/>
  </r>
  <r>
    <n v="7550"/>
    <s v="Training"/>
    <n v="240"/>
    <d v="2023-07-31T00:00:00"/>
    <s v="Unprod Time: Task: T NATS Time Hr: 1.28 Time Ot: 0"/>
    <n v="31.36"/>
    <n v="2291952"/>
    <m/>
    <x v="7"/>
  </r>
  <r>
    <n v="7550"/>
    <s v="Training"/>
    <n v="240"/>
    <d v="2023-08-14T00:00:00"/>
    <s v="Unprod Time: Task: T NATS Time Hr: 1.28 Time Ot: 0"/>
    <n v="31.36"/>
    <n v="2309069"/>
    <m/>
    <x v="7"/>
  </r>
  <r>
    <n v="7550"/>
    <s v="Training"/>
    <n v="240"/>
    <d v="2023-08-18T00:00:00"/>
    <s v="Unprod Time: Task: T NATS Time Hr: 1.3 Time Ot: 0"/>
    <n v="31.85"/>
    <n v="2315608"/>
    <m/>
    <x v="7"/>
  </r>
  <r>
    <n v="7550"/>
    <s v="Training"/>
    <n v="240"/>
    <d v="2023-04-11T00:00:00"/>
    <s v="Unprod Time: Task: T NATS Time Hr: 1.33 Time Ot: 0"/>
    <n v="30.59"/>
    <n v="2152793"/>
    <m/>
    <x v="7"/>
  </r>
  <r>
    <n v="7550"/>
    <s v="Training"/>
    <n v="240"/>
    <d v="2023-09-28T00:00:00"/>
    <s v="Unprod Time: Task: T NATS Time Hr: 1.33 Time Ot: 0"/>
    <n v="32.590000000000003"/>
    <n v="2368281"/>
    <m/>
    <x v="7"/>
  </r>
  <r>
    <n v="7550"/>
    <s v="Training"/>
    <n v="240"/>
    <d v="2023-09-18T00:00:00"/>
    <s v="Unprod Time: Task: T NATS Time Hr: 1.35 Time Ot: 0"/>
    <n v="33.08"/>
    <n v="2353689"/>
    <m/>
    <x v="7"/>
  </r>
  <r>
    <n v="7550"/>
    <s v="Training"/>
    <n v="240"/>
    <d v="2023-07-07T00:00:00"/>
    <s v="Unprod Time: Task: T NATS Time Hr: 1.37 Time Ot: 0"/>
    <n v="33.57"/>
    <n v="2263869"/>
    <m/>
    <x v="7"/>
  </r>
  <r>
    <n v="7550"/>
    <s v="Training"/>
    <n v="240"/>
    <d v="2023-09-22T00:00:00"/>
    <s v="Unprod Time: Task: T NATS Time Hr: 1.37 Time Ot: 0"/>
    <n v="33.57"/>
    <n v="2360135"/>
    <m/>
    <x v="7"/>
  </r>
  <r>
    <n v="7550"/>
    <s v="Training"/>
    <n v="240"/>
    <d v="2023-08-12T00:00:00"/>
    <s v="Unprod Time: Task: T NATS Time Hr: 1.38 Time Ot: 0"/>
    <n v="33.81"/>
    <n v="2307799"/>
    <m/>
    <x v="7"/>
  </r>
  <r>
    <n v="7550"/>
    <s v="Training"/>
    <n v="240"/>
    <d v="2023-08-17T00:00:00"/>
    <s v="Unprod Time: Task: T NATS Time Hr: 1.38 Time Ot: 0"/>
    <n v="33.81"/>
    <n v="2314181"/>
    <m/>
    <x v="7"/>
  </r>
  <r>
    <n v="7550"/>
    <s v="Training"/>
    <n v="240"/>
    <d v="2023-04-04T00:00:00"/>
    <s v="Unprod Time: Task: T NATS Time Hr: 1.42 Time Ot: 0"/>
    <n v="32.659999999999997"/>
    <n v="2147630"/>
    <m/>
    <x v="7"/>
  </r>
  <r>
    <n v="7550"/>
    <s v="Training"/>
    <n v="240"/>
    <d v="2023-04-28T00:00:00"/>
    <s v="Unprod Time: Task: T NATS Time Hr: 1.45 Time Ot: 0"/>
    <n v="33.35"/>
    <n v="2173637"/>
    <m/>
    <x v="7"/>
  </r>
  <r>
    <n v="7550"/>
    <s v="Training"/>
    <n v="240"/>
    <d v="2023-05-12T00:00:00"/>
    <s v="Unprod Time: Task: T NATS Time Hr: 1.47 Time Ot: 0"/>
    <n v="33.81"/>
    <n v="2191948"/>
    <m/>
    <x v="7"/>
  </r>
  <r>
    <n v="7550"/>
    <s v="Training"/>
    <n v="240"/>
    <d v="2023-06-15T00:00:00"/>
    <s v="Unprod Time: Task: T NATS Time Hr: 1.47 Time Ot: 0"/>
    <n v="36.020000000000003"/>
    <n v="2234385"/>
    <m/>
    <x v="7"/>
  </r>
  <r>
    <n v="7550"/>
    <s v="Training"/>
    <n v="240"/>
    <d v="2023-06-21T00:00:00"/>
    <s v="Unprod Time: Task: T NATS Time Hr: 1.47 Time Ot: 0"/>
    <n v="36.020000000000003"/>
    <n v="2241793"/>
    <m/>
    <x v="7"/>
  </r>
  <r>
    <n v="7550"/>
    <s v="Training"/>
    <n v="240"/>
    <d v="2023-07-03T00:00:00"/>
    <s v="Unprod Time: Task: T NATS Time Hr: 1.47 Time Ot: 0"/>
    <n v="36.020000000000003"/>
    <n v="2257246"/>
    <m/>
    <x v="7"/>
  </r>
  <r>
    <n v="7550"/>
    <s v="Training"/>
    <n v="240"/>
    <d v="2023-05-19T00:00:00"/>
    <s v="Unprod Time: Task: T NATS Time Hr: 1.48 Time Ot: 0"/>
    <n v="34.04"/>
    <n v="2200075"/>
    <m/>
    <x v="7"/>
  </r>
  <r>
    <n v="7550"/>
    <s v="Training"/>
    <n v="240"/>
    <d v="2023-07-28T00:00:00"/>
    <s v="Unprod Time: Task: T NATS Time Hr: 1.48 Time Ot: 0"/>
    <n v="36.26"/>
    <n v="2288331"/>
    <m/>
    <x v="7"/>
  </r>
  <r>
    <n v="7550"/>
    <s v="Training"/>
    <n v="240"/>
    <d v="2023-09-04T00:00:00"/>
    <s v="Unprod Time: Task: T NATS Time Hr: 1.48 Time Ot: 0"/>
    <n v="36.26"/>
    <n v="2335938"/>
    <m/>
    <x v="7"/>
  </r>
  <r>
    <n v="7550"/>
    <s v="Training"/>
    <n v="240"/>
    <d v="2023-03-21T00:00:00"/>
    <s v="Unprod Time: Task: T NATS Time Hr: 1.5 Time Ot: 0"/>
    <n v="34.5"/>
    <n v="2128524"/>
    <m/>
    <x v="7"/>
  </r>
  <r>
    <n v="7550"/>
    <s v="Training"/>
    <n v="240"/>
    <d v="2023-03-10T00:00:00"/>
    <s v="Unprod Time: Task: T NATS Time Hr: 1.52 Time Ot: 0"/>
    <n v="34.96"/>
    <n v="2115439"/>
    <m/>
    <x v="7"/>
  </r>
  <r>
    <n v="7550"/>
    <s v="Training"/>
    <n v="240"/>
    <d v="2023-06-02T00:00:00"/>
    <s v="Unprod Time: Task: T NATS Time Hr: 1.53 Time Ot: 0"/>
    <n v="37.49"/>
    <n v="2219717"/>
    <m/>
    <x v="7"/>
  </r>
  <r>
    <n v="7550"/>
    <s v="Training"/>
    <n v="240"/>
    <d v="2023-06-22T00:00:00"/>
    <s v="Unprod Time: Task: T NATS Time Hr: 1.53 Time Ot: 0"/>
    <n v="37.49"/>
    <n v="2243515"/>
    <m/>
    <x v="7"/>
  </r>
  <r>
    <n v="7550"/>
    <s v="Training"/>
    <n v="240"/>
    <d v="2023-07-01T00:00:00"/>
    <s v="Unprod Time: Task: T NATS Time Hr: 1.53 Time Ot: 0"/>
    <n v="37.49"/>
    <n v="2256028"/>
    <m/>
    <x v="7"/>
  </r>
  <r>
    <n v="7550"/>
    <s v="Training"/>
    <n v="240"/>
    <d v="2023-12-20T00:00:00"/>
    <s v="Unprod Time: Task: T NATS Time Hr: 1.53 Time Ot: 0"/>
    <n v="39.020000000000003"/>
    <n v="2481264"/>
    <m/>
    <x v="7"/>
  </r>
  <r>
    <n v="7550"/>
    <s v="Training"/>
    <n v="240"/>
    <d v="2023-06-30T00:00:00"/>
    <s v="Unprod Time: Task: T NATS Time Hr: 1.55 Time Ot: 0"/>
    <n v="37.979999999999997"/>
    <n v="2255311"/>
    <m/>
    <x v="7"/>
  </r>
  <r>
    <n v="7550"/>
    <s v="Training"/>
    <n v="240"/>
    <d v="2023-09-15T00:00:00"/>
    <s v="Unprod Time: Task: T NATS Time Hr: 1.55 Time Ot: 0"/>
    <n v="37.979999999999997"/>
    <n v="2351566"/>
    <m/>
    <x v="7"/>
  </r>
  <r>
    <n v="7550"/>
    <s v="Training"/>
    <n v="240"/>
    <d v="2023-10-02T00:00:00"/>
    <s v="Unprod Time: Task: T NATS Time Hr: 1.57 Time Ot: 0"/>
    <n v="38.47"/>
    <n v="2373812"/>
    <m/>
    <x v="7"/>
  </r>
  <r>
    <n v="7550"/>
    <s v="Training"/>
    <n v="240"/>
    <d v="2023-03-14T00:00:00"/>
    <s v="Unprod Time: Task: T NATS Time Hr: 1.58 Time Ot: 0"/>
    <n v="36.340000000000003"/>
    <n v="2119303"/>
    <m/>
    <x v="7"/>
  </r>
  <r>
    <n v="7550"/>
    <s v="Training"/>
    <n v="240"/>
    <d v="2023-06-16T00:00:00"/>
    <s v="Unprod Time: Task: T NATS Time Hr: 1.58 Time Ot: 0"/>
    <n v="38.71"/>
    <n v="2236271"/>
    <m/>
    <x v="7"/>
  </r>
  <r>
    <n v="7550"/>
    <s v="Training"/>
    <n v="240"/>
    <d v="2023-07-04T00:00:00"/>
    <s v="Unprod Time: Task: T NATS Time Hr: 1.62 Time Ot: 0"/>
    <n v="39.69"/>
    <n v="2258788"/>
    <m/>
    <x v="7"/>
  </r>
  <r>
    <n v="7550"/>
    <s v="Training"/>
    <n v="240"/>
    <d v="2023-07-17T00:00:00"/>
    <s v="Unprod Time: Task: T NATS Time Hr: 1.63 Time Ot: 0"/>
    <n v="39.94"/>
    <n v="2272699"/>
    <m/>
    <x v="7"/>
  </r>
  <r>
    <n v="7550"/>
    <s v="Training"/>
    <n v="240"/>
    <d v="2023-08-07T00:00:00"/>
    <s v="Unprod Time: Task: T NATS Time Hr: 1.63 Time Ot: 0"/>
    <n v="39.94"/>
    <n v="2300481"/>
    <m/>
    <x v="7"/>
  </r>
  <r>
    <n v="7550"/>
    <s v="Training"/>
    <n v="240"/>
    <d v="2023-06-07T00:00:00"/>
    <s v="Unprod Time: Task: T NATS Time Hr: 1.67 Time Ot: 0"/>
    <n v="40.92"/>
    <n v="2223482"/>
    <m/>
    <x v="7"/>
  </r>
  <r>
    <n v="7550"/>
    <s v="Training"/>
    <n v="240"/>
    <d v="2023-06-13T00:00:00"/>
    <s v="Unprod Time: Task: T NATS Time Hr: 1.67 Time Ot: 0"/>
    <n v="40.92"/>
    <n v="2230791"/>
    <m/>
    <x v="7"/>
  </r>
  <r>
    <n v="7550"/>
    <s v="Training"/>
    <n v="240"/>
    <d v="2023-07-11T00:00:00"/>
    <s v="Unprod Time: Task: T NATS Time Hr: 1.67 Time Ot: 0"/>
    <n v="40.92"/>
    <n v="2267404"/>
    <m/>
    <x v="7"/>
  </r>
  <r>
    <n v="7550"/>
    <s v="Training"/>
    <n v="240"/>
    <d v="2023-08-03T00:00:00"/>
    <s v="Unprod Time: Task: T NATS Time Hr: 1.73 Time Ot: 0"/>
    <n v="42.39"/>
    <n v="2296894"/>
    <m/>
    <x v="7"/>
  </r>
  <r>
    <n v="7550"/>
    <s v="Training"/>
    <n v="240"/>
    <d v="2023-06-12T00:00:00"/>
    <s v="Unprod Time: Task: T NATS Time Hr: 1.75 Time Ot: 0"/>
    <n v="42.88"/>
    <n v="2229415"/>
    <m/>
    <x v="7"/>
  </r>
  <r>
    <n v="7550"/>
    <s v="Training"/>
    <n v="240"/>
    <d v="2023-06-29T00:00:00"/>
    <s v="Unprod Time: Task: T NATS Time Hr: 1.75 Time Ot: 0"/>
    <n v="42.88"/>
    <n v="2252937"/>
    <m/>
    <x v="7"/>
  </r>
  <r>
    <n v="7550"/>
    <s v="Training"/>
    <n v="240"/>
    <d v="2023-07-25T00:00:00"/>
    <s v="Unprod Time: Task: T NATS Time Hr: 1.8 Time Ot: 0"/>
    <n v="44.1"/>
    <n v="2283305"/>
    <m/>
    <x v="7"/>
  </r>
  <r>
    <n v="7550"/>
    <s v="Training"/>
    <n v="240"/>
    <d v="2023-03-27T00:00:00"/>
    <s v="Unprod Time: Task: T NATS Time Hr: 1.82 Time Ot: 0"/>
    <n v="41.86"/>
    <n v="2135970"/>
    <m/>
    <x v="7"/>
  </r>
  <r>
    <n v="7550"/>
    <s v="Training"/>
    <n v="240"/>
    <d v="2023-07-12T00:00:00"/>
    <s v="Unprod Time: Task: T NATS Time Hr: 1.83 Time Ot: 0"/>
    <n v="44.84"/>
    <n v="2269026"/>
    <m/>
    <x v="7"/>
  </r>
  <r>
    <n v="7550"/>
    <s v="Training"/>
    <n v="240"/>
    <d v="2023-03-06T00:00:00"/>
    <s v="Unprod Time: Task: T NATS Time Hr: 1.87 Time Ot: 0"/>
    <n v="43.01"/>
    <n v="2108220"/>
    <m/>
    <x v="7"/>
  </r>
  <r>
    <n v="7550"/>
    <s v="Training"/>
    <n v="240"/>
    <d v="2023-04-19T00:00:00"/>
    <s v="Unprod Time: Task: T NATS Time Hr: 1.87 Time Ot: 0"/>
    <n v="43.01"/>
    <n v="2162384"/>
    <m/>
    <x v="7"/>
  </r>
  <r>
    <n v="7550"/>
    <s v="Training"/>
    <n v="240"/>
    <d v="2023-04-24T00:00:00"/>
    <s v="Unprod Time: Task: T NATS Time Hr: 1.87 Time Ot: 0"/>
    <n v="43.01"/>
    <n v="2167466"/>
    <m/>
    <x v="7"/>
  </r>
  <r>
    <n v="7550"/>
    <s v="Training"/>
    <n v="240"/>
    <d v="2023-07-19T00:00:00"/>
    <s v="Unprod Time: Task: T NATS Time Hr: 1.88 Time Ot: 0"/>
    <n v="46.06"/>
    <n v="2276021"/>
    <m/>
    <x v="7"/>
  </r>
  <r>
    <n v="7550"/>
    <s v="Training"/>
    <n v="240"/>
    <d v="2023-03-13T00:00:00"/>
    <s v="Unprod Time: Task: T NATS Time Hr: 1.9 Time Ot: 0"/>
    <n v="43.7"/>
    <n v="2117490"/>
    <m/>
    <x v="7"/>
  </r>
  <r>
    <n v="7550"/>
    <s v="Training"/>
    <n v="240"/>
    <d v="2023-07-18T00:00:00"/>
    <s v="Unprod Time: Task: T NATS Time Hr: 1.92 Time Ot: 0"/>
    <n v="47.04"/>
    <n v="2274260"/>
    <m/>
    <x v="7"/>
  </r>
  <r>
    <n v="7550"/>
    <s v="Training"/>
    <n v="240"/>
    <d v="2023-11-28T00:00:00"/>
    <s v="Unprod Time: Task: T NATS Time Hr: 1.92 Time Ot: 0"/>
    <n v="47.04"/>
    <n v="2447714"/>
    <m/>
    <x v="7"/>
  </r>
  <r>
    <n v="7550"/>
    <s v="Training"/>
    <n v="240"/>
    <d v="2023-05-08T00:00:00"/>
    <s v="Unprod Time: Task: T NATS Time Hr: 1.95 Time Ot: 0"/>
    <n v="44.85"/>
    <n v="2184698"/>
    <m/>
    <x v="7"/>
  </r>
  <r>
    <n v="7550"/>
    <s v="Training"/>
    <n v="240"/>
    <d v="2023-03-20T00:00:00"/>
    <s v="Unprod Time: Task: T NATS Time Hr: 1.97 Time Ot: 0"/>
    <n v="45.31"/>
    <n v="2126926"/>
    <m/>
    <x v="7"/>
  </r>
  <r>
    <n v="7550"/>
    <s v="Training"/>
    <n v="240"/>
    <d v="2023-07-10T00:00:00"/>
    <s v="Unprod Time: Task: T NATS Time Hr: 1.97 Time Ot: 0"/>
    <n v="48.27"/>
    <n v="2267397"/>
    <m/>
    <x v="7"/>
  </r>
  <r>
    <n v="7550"/>
    <s v="Training"/>
    <n v="240"/>
    <d v="2023-07-28T00:00:00"/>
    <s v="Unprod Time: Task: T NATS Time Hr: 1.98 Time Ot: 0"/>
    <n v="48.51"/>
    <n v="2288329"/>
    <m/>
    <x v="7"/>
  </r>
  <r>
    <n v="7550"/>
    <s v="Training"/>
    <n v="240"/>
    <d v="2023-04-18T00:00:00"/>
    <s v="Unprod Time: Task: T NATS Time Hr: 2 Time Ot: 0"/>
    <n v="46"/>
    <n v="2160852"/>
    <m/>
    <x v="7"/>
  </r>
  <r>
    <n v="7550"/>
    <s v="Training"/>
    <n v="240"/>
    <d v="2023-07-26T00:00:00"/>
    <s v="Unprod Time: Task: T NATS Time Hr: 2 Time Ot: 0"/>
    <n v="49"/>
    <n v="2285125"/>
    <m/>
    <x v="7"/>
  </r>
  <r>
    <n v="7550"/>
    <s v="Training"/>
    <n v="240"/>
    <d v="2023-08-23T00:00:00"/>
    <s v="Unprod Time: Task: T NATS Time Hr: 2 Time Ot: 0"/>
    <n v="49"/>
    <n v="2321090"/>
    <m/>
    <x v="7"/>
  </r>
  <r>
    <n v="7550"/>
    <s v="Training"/>
    <n v="240"/>
    <d v="2023-04-19T00:00:00"/>
    <s v="Unprod Time: Task: T NATS Time Hr: 2.02 Time Ot: 0"/>
    <n v="46.46"/>
    <n v="2162386"/>
    <m/>
    <x v="7"/>
  </r>
  <r>
    <n v="7550"/>
    <s v="Training"/>
    <n v="240"/>
    <d v="2023-05-29T00:00:00"/>
    <s v="Unprod Time: Task: T NATS Time Hr: 2.02 Time Ot: 0"/>
    <n v="46.46"/>
    <n v="2211826"/>
    <m/>
    <x v="7"/>
  </r>
  <r>
    <n v="7550"/>
    <s v="Training"/>
    <n v="240"/>
    <d v="2023-06-07T00:00:00"/>
    <s v="Unprod Time: Task: T NATS Time Hr: 2.02 Time Ot: 0"/>
    <n v="49.49"/>
    <n v="2223483"/>
    <m/>
    <x v="7"/>
  </r>
  <r>
    <n v="7550"/>
    <s v="Training"/>
    <n v="240"/>
    <d v="2023-08-10T00:00:00"/>
    <s v="Unprod Time: Task: T NATS Time Hr: 2.02 Time Ot: 0"/>
    <n v="49.49"/>
    <n v="2305353"/>
    <m/>
    <x v="7"/>
  </r>
  <r>
    <n v="7550"/>
    <s v="Training"/>
    <n v="240"/>
    <d v="2023-04-11T00:00:00"/>
    <s v="Unprod Time: Task: T NATS Time Hr: 2.03 Time Ot: 0"/>
    <n v="46.69"/>
    <n v="2152795"/>
    <m/>
    <x v="7"/>
  </r>
  <r>
    <n v="7550"/>
    <s v="Training"/>
    <n v="240"/>
    <d v="2023-05-30T00:00:00"/>
    <s v="Unprod Time: Task: T NATS Time Hr: 2.03 Time Ot: 0"/>
    <n v="46.69"/>
    <n v="2213601"/>
    <m/>
    <x v="7"/>
  </r>
  <r>
    <n v="7550"/>
    <s v="Training"/>
    <n v="240"/>
    <d v="2023-04-03T00:00:00"/>
    <s v="Unprod Time: Task: T NATS Time Hr: 2.05 Time Ot: 0"/>
    <n v="47.15"/>
    <n v="2146027"/>
    <m/>
    <x v="7"/>
  </r>
  <r>
    <n v="7550"/>
    <s v="Training"/>
    <n v="240"/>
    <d v="2023-03-17T00:00:00"/>
    <s v="Unprod Time: Task: T NATS Time Hr: 2.08 Time Ot: 0"/>
    <n v="47.84"/>
    <n v="2124922"/>
    <m/>
    <x v="7"/>
  </r>
  <r>
    <n v="7550"/>
    <s v="Training"/>
    <n v="240"/>
    <d v="2023-07-12T00:00:00"/>
    <s v="Unprod Time: Task: T NATS Time Hr: 2.08 Time Ot: 0"/>
    <n v="50.96"/>
    <n v="2269028"/>
    <m/>
    <x v="7"/>
  </r>
  <r>
    <n v="7550"/>
    <s v="Training"/>
    <n v="240"/>
    <d v="2023-09-27T00:00:00"/>
    <s v="Unprod Time: Task: T NATS Time Hr: 2.08 Time Ot: 0"/>
    <n v="50.96"/>
    <n v="2366368"/>
    <m/>
    <x v="7"/>
  </r>
  <r>
    <n v="7550"/>
    <s v="Training"/>
    <n v="240"/>
    <d v="2023-04-04T00:00:00"/>
    <s v="Unprod Time: Task: T NATS Time Hr: 2.1 Time Ot: 0"/>
    <n v="48.3"/>
    <n v="2147627"/>
    <m/>
    <x v="7"/>
  </r>
  <r>
    <n v="7550"/>
    <s v="Training"/>
    <n v="240"/>
    <d v="2023-03-13T00:00:00"/>
    <s v="Unprod Time: Task: T NATS Time Hr: 2.12 Time Ot: 0"/>
    <n v="48.76"/>
    <n v="2117489"/>
    <m/>
    <x v="7"/>
  </r>
  <r>
    <n v="7550"/>
    <s v="Training"/>
    <n v="240"/>
    <d v="2023-12-19T00:00:00"/>
    <s v="Unprod Time: Task: T NATS Time Hr: 2.12 Time Ot: 0"/>
    <n v="54.06"/>
    <n v="2479362"/>
    <m/>
    <x v="7"/>
  </r>
  <r>
    <n v="7550"/>
    <s v="Training"/>
    <n v="240"/>
    <d v="2023-04-24T00:00:00"/>
    <s v="Unprod Time: Task: T NATS Time Hr: 2.15 Time Ot: 0"/>
    <n v="49.45"/>
    <n v="2167469"/>
    <m/>
    <x v="7"/>
  </r>
  <r>
    <n v="7550"/>
    <s v="Training"/>
    <n v="240"/>
    <d v="2023-06-09T00:00:00"/>
    <s v="Unprod Time: Task: T NATS Time Hr: 2.15 Time Ot: 0"/>
    <n v="52.68"/>
    <n v="2227159"/>
    <m/>
    <x v="7"/>
  </r>
  <r>
    <n v="7550"/>
    <s v="Training"/>
    <n v="240"/>
    <d v="2023-03-17T00:00:00"/>
    <s v="Unprod Time: Task: T NATS Time Hr: 2.17 Time Ot: 0"/>
    <n v="49.91"/>
    <n v="2124923"/>
    <m/>
    <x v="7"/>
  </r>
  <r>
    <n v="7550"/>
    <s v="Training"/>
    <n v="240"/>
    <d v="2023-07-05T00:00:00"/>
    <s v="Unprod Time: Task: T NATS Time Hr: 2.17 Time Ot: 0"/>
    <n v="53.17"/>
    <n v="2260510"/>
    <m/>
    <x v="7"/>
  </r>
  <r>
    <n v="7550"/>
    <s v="Training"/>
    <n v="240"/>
    <d v="2023-07-21T00:00:00"/>
    <s v="Unprod Time: Task: T NATS Time Hr: 2.18 Time Ot: 0"/>
    <n v="53.41"/>
    <n v="2281689"/>
    <m/>
    <x v="7"/>
  </r>
  <r>
    <n v="7550"/>
    <s v="Training"/>
    <n v="240"/>
    <d v="2023-03-27T00:00:00"/>
    <s v="Unprod Time: Task: T NATS Time Hr: 2.2 Time Ot: 0"/>
    <n v="50.6"/>
    <n v="2135969"/>
    <m/>
    <x v="7"/>
  </r>
  <r>
    <n v="7550"/>
    <s v="Training"/>
    <n v="240"/>
    <d v="2023-04-03T00:00:00"/>
    <s v="Unprod Time: Task: T NATS Time Hr: 2.2 Time Ot: 0"/>
    <n v="50.6"/>
    <n v="2146026"/>
    <m/>
    <x v="7"/>
  </r>
  <r>
    <n v="7550"/>
    <s v="Training"/>
    <n v="240"/>
    <d v="2023-05-08T00:00:00"/>
    <s v="Unprod Time: Task: T NATS Time Hr: 2.23 Time Ot: 0"/>
    <n v="51.29"/>
    <n v="2184697"/>
    <m/>
    <x v="7"/>
  </r>
  <r>
    <n v="7550"/>
    <s v="Training"/>
    <n v="240"/>
    <d v="2023-04-18T00:00:00"/>
    <s v="Unprod Time: Task: T NATS Time Hr: 2.25 Time Ot: 0"/>
    <n v="51.75"/>
    <n v="2160851"/>
    <m/>
    <x v="7"/>
  </r>
  <r>
    <n v="7550"/>
    <s v="Training"/>
    <n v="240"/>
    <d v="2023-07-19T00:00:00"/>
    <s v="Unprod Time: Task: T NATS Time Hr: 2.25 Time Ot: 0"/>
    <n v="55.13"/>
    <n v="2276020"/>
    <m/>
    <x v="7"/>
  </r>
  <r>
    <n v="7550"/>
    <s v="Training"/>
    <n v="240"/>
    <d v="2023-08-02T00:00:00"/>
    <s v="Unprod Time: Task: T NATS Time Hr: 2.25 Time Ot: 0"/>
    <n v="55.13"/>
    <n v="2295234"/>
    <m/>
    <x v="7"/>
  </r>
  <r>
    <n v="7550"/>
    <s v="Training"/>
    <n v="240"/>
    <d v="2023-08-30T00:00:00"/>
    <s v="Unprod Time: Task: T NATS Time Hr: 2.25 Time Ot: 0"/>
    <n v="55.13"/>
    <n v="2330992"/>
    <m/>
    <x v="7"/>
  </r>
  <r>
    <n v="7550"/>
    <s v="Training"/>
    <n v="240"/>
    <d v="2023-05-09T00:00:00"/>
    <s v="Unprod Time: Task: T NATS Time Hr: 2.32 Time Ot: 0"/>
    <n v="53.36"/>
    <n v="2185914"/>
    <m/>
    <x v="7"/>
  </r>
  <r>
    <n v="7550"/>
    <s v="Training"/>
    <n v="240"/>
    <d v="2023-06-01T00:00:00"/>
    <s v="Unprod Time: Task: T NATS Time Hr: 2.32 Time Ot: 0"/>
    <n v="56.84"/>
    <n v="2218142"/>
    <m/>
    <x v="7"/>
  </r>
  <r>
    <n v="7550"/>
    <s v="Training"/>
    <n v="240"/>
    <d v="2023-05-05T00:00:00"/>
    <s v="Unprod Time: Task: T NATS Time Hr: 2.33 Time Ot: 0"/>
    <n v="53.59"/>
    <n v="2182762"/>
    <m/>
    <x v="7"/>
  </r>
  <r>
    <n v="7550"/>
    <s v="Training"/>
    <n v="240"/>
    <d v="2023-08-07T00:00:00"/>
    <s v="Unprod Time: Task: T NATS Time Hr: 2.37 Time Ot: 0"/>
    <n v="58.07"/>
    <n v="2300478"/>
    <m/>
    <x v="7"/>
  </r>
  <r>
    <n v="7550"/>
    <s v="Training"/>
    <n v="240"/>
    <d v="2023-05-15T00:00:00"/>
    <s v="Unprod Time: Task: T NATS Time Hr: 2.48 Time Ot: 0"/>
    <n v="57.04"/>
    <n v="2193068"/>
    <m/>
    <x v="7"/>
  </r>
  <r>
    <n v="7550"/>
    <s v="Training"/>
    <n v="240"/>
    <d v="2023-03-03T00:00:00"/>
    <s v="Unprod Time: Task: T NATS Time Hr: 2.6 Time Ot: 0"/>
    <n v="59.8"/>
    <n v="2106169"/>
    <m/>
    <x v="7"/>
  </r>
  <r>
    <n v="7550"/>
    <s v="Training"/>
    <n v="240"/>
    <d v="2023-08-09T00:00:00"/>
    <s v="Unprod Time: Task: T NATS Time Hr: 2.62 Time Ot: 0"/>
    <n v="64.19"/>
    <n v="2303765"/>
    <m/>
    <x v="7"/>
  </r>
  <r>
    <n v="7550"/>
    <s v="Training"/>
    <n v="240"/>
    <d v="2023-05-15T00:00:00"/>
    <s v="Unprod Time: Task: T NATS Time Hr: 2.65 Time Ot: 0"/>
    <n v="60.95"/>
    <n v="2193066"/>
    <m/>
    <x v="7"/>
  </r>
  <r>
    <n v="7550"/>
    <s v="Training"/>
    <n v="240"/>
    <d v="2023-07-13T00:00:00"/>
    <s v="Unprod Time: Task: T NATS Time Hr: 2.65 Time Ot: 0"/>
    <n v="64.930000000000007"/>
    <n v="2270837"/>
    <m/>
    <x v="7"/>
  </r>
  <r>
    <n v="7550"/>
    <s v="Training"/>
    <n v="240"/>
    <d v="2023-03-10T00:00:00"/>
    <s v="Unprod Time: Task: T NATS Time Hr: 2.72 Time Ot: 0"/>
    <n v="62.56"/>
    <n v="2115435"/>
    <m/>
    <x v="7"/>
  </r>
  <r>
    <n v="7550"/>
    <s v="Training"/>
    <n v="240"/>
    <d v="2023-08-02T00:00:00"/>
    <s v="Unprod Time: Task: T NATS Time Hr: 2.75 Time Ot: 0"/>
    <n v="67.38"/>
    <n v="2295235"/>
    <m/>
    <x v="7"/>
  </r>
  <r>
    <n v="7550"/>
    <s v="Training"/>
    <n v="240"/>
    <d v="2023-03-24T00:00:00"/>
    <s v="Unprod Time: Task: T NATS Time Hr: 2.98 Time Ot: 0"/>
    <n v="68.540000000000006"/>
    <n v="2134007"/>
    <m/>
    <x v="7"/>
  </r>
  <r>
    <n v="7550"/>
    <s v="Training"/>
    <n v="240"/>
    <d v="2023-03-27T00:00:00"/>
    <s v="Unprod Time: Task: T NATS Time Hr: 2.98 Time Ot: 0"/>
    <n v="68.540000000000006"/>
    <n v="2135967"/>
    <m/>
    <x v="7"/>
  </r>
  <r>
    <n v="7550"/>
    <s v="Training"/>
    <n v="240"/>
    <d v="2023-07-19T00:00:00"/>
    <s v="Unprod Time: Task: T NATS Time Hr: 2.98 Time Ot: 0"/>
    <n v="73.010000000000005"/>
    <n v="2276018"/>
    <m/>
    <x v="7"/>
  </r>
  <r>
    <n v="7550"/>
    <s v="Training"/>
    <n v="240"/>
    <d v="2023-04-03T00:00:00"/>
    <s v="Unprod Time: Task: T NATS Time Hr: 3 Time Ot: 0"/>
    <n v="69"/>
    <n v="2146024"/>
    <m/>
    <x v="7"/>
  </r>
  <r>
    <n v="7550"/>
    <s v="Training"/>
    <n v="240"/>
    <d v="2023-06-14T00:00:00"/>
    <s v="Unprod Time: Task: T NATS Time Hr: 3 Time Ot: 0"/>
    <n v="73.5"/>
    <n v="2232750"/>
    <m/>
    <x v="7"/>
  </r>
  <r>
    <n v="7550"/>
    <s v="Training"/>
    <n v="240"/>
    <d v="2023-04-11T00:00:00"/>
    <s v="Unprod Time: Task: T NATS Time Hr: 3.02 Time Ot: 0"/>
    <n v="69.459999999999994"/>
    <n v="2152791"/>
    <m/>
    <x v="7"/>
  </r>
  <r>
    <n v="7550"/>
    <s v="Training"/>
    <n v="240"/>
    <d v="2023-05-08T00:00:00"/>
    <s v="Unprod Time: Task: T NATS Time Hr: 3.02 Time Ot: 0"/>
    <n v="69.459999999999994"/>
    <n v="2184695"/>
    <m/>
    <x v="7"/>
  </r>
  <r>
    <n v="7550"/>
    <s v="Training"/>
    <n v="240"/>
    <d v="2023-03-13T00:00:00"/>
    <s v="Unprod Time: Task: T NATS Time Hr: 3.03 Time Ot: 0"/>
    <n v="69.69"/>
    <n v="2117487"/>
    <m/>
    <x v="7"/>
  </r>
  <r>
    <n v="7550"/>
    <s v="Training"/>
    <n v="240"/>
    <d v="2023-03-17T00:00:00"/>
    <s v="Unprod Time: Task: T NATS Time Hr: 3.03 Time Ot: 0"/>
    <n v="69.69"/>
    <n v="2124920"/>
    <m/>
    <x v="7"/>
  </r>
  <r>
    <n v="7550"/>
    <s v="Training"/>
    <n v="240"/>
    <d v="2023-04-21T00:00:00"/>
    <s v="Unprod Time: Task: T NATS Time Hr: 3.03 Time Ot: 0"/>
    <n v="69.69"/>
    <n v="2165887"/>
    <m/>
    <x v="7"/>
  </r>
  <r>
    <n v="7550"/>
    <s v="Training"/>
    <n v="240"/>
    <d v="2023-04-17T00:00:00"/>
    <s v="Unprod Time: Task: T NATS Time Hr: 3.05 Time Ot: 0"/>
    <n v="70.150000000000006"/>
    <n v="2159390"/>
    <m/>
    <x v="7"/>
  </r>
  <r>
    <n v="7550"/>
    <s v="Training"/>
    <n v="240"/>
    <d v="2023-08-08T00:00:00"/>
    <s v="Unprod Time: Task: T NATS Time Hr: 3.05 Time Ot: 0"/>
    <n v="74.73"/>
    <n v="2302059"/>
    <m/>
    <x v="7"/>
  </r>
  <r>
    <n v="7550"/>
    <s v="Training"/>
    <n v="240"/>
    <d v="2023-08-10T00:00:00"/>
    <s v="Unprod Time: Task: T NATS Time Hr: 3.07 Time Ot: 0"/>
    <n v="75.22"/>
    <n v="2305351"/>
    <m/>
    <x v="7"/>
  </r>
  <r>
    <n v="7550"/>
    <s v="Training"/>
    <n v="240"/>
    <d v="2023-08-17T00:00:00"/>
    <s v="Unprod Time: Task: T NATS Time Hr: 3.07 Time Ot: 0"/>
    <n v="75.22"/>
    <n v="2314179"/>
    <m/>
    <x v="7"/>
  </r>
  <r>
    <n v="7550"/>
    <s v="Training"/>
    <n v="240"/>
    <d v="2023-07-12T00:00:00"/>
    <s v="Unprod Time: Task: T NATS Time Hr: 3.08 Time Ot: 0"/>
    <n v="75.459999999999994"/>
    <n v="2269024"/>
    <m/>
    <x v="7"/>
  </r>
  <r>
    <n v="7550"/>
    <s v="Training"/>
    <n v="240"/>
    <d v="2023-04-04T00:00:00"/>
    <s v="Unprod Time: Task: T NATS Time Hr: 3.1 Time Ot: 0"/>
    <n v="71.3"/>
    <n v="2147625"/>
    <m/>
    <x v="7"/>
  </r>
  <r>
    <n v="7550"/>
    <s v="Training"/>
    <n v="240"/>
    <d v="2023-04-18T00:00:00"/>
    <s v="Unprod Time: Task: T NATS Time Hr: 3.1 Time Ot: 0"/>
    <n v="71.3"/>
    <n v="2160849"/>
    <m/>
    <x v="7"/>
  </r>
  <r>
    <n v="7550"/>
    <s v="Training"/>
    <n v="240"/>
    <d v="2023-05-31T00:00:00"/>
    <s v="Unprod Time: Task: T NATS Time Hr: 3.12 Time Ot: 0"/>
    <n v="76.44"/>
    <n v="2216286"/>
    <m/>
    <x v="7"/>
  </r>
  <r>
    <n v="7550"/>
    <s v="Training"/>
    <n v="240"/>
    <d v="2023-09-13T00:00:00"/>
    <s v="Unprod Time: Task: T NATS Time Hr: 3.12 Time Ot: 0"/>
    <n v="76.44"/>
    <n v="2348207"/>
    <m/>
    <x v="7"/>
  </r>
  <r>
    <n v="7550"/>
    <s v="Training"/>
    <n v="240"/>
    <d v="2023-03-07T00:00:00"/>
    <s v="Unprod Time: Task: T NATS Time Hr: 3.13 Time Ot: 0"/>
    <n v="71.989999999999995"/>
    <n v="2109781"/>
    <m/>
    <x v="7"/>
  </r>
  <r>
    <n v="7550"/>
    <s v="Training"/>
    <n v="240"/>
    <d v="2023-07-06T00:00:00"/>
    <s v="Unprod Time: Task: T NATS Time Hr: 3.17 Time Ot: 0"/>
    <n v="77.67"/>
    <n v="2262139"/>
    <m/>
    <x v="7"/>
  </r>
  <r>
    <n v="7550"/>
    <s v="Training"/>
    <n v="240"/>
    <d v="2023-06-06T00:00:00"/>
    <s v="Unprod Time: Task: T NATS Time Hr: 3.2 Time Ot: 0"/>
    <n v="78.400000000000006"/>
    <n v="2221555"/>
    <m/>
    <x v="7"/>
  </r>
  <r>
    <n v="7550"/>
    <s v="Training"/>
    <n v="240"/>
    <d v="2023-03-06T00:00:00"/>
    <s v="Unprod Time: Task: T NATS Time Hr: 3.32 Time Ot: 0"/>
    <n v="76.36"/>
    <n v="2108216"/>
    <m/>
    <x v="7"/>
  </r>
  <r>
    <n v="7550"/>
    <s v="Training"/>
    <n v="240"/>
    <d v="2023-06-07T00:00:00"/>
    <s v="Unprod Time: Task: T NATS Time Hr: 3.55 Time Ot: 0"/>
    <n v="86.98"/>
    <n v="2223480"/>
    <m/>
    <x v="7"/>
  </r>
  <r>
    <n v="7550"/>
    <s v="Training"/>
    <n v="240"/>
    <d v="2023-03-08T00:00:00"/>
    <s v="Unprod Time: Task: T NATS Time Hr: 5.1 Time Ot: 0"/>
    <n v="117.3"/>
    <n v="2111897"/>
    <m/>
    <x v="7"/>
  </r>
  <r>
    <n v="7550"/>
    <s v="Training"/>
    <n v="240"/>
    <d v="2023-06-12T00:00:00"/>
    <s v="Unprod Time: Task: T NC Time Hr: .02 Time Ot: 0"/>
    <n v="0.62"/>
    <n v="2229424"/>
    <m/>
    <x v="7"/>
  </r>
  <r>
    <n v="7550"/>
    <s v="Training"/>
    <n v="240"/>
    <d v="2023-07-21T00:00:00"/>
    <s v="Unprod Time: Task: T NC Time Hr: .05 Time Ot: 0"/>
    <n v="1.55"/>
    <n v="2281697"/>
    <m/>
    <x v="7"/>
  </r>
  <r>
    <n v="7550"/>
    <s v="Training"/>
    <n v="240"/>
    <d v="2023-06-14T00:00:00"/>
    <s v="Unprod Time: Task: T NC Time Hr: .13 Time Ot: 0"/>
    <n v="4.03"/>
    <n v="2232758"/>
    <m/>
    <x v="7"/>
  </r>
  <r>
    <n v="7550"/>
    <s v="Training"/>
    <n v="240"/>
    <d v="2023-06-23T00:00:00"/>
    <s v="Unprod Time: Task: T NC Time Hr: .15 Time Ot: 0"/>
    <n v="4.6500000000000004"/>
    <n v="2245400"/>
    <m/>
    <x v="7"/>
  </r>
  <r>
    <n v="7550"/>
    <s v="Training"/>
    <n v="240"/>
    <d v="2023-08-28T00:00:00"/>
    <s v="Unprod Time: Task: T NC Time Hr: .22 Time Ot: 0"/>
    <n v="6.82"/>
    <n v="2327153"/>
    <m/>
    <x v="7"/>
  </r>
  <r>
    <n v="7550"/>
    <s v="Training"/>
    <n v="240"/>
    <d v="2023-06-19T00:00:00"/>
    <s v="Unprod Time: Task: T NC Time Hr: .45 Time Ot: 0"/>
    <n v="13.95"/>
    <n v="2238179"/>
    <m/>
    <x v="7"/>
  </r>
  <r>
    <n v="7550"/>
    <s v="Training"/>
    <n v="240"/>
    <d v="2023-06-12T00:00:00"/>
    <s v="Unprod Time: Task: T NC Time Hr: .67 Time Ot: 0"/>
    <n v="20.77"/>
    <n v="2229425"/>
    <m/>
    <x v="7"/>
  </r>
  <r>
    <n v="7550"/>
    <s v="Training"/>
    <n v="240"/>
    <d v="2023-08-28T00:00:00"/>
    <s v="Unprod Time: Task: T NC Time Hr: .7 Time Ot: 0"/>
    <n v="21.7"/>
    <n v="2327151"/>
    <m/>
    <x v="7"/>
  </r>
  <r>
    <n v="7550"/>
    <s v="Training"/>
    <n v="240"/>
    <d v="2023-05-29T00:00:00"/>
    <s v="Unprod Time: Task: T NC Time Hr: .75 Time Ot: 0"/>
    <n v="23.25"/>
    <n v="2211832"/>
    <m/>
    <x v="7"/>
  </r>
  <r>
    <n v="7550"/>
    <s v="Training"/>
    <n v="240"/>
    <d v="2023-06-09T00:00:00"/>
    <s v="Unprod Time: Task: T NC Time Hr: .87 Time Ot: 0"/>
    <n v="26.97"/>
    <n v="2227173"/>
    <m/>
    <x v="7"/>
  </r>
  <r>
    <n v="7550"/>
    <s v="Training"/>
    <n v="240"/>
    <d v="2023-08-07T00:00:00"/>
    <s v="Unprod Time: Task: T NC Time Hr: 0 Time Ot: 0"/>
    <n v="0"/>
    <n v="2300483"/>
    <m/>
    <x v="7"/>
  </r>
  <r>
    <n v="7550"/>
    <s v="Training"/>
    <n v="240"/>
    <d v="2023-06-30T00:00:00"/>
    <s v="Unprod Time: Task: T NC Time Hr: 1.1 Time Ot: 0"/>
    <n v="34.1"/>
    <n v="2255318"/>
    <m/>
    <x v="7"/>
  </r>
  <r>
    <n v="7550"/>
    <s v="Training"/>
    <n v="240"/>
    <d v="2023-06-07T00:00:00"/>
    <s v="Unprod Time: Task: T NC Time Hr: 1.15 Time Ot: 0"/>
    <n v="35.65"/>
    <n v="2223488"/>
    <m/>
    <x v="7"/>
  </r>
  <r>
    <n v="7550"/>
    <s v="Training"/>
    <n v="240"/>
    <d v="2023-05-10T00:00:00"/>
    <s v="Unprod Time: Task: T NC Time Hr: 1.4 Time Ot: 0"/>
    <n v="43.4"/>
    <n v="2187777"/>
    <m/>
    <x v="7"/>
  </r>
  <r>
    <n v="7550"/>
    <s v="Training"/>
    <n v="140"/>
    <d v="2023-03-09T00:00:00"/>
    <s v="Unprod Time: Task: T NI Time Hr: .02 Time Ot: 0"/>
    <n v="0.62"/>
    <n v="2113691"/>
    <m/>
    <x v="7"/>
  </r>
  <r>
    <n v="7550"/>
    <s v="Training"/>
    <n v="140"/>
    <d v="2024-02-13T00:00:00"/>
    <s v="Unprod Time: Task: T NI Time Hr: .02 Time Ot: 0"/>
    <n v="0.66"/>
    <n v="2543603"/>
    <m/>
    <x v="7"/>
  </r>
  <r>
    <n v="7550"/>
    <s v="Training"/>
    <n v="140"/>
    <d v="2023-03-14T00:00:00"/>
    <s v="Unprod Time: Task: T NI Time Hr: .08 Time Ot: 0"/>
    <n v="2.48"/>
    <n v="2119248"/>
    <m/>
    <x v="7"/>
  </r>
  <r>
    <n v="7550"/>
    <s v="Training"/>
    <n v="140"/>
    <d v="2023-03-18T00:00:00"/>
    <s v="Unprod Time: Task: T NI Time Hr: .1 Time Ot: 0"/>
    <n v="3.1"/>
    <n v="2125594"/>
    <m/>
    <x v="7"/>
  </r>
  <r>
    <n v="7550"/>
    <s v="Training"/>
    <n v="140"/>
    <d v="2023-08-21T00:00:00"/>
    <s v="Unprod Time: Task: T NI Time Hr: .12 Time Ot: 0"/>
    <n v="3.96"/>
    <n v="2317792"/>
    <m/>
    <x v="7"/>
  </r>
  <r>
    <n v="7550"/>
    <s v="Training"/>
    <n v="140"/>
    <d v="2023-03-10T00:00:00"/>
    <s v="Unprod Time: Task: T NI Time Hr: .13 Time Ot: 0"/>
    <n v="4.03"/>
    <n v="2115400"/>
    <m/>
    <x v="7"/>
  </r>
  <r>
    <n v="7550"/>
    <s v="Training"/>
    <n v="140"/>
    <d v="2024-02-17T00:00:00"/>
    <s v="Unprod Time: Task: T NI Time Hr: .13 Time Ot: 0"/>
    <n v="4.29"/>
    <n v="2550148"/>
    <m/>
    <x v="7"/>
  </r>
  <r>
    <n v="7550"/>
    <s v="Training"/>
    <n v="140"/>
    <d v="2023-04-03T00:00:00"/>
    <s v="Unprod Time: Task: T NI Time Hr: .23 Time Ot: 0"/>
    <n v="7.59"/>
    <n v="2145901"/>
    <m/>
    <x v="7"/>
  </r>
  <r>
    <n v="7550"/>
    <s v="Training"/>
    <n v="140"/>
    <d v="2023-04-06T00:00:00"/>
    <s v="Unprod Time: Task: T NI Time Hr: .23 Time Ot: 0"/>
    <n v="7.59"/>
    <n v="2150771"/>
    <m/>
    <x v="7"/>
  </r>
  <r>
    <n v="7550"/>
    <s v="Training"/>
    <n v="140"/>
    <d v="2023-04-06T00:00:00"/>
    <s v="Unprod Time: Task: T NI Time Hr: .23 Time Ot: 0"/>
    <n v="7.59"/>
    <n v="2150772"/>
    <m/>
    <x v="7"/>
  </r>
  <r>
    <n v="7550"/>
    <s v="Training"/>
    <n v="140"/>
    <d v="2023-04-06T00:00:00"/>
    <s v="Unprod Time: Task: T NI Time Hr: .23 Time Ot: 0"/>
    <n v="7.59"/>
    <n v="2150773"/>
    <m/>
    <x v="7"/>
  </r>
  <r>
    <n v="7550"/>
    <s v="Training"/>
    <n v="140"/>
    <d v="2023-04-11T00:00:00"/>
    <s v="Unprod Time: Task: T NI Time Hr: .23 Time Ot: 0"/>
    <n v="7.59"/>
    <n v="2152752"/>
    <m/>
    <x v="7"/>
  </r>
  <r>
    <n v="7550"/>
    <s v="Training"/>
    <n v="140"/>
    <d v="2024-02-12T00:00:00"/>
    <s v="Unprod Time: Task: T NI Time Hr: .23 Time Ot: 0"/>
    <n v="7.59"/>
    <n v="2541955"/>
    <m/>
    <x v="7"/>
  </r>
  <r>
    <n v="7550"/>
    <s v="Training"/>
    <n v="140"/>
    <d v="2023-05-29T00:00:00"/>
    <s v="Unprod Time: Task: T NI Time Hr: .28 Time Ot: 0"/>
    <n v="9.24"/>
    <n v="2211782"/>
    <m/>
    <x v="7"/>
  </r>
  <r>
    <n v="7550"/>
    <s v="Training"/>
    <n v="140"/>
    <d v="2023-12-04T00:00:00"/>
    <s v="Unprod Time: Task: T NI Time Hr: .32 Time Ot: 0"/>
    <n v="10.56"/>
    <n v="2456994"/>
    <m/>
    <x v="7"/>
  </r>
  <r>
    <n v="7550"/>
    <s v="Training"/>
    <n v="140"/>
    <d v="2023-10-10T00:00:00"/>
    <s v="Unprod Time: Task: T NI Time Hr: .33 Time Ot: 0"/>
    <n v="10.89"/>
    <n v="2383122"/>
    <m/>
    <x v="7"/>
  </r>
  <r>
    <n v="7550"/>
    <s v="Training"/>
    <n v="140"/>
    <d v="2023-03-18T00:00:00"/>
    <s v="Unprod Time: Task: T NI Time Hr: .35 Time Ot: 0"/>
    <n v="10.85"/>
    <n v="2125593"/>
    <m/>
    <x v="7"/>
  </r>
  <r>
    <n v="7550"/>
    <s v="Training"/>
    <n v="140"/>
    <d v="2023-03-18T00:00:00"/>
    <s v="Unprod Time: Task: T NI Time Hr: .37 Time Ot: 0"/>
    <n v="11.47"/>
    <n v="2125595"/>
    <m/>
    <x v="7"/>
  </r>
  <r>
    <n v="7550"/>
    <s v="Training"/>
    <n v="140"/>
    <d v="2024-02-17T00:00:00"/>
    <s v="Unprod Time: Task: T NI Time Hr: .43 Time Ot: 0"/>
    <n v="14.19"/>
    <n v="2550149"/>
    <m/>
    <x v="7"/>
  </r>
  <r>
    <n v="7550"/>
    <s v="Training"/>
    <n v="140"/>
    <d v="2023-03-11T00:00:00"/>
    <s v="Unprod Time: Task: T NI Time Hr: .45 Time Ot: 0"/>
    <n v="13.95"/>
    <n v="2116177"/>
    <m/>
    <x v="7"/>
  </r>
  <r>
    <n v="7550"/>
    <s v="Training"/>
    <n v="140"/>
    <d v="2024-02-17T00:00:00"/>
    <s v="Unprod Time: Task: T NI Time Hr: .45 Time Ot: 0"/>
    <n v="14.85"/>
    <n v="2550150"/>
    <m/>
    <x v="7"/>
  </r>
  <r>
    <n v="7550"/>
    <s v="Training"/>
    <n v="140"/>
    <d v="2023-04-13T00:00:00"/>
    <s v="Unprod Time: Task: T NI Time Hr: .48 Time Ot: 0"/>
    <n v="15.84"/>
    <n v="2155970"/>
    <m/>
    <x v="7"/>
  </r>
  <r>
    <n v="7550"/>
    <s v="Training"/>
    <n v="140"/>
    <d v="2024-02-16T00:00:00"/>
    <s v="Unprod Time: Task: T NI Time Hr: .67 Time Ot: 0"/>
    <n v="22.11"/>
    <n v="2549306"/>
    <m/>
    <x v="7"/>
  </r>
  <r>
    <n v="7550"/>
    <s v="Training"/>
    <n v="140"/>
    <d v="2023-04-06T00:00:00"/>
    <s v="Unprod Time: Task: T NI Time Hr: .68 Time Ot: 0"/>
    <n v="22.44"/>
    <n v="2150774"/>
    <m/>
    <x v="7"/>
  </r>
  <r>
    <n v="7550"/>
    <s v="Training"/>
    <n v="140"/>
    <d v="2023-04-04T00:00:00"/>
    <s v="Unprod Time: Task: T NI Time Hr: .7 Time Ot: 0"/>
    <n v="23.1"/>
    <n v="2147570"/>
    <m/>
    <x v="7"/>
  </r>
  <r>
    <n v="7550"/>
    <s v="Training"/>
    <n v="140"/>
    <d v="2023-07-18T00:00:00"/>
    <s v="Unprod Time: Task: T NI Time Hr: .73 Time Ot: 0"/>
    <n v="24.09"/>
    <n v="2274236"/>
    <m/>
    <x v="7"/>
  </r>
  <r>
    <n v="7550"/>
    <s v="Training"/>
    <n v="140"/>
    <d v="2024-02-13T00:00:00"/>
    <s v="Unprod Time: Task: T NI Time Hr: .77 Time Ot: 0"/>
    <n v="25.41"/>
    <n v="2543604"/>
    <m/>
    <x v="7"/>
  </r>
  <r>
    <n v="7550"/>
    <s v="Training"/>
    <n v="140"/>
    <d v="2023-03-13T00:00:00"/>
    <s v="Unprod Time: Task: T NI Time Hr: 0 Time Ot: 0"/>
    <n v="0"/>
    <n v="2117440"/>
    <m/>
    <x v="7"/>
  </r>
  <r>
    <n v="7550"/>
    <s v="Training"/>
    <n v="140"/>
    <d v="2023-07-11T00:00:00"/>
    <s v="Unprod Time: Task: T NI Time Hr: 0 Time Ot: 0"/>
    <n v="0"/>
    <n v="2267330"/>
    <m/>
    <x v="7"/>
  </r>
  <r>
    <n v="7550"/>
    <s v="Training"/>
    <n v="140"/>
    <d v="2023-10-09T00:00:00"/>
    <s v="Unprod Time: Task: T NI Time Hr: 1.05 Time Ot: 0"/>
    <n v="34.65"/>
    <n v="2381275"/>
    <m/>
    <x v="7"/>
  </r>
  <r>
    <n v="7550"/>
    <s v="Training"/>
    <n v="140"/>
    <d v="2023-04-04T00:00:00"/>
    <s v="Unprod Time: Task: T NI Time Hr: 1.08 Time Ot: 0"/>
    <n v="35.64"/>
    <n v="2147568"/>
    <m/>
    <x v="7"/>
  </r>
  <r>
    <n v="7550"/>
    <s v="Training"/>
    <n v="140"/>
    <d v="2024-02-19T00:00:00"/>
    <s v="Unprod Time: Task: T NI Time Hr: 1.68 Time Ot: 0"/>
    <n v="55.44"/>
    <n v="2551966"/>
    <m/>
    <x v="7"/>
  </r>
  <r>
    <n v="7550"/>
    <s v="Training"/>
    <n v="140"/>
    <d v="2023-10-03T00:00:00"/>
    <s v="Unprod Time: Task: T NI Time Hr: 2.03 Time Ot: 0"/>
    <n v="66.989999999999995"/>
    <n v="2373727"/>
    <m/>
    <x v="7"/>
  </r>
  <r>
    <n v="7550"/>
    <s v="Training"/>
    <n v="440"/>
    <d v="2023-03-21T00:00:00"/>
    <s v="Unprod Time: Task: T PR Time Hr: .02 Time Ot: 0"/>
    <n v="0.54"/>
    <n v="2128572"/>
    <m/>
    <x v="7"/>
  </r>
  <r>
    <n v="7550"/>
    <s v="Training"/>
    <n v="440"/>
    <d v="2023-03-22T00:00:00"/>
    <s v="Unprod Time: Task: T PR Time Hr: .03 Time Ot: 0"/>
    <n v="0.81"/>
    <n v="2130337"/>
    <m/>
    <x v="7"/>
  </r>
  <r>
    <n v="7550"/>
    <s v="Training"/>
    <n v="440"/>
    <d v="2023-03-14T00:00:00"/>
    <s v="Unprod Time: Task: T PR Time Hr: .07 Time Ot: 0"/>
    <n v="1.89"/>
    <n v="2119349"/>
    <m/>
    <x v="7"/>
  </r>
  <r>
    <n v="7550"/>
    <s v="Training"/>
    <n v="440"/>
    <d v="2023-11-23T00:00:00"/>
    <s v="Unprod Time: Task: T PR Time Hr: .07 Time Ot: 0"/>
    <n v="2.31"/>
    <n v="2441665"/>
    <m/>
    <x v="7"/>
  </r>
  <r>
    <n v="7550"/>
    <s v="Training"/>
    <n v="440"/>
    <d v="2023-03-14T00:00:00"/>
    <s v="Unprod Time: Task: T PR Time Hr: .08 Time Ot: 0"/>
    <n v="2.16"/>
    <n v="2119350"/>
    <m/>
    <x v="7"/>
  </r>
  <r>
    <n v="7550"/>
    <s v="Training"/>
    <n v="440"/>
    <d v="2023-09-19T00:00:00"/>
    <s v="Unprod Time: Task: T PR Time Hr: .08 Time Ot: 0"/>
    <n v="2.4"/>
    <n v="2355250"/>
    <m/>
    <x v="7"/>
  </r>
  <r>
    <n v="7550"/>
    <s v="Training"/>
    <n v="440"/>
    <d v="2023-03-21T00:00:00"/>
    <s v="Unprod Time: Task: T PR Time Hr: .1 Time Ot: 0"/>
    <n v="2.7"/>
    <n v="2128574"/>
    <m/>
    <x v="7"/>
  </r>
  <r>
    <n v="7550"/>
    <s v="Training"/>
    <n v="440"/>
    <d v="2023-03-16T00:00:00"/>
    <s v="Unprod Time: Task: T PR Time Hr: .12 Time Ot: 0"/>
    <n v="3.24"/>
    <n v="2123186"/>
    <m/>
    <x v="7"/>
  </r>
  <r>
    <n v="7550"/>
    <s v="Training"/>
    <n v="440"/>
    <d v="2023-03-17T00:00:00"/>
    <s v="Unprod Time: Task: T PR Time Hr: .13 Time Ot: 0"/>
    <n v="3.51"/>
    <n v="2124959"/>
    <m/>
    <x v="7"/>
  </r>
  <r>
    <n v="7550"/>
    <s v="Training"/>
    <n v="440"/>
    <d v="2023-03-01T00:00:00"/>
    <s v="Unprod Time: Task: T PR Time Hr: .2 Time Ot: 0"/>
    <n v="5.4"/>
    <n v="2102782"/>
    <m/>
    <x v="7"/>
  </r>
  <r>
    <n v="7550"/>
    <s v="Training"/>
    <n v="440"/>
    <d v="2024-01-10T00:00:00"/>
    <s v="Unprod Time: Task: T PR Time Hr: .2 Time Ot: 0"/>
    <n v="6.6"/>
    <n v="2500749"/>
    <m/>
    <x v="7"/>
  </r>
  <r>
    <n v="7550"/>
    <s v="Training"/>
    <n v="440"/>
    <d v="2023-03-16T00:00:00"/>
    <s v="Unprod Time: Task: T PR Time Hr: .28 Time Ot: 0"/>
    <n v="7.56"/>
    <n v="2123184"/>
    <m/>
    <x v="7"/>
  </r>
  <r>
    <n v="7550"/>
    <s v="Training"/>
    <n v="440"/>
    <d v="2023-12-01T00:00:00"/>
    <s v="Unprod Time: Task: T PR Time Hr: .35 Time Ot: 0"/>
    <n v="11.55"/>
    <n v="2454823"/>
    <m/>
    <x v="7"/>
  </r>
  <r>
    <n v="7550"/>
    <s v="Training"/>
    <n v="440"/>
    <d v="2023-05-31T00:00:00"/>
    <s v="Unprod Time: Task: T PR Time Hr: .4 Time Ot: 0"/>
    <n v="12"/>
    <n v="2216340"/>
    <m/>
    <x v="7"/>
  </r>
  <r>
    <n v="7550"/>
    <s v="Training"/>
    <n v="440"/>
    <d v="2023-03-16T00:00:00"/>
    <s v="Unprod Time: Task: T PR Time Hr: .47 Time Ot: 0"/>
    <n v="12.69"/>
    <n v="2123185"/>
    <m/>
    <x v="7"/>
  </r>
  <r>
    <n v="7550"/>
    <s v="Training"/>
    <n v="440"/>
    <d v="2024-02-07T00:00:00"/>
    <s v="Unprod Time: Task: T PR Time Hr: .52 Time Ot: 0"/>
    <n v="17.16"/>
    <n v="2537469"/>
    <m/>
    <x v="7"/>
  </r>
  <r>
    <n v="7550"/>
    <s v="Training"/>
    <n v="440"/>
    <d v="2023-03-16T00:00:00"/>
    <s v="Unprod Time: Task: T PR Time Hr: .57 Time Ot: 0"/>
    <n v="15.39"/>
    <n v="2123183"/>
    <m/>
    <x v="7"/>
  </r>
  <r>
    <n v="7550"/>
    <s v="Training"/>
    <n v="440"/>
    <d v="2023-05-26T00:00:00"/>
    <s v="Unprod Time: Task: T PR Time Hr: .68 Time Ot: 0"/>
    <n v="20.399999999999999"/>
    <n v="2210069"/>
    <m/>
    <x v="7"/>
  </r>
  <r>
    <n v="7550"/>
    <s v="Training"/>
    <n v="440"/>
    <d v="2023-05-26T00:00:00"/>
    <s v="Unprod Time: Task: T PR Time Hr: .77 Time Ot: 0"/>
    <n v="23.1"/>
    <n v="2210068"/>
    <m/>
    <x v="7"/>
  </r>
  <r>
    <n v="7550"/>
    <s v="Training"/>
    <n v="440"/>
    <d v="2023-08-10T00:00:00"/>
    <s v="Unprod Time: Task: T PR Time Hr: .77 Time Ot: 0"/>
    <n v="23.1"/>
    <n v="2305395"/>
    <m/>
    <x v="7"/>
  </r>
  <r>
    <n v="7550"/>
    <s v="Training"/>
    <n v="440"/>
    <d v="2023-12-13T00:00:00"/>
    <s v="Unprod Time: Task: T PR Time Hr: .78 Time Ot: 0"/>
    <n v="25.74"/>
    <n v="2470836"/>
    <m/>
    <x v="7"/>
  </r>
  <r>
    <n v="7550"/>
    <s v="Training"/>
    <n v="440"/>
    <d v="2023-03-03T00:00:00"/>
    <s v="Unprod Time: Task: T PR Time Hr: .87 Time Ot: 0"/>
    <n v="23.49"/>
    <n v="2106228"/>
    <m/>
    <x v="7"/>
  </r>
  <r>
    <n v="7550"/>
    <s v="Training"/>
    <n v="440"/>
    <d v="2023-11-21T00:00:00"/>
    <s v="Unprod Time: Task: T PR Time Hr: .88 Time Ot: 0"/>
    <n v="29.04"/>
    <n v="2437926"/>
    <m/>
    <x v="7"/>
  </r>
  <r>
    <n v="7550"/>
    <s v="Training"/>
    <n v="440"/>
    <d v="2023-05-31T00:00:00"/>
    <s v="Unprod Time: Task: T PR Time Hr: 0 Time Ot: 0"/>
    <n v="0"/>
    <n v="2216339"/>
    <m/>
    <x v="7"/>
  </r>
  <r>
    <n v="7550"/>
    <s v="Training"/>
    <n v="440"/>
    <d v="2023-11-28T00:00:00"/>
    <s v="Unprod Time: Task: T PR Time Hr: 1.1 Time Ot: 0"/>
    <n v="36.299999999999997"/>
    <n v="2447769"/>
    <m/>
    <x v="7"/>
  </r>
  <r>
    <n v="7550"/>
    <s v="Training"/>
    <n v="440"/>
    <d v="2023-03-03T00:00:00"/>
    <s v="Unprod Time: Task: T PR Time Hr: 1.12 Time Ot: 0"/>
    <n v="30.24"/>
    <n v="2106229"/>
    <m/>
    <x v="7"/>
  </r>
  <r>
    <n v="7550"/>
    <s v="Training"/>
    <n v="440"/>
    <d v="2023-11-22T00:00:00"/>
    <s v="Unprod Time: Task: T PR Time Hr: 1.15 Time Ot: 0"/>
    <n v="37.950000000000003"/>
    <n v="2439724"/>
    <m/>
    <x v="7"/>
  </r>
  <r>
    <n v="7550"/>
    <s v="Training"/>
    <n v="440"/>
    <d v="2023-12-01T00:00:00"/>
    <s v="Unprod Time: Task: T PR Time Hr: 1.32 Time Ot: 0"/>
    <n v="43.56"/>
    <n v="2454821"/>
    <m/>
    <x v="7"/>
  </r>
  <r>
    <n v="7550"/>
    <s v="Training"/>
    <n v="440"/>
    <d v="2023-07-07T00:00:00"/>
    <s v="Unprod Time: Task: T PR Time Hr: 1.35 Time Ot: 0"/>
    <n v="40.5"/>
    <n v="2263921"/>
    <m/>
    <x v="7"/>
  </r>
  <r>
    <n v="7550"/>
    <s v="Training"/>
    <n v="440"/>
    <d v="2023-11-24T00:00:00"/>
    <s v="Unprod Time: Task: T PR Time Hr: 1.35 Time Ot: 0"/>
    <n v="44.55"/>
    <n v="2443629"/>
    <m/>
    <x v="7"/>
  </r>
  <r>
    <n v="7550"/>
    <s v="Training"/>
    <n v="440"/>
    <d v="2023-10-19T00:00:00"/>
    <s v="Unprod Time: Task: T PR Time Hr: 1.57 Time Ot: 0"/>
    <n v="47.1"/>
    <n v="2395861"/>
    <m/>
    <x v="7"/>
  </r>
  <r>
    <n v="7550"/>
    <s v="Training"/>
    <n v="440"/>
    <d v="2023-10-31T00:00:00"/>
    <s v="Unprod Time: Task: T PR Time Hr: 1.58 Time Ot: 0"/>
    <n v="47.4"/>
    <n v="2409163"/>
    <m/>
    <x v="7"/>
  </r>
  <r>
    <n v="7550"/>
    <s v="Training"/>
    <n v="440"/>
    <d v="2023-12-14T00:00:00"/>
    <s v="Unprod Time: Task: T PR Time Hr: 1.6 Time Ot: 0"/>
    <n v="52.8"/>
    <n v="2472852"/>
    <m/>
    <x v="7"/>
  </r>
  <r>
    <n v="7550"/>
    <s v="Training"/>
    <n v="440"/>
    <d v="2023-07-11T00:00:00"/>
    <s v="Unprod Time: Task: T PR Time Hr: 1.82 Time Ot: 0"/>
    <n v="54.6"/>
    <n v="2267504"/>
    <m/>
    <x v="7"/>
  </r>
  <r>
    <n v="7550"/>
    <s v="Training"/>
    <n v="440"/>
    <d v="2023-03-07T00:00:00"/>
    <s v="Unprod Time: Task: T PR Time Hr: 2.35 Time Ot: 0"/>
    <n v="63.45"/>
    <n v="2109818"/>
    <m/>
    <x v="7"/>
  </r>
  <r>
    <n v="7550"/>
    <s v="Training"/>
    <n v="440"/>
    <d v="2023-05-18T00:00:00"/>
    <s v="Unprod Time: Task: T PR Time Hr: 2.35 Time Ot: 0"/>
    <n v="70.5"/>
    <n v="2198416"/>
    <m/>
    <x v="7"/>
  </r>
  <r>
    <n v="7550"/>
    <s v="Training"/>
    <n v="440"/>
    <d v="2023-03-23T00:00:00"/>
    <s v="Unprod Time: Task: T PU Time Hr: .03 Time Ot: 0"/>
    <n v="0.69"/>
    <n v="2132297"/>
    <m/>
    <x v="7"/>
  </r>
  <r>
    <n v="7550"/>
    <s v="Training"/>
    <n v="440"/>
    <d v="2023-10-30T00:00:00"/>
    <s v="Unprod Time: Task: T PU Time Hr: .05 Time Ot: 0"/>
    <n v="1.5"/>
    <n v="2407609"/>
    <m/>
    <x v="7"/>
  </r>
  <r>
    <n v="7550"/>
    <s v="Training"/>
    <n v="440"/>
    <d v="2023-11-13T00:00:00"/>
    <s v="Unprod Time: Task: T PU Time Hr: .05 Time Ot: 0"/>
    <n v="1.5"/>
    <n v="2426771"/>
    <m/>
    <x v="7"/>
  </r>
  <r>
    <n v="7550"/>
    <s v="Training"/>
    <n v="440"/>
    <d v="2023-11-14T00:00:00"/>
    <s v="Unprod Time: Task: T PU Time Hr: .05 Time Ot: 0"/>
    <n v="1.5"/>
    <n v="2428303"/>
    <m/>
    <x v="7"/>
  </r>
  <r>
    <n v="7550"/>
    <s v="Training"/>
    <n v="440"/>
    <d v="2023-11-02T00:00:00"/>
    <s v="Unprod Time: Task: T PU Time Hr: .07 Time Ot: 0"/>
    <n v="2.1"/>
    <n v="2413582"/>
    <m/>
    <x v="7"/>
  </r>
  <r>
    <n v="7550"/>
    <s v="Training"/>
    <n v="440"/>
    <d v="2023-11-14T00:00:00"/>
    <s v="Unprod Time: Task: T PU Time Hr: .08 Time Ot: 0"/>
    <n v="2.4"/>
    <n v="2428302"/>
    <m/>
    <x v="7"/>
  </r>
  <r>
    <n v="7550"/>
    <s v="Training"/>
    <n v="440"/>
    <d v="2023-03-17T00:00:00"/>
    <s v="Unprod Time: Task: T PU Time Hr: .1 Time Ot: 0"/>
    <n v="2.2999999999999998"/>
    <n v="2124960"/>
    <m/>
    <x v="7"/>
  </r>
  <r>
    <n v="7550"/>
    <s v="Training"/>
    <n v="440"/>
    <d v="2023-03-21T00:00:00"/>
    <s v="Unprod Time: Task: T PU Time Hr: .12 Time Ot: 0"/>
    <n v="2.76"/>
    <n v="2128576"/>
    <m/>
    <x v="7"/>
  </r>
  <r>
    <n v="7550"/>
    <s v="Training"/>
    <n v="440"/>
    <d v="2023-12-27T00:00:00"/>
    <s v="Unprod Time: Task: T PU Time Hr: .17 Time Ot: 0"/>
    <n v="5.0999999999999996"/>
    <n v="2486840"/>
    <m/>
    <x v="7"/>
  </r>
  <r>
    <n v="7550"/>
    <s v="Training"/>
    <n v="440"/>
    <d v="2023-10-24T00:00:00"/>
    <s v="Unprod Time: Task: T PU Time Hr: .25 Time Ot: 0"/>
    <n v="7.5"/>
    <n v="2399873"/>
    <m/>
    <x v="7"/>
  </r>
  <r>
    <n v="7550"/>
    <s v="Training"/>
    <n v="440"/>
    <d v="2023-12-01T00:00:00"/>
    <s v="Unprod Time: Task: T PU Time Hr: .4 Time Ot: 0"/>
    <n v="12"/>
    <n v="2454826"/>
    <m/>
    <x v="7"/>
  </r>
  <r>
    <n v="7550"/>
    <s v="Training"/>
    <n v="440"/>
    <d v="2024-02-29T00:00:00"/>
    <s v="Unprod Time: Task: T PU Time Hr: .45 Time Ot: 0"/>
    <n v="13.5"/>
    <n v="2568595"/>
    <m/>
    <x v="7"/>
  </r>
  <r>
    <n v="7550"/>
    <s v="Training"/>
    <n v="440"/>
    <d v="2023-09-08T00:00:00"/>
    <s v="Unprod Time: Task: T PU Time Hr: .5 Time Ot: 0"/>
    <n v="15"/>
    <n v="2342836"/>
    <m/>
    <x v="7"/>
  </r>
  <r>
    <n v="7550"/>
    <s v="Training"/>
    <n v="440"/>
    <d v="2023-04-13T00:00:00"/>
    <s v="Unprod Time: Task: T PU Time Hr: .85 Time Ot: 0"/>
    <n v="19.55"/>
    <n v="2156041"/>
    <m/>
    <x v="7"/>
  </r>
  <r>
    <n v="7550"/>
    <s v="Training"/>
    <n v="440"/>
    <d v="2024-02-22T00:00:00"/>
    <s v="Unprod Time: Task: T PU Time Hr: .93 Time Ot: 0"/>
    <n v="27.9"/>
    <n v="2557789"/>
    <m/>
    <x v="7"/>
  </r>
  <r>
    <n v="7550"/>
    <s v="Training"/>
    <n v="440"/>
    <d v="2023-03-16T00:00:00"/>
    <s v="Unprod Time: Task: T PU Time Hr: 0 Time Ot: 0"/>
    <n v="0"/>
    <n v="2123188"/>
    <m/>
    <x v="7"/>
  </r>
  <r>
    <n v="7550"/>
    <s v="Training"/>
    <n v="440"/>
    <d v="2023-10-25T00:00:00"/>
    <s v="Unprod Time: Task: T PU Time Hr: 1.13 Time Ot: 0"/>
    <n v="33.9"/>
    <n v="2401777"/>
    <m/>
    <x v="7"/>
  </r>
  <r>
    <n v="7550"/>
    <s v="Training"/>
    <n v="440"/>
    <d v="2024-02-28T00:00:00"/>
    <s v="Unprod Time: Task: T PU Time Hr: 1.75 Time Ot: 0"/>
    <n v="52.5"/>
    <n v="2566359"/>
    <m/>
    <x v="7"/>
  </r>
  <r>
    <n v="7550"/>
    <s v="Training"/>
    <n v="440"/>
    <d v="2023-07-03T00:00:00"/>
    <s v="Unprod Time: Task: T PU Time Hr: 1.85 Time Ot: 0"/>
    <n v="55.5"/>
    <n v="2257295"/>
    <m/>
    <x v="7"/>
  </r>
  <r>
    <n v="7550"/>
    <s v="Training"/>
    <n v="440"/>
    <d v="2023-08-09T00:00:00"/>
    <s v="Unprod Time: Task: T PU Time Hr: 2 Time Ot: 0"/>
    <n v="60"/>
    <n v="2303807"/>
    <m/>
    <x v="7"/>
  </r>
  <r>
    <n v="7550"/>
    <s v="Training"/>
    <n v="440"/>
    <d v="2023-10-24T00:00:00"/>
    <s v="Unprod Time: Task: T PU Time Hr: 2.48 Time Ot: 0"/>
    <n v="74.400000000000006"/>
    <n v="2399874"/>
    <m/>
    <x v="7"/>
  </r>
  <r>
    <n v="7550"/>
    <s v="Training"/>
    <n v="440"/>
    <d v="2023-12-01T00:00:00"/>
    <s v="Unprod Time: Task: T PU Time Hr: 2.5 Time Ot: 0"/>
    <n v="75"/>
    <n v="2454827"/>
    <m/>
    <x v="7"/>
  </r>
  <r>
    <n v="7550"/>
    <s v="Training"/>
    <n v="440"/>
    <d v="2023-08-25T00:00:00"/>
    <s v="Unprod Time: Task: T PU Time Hr: 2.73 Time Ot: 0"/>
    <n v="81.900000000000006"/>
    <n v="2324761"/>
    <m/>
    <x v="7"/>
  </r>
  <r>
    <n v="7550"/>
    <s v="Training"/>
    <n v="440"/>
    <d v="2023-08-25T00:00:00"/>
    <s v="Unprod Time: Task: T PU Time Hr: 3.77 Time Ot: 0"/>
    <n v="113.1"/>
    <n v="2324760"/>
    <m/>
    <x v="7"/>
  </r>
  <r>
    <n v="7550"/>
    <s v="Training"/>
    <n v="440"/>
    <d v="2023-11-30T00:00:00"/>
    <s v="Unprod Time: Task: T PU Time Hr: 4.18 Time Ot: 0"/>
    <n v="125.4"/>
    <n v="2452802"/>
    <m/>
    <x v="7"/>
  </r>
  <r>
    <n v="7550"/>
    <s v="Training"/>
    <n v="440"/>
    <d v="2023-08-08T00:00:00"/>
    <s v="Unprod Time: Task: T PU Time Hr: 4.57 Time Ot: 0"/>
    <n v="137.1"/>
    <n v="2302096"/>
    <m/>
    <x v="7"/>
  </r>
  <r>
    <n v="7550"/>
    <s v="Training"/>
    <n v="140"/>
    <d v="2023-05-24T00:00:00"/>
    <s v="Unprod Time: Task: T QL Time Hr: .03 Time Ot: 0"/>
    <n v="0.81"/>
    <n v="2205914"/>
    <m/>
    <x v="7"/>
  </r>
  <r>
    <n v="7550"/>
    <s v="Training"/>
    <n v="140"/>
    <d v="2023-08-03T00:00:00"/>
    <s v="Unprod Time: Task: T QL Time Hr: .13 Time Ot: 0"/>
    <n v="3.51"/>
    <n v="2296852"/>
    <m/>
    <x v="7"/>
  </r>
  <r>
    <n v="7550"/>
    <s v="Training"/>
    <n v="140"/>
    <d v="2023-08-07T00:00:00"/>
    <s v="Unprod Time: Task: T QL Time Hr: .28 Time Ot: 0"/>
    <n v="7.56"/>
    <n v="2300440"/>
    <m/>
    <x v="7"/>
  </r>
  <r>
    <n v="7550"/>
    <s v="Training"/>
    <n v="140"/>
    <d v="2023-11-07T00:00:00"/>
    <s v="Unprod Time: Task: T QL Time Hr: .32 Time Ot: 0"/>
    <n v="8.64"/>
    <n v="2419017"/>
    <m/>
    <x v="7"/>
  </r>
  <r>
    <n v="7550"/>
    <s v="Training"/>
    <n v="140"/>
    <d v="2023-08-03T00:00:00"/>
    <s v="Unprod Time: Task: T QL Time Hr: .47 Time Ot: 0"/>
    <n v="12.69"/>
    <n v="2296853"/>
    <m/>
    <x v="7"/>
  </r>
  <r>
    <n v="7550"/>
    <s v="Training"/>
    <n v="140"/>
    <d v="2023-08-28T00:00:00"/>
    <s v="Unprod Time: Task: T QL Time Hr: .5 Time Ot: 0"/>
    <n v="13.5"/>
    <n v="2327117"/>
    <m/>
    <x v="7"/>
  </r>
  <r>
    <n v="7550"/>
    <s v="Training"/>
    <n v="140"/>
    <d v="2023-08-09T00:00:00"/>
    <s v="Unprod Time: Task: T QL Time Hr: .55 Time Ot: 0"/>
    <n v="14.85"/>
    <n v="2303720"/>
    <m/>
    <x v="7"/>
  </r>
  <r>
    <n v="7550"/>
    <s v="Training"/>
    <n v="140"/>
    <d v="2023-05-30T00:00:00"/>
    <s v="Unprod Time: Task: T QL Time Hr: .63 Time Ot: 0"/>
    <n v="17.010000000000002"/>
    <n v="2213555"/>
    <m/>
    <x v="7"/>
  </r>
  <r>
    <n v="7550"/>
    <s v="Training"/>
    <n v="140"/>
    <d v="2023-04-12T00:00:00"/>
    <s v="Unprod Time: Task: T QL Time Hr: .65 Time Ot: 0"/>
    <n v="17.55"/>
    <n v="2154297"/>
    <m/>
    <x v="7"/>
  </r>
  <r>
    <n v="7550"/>
    <s v="Training"/>
    <n v="140"/>
    <d v="2023-11-02T00:00:00"/>
    <s v="Unprod Time: Task: T QL Time Hr: .98 Time Ot: 0"/>
    <n v="26.46"/>
    <n v="2413479"/>
    <m/>
    <x v="7"/>
  </r>
  <r>
    <n v="7550"/>
    <s v="Training"/>
    <n v="140"/>
    <d v="2023-08-08T00:00:00"/>
    <s v="Unprod Time: Task: T QL Time Hr: 0 Time Ot: 0"/>
    <n v="0"/>
    <n v="2302022"/>
    <m/>
    <x v="7"/>
  </r>
  <r>
    <n v="7550"/>
    <s v="Training"/>
    <n v="140"/>
    <d v="2023-05-02T00:00:00"/>
    <s v="Unprod Time: Task: T QL Time Hr: 1.57 Time Ot: 0"/>
    <n v="42.39"/>
    <n v="2177526"/>
    <m/>
    <x v="7"/>
  </r>
  <r>
    <n v="7550"/>
    <s v="Training"/>
    <n v="140"/>
    <d v="2023-07-26T00:00:00"/>
    <s v="Unprod Time: Task: T QL Time Hr: 1.68 Time Ot: 0"/>
    <n v="45.36"/>
    <n v="2285094"/>
    <m/>
    <x v="7"/>
  </r>
  <r>
    <n v="7550"/>
    <s v="Training"/>
    <n v="140"/>
    <d v="2023-08-03T00:00:00"/>
    <s v="Unprod Time: Task: T QL Time Hr: 1.9 Time Ot: 0"/>
    <n v="51.3"/>
    <n v="2296854"/>
    <m/>
    <x v="7"/>
  </r>
  <r>
    <n v="7550"/>
    <s v="Training"/>
    <n v="140"/>
    <d v="2023-05-22T00:00:00"/>
    <s v="Unprod Time: Task: T QL Time Hr: 2.32 Time Ot: 0"/>
    <n v="62.64"/>
    <n v="2202156"/>
    <m/>
    <x v="7"/>
  </r>
  <r>
    <n v="7550"/>
    <s v="Training"/>
    <n v="140"/>
    <d v="2023-04-06T00:00:00"/>
    <s v="Unprod Time: Task: T QL Time Hr: 2.5 Time Ot: 0"/>
    <n v="67.5"/>
    <n v="2150776"/>
    <m/>
    <x v="7"/>
  </r>
  <r>
    <n v="7550"/>
    <s v="Training"/>
    <n v="140"/>
    <d v="2023-10-10T00:00:00"/>
    <s v="Unprod Time: Task: T QL Time Hr: 2.57 Time Ot: 0"/>
    <n v="69.39"/>
    <n v="2383125"/>
    <m/>
    <x v="7"/>
  </r>
  <r>
    <n v="7550"/>
    <s v="Training"/>
    <n v="140"/>
    <d v="2023-08-21T00:00:00"/>
    <s v="Unprod Time: Task: T QL Time Hr: 3.62 Time Ot: 0"/>
    <n v="97.74"/>
    <n v="2317794"/>
    <m/>
    <x v="7"/>
  </r>
  <r>
    <n v="7550"/>
    <s v="Training"/>
    <n v="440"/>
    <d v="2023-03-06T00:00:00"/>
    <s v="Unprod Time: Task: T RBAIL Time Hr: .02 Time Ot: 0"/>
    <n v="0.54"/>
    <n v="2108279"/>
    <m/>
    <x v="7"/>
  </r>
  <r>
    <n v="7550"/>
    <s v="Training"/>
    <n v="440"/>
    <d v="2023-05-08T00:00:00"/>
    <s v="Unprod Time: Task: T RBAIL Time Hr: .02 Time Ot: 0"/>
    <n v="0.54"/>
    <n v="2184760"/>
    <m/>
    <x v="7"/>
  </r>
  <r>
    <n v="7550"/>
    <s v="Training"/>
    <n v="440"/>
    <d v="2023-12-19T00:00:00"/>
    <s v="Unprod Time: Task: T RBAIL Time Hr: .02 Time Ot: 0"/>
    <n v="0.56999999999999995"/>
    <n v="2479418"/>
    <m/>
    <x v="7"/>
  </r>
  <r>
    <n v="7550"/>
    <s v="Training"/>
    <n v="440"/>
    <d v="2023-03-18T00:00:00"/>
    <s v="Unprod Time: Task: T RBAIL Time Hr: .05 Time Ot: 0"/>
    <n v="1.35"/>
    <n v="2125635"/>
    <m/>
    <x v="7"/>
  </r>
  <r>
    <n v="7550"/>
    <s v="Training"/>
    <n v="440"/>
    <d v="2023-12-12T00:00:00"/>
    <s v="Unprod Time: Task: T RBAIL Time Hr: .05 Time Ot: 0"/>
    <n v="1.43"/>
    <n v="2468805"/>
    <m/>
    <x v="7"/>
  </r>
  <r>
    <n v="7550"/>
    <s v="Training"/>
    <n v="440"/>
    <d v="2023-12-14T00:00:00"/>
    <s v="Unprod Time: Task: T RBAIL Time Hr: .05 Time Ot: 0"/>
    <n v="1.43"/>
    <n v="2472860"/>
    <m/>
    <x v="7"/>
  </r>
  <r>
    <n v="7550"/>
    <s v="Training"/>
    <n v="440"/>
    <d v="2024-01-23T00:00:00"/>
    <s v="Unprod Time: Task: T RBAIL Time Hr: .05 Time Ot: 0"/>
    <n v="1.43"/>
    <n v="2517555"/>
    <m/>
    <x v="7"/>
  </r>
  <r>
    <n v="7550"/>
    <s v="Training"/>
    <n v="440"/>
    <d v="2024-02-23T00:00:00"/>
    <s v="Unprod Time: Task: T RBAIL Time Hr: .05 Time Ot: 0"/>
    <n v="1.43"/>
    <n v="2559528"/>
    <m/>
    <x v="7"/>
  </r>
  <r>
    <n v="7550"/>
    <s v="Training"/>
    <n v="440"/>
    <d v="2023-11-16T00:00:00"/>
    <s v="Unprod Time: Task: T RBAIL Time Hr: .1 Time Ot: 0"/>
    <n v="2.85"/>
    <n v="2432359"/>
    <m/>
    <x v="7"/>
  </r>
  <r>
    <n v="7550"/>
    <s v="Training"/>
    <n v="440"/>
    <d v="2024-02-08T00:00:00"/>
    <s v="Unprod Time: Task: T RBAIL Time Hr: .1 Time Ot: 0"/>
    <n v="2.85"/>
    <n v="2537478"/>
    <m/>
    <x v="7"/>
  </r>
  <r>
    <n v="7550"/>
    <s v="Training"/>
    <n v="440"/>
    <d v="2023-03-07T00:00:00"/>
    <s v="Unprod Time: Task: T RBAIL Time Hr: .12 Time Ot: 0"/>
    <n v="3.24"/>
    <n v="2109822"/>
    <m/>
    <x v="7"/>
  </r>
  <r>
    <n v="7550"/>
    <s v="Training"/>
    <n v="440"/>
    <d v="2023-03-18T00:00:00"/>
    <s v="Unprod Time: Task: T RBAIL Time Hr: .12 Time Ot: 0"/>
    <n v="3.24"/>
    <n v="2125636"/>
    <m/>
    <x v="7"/>
  </r>
  <r>
    <n v="7550"/>
    <s v="Training"/>
    <n v="440"/>
    <d v="2023-08-17T00:00:00"/>
    <s v="Unprod Time: Task: T RBAIL Time Hr: .12 Time Ot: 0"/>
    <n v="3.42"/>
    <n v="2314230"/>
    <m/>
    <x v="7"/>
  </r>
  <r>
    <n v="7550"/>
    <s v="Training"/>
    <n v="440"/>
    <d v="2023-11-17T00:00:00"/>
    <s v="Unprod Time: Task: T RBAIL Time Hr: .12 Time Ot: 0"/>
    <n v="3.42"/>
    <n v="2433995"/>
    <m/>
    <x v="7"/>
  </r>
  <r>
    <n v="7550"/>
    <s v="Training"/>
    <n v="440"/>
    <d v="2024-02-27T00:00:00"/>
    <s v="Unprod Time: Task: T RBAIL Time Hr: .12 Time Ot: 0"/>
    <n v="3.42"/>
    <n v="2564098"/>
    <m/>
    <x v="7"/>
  </r>
  <r>
    <n v="7550"/>
    <s v="Training"/>
    <n v="440"/>
    <d v="2023-03-14T00:00:00"/>
    <s v="Unprod Time: Task: T RBAIL Time Hr: .13 Time Ot: 0"/>
    <n v="3.51"/>
    <n v="2119354"/>
    <m/>
    <x v="7"/>
  </r>
  <r>
    <n v="7550"/>
    <s v="Training"/>
    <n v="440"/>
    <d v="2023-03-27T00:00:00"/>
    <s v="Unprod Time: Task: T RBAIL Time Hr: .13 Time Ot: 0"/>
    <n v="3.51"/>
    <n v="2136024"/>
    <m/>
    <x v="7"/>
  </r>
  <r>
    <n v="7550"/>
    <s v="Training"/>
    <n v="440"/>
    <d v="2023-12-15T00:00:00"/>
    <s v="Unprod Time: Task: T RBAIL Time Hr: .13 Time Ot: 0"/>
    <n v="3.71"/>
    <n v="2475071"/>
    <m/>
    <x v="7"/>
  </r>
  <r>
    <n v="7550"/>
    <s v="Training"/>
    <n v="440"/>
    <d v="2023-03-13T00:00:00"/>
    <s v="Unprod Time: Task: T RBAIL Time Hr: .15 Time Ot: 0"/>
    <n v="4.05"/>
    <n v="2117545"/>
    <m/>
    <x v="7"/>
  </r>
  <r>
    <n v="7550"/>
    <s v="Training"/>
    <n v="440"/>
    <d v="2023-03-23T00:00:00"/>
    <s v="Unprod Time: Task: T RBAIL Time Hr: .17 Time Ot: 0"/>
    <n v="4.59"/>
    <n v="2132300"/>
    <m/>
    <x v="7"/>
  </r>
  <r>
    <n v="7550"/>
    <s v="Training"/>
    <n v="440"/>
    <d v="2023-03-20T00:00:00"/>
    <s v="Unprod Time: Task: T RBAIL Time Hr: .2 Time Ot: 0"/>
    <n v="5.4"/>
    <n v="2126983"/>
    <m/>
    <x v="7"/>
  </r>
  <r>
    <n v="7550"/>
    <s v="Training"/>
    <n v="440"/>
    <d v="2023-07-11T00:00:00"/>
    <s v="Unprod Time: Task: T RBAIL Time Hr: .2 Time Ot: 0"/>
    <n v="5.7"/>
    <n v="2267515"/>
    <m/>
    <x v="7"/>
  </r>
  <r>
    <n v="7550"/>
    <s v="Training"/>
    <n v="440"/>
    <d v="2023-11-13T00:00:00"/>
    <s v="Unprod Time: Task: T RBAIL Time Hr: .2 Time Ot: 0"/>
    <n v="5.7"/>
    <n v="2426776"/>
    <m/>
    <x v="7"/>
  </r>
  <r>
    <n v="7550"/>
    <s v="Training"/>
    <n v="440"/>
    <d v="2024-02-09T00:00:00"/>
    <s v="Unprod Time: Task: T RBAIL Time Hr: .22 Time Ot: 0"/>
    <n v="6.27"/>
    <n v="2539972"/>
    <m/>
    <x v="7"/>
  </r>
  <r>
    <n v="7550"/>
    <s v="Training"/>
    <n v="440"/>
    <d v="2023-03-06T00:00:00"/>
    <s v="Unprod Time: Task: T RBAIL Time Hr: .25 Time Ot: 0"/>
    <n v="6.75"/>
    <n v="2108280"/>
    <m/>
    <x v="7"/>
  </r>
  <r>
    <n v="7550"/>
    <s v="Training"/>
    <n v="440"/>
    <d v="2024-02-16T00:00:00"/>
    <s v="Unprod Time: Task: T RBAIL Time Hr: .25 Time Ot: 0"/>
    <n v="7.13"/>
    <n v="2549412"/>
    <m/>
    <x v="7"/>
  </r>
  <r>
    <n v="7550"/>
    <s v="Training"/>
    <n v="440"/>
    <d v="2024-01-18T00:00:00"/>
    <s v="Unprod Time: Task: T RBAIL Time Hr: .27 Time Ot: 0"/>
    <n v="7.7"/>
    <n v="2511736"/>
    <m/>
    <x v="7"/>
  </r>
  <r>
    <n v="7550"/>
    <s v="Training"/>
    <n v="440"/>
    <d v="2023-03-14T00:00:00"/>
    <s v="Unprod Time: Task: T RBAIL Time Hr: .28 Time Ot: 0"/>
    <n v="7.56"/>
    <n v="2119353"/>
    <m/>
    <x v="7"/>
  </r>
  <r>
    <n v="7550"/>
    <s v="Training"/>
    <n v="440"/>
    <d v="2023-06-27T00:00:00"/>
    <s v="Unprod Time: Task: T RBAIL Time Hr: .28 Time Ot: 0"/>
    <n v="7.98"/>
    <n v="2249153"/>
    <m/>
    <x v="7"/>
  </r>
  <r>
    <n v="7550"/>
    <s v="Training"/>
    <n v="440"/>
    <d v="2023-11-30T00:00:00"/>
    <s v="Unprod Time: Task: T RBAIL Time Hr: .28 Time Ot: 0"/>
    <n v="7.98"/>
    <n v="2452804"/>
    <m/>
    <x v="7"/>
  </r>
  <r>
    <n v="7550"/>
    <s v="Training"/>
    <n v="440"/>
    <d v="2023-12-18T00:00:00"/>
    <s v="Unprod Time: Task: T RBAIL Time Hr: .3 Time Ot: 0"/>
    <n v="8.5500000000000007"/>
    <n v="2477654"/>
    <m/>
    <x v="7"/>
  </r>
  <r>
    <n v="7550"/>
    <s v="Training"/>
    <n v="440"/>
    <d v="2023-06-13T00:00:00"/>
    <s v="Unprod Time: Task: T RBAIL Time Hr: .32 Time Ot: 0"/>
    <n v="9.1199999999999992"/>
    <n v="2230833"/>
    <m/>
    <x v="7"/>
  </r>
  <r>
    <n v="7550"/>
    <s v="Training"/>
    <n v="440"/>
    <d v="2024-02-01T00:00:00"/>
    <s v="Unprod Time: Task: T RBAIL Time Hr: .32 Time Ot: 0"/>
    <n v="9.1199999999999992"/>
    <n v="2530427"/>
    <m/>
    <x v="7"/>
  </r>
  <r>
    <n v="7550"/>
    <s v="Training"/>
    <n v="440"/>
    <d v="2024-02-09T00:00:00"/>
    <s v="Unprod Time: Task: T RBAIL Time Hr: .32 Time Ot: 0"/>
    <n v="9.1199999999999992"/>
    <n v="2539974"/>
    <m/>
    <x v="7"/>
  </r>
  <r>
    <n v="7550"/>
    <s v="Training"/>
    <n v="440"/>
    <d v="2024-01-15T00:00:00"/>
    <s v="Unprod Time: Task: T RBAIL Time Hr: .33 Time Ot: 0"/>
    <n v="9.41"/>
    <n v="2506639"/>
    <m/>
    <x v="7"/>
  </r>
  <r>
    <n v="7550"/>
    <s v="Training"/>
    <n v="440"/>
    <d v="2023-12-14T00:00:00"/>
    <s v="Unprod Time: Task: T RBAIL Time Hr: .37 Time Ot: 0"/>
    <n v="10.55"/>
    <n v="2472856"/>
    <m/>
    <x v="7"/>
  </r>
  <r>
    <n v="7550"/>
    <s v="Training"/>
    <n v="440"/>
    <d v="2024-02-26T00:00:00"/>
    <s v="Unprod Time: Task: T RBAIL Time Hr: .38 Time Ot: 0"/>
    <n v="10.83"/>
    <n v="2562045"/>
    <m/>
    <x v="7"/>
  </r>
  <r>
    <n v="7550"/>
    <s v="Training"/>
    <n v="440"/>
    <d v="2023-12-07T00:00:00"/>
    <s v="Unprod Time: Task: T RBAIL Time Hr: .4 Time Ot: 0"/>
    <n v="11.4"/>
    <n v="2462906"/>
    <m/>
    <x v="7"/>
  </r>
  <r>
    <n v="7550"/>
    <s v="Training"/>
    <n v="440"/>
    <d v="2023-12-22T00:00:00"/>
    <s v="Unprod Time: Task: T RBAIL Time Hr: .4 Time Ot: 0"/>
    <n v="11.4"/>
    <n v="2486844"/>
    <m/>
    <x v="7"/>
  </r>
  <r>
    <n v="7550"/>
    <s v="Training"/>
    <n v="440"/>
    <d v="2023-03-21T00:00:00"/>
    <s v="Unprod Time: Task: T RBAIL Time Hr: .42 Time Ot: 0"/>
    <n v="11.34"/>
    <n v="2128579"/>
    <m/>
    <x v="7"/>
  </r>
  <r>
    <n v="7550"/>
    <s v="Training"/>
    <n v="440"/>
    <d v="2023-10-19T00:00:00"/>
    <s v="Unprod Time: Task: T RBAIL Time Hr: .42 Time Ot: 0"/>
    <n v="11.97"/>
    <n v="2395865"/>
    <m/>
    <x v="7"/>
  </r>
  <r>
    <n v="7550"/>
    <s v="Training"/>
    <n v="440"/>
    <d v="2023-03-06T00:00:00"/>
    <s v="Unprod Time: Task: T RBAIL Time Hr: .43 Time Ot: 0"/>
    <n v="11.61"/>
    <n v="2108281"/>
    <m/>
    <x v="7"/>
  </r>
  <r>
    <n v="7550"/>
    <s v="Training"/>
    <n v="440"/>
    <d v="2023-03-17T00:00:00"/>
    <s v="Unprod Time: Task: T RBAIL Time Hr: .43 Time Ot: 0"/>
    <n v="11.61"/>
    <n v="2124961"/>
    <m/>
    <x v="7"/>
  </r>
  <r>
    <n v="7550"/>
    <s v="Training"/>
    <n v="440"/>
    <d v="2024-02-16T00:00:00"/>
    <s v="Unprod Time: Task: T RBAIL Time Hr: .43 Time Ot: 0"/>
    <n v="12.26"/>
    <n v="2549410"/>
    <m/>
    <x v="7"/>
  </r>
  <r>
    <n v="7550"/>
    <s v="Training"/>
    <n v="440"/>
    <d v="2023-06-16T00:00:00"/>
    <s v="Unprod Time: Task: T RBAIL Time Hr: .45 Time Ot: 0"/>
    <n v="12.83"/>
    <n v="2236315"/>
    <m/>
    <x v="7"/>
  </r>
  <r>
    <n v="7550"/>
    <s v="Training"/>
    <n v="440"/>
    <d v="2024-01-18T00:00:00"/>
    <s v="Unprod Time: Task: T RBAIL Time Hr: .45 Time Ot: 0"/>
    <n v="12.83"/>
    <n v="2511733"/>
    <m/>
    <x v="7"/>
  </r>
  <r>
    <n v="7550"/>
    <s v="Training"/>
    <n v="440"/>
    <d v="2023-03-23T00:00:00"/>
    <s v="Unprod Time: Task: T RBAIL Time Hr: .47 Time Ot: 0"/>
    <n v="12.69"/>
    <n v="2132299"/>
    <m/>
    <x v="7"/>
  </r>
  <r>
    <n v="7550"/>
    <s v="Training"/>
    <n v="440"/>
    <d v="2023-06-27T00:00:00"/>
    <s v="Unprod Time: Task: T RBAIL Time Hr: .47 Time Ot: 0"/>
    <n v="13.4"/>
    <n v="2249154"/>
    <m/>
    <x v="7"/>
  </r>
  <r>
    <n v="7550"/>
    <s v="Training"/>
    <n v="440"/>
    <d v="2023-07-10T00:00:00"/>
    <s v="Unprod Time: Task: T RBAIL Time Hr: .47 Time Ot: 0"/>
    <n v="13.4"/>
    <n v="2267512"/>
    <m/>
    <x v="7"/>
  </r>
  <r>
    <n v="7550"/>
    <s v="Training"/>
    <n v="440"/>
    <d v="2023-05-19T00:00:00"/>
    <s v="Unprod Time: Task: T RBAIL Time Hr: .48 Time Ot: 0"/>
    <n v="13.68"/>
    <n v="2200117"/>
    <m/>
    <x v="7"/>
  </r>
  <r>
    <n v="7550"/>
    <s v="Training"/>
    <n v="440"/>
    <d v="2023-12-18T00:00:00"/>
    <s v="Unprod Time: Task: T RBAIL Time Hr: .48 Time Ot: 0"/>
    <n v="13.68"/>
    <n v="2477652"/>
    <m/>
    <x v="7"/>
  </r>
  <r>
    <n v="7550"/>
    <s v="Training"/>
    <n v="440"/>
    <d v="2023-12-18T00:00:00"/>
    <s v="Unprod Time: Task: T RBAIL Time Hr: .48 Time Ot: 0"/>
    <n v="13.68"/>
    <n v="2477656"/>
    <m/>
    <x v="7"/>
  </r>
  <r>
    <n v="7550"/>
    <s v="Training"/>
    <n v="440"/>
    <d v="2023-06-22T00:00:00"/>
    <s v="Unprod Time: Task: T RBAIL Time Hr: .5 Time Ot: 0"/>
    <n v="14.25"/>
    <n v="2243553"/>
    <m/>
    <x v="7"/>
  </r>
  <r>
    <n v="7550"/>
    <s v="Training"/>
    <n v="440"/>
    <d v="2023-06-29T00:00:00"/>
    <s v="Unprod Time: Task: T RBAIL Time Hr: .5 Time Ot: 0"/>
    <n v="14.25"/>
    <n v="2252985"/>
    <m/>
    <x v="7"/>
  </r>
  <r>
    <n v="7550"/>
    <s v="Training"/>
    <n v="440"/>
    <d v="2023-03-06T00:00:00"/>
    <s v="Unprod Time: Task: T RBAIL Time Hr: .52 Time Ot: 0"/>
    <n v="14.04"/>
    <n v="2108278"/>
    <m/>
    <x v="7"/>
  </r>
  <r>
    <n v="7550"/>
    <s v="Training"/>
    <n v="440"/>
    <d v="2023-03-21T00:00:00"/>
    <s v="Unprod Time: Task: T RBAIL Time Hr: .52 Time Ot: 0"/>
    <n v="14.04"/>
    <n v="2128580"/>
    <m/>
    <x v="7"/>
  </r>
  <r>
    <n v="7550"/>
    <s v="Training"/>
    <n v="440"/>
    <d v="2023-03-14T00:00:00"/>
    <s v="Unprod Time: Task: T RBAIL Time Hr: .55 Time Ot: 0"/>
    <n v="14.85"/>
    <n v="2119352"/>
    <m/>
    <x v="7"/>
  </r>
  <r>
    <n v="7550"/>
    <s v="Training"/>
    <n v="440"/>
    <d v="2023-03-16T00:00:00"/>
    <s v="Unprod Time: Task: T RBAIL Time Hr: .55 Time Ot: 0"/>
    <n v="14.85"/>
    <n v="2123189"/>
    <m/>
    <x v="7"/>
  </r>
  <r>
    <n v="7550"/>
    <s v="Training"/>
    <n v="440"/>
    <d v="2024-01-25T00:00:00"/>
    <s v="Unprod Time: Task: T RBAIL Time Hr: .55 Time Ot: 0"/>
    <n v="15.68"/>
    <n v="2521069"/>
    <m/>
    <x v="7"/>
  </r>
  <r>
    <n v="7550"/>
    <s v="Training"/>
    <n v="440"/>
    <d v="2023-05-11T00:00:00"/>
    <s v="Unprod Time: Task: T RBAIL Time Hr: .57 Time Ot: 0"/>
    <n v="15.39"/>
    <n v="2189491"/>
    <m/>
    <x v="7"/>
  </r>
  <r>
    <n v="7550"/>
    <s v="Training"/>
    <n v="440"/>
    <d v="2023-12-12T00:00:00"/>
    <s v="Unprod Time: Task: T RBAIL Time Hr: .57 Time Ot: 0"/>
    <n v="16.25"/>
    <n v="2468808"/>
    <m/>
    <x v="7"/>
  </r>
  <r>
    <n v="7550"/>
    <s v="Training"/>
    <n v="440"/>
    <d v="2023-12-01T00:00:00"/>
    <s v="Unprod Time: Task: T RBAIL Time Hr: .58 Time Ot: 0"/>
    <n v="16.53"/>
    <n v="2454830"/>
    <m/>
    <x v="7"/>
  </r>
  <r>
    <n v="7550"/>
    <s v="Training"/>
    <n v="440"/>
    <d v="2023-03-02T00:00:00"/>
    <s v="Unprod Time: Task: T RBAIL Time Hr: .65 Time Ot: 0"/>
    <n v="17.55"/>
    <n v="2104388"/>
    <m/>
    <x v="7"/>
  </r>
  <r>
    <n v="7550"/>
    <s v="Training"/>
    <n v="440"/>
    <d v="2023-03-13T00:00:00"/>
    <s v="Unprod Time: Task: T RBAIL Time Hr: .65 Time Ot: 0"/>
    <n v="17.55"/>
    <n v="2117544"/>
    <m/>
    <x v="7"/>
  </r>
  <r>
    <n v="7550"/>
    <s v="Training"/>
    <n v="440"/>
    <d v="2023-03-13T00:00:00"/>
    <s v="Unprod Time: Task: T RBAIL Time Hr: .67 Time Ot: 0"/>
    <n v="18.09"/>
    <n v="2117543"/>
    <m/>
    <x v="7"/>
  </r>
  <r>
    <n v="7550"/>
    <s v="Training"/>
    <n v="440"/>
    <d v="2023-03-07T00:00:00"/>
    <s v="Unprod Time: Task: T RBAIL Time Hr: .68 Time Ot: 0"/>
    <n v="18.36"/>
    <n v="2109821"/>
    <m/>
    <x v="7"/>
  </r>
  <r>
    <n v="7550"/>
    <s v="Training"/>
    <n v="440"/>
    <d v="2023-03-21T00:00:00"/>
    <s v="Unprod Time: Task: T RBAIL Time Hr: .68 Time Ot: 0"/>
    <n v="18.36"/>
    <n v="2128578"/>
    <m/>
    <x v="7"/>
  </r>
  <r>
    <n v="7550"/>
    <s v="Training"/>
    <n v="440"/>
    <d v="2023-11-13T00:00:00"/>
    <s v="Unprod Time: Task: T RBAIL Time Hr: .68 Time Ot: 0"/>
    <n v="19.38"/>
    <n v="2426774"/>
    <m/>
    <x v="7"/>
  </r>
  <r>
    <n v="7550"/>
    <s v="Training"/>
    <n v="440"/>
    <d v="2023-03-02T00:00:00"/>
    <s v="Unprod Time: Task: T RBAIL Time Hr: .7 Time Ot: 0"/>
    <n v="18.899999999999999"/>
    <n v="2104389"/>
    <m/>
    <x v="7"/>
  </r>
  <r>
    <n v="7550"/>
    <s v="Training"/>
    <n v="440"/>
    <d v="2023-03-09T00:00:00"/>
    <s v="Unprod Time: Task: T RBAIL Time Hr: .7 Time Ot: 0"/>
    <n v="18.899999999999999"/>
    <n v="2113806"/>
    <m/>
    <x v="7"/>
  </r>
  <r>
    <n v="7550"/>
    <s v="Training"/>
    <n v="440"/>
    <d v="2023-12-07T00:00:00"/>
    <s v="Unprod Time: Task: T RBAIL Time Hr: .7 Time Ot: 0"/>
    <n v="19.95"/>
    <n v="2462904"/>
    <m/>
    <x v="7"/>
  </r>
  <r>
    <n v="7550"/>
    <s v="Training"/>
    <n v="440"/>
    <d v="2024-01-30T00:00:00"/>
    <s v="Unprod Time: Task: T RBAIL Time Hr: .72 Time Ot: 0"/>
    <n v="20.52"/>
    <n v="2525661"/>
    <m/>
    <x v="7"/>
  </r>
  <r>
    <n v="7550"/>
    <s v="Training"/>
    <n v="440"/>
    <d v="2023-10-16T00:00:00"/>
    <s v="Unprod Time: Task: T RBAIL Time Hr: .73 Time Ot: 0"/>
    <n v="20.81"/>
    <n v="2390992"/>
    <m/>
    <x v="7"/>
  </r>
  <r>
    <n v="7550"/>
    <s v="Training"/>
    <n v="440"/>
    <d v="2023-09-14T00:00:00"/>
    <s v="Unprod Time: Task: T RBAIL Time Hr: .77 Time Ot: 0"/>
    <n v="21.95"/>
    <n v="2350175"/>
    <m/>
    <x v="7"/>
  </r>
  <r>
    <n v="7550"/>
    <s v="Training"/>
    <n v="440"/>
    <d v="2023-08-17T00:00:00"/>
    <s v="Unprod Time: Task: T RBAIL Time Hr: .78 Time Ot: 0"/>
    <n v="22.23"/>
    <n v="2314229"/>
    <m/>
    <x v="7"/>
  </r>
  <r>
    <n v="7550"/>
    <s v="Training"/>
    <n v="440"/>
    <d v="2023-11-09T00:00:00"/>
    <s v="Unprod Time: Task: T RBAIL Time Hr: .78 Time Ot: 0"/>
    <n v="22.23"/>
    <n v="2422964"/>
    <m/>
    <x v="7"/>
  </r>
  <r>
    <n v="7550"/>
    <s v="Training"/>
    <n v="440"/>
    <d v="2023-05-26T00:00:00"/>
    <s v="Unprod Time: Task: T RBAIL Time Hr: .82 Time Ot: 0"/>
    <n v="23.37"/>
    <n v="2210074"/>
    <m/>
    <x v="7"/>
  </r>
  <r>
    <n v="7550"/>
    <s v="Training"/>
    <n v="440"/>
    <d v="2024-02-22T00:00:00"/>
    <s v="Unprod Time: Task: T RBAIL Time Hr: .83 Time Ot: 0"/>
    <n v="23.66"/>
    <n v="2557791"/>
    <m/>
    <x v="7"/>
  </r>
  <r>
    <n v="7550"/>
    <s v="Training"/>
    <n v="440"/>
    <d v="2023-11-17T00:00:00"/>
    <s v="Unprod Time: Task: T RBAIL Time Hr: .85 Time Ot: 0"/>
    <n v="24.23"/>
    <n v="2433993"/>
    <m/>
    <x v="7"/>
  </r>
  <r>
    <n v="7550"/>
    <s v="Training"/>
    <n v="440"/>
    <d v="2023-04-13T00:00:00"/>
    <s v="Unprod Time: Task: T RBAIL Time Hr: .88 Time Ot: 0"/>
    <n v="23.76"/>
    <n v="2156048"/>
    <m/>
    <x v="7"/>
  </r>
  <r>
    <n v="7550"/>
    <s v="Training"/>
    <n v="440"/>
    <d v="2023-10-31T00:00:00"/>
    <s v="Unprod Time: Task: T RBAIL Time Hr: .93 Time Ot: 0"/>
    <n v="26.51"/>
    <n v="2409170"/>
    <m/>
    <x v="7"/>
  </r>
  <r>
    <n v="7550"/>
    <s v="Training"/>
    <n v="440"/>
    <d v="2023-11-09T00:00:00"/>
    <s v="Unprod Time: Task: T RBAIL Time Hr: .95 Time Ot: 0"/>
    <n v="27.08"/>
    <n v="2422961"/>
    <m/>
    <x v="7"/>
  </r>
  <r>
    <n v="7550"/>
    <s v="Training"/>
    <n v="440"/>
    <d v="2023-06-30T00:00:00"/>
    <s v="Unprod Time: Task: T RBAIL Time Hr: .97 Time Ot: 0"/>
    <n v="27.65"/>
    <n v="2255366"/>
    <m/>
    <x v="7"/>
  </r>
  <r>
    <n v="7550"/>
    <s v="Training"/>
    <n v="440"/>
    <d v="2023-03-16T00:00:00"/>
    <s v="Unprod Time: Task: T RBAIL Time Hr: 0 Time Ot: 0"/>
    <n v="0"/>
    <n v="2123190"/>
    <m/>
    <x v="7"/>
  </r>
  <r>
    <n v="7550"/>
    <s v="Training"/>
    <n v="440"/>
    <d v="2023-06-20T00:00:00"/>
    <s v="Unprod Time: Task: T RBAIL Time Hr: 0 Time Ot: 0"/>
    <n v="0"/>
    <n v="2239753"/>
    <m/>
    <x v="7"/>
  </r>
  <r>
    <n v="7550"/>
    <s v="Training"/>
    <n v="440"/>
    <d v="2023-11-30T00:00:00"/>
    <s v="Unprod Time: Task: T RBAIL Time Hr: 0 Time Ot: 0"/>
    <n v="0"/>
    <n v="2452806"/>
    <m/>
    <x v="7"/>
  </r>
  <r>
    <n v="7550"/>
    <s v="Training"/>
    <n v="440"/>
    <d v="2024-01-25T00:00:00"/>
    <s v="Unprod Time: Task: T RBAIL Time Hr: 0 Time Ot: 0"/>
    <n v="0"/>
    <n v="2521071"/>
    <m/>
    <x v="7"/>
  </r>
  <r>
    <n v="7550"/>
    <s v="Training"/>
    <n v="440"/>
    <d v="2024-02-27T00:00:00"/>
    <s v="Unprod Time: Task: T RBAIL Time Hr: 0 Time Ot: 0"/>
    <n v="0"/>
    <n v="2564095"/>
    <m/>
    <x v="7"/>
  </r>
  <r>
    <n v="7550"/>
    <s v="Training"/>
    <n v="440"/>
    <d v="2023-03-02T00:00:00"/>
    <s v="Unprod Time: Task: T RBAIL Time Hr: 1 Time Ot: 0"/>
    <n v="27"/>
    <n v="2104387"/>
    <m/>
    <x v="7"/>
  </r>
  <r>
    <n v="7550"/>
    <s v="Training"/>
    <n v="440"/>
    <d v="2023-06-27T00:00:00"/>
    <s v="Unprod Time: Task: T RBAIL Time Hr: 1 Time Ot: 0"/>
    <n v="28.5"/>
    <n v="2249156"/>
    <m/>
    <x v="7"/>
  </r>
  <r>
    <n v="7550"/>
    <s v="Training"/>
    <n v="440"/>
    <d v="2023-11-23T00:00:00"/>
    <s v="Unprod Time: Task: T RBAIL Time Hr: 1 Time Ot: 0"/>
    <n v="28.5"/>
    <n v="2441670"/>
    <m/>
    <x v="7"/>
  </r>
  <r>
    <n v="7550"/>
    <s v="Training"/>
    <n v="440"/>
    <d v="2024-01-16T00:00:00"/>
    <s v="Unprod Time: Task: T RBAIL Time Hr: 1.03 Time Ot: 0"/>
    <n v="29.36"/>
    <n v="2508196"/>
    <m/>
    <x v="7"/>
  </r>
  <r>
    <n v="7550"/>
    <s v="Training"/>
    <n v="440"/>
    <d v="2023-10-05T00:00:00"/>
    <s v="Unprod Time: Task: T RBAIL Time Hr: 1.1 Time Ot: 0"/>
    <n v="31.35"/>
    <n v="2377477"/>
    <m/>
    <x v="7"/>
  </r>
  <r>
    <n v="7550"/>
    <s v="Training"/>
    <n v="440"/>
    <d v="2024-02-05T00:00:00"/>
    <s v="Unprod Time: Task: T RBAIL Time Hr: 1.1 Time Ot: 0"/>
    <n v="31.35"/>
    <n v="2533998"/>
    <m/>
    <x v="7"/>
  </r>
  <r>
    <n v="7550"/>
    <s v="Training"/>
    <n v="440"/>
    <d v="2023-10-16T00:00:00"/>
    <s v="Unprod Time: Task: T RBAIL Time Hr: 1.15 Time Ot: 0"/>
    <n v="32.78"/>
    <n v="2390994"/>
    <m/>
    <x v="7"/>
  </r>
  <r>
    <n v="7550"/>
    <s v="Training"/>
    <n v="440"/>
    <d v="2023-11-28T00:00:00"/>
    <s v="Unprod Time: Task: T RBAIL Time Hr: 1.2 Time Ot: 0"/>
    <n v="34.200000000000003"/>
    <n v="2447773"/>
    <m/>
    <x v="7"/>
  </r>
  <r>
    <n v="7550"/>
    <s v="Training"/>
    <n v="440"/>
    <d v="2023-03-10T00:00:00"/>
    <s v="Unprod Time: Task: T RBAIL Time Hr: 1.23 Time Ot: 0"/>
    <n v="33.21"/>
    <n v="2115495"/>
    <m/>
    <x v="7"/>
  </r>
  <r>
    <n v="7550"/>
    <s v="Training"/>
    <n v="440"/>
    <d v="2023-09-07T00:00:00"/>
    <s v="Unprod Time: Task: T RBAIL Time Hr: 1.25 Time Ot: 0"/>
    <n v="35.630000000000003"/>
    <n v="2341187"/>
    <m/>
    <x v="7"/>
  </r>
  <r>
    <n v="7550"/>
    <s v="Training"/>
    <n v="440"/>
    <d v="2024-01-16T00:00:00"/>
    <s v="Unprod Time: Task: T RBAIL Time Hr: 1.25 Time Ot: 0"/>
    <n v="35.630000000000003"/>
    <n v="2508193"/>
    <m/>
    <x v="7"/>
  </r>
  <r>
    <n v="7550"/>
    <s v="Training"/>
    <n v="440"/>
    <d v="2023-11-27T00:00:00"/>
    <s v="Unprod Time: Task: T RBAIL Time Hr: 1.3 Time Ot: 0"/>
    <n v="37.049999999999997"/>
    <n v="2445714"/>
    <m/>
    <x v="7"/>
  </r>
  <r>
    <n v="7550"/>
    <s v="Training"/>
    <n v="440"/>
    <d v="2023-03-20T00:00:00"/>
    <s v="Unprod Time: Task: T RBAIL Time Hr: 1.4 Time Ot: 0"/>
    <n v="37.799999999999997"/>
    <n v="2126982"/>
    <m/>
    <x v="7"/>
  </r>
  <r>
    <n v="7550"/>
    <s v="Training"/>
    <n v="440"/>
    <d v="2023-11-07T00:00:00"/>
    <s v="Unprod Time: Task: T RBAIL Time Hr: 1.43 Time Ot: 0"/>
    <n v="40.76"/>
    <n v="2419099"/>
    <m/>
    <x v="7"/>
  </r>
  <r>
    <n v="7550"/>
    <s v="Training"/>
    <n v="440"/>
    <d v="2023-12-05T00:00:00"/>
    <s v="Unprod Time: Task: T RBAIL Time Hr: 1.43 Time Ot: 0"/>
    <n v="40.76"/>
    <n v="2458814"/>
    <m/>
    <x v="7"/>
  </r>
  <r>
    <n v="7550"/>
    <s v="Training"/>
    <n v="440"/>
    <d v="2023-03-09T00:00:00"/>
    <s v="Unprod Time: Task: T RBAIL Time Hr: 1.48 Time Ot: 0"/>
    <n v="39.96"/>
    <n v="2113807"/>
    <m/>
    <x v="7"/>
  </r>
  <r>
    <n v="7550"/>
    <s v="Training"/>
    <n v="440"/>
    <d v="2023-07-10T00:00:00"/>
    <s v="Unprod Time: Task: T RBAIL Time Hr: 1.48 Time Ot: 0"/>
    <n v="42.18"/>
    <n v="2267510"/>
    <m/>
    <x v="7"/>
  </r>
  <r>
    <n v="7550"/>
    <s v="Training"/>
    <n v="440"/>
    <d v="2023-12-04T00:00:00"/>
    <s v="Unprod Time: Task: T RBAIL Time Hr: 1.63 Time Ot: 0"/>
    <n v="46.46"/>
    <n v="2457101"/>
    <m/>
    <x v="7"/>
  </r>
  <r>
    <n v="7550"/>
    <s v="Training"/>
    <n v="440"/>
    <d v="2023-03-03T00:00:00"/>
    <s v="Unprod Time: Task: T RBAIL Time Hr: 1.72 Time Ot: 0"/>
    <n v="46.44"/>
    <n v="2106230"/>
    <m/>
    <x v="7"/>
  </r>
  <r>
    <n v="7550"/>
    <s v="Training"/>
    <n v="440"/>
    <d v="2023-08-17T00:00:00"/>
    <s v="Unprod Time: Task: T RBAIL Time Hr: 1.73 Time Ot: 0"/>
    <n v="49.31"/>
    <n v="2314232"/>
    <m/>
    <x v="7"/>
  </r>
  <r>
    <n v="7550"/>
    <s v="Training"/>
    <n v="440"/>
    <d v="2023-05-04T00:00:00"/>
    <s v="Unprod Time: Task: T RBAIL Time Hr: 1.8 Time Ot: 0"/>
    <n v="48.6"/>
    <n v="2181294"/>
    <m/>
    <x v="7"/>
  </r>
  <r>
    <n v="7550"/>
    <s v="Training"/>
    <n v="440"/>
    <d v="2023-12-11T00:00:00"/>
    <s v="Unprod Time: Task: T RBAIL Time Hr: 1.8 Time Ot: 0"/>
    <n v="51.3"/>
    <n v="2466965"/>
    <m/>
    <x v="7"/>
  </r>
  <r>
    <n v="7550"/>
    <s v="Training"/>
    <n v="440"/>
    <d v="2024-01-19T00:00:00"/>
    <s v="Unprod Time: Task: T RBAIL Time Hr: 1.92 Time Ot: 0"/>
    <n v="54.72"/>
    <n v="2513825"/>
    <m/>
    <x v="7"/>
  </r>
  <r>
    <n v="7550"/>
    <s v="Training"/>
    <n v="440"/>
    <d v="2023-09-22T00:00:00"/>
    <s v="Unprod Time: Task: T RBAIL Time Hr: 1.97 Time Ot: 0"/>
    <n v="56.15"/>
    <n v="2360188"/>
    <m/>
    <x v="7"/>
  </r>
  <r>
    <n v="7550"/>
    <s v="Training"/>
    <n v="440"/>
    <d v="2023-05-18T00:00:00"/>
    <s v="Unprod Time: Task: T RBAIL Time Hr: 2.25 Time Ot: 0"/>
    <n v="64.13"/>
    <n v="2198422"/>
    <m/>
    <x v="7"/>
  </r>
  <r>
    <n v="7550"/>
    <s v="Training"/>
    <n v="440"/>
    <d v="2023-12-14T00:00:00"/>
    <s v="Unprod Time: Task: T RBAIL Time Hr: 2.42 Time Ot: 0"/>
    <n v="68.97"/>
    <n v="2472858"/>
    <m/>
    <x v="7"/>
  </r>
  <r>
    <n v="7550"/>
    <s v="Training"/>
    <n v="340"/>
    <d v="2023-04-03T00:00:00"/>
    <s v="Unprod Time: Task: T RM Time Hr: .02 Time Ot: 0"/>
    <n v="0.6"/>
    <n v="2146127"/>
    <m/>
    <x v="7"/>
  </r>
  <r>
    <n v="7550"/>
    <s v="Training"/>
    <n v="340"/>
    <d v="2023-04-05T00:00:00"/>
    <s v="Unprod Time: Task: T RM Time Hr: .02 Time Ot: 0"/>
    <n v="0.6"/>
    <n v="2149480"/>
    <m/>
    <x v="7"/>
  </r>
  <r>
    <n v="7550"/>
    <s v="Training"/>
    <n v="340"/>
    <d v="2023-06-03T00:00:00"/>
    <s v="Unprod Time: Task: T RM Time Hr: .02 Time Ot: 0"/>
    <n v="0.6"/>
    <n v="2220323"/>
    <m/>
    <x v="7"/>
  </r>
  <r>
    <n v="7550"/>
    <s v="Training"/>
    <n v="340"/>
    <d v="2023-08-15T00:00:00"/>
    <s v="Unprod Time: Task: T RM Time Hr: .02 Time Ot: 0"/>
    <n v="0.6"/>
    <n v="2310620"/>
    <m/>
    <x v="7"/>
  </r>
  <r>
    <n v="7550"/>
    <s v="Training"/>
    <n v="340"/>
    <d v="2023-05-19T00:00:00"/>
    <s v="Unprod Time: Task: T RM Time Hr: .03 Time Ot: 0"/>
    <n v="0.9"/>
    <n v="2200104"/>
    <m/>
    <x v="7"/>
  </r>
  <r>
    <n v="7550"/>
    <s v="Training"/>
    <n v="340"/>
    <d v="2023-06-01T00:00:00"/>
    <s v="Unprod Time: Task: T RM Time Hr: .03 Time Ot: 0"/>
    <n v="0.9"/>
    <n v="2218173"/>
    <m/>
    <x v="7"/>
  </r>
  <r>
    <n v="7550"/>
    <s v="Training"/>
    <n v="340"/>
    <d v="2023-07-11T00:00:00"/>
    <s v="Unprod Time: Task: T RM Time Hr: .03 Time Ot: 0"/>
    <n v="0.9"/>
    <n v="2267482"/>
    <m/>
    <x v="7"/>
  </r>
  <r>
    <n v="7550"/>
    <s v="Training"/>
    <n v="340"/>
    <d v="2023-03-31T00:00:00"/>
    <s v="Unprod Time: Task: T RM Time Hr: .05 Time Ot: 0"/>
    <n v="1.5"/>
    <n v="2146115"/>
    <m/>
    <x v="7"/>
  </r>
  <r>
    <n v="7550"/>
    <s v="Training"/>
    <n v="340"/>
    <d v="2023-04-06T00:00:00"/>
    <s v="Unprod Time: Task: T RM Time Hr: .05 Time Ot: 0"/>
    <n v="1.5"/>
    <n v="2150849"/>
    <m/>
    <x v="7"/>
  </r>
  <r>
    <n v="7550"/>
    <s v="Training"/>
    <n v="340"/>
    <d v="2023-04-20T00:00:00"/>
    <s v="Unprod Time: Task: T RM Time Hr: .05 Time Ot: 0"/>
    <n v="1.5"/>
    <n v="2164374"/>
    <m/>
    <x v="7"/>
  </r>
  <r>
    <n v="7550"/>
    <s v="Training"/>
    <n v="340"/>
    <d v="2023-07-10T00:00:00"/>
    <s v="Unprod Time: Task: T RM Time Hr: .05 Time Ot: 0"/>
    <n v="1.5"/>
    <n v="2267473"/>
    <m/>
    <x v="7"/>
  </r>
  <r>
    <n v="7550"/>
    <s v="Training"/>
    <n v="340"/>
    <d v="2023-07-13T00:00:00"/>
    <s v="Unprod Time: Task: T RM Time Hr: .05 Time Ot: 0"/>
    <n v="1.5"/>
    <n v="2270875"/>
    <m/>
    <x v="7"/>
  </r>
  <r>
    <n v="7550"/>
    <s v="Training"/>
    <n v="340"/>
    <d v="2023-07-17T00:00:00"/>
    <s v="Unprod Time: Task: T RM Time Hr: .05 Time Ot: 0"/>
    <n v="1.5"/>
    <n v="2272730"/>
    <m/>
    <x v="7"/>
  </r>
  <r>
    <n v="7550"/>
    <s v="Training"/>
    <n v="340"/>
    <d v="2023-07-28T00:00:00"/>
    <s v="Unprod Time: Task: T RM Time Hr: .05 Time Ot: 0"/>
    <n v="1.5"/>
    <n v="2288351"/>
    <m/>
    <x v="7"/>
  </r>
  <r>
    <n v="7550"/>
    <s v="Training"/>
    <n v="340"/>
    <d v="2023-12-14T00:00:00"/>
    <s v="Unprod Time: Task: T RM Time Hr: .05 Time Ot: 0"/>
    <n v="1.5"/>
    <n v="2472836"/>
    <m/>
    <x v="7"/>
  </r>
  <r>
    <n v="7550"/>
    <s v="Training"/>
    <n v="340"/>
    <d v="2023-06-15T00:00:00"/>
    <s v="Unprod Time: Task: T RM Time Hr: .07 Time Ot: 0"/>
    <n v="2.1"/>
    <n v="2234419"/>
    <m/>
    <x v="7"/>
  </r>
  <r>
    <n v="7550"/>
    <s v="Training"/>
    <n v="340"/>
    <d v="2023-07-04T00:00:00"/>
    <s v="Unprod Time: Task: T RM Time Hr: .07 Time Ot: 0"/>
    <n v="2.1"/>
    <n v="2258820"/>
    <m/>
    <x v="7"/>
  </r>
  <r>
    <n v="7550"/>
    <s v="Training"/>
    <n v="340"/>
    <d v="2023-07-07T00:00:00"/>
    <s v="Unprod Time: Task: T RM Time Hr: .07 Time Ot: 0"/>
    <n v="2.1"/>
    <n v="2263912"/>
    <m/>
    <x v="7"/>
  </r>
  <r>
    <n v="7550"/>
    <s v="Training"/>
    <n v="340"/>
    <d v="2023-09-21T00:00:00"/>
    <s v="Unprod Time: Task: T RM Time Hr: .07 Time Ot: 0"/>
    <n v="2.1"/>
    <n v="2358773"/>
    <m/>
    <x v="7"/>
  </r>
  <r>
    <n v="7550"/>
    <s v="Training"/>
    <n v="340"/>
    <d v="2023-09-22T00:00:00"/>
    <s v="Unprod Time: Task: T RM Time Hr: .07 Time Ot: 0"/>
    <n v="2.1"/>
    <n v="2360172"/>
    <m/>
    <x v="7"/>
  </r>
  <r>
    <n v="7550"/>
    <s v="Training"/>
    <n v="340"/>
    <d v="2023-10-27T00:00:00"/>
    <s v="Unprod Time: Task: T RM Time Hr: .07 Time Ot: 0"/>
    <n v="2.1"/>
    <n v="2405199"/>
    <m/>
    <x v="7"/>
  </r>
  <r>
    <n v="7550"/>
    <s v="Training"/>
    <n v="340"/>
    <d v="2023-03-22T00:00:00"/>
    <s v="Unprod Time: Task: T RM Time Hr: .08 Time Ot: 0"/>
    <n v="2.4"/>
    <n v="2130319"/>
    <m/>
    <x v="7"/>
  </r>
  <r>
    <n v="7550"/>
    <s v="Training"/>
    <n v="340"/>
    <d v="2023-04-05T00:00:00"/>
    <s v="Unprod Time: Task: T RM Time Hr: .08 Time Ot: 0"/>
    <n v="2.4"/>
    <n v="2149482"/>
    <m/>
    <x v="7"/>
  </r>
  <r>
    <n v="7550"/>
    <s v="Training"/>
    <n v="340"/>
    <d v="2023-04-08T00:00:00"/>
    <s v="Unprod Time: Task: T RM Time Hr: .08 Time Ot: 0"/>
    <n v="2.4"/>
    <n v="2151573"/>
    <m/>
    <x v="7"/>
  </r>
  <r>
    <n v="7550"/>
    <s v="Training"/>
    <n v="340"/>
    <d v="2023-05-08T00:00:00"/>
    <s v="Unprod Time: Task: T RM Time Hr: .08 Time Ot: 0"/>
    <n v="2.4"/>
    <n v="2184735"/>
    <m/>
    <x v="7"/>
  </r>
  <r>
    <n v="7550"/>
    <s v="Training"/>
    <n v="340"/>
    <d v="2023-05-26T00:00:00"/>
    <s v="Unprod Time: Task: T RM Time Hr: .08 Time Ot: 0"/>
    <n v="2.4"/>
    <n v="2210061"/>
    <m/>
    <x v="7"/>
  </r>
  <r>
    <n v="7550"/>
    <s v="Training"/>
    <n v="340"/>
    <d v="2023-07-07T00:00:00"/>
    <s v="Unprod Time: Task: T RM Time Hr: .08 Time Ot: 0"/>
    <n v="2.4"/>
    <n v="2263909"/>
    <m/>
    <x v="7"/>
  </r>
  <r>
    <n v="7550"/>
    <s v="Training"/>
    <n v="340"/>
    <d v="2023-07-24T00:00:00"/>
    <s v="Unprod Time: Task: T RM Time Hr: .08 Time Ot: 0"/>
    <n v="2.4"/>
    <n v="2281775"/>
    <m/>
    <x v="7"/>
  </r>
  <r>
    <n v="7550"/>
    <s v="Training"/>
    <n v="340"/>
    <d v="2023-04-03T00:00:00"/>
    <s v="Unprod Time: Task: T RM Time Hr: .1 Time Ot: 0"/>
    <n v="3"/>
    <n v="2146131"/>
    <m/>
    <x v="7"/>
  </r>
  <r>
    <n v="7550"/>
    <s v="Training"/>
    <n v="340"/>
    <d v="2023-05-09T00:00:00"/>
    <s v="Unprod Time: Task: T RM Time Hr: .1 Time Ot: 0"/>
    <n v="3"/>
    <n v="2185945"/>
    <m/>
    <x v="7"/>
  </r>
  <r>
    <n v="7550"/>
    <s v="Training"/>
    <n v="340"/>
    <d v="2023-06-26T00:00:00"/>
    <s v="Unprod Time: Task: T RM Time Hr: .1 Time Ot: 0"/>
    <n v="3"/>
    <n v="2247434"/>
    <m/>
    <x v="7"/>
  </r>
  <r>
    <n v="7550"/>
    <s v="Training"/>
    <n v="340"/>
    <d v="2023-06-30T00:00:00"/>
    <s v="Unprod Time: Task: T RM Time Hr: .1 Time Ot: 0"/>
    <n v="3"/>
    <n v="2255347"/>
    <m/>
    <x v="7"/>
  </r>
  <r>
    <n v="7550"/>
    <s v="Training"/>
    <n v="340"/>
    <d v="2023-07-10T00:00:00"/>
    <s v="Unprod Time: Task: T RM Time Hr: .1 Time Ot: 0"/>
    <n v="3"/>
    <n v="2267474"/>
    <m/>
    <x v="7"/>
  </r>
  <r>
    <n v="7550"/>
    <s v="Training"/>
    <n v="340"/>
    <d v="2023-07-12T00:00:00"/>
    <s v="Unprod Time: Task: T RM Time Hr: .1 Time Ot: 0"/>
    <n v="3"/>
    <n v="2269065"/>
    <m/>
    <x v="7"/>
  </r>
  <r>
    <n v="7550"/>
    <s v="Training"/>
    <n v="340"/>
    <d v="2023-07-26T00:00:00"/>
    <s v="Unprod Time: Task: T RM Time Hr: .1 Time Ot: 0"/>
    <n v="3"/>
    <n v="2285162"/>
    <m/>
    <x v="7"/>
  </r>
  <r>
    <n v="7550"/>
    <s v="Training"/>
    <n v="340"/>
    <d v="2023-10-02T00:00:00"/>
    <s v="Unprod Time: Task: T RM Time Hr: .1 Time Ot: 0"/>
    <n v="3"/>
    <n v="2373875"/>
    <m/>
    <x v="7"/>
  </r>
  <r>
    <n v="7550"/>
    <s v="Training"/>
    <n v="340"/>
    <d v="2023-11-21T00:00:00"/>
    <s v="Unprod Time: Task: T RM Time Hr: .1 Time Ot: 0"/>
    <n v="3"/>
    <n v="2437907"/>
    <m/>
    <x v="7"/>
  </r>
  <r>
    <n v="7550"/>
    <s v="Training"/>
    <n v="340"/>
    <d v="2023-04-03T00:00:00"/>
    <s v="Unprod Time: Task: T RM Time Hr: .12 Time Ot: 0"/>
    <n v="3.6"/>
    <n v="2146130"/>
    <m/>
    <x v="7"/>
  </r>
  <r>
    <n v="7550"/>
    <s v="Training"/>
    <n v="340"/>
    <d v="2023-05-17T00:00:00"/>
    <s v="Unprod Time: Task: T RM Time Hr: .12 Time Ot: 0"/>
    <n v="3.6"/>
    <n v="2196819"/>
    <m/>
    <x v="7"/>
  </r>
  <r>
    <n v="7550"/>
    <s v="Training"/>
    <n v="340"/>
    <d v="2023-05-26T00:00:00"/>
    <s v="Unprod Time: Task: T RM Time Hr: .12 Time Ot: 0"/>
    <n v="3.6"/>
    <n v="2210060"/>
    <m/>
    <x v="7"/>
  </r>
  <r>
    <n v="7550"/>
    <s v="Training"/>
    <n v="340"/>
    <d v="2023-06-09T00:00:00"/>
    <s v="Unprod Time: Task: T RM Time Hr: .12 Time Ot: 0"/>
    <n v="3.6"/>
    <n v="2227201"/>
    <m/>
    <x v="7"/>
  </r>
  <r>
    <n v="7550"/>
    <s v="Training"/>
    <n v="340"/>
    <d v="2023-06-13T00:00:00"/>
    <s v="Unprod Time: Task: T RM Time Hr: .12 Time Ot: 0"/>
    <n v="3.6"/>
    <n v="2230819"/>
    <m/>
    <x v="7"/>
  </r>
  <r>
    <n v="7550"/>
    <s v="Training"/>
    <n v="340"/>
    <d v="2023-07-06T00:00:00"/>
    <s v="Unprod Time: Task: T RM Time Hr: .12 Time Ot: 0"/>
    <n v="3.6"/>
    <n v="2262177"/>
    <m/>
    <x v="7"/>
  </r>
  <r>
    <n v="7550"/>
    <s v="Training"/>
    <n v="340"/>
    <d v="2023-07-07T00:00:00"/>
    <s v="Unprod Time: Task: T RM Time Hr: .12 Time Ot: 0"/>
    <n v="3.6"/>
    <n v="2263910"/>
    <m/>
    <x v="7"/>
  </r>
  <r>
    <n v="7550"/>
    <s v="Training"/>
    <n v="340"/>
    <d v="2023-07-10T00:00:00"/>
    <s v="Unprod Time: Task: T RM Time Hr: .12 Time Ot: 0"/>
    <n v="3.6"/>
    <n v="2267477"/>
    <m/>
    <x v="7"/>
  </r>
  <r>
    <n v="7550"/>
    <s v="Training"/>
    <n v="340"/>
    <d v="2023-09-20T00:00:00"/>
    <s v="Unprod Time: Task: T RM Time Hr: .12 Time Ot: 0"/>
    <n v="3.6"/>
    <n v="2356995"/>
    <m/>
    <x v="7"/>
  </r>
  <r>
    <n v="7550"/>
    <s v="Training"/>
    <n v="340"/>
    <d v="2023-03-03T00:00:00"/>
    <s v="Unprod Time: Task: T RM Time Hr: .13 Time Ot: 0"/>
    <n v="3.9"/>
    <n v="2106216"/>
    <m/>
    <x v="7"/>
  </r>
  <r>
    <n v="7550"/>
    <s v="Training"/>
    <n v="340"/>
    <d v="2023-03-29T00:00:00"/>
    <s v="Unprod Time: Task: T RM Time Hr: .13 Time Ot: 0"/>
    <n v="3.9"/>
    <n v="2139617"/>
    <m/>
    <x v="7"/>
  </r>
  <r>
    <n v="7550"/>
    <s v="Training"/>
    <n v="340"/>
    <d v="2023-04-03T00:00:00"/>
    <s v="Unprod Time: Task: T RM Time Hr: .13 Time Ot: 0"/>
    <n v="3.9"/>
    <n v="2146123"/>
    <m/>
    <x v="7"/>
  </r>
  <r>
    <n v="7550"/>
    <s v="Training"/>
    <n v="340"/>
    <d v="2023-04-03T00:00:00"/>
    <s v="Unprod Time: Task: T RM Time Hr: .13 Time Ot: 0"/>
    <n v="3.9"/>
    <n v="2146129"/>
    <m/>
    <x v="7"/>
  </r>
  <r>
    <n v="7550"/>
    <s v="Training"/>
    <n v="340"/>
    <d v="2023-05-17T00:00:00"/>
    <s v="Unprod Time: Task: T RM Time Hr: .13 Time Ot: 0"/>
    <n v="3.9"/>
    <n v="2196816"/>
    <m/>
    <x v="7"/>
  </r>
  <r>
    <n v="7550"/>
    <s v="Training"/>
    <n v="340"/>
    <d v="2023-03-01T00:00:00"/>
    <s v="Unprod Time: Task: T RM Time Hr: .15 Time Ot: 0"/>
    <n v="4.5"/>
    <n v="2102771"/>
    <m/>
    <x v="7"/>
  </r>
  <r>
    <n v="7550"/>
    <s v="Training"/>
    <n v="340"/>
    <d v="2023-03-08T00:00:00"/>
    <s v="Unprod Time: Task: T RM Time Hr: .15 Time Ot: 0"/>
    <n v="4.5"/>
    <n v="2111937"/>
    <m/>
    <x v="7"/>
  </r>
  <r>
    <n v="7550"/>
    <s v="Training"/>
    <n v="340"/>
    <d v="2023-07-03T00:00:00"/>
    <s v="Unprod Time: Task: T RM Time Hr: .15 Time Ot: 0"/>
    <n v="4.5"/>
    <n v="2257283"/>
    <m/>
    <x v="7"/>
  </r>
  <r>
    <n v="7550"/>
    <s v="Training"/>
    <n v="340"/>
    <d v="2023-11-20T00:00:00"/>
    <s v="Unprod Time: Task: T RM Time Hr: .15 Time Ot: 0"/>
    <n v="4.5"/>
    <n v="2436043"/>
    <m/>
    <x v="7"/>
  </r>
  <r>
    <n v="7550"/>
    <s v="Training"/>
    <n v="340"/>
    <d v="2023-03-20T00:00:00"/>
    <s v="Unprod Time: Task: T RM Time Hr: .17 Time Ot: 0"/>
    <n v="5.0999999999999996"/>
    <n v="2126971"/>
    <m/>
    <x v="7"/>
  </r>
  <r>
    <n v="7550"/>
    <s v="Training"/>
    <n v="340"/>
    <d v="2023-04-22T00:00:00"/>
    <s v="Unprod Time: Task: T RM Time Hr: .17 Time Ot: 0"/>
    <n v="5.0999999999999996"/>
    <n v="2166468"/>
    <m/>
    <x v="7"/>
  </r>
  <r>
    <n v="7550"/>
    <s v="Training"/>
    <n v="340"/>
    <d v="2023-05-10T00:00:00"/>
    <s v="Unprod Time: Task: T RM Time Hr: .17 Time Ot: 0"/>
    <n v="5.0999999999999996"/>
    <n v="2187804"/>
    <m/>
    <x v="7"/>
  </r>
  <r>
    <n v="7550"/>
    <s v="Training"/>
    <n v="340"/>
    <d v="2023-06-08T00:00:00"/>
    <s v="Unprod Time: Task: T RM Time Hr: .17 Time Ot: 0"/>
    <n v="5.0999999999999996"/>
    <n v="2225484"/>
    <m/>
    <x v="7"/>
  </r>
  <r>
    <n v="7550"/>
    <s v="Training"/>
    <n v="340"/>
    <d v="2023-06-08T00:00:00"/>
    <s v="Unprod Time: Task: T RM Time Hr: .17 Time Ot: 0"/>
    <n v="5.0999999999999996"/>
    <n v="2225486"/>
    <m/>
    <x v="7"/>
  </r>
  <r>
    <n v="7550"/>
    <s v="Training"/>
    <n v="340"/>
    <d v="2023-06-09T00:00:00"/>
    <s v="Unprod Time: Task: T RM Time Hr: .17 Time Ot: 0"/>
    <n v="5.0999999999999996"/>
    <n v="2227202"/>
    <m/>
    <x v="7"/>
  </r>
  <r>
    <n v="7550"/>
    <s v="Training"/>
    <n v="340"/>
    <d v="2023-04-03T00:00:00"/>
    <s v="Unprod Time: Task: T RM Time Hr: .18 Time Ot: 0"/>
    <n v="5.4"/>
    <n v="2146135"/>
    <m/>
    <x v="7"/>
  </r>
  <r>
    <n v="7550"/>
    <s v="Training"/>
    <n v="340"/>
    <d v="2023-04-18T00:00:00"/>
    <s v="Unprod Time: Task: T RM Time Hr: .18 Time Ot: 0"/>
    <n v="5.4"/>
    <n v="2160886"/>
    <m/>
    <x v="7"/>
  </r>
  <r>
    <n v="7550"/>
    <s v="Training"/>
    <n v="340"/>
    <d v="2023-05-08T00:00:00"/>
    <s v="Unprod Time: Task: T RM Time Hr: .18 Time Ot: 0"/>
    <n v="5.4"/>
    <n v="2184736"/>
    <m/>
    <x v="7"/>
  </r>
  <r>
    <n v="7550"/>
    <s v="Training"/>
    <n v="340"/>
    <d v="2023-03-23T00:00:00"/>
    <s v="Unprod Time: Task: T RM Time Hr: .2 Time Ot: 0"/>
    <n v="6"/>
    <n v="2132278"/>
    <m/>
    <x v="7"/>
  </r>
  <r>
    <n v="7550"/>
    <s v="Training"/>
    <n v="340"/>
    <d v="2023-03-23T00:00:00"/>
    <s v="Unprod Time: Task: T RM Time Hr: .2 Time Ot: 0"/>
    <n v="6"/>
    <n v="2132282"/>
    <m/>
    <x v="7"/>
  </r>
  <r>
    <n v="7550"/>
    <s v="Training"/>
    <n v="340"/>
    <d v="2023-03-27T00:00:00"/>
    <s v="Unprod Time: Task: T RM Time Hr: .2 Time Ot: 0"/>
    <n v="6"/>
    <n v="2136003"/>
    <m/>
    <x v="7"/>
  </r>
  <r>
    <n v="7550"/>
    <s v="Training"/>
    <n v="340"/>
    <d v="2023-03-31T00:00:00"/>
    <s v="Unprod Time: Task: T RM Time Hr: .2 Time Ot: 0"/>
    <n v="6"/>
    <n v="2146118"/>
    <m/>
    <x v="7"/>
  </r>
  <r>
    <n v="7550"/>
    <s v="Training"/>
    <n v="340"/>
    <d v="2023-04-18T00:00:00"/>
    <s v="Unprod Time: Task: T RM Time Hr: .2 Time Ot: 0"/>
    <n v="6"/>
    <n v="2160888"/>
    <m/>
    <x v="7"/>
  </r>
  <r>
    <n v="7550"/>
    <s v="Training"/>
    <n v="340"/>
    <d v="2023-07-05T00:00:00"/>
    <s v="Unprod Time: Task: T RM Time Hr: .2 Time Ot: 0"/>
    <n v="6"/>
    <n v="2260541"/>
    <m/>
    <x v="7"/>
  </r>
  <r>
    <n v="7550"/>
    <s v="Training"/>
    <n v="340"/>
    <d v="2023-07-17T00:00:00"/>
    <s v="Unprod Time: Task: T RM Time Hr: .2 Time Ot: 0"/>
    <n v="6"/>
    <n v="2272732"/>
    <m/>
    <x v="7"/>
  </r>
  <r>
    <n v="7550"/>
    <s v="Training"/>
    <n v="340"/>
    <d v="2023-11-22T00:00:00"/>
    <s v="Unprod Time: Task: T RM Time Hr: .2 Time Ot: 0"/>
    <n v="6"/>
    <n v="2439708"/>
    <m/>
    <x v="7"/>
  </r>
  <r>
    <n v="7550"/>
    <s v="Training"/>
    <n v="340"/>
    <d v="2023-04-17T00:00:00"/>
    <s v="Unprod Time: Task: T RM Time Hr: .22 Time Ot: 0"/>
    <n v="6.6"/>
    <n v="2159434"/>
    <m/>
    <x v="7"/>
  </r>
  <r>
    <n v="7550"/>
    <s v="Training"/>
    <n v="340"/>
    <d v="2023-05-02T00:00:00"/>
    <s v="Unprod Time: Task: T RM Time Hr: .22 Time Ot: 0"/>
    <n v="6.6"/>
    <n v="2177580"/>
    <m/>
    <x v="7"/>
  </r>
  <r>
    <n v="7550"/>
    <s v="Training"/>
    <n v="340"/>
    <d v="2023-06-02T00:00:00"/>
    <s v="Unprod Time: Task: T RM Time Hr: .22 Time Ot: 0"/>
    <n v="6.6"/>
    <n v="2219759"/>
    <m/>
    <x v="7"/>
  </r>
  <r>
    <n v="7550"/>
    <s v="Training"/>
    <n v="340"/>
    <d v="2023-07-21T00:00:00"/>
    <s v="Unprod Time: Task: T RM Time Hr: .22 Time Ot: 0"/>
    <n v="6.6"/>
    <n v="2281770"/>
    <m/>
    <x v="7"/>
  </r>
  <r>
    <n v="7550"/>
    <s v="Training"/>
    <n v="340"/>
    <d v="2023-09-20T00:00:00"/>
    <s v="Unprod Time: Task: T RM Time Hr: .22 Time Ot: 0"/>
    <n v="6.6"/>
    <n v="2357000"/>
    <m/>
    <x v="7"/>
  </r>
  <r>
    <n v="7550"/>
    <s v="Training"/>
    <n v="340"/>
    <d v="2023-10-18T00:00:00"/>
    <s v="Unprod Time: Task: T RM Time Hr: .22 Time Ot: 0"/>
    <n v="6.6"/>
    <n v="2394168"/>
    <m/>
    <x v="7"/>
  </r>
  <r>
    <n v="7550"/>
    <s v="Training"/>
    <n v="340"/>
    <d v="2023-10-24T00:00:00"/>
    <s v="Unprod Time: Task: T RM Time Hr: .22 Time Ot: 0"/>
    <n v="6.6"/>
    <n v="2399857"/>
    <m/>
    <x v="7"/>
  </r>
  <r>
    <n v="7550"/>
    <s v="Training"/>
    <n v="340"/>
    <d v="2023-03-02T00:00:00"/>
    <s v="Unprod Time: Task: T RM Time Hr: .23 Time Ot: 0"/>
    <n v="6.9"/>
    <n v="2104376"/>
    <m/>
    <x v="7"/>
  </r>
  <r>
    <n v="7550"/>
    <s v="Training"/>
    <n v="340"/>
    <d v="2023-03-16T00:00:00"/>
    <s v="Unprod Time: Task: T RM Time Hr: .23 Time Ot: 0"/>
    <n v="6.9"/>
    <n v="2123172"/>
    <m/>
    <x v="7"/>
  </r>
  <r>
    <n v="7550"/>
    <s v="Training"/>
    <n v="340"/>
    <d v="2023-05-31T00:00:00"/>
    <s v="Unprod Time: Task: T RM Time Hr: .23 Time Ot: 0"/>
    <n v="6.9"/>
    <n v="2216327"/>
    <m/>
    <x v="7"/>
  </r>
  <r>
    <n v="7550"/>
    <s v="Training"/>
    <n v="340"/>
    <d v="2023-06-01T00:00:00"/>
    <s v="Unprod Time: Task: T RM Time Hr: .23 Time Ot: 0"/>
    <n v="6.9"/>
    <n v="2218177"/>
    <m/>
    <x v="7"/>
  </r>
  <r>
    <n v="7550"/>
    <s v="Training"/>
    <n v="340"/>
    <d v="2023-07-27T00:00:00"/>
    <s v="Unprod Time: Task: T RM Time Hr: .23 Time Ot: 0"/>
    <n v="6.9"/>
    <n v="2286960"/>
    <m/>
    <x v="7"/>
  </r>
  <r>
    <n v="7550"/>
    <s v="Training"/>
    <n v="340"/>
    <d v="2023-10-30T00:00:00"/>
    <s v="Unprod Time: Task: T RM Time Hr: .23 Time Ot: 0"/>
    <n v="6.9"/>
    <n v="2407597"/>
    <m/>
    <x v="7"/>
  </r>
  <r>
    <n v="7550"/>
    <s v="Training"/>
    <n v="340"/>
    <d v="2023-12-29T00:00:00"/>
    <s v="Unprod Time: Task: T RM Time Hr: .23 Time Ot: 0"/>
    <n v="6.9"/>
    <n v="2490890"/>
    <m/>
    <x v="7"/>
  </r>
  <r>
    <n v="7550"/>
    <s v="Training"/>
    <n v="340"/>
    <d v="2023-03-03T00:00:00"/>
    <s v="Unprod Time: Task: T RM Time Hr: .25 Time Ot: 0"/>
    <n v="7.5"/>
    <n v="2106218"/>
    <m/>
    <x v="7"/>
  </r>
  <r>
    <n v="7550"/>
    <s v="Training"/>
    <n v="340"/>
    <d v="2023-06-01T00:00:00"/>
    <s v="Unprod Time: Task: T RM Time Hr: .25 Time Ot: 0"/>
    <n v="7.5"/>
    <n v="2218180"/>
    <m/>
    <x v="7"/>
  </r>
  <r>
    <n v="7550"/>
    <s v="Training"/>
    <n v="340"/>
    <d v="2023-03-20T00:00:00"/>
    <s v="Unprod Time: Task: T RM Time Hr: .27 Time Ot: 0"/>
    <n v="8.1"/>
    <n v="2126970"/>
    <m/>
    <x v="7"/>
  </r>
  <r>
    <n v="7550"/>
    <s v="Training"/>
    <n v="340"/>
    <d v="2023-05-11T00:00:00"/>
    <s v="Unprod Time: Task: T RM Time Hr: .27 Time Ot: 0"/>
    <n v="8.1"/>
    <n v="2189476"/>
    <m/>
    <x v="7"/>
  </r>
  <r>
    <n v="7550"/>
    <s v="Training"/>
    <n v="340"/>
    <d v="2023-05-17T00:00:00"/>
    <s v="Unprod Time: Task: T RM Time Hr: .27 Time Ot: 0"/>
    <n v="8.1"/>
    <n v="2196818"/>
    <m/>
    <x v="7"/>
  </r>
  <r>
    <n v="7550"/>
    <s v="Training"/>
    <n v="340"/>
    <d v="2023-11-23T00:00:00"/>
    <s v="Unprod Time: Task: T RM Time Hr: .27 Time Ot: 0"/>
    <n v="8.1"/>
    <n v="2441647"/>
    <m/>
    <x v="7"/>
  </r>
  <r>
    <n v="7550"/>
    <s v="Training"/>
    <n v="340"/>
    <d v="2023-03-31T00:00:00"/>
    <s v="Unprod Time: Task: T RM Time Hr: .28 Time Ot: 0"/>
    <n v="8.4"/>
    <n v="2146113"/>
    <m/>
    <x v="7"/>
  </r>
  <r>
    <n v="7550"/>
    <s v="Training"/>
    <n v="340"/>
    <d v="2023-04-03T00:00:00"/>
    <s v="Unprod Time: Task: T RM Time Hr: .28 Time Ot: 0"/>
    <n v="8.4"/>
    <n v="2146128"/>
    <m/>
    <x v="7"/>
  </r>
  <r>
    <n v="7550"/>
    <s v="Training"/>
    <n v="340"/>
    <d v="2023-07-21T00:00:00"/>
    <s v="Unprod Time: Task: T RM Time Hr: .28 Time Ot: 0"/>
    <n v="8.4"/>
    <n v="2281772"/>
    <m/>
    <x v="7"/>
  </r>
  <r>
    <n v="7550"/>
    <s v="Training"/>
    <n v="340"/>
    <d v="2023-09-28T00:00:00"/>
    <s v="Unprod Time: Task: T RM Time Hr: .28 Time Ot: 0"/>
    <n v="8.4"/>
    <n v="2368315"/>
    <m/>
    <x v="7"/>
  </r>
  <r>
    <n v="7550"/>
    <s v="Training"/>
    <n v="340"/>
    <d v="2023-12-13T00:00:00"/>
    <s v="Unprod Time: Task: T RM Time Hr: .28 Time Ot: 0"/>
    <n v="8.4"/>
    <n v="2470821"/>
    <m/>
    <x v="7"/>
  </r>
  <r>
    <n v="7550"/>
    <s v="Training"/>
    <n v="340"/>
    <d v="2023-06-01T00:00:00"/>
    <s v="Unprod Time: Task: T RM Time Hr: .3 Time Ot: 0"/>
    <n v="9"/>
    <n v="2218178"/>
    <m/>
    <x v="7"/>
  </r>
  <r>
    <n v="7550"/>
    <s v="Training"/>
    <n v="340"/>
    <d v="2023-03-23T00:00:00"/>
    <s v="Unprod Time: Task: T RM Time Hr: .32 Time Ot: 0"/>
    <n v="9.6"/>
    <n v="2132283"/>
    <m/>
    <x v="7"/>
  </r>
  <r>
    <n v="7550"/>
    <s v="Training"/>
    <n v="340"/>
    <d v="2023-03-31T00:00:00"/>
    <s v="Unprod Time: Task: T RM Time Hr: .32 Time Ot: 0"/>
    <n v="9.6"/>
    <n v="2146117"/>
    <m/>
    <x v="7"/>
  </r>
  <r>
    <n v="7550"/>
    <s v="Training"/>
    <n v="340"/>
    <d v="2023-05-17T00:00:00"/>
    <s v="Unprod Time: Task: T RM Time Hr: .32 Time Ot: 0"/>
    <n v="9.6"/>
    <n v="2196817"/>
    <m/>
    <x v="7"/>
  </r>
  <r>
    <n v="7550"/>
    <s v="Training"/>
    <n v="340"/>
    <d v="2023-06-26T00:00:00"/>
    <s v="Unprod Time: Task: T RM Time Hr: .32 Time Ot: 0"/>
    <n v="9.6"/>
    <n v="2247436"/>
    <m/>
    <x v="7"/>
  </r>
  <r>
    <n v="7550"/>
    <s v="Training"/>
    <n v="340"/>
    <d v="2023-07-17T00:00:00"/>
    <s v="Unprod Time: Task: T RM Time Hr: .32 Time Ot: 0"/>
    <n v="9.6"/>
    <n v="2272728"/>
    <m/>
    <x v="7"/>
  </r>
  <r>
    <n v="7550"/>
    <s v="Training"/>
    <n v="340"/>
    <d v="2023-08-07T00:00:00"/>
    <s v="Unprod Time: Task: T RM Time Hr: .32 Time Ot: 0"/>
    <n v="9.6"/>
    <n v="2300512"/>
    <m/>
    <x v="7"/>
  </r>
  <r>
    <n v="7550"/>
    <s v="Training"/>
    <n v="340"/>
    <d v="2023-11-24T00:00:00"/>
    <s v="Unprod Time: Task: T RM Time Hr: .32 Time Ot: 0"/>
    <n v="9.6"/>
    <n v="2443620"/>
    <m/>
    <x v="7"/>
  </r>
  <r>
    <n v="7550"/>
    <s v="Training"/>
    <n v="340"/>
    <d v="2023-05-05T00:00:00"/>
    <s v="Unprod Time: Task: T RM Time Hr: .33 Time Ot: 0"/>
    <n v="9.9"/>
    <n v="2182793"/>
    <m/>
    <x v="7"/>
  </r>
  <r>
    <n v="7550"/>
    <s v="Training"/>
    <n v="340"/>
    <d v="2023-06-01T00:00:00"/>
    <s v="Unprod Time: Task: T RM Time Hr: .33 Time Ot: 0"/>
    <n v="9.9"/>
    <n v="2218176"/>
    <m/>
    <x v="7"/>
  </r>
  <r>
    <n v="7550"/>
    <s v="Training"/>
    <n v="340"/>
    <d v="2023-06-12T00:00:00"/>
    <s v="Unprod Time: Task: T RM Time Hr: .33 Time Ot: 0"/>
    <n v="9.9"/>
    <n v="2229457"/>
    <m/>
    <x v="7"/>
  </r>
  <r>
    <n v="7550"/>
    <s v="Training"/>
    <n v="340"/>
    <d v="2023-09-29T00:00:00"/>
    <s v="Unprod Time: Task: T RM Time Hr: .33 Time Ot: 0"/>
    <n v="9.9"/>
    <n v="2370141"/>
    <m/>
    <x v="7"/>
  </r>
  <r>
    <n v="7550"/>
    <s v="Training"/>
    <n v="340"/>
    <d v="2023-12-15T00:00:00"/>
    <s v="Unprod Time: Task: T RM Time Hr: .33 Time Ot: 0"/>
    <n v="9.9"/>
    <n v="2475056"/>
    <m/>
    <x v="7"/>
  </r>
  <r>
    <n v="7550"/>
    <s v="Training"/>
    <n v="340"/>
    <d v="2023-12-20T00:00:00"/>
    <s v="Unprod Time: Task: T RM Time Hr: .33 Time Ot: 0"/>
    <n v="9.9"/>
    <n v="2481301"/>
    <m/>
    <x v="7"/>
  </r>
  <r>
    <n v="7550"/>
    <s v="Training"/>
    <n v="340"/>
    <d v="2023-05-09T00:00:00"/>
    <s v="Unprod Time: Task: T RM Time Hr: .35 Time Ot: 0"/>
    <n v="10.5"/>
    <n v="2185944"/>
    <m/>
    <x v="7"/>
  </r>
  <r>
    <n v="7550"/>
    <s v="Training"/>
    <n v="340"/>
    <d v="2023-05-09T00:00:00"/>
    <s v="Unprod Time: Task: T RM Time Hr: .35 Time Ot: 0"/>
    <n v="10.5"/>
    <n v="2185947"/>
    <m/>
    <x v="7"/>
  </r>
  <r>
    <n v="7550"/>
    <s v="Training"/>
    <n v="340"/>
    <d v="2023-06-12T00:00:00"/>
    <s v="Unprod Time: Task: T RM Time Hr: .35 Time Ot: 0"/>
    <n v="10.5"/>
    <n v="2229458"/>
    <m/>
    <x v="7"/>
  </r>
  <r>
    <n v="7550"/>
    <s v="Training"/>
    <n v="340"/>
    <d v="2023-09-27T00:00:00"/>
    <s v="Unprod Time: Task: T RM Time Hr: .35 Time Ot: 0"/>
    <n v="10.5"/>
    <n v="2366413"/>
    <m/>
    <x v="7"/>
  </r>
  <r>
    <n v="7550"/>
    <s v="Training"/>
    <n v="340"/>
    <d v="2023-05-15T00:00:00"/>
    <s v="Unprod Time: Task: T RM Time Hr: .37 Time Ot: 0"/>
    <n v="11.1"/>
    <n v="2193094"/>
    <m/>
    <x v="7"/>
  </r>
  <r>
    <n v="7550"/>
    <s v="Training"/>
    <n v="340"/>
    <d v="2023-11-28T00:00:00"/>
    <s v="Unprod Time: Task: T RM Time Hr: .37 Time Ot: 0"/>
    <n v="11.1"/>
    <n v="2447753"/>
    <m/>
    <x v="7"/>
  </r>
  <r>
    <n v="7550"/>
    <s v="Training"/>
    <n v="340"/>
    <d v="2023-09-12T00:00:00"/>
    <s v="Unprod Time: Task: T RM Time Hr: .38 Time Ot: 0"/>
    <n v="11.4"/>
    <n v="2346204"/>
    <m/>
    <x v="7"/>
  </r>
  <r>
    <n v="7550"/>
    <s v="Training"/>
    <n v="340"/>
    <d v="2023-10-16T00:00:00"/>
    <s v="Unprod Time: Task: T RM Time Hr: .38 Time Ot: 0"/>
    <n v="11.4"/>
    <n v="2390980"/>
    <m/>
    <x v="7"/>
  </r>
  <r>
    <n v="7550"/>
    <s v="Training"/>
    <n v="340"/>
    <d v="2023-04-20T00:00:00"/>
    <s v="Unprod Time: Task: T RM Time Hr: .4 Time Ot: 0"/>
    <n v="12"/>
    <n v="2164375"/>
    <m/>
    <x v="7"/>
  </r>
  <r>
    <n v="7550"/>
    <s v="Training"/>
    <n v="340"/>
    <d v="2023-05-16T00:00:00"/>
    <s v="Unprod Time: Task: T RM Time Hr: .4 Time Ot: 0"/>
    <n v="12"/>
    <n v="2194697"/>
    <m/>
    <x v="7"/>
  </r>
  <r>
    <n v="7550"/>
    <s v="Training"/>
    <n v="340"/>
    <d v="2023-05-30T00:00:00"/>
    <s v="Unprod Time: Task: T RM Time Hr: .4 Time Ot: 0"/>
    <n v="12"/>
    <n v="2213633"/>
    <m/>
    <x v="7"/>
  </r>
  <r>
    <n v="7550"/>
    <s v="Training"/>
    <n v="340"/>
    <d v="2023-07-12T00:00:00"/>
    <s v="Unprod Time: Task: T RM Time Hr: .4 Time Ot: 0"/>
    <n v="12"/>
    <n v="2269066"/>
    <m/>
    <x v="7"/>
  </r>
  <r>
    <n v="7550"/>
    <s v="Training"/>
    <n v="340"/>
    <d v="2023-07-15T00:00:00"/>
    <s v="Unprod Time: Task: T RM Time Hr: .42 Time Ot: 0"/>
    <n v="12.6"/>
    <n v="2271562"/>
    <m/>
    <x v="7"/>
  </r>
  <r>
    <n v="7550"/>
    <s v="Training"/>
    <n v="340"/>
    <d v="2023-10-20T00:00:00"/>
    <s v="Unprod Time: Task: T RM Time Hr: .42 Time Ot: 0"/>
    <n v="12.6"/>
    <n v="2397673"/>
    <m/>
    <x v="7"/>
  </r>
  <r>
    <n v="7550"/>
    <s v="Training"/>
    <n v="340"/>
    <d v="2023-03-31T00:00:00"/>
    <s v="Unprod Time: Task: T RM Time Hr: .43 Time Ot: 0"/>
    <n v="12.9"/>
    <n v="2146112"/>
    <m/>
    <x v="7"/>
  </r>
  <r>
    <n v="7550"/>
    <s v="Training"/>
    <n v="340"/>
    <d v="2023-07-10T00:00:00"/>
    <s v="Unprod Time: Task: T RM Time Hr: .45 Time Ot: 0"/>
    <n v="13.5"/>
    <n v="2267475"/>
    <m/>
    <x v="7"/>
  </r>
  <r>
    <n v="7550"/>
    <s v="Training"/>
    <n v="340"/>
    <d v="2023-07-17T00:00:00"/>
    <s v="Unprod Time: Task: T RM Time Hr: .45 Time Ot: 0"/>
    <n v="13.5"/>
    <n v="2272729"/>
    <m/>
    <x v="7"/>
  </r>
  <r>
    <n v="7550"/>
    <s v="Training"/>
    <n v="340"/>
    <d v="2023-09-25T00:00:00"/>
    <s v="Unprod Time: Task: T RM Time Hr: .45 Time Ot: 0"/>
    <n v="13.5"/>
    <n v="2362517"/>
    <m/>
    <x v="7"/>
  </r>
  <r>
    <n v="7550"/>
    <s v="Training"/>
    <n v="340"/>
    <d v="2023-07-11T00:00:00"/>
    <s v="Unprod Time: Task: T RM Time Hr: .47 Time Ot: 0"/>
    <n v="14.1"/>
    <n v="2267480"/>
    <m/>
    <x v="7"/>
  </r>
  <r>
    <n v="7550"/>
    <s v="Training"/>
    <n v="340"/>
    <d v="2023-07-26T00:00:00"/>
    <s v="Unprod Time: Task: T RM Time Hr: .47 Time Ot: 0"/>
    <n v="14.1"/>
    <n v="2285159"/>
    <m/>
    <x v="7"/>
  </r>
  <r>
    <n v="7550"/>
    <s v="Training"/>
    <n v="340"/>
    <d v="2023-03-01T00:00:00"/>
    <s v="Unprod Time: Task: T RM Time Hr: .48 Time Ot: 0"/>
    <n v="14.4"/>
    <n v="2102768"/>
    <m/>
    <x v="7"/>
  </r>
  <r>
    <n v="7550"/>
    <s v="Training"/>
    <n v="340"/>
    <d v="2023-05-15T00:00:00"/>
    <s v="Unprod Time: Task: T RM Time Hr: .48 Time Ot: 0"/>
    <n v="14.4"/>
    <n v="2193092"/>
    <m/>
    <x v="7"/>
  </r>
  <r>
    <n v="7550"/>
    <s v="Training"/>
    <n v="340"/>
    <d v="2023-09-21T00:00:00"/>
    <s v="Unprod Time: Task: T RM Time Hr: .48 Time Ot: 0"/>
    <n v="14.4"/>
    <n v="2358772"/>
    <m/>
    <x v="7"/>
  </r>
  <r>
    <n v="7550"/>
    <s v="Training"/>
    <n v="340"/>
    <d v="2023-03-20T00:00:00"/>
    <s v="Unprod Time: Task: T RM Time Hr: .5 Time Ot: 0"/>
    <n v="15"/>
    <n v="2126973"/>
    <m/>
    <x v="7"/>
  </r>
  <r>
    <n v="7550"/>
    <s v="Training"/>
    <n v="340"/>
    <d v="2023-03-21T00:00:00"/>
    <s v="Unprod Time: Task: T RM Time Hr: .52 Time Ot: 0"/>
    <n v="15.6"/>
    <n v="2128560"/>
    <m/>
    <x v="7"/>
  </r>
  <r>
    <n v="7550"/>
    <s v="Training"/>
    <n v="340"/>
    <d v="2023-03-22T00:00:00"/>
    <s v="Unprod Time: Task: T RM Time Hr: .52 Time Ot: 0"/>
    <n v="15.6"/>
    <n v="2130318"/>
    <m/>
    <x v="7"/>
  </r>
  <r>
    <n v="7550"/>
    <s v="Training"/>
    <n v="340"/>
    <d v="2023-06-12T00:00:00"/>
    <s v="Unprod Time: Task: T RM Time Hr: .52 Time Ot: 0"/>
    <n v="15.6"/>
    <n v="2229461"/>
    <m/>
    <x v="7"/>
  </r>
  <r>
    <n v="7550"/>
    <s v="Training"/>
    <n v="340"/>
    <d v="2023-09-20T00:00:00"/>
    <s v="Unprod Time: Task: T RM Time Hr: .52 Time Ot: 0"/>
    <n v="15.6"/>
    <n v="2356990"/>
    <m/>
    <x v="7"/>
  </r>
  <r>
    <n v="7550"/>
    <s v="Training"/>
    <n v="340"/>
    <d v="2023-05-25T00:00:00"/>
    <s v="Unprod Time: Task: T RM Time Hr: .53 Time Ot: 0"/>
    <n v="15.9"/>
    <n v="2207796"/>
    <m/>
    <x v="7"/>
  </r>
  <r>
    <n v="7550"/>
    <s v="Training"/>
    <n v="340"/>
    <d v="2023-07-29T00:00:00"/>
    <s v="Unprod Time: Task: T RM Time Hr: .53 Time Ot: 0"/>
    <n v="15.9"/>
    <n v="2289140"/>
    <m/>
    <x v="7"/>
  </r>
  <r>
    <n v="7550"/>
    <s v="Training"/>
    <n v="340"/>
    <d v="2023-04-04T00:00:00"/>
    <s v="Unprod Time: Task: T RM Time Hr: .55 Time Ot: 0"/>
    <n v="16.5"/>
    <n v="2147668"/>
    <m/>
    <x v="7"/>
  </r>
  <r>
    <n v="7550"/>
    <s v="Training"/>
    <n v="340"/>
    <d v="2023-04-20T00:00:00"/>
    <s v="Unprod Time: Task: T RM Time Hr: .57 Time Ot: 0"/>
    <n v="17.100000000000001"/>
    <n v="2164377"/>
    <m/>
    <x v="7"/>
  </r>
  <r>
    <n v="7550"/>
    <s v="Training"/>
    <n v="340"/>
    <d v="2023-05-05T00:00:00"/>
    <s v="Unprod Time: Task: T RM Time Hr: .57 Time Ot: 0"/>
    <n v="17.100000000000001"/>
    <n v="2182796"/>
    <m/>
    <x v="7"/>
  </r>
  <r>
    <n v="7550"/>
    <s v="Training"/>
    <n v="340"/>
    <d v="2023-11-01T00:00:00"/>
    <s v="Unprod Time: Task: T RM Time Hr: .57 Time Ot: 0"/>
    <n v="17.100000000000001"/>
    <n v="2411812"/>
    <m/>
    <x v="7"/>
  </r>
  <r>
    <n v="7550"/>
    <s v="Training"/>
    <n v="340"/>
    <d v="2023-10-10T00:00:00"/>
    <s v="Unprod Time: Task: T RM Time Hr: .58 Time Ot: 0"/>
    <n v="17.399999999999999"/>
    <n v="2383208"/>
    <m/>
    <x v="7"/>
  </r>
  <r>
    <n v="7550"/>
    <s v="Training"/>
    <n v="340"/>
    <d v="2023-10-18T00:00:00"/>
    <s v="Unprod Time: Task: T RM Time Hr: .58 Time Ot: 0"/>
    <n v="17.399999999999999"/>
    <n v="2394171"/>
    <m/>
    <x v="7"/>
  </r>
  <r>
    <n v="7550"/>
    <s v="Training"/>
    <n v="340"/>
    <d v="2023-09-01T00:00:00"/>
    <s v="Unprod Time: Task: T RM Time Hr: .6 Time Ot: 0"/>
    <n v="18"/>
    <n v="2334455"/>
    <m/>
    <x v="7"/>
  </r>
  <r>
    <n v="7550"/>
    <s v="Training"/>
    <n v="340"/>
    <d v="2023-06-08T00:00:00"/>
    <s v="Unprod Time: Task: T RM Time Hr: .62 Time Ot: 0"/>
    <n v="18.600000000000001"/>
    <n v="2225482"/>
    <m/>
    <x v="7"/>
  </r>
  <r>
    <n v="7550"/>
    <s v="Training"/>
    <n v="340"/>
    <d v="2023-08-07T00:00:00"/>
    <s v="Unprod Time: Task: T RM Time Hr: .62 Time Ot: 0"/>
    <n v="18.600000000000001"/>
    <n v="2300514"/>
    <m/>
    <x v="7"/>
  </r>
  <r>
    <n v="7550"/>
    <s v="Training"/>
    <n v="340"/>
    <d v="2023-12-14T00:00:00"/>
    <s v="Unprod Time: Task: T RM Time Hr: .63 Time Ot: 0"/>
    <n v="18.899999999999999"/>
    <n v="2472833"/>
    <m/>
    <x v="7"/>
  </r>
  <r>
    <n v="7550"/>
    <s v="Training"/>
    <n v="340"/>
    <d v="2023-05-03T00:00:00"/>
    <s v="Unprod Time: Task: T RM Time Hr: .65 Time Ot: 0"/>
    <n v="19.5"/>
    <n v="2179253"/>
    <m/>
    <x v="7"/>
  </r>
  <r>
    <n v="7550"/>
    <s v="Training"/>
    <n v="340"/>
    <d v="2023-04-18T00:00:00"/>
    <s v="Unprod Time: Task: T RM Time Hr: .67 Time Ot: 0"/>
    <n v="20.100000000000001"/>
    <n v="2160887"/>
    <m/>
    <x v="7"/>
  </r>
  <r>
    <n v="7550"/>
    <s v="Training"/>
    <n v="340"/>
    <d v="2023-09-21T00:00:00"/>
    <s v="Unprod Time: Task: T RM Time Hr: .67 Time Ot: 0"/>
    <n v="20.100000000000001"/>
    <n v="2358777"/>
    <m/>
    <x v="7"/>
  </r>
  <r>
    <n v="7550"/>
    <s v="Training"/>
    <n v="340"/>
    <d v="2023-11-23T00:00:00"/>
    <s v="Unprod Time: Task: T RM Time Hr: .67 Time Ot: 0"/>
    <n v="20.100000000000001"/>
    <n v="2441649"/>
    <m/>
    <x v="7"/>
  </r>
  <r>
    <n v="7550"/>
    <s v="Training"/>
    <n v="340"/>
    <d v="2023-12-07T00:00:00"/>
    <s v="Unprod Time: Task: T RM Time Hr: .67 Time Ot: 0"/>
    <n v="20.100000000000001"/>
    <n v="2462889"/>
    <m/>
    <x v="7"/>
  </r>
  <r>
    <n v="7550"/>
    <s v="Training"/>
    <n v="340"/>
    <d v="2023-12-19T00:00:00"/>
    <s v="Unprod Time: Task: T RM Time Hr: .67 Time Ot: 0"/>
    <n v="20.100000000000001"/>
    <n v="2479398"/>
    <m/>
    <x v="7"/>
  </r>
  <r>
    <n v="7550"/>
    <s v="Training"/>
    <n v="340"/>
    <d v="2023-05-31T00:00:00"/>
    <s v="Unprod Time: Task: T RM Time Hr: .7 Time Ot: 0"/>
    <n v="21"/>
    <n v="2216329"/>
    <m/>
    <x v="7"/>
  </r>
  <r>
    <n v="7550"/>
    <s v="Training"/>
    <n v="340"/>
    <d v="2023-09-28T00:00:00"/>
    <s v="Unprod Time: Task: T RM Time Hr: .7 Time Ot: 0"/>
    <n v="21"/>
    <n v="2368317"/>
    <m/>
    <x v="7"/>
  </r>
  <r>
    <n v="7550"/>
    <s v="Training"/>
    <n v="340"/>
    <d v="2023-10-17T00:00:00"/>
    <s v="Unprod Time: Task: T RM Time Hr: .7 Time Ot: 0"/>
    <n v="21"/>
    <n v="2392485"/>
    <m/>
    <x v="7"/>
  </r>
  <r>
    <n v="7550"/>
    <s v="Training"/>
    <n v="340"/>
    <d v="2023-10-24T00:00:00"/>
    <s v="Unprod Time: Task: T RM Time Hr: .72 Time Ot: 0"/>
    <n v="21.6"/>
    <n v="2399859"/>
    <m/>
    <x v="7"/>
  </r>
  <r>
    <n v="7550"/>
    <s v="Training"/>
    <n v="340"/>
    <d v="2023-05-24T00:00:00"/>
    <s v="Unprod Time: Task: T RM Time Hr: .73 Time Ot: 0"/>
    <n v="21.9"/>
    <n v="2205988"/>
    <m/>
    <x v="7"/>
  </r>
  <r>
    <n v="7550"/>
    <s v="Training"/>
    <n v="340"/>
    <d v="2023-06-26T00:00:00"/>
    <s v="Unprod Time: Task: T RM Time Hr: .73 Time Ot: 0"/>
    <n v="21.9"/>
    <n v="2247429"/>
    <m/>
    <x v="7"/>
  </r>
  <r>
    <n v="7550"/>
    <s v="Training"/>
    <n v="340"/>
    <d v="2023-08-24T00:00:00"/>
    <s v="Unprod Time: Task: T RM Time Hr: .73 Time Ot: 0"/>
    <n v="21.9"/>
    <n v="2323185"/>
    <m/>
    <x v="7"/>
  </r>
  <r>
    <n v="7550"/>
    <s v="Training"/>
    <n v="340"/>
    <d v="2023-06-09T00:00:00"/>
    <s v="Unprod Time: Task: T RM Time Hr: .75 Time Ot: 0"/>
    <n v="22.5"/>
    <n v="2227203"/>
    <m/>
    <x v="7"/>
  </r>
  <r>
    <n v="7550"/>
    <s v="Training"/>
    <n v="340"/>
    <d v="2023-06-30T00:00:00"/>
    <s v="Unprod Time: Task: T RM Time Hr: .75 Time Ot: 0"/>
    <n v="22.5"/>
    <n v="2255349"/>
    <m/>
    <x v="7"/>
  </r>
  <r>
    <n v="7550"/>
    <s v="Training"/>
    <n v="340"/>
    <d v="2023-09-12T00:00:00"/>
    <s v="Unprod Time: Task: T RM Time Hr: .75 Time Ot: 0"/>
    <n v="22.5"/>
    <n v="2346202"/>
    <m/>
    <x v="7"/>
  </r>
  <r>
    <n v="7550"/>
    <s v="Training"/>
    <n v="340"/>
    <d v="2023-09-27T00:00:00"/>
    <s v="Unprod Time: Task: T RM Time Hr: .82 Time Ot: 0"/>
    <n v="24.6"/>
    <n v="2366414"/>
    <m/>
    <x v="7"/>
  </r>
  <r>
    <n v="7550"/>
    <s v="Training"/>
    <n v="340"/>
    <d v="2023-10-02T00:00:00"/>
    <s v="Unprod Time: Task: T RM Time Hr: .82 Time Ot: 0"/>
    <n v="24.6"/>
    <n v="2373878"/>
    <m/>
    <x v="7"/>
  </r>
  <r>
    <n v="7550"/>
    <s v="Training"/>
    <n v="340"/>
    <d v="2023-08-31T00:00:00"/>
    <s v="Unprod Time: Task: T RM Time Hr: .83 Time Ot: 0"/>
    <n v="24.9"/>
    <n v="2332402"/>
    <m/>
    <x v="7"/>
  </r>
  <r>
    <n v="7550"/>
    <s v="Training"/>
    <n v="340"/>
    <d v="2023-12-04T00:00:00"/>
    <s v="Unprod Time: Task: T RM Time Hr: .83 Time Ot: 0"/>
    <n v="24.9"/>
    <n v="2457090"/>
    <m/>
    <x v="7"/>
  </r>
  <r>
    <n v="7550"/>
    <s v="Training"/>
    <n v="340"/>
    <d v="2023-12-05T00:00:00"/>
    <s v="Unprod Time: Task: T RM Time Hr: .83 Time Ot: 0"/>
    <n v="24.9"/>
    <n v="2458799"/>
    <m/>
    <x v="7"/>
  </r>
  <r>
    <n v="7550"/>
    <s v="Training"/>
    <n v="340"/>
    <d v="2023-07-26T00:00:00"/>
    <s v="Unprod Time: Task: T RM Time Hr: .85 Time Ot: 0"/>
    <n v="25.5"/>
    <n v="2285160"/>
    <m/>
    <x v="7"/>
  </r>
  <r>
    <n v="7550"/>
    <s v="Training"/>
    <n v="340"/>
    <d v="2023-12-11T00:00:00"/>
    <s v="Unprod Time: Task: T RM Time Hr: .85 Time Ot: 0"/>
    <n v="25.5"/>
    <n v="2466959"/>
    <m/>
    <x v="7"/>
  </r>
  <r>
    <n v="7550"/>
    <s v="Training"/>
    <n v="340"/>
    <d v="2023-07-10T00:00:00"/>
    <s v="Unprod Time: Task: T RM Time Hr: .87 Time Ot: 0"/>
    <n v="26.1"/>
    <n v="2267478"/>
    <m/>
    <x v="7"/>
  </r>
  <r>
    <n v="7550"/>
    <s v="Training"/>
    <n v="340"/>
    <d v="2023-12-18T00:00:00"/>
    <s v="Unprod Time: Task: T RM Time Hr: .87 Time Ot: 0"/>
    <n v="26.1"/>
    <n v="2477640"/>
    <m/>
    <x v="7"/>
  </r>
  <r>
    <n v="7550"/>
    <s v="Training"/>
    <n v="340"/>
    <d v="2023-06-01T00:00:00"/>
    <s v="Unprod Time: Task: T RM Time Hr: .88 Time Ot: 0"/>
    <n v="26.4"/>
    <n v="2218175"/>
    <m/>
    <x v="7"/>
  </r>
  <r>
    <n v="7550"/>
    <s v="Training"/>
    <n v="340"/>
    <d v="2023-10-31T00:00:00"/>
    <s v="Unprod Time: Task: T RM Time Hr: .9 Time Ot: 0"/>
    <n v="27"/>
    <n v="2409149"/>
    <m/>
    <x v="7"/>
  </r>
  <r>
    <n v="7550"/>
    <s v="Training"/>
    <n v="340"/>
    <d v="2023-04-17T00:00:00"/>
    <s v="Unprod Time: Task: T RM Time Hr: .93 Time Ot: 0"/>
    <n v="27.9"/>
    <n v="2159439"/>
    <m/>
    <x v="7"/>
  </r>
  <r>
    <n v="7550"/>
    <s v="Training"/>
    <n v="340"/>
    <d v="2023-12-12T00:00:00"/>
    <s v="Unprod Time: Task: T RM Time Hr: .93 Time Ot: 0"/>
    <n v="27.9"/>
    <n v="2468789"/>
    <m/>
    <x v="7"/>
  </r>
  <r>
    <n v="7550"/>
    <s v="Training"/>
    <n v="340"/>
    <d v="2023-07-13T00:00:00"/>
    <s v="Unprod Time: Task: T RM Time Hr: .95 Time Ot: 0"/>
    <n v="28.5"/>
    <n v="2270877"/>
    <m/>
    <x v="7"/>
  </r>
  <r>
    <n v="7550"/>
    <s v="Training"/>
    <n v="340"/>
    <d v="2023-03-28T00:00:00"/>
    <s v="Unprod Time: Task: T RM Time Hr: 0 Time Ot: 0"/>
    <n v="0"/>
    <n v="2137815"/>
    <m/>
    <x v="7"/>
  </r>
  <r>
    <n v="7550"/>
    <s v="Training"/>
    <n v="340"/>
    <d v="2023-07-13T00:00:00"/>
    <s v="Unprod Time: Task: T RM Time Hr: 0 Time Ot: 0"/>
    <n v="0"/>
    <n v="2270873"/>
    <m/>
    <x v="7"/>
  </r>
  <r>
    <n v="7550"/>
    <s v="Training"/>
    <n v="340"/>
    <d v="2024-02-09T00:00:00"/>
    <s v="Unprod Time: Task: T RM Time Hr: 0 Time Ot: 0"/>
    <n v="0"/>
    <n v="2539952"/>
    <m/>
    <x v="7"/>
  </r>
  <r>
    <n v="7550"/>
    <s v="Training"/>
    <n v="340"/>
    <d v="2023-03-22T00:00:00"/>
    <s v="Unprod Time: Task: T RM Time Hr: 1 Time Ot: 0"/>
    <n v="30"/>
    <n v="2130322"/>
    <m/>
    <x v="7"/>
  </r>
  <r>
    <n v="7550"/>
    <s v="Training"/>
    <n v="340"/>
    <d v="2023-06-12T00:00:00"/>
    <s v="Unprod Time: Task: T RM Time Hr: 1.02 Time Ot: 0"/>
    <n v="30.6"/>
    <n v="2229459"/>
    <m/>
    <x v="7"/>
  </r>
  <r>
    <n v="7550"/>
    <s v="Training"/>
    <n v="340"/>
    <d v="2023-05-30T00:00:00"/>
    <s v="Unprod Time: Task: T RM Time Hr: 1.07 Time Ot: 0"/>
    <n v="32.1"/>
    <n v="2213632"/>
    <m/>
    <x v="7"/>
  </r>
  <r>
    <n v="7550"/>
    <s v="Training"/>
    <n v="340"/>
    <d v="2023-07-26T00:00:00"/>
    <s v="Unprod Time: Task: T RM Time Hr: 1.1 Time Ot: 0"/>
    <n v="33"/>
    <n v="2285163"/>
    <m/>
    <x v="7"/>
  </r>
  <r>
    <n v="7550"/>
    <s v="Training"/>
    <n v="340"/>
    <d v="2023-07-15T00:00:00"/>
    <s v="Unprod Time: Task: T RM Time Hr: 1.12 Time Ot: 0"/>
    <n v="33.6"/>
    <n v="2271564"/>
    <m/>
    <x v="7"/>
  </r>
  <r>
    <n v="7550"/>
    <s v="Training"/>
    <n v="340"/>
    <d v="2023-03-16T00:00:00"/>
    <s v="Unprod Time: Task: T RM Time Hr: 1.13 Time Ot: 0"/>
    <n v="33.9"/>
    <n v="2123174"/>
    <m/>
    <x v="7"/>
  </r>
  <r>
    <n v="7550"/>
    <s v="Training"/>
    <n v="340"/>
    <d v="2023-12-12T00:00:00"/>
    <s v="Unprod Time: Task: T RM Time Hr: 1.15 Time Ot: 0"/>
    <n v="34.5"/>
    <n v="2468792"/>
    <m/>
    <x v="7"/>
  </r>
  <r>
    <n v="7550"/>
    <s v="Training"/>
    <n v="340"/>
    <d v="2023-10-16T00:00:00"/>
    <s v="Unprod Time: Task: T RM Time Hr: 1.2 Time Ot: 0"/>
    <n v="36"/>
    <n v="2390982"/>
    <m/>
    <x v="7"/>
  </r>
  <r>
    <n v="7550"/>
    <s v="Training"/>
    <n v="340"/>
    <d v="2023-09-13T00:00:00"/>
    <s v="Unprod Time: Task: T RM Time Hr: 1.23 Time Ot: 0"/>
    <n v="36.9"/>
    <n v="2348250"/>
    <m/>
    <x v="7"/>
  </r>
  <r>
    <n v="7550"/>
    <s v="Training"/>
    <n v="340"/>
    <d v="2023-12-19T00:00:00"/>
    <s v="Unprod Time: Task: T RM Time Hr: 1.25 Time Ot: 0"/>
    <n v="37.5"/>
    <n v="2479401"/>
    <m/>
    <x v="7"/>
  </r>
  <r>
    <n v="7550"/>
    <s v="Training"/>
    <n v="340"/>
    <d v="2023-10-13T00:00:00"/>
    <s v="Unprod Time: Task: T RM Time Hr: 1.27 Time Ot: 0"/>
    <n v="38.1"/>
    <n v="2388838"/>
    <m/>
    <x v="7"/>
  </r>
  <r>
    <n v="7550"/>
    <s v="Training"/>
    <n v="340"/>
    <d v="2023-03-02T00:00:00"/>
    <s v="Unprod Time: Task: T RM Time Hr: 1.28 Time Ot: 0"/>
    <n v="38.4"/>
    <n v="2104378"/>
    <m/>
    <x v="7"/>
  </r>
  <r>
    <n v="7550"/>
    <s v="Training"/>
    <n v="340"/>
    <d v="2023-09-21T00:00:00"/>
    <s v="Unprod Time: Task: T RM Time Hr: 1.35 Time Ot: 0"/>
    <n v="40.5"/>
    <n v="2358781"/>
    <m/>
    <x v="7"/>
  </r>
  <r>
    <n v="7550"/>
    <s v="Training"/>
    <n v="340"/>
    <d v="2023-11-22T00:00:00"/>
    <s v="Unprod Time: Task: T RM Time Hr: 1.35 Time Ot: 0"/>
    <n v="40.5"/>
    <n v="2439710"/>
    <m/>
    <x v="7"/>
  </r>
  <r>
    <n v="7550"/>
    <s v="Training"/>
    <n v="340"/>
    <d v="2023-12-14T00:00:00"/>
    <s v="Unprod Time: Task: T RM Time Hr: 1.35 Time Ot: 0"/>
    <n v="40.5"/>
    <n v="2472826"/>
    <m/>
    <x v="7"/>
  </r>
  <r>
    <n v="7550"/>
    <s v="Training"/>
    <n v="340"/>
    <d v="2023-05-30T00:00:00"/>
    <s v="Unprod Time: Task: T RM Time Hr: 1.38 Time Ot: 0"/>
    <n v="41.4"/>
    <n v="2213630"/>
    <m/>
    <x v="7"/>
  </r>
  <r>
    <n v="7550"/>
    <s v="Training"/>
    <n v="340"/>
    <d v="2023-07-27T00:00:00"/>
    <s v="Unprod Time: Task: T RM Time Hr: 1.38 Time Ot: 0"/>
    <n v="41.4"/>
    <n v="2286961"/>
    <m/>
    <x v="7"/>
  </r>
  <r>
    <n v="7550"/>
    <s v="Training"/>
    <n v="340"/>
    <d v="2023-09-27T00:00:00"/>
    <s v="Unprod Time: Task: T RM Time Hr: 1.42 Time Ot: 0"/>
    <n v="42.6"/>
    <n v="2366416"/>
    <m/>
    <x v="7"/>
  </r>
  <r>
    <n v="7550"/>
    <s v="Training"/>
    <n v="340"/>
    <d v="2023-10-20T00:00:00"/>
    <s v="Unprod Time: Task: T RM Time Hr: 1.42 Time Ot: 0"/>
    <n v="42.6"/>
    <n v="2397675"/>
    <m/>
    <x v="7"/>
  </r>
  <r>
    <n v="7550"/>
    <s v="Training"/>
    <n v="340"/>
    <d v="2023-12-07T00:00:00"/>
    <s v="Unprod Time: Task: T RM Time Hr: 1.43 Time Ot: 0"/>
    <n v="42.9"/>
    <n v="2462891"/>
    <m/>
    <x v="7"/>
  </r>
  <r>
    <n v="7550"/>
    <s v="Training"/>
    <n v="340"/>
    <d v="2023-09-19T00:00:00"/>
    <s v="Unprod Time: Task: T RM Time Hr: 1.45 Time Ot: 0"/>
    <n v="43.5"/>
    <n v="2355240"/>
    <m/>
    <x v="7"/>
  </r>
  <r>
    <n v="7550"/>
    <s v="Training"/>
    <n v="340"/>
    <d v="2023-12-05T00:00:00"/>
    <s v="Unprod Time: Task: T RM Time Hr: 1.48 Time Ot: 0"/>
    <n v="44.4"/>
    <n v="2458801"/>
    <m/>
    <x v="7"/>
  </r>
  <r>
    <n v="7550"/>
    <s v="Training"/>
    <n v="340"/>
    <d v="2023-05-31T00:00:00"/>
    <s v="Unprod Time: Task: T RM Time Hr: 1.5 Time Ot: 0"/>
    <n v="45"/>
    <n v="2216331"/>
    <m/>
    <x v="7"/>
  </r>
  <r>
    <n v="7550"/>
    <s v="Training"/>
    <n v="340"/>
    <d v="2023-09-11T00:00:00"/>
    <s v="Unprod Time: Task: T RM Time Hr: 1.52 Time Ot: 0"/>
    <n v="45.6"/>
    <n v="2344684"/>
    <m/>
    <x v="7"/>
  </r>
  <r>
    <n v="7550"/>
    <s v="Training"/>
    <n v="340"/>
    <d v="2023-09-15T00:00:00"/>
    <s v="Unprod Time: Task: T RM Time Hr: 1.52 Time Ot: 0"/>
    <n v="45.6"/>
    <n v="2351599"/>
    <m/>
    <x v="7"/>
  </r>
  <r>
    <n v="7550"/>
    <s v="Training"/>
    <n v="340"/>
    <d v="2023-09-18T00:00:00"/>
    <s v="Unprod Time: Task: T RM Time Hr: 1.53 Time Ot: 0"/>
    <n v="45.9"/>
    <n v="2353725"/>
    <m/>
    <x v="7"/>
  </r>
  <r>
    <n v="7550"/>
    <s v="Training"/>
    <n v="340"/>
    <d v="2023-10-19T00:00:00"/>
    <s v="Unprod Time: Task: T RM Time Hr: 1.58 Time Ot: 0"/>
    <n v="47.4"/>
    <n v="2395850"/>
    <m/>
    <x v="7"/>
  </r>
  <r>
    <n v="7550"/>
    <s v="Training"/>
    <n v="340"/>
    <d v="2023-05-05T00:00:00"/>
    <s v="Unprod Time: Task: T RM Time Hr: 1.62 Time Ot: 0"/>
    <n v="48.6"/>
    <n v="2182798"/>
    <m/>
    <x v="7"/>
  </r>
  <r>
    <n v="7550"/>
    <s v="Training"/>
    <n v="340"/>
    <d v="2023-09-01T00:00:00"/>
    <s v="Unprod Time: Task: T RM Time Hr: 1.65 Time Ot: 0"/>
    <n v="49.5"/>
    <n v="2334457"/>
    <m/>
    <x v="7"/>
  </r>
  <r>
    <n v="7550"/>
    <s v="Training"/>
    <n v="340"/>
    <d v="2023-09-13T00:00:00"/>
    <s v="Unprod Time: Task: T RM Time Hr: 1.7 Time Ot: 0"/>
    <n v="51"/>
    <n v="2348253"/>
    <m/>
    <x v="7"/>
  </r>
  <r>
    <n v="7550"/>
    <s v="Training"/>
    <n v="340"/>
    <d v="2023-11-23T00:00:00"/>
    <s v="Unprod Time: Task: T RM Time Hr: 1.85 Time Ot: 0"/>
    <n v="55.5"/>
    <n v="2441650"/>
    <m/>
    <x v="7"/>
  </r>
  <r>
    <n v="7550"/>
    <s v="Training"/>
    <n v="340"/>
    <d v="2023-09-13T00:00:00"/>
    <s v="Unprod Time: Task: T RM Time Hr: 1.87 Time Ot: 0"/>
    <n v="56.1"/>
    <n v="2348251"/>
    <m/>
    <x v="7"/>
  </r>
  <r>
    <n v="7550"/>
    <s v="Training"/>
    <n v="340"/>
    <d v="2023-11-24T00:00:00"/>
    <s v="Unprod Time: Task: T RM Time Hr: 1.93 Time Ot: 0"/>
    <n v="57.9"/>
    <n v="2443618"/>
    <m/>
    <x v="7"/>
  </r>
  <r>
    <n v="7550"/>
    <s v="Training"/>
    <n v="340"/>
    <d v="2023-09-14T00:00:00"/>
    <s v="Unprod Time: Task: T RM Time Hr: 2.2 Time Ot: 0"/>
    <n v="66"/>
    <n v="2350158"/>
    <m/>
    <x v="7"/>
  </r>
  <r>
    <n v="7550"/>
    <s v="Training"/>
    <n v="340"/>
    <d v="2023-09-09T00:00:00"/>
    <s v="Unprod Time: Task: T RM Time Hr: 2.28 Time Ot: 0"/>
    <n v="68.400000000000006"/>
    <n v="2343373"/>
    <m/>
    <x v="7"/>
  </r>
  <r>
    <n v="7550"/>
    <s v="Training"/>
    <n v="340"/>
    <d v="2023-09-29T00:00:00"/>
    <s v="Unprod Time: Task: T RM Time Hr: 2.42 Time Ot: 0"/>
    <n v="72.599999999999994"/>
    <n v="2370142"/>
    <m/>
    <x v="7"/>
  </r>
  <r>
    <n v="7550"/>
    <s v="Training"/>
    <n v="340"/>
    <d v="2023-03-09T00:00:00"/>
    <s v="Unprod Time: Task: T RM Time Hr: 2.53 Time Ot: 0"/>
    <n v="75.900000000000006"/>
    <n v="2113795"/>
    <m/>
    <x v="7"/>
  </r>
  <r>
    <n v="7550"/>
    <s v="Training"/>
    <n v="340"/>
    <d v="2023-07-20T00:00:00"/>
    <s v="Unprod Time: Task: T RM Time Hr: 3.7 Time Ot: 0"/>
    <n v="111"/>
    <n v="2277973"/>
    <m/>
    <x v="7"/>
  </r>
  <r>
    <n v="7550"/>
    <s v="Training"/>
    <n v="142"/>
    <d v="2023-03-28T00:00:00"/>
    <s v="Unprod Time: Task: T SC Time Hr: .02 Time Ot: 0"/>
    <n v="0.64"/>
    <n v="2137745"/>
    <m/>
    <x v="7"/>
  </r>
  <r>
    <n v="7550"/>
    <s v="Training"/>
    <n v="142"/>
    <d v="2023-04-18T00:00:00"/>
    <s v="Unprod Time: Task: T SC Time Hr: .1 Time Ot: 0"/>
    <n v="3.2"/>
    <n v="2160830"/>
    <m/>
    <x v="7"/>
  </r>
  <r>
    <n v="7550"/>
    <s v="Training"/>
    <n v="142"/>
    <d v="2023-04-03T00:00:00"/>
    <s v="Unprod Time: Task: T SC Time Hr: .22 Time Ot: 0"/>
    <n v="7.04"/>
    <n v="2145942"/>
    <m/>
    <x v="7"/>
  </r>
  <r>
    <n v="7550"/>
    <s v="Training"/>
    <n v="142"/>
    <d v="2023-03-28T00:00:00"/>
    <s v="Unprod Time: Task: T SC Time Hr: .23 Time Ot: 0"/>
    <n v="7.36"/>
    <n v="2137744"/>
    <m/>
    <x v="7"/>
  </r>
  <r>
    <n v="7550"/>
    <s v="Training"/>
    <n v="142"/>
    <d v="2023-06-15T00:00:00"/>
    <s v="Unprod Time: Task: T SC Time Hr: .23 Time Ot: 0"/>
    <n v="7.36"/>
    <n v="2234355"/>
    <m/>
    <x v="7"/>
  </r>
  <r>
    <n v="7550"/>
    <s v="Training"/>
    <n v="142"/>
    <d v="2023-07-06T00:00:00"/>
    <s v="Unprod Time: Task: T SC Time Hr: .28 Time Ot: 0"/>
    <n v="8.9600000000000009"/>
    <n v="2262105"/>
    <m/>
    <x v="7"/>
  </r>
  <r>
    <n v="7550"/>
    <s v="Training"/>
    <n v="142"/>
    <d v="2023-03-16T00:00:00"/>
    <s v="Unprod Time: Task: T SC Time Hr: .38 Time Ot: 0"/>
    <n v="12.16"/>
    <n v="2123088"/>
    <m/>
    <x v="7"/>
  </r>
  <r>
    <n v="7550"/>
    <s v="Training"/>
    <n v="142"/>
    <d v="2023-05-24T00:00:00"/>
    <s v="Unprod Time: Task: T SC Time Hr: .42 Time Ot: 0"/>
    <n v="13.44"/>
    <n v="2205924"/>
    <m/>
    <x v="7"/>
  </r>
  <r>
    <n v="7550"/>
    <s v="Training"/>
    <n v="142"/>
    <d v="2023-09-14T00:00:00"/>
    <s v="Unprod Time: Task: T SC Time Hr: .47 Time Ot: 0"/>
    <n v="15.04"/>
    <n v="2350098"/>
    <m/>
    <x v="7"/>
  </r>
  <r>
    <n v="7550"/>
    <s v="Training"/>
    <n v="142"/>
    <d v="2023-03-01T00:00:00"/>
    <s v="Unprod Time: Task: T SC Time Hr: .48 Time Ot: 0"/>
    <n v="15.36"/>
    <n v="2102678"/>
    <m/>
    <x v="7"/>
  </r>
  <r>
    <n v="7550"/>
    <s v="Training"/>
    <n v="142"/>
    <d v="2023-06-29T00:00:00"/>
    <s v="Unprod Time: Task: T SC Time Hr: .52 Time Ot: 0"/>
    <n v="16.64"/>
    <n v="2252909"/>
    <m/>
    <x v="7"/>
  </r>
  <r>
    <n v="7550"/>
    <s v="Training"/>
    <n v="142"/>
    <d v="2023-03-09T00:00:00"/>
    <s v="Unprod Time: Task: T SC Time Hr: .58 Time Ot: 0"/>
    <n v="18.559999999999999"/>
    <n v="2113716"/>
    <m/>
    <x v="7"/>
  </r>
  <r>
    <n v="7550"/>
    <s v="Training"/>
    <n v="142"/>
    <d v="2023-03-22T00:00:00"/>
    <s v="Unprod Time: Task: T SC Time Hr: .97 Time Ot: 0"/>
    <n v="31.04"/>
    <n v="2130240"/>
    <m/>
    <x v="7"/>
  </r>
  <r>
    <n v="7550"/>
    <s v="Training"/>
    <n v="142"/>
    <d v="2023-06-22T00:00:00"/>
    <s v="Unprod Time: Task: T SC Time Hr: .98 Time Ot: 0"/>
    <n v="31.36"/>
    <n v="2243481"/>
    <m/>
    <x v="7"/>
  </r>
  <r>
    <n v="7550"/>
    <s v="Training"/>
    <n v="142"/>
    <d v="2023-07-03T00:00:00"/>
    <s v="Unprod Time: Task: T SC Time Hr: 1.08 Time Ot: 0"/>
    <n v="34.56"/>
    <n v="2257220"/>
    <m/>
    <x v="7"/>
  </r>
  <r>
    <n v="7550"/>
    <s v="Training"/>
    <n v="142"/>
    <d v="2023-06-15T00:00:00"/>
    <s v="Unprod Time: Task: T SC Time Hr: 1.2 Time Ot: 0"/>
    <n v="38.4"/>
    <n v="2234357"/>
    <m/>
    <x v="7"/>
  </r>
  <r>
    <n v="7550"/>
    <s v="Training"/>
    <n v="142"/>
    <d v="2023-03-16T00:00:00"/>
    <s v="Unprod Time: Task: T SC Time Hr: 1.5 Time Ot: 0"/>
    <n v="48"/>
    <n v="2123087"/>
    <m/>
    <x v="7"/>
  </r>
  <r>
    <n v="7550"/>
    <s v="Training"/>
    <n v="142"/>
    <d v="2023-07-03T00:00:00"/>
    <s v="Unprod Time: Task: T SC Time Hr: 2.18 Time Ot: 0"/>
    <n v="69.760000000000005"/>
    <n v="2257221"/>
    <m/>
    <x v="7"/>
  </r>
  <r>
    <n v="7550"/>
    <s v="Training"/>
    <n v="142"/>
    <d v="2023-03-23T00:00:00"/>
    <s v="Unprod Time: Task: T SC Time Hr: 2.42 Time Ot: .12"/>
    <n v="81.28"/>
    <n v="2132200"/>
    <m/>
    <x v="7"/>
  </r>
  <r>
    <n v="7550"/>
    <s v="Training"/>
    <n v="142"/>
    <d v="2023-03-29T00:00:00"/>
    <s v="Unprod Time: Task: T SC Time Hr: 2.43 Time Ot: 0"/>
    <n v="77.760000000000005"/>
    <n v="2139555"/>
    <m/>
    <x v="7"/>
  </r>
  <r>
    <n v="7550"/>
    <s v="Training"/>
    <n v="142"/>
    <d v="2023-06-15T00:00:00"/>
    <s v="Unprod Time: Task: T SC Time Hr: 2.53 Time Ot: 0"/>
    <n v="80.959999999999994"/>
    <n v="2234356"/>
    <m/>
    <x v="7"/>
  </r>
  <r>
    <n v="7550"/>
    <s v="Training"/>
    <n v="142"/>
    <d v="2023-03-15T00:00:00"/>
    <s v="Unprod Time: Task: T SC Time Hr: 2.62 Time Ot: .02"/>
    <n v="84.48"/>
    <n v="2121181"/>
    <m/>
    <x v="7"/>
  </r>
  <r>
    <n v="7550"/>
    <s v="Training"/>
    <n v="142"/>
    <d v="2023-05-15T00:00:00"/>
    <s v="Unprod Time: Task: T SC Time Hr: 2.92 Time Ot: 0"/>
    <n v="93.44"/>
    <n v="2193035"/>
    <m/>
    <x v="7"/>
  </r>
  <r>
    <n v="7550"/>
    <s v="Training"/>
    <n v="142"/>
    <d v="2023-05-15T00:00:00"/>
    <s v="Unprod Time: Task: T SC Time Hr: 3.17 Time Ot: 0"/>
    <n v="101.44"/>
    <n v="2193034"/>
    <m/>
    <x v="7"/>
  </r>
  <r>
    <n v="7550"/>
    <s v="Training"/>
    <n v="142"/>
    <d v="2023-06-19T00:00:00"/>
    <s v="Unprod Time: Task: T SC Time Hr: 5.48 Time Ot: 0"/>
    <n v="175.36"/>
    <n v="2238147"/>
    <m/>
    <x v="7"/>
  </r>
  <r>
    <n v="7550"/>
    <s v="Training"/>
    <n v="140"/>
    <d v="2023-09-19T00:00:00"/>
    <s v="Unprod Time: Task: T SS Time Hr: .07 Time Ot: 0"/>
    <n v="2.31"/>
    <n v="2355154"/>
    <m/>
    <x v="7"/>
  </r>
  <r>
    <n v="7550"/>
    <s v="Training"/>
    <n v="140"/>
    <d v="2023-03-09T00:00:00"/>
    <s v="Unprod Time: Task: T SS Time Hr: .18 Time Ot: 0"/>
    <n v="5.94"/>
    <n v="2113701"/>
    <m/>
    <x v="7"/>
  </r>
  <r>
    <n v="7550"/>
    <s v="Training"/>
    <n v="140"/>
    <d v="2023-09-14T00:00:00"/>
    <s v="Unprod Time: Task: T SS Time Hr: .27 Time Ot: 0"/>
    <n v="8.91"/>
    <n v="2350089"/>
    <m/>
    <x v="7"/>
  </r>
  <r>
    <n v="7550"/>
    <s v="Training"/>
    <n v="140"/>
    <d v="2023-10-20T00:00:00"/>
    <s v="Unprod Time: Task: T SS Time Hr: .32 Time Ot: 0"/>
    <n v="10.56"/>
    <n v="2397595"/>
    <m/>
    <x v="7"/>
  </r>
  <r>
    <n v="7550"/>
    <s v="Training"/>
    <n v="140"/>
    <d v="2023-06-29T00:00:00"/>
    <s v="Unprod Time: Task: T SS Time Hr: .4 Time Ot: 0"/>
    <n v="13.2"/>
    <n v="2252903"/>
    <m/>
    <x v="7"/>
  </r>
  <r>
    <n v="7550"/>
    <s v="Training"/>
    <n v="140"/>
    <d v="2024-02-15T00:00:00"/>
    <s v="Unprod Time: Task: T SS Time Hr: .52 Time Ot: 0"/>
    <n v="17.16"/>
    <n v="2547310"/>
    <m/>
    <x v="7"/>
  </r>
  <r>
    <n v="7550"/>
    <s v="Training"/>
    <n v="140"/>
    <d v="2024-02-01T00:00:00"/>
    <s v="Unprod Time: Task: T SS Time Hr: .55 Time Ot: 0"/>
    <n v="18.149999999999999"/>
    <n v="2530326"/>
    <m/>
    <x v="7"/>
  </r>
  <r>
    <n v="7550"/>
    <s v="Training"/>
    <n v="140"/>
    <d v="2023-10-20T00:00:00"/>
    <s v="Unprod Time: Task: T SS Time Hr: .68 Time Ot: 0"/>
    <n v="22.44"/>
    <n v="2397593"/>
    <m/>
    <x v="7"/>
  </r>
  <r>
    <n v="7550"/>
    <s v="Training"/>
    <n v="140"/>
    <d v="2023-09-01T00:00:00"/>
    <s v="Unprod Time: Task: T SS Time Hr: .7 Time Ot: 0"/>
    <n v="23.1"/>
    <n v="2334385"/>
    <m/>
    <x v="7"/>
  </r>
  <r>
    <n v="7550"/>
    <s v="Training"/>
    <n v="140"/>
    <d v="2023-12-05T00:00:00"/>
    <s v="Unprod Time: Task: T SS Time Hr: .87 Time Ot: 0"/>
    <n v="28.71"/>
    <n v="2458710"/>
    <m/>
    <x v="7"/>
  </r>
  <r>
    <n v="7550"/>
    <s v="Training"/>
    <n v="140"/>
    <d v="2023-11-30T00:00:00"/>
    <s v="Unprod Time: Task: T SS Time Hr: 1.22 Time Ot: 0"/>
    <n v="40.26"/>
    <n v="2452706"/>
    <m/>
    <x v="7"/>
  </r>
  <r>
    <n v="7550"/>
    <s v="Training"/>
    <n v="142"/>
    <d v="2023-06-12T00:00:00"/>
    <s v="Unprod Time: Task: T SW Time Hr: .02 Time Ot: .01"/>
    <n v="0.93"/>
    <n v="2229377"/>
    <m/>
    <x v="7"/>
  </r>
  <r>
    <n v="7550"/>
    <s v="Training"/>
    <n v="142"/>
    <d v="2023-10-19T00:00:00"/>
    <s v="Unprod Time: Task: T SW Time Hr: .05 Time Ot: 0"/>
    <n v="1.55"/>
    <n v="2395787"/>
    <m/>
    <x v="7"/>
  </r>
  <r>
    <n v="7550"/>
    <s v="Training"/>
    <n v="142"/>
    <d v="2023-09-29T00:00:00"/>
    <s v="Unprod Time: Task: T SW Time Hr: .12 Time Ot: 0"/>
    <n v="3.72"/>
    <n v="2370070"/>
    <m/>
    <x v="7"/>
  </r>
  <r>
    <n v="7550"/>
    <s v="Training"/>
    <n v="142"/>
    <d v="2023-08-09T00:00:00"/>
    <s v="Unprod Time: Task: T SW Time Hr: .17 Time Ot: 0"/>
    <n v="5.27"/>
    <n v="2303726"/>
    <m/>
    <x v="7"/>
  </r>
  <r>
    <n v="7550"/>
    <s v="Training"/>
    <n v="140"/>
    <d v="2024-02-27T00:00:00"/>
    <s v="Unprod Time: Task: T SW Time Hr: .18 Time Ot: 0"/>
    <n v="0"/>
    <n v="2564000"/>
    <m/>
    <x v="7"/>
  </r>
  <r>
    <n v="7550"/>
    <s v="Training"/>
    <n v="142"/>
    <d v="2023-09-19T00:00:00"/>
    <s v="Unprod Time: Task: T SW Time Hr: .27 Time Ot: 0"/>
    <n v="8.3699999999999992"/>
    <n v="2355164"/>
    <m/>
    <x v="7"/>
  </r>
  <r>
    <n v="7550"/>
    <s v="Training"/>
    <n v="142"/>
    <d v="2023-07-27T00:00:00"/>
    <s v="Unprod Time: Task: T SW Time Hr: .28 Time Ot: 0"/>
    <n v="8.68"/>
    <n v="2286909"/>
    <m/>
    <x v="7"/>
  </r>
  <r>
    <n v="7550"/>
    <s v="Training"/>
    <n v="142"/>
    <d v="2023-10-09T00:00:00"/>
    <s v="Unprod Time: Task: T SW Time Hr: .28 Time Ot: 0"/>
    <n v="8.68"/>
    <n v="2381286"/>
    <m/>
    <x v="7"/>
  </r>
  <r>
    <n v="7550"/>
    <s v="Training"/>
    <n v="142"/>
    <d v="2023-09-27T00:00:00"/>
    <s v="Unprod Time: Task: T SW Time Hr: .32 Time Ot: 0"/>
    <n v="9.92"/>
    <n v="2366330"/>
    <m/>
    <x v="7"/>
  </r>
  <r>
    <n v="7550"/>
    <s v="Training"/>
    <n v="142"/>
    <d v="2023-12-08T00:00:00"/>
    <s v="Unprod Time: Task: T SW Time Hr: .32 Time Ot: 0"/>
    <n v="9.92"/>
    <n v="2464702"/>
    <m/>
    <x v="7"/>
  </r>
  <r>
    <n v="7550"/>
    <s v="Training"/>
    <n v="142"/>
    <d v="2023-10-04T00:00:00"/>
    <s v="Unprod Time: Task: T SW Time Hr: .35 Time Ot: 0"/>
    <n v="10.85"/>
    <n v="2375724"/>
    <m/>
    <x v="7"/>
  </r>
  <r>
    <n v="7550"/>
    <s v="Training"/>
    <n v="142"/>
    <d v="2023-09-18T00:00:00"/>
    <s v="Unprod Time: Task: T SW Time Hr: .37 Time Ot: 0"/>
    <n v="11.47"/>
    <n v="2353657"/>
    <m/>
    <x v="7"/>
  </r>
  <r>
    <n v="7550"/>
    <s v="Training"/>
    <n v="142"/>
    <d v="2023-06-01T00:00:00"/>
    <s v="Unprod Time: Task: T SW Time Hr: .48 Time Ot: 0"/>
    <n v="14.88"/>
    <n v="2218107"/>
    <m/>
    <x v="7"/>
  </r>
  <r>
    <n v="7550"/>
    <s v="Training"/>
    <n v="142"/>
    <d v="2023-09-15T00:00:00"/>
    <s v="Unprod Time: Task: T SW Time Hr: .5 Time Ot: .03"/>
    <n v="16.43"/>
    <n v="2351541"/>
    <m/>
    <x v="7"/>
  </r>
  <r>
    <n v="7550"/>
    <s v="Training"/>
    <n v="142"/>
    <d v="2024-01-31T00:00:00"/>
    <s v="Unprod Time: Task: T SW Time Hr: .53 Time Ot: 0"/>
    <n v="16.43"/>
    <n v="2527813"/>
    <m/>
    <x v="7"/>
  </r>
  <r>
    <n v="7550"/>
    <s v="Training"/>
    <n v="142"/>
    <d v="2023-10-05T00:00:00"/>
    <s v="Unprod Time: Task: T SW Time Hr: .55 Time Ot: 0"/>
    <n v="17.05"/>
    <n v="2377397"/>
    <m/>
    <x v="7"/>
  </r>
  <r>
    <n v="7550"/>
    <s v="Training"/>
    <n v="142"/>
    <d v="2023-09-19T00:00:00"/>
    <s v="Unprod Time: Task: T SW Time Hr: .58 Time Ot: 0"/>
    <n v="17.98"/>
    <n v="2355165"/>
    <m/>
    <x v="7"/>
  </r>
  <r>
    <n v="7550"/>
    <s v="Training"/>
    <n v="140"/>
    <d v="2024-02-29T00:00:00"/>
    <s v="Unprod Time: Task: T SW Time Hr: .62 Time Ot: 0"/>
    <n v="0"/>
    <n v="2568513"/>
    <m/>
    <x v="7"/>
  </r>
  <r>
    <n v="7550"/>
    <s v="Training"/>
    <n v="142"/>
    <d v="2023-05-03T00:00:00"/>
    <s v="Unprod Time: Task: T SW Time Hr: .63 Time Ot: 0"/>
    <n v="19.53"/>
    <n v="2179190"/>
    <m/>
    <x v="7"/>
  </r>
  <r>
    <n v="7550"/>
    <s v="Training"/>
    <n v="142"/>
    <d v="2023-10-02T00:00:00"/>
    <s v="Unprod Time: Task: T SW Time Hr: .63 Time Ot: 0"/>
    <n v="19.53"/>
    <n v="2373760"/>
    <m/>
    <x v="7"/>
  </r>
  <r>
    <n v="7550"/>
    <s v="Training"/>
    <n v="142"/>
    <d v="2023-07-03T00:00:00"/>
    <s v="Unprod Time: Task: T SW Time Hr: .67 Time Ot: 0"/>
    <n v="20.77"/>
    <n v="2257223"/>
    <m/>
    <x v="7"/>
  </r>
  <r>
    <n v="7550"/>
    <s v="Training"/>
    <n v="142"/>
    <d v="2023-07-27T00:00:00"/>
    <s v="Unprod Time: Task: T SW Time Hr: .67 Time Ot: 0"/>
    <n v="20.77"/>
    <n v="2286910"/>
    <m/>
    <x v="7"/>
  </r>
  <r>
    <n v="7550"/>
    <s v="Training"/>
    <n v="142"/>
    <d v="2024-02-05T00:00:00"/>
    <s v="Unprod Time: Task: T SW Time Hr: .7 Time Ot: 0"/>
    <n v="21.7"/>
    <n v="2533940"/>
    <m/>
    <x v="7"/>
  </r>
  <r>
    <n v="7550"/>
    <s v="Training"/>
    <n v="142"/>
    <d v="2023-05-12T00:00:00"/>
    <s v="Unprod Time: Task: T SW Time Hr: .73 Time Ot: .1"/>
    <n v="25.73"/>
    <n v="2191924"/>
    <m/>
    <x v="7"/>
  </r>
  <r>
    <n v="7550"/>
    <s v="Training"/>
    <n v="142"/>
    <d v="2023-10-05T00:00:00"/>
    <s v="Unprod Time: Task: T SW Time Hr: .73 Time Ot: 0"/>
    <n v="22.63"/>
    <n v="2377396"/>
    <m/>
    <x v="7"/>
  </r>
  <r>
    <n v="7550"/>
    <s v="Training"/>
    <n v="142"/>
    <d v="2023-10-05T00:00:00"/>
    <s v="Unprod Time: Task: T SW Time Hr: .77 Time Ot: 0"/>
    <n v="23.87"/>
    <n v="2377398"/>
    <m/>
    <x v="7"/>
  </r>
  <r>
    <n v="7550"/>
    <s v="Training"/>
    <n v="142"/>
    <d v="2023-06-01T00:00:00"/>
    <s v="Unprod Time: Task: T SW Time Hr: .82 Time Ot: 0"/>
    <n v="25.42"/>
    <n v="2218106"/>
    <m/>
    <x v="7"/>
  </r>
  <r>
    <n v="7550"/>
    <s v="Training"/>
    <n v="142"/>
    <d v="2023-09-13T00:00:00"/>
    <s v="Unprod Time: Task: T SW Time Hr: .82 Time Ot: 0"/>
    <n v="25.42"/>
    <n v="2348174"/>
    <m/>
    <x v="7"/>
  </r>
  <r>
    <n v="7550"/>
    <s v="Training"/>
    <n v="142"/>
    <d v="2023-10-02T00:00:00"/>
    <s v="Unprod Time: Task: T SW Time Hr: .82 Time Ot: 0"/>
    <n v="25.42"/>
    <n v="2373761"/>
    <m/>
    <x v="7"/>
  </r>
  <r>
    <n v="7550"/>
    <s v="Training"/>
    <n v="142"/>
    <d v="2024-01-12T00:00:00"/>
    <s v="Unprod Time: Task: T SW Time Hr: .88 Time Ot: 0"/>
    <n v="27.28"/>
    <n v="2504380"/>
    <m/>
    <x v="7"/>
  </r>
  <r>
    <n v="7550"/>
    <s v="Training"/>
    <n v="147"/>
    <d v="2023-03-02T00:00:00"/>
    <s v="Unprod Time: Task: T SW Time Hr: .95 Time Ot: 0"/>
    <n v="27.55"/>
    <n v="2104313"/>
    <m/>
    <x v="7"/>
  </r>
  <r>
    <n v="7550"/>
    <s v="Training"/>
    <n v="142"/>
    <d v="2023-08-15T00:00:00"/>
    <s v="Unprod Time: Task: T SW Time Hr: .95 Time Ot: 0"/>
    <n v="29.45"/>
    <n v="2310555"/>
    <m/>
    <x v="7"/>
  </r>
  <r>
    <n v="7550"/>
    <s v="Training"/>
    <n v="142"/>
    <d v="2023-09-27T00:00:00"/>
    <s v="Unprod Time: Task: T SW Time Hr: 0 Time Ot: 0"/>
    <n v="0"/>
    <n v="2366332"/>
    <m/>
    <x v="7"/>
  </r>
  <r>
    <n v="7550"/>
    <s v="Training"/>
    <n v="142"/>
    <d v="2024-01-30T00:00:00"/>
    <s v="Unprod Time: Task: T SW Time Hr: 0 Time Ot: 0"/>
    <n v="0"/>
    <n v="2525569"/>
    <m/>
    <x v="7"/>
  </r>
  <r>
    <n v="7550"/>
    <s v="Training"/>
    <n v="142"/>
    <d v="2023-09-29T00:00:00"/>
    <s v="Unprod Time: Task: T SW Time Hr: 1.03 Time Ot: 0"/>
    <n v="31.93"/>
    <n v="2370071"/>
    <m/>
    <x v="7"/>
  </r>
  <r>
    <n v="7550"/>
    <s v="Training"/>
    <n v="142"/>
    <d v="2023-06-09T00:00:00"/>
    <s v="Unprod Time: Task: T SW Time Hr: 1.2 Time Ot: 0"/>
    <n v="37.200000000000003"/>
    <n v="2227137"/>
    <m/>
    <x v="7"/>
  </r>
  <r>
    <n v="7550"/>
    <s v="Training"/>
    <n v="142"/>
    <d v="2023-09-19T00:00:00"/>
    <s v="Unprod Time: Task: T SW Time Hr: 1.25 Time Ot: 0"/>
    <n v="38.75"/>
    <n v="2355166"/>
    <m/>
    <x v="7"/>
  </r>
  <r>
    <n v="7550"/>
    <s v="Training"/>
    <n v="142"/>
    <d v="2023-07-27T00:00:00"/>
    <s v="Unprod Time: Task: T SW Time Hr: 1.28 Time Ot: 0"/>
    <n v="39.68"/>
    <n v="2286908"/>
    <m/>
    <x v="7"/>
  </r>
  <r>
    <n v="7550"/>
    <s v="Training"/>
    <n v="142"/>
    <d v="2023-11-01T00:00:00"/>
    <s v="Unprod Time: Task: T SW Time Hr: 1.6 Time Ot: 0"/>
    <n v="49.6"/>
    <n v="2411733"/>
    <m/>
    <x v="7"/>
  </r>
  <r>
    <n v="7550"/>
    <s v="Training"/>
    <n v="142"/>
    <d v="2023-10-06T00:00:00"/>
    <s v="Unprod Time: Task: T SW Time Hr: 1.62 Time Ot: .02"/>
    <n v="50.84"/>
    <n v="2379243"/>
    <m/>
    <x v="7"/>
  </r>
  <r>
    <n v="7550"/>
    <s v="Training"/>
    <n v="142"/>
    <d v="2024-01-18T00:00:00"/>
    <s v="Unprod Time: Task: T SW Time Hr: 1.75 Time Ot: 0"/>
    <n v="54.25"/>
    <n v="2511675"/>
    <m/>
    <x v="7"/>
  </r>
  <r>
    <n v="7550"/>
    <s v="Training"/>
    <n v="142"/>
    <d v="2024-02-08T00:00:00"/>
    <s v="Unprod Time: Task: T SW Time Hr: 2.03 Time Ot: 0"/>
    <n v="62.93"/>
    <n v="2537307"/>
    <m/>
    <x v="7"/>
  </r>
  <r>
    <n v="7550"/>
    <s v="Training"/>
    <n v="142"/>
    <d v="2023-07-27T00:00:00"/>
    <s v="Unprod Time: Task: T SW Time Hr: 2.05 Time Ot: 0"/>
    <n v="63.55"/>
    <n v="2286911"/>
    <m/>
    <x v="7"/>
  </r>
  <r>
    <n v="7550"/>
    <s v="Training"/>
    <n v="142"/>
    <d v="2023-08-15T00:00:00"/>
    <s v="Unprod Time: Task: T SW Time Hr: 2.05 Time Ot: 0"/>
    <n v="63.55"/>
    <n v="2310556"/>
    <m/>
    <x v="7"/>
  </r>
  <r>
    <n v="7550"/>
    <s v="Training"/>
    <n v="142"/>
    <d v="2023-10-04T00:00:00"/>
    <s v="Unprod Time: Task: T SW Time Hr: 2.25 Time Ot: 0"/>
    <n v="69.75"/>
    <n v="2375725"/>
    <m/>
    <x v="7"/>
  </r>
  <r>
    <n v="7550"/>
    <s v="Training"/>
    <n v="142"/>
    <d v="2023-11-03T00:00:00"/>
    <s v="Unprod Time: Task: T SW Time Hr: 2.65 Time Ot: 0"/>
    <n v="82.15"/>
    <n v="2415243"/>
    <m/>
    <x v="7"/>
  </r>
  <r>
    <n v="7550"/>
    <s v="Training"/>
    <n v="142"/>
    <d v="2024-01-09T00:00:00"/>
    <s v="Unprod Time: Task: T SW Time Hr: 3 Time Ot: 0"/>
    <n v="93"/>
    <n v="2499116"/>
    <m/>
    <x v="7"/>
  </r>
  <r>
    <n v="7550"/>
    <s v="Training"/>
    <n v="147"/>
    <d v="2023-03-14T00:00:00"/>
    <s v="Unprod Time: Task: T SW Time Hr: 3.27 Time Ot: 0"/>
    <n v="94.83"/>
    <n v="2119263"/>
    <m/>
    <x v="7"/>
  </r>
  <r>
    <n v="7550"/>
    <s v="Training"/>
    <n v="142"/>
    <d v="2024-01-10T00:00:00"/>
    <s v="Unprod Time: Task: T SW Time Hr: 3.4 Time Ot: 0"/>
    <n v="105.4"/>
    <n v="2500691"/>
    <m/>
    <x v="7"/>
  </r>
  <r>
    <n v="7550"/>
    <s v="Training"/>
    <n v="140"/>
    <d v="2023-10-16T00:00:00"/>
    <s v="Unprod Time: Task: T TD Time Hr: .07 Time Ot: 0"/>
    <n v="0"/>
    <n v="2390899"/>
    <m/>
    <x v="7"/>
  </r>
  <r>
    <n v="7550"/>
    <s v="Training"/>
    <n v="140"/>
    <d v="2023-11-29T00:00:00"/>
    <s v="Unprod Time: Task: T TD Time Hr: .15 Time Ot: 0"/>
    <n v="0"/>
    <n v="2449908"/>
    <m/>
    <x v="7"/>
  </r>
  <r>
    <n v="7550"/>
    <s v="Training"/>
    <n v="140"/>
    <d v="2023-10-16T00:00:00"/>
    <s v="Unprod Time: Task: T TD Time Hr: .48 Time Ot: 0"/>
    <n v="0"/>
    <n v="2390900"/>
    <m/>
    <x v="7"/>
  </r>
  <r>
    <n v="7550"/>
    <s v="Training"/>
    <n v="140"/>
    <d v="2024-02-12T00:00:00"/>
    <s v="Unprod Time: Task: T TD Time Hr: .78 Time Ot: 0"/>
    <n v="0"/>
    <n v="2541965"/>
    <m/>
    <x v="7"/>
  </r>
  <r>
    <n v="7550"/>
    <s v="Training"/>
    <n v="140"/>
    <d v="2024-02-12T00:00:00"/>
    <s v="Unprod Time: Task: T TD Time Hr: 1.02 Time Ot: 0"/>
    <n v="0"/>
    <n v="2541967"/>
    <m/>
    <x v="7"/>
  </r>
  <r>
    <n v="7550"/>
    <s v="Training"/>
    <n v="140"/>
    <d v="2024-02-13T00:00:00"/>
    <s v="Unprod Time: Task: T TD Time Hr: 2.07 Time Ot: 0"/>
    <n v="0"/>
    <n v="2543617"/>
    <m/>
    <x v="7"/>
  </r>
  <r>
    <n v="7550"/>
    <s v="Training"/>
    <n v="240"/>
    <d v="2023-11-20T00:00:00"/>
    <s v="Unprod Time: Task: T TIMS Time Hr: .05 Time Ot: 0"/>
    <n v="1.9"/>
    <n v="2436007"/>
    <m/>
    <x v="7"/>
  </r>
  <r>
    <n v="7550"/>
    <s v="Training"/>
    <n v="240"/>
    <d v="2023-11-24T00:00:00"/>
    <s v="Unprod Time: Task: T TIMS Time Hr: .05 Time Ot: 0"/>
    <n v="1.9"/>
    <n v="2443584"/>
    <m/>
    <x v="7"/>
  </r>
  <r>
    <n v="7550"/>
    <s v="Training"/>
    <n v="240"/>
    <d v="2023-12-04T00:00:00"/>
    <s v="Unprod Time: Task: T TIMS Time Hr: .25 Time Ot: 0"/>
    <n v="9.5"/>
    <n v="2457056"/>
    <m/>
    <x v="7"/>
  </r>
  <r>
    <n v="7550"/>
    <s v="Training"/>
    <n v="240"/>
    <d v="2023-12-14T00:00:00"/>
    <s v="Unprod Time: Task: T TIMS Time Hr: .27 Time Ot: 0"/>
    <n v="10.26"/>
    <n v="2472810"/>
    <m/>
    <x v="7"/>
  </r>
  <r>
    <n v="7550"/>
    <s v="Training"/>
    <n v="240"/>
    <d v="2023-12-28T00:00:00"/>
    <s v="Unprod Time: Task: T TIMS Time Hr: .32 Time Ot: 0"/>
    <n v="12.16"/>
    <n v="2488786"/>
    <m/>
    <x v="7"/>
  </r>
  <r>
    <n v="7550"/>
    <s v="Training"/>
    <n v="240"/>
    <d v="2023-11-06T00:00:00"/>
    <s v="Unprod Time: Task: T TIMS Time Hr: .35 Time Ot: 0"/>
    <n v="13.3"/>
    <n v="2417397"/>
    <m/>
    <x v="7"/>
  </r>
  <r>
    <n v="7550"/>
    <s v="Training"/>
    <n v="240"/>
    <d v="2023-12-04T00:00:00"/>
    <s v="Unprod Time: Task: T TIMS Time Hr: .38 Time Ot: 0"/>
    <n v="14.44"/>
    <n v="2457055"/>
    <m/>
    <x v="7"/>
  </r>
  <r>
    <n v="7550"/>
    <s v="Training"/>
    <n v="240"/>
    <d v="2023-12-21T00:00:00"/>
    <s v="Unprod Time: Task: T TIMS Time Hr: .42 Time Ot: 0"/>
    <n v="15.96"/>
    <n v="2483431"/>
    <m/>
    <x v="7"/>
  </r>
  <r>
    <n v="7550"/>
    <s v="Training"/>
    <n v="240"/>
    <d v="2023-12-01T00:00:00"/>
    <s v="Unprod Time: Task: T TIMS Time Hr: .47 Time Ot: 0"/>
    <n v="17.86"/>
    <n v="2454780"/>
    <m/>
    <x v="7"/>
  </r>
  <r>
    <n v="7550"/>
    <s v="Training"/>
    <n v="240"/>
    <d v="2023-12-19T00:00:00"/>
    <s v="Unprod Time: Task: T TIMS Time Hr: .5 Time Ot: 0"/>
    <n v="19"/>
    <n v="2479366"/>
    <m/>
    <x v="7"/>
  </r>
  <r>
    <n v="7550"/>
    <s v="Training"/>
    <n v="240"/>
    <d v="2023-11-17T00:00:00"/>
    <s v="Unprod Time: Task: T TIMS Time Hr: .62 Time Ot: 0"/>
    <n v="23.56"/>
    <n v="2433946"/>
    <m/>
    <x v="7"/>
  </r>
  <r>
    <n v="7550"/>
    <s v="Training"/>
    <n v="240"/>
    <d v="2023-11-24T00:00:00"/>
    <s v="Unprod Time: Task: T TIMS Time Hr: .87 Time Ot: 0"/>
    <n v="33.06"/>
    <n v="2443585"/>
    <m/>
    <x v="7"/>
  </r>
  <r>
    <n v="7550"/>
    <s v="Training"/>
    <n v="240"/>
    <d v="2023-12-19T00:00:00"/>
    <s v="Unprod Time: Task: T TIMS Time Hr: 2.1 Time Ot: 0"/>
    <n v="79.8"/>
    <n v="2479365"/>
    <m/>
    <x v="7"/>
  </r>
  <r>
    <n v="7550"/>
    <s v="Training"/>
    <n v="240"/>
    <d v="2023-11-28T00:00:00"/>
    <s v="Unprod Time: Task: T WZ Time Hr: .1 Time Ot: 0"/>
    <n v="3.4"/>
    <n v="2447721"/>
    <m/>
    <x v="7"/>
  </r>
  <r>
    <n v="7550"/>
    <s v="Training"/>
    <n v="240"/>
    <d v="2023-08-29T00:00:00"/>
    <s v="Unprod Time: Task: T WZ Time Hr: .13 Time Ot: 0"/>
    <n v="4.42"/>
    <n v="2328700"/>
    <m/>
    <x v="7"/>
  </r>
  <r>
    <n v="7550"/>
    <s v="Training"/>
    <n v="240"/>
    <d v="2024-01-26T00:00:00"/>
    <s v="Unprod Time: Task: T WZ Time Hr: .2 Time Ot: 0"/>
    <n v="7"/>
    <n v="2523171"/>
    <m/>
    <x v="7"/>
  </r>
  <r>
    <n v="7550"/>
    <s v="Training"/>
    <n v="240"/>
    <d v="2023-09-08T00:00:00"/>
    <s v="Unprod Time: Task: T WZ Time Hr: .77 Time Ot: 0"/>
    <n v="26.18"/>
    <n v="2342798"/>
    <m/>
    <x v="7"/>
  </r>
  <r>
    <n v="7550"/>
    <s v="Training"/>
    <n v="240"/>
    <d v="2023-06-07T00:00:00"/>
    <s v="Unprod Time: Task: T WZ Time Hr: .87 Time Ot: 0"/>
    <n v="29.58"/>
    <n v="2223495"/>
    <m/>
    <x v="7"/>
  </r>
  <r>
    <n v="7550"/>
    <s v="Training"/>
    <n v="240"/>
    <d v="2023-05-12T00:00:00"/>
    <s v="Unprod Time: Task: T WZ Time Hr: 1.27 Time Ot: 0"/>
    <n v="43.18"/>
    <n v="2191967"/>
    <m/>
    <x v="7"/>
  </r>
  <r>
    <n v="7550"/>
    <s v="Training"/>
    <n v="240"/>
    <d v="2024-01-26T00:00:00"/>
    <s v="Unprod Time: Task: T WZ Time Hr: 1.68 Time Ot: 0"/>
    <n v="58.8"/>
    <n v="2523173"/>
    <m/>
    <x v="7"/>
  </r>
  <r>
    <n v="7550"/>
    <s v="Training"/>
    <n v="240"/>
    <d v="2023-12-19T00:00:00"/>
    <s v="Unprod Time: Task: T WZ Time Hr: 2.15 Time Ot: 0"/>
    <n v="75.25"/>
    <n v="2479369"/>
    <m/>
    <x v="7"/>
  </r>
  <r>
    <n v="7550"/>
    <s v="Training"/>
    <n v="140"/>
    <d v="2023-03-14T00:00:00"/>
    <s v="Vehicle inspection services nz"/>
    <n v="2086.96"/>
    <n v="2126640"/>
    <s v="Vehicle inspection services nz"/>
    <x v="11"/>
  </r>
  <r>
    <n v="7550"/>
    <s v="Training"/>
    <n v="240"/>
    <d v="2023-06-01T00:00:00"/>
    <s v="Vehicle inspection services nz"/>
    <n v="1022.32"/>
    <n v="2248642"/>
    <s v="Vehicle inspection services nz"/>
    <x v="11"/>
  </r>
  <r>
    <n v="7550"/>
    <s v="Training"/>
    <n v="140"/>
    <d v="2023-07-31T00:00:00"/>
    <s v="Vehicle inspection services nz"/>
    <n v="2157.67"/>
    <n v="2289557"/>
    <s v="Vehicle inspection services nz"/>
    <x v="11"/>
  </r>
  <r>
    <n v="7550"/>
    <s v="Training"/>
    <n v="340"/>
    <d v="2023-05-28T00:00:00"/>
    <s v="Vehicle inspection services nz - complete review of vis and carry out training "/>
    <n v="1536.68"/>
    <n v="2226454"/>
    <s v="Vehicle inspection services nz"/>
    <x v="11"/>
  </r>
  <r>
    <n v="7550"/>
    <s v="Training"/>
    <n v="142"/>
    <d v="2023-07-31T00:00:00"/>
    <s v="Visa Business Statement- Fraser (6834)"/>
    <n v="404.96"/>
    <n v="2289934"/>
    <s v="Visa Business Statement- Fraser (6834)"/>
    <x v="0"/>
  </r>
  <r>
    <n v="7550"/>
    <s v="Training"/>
    <n v="142"/>
    <d v="2023-08-28T00:00:00"/>
    <s v="Visa Business Statement- Fraser (6834)"/>
    <n v="916.57"/>
    <n v="2326342"/>
    <s v="Visa Business Statement- Fraser (6834)"/>
    <x v="0"/>
  </r>
  <r>
    <n v="7550"/>
    <s v="Training"/>
    <n v="142"/>
    <d v="2023-08-28T00:00:00"/>
    <s v="Visa Business Statement- Fraser (6834)"/>
    <n v="-313.04000000000002"/>
    <n v="2326344"/>
    <s v="Visa Business Statement- Fraser (6834)"/>
    <x v="0"/>
  </r>
  <r>
    <n v="7550"/>
    <s v="Training"/>
    <n v="150"/>
    <d v="2023-12-12T00:00:00"/>
    <s v="Visa Business Statement- Fraser (6834)"/>
    <n v="159.96"/>
    <n v="2468007"/>
    <s v="Visa Business Statement- Fraser (6834)"/>
    <x v="0"/>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6">
  <r>
    <n v="7040"/>
    <s v="Vehicle Delivery Expense"/>
    <n v="110"/>
    <d v="2024-02-29T00:00:00"/>
    <s v="0224 - EOM - Vehicle Delivery Expenses"/>
    <m/>
    <n v="-4330"/>
    <x v="0"/>
  </r>
  <r>
    <n v="7040"/>
    <s v="Vehicle Delivery Expense"/>
    <n v="210"/>
    <d v="2024-02-29T00:00:00"/>
    <s v="0224 - EOM - Vehicle Delivery Expenses"/>
    <m/>
    <n v="-2340"/>
    <x v="0"/>
  </r>
  <r>
    <n v="7040"/>
    <s v="Vehicle Delivery Expense"/>
    <n v="110"/>
    <d v="2024-02-29T00:00:00"/>
    <s v="0224- EOM Vehicle Expenses reco"/>
    <m/>
    <n v="3832.17"/>
    <x v="0"/>
  </r>
  <r>
    <n v="7040"/>
    <s v="Vehicle Delivery Expense"/>
    <n v="112"/>
    <d v="2024-02-29T00:00:00"/>
    <s v="0224- EOM Vehicle Expenses reco"/>
    <m/>
    <n v="3832.17"/>
    <x v="0"/>
  </r>
  <r>
    <n v="7040"/>
    <s v="Vehicle Delivery Expense"/>
    <n v="120"/>
    <d v="2024-02-29T00:00:00"/>
    <s v="0224- EOM Vehicle Expenses reco"/>
    <m/>
    <n v="3832.17"/>
    <x v="0"/>
  </r>
  <r>
    <n v="7040"/>
    <s v="Vehicle Delivery Expense"/>
    <n v="122"/>
    <d v="2024-02-29T00:00:00"/>
    <s v="0224- EOM Vehicle Expenses reco"/>
    <m/>
    <n v="3832.17"/>
    <x v="0"/>
  </r>
  <r>
    <n v="7040"/>
    <s v="Vehicle Delivery Expense"/>
    <n v="110"/>
    <d v="2023-05-31T00:00:00"/>
    <s v="0523 - EOM - NV &amp; UV Selling Expenses reallocation"/>
    <m/>
    <n v="3000"/>
    <x v="0"/>
  </r>
  <r>
    <n v="7040"/>
    <s v="Vehicle Delivery Expense"/>
    <n v="120"/>
    <d v="2023-05-31T00:00:00"/>
    <s v="0523 - EOM - NV &amp; UV Selling Expenses reallocation"/>
    <m/>
    <n v="-3000"/>
    <x v="0"/>
  </r>
  <r>
    <n v="7040"/>
    <s v="Vehicle Delivery Expense"/>
    <n v="100"/>
    <d v="2024-01-31T00:00:00"/>
    <s v="7040 fix"/>
    <m/>
    <n v="-360"/>
    <x v="0"/>
  </r>
  <r>
    <n v="7040"/>
    <s v="Vehicle Delivery Expense"/>
    <n v="110"/>
    <d v="2024-01-31T00:00:00"/>
    <s v="7040 fix"/>
    <m/>
    <n v="360"/>
    <x v="0"/>
  </r>
  <r>
    <n v="7040"/>
    <s v="Vehicle Delivery Expense"/>
    <n v="100"/>
    <d v="2024-02-13T00:00:00"/>
    <s v="7040 fix"/>
    <m/>
    <n v="-360"/>
    <x v="0"/>
  </r>
  <r>
    <n v="7040"/>
    <s v="Vehicle Delivery Expense"/>
    <n v="100"/>
    <d v="2024-02-13T00:00:00"/>
    <s v="7040 fix"/>
    <m/>
    <n v="360"/>
    <x v="0"/>
  </r>
  <r>
    <n v="7040"/>
    <s v="Vehicle Delivery Expense"/>
    <n v="110"/>
    <d v="2024-02-13T00:00:00"/>
    <s v="7040 fix"/>
    <m/>
    <n v="360"/>
    <x v="0"/>
  </r>
  <r>
    <n v="7040"/>
    <s v="Vehicle Delivery Expense"/>
    <n v="110"/>
    <d v="2024-02-13T00:00:00"/>
    <s v="7040 fix"/>
    <m/>
    <n v="-360"/>
    <x v="0"/>
  </r>
  <r>
    <n v="7040"/>
    <s v="Vehicle Delivery Expense"/>
    <n v="112"/>
    <d v="2023-09-25T00:00:00"/>
    <s v="A Team IT"/>
    <s v="INV-11077"/>
    <n v="420"/>
    <x v="1"/>
  </r>
  <r>
    <n v="7040"/>
    <s v="Vehicle Delivery Expense"/>
    <n v="110"/>
    <d v="2023-11-28T00:00:00"/>
    <s v="Adrian Lee"/>
    <s v="28.11.2023"/>
    <n v="26.89"/>
    <x v="2"/>
  </r>
  <r>
    <n v="7040"/>
    <s v="Vehicle Delivery Expense"/>
    <n v="110"/>
    <d v="2024-01-30T00:00:00"/>
    <s v="Adrian Lee Uber "/>
    <s v="30.01.2024"/>
    <n v="31.26"/>
    <x v="2"/>
  </r>
  <r>
    <n v="7040"/>
    <s v="Vehicle Delivery Expense"/>
    <n v="110"/>
    <d v="2024-01-31T00:00:00"/>
    <s v="Allocating Vehicle prepaid expenses to holding account"/>
    <m/>
    <n v="-5291.25"/>
    <x v="0"/>
  </r>
  <r>
    <n v="7040"/>
    <s v="Vehicle Delivery Expense"/>
    <n v="120"/>
    <d v="2024-01-31T00:00:00"/>
    <s v="Allocating Vehicle prepaid expenses to holding account"/>
    <m/>
    <n v="-5217.3900000000003"/>
    <x v="0"/>
  </r>
  <r>
    <n v="7040"/>
    <s v="Vehicle Delivery Expense"/>
    <n v="120"/>
    <d v="2024-01-31T00:00:00"/>
    <s v="Allocating Vehicle prepaid expenses to holding account"/>
    <m/>
    <n v="-738.96"/>
    <x v="0"/>
  </r>
  <r>
    <n v="7040"/>
    <s v="Vehicle Delivery Expense"/>
    <n v="120"/>
    <d v="2024-01-31T00:00:00"/>
    <s v="Allocating Vehicle prepaid expenses to holding account"/>
    <m/>
    <n v="-60"/>
    <x v="0"/>
  </r>
  <r>
    <n v="7040"/>
    <s v="Vehicle Delivery Expense"/>
    <n v="210"/>
    <d v="2024-01-31T00:00:00"/>
    <s v="Allocating Vehicle prepaid expenses to holding account"/>
    <m/>
    <n v="-5275.32"/>
    <x v="0"/>
  </r>
  <r>
    <n v="7040"/>
    <s v="Vehicle Delivery Expense"/>
    <n v="210"/>
    <d v="2024-01-31T00:00:00"/>
    <s v="Allocating Vehicle prepaid expenses to holding account"/>
    <m/>
    <n v="-2663.76"/>
    <x v="0"/>
  </r>
  <r>
    <n v="7040"/>
    <s v="Vehicle Delivery Expense"/>
    <n v="220"/>
    <d v="2024-01-31T00:00:00"/>
    <s v="Allocating Vehicle prepaid expenses to holding account"/>
    <m/>
    <n v="-5275.32"/>
    <x v="0"/>
  </r>
  <r>
    <n v="7040"/>
    <s v="Vehicle Delivery Expense"/>
    <n v="220"/>
    <d v="2024-01-31T00:00:00"/>
    <s v="Allocating Vehicle prepaid expenses to holding account"/>
    <m/>
    <n v="-2663.76"/>
    <x v="0"/>
  </r>
  <r>
    <n v="7040"/>
    <s v="Vehicle Delivery Expense"/>
    <n v="210"/>
    <d v="2023-03-31T00:00:00"/>
    <s v="Auto Logistics Ltd"/>
    <n v="4265"/>
    <n v="557.5"/>
    <x v="3"/>
  </r>
  <r>
    <n v="7040"/>
    <s v="Vehicle Delivery Expense"/>
    <n v="210"/>
    <d v="2023-04-01T00:00:00"/>
    <s v="Auto Logistics Ltd"/>
    <n v="695478"/>
    <n v="65.989999999999995"/>
    <x v="3"/>
  </r>
  <r>
    <n v="7040"/>
    <s v="Vehicle Delivery Expense"/>
    <n v="210"/>
    <d v="2023-04-11T00:00:00"/>
    <s v="Auto Logistics Ltd"/>
    <n v="695986"/>
    <n v="64.77"/>
    <x v="3"/>
  </r>
  <r>
    <n v="7040"/>
    <s v="Vehicle Delivery Expense"/>
    <n v="210"/>
    <d v="2023-04-30T00:00:00"/>
    <s v="Auto Logistics Ltd"/>
    <s v="SIN004451"/>
    <n v="191.25"/>
    <x v="3"/>
  </r>
  <r>
    <n v="7040"/>
    <s v="Vehicle Delivery Expense"/>
    <n v="220"/>
    <d v="2023-04-30T00:00:00"/>
    <s v="Auto Logistics Ltd"/>
    <s v="SIN004451"/>
    <n v="191.25"/>
    <x v="3"/>
  </r>
  <r>
    <n v="7040"/>
    <s v="Vehicle Delivery Expense"/>
    <n v="210"/>
    <d v="2023-05-31T00:00:00"/>
    <s v="Auto Logistics Ltd"/>
    <s v="SIN004540"/>
    <n v="150"/>
    <x v="3"/>
  </r>
  <r>
    <n v="7040"/>
    <s v="Vehicle Delivery Expense"/>
    <n v="220"/>
    <d v="2023-05-31T00:00:00"/>
    <s v="Auto Logistics Ltd"/>
    <s v="SIN004540"/>
    <n v="150"/>
    <x v="3"/>
  </r>
  <r>
    <n v="7040"/>
    <s v="Vehicle Delivery Expense"/>
    <n v="210"/>
    <d v="2023-06-30T00:00:00"/>
    <s v="Auto Logistics Ltd"/>
    <s v="SIN004675"/>
    <n v="50"/>
    <x v="3"/>
  </r>
  <r>
    <n v="7040"/>
    <s v="Vehicle Delivery Expense"/>
    <n v="210"/>
    <d v="2023-07-31T00:00:00"/>
    <s v="Auto Logistics Ltd"/>
    <s v="SIN004820"/>
    <n v="5"/>
    <x v="3"/>
  </r>
  <r>
    <n v="7040"/>
    <s v="Vehicle Delivery Expense"/>
    <n v="210"/>
    <d v="2023-08-31T00:00:00"/>
    <s v="Auto Logistics Ltd"/>
    <s v="SIN005036"/>
    <n v="220"/>
    <x v="3"/>
  </r>
  <r>
    <n v="7040"/>
    <s v="Vehicle Delivery Expense"/>
    <n v="110"/>
    <d v="2023-09-11T00:00:00"/>
    <s v="Auto Logistics Ltd"/>
    <s v="SIN005035"/>
    <n v="465"/>
    <x v="3"/>
  </r>
  <r>
    <n v="7040"/>
    <s v="Vehicle Delivery Expense"/>
    <n v="210"/>
    <d v="2023-11-09T00:00:00"/>
    <s v="Auto Logistics Ltd"/>
    <s v="SIN005280"/>
    <n v="550"/>
    <x v="3"/>
  </r>
  <r>
    <n v="7040"/>
    <s v="Vehicle Delivery Expense"/>
    <n v="210"/>
    <d v="2023-12-12T00:00:00"/>
    <s v="Auto Logistics Ltd"/>
    <n v="722367"/>
    <n v="416.56"/>
    <x v="3"/>
  </r>
  <r>
    <n v="7040"/>
    <s v="Vehicle Delivery Expense"/>
    <n v="210"/>
    <d v="2023-12-31T00:00:00"/>
    <s v="Auto Logistics Ltd"/>
    <s v="SIN005463"/>
    <n v="367.5"/>
    <x v="3"/>
  </r>
  <r>
    <n v="7040"/>
    <s v="Vehicle Delivery Expense"/>
    <n v="210"/>
    <d v="2024-01-31T00:00:00"/>
    <s v="Auto Logistics Ltd"/>
    <s v="SIN005584"/>
    <n v="605"/>
    <x v="3"/>
  </r>
  <r>
    <n v="7040"/>
    <s v="Vehicle Delivery Expense"/>
    <n v="210"/>
    <d v="2023-07-11T00:00:00"/>
    <s v="Auto Logistics Ltd AUTOS STORAGE"/>
    <n v="705929"/>
    <n v="63.54"/>
    <x v="3"/>
  </r>
  <r>
    <n v="7040"/>
    <s v="Vehicle Delivery Expense"/>
    <n v="110"/>
    <d v="2024-02-29T00:00:00"/>
    <s v="Auto Logistics Ltd Feb Storage at Auckland Sparky Road as per the details below"/>
    <s v="SIN005717"/>
    <n v="92.5"/>
    <x v="3"/>
  </r>
  <r>
    <n v="7040"/>
    <s v="Vehicle Delivery Expense"/>
    <n v="210"/>
    <d v="2024-02-29T00:00:00"/>
    <s v="Auto Logistics Ltd Feb Storage at Auckland Sparky Road as per the details below"/>
    <s v="SIN005717"/>
    <n v="92.5"/>
    <x v="3"/>
  </r>
  <r>
    <n v="7040"/>
    <s v="Vehicle Delivery Expense"/>
    <n v="110"/>
    <d v="2023-11-30T00:00:00"/>
    <s v="Auto Logistics Ltd November 23 storage as per attached spreedsheet"/>
    <s v="SIN005354"/>
    <n v="377.5"/>
    <x v="3"/>
  </r>
  <r>
    <n v="7040"/>
    <s v="Vehicle Delivery Expense"/>
    <n v="210"/>
    <d v="2023-11-30T00:00:00"/>
    <s v="Auto Logistics Ltd November 23 storage as per attached spreedsheet"/>
    <s v="SIN005354"/>
    <n v="377.5"/>
    <x v="3"/>
  </r>
  <r>
    <n v="7040"/>
    <s v="Vehicle Delivery Expense"/>
    <n v="110"/>
    <d v="2023-09-30T00:00:00"/>
    <s v="Auto Logistics Ltd September Storage at Auckland, Sparky Road"/>
    <s v="SIN005127"/>
    <n v="75"/>
    <x v="3"/>
  </r>
  <r>
    <n v="7040"/>
    <s v="Vehicle Delivery Expense"/>
    <n v="210"/>
    <d v="2023-09-30T00:00:00"/>
    <s v="Auto Logistics Ltd September Storage at Auckland, Sparky Road"/>
    <s v="SIN005126"/>
    <n v="215"/>
    <x v="3"/>
  </r>
  <r>
    <n v="7040"/>
    <s v="Vehicle Delivery Expense"/>
    <n v="210"/>
    <d v="2023-11-09T00:00:00"/>
    <s v="Auto Logistics Ltd Storage at Sparky Road"/>
    <s v="SIN005278"/>
    <n v="60"/>
    <x v="3"/>
  </r>
  <r>
    <n v="7040"/>
    <s v="Vehicle Delivery Expense"/>
    <n v="110"/>
    <d v="2023-08-31T00:00:00"/>
    <s v="Auto Trader Media Group onthly Premium Listing Package for North Shore Toyota and North Western Toyota"/>
    <s v="INV-21688"/>
    <n v="132"/>
    <x v="4"/>
  </r>
  <r>
    <n v="7040"/>
    <s v="Vehicle Delivery Expense"/>
    <n v="120"/>
    <d v="2023-08-31T00:00:00"/>
    <s v="Auto Trader Media Group onthly Premium Listing Package for North Shore Toyota and North Western Toyota"/>
    <s v="INV-21688"/>
    <n v="132"/>
    <x v="4"/>
  </r>
  <r>
    <n v="7040"/>
    <s v="Vehicle Delivery Expense"/>
    <n v="210"/>
    <d v="2023-08-31T00:00:00"/>
    <s v="Auto Trader Media Group onthly Premium Listing Package for North Shore Toyota and North Western Toyota"/>
    <s v="INV-21688"/>
    <n v="132"/>
    <x v="4"/>
  </r>
  <r>
    <n v="7040"/>
    <s v="Vehicle Delivery Expense"/>
    <n v="220"/>
    <d v="2023-08-31T00:00:00"/>
    <s v="Auto Trader Media Group onthly Premium Listing Package for North Shore Toyota and North Western Toyota"/>
    <s v="INV-21688"/>
    <n v="132"/>
    <x v="4"/>
  </r>
  <r>
    <n v="7040"/>
    <s v="Vehicle Delivery Expense"/>
    <n v="220"/>
    <d v="2023-05-01T00:00:00"/>
    <s v="Automotive Visuals 2005 Ltd"/>
    <n v="4250609"/>
    <n v="158.18"/>
    <x v="1"/>
  </r>
  <r>
    <n v="7040"/>
    <s v="Vehicle Delivery Expense"/>
    <n v="120"/>
    <d v="2023-08-07T00:00:00"/>
    <s v="Automotive Visuals 2005 Ltd"/>
    <n v="4251046"/>
    <n v="260.69"/>
    <x v="1"/>
  </r>
  <r>
    <n v="7040"/>
    <s v="Vehicle Delivery Expense"/>
    <n v="210"/>
    <d v="2023-09-11T00:00:00"/>
    <s v="Automotive Visuals 2005 Ltd"/>
    <n v="4251571"/>
    <n v="123.68"/>
    <x v="1"/>
  </r>
  <r>
    <n v="7040"/>
    <s v="Vehicle Delivery Expense"/>
    <n v="112"/>
    <d v="2023-09-29T00:00:00"/>
    <s v="Automotive Visuals 2005 Ltd"/>
    <n v="4251711"/>
    <n v="2273.3000000000002"/>
    <x v="1"/>
  </r>
  <r>
    <n v="7040"/>
    <s v="Vehicle Delivery Expense"/>
    <n v="210"/>
    <d v="2023-12-15T00:00:00"/>
    <s v="Automotive Visuals 2005 Ltd"/>
    <n v="4252212"/>
    <n v="153.63"/>
    <x v="1"/>
  </r>
  <r>
    <n v="7040"/>
    <s v="Vehicle Delivery Expense"/>
    <n v="220"/>
    <d v="2023-12-15T00:00:00"/>
    <s v="Automotive Visuals 2005 Ltd"/>
    <n v="4252212"/>
    <n v="153.63999999999999"/>
    <x v="1"/>
  </r>
  <r>
    <n v="7040"/>
    <s v="Vehicle Delivery Expense"/>
    <n v="112"/>
    <d v="2024-01-01T00:00:00"/>
    <s v="Automotive Visuals 2005 Ltd"/>
    <n v="4252138"/>
    <n v="4289.3"/>
    <x v="1"/>
  </r>
  <r>
    <n v="7040"/>
    <s v="Vehicle Delivery Expense"/>
    <n v="210"/>
    <d v="2024-01-30T00:00:00"/>
    <s v="Automotive Visuals 2005 Ltd"/>
    <n v="4252404"/>
    <n v="5275.32"/>
    <x v="1"/>
  </r>
  <r>
    <n v="7040"/>
    <s v="Vehicle Delivery Expense"/>
    <n v="220"/>
    <d v="2024-01-30T00:00:00"/>
    <s v="Automotive Visuals 2005 Ltd"/>
    <n v="4252404"/>
    <n v="5275.32"/>
    <x v="1"/>
  </r>
  <r>
    <n v="7040"/>
    <s v="Vehicle Delivery Expense"/>
    <n v="120"/>
    <d v="2024-02-01T00:00:00"/>
    <s v="Automotive Visuals 2005 Ltd"/>
    <n v="4252591"/>
    <n v="17.920000000000002"/>
    <x v="1"/>
  </r>
  <r>
    <n v="7040"/>
    <s v="Vehicle Delivery Expense"/>
    <n v="120"/>
    <d v="2024-02-02T00:00:00"/>
    <s v="Automotive Visuals 2005 Ltd"/>
    <n v="4252455"/>
    <n v="415.73"/>
    <x v="1"/>
  </r>
  <r>
    <n v="7040"/>
    <s v="Vehicle Delivery Expense"/>
    <n v="112"/>
    <d v="2024-02-12T00:00:00"/>
    <s v="Automotive Visuals 2005 Ltd"/>
    <n v="4252194"/>
    <n v="764.8"/>
    <x v="1"/>
  </r>
  <r>
    <n v="7040"/>
    <s v="Vehicle Delivery Expense"/>
    <n v="112"/>
    <d v="2023-05-01T00:00:00"/>
    <s v="Automotive Visuals 2005 Ltd - plate frames "/>
    <n v="4250498"/>
    <n v="16783.599999999999"/>
    <x v="1"/>
  </r>
  <r>
    <n v="7040"/>
    <s v="Vehicle Delivery Expense"/>
    <n v="110"/>
    <d v="2024-01-24T00:00:00"/>
    <s v="Automotive Visuals 2005 Ltd  Plate Frames Custom print"/>
    <n v="4252401"/>
    <n v="5291.25"/>
    <x v="1"/>
  </r>
  <r>
    <n v="7040"/>
    <s v="Vehicle Delivery Expense"/>
    <n v="120"/>
    <d v="2024-01-24T00:00:00"/>
    <s v="Automotive Visuals 2005 Ltd  Plate Frames Custom print"/>
    <n v="4252401"/>
    <n v="5217.3900000000003"/>
    <x v="1"/>
  </r>
  <r>
    <n v="7040"/>
    <s v="Vehicle Delivery Expense"/>
    <n v="210"/>
    <d v="2023-08-01T00:00:00"/>
    <s v="Automotive Visuals 2005 Ltd key tags blue"/>
    <n v="4251174"/>
    <n v="347.83"/>
    <x v="1"/>
  </r>
  <r>
    <n v="7040"/>
    <s v="Vehicle Delivery Expense"/>
    <n v="220"/>
    <d v="2023-08-01T00:00:00"/>
    <s v="Automotive Visuals 2005 Ltd key tags blue"/>
    <n v="4251174"/>
    <n v="351.1"/>
    <x v="1"/>
  </r>
  <r>
    <n v="7040"/>
    <s v="Vehicle Delivery Expense"/>
    <n v="110"/>
    <d v="2023-05-19T00:00:00"/>
    <s v="Automotive Visuals 2005 Ltd- Plain Red tags inserts and rings"/>
    <n v="4250749"/>
    <n v="390"/>
    <x v="1"/>
  </r>
  <r>
    <n v="7040"/>
    <s v="Vehicle Delivery Expense"/>
    <n v="110"/>
    <d v="2023-09-27T00:00:00"/>
    <s v="Automotive Visuals 2005 Ltd Red Tags inserts and rings"/>
    <n v="4251708"/>
    <n v="415"/>
    <x v="1"/>
  </r>
  <r>
    <n v="7040"/>
    <s v="Vehicle Delivery Expense"/>
    <n v="120"/>
    <d v="2023-11-30T00:00:00"/>
    <s v="Automotive Visuals 2005 Ltd Regos"/>
    <n v="4252116"/>
    <n v="17.86"/>
    <x v="1"/>
  </r>
  <r>
    <n v="7040"/>
    <s v="Vehicle Delivery Expense"/>
    <n v="210"/>
    <d v="2024-01-30T00:00:00"/>
    <s v="Automotive Visuals 2005 Ltd Regos 4 screen"/>
    <n v="4252405"/>
    <n v="2663.76"/>
    <x v="1"/>
  </r>
  <r>
    <n v="7040"/>
    <s v="Vehicle Delivery Expense"/>
    <n v="220"/>
    <d v="2024-01-30T00:00:00"/>
    <s v="Automotive Visuals 2005 Ltd Regos 4 screen"/>
    <n v="4252405"/>
    <n v="2663.76"/>
    <x v="1"/>
  </r>
  <r>
    <n v="7040"/>
    <s v="Vehicle Delivery Expense"/>
    <n v="120"/>
    <d v="2023-05-15T00:00:00"/>
    <s v="Automotive Visuals 2005 Ltd sale flag "/>
    <n v="4250692"/>
    <n v="1158.93"/>
    <x v="1"/>
  </r>
  <r>
    <n v="7040"/>
    <s v="Vehicle Delivery Expense"/>
    <n v="120"/>
    <d v="2024-02-09T00:00:00"/>
    <s v="Automotive Visuals 2005 Ltd Vinyl Tags Custom Flags Mixed art as per Ash/Donovan"/>
    <n v="4252382"/>
    <n v="1904"/>
    <x v="1"/>
  </r>
  <r>
    <n v="7040"/>
    <s v="Vehicle Delivery Expense"/>
    <n v="120"/>
    <d v="2024-01-08T00:00:00"/>
    <s v="Automotive Visuals 2005 Ltd Vinyl yellow"/>
    <n v="4252184"/>
    <n v="738.96"/>
    <x v="1"/>
  </r>
  <r>
    <n v="7040"/>
    <s v="Vehicle Delivery Expense"/>
    <n v="120"/>
    <d v="2023-03-06T00:00:00"/>
    <s v="Autoseen Accessories Ltd"/>
    <n v="25582"/>
    <n v="580"/>
    <x v="5"/>
  </r>
  <r>
    <n v="7040"/>
    <s v="Vehicle Delivery Expense"/>
    <n v="110"/>
    <d v="2023-04-01T00:00:00"/>
    <s v="Autoseen Accessories Ltd"/>
    <n v="25624"/>
    <n v="270"/>
    <x v="5"/>
  </r>
  <r>
    <n v="7040"/>
    <s v="Vehicle Delivery Expense"/>
    <n v="220"/>
    <d v="2023-04-01T00:00:00"/>
    <s v="Autoseen Accessories Ltd"/>
    <n v="25562"/>
    <n v="280"/>
    <x v="5"/>
  </r>
  <r>
    <n v="7040"/>
    <s v="Vehicle Delivery Expense"/>
    <n v="120"/>
    <d v="2023-05-01T00:00:00"/>
    <s v="Autoseen Accessories Ltd"/>
    <n v="25419"/>
    <n v="50"/>
    <x v="5"/>
  </r>
  <r>
    <n v="7040"/>
    <s v="Vehicle Delivery Expense"/>
    <n v="120"/>
    <d v="2023-05-04T00:00:00"/>
    <s v="Autoseen Accessories Ltd"/>
    <n v="25735"/>
    <n v="480"/>
    <x v="5"/>
  </r>
  <r>
    <n v="7040"/>
    <s v="Vehicle Delivery Expense"/>
    <n v="210"/>
    <d v="2023-06-20T00:00:00"/>
    <s v="Autoseen Accessories Ltd"/>
    <n v="25887"/>
    <n v="135"/>
    <x v="5"/>
  </r>
  <r>
    <n v="7040"/>
    <s v="Vehicle Delivery Expense"/>
    <n v="220"/>
    <d v="2023-06-20T00:00:00"/>
    <s v="Autoseen Accessories Ltd"/>
    <n v="25887"/>
    <n v="135"/>
    <x v="5"/>
  </r>
  <r>
    <n v="7040"/>
    <s v="Vehicle Delivery Expense"/>
    <n v="210"/>
    <d v="2023-06-23T00:00:00"/>
    <s v="Autoseen Accessories Ltd"/>
    <n v="25888"/>
    <n v="25"/>
    <x v="5"/>
  </r>
  <r>
    <n v="7040"/>
    <s v="Vehicle Delivery Expense"/>
    <n v="220"/>
    <d v="2023-06-23T00:00:00"/>
    <s v="Autoseen Accessories Ltd"/>
    <n v="25888"/>
    <n v="25"/>
    <x v="5"/>
  </r>
  <r>
    <n v="7040"/>
    <s v="Vehicle Delivery Expense"/>
    <n v="110"/>
    <d v="2023-07-05T00:00:00"/>
    <s v="Autoseen Accessories Ltd"/>
    <n v="25926"/>
    <n v="140"/>
    <x v="5"/>
  </r>
  <r>
    <n v="7040"/>
    <s v="Vehicle Delivery Expense"/>
    <n v="120"/>
    <d v="2023-07-05T00:00:00"/>
    <s v="Autoseen Accessories Ltd"/>
    <n v="25926"/>
    <n v="140"/>
    <x v="5"/>
  </r>
  <r>
    <n v="7040"/>
    <s v="Vehicle Delivery Expense"/>
    <n v="110"/>
    <d v="2023-09-28T00:00:00"/>
    <s v="Autoseen Accessories Ltd"/>
    <n v="26130"/>
    <n v="280"/>
    <x v="5"/>
  </r>
  <r>
    <n v="7040"/>
    <s v="Vehicle Delivery Expense"/>
    <n v="120"/>
    <d v="2023-11-01T00:00:00"/>
    <s v="Autoseen Accessories Ltd"/>
    <n v="2626"/>
    <n v="178"/>
    <x v="5"/>
  </r>
  <r>
    <n v="7040"/>
    <s v="Vehicle Delivery Expense"/>
    <n v="110"/>
    <d v="2023-12-18T00:00:00"/>
    <s v="Autoseen Accessories Ltd"/>
    <n v="26362"/>
    <n v="280"/>
    <x v="5"/>
  </r>
  <r>
    <n v="7040"/>
    <s v="Vehicle Delivery Expense"/>
    <n v="120"/>
    <d v="2024-01-30T00:00:00"/>
    <s v="Autoseen Accessories Ltd"/>
    <n v="26455"/>
    <n v="60"/>
    <x v="5"/>
  </r>
  <r>
    <n v="7040"/>
    <s v="Vehicle Delivery Expense"/>
    <n v="120"/>
    <d v="2023-09-19T00:00:00"/>
    <s v="Autoseen Accessories Ltd "/>
    <n v="26113"/>
    <n v="420"/>
    <x v="5"/>
  </r>
  <r>
    <n v="7040"/>
    <s v="Vehicle Delivery Expense"/>
    <n v="120"/>
    <d v="2023-12-04T00:00:00"/>
    <s v="Autoseen Accessories Ltd- yard tow ball covers"/>
    <n v="26268"/>
    <n v="503.75"/>
    <x v="5"/>
  </r>
  <r>
    <n v="7040"/>
    <s v="Vehicle Delivery Expense"/>
    <n v="112"/>
    <d v="2023-04-13T00:00:00"/>
    <s v="Blower Vac"/>
    <s v="PO11208191"/>
    <n v="346.96"/>
    <x v="6"/>
  </r>
  <r>
    <n v="7040"/>
    <s v="Vehicle Delivery Expense"/>
    <n v="100"/>
    <d v="2024-01-31T00:00:00"/>
    <s v="bZ4X decals for two demonstrator units, one from NST NV's and one from NWT NV's. "/>
    <s v="PO19004070"/>
    <n v="360"/>
    <x v="7"/>
  </r>
  <r>
    <n v="7040"/>
    <s v="Vehicle Delivery Expense"/>
    <n v="110"/>
    <d v="2023-10-12T00:00:00"/>
    <s v="Car Haulaways Ltd (CDG) Fuel Surcharge"/>
    <s v="SIN710513"/>
    <n v="35.36"/>
    <x v="2"/>
  </r>
  <r>
    <n v="7040"/>
    <s v="Vehicle Delivery Expense"/>
    <n v="210"/>
    <d v="2023-08-31T00:00:00"/>
    <s v="CLEANING PROD"/>
    <s v="PO24008323"/>
    <n v="839.81"/>
    <x v="8"/>
  </r>
  <r>
    <n v="7040"/>
    <s v="Vehicle Delivery Expense"/>
    <n v="220"/>
    <d v="2023-08-31T00:00:00"/>
    <s v="CLEANING PROD"/>
    <s v="PO24008323"/>
    <n v="839.8"/>
    <x v="8"/>
  </r>
  <r>
    <n v="7040"/>
    <s v="Vehicle Delivery Expense"/>
    <n v="210"/>
    <d v="2023-09-21T00:00:00"/>
    <s v="cleaning prod"/>
    <s v="PO24008388"/>
    <n v="606.82000000000005"/>
    <x v="8"/>
  </r>
  <r>
    <n v="7040"/>
    <s v="Vehicle Delivery Expense"/>
    <n v="220"/>
    <d v="2023-09-21T00:00:00"/>
    <s v="cleaning prod"/>
    <s v="PO24008388"/>
    <n v="606.83000000000004"/>
    <x v="8"/>
  </r>
  <r>
    <n v="7040"/>
    <s v="Vehicle Delivery Expense"/>
    <n v="210"/>
    <d v="2024-01-22T00:00:00"/>
    <s v="cleaning prod"/>
    <s v="PO24008669"/>
    <n v="332.08"/>
    <x v="8"/>
  </r>
  <r>
    <n v="7040"/>
    <s v="Vehicle Delivery Expense"/>
    <n v="220"/>
    <d v="2024-01-22T00:00:00"/>
    <s v="cleaning prod"/>
    <s v="PO24008669"/>
    <n v="332.09"/>
    <x v="8"/>
  </r>
  <r>
    <n v="7040"/>
    <s v="Vehicle Delivery Expense"/>
    <n v="210"/>
    <d v="2023-06-29T00:00:00"/>
    <s v="cleaning products"/>
    <s v="PO24008170"/>
    <n v="728.73"/>
    <x v="8"/>
  </r>
  <r>
    <n v="7040"/>
    <s v="Vehicle Delivery Expense"/>
    <n v="220"/>
    <d v="2023-06-29T00:00:00"/>
    <s v="cleaning products"/>
    <s v="PO24008170"/>
    <n v="728.72"/>
    <x v="8"/>
  </r>
  <r>
    <n v="7040"/>
    <s v="Vehicle Delivery Expense"/>
    <n v="210"/>
    <d v="2023-10-19T00:00:00"/>
    <s v="Cleaning products"/>
    <s v="PO24008448"/>
    <n v="973.49"/>
    <x v="8"/>
  </r>
  <r>
    <n v="7040"/>
    <s v="Vehicle Delivery Expense"/>
    <n v="220"/>
    <d v="2023-10-19T00:00:00"/>
    <s v="Cleaning products"/>
    <s v="PO24008448"/>
    <n v="719.55"/>
    <x v="8"/>
  </r>
  <r>
    <n v="7040"/>
    <s v="Vehicle Delivery Expense"/>
    <n v="210"/>
    <d v="2024-02-29T00:00:00"/>
    <s v="cleaning products"/>
    <s v="PO24008761"/>
    <n v="938.25"/>
    <x v="8"/>
  </r>
  <r>
    <n v="7040"/>
    <s v="Vehicle Delivery Expense"/>
    <n v="220"/>
    <d v="2024-02-29T00:00:00"/>
    <s v="cleaning products"/>
    <s v="PO24008761"/>
    <n v="938.26"/>
    <x v="8"/>
  </r>
  <r>
    <n v="7040"/>
    <s v="Vehicle Delivery Expense"/>
    <n v="210"/>
    <d v="2023-11-23T00:00:00"/>
    <s v="cleaning products (white spirits to workshop and cleaning to grooming sales)"/>
    <s v="PO24008528"/>
    <n v="791.3"/>
    <x v="8"/>
  </r>
  <r>
    <n v="7040"/>
    <s v="Vehicle Delivery Expense"/>
    <n v="220"/>
    <d v="2023-11-23T00:00:00"/>
    <s v="cleaning products (white spirits to workshop and cleaning to grooming sales)"/>
    <s v="PO24008528"/>
    <n v="792.56"/>
    <x v="8"/>
  </r>
  <r>
    <n v="7040"/>
    <s v="Vehicle Delivery Expense"/>
    <n v="112"/>
    <d v="2023-10-31T00:00:00"/>
    <s v="EOM Re-allocation"/>
    <m/>
    <n v="-1080"/>
    <x v="0"/>
  </r>
  <r>
    <n v="7040"/>
    <s v="Vehicle Delivery Expense"/>
    <n v="122"/>
    <d v="2023-10-31T00:00:00"/>
    <s v="EOM Re-allocation"/>
    <m/>
    <n v="1080"/>
    <x v="0"/>
  </r>
  <r>
    <n v="7040"/>
    <s v="Vehicle Delivery Expense"/>
    <n v="112"/>
    <d v="2023-11-30T00:00:00"/>
    <s v="EOM Re-allocation"/>
    <m/>
    <n v="-1447"/>
    <x v="0"/>
  </r>
  <r>
    <n v="7040"/>
    <s v="Vehicle Delivery Expense"/>
    <n v="112"/>
    <d v="2023-11-30T00:00:00"/>
    <s v="EOM Re-allocation"/>
    <m/>
    <n v="1447"/>
    <x v="0"/>
  </r>
  <r>
    <n v="7040"/>
    <s v="Vehicle Delivery Expense"/>
    <n v="112"/>
    <d v="2023-11-30T00:00:00"/>
    <s v="EOM Re-allocation"/>
    <m/>
    <n v="-1447"/>
    <x v="0"/>
  </r>
  <r>
    <n v="7040"/>
    <s v="Vehicle Delivery Expense"/>
    <n v="122"/>
    <d v="2023-11-30T00:00:00"/>
    <s v="EOM Re-allocation"/>
    <m/>
    <n v="1447"/>
    <x v="0"/>
  </r>
  <r>
    <n v="7040"/>
    <s v="Vehicle Delivery Expense"/>
    <n v="122"/>
    <d v="2023-11-30T00:00:00"/>
    <s v="EOM Re-allocation"/>
    <m/>
    <n v="-1447"/>
    <x v="0"/>
  </r>
  <r>
    <n v="7040"/>
    <s v="Vehicle Delivery Expense"/>
    <n v="122"/>
    <d v="2023-11-30T00:00:00"/>
    <s v="EOM Re-allocation"/>
    <m/>
    <n v="1447"/>
    <x v="0"/>
  </r>
  <r>
    <n v="7040"/>
    <s v="Vehicle Delivery Expense"/>
    <n v="112"/>
    <d v="2023-12-31T00:00:00"/>
    <s v="EOM Re-allocation"/>
    <m/>
    <n v="-1324"/>
    <x v="0"/>
  </r>
  <r>
    <n v="7040"/>
    <s v="Vehicle Delivery Expense"/>
    <n v="122"/>
    <d v="2023-12-31T00:00:00"/>
    <s v="EOM Re-allocation"/>
    <m/>
    <n v="1324"/>
    <x v="0"/>
  </r>
  <r>
    <n v="7040"/>
    <s v="Vehicle Delivery Expense"/>
    <n v="112"/>
    <d v="2024-01-31T00:00:00"/>
    <s v="EOM Re-allocation"/>
    <m/>
    <n v="-1287"/>
    <x v="0"/>
  </r>
  <r>
    <n v="7040"/>
    <s v="Vehicle Delivery Expense"/>
    <n v="122"/>
    <d v="2024-01-31T00:00:00"/>
    <s v="EOM Re-allocation"/>
    <m/>
    <n v="1287"/>
    <x v="0"/>
  </r>
  <r>
    <n v="7040"/>
    <s v="Vehicle Delivery Expense"/>
    <n v="112"/>
    <d v="2024-02-29T00:00:00"/>
    <s v="EOM Re-allocation"/>
    <m/>
    <n v="-1499"/>
    <x v="0"/>
  </r>
  <r>
    <n v="7040"/>
    <s v="Vehicle Delivery Expense"/>
    <n v="122"/>
    <d v="2024-02-29T00:00:00"/>
    <s v="EOM Re-allocation"/>
    <m/>
    <n v="1499"/>
    <x v="0"/>
  </r>
  <r>
    <n v="7040"/>
    <s v="Vehicle Delivery Expense"/>
    <n v="110"/>
    <d v="2023-05-22T00:00:00"/>
    <s v="grapewash 200l"/>
    <s v="PO15000550"/>
    <n v="105.97"/>
    <x v="8"/>
  </r>
  <r>
    <n v="7040"/>
    <s v="Vehicle Delivery Expense"/>
    <n v="112"/>
    <d v="2023-05-22T00:00:00"/>
    <s v="grapewash 200l"/>
    <s v="PO15000550"/>
    <n v="105.96"/>
    <x v="8"/>
  </r>
  <r>
    <n v="7040"/>
    <s v="Vehicle Delivery Expense"/>
    <n v="110"/>
    <d v="2023-03-04T00:00:00"/>
    <s v="IAuto Car Services Ltd"/>
    <n v="230055"/>
    <n v="150"/>
    <x v="9"/>
  </r>
  <r>
    <n v="7040"/>
    <s v="Vehicle Delivery Expense"/>
    <n v="112"/>
    <d v="2023-03-04T00:00:00"/>
    <s v="IAuto Car Services Ltd"/>
    <n v="230055"/>
    <n v="150"/>
    <x v="9"/>
  </r>
  <r>
    <n v="7040"/>
    <s v="Vehicle Delivery Expense"/>
    <n v="110"/>
    <d v="2023-03-11T00:00:00"/>
    <s v="IAuto Car Services Ltd"/>
    <n v="230062"/>
    <n v="200"/>
    <x v="9"/>
  </r>
  <r>
    <n v="7040"/>
    <s v="Vehicle Delivery Expense"/>
    <n v="112"/>
    <d v="2023-03-11T00:00:00"/>
    <s v="IAuto Car Services Ltd"/>
    <n v="230062"/>
    <n v="200"/>
    <x v="9"/>
  </r>
  <r>
    <n v="7040"/>
    <s v="Vehicle Delivery Expense"/>
    <n v="110"/>
    <d v="2023-03-17T00:00:00"/>
    <s v="IAuto Car Services Ltd"/>
    <n v="230069"/>
    <n v="300"/>
    <x v="9"/>
  </r>
  <r>
    <n v="7040"/>
    <s v="Vehicle Delivery Expense"/>
    <n v="110"/>
    <d v="2023-03-17T00:00:00"/>
    <s v="IAuto Car Services Ltd"/>
    <n v="230075"/>
    <n v="300"/>
    <x v="9"/>
  </r>
  <r>
    <n v="7040"/>
    <s v="Vehicle Delivery Expense"/>
    <n v="120"/>
    <d v="2023-03-31T00:00:00"/>
    <s v="IAuto Car Services Ltd"/>
    <n v="230082"/>
    <n v="300"/>
    <x v="9"/>
  </r>
  <r>
    <n v="7040"/>
    <s v="Vehicle Delivery Expense"/>
    <n v="120"/>
    <d v="2023-04-21T00:00:00"/>
    <s v="IAuto Car Services Ltd"/>
    <n v="230096"/>
    <n v="300"/>
    <x v="9"/>
  </r>
  <r>
    <n v="7040"/>
    <s v="Vehicle Delivery Expense"/>
    <n v="110"/>
    <d v="2023-04-28T00:00:00"/>
    <s v="IAuto Car Services Ltd"/>
    <n v="230102"/>
    <n v="350"/>
    <x v="9"/>
  </r>
  <r>
    <n v="7040"/>
    <s v="Vehicle Delivery Expense"/>
    <n v="120"/>
    <d v="2023-04-28T00:00:00"/>
    <s v="IAuto Car Services Ltd"/>
    <n v="230102"/>
    <n v="350"/>
    <x v="9"/>
  </r>
  <r>
    <n v="7040"/>
    <s v="Vehicle Delivery Expense"/>
    <n v="110"/>
    <d v="2023-05-05T00:00:00"/>
    <s v="IAuto Car Services Ltd"/>
    <n v="230108"/>
    <n v="300"/>
    <x v="9"/>
  </r>
  <r>
    <n v="7040"/>
    <s v="Vehicle Delivery Expense"/>
    <n v="110"/>
    <d v="2023-05-12T00:00:00"/>
    <s v="IAuto Car Services Ltd"/>
    <n v="230113"/>
    <n v="300"/>
    <x v="9"/>
  </r>
  <r>
    <n v="7040"/>
    <s v="Vehicle Delivery Expense"/>
    <n v="110"/>
    <d v="2023-05-24T00:00:00"/>
    <s v="IAuto Car Services Ltd"/>
    <n v="230118"/>
    <n v="300"/>
    <x v="9"/>
  </r>
  <r>
    <n v="7040"/>
    <s v="Vehicle Delivery Expense"/>
    <n v="120"/>
    <d v="2023-05-24T00:00:00"/>
    <s v="IAuto Car Services Ltd"/>
    <n v="230118"/>
    <n v="300"/>
    <x v="9"/>
  </r>
  <r>
    <n v="7040"/>
    <s v="Vehicle Delivery Expense"/>
    <n v="110"/>
    <d v="2023-06-09T00:00:00"/>
    <s v="IAuto Car Services Ltd"/>
    <n v="230136"/>
    <n v="150"/>
    <x v="9"/>
  </r>
  <r>
    <n v="7040"/>
    <s v="Vehicle Delivery Expense"/>
    <n v="120"/>
    <d v="2023-06-09T00:00:00"/>
    <s v="IAuto Car Services Ltd"/>
    <n v="230136"/>
    <n v="150"/>
    <x v="9"/>
  </r>
  <r>
    <n v="7040"/>
    <s v="Vehicle Delivery Expense"/>
    <n v="110"/>
    <d v="2023-06-15T00:00:00"/>
    <s v="IAuto Car Services Ltd"/>
    <n v="230142"/>
    <n v="150"/>
    <x v="9"/>
  </r>
  <r>
    <n v="7040"/>
    <s v="Vehicle Delivery Expense"/>
    <n v="120"/>
    <d v="2023-06-15T00:00:00"/>
    <s v="IAuto Car Services Ltd"/>
    <n v="230142"/>
    <n v="150"/>
    <x v="9"/>
  </r>
  <r>
    <n v="7040"/>
    <s v="Vehicle Delivery Expense"/>
    <n v="110"/>
    <d v="2023-06-23T00:00:00"/>
    <s v="IAuto Car Services Ltd"/>
    <n v="230147"/>
    <n v="250"/>
    <x v="9"/>
  </r>
  <r>
    <n v="7040"/>
    <s v="Vehicle Delivery Expense"/>
    <n v="120"/>
    <d v="2023-06-23T00:00:00"/>
    <s v="IAuto Car Services Ltd"/>
    <n v="230147"/>
    <n v="250"/>
    <x v="9"/>
  </r>
  <r>
    <n v="7040"/>
    <s v="Vehicle Delivery Expense"/>
    <n v="110"/>
    <d v="2023-07-07T00:00:00"/>
    <s v="IAuto Car Services Ltd"/>
    <n v="230159"/>
    <n v="300"/>
    <x v="9"/>
  </r>
  <r>
    <n v="7040"/>
    <s v="Vehicle Delivery Expense"/>
    <n v="120"/>
    <d v="2023-07-07T00:00:00"/>
    <s v="IAuto Car Services Ltd"/>
    <n v="230159"/>
    <n v="300"/>
    <x v="9"/>
  </r>
  <r>
    <n v="7040"/>
    <s v="Vehicle Delivery Expense"/>
    <n v="110"/>
    <d v="2023-08-05T00:00:00"/>
    <s v="IAuto Car Services Ltd"/>
    <n v="230182"/>
    <n v="300"/>
    <x v="9"/>
  </r>
  <r>
    <n v="7040"/>
    <s v="Vehicle Delivery Expense"/>
    <n v="120"/>
    <d v="2023-08-05T00:00:00"/>
    <s v="IAuto Car Services Ltd"/>
    <n v="230182"/>
    <n v="300"/>
    <x v="9"/>
  </r>
  <r>
    <n v="7040"/>
    <s v="Vehicle Delivery Expense"/>
    <n v="110"/>
    <d v="2023-08-25T00:00:00"/>
    <s v="IAuto Car Services Ltd"/>
    <n v="230198"/>
    <n v="300"/>
    <x v="9"/>
  </r>
  <r>
    <n v="7040"/>
    <s v="Vehicle Delivery Expense"/>
    <n v="120"/>
    <d v="2023-08-25T00:00:00"/>
    <s v="IAuto Car Services Ltd"/>
    <n v="230198"/>
    <n v="300"/>
    <x v="9"/>
  </r>
  <r>
    <n v="7040"/>
    <s v="Vehicle Delivery Expense"/>
    <n v="110"/>
    <d v="2023-09-08T00:00:00"/>
    <s v="IAuto Car Services Ltd"/>
    <n v="230213"/>
    <n v="300"/>
    <x v="9"/>
  </r>
  <r>
    <n v="7040"/>
    <s v="Vehicle Delivery Expense"/>
    <n v="120"/>
    <d v="2023-09-08T00:00:00"/>
    <s v="IAuto Car Services Ltd"/>
    <n v="230213"/>
    <n v="300"/>
    <x v="9"/>
  </r>
  <r>
    <n v="7040"/>
    <s v="Vehicle Delivery Expense"/>
    <n v="110"/>
    <d v="2023-09-28T00:00:00"/>
    <s v="IAuto Car Services Ltd"/>
    <n v="230224"/>
    <n v="500"/>
    <x v="9"/>
  </r>
  <r>
    <n v="7040"/>
    <s v="Vehicle Delivery Expense"/>
    <n v="120"/>
    <d v="2023-09-28T00:00:00"/>
    <s v="IAuto Car Services Ltd"/>
    <n v="230224"/>
    <n v="500"/>
    <x v="9"/>
  </r>
  <r>
    <n v="7040"/>
    <s v="Vehicle Delivery Expense"/>
    <n v="110"/>
    <d v="2023-09-29T00:00:00"/>
    <s v="IAuto Car Services Ltd"/>
    <n v="230232"/>
    <n v="300"/>
    <x v="9"/>
  </r>
  <r>
    <n v="7040"/>
    <s v="Vehicle Delivery Expense"/>
    <n v="110"/>
    <d v="2023-10-24T00:00:00"/>
    <s v="IAuto Car Services Ltd"/>
    <n v="230242"/>
    <n v="465.22"/>
    <x v="9"/>
  </r>
  <r>
    <n v="7040"/>
    <s v="Vehicle Delivery Expense"/>
    <n v="120"/>
    <d v="2023-10-24T00:00:00"/>
    <s v="IAuto Car Services Ltd"/>
    <n v="230242"/>
    <n v="434.78"/>
    <x v="9"/>
  </r>
  <r>
    <n v="7040"/>
    <s v="Vehicle Delivery Expense"/>
    <n v="110"/>
    <d v="2023-12-20T00:00:00"/>
    <s v="IAuto Car Services Ltd"/>
    <n v="230282"/>
    <n v="200"/>
    <x v="9"/>
  </r>
  <r>
    <n v="7040"/>
    <s v="Vehicle Delivery Expense"/>
    <n v="120"/>
    <d v="2023-12-20T00:00:00"/>
    <s v="IAuto Car Services Ltd"/>
    <n v="230282"/>
    <n v="200"/>
    <x v="9"/>
  </r>
  <r>
    <n v="7040"/>
    <s v="Vehicle Delivery Expense"/>
    <n v="110"/>
    <d v="2023-12-31T00:00:00"/>
    <s v="IAuto Car Services Ltd"/>
    <n v="230306"/>
    <n v="300"/>
    <x v="9"/>
  </r>
  <r>
    <n v="7040"/>
    <s v="Vehicle Delivery Expense"/>
    <n v="120"/>
    <d v="2023-12-31T00:00:00"/>
    <s v="IAuto Car Services Ltd"/>
    <n v="230306"/>
    <n v="300"/>
    <x v="9"/>
  </r>
  <r>
    <n v="7040"/>
    <s v="Vehicle Delivery Expense"/>
    <n v="110"/>
    <d v="2024-01-03T00:00:00"/>
    <s v="IAuto Car Services Ltd"/>
    <n v="230301"/>
    <n v="600"/>
    <x v="9"/>
  </r>
  <r>
    <n v="7040"/>
    <s v="Vehicle Delivery Expense"/>
    <n v="110"/>
    <d v="2024-01-05T00:00:00"/>
    <s v="IAuto Car Services Ltd"/>
    <n v="240005"/>
    <n v="400"/>
    <x v="9"/>
  </r>
  <r>
    <n v="7040"/>
    <s v="Vehicle Delivery Expense"/>
    <n v="120"/>
    <d v="2024-01-05T00:00:00"/>
    <s v="IAuto Car Services Ltd"/>
    <n v="240005"/>
    <n v="400"/>
    <x v="9"/>
  </r>
  <r>
    <n v="7040"/>
    <s v="Vehicle Delivery Expense"/>
    <n v="110"/>
    <d v="2024-02-03T00:00:00"/>
    <s v="IAuto Car Services Ltd"/>
    <n v="240029"/>
    <n v="800"/>
    <x v="9"/>
  </r>
  <r>
    <n v="7040"/>
    <s v="Vehicle Delivery Expense"/>
    <n v="110"/>
    <d v="2024-02-14T00:00:00"/>
    <s v="IAuto Car Services Ltd"/>
    <n v="240034"/>
    <n v="400"/>
    <x v="9"/>
  </r>
  <r>
    <n v="7040"/>
    <s v="Vehicle Delivery Expense"/>
    <n v="110"/>
    <d v="2024-01-26T00:00:00"/>
    <s v="IAuto Car Services Ltd cleam yard and demo cars"/>
    <n v="240024"/>
    <n v="800"/>
    <x v="9"/>
  </r>
  <r>
    <n v="7040"/>
    <s v="Vehicle Delivery Expense"/>
    <n v="110"/>
    <d v="2023-06-30T00:00:00"/>
    <s v="IAuto Car Services Ltd- clean demo and yard cars"/>
    <n v="230153"/>
    <n v="300"/>
    <x v="9"/>
  </r>
  <r>
    <n v="7040"/>
    <s v="Vehicle Delivery Expense"/>
    <n v="110"/>
    <d v="2024-02-29T00:00:00"/>
    <s v="IAuto Car Services Ltd Clean demo and yard cars "/>
    <n v="240045"/>
    <n v="400"/>
    <x v="9"/>
  </r>
  <r>
    <n v="7040"/>
    <s v="Vehicle Delivery Expense"/>
    <n v="112"/>
    <d v="2024-02-29T00:00:00"/>
    <s v="IAuto Car Services Ltd Clean demo and yard cars "/>
    <n v="240045"/>
    <n v="400"/>
    <x v="9"/>
  </r>
  <r>
    <n v="7040"/>
    <s v="Vehicle Delivery Expense"/>
    <n v="110"/>
    <d v="2023-12-14T00:00:00"/>
    <s v="IAuto Car Services Ltd CLEAN DEMO CARS AND YARD CARS "/>
    <n v="230288"/>
    <n v="400"/>
    <x v="9"/>
  </r>
  <r>
    <n v="7040"/>
    <s v="Vehicle Delivery Expense"/>
    <n v="120"/>
    <d v="2023-12-14T00:00:00"/>
    <s v="IAuto Car Services Ltd CLEAN DEMO CARS AND YARD CARS "/>
    <n v="230288"/>
    <n v="400"/>
    <x v="9"/>
  </r>
  <r>
    <n v="7040"/>
    <s v="Vehicle Delivery Expense"/>
    <n v="110"/>
    <d v="2024-02-16T00:00:00"/>
    <s v="IAuto Car Services Ltd Clean demos and yard cars "/>
    <n v="240039"/>
    <n v="800"/>
    <x v="9"/>
  </r>
  <r>
    <n v="7040"/>
    <s v="Vehicle Delivery Expense"/>
    <n v="110"/>
    <d v="2023-10-06T00:00:00"/>
    <s v="IAuto Car Services Ltd Clean Toyota Demo &amp; Yard cars "/>
    <n v="230237"/>
    <n v="300"/>
    <x v="9"/>
  </r>
  <r>
    <n v="7040"/>
    <s v="Vehicle Delivery Expense"/>
    <n v="120"/>
    <d v="2023-10-06T00:00:00"/>
    <s v="IAuto Car Services Ltd Clean Toyota Demo &amp; Yard cars "/>
    <n v="230237"/>
    <n v="300"/>
    <x v="9"/>
  </r>
  <r>
    <n v="7040"/>
    <s v="Vehicle Delivery Expense"/>
    <n v="110"/>
    <d v="2023-07-20T00:00:00"/>
    <s v="IAuto Car Services Ltd CLEAN TOYOTA DEMO AND YARD CARS "/>
    <n v="230170"/>
    <n v="300"/>
    <x v="9"/>
  </r>
  <r>
    <n v="7040"/>
    <s v="Vehicle Delivery Expense"/>
    <n v="120"/>
    <d v="2023-07-20T00:00:00"/>
    <s v="IAuto Car Services Ltd CLEAN TOYOTA DEMO AND YARD CARS "/>
    <n v="230170"/>
    <n v="300"/>
    <x v="9"/>
  </r>
  <r>
    <n v="7040"/>
    <s v="Vehicle Delivery Expense"/>
    <n v="110"/>
    <d v="2023-07-21T00:00:00"/>
    <s v="IAuto Car Services Ltd CLEAN TOYOTA DEMO AND YARD CARS "/>
    <n v="230165"/>
    <n v="300"/>
    <x v="9"/>
  </r>
  <r>
    <n v="7040"/>
    <s v="Vehicle Delivery Expense"/>
    <n v="120"/>
    <d v="2023-07-21T00:00:00"/>
    <s v="IAuto Car Services Ltd CLEAN TOYOTA DEMO AND YARD CARS "/>
    <n v="230165"/>
    <n v="300"/>
    <x v="9"/>
  </r>
  <r>
    <n v="7040"/>
    <s v="Vehicle Delivery Expense"/>
    <n v="110"/>
    <d v="2023-08-01T00:00:00"/>
    <s v="IAuto Car Services Ltd CLEAN TOYOTA DEMO AND YARD CARS "/>
    <n v="230176"/>
    <n v="800"/>
    <x v="9"/>
  </r>
  <r>
    <n v="7040"/>
    <s v="Vehicle Delivery Expense"/>
    <n v="110"/>
    <d v="2023-08-18T00:00:00"/>
    <s v="IAuto Car Services Ltd CLEAN TOYOTA DEMO AND YARD CARS "/>
    <n v="230193"/>
    <n v="400"/>
    <x v="9"/>
  </r>
  <r>
    <n v="7040"/>
    <s v="Vehicle Delivery Expense"/>
    <n v="120"/>
    <d v="2023-08-18T00:00:00"/>
    <s v="IAuto Car Services Ltd CLEAN TOYOTA DEMO AND YARD CARS "/>
    <n v="230193"/>
    <n v="400"/>
    <x v="9"/>
  </r>
  <r>
    <n v="7040"/>
    <s v="Vehicle Delivery Expense"/>
    <n v="110"/>
    <d v="2023-09-21T00:00:00"/>
    <s v="IAuto Car Services Ltd CLEAN TOYOTA DEMO AND YARD CARS "/>
    <n v="230218"/>
    <n v="300"/>
    <x v="9"/>
  </r>
  <r>
    <n v="7040"/>
    <s v="Vehicle Delivery Expense"/>
    <n v="120"/>
    <d v="2023-09-21T00:00:00"/>
    <s v="IAuto Car Services Ltd CLEAN TOYOTA DEMO AND YARD CARS "/>
    <n v="230218"/>
    <n v="300"/>
    <x v="9"/>
  </r>
  <r>
    <n v="7040"/>
    <s v="Vehicle Delivery Expense"/>
    <n v="110"/>
    <d v="2023-10-20T00:00:00"/>
    <s v="IAuto Car Services Ltd CLEAN TOYOTA DEMO AND YARD CARS "/>
    <n v="230248"/>
    <n v="400"/>
    <x v="9"/>
  </r>
  <r>
    <n v="7040"/>
    <s v="Vehicle Delivery Expense"/>
    <n v="120"/>
    <d v="2023-10-20T00:00:00"/>
    <s v="IAuto Car Services Ltd CLEAN TOYOTA DEMO AND YARD CARS "/>
    <n v="230248"/>
    <n v="400"/>
    <x v="9"/>
  </r>
  <r>
    <n v="7040"/>
    <s v="Vehicle Delivery Expense"/>
    <n v="110"/>
    <d v="2023-11-04T00:00:00"/>
    <s v="IAuto Car Services Ltd CLEAN TOYOTA DEMO AND YARD CARS "/>
    <n v="230258"/>
    <n v="400"/>
    <x v="9"/>
  </r>
  <r>
    <n v="7040"/>
    <s v="Vehicle Delivery Expense"/>
    <n v="120"/>
    <d v="2023-11-04T00:00:00"/>
    <s v="IAuto Car Services Ltd CLEAN TOYOTA DEMO AND YARD CARS "/>
    <n v="230258"/>
    <n v="400"/>
    <x v="9"/>
  </r>
  <r>
    <n v="7040"/>
    <s v="Vehicle Delivery Expense"/>
    <n v="110"/>
    <d v="2023-11-22T00:00:00"/>
    <s v="IAuto Car Services Ltd CLEAN TOYOTA DEMO AND YARD CARS "/>
    <n v="230271"/>
    <n v="300"/>
    <x v="9"/>
  </r>
  <r>
    <n v="7040"/>
    <s v="Vehicle Delivery Expense"/>
    <n v="120"/>
    <d v="2023-11-22T00:00:00"/>
    <s v="IAuto Car Services Ltd CLEAN TOYOTA DEMO AND YARD CARS "/>
    <n v="230271"/>
    <n v="300"/>
    <x v="9"/>
  </r>
  <r>
    <n v="7040"/>
    <s v="Vehicle Delivery Expense"/>
    <n v="110"/>
    <d v="2024-01-26T00:00:00"/>
    <s v="IAuto Car Services Ltd CLEAN TOYOTA DEMO AND YARD CARS "/>
    <n v="240018"/>
    <n v="600"/>
    <x v="9"/>
  </r>
  <r>
    <n v="7040"/>
    <s v="Vehicle Delivery Expense"/>
    <n v="110"/>
    <d v="2024-01-18T00:00:00"/>
    <s v="IAuto Car Services Ltd CLEAN TOYOTA DEMO AND YARD CARS CLEAN YARD STOCK CARS "/>
    <n v="240011"/>
    <n v="600"/>
    <x v="9"/>
  </r>
  <r>
    <n v="7040"/>
    <s v="Vehicle Delivery Expense"/>
    <n v="120"/>
    <d v="2024-01-18T00:00:00"/>
    <s v="IAuto Car Services Ltd CLEAN TOYOTA DEMO AND YARD CARS CLEAN YARD STOCK CARS "/>
    <n v="240011"/>
    <n v="200"/>
    <x v="9"/>
  </r>
  <r>
    <n v="7040"/>
    <s v="Vehicle Delivery Expense"/>
    <n v="110"/>
    <d v="2023-05-31T00:00:00"/>
    <s v="IAuto Car Services Ltd clean toyota demos &amp; yard cars"/>
    <n v="230129"/>
    <n v="300"/>
    <x v="9"/>
  </r>
  <r>
    <n v="7040"/>
    <s v="Vehicle Delivery Expense"/>
    <n v="120"/>
    <d v="2023-05-31T00:00:00"/>
    <s v="IAuto Car Services Ltd clean toyota demos &amp; yard cars"/>
    <n v="230129"/>
    <n v="300"/>
    <x v="9"/>
  </r>
  <r>
    <n v="7040"/>
    <s v="Vehicle Delivery Expense"/>
    <n v="110"/>
    <d v="2023-08-11T00:00:00"/>
    <s v="IAuto Car Services Ltd CLEAN TOYOTA YARD CARS "/>
    <n v="230187"/>
    <n v="300"/>
    <x v="9"/>
  </r>
  <r>
    <n v="7040"/>
    <s v="Vehicle Delivery Expense"/>
    <n v="110"/>
    <d v="2024-02-29T00:00:00"/>
    <s v="IAuto Car Services Ltd Clean yard and demo cars"/>
    <n v="240050"/>
    <n v="800"/>
    <x v="9"/>
  </r>
  <r>
    <n v="7040"/>
    <s v="Vehicle Delivery Expense"/>
    <n v="120"/>
    <d v="2023-05-26T00:00:00"/>
    <s v="IAuto Car Services Ltd Clean yard cars"/>
    <n v="230123"/>
    <n v="400"/>
    <x v="9"/>
  </r>
  <r>
    <n v="7040"/>
    <s v="Vehicle Delivery Expense"/>
    <n v="110"/>
    <d v="2023-12-15T00:00:00"/>
    <s v="IAuto Car Services Ltd- clean yard cars"/>
    <n v="230294"/>
    <n v="400"/>
    <x v="9"/>
  </r>
  <r>
    <n v="7040"/>
    <s v="Vehicle Delivery Expense"/>
    <n v="112"/>
    <d v="2023-12-15T00:00:00"/>
    <s v="IAuto Car Services Ltd- clean yard cars"/>
    <n v="230294"/>
    <n v="400"/>
    <x v="9"/>
  </r>
  <r>
    <n v="7040"/>
    <s v="Vehicle Delivery Expense"/>
    <n v="110"/>
    <d v="2023-08-31T00:00:00"/>
    <s v="IAuto Car Services Ltd Clean yard cars "/>
    <n v="230205"/>
    <n v="300"/>
    <x v="9"/>
  </r>
  <r>
    <n v="7040"/>
    <s v="Vehicle Delivery Expense"/>
    <n v="112"/>
    <d v="2023-08-31T00:00:00"/>
    <s v="IAuto Car Services Ltd Clean yard cars "/>
    <n v="230205"/>
    <n v="300"/>
    <x v="9"/>
  </r>
  <r>
    <n v="7040"/>
    <s v="Vehicle Delivery Expense"/>
    <n v="110"/>
    <d v="2023-11-10T00:00:00"/>
    <s v="IAuto Car Services Ltd- yard cars"/>
    <n v="230264"/>
    <n v="400"/>
    <x v="9"/>
  </r>
  <r>
    <n v="7040"/>
    <s v="Vehicle Delivery Expense"/>
    <n v="112"/>
    <d v="2023-11-10T00:00:00"/>
    <s v="IAuto Car Services Ltd- yard cars"/>
    <n v="230264"/>
    <n v="400"/>
    <x v="9"/>
  </r>
  <r>
    <n v="7040"/>
    <s v="Vehicle Delivery Expense"/>
    <n v="110"/>
    <d v="2023-10-27T00:00:00"/>
    <s v="IAuto Car Services LtdCLEAN TOYOTA DEMO AND YARD CAR"/>
    <n v="230253"/>
    <n v="400"/>
    <x v="9"/>
  </r>
  <r>
    <n v="7040"/>
    <s v="Vehicle Delivery Expense"/>
    <n v="120"/>
    <d v="2023-10-27T00:00:00"/>
    <s v="IAuto Car Services LtdCLEAN TOYOTA DEMO AND YARD CAR"/>
    <n v="230253"/>
    <n v="400"/>
    <x v="9"/>
  </r>
  <r>
    <n v="7040"/>
    <s v="Vehicle Delivery Expense"/>
    <n v="110"/>
    <d v="2023-11-29T00:00:00"/>
    <s v="IAuto Car Services LtdCLEAN TOYOTA DEMO AND YARD CARS "/>
    <n v="230277"/>
    <n v="173.91"/>
    <x v="9"/>
  </r>
  <r>
    <n v="7040"/>
    <s v="Vehicle Delivery Expense"/>
    <n v="120"/>
    <d v="2023-11-29T00:00:00"/>
    <s v="IAuto Car Services LtdCLEAN TOYOTA DEMO AND YARD CARS "/>
    <n v="230277"/>
    <n v="226.09"/>
    <x v="9"/>
  </r>
  <r>
    <n v="7040"/>
    <s v="Vehicle Delivery Expense"/>
    <n v="210"/>
    <d v="2023-03-07T00:00:00"/>
    <s v="JS Auto Service Limited"/>
    <n v="230305"/>
    <n v="190"/>
    <x v="9"/>
  </r>
  <r>
    <n v="7040"/>
    <s v="Vehicle Delivery Expense"/>
    <n v="220"/>
    <d v="2023-03-07T00:00:00"/>
    <s v="JS Auto Service Limited"/>
    <n v="230305"/>
    <n v="190"/>
    <x v="9"/>
  </r>
  <r>
    <n v="7040"/>
    <s v="Vehicle Delivery Expense"/>
    <n v="210"/>
    <d v="2023-03-13T00:00:00"/>
    <s v="JS Auto Service Limited"/>
    <n v="230307"/>
    <n v="180"/>
    <x v="9"/>
  </r>
  <r>
    <n v="7040"/>
    <s v="Vehicle Delivery Expense"/>
    <n v="220"/>
    <d v="2023-03-13T00:00:00"/>
    <s v="JS Auto Service Limited"/>
    <n v="230307"/>
    <n v="180"/>
    <x v="9"/>
  </r>
  <r>
    <n v="7040"/>
    <s v="Vehicle Delivery Expense"/>
    <n v="210"/>
    <d v="2023-03-28T00:00:00"/>
    <s v="JS Auto Service Limited"/>
    <n v="2303016"/>
    <n v="170"/>
    <x v="9"/>
  </r>
  <r>
    <n v="7040"/>
    <s v="Vehicle Delivery Expense"/>
    <n v="220"/>
    <d v="2023-03-28T00:00:00"/>
    <s v="JS Auto Service Limited"/>
    <n v="2303016"/>
    <n v="170"/>
    <x v="9"/>
  </r>
  <r>
    <n v="7040"/>
    <s v="Vehicle Delivery Expense"/>
    <n v="210"/>
    <d v="2023-06-09T00:00:00"/>
    <s v="JS Auto Service Limited"/>
    <n v="230605"/>
    <n v="290"/>
    <x v="9"/>
  </r>
  <r>
    <n v="7040"/>
    <s v="Vehicle Delivery Expense"/>
    <n v="220"/>
    <d v="2023-06-09T00:00:00"/>
    <s v="JS Auto Service Limited"/>
    <n v="230605"/>
    <n v="290"/>
    <x v="9"/>
  </r>
  <r>
    <n v="7040"/>
    <s v="Vehicle Delivery Expense"/>
    <n v="210"/>
    <d v="2023-06-16T00:00:00"/>
    <s v="JS Auto Service Limited"/>
    <n v="230608"/>
    <n v="265"/>
    <x v="9"/>
  </r>
  <r>
    <n v="7040"/>
    <s v="Vehicle Delivery Expense"/>
    <n v="220"/>
    <d v="2023-06-16T00:00:00"/>
    <s v="JS Auto Service Limited"/>
    <n v="230608"/>
    <n v="265"/>
    <x v="9"/>
  </r>
  <r>
    <n v="7040"/>
    <s v="Vehicle Delivery Expense"/>
    <n v="210"/>
    <d v="2023-06-28T00:00:00"/>
    <s v="JS Auto Service Limited"/>
    <n v="2306014"/>
    <n v="230"/>
    <x v="9"/>
  </r>
  <r>
    <n v="7040"/>
    <s v="Vehicle Delivery Expense"/>
    <n v="220"/>
    <d v="2023-06-28T00:00:00"/>
    <s v="JS Auto Service Limited"/>
    <n v="2306014"/>
    <n v="230"/>
    <x v="9"/>
  </r>
  <r>
    <n v="7040"/>
    <s v="Vehicle Delivery Expense"/>
    <n v="210"/>
    <d v="2023-07-05T00:00:00"/>
    <s v="JS Auto Service Limited"/>
    <n v="230701"/>
    <n v="180"/>
    <x v="9"/>
  </r>
  <r>
    <n v="7040"/>
    <s v="Vehicle Delivery Expense"/>
    <n v="220"/>
    <d v="2023-07-05T00:00:00"/>
    <s v="JS Auto Service Limited"/>
    <n v="230701"/>
    <n v="180"/>
    <x v="9"/>
  </r>
  <r>
    <n v="7040"/>
    <s v="Vehicle Delivery Expense"/>
    <n v="210"/>
    <d v="2023-07-31T00:00:00"/>
    <s v="JS Auto Service Limited"/>
    <n v="2307014"/>
    <n v="175"/>
    <x v="9"/>
  </r>
  <r>
    <n v="7040"/>
    <s v="Vehicle Delivery Expense"/>
    <n v="220"/>
    <d v="2023-07-31T00:00:00"/>
    <s v="JS Auto Service Limited"/>
    <n v="2307014"/>
    <n v="175"/>
    <x v="9"/>
  </r>
  <r>
    <n v="7040"/>
    <s v="Vehicle Delivery Expense"/>
    <n v="210"/>
    <d v="2023-08-18T00:00:00"/>
    <s v="JS Auto Service Limited"/>
    <n v="230806"/>
    <n v="190"/>
    <x v="9"/>
  </r>
  <r>
    <n v="7040"/>
    <s v="Vehicle Delivery Expense"/>
    <n v="220"/>
    <d v="2023-08-18T00:00:00"/>
    <s v="JS Auto Service Limited"/>
    <n v="230806"/>
    <n v="190"/>
    <x v="9"/>
  </r>
  <r>
    <n v="7040"/>
    <s v="Vehicle Delivery Expense"/>
    <n v="210"/>
    <d v="2023-09-19T00:00:00"/>
    <s v="JS Auto Service Limited"/>
    <n v="230904"/>
    <n v="215"/>
    <x v="9"/>
  </r>
  <r>
    <n v="7040"/>
    <s v="Vehicle Delivery Expense"/>
    <n v="220"/>
    <d v="2023-09-19T00:00:00"/>
    <s v="JS Auto Service Limited"/>
    <n v="230904"/>
    <n v="215"/>
    <x v="9"/>
  </r>
  <r>
    <n v="7040"/>
    <s v="Vehicle Delivery Expense"/>
    <n v="210"/>
    <d v="2023-10-25T00:00:00"/>
    <s v="JS Auto Service Limited"/>
    <n v="23010011"/>
    <n v="255"/>
    <x v="9"/>
  </r>
  <r>
    <n v="7040"/>
    <s v="Vehicle Delivery Expense"/>
    <n v="220"/>
    <d v="2023-10-25T00:00:00"/>
    <s v="JS Auto Service Limited"/>
    <n v="23010011"/>
    <n v="255"/>
    <x v="9"/>
  </r>
  <r>
    <n v="7040"/>
    <s v="Vehicle Delivery Expense"/>
    <n v="210"/>
    <d v="2023-11-21T00:00:00"/>
    <s v="JS Auto Service Limited"/>
    <n v="2301106"/>
    <n v="260.87"/>
    <x v="9"/>
  </r>
  <r>
    <n v="7040"/>
    <s v="Vehicle Delivery Expense"/>
    <n v="220"/>
    <d v="2023-11-21T00:00:00"/>
    <s v="JS Auto Service Limited"/>
    <n v="2301106"/>
    <n v="269.13"/>
    <x v="9"/>
  </r>
  <r>
    <n v="7040"/>
    <s v="Vehicle Delivery Expense"/>
    <n v="210"/>
    <d v="2023-12-13T00:00:00"/>
    <s v="JS Auto Service Limited"/>
    <n v="2301203"/>
    <n v="200"/>
    <x v="9"/>
  </r>
  <r>
    <n v="7040"/>
    <s v="Vehicle Delivery Expense"/>
    <n v="220"/>
    <d v="2023-12-13T00:00:00"/>
    <s v="JS Auto Service Limited"/>
    <n v="2301203"/>
    <n v="200"/>
    <x v="9"/>
  </r>
  <r>
    <n v="7040"/>
    <s v="Vehicle Delivery Expense"/>
    <n v="210"/>
    <d v="2023-12-28T00:00:00"/>
    <s v="JS Auto Service Limited"/>
    <n v="2301207"/>
    <n v="293.04000000000002"/>
    <x v="9"/>
  </r>
  <r>
    <n v="7040"/>
    <s v="Vehicle Delivery Expense"/>
    <n v="220"/>
    <d v="2023-12-28T00:00:00"/>
    <s v="JS Auto Service Limited"/>
    <n v="2301207"/>
    <n v="286.95999999999998"/>
    <x v="9"/>
  </r>
  <r>
    <n v="7040"/>
    <s v="Vehicle Delivery Expense"/>
    <n v="210"/>
    <d v="2023-05-10T00:00:00"/>
    <s v="JS Auto Service Limited- clay complete sstem"/>
    <n v="230506"/>
    <n v="34.590000000000003"/>
    <x v="9"/>
  </r>
  <r>
    <n v="7040"/>
    <s v="Vehicle Delivery Expense"/>
    <n v="220"/>
    <d v="2023-05-10T00:00:00"/>
    <s v="JS Auto Service Limited- clay complete sstem"/>
    <n v="230506"/>
    <n v="34.590000000000003"/>
    <x v="9"/>
  </r>
  <r>
    <n v="7040"/>
    <s v="Vehicle Delivery Expense"/>
    <n v="210"/>
    <d v="2024-02-05T00:00:00"/>
    <s v="JS Auto Service Limited Yard groom"/>
    <n v="240301"/>
    <n v="460"/>
    <x v="9"/>
  </r>
  <r>
    <n v="7040"/>
    <s v="Vehicle Delivery Expense"/>
    <n v="210"/>
    <d v="2023-05-12T00:00:00"/>
    <s v="JS Auto Service Limited- yard groom"/>
    <n v="230508"/>
    <n v="570"/>
    <x v="9"/>
  </r>
  <r>
    <n v="7040"/>
    <s v="Vehicle Delivery Expense"/>
    <n v="210"/>
    <d v="2023-07-18T00:00:00"/>
    <s v="JS Auto Service Limited YARD VEHICLE GROOM"/>
    <n v="230706"/>
    <n v="200"/>
    <x v="9"/>
  </r>
  <r>
    <n v="7040"/>
    <s v="Vehicle Delivery Expense"/>
    <n v="220"/>
    <d v="2023-07-18T00:00:00"/>
    <s v="JS Auto Service Limited YARD VEHICLE GROOM"/>
    <n v="230706"/>
    <n v="200"/>
    <x v="9"/>
  </r>
  <r>
    <n v="7040"/>
    <s v="Vehicle Delivery Expense"/>
    <n v="210"/>
    <d v="2023-09-20T00:00:00"/>
    <s v="JS Auto Service Limited YARD VEHICLE GROOM"/>
    <n v="230907"/>
    <n v="230"/>
    <x v="9"/>
  </r>
  <r>
    <n v="7040"/>
    <s v="Vehicle Delivery Expense"/>
    <n v="220"/>
    <d v="2023-09-20T00:00:00"/>
    <s v="JS Auto Service Limited YARD VEHICLE GROOM"/>
    <n v="230907"/>
    <n v="230"/>
    <x v="9"/>
  </r>
  <r>
    <n v="7040"/>
    <s v="Vehicle Delivery Expense"/>
    <n v="210"/>
    <d v="2023-11-06T00:00:00"/>
    <s v="JS Auto Service Limited YARD VEHICLE GROOM"/>
    <n v="2301102"/>
    <n v="276.08999999999997"/>
    <x v="9"/>
  </r>
  <r>
    <n v="7040"/>
    <s v="Vehicle Delivery Expense"/>
    <n v="220"/>
    <d v="2023-11-06T00:00:00"/>
    <s v="JS Auto Service Limited YARD VEHICLE GROOM"/>
    <n v="2301102"/>
    <n v="273.91000000000003"/>
    <x v="9"/>
  </r>
  <r>
    <n v="7040"/>
    <s v="Vehicle Delivery Expense"/>
    <n v="210"/>
    <d v="2023-12-07T00:00:00"/>
    <s v="JS Auto Service Limited YARD VEHICLE GROOM"/>
    <n v="2301201"/>
    <n v="220"/>
    <x v="9"/>
  </r>
  <r>
    <n v="7040"/>
    <s v="Vehicle Delivery Expense"/>
    <n v="220"/>
    <d v="2023-12-07T00:00:00"/>
    <s v="JS Auto Service Limited YARD VEHICLE GROOM"/>
    <n v="2301201"/>
    <n v="220"/>
    <x v="9"/>
  </r>
  <r>
    <n v="7040"/>
    <s v="Vehicle Delivery Expense"/>
    <n v="220"/>
    <d v="2023-05-01T00:00:00"/>
    <s v="JS Auto Service Limited Yard vehicle groom "/>
    <n v="230401"/>
    <n v="390"/>
    <x v="9"/>
  </r>
  <r>
    <n v="7040"/>
    <s v="Vehicle Delivery Expense"/>
    <n v="210"/>
    <d v="2023-10-13T00:00:00"/>
    <s v="JS Auto Service Limited YARD WORK"/>
    <n v="2301008"/>
    <n v="326.08999999999997"/>
    <x v="9"/>
  </r>
  <r>
    <n v="7040"/>
    <s v="Vehicle Delivery Expense"/>
    <n v="220"/>
    <d v="2023-10-13T00:00:00"/>
    <s v="JS Auto Service Limited YARD WORK"/>
    <n v="2301008"/>
    <n v="173.91"/>
    <x v="9"/>
  </r>
  <r>
    <n v="7040"/>
    <s v="Vehicle Delivery Expense"/>
    <n v="210"/>
    <d v="2024-01-16T00:00:00"/>
    <s v="JS Auto Service Limited YARD WORK"/>
    <n v="240103"/>
    <n v="225"/>
    <x v="9"/>
  </r>
  <r>
    <n v="7040"/>
    <s v="Vehicle Delivery Expense"/>
    <n v="220"/>
    <d v="2024-01-16T00:00:00"/>
    <s v="JS Auto Service Limited YARD WORK"/>
    <n v="240103"/>
    <n v="225"/>
    <x v="9"/>
  </r>
  <r>
    <n v="7040"/>
    <s v="Vehicle Delivery Expense"/>
    <n v="210"/>
    <d v="2023-05-18T00:00:00"/>
    <s v="JS Auto Service Limited- yard work"/>
    <n v="2305012"/>
    <n v="500"/>
    <x v="9"/>
  </r>
  <r>
    <n v="7040"/>
    <s v="Vehicle Delivery Expense"/>
    <n v="210"/>
    <d v="2023-04-27T00:00:00"/>
    <s v="JS Auto Service Limited- yard work NWT"/>
    <n v="230409"/>
    <n v="195"/>
    <x v="9"/>
  </r>
  <r>
    <n v="7040"/>
    <s v="Vehicle Delivery Expense"/>
    <n v="220"/>
    <d v="2023-04-27T00:00:00"/>
    <s v="JS Auto Service Limited- yard work NWT"/>
    <n v="230409"/>
    <n v="195"/>
    <x v="9"/>
  </r>
  <r>
    <n v="7040"/>
    <s v="Vehicle Delivery Expense"/>
    <n v="210"/>
    <d v="2023-07-18T00:00:00"/>
    <s v="JS One Stop Auto Touch Ltd"/>
    <n v="230706"/>
    <n v="-200"/>
    <x v="9"/>
  </r>
  <r>
    <n v="7040"/>
    <s v="Vehicle Delivery Expense"/>
    <n v="220"/>
    <d v="2023-07-18T00:00:00"/>
    <s v="JS One Stop Auto Touch Ltd"/>
    <n v="230706"/>
    <n v="-200"/>
    <x v="9"/>
  </r>
  <r>
    <n v="7040"/>
    <s v="Vehicle Delivery Expense"/>
    <n v="210"/>
    <d v="2023-07-18T00:00:00"/>
    <s v="JS One Stop Auto Touch Ltd YARD VEHICLE GROOM"/>
    <n v="230706"/>
    <n v="200"/>
    <x v="9"/>
  </r>
  <r>
    <n v="7040"/>
    <s v="Vehicle Delivery Expense"/>
    <n v="220"/>
    <d v="2023-07-18T00:00:00"/>
    <s v="JS One Stop Auto Touch Ltd YARD VEHICLE GROOM"/>
    <n v="230706"/>
    <n v="200"/>
    <x v="9"/>
  </r>
  <r>
    <n v="7040"/>
    <s v="Vehicle Delivery Expense"/>
    <n v="120"/>
    <d v="2023-12-20T00:00:00"/>
    <s v="Jump Pack for Department 120"/>
    <s v="PO19004027"/>
    <n v="181.09"/>
    <x v="1"/>
  </r>
  <r>
    <n v="7040"/>
    <s v="Vehicle Delivery Expense"/>
    <n v="110"/>
    <d v="2023-08-02T00:00:00"/>
    <s v="King Wei"/>
    <n v="2082023"/>
    <n v="36.58"/>
    <x v="2"/>
  </r>
  <r>
    <n v="7040"/>
    <s v="Vehicle Delivery Expense"/>
    <n v="110"/>
    <d v="2023-03-31T00:00:00"/>
    <s v="Max Car Groomers Limited"/>
    <n v="1211"/>
    <n v="1148"/>
    <x v="9"/>
  </r>
  <r>
    <n v="7040"/>
    <s v="Vehicle Delivery Expense"/>
    <n v="110"/>
    <d v="2023-03-31T00:00:00"/>
    <s v="Max Car Groomers Limited"/>
    <n v="1212"/>
    <n v="1052"/>
    <x v="9"/>
  </r>
  <r>
    <n v="7040"/>
    <s v="Vehicle Delivery Expense"/>
    <n v="120"/>
    <d v="2023-03-31T00:00:00"/>
    <s v="Max Car Groomers Limited"/>
    <n v="1211"/>
    <n v="1148"/>
    <x v="9"/>
  </r>
  <r>
    <n v="7040"/>
    <s v="Vehicle Delivery Expense"/>
    <n v="120"/>
    <d v="2023-03-31T00:00:00"/>
    <s v="Max Car Groomers Limited"/>
    <n v="1212"/>
    <n v="1052"/>
    <x v="9"/>
  </r>
  <r>
    <n v="7040"/>
    <s v="Vehicle Delivery Expense"/>
    <n v="110"/>
    <d v="2023-04-30T00:00:00"/>
    <s v="Max Car Groomers Limited"/>
    <n v="1226"/>
    <n v="658.75"/>
    <x v="9"/>
  </r>
  <r>
    <n v="7040"/>
    <s v="Vehicle Delivery Expense"/>
    <n v="110"/>
    <d v="2023-04-30T00:00:00"/>
    <s v="Max Car Groomers Limited"/>
    <n v="1225"/>
    <n v="1418.25"/>
    <x v="9"/>
  </r>
  <r>
    <n v="7040"/>
    <s v="Vehicle Delivery Expense"/>
    <n v="120"/>
    <d v="2023-04-30T00:00:00"/>
    <s v="Max Car Groomers Limited"/>
    <n v="1226"/>
    <n v="658.76"/>
    <x v="9"/>
  </r>
  <r>
    <n v="7040"/>
    <s v="Vehicle Delivery Expense"/>
    <n v="120"/>
    <d v="2023-04-30T00:00:00"/>
    <s v="Max Car Groomers Limited"/>
    <n v="1225"/>
    <n v="1418.25"/>
    <x v="9"/>
  </r>
  <r>
    <n v="7040"/>
    <s v="Vehicle Delivery Expense"/>
    <n v="110"/>
    <d v="2023-06-15T00:00:00"/>
    <s v="Max Car Groomers Limited"/>
    <n v="1241"/>
    <n v="1170.25"/>
    <x v="9"/>
  </r>
  <r>
    <n v="7040"/>
    <s v="Vehicle Delivery Expense"/>
    <n v="120"/>
    <d v="2023-06-15T00:00:00"/>
    <s v="Max Car Groomers Limited"/>
    <n v="1241"/>
    <n v="1170.25"/>
    <x v="9"/>
  </r>
  <r>
    <n v="7040"/>
    <s v="Vehicle Delivery Expense"/>
    <n v="110"/>
    <d v="2023-06-30T00:00:00"/>
    <s v="Max Car Groomers Limited"/>
    <n v="1253"/>
    <n v="1185.76"/>
    <x v="9"/>
  </r>
  <r>
    <n v="7040"/>
    <s v="Vehicle Delivery Expense"/>
    <n v="110"/>
    <d v="2023-06-30T00:00:00"/>
    <s v="Max Car Groomers Limited"/>
    <n v="1252"/>
    <n v="1317.5"/>
    <x v="9"/>
  </r>
  <r>
    <n v="7040"/>
    <s v="Vehicle Delivery Expense"/>
    <n v="120"/>
    <d v="2023-06-30T00:00:00"/>
    <s v="Max Car Groomers Limited"/>
    <n v="1253"/>
    <n v="1185.75"/>
    <x v="9"/>
  </r>
  <r>
    <n v="7040"/>
    <s v="Vehicle Delivery Expense"/>
    <n v="120"/>
    <d v="2023-06-30T00:00:00"/>
    <s v="Max Car Groomers Limited"/>
    <n v="1252"/>
    <n v="1317.5"/>
    <x v="9"/>
  </r>
  <r>
    <n v="7040"/>
    <s v="Vehicle Delivery Expense"/>
    <n v="110"/>
    <d v="2023-08-31T00:00:00"/>
    <s v="Max Car Groomers Limited"/>
    <n v="1274"/>
    <n v="1007.5"/>
    <x v="9"/>
  </r>
  <r>
    <n v="7040"/>
    <s v="Vehicle Delivery Expense"/>
    <n v="120"/>
    <d v="2023-08-31T00:00:00"/>
    <s v="Max Car Groomers Limited"/>
    <n v="1274"/>
    <n v="1007.5"/>
    <x v="9"/>
  </r>
  <r>
    <n v="7040"/>
    <s v="Vehicle Delivery Expense"/>
    <n v="110"/>
    <d v="2023-06-30T00:00:00"/>
    <s v="Max Car Groomers Limited Yard Service"/>
    <n v="1250"/>
    <n v="1271"/>
    <x v="9"/>
  </r>
  <r>
    <n v="7040"/>
    <s v="Vehicle Delivery Expense"/>
    <n v="120"/>
    <d v="2023-06-30T00:00:00"/>
    <s v="Max Car Groomers Limited Yard Service"/>
    <n v="1250"/>
    <n v="1271"/>
    <x v="9"/>
  </r>
  <r>
    <n v="7040"/>
    <s v="Vehicle Delivery Expense"/>
    <n v="110"/>
    <d v="2023-07-18T00:00:00"/>
    <s v="Max Car Groomers Limited Yard Service"/>
    <n v="1251"/>
    <n v="759.5"/>
    <x v="9"/>
  </r>
  <r>
    <n v="7040"/>
    <s v="Vehicle Delivery Expense"/>
    <n v="120"/>
    <d v="2023-07-18T00:00:00"/>
    <s v="Max Car Groomers Limited Yard Service"/>
    <n v="1251"/>
    <n v="759.5"/>
    <x v="9"/>
  </r>
  <r>
    <n v="7040"/>
    <s v="Vehicle Delivery Expense"/>
    <n v="110"/>
    <d v="2023-08-01T00:00:00"/>
    <s v="Max Car Groomers Limited yard service"/>
    <n v="1261"/>
    <n v="1154.76"/>
    <x v="9"/>
  </r>
  <r>
    <n v="7040"/>
    <s v="Vehicle Delivery Expense"/>
    <n v="120"/>
    <d v="2023-08-01T00:00:00"/>
    <s v="Max Car Groomers Limited yard service"/>
    <n v="1261"/>
    <n v="1154.75"/>
    <x v="9"/>
  </r>
  <r>
    <n v="7040"/>
    <s v="Vehicle Delivery Expense"/>
    <n v="110"/>
    <d v="2023-08-11T00:00:00"/>
    <s v="Max Car Groomers Limited Yard service"/>
    <n v="1262"/>
    <n v="1054"/>
    <x v="9"/>
  </r>
  <r>
    <n v="7040"/>
    <s v="Vehicle Delivery Expense"/>
    <n v="120"/>
    <d v="2023-08-11T00:00:00"/>
    <s v="Max Car Groomers Limited Yard service"/>
    <n v="1262"/>
    <n v="1054"/>
    <x v="9"/>
  </r>
  <r>
    <n v="7040"/>
    <s v="Vehicle Delivery Expense"/>
    <n v="110"/>
    <d v="2023-05-31T00:00:00"/>
    <s v="Max Car Groomers Limited yard service "/>
    <n v="1240"/>
    <n v="1286.5"/>
    <x v="9"/>
  </r>
  <r>
    <n v="7040"/>
    <s v="Vehicle Delivery Expense"/>
    <n v="120"/>
    <d v="2023-05-31T00:00:00"/>
    <s v="Max Car Groomers Limited yard service "/>
    <n v="1240"/>
    <n v="1286.5"/>
    <x v="9"/>
  </r>
  <r>
    <n v="7040"/>
    <s v="Vehicle Delivery Expense"/>
    <n v="120"/>
    <d v="2023-07-13T00:00:00"/>
    <s v="N Z Automobile Association"/>
    <s v="66911S23"/>
    <n v="27.09"/>
    <x v="2"/>
  </r>
  <r>
    <n v="7040"/>
    <s v="Vehicle Delivery Expense"/>
    <n v="120"/>
    <d v="2023-07-01T00:00:00"/>
    <s v="North Harbour Compliance"/>
    <s v="63979-1"/>
    <n v="52.17"/>
    <x v="0"/>
  </r>
  <r>
    <n v="7040"/>
    <s v="Vehicle Delivery Expense"/>
    <n v="120"/>
    <d v="2023-07-01T00:00:00"/>
    <s v="North Harbour Compliance"/>
    <s v="63979-1"/>
    <n v="-52.17"/>
    <x v="0"/>
  </r>
  <r>
    <n v="7040"/>
    <s v="Vehicle Delivery Expense"/>
    <n v="210"/>
    <d v="2023-07-28T00:00:00"/>
    <s v="Pacer Car Clean Products NZ Lt"/>
    <s v="D17353"/>
    <n v="676.14"/>
    <x v="8"/>
  </r>
  <r>
    <n v="7040"/>
    <s v="Vehicle Delivery Expense"/>
    <n v="220"/>
    <d v="2023-07-28T00:00:00"/>
    <s v="Pacer Car Clean Products NZ Lt"/>
    <s v="D17353"/>
    <n v="676.15"/>
    <x v="8"/>
  </r>
  <r>
    <n v="7040"/>
    <s v="Vehicle Delivery Expense"/>
    <n v="210"/>
    <d v="2023-11-27T00:00:00"/>
    <s v="Pacer Car Clean Products NZ Lt"/>
    <s v="205905/01"/>
    <n v="95.65"/>
    <x v="8"/>
  </r>
  <r>
    <n v="7040"/>
    <s v="Vehicle Delivery Expense"/>
    <n v="220"/>
    <d v="2023-11-27T00:00:00"/>
    <s v="Pacer Car Clean Products NZ Lt"/>
    <s v="205905/01"/>
    <n v="87.54"/>
    <x v="8"/>
  </r>
  <r>
    <n v="7040"/>
    <s v="Vehicle Delivery Expense"/>
    <n v="110"/>
    <d v="2023-11-20T00:00:00"/>
    <s v="Pacer Car Clean Products NZ Lt GRAPE WASH 200LT"/>
    <s v="205740/01"/>
    <n v="276.89"/>
    <x v="8"/>
  </r>
  <r>
    <n v="7040"/>
    <s v="Vehicle Delivery Expense"/>
    <n v="120"/>
    <d v="2023-11-20T00:00:00"/>
    <s v="Pacer Car Clean Products NZ Lt GRAPE WASH 200LT"/>
    <s v="205740/01"/>
    <n v="276.89"/>
    <x v="8"/>
  </r>
  <r>
    <n v="7040"/>
    <s v="Vehicle Delivery Expense"/>
    <n v="110"/>
    <d v="2023-11-27T00:00:00"/>
    <s v="Pacer Car Clean Products NZ Lt GRAPE WASH 20LT  MALCO PERFECT 10 AEROSOL  DRESSING  WINDOW CLEANER 20LT"/>
    <s v="D17988"/>
    <n v="562.22"/>
    <x v="8"/>
  </r>
  <r>
    <n v="7040"/>
    <s v="Vehicle Delivery Expense"/>
    <n v="110"/>
    <d v="2023-11-17T00:00:00"/>
    <s v="Prem Chand- gifts for customer"/>
    <s v="GIFTS"/>
    <n v="279.92"/>
    <x v="10"/>
  </r>
  <r>
    <n v="7040"/>
    <s v="Vehicle Delivery Expense"/>
    <n v="120"/>
    <d v="2023-09-30T00:00:00"/>
    <s v="Print Consultants Ltd"/>
    <n v="193813"/>
    <n v="82.5"/>
    <x v="1"/>
  </r>
  <r>
    <n v="7040"/>
    <s v="Vehicle Delivery Expense"/>
    <n v="210"/>
    <d v="2023-03-30T00:00:00"/>
    <s v="Products"/>
    <s v="PO24007940"/>
    <n v="545"/>
    <x v="8"/>
  </r>
  <r>
    <n v="7040"/>
    <s v="Vehicle Delivery Expense"/>
    <n v="220"/>
    <d v="2023-03-30T00:00:00"/>
    <s v="Products"/>
    <s v="PO24007940"/>
    <n v="545"/>
    <x v="8"/>
  </r>
  <r>
    <n v="7040"/>
    <s v="Vehicle Delivery Expense"/>
    <n v="110"/>
    <d v="2024-01-31T00:00:00"/>
    <s v="Recoding all the Dura seal cost to prepaid expense account"/>
    <m/>
    <n v="-2197.5"/>
    <x v="0"/>
  </r>
  <r>
    <n v="7040"/>
    <s v="Vehicle Delivery Expense"/>
    <n v="110"/>
    <d v="2024-01-31T00:00:00"/>
    <s v="Recoding all the Dura seal cost to prepaid expense account"/>
    <m/>
    <n v="-1702.5"/>
    <x v="0"/>
  </r>
  <r>
    <n v="7040"/>
    <s v="Vehicle Delivery Expense"/>
    <n v="112"/>
    <d v="2024-01-31T00:00:00"/>
    <s v="Recoding all the Dura seal cost to prepaid expense account"/>
    <m/>
    <n v="-1702.5"/>
    <x v="0"/>
  </r>
  <r>
    <n v="7040"/>
    <s v="Vehicle Delivery Expense"/>
    <n v="120"/>
    <d v="2024-01-31T00:00:00"/>
    <s v="Recoding all the Dura seal cost to prepaid expense account"/>
    <m/>
    <n v="-2197.5"/>
    <x v="0"/>
  </r>
  <r>
    <n v="7040"/>
    <s v="Vehicle Delivery Expense"/>
    <n v="112"/>
    <d v="2023-04-13T00:00:00"/>
    <s v="Repco Limited"/>
    <n v="280721380"/>
    <n v="162"/>
    <x v="1"/>
  </r>
  <r>
    <n v="7040"/>
    <s v="Vehicle Delivery Expense"/>
    <n v="110"/>
    <d v="2023-08-09T00:00:00"/>
    <s v="Staff Reimbursements"/>
    <n v="105422"/>
    <n v="7.83"/>
    <x v="2"/>
  </r>
  <r>
    <n v="7040"/>
    <s v="Vehicle Delivery Expense"/>
    <n v="120"/>
    <d v="2023-09-19T00:00:00"/>
    <s v="Staff Reimbursements James Vann Uber "/>
    <n v="12092023"/>
    <n v="38.17"/>
    <x v="2"/>
  </r>
  <r>
    <n v="7040"/>
    <s v="Vehicle Delivery Expense"/>
    <n v="112"/>
    <d v="2023-11-17T00:00:00"/>
    <s v="Staff Reimbursements- Karen Readings"/>
    <s v="GIFT"/>
    <n v="125.63"/>
    <x v="2"/>
  </r>
  <r>
    <n v="7040"/>
    <s v="Vehicle Delivery Expense"/>
    <n v="220"/>
    <d v="2023-10-11T00:00:00"/>
    <s v="Staff Reimbursements Oliver Godward"/>
    <s v="11.10.2023"/>
    <n v="65.14"/>
    <x v="2"/>
  </r>
  <r>
    <n v="7040"/>
    <s v="Vehicle Delivery Expense"/>
    <n v="110"/>
    <d v="2023-12-11T00:00:00"/>
    <s v="Staff Reimbursements uber "/>
    <n v="11122023"/>
    <n v="27.95"/>
    <x v="2"/>
  </r>
  <r>
    <n v="7040"/>
    <s v="Vehicle Delivery Expense"/>
    <n v="120"/>
    <d v="2023-04-28T00:00:00"/>
    <s v="Staff Reimbursments"/>
    <n v="28042023"/>
    <n v="50.19"/>
    <x v="2"/>
  </r>
  <r>
    <n v="7040"/>
    <s v="Vehicle Delivery Expense"/>
    <n v="110"/>
    <d v="2023-12-15T00:00:00"/>
    <s v="stuff"/>
    <s v="PO15000630"/>
    <n v="416.9"/>
    <x v="2"/>
  </r>
  <r>
    <n v="7040"/>
    <s v="Vehicle Delivery Expense"/>
    <n v="120"/>
    <d v="2023-12-15T00:00:00"/>
    <s v="stuff"/>
    <s v="PO15000630"/>
    <n v="416.9"/>
    <x v="2"/>
  </r>
  <r>
    <n v="7040"/>
    <s v="Vehicle Delivery Expense"/>
    <n v="112"/>
    <d v="2023-04-26T00:00:00"/>
    <s v="Sundry Creditors"/>
    <s v="UBER"/>
    <n v="46.83"/>
    <x v="2"/>
  </r>
  <r>
    <n v="7040"/>
    <s v="Vehicle Delivery Expense"/>
    <n v="110"/>
    <d v="2023-06-09T00:00:00"/>
    <s v="Sundry Creditors Masterdesign digital print with clear laminated protect UV "/>
    <n v="3407"/>
    <n v="900"/>
    <x v="2"/>
  </r>
  <r>
    <n v="7040"/>
    <s v="Vehicle Delivery Expense"/>
    <n v="110"/>
    <d v="2023-08-31T00:00:00"/>
    <s v="suplies"/>
    <s v="PO14020236"/>
    <n v="1171.5899999999999"/>
    <x v="8"/>
  </r>
  <r>
    <n v="7040"/>
    <s v="Vehicle Delivery Expense"/>
    <n v="120"/>
    <d v="2023-08-31T00:00:00"/>
    <s v="suplies"/>
    <s v="PO14020236"/>
    <n v="1171.5999999999999"/>
    <x v="8"/>
  </r>
  <r>
    <n v="7040"/>
    <s v="Vehicle Delivery Expense"/>
    <n v="110"/>
    <d v="2023-03-06T00:00:00"/>
    <s v="TF Group Limited"/>
    <n v="99318"/>
    <n v="1095"/>
    <x v="11"/>
  </r>
  <r>
    <n v="7040"/>
    <s v="Vehicle Delivery Expense"/>
    <n v="112"/>
    <d v="2023-03-06T00:00:00"/>
    <s v="TF Group Limited"/>
    <n v="99318"/>
    <n v="1095"/>
    <x v="11"/>
  </r>
  <r>
    <n v="7040"/>
    <s v="Vehicle Delivery Expense"/>
    <n v="110"/>
    <d v="2023-03-14T00:00:00"/>
    <s v="TF Group Limited"/>
    <n v="99429"/>
    <n v="3140"/>
    <x v="11"/>
  </r>
  <r>
    <n v="7040"/>
    <s v="Vehicle Delivery Expense"/>
    <n v="112"/>
    <d v="2023-03-14T00:00:00"/>
    <s v="TF Group Limited"/>
    <n v="99429"/>
    <n v="3140"/>
    <x v="11"/>
  </r>
  <r>
    <n v="7040"/>
    <s v="Vehicle Delivery Expense"/>
    <n v="110"/>
    <d v="2023-04-13T00:00:00"/>
    <s v="TF Group Limited"/>
    <s v="I-00099870"/>
    <n v="722.5"/>
    <x v="11"/>
  </r>
  <r>
    <n v="7040"/>
    <s v="Vehicle Delivery Expense"/>
    <n v="112"/>
    <d v="2023-04-13T00:00:00"/>
    <s v="TF Group Limited"/>
    <s v="I-00099870"/>
    <n v="722.5"/>
    <x v="11"/>
  </r>
  <r>
    <n v="7040"/>
    <s v="Vehicle Delivery Expense"/>
    <n v="210"/>
    <d v="2023-04-18T00:00:00"/>
    <s v="TF Group Limited"/>
    <n v="99871"/>
    <n v="1945"/>
    <x v="11"/>
  </r>
  <r>
    <n v="7040"/>
    <s v="Vehicle Delivery Expense"/>
    <n v="220"/>
    <d v="2023-04-18T00:00:00"/>
    <s v="TF Group Limited"/>
    <n v="99871"/>
    <n v="1945"/>
    <x v="11"/>
  </r>
  <r>
    <n v="7040"/>
    <s v="Vehicle Delivery Expense"/>
    <n v="112"/>
    <d v="2023-05-08T00:00:00"/>
    <s v="TF Group Limited"/>
    <n v="100189"/>
    <n v="86.09"/>
    <x v="11"/>
  </r>
  <r>
    <n v="7040"/>
    <s v="Vehicle Delivery Expense"/>
    <n v="210"/>
    <d v="2023-05-10T00:00:00"/>
    <s v="TF Group Limited"/>
    <n v="100232"/>
    <n v="1570"/>
    <x v="11"/>
  </r>
  <r>
    <n v="7040"/>
    <s v="Vehicle Delivery Expense"/>
    <n v="220"/>
    <d v="2023-05-10T00:00:00"/>
    <s v="TF Group Limited"/>
    <n v="100232"/>
    <n v="1570"/>
    <x v="11"/>
  </r>
  <r>
    <n v="7040"/>
    <s v="Vehicle Delivery Expense"/>
    <n v="210"/>
    <d v="2023-05-11T00:00:00"/>
    <s v="TF Group Limited"/>
    <n v="100133"/>
    <n v="1000"/>
    <x v="11"/>
  </r>
  <r>
    <n v="7040"/>
    <s v="Vehicle Delivery Expense"/>
    <n v="110"/>
    <d v="2023-05-12T00:00:00"/>
    <s v="TF Group Limited"/>
    <n v="100261"/>
    <n v="1345"/>
    <x v="11"/>
  </r>
  <r>
    <n v="7040"/>
    <s v="Vehicle Delivery Expense"/>
    <n v="112"/>
    <d v="2023-05-12T00:00:00"/>
    <s v="TF Group Limited"/>
    <n v="100261"/>
    <n v="1345"/>
    <x v="11"/>
  </r>
  <r>
    <n v="7040"/>
    <s v="Vehicle Delivery Expense"/>
    <n v="110"/>
    <d v="2023-06-26T00:00:00"/>
    <s v="TF Group Limited"/>
    <s v="SI-0010083"/>
    <n v="2115"/>
    <x v="11"/>
  </r>
  <r>
    <n v="7040"/>
    <s v="Vehicle Delivery Expense"/>
    <n v="120"/>
    <d v="2023-06-26T00:00:00"/>
    <s v="TF Group Limited"/>
    <s v="SI-0010083"/>
    <n v="2115"/>
    <x v="11"/>
  </r>
  <r>
    <n v="7040"/>
    <s v="Vehicle Delivery Expense"/>
    <n v="110"/>
    <d v="2023-07-11T00:00:00"/>
    <s v="TF Group Limited"/>
    <n v="101050"/>
    <n v="2500"/>
    <x v="11"/>
  </r>
  <r>
    <n v="7040"/>
    <s v="Vehicle Delivery Expense"/>
    <n v="120"/>
    <d v="2023-07-11T00:00:00"/>
    <s v="TF Group Limited"/>
    <n v="101050"/>
    <n v="2500"/>
    <x v="11"/>
  </r>
  <r>
    <n v="7040"/>
    <s v="Vehicle Delivery Expense"/>
    <n v="110"/>
    <d v="2023-07-25T00:00:00"/>
    <s v="TF Group Limited"/>
    <n v="101254"/>
    <n v="1748.75"/>
    <x v="11"/>
  </r>
  <r>
    <n v="7040"/>
    <s v="Vehicle Delivery Expense"/>
    <n v="112"/>
    <d v="2023-07-25T00:00:00"/>
    <s v="TF Group Limited"/>
    <n v="101254"/>
    <n v="1748.76"/>
    <x v="11"/>
  </r>
  <r>
    <n v="7040"/>
    <s v="Vehicle Delivery Expense"/>
    <n v="110"/>
    <d v="2023-08-01T00:00:00"/>
    <s v="TF Group Limited"/>
    <s v="SI-0010125"/>
    <n v="-1748.75"/>
    <x v="11"/>
  </r>
  <r>
    <n v="7040"/>
    <s v="Vehicle Delivery Expense"/>
    <n v="112"/>
    <d v="2023-08-01T00:00:00"/>
    <s v="TF Group Limited"/>
    <s v="SI-0010125"/>
    <n v="-1748.76"/>
    <x v="11"/>
  </r>
  <r>
    <n v="7040"/>
    <s v="Vehicle Delivery Expense"/>
    <n v="112"/>
    <d v="2023-08-02T00:00:00"/>
    <s v="TF Group Limited"/>
    <s v="SI-0010137"/>
    <n v="745"/>
    <x v="11"/>
  </r>
  <r>
    <n v="7040"/>
    <s v="Vehicle Delivery Expense"/>
    <n v="110"/>
    <d v="2023-08-24T00:00:00"/>
    <s v="TF Group Limited"/>
    <n v="101630"/>
    <n v="2520"/>
    <x v="11"/>
  </r>
  <r>
    <n v="7040"/>
    <s v="Vehicle Delivery Expense"/>
    <n v="112"/>
    <d v="2023-08-24T00:00:00"/>
    <s v="TF Group Limited"/>
    <n v="101630"/>
    <n v="2520"/>
    <x v="11"/>
  </r>
  <r>
    <n v="7040"/>
    <s v="Vehicle Delivery Expense"/>
    <n v="110"/>
    <d v="2023-09-01T00:00:00"/>
    <s v="TF Group Limited"/>
    <s v="O'PAID"/>
    <n v="-172.17"/>
    <x v="11"/>
  </r>
  <r>
    <n v="7040"/>
    <s v="Vehicle Delivery Expense"/>
    <n v="110"/>
    <d v="2023-11-24T00:00:00"/>
    <s v="TF Group Limited"/>
    <n v="102798"/>
    <n v="1347.5"/>
    <x v="11"/>
  </r>
  <r>
    <n v="7040"/>
    <s v="Vehicle Delivery Expense"/>
    <n v="120"/>
    <d v="2023-11-24T00:00:00"/>
    <s v="TF Group Limited"/>
    <n v="102798"/>
    <n v="1347.5"/>
    <x v="11"/>
  </r>
  <r>
    <n v="7040"/>
    <s v="Vehicle Delivery Expense"/>
    <n v="110"/>
    <d v="2024-01-11T00:00:00"/>
    <s v="TF Group Limited"/>
    <n v="103255"/>
    <n v="2197.5"/>
    <x v="11"/>
  </r>
  <r>
    <n v="7040"/>
    <s v="Vehicle Delivery Expense"/>
    <n v="120"/>
    <d v="2024-01-11T00:00:00"/>
    <s v="TF Group Limited"/>
    <n v="103255"/>
    <n v="2197.5"/>
    <x v="11"/>
  </r>
  <r>
    <n v="7040"/>
    <s v="Vehicle Delivery Expense"/>
    <n v="210"/>
    <d v="2024-02-01T00:00:00"/>
    <s v="TF Group Limited"/>
    <s v="SI-0010365"/>
    <n v="2340"/>
    <x v="11"/>
  </r>
  <r>
    <n v="7040"/>
    <s v="Vehicle Delivery Expense"/>
    <n v="110"/>
    <d v="2024-02-05T00:00:00"/>
    <s v="TF Group Limited"/>
    <s v="SI-0010368"/>
    <n v="4330"/>
    <x v="11"/>
  </r>
  <r>
    <n v="7040"/>
    <s v="Vehicle Delivery Expense"/>
    <n v="110"/>
    <d v="2023-06-01T00:00:00"/>
    <s v="TF Group Limited - dura seal paint "/>
    <s v="SI-0010052"/>
    <n v="1945"/>
    <x v="11"/>
  </r>
  <r>
    <n v="7040"/>
    <s v="Vehicle Delivery Expense"/>
    <n v="120"/>
    <d v="2023-06-01T00:00:00"/>
    <s v="TF Group Limited - dura seal paint "/>
    <s v="SI-0010052"/>
    <n v="1945"/>
    <x v="11"/>
  </r>
  <r>
    <n v="7040"/>
    <s v="Vehicle Delivery Expense"/>
    <n v="210"/>
    <d v="2023-08-18T00:00:00"/>
    <s v="TF Group Limited  Dura Seal Paint Protection"/>
    <s v="SI-0010158"/>
    <n v="2020"/>
    <x v="11"/>
  </r>
  <r>
    <n v="7040"/>
    <s v="Vehicle Delivery Expense"/>
    <n v="220"/>
    <d v="2023-08-18T00:00:00"/>
    <s v="TF Group Limited  Dura Seal Paint Protection"/>
    <s v="SI-0010158"/>
    <n v="2020"/>
    <x v="11"/>
  </r>
  <r>
    <n v="7040"/>
    <s v="Vehicle Delivery Expense"/>
    <n v="110"/>
    <d v="2023-11-22T00:00:00"/>
    <s v="TF Group Limited  Dura Seal Paint Protection"/>
    <n v="102829"/>
    <n v="1595"/>
    <x v="11"/>
  </r>
  <r>
    <n v="7040"/>
    <s v="Vehicle Delivery Expense"/>
    <n v="112"/>
    <d v="2023-11-22T00:00:00"/>
    <s v="TF Group Limited  Dura Seal Paint Protection"/>
    <n v="102829"/>
    <n v="1595"/>
    <x v="11"/>
  </r>
  <r>
    <n v="7040"/>
    <s v="Vehicle Delivery Expense"/>
    <n v="110"/>
    <d v="2023-07-11T00:00:00"/>
    <s v="TF Group Limited DSLP-001 - Dura-Seal Leather Protection Kit"/>
    <n v="101055"/>
    <n v="2520"/>
    <x v="11"/>
  </r>
  <r>
    <n v="7040"/>
    <s v="Vehicle Delivery Expense"/>
    <n v="112"/>
    <d v="2023-07-11T00:00:00"/>
    <s v="TF Group Limited DSLP-001 - Dura-Seal Leather Protection Kit"/>
    <n v="101055"/>
    <n v="2520"/>
    <x v="11"/>
  </r>
  <r>
    <n v="7040"/>
    <s v="Vehicle Delivery Expense"/>
    <n v="210"/>
    <d v="2023-10-10T00:00:00"/>
    <s v="TF Group Limited DSSFP-20L Dura Seal Spirit Based Fabric Protection  20 Litre"/>
    <n v="102223"/>
    <n v="1000"/>
    <x v="11"/>
  </r>
  <r>
    <n v="7040"/>
    <s v="Vehicle Delivery Expense"/>
    <n v="110"/>
    <d v="2023-11-09T00:00:00"/>
    <s v="TF Group Limited- dura seal"/>
    <s v="SI00102619"/>
    <n v="2702.5"/>
    <x v="11"/>
  </r>
  <r>
    <n v="7040"/>
    <s v="Vehicle Delivery Expense"/>
    <n v="112"/>
    <d v="2023-11-09T00:00:00"/>
    <s v="TF Group Limited- dura seal"/>
    <s v="SI00102619"/>
    <n v="2702.5"/>
    <x v="11"/>
  </r>
  <r>
    <n v="7040"/>
    <s v="Vehicle Delivery Expense"/>
    <n v="110"/>
    <d v="2023-04-04T00:00:00"/>
    <s v="TF Group Limited Dura Seal Paint Protection"/>
    <n v="99754"/>
    <n v="2567.5"/>
    <x v="11"/>
  </r>
  <r>
    <n v="7040"/>
    <s v="Vehicle Delivery Expense"/>
    <n v="112"/>
    <d v="2023-04-04T00:00:00"/>
    <s v="TF Group Limited Dura Seal Paint Protection"/>
    <n v="99754"/>
    <n v="2567.5"/>
    <x v="11"/>
  </r>
  <r>
    <n v="7040"/>
    <s v="Vehicle Delivery Expense"/>
    <n v="110"/>
    <d v="2023-09-06T00:00:00"/>
    <s v="TF Group Limited Dura Seal Paint Protection"/>
    <s v="SI-0010182"/>
    <n v="2197.5"/>
    <x v="11"/>
  </r>
  <r>
    <n v="7040"/>
    <s v="Vehicle Delivery Expense"/>
    <n v="112"/>
    <d v="2023-09-06T00:00:00"/>
    <s v="TF Group Limited Dura Seal Paint Protection"/>
    <s v="SI-0010182"/>
    <n v="2197.5"/>
    <x v="11"/>
  </r>
  <r>
    <n v="7040"/>
    <s v="Vehicle Delivery Expense"/>
    <n v="210"/>
    <d v="2023-09-27T00:00:00"/>
    <s v="TF Group Limited Dura Seal Paint Protection"/>
    <n v="101959"/>
    <n v="1170"/>
    <x v="11"/>
  </r>
  <r>
    <n v="7040"/>
    <s v="Vehicle Delivery Expense"/>
    <n v="220"/>
    <d v="2023-09-27T00:00:00"/>
    <s v="TF Group Limited Dura Seal Paint Protection"/>
    <n v="101959"/>
    <n v="1170"/>
    <x v="11"/>
  </r>
  <r>
    <n v="7040"/>
    <s v="Vehicle Delivery Expense"/>
    <n v="110"/>
    <d v="2023-05-02T00:00:00"/>
    <s v="TF Group Limited Dura Seal Paint Protection - Premium"/>
    <n v="100103"/>
    <n v="1695"/>
    <x v="11"/>
  </r>
  <r>
    <n v="7040"/>
    <s v="Vehicle Delivery Expense"/>
    <n v="120"/>
    <d v="2023-05-02T00:00:00"/>
    <s v="TF Group Limited Dura Seal Paint Protection - Premium"/>
    <n v="100103"/>
    <n v="1695"/>
    <x v="11"/>
  </r>
  <r>
    <n v="7040"/>
    <s v="Vehicle Delivery Expense"/>
    <n v="110"/>
    <d v="2024-01-26T00:00:00"/>
    <s v="TF Group Limited Dura Seal Paint Protection - Premium"/>
    <s v="SI-0010346"/>
    <n v="1702.5"/>
    <x v="11"/>
  </r>
  <r>
    <n v="7040"/>
    <s v="Vehicle Delivery Expense"/>
    <n v="112"/>
    <d v="2024-01-26T00:00:00"/>
    <s v="TF Group Limited Dura Seal Paint Protection - Premium"/>
    <s v="SI-0010346"/>
    <n v="1702.5"/>
    <x v="11"/>
  </r>
  <r>
    <n v="7040"/>
    <s v="Vehicle Delivery Expense"/>
    <n v="112"/>
    <d v="2023-12-15T00:00:00"/>
    <s v="TF Group Limited Dura Seal Paint Protection Dura-Seal Leather Protection Kit"/>
    <s v="SI-0010310"/>
    <n v="1876.75"/>
    <x v="11"/>
  </r>
  <r>
    <n v="7040"/>
    <s v="Vehicle Delivery Expense"/>
    <n v="112"/>
    <d v="2023-12-15T00:00:00"/>
    <s v="TF Group Limited Dura Seal Paint Protection Dura-Seal Leather Protection Kit"/>
    <s v="SI-0010310"/>
    <n v="1876.75"/>
    <x v="11"/>
  </r>
  <r>
    <n v="7040"/>
    <s v="Vehicle Delivery Expense"/>
    <n v="110"/>
    <d v="2023-10-05T00:00:00"/>
    <s v="TF Group Limited Dura Seal Paint Protection Picnic Bag and Car Care Kit"/>
    <n v="102173"/>
    <n v="1739.13"/>
    <x v="11"/>
  </r>
  <r>
    <n v="7040"/>
    <s v="Vehicle Delivery Expense"/>
    <n v="112"/>
    <d v="2023-10-05T00:00:00"/>
    <s v="TF Group Limited Dura Seal Paint Protection Picnic Bag and Car Care Kit"/>
    <n v="102173"/>
    <n v="1805.87"/>
    <x v="11"/>
  </r>
  <r>
    <n v="7040"/>
    <s v="Vehicle Delivery Expense"/>
    <n v="110"/>
    <d v="2023-10-19T00:00:00"/>
    <s v="TF Group Limited Dura Seal Paint Protection, Leather Protection Kit"/>
    <n v="102359"/>
    <n v="1793.5"/>
    <x v="11"/>
  </r>
  <r>
    <n v="7040"/>
    <s v="Vehicle Delivery Expense"/>
    <n v="112"/>
    <d v="2023-10-19T00:00:00"/>
    <s v="TF Group Limited Dura Seal Paint Protection, Leather Protection Kit"/>
    <n v="102359"/>
    <n v="1793.5"/>
    <x v="11"/>
  </r>
  <r>
    <n v="7040"/>
    <s v="Vehicle Delivery Expense"/>
    <n v="110"/>
    <d v="2023-06-08T00:00:00"/>
    <s v="TF Group Limited lexus &amp; North shore care kit "/>
    <n v="100600"/>
    <n v="2142.5"/>
    <x v="11"/>
  </r>
  <r>
    <n v="7040"/>
    <s v="Vehicle Delivery Expense"/>
    <n v="112"/>
    <d v="2023-06-08T00:00:00"/>
    <s v="TF Group Limited lexus &amp; North shore care kit "/>
    <n v="100600"/>
    <n v="2142.5"/>
    <x v="11"/>
  </r>
  <r>
    <n v="7040"/>
    <s v="Vehicle Delivery Expense"/>
    <n v="210"/>
    <d v="2023-11-14T00:00:00"/>
    <s v="TF Group Limited- NWT supplies"/>
    <s v="SI00102607"/>
    <n v="4040"/>
    <x v="11"/>
  </r>
  <r>
    <n v="7040"/>
    <s v="Vehicle Delivery Expense"/>
    <n v="110"/>
    <d v="2023-08-01T00:00:00"/>
    <s v="TF Group Limited PBC-TFG330 - Picnic Bag and Car Care Kit: North Shore Toyota"/>
    <s v="SI-0010125"/>
    <n v="1748.75"/>
    <x v="11"/>
  </r>
  <r>
    <n v="7040"/>
    <s v="Vehicle Delivery Expense"/>
    <n v="112"/>
    <d v="2023-08-01T00:00:00"/>
    <s v="TF Group Limited PBC-TFG330 - Picnic Bag and Car Care Kit: North Shore Toyota"/>
    <s v="SI-0010125"/>
    <n v="1748.76"/>
    <x v="11"/>
  </r>
  <r>
    <n v="7040"/>
    <s v="Vehicle Delivery Expense"/>
    <n v="210"/>
    <d v="2023-12-19T00:00:00"/>
    <s v="TF Group Limited PBC-TFG345 - Picnic Bag and Car Care Kit: North Western Toyota"/>
    <s v="SI-0010315"/>
    <n v="2020"/>
    <x v="11"/>
  </r>
  <r>
    <n v="7040"/>
    <s v="Vehicle Delivery Expense"/>
    <n v="220"/>
    <d v="2023-12-19T00:00:00"/>
    <s v="TF Group Limited PBC-TFG345 - Picnic Bag and Car Care Kit: North Western Toyota"/>
    <s v="SI-0010315"/>
    <n v="2020"/>
    <x v="11"/>
  </r>
  <r>
    <n v="7040"/>
    <s v="Vehicle Delivery Expense"/>
    <n v="110"/>
    <d v="2023-05-26T00:00:00"/>
    <s v="TF Group Limited Picnic Bag and Car Care Kit"/>
    <n v="100453"/>
    <n v="2007.5"/>
    <x v="11"/>
  </r>
  <r>
    <n v="7040"/>
    <s v="Vehicle Delivery Expense"/>
    <n v="112"/>
    <d v="2023-05-26T00:00:00"/>
    <s v="TF Group Limited Picnic Bag and Car Care Kit"/>
    <n v="100453"/>
    <n v="2007.5"/>
    <x v="11"/>
  </r>
  <r>
    <n v="7040"/>
    <s v="Vehicle Delivery Expense"/>
    <n v="110"/>
    <d v="2023-08-09T00:00:00"/>
    <s v="TF Group Limited Picnic Bag and Car Care Kit"/>
    <n v="101467"/>
    <n v="1737.5"/>
    <x v="11"/>
  </r>
  <r>
    <n v="7040"/>
    <s v="Vehicle Delivery Expense"/>
    <n v="112"/>
    <d v="2023-08-09T00:00:00"/>
    <s v="TF Group Limited Picnic Bag and Car Care Kit"/>
    <n v="101467"/>
    <n v="1737.5"/>
    <x v="11"/>
  </r>
  <r>
    <n v="7040"/>
    <s v="Vehicle Delivery Expense"/>
    <n v="110"/>
    <d v="2023-09-20T00:00:00"/>
    <s v="TF Group Limited Picnic Bag and Car Care Kit"/>
    <n v="102006"/>
    <n v="1479"/>
    <x v="11"/>
  </r>
  <r>
    <n v="7040"/>
    <s v="Vehicle Delivery Expense"/>
    <n v="112"/>
    <d v="2023-09-20T00:00:00"/>
    <s v="TF Group Limited Picnic Bag and Car Care Kit"/>
    <n v="102006"/>
    <n v="1479"/>
    <x v="11"/>
  </r>
  <r>
    <n v="7040"/>
    <s v="Vehicle Delivery Expense"/>
    <n v="112"/>
    <d v="2023-08-31T00:00:00"/>
    <s v="TF Group Limited reversal"/>
    <n v="100189"/>
    <n v="86.09"/>
    <x v="11"/>
  </r>
  <r>
    <n v="7040"/>
    <s v="Vehicle Delivery Expense"/>
    <n v="110"/>
    <d v="2023-07-12T00:00:00"/>
    <s v="TF Group Limited RMMFT-4040Y - Yellow Microfibre Towel - 40cm x 40cm"/>
    <n v="101071"/>
    <n v="73.040000000000006"/>
    <x v="11"/>
  </r>
  <r>
    <n v="7040"/>
    <s v="Vehicle Delivery Expense"/>
    <n v="112"/>
    <d v="2023-07-12T00:00:00"/>
    <s v="TF Group Limited RMMFT-4040Y - Yellow Microfibre Towel - 40cm x 40cm"/>
    <n v="101071"/>
    <n v="73.040000000000006"/>
    <x v="11"/>
  </r>
  <r>
    <n v="7040"/>
    <s v="Vehicle Delivery Expense"/>
    <n v="110"/>
    <d v="2023-12-21T00:00:00"/>
    <s v="Victor Contractors Ltd"/>
    <n v="230294"/>
    <n v="278.26"/>
    <x v="9"/>
  </r>
  <r>
    <n v="7040"/>
    <s v="Vehicle Delivery Expense"/>
    <n v="112"/>
    <d v="2023-12-21T00:00:00"/>
    <s v="Victor Contractors Ltd"/>
    <n v="230294"/>
    <n v="260.87"/>
    <x v="9"/>
  </r>
  <r>
    <n v="7040"/>
    <s v="Vehicle Delivery Expense"/>
    <n v="120"/>
    <d v="2023-12-21T00:00:00"/>
    <s v="Victor Contractors Ltd"/>
    <n v="230294"/>
    <n v="260.87"/>
    <x v="9"/>
  </r>
  <r>
    <n v="7040"/>
    <s v="Vehicle Delivery Expense"/>
    <n v="210"/>
    <d v="2023-04-20T00:00:00"/>
    <s v="Wash bay"/>
    <s v="PO24007989"/>
    <n v="361.37"/>
    <x v="8"/>
  </r>
  <r>
    <n v="7040"/>
    <s v="Vehicle Delivery Expense"/>
    <n v="220"/>
    <d v="2023-04-20T00:00:00"/>
    <s v="Wash bay"/>
    <s v="PO24007989"/>
    <n v="361.37"/>
    <x v="8"/>
  </r>
  <r>
    <n v="7040"/>
    <s v="Vehicle Delivery Expense"/>
    <n v="210"/>
    <d v="2023-12-14T00:00:00"/>
    <s v="white spirits to service all other prod to sales"/>
    <s v="PO24008602"/>
    <n v="1077.76"/>
    <x v="8"/>
  </r>
  <r>
    <n v="7040"/>
    <s v="Vehicle Delivery Expense"/>
    <n v="220"/>
    <d v="2023-12-14T00:00:00"/>
    <s v="white spirits to service all other prod to sales"/>
    <s v="PO24008602"/>
    <n v="1077.76"/>
    <x v="8"/>
  </r>
  <r>
    <n v="7040"/>
    <s v="Vehicle Delivery Expense"/>
    <n v="210"/>
    <d v="2024-02-07T00:00:00"/>
    <s v="Wyatt Machine Tools"/>
    <s v="407263-D01"/>
    <n v="108.7"/>
    <x v="8"/>
  </r>
  <r>
    <n v="7040"/>
    <s v="Vehicle Delivery Expense"/>
    <n v="220"/>
    <d v="2024-02-07T00:00:00"/>
    <s v="Wyatt Machine Tools"/>
    <s v="407263-D01"/>
    <n v="113.05"/>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E41737-671B-4242-A41F-748DF0D5962C}"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8">
    <pivotField showAll="0"/>
    <pivotField showAll="0"/>
    <pivotField showAll="0"/>
    <pivotField numFmtId="14" showAll="0"/>
    <pivotField showAll="0"/>
    <pivotField showAll="0"/>
    <pivotField dataField="1" showAll="0"/>
    <pivotField axis="axisRow" showAll="0">
      <items count="14">
        <item x="5"/>
        <item x="4"/>
        <item m="1" x="12"/>
        <item x="1"/>
        <item x="10"/>
        <item x="9"/>
        <item x="8"/>
        <item x="6"/>
        <item h="1" x="0"/>
        <item x="11"/>
        <item x="7"/>
        <item x="2"/>
        <item x="3"/>
        <item t="default"/>
      </items>
    </pivotField>
  </pivotFields>
  <rowFields count="1">
    <field x="7"/>
  </rowFields>
  <rowItems count="12">
    <i>
      <x/>
    </i>
    <i>
      <x v="1"/>
    </i>
    <i>
      <x v="3"/>
    </i>
    <i>
      <x v="4"/>
    </i>
    <i>
      <x v="5"/>
    </i>
    <i>
      <x v="6"/>
    </i>
    <i>
      <x v="7"/>
    </i>
    <i>
      <x v="9"/>
    </i>
    <i>
      <x v="10"/>
    </i>
    <i>
      <x v="11"/>
    </i>
    <i>
      <x v="12"/>
    </i>
    <i t="grand">
      <x/>
    </i>
  </rowItems>
  <colItems count="1">
    <i/>
  </colItems>
  <dataFields count="1">
    <dataField name="Sum of Amount" fld="6" baseField="0" baseItem="0" numFmtId="43"/>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D1DC38-ABB2-4387-99B3-FCF51113104B}" name="PivotTable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9">
    <pivotField showAll="0"/>
    <pivotField showAll="0"/>
    <pivotField showAll="0"/>
    <pivotField numFmtId="14" showAll="0"/>
    <pivotField showAll="0"/>
    <pivotField dataField="1" showAll="0"/>
    <pivotField showAll="0"/>
    <pivotField showAll="0"/>
    <pivotField axis="axisRow" showAll="0">
      <items count="13">
        <item x="1"/>
        <item x="6"/>
        <item x="2"/>
        <item x="0"/>
        <item x="4"/>
        <item x="9"/>
        <item x="5"/>
        <item x="10"/>
        <item x="8"/>
        <item x="7"/>
        <item x="11"/>
        <item x="3"/>
        <item t="default"/>
      </items>
    </pivotField>
  </pivotFields>
  <rowFields count="1">
    <field x="8"/>
  </rowFields>
  <rowItems count="13">
    <i>
      <x/>
    </i>
    <i>
      <x v="1"/>
    </i>
    <i>
      <x v="2"/>
    </i>
    <i>
      <x v="3"/>
    </i>
    <i>
      <x v="4"/>
    </i>
    <i>
      <x v="5"/>
    </i>
    <i>
      <x v="6"/>
    </i>
    <i>
      <x v="7"/>
    </i>
    <i>
      <x v="8"/>
    </i>
    <i>
      <x v="9"/>
    </i>
    <i>
      <x v="10"/>
    </i>
    <i>
      <x v="11"/>
    </i>
    <i t="grand">
      <x/>
    </i>
  </rowItems>
  <colItems count="1">
    <i/>
  </colItems>
  <dataFields count="1">
    <dataField name="Sum of Amount" fld="5" baseField="0" baseItem="0"/>
  </dataFields>
  <formats count="1">
    <format dxfId="8">
      <pivotArea collapsedLevelsAreSubtotals="1" fieldPosition="0">
        <references count="1">
          <reference field="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E488DF-926F-470F-80C7-C1E57D2FB3E0}"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8" firstHeaderRow="1" firstDataRow="1" firstDataCol="1"/>
  <pivotFields count="8">
    <pivotField showAll="0"/>
    <pivotField showAll="0"/>
    <pivotField showAll="0"/>
    <pivotField numFmtId="14" showAll="0"/>
    <pivotField showAll="0"/>
    <pivotField dataField="1" showAll="0"/>
    <pivotField showAll="0"/>
    <pivotField axis="axisRow" showAll="0">
      <items count="15">
        <item x="7"/>
        <item x="9"/>
        <item x="3"/>
        <item x="6"/>
        <item x="4"/>
        <item x="2"/>
        <item x="8"/>
        <item x="0"/>
        <item x="11"/>
        <item x="5"/>
        <item x="10"/>
        <item x="12"/>
        <item x="13"/>
        <item x="1"/>
        <item t="default"/>
      </items>
    </pivotField>
  </pivotFields>
  <rowFields count="1">
    <field x="7"/>
  </rowFields>
  <rowItems count="15">
    <i>
      <x/>
    </i>
    <i>
      <x v="1"/>
    </i>
    <i>
      <x v="2"/>
    </i>
    <i>
      <x v="3"/>
    </i>
    <i>
      <x v="4"/>
    </i>
    <i>
      <x v="5"/>
    </i>
    <i>
      <x v="6"/>
    </i>
    <i>
      <x v="7"/>
    </i>
    <i>
      <x v="8"/>
    </i>
    <i>
      <x v="9"/>
    </i>
    <i>
      <x v="10"/>
    </i>
    <i>
      <x v="11"/>
    </i>
    <i>
      <x v="12"/>
    </i>
    <i>
      <x v="13"/>
    </i>
    <i t="grand">
      <x/>
    </i>
  </rowItems>
  <colItems count="1">
    <i/>
  </colItems>
  <dataFields count="1">
    <dataField name="Sum of Amou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1EAEFF2-A983-4CF0-86C3-EA6F070467C3}" name="PivotTable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11">
    <pivotField showAll="0"/>
    <pivotField showAll="0"/>
    <pivotField showAll="0"/>
    <pivotField numFmtId="14" showAll="0"/>
    <pivotField showAll="0"/>
    <pivotField showAll="0"/>
    <pivotField showAll="0"/>
    <pivotField dataField="1" numFmtId="44" showAll="0"/>
    <pivotField showAll="0"/>
    <pivotField showAll="0"/>
    <pivotField axis="axisRow" showAll="0">
      <items count="15">
        <item x="1"/>
        <item x="13"/>
        <item x="4"/>
        <item h="1" x="11"/>
        <item x="7"/>
        <item x="2"/>
        <item x="10"/>
        <item x="8"/>
        <item x="5"/>
        <item x="9"/>
        <item x="0"/>
        <item x="3"/>
        <item x="6"/>
        <item h="1" x="12"/>
        <item t="default"/>
      </items>
    </pivotField>
  </pivotFields>
  <rowFields count="1">
    <field x="10"/>
  </rowFields>
  <rowItems count="13">
    <i>
      <x/>
    </i>
    <i>
      <x v="1"/>
    </i>
    <i>
      <x v="2"/>
    </i>
    <i>
      <x v="4"/>
    </i>
    <i>
      <x v="5"/>
    </i>
    <i>
      <x v="6"/>
    </i>
    <i>
      <x v="7"/>
    </i>
    <i>
      <x v="8"/>
    </i>
    <i>
      <x v="9"/>
    </i>
    <i>
      <x v="10"/>
    </i>
    <i>
      <x v="11"/>
    </i>
    <i>
      <x v="12"/>
    </i>
    <i t="grand">
      <x/>
    </i>
  </rowItems>
  <colItems count="1">
    <i/>
  </colItems>
  <dataFields count="1">
    <dataField name="Sum of Amoun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62AB4E-E7B2-4D53-8E75-FC9250888069}" name="PivotTable2"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9">
    <pivotField showAll="0"/>
    <pivotField showAll="0"/>
    <pivotField showAll="0"/>
    <pivotField numFmtId="14" showAll="0"/>
    <pivotField showAll="0"/>
    <pivotField showAll="0"/>
    <pivotField dataField="1" showAll="0"/>
    <pivotField showAll="0"/>
    <pivotField axis="axisRow" showAll="0">
      <items count="13">
        <item x="0"/>
        <item x="3"/>
        <item x="1"/>
        <item h="1" x="9"/>
        <item x="11"/>
        <item x="4"/>
        <item x="10"/>
        <item x="5"/>
        <item x="6"/>
        <item x="7"/>
        <item x="8"/>
        <item x="2"/>
        <item t="default"/>
      </items>
    </pivotField>
  </pivotFields>
  <rowFields count="1">
    <field x="8"/>
  </rowFields>
  <rowItems count="12">
    <i>
      <x/>
    </i>
    <i>
      <x v="1"/>
    </i>
    <i>
      <x v="2"/>
    </i>
    <i>
      <x v="4"/>
    </i>
    <i>
      <x v="5"/>
    </i>
    <i>
      <x v="6"/>
    </i>
    <i>
      <x v="7"/>
    </i>
    <i>
      <x v="8"/>
    </i>
    <i>
      <x v="9"/>
    </i>
    <i>
      <x v="10"/>
    </i>
    <i>
      <x v="11"/>
    </i>
    <i t="grand">
      <x/>
    </i>
  </rowItems>
  <colItems count="1">
    <i/>
  </colItems>
  <dataFields count="1">
    <dataField name="Sum of Amount" fld="6" baseField="0" baseItem="0" numFmtId="43"/>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263CD4-AFE2-4CAB-B9D0-7120F7ADC0CD}"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12">
    <pivotField showAll="0"/>
    <pivotField showAll="0"/>
    <pivotField showAll="0"/>
    <pivotField showAll="0"/>
    <pivotField numFmtId="14" showAll="0"/>
    <pivotField showAll="0"/>
    <pivotField showAll="0"/>
    <pivotField showAll="0"/>
    <pivotField showAll="0"/>
    <pivotField dataField="1" showAll="0"/>
    <pivotField showAll="0"/>
    <pivotField axis="axisRow" showAll="0">
      <items count="11">
        <item x="1"/>
        <item x="7"/>
        <item x="2"/>
        <item x="3"/>
        <item x="4"/>
        <item h="1" x="9"/>
        <item x="0"/>
        <item x="6"/>
        <item x="5"/>
        <item x="8"/>
        <item t="default"/>
      </items>
    </pivotField>
  </pivotFields>
  <rowFields count="1">
    <field x="11"/>
  </rowFields>
  <rowItems count="10">
    <i>
      <x/>
    </i>
    <i>
      <x v="1"/>
    </i>
    <i>
      <x v="2"/>
    </i>
    <i>
      <x v="3"/>
    </i>
    <i>
      <x v="4"/>
    </i>
    <i>
      <x v="6"/>
    </i>
    <i>
      <x v="7"/>
    </i>
    <i>
      <x v="8"/>
    </i>
    <i>
      <x v="9"/>
    </i>
    <i t="grand">
      <x/>
    </i>
  </rowItems>
  <colItems count="1">
    <i/>
  </colItems>
  <dataFields count="1">
    <dataField name="Sum of Am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3B89C4-9653-4B2A-AE39-DFAFE78715F6}"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4" firstHeaderRow="1" firstDataRow="1" firstDataCol="1"/>
  <pivotFields count="16">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dataField="1" showAll="0"/>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h="1" x="30"/>
        <item t="default"/>
      </items>
    </pivotField>
    <pivotField showAll="0"/>
  </pivotFields>
  <rowFields count="1">
    <field x="14"/>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Amount" fld="13" baseField="0" baseItem="0" numFmtId="43"/>
  </dataFields>
  <formats count="2">
    <format dxfId="6">
      <pivotArea collapsedLevelsAreSubtotals="1" fieldPosition="0">
        <references count="1">
          <reference field="14" count="0"/>
        </references>
      </pivotArea>
    </format>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4CA94F-4E1A-4959-81E3-EE305C8F60F5}"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2" firstHeaderRow="1" firstDataRow="1" firstDataCol="1"/>
  <pivotFields count="8">
    <pivotField showAll="0"/>
    <pivotField showAll="0"/>
    <pivotField showAll="0"/>
    <pivotField numFmtId="14" showAll="0"/>
    <pivotField showAll="0"/>
    <pivotField showAll="0"/>
    <pivotField dataField="1" showAll="0"/>
    <pivotField axis="axisRow" showAll="0">
      <items count="40">
        <item x="35"/>
        <item x="25"/>
        <item x="27"/>
        <item x="4"/>
        <item x="6"/>
        <item x="5"/>
        <item x="11"/>
        <item x="34"/>
        <item x="33"/>
        <item x="9"/>
        <item x="29"/>
        <item x="8"/>
        <item x="13"/>
        <item x="10"/>
        <item x="19"/>
        <item x="12"/>
        <item x="22"/>
        <item x="37"/>
        <item x="20"/>
        <item x="31"/>
        <item x="30"/>
        <item x="23"/>
        <item x="38"/>
        <item x="26"/>
        <item x="3"/>
        <item x="21"/>
        <item x="16"/>
        <item x="7"/>
        <item x="1"/>
        <item x="28"/>
        <item x="0"/>
        <item x="32"/>
        <item x="15"/>
        <item x="17"/>
        <item x="24"/>
        <item x="36"/>
        <item x="14"/>
        <item x="18"/>
        <item h="1" x="2"/>
        <item t="default"/>
      </items>
    </pivotField>
  </pivotFields>
  <rowFields count="1">
    <field x="7"/>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dataFields count="1">
    <dataField name="Sum of Amount" fld="6" baseField="0" baseItem="0"/>
  </dataFields>
  <formats count="2">
    <format dxfId="4">
      <pivotArea collapsedLevelsAreSubtotals="1" fieldPosition="0">
        <references count="1">
          <reference field="7" count="0"/>
        </references>
      </pivotArea>
    </format>
    <format dxfId="3">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2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30.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31.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32.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87037-EE93-4812-9B46-1FA4BB891CE3}">
  <sheetPr>
    <tabColor theme="7" tint="0.79998168889431442"/>
    <pageSetUpPr fitToPage="1"/>
  </sheetPr>
  <dimension ref="A1:R1053"/>
  <sheetViews>
    <sheetView workbookViewId="0"/>
  </sheetViews>
  <sheetFormatPr defaultRowHeight="15" x14ac:dyDescent="0.25"/>
  <cols>
    <col min="1" max="1" width="25.140625" customWidth="1"/>
    <col min="2" max="2" width="12.85546875" customWidth="1"/>
    <col min="3" max="3" width="18.5703125" customWidth="1"/>
    <col min="4" max="4" width="25" customWidth="1"/>
    <col min="5" max="5" width="75.42578125" customWidth="1"/>
    <col min="6" max="7" width="12.42578125" style="10" customWidth="1"/>
    <col min="8" max="9" width="12.42578125" customWidth="1"/>
    <col min="10" max="17" width="12.42578125" bestFit="1" customWidth="1"/>
    <col min="18" max="18" width="14.28515625" bestFit="1" customWidth="1"/>
  </cols>
  <sheetData>
    <row r="1" spans="1:18" x14ac:dyDescent="0.25">
      <c r="A1" t="s">
        <v>0</v>
      </c>
      <c r="B1" t="s">
        <v>1</v>
      </c>
      <c r="C1" t="s">
        <v>2</v>
      </c>
      <c r="D1" t="s">
        <v>3</v>
      </c>
      <c r="E1" t="s">
        <v>4</v>
      </c>
      <c r="F1" s="1">
        <v>44927</v>
      </c>
      <c r="G1" s="1">
        <v>44958</v>
      </c>
      <c r="H1" s="1">
        <v>44986</v>
      </c>
      <c r="I1" s="1">
        <v>45017</v>
      </c>
      <c r="J1" s="1">
        <v>45047</v>
      </c>
      <c r="K1" s="1">
        <v>45078</v>
      </c>
      <c r="L1" s="1">
        <v>45108</v>
      </c>
      <c r="M1" s="1">
        <v>45139</v>
      </c>
      <c r="N1" s="1">
        <v>45170</v>
      </c>
      <c r="O1" s="1">
        <v>45200</v>
      </c>
      <c r="P1" s="1">
        <v>45231</v>
      </c>
      <c r="Q1" s="1">
        <v>45261</v>
      </c>
      <c r="R1" t="s">
        <v>5</v>
      </c>
    </row>
    <row r="2" spans="1:18" s="2" customFormat="1" x14ac:dyDescent="0.25">
      <c r="F2" s="11" t="s">
        <v>6</v>
      </c>
      <c r="G2" s="11" t="s">
        <v>6</v>
      </c>
      <c r="H2" s="3" t="s">
        <v>6</v>
      </c>
      <c r="I2" s="3" t="s">
        <v>6</v>
      </c>
      <c r="J2" s="3" t="s">
        <v>6</v>
      </c>
      <c r="K2" s="3" t="s">
        <v>6</v>
      </c>
      <c r="L2" s="3" t="s">
        <v>6</v>
      </c>
      <c r="M2" s="3" t="s">
        <v>6</v>
      </c>
      <c r="N2" s="3" t="s">
        <v>6</v>
      </c>
      <c r="O2" s="3" t="s">
        <v>6</v>
      </c>
      <c r="P2" s="3" t="s">
        <v>6</v>
      </c>
      <c r="Q2" s="3" t="s">
        <v>6</v>
      </c>
      <c r="R2" s="8"/>
    </row>
    <row r="3" spans="1:18" x14ac:dyDescent="0.25">
      <c r="A3" t="s">
        <v>7</v>
      </c>
      <c r="F3" s="4" t="e">
        <f t="shared" ref="F3:Q3" si="0">SUM(F5:F1053)</f>
        <v>#VALUE!</v>
      </c>
      <c r="G3" s="4" t="e">
        <f t="shared" si="0"/>
        <v>#VALUE!</v>
      </c>
      <c r="H3" s="4" t="e">
        <f t="shared" si="0"/>
        <v>#VALUE!</v>
      </c>
      <c r="I3" s="4" t="e">
        <f t="shared" si="0"/>
        <v>#VALUE!</v>
      </c>
      <c r="J3" s="4" t="e">
        <f t="shared" si="0"/>
        <v>#VALUE!</v>
      </c>
      <c r="K3" s="4" t="e">
        <f t="shared" si="0"/>
        <v>#VALUE!</v>
      </c>
      <c r="L3" s="4" t="e">
        <f t="shared" si="0"/>
        <v>#VALUE!</v>
      </c>
      <c r="M3" s="4" t="e">
        <f t="shared" si="0"/>
        <v>#VALUE!</v>
      </c>
      <c r="N3" s="4" t="e">
        <f t="shared" si="0"/>
        <v>#VALUE!</v>
      </c>
      <c r="O3" s="4" t="e">
        <f t="shared" si="0"/>
        <v>#VALUE!</v>
      </c>
      <c r="P3" s="4" t="e">
        <f t="shared" si="0"/>
        <v>#VALUE!</v>
      </c>
      <c r="Q3" s="4" t="e">
        <f t="shared" si="0"/>
        <v>#VALUE!</v>
      </c>
      <c r="R3" s="4" t="e">
        <f>SUM(R5:R1053)</f>
        <v>#VALUE!</v>
      </c>
    </row>
    <row r="4" spans="1:18" x14ac:dyDescent="0.25">
      <c r="A4" t="s">
        <v>8</v>
      </c>
      <c r="H4" s="4"/>
      <c r="I4" s="4"/>
      <c r="J4" s="4"/>
      <c r="K4" s="4"/>
      <c r="L4" s="4"/>
      <c r="M4" s="4"/>
      <c r="N4" s="4"/>
      <c r="O4" s="4"/>
      <c r="P4" s="4"/>
      <c r="Q4" s="4"/>
      <c r="R4" s="4"/>
    </row>
    <row r="5" spans="1:18" x14ac:dyDescent="0.25">
      <c r="A5" t="s">
        <v>9</v>
      </c>
      <c r="B5">
        <v>7020</v>
      </c>
      <c r="C5">
        <v>110</v>
      </c>
      <c r="D5" t="s">
        <v>10</v>
      </c>
      <c r="E5" t="s">
        <v>11</v>
      </c>
      <c r="F5" s="4" t="e">
        <f>SUMIFS('[1]TUNZ Extracted TB'!$G:$G,'[1]TUNZ Extracted TB'!$A:$A,B5,'[1]TUNZ Extracted TB'!$C:$C,C5)</f>
        <v>#VALUE!</v>
      </c>
      <c r="G5" s="4" t="e">
        <f>SUMIFS('[2]TUNZ Extracted TB'!$G:$G,'[2]TUNZ Extracted TB'!$A:$A,B5,'[2]TUNZ Extracted TB'!$C:$C,C5)</f>
        <v>#VALUE!</v>
      </c>
      <c r="H5" s="4" t="e">
        <f>SUMIFS('[3]TUNZ Extracted TB'!$G:$G,'[3]TUNZ Extracted TB'!$A:$A,B5,'[3]TUNZ Extracted TB'!$C:$C,C5)</f>
        <v>#VALUE!</v>
      </c>
      <c r="I5" s="4" t="e">
        <f>SUMIFS('[4]TUNZ Extracted TB'!$G:$G,'[4]TUNZ Extracted TB'!$A:$A,B5,'[4]TUNZ Extracted TB'!$C:$C,C5)</f>
        <v>#VALUE!</v>
      </c>
      <c r="J5" s="4" t="e">
        <f>SUMIFS('[5]TUNZ Extracted TB'!$G:$G,'[5]TUNZ Extracted TB'!$A:$A,B5,'[5]TUNZ Extracted TB'!$C:$C,C5)</f>
        <v>#VALUE!</v>
      </c>
      <c r="K5" s="4" t="e">
        <f>SUMIFS('[6]TUNZ Extracted TB'!$G:$G,'[6]TUNZ Extracted TB'!$A:$A,B5,'[6]TUNZ Extracted TB'!$C:$C,C5)</f>
        <v>#VALUE!</v>
      </c>
      <c r="L5" s="4" t="e">
        <f>SUMIFS('[7]TUNZ Extracted TB'!$G:$G,'[7]TUNZ Extracted TB'!$A:$A,B5,'[7]TUNZ Extracted TB'!$C:$C,C5)</f>
        <v>#VALUE!</v>
      </c>
      <c r="M5" s="4" t="e">
        <f>SUMIFS('[8]TUNZ Extracted TB'!$G:$G,'[8]TUNZ Extracted TB'!$A:$A,B5,'[8]TUNZ Extracted TB'!$C:$C,C5)</f>
        <v>#VALUE!</v>
      </c>
      <c r="N5" s="4" t="e">
        <f>SUMIFS('[9]TUNZ Extracted TB'!$G:$G,'[9]TUNZ Extracted TB'!$A:$A,B5,'[9]TUNZ Extracted TB'!$C:$C,C5)</f>
        <v>#VALUE!</v>
      </c>
      <c r="O5" s="4" t="e">
        <f>SUMIFS('[10]TUNZ Extracted TB'!$G:$G,'[10]TUNZ Extracted TB'!$A:$A,B5,'[10]TUNZ Extracted TB'!$C:$C,C5)</f>
        <v>#VALUE!</v>
      </c>
      <c r="P5" s="4" t="e">
        <f>SUMIFS('[11]TUNZ Extracted TB'!$G:$G,'[11]TUNZ Extracted TB'!$A:$A,B5,'[11]TUNZ Extracted TB'!$C:$C,C5)</f>
        <v>#VALUE!</v>
      </c>
      <c r="Q5" s="4" t="e">
        <f>SUMIFS('[12]TUNZ Extracted TB'!$G:$G,'[12]TUNZ Extracted TB'!$A:$A,B5,'[12]TUNZ Extracted TB'!$C:$C,C5)</f>
        <v>#VALUE!</v>
      </c>
      <c r="R5" s="4" t="e">
        <f>SUM(F5:Q5)</f>
        <v>#VALUE!</v>
      </c>
    </row>
    <row r="6" spans="1:18" x14ac:dyDescent="0.25">
      <c r="A6" t="s">
        <v>9</v>
      </c>
      <c r="B6">
        <v>7020</v>
      </c>
      <c r="C6">
        <v>112</v>
      </c>
      <c r="D6" t="s">
        <v>12</v>
      </c>
      <c r="E6" t="s">
        <v>13</v>
      </c>
      <c r="F6" s="4" t="e">
        <f>SUMIFS('[1]TUNZ Extracted TB'!$G:$G,'[1]TUNZ Extracted TB'!$A:$A,B6,'[1]TUNZ Extracted TB'!$C:$C,C6)</f>
        <v>#VALUE!</v>
      </c>
      <c r="G6" s="4" t="e">
        <f>SUMIFS('[2]TUNZ Extracted TB'!$G:$G,'[2]TUNZ Extracted TB'!$A:$A,B6,'[2]TUNZ Extracted TB'!$C:$C,C6)</f>
        <v>#VALUE!</v>
      </c>
      <c r="H6" s="4" t="e">
        <f>SUMIFS('[3]TUNZ Extracted TB'!$G:$G,'[3]TUNZ Extracted TB'!$A:$A,B6,'[3]TUNZ Extracted TB'!$C:$C,C6)</f>
        <v>#VALUE!</v>
      </c>
      <c r="I6" s="4" t="e">
        <f>SUMIFS('[4]TUNZ Extracted TB'!$G:$G,'[4]TUNZ Extracted TB'!$A:$A,B6,'[4]TUNZ Extracted TB'!$C:$C,C6)</f>
        <v>#VALUE!</v>
      </c>
      <c r="J6" s="4" t="e">
        <f>SUMIFS('[5]TUNZ Extracted TB'!$G:$G,'[5]TUNZ Extracted TB'!$A:$A,B6,'[5]TUNZ Extracted TB'!$C:$C,C6)</f>
        <v>#VALUE!</v>
      </c>
      <c r="K6" s="4" t="e">
        <f>SUMIFS('[6]TUNZ Extracted TB'!$G:$G,'[6]TUNZ Extracted TB'!$A:$A,B6,'[6]TUNZ Extracted TB'!$C:$C,C6)</f>
        <v>#VALUE!</v>
      </c>
      <c r="L6" s="4" t="e">
        <f>SUMIFS('[7]TUNZ Extracted TB'!$G:$G,'[7]TUNZ Extracted TB'!$A:$A,B6,'[7]TUNZ Extracted TB'!$C:$C,C6)</f>
        <v>#VALUE!</v>
      </c>
      <c r="M6" s="4" t="e">
        <f>SUMIFS('[8]TUNZ Extracted TB'!$G:$G,'[8]TUNZ Extracted TB'!$A:$A,B6,'[8]TUNZ Extracted TB'!$C:$C,C6)</f>
        <v>#VALUE!</v>
      </c>
      <c r="N6" s="4" t="e">
        <f>SUMIFS('[9]TUNZ Extracted TB'!$G:$G,'[9]TUNZ Extracted TB'!$A:$A,B6,'[9]TUNZ Extracted TB'!$C:$C,C6)</f>
        <v>#VALUE!</v>
      </c>
      <c r="O6" s="4" t="e">
        <f>SUMIFS('[10]TUNZ Extracted TB'!$G:$G,'[10]TUNZ Extracted TB'!$A:$A,B6,'[10]TUNZ Extracted TB'!$C:$C,C6)</f>
        <v>#VALUE!</v>
      </c>
      <c r="P6" s="4" t="e">
        <f>SUMIFS('[11]TUNZ Extracted TB'!$G:$G,'[11]TUNZ Extracted TB'!$A:$A,B6,'[11]TUNZ Extracted TB'!$C:$C,C6)</f>
        <v>#VALUE!</v>
      </c>
      <c r="Q6" s="4" t="e">
        <f>SUMIFS('[12]TUNZ Extracted TB'!$G:$G,'[12]TUNZ Extracted TB'!$A:$A,B6,'[12]TUNZ Extracted TB'!$C:$C,C6)</f>
        <v>#VALUE!</v>
      </c>
      <c r="R6" s="4" t="e">
        <f t="shared" ref="R6:R69" si="1">SUM(F6:Q6)</f>
        <v>#VALUE!</v>
      </c>
    </row>
    <row r="7" spans="1:18" x14ac:dyDescent="0.25">
      <c r="A7" t="s">
        <v>9</v>
      </c>
      <c r="B7">
        <v>7020</v>
      </c>
      <c r="C7">
        <v>120</v>
      </c>
      <c r="D7" t="s">
        <v>14</v>
      </c>
      <c r="E7" t="s">
        <v>15</v>
      </c>
      <c r="F7" s="4" t="e">
        <f>SUMIFS('[1]TUNZ Extracted TB'!$G:$G,'[1]TUNZ Extracted TB'!$A:$A,B7,'[1]TUNZ Extracted TB'!$C:$C,C7)</f>
        <v>#VALUE!</v>
      </c>
      <c r="G7" s="4" t="e">
        <f>SUMIFS('[2]TUNZ Extracted TB'!$G:$G,'[2]TUNZ Extracted TB'!$A:$A,B7,'[2]TUNZ Extracted TB'!$C:$C,C7)</f>
        <v>#VALUE!</v>
      </c>
      <c r="H7" s="4" t="e">
        <f>SUMIFS('[3]TUNZ Extracted TB'!$G:$G,'[3]TUNZ Extracted TB'!$A:$A,B7,'[3]TUNZ Extracted TB'!$C:$C,C7)</f>
        <v>#VALUE!</v>
      </c>
      <c r="I7" s="4" t="e">
        <f>SUMIFS('[4]TUNZ Extracted TB'!$G:$G,'[4]TUNZ Extracted TB'!$A:$A,B7,'[4]TUNZ Extracted TB'!$C:$C,C7)</f>
        <v>#VALUE!</v>
      </c>
      <c r="J7" s="4" t="e">
        <f>SUMIFS('[5]TUNZ Extracted TB'!$G:$G,'[5]TUNZ Extracted TB'!$A:$A,B7,'[5]TUNZ Extracted TB'!$C:$C,C7)</f>
        <v>#VALUE!</v>
      </c>
      <c r="K7" s="4" t="e">
        <f>SUMIFS('[6]TUNZ Extracted TB'!$G:$G,'[6]TUNZ Extracted TB'!$A:$A,B7,'[6]TUNZ Extracted TB'!$C:$C,C7)</f>
        <v>#VALUE!</v>
      </c>
      <c r="L7" s="4" t="e">
        <f>SUMIFS('[7]TUNZ Extracted TB'!$G:$G,'[7]TUNZ Extracted TB'!$A:$A,B7,'[7]TUNZ Extracted TB'!$C:$C,C7)</f>
        <v>#VALUE!</v>
      </c>
      <c r="M7" s="4" t="e">
        <f>SUMIFS('[8]TUNZ Extracted TB'!$G:$G,'[8]TUNZ Extracted TB'!$A:$A,B7,'[8]TUNZ Extracted TB'!$C:$C,C7)</f>
        <v>#VALUE!</v>
      </c>
      <c r="N7" s="4" t="e">
        <f>SUMIFS('[9]TUNZ Extracted TB'!$G:$G,'[9]TUNZ Extracted TB'!$A:$A,B7,'[9]TUNZ Extracted TB'!$C:$C,C7)</f>
        <v>#VALUE!</v>
      </c>
      <c r="O7" s="4" t="e">
        <f>SUMIFS('[10]TUNZ Extracted TB'!$G:$G,'[10]TUNZ Extracted TB'!$A:$A,B7,'[10]TUNZ Extracted TB'!$C:$C,C7)</f>
        <v>#VALUE!</v>
      </c>
      <c r="P7" s="4" t="e">
        <f>SUMIFS('[11]TUNZ Extracted TB'!$G:$G,'[11]TUNZ Extracted TB'!$A:$A,B7,'[11]TUNZ Extracted TB'!$C:$C,C7)</f>
        <v>#VALUE!</v>
      </c>
      <c r="Q7" s="4" t="e">
        <f>SUMIFS('[12]TUNZ Extracted TB'!$G:$G,'[12]TUNZ Extracted TB'!$A:$A,B7,'[12]TUNZ Extracted TB'!$C:$C,C7)</f>
        <v>#VALUE!</v>
      </c>
      <c r="R7" s="4" t="e">
        <f t="shared" si="1"/>
        <v>#VALUE!</v>
      </c>
    </row>
    <row r="8" spans="1:18" x14ac:dyDescent="0.25">
      <c r="A8" t="s">
        <v>9</v>
      </c>
      <c r="B8">
        <v>7020</v>
      </c>
      <c r="C8">
        <v>121</v>
      </c>
      <c r="D8" t="s">
        <v>14</v>
      </c>
      <c r="E8" t="s">
        <v>15</v>
      </c>
      <c r="F8" s="4" t="e">
        <f>SUMIFS('[1]TUNZ Extracted TB'!$G:$G,'[1]TUNZ Extracted TB'!$A:$A,B8,'[1]TUNZ Extracted TB'!$C:$C,C8)</f>
        <v>#VALUE!</v>
      </c>
      <c r="G8" s="4" t="e">
        <f>SUMIFS('[2]TUNZ Extracted TB'!$G:$G,'[2]TUNZ Extracted TB'!$A:$A,B8,'[2]TUNZ Extracted TB'!$C:$C,C8)</f>
        <v>#VALUE!</v>
      </c>
      <c r="H8" s="4" t="e">
        <f>SUMIFS('[3]TUNZ Extracted TB'!$G:$G,'[3]TUNZ Extracted TB'!$A:$A,B8,'[3]TUNZ Extracted TB'!$C:$C,C8)</f>
        <v>#VALUE!</v>
      </c>
      <c r="I8" s="4" t="e">
        <f>SUMIFS('[4]TUNZ Extracted TB'!$G:$G,'[4]TUNZ Extracted TB'!$A:$A,B8,'[4]TUNZ Extracted TB'!$C:$C,C8)</f>
        <v>#VALUE!</v>
      </c>
      <c r="J8" s="4" t="e">
        <f>SUMIFS('[5]TUNZ Extracted TB'!$G:$G,'[5]TUNZ Extracted TB'!$A:$A,B8,'[5]TUNZ Extracted TB'!$C:$C,C8)</f>
        <v>#VALUE!</v>
      </c>
      <c r="K8" s="4" t="e">
        <f>SUMIFS('[6]TUNZ Extracted TB'!$G:$G,'[6]TUNZ Extracted TB'!$A:$A,B8,'[6]TUNZ Extracted TB'!$C:$C,C8)</f>
        <v>#VALUE!</v>
      </c>
      <c r="L8" s="4" t="e">
        <f>SUMIFS('[7]TUNZ Extracted TB'!$G:$G,'[7]TUNZ Extracted TB'!$A:$A,B8,'[7]TUNZ Extracted TB'!$C:$C,C8)</f>
        <v>#VALUE!</v>
      </c>
      <c r="M8" s="4" t="e">
        <f>SUMIFS('[8]TUNZ Extracted TB'!$G:$G,'[8]TUNZ Extracted TB'!$A:$A,B8,'[8]TUNZ Extracted TB'!$C:$C,C8)</f>
        <v>#VALUE!</v>
      </c>
      <c r="N8" s="4" t="e">
        <f>SUMIFS('[9]TUNZ Extracted TB'!$G:$G,'[9]TUNZ Extracted TB'!$A:$A,B8,'[9]TUNZ Extracted TB'!$C:$C,C8)</f>
        <v>#VALUE!</v>
      </c>
      <c r="O8" s="4" t="e">
        <f>SUMIFS('[10]TUNZ Extracted TB'!$G:$G,'[10]TUNZ Extracted TB'!$A:$A,B8,'[10]TUNZ Extracted TB'!$C:$C,C8)</f>
        <v>#VALUE!</v>
      </c>
      <c r="P8" s="4" t="e">
        <f>SUMIFS('[11]TUNZ Extracted TB'!$G:$G,'[11]TUNZ Extracted TB'!$A:$A,B8,'[11]TUNZ Extracted TB'!$C:$C,C8)</f>
        <v>#VALUE!</v>
      </c>
      <c r="Q8" s="4" t="e">
        <f>SUMIFS('[12]TUNZ Extracted TB'!$G:$G,'[12]TUNZ Extracted TB'!$A:$A,B8,'[12]TUNZ Extracted TB'!$C:$C,C8)</f>
        <v>#VALUE!</v>
      </c>
      <c r="R8" s="4" t="e">
        <f t="shared" si="1"/>
        <v>#VALUE!</v>
      </c>
    </row>
    <row r="9" spans="1:18" x14ac:dyDescent="0.25">
      <c r="A9" t="s">
        <v>9</v>
      </c>
      <c r="B9">
        <v>7020</v>
      </c>
      <c r="C9">
        <v>122</v>
      </c>
      <c r="D9" t="s">
        <v>16</v>
      </c>
      <c r="E9" t="s">
        <v>17</v>
      </c>
      <c r="F9" s="4" t="e">
        <f>SUMIFS('[1]TUNZ Extracted TB'!$G:$G,'[1]TUNZ Extracted TB'!$A:$A,B9,'[1]TUNZ Extracted TB'!$C:$C,C9)</f>
        <v>#VALUE!</v>
      </c>
      <c r="G9" s="4" t="e">
        <f>SUMIFS('[2]TUNZ Extracted TB'!$G:$G,'[2]TUNZ Extracted TB'!$A:$A,B9,'[2]TUNZ Extracted TB'!$C:$C,C9)</f>
        <v>#VALUE!</v>
      </c>
      <c r="H9" s="4" t="e">
        <f>SUMIFS('[3]TUNZ Extracted TB'!$G:$G,'[3]TUNZ Extracted TB'!$A:$A,B9,'[3]TUNZ Extracted TB'!$C:$C,C9)</f>
        <v>#VALUE!</v>
      </c>
      <c r="I9" s="4" t="e">
        <f>SUMIFS('[4]TUNZ Extracted TB'!$G:$G,'[4]TUNZ Extracted TB'!$A:$A,B9,'[4]TUNZ Extracted TB'!$C:$C,C9)</f>
        <v>#VALUE!</v>
      </c>
      <c r="J9" s="4" t="e">
        <f>SUMIFS('[5]TUNZ Extracted TB'!$G:$G,'[5]TUNZ Extracted TB'!$A:$A,B9,'[5]TUNZ Extracted TB'!$C:$C,C9)</f>
        <v>#VALUE!</v>
      </c>
      <c r="K9" s="4" t="e">
        <f>SUMIFS('[6]TUNZ Extracted TB'!$G:$G,'[6]TUNZ Extracted TB'!$A:$A,B9,'[6]TUNZ Extracted TB'!$C:$C,C9)</f>
        <v>#VALUE!</v>
      </c>
      <c r="L9" s="4" t="e">
        <f>SUMIFS('[7]TUNZ Extracted TB'!$G:$G,'[7]TUNZ Extracted TB'!$A:$A,B9,'[7]TUNZ Extracted TB'!$C:$C,C9)</f>
        <v>#VALUE!</v>
      </c>
      <c r="M9" s="4" t="e">
        <f>SUMIFS('[8]TUNZ Extracted TB'!$G:$G,'[8]TUNZ Extracted TB'!$A:$A,B9,'[8]TUNZ Extracted TB'!$C:$C,C9)</f>
        <v>#VALUE!</v>
      </c>
      <c r="N9" s="4" t="e">
        <f>SUMIFS('[9]TUNZ Extracted TB'!$G:$G,'[9]TUNZ Extracted TB'!$A:$A,B9,'[9]TUNZ Extracted TB'!$C:$C,C9)</f>
        <v>#VALUE!</v>
      </c>
      <c r="O9" s="4" t="e">
        <f>SUMIFS('[10]TUNZ Extracted TB'!$G:$G,'[10]TUNZ Extracted TB'!$A:$A,B9,'[10]TUNZ Extracted TB'!$C:$C,C9)</f>
        <v>#VALUE!</v>
      </c>
      <c r="P9" s="4" t="e">
        <f>SUMIFS('[11]TUNZ Extracted TB'!$G:$G,'[11]TUNZ Extracted TB'!$A:$A,B9,'[11]TUNZ Extracted TB'!$C:$C,C9)</f>
        <v>#VALUE!</v>
      </c>
      <c r="Q9" s="4" t="e">
        <f>SUMIFS('[12]TUNZ Extracted TB'!$G:$G,'[12]TUNZ Extracted TB'!$A:$A,B9,'[12]TUNZ Extracted TB'!$C:$C,C9)</f>
        <v>#VALUE!</v>
      </c>
      <c r="R9" s="4" t="e">
        <f t="shared" si="1"/>
        <v>#VALUE!</v>
      </c>
    </row>
    <row r="10" spans="1:18" x14ac:dyDescent="0.25">
      <c r="A10" t="s">
        <v>9</v>
      </c>
      <c r="B10">
        <v>7020</v>
      </c>
      <c r="C10">
        <v>130</v>
      </c>
      <c r="D10" t="s">
        <v>18</v>
      </c>
      <c r="E10" t="s">
        <v>19</v>
      </c>
      <c r="F10" s="4" t="e">
        <f>SUMIFS('[1]TUNZ Extracted TB'!$G:$G,'[1]TUNZ Extracted TB'!$A:$A,B10,'[1]TUNZ Extracted TB'!$C:$C,C10)</f>
        <v>#VALUE!</v>
      </c>
      <c r="G10" s="4" t="e">
        <f>SUMIFS('[2]TUNZ Extracted TB'!$G:$G,'[2]TUNZ Extracted TB'!$A:$A,B10,'[2]TUNZ Extracted TB'!$C:$C,C10)</f>
        <v>#VALUE!</v>
      </c>
      <c r="H10" s="4" t="e">
        <f>SUMIFS('[3]TUNZ Extracted TB'!$G:$G,'[3]TUNZ Extracted TB'!$A:$A,B10,'[3]TUNZ Extracted TB'!$C:$C,C10)</f>
        <v>#VALUE!</v>
      </c>
      <c r="I10" s="4" t="e">
        <f>SUMIFS('[4]TUNZ Extracted TB'!$G:$G,'[4]TUNZ Extracted TB'!$A:$A,B10,'[4]TUNZ Extracted TB'!$C:$C,C10)</f>
        <v>#VALUE!</v>
      </c>
      <c r="J10" s="4" t="e">
        <f>SUMIFS('[5]TUNZ Extracted TB'!$G:$G,'[5]TUNZ Extracted TB'!$A:$A,B10,'[5]TUNZ Extracted TB'!$C:$C,C10)</f>
        <v>#VALUE!</v>
      </c>
      <c r="K10" s="4" t="e">
        <f>SUMIFS('[6]TUNZ Extracted TB'!$G:$G,'[6]TUNZ Extracted TB'!$A:$A,B10,'[6]TUNZ Extracted TB'!$C:$C,C10)</f>
        <v>#VALUE!</v>
      </c>
      <c r="L10" s="4" t="e">
        <f>SUMIFS('[7]TUNZ Extracted TB'!$G:$G,'[7]TUNZ Extracted TB'!$A:$A,B10,'[7]TUNZ Extracted TB'!$C:$C,C10)</f>
        <v>#VALUE!</v>
      </c>
      <c r="M10" s="4" t="e">
        <f>SUMIFS('[8]TUNZ Extracted TB'!$G:$G,'[8]TUNZ Extracted TB'!$A:$A,B10,'[8]TUNZ Extracted TB'!$C:$C,C10)</f>
        <v>#VALUE!</v>
      </c>
      <c r="N10" s="4" t="e">
        <f>SUMIFS('[9]TUNZ Extracted TB'!$G:$G,'[9]TUNZ Extracted TB'!$A:$A,B10,'[9]TUNZ Extracted TB'!$C:$C,C10)</f>
        <v>#VALUE!</v>
      </c>
      <c r="O10" s="4" t="e">
        <f>SUMIFS('[10]TUNZ Extracted TB'!$G:$G,'[10]TUNZ Extracted TB'!$A:$A,B10,'[10]TUNZ Extracted TB'!$C:$C,C10)</f>
        <v>#VALUE!</v>
      </c>
      <c r="P10" s="4" t="e">
        <f>SUMIFS('[11]TUNZ Extracted TB'!$G:$G,'[11]TUNZ Extracted TB'!$A:$A,B10,'[11]TUNZ Extracted TB'!$C:$C,C10)</f>
        <v>#VALUE!</v>
      </c>
      <c r="Q10" s="4" t="e">
        <f>SUMIFS('[12]TUNZ Extracted TB'!$G:$G,'[12]TUNZ Extracted TB'!$A:$A,B10,'[12]TUNZ Extracted TB'!$C:$C,C10)</f>
        <v>#VALUE!</v>
      </c>
      <c r="R10" s="4" t="e">
        <f t="shared" si="1"/>
        <v>#VALUE!</v>
      </c>
    </row>
    <row r="11" spans="1:18" x14ac:dyDescent="0.25">
      <c r="A11" t="s">
        <v>9</v>
      </c>
      <c r="B11">
        <v>7020</v>
      </c>
      <c r="C11">
        <v>140</v>
      </c>
      <c r="D11" t="s">
        <v>20</v>
      </c>
      <c r="E11" t="s">
        <v>21</v>
      </c>
      <c r="F11" s="4" t="e">
        <f>SUMIFS('[1]TUNZ Extracted TB'!$G:$G,'[1]TUNZ Extracted TB'!$A:$A,B11,'[1]TUNZ Extracted TB'!$C:$C,C11)</f>
        <v>#VALUE!</v>
      </c>
      <c r="G11" s="4" t="e">
        <f>SUMIFS('[2]TUNZ Extracted TB'!$G:$G,'[2]TUNZ Extracted TB'!$A:$A,B11,'[2]TUNZ Extracted TB'!$C:$C,C11)</f>
        <v>#VALUE!</v>
      </c>
      <c r="H11" s="4" t="e">
        <f>SUMIFS('[3]TUNZ Extracted TB'!$G:$G,'[3]TUNZ Extracted TB'!$A:$A,B11,'[3]TUNZ Extracted TB'!$C:$C,C11)</f>
        <v>#VALUE!</v>
      </c>
      <c r="I11" s="4" t="e">
        <f>SUMIFS('[4]TUNZ Extracted TB'!$G:$G,'[4]TUNZ Extracted TB'!$A:$A,B11,'[4]TUNZ Extracted TB'!$C:$C,C11)</f>
        <v>#VALUE!</v>
      </c>
      <c r="J11" s="4" t="e">
        <f>SUMIFS('[5]TUNZ Extracted TB'!$G:$G,'[5]TUNZ Extracted TB'!$A:$A,B11,'[5]TUNZ Extracted TB'!$C:$C,C11)</f>
        <v>#VALUE!</v>
      </c>
      <c r="K11" s="4" t="e">
        <f>SUMIFS('[6]TUNZ Extracted TB'!$G:$G,'[6]TUNZ Extracted TB'!$A:$A,B11,'[6]TUNZ Extracted TB'!$C:$C,C11)</f>
        <v>#VALUE!</v>
      </c>
      <c r="L11" s="4" t="e">
        <f>SUMIFS('[7]TUNZ Extracted TB'!$G:$G,'[7]TUNZ Extracted TB'!$A:$A,B11,'[7]TUNZ Extracted TB'!$C:$C,C11)</f>
        <v>#VALUE!</v>
      </c>
      <c r="M11" s="4" t="e">
        <f>SUMIFS('[8]TUNZ Extracted TB'!$G:$G,'[8]TUNZ Extracted TB'!$A:$A,B11,'[8]TUNZ Extracted TB'!$C:$C,C11)</f>
        <v>#VALUE!</v>
      </c>
      <c r="N11" s="4" t="e">
        <f>SUMIFS('[9]TUNZ Extracted TB'!$G:$G,'[9]TUNZ Extracted TB'!$A:$A,B11,'[9]TUNZ Extracted TB'!$C:$C,C11)</f>
        <v>#VALUE!</v>
      </c>
      <c r="O11" s="4" t="e">
        <f>SUMIFS('[10]TUNZ Extracted TB'!$G:$G,'[10]TUNZ Extracted TB'!$A:$A,B11,'[10]TUNZ Extracted TB'!$C:$C,C11)</f>
        <v>#VALUE!</v>
      </c>
      <c r="P11" s="4" t="e">
        <f>SUMIFS('[11]TUNZ Extracted TB'!$G:$G,'[11]TUNZ Extracted TB'!$A:$A,B11,'[11]TUNZ Extracted TB'!$C:$C,C11)</f>
        <v>#VALUE!</v>
      </c>
      <c r="Q11" s="4" t="e">
        <f>SUMIFS('[12]TUNZ Extracted TB'!$G:$G,'[12]TUNZ Extracted TB'!$A:$A,B11,'[12]TUNZ Extracted TB'!$C:$C,C11)</f>
        <v>#VALUE!</v>
      </c>
      <c r="R11" s="4" t="e">
        <f t="shared" si="1"/>
        <v>#VALUE!</v>
      </c>
    </row>
    <row r="12" spans="1:18" x14ac:dyDescent="0.25">
      <c r="A12" t="s">
        <v>9</v>
      </c>
      <c r="B12">
        <v>7020</v>
      </c>
      <c r="C12">
        <v>142</v>
      </c>
      <c r="D12" t="s">
        <v>22</v>
      </c>
      <c r="E12" t="s">
        <v>23</v>
      </c>
      <c r="F12" s="4" t="e">
        <f>SUMIFS('[1]TUNZ Extracted TB'!$G:$G,'[1]TUNZ Extracted TB'!$A:$A,B12,'[1]TUNZ Extracted TB'!$C:$C,C12)</f>
        <v>#VALUE!</v>
      </c>
      <c r="G12" s="4" t="e">
        <f>SUMIFS('[2]TUNZ Extracted TB'!$G:$G,'[2]TUNZ Extracted TB'!$A:$A,B12,'[2]TUNZ Extracted TB'!$C:$C,C12)</f>
        <v>#VALUE!</v>
      </c>
      <c r="H12" s="4" t="e">
        <f>SUMIFS('[3]TUNZ Extracted TB'!$G:$G,'[3]TUNZ Extracted TB'!$A:$A,B12,'[3]TUNZ Extracted TB'!$C:$C,C12)</f>
        <v>#VALUE!</v>
      </c>
      <c r="I12" s="4" t="e">
        <f>SUMIFS('[4]TUNZ Extracted TB'!$G:$G,'[4]TUNZ Extracted TB'!$A:$A,B12,'[4]TUNZ Extracted TB'!$C:$C,C12)</f>
        <v>#VALUE!</v>
      </c>
      <c r="J12" s="4" t="e">
        <f>SUMIFS('[5]TUNZ Extracted TB'!$G:$G,'[5]TUNZ Extracted TB'!$A:$A,B12,'[5]TUNZ Extracted TB'!$C:$C,C12)</f>
        <v>#VALUE!</v>
      </c>
      <c r="K12" s="4" t="e">
        <f>SUMIFS('[6]TUNZ Extracted TB'!$G:$G,'[6]TUNZ Extracted TB'!$A:$A,B12,'[6]TUNZ Extracted TB'!$C:$C,C12)</f>
        <v>#VALUE!</v>
      </c>
      <c r="L12" s="4" t="e">
        <f>SUMIFS('[7]TUNZ Extracted TB'!$G:$G,'[7]TUNZ Extracted TB'!$A:$A,B12,'[7]TUNZ Extracted TB'!$C:$C,C12)</f>
        <v>#VALUE!</v>
      </c>
      <c r="M12" s="4" t="e">
        <f>SUMIFS('[8]TUNZ Extracted TB'!$G:$G,'[8]TUNZ Extracted TB'!$A:$A,B12,'[8]TUNZ Extracted TB'!$C:$C,C12)</f>
        <v>#VALUE!</v>
      </c>
      <c r="N12" s="4" t="e">
        <f>SUMIFS('[9]TUNZ Extracted TB'!$G:$G,'[9]TUNZ Extracted TB'!$A:$A,B12,'[9]TUNZ Extracted TB'!$C:$C,C12)</f>
        <v>#VALUE!</v>
      </c>
      <c r="O12" s="4" t="e">
        <f>SUMIFS('[10]TUNZ Extracted TB'!$G:$G,'[10]TUNZ Extracted TB'!$A:$A,B12,'[10]TUNZ Extracted TB'!$C:$C,C12)</f>
        <v>#VALUE!</v>
      </c>
      <c r="P12" s="4" t="e">
        <f>SUMIFS('[11]TUNZ Extracted TB'!$G:$G,'[11]TUNZ Extracted TB'!$A:$A,B12,'[11]TUNZ Extracted TB'!$C:$C,C12)</f>
        <v>#VALUE!</v>
      </c>
      <c r="Q12" s="4" t="e">
        <f>SUMIFS('[12]TUNZ Extracted TB'!$G:$G,'[12]TUNZ Extracted TB'!$A:$A,B12,'[12]TUNZ Extracted TB'!$C:$C,C12)</f>
        <v>#VALUE!</v>
      </c>
      <c r="R12" s="4" t="e">
        <f t="shared" si="1"/>
        <v>#VALUE!</v>
      </c>
    </row>
    <row r="13" spans="1:18" x14ac:dyDescent="0.25">
      <c r="A13" t="s">
        <v>9</v>
      </c>
      <c r="B13">
        <v>7020</v>
      </c>
      <c r="C13">
        <v>147</v>
      </c>
      <c r="D13" t="s">
        <v>20</v>
      </c>
      <c r="E13" t="s">
        <v>21</v>
      </c>
      <c r="F13" s="4" t="e">
        <f>SUMIFS('[1]TUNZ Extracted TB'!$G:$G,'[1]TUNZ Extracted TB'!$A:$A,B13,'[1]TUNZ Extracted TB'!$C:$C,C13)</f>
        <v>#VALUE!</v>
      </c>
      <c r="G13" s="4" t="e">
        <f>SUMIFS('[2]TUNZ Extracted TB'!$G:$G,'[2]TUNZ Extracted TB'!$A:$A,B13,'[2]TUNZ Extracted TB'!$C:$C,C13)</f>
        <v>#VALUE!</v>
      </c>
      <c r="H13" s="4" t="e">
        <f>SUMIFS('[3]TUNZ Extracted TB'!$G:$G,'[3]TUNZ Extracted TB'!$A:$A,B13,'[3]TUNZ Extracted TB'!$C:$C,C13)</f>
        <v>#VALUE!</v>
      </c>
      <c r="I13" s="4" t="e">
        <f>SUMIFS('[4]TUNZ Extracted TB'!$G:$G,'[4]TUNZ Extracted TB'!$A:$A,B13,'[4]TUNZ Extracted TB'!$C:$C,C13)</f>
        <v>#VALUE!</v>
      </c>
      <c r="J13" s="4" t="e">
        <f>SUMIFS('[5]TUNZ Extracted TB'!$G:$G,'[5]TUNZ Extracted TB'!$A:$A,B13,'[5]TUNZ Extracted TB'!$C:$C,C13)</f>
        <v>#VALUE!</v>
      </c>
      <c r="K13" s="4" t="e">
        <f>SUMIFS('[6]TUNZ Extracted TB'!$G:$G,'[6]TUNZ Extracted TB'!$A:$A,B13,'[6]TUNZ Extracted TB'!$C:$C,C13)</f>
        <v>#VALUE!</v>
      </c>
      <c r="L13" s="4" t="e">
        <f>SUMIFS('[7]TUNZ Extracted TB'!$G:$G,'[7]TUNZ Extracted TB'!$A:$A,B13,'[7]TUNZ Extracted TB'!$C:$C,C13)</f>
        <v>#VALUE!</v>
      </c>
      <c r="M13" s="4" t="e">
        <f>SUMIFS('[8]TUNZ Extracted TB'!$G:$G,'[8]TUNZ Extracted TB'!$A:$A,B13,'[8]TUNZ Extracted TB'!$C:$C,C13)</f>
        <v>#VALUE!</v>
      </c>
      <c r="N13" s="4" t="e">
        <f>SUMIFS('[9]TUNZ Extracted TB'!$G:$G,'[9]TUNZ Extracted TB'!$A:$A,B13,'[9]TUNZ Extracted TB'!$C:$C,C13)</f>
        <v>#VALUE!</v>
      </c>
      <c r="O13" s="4" t="e">
        <f>SUMIFS('[10]TUNZ Extracted TB'!$G:$G,'[10]TUNZ Extracted TB'!$A:$A,B13,'[10]TUNZ Extracted TB'!$C:$C,C13)</f>
        <v>#VALUE!</v>
      </c>
      <c r="P13" s="4" t="e">
        <f>SUMIFS('[11]TUNZ Extracted TB'!$G:$G,'[11]TUNZ Extracted TB'!$A:$A,B13,'[11]TUNZ Extracted TB'!$C:$C,C13)</f>
        <v>#VALUE!</v>
      </c>
      <c r="Q13" s="4" t="e">
        <f>SUMIFS('[12]TUNZ Extracted TB'!$G:$G,'[12]TUNZ Extracted TB'!$A:$A,B13,'[12]TUNZ Extracted TB'!$C:$C,C13)</f>
        <v>#VALUE!</v>
      </c>
      <c r="R13" s="4" t="e">
        <f t="shared" si="1"/>
        <v>#VALUE!</v>
      </c>
    </row>
    <row r="14" spans="1:18" x14ac:dyDescent="0.25">
      <c r="A14" t="s">
        <v>9</v>
      </c>
      <c r="B14">
        <v>7020</v>
      </c>
      <c r="C14">
        <v>150</v>
      </c>
      <c r="D14" t="s">
        <v>24</v>
      </c>
      <c r="E14" t="s">
        <v>25</v>
      </c>
      <c r="F14" s="4" t="e">
        <f>SUMIFS('[1]TUNZ Extracted TB'!$G:$G,'[1]TUNZ Extracted TB'!$A:$A,B14,'[1]TUNZ Extracted TB'!$C:$C,C14)</f>
        <v>#VALUE!</v>
      </c>
      <c r="G14" s="4" t="e">
        <f>SUMIFS('[2]TUNZ Extracted TB'!$G:$G,'[2]TUNZ Extracted TB'!$A:$A,B14,'[2]TUNZ Extracted TB'!$C:$C,C14)</f>
        <v>#VALUE!</v>
      </c>
      <c r="H14" s="4" t="e">
        <f>SUMIFS('[3]TUNZ Extracted TB'!$G:$G,'[3]TUNZ Extracted TB'!$A:$A,B14,'[3]TUNZ Extracted TB'!$C:$C,C14)</f>
        <v>#VALUE!</v>
      </c>
      <c r="I14" s="4" t="e">
        <f>SUMIFS('[4]TUNZ Extracted TB'!$G:$G,'[4]TUNZ Extracted TB'!$A:$A,B14,'[4]TUNZ Extracted TB'!$C:$C,C14)</f>
        <v>#VALUE!</v>
      </c>
      <c r="J14" s="4" t="e">
        <f>SUMIFS('[5]TUNZ Extracted TB'!$G:$G,'[5]TUNZ Extracted TB'!$A:$A,B14,'[5]TUNZ Extracted TB'!$C:$C,C14)</f>
        <v>#VALUE!</v>
      </c>
      <c r="K14" s="4" t="e">
        <f>SUMIFS('[6]TUNZ Extracted TB'!$G:$G,'[6]TUNZ Extracted TB'!$A:$A,B14,'[6]TUNZ Extracted TB'!$C:$C,C14)</f>
        <v>#VALUE!</v>
      </c>
      <c r="L14" s="4" t="e">
        <f>SUMIFS('[7]TUNZ Extracted TB'!$G:$G,'[7]TUNZ Extracted TB'!$A:$A,B14,'[7]TUNZ Extracted TB'!$C:$C,C14)</f>
        <v>#VALUE!</v>
      </c>
      <c r="M14" s="4" t="e">
        <f>SUMIFS('[8]TUNZ Extracted TB'!$G:$G,'[8]TUNZ Extracted TB'!$A:$A,B14,'[8]TUNZ Extracted TB'!$C:$C,C14)</f>
        <v>#VALUE!</v>
      </c>
      <c r="N14" s="4" t="e">
        <f>SUMIFS('[9]TUNZ Extracted TB'!$G:$G,'[9]TUNZ Extracted TB'!$A:$A,B14,'[9]TUNZ Extracted TB'!$C:$C,C14)</f>
        <v>#VALUE!</v>
      </c>
      <c r="O14" s="4" t="e">
        <f>SUMIFS('[10]TUNZ Extracted TB'!$G:$G,'[10]TUNZ Extracted TB'!$A:$A,B14,'[10]TUNZ Extracted TB'!$C:$C,C14)</f>
        <v>#VALUE!</v>
      </c>
      <c r="P14" s="4" t="e">
        <f>SUMIFS('[11]TUNZ Extracted TB'!$G:$G,'[11]TUNZ Extracted TB'!$A:$A,B14,'[11]TUNZ Extracted TB'!$C:$C,C14)</f>
        <v>#VALUE!</v>
      </c>
      <c r="Q14" s="4" t="e">
        <f>SUMIFS('[12]TUNZ Extracted TB'!$G:$G,'[12]TUNZ Extracted TB'!$A:$A,B14,'[12]TUNZ Extracted TB'!$C:$C,C14)</f>
        <v>#VALUE!</v>
      </c>
      <c r="R14" s="4" t="e">
        <f t="shared" si="1"/>
        <v>#VALUE!</v>
      </c>
    </row>
    <row r="15" spans="1:18" x14ac:dyDescent="0.25">
      <c r="A15" t="s">
        <v>9</v>
      </c>
      <c r="B15">
        <v>7020</v>
      </c>
      <c r="C15">
        <v>160</v>
      </c>
      <c r="D15" t="s">
        <v>26</v>
      </c>
      <c r="E15" t="s">
        <v>27</v>
      </c>
      <c r="F15" s="4" t="e">
        <f>SUMIFS('[1]TUNZ Extracted TB'!$G:$G,'[1]TUNZ Extracted TB'!$A:$A,B15,'[1]TUNZ Extracted TB'!$C:$C,C15)</f>
        <v>#VALUE!</v>
      </c>
      <c r="G15" s="4" t="e">
        <f>SUMIFS('[2]TUNZ Extracted TB'!$G:$G,'[2]TUNZ Extracted TB'!$A:$A,B15,'[2]TUNZ Extracted TB'!$C:$C,C15)</f>
        <v>#VALUE!</v>
      </c>
      <c r="H15" s="4" t="e">
        <f>SUMIFS('[3]TUNZ Extracted TB'!$G:$G,'[3]TUNZ Extracted TB'!$A:$A,B15,'[3]TUNZ Extracted TB'!$C:$C,C15)</f>
        <v>#VALUE!</v>
      </c>
      <c r="I15" s="4" t="e">
        <f>SUMIFS('[4]TUNZ Extracted TB'!$G:$G,'[4]TUNZ Extracted TB'!$A:$A,B15,'[4]TUNZ Extracted TB'!$C:$C,C15)</f>
        <v>#VALUE!</v>
      </c>
      <c r="J15" s="4" t="e">
        <f>SUMIFS('[5]TUNZ Extracted TB'!$G:$G,'[5]TUNZ Extracted TB'!$A:$A,B15,'[5]TUNZ Extracted TB'!$C:$C,C15)</f>
        <v>#VALUE!</v>
      </c>
      <c r="K15" s="4" t="e">
        <f>SUMIFS('[6]TUNZ Extracted TB'!$G:$G,'[6]TUNZ Extracted TB'!$A:$A,B15,'[6]TUNZ Extracted TB'!$C:$C,C15)</f>
        <v>#VALUE!</v>
      </c>
      <c r="L15" s="4" t="e">
        <f>SUMIFS('[7]TUNZ Extracted TB'!$G:$G,'[7]TUNZ Extracted TB'!$A:$A,B15,'[7]TUNZ Extracted TB'!$C:$C,C15)</f>
        <v>#VALUE!</v>
      </c>
      <c r="M15" s="4" t="e">
        <f>SUMIFS('[8]TUNZ Extracted TB'!$G:$G,'[8]TUNZ Extracted TB'!$A:$A,B15,'[8]TUNZ Extracted TB'!$C:$C,C15)</f>
        <v>#VALUE!</v>
      </c>
      <c r="N15" s="4" t="e">
        <f>SUMIFS('[9]TUNZ Extracted TB'!$G:$G,'[9]TUNZ Extracted TB'!$A:$A,B15,'[9]TUNZ Extracted TB'!$C:$C,C15)</f>
        <v>#VALUE!</v>
      </c>
      <c r="O15" s="4" t="e">
        <f>SUMIFS('[10]TUNZ Extracted TB'!$G:$G,'[10]TUNZ Extracted TB'!$A:$A,B15,'[10]TUNZ Extracted TB'!$C:$C,C15)</f>
        <v>#VALUE!</v>
      </c>
      <c r="P15" s="4" t="e">
        <f>SUMIFS('[11]TUNZ Extracted TB'!$G:$G,'[11]TUNZ Extracted TB'!$A:$A,B15,'[11]TUNZ Extracted TB'!$C:$C,C15)</f>
        <v>#VALUE!</v>
      </c>
      <c r="Q15" s="4" t="e">
        <f>SUMIFS('[12]TUNZ Extracted TB'!$G:$G,'[12]TUNZ Extracted TB'!$A:$A,B15,'[12]TUNZ Extracted TB'!$C:$C,C15)</f>
        <v>#VALUE!</v>
      </c>
      <c r="R15" s="4" t="e">
        <f t="shared" si="1"/>
        <v>#VALUE!</v>
      </c>
    </row>
    <row r="16" spans="1:18" x14ac:dyDescent="0.25">
      <c r="A16" t="s">
        <v>9</v>
      </c>
      <c r="B16">
        <v>7020</v>
      </c>
      <c r="C16">
        <v>162</v>
      </c>
      <c r="D16" t="s">
        <v>28</v>
      </c>
      <c r="E16" t="s">
        <v>29</v>
      </c>
      <c r="F16" s="4" t="e">
        <f>SUMIFS('[1]TUNZ Extracted TB'!$G:$G,'[1]TUNZ Extracted TB'!$A:$A,B16,'[1]TUNZ Extracted TB'!$C:$C,C16)</f>
        <v>#VALUE!</v>
      </c>
      <c r="G16" s="4" t="e">
        <f>SUMIFS('[2]TUNZ Extracted TB'!$G:$G,'[2]TUNZ Extracted TB'!$A:$A,B16,'[2]TUNZ Extracted TB'!$C:$C,C16)</f>
        <v>#VALUE!</v>
      </c>
      <c r="H16" s="4" t="e">
        <f>SUMIFS('[3]TUNZ Extracted TB'!$G:$G,'[3]TUNZ Extracted TB'!$A:$A,B16,'[3]TUNZ Extracted TB'!$C:$C,C16)</f>
        <v>#VALUE!</v>
      </c>
      <c r="I16" s="4" t="e">
        <f>SUMIFS('[4]TUNZ Extracted TB'!$G:$G,'[4]TUNZ Extracted TB'!$A:$A,B16,'[4]TUNZ Extracted TB'!$C:$C,C16)</f>
        <v>#VALUE!</v>
      </c>
      <c r="J16" s="4" t="e">
        <f>SUMIFS('[5]TUNZ Extracted TB'!$G:$G,'[5]TUNZ Extracted TB'!$A:$A,B16,'[5]TUNZ Extracted TB'!$C:$C,C16)</f>
        <v>#VALUE!</v>
      </c>
      <c r="K16" s="4" t="e">
        <f>SUMIFS('[6]TUNZ Extracted TB'!$G:$G,'[6]TUNZ Extracted TB'!$A:$A,B16,'[6]TUNZ Extracted TB'!$C:$C,C16)</f>
        <v>#VALUE!</v>
      </c>
      <c r="L16" s="4" t="e">
        <f>SUMIFS('[7]TUNZ Extracted TB'!$G:$G,'[7]TUNZ Extracted TB'!$A:$A,B16,'[7]TUNZ Extracted TB'!$C:$C,C16)</f>
        <v>#VALUE!</v>
      </c>
      <c r="M16" s="4" t="e">
        <f>SUMIFS('[8]TUNZ Extracted TB'!$G:$G,'[8]TUNZ Extracted TB'!$A:$A,B16,'[8]TUNZ Extracted TB'!$C:$C,C16)</f>
        <v>#VALUE!</v>
      </c>
      <c r="N16" s="4" t="e">
        <f>SUMIFS('[9]TUNZ Extracted TB'!$G:$G,'[9]TUNZ Extracted TB'!$A:$A,B16,'[9]TUNZ Extracted TB'!$C:$C,C16)</f>
        <v>#VALUE!</v>
      </c>
      <c r="O16" s="4" t="e">
        <f>SUMIFS('[10]TUNZ Extracted TB'!$G:$G,'[10]TUNZ Extracted TB'!$A:$A,B16,'[10]TUNZ Extracted TB'!$C:$C,C16)</f>
        <v>#VALUE!</v>
      </c>
      <c r="P16" s="4" t="e">
        <f>SUMIFS('[11]TUNZ Extracted TB'!$G:$G,'[11]TUNZ Extracted TB'!$A:$A,B16,'[11]TUNZ Extracted TB'!$C:$C,C16)</f>
        <v>#VALUE!</v>
      </c>
      <c r="Q16" s="4" t="e">
        <f>SUMIFS('[12]TUNZ Extracted TB'!$G:$G,'[12]TUNZ Extracted TB'!$A:$A,B16,'[12]TUNZ Extracted TB'!$C:$C,C16)</f>
        <v>#VALUE!</v>
      </c>
      <c r="R16" s="4" t="e">
        <f t="shared" si="1"/>
        <v>#VALUE!</v>
      </c>
    </row>
    <row r="17" spans="1:18" x14ac:dyDescent="0.25">
      <c r="A17" t="s">
        <v>9</v>
      </c>
      <c r="B17">
        <v>7020</v>
      </c>
      <c r="C17">
        <v>210</v>
      </c>
      <c r="D17" t="s">
        <v>10</v>
      </c>
      <c r="E17" t="s">
        <v>11</v>
      </c>
      <c r="F17" s="4" t="e">
        <f>SUMIFS('[1]TUNZ Extracted TB'!$G:$G,'[1]TUNZ Extracted TB'!$A:$A,B17,'[1]TUNZ Extracted TB'!$C:$C,C17)</f>
        <v>#VALUE!</v>
      </c>
      <c r="G17" s="4" t="e">
        <f>SUMIFS('[2]TUNZ Extracted TB'!$G:$G,'[2]TUNZ Extracted TB'!$A:$A,B17,'[2]TUNZ Extracted TB'!$C:$C,C17)</f>
        <v>#VALUE!</v>
      </c>
      <c r="H17" s="4" t="e">
        <f>SUMIFS('[3]TUNZ Extracted TB'!$G:$G,'[3]TUNZ Extracted TB'!$A:$A,B17,'[3]TUNZ Extracted TB'!$C:$C,C17)</f>
        <v>#VALUE!</v>
      </c>
      <c r="I17" s="4" t="e">
        <f>SUMIFS('[4]TUNZ Extracted TB'!$G:$G,'[4]TUNZ Extracted TB'!$A:$A,B17,'[4]TUNZ Extracted TB'!$C:$C,C17)</f>
        <v>#VALUE!</v>
      </c>
      <c r="J17" s="4" t="e">
        <f>SUMIFS('[5]TUNZ Extracted TB'!$G:$G,'[5]TUNZ Extracted TB'!$A:$A,B17,'[5]TUNZ Extracted TB'!$C:$C,C17)</f>
        <v>#VALUE!</v>
      </c>
      <c r="K17" s="4" t="e">
        <f>SUMIFS('[6]TUNZ Extracted TB'!$G:$G,'[6]TUNZ Extracted TB'!$A:$A,B17,'[6]TUNZ Extracted TB'!$C:$C,C17)</f>
        <v>#VALUE!</v>
      </c>
      <c r="L17" s="4" t="e">
        <f>SUMIFS('[7]TUNZ Extracted TB'!$G:$G,'[7]TUNZ Extracted TB'!$A:$A,B17,'[7]TUNZ Extracted TB'!$C:$C,C17)</f>
        <v>#VALUE!</v>
      </c>
      <c r="M17" s="4" t="e">
        <f>SUMIFS('[8]TUNZ Extracted TB'!$G:$G,'[8]TUNZ Extracted TB'!$A:$A,B17,'[8]TUNZ Extracted TB'!$C:$C,C17)</f>
        <v>#VALUE!</v>
      </c>
      <c r="N17" s="4" t="e">
        <f>SUMIFS('[9]TUNZ Extracted TB'!$G:$G,'[9]TUNZ Extracted TB'!$A:$A,B17,'[9]TUNZ Extracted TB'!$C:$C,C17)</f>
        <v>#VALUE!</v>
      </c>
      <c r="O17" s="4" t="e">
        <f>SUMIFS('[10]TUNZ Extracted TB'!$G:$G,'[10]TUNZ Extracted TB'!$A:$A,B17,'[10]TUNZ Extracted TB'!$C:$C,C17)</f>
        <v>#VALUE!</v>
      </c>
      <c r="P17" s="4" t="e">
        <f>SUMIFS('[11]TUNZ Extracted TB'!$G:$G,'[11]TUNZ Extracted TB'!$A:$A,B17,'[11]TUNZ Extracted TB'!$C:$C,C17)</f>
        <v>#VALUE!</v>
      </c>
      <c r="Q17" s="4" t="e">
        <f>SUMIFS('[12]TUNZ Extracted TB'!$G:$G,'[12]TUNZ Extracted TB'!$A:$A,B17,'[12]TUNZ Extracted TB'!$C:$C,C17)</f>
        <v>#VALUE!</v>
      </c>
      <c r="R17" s="4" t="e">
        <f t="shared" si="1"/>
        <v>#VALUE!</v>
      </c>
    </row>
    <row r="18" spans="1:18" x14ac:dyDescent="0.25">
      <c r="A18" t="s">
        <v>9</v>
      </c>
      <c r="B18">
        <v>7020</v>
      </c>
      <c r="C18">
        <v>220</v>
      </c>
      <c r="D18" t="s">
        <v>14</v>
      </c>
      <c r="E18" t="s">
        <v>15</v>
      </c>
      <c r="F18" s="4" t="e">
        <f>SUMIFS('[1]TUNZ Extracted TB'!$G:$G,'[1]TUNZ Extracted TB'!$A:$A,B18,'[1]TUNZ Extracted TB'!$C:$C,C18)</f>
        <v>#VALUE!</v>
      </c>
      <c r="G18" s="4" t="e">
        <f>SUMIFS('[2]TUNZ Extracted TB'!$G:$G,'[2]TUNZ Extracted TB'!$A:$A,B18,'[2]TUNZ Extracted TB'!$C:$C,C18)</f>
        <v>#VALUE!</v>
      </c>
      <c r="H18" s="4" t="e">
        <f>SUMIFS('[3]TUNZ Extracted TB'!$G:$G,'[3]TUNZ Extracted TB'!$A:$A,B18,'[3]TUNZ Extracted TB'!$C:$C,C18)</f>
        <v>#VALUE!</v>
      </c>
      <c r="I18" s="4" t="e">
        <f>SUMIFS('[4]TUNZ Extracted TB'!$G:$G,'[4]TUNZ Extracted TB'!$A:$A,B18,'[4]TUNZ Extracted TB'!$C:$C,C18)</f>
        <v>#VALUE!</v>
      </c>
      <c r="J18" s="4" t="e">
        <f>SUMIFS('[5]TUNZ Extracted TB'!$G:$G,'[5]TUNZ Extracted TB'!$A:$A,B18,'[5]TUNZ Extracted TB'!$C:$C,C18)</f>
        <v>#VALUE!</v>
      </c>
      <c r="K18" s="4" t="e">
        <f>SUMIFS('[6]TUNZ Extracted TB'!$G:$G,'[6]TUNZ Extracted TB'!$A:$A,B18,'[6]TUNZ Extracted TB'!$C:$C,C18)</f>
        <v>#VALUE!</v>
      </c>
      <c r="L18" s="4" t="e">
        <f>SUMIFS('[7]TUNZ Extracted TB'!$G:$G,'[7]TUNZ Extracted TB'!$A:$A,B18,'[7]TUNZ Extracted TB'!$C:$C,C18)</f>
        <v>#VALUE!</v>
      </c>
      <c r="M18" s="4" t="e">
        <f>SUMIFS('[8]TUNZ Extracted TB'!$G:$G,'[8]TUNZ Extracted TB'!$A:$A,B18,'[8]TUNZ Extracted TB'!$C:$C,C18)</f>
        <v>#VALUE!</v>
      </c>
      <c r="N18" s="4" t="e">
        <f>SUMIFS('[9]TUNZ Extracted TB'!$G:$G,'[9]TUNZ Extracted TB'!$A:$A,B18,'[9]TUNZ Extracted TB'!$C:$C,C18)</f>
        <v>#VALUE!</v>
      </c>
      <c r="O18" s="4" t="e">
        <f>SUMIFS('[10]TUNZ Extracted TB'!$G:$G,'[10]TUNZ Extracted TB'!$A:$A,B18,'[10]TUNZ Extracted TB'!$C:$C,C18)</f>
        <v>#VALUE!</v>
      </c>
      <c r="P18" s="4" t="e">
        <f>SUMIFS('[11]TUNZ Extracted TB'!$G:$G,'[11]TUNZ Extracted TB'!$A:$A,B18,'[11]TUNZ Extracted TB'!$C:$C,C18)</f>
        <v>#VALUE!</v>
      </c>
      <c r="Q18" s="4" t="e">
        <f>SUMIFS('[12]TUNZ Extracted TB'!$G:$G,'[12]TUNZ Extracted TB'!$A:$A,B18,'[12]TUNZ Extracted TB'!$C:$C,C18)</f>
        <v>#VALUE!</v>
      </c>
      <c r="R18" s="4" t="e">
        <f t="shared" si="1"/>
        <v>#VALUE!</v>
      </c>
    </row>
    <row r="19" spans="1:18" x14ac:dyDescent="0.25">
      <c r="A19" t="s">
        <v>9</v>
      </c>
      <c r="B19">
        <v>7020</v>
      </c>
      <c r="C19">
        <v>230</v>
      </c>
      <c r="D19" t="s">
        <v>18</v>
      </c>
      <c r="E19" t="s">
        <v>19</v>
      </c>
      <c r="F19" s="4" t="e">
        <f>SUMIFS('[1]TUNZ Extracted TB'!$G:$G,'[1]TUNZ Extracted TB'!$A:$A,B19,'[1]TUNZ Extracted TB'!$C:$C,C19)</f>
        <v>#VALUE!</v>
      </c>
      <c r="G19" s="4" t="e">
        <f>SUMIFS('[2]TUNZ Extracted TB'!$G:$G,'[2]TUNZ Extracted TB'!$A:$A,B19,'[2]TUNZ Extracted TB'!$C:$C,C19)</f>
        <v>#VALUE!</v>
      </c>
      <c r="H19" s="4" t="e">
        <f>SUMIFS('[3]TUNZ Extracted TB'!$G:$G,'[3]TUNZ Extracted TB'!$A:$A,B19,'[3]TUNZ Extracted TB'!$C:$C,C19)</f>
        <v>#VALUE!</v>
      </c>
      <c r="I19" s="4" t="e">
        <f>SUMIFS('[4]TUNZ Extracted TB'!$G:$G,'[4]TUNZ Extracted TB'!$A:$A,B19,'[4]TUNZ Extracted TB'!$C:$C,C19)</f>
        <v>#VALUE!</v>
      </c>
      <c r="J19" s="4" t="e">
        <f>SUMIFS('[5]TUNZ Extracted TB'!$G:$G,'[5]TUNZ Extracted TB'!$A:$A,B19,'[5]TUNZ Extracted TB'!$C:$C,C19)</f>
        <v>#VALUE!</v>
      </c>
      <c r="K19" s="4" t="e">
        <f>SUMIFS('[6]TUNZ Extracted TB'!$G:$G,'[6]TUNZ Extracted TB'!$A:$A,B19,'[6]TUNZ Extracted TB'!$C:$C,C19)</f>
        <v>#VALUE!</v>
      </c>
      <c r="L19" s="4" t="e">
        <f>SUMIFS('[7]TUNZ Extracted TB'!$G:$G,'[7]TUNZ Extracted TB'!$A:$A,B19,'[7]TUNZ Extracted TB'!$C:$C,C19)</f>
        <v>#VALUE!</v>
      </c>
      <c r="M19" s="4" t="e">
        <f>SUMIFS('[8]TUNZ Extracted TB'!$G:$G,'[8]TUNZ Extracted TB'!$A:$A,B19,'[8]TUNZ Extracted TB'!$C:$C,C19)</f>
        <v>#VALUE!</v>
      </c>
      <c r="N19" s="4" t="e">
        <f>SUMIFS('[9]TUNZ Extracted TB'!$G:$G,'[9]TUNZ Extracted TB'!$A:$A,B19,'[9]TUNZ Extracted TB'!$C:$C,C19)</f>
        <v>#VALUE!</v>
      </c>
      <c r="O19" s="4" t="e">
        <f>SUMIFS('[10]TUNZ Extracted TB'!$G:$G,'[10]TUNZ Extracted TB'!$A:$A,B19,'[10]TUNZ Extracted TB'!$C:$C,C19)</f>
        <v>#VALUE!</v>
      </c>
      <c r="P19" s="4" t="e">
        <f>SUMIFS('[11]TUNZ Extracted TB'!$G:$G,'[11]TUNZ Extracted TB'!$A:$A,B19,'[11]TUNZ Extracted TB'!$C:$C,C19)</f>
        <v>#VALUE!</v>
      </c>
      <c r="Q19" s="4" t="e">
        <f>SUMIFS('[12]TUNZ Extracted TB'!$G:$G,'[12]TUNZ Extracted TB'!$A:$A,B19,'[12]TUNZ Extracted TB'!$C:$C,C19)</f>
        <v>#VALUE!</v>
      </c>
      <c r="R19" s="4" t="e">
        <f t="shared" si="1"/>
        <v>#VALUE!</v>
      </c>
    </row>
    <row r="20" spans="1:18" x14ac:dyDescent="0.25">
      <c r="A20" t="s">
        <v>9</v>
      </c>
      <c r="B20">
        <v>7020</v>
      </c>
      <c r="C20">
        <v>240</v>
      </c>
      <c r="D20" t="s">
        <v>20</v>
      </c>
      <c r="E20" t="s">
        <v>21</v>
      </c>
      <c r="F20" s="4" t="e">
        <f>SUMIFS('[1]TUNZ Extracted TB'!$G:$G,'[1]TUNZ Extracted TB'!$A:$A,B20,'[1]TUNZ Extracted TB'!$C:$C,C20)</f>
        <v>#VALUE!</v>
      </c>
      <c r="G20" s="4" t="e">
        <f>SUMIFS('[2]TUNZ Extracted TB'!$G:$G,'[2]TUNZ Extracted TB'!$A:$A,B20,'[2]TUNZ Extracted TB'!$C:$C,C20)</f>
        <v>#VALUE!</v>
      </c>
      <c r="H20" s="4" t="e">
        <f>SUMIFS('[3]TUNZ Extracted TB'!$G:$G,'[3]TUNZ Extracted TB'!$A:$A,B20,'[3]TUNZ Extracted TB'!$C:$C,C20)</f>
        <v>#VALUE!</v>
      </c>
      <c r="I20" s="4" t="e">
        <f>SUMIFS('[4]TUNZ Extracted TB'!$G:$G,'[4]TUNZ Extracted TB'!$A:$A,B20,'[4]TUNZ Extracted TB'!$C:$C,C20)</f>
        <v>#VALUE!</v>
      </c>
      <c r="J20" s="4" t="e">
        <f>SUMIFS('[5]TUNZ Extracted TB'!$G:$G,'[5]TUNZ Extracted TB'!$A:$A,B20,'[5]TUNZ Extracted TB'!$C:$C,C20)</f>
        <v>#VALUE!</v>
      </c>
      <c r="K20" s="4" t="e">
        <f>SUMIFS('[6]TUNZ Extracted TB'!$G:$G,'[6]TUNZ Extracted TB'!$A:$A,B20,'[6]TUNZ Extracted TB'!$C:$C,C20)</f>
        <v>#VALUE!</v>
      </c>
      <c r="L20" s="4" t="e">
        <f>SUMIFS('[7]TUNZ Extracted TB'!$G:$G,'[7]TUNZ Extracted TB'!$A:$A,B20,'[7]TUNZ Extracted TB'!$C:$C,C20)</f>
        <v>#VALUE!</v>
      </c>
      <c r="M20" s="4" t="e">
        <f>SUMIFS('[8]TUNZ Extracted TB'!$G:$G,'[8]TUNZ Extracted TB'!$A:$A,B20,'[8]TUNZ Extracted TB'!$C:$C,C20)</f>
        <v>#VALUE!</v>
      </c>
      <c r="N20" s="4" t="e">
        <f>SUMIFS('[9]TUNZ Extracted TB'!$G:$G,'[9]TUNZ Extracted TB'!$A:$A,B20,'[9]TUNZ Extracted TB'!$C:$C,C20)</f>
        <v>#VALUE!</v>
      </c>
      <c r="O20" s="4" t="e">
        <f>SUMIFS('[10]TUNZ Extracted TB'!$G:$G,'[10]TUNZ Extracted TB'!$A:$A,B20,'[10]TUNZ Extracted TB'!$C:$C,C20)</f>
        <v>#VALUE!</v>
      </c>
      <c r="P20" s="4" t="e">
        <f>SUMIFS('[11]TUNZ Extracted TB'!$G:$G,'[11]TUNZ Extracted TB'!$A:$A,B20,'[11]TUNZ Extracted TB'!$C:$C,C20)</f>
        <v>#VALUE!</v>
      </c>
      <c r="Q20" s="4" t="e">
        <f>SUMIFS('[12]TUNZ Extracted TB'!$G:$G,'[12]TUNZ Extracted TB'!$A:$A,B20,'[12]TUNZ Extracted TB'!$C:$C,C20)</f>
        <v>#VALUE!</v>
      </c>
      <c r="R20" s="4" t="e">
        <f t="shared" si="1"/>
        <v>#VALUE!</v>
      </c>
    </row>
    <row r="21" spans="1:18" x14ac:dyDescent="0.25">
      <c r="A21" t="s">
        <v>9</v>
      </c>
      <c r="B21">
        <v>7020</v>
      </c>
      <c r="C21">
        <v>260</v>
      </c>
      <c r="D21" t="s">
        <v>26</v>
      </c>
      <c r="E21" t="s">
        <v>27</v>
      </c>
      <c r="F21" s="4" t="e">
        <f>SUMIFS('[1]TUNZ Extracted TB'!$G:$G,'[1]TUNZ Extracted TB'!$A:$A,B21,'[1]TUNZ Extracted TB'!$C:$C,C21)</f>
        <v>#VALUE!</v>
      </c>
      <c r="G21" s="4" t="e">
        <f>SUMIFS('[2]TUNZ Extracted TB'!$G:$G,'[2]TUNZ Extracted TB'!$A:$A,B21,'[2]TUNZ Extracted TB'!$C:$C,C21)</f>
        <v>#VALUE!</v>
      </c>
      <c r="H21" s="4" t="e">
        <f>SUMIFS('[3]TUNZ Extracted TB'!$G:$G,'[3]TUNZ Extracted TB'!$A:$A,B21,'[3]TUNZ Extracted TB'!$C:$C,C21)</f>
        <v>#VALUE!</v>
      </c>
      <c r="I21" s="4" t="e">
        <f>SUMIFS('[4]TUNZ Extracted TB'!$G:$G,'[4]TUNZ Extracted TB'!$A:$A,B21,'[4]TUNZ Extracted TB'!$C:$C,C21)</f>
        <v>#VALUE!</v>
      </c>
      <c r="J21" s="4" t="e">
        <f>SUMIFS('[5]TUNZ Extracted TB'!$G:$G,'[5]TUNZ Extracted TB'!$A:$A,B21,'[5]TUNZ Extracted TB'!$C:$C,C21)</f>
        <v>#VALUE!</v>
      </c>
      <c r="K21" s="4" t="e">
        <f>SUMIFS('[6]TUNZ Extracted TB'!$G:$G,'[6]TUNZ Extracted TB'!$A:$A,B21,'[6]TUNZ Extracted TB'!$C:$C,C21)</f>
        <v>#VALUE!</v>
      </c>
      <c r="L21" s="4" t="e">
        <f>SUMIFS('[7]TUNZ Extracted TB'!$G:$G,'[7]TUNZ Extracted TB'!$A:$A,B21,'[7]TUNZ Extracted TB'!$C:$C,C21)</f>
        <v>#VALUE!</v>
      </c>
      <c r="M21" s="4" t="e">
        <f>SUMIFS('[8]TUNZ Extracted TB'!$G:$G,'[8]TUNZ Extracted TB'!$A:$A,B21,'[8]TUNZ Extracted TB'!$C:$C,C21)</f>
        <v>#VALUE!</v>
      </c>
      <c r="N21" s="4" t="e">
        <f>SUMIFS('[9]TUNZ Extracted TB'!$G:$G,'[9]TUNZ Extracted TB'!$A:$A,B21,'[9]TUNZ Extracted TB'!$C:$C,C21)</f>
        <v>#VALUE!</v>
      </c>
      <c r="O21" s="4" t="e">
        <f>SUMIFS('[10]TUNZ Extracted TB'!$G:$G,'[10]TUNZ Extracted TB'!$A:$A,B21,'[10]TUNZ Extracted TB'!$C:$C,C21)</f>
        <v>#VALUE!</v>
      </c>
      <c r="P21" s="4" t="e">
        <f>SUMIFS('[11]TUNZ Extracted TB'!$G:$G,'[11]TUNZ Extracted TB'!$A:$A,B21,'[11]TUNZ Extracted TB'!$C:$C,C21)</f>
        <v>#VALUE!</v>
      </c>
      <c r="Q21" s="4" t="e">
        <f>SUMIFS('[12]TUNZ Extracted TB'!$G:$G,'[12]TUNZ Extracted TB'!$A:$A,B21,'[12]TUNZ Extracted TB'!$C:$C,C21)</f>
        <v>#VALUE!</v>
      </c>
      <c r="R21" s="4" t="e">
        <f t="shared" si="1"/>
        <v>#VALUE!</v>
      </c>
    </row>
    <row r="22" spans="1:18" x14ac:dyDescent="0.25">
      <c r="A22" t="s">
        <v>9</v>
      </c>
      <c r="B22">
        <v>7020</v>
      </c>
      <c r="C22">
        <v>330</v>
      </c>
      <c r="D22" t="s">
        <v>18</v>
      </c>
      <c r="E22" t="s">
        <v>19</v>
      </c>
      <c r="F22" s="4" t="e">
        <f>SUMIFS('[1]TUNZ Extracted TB'!$G:$G,'[1]TUNZ Extracted TB'!$A:$A,B22,'[1]TUNZ Extracted TB'!$C:$C,C22)</f>
        <v>#VALUE!</v>
      </c>
      <c r="G22" s="4" t="e">
        <f>SUMIFS('[2]TUNZ Extracted TB'!$G:$G,'[2]TUNZ Extracted TB'!$A:$A,B22,'[2]TUNZ Extracted TB'!$C:$C,C22)</f>
        <v>#VALUE!</v>
      </c>
      <c r="H22" s="4" t="e">
        <f>SUMIFS('[3]TUNZ Extracted TB'!$G:$G,'[3]TUNZ Extracted TB'!$A:$A,B22,'[3]TUNZ Extracted TB'!$C:$C,C22)</f>
        <v>#VALUE!</v>
      </c>
      <c r="I22" s="4" t="e">
        <f>SUMIFS('[4]TUNZ Extracted TB'!$G:$G,'[4]TUNZ Extracted TB'!$A:$A,B22,'[4]TUNZ Extracted TB'!$C:$C,C22)</f>
        <v>#VALUE!</v>
      </c>
      <c r="J22" s="4" t="e">
        <f>SUMIFS('[5]TUNZ Extracted TB'!$G:$G,'[5]TUNZ Extracted TB'!$A:$A,B22,'[5]TUNZ Extracted TB'!$C:$C,C22)</f>
        <v>#VALUE!</v>
      </c>
      <c r="K22" s="4" t="e">
        <f>SUMIFS('[6]TUNZ Extracted TB'!$G:$G,'[6]TUNZ Extracted TB'!$A:$A,B22,'[6]TUNZ Extracted TB'!$C:$C,C22)</f>
        <v>#VALUE!</v>
      </c>
      <c r="L22" s="4" t="e">
        <f>SUMIFS('[7]TUNZ Extracted TB'!$G:$G,'[7]TUNZ Extracted TB'!$A:$A,B22,'[7]TUNZ Extracted TB'!$C:$C,C22)</f>
        <v>#VALUE!</v>
      </c>
      <c r="M22" s="4" t="e">
        <f>SUMIFS('[8]TUNZ Extracted TB'!$G:$G,'[8]TUNZ Extracted TB'!$A:$A,B22,'[8]TUNZ Extracted TB'!$C:$C,C22)</f>
        <v>#VALUE!</v>
      </c>
      <c r="N22" s="4" t="e">
        <f>SUMIFS('[9]TUNZ Extracted TB'!$G:$G,'[9]TUNZ Extracted TB'!$A:$A,B22,'[9]TUNZ Extracted TB'!$C:$C,C22)</f>
        <v>#VALUE!</v>
      </c>
      <c r="O22" s="4" t="e">
        <f>SUMIFS('[10]TUNZ Extracted TB'!$G:$G,'[10]TUNZ Extracted TB'!$A:$A,B22,'[10]TUNZ Extracted TB'!$C:$C,C22)</f>
        <v>#VALUE!</v>
      </c>
      <c r="P22" s="4" t="e">
        <f>SUMIFS('[11]TUNZ Extracted TB'!$G:$G,'[11]TUNZ Extracted TB'!$A:$A,B22,'[11]TUNZ Extracted TB'!$C:$C,C22)</f>
        <v>#VALUE!</v>
      </c>
      <c r="Q22" s="4" t="e">
        <f>SUMIFS('[12]TUNZ Extracted TB'!$G:$G,'[12]TUNZ Extracted TB'!$A:$A,B22,'[12]TUNZ Extracted TB'!$C:$C,C22)</f>
        <v>#VALUE!</v>
      </c>
      <c r="R22" s="4" t="e">
        <f t="shared" si="1"/>
        <v>#VALUE!</v>
      </c>
    </row>
    <row r="23" spans="1:18" x14ac:dyDescent="0.25">
      <c r="A23" t="s">
        <v>9</v>
      </c>
      <c r="B23">
        <v>7020</v>
      </c>
      <c r="C23">
        <v>340</v>
      </c>
      <c r="D23" t="s">
        <v>20</v>
      </c>
      <c r="E23" t="s">
        <v>21</v>
      </c>
      <c r="F23" s="4" t="e">
        <f>SUMIFS('[1]TUNZ Extracted TB'!$G:$G,'[1]TUNZ Extracted TB'!$A:$A,B23,'[1]TUNZ Extracted TB'!$C:$C,C23)</f>
        <v>#VALUE!</v>
      </c>
      <c r="G23" s="4" t="e">
        <f>SUMIFS('[2]TUNZ Extracted TB'!$G:$G,'[2]TUNZ Extracted TB'!$A:$A,B23,'[2]TUNZ Extracted TB'!$C:$C,C23)</f>
        <v>#VALUE!</v>
      </c>
      <c r="H23" s="4" t="e">
        <f>SUMIFS('[3]TUNZ Extracted TB'!$G:$G,'[3]TUNZ Extracted TB'!$A:$A,B23,'[3]TUNZ Extracted TB'!$C:$C,C23)</f>
        <v>#VALUE!</v>
      </c>
      <c r="I23" s="4" t="e">
        <f>SUMIFS('[4]TUNZ Extracted TB'!$G:$G,'[4]TUNZ Extracted TB'!$A:$A,B23,'[4]TUNZ Extracted TB'!$C:$C,C23)</f>
        <v>#VALUE!</v>
      </c>
      <c r="J23" s="4" t="e">
        <f>SUMIFS('[5]TUNZ Extracted TB'!$G:$G,'[5]TUNZ Extracted TB'!$A:$A,B23,'[5]TUNZ Extracted TB'!$C:$C,C23)</f>
        <v>#VALUE!</v>
      </c>
      <c r="K23" s="4" t="e">
        <f>SUMIFS('[6]TUNZ Extracted TB'!$G:$G,'[6]TUNZ Extracted TB'!$A:$A,B23,'[6]TUNZ Extracted TB'!$C:$C,C23)</f>
        <v>#VALUE!</v>
      </c>
      <c r="L23" s="4" t="e">
        <f>SUMIFS('[7]TUNZ Extracted TB'!$G:$G,'[7]TUNZ Extracted TB'!$A:$A,B23,'[7]TUNZ Extracted TB'!$C:$C,C23)</f>
        <v>#VALUE!</v>
      </c>
      <c r="M23" s="4" t="e">
        <f>SUMIFS('[8]TUNZ Extracted TB'!$G:$G,'[8]TUNZ Extracted TB'!$A:$A,B23,'[8]TUNZ Extracted TB'!$C:$C,C23)</f>
        <v>#VALUE!</v>
      </c>
      <c r="N23" s="4" t="e">
        <f>SUMIFS('[9]TUNZ Extracted TB'!$G:$G,'[9]TUNZ Extracted TB'!$A:$A,B23,'[9]TUNZ Extracted TB'!$C:$C,C23)</f>
        <v>#VALUE!</v>
      </c>
      <c r="O23" s="4" t="e">
        <f>SUMIFS('[10]TUNZ Extracted TB'!$G:$G,'[10]TUNZ Extracted TB'!$A:$A,B23,'[10]TUNZ Extracted TB'!$C:$C,C23)</f>
        <v>#VALUE!</v>
      </c>
      <c r="P23" s="4" t="e">
        <f>SUMIFS('[11]TUNZ Extracted TB'!$G:$G,'[11]TUNZ Extracted TB'!$A:$A,B23,'[11]TUNZ Extracted TB'!$C:$C,C23)</f>
        <v>#VALUE!</v>
      </c>
      <c r="Q23" s="4" t="e">
        <f>SUMIFS('[12]TUNZ Extracted TB'!$G:$G,'[12]TUNZ Extracted TB'!$A:$A,B23,'[12]TUNZ Extracted TB'!$C:$C,C23)</f>
        <v>#VALUE!</v>
      </c>
      <c r="R23" s="4" t="e">
        <f t="shared" si="1"/>
        <v>#VALUE!</v>
      </c>
    </row>
    <row r="24" spans="1:18" x14ac:dyDescent="0.25">
      <c r="A24" t="s">
        <v>9</v>
      </c>
      <c r="B24">
        <v>7020</v>
      </c>
      <c r="C24">
        <v>430</v>
      </c>
      <c r="D24" t="s">
        <v>18</v>
      </c>
      <c r="E24" t="s">
        <v>19</v>
      </c>
      <c r="F24" s="4" t="e">
        <f>SUMIFS('[1]TUNZ Extracted TB'!$G:$G,'[1]TUNZ Extracted TB'!$A:$A,B24,'[1]TUNZ Extracted TB'!$C:$C,C24)</f>
        <v>#VALUE!</v>
      </c>
      <c r="G24" s="4" t="e">
        <f>SUMIFS('[2]TUNZ Extracted TB'!$G:$G,'[2]TUNZ Extracted TB'!$A:$A,B24,'[2]TUNZ Extracted TB'!$C:$C,C24)</f>
        <v>#VALUE!</v>
      </c>
      <c r="H24" s="4" t="e">
        <f>SUMIFS('[3]TUNZ Extracted TB'!$G:$G,'[3]TUNZ Extracted TB'!$A:$A,B24,'[3]TUNZ Extracted TB'!$C:$C,C24)</f>
        <v>#VALUE!</v>
      </c>
      <c r="I24" s="4" t="e">
        <f>SUMIFS('[4]TUNZ Extracted TB'!$G:$G,'[4]TUNZ Extracted TB'!$A:$A,B24,'[4]TUNZ Extracted TB'!$C:$C,C24)</f>
        <v>#VALUE!</v>
      </c>
      <c r="J24" s="4" t="e">
        <f>SUMIFS('[5]TUNZ Extracted TB'!$G:$G,'[5]TUNZ Extracted TB'!$A:$A,B24,'[5]TUNZ Extracted TB'!$C:$C,C24)</f>
        <v>#VALUE!</v>
      </c>
      <c r="K24" s="4" t="e">
        <f>SUMIFS('[6]TUNZ Extracted TB'!$G:$G,'[6]TUNZ Extracted TB'!$A:$A,B24,'[6]TUNZ Extracted TB'!$C:$C,C24)</f>
        <v>#VALUE!</v>
      </c>
      <c r="L24" s="4" t="e">
        <f>SUMIFS('[7]TUNZ Extracted TB'!$G:$G,'[7]TUNZ Extracted TB'!$A:$A,B24,'[7]TUNZ Extracted TB'!$C:$C,C24)</f>
        <v>#VALUE!</v>
      </c>
      <c r="M24" s="4" t="e">
        <f>SUMIFS('[8]TUNZ Extracted TB'!$G:$G,'[8]TUNZ Extracted TB'!$A:$A,B24,'[8]TUNZ Extracted TB'!$C:$C,C24)</f>
        <v>#VALUE!</v>
      </c>
      <c r="N24" s="4" t="e">
        <f>SUMIFS('[9]TUNZ Extracted TB'!$G:$G,'[9]TUNZ Extracted TB'!$A:$A,B24,'[9]TUNZ Extracted TB'!$C:$C,C24)</f>
        <v>#VALUE!</v>
      </c>
      <c r="O24" s="4" t="e">
        <f>SUMIFS('[10]TUNZ Extracted TB'!$G:$G,'[10]TUNZ Extracted TB'!$A:$A,B24,'[10]TUNZ Extracted TB'!$C:$C,C24)</f>
        <v>#VALUE!</v>
      </c>
      <c r="P24" s="4" t="e">
        <f>SUMIFS('[11]TUNZ Extracted TB'!$G:$G,'[11]TUNZ Extracted TB'!$A:$A,B24,'[11]TUNZ Extracted TB'!$C:$C,C24)</f>
        <v>#VALUE!</v>
      </c>
      <c r="Q24" s="4" t="e">
        <f>SUMIFS('[12]TUNZ Extracted TB'!$G:$G,'[12]TUNZ Extracted TB'!$A:$A,B24,'[12]TUNZ Extracted TB'!$C:$C,C24)</f>
        <v>#VALUE!</v>
      </c>
      <c r="R24" s="4" t="e">
        <f t="shared" si="1"/>
        <v>#VALUE!</v>
      </c>
    </row>
    <row r="25" spans="1:18" x14ac:dyDescent="0.25">
      <c r="A25" t="s">
        <v>9</v>
      </c>
      <c r="B25">
        <v>7020</v>
      </c>
      <c r="C25">
        <v>440</v>
      </c>
      <c r="D25" t="s">
        <v>20</v>
      </c>
      <c r="E25" t="s">
        <v>21</v>
      </c>
      <c r="F25" s="4" t="e">
        <f>SUMIFS('[1]TUNZ Extracted TB'!$G:$G,'[1]TUNZ Extracted TB'!$A:$A,B25,'[1]TUNZ Extracted TB'!$C:$C,C25)</f>
        <v>#VALUE!</v>
      </c>
      <c r="G25" s="4" t="e">
        <f>SUMIFS('[2]TUNZ Extracted TB'!$G:$G,'[2]TUNZ Extracted TB'!$A:$A,B25,'[2]TUNZ Extracted TB'!$C:$C,C25)</f>
        <v>#VALUE!</v>
      </c>
      <c r="H25" s="4" t="e">
        <f>SUMIFS('[3]TUNZ Extracted TB'!$G:$G,'[3]TUNZ Extracted TB'!$A:$A,B25,'[3]TUNZ Extracted TB'!$C:$C,C25)</f>
        <v>#VALUE!</v>
      </c>
      <c r="I25" s="4" t="e">
        <f>SUMIFS('[4]TUNZ Extracted TB'!$G:$G,'[4]TUNZ Extracted TB'!$A:$A,B25,'[4]TUNZ Extracted TB'!$C:$C,C25)</f>
        <v>#VALUE!</v>
      </c>
      <c r="J25" s="4" t="e">
        <f>SUMIFS('[5]TUNZ Extracted TB'!$G:$G,'[5]TUNZ Extracted TB'!$A:$A,B25,'[5]TUNZ Extracted TB'!$C:$C,C25)</f>
        <v>#VALUE!</v>
      </c>
      <c r="K25" s="4" t="e">
        <f>SUMIFS('[6]TUNZ Extracted TB'!$G:$G,'[6]TUNZ Extracted TB'!$A:$A,B25,'[6]TUNZ Extracted TB'!$C:$C,C25)</f>
        <v>#VALUE!</v>
      </c>
      <c r="L25" s="4" t="e">
        <f>SUMIFS('[7]TUNZ Extracted TB'!$G:$G,'[7]TUNZ Extracted TB'!$A:$A,B25,'[7]TUNZ Extracted TB'!$C:$C,C25)</f>
        <v>#VALUE!</v>
      </c>
      <c r="M25" s="4" t="e">
        <f>SUMIFS('[8]TUNZ Extracted TB'!$G:$G,'[8]TUNZ Extracted TB'!$A:$A,B25,'[8]TUNZ Extracted TB'!$C:$C,C25)</f>
        <v>#VALUE!</v>
      </c>
      <c r="N25" s="4" t="e">
        <f>SUMIFS('[9]TUNZ Extracted TB'!$G:$G,'[9]TUNZ Extracted TB'!$A:$A,B25,'[9]TUNZ Extracted TB'!$C:$C,C25)</f>
        <v>#VALUE!</v>
      </c>
      <c r="O25" s="4" t="e">
        <f>SUMIFS('[10]TUNZ Extracted TB'!$G:$G,'[10]TUNZ Extracted TB'!$A:$A,B25,'[10]TUNZ Extracted TB'!$C:$C,C25)</f>
        <v>#VALUE!</v>
      </c>
      <c r="P25" s="4" t="e">
        <f>SUMIFS('[11]TUNZ Extracted TB'!$G:$G,'[11]TUNZ Extracted TB'!$A:$A,B25,'[11]TUNZ Extracted TB'!$C:$C,C25)</f>
        <v>#VALUE!</v>
      </c>
      <c r="Q25" s="4" t="e">
        <f>SUMIFS('[12]TUNZ Extracted TB'!$G:$G,'[12]TUNZ Extracted TB'!$A:$A,B25,'[12]TUNZ Extracted TB'!$C:$C,C25)</f>
        <v>#VALUE!</v>
      </c>
      <c r="R25" s="4" t="e">
        <f t="shared" si="1"/>
        <v>#VALUE!</v>
      </c>
    </row>
    <row r="26" spans="1:18" x14ac:dyDescent="0.25">
      <c r="A26" s="6" t="s">
        <v>9</v>
      </c>
      <c r="B26">
        <v>7020</v>
      </c>
      <c r="C26">
        <v>935</v>
      </c>
      <c r="D26" t="s">
        <v>30</v>
      </c>
      <c r="E26" t="s">
        <v>31</v>
      </c>
      <c r="F26" s="4" t="e">
        <f>SUMIFS('[1]TUNZ Extracted TB'!$G:$G,'[1]TUNZ Extracted TB'!$A:$A,B26,'[1]TUNZ Extracted TB'!$C:$C,C26)</f>
        <v>#VALUE!</v>
      </c>
      <c r="G26" s="4" t="e">
        <f>SUMIFS('[2]TUNZ Extracted TB'!$G:$G,'[2]TUNZ Extracted TB'!$A:$A,B26,'[2]TUNZ Extracted TB'!$C:$C,C26)</f>
        <v>#VALUE!</v>
      </c>
      <c r="H26" s="4" t="e">
        <f>SUMIFS('[3]TUNZ Extracted TB'!$G:$G,'[3]TUNZ Extracted TB'!$A:$A,B26,'[3]TUNZ Extracted TB'!$C:$C,C26)</f>
        <v>#VALUE!</v>
      </c>
      <c r="I26" s="4" t="e">
        <f>SUMIFS('[4]TUNZ Extracted TB'!$G:$G,'[4]TUNZ Extracted TB'!$A:$A,B26,'[4]TUNZ Extracted TB'!$C:$C,C26)</f>
        <v>#VALUE!</v>
      </c>
      <c r="J26" s="4" t="e">
        <f>SUMIFS('[5]TUNZ Extracted TB'!$G:$G,'[5]TUNZ Extracted TB'!$A:$A,B26,'[5]TUNZ Extracted TB'!$C:$C,C26)</f>
        <v>#VALUE!</v>
      </c>
      <c r="K26" s="4" t="e">
        <f>SUMIFS('[6]TUNZ Extracted TB'!$G:$G,'[6]TUNZ Extracted TB'!$A:$A,B26,'[6]TUNZ Extracted TB'!$C:$C,C26)</f>
        <v>#VALUE!</v>
      </c>
      <c r="L26" s="4" t="e">
        <f>SUMIFS('[7]TUNZ Extracted TB'!$G:$G,'[7]TUNZ Extracted TB'!$A:$A,B26,'[7]TUNZ Extracted TB'!$C:$C,C26)</f>
        <v>#VALUE!</v>
      </c>
      <c r="M26" s="4" t="e">
        <f>SUMIFS('[8]TUNZ Extracted TB'!$G:$G,'[8]TUNZ Extracted TB'!$A:$A,B26,'[8]TUNZ Extracted TB'!$C:$C,C26)</f>
        <v>#VALUE!</v>
      </c>
      <c r="N26" s="4" t="e">
        <f>SUMIFS('[9]TUNZ Extracted TB'!$G:$G,'[9]TUNZ Extracted TB'!$A:$A,B26,'[9]TUNZ Extracted TB'!$C:$C,C26)</f>
        <v>#VALUE!</v>
      </c>
      <c r="O26" s="4" t="e">
        <f>SUMIFS('[10]TUNZ Extracted TB'!$G:$G,'[10]TUNZ Extracted TB'!$A:$A,B26,'[10]TUNZ Extracted TB'!$C:$C,C26)</f>
        <v>#VALUE!</v>
      </c>
      <c r="P26" s="4" t="e">
        <f>SUMIFS('[11]TUNZ Extracted TB'!$G:$G,'[11]TUNZ Extracted TB'!$A:$A,B26,'[11]TUNZ Extracted TB'!$C:$C,C26)</f>
        <v>#VALUE!</v>
      </c>
      <c r="Q26" s="4" t="e">
        <f>SUMIFS('[12]TUNZ Extracted TB'!$G:$G,'[12]TUNZ Extracted TB'!$A:$A,B26,'[12]TUNZ Extracted TB'!$C:$C,C26)</f>
        <v>#VALUE!</v>
      </c>
      <c r="R26" s="4" t="e">
        <f t="shared" si="1"/>
        <v>#VALUE!</v>
      </c>
    </row>
    <row r="27" spans="1:18" x14ac:dyDescent="0.25">
      <c r="A27" t="s">
        <v>9</v>
      </c>
      <c r="B27">
        <v>7020</v>
      </c>
      <c r="C27">
        <v>936</v>
      </c>
      <c r="D27" t="s">
        <v>30</v>
      </c>
      <c r="E27" t="s">
        <v>31</v>
      </c>
      <c r="F27" s="4" t="e">
        <f>SUMIFS('[1]TUNZ Extracted TB'!$G:$G,'[1]TUNZ Extracted TB'!$A:$A,B27,'[1]TUNZ Extracted TB'!$C:$C,C27)</f>
        <v>#VALUE!</v>
      </c>
      <c r="G27" s="4" t="e">
        <f>SUMIFS('[2]TUNZ Extracted TB'!$G:$G,'[2]TUNZ Extracted TB'!$A:$A,B27,'[2]TUNZ Extracted TB'!$C:$C,C27)</f>
        <v>#VALUE!</v>
      </c>
      <c r="H27" s="4" t="e">
        <f>SUMIFS('[3]TUNZ Extracted TB'!$G:$G,'[3]TUNZ Extracted TB'!$A:$A,B27,'[3]TUNZ Extracted TB'!$C:$C,C27)</f>
        <v>#VALUE!</v>
      </c>
      <c r="I27" s="4" t="e">
        <f>SUMIFS('[4]TUNZ Extracted TB'!$G:$G,'[4]TUNZ Extracted TB'!$A:$A,B27,'[4]TUNZ Extracted TB'!$C:$C,C27)</f>
        <v>#VALUE!</v>
      </c>
      <c r="J27" s="4" t="e">
        <f>SUMIFS('[5]TUNZ Extracted TB'!$G:$G,'[5]TUNZ Extracted TB'!$A:$A,B27,'[5]TUNZ Extracted TB'!$C:$C,C27)</f>
        <v>#VALUE!</v>
      </c>
      <c r="K27" s="4" t="e">
        <f>SUMIFS('[6]TUNZ Extracted TB'!$G:$G,'[6]TUNZ Extracted TB'!$A:$A,B27,'[6]TUNZ Extracted TB'!$C:$C,C27)</f>
        <v>#VALUE!</v>
      </c>
      <c r="L27" s="4" t="e">
        <f>SUMIFS('[7]TUNZ Extracted TB'!$G:$G,'[7]TUNZ Extracted TB'!$A:$A,B27,'[7]TUNZ Extracted TB'!$C:$C,C27)</f>
        <v>#VALUE!</v>
      </c>
      <c r="M27" s="4" t="e">
        <f>SUMIFS('[8]TUNZ Extracted TB'!$G:$G,'[8]TUNZ Extracted TB'!$A:$A,B27,'[8]TUNZ Extracted TB'!$C:$C,C27)</f>
        <v>#VALUE!</v>
      </c>
      <c r="N27" s="4" t="e">
        <f>SUMIFS('[9]TUNZ Extracted TB'!$G:$G,'[9]TUNZ Extracted TB'!$A:$A,B27,'[9]TUNZ Extracted TB'!$C:$C,C27)</f>
        <v>#VALUE!</v>
      </c>
      <c r="O27" s="4" t="e">
        <f>SUMIFS('[10]TUNZ Extracted TB'!$G:$G,'[10]TUNZ Extracted TB'!$A:$A,B27,'[10]TUNZ Extracted TB'!$C:$C,C27)</f>
        <v>#VALUE!</v>
      </c>
      <c r="P27" s="4" t="e">
        <f>SUMIFS('[11]TUNZ Extracted TB'!$G:$G,'[11]TUNZ Extracted TB'!$A:$A,B27,'[11]TUNZ Extracted TB'!$C:$C,C27)</f>
        <v>#VALUE!</v>
      </c>
      <c r="Q27" s="4" t="e">
        <f>SUMIFS('[12]TUNZ Extracted TB'!$G:$G,'[12]TUNZ Extracted TB'!$A:$A,B27,'[12]TUNZ Extracted TB'!$C:$C,C27)</f>
        <v>#VALUE!</v>
      </c>
      <c r="R27" s="4" t="e">
        <f t="shared" si="1"/>
        <v>#VALUE!</v>
      </c>
    </row>
    <row r="28" spans="1:18" x14ac:dyDescent="0.25">
      <c r="A28" t="s">
        <v>32</v>
      </c>
      <c r="B28" s="6">
        <v>7030</v>
      </c>
      <c r="C28" s="6">
        <v>110</v>
      </c>
      <c r="D28" t="s">
        <v>14</v>
      </c>
      <c r="E28" t="s">
        <v>33</v>
      </c>
      <c r="F28" s="4" t="e">
        <f>SUMIFS('[1]TUNZ Extracted TB'!$G:$G,'[1]TUNZ Extracted TB'!$A:$A,B28,'[1]TUNZ Extracted TB'!$C:$C,C28)</f>
        <v>#VALUE!</v>
      </c>
      <c r="G28" s="4" t="e">
        <f>SUMIFS('[2]TUNZ Extracted TB'!$G:$G,'[2]TUNZ Extracted TB'!$A:$A,B28,'[2]TUNZ Extracted TB'!$C:$C,C28)</f>
        <v>#VALUE!</v>
      </c>
      <c r="H28" s="4" t="e">
        <f>SUMIFS('[3]TUNZ Extracted TB'!$G:$G,'[3]TUNZ Extracted TB'!$A:$A,B28,'[3]TUNZ Extracted TB'!$C:$C,C28)</f>
        <v>#VALUE!</v>
      </c>
      <c r="I28" s="4" t="e">
        <f>SUMIFS('[4]TUNZ Extracted TB'!$G:$G,'[4]TUNZ Extracted TB'!$A:$A,B28,'[4]TUNZ Extracted TB'!$C:$C,C28)</f>
        <v>#VALUE!</v>
      </c>
      <c r="J28" s="4" t="e">
        <f>SUMIFS('[5]TUNZ Extracted TB'!$G:$G,'[5]TUNZ Extracted TB'!$A:$A,B28,'[5]TUNZ Extracted TB'!$C:$C,C28)</f>
        <v>#VALUE!</v>
      </c>
      <c r="K28" s="4" t="e">
        <f>SUMIFS('[6]TUNZ Extracted TB'!$G:$G,'[6]TUNZ Extracted TB'!$A:$A,B28,'[6]TUNZ Extracted TB'!$C:$C,C28)</f>
        <v>#VALUE!</v>
      </c>
      <c r="L28" s="4" t="e">
        <f>SUMIFS('[7]TUNZ Extracted TB'!$G:$G,'[7]TUNZ Extracted TB'!$A:$A,B28,'[7]TUNZ Extracted TB'!$C:$C,C28)</f>
        <v>#VALUE!</v>
      </c>
      <c r="M28" s="4" t="e">
        <f>SUMIFS('[8]TUNZ Extracted TB'!$G:$G,'[8]TUNZ Extracted TB'!$A:$A,B28,'[8]TUNZ Extracted TB'!$C:$C,C28)</f>
        <v>#VALUE!</v>
      </c>
      <c r="N28" s="4" t="e">
        <f>SUMIFS('[9]TUNZ Extracted TB'!$G:$G,'[9]TUNZ Extracted TB'!$A:$A,B28,'[9]TUNZ Extracted TB'!$C:$C,C28)</f>
        <v>#VALUE!</v>
      </c>
      <c r="O28" s="4" t="e">
        <f>SUMIFS('[10]TUNZ Extracted TB'!$G:$G,'[10]TUNZ Extracted TB'!$A:$A,B28,'[10]TUNZ Extracted TB'!$C:$C,C28)</f>
        <v>#VALUE!</v>
      </c>
      <c r="P28" s="4" t="e">
        <f>SUMIFS('[11]TUNZ Extracted TB'!$G:$G,'[11]TUNZ Extracted TB'!$A:$A,B28,'[11]TUNZ Extracted TB'!$C:$C,C28)</f>
        <v>#VALUE!</v>
      </c>
      <c r="Q28" s="4" t="e">
        <f>SUMIFS('[12]TUNZ Extracted TB'!$G:$G,'[12]TUNZ Extracted TB'!$A:$A,B28,'[12]TUNZ Extracted TB'!$C:$C,C28)</f>
        <v>#VALUE!</v>
      </c>
      <c r="R28" s="4" t="e">
        <f t="shared" si="1"/>
        <v>#VALUE!</v>
      </c>
    </row>
    <row r="29" spans="1:18" x14ac:dyDescent="0.25">
      <c r="A29" t="s">
        <v>32</v>
      </c>
      <c r="B29">
        <v>7030</v>
      </c>
      <c r="C29">
        <v>112</v>
      </c>
      <c r="D29" t="s">
        <v>12</v>
      </c>
      <c r="E29" t="s">
        <v>34</v>
      </c>
      <c r="F29" s="4" t="e">
        <f>SUMIFS('[1]TUNZ Extracted TB'!$G:$G,'[1]TUNZ Extracted TB'!$A:$A,B29,'[1]TUNZ Extracted TB'!$C:$C,C29)</f>
        <v>#VALUE!</v>
      </c>
      <c r="G29" s="4" t="e">
        <f>SUMIFS('[2]TUNZ Extracted TB'!$G:$G,'[2]TUNZ Extracted TB'!$A:$A,B29,'[2]TUNZ Extracted TB'!$C:$C,C29)</f>
        <v>#VALUE!</v>
      </c>
      <c r="H29" s="4" t="e">
        <f>SUMIFS('[3]TUNZ Extracted TB'!$G:$G,'[3]TUNZ Extracted TB'!$A:$A,B29,'[3]TUNZ Extracted TB'!$C:$C,C29)</f>
        <v>#VALUE!</v>
      </c>
      <c r="I29" s="4" t="e">
        <f>SUMIFS('[4]TUNZ Extracted TB'!$G:$G,'[4]TUNZ Extracted TB'!$A:$A,B29,'[4]TUNZ Extracted TB'!$C:$C,C29)</f>
        <v>#VALUE!</v>
      </c>
      <c r="J29" s="4" t="e">
        <f>SUMIFS('[5]TUNZ Extracted TB'!$G:$G,'[5]TUNZ Extracted TB'!$A:$A,B29,'[5]TUNZ Extracted TB'!$C:$C,C29)</f>
        <v>#VALUE!</v>
      </c>
      <c r="K29" s="4" t="e">
        <f>SUMIFS('[6]TUNZ Extracted TB'!$G:$G,'[6]TUNZ Extracted TB'!$A:$A,B29,'[6]TUNZ Extracted TB'!$C:$C,C29)</f>
        <v>#VALUE!</v>
      </c>
      <c r="L29" s="4" t="e">
        <f>SUMIFS('[7]TUNZ Extracted TB'!$G:$G,'[7]TUNZ Extracted TB'!$A:$A,B29,'[7]TUNZ Extracted TB'!$C:$C,C29)</f>
        <v>#VALUE!</v>
      </c>
      <c r="M29" s="4" t="e">
        <f>SUMIFS('[8]TUNZ Extracted TB'!$G:$G,'[8]TUNZ Extracted TB'!$A:$A,B29,'[8]TUNZ Extracted TB'!$C:$C,C29)</f>
        <v>#VALUE!</v>
      </c>
      <c r="N29" s="4" t="e">
        <f>SUMIFS('[9]TUNZ Extracted TB'!$G:$G,'[9]TUNZ Extracted TB'!$A:$A,B29,'[9]TUNZ Extracted TB'!$C:$C,C29)</f>
        <v>#VALUE!</v>
      </c>
      <c r="O29" s="4" t="e">
        <f>SUMIFS('[10]TUNZ Extracted TB'!$G:$G,'[10]TUNZ Extracted TB'!$A:$A,B29,'[10]TUNZ Extracted TB'!$C:$C,C29)</f>
        <v>#VALUE!</v>
      </c>
      <c r="P29" s="4" t="e">
        <f>SUMIFS('[11]TUNZ Extracted TB'!$G:$G,'[11]TUNZ Extracted TB'!$A:$A,B29,'[11]TUNZ Extracted TB'!$C:$C,C29)</f>
        <v>#VALUE!</v>
      </c>
      <c r="Q29" s="4" t="e">
        <f>SUMIFS('[12]TUNZ Extracted TB'!$G:$G,'[12]TUNZ Extracted TB'!$A:$A,B29,'[12]TUNZ Extracted TB'!$C:$C,C29)</f>
        <v>#VALUE!</v>
      </c>
      <c r="R29" s="4" t="e">
        <f t="shared" si="1"/>
        <v>#VALUE!</v>
      </c>
    </row>
    <row r="30" spans="1:18" x14ac:dyDescent="0.25">
      <c r="A30" t="s">
        <v>32</v>
      </c>
      <c r="B30">
        <v>7030</v>
      </c>
      <c r="C30">
        <v>120</v>
      </c>
      <c r="D30" t="s">
        <v>14</v>
      </c>
      <c r="E30" t="s">
        <v>33</v>
      </c>
      <c r="F30" s="4" t="e">
        <f>SUMIFS('[1]TUNZ Extracted TB'!$G:$G,'[1]TUNZ Extracted TB'!$A:$A,B30,'[1]TUNZ Extracted TB'!$C:$C,C30)</f>
        <v>#VALUE!</v>
      </c>
      <c r="G30" s="4" t="e">
        <f>SUMIFS('[2]TUNZ Extracted TB'!$G:$G,'[2]TUNZ Extracted TB'!$A:$A,B30,'[2]TUNZ Extracted TB'!$C:$C,C30)</f>
        <v>#VALUE!</v>
      </c>
      <c r="H30" s="4" t="e">
        <f>SUMIFS('[3]TUNZ Extracted TB'!$G:$G,'[3]TUNZ Extracted TB'!$A:$A,B30,'[3]TUNZ Extracted TB'!$C:$C,C30)</f>
        <v>#VALUE!</v>
      </c>
      <c r="I30" s="4" t="e">
        <f>SUMIFS('[4]TUNZ Extracted TB'!$G:$G,'[4]TUNZ Extracted TB'!$A:$A,B30,'[4]TUNZ Extracted TB'!$C:$C,C30)</f>
        <v>#VALUE!</v>
      </c>
      <c r="J30" s="4" t="e">
        <f>SUMIFS('[5]TUNZ Extracted TB'!$G:$G,'[5]TUNZ Extracted TB'!$A:$A,B30,'[5]TUNZ Extracted TB'!$C:$C,C30)</f>
        <v>#VALUE!</v>
      </c>
      <c r="K30" s="4" t="e">
        <f>SUMIFS('[6]TUNZ Extracted TB'!$G:$G,'[6]TUNZ Extracted TB'!$A:$A,B30,'[6]TUNZ Extracted TB'!$C:$C,C30)</f>
        <v>#VALUE!</v>
      </c>
      <c r="L30" s="4" t="e">
        <f>SUMIFS('[7]TUNZ Extracted TB'!$G:$G,'[7]TUNZ Extracted TB'!$A:$A,B30,'[7]TUNZ Extracted TB'!$C:$C,C30)</f>
        <v>#VALUE!</v>
      </c>
      <c r="M30" s="4" t="e">
        <f>SUMIFS('[8]TUNZ Extracted TB'!$G:$G,'[8]TUNZ Extracted TB'!$A:$A,B30,'[8]TUNZ Extracted TB'!$C:$C,C30)</f>
        <v>#VALUE!</v>
      </c>
      <c r="N30" s="4" t="e">
        <f>SUMIFS('[9]TUNZ Extracted TB'!$G:$G,'[9]TUNZ Extracted TB'!$A:$A,B30,'[9]TUNZ Extracted TB'!$C:$C,C30)</f>
        <v>#VALUE!</v>
      </c>
      <c r="O30" s="4" t="e">
        <f>SUMIFS('[10]TUNZ Extracted TB'!$G:$G,'[10]TUNZ Extracted TB'!$A:$A,B30,'[10]TUNZ Extracted TB'!$C:$C,C30)</f>
        <v>#VALUE!</v>
      </c>
      <c r="P30" s="4" t="e">
        <f>SUMIFS('[11]TUNZ Extracted TB'!$G:$G,'[11]TUNZ Extracted TB'!$A:$A,B30,'[11]TUNZ Extracted TB'!$C:$C,C30)</f>
        <v>#VALUE!</v>
      </c>
      <c r="Q30" s="4" t="e">
        <f>SUMIFS('[12]TUNZ Extracted TB'!$G:$G,'[12]TUNZ Extracted TB'!$A:$A,B30,'[12]TUNZ Extracted TB'!$C:$C,C30)</f>
        <v>#VALUE!</v>
      </c>
      <c r="R30" s="4" t="e">
        <f t="shared" si="1"/>
        <v>#VALUE!</v>
      </c>
    </row>
    <row r="31" spans="1:18" x14ac:dyDescent="0.25">
      <c r="A31" t="s">
        <v>32</v>
      </c>
      <c r="B31">
        <v>7030</v>
      </c>
      <c r="C31">
        <v>121</v>
      </c>
      <c r="D31" t="s">
        <v>14</v>
      </c>
      <c r="E31" t="s">
        <v>33</v>
      </c>
      <c r="F31" s="4" t="e">
        <f>SUMIFS('[1]TUNZ Extracted TB'!$G:$G,'[1]TUNZ Extracted TB'!$A:$A,B31,'[1]TUNZ Extracted TB'!$C:$C,C31)</f>
        <v>#VALUE!</v>
      </c>
      <c r="G31" s="4" t="e">
        <f>SUMIFS('[2]TUNZ Extracted TB'!$G:$G,'[2]TUNZ Extracted TB'!$A:$A,B31,'[2]TUNZ Extracted TB'!$C:$C,C31)</f>
        <v>#VALUE!</v>
      </c>
      <c r="H31" s="4" t="e">
        <f>SUMIFS('[3]TUNZ Extracted TB'!$G:$G,'[3]TUNZ Extracted TB'!$A:$A,B31,'[3]TUNZ Extracted TB'!$C:$C,C31)</f>
        <v>#VALUE!</v>
      </c>
      <c r="I31" s="4" t="e">
        <f>SUMIFS('[4]TUNZ Extracted TB'!$G:$G,'[4]TUNZ Extracted TB'!$A:$A,B31,'[4]TUNZ Extracted TB'!$C:$C,C31)</f>
        <v>#VALUE!</v>
      </c>
      <c r="J31" s="4" t="e">
        <f>SUMIFS('[5]TUNZ Extracted TB'!$G:$G,'[5]TUNZ Extracted TB'!$A:$A,B31,'[5]TUNZ Extracted TB'!$C:$C,C31)</f>
        <v>#VALUE!</v>
      </c>
      <c r="K31" s="4" t="e">
        <f>SUMIFS('[6]TUNZ Extracted TB'!$G:$G,'[6]TUNZ Extracted TB'!$A:$A,B31,'[6]TUNZ Extracted TB'!$C:$C,C31)</f>
        <v>#VALUE!</v>
      </c>
      <c r="L31" s="4" t="e">
        <f>SUMIFS('[7]TUNZ Extracted TB'!$G:$G,'[7]TUNZ Extracted TB'!$A:$A,B31,'[7]TUNZ Extracted TB'!$C:$C,C31)</f>
        <v>#VALUE!</v>
      </c>
      <c r="M31" s="4" t="e">
        <f>SUMIFS('[8]TUNZ Extracted TB'!$G:$G,'[8]TUNZ Extracted TB'!$A:$A,B31,'[8]TUNZ Extracted TB'!$C:$C,C31)</f>
        <v>#VALUE!</v>
      </c>
      <c r="N31" s="4" t="e">
        <f>SUMIFS('[9]TUNZ Extracted TB'!$G:$G,'[9]TUNZ Extracted TB'!$A:$A,B31,'[9]TUNZ Extracted TB'!$C:$C,C31)</f>
        <v>#VALUE!</v>
      </c>
      <c r="O31" s="4" t="e">
        <f>SUMIFS('[10]TUNZ Extracted TB'!$G:$G,'[10]TUNZ Extracted TB'!$A:$A,B31,'[10]TUNZ Extracted TB'!$C:$C,C31)</f>
        <v>#VALUE!</v>
      </c>
      <c r="P31" s="4" t="e">
        <f>SUMIFS('[11]TUNZ Extracted TB'!$G:$G,'[11]TUNZ Extracted TB'!$A:$A,B31,'[11]TUNZ Extracted TB'!$C:$C,C31)</f>
        <v>#VALUE!</v>
      </c>
      <c r="Q31" s="4" t="e">
        <f>SUMIFS('[12]TUNZ Extracted TB'!$G:$G,'[12]TUNZ Extracted TB'!$A:$A,B31,'[12]TUNZ Extracted TB'!$C:$C,C31)</f>
        <v>#VALUE!</v>
      </c>
      <c r="R31" s="4" t="e">
        <f t="shared" si="1"/>
        <v>#VALUE!</v>
      </c>
    </row>
    <row r="32" spans="1:18" x14ac:dyDescent="0.25">
      <c r="A32" s="6" t="s">
        <v>32</v>
      </c>
      <c r="B32">
        <v>7030</v>
      </c>
      <c r="C32">
        <v>122</v>
      </c>
      <c r="D32" t="s">
        <v>16</v>
      </c>
      <c r="E32" t="s">
        <v>35</v>
      </c>
      <c r="F32" s="4" t="e">
        <f>SUMIFS('[1]TUNZ Extracted TB'!$G:$G,'[1]TUNZ Extracted TB'!$A:$A,B32,'[1]TUNZ Extracted TB'!$C:$C,C32)</f>
        <v>#VALUE!</v>
      </c>
      <c r="G32" s="4" t="e">
        <f>SUMIFS('[2]TUNZ Extracted TB'!$G:$G,'[2]TUNZ Extracted TB'!$A:$A,B32,'[2]TUNZ Extracted TB'!$C:$C,C32)</f>
        <v>#VALUE!</v>
      </c>
      <c r="H32" s="4" t="e">
        <f>SUMIFS('[3]TUNZ Extracted TB'!$G:$G,'[3]TUNZ Extracted TB'!$A:$A,B32,'[3]TUNZ Extracted TB'!$C:$C,C32)</f>
        <v>#VALUE!</v>
      </c>
      <c r="I32" s="4" t="e">
        <f>SUMIFS('[4]TUNZ Extracted TB'!$G:$G,'[4]TUNZ Extracted TB'!$A:$A,B32,'[4]TUNZ Extracted TB'!$C:$C,C32)</f>
        <v>#VALUE!</v>
      </c>
      <c r="J32" s="4" t="e">
        <f>SUMIFS('[5]TUNZ Extracted TB'!$G:$G,'[5]TUNZ Extracted TB'!$A:$A,B32,'[5]TUNZ Extracted TB'!$C:$C,C32)</f>
        <v>#VALUE!</v>
      </c>
      <c r="K32" s="4" t="e">
        <f>SUMIFS('[6]TUNZ Extracted TB'!$G:$G,'[6]TUNZ Extracted TB'!$A:$A,B32,'[6]TUNZ Extracted TB'!$C:$C,C32)</f>
        <v>#VALUE!</v>
      </c>
      <c r="L32" s="4" t="e">
        <f>SUMIFS('[7]TUNZ Extracted TB'!$G:$G,'[7]TUNZ Extracted TB'!$A:$A,B32,'[7]TUNZ Extracted TB'!$C:$C,C32)</f>
        <v>#VALUE!</v>
      </c>
      <c r="M32" s="4" t="e">
        <f>SUMIFS('[8]TUNZ Extracted TB'!$G:$G,'[8]TUNZ Extracted TB'!$A:$A,B32,'[8]TUNZ Extracted TB'!$C:$C,C32)</f>
        <v>#VALUE!</v>
      </c>
      <c r="N32" s="4" t="e">
        <f>SUMIFS('[9]TUNZ Extracted TB'!$G:$G,'[9]TUNZ Extracted TB'!$A:$A,B32,'[9]TUNZ Extracted TB'!$C:$C,C32)</f>
        <v>#VALUE!</v>
      </c>
      <c r="O32" s="4" t="e">
        <f>SUMIFS('[10]TUNZ Extracted TB'!$G:$G,'[10]TUNZ Extracted TB'!$A:$A,B32,'[10]TUNZ Extracted TB'!$C:$C,C32)</f>
        <v>#VALUE!</v>
      </c>
      <c r="P32" s="4" t="e">
        <f>SUMIFS('[11]TUNZ Extracted TB'!$G:$G,'[11]TUNZ Extracted TB'!$A:$A,B32,'[11]TUNZ Extracted TB'!$C:$C,C32)</f>
        <v>#VALUE!</v>
      </c>
      <c r="Q32" s="4" t="e">
        <f>SUMIFS('[12]TUNZ Extracted TB'!$G:$G,'[12]TUNZ Extracted TB'!$A:$A,B32,'[12]TUNZ Extracted TB'!$C:$C,C32)</f>
        <v>#VALUE!</v>
      </c>
      <c r="R32" s="4" t="e">
        <f t="shared" si="1"/>
        <v>#VALUE!</v>
      </c>
    </row>
    <row r="33" spans="1:18" x14ac:dyDescent="0.25">
      <c r="A33" t="s">
        <v>32</v>
      </c>
      <c r="B33">
        <v>7030</v>
      </c>
      <c r="C33">
        <v>200</v>
      </c>
      <c r="D33" t="s">
        <v>10</v>
      </c>
      <c r="E33" t="s">
        <v>36</v>
      </c>
      <c r="F33" s="4" t="e">
        <f>SUMIFS('[1]TUNZ Extracted TB'!$G:$G,'[1]TUNZ Extracted TB'!$A:$A,B33,'[1]TUNZ Extracted TB'!$C:$C,C33)</f>
        <v>#VALUE!</v>
      </c>
      <c r="G33" s="4" t="e">
        <f>SUMIFS('[2]TUNZ Extracted TB'!$G:$G,'[2]TUNZ Extracted TB'!$A:$A,B33,'[2]TUNZ Extracted TB'!$C:$C,C33)</f>
        <v>#VALUE!</v>
      </c>
      <c r="H33" s="4" t="e">
        <f>SUMIFS('[3]TUNZ Extracted TB'!$G:$G,'[3]TUNZ Extracted TB'!$A:$A,B33,'[3]TUNZ Extracted TB'!$C:$C,C33)</f>
        <v>#VALUE!</v>
      </c>
      <c r="I33" s="4" t="e">
        <f>SUMIFS('[4]TUNZ Extracted TB'!$G:$G,'[4]TUNZ Extracted TB'!$A:$A,B33,'[4]TUNZ Extracted TB'!$C:$C,C33)</f>
        <v>#VALUE!</v>
      </c>
      <c r="J33" s="4" t="e">
        <f>SUMIFS('[5]TUNZ Extracted TB'!$G:$G,'[5]TUNZ Extracted TB'!$A:$A,B33,'[5]TUNZ Extracted TB'!$C:$C,C33)</f>
        <v>#VALUE!</v>
      </c>
      <c r="K33" s="4" t="e">
        <f>SUMIFS('[6]TUNZ Extracted TB'!$G:$G,'[6]TUNZ Extracted TB'!$A:$A,B33,'[6]TUNZ Extracted TB'!$C:$C,C33)</f>
        <v>#VALUE!</v>
      </c>
      <c r="L33" s="4" t="e">
        <f>SUMIFS('[7]TUNZ Extracted TB'!$G:$G,'[7]TUNZ Extracted TB'!$A:$A,B33,'[7]TUNZ Extracted TB'!$C:$C,C33)</f>
        <v>#VALUE!</v>
      </c>
      <c r="M33" s="4" t="e">
        <f>SUMIFS('[8]TUNZ Extracted TB'!$G:$G,'[8]TUNZ Extracted TB'!$A:$A,B33,'[8]TUNZ Extracted TB'!$C:$C,C33)</f>
        <v>#VALUE!</v>
      </c>
      <c r="N33" s="4" t="e">
        <f>SUMIFS('[9]TUNZ Extracted TB'!$G:$G,'[9]TUNZ Extracted TB'!$A:$A,B33,'[9]TUNZ Extracted TB'!$C:$C,C33)</f>
        <v>#VALUE!</v>
      </c>
      <c r="O33" s="4" t="e">
        <f>SUMIFS('[10]TUNZ Extracted TB'!$G:$G,'[10]TUNZ Extracted TB'!$A:$A,B33,'[10]TUNZ Extracted TB'!$C:$C,C33)</f>
        <v>#VALUE!</v>
      </c>
      <c r="P33" s="4" t="e">
        <f>SUMIFS('[11]TUNZ Extracted TB'!$G:$G,'[11]TUNZ Extracted TB'!$A:$A,B33,'[11]TUNZ Extracted TB'!$C:$C,C33)</f>
        <v>#VALUE!</v>
      </c>
      <c r="Q33" s="4" t="e">
        <f>SUMIFS('[12]TUNZ Extracted TB'!$G:$G,'[12]TUNZ Extracted TB'!$A:$A,B33,'[12]TUNZ Extracted TB'!$C:$C,C33)</f>
        <v>#VALUE!</v>
      </c>
      <c r="R33" s="4" t="e">
        <f t="shared" si="1"/>
        <v>#VALUE!</v>
      </c>
    </row>
    <row r="34" spans="1:18" x14ac:dyDescent="0.25">
      <c r="A34" t="s">
        <v>32</v>
      </c>
      <c r="B34" s="6">
        <v>7030</v>
      </c>
      <c r="C34" s="6">
        <v>210</v>
      </c>
      <c r="D34" t="s">
        <v>10</v>
      </c>
      <c r="E34" t="s">
        <v>36</v>
      </c>
      <c r="F34" s="4" t="e">
        <f>SUMIFS('[1]TUNZ Extracted TB'!$G:$G,'[1]TUNZ Extracted TB'!$A:$A,B34,'[1]TUNZ Extracted TB'!$C:$C,C34)</f>
        <v>#VALUE!</v>
      </c>
      <c r="G34" s="4" t="e">
        <f>SUMIFS('[2]TUNZ Extracted TB'!$G:$G,'[2]TUNZ Extracted TB'!$A:$A,B34,'[2]TUNZ Extracted TB'!$C:$C,C34)</f>
        <v>#VALUE!</v>
      </c>
      <c r="H34" s="4" t="e">
        <f>SUMIFS('[3]TUNZ Extracted TB'!$G:$G,'[3]TUNZ Extracted TB'!$A:$A,B34,'[3]TUNZ Extracted TB'!$C:$C,C34)</f>
        <v>#VALUE!</v>
      </c>
      <c r="I34" s="4" t="e">
        <f>SUMIFS('[4]TUNZ Extracted TB'!$G:$G,'[4]TUNZ Extracted TB'!$A:$A,B34,'[4]TUNZ Extracted TB'!$C:$C,C34)</f>
        <v>#VALUE!</v>
      </c>
      <c r="J34" s="4" t="e">
        <f>SUMIFS('[5]TUNZ Extracted TB'!$G:$G,'[5]TUNZ Extracted TB'!$A:$A,B34,'[5]TUNZ Extracted TB'!$C:$C,C34)</f>
        <v>#VALUE!</v>
      </c>
      <c r="K34" s="4" t="e">
        <f>SUMIFS('[6]TUNZ Extracted TB'!$G:$G,'[6]TUNZ Extracted TB'!$A:$A,B34,'[6]TUNZ Extracted TB'!$C:$C,C34)</f>
        <v>#VALUE!</v>
      </c>
      <c r="L34" s="4" t="e">
        <f>SUMIFS('[7]TUNZ Extracted TB'!$G:$G,'[7]TUNZ Extracted TB'!$A:$A,B34,'[7]TUNZ Extracted TB'!$C:$C,C34)</f>
        <v>#VALUE!</v>
      </c>
      <c r="M34" s="4" t="e">
        <f>SUMIFS('[8]TUNZ Extracted TB'!$G:$G,'[8]TUNZ Extracted TB'!$A:$A,B34,'[8]TUNZ Extracted TB'!$C:$C,C34)</f>
        <v>#VALUE!</v>
      </c>
      <c r="N34" s="4" t="e">
        <f>SUMIFS('[9]TUNZ Extracted TB'!$G:$G,'[9]TUNZ Extracted TB'!$A:$A,B34,'[9]TUNZ Extracted TB'!$C:$C,C34)</f>
        <v>#VALUE!</v>
      </c>
      <c r="O34" s="4" t="e">
        <f>SUMIFS('[10]TUNZ Extracted TB'!$G:$G,'[10]TUNZ Extracted TB'!$A:$A,B34,'[10]TUNZ Extracted TB'!$C:$C,C34)</f>
        <v>#VALUE!</v>
      </c>
      <c r="P34" s="4" t="e">
        <f>SUMIFS('[11]TUNZ Extracted TB'!$G:$G,'[11]TUNZ Extracted TB'!$A:$A,B34,'[11]TUNZ Extracted TB'!$C:$C,C34)</f>
        <v>#VALUE!</v>
      </c>
      <c r="Q34" s="4" t="e">
        <f>SUMIFS('[12]TUNZ Extracted TB'!$G:$G,'[12]TUNZ Extracted TB'!$A:$A,B34,'[12]TUNZ Extracted TB'!$C:$C,C34)</f>
        <v>#VALUE!</v>
      </c>
      <c r="R34" s="4" t="e">
        <f t="shared" si="1"/>
        <v>#VALUE!</v>
      </c>
    </row>
    <row r="35" spans="1:18" x14ac:dyDescent="0.25">
      <c r="A35" t="s">
        <v>32</v>
      </c>
      <c r="B35">
        <v>7030</v>
      </c>
      <c r="C35">
        <v>220</v>
      </c>
      <c r="D35" t="s">
        <v>14</v>
      </c>
      <c r="E35" t="s">
        <v>33</v>
      </c>
      <c r="F35" s="4" t="e">
        <f>SUMIFS('[1]TUNZ Extracted TB'!$G:$G,'[1]TUNZ Extracted TB'!$A:$A,B35,'[1]TUNZ Extracted TB'!$C:$C,C35)</f>
        <v>#VALUE!</v>
      </c>
      <c r="G35" s="4" t="e">
        <f>SUMIFS('[2]TUNZ Extracted TB'!$G:$G,'[2]TUNZ Extracted TB'!$A:$A,B35,'[2]TUNZ Extracted TB'!$C:$C,C35)</f>
        <v>#VALUE!</v>
      </c>
      <c r="H35" s="4" t="e">
        <f>SUMIFS('[3]TUNZ Extracted TB'!$G:$G,'[3]TUNZ Extracted TB'!$A:$A,B35,'[3]TUNZ Extracted TB'!$C:$C,C35)</f>
        <v>#VALUE!</v>
      </c>
      <c r="I35" s="4" t="e">
        <f>SUMIFS('[4]TUNZ Extracted TB'!$G:$G,'[4]TUNZ Extracted TB'!$A:$A,B35,'[4]TUNZ Extracted TB'!$C:$C,C35)</f>
        <v>#VALUE!</v>
      </c>
      <c r="J35" s="4" t="e">
        <f>SUMIFS('[5]TUNZ Extracted TB'!$G:$G,'[5]TUNZ Extracted TB'!$A:$A,B35,'[5]TUNZ Extracted TB'!$C:$C,C35)</f>
        <v>#VALUE!</v>
      </c>
      <c r="K35" s="4" t="e">
        <f>SUMIFS('[6]TUNZ Extracted TB'!$G:$G,'[6]TUNZ Extracted TB'!$A:$A,B35,'[6]TUNZ Extracted TB'!$C:$C,C35)</f>
        <v>#VALUE!</v>
      </c>
      <c r="L35" s="4" t="e">
        <f>SUMIFS('[7]TUNZ Extracted TB'!$G:$G,'[7]TUNZ Extracted TB'!$A:$A,B35,'[7]TUNZ Extracted TB'!$C:$C,C35)</f>
        <v>#VALUE!</v>
      </c>
      <c r="M35" s="4" t="e">
        <f>SUMIFS('[8]TUNZ Extracted TB'!$G:$G,'[8]TUNZ Extracted TB'!$A:$A,B35,'[8]TUNZ Extracted TB'!$C:$C,C35)</f>
        <v>#VALUE!</v>
      </c>
      <c r="N35" s="4" t="e">
        <f>SUMIFS('[9]TUNZ Extracted TB'!$G:$G,'[9]TUNZ Extracted TB'!$A:$A,B35,'[9]TUNZ Extracted TB'!$C:$C,C35)</f>
        <v>#VALUE!</v>
      </c>
      <c r="O35" s="4" t="e">
        <f>SUMIFS('[10]TUNZ Extracted TB'!$G:$G,'[10]TUNZ Extracted TB'!$A:$A,B35,'[10]TUNZ Extracted TB'!$C:$C,C35)</f>
        <v>#VALUE!</v>
      </c>
      <c r="P35" s="4" t="e">
        <f>SUMIFS('[11]TUNZ Extracted TB'!$G:$G,'[11]TUNZ Extracted TB'!$A:$A,B35,'[11]TUNZ Extracted TB'!$C:$C,C35)</f>
        <v>#VALUE!</v>
      </c>
      <c r="Q35" s="4" t="e">
        <f>SUMIFS('[12]TUNZ Extracted TB'!$G:$G,'[12]TUNZ Extracted TB'!$A:$A,B35,'[12]TUNZ Extracted TB'!$C:$C,C35)</f>
        <v>#VALUE!</v>
      </c>
      <c r="R35" s="4" t="e">
        <f t="shared" si="1"/>
        <v>#VALUE!</v>
      </c>
    </row>
    <row r="36" spans="1:18" x14ac:dyDescent="0.25">
      <c r="A36" t="s">
        <v>37</v>
      </c>
      <c r="B36">
        <v>7040</v>
      </c>
      <c r="C36">
        <v>110</v>
      </c>
      <c r="D36" t="s">
        <v>14</v>
      </c>
      <c r="E36" t="s">
        <v>38</v>
      </c>
      <c r="F36" s="4" t="e">
        <f>SUMIFS('[1]TUNZ Extracted TB'!$G:$G,'[1]TUNZ Extracted TB'!$A:$A,B36,'[1]TUNZ Extracted TB'!$C:$C,C36)</f>
        <v>#VALUE!</v>
      </c>
      <c r="G36" s="4" t="e">
        <f>SUMIFS('[2]TUNZ Extracted TB'!$G:$G,'[2]TUNZ Extracted TB'!$A:$A,B36,'[2]TUNZ Extracted TB'!$C:$C,C36)</f>
        <v>#VALUE!</v>
      </c>
      <c r="H36" s="4" t="e">
        <f>SUMIFS('[3]TUNZ Extracted TB'!$G:$G,'[3]TUNZ Extracted TB'!$A:$A,B36,'[3]TUNZ Extracted TB'!$C:$C,C36)</f>
        <v>#VALUE!</v>
      </c>
      <c r="I36" s="4" t="e">
        <f>SUMIFS('[4]TUNZ Extracted TB'!$G:$G,'[4]TUNZ Extracted TB'!$A:$A,B36,'[4]TUNZ Extracted TB'!$C:$C,C36)</f>
        <v>#VALUE!</v>
      </c>
      <c r="J36" s="4" t="e">
        <f>SUMIFS('[5]TUNZ Extracted TB'!$G:$G,'[5]TUNZ Extracted TB'!$A:$A,B36,'[5]TUNZ Extracted TB'!$C:$C,C36)</f>
        <v>#VALUE!</v>
      </c>
      <c r="K36" s="4" t="e">
        <f>SUMIFS('[6]TUNZ Extracted TB'!$G:$G,'[6]TUNZ Extracted TB'!$A:$A,B36,'[6]TUNZ Extracted TB'!$C:$C,C36)</f>
        <v>#VALUE!</v>
      </c>
      <c r="L36" s="4" t="e">
        <f>SUMIFS('[7]TUNZ Extracted TB'!$G:$G,'[7]TUNZ Extracted TB'!$A:$A,B36,'[7]TUNZ Extracted TB'!$C:$C,C36)</f>
        <v>#VALUE!</v>
      </c>
      <c r="M36" s="4" t="e">
        <f>SUMIFS('[8]TUNZ Extracted TB'!$G:$G,'[8]TUNZ Extracted TB'!$A:$A,B36,'[8]TUNZ Extracted TB'!$C:$C,C36)</f>
        <v>#VALUE!</v>
      </c>
      <c r="N36" s="4" t="e">
        <f>SUMIFS('[9]TUNZ Extracted TB'!$G:$G,'[9]TUNZ Extracted TB'!$A:$A,B36,'[9]TUNZ Extracted TB'!$C:$C,C36)</f>
        <v>#VALUE!</v>
      </c>
      <c r="O36" s="4" t="e">
        <f>SUMIFS('[10]TUNZ Extracted TB'!$G:$G,'[10]TUNZ Extracted TB'!$A:$A,B36,'[10]TUNZ Extracted TB'!$C:$C,C36)</f>
        <v>#VALUE!</v>
      </c>
      <c r="P36" s="4" t="e">
        <f>SUMIFS('[11]TUNZ Extracted TB'!$G:$G,'[11]TUNZ Extracted TB'!$A:$A,B36,'[11]TUNZ Extracted TB'!$C:$C,C36)</f>
        <v>#VALUE!</v>
      </c>
      <c r="Q36" s="4" t="e">
        <f>SUMIFS('[12]TUNZ Extracted TB'!$G:$G,'[12]TUNZ Extracted TB'!$A:$A,B36,'[12]TUNZ Extracted TB'!$C:$C,C36)</f>
        <v>#VALUE!</v>
      </c>
      <c r="R36" s="4" t="e">
        <f t="shared" si="1"/>
        <v>#VALUE!</v>
      </c>
    </row>
    <row r="37" spans="1:18" x14ac:dyDescent="0.25">
      <c r="A37" t="s">
        <v>37</v>
      </c>
      <c r="B37">
        <v>7040</v>
      </c>
      <c r="C37">
        <v>112</v>
      </c>
      <c r="D37" t="s">
        <v>12</v>
      </c>
      <c r="E37" t="s">
        <v>34</v>
      </c>
      <c r="F37" s="4" t="e">
        <f>SUMIFS('[1]TUNZ Extracted TB'!$G:$G,'[1]TUNZ Extracted TB'!$A:$A,B37,'[1]TUNZ Extracted TB'!$C:$C,C37)</f>
        <v>#VALUE!</v>
      </c>
      <c r="G37" s="4" t="e">
        <f>SUMIFS('[2]TUNZ Extracted TB'!$G:$G,'[2]TUNZ Extracted TB'!$A:$A,B37,'[2]TUNZ Extracted TB'!$C:$C,C37)</f>
        <v>#VALUE!</v>
      </c>
      <c r="H37" s="4" t="e">
        <f>SUMIFS('[3]TUNZ Extracted TB'!$G:$G,'[3]TUNZ Extracted TB'!$A:$A,B37,'[3]TUNZ Extracted TB'!$C:$C,C37)</f>
        <v>#VALUE!</v>
      </c>
      <c r="I37" s="4" t="e">
        <f>SUMIFS('[4]TUNZ Extracted TB'!$G:$G,'[4]TUNZ Extracted TB'!$A:$A,B37,'[4]TUNZ Extracted TB'!$C:$C,C37)</f>
        <v>#VALUE!</v>
      </c>
      <c r="J37" s="4" t="e">
        <f>SUMIFS('[5]TUNZ Extracted TB'!$G:$G,'[5]TUNZ Extracted TB'!$A:$A,B37,'[5]TUNZ Extracted TB'!$C:$C,C37)</f>
        <v>#VALUE!</v>
      </c>
      <c r="K37" s="4" t="e">
        <f>SUMIFS('[6]TUNZ Extracted TB'!$G:$G,'[6]TUNZ Extracted TB'!$A:$A,B37,'[6]TUNZ Extracted TB'!$C:$C,C37)</f>
        <v>#VALUE!</v>
      </c>
      <c r="L37" s="4" t="e">
        <f>SUMIFS('[7]TUNZ Extracted TB'!$G:$G,'[7]TUNZ Extracted TB'!$A:$A,B37,'[7]TUNZ Extracted TB'!$C:$C,C37)</f>
        <v>#VALUE!</v>
      </c>
      <c r="M37" s="4" t="e">
        <f>SUMIFS('[8]TUNZ Extracted TB'!$G:$G,'[8]TUNZ Extracted TB'!$A:$A,B37,'[8]TUNZ Extracted TB'!$C:$C,C37)</f>
        <v>#VALUE!</v>
      </c>
      <c r="N37" s="4" t="e">
        <f>SUMIFS('[9]TUNZ Extracted TB'!$G:$G,'[9]TUNZ Extracted TB'!$A:$A,B37,'[9]TUNZ Extracted TB'!$C:$C,C37)</f>
        <v>#VALUE!</v>
      </c>
      <c r="O37" s="4" t="e">
        <f>SUMIFS('[10]TUNZ Extracted TB'!$G:$G,'[10]TUNZ Extracted TB'!$A:$A,B37,'[10]TUNZ Extracted TB'!$C:$C,C37)</f>
        <v>#VALUE!</v>
      </c>
      <c r="P37" s="4" t="e">
        <f>SUMIFS('[11]TUNZ Extracted TB'!$G:$G,'[11]TUNZ Extracted TB'!$A:$A,B37,'[11]TUNZ Extracted TB'!$C:$C,C37)</f>
        <v>#VALUE!</v>
      </c>
      <c r="Q37" s="4" t="e">
        <f>SUMIFS('[12]TUNZ Extracted TB'!$G:$G,'[12]TUNZ Extracted TB'!$A:$A,B37,'[12]TUNZ Extracted TB'!$C:$C,C37)</f>
        <v>#VALUE!</v>
      </c>
      <c r="R37" s="4" t="e">
        <f t="shared" si="1"/>
        <v>#VALUE!</v>
      </c>
    </row>
    <row r="38" spans="1:18" x14ac:dyDescent="0.25">
      <c r="A38" t="s">
        <v>37</v>
      </c>
      <c r="B38">
        <v>7040</v>
      </c>
      <c r="C38">
        <v>120</v>
      </c>
      <c r="D38" t="s">
        <v>14</v>
      </c>
      <c r="E38" t="s">
        <v>33</v>
      </c>
      <c r="F38" s="4" t="e">
        <f>SUMIFS('[1]TUNZ Extracted TB'!$G:$G,'[1]TUNZ Extracted TB'!$A:$A,B38,'[1]TUNZ Extracted TB'!$C:$C,C38)</f>
        <v>#VALUE!</v>
      </c>
      <c r="G38" s="4" t="e">
        <f>SUMIFS('[2]TUNZ Extracted TB'!$G:$G,'[2]TUNZ Extracted TB'!$A:$A,B38,'[2]TUNZ Extracted TB'!$C:$C,C38)</f>
        <v>#VALUE!</v>
      </c>
      <c r="H38" s="4" t="e">
        <f>SUMIFS('[3]TUNZ Extracted TB'!$G:$G,'[3]TUNZ Extracted TB'!$A:$A,B38,'[3]TUNZ Extracted TB'!$C:$C,C38)</f>
        <v>#VALUE!</v>
      </c>
      <c r="I38" s="4" t="e">
        <f>SUMIFS('[4]TUNZ Extracted TB'!$G:$G,'[4]TUNZ Extracted TB'!$A:$A,B38,'[4]TUNZ Extracted TB'!$C:$C,C38)</f>
        <v>#VALUE!</v>
      </c>
      <c r="J38" s="4" t="e">
        <f>SUMIFS('[5]TUNZ Extracted TB'!$G:$G,'[5]TUNZ Extracted TB'!$A:$A,B38,'[5]TUNZ Extracted TB'!$C:$C,C38)</f>
        <v>#VALUE!</v>
      </c>
      <c r="K38" s="4" t="e">
        <f>SUMIFS('[6]TUNZ Extracted TB'!$G:$G,'[6]TUNZ Extracted TB'!$A:$A,B38,'[6]TUNZ Extracted TB'!$C:$C,C38)</f>
        <v>#VALUE!</v>
      </c>
      <c r="L38" s="4" t="e">
        <f>SUMIFS('[7]TUNZ Extracted TB'!$G:$G,'[7]TUNZ Extracted TB'!$A:$A,B38,'[7]TUNZ Extracted TB'!$C:$C,C38)</f>
        <v>#VALUE!</v>
      </c>
      <c r="M38" s="4" t="e">
        <f>SUMIFS('[8]TUNZ Extracted TB'!$G:$G,'[8]TUNZ Extracted TB'!$A:$A,B38,'[8]TUNZ Extracted TB'!$C:$C,C38)</f>
        <v>#VALUE!</v>
      </c>
      <c r="N38" s="4" t="e">
        <f>SUMIFS('[9]TUNZ Extracted TB'!$G:$G,'[9]TUNZ Extracted TB'!$A:$A,B38,'[9]TUNZ Extracted TB'!$C:$C,C38)</f>
        <v>#VALUE!</v>
      </c>
      <c r="O38" s="4" t="e">
        <f>SUMIFS('[10]TUNZ Extracted TB'!$G:$G,'[10]TUNZ Extracted TB'!$A:$A,B38,'[10]TUNZ Extracted TB'!$C:$C,C38)</f>
        <v>#VALUE!</v>
      </c>
      <c r="P38" s="4" t="e">
        <f>SUMIFS('[11]TUNZ Extracted TB'!$G:$G,'[11]TUNZ Extracted TB'!$A:$A,B38,'[11]TUNZ Extracted TB'!$C:$C,C38)</f>
        <v>#VALUE!</v>
      </c>
      <c r="Q38" s="4" t="e">
        <f>SUMIFS('[12]TUNZ Extracted TB'!$G:$G,'[12]TUNZ Extracted TB'!$A:$A,B38,'[12]TUNZ Extracted TB'!$C:$C,C38)</f>
        <v>#VALUE!</v>
      </c>
      <c r="R38" s="4" t="e">
        <f t="shared" si="1"/>
        <v>#VALUE!</v>
      </c>
    </row>
    <row r="39" spans="1:18" x14ac:dyDescent="0.25">
      <c r="A39" t="s">
        <v>37</v>
      </c>
      <c r="B39">
        <v>7040</v>
      </c>
      <c r="C39">
        <v>121</v>
      </c>
      <c r="D39" t="s">
        <v>14</v>
      </c>
      <c r="E39" t="s">
        <v>33</v>
      </c>
      <c r="F39" s="4" t="e">
        <f>SUMIFS('[1]TUNZ Extracted TB'!$G:$G,'[1]TUNZ Extracted TB'!$A:$A,B39,'[1]TUNZ Extracted TB'!$C:$C,C39)</f>
        <v>#VALUE!</v>
      </c>
      <c r="G39" s="4" t="e">
        <f>SUMIFS('[2]TUNZ Extracted TB'!$G:$G,'[2]TUNZ Extracted TB'!$A:$A,B39,'[2]TUNZ Extracted TB'!$C:$C,C39)</f>
        <v>#VALUE!</v>
      </c>
      <c r="H39" s="4" t="e">
        <f>SUMIFS('[3]TUNZ Extracted TB'!$G:$G,'[3]TUNZ Extracted TB'!$A:$A,B39,'[3]TUNZ Extracted TB'!$C:$C,C39)</f>
        <v>#VALUE!</v>
      </c>
      <c r="I39" s="4" t="e">
        <f>SUMIFS('[4]TUNZ Extracted TB'!$G:$G,'[4]TUNZ Extracted TB'!$A:$A,B39,'[4]TUNZ Extracted TB'!$C:$C,C39)</f>
        <v>#VALUE!</v>
      </c>
      <c r="J39" s="4" t="e">
        <f>SUMIFS('[5]TUNZ Extracted TB'!$G:$G,'[5]TUNZ Extracted TB'!$A:$A,B39,'[5]TUNZ Extracted TB'!$C:$C,C39)</f>
        <v>#VALUE!</v>
      </c>
      <c r="K39" s="4" t="e">
        <f>SUMIFS('[6]TUNZ Extracted TB'!$G:$G,'[6]TUNZ Extracted TB'!$A:$A,B39,'[6]TUNZ Extracted TB'!$C:$C,C39)</f>
        <v>#VALUE!</v>
      </c>
      <c r="L39" s="4" t="e">
        <f>SUMIFS('[7]TUNZ Extracted TB'!$G:$G,'[7]TUNZ Extracted TB'!$A:$A,B39,'[7]TUNZ Extracted TB'!$C:$C,C39)</f>
        <v>#VALUE!</v>
      </c>
      <c r="M39" s="4" t="e">
        <f>SUMIFS('[8]TUNZ Extracted TB'!$G:$G,'[8]TUNZ Extracted TB'!$A:$A,B39,'[8]TUNZ Extracted TB'!$C:$C,C39)</f>
        <v>#VALUE!</v>
      </c>
      <c r="N39" s="4" t="e">
        <f>SUMIFS('[9]TUNZ Extracted TB'!$G:$G,'[9]TUNZ Extracted TB'!$A:$A,B39,'[9]TUNZ Extracted TB'!$C:$C,C39)</f>
        <v>#VALUE!</v>
      </c>
      <c r="O39" s="4" t="e">
        <f>SUMIFS('[10]TUNZ Extracted TB'!$G:$G,'[10]TUNZ Extracted TB'!$A:$A,B39,'[10]TUNZ Extracted TB'!$C:$C,C39)</f>
        <v>#VALUE!</v>
      </c>
      <c r="P39" s="4" t="e">
        <f>SUMIFS('[11]TUNZ Extracted TB'!$G:$G,'[11]TUNZ Extracted TB'!$A:$A,B39,'[11]TUNZ Extracted TB'!$C:$C,C39)</f>
        <v>#VALUE!</v>
      </c>
      <c r="Q39" s="4" t="e">
        <f>SUMIFS('[12]TUNZ Extracted TB'!$G:$G,'[12]TUNZ Extracted TB'!$A:$A,B39,'[12]TUNZ Extracted TB'!$C:$C,C39)</f>
        <v>#VALUE!</v>
      </c>
      <c r="R39" s="4" t="e">
        <f t="shared" si="1"/>
        <v>#VALUE!</v>
      </c>
    </row>
    <row r="40" spans="1:18" x14ac:dyDescent="0.25">
      <c r="A40" t="s">
        <v>37</v>
      </c>
      <c r="B40">
        <v>7040</v>
      </c>
      <c r="C40">
        <v>122</v>
      </c>
      <c r="D40" t="s">
        <v>16</v>
      </c>
      <c r="E40" t="s">
        <v>35</v>
      </c>
      <c r="F40" s="4" t="e">
        <f>SUMIFS('[1]TUNZ Extracted TB'!$G:$G,'[1]TUNZ Extracted TB'!$A:$A,B40,'[1]TUNZ Extracted TB'!$C:$C,C40)</f>
        <v>#VALUE!</v>
      </c>
      <c r="G40" s="4" t="e">
        <f>SUMIFS('[2]TUNZ Extracted TB'!$G:$G,'[2]TUNZ Extracted TB'!$A:$A,B40,'[2]TUNZ Extracted TB'!$C:$C,C40)</f>
        <v>#VALUE!</v>
      </c>
      <c r="H40" s="4" t="e">
        <f>SUMIFS('[3]TUNZ Extracted TB'!$G:$G,'[3]TUNZ Extracted TB'!$A:$A,B40,'[3]TUNZ Extracted TB'!$C:$C,C40)</f>
        <v>#VALUE!</v>
      </c>
      <c r="I40" s="4" t="e">
        <f>SUMIFS('[4]TUNZ Extracted TB'!$G:$G,'[4]TUNZ Extracted TB'!$A:$A,B40,'[4]TUNZ Extracted TB'!$C:$C,C40)</f>
        <v>#VALUE!</v>
      </c>
      <c r="J40" s="4" t="e">
        <f>SUMIFS('[5]TUNZ Extracted TB'!$G:$G,'[5]TUNZ Extracted TB'!$A:$A,B40,'[5]TUNZ Extracted TB'!$C:$C,C40)</f>
        <v>#VALUE!</v>
      </c>
      <c r="K40" s="4" t="e">
        <f>SUMIFS('[6]TUNZ Extracted TB'!$G:$G,'[6]TUNZ Extracted TB'!$A:$A,B40,'[6]TUNZ Extracted TB'!$C:$C,C40)</f>
        <v>#VALUE!</v>
      </c>
      <c r="L40" s="4" t="e">
        <f>SUMIFS('[7]TUNZ Extracted TB'!$G:$G,'[7]TUNZ Extracted TB'!$A:$A,B40,'[7]TUNZ Extracted TB'!$C:$C,C40)</f>
        <v>#VALUE!</v>
      </c>
      <c r="M40" s="4" t="e">
        <f>SUMIFS('[8]TUNZ Extracted TB'!$G:$G,'[8]TUNZ Extracted TB'!$A:$A,B40,'[8]TUNZ Extracted TB'!$C:$C,C40)</f>
        <v>#VALUE!</v>
      </c>
      <c r="N40" s="4" t="e">
        <f>SUMIFS('[9]TUNZ Extracted TB'!$G:$G,'[9]TUNZ Extracted TB'!$A:$A,B40,'[9]TUNZ Extracted TB'!$C:$C,C40)</f>
        <v>#VALUE!</v>
      </c>
      <c r="O40" s="4" t="e">
        <f>SUMIFS('[10]TUNZ Extracted TB'!$G:$G,'[10]TUNZ Extracted TB'!$A:$A,B40,'[10]TUNZ Extracted TB'!$C:$C,C40)</f>
        <v>#VALUE!</v>
      </c>
      <c r="P40" s="4" t="e">
        <f>SUMIFS('[11]TUNZ Extracted TB'!$G:$G,'[11]TUNZ Extracted TB'!$A:$A,B40,'[11]TUNZ Extracted TB'!$C:$C,C40)</f>
        <v>#VALUE!</v>
      </c>
      <c r="Q40" s="4" t="e">
        <f>SUMIFS('[12]TUNZ Extracted TB'!$G:$G,'[12]TUNZ Extracted TB'!$A:$A,B40,'[12]TUNZ Extracted TB'!$C:$C,C40)</f>
        <v>#VALUE!</v>
      </c>
      <c r="R40" s="4" t="e">
        <f t="shared" si="1"/>
        <v>#VALUE!</v>
      </c>
    </row>
    <row r="41" spans="1:18" x14ac:dyDescent="0.25">
      <c r="A41" t="s">
        <v>37</v>
      </c>
      <c r="B41">
        <v>7040</v>
      </c>
      <c r="C41">
        <v>210</v>
      </c>
      <c r="D41" t="s">
        <v>14</v>
      </c>
      <c r="E41" t="s">
        <v>38</v>
      </c>
      <c r="F41" s="4" t="e">
        <f>SUMIFS('[1]TUNZ Extracted TB'!$G:$G,'[1]TUNZ Extracted TB'!$A:$A,B41,'[1]TUNZ Extracted TB'!$C:$C,C41)</f>
        <v>#VALUE!</v>
      </c>
      <c r="G41" s="4" t="e">
        <f>SUMIFS('[2]TUNZ Extracted TB'!$G:$G,'[2]TUNZ Extracted TB'!$A:$A,B41,'[2]TUNZ Extracted TB'!$C:$C,C41)</f>
        <v>#VALUE!</v>
      </c>
      <c r="H41" s="4" t="e">
        <f>SUMIFS('[3]TUNZ Extracted TB'!$G:$G,'[3]TUNZ Extracted TB'!$A:$A,B41,'[3]TUNZ Extracted TB'!$C:$C,C41)</f>
        <v>#VALUE!</v>
      </c>
      <c r="I41" s="4" t="e">
        <f>SUMIFS('[4]TUNZ Extracted TB'!$G:$G,'[4]TUNZ Extracted TB'!$A:$A,B41,'[4]TUNZ Extracted TB'!$C:$C,C41)</f>
        <v>#VALUE!</v>
      </c>
      <c r="J41" s="4" t="e">
        <f>SUMIFS('[5]TUNZ Extracted TB'!$G:$G,'[5]TUNZ Extracted TB'!$A:$A,B41,'[5]TUNZ Extracted TB'!$C:$C,C41)</f>
        <v>#VALUE!</v>
      </c>
      <c r="K41" s="4" t="e">
        <f>SUMIFS('[6]TUNZ Extracted TB'!$G:$G,'[6]TUNZ Extracted TB'!$A:$A,B41,'[6]TUNZ Extracted TB'!$C:$C,C41)</f>
        <v>#VALUE!</v>
      </c>
      <c r="L41" s="4" t="e">
        <f>SUMIFS('[7]TUNZ Extracted TB'!$G:$G,'[7]TUNZ Extracted TB'!$A:$A,B41,'[7]TUNZ Extracted TB'!$C:$C,C41)</f>
        <v>#VALUE!</v>
      </c>
      <c r="M41" s="4" t="e">
        <f>SUMIFS('[8]TUNZ Extracted TB'!$G:$G,'[8]TUNZ Extracted TB'!$A:$A,B41,'[8]TUNZ Extracted TB'!$C:$C,C41)</f>
        <v>#VALUE!</v>
      </c>
      <c r="N41" s="4" t="e">
        <f>SUMIFS('[9]TUNZ Extracted TB'!$G:$G,'[9]TUNZ Extracted TB'!$A:$A,B41,'[9]TUNZ Extracted TB'!$C:$C,C41)</f>
        <v>#VALUE!</v>
      </c>
      <c r="O41" s="4" t="e">
        <f>SUMIFS('[10]TUNZ Extracted TB'!$G:$G,'[10]TUNZ Extracted TB'!$A:$A,B41,'[10]TUNZ Extracted TB'!$C:$C,C41)</f>
        <v>#VALUE!</v>
      </c>
      <c r="P41" s="4" t="e">
        <f>SUMIFS('[11]TUNZ Extracted TB'!$G:$G,'[11]TUNZ Extracted TB'!$A:$A,B41,'[11]TUNZ Extracted TB'!$C:$C,C41)</f>
        <v>#VALUE!</v>
      </c>
      <c r="Q41" s="4" t="e">
        <f>SUMIFS('[12]TUNZ Extracted TB'!$G:$G,'[12]TUNZ Extracted TB'!$A:$A,B41,'[12]TUNZ Extracted TB'!$C:$C,C41)</f>
        <v>#VALUE!</v>
      </c>
      <c r="R41" s="4" t="e">
        <f t="shared" si="1"/>
        <v>#VALUE!</v>
      </c>
    </row>
    <row r="42" spans="1:18" x14ac:dyDescent="0.25">
      <c r="A42" t="s">
        <v>37</v>
      </c>
      <c r="B42">
        <v>7040</v>
      </c>
      <c r="C42">
        <v>220</v>
      </c>
      <c r="D42" t="s">
        <v>14</v>
      </c>
      <c r="E42" t="s">
        <v>33</v>
      </c>
      <c r="F42" s="4" t="e">
        <f>SUMIFS('[1]TUNZ Extracted TB'!$G:$G,'[1]TUNZ Extracted TB'!$A:$A,B42,'[1]TUNZ Extracted TB'!$C:$C,C42)</f>
        <v>#VALUE!</v>
      </c>
      <c r="G42" s="4" t="e">
        <f>SUMIFS('[2]TUNZ Extracted TB'!$G:$G,'[2]TUNZ Extracted TB'!$A:$A,B42,'[2]TUNZ Extracted TB'!$C:$C,C42)</f>
        <v>#VALUE!</v>
      </c>
      <c r="H42" s="4" t="e">
        <f>SUMIFS('[3]TUNZ Extracted TB'!$G:$G,'[3]TUNZ Extracted TB'!$A:$A,B42,'[3]TUNZ Extracted TB'!$C:$C,C42)</f>
        <v>#VALUE!</v>
      </c>
      <c r="I42" s="4" t="e">
        <f>SUMIFS('[4]TUNZ Extracted TB'!$G:$G,'[4]TUNZ Extracted TB'!$A:$A,B42,'[4]TUNZ Extracted TB'!$C:$C,C42)</f>
        <v>#VALUE!</v>
      </c>
      <c r="J42" s="4" t="e">
        <f>SUMIFS('[5]TUNZ Extracted TB'!$G:$G,'[5]TUNZ Extracted TB'!$A:$A,B42,'[5]TUNZ Extracted TB'!$C:$C,C42)</f>
        <v>#VALUE!</v>
      </c>
      <c r="K42" s="4" t="e">
        <f>SUMIFS('[6]TUNZ Extracted TB'!$G:$G,'[6]TUNZ Extracted TB'!$A:$A,B42,'[6]TUNZ Extracted TB'!$C:$C,C42)</f>
        <v>#VALUE!</v>
      </c>
      <c r="L42" s="4" t="e">
        <f>SUMIFS('[7]TUNZ Extracted TB'!$G:$G,'[7]TUNZ Extracted TB'!$A:$A,B42,'[7]TUNZ Extracted TB'!$C:$C,C42)</f>
        <v>#VALUE!</v>
      </c>
      <c r="M42" s="4" t="e">
        <f>SUMIFS('[8]TUNZ Extracted TB'!$G:$G,'[8]TUNZ Extracted TB'!$A:$A,B42,'[8]TUNZ Extracted TB'!$C:$C,C42)</f>
        <v>#VALUE!</v>
      </c>
      <c r="N42" s="4" t="e">
        <f>SUMIFS('[9]TUNZ Extracted TB'!$G:$G,'[9]TUNZ Extracted TB'!$A:$A,B42,'[9]TUNZ Extracted TB'!$C:$C,C42)</f>
        <v>#VALUE!</v>
      </c>
      <c r="O42" s="4" t="e">
        <f>SUMIFS('[10]TUNZ Extracted TB'!$G:$G,'[10]TUNZ Extracted TB'!$A:$A,B42,'[10]TUNZ Extracted TB'!$C:$C,C42)</f>
        <v>#VALUE!</v>
      </c>
      <c r="P42" s="4" t="e">
        <f>SUMIFS('[11]TUNZ Extracted TB'!$G:$G,'[11]TUNZ Extracted TB'!$A:$A,B42,'[11]TUNZ Extracted TB'!$C:$C,C42)</f>
        <v>#VALUE!</v>
      </c>
      <c r="Q42" s="4" t="e">
        <f>SUMIFS('[12]TUNZ Extracted TB'!$G:$G,'[12]TUNZ Extracted TB'!$A:$A,B42,'[12]TUNZ Extracted TB'!$C:$C,C42)</f>
        <v>#VALUE!</v>
      </c>
      <c r="R42" s="4" t="e">
        <f t="shared" si="1"/>
        <v>#VALUE!</v>
      </c>
    </row>
    <row r="43" spans="1:18" x14ac:dyDescent="0.25">
      <c r="A43" t="s">
        <v>39</v>
      </c>
      <c r="B43">
        <v>7060</v>
      </c>
      <c r="C43">
        <v>100</v>
      </c>
      <c r="D43" t="s">
        <v>10</v>
      </c>
      <c r="E43" t="s">
        <v>36</v>
      </c>
      <c r="F43" s="4" t="e">
        <f>SUMIFS('[1]TUNZ Extracted TB'!$G:$G,'[1]TUNZ Extracted TB'!$A:$A,B43,'[1]TUNZ Extracted TB'!$C:$C,C43)</f>
        <v>#VALUE!</v>
      </c>
      <c r="G43" s="4" t="e">
        <f>SUMIFS('[2]TUNZ Extracted TB'!$G:$G,'[2]TUNZ Extracted TB'!$A:$A,B43,'[2]TUNZ Extracted TB'!$C:$C,C43)</f>
        <v>#VALUE!</v>
      </c>
      <c r="H43" s="4" t="e">
        <f>SUMIFS('[3]TUNZ Extracted TB'!$G:$G,'[3]TUNZ Extracted TB'!$A:$A,B43,'[3]TUNZ Extracted TB'!$C:$C,C43)</f>
        <v>#VALUE!</v>
      </c>
      <c r="I43" s="4" t="e">
        <f>SUMIFS('[4]TUNZ Extracted TB'!$G:$G,'[4]TUNZ Extracted TB'!$A:$A,B43,'[4]TUNZ Extracted TB'!$C:$C,C43)</f>
        <v>#VALUE!</v>
      </c>
      <c r="J43" s="4" t="e">
        <f>SUMIFS('[5]TUNZ Extracted TB'!$G:$G,'[5]TUNZ Extracted TB'!$A:$A,B43,'[5]TUNZ Extracted TB'!$C:$C,C43)</f>
        <v>#VALUE!</v>
      </c>
      <c r="K43" s="4" t="e">
        <f>SUMIFS('[6]TUNZ Extracted TB'!$G:$G,'[6]TUNZ Extracted TB'!$A:$A,B43,'[6]TUNZ Extracted TB'!$C:$C,C43)</f>
        <v>#VALUE!</v>
      </c>
      <c r="L43" s="4" t="e">
        <f>SUMIFS('[7]TUNZ Extracted TB'!$G:$G,'[7]TUNZ Extracted TB'!$A:$A,B43,'[7]TUNZ Extracted TB'!$C:$C,C43)</f>
        <v>#VALUE!</v>
      </c>
      <c r="M43" s="4" t="e">
        <f>SUMIFS('[8]TUNZ Extracted TB'!$G:$G,'[8]TUNZ Extracted TB'!$A:$A,B43,'[8]TUNZ Extracted TB'!$C:$C,C43)</f>
        <v>#VALUE!</v>
      </c>
      <c r="N43" s="4" t="e">
        <f>SUMIFS('[9]TUNZ Extracted TB'!$G:$G,'[9]TUNZ Extracted TB'!$A:$A,B43,'[9]TUNZ Extracted TB'!$C:$C,C43)</f>
        <v>#VALUE!</v>
      </c>
      <c r="O43" s="4" t="e">
        <f>SUMIFS('[10]TUNZ Extracted TB'!$G:$G,'[10]TUNZ Extracted TB'!$A:$A,B43,'[10]TUNZ Extracted TB'!$C:$C,C43)</f>
        <v>#VALUE!</v>
      </c>
      <c r="P43" s="4" t="e">
        <f>SUMIFS('[11]TUNZ Extracted TB'!$G:$G,'[11]TUNZ Extracted TB'!$A:$A,B43,'[11]TUNZ Extracted TB'!$C:$C,C43)</f>
        <v>#VALUE!</v>
      </c>
      <c r="Q43" s="4" t="e">
        <f>SUMIFS('[12]TUNZ Extracted TB'!$G:$G,'[12]TUNZ Extracted TB'!$A:$A,B43,'[12]TUNZ Extracted TB'!$C:$C,C43)</f>
        <v>#VALUE!</v>
      </c>
      <c r="R43" s="4" t="e">
        <f t="shared" si="1"/>
        <v>#VALUE!</v>
      </c>
    </row>
    <row r="44" spans="1:18" x14ac:dyDescent="0.25">
      <c r="A44" t="s">
        <v>39</v>
      </c>
      <c r="B44">
        <v>7060</v>
      </c>
      <c r="C44">
        <v>110</v>
      </c>
      <c r="D44" t="s">
        <v>10</v>
      </c>
      <c r="E44" t="s">
        <v>36</v>
      </c>
      <c r="F44" s="4" t="e">
        <f>SUMIFS('[1]TUNZ Extracted TB'!$G:$G,'[1]TUNZ Extracted TB'!$A:$A,B44,'[1]TUNZ Extracted TB'!$C:$C,C44)</f>
        <v>#VALUE!</v>
      </c>
      <c r="G44" s="4" t="e">
        <f>SUMIFS('[2]TUNZ Extracted TB'!$G:$G,'[2]TUNZ Extracted TB'!$A:$A,B44,'[2]TUNZ Extracted TB'!$C:$C,C44)</f>
        <v>#VALUE!</v>
      </c>
      <c r="H44" s="4" t="e">
        <f>SUMIFS('[3]TUNZ Extracted TB'!$G:$G,'[3]TUNZ Extracted TB'!$A:$A,B44,'[3]TUNZ Extracted TB'!$C:$C,C44)</f>
        <v>#VALUE!</v>
      </c>
      <c r="I44" s="4" t="e">
        <f>SUMIFS('[4]TUNZ Extracted TB'!$G:$G,'[4]TUNZ Extracted TB'!$A:$A,B44,'[4]TUNZ Extracted TB'!$C:$C,C44)</f>
        <v>#VALUE!</v>
      </c>
      <c r="J44" s="4" t="e">
        <f>SUMIFS('[5]TUNZ Extracted TB'!$G:$G,'[5]TUNZ Extracted TB'!$A:$A,B44,'[5]TUNZ Extracted TB'!$C:$C,C44)</f>
        <v>#VALUE!</v>
      </c>
      <c r="K44" s="4" t="e">
        <f>SUMIFS('[6]TUNZ Extracted TB'!$G:$G,'[6]TUNZ Extracted TB'!$A:$A,B44,'[6]TUNZ Extracted TB'!$C:$C,C44)</f>
        <v>#VALUE!</v>
      </c>
      <c r="L44" s="4" t="e">
        <f>SUMIFS('[7]TUNZ Extracted TB'!$G:$G,'[7]TUNZ Extracted TB'!$A:$A,B44,'[7]TUNZ Extracted TB'!$C:$C,C44)</f>
        <v>#VALUE!</v>
      </c>
      <c r="M44" s="4" t="e">
        <f>SUMIFS('[8]TUNZ Extracted TB'!$G:$G,'[8]TUNZ Extracted TB'!$A:$A,B44,'[8]TUNZ Extracted TB'!$C:$C,C44)</f>
        <v>#VALUE!</v>
      </c>
      <c r="N44" s="4" t="e">
        <f>SUMIFS('[9]TUNZ Extracted TB'!$G:$G,'[9]TUNZ Extracted TB'!$A:$A,B44,'[9]TUNZ Extracted TB'!$C:$C,C44)</f>
        <v>#VALUE!</v>
      </c>
      <c r="O44" s="4" t="e">
        <f>SUMIFS('[10]TUNZ Extracted TB'!$G:$G,'[10]TUNZ Extracted TB'!$A:$A,B44,'[10]TUNZ Extracted TB'!$C:$C,C44)</f>
        <v>#VALUE!</v>
      </c>
      <c r="P44" s="4" t="e">
        <f>SUMIFS('[11]TUNZ Extracted TB'!$G:$G,'[11]TUNZ Extracted TB'!$A:$A,B44,'[11]TUNZ Extracted TB'!$C:$C,C44)</f>
        <v>#VALUE!</v>
      </c>
      <c r="Q44" s="4" t="e">
        <f>SUMIFS('[12]TUNZ Extracted TB'!$G:$G,'[12]TUNZ Extracted TB'!$A:$A,B44,'[12]TUNZ Extracted TB'!$C:$C,C44)</f>
        <v>#VALUE!</v>
      </c>
      <c r="R44" s="4" t="e">
        <f t="shared" si="1"/>
        <v>#VALUE!</v>
      </c>
    </row>
    <row r="45" spans="1:18" x14ac:dyDescent="0.25">
      <c r="A45" t="s">
        <v>39</v>
      </c>
      <c r="B45">
        <v>7060</v>
      </c>
      <c r="C45">
        <v>112</v>
      </c>
      <c r="D45" t="s">
        <v>12</v>
      </c>
      <c r="E45" t="s">
        <v>34</v>
      </c>
      <c r="F45" s="4" t="e">
        <f>SUMIFS('[1]TUNZ Extracted TB'!$G:$G,'[1]TUNZ Extracted TB'!$A:$A,B45,'[1]TUNZ Extracted TB'!$C:$C,C45)</f>
        <v>#VALUE!</v>
      </c>
      <c r="G45" s="4" t="e">
        <f>SUMIFS('[2]TUNZ Extracted TB'!$G:$G,'[2]TUNZ Extracted TB'!$A:$A,B45,'[2]TUNZ Extracted TB'!$C:$C,C45)</f>
        <v>#VALUE!</v>
      </c>
      <c r="H45" s="4" t="e">
        <f>SUMIFS('[3]TUNZ Extracted TB'!$G:$G,'[3]TUNZ Extracted TB'!$A:$A,B45,'[3]TUNZ Extracted TB'!$C:$C,C45)</f>
        <v>#VALUE!</v>
      </c>
      <c r="I45" s="4" t="e">
        <f>SUMIFS('[4]TUNZ Extracted TB'!$G:$G,'[4]TUNZ Extracted TB'!$A:$A,B45,'[4]TUNZ Extracted TB'!$C:$C,C45)</f>
        <v>#VALUE!</v>
      </c>
      <c r="J45" s="4" t="e">
        <f>SUMIFS('[5]TUNZ Extracted TB'!$G:$G,'[5]TUNZ Extracted TB'!$A:$A,B45,'[5]TUNZ Extracted TB'!$C:$C,C45)</f>
        <v>#VALUE!</v>
      </c>
      <c r="K45" s="4" t="e">
        <f>SUMIFS('[6]TUNZ Extracted TB'!$G:$G,'[6]TUNZ Extracted TB'!$A:$A,B45,'[6]TUNZ Extracted TB'!$C:$C,C45)</f>
        <v>#VALUE!</v>
      </c>
      <c r="L45" s="4" t="e">
        <f>SUMIFS('[7]TUNZ Extracted TB'!$G:$G,'[7]TUNZ Extracted TB'!$A:$A,B45,'[7]TUNZ Extracted TB'!$C:$C,C45)</f>
        <v>#VALUE!</v>
      </c>
      <c r="M45" s="4" t="e">
        <f>SUMIFS('[8]TUNZ Extracted TB'!$G:$G,'[8]TUNZ Extracted TB'!$A:$A,B45,'[8]TUNZ Extracted TB'!$C:$C,C45)</f>
        <v>#VALUE!</v>
      </c>
      <c r="N45" s="4" t="e">
        <f>SUMIFS('[9]TUNZ Extracted TB'!$G:$G,'[9]TUNZ Extracted TB'!$A:$A,B45,'[9]TUNZ Extracted TB'!$C:$C,C45)</f>
        <v>#VALUE!</v>
      </c>
      <c r="O45" s="4" t="e">
        <f>SUMIFS('[10]TUNZ Extracted TB'!$G:$G,'[10]TUNZ Extracted TB'!$A:$A,B45,'[10]TUNZ Extracted TB'!$C:$C,C45)</f>
        <v>#VALUE!</v>
      </c>
      <c r="P45" s="4" t="e">
        <f>SUMIFS('[11]TUNZ Extracted TB'!$G:$G,'[11]TUNZ Extracted TB'!$A:$A,B45,'[11]TUNZ Extracted TB'!$C:$C,C45)</f>
        <v>#VALUE!</v>
      </c>
      <c r="Q45" s="4" t="e">
        <f>SUMIFS('[12]TUNZ Extracted TB'!$G:$G,'[12]TUNZ Extracted TB'!$A:$A,B45,'[12]TUNZ Extracted TB'!$C:$C,C45)</f>
        <v>#VALUE!</v>
      </c>
      <c r="R45" s="4" t="e">
        <f t="shared" si="1"/>
        <v>#VALUE!</v>
      </c>
    </row>
    <row r="46" spans="1:18" x14ac:dyDescent="0.25">
      <c r="A46" t="s">
        <v>39</v>
      </c>
      <c r="B46">
        <v>7060</v>
      </c>
      <c r="C46">
        <v>120</v>
      </c>
      <c r="D46" t="s">
        <v>14</v>
      </c>
      <c r="E46" t="s">
        <v>33</v>
      </c>
      <c r="F46" s="4" t="e">
        <f>SUMIFS('[1]TUNZ Extracted TB'!$G:$G,'[1]TUNZ Extracted TB'!$A:$A,B46,'[1]TUNZ Extracted TB'!$C:$C,C46)</f>
        <v>#VALUE!</v>
      </c>
      <c r="G46" s="4" t="e">
        <f>SUMIFS('[2]TUNZ Extracted TB'!$G:$G,'[2]TUNZ Extracted TB'!$A:$A,B46,'[2]TUNZ Extracted TB'!$C:$C,C46)</f>
        <v>#VALUE!</v>
      </c>
      <c r="H46" s="4" t="e">
        <f>SUMIFS('[3]TUNZ Extracted TB'!$G:$G,'[3]TUNZ Extracted TB'!$A:$A,B46,'[3]TUNZ Extracted TB'!$C:$C,C46)</f>
        <v>#VALUE!</v>
      </c>
      <c r="I46" s="4" t="e">
        <f>SUMIFS('[4]TUNZ Extracted TB'!$G:$G,'[4]TUNZ Extracted TB'!$A:$A,B46,'[4]TUNZ Extracted TB'!$C:$C,C46)</f>
        <v>#VALUE!</v>
      </c>
      <c r="J46" s="4" t="e">
        <f>SUMIFS('[5]TUNZ Extracted TB'!$G:$G,'[5]TUNZ Extracted TB'!$A:$A,B46,'[5]TUNZ Extracted TB'!$C:$C,C46)</f>
        <v>#VALUE!</v>
      </c>
      <c r="K46" s="4" t="e">
        <f>SUMIFS('[6]TUNZ Extracted TB'!$G:$G,'[6]TUNZ Extracted TB'!$A:$A,B46,'[6]TUNZ Extracted TB'!$C:$C,C46)</f>
        <v>#VALUE!</v>
      </c>
      <c r="L46" s="4" t="e">
        <f>SUMIFS('[7]TUNZ Extracted TB'!$G:$G,'[7]TUNZ Extracted TB'!$A:$A,B46,'[7]TUNZ Extracted TB'!$C:$C,C46)</f>
        <v>#VALUE!</v>
      </c>
      <c r="M46" s="4" t="e">
        <f>SUMIFS('[8]TUNZ Extracted TB'!$G:$G,'[8]TUNZ Extracted TB'!$A:$A,B46,'[8]TUNZ Extracted TB'!$C:$C,C46)</f>
        <v>#VALUE!</v>
      </c>
      <c r="N46" s="4" t="e">
        <f>SUMIFS('[9]TUNZ Extracted TB'!$G:$G,'[9]TUNZ Extracted TB'!$A:$A,B46,'[9]TUNZ Extracted TB'!$C:$C,C46)</f>
        <v>#VALUE!</v>
      </c>
      <c r="O46" s="4" t="e">
        <f>SUMIFS('[10]TUNZ Extracted TB'!$G:$G,'[10]TUNZ Extracted TB'!$A:$A,B46,'[10]TUNZ Extracted TB'!$C:$C,C46)</f>
        <v>#VALUE!</v>
      </c>
      <c r="P46" s="4" t="e">
        <f>SUMIFS('[11]TUNZ Extracted TB'!$G:$G,'[11]TUNZ Extracted TB'!$A:$A,B46,'[11]TUNZ Extracted TB'!$C:$C,C46)</f>
        <v>#VALUE!</v>
      </c>
      <c r="Q46" s="4" t="e">
        <f>SUMIFS('[12]TUNZ Extracted TB'!$G:$G,'[12]TUNZ Extracted TB'!$A:$A,B46,'[12]TUNZ Extracted TB'!$C:$C,C46)</f>
        <v>#VALUE!</v>
      </c>
      <c r="R46" s="4" t="e">
        <f t="shared" si="1"/>
        <v>#VALUE!</v>
      </c>
    </row>
    <row r="47" spans="1:18" x14ac:dyDescent="0.25">
      <c r="A47" t="s">
        <v>39</v>
      </c>
      <c r="B47">
        <v>7060</v>
      </c>
      <c r="C47">
        <v>121</v>
      </c>
      <c r="D47" t="s">
        <v>14</v>
      </c>
      <c r="E47" t="s">
        <v>33</v>
      </c>
      <c r="F47" s="4" t="e">
        <f>SUMIFS('[1]TUNZ Extracted TB'!$G:$G,'[1]TUNZ Extracted TB'!$A:$A,B47,'[1]TUNZ Extracted TB'!$C:$C,C47)</f>
        <v>#VALUE!</v>
      </c>
      <c r="G47" s="4" t="e">
        <f>SUMIFS('[2]TUNZ Extracted TB'!$G:$G,'[2]TUNZ Extracted TB'!$A:$A,B47,'[2]TUNZ Extracted TB'!$C:$C,C47)</f>
        <v>#VALUE!</v>
      </c>
      <c r="H47" s="4" t="e">
        <f>SUMIFS('[3]TUNZ Extracted TB'!$G:$G,'[3]TUNZ Extracted TB'!$A:$A,B47,'[3]TUNZ Extracted TB'!$C:$C,C47)</f>
        <v>#VALUE!</v>
      </c>
      <c r="I47" s="4" t="e">
        <f>SUMIFS('[4]TUNZ Extracted TB'!$G:$G,'[4]TUNZ Extracted TB'!$A:$A,B47,'[4]TUNZ Extracted TB'!$C:$C,C47)</f>
        <v>#VALUE!</v>
      </c>
      <c r="J47" s="4" t="e">
        <f>SUMIFS('[5]TUNZ Extracted TB'!$G:$G,'[5]TUNZ Extracted TB'!$A:$A,B47,'[5]TUNZ Extracted TB'!$C:$C,C47)</f>
        <v>#VALUE!</v>
      </c>
      <c r="K47" s="4" t="e">
        <f>SUMIFS('[6]TUNZ Extracted TB'!$G:$G,'[6]TUNZ Extracted TB'!$A:$A,B47,'[6]TUNZ Extracted TB'!$C:$C,C47)</f>
        <v>#VALUE!</v>
      </c>
      <c r="L47" s="4" t="e">
        <f>SUMIFS('[7]TUNZ Extracted TB'!$G:$G,'[7]TUNZ Extracted TB'!$A:$A,B47,'[7]TUNZ Extracted TB'!$C:$C,C47)</f>
        <v>#VALUE!</v>
      </c>
      <c r="M47" s="4" t="e">
        <f>SUMIFS('[8]TUNZ Extracted TB'!$G:$G,'[8]TUNZ Extracted TB'!$A:$A,B47,'[8]TUNZ Extracted TB'!$C:$C,C47)</f>
        <v>#VALUE!</v>
      </c>
      <c r="N47" s="4" t="e">
        <f>SUMIFS('[9]TUNZ Extracted TB'!$G:$G,'[9]TUNZ Extracted TB'!$A:$A,B47,'[9]TUNZ Extracted TB'!$C:$C,C47)</f>
        <v>#VALUE!</v>
      </c>
      <c r="O47" s="4" t="e">
        <f>SUMIFS('[10]TUNZ Extracted TB'!$G:$G,'[10]TUNZ Extracted TB'!$A:$A,B47,'[10]TUNZ Extracted TB'!$C:$C,C47)</f>
        <v>#VALUE!</v>
      </c>
      <c r="P47" s="4" t="e">
        <f>SUMIFS('[11]TUNZ Extracted TB'!$G:$G,'[11]TUNZ Extracted TB'!$A:$A,B47,'[11]TUNZ Extracted TB'!$C:$C,C47)</f>
        <v>#VALUE!</v>
      </c>
      <c r="Q47" s="4" t="e">
        <f>SUMIFS('[12]TUNZ Extracted TB'!$G:$G,'[12]TUNZ Extracted TB'!$A:$A,B47,'[12]TUNZ Extracted TB'!$C:$C,C47)</f>
        <v>#VALUE!</v>
      </c>
      <c r="R47" s="4" t="e">
        <f t="shared" si="1"/>
        <v>#VALUE!</v>
      </c>
    </row>
    <row r="48" spans="1:18" x14ac:dyDescent="0.25">
      <c r="A48" t="s">
        <v>39</v>
      </c>
      <c r="B48">
        <v>7060</v>
      </c>
      <c r="C48">
        <v>122</v>
      </c>
      <c r="D48" t="s">
        <v>16</v>
      </c>
      <c r="E48" t="s">
        <v>35</v>
      </c>
      <c r="F48" s="4" t="e">
        <f>SUMIFS('[1]TUNZ Extracted TB'!$G:$G,'[1]TUNZ Extracted TB'!$A:$A,B48,'[1]TUNZ Extracted TB'!$C:$C,C48)</f>
        <v>#VALUE!</v>
      </c>
      <c r="G48" s="4" t="e">
        <f>SUMIFS('[2]TUNZ Extracted TB'!$G:$G,'[2]TUNZ Extracted TB'!$A:$A,B48,'[2]TUNZ Extracted TB'!$C:$C,C48)</f>
        <v>#VALUE!</v>
      </c>
      <c r="H48" s="4" t="e">
        <f>SUMIFS('[3]TUNZ Extracted TB'!$G:$G,'[3]TUNZ Extracted TB'!$A:$A,B48,'[3]TUNZ Extracted TB'!$C:$C,C48)</f>
        <v>#VALUE!</v>
      </c>
      <c r="I48" s="4" t="e">
        <f>SUMIFS('[4]TUNZ Extracted TB'!$G:$G,'[4]TUNZ Extracted TB'!$A:$A,B48,'[4]TUNZ Extracted TB'!$C:$C,C48)</f>
        <v>#VALUE!</v>
      </c>
      <c r="J48" s="4" t="e">
        <f>SUMIFS('[5]TUNZ Extracted TB'!$G:$G,'[5]TUNZ Extracted TB'!$A:$A,B48,'[5]TUNZ Extracted TB'!$C:$C,C48)</f>
        <v>#VALUE!</v>
      </c>
      <c r="K48" s="4" t="e">
        <f>SUMIFS('[6]TUNZ Extracted TB'!$G:$G,'[6]TUNZ Extracted TB'!$A:$A,B48,'[6]TUNZ Extracted TB'!$C:$C,C48)</f>
        <v>#VALUE!</v>
      </c>
      <c r="L48" s="4" t="e">
        <f>SUMIFS('[7]TUNZ Extracted TB'!$G:$G,'[7]TUNZ Extracted TB'!$A:$A,B48,'[7]TUNZ Extracted TB'!$C:$C,C48)</f>
        <v>#VALUE!</v>
      </c>
      <c r="M48" s="4" t="e">
        <f>SUMIFS('[8]TUNZ Extracted TB'!$G:$G,'[8]TUNZ Extracted TB'!$A:$A,B48,'[8]TUNZ Extracted TB'!$C:$C,C48)</f>
        <v>#VALUE!</v>
      </c>
      <c r="N48" s="4" t="e">
        <f>SUMIFS('[9]TUNZ Extracted TB'!$G:$G,'[9]TUNZ Extracted TB'!$A:$A,B48,'[9]TUNZ Extracted TB'!$C:$C,C48)</f>
        <v>#VALUE!</v>
      </c>
      <c r="O48" s="4" t="e">
        <f>SUMIFS('[10]TUNZ Extracted TB'!$G:$G,'[10]TUNZ Extracted TB'!$A:$A,B48,'[10]TUNZ Extracted TB'!$C:$C,C48)</f>
        <v>#VALUE!</v>
      </c>
      <c r="P48" s="4" t="e">
        <f>SUMIFS('[11]TUNZ Extracted TB'!$G:$G,'[11]TUNZ Extracted TB'!$A:$A,B48,'[11]TUNZ Extracted TB'!$C:$C,C48)</f>
        <v>#VALUE!</v>
      </c>
      <c r="Q48" s="4" t="e">
        <f>SUMIFS('[12]TUNZ Extracted TB'!$G:$G,'[12]TUNZ Extracted TB'!$A:$A,B48,'[12]TUNZ Extracted TB'!$C:$C,C48)</f>
        <v>#VALUE!</v>
      </c>
      <c r="R48" s="4" t="e">
        <f t="shared" si="1"/>
        <v>#VALUE!</v>
      </c>
    </row>
    <row r="49" spans="1:18" x14ac:dyDescent="0.25">
      <c r="A49" t="s">
        <v>39</v>
      </c>
      <c r="B49">
        <v>7060</v>
      </c>
      <c r="C49">
        <v>130</v>
      </c>
      <c r="D49" t="s">
        <v>18</v>
      </c>
      <c r="E49" t="s">
        <v>40</v>
      </c>
      <c r="F49" s="4" t="e">
        <f>SUMIFS('[1]TUNZ Extracted TB'!$G:$G,'[1]TUNZ Extracted TB'!$A:$A,B49,'[1]TUNZ Extracted TB'!$C:$C,C49)</f>
        <v>#VALUE!</v>
      </c>
      <c r="G49" s="4" t="e">
        <f>SUMIFS('[2]TUNZ Extracted TB'!$G:$G,'[2]TUNZ Extracted TB'!$A:$A,B49,'[2]TUNZ Extracted TB'!$C:$C,C49)</f>
        <v>#VALUE!</v>
      </c>
      <c r="H49" s="4" t="e">
        <f>SUMIFS('[3]TUNZ Extracted TB'!$G:$G,'[3]TUNZ Extracted TB'!$A:$A,B49,'[3]TUNZ Extracted TB'!$C:$C,C49)</f>
        <v>#VALUE!</v>
      </c>
      <c r="I49" s="4" t="e">
        <f>SUMIFS('[4]TUNZ Extracted TB'!$G:$G,'[4]TUNZ Extracted TB'!$A:$A,B49,'[4]TUNZ Extracted TB'!$C:$C,C49)</f>
        <v>#VALUE!</v>
      </c>
      <c r="J49" s="4" t="e">
        <f>SUMIFS('[5]TUNZ Extracted TB'!$G:$G,'[5]TUNZ Extracted TB'!$A:$A,B49,'[5]TUNZ Extracted TB'!$C:$C,C49)</f>
        <v>#VALUE!</v>
      </c>
      <c r="K49" s="4" t="e">
        <f>SUMIFS('[6]TUNZ Extracted TB'!$G:$G,'[6]TUNZ Extracted TB'!$A:$A,B49,'[6]TUNZ Extracted TB'!$C:$C,C49)</f>
        <v>#VALUE!</v>
      </c>
      <c r="L49" s="4" t="e">
        <f>SUMIFS('[7]TUNZ Extracted TB'!$G:$G,'[7]TUNZ Extracted TB'!$A:$A,B49,'[7]TUNZ Extracted TB'!$C:$C,C49)</f>
        <v>#VALUE!</v>
      </c>
      <c r="M49" s="4" t="e">
        <f>SUMIFS('[8]TUNZ Extracted TB'!$G:$G,'[8]TUNZ Extracted TB'!$A:$A,B49,'[8]TUNZ Extracted TB'!$C:$C,C49)</f>
        <v>#VALUE!</v>
      </c>
      <c r="N49" s="4" t="e">
        <f>SUMIFS('[9]TUNZ Extracted TB'!$G:$G,'[9]TUNZ Extracted TB'!$A:$A,B49,'[9]TUNZ Extracted TB'!$C:$C,C49)</f>
        <v>#VALUE!</v>
      </c>
      <c r="O49" s="4" t="e">
        <f>SUMIFS('[10]TUNZ Extracted TB'!$G:$G,'[10]TUNZ Extracted TB'!$A:$A,B49,'[10]TUNZ Extracted TB'!$C:$C,C49)</f>
        <v>#VALUE!</v>
      </c>
      <c r="P49" s="4" t="e">
        <f>SUMIFS('[11]TUNZ Extracted TB'!$G:$G,'[11]TUNZ Extracted TB'!$A:$A,B49,'[11]TUNZ Extracted TB'!$C:$C,C49)</f>
        <v>#VALUE!</v>
      </c>
      <c r="Q49" s="4" t="e">
        <f>SUMIFS('[12]TUNZ Extracted TB'!$G:$G,'[12]TUNZ Extracted TB'!$A:$A,B49,'[12]TUNZ Extracted TB'!$C:$C,C49)</f>
        <v>#VALUE!</v>
      </c>
      <c r="R49" s="4" t="e">
        <f t="shared" si="1"/>
        <v>#VALUE!</v>
      </c>
    </row>
    <row r="50" spans="1:18" x14ac:dyDescent="0.25">
      <c r="A50" t="s">
        <v>39</v>
      </c>
      <c r="B50">
        <v>7060</v>
      </c>
      <c r="C50">
        <v>140</v>
      </c>
      <c r="D50" t="s">
        <v>20</v>
      </c>
      <c r="E50" t="s">
        <v>41</v>
      </c>
      <c r="F50" s="4" t="e">
        <f>SUMIFS('[1]TUNZ Extracted TB'!$G:$G,'[1]TUNZ Extracted TB'!$A:$A,B50,'[1]TUNZ Extracted TB'!$C:$C,C50)</f>
        <v>#VALUE!</v>
      </c>
      <c r="G50" s="4" t="e">
        <f>SUMIFS('[2]TUNZ Extracted TB'!$G:$G,'[2]TUNZ Extracted TB'!$A:$A,B50,'[2]TUNZ Extracted TB'!$C:$C,C50)</f>
        <v>#VALUE!</v>
      </c>
      <c r="H50" s="4" t="e">
        <f>SUMIFS('[3]TUNZ Extracted TB'!$G:$G,'[3]TUNZ Extracted TB'!$A:$A,B50,'[3]TUNZ Extracted TB'!$C:$C,C50)</f>
        <v>#VALUE!</v>
      </c>
      <c r="I50" s="4" t="e">
        <f>SUMIFS('[4]TUNZ Extracted TB'!$G:$G,'[4]TUNZ Extracted TB'!$A:$A,B50,'[4]TUNZ Extracted TB'!$C:$C,C50)</f>
        <v>#VALUE!</v>
      </c>
      <c r="J50" s="4" t="e">
        <f>SUMIFS('[5]TUNZ Extracted TB'!$G:$G,'[5]TUNZ Extracted TB'!$A:$A,B50,'[5]TUNZ Extracted TB'!$C:$C,C50)</f>
        <v>#VALUE!</v>
      </c>
      <c r="K50" s="4" t="e">
        <f>SUMIFS('[6]TUNZ Extracted TB'!$G:$G,'[6]TUNZ Extracted TB'!$A:$A,B50,'[6]TUNZ Extracted TB'!$C:$C,C50)</f>
        <v>#VALUE!</v>
      </c>
      <c r="L50" s="4" t="e">
        <f>SUMIFS('[7]TUNZ Extracted TB'!$G:$G,'[7]TUNZ Extracted TB'!$A:$A,B50,'[7]TUNZ Extracted TB'!$C:$C,C50)</f>
        <v>#VALUE!</v>
      </c>
      <c r="M50" s="4" t="e">
        <f>SUMIFS('[8]TUNZ Extracted TB'!$G:$G,'[8]TUNZ Extracted TB'!$A:$A,B50,'[8]TUNZ Extracted TB'!$C:$C,C50)</f>
        <v>#VALUE!</v>
      </c>
      <c r="N50" s="4" t="e">
        <f>SUMIFS('[9]TUNZ Extracted TB'!$G:$G,'[9]TUNZ Extracted TB'!$A:$A,B50,'[9]TUNZ Extracted TB'!$C:$C,C50)</f>
        <v>#VALUE!</v>
      </c>
      <c r="O50" s="4" t="e">
        <f>SUMIFS('[10]TUNZ Extracted TB'!$G:$G,'[10]TUNZ Extracted TB'!$A:$A,B50,'[10]TUNZ Extracted TB'!$C:$C,C50)</f>
        <v>#VALUE!</v>
      </c>
      <c r="P50" s="4" t="e">
        <f>SUMIFS('[11]TUNZ Extracted TB'!$G:$G,'[11]TUNZ Extracted TB'!$A:$A,B50,'[11]TUNZ Extracted TB'!$C:$C,C50)</f>
        <v>#VALUE!</v>
      </c>
      <c r="Q50" s="4" t="e">
        <f>SUMIFS('[12]TUNZ Extracted TB'!$G:$G,'[12]TUNZ Extracted TB'!$A:$A,B50,'[12]TUNZ Extracted TB'!$C:$C,C50)</f>
        <v>#VALUE!</v>
      </c>
      <c r="R50" s="4" t="e">
        <f t="shared" si="1"/>
        <v>#VALUE!</v>
      </c>
    </row>
    <row r="51" spans="1:18" x14ac:dyDescent="0.25">
      <c r="A51" t="s">
        <v>39</v>
      </c>
      <c r="B51">
        <v>7060</v>
      </c>
      <c r="C51">
        <v>142</v>
      </c>
      <c r="D51" t="s">
        <v>22</v>
      </c>
      <c r="E51" t="s">
        <v>42</v>
      </c>
      <c r="F51" s="4" t="e">
        <f>SUMIFS('[1]TUNZ Extracted TB'!$G:$G,'[1]TUNZ Extracted TB'!$A:$A,B51,'[1]TUNZ Extracted TB'!$C:$C,C51)</f>
        <v>#VALUE!</v>
      </c>
      <c r="G51" s="4" t="e">
        <f>SUMIFS('[2]TUNZ Extracted TB'!$G:$G,'[2]TUNZ Extracted TB'!$A:$A,B51,'[2]TUNZ Extracted TB'!$C:$C,C51)</f>
        <v>#VALUE!</v>
      </c>
      <c r="H51" s="4" t="e">
        <f>SUMIFS('[3]TUNZ Extracted TB'!$G:$G,'[3]TUNZ Extracted TB'!$A:$A,B51,'[3]TUNZ Extracted TB'!$C:$C,C51)</f>
        <v>#VALUE!</v>
      </c>
      <c r="I51" s="4" t="e">
        <f>SUMIFS('[4]TUNZ Extracted TB'!$G:$G,'[4]TUNZ Extracted TB'!$A:$A,B51,'[4]TUNZ Extracted TB'!$C:$C,C51)</f>
        <v>#VALUE!</v>
      </c>
      <c r="J51" s="4" t="e">
        <f>SUMIFS('[5]TUNZ Extracted TB'!$G:$G,'[5]TUNZ Extracted TB'!$A:$A,B51,'[5]TUNZ Extracted TB'!$C:$C,C51)</f>
        <v>#VALUE!</v>
      </c>
      <c r="K51" s="4" t="e">
        <f>SUMIFS('[6]TUNZ Extracted TB'!$G:$G,'[6]TUNZ Extracted TB'!$A:$A,B51,'[6]TUNZ Extracted TB'!$C:$C,C51)</f>
        <v>#VALUE!</v>
      </c>
      <c r="L51" s="4" t="e">
        <f>SUMIFS('[7]TUNZ Extracted TB'!$G:$G,'[7]TUNZ Extracted TB'!$A:$A,B51,'[7]TUNZ Extracted TB'!$C:$C,C51)</f>
        <v>#VALUE!</v>
      </c>
      <c r="M51" s="4" t="e">
        <f>SUMIFS('[8]TUNZ Extracted TB'!$G:$G,'[8]TUNZ Extracted TB'!$A:$A,B51,'[8]TUNZ Extracted TB'!$C:$C,C51)</f>
        <v>#VALUE!</v>
      </c>
      <c r="N51" s="4" t="e">
        <f>SUMIFS('[9]TUNZ Extracted TB'!$G:$G,'[9]TUNZ Extracted TB'!$A:$A,B51,'[9]TUNZ Extracted TB'!$C:$C,C51)</f>
        <v>#VALUE!</v>
      </c>
      <c r="O51" s="4" t="e">
        <f>SUMIFS('[10]TUNZ Extracted TB'!$G:$G,'[10]TUNZ Extracted TB'!$A:$A,B51,'[10]TUNZ Extracted TB'!$C:$C,C51)</f>
        <v>#VALUE!</v>
      </c>
      <c r="P51" s="4" t="e">
        <f>SUMIFS('[11]TUNZ Extracted TB'!$G:$G,'[11]TUNZ Extracted TB'!$A:$A,B51,'[11]TUNZ Extracted TB'!$C:$C,C51)</f>
        <v>#VALUE!</v>
      </c>
      <c r="Q51" s="4" t="e">
        <f>SUMIFS('[12]TUNZ Extracted TB'!$G:$G,'[12]TUNZ Extracted TB'!$A:$A,B51,'[12]TUNZ Extracted TB'!$C:$C,C51)</f>
        <v>#VALUE!</v>
      </c>
      <c r="R51" s="4" t="e">
        <f t="shared" si="1"/>
        <v>#VALUE!</v>
      </c>
    </row>
    <row r="52" spans="1:18" x14ac:dyDescent="0.25">
      <c r="A52" t="s">
        <v>39</v>
      </c>
      <c r="B52">
        <v>7060</v>
      </c>
      <c r="C52">
        <v>147</v>
      </c>
      <c r="D52" t="s">
        <v>20</v>
      </c>
      <c r="E52" t="s">
        <v>41</v>
      </c>
      <c r="F52" s="4" t="e">
        <f>SUMIFS('[1]TUNZ Extracted TB'!$G:$G,'[1]TUNZ Extracted TB'!$A:$A,B52,'[1]TUNZ Extracted TB'!$C:$C,C52)</f>
        <v>#VALUE!</v>
      </c>
      <c r="G52" s="4" t="e">
        <f>SUMIFS('[2]TUNZ Extracted TB'!$G:$G,'[2]TUNZ Extracted TB'!$A:$A,B52,'[2]TUNZ Extracted TB'!$C:$C,C52)</f>
        <v>#VALUE!</v>
      </c>
      <c r="H52" s="4" t="e">
        <f>SUMIFS('[3]TUNZ Extracted TB'!$G:$G,'[3]TUNZ Extracted TB'!$A:$A,B52,'[3]TUNZ Extracted TB'!$C:$C,C52)</f>
        <v>#VALUE!</v>
      </c>
      <c r="I52" s="4" t="e">
        <f>SUMIFS('[4]TUNZ Extracted TB'!$G:$G,'[4]TUNZ Extracted TB'!$A:$A,B52,'[4]TUNZ Extracted TB'!$C:$C,C52)</f>
        <v>#VALUE!</v>
      </c>
      <c r="J52" s="4" t="e">
        <f>SUMIFS('[5]TUNZ Extracted TB'!$G:$G,'[5]TUNZ Extracted TB'!$A:$A,B52,'[5]TUNZ Extracted TB'!$C:$C,C52)</f>
        <v>#VALUE!</v>
      </c>
      <c r="K52" s="4" t="e">
        <f>SUMIFS('[6]TUNZ Extracted TB'!$G:$G,'[6]TUNZ Extracted TB'!$A:$A,B52,'[6]TUNZ Extracted TB'!$C:$C,C52)</f>
        <v>#VALUE!</v>
      </c>
      <c r="L52" s="4" t="e">
        <f>SUMIFS('[7]TUNZ Extracted TB'!$G:$G,'[7]TUNZ Extracted TB'!$A:$A,B52,'[7]TUNZ Extracted TB'!$C:$C,C52)</f>
        <v>#VALUE!</v>
      </c>
      <c r="M52" s="4" t="e">
        <f>SUMIFS('[8]TUNZ Extracted TB'!$G:$G,'[8]TUNZ Extracted TB'!$A:$A,B52,'[8]TUNZ Extracted TB'!$C:$C,C52)</f>
        <v>#VALUE!</v>
      </c>
      <c r="N52" s="4" t="e">
        <f>SUMIFS('[9]TUNZ Extracted TB'!$G:$G,'[9]TUNZ Extracted TB'!$A:$A,B52,'[9]TUNZ Extracted TB'!$C:$C,C52)</f>
        <v>#VALUE!</v>
      </c>
      <c r="O52" s="4" t="e">
        <f>SUMIFS('[10]TUNZ Extracted TB'!$G:$G,'[10]TUNZ Extracted TB'!$A:$A,B52,'[10]TUNZ Extracted TB'!$C:$C,C52)</f>
        <v>#VALUE!</v>
      </c>
      <c r="P52" s="4" t="e">
        <f>SUMIFS('[11]TUNZ Extracted TB'!$G:$G,'[11]TUNZ Extracted TB'!$A:$A,B52,'[11]TUNZ Extracted TB'!$C:$C,C52)</f>
        <v>#VALUE!</v>
      </c>
      <c r="Q52" s="4" t="e">
        <f>SUMIFS('[12]TUNZ Extracted TB'!$G:$G,'[12]TUNZ Extracted TB'!$A:$A,B52,'[12]TUNZ Extracted TB'!$C:$C,C52)</f>
        <v>#VALUE!</v>
      </c>
      <c r="R52" s="4" t="e">
        <f t="shared" si="1"/>
        <v>#VALUE!</v>
      </c>
    </row>
    <row r="53" spans="1:18" x14ac:dyDescent="0.25">
      <c r="A53" t="s">
        <v>39</v>
      </c>
      <c r="B53">
        <v>7060</v>
      </c>
      <c r="C53">
        <v>210</v>
      </c>
      <c r="D53" t="s">
        <v>10</v>
      </c>
      <c r="E53" t="s">
        <v>36</v>
      </c>
      <c r="F53" s="4" t="e">
        <f>SUMIFS('[1]TUNZ Extracted TB'!$G:$G,'[1]TUNZ Extracted TB'!$A:$A,B53,'[1]TUNZ Extracted TB'!$C:$C,C53)</f>
        <v>#VALUE!</v>
      </c>
      <c r="G53" s="4" t="e">
        <f>SUMIFS('[2]TUNZ Extracted TB'!$G:$G,'[2]TUNZ Extracted TB'!$A:$A,B53,'[2]TUNZ Extracted TB'!$C:$C,C53)</f>
        <v>#VALUE!</v>
      </c>
      <c r="H53" s="4" t="e">
        <f>SUMIFS('[3]TUNZ Extracted TB'!$G:$G,'[3]TUNZ Extracted TB'!$A:$A,B53,'[3]TUNZ Extracted TB'!$C:$C,C53)</f>
        <v>#VALUE!</v>
      </c>
      <c r="I53" s="4" t="e">
        <f>SUMIFS('[4]TUNZ Extracted TB'!$G:$G,'[4]TUNZ Extracted TB'!$A:$A,B53,'[4]TUNZ Extracted TB'!$C:$C,C53)</f>
        <v>#VALUE!</v>
      </c>
      <c r="J53" s="4" t="e">
        <f>SUMIFS('[5]TUNZ Extracted TB'!$G:$G,'[5]TUNZ Extracted TB'!$A:$A,B53,'[5]TUNZ Extracted TB'!$C:$C,C53)</f>
        <v>#VALUE!</v>
      </c>
      <c r="K53" s="4" t="e">
        <f>SUMIFS('[6]TUNZ Extracted TB'!$G:$G,'[6]TUNZ Extracted TB'!$A:$A,B53,'[6]TUNZ Extracted TB'!$C:$C,C53)</f>
        <v>#VALUE!</v>
      </c>
      <c r="L53" s="4" t="e">
        <f>SUMIFS('[7]TUNZ Extracted TB'!$G:$G,'[7]TUNZ Extracted TB'!$A:$A,B53,'[7]TUNZ Extracted TB'!$C:$C,C53)</f>
        <v>#VALUE!</v>
      </c>
      <c r="M53" s="4" t="e">
        <f>SUMIFS('[8]TUNZ Extracted TB'!$G:$G,'[8]TUNZ Extracted TB'!$A:$A,B53,'[8]TUNZ Extracted TB'!$C:$C,C53)</f>
        <v>#VALUE!</v>
      </c>
      <c r="N53" s="4" t="e">
        <f>SUMIFS('[9]TUNZ Extracted TB'!$G:$G,'[9]TUNZ Extracted TB'!$A:$A,B53,'[9]TUNZ Extracted TB'!$C:$C,C53)</f>
        <v>#VALUE!</v>
      </c>
      <c r="O53" s="4" t="e">
        <f>SUMIFS('[10]TUNZ Extracted TB'!$G:$G,'[10]TUNZ Extracted TB'!$A:$A,B53,'[10]TUNZ Extracted TB'!$C:$C,C53)</f>
        <v>#VALUE!</v>
      </c>
      <c r="P53" s="4" t="e">
        <f>SUMIFS('[11]TUNZ Extracted TB'!$G:$G,'[11]TUNZ Extracted TB'!$A:$A,B53,'[11]TUNZ Extracted TB'!$C:$C,C53)</f>
        <v>#VALUE!</v>
      </c>
      <c r="Q53" s="4" t="e">
        <f>SUMIFS('[12]TUNZ Extracted TB'!$G:$G,'[12]TUNZ Extracted TB'!$A:$A,B53,'[12]TUNZ Extracted TB'!$C:$C,C53)</f>
        <v>#VALUE!</v>
      </c>
      <c r="R53" s="4" t="e">
        <f t="shared" si="1"/>
        <v>#VALUE!</v>
      </c>
    </row>
    <row r="54" spans="1:18" x14ac:dyDescent="0.25">
      <c r="A54" t="s">
        <v>39</v>
      </c>
      <c r="B54">
        <v>7060</v>
      </c>
      <c r="C54">
        <v>220</v>
      </c>
      <c r="D54" t="s">
        <v>14</v>
      </c>
      <c r="E54" t="s">
        <v>33</v>
      </c>
      <c r="F54" s="4" t="e">
        <f>SUMIFS('[1]TUNZ Extracted TB'!$G:$G,'[1]TUNZ Extracted TB'!$A:$A,B54,'[1]TUNZ Extracted TB'!$C:$C,C54)</f>
        <v>#VALUE!</v>
      </c>
      <c r="G54" s="4" t="e">
        <f>SUMIFS('[2]TUNZ Extracted TB'!$G:$G,'[2]TUNZ Extracted TB'!$A:$A,B54,'[2]TUNZ Extracted TB'!$C:$C,C54)</f>
        <v>#VALUE!</v>
      </c>
      <c r="H54" s="4" t="e">
        <f>SUMIFS('[3]TUNZ Extracted TB'!$G:$G,'[3]TUNZ Extracted TB'!$A:$A,B54,'[3]TUNZ Extracted TB'!$C:$C,C54)</f>
        <v>#VALUE!</v>
      </c>
      <c r="I54" s="4" t="e">
        <f>SUMIFS('[4]TUNZ Extracted TB'!$G:$G,'[4]TUNZ Extracted TB'!$A:$A,B54,'[4]TUNZ Extracted TB'!$C:$C,C54)</f>
        <v>#VALUE!</v>
      </c>
      <c r="J54" s="4" t="e">
        <f>SUMIFS('[5]TUNZ Extracted TB'!$G:$G,'[5]TUNZ Extracted TB'!$A:$A,B54,'[5]TUNZ Extracted TB'!$C:$C,C54)</f>
        <v>#VALUE!</v>
      </c>
      <c r="K54" s="4" t="e">
        <f>SUMIFS('[6]TUNZ Extracted TB'!$G:$G,'[6]TUNZ Extracted TB'!$A:$A,B54,'[6]TUNZ Extracted TB'!$C:$C,C54)</f>
        <v>#VALUE!</v>
      </c>
      <c r="L54" s="4" t="e">
        <f>SUMIFS('[7]TUNZ Extracted TB'!$G:$G,'[7]TUNZ Extracted TB'!$A:$A,B54,'[7]TUNZ Extracted TB'!$C:$C,C54)</f>
        <v>#VALUE!</v>
      </c>
      <c r="M54" s="4" t="e">
        <f>SUMIFS('[8]TUNZ Extracted TB'!$G:$G,'[8]TUNZ Extracted TB'!$A:$A,B54,'[8]TUNZ Extracted TB'!$C:$C,C54)</f>
        <v>#VALUE!</v>
      </c>
      <c r="N54" s="4" t="e">
        <f>SUMIFS('[9]TUNZ Extracted TB'!$G:$G,'[9]TUNZ Extracted TB'!$A:$A,B54,'[9]TUNZ Extracted TB'!$C:$C,C54)</f>
        <v>#VALUE!</v>
      </c>
      <c r="O54" s="4" t="e">
        <f>SUMIFS('[10]TUNZ Extracted TB'!$G:$G,'[10]TUNZ Extracted TB'!$A:$A,B54,'[10]TUNZ Extracted TB'!$C:$C,C54)</f>
        <v>#VALUE!</v>
      </c>
      <c r="P54" s="4" t="e">
        <f>SUMIFS('[11]TUNZ Extracted TB'!$G:$G,'[11]TUNZ Extracted TB'!$A:$A,B54,'[11]TUNZ Extracted TB'!$C:$C,C54)</f>
        <v>#VALUE!</v>
      </c>
      <c r="Q54" s="4" t="e">
        <f>SUMIFS('[12]TUNZ Extracted TB'!$G:$G,'[12]TUNZ Extracted TB'!$A:$A,B54,'[12]TUNZ Extracted TB'!$C:$C,C54)</f>
        <v>#VALUE!</v>
      </c>
      <c r="R54" s="4" t="e">
        <f t="shared" si="1"/>
        <v>#VALUE!</v>
      </c>
    </row>
    <row r="55" spans="1:18" x14ac:dyDescent="0.25">
      <c r="A55" t="s">
        <v>39</v>
      </c>
      <c r="B55">
        <v>7060</v>
      </c>
      <c r="C55">
        <v>230</v>
      </c>
      <c r="D55" t="s">
        <v>18</v>
      </c>
      <c r="E55" t="s">
        <v>40</v>
      </c>
      <c r="F55" s="4" t="e">
        <f>SUMIFS('[1]TUNZ Extracted TB'!$G:$G,'[1]TUNZ Extracted TB'!$A:$A,B55,'[1]TUNZ Extracted TB'!$C:$C,C55)</f>
        <v>#VALUE!</v>
      </c>
      <c r="G55" s="4" t="e">
        <f>SUMIFS('[2]TUNZ Extracted TB'!$G:$G,'[2]TUNZ Extracted TB'!$A:$A,B55,'[2]TUNZ Extracted TB'!$C:$C,C55)</f>
        <v>#VALUE!</v>
      </c>
      <c r="H55" s="4" t="e">
        <f>SUMIFS('[3]TUNZ Extracted TB'!$G:$G,'[3]TUNZ Extracted TB'!$A:$A,B55,'[3]TUNZ Extracted TB'!$C:$C,C55)</f>
        <v>#VALUE!</v>
      </c>
      <c r="I55" s="4" t="e">
        <f>SUMIFS('[4]TUNZ Extracted TB'!$G:$G,'[4]TUNZ Extracted TB'!$A:$A,B55,'[4]TUNZ Extracted TB'!$C:$C,C55)</f>
        <v>#VALUE!</v>
      </c>
      <c r="J55" s="4" t="e">
        <f>SUMIFS('[5]TUNZ Extracted TB'!$G:$G,'[5]TUNZ Extracted TB'!$A:$A,B55,'[5]TUNZ Extracted TB'!$C:$C,C55)</f>
        <v>#VALUE!</v>
      </c>
      <c r="K55" s="4" t="e">
        <f>SUMIFS('[6]TUNZ Extracted TB'!$G:$G,'[6]TUNZ Extracted TB'!$A:$A,B55,'[6]TUNZ Extracted TB'!$C:$C,C55)</f>
        <v>#VALUE!</v>
      </c>
      <c r="L55" s="4" t="e">
        <f>SUMIFS('[7]TUNZ Extracted TB'!$G:$G,'[7]TUNZ Extracted TB'!$A:$A,B55,'[7]TUNZ Extracted TB'!$C:$C,C55)</f>
        <v>#VALUE!</v>
      </c>
      <c r="M55" s="4" t="e">
        <f>SUMIFS('[8]TUNZ Extracted TB'!$G:$G,'[8]TUNZ Extracted TB'!$A:$A,B55,'[8]TUNZ Extracted TB'!$C:$C,C55)</f>
        <v>#VALUE!</v>
      </c>
      <c r="N55" s="4" t="e">
        <f>SUMIFS('[9]TUNZ Extracted TB'!$G:$G,'[9]TUNZ Extracted TB'!$A:$A,B55,'[9]TUNZ Extracted TB'!$C:$C,C55)</f>
        <v>#VALUE!</v>
      </c>
      <c r="O55" s="4" t="e">
        <f>SUMIFS('[10]TUNZ Extracted TB'!$G:$G,'[10]TUNZ Extracted TB'!$A:$A,B55,'[10]TUNZ Extracted TB'!$C:$C,C55)</f>
        <v>#VALUE!</v>
      </c>
      <c r="P55" s="4" t="e">
        <f>SUMIFS('[11]TUNZ Extracted TB'!$G:$G,'[11]TUNZ Extracted TB'!$A:$A,B55,'[11]TUNZ Extracted TB'!$C:$C,C55)</f>
        <v>#VALUE!</v>
      </c>
      <c r="Q55" s="4" t="e">
        <f>SUMIFS('[12]TUNZ Extracted TB'!$G:$G,'[12]TUNZ Extracted TB'!$A:$A,B55,'[12]TUNZ Extracted TB'!$C:$C,C55)</f>
        <v>#VALUE!</v>
      </c>
      <c r="R55" s="4" t="e">
        <f t="shared" si="1"/>
        <v>#VALUE!</v>
      </c>
    </row>
    <row r="56" spans="1:18" x14ac:dyDescent="0.25">
      <c r="A56" t="s">
        <v>39</v>
      </c>
      <c r="B56">
        <v>7060</v>
      </c>
      <c r="C56">
        <v>240</v>
      </c>
      <c r="D56" t="s">
        <v>20</v>
      </c>
      <c r="E56" t="s">
        <v>41</v>
      </c>
      <c r="F56" s="4" t="e">
        <f>SUMIFS('[1]TUNZ Extracted TB'!$G:$G,'[1]TUNZ Extracted TB'!$A:$A,B56,'[1]TUNZ Extracted TB'!$C:$C,C56)</f>
        <v>#VALUE!</v>
      </c>
      <c r="G56" s="4" t="e">
        <f>SUMIFS('[2]TUNZ Extracted TB'!$G:$G,'[2]TUNZ Extracted TB'!$A:$A,B56,'[2]TUNZ Extracted TB'!$C:$C,C56)</f>
        <v>#VALUE!</v>
      </c>
      <c r="H56" s="4" t="e">
        <f>SUMIFS('[3]TUNZ Extracted TB'!$G:$G,'[3]TUNZ Extracted TB'!$A:$A,B56,'[3]TUNZ Extracted TB'!$C:$C,C56)</f>
        <v>#VALUE!</v>
      </c>
      <c r="I56" s="4" t="e">
        <f>SUMIFS('[4]TUNZ Extracted TB'!$G:$G,'[4]TUNZ Extracted TB'!$A:$A,B56,'[4]TUNZ Extracted TB'!$C:$C,C56)</f>
        <v>#VALUE!</v>
      </c>
      <c r="J56" s="4" t="e">
        <f>SUMIFS('[5]TUNZ Extracted TB'!$G:$G,'[5]TUNZ Extracted TB'!$A:$A,B56,'[5]TUNZ Extracted TB'!$C:$C,C56)</f>
        <v>#VALUE!</v>
      </c>
      <c r="K56" s="4" t="e">
        <f>SUMIFS('[6]TUNZ Extracted TB'!$G:$G,'[6]TUNZ Extracted TB'!$A:$A,B56,'[6]TUNZ Extracted TB'!$C:$C,C56)</f>
        <v>#VALUE!</v>
      </c>
      <c r="L56" s="4" t="e">
        <f>SUMIFS('[7]TUNZ Extracted TB'!$G:$G,'[7]TUNZ Extracted TB'!$A:$A,B56,'[7]TUNZ Extracted TB'!$C:$C,C56)</f>
        <v>#VALUE!</v>
      </c>
      <c r="M56" s="4" t="e">
        <f>SUMIFS('[8]TUNZ Extracted TB'!$G:$G,'[8]TUNZ Extracted TB'!$A:$A,B56,'[8]TUNZ Extracted TB'!$C:$C,C56)</f>
        <v>#VALUE!</v>
      </c>
      <c r="N56" s="4" t="e">
        <f>SUMIFS('[9]TUNZ Extracted TB'!$G:$G,'[9]TUNZ Extracted TB'!$A:$A,B56,'[9]TUNZ Extracted TB'!$C:$C,C56)</f>
        <v>#VALUE!</v>
      </c>
      <c r="O56" s="4" t="e">
        <f>SUMIFS('[10]TUNZ Extracted TB'!$G:$G,'[10]TUNZ Extracted TB'!$A:$A,B56,'[10]TUNZ Extracted TB'!$C:$C,C56)</f>
        <v>#VALUE!</v>
      </c>
      <c r="P56" s="4" t="e">
        <f>SUMIFS('[11]TUNZ Extracted TB'!$G:$G,'[11]TUNZ Extracted TB'!$A:$A,B56,'[11]TUNZ Extracted TB'!$C:$C,C56)</f>
        <v>#VALUE!</v>
      </c>
      <c r="Q56" s="4" t="e">
        <f>SUMIFS('[12]TUNZ Extracted TB'!$G:$G,'[12]TUNZ Extracted TB'!$A:$A,B56,'[12]TUNZ Extracted TB'!$C:$C,C56)</f>
        <v>#VALUE!</v>
      </c>
      <c r="R56" s="4" t="e">
        <f t="shared" si="1"/>
        <v>#VALUE!</v>
      </c>
    </row>
    <row r="57" spans="1:18" x14ac:dyDescent="0.25">
      <c r="A57" t="s">
        <v>39</v>
      </c>
      <c r="B57">
        <v>7060</v>
      </c>
      <c r="C57">
        <v>340</v>
      </c>
      <c r="D57" t="s">
        <v>20</v>
      </c>
      <c r="E57" t="s">
        <v>41</v>
      </c>
      <c r="F57" s="4" t="e">
        <f>SUMIFS('[1]TUNZ Extracted TB'!$G:$G,'[1]TUNZ Extracted TB'!$A:$A,B57,'[1]TUNZ Extracted TB'!$C:$C,C57)</f>
        <v>#VALUE!</v>
      </c>
      <c r="G57" s="4" t="e">
        <f>SUMIFS('[2]TUNZ Extracted TB'!$G:$G,'[2]TUNZ Extracted TB'!$A:$A,B57,'[2]TUNZ Extracted TB'!$C:$C,C57)</f>
        <v>#VALUE!</v>
      </c>
      <c r="H57" s="4" t="e">
        <f>SUMIFS('[3]TUNZ Extracted TB'!$G:$G,'[3]TUNZ Extracted TB'!$A:$A,B57,'[3]TUNZ Extracted TB'!$C:$C,C57)</f>
        <v>#VALUE!</v>
      </c>
      <c r="I57" s="4" t="e">
        <f>SUMIFS('[4]TUNZ Extracted TB'!$G:$G,'[4]TUNZ Extracted TB'!$A:$A,B57,'[4]TUNZ Extracted TB'!$C:$C,C57)</f>
        <v>#VALUE!</v>
      </c>
      <c r="J57" s="4" t="e">
        <f>SUMIFS('[5]TUNZ Extracted TB'!$G:$G,'[5]TUNZ Extracted TB'!$A:$A,B57,'[5]TUNZ Extracted TB'!$C:$C,C57)</f>
        <v>#VALUE!</v>
      </c>
      <c r="K57" s="4" t="e">
        <f>SUMIFS('[6]TUNZ Extracted TB'!$G:$G,'[6]TUNZ Extracted TB'!$A:$A,B57,'[6]TUNZ Extracted TB'!$C:$C,C57)</f>
        <v>#VALUE!</v>
      </c>
      <c r="L57" s="4" t="e">
        <f>SUMIFS('[7]TUNZ Extracted TB'!$G:$G,'[7]TUNZ Extracted TB'!$A:$A,B57,'[7]TUNZ Extracted TB'!$C:$C,C57)</f>
        <v>#VALUE!</v>
      </c>
      <c r="M57" s="4" t="e">
        <f>SUMIFS('[8]TUNZ Extracted TB'!$G:$G,'[8]TUNZ Extracted TB'!$A:$A,B57,'[8]TUNZ Extracted TB'!$C:$C,C57)</f>
        <v>#VALUE!</v>
      </c>
      <c r="N57" s="4" t="e">
        <f>SUMIFS('[9]TUNZ Extracted TB'!$G:$G,'[9]TUNZ Extracted TB'!$A:$A,B57,'[9]TUNZ Extracted TB'!$C:$C,C57)</f>
        <v>#VALUE!</v>
      </c>
      <c r="O57" s="4" t="e">
        <f>SUMIFS('[10]TUNZ Extracted TB'!$G:$G,'[10]TUNZ Extracted TB'!$A:$A,B57,'[10]TUNZ Extracted TB'!$C:$C,C57)</f>
        <v>#VALUE!</v>
      </c>
      <c r="P57" s="4" t="e">
        <f>SUMIFS('[11]TUNZ Extracted TB'!$G:$G,'[11]TUNZ Extracted TB'!$A:$A,B57,'[11]TUNZ Extracted TB'!$C:$C,C57)</f>
        <v>#VALUE!</v>
      </c>
      <c r="Q57" s="4" t="e">
        <f>SUMIFS('[12]TUNZ Extracted TB'!$G:$G,'[12]TUNZ Extracted TB'!$A:$A,B57,'[12]TUNZ Extracted TB'!$C:$C,C57)</f>
        <v>#VALUE!</v>
      </c>
      <c r="R57" s="4" t="e">
        <f t="shared" si="1"/>
        <v>#VALUE!</v>
      </c>
    </row>
    <row r="58" spans="1:18" x14ac:dyDescent="0.25">
      <c r="A58" t="s">
        <v>39</v>
      </c>
      <c r="B58">
        <v>7060</v>
      </c>
      <c r="C58">
        <v>400</v>
      </c>
      <c r="D58" t="s">
        <v>10</v>
      </c>
      <c r="E58" t="s">
        <v>36</v>
      </c>
      <c r="F58" s="4" t="e">
        <f>SUMIFS('[1]TUNZ Extracted TB'!$G:$G,'[1]TUNZ Extracted TB'!$A:$A,B58,'[1]TUNZ Extracted TB'!$C:$C,C58)</f>
        <v>#VALUE!</v>
      </c>
      <c r="G58" s="4" t="e">
        <f>SUMIFS('[2]TUNZ Extracted TB'!$G:$G,'[2]TUNZ Extracted TB'!$A:$A,B58,'[2]TUNZ Extracted TB'!$C:$C,C58)</f>
        <v>#VALUE!</v>
      </c>
      <c r="H58" s="4" t="e">
        <f>SUMIFS('[3]TUNZ Extracted TB'!$G:$G,'[3]TUNZ Extracted TB'!$A:$A,B58,'[3]TUNZ Extracted TB'!$C:$C,C58)</f>
        <v>#VALUE!</v>
      </c>
      <c r="I58" s="4" t="e">
        <f>SUMIFS('[4]TUNZ Extracted TB'!$G:$G,'[4]TUNZ Extracted TB'!$A:$A,B58,'[4]TUNZ Extracted TB'!$C:$C,C58)</f>
        <v>#VALUE!</v>
      </c>
      <c r="J58" s="4" t="e">
        <f>SUMIFS('[5]TUNZ Extracted TB'!$G:$G,'[5]TUNZ Extracted TB'!$A:$A,B58,'[5]TUNZ Extracted TB'!$C:$C,C58)</f>
        <v>#VALUE!</v>
      </c>
      <c r="K58" s="4" t="e">
        <f>SUMIFS('[6]TUNZ Extracted TB'!$G:$G,'[6]TUNZ Extracted TB'!$A:$A,B58,'[6]TUNZ Extracted TB'!$C:$C,C58)</f>
        <v>#VALUE!</v>
      </c>
      <c r="L58" s="4" t="e">
        <f>SUMIFS('[7]TUNZ Extracted TB'!$G:$G,'[7]TUNZ Extracted TB'!$A:$A,B58,'[7]TUNZ Extracted TB'!$C:$C,C58)</f>
        <v>#VALUE!</v>
      </c>
      <c r="M58" s="4" t="e">
        <f>SUMIFS('[8]TUNZ Extracted TB'!$G:$G,'[8]TUNZ Extracted TB'!$A:$A,B58,'[8]TUNZ Extracted TB'!$C:$C,C58)</f>
        <v>#VALUE!</v>
      </c>
      <c r="N58" s="4" t="e">
        <f>SUMIFS('[9]TUNZ Extracted TB'!$G:$G,'[9]TUNZ Extracted TB'!$A:$A,B58,'[9]TUNZ Extracted TB'!$C:$C,C58)</f>
        <v>#VALUE!</v>
      </c>
      <c r="O58" s="4" t="e">
        <f>SUMIFS('[10]TUNZ Extracted TB'!$G:$G,'[10]TUNZ Extracted TB'!$A:$A,B58,'[10]TUNZ Extracted TB'!$C:$C,C58)</f>
        <v>#VALUE!</v>
      </c>
      <c r="P58" s="4" t="e">
        <f>SUMIFS('[11]TUNZ Extracted TB'!$G:$G,'[11]TUNZ Extracted TB'!$A:$A,B58,'[11]TUNZ Extracted TB'!$C:$C,C58)</f>
        <v>#VALUE!</v>
      </c>
      <c r="Q58" s="4" t="e">
        <f>SUMIFS('[12]TUNZ Extracted TB'!$G:$G,'[12]TUNZ Extracted TB'!$A:$A,B58,'[12]TUNZ Extracted TB'!$C:$C,C58)</f>
        <v>#VALUE!</v>
      </c>
      <c r="R58" s="4" t="e">
        <f t="shared" si="1"/>
        <v>#VALUE!</v>
      </c>
    </row>
    <row r="59" spans="1:18" x14ac:dyDescent="0.25">
      <c r="A59" t="s">
        <v>39</v>
      </c>
      <c r="B59">
        <v>7060</v>
      </c>
      <c r="C59">
        <v>430</v>
      </c>
      <c r="D59" t="s">
        <v>18</v>
      </c>
      <c r="E59" t="s">
        <v>40</v>
      </c>
      <c r="F59" s="4" t="e">
        <f>SUMIFS('[1]TUNZ Extracted TB'!$G:$G,'[1]TUNZ Extracted TB'!$A:$A,B59,'[1]TUNZ Extracted TB'!$C:$C,C59)</f>
        <v>#VALUE!</v>
      </c>
      <c r="G59" s="4" t="e">
        <f>SUMIFS('[2]TUNZ Extracted TB'!$G:$G,'[2]TUNZ Extracted TB'!$A:$A,B59,'[2]TUNZ Extracted TB'!$C:$C,C59)</f>
        <v>#VALUE!</v>
      </c>
      <c r="H59" s="4" t="e">
        <f>SUMIFS('[3]TUNZ Extracted TB'!$G:$G,'[3]TUNZ Extracted TB'!$A:$A,B59,'[3]TUNZ Extracted TB'!$C:$C,C59)</f>
        <v>#VALUE!</v>
      </c>
      <c r="I59" s="4" t="e">
        <f>SUMIFS('[4]TUNZ Extracted TB'!$G:$G,'[4]TUNZ Extracted TB'!$A:$A,B59,'[4]TUNZ Extracted TB'!$C:$C,C59)</f>
        <v>#VALUE!</v>
      </c>
      <c r="J59" s="4" t="e">
        <f>SUMIFS('[5]TUNZ Extracted TB'!$G:$G,'[5]TUNZ Extracted TB'!$A:$A,B59,'[5]TUNZ Extracted TB'!$C:$C,C59)</f>
        <v>#VALUE!</v>
      </c>
      <c r="K59" s="4" t="e">
        <f>SUMIFS('[6]TUNZ Extracted TB'!$G:$G,'[6]TUNZ Extracted TB'!$A:$A,B59,'[6]TUNZ Extracted TB'!$C:$C,C59)</f>
        <v>#VALUE!</v>
      </c>
      <c r="L59" s="4" t="e">
        <f>SUMIFS('[7]TUNZ Extracted TB'!$G:$G,'[7]TUNZ Extracted TB'!$A:$A,B59,'[7]TUNZ Extracted TB'!$C:$C,C59)</f>
        <v>#VALUE!</v>
      </c>
      <c r="M59" s="4" t="e">
        <f>SUMIFS('[8]TUNZ Extracted TB'!$G:$G,'[8]TUNZ Extracted TB'!$A:$A,B59,'[8]TUNZ Extracted TB'!$C:$C,C59)</f>
        <v>#VALUE!</v>
      </c>
      <c r="N59" s="4" t="e">
        <f>SUMIFS('[9]TUNZ Extracted TB'!$G:$G,'[9]TUNZ Extracted TB'!$A:$A,B59,'[9]TUNZ Extracted TB'!$C:$C,C59)</f>
        <v>#VALUE!</v>
      </c>
      <c r="O59" s="4" t="e">
        <f>SUMIFS('[10]TUNZ Extracted TB'!$G:$G,'[10]TUNZ Extracted TB'!$A:$A,B59,'[10]TUNZ Extracted TB'!$C:$C,C59)</f>
        <v>#VALUE!</v>
      </c>
      <c r="P59" s="4" t="e">
        <f>SUMIFS('[11]TUNZ Extracted TB'!$G:$G,'[11]TUNZ Extracted TB'!$A:$A,B59,'[11]TUNZ Extracted TB'!$C:$C,C59)</f>
        <v>#VALUE!</v>
      </c>
      <c r="Q59" s="4" t="e">
        <f>SUMIFS('[12]TUNZ Extracted TB'!$G:$G,'[12]TUNZ Extracted TB'!$A:$A,B59,'[12]TUNZ Extracted TB'!$C:$C,C59)</f>
        <v>#VALUE!</v>
      </c>
      <c r="R59" s="4" t="e">
        <f t="shared" si="1"/>
        <v>#VALUE!</v>
      </c>
    </row>
    <row r="60" spans="1:18" x14ac:dyDescent="0.25">
      <c r="A60" t="s">
        <v>39</v>
      </c>
      <c r="B60">
        <v>7060</v>
      </c>
      <c r="C60">
        <v>440</v>
      </c>
      <c r="D60" t="s">
        <v>20</v>
      </c>
      <c r="E60" t="s">
        <v>41</v>
      </c>
      <c r="F60" s="4" t="e">
        <f>SUMIFS('[1]TUNZ Extracted TB'!$G:$G,'[1]TUNZ Extracted TB'!$A:$A,B60,'[1]TUNZ Extracted TB'!$C:$C,C60)</f>
        <v>#VALUE!</v>
      </c>
      <c r="G60" s="4" t="e">
        <f>SUMIFS('[2]TUNZ Extracted TB'!$G:$G,'[2]TUNZ Extracted TB'!$A:$A,B60,'[2]TUNZ Extracted TB'!$C:$C,C60)</f>
        <v>#VALUE!</v>
      </c>
      <c r="H60" s="4" t="e">
        <f>SUMIFS('[3]TUNZ Extracted TB'!$G:$G,'[3]TUNZ Extracted TB'!$A:$A,B60,'[3]TUNZ Extracted TB'!$C:$C,C60)</f>
        <v>#VALUE!</v>
      </c>
      <c r="I60" s="4" t="e">
        <f>SUMIFS('[4]TUNZ Extracted TB'!$G:$G,'[4]TUNZ Extracted TB'!$A:$A,B60,'[4]TUNZ Extracted TB'!$C:$C,C60)</f>
        <v>#VALUE!</v>
      </c>
      <c r="J60" s="4" t="e">
        <f>SUMIFS('[5]TUNZ Extracted TB'!$G:$G,'[5]TUNZ Extracted TB'!$A:$A,B60,'[5]TUNZ Extracted TB'!$C:$C,C60)</f>
        <v>#VALUE!</v>
      </c>
      <c r="K60" s="4" t="e">
        <f>SUMIFS('[6]TUNZ Extracted TB'!$G:$G,'[6]TUNZ Extracted TB'!$A:$A,B60,'[6]TUNZ Extracted TB'!$C:$C,C60)</f>
        <v>#VALUE!</v>
      </c>
      <c r="L60" s="4" t="e">
        <f>SUMIFS('[7]TUNZ Extracted TB'!$G:$G,'[7]TUNZ Extracted TB'!$A:$A,B60,'[7]TUNZ Extracted TB'!$C:$C,C60)</f>
        <v>#VALUE!</v>
      </c>
      <c r="M60" s="4" t="e">
        <f>SUMIFS('[8]TUNZ Extracted TB'!$G:$G,'[8]TUNZ Extracted TB'!$A:$A,B60,'[8]TUNZ Extracted TB'!$C:$C,C60)</f>
        <v>#VALUE!</v>
      </c>
      <c r="N60" s="4" t="e">
        <f>SUMIFS('[9]TUNZ Extracted TB'!$G:$G,'[9]TUNZ Extracted TB'!$A:$A,B60,'[9]TUNZ Extracted TB'!$C:$C,C60)</f>
        <v>#VALUE!</v>
      </c>
      <c r="O60" s="4" t="e">
        <f>SUMIFS('[10]TUNZ Extracted TB'!$G:$G,'[10]TUNZ Extracted TB'!$A:$A,B60,'[10]TUNZ Extracted TB'!$C:$C,C60)</f>
        <v>#VALUE!</v>
      </c>
      <c r="P60" s="4" t="e">
        <f>SUMIFS('[11]TUNZ Extracted TB'!$G:$G,'[11]TUNZ Extracted TB'!$A:$A,B60,'[11]TUNZ Extracted TB'!$C:$C,C60)</f>
        <v>#VALUE!</v>
      </c>
      <c r="Q60" s="4" t="e">
        <f>SUMIFS('[12]TUNZ Extracted TB'!$G:$G,'[12]TUNZ Extracted TB'!$A:$A,B60,'[12]TUNZ Extracted TB'!$C:$C,C60)</f>
        <v>#VALUE!</v>
      </c>
      <c r="R60" s="4" t="e">
        <f t="shared" si="1"/>
        <v>#VALUE!</v>
      </c>
    </row>
    <row r="61" spans="1:18" x14ac:dyDescent="0.25">
      <c r="A61" t="s">
        <v>39</v>
      </c>
      <c r="B61">
        <v>7060</v>
      </c>
      <c r="C61">
        <v>935</v>
      </c>
      <c r="D61" t="s">
        <v>30</v>
      </c>
      <c r="E61" t="s">
        <v>43</v>
      </c>
      <c r="F61" s="4" t="e">
        <f>SUMIFS('[1]TUNZ Extracted TB'!$G:$G,'[1]TUNZ Extracted TB'!$A:$A,B61,'[1]TUNZ Extracted TB'!$C:$C,C61)</f>
        <v>#VALUE!</v>
      </c>
      <c r="G61" s="4" t="e">
        <f>SUMIFS('[2]TUNZ Extracted TB'!$G:$G,'[2]TUNZ Extracted TB'!$A:$A,B61,'[2]TUNZ Extracted TB'!$C:$C,C61)</f>
        <v>#VALUE!</v>
      </c>
      <c r="H61" s="4" t="e">
        <f>SUMIFS('[3]TUNZ Extracted TB'!$G:$G,'[3]TUNZ Extracted TB'!$A:$A,B61,'[3]TUNZ Extracted TB'!$C:$C,C61)</f>
        <v>#VALUE!</v>
      </c>
      <c r="I61" s="4" t="e">
        <f>SUMIFS('[4]TUNZ Extracted TB'!$G:$G,'[4]TUNZ Extracted TB'!$A:$A,B61,'[4]TUNZ Extracted TB'!$C:$C,C61)</f>
        <v>#VALUE!</v>
      </c>
      <c r="J61" s="4" t="e">
        <f>SUMIFS('[5]TUNZ Extracted TB'!$G:$G,'[5]TUNZ Extracted TB'!$A:$A,B61,'[5]TUNZ Extracted TB'!$C:$C,C61)</f>
        <v>#VALUE!</v>
      </c>
      <c r="K61" s="4" t="e">
        <f>SUMIFS('[6]TUNZ Extracted TB'!$G:$G,'[6]TUNZ Extracted TB'!$A:$A,B61,'[6]TUNZ Extracted TB'!$C:$C,C61)</f>
        <v>#VALUE!</v>
      </c>
      <c r="L61" s="4" t="e">
        <f>SUMIFS('[7]TUNZ Extracted TB'!$G:$G,'[7]TUNZ Extracted TB'!$A:$A,B61,'[7]TUNZ Extracted TB'!$C:$C,C61)</f>
        <v>#VALUE!</v>
      </c>
      <c r="M61" s="4" t="e">
        <f>SUMIFS('[8]TUNZ Extracted TB'!$G:$G,'[8]TUNZ Extracted TB'!$A:$A,B61,'[8]TUNZ Extracted TB'!$C:$C,C61)</f>
        <v>#VALUE!</v>
      </c>
      <c r="N61" s="4" t="e">
        <f>SUMIFS('[9]TUNZ Extracted TB'!$G:$G,'[9]TUNZ Extracted TB'!$A:$A,B61,'[9]TUNZ Extracted TB'!$C:$C,C61)</f>
        <v>#VALUE!</v>
      </c>
      <c r="O61" s="4" t="e">
        <f>SUMIFS('[10]TUNZ Extracted TB'!$G:$G,'[10]TUNZ Extracted TB'!$A:$A,B61,'[10]TUNZ Extracted TB'!$C:$C,C61)</f>
        <v>#VALUE!</v>
      </c>
      <c r="P61" s="4" t="e">
        <f>SUMIFS('[11]TUNZ Extracted TB'!$G:$G,'[11]TUNZ Extracted TB'!$A:$A,B61,'[11]TUNZ Extracted TB'!$C:$C,C61)</f>
        <v>#VALUE!</v>
      </c>
      <c r="Q61" s="4" t="e">
        <f>SUMIFS('[12]TUNZ Extracted TB'!$G:$G,'[12]TUNZ Extracted TB'!$A:$A,B61,'[12]TUNZ Extracted TB'!$C:$C,C61)</f>
        <v>#VALUE!</v>
      </c>
      <c r="R61" s="4" t="e">
        <f t="shared" si="1"/>
        <v>#VALUE!</v>
      </c>
    </row>
    <row r="62" spans="1:18" x14ac:dyDescent="0.25">
      <c r="A62" t="s">
        <v>39</v>
      </c>
      <c r="B62">
        <v>7060</v>
      </c>
      <c r="C62">
        <v>936</v>
      </c>
      <c r="D62" t="s">
        <v>30</v>
      </c>
      <c r="E62" t="s">
        <v>43</v>
      </c>
      <c r="F62" s="4" t="e">
        <f>SUMIFS('[1]TUNZ Extracted TB'!$G:$G,'[1]TUNZ Extracted TB'!$A:$A,B62,'[1]TUNZ Extracted TB'!$C:$C,C62)</f>
        <v>#VALUE!</v>
      </c>
      <c r="G62" s="4" t="e">
        <f>SUMIFS('[2]TUNZ Extracted TB'!$G:$G,'[2]TUNZ Extracted TB'!$A:$A,B62,'[2]TUNZ Extracted TB'!$C:$C,C62)</f>
        <v>#VALUE!</v>
      </c>
      <c r="H62" s="4" t="e">
        <f>SUMIFS('[3]TUNZ Extracted TB'!$G:$G,'[3]TUNZ Extracted TB'!$A:$A,B62,'[3]TUNZ Extracted TB'!$C:$C,C62)</f>
        <v>#VALUE!</v>
      </c>
      <c r="I62" s="4" t="e">
        <f>SUMIFS('[4]TUNZ Extracted TB'!$G:$G,'[4]TUNZ Extracted TB'!$A:$A,B62,'[4]TUNZ Extracted TB'!$C:$C,C62)</f>
        <v>#VALUE!</v>
      </c>
      <c r="J62" s="4" t="e">
        <f>SUMIFS('[5]TUNZ Extracted TB'!$G:$G,'[5]TUNZ Extracted TB'!$A:$A,B62,'[5]TUNZ Extracted TB'!$C:$C,C62)</f>
        <v>#VALUE!</v>
      </c>
      <c r="K62" s="4" t="e">
        <f>SUMIFS('[6]TUNZ Extracted TB'!$G:$G,'[6]TUNZ Extracted TB'!$A:$A,B62,'[6]TUNZ Extracted TB'!$C:$C,C62)</f>
        <v>#VALUE!</v>
      </c>
      <c r="L62" s="4" t="e">
        <f>SUMIFS('[7]TUNZ Extracted TB'!$G:$G,'[7]TUNZ Extracted TB'!$A:$A,B62,'[7]TUNZ Extracted TB'!$C:$C,C62)</f>
        <v>#VALUE!</v>
      </c>
      <c r="M62" s="4" t="e">
        <f>SUMIFS('[8]TUNZ Extracted TB'!$G:$G,'[8]TUNZ Extracted TB'!$A:$A,B62,'[8]TUNZ Extracted TB'!$C:$C,C62)</f>
        <v>#VALUE!</v>
      </c>
      <c r="N62" s="4" t="e">
        <f>SUMIFS('[9]TUNZ Extracted TB'!$G:$G,'[9]TUNZ Extracted TB'!$A:$A,B62,'[9]TUNZ Extracted TB'!$C:$C,C62)</f>
        <v>#VALUE!</v>
      </c>
      <c r="O62" s="4" t="e">
        <f>SUMIFS('[10]TUNZ Extracted TB'!$G:$G,'[10]TUNZ Extracted TB'!$A:$A,B62,'[10]TUNZ Extracted TB'!$C:$C,C62)</f>
        <v>#VALUE!</v>
      </c>
      <c r="P62" s="4" t="e">
        <f>SUMIFS('[11]TUNZ Extracted TB'!$G:$G,'[11]TUNZ Extracted TB'!$A:$A,B62,'[11]TUNZ Extracted TB'!$C:$C,C62)</f>
        <v>#VALUE!</v>
      </c>
      <c r="Q62" s="4" t="e">
        <f>SUMIFS('[12]TUNZ Extracted TB'!$G:$G,'[12]TUNZ Extracted TB'!$A:$A,B62,'[12]TUNZ Extracted TB'!$C:$C,C62)</f>
        <v>#VALUE!</v>
      </c>
      <c r="R62" s="4" t="e">
        <f t="shared" si="1"/>
        <v>#VALUE!</v>
      </c>
    </row>
    <row r="63" spans="1:18" x14ac:dyDescent="0.25">
      <c r="A63" t="s">
        <v>44</v>
      </c>
      <c r="B63">
        <v>7080</v>
      </c>
      <c r="C63">
        <v>110</v>
      </c>
      <c r="D63" t="s">
        <v>10</v>
      </c>
      <c r="E63" t="s">
        <v>45</v>
      </c>
      <c r="F63" s="4" t="e">
        <f>SUMIFS('[1]TUNZ Extracted TB'!$G:$G,'[1]TUNZ Extracted TB'!$A:$A,B63,'[1]TUNZ Extracted TB'!$C:$C,C63)</f>
        <v>#VALUE!</v>
      </c>
      <c r="G63" s="4" t="e">
        <f>SUMIFS('[2]TUNZ Extracted TB'!$G:$G,'[2]TUNZ Extracted TB'!$A:$A,B63,'[2]TUNZ Extracted TB'!$C:$C,C63)</f>
        <v>#VALUE!</v>
      </c>
      <c r="H63" s="4" t="e">
        <f>SUMIFS('[3]TUNZ Extracted TB'!$G:$G,'[3]TUNZ Extracted TB'!$A:$A,B63,'[3]TUNZ Extracted TB'!$C:$C,C63)</f>
        <v>#VALUE!</v>
      </c>
      <c r="I63" s="4" t="e">
        <f>SUMIFS('[4]TUNZ Extracted TB'!$G:$G,'[4]TUNZ Extracted TB'!$A:$A,B63,'[4]TUNZ Extracted TB'!$C:$C,C63)</f>
        <v>#VALUE!</v>
      </c>
      <c r="J63" s="4" t="e">
        <f>SUMIFS('[5]TUNZ Extracted TB'!$G:$G,'[5]TUNZ Extracted TB'!$A:$A,B63,'[5]TUNZ Extracted TB'!$C:$C,C63)</f>
        <v>#VALUE!</v>
      </c>
      <c r="K63" s="4" t="e">
        <f>SUMIFS('[6]TUNZ Extracted TB'!$G:$G,'[6]TUNZ Extracted TB'!$A:$A,B63,'[6]TUNZ Extracted TB'!$C:$C,C63)</f>
        <v>#VALUE!</v>
      </c>
      <c r="L63" s="4" t="e">
        <f>SUMIFS('[7]TUNZ Extracted TB'!$G:$G,'[7]TUNZ Extracted TB'!$A:$A,B63,'[7]TUNZ Extracted TB'!$C:$C,C63)</f>
        <v>#VALUE!</v>
      </c>
      <c r="M63" s="4" t="e">
        <f>SUMIFS('[8]TUNZ Extracted TB'!$G:$G,'[8]TUNZ Extracted TB'!$A:$A,B63,'[8]TUNZ Extracted TB'!$C:$C,C63)</f>
        <v>#VALUE!</v>
      </c>
      <c r="N63" s="4" t="e">
        <f>SUMIFS('[9]TUNZ Extracted TB'!$G:$G,'[9]TUNZ Extracted TB'!$A:$A,B63,'[9]TUNZ Extracted TB'!$C:$C,C63)</f>
        <v>#VALUE!</v>
      </c>
      <c r="O63" s="4" t="e">
        <f>SUMIFS('[10]TUNZ Extracted TB'!$G:$G,'[10]TUNZ Extracted TB'!$A:$A,B63,'[10]TUNZ Extracted TB'!$C:$C,C63)</f>
        <v>#VALUE!</v>
      </c>
      <c r="P63" s="4" t="e">
        <f>SUMIFS('[11]TUNZ Extracted TB'!$G:$G,'[11]TUNZ Extracted TB'!$A:$A,B63,'[11]TUNZ Extracted TB'!$C:$C,C63)</f>
        <v>#VALUE!</v>
      </c>
      <c r="Q63" s="4" t="e">
        <f>SUMIFS('[12]TUNZ Extracted TB'!$G:$G,'[12]TUNZ Extracted TB'!$A:$A,B63,'[12]TUNZ Extracted TB'!$C:$C,C63)</f>
        <v>#VALUE!</v>
      </c>
      <c r="R63" s="4" t="e">
        <f t="shared" si="1"/>
        <v>#VALUE!</v>
      </c>
    </row>
    <row r="64" spans="1:18" x14ac:dyDescent="0.25">
      <c r="A64" t="s">
        <v>44</v>
      </c>
      <c r="B64">
        <v>7080</v>
      </c>
      <c r="C64">
        <v>112</v>
      </c>
      <c r="D64" t="s">
        <v>12</v>
      </c>
      <c r="E64" t="s">
        <v>46</v>
      </c>
      <c r="F64" s="4" t="e">
        <f>SUMIFS('[1]TUNZ Extracted TB'!$G:$G,'[1]TUNZ Extracted TB'!$A:$A,B64,'[1]TUNZ Extracted TB'!$C:$C,C64)</f>
        <v>#VALUE!</v>
      </c>
      <c r="G64" s="4" t="e">
        <f>SUMIFS('[2]TUNZ Extracted TB'!$G:$G,'[2]TUNZ Extracted TB'!$A:$A,B64,'[2]TUNZ Extracted TB'!$C:$C,C64)</f>
        <v>#VALUE!</v>
      </c>
      <c r="H64" s="4" t="e">
        <f>SUMIFS('[3]TUNZ Extracted TB'!$G:$G,'[3]TUNZ Extracted TB'!$A:$A,B64,'[3]TUNZ Extracted TB'!$C:$C,C64)</f>
        <v>#VALUE!</v>
      </c>
      <c r="I64" s="4" t="e">
        <f>SUMIFS('[4]TUNZ Extracted TB'!$G:$G,'[4]TUNZ Extracted TB'!$A:$A,B64,'[4]TUNZ Extracted TB'!$C:$C,C64)</f>
        <v>#VALUE!</v>
      </c>
      <c r="J64" s="4" t="e">
        <f>SUMIFS('[5]TUNZ Extracted TB'!$G:$G,'[5]TUNZ Extracted TB'!$A:$A,B64,'[5]TUNZ Extracted TB'!$C:$C,C64)</f>
        <v>#VALUE!</v>
      </c>
      <c r="K64" s="4" t="e">
        <f>SUMIFS('[6]TUNZ Extracted TB'!$G:$G,'[6]TUNZ Extracted TB'!$A:$A,B64,'[6]TUNZ Extracted TB'!$C:$C,C64)</f>
        <v>#VALUE!</v>
      </c>
      <c r="L64" s="4" t="e">
        <f>SUMIFS('[7]TUNZ Extracted TB'!$G:$G,'[7]TUNZ Extracted TB'!$A:$A,B64,'[7]TUNZ Extracted TB'!$C:$C,C64)</f>
        <v>#VALUE!</v>
      </c>
      <c r="M64" s="4" t="e">
        <f>SUMIFS('[8]TUNZ Extracted TB'!$G:$G,'[8]TUNZ Extracted TB'!$A:$A,B64,'[8]TUNZ Extracted TB'!$C:$C,C64)</f>
        <v>#VALUE!</v>
      </c>
      <c r="N64" s="4" t="e">
        <f>SUMIFS('[9]TUNZ Extracted TB'!$G:$G,'[9]TUNZ Extracted TB'!$A:$A,B64,'[9]TUNZ Extracted TB'!$C:$C,C64)</f>
        <v>#VALUE!</v>
      </c>
      <c r="O64" s="4" t="e">
        <f>SUMIFS('[10]TUNZ Extracted TB'!$G:$G,'[10]TUNZ Extracted TB'!$A:$A,B64,'[10]TUNZ Extracted TB'!$C:$C,C64)</f>
        <v>#VALUE!</v>
      </c>
      <c r="P64" s="4" t="e">
        <f>SUMIFS('[11]TUNZ Extracted TB'!$G:$G,'[11]TUNZ Extracted TB'!$A:$A,B64,'[11]TUNZ Extracted TB'!$C:$C,C64)</f>
        <v>#VALUE!</v>
      </c>
      <c r="Q64" s="4" t="e">
        <f>SUMIFS('[12]TUNZ Extracted TB'!$G:$G,'[12]TUNZ Extracted TB'!$A:$A,B64,'[12]TUNZ Extracted TB'!$C:$C,C64)</f>
        <v>#VALUE!</v>
      </c>
      <c r="R64" s="4" t="e">
        <f t="shared" si="1"/>
        <v>#VALUE!</v>
      </c>
    </row>
    <row r="65" spans="1:18" x14ac:dyDescent="0.25">
      <c r="A65" t="s">
        <v>44</v>
      </c>
      <c r="B65">
        <v>7080</v>
      </c>
      <c r="C65">
        <v>120</v>
      </c>
      <c r="D65" t="s">
        <v>14</v>
      </c>
      <c r="E65" t="s">
        <v>47</v>
      </c>
      <c r="F65" s="4" t="e">
        <f>SUMIFS('[1]TUNZ Extracted TB'!$G:$G,'[1]TUNZ Extracted TB'!$A:$A,B65,'[1]TUNZ Extracted TB'!$C:$C,C65)</f>
        <v>#VALUE!</v>
      </c>
      <c r="G65" s="4" t="e">
        <f>SUMIFS('[2]TUNZ Extracted TB'!$G:$G,'[2]TUNZ Extracted TB'!$A:$A,B65,'[2]TUNZ Extracted TB'!$C:$C,C65)</f>
        <v>#VALUE!</v>
      </c>
      <c r="H65" s="4" t="e">
        <f>SUMIFS('[3]TUNZ Extracted TB'!$G:$G,'[3]TUNZ Extracted TB'!$A:$A,B65,'[3]TUNZ Extracted TB'!$C:$C,C65)</f>
        <v>#VALUE!</v>
      </c>
      <c r="I65" s="4" t="e">
        <f>SUMIFS('[4]TUNZ Extracted TB'!$G:$G,'[4]TUNZ Extracted TB'!$A:$A,B65,'[4]TUNZ Extracted TB'!$C:$C,C65)</f>
        <v>#VALUE!</v>
      </c>
      <c r="J65" s="4" t="e">
        <f>SUMIFS('[5]TUNZ Extracted TB'!$G:$G,'[5]TUNZ Extracted TB'!$A:$A,B65,'[5]TUNZ Extracted TB'!$C:$C,C65)</f>
        <v>#VALUE!</v>
      </c>
      <c r="K65" s="4" t="e">
        <f>SUMIFS('[6]TUNZ Extracted TB'!$G:$G,'[6]TUNZ Extracted TB'!$A:$A,B65,'[6]TUNZ Extracted TB'!$C:$C,C65)</f>
        <v>#VALUE!</v>
      </c>
      <c r="L65" s="4" t="e">
        <f>SUMIFS('[7]TUNZ Extracted TB'!$G:$G,'[7]TUNZ Extracted TB'!$A:$A,B65,'[7]TUNZ Extracted TB'!$C:$C,C65)</f>
        <v>#VALUE!</v>
      </c>
      <c r="M65" s="4" t="e">
        <f>SUMIFS('[8]TUNZ Extracted TB'!$G:$G,'[8]TUNZ Extracted TB'!$A:$A,B65,'[8]TUNZ Extracted TB'!$C:$C,C65)</f>
        <v>#VALUE!</v>
      </c>
      <c r="N65" s="4" t="e">
        <f>SUMIFS('[9]TUNZ Extracted TB'!$G:$G,'[9]TUNZ Extracted TB'!$A:$A,B65,'[9]TUNZ Extracted TB'!$C:$C,C65)</f>
        <v>#VALUE!</v>
      </c>
      <c r="O65" s="4" t="e">
        <f>SUMIFS('[10]TUNZ Extracted TB'!$G:$G,'[10]TUNZ Extracted TB'!$A:$A,B65,'[10]TUNZ Extracted TB'!$C:$C,C65)</f>
        <v>#VALUE!</v>
      </c>
      <c r="P65" s="4" t="e">
        <f>SUMIFS('[11]TUNZ Extracted TB'!$G:$G,'[11]TUNZ Extracted TB'!$A:$A,B65,'[11]TUNZ Extracted TB'!$C:$C,C65)</f>
        <v>#VALUE!</v>
      </c>
      <c r="Q65" s="4" t="e">
        <f>SUMIFS('[12]TUNZ Extracted TB'!$G:$G,'[12]TUNZ Extracted TB'!$A:$A,B65,'[12]TUNZ Extracted TB'!$C:$C,C65)</f>
        <v>#VALUE!</v>
      </c>
      <c r="R65" s="4" t="e">
        <f t="shared" si="1"/>
        <v>#VALUE!</v>
      </c>
    </row>
    <row r="66" spans="1:18" x14ac:dyDescent="0.25">
      <c r="A66" t="s">
        <v>44</v>
      </c>
      <c r="B66">
        <v>7080</v>
      </c>
      <c r="C66">
        <v>121</v>
      </c>
      <c r="D66" t="s">
        <v>14</v>
      </c>
      <c r="E66" t="s">
        <v>47</v>
      </c>
      <c r="F66" s="4" t="e">
        <f>SUMIFS('[1]TUNZ Extracted TB'!$G:$G,'[1]TUNZ Extracted TB'!$A:$A,B66,'[1]TUNZ Extracted TB'!$C:$C,C66)</f>
        <v>#VALUE!</v>
      </c>
      <c r="G66" s="4" t="e">
        <f>SUMIFS('[2]TUNZ Extracted TB'!$G:$G,'[2]TUNZ Extracted TB'!$A:$A,B66,'[2]TUNZ Extracted TB'!$C:$C,C66)</f>
        <v>#VALUE!</v>
      </c>
      <c r="H66" s="4" t="e">
        <f>SUMIFS('[3]TUNZ Extracted TB'!$G:$G,'[3]TUNZ Extracted TB'!$A:$A,B66,'[3]TUNZ Extracted TB'!$C:$C,C66)</f>
        <v>#VALUE!</v>
      </c>
      <c r="I66" s="4" t="e">
        <f>SUMIFS('[4]TUNZ Extracted TB'!$G:$G,'[4]TUNZ Extracted TB'!$A:$A,B66,'[4]TUNZ Extracted TB'!$C:$C,C66)</f>
        <v>#VALUE!</v>
      </c>
      <c r="J66" s="4" t="e">
        <f>SUMIFS('[5]TUNZ Extracted TB'!$G:$G,'[5]TUNZ Extracted TB'!$A:$A,B66,'[5]TUNZ Extracted TB'!$C:$C,C66)</f>
        <v>#VALUE!</v>
      </c>
      <c r="K66" s="4" t="e">
        <f>SUMIFS('[6]TUNZ Extracted TB'!$G:$G,'[6]TUNZ Extracted TB'!$A:$A,B66,'[6]TUNZ Extracted TB'!$C:$C,C66)</f>
        <v>#VALUE!</v>
      </c>
      <c r="L66" s="4" t="e">
        <f>SUMIFS('[7]TUNZ Extracted TB'!$G:$G,'[7]TUNZ Extracted TB'!$A:$A,B66,'[7]TUNZ Extracted TB'!$C:$C,C66)</f>
        <v>#VALUE!</v>
      </c>
      <c r="M66" s="4" t="e">
        <f>SUMIFS('[8]TUNZ Extracted TB'!$G:$G,'[8]TUNZ Extracted TB'!$A:$A,B66,'[8]TUNZ Extracted TB'!$C:$C,C66)</f>
        <v>#VALUE!</v>
      </c>
      <c r="N66" s="4" t="e">
        <f>SUMIFS('[9]TUNZ Extracted TB'!$G:$G,'[9]TUNZ Extracted TB'!$A:$A,B66,'[9]TUNZ Extracted TB'!$C:$C,C66)</f>
        <v>#VALUE!</v>
      </c>
      <c r="O66" s="4" t="e">
        <f>SUMIFS('[10]TUNZ Extracted TB'!$G:$G,'[10]TUNZ Extracted TB'!$A:$A,B66,'[10]TUNZ Extracted TB'!$C:$C,C66)</f>
        <v>#VALUE!</v>
      </c>
      <c r="P66" s="4" t="e">
        <f>SUMIFS('[11]TUNZ Extracted TB'!$G:$G,'[11]TUNZ Extracted TB'!$A:$A,B66,'[11]TUNZ Extracted TB'!$C:$C,C66)</f>
        <v>#VALUE!</v>
      </c>
      <c r="Q66" s="4" t="e">
        <f>SUMIFS('[12]TUNZ Extracted TB'!$G:$G,'[12]TUNZ Extracted TB'!$A:$A,B66,'[12]TUNZ Extracted TB'!$C:$C,C66)</f>
        <v>#VALUE!</v>
      </c>
      <c r="R66" s="4" t="e">
        <f t="shared" si="1"/>
        <v>#VALUE!</v>
      </c>
    </row>
    <row r="67" spans="1:18" x14ac:dyDescent="0.25">
      <c r="A67" t="s">
        <v>44</v>
      </c>
      <c r="B67">
        <v>7080</v>
      </c>
      <c r="C67">
        <v>122</v>
      </c>
      <c r="D67" t="s">
        <v>16</v>
      </c>
      <c r="E67" t="s">
        <v>48</v>
      </c>
      <c r="F67" s="4" t="e">
        <f>SUMIFS('[1]TUNZ Extracted TB'!$G:$G,'[1]TUNZ Extracted TB'!$A:$A,B67,'[1]TUNZ Extracted TB'!$C:$C,C67)</f>
        <v>#VALUE!</v>
      </c>
      <c r="G67" s="4" t="e">
        <f>SUMIFS('[2]TUNZ Extracted TB'!$G:$G,'[2]TUNZ Extracted TB'!$A:$A,B67,'[2]TUNZ Extracted TB'!$C:$C,C67)</f>
        <v>#VALUE!</v>
      </c>
      <c r="H67" s="4" t="e">
        <f>SUMIFS('[3]TUNZ Extracted TB'!$G:$G,'[3]TUNZ Extracted TB'!$A:$A,B67,'[3]TUNZ Extracted TB'!$C:$C,C67)</f>
        <v>#VALUE!</v>
      </c>
      <c r="I67" s="4" t="e">
        <f>SUMIFS('[4]TUNZ Extracted TB'!$G:$G,'[4]TUNZ Extracted TB'!$A:$A,B67,'[4]TUNZ Extracted TB'!$C:$C,C67)</f>
        <v>#VALUE!</v>
      </c>
      <c r="J67" s="4" t="e">
        <f>SUMIFS('[5]TUNZ Extracted TB'!$G:$G,'[5]TUNZ Extracted TB'!$A:$A,B67,'[5]TUNZ Extracted TB'!$C:$C,C67)</f>
        <v>#VALUE!</v>
      </c>
      <c r="K67" s="4" t="e">
        <f>SUMIFS('[6]TUNZ Extracted TB'!$G:$G,'[6]TUNZ Extracted TB'!$A:$A,B67,'[6]TUNZ Extracted TB'!$C:$C,C67)</f>
        <v>#VALUE!</v>
      </c>
      <c r="L67" s="4" t="e">
        <f>SUMIFS('[7]TUNZ Extracted TB'!$G:$G,'[7]TUNZ Extracted TB'!$A:$A,B67,'[7]TUNZ Extracted TB'!$C:$C,C67)</f>
        <v>#VALUE!</v>
      </c>
      <c r="M67" s="4" t="e">
        <f>SUMIFS('[8]TUNZ Extracted TB'!$G:$G,'[8]TUNZ Extracted TB'!$A:$A,B67,'[8]TUNZ Extracted TB'!$C:$C,C67)</f>
        <v>#VALUE!</v>
      </c>
      <c r="N67" s="4" t="e">
        <f>SUMIFS('[9]TUNZ Extracted TB'!$G:$G,'[9]TUNZ Extracted TB'!$A:$A,B67,'[9]TUNZ Extracted TB'!$C:$C,C67)</f>
        <v>#VALUE!</v>
      </c>
      <c r="O67" s="4" t="e">
        <f>SUMIFS('[10]TUNZ Extracted TB'!$G:$G,'[10]TUNZ Extracted TB'!$A:$A,B67,'[10]TUNZ Extracted TB'!$C:$C,C67)</f>
        <v>#VALUE!</v>
      </c>
      <c r="P67" s="4" t="e">
        <f>SUMIFS('[11]TUNZ Extracted TB'!$G:$G,'[11]TUNZ Extracted TB'!$A:$A,B67,'[11]TUNZ Extracted TB'!$C:$C,C67)</f>
        <v>#VALUE!</v>
      </c>
      <c r="Q67" s="4" t="e">
        <f>SUMIFS('[12]TUNZ Extracted TB'!$G:$G,'[12]TUNZ Extracted TB'!$A:$A,B67,'[12]TUNZ Extracted TB'!$C:$C,C67)</f>
        <v>#VALUE!</v>
      </c>
      <c r="R67" s="4" t="e">
        <f t="shared" si="1"/>
        <v>#VALUE!</v>
      </c>
    </row>
    <row r="68" spans="1:18" x14ac:dyDescent="0.25">
      <c r="A68" t="s">
        <v>44</v>
      </c>
      <c r="B68">
        <v>7080</v>
      </c>
      <c r="C68">
        <v>130</v>
      </c>
      <c r="D68" t="s">
        <v>18</v>
      </c>
      <c r="E68" t="s">
        <v>40</v>
      </c>
      <c r="F68" s="4" t="e">
        <f>SUMIFS('[1]TUNZ Extracted TB'!$G:$G,'[1]TUNZ Extracted TB'!$A:$A,B68,'[1]TUNZ Extracted TB'!$C:$C,C68)</f>
        <v>#VALUE!</v>
      </c>
      <c r="G68" s="4" t="e">
        <f>SUMIFS('[2]TUNZ Extracted TB'!$G:$G,'[2]TUNZ Extracted TB'!$A:$A,B68,'[2]TUNZ Extracted TB'!$C:$C,C68)</f>
        <v>#VALUE!</v>
      </c>
      <c r="H68" s="4" t="e">
        <f>SUMIFS('[3]TUNZ Extracted TB'!$G:$G,'[3]TUNZ Extracted TB'!$A:$A,B68,'[3]TUNZ Extracted TB'!$C:$C,C68)</f>
        <v>#VALUE!</v>
      </c>
      <c r="I68" s="4" t="e">
        <f>SUMIFS('[4]TUNZ Extracted TB'!$G:$G,'[4]TUNZ Extracted TB'!$A:$A,B68,'[4]TUNZ Extracted TB'!$C:$C,C68)</f>
        <v>#VALUE!</v>
      </c>
      <c r="J68" s="4" t="e">
        <f>SUMIFS('[5]TUNZ Extracted TB'!$G:$G,'[5]TUNZ Extracted TB'!$A:$A,B68,'[5]TUNZ Extracted TB'!$C:$C,C68)</f>
        <v>#VALUE!</v>
      </c>
      <c r="K68" s="4" t="e">
        <f>SUMIFS('[6]TUNZ Extracted TB'!$G:$G,'[6]TUNZ Extracted TB'!$A:$A,B68,'[6]TUNZ Extracted TB'!$C:$C,C68)</f>
        <v>#VALUE!</v>
      </c>
      <c r="L68" s="4" t="e">
        <f>SUMIFS('[7]TUNZ Extracted TB'!$G:$G,'[7]TUNZ Extracted TB'!$A:$A,B68,'[7]TUNZ Extracted TB'!$C:$C,C68)</f>
        <v>#VALUE!</v>
      </c>
      <c r="M68" s="4" t="e">
        <f>SUMIFS('[8]TUNZ Extracted TB'!$G:$G,'[8]TUNZ Extracted TB'!$A:$A,B68,'[8]TUNZ Extracted TB'!$C:$C,C68)</f>
        <v>#VALUE!</v>
      </c>
      <c r="N68" s="4" t="e">
        <f>SUMIFS('[9]TUNZ Extracted TB'!$G:$G,'[9]TUNZ Extracted TB'!$A:$A,B68,'[9]TUNZ Extracted TB'!$C:$C,C68)</f>
        <v>#VALUE!</v>
      </c>
      <c r="O68" s="4" t="e">
        <f>SUMIFS('[10]TUNZ Extracted TB'!$G:$G,'[10]TUNZ Extracted TB'!$A:$A,B68,'[10]TUNZ Extracted TB'!$C:$C,C68)</f>
        <v>#VALUE!</v>
      </c>
      <c r="P68" s="4" t="e">
        <f>SUMIFS('[11]TUNZ Extracted TB'!$G:$G,'[11]TUNZ Extracted TB'!$A:$A,B68,'[11]TUNZ Extracted TB'!$C:$C,C68)</f>
        <v>#VALUE!</v>
      </c>
      <c r="Q68" s="4" t="e">
        <f>SUMIFS('[12]TUNZ Extracted TB'!$G:$G,'[12]TUNZ Extracted TB'!$A:$A,B68,'[12]TUNZ Extracted TB'!$C:$C,C68)</f>
        <v>#VALUE!</v>
      </c>
      <c r="R68" s="4" t="e">
        <f t="shared" si="1"/>
        <v>#VALUE!</v>
      </c>
    </row>
    <row r="69" spans="1:18" x14ac:dyDescent="0.25">
      <c r="A69" t="s">
        <v>44</v>
      </c>
      <c r="B69">
        <v>7080</v>
      </c>
      <c r="C69">
        <v>140</v>
      </c>
      <c r="D69" t="s">
        <v>20</v>
      </c>
      <c r="E69" t="s">
        <v>41</v>
      </c>
      <c r="F69" s="4" t="e">
        <f>SUMIFS('[1]TUNZ Extracted TB'!$G:$G,'[1]TUNZ Extracted TB'!$A:$A,B69,'[1]TUNZ Extracted TB'!$C:$C,C69)</f>
        <v>#VALUE!</v>
      </c>
      <c r="G69" s="4" t="e">
        <f>SUMIFS('[2]TUNZ Extracted TB'!$G:$G,'[2]TUNZ Extracted TB'!$A:$A,B69,'[2]TUNZ Extracted TB'!$C:$C,C69)</f>
        <v>#VALUE!</v>
      </c>
      <c r="H69" s="4" t="e">
        <f>SUMIFS('[3]TUNZ Extracted TB'!$G:$G,'[3]TUNZ Extracted TB'!$A:$A,B69,'[3]TUNZ Extracted TB'!$C:$C,C69)</f>
        <v>#VALUE!</v>
      </c>
      <c r="I69" s="4" t="e">
        <f>SUMIFS('[4]TUNZ Extracted TB'!$G:$G,'[4]TUNZ Extracted TB'!$A:$A,B69,'[4]TUNZ Extracted TB'!$C:$C,C69)</f>
        <v>#VALUE!</v>
      </c>
      <c r="J69" s="4" t="e">
        <f>SUMIFS('[5]TUNZ Extracted TB'!$G:$G,'[5]TUNZ Extracted TB'!$A:$A,B69,'[5]TUNZ Extracted TB'!$C:$C,C69)</f>
        <v>#VALUE!</v>
      </c>
      <c r="K69" s="4" t="e">
        <f>SUMIFS('[6]TUNZ Extracted TB'!$G:$G,'[6]TUNZ Extracted TB'!$A:$A,B69,'[6]TUNZ Extracted TB'!$C:$C,C69)</f>
        <v>#VALUE!</v>
      </c>
      <c r="L69" s="4" t="e">
        <f>SUMIFS('[7]TUNZ Extracted TB'!$G:$G,'[7]TUNZ Extracted TB'!$A:$A,B69,'[7]TUNZ Extracted TB'!$C:$C,C69)</f>
        <v>#VALUE!</v>
      </c>
      <c r="M69" s="4" t="e">
        <f>SUMIFS('[8]TUNZ Extracted TB'!$G:$G,'[8]TUNZ Extracted TB'!$A:$A,B69,'[8]TUNZ Extracted TB'!$C:$C,C69)</f>
        <v>#VALUE!</v>
      </c>
      <c r="N69" s="4" t="e">
        <f>SUMIFS('[9]TUNZ Extracted TB'!$G:$G,'[9]TUNZ Extracted TB'!$A:$A,B69,'[9]TUNZ Extracted TB'!$C:$C,C69)</f>
        <v>#VALUE!</v>
      </c>
      <c r="O69" s="4" t="e">
        <f>SUMIFS('[10]TUNZ Extracted TB'!$G:$G,'[10]TUNZ Extracted TB'!$A:$A,B69,'[10]TUNZ Extracted TB'!$C:$C,C69)</f>
        <v>#VALUE!</v>
      </c>
      <c r="P69" s="4" t="e">
        <f>SUMIFS('[11]TUNZ Extracted TB'!$G:$G,'[11]TUNZ Extracted TB'!$A:$A,B69,'[11]TUNZ Extracted TB'!$C:$C,C69)</f>
        <v>#VALUE!</v>
      </c>
      <c r="Q69" s="4" t="e">
        <f>SUMIFS('[12]TUNZ Extracted TB'!$G:$G,'[12]TUNZ Extracted TB'!$A:$A,B69,'[12]TUNZ Extracted TB'!$C:$C,C69)</f>
        <v>#VALUE!</v>
      </c>
      <c r="R69" s="4" t="e">
        <f t="shared" si="1"/>
        <v>#VALUE!</v>
      </c>
    </row>
    <row r="70" spans="1:18" x14ac:dyDescent="0.25">
      <c r="A70" t="s">
        <v>44</v>
      </c>
      <c r="B70">
        <v>7080</v>
      </c>
      <c r="C70">
        <v>160</v>
      </c>
      <c r="D70" t="s">
        <v>26</v>
      </c>
      <c r="E70" t="s">
        <v>49</v>
      </c>
      <c r="F70" s="4" t="e">
        <f>SUMIFS('[1]TUNZ Extracted TB'!$G:$G,'[1]TUNZ Extracted TB'!$A:$A,B70,'[1]TUNZ Extracted TB'!$C:$C,C70)</f>
        <v>#VALUE!</v>
      </c>
      <c r="G70" s="4" t="e">
        <f>SUMIFS('[2]TUNZ Extracted TB'!$G:$G,'[2]TUNZ Extracted TB'!$A:$A,B70,'[2]TUNZ Extracted TB'!$C:$C,C70)</f>
        <v>#VALUE!</v>
      </c>
      <c r="H70" s="4" t="e">
        <f>SUMIFS('[3]TUNZ Extracted TB'!$G:$G,'[3]TUNZ Extracted TB'!$A:$A,B70,'[3]TUNZ Extracted TB'!$C:$C,C70)</f>
        <v>#VALUE!</v>
      </c>
      <c r="I70" s="4" t="e">
        <f>SUMIFS('[4]TUNZ Extracted TB'!$G:$G,'[4]TUNZ Extracted TB'!$A:$A,B70,'[4]TUNZ Extracted TB'!$C:$C,C70)</f>
        <v>#VALUE!</v>
      </c>
      <c r="J70" s="4" t="e">
        <f>SUMIFS('[5]TUNZ Extracted TB'!$G:$G,'[5]TUNZ Extracted TB'!$A:$A,B70,'[5]TUNZ Extracted TB'!$C:$C,C70)</f>
        <v>#VALUE!</v>
      </c>
      <c r="K70" s="4" t="e">
        <f>SUMIFS('[6]TUNZ Extracted TB'!$G:$G,'[6]TUNZ Extracted TB'!$A:$A,B70,'[6]TUNZ Extracted TB'!$C:$C,C70)</f>
        <v>#VALUE!</v>
      </c>
      <c r="L70" s="4" t="e">
        <f>SUMIFS('[7]TUNZ Extracted TB'!$G:$G,'[7]TUNZ Extracted TB'!$A:$A,B70,'[7]TUNZ Extracted TB'!$C:$C,C70)</f>
        <v>#VALUE!</v>
      </c>
      <c r="M70" s="4" t="e">
        <f>SUMIFS('[8]TUNZ Extracted TB'!$G:$G,'[8]TUNZ Extracted TB'!$A:$A,B70,'[8]TUNZ Extracted TB'!$C:$C,C70)</f>
        <v>#VALUE!</v>
      </c>
      <c r="N70" s="4" t="e">
        <f>SUMIFS('[9]TUNZ Extracted TB'!$G:$G,'[9]TUNZ Extracted TB'!$A:$A,B70,'[9]TUNZ Extracted TB'!$C:$C,C70)</f>
        <v>#VALUE!</v>
      </c>
      <c r="O70" s="4" t="e">
        <f>SUMIFS('[10]TUNZ Extracted TB'!$G:$G,'[10]TUNZ Extracted TB'!$A:$A,B70,'[10]TUNZ Extracted TB'!$C:$C,C70)</f>
        <v>#VALUE!</v>
      </c>
      <c r="P70" s="4" t="e">
        <f>SUMIFS('[11]TUNZ Extracted TB'!$G:$G,'[11]TUNZ Extracted TB'!$A:$A,B70,'[11]TUNZ Extracted TB'!$C:$C,C70)</f>
        <v>#VALUE!</v>
      </c>
      <c r="Q70" s="4" t="e">
        <f>SUMIFS('[12]TUNZ Extracted TB'!$G:$G,'[12]TUNZ Extracted TB'!$A:$A,B70,'[12]TUNZ Extracted TB'!$C:$C,C70)</f>
        <v>#VALUE!</v>
      </c>
      <c r="R70" s="4" t="e">
        <f t="shared" ref="R70:R133" si="2">SUM(F70:Q70)</f>
        <v>#VALUE!</v>
      </c>
    </row>
    <row r="71" spans="1:18" x14ac:dyDescent="0.25">
      <c r="A71" t="s">
        <v>44</v>
      </c>
      <c r="B71">
        <v>7080</v>
      </c>
      <c r="C71">
        <v>210</v>
      </c>
      <c r="D71" t="s">
        <v>10</v>
      </c>
      <c r="E71" t="s">
        <v>45</v>
      </c>
      <c r="F71" s="4" t="e">
        <f>SUMIFS('[1]TUNZ Extracted TB'!$G:$G,'[1]TUNZ Extracted TB'!$A:$A,B71,'[1]TUNZ Extracted TB'!$C:$C,C71)</f>
        <v>#VALUE!</v>
      </c>
      <c r="G71" s="4" t="e">
        <f>SUMIFS('[2]TUNZ Extracted TB'!$G:$G,'[2]TUNZ Extracted TB'!$A:$A,B71,'[2]TUNZ Extracted TB'!$C:$C,C71)</f>
        <v>#VALUE!</v>
      </c>
      <c r="H71" s="4" t="e">
        <f>SUMIFS('[3]TUNZ Extracted TB'!$G:$G,'[3]TUNZ Extracted TB'!$A:$A,B71,'[3]TUNZ Extracted TB'!$C:$C,C71)</f>
        <v>#VALUE!</v>
      </c>
      <c r="I71" s="4" t="e">
        <f>SUMIFS('[4]TUNZ Extracted TB'!$G:$G,'[4]TUNZ Extracted TB'!$A:$A,B71,'[4]TUNZ Extracted TB'!$C:$C,C71)</f>
        <v>#VALUE!</v>
      </c>
      <c r="J71" s="4" t="e">
        <f>SUMIFS('[5]TUNZ Extracted TB'!$G:$G,'[5]TUNZ Extracted TB'!$A:$A,B71,'[5]TUNZ Extracted TB'!$C:$C,C71)</f>
        <v>#VALUE!</v>
      </c>
      <c r="K71" s="4" t="e">
        <f>SUMIFS('[6]TUNZ Extracted TB'!$G:$G,'[6]TUNZ Extracted TB'!$A:$A,B71,'[6]TUNZ Extracted TB'!$C:$C,C71)</f>
        <v>#VALUE!</v>
      </c>
      <c r="L71" s="4" t="e">
        <f>SUMIFS('[7]TUNZ Extracted TB'!$G:$G,'[7]TUNZ Extracted TB'!$A:$A,B71,'[7]TUNZ Extracted TB'!$C:$C,C71)</f>
        <v>#VALUE!</v>
      </c>
      <c r="M71" s="4" t="e">
        <f>SUMIFS('[8]TUNZ Extracted TB'!$G:$G,'[8]TUNZ Extracted TB'!$A:$A,B71,'[8]TUNZ Extracted TB'!$C:$C,C71)</f>
        <v>#VALUE!</v>
      </c>
      <c r="N71" s="4" t="e">
        <f>SUMIFS('[9]TUNZ Extracted TB'!$G:$G,'[9]TUNZ Extracted TB'!$A:$A,B71,'[9]TUNZ Extracted TB'!$C:$C,C71)</f>
        <v>#VALUE!</v>
      </c>
      <c r="O71" s="4" t="e">
        <f>SUMIFS('[10]TUNZ Extracted TB'!$G:$G,'[10]TUNZ Extracted TB'!$A:$A,B71,'[10]TUNZ Extracted TB'!$C:$C,C71)</f>
        <v>#VALUE!</v>
      </c>
      <c r="P71" s="4" t="e">
        <f>SUMIFS('[11]TUNZ Extracted TB'!$G:$G,'[11]TUNZ Extracted TB'!$A:$A,B71,'[11]TUNZ Extracted TB'!$C:$C,C71)</f>
        <v>#VALUE!</v>
      </c>
      <c r="Q71" s="4" t="e">
        <f>SUMIFS('[12]TUNZ Extracted TB'!$G:$G,'[12]TUNZ Extracted TB'!$A:$A,B71,'[12]TUNZ Extracted TB'!$C:$C,C71)</f>
        <v>#VALUE!</v>
      </c>
      <c r="R71" s="4" t="e">
        <f t="shared" si="2"/>
        <v>#VALUE!</v>
      </c>
    </row>
    <row r="72" spans="1:18" s="2" customFormat="1" x14ac:dyDescent="0.25">
      <c r="A72" t="s">
        <v>44</v>
      </c>
      <c r="B72">
        <v>7080</v>
      </c>
      <c r="C72">
        <v>220</v>
      </c>
      <c r="D72" t="s">
        <v>14</v>
      </c>
      <c r="E72" t="s">
        <v>47</v>
      </c>
      <c r="F72" s="4" t="e">
        <f>SUMIFS('[1]TUNZ Extracted TB'!$G:$G,'[1]TUNZ Extracted TB'!$A:$A,B72,'[1]TUNZ Extracted TB'!$C:$C,C72)</f>
        <v>#VALUE!</v>
      </c>
      <c r="G72" s="4" t="e">
        <f>SUMIFS('[2]TUNZ Extracted TB'!$G:$G,'[2]TUNZ Extracted TB'!$A:$A,B72,'[2]TUNZ Extracted TB'!$C:$C,C72)</f>
        <v>#VALUE!</v>
      </c>
      <c r="H72" s="4" t="e">
        <f>SUMIFS('[3]TUNZ Extracted TB'!$G:$G,'[3]TUNZ Extracted TB'!$A:$A,B72,'[3]TUNZ Extracted TB'!$C:$C,C72)</f>
        <v>#VALUE!</v>
      </c>
      <c r="I72" s="4" t="e">
        <f>SUMIFS('[4]TUNZ Extracted TB'!$G:$G,'[4]TUNZ Extracted TB'!$A:$A,B72,'[4]TUNZ Extracted TB'!$C:$C,C72)</f>
        <v>#VALUE!</v>
      </c>
      <c r="J72" s="4" t="e">
        <f>SUMIFS('[5]TUNZ Extracted TB'!$G:$G,'[5]TUNZ Extracted TB'!$A:$A,B72,'[5]TUNZ Extracted TB'!$C:$C,C72)</f>
        <v>#VALUE!</v>
      </c>
      <c r="K72" s="4" t="e">
        <f>SUMIFS('[6]TUNZ Extracted TB'!$G:$G,'[6]TUNZ Extracted TB'!$A:$A,B72,'[6]TUNZ Extracted TB'!$C:$C,C72)</f>
        <v>#VALUE!</v>
      </c>
      <c r="L72" s="4" t="e">
        <f>SUMIFS('[7]TUNZ Extracted TB'!$G:$G,'[7]TUNZ Extracted TB'!$A:$A,B72,'[7]TUNZ Extracted TB'!$C:$C,C72)</f>
        <v>#VALUE!</v>
      </c>
      <c r="M72" s="4" t="e">
        <f>SUMIFS('[8]TUNZ Extracted TB'!$G:$G,'[8]TUNZ Extracted TB'!$A:$A,B72,'[8]TUNZ Extracted TB'!$C:$C,C72)</f>
        <v>#VALUE!</v>
      </c>
      <c r="N72" s="4" t="e">
        <f>SUMIFS('[9]TUNZ Extracted TB'!$G:$G,'[9]TUNZ Extracted TB'!$A:$A,B72,'[9]TUNZ Extracted TB'!$C:$C,C72)</f>
        <v>#VALUE!</v>
      </c>
      <c r="O72" s="4" t="e">
        <f>SUMIFS('[10]TUNZ Extracted TB'!$G:$G,'[10]TUNZ Extracted TB'!$A:$A,B72,'[10]TUNZ Extracted TB'!$C:$C,C72)</f>
        <v>#VALUE!</v>
      </c>
      <c r="P72" s="4" t="e">
        <f>SUMIFS('[11]TUNZ Extracted TB'!$G:$G,'[11]TUNZ Extracted TB'!$A:$A,B72,'[11]TUNZ Extracted TB'!$C:$C,C72)</f>
        <v>#VALUE!</v>
      </c>
      <c r="Q72" s="4" t="e">
        <f>SUMIFS('[12]TUNZ Extracted TB'!$G:$G,'[12]TUNZ Extracted TB'!$A:$A,B72,'[12]TUNZ Extracted TB'!$C:$C,C72)</f>
        <v>#VALUE!</v>
      </c>
      <c r="R72" s="4" t="e">
        <f t="shared" si="2"/>
        <v>#VALUE!</v>
      </c>
    </row>
    <row r="73" spans="1:18" x14ac:dyDescent="0.25">
      <c r="A73" t="s">
        <v>44</v>
      </c>
      <c r="B73">
        <v>7080</v>
      </c>
      <c r="C73">
        <v>230</v>
      </c>
      <c r="D73" t="s">
        <v>18</v>
      </c>
      <c r="E73" t="s">
        <v>40</v>
      </c>
      <c r="F73" s="4" t="e">
        <f>SUMIFS('[1]TUNZ Extracted TB'!$G:$G,'[1]TUNZ Extracted TB'!$A:$A,B73,'[1]TUNZ Extracted TB'!$C:$C,C73)</f>
        <v>#VALUE!</v>
      </c>
      <c r="G73" s="4" t="e">
        <f>SUMIFS('[2]TUNZ Extracted TB'!$G:$G,'[2]TUNZ Extracted TB'!$A:$A,B73,'[2]TUNZ Extracted TB'!$C:$C,C73)</f>
        <v>#VALUE!</v>
      </c>
      <c r="H73" s="4" t="e">
        <f>SUMIFS('[3]TUNZ Extracted TB'!$G:$G,'[3]TUNZ Extracted TB'!$A:$A,B73,'[3]TUNZ Extracted TB'!$C:$C,C73)</f>
        <v>#VALUE!</v>
      </c>
      <c r="I73" s="4" t="e">
        <f>SUMIFS('[4]TUNZ Extracted TB'!$G:$G,'[4]TUNZ Extracted TB'!$A:$A,B73,'[4]TUNZ Extracted TB'!$C:$C,C73)</f>
        <v>#VALUE!</v>
      </c>
      <c r="J73" s="4" t="e">
        <f>SUMIFS('[5]TUNZ Extracted TB'!$G:$G,'[5]TUNZ Extracted TB'!$A:$A,B73,'[5]TUNZ Extracted TB'!$C:$C,C73)</f>
        <v>#VALUE!</v>
      </c>
      <c r="K73" s="4" t="e">
        <f>SUMIFS('[6]TUNZ Extracted TB'!$G:$G,'[6]TUNZ Extracted TB'!$A:$A,B73,'[6]TUNZ Extracted TB'!$C:$C,C73)</f>
        <v>#VALUE!</v>
      </c>
      <c r="L73" s="4" t="e">
        <f>SUMIFS('[7]TUNZ Extracted TB'!$G:$G,'[7]TUNZ Extracted TB'!$A:$A,B73,'[7]TUNZ Extracted TB'!$C:$C,C73)</f>
        <v>#VALUE!</v>
      </c>
      <c r="M73" s="4" t="e">
        <f>SUMIFS('[8]TUNZ Extracted TB'!$G:$G,'[8]TUNZ Extracted TB'!$A:$A,B73,'[8]TUNZ Extracted TB'!$C:$C,C73)</f>
        <v>#VALUE!</v>
      </c>
      <c r="N73" s="4" t="e">
        <f>SUMIFS('[9]TUNZ Extracted TB'!$G:$G,'[9]TUNZ Extracted TB'!$A:$A,B73,'[9]TUNZ Extracted TB'!$C:$C,C73)</f>
        <v>#VALUE!</v>
      </c>
      <c r="O73" s="4" t="e">
        <f>SUMIFS('[10]TUNZ Extracted TB'!$G:$G,'[10]TUNZ Extracted TB'!$A:$A,B73,'[10]TUNZ Extracted TB'!$C:$C,C73)</f>
        <v>#VALUE!</v>
      </c>
      <c r="P73" s="4" t="e">
        <f>SUMIFS('[11]TUNZ Extracted TB'!$G:$G,'[11]TUNZ Extracted TB'!$A:$A,B73,'[11]TUNZ Extracted TB'!$C:$C,C73)</f>
        <v>#VALUE!</v>
      </c>
      <c r="Q73" s="4" t="e">
        <f>SUMIFS('[12]TUNZ Extracted TB'!$G:$G,'[12]TUNZ Extracted TB'!$A:$A,B73,'[12]TUNZ Extracted TB'!$C:$C,C73)</f>
        <v>#VALUE!</v>
      </c>
      <c r="R73" s="4" t="e">
        <f t="shared" si="2"/>
        <v>#VALUE!</v>
      </c>
    </row>
    <row r="74" spans="1:18" x14ac:dyDescent="0.25">
      <c r="A74" t="s">
        <v>44</v>
      </c>
      <c r="B74">
        <v>7080</v>
      </c>
      <c r="C74">
        <v>240</v>
      </c>
      <c r="D74" t="s">
        <v>20</v>
      </c>
      <c r="E74" t="s">
        <v>41</v>
      </c>
      <c r="F74" s="4" t="e">
        <f>SUMIFS('[1]TUNZ Extracted TB'!$G:$G,'[1]TUNZ Extracted TB'!$A:$A,B74,'[1]TUNZ Extracted TB'!$C:$C,C74)</f>
        <v>#VALUE!</v>
      </c>
      <c r="G74" s="4" t="e">
        <f>SUMIFS('[2]TUNZ Extracted TB'!$G:$G,'[2]TUNZ Extracted TB'!$A:$A,B74,'[2]TUNZ Extracted TB'!$C:$C,C74)</f>
        <v>#VALUE!</v>
      </c>
      <c r="H74" s="4" t="e">
        <f>SUMIFS('[3]TUNZ Extracted TB'!$G:$G,'[3]TUNZ Extracted TB'!$A:$A,B74,'[3]TUNZ Extracted TB'!$C:$C,C74)</f>
        <v>#VALUE!</v>
      </c>
      <c r="I74" s="4" t="e">
        <f>SUMIFS('[4]TUNZ Extracted TB'!$G:$G,'[4]TUNZ Extracted TB'!$A:$A,B74,'[4]TUNZ Extracted TB'!$C:$C,C74)</f>
        <v>#VALUE!</v>
      </c>
      <c r="J74" s="4" t="e">
        <f>SUMIFS('[5]TUNZ Extracted TB'!$G:$G,'[5]TUNZ Extracted TB'!$A:$A,B74,'[5]TUNZ Extracted TB'!$C:$C,C74)</f>
        <v>#VALUE!</v>
      </c>
      <c r="K74" s="4" t="e">
        <f>SUMIFS('[6]TUNZ Extracted TB'!$G:$G,'[6]TUNZ Extracted TB'!$A:$A,B74,'[6]TUNZ Extracted TB'!$C:$C,C74)</f>
        <v>#VALUE!</v>
      </c>
      <c r="L74" s="4" t="e">
        <f>SUMIFS('[7]TUNZ Extracted TB'!$G:$G,'[7]TUNZ Extracted TB'!$A:$A,B74,'[7]TUNZ Extracted TB'!$C:$C,C74)</f>
        <v>#VALUE!</v>
      </c>
      <c r="M74" s="4" t="e">
        <f>SUMIFS('[8]TUNZ Extracted TB'!$G:$G,'[8]TUNZ Extracted TB'!$A:$A,B74,'[8]TUNZ Extracted TB'!$C:$C,C74)</f>
        <v>#VALUE!</v>
      </c>
      <c r="N74" s="4" t="e">
        <f>SUMIFS('[9]TUNZ Extracted TB'!$G:$G,'[9]TUNZ Extracted TB'!$A:$A,B74,'[9]TUNZ Extracted TB'!$C:$C,C74)</f>
        <v>#VALUE!</v>
      </c>
      <c r="O74" s="4" t="e">
        <f>SUMIFS('[10]TUNZ Extracted TB'!$G:$G,'[10]TUNZ Extracted TB'!$A:$A,B74,'[10]TUNZ Extracted TB'!$C:$C,C74)</f>
        <v>#VALUE!</v>
      </c>
      <c r="P74" s="4" t="e">
        <f>SUMIFS('[11]TUNZ Extracted TB'!$G:$G,'[11]TUNZ Extracted TB'!$A:$A,B74,'[11]TUNZ Extracted TB'!$C:$C,C74)</f>
        <v>#VALUE!</v>
      </c>
      <c r="Q74" s="4" t="e">
        <f>SUMIFS('[12]TUNZ Extracted TB'!$G:$G,'[12]TUNZ Extracted TB'!$A:$A,B74,'[12]TUNZ Extracted TB'!$C:$C,C74)</f>
        <v>#VALUE!</v>
      </c>
      <c r="R74" s="4" t="e">
        <f t="shared" si="2"/>
        <v>#VALUE!</v>
      </c>
    </row>
    <row r="75" spans="1:18" x14ac:dyDescent="0.25">
      <c r="A75" t="s">
        <v>44</v>
      </c>
      <c r="B75">
        <v>7080</v>
      </c>
      <c r="C75">
        <v>340</v>
      </c>
      <c r="D75" t="s">
        <v>20</v>
      </c>
      <c r="E75" t="s">
        <v>41</v>
      </c>
      <c r="F75" s="4" t="e">
        <f>SUMIFS('[1]TUNZ Extracted TB'!$G:$G,'[1]TUNZ Extracted TB'!$A:$A,B75,'[1]TUNZ Extracted TB'!$C:$C,C75)</f>
        <v>#VALUE!</v>
      </c>
      <c r="G75" s="4" t="e">
        <f>SUMIFS('[2]TUNZ Extracted TB'!$G:$G,'[2]TUNZ Extracted TB'!$A:$A,B75,'[2]TUNZ Extracted TB'!$C:$C,C75)</f>
        <v>#VALUE!</v>
      </c>
      <c r="H75" s="4" t="e">
        <f>SUMIFS('[3]TUNZ Extracted TB'!$G:$G,'[3]TUNZ Extracted TB'!$A:$A,B75,'[3]TUNZ Extracted TB'!$C:$C,C75)</f>
        <v>#VALUE!</v>
      </c>
      <c r="I75" s="4" t="e">
        <f>SUMIFS('[4]TUNZ Extracted TB'!$G:$G,'[4]TUNZ Extracted TB'!$A:$A,B75,'[4]TUNZ Extracted TB'!$C:$C,C75)</f>
        <v>#VALUE!</v>
      </c>
      <c r="J75" s="4" t="e">
        <f>SUMIFS('[5]TUNZ Extracted TB'!$G:$G,'[5]TUNZ Extracted TB'!$A:$A,B75,'[5]TUNZ Extracted TB'!$C:$C,C75)</f>
        <v>#VALUE!</v>
      </c>
      <c r="K75" s="4" t="e">
        <f>SUMIFS('[6]TUNZ Extracted TB'!$G:$G,'[6]TUNZ Extracted TB'!$A:$A,B75,'[6]TUNZ Extracted TB'!$C:$C,C75)</f>
        <v>#VALUE!</v>
      </c>
      <c r="L75" s="4" t="e">
        <f>SUMIFS('[7]TUNZ Extracted TB'!$G:$G,'[7]TUNZ Extracted TB'!$A:$A,B75,'[7]TUNZ Extracted TB'!$C:$C,C75)</f>
        <v>#VALUE!</v>
      </c>
      <c r="M75" s="4" t="e">
        <f>SUMIFS('[8]TUNZ Extracted TB'!$G:$G,'[8]TUNZ Extracted TB'!$A:$A,B75,'[8]TUNZ Extracted TB'!$C:$C,C75)</f>
        <v>#VALUE!</v>
      </c>
      <c r="N75" s="4" t="e">
        <f>SUMIFS('[9]TUNZ Extracted TB'!$G:$G,'[9]TUNZ Extracted TB'!$A:$A,B75,'[9]TUNZ Extracted TB'!$C:$C,C75)</f>
        <v>#VALUE!</v>
      </c>
      <c r="O75" s="4" t="e">
        <f>SUMIFS('[10]TUNZ Extracted TB'!$G:$G,'[10]TUNZ Extracted TB'!$A:$A,B75,'[10]TUNZ Extracted TB'!$C:$C,C75)</f>
        <v>#VALUE!</v>
      </c>
      <c r="P75" s="4" t="e">
        <f>SUMIFS('[11]TUNZ Extracted TB'!$G:$G,'[11]TUNZ Extracted TB'!$A:$A,B75,'[11]TUNZ Extracted TB'!$C:$C,C75)</f>
        <v>#VALUE!</v>
      </c>
      <c r="Q75" s="4" t="e">
        <f>SUMIFS('[12]TUNZ Extracted TB'!$G:$G,'[12]TUNZ Extracted TB'!$A:$A,B75,'[12]TUNZ Extracted TB'!$C:$C,C75)</f>
        <v>#VALUE!</v>
      </c>
      <c r="R75" s="4" t="e">
        <f t="shared" si="2"/>
        <v>#VALUE!</v>
      </c>
    </row>
    <row r="76" spans="1:18" x14ac:dyDescent="0.25">
      <c r="A76" t="s">
        <v>44</v>
      </c>
      <c r="B76">
        <v>7080</v>
      </c>
      <c r="C76">
        <v>440</v>
      </c>
      <c r="D76" t="s">
        <v>20</v>
      </c>
      <c r="E76" t="s">
        <v>41</v>
      </c>
      <c r="F76" s="4" t="e">
        <f>SUMIFS('[1]TUNZ Extracted TB'!$G:$G,'[1]TUNZ Extracted TB'!$A:$A,B76,'[1]TUNZ Extracted TB'!$C:$C,C76)</f>
        <v>#VALUE!</v>
      </c>
      <c r="G76" s="4" t="e">
        <f>SUMIFS('[2]TUNZ Extracted TB'!$G:$G,'[2]TUNZ Extracted TB'!$A:$A,B76,'[2]TUNZ Extracted TB'!$C:$C,C76)</f>
        <v>#VALUE!</v>
      </c>
      <c r="H76" s="4" t="e">
        <f>SUMIFS('[3]TUNZ Extracted TB'!$G:$G,'[3]TUNZ Extracted TB'!$A:$A,B76,'[3]TUNZ Extracted TB'!$C:$C,C76)</f>
        <v>#VALUE!</v>
      </c>
      <c r="I76" s="4" t="e">
        <f>SUMIFS('[4]TUNZ Extracted TB'!$G:$G,'[4]TUNZ Extracted TB'!$A:$A,B76,'[4]TUNZ Extracted TB'!$C:$C,C76)</f>
        <v>#VALUE!</v>
      </c>
      <c r="J76" s="4" t="e">
        <f>SUMIFS('[5]TUNZ Extracted TB'!$G:$G,'[5]TUNZ Extracted TB'!$A:$A,B76,'[5]TUNZ Extracted TB'!$C:$C,C76)</f>
        <v>#VALUE!</v>
      </c>
      <c r="K76" s="4" t="e">
        <f>SUMIFS('[6]TUNZ Extracted TB'!$G:$G,'[6]TUNZ Extracted TB'!$A:$A,B76,'[6]TUNZ Extracted TB'!$C:$C,C76)</f>
        <v>#VALUE!</v>
      </c>
      <c r="L76" s="4" t="e">
        <f>SUMIFS('[7]TUNZ Extracted TB'!$G:$G,'[7]TUNZ Extracted TB'!$A:$A,B76,'[7]TUNZ Extracted TB'!$C:$C,C76)</f>
        <v>#VALUE!</v>
      </c>
      <c r="M76" s="4" t="e">
        <f>SUMIFS('[8]TUNZ Extracted TB'!$G:$G,'[8]TUNZ Extracted TB'!$A:$A,B76,'[8]TUNZ Extracted TB'!$C:$C,C76)</f>
        <v>#VALUE!</v>
      </c>
      <c r="N76" s="4" t="e">
        <f>SUMIFS('[9]TUNZ Extracted TB'!$G:$G,'[9]TUNZ Extracted TB'!$A:$A,B76,'[9]TUNZ Extracted TB'!$C:$C,C76)</f>
        <v>#VALUE!</v>
      </c>
      <c r="O76" s="4" t="e">
        <f>SUMIFS('[10]TUNZ Extracted TB'!$G:$G,'[10]TUNZ Extracted TB'!$A:$A,B76,'[10]TUNZ Extracted TB'!$C:$C,C76)</f>
        <v>#VALUE!</v>
      </c>
      <c r="P76" s="4" t="e">
        <f>SUMIFS('[11]TUNZ Extracted TB'!$G:$G,'[11]TUNZ Extracted TB'!$A:$A,B76,'[11]TUNZ Extracted TB'!$C:$C,C76)</f>
        <v>#VALUE!</v>
      </c>
      <c r="Q76" s="4" t="e">
        <f>SUMIFS('[12]TUNZ Extracted TB'!$G:$G,'[12]TUNZ Extracted TB'!$A:$A,B76,'[12]TUNZ Extracted TB'!$C:$C,C76)</f>
        <v>#VALUE!</v>
      </c>
      <c r="R76" s="4" t="e">
        <f t="shared" si="2"/>
        <v>#VALUE!</v>
      </c>
    </row>
    <row r="77" spans="1:18" x14ac:dyDescent="0.25">
      <c r="A77" t="s">
        <v>44</v>
      </c>
      <c r="B77">
        <v>7080</v>
      </c>
      <c r="C77">
        <v>935</v>
      </c>
      <c r="D77" t="s">
        <v>30</v>
      </c>
      <c r="E77" t="s">
        <v>43</v>
      </c>
      <c r="F77" s="4" t="e">
        <f>SUMIFS('[1]TUNZ Extracted TB'!$G:$G,'[1]TUNZ Extracted TB'!$A:$A,B77,'[1]TUNZ Extracted TB'!$C:$C,C77)</f>
        <v>#VALUE!</v>
      </c>
      <c r="G77" s="4" t="e">
        <f>SUMIFS('[2]TUNZ Extracted TB'!$G:$G,'[2]TUNZ Extracted TB'!$A:$A,B77,'[2]TUNZ Extracted TB'!$C:$C,C77)</f>
        <v>#VALUE!</v>
      </c>
      <c r="H77" s="4" t="e">
        <f>SUMIFS('[3]TUNZ Extracted TB'!$G:$G,'[3]TUNZ Extracted TB'!$A:$A,B77,'[3]TUNZ Extracted TB'!$C:$C,C77)</f>
        <v>#VALUE!</v>
      </c>
      <c r="I77" s="4" t="e">
        <f>SUMIFS('[4]TUNZ Extracted TB'!$G:$G,'[4]TUNZ Extracted TB'!$A:$A,B77,'[4]TUNZ Extracted TB'!$C:$C,C77)</f>
        <v>#VALUE!</v>
      </c>
      <c r="J77" s="4" t="e">
        <f>SUMIFS('[5]TUNZ Extracted TB'!$G:$G,'[5]TUNZ Extracted TB'!$A:$A,B77,'[5]TUNZ Extracted TB'!$C:$C,C77)</f>
        <v>#VALUE!</v>
      </c>
      <c r="K77" s="4" t="e">
        <f>SUMIFS('[6]TUNZ Extracted TB'!$G:$G,'[6]TUNZ Extracted TB'!$A:$A,B77,'[6]TUNZ Extracted TB'!$C:$C,C77)</f>
        <v>#VALUE!</v>
      </c>
      <c r="L77" s="4" t="e">
        <f>SUMIFS('[7]TUNZ Extracted TB'!$G:$G,'[7]TUNZ Extracted TB'!$A:$A,B77,'[7]TUNZ Extracted TB'!$C:$C,C77)</f>
        <v>#VALUE!</v>
      </c>
      <c r="M77" s="4" t="e">
        <f>SUMIFS('[8]TUNZ Extracted TB'!$G:$G,'[8]TUNZ Extracted TB'!$A:$A,B77,'[8]TUNZ Extracted TB'!$C:$C,C77)</f>
        <v>#VALUE!</v>
      </c>
      <c r="N77" s="4" t="e">
        <f>SUMIFS('[9]TUNZ Extracted TB'!$G:$G,'[9]TUNZ Extracted TB'!$A:$A,B77,'[9]TUNZ Extracted TB'!$C:$C,C77)</f>
        <v>#VALUE!</v>
      </c>
      <c r="O77" s="4" t="e">
        <f>SUMIFS('[10]TUNZ Extracted TB'!$G:$G,'[10]TUNZ Extracted TB'!$A:$A,B77,'[10]TUNZ Extracted TB'!$C:$C,C77)</f>
        <v>#VALUE!</v>
      </c>
      <c r="P77" s="4" t="e">
        <f>SUMIFS('[11]TUNZ Extracted TB'!$G:$G,'[11]TUNZ Extracted TB'!$A:$A,B77,'[11]TUNZ Extracted TB'!$C:$C,C77)</f>
        <v>#VALUE!</v>
      </c>
      <c r="Q77" s="4" t="e">
        <f>SUMIFS('[12]TUNZ Extracted TB'!$G:$G,'[12]TUNZ Extracted TB'!$A:$A,B77,'[12]TUNZ Extracted TB'!$C:$C,C77)</f>
        <v>#VALUE!</v>
      </c>
      <c r="R77" s="4" t="e">
        <f t="shared" si="2"/>
        <v>#VALUE!</v>
      </c>
    </row>
    <row r="78" spans="1:18" x14ac:dyDescent="0.25">
      <c r="A78" t="s">
        <v>44</v>
      </c>
      <c r="B78">
        <v>7080</v>
      </c>
      <c r="C78">
        <v>936</v>
      </c>
      <c r="D78" t="s">
        <v>30</v>
      </c>
      <c r="E78" t="s">
        <v>43</v>
      </c>
      <c r="F78" s="4" t="e">
        <f>SUMIFS('[1]TUNZ Extracted TB'!$G:$G,'[1]TUNZ Extracted TB'!$A:$A,B78,'[1]TUNZ Extracted TB'!$C:$C,C78)</f>
        <v>#VALUE!</v>
      </c>
      <c r="G78" s="4" t="e">
        <f>SUMIFS('[2]TUNZ Extracted TB'!$G:$G,'[2]TUNZ Extracted TB'!$A:$A,B78,'[2]TUNZ Extracted TB'!$C:$C,C78)</f>
        <v>#VALUE!</v>
      </c>
      <c r="H78" s="4" t="e">
        <f>SUMIFS('[3]TUNZ Extracted TB'!$G:$G,'[3]TUNZ Extracted TB'!$A:$A,B78,'[3]TUNZ Extracted TB'!$C:$C,C78)</f>
        <v>#VALUE!</v>
      </c>
      <c r="I78" s="4" t="e">
        <f>SUMIFS('[4]TUNZ Extracted TB'!$G:$G,'[4]TUNZ Extracted TB'!$A:$A,B78,'[4]TUNZ Extracted TB'!$C:$C,C78)</f>
        <v>#VALUE!</v>
      </c>
      <c r="J78" s="4" t="e">
        <f>SUMIFS('[5]TUNZ Extracted TB'!$G:$G,'[5]TUNZ Extracted TB'!$A:$A,B78,'[5]TUNZ Extracted TB'!$C:$C,C78)</f>
        <v>#VALUE!</v>
      </c>
      <c r="K78" s="4" t="e">
        <f>SUMIFS('[6]TUNZ Extracted TB'!$G:$G,'[6]TUNZ Extracted TB'!$A:$A,B78,'[6]TUNZ Extracted TB'!$C:$C,C78)</f>
        <v>#VALUE!</v>
      </c>
      <c r="L78" s="4" t="e">
        <f>SUMIFS('[7]TUNZ Extracted TB'!$G:$G,'[7]TUNZ Extracted TB'!$A:$A,B78,'[7]TUNZ Extracted TB'!$C:$C,C78)</f>
        <v>#VALUE!</v>
      </c>
      <c r="M78" s="4" t="e">
        <f>SUMIFS('[8]TUNZ Extracted TB'!$G:$G,'[8]TUNZ Extracted TB'!$A:$A,B78,'[8]TUNZ Extracted TB'!$C:$C,C78)</f>
        <v>#VALUE!</v>
      </c>
      <c r="N78" s="4" t="e">
        <f>SUMIFS('[9]TUNZ Extracted TB'!$G:$G,'[9]TUNZ Extracted TB'!$A:$A,B78,'[9]TUNZ Extracted TB'!$C:$C,C78)</f>
        <v>#VALUE!</v>
      </c>
      <c r="O78" s="4" t="e">
        <f>SUMIFS('[10]TUNZ Extracted TB'!$G:$G,'[10]TUNZ Extracted TB'!$A:$A,B78,'[10]TUNZ Extracted TB'!$C:$C,C78)</f>
        <v>#VALUE!</v>
      </c>
      <c r="P78" s="4" t="e">
        <f>SUMIFS('[11]TUNZ Extracted TB'!$G:$G,'[11]TUNZ Extracted TB'!$A:$A,B78,'[11]TUNZ Extracted TB'!$C:$C,C78)</f>
        <v>#VALUE!</v>
      </c>
      <c r="Q78" s="4" t="e">
        <f>SUMIFS('[12]TUNZ Extracted TB'!$G:$G,'[12]TUNZ Extracted TB'!$A:$A,B78,'[12]TUNZ Extracted TB'!$C:$C,C78)</f>
        <v>#VALUE!</v>
      </c>
      <c r="R78" s="4" t="e">
        <f t="shared" si="2"/>
        <v>#VALUE!</v>
      </c>
    </row>
    <row r="79" spans="1:18" x14ac:dyDescent="0.25">
      <c r="A79" t="s">
        <v>50</v>
      </c>
      <c r="B79">
        <v>7000</v>
      </c>
      <c r="C79">
        <v>110</v>
      </c>
      <c r="D79" t="s">
        <v>10</v>
      </c>
      <c r="E79" t="s">
        <v>51</v>
      </c>
      <c r="F79" s="4" t="e">
        <f>SUMIFS('[1]TUNZ Extracted TB'!$G:$G,'[1]TUNZ Extracted TB'!$A:$A,B79,'[1]TUNZ Extracted TB'!$C:$C,C79)</f>
        <v>#VALUE!</v>
      </c>
      <c r="G79" s="4" t="e">
        <f>SUMIFS('[2]TUNZ Extracted TB'!$G:$G,'[2]TUNZ Extracted TB'!$A:$A,B79,'[2]TUNZ Extracted TB'!$C:$C,C79)</f>
        <v>#VALUE!</v>
      </c>
      <c r="H79" s="4" t="e">
        <f>SUMIFS('[3]TUNZ Extracted TB'!$G:$G,'[3]TUNZ Extracted TB'!$A:$A,B79,'[3]TUNZ Extracted TB'!$C:$C,C79)</f>
        <v>#VALUE!</v>
      </c>
      <c r="I79" s="4" t="e">
        <f>SUMIFS('[4]TUNZ Extracted TB'!$G:$G,'[4]TUNZ Extracted TB'!$A:$A,B79,'[4]TUNZ Extracted TB'!$C:$C,C79)</f>
        <v>#VALUE!</v>
      </c>
      <c r="J79" s="4" t="e">
        <f>SUMIFS('[5]TUNZ Extracted TB'!$G:$G,'[5]TUNZ Extracted TB'!$A:$A,B79,'[5]TUNZ Extracted TB'!$C:$C,C79)</f>
        <v>#VALUE!</v>
      </c>
      <c r="K79" s="4" t="e">
        <f>SUMIFS('[6]TUNZ Extracted TB'!$G:$G,'[6]TUNZ Extracted TB'!$A:$A,B79,'[6]TUNZ Extracted TB'!$C:$C,C79)</f>
        <v>#VALUE!</v>
      </c>
      <c r="L79" s="4" t="e">
        <f>SUMIFS('[7]TUNZ Extracted TB'!$G:$G,'[7]TUNZ Extracted TB'!$A:$A,B79,'[7]TUNZ Extracted TB'!$C:$C,C79)</f>
        <v>#VALUE!</v>
      </c>
      <c r="M79" s="4" t="e">
        <f>SUMIFS('[8]TUNZ Extracted TB'!$G:$G,'[8]TUNZ Extracted TB'!$A:$A,B79,'[8]TUNZ Extracted TB'!$C:$C,C79)</f>
        <v>#VALUE!</v>
      </c>
      <c r="N79" s="4" t="e">
        <f>SUMIFS('[9]TUNZ Extracted TB'!$G:$G,'[9]TUNZ Extracted TB'!$A:$A,B79,'[9]TUNZ Extracted TB'!$C:$C,C79)</f>
        <v>#VALUE!</v>
      </c>
      <c r="O79" s="4" t="e">
        <f>SUMIFS('[10]TUNZ Extracted TB'!$G:$G,'[10]TUNZ Extracted TB'!$A:$A,B79,'[10]TUNZ Extracted TB'!$C:$C,C79)</f>
        <v>#VALUE!</v>
      </c>
      <c r="P79" s="4" t="e">
        <f>SUMIFS('[11]TUNZ Extracted TB'!$G:$G,'[11]TUNZ Extracted TB'!$A:$A,B79,'[11]TUNZ Extracted TB'!$C:$C,C79)</f>
        <v>#VALUE!</v>
      </c>
      <c r="Q79" s="4" t="e">
        <f>SUMIFS('[12]TUNZ Extracted TB'!$G:$G,'[12]TUNZ Extracted TB'!$A:$A,B79,'[12]TUNZ Extracted TB'!$C:$C,C79)</f>
        <v>#VALUE!</v>
      </c>
      <c r="R79" s="4" t="e">
        <f t="shared" si="2"/>
        <v>#VALUE!</v>
      </c>
    </row>
    <row r="80" spans="1:18" x14ac:dyDescent="0.25">
      <c r="A80" t="s">
        <v>50</v>
      </c>
      <c r="B80">
        <v>7000</v>
      </c>
      <c r="C80">
        <v>112</v>
      </c>
      <c r="D80" t="s">
        <v>12</v>
      </c>
      <c r="E80" t="s">
        <v>52</v>
      </c>
      <c r="F80" s="4" t="e">
        <f>SUMIFS('[1]TUNZ Extracted TB'!$G:$G,'[1]TUNZ Extracted TB'!$A:$A,B80,'[1]TUNZ Extracted TB'!$C:$C,C80)</f>
        <v>#VALUE!</v>
      </c>
      <c r="G80" s="4" t="e">
        <f>SUMIFS('[2]TUNZ Extracted TB'!$G:$G,'[2]TUNZ Extracted TB'!$A:$A,B80,'[2]TUNZ Extracted TB'!$C:$C,C80)</f>
        <v>#VALUE!</v>
      </c>
      <c r="H80" s="4" t="e">
        <f>SUMIFS('[3]TUNZ Extracted TB'!$G:$G,'[3]TUNZ Extracted TB'!$A:$A,B80,'[3]TUNZ Extracted TB'!$C:$C,C80)</f>
        <v>#VALUE!</v>
      </c>
      <c r="I80" s="4" t="e">
        <f>SUMIFS('[4]TUNZ Extracted TB'!$G:$G,'[4]TUNZ Extracted TB'!$A:$A,B80,'[4]TUNZ Extracted TB'!$C:$C,C80)</f>
        <v>#VALUE!</v>
      </c>
      <c r="J80" s="4" t="e">
        <f>SUMIFS('[5]TUNZ Extracted TB'!$G:$G,'[5]TUNZ Extracted TB'!$A:$A,B80,'[5]TUNZ Extracted TB'!$C:$C,C80)</f>
        <v>#VALUE!</v>
      </c>
      <c r="K80" s="4" t="e">
        <f>SUMIFS('[6]TUNZ Extracted TB'!$G:$G,'[6]TUNZ Extracted TB'!$A:$A,B80,'[6]TUNZ Extracted TB'!$C:$C,C80)</f>
        <v>#VALUE!</v>
      </c>
      <c r="L80" s="4" t="e">
        <f>SUMIFS('[7]TUNZ Extracted TB'!$G:$G,'[7]TUNZ Extracted TB'!$A:$A,B80,'[7]TUNZ Extracted TB'!$C:$C,C80)</f>
        <v>#VALUE!</v>
      </c>
      <c r="M80" s="4" t="e">
        <f>SUMIFS('[8]TUNZ Extracted TB'!$G:$G,'[8]TUNZ Extracted TB'!$A:$A,B80,'[8]TUNZ Extracted TB'!$C:$C,C80)</f>
        <v>#VALUE!</v>
      </c>
      <c r="N80" s="4" t="e">
        <f>SUMIFS('[9]TUNZ Extracted TB'!$G:$G,'[9]TUNZ Extracted TB'!$A:$A,B80,'[9]TUNZ Extracted TB'!$C:$C,C80)</f>
        <v>#VALUE!</v>
      </c>
      <c r="O80" s="4" t="e">
        <f>SUMIFS('[10]TUNZ Extracted TB'!$G:$G,'[10]TUNZ Extracted TB'!$A:$A,B80,'[10]TUNZ Extracted TB'!$C:$C,C80)</f>
        <v>#VALUE!</v>
      </c>
      <c r="P80" s="4" t="e">
        <f>SUMIFS('[11]TUNZ Extracted TB'!$G:$G,'[11]TUNZ Extracted TB'!$A:$A,B80,'[11]TUNZ Extracted TB'!$C:$C,C80)</f>
        <v>#VALUE!</v>
      </c>
      <c r="Q80" s="4" t="e">
        <f>SUMIFS('[12]TUNZ Extracted TB'!$G:$G,'[12]TUNZ Extracted TB'!$A:$A,B80,'[12]TUNZ Extracted TB'!$C:$C,C80)</f>
        <v>#VALUE!</v>
      </c>
      <c r="R80" s="4" t="e">
        <f t="shared" si="2"/>
        <v>#VALUE!</v>
      </c>
    </row>
    <row r="81" spans="1:18" x14ac:dyDescent="0.25">
      <c r="A81" t="s">
        <v>50</v>
      </c>
      <c r="B81">
        <v>7000</v>
      </c>
      <c r="C81">
        <v>120</v>
      </c>
      <c r="D81" t="s">
        <v>14</v>
      </c>
      <c r="E81" t="s">
        <v>53</v>
      </c>
      <c r="F81" s="4" t="e">
        <f>SUMIFS('[1]TUNZ Extracted TB'!$G:$G,'[1]TUNZ Extracted TB'!$A:$A,B81,'[1]TUNZ Extracted TB'!$C:$C,C81)</f>
        <v>#VALUE!</v>
      </c>
      <c r="G81" s="4" t="e">
        <f>SUMIFS('[2]TUNZ Extracted TB'!$G:$G,'[2]TUNZ Extracted TB'!$A:$A,B81,'[2]TUNZ Extracted TB'!$C:$C,C81)</f>
        <v>#VALUE!</v>
      </c>
      <c r="H81" s="4" t="e">
        <f>SUMIFS('[3]TUNZ Extracted TB'!$G:$G,'[3]TUNZ Extracted TB'!$A:$A,B81,'[3]TUNZ Extracted TB'!$C:$C,C81)</f>
        <v>#VALUE!</v>
      </c>
      <c r="I81" s="4" t="e">
        <f>SUMIFS('[4]TUNZ Extracted TB'!$G:$G,'[4]TUNZ Extracted TB'!$A:$A,B81,'[4]TUNZ Extracted TB'!$C:$C,C81)</f>
        <v>#VALUE!</v>
      </c>
      <c r="J81" s="4" t="e">
        <f>SUMIFS('[5]TUNZ Extracted TB'!$G:$G,'[5]TUNZ Extracted TB'!$A:$A,B81,'[5]TUNZ Extracted TB'!$C:$C,C81)</f>
        <v>#VALUE!</v>
      </c>
      <c r="K81" s="4" t="e">
        <f>SUMIFS('[6]TUNZ Extracted TB'!$G:$G,'[6]TUNZ Extracted TB'!$A:$A,B81,'[6]TUNZ Extracted TB'!$C:$C,C81)</f>
        <v>#VALUE!</v>
      </c>
      <c r="L81" s="4" t="e">
        <f>SUMIFS('[7]TUNZ Extracted TB'!$G:$G,'[7]TUNZ Extracted TB'!$A:$A,B81,'[7]TUNZ Extracted TB'!$C:$C,C81)</f>
        <v>#VALUE!</v>
      </c>
      <c r="M81" s="4" t="e">
        <f>SUMIFS('[8]TUNZ Extracted TB'!$G:$G,'[8]TUNZ Extracted TB'!$A:$A,B81,'[8]TUNZ Extracted TB'!$C:$C,C81)</f>
        <v>#VALUE!</v>
      </c>
      <c r="N81" s="4" t="e">
        <f>SUMIFS('[9]TUNZ Extracted TB'!$G:$G,'[9]TUNZ Extracted TB'!$A:$A,B81,'[9]TUNZ Extracted TB'!$C:$C,C81)</f>
        <v>#VALUE!</v>
      </c>
      <c r="O81" s="4" t="e">
        <f>SUMIFS('[10]TUNZ Extracted TB'!$G:$G,'[10]TUNZ Extracted TB'!$A:$A,B81,'[10]TUNZ Extracted TB'!$C:$C,C81)</f>
        <v>#VALUE!</v>
      </c>
      <c r="P81" s="4" t="e">
        <f>SUMIFS('[11]TUNZ Extracted TB'!$G:$G,'[11]TUNZ Extracted TB'!$A:$A,B81,'[11]TUNZ Extracted TB'!$C:$C,C81)</f>
        <v>#VALUE!</v>
      </c>
      <c r="Q81" s="4" t="e">
        <f>SUMIFS('[12]TUNZ Extracted TB'!$G:$G,'[12]TUNZ Extracted TB'!$A:$A,B81,'[12]TUNZ Extracted TB'!$C:$C,C81)</f>
        <v>#VALUE!</v>
      </c>
      <c r="R81" s="4" t="e">
        <f t="shared" si="2"/>
        <v>#VALUE!</v>
      </c>
    </row>
    <row r="82" spans="1:18" x14ac:dyDescent="0.25">
      <c r="A82" t="s">
        <v>50</v>
      </c>
      <c r="B82">
        <v>7000</v>
      </c>
      <c r="C82">
        <v>121</v>
      </c>
      <c r="D82" t="s">
        <v>14</v>
      </c>
      <c r="E82" t="s">
        <v>53</v>
      </c>
      <c r="F82" s="4" t="e">
        <f>SUMIFS('[1]TUNZ Extracted TB'!$G:$G,'[1]TUNZ Extracted TB'!$A:$A,B82,'[1]TUNZ Extracted TB'!$C:$C,C82)</f>
        <v>#VALUE!</v>
      </c>
      <c r="G82" s="4" t="e">
        <f>SUMIFS('[2]TUNZ Extracted TB'!$G:$G,'[2]TUNZ Extracted TB'!$A:$A,B82,'[2]TUNZ Extracted TB'!$C:$C,C82)</f>
        <v>#VALUE!</v>
      </c>
      <c r="H82" s="4" t="e">
        <f>SUMIFS('[3]TUNZ Extracted TB'!$G:$G,'[3]TUNZ Extracted TB'!$A:$A,B82,'[3]TUNZ Extracted TB'!$C:$C,C82)</f>
        <v>#VALUE!</v>
      </c>
      <c r="I82" s="4" t="e">
        <f>SUMIFS('[4]TUNZ Extracted TB'!$G:$G,'[4]TUNZ Extracted TB'!$A:$A,B82,'[4]TUNZ Extracted TB'!$C:$C,C82)</f>
        <v>#VALUE!</v>
      </c>
      <c r="J82" s="4" t="e">
        <f>SUMIFS('[5]TUNZ Extracted TB'!$G:$G,'[5]TUNZ Extracted TB'!$A:$A,B82,'[5]TUNZ Extracted TB'!$C:$C,C82)</f>
        <v>#VALUE!</v>
      </c>
      <c r="K82" s="4" t="e">
        <f>SUMIFS('[6]TUNZ Extracted TB'!$G:$G,'[6]TUNZ Extracted TB'!$A:$A,B82,'[6]TUNZ Extracted TB'!$C:$C,C82)</f>
        <v>#VALUE!</v>
      </c>
      <c r="L82" s="4" t="e">
        <f>SUMIFS('[7]TUNZ Extracted TB'!$G:$G,'[7]TUNZ Extracted TB'!$A:$A,B82,'[7]TUNZ Extracted TB'!$C:$C,C82)</f>
        <v>#VALUE!</v>
      </c>
      <c r="M82" s="4" t="e">
        <f>SUMIFS('[8]TUNZ Extracted TB'!$G:$G,'[8]TUNZ Extracted TB'!$A:$A,B82,'[8]TUNZ Extracted TB'!$C:$C,C82)</f>
        <v>#VALUE!</v>
      </c>
      <c r="N82" s="4" t="e">
        <f>SUMIFS('[9]TUNZ Extracted TB'!$G:$G,'[9]TUNZ Extracted TB'!$A:$A,B82,'[9]TUNZ Extracted TB'!$C:$C,C82)</f>
        <v>#VALUE!</v>
      </c>
      <c r="O82" s="4" t="e">
        <f>SUMIFS('[10]TUNZ Extracted TB'!$G:$G,'[10]TUNZ Extracted TB'!$A:$A,B82,'[10]TUNZ Extracted TB'!$C:$C,C82)</f>
        <v>#VALUE!</v>
      </c>
      <c r="P82" s="4" t="e">
        <f>SUMIFS('[11]TUNZ Extracted TB'!$G:$G,'[11]TUNZ Extracted TB'!$A:$A,B82,'[11]TUNZ Extracted TB'!$C:$C,C82)</f>
        <v>#VALUE!</v>
      </c>
      <c r="Q82" s="4" t="e">
        <f>SUMIFS('[12]TUNZ Extracted TB'!$G:$G,'[12]TUNZ Extracted TB'!$A:$A,B82,'[12]TUNZ Extracted TB'!$C:$C,C82)</f>
        <v>#VALUE!</v>
      </c>
      <c r="R82" s="4" t="e">
        <f t="shared" si="2"/>
        <v>#VALUE!</v>
      </c>
    </row>
    <row r="83" spans="1:18" x14ac:dyDescent="0.25">
      <c r="A83" t="s">
        <v>50</v>
      </c>
      <c r="B83">
        <v>7000</v>
      </c>
      <c r="C83">
        <v>122</v>
      </c>
      <c r="D83" t="s">
        <v>16</v>
      </c>
      <c r="E83" t="s">
        <v>54</v>
      </c>
      <c r="F83" s="4" t="e">
        <f>SUMIFS('[1]TUNZ Extracted TB'!$G:$G,'[1]TUNZ Extracted TB'!$A:$A,B83,'[1]TUNZ Extracted TB'!$C:$C,C83)</f>
        <v>#VALUE!</v>
      </c>
      <c r="G83" s="4" t="e">
        <f>SUMIFS('[2]TUNZ Extracted TB'!$G:$G,'[2]TUNZ Extracted TB'!$A:$A,B83,'[2]TUNZ Extracted TB'!$C:$C,C83)</f>
        <v>#VALUE!</v>
      </c>
      <c r="H83" s="4" t="e">
        <f>SUMIFS('[3]TUNZ Extracted TB'!$G:$G,'[3]TUNZ Extracted TB'!$A:$A,B83,'[3]TUNZ Extracted TB'!$C:$C,C83)</f>
        <v>#VALUE!</v>
      </c>
      <c r="I83" s="4" t="e">
        <f>SUMIFS('[4]TUNZ Extracted TB'!$G:$G,'[4]TUNZ Extracted TB'!$A:$A,B83,'[4]TUNZ Extracted TB'!$C:$C,C83)</f>
        <v>#VALUE!</v>
      </c>
      <c r="J83" s="4" t="e">
        <f>SUMIFS('[5]TUNZ Extracted TB'!$G:$G,'[5]TUNZ Extracted TB'!$A:$A,B83,'[5]TUNZ Extracted TB'!$C:$C,C83)</f>
        <v>#VALUE!</v>
      </c>
      <c r="K83" s="4" t="e">
        <f>SUMIFS('[6]TUNZ Extracted TB'!$G:$G,'[6]TUNZ Extracted TB'!$A:$A,B83,'[6]TUNZ Extracted TB'!$C:$C,C83)</f>
        <v>#VALUE!</v>
      </c>
      <c r="L83" s="4" t="e">
        <f>SUMIFS('[7]TUNZ Extracted TB'!$G:$G,'[7]TUNZ Extracted TB'!$A:$A,B83,'[7]TUNZ Extracted TB'!$C:$C,C83)</f>
        <v>#VALUE!</v>
      </c>
      <c r="M83" s="4" t="e">
        <f>SUMIFS('[8]TUNZ Extracted TB'!$G:$G,'[8]TUNZ Extracted TB'!$A:$A,B83,'[8]TUNZ Extracted TB'!$C:$C,C83)</f>
        <v>#VALUE!</v>
      </c>
      <c r="N83" s="4" t="e">
        <f>SUMIFS('[9]TUNZ Extracted TB'!$G:$G,'[9]TUNZ Extracted TB'!$A:$A,B83,'[9]TUNZ Extracted TB'!$C:$C,C83)</f>
        <v>#VALUE!</v>
      </c>
      <c r="O83" s="4" t="e">
        <f>SUMIFS('[10]TUNZ Extracted TB'!$G:$G,'[10]TUNZ Extracted TB'!$A:$A,B83,'[10]TUNZ Extracted TB'!$C:$C,C83)</f>
        <v>#VALUE!</v>
      </c>
      <c r="P83" s="4" t="e">
        <f>SUMIFS('[11]TUNZ Extracted TB'!$G:$G,'[11]TUNZ Extracted TB'!$A:$A,B83,'[11]TUNZ Extracted TB'!$C:$C,C83)</f>
        <v>#VALUE!</v>
      </c>
      <c r="Q83" s="4" t="e">
        <f>SUMIFS('[12]TUNZ Extracted TB'!$G:$G,'[12]TUNZ Extracted TB'!$A:$A,B83,'[12]TUNZ Extracted TB'!$C:$C,C83)</f>
        <v>#VALUE!</v>
      </c>
      <c r="R83" s="4" t="e">
        <f t="shared" si="2"/>
        <v>#VALUE!</v>
      </c>
    </row>
    <row r="84" spans="1:18" x14ac:dyDescent="0.25">
      <c r="A84" t="s">
        <v>50</v>
      </c>
      <c r="B84">
        <v>7000</v>
      </c>
      <c r="C84">
        <v>140</v>
      </c>
      <c r="D84" t="s">
        <v>20</v>
      </c>
      <c r="E84" t="s">
        <v>21</v>
      </c>
      <c r="F84" s="4" t="e">
        <f>SUMIFS('[1]TUNZ Extracted TB'!$G:$G,'[1]TUNZ Extracted TB'!$A:$A,B84,'[1]TUNZ Extracted TB'!$C:$C,C84)</f>
        <v>#VALUE!</v>
      </c>
      <c r="G84" s="4" t="e">
        <f>SUMIFS('[2]TUNZ Extracted TB'!$G:$G,'[2]TUNZ Extracted TB'!$A:$A,B84,'[2]TUNZ Extracted TB'!$C:$C,C84)</f>
        <v>#VALUE!</v>
      </c>
      <c r="H84" s="4" t="e">
        <f>SUMIFS('[3]TUNZ Extracted TB'!$G:$G,'[3]TUNZ Extracted TB'!$A:$A,B84,'[3]TUNZ Extracted TB'!$C:$C,C84)</f>
        <v>#VALUE!</v>
      </c>
      <c r="I84" s="4" t="e">
        <f>SUMIFS('[4]TUNZ Extracted TB'!$G:$G,'[4]TUNZ Extracted TB'!$A:$A,B84,'[4]TUNZ Extracted TB'!$C:$C,C84)</f>
        <v>#VALUE!</v>
      </c>
      <c r="J84" s="4" t="e">
        <f>SUMIFS('[5]TUNZ Extracted TB'!$G:$G,'[5]TUNZ Extracted TB'!$A:$A,B84,'[5]TUNZ Extracted TB'!$C:$C,C84)</f>
        <v>#VALUE!</v>
      </c>
      <c r="K84" s="4" t="e">
        <f>SUMIFS('[6]TUNZ Extracted TB'!$G:$G,'[6]TUNZ Extracted TB'!$A:$A,B84,'[6]TUNZ Extracted TB'!$C:$C,C84)</f>
        <v>#VALUE!</v>
      </c>
      <c r="L84" s="4" t="e">
        <f>SUMIFS('[7]TUNZ Extracted TB'!$G:$G,'[7]TUNZ Extracted TB'!$A:$A,B84,'[7]TUNZ Extracted TB'!$C:$C,C84)</f>
        <v>#VALUE!</v>
      </c>
      <c r="M84" s="4" t="e">
        <f>SUMIFS('[8]TUNZ Extracted TB'!$G:$G,'[8]TUNZ Extracted TB'!$A:$A,B84,'[8]TUNZ Extracted TB'!$C:$C,C84)</f>
        <v>#VALUE!</v>
      </c>
      <c r="N84" s="4" t="e">
        <f>SUMIFS('[9]TUNZ Extracted TB'!$G:$G,'[9]TUNZ Extracted TB'!$A:$A,B84,'[9]TUNZ Extracted TB'!$C:$C,C84)</f>
        <v>#VALUE!</v>
      </c>
      <c r="O84" s="4" t="e">
        <f>SUMIFS('[10]TUNZ Extracted TB'!$G:$G,'[10]TUNZ Extracted TB'!$A:$A,B84,'[10]TUNZ Extracted TB'!$C:$C,C84)</f>
        <v>#VALUE!</v>
      </c>
      <c r="P84" s="4" t="e">
        <f>SUMIFS('[11]TUNZ Extracted TB'!$G:$G,'[11]TUNZ Extracted TB'!$A:$A,B84,'[11]TUNZ Extracted TB'!$C:$C,C84)</f>
        <v>#VALUE!</v>
      </c>
      <c r="Q84" s="4" t="e">
        <f>SUMIFS('[12]TUNZ Extracted TB'!$G:$G,'[12]TUNZ Extracted TB'!$A:$A,B84,'[12]TUNZ Extracted TB'!$C:$C,C84)</f>
        <v>#VALUE!</v>
      </c>
      <c r="R84" s="4" t="e">
        <f t="shared" si="2"/>
        <v>#VALUE!</v>
      </c>
    </row>
    <row r="85" spans="1:18" x14ac:dyDescent="0.25">
      <c r="A85" t="s">
        <v>50</v>
      </c>
      <c r="B85">
        <v>7000</v>
      </c>
      <c r="C85">
        <v>150</v>
      </c>
      <c r="D85" t="s">
        <v>24</v>
      </c>
      <c r="E85" t="s">
        <v>25</v>
      </c>
      <c r="F85" s="4" t="e">
        <f>SUMIFS('[1]TUNZ Extracted TB'!$G:$G,'[1]TUNZ Extracted TB'!$A:$A,B85,'[1]TUNZ Extracted TB'!$C:$C,C85)</f>
        <v>#VALUE!</v>
      </c>
      <c r="G85" s="4" t="e">
        <f>SUMIFS('[2]TUNZ Extracted TB'!$G:$G,'[2]TUNZ Extracted TB'!$A:$A,B85,'[2]TUNZ Extracted TB'!$C:$C,C85)</f>
        <v>#VALUE!</v>
      </c>
      <c r="H85" s="4" t="e">
        <f>SUMIFS('[3]TUNZ Extracted TB'!$G:$G,'[3]TUNZ Extracted TB'!$A:$A,B85,'[3]TUNZ Extracted TB'!$C:$C,C85)</f>
        <v>#VALUE!</v>
      </c>
      <c r="I85" s="4" t="e">
        <f>SUMIFS('[4]TUNZ Extracted TB'!$G:$G,'[4]TUNZ Extracted TB'!$A:$A,B85,'[4]TUNZ Extracted TB'!$C:$C,C85)</f>
        <v>#VALUE!</v>
      </c>
      <c r="J85" s="4" t="e">
        <f>SUMIFS('[5]TUNZ Extracted TB'!$G:$G,'[5]TUNZ Extracted TB'!$A:$A,B85,'[5]TUNZ Extracted TB'!$C:$C,C85)</f>
        <v>#VALUE!</v>
      </c>
      <c r="K85" s="4" t="e">
        <f>SUMIFS('[6]TUNZ Extracted TB'!$G:$G,'[6]TUNZ Extracted TB'!$A:$A,B85,'[6]TUNZ Extracted TB'!$C:$C,C85)</f>
        <v>#VALUE!</v>
      </c>
      <c r="L85" s="4" t="e">
        <f>SUMIFS('[7]TUNZ Extracted TB'!$G:$G,'[7]TUNZ Extracted TB'!$A:$A,B85,'[7]TUNZ Extracted TB'!$C:$C,C85)</f>
        <v>#VALUE!</v>
      </c>
      <c r="M85" s="4" t="e">
        <f>SUMIFS('[8]TUNZ Extracted TB'!$G:$G,'[8]TUNZ Extracted TB'!$A:$A,B85,'[8]TUNZ Extracted TB'!$C:$C,C85)</f>
        <v>#VALUE!</v>
      </c>
      <c r="N85" s="4" t="e">
        <f>SUMIFS('[9]TUNZ Extracted TB'!$G:$G,'[9]TUNZ Extracted TB'!$A:$A,B85,'[9]TUNZ Extracted TB'!$C:$C,C85)</f>
        <v>#VALUE!</v>
      </c>
      <c r="O85" s="4" t="e">
        <f>SUMIFS('[10]TUNZ Extracted TB'!$G:$G,'[10]TUNZ Extracted TB'!$A:$A,B85,'[10]TUNZ Extracted TB'!$C:$C,C85)</f>
        <v>#VALUE!</v>
      </c>
      <c r="P85" s="4" t="e">
        <f>SUMIFS('[11]TUNZ Extracted TB'!$G:$G,'[11]TUNZ Extracted TB'!$A:$A,B85,'[11]TUNZ Extracted TB'!$C:$C,C85)</f>
        <v>#VALUE!</v>
      </c>
      <c r="Q85" s="4" t="e">
        <f>SUMIFS('[12]TUNZ Extracted TB'!$G:$G,'[12]TUNZ Extracted TB'!$A:$A,B85,'[12]TUNZ Extracted TB'!$C:$C,C85)</f>
        <v>#VALUE!</v>
      </c>
      <c r="R85" s="4" t="e">
        <f t="shared" si="2"/>
        <v>#VALUE!</v>
      </c>
    </row>
    <row r="86" spans="1:18" x14ac:dyDescent="0.25">
      <c r="A86" t="s">
        <v>50</v>
      </c>
      <c r="B86">
        <v>7000</v>
      </c>
      <c r="C86">
        <v>160</v>
      </c>
      <c r="D86" t="s">
        <v>26</v>
      </c>
      <c r="E86" t="s">
        <v>27</v>
      </c>
      <c r="F86" s="4" t="e">
        <f>SUMIFS('[1]TUNZ Extracted TB'!$G:$G,'[1]TUNZ Extracted TB'!$A:$A,B86,'[1]TUNZ Extracted TB'!$C:$C,C86)</f>
        <v>#VALUE!</v>
      </c>
      <c r="G86" s="4" t="e">
        <f>SUMIFS('[2]TUNZ Extracted TB'!$G:$G,'[2]TUNZ Extracted TB'!$A:$A,B86,'[2]TUNZ Extracted TB'!$C:$C,C86)</f>
        <v>#VALUE!</v>
      </c>
      <c r="H86" s="4" t="e">
        <f>SUMIFS('[3]TUNZ Extracted TB'!$G:$G,'[3]TUNZ Extracted TB'!$A:$A,B86,'[3]TUNZ Extracted TB'!$C:$C,C86)</f>
        <v>#VALUE!</v>
      </c>
      <c r="I86" s="4" t="e">
        <f>SUMIFS('[4]TUNZ Extracted TB'!$G:$G,'[4]TUNZ Extracted TB'!$A:$A,B86,'[4]TUNZ Extracted TB'!$C:$C,C86)</f>
        <v>#VALUE!</v>
      </c>
      <c r="J86" s="4" t="e">
        <f>SUMIFS('[5]TUNZ Extracted TB'!$G:$G,'[5]TUNZ Extracted TB'!$A:$A,B86,'[5]TUNZ Extracted TB'!$C:$C,C86)</f>
        <v>#VALUE!</v>
      </c>
      <c r="K86" s="4" t="e">
        <f>SUMIFS('[6]TUNZ Extracted TB'!$G:$G,'[6]TUNZ Extracted TB'!$A:$A,B86,'[6]TUNZ Extracted TB'!$C:$C,C86)</f>
        <v>#VALUE!</v>
      </c>
      <c r="L86" s="4" t="e">
        <f>SUMIFS('[7]TUNZ Extracted TB'!$G:$G,'[7]TUNZ Extracted TB'!$A:$A,B86,'[7]TUNZ Extracted TB'!$C:$C,C86)</f>
        <v>#VALUE!</v>
      </c>
      <c r="M86" s="4" t="e">
        <f>SUMIFS('[8]TUNZ Extracted TB'!$G:$G,'[8]TUNZ Extracted TB'!$A:$A,B86,'[8]TUNZ Extracted TB'!$C:$C,C86)</f>
        <v>#VALUE!</v>
      </c>
      <c r="N86" s="4" t="e">
        <f>SUMIFS('[9]TUNZ Extracted TB'!$G:$G,'[9]TUNZ Extracted TB'!$A:$A,B86,'[9]TUNZ Extracted TB'!$C:$C,C86)</f>
        <v>#VALUE!</v>
      </c>
      <c r="O86" s="4" t="e">
        <f>SUMIFS('[10]TUNZ Extracted TB'!$G:$G,'[10]TUNZ Extracted TB'!$A:$A,B86,'[10]TUNZ Extracted TB'!$C:$C,C86)</f>
        <v>#VALUE!</v>
      </c>
      <c r="P86" s="4" t="e">
        <f>SUMIFS('[11]TUNZ Extracted TB'!$G:$G,'[11]TUNZ Extracted TB'!$A:$A,B86,'[11]TUNZ Extracted TB'!$C:$C,C86)</f>
        <v>#VALUE!</v>
      </c>
      <c r="Q86" s="4" t="e">
        <f>SUMIFS('[12]TUNZ Extracted TB'!$G:$G,'[12]TUNZ Extracted TB'!$A:$A,B86,'[12]TUNZ Extracted TB'!$C:$C,C86)</f>
        <v>#VALUE!</v>
      </c>
      <c r="R86" s="4" t="e">
        <f t="shared" si="2"/>
        <v>#VALUE!</v>
      </c>
    </row>
    <row r="87" spans="1:18" x14ac:dyDescent="0.25">
      <c r="A87" t="s">
        <v>50</v>
      </c>
      <c r="B87">
        <v>7000</v>
      </c>
      <c r="C87">
        <v>210</v>
      </c>
      <c r="D87" t="s">
        <v>10</v>
      </c>
      <c r="E87" t="s">
        <v>51</v>
      </c>
      <c r="F87" s="4" t="e">
        <f>SUMIFS('[1]TUNZ Extracted TB'!$G:$G,'[1]TUNZ Extracted TB'!$A:$A,B87,'[1]TUNZ Extracted TB'!$C:$C,C87)</f>
        <v>#VALUE!</v>
      </c>
      <c r="G87" s="4" t="e">
        <f>SUMIFS('[2]TUNZ Extracted TB'!$G:$G,'[2]TUNZ Extracted TB'!$A:$A,B87,'[2]TUNZ Extracted TB'!$C:$C,C87)</f>
        <v>#VALUE!</v>
      </c>
      <c r="H87" s="4" t="e">
        <f>SUMIFS('[3]TUNZ Extracted TB'!$G:$G,'[3]TUNZ Extracted TB'!$A:$A,B87,'[3]TUNZ Extracted TB'!$C:$C,C87)</f>
        <v>#VALUE!</v>
      </c>
      <c r="I87" s="4" t="e">
        <f>SUMIFS('[4]TUNZ Extracted TB'!$G:$G,'[4]TUNZ Extracted TB'!$A:$A,B87,'[4]TUNZ Extracted TB'!$C:$C,C87)</f>
        <v>#VALUE!</v>
      </c>
      <c r="J87" s="4" t="e">
        <f>SUMIFS('[5]TUNZ Extracted TB'!$G:$G,'[5]TUNZ Extracted TB'!$A:$A,B87,'[5]TUNZ Extracted TB'!$C:$C,C87)</f>
        <v>#VALUE!</v>
      </c>
      <c r="K87" s="4" t="e">
        <f>SUMIFS('[6]TUNZ Extracted TB'!$G:$G,'[6]TUNZ Extracted TB'!$A:$A,B87,'[6]TUNZ Extracted TB'!$C:$C,C87)</f>
        <v>#VALUE!</v>
      </c>
      <c r="L87" s="4" t="e">
        <f>SUMIFS('[7]TUNZ Extracted TB'!$G:$G,'[7]TUNZ Extracted TB'!$A:$A,B87,'[7]TUNZ Extracted TB'!$C:$C,C87)</f>
        <v>#VALUE!</v>
      </c>
      <c r="M87" s="4" t="e">
        <f>SUMIFS('[8]TUNZ Extracted TB'!$G:$G,'[8]TUNZ Extracted TB'!$A:$A,B87,'[8]TUNZ Extracted TB'!$C:$C,C87)</f>
        <v>#VALUE!</v>
      </c>
      <c r="N87" s="4" t="e">
        <f>SUMIFS('[9]TUNZ Extracted TB'!$G:$G,'[9]TUNZ Extracted TB'!$A:$A,B87,'[9]TUNZ Extracted TB'!$C:$C,C87)</f>
        <v>#VALUE!</v>
      </c>
      <c r="O87" s="4" t="e">
        <f>SUMIFS('[10]TUNZ Extracted TB'!$G:$G,'[10]TUNZ Extracted TB'!$A:$A,B87,'[10]TUNZ Extracted TB'!$C:$C,C87)</f>
        <v>#VALUE!</v>
      </c>
      <c r="P87" s="4" t="e">
        <f>SUMIFS('[11]TUNZ Extracted TB'!$G:$G,'[11]TUNZ Extracted TB'!$A:$A,B87,'[11]TUNZ Extracted TB'!$C:$C,C87)</f>
        <v>#VALUE!</v>
      </c>
      <c r="Q87" s="4" t="e">
        <f>SUMIFS('[12]TUNZ Extracted TB'!$G:$G,'[12]TUNZ Extracted TB'!$A:$A,B87,'[12]TUNZ Extracted TB'!$C:$C,C87)</f>
        <v>#VALUE!</v>
      </c>
      <c r="R87" s="4" t="e">
        <f t="shared" si="2"/>
        <v>#VALUE!</v>
      </c>
    </row>
    <row r="88" spans="1:18" x14ac:dyDescent="0.25">
      <c r="A88" t="s">
        <v>50</v>
      </c>
      <c r="B88">
        <v>7000</v>
      </c>
      <c r="C88">
        <v>220</v>
      </c>
      <c r="D88" t="s">
        <v>14</v>
      </c>
      <c r="E88" t="s">
        <v>53</v>
      </c>
      <c r="F88" s="4" t="e">
        <f>SUMIFS('[1]TUNZ Extracted TB'!$G:$G,'[1]TUNZ Extracted TB'!$A:$A,B88,'[1]TUNZ Extracted TB'!$C:$C,C88)</f>
        <v>#VALUE!</v>
      </c>
      <c r="G88" s="4" t="e">
        <f>SUMIFS('[2]TUNZ Extracted TB'!$G:$G,'[2]TUNZ Extracted TB'!$A:$A,B88,'[2]TUNZ Extracted TB'!$C:$C,C88)</f>
        <v>#VALUE!</v>
      </c>
      <c r="H88" s="4" t="e">
        <f>SUMIFS('[3]TUNZ Extracted TB'!$G:$G,'[3]TUNZ Extracted TB'!$A:$A,B88,'[3]TUNZ Extracted TB'!$C:$C,C88)</f>
        <v>#VALUE!</v>
      </c>
      <c r="I88" s="4" t="e">
        <f>SUMIFS('[4]TUNZ Extracted TB'!$G:$G,'[4]TUNZ Extracted TB'!$A:$A,B88,'[4]TUNZ Extracted TB'!$C:$C,C88)</f>
        <v>#VALUE!</v>
      </c>
      <c r="J88" s="4" t="e">
        <f>SUMIFS('[5]TUNZ Extracted TB'!$G:$G,'[5]TUNZ Extracted TB'!$A:$A,B88,'[5]TUNZ Extracted TB'!$C:$C,C88)</f>
        <v>#VALUE!</v>
      </c>
      <c r="K88" s="4" t="e">
        <f>SUMIFS('[6]TUNZ Extracted TB'!$G:$G,'[6]TUNZ Extracted TB'!$A:$A,B88,'[6]TUNZ Extracted TB'!$C:$C,C88)</f>
        <v>#VALUE!</v>
      </c>
      <c r="L88" s="4" t="e">
        <f>SUMIFS('[7]TUNZ Extracted TB'!$G:$G,'[7]TUNZ Extracted TB'!$A:$A,B88,'[7]TUNZ Extracted TB'!$C:$C,C88)</f>
        <v>#VALUE!</v>
      </c>
      <c r="M88" s="4" t="e">
        <f>SUMIFS('[8]TUNZ Extracted TB'!$G:$G,'[8]TUNZ Extracted TB'!$A:$A,B88,'[8]TUNZ Extracted TB'!$C:$C,C88)</f>
        <v>#VALUE!</v>
      </c>
      <c r="N88" s="4" t="e">
        <f>SUMIFS('[9]TUNZ Extracted TB'!$G:$G,'[9]TUNZ Extracted TB'!$A:$A,B88,'[9]TUNZ Extracted TB'!$C:$C,C88)</f>
        <v>#VALUE!</v>
      </c>
      <c r="O88" s="4" t="e">
        <f>SUMIFS('[10]TUNZ Extracted TB'!$G:$G,'[10]TUNZ Extracted TB'!$A:$A,B88,'[10]TUNZ Extracted TB'!$C:$C,C88)</f>
        <v>#VALUE!</v>
      </c>
      <c r="P88" s="4" t="e">
        <f>SUMIFS('[11]TUNZ Extracted TB'!$G:$G,'[11]TUNZ Extracted TB'!$A:$A,B88,'[11]TUNZ Extracted TB'!$C:$C,C88)</f>
        <v>#VALUE!</v>
      </c>
      <c r="Q88" s="4" t="e">
        <f>SUMIFS('[12]TUNZ Extracted TB'!$G:$G,'[12]TUNZ Extracted TB'!$A:$A,B88,'[12]TUNZ Extracted TB'!$C:$C,C88)</f>
        <v>#VALUE!</v>
      </c>
      <c r="R88" s="4" t="e">
        <f t="shared" si="2"/>
        <v>#VALUE!</v>
      </c>
    </row>
    <row r="89" spans="1:18" x14ac:dyDescent="0.25">
      <c r="A89" t="s">
        <v>50</v>
      </c>
      <c r="B89">
        <v>7000</v>
      </c>
      <c r="C89">
        <v>260</v>
      </c>
      <c r="D89" t="s">
        <v>26</v>
      </c>
      <c r="E89" t="s">
        <v>27</v>
      </c>
      <c r="F89" s="4" t="e">
        <f>SUMIFS('[1]TUNZ Extracted TB'!$G:$G,'[1]TUNZ Extracted TB'!$A:$A,B89,'[1]TUNZ Extracted TB'!$C:$C,C89)</f>
        <v>#VALUE!</v>
      </c>
      <c r="G89" s="4" t="e">
        <f>SUMIFS('[2]TUNZ Extracted TB'!$G:$G,'[2]TUNZ Extracted TB'!$A:$A,B89,'[2]TUNZ Extracted TB'!$C:$C,C89)</f>
        <v>#VALUE!</v>
      </c>
      <c r="H89" s="4" t="e">
        <f>SUMIFS('[3]TUNZ Extracted TB'!$G:$G,'[3]TUNZ Extracted TB'!$A:$A,B89,'[3]TUNZ Extracted TB'!$C:$C,C89)</f>
        <v>#VALUE!</v>
      </c>
      <c r="I89" s="4" t="e">
        <f>SUMIFS('[4]TUNZ Extracted TB'!$G:$G,'[4]TUNZ Extracted TB'!$A:$A,B89,'[4]TUNZ Extracted TB'!$C:$C,C89)</f>
        <v>#VALUE!</v>
      </c>
      <c r="J89" s="4" t="e">
        <f>SUMIFS('[5]TUNZ Extracted TB'!$G:$G,'[5]TUNZ Extracted TB'!$A:$A,B89,'[5]TUNZ Extracted TB'!$C:$C,C89)</f>
        <v>#VALUE!</v>
      </c>
      <c r="K89" s="4" t="e">
        <f>SUMIFS('[6]TUNZ Extracted TB'!$G:$G,'[6]TUNZ Extracted TB'!$A:$A,B89,'[6]TUNZ Extracted TB'!$C:$C,C89)</f>
        <v>#VALUE!</v>
      </c>
      <c r="L89" s="4" t="e">
        <f>SUMIFS('[7]TUNZ Extracted TB'!$G:$G,'[7]TUNZ Extracted TB'!$A:$A,B89,'[7]TUNZ Extracted TB'!$C:$C,C89)</f>
        <v>#VALUE!</v>
      </c>
      <c r="M89" s="4" t="e">
        <f>SUMIFS('[8]TUNZ Extracted TB'!$G:$G,'[8]TUNZ Extracted TB'!$A:$A,B89,'[8]TUNZ Extracted TB'!$C:$C,C89)</f>
        <v>#VALUE!</v>
      </c>
      <c r="N89" s="4" t="e">
        <f>SUMIFS('[9]TUNZ Extracted TB'!$G:$G,'[9]TUNZ Extracted TB'!$A:$A,B89,'[9]TUNZ Extracted TB'!$C:$C,C89)</f>
        <v>#VALUE!</v>
      </c>
      <c r="O89" s="4" t="e">
        <f>SUMIFS('[10]TUNZ Extracted TB'!$G:$G,'[10]TUNZ Extracted TB'!$A:$A,B89,'[10]TUNZ Extracted TB'!$C:$C,C89)</f>
        <v>#VALUE!</v>
      </c>
      <c r="P89" s="4" t="e">
        <f>SUMIFS('[11]TUNZ Extracted TB'!$G:$G,'[11]TUNZ Extracted TB'!$A:$A,B89,'[11]TUNZ Extracted TB'!$C:$C,C89)</f>
        <v>#VALUE!</v>
      </c>
      <c r="Q89" s="4" t="e">
        <f>SUMIFS('[12]TUNZ Extracted TB'!$G:$G,'[12]TUNZ Extracted TB'!$A:$A,B89,'[12]TUNZ Extracted TB'!$C:$C,C89)</f>
        <v>#VALUE!</v>
      </c>
      <c r="R89" s="4" t="e">
        <f t="shared" si="2"/>
        <v>#VALUE!</v>
      </c>
    </row>
    <row r="90" spans="1:18" x14ac:dyDescent="0.25">
      <c r="A90" t="s">
        <v>55</v>
      </c>
      <c r="B90">
        <v>7190</v>
      </c>
      <c r="C90">
        <v>110</v>
      </c>
      <c r="D90" t="s">
        <v>10</v>
      </c>
      <c r="E90" t="s">
        <v>51</v>
      </c>
      <c r="F90" s="4" t="e">
        <f>SUMIFS('[1]TUNZ Extracted TB'!$G:$G,'[1]TUNZ Extracted TB'!$A:$A,B90,'[1]TUNZ Extracted TB'!$C:$C,C90)</f>
        <v>#VALUE!</v>
      </c>
      <c r="G90" s="4" t="e">
        <f>SUMIFS('[2]TUNZ Extracted TB'!$G:$G,'[2]TUNZ Extracted TB'!$A:$A,B90,'[2]TUNZ Extracted TB'!$C:$C,C90)</f>
        <v>#VALUE!</v>
      </c>
      <c r="H90" s="4" t="e">
        <f>SUMIFS('[3]TUNZ Extracted TB'!$G:$G,'[3]TUNZ Extracted TB'!$A:$A,B90,'[3]TUNZ Extracted TB'!$C:$C,C90)</f>
        <v>#VALUE!</v>
      </c>
      <c r="I90" s="4" t="e">
        <f>SUMIFS('[4]TUNZ Extracted TB'!$G:$G,'[4]TUNZ Extracted TB'!$A:$A,B90,'[4]TUNZ Extracted TB'!$C:$C,C90)</f>
        <v>#VALUE!</v>
      </c>
      <c r="J90" s="4" t="e">
        <f>SUMIFS('[5]TUNZ Extracted TB'!$G:$G,'[5]TUNZ Extracted TB'!$A:$A,B90,'[5]TUNZ Extracted TB'!$C:$C,C90)</f>
        <v>#VALUE!</v>
      </c>
      <c r="K90" s="4" t="e">
        <f>SUMIFS('[6]TUNZ Extracted TB'!$G:$G,'[6]TUNZ Extracted TB'!$A:$A,B90,'[6]TUNZ Extracted TB'!$C:$C,C90)</f>
        <v>#VALUE!</v>
      </c>
      <c r="L90" s="4" t="e">
        <f>SUMIFS('[7]TUNZ Extracted TB'!$G:$G,'[7]TUNZ Extracted TB'!$A:$A,B90,'[7]TUNZ Extracted TB'!$C:$C,C90)</f>
        <v>#VALUE!</v>
      </c>
      <c r="M90" s="4" t="e">
        <f>SUMIFS('[8]TUNZ Extracted TB'!$G:$G,'[8]TUNZ Extracted TB'!$A:$A,B90,'[8]TUNZ Extracted TB'!$C:$C,C90)</f>
        <v>#VALUE!</v>
      </c>
      <c r="N90" s="4" t="e">
        <f>SUMIFS('[9]TUNZ Extracted TB'!$G:$G,'[9]TUNZ Extracted TB'!$A:$A,B90,'[9]TUNZ Extracted TB'!$C:$C,C90)</f>
        <v>#VALUE!</v>
      </c>
      <c r="O90" s="4" t="e">
        <f>SUMIFS('[10]TUNZ Extracted TB'!$G:$G,'[10]TUNZ Extracted TB'!$A:$A,B90,'[10]TUNZ Extracted TB'!$C:$C,C90)</f>
        <v>#VALUE!</v>
      </c>
      <c r="P90" s="4" t="e">
        <f>SUMIFS('[11]TUNZ Extracted TB'!$G:$G,'[11]TUNZ Extracted TB'!$A:$A,B90,'[11]TUNZ Extracted TB'!$C:$C,C90)</f>
        <v>#VALUE!</v>
      </c>
      <c r="Q90" s="4" t="e">
        <f>SUMIFS('[12]TUNZ Extracted TB'!$G:$G,'[12]TUNZ Extracted TB'!$A:$A,B90,'[12]TUNZ Extracted TB'!$C:$C,C90)</f>
        <v>#VALUE!</v>
      </c>
      <c r="R90" s="4" t="e">
        <f t="shared" si="2"/>
        <v>#VALUE!</v>
      </c>
    </row>
    <row r="91" spans="1:18" x14ac:dyDescent="0.25">
      <c r="A91" t="s">
        <v>55</v>
      </c>
      <c r="B91">
        <v>7190</v>
      </c>
      <c r="C91">
        <v>112</v>
      </c>
      <c r="D91" t="s">
        <v>12</v>
      </c>
      <c r="E91" t="s">
        <v>52</v>
      </c>
      <c r="F91" s="4" t="e">
        <f>SUMIFS('[1]TUNZ Extracted TB'!$G:$G,'[1]TUNZ Extracted TB'!$A:$A,B91,'[1]TUNZ Extracted TB'!$C:$C,C91)</f>
        <v>#VALUE!</v>
      </c>
      <c r="G91" s="4" t="e">
        <f>SUMIFS('[2]TUNZ Extracted TB'!$G:$G,'[2]TUNZ Extracted TB'!$A:$A,B91,'[2]TUNZ Extracted TB'!$C:$C,C91)</f>
        <v>#VALUE!</v>
      </c>
      <c r="H91" s="4" t="e">
        <f>SUMIFS('[3]TUNZ Extracted TB'!$G:$G,'[3]TUNZ Extracted TB'!$A:$A,B91,'[3]TUNZ Extracted TB'!$C:$C,C91)</f>
        <v>#VALUE!</v>
      </c>
      <c r="I91" s="4" t="e">
        <f>SUMIFS('[4]TUNZ Extracted TB'!$G:$G,'[4]TUNZ Extracted TB'!$A:$A,B91,'[4]TUNZ Extracted TB'!$C:$C,C91)</f>
        <v>#VALUE!</v>
      </c>
      <c r="J91" s="4" t="e">
        <f>SUMIFS('[5]TUNZ Extracted TB'!$G:$G,'[5]TUNZ Extracted TB'!$A:$A,B91,'[5]TUNZ Extracted TB'!$C:$C,C91)</f>
        <v>#VALUE!</v>
      </c>
      <c r="K91" s="4" t="e">
        <f>SUMIFS('[6]TUNZ Extracted TB'!$G:$G,'[6]TUNZ Extracted TB'!$A:$A,B91,'[6]TUNZ Extracted TB'!$C:$C,C91)</f>
        <v>#VALUE!</v>
      </c>
      <c r="L91" s="4" t="e">
        <f>SUMIFS('[7]TUNZ Extracted TB'!$G:$G,'[7]TUNZ Extracted TB'!$A:$A,B91,'[7]TUNZ Extracted TB'!$C:$C,C91)</f>
        <v>#VALUE!</v>
      </c>
      <c r="M91" s="4" t="e">
        <f>SUMIFS('[8]TUNZ Extracted TB'!$G:$G,'[8]TUNZ Extracted TB'!$A:$A,B91,'[8]TUNZ Extracted TB'!$C:$C,C91)</f>
        <v>#VALUE!</v>
      </c>
      <c r="N91" s="4" t="e">
        <f>SUMIFS('[9]TUNZ Extracted TB'!$G:$G,'[9]TUNZ Extracted TB'!$A:$A,B91,'[9]TUNZ Extracted TB'!$C:$C,C91)</f>
        <v>#VALUE!</v>
      </c>
      <c r="O91" s="4" t="e">
        <f>SUMIFS('[10]TUNZ Extracted TB'!$G:$G,'[10]TUNZ Extracted TB'!$A:$A,B91,'[10]TUNZ Extracted TB'!$C:$C,C91)</f>
        <v>#VALUE!</v>
      </c>
      <c r="P91" s="4" t="e">
        <f>SUMIFS('[11]TUNZ Extracted TB'!$G:$G,'[11]TUNZ Extracted TB'!$A:$A,B91,'[11]TUNZ Extracted TB'!$C:$C,C91)</f>
        <v>#VALUE!</v>
      </c>
      <c r="Q91" s="4" t="e">
        <f>SUMIFS('[12]TUNZ Extracted TB'!$G:$G,'[12]TUNZ Extracted TB'!$A:$A,B91,'[12]TUNZ Extracted TB'!$C:$C,C91)</f>
        <v>#VALUE!</v>
      </c>
      <c r="R91" s="4" t="e">
        <f t="shared" si="2"/>
        <v>#VALUE!</v>
      </c>
    </row>
    <row r="92" spans="1:18" x14ac:dyDescent="0.25">
      <c r="A92" t="s">
        <v>55</v>
      </c>
      <c r="B92">
        <v>7190</v>
      </c>
      <c r="C92">
        <v>120</v>
      </c>
      <c r="D92" t="s">
        <v>14</v>
      </c>
      <c r="E92" t="s">
        <v>53</v>
      </c>
      <c r="F92" s="4" t="e">
        <f>SUMIFS('[1]TUNZ Extracted TB'!$G:$G,'[1]TUNZ Extracted TB'!$A:$A,B92,'[1]TUNZ Extracted TB'!$C:$C,C92)</f>
        <v>#VALUE!</v>
      </c>
      <c r="G92" s="4" t="e">
        <f>SUMIFS('[2]TUNZ Extracted TB'!$G:$G,'[2]TUNZ Extracted TB'!$A:$A,B92,'[2]TUNZ Extracted TB'!$C:$C,C92)</f>
        <v>#VALUE!</v>
      </c>
      <c r="H92" s="4" t="e">
        <f>SUMIFS('[3]TUNZ Extracted TB'!$G:$G,'[3]TUNZ Extracted TB'!$A:$A,B92,'[3]TUNZ Extracted TB'!$C:$C,C92)</f>
        <v>#VALUE!</v>
      </c>
      <c r="I92" s="4" t="e">
        <f>SUMIFS('[4]TUNZ Extracted TB'!$G:$G,'[4]TUNZ Extracted TB'!$A:$A,B92,'[4]TUNZ Extracted TB'!$C:$C,C92)</f>
        <v>#VALUE!</v>
      </c>
      <c r="J92" s="4" t="e">
        <f>SUMIFS('[5]TUNZ Extracted TB'!$G:$G,'[5]TUNZ Extracted TB'!$A:$A,B92,'[5]TUNZ Extracted TB'!$C:$C,C92)</f>
        <v>#VALUE!</v>
      </c>
      <c r="K92" s="4" t="e">
        <f>SUMIFS('[6]TUNZ Extracted TB'!$G:$G,'[6]TUNZ Extracted TB'!$A:$A,B92,'[6]TUNZ Extracted TB'!$C:$C,C92)</f>
        <v>#VALUE!</v>
      </c>
      <c r="L92" s="4" t="e">
        <f>SUMIFS('[7]TUNZ Extracted TB'!$G:$G,'[7]TUNZ Extracted TB'!$A:$A,B92,'[7]TUNZ Extracted TB'!$C:$C,C92)</f>
        <v>#VALUE!</v>
      </c>
      <c r="M92" s="4" t="e">
        <f>SUMIFS('[8]TUNZ Extracted TB'!$G:$G,'[8]TUNZ Extracted TB'!$A:$A,B92,'[8]TUNZ Extracted TB'!$C:$C,C92)</f>
        <v>#VALUE!</v>
      </c>
      <c r="N92" s="4" t="e">
        <f>SUMIFS('[9]TUNZ Extracted TB'!$G:$G,'[9]TUNZ Extracted TB'!$A:$A,B92,'[9]TUNZ Extracted TB'!$C:$C,C92)</f>
        <v>#VALUE!</v>
      </c>
      <c r="O92" s="4" t="e">
        <f>SUMIFS('[10]TUNZ Extracted TB'!$G:$G,'[10]TUNZ Extracted TB'!$A:$A,B92,'[10]TUNZ Extracted TB'!$C:$C,C92)</f>
        <v>#VALUE!</v>
      </c>
      <c r="P92" s="4" t="e">
        <f>SUMIFS('[11]TUNZ Extracted TB'!$G:$G,'[11]TUNZ Extracted TB'!$A:$A,B92,'[11]TUNZ Extracted TB'!$C:$C,C92)</f>
        <v>#VALUE!</v>
      </c>
      <c r="Q92" s="4" t="e">
        <f>SUMIFS('[12]TUNZ Extracted TB'!$G:$G,'[12]TUNZ Extracted TB'!$A:$A,B92,'[12]TUNZ Extracted TB'!$C:$C,C92)</f>
        <v>#VALUE!</v>
      </c>
      <c r="R92" s="4" t="e">
        <f t="shared" si="2"/>
        <v>#VALUE!</v>
      </c>
    </row>
    <row r="93" spans="1:18" x14ac:dyDescent="0.25">
      <c r="A93" t="s">
        <v>55</v>
      </c>
      <c r="B93">
        <v>7190</v>
      </c>
      <c r="C93">
        <v>121</v>
      </c>
      <c r="D93" t="s">
        <v>14</v>
      </c>
      <c r="E93" t="s">
        <v>53</v>
      </c>
      <c r="F93" s="4" t="e">
        <f>SUMIFS('[1]TUNZ Extracted TB'!$G:$G,'[1]TUNZ Extracted TB'!$A:$A,B93,'[1]TUNZ Extracted TB'!$C:$C,C93)</f>
        <v>#VALUE!</v>
      </c>
      <c r="G93" s="4" t="e">
        <f>SUMIFS('[2]TUNZ Extracted TB'!$G:$G,'[2]TUNZ Extracted TB'!$A:$A,B93,'[2]TUNZ Extracted TB'!$C:$C,C93)</f>
        <v>#VALUE!</v>
      </c>
      <c r="H93" s="4" t="e">
        <f>SUMIFS('[3]TUNZ Extracted TB'!$G:$G,'[3]TUNZ Extracted TB'!$A:$A,B93,'[3]TUNZ Extracted TB'!$C:$C,C93)</f>
        <v>#VALUE!</v>
      </c>
      <c r="I93" s="4" t="e">
        <f>SUMIFS('[4]TUNZ Extracted TB'!$G:$G,'[4]TUNZ Extracted TB'!$A:$A,B93,'[4]TUNZ Extracted TB'!$C:$C,C93)</f>
        <v>#VALUE!</v>
      </c>
      <c r="J93" s="4" t="e">
        <f>SUMIFS('[5]TUNZ Extracted TB'!$G:$G,'[5]TUNZ Extracted TB'!$A:$A,B93,'[5]TUNZ Extracted TB'!$C:$C,C93)</f>
        <v>#VALUE!</v>
      </c>
      <c r="K93" s="4" t="e">
        <f>SUMIFS('[6]TUNZ Extracted TB'!$G:$G,'[6]TUNZ Extracted TB'!$A:$A,B93,'[6]TUNZ Extracted TB'!$C:$C,C93)</f>
        <v>#VALUE!</v>
      </c>
      <c r="L93" s="4" t="e">
        <f>SUMIFS('[7]TUNZ Extracted TB'!$G:$G,'[7]TUNZ Extracted TB'!$A:$A,B93,'[7]TUNZ Extracted TB'!$C:$C,C93)</f>
        <v>#VALUE!</v>
      </c>
      <c r="M93" s="4" t="e">
        <f>SUMIFS('[8]TUNZ Extracted TB'!$G:$G,'[8]TUNZ Extracted TB'!$A:$A,B93,'[8]TUNZ Extracted TB'!$C:$C,C93)</f>
        <v>#VALUE!</v>
      </c>
      <c r="N93" s="4" t="e">
        <f>SUMIFS('[9]TUNZ Extracted TB'!$G:$G,'[9]TUNZ Extracted TB'!$A:$A,B93,'[9]TUNZ Extracted TB'!$C:$C,C93)</f>
        <v>#VALUE!</v>
      </c>
      <c r="O93" s="4" t="e">
        <f>SUMIFS('[10]TUNZ Extracted TB'!$G:$G,'[10]TUNZ Extracted TB'!$A:$A,B93,'[10]TUNZ Extracted TB'!$C:$C,C93)</f>
        <v>#VALUE!</v>
      </c>
      <c r="P93" s="4" t="e">
        <f>SUMIFS('[11]TUNZ Extracted TB'!$G:$G,'[11]TUNZ Extracted TB'!$A:$A,B93,'[11]TUNZ Extracted TB'!$C:$C,C93)</f>
        <v>#VALUE!</v>
      </c>
      <c r="Q93" s="4" t="e">
        <f>SUMIFS('[12]TUNZ Extracted TB'!$G:$G,'[12]TUNZ Extracted TB'!$A:$A,B93,'[12]TUNZ Extracted TB'!$C:$C,C93)</f>
        <v>#VALUE!</v>
      </c>
      <c r="R93" s="4" t="e">
        <f t="shared" si="2"/>
        <v>#VALUE!</v>
      </c>
    </row>
    <row r="94" spans="1:18" x14ac:dyDescent="0.25">
      <c r="A94" t="s">
        <v>55</v>
      </c>
      <c r="B94">
        <v>7190</v>
      </c>
      <c r="C94">
        <v>122</v>
      </c>
      <c r="D94" t="s">
        <v>16</v>
      </c>
      <c r="E94" t="s">
        <v>54</v>
      </c>
      <c r="F94" s="4" t="e">
        <f>SUMIFS('[1]TUNZ Extracted TB'!$G:$G,'[1]TUNZ Extracted TB'!$A:$A,B94,'[1]TUNZ Extracted TB'!$C:$C,C94)</f>
        <v>#VALUE!</v>
      </c>
      <c r="G94" s="4" t="e">
        <f>SUMIFS('[2]TUNZ Extracted TB'!$G:$G,'[2]TUNZ Extracted TB'!$A:$A,B94,'[2]TUNZ Extracted TB'!$C:$C,C94)</f>
        <v>#VALUE!</v>
      </c>
      <c r="H94" s="4" t="e">
        <f>SUMIFS('[3]TUNZ Extracted TB'!$G:$G,'[3]TUNZ Extracted TB'!$A:$A,B94,'[3]TUNZ Extracted TB'!$C:$C,C94)</f>
        <v>#VALUE!</v>
      </c>
      <c r="I94" s="4" t="e">
        <f>SUMIFS('[4]TUNZ Extracted TB'!$G:$G,'[4]TUNZ Extracted TB'!$A:$A,B94,'[4]TUNZ Extracted TB'!$C:$C,C94)</f>
        <v>#VALUE!</v>
      </c>
      <c r="J94" s="4" t="e">
        <f>SUMIFS('[5]TUNZ Extracted TB'!$G:$G,'[5]TUNZ Extracted TB'!$A:$A,B94,'[5]TUNZ Extracted TB'!$C:$C,C94)</f>
        <v>#VALUE!</v>
      </c>
      <c r="K94" s="4" t="e">
        <f>SUMIFS('[6]TUNZ Extracted TB'!$G:$G,'[6]TUNZ Extracted TB'!$A:$A,B94,'[6]TUNZ Extracted TB'!$C:$C,C94)</f>
        <v>#VALUE!</v>
      </c>
      <c r="L94" s="4" t="e">
        <f>SUMIFS('[7]TUNZ Extracted TB'!$G:$G,'[7]TUNZ Extracted TB'!$A:$A,B94,'[7]TUNZ Extracted TB'!$C:$C,C94)</f>
        <v>#VALUE!</v>
      </c>
      <c r="M94" s="4" t="e">
        <f>SUMIFS('[8]TUNZ Extracted TB'!$G:$G,'[8]TUNZ Extracted TB'!$A:$A,B94,'[8]TUNZ Extracted TB'!$C:$C,C94)</f>
        <v>#VALUE!</v>
      </c>
      <c r="N94" s="4" t="e">
        <f>SUMIFS('[9]TUNZ Extracted TB'!$G:$G,'[9]TUNZ Extracted TB'!$A:$A,B94,'[9]TUNZ Extracted TB'!$C:$C,C94)</f>
        <v>#VALUE!</v>
      </c>
      <c r="O94" s="4" t="e">
        <f>SUMIFS('[10]TUNZ Extracted TB'!$G:$G,'[10]TUNZ Extracted TB'!$A:$A,B94,'[10]TUNZ Extracted TB'!$C:$C,C94)</f>
        <v>#VALUE!</v>
      </c>
      <c r="P94" s="4" t="e">
        <f>SUMIFS('[11]TUNZ Extracted TB'!$G:$G,'[11]TUNZ Extracted TB'!$A:$A,B94,'[11]TUNZ Extracted TB'!$C:$C,C94)</f>
        <v>#VALUE!</v>
      </c>
      <c r="Q94" s="4" t="e">
        <f>SUMIFS('[12]TUNZ Extracted TB'!$G:$G,'[12]TUNZ Extracted TB'!$A:$A,B94,'[12]TUNZ Extracted TB'!$C:$C,C94)</f>
        <v>#VALUE!</v>
      </c>
      <c r="R94" s="4" t="e">
        <f t="shared" si="2"/>
        <v>#VALUE!</v>
      </c>
    </row>
    <row r="95" spans="1:18" x14ac:dyDescent="0.25">
      <c r="A95" t="s">
        <v>55</v>
      </c>
      <c r="B95">
        <v>7190</v>
      </c>
      <c r="C95">
        <v>130</v>
      </c>
      <c r="D95" t="s">
        <v>18</v>
      </c>
      <c r="E95" t="s">
        <v>19</v>
      </c>
      <c r="F95" s="4" t="e">
        <f>SUMIFS('[1]TUNZ Extracted TB'!$G:$G,'[1]TUNZ Extracted TB'!$A:$A,B95,'[1]TUNZ Extracted TB'!$C:$C,C95)</f>
        <v>#VALUE!</v>
      </c>
      <c r="G95" s="4" t="e">
        <f>SUMIFS('[2]TUNZ Extracted TB'!$G:$G,'[2]TUNZ Extracted TB'!$A:$A,B95,'[2]TUNZ Extracted TB'!$C:$C,C95)</f>
        <v>#VALUE!</v>
      </c>
      <c r="H95" s="4" t="e">
        <f>SUMIFS('[3]TUNZ Extracted TB'!$G:$G,'[3]TUNZ Extracted TB'!$A:$A,B95,'[3]TUNZ Extracted TB'!$C:$C,C95)</f>
        <v>#VALUE!</v>
      </c>
      <c r="I95" s="4" t="e">
        <f>SUMIFS('[4]TUNZ Extracted TB'!$G:$G,'[4]TUNZ Extracted TB'!$A:$A,B95,'[4]TUNZ Extracted TB'!$C:$C,C95)</f>
        <v>#VALUE!</v>
      </c>
      <c r="J95" s="4" t="e">
        <f>SUMIFS('[5]TUNZ Extracted TB'!$G:$G,'[5]TUNZ Extracted TB'!$A:$A,B95,'[5]TUNZ Extracted TB'!$C:$C,C95)</f>
        <v>#VALUE!</v>
      </c>
      <c r="K95" s="4" t="e">
        <f>SUMIFS('[6]TUNZ Extracted TB'!$G:$G,'[6]TUNZ Extracted TB'!$A:$A,B95,'[6]TUNZ Extracted TB'!$C:$C,C95)</f>
        <v>#VALUE!</v>
      </c>
      <c r="L95" s="4" t="e">
        <f>SUMIFS('[7]TUNZ Extracted TB'!$G:$G,'[7]TUNZ Extracted TB'!$A:$A,B95,'[7]TUNZ Extracted TB'!$C:$C,C95)</f>
        <v>#VALUE!</v>
      </c>
      <c r="M95" s="4" t="e">
        <f>SUMIFS('[8]TUNZ Extracted TB'!$G:$G,'[8]TUNZ Extracted TB'!$A:$A,B95,'[8]TUNZ Extracted TB'!$C:$C,C95)</f>
        <v>#VALUE!</v>
      </c>
      <c r="N95" s="4" t="e">
        <f>SUMIFS('[9]TUNZ Extracted TB'!$G:$G,'[9]TUNZ Extracted TB'!$A:$A,B95,'[9]TUNZ Extracted TB'!$C:$C,C95)</f>
        <v>#VALUE!</v>
      </c>
      <c r="O95" s="4" t="e">
        <f>SUMIFS('[10]TUNZ Extracted TB'!$G:$G,'[10]TUNZ Extracted TB'!$A:$A,B95,'[10]TUNZ Extracted TB'!$C:$C,C95)</f>
        <v>#VALUE!</v>
      </c>
      <c r="P95" s="4" t="e">
        <f>SUMIFS('[11]TUNZ Extracted TB'!$G:$G,'[11]TUNZ Extracted TB'!$A:$A,B95,'[11]TUNZ Extracted TB'!$C:$C,C95)</f>
        <v>#VALUE!</v>
      </c>
      <c r="Q95" s="4" t="e">
        <f>SUMIFS('[12]TUNZ Extracted TB'!$G:$G,'[12]TUNZ Extracted TB'!$A:$A,B95,'[12]TUNZ Extracted TB'!$C:$C,C95)</f>
        <v>#VALUE!</v>
      </c>
      <c r="R95" s="4" t="e">
        <f t="shared" si="2"/>
        <v>#VALUE!</v>
      </c>
    </row>
    <row r="96" spans="1:18" x14ac:dyDescent="0.25">
      <c r="A96" t="s">
        <v>55</v>
      </c>
      <c r="B96">
        <v>7190</v>
      </c>
      <c r="C96">
        <v>132</v>
      </c>
      <c r="D96" t="s">
        <v>56</v>
      </c>
      <c r="E96" t="s">
        <v>57</v>
      </c>
      <c r="F96" s="4" t="e">
        <f>SUMIFS('[1]TUNZ Extracted TB'!$G:$G,'[1]TUNZ Extracted TB'!$A:$A,B96,'[1]TUNZ Extracted TB'!$C:$C,C96)</f>
        <v>#VALUE!</v>
      </c>
      <c r="G96" s="4" t="e">
        <f>SUMIFS('[2]TUNZ Extracted TB'!$G:$G,'[2]TUNZ Extracted TB'!$A:$A,B96,'[2]TUNZ Extracted TB'!$C:$C,C96)</f>
        <v>#VALUE!</v>
      </c>
      <c r="H96" s="4" t="e">
        <f>SUMIFS('[3]TUNZ Extracted TB'!$G:$G,'[3]TUNZ Extracted TB'!$A:$A,B96,'[3]TUNZ Extracted TB'!$C:$C,C96)</f>
        <v>#VALUE!</v>
      </c>
      <c r="I96" s="4" t="e">
        <f>SUMIFS('[4]TUNZ Extracted TB'!$G:$G,'[4]TUNZ Extracted TB'!$A:$A,B96,'[4]TUNZ Extracted TB'!$C:$C,C96)</f>
        <v>#VALUE!</v>
      </c>
      <c r="J96" s="4" t="e">
        <f>SUMIFS('[5]TUNZ Extracted TB'!$G:$G,'[5]TUNZ Extracted TB'!$A:$A,B96,'[5]TUNZ Extracted TB'!$C:$C,C96)</f>
        <v>#VALUE!</v>
      </c>
      <c r="K96" s="4" t="e">
        <f>SUMIFS('[6]TUNZ Extracted TB'!$G:$G,'[6]TUNZ Extracted TB'!$A:$A,B96,'[6]TUNZ Extracted TB'!$C:$C,C96)</f>
        <v>#VALUE!</v>
      </c>
      <c r="L96" s="4" t="e">
        <f>SUMIFS('[7]TUNZ Extracted TB'!$G:$G,'[7]TUNZ Extracted TB'!$A:$A,B96,'[7]TUNZ Extracted TB'!$C:$C,C96)</f>
        <v>#VALUE!</v>
      </c>
      <c r="M96" s="4" t="e">
        <f>SUMIFS('[8]TUNZ Extracted TB'!$G:$G,'[8]TUNZ Extracted TB'!$A:$A,B96,'[8]TUNZ Extracted TB'!$C:$C,C96)</f>
        <v>#VALUE!</v>
      </c>
      <c r="N96" s="4" t="e">
        <f>SUMIFS('[9]TUNZ Extracted TB'!$G:$G,'[9]TUNZ Extracted TB'!$A:$A,B96,'[9]TUNZ Extracted TB'!$C:$C,C96)</f>
        <v>#VALUE!</v>
      </c>
      <c r="O96" s="4" t="e">
        <f>SUMIFS('[10]TUNZ Extracted TB'!$G:$G,'[10]TUNZ Extracted TB'!$A:$A,B96,'[10]TUNZ Extracted TB'!$C:$C,C96)</f>
        <v>#VALUE!</v>
      </c>
      <c r="P96" s="4" t="e">
        <f>SUMIFS('[11]TUNZ Extracted TB'!$G:$G,'[11]TUNZ Extracted TB'!$A:$A,B96,'[11]TUNZ Extracted TB'!$C:$C,C96)</f>
        <v>#VALUE!</v>
      </c>
      <c r="Q96" s="4" t="e">
        <f>SUMIFS('[12]TUNZ Extracted TB'!$G:$G,'[12]TUNZ Extracted TB'!$A:$A,B96,'[12]TUNZ Extracted TB'!$C:$C,C96)</f>
        <v>#VALUE!</v>
      </c>
      <c r="R96" s="4" t="e">
        <f t="shared" si="2"/>
        <v>#VALUE!</v>
      </c>
    </row>
    <row r="97" spans="1:18" x14ac:dyDescent="0.25">
      <c r="A97" t="s">
        <v>55</v>
      </c>
      <c r="B97">
        <v>7190</v>
      </c>
      <c r="C97">
        <v>140</v>
      </c>
      <c r="D97" t="s">
        <v>20</v>
      </c>
      <c r="E97" t="s">
        <v>21</v>
      </c>
      <c r="F97" s="4" t="e">
        <f>SUMIFS('[1]TUNZ Extracted TB'!$G:$G,'[1]TUNZ Extracted TB'!$A:$A,B97,'[1]TUNZ Extracted TB'!$C:$C,C97)</f>
        <v>#VALUE!</v>
      </c>
      <c r="G97" s="4" t="e">
        <f>SUMIFS('[2]TUNZ Extracted TB'!$G:$G,'[2]TUNZ Extracted TB'!$A:$A,B97,'[2]TUNZ Extracted TB'!$C:$C,C97)</f>
        <v>#VALUE!</v>
      </c>
      <c r="H97" s="4" t="e">
        <f>SUMIFS('[3]TUNZ Extracted TB'!$G:$G,'[3]TUNZ Extracted TB'!$A:$A,B97,'[3]TUNZ Extracted TB'!$C:$C,C97)</f>
        <v>#VALUE!</v>
      </c>
      <c r="I97" s="4" t="e">
        <f>SUMIFS('[4]TUNZ Extracted TB'!$G:$G,'[4]TUNZ Extracted TB'!$A:$A,B97,'[4]TUNZ Extracted TB'!$C:$C,C97)</f>
        <v>#VALUE!</v>
      </c>
      <c r="J97" s="4" t="e">
        <f>SUMIFS('[5]TUNZ Extracted TB'!$G:$G,'[5]TUNZ Extracted TB'!$A:$A,B97,'[5]TUNZ Extracted TB'!$C:$C,C97)</f>
        <v>#VALUE!</v>
      </c>
      <c r="K97" s="4" t="e">
        <f>SUMIFS('[6]TUNZ Extracted TB'!$G:$G,'[6]TUNZ Extracted TB'!$A:$A,B97,'[6]TUNZ Extracted TB'!$C:$C,C97)</f>
        <v>#VALUE!</v>
      </c>
      <c r="L97" s="4" t="e">
        <f>SUMIFS('[7]TUNZ Extracted TB'!$G:$G,'[7]TUNZ Extracted TB'!$A:$A,B97,'[7]TUNZ Extracted TB'!$C:$C,C97)</f>
        <v>#VALUE!</v>
      </c>
      <c r="M97" s="4" t="e">
        <f>SUMIFS('[8]TUNZ Extracted TB'!$G:$G,'[8]TUNZ Extracted TB'!$A:$A,B97,'[8]TUNZ Extracted TB'!$C:$C,C97)</f>
        <v>#VALUE!</v>
      </c>
      <c r="N97" s="4" t="e">
        <f>SUMIFS('[9]TUNZ Extracted TB'!$G:$G,'[9]TUNZ Extracted TB'!$A:$A,B97,'[9]TUNZ Extracted TB'!$C:$C,C97)</f>
        <v>#VALUE!</v>
      </c>
      <c r="O97" s="4" t="e">
        <f>SUMIFS('[10]TUNZ Extracted TB'!$G:$G,'[10]TUNZ Extracted TB'!$A:$A,B97,'[10]TUNZ Extracted TB'!$C:$C,C97)</f>
        <v>#VALUE!</v>
      </c>
      <c r="P97" s="4" t="e">
        <f>SUMIFS('[11]TUNZ Extracted TB'!$G:$G,'[11]TUNZ Extracted TB'!$A:$A,B97,'[11]TUNZ Extracted TB'!$C:$C,C97)</f>
        <v>#VALUE!</v>
      </c>
      <c r="Q97" s="4" t="e">
        <f>SUMIFS('[12]TUNZ Extracted TB'!$G:$G,'[12]TUNZ Extracted TB'!$A:$A,B97,'[12]TUNZ Extracted TB'!$C:$C,C97)</f>
        <v>#VALUE!</v>
      </c>
      <c r="R97" s="4" t="e">
        <f t="shared" si="2"/>
        <v>#VALUE!</v>
      </c>
    </row>
    <row r="98" spans="1:18" x14ac:dyDescent="0.25">
      <c r="A98" t="s">
        <v>55</v>
      </c>
      <c r="B98">
        <v>7190</v>
      </c>
      <c r="C98">
        <v>142</v>
      </c>
      <c r="D98" t="s">
        <v>22</v>
      </c>
      <c r="E98" t="s">
        <v>23</v>
      </c>
      <c r="F98" s="4" t="e">
        <f>SUMIFS('[1]TUNZ Extracted TB'!$G:$G,'[1]TUNZ Extracted TB'!$A:$A,B98,'[1]TUNZ Extracted TB'!$C:$C,C98)</f>
        <v>#VALUE!</v>
      </c>
      <c r="G98" s="4" t="e">
        <f>SUMIFS('[2]TUNZ Extracted TB'!$G:$G,'[2]TUNZ Extracted TB'!$A:$A,B98,'[2]TUNZ Extracted TB'!$C:$C,C98)</f>
        <v>#VALUE!</v>
      </c>
      <c r="H98" s="4" t="e">
        <f>SUMIFS('[3]TUNZ Extracted TB'!$G:$G,'[3]TUNZ Extracted TB'!$A:$A,B98,'[3]TUNZ Extracted TB'!$C:$C,C98)</f>
        <v>#VALUE!</v>
      </c>
      <c r="I98" s="4" t="e">
        <f>SUMIFS('[4]TUNZ Extracted TB'!$G:$G,'[4]TUNZ Extracted TB'!$A:$A,B98,'[4]TUNZ Extracted TB'!$C:$C,C98)</f>
        <v>#VALUE!</v>
      </c>
      <c r="J98" s="4" t="e">
        <f>SUMIFS('[5]TUNZ Extracted TB'!$G:$G,'[5]TUNZ Extracted TB'!$A:$A,B98,'[5]TUNZ Extracted TB'!$C:$C,C98)</f>
        <v>#VALUE!</v>
      </c>
      <c r="K98" s="4" t="e">
        <f>SUMIFS('[6]TUNZ Extracted TB'!$G:$G,'[6]TUNZ Extracted TB'!$A:$A,B98,'[6]TUNZ Extracted TB'!$C:$C,C98)</f>
        <v>#VALUE!</v>
      </c>
      <c r="L98" s="4" t="e">
        <f>SUMIFS('[7]TUNZ Extracted TB'!$G:$G,'[7]TUNZ Extracted TB'!$A:$A,B98,'[7]TUNZ Extracted TB'!$C:$C,C98)</f>
        <v>#VALUE!</v>
      </c>
      <c r="M98" s="4" t="e">
        <f>SUMIFS('[8]TUNZ Extracted TB'!$G:$G,'[8]TUNZ Extracted TB'!$A:$A,B98,'[8]TUNZ Extracted TB'!$C:$C,C98)</f>
        <v>#VALUE!</v>
      </c>
      <c r="N98" s="4" t="e">
        <f>SUMIFS('[9]TUNZ Extracted TB'!$G:$G,'[9]TUNZ Extracted TB'!$A:$A,B98,'[9]TUNZ Extracted TB'!$C:$C,C98)</f>
        <v>#VALUE!</v>
      </c>
      <c r="O98" s="4" t="e">
        <f>SUMIFS('[10]TUNZ Extracted TB'!$G:$G,'[10]TUNZ Extracted TB'!$A:$A,B98,'[10]TUNZ Extracted TB'!$C:$C,C98)</f>
        <v>#VALUE!</v>
      </c>
      <c r="P98" s="4" t="e">
        <f>SUMIFS('[11]TUNZ Extracted TB'!$G:$G,'[11]TUNZ Extracted TB'!$A:$A,B98,'[11]TUNZ Extracted TB'!$C:$C,C98)</f>
        <v>#VALUE!</v>
      </c>
      <c r="Q98" s="4" t="e">
        <f>SUMIFS('[12]TUNZ Extracted TB'!$G:$G,'[12]TUNZ Extracted TB'!$A:$A,B98,'[12]TUNZ Extracted TB'!$C:$C,C98)</f>
        <v>#VALUE!</v>
      </c>
      <c r="R98" s="4" t="e">
        <f t="shared" si="2"/>
        <v>#VALUE!</v>
      </c>
    </row>
    <row r="99" spans="1:18" x14ac:dyDescent="0.25">
      <c r="A99" t="s">
        <v>55</v>
      </c>
      <c r="B99">
        <v>7190</v>
      </c>
      <c r="C99">
        <v>147</v>
      </c>
      <c r="D99" t="s">
        <v>20</v>
      </c>
      <c r="E99" t="s">
        <v>21</v>
      </c>
      <c r="F99" s="4" t="e">
        <f>SUMIFS('[1]TUNZ Extracted TB'!$G:$G,'[1]TUNZ Extracted TB'!$A:$A,B99,'[1]TUNZ Extracted TB'!$C:$C,C99)</f>
        <v>#VALUE!</v>
      </c>
      <c r="G99" s="4" t="e">
        <f>SUMIFS('[2]TUNZ Extracted TB'!$G:$G,'[2]TUNZ Extracted TB'!$A:$A,B99,'[2]TUNZ Extracted TB'!$C:$C,C99)</f>
        <v>#VALUE!</v>
      </c>
      <c r="H99" s="4" t="e">
        <f>SUMIFS('[3]TUNZ Extracted TB'!$G:$G,'[3]TUNZ Extracted TB'!$A:$A,B99,'[3]TUNZ Extracted TB'!$C:$C,C99)</f>
        <v>#VALUE!</v>
      </c>
      <c r="I99" s="4" t="e">
        <f>SUMIFS('[4]TUNZ Extracted TB'!$G:$G,'[4]TUNZ Extracted TB'!$A:$A,B99,'[4]TUNZ Extracted TB'!$C:$C,C99)</f>
        <v>#VALUE!</v>
      </c>
      <c r="J99" s="4" t="e">
        <f>SUMIFS('[5]TUNZ Extracted TB'!$G:$G,'[5]TUNZ Extracted TB'!$A:$A,B99,'[5]TUNZ Extracted TB'!$C:$C,C99)</f>
        <v>#VALUE!</v>
      </c>
      <c r="K99" s="4" t="e">
        <f>SUMIFS('[6]TUNZ Extracted TB'!$G:$G,'[6]TUNZ Extracted TB'!$A:$A,B99,'[6]TUNZ Extracted TB'!$C:$C,C99)</f>
        <v>#VALUE!</v>
      </c>
      <c r="L99" s="4" t="e">
        <f>SUMIFS('[7]TUNZ Extracted TB'!$G:$G,'[7]TUNZ Extracted TB'!$A:$A,B99,'[7]TUNZ Extracted TB'!$C:$C,C99)</f>
        <v>#VALUE!</v>
      </c>
      <c r="M99" s="4" t="e">
        <f>SUMIFS('[8]TUNZ Extracted TB'!$G:$G,'[8]TUNZ Extracted TB'!$A:$A,B99,'[8]TUNZ Extracted TB'!$C:$C,C99)</f>
        <v>#VALUE!</v>
      </c>
      <c r="N99" s="4" t="e">
        <f>SUMIFS('[9]TUNZ Extracted TB'!$G:$G,'[9]TUNZ Extracted TB'!$A:$A,B99,'[9]TUNZ Extracted TB'!$C:$C,C99)</f>
        <v>#VALUE!</v>
      </c>
      <c r="O99" s="4" t="e">
        <f>SUMIFS('[10]TUNZ Extracted TB'!$G:$G,'[10]TUNZ Extracted TB'!$A:$A,B99,'[10]TUNZ Extracted TB'!$C:$C,C99)</f>
        <v>#VALUE!</v>
      </c>
      <c r="P99" s="4" t="e">
        <f>SUMIFS('[11]TUNZ Extracted TB'!$G:$G,'[11]TUNZ Extracted TB'!$A:$A,B99,'[11]TUNZ Extracted TB'!$C:$C,C99)</f>
        <v>#VALUE!</v>
      </c>
      <c r="Q99" s="4" t="e">
        <f>SUMIFS('[12]TUNZ Extracted TB'!$G:$G,'[12]TUNZ Extracted TB'!$A:$A,B99,'[12]TUNZ Extracted TB'!$C:$C,C99)</f>
        <v>#VALUE!</v>
      </c>
      <c r="R99" s="4" t="e">
        <f t="shared" si="2"/>
        <v>#VALUE!</v>
      </c>
    </row>
    <row r="100" spans="1:18" x14ac:dyDescent="0.25">
      <c r="A100" t="s">
        <v>55</v>
      </c>
      <c r="B100">
        <v>7190</v>
      </c>
      <c r="C100">
        <v>150</v>
      </c>
      <c r="D100" t="s">
        <v>24</v>
      </c>
      <c r="E100" t="s">
        <v>25</v>
      </c>
      <c r="F100" s="4" t="e">
        <f>SUMIFS('[1]TUNZ Extracted TB'!$G:$G,'[1]TUNZ Extracted TB'!$A:$A,B100,'[1]TUNZ Extracted TB'!$C:$C,C100)</f>
        <v>#VALUE!</v>
      </c>
      <c r="G100" s="4" t="e">
        <f>SUMIFS('[2]TUNZ Extracted TB'!$G:$G,'[2]TUNZ Extracted TB'!$A:$A,B100,'[2]TUNZ Extracted TB'!$C:$C,C100)</f>
        <v>#VALUE!</v>
      </c>
      <c r="H100" s="4" t="e">
        <f>SUMIFS('[3]TUNZ Extracted TB'!$G:$G,'[3]TUNZ Extracted TB'!$A:$A,B100,'[3]TUNZ Extracted TB'!$C:$C,C100)</f>
        <v>#VALUE!</v>
      </c>
      <c r="I100" s="4" t="e">
        <f>SUMIFS('[4]TUNZ Extracted TB'!$G:$G,'[4]TUNZ Extracted TB'!$A:$A,B100,'[4]TUNZ Extracted TB'!$C:$C,C100)</f>
        <v>#VALUE!</v>
      </c>
      <c r="J100" s="4" t="e">
        <f>SUMIFS('[5]TUNZ Extracted TB'!$G:$G,'[5]TUNZ Extracted TB'!$A:$A,B100,'[5]TUNZ Extracted TB'!$C:$C,C100)</f>
        <v>#VALUE!</v>
      </c>
      <c r="K100" s="4" t="e">
        <f>SUMIFS('[6]TUNZ Extracted TB'!$G:$G,'[6]TUNZ Extracted TB'!$A:$A,B100,'[6]TUNZ Extracted TB'!$C:$C,C100)</f>
        <v>#VALUE!</v>
      </c>
      <c r="L100" s="4" t="e">
        <f>SUMIFS('[7]TUNZ Extracted TB'!$G:$G,'[7]TUNZ Extracted TB'!$A:$A,B100,'[7]TUNZ Extracted TB'!$C:$C,C100)</f>
        <v>#VALUE!</v>
      </c>
      <c r="M100" s="4" t="e">
        <f>SUMIFS('[8]TUNZ Extracted TB'!$G:$G,'[8]TUNZ Extracted TB'!$A:$A,B100,'[8]TUNZ Extracted TB'!$C:$C,C100)</f>
        <v>#VALUE!</v>
      </c>
      <c r="N100" s="4" t="e">
        <f>SUMIFS('[9]TUNZ Extracted TB'!$G:$G,'[9]TUNZ Extracted TB'!$A:$A,B100,'[9]TUNZ Extracted TB'!$C:$C,C100)</f>
        <v>#VALUE!</v>
      </c>
      <c r="O100" s="4" t="e">
        <f>SUMIFS('[10]TUNZ Extracted TB'!$G:$G,'[10]TUNZ Extracted TB'!$A:$A,B100,'[10]TUNZ Extracted TB'!$C:$C,C100)</f>
        <v>#VALUE!</v>
      </c>
      <c r="P100" s="4" t="e">
        <f>SUMIFS('[11]TUNZ Extracted TB'!$G:$G,'[11]TUNZ Extracted TB'!$A:$A,B100,'[11]TUNZ Extracted TB'!$C:$C,C100)</f>
        <v>#VALUE!</v>
      </c>
      <c r="Q100" s="4" t="e">
        <f>SUMIFS('[12]TUNZ Extracted TB'!$G:$G,'[12]TUNZ Extracted TB'!$A:$A,B100,'[12]TUNZ Extracted TB'!$C:$C,C100)</f>
        <v>#VALUE!</v>
      </c>
      <c r="R100" s="4" t="e">
        <f t="shared" si="2"/>
        <v>#VALUE!</v>
      </c>
    </row>
    <row r="101" spans="1:18" x14ac:dyDescent="0.25">
      <c r="A101" t="s">
        <v>55</v>
      </c>
      <c r="B101">
        <v>7190</v>
      </c>
      <c r="C101">
        <v>160</v>
      </c>
      <c r="D101" t="s">
        <v>26</v>
      </c>
      <c r="E101" t="s">
        <v>27</v>
      </c>
      <c r="F101" s="4" t="e">
        <f>SUMIFS('[1]TUNZ Extracted TB'!$G:$G,'[1]TUNZ Extracted TB'!$A:$A,B101,'[1]TUNZ Extracted TB'!$C:$C,C101)</f>
        <v>#VALUE!</v>
      </c>
      <c r="G101" s="4" t="e">
        <f>SUMIFS('[2]TUNZ Extracted TB'!$G:$G,'[2]TUNZ Extracted TB'!$A:$A,B101,'[2]TUNZ Extracted TB'!$C:$C,C101)</f>
        <v>#VALUE!</v>
      </c>
      <c r="H101" s="4" t="e">
        <f>SUMIFS('[3]TUNZ Extracted TB'!$G:$G,'[3]TUNZ Extracted TB'!$A:$A,B101,'[3]TUNZ Extracted TB'!$C:$C,C101)</f>
        <v>#VALUE!</v>
      </c>
      <c r="I101" s="4" t="e">
        <f>SUMIFS('[4]TUNZ Extracted TB'!$G:$G,'[4]TUNZ Extracted TB'!$A:$A,B101,'[4]TUNZ Extracted TB'!$C:$C,C101)</f>
        <v>#VALUE!</v>
      </c>
      <c r="J101" s="4" t="e">
        <f>SUMIFS('[5]TUNZ Extracted TB'!$G:$G,'[5]TUNZ Extracted TB'!$A:$A,B101,'[5]TUNZ Extracted TB'!$C:$C,C101)</f>
        <v>#VALUE!</v>
      </c>
      <c r="K101" s="4" t="e">
        <f>SUMIFS('[6]TUNZ Extracted TB'!$G:$G,'[6]TUNZ Extracted TB'!$A:$A,B101,'[6]TUNZ Extracted TB'!$C:$C,C101)</f>
        <v>#VALUE!</v>
      </c>
      <c r="L101" s="4" t="e">
        <f>SUMIFS('[7]TUNZ Extracted TB'!$G:$G,'[7]TUNZ Extracted TB'!$A:$A,B101,'[7]TUNZ Extracted TB'!$C:$C,C101)</f>
        <v>#VALUE!</v>
      </c>
      <c r="M101" s="4" t="e">
        <f>SUMIFS('[8]TUNZ Extracted TB'!$G:$G,'[8]TUNZ Extracted TB'!$A:$A,B101,'[8]TUNZ Extracted TB'!$C:$C,C101)</f>
        <v>#VALUE!</v>
      </c>
      <c r="N101" s="4" t="e">
        <f>SUMIFS('[9]TUNZ Extracted TB'!$G:$G,'[9]TUNZ Extracted TB'!$A:$A,B101,'[9]TUNZ Extracted TB'!$C:$C,C101)</f>
        <v>#VALUE!</v>
      </c>
      <c r="O101" s="4" t="e">
        <f>SUMIFS('[10]TUNZ Extracted TB'!$G:$G,'[10]TUNZ Extracted TB'!$A:$A,B101,'[10]TUNZ Extracted TB'!$C:$C,C101)</f>
        <v>#VALUE!</v>
      </c>
      <c r="P101" s="4" t="e">
        <f>SUMIFS('[11]TUNZ Extracted TB'!$G:$G,'[11]TUNZ Extracted TB'!$A:$A,B101,'[11]TUNZ Extracted TB'!$C:$C,C101)</f>
        <v>#VALUE!</v>
      </c>
      <c r="Q101" s="4" t="e">
        <f>SUMIFS('[12]TUNZ Extracted TB'!$G:$G,'[12]TUNZ Extracted TB'!$A:$A,B101,'[12]TUNZ Extracted TB'!$C:$C,C101)</f>
        <v>#VALUE!</v>
      </c>
      <c r="R101" s="4" t="e">
        <f t="shared" si="2"/>
        <v>#VALUE!</v>
      </c>
    </row>
    <row r="102" spans="1:18" x14ac:dyDescent="0.25">
      <c r="A102" t="s">
        <v>55</v>
      </c>
      <c r="B102">
        <v>7190</v>
      </c>
      <c r="C102">
        <v>162</v>
      </c>
      <c r="D102" t="s">
        <v>28</v>
      </c>
      <c r="E102" t="s">
        <v>29</v>
      </c>
      <c r="F102" s="4" t="e">
        <f>SUMIFS('[1]TUNZ Extracted TB'!$G:$G,'[1]TUNZ Extracted TB'!$A:$A,B102,'[1]TUNZ Extracted TB'!$C:$C,C102)</f>
        <v>#VALUE!</v>
      </c>
      <c r="G102" s="4" t="e">
        <f>SUMIFS('[2]TUNZ Extracted TB'!$G:$G,'[2]TUNZ Extracted TB'!$A:$A,B102,'[2]TUNZ Extracted TB'!$C:$C,C102)</f>
        <v>#VALUE!</v>
      </c>
      <c r="H102" s="4" t="e">
        <f>SUMIFS('[3]TUNZ Extracted TB'!$G:$G,'[3]TUNZ Extracted TB'!$A:$A,B102,'[3]TUNZ Extracted TB'!$C:$C,C102)</f>
        <v>#VALUE!</v>
      </c>
      <c r="I102" s="4" t="e">
        <f>SUMIFS('[4]TUNZ Extracted TB'!$G:$G,'[4]TUNZ Extracted TB'!$A:$A,B102,'[4]TUNZ Extracted TB'!$C:$C,C102)</f>
        <v>#VALUE!</v>
      </c>
      <c r="J102" s="4" t="e">
        <f>SUMIFS('[5]TUNZ Extracted TB'!$G:$G,'[5]TUNZ Extracted TB'!$A:$A,B102,'[5]TUNZ Extracted TB'!$C:$C,C102)</f>
        <v>#VALUE!</v>
      </c>
      <c r="K102" s="4" t="e">
        <f>SUMIFS('[6]TUNZ Extracted TB'!$G:$G,'[6]TUNZ Extracted TB'!$A:$A,B102,'[6]TUNZ Extracted TB'!$C:$C,C102)</f>
        <v>#VALUE!</v>
      </c>
      <c r="L102" s="4" t="e">
        <f>SUMIFS('[7]TUNZ Extracted TB'!$G:$G,'[7]TUNZ Extracted TB'!$A:$A,B102,'[7]TUNZ Extracted TB'!$C:$C,C102)</f>
        <v>#VALUE!</v>
      </c>
      <c r="M102" s="4" t="e">
        <f>SUMIFS('[8]TUNZ Extracted TB'!$G:$G,'[8]TUNZ Extracted TB'!$A:$A,B102,'[8]TUNZ Extracted TB'!$C:$C,C102)</f>
        <v>#VALUE!</v>
      </c>
      <c r="N102" s="4" t="e">
        <f>SUMIFS('[9]TUNZ Extracted TB'!$G:$G,'[9]TUNZ Extracted TB'!$A:$A,B102,'[9]TUNZ Extracted TB'!$C:$C,C102)</f>
        <v>#VALUE!</v>
      </c>
      <c r="O102" s="4" t="e">
        <f>SUMIFS('[10]TUNZ Extracted TB'!$G:$G,'[10]TUNZ Extracted TB'!$A:$A,B102,'[10]TUNZ Extracted TB'!$C:$C,C102)</f>
        <v>#VALUE!</v>
      </c>
      <c r="P102" s="4" t="e">
        <f>SUMIFS('[11]TUNZ Extracted TB'!$G:$G,'[11]TUNZ Extracted TB'!$A:$A,B102,'[11]TUNZ Extracted TB'!$C:$C,C102)</f>
        <v>#VALUE!</v>
      </c>
      <c r="Q102" s="4" t="e">
        <f>SUMIFS('[12]TUNZ Extracted TB'!$G:$G,'[12]TUNZ Extracted TB'!$A:$A,B102,'[12]TUNZ Extracted TB'!$C:$C,C102)</f>
        <v>#VALUE!</v>
      </c>
      <c r="R102" s="4" t="e">
        <f t="shared" si="2"/>
        <v>#VALUE!</v>
      </c>
    </row>
    <row r="103" spans="1:18" x14ac:dyDescent="0.25">
      <c r="A103" t="s">
        <v>55</v>
      </c>
      <c r="B103">
        <v>7190</v>
      </c>
      <c r="C103">
        <v>170</v>
      </c>
      <c r="D103" t="s">
        <v>58</v>
      </c>
      <c r="E103" t="s">
        <v>59</v>
      </c>
      <c r="F103" s="4" t="e">
        <f>SUMIFS('[1]TUNZ Extracted TB'!$G:$G,'[1]TUNZ Extracted TB'!$A:$A,B103,'[1]TUNZ Extracted TB'!$C:$C,C103)</f>
        <v>#VALUE!</v>
      </c>
      <c r="G103" s="4" t="e">
        <f>SUMIFS('[2]TUNZ Extracted TB'!$G:$G,'[2]TUNZ Extracted TB'!$A:$A,B103,'[2]TUNZ Extracted TB'!$C:$C,C103)</f>
        <v>#VALUE!</v>
      </c>
      <c r="H103" s="4" t="e">
        <f>SUMIFS('[3]TUNZ Extracted TB'!$G:$G,'[3]TUNZ Extracted TB'!$A:$A,B103,'[3]TUNZ Extracted TB'!$C:$C,C103)</f>
        <v>#VALUE!</v>
      </c>
      <c r="I103" s="4" t="e">
        <f>SUMIFS('[4]TUNZ Extracted TB'!$G:$G,'[4]TUNZ Extracted TB'!$A:$A,B103,'[4]TUNZ Extracted TB'!$C:$C,C103)</f>
        <v>#VALUE!</v>
      </c>
      <c r="J103" s="4" t="e">
        <f>SUMIFS('[5]TUNZ Extracted TB'!$G:$G,'[5]TUNZ Extracted TB'!$A:$A,B103,'[5]TUNZ Extracted TB'!$C:$C,C103)</f>
        <v>#VALUE!</v>
      </c>
      <c r="K103" s="4" t="e">
        <f>SUMIFS('[6]TUNZ Extracted TB'!$G:$G,'[6]TUNZ Extracted TB'!$A:$A,B103,'[6]TUNZ Extracted TB'!$C:$C,C103)</f>
        <v>#VALUE!</v>
      </c>
      <c r="L103" s="4" t="e">
        <f>SUMIFS('[7]TUNZ Extracted TB'!$G:$G,'[7]TUNZ Extracted TB'!$A:$A,B103,'[7]TUNZ Extracted TB'!$C:$C,C103)</f>
        <v>#VALUE!</v>
      </c>
      <c r="M103" s="4" t="e">
        <f>SUMIFS('[8]TUNZ Extracted TB'!$G:$G,'[8]TUNZ Extracted TB'!$A:$A,B103,'[8]TUNZ Extracted TB'!$C:$C,C103)</f>
        <v>#VALUE!</v>
      </c>
      <c r="N103" s="4" t="e">
        <f>SUMIFS('[9]TUNZ Extracted TB'!$G:$G,'[9]TUNZ Extracted TB'!$A:$A,B103,'[9]TUNZ Extracted TB'!$C:$C,C103)</f>
        <v>#VALUE!</v>
      </c>
      <c r="O103" s="4" t="e">
        <f>SUMIFS('[10]TUNZ Extracted TB'!$G:$G,'[10]TUNZ Extracted TB'!$A:$A,B103,'[10]TUNZ Extracted TB'!$C:$C,C103)</f>
        <v>#VALUE!</v>
      </c>
      <c r="P103" s="4" t="e">
        <f>SUMIFS('[11]TUNZ Extracted TB'!$G:$G,'[11]TUNZ Extracted TB'!$A:$A,B103,'[11]TUNZ Extracted TB'!$C:$C,C103)</f>
        <v>#VALUE!</v>
      </c>
      <c r="Q103" s="4" t="e">
        <f>SUMIFS('[12]TUNZ Extracted TB'!$G:$G,'[12]TUNZ Extracted TB'!$A:$A,B103,'[12]TUNZ Extracted TB'!$C:$C,C103)</f>
        <v>#VALUE!</v>
      </c>
      <c r="R103" s="4" t="e">
        <f t="shared" si="2"/>
        <v>#VALUE!</v>
      </c>
    </row>
    <row r="104" spans="1:18" x14ac:dyDescent="0.25">
      <c r="A104" t="s">
        <v>55</v>
      </c>
      <c r="B104">
        <v>7190</v>
      </c>
      <c r="C104">
        <v>210</v>
      </c>
      <c r="D104" t="s">
        <v>10</v>
      </c>
      <c r="E104" t="s">
        <v>51</v>
      </c>
      <c r="F104" s="4" t="e">
        <f>SUMIFS('[1]TUNZ Extracted TB'!$G:$G,'[1]TUNZ Extracted TB'!$A:$A,B104,'[1]TUNZ Extracted TB'!$C:$C,C104)</f>
        <v>#VALUE!</v>
      </c>
      <c r="G104" s="4" t="e">
        <f>SUMIFS('[2]TUNZ Extracted TB'!$G:$G,'[2]TUNZ Extracted TB'!$A:$A,B104,'[2]TUNZ Extracted TB'!$C:$C,C104)</f>
        <v>#VALUE!</v>
      </c>
      <c r="H104" s="4" t="e">
        <f>SUMIFS('[3]TUNZ Extracted TB'!$G:$G,'[3]TUNZ Extracted TB'!$A:$A,B104,'[3]TUNZ Extracted TB'!$C:$C,C104)</f>
        <v>#VALUE!</v>
      </c>
      <c r="I104" s="4" t="e">
        <f>SUMIFS('[4]TUNZ Extracted TB'!$G:$G,'[4]TUNZ Extracted TB'!$A:$A,B104,'[4]TUNZ Extracted TB'!$C:$C,C104)</f>
        <v>#VALUE!</v>
      </c>
      <c r="J104" s="4" t="e">
        <f>SUMIFS('[5]TUNZ Extracted TB'!$G:$G,'[5]TUNZ Extracted TB'!$A:$A,B104,'[5]TUNZ Extracted TB'!$C:$C,C104)</f>
        <v>#VALUE!</v>
      </c>
      <c r="K104" s="4" t="e">
        <f>SUMIFS('[6]TUNZ Extracted TB'!$G:$G,'[6]TUNZ Extracted TB'!$A:$A,B104,'[6]TUNZ Extracted TB'!$C:$C,C104)</f>
        <v>#VALUE!</v>
      </c>
      <c r="L104" s="4" t="e">
        <f>SUMIFS('[7]TUNZ Extracted TB'!$G:$G,'[7]TUNZ Extracted TB'!$A:$A,B104,'[7]TUNZ Extracted TB'!$C:$C,C104)</f>
        <v>#VALUE!</v>
      </c>
      <c r="M104" s="4" t="e">
        <f>SUMIFS('[8]TUNZ Extracted TB'!$G:$G,'[8]TUNZ Extracted TB'!$A:$A,B104,'[8]TUNZ Extracted TB'!$C:$C,C104)</f>
        <v>#VALUE!</v>
      </c>
      <c r="N104" s="4" t="e">
        <f>SUMIFS('[9]TUNZ Extracted TB'!$G:$G,'[9]TUNZ Extracted TB'!$A:$A,B104,'[9]TUNZ Extracted TB'!$C:$C,C104)</f>
        <v>#VALUE!</v>
      </c>
      <c r="O104" s="4" t="e">
        <f>SUMIFS('[10]TUNZ Extracted TB'!$G:$G,'[10]TUNZ Extracted TB'!$A:$A,B104,'[10]TUNZ Extracted TB'!$C:$C,C104)</f>
        <v>#VALUE!</v>
      </c>
      <c r="P104" s="4" t="e">
        <f>SUMIFS('[11]TUNZ Extracted TB'!$G:$G,'[11]TUNZ Extracted TB'!$A:$A,B104,'[11]TUNZ Extracted TB'!$C:$C,C104)</f>
        <v>#VALUE!</v>
      </c>
      <c r="Q104" s="4" t="e">
        <f>SUMIFS('[12]TUNZ Extracted TB'!$G:$G,'[12]TUNZ Extracted TB'!$A:$A,B104,'[12]TUNZ Extracted TB'!$C:$C,C104)</f>
        <v>#VALUE!</v>
      </c>
      <c r="R104" s="4" t="e">
        <f t="shared" si="2"/>
        <v>#VALUE!</v>
      </c>
    </row>
    <row r="105" spans="1:18" x14ac:dyDescent="0.25">
      <c r="A105" t="s">
        <v>55</v>
      </c>
      <c r="B105">
        <v>7190</v>
      </c>
      <c r="C105">
        <v>220</v>
      </c>
      <c r="D105" t="s">
        <v>14</v>
      </c>
      <c r="E105" t="s">
        <v>53</v>
      </c>
      <c r="F105" s="4" t="e">
        <f>SUMIFS('[1]TUNZ Extracted TB'!$G:$G,'[1]TUNZ Extracted TB'!$A:$A,B105,'[1]TUNZ Extracted TB'!$C:$C,C105)</f>
        <v>#VALUE!</v>
      </c>
      <c r="G105" s="4" t="e">
        <f>SUMIFS('[2]TUNZ Extracted TB'!$G:$G,'[2]TUNZ Extracted TB'!$A:$A,B105,'[2]TUNZ Extracted TB'!$C:$C,C105)</f>
        <v>#VALUE!</v>
      </c>
      <c r="H105" s="4" t="e">
        <f>SUMIFS('[3]TUNZ Extracted TB'!$G:$G,'[3]TUNZ Extracted TB'!$A:$A,B105,'[3]TUNZ Extracted TB'!$C:$C,C105)</f>
        <v>#VALUE!</v>
      </c>
      <c r="I105" s="4" t="e">
        <f>SUMIFS('[4]TUNZ Extracted TB'!$G:$G,'[4]TUNZ Extracted TB'!$A:$A,B105,'[4]TUNZ Extracted TB'!$C:$C,C105)</f>
        <v>#VALUE!</v>
      </c>
      <c r="J105" s="4" t="e">
        <f>SUMIFS('[5]TUNZ Extracted TB'!$G:$G,'[5]TUNZ Extracted TB'!$A:$A,B105,'[5]TUNZ Extracted TB'!$C:$C,C105)</f>
        <v>#VALUE!</v>
      </c>
      <c r="K105" s="4" t="e">
        <f>SUMIFS('[6]TUNZ Extracted TB'!$G:$G,'[6]TUNZ Extracted TB'!$A:$A,B105,'[6]TUNZ Extracted TB'!$C:$C,C105)</f>
        <v>#VALUE!</v>
      </c>
      <c r="L105" s="4" t="e">
        <f>SUMIFS('[7]TUNZ Extracted TB'!$G:$G,'[7]TUNZ Extracted TB'!$A:$A,B105,'[7]TUNZ Extracted TB'!$C:$C,C105)</f>
        <v>#VALUE!</v>
      </c>
      <c r="M105" s="4" t="e">
        <f>SUMIFS('[8]TUNZ Extracted TB'!$G:$G,'[8]TUNZ Extracted TB'!$A:$A,B105,'[8]TUNZ Extracted TB'!$C:$C,C105)</f>
        <v>#VALUE!</v>
      </c>
      <c r="N105" s="4" t="e">
        <f>SUMIFS('[9]TUNZ Extracted TB'!$G:$G,'[9]TUNZ Extracted TB'!$A:$A,B105,'[9]TUNZ Extracted TB'!$C:$C,C105)</f>
        <v>#VALUE!</v>
      </c>
      <c r="O105" s="4" t="e">
        <f>SUMIFS('[10]TUNZ Extracted TB'!$G:$G,'[10]TUNZ Extracted TB'!$A:$A,B105,'[10]TUNZ Extracted TB'!$C:$C,C105)</f>
        <v>#VALUE!</v>
      </c>
      <c r="P105" s="4" t="e">
        <f>SUMIFS('[11]TUNZ Extracted TB'!$G:$G,'[11]TUNZ Extracted TB'!$A:$A,B105,'[11]TUNZ Extracted TB'!$C:$C,C105)</f>
        <v>#VALUE!</v>
      </c>
      <c r="Q105" s="4" t="e">
        <f>SUMIFS('[12]TUNZ Extracted TB'!$G:$G,'[12]TUNZ Extracted TB'!$A:$A,B105,'[12]TUNZ Extracted TB'!$C:$C,C105)</f>
        <v>#VALUE!</v>
      </c>
      <c r="R105" s="4" t="e">
        <f t="shared" si="2"/>
        <v>#VALUE!</v>
      </c>
    </row>
    <row r="106" spans="1:18" x14ac:dyDescent="0.25">
      <c r="A106" t="s">
        <v>55</v>
      </c>
      <c r="B106">
        <v>7190</v>
      </c>
      <c r="C106">
        <v>230</v>
      </c>
      <c r="D106" t="s">
        <v>18</v>
      </c>
      <c r="E106" t="s">
        <v>19</v>
      </c>
      <c r="F106" s="4" t="e">
        <f>SUMIFS('[1]TUNZ Extracted TB'!$G:$G,'[1]TUNZ Extracted TB'!$A:$A,B106,'[1]TUNZ Extracted TB'!$C:$C,C106)</f>
        <v>#VALUE!</v>
      </c>
      <c r="G106" s="4" t="e">
        <f>SUMIFS('[2]TUNZ Extracted TB'!$G:$G,'[2]TUNZ Extracted TB'!$A:$A,B106,'[2]TUNZ Extracted TB'!$C:$C,C106)</f>
        <v>#VALUE!</v>
      </c>
      <c r="H106" s="4" t="e">
        <f>SUMIFS('[3]TUNZ Extracted TB'!$G:$G,'[3]TUNZ Extracted TB'!$A:$A,B106,'[3]TUNZ Extracted TB'!$C:$C,C106)</f>
        <v>#VALUE!</v>
      </c>
      <c r="I106" s="4" t="e">
        <f>SUMIFS('[4]TUNZ Extracted TB'!$G:$G,'[4]TUNZ Extracted TB'!$A:$A,B106,'[4]TUNZ Extracted TB'!$C:$C,C106)</f>
        <v>#VALUE!</v>
      </c>
      <c r="J106" s="4" t="e">
        <f>SUMIFS('[5]TUNZ Extracted TB'!$G:$G,'[5]TUNZ Extracted TB'!$A:$A,B106,'[5]TUNZ Extracted TB'!$C:$C,C106)</f>
        <v>#VALUE!</v>
      </c>
      <c r="K106" s="4" t="e">
        <f>SUMIFS('[6]TUNZ Extracted TB'!$G:$G,'[6]TUNZ Extracted TB'!$A:$A,B106,'[6]TUNZ Extracted TB'!$C:$C,C106)</f>
        <v>#VALUE!</v>
      </c>
      <c r="L106" s="4" t="e">
        <f>SUMIFS('[7]TUNZ Extracted TB'!$G:$G,'[7]TUNZ Extracted TB'!$A:$A,B106,'[7]TUNZ Extracted TB'!$C:$C,C106)</f>
        <v>#VALUE!</v>
      </c>
      <c r="M106" s="4" t="e">
        <f>SUMIFS('[8]TUNZ Extracted TB'!$G:$G,'[8]TUNZ Extracted TB'!$A:$A,B106,'[8]TUNZ Extracted TB'!$C:$C,C106)</f>
        <v>#VALUE!</v>
      </c>
      <c r="N106" s="4" t="e">
        <f>SUMIFS('[9]TUNZ Extracted TB'!$G:$G,'[9]TUNZ Extracted TB'!$A:$A,B106,'[9]TUNZ Extracted TB'!$C:$C,C106)</f>
        <v>#VALUE!</v>
      </c>
      <c r="O106" s="4" t="e">
        <f>SUMIFS('[10]TUNZ Extracted TB'!$G:$G,'[10]TUNZ Extracted TB'!$A:$A,B106,'[10]TUNZ Extracted TB'!$C:$C,C106)</f>
        <v>#VALUE!</v>
      </c>
      <c r="P106" s="4" t="e">
        <f>SUMIFS('[11]TUNZ Extracted TB'!$G:$G,'[11]TUNZ Extracted TB'!$A:$A,B106,'[11]TUNZ Extracted TB'!$C:$C,C106)</f>
        <v>#VALUE!</v>
      </c>
      <c r="Q106" s="4" t="e">
        <f>SUMIFS('[12]TUNZ Extracted TB'!$G:$G,'[12]TUNZ Extracted TB'!$A:$A,B106,'[12]TUNZ Extracted TB'!$C:$C,C106)</f>
        <v>#VALUE!</v>
      </c>
      <c r="R106" s="4" t="e">
        <f t="shared" si="2"/>
        <v>#VALUE!</v>
      </c>
    </row>
    <row r="107" spans="1:18" x14ac:dyDescent="0.25">
      <c r="A107" t="s">
        <v>55</v>
      </c>
      <c r="B107">
        <v>7190</v>
      </c>
      <c r="C107">
        <v>240</v>
      </c>
      <c r="D107" t="s">
        <v>20</v>
      </c>
      <c r="E107" t="s">
        <v>21</v>
      </c>
      <c r="F107" s="4" t="e">
        <f>SUMIFS('[1]TUNZ Extracted TB'!$G:$G,'[1]TUNZ Extracted TB'!$A:$A,B107,'[1]TUNZ Extracted TB'!$C:$C,C107)</f>
        <v>#VALUE!</v>
      </c>
      <c r="G107" s="4" t="e">
        <f>SUMIFS('[2]TUNZ Extracted TB'!$G:$G,'[2]TUNZ Extracted TB'!$A:$A,B107,'[2]TUNZ Extracted TB'!$C:$C,C107)</f>
        <v>#VALUE!</v>
      </c>
      <c r="H107" s="4" t="e">
        <f>SUMIFS('[3]TUNZ Extracted TB'!$G:$G,'[3]TUNZ Extracted TB'!$A:$A,B107,'[3]TUNZ Extracted TB'!$C:$C,C107)</f>
        <v>#VALUE!</v>
      </c>
      <c r="I107" s="4" t="e">
        <f>SUMIFS('[4]TUNZ Extracted TB'!$G:$G,'[4]TUNZ Extracted TB'!$A:$A,B107,'[4]TUNZ Extracted TB'!$C:$C,C107)</f>
        <v>#VALUE!</v>
      </c>
      <c r="J107" s="4" t="e">
        <f>SUMIFS('[5]TUNZ Extracted TB'!$G:$G,'[5]TUNZ Extracted TB'!$A:$A,B107,'[5]TUNZ Extracted TB'!$C:$C,C107)</f>
        <v>#VALUE!</v>
      </c>
      <c r="K107" s="4" t="e">
        <f>SUMIFS('[6]TUNZ Extracted TB'!$G:$G,'[6]TUNZ Extracted TB'!$A:$A,B107,'[6]TUNZ Extracted TB'!$C:$C,C107)</f>
        <v>#VALUE!</v>
      </c>
      <c r="L107" s="4" t="e">
        <f>SUMIFS('[7]TUNZ Extracted TB'!$G:$G,'[7]TUNZ Extracted TB'!$A:$A,B107,'[7]TUNZ Extracted TB'!$C:$C,C107)</f>
        <v>#VALUE!</v>
      </c>
      <c r="M107" s="4" t="e">
        <f>SUMIFS('[8]TUNZ Extracted TB'!$G:$G,'[8]TUNZ Extracted TB'!$A:$A,B107,'[8]TUNZ Extracted TB'!$C:$C,C107)</f>
        <v>#VALUE!</v>
      </c>
      <c r="N107" s="4" t="e">
        <f>SUMIFS('[9]TUNZ Extracted TB'!$G:$G,'[9]TUNZ Extracted TB'!$A:$A,B107,'[9]TUNZ Extracted TB'!$C:$C,C107)</f>
        <v>#VALUE!</v>
      </c>
      <c r="O107" s="4" t="e">
        <f>SUMIFS('[10]TUNZ Extracted TB'!$G:$G,'[10]TUNZ Extracted TB'!$A:$A,B107,'[10]TUNZ Extracted TB'!$C:$C,C107)</f>
        <v>#VALUE!</v>
      </c>
      <c r="P107" s="4" t="e">
        <f>SUMIFS('[11]TUNZ Extracted TB'!$G:$G,'[11]TUNZ Extracted TB'!$A:$A,B107,'[11]TUNZ Extracted TB'!$C:$C,C107)</f>
        <v>#VALUE!</v>
      </c>
      <c r="Q107" s="4" t="e">
        <f>SUMIFS('[12]TUNZ Extracted TB'!$G:$G,'[12]TUNZ Extracted TB'!$A:$A,B107,'[12]TUNZ Extracted TB'!$C:$C,C107)</f>
        <v>#VALUE!</v>
      </c>
      <c r="R107" s="4" t="e">
        <f t="shared" si="2"/>
        <v>#VALUE!</v>
      </c>
    </row>
    <row r="108" spans="1:18" x14ac:dyDescent="0.25">
      <c r="A108" t="s">
        <v>55</v>
      </c>
      <c r="B108">
        <v>7190</v>
      </c>
      <c r="C108">
        <v>260</v>
      </c>
      <c r="D108" t="s">
        <v>26</v>
      </c>
      <c r="E108" t="s">
        <v>27</v>
      </c>
      <c r="F108" s="4" t="e">
        <f>SUMIFS('[1]TUNZ Extracted TB'!$G:$G,'[1]TUNZ Extracted TB'!$A:$A,B108,'[1]TUNZ Extracted TB'!$C:$C,C108)</f>
        <v>#VALUE!</v>
      </c>
      <c r="G108" s="4" t="e">
        <f>SUMIFS('[2]TUNZ Extracted TB'!$G:$G,'[2]TUNZ Extracted TB'!$A:$A,B108,'[2]TUNZ Extracted TB'!$C:$C,C108)</f>
        <v>#VALUE!</v>
      </c>
      <c r="H108" s="4" t="e">
        <f>SUMIFS('[3]TUNZ Extracted TB'!$G:$G,'[3]TUNZ Extracted TB'!$A:$A,B108,'[3]TUNZ Extracted TB'!$C:$C,C108)</f>
        <v>#VALUE!</v>
      </c>
      <c r="I108" s="4" t="e">
        <f>SUMIFS('[4]TUNZ Extracted TB'!$G:$G,'[4]TUNZ Extracted TB'!$A:$A,B108,'[4]TUNZ Extracted TB'!$C:$C,C108)</f>
        <v>#VALUE!</v>
      </c>
      <c r="J108" s="4" t="e">
        <f>SUMIFS('[5]TUNZ Extracted TB'!$G:$G,'[5]TUNZ Extracted TB'!$A:$A,B108,'[5]TUNZ Extracted TB'!$C:$C,C108)</f>
        <v>#VALUE!</v>
      </c>
      <c r="K108" s="4" t="e">
        <f>SUMIFS('[6]TUNZ Extracted TB'!$G:$G,'[6]TUNZ Extracted TB'!$A:$A,B108,'[6]TUNZ Extracted TB'!$C:$C,C108)</f>
        <v>#VALUE!</v>
      </c>
      <c r="L108" s="4" t="e">
        <f>SUMIFS('[7]TUNZ Extracted TB'!$G:$G,'[7]TUNZ Extracted TB'!$A:$A,B108,'[7]TUNZ Extracted TB'!$C:$C,C108)</f>
        <v>#VALUE!</v>
      </c>
      <c r="M108" s="4" t="e">
        <f>SUMIFS('[8]TUNZ Extracted TB'!$G:$G,'[8]TUNZ Extracted TB'!$A:$A,B108,'[8]TUNZ Extracted TB'!$C:$C,C108)</f>
        <v>#VALUE!</v>
      </c>
      <c r="N108" s="4" t="e">
        <f>SUMIFS('[9]TUNZ Extracted TB'!$G:$G,'[9]TUNZ Extracted TB'!$A:$A,B108,'[9]TUNZ Extracted TB'!$C:$C,C108)</f>
        <v>#VALUE!</v>
      </c>
      <c r="O108" s="4" t="e">
        <f>SUMIFS('[10]TUNZ Extracted TB'!$G:$G,'[10]TUNZ Extracted TB'!$A:$A,B108,'[10]TUNZ Extracted TB'!$C:$C,C108)</f>
        <v>#VALUE!</v>
      </c>
      <c r="P108" s="4" t="e">
        <f>SUMIFS('[11]TUNZ Extracted TB'!$G:$G,'[11]TUNZ Extracted TB'!$A:$A,B108,'[11]TUNZ Extracted TB'!$C:$C,C108)</f>
        <v>#VALUE!</v>
      </c>
      <c r="Q108" s="4" t="e">
        <f>SUMIFS('[12]TUNZ Extracted TB'!$G:$G,'[12]TUNZ Extracted TB'!$A:$A,B108,'[12]TUNZ Extracted TB'!$C:$C,C108)</f>
        <v>#VALUE!</v>
      </c>
      <c r="R108" s="4" t="e">
        <f t="shared" si="2"/>
        <v>#VALUE!</v>
      </c>
    </row>
    <row r="109" spans="1:18" x14ac:dyDescent="0.25">
      <c r="A109" t="s">
        <v>55</v>
      </c>
      <c r="B109">
        <v>7190</v>
      </c>
      <c r="C109">
        <v>330</v>
      </c>
      <c r="D109" t="s">
        <v>18</v>
      </c>
      <c r="E109" t="s">
        <v>19</v>
      </c>
      <c r="F109" s="4" t="e">
        <f>SUMIFS('[1]TUNZ Extracted TB'!$G:$G,'[1]TUNZ Extracted TB'!$A:$A,B109,'[1]TUNZ Extracted TB'!$C:$C,C109)</f>
        <v>#VALUE!</v>
      </c>
      <c r="G109" s="4" t="e">
        <f>SUMIFS('[2]TUNZ Extracted TB'!$G:$G,'[2]TUNZ Extracted TB'!$A:$A,B109,'[2]TUNZ Extracted TB'!$C:$C,C109)</f>
        <v>#VALUE!</v>
      </c>
      <c r="H109" s="4" t="e">
        <f>SUMIFS('[3]TUNZ Extracted TB'!$G:$G,'[3]TUNZ Extracted TB'!$A:$A,B109,'[3]TUNZ Extracted TB'!$C:$C,C109)</f>
        <v>#VALUE!</v>
      </c>
      <c r="I109" s="4" t="e">
        <f>SUMIFS('[4]TUNZ Extracted TB'!$G:$G,'[4]TUNZ Extracted TB'!$A:$A,B109,'[4]TUNZ Extracted TB'!$C:$C,C109)</f>
        <v>#VALUE!</v>
      </c>
      <c r="J109" s="4" t="e">
        <f>SUMIFS('[5]TUNZ Extracted TB'!$G:$G,'[5]TUNZ Extracted TB'!$A:$A,B109,'[5]TUNZ Extracted TB'!$C:$C,C109)</f>
        <v>#VALUE!</v>
      </c>
      <c r="K109" s="4" t="e">
        <f>SUMIFS('[6]TUNZ Extracted TB'!$G:$G,'[6]TUNZ Extracted TB'!$A:$A,B109,'[6]TUNZ Extracted TB'!$C:$C,C109)</f>
        <v>#VALUE!</v>
      </c>
      <c r="L109" s="4" t="e">
        <f>SUMIFS('[7]TUNZ Extracted TB'!$G:$G,'[7]TUNZ Extracted TB'!$A:$A,B109,'[7]TUNZ Extracted TB'!$C:$C,C109)</f>
        <v>#VALUE!</v>
      </c>
      <c r="M109" s="4" t="e">
        <f>SUMIFS('[8]TUNZ Extracted TB'!$G:$G,'[8]TUNZ Extracted TB'!$A:$A,B109,'[8]TUNZ Extracted TB'!$C:$C,C109)</f>
        <v>#VALUE!</v>
      </c>
      <c r="N109" s="4" t="e">
        <f>SUMIFS('[9]TUNZ Extracted TB'!$G:$G,'[9]TUNZ Extracted TB'!$A:$A,B109,'[9]TUNZ Extracted TB'!$C:$C,C109)</f>
        <v>#VALUE!</v>
      </c>
      <c r="O109" s="4" t="e">
        <f>SUMIFS('[10]TUNZ Extracted TB'!$G:$G,'[10]TUNZ Extracted TB'!$A:$A,B109,'[10]TUNZ Extracted TB'!$C:$C,C109)</f>
        <v>#VALUE!</v>
      </c>
      <c r="P109" s="4" t="e">
        <f>SUMIFS('[11]TUNZ Extracted TB'!$G:$G,'[11]TUNZ Extracted TB'!$A:$A,B109,'[11]TUNZ Extracted TB'!$C:$C,C109)</f>
        <v>#VALUE!</v>
      </c>
      <c r="Q109" s="4" t="e">
        <f>SUMIFS('[12]TUNZ Extracted TB'!$G:$G,'[12]TUNZ Extracted TB'!$A:$A,B109,'[12]TUNZ Extracted TB'!$C:$C,C109)</f>
        <v>#VALUE!</v>
      </c>
      <c r="R109" s="4" t="e">
        <f t="shared" si="2"/>
        <v>#VALUE!</v>
      </c>
    </row>
    <row r="110" spans="1:18" x14ac:dyDescent="0.25">
      <c r="A110" t="s">
        <v>55</v>
      </c>
      <c r="B110">
        <v>7190</v>
      </c>
      <c r="C110">
        <v>340</v>
      </c>
      <c r="D110" t="s">
        <v>20</v>
      </c>
      <c r="E110" t="s">
        <v>21</v>
      </c>
      <c r="F110" s="4" t="e">
        <f>SUMIFS('[1]TUNZ Extracted TB'!$G:$G,'[1]TUNZ Extracted TB'!$A:$A,B110,'[1]TUNZ Extracted TB'!$C:$C,C110)</f>
        <v>#VALUE!</v>
      </c>
      <c r="G110" s="4" t="e">
        <f>SUMIFS('[2]TUNZ Extracted TB'!$G:$G,'[2]TUNZ Extracted TB'!$A:$A,B110,'[2]TUNZ Extracted TB'!$C:$C,C110)</f>
        <v>#VALUE!</v>
      </c>
      <c r="H110" s="4" t="e">
        <f>SUMIFS('[3]TUNZ Extracted TB'!$G:$G,'[3]TUNZ Extracted TB'!$A:$A,B110,'[3]TUNZ Extracted TB'!$C:$C,C110)</f>
        <v>#VALUE!</v>
      </c>
      <c r="I110" s="4" t="e">
        <f>SUMIFS('[4]TUNZ Extracted TB'!$G:$G,'[4]TUNZ Extracted TB'!$A:$A,B110,'[4]TUNZ Extracted TB'!$C:$C,C110)</f>
        <v>#VALUE!</v>
      </c>
      <c r="J110" s="4" t="e">
        <f>SUMIFS('[5]TUNZ Extracted TB'!$G:$G,'[5]TUNZ Extracted TB'!$A:$A,B110,'[5]TUNZ Extracted TB'!$C:$C,C110)</f>
        <v>#VALUE!</v>
      </c>
      <c r="K110" s="4" t="e">
        <f>SUMIFS('[6]TUNZ Extracted TB'!$G:$G,'[6]TUNZ Extracted TB'!$A:$A,B110,'[6]TUNZ Extracted TB'!$C:$C,C110)</f>
        <v>#VALUE!</v>
      </c>
      <c r="L110" s="4" t="e">
        <f>SUMIFS('[7]TUNZ Extracted TB'!$G:$G,'[7]TUNZ Extracted TB'!$A:$A,B110,'[7]TUNZ Extracted TB'!$C:$C,C110)</f>
        <v>#VALUE!</v>
      </c>
      <c r="M110" s="4" t="e">
        <f>SUMIFS('[8]TUNZ Extracted TB'!$G:$G,'[8]TUNZ Extracted TB'!$A:$A,B110,'[8]TUNZ Extracted TB'!$C:$C,C110)</f>
        <v>#VALUE!</v>
      </c>
      <c r="N110" s="4" t="e">
        <f>SUMIFS('[9]TUNZ Extracted TB'!$G:$G,'[9]TUNZ Extracted TB'!$A:$A,B110,'[9]TUNZ Extracted TB'!$C:$C,C110)</f>
        <v>#VALUE!</v>
      </c>
      <c r="O110" s="4" t="e">
        <f>SUMIFS('[10]TUNZ Extracted TB'!$G:$G,'[10]TUNZ Extracted TB'!$A:$A,B110,'[10]TUNZ Extracted TB'!$C:$C,C110)</f>
        <v>#VALUE!</v>
      </c>
      <c r="P110" s="4" t="e">
        <f>SUMIFS('[11]TUNZ Extracted TB'!$G:$G,'[11]TUNZ Extracted TB'!$A:$A,B110,'[11]TUNZ Extracted TB'!$C:$C,C110)</f>
        <v>#VALUE!</v>
      </c>
      <c r="Q110" s="4" t="e">
        <f>SUMIFS('[12]TUNZ Extracted TB'!$G:$G,'[12]TUNZ Extracted TB'!$A:$A,B110,'[12]TUNZ Extracted TB'!$C:$C,C110)</f>
        <v>#VALUE!</v>
      </c>
      <c r="R110" s="4" t="e">
        <f t="shared" si="2"/>
        <v>#VALUE!</v>
      </c>
    </row>
    <row r="111" spans="1:18" x14ac:dyDescent="0.25">
      <c r="A111" t="s">
        <v>55</v>
      </c>
      <c r="B111">
        <v>7190</v>
      </c>
      <c r="C111">
        <v>410</v>
      </c>
      <c r="D111" t="s">
        <v>14</v>
      </c>
      <c r="E111" t="s">
        <v>53</v>
      </c>
      <c r="F111" s="4" t="e">
        <f>SUMIFS('[1]TUNZ Extracted TB'!$G:$G,'[1]TUNZ Extracted TB'!$A:$A,B111,'[1]TUNZ Extracted TB'!$C:$C,C111)</f>
        <v>#VALUE!</v>
      </c>
      <c r="G111" s="4" t="e">
        <f>SUMIFS('[2]TUNZ Extracted TB'!$G:$G,'[2]TUNZ Extracted TB'!$A:$A,B111,'[2]TUNZ Extracted TB'!$C:$C,C111)</f>
        <v>#VALUE!</v>
      </c>
      <c r="H111" s="4" t="e">
        <f>SUMIFS('[3]TUNZ Extracted TB'!$G:$G,'[3]TUNZ Extracted TB'!$A:$A,B111,'[3]TUNZ Extracted TB'!$C:$C,C111)</f>
        <v>#VALUE!</v>
      </c>
      <c r="I111" s="4" t="e">
        <f>SUMIFS('[4]TUNZ Extracted TB'!$G:$G,'[4]TUNZ Extracted TB'!$A:$A,B111,'[4]TUNZ Extracted TB'!$C:$C,C111)</f>
        <v>#VALUE!</v>
      </c>
      <c r="J111" s="4" t="e">
        <f>SUMIFS('[5]TUNZ Extracted TB'!$G:$G,'[5]TUNZ Extracted TB'!$A:$A,B111,'[5]TUNZ Extracted TB'!$C:$C,C111)</f>
        <v>#VALUE!</v>
      </c>
      <c r="K111" s="4" t="e">
        <f>SUMIFS('[6]TUNZ Extracted TB'!$G:$G,'[6]TUNZ Extracted TB'!$A:$A,B111,'[6]TUNZ Extracted TB'!$C:$C,C111)</f>
        <v>#VALUE!</v>
      </c>
      <c r="L111" s="4" t="e">
        <f>SUMIFS('[7]TUNZ Extracted TB'!$G:$G,'[7]TUNZ Extracted TB'!$A:$A,B111,'[7]TUNZ Extracted TB'!$C:$C,C111)</f>
        <v>#VALUE!</v>
      </c>
      <c r="M111" s="4" t="e">
        <f>SUMIFS('[8]TUNZ Extracted TB'!$G:$G,'[8]TUNZ Extracted TB'!$A:$A,B111,'[8]TUNZ Extracted TB'!$C:$C,C111)</f>
        <v>#VALUE!</v>
      </c>
      <c r="N111" s="4" t="e">
        <f>SUMIFS('[9]TUNZ Extracted TB'!$G:$G,'[9]TUNZ Extracted TB'!$A:$A,B111,'[9]TUNZ Extracted TB'!$C:$C,C111)</f>
        <v>#VALUE!</v>
      </c>
      <c r="O111" s="4" t="e">
        <f>SUMIFS('[10]TUNZ Extracted TB'!$G:$G,'[10]TUNZ Extracted TB'!$A:$A,B111,'[10]TUNZ Extracted TB'!$C:$C,C111)</f>
        <v>#VALUE!</v>
      </c>
      <c r="P111" s="4" t="e">
        <f>SUMIFS('[11]TUNZ Extracted TB'!$G:$G,'[11]TUNZ Extracted TB'!$A:$A,B111,'[11]TUNZ Extracted TB'!$C:$C,C111)</f>
        <v>#VALUE!</v>
      </c>
      <c r="Q111" s="4" t="e">
        <f>SUMIFS('[12]TUNZ Extracted TB'!$G:$G,'[12]TUNZ Extracted TB'!$A:$A,B111,'[12]TUNZ Extracted TB'!$C:$C,C111)</f>
        <v>#VALUE!</v>
      </c>
      <c r="R111" s="4" t="e">
        <f t="shared" si="2"/>
        <v>#VALUE!</v>
      </c>
    </row>
    <row r="112" spans="1:18" x14ac:dyDescent="0.25">
      <c r="A112" t="s">
        <v>55</v>
      </c>
      <c r="B112">
        <v>7190</v>
      </c>
      <c r="C112">
        <v>430</v>
      </c>
      <c r="D112" t="s">
        <v>18</v>
      </c>
      <c r="E112" t="s">
        <v>19</v>
      </c>
      <c r="F112" s="4" t="e">
        <f>SUMIFS('[1]TUNZ Extracted TB'!$G:$G,'[1]TUNZ Extracted TB'!$A:$A,B112,'[1]TUNZ Extracted TB'!$C:$C,C112)</f>
        <v>#VALUE!</v>
      </c>
      <c r="G112" s="4" t="e">
        <f>SUMIFS('[2]TUNZ Extracted TB'!$G:$G,'[2]TUNZ Extracted TB'!$A:$A,B112,'[2]TUNZ Extracted TB'!$C:$C,C112)</f>
        <v>#VALUE!</v>
      </c>
      <c r="H112" s="4" t="e">
        <f>SUMIFS('[3]TUNZ Extracted TB'!$G:$G,'[3]TUNZ Extracted TB'!$A:$A,B112,'[3]TUNZ Extracted TB'!$C:$C,C112)</f>
        <v>#VALUE!</v>
      </c>
      <c r="I112" s="4" t="e">
        <f>SUMIFS('[4]TUNZ Extracted TB'!$G:$G,'[4]TUNZ Extracted TB'!$A:$A,B112,'[4]TUNZ Extracted TB'!$C:$C,C112)</f>
        <v>#VALUE!</v>
      </c>
      <c r="J112" s="4" t="e">
        <f>SUMIFS('[5]TUNZ Extracted TB'!$G:$G,'[5]TUNZ Extracted TB'!$A:$A,B112,'[5]TUNZ Extracted TB'!$C:$C,C112)</f>
        <v>#VALUE!</v>
      </c>
      <c r="K112" s="4" t="e">
        <f>SUMIFS('[6]TUNZ Extracted TB'!$G:$G,'[6]TUNZ Extracted TB'!$A:$A,B112,'[6]TUNZ Extracted TB'!$C:$C,C112)</f>
        <v>#VALUE!</v>
      </c>
      <c r="L112" s="4" t="e">
        <f>SUMIFS('[7]TUNZ Extracted TB'!$G:$G,'[7]TUNZ Extracted TB'!$A:$A,B112,'[7]TUNZ Extracted TB'!$C:$C,C112)</f>
        <v>#VALUE!</v>
      </c>
      <c r="M112" s="4" t="e">
        <f>SUMIFS('[8]TUNZ Extracted TB'!$G:$G,'[8]TUNZ Extracted TB'!$A:$A,B112,'[8]TUNZ Extracted TB'!$C:$C,C112)</f>
        <v>#VALUE!</v>
      </c>
      <c r="N112" s="4" t="e">
        <f>SUMIFS('[9]TUNZ Extracted TB'!$G:$G,'[9]TUNZ Extracted TB'!$A:$A,B112,'[9]TUNZ Extracted TB'!$C:$C,C112)</f>
        <v>#VALUE!</v>
      </c>
      <c r="O112" s="4" t="e">
        <f>SUMIFS('[10]TUNZ Extracted TB'!$G:$G,'[10]TUNZ Extracted TB'!$A:$A,B112,'[10]TUNZ Extracted TB'!$C:$C,C112)</f>
        <v>#VALUE!</v>
      </c>
      <c r="P112" s="4" t="e">
        <f>SUMIFS('[11]TUNZ Extracted TB'!$G:$G,'[11]TUNZ Extracted TB'!$A:$A,B112,'[11]TUNZ Extracted TB'!$C:$C,C112)</f>
        <v>#VALUE!</v>
      </c>
      <c r="Q112" s="4" t="e">
        <f>SUMIFS('[12]TUNZ Extracted TB'!$G:$G,'[12]TUNZ Extracted TB'!$A:$A,B112,'[12]TUNZ Extracted TB'!$C:$C,C112)</f>
        <v>#VALUE!</v>
      </c>
      <c r="R112" s="4" t="e">
        <f t="shared" si="2"/>
        <v>#VALUE!</v>
      </c>
    </row>
    <row r="113" spans="1:18" x14ac:dyDescent="0.25">
      <c r="A113" t="s">
        <v>55</v>
      </c>
      <c r="B113">
        <v>7190</v>
      </c>
      <c r="C113">
        <v>440</v>
      </c>
      <c r="D113" t="s">
        <v>20</v>
      </c>
      <c r="E113" t="s">
        <v>21</v>
      </c>
      <c r="F113" s="4" t="e">
        <f>SUMIFS('[1]TUNZ Extracted TB'!$G:$G,'[1]TUNZ Extracted TB'!$A:$A,B113,'[1]TUNZ Extracted TB'!$C:$C,C113)</f>
        <v>#VALUE!</v>
      </c>
      <c r="G113" s="4" t="e">
        <f>SUMIFS('[2]TUNZ Extracted TB'!$G:$G,'[2]TUNZ Extracted TB'!$A:$A,B113,'[2]TUNZ Extracted TB'!$C:$C,C113)</f>
        <v>#VALUE!</v>
      </c>
      <c r="H113" s="4" t="e">
        <f>SUMIFS('[3]TUNZ Extracted TB'!$G:$G,'[3]TUNZ Extracted TB'!$A:$A,B113,'[3]TUNZ Extracted TB'!$C:$C,C113)</f>
        <v>#VALUE!</v>
      </c>
      <c r="I113" s="4" t="e">
        <f>SUMIFS('[4]TUNZ Extracted TB'!$G:$G,'[4]TUNZ Extracted TB'!$A:$A,B113,'[4]TUNZ Extracted TB'!$C:$C,C113)</f>
        <v>#VALUE!</v>
      </c>
      <c r="J113" s="4" t="e">
        <f>SUMIFS('[5]TUNZ Extracted TB'!$G:$G,'[5]TUNZ Extracted TB'!$A:$A,B113,'[5]TUNZ Extracted TB'!$C:$C,C113)</f>
        <v>#VALUE!</v>
      </c>
      <c r="K113" s="4" t="e">
        <f>SUMIFS('[6]TUNZ Extracted TB'!$G:$G,'[6]TUNZ Extracted TB'!$A:$A,B113,'[6]TUNZ Extracted TB'!$C:$C,C113)</f>
        <v>#VALUE!</v>
      </c>
      <c r="L113" s="4" t="e">
        <f>SUMIFS('[7]TUNZ Extracted TB'!$G:$G,'[7]TUNZ Extracted TB'!$A:$A,B113,'[7]TUNZ Extracted TB'!$C:$C,C113)</f>
        <v>#VALUE!</v>
      </c>
      <c r="M113" s="4" t="e">
        <f>SUMIFS('[8]TUNZ Extracted TB'!$G:$G,'[8]TUNZ Extracted TB'!$A:$A,B113,'[8]TUNZ Extracted TB'!$C:$C,C113)</f>
        <v>#VALUE!</v>
      </c>
      <c r="N113" s="4" t="e">
        <f>SUMIFS('[9]TUNZ Extracted TB'!$G:$G,'[9]TUNZ Extracted TB'!$A:$A,B113,'[9]TUNZ Extracted TB'!$C:$C,C113)</f>
        <v>#VALUE!</v>
      </c>
      <c r="O113" s="4" t="e">
        <f>SUMIFS('[10]TUNZ Extracted TB'!$G:$G,'[10]TUNZ Extracted TB'!$A:$A,B113,'[10]TUNZ Extracted TB'!$C:$C,C113)</f>
        <v>#VALUE!</v>
      </c>
      <c r="P113" s="4" t="e">
        <f>SUMIFS('[11]TUNZ Extracted TB'!$G:$G,'[11]TUNZ Extracted TB'!$A:$A,B113,'[11]TUNZ Extracted TB'!$C:$C,C113)</f>
        <v>#VALUE!</v>
      </c>
      <c r="Q113" s="4" t="e">
        <f>SUMIFS('[12]TUNZ Extracted TB'!$G:$G,'[12]TUNZ Extracted TB'!$A:$A,B113,'[12]TUNZ Extracted TB'!$C:$C,C113)</f>
        <v>#VALUE!</v>
      </c>
      <c r="R113" s="4" t="e">
        <f t="shared" si="2"/>
        <v>#VALUE!</v>
      </c>
    </row>
    <row r="114" spans="1:18" x14ac:dyDescent="0.25">
      <c r="A114" t="s">
        <v>55</v>
      </c>
      <c r="B114">
        <v>7190</v>
      </c>
      <c r="C114">
        <v>935</v>
      </c>
      <c r="D114" t="s">
        <v>30</v>
      </c>
      <c r="E114" t="s">
        <v>31</v>
      </c>
      <c r="F114" s="4" t="e">
        <f>SUMIFS('[1]TUNZ Extracted TB'!$G:$G,'[1]TUNZ Extracted TB'!$A:$A,B114,'[1]TUNZ Extracted TB'!$C:$C,C114)</f>
        <v>#VALUE!</v>
      </c>
      <c r="G114" s="4" t="e">
        <f>SUMIFS('[2]TUNZ Extracted TB'!$G:$G,'[2]TUNZ Extracted TB'!$A:$A,B114,'[2]TUNZ Extracted TB'!$C:$C,C114)</f>
        <v>#VALUE!</v>
      </c>
      <c r="H114" s="4" t="e">
        <f>SUMIFS('[3]TUNZ Extracted TB'!$G:$G,'[3]TUNZ Extracted TB'!$A:$A,B114,'[3]TUNZ Extracted TB'!$C:$C,C114)</f>
        <v>#VALUE!</v>
      </c>
      <c r="I114" s="4" t="e">
        <f>SUMIFS('[4]TUNZ Extracted TB'!$G:$G,'[4]TUNZ Extracted TB'!$A:$A,B114,'[4]TUNZ Extracted TB'!$C:$C,C114)</f>
        <v>#VALUE!</v>
      </c>
      <c r="J114" s="4" t="e">
        <f>SUMIFS('[5]TUNZ Extracted TB'!$G:$G,'[5]TUNZ Extracted TB'!$A:$A,B114,'[5]TUNZ Extracted TB'!$C:$C,C114)</f>
        <v>#VALUE!</v>
      </c>
      <c r="K114" s="4" t="e">
        <f>SUMIFS('[6]TUNZ Extracted TB'!$G:$G,'[6]TUNZ Extracted TB'!$A:$A,B114,'[6]TUNZ Extracted TB'!$C:$C,C114)</f>
        <v>#VALUE!</v>
      </c>
      <c r="L114" s="4" t="e">
        <f>SUMIFS('[7]TUNZ Extracted TB'!$G:$G,'[7]TUNZ Extracted TB'!$A:$A,B114,'[7]TUNZ Extracted TB'!$C:$C,C114)</f>
        <v>#VALUE!</v>
      </c>
      <c r="M114" s="4" t="e">
        <f>SUMIFS('[8]TUNZ Extracted TB'!$G:$G,'[8]TUNZ Extracted TB'!$A:$A,B114,'[8]TUNZ Extracted TB'!$C:$C,C114)</f>
        <v>#VALUE!</v>
      </c>
      <c r="N114" s="4" t="e">
        <f>SUMIFS('[9]TUNZ Extracted TB'!$G:$G,'[9]TUNZ Extracted TB'!$A:$A,B114,'[9]TUNZ Extracted TB'!$C:$C,C114)</f>
        <v>#VALUE!</v>
      </c>
      <c r="O114" s="4" t="e">
        <f>SUMIFS('[10]TUNZ Extracted TB'!$G:$G,'[10]TUNZ Extracted TB'!$A:$A,B114,'[10]TUNZ Extracted TB'!$C:$C,C114)</f>
        <v>#VALUE!</v>
      </c>
      <c r="P114" s="4" t="e">
        <f>SUMIFS('[11]TUNZ Extracted TB'!$G:$G,'[11]TUNZ Extracted TB'!$A:$A,B114,'[11]TUNZ Extracted TB'!$C:$C,C114)</f>
        <v>#VALUE!</v>
      </c>
      <c r="Q114" s="4" t="e">
        <f>SUMIFS('[12]TUNZ Extracted TB'!$G:$G,'[12]TUNZ Extracted TB'!$A:$A,B114,'[12]TUNZ Extracted TB'!$C:$C,C114)</f>
        <v>#VALUE!</v>
      </c>
      <c r="R114" s="4" t="e">
        <f t="shared" si="2"/>
        <v>#VALUE!</v>
      </c>
    </row>
    <row r="115" spans="1:18" x14ac:dyDescent="0.25">
      <c r="A115" t="s">
        <v>55</v>
      </c>
      <c r="B115">
        <v>7190</v>
      </c>
      <c r="C115">
        <v>936</v>
      </c>
      <c r="D115" t="s">
        <v>30</v>
      </c>
      <c r="E115" t="s">
        <v>31</v>
      </c>
      <c r="F115" s="4" t="e">
        <f>SUMIFS('[1]TUNZ Extracted TB'!$G:$G,'[1]TUNZ Extracted TB'!$A:$A,B115,'[1]TUNZ Extracted TB'!$C:$C,C115)</f>
        <v>#VALUE!</v>
      </c>
      <c r="G115" s="4" t="e">
        <f>SUMIFS('[2]TUNZ Extracted TB'!$G:$G,'[2]TUNZ Extracted TB'!$A:$A,B115,'[2]TUNZ Extracted TB'!$C:$C,C115)</f>
        <v>#VALUE!</v>
      </c>
      <c r="H115" s="4" t="e">
        <f>SUMIFS('[3]TUNZ Extracted TB'!$G:$G,'[3]TUNZ Extracted TB'!$A:$A,B115,'[3]TUNZ Extracted TB'!$C:$C,C115)</f>
        <v>#VALUE!</v>
      </c>
      <c r="I115" s="4" t="e">
        <f>SUMIFS('[4]TUNZ Extracted TB'!$G:$G,'[4]TUNZ Extracted TB'!$A:$A,B115,'[4]TUNZ Extracted TB'!$C:$C,C115)</f>
        <v>#VALUE!</v>
      </c>
      <c r="J115" s="4" t="e">
        <f>SUMIFS('[5]TUNZ Extracted TB'!$G:$G,'[5]TUNZ Extracted TB'!$A:$A,B115,'[5]TUNZ Extracted TB'!$C:$C,C115)</f>
        <v>#VALUE!</v>
      </c>
      <c r="K115" s="4" t="e">
        <f>SUMIFS('[6]TUNZ Extracted TB'!$G:$G,'[6]TUNZ Extracted TB'!$A:$A,B115,'[6]TUNZ Extracted TB'!$C:$C,C115)</f>
        <v>#VALUE!</v>
      </c>
      <c r="L115" s="4" t="e">
        <f>SUMIFS('[7]TUNZ Extracted TB'!$G:$G,'[7]TUNZ Extracted TB'!$A:$A,B115,'[7]TUNZ Extracted TB'!$C:$C,C115)</f>
        <v>#VALUE!</v>
      </c>
      <c r="M115" s="4" t="e">
        <f>SUMIFS('[8]TUNZ Extracted TB'!$G:$G,'[8]TUNZ Extracted TB'!$A:$A,B115,'[8]TUNZ Extracted TB'!$C:$C,C115)</f>
        <v>#VALUE!</v>
      </c>
      <c r="N115" s="4" t="e">
        <f>SUMIFS('[9]TUNZ Extracted TB'!$G:$G,'[9]TUNZ Extracted TB'!$A:$A,B115,'[9]TUNZ Extracted TB'!$C:$C,C115)</f>
        <v>#VALUE!</v>
      </c>
      <c r="O115" s="4" t="e">
        <f>SUMIFS('[10]TUNZ Extracted TB'!$G:$G,'[10]TUNZ Extracted TB'!$A:$A,B115,'[10]TUNZ Extracted TB'!$C:$C,C115)</f>
        <v>#VALUE!</v>
      </c>
      <c r="P115" s="4" t="e">
        <f>SUMIFS('[11]TUNZ Extracted TB'!$G:$G,'[11]TUNZ Extracted TB'!$A:$A,B115,'[11]TUNZ Extracted TB'!$C:$C,C115)</f>
        <v>#VALUE!</v>
      </c>
      <c r="Q115" s="4" t="e">
        <f>SUMIFS('[12]TUNZ Extracted TB'!$G:$G,'[12]TUNZ Extracted TB'!$A:$A,B115,'[12]TUNZ Extracted TB'!$C:$C,C115)</f>
        <v>#VALUE!</v>
      </c>
      <c r="R115" s="4" t="e">
        <f t="shared" si="2"/>
        <v>#VALUE!</v>
      </c>
    </row>
    <row r="116" spans="1:18" x14ac:dyDescent="0.25">
      <c r="A116" t="s">
        <v>60</v>
      </c>
      <c r="B116">
        <v>7211</v>
      </c>
      <c r="C116">
        <v>110</v>
      </c>
      <c r="D116" t="s">
        <v>10</v>
      </c>
      <c r="E116" t="s">
        <v>51</v>
      </c>
      <c r="F116" s="4" t="e">
        <f>SUMIFS('[1]TUNZ Extracted TB'!$G:$G,'[1]TUNZ Extracted TB'!$A:$A,B116,'[1]TUNZ Extracted TB'!$C:$C,C116)</f>
        <v>#VALUE!</v>
      </c>
      <c r="G116" s="4" t="e">
        <f>SUMIFS('[2]TUNZ Extracted TB'!$G:$G,'[2]TUNZ Extracted TB'!$A:$A,B116,'[2]TUNZ Extracted TB'!$C:$C,C116)</f>
        <v>#VALUE!</v>
      </c>
      <c r="H116" s="4" t="e">
        <f>SUMIFS('[3]TUNZ Extracted TB'!$G:$G,'[3]TUNZ Extracted TB'!$A:$A,B116,'[3]TUNZ Extracted TB'!$C:$C,C116)</f>
        <v>#VALUE!</v>
      </c>
      <c r="I116" s="4" t="e">
        <f>SUMIFS('[4]TUNZ Extracted TB'!$G:$G,'[4]TUNZ Extracted TB'!$A:$A,B116,'[4]TUNZ Extracted TB'!$C:$C,C116)</f>
        <v>#VALUE!</v>
      </c>
      <c r="J116" s="4" t="e">
        <f>SUMIFS('[5]TUNZ Extracted TB'!$G:$G,'[5]TUNZ Extracted TB'!$A:$A,B116,'[5]TUNZ Extracted TB'!$C:$C,C116)</f>
        <v>#VALUE!</v>
      </c>
      <c r="K116" s="4" t="e">
        <f>SUMIFS('[6]TUNZ Extracted TB'!$G:$G,'[6]TUNZ Extracted TB'!$A:$A,B116,'[6]TUNZ Extracted TB'!$C:$C,C116)</f>
        <v>#VALUE!</v>
      </c>
      <c r="L116" s="4" t="e">
        <f>SUMIFS('[7]TUNZ Extracted TB'!$G:$G,'[7]TUNZ Extracted TB'!$A:$A,B116,'[7]TUNZ Extracted TB'!$C:$C,C116)</f>
        <v>#VALUE!</v>
      </c>
      <c r="M116" s="4" t="e">
        <f>SUMIFS('[8]TUNZ Extracted TB'!$G:$G,'[8]TUNZ Extracted TB'!$A:$A,B116,'[8]TUNZ Extracted TB'!$C:$C,C116)</f>
        <v>#VALUE!</v>
      </c>
      <c r="N116" s="4" t="e">
        <f>SUMIFS('[9]TUNZ Extracted TB'!$G:$G,'[9]TUNZ Extracted TB'!$A:$A,B116,'[9]TUNZ Extracted TB'!$C:$C,C116)</f>
        <v>#VALUE!</v>
      </c>
      <c r="O116" s="4" t="e">
        <f>SUMIFS('[10]TUNZ Extracted TB'!$G:$G,'[10]TUNZ Extracted TB'!$A:$A,B116,'[10]TUNZ Extracted TB'!$C:$C,C116)</f>
        <v>#VALUE!</v>
      </c>
      <c r="P116" s="4" t="e">
        <f>SUMIFS('[11]TUNZ Extracted TB'!$G:$G,'[11]TUNZ Extracted TB'!$A:$A,B116,'[11]TUNZ Extracted TB'!$C:$C,C116)</f>
        <v>#VALUE!</v>
      </c>
      <c r="Q116" s="4" t="e">
        <f>SUMIFS('[12]TUNZ Extracted TB'!$G:$G,'[12]TUNZ Extracted TB'!$A:$A,B116,'[12]TUNZ Extracted TB'!$C:$C,C116)</f>
        <v>#VALUE!</v>
      </c>
      <c r="R116" s="4" t="e">
        <f t="shared" si="2"/>
        <v>#VALUE!</v>
      </c>
    </row>
    <row r="117" spans="1:18" x14ac:dyDescent="0.25">
      <c r="A117" t="s">
        <v>60</v>
      </c>
      <c r="B117">
        <v>7211</v>
      </c>
      <c r="C117">
        <v>112</v>
      </c>
      <c r="D117" t="s">
        <v>12</v>
      </c>
      <c r="E117" t="s">
        <v>52</v>
      </c>
      <c r="F117" s="4" t="e">
        <f>SUMIFS('[1]TUNZ Extracted TB'!$G:$G,'[1]TUNZ Extracted TB'!$A:$A,B117,'[1]TUNZ Extracted TB'!$C:$C,C117)</f>
        <v>#VALUE!</v>
      </c>
      <c r="G117" s="4" t="e">
        <f>SUMIFS('[2]TUNZ Extracted TB'!$G:$G,'[2]TUNZ Extracted TB'!$A:$A,B117,'[2]TUNZ Extracted TB'!$C:$C,C117)</f>
        <v>#VALUE!</v>
      </c>
      <c r="H117" s="4" t="e">
        <f>SUMIFS('[3]TUNZ Extracted TB'!$G:$G,'[3]TUNZ Extracted TB'!$A:$A,B117,'[3]TUNZ Extracted TB'!$C:$C,C117)</f>
        <v>#VALUE!</v>
      </c>
      <c r="I117" s="4" t="e">
        <f>SUMIFS('[4]TUNZ Extracted TB'!$G:$G,'[4]TUNZ Extracted TB'!$A:$A,B117,'[4]TUNZ Extracted TB'!$C:$C,C117)</f>
        <v>#VALUE!</v>
      </c>
      <c r="J117" s="4" t="e">
        <f>SUMIFS('[5]TUNZ Extracted TB'!$G:$G,'[5]TUNZ Extracted TB'!$A:$A,B117,'[5]TUNZ Extracted TB'!$C:$C,C117)</f>
        <v>#VALUE!</v>
      </c>
      <c r="K117" s="4" t="e">
        <f>SUMIFS('[6]TUNZ Extracted TB'!$G:$G,'[6]TUNZ Extracted TB'!$A:$A,B117,'[6]TUNZ Extracted TB'!$C:$C,C117)</f>
        <v>#VALUE!</v>
      </c>
      <c r="L117" s="4" t="e">
        <f>SUMIFS('[7]TUNZ Extracted TB'!$G:$G,'[7]TUNZ Extracted TB'!$A:$A,B117,'[7]TUNZ Extracted TB'!$C:$C,C117)</f>
        <v>#VALUE!</v>
      </c>
      <c r="M117" s="4" t="e">
        <f>SUMIFS('[8]TUNZ Extracted TB'!$G:$G,'[8]TUNZ Extracted TB'!$A:$A,B117,'[8]TUNZ Extracted TB'!$C:$C,C117)</f>
        <v>#VALUE!</v>
      </c>
      <c r="N117" s="4" t="e">
        <f>SUMIFS('[9]TUNZ Extracted TB'!$G:$G,'[9]TUNZ Extracted TB'!$A:$A,B117,'[9]TUNZ Extracted TB'!$C:$C,C117)</f>
        <v>#VALUE!</v>
      </c>
      <c r="O117" s="4" t="e">
        <f>SUMIFS('[10]TUNZ Extracted TB'!$G:$G,'[10]TUNZ Extracted TB'!$A:$A,B117,'[10]TUNZ Extracted TB'!$C:$C,C117)</f>
        <v>#VALUE!</v>
      </c>
      <c r="P117" s="4" t="e">
        <f>SUMIFS('[11]TUNZ Extracted TB'!$G:$G,'[11]TUNZ Extracted TB'!$A:$A,B117,'[11]TUNZ Extracted TB'!$C:$C,C117)</f>
        <v>#VALUE!</v>
      </c>
      <c r="Q117" s="4" t="e">
        <f>SUMIFS('[12]TUNZ Extracted TB'!$G:$G,'[12]TUNZ Extracted TB'!$A:$A,B117,'[12]TUNZ Extracted TB'!$C:$C,C117)</f>
        <v>#VALUE!</v>
      </c>
      <c r="R117" s="4" t="e">
        <f t="shared" si="2"/>
        <v>#VALUE!</v>
      </c>
    </row>
    <row r="118" spans="1:18" x14ac:dyDescent="0.25">
      <c r="A118" t="s">
        <v>60</v>
      </c>
      <c r="B118">
        <v>7211</v>
      </c>
      <c r="C118">
        <v>120</v>
      </c>
      <c r="D118" t="s">
        <v>14</v>
      </c>
      <c r="E118" t="s">
        <v>53</v>
      </c>
      <c r="F118" s="4" t="e">
        <f>SUMIFS('[1]TUNZ Extracted TB'!$G:$G,'[1]TUNZ Extracted TB'!$A:$A,B118,'[1]TUNZ Extracted TB'!$C:$C,C118)</f>
        <v>#VALUE!</v>
      </c>
      <c r="G118" s="4" t="e">
        <f>SUMIFS('[2]TUNZ Extracted TB'!$G:$G,'[2]TUNZ Extracted TB'!$A:$A,B118,'[2]TUNZ Extracted TB'!$C:$C,C118)</f>
        <v>#VALUE!</v>
      </c>
      <c r="H118" s="4" t="e">
        <f>SUMIFS('[3]TUNZ Extracted TB'!$G:$G,'[3]TUNZ Extracted TB'!$A:$A,B118,'[3]TUNZ Extracted TB'!$C:$C,C118)</f>
        <v>#VALUE!</v>
      </c>
      <c r="I118" s="4" t="e">
        <f>SUMIFS('[4]TUNZ Extracted TB'!$G:$G,'[4]TUNZ Extracted TB'!$A:$A,B118,'[4]TUNZ Extracted TB'!$C:$C,C118)</f>
        <v>#VALUE!</v>
      </c>
      <c r="J118" s="4" t="e">
        <f>SUMIFS('[5]TUNZ Extracted TB'!$G:$G,'[5]TUNZ Extracted TB'!$A:$A,B118,'[5]TUNZ Extracted TB'!$C:$C,C118)</f>
        <v>#VALUE!</v>
      </c>
      <c r="K118" s="4" t="e">
        <f>SUMIFS('[6]TUNZ Extracted TB'!$G:$G,'[6]TUNZ Extracted TB'!$A:$A,B118,'[6]TUNZ Extracted TB'!$C:$C,C118)</f>
        <v>#VALUE!</v>
      </c>
      <c r="L118" s="4" t="e">
        <f>SUMIFS('[7]TUNZ Extracted TB'!$G:$G,'[7]TUNZ Extracted TB'!$A:$A,B118,'[7]TUNZ Extracted TB'!$C:$C,C118)</f>
        <v>#VALUE!</v>
      </c>
      <c r="M118" s="4" t="e">
        <f>SUMIFS('[8]TUNZ Extracted TB'!$G:$G,'[8]TUNZ Extracted TB'!$A:$A,B118,'[8]TUNZ Extracted TB'!$C:$C,C118)</f>
        <v>#VALUE!</v>
      </c>
      <c r="N118" s="4" t="e">
        <f>SUMIFS('[9]TUNZ Extracted TB'!$G:$G,'[9]TUNZ Extracted TB'!$A:$A,B118,'[9]TUNZ Extracted TB'!$C:$C,C118)</f>
        <v>#VALUE!</v>
      </c>
      <c r="O118" s="4" t="e">
        <f>SUMIFS('[10]TUNZ Extracted TB'!$G:$G,'[10]TUNZ Extracted TB'!$A:$A,B118,'[10]TUNZ Extracted TB'!$C:$C,C118)</f>
        <v>#VALUE!</v>
      </c>
      <c r="P118" s="4" t="e">
        <f>SUMIFS('[11]TUNZ Extracted TB'!$G:$G,'[11]TUNZ Extracted TB'!$A:$A,B118,'[11]TUNZ Extracted TB'!$C:$C,C118)</f>
        <v>#VALUE!</v>
      </c>
      <c r="Q118" s="4" t="e">
        <f>SUMIFS('[12]TUNZ Extracted TB'!$G:$G,'[12]TUNZ Extracted TB'!$A:$A,B118,'[12]TUNZ Extracted TB'!$C:$C,C118)</f>
        <v>#VALUE!</v>
      </c>
      <c r="R118" s="4" t="e">
        <f t="shared" si="2"/>
        <v>#VALUE!</v>
      </c>
    </row>
    <row r="119" spans="1:18" x14ac:dyDescent="0.25">
      <c r="A119" t="s">
        <v>60</v>
      </c>
      <c r="B119">
        <v>7211</v>
      </c>
      <c r="C119">
        <v>121</v>
      </c>
      <c r="D119" t="s">
        <v>14</v>
      </c>
      <c r="E119" t="s">
        <v>53</v>
      </c>
      <c r="F119" s="4" t="e">
        <f>SUMIFS('[1]TUNZ Extracted TB'!$G:$G,'[1]TUNZ Extracted TB'!$A:$A,B119,'[1]TUNZ Extracted TB'!$C:$C,C119)</f>
        <v>#VALUE!</v>
      </c>
      <c r="G119" s="4" t="e">
        <f>SUMIFS('[2]TUNZ Extracted TB'!$G:$G,'[2]TUNZ Extracted TB'!$A:$A,B119,'[2]TUNZ Extracted TB'!$C:$C,C119)</f>
        <v>#VALUE!</v>
      </c>
      <c r="H119" s="4" t="e">
        <f>SUMIFS('[3]TUNZ Extracted TB'!$G:$G,'[3]TUNZ Extracted TB'!$A:$A,B119,'[3]TUNZ Extracted TB'!$C:$C,C119)</f>
        <v>#VALUE!</v>
      </c>
      <c r="I119" s="4" t="e">
        <f>SUMIFS('[4]TUNZ Extracted TB'!$G:$G,'[4]TUNZ Extracted TB'!$A:$A,B119,'[4]TUNZ Extracted TB'!$C:$C,C119)</f>
        <v>#VALUE!</v>
      </c>
      <c r="J119" s="4" t="e">
        <f>SUMIFS('[5]TUNZ Extracted TB'!$G:$G,'[5]TUNZ Extracted TB'!$A:$A,B119,'[5]TUNZ Extracted TB'!$C:$C,C119)</f>
        <v>#VALUE!</v>
      </c>
      <c r="K119" s="4" t="e">
        <f>SUMIFS('[6]TUNZ Extracted TB'!$G:$G,'[6]TUNZ Extracted TB'!$A:$A,B119,'[6]TUNZ Extracted TB'!$C:$C,C119)</f>
        <v>#VALUE!</v>
      </c>
      <c r="L119" s="4" t="e">
        <f>SUMIFS('[7]TUNZ Extracted TB'!$G:$G,'[7]TUNZ Extracted TB'!$A:$A,B119,'[7]TUNZ Extracted TB'!$C:$C,C119)</f>
        <v>#VALUE!</v>
      </c>
      <c r="M119" s="4" t="e">
        <f>SUMIFS('[8]TUNZ Extracted TB'!$G:$G,'[8]TUNZ Extracted TB'!$A:$A,B119,'[8]TUNZ Extracted TB'!$C:$C,C119)</f>
        <v>#VALUE!</v>
      </c>
      <c r="N119" s="4" t="e">
        <f>SUMIFS('[9]TUNZ Extracted TB'!$G:$G,'[9]TUNZ Extracted TB'!$A:$A,B119,'[9]TUNZ Extracted TB'!$C:$C,C119)</f>
        <v>#VALUE!</v>
      </c>
      <c r="O119" s="4" t="e">
        <f>SUMIFS('[10]TUNZ Extracted TB'!$G:$G,'[10]TUNZ Extracted TB'!$A:$A,B119,'[10]TUNZ Extracted TB'!$C:$C,C119)</f>
        <v>#VALUE!</v>
      </c>
      <c r="P119" s="4" t="e">
        <f>SUMIFS('[11]TUNZ Extracted TB'!$G:$G,'[11]TUNZ Extracted TB'!$A:$A,B119,'[11]TUNZ Extracted TB'!$C:$C,C119)</f>
        <v>#VALUE!</v>
      </c>
      <c r="Q119" s="4" t="e">
        <f>SUMIFS('[12]TUNZ Extracted TB'!$G:$G,'[12]TUNZ Extracted TB'!$A:$A,B119,'[12]TUNZ Extracted TB'!$C:$C,C119)</f>
        <v>#VALUE!</v>
      </c>
      <c r="R119" s="4" t="e">
        <f t="shared" si="2"/>
        <v>#VALUE!</v>
      </c>
    </row>
    <row r="120" spans="1:18" x14ac:dyDescent="0.25">
      <c r="A120" t="s">
        <v>60</v>
      </c>
      <c r="B120">
        <v>7211</v>
      </c>
      <c r="C120">
        <v>122</v>
      </c>
      <c r="D120" t="s">
        <v>16</v>
      </c>
      <c r="E120" t="s">
        <v>54</v>
      </c>
      <c r="F120" s="4" t="e">
        <f>SUMIFS('[1]TUNZ Extracted TB'!$G:$G,'[1]TUNZ Extracted TB'!$A:$A,B120,'[1]TUNZ Extracted TB'!$C:$C,C120)</f>
        <v>#VALUE!</v>
      </c>
      <c r="G120" s="4" t="e">
        <f>SUMIFS('[2]TUNZ Extracted TB'!$G:$G,'[2]TUNZ Extracted TB'!$A:$A,B120,'[2]TUNZ Extracted TB'!$C:$C,C120)</f>
        <v>#VALUE!</v>
      </c>
      <c r="H120" s="4" t="e">
        <f>SUMIFS('[3]TUNZ Extracted TB'!$G:$G,'[3]TUNZ Extracted TB'!$A:$A,B120,'[3]TUNZ Extracted TB'!$C:$C,C120)</f>
        <v>#VALUE!</v>
      </c>
      <c r="I120" s="4" t="e">
        <f>SUMIFS('[4]TUNZ Extracted TB'!$G:$G,'[4]TUNZ Extracted TB'!$A:$A,B120,'[4]TUNZ Extracted TB'!$C:$C,C120)</f>
        <v>#VALUE!</v>
      </c>
      <c r="J120" s="4" t="e">
        <f>SUMIFS('[5]TUNZ Extracted TB'!$G:$G,'[5]TUNZ Extracted TB'!$A:$A,B120,'[5]TUNZ Extracted TB'!$C:$C,C120)</f>
        <v>#VALUE!</v>
      </c>
      <c r="K120" s="4" t="e">
        <f>SUMIFS('[6]TUNZ Extracted TB'!$G:$G,'[6]TUNZ Extracted TB'!$A:$A,B120,'[6]TUNZ Extracted TB'!$C:$C,C120)</f>
        <v>#VALUE!</v>
      </c>
      <c r="L120" s="4" t="e">
        <f>SUMIFS('[7]TUNZ Extracted TB'!$G:$G,'[7]TUNZ Extracted TB'!$A:$A,B120,'[7]TUNZ Extracted TB'!$C:$C,C120)</f>
        <v>#VALUE!</v>
      </c>
      <c r="M120" s="4" t="e">
        <f>SUMIFS('[8]TUNZ Extracted TB'!$G:$G,'[8]TUNZ Extracted TB'!$A:$A,B120,'[8]TUNZ Extracted TB'!$C:$C,C120)</f>
        <v>#VALUE!</v>
      </c>
      <c r="N120" s="4" t="e">
        <f>SUMIFS('[9]TUNZ Extracted TB'!$G:$G,'[9]TUNZ Extracted TB'!$A:$A,B120,'[9]TUNZ Extracted TB'!$C:$C,C120)</f>
        <v>#VALUE!</v>
      </c>
      <c r="O120" s="4" t="e">
        <f>SUMIFS('[10]TUNZ Extracted TB'!$G:$G,'[10]TUNZ Extracted TB'!$A:$A,B120,'[10]TUNZ Extracted TB'!$C:$C,C120)</f>
        <v>#VALUE!</v>
      </c>
      <c r="P120" s="4" t="e">
        <f>SUMIFS('[11]TUNZ Extracted TB'!$G:$G,'[11]TUNZ Extracted TB'!$A:$A,B120,'[11]TUNZ Extracted TB'!$C:$C,C120)</f>
        <v>#VALUE!</v>
      </c>
      <c r="Q120" s="4" t="e">
        <f>SUMIFS('[12]TUNZ Extracted TB'!$G:$G,'[12]TUNZ Extracted TB'!$A:$A,B120,'[12]TUNZ Extracted TB'!$C:$C,C120)</f>
        <v>#VALUE!</v>
      </c>
      <c r="R120" s="4" t="e">
        <f t="shared" si="2"/>
        <v>#VALUE!</v>
      </c>
    </row>
    <row r="121" spans="1:18" x14ac:dyDescent="0.25">
      <c r="A121" t="s">
        <v>60</v>
      </c>
      <c r="B121">
        <v>7211</v>
      </c>
      <c r="C121">
        <v>130</v>
      </c>
      <c r="D121" t="s">
        <v>18</v>
      </c>
      <c r="E121" t="s">
        <v>19</v>
      </c>
      <c r="F121" s="4" t="e">
        <f>SUMIFS('[1]TUNZ Extracted TB'!$G:$G,'[1]TUNZ Extracted TB'!$A:$A,B121,'[1]TUNZ Extracted TB'!$C:$C,C121)</f>
        <v>#VALUE!</v>
      </c>
      <c r="G121" s="4" t="e">
        <f>SUMIFS('[2]TUNZ Extracted TB'!$G:$G,'[2]TUNZ Extracted TB'!$A:$A,B121,'[2]TUNZ Extracted TB'!$C:$C,C121)</f>
        <v>#VALUE!</v>
      </c>
      <c r="H121" s="4" t="e">
        <f>SUMIFS('[3]TUNZ Extracted TB'!$G:$G,'[3]TUNZ Extracted TB'!$A:$A,B121,'[3]TUNZ Extracted TB'!$C:$C,C121)</f>
        <v>#VALUE!</v>
      </c>
      <c r="I121" s="4" t="e">
        <f>SUMIFS('[4]TUNZ Extracted TB'!$G:$G,'[4]TUNZ Extracted TB'!$A:$A,B121,'[4]TUNZ Extracted TB'!$C:$C,C121)</f>
        <v>#VALUE!</v>
      </c>
      <c r="J121" s="4" t="e">
        <f>SUMIFS('[5]TUNZ Extracted TB'!$G:$G,'[5]TUNZ Extracted TB'!$A:$A,B121,'[5]TUNZ Extracted TB'!$C:$C,C121)</f>
        <v>#VALUE!</v>
      </c>
      <c r="K121" s="4" t="e">
        <f>SUMIFS('[6]TUNZ Extracted TB'!$G:$G,'[6]TUNZ Extracted TB'!$A:$A,B121,'[6]TUNZ Extracted TB'!$C:$C,C121)</f>
        <v>#VALUE!</v>
      </c>
      <c r="L121" s="4" t="e">
        <f>SUMIFS('[7]TUNZ Extracted TB'!$G:$G,'[7]TUNZ Extracted TB'!$A:$A,B121,'[7]TUNZ Extracted TB'!$C:$C,C121)</f>
        <v>#VALUE!</v>
      </c>
      <c r="M121" s="4" t="e">
        <f>SUMIFS('[8]TUNZ Extracted TB'!$G:$G,'[8]TUNZ Extracted TB'!$A:$A,B121,'[8]TUNZ Extracted TB'!$C:$C,C121)</f>
        <v>#VALUE!</v>
      </c>
      <c r="N121" s="4" t="e">
        <f>SUMIFS('[9]TUNZ Extracted TB'!$G:$G,'[9]TUNZ Extracted TB'!$A:$A,B121,'[9]TUNZ Extracted TB'!$C:$C,C121)</f>
        <v>#VALUE!</v>
      </c>
      <c r="O121" s="4" t="e">
        <f>SUMIFS('[10]TUNZ Extracted TB'!$G:$G,'[10]TUNZ Extracted TB'!$A:$A,B121,'[10]TUNZ Extracted TB'!$C:$C,C121)</f>
        <v>#VALUE!</v>
      </c>
      <c r="P121" s="4" t="e">
        <f>SUMIFS('[11]TUNZ Extracted TB'!$G:$G,'[11]TUNZ Extracted TB'!$A:$A,B121,'[11]TUNZ Extracted TB'!$C:$C,C121)</f>
        <v>#VALUE!</v>
      </c>
      <c r="Q121" s="4" t="e">
        <f>SUMIFS('[12]TUNZ Extracted TB'!$G:$G,'[12]TUNZ Extracted TB'!$A:$A,B121,'[12]TUNZ Extracted TB'!$C:$C,C121)</f>
        <v>#VALUE!</v>
      </c>
      <c r="R121" s="4" t="e">
        <f t="shared" si="2"/>
        <v>#VALUE!</v>
      </c>
    </row>
    <row r="122" spans="1:18" x14ac:dyDescent="0.25">
      <c r="A122" t="s">
        <v>60</v>
      </c>
      <c r="B122">
        <v>7211</v>
      </c>
      <c r="C122">
        <v>140</v>
      </c>
      <c r="D122" t="s">
        <v>20</v>
      </c>
      <c r="E122" t="s">
        <v>21</v>
      </c>
      <c r="F122" s="4" t="e">
        <f>SUMIFS('[1]TUNZ Extracted TB'!$G:$G,'[1]TUNZ Extracted TB'!$A:$A,B122,'[1]TUNZ Extracted TB'!$C:$C,C122)</f>
        <v>#VALUE!</v>
      </c>
      <c r="G122" s="4" t="e">
        <f>SUMIFS('[2]TUNZ Extracted TB'!$G:$G,'[2]TUNZ Extracted TB'!$A:$A,B122,'[2]TUNZ Extracted TB'!$C:$C,C122)</f>
        <v>#VALUE!</v>
      </c>
      <c r="H122" s="4" t="e">
        <f>SUMIFS('[3]TUNZ Extracted TB'!$G:$G,'[3]TUNZ Extracted TB'!$A:$A,B122,'[3]TUNZ Extracted TB'!$C:$C,C122)</f>
        <v>#VALUE!</v>
      </c>
      <c r="I122" s="4" t="e">
        <f>SUMIFS('[4]TUNZ Extracted TB'!$G:$G,'[4]TUNZ Extracted TB'!$A:$A,B122,'[4]TUNZ Extracted TB'!$C:$C,C122)</f>
        <v>#VALUE!</v>
      </c>
      <c r="J122" s="4" t="e">
        <f>SUMIFS('[5]TUNZ Extracted TB'!$G:$G,'[5]TUNZ Extracted TB'!$A:$A,B122,'[5]TUNZ Extracted TB'!$C:$C,C122)</f>
        <v>#VALUE!</v>
      </c>
      <c r="K122" s="4" t="e">
        <f>SUMIFS('[6]TUNZ Extracted TB'!$G:$G,'[6]TUNZ Extracted TB'!$A:$A,B122,'[6]TUNZ Extracted TB'!$C:$C,C122)</f>
        <v>#VALUE!</v>
      </c>
      <c r="L122" s="4" t="e">
        <f>SUMIFS('[7]TUNZ Extracted TB'!$G:$G,'[7]TUNZ Extracted TB'!$A:$A,B122,'[7]TUNZ Extracted TB'!$C:$C,C122)</f>
        <v>#VALUE!</v>
      </c>
      <c r="M122" s="4" t="e">
        <f>SUMIFS('[8]TUNZ Extracted TB'!$G:$G,'[8]TUNZ Extracted TB'!$A:$A,B122,'[8]TUNZ Extracted TB'!$C:$C,C122)</f>
        <v>#VALUE!</v>
      </c>
      <c r="N122" s="4" t="e">
        <f>SUMIFS('[9]TUNZ Extracted TB'!$G:$G,'[9]TUNZ Extracted TB'!$A:$A,B122,'[9]TUNZ Extracted TB'!$C:$C,C122)</f>
        <v>#VALUE!</v>
      </c>
      <c r="O122" s="4" t="e">
        <f>SUMIFS('[10]TUNZ Extracted TB'!$G:$G,'[10]TUNZ Extracted TB'!$A:$A,B122,'[10]TUNZ Extracted TB'!$C:$C,C122)</f>
        <v>#VALUE!</v>
      </c>
      <c r="P122" s="4" t="e">
        <f>SUMIFS('[11]TUNZ Extracted TB'!$G:$G,'[11]TUNZ Extracted TB'!$A:$A,B122,'[11]TUNZ Extracted TB'!$C:$C,C122)</f>
        <v>#VALUE!</v>
      </c>
      <c r="Q122" s="4" t="e">
        <f>SUMIFS('[12]TUNZ Extracted TB'!$G:$G,'[12]TUNZ Extracted TB'!$A:$A,B122,'[12]TUNZ Extracted TB'!$C:$C,C122)</f>
        <v>#VALUE!</v>
      </c>
      <c r="R122" s="4" t="e">
        <f t="shared" si="2"/>
        <v>#VALUE!</v>
      </c>
    </row>
    <row r="123" spans="1:18" x14ac:dyDescent="0.25">
      <c r="A123" t="s">
        <v>60</v>
      </c>
      <c r="B123">
        <v>7211</v>
      </c>
      <c r="C123">
        <v>142</v>
      </c>
      <c r="D123" t="s">
        <v>22</v>
      </c>
      <c r="E123" t="s">
        <v>23</v>
      </c>
      <c r="F123" s="4" t="e">
        <f>SUMIFS('[1]TUNZ Extracted TB'!$G:$G,'[1]TUNZ Extracted TB'!$A:$A,B123,'[1]TUNZ Extracted TB'!$C:$C,C123)</f>
        <v>#VALUE!</v>
      </c>
      <c r="G123" s="4" t="e">
        <f>SUMIFS('[2]TUNZ Extracted TB'!$G:$G,'[2]TUNZ Extracted TB'!$A:$A,B123,'[2]TUNZ Extracted TB'!$C:$C,C123)</f>
        <v>#VALUE!</v>
      </c>
      <c r="H123" s="4" t="e">
        <f>SUMIFS('[3]TUNZ Extracted TB'!$G:$G,'[3]TUNZ Extracted TB'!$A:$A,B123,'[3]TUNZ Extracted TB'!$C:$C,C123)</f>
        <v>#VALUE!</v>
      </c>
      <c r="I123" s="4" t="e">
        <f>SUMIFS('[4]TUNZ Extracted TB'!$G:$G,'[4]TUNZ Extracted TB'!$A:$A,B123,'[4]TUNZ Extracted TB'!$C:$C,C123)</f>
        <v>#VALUE!</v>
      </c>
      <c r="J123" s="4" t="e">
        <f>SUMIFS('[5]TUNZ Extracted TB'!$G:$G,'[5]TUNZ Extracted TB'!$A:$A,B123,'[5]TUNZ Extracted TB'!$C:$C,C123)</f>
        <v>#VALUE!</v>
      </c>
      <c r="K123" s="4" t="e">
        <f>SUMIFS('[6]TUNZ Extracted TB'!$G:$G,'[6]TUNZ Extracted TB'!$A:$A,B123,'[6]TUNZ Extracted TB'!$C:$C,C123)</f>
        <v>#VALUE!</v>
      </c>
      <c r="L123" s="4" t="e">
        <f>SUMIFS('[7]TUNZ Extracted TB'!$G:$G,'[7]TUNZ Extracted TB'!$A:$A,B123,'[7]TUNZ Extracted TB'!$C:$C,C123)</f>
        <v>#VALUE!</v>
      </c>
      <c r="M123" s="4" t="e">
        <f>SUMIFS('[8]TUNZ Extracted TB'!$G:$G,'[8]TUNZ Extracted TB'!$A:$A,B123,'[8]TUNZ Extracted TB'!$C:$C,C123)</f>
        <v>#VALUE!</v>
      </c>
      <c r="N123" s="4" t="e">
        <f>SUMIFS('[9]TUNZ Extracted TB'!$G:$G,'[9]TUNZ Extracted TB'!$A:$A,B123,'[9]TUNZ Extracted TB'!$C:$C,C123)</f>
        <v>#VALUE!</v>
      </c>
      <c r="O123" s="4" t="e">
        <f>SUMIFS('[10]TUNZ Extracted TB'!$G:$G,'[10]TUNZ Extracted TB'!$A:$A,B123,'[10]TUNZ Extracted TB'!$C:$C,C123)</f>
        <v>#VALUE!</v>
      </c>
      <c r="P123" s="4" t="e">
        <f>SUMIFS('[11]TUNZ Extracted TB'!$G:$G,'[11]TUNZ Extracted TB'!$A:$A,B123,'[11]TUNZ Extracted TB'!$C:$C,C123)</f>
        <v>#VALUE!</v>
      </c>
      <c r="Q123" s="4" t="e">
        <f>SUMIFS('[12]TUNZ Extracted TB'!$G:$G,'[12]TUNZ Extracted TB'!$A:$A,B123,'[12]TUNZ Extracted TB'!$C:$C,C123)</f>
        <v>#VALUE!</v>
      </c>
      <c r="R123" s="4" t="e">
        <f t="shared" si="2"/>
        <v>#VALUE!</v>
      </c>
    </row>
    <row r="124" spans="1:18" x14ac:dyDescent="0.25">
      <c r="A124" t="s">
        <v>60</v>
      </c>
      <c r="B124">
        <v>7211</v>
      </c>
      <c r="C124">
        <v>147</v>
      </c>
      <c r="D124" t="s">
        <v>20</v>
      </c>
      <c r="E124" t="s">
        <v>21</v>
      </c>
      <c r="F124" s="4" t="e">
        <f>SUMIFS('[1]TUNZ Extracted TB'!$G:$G,'[1]TUNZ Extracted TB'!$A:$A,B124,'[1]TUNZ Extracted TB'!$C:$C,C124)</f>
        <v>#VALUE!</v>
      </c>
      <c r="G124" s="4" t="e">
        <f>SUMIFS('[2]TUNZ Extracted TB'!$G:$G,'[2]TUNZ Extracted TB'!$A:$A,B124,'[2]TUNZ Extracted TB'!$C:$C,C124)</f>
        <v>#VALUE!</v>
      </c>
      <c r="H124" s="4" t="e">
        <f>SUMIFS('[3]TUNZ Extracted TB'!$G:$G,'[3]TUNZ Extracted TB'!$A:$A,B124,'[3]TUNZ Extracted TB'!$C:$C,C124)</f>
        <v>#VALUE!</v>
      </c>
      <c r="I124" s="4" t="e">
        <f>SUMIFS('[4]TUNZ Extracted TB'!$G:$G,'[4]TUNZ Extracted TB'!$A:$A,B124,'[4]TUNZ Extracted TB'!$C:$C,C124)</f>
        <v>#VALUE!</v>
      </c>
      <c r="J124" s="4" t="e">
        <f>SUMIFS('[5]TUNZ Extracted TB'!$G:$G,'[5]TUNZ Extracted TB'!$A:$A,B124,'[5]TUNZ Extracted TB'!$C:$C,C124)</f>
        <v>#VALUE!</v>
      </c>
      <c r="K124" s="4" t="e">
        <f>SUMIFS('[6]TUNZ Extracted TB'!$G:$G,'[6]TUNZ Extracted TB'!$A:$A,B124,'[6]TUNZ Extracted TB'!$C:$C,C124)</f>
        <v>#VALUE!</v>
      </c>
      <c r="L124" s="4" t="e">
        <f>SUMIFS('[7]TUNZ Extracted TB'!$G:$G,'[7]TUNZ Extracted TB'!$A:$A,B124,'[7]TUNZ Extracted TB'!$C:$C,C124)</f>
        <v>#VALUE!</v>
      </c>
      <c r="M124" s="4" t="e">
        <f>SUMIFS('[8]TUNZ Extracted TB'!$G:$G,'[8]TUNZ Extracted TB'!$A:$A,B124,'[8]TUNZ Extracted TB'!$C:$C,C124)</f>
        <v>#VALUE!</v>
      </c>
      <c r="N124" s="4" t="e">
        <f>SUMIFS('[9]TUNZ Extracted TB'!$G:$G,'[9]TUNZ Extracted TB'!$A:$A,B124,'[9]TUNZ Extracted TB'!$C:$C,C124)</f>
        <v>#VALUE!</v>
      </c>
      <c r="O124" s="4" t="e">
        <f>SUMIFS('[10]TUNZ Extracted TB'!$G:$G,'[10]TUNZ Extracted TB'!$A:$A,B124,'[10]TUNZ Extracted TB'!$C:$C,C124)</f>
        <v>#VALUE!</v>
      </c>
      <c r="P124" s="4" t="e">
        <f>SUMIFS('[11]TUNZ Extracted TB'!$G:$G,'[11]TUNZ Extracted TB'!$A:$A,B124,'[11]TUNZ Extracted TB'!$C:$C,C124)</f>
        <v>#VALUE!</v>
      </c>
      <c r="Q124" s="4" t="e">
        <f>SUMIFS('[12]TUNZ Extracted TB'!$G:$G,'[12]TUNZ Extracted TB'!$A:$A,B124,'[12]TUNZ Extracted TB'!$C:$C,C124)</f>
        <v>#VALUE!</v>
      </c>
      <c r="R124" s="4" t="e">
        <f t="shared" si="2"/>
        <v>#VALUE!</v>
      </c>
    </row>
    <row r="125" spans="1:18" x14ac:dyDescent="0.25">
      <c r="A125" t="s">
        <v>60</v>
      </c>
      <c r="B125">
        <v>7211</v>
      </c>
      <c r="C125">
        <v>150</v>
      </c>
      <c r="D125" t="s">
        <v>24</v>
      </c>
      <c r="E125" t="s">
        <v>25</v>
      </c>
      <c r="F125" s="4" t="e">
        <f>SUMIFS('[1]TUNZ Extracted TB'!$G:$G,'[1]TUNZ Extracted TB'!$A:$A,B125,'[1]TUNZ Extracted TB'!$C:$C,C125)</f>
        <v>#VALUE!</v>
      </c>
      <c r="G125" s="4" t="e">
        <f>SUMIFS('[2]TUNZ Extracted TB'!$G:$G,'[2]TUNZ Extracted TB'!$A:$A,B125,'[2]TUNZ Extracted TB'!$C:$C,C125)</f>
        <v>#VALUE!</v>
      </c>
      <c r="H125" s="4" t="e">
        <f>SUMIFS('[3]TUNZ Extracted TB'!$G:$G,'[3]TUNZ Extracted TB'!$A:$A,B125,'[3]TUNZ Extracted TB'!$C:$C,C125)</f>
        <v>#VALUE!</v>
      </c>
      <c r="I125" s="4" t="e">
        <f>SUMIFS('[4]TUNZ Extracted TB'!$G:$G,'[4]TUNZ Extracted TB'!$A:$A,B125,'[4]TUNZ Extracted TB'!$C:$C,C125)</f>
        <v>#VALUE!</v>
      </c>
      <c r="J125" s="4" t="e">
        <f>SUMIFS('[5]TUNZ Extracted TB'!$G:$G,'[5]TUNZ Extracted TB'!$A:$A,B125,'[5]TUNZ Extracted TB'!$C:$C,C125)</f>
        <v>#VALUE!</v>
      </c>
      <c r="K125" s="4" t="e">
        <f>SUMIFS('[6]TUNZ Extracted TB'!$G:$G,'[6]TUNZ Extracted TB'!$A:$A,B125,'[6]TUNZ Extracted TB'!$C:$C,C125)</f>
        <v>#VALUE!</v>
      </c>
      <c r="L125" s="4" t="e">
        <f>SUMIFS('[7]TUNZ Extracted TB'!$G:$G,'[7]TUNZ Extracted TB'!$A:$A,B125,'[7]TUNZ Extracted TB'!$C:$C,C125)</f>
        <v>#VALUE!</v>
      </c>
      <c r="M125" s="4" t="e">
        <f>SUMIFS('[8]TUNZ Extracted TB'!$G:$G,'[8]TUNZ Extracted TB'!$A:$A,B125,'[8]TUNZ Extracted TB'!$C:$C,C125)</f>
        <v>#VALUE!</v>
      </c>
      <c r="N125" s="4" t="e">
        <f>SUMIFS('[9]TUNZ Extracted TB'!$G:$G,'[9]TUNZ Extracted TB'!$A:$A,B125,'[9]TUNZ Extracted TB'!$C:$C,C125)</f>
        <v>#VALUE!</v>
      </c>
      <c r="O125" s="4" t="e">
        <f>SUMIFS('[10]TUNZ Extracted TB'!$G:$G,'[10]TUNZ Extracted TB'!$A:$A,B125,'[10]TUNZ Extracted TB'!$C:$C,C125)</f>
        <v>#VALUE!</v>
      </c>
      <c r="P125" s="4" t="e">
        <f>SUMIFS('[11]TUNZ Extracted TB'!$G:$G,'[11]TUNZ Extracted TB'!$A:$A,B125,'[11]TUNZ Extracted TB'!$C:$C,C125)</f>
        <v>#VALUE!</v>
      </c>
      <c r="Q125" s="4" t="e">
        <f>SUMIFS('[12]TUNZ Extracted TB'!$G:$G,'[12]TUNZ Extracted TB'!$A:$A,B125,'[12]TUNZ Extracted TB'!$C:$C,C125)</f>
        <v>#VALUE!</v>
      </c>
      <c r="R125" s="4" t="e">
        <f t="shared" si="2"/>
        <v>#VALUE!</v>
      </c>
    </row>
    <row r="126" spans="1:18" x14ac:dyDescent="0.25">
      <c r="A126" t="s">
        <v>60</v>
      </c>
      <c r="B126">
        <v>7211</v>
      </c>
      <c r="C126">
        <v>160</v>
      </c>
      <c r="D126" t="s">
        <v>26</v>
      </c>
      <c r="E126" t="s">
        <v>27</v>
      </c>
      <c r="F126" s="4" t="e">
        <f>SUMIFS('[1]TUNZ Extracted TB'!$G:$G,'[1]TUNZ Extracted TB'!$A:$A,B126,'[1]TUNZ Extracted TB'!$C:$C,C126)</f>
        <v>#VALUE!</v>
      </c>
      <c r="G126" s="4" t="e">
        <f>SUMIFS('[2]TUNZ Extracted TB'!$G:$G,'[2]TUNZ Extracted TB'!$A:$A,B126,'[2]TUNZ Extracted TB'!$C:$C,C126)</f>
        <v>#VALUE!</v>
      </c>
      <c r="H126" s="4" t="e">
        <f>SUMIFS('[3]TUNZ Extracted TB'!$G:$G,'[3]TUNZ Extracted TB'!$A:$A,B126,'[3]TUNZ Extracted TB'!$C:$C,C126)</f>
        <v>#VALUE!</v>
      </c>
      <c r="I126" s="4" t="e">
        <f>SUMIFS('[4]TUNZ Extracted TB'!$G:$G,'[4]TUNZ Extracted TB'!$A:$A,B126,'[4]TUNZ Extracted TB'!$C:$C,C126)</f>
        <v>#VALUE!</v>
      </c>
      <c r="J126" s="4" t="e">
        <f>SUMIFS('[5]TUNZ Extracted TB'!$G:$G,'[5]TUNZ Extracted TB'!$A:$A,B126,'[5]TUNZ Extracted TB'!$C:$C,C126)</f>
        <v>#VALUE!</v>
      </c>
      <c r="K126" s="4" t="e">
        <f>SUMIFS('[6]TUNZ Extracted TB'!$G:$G,'[6]TUNZ Extracted TB'!$A:$A,B126,'[6]TUNZ Extracted TB'!$C:$C,C126)</f>
        <v>#VALUE!</v>
      </c>
      <c r="L126" s="4" t="e">
        <f>SUMIFS('[7]TUNZ Extracted TB'!$G:$G,'[7]TUNZ Extracted TB'!$A:$A,B126,'[7]TUNZ Extracted TB'!$C:$C,C126)</f>
        <v>#VALUE!</v>
      </c>
      <c r="M126" s="4" t="e">
        <f>SUMIFS('[8]TUNZ Extracted TB'!$G:$G,'[8]TUNZ Extracted TB'!$A:$A,B126,'[8]TUNZ Extracted TB'!$C:$C,C126)</f>
        <v>#VALUE!</v>
      </c>
      <c r="N126" s="4" t="e">
        <f>SUMIFS('[9]TUNZ Extracted TB'!$G:$G,'[9]TUNZ Extracted TB'!$A:$A,B126,'[9]TUNZ Extracted TB'!$C:$C,C126)</f>
        <v>#VALUE!</v>
      </c>
      <c r="O126" s="4" t="e">
        <f>SUMIFS('[10]TUNZ Extracted TB'!$G:$G,'[10]TUNZ Extracted TB'!$A:$A,B126,'[10]TUNZ Extracted TB'!$C:$C,C126)</f>
        <v>#VALUE!</v>
      </c>
      <c r="P126" s="4" t="e">
        <f>SUMIFS('[11]TUNZ Extracted TB'!$G:$G,'[11]TUNZ Extracted TB'!$A:$A,B126,'[11]TUNZ Extracted TB'!$C:$C,C126)</f>
        <v>#VALUE!</v>
      </c>
      <c r="Q126" s="4" t="e">
        <f>SUMIFS('[12]TUNZ Extracted TB'!$G:$G,'[12]TUNZ Extracted TB'!$A:$A,B126,'[12]TUNZ Extracted TB'!$C:$C,C126)</f>
        <v>#VALUE!</v>
      </c>
      <c r="R126" s="4" t="e">
        <f t="shared" si="2"/>
        <v>#VALUE!</v>
      </c>
    </row>
    <row r="127" spans="1:18" x14ac:dyDescent="0.25">
      <c r="A127" t="s">
        <v>60</v>
      </c>
      <c r="B127">
        <v>7211</v>
      </c>
      <c r="C127">
        <v>210</v>
      </c>
      <c r="D127" t="s">
        <v>10</v>
      </c>
      <c r="E127" t="s">
        <v>51</v>
      </c>
      <c r="F127" s="4" t="e">
        <f>SUMIFS('[1]TUNZ Extracted TB'!$G:$G,'[1]TUNZ Extracted TB'!$A:$A,B127,'[1]TUNZ Extracted TB'!$C:$C,C127)</f>
        <v>#VALUE!</v>
      </c>
      <c r="G127" s="4" t="e">
        <f>SUMIFS('[2]TUNZ Extracted TB'!$G:$G,'[2]TUNZ Extracted TB'!$A:$A,B127,'[2]TUNZ Extracted TB'!$C:$C,C127)</f>
        <v>#VALUE!</v>
      </c>
      <c r="H127" s="4" t="e">
        <f>SUMIFS('[3]TUNZ Extracted TB'!$G:$G,'[3]TUNZ Extracted TB'!$A:$A,B127,'[3]TUNZ Extracted TB'!$C:$C,C127)</f>
        <v>#VALUE!</v>
      </c>
      <c r="I127" s="4" t="e">
        <f>SUMIFS('[4]TUNZ Extracted TB'!$G:$G,'[4]TUNZ Extracted TB'!$A:$A,B127,'[4]TUNZ Extracted TB'!$C:$C,C127)</f>
        <v>#VALUE!</v>
      </c>
      <c r="J127" s="4" t="e">
        <f>SUMIFS('[5]TUNZ Extracted TB'!$G:$G,'[5]TUNZ Extracted TB'!$A:$A,B127,'[5]TUNZ Extracted TB'!$C:$C,C127)</f>
        <v>#VALUE!</v>
      </c>
      <c r="K127" s="4" t="e">
        <f>SUMIFS('[6]TUNZ Extracted TB'!$G:$G,'[6]TUNZ Extracted TB'!$A:$A,B127,'[6]TUNZ Extracted TB'!$C:$C,C127)</f>
        <v>#VALUE!</v>
      </c>
      <c r="L127" s="4" t="e">
        <f>SUMIFS('[7]TUNZ Extracted TB'!$G:$G,'[7]TUNZ Extracted TB'!$A:$A,B127,'[7]TUNZ Extracted TB'!$C:$C,C127)</f>
        <v>#VALUE!</v>
      </c>
      <c r="M127" s="4" t="e">
        <f>SUMIFS('[8]TUNZ Extracted TB'!$G:$G,'[8]TUNZ Extracted TB'!$A:$A,B127,'[8]TUNZ Extracted TB'!$C:$C,C127)</f>
        <v>#VALUE!</v>
      </c>
      <c r="N127" s="4" t="e">
        <f>SUMIFS('[9]TUNZ Extracted TB'!$G:$G,'[9]TUNZ Extracted TB'!$A:$A,B127,'[9]TUNZ Extracted TB'!$C:$C,C127)</f>
        <v>#VALUE!</v>
      </c>
      <c r="O127" s="4" t="e">
        <f>SUMIFS('[10]TUNZ Extracted TB'!$G:$G,'[10]TUNZ Extracted TB'!$A:$A,B127,'[10]TUNZ Extracted TB'!$C:$C,C127)</f>
        <v>#VALUE!</v>
      </c>
      <c r="P127" s="4" t="e">
        <f>SUMIFS('[11]TUNZ Extracted TB'!$G:$G,'[11]TUNZ Extracted TB'!$A:$A,B127,'[11]TUNZ Extracted TB'!$C:$C,C127)</f>
        <v>#VALUE!</v>
      </c>
      <c r="Q127" s="4" t="e">
        <f>SUMIFS('[12]TUNZ Extracted TB'!$G:$G,'[12]TUNZ Extracted TB'!$A:$A,B127,'[12]TUNZ Extracted TB'!$C:$C,C127)</f>
        <v>#VALUE!</v>
      </c>
      <c r="R127" s="4" t="e">
        <f t="shared" si="2"/>
        <v>#VALUE!</v>
      </c>
    </row>
    <row r="128" spans="1:18" x14ac:dyDescent="0.25">
      <c r="A128" t="s">
        <v>60</v>
      </c>
      <c r="B128">
        <v>7211</v>
      </c>
      <c r="C128">
        <v>220</v>
      </c>
      <c r="D128" t="s">
        <v>14</v>
      </c>
      <c r="E128" t="s">
        <v>53</v>
      </c>
      <c r="F128" s="4" t="e">
        <f>SUMIFS('[1]TUNZ Extracted TB'!$G:$G,'[1]TUNZ Extracted TB'!$A:$A,B128,'[1]TUNZ Extracted TB'!$C:$C,C128)</f>
        <v>#VALUE!</v>
      </c>
      <c r="G128" s="4" t="e">
        <f>SUMIFS('[2]TUNZ Extracted TB'!$G:$G,'[2]TUNZ Extracted TB'!$A:$A,B128,'[2]TUNZ Extracted TB'!$C:$C,C128)</f>
        <v>#VALUE!</v>
      </c>
      <c r="H128" s="4" t="e">
        <f>SUMIFS('[3]TUNZ Extracted TB'!$G:$G,'[3]TUNZ Extracted TB'!$A:$A,B128,'[3]TUNZ Extracted TB'!$C:$C,C128)</f>
        <v>#VALUE!</v>
      </c>
      <c r="I128" s="4" t="e">
        <f>SUMIFS('[4]TUNZ Extracted TB'!$G:$G,'[4]TUNZ Extracted TB'!$A:$A,B128,'[4]TUNZ Extracted TB'!$C:$C,C128)</f>
        <v>#VALUE!</v>
      </c>
      <c r="J128" s="4" t="e">
        <f>SUMIFS('[5]TUNZ Extracted TB'!$G:$G,'[5]TUNZ Extracted TB'!$A:$A,B128,'[5]TUNZ Extracted TB'!$C:$C,C128)</f>
        <v>#VALUE!</v>
      </c>
      <c r="K128" s="4" t="e">
        <f>SUMIFS('[6]TUNZ Extracted TB'!$G:$G,'[6]TUNZ Extracted TB'!$A:$A,B128,'[6]TUNZ Extracted TB'!$C:$C,C128)</f>
        <v>#VALUE!</v>
      </c>
      <c r="L128" s="4" t="e">
        <f>SUMIFS('[7]TUNZ Extracted TB'!$G:$G,'[7]TUNZ Extracted TB'!$A:$A,B128,'[7]TUNZ Extracted TB'!$C:$C,C128)</f>
        <v>#VALUE!</v>
      </c>
      <c r="M128" s="4" t="e">
        <f>SUMIFS('[8]TUNZ Extracted TB'!$G:$G,'[8]TUNZ Extracted TB'!$A:$A,B128,'[8]TUNZ Extracted TB'!$C:$C,C128)</f>
        <v>#VALUE!</v>
      </c>
      <c r="N128" s="4" t="e">
        <f>SUMIFS('[9]TUNZ Extracted TB'!$G:$G,'[9]TUNZ Extracted TB'!$A:$A,B128,'[9]TUNZ Extracted TB'!$C:$C,C128)</f>
        <v>#VALUE!</v>
      </c>
      <c r="O128" s="4" t="e">
        <f>SUMIFS('[10]TUNZ Extracted TB'!$G:$G,'[10]TUNZ Extracted TB'!$A:$A,B128,'[10]TUNZ Extracted TB'!$C:$C,C128)</f>
        <v>#VALUE!</v>
      </c>
      <c r="P128" s="4" t="e">
        <f>SUMIFS('[11]TUNZ Extracted TB'!$G:$G,'[11]TUNZ Extracted TB'!$A:$A,B128,'[11]TUNZ Extracted TB'!$C:$C,C128)</f>
        <v>#VALUE!</v>
      </c>
      <c r="Q128" s="4" t="e">
        <f>SUMIFS('[12]TUNZ Extracted TB'!$G:$G,'[12]TUNZ Extracted TB'!$A:$A,B128,'[12]TUNZ Extracted TB'!$C:$C,C128)</f>
        <v>#VALUE!</v>
      </c>
      <c r="R128" s="4" t="e">
        <f t="shared" si="2"/>
        <v>#VALUE!</v>
      </c>
    </row>
    <row r="129" spans="1:18" x14ac:dyDescent="0.25">
      <c r="A129" t="s">
        <v>60</v>
      </c>
      <c r="B129">
        <v>7211</v>
      </c>
      <c r="C129">
        <v>230</v>
      </c>
      <c r="D129" t="s">
        <v>18</v>
      </c>
      <c r="E129" t="s">
        <v>19</v>
      </c>
      <c r="F129" s="4" t="e">
        <f>SUMIFS('[1]TUNZ Extracted TB'!$G:$G,'[1]TUNZ Extracted TB'!$A:$A,B129,'[1]TUNZ Extracted TB'!$C:$C,C129)</f>
        <v>#VALUE!</v>
      </c>
      <c r="G129" s="4" t="e">
        <f>SUMIFS('[2]TUNZ Extracted TB'!$G:$G,'[2]TUNZ Extracted TB'!$A:$A,B129,'[2]TUNZ Extracted TB'!$C:$C,C129)</f>
        <v>#VALUE!</v>
      </c>
      <c r="H129" s="4" t="e">
        <f>SUMIFS('[3]TUNZ Extracted TB'!$G:$G,'[3]TUNZ Extracted TB'!$A:$A,B129,'[3]TUNZ Extracted TB'!$C:$C,C129)</f>
        <v>#VALUE!</v>
      </c>
      <c r="I129" s="4" t="e">
        <f>SUMIFS('[4]TUNZ Extracted TB'!$G:$G,'[4]TUNZ Extracted TB'!$A:$A,B129,'[4]TUNZ Extracted TB'!$C:$C,C129)</f>
        <v>#VALUE!</v>
      </c>
      <c r="J129" s="4" t="e">
        <f>SUMIFS('[5]TUNZ Extracted TB'!$G:$G,'[5]TUNZ Extracted TB'!$A:$A,B129,'[5]TUNZ Extracted TB'!$C:$C,C129)</f>
        <v>#VALUE!</v>
      </c>
      <c r="K129" s="4" t="e">
        <f>SUMIFS('[6]TUNZ Extracted TB'!$G:$G,'[6]TUNZ Extracted TB'!$A:$A,B129,'[6]TUNZ Extracted TB'!$C:$C,C129)</f>
        <v>#VALUE!</v>
      </c>
      <c r="L129" s="4" t="e">
        <f>SUMIFS('[7]TUNZ Extracted TB'!$G:$G,'[7]TUNZ Extracted TB'!$A:$A,B129,'[7]TUNZ Extracted TB'!$C:$C,C129)</f>
        <v>#VALUE!</v>
      </c>
      <c r="M129" s="4" t="e">
        <f>SUMIFS('[8]TUNZ Extracted TB'!$G:$G,'[8]TUNZ Extracted TB'!$A:$A,B129,'[8]TUNZ Extracted TB'!$C:$C,C129)</f>
        <v>#VALUE!</v>
      </c>
      <c r="N129" s="4" t="e">
        <f>SUMIFS('[9]TUNZ Extracted TB'!$G:$G,'[9]TUNZ Extracted TB'!$A:$A,B129,'[9]TUNZ Extracted TB'!$C:$C,C129)</f>
        <v>#VALUE!</v>
      </c>
      <c r="O129" s="4" t="e">
        <f>SUMIFS('[10]TUNZ Extracted TB'!$G:$G,'[10]TUNZ Extracted TB'!$A:$A,B129,'[10]TUNZ Extracted TB'!$C:$C,C129)</f>
        <v>#VALUE!</v>
      </c>
      <c r="P129" s="4" t="e">
        <f>SUMIFS('[11]TUNZ Extracted TB'!$G:$G,'[11]TUNZ Extracted TB'!$A:$A,B129,'[11]TUNZ Extracted TB'!$C:$C,C129)</f>
        <v>#VALUE!</v>
      </c>
      <c r="Q129" s="4" t="e">
        <f>SUMIFS('[12]TUNZ Extracted TB'!$G:$G,'[12]TUNZ Extracted TB'!$A:$A,B129,'[12]TUNZ Extracted TB'!$C:$C,C129)</f>
        <v>#VALUE!</v>
      </c>
      <c r="R129" s="4" t="e">
        <f t="shared" si="2"/>
        <v>#VALUE!</v>
      </c>
    </row>
    <row r="130" spans="1:18" x14ac:dyDescent="0.25">
      <c r="A130" t="s">
        <v>60</v>
      </c>
      <c r="B130">
        <v>7211</v>
      </c>
      <c r="C130">
        <v>240</v>
      </c>
      <c r="D130" t="s">
        <v>20</v>
      </c>
      <c r="E130" t="s">
        <v>21</v>
      </c>
      <c r="F130" s="4" t="e">
        <f>SUMIFS('[1]TUNZ Extracted TB'!$G:$G,'[1]TUNZ Extracted TB'!$A:$A,B130,'[1]TUNZ Extracted TB'!$C:$C,C130)</f>
        <v>#VALUE!</v>
      </c>
      <c r="G130" s="4" t="e">
        <f>SUMIFS('[2]TUNZ Extracted TB'!$G:$G,'[2]TUNZ Extracted TB'!$A:$A,B130,'[2]TUNZ Extracted TB'!$C:$C,C130)</f>
        <v>#VALUE!</v>
      </c>
      <c r="H130" s="4" t="e">
        <f>SUMIFS('[3]TUNZ Extracted TB'!$G:$G,'[3]TUNZ Extracted TB'!$A:$A,B130,'[3]TUNZ Extracted TB'!$C:$C,C130)</f>
        <v>#VALUE!</v>
      </c>
      <c r="I130" s="4" t="e">
        <f>SUMIFS('[4]TUNZ Extracted TB'!$G:$G,'[4]TUNZ Extracted TB'!$A:$A,B130,'[4]TUNZ Extracted TB'!$C:$C,C130)</f>
        <v>#VALUE!</v>
      </c>
      <c r="J130" s="4" t="e">
        <f>SUMIFS('[5]TUNZ Extracted TB'!$G:$G,'[5]TUNZ Extracted TB'!$A:$A,B130,'[5]TUNZ Extracted TB'!$C:$C,C130)</f>
        <v>#VALUE!</v>
      </c>
      <c r="K130" s="4" t="e">
        <f>SUMIFS('[6]TUNZ Extracted TB'!$G:$G,'[6]TUNZ Extracted TB'!$A:$A,B130,'[6]TUNZ Extracted TB'!$C:$C,C130)</f>
        <v>#VALUE!</v>
      </c>
      <c r="L130" s="4" t="e">
        <f>SUMIFS('[7]TUNZ Extracted TB'!$G:$G,'[7]TUNZ Extracted TB'!$A:$A,B130,'[7]TUNZ Extracted TB'!$C:$C,C130)</f>
        <v>#VALUE!</v>
      </c>
      <c r="M130" s="4" t="e">
        <f>SUMIFS('[8]TUNZ Extracted TB'!$G:$G,'[8]TUNZ Extracted TB'!$A:$A,B130,'[8]TUNZ Extracted TB'!$C:$C,C130)</f>
        <v>#VALUE!</v>
      </c>
      <c r="N130" s="4" t="e">
        <f>SUMIFS('[9]TUNZ Extracted TB'!$G:$G,'[9]TUNZ Extracted TB'!$A:$A,B130,'[9]TUNZ Extracted TB'!$C:$C,C130)</f>
        <v>#VALUE!</v>
      </c>
      <c r="O130" s="4" t="e">
        <f>SUMIFS('[10]TUNZ Extracted TB'!$G:$G,'[10]TUNZ Extracted TB'!$A:$A,B130,'[10]TUNZ Extracted TB'!$C:$C,C130)</f>
        <v>#VALUE!</v>
      </c>
      <c r="P130" s="4" t="e">
        <f>SUMIFS('[11]TUNZ Extracted TB'!$G:$G,'[11]TUNZ Extracted TB'!$A:$A,B130,'[11]TUNZ Extracted TB'!$C:$C,C130)</f>
        <v>#VALUE!</v>
      </c>
      <c r="Q130" s="4" t="e">
        <f>SUMIFS('[12]TUNZ Extracted TB'!$G:$G,'[12]TUNZ Extracted TB'!$A:$A,B130,'[12]TUNZ Extracted TB'!$C:$C,C130)</f>
        <v>#VALUE!</v>
      </c>
      <c r="R130" s="4" t="e">
        <f t="shared" si="2"/>
        <v>#VALUE!</v>
      </c>
    </row>
    <row r="131" spans="1:18" x14ac:dyDescent="0.25">
      <c r="A131" t="s">
        <v>60</v>
      </c>
      <c r="B131">
        <v>7211</v>
      </c>
      <c r="C131">
        <v>260</v>
      </c>
      <c r="D131" t="s">
        <v>26</v>
      </c>
      <c r="E131" t="s">
        <v>27</v>
      </c>
      <c r="F131" s="4" t="e">
        <f>SUMIFS('[1]TUNZ Extracted TB'!$G:$G,'[1]TUNZ Extracted TB'!$A:$A,B131,'[1]TUNZ Extracted TB'!$C:$C,C131)</f>
        <v>#VALUE!</v>
      </c>
      <c r="G131" s="4" t="e">
        <f>SUMIFS('[2]TUNZ Extracted TB'!$G:$G,'[2]TUNZ Extracted TB'!$A:$A,B131,'[2]TUNZ Extracted TB'!$C:$C,C131)</f>
        <v>#VALUE!</v>
      </c>
      <c r="H131" s="4" t="e">
        <f>SUMIFS('[3]TUNZ Extracted TB'!$G:$G,'[3]TUNZ Extracted TB'!$A:$A,B131,'[3]TUNZ Extracted TB'!$C:$C,C131)</f>
        <v>#VALUE!</v>
      </c>
      <c r="I131" s="4" t="e">
        <f>SUMIFS('[4]TUNZ Extracted TB'!$G:$G,'[4]TUNZ Extracted TB'!$A:$A,B131,'[4]TUNZ Extracted TB'!$C:$C,C131)</f>
        <v>#VALUE!</v>
      </c>
      <c r="J131" s="4" t="e">
        <f>SUMIFS('[5]TUNZ Extracted TB'!$G:$G,'[5]TUNZ Extracted TB'!$A:$A,B131,'[5]TUNZ Extracted TB'!$C:$C,C131)</f>
        <v>#VALUE!</v>
      </c>
      <c r="K131" s="4" t="e">
        <f>SUMIFS('[6]TUNZ Extracted TB'!$G:$G,'[6]TUNZ Extracted TB'!$A:$A,B131,'[6]TUNZ Extracted TB'!$C:$C,C131)</f>
        <v>#VALUE!</v>
      </c>
      <c r="L131" s="4" t="e">
        <f>SUMIFS('[7]TUNZ Extracted TB'!$G:$G,'[7]TUNZ Extracted TB'!$A:$A,B131,'[7]TUNZ Extracted TB'!$C:$C,C131)</f>
        <v>#VALUE!</v>
      </c>
      <c r="M131" s="4" t="e">
        <f>SUMIFS('[8]TUNZ Extracted TB'!$G:$G,'[8]TUNZ Extracted TB'!$A:$A,B131,'[8]TUNZ Extracted TB'!$C:$C,C131)</f>
        <v>#VALUE!</v>
      </c>
      <c r="N131" s="4" t="e">
        <f>SUMIFS('[9]TUNZ Extracted TB'!$G:$G,'[9]TUNZ Extracted TB'!$A:$A,B131,'[9]TUNZ Extracted TB'!$C:$C,C131)</f>
        <v>#VALUE!</v>
      </c>
      <c r="O131" s="4" t="e">
        <f>SUMIFS('[10]TUNZ Extracted TB'!$G:$G,'[10]TUNZ Extracted TB'!$A:$A,B131,'[10]TUNZ Extracted TB'!$C:$C,C131)</f>
        <v>#VALUE!</v>
      </c>
      <c r="P131" s="4" t="e">
        <f>SUMIFS('[11]TUNZ Extracted TB'!$G:$G,'[11]TUNZ Extracted TB'!$A:$A,B131,'[11]TUNZ Extracted TB'!$C:$C,C131)</f>
        <v>#VALUE!</v>
      </c>
      <c r="Q131" s="4" t="e">
        <f>SUMIFS('[12]TUNZ Extracted TB'!$G:$G,'[12]TUNZ Extracted TB'!$A:$A,B131,'[12]TUNZ Extracted TB'!$C:$C,C131)</f>
        <v>#VALUE!</v>
      </c>
      <c r="R131" s="4" t="e">
        <f t="shared" si="2"/>
        <v>#VALUE!</v>
      </c>
    </row>
    <row r="132" spans="1:18" x14ac:dyDescent="0.25">
      <c r="A132" t="s">
        <v>60</v>
      </c>
      <c r="B132">
        <v>7211</v>
      </c>
      <c r="C132">
        <v>330</v>
      </c>
      <c r="D132" t="s">
        <v>18</v>
      </c>
      <c r="E132" t="s">
        <v>19</v>
      </c>
      <c r="F132" s="4" t="e">
        <f>SUMIFS('[1]TUNZ Extracted TB'!$G:$G,'[1]TUNZ Extracted TB'!$A:$A,B132,'[1]TUNZ Extracted TB'!$C:$C,C132)</f>
        <v>#VALUE!</v>
      </c>
      <c r="G132" s="4" t="e">
        <f>SUMIFS('[2]TUNZ Extracted TB'!$G:$G,'[2]TUNZ Extracted TB'!$A:$A,B132,'[2]TUNZ Extracted TB'!$C:$C,C132)</f>
        <v>#VALUE!</v>
      </c>
      <c r="H132" s="4" t="e">
        <f>SUMIFS('[3]TUNZ Extracted TB'!$G:$G,'[3]TUNZ Extracted TB'!$A:$A,B132,'[3]TUNZ Extracted TB'!$C:$C,C132)</f>
        <v>#VALUE!</v>
      </c>
      <c r="I132" s="4" t="e">
        <f>SUMIFS('[4]TUNZ Extracted TB'!$G:$G,'[4]TUNZ Extracted TB'!$A:$A,B132,'[4]TUNZ Extracted TB'!$C:$C,C132)</f>
        <v>#VALUE!</v>
      </c>
      <c r="J132" s="4" t="e">
        <f>SUMIFS('[5]TUNZ Extracted TB'!$G:$G,'[5]TUNZ Extracted TB'!$A:$A,B132,'[5]TUNZ Extracted TB'!$C:$C,C132)</f>
        <v>#VALUE!</v>
      </c>
      <c r="K132" s="4" t="e">
        <f>SUMIFS('[6]TUNZ Extracted TB'!$G:$G,'[6]TUNZ Extracted TB'!$A:$A,B132,'[6]TUNZ Extracted TB'!$C:$C,C132)</f>
        <v>#VALUE!</v>
      </c>
      <c r="L132" s="4" t="e">
        <f>SUMIFS('[7]TUNZ Extracted TB'!$G:$G,'[7]TUNZ Extracted TB'!$A:$A,B132,'[7]TUNZ Extracted TB'!$C:$C,C132)</f>
        <v>#VALUE!</v>
      </c>
      <c r="M132" s="4" t="e">
        <f>SUMIFS('[8]TUNZ Extracted TB'!$G:$G,'[8]TUNZ Extracted TB'!$A:$A,B132,'[8]TUNZ Extracted TB'!$C:$C,C132)</f>
        <v>#VALUE!</v>
      </c>
      <c r="N132" s="4" t="e">
        <f>SUMIFS('[9]TUNZ Extracted TB'!$G:$G,'[9]TUNZ Extracted TB'!$A:$A,B132,'[9]TUNZ Extracted TB'!$C:$C,C132)</f>
        <v>#VALUE!</v>
      </c>
      <c r="O132" s="4" t="e">
        <f>SUMIFS('[10]TUNZ Extracted TB'!$G:$G,'[10]TUNZ Extracted TB'!$A:$A,B132,'[10]TUNZ Extracted TB'!$C:$C,C132)</f>
        <v>#VALUE!</v>
      </c>
      <c r="P132" s="4" t="e">
        <f>SUMIFS('[11]TUNZ Extracted TB'!$G:$G,'[11]TUNZ Extracted TB'!$A:$A,B132,'[11]TUNZ Extracted TB'!$C:$C,C132)</f>
        <v>#VALUE!</v>
      </c>
      <c r="Q132" s="4" t="e">
        <f>SUMIFS('[12]TUNZ Extracted TB'!$G:$G,'[12]TUNZ Extracted TB'!$A:$A,B132,'[12]TUNZ Extracted TB'!$C:$C,C132)</f>
        <v>#VALUE!</v>
      </c>
      <c r="R132" s="4" t="e">
        <f t="shared" si="2"/>
        <v>#VALUE!</v>
      </c>
    </row>
    <row r="133" spans="1:18" x14ac:dyDescent="0.25">
      <c r="A133" t="s">
        <v>60</v>
      </c>
      <c r="B133">
        <v>7211</v>
      </c>
      <c r="C133">
        <v>340</v>
      </c>
      <c r="D133" t="s">
        <v>20</v>
      </c>
      <c r="E133" t="s">
        <v>21</v>
      </c>
      <c r="F133" s="4" t="e">
        <f>SUMIFS('[1]TUNZ Extracted TB'!$G:$G,'[1]TUNZ Extracted TB'!$A:$A,B133,'[1]TUNZ Extracted TB'!$C:$C,C133)</f>
        <v>#VALUE!</v>
      </c>
      <c r="G133" s="4" t="e">
        <f>SUMIFS('[2]TUNZ Extracted TB'!$G:$G,'[2]TUNZ Extracted TB'!$A:$A,B133,'[2]TUNZ Extracted TB'!$C:$C,C133)</f>
        <v>#VALUE!</v>
      </c>
      <c r="H133" s="4" t="e">
        <f>SUMIFS('[3]TUNZ Extracted TB'!$G:$G,'[3]TUNZ Extracted TB'!$A:$A,B133,'[3]TUNZ Extracted TB'!$C:$C,C133)</f>
        <v>#VALUE!</v>
      </c>
      <c r="I133" s="4" t="e">
        <f>SUMIFS('[4]TUNZ Extracted TB'!$G:$G,'[4]TUNZ Extracted TB'!$A:$A,B133,'[4]TUNZ Extracted TB'!$C:$C,C133)</f>
        <v>#VALUE!</v>
      </c>
      <c r="J133" s="4" t="e">
        <f>SUMIFS('[5]TUNZ Extracted TB'!$G:$G,'[5]TUNZ Extracted TB'!$A:$A,B133,'[5]TUNZ Extracted TB'!$C:$C,C133)</f>
        <v>#VALUE!</v>
      </c>
      <c r="K133" s="4" t="e">
        <f>SUMIFS('[6]TUNZ Extracted TB'!$G:$G,'[6]TUNZ Extracted TB'!$A:$A,B133,'[6]TUNZ Extracted TB'!$C:$C,C133)</f>
        <v>#VALUE!</v>
      </c>
      <c r="L133" s="4" t="e">
        <f>SUMIFS('[7]TUNZ Extracted TB'!$G:$G,'[7]TUNZ Extracted TB'!$A:$A,B133,'[7]TUNZ Extracted TB'!$C:$C,C133)</f>
        <v>#VALUE!</v>
      </c>
      <c r="M133" s="4" t="e">
        <f>SUMIFS('[8]TUNZ Extracted TB'!$G:$G,'[8]TUNZ Extracted TB'!$A:$A,B133,'[8]TUNZ Extracted TB'!$C:$C,C133)</f>
        <v>#VALUE!</v>
      </c>
      <c r="N133" s="4" t="e">
        <f>SUMIFS('[9]TUNZ Extracted TB'!$G:$G,'[9]TUNZ Extracted TB'!$A:$A,B133,'[9]TUNZ Extracted TB'!$C:$C,C133)</f>
        <v>#VALUE!</v>
      </c>
      <c r="O133" s="4" t="e">
        <f>SUMIFS('[10]TUNZ Extracted TB'!$G:$G,'[10]TUNZ Extracted TB'!$A:$A,B133,'[10]TUNZ Extracted TB'!$C:$C,C133)</f>
        <v>#VALUE!</v>
      </c>
      <c r="P133" s="4" t="e">
        <f>SUMIFS('[11]TUNZ Extracted TB'!$G:$G,'[11]TUNZ Extracted TB'!$A:$A,B133,'[11]TUNZ Extracted TB'!$C:$C,C133)</f>
        <v>#VALUE!</v>
      </c>
      <c r="Q133" s="4" t="e">
        <f>SUMIFS('[12]TUNZ Extracted TB'!$G:$G,'[12]TUNZ Extracted TB'!$A:$A,B133,'[12]TUNZ Extracted TB'!$C:$C,C133)</f>
        <v>#VALUE!</v>
      </c>
      <c r="R133" s="4" t="e">
        <f t="shared" si="2"/>
        <v>#VALUE!</v>
      </c>
    </row>
    <row r="134" spans="1:18" x14ac:dyDescent="0.25">
      <c r="A134" t="s">
        <v>60</v>
      </c>
      <c r="B134">
        <v>7211</v>
      </c>
      <c r="C134">
        <v>430</v>
      </c>
      <c r="D134" t="s">
        <v>18</v>
      </c>
      <c r="E134" t="s">
        <v>19</v>
      </c>
      <c r="F134" s="4" t="e">
        <f>SUMIFS('[1]TUNZ Extracted TB'!$G:$G,'[1]TUNZ Extracted TB'!$A:$A,B134,'[1]TUNZ Extracted TB'!$C:$C,C134)</f>
        <v>#VALUE!</v>
      </c>
      <c r="G134" s="4" t="e">
        <f>SUMIFS('[2]TUNZ Extracted TB'!$G:$G,'[2]TUNZ Extracted TB'!$A:$A,B134,'[2]TUNZ Extracted TB'!$C:$C,C134)</f>
        <v>#VALUE!</v>
      </c>
      <c r="H134" s="4" t="e">
        <f>SUMIFS('[3]TUNZ Extracted TB'!$G:$G,'[3]TUNZ Extracted TB'!$A:$A,B134,'[3]TUNZ Extracted TB'!$C:$C,C134)</f>
        <v>#VALUE!</v>
      </c>
      <c r="I134" s="4" t="e">
        <f>SUMIFS('[4]TUNZ Extracted TB'!$G:$G,'[4]TUNZ Extracted TB'!$A:$A,B134,'[4]TUNZ Extracted TB'!$C:$C,C134)</f>
        <v>#VALUE!</v>
      </c>
      <c r="J134" s="4" t="e">
        <f>SUMIFS('[5]TUNZ Extracted TB'!$G:$G,'[5]TUNZ Extracted TB'!$A:$A,B134,'[5]TUNZ Extracted TB'!$C:$C,C134)</f>
        <v>#VALUE!</v>
      </c>
      <c r="K134" s="4" t="e">
        <f>SUMIFS('[6]TUNZ Extracted TB'!$G:$G,'[6]TUNZ Extracted TB'!$A:$A,B134,'[6]TUNZ Extracted TB'!$C:$C,C134)</f>
        <v>#VALUE!</v>
      </c>
      <c r="L134" s="4" t="e">
        <f>SUMIFS('[7]TUNZ Extracted TB'!$G:$G,'[7]TUNZ Extracted TB'!$A:$A,B134,'[7]TUNZ Extracted TB'!$C:$C,C134)</f>
        <v>#VALUE!</v>
      </c>
      <c r="M134" s="4" t="e">
        <f>SUMIFS('[8]TUNZ Extracted TB'!$G:$G,'[8]TUNZ Extracted TB'!$A:$A,B134,'[8]TUNZ Extracted TB'!$C:$C,C134)</f>
        <v>#VALUE!</v>
      </c>
      <c r="N134" s="4" t="e">
        <f>SUMIFS('[9]TUNZ Extracted TB'!$G:$G,'[9]TUNZ Extracted TB'!$A:$A,B134,'[9]TUNZ Extracted TB'!$C:$C,C134)</f>
        <v>#VALUE!</v>
      </c>
      <c r="O134" s="4" t="e">
        <f>SUMIFS('[10]TUNZ Extracted TB'!$G:$G,'[10]TUNZ Extracted TB'!$A:$A,B134,'[10]TUNZ Extracted TB'!$C:$C,C134)</f>
        <v>#VALUE!</v>
      </c>
      <c r="P134" s="4" t="e">
        <f>SUMIFS('[11]TUNZ Extracted TB'!$G:$G,'[11]TUNZ Extracted TB'!$A:$A,B134,'[11]TUNZ Extracted TB'!$C:$C,C134)</f>
        <v>#VALUE!</v>
      </c>
      <c r="Q134" s="4" t="e">
        <f>SUMIFS('[12]TUNZ Extracted TB'!$G:$G,'[12]TUNZ Extracted TB'!$A:$A,B134,'[12]TUNZ Extracted TB'!$C:$C,C134)</f>
        <v>#VALUE!</v>
      </c>
      <c r="R134" s="4" t="e">
        <f t="shared" ref="R134:R197" si="3">SUM(F134:Q134)</f>
        <v>#VALUE!</v>
      </c>
    </row>
    <row r="135" spans="1:18" x14ac:dyDescent="0.25">
      <c r="A135" t="s">
        <v>60</v>
      </c>
      <c r="B135">
        <v>7211</v>
      </c>
      <c r="C135">
        <v>440</v>
      </c>
      <c r="D135" t="s">
        <v>20</v>
      </c>
      <c r="E135" t="s">
        <v>21</v>
      </c>
      <c r="F135" s="4" t="e">
        <f>SUMIFS('[1]TUNZ Extracted TB'!$G:$G,'[1]TUNZ Extracted TB'!$A:$A,B135,'[1]TUNZ Extracted TB'!$C:$C,C135)</f>
        <v>#VALUE!</v>
      </c>
      <c r="G135" s="4" t="e">
        <f>SUMIFS('[2]TUNZ Extracted TB'!$G:$G,'[2]TUNZ Extracted TB'!$A:$A,B135,'[2]TUNZ Extracted TB'!$C:$C,C135)</f>
        <v>#VALUE!</v>
      </c>
      <c r="H135" s="4" t="e">
        <f>SUMIFS('[3]TUNZ Extracted TB'!$G:$G,'[3]TUNZ Extracted TB'!$A:$A,B135,'[3]TUNZ Extracted TB'!$C:$C,C135)</f>
        <v>#VALUE!</v>
      </c>
      <c r="I135" s="4" t="e">
        <f>SUMIFS('[4]TUNZ Extracted TB'!$G:$G,'[4]TUNZ Extracted TB'!$A:$A,B135,'[4]TUNZ Extracted TB'!$C:$C,C135)</f>
        <v>#VALUE!</v>
      </c>
      <c r="J135" s="4" t="e">
        <f>SUMIFS('[5]TUNZ Extracted TB'!$G:$G,'[5]TUNZ Extracted TB'!$A:$A,B135,'[5]TUNZ Extracted TB'!$C:$C,C135)</f>
        <v>#VALUE!</v>
      </c>
      <c r="K135" s="4" t="e">
        <f>SUMIFS('[6]TUNZ Extracted TB'!$G:$G,'[6]TUNZ Extracted TB'!$A:$A,B135,'[6]TUNZ Extracted TB'!$C:$C,C135)</f>
        <v>#VALUE!</v>
      </c>
      <c r="L135" s="4" t="e">
        <f>SUMIFS('[7]TUNZ Extracted TB'!$G:$G,'[7]TUNZ Extracted TB'!$A:$A,B135,'[7]TUNZ Extracted TB'!$C:$C,C135)</f>
        <v>#VALUE!</v>
      </c>
      <c r="M135" s="4" t="e">
        <f>SUMIFS('[8]TUNZ Extracted TB'!$G:$G,'[8]TUNZ Extracted TB'!$A:$A,B135,'[8]TUNZ Extracted TB'!$C:$C,C135)</f>
        <v>#VALUE!</v>
      </c>
      <c r="N135" s="4" t="e">
        <f>SUMIFS('[9]TUNZ Extracted TB'!$G:$G,'[9]TUNZ Extracted TB'!$A:$A,B135,'[9]TUNZ Extracted TB'!$C:$C,C135)</f>
        <v>#VALUE!</v>
      </c>
      <c r="O135" s="4" t="e">
        <f>SUMIFS('[10]TUNZ Extracted TB'!$G:$G,'[10]TUNZ Extracted TB'!$A:$A,B135,'[10]TUNZ Extracted TB'!$C:$C,C135)</f>
        <v>#VALUE!</v>
      </c>
      <c r="P135" s="4" t="e">
        <f>SUMIFS('[11]TUNZ Extracted TB'!$G:$G,'[11]TUNZ Extracted TB'!$A:$A,B135,'[11]TUNZ Extracted TB'!$C:$C,C135)</f>
        <v>#VALUE!</v>
      </c>
      <c r="Q135" s="4" t="e">
        <f>SUMIFS('[12]TUNZ Extracted TB'!$G:$G,'[12]TUNZ Extracted TB'!$A:$A,B135,'[12]TUNZ Extracted TB'!$C:$C,C135)</f>
        <v>#VALUE!</v>
      </c>
      <c r="R135" s="4" t="e">
        <f t="shared" si="3"/>
        <v>#VALUE!</v>
      </c>
    </row>
    <row r="136" spans="1:18" x14ac:dyDescent="0.25">
      <c r="A136" t="s">
        <v>60</v>
      </c>
      <c r="B136">
        <v>7211</v>
      </c>
      <c r="C136">
        <v>935</v>
      </c>
      <c r="D136" t="s">
        <v>30</v>
      </c>
      <c r="E136" t="s">
        <v>31</v>
      </c>
      <c r="F136" s="4" t="e">
        <f>SUMIFS('[1]TUNZ Extracted TB'!$G:$G,'[1]TUNZ Extracted TB'!$A:$A,B136,'[1]TUNZ Extracted TB'!$C:$C,C136)</f>
        <v>#VALUE!</v>
      </c>
      <c r="G136" s="4" t="e">
        <f>SUMIFS('[2]TUNZ Extracted TB'!$G:$G,'[2]TUNZ Extracted TB'!$A:$A,B136,'[2]TUNZ Extracted TB'!$C:$C,C136)</f>
        <v>#VALUE!</v>
      </c>
      <c r="H136" s="4" t="e">
        <f>SUMIFS('[3]TUNZ Extracted TB'!$G:$G,'[3]TUNZ Extracted TB'!$A:$A,B136,'[3]TUNZ Extracted TB'!$C:$C,C136)</f>
        <v>#VALUE!</v>
      </c>
      <c r="I136" s="4" t="e">
        <f>SUMIFS('[4]TUNZ Extracted TB'!$G:$G,'[4]TUNZ Extracted TB'!$A:$A,B136,'[4]TUNZ Extracted TB'!$C:$C,C136)</f>
        <v>#VALUE!</v>
      </c>
      <c r="J136" s="4" t="e">
        <f>SUMIFS('[5]TUNZ Extracted TB'!$G:$G,'[5]TUNZ Extracted TB'!$A:$A,B136,'[5]TUNZ Extracted TB'!$C:$C,C136)</f>
        <v>#VALUE!</v>
      </c>
      <c r="K136" s="4" t="e">
        <f>SUMIFS('[6]TUNZ Extracted TB'!$G:$G,'[6]TUNZ Extracted TB'!$A:$A,B136,'[6]TUNZ Extracted TB'!$C:$C,C136)</f>
        <v>#VALUE!</v>
      </c>
      <c r="L136" s="4" t="e">
        <f>SUMIFS('[7]TUNZ Extracted TB'!$G:$G,'[7]TUNZ Extracted TB'!$A:$A,B136,'[7]TUNZ Extracted TB'!$C:$C,C136)</f>
        <v>#VALUE!</v>
      </c>
      <c r="M136" s="4" t="e">
        <f>SUMIFS('[8]TUNZ Extracted TB'!$G:$G,'[8]TUNZ Extracted TB'!$A:$A,B136,'[8]TUNZ Extracted TB'!$C:$C,C136)</f>
        <v>#VALUE!</v>
      </c>
      <c r="N136" s="4" t="e">
        <f>SUMIFS('[9]TUNZ Extracted TB'!$G:$G,'[9]TUNZ Extracted TB'!$A:$A,B136,'[9]TUNZ Extracted TB'!$C:$C,C136)</f>
        <v>#VALUE!</v>
      </c>
      <c r="O136" s="4" t="e">
        <f>SUMIFS('[10]TUNZ Extracted TB'!$G:$G,'[10]TUNZ Extracted TB'!$A:$A,B136,'[10]TUNZ Extracted TB'!$C:$C,C136)</f>
        <v>#VALUE!</v>
      </c>
      <c r="P136" s="4" t="e">
        <f>SUMIFS('[11]TUNZ Extracted TB'!$G:$G,'[11]TUNZ Extracted TB'!$A:$A,B136,'[11]TUNZ Extracted TB'!$C:$C,C136)</f>
        <v>#VALUE!</v>
      </c>
      <c r="Q136" s="4" t="e">
        <f>SUMIFS('[12]TUNZ Extracted TB'!$G:$G,'[12]TUNZ Extracted TB'!$A:$A,B136,'[12]TUNZ Extracted TB'!$C:$C,C136)</f>
        <v>#VALUE!</v>
      </c>
      <c r="R136" s="4" t="e">
        <f t="shared" si="3"/>
        <v>#VALUE!</v>
      </c>
    </row>
    <row r="137" spans="1:18" x14ac:dyDescent="0.25">
      <c r="A137" t="s">
        <v>60</v>
      </c>
      <c r="B137">
        <v>7211</v>
      </c>
      <c r="C137">
        <v>936</v>
      </c>
      <c r="D137" t="s">
        <v>30</v>
      </c>
      <c r="E137" t="s">
        <v>31</v>
      </c>
      <c r="F137" s="4" t="e">
        <f>SUMIFS('[1]TUNZ Extracted TB'!$G:$G,'[1]TUNZ Extracted TB'!$A:$A,B137,'[1]TUNZ Extracted TB'!$C:$C,C137)</f>
        <v>#VALUE!</v>
      </c>
      <c r="G137" s="4" t="e">
        <f>SUMIFS('[2]TUNZ Extracted TB'!$G:$G,'[2]TUNZ Extracted TB'!$A:$A,B137,'[2]TUNZ Extracted TB'!$C:$C,C137)</f>
        <v>#VALUE!</v>
      </c>
      <c r="H137" s="4" t="e">
        <f>SUMIFS('[3]TUNZ Extracted TB'!$G:$G,'[3]TUNZ Extracted TB'!$A:$A,B137,'[3]TUNZ Extracted TB'!$C:$C,C137)</f>
        <v>#VALUE!</v>
      </c>
      <c r="I137" s="4" t="e">
        <f>SUMIFS('[4]TUNZ Extracted TB'!$G:$G,'[4]TUNZ Extracted TB'!$A:$A,B137,'[4]TUNZ Extracted TB'!$C:$C,C137)</f>
        <v>#VALUE!</v>
      </c>
      <c r="J137" s="4" t="e">
        <f>SUMIFS('[5]TUNZ Extracted TB'!$G:$G,'[5]TUNZ Extracted TB'!$A:$A,B137,'[5]TUNZ Extracted TB'!$C:$C,C137)</f>
        <v>#VALUE!</v>
      </c>
      <c r="K137" s="4" t="e">
        <f>SUMIFS('[6]TUNZ Extracted TB'!$G:$G,'[6]TUNZ Extracted TB'!$A:$A,B137,'[6]TUNZ Extracted TB'!$C:$C,C137)</f>
        <v>#VALUE!</v>
      </c>
      <c r="L137" s="4" t="e">
        <f>SUMIFS('[7]TUNZ Extracted TB'!$G:$G,'[7]TUNZ Extracted TB'!$A:$A,B137,'[7]TUNZ Extracted TB'!$C:$C,C137)</f>
        <v>#VALUE!</v>
      </c>
      <c r="M137" s="4" t="e">
        <f>SUMIFS('[8]TUNZ Extracted TB'!$G:$G,'[8]TUNZ Extracted TB'!$A:$A,B137,'[8]TUNZ Extracted TB'!$C:$C,C137)</f>
        <v>#VALUE!</v>
      </c>
      <c r="N137" s="4" t="e">
        <f>SUMIFS('[9]TUNZ Extracted TB'!$G:$G,'[9]TUNZ Extracted TB'!$A:$A,B137,'[9]TUNZ Extracted TB'!$C:$C,C137)</f>
        <v>#VALUE!</v>
      </c>
      <c r="O137" s="4" t="e">
        <f>SUMIFS('[10]TUNZ Extracted TB'!$G:$G,'[10]TUNZ Extracted TB'!$A:$A,B137,'[10]TUNZ Extracted TB'!$C:$C,C137)</f>
        <v>#VALUE!</v>
      </c>
      <c r="P137" s="4" t="e">
        <f>SUMIFS('[11]TUNZ Extracted TB'!$G:$G,'[11]TUNZ Extracted TB'!$A:$A,B137,'[11]TUNZ Extracted TB'!$C:$C,C137)</f>
        <v>#VALUE!</v>
      </c>
      <c r="Q137" s="4" t="e">
        <f>SUMIFS('[12]TUNZ Extracted TB'!$G:$G,'[12]TUNZ Extracted TB'!$A:$A,B137,'[12]TUNZ Extracted TB'!$C:$C,C137)</f>
        <v>#VALUE!</v>
      </c>
      <c r="R137" s="4" t="e">
        <f t="shared" si="3"/>
        <v>#VALUE!</v>
      </c>
    </row>
    <row r="138" spans="1:18" x14ac:dyDescent="0.25">
      <c r="A138" t="s">
        <v>61</v>
      </c>
      <c r="B138">
        <v>7240</v>
      </c>
      <c r="C138">
        <v>110</v>
      </c>
      <c r="D138" t="s">
        <v>58</v>
      </c>
      <c r="E138" t="s">
        <v>59</v>
      </c>
      <c r="F138" s="4" t="e">
        <f>SUMIFS('[1]TUNZ Extracted TB'!$G:$G,'[1]TUNZ Extracted TB'!$A:$A,B138,'[1]TUNZ Extracted TB'!$C:$C,C138)</f>
        <v>#VALUE!</v>
      </c>
      <c r="G138" s="4" t="e">
        <f>SUMIFS('[2]TUNZ Extracted TB'!$G:$G,'[2]TUNZ Extracted TB'!$A:$A,B138,'[2]TUNZ Extracted TB'!$C:$C,C138)</f>
        <v>#VALUE!</v>
      </c>
      <c r="H138" s="4" t="e">
        <f>SUMIFS('[3]TUNZ Extracted TB'!$G:$G,'[3]TUNZ Extracted TB'!$A:$A,B138,'[3]TUNZ Extracted TB'!$C:$C,C138)</f>
        <v>#VALUE!</v>
      </c>
      <c r="I138" s="4" t="e">
        <f>SUMIFS('[4]TUNZ Extracted TB'!$G:$G,'[4]TUNZ Extracted TB'!$A:$A,B138,'[4]TUNZ Extracted TB'!$C:$C,C138)</f>
        <v>#VALUE!</v>
      </c>
      <c r="J138" s="4" t="e">
        <f>SUMIFS('[5]TUNZ Extracted TB'!$G:$G,'[5]TUNZ Extracted TB'!$A:$A,B138,'[5]TUNZ Extracted TB'!$C:$C,C138)</f>
        <v>#VALUE!</v>
      </c>
      <c r="K138" s="4" t="e">
        <f>SUMIFS('[6]TUNZ Extracted TB'!$G:$G,'[6]TUNZ Extracted TB'!$A:$A,B138,'[6]TUNZ Extracted TB'!$C:$C,C138)</f>
        <v>#VALUE!</v>
      </c>
      <c r="L138" s="4" t="e">
        <f>SUMIFS('[7]TUNZ Extracted TB'!$G:$G,'[7]TUNZ Extracted TB'!$A:$A,B138,'[7]TUNZ Extracted TB'!$C:$C,C138)</f>
        <v>#VALUE!</v>
      </c>
      <c r="M138" s="4" t="e">
        <f>SUMIFS('[8]TUNZ Extracted TB'!$G:$G,'[8]TUNZ Extracted TB'!$A:$A,B138,'[8]TUNZ Extracted TB'!$C:$C,C138)</f>
        <v>#VALUE!</v>
      </c>
      <c r="N138" s="4" t="e">
        <f>SUMIFS('[9]TUNZ Extracted TB'!$G:$G,'[9]TUNZ Extracted TB'!$A:$A,B138,'[9]TUNZ Extracted TB'!$C:$C,C138)</f>
        <v>#VALUE!</v>
      </c>
      <c r="O138" s="4" t="e">
        <f>SUMIFS('[10]TUNZ Extracted TB'!$G:$G,'[10]TUNZ Extracted TB'!$A:$A,B138,'[10]TUNZ Extracted TB'!$C:$C,C138)</f>
        <v>#VALUE!</v>
      </c>
      <c r="P138" s="4" t="e">
        <f>SUMIFS('[11]TUNZ Extracted TB'!$G:$G,'[11]TUNZ Extracted TB'!$A:$A,B138,'[11]TUNZ Extracted TB'!$C:$C,C138)</f>
        <v>#VALUE!</v>
      </c>
      <c r="Q138" s="4" t="e">
        <f>SUMIFS('[12]TUNZ Extracted TB'!$G:$G,'[12]TUNZ Extracted TB'!$A:$A,B138,'[12]TUNZ Extracted TB'!$C:$C,C138)</f>
        <v>#VALUE!</v>
      </c>
      <c r="R138" s="4" t="e">
        <f t="shared" si="3"/>
        <v>#VALUE!</v>
      </c>
    </row>
    <row r="139" spans="1:18" x14ac:dyDescent="0.25">
      <c r="A139" t="s">
        <v>61</v>
      </c>
      <c r="B139">
        <v>7240</v>
      </c>
      <c r="C139">
        <v>112</v>
      </c>
      <c r="D139" t="s">
        <v>62</v>
      </c>
      <c r="E139" t="s">
        <v>63</v>
      </c>
      <c r="F139" s="4" t="e">
        <f>SUMIFS('[1]TUNZ Extracted TB'!$G:$G,'[1]TUNZ Extracted TB'!$A:$A,B139,'[1]TUNZ Extracted TB'!$C:$C,C139)</f>
        <v>#VALUE!</v>
      </c>
      <c r="G139" s="4" t="e">
        <f>SUMIFS('[2]TUNZ Extracted TB'!$G:$G,'[2]TUNZ Extracted TB'!$A:$A,B139,'[2]TUNZ Extracted TB'!$C:$C,C139)</f>
        <v>#VALUE!</v>
      </c>
      <c r="H139" s="4" t="e">
        <f>SUMIFS('[3]TUNZ Extracted TB'!$G:$G,'[3]TUNZ Extracted TB'!$A:$A,B139,'[3]TUNZ Extracted TB'!$C:$C,C139)</f>
        <v>#VALUE!</v>
      </c>
      <c r="I139" s="4" t="e">
        <f>SUMIFS('[4]TUNZ Extracted TB'!$G:$G,'[4]TUNZ Extracted TB'!$A:$A,B139,'[4]TUNZ Extracted TB'!$C:$C,C139)</f>
        <v>#VALUE!</v>
      </c>
      <c r="J139" s="4" t="e">
        <f>SUMIFS('[5]TUNZ Extracted TB'!$G:$G,'[5]TUNZ Extracted TB'!$A:$A,B139,'[5]TUNZ Extracted TB'!$C:$C,C139)</f>
        <v>#VALUE!</v>
      </c>
      <c r="K139" s="4" t="e">
        <f>SUMIFS('[6]TUNZ Extracted TB'!$G:$G,'[6]TUNZ Extracted TB'!$A:$A,B139,'[6]TUNZ Extracted TB'!$C:$C,C139)</f>
        <v>#VALUE!</v>
      </c>
      <c r="L139" s="4" t="e">
        <f>SUMIFS('[7]TUNZ Extracted TB'!$G:$G,'[7]TUNZ Extracted TB'!$A:$A,B139,'[7]TUNZ Extracted TB'!$C:$C,C139)</f>
        <v>#VALUE!</v>
      </c>
      <c r="M139" s="4" t="e">
        <f>SUMIFS('[8]TUNZ Extracted TB'!$G:$G,'[8]TUNZ Extracted TB'!$A:$A,B139,'[8]TUNZ Extracted TB'!$C:$C,C139)</f>
        <v>#VALUE!</v>
      </c>
      <c r="N139" s="4" t="e">
        <f>SUMIFS('[9]TUNZ Extracted TB'!$G:$G,'[9]TUNZ Extracted TB'!$A:$A,B139,'[9]TUNZ Extracted TB'!$C:$C,C139)</f>
        <v>#VALUE!</v>
      </c>
      <c r="O139" s="4" t="e">
        <f>SUMIFS('[10]TUNZ Extracted TB'!$G:$G,'[10]TUNZ Extracted TB'!$A:$A,B139,'[10]TUNZ Extracted TB'!$C:$C,C139)</f>
        <v>#VALUE!</v>
      </c>
      <c r="P139" s="4" t="e">
        <f>SUMIFS('[11]TUNZ Extracted TB'!$G:$G,'[11]TUNZ Extracted TB'!$A:$A,B139,'[11]TUNZ Extracted TB'!$C:$C,C139)</f>
        <v>#VALUE!</v>
      </c>
      <c r="Q139" s="4" t="e">
        <f>SUMIFS('[12]TUNZ Extracted TB'!$G:$G,'[12]TUNZ Extracted TB'!$A:$A,B139,'[12]TUNZ Extracted TB'!$C:$C,C139)</f>
        <v>#VALUE!</v>
      </c>
      <c r="R139" s="4" t="e">
        <f t="shared" si="3"/>
        <v>#VALUE!</v>
      </c>
    </row>
    <row r="140" spans="1:18" x14ac:dyDescent="0.25">
      <c r="A140" t="s">
        <v>61</v>
      </c>
      <c r="B140">
        <v>7240</v>
      </c>
      <c r="C140">
        <v>120</v>
      </c>
      <c r="D140" t="s">
        <v>58</v>
      </c>
      <c r="E140" t="s">
        <v>59</v>
      </c>
      <c r="F140" s="4" t="e">
        <f>SUMIFS('[1]TUNZ Extracted TB'!$G:$G,'[1]TUNZ Extracted TB'!$A:$A,B140,'[1]TUNZ Extracted TB'!$C:$C,C140)</f>
        <v>#VALUE!</v>
      </c>
      <c r="G140" s="4" t="e">
        <f>SUMIFS('[2]TUNZ Extracted TB'!$G:$G,'[2]TUNZ Extracted TB'!$A:$A,B140,'[2]TUNZ Extracted TB'!$C:$C,C140)</f>
        <v>#VALUE!</v>
      </c>
      <c r="H140" s="4" t="e">
        <f>SUMIFS('[3]TUNZ Extracted TB'!$G:$G,'[3]TUNZ Extracted TB'!$A:$A,B140,'[3]TUNZ Extracted TB'!$C:$C,C140)</f>
        <v>#VALUE!</v>
      </c>
      <c r="I140" s="4" t="e">
        <f>SUMIFS('[4]TUNZ Extracted TB'!$G:$G,'[4]TUNZ Extracted TB'!$A:$A,B140,'[4]TUNZ Extracted TB'!$C:$C,C140)</f>
        <v>#VALUE!</v>
      </c>
      <c r="J140" s="4" t="e">
        <f>SUMIFS('[5]TUNZ Extracted TB'!$G:$G,'[5]TUNZ Extracted TB'!$A:$A,B140,'[5]TUNZ Extracted TB'!$C:$C,C140)</f>
        <v>#VALUE!</v>
      </c>
      <c r="K140" s="4" t="e">
        <f>SUMIFS('[6]TUNZ Extracted TB'!$G:$G,'[6]TUNZ Extracted TB'!$A:$A,B140,'[6]TUNZ Extracted TB'!$C:$C,C140)</f>
        <v>#VALUE!</v>
      </c>
      <c r="L140" s="4" t="e">
        <f>SUMIFS('[7]TUNZ Extracted TB'!$G:$G,'[7]TUNZ Extracted TB'!$A:$A,B140,'[7]TUNZ Extracted TB'!$C:$C,C140)</f>
        <v>#VALUE!</v>
      </c>
      <c r="M140" s="4" t="e">
        <f>SUMIFS('[8]TUNZ Extracted TB'!$G:$G,'[8]TUNZ Extracted TB'!$A:$A,B140,'[8]TUNZ Extracted TB'!$C:$C,C140)</f>
        <v>#VALUE!</v>
      </c>
      <c r="N140" s="4" t="e">
        <f>SUMIFS('[9]TUNZ Extracted TB'!$G:$G,'[9]TUNZ Extracted TB'!$A:$A,B140,'[9]TUNZ Extracted TB'!$C:$C,C140)</f>
        <v>#VALUE!</v>
      </c>
      <c r="O140" s="4" t="e">
        <f>SUMIFS('[10]TUNZ Extracted TB'!$G:$G,'[10]TUNZ Extracted TB'!$A:$A,B140,'[10]TUNZ Extracted TB'!$C:$C,C140)</f>
        <v>#VALUE!</v>
      </c>
      <c r="P140" s="4" t="e">
        <f>SUMIFS('[11]TUNZ Extracted TB'!$G:$G,'[11]TUNZ Extracted TB'!$A:$A,B140,'[11]TUNZ Extracted TB'!$C:$C,C140)</f>
        <v>#VALUE!</v>
      </c>
      <c r="Q140" s="4" t="e">
        <f>SUMIFS('[12]TUNZ Extracted TB'!$G:$G,'[12]TUNZ Extracted TB'!$A:$A,B140,'[12]TUNZ Extracted TB'!$C:$C,C140)</f>
        <v>#VALUE!</v>
      </c>
      <c r="R140" s="4" t="e">
        <f t="shared" si="3"/>
        <v>#VALUE!</v>
      </c>
    </row>
    <row r="141" spans="1:18" x14ac:dyDescent="0.25">
      <c r="A141" t="s">
        <v>61</v>
      </c>
      <c r="B141">
        <v>7240</v>
      </c>
      <c r="C141">
        <v>121</v>
      </c>
      <c r="D141" t="s">
        <v>58</v>
      </c>
      <c r="E141" t="s">
        <v>59</v>
      </c>
      <c r="F141" s="4" t="e">
        <f>SUMIFS('[1]TUNZ Extracted TB'!$G:$G,'[1]TUNZ Extracted TB'!$A:$A,B141,'[1]TUNZ Extracted TB'!$C:$C,C141)</f>
        <v>#VALUE!</v>
      </c>
      <c r="G141" s="4" t="e">
        <f>SUMIFS('[2]TUNZ Extracted TB'!$G:$G,'[2]TUNZ Extracted TB'!$A:$A,B141,'[2]TUNZ Extracted TB'!$C:$C,C141)</f>
        <v>#VALUE!</v>
      </c>
      <c r="H141" s="4" t="e">
        <f>SUMIFS('[3]TUNZ Extracted TB'!$G:$G,'[3]TUNZ Extracted TB'!$A:$A,B141,'[3]TUNZ Extracted TB'!$C:$C,C141)</f>
        <v>#VALUE!</v>
      </c>
      <c r="I141" s="4" t="e">
        <f>SUMIFS('[4]TUNZ Extracted TB'!$G:$G,'[4]TUNZ Extracted TB'!$A:$A,B141,'[4]TUNZ Extracted TB'!$C:$C,C141)</f>
        <v>#VALUE!</v>
      </c>
      <c r="J141" s="4" t="e">
        <f>SUMIFS('[5]TUNZ Extracted TB'!$G:$G,'[5]TUNZ Extracted TB'!$A:$A,B141,'[5]TUNZ Extracted TB'!$C:$C,C141)</f>
        <v>#VALUE!</v>
      </c>
      <c r="K141" s="4" t="e">
        <f>SUMIFS('[6]TUNZ Extracted TB'!$G:$G,'[6]TUNZ Extracted TB'!$A:$A,B141,'[6]TUNZ Extracted TB'!$C:$C,C141)</f>
        <v>#VALUE!</v>
      </c>
      <c r="L141" s="4" t="e">
        <f>SUMIFS('[7]TUNZ Extracted TB'!$G:$G,'[7]TUNZ Extracted TB'!$A:$A,B141,'[7]TUNZ Extracted TB'!$C:$C,C141)</f>
        <v>#VALUE!</v>
      </c>
      <c r="M141" s="4" t="e">
        <f>SUMIFS('[8]TUNZ Extracted TB'!$G:$G,'[8]TUNZ Extracted TB'!$A:$A,B141,'[8]TUNZ Extracted TB'!$C:$C,C141)</f>
        <v>#VALUE!</v>
      </c>
      <c r="N141" s="4" t="e">
        <f>SUMIFS('[9]TUNZ Extracted TB'!$G:$G,'[9]TUNZ Extracted TB'!$A:$A,B141,'[9]TUNZ Extracted TB'!$C:$C,C141)</f>
        <v>#VALUE!</v>
      </c>
      <c r="O141" s="4" t="e">
        <f>SUMIFS('[10]TUNZ Extracted TB'!$G:$G,'[10]TUNZ Extracted TB'!$A:$A,B141,'[10]TUNZ Extracted TB'!$C:$C,C141)</f>
        <v>#VALUE!</v>
      </c>
      <c r="P141" s="4" t="e">
        <f>SUMIFS('[11]TUNZ Extracted TB'!$G:$G,'[11]TUNZ Extracted TB'!$A:$A,B141,'[11]TUNZ Extracted TB'!$C:$C,C141)</f>
        <v>#VALUE!</v>
      </c>
      <c r="Q141" s="4" t="e">
        <f>SUMIFS('[12]TUNZ Extracted TB'!$G:$G,'[12]TUNZ Extracted TB'!$A:$A,B141,'[12]TUNZ Extracted TB'!$C:$C,C141)</f>
        <v>#VALUE!</v>
      </c>
      <c r="R141" s="4" t="e">
        <f t="shared" si="3"/>
        <v>#VALUE!</v>
      </c>
    </row>
    <row r="142" spans="1:18" x14ac:dyDescent="0.25">
      <c r="A142" t="s">
        <v>61</v>
      </c>
      <c r="B142">
        <v>7240</v>
      </c>
      <c r="C142">
        <v>130</v>
      </c>
      <c r="D142" t="s">
        <v>58</v>
      </c>
      <c r="E142" t="s">
        <v>59</v>
      </c>
      <c r="F142" s="4" t="e">
        <f>SUMIFS('[1]TUNZ Extracted TB'!$G:$G,'[1]TUNZ Extracted TB'!$A:$A,B142,'[1]TUNZ Extracted TB'!$C:$C,C142)</f>
        <v>#VALUE!</v>
      </c>
      <c r="G142" s="4" t="e">
        <f>SUMIFS('[2]TUNZ Extracted TB'!$G:$G,'[2]TUNZ Extracted TB'!$A:$A,B142,'[2]TUNZ Extracted TB'!$C:$C,C142)</f>
        <v>#VALUE!</v>
      </c>
      <c r="H142" s="4" t="e">
        <f>SUMIFS('[3]TUNZ Extracted TB'!$G:$G,'[3]TUNZ Extracted TB'!$A:$A,B142,'[3]TUNZ Extracted TB'!$C:$C,C142)</f>
        <v>#VALUE!</v>
      </c>
      <c r="I142" s="4" t="e">
        <f>SUMIFS('[4]TUNZ Extracted TB'!$G:$G,'[4]TUNZ Extracted TB'!$A:$A,B142,'[4]TUNZ Extracted TB'!$C:$C,C142)</f>
        <v>#VALUE!</v>
      </c>
      <c r="J142" s="4" t="e">
        <f>SUMIFS('[5]TUNZ Extracted TB'!$G:$G,'[5]TUNZ Extracted TB'!$A:$A,B142,'[5]TUNZ Extracted TB'!$C:$C,C142)</f>
        <v>#VALUE!</v>
      </c>
      <c r="K142" s="4" t="e">
        <f>SUMIFS('[6]TUNZ Extracted TB'!$G:$G,'[6]TUNZ Extracted TB'!$A:$A,B142,'[6]TUNZ Extracted TB'!$C:$C,C142)</f>
        <v>#VALUE!</v>
      </c>
      <c r="L142" s="4" t="e">
        <f>SUMIFS('[7]TUNZ Extracted TB'!$G:$G,'[7]TUNZ Extracted TB'!$A:$A,B142,'[7]TUNZ Extracted TB'!$C:$C,C142)</f>
        <v>#VALUE!</v>
      </c>
      <c r="M142" s="4" t="e">
        <f>SUMIFS('[8]TUNZ Extracted TB'!$G:$G,'[8]TUNZ Extracted TB'!$A:$A,B142,'[8]TUNZ Extracted TB'!$C:$C,C142)</f>
        <v>#VALUE!</v>
      </c>
      <c r="N142" s="4" t="e">
        <f>SUMIFS('[9]TUNZ Extracted TB'!$G:$G,'[9]TUNZ Extracted TB'!$A:$A,B142,'[9]TUNZ Extracted TB'!$C:$C,C142)</f>
        <v>#VALUE!</v>
      </c>
      <c r="O142" s="4" t="e">
        <f>SUMIFS('[10]TUNZ Extracted TB'!$G:$G,'[10]TUNZ Extracted TB'!$A:$A,B142,'[10]TUNZ Extracted TB'!$C:$C,C142)</f>
        <v>#VALUE!</v>
      </c>
      <c r="P142" s="4" t="e">
        <f>SUMIFS('[11]TUNZ Extracted TB'!$G:$G,'[11]TUNZ Extracted TB'!$A:$A,B142,'[11]TUNZ Extracted TB'!$C:$C,C142)</f>
        <v>#VALUE!</v>
      </c>
      <c r="Q142" s="4" t="e">
        <f>SUMIFS('[12]TUNZ Extracted TB'!$G:$G,'[12]TUNZ Extracted TB'!$A:$A,B142,'[12]TUNZ Extracted TB'!$C:$C,C142)</f>
        <v>#VALUE!</v>
      </c>
      <c r="R142" s="4" t="e">
        <f t="shared" si="3"/>
        <v>#VALUE!</v>
      </c>
    </row>
    <row r="143" spans="1:18" x14ac:dyDescent="0.25">
      <c r="A143" t="s">
        <v>61</v>
      </c>
      <c r="B143">
        <v>7240</v>
      </c>
      <c r="C143">
        <v>140</v>
      </c>
      <c r="D143" t="s">
        <v>58</v>
      </c>
      <c r="E143" t="s">
        <v>59</v>
      </c>
      <c r="F143" s="4" t="e">
        <f>SUMIFS('[1]TUNZ Extracted TB'!$G:$G,'[1]TUNZ Extracted TB'!$A:$A,B143,'[1]TUNZ Extracted TB'!$C:$C,C143)</f>
        <v>#VALUE!</v>
      </c>
      <c r="G143" s="4" t="e">
        <f>SUMIFS('[2]TUNZ Extracted TB'!$G:$G,'[2]TUNZ Extracted TB'!$A:$A,B143,'[2]TUNZ Extracted TB'!$C:$C,C143)</f>
        <v>#VALUE!</v>
      </c>
      <c r="H143" s="4" t="e">
        <f>SUMIFS('[3]TUNZ Extracted TB'!$G:$G,'[3]TUNZ Extracted TB'!$A:$A,B143,'[3]TUNZ Extracted TB'!$C:$C,C143)</f>
        <v>#VALUE!</v>
      </c>
      <c r="I143" s="4" t="e">
        <f>SUMIFS('[4]TUNZ Extracted TB'!$G:$G,'[4]TUNZ Extracted TB'!$A:$A,B143,'[4]TUNZ Extracted TB'!$C:$C,C143)</f>
        <v>#VALUE!</v>
      </c>
      <c r="J143" s="4" t="e">
        <f>SUMIFS('[5]TUNZ Extracted TB'!$G:$G,'[5]TUNZ Extracted TB'!$A:$A,B143,'[5]TUNZ Extracted TB'!$C:$C,C143)</f>
        <v>#VALUE!</v>
      </c>
      <c r="K143" s="4" t="e">
        <f>SUMIFS('[6]TUNZ Extracted TB'!$G:$G,'[6]TUNZ Extracted TB'!$A:$A,B143,'[6]TUNZ Extracted TB'!$C:$C,C143)</f>
        <v>#VALUE!</v>
      </c>
      <c r="L143" s="4" t="e">
        <f>SUMIFS('[7]TUNZ Extracted TB'!$G:$G,'[7]TUNZ Extracted TB'!$A:$A,B143,'[7]TUNZ Extracted TB'!$C:$C,C143)</f>
        <v>#VALUE!</v>
      </c>
      <c r="M143" s="4" t="e">
        <f>SUMIFS('[8]TUNZ Extracted TB'!$G:$G,'[8]TUNZ Extracted TB'!$A:$A,B143,'[8]TUNZ Extracted TB'!$C:$C,C143)</f>
        <v>#VALUE!</v>
      </c>
      <c r="N143" s="4" t="e">
        <f>SUMIFS('[9]TUNZ Extracted TB'!$G:$G,'[9]TUNZ Extracted TB'!$A:$A,B143,'[9]TUNZ Extracted TB'!$C:$C,C143)</f>
        <v>#VALUE!</v>
      </c>
      <c r="O143" s="4" t="e">
        <f>SUMIFS('[10]TUNZ Extracted TB'!$G:$G,'[10]TUNZ Extracted TB'!$A:$A,B143,'[10]TUNZ Extracted TB'!$C:$C,C143)</f>
        <v>#VALUE!</v>
      </c>
      <c r="P143" s="4" t="e">
        <f>SUMIFS('[11]TUNZ Extracted TB'!$G:$G,'[11]TUNZ Extracted TB'!$A:$A,B143,'[11]TUNZ Extracted TB'!$C:$C,C143)</f>
        <v>#VALUE!</v>
      </c>
      <c r="Q143" s="4" t="e">
        <f>SUMIFS('[12]TUNZ Extracted TB'!$G:$G,'[12]TUNZ Extracted TB'!$A:$A,B143,'[12]TUNZ Extracted TB'!$C:$C,C143)</f>
        <v>#VALUE!</v>
      </c>
      <c r="R143" s="4" t="e">
        <f t="shared" si="3"/>
        <v>#VALUE!</v>
      </c>
    </row>
    <row r="144" spans="1:18" x14ac:dyDescent="0.25">
      <c r="A144" t="s">
        <v>61</v>
      </c>
      <c r="B144">
        <v>7240</v>
      </c>
      <c r="C144">
        <v>142</v>
      </c>
      <c r="D144" t="s">
        <v>62</v>
      </c>
      <c r="E144" t="s">
        <v>63</v>
      </c>
      <c r="F144" s="4" t="e">
        <f>SUMIFS('[1]TUNZ Extracted TB'!$G:$G,'[1]TUNZ Extracted TB'!$A:$A,B144,'[1]TUNZ Extracted TB'!$C:$C,C144)</f>
        <v>#VALUE!</v>
      </c>
      <c r="G144" s="4" t="e">
        <f>SUMIFS('[2]TUNZ Extracted TB'!$G:$G,'[2]TUNZ Extracted TB'!$A:$A,B144,'[2]TUNZ Extracted TB'!$C:$C,C144)</f>
        <v>#VALUE!</v>
      </c>
      <c r="H144" s="4" t="e">
        <f>SUMIFS('[3]TUNZ Extracted TB'!$G:$G,'[3]TUNZ Extracted TB'!$A:$A,B144,'[3]TUNZ Extracted TB'!$C:$C,C144)</f>
        <v>#VALUE!</v>
      </c>
      <c r="I144" s="4" t="e">
        <f>SUMIFS('[4]TUNZ Extracted TB'!$G:$G,'[4]TUNZ Extracted TB'!$A:$A,B144,'[4]TUNZ Extracted TB'!$C:$C,C144)</f>
        <v>#VALUE!</v>
      </c>
      <c r="J144" s="4" t="e">
        <f>SUMIFS('[5]TUNZ Extracted TB'!$G:$G,'[5]TUNZ Extracted TB'!$A:$A,B144,'[5]TUNZ Extracted TB'!$C:$C,C144)</f>
        <v>#VALUE!</v>
      </c>
      <c r="K144" s="4" t="e">
        <f>SUMIFS('[6]TUNZ Extracted TB'!$G:$G,'[6]TUNZ Extracted TB'!$A:$A,B144,'[6]TUNZ Extracted TB'!$C:$C,C144)</f>
        <v>#VALUE!</v>
      </c>
      <c r="L144" s="4" t="e">
        <f>SUMIFS('[7]TUNZ Extracted TB'!$G:$G,'[7]TUNZ Extracted TB'!$A:$A,B144,'[7]TUNZ Extracted TB'!$C:$C,C144)</f>
        <v>#VALUE!</v>
      </c>
      <c r="M144" s="4" t="e">
        <f>SUMIFS('[8]TUNZ Extracted TB'!$G:$G,'[8]TUNZ Extracted TB'!$A:$A,B144,'[8]TUNZ Extracted TB'!$C:$C,C144)</f>
        <v>#VALUE!</v>
      </c>
      <c r="N144" s="4" t="e">
        <f>SUMIFS('[9]TUNZ Extracted TB'!$G:$G,'[9]TUNZ Extracted TB'!$A:$A,B144,'[9]TUNZ Extracted TB'!$C:$C,C144)</f>
        <v>#VALUE!</v>
      </c>
      <c r="O144" s="4" t="e">
        <f>SUMIFS('[10]TUNZ Extracted TB'!$G:$G,'[10]TUNZ Extracted TB'!$A:$A,B144,'[10]TUNZ Extracted TB'!$C:$C,C144)</f>
        <v>#VALUE!</v>
      </c>
      <c r="P144" s="4" t="e">
        <f>SUMIFS('[11]TUNZ Extracted TB'!$G:$G,'[11]TUNZ Extracted TB'!$A:$A,B144,'[11]TUNZ Extracted TB'!$C:$C,C144)</f>
        <v>#VALUE!</v>
      </c>
      <c r="Q144" s="4" t="e">
        <f>SUMIFS('[12]TUNZ Extracted TB'!$G:$G,'[12]TUNZ Extracted TB'!$A:$A,B144,'[12]TUNZ Extracted TB'!$C:$C,C144)</f>
        <v>#VALUE!</v>
      </c>
      <c r="R144" s="4" t="e">
        <f t="shared" si="3"/>
        <v>#VALUE!</v>
      </c>
    </row>
    <row r="145" spans="1:18" x14ac:dyDescent="0.25">
      <c r="A145" t="s">
        <v>61</v>
      </c>
      <c r="B145">
        <v>7240</v>
      </c>
      <c r="C145">
        <v>147</v>
      </c>
      <c r="D145" t="s">
        <v>58</v>
      </c>
      <c r="E145" t="s">
        <v>59</v>
      </c>
      <c r="F145" s="4" t="e">
        <f>SUMIFS('[1]TUNZ Extracted TB'!$G:$G,'[1]TUNZ Extracted TB'!$A:$A,B145,'[1]TUNZ Extracted TB'!$C:$C,C145)</f>
        <v>#VALUE!</v>
      </c>
      <c r="G145" s="4" t="e">
        <f>SUMIFS('[2]TUNZ Extracted TB'!$G:$G,'[2]TUNZ Extracted TB'!$A:$A,B145,'[2]TUNZ Extracted TB'!$C:$C,C145)</f>
        <v>#VALUE!</v>
      </c>
      <c r="H145" s="4" t="e">
        <f>SUMIFS('[3]TUNZ Extracted TB'!$G:$G,'[3]TUNZ Extracted TB'!$A:$A,B145,'[3]TUNZ Extracted TB'!$C:$C,C145)</f>
        <v>#VALUE!</v>
      </c>
      <c r="I145" s="4" t="e">
        <f>SUMIFS('[4]TUNZ Extracted TB'!$G:$G,'[4]TUNZ Extracted TB'!$A:$A,B145,'[4]TUNZ Extracted TB'!$C:$C,C145)</f>
        <v>#VALUE!</v>
      </c>
      <c r="J145" s="4" t="e">
        <f>SUMIFS('[5]TUNZ Extracted TB'!$G:$G,'[5]TUNZ Extracted TB'!$A:$A,B145,'[5]TUNZ Extracted TB'!$C:$C,C145)</f>
        <v>#VALUE!</v>
      </c>
      <c r="K145" s="4" t="e">
        <f>SUMIFS('[6]TUNZ Extracted TB'!$G:$G,'[6]TUNZ Extracted TB'!$A:$A,B145,'[6]TUNZ Extracted TB'!$C:$C,C145)</f>
        <v>#VALUE!</v>
      </c>
      <c r="L145" s="4" t="e">
        <f>SUMIFS('[7]TUNZ Extracted TB'!$G:$G,'[7]TUNZ Extracted TB'!$A:$A,B145,'[7]TUNZ Extracted TB'!$C:$C,C145)</f>
        <v>#VALUE!</v>
      </c>
      <c r="M145" s="4" t="e">
        <f>SUMIFS('[8]TUNZ Extracted TB'!$G:$G,'[8]TUNZ Extracted TB'!$A:$A,B145,'[8]TUNZ Extracted TB'!$C:$C,C145)</f>
        <v>#VALUE!</v>
      </c>
      <c r="N145" s="4" t="e">
        <f>SUMIFS('[9]TUNZ Extracted TB'!$G:$G,'[9]TUNZ Extracted TB'!$A:$A,B145,'[9]TUNZ Extracted TB'!$C:$C,C145)</f>
        <v>#VALUE!</v>
      </c>
      <c r="O145" s="4" t="e">
        <f>SUMIFS('[10]TUNZ Extracted TB'!$G:$G,'[10]TUNZ Extracted TB'!$A:$A,B145,'[10]TUNZ Extracted TB'!$C:$C,C145)</f>
        <v>#VALUE!</v>
      </c>
      <c r="P145" s="4" t="e">
        <f>SUMIFS('[11]TUNZ Extracted TB'!$G:$G,'[11]TUNZ Extracted TB'!$A:$A,B145,'[11]TUNZ Extracted TB'!$C:$C,C145)</f>
        <v>#VALUE!</v>
      </c>
      <c r="Q145" s="4" t="e">
        <f>SUMIFS('[12]TUNZ Extracted TB'!$G:$G,'[12]TUNZ Extracted TB'!$A:$A,B145,'[12]TUNZ Extracted TB'!$C:$C,C145)</f>
        <v>#VALUE!</v>
      </c>
      <c r="R145" s="4" t="e">
        <f t="shared" si="3"/>
        <v>#VALUE!</v>
      </c>
    </row>
    <row r="146" spans="1:18" x14ac:dyDescent="0.25">
      <c r="A146" t="s">
        <v>61</v>
      </c>
      <c r="B146">
        <v>7240</v>
      </c>
      <c r="C146">
        <v>150</v>
      </c>
      <c r="D146" t="s">
        <v>62</v>
      </c>
      <c r="E146" t="s">
        <v>63</v>
      </c>
      <c r="F146" s="4" t="e">
        <f>SUMIFS('[1]TUNZ Extracted TB'!$G:$G,'[1]TUNZ Extracted TB'!$A:$A,B146,'[1]TUNZ Extracted TB'!$C:$C,C146)</f>
        <v>#VALUE!</v>
      </c>
      <c r="G146" s="4" t="e">
        <f>SUMIFS('[2]TUNZ Extracted TB'!$G:$G,'[2]TUNZ Extracted TB'!$A:$A,B146,'[2]TUNZ Extracted TB'!$C:$C,C146)</f>
        <v>#VALUE!</v>
      </c>
      <c r="H146" s="4" t="e">
        <f>SUMIFS('[3]TUNZ Extracted TB'!$G:$G,'[3]TUNZ Extracted TB'!$A:$A,B146,'[3]TUNZ Extracted TB'!$C:$C,C146)</f>
        <v>#VALUE!</v>
      </c>
      <c r="I146" s="4" t="e">
        <f>SUMIFS('[4]TUNZ Extracted TB'!$G:$G,'[4]TUNZ Extracted TB'!$A:$A,B146,'[4]TUNZ Extracted TB'!$C:$C,C146)</f>
        <v>#VALUE!</v>
      </c>
      <c r="J146" s="4" t="e">
        <f>SUMIFS('[5]TUNZ Extracted TB'!$G:$G,'[5]TUNZ Extracted TB'!$A:$A,B146,'[5]TUNZ Extracted TB'!$C:$C,C146)</f>
        <v>#VALUE!</v>
      </c>
      <c r="K146" s="4" t="e">
        <f>SUMIFS('[6]TUNZ Extracted TB'!$G:$G,'[6]TUNZ Extracted TB'!$A:$A,B146,'[6]TUNZ Extracted TB'!$C:$C,C146)</f>
        <v>#VALUE!</v>
      </c>
      <c r="L146" s="4" t="e">
        <f>SUMIFS('[7]TUNZ Extracted TB'!$G:$G,'[7]TUNZ Extracted TB'!$A:$A,B146,'[7]TUNZ Extracted TB'!$C:$C,C146)</f>
        <v>#VALUE!</v>
      </c>
      <c r="M146" s="4" t="e">
        <f>SUMIFS('[8]TUNZ Extracted TB'!$G:$G,'[8]TUNZ Extracted TB'!$A:$A,B146,'[8]TUNZ Extracted TB'!$C:$C,C146)</f>
        <v>#VALUE!</v>
      </c>
      <c r="N146" s="4" t="e">
        <f>SUMIFS('[9]TUNZ Extracted TB'!$G:$G,'[9]TUNZ Extracted TB'!$A:$A,B146,'[9]TUNZ Extracted TB'!$C:$C,C146)</f>
        <v>#VALUE!</v>
      </c>
      <c r="O146" s="4" t="e">
        <f>SUMIFS('[10]TUNZ Extracted TB'!$G:$G,'[10]TUNZ Extracted TB'!$A:$A,B146,'[10]TUNZ Extracted TB'!$C:$C,C146)</f>
        <v>#VALUE!</v>
      </c>
      <c r="P146" s="4" t="e">
        <f>SUMIFS('[11]TUNZ Extracted TB'!$G:$G,'[11]TUNZ Extracted TB'!$A:$A,B146,'[11]TUNZ Extracted TB'!$C:$C,C146)</f>
        <v>#VALUE!</v>
      </c>
      <c r="Q146" s="4" t="e">
        <f>SUMIFS('[12]TUNZ Extracted TB'!$G:$G,'[12]TUNZ Extracted TB'!$A:$A,B146,'[12]TUNZ Extracted TB'!$C:$C,C146)</f>
        <v>#VALUE!</v>
      </c>
      <c r="R146" s="4" t="e">
        <f t="shared" si="3"/>
        <v>#VALUE!</v>
      </c>
    </row>
    <row r="147" spans="1:18" x14ac:dyDescent="0.25">
      <c r="A147" t="s">
        <v>61</v>
      </c>
      <c r="B147">
        <v>7240</v>
      </c>
      <c r="C147">
        <v>160</v>
      </c>
      <c r="D147" t="s">
        <v>58</v>
      </c>
      <c r="E147" t="s">
        <v>59</v>
      </c>
      <c r="F147" s="4" t="e">
        <f>SUMIFS('[1]TUNZ Extracted TB'!$G:$G,'[1]TUNZ Extracted TB'!$A:$A,B147,'[1]TUNZ Extracted TB'!$C:$C,C147)</f>
        <v>#VALUE!</v>
      </c>
      <c r="G147" s="4" t="e">
        <f>SUMIFS('[2]TUNZ Extracted TB'!$G:$G,'[2]TUNZ Extracted TB'!$A:$A,B147,'[2]TUNZ Extracted TB'!$C:$C,C147)</f>
        <v>#VALUE!</v>
      </c>
      <c r="H147" s="4" t="e">
        <f>SUMIFS('[3]TUNZ Extracted TB'!$G:$G,'[3]TUNZ Extracted TB'!$A:$A,B147,'[3]TUNZ Extracted TB'!$C:$C,C147)</f>
        <v>#VALUE!</v>
      </c>
      <c r="I147" s="4" t="e">
        <f>SUMIFS('[4]TUNZ Extracted TB'!$G:$G,'[4]TUNZ Extracted TB'!$A:$A,B147,'[4]TUNZ Extracted TB'!$C:$C,C147)</f>
        <v>#VALUE!</v>
      </c>
      <c r="J147" s="4" t="e">
        <f>SUMIFS('[5]TUNZ Extracted TB'!$G:$G,'[5]TUNZ Extracted TB'!$A:$A,B147,'[5]TUNZ Extracted TB'!$C:$C,C147)</f>
        <v>#VALUE!</v>
      </c>
      <c r="K147" s="4" t="e">
        <f>SUMIFS('[6]TUNZ Extracted TB'!$G:$G,'[6]TUNZ Extracted TB'!$A:$A,B147,'[6]TUNZ Extracted TB'!$C:$C,C147)</f>
        <v>#VALUE!</v>
      </c>
      <c r="L147" s="4" t="e">
        <f>SUMIFS('[7]TUNZ Extracted TB'!$G:$G,'[7]TUNZ Extracted TB'!$A:$A,B147,'[7]TUNZ Extracted TB'!$C:$C,C147)</f>
        <v>#VALUE!</v>
      </c>
      <c r="M147" s="4" t="e">
        <f>SUMIFS('[8]TUNZ Extracted TB'!$G:$G,'[8]TUNZ Extracted TB'!$A:$A,B147,'[8]TUNZ Extracted TB'!$C:$C,C147)</f>
        <v>#VALUE!</v>
      </c>
      <c r="N147" s="4" t="e">
        <f>SUMIFS('[9]TUNZ Extracted TB'!$G:$G,'[9]TUNZ Extracted TB'!$A:$A,B147,'[9]TUNZ Extracted TB'!$C:$C,C147)</f>
        <v>#VALUE!</v>
      </c>
      <c r="O147" s="4" t="e">
        <f>SUMIFS('[10]TUNZ Extracted TB'!$G:$G,'[10]TUNZ Extracted TB'!$A:$A,B147,'[10]TUNZ Extracted TB'!$C:$C,C147)</f>
        <v>#VALUE!</v>
      </c>
      <c r="P147" s="4" t="e">
        <f>SUMIFS('[11]TUNZ Extracted TB'!$G:$G,'[11]TUNZ Extracted TB'!$A:$A,B147,'[11]TUNZ Extracted TB'!$C:$C,C147)</f>
        <v>#VALUE!</v>
      </c>
      <c r="Q147" s="4" t="e">
        <f>SUMIFS('[12]TUNZ Extracted TB'!$G:$G,'[12]TUNZ Extracted TB'!$A:$A,B147,'[12]TUNZ Extracted TB'!$C:$C,C147)</f>
        <v>#VALUE!</v>
      </c>
      <c r="R147" s="4" t="e">
        <f t="shared" si="3"/>
        <v>#VALUE!</v>
      </c>
    </row>
    <row r="148" spans="1:18" x14ac:dyDescent="0.25">
      <c r="A148" t="s">
        <v>61</v>
      </c>
      <c r="B148">
        <v>7240</v>
      </c>
      <c r="C148">
        <v>190</v>
      </c>
      <c r="D148" t="s">
        <v>58</v>
      </c>
      <c r="E148" t="s">
        <v>64</v>
      </c>
      <c r="F148" s="4" t="e">
        <f>SUMIFS('[1]TUNZ Extracted TB'!$G:$G,'[1]TUNZ Extracted TB'!$A:$A,B148,'[1]TUNZ Extracted TB'!$C:$C,C148)</f>
        <v>#VALUE!</v>
      </c>
      <c r="G148" s="4" t="e">
        <f>SUMIFS('[2]TUNZ Extracted TB'!$G:$G,'[2]TUNZ Extracted TB'!$A:$A,B148,'[2]TUNZ Extracted TB'!$C:$C,C148)</f>
        <v>#VALUE!</v>
      </c>
      <c r="H148" s="4" t="e">
        <f>SUMIFS('[3]TUNZ Extracted TB'!$G:$G,'[3]TUNZ Extracted TB'!$A:$A,B148,'[3]TUNZ Extracted TB'!$C:$C,C148)</f>
        <v>#VALUE!</v>
      </c>
      <c r="I148" s="4" t="e">
        <f>SUMIFS('[4]TUNZ Extracted TB'!$G:$G,'[4]TUNZ Extracted TB'!$A:$A,B148,'[4]TUNZ Extracted TB'!$C:$C,C148)</f>
        <v>#VALUE!</v>
      </c>
      <c r="J148" s="4" t="e">
        <f>SUMIFS('[5]TUNZ Extracted TB'!$G:$G,'[5]TUNZ Extracted TB'!$A:$A,B148,'[5]TUNZ Extracted TB'!$C:$C,C148)</f>
        <v>#VALUE!</v>
      </c>
      <c r="K148" s="4" t="e">
        <f>SUMIFS('[6]TUNZ Extracted TB'!$G:$G,'[6]TUNZ Extracted TB'!$A:$A,B148,'[6]TUNZ Extracted TB'!$C:$C,C148)</f>
        <v>#VALUE!</v>
      </c>
      <c r="L148" s="4" t="e">
        <f>SUMIFS('[7]TUNZ Extracted TB'!$G:$G,'[7]TUNZ Extracted TB'!$A:$A,B148,'[7]TUNZ Extracted TB'!$C:$C,C148)</f>
        <v>#VALUE!</v>
      </c>
      <c r="M148" s="4" t="e">
        <f>SUMIFS('[8]TUNZ Extracted TB'!$G:$G,'[8]TUNZ Extracted TB'!$A:$A,B148,'[8]TUNZ Extracted TB'!$C:$C,C148)</f>
        <v>#VALUE!</v>
      </c>
      <c r="N148" s="4" t="e">
        <f>SUMIFS('[9]TUNZ Extracted TB'!$G:$G,'[9]TUNZ Extracted TB'!$A:$A,B148,'[9]TUNZ Extracted TB'!$C:$C,C148)</f>
        <v>#VALUE!</v>
      </c>
      <c r="O148" s="4" t="e">
        <f>SUMIFS('[10]TUNZ Extracted TB'!$G:$G,'[10]TUNZ Extracted TB'!$A:$A,B148,'[10]TUNZ Extracted TB'!$C:$C,C148)</f>
        <v>#VALUE!</v>
      </c>
      <c r="P148" s="4" t="e">
        <f>SUMIFS('[11]TUNZ Extracted TB'!$G:$G,'[11]TUNZ Extracted TB'!$A:$A,B148,'[11]TUNZ Extracted TB'!$C:$C,C148)</f>
        <v>#VALUE!</v>
      </c>
      <c r="Q148" s="4" t="e">
        <f>SUMIFS('[12]TUNZ Extracted TB'!$G:$G,'[12]TUNZ Extracted TB'!$A:$A,B148,'[12]TUNZ Extracted TB'!$C:$C,C148)</f>
        <v>#VALUE!</v>
      </c>
      <c r="R148" s="4" t="e">
        <f t="shared" si="3"/>
        <v>#VALUE!</v>
      </c>
    </row>
    <row r="149" spans="1:18" x14ac:dyDescent="0.25">
      <c r="A149" t="s">
        <v>61</v>
      </c>
      <c r="B149">
        <v>7240</v>
      </c>
      <c r="C149">
        <v>210</v>
      </c>
      <c r="D149" t="s">
        <v>58</v>
      </c>
      <c r="E149" t="s">
        <v>59</v>
      </c>
      <c r="F149" s="4" t="e">
        <f>SUMIFS('[1]TUNZ Extracted TB'!$G:$G,'[1]TUNZ Extracted TB'!$A:$A,B149,'[1]TUNZ Extracted TB'!$C:$C,C149)</f>
        <v>#VALUE!</v>
      </c>
      <c r="G149" s="4" t="e">
        <f>SUMIFS('[2]TUNZ Extracted TB'!$G:$G,'[2]TUNZ Extracted TB'!$A:$A,B149,'[2]TUNZ Extracted TB'!$C:$C,C149)</f>
        <v>#VALUE!</v>
      </c>
      <c r="H149" s="4" t="e">
        <f>SUMIFS('[3]TUNZ Extracted TB'!$G:$G,'[3]TUNZ Extracted TB'!$A:$A,B149,'[3]TUNZ Extracted TB'!$C:$C,C149)</f>
        <v>#VALUE!</v>
      </c>
      <c r="I149" s="4" t="e">
        <f>SUMIFS('[4]TUNZ Extracted TB'!$G:$G,'[4]TUNZ Extracted TB'!$A:$A,B149,'[4]TUNZ Extracted TB'!$C:$C,C149)</f>
        <v>#VALUE!</v>
      </c>
      <c r="J149" s="4" t="e">
        <f>SUMIFS('[5]TUNZ Extracted TB'!$G:$G,'[5]TUNZ Extracted TB'!$A:$A,B149,'[5]TUNZ Extracted TB'!$C:$C,C149)</f>
        <v>#VALUE!</v>
      </c>
      <c r="K149" s="4" t="e">
        <f>SUMIFS('[6]TUNZ Extracted TB'!$G:$G,'[6]TUNZ Extracted TB'!$A:$A,B149,'[6]TUNZ Extracted TB'!$C:$C,C149)</f>
        <v>#VALUE!</v>
      </c>
      <c r="L149" s="4" t="e">
        <f>SUMIFS('[7]TUNZ Extracted TB'!$G:$G,'[7]TUNZ Extracted TB'!$A:$A,B149,'[7]TUNZ Extracted TB'!$C:$C,C149)</f>
        <v>#VALUE!</v>
      </c>
      <c r="M149" s="4" t="e">
        <f>SUMIFS('[8]TUNZ Extracted TB'!$G:$G,'[8]TUNZ Extracted TB'!$A:$A,B149,'[8]TUNZ Extracted TB'!$C:$C,C149)</f>
        <v>#VALUE!</v>
      </c>
      <c r="N149" s="4" t="e">
        <f>SUMIFS('[9]TUNZ Extracted TB'!$G:$G,'[9]TUNZ Extracted TB'!$A:$A,B149,'[9]TUNZ Extracted TB'!$C:$C,C149)</f>
        <v>#VALUE!</v>
      </c>
      <c r="O149" s="4" t="e">
        <f>SUMIFS('[10]TUNZ Extracted TB'!$G:$G,'[10]TUNZ Extracted TB'!$A:$A,B149,'[10]TUNZ Extracted TB'!$C:$C,C149)</f>
        <v>#VALUE!</v>
      </c>
      <c r="P149" s="4" t="e">
        <f>SUMIFS('[11]TUNZ Extracted TB'!$G:$G,'[11]TUNZ Extracted TB'!$A:$A,B149,'[11]TUNZ Extracted TB'!$C:$C,C149)</f>
        <v>#VALUE!</v>
      </c>
      <c r="Q149" s="4" t="e">
        <f>SUMIFS('[12]TUNZ Extracted TB'!$G:$G,'[12]TUNZ Extracted TB'!$A:$A,B149,'[12]TUNZ Extracted TB'!$C:$C,C149)</f>
        <v>#VALUE!</v>
      </c>
      <c r="R149" s="4" t="e">
        <f t="shared" si="3"/>
        <v>#VALUE!</v>
      </c>
    </row>
    <row r="150" spans="1:18" x14ac:dyDescent="0.25">
      <c r="A150" t="s">
        <v>61</v>
      </c>
      <c r="B150">
        <v>7240</v>
      </c>
      <c r="C150">
        <v>220</v>
      </c>
      <c r="D150" t="s">
        <v>58</v>
      </c>
      <c r="E150" t="s">
        <v>59</v>
      </c>
      <c r="F150" s="4" t="e">
        <f>SUMIFS('[1]TUNZ Extracted TB'!$G:$G,'[1]TUNZ Extracted TB'!$A:$A,B150,'[1]TUNZ Extracted TB'!$C:$C,C150)</f>
        <v>#VALUE!</v>
      </c>
      <c r="G150" s="4" t="e">
        <f>SUMIFS('[2]TUNZ Extracted TB'!$G:$G,'[2]TUNZ Extracted TB'!$A:$A,B150,'[2]TUNZ Extracted TB'!$C:$C,C150)</f>
        <v>#VALUE!</v>
      </c>
      <c r="H150" s="4" t="e">
        <f>SUMIFS('[3]TUNZ Extracted TB'!$G:$G,'[3]TUNZ Extracted TB'!$A:$A,B150,'[3]TUNZ Extracted TB'!$C:$C,C150)</f>
        <v>#VALUE!</v>
      </c>
      <c r="I150" s="4" t="e">
        <f>SUMIFS('[4]TUNZ Extracted TB'!$G:$G,'[4]TUNZ Extracted TB'!$A:$A,B150,'[4]TUNZ Extracted TB'!$C:$C,C150)</f>
        <v>#VALUE!</v>
      </c>
      <c r="J150" s="4" t="e">
        <f>SUMIFS('[5]TUNZ Extracted TB'!$G:$G,'[5]TUNZ Extracted TB'!$A:$A,B150,'[5]TUNZ Extracted TB'!$C:$C,C150)</f>
        <v>#VALUE!</v>
      </c>
      <c r="K150" s="4" t="e">
        <f>SUMIFS('[6]TUNZ Extracted TB'!$G:$G,'[6]TUNZ Extracted TB'!$A:$A,B150,'[6]TUNZ Extracted TB'!$C:$C,C150)</f>
        <v>#VALUE!</v>
      </c>
      <c r="L150" s="4" t="e">
        <f>SUMIFS('[7]TUNZ Extracted TB'!$G:$G,'[7]TUNZ Extracted TB'!$A:$A,B150,'[7]TUNZ Extracted TB'!$C:$C,C150)</f>
        <v>#VALUE!</v>
      </c>
      <c r="M150" s="4" t="e">
        <f>SUMIFS('[8]TUNZ Extracted TB'!$G:$G,'[8]TUNZ Extracted TB'!$A:$A,B150,'[8]TUNZ Extracted TB'!$C:$C,C150)</f>
        <v>#VALUE!</v>
      </c>
      <c r="N150" s="4" t="e">
        <f>SUMIFS('[9]TUNZ Extracted TB'!$G:$G,'[9]TUNZ Extracted TB'!$A:$A,B150,'[9]TUNZ Extracted TB'!$C:$C,C150)</f>
        <v>#VALUE!</v>
      </c>
      <c r="O150" s="4" t="e">
        <f>SUMIFS('[10]TUNZ Extracted TB'!$G:$G,'[10]TUNZ Extracted TB'!$A:$A,B150,'[10]TUNZ Extracted TB'!$C:$C,C150)</f>
        <v>#VALUE!</v>
      </c>
      <c r="P150" s="4" t="e">
        <f>SUMIFS('[11]TUNZ Extracted TB'!$G:$G,'[11]TUNZ Extracted TB'!$A:$A,B150,'[11]TUNZ Extracted TB'!$C:$C,C150)</f>
        <v>#VALUE!</v>
      </c>
      <c r="Q150" s="4" t="e">
        <f>SUMIFS('[12]TUNZ Extracted TB'!$G:$G,'[12]TUNZ Extracted TB'!$A:$A,B150,'[12]TUNZ Extracted TB'!$C:$C,C150)</f>
        <v>#VALUE!</v>
      </c>
      <c r="R150" s="4" t="e">
        <f t="shared" si="3"/>
        <v>#VALUE!</v>
      </c>
    </row>
    <row r="151" spans="1:18" x14ac:dyDescent="0.25">
      <c r="A151" t="s">
        <v>61</v>
      </c>
      <c r="B151">
        <v>7240</v>
      </c>
      <c r="C151">
        <v>230</v>
      </c>
      <c r="D151" t="s">
        <v>58</v>
      </c>
      <c r="E151" t="s">
        <v>59</v>
      </c>
      <c r="F151" s="4" t="e">
        <f>SUMIFS('[1]TUNZ Extracted TB'!$G:$G,'[1]TUNZ Extracted TB'!$A:$A,B151,'[1]TUNZ Extracted TB'!$C:$C,C151)</f>
        <v>#VALUE!</v>
      </c>
      <c r="G151" s="4" t="e">
        <f>SUMIFS('[2]TUNZ Extracted TB'!$G:$G,'[2]TUNZ Extracted TB'!$A:$A,B151,'[2]TUNZ Extracted TB'!$C:$C,C151)</f>
        <v>#VALUE!</v>
      </c>
      <c r="H151" s="4" t="e">
        <f>SUMIFS('[3]TUNZ Extracted TB'!$G:$G,'[3]TUNZ Extracted TB'!$A:$A,B151,'[3]TUNZ Extracted TB'!$C:$C,C151)</f>
        <v>#VALUE!</v>
      </c>
      <c r="I151" s="4" t="e">
        <f>SUMIFS('[4]TUNZ Extracted TB'!$G:$G,'[4]TUNZ Extracted TB'!$A:$A,B151,'[4]TUNZ Extracted TB'!$C:$C,C151)</f>
        <v>#VALUE!</v>
      </c>
      <c r="J151" s="4" t="e">
        <f>SUMIFS('[5]TUNZ Extracted TB'!$G:$G,'[5]TUNZ Extracted TB'!$A:$A,B151,'[5]TUNZ Extracted TB'!$C:$C,C151)</f>
        <v>#VALUE!</v>
      </c>
      <c r="K151" s="4" t="e">
        <f>SUMIFS('[6]TUNZ Extracted TB'!$G:$G,'[6]TUNZ Extracted TB'!$A:$A,B151,'[6]TUNZ Extracted TB'!$C:$C,C151)</f>
        <v>#VALUE!</v>
      </c>
      <c r="L151" s="4" t="e">
        <f>SUMIFS('[7]TUNZ Extracted TB'!$G:$G,'[7]TUNZ Extracted TB'!$A:$A,B151,'[7]TUNZ Extracted TB'!$C:$C,C151)</f>
        <v>#VALUE!</v>
      </c>
      <c r="M151" s="4" t="e">
        <f>SUMIFS('[8]TUNZ Extracted TB'!$G:$G,'[8]TUNZ Extracted TB'!$A:$A,B151,'[8]TUNZ Extracted TB'!$C:$C,C151)</f>
        <v>#VALUE!</v>
      </c>
      <c r="N151" s="4" t="e">
        <f>SUMIFS('[9]TUNZ Extracted TB'!$G:$G,'[9]TUNZ Extracted TB'!$A:$A,B151,'[9]TUNZ Extracted TB'!$C:$C,C151)</f>
        <v>#VALUE!</v>
      </c>
      <c r="O151" s="4" t="e">
        <f>SUMIFS('[10]TUNZ Extracted TB'!$G:$G,'[10]TUNZ Extracted TB'!$A:$A,B151,'[10]TUNZ Extracted TB'!$C:$C,C151)</f>
        <v>#VALUE!</v>
      </c>
      <c r="P151" s="4" t="e">
        <f>SUMIFS('[11]TUNZ Extracted TB'!$G:$G,'[11]TUNZ Extracted TB'!$A:$A,B151,'[11]TUNZ Extracted TB'!$C:$C,C151)</f>
        <v>#VALUE!</v>
      </c>
      <c r="Q151" s="4" t="e">
        <f>SUMIFS('[12]TUNZ Extracted TB'!$G:$G,'[12]TUNZ Extracted TB'!$A:$A,B151,'[12]TUNZ Extracted TB'!$C:$C,C151)</f>
        <v>#VALUE!</v>
      </c>
      <c r="R151" s="4" t="e">
        <f t="shared" si="3"/>
        <v>#VALUE!</v>
      </c>
    </row>
    <row r="152" spans="1:18" x14ac:dyDescent="0.25">
      <c r="A152" t="s">
        <v>61</v>
      </c>
      <c r="B152">
        <v>7240</v>
      </c>
      <c r="C152">
        <v>240</v>
      </c>
      <c r="D152" t="s">
        <v>58</v>
      </c>
      <c r="E152" t="s">
        <v>59</v>
      </c>
      <c r="F152" s="4" t="e">
        <f>SUMIFS('[1]TUNZ Extracted TB'!$G:$G,'[1]TUNZ Extracted TB'!$A:$A,B152,'[1]TUNZ Extracted TB'!$C:$C,C152)</f>
        <v>#VALUE!</v>
      </c>
      <c r="G152" s="4" t="e">
        <f>SUMIFS('[2]TUNZ Extracted TB'!$G:$G,'[2]TUNZ Extracted TB'!$A:$A,B152,'[2]TUNZ Extracted TB'!$C:$C,C152)</f>
        <v>#VALUE!</v>
      </c>
      <c r="H152" s="4" t="e">
        <f>SUMIFS('[3]TUNZ Extracted TB'!$G:$G,'[3]TUNZ Extracted TB'!$A:$A,B152,'[3]TUNZ Extracted TB'!$C:$C,C152)</f>
        <v>#VALUE!</v>
      </c>
      <c r="I152" s="4" t="e">
        <f>SUMIFS('[4]TUNZ Extracted TB'!$G:$G,'[4]TUNZ Extracted TB'!$A:$A,B152,'[4]TUNZ Extracted TB'!$C:$C,C152)</f>
        <v>#VALUE!</v>
      </c>
      <c r="J152" s="4" t="e">
        <f>SUMIFS('[5]TUNZ Extracted TB'!$G:$G,'[5]TUNZ Extracted TB'!$A:$A,B152,'[5]TUNZ Extracted TB'!$C:$C,C152)</f>
        <v>#VALUE!</v>
      </c>
      <c r="K152" s="4" t="e">
        <f>SUMIFS('[6]TUNZ Extracted TB'!$G:$G,'[6]TUNZ Extracted TB'!$A:$A,B152,'[6]TUNZ Extracted TB'!$C:$C,C152)</f>
        <v>#VALUE!</v>
      </c>
      <c r="L152" s="4" t="e">
        <f>SUMIFS('[7]TUNZ Extracted TB'!$G:$G,'[7]TUNZ Extracted TB'!$A:$A,B152,'[7]TUNZ Extracted TB'!$C:$C,C152)</f>
        <v>#VALUE!</v>
      </c>
      <c r="M152" s="4" t="e">
        <f>SUMIFS('[8]TUNZ Extracted TB'!$G:$G,'[8]TUNZ Extracted TB'!$A:$A,B152,'[8]TUNZ Extracted TB'!$C:$C,C152)</f>
        <v>#VALUE!</v>
      </c>
      <c r="N152" s="4" t="e">
        <f>SUMIFS('[9]TUNZ Extracted TB'!$G:$G,'[9]TUNZ Extracted TB'!$A:$A,B152,'[9]TUNZ Extracted TB'!$C:$C,C152)</f>
        <v>#VALUE!</v>
      </c>
      <c r="O152" s="4" t="e">
        <f>SUMIFS('[10]TUNZ Extracted TB'!$G:$G,'[10]TUNZ Extracted TB'!$A:$A,B152,'[10]TUNZ Extracted TB'!$C:$C,C152)</f>
        <v>#VALUE!</v>
      </c>
      <c r="P152" s="4" t="e">
        <f>SUMIFS('[11]TUNZ Extracted TB'!$G:$G,'[11]TUNZ Extracted TB'!$A:$A,B152,'[11]TUNZ Extracted TB'!$C:$C,C152)</f>
        <v>#VALUE!</v>
      </c>
      <c r="Q152" s="4" t="e">
        <f>SUMIFS('[12]TUNZ Extracted TB'!$G:$G,'[12]TUNZ Extracted TB'!$A:$A,B152,'[12]TUNZ Extracted TB'!$C:$C,C152)</f>
        <v>#VALUE!</v>
      </c>
      <c r="R152" s="4" t="e">
        <f t="shared" si="3"/>
        <v>#VALUE!</v>
      </c>
    </row>
    <row r="153" spans="1:18" x14ac:dyDescent="0.25">
      <c r="A153" t="s">
        <v>61</v>
      </c>
      <c r="B153">
        <v>7240</v>
      </c>
      <c r="C153">
        <v>260</v>
      </c>
      <c r="D153" t="s">
        <v>58</v>
      </c>
      <c r="E153" t="s">
        <v>59</v>
      </c>
      <c r="F153" s="4" t="e">
        <f>SUMIFS('[1]TUNZ Extracted TB'!$G:$G,'[1]TUNZ Extracted TB'!$A:$A,B153,'[1]TUNZ Extracted TB'!$C:$C,C153)</f>
        <v>#VALUE!</v>
      </c>
      <c r="G153" s="4" t="e">
        <f>SUMIFS('[2]TUNZ Extracted TB'!$G:$G,'[2]TUNZ Extracted TB'!$A:$A,B153,'[2]TUNZ Extracted TB'!$C:$C,C153)</f>
        <v>#VALUE!</v>
      </c>
      <c r="H153" s="4" t="e">
        <f>SUMIFS('[3]TUNZ Extracted TB'!$G:$G,'[3]TUNZ Extracted TB'!$A:$A,B153,'[3]TUNZ Extracted TB'!$C:$C,C153)</f>
        <v>#VALUE!</v>
      </c>
      <c r="I153" s="4" t="e">
        <f>SUMIFS('[4]TUNZ Extracted TB'!$G:$G,'[4]TUNZ Extracted TB'!$A:$A,B153,'[4]TUNZ Extracted TB'!$C:$C,C153)</f>
        <v>#VALUE!</v>
      </c>
      <c r="J153" s="4" t="e">
        <f>SUMIFS('[5]TUNZ Extracted TB'!$G:$G,'[5]TUNZ Extracted TB'!$A:$A,B153,'[5]TUNZ Extracted TB'!$C:$C,C153)</f>
        <v>#VALUE!</v>
      </c>
      <c r="K153" s="4" t="e">
        <f>SUMIFS('[6]TUNZ Extracted TB'!$G:$G,'[6]TUNZ Extracted TB'!$A:$A,B153,'[6]TUNZ Extracted TB'!$C:$C,C153)</f>
        <v>#VALUE!</v>
      </c>
      <c r="L153" s="4" t="e">
        <f>SUMIFS('[7]TUNZ Extracted TB'!$G:$G,'[7]TUNZ Extracted TB'!$A:$A,B153,'[7]TUNZ Extracted TB'!$C:$C,C153)</f>
        <v>#VALUE!</v>
      </c>
      <c r="M153" s="4" t="e">
        <f>SUMIFS('[8]TUNZ Extracted TB'!$G:$G,'[8]TUNZ Extracted TB'!$A:$A,B153,'[8]TUNZ Extracted TB'!$C:$C,C153)</f>
        <v>#VALUE!</v>
      </c>
      <c r="N153" s="4" t="e">
        <f>SUMIFS('[9]TUNZ Extracted TB'!$G:$G,'[9]TUNZ Extracted TB'!$A:$A,B153,'[9]TUNZ Extracted TB'!$C:$C,C153)</f>
        <v>#VALUE!</v>
      </c>
      <c r="O153" s="4" t="e">
        <f>SUMIFS('[10]TUNZ Extracted TB'!$G:$G,'[10]TUNZ Extracted TB'!$A:$A,B153,'[10]TUNZ Extracted TB'!$C:$C,C153)</f>
        <v>#VALUE!</v>
      </c>
      <c r="P153" s="4" t="e">
        <f>SUMIFS('[11]TUNZ Extracted TB'!$G:$G,'[11]TUNZ Extracted TB'!$A:$A,B153,'[11]TUNZ Extracted TB'!$C:$C,C153)</f>
        <v>#VALUE!</v>
      </c>
      <c r="Q153" s="4" t="e">
        <f>SUMIFS('[12]TUNZ Extracted TB'!$G:$G,'[12]TUNZ Extracted TB'!$A:$A,B153,'[12]TUNZ Extracted TB'!$C:$C,C153)</f>
        <v>#VALUE!</v>
      </c>
      <c r="R153" s="4" t="e">
        <f t="shared" si="3"/>
        <v>#VALUE!</v>
      </c>
    </row>
    <row r="154" spans="1:18" x14ac:dyDescent="0.25">
      <c r="A154" t="s">
        <v>61</v>
      </c>
      <c r="B154">
        <v>7240</v>
      </c>
      <c r="C154">
        <v>330</v>
      </c>
      <c r="D154" t="s">
        <v>58</v>
      </c>
      <c r="E154" t="s">
        <v>59</v>
      </c>
      <c r="F154" s="4" t="e">
        <f>SUMIFS('[1]TUNZ Extracted TB'!$G:$G,'[1]TUNZ Extracted TB'!$A:$A,B154,'[1]TUNZ Extracted TB'!$C:$C,C154)</f>
        <v>#VALUE!</v>
      </c>
      <c r="G154" s="4" t="e">
        <f>SUMIFS('[2]TUNZ Extracted TB'!$G:$G,'[2]TUNZ Extracted TB'!$A:$A,B154,'[2]TUNZ Extracted TB'!$C:$C,C154)</f>
        <v>#VALUE!</v>
      </c>
      <c r="H154" s="4" t="e">
        <f>SUMIFS('[3]TUNZ Extracted TB'!$G:$G,'[3]TUNZ Extracted TB'!$A:$A,B154,'[3]TUNZ Extracted TB'!$C:$C,C154)</f>
        <v>#VALUE!</v>
      </c>
      <c r="I154" s="4" t="e">
        <f>SUMIFS('[4]TUNZ Extracted TB'!$G:$G,'[4]TUNZ Extracted TB'!$A:$A,B154,'[4]TUNZ Extracted TB'!$C:$C,C154)</f>
        <v>#VALUE!</v>
      </c>
      <c r="J154" s="4" t="e">
        <f>SUMIFS('[5]TUNZ Extracted TB'!$G:$G,'[5]TUNZ Extracted TB'!$A:$A,B154,'[5]TUNZ Extracted TB'!$C:$C,C154)</f>
        <v>#VALUE!</v>
      </c>
      <c r="K154" s="4" t="e">
        <f>SUMIFS('[6]TUNZ Extracted TB'!$G:$G,'[6]TUNZ Extracted TB'!$A:$A,B154,'[6]TUNZ Extracted TB'!$C:$C,C154)</f>
        <v>#VALUE!</v>
      </c>
      <c r="L154" s="4" t="e">
        <f>SUMIFS('[7]TUNZ Extracted TB'!$G:$G,'[7]TUNZ Extracted TB'!$A:$A,B154,'[7]TUNZ Extracted TB'!$C:$C,C154)</f>
        <v>#VALUE!</v>
      </c>
      <c r="M154" s="4" t="e">
        <f>SUMIFS('[8]TUNZ Extracted TB'!$G:$G,'[8]TUNZ Extracted TB'!$A:$A,B154,'[8]TUNZ Extracted TB'!$C:$C,C154)</f>
        <v>#VALUE!</v>
      </c>
      <c r="N154" s="4" t="e">
        <f>SUMIFS('[9]TUNZ Extracted TB'!$G:$G,'[9]TUNZ Extracted TB'!$A:$A,B154,'[9]TUNZ Extracted TB'!$C:$C,C154)</f>
        <v>#VALUE!</v>
      </c>
      <c r="O154" s="4" t="e">
        <f>SUMIFS('[10]TUNZ Extracted TB'!$G:$G,'[10]TUNZ Extracted TB'!$A:$A,B154,'[10]TUNZ Extracted TB'!$C:$C,C154)</f>
        <v>#VALUE!</v>
      </c>
      <c r="P154" s="4" t="e">
        <f>SUMIFS('[11]TUNZ Extracted TB'!$G:$G,'[11]TUNZ Extracted TB'!$A:$A,B154,'[11]TUNZ Extracted TB'!$C:$C,C154)</f>
        <v>#VALUE!</v>
      </c>
      <c r="Q154" s="4" t="e">
        <f>SUMIFS('[12]TUNZ Extracted TB'!$G:$G,'[12]TUNZ Extracted TB'!$A:$A,B154,'[12]TUNZ Extracted TB'!$C:$C,C154)</f>
        <v>#VALUE!</v>
      </c>
      <c r="R154" s="4" t="e">
        <f t="shared" si="3"/>
        <v>#VALUE!</v>
      </c>
    </row>
    <row r="155" spans="1:18" x14ac:dyDescent="0.25">
      <c r="A155" t="s">
        <v>61</v>
      </c>
      <c r="B155">
        <v>7240</v>
      </c>
      <c r="C155">
        <v>340</v>
      </c>
      <c r="D155" t="s">
        <v>58</v>
      </c>
      <c r="E155" t="s">
        <v>59</v>
      </c>
      <c r="F155" s="4" t="e">
        <f>SUMIFS('[1]TUNZ Extracted TB'!$G:$G,'[1]TUNZ Extracted TB'!$A:$A,B155,'[1]TUNZ Extracted TB'!$C:$C,C155)</f>
        <v>#VALUE!</v>
      </c>
      <c r="G155" s="4" t="e">
        <f>SUMIFS('[2]TUNZ Extracted TB'!$G:$G,'[2]TUNZ Extracted TB'!$A:$A,B155,'[2]TUNZ Extracted TB'!$C:$C,C155)</f>
        <v>#VALUE!</v>
      </c>
      <c r="H155" s="4" t="e">
        <f>SUMIFS('[3]TUNZ Extracted TB'!$G:$G,'[3]TUNZ Extracted TB'!$A:$A,B155,'[3]TUNZ Extracted TB'!$C:$C,C155)</f>
        <v>#VALUE!</v>
      </c>
      <c r="I155" s="4" t="e">
        <f>SUMIFS('[4]TUNZ Extracted TB'!$G:$G,'[4]TUNZ Extracted TB'!$A:$A,B155,'[4]TUNZ Extracted TB'!$C:$C,C155)</f>
        <v>#VALUE!</v>
      </c>
      <c r="J155" s="4" t="e">
        <f>SUMIFS('[5]TUNZ Extracted TB'!$G:$G,'[5]TUNZ Extracted TB'!$A:$A,B155,'[5]TUNZ Extracted TB'!$C:$C,C155)</f>
        <v>#VALUE!</v>
      </c>
      <c r="K155" s="4" t="e">
        <f>SUMIFS('[6]TUNZ Extracted TB'!$G:$G,'[6]TUNZ Extracted TB'!$A:$A,B155,'[6]TUNZ Extracted TB'!$C:$C,C155)</f>
        <v>#VALUE!</v>
      </c>
      <c r="L155" s="4" t="e">
        <f>SUMIFS('[7]TUNZ Extracted TB'!$G:$G,'[7]TUNZ Extracted TB'!$A:$A,B155,'[7]TUNZ Extracted TB'!$C:$C,C155)</f>
        <v>#VALUE!</v>
      </c>
      <c r="M155" s="4" t="e">
        <f>SUMIFS('[8]TUNZ Extracted TB'!$G:$G,'[8]TUNZ Extracted TB'!$A:$A,B155,'[8]TUNZ Extracted TB'!$C:$C,C155)</f>
        <v>#VALUE!</v>
      </c>
      <c r="N155" s="4" t="e">
        <f>SUMIFS('[9]TUNZ Extracted TB'!$G:$G,'[9]TUNZ Extracted TB'!$A:$A,B155,'[9]TUNZ Extracted TB'!$C:$C,C155)</f>
        <v>#VALUE!</v>
      </c>
      <c r="O155" s="4" t="e">
        <f>SUMIFS('[10]TUNZ Extracted TB'!$G:$G,'[10]TUNZ Extracted TB'!$A:$A,B155,'[10]TUNZ Extracted TB'!$C:$C,C155)</f>
        <v>#VALUE!</v>
      </c>
      <c r="P155" s="4" t="e">
        <f>SUMIFS('[11]TUNZ Extracted TB'!$G:$G,'[11]TUNZ Extracted TB'!$A:$A,B155,'[11]TUNZ Extracted TB'!$C:$C,C155)</f>
        <v>#VALUE!</v>
      </c>
      <c r="Q155" s="4" t="e">
        <f>SUMIFS('[12]TUNZ Extracted TB'!$G:$G,'[12]TUNZ Extracted TB'!$A:$A,B155,'[12]TUNZ Extracted TB'!$C:$C,C155)</f>
        <v>#VALUE!</v>
      </c>
      <c r="R155" s="4" t="e">
        <f t="shared" si="3"/>
        <v>#VALUE!</v>
      </c>
    </row>
    <row r="156" spans="1:18" x14ac:dyDescent="0.25">
      <c r="A156" t="s">
        <v>61</v>
      </c>
      <c r="B156">
        <v>7240</v>
      </c>
      <c r="C156">
        <v>430</v>
      </c>
      <c r="D156" t="s">
        <v>58</v>
      </c>
      <c r="E156" t="s">
        <v>59</v>
      </c>
      <c r="F156" s="4" t="e">
        <f>SUMIFS('[1]TUNZ Extracted TB'!$G:$G,'[1]TUNZ Extracted TB'!$A:$A,B156,'[1]TUNZ Extracted TB'!$C:$C,C156)</f>
        <v>#VALUE!</v>
      </c>
      <c r="G156" s="4" t="e">
        <f>SUMIFS('[2]TUNZ Extracted TB'!$G:$G,'[2]TUNZ Extracted TB'!$A:$A,B156,'[2]TUNZ Extracted TB'!$C:$C,C156)</f>
        <v>#VALUE!</v>
      </c>
      <c r="H156" s="4" t="e">
        <f>SUMIFS('[3]TUNZ Extracted TB'!$G:$G,'[3]TUNZ Extracted TB'!$A:$A,B156,'[3]TUNZ Extracted TB'!$C:$C,C156)</f>
        <v>#VALUE!</v>
      </c>
      <c r="I156" s="4" t="e">
        <f>SUMIFS('[4]TUNZ Extracted TB'!$G:$G,'[4]TUNZ Extracted TB'!$A:$A,B156,'[4]TUNZ Extracted TB'!$C:$C,C156)</f>
        <v>#VALUE!</v>
      </c>
      <c r="J156" s="4" t="e">
        <f>SUMIFS('[5]TUNZ Extracted TB'!$G:$G,'[5]TUNZ Extracted TB'!$A:$A,B156,'[5]TUNZ Extracted TB'!$C:$C,C156)</f>
        <v>#VALUE!</v>
      </c>
      <c r="K156" s="4" t="e">
        <f>SUMIFS('[6]TUNZ Extracted TB'!$G:$G,'[6]TUNZ Extracted TB'!$A:$A,B156,'[6]TUNZ Extracted TB'!$C:$C,C156)</f>
        <v>#VALUE!</v>
      </c>
      <c r="L156" s="4" t="e">
        <f>SUMIFS('[7]TUNZ Extracted TB'!$G:$G,'[7]TUNZ Extracted TB'!$A:$A,B156,'[7]TUNZ Extracted TB'!$C:$C,C156)</f>
        <v>#VALUE!</v>
      </c>
      <c r="M156" s="4" t="e">
        <f>SUMIFS('[8]TUNZ Extracted TB'!$G:$G,'[8]TUNZ Extracted TB'!$A:$A,B156,'[8]TUNZ Extracted TB'!$C:$C,C156)</f>
        <v>#VALUE!</v>
      </c>
      <c r="N156" s="4" t="e">
        <f>SUMIFS('[9]TUNZ Extracted TB'!$G:$G,'[9]TUNZ Extracted TB'!$A:$A,B156,'[9]TUNZ Extracted TB'!$C:$C,C156)</f>
        <v>#VALUE!</v>
      </c>
      <c r="O156" s="4" t="e">
        <f>SUMIFS('[10]TUNZ Extracted TB'!$G:$G,'[10]TUNZ Extracted TB'!$A:$A,B156,'[10]TUNZ Extracted TB'!$C:$C,C156)</f>
        <v>#VALUE!</v>
      </c>
      <c r="P156" s="4" t="e">
        <f>SUMIFS('[11]TUNZ Extracted TB'!$G:$G,'[11]TUNZ Extracted TB'!$A:$A,B156,'[11]TUNZ Extracted TB'!$C:$C,C156)</f>
        <v>#VALUE!</v>
      </c>
      <c r="Q156" s="4" t="e">
        <f>SUMIFS('[12]TUNZ Extracted TB'!$G:$G,'[12]TUNZ Extracted TB'!$A:$A,B156,'[12]TUNZ Extracted TB'!$C:$C,C156)</f>
        <v>#VALUE!</v>
      </c>
      <c r="R156" s="4" t="e">
        <f t="shared" si="3"/>
        <v>#VALUE!</v>
      </c>
    </row>
    <row r="157" spans="1:18" x14ac:dyDescent="0.25">
      <c r="A157" t="s">
        <v>61</v>
      </c>
      <c r="B157">
        <v>7240</v>
      </c>
      <c r="C157">
        <v>440</v>
      </c>
      <c r="D157" t="s">
        <v>58</v>
      </c>
      <c r="E157" t="s">
        <v>59</v>
      </c>
      <c r="F157" s="4" t="e">
        <f>SUMIFS('[1]TUNZ Extracted TB'!$G:$G,'[1]TUNZ Extracted TB'!$A:$A,B157,'[1]TUNZ Extracted TB'!$C:$C,C157)</f>
        <v>#VALUE!</v>
      </c>
      <c r="G157" s="4" t="e">
        <f>SUMIFS('[2]TUNZ Extracted TB'!$G:$G,'[2]TUNZ Extracted TB'!$A:$A,B157,'[2]TUNZ Extracted TB'!$C:$C,C157)</f>
        <v>#VALUE!</v>
      </c>
      <c r="H157" s="4" t="e">
        <f>SUMIFS('[3]TUNZ Extracted TB'!$G:$G,'[3]TUNZ Extracted TB'!$A:$A,B157,'[3]TUNZ Extracted TB'!$C:$C,C157)</f>
        <v>#VALUE!</v>
      </c>
      <c r="I157" s="4" t="e">
        <f>SUMIFS('[4]TUNZ Extracted TB'!$G:$G,'[4]TUNZ Extracted TB'!$A:$A,B157,'[4]TUNZ Extracted TB'!$C:$C,C157)</f>
        <v>#VALUE!</v>
      </c>
      <c r="J157" s="4" t="e">
        <f>SUMIFS('[5]TUNZ Extracted TB'!$G:$G,'[5]TUNZ Extracted TB'!$A:$A,B157,'[5]TUNZ Extracted TB'!$C:$C,C157)</f>
        <v>#VALUE!</v>
      </c>
      <c r="K157" s="4" t="e">
        <f>SUMIFS('[6]TUNZ Extracted TB'!$G:$G,'[6]TUNZ Extracted TB'!$A:$A,B157,'[6]TUNZ Extracted TB'!$C:$C,C157)</f>
        <v>#VALUE!</v>
      </c>
      <c r="L157" s="4" t="e">
        <f>SUMIFS('[7]TUNZ Extracted TB'!$G:$G,'[7]TUNZ Extracted TB'!$A:$A,B157,'[7]TUNZ Extracted TB'!$C:$C,C157)</f>
        <v>#VALUE!</v>
      </c>
      <c r="M157" s="4" t="e">
        <f>SUMIFS('[8]TUNZ Extracted TB'!$G:$G,'[8]TUNZ Extracted TB'!$A:$A,B157,'[8]TUNZ Extracted TB'!$C:$C,C157)</f>
        <v>#VALUE!</v>
      </c>
      <c r="N157" s="4" t="e">
        <f>SUMIFS('[9]TUNZ Extracted TB'!$G:$G,'[9]TUNZ Extracted TB'!$A:$A,B157,'[9]TUNZ Extracted TB'!$C:$C,C157)</f>
        <v>#VALUE!</v>
      </c>
      <c r="O157" s="4" t="e">
        <f>SUMIFS('[10]TUNZ Extracted TB'!$G:$G,'[10]TUNZ Extracted TB'!$A:$A,B157,'[10]TUNZ Extracted TB'!$C:$C,C157)</f>
        <v>#VALUE!</v>
      </c>
      <c r="P157" s="4" t="e">
        <f>SUMIFS('[11]TUNZ Extracted TB'!$G:$G,'[11]TUNZ Extracted TB'!$A:$A,B157,'[11]TUNZ Extracted TB'!$C:$C,C157)</f>
        <v>#VALUE!</v>
      </c>
      <c r="Q157" s="4" t="e">
        <f>SUMIFS('[12]TUNZ Extracted TB'!$G:$G,'[12]TUNZ Extracted TB'!$A:$A,B157,'[12]TUNZ Extracted TB'!$C:$C,C157)</f>
        <v>#VALUE!</v>
      </c>
      <c r="R157" s="4" t="e">
        <f t="shared" si="3"/>
        <v>#VALUE!</v>
      </c>
    </row>
    <row r="158" spans="1:18" x14ac:dyDescent="0.25">
      <c r="A158" t="s">
        <v>61</v>
      </c>
      <c r="B158">
        <v>7240</v>
      </c>
      <c r="C158">
        <v>935</v>
      </c>
      <c r="D158" t="s">
        <v>62</v>
      </c>
      <c r="E158" t="s">
        <v>63</v>
      </c>
      <c r="F158" s="4" t="e">
        <f>SUMIFS('[1]TUNZ Extracted TB'!$G:$G,'[1]TUNZ Extracted TB'!$A:$A,B158,'[1]TUNZ Extracted TB'!$C:$C,C158)</f>
        <v>#VALUE!</v>
      </c>
      <c r="G158" s="4" t="e">
        <f>SUMIFS('[2]TUNZ Extracted TB'!$G:$G,'[2]TUNZ Extracted TB'!$A:$A,B158,'[2]TUNZ Extracted TB'!$C:$C,C158)</f>
        <v>#VALUE!</v>
      </c>
      <c r="H158" s="4" t="e">
        <f>SUMIFS('[3]TUNZ Extracted TB'!$G:$G,'[3]TUNZ Extracted TB'!$A:$A,B158,'[3]TUNZ Extracted TB'!$C:$C,C158)</f>
        <v>#VALUE!</v>
      </c>
      <c r="I158" s="4" t="e">
        <f>SUMIFS('[4]TUNZ Extracted TB'!$G:$G,'[4]TUNZ Extracted TB'!$A:$A,B158,'[4]TUNZ Extracted TB'!$C:$C,C158)</f>
        <v>#VALUE!</v>
      </c>
      <c r="J158" s="4" t="e">
        <f>SUMIFS('[5]TUNZ Extracted TB'!$G:$G,'[5]TUNZ Extracted TB'!$A:$A,B158,'[5]TUNZ Extracted TB'!$C:$C,C158)</f>
        <v>#VALUE!</v>
      </c>
      <c r="K158" s="4" t="e">
        <f>SUMIFS('[6]TUNZ Extracted TB'!$G:$G,'[6]TUNZ Extracted TB'!$A:$A,B158,'[6]TUNZ Extracted TB'!$C:$C,C158)</f>
        <v>#VALUE!</v>
      </c>
      <c r="L158" s="4" t="e">
        <f>SUMIFS('[7]TUNZ Extracted TB'!$G:$G,'[7]TUNZ Extracted TB'!$A:$A,B158,'[7]TUNZ Extracted TB'!$C:$C,C158)</f>
        <v>#VALUE!</v>
      </c>
      <c r="M158" s="4" t="e">
        <f>SUMIFS('[8]TUNZ Extracted TB'!$G:$G,'[8]TUNZ Extracted TB'!$A:$A,B158,'[8]TUNZ Extracted TB'!$C:$C,C158)</f>
        <v>#VALUE!</v>
      </c>
      <c r="N158" s="4" t="e">
        <f>SUMIFS('[9]TUNZ Extracted TB'!$G:$G,'[9]TUNZ Extracted TB'!$A:$A,B158,'[9]TUNZ Extracted TB'!$C:$C,C158)</f>
        <v>#VALUE!</v>
      </c>
      <c r="O158" s="4" t="e">
        <f>SUMIFS('[10]TUNZ Extracted TB'!$G:$G,'[10]TUNZ Extracted TB'!$A:$A,B158,'[10]TUNZ Extracted TB'!$C:$C,C158)</f>
        <v>#VALUE!</v>
      </c>
      <c r="P158" s="4" t="e">
        <f>SUMIFS('[11]TUNZ Extracted TB'!$G:$G,'[11]TUNZ Extracted TB'!$A:$A,B158,'[11]TUNZ Extracted TB'!$C:$C,C158)</f>
        <v>#VALUE!</v>
      </c>
      <c r="Q158" s="4" t="e">
        <f>SUMIFS('[12]TUNZ Extracted TB'!$G:$G,'[12]TUNZ Extracted TB'!$A:$A,B158,'[12]TUNZ Extracted TB'!$C:$C,C158)</f>
        <v>#VALUE!</v>
      </c>
      <c r="R158" s="4" t="e">
        <f t="shared" si="3"/>
        <v>#VALUE!</v>
      </c>
    </row>
    <row r="159" spans="1:18" x14ac:dyDescent="0.25">
      <c r="A159" t="s">
        <v>61</v>
      </c>
      <c r="B159">
        <v>7240</v>
      </c>
      <c r="C159">
        <v>936</v>
      </c>
      <c r="D159" t="s">
        <v>62</v>
      </c>
      <c r="E159" t="s">
        <v>63</v>
      </c>
      <c r="F159" s="4" t="e">
        <f>SUMIFS('[1]TUNZ Extracted TB'!$G:$G,'[1]TUNZ Extracted TB'!$A:$A,B159,'[1]TUNZ Extracted TB'!$C:$C,C159)</f>
        <v>#VALUE!</v>
      </c>
      <c r="G159" s="4" t="e">
        <f>SUMIFS('[2]TUNZ Extracted TB'!$G:$G,'[2]TUNZ Extracted TB'!$A:$A,B159,'[2]TUNZ Extracted TB'!$C:$C,C159)</f>
        <v>#VALUE!</v>
      </c>
      <c r="H159" s="4" t="e">
        <f>SUMIFS('[3]TUNZ Extracted TB'!$G:$G,'[3]TUNZ Extracted TB'!$A:$A,B159,'[3]TUNZ Extracted TB'!$C:$C,C159)</f>
        <v>#VALUE!</v>
      </c>
      <c r="I159" s="4" t="e">
        <f>SUMIFS('[4]TUNZ Extracted TB'!$G:$G,'[4]TUNZ Extracted TB'!$A:$A,B159,'[4]TUNZ Extracted TB'!$C:$C,C159)</f>
        <v>#VALUE!</v>
      </c>
      <c r="J159" s="4" t="e">
        <f>SUMIFS('[5]TUNZ Extracted TB'!$G:$G,'[5]TUNZ Extracted TB'!$A:$A,B159,'[5]TUNZ Extracted TB'!$C:$C,C159)</f>
        <v>#VALUE!</v>
      </c>
      <c r="K159" s="4" t="e">
        <f>SUMIFS('[6]TUNZ Extracted TB'!$G:$G,'[6]TUNZ Extracted TB'!$A:$A,B159,'[6]TUNZ Extracted TB'!$C:$C,C159)</f>
        <v>#VALUE!</v>
      </c>
      <c r="L159" s="4" t="e">
        <f>SUMIFS('[7]TUNZ Extracted TB'!$G:$G,'[7]TUNZ Extracted TB'!$A:$A,B159,'[7]TUNZ Extracted TB'!$C:$C,C159)</f>
        <v>#VALUE!</v>
      </c>
      <c r="M159" s="4" t="e">
        <f>SUMIFS('[8]TUNZ Extracted TB'!$G:$G,'[8]TUNZ Extracted TB'!$A:$A,B159,'[8]TUNZ Extracted TB'!$C:$C,C159)</f>
        <v>#VALUE!</v>
      </c>
      <c r="N159" s="4" t="e">
        <f>SUMIFS('[9]TUNZ Extracted TB'!$G:$G,'[9]TUNZ Extracted TB'!$A:$A,B159,'[9]TUNZ Extracted TB'!$C:$C,C159)</f>
        <v>#VALUE!</v>
      </c>
      <c r="O159" s="4" t="e">
        <f>SUMIFS('[10]TUNZ Extracted TB'!$G:$G,'[10]TUNZ Extracted TB'!$A:$A,B159,'[10]TUNZ Extracted TB'!$C:$C,C159)</f>
        <v>#VALUE!</v>
      </c>
      <c r="P159" s="4" t="e">
        <f>SUMIFS('[11]TUNZ Extracted TB'!$G:$G,'[11]TUNZ Extracted TB'!$A:$A,B159,'[11]TUNZ Extracted TB'!$C:$C,C159)</f>
        <v>#VALUE!</v>
      </c>
      <c r="Q159" s="4" t="e">
        <f>SUMIFS('[12]TUNZ Extracted TB'!$G:$G,'[12]TUNZ Extracted TB'!$A:$A,B159,'[12]TUNZ Extracted TB'!$C:$C,C159)</f>
        <v>#VALUE!</v>
      </c>
      <c r="R159" s="4" t="e">
        <f t="shared" si="3"/>
        <v>#VALUE!</v>
      </c>
    </row>
    <row r="160" spans="1:18" x14ac:dyDescent="0.25">
      <c r="A160" t="s">
        <v>65</v>
      </c>
      <c r="B160">
        <v>7290</v>
      </c>
      <c r="C160">
        <v>110</v>
      </c>
      <c r="D160" t="s">
        <v>58</v>
      </c>
      <c r="E160" t="s">
        <v>59</v>
      </c>
      <c r="F160" s="4" t="e">
        <f>SUMIFS('[1]TUNZ Extracted TB'!$G:$G,'[1]TUNZ Extracted TB'!$A:$A,B160,'[1]TUNZ Extracted TB'!$C:$C,C160)</f>
        <v>#VALUE!</v>
      </c>
      <c r="G160" s="4" t="e">
        <f>SUMIFS('[2]TUNZ Extracted TB'!$G:$G,'[2]TUNZ Extracted TB'!$A:$A,B160,'[2]TUNZ Extracted TB'!$C:$C,C160)</f>
        <v>#VALUE!</v>
      </c>
      <c r="H160" s="4" t="e">
        <f>SUMIFS('[3]TUNZ Extracted TB'!$G:$G,'[3]TUNZ Extracted TB'!$A:$A,B160,'[3]TUNZ Extracted TB'!$C:$C,C160)</f>
        <v>#VALUE!</v>
      </c>
      <c r="I160" s="4" t="e">
        <f>SUMIFS('[4]TUNZ Extracted TB'!$G:$G,'[4]TUNZ Extracted TB'!$A:$A,B160,'[4]TUNZ Extracted TB'!$C:$C,C160)</f>
        <v>#VALUE!</v>
      </c>
      <c r="J160" s="4" t="e">
        <f>SUMIFS('[5]TUNZ Extracted TB'!$G:$G,'[5]TUNZ Extracted TB'!$A:$A,B160,'[5]TUNZ Extracted TB'!$C:$C,C160)</f>
        <v>#VALUE!</v>
      </c>
      <c r="K160" s="4" t="e">
        <f>SUMIFS('[6]TUNZ Extracted TB'!$G:$G,'[6]TUNZ Extracted TB'!$A:$A,B160,'[6]TUNZ Extracted TB'!$C:$C,C160)</f>
        <v>#VALUE!</v>
      </c>
      <c r="L160" s="4" t="e">
        <f>SUMIFS('[7]TUNZ Extracted TB'!$G:$G,'[7]TUNZ Extracted TB'!$A:$A,B160,'[7]TUNZ Extracted TB'!$C:$C,C160)</f>
        <v>#VALUE!</v>
      </c>
      <c r="M160" s="4" t="e">
        <f>SUMIFS('[8]TUNZ Extracted TB'!$G:$G,'[8]TUNZ Extracted TB'!$A:$A,B160,'[8]TUNZ Extracted TB'!$C:$C,C160)</f>
        <v>#VALUE!</v>
      </c>
      <c r="N160" s="4" t="e">
        <f>SUMIFS('[9]TUNZ Extracted TB'!$G:$G,'[9]TUNZ Extracted TB'!$A:$A,B160,'[9]TUNZ Extracted TB'!$C:$C,C160)</f>
        <v>#VALUE!</v>
      </c>
      <c r="O160" s="4" t="e">
        <f>SUMIFS('[10]TUNZ Extracted TB'!$G:$G,'[10]TUNZ Extracted TB'!$A:$A,B160,'[10]TUNZ Extracted TB'!$C:$C,C160)</f>
        <v>#VALUE!</v>
      </c>
      <c r="P160" s="4" t="e">
        <f>SUMIFS('[11]TUNZ Extracted TB'!$G:$G,'[11]TUNZ Extracted TB'!$A:$A,B160,'[11]TUNZ Extracted TB'!$C:$C,C160)</f>
        <v>#VALUE!</v>
      </c>
      <c r="Q160" s="4" t="e">
        <f>SUMIFS('[12]TUNZ Extracted TB'!$G:$G,'[12]TUNZ Extracted TB'!$A:$A,B160,'[12]TUNZ Extracted TB'!$C:$C,C160)</f>
        <v>#VALUE!</v>
      </c>
      <c r="R160" s="4" t="e">
        <f t="shared" si="3"/>
        <v>#VALUE!</v>
      </c>
    </row>
    <row r="161" spans="1:18" x14ac:dyDescent="0.25">
      <c r="A161" t="s">
        <v>65</v>
      </c>
      <c r="B161">
        <v>7290</v>
      </c>
      <c r="C161">
        <v>112</v>
      </c>
      <c r="D161" t="s">
        <v>62</v>
      </c>
      <c r="E161" t="s">
        <v>63</v>
      </c>
      <c r="F161" s="4" t="e">
        <f>SUMIFS('[1]TUNZ Extracted TB'!$G:$G,'[1]TUNZ Extracted TB'!$A:$A,B161,'[1]TUNZ Extracted TB'!$C:$C,C161)</f>
        <v>#VALUE!</v>
      </c>
      <c r="G161" s="4" t="e">
        <f>SUMIFS('[2]TUNZ Extracted TB'!$G:$G,'[2]TUNZ Extracted TB'!$A:$A,B161,'[2]TUNZ Extracted TB'!$C:$C,C161)</f>
        <v>#VALUE!</v>
      </c>
      <c r="H161" s="4" t="e">
        <f>SUMIFS('[3]TUNZ Extracted TB'!$G:$G,'[3]TUNZ Extracted TB'!$A:$A,B161,'[3]TUNZ Extracted TB'!$C:$C,C161)</f>
        <v>#VALUE!</v>
      </c>
      <c r="I161" s="4" t="e">
        <f>SUMIFS('[4]TUNZ Extracted TB'!$G:$G,'[4]TUNZ Extracted TB'!$A:$A,B161,'[4]TUNZ Extracted TB'!$C:$C,C161)</f>
        <v>#VALUE!</v>
      </c>
      <c r="J161" s="4" t="e">
        <f>SUMIFS('[5]TUNZ Extracted TB'!$G:$G,'[5]TUNZ Extracted TB'!$A:$A,B161,'[5]TUNZ Extracted TB'!$C:$C,C161)</f>
        <v>#VALUE!</v>
      </c>
      <c r="K161" s="4" t="e">
        <f>SUMIFS('[6]TUNZ Extracted TB'!$G:$G,'[6]TUNZ Extracted TB'!$A:$A,B161,'[6]TUNZ Extracted TB'!$C:$C,C161)</f>
        <v>#VALUE!</v>
      </c>
      <c r="L161" s="4" t="e">
        <f>SUMIFS('[7]TUNZ Extracted TB'!$G:$G,'[7]TUNZ Extracted TB'!$A:$A,B161,'[7]TUNZ Extracted TB'!$C:$C,C161)</f>
        <v>#VALUE!</v>
      </c>
      <c r="M161" s="4" t="e">
        <f>SUMIFS('[8]TUNZ Extracted TB'!$G:$G,'[8]TUNZ Extracted TB'!$A:$A,B161,'[8]TUNZ Extracted TB'!$C:$C,C161)</f>
        <v>#VALUE!</v>
      </c>
      <c r="N161" s="4" t="e">
        <f>SUMIFS('[9]TUNZ Extracted TB'!$G:$G,'[9]TUNZ Extracted TB'!$A:$A,B161,'[9]TUNZ Extracted TB'!$C:$C,C161)</f>
        <v>#VALUE!</v>
      </c>
      <c r="O161" s="4" t="e">
        <f>SUMIFS('[10]TUNZ Extracted TB'!$G:$G,'[10]TUNZ Extracted TB'!$A:$A,B161,'[10]TUNZ Extracted TB'!$C:$C,C161)</f>
        <v>#VALUE!</v>
      </c>
      <c r="P161" s="4" t="e">
        <f>SUMIFS('[11]TUNZ Extracted TB'!$G:$G,'[11]TUNZ Extracted TB'!$A:$A,B161,'[11]TUNZ Extracted TB'!$C:$C,C161)</f>
        <v>#VALUE!</v>
      </c>
      <c r="Q161" s="4" t="e">
        <f>SUMIFS('[12]TUNZ Extracted TB'!$G:$G,'[12]TUNZ Extracted TB'!$A:$A,B161,'[12]TUNZ Extracted TB'!$C:$C,C161)</f>
        <v>#VALUE!</v>
      </c>
      <c r="R161" s="4" t="e">
        <f t="shared" si="3"/>
        <v>#VALUE!</v>
      </c>
    </row>
    <row r="162" spans="1:18" x14ac:dyDescent="0.25">
      <c r="A162" t="s">
        <v>65</v>
      </c>
      <c r="B162">
        <v>7290</v>
      </c>
      <c r="C162">
        <v>120</v>
      </c>
      <c r="D162" t="s">
        <v>58</v>
      </c>
      <c r="E162" t="s">
        <v>59</v>
      </c>
      <c r="F162" s="4" t="e">
        <f>SUMIFS('[1]TUNZ Extracted TB'!$G:$G,'[1]TUNZ Extracted TB'!$A:$A,B162,'[1]TUNZ Extracted TB'!$C:$C,C162)</f>
        <v>#VALUE!</v>
      </c>
      <c r="G162" s="4" t="e">
        <f>SUMIFS('[2]TUNZ Extracted TB'!$G:$G,'[2]TUNZ Extracted TB'!$A:$A,B162,'[2]TUNZ Extracted TB'!$C:$C,C162)</f>
        <v>#VALUE!</v>
      </c>
      <c r="H162" s="4" t="e">
        <f>SUMIFS('[3]TUNZ Extracted TB'!$G:$G,'[3]TUNZ Extracted TB'!$A:$A,B162,'[3]TUNZ Extracted TB'!$C:$C,C162)</f>
        <v>#VALUE!</v>
      </c>
      <c r="I162" s="4" t="e">
        <f>SUMIFS('[4]TUNZ Extracted TB'!$G:$G,'[4]TUNZ Extracted TB'!$A:$A,B162,'[4]TUNZ Extracted TB'!$C:$C,C162)</f>
        <v>#VALUE!</v>
      </c>
      <c r="J162" s="4" t="e">
        <f>SUMIFS('[5]TUNZ Extracted TB'!$G:$G,'[5]TUNZ Extracted TB'!$A:$A,B162,'[5]TUNZ Extracted TB'!$C:$C,C162)</f>
        <v>#VALUE!</v>
      </c>
      <c r="K162" s="4" t="e">
        <f>SUMIFS('[6]TUNZ Extracted TB'!$G:$G,'[6]TUNZ Extracted TB'!$A:$A,B162,'[6]TUNZ Extracted TB'!$C:$C,C162)</f>
        <v>#VALUE!</v>
      </c>
      <c r="L162" s="4" t="e">
        <f>SUMIFS('[7]TUNZ Extracted TB'!$G:$G,'[7]TUNZ Extracted TB'!$A:$A,B162,'[7]TUNZ Extracted TB'!$C:$C,C162)</f>
        <v>#VALUE!</v>
      </c>
      <c r="M162" s="4" t="e">
        <f>SUMIFS('[8]TUNZ Extracted TB'!$G:$G,'[8]TUNZ Extracted TB'!$A:$A,B162,'[8]TUNZ Extracted TB'!$C:$C,C162)</f>
        <v>#VALUE!</v>
      </c>
      <c r="N162" s="4" t="e">
        <f>SUMIFS('[9]TUNZ Extracted TB'!$G:$G,'[9]TUNZ Extracted TB'!$A:$A,B162,'[9]TUNZ Extracted TB'!$C:$C,C162)</f>
        <v>#VALUE!</v>
      </c>
      <c r="O162" s="4" t="e">
        <f>SUMIFS('[10]TUNZ Extracted TB'!$G:$G,'[10]TUNZ Extracted TB'!$A:$A,B162,'[10]TUNZ Extracted TB'!$C:$C,C162)</f>
        <v>#VALUE!</v>
      </c>
      <c r="P162" s="4" t="e">
        <f>SUMIFS('[11]TUNZ Extracted TB'!$G:$G,'[11]TUNZ Extracted TB'!$A:$A,B162,'[11]TUNZ Extracted TB'!$C:$C,C162)</f>
        <v>#VALUE!</v>
      </c>
      <c r="Q162" s="4" t="e">
        <f>SUMIFS('[12]TUNZ Extracted TB'!$G:$G,'[12]TUNZ Extracted TB'!$A:$A,B162,'[12]TUNZ Extracted TB'!$C:$C,C162)</f>
        <v>#VALUE!</v>
      </c>
      <c r="R162" s="4" t="e">
        <f t="shared" si="3"/>
        <v>#VALUE!</v>
      </c>
    </row>
    <row r="163" spans="1:18" x14ac:dyDescent="0.25">
      <c r="A163" t="s">
        <v>65</v>
      </c>
      <c r="B163">
        <v>7290</v>
      </c>
      <c r="C163">
        <v>130</v>
      </c>
      <c r="D163" t="s">
        <v>58</v>
      </c>
      <c r="E163" t="s">
        <v>59</v>
      </c>
      <c r="F163" s="4" t="e">
        <f>SUMIFS('[1]TUNZ Extracted TB'!$G:$G,'[1]TUNZ Extracted TB'!$A:$A,B163,'[1]TUNZ Extracted TB'!$C:$C,C163)</f>
        <v>#VALUE!</v>
      </c>
      <c r="G163" s="4" t="e">
        <f>SUMIFS('[2]TUNZ Extracted TB'!$G:$G,'[2]TUNZ Extracted TB'!$A:$A,B163,'[2]TUNZ Extracted TB'!$C:$C,C163)</f>
        <v>#VALUE!</v>
      </c>
      <c r="H163" s="4" t="e">
        <f>SUMIFS('[3]TUNZ Extracted TB'!$G:$G,'[3]TUNZ Extracted TB'!$A:$A,B163,'[3]TUNZ Extracted TB'!$C:$C,C163)</f>
        <v>#VALUE!</v>
      </c>
      <c r="I163" s="4" t="e">
        <f>SUMIFS('[4]TUNZ Extracted TB'!$G:$G,'[4]TUNZ Extracted TB'!$A:$A,B163,'[4]TUNZ Extracted TB'!$C:$C,C163)</f>
        <v>#VALUE!</v>
      </c>
      <c r="J163" s="4" t="e">
        <f>SUMIFS('[5]TUNZ Extracted TB'!$G:$G,'[5]TUNZ Extracted TB'!$A:$A,B163,'[5]TUNZ Extracted TB'!$C:$C,C163)</f>
        <v>#VALUE!</v>
      </c>
      <c r="K163" s="4" t="e">
        <f>SUMIFS('[6]TUNZ Extracted TB'!$G:$G,'[6]TUNZ Extracted TB'!$A:$A,B163,'[6]TUNZ Extracted TB'!$C:$C,C163)</f>
        <v>#VALUE!</v>
      </c>
      <c r="L163" s="4" t="e">
        <f>SUMIFS('[7]TUNZ Extracted TB'!$G:$G,'[7]TUNZ Extracted TB'!$A:$A,B163,'[7]TUNZ Extracted TB'!$C:$C,C163)</f>
        <v>#VALUE!</v>
      </c>
      <c r="M163" s="4" t="e">
        <f>SUMIFS('[8]TUNZ Extracted TB'!$G:$G,'[8]TUNZ Extracted TB'!$A:$A,B163,'[8]TUNZ Extracted TB'!$C:$C,C163)</f>
        <v>#VALUE!</v>
      </c>
      <c r="N163" s="4" t="e">
        <f>SUMIFS('[9]TUNZ Extracted TB'!$G:$G,'[9]TUNZ Extracted TB'!$A:$A,B163,'[9]TUNZ Extracted TB'!$C:$C,C163)</f>
        <v>#VALUE!</v>
      </c>
      <c r="O163" s="4" t="e">
        <f>SUMIFS('[10]TUNZ Extracted TB'!$G:$G,'[10]TUNZ Extracted TB'!$A:$A,B163,'[10]TUNZ Extracted TB'!$C:$C,C163)</f>
        <v>#VALUE!</v>
      </c>
      <c r="P163" s="4" t="e">
        <f>SUMIFS('[11]TUNZ Extracted TB'!$G:$G,'[11]TUNZ Extracted TB'!$A:$A,B163,'[11]TUNZ Extracted TB'!$C:$C,C163)</f>
        <v>#VALUE!</v>
      </c>
      <c r="Q163" s="4" t="e">
        <f>SUMIFS('[12]TUNZ Extracted TB'!$G:$G,'[12]TUNZ Extracted TB'!$A:$A,B163,'[12]TUNZ Extracted TB'!$C:$C,C163)</f>
        <v>#VALUE!</v>
      </c>
      <c r="R163" s="4" t="e">
        <f t="shared" si="3"/>
        <v>#VALUE!</v>
      </c>
    </row>
    <row r="164" spans="1:18" x14ac:dyDescent="0.25">
      <c r="A164" t="s">
        <v>65</v>
      </c>
      <c r="B164">
        <v>7290</v>
      </c>
      <c r="C164">
        <v>140</v>
      </c>
      <c r="D164" t="s">
        <v>58</v>
      </c>
      <c r="E164" t="s">
        <v>59</v>
      </c>
      <c r="F164" s="4" t="e">
        <f>SUMIFS('[1]TUNZ Extracted TB'!$G:$G,'[1]TUNZ Extracted TB'!$A:$A,B164,'[1]TUNZ Extracted TB'!$C:$C,C164)</f>
        <v>#VALUE!</v>
      </c>
      <c r="G164" s="4" t="e">
        <f>SUMIFS('[2]TUNZ Extracted TB'!$G:$G,'[2]TUNZ Extracted TB'!$A:$A,B164,'[2]TUNZ Extracted TB'!$C:$C,C164)</f>
        <v>#VALUE!</v>
      </c>
      <c r="H164" s="4" t="e">
        <f>SUMIFS('[3]TUNZ Extracted TB'!$G:$G,'[3]TUNZ Extracted TB'!$A:$A,B164,'[3]TUNZ Extracted TB'!$C:$C,C164)</f>
        <v>#VALUE!</v>
      </c>
      <c r="I164" s="4" t="e">
        <f>SUMIFS('[4]TUNZ Extracted TB'!$G:$G,'[4]TUNZ Extracted TB'!$A:$A,B164,'[4]TUNZ Extracted TB'!$C:$C,C164)</f>
        <v>#VALUE!</v>
      </c>
      <c r="J164" s="4" t="e">
        <f>SUMIFS('[5]TUNZ Extracted TB'!$G:$G,'[5]TUNZ Extracted TB'!$A:$A,B164,'[5]TUNZ Extracted TB'!$C:$C,C164)</f>
        <v>#VALUE!</v>
      </c>
      <c r="K164" s="4" t="e">
        <f>SUMIFS('[6]TUNZ Extracted TB'!$G:$G,'[6]TUNZ Extracted TB'!$A:$A,B164,'[6]TUNZ Extracted TB'!$C:$C,C164)</f>
        <v>#VALUE!</v>
      </c>
      <c r="L164" s="4" t="e">
        <f>SUMIFS('[7]TUNZ Extracted TB'!$G:$G,'[7]TUNZ Extracted TB'!$A:$A,B164,'[7]TUNZ Extracted TB'!$C:$C,C164)</f>
        <v>#VALUE!</v>
      </c>
      <c r="M164" s="4" t="e">
        <f>SUMIFS('[8]TUNZ Extracted TB'!$G:$G,'[8]TUNZ Extracted TB'!$A:$A,B164,'[8]TUNZ Extracted TB'!$C:$C,C164)</f>
        <v>#VALUE!</v>
      </c>
      <c r="N164" s="4" t="e">
        <f>SUMIFS('[9]TUNZ Extracted TB'!$G:$G,'[9]TUNZ Extracted TB'!$A:$A,B164,'[9]TUNZ Extracted TB'!$C:$C,C164)</f>
        <v>#VALUE!</v>
      </c>
      <c r="O164" s="4" t="e">
        <f>SUMIFS('[10]TUNZ Extracted TB'!$G:$G,'[10]TUNZ Extracted TB'!$A:$A,B164,'[10]TUNZ Extracted TB'!$C:$C,C164)</f>
        <v>#VALUE!</v>
      </c>
      <c r="P164" s="4" t="e">
        <f>SUMIFS('[11]TUNZ Extracted TB'!$G:$G,'[11]TUNZ Extracted TB'!$A:$A,B164,'[11]TUNZ Extracted TB'!$C:$C,C164)</f>
        <v>#VALUE!</v>
      </c>
      <c r="Q164" s="4" t="e">
        <f>SUMIFS('[12]TUNZ Extracted TB'!$G:$G,'[12]TUNZ Extracted TB'!$A:$A,B164,'[12]TUNZ Extracted TB'!$C:$C,C164)</f>
        <v>#VALUE!</v>
      </c>
      <c r="R164" s="4" t="e">
        <f t="shared" si="3"/>
        <v>#VALUE!</v>
      </c>
    </row>
    <row r="165" spans="1:18" x14ac:dyDescent="0.25">
      <c r="A165" t="s">
        <v>65</v>
      </c>
      <c r="B165">
        <v>7290</v>
      </c>
      <c r="C165">
        <v>142</v>
      </c>
      <c r="D165" t="s">
        <v>62</v>
      </c>
      <c r="E165" t="s">
        <v>66</v>
      </c>
      <c r="F165" s="4" t="e">
        <f>SUMIFS('[1]TUNZ Extracted TB'!$G:$G,'[1]TUNZ Extracted TB'!$A:$A,B165,'[1]TUNZ Extracted TB'!$C:$C,C165)</f>
        <v>#VALUE!</v>
      </c>
      <c r="G165" s="4" t="e">
        <f>SUMIFS('[2]TUNZ Extracted TB'!$G:$G,'[2]TUNZ Extracted TB'!$A:$A,B165,'[2]TUNZ Extracted TB'!$C:$C,C165)</f>
        <v>#VALUE!</v>
      </c>
      <c r="H165" s="4" t="e">
        <f>SUMIFS('[3]TUNZ Extracted TB'!$G:$G,'[3]TUNZ Extracted TB'!$A:$A,B165,'[3]TUNZ Extracted TB'!$C:$C,C165)</f>
        <v>#VALUE!</v>
      </c>
      <c r="I165" s="4" t="e">
        <f>SUMIFS('[4]TUNZ Extracted TB'!$G:$G,'[4]TUNZ Extracted TB'!$A:$A,B165,'[4]TUNZ Extracted TB'!$C:$C,C165)</f>
        <v>#VALUE!</v>
      </c>
      <c r="J165" s="4" t="e">
        <f>SUMIFS('[5]TUNZ Extracted TB'!$G:$G,'[5]TUNZ Extracted TB'!$A:$A,B165,'[5]TUNZ Extracted TB'!$C:$C,C165)</f>
        <v>#VALUE!</v>
      </c>
      <c r="K165" s="4" t="e">
        <f>SUMIFS('[6]TUNZ Extracted TB'!$G:$G,'[6]TUNZ Extracted TB'!$A:$A,B165,'[6]TUNZ Extracted TB'!$C:$C,C165)</f>
        <v>#VALUE!</v>
      </c>
      <c r="L165" s="4" t="e">
        <f>SUMIFS('[7]TUNZ Extracted TB'!$G:$G,'[7]TUNZ Extracted TB'!$A:$A,B165,'[7]TUNZ Extracted TB'!$C:$C,C165)</f>
        <v>#VALUE!</v>
      </c>
      <c r="M165" s="4" t="e">
        <f>SUMIFS('[8]TUNZ Extracted TB'!$G:$G,'[8]TUNZ Extracted TB'!$A:$A,B165,'[8]TUNZ Extracted TB'!$C:$C,C165)</f>
        <v>#VALUE!</v>
      </c>
      <c r="N165" s="4" t="e">
        <f>SUMIFS('[9]TUNZ Extracted TB'!$G:$G,'[9]TUNZ Extracted TB'!$A:$A,B165,'[9]TUNZ Extracted TB'!$C:$C,C165)</f>
        <v>#VALUE!</v>
      </c>
      <c r="O165" s="4" t="e">
        <f>SUMIFS('[10]TUNZ Extracted TB'!$G:$G,'[10]TUNZ Extracted TB'!$A:$A,B165,'[10]TUNZ Extracted TB'!$C:$C,C165)</f>
        <v>#VALUE!</v>
      </c>
      <c r="P165" s="4" t="e">
        <f>SUMIFS('[11]TUNZ Extracted TB'!$G:$G,'[11]TUNZ Extracted TB'!$A:$A,B165,'[11]TUNZ Extracted TB'!$C:$C,C165)</f>
        <v>#VALUE!</v>
      </c>
      <c r="Q165" s="4" t="e">
        <f>SUMIFS('[12]TUNZ Extracted TB'!$G:$G,'[12]TUNZ Extracted TB'!$A:$A,B165,'[12]TUNZ Extracted TB'!$C:$C,C165)</f>
        <v>#VALUE!</v>
      </c>
      <c r="R165" s="4" t="e">
        <f t="shared" si="3"/>
        <v>#VALUE!</v>
      </c>
    </row>
    <row r="166" spans="1:18" x14ac:dyDescent="0.25">
      <c r="A166" t="s">
        <v>65</v>
      </c>
      <c r="B166">
        <v>7290</v>
      </c>
      <c r="C166">
        <v>147</v>
      </c>
      <c r="D166" t="s">
        <v>58</v>
      </c>
      <c r="E166" t="s">
        <v>59</v>
      </c>
      <c r="F166" s="4" t="e">
        <f>SUMIFS('[1]TUNZ Extracted TB'!$G:$G,'[1]TUNZ Extracted TB'!$A:$A,B166,'[1]TUNZ Extracted TB'!$C:$C,C166)</f>
        <v>#VALUE!</v>
      </c>
      <c r="G166" s="4" t="e">
        <f>SUMIFS('[2]TUNZ Extracted TB'!$G:$G,'[2]TUNZ Extracted TB'!$A:$A,B166,'[2]TUNZ Extracted TB'!$C:$C,C166)</f>
        <v>#VALUE!</v>
      </c>
      <c r="H166" s="4" t="e">
        <f>SUMIFS('[3]TUNZ Extracted TB'!$G:$G,'[3]TUNZ Extracted TB'!$A:$A,B166,'[3]TUNZ Extracted TB'!$C:$C,C166)</f>
        <v>#VALUE!</v>
      </c>
      <c r="I166" s="4" t="e">
        <f>SUMIFS('[4]TUNZ Extracted TB'!$G:$G,'[4]TUNZ Extracted TB'!$A:$A,B166,'[4]TUNZ Extracted TB'!$C:$C,C166)</f>
        <v>#VALUE!</v>
      </c>
      <c r="J166" s="4" t="e">
        <f>SUMIFS('[5]TUNZ Extracted TB'!$G:$G,'[5]TUNZ Extracted TB'!$A:$A,B166,'[5]TUNZ Extracted TB'!$C:$C,C166)</f>
        <v>#VALUE!</v>
      </c>
      <c r="K166" s="4" t="e">
        <f>SUMIFS('[6]TUNZ Extracted TB'!$G:$G,'[6]TUNZ Extracted TB'!$A:$A,B166,'[6]TUNZ Extracted TB'!$C:$C,C166)</f>
        <v>#VALUE!</v>
      </c>
      <c r="L166" s="4" t="e">
        <f>SUMIFS('[7]TUNZ Extracted TB'!$G:$G,'[7]TUNZ Extracted TB'!$A:$A,B166,'[7]TUNZ Extracted TB'!$C:$C,C166)</f>
        <v>#VALUE!</v>
      </c>
      <c r="M166" s="4" t="e">
        <f>SUMIFS('[8]TUNZ Extracted TB'!$G:$G,'[8]TUNZ Extracted TB'!$A:$A,B166,'[8]TUNZ Extracted TB'!$C:$C,C166)</f>
        <v>#VALUE!</v>
      </c>
      <c r="N166" s="4" t="e">
        <f>SUMIFS('[9]TUNZ Extracted TB'!$G:$G,'[9]TUNZ Extracted TB'!$A:$A,B166,'[9]TUNZ Extracted TB'!$C:$C,C166)</f>
        <v>#VALUE!</v>
      </c>
      <c r="O166" s="4" t="e">
        <f>SUMIFS('[10]TUNZ Extracted TB'!$G:$G,'[10]TUNZ Extracted TB'!$A:$A,B166,'[10]TUNZ Extracted TB'!$C:$C,C166)</f>
        <v>#VALUE!</v>
      </c>
      <c r="P166" s="4" t="e">
        <f>SUMIFS('[11]TUNZ Extracted TB'!$G:$G,'[11]TUNZ Extracted TB'!$A:$A,B166,'[11]TUNZ Extracted TB'!$C:$C,C166)</f>
        <v>#VALUE!</v>
      </c>
      <c r="Q166" s="4" t="e">
        <f>SUMIFS('[12]TUNZ Extracted TB'!$G:$G,'[12]TUNZ Extracted TB'!$A:$A,B166,'[12]TUNZ Extracted TB'!$C:$C,C166)</f>
        <v>#VALUE!</v>
      </c>
      <c r="R166" s="4" t="e">
        <f t="shared" si="3"/>
        <v>#VALUE!</v>
      </c>
    </row>
    <row r="167" spans="1:18" x14ac:dyDescent="0.25">
      <c r="A167" t="s">
        <v>65</v>
      </c>
      <c r="B167">
        <v>7290</v>
      </c>
      <c r="C167">
        <v>150</v>
      </c>
      <c r="D167" t="s">
        <v>62</v>
      </c>
      <c r="E167" t="s">
        <v>66</v>
      </c>
      <c r="F167" s="4" t="e">
        <f>SUMIFS('[1]TUNZ Extracted TB'!$G:$G,'[1]TUNZ Extracted TB'!$A:$A,B167,'[1]TUNZ Extracted TB'!$C:$C,C167)</f>
        <v>#VALUE!</v>
      </c>
      <c r="G167" s="4" t="e">
        <f>SUMIFS('[2]TUNZ Extracted TB'!$G:$G,'[2]TUNZ Extracted TB'!$A:$A,B167,'[2]TUNZ Extracted TB'!$C:$C,C167)</f>
        <v>#VALUE!</v>
      </c>
      <c r="H167" s="4" t="e">
        <f>SUMIFS('[3]TUNZ Extracted TB'!$G:$G,'[3]TUNZ Extracted TB'!$A:$A,B167,'[3]TUNZ Extracted TB'!$C:$C,C167)</f>
        <v>#VALUE!</v>
      </c>
      <c r="I167" s="4" t="e">
        <f>SUMIFS('[4]TUNZ Extracted TB'!$G:$G,'[4]TUNZ Extracted TB'!$A:$A,B167,'[4]TUNZ Extracted TB'!$C:$C,C167)</f>
        <v>#VALUE!</v>
      </c>
      <c r="J167" s="4" t="e">
        <f>SUMIFS('[5]TUNZ Extracted TB'!$G:$G,'[5]TUNZ Extracted TB'!$A:$A,B167,'[5]TUNZ Extracted TB'!$C:$C,C167)</f>
        <v>#VALUE!</v>
      </c>
      <c r="K167" s="4" t="e">
        <f>SUMIFS('[6]TUNZ Extracted TB'!$G:$G,'[6]TUNZ Extracted TB'!$A:$A,B167,'[6]TUNZ Extracted TB'!$C:$C,C167)</f>
        <v>#VALUE!</v>
      </c>
      <c r="L167" s="4" t="e">
        <f>SUMIFS('[7]TUNZ Extracted TB'!$G:$G,'[7]TUNZ Extracted TB'!$A:$A,B167,'[7]TUNZ Extracted TB'!$C:$C,C167)</f>
        <v>#VALUE!</v>
      </c>
      <c r="M167" s="4" t="e">
        <f>SUMIFS('[8]TUNZ Extracted TB'!$G:$G,'[8]TUNZ Extracted TB'!$A:$A,B167,'[8]TUNZ Extracted TB'!$C:$C,C167)</f>
        <v>#VALUE!</v>
      </c>
      <c r="N167" s="4" t="e">
        <f>SUMIFS('[9]TUNZ Extracted TB'!$G:$G,'[9]TUNZ Extracted TB'!$A:$A,B167,'[9]TUNZ Extracted TB'!$C:$C,C167)</f>
        <v>#VALUE!</v>
      </c>
      <c r="O167" s="4" t="e">
        <f>SUMIFS('[10]TUNZ Extracted TB'!$G:$G,'[10]TUNZ Extracted TB'!$A:$A,B167,'[10]TUNZ Extracted TB'!$C:$C,C167)</f>
        <v>#VALUE!</v>
      </c>
      <c r="P167" s="4" t="e">
        <f>SUMIFS('[11]TUNZ Extracted TB'!$G:$G,'[11]TUNZ Extracted TB'!$A:$A,B167,'[11]TUNZ Extracted TB'!$C:$C,C167)</f>
        <v>#VALUE!</v>
      </c>
      <c r="Q167" s="4" t="e">
        <f>SUMIFS('[12]TUNZ Extracted TB'!$G:$G,'[12]TUNZ Extracted TB'!$A:$A,B167,'[12]TUNZ Extracted TB'!$C:$C,C167)</f>
        <v>#VALUE!</v>
      </c>
      <c r="R167" s="4" t="e">
        <f t="shared" si="3"/>
        <v>#VALUE!</v>
      </c>
    </row>
    <row r="168" spans="1:18" x14ac:dyDescent="0.25">
      <c r="A168" t="s">
        <v>65</v>
      </c>
      <c r="B168">
        <v>7290</v>
      </c>
      <c r="C168">
        <v>160</v>
      </c>
      <c r="D168" t="s">
        <v>58</v>
      </c>
      <c r="E168" t="s">
        <v>59</v>
      </c>
      <c r="F168" s="4" t="e">
        <f>SUMIFS('[1]TUNZ Extracted TB'!$G:$G,'[1]TUNZ Extracted TB'!$A:$A,B168,'[1]TUNZ Extracted TB'!$C:$C,C168)</f>
        <v>#VALUE!</v>
      </c>
      <c r="G168" s="4" t="e">
        <f>SUMIFS('[2]TUNZ Extracted TB'!$G:$G,'[2]TUNZ Extracted TB'!$A:$A,B168,'[2]TUNZ Extracted TB'!$C:$C,C168)</f>
        <v>#VALUE!</v>
      </c>
      <c r="H168" s="4" t="e">
        <f>SUMIFS('[3]TUNZ Extracted TB'!$G:$G,'[3]TUNZ Extracted TB'!$A:$A,B168,'[3]TUNZ Extracted TB'!$C:$C,C168)</f>
        <v>#VALUE!</v>
      </c>
      <c r="I168" s="4" t="e">
        <f>SUMIFS('[4]TUNZ Extracted TB'!$G:$G,'[4]TUNZ Extracted TB'!$A:$A,B168,'[4]TUNZ Extracted TB'!$C:$C,C168)</f>
        <v>#VALUE!</v>
      </c>
      <c r="J168" s="4" t="e">
        <f>SUMIFS('[5]TUNZ Extracted TB'!$G:$G,'[5]TUNZ Extracted TB'!$A:$A,B168,'[5]TUNZ Extracted TB'!$C:$C,C168)</f>
        <v>#VALUE!</v>
      </c>
      <c r="K168" s="4" t="e">
        <f>SUMIFS('[6]TUNZ Extracted TB'!$G:$G,'[6]TUNZ Extracted TB'!$A:$A,B168,'[6]TUNZ Extracted TB'!$C:$C,C168)</f>
        <v>#VALUE!</v>
      </c>
      <c r="L168" s="4" t="e">
        <f>SUMIFS('[7]TUNZ Extracted TB'!$G:$G,'[7]TUNZ Extracted TB'!$A:$A,B168,'[7]TUNZ Extracted TB'!$C:$C,C168)</f>
        <v>#VALUE!</v>
      </c>
      <c r="M168" s="4" t="e">
        <f>SUMIFS('[8]TUNZ Extracted TB'!$G:$G,'[8]TUNZ Extracted TB'!$A:$A,B168,'[8]TUNZ Extracted TB'!$C:$C,C168)</f>
        <v>#VALUE!</v>
      </c>
      <c r="N168" s="4" t="e">
        <f>SUMIFS('[9]TUNZ Extracted TB'!$G:$G,'[9]TUNZ Extracted TB'!$A:$A,B168,'[9]TUNZ Extracted TB'!$C:$C,C168)</f>
        <v>#VALUE!</v>
      </c>
      <c r="O168" s="4" t="e">
        <f>SUMIFS('[10]TUNZ Extracted TB'!$G:$G,'[10]TUNZ Extracted TB'!$A:$A,B168,'[10]TUNZ Extracted TB'!$C:$C,C168)</f>
        <v>#VALUE!</v>
      </c>
      <c r="P168" s="4" t="e">
        <f>SUMIFS('[11]TUNZ Extracted TB'!$G:$G,'[11]TUNZ Extracted TB'!$A:$A,B168,'[11]TUNZ Extracted TB'!$C:$C,C168)</f>
        <v>#VALUE!</v>
      </c>
      <c r="Q168" s="4" t="e">
        <f>SUMIFS('[12]TUNZ Extracted TB'!$G:$G,'[12]TUNZ Extracted TB'!$A:$A,B168,'[12]TUNZ Extracted TB'!$C:$C,C168)</f>
        <v>#VALUE!</v>
      </c>
      <c r="R168" s="4" t="e">
        <f t="shared" si="3"/>
        <v>#VALUE!</v>
      </c>
    </row>
    <row r="169" spans="1:18" x14ac:dyDescent="0.25">
      <c r="A169" t="s">
        <v>65</v>
      </c>
      <c r="B169">
        <v>7290</v>
      </c>
      <c r="C169">
        <v>190</v>
      </c>
      <c r="D169" t="s">
        <v>58</v>
      </c>
      <c r="E169" t="s">
        <v>64</v>
      </c>
      <c r="F169" s="4" t="e">
        <f>SUMIFS('[1]TUNZ Extracted TB'!$G:$G,'[1]TUNZ Extracted TB'!$A:$A,B169,'[1]TUNZ Extracted TB'!$C:$C,C169)</f>
        <v>#VALUE!</v>
      </c>
      <c r="G169" s="4" t="e">
        <f>SUMIFS('[2]TUNZ Extracted TB'!$G:$G,'[2]TUNZ Extracted TB'!$A:$A,B169,'[2]TUNZ Extracted TB'!$C:$C,C169)</f>
        <v>#VALUE!</v>
      </c>
      <c r="H169" s="4" t="e">
        <f>SUMIFS('[3]TUNZ Extracted TB'!$G:$G,'[3]TUNZ Extracted TB'!$A:$A,B169,'[3]TUNZ Extracted TB'!$C:$C,C169)</f>
        <v>#VALUE!</v>
      </c>
      <c r="I169" s="4" t="e">
        <f>SUMIFS('[4]TUNZ Extracted TB'!$G:$G,'[4]TUNZ Extracted TB'!$A:$A,B169,'[4]TUNZ Extracted TB'!$C:$C,C169)</f>
        <v>#VALUE!</v>
      </c>
      <c r="J169" s="4" t="e">
        <f>SUMIFS('[5]TUNZ Extracted TB'!$G:$G,'[5]TUNZ Extracted TB'!$A:$A,B169,'[5]TUNZ Extracted TB'!$C:$C,C169)</f>
        <v>#VALUE!</v>
      </c>
      <c r="K169" s="4" t="e">
        <f>SUMIFS('[6]TUNZ Extracted TB'!$G:$G,'[6]TUNZ Extracted TB'!$A:$A,B169,'[6]TUNZ Extracted TB'!$C:$C,C169)</f>
        <v>#VALUE!</v>
      </c>
      <c r="L169" s="4" t="e">
        <f>SUMIFS('[7]TUNZ Extracted TB'!$G:$G,'[7]TUNZ Extracted TB'!$A:$A,B169,'[7]TUNZ Extracted TB'!$C:$C,C169)</f>
        <v>#VALUE!</v>
      </c>
      <c r="M169" s="4" t="e">
        <f>SUMIFS('[8]TUNZ Extracted TB'!$G:$G,'[8]TUNZ Extracted TB'!$A:$A,B169,'[8]TUNZ Extracted TB'!$C:$C,C169)</f>
        <v>#VALUE!</v>
      </c>
      <c r="N169" s="4" t="e">
        <f>SUMIFS('[9]TUNZ Extracted TB'!$G:$G,'[9]TUNZ Extracted TB'!$A:$A,B169,'[9]TUNZ Extracted TB'!$C:$C,C169)</f>
        <v>#VALUE!</v>
      </c>
      <c r="O169" s="4" t="e">
        <f>SUMIFS('[10]TUNZ Extracted TB'!$G:$G,'[10]TUNZ Extracted TB'!$A:$A,B169,'[10]TUNZ Extracted TB'!$C:$C,C169)</f>
        <v>#VALUE!</v>
      </c>
      <c r="P169" s="4" t="e">
        <f>SUMIFS('[11]TUNZ Extracted TB'!$G:$G,'[11]TUNZ Extracted TB'!$A:$A,B169,'[11]TUNZ Extracted TB'!$C:$C,C169)</f>
        <v>#VALUE!</v>
      </c>
      <c r="Q169" s="4" t="e">
        <f>SUMIFS('[12]TUNZ Extracted TB'!$G:$G,'[12]TUNZ Extracted TB'!$A:$A,B169,'[12]TUNZ Extracted TB'!$C:$C,C169)</f>
        <v>#VALUE!</v>
      </c>
      <c r="R169" s="4" t="e">
        <f t="shared" si="3"/>
        <v>#VALUE!</v>
      </c>
    </row>
    <row r="170" spans="1:18" x14ac:dyDescent="0.25">
      <c r="A170" t="s">
        <v>65</v>
      </c>
      <c r="B170">
        <v>7290</v>
      </c>
      <c r="C170">
        <v>210</v>
      </c>
      <c r="D170" t="s">
        <v>58</v>
      </c>
      <c r="E170" t="s">
        <v>59</v>
      </c>
      <c r="F170" s="4" t="e">
        <f>SUMIFS('[1]TUNZ Extracted TB'!$G:$G,'[1]TUNZ Extracted TB'!$A:$A,B170,'[1]TUNZ Extracted TB'!$C:$C,C170)</f>
        <v>#VALUE!</v>
      </c>
      <c r="G170" s="4" t="e">
        <f>SUMIFS('[2]TUNZ Extracted TB'!$G:$G,'[2]TUNZ Extracted TB'!$A:$A,B170,'[2]TUNZ Extracted TB'!$C:$C,C170)</f>
        <v>#VALUE!</v>
      </c>
      <c r="H170" s="4" t="e">
        <f>SUMIFS('[3]TUNZ Extracted TB'!$G:$G,'[3]TUNZ Extracted TB'!$A:$A,B170,'[3]TUNZ Extracted TB'!$C:$C,C170)</f>
        <v>#VALUE!</v>
      </c>
      <c r="I170" s="4" t="e">
        <f>SUMIFS('[4]TUNZ Extracted TB'!$G:$G,'[4]TUNZ Extracted TB'!$A:$A,B170,'[4]TUNZ Extracted TB'!$C:$C,C170)</f>
        <v>#VALUE!</v>
      </c>
      <c r="J170" s="4" t="e">
        <f>SUMIFS('[5]TUNZ Extracted TB'!$G:$G,'[5]TUNZ Extracted TB'!$A:$A,B170,'[5]TUNZ Extracted TB'!$C:$C,C170)</f>
        <v>#VALUE!</v>
      </c>
      <c r="K170" s="4" t="e">
        <f>SUMIFS('[6]TUNZ Extracted TB'!$G:$G,'[6]TUNZ Extracted TB'!$A:$A,B170,'[6]TUNZ Extracted TB'!$C:$C,C170)</f>
        <v>#VALUE!</v>
      </c>
      <c r="L170" s="4" t="e">
        <f>SUMIFS('[7]TUNZ Extracted TB'!$G:$G,'[7]TUNZ Extracted TB'!$A:$A,B170,'[7]TUNZ Extracted TB'!$C:$C,C170)</f>
        <v>#VALUE!</v>
      </c>
      <c r="M170" s="4" t="e">
        <f>SUMIFS('[8]TUNZ Extracted TB'!$G:$G,'[8]TUNZ Extracted TB'!$A:$A,B170,'[8]TUNZ Extracted TB'!$C:$C,C170)</f>
        <v>#VALUE!</v>
      </c>
      <c r="N170" s="4" t="e">
        <f>SUMIFS('[9]TUNZ Extracted TB'!$G:$G,'[9]TUNZ Extracted TB'!$A:$A,B170,'[9]TUNZ Extracted TB'!$C:$C,C170)</f>
        <v>#VALUE!</v>
      </c>
      <c r="O170" s="4" t="e">
        <f>SUMIFS('[10]TUNZ Extracted TB'!$G:$G,'[10]TUNZ Extracted TB'!$A:$A,B170,'[10]TUNZ Extracted TB'!$C:$C,C170)</f>
        <v>#VALUE!</v>
      </c>
      <c r="P170" s="4" t="e">
        <f>SUMIFS('[11]TUNZ Extracted TB'!$G:$G,'[11]TUNZ Extracted TB'!$A:$A,B170,'[11]TUNZ Extracted TB'!$C:$C,C170)</f>
        <v>#VALUE!</v>
      </c>
      <c r="Q170" s="4" t="e">
        <f>SUMIFS('[12]TUNZ Extracted TB'!$G:$G,'[12]TUNZ Extracted TB'!$A:$A,B170,'[12]TUNZ Extracted TB'!$C:$C,C170)</f>
        <v>#VALUE!</v>
      </c>
      <c r="R170" s="4" t="e">
        <f t="shared" si="3"/>
        <v>#VALUE!</v>
      </c>
    </row>
    <row r="171" spans="1:18" x14ac:dyDescent="0.25">
      <c r="A171" t="s">
        <v>65</v>
      </c>
      <c r="B171">
        <v>7290</v>
      </c>
      <c r="C171">
        <v>220</v>
      </c>
      <c r="D171" t="s">
        <v>58</v>
      </c>
      <c r="E171" t="s">
        <v>59</v>
      </c>
      <c r="F171" s="4" t="e">
        <f>SUMIFS('[1]TUNZ Extracted TB'!$G:$G,'[1]TUNZ Extracted TB'!$A:$A,B171,'[1]TUNZ Extracted TB'!$C:$C,C171)</f>
        <v>#VALUE!</v>
      </c>
      <c r="G171" s="4" t="e">
        <f>SUMIFS('[2]TUNZ Extracted TB'!$G:$G,'[2]TUNZ Extracted TB'!$A:$A,B171,'[2]TUNZ Extracted TB'!$C:$C,C171)</f>
        <v>#VALUE!</v>
      </c>
      <c r="H171" s="4" t="e">
        <f>SUMIFS('[3]TUNZ Extracted TB'!$G:$G,'[3]TUNZ Extracted TB'!$A:$A,B171,'[3]TUNZ Extracted TB'!$C:$C,C171)</f>
        <v>#VALUE!</v>
      </c>
      <c r="I171" s="4" t="e">
        <f>SUMIFS('[4]TUNZ Extracted TB'!$G:$G,'[4]TUNZ Extracted TB'!$A:$A,B171,'[4]TUNZ Extracted TB'!$C:$C,C171)</f>
        <v>#VALUE!</v>
      </c>
      <c r="J171" s="4" t="e">
        <f>SUMIFS('[5]TUNZ Extracted TB'!$G:$G,'[5]TUNZ Extracted TB'!$A:$A,B171,'[5]TUNZ Extracted TB'!$C:$C,C171)</f>
        <v>#VALUE!</v>
      </c>
      <c r="K171" s="4" t="e">
        <f>SUMIFS('[6]TUNZ Extracted TB'!$G:$G,'[6]TUNZ Extracted TB'!$A:$A,B171,'[6]TUNZ Extracted TB'!$C:$C,C171)</f>
        <v>#VALUE!</v>
      </c>
      <c r="L171" s="4" t="e">
        <f>SUMIFS('[7]TUNZ Extracted TB'!$G:$G,'[7]TUNZ Extracted TB'!$A:$A,B171,'[7]TUNZ Extracted TB'!$C:$C,C171)</f>
        <v>#VALUE!</v>
      </c>
      <c r="M171" s="4" t="e">
        <f>SUMIFS('[8]TUNZ Extracted TB'!$G:$G,'[8]TUNZ Extracted TB'!$A:$A,B171,'[8]TUNZ Extracted TB'!$C:$C,C171)</f>
        <v>#VALUE!</v>
      </c>
      <c r="N171" s="4" t="e">
        <f>SUMIFS('[9]TUNZ Extracted TB'!$G:$G,'[9]TUNZ Extracted TB'!$A:$A,B171,'[9]TUNZ Extracted TB'!$C:$C,C171)</f>
        <v>#VALUE!</v>
      </c>
      <c r="O171" s="4" t="e">
        <f>SUMIFS('[10]TUNZ Extracted TB'!$G:$G,'[10]TUNZ Extracted TB'!$A:$A,B171,'[10]TUNZ Extracted TB'!$C:$C,C171)</f>
        <v>#VALUE!</v>
      </c>
      <c r="P171" s="4" t="e">
        <f>SUMIFS('[11]TUNZ Extracted TB'!$G:$G,'[11]TUNZ Extracted TB'!$A:$A,B171,'[11]TUNZ Extracted TB'!$C:$C,C171)</f>
        <v>#VALUE!</v>
      </c>
      <c r="Q171" s="4" t="e">
        <f>SUMIFS('[12]TUNZ Extracted TB'!$G:$G,'[12]TUNZ Extracted TB'!$A:$A,B171,'[12]TUNZ Extracted TB'!$C:$C,C171)</f>
        <v>#VALUE!</v>
      </c>
      <c r="R171" s="4" t="e">
        <f t="shared" si="3"/>
        <v>#VALUE!</v>
      </c>
    </row>
    <row r="172" spans="1:18" x14ac:dyDescent="0.25">
      <c r="A172" t="s">
        <v>65</v>
      </c>
      <c r="B172">
        <v>7290</v>
      </c>
      <c r="C172">
        <v>230</v>
      </c>
      <c r="D172" t="s">
        <v>58</v>
      </c>
      <c r="E172" t="s">
        <v>59</v>
      </c>
      <c r="F172" s="4" t="e">
        <f>SUMIFS('[1]TUNZ Extracted TB'!$G:$G,'[1]TUNZ Extracted TB'!$A:$A,B172,'[1]TUNZ Extracted TB'!$C:$C,C172)</f>
        <v>#VALUE!</v>
      </c>
      <c r="G172" s="4" t="e">
        <f>SUMIFS('[2]TUNZ Extracted TB'!$G:$G,'[2]TUNZ Extracted TB'!$A:$A,B172,'[2]TUNZ Extracted TB'!$C:$C,C172)</f>
        <v>#VALUE!</v>
      </c>
      <c r="H172" s="4" t="e">
        <f>SUMIFS('[3]TUNZ Extracted TB'!$G:$G,'[3]TUNZ Extracted TB'!$A:$A,B172,'[3]TUNZ Extracted TB'!$C:$C,C172)</f>
        <v>#VALUE!</v>
      </c>
      <c r="I172" s="4" t="e">
        <f>SUMIFS('[4]TUNZ Extracted TB'!$G:$G,'[4]TUNZ Extracted TB'!$A:$A,B172,'[4]TUNZ Extracted TB'!$C:$C,C172)</f>
        <v>#VALUE!</v>
      </c>
      <c r="J172" s="4" t="e">
        <f>SUMIFS('[5]TUNZ Extracted TB'!$G:$G,'[5]TUNZ Extracted TB'!$A:$A,B172,'[5]TUNZ Extracted TB'!$C:$C,C172)</f>
        <v>#VALUE!</v>
      </c>
      <c r="K172" s="4" t="e">
        <f>SUMIFS('[6]TUNZ Extracted TB'!$G:$G,'[6]TUNZ Extracted TB'!$A:$A,B172,'[6]TUNZ Extracted TB'!$C:$C,C172)</f>
        <v>#VALUE!</v>
      </c>
      <c r="L172" s="4" t="e">
        <f>SUMIFS('[7]TUNZ Extracted TB'!$G:$G,'[7]TUNZ Extracted TB'!$A:$A,B172,'[7]TUNZ Extracted TB'!$C:$C,C172)</f>
        <v>#VALUE!</v>
      </c>
      <c r="M172" s="4" t="e">
        <f>SUMIFS('[8]TUNZ Extracted TB'!$G:$G,'[8]TUNZ Extracted TB'!$A:$A,B172,'[8]TUNZ Extracted TB'!$C:$C,C172)</f>
        <v>#VALUE!</v>
      </c>
      <c r="N172" s="4" t="e">
        <f>SUMIFS('[9]TUNZ Extracted TB'!$G:$G,'[9]TUNZ Extracted TB'!$A:$A,B172,'[9]TUNZ Extracted TB'!$C:$C,C172)</f>
        <v>#VALUE!</v>
      </c>
      <c r="O172" s="4" t="e">
        <f>SUMIFS('[10]TUNZ Extracted TB'!$G:$G,'[10]TUNZ Extracted TB'!$A:$A,B172,'[10]TUNZ Extracted TB'!$C:$C,C172)</f>
        <v>#VALUE!</v>
      </c>
      <c r="P172" s="4" t="e">
        <f>SUMIFS('[11]TUNZ Extracted TB'!$G:$G,'[11]TUNZ Extracted TB'!$A:$A,B172,'[11]TUNZ Extracted TB'!$C:$C,C172)</f>
        <v>#VALUE!</v>
      </c>
      <c r="Q172" s="4" t="e">
        <f>SUMIFS('[12]TUNZ Extracted TB'!$G:$G,'[12]TUNZ Extracted TB'!$A:$A,B172,'[12]TUNZ Extracted TB'!$C:$C,C172)</f>
        <v>#VALUE!</v>
      </c>
      <c r="R172" s="4" t="e">
        <f t="shared" si="3"/>
        <v>#VALUE!</v>
      </c>
    </row>
    <row r="173" spans="1:18" x14ac:dyDescent="0.25">
      <c r="A173" t="s">
        <v>65</v>
      </c>
      <c r="B173">
        <v>7290</v>
      </c>
      <c r="C173">
        <v>240</v>
      </c>
      <c r="D173" t="s">
        <v>58</v>
      </c>
      <c r="E173" t="s">
        <v>59</v>
      </c>
      <c r="F173" s="4" t="e">
        <f>SUMIFS('[1]TUNZ Extracted TB'!$G:$G,'[1]TUNZ Extracted TB'!$A:$A,B173,'[1]TUNZ Extracted TB'!$C:$C,C173)</f>
        <v>#VALUE!</v>
      </c>
      <c r="G173" s="4" t="e">
        <f>SUMIFS('[2]TUNZ Extracted TB'!$G:$G,'[2]TUNZ Extracted TB'!$A:$A,B173,'[2]TUNZ Extracted TB'!$C:$C,C173)</f>
        <v>#VALUE!</v>
      </c>
      <c r="H173" s="4" t="e">
        <f>SUMIFS('[3]TUNZ Extracted TB'!$G:$G,'[3]TUNZ Extracted TB'!$A:$A,B173,'[3]TUNZ Extracted TB'!$C:$C,C173)</f>
        <v>#VALUE!</v>
      </c>
      <c r="I173" s="4" t="e">
        <f>SUMIFS('[4]TUNZ Extracted TB'!$G:$G,'[4]TUNZ Extracted TB'!$A:$A,B173,'[4]TUNZ Extracted TB'!$C:$C,C173)</f>
        <v>#VALUE!</v>
      </c>
      <c r="J173" s="4" t="e">
        <f>SUMIFS('[5]TUNZ Extracted TB'!$G:$G,'[5]TUNZ Extracted TB'!$A:$A,B173,'[5]TUNZ Extracted TB'!$C:$C,C173)</f>
        <v>#VALUE!</v>
      </c>
      <c r="K173" s="4" t="e">
        <f>SUMIFS('[6]TUNZ Extracted TB'!$G:$G,'[6]TUNZ Extracted TB'!$A:$A,B173,'[6]TUNZ Extracted TB'!$C:$C,C173)</f>
        <v>#VALUE!</v>
      </c>
      <c r="L173" s="4" t="e">
        <f>SUMIFS('[7]TUNZ Extracted TB'!$G:$G,'[7]TUNZ Extracted TB'!$A:$A,B173,'[7]TUNZ Extracted TB'!$C:$C,C173)</f>
        <v>#VALUE!</v>
      </c>
      <c r="M173" s="4" t="e">
        <f>SUMIFS('[8]TUNZ Extracted TB'!$G:$G,'[8]TUNZ Extracted TB'!$A:$A,B173,'[8]TUNZ Extracted TB'!$C:$C,C173)</f>
        <v>#VALUE!</v>
      </c>
      <c r="N173" s="4" t="e">
        <f>SUMIFS('[9]TUNZ Extracted TB'!$G:$G,'[9]TUNZ Extracted TB'!$A:$A,B173,'[9]TUNZ Extracted TB'!$C:$C,C173)</f>
        <v>#VALUE!</v>
      </c>
      <c r="O173" s="4" t="e">
        <f>SUMIFS('[10]TUNZ Extracted TB'!$G:$G,'[10]TUNZ Extracted TB'!$A:$A,B173,'[10]TUNZ Extracted TB'!$C:$C,C173)</f>
        <v>#VALUE!</v>
      </c>
      <c r="P173" s="4" t="e">
        <f>SUMIFS('[11]TUNZ Extracted TB'!$G:$G,'[11]TUNZ Extracted TB'!$A:$A,B173,'[11]TUNZ Extracted TB'!$C:$C,C173)</f>
        <v>#VALUE!</v>
      </c>
      <c r="Q173" s="4" t="e">
        <f>SUMIFS('[12]TUNZ Extracted TB'!$G:$G,'[12]TUNZ Extracted TB'!$A:$A,B173,'[12]TUNZ Extracted TB'!$C:$C,C173)</f>
        <v>#VALUE!</v>
      </c>
      <c r="R173" s="4" t="e">
        <f t="shared" si="3"/>
        <v>#VALUE!</v>
      </c>
    </row>
    <row r="174" spans="1:18" x14ac:dyDescent="0.25">
      <c r="A174" t="s">
        <v>65</v>
      </c>
      <c r="B174">
        <v>7290</v>
      </c>
      <c r="C174">
        <v>260</v>
      </c>
      <c r="D174" t="s">
        <v>58</v>
      </c>
      <c r="E174" t="s">
        <v>59</v>
      </c>
      <c r="F174" s="4" t="e">
        <f>SUMIFS('[1]TUNZ Extracted TB'!$G:$G,'[1]TUNZ Extracted TB'!$A:$A,B174,'[1]TUNZ Extracted TB'!$C:$C,C174)</f>
        <v>#VALUE!</v>
      </c>
      <c r="G174" s="4" t="e">
        <f>SUMIFS('[2]TUNZ Extracted TB'!$G:$G,'[2]TUNZ Extracted TB'!$A:$A,B174,'[2]TUNZ Extracted TB'!$C:$C,C174)</f>
        <v>#VALUE!</v>
      </c>
      <c r="H174" s="4" t="e">
        <f>SUMIFS('[3]TUNZ Extracted TB'!$G:$G,'[3]TUNZ Extracted TB'!$A:$A,B174,'[3]TUNZ Extracted TB'!$C:$C,C174)</f>
        <v>#VALUE!</v>
      </c>
      <c r="I174" s="4" t="e">
        <f>SUMIFS('[4]TUNZ Extracted TB'!$G:$G,'[4]TUNZ Extracted TB'!$A:$A,B174,'[4]TUNZ Extracted TB'!$C:$C,C174)</f>
        <v>#VALUE!</v>
      </c>
      <c r="J174" s="4" t="e">
        <f>SUMIFS('[5]TUNZ Extracted TB'!$G:$G,'[5]TUNZ Extracted TB'!$A:$A,B174,'[5]TUNZ Extracted TB'!$C:$C,C174)</f>
        <v>#VALUE!</v>
      </c>
      <c r="K174" s="4" t="e">
        <f>SUMIFS('[6]TUNZ Extracted TB'!$G:$G,'[6]TUNZ Extracted TB'!$A:$A,B174,'[6]TUNZ Extracted TB'!$C:$C,C174)</f>
        <v>#VALUE!</v>
      </c>
      <c r="L174" s="4" t="e">
        <f>SUMIFS('[7]TUNZ Extracted TB'!$G:$G,'[7]TUNZ Extracted TB'!$A:$A,B174,'[7]TUNZ Extracted TB'!$C:$C,C174)</f>
        <v>#VALUE!</v>
      </c>
      <c r="M174" s="4" t="e">
        <f>SUMIFS('[8]TUNZ Extracted TB'!$G:$G,'[8]TUNZ Extracted TB'!$A:$A,B174,'[8]TUNZ Extracted TB'!$C:$C,C174)</f>
        <v>#VALUE!</v>
      </c>
      <c r="N174" s="4" t="e">
        <f>SUMIFS('[9]TUNZ Extracted TB'!$G:$G,'[9]TUNZ Extracted TB'!$A:$A,B174,'[9]TUNZ Extracted TB'!$C:$C,C174)</f>
        <v>#VALUE!</v>
      </c>
      <c r="O174" s="4" t="e">
        <f>SUMIFS('[10]TUNZ Extracted TB'!$G:$G,'[10]TUNZ Extracted TB'!$A:$A,B174,'[10]TUNZ Extracted TB'!$C:$C,C174)</f>
        <v>#VALUE!</v>
      </c>
      <c r="P174" s="4" t="e">
        <f>SUMIFS('[11]TUNZ Extracted TB'!$G:$G,'[11]TUNZ Extracted TB'!$A:$A,B174,'[11]TUNZ Extracted TB'!$C:$C,C174)</f>
        <v>#VALUE!</v>
      </c>
      <c r="Q174" s="4" t="e">
        <f>SUMIFS('[12]TUNZ Extracted TB'!$G:$G,'[12]TUNZ Extracted TB'!$A:$A,B174,'[12]TUNZ Extracted TB'!$C:$C,C174)</f>
        <v>#VALUE!</v>
      </c>
      <c r="R174" s="4" t="e">
        <f t="shared" si="3"/>
        <v>#VALUE!</v>
      </c>
    </row>
    <row r="175" spans="1:18" x14ac:dyDescent="0.25">
      <c r="A175" t="s">
        <v>65</v>
      </c>
      <c r="B175">
        <v>7290</v>
      </c>
      <c r="C175">
        <v>340</v>
      </c>
      <c r="D175" t="s">
        <v>58</v>
      </c>
      <c r="E175" t="s">
        <v>59</v>
      </c>
      <c r="F175" s="4" t="e">
        <f>SUMIFS('[1]TUNZ Extracted TB'!$G:$G,'[1]TUNZ Extracted TB'!$A:$A,B175,'[1]TUNZ Extracted TB'!$C:$C,C175)</f>
        <v>#VALUE!</v>
      </c>
      <c r="G175" s="4" t="e">
        <f>SUMIFS('[2]TUNZ Extracted TB'!$G:$G,'[2]TUNZ Extracted TB'!$A:$A,B175,'[2]TUNZ Extracted TB'!$C:$C,C175)</f>
        <v>#VALUE!</v>
      </c>
      <c r="H175" s="4" t="e">
        <f>SUMIFS('[3]TUNZ Extracted TB'!$G:$G,'[3]TUNZ Extracted TB'!$A:$A,B175,'[3]TUNZ Extracted TB'!$C:$C,C175)</f>
        <v>#VALUE!</v>
      </c>
      <c r="I175" s="4" t="e">
        <f>SUMIFS('[4]TUNZ Extracted TB'!$G:$G,'[4]TUNZ Extracted TB'!$A:$A,B175,'[4]TUNZ Extracted TB'!$C:$C,C175)</f>
        <v>#VALUE!</v>
      </c>
      <c r="J175" s="4" t="e">
        <f>SUMIFS('[5]TUNZ Extracted TB'!$G:$G,'[5]TUNZ Extracted TB'!$A:$A,B175,'[5]TUNZ Extracted TB'!$C:$C,C175)</f>
        <v>#VALUE!</v>
      </c>
      <c r="K175" s="4" t="e">
        <f>SUMIFS('[6]TUNZ Extracted TB'!$G:$G,'[6]TUNZ Extracted TB'!$A:$A,B175,'[6]TUNZ Extracted TB'!$C:$C,C175)</f>
        <v>#VALUE!</v>
      </c>
      <c r="L175" s="4" t="e">
        <f>SUMIFS('[7]TUNZ Extracted TB'!$G:$G,'[7]TUNZ Extracted TB'!$A:$A,B175,'[7]TUNZ Extracted TB'!$C:$C,C175)</f>
        <v>#VALUE!</v>
      </c>
      <c r="M175" s="4" t="e">
        <f>SUMIFS('[8]TUNZ Extracted TB'!$G:$G,'[8]TUNZ Extracted TB'!$A:$A,B175,'[8]TUNZ Extracted TB'!$C:$C,C175)</f>
        <v>#VALUE!</v>
      </c>
      <c r="N175" s="4" t="e">
        <f>SUMIFS('[9]TUNZ Extracted TB'!$G:$G,'[9]TUNZ Extracted TB'!$A:$A,B175,'[9]TUNZ Extracted TB'!$C:$C,C175)</f>
        <v>#VALUE!</v>
      </c>
      <c r="O175" s="4" t="e">
        <f>SUMIFS('[10]TUNZ Extracted TB'!$G:$G,'[10]TUNZ Extracted TB'!$A:$A,B175,'[10]TUNZ Extracted TB'!$C:$C,C175)</f>
        <v>#VALUE!</v>
      </c>
      <c r="P175" s="4" t="e">
        <f>SUMIFS('[11]TUNZ Extracted TB'!$G:$G,'[11]TUNZ Extracted TB'!$A:$A,B175,'[11]TUNZ Extracted TB'!$C:$C,C175)</f>
        <v>#VALUE!</v>
      </c>
      <c r="Q175" s="4" t="e">
        <f>SUMIFS('[12]TUNZ Extracted TB'!$G:$G,'[12]TUNZ Extracted TB'!$A:$A,B175,'[12]TUNZ Extracted TB'!$C:$C,C175)</f>
        <v>#VALUE!</v>
      </c>
      <c r="R175" s="4" t="e">
        <f t="shared" si="3"/>
        <v>#VALUE!</v>
      </c>
    </row>
    <row r="176" spans="1:18" x14ac:dyDescent="0.25">
      <c r="A176" t="s">
        <v>65</v>
      </c>
      <c r="B176">
        <v>7290</v>
      </c>
      <c r="C176">
        <v>430</v>
      </c>
      <c r="D176" t="s">
        <v>58</v>
      </c>
      <c r="E176" t="s">
        <v>59</v>
      </c>
      <c r="F176" s="4" t="e">
        <f>SUMIFS('[1]TUNZ Extracted TB'!$G:$G,'[1]TUNZ Extracted TB'!$A:$A,B176,'[1]TUNZ Extracted TB'!$C:$C,C176)</f>
        <v>#VALUE!</v>
      </c>
      <c r="G176" s="4" t="e">
        <f>SUMIFS('[2]TUNZ Extracted TB'!$G:$G,'[2]TUNZ Extracted TB'!$A:$A,B176,'[2]TUNZ Extracted TB'!$C:$C,C176)</f>
        <v>#VALUE!</v>
      </c>
      <c r="H176" s="4" t="e">
        <f>SUMIFS('[3]TUNZ Extracted TB'!$G:$G,'[3]TUNZ Extracted TB'!$A:$A,B176,'[3]TUNZ Extracted TB'!$C:$C,C176)</f>
        <v>#VALUE!</v>
      </c>
      <c r="I176" s="4" t="e">
        <f>SUMIFS('[4]TUNZ Extracted TB'!$G:$G,'[4]TUNZ Extracted TB'!$A:$A,B176,'[4]TUNZ Extracted TB'!$C:$C,C176)</f>
        <v>#VALUE!</v>
      </c>
      <c r="J176" s="4" t="e">
        <f>SUMIFS('[5]TUNZ Extracted TB'!$G:$G,'[5]TUNZ Extracted TB'!$A:$A,B176,'[5]TUNZ Extracted TB'!$C:$C,C176)</f>
        <v>#VALUE!</v>
      </c>
      <c r="K176" s="4" t="e">
        <f>SUMIFS('[6]TUNZ Extracted TB'!$G:$G,'[6]TUNZ Extracted TB'!$A:$A,B176,'[6]TUNZ Extracted TB'!$C:$C,C176)</f>
        <v>#VALUE!</v>
      </c>
      <c r="L176" s="4" t="e">
        <f>SUMIFS('[7]TUNZ Extracted TB'!$G:$G,'[7]TUNZ Extracted TB'!$A:$A,B176,'[7]TUNZ Extracted TB'!$C:$C,C176)</f>
        <v>#VALUE!</v>
      </c>
      <c r="M176" s="4" t="e">
        <f>SUMIFS('[8]TUNZ Extracted TB'!$G:$G,'[8]TUNZ Extracted TB'!$A:$A,B176,'[8]TUNZ Extracted TB'!$C:$C,C176)</f>
        <v>#VALUE!</v>
      </c>
      <c r="N176" s="4" t="e">
        <f>SUMIFS('[9]TUNZ Extracted TB'!$G:$G,'[9]TUNZ Extracted TB'!$A:$A,B176,'[9]TUNZ Extracted TB'!$C:$C,C176)</f>
        <v>#VALUE!</v>
      </c>
      <c r="O176" s="4" t="e">
        <f>SUMIFS('[10]TUNZ Extracted TB'!$G:$G,'[10]TUNZ Extracted TB'!$A:$A,B176,'[10]TUNZ Extracted TB'!$C:$C,C176)</f>
        <v>#VALUE!</v>
      </c>
      <c r="P176" s="4" t="e">
        <f>SUMIFS('[11]TUNZ Extracted TB'!$G:$G,'[11]TUNZ Extracted TB'!$A:$A,B176,'[11]TUNZ Extracted TB'!$C:$C,C176)</f>
        <v>#VALUE!</v>
      </c>
      <c r="Q176" s="4" t="e">
        <f>SUMIFS('[12]TUNZ Extracted TB'!$G:$G,'[12]TUNZ Extracted TB'!$A:$A,B176,'[12]TUNZ Extracted TB'!$C:$C,C176)</f>
        <v>#VALUE!</v>
      </c>
      <c r="R176" s="4" t="e">
        <f t="shared" si="3"/>
        <v>#VALUE!</v>
      </c>
    </row>
    <row r="177" spans="1:18" x14ac:dyDescent="0.25">
      <c r="A177" t="s">
        <v>65</v>
      </c>
      <c r="B177">
        <v>7290</v>
      </c>
      <c r="C177">
        <v>440</v>
      </c>
      <c r="D177" t="s">
        <v>58</v>
      </c>
      <c r="E177" t="s">
        <v>59</v>
      </c>
      <c r="F177" s="4" t="e">
        <f>SUMIFS('[1]TUNZ Extracted TB'!$G:$G,'[1]TUNZ Extracted TB'!$A:$A,B177,'[1]TUNZ Extracted TB'!$C:$C,C177)</f>
        <v>#VALUE!</v>
      </c>
      <c r="G177" s="4" t="e">
        <f>SUMIFS('[2]TUNZ Extracted TB'!$G:$G,'[2]TUNZ Extracted TB'!$A:$A,B177,'[2]TUNZ Extracted TB'!$C:$C,C177)</f>
        <v>#VALUE!</v>
      </c>
      <c r="H177" s="4" t="e">
        <f>SUMIFS('[3]TUNZ Extracted TB'!$G:$G,'[3]TUNZ Extracted TB'!$A:$A,B177,'[3]TUNZ Extracted TB'!$C:$C,C177)</f>
        <v>#VALUE!</v>
      </c>
      <c r="I177" s="4" t="e">
        <f>SUMIFS('[4]TUNZ Extracted TB'!$G:$G,'[4]TUNZ Extracted TB'!$A:$A,B177,'[4]TUNZ Extracted TB'!$C:$C,C177)</f>
        <v>#VALUE!</v>
      </c>
      <c r="J177" s="4" t="e">
        <f>SUMIFS('[5]TUNZ Extracted TB'!$G:$G,'[5]TUNZ Extracted TB'!$A:$A,B177,'[5]TUNZ Extracted TB'!$C:$C,C177)</f>
        <v>#VALUE!</v>
      </c>
      <c r="K177" s="4" t="e">
        <f>SUMIFS('[6]TUNZ Extracted TB'!$G:$G,'[6]TUNZ Extracted TB'!$A:$A,B177,'[6]TUNZ Extracted TB'!$C:$C,C177)</f>
        <v>#VALUE!</v>
      </c>
      <c r="L177" s="4" t="e">
        <f>SUMIFS('[7]TUNZ Extracted TB'!$G:$G,'[7]TUNZ Extracted TB'!$A:$A,B177,'[7]TUNZ Extracted TB'!$C:$C,C177)</f>
        <v>#VALUE!</v>
      </c>
      <c r="M177" s="4" t="e">
        <f>SUMIFS('[8]TUNZ Extracted TB'!$G:$G,'[8]TUNZ Extracted TB'!$A:$A,B177,'[8]TUNZ Extracted TB'!$C:$C,C177)</f>
        <v>#VALUE!</v>
      </c>
      <c r="N177" s="4" t="e">
        <f>SUMIFS('[9]TUNZ Extracted TB'!$G:$G,'[9]TUNZ Extracted TB'!$A:$A,B177,'[9]TUNZ Extracted TB'!$C:$C,C177)</f>
        <v>#VALUE!</v>
      </c>
      <c r="O177" s="4" t="e">
        <f>SUMIFS('[10]TUNZ Extracted TB'!$G:$G,'[10]TUNZ Extracted TB'!$A:$A,B177,'[10]TUNZ Extracted TB'!$C:$C,C177)</f>
        <v>#VALUE!</v>
      </c>
      <c r="P177" s="4" t="e">
        <f>SUMIFS('[11]TUNZ Extracted TB'!$G:$G,'[11]TUNZ Extracted TB'!$A:$A,B177,'[11]TUNZ Extracted TB'!$C:$C,C177)</f>
        <v>#VALUE!</v>
      </c>
      <c r="Q177" s="4" t="e">
        <f>SUMIFS('[12]TUNZ Extracted TB'!$G:$G,'[12]TUNZ Extracted TB'!$A:$A,B177,'[12]TUNZ Extracted TB'!$C:$C,C177)</f>
        <v>#VALUE!</v>
      </c>
      <c r="R177" s="4" t="e">
        <f t="shared" si="3"/>
        <v>#VALUE!</v>
      </c>
    </row>
    <row r="178" spans="1:18" x14ac:dyDescent="0.25">
      <c r="A178" t="s">
        <v>65</v>
      </c>
      <c r="B178">
        <v>7290</v>
      </c>
      <c r="C178">
        <v>935</v>
      </c>
      <c r="D178" t="s">
        <v>62</v>
      </c>
      <c r="E178" t="s">
        <v>63</v>
      </c>
      <c r="F178" s="4" t="e">
        <f>SUMIFS('[1]TUNZ Extracted TB'!$G:$G,'[1]TUNZ Extracted TB'!$A:$A,B178,'[1]TUNZ Extracted TB'!$C:$C,C178)</f>
        <v>#VALUE!</v>
      </c>
      <c r="G178" s="4" t="e">
        <f>SUMIFS('[2]TUNZ Extracted TB'!$G:$G,'[2]TUNZ Extracted TB'!$A:$A,B178,'[2]TUNZ Extracted TB'!$C:$C,C178)</f>
        <v>#VALUE!</v>
      </c>
      <c r="H178" s="4" t="e">
        <f>SUMIFS('[3]TUNZ Extracted TB'!$G:$G,'[3]TUNZ Extracted TB'!$A:$A,B178,'[3]TUNZ Extracted TB'!$C:$C,C178)</f>
        <v>#VALUE!</v>
      </c>
      <c r="I178" s="4" t="e">
        <f>SUMIFS('[4]TUNZ Extracted TB'!$G:$G,'[4]TUNZ Extracted TB'!$A:$A,B178,'[4]TUNZ Extracted TB'!$C:$C,C178)</f>
        <v>#VALUE!</v>
      </c>
      <c r="J178" s="4" t="e">
        <f>SUMIFS('[5]TUNZ Extracted TB'!$G:$G,'[5]TUNZ Extracted TB'!$A:$A,B178,'[5]TUNZ Extracted TB'!$C:$C,C178)</f>
        <v>#VALUE!</v>
      </c>
      <c r="K178" s="4" t="e">
        <f>SUMIFS('[6]TUNZ Extracted TB'!$G:$G,'[6]TUNZ Extracted TB'!$A:$A,B178,'[6]TUNZ Extracted TB'!$C:$C,C178)</f>
        <v>#VALUE!</v>
      </c>
      <c r="L178" s="4" t="e">
        <f>SUMIFS('[7]TUNZ Extracted TB'!$G:$G,'[7]TUNZ Extracted TB'!$A:$A,B178,'[7]TUNZ Extracted TB'!$C:$C,C178)</f>
        <v>#VALUE!</v>
      </c>
      <c r="M178" s="4" t="e">
        <f>SUMIFS('[8]TUNZ Extracted TB'!$G:$G,'[8]TUNZ Extracted TB'!$A:$A,B178,'[8]TUNZ Extracted TB'!$C:$C,C178)</f>
        <v>#VALUE!</v>
      </c>
      <c r="N178" s="4" t="e">
        <f>SUMIFS('[9]TUNZ Extracted TB'!$G:$G,'[9]TUNZ Extracted TB'!$A:$A,B178,'[9]TUNZ Extracted TB'!$C:$C,C178)</f>
        <v>#VALUE!</v>
      </c>
      <c r="O178" s="4" t="e">
        <f>SUMIFS('[10]TUNZ Extracted TB'!$G:$G,'[10]TUNZ Extracted TB'!$A:$A,B178,'[10]TUNZ Extracted TB'!$C:$C,C178)</f>
        <v>#VALUE!</v>
      </c>
      <c r="P178" s="4" t="e">
        <f>SUMIFS('[11]TUNZ Extracted TB'!$G:$G,'[11]TUNZ Extracted TB'!$A:$A,B178,'[11]TUNZ Extracted TB'!$C:$C,C178)</f>
        <v>#VALUE!</v>
      </c>
      <c r="Q178" s="4" t="e">
        <f>SUMIFS('[12]TUNZ Extracted TB'!$G:$G,'[12]TUNZ Extracted TB'!$A:$A,B178,'[12]TUNZ Extracted TB'!$C:$C,C178)</f>
        <v>#VALUE!</v>
      </c>
      <c r="R178" s="4" t="e">
        <f t="shared" si="3"/>
        <v>#VALUE!</v>
      </c>
    </row>
    <row r="179" spans="1:18" x14ac:dyDescent="0.25">
      <c r="A179" t="s">
        <v>65</v>
      </c>
      <c r="B179">
        <v>7290</v>
      </c>
      <c r="C179">
        <v>936</v>
      </c>
      <c r="D179" t="s">
        <v>62</v>
      </c>
      <c r="E179" t="s">
        <v>63</v>
      </c>
      <c r="F179" s="4" t="e">
        <f>SUMIFS('[1]TUNZ Extracted TB'!$G:$G,'[1]TUNZ Extracted TB'!$A:$A,B179,'[1]TUNZ Extracted TB'!$C:$C,C179)</f>
        <v>#VALUE!</v>
      </c>
      <c r="G179" s="4" t="e">
        <f>SUMIFS('[2]TUNZ Extracted TB'!$G:$G,'[2]TUNZ Extracted TB'!$A:$A,B179,'[2]TUNZ Extracted TB'!$C:$C,C179)</f>
        <v>#VALUE!</v>
      </c>
      <c r="H179" s="4" t="e">
        <f>SUMIFS('[3]TUNZ Extracted TB'!$G:$G,'[3]TUNZ Extracted TB'!$A:$A,B179,'[3]TUNZ Extracted TB'!$C:$C,C179)</f>
        <v>#VALUE!</v>
      </c>
      <c r="I179" s="4" t="e">
        <f>SUMIFS('[4]TUNZ Extracted TB'!$G:$G,'[4]TUNZ Extracted TB'!$A:$A,B179,'[4]TUNZ Extracted TB'!$C:$C,C179)</f>
        <v>#VALUE!</v>
      </c>
      <c r="J179" s="4" t="e">
        <f>SUMIFS('[5]TUNZ Extracted TB'!$G:$G,'[5]TUNZ Extracted TB'!$A:$A,B179,'[5]TUNZ Extracted TB'!$C:$C,C179)</f>
        <v>#VALUE!</v>
      </c>
      <c r="K179" s="4" t="e">
        <f>SUMIFS('[6]TUNZ Extracted TB'!$G:$G,'[6]TUNZ Extracted TB'!$A:$A,B179,'[6]TUNZ Extracted TB'!$C:$C,C179)</f>
        <v>#VALUE!</v>
      </c>
      <c r="L179" s="4" t="e">
        <f>SUMIFS('[7]TUNZ Extracted TB'!$G:$G,'[7]TUNZ Extracted TB'!$A:$A,B179,'[7]TUNZ Extracted TB'!$C:$C,C179)</f>
        <v>#VALUE!</v>
      </c>
      <c r="M179" s="4" t="e">
        <f>SUMIFS('[8]TUNZ Extracted TB'!$G:$G,'[8]TUNZ Extracted TB'!$A:$A,B179,'[8]TUNZ Extracted TB'!$C:$C,C179)</f>
        <v>#VALUE!</v>
      </c>
      <c r="N179" s="4" t="e">
        <f>SUMIFS('[9]TUNZ Extracted TB'!$G:$G,'[9]TUNZ Extracted TB'!$A:$A,B179,'[9]TUNZ Extracted TB'!$C:$C,C179)</f>
        <v>#VALUE!</v>
      </c>
      <c r="O179" s="4" t="e">
        <f>SUMIFS('[10]TUNZ Extracted TB'!$G:$G,'[10]TUNZ Extracted TB'!$A:$A,B179,'[10]TUNZ Extracted TB'!$C:$C,C179)</f>
        <v>#VALUE!</v>
      </c>
      <c r="P179" s="4" t="e">
        <f>SUMIFS('[11]TUNZ Extracted TB'!$G:$G,'[11]TUNZ Extracted TB'!$A:$A,B179,'[11]TUNZ Extracted TB'!$C:$C,C179)</f>
        <v>#VALUE!</v>
      </c>
      <c r="Q179" s="4" t="e">
        <f>SUMIFS('[12]TUNZ Extracted TB'!$G:$G,'[12]TUNZ Extracted TB'!$A:$A,B179,'[12]TUNZ Extracted TB'!$C:$C,C179)</f>
        <v>#VALUE!</v>
      </c>
      <c r="R179" s="4" t="e">
        <f t="shared" si="3"/>
        <v>#VALUE!</v>
      </c>
    </row>
    <row r="180" spans="1:18" x14ac:dyDescent="0.25">
      <c r="A180" t="s">
        <v>67</v>
      </c>
      <c r="B180">
        <v>7295</v>
      </c>
      <c r="C180">
        <v>110</v>
      </c>
      <c r="D180" t="s">
        <v>58</v>
      </c>
      <c r="E180" t="s">
        <v>59</v>
      </c>
      <c r="F180" s="4" t="e">
        <f>SUMIFS('[1]TUNZ Extracted TB'!$G:$G,'[1]TUNZ Extracted TB'!$A:$A,B180,'[1]TUNZ Extracted TB'!$C:$C,C180)</f>
        <v>#VALUE!</v>
      </c>
      <c r="G180" s="4" t="e">
        <f>SUMIFS('[2]TUNZ Extracted TB'!$G:$G,'[2]TUNZ Extracted TB'!$A:$A,B180,'[2]TUNZ Extracted TB'!$C:$C,C180)</f>
        <v>#VALUE!</v>
      </c>
      <c r="H180" s="4" t="e">
        <f>SUMIFS('[3]TUNZ Extracted TB'!$G:$G,'[3]TUNZ Extracted TB'!$A:$A,B180,'[3]TUNZ Extracted TB'!$C:$C,C180)</f>
        <v>#VALUE!</v>
      </c>
      <c r="I180" s="4" t="e">
        <f>SUMIFS('[4]TUNZ Extracted TB'!$G:$G,'[4]TUNZ Extracted TB'!$A:$A,B180,'[4]TUNZ Extracted TB'!$C:$C,C180)</f>
        <v>#VALUE!</v>
      </c>
      <c r="J180" s="4" t="e">
        <f>SUMIFS('[5]TUNZ Extracted TB'!$G:$G,'[5]TUNZ Extracted TB'!$A:$A,B180,'[5]TUNZ Extracted TB'!$C:$C,C180)</f>
        <v>#VALUE!</v>
      </c>
      <c r="K180" s="4" t="e">
        <f>SUMIFS('[6]TUNZ Extracted TB'!$G:$G,'[6]TUNZ Extracted TB'!$A:$A,B180,'[6]TUNZ Extracted TB'!$C:$C,C180)</f>
        <v>#VALUE!</v>
      </c>
      <c r="L180" s="4" t="e">
        <f>SUMIFS('[7]TUNZ Extracted TB'!$G:$G,'[7]TUNZ Extracted TB'!$A:$A,B180,'[7]TUNZ Extracted TB'!$C:$C,C180)</f>
        <v>#VALUE!</v>
      </c>
      <c r="M180" s="4" t="e">
        <f>SUMIFS('[8]TUNZ Extracted TB'!$G:$G,'[8]TUNZ Extracted TB'!$A:$A,B180,'[8]TUNZ Extracted TB'!$C:$C,C180)</f>
        <v>#VALUE!</v>
      </c>
      <c r="N180" s="4" t="e">
        <f>SUMIFS('[9]TUNZ Extracted TB'!$G:$G,'[9]TUNZ Extracted TB'!$A:$A,B180,'[9]TUNZ Extracted TB'!$C:$C,C180)</f>
        <v>#VALUE!</v>
      </c>
      <c r="O180" s="4" t="e">
        <f>SUMIFS('[10]TUNZ Extracted TB'!$G:$G,'[10]TUNZ Extracted TB'!$A:$A,B180,'[10]TUNZ Extracted TB'!$C:$C,C180)</f>
        <v>#VALUE!</v>
      </c>
      <c r="P180" s="4" t="e">
        <f>SUMIFS('[11]TUNZ Extracted TB'!$G:$G,'[11]TUNZ Extracted TB'!$A:$A,B180,'[11]TUNZ Extracted TB'!$C:$C,C180)</f>
        <v>#VALUE!</v>
      </c>
      <c r="Q180" s="4" t="e">
        <f>SUMIFS('[12]TUNZ Extracted TB'!$G:$G,'[12]TUNZ Extracted TB'!$A:$A,B180,'[12]TUNZ Extracted TB'!$C:$C,C180)</f>
        <v>#VALUE!</v>
      </c>
      <c r="R180" s="4" t="e">
        <f t="shared" si="3"/>
        <v>#VALUE!</v>
      </c>
    </row>
    <row r="181" spans="1:18" x14ac:dyDescent="0.25">
      <c r="A181" t="s">
        <v>67</v>
      </c>
      <c r="B181">
        <v>7295</v>
      </c>
      <c r="C181">
        <v>112</v>
      </c>
      <c r="D181" t="s">
        <v>62</v>
      </c>
      <c r="E181" t="s">
        <v>63</v>
      </c>
      <c r="F181" s="4" t="e">
        <f>SUMIFS('[1]TUNZ Extracted TB'!$G:$G,'[1]TUNZ Extracted TB'!$A:$A,B181,'[1]TUNZ Extracted TB'!$C:$C,C181)</f>
        <v>#VALUE!</v>
      </c>
      <c r="G181" s="4" t="e">
        <f>SUMIFS('[2]TUNZ Extracted TB'!$G:$G,'[2]TUNZ Extracted TB'!$A:$A,B181,'[2]TUNZ Extracted TB'!$C:$C,C181)</f>
        <v>#VALUE!</v>
      </c>
      <c r="H181" s="4" t="e">
        <f>SUMIFS('[3]TUNZ Extracted TB'!$G:$G,'[3]TUNZ Extracted TB'!$A:$A,B181,'[3]TUNZ Extracted TB'!$C:$C,C181)</f>
        <v>#VALUE!</v>
      </c>
      <c r="I181" s="4" t="e">
        <f>SUMIFS('[4]TUNZ Extracted TB'!$G:$G,'[4]TUNZ Extracted TB'!$A:$A,B181,'[4]TUNZ Extracted TB'!$C:$C,C181)</f>
        <v>#VALUE!</v>
      </c>
      <c r="J181" s="4" t="e">
        <f>SUMIFS('[5]TUNZ Extracted TB'!$G:$G,'[5]TUNZ Extracted TB'!$A:$A,B181,'[5]TUNZ Extracted TB'!$C:$C,C181)</f>
        <v>#VALUE!</v>
      </c>
      <c r="K181" s="4" t="e">
        <f>SUMIFS('[6]TUNZ Extracted TB'!$G:$G,'[6]TUNZ Extracted TB'!$A:$A,B181,'[6]TUNZ Extracted TB'!$C:$C,C181)</f>
        <v>#VALUE!</v>
      </c>
      <c r="L181" s="4" t="e">
        <f>SUMIFS('[7]TUNZ Extracted TB'!$G:$G,'[7]TUNZ Extracted TB'!$A:$A,B181,'[7]TUNZ Extracted TB'!$C:$C,C181)</f>
        <v>#VALUE!</v>
      </c>
      <c r="M181" s="4" t="e">
        <f>SUMIFS('[8]TUNZ Extracted TB'!$G:$G,'[8]TUNZ Extracted TB'!$A:$A,B181,'[8]TUNZ Extracted TB'!$C:$C,C181)</f>
        <v>#VALUE!</v>
      </c>
      <c r="N181" s="4" t="e">
        <f>SUMIFS('[9]TUNZ Extracted TB'!$G:$G,'[9]TUNZ Extracted TB'!$A:$A,B181,'[9]TUNZ Extracted TB'!$C:$C,C181)</f>
        <v>#VALUE!</v>
      </c>
      <c r="O181" s="4" t="e">
        <f>SUMIFS('[10]TUNZ Extracted TB'!$G:$G,'[10]TUNZ Extracted TB'!$A:$A,B181,'[10]TUNZ Extracted TB'!$C:$C,C181)</f>
        <v>#VALUE!</v>
      </c>
      <c r="P181" s="4" t="e">
        <f>SUMIFS('[11]TUNZ Extracted TB'!$G:$G,'[11]TUNZ Extracted TB'!$A:$A,B181,'[11]TUNZ Extracted TB'!$C:$C,C181)</f>
        <v>#VALUE!</v>
      </c>
      <c r="Q181" s="4" t="e">
        <f>SUMIFS('[12]TUNZ Extracted TB'!$G:$G,'[12]TUNZ Extracted TB'!$A:$A,B181,'[12]TUNZ Extracted TB'!$C:$C,C181)</f>
        <v>#VALUE!</v>
      </c>
      <c r="R181" s="4" t="e">
        <f t="shared" si="3"/>
        <v>#VALUE!</v>
      </c>
    </row>
    <row r="182" spans="1:18" x14ac:dyDescent="0.25">
      <c r="A182" t="s">
        <v>67</v>
      </c>
      <c r="B182">
        <v>7295</v>
      </c>
      <c r="C182">
        <v>120</v>
      </c>
      <c r="D182" t="s">
        <v>58</v>
      </c>
      <c r="E182" t="s">
        <v>59</v>
      </c>
      <c r="F182" s="4" t="e">
        <f>SUMIFS('[1]TUNZ Extracted TB'!$G:$G,'[1]TUNZ Extracted TB'!$A:$A,B182,'[1]TUNZ Extracted TB'!$C:$C,C182)</f>
        <v>#VALUE!</v>
      </c>
      <c r="G182" s="4" t="e">
        <f>SUMIFS('[2]TUNZ Extracted TB'!$G:$G,'[2]TUNZ Extracted TB'!$A:$A,B182,'[2]TUNZ Extracted TB'!$C:$C,C182)</f>
        <v>#VALUE!</v>
      </c>
      <c r="H182" s="4" t="e">
        <f>SUMIFS('[3]TUNZ Extracted TB'!$G:$G,'[3]TUNZ Extracted TB'!$A:$A,B182,'[3]TUNZ Extracted TB'!$C:$C,C182)</f>
        <v>#VALUE!</v>
      </c>
      <c r="I182" s="4" t="e">
        <f>SUMIFS('[4]TUNZ Extracted TB'!$G:$G,'[4]TUNZ Extracted TB'!$A:$A,B182,'[4]TUNZ Extracted TB'!$C:$C,C182)</f>
        <v>#VALUE!</v>
      </c>
      <c r="J182" s="4" t="e">
        <f>SUMIFS('[5]TUNZ Extracted TB'!$G:$G,'[5]TUNZ Extracted TB'!$A:$A,B182,'[5]TUNZ Extracted TB'!$C:$C,C182)</f>
        <v>#VALUE!</v>
      </c>
      <c r="K182" s="4" t="e">
        <f>SUMIFS('[6]TUNZ Extracted TB'!$G:$G,'[6]TUNZ Extracted TB'!$A:$A,B182,'[6]TUNZ Extracted TB'!$C:$C,C182)</f>
        <v>#VALUE!</v>
      </c>
      <c r="L182" s="4" t="e">
        <f>SUMIFS('[7]TUNZ Extracted TB'!$G:$G,'[7]TUNZ Extracted TB'!$A:$A,B182,'[7]TUNZ Extracted TB'!$C:$C,C182)</f>
        <v>#VALUE!</v>
      </c>
      <c r="M182" s="4" t="e">
        <f>SUMIFS('[8]TUNZ Extracted TB'!$G:$G,'[8]TUNZ Extracted TB'!$A:$A,B182,'[8]TUNZ Extracted TB'!$C:$C,C182)</f>
        <v>#VALUE!</v>
      </c>
      <c r="N182" s="4" t="e">
        <f>SUMIFS('[9]TUNZ Extracted TB'!$G:$G,'[9]TUNZ Extracted TB'!$A:$A,B182,'[9]TUNZ Extracted TB'!$C:$C,C182)</f>
        <v>#VALUE!</v>
      </c>
      <c r="O182" s="4" t="e">
        <f>SUMIFS('[10]TUNZ Extracted TB'!$G:$G,'[10]TUNZ Extracted TB'!$A:$A,B182,'[10]TUNZ Extracted TB'!$C:$C,C182)</f>
        <v>#VALUE!</v>
      </c>
      <c r="P182" s="4" t="e">
        <f>SUMIFS('[11]TUNZ Extracted TB'!$G:$G,'[11]TUNZ Extracted TB'!$A:$A,B182,'[11]TUNZ Extracted TB'!$C:$C,C182)</f>
        <v>#VALUE!</v>
      </c>
      <c r="Q182" s="4" t="e">
        <f>SUMIFS('[12]TUNZ Extracted TB'!$G:$G,'[12]TUNZ Extracted TB'!$A:$A,B182,'[12]TUNZ Extracted TB'!$C:$C,C182)</f>
        <v>#VALUE!</v>
      </c>
      <c r="R182" s="4" t="e">
        <f t="shared" si="3"/>
        <v>#VALUE!</v>
      </c>
    </row>
    <row r="183" spans="1:18" x14ac:dyDescent="0.25">
      <c r="A183" t="s">
        <v>67</v>
      </c>
      <c r="B183">
        <v>7295</v>
      </c>
      <c r="C183">
        <v>121</v>
      </c>
      <c r="D183" t="s">
        <v>58</v>
      </c>
      <c r="E183" t="s">
        <v>59</v>
      </c>
      <c r="F183" s="4" t="e">
        <f>SUMIFS('[1]TUNZ Extracted TB'!$G:$G,'[1]TUNZ Extracted TB'!$A:$A,B183,'[1]TUNZ Extracted TB'!$C:$C,C183)</f>
        <v>#VALUE!</v>
      </c>
      <c r="G183" s="4" t="e">
        <f>SUMIFS('[2]TUNZ Extracted TB'!$G:$G,'[2]TUNZ Extracted TB'!$A:$A,B183,'[2]TUNZ Extracted TB'!$C:$C,C183)</f>
        <v>#VALUE!</v>
      </c>
      <c r="H183" s="4" t="e">
        <f>SUMIFS('[3]TUNZ Extracted TB'!$G:$G,'[3]TUNZ Extracted TB'!$A:$A,B183,'[3]TUNZ Extracted TB'!$C:$C,C183)</f>
        <v>#VALUE!</v>
      </c>
      <c r="I183" s="4" t="e">
        <f>SUMIFS('[4]TUNZ Extracted TB'!$G:$G,'[4]TUNZ Extracted TB'!$A:$A,B183,'[4]TUNZ Extracted TB'!$C:$C,C183)</f>
        <v>#VALUE!</v>
      </c>
      <c r="J183" s="4" t="e">
        <f>SUMIFS('[5]TUNZ Extracted TB'!$G:$G,'[5]TUNZ Extracted TB'!$A:$A,B183,'[5]TUNZ Extracted TB'!$C:$C,C183)</f>
        <v>#VALUE!</v>
      </c>
      <c r="K183" s="4" t="e">
        <f>SUMIFS('[6]TUNZ Extracted TB'!$G:$G,'[6]TUNZ Extracted TB'!$A:$A,B183,'[6]TUNZ Extracted TB'!$C:$C,C183)</f>
        <v>#VALUE!</v>
      </c>
      <c r="L183" s="4" t="e">
        <f>SUMIFS('[7]TUNZ Extracted TB'!$G:$G,'[7]TUNZ Extracted TB'!$A:$A,B183,'[7]TUNZ Extracted TB'!$C:$C,C183)</f>
        <v>#VALUE!</v>
      </c>
      <c r="M183" s="4" t="e">
        <f>SUMIFS('[8]TUNZ Extracted TB'!$G:$G,'[8]TUNZ Extracted TB'!$A:$A,B183,'[8]TUNZ Extracted TB'!$C:$C,C183)</f>
        <v>#VALUE!</v>
      </c>
      <c r="N183" s="4" t="e">
        <f>SUMIFS('[9]TUNZ Extracted TB'!$G:$G,'[9]TUNZ Extracted TB'!$A:$A,B183,'[9]TUNZ Extracted TB'!$C:$C,C183)</f>
        <v>#VALUE!</v>
      </c>
      <c r="O183" s="4" t="e">
        <f>SUMIFS('[10]TUNZ Extracted TB'!$G:$G,'[10]TUNZ Extracted TB'!$A:$A,B183,'[10]TUNZ Extracted TB'!$C:$C,C183)</f>
        <v>#VALUE!</v>
      </c>
      <c r="P183" s="4" t="e">
        <f>SUMIFS('[11]TUNZ Extracted TB'!$G:$G,'[11]TUNZ Extracted TB'!$A:$A,B183,'[11]TUNZ Extracted TB'!$C:$C,C183)</f>
        <v>#VALUE!</v>
      </c>
      <c r="Q183" s="4" t="e">
        <f>SUMIFS('[12]TUNZ Extracted TB'!$G:$G,'[12]TUNZ Extracted TB'!$A:$A,B183,'[12]TUNZ Extracted TB'!$C:$C,C183)</f>
        <v>#VALUE!</v>
      </c>
      <c r="R183" s="4" t="e">
        <f t="shared" si="3"/>
        <v>#VALUE!</v>
      </c>
    </row>
    <row r="184" spans="1:18" x14ac:dyDescent="0.25">
      <c r="A184" t="s">
        <v>67</v>
      </c>
      <c r="B184">
        <v>7295</v>
      </c>
      <c r="C184">
        <v>130</v>
      </c>
      <c r="D184" t="s">
        <v>58</v>
      </c>
      <c r="E184" t="s">
        <v>59</v>
      </c>
      <c r="F184" s="4" t="e">
        <f>SUMIFS('[1]TUNZ Extracted TB'!$G:$G,'[1]TUNZ Extracted TB'!$A:$A,B184,'[1]TUNZ Extracted TB'!$C:$C,C184)</f>
        <v>#VALUE!</v>
      </c>
      <c r="G184" s="4" t="e">
        <f>SUMIFS('[2]TUNZ Extracted TB'!$G:$G,'[2]TUNZ Extracted TB'!$A:$A,B184,'[2]TUNZ Extracted TB'!$C:$C,C184)</f>
        <v>#VALUE!</v>
      </c>
      <c r="H184" s="4" t="e">
        <f>SUMIFS('[3]TUNZ Extracted TB'!$G:$G,'[3]TUNZ Extracted TB'!$A:$A,B184,'[3]TUNZ Extracted TB'!$C:$C,C184)</f>
        <v>#VALUE!</v>
      </c>
      <c r="I184" s="4" t="e">
        <f>SUMIFS('[4]TUNZ Extracted TB'!$G:$G,'[4]TUNZ Extracted TB'!$A:$A,B184,'[4]TUNZ Extracted TB'!$C:$C,C184)</f>
        <v>#VALUE!</v>
      </c>
      <c r="J184" s="4" t="e">
        <f>SUMIFS('[5]TUNZ Extracted TB'!$G:$G,'[5]TUNZ Extracted TB'!$A:$A,B184,'[5]TUNZ Extracted TB'!$C:$C,C184)</f>
        <v>#VALUE!</v>
      </c>
      <c r="K184" s="4" t="e">
        <f>SUMIFS('[6]TUNZ Extracted TB'!$G:$G,'[6]TUNZ Extracted TB'!$A:$A,B184,'[6]TUNZ Extracted TB'!$C:$C,C184)</f>
        <v>#VALUE!</v>
      </c>
      <c r="L184" s="4" t="e">
        <f>SUMIFS('[7]TUNZ Extracted TB'!$G:$G,'[7]TUNZ Extracted TB'!$A:$A,B184,'[7]TUNZ Extracted TB'!$C:$C,C184)</f>
        <v>#VALUE!</v>
      </c>
      <c r="M184" s="4" t="e">
        <f>SUMIFS('[8]TUNZ Extracted TB'!$G:$G,'[8]TUNZ Extracted TB'!$A:$A,B184,'[8]TUNZ Extracted TB'!$C:$C,C184)</f>
        <v>#VALUE!</v>
      </c>
      <c r="N184" s="4" t="e">
        <f>SUMIFS('[9]TUNZ Extracted TB'!$G:$G,'[9]TUNZ Extracted TB'!$A:$A,B184,'[9]TUNZ Extracted TB'!$C:$C,C184)</f>
        <v>#VALUE!</v>
      </c>
      <c r="O184" s="4" t="e">
        <f>SUMIFS('[10]TUNZ Extracted TB'!$G:$G,'[10]TUNZ Extracted TB'!$A:$A,B184,'[10]TUNZ Extracted TB'!$C:$C,C184)</f>
        <v>#VALUE!</v>
      </c>
      <c r="P184" s="4" t="e">
        <f>SUMIFS('[11]TUNZ Extracted TB'!$G:$G,'[11]TUNZ Extracted TB'!$A:$A,B184,'[11]TUNZ Extracted TB'!$C:$C,C184)</f>
        <v>#VALUE!</v>
      </c>
      <c r="Q184" s="4" t="e">
        <f>SUMIFS('[12]TUNZ Extracted TB'!$G:$G,'[12]TUNZ Extracted TB'!$A:$A,B184,'[12]TUNZ Extracted TB'!$C:$C,C184)</f>
        <v>#VALUE!</v>
      </c>
      <c r="R184" s="4" t="e">
        <f t="shared" si="3"/>
        <v>#VALUE!</v>
      </c>
    </row>
    <row r="185" spans="1:18" x14ac:dyDescent="0.25">
      <c r="A185" t="s">
        <v>67</v>
      </c>
      <c r="B185">
        <v>7295</v>
      </c>
      <c r="C185">
        <v>140</v>
      </c>
      <c r="D185" t="s">
        <v>58</v>
      </c>
      <c r="E185" t="s">
        <v>59</v>
      </c>
      <c r="F185" s="4" t="e">
        <f>SUMIFS('[1]TUNZ Extracted TB'!$G:$G,'[1]TUNZ Extracted TB'!$A:$A,B185,'[1]TUNZ Extracted TB'!$C:$C,C185)</f>
        <v>#VALUE!</v>
      </c>
      <c r="G185" s="4" t="e">
        <f>SUMIFS('[2]TUNZ Extracted TB'!$G:$G,'[2]TUNZ Extracted TB'!$A:$A,B185,'[2]TUNZ Extracted TB'!$C:$C,C185)</f>
        <v>#VALUE!</v>
      </c>
      <c r="H185" s="4" t="e">
        <f>SUMIFS('[3]TUNZ Extracted TB'!$G:$G,'[3]TUNZ Extracted TB'!$A:$A,B185,'[3]TUNZ Extracted TB'!$C:$C,C185)</f>
        <v>#VALUE!</v>
      </c>
      <c r="I185" s="4" t="e">
        <f>SUMIFS('[4]TUNZ Extracted TB'!$G:$G,'[4]TUNZ Extracted TB'!$A:$A,B185,'[4]TUNZ Extracted TB'!$C:$C,C185)</f>
        <v>#VALUE!</v>
      </c>
      <c r="J185" s="4" t="e">
        <f>SUMIFS('[5]TUNZ Extracted TB'!$G:$G,'[5]TUNZ Extracted TB'!$A:$A,B185,'[5]TUNZ Extracted TB'!$C:$C,C185)</f>
        <v>#VALUE!</v>
      </c>
      <c r="K185" s="4" t="e">
        <f>SUMIFS('[6]TUNZ Extracted TB'!$G:$G,'[6]TUNZ Extracted TB'!$A:$A,B185,'[6]TUNZ Extracted TB'!$C:$C,C185)</f>
        <v>#VALUE!</v>
      </c>
      <c r="L185" s="4" t="e">
        <f>SUMIFS('[7]TUNZ Extracted TB'!$G:$G,'[7]TUNZ Extracted TB'!$A:$A,B185,'[7]TUNZ Extracted TB'!$C:$C,C185)</f>
        <v>#VALUE!</v>
      </c>
      <c r="M185" s="4" t="e">
        <f>SUMIFS('[8]TUNZ Extracted TB'!$G:$G,'[8]TUNZ Extracted TB'!$A:$A,B185,'[8]TUNZ Extracted TB'!$C:$C,C185)</f>
        <v>#VALUE!</v>
      </c>
      <c r="N185" s="4" t="e">
        <f>SUMIFS('[9]TUNZ Extracted TB'!$G:$G,'[9]TUNZ Extracted TB'!$A:$A,B185,'[9]TUNZ Extracted TB'!$C:$C,C185)</f>
        <v>#VALUE!</v>
      </c>
      <c r="O185" s="4" t="e">
        <f>SUMIFS('[10]TUNZ Extracted TB'!$G:$G,'[10]TUNZ Extracted TB'!$A:$A,B185,'[10]TUNZ Extracted TB'!$C:$C,C185)</f>
        <v>#VALUE!</v>
      </c>
      <c r="P185" s="4" t="e">
        <f>SUMIFS('[11]TUNZ Extracted TB'!$G:$G,'[11]TUNZ Extracted TB'!$A:$A,B185,'[11]TUNZ Extracted TB'!$C:$C,C185)</f>
        <v>#VALUE!</v>
      </c>
      <c r="Q185" s="4" t="e">
        <f>SUMIFS('[12]TUNZ Extracted TB'!$G:$G,'[12]TUNZ Extracted TB'!$A:$A,B185,'[12]TUNZ Extracted TB'!$C:$C,C185)</f>
        <v>#VALUE!</v>
      </c>
      <c r="R185" s="4" t="e">
        <f t="shared" si="3"/>
        <v>#VALUE!</v>
      </c>
    </row>
    <row r="186" spans="1:18" x14ac:dyDescent="0.25">
      <c r="A186" t="s">
        <v>67</v>
      </c>
      <c r="B186">
        <v>7295</v>
      </c>
      <c r="C186">
        <v>147</v>
      </c>
      <c r="D186" t="s">
        <v>58</v>
      </c>
      <c r="E186" t="s">
        <v>59</v>
      </c>
      <c r="F186" s="4" t="e">
        <f>SUMIFS('[1]TUNZ Extracted TB'!$G:$G,'[1]TUNZ Extracted TB'!$A:$A,B186,'[1]TUNZ Extracted TB'!$C:$C,C186)</f>
        <v>#VALUE!</v>
      </c>
      <c r="G186" s="4" t="e">
        <f>SUMIFS('[2]TUNZ Extracted TB'!$G:$G,'[2]TUNZ Extracted TB'!$A:$A,B186,'[2]TUNZ Extracted TB'!$C:$C,C186)</f>
        <v>#VALUE!</v>
      </c>
      <c r="H186" s="4" t="e">
        <f>SUMIFS('[3]TUNZ Extracted TB'!$G:$G,'[3]TUNZ Extracted TB'!$A:$A,B186,'[3]TUNZ Extracted TB'!$C:$C,C186)</f>
        <v>#VALUE!</v>
      </c>
      <c r="I186" s="4" t="e">
        <f>SUMIFS('[4]TUNZ Extracted TB'!$G:$G,'[4]TUNZ Extracted TB'!$A:$A,B186,'[4]TUNZ Extracted TB'!$C:$C,C186)</f>
        <v>#VALUE!</v>
      </c>
      <c r="J186" s="4" t="e">
        <f>SUMIFS('[5]TUNZ Extracted TB'!$G:$G,'[5]TUNZ Extracted TB'!$A:$A,B186,'[5]TUNZ Extracted TB'!$C:$C,C186)</f>
        <v>#VALUE!</v>
      </c>
      <c r="K186" s="4" t="e">
        <f>SUMIFS('[6]TUNZ Extracted TB'!$G:$G,'[6]TUNZ Extracted TB'!$A:$A,B186,'[6]TUNZ Extracted TB'!$C:$C,C186)</f>
        <v>#VALUE!</v>
      </c>
      <c r="L186" s="4" t="e">
        <f>SUMIFS('[7]TUNZ Extracted TB'!$G:$G,'[7]TUNZ Extracted TB'!$A:$A,B186,'[7]TUNZ Extracted TB'!$C:$C,C186)</f>
        <v>#VALUE!</v>
      </c>
      <c r="M186" s="4" t="e">
        <f>SUMIFS('[8]TUNZ Extracted TB'!$G:$G,'[8]TUNZ Extracted TB'!$A:$A,B186,'[8]TUNZ Extracted TB'!$C:$C,C186)</f>
        <v>#VALUE!</v>
      </c>
      <c r="N186" s="4" t="e">
        <f>SUMIFS('[9]TUNZ Extracted TB'!$G:$G,'[9]TUNZ Extracted TB'!$A:$A,B186,'[9]TUNZ Extracted TB'!$C:$C,C186)</f>
        <v>#VALUE!</v>
      </c>
      <c r="O186" s="4" t="e">
        <f>SUMIFS('[10]TUNZ Extracted TB'!$G:$G,'[10]TUNZ Extracted TB'!$A:$A,B186,'[10]TUNZ Extracted TB'!$C:$C,C186)</f>
        <v>#VALUE!</v>
      </c>
      <c r="P186" s="4" t="e">
        <f>SUMIFS('[11]TUNZ Extracted TB'!$G:$G,'[11]TUNZ Extracted TB'!$A:$A,B186,'[11]TUNZ Extracted TB'!$C:$C,C186)</f>
        <v>#VALUE!</v>
      </c>
      <c r="Q186" s="4" t="e">
        <f>SUMIFS('[12]TUNZ Extracted TB'!$G:$G,'[12]TUNZ Extracted TB'!$A:$A,B186,'[12]TUNZ Extracted TB'!$C:$C,C186)</f>
        <v>#VALUE!</v>
      </c>
      <c r="R186" s="4" t="e">
        <f t="shared" si="3"/>
        <v>#VALUE!</v>
      </c>
    </row>
    <row r="187" spans="1:18" x14ac:dyDescent="0.25">
      <c r="A187" t="s">
        <v>67</v>
      </c>
      <c r="B187">
        <v>7295</v>
      </c>
      <c r="C187">
        <v>160</v>
      </c>
      <c r="D187" t="s">
        <v>58</v>
      </c>
      <c r="E187" t="s">
        <v>59</v>
      </c>
      <c r="F187" s="4" t="e">
        <f>SUMIFS('[1]TUNZ Extracted TB'!$G:$G,'[1]TUNZ Extracted TB'!$A:$A,B187,'[1]TUNZ Extracted TB'!$C:$C,C187)</f>
        <v>#VALUE!</v>
      </c>
      <c r="G187" s="4" t="e">
        <f>SUMIFS('[2]TUNZ Extracted TB'!$G:$G,'[2]TUNZ Extracted TB'!$A:$A,B187,'[2]TUNZ Extracted TB'!$C:$C,C187)</f>
        <v>#VALUE!</v>
      </c>
      <c r="H187" s="4" t="e">
        <f>SUMIFS('[3]TUNZ Extracted TB'!$G:$G,'[3]TUNZ Extracted TB'!$A:$A,B187,'[3]TUNZ Extracted TB'!$C:$C,C187)</f>
        <v>#VALUE!</v>
      </c>
      <c r="I187" s="4" t="e">
        <f>SUMIFS('[4]TUNZ Extracted TB'!$G:$G,'[4]TUNZ Extracted TB'!$A:$A,B187,'[4]TUNZ Extracted TB'!$C:$C,C187)</f>
        <v>#VALUE!</v>
      </c>
      <c r="J187" s="4" t="e">
        <f>SUMIFS('[5]TUNZ Extracted TB'!$G:$G,'[5]TUNZ Extracted TB'!$A:$A,B187,'[5]TUNZ Extracted TB'!$C:$C,C187)</f>
        <v>#VALUE!</v>
      </c>
      <c r="K187" s="4" t="e">
        <f>SUMIFS('[6]TUNZ Extracted TB'!$G:$G,'[6]TUNZ Extracted TB'!$A:$A,B187,'[6]TUNZ Extracted TB'!$C:$C,C187)</f>
        <v>#VALUE!</v>
      </c>
      <c r="L187" s="4" t="e">
        <f>SUMIFS('[7]TUNZ Extracted TB'!$G:$G,'[7]TUNZ Extracted TB'!$A:$A,B187,'[7]TUNZ Extracted TB'!$C:$C,C187)</f>
        <v>#VALUE!</v>
      </c>
      <c r="M187" s="4" t="e">
        <f>SUMIFS('[8]TUNZ Extracted TB'!$G:$G,'[8]TUNZ Extracted TB'!$A:$A,B187,'[8]TUNZ Extracted TB'!$C:$C,C187)</f>
        <v>#VALUE!</v>
      </c>
      <c r="N187" s="4" t="e">
        <f>SUMIFS('[9]TUNZ Extracted TB'!$G:$G,'[9]TUNZ Extracted TB'!$A:$A,B187,'[9]TUNZ Extracted TB'!$C:$C,C187)</f>
        <v>#VALUE!</v>
      </c>
      <c r="O187" s="4" t="e">
        <f>SUMIFS('[10]TUNZ Extracted TB'!$G:$G,'[10]TUNZ Extracted TB'!$A:$A,B187,'[10]TUNZ Extracted TB'!$C:$C,C187)</f>
        <v>#VALUE!</v>
      </c>
      <c r="P187" s="4" t="e">
        <f>SUMIFS('[11]TUNZ Extracted TB'!$G:$G,'[11]TUNZ Extracted TB'!$A:$A,B187,'[11]TUNZ Extracted TB'!$C:$C,C187)</f>
        <v>#VALUE!</v>
      </c>
      <c r="Q187" s="4" t="e">
        <f>SUMIFS('[12]TUNZ Extracted TB'!$G:$G,'[12]TUNZ Extracted TB'!$A:$A,B187,'[12]TUNZ Extracted TB'!$C:$C,C187)</f>
        <v>#VALUE!</v>
      </c>
      <c r="R187" s="4" t="e">
        <f t="shared" si="3"/>
        <v>#VALUE!</v>
      </c>
    </row>
    <row r="188" spans="1:18" x14ac:dyDescent="0.25">
      <c r="A188" t="s">
        <v>67</v>
      </c>
      <c r="B188">
        <v>7295</v>
      </c>
      <c r="C188">
        <v>190</v>
      </c>
      <c r="D188" t="s">
        <v>58</v>
      </c>
      <c r="E188" t="s">
        <v>59</v>
      </c>
      <c r="F188" s="4" t="e">
        <f>SUMIFS('[1]TUNZ Extracted TB'!$G:$G,'[1]TUNZ Extracted TB'!$A:$A,B188,'[1]TUNZ Extracted TB'!$C:$C,C188)</f>
        <v>#VALUE!</v>
      </c>
      <c r="G188" s="4" t="e">
        <f>SUMIFS('[2]TUNZ Extracted TB'!$G:$G,'[2]TUNZ Extracted TB'!$A:$A,B188,'[2]TUNZ Extracted TB'!$C:$C,C188)</f>
        <v>#VALUE!</v>
      </c>
      <c r="H188" s="4" t="e">
        <f>SUMIFS('[3]TUNZ Extracted TB'!$G:$G,'[3]TUNZ Extracted TB'!$A:$A,B188,'[3]TUNZ Extracted TB'!$C:$C,C188)</f>
        <v>#VALUE!</v>
      </c>
      <c r="I188" s="4" t="e">
        <f>SUMIFS('[4]TUNZ Extracted TB'!$G:$G,'[4]TUNZ Extracted TB'!$A:$A,B188,'[4]TUNZ Extracted TB'!$C:$C,C188)</f>
        <v>#VALUE!</v>
      </c>
      <c r="J188" s="4" t="e">
        <f>SUMIFS('[5]TUNZ Extracted TB'!$G:$G,'[5]TUNZ Extracted TB'!$A:$A,B188,'[5]TUNZ Extracted TB'!$C:$C,C188)</f>
        <v>#VALUE!</v>
      </c>
      <c r="K188" s="4" t="e">
        <f>SUMIFS('[6]TUNZ Extracted TB'!$G:$G,'[6]TUNZ Extracted TB'!$A:$A,B188,'[6]TUNZ Extracted TB'!$C:$C,C188)</f>
        <v>#VALUE!</v>
      </c>
      <c r="L188" s="4" t="e">
        <f>SUMIFS('[7]TUNZ Extracted TB'!$G:$G,'[7]TUNZ Extracted TB'!$A:$A,B188,'[7]TUNZ Extracted TB'!$C:$C,C188)</f>
        <v>#VALUE!</v>
      </c>
      <c r="M188" s="4" t="e">
        <f>SUMIFS('[8]TUNZ Extracted TB'!$G:$G,'[8]TUNZ Extracted TB'!$A:$A,B188,'[8]TUNZ Extracted TB'!$C:$C,C188)</f>
        <v>#VALUE!</v>
      </c>
      <c r="N188" s="4" t="e">
        <f>SUMIFS('[9]TUNZ Extracted TB'!$G:$G,'[9]TUNZ Extracted TB'!$A:$A,B188,'[9]TUNZ Extracted TB'!$C:$C,C188)</f>
        <v>#VALUE!</v>
      </c>
      <c r="O188" s="4" t="e">
        <f>SUMIFS('[10]TUNZ Extracted TB'!$G:$G,'[10]TUNZ Extracted TB'!$A:$A,B188,'[10]TUNZ Extracted TB'!$C:$C,C188)</f>
        <v>#VALUE!</v>
      </c>
      <c r="P188" s="4" t="e">
        <f>SUMIFS('[11]TUNZ Extracted TB'!$G:$G,'[11]TUNZ Extracted TB'!$A:$A,B188,'[11]TUNZ Extracted TB'!$C:$C,C188)</f>
        <v>#VALUE!</v>
      </c>
      <c r="Q188" s="4" t="e">
        <f>SUMIFS('[12]TUNZ Extracted TB'!$G:$G,'[12]TUNZ Extracted TB'!$A:$A,B188,'[12]TUNZ Extracted TB'!$C:$C,C188)</f>
        <v>#VALUE!</v>
      </c>
      <c r="R188" s="4" t="e">
        <f t="shared" si="3"/>
        <v>#VALUE!</v>
      </c>
    </row>
    <row r="189" spans="1:18" x14ac:dyDescent="0.25">
      <c r="A189" t="s">
        <v>67</v>
      </c>
      <c r="B189">
        <v>7295</v>
      </c>
      <c r="C189">
        <v>210</v>
      </c>
      <c r="D189" t="s">
        <v>58</v>
      </c>
      <c r="E189" t="s">
        <v>59</v>
      </c>
      <c r="F189" s="4" t="e">
        <f>SUMIFS('[1]TUNZ Extracted TB'!$G:$G,'[1]TUNZ Extracted TB'!$A:$A,B189,'[1]TUNZ Extracted TB'!$C:$C,C189)</f>
        <v>#VALUE!</v>
      </c>
      <c r="G189" s="4" t="e">
        <f>SUMIFS('[2]TUNZ Extracted TB'!$G:$G,'[2]TUNZ Extracted TB'!$A:$A,B189,'[2]TUNZ Extracted TB'!$C:$C,C189)</f>
        <v>#VALUE!</v>
      </c>
      <c r="H189" s="4" t="e">
        <f>SUMIFS('[3]TUNZ Extracted TB'!$G:$G,'[3]TUNZ Extracted TB'!$A:$A,B189,'[3]TUNZ Extracted TB'!$C:$C,C189)</f>
        <v>#VALUE!</v>
      </c>
      <c r="I189" s="4" t="e">
        <f>SUMIFS('[4]TUNZ Extracted TB'!$G:$G,'[4]TUNZ Extracted TB'!$A:$A,B189,'[4]TUNZ Extracted TB'!$C:$C,C189)</f>
        <v>#VALUE!</v>
      </c>
      <c r="J189" s="4" t="e">
        <f>SUMIFS('[5]TUNZ Extracted TB'!$G:$G,'[5]TUNZ Extracted TB'!$A:$A,B189,'[5]TUNZ Extracted TB'!$C:$C,C189)</f>
        <v>#VALUE!</v>
      </c>
      <c r="K189" s="4" t="e">
        <f>SUMIFS('[6]TUNZ Extracted TB'!$G:$G,'[6]TUNZ Extracted TB'!$A:$A,B189,'[6]TUNZ Extracted TB'!$C:$C,C189)</f>
        <v>#VALUE!</v>
      </c>
      <c r="L189" s="4" t="e">
        <f>SUMIFS('[7]TUNZ Extracted TB'!$G:$G,'[7]TUNZ Extracted TB'!$A:$A,B189,'[7]TUNZ Extracted TB'!$C:$C,C189)</f>
        <v>#VALUE!</v>
      </c>
      <c r="M189" s="4" t="e">
        <f>SUMIFS('[8]TUNZ Extracted TB'!$G:$G,'[8]TUNZ Extracted TB'!$A:$A,B189,'[8]TUNZ Extracted TB'!$C:$C,C189)</f>
        <v>#VALUE!</v>
      </c>
      <c r="N189" s="4" t="e">
        <f>SUMIFS('[9]TUNZ Extracted TB'!$G:$G,'[9]TUNZ Extracted TB'!$A:$A,B189,'[9]TUNZ Extracted TB'!$C:$C,C189)</f>
        <v>#VALUE!</v>
      </c>
      <c r="O189" s="4" t="e">
        <f>SUMIFS('[10]TUNZ Extracted TB'!$G:$G,'[10]TUNZ Extracted TB'!$A:$A,B189,'[10]TUNZ Extracted TB'!$C:$C,C189)</f>
        <v>#VALUE!</v>
      </c>
      <c r="P189" s="4" t="e">
        <f>SUMIFS('[11]TUNZ Extracted TB'!$G:$G,'[11]TUNZ Extracted TB'!$A:$A,B189,'[11]TUNZ Extracted TB'!$C:$C,C189)</f>
        <v>#VALUE!</v>
      </c>
      <c r="Q189" s="4" t="e">
        <f>SUMIFS('[12]TUNZ Extracted TB'!$G:$G,'[12]TUNZ Extracted TB'!$A:$A,B189,'[12]TUNZ Extracted TB'!$C:$C,C189)</f>
        <v>#VALUE!</v>
      </c>
      <c r="R189" s="4" t="e">
        <f t="shared" si="3"/>
        <v>#VALUE!</v>
      </c>
    </row>
    <row r="190" spans="1:18" x14ac:dyDescent="0.25">
      <c r="A190" t="s">
        <v>67</v>
      </c>
      <c r="B190">
        <v>7295</v>
      </c>
      <c r="C190">
        <v>220</v>
      </c>
      <c r="D190" t="s">
        <v>58</v>
      </c>
      <c r="E190" t="s">
        <v>59</v>
      </c>
      <c r="F190" s="4" t="e">
        <f>SUMIFS('[1]TUNZ Extracted TB'!$G:$G,'[1]TUNZ Extracted TB'!$A:$A,B190,'[1]TUNZ Extracted TB'!$C:$C,C190)</f>
        <v>#VALUE!</v>
      </c>
      <c r="G190" s="4" t="e">
        <f>SUMIFS('[2]TUNZ Extracted TB'!$G:$G,'[2]TUNZ Extracted TB'!$A:$A,B190,'[2]TUNZ Extracted TB'!$C:$C,C190)</f>
        <v>#VALUE!</v>
      </c>
      <c r="H190" s="4" t="e">
        <f>SUMIFS('[3]TUNZ Extracted TB'!$G:$G,'[3]TUNZ Extracted TB'!$A:$A,B190,'[3]TUNZ Extracted TB'!$C:$C,C190)</f>
        <v>#VALUE!</v>
      </c>
      <c r="I190" s="4" t="e">
        <f>SUMIFS('[4]TUNZ Extracted TB'!$G:$G,'[4]TUNZ Extracted TB'!$A:$A,B190,'[4]TUNZ Extracted TB'!$C:$C,C190)</f>
        <v>#VALUE!</v>
      </c>
      <c r="J190" s="4" t="e">
        <f>SUMIFS('[5]TUNZ Extracted TB'!$G:$G,'[5]TUNZ Extracted TB'!$A:$A,B190,'[5]TUNZ Extracted TB'!$C:$C,C190)</f>
        <v>#VALUE!</v>
      </c>
      <c r="K190" s="4" t="e">
        <f>SUMIFS('[6]TUNZ Extracted TB'!$G:$G,'[6]TUNZ Extracted TB'!$A:$A,B190,'[6]TUNZ Extracted TB'!$C:$C,C190)</f>
        <v>#VALUE!</v>
      </c>
      <c r="L190" s="4" t="e">
        <f>SUMIFS('[7]TUNZ Extracted TB'!$G:$G,'[7]TUNZ Extracted TB'!$A:$A,B190,'[7]TUNZ Extracted TB'!$C:$C,C190)</f>
        <v>#VALUE!</v>
      </c>
      <c r="M190" s="4" t="e">
        <f>SUMIFS('[8]TUNZ Extracted TB'!$G:$G,'[8]TUNZ Extracted TB'!$A:$A,B190,'[8]TUNZ Extracted TB'!$C:$C,C190)</f>
        <v>#VALUE!</v>
      </c>
      <c r="N190" s="4" t="e">
        <f>SUMIFS('[9]TUNZ Extracted TB'!$G:$G,'[9]TUNZ Extracted TB'!$A:$A,B190,'[9]TUNZ Extracted TB'!$C:$C,C190)</f>
        <v>#VALUE!</v>
      </c>
      <c r="O190" s="4" t="e">
        <f>SUMIFS('[10]TUNZ Extracted TB'!$G:$G,'[10]TUNZ Extracted TB'!$A:$A,B190,'[10]TUNZ Extracted TB'!$C:$C,C190)</f>
        <v>#VALUE!</v>
      </c>
      <c r="P190" s="4" t="e">
        <f>SUMIFS('[11]TUNZ Extracted TB'!$G:$G,'[11]TUNZ Extracted TB'!$A:$A,B190,'[11]TUNZ Extracted TB'!$C:$C,C190)</f>
        <v>#VALUE!</v>
      </c>
      <c r="Q190" s="4" t="e">
        <f>SUMIFS('[12]TUNZ Extracted TB'!$G:$G,'[12]TUNZ Extracted TB'!$A:$A,B190,'[12]TUNZ Extracted TB'!$C:$C,C190)</f>
        <v>#VALUE!</v>
      </c>
      <c r="R190" s="4" t="e">
        <f t="shared" si="3"/>
        <v>#VALUE!</v>
      </c>
    </row>
    <row r="191" spans="1:18" x14ac:dyDescent="0.25">
      <c r="A191" t="s">
        <v>67</v>
      </c>
      <c r="B191">
        <v>7295</v>
      </c>
      <c r="C191">
        <v>230</v>
      </c>
      <c r="D191" t="s">
        <v>58</v>
      </c>
      <c r="E191" t="s">
        <v>59</v>
      </c>
      <c r="F191" s="4" t="e">
        <f>SUMIFS('[1]TUNZ Extracted TB'!$G:$G,'[1]TUNZ Extracted TB'!$A:$A,B191,'[1]TUNZ Extracted TB'!$C:$C,C191)</f>
        <v>#VALUE!</v>
      </c>
      <c r="G191" s="4" t="e">
        <f>SUMIFS('[2]TUNZ Extracted TB'!$G:$G,'[2]TUNZ Extracted TB'!$A:$A,B191,'[2]TUNZ Extracted TB'!$C:$C,C191)</f>
        <v>#VALUE!</v>
      </c>
      <c r="H191" s="4" t="e">
        <f>SUMIFS('[3]TUNZ Extracted TB'!$G:$G,'[3]TUNZ Extracted TB'!$A:$A,B191,'[3]TUNZ Extracted TB'!$C:$C,C191)</f>
        <v>#VALUE!</v>
      </c>
      <c r="I191" s="4" t="e">
        <f>SUMIFS('[4]TUNZ Extracted TB'!$G:$G,'[4]TUNZ Extracted TB'!$A:$A,B191,'[4]TUNZ Extracted TB'!$C:$C,C191)</f>
        <v>#VALUE!</v>
      </c>
      <c r="J191" s="4" t="e">
        <f>SUMIFS('[5]TUNZ Extracted TB'!$G:$G,'[5]TUNZ Extracted TB'!$A:$A,B191,'[5]TUNZ Extracted TB'!$C:$C,C191)</f>
        <v>#VALUE!</v>
      </c>
      <c r="K191" s="4" t="e">
        <f>SUMIFS('[6]TUNZ Extracted TB'!$G:$G,'[6]TUNZ Extracted TB'!$A:$A,B191,'[6]TUNZ Extracted TB'!$C:$C,C191)</f>
        <v>#VALUE!</v>
      </c>
      <c r="L191" s="4" t="e">
        <f>SUMIFS('[7]TUNZ Extracted TB'!$G:$G,'[7]TUNZ Extracted TB'!$A:$A,B191,'[7]TUNZ Extracted TB'!$C:$C,C191)</f>
        <v>#VALUE!</v>
      </c>
      <c r="M191" s="4" t="e">
        <f>SUMIFS('[8]TUNZ Extracted TB'!$G:$G,'[8]TUNZ Extracted TB'!$A:$A,B191,'[8]TUNZ Extracted TB'!$C:$C,C191)</f>
        <v>#VALUE!</v>
      </c>
      <c r="N191" s="4" t="e">
        <f>SUMIFS('[9]TUNZ Extracted TB'!$G:$G,'[9]TUNZ Extracted TB'!$A:$A,B191,'[9]TUNZ Extracted TB'!$C:$C,C191)</f>
        <v>#VALUE!</v>
      </c>
      <c r="O191" s="4" t="e">
        <f>SUMIFS('[10]TUNZ Extracted TB'!$G:$G,'[10]TUNZ Extracted TB'!$A:$A,B191,'[10]TUNZ Extracted TB'!$C:$C,C191)</f>
        <v>#VALUE!</v>
      </c>
      <c r="P191" s="4" t="e">
        <f>SUMIFS('[11]TUNZ Extracted TB'!$G:$G,'[11]TUNZ Extracted TB'!$A:$A,B191,'[11]TUNZ Extracted TB'!$C:$C,C191)</f>
        <v>#VALUE!</v>
      </c>
      <c r="Q191" s="4" t="e">
        <f>SUMIFS('[12]TUNZ Extracted TB'!$G:$G,'[12]TUNZ Extracted TB'!$A:$A,B191,'[12]TUNZ Extracted TB'!$C:$C,C191)</f>
        <v>#VALUE!</v>
      </c>
      <c r="R191" s="4" t="e">
        <f t="shared" si="3"/>
        <v>#VALUE!</v>
      </c>
    </row>
    <row r="192" spans="1:18" x14ac:dyDescent="0.25">
      <c r="A192" t="s">
        <v>67</v>
      </c>
      <c r="B192">
        <v>7295</v>
      </c>
      <c r="C192">
        <v>240</v>
      </c>
      <c r="D192" t="s">
        <v>58</v>
      </c>
      <c r="E192" t="s">
        <v>59</v>
      </c>
      <c r="F192" s="4" t="e">
        <f>SUMIFS('[1]TUNZ Extracted TB'!$G:$G,'[1]TUNZ Extracted TB'!$A:$A,B192,'[1]TUNZ Extracted TB'!$C:$C,C192)</f>
        <v>#VALUE!</v>
      </c>
      <c r="G192" s="4" t="e">
        <f>SUMIFS('[2]TUNZ Extracted TB'!$G:$G,'[2]TUNZ Extracted TB'!$A:$A,B192,'[2]TUNZ Extracted TB'!$C:$C,C192)</f>
        <v>#VALUE!</v>
      </c>
      <c r="H192" s="4" t="e">
        <f>SUMIFS('[3]TUNZ Extracted TB'!$G:$G,'[3]TUNZ Extracted TB'!$A:$A,B192,'[3]TUNZ Extracted TB'!$C:$C,C192)</f>
        <v>#VALUE!</v>
      </c>
      <c r="I192" s="4" t="e">
        <f>SUMIFS('[4]TUNZ Extracted TB'!$G:$G,'[4]TUNZ Extracted TB'!$A:$A,B192,'[4]TUNZ Extracted TB'!$C:$C,C192)</f>
        <v>#VALUE!</v>
      </c>
      <c r="J192" s="4" t="e">
        <f>SUMIFS('[5]TUNZ Extracted TB'!$G:$G,'[5]TUNZ Extracted TB'!$A:$A,B192,'[5]TUNZ Extracted TB'!$C:$C,C192)</f>
        <v>#VALUE!</v>
      </c>
      <c r="K192" s="4" t="e">
        <f>SUMIFS('[6]TUNZ Extracted TB'!$G:$G,'[6]TUNZ Extracted TB'!$A:$A,B192,'[6]TUNZ Extracted TB'!$C:$C,C192)</f>
        <v>#VALUE!</v>
      </c>
      <c r="L192" s="4" t="e">
        <f>SUMIFS('[7]TUNZ Extracted TB'!$G:$G,'[7]TUNZ Extracted TB'!$A:$A,B192,'[7]TUNZ Extracted TB'!$C:$C,C192)</f>
        <v>#VALUE!</v>
      </c>
      <c r="M192" s="4" t="e">
        <f>SUMIFS('[8]TUNZ Extracted TB'!$G:$G,'[8]TUNZ Extracted TB'!$A:$A,B192,'[8]TUNZ Extracted TB'!$C:$C,C192)</f>
        <v>#VALUE!</v>
      </c>
      <c r="N192" s="4" t="e">
        <f>SUMIFS('[9]TUNZ Extracted TB'!$G:$G,'[9]TUNZ Extracted TB'!$A:$A,B192,'[9]TUNZ Extracted TB'!$C:$C,C192)</f>
        <v>#VALUE!</v>
      </c>
      <c r="O192" s="4" t="e">
        <f>SUMIFS('[10]TUNZ Extracted TB'!$G:$G,'[10]TUNZ Extracted TB'!$A:$A,B192,'[10]TUNZ Extracted TB'!$C:$C,C192)</f>
        <v>#VALUE!</v>
      </c>
      <c r="P192" s="4" t="e">
        <f>SUMIFS('[11]TUNZ Extracted TB'!$G:$G,'[11]TUNZ Extracted TB'!$A:$A,B192,'[11]TUNZ Extracted TB'!$C:$C,C192)</f>
        <v>#VALUE!</v>
      </c>
      <c r="Q192" s="4" t="e">
        <f>SUMIFS('[12]TUNZ Extracted TB'!$G:$G,'[12]TUNZ Extracted TB'!$A:$A,B192,'[12]TUNZ Extracted TB'!$C:$C,C192)</f>
        <v>#VALUE!</v>
      </c>
      <c r="R192" s="4" t="e">
        <f t="shared" si="3"/>
        <v>#VALUE!</v>
      </c>
    </row>
    <row r="193" spans="1:18" x14ac:dyDescent="0.25">
      <c r="A193" t="s">
        <v>67</v>
      </c>
      <c r="B193">
        <v>7295</v>
      </c>
      <c r="C193">
        <v>260</v>
      </c>
      <c r="D193" t="s">
        <v>58</v>
      </c>
      <c r="E193" t="s">
        <v>59</v>
      </c>
      <c r="F193" s="4" t="e">
        <f>SUMIFS('[1]TUNZ Extracted TB'!$G:$G,'[1]TUNZ Extracted TB'!$A:$A,B193,'[1]TUNZ Extracted TB'!$C:$C,C193)</f>
        <v>#VALUE!</v>
      </c>
      <c r="G193" s="4" t="e">
        <f>SUMIFS('[2]TUNZ Extracted TB'!$G:$G,'[2]TUNZ Extracted TB'!$A:$A,B193,'[2]TUNZ Extracted TB'!$C:$C,C193)</f>
        <v>#VALUE!</v>
      </c>
      <c r="H193" s="4" t="e">
        <f>SUMIFS('[3]TUNZ Extracted TB'!$G:$G,'[3]TUNZ Extracted TB'!$A:$A,B193,'[3]TUNZ Extracted TB'!$C:$C,C193)</f>
        <v>#VALUE!</v>
      </c>
      <c r="I193" s="4" t="e">
        <f>SUMIFS('[4]TUNZ Extracted TB'!$G:$G,'[4]TUNZ Extracted TB'!$A:$A,B193,'[4]TUNZ Extracted TB'!$C:$C,C193)</f>
        <v>#VALUE!</v>
      </c>
      <c r="J193" s="4" t="e">
        <f>SUMIFS('[5]TUNZ Extracted TB'!$G:$G,'[5]TUNZ Extracted TB'!$A:$A,B193,'[5]TUNZ Extracted TB'!$C:$C,C193)</f>
        <v>#VALUE!</v>
      </c>
      <c r="K193" s="4" t="e">
        <f>SUMIFS('[6]TUNZ Extracted TB'!$G:$G,'[6]TUNZ Extracted TB'!$A:$A,B193,'[6]TUNZ Extracted TB'!$C:$C,C193)</f>
        <v>#VALUE!</v>
      </c>
      <c r="L193" s="4" t="e">
        <f>SUMIFS('[7]TUNZ Extracted TB'!$G:$G,'[7]TUNZ Extracted TB'!$A:$A,B193,'[7]TUNZ Extracted TB'!$C:$C,C193)</f>
        <v>#VALUE!</v>
      </c>
      <c r="M193" s="4" t="e">
        <f>SUMIFS('[8]TUNZ Extracted TB'!$G:$G,'[8]TUNZ Extracted TB'!$A:$A,B193,'[8]TUNZ Extracted TB'!$C:$C,C193)</f>
        <v>#VALUE!</v>
      </c>
      <c r="N193" s="4" t="e">
        <f>SUMIFS('[9]TUNZ Extracted TB'!$G:$G,'[9]TUNZ Extracted TB'!$A:$A,B193,'[9]TUNZ Extracted TB'!$C:$C,C193)</f>
        <v>#VALUE!</v>
      </c>
      <c r="O193" s="4" t="e">
        <f>SUMIFS('[10]TUNZ Extracted TB'!$G:$G,'[10]TUNZ Extracted TB'!$A:$A,B193,'[10]TUNZ Extracted TB'!$C:$C,C193)</f>
        <v>#VALUE!</v>
      </c>
      <c r="P193" s="4" t="e">
        <f>SUMIFS('[11]TUNZ Extracted TB'!$G:$G,'[11]TUNZ Extracted TB'!$A:$A,B193,'[11]TUNZ Extracted TB'!$C:$C,C193)</f>
        <v>#VALUE!</v>
      </c>
      <c r="Q193" s="4" t="e">
        <f>SUMIFS('[12]TUNZ Extracted TB'!$G:$G,'[12]TUNZ Extracted TB'!$A:$A,B193,'[12]TUNZ Extracted TB'!$C:$C,C193)</f>
        <v>#VALUE!</v>
      </c>
      <c r="R193" s="4" t="e">
        <f t="shared" si="3"/>
        <v>#VALUE!</v>
      </c>
    </row>
    <row r="194" spans="1:18" x14ac:dyDescent="0.25">
      <c r="A194" t="s">
        <v>67</v>
      </c>
      <c r="B194">
        <v>7295</v>
      </c>
      <c r="C194">
        <v>330</v>
      </c>
      <c r="D194" t="s">
        <v>58</v>
      </c>
      <c r="E194" t="s">
        <v>59</v>
      </c>
      <c r="F194" s="4" t="e">
        <f>SUMIFS('[1]TUNZ Extracted TB'!$G:$G,'[1]TUNZ Extracted TB'!$A:$A,B194,'[1]TUNZ Extracted TB'!$C:$C,C194)</f>
        <v>#VALUE!</v>
      </c>
      <c r="G194" s="4" t="e">
        <f>SUMIFS('[2]TUNZ Extracted TB'!$G:$G,'[2]TUNZ Extracted TB'!$A:$A,B194,'[2]TUNZ Extracted TB'!$C:$C,C194)</f>
        <v>#VALUE!</v>
      </c>
      <c r="H194" s="4" t="e">
        <f>SUMIFS('[3]TUNZ Extracted TB'!$G:$G,'[3]TUNZ Extracted TB'!$A:$A,B194,'[3]TUNZ Extracted TB'!$C:$C,C194)</f>
        <v>#VALUE!</v>
      </c>
      <c r="I194" s="4" t="e">
        <f>SUMIFS('[4]TUNZ Extracted TB'!$G:$G,'[4]TUNZ Extracted TB'!$A:$A,B194,'[4]TUNZ Extracted TB'!$C:$C,C194)</f>
        <v>#VALUE!</v>
      </c>
      <c r="J194" s="4" t="e">
        <f>SUMIFS('[5]TUNZ Extracted TB'!$G:$G,'[5]TUNZ Extracted TB'!$A:$A,B194,'[5]TUNZ Extracted TB'!$C:$C,C194)</f>
        <v>#VALUE!</v>
      </c>
      <c r="K194" s="4" t="e">
        <f>SUMIFS('[6]TUNZ Extracted TB'!$G:$G,'[6]TUNZ Extracted TB'!$A:$A,B194,'[6]TUNZ Extracted TB'!$C:$C,C194)</f>
        <v>#VALUE!</v>
      </c>
      <c r="L194" s="4" t="e">
        <f>SUMIFS('[7]TUNZ Extracted TB'!$G:$G,'[7]TUNZ Extracted TB'!$A:$A,B194,'[7]TUNZ Extracted TB'!$C:$C,C194)</f>
        <v>#VALUE!</v>
      </c>
      <c r="M194" s="4" t="e">
        <f>SUMIFS('[8]TUNZ Extracted TB'!$G:$G,'[8]TUNZ Extracted TB'!$A:$A,B194,'[8]TUNZ Extracted TB'!$C:$C,C194)</f>
        <v>#VALUE!</v>
      </c>
      <c r="N194" s="4" t="e">
        <f>SUMIFS('[9]TUNZ Extracted TB'!$G:$G,'[9]TUNZ Extracted TB'!$A:$A,B194,'[9]TUNZ Extracted TB'!$C:$C,C194)</f>
        <v>#VALUE!</v>
      </c>
      <c r="O194" s="4" t="e">
        <f>SUMIFS('[10]TUNZ Extracted TB'!$G:$G,'[10]TUNZ Extracted TB'!$A:$A,B194,'[10]TUNZ Extracted TB'!$C:$C,C194)</f>
        <v>#VALUE!</v>
      </c>
      <c r="P194" s="4" t="e">
        <f>SUMIFS('[11]TUNZ Extracted TB'!$G:$G,'[11]TUNZ Extracted TB'!$A:$A,B194,'[11]TUNZ Extracted TB'!$C:$C,C194)</f>
        <v>#VALUE!</v>
      </c>
      <c r="Q194" s="4" t="e">
        <f>SUMIFS('[12]TUNZ Extracted TB'!$G:$G,'[12]TUNZ Extracted TB'!$A:$A,B194,'[12]TUNZ Extracted TB'!$C:$C,C194)</f>
        <v>#VALUE!</v>
      </c>
      <c r="R194" s="4" t="e">
        <f t="shared" si="3"/>
        <v>#VALUE!</v>
      </c>
    </row>
    <row r="195" spans="1:18" x14ac:dyDescent="0.25">
      <c r="A195" t="s">
        <v>67</v>
      </c>
      <c r="B195">
        <v>7295</v>
      </c>
      <c r="C195">
        <v>340</v>
      </c>
      <c r="D195" t="s">
        <v>58</v>
      </c>
      <c r="E195" t="s">
        <v>59</v>
      </c>
      <c r="F195" s="4" t="e">
        <f>SUMIFS('[1]TUNZ Extracted TB'!$G:$G,'[1]TUNZ Extracted TB'!$A:$A,B195,'[1]TUNZ Extracted TB'!$C:$C,C195)</f>
        <v>#VALUE!</v>
      </c>
      <c r="G195" s="4" t="e">
        <f>SUMIFS('[2]TUNZ Extracted TB'!$G:$G,'[2]TUNZ Extracted TB'!$A:$A,B195,'[2]TUNZ Extracted TB'!$C:$C,C195)</f>
        <v>#VALUE!</v>
      </c>
      <c r="H195" s="4" t="e">
        <f>SUMIFS('[3]TUNZ Extracted TB'!$G:$G,'[3]TUNZ Extracted TB'!$A:$A,B195,'[3]TUNZ Extracted TB'!$C:$C,C195)</f>
        <v>#VALUE!</v>
      </c>
      <c r="I195" s="4" t="e">
        <f>SUMIFS('[4]TUNZ Extracted TB'!$G:$G,'[4]TUNZ Extracted TB'!$A:$A,B195,'[4]TUNZ Extracted TB'!$C:$C,C195)</f>
        <v>#VALUE!</v>
      </c>
      <c r="J195" s="4" t="e">
        <f>SUMIFS('[5]TUNZ Extracted TB'!$G:$G,'[5]TUNZ Extracted TB'!$A:$A,B195,'[5]TUNZ Extracted TB'!$C:$C,C195)</f>
        <v>#VALUE!</v>
      </c>
      <c r="K195" s="4" t="e">
        <f>SUMIFS('[6]TUNZ Extracted TB'!$G:$G,'[6]TUNZ Extracted TB'!$A:$A,B195,'[6]TUNZ Extracted TB'!$C:$C,C195)</f>
        <v>#VALUE!</v>
      </c>
      <c r="L195" s="4" t="e">
        <f>SUMIFS('[7]TUNZ Extracted TB'!$G:$G,'[7]TUNZ Extracted TB'!$A:$A,B195,'[7]TUNZ Extracted TB'!$C:$C,C195)</f>
        <v>#VALUE!</v>
      </c>
      <c r="M195" s="4" t="e">
        <f>SUMIFS('[8]TUNZ Extracted TB'!$G:$G,'[8]TUNZ Extracted TB'!$A:$A,B195,'[8]TUNZ Extracted TB'!$C:$C,C195)</f>
        <v>#VALUE!</v>
      </c>
      <c r="N195" s="4" t="e">
        <f>SUMIFS('[9]TUNZ Extracted TB'!$G:$G,'[9]TUNZ Extracted TB'!$A:$A,B195,'[9]TUNZ Extracted TB'!$C:$C,C195)</f>
        <v>#VALUE!</v>
      </c>
      <c r="O195" s="4" t="e">
        <f>SUMIFS('[10]TUNZ Extracted TB'!$G:$G,'[10]TUNZ Extracted TB'!$A:$A,B195,'[10]TUNZ Extracted TB'!$C:$C,C195)</f>
        <v>#VALUE!</v>
      </c>
      <c r="P195" s="4" t="e">
        <f>SUMIFS('[11]TUNZ Extracted TB'!$G:$G,'[11]TUNZ Extracted TB'!$A:$A,B195,'[11]TUNZ Extracted TB'!$C:$C,C195)</f>
        <v>#VALUE!</v>
      </c>
      <c r="Q195" s="4" t="e">
        <f>SUMIFS('[12]TUNZ Extracted TB'!$G:$G,'[12]TUNZ Extracted TB'!$A:$A,B195,'[12]TUNZ Extracted TB'!$C:$C,C195)</f>
        <v>#VALUE!</v>
      </c>
      <c r="R195" s="4" t="e">
        <f t="shared" si="3"/>
        <v>#VALUE!</v>
      </c>
    </row>
    <row r="196" spans="1:18" x14ac:dyDescent="0.25">
      <c r="A196" t="s">
        <v>67</v>
      </c>
      <c r="B196">
        <v>7295</v>
      </c>
      <c r="C196">
        <v>430</v>
      </c>
      <c r="D196" t="s">
        <v>58</v>
      </c>
      <c r="E196" t="s">
        <v>59</v>
      </c>
      <c r="F196" s="4" t="e">
        <f>SUMIFS('[1]TUNZ Extracted TB'!$G:$G,'[1]TUNZ Extracted TB'!$A:$A,B196,'[1]TUNZ Extracted TB'!$C:$C,C196)</f>
        <v>#VALUE!</v>
      </c>
      <c r="G196" s="4" t="e">
        <f>SUMIFS('[2]TUNZ Extracted TB'!$G:$G,'[2]TUNZ Extracted TB'!$A:$A,B196,'[2]TUNZ Extracted TB'!$C:$C,C196)</f>
        <v>#VALUE!</v>
      </c>
      <c r="H196" s="4" t="e">
        <f>SUMIFS('[3]TUNZ Extracted TB'!$G:$G,'[3]TUNZ Extracted TB'!$A:$A,B196,'[3]TUNZ Extracted TB'!$C:$C,C196)</f>
        <v>#VALUE!</v>
      </c>
      <c r="I196" s="4" t="e">
        <f>SUMIFS('[4]TUNZ Extracted TB'!$G:$G,'[4]TUNZ Extracted TB'!$A:$A,B196,'[4]TUNZ Extracted TB'!$C:$C,C196)</f>
        <v>#VALUE!</v>
      </c>
      <c r="J196" s="4" t="e">
        <f>SUMIFS('[5]TUNZ Extracted TB'!$G:$G,'[5]TUNZ Extracted TB'!$A:$A,B196,'[5]TUNZ Extracted TB'!$C:$C,C196)</f>
        <v>#VALUE!</v>
      </c>
      <c r="K196" s="4" t="e">
        <f>SUMIFS('[6]TUNZ Extracted TB'!$G:$G,'[6]TUNZ Extracted TB'!$A:$A,B196,'[6]TUNZ Extracted TB'!$C:$C,C196)</f>
        <v>#VALUE!</v>
      </c>
      <c r="L196" s="4" t="e">
        <f>SUMIFS('[7]TUNZ Extracted TB'!$G:$G,'[7]TUNZ Extracted TB'!$A:$A,B196,'[7]TUNZ Extracted TB'!$C:$C,C196)</f>
        <v>#VALUE!</v>
      </c>
      <c r="M196" s="4" t="e">
        <f>SUMIFS('[8]TUNZ Extracted TB'!$G:$G,'[8]TUNZ Extracted TB'!$A:$A,B196,'[8]TUNZ Extracted TB'!$C:$C,C196)</f>
        <v>#VALUE!</v>
      </c>
      <c r="N196" s="4" t="e">
        <f>SUMIFS('[9]TUNZ Extracted TB'!$G:$G,'[9]TUNZ Extracted TB'!$A:$A,B196,'[9]TUNZ Extracted TB'!$C:$C,C196)</f>
        <v>#VALUE!</v>
      </c>
      <c r="O196" s="4" t="e">
        <f>SUMIFS('[10]TUNZ Extracted TB'!$G:$G,'[10]TUNZ Extracted TB'!$A:$A,B196,'[10]TUNZ Extracted TB'!$C:$C,C196)</f>
        <v>#VALUE!</v>
      </c>
      <c r="P196" s="4" t="e">
        <f>SUMIFS('[11]TUNZ Extracted TB'!$G:$G,'[11]TUNZ Extracted TB'!$A:$A,B196,'[11]TUNZ Extracted TB'!$C:$C,C196)</f>
        <v>#VALUE!</v>
      </c>
      <c r="Q196" s="4" t="e">
        <f>SUMIFS('[12]TUNZ Extracted TB'!$G:$G,'[12]TUNZ Extracted TB'!$A:$A,B196,'[12]TUNZ Extracted TB'!$C:$C,C196)</f>
        <v>#VALUE!</v>
      </c>
      <c r="R196" s="4" t="e">
        <f t="shared" si="3"/>
        <v>#VALUE!</v>
      </c>
    </row>
    <row r="197" spans="1:18" x14ac:dyDescent="0.25">
      <c r="A197" t="s">
        <v>67</v>
      </c>
      <c r="B197">
        <v>7295</v>
      </c>
      <c r="C197">
        <v>440</v>
      </c>
      <c r="D197" t="s">
        <v>58</v>
      </c>
      <c r="E197" t="s">
        <v>59</v>
      </c>
      <c r="F197" s="4" t="e">
        <f>SUMIFS('[1]TUNZ Extracted TB'!$G:$G,'[1]TUNZ Extracted TB'!$A:$A,B197,'[1]TUNZ Extracted TB'!$C:$C,C197)</f>
        <v>#VALUE!</v>
      </c>
      <c r="G197" s="4" t="e">
        <f>SUMIFS('[2]TUNZ Extracted TB'!$G:$G,'[2]TUNZ Extracted TB'!$A:$A,B197,'[2]TUNZ Extracted TB'!$C:$C,C197)</f>
        <v>#VALUE!</v>
      </c>
      <c r="H197" s="4" t="e">
        <f>SUMIFS('[3]TUNZ Extracted TB'!$G:$G,'[3]TUNZ Extracted TB'!$A:$A,B197,'[3]TUNZ Extracted TB'!$C:$C,C197)</f>
        <v>#VALUE!</v>
      </c>
      <c r="I197" s="4" t="e">
        <f>SUMIFS('[4]TUNZ Extracted TB'!$G:$G,'[4]TUNZ Extracted TB'!$A:$A,B197,'[4]TUNZ Extracted TB'!$C:$C,C197)</f>
        <v>#VALUE!</v>
      </c>
      <c r="J197" s="4" t="e">
        <f>SUMIFS('[5]TUNZ Extracted TB'!$G:$G,'[5]TUNZ Extracted TB'!$A:$A,B197,'[5]TUNZ Extracted TB'!$C:$C,C197)</f>
        <v>#VALUE!</v>
      </c>
      <c r="K197" s="4" t="e">
        <f>SUMIFS('[6]TUNZ Extracted TB'!$G:$G,'[6]TUNZ Extracted TB'!$A:$A,B197,'[6]TUNZ Extracted TB'!$C:$C,C197)</f>
        <v>#VALUE!</v>
      </c>
      <c r="L197" s="4" t="e">
        <f>SUMIFS('[7]TUNZ Extracted TB'!$G:$G,'[7]TUNZ Extracted TB'!$A:$A,B197,'[7]TUNZ Extracted TB'!$C:$C,C197)</f>
        <v>#VALUE!</v>
      </c>
      <c r="M197" s="4" t="e">
        <f>SUMIFS('[8]TUNZ Extracted TB'!$G:$G,'[8]TUNZ Extracted TB'!$A:$A,B197,'[8]TUNZ Extracted TB'!$C:$C,C197)</f>
        <v>#VALUE!</v>
      </c>
      <c r="N197" s="4" t="e">
        <f>SUMIFS('[9]TUNZ Extracted TB'!$G:$G,'[9]TUNZ Extracted TB'!$A:$A,B197,'[9]TUNZ Extracted TB'!$C:$C,C197)</f>
        <v>#VALUE!</v>
      </c>
      <c r="O197" s="4" t="e">
        <f>SUMIFS('[10]TUNZ Extracted TB'!$G:$G,'[10]TUNZ Extracted TB'!$A:$A,B197,'[10]TUNZ Extracted TB'!$C:$C,C197)</f>
        <v>#VALUE!</v>
      </c>
      <c r="P197" s="4" t="e">
        <f>SUMIFS('[11]TUNZ Extracted TB'!$G:$G,'[11]TUNZ Extracted TB'!$A:$A,B197,'[11]TUNZ Extracted TB'!$C:$C,C197)</f>
        <v>#VALUE!</v>
      </c>
      <c r="Q197" s="4" t="e">
        <f>SUMIFS('[12]TUNZ Extracted TB'!$G:$G,'[12]TUNZ Extracted TB'!$A:$A,B197,'[12]TUNZ Extracted TB'!$C:$C,C197)</f>
        <v>#VALUE!</v>
      </c>
      <c r="R197" s="4" t="e">
        <f t="shared" si="3"/>
        <v>#VALUE!</v>
      </c>
    </row>
    <row r="198" spans="1:18" x14ac:dyDescent="0.25">
      <c r="A198" t="s">
        <v>67</v>
      </c>
      <c r="B198">
        <v>7295</v>
      </c>
      <c r="C198">
        <v>935</v>
      </c>
      <c r="D198" t="s">
        <v>62</v>
      </c>
      <c r="E198" t="s">
        <v>63</v>
      </c>
      <c r="F198" s="4" t="e">
        <f>SUMIFS('[1]TUNZ Extracted TB'!$G:$G,'[1]TUNZ Extracted TB'!$A:$A,B198,'[1]TUNZ Extracted TB'!$C:$C,C198)</f>
        <v>#VALUE!</v>
      </c>
      <c r="G198" s="4" t="e">
        <f>SUMIFS('[2]TUNZ Extracted TB'!$G:$G,'[2]TUNZ Extracted TB'!$A:$A,B198,'[2]TUNZ Extracted TB'!$C:$C,C198)</f>
        <v>#VALUE!</v>
      </c>
      <c r="H198" s="4" t="e">
        <f>SUMIFS('[3]TUNZ Extracted TB'!$G:$G,'[3]TUNZ Extracted TB'!$A:$A,B198,'[3]TUNZ Extracted TB'!$C:$C,C198)</f>
        <v>#VALUE!</v>
      </c>
      <c r="I198" s="4" t="e">
        <f>SUMIFS('[4]TUNZ Extracted TB'!$G:$G,'[4]TUNZ Extracted TB'!$A:$A,B198,'[4]TUNZ Extracted TB'!$C:$C,C198)</f>
        <v>#VALUE!</v>
      </c>
      <c r="J198" s="4" t="e">
        <f>SUMIFS('[5]TUNZ Extracted TB'!$G:$G,'[5]TUNZ Extracted TB'!$A:$A,B198,'[5]TUNZ Extracted TB'!$C:$C,C198)</f>
        <v>#VALUE!</v>
      </c>
      <c r="K198" s="4" t="e">
        <f>SUMIFS('[6]TUNZ Extracted TB'!$G:$G,'[6]TUNZ Extracted TB'!$A:$A,B198,'[6]TUNZ Extracted TB'!$C:$C,C198)</f>
        <v>#VALUE!</v>
      </c>
      <c r="L198" s="4" t="e">
        <f>SUMIFS('[7]TUNZ Extracted TB'!$G:$G,'[7]TUNZ Extracted TB'!$A:$A,B198,'[7]TUNZ Extracted TB'!$C:$C,C198)</f>
        <v>#VALUE!</v>
      </c>
      <c r="M198" s="4" t="e">
        <f>SUMIFS('[8]TUNZ Extracted TB'!$G:$G,'[8]TUNZ Extracted TB'!$A:$A,B198,'[8]TUNZ Extracted TB'!$C:$C,C198)</f>
        <v>#VALUE!</v>
      </c>
      <c r="N198" s="4" t="e">
        <f>SUMIFS('[9]TUNZ Extracted TB'!$G:$G,'[9]TUNZ Extracted TB'!$A:$A,B198,'[9]TUNZ Extracted TB'!$C:$C,C198)</f>
        <v>#VALUE!</v>
      </c>
      <c r="O198" s="4" t="e">
        <f>SUMIFS('[10]TUNZ Extracted TB'!$G:$G,'[10]TUNZ Extracted TB'!$A:$A,B198,'[10]TUNZ Extracted TB'!$C:$C,C198)</f>
        <v>#VALUE!</v>
      </c>
      <c r="P198" s="4" t="e">
        <f>SUMIFS('[11]TUNZ Extracted TB'!$G:$G,'[11]TUNZ Extracted TB'!$A:$A,B198,'[11]TUNZ Extracted TB'!$C:$C,C198)</f>
        <v>#VALUE!</v>
      </c>
      <c r="Q198" s="4" t="e">
        <f>SUMIFS('[12]TUNZ Extracted TB'!$G:$G,'[12]TUNZ Extracted TB'!$A:$A,B198,'[12]TUNZ Extracted TB'!$C:$C,C198)</f>
        <v>#VALUE!</v>
      </c>
      <c r="R198" s="4" t="e">
        <f t="shared" ref="R198:R261" si="4">SUM(F198:Q198)</f>
        <v>#VALUE!</v>
      </c>
    </row>
    <row r="199" spans="1:18" x14ac:dyDescent="0.25">
      <c r="A199" t="s">
        <v>67</v>
      </c>
      <c r="B199">
        <v>7295</v>
      </c>
      <c r="C199">
        <v>936</v>
      </c>
      <c r="D199" t="s">
        <v>62</v>
      </c>
      <c r="E199" t="s">
        <v>63</v>
      </c>
      <c r="F199" s="4" t="e">
        <f>SUMIFS('[1]TUNZ Extracted TB'!$G:$G,'[1]TUNZ Extracted TB'!$A:$A,B199,'[1]TUNZ Extracted TB'!$C:$C,C199)</f>
        <v>#VALUE!</v>
      </c>
      <c r="G199" s="4" t="e">
        <f>SUMIFS('[2]TUNZ Extracted TB'!$G:$G,'[2]TUNZ Extracted TB'!$A:$A,B199,'[2]TUNZ Extracted TB'!$C:$C,C199)</f>
        <v>#VALUE!</v>
      </c>
      <c r="H199" s="4" t="e">
        <f>SUMIFS('[3]TUNZ Extracted TB'!$G:$G,'[3]TUNZ Extracted TB'!$A:$A,B199,'[3]TUNZ Extracted TB'!$C:$C,C199)</f>
        <v>#VALUE!</v>
      </c>
      <c r="I199" s="4" t="e">
        <f>SUMIFS('[4]TUNZ Extracted TB'!$G:$G,'[4]TUNZ Extracted TB'!$A:$A,B199,'[4]TUNZ Extracted TB'!$C:$C,C199)</f>
        <v>#VALUE!</v>
      </c>
      <c r="J199" s="4" t="e">
        <f>SUMIFS('[5]TUNZ Extracted TB'!$G:$G,'[5]TUNZ Extracted TB'!$A:$A,B199,'[5]TUNZ Extracted TB'!$C:$C,C199)</f>
        <v>#VALUE!</v>
      </c>
      <c r="K199" s="4" t="e">
        <f>SUMIFS('[6]TUNZ Extracted TB'!$G:$G,'[6]TUNZ Extracted TB'!$A:$A,B199,'[6]TUNZ Extracted TB'!$C:$C,C199)</f>
        <v>#VALUE!</v>
      </c>
      <c r="L199" s="4" t="e">
        <f>SUMIFS('[7]TUNZ Extracted TB'!$G:$G,'[7]TUNZ Extracted TB'!$A:$A,B199,'[7]TUNZ Extracted TB'!$C:$C,C199)</f>
        <v>#VALUE!</v>
      </c>
      <c r="M199" s="4" t="e">
        <f>SUMIFS('[8]TUNZ Extracted TB'!$G:$G,'[8]TUNZ Extracted TB'!$A:$A,B199,'[8]TUNZ Extracted TB'!$C:$C,C199)</f>
        <v>#VALUE!</v>
      </c>
      <c r="N199" s="4" t="e">
        <f>SUMIFS('[9]TUNZ Extracted TB'!$G:$G,'[9]TUNZ Extracted TB'!$A:$A,B199,'[9]TUNZ Extracted TB'!$C:$C,C199)</f>
        <v>#VALUE!</v>
      </c>
      <c r="O199" s="4" t="e">
        <f>SUMIFS('[10]TUNZ Extracted TB'!$G:$G,'[10]TUNZ Extracted TB'!$A:$A,B199,'[10]TUNZ Extracted TB'!$C:$C,C199)</f>
        <v>#VALUE!</v>
      </c>
      <c r="P199" s="4" t="e">
        <f>SUMIFS('[11]TUNZ Extracted TB'!$G:$G,'[11]TUNZ Extracted TB'!$A:$A,B199,'[11]TUNZ Extracted TB'!$C:$C,C199)</f>
        <v>#VALUE!</v>
      </c>
      <c r="Q199" s="4" t="e">
        <f>SUMIFS('[12]TUNZ Extracted TB'!$G:$G,'[12]TUNZ Extracted TB'!$A:$A,B199,'[12]TUNZ Extracted TB'!$C:$C,C199)</f>
        <v>#VALUE!</v>
      </c>
      <c r="R199" s="4" t="e">
        <f t="shared" si="4"/>
        <v>#VALUE!</v>
      </c>
    </row>
    <row r="200" spans="1:18" x14ac:dyDescent="0.25">
      <c r="A200" t="s">
        <v>68</v>
      </c>
      <c r="B200">
        <v>7310</v>
      </c>
      <c r="C200">
        <v>110</v>
      </c>
      <c r="D200" t="s">
        <v>58</v>
      </c>
      <c r="E200" t="s">
        <v>59</v>
      </c>
      <c r="F200" s="4" t="e">
        <f>SUMIFS('[1]TUNZ Extracted TB'!$G:$G,'[1]TUNZ Extracted TB'!$A:$A,B200,'[1]TUNZ Extracted TB'!$C:$C,C200)</f>
        <v>#VALUE!</v>
      </c>
      <c r="G200" s="4" t="e">
        <f>SUMIFS('[2]TUNZ Extracted TB'!$G:$G,'[2]TUNZ Extracted TB'!$A:$A,B200,'[2]TUNZ Extracted TB'!$C:$C,C200)</f>
        <v>#VALUE!</v>
      </c>
      <c r="H200" s="4" t="e">
        <f>SUMIFS('[3]TUNZ Extracted TB'!$G:$G,'[3]TUNZ Extracted TB'!$A:$A,B200,'[3]TUNZ Extracted TB'!$C:$C,C200)</f>
        <v>#VALUE!</v>
      </c>
      <c r="I200" s="4" t="e">
        <f>SUMIFS('[4]TUNZ Extracted TB'!$G:$G,'[4]TUNZ Extracted TB'!$A:$A,B200,'[4]TUNZ Extracted TB'!$C:$C,C200)</f>
        <v>#VALUE!</v>
      </c>
      <c r="J200" s="4" t="e">
        <f>SUMIFS('[5]TUNZ Extracted TB'!$G:$G,'[5]TUNZ Extracted TB'!$A:$A,B200,'[5]TUNZ Extracted TB'!$C:$C,C200)</f>
        <v>#VALUE!</v>
      </c>
      <c r="K200" s="4" t="e">
        <f>SUMIFS('[6]TUNZ Extracted TB'!$G:$G,'[6]TUNZ Extracted TB'!$A:$A,B200,'[6]TUNZ Extracted TB'!$C:$C,C200)</f>
        <v>#VALUE!</v>
      </c>
      <c r="L200" s="4" t="e">
        <f>SUMIFS('[7]TUNZ Extracted TB'!$G:$G,'[7]TUNZ Extracted TB'!$A:$A,B200,'[7]TUNZ Extracted TB'!$C:$C,C200)</f>
        <v>#VALUE!</v>
      </c>
      <c r="M200" s="4" t="e">
        <f>SUMIFS('[8]TUNZ Extracted TB'!$G:$G,'[8]TUNZ Extracted TB'!$A:$A,B200,'[8]TUNZ Extracted TB'!$C:$C,C200)</f>
        <v>#VALUE!</v>
      </c>
      <c r="N200" s="4" t="e">
        <f>SUMIFS('[9]TUNZ Extracted TB'!$G:$G,'[9]TUNZ Extracted TB'!$A:$A,B200,'[9]TUNZ Extracted TB'!$C:$C,C200)</f>
        <v>#VALUE!</v>
      </c>
      <c r="O200" s="4" t="e">
        <f>SUMIFS('[10]TUNZ Extracted TB'!$G:$G,'[10]TUNZ Extracted TB'!$A:$A,B200,'[10]TUNZ Extracted TB'!$C:$C,C200)</f>
        <v>#VALUE!</v>
      </c>
      <c r="P200" s="4" t="e">
        <f>SUMIFS('[11]TUNZ Extracted TB'!$G:$G,'[11]TUNZ Extracted TB'!$A:$A,B200,'[11]TUNZ Extracted TB'!$C:$C,C200)</f>
        <v>#VALUE!</v>
      </c>
      <c r="Q200" s="4" t="e">
        <f>SUMIFS('[12]TUNZ Extracted TB'!$G:$G,'[12]TUNZ Extracted TB'!$A:$A,B200,'[12]TUNZ Extracted TB'!$C:$C,C200)</f>
        <v>#VALUE!</v>
      </c>
      <c r="R200" s="4" t="e">
        <f t="shared" si="4"/>
        <v>#VALUE!</v>
      </c>
    </row>
    <row r="201" spans="1:18" x14ac:dyDescent="0.25">
      <c r="A201" t="s">
        <v>68</v>
      </c>
      <c r="B201">
        <v>7310</v>
      </c>
      <c r="C201">
        <v>112</v>
      </c>
      <c r="D201" t="s">
        <v>62</v>
      </c>
      <c r="E201" t="s">
        <v>63</v>
      </c>
      <c r="F201" s="4" t="e">
        <f>SUMIFS('[1]TUNZ Extracted TB'!$G:$G,'[1]TUNZ Extracted TB'!$A:$A,B201,'[1]TUNZ Extracted TB'!$C:$C,C201)</f>
        <v>#VALUE!</v>
      </c>
      <c r="G201" s="4" t="e">
        <f>SUMIFS('[2]TUNZ Extracted TB'!$G:$G,'[2]TUNZ Extracted TB'!$A:$A,B201,'[2]TUNZ Extracted TB'!$C:$C,C201)</f>
        <v>#VALUE!</v>
      </c>
      <c r="H201" s="4" t="e">
        <f>SUMIFS('[3]TUNZ Extracted TB'!$G:$G,'[3]TUNZ Extracted TB'!$A:$A,B201,'[3]TUNZ Extracted TB'!$C:$C,C201)</f>
        <v>#VALUE!</v>
      </c>
      <c r="I201" s="4" t="e">
        <f>SUMIFS('[4]TUNZ Extracted TB'!$G:$G,'[4]TUNZ Extracted TB'!$A:$A,B201,'[4]TUNZ Extracted TB'!$C:$C,C201)</f>
        <v>#VALUE!</v>
      </c>
      <c r="J201" s="4" t="e">
        <f>SUMIFS('[5]TUNZ Extracted TB'!$G:$G,'[5]TUNZ Extracted TB'!$A:$A,B201,'[5]TUNZ Extracted TB'!$C:$C,C201)</f>
        <v>#VALUE!</v>
      </c>
      <c r="K201" s="4" t="e">
        <f>SUMIFS('[6]TUNZ Extracted TB'!$G:$G,'[6]TUNZ Extracted TB'!$A:$A,B201,'[6]TUNZ Extracted TB'!$C:$C,C201)</f>
        <v>#VALUE!</v>
      </c>
      <c r="L201" s="4" t="e">
        <f>SUMIFS('[7]TUNZ Extracted TB'!$G:$G,'[7]TUNZ Extracted TB'!$A:$A,B201,'[7]TUNZ Extracted TB'!$C:$C,C201)</f>
        <v>#VALUE!</v>
      </c>
      <c r="M201" s="4" t="e">
        <f>SUMIFS('[8]TUNZ Extracted TB'!$G:$G,'[8]TUNZ Extracted TB'!$A:$A,B201,'[8]TUNZ Extracted TB'!$C:$C,C201)</f>
        <v>#VALUE!</v>
      </c>
      <c r="N201" s="4" t="e">
        <f>SUMIFS('[9]TUNZ Extracted TB'!$G:$G,'[9]TUNZ Extracted TB'!$A:$A,B201,'[9]TUNZ Extracted TB'!$C:$C,C201)</f>
        <v>#VALUE!</v>
      </c>
      <c r="O201" s="4" t="e">
        <f>SUMIFS('[10]TUNZ Extracted TB'!$G:$G,'[10]TUNZ Extracted TB'!$A:$A,B201,'[10]TUNZ Extracted TB'!$C:$C,C201)</f>
        <v>#VALUE!</v>
      </c>
      <c r="P201" s="4" t="e">
        <f>SUMIFS('[11]TUNZ Extracted TB'!$G:$G,'[11]TUNZ Extracted TB'!$A:$A,B201,'[11]TUNZ Extracted TB'!$C:$C,C201)</f>
        <v>#VALUE!</v>
      </c>
      <c r="Q201" s="4" t="e">
        <f>SUMIFS('[12]TUNZ Extracted TB'!$G:$G,'[12]TUNZ Extracted TB'!$A:$A,B201,'[12]TUNZ Extracted TB'!$C:$C,C201)</f>
        <v>#VALUE!</v>
      </c>
      <c r="R201" s="4" t="e">
        <f t="shared" si="4"/>
        <v>#VALUE!</v>
      </c>
    </row>
    <row r="202" spans="1:18" x14ac:dyDescent="0.25">
      <c r="A202" t="s">
        <v>68</v>
      </c>
      <c r="B202">
        <v>7310</v>
      </c>
      <c r="C202">
        <v>120</v>
      </c>
      <c r="D202" t="s">
        <v>58</v>
      </c>
      <c r="E202" t="s">
        <v>59</v>
      </c>
      <c r="F202" s="4" t="e">
        <f>SUMIFS('[1]TUNZ Extracted TB'!$G:$G,'[1]TUNZ Extracted TB'!$A:$A,B202,'[1]TUNZ Extracted TB'!$C:$C,C202)</f>
        <v>#VALUE!</v>
      </c>
      <c r="G202" s="4" t="e">
        <f>SUMIFS('[2]TUNZ Extracted TB'!$G:$G,'[2]TUNZ Extracted TB'!$A:$A,B202,'[2]TUNZ Extracted TB'!$C:$C,C202)</f>
        <v>#VALUE!</v>
      </c>
      <c r="H202" s="4" t="e">
        <f>SUMIFS('[3]TUNZ Extracted TB'!$G:$G,'[3]TUNZ Extracted TB'!$A:$A,B202,'[3]TUNZ Extracted TB'!$C:$C,C202)</f>
        <v>#VALUE!</v>
      </c>
      <c r="I202" s="4" t="e">
        <f>SUMIFS('[4]TUNZ Extracted TB'!$G:$G,'[4]TUNZ Extracted TB'!$A:$A,B202,'[4]TUNZ Extracted TB'!$C:$C,C202)</f>
        <v>#VALUE!</v>
      </c>
      <c r="J202" s="4" t="e">
        <f>SUMIFS('[5]TUNZ Extracted TB'!$G:$G,'[5]TUNZ Extracted TB'!$A:$A,B202,'[5]TUNZ Extracted TB'!$C:$C,C202)</f>
        <v>#VALUE!</v>
      </c>
      <c r="K202" s="4" t="e">
        <f>SUMIFS('[6]TUNZ Extracted TB'!$G:$G,'[6]TUNZ Extracted TB'!$A:$A,B202,'[6]TUNZ Extracted TB'!$C:$C,C202)</f>
        <v>#VALUE!</v>
      </c>
      <c r="L202" s="4" t="e">
        <f>SUMIFS('[7]TUNZ Extracted TB'!$G:$G,'[7]TUNZ Extracted TB'!$A:$A,B202,'[7]TUNZ Extracted TB'!$C:$C,C202)</f>
        <v>#VALUE!</v>
      </c>
      <c r="M202" s="4" t="e">
        <f>SUMIFS('[8]TUNZ Extracted TB'!$G:$G,'[8]TUNZ Extracted TB'!$A:$A,B202,'[8]TUNZ Extracted TB'!$C:$C,C202)</f>
        <v>#VALUE!</v>
      </c>
      <c r="N202" s="4" t="e">
        <f>SUMIFS('[9]TUNZ Extracted TB'!$G:$G,'[9]TUNZ Extracted TB'!$A:$A,B202,'[9]TUNZ Extracted TB'!$C:$C,C202)</f>
        <v>#VALUE!</v>
      </c>
      <c r="O202" s="4" t="e">
        <f>SUMIFS('[10]TUNZ Extracted TB'!$G:$G,'[10]TUNZ Extracted TB'!$A:$A,B202,'[10]TUNZ Extracted TB'!$C:$C,C202)</f>
        <v>#VALUE!</v>
      </c>
      <c r="P202" s="4" t="e">
        <f>SUMIFS('[11]TUNZ Extracted TB'!$G:$G,'[11]TUNZ Extracted TB'!$A:$A,B202,'[11]TUNZ Extracted TB'!$C:$C,C202)</f>
        <v>#VALUE!</v>
      </c>
      <c r="Q202" s="4" t="e">
        <f>SUMIFS('[12]TUNZ Extracted TB'!$G:$G,'[12]TUNZ Extracted TB'!$A:$A,B202,'[12]TUNZ Extracted TB'!$C:$C,C202)</f>
        <v>#VALUE!</v>
      </c>
      <c r="R202" s="4" t="e">
        <f t="shared" si="4"/>
        <v>#VALUE!</v>
      </c>
    </row>
    <row r="203" spans="1:18" x14ac:dyDescent="0.25">
      <c r="A203" t="s">
        <v>68</v>
      </c>
      <c r="B203">
        <v>7310</v>
      </c>
      <c r="C203">
        <v>121</v>
      </c>
      <c r="D203" t="s">
        <v>58</v>
      </c>
      <c r="E203" t="s">
        <v>59</v>
      </c>
      <c r="F203" s="4" t="e">
        <f>SUMIFS('[1]TUNZ Extracted TB'!$G:$G,'[1]TUNZ Extracted TB'!$A:$A,B203,'[1]TUNZ Extracted TB'!$C:$C,C203)</f>
        <v>#VALUE!</v>
      </c>
      <c r="G203" s="4" t="e">
        <f>SUMIFS('[2]TUNZ Extracted TB'!$G:$G,'[2]TUNZ Extracted TB'!$A:$A,B203,'[2]TUNZ Extracted TB'!$C:$C,C203)</f>
        <v>#VALUE!</v>
      </c>
      <c r="H203" s="4" t="e">
        <f>SUMIFS('[3]TUNZ Extracted TB'!$G:$G,'[3]TUNZ Extracted TB'!$A:$A,B203,'[3]TUNZ Extracted TB'!$C:$C,C203)</f>
        <v>#VALUE!</v>
      </c>
      <c r="I203" s="4" t="e">
        <f>SUMIFS('[4]TUNZ Extracted TB'!$G:$G,'[4]TUNZ Extracted TB'!$A:$A,B203,'[4]TUNZ Extracted TB'!$C:$C,C203)</f>
        <v>#VALUE!</v>
      </c>
      <c r="J203" s="4" t="e">
        <f>SUMIFS('[5]TUNZ Extracted TB'!$G:$G,'[5]TUNZ Extracted TB'!$A:$A,B203,'[5]TUNZ Extracted TB'!$C:$C,C203)</f>
        <v>#VALUE!</v>
      </c>
      <c r="K203" s="4" t="e">
        <f>SUMIFS('[6]TUNZ Extracted TB'!$G:$G,'[6]TUNZ Extracted TB'!$A:$A,B203,'[6]TUNZ Extracted TB'!$C:$C,C203)</f>
        <v>#VALUE!</v>
      </c>
      <c r="L203" s="4" t="e">
        <f>SUMIFS('[7]TUNZ Extracted TB'!$G:$G,'[7]TUNZ Extracted TB'!$A:$A,B203,'[7]TUNZ Extracted TB'!$C:$C,C203)</f>
        <v>#VALUE!</v>
      </c>
      <c r="M203" s="4" t="e">
        <f>SUMIFS('[8]TUNZ Extracted TB'!$G:$G,'[8]TUNZ Extracted TB'!$A:$A,B203,'[8]TUNZ Extracted TB'!$C:$C,C203)</f>
        <v>#VALUE!</v>
      </c>
      <c r="N203" s="4" t="e">
        <f>SUMIFS('[9]TUNZ Extracted TB'!$G:$G,'[9]TUNZ Extracted TB'!$A:$A,B203,'[9]TUNZ Extracted TB'!$C:$C,C203)</f>
        <v>#VALUE!</v>
      </c>
      <c r="O203" s="4" t="e">
        <f>SUMIFS('[10]TUNZ Extracted TB'!$G:$G,'[10]TUNZ Extracted TB'!$A:$A,B203,'[10]TUNZ Extracted TB'!$C:$C,C203)</f>
        <v>#VALUE!</v>
      </c>
      <c r="P203" s="4" t="e">
        <f>SUMIFS('[11]TUNZ Extracted TB'!$G:$G,'[11]TUNZ Extracted TB'!$A:$A,B203,'[11]TUNZ Extracted TB'!$C:$C,C203)</f>
        <v>#VALUE!</v>
      </c>
      <c r="Q203" s="4" t="e">
        <f>SUMIFS('[12]TUNZ Extracted TB'!$G:$G,'[12]TUNZ Extracted TB'!$A:$A,B203,'[12]TUNZ Extracted TB'!$C:$C,C203)</f>
        <v>#VALUE!</v>
      </c>
      <c r="R203" s="4" t="e">
        <f t="shared" si="4"/>
        <v>#VALUE!</v>
      </c>
    </row>
    <row r="204" spans="1:18" x14ac:dyDescent="0.25">
      <c r="A204" t="s">
        <v>68</v>
      </c>
      <c r="B204">
        <v>7310</v>
      </c>
      <c r="C204">
        <v>122</v>
      </c>
      <c r="D204" t="s">
        <v>62</v>
      </c>
      <c r="E204" t="s">
        <v>63</v>
      </c>
      <c r="F204" s="4" t="e">
        <f>SUMIFS('[1]TUNZ Extracted TB'!$G:$G,'[1]TUNZ Extracted TB'!$A:$A,B204,'[1]TUNZ Extracted TB'!$C:$C,C204)</f>
        <v>#VALUE!</v>
      </c>
      <c r="G204" s="4" t="e">
        <f>SUMIFS('[2]TUNZ Extracted TB'!$G:$G,'[2]TUNZ Extracted TB'!$A:$A,B204,'[2]TUNZ Extracted TB'!$C:$C,C204)</f>
        <v>#VALUE!</v>
      </c>
      <c r="H204" s="4" t="e">
        <f>SUMIFS('[3]TUNZ Extracted TB'!$G:$G,'[3]TUNZ Extracted TB'!$A:$A,B204,'[3]TUNZ Extracted TB'!$C:$C,C204)</f>
        <v>#VALUE!</v>
      </c>
      <c r="I204" s="4" t="e">
        <f>SUMIFS('[4]TUNZ Extracted TB'!$G:$G,'[4]TUNZ Extracted TB'!$A:$A,B204,'[4]TUNZ Extracted TB'!$C:$C,C204)</f>
        <v>#VALUE!</v>
      </c>
      <c r="J204" s="4" t="e">
        <f>SUMIFS('[5]TUNZ Extracted TB'!$G:$G,'[5]TUNZ Extracted TB'!$A:$A,B204,'[5]TUNZ Extracted TB'!$C:$C,C204)</f>
        <v>#VALUE!</v>
      </c>
      <c r="K204" s="4" t="e">
        <f>SUMIFS('[6]TUNZ Extracted TB'!$G:$G,'[6]TUNZ Extracted TB'!$A:$A,B204,'[6]TUNZ Extracted TB'!$C:$C,C204)</f>
        <v>#VALUE!</v>
      </c>
      <c r="L204" s="4" t="e">
        <f>SUMIFS('[7]TUNZ Extracted TB'!$G:$G,'[7]TUNZ Extracted TB'!$A:$A,B204,'[7]TUNZ Extracted TB'!$C:$C,C204)</f>
        <v>#VALUE!</v>
      </c>
      <c r="M204" s="4" t="e">
        <f>SUMIFS('[8]TUNZ Extracted TB'!$G:$G,'[8]TUNZ Extracted TB'!$A:$A,B204,'[8]TUNZ Extracted TB'!$C:$C,C204)</f>
        <v>#VALUE!</v>
      </c>
      <c r="N204" s="4" t="e">
        <f>SUMIFS('[9]TUNZ Extracted TB'!$G:$G,'[9]TUNZ Extracted TB'!$A:$A,B204,'[9]TUNZ Extracted TB'!$C:$C,C204)</f>
        <v>#VALUE!</v>
      </c>
      <c r="O204" s="4" t="e">
        <f>SUMIFS('[10]TUNZ Extracted TB'!$G:$G,'[10]TUNZ Extracted TB'!$A:$A,B204,'[10]TUNZ Extracted TB'!$C:$C,C204)</f>
        <v>#VALUE!</v>
      </c>
      <c r="P204" s="4" t="e">
        <f>SUMIFS('[11]TUNZ Extracted TB'!$G:$G,'[11]TUNZ Extracted TB'!$A:$A,B204,'[11]TUNZ Extracted TB'!$C:$C,C204)</f>
        <v>#VALUE!</v>
      </c>
      <c r="Q204" s="4" t="e">
        <f>SUMIFS('[12]TUNZ Extracted TB'!$G:$G,'[12]TUNZ Extracted TB'!$A:$A,B204,'[12]TUNZ Extracted TB'!$C:$C,C204)</f>
        <v>#VALUE!</v>
      </c>
      <c r="R204" s="4" t="e">
        <f t="shared" si="4"/>
        <v>#VALUE!</v>
      </c>
    </row>
    <row r="205" spans="1:18" x14ac:dyDescent="0.25">
      <c r="A205" t="s">
        <v>68</v>
      </c>
      <c r="B205">
        <v>7310</v>
      </c>
      <c r="C205">
        <v>130</v>
      </c>
      <c r="D205" t="s">
        <v>58</v>
      </c>
      <c r="E205" t="s">
        <v>59</v>
      </c>
      <c r="F205" s="4" t="e">
        <f>SUMIFS('[1]TUNZ Extracted TB'!$G:$G,'[1]TUNZ Extracted TB'!$A:$A,B205,'[1]TUNZ Extracted TB'!$C:$C,C205)</f>
        <v>#VALUE!</v>
      </c>
      <c r="G205" s="4" t="e">
        <f>SUMIFS('[2]TUNZ Extracted TB'!$G:$G,'[2]TUNZ Extracted TB'!$A:$A,B205,'[2]TUNZ Extracted TB'!$C:$C,C205)</f>
        <v>#VALUE!</v>
      </c>
      <c r="H205" s="4" t="e">
        <f>SUMIFS('[3]TUNZ Extracted TB'!$G:$G,'[3]TUNZ Extracted TB'!$A:$A,B205,'[3]TUNZ Extracted TB'!$C:$C,C205)</f>
        <v>#VALUE!</v>
      </c>
      <c r="I205" s="4" t="e">
        <f>SUMIFS('[4]TUNZ Extracted TB'!$G:$G,'[4]TUNZ Extracted TB'!$A:$A,B205,'[4]TUNZ Extracted TB'!$C:$C,C205)</f>
        <v>#VALUE!</v>
      </c>
      <c r="J205" s="4" t="e">
        <f>SUMIFS('[5]TUNZ Extracted TB'!$G:$G,'[5]TUNZ Extracted TB'!$A:$A,B205,'[5]TUNZ Extracted TB'!$C:$C,C205)</f>
        <v>#VALUE!</v>
      </c>
      <c r="K205" s="4" t="e">
        <f>SUMIFS('[6]TUNZ Extracted TB'!$G:$G,'[6]TUNZ Extracted TB'!$A:$A,B205,'[6]TUNZ Extracted TB'!$C:$C,C205)</f>
        <v>#VALUE!</v>
      </c>
      <c r="L205" s="4" t="e">
        <f>SUMIFS('[7]TUNZ Extracted TB'!$G:$G,'[7]TUNZ Extracted TB'!$A:$A,B205,'[7]TUNZ Extracted TB'!$C:$C,C205)</f>
        <v>#VALUE!</v>
      </c>
      <c r="M205" s="4" t="e">
        <f>SUMIFS('[8]TUNZ Extracted TB'!$G:$G,'[8]TUNZ Extracted TB'!$A:$A,B205,'[8]TUNZ Extracted TB'!$C:$C,C205)</f>
        <v>#VALUE!</v>
      </c>
      <c r="N205" s="4" t="e">
        <f>SUMIFS('[9]TUNZ Extracted TB'!$G:$G,'[9]TUNZ Extracted TB'!$A:$A,B205,'[9]TUNZ Extracted TB'!$C:$C,C205)</f>
        <v>#VALUE!</v>
      </c>
      <c r="O205" s="4" t="e">
        <f>SUMIFS('[10]TUNZ Extracted TB'!$G:$G,'[10]TUNZ Extracted TB'!$A:$A,B205,'[10]TUNZ Extracted TB'!$C:$C,C205)</f>
        <v>#VALUE!</v>
      </c>
      <c r="P205" s="4" t="e">
        <f>SUMIFS('[11]TUNZ Extracted TB'!$G:$G,'[11]TUNZ Extracted TB'!$A:$A,B205,'[11]TUNZ Extracted TB'!$C:$C,C205)</f>
        <v>#VALUE!</v>
      </c>
      <c r="Q205" s="4" t="e">
        <f>SUMIFS('[12]TUNZ Extracted TB'!$G:$G,'[12]TUNZ Extracted TB'!$A:$A,B205,'[12]TUNZ Extracted TB'!$C:$C,C205)</f>
        <v>#VALUE!</v>
      </c>
      <c r="R205" s="4" t="e">
        <f t="shared" si="4"/>
        <v>#VALUE!</v>
      </c>
    </row>
    <row r="206" spans="1:18" x14ac:dyDescent="0.25">
      <c r="A206" t="s">
        <v>68</v>
      </c>
      <c r="B206">
        <v>7310</v>
      </c>
      <c r="C206">
        <v>140</v>
      </c>
      <c r="D206" t="s">
        <v>58</v>
      </c>
      <c r="E206" t="s">
        <v>59</v>
      </c>
      <c r="F206" s="4" t="e">
        <f>SUMIFS('[1]TUNZ Extracted TB'!$G:$G,'[1]TUNZ Extracted TB'!$A:$A,B206,'[1]TUNZ Extracted TB'!$C:$C,C206)</f>
        <v>#VALUE!</v>
      </c>
      <c r="G206" s="4" t="e">
        <f>SUMIFS('[2]TUNZ Extracted TB'!$G:$G,'[2]TUNZ Extracted TB'!$A:$A,B206,'[2]TUNZ Extracted TB'!$C:$C,C206)</f>
        <v>#VALUE!</v>
      </c>
      <c r="H206" s="4" t="e">
        <f>SUMIFS('[3]TUNZ Extracted TB'!$G:$G,'[3]TUNZ Extracted TB'!$A:$A,B206,'[3]TUNZ Extracted TB'!$C:$C,C206)</f>
        <v>#VALUE!</v>
      </c>
      <c r="I206" s="4" t="e">
        <f>SUMIFS('[4]TUNZ Extracted TB'!$G:$G,'[4]TUNZ Extracted TB'!$A:$A,B206,'[4]TUNZ Extracted TB'!$C:$C,C206)</f>
        <v>#VALUE!</v>
      </c>
      <c r="J206" s="4" t="e">
        <f>SUMIFS('[5]TUNZ Extracted TB'!$G:$G,'[5]TUNZ Extracted TB'!$A:$A,B206,'[5]TUNZ Extracted TB'!$C:$C,C206)</f>
        <v>#VALUE!</v>
      </c>
      <c r="K206" s="4" t="e">
        <f>SUMIFS('[6]TUNZ Extracted TB'!$G:$G,'[6]TUNZ Extracted TB'!$A:$A,B206,'[6]TUNZ Extracted TB'!$C:$C,C206)</f>
        <v>#VALUE!</v>
      </c>
      <c r="L206" s="4" t="e">
        <f>SUMIFS('[7]TUNZ Extracted TB'!$G:$G,'[7]TUNZ Extracted TB'!$A:$A,B206,'[7]TUNZ Extracted TB'!$C:$C,C206)</f>
        <v>#VALUE!</v>
      </c>
      <c r="M206" s="4" t="e">
        <f>SUMIFS('[8]TUNZ Extracted TB'!$G:$G,'[8]TUNZ Extracted TB'!$A:$A,B206,'[8]TUNZ Extracted TB'!$C:$C,C206)</f>
        <v>#VALUE!</v>
      </c>
      <c r="N206" s="4" t="e">
        <f>SUMIFS('[9]TUNZ Extracted TB'!$G:$G,'[9]TUNZ Extracted TB'!$A:$A,B206,'[9]TUNZ Extracted TB'!$C:$C,C206)</f>
        <v>#VALUE!</v>
      </c>
      <c r="O206" s="4" t="e">
        <f>SUMIFS('[10]TUNZ Extracted TB'!$G:$G,'[10]TUNZ Extracted TB'!$A:$A,B206,'[10]TUNZ Extracted TB'!$C:$C,C206)</f>
        <v>#VALUE!</v>
      </c>
      <c r="P206" s="4" t="e">
        <f>SUMIFS('[11]TUNZ Extracted TB'!$G:$G,'[11]TUNZ Extracted TB'!$A:$A,B206,'[11]TUNZ Extracted TB'!$C:$C,C206)</f>
        <v>#VALUE!</v>
      </c>
      <c r="Q206" s="4" t="e">
        <f>SUMIFS('[12]TUNZ Extracted TB'!$G:$G,'[12]TUNZ Extracted TB'!$A:$A,B206,'[12]TUNZ Extracted TB'!$C:$C,C206)</f>
        <v>#VALUE!</v>
      </c>
      <c r="R206" s="4" t="e">
        <f t="shared" si="4"/>
        <v>#VALUE!</v>
      </c>
    </row>
    <row r="207" spans="1:18" x14ac:dyDescent="0.25">
      <c r="A207" t="s">
        <v>68</v>
      </c>
      <c r="B207">
        <v>7310</v>
      </c>
      <c r="C207">
        <v>142</v>
      </c>
      <c r="D207" t="s">
        <v>62</v>
      </c>
      <c r="E207" t="s">
        <v>63</v>
      </c>
      <c r="F207" s="4" t="e">
        <f>SUMIFS('[1]TUNZ Extracted TB'!$G:$G,'[1]TUNZ Extracted TB'!$A:$A,B207,'[1]TUNZ Extracted TB'!$C:$C,C207)</f>
        <v>#VALUE!</v>
      </c>
      <c r="G207" s="4" t="e">
        <f>SUMIFS('[2]TUNZ Extracted TB'!$G:$G,'[2]TUNZ Extracted TB'!$A:$A,B207,'[2]TUNZ Extracted TB'!$C:$C,C207)</f>
        <v>#VALUE!</v>
      </c>
      <c r="H207" s="4" t="e">
        <f>SUMIFS('[3]TUNZ Extracted TB'!$G:$G,'[3]TUNZ Extracted TB'!$A:$A,B207,'[3]TUNZ Extracted TB'!$C:$C,C207)</f>
        <v>#VALUE!</v>
      </c>
      <c r="I207" s="4" t="e">
        <f>SUMIFS('[4]TUNZ Extracted TB'!$G:$G,'[4]TUNZ Extracted TB'!$A:$A,B207,'[4]TUNZ Extracted TB'!$C:$C,C207)</f>
        <v>#VALUE!</v>
      </c>
      <c r="J207" s="4" t="e">
        <f>SUMIFS('[5]TUNZ Extracted TB'!$G:$G,'[5]TUNZ Extracted TB'!$A:$A,B207,'[5]TUNZ Extracted TB'!$C:$C,C207)</f>
        <v>#VALUE!</v>
      </c>
      <c r="K207" s="4" t="e">
        <f>SUMIFS('[6]TUNZ Extracted TB'!$G:$G,'[6]TUNZ Extracted TB'!$A:$A,B207,'[6]TUNZ Extracted TB'!$C:$C,C207)</f>
        <v>#VALUE!</v>
      </c>
      <c r="L207" s="4" t="e">
        <f>SUMIFS('[7]TUNZ Extracted TB'!$G:$G,'[7]TUNZ Extracted TB'!$A:$A,B207,'[7]TUNZ Extracted TB'!$C:$C,C207)</f>
        <v>#VALUE!</v>
      </c>
      <c r="M207" s="4" t="e">
        <f>SUMIFS('[8]TUNZ Extracted TB'!$G:$G,'[8]TUNZ Extracted TB'!$A:$A,B207,'[8]TUNZ Extracted TB'!$C:$C,C207)</f>
        <v>#VALUE!</v>
      </c>
      <c r="N207" s="4" t="e">
        <f>SUMIFS('[9]TUNZ Extracted TB'!$G:$G,'[9]TUNZ Extracted TB'!$A:$A,B207,'[9]TUNZ Extracted TB'!$C:$C,C207)</f>
        <v>#VALUE!</v>
      </c>
      <c r="O207" s="4" t="e">
        <f>SUMIFS('[10]TUNZ Extracted TB'!$G:$G,'[10]TUNZ Extracted TB'!$A:$A,B207,'[10]TUNZ Extracted TB'!$C:$C,C207)</f>
        <v>#VALUE!</v>
      </c>
      <c r="P207" s="4" t="e">
        <f>SUMIFS('[11]TUNZ Extracted TB'!$G:$G,'[11]TUNZ Extracted TB'!$A:$A,B207,'[11]TUNZ Extracted TB'!$C:$C,C207)</f>
        <v>#VALUE!</v>
      </c>
      <c r="Q207" s="4" t="e">
        <f>SUMIFS('[12]TUNZ Extracted TB'!$G:$G,'[12]TUNZ Extracted TB'!$A:$A,B207,'[12]TUNZ Extracted TB'!$C:$C,C207)</f>
        <v>#VALUE!</v>
      </c>
      <c r="R207" s="4" t="e">
        <f t="shared" si="4"/>
        <v>#VALUE!</v>
      </c>
    </row>
    <row r="208" spans="1:18" x14ac:dyDescent="0.25">
      <c r="A208" t="s">
        <v>68</v>
      </c>
      <c r="B208">
        <v>7310</v>
      </c>
      <c r="C208">
        <v>147</v>
      </c>
      <c r="D208" t="s">
        <v>58</v>
      </c>
      <c r="E208" t="s">
        <v>59</v>
      </c>
      <c r="F208" s="4" t="e">
        <f>SUMIFS('[1]TUNZ Extracted TB'!$G:$G,'[1]TUNZ Extracted TB'!$A:$A,B208,'[1]TUNZ Extracted TB'!$C:$C,C208)</f>
        <v>#VALUE!</v>
      </c>
      <c r="G208" s="4" t="e">
        <f>SUMIFS('[2]TUNZ Extracted TB'!$G:$G,'[2]TUNZ Extracted TB'!$A:$A,B208,'[2]TUNZ Extracted TB'!$C:$C,C208)</f>
        <v>#VALUE!</v>
      </c>
      <c r="H208" s="4" t="e">
        <f>SUMIFS('[3]TUNZ Extracted TB'!$G:$G,'[3]TUNZ Extracted TB'!$A:$A,B208,'[3]TUNZ Extracted TB'!$C:$C,C208)</f>
        <v>#VALUE!</v>
      </c>
      <c r="I208" s="4" t="e">
        <f>SUMIFS('[4]TUNZ Extracted TB'!$G:$G,'[4]TUNZ Extracted TB'!$A:$A,B208,'[4]TUNZ Extracted TB'!$C:$C,C208)</f>
        <v>#VALUE!</v>
      </c>
      <c r="J208" s="4" t="e">
        <f>SUMIFS('[5]TUNZ Extracted TB'!$G:$G,'[5]TUNZ Extracted TB'!$A:$A,B208,'[5]TUNZ Extracted TB'!$C:$C,C208)</f>
        <v>#VALUE!</v>
      </c>
      <c r="K208" s="4" t="e">
        <f>SUMIFS('[6]TUNZ Extracted TB'!$G:$G,'[6]TUNZ Extracted TB'!$A:$A,B208,'[6]TUNZ Extracted TB'!$C:$C,C208)</f>
        <v>#VALUE!</v>
      </c>
      <c r="L208" s="4" t="e">
        <f>SUMIFS('[7]TUNZ Extracted TB'!$G:$G,'[7]TUNZ Extracted TB'!$A:$A,B208,'[7]TUNZ Extracted TB'!$C:$C,C208)</f>
        <v>#VALUE!</v>
      </c>
      <c r="M208" s="4" t="e">
        <f>SUMIFS('[8]TUNZ Extracted TB'!$G:$G,'[8]TUNZ Extracted TB'!$A:$A,B208,'[8]TUNZ Extracted TB'!$C:$C,C208)</f>
        <v>#VALUE!</v>
      </c>
      <c r="N208" s="4" t="e">
        <f>SUMIFS('[9]TUNZ Extracted TB'!$G:$G,'[9]TUNZ Extracted TB'!$A:$A,B208,'[9]TUNZ Extracted TB'!$C:$C,C208)</f>
        <v>#VALUE!</v>
      </c>
      <c r="O208" s="4" t="e">
        <f>SUMIFS('[10]TUNZ Extracted TB'!$G:$G,'[10]TUNZ Extracted TB'!$A:$A,B208,'[10]TUNZ Extracted TB'!$C:$C,C208)</f>
        <v>#VALUE!</v>
      </c>
      <c r="P208" s="4" t="e">
        <f>SUMIFS('[11]TUNZ Extracted TB'!$G:$G,'[11]TUNZ Extracted TB'!$A:$A,B208,'[11]TUNZ Extracted TB'!$C:$C,C208)</f>
        <v>#VALUE!</v>
      </c>
      <c r="Q208" s="4" t="e">
        <f>SUMIFS('[12]TUNZ Extracted TB'!$G:$G,'[12]TUNZ Extracted TB'!$A:$A,B208,'[12]TUNZ Extracted TB'!$C:$C,C208)</f>
        <v>#VALUE!</v>
      </c>
      <c r="R208" s="4" t="e">
        <f t="shared" si="4"/>
        <v>#VALUE!</v>
      </c>
    </row>
    <row r="209" spans="1:18" x14ac:dyDescent="0.25">
      <c r="A209" t="s">
        <v>68</v>
      </c>
      <c r="B209">
        <v>7310</v>
      </c>
      <c r="C209">
        <v>150</v>
      </c>
      <c r="D209" t="s">
        <v>62</v>
      </c>
      <c r="E209" t="s">
        <v>63</v>
      </c>
      <c r="F209" s="4" t="e">
        <f>SUMIFS('[1]TUNZ Extracted TB'!$G:$G,'[1]TUNZ Extracted TB'!$A:$A,B209,'[1]TUNZ Extracted TB'!$C:$C,C209)</f>
        <v>#VALUE!</v>
      </c>
      <c r="G209" s="4" t="e">
        <f>SUMIFS('[2]TUNZ Extracted TB'!$G:$G,'[2]TUNZ Extracted TB'!$A:$A,B209,'[2]TUNZ Extracted TB'!$C:$C,C209)</f>
        <v>#VALUE!</v>
      </c>
      <c r="H209" s="4" t="e">
        <f>SUMIFS('[3]TUNZ Extracted TB'!$G:$G,'[3]TUNZ Extracted TB'!$A:$A,B209,'[3]TUNZ Extracted TB'!$C:$C,C209)</f>
        <v>#VALUE!</v>
      </c>
      <c r="I209" s="4" t="e">
        <f>SUMIFS('[4]TUNZ Extracted TB'!$G:$G,'[4]TUNZ Extracted TB'!$A:$A,B209,'[4]TUNZ Extracted TB'!$C:$C,C209)</f>
        <v>#VALUE!</v>
      </c>
      <c r="J209" s="4" t="e">
        <f>SUMIFS('[5]TUNZ Extracted TB'!$G:$G,'[5]TUNZ Extracted TB'!$A:$A,B209,'[5]TUNZ Extracted TB'!$C:$C,C209)</f>
        <v>#VALUE!</v>
      </c>
      <c r="K209" s="4" t="e">
        <f>SUMIFS('[6]TUNZ Extracted TB'!$G:$G,'[6]TUNZ Extracted TB'!$A:$A,B209,'[6]TUNZ Extracted TB'!$C:$C,C209)</f>
        <v>#VALUE!</v>
      </c>
      <c r="L209" s="4" t="e">
        <f>SUMIFS('[7]TUNZ Extracted TB'!$G:$G,'[7]TUNZ Extracted TB'!$A:$A,B209,'[7]TUNZ Extracted TB'!$C:$C,C209)</f>
        <v>#VALUE!</v>
      </c>
      <c r="M209" s="4" t="e">
        <f>SUMIFS('[8]TUNZ Extracted TB'!$G:$G,'[8]TUNZ Extracted TB'!$A:$A,B209,'[8]TUNZ Extracted TB'!$C:$C,C209)</f>
        <v>#VALUE!</v>
      </c>
      <c r="N209" s="4" t="e">
        <f>SUMIFS('[9]TUNZ Extracted TB'!$G:$G,'[9]TUNZ Extracted TB'!$A:$A,B209,'[9]TUNZ Extracted TB'!$C:$C,C209)</f>
        <v>#VALUE!</v>
      </c>
      <c r="O209" s="4" t="e">
        <f>SUMIFS('[10]TUNZ Extracted TB'!$G:$G,'[10]TUNZ Extracted TB'!$A:$A,B209,'[10]TUNZ Extracted TB'!$C:$C,C209)</f>
        <v>#VALUE!</v>
      </c>
      <c r="P209" s="4" t="e">
        <f>SUMIFS('[11]TUNZ Extracted TB'!$G:$G,'[11]TUNZ Extracted TB'!$A:$A,B209,'[11]TUNZ Extracted TB'!$C:$C,C209)</f>
        <v>#VALUE!</v>
      </c>
      <c r="Q209" s="4" t="e">
        <f>SUMIFS('[12]TUNZ Extracted TB'!$G:$G,'[12]TUNZ Extracted TB'!$A:$A,B209,'[12]TUNZ Extracted TB'!$C:$C,C209)</f>
        <v>#VALUE!</v>
      </c>
      <c r="R209" s="4" t="e">
        <f t="shared" si="4"/>
        <v>#VALUE!</v>
      </c>
    </row>
    <row r="210" spans="1:18" x14ac:dyDescent="0.25">
      <c r="A210" t="s">
        <v>68</v>
      </c>
      <c r="B210">
        <v>7310</v>
      </c>
      <c r="C210">
        <v>160</v>
      </c>
      <c r="D210" t="s">
        <v>58</v>
      </c>
      <c r="E210" t="s">
        <v>59</v>
      </c>
      <c r="F210" s="4" t="e">
        <f>SUMIFS('[1]TUNZ Extracted TB'!$G:$G,'[1]TUNZ Extracted TB'!$A:$A,B210,'[1]TUNZ Extracted TB'!$C:$C,C210)</f>
        <v>#VALUE!</v>
      </c>
      <c r="G210" s="4" t="e">
        <f>SUMIFS('[2]TUNZ Extracted TB'!$G:$G,'[2]TUNZ Extracted TB'!$A:$A,B210,'[2]TUNZ Extracted TB'!$C:$C,C210)</f>
        <v>#VALUE!</v>
      </c>
      <c r="H210" s="4" t="e">
        <f>SUMIFS('[3]TUNZ Extracted TB'!$G:$G,'[3]TUNZ Extracted TB'!$A:$A,B210,'[3]TUNZ Extracted TB'!$C:$C,C210)</f>
        <v>#VALUE!</v>
      </c>
      <c r="I210" s="4" t="e">
        <f>SUMIFS('[4]TUNZ Extracted TB'!$G:$G,'[4]TUNZ Extracted TB'!$A:$A,B210,'[4]TUNZ Extracted TB'!$C:$C,C210)</f>
        <v>#VALUE!</v>
      </c>
      <c r="J210" s="4" t="e">
        <f>SUMIFS('[5]TUNZ Extracted TB'!$G:$G,'[5]TUNZ Extracted TB'!$A:$A,B210,'[5]TUNZ Extracted TB'!$C:$C,C210)</f>
        <v>#VALUE!</v>
      </c>
      <c r="K210" s="4" t="e">
        <f>SUMIFS('[6]TUNZ Extracted TB'!$G:$G,'[6]TUNZ Extracted TB'!$A:$A,B210,'[6]TUNZ Extracted TB'!$C:$C,C210)</f>
        <v>#VALUE!</v>
      </c>
      <c r="L210" s="4" t="e">
        <f>SUMIFS('[7]TUNZ Extracted TB'!$G:$G,'[7]TUNZ Extracted TB'!$A:$A,B210,'[7]TUNZ Extracted TB'!$C:$C,C210)</f>
        <v>#VALUE!</v>
      </c>
      <c r="M210" s="4" t="e">
        <f>SUMIFS('[8]TUNZ Extracted TB'!$G:$G,'[8]TUNZ Extracted TB'!$A:$A,B210,'[8]TUNZ Extracted TB'!$C:$C,C210)</f>
        <v>#VALUE!</v>
      </c>
      <c r="N210" s="4" t="e">
        <f>SUMIFS('[9]TUNZ Extracted TB'!$G:$G,'[9]TUNZ Extracted TB'!$A:$A,B210,'[9]TUNZ Extracted TB'!$C:$C,C210)</f>
        <v>#VALUE!</v>
      </c>
      <c r="O210" s="4" t="e">
        <f>SUMIFS('[10]TUNZ Extracted TB'!$G:$G,'[10]TUNZ Extracted TB'!$A:$A,B210,'[10]TUNZ Extracted TB'!$C:$C,C210)</f>
        <v>#VALUE!</v>
      </c>
      <c r="P210" s="4" t="e">
        <f>SUMIFS('[11]TUNZ Extracted TB'!$G:$G,'[11]TUNZ Extracted TB'!$A:$A,B210,'[11]TUNZ Extracted TB'!$C:$C,C210)</f>
        <v>#VALUE!</v>
      </c>
      <c r="Q210" s="4" t="e">
        <f>SUMIFS('[12]TUNZ Extracted TB'!$G:$G,'[12]TUNZ Extracted TB'!$A:$A,B210,'[12]TUNZ Extracted TB'!$C:$C,C210)</f>
        <v>#VALUE!</v>
      </c>
      <c r="R210" s="4" t="e">
        <f t="shared" si="4"/>
        <v>#VALUE!</v>
      </c>
    </row>
    <row r="211" spans="1:18" x14ac:dyDescent="0.25">
      <c r="A211" t="s">
        <v>68</v>
      </c>
      <c r="B211">
        <v>7310</v>
      </c>
      <c r="C211">
        <v>170</v>
      </c>
      <c r="D211" t="s">
        <v>58</v>
      </c>
      <c r="E211" t="s">
        <v>59</v>
      </c>
      <c r="F211" s="4" t="e">
        <f>SUMIFS('[1]TUNZ Extracted TB'!$G:$G,'[1]TUNZ Extracted TB'!$A:$A,B211,'[1]TUNZ Extracted TB'!$C:$C,C211)</f>
        <v>#VALUE!</v>
      </c>
      <c r="G211" s="4" t="e">
        <f>SUMIFS('[2]TUNZ Extracted TB'!$G:$G,'[2]TUNZ Extracted TB'!$A:$A,B211,'[2]TUNZ Extracted TB'!$C:$C,C211)</f>
        <v>#VALUE!</v>
      </c>
      <c r="H211" s="4" t="e">
        <f>SUMIFS('[3]TUNZ Extracted TB'!$G:$G,'[3]TUNZ Extracted TB'!$A:$A,B211,'[3]TUNZ Extracted TB'!$C:$C,C211)</f>
        <v>#VALUE!</v>
      </c>
      <c r="I211" s="4" t="e">
        <f>SUMIFS('[4]TUNZ Extracted TB'!$G:$G,'[4]TUNZ Extracted TB'!$A:$A,B211,'[4]TUNZ Extracted TB'!$C:$C,C211)</f>
        <v>#VALUE!</v>
      </c>
      <c r="J211" s="4" t="e">
        <f>SUMIFS('[5]TUNZ Extracted TB'!$G:$G,'[5]TUNZ Extracted TB'!$A:$A,B211,'[5]TUNZ Extracted TB'!$C:$C,C211)</f>
        <v>#VALUE!</v>
      </c>
      <c r="K211" s="4" t="e">
        <f>SUMIFS('[6]TUNZ Extracted TB'!$G:$G,'[6]TUNZ Extracted TB'!$A:$A,B211,'[6]TUNZ Extracted TB'!$C:$C,C211)</f>
        <v>#VALUE!</v>
      </c>
      <c r="L211" s="4" t="e">
        <f>SUMIFS('[7]TUNZ Extracted TB'!$G:$G,'[7]TUNZ Extracted TB'!$A:$A,B211,'[7]TUNZ Extracted TB'!$C:$C,C211)</f>
        <v>#VALUE!</v>
      </c>
      <c r="M211" s="4" t="e">
        <f>SUMIFS('[8]TUNZ Extracted TB'!$G:$G,'[8]TUNZ Extracted TB'!$A:$A,B211,'[8]TUNZ Extracted TB'!$C:$C,C211)</f>
        <v>#VALUE!</v>
      </c>
      <c r="N211" s="4" t="e">
        <f>SUMIFS('[9]TUNZ Extracted TB'!$G:$G,'[9]TUNZ Extracted TB'!$A:$A,B211,'[9]TUNZ Extracted TB'!$C:$C,C211)</f>
        <v>#VALUE!</v>
      </c>
      <c r="O211" s="4" t="e">
        <f>SUMIFS('[10]TUNZ Extracted TB'!$G:$G,'[10]TUNZ Extracted TB'!$A:$A,B211,'[10]TUNZ Extracted TB'!$C:$C,C211)</f>
        <v>#VALUE!</v>
      </c>
      <c r="P211" s="4" t="e">
        <f>SUMIFS('[11]TUNZ Extracted TB'!$G:$G,'[11]TUNZ Extracted TB'!$A:$A,B211,'[11]TUNZ Extracted TB'!$C:$C,C211)</f>
        <v>#VALUE!</v>
      </c>
      <c r="Q211" s="4" t="e">
        <f>SUMIFS('[12]TUNZ Extracted TB'!$G:$G,'[12]TUNZ Extracted TB'!$A:$A,B211,'[12]TUNZ Extracted TB'!$C:$C,C211)</f>
        <v>#VALUE!</v>
      </c>
      <c r="R211" s="4" t="e">
        <f t="shared" si="4"/>
        <v>#VALUE!</v>
      </c>
    </row>
    <row r="212" spans="1:18" x14ac:dyDescent="0.25">
      <c r="A212" t="s">
        <v>68</v>
      </c>
      <c r="B212">
        <v>7310</v>
      </c>
      <c r="C212">
        <v>190</v>
      </c>
      <c r="D212" t="s">
        <v>58</v>
      </c>
      <c r="E212" t="s">
        <v>59</v>
      </c>
      <c r="F212" s="4" t="e">
        <f>SUMIFS('[1]TUNZ Extracted TB'!$G:$G,'[1]TUNZ Extracted TB'!$A:$A,B212,'[1]TUNZ Extracted TB'!$C:$C,C212)</f>
        <v>#VALUE!</v>
      </c>
      <c r="G212" s="4" t="e">
        <f>SUMIFS('[2]TUNZ Extracted TB'!$G:$G,'[2]TUNZ Extracted TB'!$A:$A,B212,'[2]TUNZ Extracted TB'!$C:$C,C212)</f>
        <v>#VALUE!</v>
      </c>
      <c r="H212" s="4" t="e">
        <f>SUMIFS('[3]TUNZ Extracted TB'!$G:$G,'[3]TUNZ Extracted TB'!$A:$A,B212,'[3]TUNZ Extracted TB'!$C:$C,C212)</f>
        <v>#VALUE!</v>
      </c>
      <c r="I212" s="4" t="e">
        <f>SUMIFS('[4]TUNZ Extracted TB'!$G:$G,'[4]TUNZ Extracted TB'!$A:$A,B212,'[4]TUNZ Extracted TB'!$C:$C,C212)</f>
        <v>#VALUE!</v>
      </c>
      <c r="J212" s="4" t="e">
        <f>SUMIFS('[5]TUNZ Extracted TB'!$G:$G,'[5]TUNZ Extracted TB'!$A:$A,B212,'[5]TUNZ Extracted TB'!$C:$C,C212)</f>
        <v>#VALUE!</v>
      </c>
      <c r="K212" s="4" t="e">
        <f>SUMIFS('[6]TUNZ Extracted TB'!$G:$G,'[6]TUNZ Extracted TB'!$A:$A,B212,'[6]TUNZ Extracted TB'!$C:$C,C212)</f>
        <v>#VALUE!</v>
      </c>
      <c r="L212" s="4" t="e">
        <f>SUMIFS('[7]TUNZ Extracted TB'!$G:$G,'[7]TUNZ Extracted TB'!$A:$A,B212,'[7]TUNZ Extracted TB'!$C:$C,C212)</f>
        <v>#VALUE!</v>
      </c>
      <c r="M212" s="4" t="e">
        <f>SUMIFS('[8]TUNZ Extracted TB'!$G:$G,'[8]TUNZ Extracted TB'!$A:$A,B212,'[8]TUNZ Extracted TB'!$C:$C,C212)</f>
        <v>#VALUE!</v>
      </c>
      <c r="N212" s="4" t="e">
        <f>SUMIFS('[9]TUNZ Extracted TB'!$G:$G,'[9]TUNZ Extracted TB'!$A:$A,B212,'[9]TUNZ Extracted TB'!$C:$C,C212)</f>
        <v>#VALUE!</v>
      </c>
      <c r="O212" s="4" t="e">
        <f>SUMIFS('[10]TUNZ Extracted TB'!$G:$G,'[10]TUNZ Extracted TB'!$A:$A,B212,'[10]TUNZ Extracted TB'!$C:$C,C212)</f>
        <v>#VALUE!</v>
      </c>
      <c r="P212" s="4" t="e">
        <f>SUMIFS('[11]TUNZ Extracted TB'!$G:$G,'[11]TUNZ Extracted TB'!$A:$A,B212,'[11]TUNZ Extracted TB'!$C:$C,C212)</f>
        <v>#VALUE!</v>
      </c>
      <c r="Q212" s="4" t="e">
        <f>SUMIFS('[12]TUNZ Extracted TB'!$G:$G,'[12]TUNZ Extracted TB'!$A:$A,B212,'[12]TUNZ Extracted TB'!$C:$C,C212)</f>
        <v>#VALUE!</v>
      </c>
      <c r="R212" s="4" t="e">
        <f t="shared" si="4"/>
        <v>#VALUE!</v>
      </c>
    </row>
    <row r="213" spans="1:18" x14ac:dyDescent="0.25">
      <c r="A213" t="s">
        <v>68</v>
      </c>
      <c r="B213">
        <v>7310</v>
      </c>
      <c r="C213">
        <v>210</v>
      </c>
      <c r="D213" t="s">
        <v>58</v>
      </c>
      <c r="E213" t="s">
        <v>59</v>
      </c>
      <c r="F213" s="4" t="e">
        <f>SUMIFS('[1]TUNZ Extracted TB'!$G:$G,'[1]TUNZ Extracted TB'!$A:$A,B213,'[1]TUNZ Extracted TB'!$C:$C,C213)</f>
        <v>#VALUE!</v>
      </c>
      <c r="G213" s="4" t="e">
        <f>SUMIFS('[2]TUNZ Extracted TB'!$G:$G,'[2]TUNZ Extracted TB'!$A:$A,B213,'[2]TUNZ Extracted TB'!$C:$C,C213)</f>
        <v>#VALUE!</v>
      </c>
      <c r="H213" s="4" t="e">
        <f>SUMIFS('[3]TUNZ Extracted TB'!$G:$G,'[3]TUNZ Extracted TB'!$A:$A,B213,'[3]TUNZ Extracted TB'!$C:$C,C213)</f>
        <v>#VALUE!</v>
      </c>
      <c r="I213" s="4" t="e">
        <f>SUMIFS('[4]TUNZ Extracted TB'!$G:$G,'[4]TUNZ Extracted TB'!$A:$A,B213,'[4]TUNZ Extracted TB'!$C:$C,C213)</f>
        <v>#VALUE!</v>
      </c>
      <c r="J213" s="4" t="e">
        <f>SUMIFS('[5]TUNZ Extracted TB'!$G:$G,'[5]TUNZ Extracted TB'!$A:$A,B213,'[5]TUNZ Extracted TB'!$C:$C,C213)</f>
        <v>#VALUE!</v>
      </c>
      <c r="K213" s="4" t="e">
        <f>SUMIFS('[6]TUNZ Extracted TB'!$G:$G,'[6]TUNZ Extracted TB'!$A:$A,B213,'[6]TUNZ Extracted TB'!$C:$C,C213)</f>
        <v>#VALUE!</v>
      </c>
      <c r="L213" s="4" t="e">
        <f>SUMIFS('[7]TUNZ Extracted TB'!$G:$G,'[7]TUNZ Extracted TB'!$A:$A,B213,'[7]TUNZ Extracted TB'!$C:$C,C213)</f>
        <v>#VALUE!</v>
      </c>
      <c r="M213" s="4" t="e">
        <f>SUMIFS('[8]TUNZ Extracted TB'!$G:$G,'[8]TUNZ Extracted TB'!$A:$A,B213,'[8]TUNZ Extracted TB'!$C:$C,C213)</f>
        <v>#VALUE!</v>
      </c>
      <c r="N213" s="4" t="e">
        <f>SUMIFS('[9]TUNZ Extracted TB'!$G:$G,'[9]TUNZ Extracted TB'!$A:$A,B213,'[9]TUNZ Extracted TB'!$C:$C,C213)</f>
        <v>#VALUE!</v>
      </c>
      <c r="O213" s="4" t="e">
        <f>SUMIFS('[10]TUNZ Extracted TB'!$G:$G,'[10]TUNZ Extracted TB'!$A:$A,B213,'[10]TUNZ Extracted TB'!$C:$C,C213)</f>
        <v>#VALUE!</v>
      </c>
      <c r="P213" s="4" t="e">
        <f>SUMIFS('[11]TUNZ Extracted TB'!$G:$G,'[11]TUNZ Extracted TB'!$A:$A,B213,'[11]TUNZ Extracted TB'!$C:$C,C213)</f>
        <v>#VALUE!</v>
      </c>
      <c r="Q213" s="4" t="e">
        <f>SUMIFS('[12]TUNZ Extracted TB'!$G:$G,'[12]TUNZ Extracted TB'!$A:$A,B213,'[12]TUNZ Extracted TB'!$C:$C,C213)</f>
        <v>#VALUE!</v>
      </c>
      <c r="R213" s="4" t="e">
        <f t="shared" si="4"/>
        <v>#VALUE!</v>
      </c>
    </row>
    <row r="214" spans="1:18" x14ac:dyDescent="0.25">
      <c r="A214" t="s">
        <v>68</v>
      </c>
      <c r="B214">
        <v>7310</v>
      </c>
      <c r="C214">
        <v>220</v>
      </c>
      <c r="D214" t="s">
        <v>58</v>
      </c>
      <c r="E214" t="s">
        <v>59</v>
      </c>
      <c r="F214" s="4" t="e">
        <f>SUMIFS('[1]TUNZ Extracted TB'!$G:$G,'[1]TUNZ Extracted TB'!$A:$A,B214,'[1]TUNZ Extracted TB'!$C:$C,C214)</f>
        <v>#VALUE!</v>
      </c>
      <c r="G214" s="4" t="e">
        <f>SUMIFS('[2]TUNZ Extracted TB'!$G:$G,'[2]TUNZ Extracted TB'!$A:$A,B214,'[2]TUNZ Extracted TB'!$C:$C,C214)</f>
        <v>#VALUE!</v>
      </c>
      <c r="H214" s="4" t="e">
        <f>SUMIFS('[3]TUNZ Extracted TB'!$G:$G,'[3]TUNZ Extracted TB'!$A:$A,B214,'[3]TUNZ Extracted TB'!$C:$C,C214)</f>
        <v>#VALUE!</v>
      </c>
      <c r="I214" s="4" t="e">
        <f>SUMIFS('[4]TUNZ Extracted TB'!$G:$G,'[4]TUNZ Extracted TB'!$A:$A,B214,'[4]TUNZ Extracted TB'!$C:$C,C214)</f>
        <v>#VALUE!</v>
      </c>
      <c r="J214" s="4" t="e">
        <f>SUMIFS('[5]TUNZ Extracted TB'!$G:$G,'[5]TUNZ Extracted TB'!$A:$A,B214,'[5]TUNZ Extracted TB'!$C:$C,C214)</f>
        <v>#VALUE!</v>
      </c>
      <c r="K214" s="4" t="e">
        <f>SUMIFS('[6]TUNZ Extracted TB'!$G:$G,'[6]TUNZ Extracted TB'!$A:$A,B214,'[6]TUNZ Extracted TB'!$C:$C,C214)</f>
        <v>#VALUE!</v>
      </c>
      <c r="L214" s="4" t="e">
        <f>SUMIFS('[7]TUNZ Extracted TB'!$G:$G,'[7]TUNZ Extracted TB'!$A:$A,B214,'[7]TUNZ Extracted TB'!$C:$C,C214)</f>
        <v>#VALUE!</v>
      </c>
      <c r="M214" s="4" t="e">
        <f>SUMIFS('[8]TUNZ Extracted TB'!$G:$G,'[8]TUNZ Extracted TB'!$A:$A,B214,'[8]TUNZ Extracted TB'!$C:$C,C214)</f>
        <v>#VALUE!</v>
      </c>
      <c r="N214" s="4" t="e">
        <f>SUMIFS('[9]TUNZ Extracted TB'!$G:$G,'[9]TUNZ Extracted TB'!$A:$A,B214,'[9]TUNZ Extracted TB'!$C:$C,C214)</f>
        <v>#VALUE!</v>
      </c>
      <c r="O214" s="4" t="e">
        <f>SUMIFS('[10]TUNZ Extracted TB'!$G:$G,'[10]TUNZ Extracted TB'!$A:$A,B214,'[10]TUNZ Extracted TB'!$C:$C,C214)</f>
        <v>#VALUE!</v>
      </c>
      <c r="P214" s="4" t="e">
        <f>SUMIFS('[11]TUNZ Extracted TB'!$G:$G,'[11]TUNZ Extracted TB'!$A:$A,B214,'[11]TUNZ Extracted TB'!$C:$C,C214)</f>
        <v>#VALUE!</v>
      </c>
      <c r="Q214" s="4" t="e">
        <f>SUMIFS('[12]TUNZ Extracted TB'!$G:$G,'[12]TUNZ Extracted TB'!$A:$A,B214,'[12]TUNZ Extracted TB'!$C:$C,C214)</f>
        <v>#VALUE!</v>
      </c>
      <c r="R214" s="4" t="e">
        <f t="shared" si="4"/>
        <v>#VALUE!</v>
      </c>
    </row>
    <row r="215" spans="1:18" x14ac:dyDescent="0.25">
      <c r="A215" t="s">
        <v>68</v>
      </c>
      <c r="B215">
        <v>7310</v>
      </c>
      <c r="C215">
        <v>230</v>
      </c>
      <c r="D215" t="s">
        <v>58</v>
      </c>
      <c r="E215" t="s">
        <v>59</v>
      </c>
      <c r="F215" s="4" t="e">
        <f>SUMIFS('[1]TUNZ Extracted TB'!$G:$G,'[1]TUNZ Extracted TB'!$A:$A,B215,'[1]TUNZ Extracted TB'!$C:$C,C215)</f>
        <v>#VALUE!</v>
      </c>
      <c r="G215" s="4" t="e">
        <f>SUMIFS('[2]TUNZ Extracted TB'!$G:$G,'[2]TUNZ Extracted TB'!$A:$A,B215,'[2]TUNZ Extracted TB'!$C:$C,C215)</f>
        <v>#VALUE!</v>
      </c>
      <c r="H215" s="4" t="e">
        <f>SUMIFS('[3]TUNZ Extracted TB'!$G:$G,'[3]TUNZ Extracted TB'!$A:$A,B215,'[3]TUNZ Extracted TB'!$C:$C,C215)</f>
        <v>#VALUE!</v>
      </c>
      <c r="I215" s="4" t="e">
        <f>SUMIFS('[4]TUNZ Extracted TB'!$G:$G,'[4]TUNZ Extracted TB'!$A:$A,B215,'[4]TUNZ Extracted TB'!$C:$C,C215)</f>
        <v>#VALUE!</v>
      </c>
      <c r="J215" s="4" t="e">
        <f>SUMIFS('[5]TUNZ Extracted TB'!$G:$G,'[5]TUNZ Extracted TB'!$A:$A,B215,'[5]TUNZ Extracted TB'!$C:$C,C215)</f>
        <v>#VALUE!</v>
      </c>
      <c r="K215" s="4" t="e">
        <f>SUMIFS('[6]TUNZ Extracted TB'!$G:$G,'[6]TUNZ Extracted TB'!$A:$A,B215,'[6]TUNZ Extracted TB'!$C:$C,C215)</f>
        <v>#VALUE!</v>
      </c>
      <c r="L215" s="4" t="e">
        <f>SUMIFS('[7]TUNZ Extracted TB'!$G:$G,'[7]TUNZ Extracted TB'!$A:$A,B215,'[7]TUNZ Extracted TB'!$C:$C,C215)</f>
        <v>#VALUE!</v>
      </c>
      <c r="M215" s="4" t="e">
        <f>SUMIFS('[8]TUNZ Extracted TB'!$G:$G,'[8]TUNZ Extracted TB'!$A:$A,B215,'[8]TUNZ Extracted TB'!$C:$C,C215)</f>
        <v>#VALUE!</v>
      </c>
      <c r="N215" s="4" t="e">
        <f>SUMIFS('[9]TUNZ Extracted TB'!$G:$G,'[9]TUNZ Extracted TB'!$A:$A,B215,'[9]TUNZ Extracted TB'!$C:$C,C215)</f>
        <v>#VALUE!</v>
      </c>
      <c r="O215" s="4" t="e">
        <f>SUMIFS('[10]TUNZ Extracted TB'!$G:$G,'[10]TUNZ Extracted TB'!$A:$A,B215,'[10]TUNZ Extracted TB'!$C:$C,C215)</f>
        <v>#VALUE!</v>
      </c>
      <c r="P215" s="4" t="e">
        <f>SUMIFS('[11]TUNZ Extracted TB'!$G:$G,'[11]TUNZ Extracted TB'!$A:$A,B215,'[11]TUNZ Extracted TB'!$C:$C,C215)</f>
        <v>#VALUE!</v>
      </c>
      <c r="Q215" s="4" t="e">
        <f>SUMIFS('[12]TUNZ Extracted TB'!$G:$G,'[12]TUNZ Extracted TB'!$A:$A,B215,'[12]TUNZ Extracted TB'!$C:$C,C215)</f>
        <v>#VALUE!</v>
      </c>
      <c r="R215" s="4" t="e">
        <f t="shared" si="4"/>
        <v>#VALUE!</v>
      </c>
    </row>
    <row r="216" spans="1:18" x14ac:dyDescent="0.25">
      <c r="A216" t="s">
        <v>68</v>
      </c>
      <c r="B216">
        <v>7310</v>
      </c>
      <c r="C216">
        <v>240</v>
      </c>
      <c r="D216" t="s">
        <v>58</v>
      </c>
      <c r="E216" t="s">
        <v>59</v>
      </c>
      <c r="F216" s="4" t="e">
        <f>SUMIFS('[1]TUNZ Extracted TB'!$G:$G,'[1]TUNZ Extracted TB'!$A:$A,B216,'[1]TUNZ Extracted TB'!$C:$C,C216)</f>
        <v>#VALUE!</v>
      </c>
      <c r="G216" s="4" t="e">
        <f>SUMIFS('[2]TUNZ Extracted TB'!$G:$G,'[2]TUNZ Extracted TB'!$A:$A,B216,'[2]TUNZ Extracted TB'!$C:$C,C216)</f>
        <v>#VALUE!</v>
      </c>
      <c r="H216" s="4" t="e">
        <f>SUMIFS('[3]TUNZ Extracted TB'!$G:$G,'[3]TUNZ Extracted TB'!$A:$A,B216,'[3]TUNZ Extracted TB'!$C:$C,C216)</f>
        <v>#VALUE!</v>
      </c>
      <c r="I216" s="4" t="e">
        <f>SUMIFS('[4]TUNZ Extracted TB'!$G:$G,'[4]TUNZ Extracted TB'!$A:$A,B216,'[4]TUNZ Extracted TB'!$C:$C,C216)</f>
        <v>#VALUE!</v>
      </c>
      <c r="J216" s="4" t="e">
        <f>SUMIFS('[5]TUNZ Extracted TB'!$G:$G,'[5]TUNZ Extracted TB'!$A:$A,B216,'[5]TUNZ Extracted TB'!$C:$C,C216)</f>
        <v>#VALUE!</v>
      </c>
      <c r="K216" s="4" t="e">
        <f>SUMIFS('[6]TUNZ Extracted TB'!$G:$G,'[6]TUNZ Extracted TB'!$A:$A,B216,'[6]TUNZ Extracted TB'!$C:$C,C216)</f>
        <v>#VALUE!</v>
      </c>
      <c r="L216" s="4" t="e">
        <f>SUMIFS('[7]TUNZ Extracted TB'!$G:$G,'[7]TUNZ Extracted TB'!$A:$A,B216,'[7]TUNZ Extracted TB'!$C:$C,C216)</f>
        <v>#VALUE!</v>
      </c>
      <c r="M216" s="4" t="e">
        <f>SUMIFS('[8]TUNZ Extracted TB'!$G:$G,'[8]TUNZ Extracted TB'!$A:$A,B216,'[8]TUNZ Extracted TB'!$C:$C,C216)</f>
        <v>#VALUE!</v>
      </c>
      <c r="N216" s="4" t="e">
        <f>SUMIFS('[9]TUNZ Extracted TB'!$G:$G,'[9]TUNZ Extracted TB'!$A:$A,B216,'[9]TUNZ Extracted TB'!$C:$C,C216)</f>
        <v>#VALUE!</v>
      </c>
      <c r="O216" s="4" t="e">
        <f>SUMIFS('[10]TUNZ Extracted TB'!$G:$G,'[10]TUNZ Extracted TB'!$A:$A,B216,'[10]TUNZ Extracted TB'!$C:$C,C216)</f>
        <v>#VALUE!</v>
      </c>
      <c r="P216" s="4" t="e">
        <f>SUMIFS('[11]TUNZ Extracted TB'!$G:$G,'[11]TUNZ Extracted TB'!$A:$A,B216,'[11]TUNZ Extracted TB'!$C:$C,C216)</f>
        <v>#VALUE!</v>
      </c>
      <c r="Q216" s="4" t="e">
        <f>SUMIFS('[12]TUNZ Extracted TB'!$G:$G,'[12]TUNZ Extracted TB'!$A:$A,B216,'[12]TUNZ Extracted TB'!$C:$C,C216)</f>
        <v>#VALUE!</v>
      </c>
      <c r="R216" s="4" t="e">
        <f t="shared" si="4"/>
        <v>#VALUE!</v>
      </c>
    </row>
    <row r="217" spans="1:18" x14ac:dyDescent="0.25">
      <c r="A217" t="s">
        <v>68</v>
      </c>
      <c r="B217">
        <v>7310</v>
      </c>
      <c r="C217">
        <v>260</v>
      </c>
      <c r="D217" t="s">
        <v>58</v>
      </c>
      <c r="E217" t="s">
        <v>59</v>
      </c>
      <c r="F217" s="4" t="e">
        <f>SUMIFS('[1]TUNZ Extracted TB'!$G:$G,'[1]TUNZ Extracted TB'!$A:$A,B217,'[1]TUNZ Extracted TB'!$C:$C,C217)</f>
        <v>#VALUE!</v>
      </c>
      <c r="G217" s="4" t="e">
        <f>SUMIFS('[2]TUNZ Extracted TB'!$G:$G,'[2]TUNZ Extracted TB'!$A:$A,B217,'[2]TUNZ Extracted TB'!$C:$C,C217)</f>
        <v>#VALUE!</v>
      </c>
      <c r="H217" s="4" t="e">
        <f>SUMIFS('[3]TUNZ Extracted TB'!$G:$G,'[3]TUNZ Extracted TB'!$A:$A,B217,'[3]TUNZ Extracted TB'!$C:$C,C217)</f>
        <v>#VALUE!</v>
      </c>
      <c r="I217" s="4" t="e">
        <f>SUMIFS('[4]TUNZ Extracted TB'!$G:$G,'[4]TUNZ Extracted TB'!$A:$A,B217,'[4]TUNZ Extracted TB'!$C:$C,C217)</f>
        <v>#VALUE!</v>
      </c>
      <c r="J217" s="4" t="e">
        <f>SUMIFS('[5]TUNZ Extracted TB'!$G:$G,'[5]TUNZ Extracted TB'!$A:$A,B217,'[5]TUNZ Extracted TB'!$C:$C,C217)</f>
        <v>#VALUE!</v>
      </c>
      <c r="K217" s="4" t="e">
        <f>SUMIFS('[6]TUNZ Extracted TB'!$G:$G,'[6]TUNZ Extracted TB'!$A:$A,B217,'[6]TUNZ Extracted TB'!$C:$C,C217)</f>
        <v>#VALUE!</v>
      </c>
      <c r="L217" s="4" t="e">
        <f>SUMIFS('[7]TUNZ Extracted TB'!$G:$G,'[7]TUNZ Extracted TB'!$A:$A,B217,'[7]TUNZ Extracted TB'!$C:$C,C217)</f>
        <v>#VALUE!</v>
      </c>
      <c r="M217" s="4" t="e">
        <f>SUMIFS('[8]TUNZ Extracted TB'!$G:$G,'[8]TUNZ Extracted TB'!$A:$A,B217,'[8]TUNZ Extracted TB'!$C:$C,C217)</f>
        <v>#VALUE!</v>
      </c>
      <c r="N217" s="4" t="e">
        <f>SUMIFS('[9]TUNZ Extracted TB'!$G:$G,'[9]TUNZ Extracted TB'!$A:$A,B217,'[9]TUNZ Extracted TB'!$C:$C,C217)</f>
        <v>#VALUE!</v>
      </c>
      <c r="O217" s="4" t="e">
        <f>SUMIFS('[10]TUNZ Extracted TB'!$G:$G,'[10]TUNZ Extracted TB'!$A:$A,B217,'[10]TUNZ Extracted TB'!$C:$C,C217)</f>
        <v>#VALUE!</v>
      </c>
      <c r="P217" s="4" t="e">
        <f>SUMIFS('[11]TUNZ Extracted TB'!$G:$G,'[11]TUNZ Extracted TB'!$A:$A,B217,'[11]TUNZ Extracted TB'!$C:$C,C217)</f>
        <v>#VALUE!</v>
      </c>
      <c r="Q217" s="4" t="e">
        <f>SUMIFS('[12]TUNZ Extracted TB'!$G:$G,'[12]TUNZ Extracted TB'!$A:$A,B217,'[12]TUNZ Extracted TB'!$C:$C,C217)</f>
        <v>#VALUE!</v>
      </c>
      <c r="R217" s="4" t="e">
        <f t="shared" si="4"/>
        <v>#VALUE!</v>
      </c>
    </row>
    <row r="218" spans="1:18" x14ac:dyDescent="0.25">
      <c r="A218" t="s">
        <v>68</v>
      </c>
      <c r="B218">
        <v>7310</v>
      </c>
      <c r="C218">
        <v>330</v>
      </c>
      <c r="D218" t="s">
        <v>58</v>
      </c>
      <c r="E218" t="s">
        <v>59</v>
      </c>
      <c r="F218" s="4" t="e">
        <f>SUMIFS('[1]TUNZ Extracted TB'!$G:$G,'[1]TUNZ Extracted TB'!$A:$A,B218,'[1]TUNZ Extracted TB'!$C:$C,C218)</f>
        <v>#VALUE!</v>
      </c>
      <c r="G218" s="4" t="e">
        <f>SUMIFS('[2]TUNZ Extracted TB'!$G:$G,'[2]TUNZ Extracted TB'!$A:$A,B218,'[2]TUNZ Extracted TB'!$C:$C,C218)</f>
        <v>#VALUE!</v>
      </c>
      <c r="H218" s="4" t="e">
        <f>SUMIFS('[3]TUNZ Extracted TB'!$G:$G,'[3]TUNZ Extracted TB'!$A:$A,B218,'[3]TUNZ Extracted TB'!$C:$C,C218)</f>
        <v>#VALUE!</v>
      </c>
      <c r="I218" s="4" t="e">
        <f>SUMIFS('[4]TUNZ Extracted TB'!$G:$G,'[4]TUNZ Extracted TB'!$A:$A,B218,'[4]TUNZ Extracted TB'!$C:$C,C218)</f>
        <v>#VALUE!</v>
      </c>
      <c r="J218" s="4" t="e">
        <f>SUMIFS('[5]TUNZ Extracted TB'!$G:$G,'[5]TUNZ Extracted TB'!$A:$A,B218,'[5]TUNZ Extracted TB'!$C:$C,C218)</f>
        <v>#VALUE!</v>
      </c>
      <c r="K218" s="4" t="e">
        <f>SUMIFS('[6]TUNZ Extracted TB'!$G:$G,'[6]TUNZ Extracted TB'!$A:$A,B218,'[6]TUNZ Extracted TB'!$C:$C,C218)</f>
        <v>#VALUE!</v>
      </c>
      <c r="L218" s="4" t="e">
        <f>SUMIFS('[7]TUNZ Extracted TB'!$G:$G,'[7]TUNZ Extracted TB'!$A:$A,B218,'[7]TUNZ Extracted TB'!$C:$C,C218)</f>
        <v>#VALUE!</v>
      </c>
      <c r="M218" s="4" t="e">
        <f>SUMIFS('[8]TUNZ Extracted TB'!$G:$G,'[8]TUNZ Extracted TB'!$A:$A,B218,'[8]TUNZ Extracted TB'!$C:$C,C218)</f>
        <v>#VALUE!</v>
      </c>
      <c r="N218" s="4" t="e">
        <f>SUMIFS('[9]TUNZ Extracted TB'!$G:$G,'[9]TUNZ Extracted TB'!$A:$A,B218,'[9]TUNZ Extracted TB'!$C:$C,C218)</f>
        <v>#VALUE!</v>
      </c>
      <c r="O218" s="4" t="e">
        <f>SUMIFS('[10]TUNZ Extracted TB'!$G:$G,'[10]TUNZ Extracted TB'!$A:$A,B218,'[10]TUNZ Extracted TB'!$C:$C,C218)</f>
        <v>#VALUE!</v>
      </c>
      <c r="P218" s="4" t="e">
        <f>SUMIFS('[11]TUNZ Extracted TB'!$G:$G,'[11]TUNZ Extracted TB'!$A:$A,B218,'[11]TUNZ Extracted TB'!$C:$C,C218)</f>
        <v>#VALUE!</v>
      </c>
      <c r="Q218" s="4" t="e">
        <f>SUMIFS('[12]TUNZ Extracted TB'!$G:$G,'[12]TUNZ Extracted TB'!$A:$A,B218,'[12]TUNZ Extracted TB'!$C:$C,C218)</f>
        <v>#VALUE!</v>
      </c>
      <c r="R218" s="4" t="e">
        <f t="shared" si="4"/>
        <v>#VALUE!</v>
      </c>
    </row>
    <row r="219" spans="1:18" x14ac:dyDescent="0.25">
      <c r="A219" t="s">
        <v>68</v>
      </c>
      <c r="B219">
        <v>7310</v>
      </c>
      <c r="C219">
        <v>340</v>
      </c>
      <c r="D219" t="s">
        <v>58</v>
      </c>
      <c r="E219" t="s">
        <v>59</v>
      </c>
      <c r="F219" s="4" t="e">
        <f>SUMIFS('[1]TUNZ Extracted TB'!$G:$G,'[1]TUNZ Extracted TB'!$A:$A,B219,'[1]TUNZ Extracted TB'!$C:$C,C219)</f>
        <v>#VALUE!</v>
      </c>
      <c r="G219" s="4" t="e">
        <f>SUMIFS('[2]TUNZ Extracted TB'!$G:$G,'[2]TUNZ Extracted TB'!$A:$A,B219,'[2]TUNZ Extracted TB'!$C:$C,C219)</f>
        <v>#VALUE!</v>
      </c>
      <c r="H219" s="4" t="e">
        <f>SUMIFS('[3]TUNZ Extracted TB'!$G:$G,'[3]TUNZ Extracted TB'!$A:$A,B219,'[3]TUNZ Extracted TB'!$C:$C,C219)</f>
        <v>#VALUE!</v>
      </c>
      <c r="I219" s="4" t="e">
        <f>SUMIFS('[4]TUNZ Extracted TB'!$G:$G,'[4]TUNZ Extracted TB'!$A:$A,B219,'[4]TUNZ Extracted TB'!$C:$C,C219)</f>
        <v>#VALUE!</v>
      </c>
      <c r="J219" s="4" t="e">
        <f>SUMIFS('[5]TUNZ Extracted TB'!$G:$G,'[5]TUNZ Extracted TB'!$A:$A,B219,'[5]TUNZ Extracted TB'!$C:$C,C219)</f>
        <v>#VALUE!</v>
      </c>
      <c r="K219" s="4" t="e">
        <f>SUMIFS('[6]TUNZ Extracted TB'!$G:$G,'[6]TUNZ Extracted TB'!$A:$A,B219,'[6]TUNZ Extracted TB'!$C:$C,C219)</f>
        <v>#VALUE!</v>
      </c>
      <c r="L219" s="4" t="e">
        <f>SUMIFS('[7]TUNZ Extracted TB'!$G:$G,'[7]TUNZ Extracted TB'!$A:$A,B219,'[7]TUNZ Extracted TB'!$C:$C,C219)</f>
        <v>#VALUE!</v>
      </c>
      <c r="M219" s="4" t="e">
        <f>SUMIFS('[8]TUNZ Extracted TB'!$G:$G,'[8]TUNZ Extracted TB'!$A:$A,B219,'[8]TUNZ Extracted TB'!$C:$C,C219)</f>
        <v>#VALUE!</v>
      </c>
      <c r="N219" s="4" t="e">
        <f>SUMIFS('[9]TUNZ Extracted TB'!$G:$G,'[9]TUNZ Extracted TB'!$A:$A,B219,'[9]TUNZ Extracted TB'!$C:$C,C219)</f>
        <v>#VALUE!</v>
      </c>
      <c r="O219" s="4" t="e">
        <f>SUMIFS('[10]TUNZ Extracted TB'!$G:$G,'[10]TUNZ Extracted TB'!$A:$A,B219,'[10]TUNZ Extracted TB'!$C:$C,C219)</f>
        <v>#VALUE!</v>
      </c>
      <c r="P219" s="4" t="e">
        <f>SUMIFS('[11]TUNZ Extracted TB'!$G:$G,'[11]TUNZ Extracted TB'!$A:$A,B219,'[11]TUNZ Extracted TB'!$C:$C,C219)</f>
        <v>#VALUE!</v>
      </c>
      <c r="Q219" s="4" t="e">
        <f>SUMIFS('[12]TUNZ Extracted TB'!$G:$G,'[12]TUNZ Extracted TB'!$A:$A,B219,'[12]TUNZ Extracted TB'!$C:$C,C219)</f>
        <v>#VALUE!</v>
      </c>
      <c r="R219" s="4" t="e">
        <f t="shared" si="4"/>
        <v>#VALUE!</v>
      </c>
    </row>
    <row r="220" spans="1:18" x14ac:dyDescent="0.25">
      <c r="A220" t="s">
        <v>68</v>
      </c>
      <c r="B220">
        <v>7310</v>
      </c>
      <c r="C220">
        <v>430</v>
      </c>
      <c r="D220" t="s">
        <v>58</v>
      </c>
      <c r="E220" t="s">
        <v>59</v>
      </c>
      <c r="F220" s="4" t="e">
        <f>SUMIFS('[1]TUNZ Extracted TB'!$G:$G,'[1]TUNZ Extracted TB'!$A:$A,B220,'[1]TUNZ Extracted TB'!$C:$C,C220)</f>
        <v>#VALUE!</v>
      </c>
      <c r="G220" s="4" t="e">
        <f>SUMIFS('[2]TUNZ Extracted TB'!$G:$G,'[2]TUNZ Extracted TB'!$A:$A,B220,'[2]TUNZ Extracted TB'!$C:$C,C220)</f>
        <v>#VALUE!</v>
      </c>
      <c r="H220" s="4" t="e">
        <f>SUMIFS('[3]TUNZ Extracted TB'!$G:$G,'[3]TUNZ Extracted TB'!$A:$A,B220,'[3]TUNZ Extracted TB'!$C:$C,C220)</f>
        <v>#VALUE!</v>
      </c>
      <c r="I220" s="4" t="e">
        <f>SUMIFS('[4]TUNZ Extracted TB'!$G:$G,'[4]TUNZ Extracted TB'!$A:$A,B220,'[4]TUNZ Extracted TB'!$C:$C,C220)</f>
        <v>#VALUE!</v>
      </c>
      <c r="J220" s="4" t="e">
        <f>SUMIFS('[5]TUNZ Extracted TB'!$G:$G,'[5]TUNZ Extracted TB'!$A:$A,B220,'[5]TUNZ Extracted TB'!$C:$C,C220)</f>
        <v>#VALUE!</v>
      </c>
      <c r="K220" s="4" t="e">
        <f>SUMIFS('[6]TUNZ Extracted TB'!$G:$G,'[6]TUNZ Extracted TB'!$A:$A,B220,'[6]TUNZ Extracted TB'!$C:$C,C220)</f>
        <v>#VALUE!</v>
      </c>
      <c r="L220" s="4" t="e">
        <f>SUMIFS('[7]TUNZ Extracted TB'!$G:$G,'[7]TUNZ Extracted TB'!$A:$A,B220,'[7]TUNZ Extracted TB'!$C:$C,C220)</f>
        <v>#VALUE!</v>
      </c>
      <c r="M220" s="4" t="e">
        <f>SUMIFS('[8]TUNZ Extracted TB'!$G:$G,'[8]TUNZ Extracted TB'!$A:$A,B220,'[8]TUNZ Extracted TB'!$C:$C,C220)</f>
        <v>#VALUE!</v>
      </c>
      <c r="N220" s="4" t="e">
        <f>SUMIFS('[9]TUNZ Extracted TB'!$G:$G,'[9]TUNZ Extracted TB'!$A:$A,B220,'[9]TUNZ Extracted TB'!$C:$C,C220)</f>
        <v>#VALUE!</v>
      </c>
      <c r="O220" s="4" t="e">
        <f>SUMIFS('[10]TUNZ Extracted TB'!$G:$G,'[10]TUNZ Extracted TB'!$A:$A,B220,'[10]TUNZ Extracted TB'!$C:$C,C220)</f>
        <v>#VALUE!</v>
      </c>
      <c r="P220" s="4" t="e">
        <f>SUMIFS('[11]TUNZ Extracted TB'!$G:$G,'[11]TUNZ Extracted TB'!$A:$A,B220,'[11]TUNZ Extracted TB'!$C:$C,C220)</f>
        <v>#VALUE!</v>
      </c>
      <c r="Q220" s="4" t="e">
        <f>SUMIFS('[12]TUNZ Extracted TB'!$G:$G,'[12]TUNZ Extracted TB'!$A:$A,B220,'[12]TUNZ Extracted TB'!$C:$C,C220)</f>
        <v>#VALUE!</v>
      </c>
      <c r="R220" s="4" t="e">
        <f t="shared" si="4"/>
        <v>#VALUE!</v>
      </c>
    </row>
    <row r="221" spans="1:18" x14ac:dyDescent="0.25">
      <c r="A221" t="s">
        <v>68</v>
      </c>
      <c r="B221">
        <v>7310</v>
      </c>
      <c r="C221">
        <v>440</v>
      </c>
      <c r="D221" t="s">
        <v>58</v>
      </c>
      <c r="E221" t="s">
        <v>59</v>
      </c>
      <c r="F221" s="4" t="e">
        <f>SUMIFS('[1]TUNZ Extracted TB'!$G:$G,'[1]TUNZ Extracted TB'!$A:$A,B221,'[1]TUNZ Extracted TB'!$C:$C,C221)</f>
        <v>#VALUE!</v>
      </c>
      <c r="G221" s="4" t="e">
        <f>SUMIFS('[2]TUNZ Extracted TB'!$G:$G,'[2]TUNZ Extracted TB'!$A:$A,B221,'[2]TUNZ Extracted TB'!$C:$C,C221)</f>
        <v>#VALUE!</v>
      </c>
      <c r="H221" s="4" t="e">
        <f>SUMIFS('[3]TUNZ Extracted TB'!$G:$G,'[3]TUNZ Extracted TB'!$A:$A,B221,'[3]TUNZ Extracted TB'!$C:$C,C221)</f>
        <v>#VALUE!</v>
      </c>
      <c r="I221" s="4" t="e">
        <f>SUMIFS('[4]TUNZ Extracted TB'!$G:$G,'[4]TUNZ Extracted TB'!$A:$A,B221,'[4]TUNZ Extracted TB'!$C:$C,C221)</f>
        <v>#VALUE!</v>
      </c>
      <c r="J221" s="4" t="e">
        <f>SUMIFS('[5]TUNZ Extracted TB'!$G:$G,'[5]TUNZ Extracted TB'!$A:$A,B221,'[5]TUNZ Extracted TB'!$C:$C,C221)</f>
        <v>#VALUE!</v>
      </c>
      <c r="K221" s="4" t="e">
        <f>SUMIFS('[6]TUNZ Extracted TB'!$G:$G,'[6]TUNZ Extracted TB'!$A:$A,B221,'[6]TUNZ Extracted TB'!$C:$C,C221)</f>
        <v>#VALUE!</v>
      </c>
      <c r="L221" s="4" t="e">
        <f>SUMIFS('[7]TUNZ Extracted TB'!$G:$G,'[7]TUNZ Extracted TB'!$A:$A,B221,'[7]TUNZ Extracted TB'!$C:$C,C221)</f>
        <v>#VALUE!</v>
      </c>
      <c r="M221" s="4" t="e">
        <f>SUMIFS('[8]TUNZ Extracted TB'!$G:$G,'[8]TUNZ Extracted TB'!$A:$A,B221,'[8]TUNZ Extracted TB'!$C:$C,C221)</f>
        <v>#VALUE!</v>
      </c>
      <c r="N221" s="4" t="e">
        <f>SUMIFS('[9]TUNZ Extracted TB'!$G:$G,'[9]TUNZ Extracted TB'!$A:$A,B221,'[9]TUNZ Extracted TB'!$C:$C,C221)</f>
        <v>#VALUE!</v>
      </c>
      <c r="O221" s="4" t="e">
        <f>SUMIFS('[10]TUNZ Extracted TB'!$G:$G,'[10]TUNZ Extracted TB'!$A:$A,B221,'[10]TUNZ Extracted TB'!$C:$C,C221)</f>
        <v>#VALUE!</v>
      </c>
      <c r="P221" s="4" t="e">
        <f>SUMIFS('[11]TUNZ Extracted TB'!$G:$G,'[11]TUNZ Extracted TB'!$A:$A,B221,'[11]TUNZ Extracted TB'!$C:$C,C221)</f>
        <v>#VALUE!</v>
      </c>
      <c r="Q221" s="4" t="e">
        <f>SUMIFS('[12]TUNZ Extracted TB'!$G:$G,'[12]TUNZ Extracted TB'!$A:$A,B221,'[12]TUNZ Extracted TB'!$C:$C,C221)</f>
        <v>#VALUE!</v>
      </c>
      <c r="R221" s="4" t="e">
        <f t="shared" si="4"/>
        <v>#VALUE!</v>
      </c>
    </row>
    <row r="222" spans="1:18" x14ac:dyDescent="0.25">
      <c r="A222" t="s">
        <v>68</v>
      </c>
      <c r="B222">
        <v>7310</v>
      </c>
      <c r="C222">
        <v>935</v>
      </c>
      <c r="D222" t="s">
        <v>62</v>
      </c>
      <c r="E222" t="s">
        <v>63</v>
      </c>
      <c r="F222" s="4" t="e">
        <f>SUMIFS('[1]TUNZ Extracted TB'!$G:$G,'[1]TUNZ Extracted TB'!$A:$A,B222,'[1]TUNZ Extracted TB'!$C:$C,C222)</f>
        <v>#VALUE!</v>
      </c>
      <c r="G222" s="4" t="e">
        <f>SUMIFS('[2]TUNZ Extracted TB'!$G:$G,'[2]TUNZ Extracted TB'!$A:$A,B222,'[2]TUNZ Extracted TB'!$C:$C,C222)</f>
        <v>#VALUE!</v>
      </c>
      <c r="H222" s="4" t="e">
        <f>SUMIFS('[3]TUNZ Extracted TB'!$G:$G,'[3]TUNZ Extracted TB'!$A:$A,B222,'[3]TUNZ Extracted TB'!$C:$C,C222)</f>
        <v>#VALUE!</v>
      </c>
      <c r="I222" s="4" t="e">
        <f>SUMIFS('[4]TUNZ Extracted TB'!$G:$G,'[4]TUNZ Extracted TB'!$A:$A,B222,'[4]TUNZ Extracted TB'!$C:$C,C222)</f>
        <v>#VALUE!</v>
      </c>
      <c r="J222" s="4" t="e">
        <f>SUMIFS('[5]TUNZ Extracted TB'!$G:$G,'[5]TUNZ Extracted TB'!$A:$A,B222,'[5]TUNZ Extracted TB'!$C:$C,C222)</f>
        <v>#VALUE!</v>
      </c>
      <c r="K222" s="4" t="e">
        <f>SUMIFS('[6]TUNZ Extracted TB'!$G:$G,'[6]TUNZ Extracted TB'!$A:$A,B222,'[6]TUNZ Extracted TB'!$C:$C,C222)</f>
        <v>#VALUE!</v>
      </c>
      <c r="L222" s="4" t="e">
        <f>SUMIFS('[7]TUNZ Extracted TB'!$G:$G,'[7]TUNZ Extracted TB'!$A:$A,B222,'[7]TUNZ Extracted TB'!$C:$C,C222)</f>
        <v>#VALUE!</v>
      </c>
      <c r="M222" s="4" t="e">
        <f>SUMIFS('[8]TUNZ Extracted TB'!$G:$G,'[8]TUNZ Extracted TB'!$A:$A,B222,'[8]TUNZ Extracted TB'!$C:$C,C222)</f>
        <v>#VALUE!</v>
      </c>
      <c r="N222" s="4" t="e">
        <f>SUMIFS('[9]TUNZ Extracted TB'!$G:$G,'[9]TUNZ Extracted TB'!$A:$A,B222,'[9]TUNZ Extracted TB'!$C:$C,C222)</f>
        <v>#VALUE!</v>
      </c>
      <c r="O222" s="4" t="e">
        <f>SUMIFS('[10]TUNZ Extracted TB'!$G:$G,'[10]TUNZ Extracted TB'!$A:$A,B222,'[10]TUNZ Extracted TB'!$C:$C,C222)</f>
        <v>#VALUE!</v>
      </c>
      <c r="P222" s="4" t="e">
        <f>SUMIFS('[11]TUNZ Extracted TB'!$G:$G,'[11]TUNZ Extracted TB'!$A:$A,B222,'[11]TUNZ Extracted TB'!$C:$C,C222)</f>
        <v>#VALUE!</v>
      </c>
      <c r="Q222" s="4" t="e">
        <f>SUMIFS('[12]TUNZ Extracted TB'!$G:$G,'[12]TUNZ Extracted TB'!$A:$A,B222,'[12]TUNZ Extracted TB'!$C:$C,C222)</f>
        <v>#VALUE!</v>
      </c>
      <c r="R222" s="4" t="e">
        <f t="shared" si="4"/>
        <v>#VALUE!</v>
      </c>
    </row>
    <row r="223" spans="1:18" x14ac:dyDescent="0.25">
      <c r="A223" t="s">
        <v>68</v>
      </c>
      <c r="B223">
        <v>7310</v>
      </c>
      <c r="C223">
        <v>936</v>
      </c>
      <c r="D223" t="s">
        <v>62</v>
      </c>
      <c r="E223" t="s">
        <v>63</v>
      </c>
      <c r="F223" s="4" t="e">
        <f>SUMIFS('[1]TUNZ Extracted TB'!$G:$G,'[1]TUNZ Extracted TB'!$A:$A,B223,'[1]TUNZ Extracted TB'!$C:$C,C223)</f>
        <v>#VALUE!</v>
      </c>
      <c r="G223" s="4" t="e">
        <f>SUMIFS('[2]TUNZ Extracted TB'!$G:$G,'[2]TUNZ Extracted TB'!$A:$A,B223,'[2]TUNZ Extracted TB'!$C:$C,C223)</f>
        <v>#VALUE!</v>
      </c>
      <c r="H223" s="4" t="e">
        <f>SUMIFS('[3]TUNZ Extracted TB'!$G:$G,'[3]TUNZ Extracted TB'!$A:$A,B223,'[3]TUNZ Extracted TB'!$C:$C,C223)</f>
        <v>#VALUE!</v>
      </c>
      <c r="I223" s="4" t="e">
        <f>SUMIFS('[4]TUNZ Extracted TB'!$G:$G,'[4]TUNZ Extracted TB'!$A:$A,B223,'[4]TUNZ Extracted TB'!$C:$C,C223)</f>
        <v>#VALUE!</v>
      </c>
      <c r="J223" s="4" t="e">
        <f>SUMIFS('[5]TUNZ Extracted TB'!$G:$G,'[5]TUNZ Extracted TB'!$A:$A,B223,'[5]TUNZ Extracted TB'!$C:$C,C223)</f>
        <v>#VALUE!</v>
      </c>
      <c r="K223" s="4" t="e">
        <f>SUMIFS('[6]TUNZ Extracted TB'!$G:$G,'[6]TUNZ Extracted TB'!$A:$A,B223,'[6]TUNZ Extracted TB'!$C:$C,C223)</f>
        <v>#VALUE!</v>
      </c>
      <c r="L223" s="4" t="e">
        <f>SUMIFS('[7]TUNZ Extracted TB'!$G:$G,'[7]TUNZ Extracted TB'!$A:$A,B223,'[7]TUNZ Extracted TB'!$C:$C,C223)</f>
        <v>#VALUE!</v>
      </c>
      <c r="M223" s="4" t="e">
        <f>SUMIFS('[8]TUNZ Extracted TB'!$G:$G,'[8]TUNZ Extracted TB'!$A:$A,B223,'[8]TUNZ Extracted TB'!$C:$C,C223)</f>
        <v>#VALUE!</v>
      </c>
      <c r="N223" s="4" t="e">
        <f>SUMIFS('[9]TUNZ Extracted TB'!$G:$G,'[9]TUNZ Extracted TB'!$A:$A,B223,'[9]TUNZ Extracted TB'!$C:$C,C223)</f>
        <v>#VALUE!</v>
      </c>
      <c r="O223" s="4" t="e">
        <f>SUMIFS('[10]TUNZ Extracted TB'!$G:$G,'[10]TUNZ Extracted TB'!$A:$A,B223,'[10]TUNZ Extracted TB'!$C:$C,C223)</f>
        <v>#VALUE!</v>
      </c>
      <c r="P223" s="4" t="e">
        <f>SUMIFS('[11]TUNZ Extracted TB'!$G:$G,'[11]TUNZ Extracted TB'!$A:$A,B223,'[11]TUNZ Extracted TB'!$C:$C,C223)</f>
        <v>#VALUE!</v>
      </c>
      <c r="Q223" s="4" t="e">
        <f>SUMIFS('[12]TUNZ Extracted TB'!$G:$G,'[12]TUNZ Extracted TB'!$A:$A,B223,'[12]TUNZ Extracted TB'!$C:$C,C223)</f>
        <v>#VALUE!</v>
      </c>
      <c r="R223" s="4" t="e">
        <f t="shared" si="4"/>
        <v>#VALUE!</v>
      </c>
    </row>
    <row r="224" spans="1:18" x14ac:dyDescent="0.25">
      <c r="A224" t="s">
        <v>69</v>
      </c>
      <c r="B224">
        <v>7453</v>
      </c>
      <c r="C224">
        <v>110</v>
      </c>
      <c r="D224" t="s">
        <v>58</v>
      </c>
      <c r="E224" t="s">
        <v>64</v>
      </c>
      <c r="F224" s="4" t="e">
        <f>SUMIFS('[1]TUNZ Extracted TB'!$G:$G,'[1]TUNZ Extracted TB'!$A:$A,B224,'[1]TUNZ Extracted TB'!$C:$C,C224)</f>
        <v>#VALUE!</v>
      </c>
      <c r="G224" s="4" t="e">
        <f>SUMIFS('[2]TUNZ Extracted TB'!$G:$G,'[2]TUNZ Extracted TB'!$A:$A,B224,'[2]TUNZ Extracted TB'!$C:$C,C224)</f>
        <v>#VALUE!</v>
      </c>
      <c r="H224" s="4" t="e">
        <f>SUMIFS('[3]TUNZ Extracted TB'!$G:$G,'[3]TUNZ Extracted TB'!$A:$A,B224,'[3]TUNZ Extracted TB'!$C:$C,C224)</f>
        <v>#VALUE!</v>
      </c>
      <c r="I224" s="4" t="e">
        <f>SUMIFS('[4]TUNZ Extracted TB'!$G:$G,'[4]TUNZ Extracted TB'!$A:$A,B224,'[4]TUNZ Extracted TB'!$C:$C,C224)</f>
        <v>#VALUE!</v>
      </c>
      <c r="J224" s="4" t="e">
        <f>SUMIFS('[5]TUNZ Extracted TB'!$G:$G,'[5]TUNZ Extracted TB'!$A:$A,B224,'[5]TUNZ Extracted TB'!$C:$C,C224)</f>
        <v>#VALUE!</v>
      </c>
      <c r="K224" s="4" t="e">
        <f>SUMIFS('[6]TUNZ Extracted TB'!$G:$G,'[6]TUNZ Extracted TB'!$A:$A,B224,'[6]TUNZ Extracted TB'!$C:$C,C224)</f>
        <v>#VALUE!</v>
      </c>
      <c r="L224" s="4" t="e">
        <f>SUMIFS('[7]TUNZ Extracted TB'!$G:$G,'[7]TUNZ Extracted TB'!$A:$A,B224,'[7]TUNZ Extracted TB'!$C:$C,C224)</f>
        <v>#VALUE!</v>
      </c>
      <c r="M224" s="4" t="e">
        <f>SUMIFS('[8]TUNZ Extracted TB'!$G:$G,'[8]TUNZ Extracted TB'!$A:$A,B224,'[8]TUNZ Extracted TB'!$C:$C,C224)</f>
        <v>#VALUE!</v>
      </c>
      <c r="N224" s="4" t="e">
        <f>SUMIFS('[9]TUNZ Extracted TB'!$G:$G,'[9]TUNZ Extracted TB'!$A:$A,B224,'[9]TUNZ Extracted TB'!$C:$C,C224)</f>
        <v>#VALUE!</v>
      </c>
      <c r="O224" s="4" t="e">
        <f>SUMIFS('[10]TUNZ Extracted TB'!$G:$G,'[10]TUNZ Extracted TB'!$A:$A,B224,'[10]TUNZ Extracted TB'!$C:$C,C224)</f>
        <v>#VALUE!</v>
      </c>
      <c r="P224" s="4" t="e">
        <f>SUMIFS('[11]TUNZ Extracted TB'!$G:$G,'[11]TUNZ Extracted TB'!$A:$A,B224,'[11]TUNZ Extracted TB'!$C:$C,C224)</f>
        <v>#VALUE!</v>
      </c>
      <c r="Q224" s="4" t="e">
        <f>SUMIFS('[12]TUNZ Extracted TB'!$G:$G,'[12]TUNZ Extracted TB'!$A:$A,B224,'[12]TUNZ Extracted TB'!$C:$C,C224)</f>
        <v>#VALUE!</v>
      </c>
      <c r="R224" s="4" t="e">
        <f t="shared" si="4"/>
        <v>#VALUE!</v>
      </c>
    </row>
    <row r="225" spans="1:18" x14ac:dyDescent="0.25">
      <c r="A225" t="s">
        <v>69</v>
      </c>
      <c r="B225">
        <v>7453</v>
      </c>
      <c r="C225">
        <v>112</v>
      </c>
      <c r="D225" t="s">
        <v>62</v>
      </c>
      <c r="E225" t="s">
        <v>66</v>
      </c>
      <c r="F225" s="4" t="e">
        <f>SUMIFS('[1]TUNZ Extracted TB'!$G:$G,'[1]TUNZ Extracted TB'!$A:$A,B225,'[1]TUNZ Extracted TB'!$C:$C,C225)</f>
        <v>#VALUE!</v>
      </c>
      <c r="G225" s="4" t="e">
        <f>SUMIFS('[2]TUNZ Extracted TB'!$G:$G,'[2]TUNZ Extracted TB'!$A:$A,B225,'[2]TUNZ Extracted TB'!$C:$C,C225)</f>
        <v>#VALUE!</v>
      </c>
      <c r="H225" s="4" t="e">
        <f>SUMIFS('[3]TUNZ Extracted TB'!$G:$G,'[3]TUNZ Extracted TB'!$A:$A,B225,'[3]TUNZ Extracted TB'!$C:$C,C225)</f>
        <v>#VALUE!</v>
      </c>
      <c r="I225" s="4" t="e">
        <f>SUMIFS('[4]TUNZ Extracted TB'!$G:$G,'[4]TUNZ Extracted TB'!$A:$A,B225,'[4]TUNZ Extracted TB'!$C:$C,C225)</f>
        <v>#VALUE!</v>
      </c>
      <c r="J225" s="4" t="e">
        <f>SUMIFS('[5]TUNZ Extracted TB'!$G:$G,'[5]TUNZ Extracted TB'!$A:$A,B225,'[5]TUNZ Extracted TB'!$C:$C,C225)</f>
        <v>#VALUE!</v>
      </c>
      <c r="K225" s="4" t="e">
        <f>SUMIFS('[6]TUNZ Extracted TB'!$G:$G,'[6]TUNZ Extracted TB'!$A:$A,B225,'[6]TUNZ Extracted TB'!$C:$C,C225)</f>
        <v>#VALUE!</v>
      </c>
      <c r="L225" s="4" t="e">
        <f>SUMIFS('[7]TUNZ Extracted TB'!$G:$G,'[7]TUNZ Extracted TB'!$A:$A,B225,'[7]TUNZ Extracted TB'!$C:$C,C225)</f>
        <v>#VALUE!</v>
      </c>
      <c r="M225" s="4" t="e">
        <f>SUMIFS('[8]TUNZ Extracted TB'!$G:$G,'[8]TUNZ Extracted TB'!$A:$A,B225,'[8]TUNZ Extracted TB'!$C:$C,C225)</f>
        <v>#VALUE!</v>
      </c>
      <c r="N225" s="4" t="e">
        <f>SUMIFS('[9]TUNZ Extracted TB'!$G:$G,'[9]TUNZ Extracted TB'!$A:$A,B225,'[9]TUNZ Extracted TB'!$C:$C,C225)</f>
        <v>#VALUE!</v>
      </c>
      <c r="O225" s="4" t="e">
        <f>SUMIFS('[10]TUNZ Extracted TB'!$G:$G,'[10]TUNZ Extracted TB'!$A:$A,B225,'[10]TUNZ Extracted TB'!$C:$C,C225)</f>
        <v>#VALUE!</v>
      </c>
      <c r="P225" s="4" t="e">
        <f>SUMIFS('[11]TUNZ Extracted TB'!$G:$G,'[11]TUNZ Extracted TB'!$A:$A,B225,'[11]TUNZ Extracted TB'!$C:$C,C225)</f>
        <v>#VALUE!</v>
      </c>
      <c r="Q225" s="4" t="e">
        <f>SUMIFS('[12]TUNZ Extracted TB'!$G:$G,'[12]TUNZ Extracted TB'!$A:$A,B225,'[12]TUNZ Extracted TB'!$C:$C,C225)</f>
        <v>#VALUE!</v>
      </c>
      <c r="R225" s="4" t="e">
        <f t="shared" si="4"/>
        <v>#VALUE!</v>
      </c>
    </row>
    <row r="226" spans="1:18" x14ac:dyDescent="0.25">
      <c r="A226" t="s">
        <v>69</v>
      </c>
      <c r="B226">
        <v>7453</v>
      </c>
      <c r="C226">
        <v>120</v>
      </c>
      <c r="D226" t="s">
        <v>58</v>
      </c>
      <c r="E226" t="s">
        <v>64</v>
      </c>
      <c r="F226" s="4" t="e">
        <f>SUMIFS('[1]TUNZ Extracted TB'!$G:$G,'[1]TUNZ Extracted TB'!$A:$A,B226,'[1]TUNZ Extracted TB'!$C:$C,C226)</f>
        <v>#VALUE!</v>
      </c>
      <c r="G226" s="4" t="e">
        <f>SUMIFS('[2]TUNZ Extracted TB'!$G:$G,'[2]TUNZ Extracted TB'!$A:$A,B226,'[2]TUNZ Extracted TB'!$C:$C,C226)</f>
        <v>#VALUE!</v>
      </c>
      <c r="H226" s="4" t="e">
        <f>SUMIFS('[3]TUNZ Extracted TB'!$G:$G,'[3]TUNZ Extracted TB'!$A:$A,B226,'[3]TUNZ Extracted TB'!$C:$C,C226)</f>
        <v>#VALUE!</v>
      </c>
      <c r="I226" s="4" t="e">
        <f>SUMIFS('[4]TUNZ Extracted TB'!$G:$G,'[4]TUNZ Extracted TB'!$A:$A,B226,'[4]TUNZ Extracted TB'!$C:$C,C226)</f>
        <v>#VALUE!</v>
      </c>
      <c r="J226" s="4" t="e">
        <f>SUMIFS('[5]TUNZ Extracted TB'!$G:$G,'[5]TUNZ Extracted TB'!$A:$A,B226,'[5]TUNZ Extracted TB'!$C:$C,C226)</f>
        <v>#VALUE!</v>
      </c>
      <c r="K226" s="4" t="e">
        <f>SUMIFS('[6]TUNZ Extracted TB'!$G:$G,'[6]TUNZ Extracted TB'!$A:$A,B226,'[6]TUNZ Extracted TB'!$C:$C,C226)</f>
        <v>#VALUE!</v>
      </c>
      <c r="L226" s="4" t="e">
        <f>SUMIFS('[7]TUNZ Extracted TB'!$G:$G,'[7]TUNZ Extracted TB'!$A:$A,B226,'[7]TUNZ Extracted TB'!$C:$C,C226)</f>
        <v>#VALUE!</v>
      </c>
      <c r="M226" s="4" t="e">
        <f>SUMIFS('[8]TUNZ Extracted TB'!$G:$G,'[8]TUNZ Extracted TB'!$A:$A,B226,'[8]TUNZ Extracted TB'!$C:$C,C226)</f>
        <v>#VALUE!</v>
      </c>
      <c r="N226" s="4" t="e">
        <f>SUMIFS('[9]TUNZ Extracted TB'!$G:$G,'[9]TUNZ Extracted TB'!$A:$A,B226,'[9]TUNZ Extracted TB'!$C:$C,C226)</f>
        <v>#VALUE!</v>
      </c>
      <c r="O226" s="4" t="e">
        <f>SUMIFS('[10]TUNZ Extracted TB'!$G:$G,'[10]TUNZ Extracted TB'!$A:$A,B226,'[10]TUNZ Extracted TB'!$C:$C,C226)</f>
        <v>#VALUE!</v>
      </c>
      <c r="P226" s="4" t="e">
        <f>SUMIFS('[11]TUNZ Extracted TB'!$G:$G,'[11]TUNZ Extracted TB'!$A:$A,B226,'[11]TUNZ Extracted TB'!$C:$C,C226)</f>
        <v>#VALUE!</v>
      </c>
      <c r="Q226" s="4" t="e">
        <f>SUMIFS('[12]TUNZ Extracted TB'!$G:$G,'[12]TUNZ Extracted TB'!$A:$A,B226,'[12]TUNZ Extracted TB'!$C:$C,C226)</f>
        <v>#VALUE!</v>
      </c>
      <c r="R226" s="4" t="e">
        <f t="shared" si="4"/>
        <v>#VALUE!</v>
      </c>
    </row>
    <row r="227" spans="1:18" x14ac:dyDescent="0.25">
      <c r="A227" t="s">
        <v>69</v>
      </c>
      <c r="B227">
        <v>7453</v>
      </c>
      <c r="C227">
        <v>121</v>
      </c>
      <c r="D227" t="s">
        <v>58</v>
      </c>
      <c r="E227" t="s">
        <v>64</v>
      </c>
      <c r="F227" s="4" t="e">
        <f>SUMIFS('[1]TUNZ Extracted TB'!$G:$G,'[1]TUNZ Extracted TB'!$A:$A,B227,'[1]TUNZ Extracted TB'!$C:$C,C227)</f>
        <v>#VALUE!</v>
      </c>
      <c r="G227" s="4" t="e">
        <f>SUMIFS('[2]TUNZ Extracted TB'!$G:$G,'[2]TUNZ Extracted TB'!$A:$A,B227,'[2]TUNZ Extracted TB'!$C:$C,C227)</f>
        <v>#VALUE!</v>
      </c>
      <c r="H227" s="4" t="e">
        <f>SUMIFS('[3]TUNZ Extracted TB'!$G:$G,'[3]TUNZ Extracted TB'!$A:$A,B227,'[3]TUNZ Extracted TB'!$C:$C,C227)</f>
        <v>#VALUE!</v>
      </c>
      <c r="I227" s="4" t="e">
        <f>SUMIFS('[4]TUNZ Extracted TB'!$G:$G,'[4]TUNZ Extracted TB'!$A:$A,B227,'[4]TUNZ Extracted TB'!$C:$C,C227)</f>
        <v>#VALUE!</v>
      </c>
      <c r="J227" s="4" t="e">
        <f>SUMIFS('[5]TUNZ Extracted TB'!$G:$G,'[5]TUNZ Extracted TB'!$A:$A,B227,'[5]TUNZ Extracted TB'!$C:$C,C227)</f>
        <v>#VALUE!</v>
      </c>
      <c r="K227" s="4" t="e">
        <f>SUMIFS('[6]TUNZ Extracted TB'!$G:$G,'[6]TUNZ Extracted TB'!$A:$A,B227,'[6]TUNZ Extracted TB'!$C:$C,C227)</f>
        <v>#VALUE!</v>
      </c>
      <c r="L227" s="4" t="e">
        <f>SUMIFS('[7]TUNZ Extracted TB'!$G:$G,'[7]TUNZ Extracted TB'!$A:$A,B227,'[7]TUNZ Extracted TB'!$C:$C,C227)</f>
        <v>#VALUE!</v>
      </c>
      <c r="M227" s="4" t="e">
        <f>SUMIFS('[8]TUNZ Extracted TB'!$G:$G,'[8]TUNZ Extracted TB'!$A:$A,B227,'[8]TUNZ Extracted TB'!$C:$C,C227)</f>
        <v>#VALUE!</v>
      </c>
      <c r="N227" s="4" t="e">
        <f>SUMIFS('[9]TUNZ Extracted TB'!$G:$G,'[9]TUNZ Extracted TB'!$A:$A,B227,'[9]TUNZ Extracted TB'!$C:$C,C227)</f>
        <v>#VALUE!</v>
      </c>
      <c r="O227" s="4" t="e">
        <f>SUMIFS('[10]TUNZ Extracted TB'!$G:$G,'[10]TUNZ Extracted TB'!$A:$A,B227,'[10]TUNZ Extracted TB'!$C:$C,C227)</f>
        <v>#VALUE!</v>
      </c>
      <c r="P227" s="4" t="e">
        <f>SUMIFS('[11]TUNZ Extracted TB'!$G:$G,'[11]TUNZ Extracted TB'!$A:$A,B227,'[11]TUNZ Extracted TB'!$C:$C,C227)</f>
        <v>#VALUE!</v>
      </c>
      <c r="Q227" s="4" t="e">
        <f>SUMIFS('[12]TUNZ Extracted TB'!$G:$G,'[12]TUNZ Extracted TB'!$A:$A,B227,'[12]TUNZ Extracted TB'!$C:$C,C227)</f>
        <v>#VALUE!</v>
      </c>
      <c r="R227" s="4" t="e">
        <f t="shared" si="4"/>
        <v>#VALUE!</v>
      </c>
    </row>
    <row r="228" spans="1:18" x14ac:dyDescent="0.25">
      <c r="A228" t="s">
        <v>69</v>
      </c>
      <c r="B228">
        <v>7453</v>
      </c>
      <c r="C228">
        <v>130</v>
      </c>
      <c r="D228" t="s">
        <v>58</v>
      </c>
      <c r="E228" t="s">
        <v>64</v>
      </c>
      <c r="F228" s="4" t="e">
        <f>SUMIFS('[1]TUNZ Extracted TB'!$G:$G,'[1]TUNZ Extracted TB'!$A:$A,B228,'[1]TUNZ Extracted TB'!$C:$C,C228)</f>
        <v>#VALUE!</v>
      </c>
      <c r="G228" s="4" t="e">
        <f>SUMIFS('[2]TUNZ Extracted TB'!$G:$G,'[2]TUNZ Extracted TB'!$A:$A,B228,'[2]TUNZ Extracted TB'!$C:$C,C228)</f>
        <v>#VALUE!</v>
      </c>
      <c r="H228" s="4" t="e">
        <f>SUMIFS('[3]TUNZ Extracted TB'!$G:$G,'[3]TUNZ Extracted TB'!$A:$A,B228,'[3]TUNZ Extracted TB'!$C:$C,C228)</f>
        <v>#VALUE!</v>
      </c>
      <c r="I228" s="4" t="e">
        <f>SUMIFS('[4]TUNZ Extracted TB'!$G:$G,'[4]TUNZ Extracted TB'!$A:$A,B228,'[4]TUNZ Extracted TB'!$C:$C,C228)</f>
        <v>#VALUE!</v>
      </c>
      <c r="J228" s="4" t="e">
        <f>SUMIFS('[5]TUNZ Extracted TB'!$G:$G,'[5]TUNZ Extracted TB'!$A:$A,B228,'[5]TUNZ Extracted TB'!$C:$C,C228)</f>
        <v>#VALUE!</v>
      </c>
      <c r="K228" s="4" t="e">
        <f>SUMIFS('[6]TUNZ Extracted TB'!$G:$G,'[6]TUNZ Extracted TB'!$A:$A,B228,'[6]TUNZ Extracted TB'!$C:$C,C228)</f>
        <v>#VALUE!</v>
      </c>
      <c r="L228" s="4" t="e">
        <f>SUMIFS('[7]TUNZ Extracted TB'!$G:$G,'[7]TUNZ Extracted TB'!$A:$A,B228,'[7]TUNZ Extracted TB'!$C:$C,C228)</f>
        <v>#VALUE!</v>
      </c>
      <c r="M228" s="4" t="e">
        <f>SUMIFS('[8]TUNZ Extracted TB'!$G:$G,'[8]TUNZ Extracted TB'!$A:$A,B228,'[8]TUNZ Extracted TB'!$C:$C,C228)</f>
        <v>#VALUE!</v>
      </c>
      <c r="N228" s="4" t="e">
        <f>SUMIFS('[9]TUNZ Extracted TB'!$G:$G,'[9]TUNZ Extracted TB'!$A:$A,B228,'[9]TUNZ Extracted TB'!$C:$C,C228)</f>
        <v>#VALUE!</v>
      </c>
      <c r="O228" s="4" t="e">
        <f>SUMIFS('[10]TUNZ Extracted TB'!$G:$G,'[10]TUNZ Extracted TB'!$A:$A,B228,'[10]TUNZ Extracted TB'!$C:$C,C228)</f>
        <v>#VALUE!</v>
      </c>
      <c r="P228" s="4" t="e">
        <f>SUMIFS('[11]TUNZ Extracted TB'!$G:$G,'[11]TUNZ Extracted TB'!$A:$A,B228,'[11]TUNZ Extracted TB'!$C:$C,C228)</f>
        <v>#VALUE!</v>
      </c>
      <c r="Q228" s="4" t="e">
        <f>SUMIFS('[12]TUNZ Extracted TB'!$G:$G,'[12]TUNZ Extracted TB'!$A:$A,B228,'[12]TUNZ Extracted TB'!$C:$C,C228)</f>
        <v>#VALUE!</v>
      </c>
      <c r="R228" s="4" t="e">
        <f t="shared" si="4"/>
        <v>#VALUE!</v>
      </c>
    </row>
    <row r="229" spans="1:18" x14ac:dyDescent="0.25">
      <c r="A229" t="s">
        <v>69</v>
      </c>
      <c r="B229">
        <v>7453</v>
      </c>
      <c r="C229">
        <v>140</v>
      </c>
      <c r="D229" t="s">
        <v>58</v>
      </c>
      <c r="E229" t="s">
        <v>64</v>
      </c>
      <c r="F229" s="4" t="e">
        <f>SUMIFS('[1]TUNZ Extracted TB'!$G:$G,'[1]TUNZ Extracted TB'!$A:$A,B229,'[1]TUNZ Extracted TB'!$C:$C,C229)</f>
        <v>#VALUE!</v>
      </c>
      <c r="G229" s="4" t="e">
        <f>SUMIFS('[2]TUNZ Extracted TB'!$G:$G,'[2]TUNZ Extracted TB'!$A:$A,B229,'[2]TUNZ Extracted TB'!$C:$C,C229)</f>
        <v>#VALUE!</v>
      </c>
      <c r="H229" s="4" t="e">
        <f>SUMIFS('[3]TUNZ Extracted TB'!$G:$G,'[3]TUNZ Extracted TB'!$A:$A,B229,'[3]TUNZ Extracted TB'!$C:$C,C229)</f>
        <v>#VALUE!</v>
      </c>
      <c r="I229" s="4" t="e">
        <f>SUMIFS('[4]TUNZ Extracted TB'!$G:$G,'[4]TUNZ Extracted TB'!$A:$A,B229,'[4]TUNZ Extracted TB'!$C:$C,C229)</f>
        <v>#VALUE!</v>
      </c>
      <c r="J229" s="4" t="e">
        <f>SUMIFS('[5]TUNZ Extracted TB'!$G:$G,'[5]TUNZ Extracted TB'!$A:$A,B229,'[5]TUNZ Extracted TB'!$C:$C,C229)</f>
        <v>#VALUE!</v>
      </c>
      <c r="K229" s="4" t="e">
        <f>SUMIFS('[6]TUNZ Extracted TB'!$G:$G,'[6]TUNZ Extracted TB'!$A:$A,B229,'[6]TUNZ Extracted TB'!$C:$C,C229)</f>
        <v>#VALUE!</v>
      </c>
      <c r="L229" s="4" t="e">
        <f>SUMIFS('[7]TUNZ Extracted TB'!$G:$G,'[7]TUNZ Extracted TB'!$A:$A,B229,'[7]TUNZ Extracted TB'!$C:$C,C229)</f>
        <v>#VALUE!</v>
      </c>
      <c r="M229" s="4" t="e">
        <f>SUMIFS('[8]TUNZ Extracted TB'!$G:$G,'[8]TUNZ Extracted TB'!$A:$A,B229,'[8]TUNZ Extracted TB'!$C:$C,C229)</f>
        <v>#VALUE!</v>
      </c>
      <c r="N229" s="4" t="e">
        <f>SUMIFS('[9]TUNZ Extracted TB'!$G:$G,'[9]TUNZ Extracted TB'!$A:$A,B229,'[9]TUNZ Extracted TB'!$C:$C,C229)</f>
        <v>#VALUE!</v>
      </c>
      <c r="O229" s="4" t="e">
        <f>SUMIFS('[10]TUNZ Extracted TB'!$G:$G,'[10]TUNZ Extracted TB'!$A:$A,B229,'[10]TUNZ Extracted TB'!$C:$C,C229)</f>
        <v>#VALUE!</v>
      </c>
      <c r="P229" s="4" t="e">
        <f>SUMIFS('[11]TUNZ Extracted TB'!$G:$G,'[11]TUNZ Extracted TB'!$A:$A,B229,'[11]TUNZ Extracted TB'!$C:$C,C229)</f>
        <v>#VALUE!</v>
      </c>
      <c r="Q229" s="4" t="e">
        <f>SUMIFS('[12]TUNZ Extracted TB'!$G:$G,'[12]TUNZ Extracted TB'!$A:$A,B229,'[12]TUNZ Extracted TB'!$C:$C,C229)</f>
        <v>#VALUE!</v>
      </c>
      <c r="R229" s="4" t="e">
        <f t="shared" si="4"/>
        <v>#VALUE!</v>
      </c>
    </row>
    <row r="230" spans="1:18" x14ac:dyDescent="0.25">
      <c r="A230" t="s">
        <v>69</v>
      </c>
      <c r="B230">
        <v>7453</v>
      </c>
      <c r="C230">
        <v>142</v>
      </c>
      <c r="D230" t="s">
        <v>62</v>
      </c>
      <c r="E230" t="s">
        <v>66</v>
      </c>
      <c r="F230" s="4" t="e">
        <f>SUMIFS('[1]TUNZ Extracted TB'!$G:$G,'[1]TUNZ Extracted TB'!$A:$A,B230,'[1]TUNZ Extracted TB'!$C:$C,C230)</f>
        <v>#VALUE!</v>
      </c>
      <c r="G230" s="4" t="e">
        <f>SUMIFS('[2]TUNZ Extracted TB'!$G:$G,'[2]TUNZ Extracted TB'!$A:$A,B230,'[2]TUNZ Extracted TB'!$C:$C,C230)</f>
        <v>#VALUE!</v>
      </c>
      <c r="H230" s="4" t="e">
        <f>SUMIFS('[3]TUNZ Extracted TB'!$G:$G,'[3]TUNZ Extracted TB'!$A:$A,B230,'[3]TUNZ Extracted TB'!$C:$C,C230)</f>
        <v>#VALUE!</v>
      </c>
      <c r="I230" s="4" t="e">
        <f>SUMIFS('[4]TUNZ Extracted TB'!$G:$G,'[4]TUNZ Extracted TB'!$A:$A,B230,'[4]TUNZ Extracted TB'!$C:$C,C230)</f>
        <v>#VALUE!</v>
      </c>
      <c r="J230" s="4" t="e">
        <f>SUMIFS('[5]TUNZ Extracted TB'!$G:$G,'[5]TUNZ Extracted TB'!$A:$A,B230,'[5]TUNZ Extracted TB'!$C:$C,C230)</f>
        <v>#VALUE!</v>
      </c>
      <c r="K230" s="4" t="e">
        <f>SUMIFS('[6]TUNZ Extracted TB'!$G:$G,'[6]TUNZ Extracted TB'!$A:$A,B230,'[6]TUNZ Extracted TB'!$C:$C,C230)</f>
        <v>#VALUE!</v>
      </c>
      <c r="L230" s="4" t="e">
        <f>SUMIFS('[7]TUNZ Extracted TB'!$G:$G,'[7]TUNZ Extracted TB'!$A:$A,B230,'[7]TUNZ Extracted TB'!$C:$C,C230)</f>
        <v>#VALUE!</v>
      </c>
      <c r="M230" s="4" t="e">
        <f>SUMIFS('[8]TUNZ Extracted TB'!$G:$G,'[8]TUNZ Extracted TB'!$A:$A,B230,'[8]TUNZ Extracted TB'!$C:$C,C230)</f>
        <v>#VALUE!</v>
      </c>
      <c r="N230" s="4" t="e">
        <f>SUMIFS('[9]TUNZ Extracted TB'!$G:$G,'[9]TUNZ Extracted TB'!$A:$A,B230,'[9]TUNZ Extracted TB'!$C:$C,C230)</f>
        <v>#VALUE!</v>
      </c>
      <c r="O230" s="4" t="e">
        <f>SUMIFS('[10]TUNZ Extracted TB'!$G:$G,'[10]TUNZ Extracted TB'!$A:$A,B230,'[10]TUNZ Extracted TB'!$C:$C,C230)</f>
        <v>#VALUE!</v>
      </c>
      <c r="P230" s="4" t="e">
        <f>SUMIFS('[11]TUNZ Extracted TB'!$G:$G,'[11]TUNZ Extracted TB'!$A:$A,B230,'[11]TUNZ Extracted TB'!$C:$C,C230)</f>
        <v>#VALUE!</v>
      </c>
      <c r="Q230" s="4" t="e">
        <f>SUMIFS('[12]TUNZ Extracted TB'!$G:$G,'[12]TUNZ Extracted TB'!$A:$A,B230,'[12]TUNZ Extracted TB'!$C:$C,C230)</f>
        <v>#VALUE!</v>
      </c>
      <c r="R230" s="4" t="e">
        <f t="shared" si="4"/>
        <v>#VALUE!</v>
      </c>
    </row>
    <row r="231" spans="1:18" x14ac:dyDescent="0.25">
      <c r="A231" t="s">
        <v>69</v>
      </c>
      <c r="B231">
        <v>7453</v>
      </c>
      <c r="C231">
        <v>147</v>
      </c>
      <c r="D231" t="s">
        <v>58</v>
      </c>
      <c r="E231" t="s">
        <v>64</v>
      </c>
      <c r="F231" s="4" t="e">
        <f>SUMIFS('[1]TUNZ Extracted TB'!$G:$G,'[1]TUNZ Extracted TB'!$A:$A,B231,'[1]TUNZ Extracted TB'!$C:$C,C231)</f>
        <v>#VALUE!</v>
      </c>
      <c r="G231" s="4" t="e">
        <f>SUMIFS('[2]TUNZ Extracted TB'!$G:$G,'[2]TUNZ Extracted TB'!$A:$A,B231,'[2]TUNZ Extracted TB'!$C:$C,C231)</f>
        <v>#VALUE!</v>
      </c>
      <c r="H231" s="4" t="e">
        <f>SUMIFS('[3]TUNZ Extracted TB'!$G:$G,'[3]TUNZ Extracted TB'!$A:$A,B231,'[3]TUNZ Extracted TB'!$C:$C,C231)</f>
        <v>#VALUE!</v>
      </c>
      <c r="I231" s="4" t="e">
        <f>SUMIFS('[4]TUNZ Extracted TB'!$G:$G,'[4]TUNZ Extracted TB'!$A:$A,B231,'[4]TUNZ Extracted TB'!$C:$C,C231)</f>
        <v>#VALUE!</v>
      </c>
      <c r="J231" s="4" t="e">
        <f>SUMIFS('[5]TUNZ Extracted TB'!$G:$G,'[5]TUNZ Extracted TB'!$A:$A,B231,'[5]TUNZ Extracted TB'!$C:$C,C231)</f>
        <v>#VALUE!</v>
      </c>
      <c r="K231" s="4" t="e">
        <f>SUMIFS('[6]TUNZ Extracted TB'!$G:$G,'[6]TUNZ Extracted TB'!$A:$A,B231,'[6]TUNZ Extracted TB'!$C:$C,C231)</f>
        <v>#VALUE!</v>
      </c>
      <c r="L231" s="4" t="e">
        <f>SUMIFS('[7]TUNZ Extracted TB'!$G:$G,'[7]TUNZ Extracted TB'!$A:$A,B231,'[7]TUNZ Extracted TB'!$C:$C,C231)</f>
        <v>#VALUE!</v>
      </c>
      <c r="M231" s="4" t="e">
        <f>SUMIFS('[8]TUNZ Extracted TB'!$G:$G,'[8]TUNZ Extracted TB'!$A:$A,B231,'[8]TUNZ Extracted TB'!$C:$C,C231)</f>
        <v>#VALUE!</v>
      </c>
      <c r="N231" s="4" t="e">
        <f>SUMIFS('[9]TUNZ Extracted TB'!$G:$G,'[9]TUNZ Extracted TB'!$A:$A,B231,'[9]TUNZ Extracted TB'!$C:$C,C231)</f>
        <v>#VALUE!</v>
      </c>
      <c r="O231" s="4" t="e">
        <f>SUMIFS('[10]TUNZ Extracted TB'!$G:$G,'[10]TUNZ Extracted TB'!$A:$A,B231,'[10]TUNZ Extracted TB'!$C:$C,C231)</f>
        <v>#VALUE!</v>
      </c>
      <c r="P231" s="4" t="e">
        <f>SUMIFS('[11]TUNZ Extracted TB'!$G:$G,'[11]TUNZ Extracted TB'!$A:$A,B231,'[11]TUNZ Extracted TB'!$C:$C,C231)</f>
        <v>#VALUE!</v>
      </c>
      <c r="Q231" s="4" t="e">
        <f>SUMIFS('[12]TUNZ Extracted TB'!$G:$G,'[12]TUNZ Extracted TB'!$A:$A,B231,'[12]TUNZ Extracted TB'!$C:$C,C231)</f>
        <v>#VALUE!</v>
      </c>
      <c r="R231" s="4" t="e">
        <f t="shared" si="4"/>
        <v>#VALUE!</v>
      </c>
    </row>
    <row r="232" spans="1:18" x14ac:dyDescent="0.25">
      <c r="A232" t="s">
        <v>69</v>
      </c>
      <c r="B232">
        <v>7453</v>
      </c>
      <c r="C232">
        <v>150</v>
      </c>
      <c r="D232" t="s">
        <v>62</v>
      </c>
      <c r="E232" t="s">
        <v>66</v>
      </c>
      <c r="F232" s="4" t="e">
        <f>SUMIFS('[1]TUNZ Extracted TB'!$G:$G,'[1]TUNZ Extracted TB'!$A:$A,B232,'[1]TUNZ Extracted TB'!$C:$C,C232)</f>
        <v>#VALUE!</v>
      </c>
      <c r="G232" s="4" t="e">
        <f>SUMIFS('[2]TUNZ Extracted TB'!$G:$G,'[2]TUNZ Extracted TB'!$A:$A,B232,'[2]TUNZ Extracted TB'!$C:$C,C232)</f>
        <v>#VALUE!</v>
      </c>
      <c r="H232" s="4" t="e">
        <f>SUMIFS('[3]TUNZ Extracted TB'!$G:$G,'[3]TUNZ Extracted TB'!$A:$A,B232,'[3]TUNZ Extracted TB'!$C:$C,C232)</f>
        <v>#VALUE!</v>
      </c>
      <c r="I232" s="4" t="e">
        <f>SUMIFS('[4]TUNZ Extracted TB'!$G:$G,'[4]TUNZ Extracted TB'!$A:$A,B232,'[4]TUNZ Extracted TB'!$C:$C,C232)</f>
        <v>#VALUE!</v>
      </c>
      <c r="J232" s="4" t="e">
        <f>SUMIFS('[5]TUNZ Extracted TB'!$G:$G,'[5]TUNZ Extracted TB'!$A:$A,B232,'[5]TUNZ Extracted TB'!$C:$C,C232)</f>
        <v>#VALUE!</v>
      </c>
      <c r="K232" s="4" t="e">
        <f>SUMIFS('[6]TUNZ Extracted TB'!$G:$G,'[6]TUNZ Extracted TB'!$A:$A,B232,'[6]TUNZ Extracted TB'!$C:$C,C232)</f>
        <v>#VALUE!</v>
      </c>
      <c r="L232" s="4" t="e">
        <f>SUMIFS('[7]TUNZ Extracted TB'!$G:$G,'[7]TUNZ Extracted TB'!$A:$A,B232,'[7]TUNZ Extracted TB'!$C:$C,C232)</f>
        <v>#VALUE!</v>
      </c>
      <c r="M232" s="4" t="e">
        <f>SUMIFS('[8]TUNZ Extracted TB'!$G:$G,'[8]TUNZ Extracted TB'!$A:$A,B232,'[8]TUNZ Extracted TB'!$C:$C,C232)</f>
        <v>#VALUE!</v>
      </c>
      <c r="N232" s="4" t="e">
        <f>SUMIFS('[9]TUNZ Extracted TB'!$G:$G,'[9]TUNZ Extracted TB'!$A:$A,B232,'[9]TUNZ Extracted TB'!$C:$C,C232)</f>
        <v>#VALUE!</v>
      </c>
      <c r="O232" s="4" t="e">
        <f>SUMIFS('[10]TUNZ Extracted TB'!$G:$G,'[10]TUNZ Extracted TB'!$A:$A,B232,'[10]TUNZ Extracted TB'!$C:$C,C232)</f>
        <v>#VALUE!</v>
      </c>
      <c r="P232" s="4" t="e">
        <f>SUMIFS('[11]TUNZ Extracted TB'!$G:$G,'[11]TUNZ Extracted TB'!$A:$A,B232,'[11]TUNZ Extracted TB'!$C:$C,C232)</f>
        <v>#VALUE!</v>
      </c>
      <c r="Q232" s="4" t="e">
        <f>SUMIFS('[12]TUNZ Extracted TB'!$G:$G,'[12]TUNZ Extracted TB'!$A:$A,B232,'[12]TUNZ Extracted TB'!$C:$C,C232)</f>
        <v>#VALUE!</v>
      </c>
      <c r="R232" s="4" t="e">
        <f t="shared" si="4"/>
        <v>#VALUE!</v>
      </c>
    </row>
    <row r="233" spans="1:18" x14ac:dyDescent="0.25">
      <c r="A233" t="s">
        <v>69</v>
      </c>
      <c r="B233">
        <v>7453</v>
      </c>
      <c r="C233">
        <v>160</v>
      </c>
      <c r="D233" t="s">
        <v>58</v>
      </c>
      <c r="E233" t="s">
        <v>64</v>
      </c>
      <c r="F233" s="4" t="e">
        <f>SUMIFS('[1]TUNZ Extracted TB'!$G:$G,'[1]TUNZ Extracted TB'!$A:$A,B233,'[1]TUNZ Extracted TB'!$C:$C,C233)</f>
        <v>#VALUE!</v>
      </c>
      <c r="G233" s="4" t="e">
        <f>SUMIFS('[2]TUNZ Extracted TB'!$G:$G,'[2]TUNZ Extracted TB'!$A:$A,B233,'[2]TUNZ Extracted TB'!$C:$C,C233)</f>
        <v>#VALUE!</v>
      </c>
      <c r="H233" s="4" t="e">
        <f>SUMIFS('[3]TUNZ Extracted TB'!$G:$G,'[3]TUNZ Extracted TB'!$A:$A,B233,'[3]TUNZ Extracted TB'!$C:$C,C233)</f>
        <v>#VALUE!</v>
      </c>
      <c r="I233" s="4" t="e">
        <f>SUMIFS('[4]TUNZ Extracted TB'!$G:$G,'[4]TUNZ Extracted TB'!$A:$A,B233,'[4]TUNZ Extracted TB'!$C:$C,C233)</f>
        <v>#VALUE!</v>
      </c>
      <c r="J233" s="4" t="e">
        <f>SUMIFS('[5]TUNZ Extracted TB'!$G:$G,'[5]TUNZ Extracted TB'!$A:$A,B233,'[5]TUNZ Extracted TB'!$C:$C,C233)</f>
        <v>#VALUE!</v>
      </c>
      <c r="K233" s="4" t="e">
        <f>SUMIFS('[6]TUNZ Extracted TB'!$G:$G,'[6]TUNZ Extracted TB'!$A:$A,B233,'[6]TUNZ Extracted TB'!$C:$C,C233)</f>
        <v>#VALUE!</v>
      </c>
      <c r="L233" s="4" t="e">
        <f>SUMIFS('[7]TUNZ Extracted TB'!$G:$G,'[7]TUNZ Extracted TB'!$A:$A,B233,'[7]TUNZ Extracted TB'!$C:$C,C233)</f>
        <v>#VALUE!</v>
      </c>
      <c r="M233" s="4" t="e">
        <f>SUMIFS('[8]TUNZ Extracted TB'!$G:$G,'[8]TUNZ Extracted TB'!$A:$A,B233,'[8]TUNZ Extracted TB'!$C:$C,C233)</f>
        <v>#VALUE!</v>
      </c>
      <c r="N233" s="4" t="e">
        <f>SUMIFS('[9]TUNZ Extracted TB'!$G:$G,'[9]TUNZ Extracted TB'!$A:$A,B233,'[9]TUNZ Extracted TB'!$C:$C,C233)</f>
        <v>#VALUE!</v>
      </c>
      <c r="O233" s="4" t="e">
        <f>SUMIFS('[10]TUNZ Extracted TB'!$G:$G,'[10]TUNZ Extracted TB'!$A:$A,B233,'[10]TUNZ Extracted TB'!$C:$C,C233)</f>
        <v>#VALUE!</v>
      </c>
      <c r="P233" s="4" t="e">
        <f>SUMIFS('[11]TUNZ Extracted TB'!$G:$G,'[11]TUNZ Extracted TB'!$A:$A,B233,'[11]TUNZ Extracted TB'!$C:$C,C233)</f>
        <v>#VALUE!</v>
      </c>
      <c r="Q233" s="4" t="e">
        <f>SUMIFS('[12]TUNZ Extracted TB'!$G:$G,'[12]TUNZ Extracted TB'!$A:$A,B233,'[12]TUNZ Extracted TB'!$C:$C,C233)</f>
        <v>#VALUE!</v>
      </c>
      <c r="R233" s="4" t="e">
        <f t="shared" si="4"/>
        <v>#VALUE!</v>
      </c>
    </row>
    <row r="234" spans="1:18" x14ac:dyDescent="0.25">
      <c r="A234" t="s">
        <v>69</v>
      </c>
      <c r="B234">
        <v>7453</v>
      </c>
      <c r="C234">
        <v>162</v>
      </c>
      <c r="D234" t="s">
        <v>62</v>
      </c>
      <c r="E234" t="s">
        <v>66</v>
      </c>
      <c r="F234" s="4" t="e">
        <f>SUMIFS('[1]TUNZ Extracted TB'!$G:$G,'[1]TUNZ Extracted TB'!$A:$A,B234,'[1]TUNZ Extracted TB'!$C:$C,C234)</f>
        <v>#VALUE!</v>
      </c>
      <c r="G234" s="4" t="e">
        <f>SUMIFS('[2]TUNZ Extracted TB'!$G:$G,'[2]TUNZ Extracted TB'!$A:$A,B234,'[2]TUNZ Extracted TB'!$C:$C,C234)</f>
        <v>#VALUE!</v>
      </c>
      <c r="H234" s="4" t="e">
        <f>SUMIFS('[3]TUNZ Extracted TB'!$G:$G,'[3]TUNZ Extracted TB'!$A:$A,B234,'[3]TUNZ Extracted TB'!$C:$C,C234)</f>
        <v>#VALUE!</v>
      </c>
      <c r="I234" s="4" t="e">
        <f>SUMIFS('[4]TUNZ Extracted TB'!$G:$G,'[4]TUNZ Extracted TB'!$A:$A,B234,'[4]TUNZ Extracted TB'!$C:$C,C234)</f>
        <v>#VALUE!</v>
      </c>
      <c r="J234" s="4" t="e">
        <f>SUMIFS('[5]TUNZ Extracted TB'!$G:$G,'[5]TUNZ Extracted TB'!$A:$A,B234,'[5]TUNZ Extracted TB'!$C:$C,C234)</f>
        <v>#VALUE!</v>
      </c>
      <c r="K234" s="4" t="e">
        <f>SUMIFS('[6]TUNZ Extracted TB'!$G:$G,'[6]TUNZ Extracted TB'!$A:$A,B234,'[6]TUNZ Extracted TB'!$C:$C,C234)</f>
        <v>#VALUE!</v>
      </c>
      <c r="L234" s="4" t="e">
        <f>SUMIFS('[7]TUNZ Extracted TB'!$G:$G,'[7]TUNZ Extracted TB'!$A:$A,B234,'[7]TUNZ Extracted TB'!$C:$C,C234)</f>
        <v>#VALUE!</v>
      </c>
      <c r="M234" s="4" t="e">
        <f>SUMIFS('[8]TUNZ Extracted TB'!$G:$G,'[8]TUNZ Extracted TB'!$A:$A,B234,'[8]TUNZ Extracted TB'!$C:$C,C234)</f>
        <v>#VALUE!</v>
      </c>
      <c r="N234" s="4" t="e">
        <f>SUMIFS('[9]TUNZ Extracted TB'!$G:$G,'[9]TUNZ Extracted TB'!$A:$A,B234,'[9]TUNZ Extracted TB'!$C:$C,C234)</f>
        <v>#VALUE!</v>
      </c>
      <c r="O234" s="4" t="e">
        <f>SUMIFS('[10]TUNZ Extracted TB'!$G:$G,'[10]TUNZ Extracted TB'!$A:$A,B234,'[10]TUNZ Extracted TB'!$C:$C,C234)</f>
        <v>#VALUE!</v>
      </c>
      <c r="P234" s="4" t="e">
        <f>SUMIFS('[11]TUNZ Extracted TB'!$G:$G,'[11]TUNZ Extracted TB'!$A:$A,B234,'[11]TUNZ Extracted TB'!$C:$C,C234)</f>
        <v>#VALUE!</v>
      </c>
      <c r="Q234" s="4" t="e">
        <f>SUMIFS('[12]TUNZ Extracted TB'!$G:$G,'[12]TUNZ Extracted TB'!$A:$A,B234,'[12]TUNZ Extracted TB'!$C:$C,C234)</f>
        <v>#VALUE!</v>
      </c>
      <c r="R234" s="4" t="e">
        <f t="shared" si="4"/>
        <v>#VALUE!</v>
      </c>
    </row>
    <row r="235" spans="1:18" x14ac:dyDescent="0.25">
      <c r="A235" t="s">
        <v>69</v>
      </c>
      <c r="B235">
        <v>7453</v>
      </c>
      <c r="C235">
        <v>190</v>
      </c>
      <c r="D235" t="s">
        <v>58</v>
      </c>
      <c r="E235" t="s">
        <v>64</v>
      </c>
      <c r="F235" s="4" t="e">
        <f>SUMIFS('[1]TUNZ Extracted TB'!$G:$G,'[1]TUNZ Extracted TB'!$A:$A,B235,'[1]TUNZ Extracted TB'!$C:$C,C235)</f>
        <v>#VALUE!</v>
      </c>
      <c r="G235" s="4" t="e">
        <f>SUMIFS('[2]TUNZ Extracted TB'!$G:$G,'[2]TUNZ Extracted TB'!$A:$A,B235,'[2]TUNZ Extracted TB'!$C:$C,C235)</f>
        <v>#VALUE!</v>
      </c>
      <c r="H235" s="4" t="e">
        <f>SUMIFS('[3]TUNZ Extracted TB'!$G:$G,'[3]TUNZ Extracted TB'!$A:$A,B235,'[3]TUNZ Extracted TB'!$C:$C,C235)</f>
        <v>#VALUE!</v>
      </c>
      <c r="I235" s="4" t="e">
        <f>SUMIFS('[4]TUNZ Extracted TB'!$G:$G,'[4]TUNZ Extracted TB'!$A:$A,B235,'[4]TUNZ Extracted TB'!$C:$C,C235)</f>
        <v>#VALUE!</v>
      </c>
      <c r="J235" s="4" t="e">
        <f>SUMIFS('[5]TUNZ Extracted TB'!$G:$G,'[5]TUNZ Extracted TB'!$A:$A,B235,'[5]TUNZ Extracted TB'!$C:$C,C235)</f>
        <v>#VALUE!</v>
      </c>
      <c r="K235" s="4" t="e">
        <f>SUMIFS('[6]TUNZ Extracted TB'!$G:$G,'[6]TUNZ Extracted TB'!$A:$A,B235,'[6]TUNZ Extracted TB'!$C:$C,C235)</f>
        <v>#VALUE!</v>
      </c>
      <c r="L235" s="4" t="e">
        <f>SUMIFS('[7]TUNZ Extracted TB'!$G:$G,'[7]TUNZ Extracted TB'!$A:$A,B235,'[7]TUNZ Extracted TB'!$C:$C,C235)</f>
        <v>#VALUE!</v>
      </c>
      <c r="M235" s="4" t="e">
        <f>SUMIFS('[8]TUNZ Extracted TB'!$G:$G,'[8]TUNZ Extracted TB'!$A:$A,B235,'[8]TUNZ Extracted TB'!$C:$C,C235)</f>
        <v>#VALUE!</v>
      </c>
      <c r="N235" s="4" t="e">
        <f>SUMIFS('[9]TUNZ Extracted TB'!$G:$G,'[9]TUNZ Extracted TB'!$A:$A,B235,'[9]TUNZ Extracted TB'!$C:$C,C235)</f>
        <v>#VALUE!</v>
      </c>
      <c r="O235" s="4" t="e">
        <f>SUMIFS('[10]TUNZ Extracted TB'!$G:$G,'[10]TUNZ Extracted TB'!$A:$A,B235,'[10]TUNZ Extracted TB'!$C:$C,C235)</f>
        <v>#VALUE!</v>
      </c>
      <c r="P235" s="4" t="e">
        <f>SUMIFS('[11]TUNZ Extracted TB'!$G:$G,'[11]TUNZ Extracted TB'!$A:$A,B235,'[11]TUNZ Extracted TB'!$C:$C,C235)</f>
        <v>#VALUE!</v>
      </c>
      <c r="Q235" s="4" t="e">
        <f>SUMIFS('[12]TUNZ Extracted TB'!$G:$G,'[12]TUNZ Extracted TB'!$A:$A,B235,'[12]TUNZ Extracted TB'!$C:$C,C235)</f>
        <v>#VALUE!</v>
      </c>
      <c r="R235" s="4" t="e">
        <f t="shared" si="4"/>
        <v>#VALUE!</v>
      </c>
    </row>
    <row r="236" spans="1:18" x14ac:dyDescent="0.25">
      <c r="A236" t="s">
        <v>69</v>
      </c>
      <c r="B236">
        <v>7453</v>
      </c>
      <c r="C236">
        <v>210</v>
      </c>
      <c r="D236" t="s">
        <v>58</v>
      </c>
      <c r="E236" t="s">
        <v>64</v>
      </c>
      <c r="F236" s="4" t="e">
        <f>SUMIFS('[1]TUNZ Extracted TB'!$G:$G,'[1]TUNZ Extracted TB'!$A:$A,B236,'[1]TUNZ Extracted TB'!$C:$C,C236)</f>
        <v>#VALUE!</v>
      </c>
      <c r="G236" s="4" t="e">
        <f>SUMIFS('[2]TUNZ Extracted TB'!$G:$G,'[2]TUNZ Extracted TB'!$A:$A,B236,'[2]TUNZ Extracted TB'!$C:$C,C236)</f>
        <v>#VALUE!</v>
      </c>
      <c r="H236" s="4" t="e">
        <f>SUMIFS('[3]TUNZ Extracted TB'!$G:$G,'[3]TUNZ Extracted TB'!$A:$A,B236,'[3]TUNZ Extracted TB'!$C:$C,C236)</f>
        <v>#VALUE!</v>
      </c>
      <c r="I236" s="4" t="e">
        <f>SUMIFS('[4]TUNZ Extracted TB'!$G:$G,'[4]TUNZ Extracted TB'!$A:$A,B236,'[4]TUNZ Extracted TB'!$C:$C,C236)</f>
        <v>#VALUE!</v>
      </c>
      <c r="J236" s="4" t="e">
        <f>SUMIFS('[5]TUNZ Extracted TB'!$G:$G,'[5]TUNZ Extracted TB'!$A:$A,B236,'[5]TUNZ Extracted TB'!$C:$C,C236)</f>
        <v>#VALUE!</v>
      </c>
      <c r="K236" s="4" t="e">
        <f>SUMIFS('[6]TUNZ Extracted TB'!$G:$G,'[6]TUNZ Extracted TB'!$A:$A,B236,'[6]TUNZ Extracted TB'!$C:$C,C236)</f>
        <v>#VALUE!</v>
      </c>
      <c r="L236" s="4" t="e">
        <f>SUMIFS('[7]TUNZ Extracted TB'!$G:$G,'[7]TUNZ Extracted TB'!$A:$A,B236,'[7]TUNZ Extracted TB'!$C:$C,C236)</f>
        <v>#VALUE!</v>
      </c>
      <c r="M236" s="4" t="e">
        <f>SUMIFS('[8]TUNZ Extracted TB'!$G:$G,'[8]TUNZ Extracted TB'!$A:$A,B236,'[8]TUNZ Extracted TB'!$C:$C,C236)</f>
        <v>#VALUE!</v>
      </c>
      <c r="N236" s="4" t="e">
        <f>SUMIFS('[9]TUNZ Extracted TB'!$G:$G,'[9]TUNZ Extracted TB'!$A:$A,B236,'[9]TUNZ Extracted TB'!$C:$C,C236)</f>
        <v>#VALUE!</v>
      </c>
      <c r="O236" s="4" t="e">
        <f>SUMIFS('[10]TUNZ Extracted TB'!$G:$G,'[10]TUNZ Extracted TB'!$A:$A,B236,'[10]TUNZ Extracted TB'!$C:$C,C236)</f>
        <v>#VALUE!</v>
      </c>
      <c r="P236" s="4" t="e">
        <f>SUMIFS('[11]TUNZ Extracted TB'!$G:$G,'[11]TUNZ Extracted TB'!$A:$A,B236,'[11]TUNZ Extracted TB'!$C:$C,C236)</f>
        <v>#VALUE!</v>
      </c>
      <c r="Q236" s="4" t="e">
        <f>SUMIFS('[12]TUNZ Extracted TB'!$G:$G,'[12]TUNZ Extracted TB'!$A:$A,B236,'[12]TUNZ Extracted TB'!$C:$C,C236)</f>
        <v>#VALUE!</v>
      </c>
      <c r="R236" s="4" t="e">
        <f t="shared" si="4"/>
        <v>#VALUE!</v>
      </c>
    </row>
    <row r="237" spans="1:18" x14ac:dyDescent="0.25">
      <c r="A237" t="s">
        <v>69</v>
      </c>
      <c r="B237">
        <v>7453</v>
      </c>
      <c r="C237">
        <v>220</v>
      </c>
      <c r="D237" t="s">
        <v>58</v>
      </c>
      <c r="E237" t="s">
        <v>64</v>
      </c>
      <c r="F237" s="4" t="e">
        <f>SUMIFS('[1]TUNZ Extracted TB'!$G:$G,'[1]TUNZ Extracted TB'!$A:$A,B237,'[1]TUNZ Extracted TB'!$C:$C,C237)</f>
        <v>#VALUE!</v>
      </c>
      <c r="G237" s="4" t="e">
        <f>SUMIFS('[2]TUNZ Extracted TB'!$G:$G,'[2]TUNZ Extracted TB'!$A:$A,B237,'[2]TUNZ Extracted TB'!$C:$C,C237)</f>
        <v>#VALUE!</v>
      </c>
      <c r="H237" s="4" t="e">
        <f>SUMIFS('[3]TUNZ Extracted TB'!$G:$G,'[3]TUNZ Extracted TB'!$A:$A,B237,'[3]TUNZ Extracted TB'!$C:$C,C237)</f>
        <v>#VALUE!</v>
      </c>
      <c r="I237" s="4" t="e">
        <f>SUMIFS('[4]TUNZ Extracted TB'!$G:$G,'[4]TUNZ Extracted TB'!$A:$A,B237,'[4]TUNZ Extracted TB'!$C:$C,C237)</f>
        <v>#VALUE!</v>
      </c>
      <c r="J237" s="4" t="e">
        <f>SUMIFS('[5]TUNZ Extracted TB'!$G:$G,'[5]TUNZ Extracted TB'!$A:$A,B237,'[5]TUNZ Extracted TB'!$C:$C,C237)</f>
        <v>#VALUE!</v>
      </c>
      <c r="K237" s="4" t="e">
        <f>SUMIFS('[6]TUNZ Extracted TB'!$G:$G,'[6]TUNZ Extracted TB'!$A:$A,B237,'[6]TUNZ Extracted TB'!$C:$C,C237)</f>
        <v>#VALUE!</v>
      </c>
      <c r="L237" s="4" t="e">
        <f>SUMIFS('[7]TUNZ Extracted TB'!$G:$G,'[7]TUNZ Extracted TB'!$A:$A,B237,'[7]TUNZ Extracted TB'!$C:$C,C237)</f>
        <v>#VALUE!</v>
      </c>
      <c r="M237" s="4" t="e">
        <f>SUMIFS('[8]TUNZ Extracted TB'!$G:$G,'[8]TUNZ Extracted TB'!$A:$A,B237,'[8]TUNZ Extracted TB'!$C:$C,C237)</f>
        <v>#VALUE!</v>
      </c>
      <c r="N237" s="4" t="e">
        <f>SUMIFS('[9]TUNZ Extracted TB'!$G:$G,'[9]TUNZ Extracted TB'!$A:$A,B237,'[9]TUNZ Extracted TB'!$C:$C,C237)</f>
        <v>#VALUE!</v>
      </c>
      <c r="O237" s="4" t="e">
        <f>SUMIFS('[10]TUNZ Extracted TB'!$G:$G,'[10]TUNZ Extracted TB'!$A:$A,B237,'[10]TUNZ Extracted TB'!$C:$C,C237)</f>
        <v>#VALUE!</v>
      </c>
      <c r="P237" s="4" t="e">
        <f>SUMIFS('[11]TUNZ Extracted TB'!$G:$G,'[11]TUNZ Extracted TB'!$A:$A,B237,'[11]TUNZ Extracted TB'!$C:$C,C237)</f>
        <v>#VALUE!</v>
      </c>
      <c r="Q237" s="4" t="e">
        <f>SUMIFS('[12]TUNZ Extracted TB'!$G:$G,'[12]TUNZ Extracted TB'!$A:$A,B237,'[12]TUNZ Extracted TB'!$C:$C,C237)</f>
        <v>#VALUE!</v>
      </c>
      <c r="R237" s="4" t="e">
        <f t="shared" si="4"/>
        <v>#VALUE!</v>
      </c>
    </row>
    <row r="238" spans="1:18" x14ac:dyDescent="0.25">
      <c r="A238" t="s">
        <v>69</v>
      </c>
      <c r="B238">
        <v>7453</v>
      </c>
      <c r="C238">
        <v>230</v>
      </c>
      <c r="D238" t="s">
        <v>58</v>
      </c>
      <c r="E238" t="s">
        <v>64</v>
      </c>
      <c r="F238" s="4" t="e">
        <f>SUMIFS('[1]TUNZ Extracted TB'!$G:$G,'[1]TUNZ Extracted TB'!$A:$A,B238,'[1]TUNZ Extracted TB'!$C:$C,C238)</f>
        <v>#VALUE!</v>
      </c>
      <c r="G238" s="4" t="e">
        <f>SUMIFS('[2]TUNZ Extracted TB'!$G:$G,'[2]TUNZ Extracted TB'!$A:$A,B238,'[2]TUNZ Extracted TB'!$C:$C,C238)</f>
        <v>#VALUE!</v>
      </c>
      <c r="H238" s="4" t="e">
        <f>SUMIFS('[3]TUNZ Extracted TB'!$G:$G,'[3]TUNZ Extracted TB'!$A:$A,B238,'[3]TUNZ Extracted TB'!$C:$C,C238)</f>
        <v>#VALUE!</v>
      </c>
      <c r="I238" s="4" t="e">
        <f>SUMIFS('[4]TUNZ Extracted TB'!$G:$G,'[4]TUNZ Extracted TB'!$A:$A,B238,'[4]TUNZ Extracted TB'!$C:$C,C238)</f>
        <v>#VALUE!</v>
      </c>
      <c r="J238" s="4" t="e">
        <f>SUMIFS('[5]TUNZ Extracted TB'!$G:$G,'[5]TUNZ Extracted TB'!$A:$A,B238,'[5]TUNZ Extracted TB'!$C:$C,C238)</f>
        <v>#VALUE!</v>
      </c>
      <c r="K238" s="4" t="e">
        <f>SUMIFS('[6]TUNZ Extracted TB'!$G:$G,'[6]TUNZ Extracted TB'!$A:$A,B238,'[6]TUNZ Extracted TB'!$C:$C,C238)</f>
        <v>#VALUE!</v>
      </c>
      <c r="L238" s="4" t="e">
        <f>SUMIFS('[7]TUNZ Extracted TB'!$G:$G,'[7]TUNZ Extracted TB'!$A:$A,B238,'[7]TUNZ Extracted TB'!$C:$C,C238)</f>
        <v>#VALUE!</v>
      </c>
      <c r="M238" s="4" t="e">
        <f>SUMIFS('[8]TUNZ Extracted TB'!$G:$G,'[8]TUNZ Extracted TB'!$A:$A,B238,'[8]TUNZ Extracted TB'!$C:$C,C238)</f>
        <v>#VALUE!</v>
      </c>
      <c r="N238" s="4" t="e">
        <f>SUMIFS('[9]TUNZ Extracted TB'!$G:$G,'[9]TUNZ Extracted TB'!$A:$A,B238,'[9]TUNZ Extracted TB'!$C:$C,C238)</f>
        <v>#VALUE!</v>
      </c>
      <c r="O238" s="4" t="e">
        <f>SUMIFS('[10]TUNZ Extracted TB'!$G:$G,'[10]TUNZ Extracted TB'!$A:$A,B238,'[10]TUNZ Extracted TB'!$C:$C,C238)</f>
        <v>#VALUE!</v>
      </c>
      <c r="P238" s="4" t="e">
        <f>SUMIFS('[11]TUNZ Extracted TB'!$G:$G,'[11]TUNZ Extracted TB'!$A:$A,B238,'[11]TUNZ Extracted TB'!$C:$C,C238)</f>
        <v>#VALUE!</v>
      </c>
      <c r="Q238" s="4" t="e">
        <f>SUMIFS('[12]TUNZ Extracted TB'!$G:$G,'[12]TUNZ Extracted TB'!$A:$A,B238,'[12]TUNZ Extracted TB'!$C:$C,C238)</f>
        <v>#VALUE!</v>
      </c>
      <c r="R238" s="4" t="e">
        <f t="shared" si="4"/>
        <v>#VALUE!</v>
      </c>
    </row>
    <row r="239" spans="1:18" x14ac:dyDescent="0.25">
      <c r="A239" t="s">
        <v>69</v>
      </c>
      <c r="B239">
        <v>7453</v>
      </c>
      <c r="C239">
        <v>240</v>
      </c>
      <c r="D239" t="s">
        <v>58</v>
      </c>
      <c r="E239" t="s">
        <v>64</v>
      </c>
      <c r="F239" s="4" t="e">
        <f>SUMIFS('[1]TUNZ Extracted TB'!$G:$G,'[1]TUNZ Extracted TB'!$A:$A,B239,'[1]TUNZ Extracted TB'!$C:$C,C239)</f>
        <v>#VALUE!</v>
      </c>
      <c r="G239" s="4" t="e">
        <f>SUMIFS('[2]TUNZ Extracted TB'!$G:$G,'[2]TUNZ Extracted TB'!$A:$A,B239,'[2]TUNZ Extracted TB'!$C:$C,C239)</f>
        <v>#VALUE!</v>
      </c>
      <c r="H239" s="4" t="e">
        <f>SUMIFS('[3]TUNZ Extracted TB'!$G:$G,'[3]TUNZ Extracted TB'!$A:$A,B239,'[3]TUNZ Extracted TB'!$C:$C,C239)</f>
        <v>#VALUE!</v>
      </c>
      <c r="I239" s="4" t="e">
        <f>SUMIFS('[4]TUNZ Extracted TB'!$G:$G,'[4]TUNZ Extracted TB'!$A:$A,B239,'[4]TUNZ Extracted TB'!$C:$C,C239)</f>
        <v>#VALUE!</v>
      </c>
      <c r="J239" s="4" t="e">
        <f>SUMIFS('[5]TUNZ Extracted TB'!$G:$G,'[5]TUNZ Extracted TB'!$A:$A,B239,'[5]TUNZ Extracted TB'!$C:$C,C239)</f>
        <v>#VALUE!</v>
      </c>
      <c r="K239" s="4" t="e">
        <f>SUMIFS('[6]TUNZ Extracted TB'!$G:$G,'[6]TUNZ Extracted TB'!$A:$A,B239,'[6]TUNZ Extracted TB'!$C:$C,C239)</f>
        <v>#VALUE!</v>
      </c>
      <c r="L239" s="4" t="e">
        <f>SUMIFS('[7]TUNZ Extracted TB'!$G:$G,'[7]TUNZ Extracted TB'!$A:$A,B239,'[7]TUNZ Extracted TB'!$C:$C,C239)</f>
        <v>#VALUE!</v>
      </c>
      <c r="M239" s="4" t="e">
        <f>SUMIFS('[8]TUNZ Extracted TB'!$G:$G,'[8]TUNZ Extracted TB'!$A:$A,B239,'[8]TUNZ Extracted TB'!$C:$C,C239)</f>
        <v>#VALUE!</v>
      </c>
      <c r="N239" s="4" t="e">
        <f>SUMIFS('[9]TUNZ Extracted TB'!$G:$G,'[9]TUNZ Extracted TB'!$A:$A,B239,'[9]TUNZ Extracted TB'!$C:$C,C239)</f>
        <v>#VALUE!</v>
      </c>
      <c r="O239" s="4" t="e">
        <f>SUMIFS('[10]TUNZ Extracted TB'!$G:$G,'[10]TUNZ Extracted TB'!$A:$A,B239,'[10]TUNZ Extracted TB'!$C:$C,C239)</f>
        <v>#VALUE!</v>
      </c>
      <c r="P239" s="4" t="e">
        <f>SUMIFS('[11]TUNZ Extracted TB'!$G:$G,'[11]TUNZ Extracted TB'!$A:$A,B239,'[11]TUNZ Extracted TB'!$C:$C,C239)</f>
        <v>#VALUE!</v>
      </c>
      <c r="Q239" s="4" t="e">
        <f>SUMIFS('[12]TUNZ Extracted TB'!$G:$G,'[12]TUNZ Extracted TB'!$A:$A,B239,'[12]TUNZ Extracted TB'!$C:$C,C239)</f>
        <v>#VALUE!</v>
      </c>
      <c r="R239" s="4" t="e">
        <f t="shared" si="4"/>
        <v>#VALUE!</v>
      </c>
    </row>
    <row r="240" spans="1:18" x14ac:dyDescent="0.25">
      <c r="A240" t="s">
        <v>69</v>
      </c>
      <c r="B240">
        <v>7453</v>
      </c>
      <c r="C240">
        <v>260</v>
      </c>
      <c r="D240" t="s">
        <v>58</v>
      </c>
      <c r="E240" t="s">
        <v>64</v>
      </c>
      <c r="F240" s="4" t="e">
        <f>SUMIFS('[1]TUNZ Extracted TB'!$G:$G,'[1]TUNZ Extracted TB'!$A:$A,B240,'[1]TUNZ Extracted TB'!$C:$C,C240)</f>
        <v>#VALUE!</v>
      </c>
      <c r="G240" s="4" t="e">
        <f>SUMIFS('[2]TUNZ Extracted TB'!$G:$G,'[2]TUNZ Extracted TB'!$A:$A,B240,'[2]TUNZ Extracted TB'!$C:$C,C240)</f>
        <v>#VALUE!</v>
      </c>
      <c r="H240" s="4" t="e">
        <f>SUMIFS('[3]TUNZ Extracted TB'!$G:$G,'[3]TUNZ Extracted TB'!$A:$A,B240,'[3]TUNZ Extracted TB'!$C:$C,C240)</f>
        <v>#VALUE!</v>
      </c>
      <c r="I240" s="4" t="e">
        <f>SUMIFS('[4]TUNZ Extracted TB'!$G:$G,'[4]TUNZ Extracted TB'!$A:$A,B240,'[4]TUNZ Extracted TB'!$C:$C,C240)</f>
        <v>#VALUE!</v>
      </c>
      <c r="J240" s="4" t="e">
        <f>SUMIFS('[5]TUNZ Extracted TB'!$G:$G,'[5]TUNZ Extracted TB'!$A:$A,B240,'[5]TUNZ Extracted TB'!$C:$C,C240)</f>
        <v>#VALUE!</v>
      </c>
      <c r="K240" s="4" t="e">
        <f>SUMIFS('[6]TUNZ Extracted TB'!$G:$G,'[6]TUNZ Extracted TB'!$A:$A,B240,'[6]TUNZ Extracted TB'!$C:$C,C240)</f>
        <v>#VALUE!</v>
      </c>
      <c r="L240" s="4" t="e">
        <f>SUMIFS('[7]TUNZ Extracted TB'!$G:$G,'[7]TUNZ Extracted TB'!$A:$A,B240,'[7]TUNZ Extracted TB'!$C:$C,C240)</f>
        <v>#VALUE!</v>
      </c>
      <c r="M240" s="4" t="e">
        <f>SUMIFS('[8]TUNZ Extracted TB'!$G:$G,'[8]TUNZ Extracted TB'!$A:$A,B240,'[8]TUNZ Extracted TB'!$C:$C,C240)</f>
        <v>#VALUE!</v>
      </c>
      <c r="N240" s="4" t="e">
        <f>SUMIFS('[9]TUNZ Extracted TB'!$G:$G,'[9]TUNZ Extracted TB'!$A:$A,B240,'[9]TUNZ Extracted TB'!$C:$C,C240)</f>
        <v>#VALUE!</v>
      </c>
      <c r="O240" s="4" t="e">
        <f>SUMIFS('[10]TUNZ Extracted TB'!$G:$G,'[10]TUNZ Extracted TB'!$A:$A,B240,'[10]TUNZ Extracted TB'!$C:$C,C240)</f>
        <v>#VALUE!</v>
      </c>
      <c r="P240" s="4" t="e">
        <f>SUMIFS('[11]TUNZ Extracted TB'!$G:$G,'[11]TUNZ Extracted TB'!$A:$A,B240,'[11]TUNZ Extracted TB'!$C:$C,C240)</f>
        <v>#VALUE!</v>
      </c>
      <c r="Q240" s="4" t="e">
        <f>SUMIFS('[12]TUNZ Extracted TB'!$G:$G,'[12]TUNZ Extracted TB'!$A:$A,B240,'[12]TUNZ Extracted TB'!$C:$C,C240)</f>
        <v>#VALUE!</v>
      </c>
      <c r="R240" s="4" t="e">
        <f t="shared" si="4"/>
        <v>#VALUE!</v>
      </c>
    </row>
    <row r="241" spans="1:18" x14ac:dyDescent="0.25">
      <c r="A241" t="s">
        <v>69</v>
      </c>
      <c r="B241">
        <v>7453</v>
      </c>
      <c r="C241">
        <v>330</v>
      </c>
      <c r="D241" t="s">
        <v>58</v>
      </c>
      <c r="E241" t="s">
        <v>64</v>
      </c>
      <c r="F241" s="4" t="e">
        <f>SUMIFS('[1]TUNZ Extracted TB'!$G:$G,'[1]TUNZ Extracted TB'!$A:$A,B241,'[1]TUNZ Extracted TB'!$C:$C,C241)</f>
        <v>#VALUE!</v>
      </c>
      <c r="G241" s="4" t="e">
        <f>SUMIFS('[2]TUNZ Extracted TB'!$G:$G,'[2]TUNZ Extracted TB'!$A:$A,B241,'[2]TUNZ Extracted TB'!$C:$C,C241)</f>
        <v>#VALUE!</v>
      </c>
      <c r="H241" s="4" t="e">
        <f>SUMIFS('[3]TUNZ Extracted TB'!$G:$G,'[3]TUNZ Extracted TB'!$A:$A,B241,'[3]TUNZ Extracted TB'!$C:$C,C241)</f>
        <v>#VALUE!</v>
      </c>
      <c r="I241" s="4" t="e">
        <f>SUMIFS('[4]TUNZ Extracted TB'!$G:$G,'[4]TUNZ Extracted TB'!$A:$A,B241,'[4]TUNZ Extracted TB'!$C:$C,C241)</f>
        <v>#VALUE!</v>
      </c>
      <c r="J241" s="4" t="e">
        <f>SUMIFS('[5]TUNZ Extracted TB'!$G:$G,'[5]TUNZ Extracted TB'!$A:$A,B241,'[5]TUNZ Extracted TB'!$C:$C,C241)</f>
        <v>#VALUE!</v>
      </c>
      <c r="K241" s="4" t="e">
        <f>SUMIFS('[6]TUNZ Extracted TB'!$G:$G,'[6]TUNZ Extracted TB'!$A:$A,B241,'[6]TUNZ Extracted TB'!$C:$C,C241)</f>
        <v>#VALUE!</v>
      </c>
      <c r="L241" s="4" t="e">
        <f>SUMIFS('[7]TUNZ Extracted TB'!$G:$G,'[7]TUNZ Extracted TB'!$A:$A,B241,'[7]TUNZ Extracted TB'!$C:$C,C241)</f>
        <v>#VALUE!</v>
      </c>
      <c r="M241" s="4" t="e">
        <f>SUMIFS('[8]TUNZ Extracted TB'!$G:$G,'[8]TUNZ Extracted TB'!$A:$A,B241,'[8]TUNZ Extracted TB'!$C:$C,C241)</f>
        <v>#VALUE!</v>
      </c>
      <c r="N241" s="4" t="e">
        <f>SUMIFS('[9]TUNZ Extracted TB'!$G:$G,'[9]TUNZ Extracted TB'!$A:$A,B241,'[9]TUNZ Extracted TB'!$C:$C,C241)</f>
        <v>#VALUE!</v>
      </c>
      <c r="O241" s="4" t="e">
        <f>SUMIFS('[10]TUNZ Extracted TB'!$G:$G,'[10]TUNZ Extracted TB'!$A:$A,B241,'[10]TUNZ Extracted TB'!$C:$C,C241)</f>
        <v>#VALUE!</v>
      </c>
      <c r="P241" s="4" t="e">
        <f>SUMIFS('[11]TUNZ Extracted TB'!$G:$G,'[11]TUNZ Extracted TB'!$A:$A,B241,'[11]TUNZ Extracted TB'!$C:$C,C241)</f>
        <v>#VALUE!</v>
      </c>
      <c r="Q241" s="4" t="e">
        <f>SUMIFS('[12]TUNZ Extracted TB'!$G:$G,'[12]TUNZ Extracted TB'!$A:$A,B241,'[12]TUNZ Extracted TB'!$C:$C,C241)</f>
        <v>#VALUE!</v>
      </c>
      <c r="R241" s="4" t="e">
        <f t="shared" si="4"/>
        <v>#VALUE!</v>
      </c>
    </row>
    <row r="242" spans="1:18" x14ac:dyDescent="0.25">
      <c r="A242" t="s">
        <v>69</v>
      </c>
      <c r="B242">
        <v>7453</v>
      </c>
      <c r="C242">
        <v>340</v>
      </c>
      <c r="D242" t="s">
        <v>58</v>
      </c>
      <c r="E242" t="s">
        <v>64</v>
      </c>
      <c r="F242" s="4" t="e">
        <f>SUMIFS('[1]TUNZ Extracted TB'!$G:$G,'[1]TUNZ Extracted TB'!$A:$A,B242,'[1]TUNZ Extracted TB'!$C:$C,C242)</f>
        <v>#VALUE!</v>
      </c>
      <c r="G242" s="4" t="e">
        <f>SUMIFS('[2]TUNZ Extracted TB'!$G:$G,'[2]TUNZ Extracted TB'!$A:$A,B242,'[2]TUNZ Extracted TB'!$C:$C,C242)</f>
        <v>#VALUE!</v>
      </c>
      <c r="H242" s="4" t="e">
        <f>SUMIFS('[3]TUNZ Extracted TB'!$G:$G,'[3]TUNZ Extracted TB'!$A:$A,B242,'[3]TUNZ Extracted TB'!$C:$C,C242)</f>
        <v>#VALUE!</v>
      </c>
      <c r="I242" s="4" t="e">
        <f>SUMIFS('[4]TUNZ Extracted TB'!$G:$G,'[4]TUNZ Extracted TB'!$A:$A,B242,'[4]TUNZ Extracted TB'!$C:$C,C242)</f>
        <v>#VALUE!</v>
      </c>
      <c r="J242" s="4" t="e">
        <f>SUMIFS('[5]TUNZ Extracted TB'!$G:$G,'[5]TUNZ Extracted TB'!$A:$A,B242,'[5]TUNZ Extracted TB'!$C:$C,C242)</f>
        <v>#VALUE!</v>
      </c>
      <c r="K242" s="4" t="e">
        <f>SUMIFS('[6]TUNZ Extracted TB'!$G:$G,'[6]TUNZ Extracted TB'!$A:$A,B242,'[6]TUNZ Extracted TB'!$C:$C,C242)</f>
        <v>#VALUE!</v>
      </c>
      <c r="L242" s="4" t="e">
        <f>SUMIFS('[7]TUNZ Extracted TB'!$G:$G,'[7]TUNZ Extracted TB'!$A:$A,B242,'[7]TUNZ Extracted TB'!$C:$C,C242)</f>
        <v>#VALUE!</v>
      </c>
      <c r="M242" s="4" t="e">
        <f>SUMIFS('[8]TUNZ Extracted TB'!$G:$G,'[8]TUNZ Extracted TB'!$A:$A,B242,'[8]TUNZ Extracted TB'!$C:$C,C242)</f>
        <v>#VALUE!</v>
      </c>
      <c r="N242" s="4" t="e">
        <f>SUMIFS('[9]TUNZ Extracted TB'!$G:$G,'[9]TUNZ Extracted TB'!$A:$A,B242,'[9]TUNZ Extracted TB'!$C:$C,C242)</f>
        <v>#VALUE!</v>
      </c>
      <c r="O242" s="4" t="e">
        <f>SUMIFS('[10]TUNZ Extracted TB'!$G:$G,'[10]TUNZ Extracted TB'!$A:$A,B242,'[10]TUNZ Extracted TB'!$C:$C,C242)</f>
        <v>#VALUE!</v>
      </c>
      <c r="P242" s="4" t="e">
        <f>SUMIFS('[11]TUNZ Extracted TB'!$G:$G,'[11]TUNZ Extracted TB'!$A:$A,B242,'[11]TUNZ Extracted TB'!$C:$C,C242)</f>
        <v>#VALUE!</v>
      </c>
      <c r="Q242" s="4" t="e">
        <f>SUMIFS('[12]TUNZ Extracted TB'!$G:$G,'[12]TUNZ Extracted TB'!$A:$A,B242,'[12]TUNZ Extracted TB'!$C:$C,C242)</f>
        <v>#VALUE!</v>
      </c>
      <c r="R242" s="4" t="e">
        <f t="shared" si="4"/>
        <v>#VALUE!</v>
      </c>
    </row>
    <row r="243" spans="1:18" x14ac:dyDescent="0.25">
      <c r="A243" t="s">
        <v>69</v>
      </c>
      <c r="B243">
        <v>7453</v>
      </c>
      <c r="C243">
        <v>430</v>
      </c>
      <c r="D243" t="s">
        <v>58</v>
      </c>
      <c r="E243" t="s">
        <v>64</v>
      </c>
      <c r="F243" s="4" t="e">
        <f>SUMIFS('[1]TUNZ Extracted TB'!$G:$G,'[1]TUNZ Extracted TB'!$A:$A,B243,'[1]TUNZ Extracted TB'!$C:$C,C243)</f>
        <v>#VALUE!</v>
      </c>
      <c r="G243" s="4" t="e">
        <f>SUMIFS('[2]TUNZ Extracted TB'!$G:$G,'[2]TUNZ Extracted TB'!$A:$A,B243,'[2]TUNZ Extracted TB'!$C:$C,C243)</f>
        <v>#VALUE!</v>
      </c>
      <c r="H243" s="4" t="e">
        <f>SUMIFS('[3]TUNZ Extracted TB'!$G:$G,'[3]TUNZ Extracted TB'!$A:$A,B243,'[3]TUNZ Extracted TB'!$C:$C,C243)</f>
        <v>#VALUE!</v>
      </c>
      <c r="I243" s="4" t="e">
        <f>SUMIFS('[4]TUNZ Extracted TB'!$G:$G,'[4]TUNZ Extracted TB'!$A:$A,B243,'[4]TUNZ Extracted TB'!$C:$C,C243)</f>
        <v>#VALUE!</v>
      </c>
      <c r="J243" s="4" t="e">
        <f>SUMIFS('[5]TUNZ Extracted TB'!$G:$G,'[5]TUNZ Extracted TB'!$A:$A,B243,'[5]TUNZ Extracted TB'!$C:$C,C243)</f>
        <v>#VALUE!</v>
      </c>
      <c r="K243" s="4" t="e">
        <f>SUMIFS('[6]TUNZ Extracted TB'!$G:$G,'[6]TUNZ Extracted TB'!$A:$A,B243,'[6]TUNZ Extracted TB'!$C:$C,C243)</f>
        <v>#VALUE!</v>
      </c>
      <c r="L243" s="4" t="e">
        <f>SUMIFS('[7]TUNZ Extracted TB'!$G:$G,'[7]TUNZ Extracted TB'!$A:$A,B243,'[7]TUNZ Extracted TB'!$C:$C,C243)</f>
        <v>#VALUE!</v>
      </c>
      <c r="M243" s="4" t="e">
        <f>SUMIFS('[8]TUNZ Extracted TB'!$G:$G,'[8]TUNZ Extracted TB'!$A:$A,B243,'[8]TUNZ Extracted TB'!$C:$C,C243)</f>
        <v>#VALUE!</v>
      </c>
      <c r="N243" s="4" t="e">
        <f>SUMIFS('[9]TUNZ Extracted TB'!$G:$G,'[9]TUNZ Extracted TB'!$A:$A,B243,'[9]TUNZ Extracted TB'!$C:$C,C243)</f>
        <v>#VALUE!</v>
      </c>
      <c r="O243" s="4" t="e">
        <f>SUMIFS('[10]TUNZ Extracted TB'!$G:$G,'[10]TUNZ Extracted TB'!$A:$A,B243,'[10]TUNZ Extracted TB'!$C:$C,C243)</f>
        <v>#VALUE!</v>
      </c>
      <c r="P243" s="4" t="e">
        <f>SUMIFS('[11]TUNZ Extracted TB'!$G:$G,'[11]TUNZ Extracted TB'!$A:$A,B243,'[11]TUNZ Extracted TB'!$C:$C,C243)</f>
        <v>#VALUE!</v>
      </c>
      <c r="Q243" s="4" t="e">
        <f>SUMIFS('[12]TUNZ Extracted TB'!$G:$G,'[12]TUNZ Extracted TB'!$A:$A,B243,'[12]TUNZ Extracted TB'!$C:$C,C243)</f>
        <v>#VALUE!</v>
      </c>
      <c r="R243" s="4" t="e">
        <f t="shared" si="4"/>
        <v>#VALUE!</v>
      </c>
    </row>
    <row r="244" spans="1:18" x14ac:dyDescent="0.25">
      <c r="A244" t="s">
        <v>69</v>
      </c>
      <c r="B244">
        <v>7453</v>
      </c>
      <c r="C244">
        <v>440</v>
      </c>
      <c r="D244" t="s">
        <v>58</v>
      </c>
      <c r="E244" t="s">
        <v>64</v>
      </c>
      <c r="F244" s="4" t="e">
        <f>SUMIFS('[1]TUNZ Extracted TB'!$G:$G,'[1]TUNZ Extracted TB'!$A:$A,B244,'[1]TUNZ Extracted TB'!$C:$C,C244)</f>
        <v>#VALUE!</v>
      </c>
      <c r="G244" s="4" t="e">
        <f>SUMIFS('[2]TUNZ Extracted TB'!$G:$G,'[2]TUNZ Extracted TB'!$A:$A,B244,'[2]TUNZ Extracted TB'!$C:$C,C244)</f>
        <v>#VALUE!</v>
      </c>
      <c r="H244" s="4" t="e">
        <f>SUMIFS('[3]TUNZ Extracted TB'!$G:$G,'[3]TUNZ Extracted TB'!$A:$A,B244,'[3]TUNZ Extracted TB'!$C:$C,C244)</f>
        <v>#VALUE!</v>
      </c>
      <c r="I244" s="4" t="e">
        <f>SUMIFS('[4]TUNZ Extracted TB'!$G:$G,'[4]TUNZ Extracted TB'!$A:$A,B244,'[4]TUNZ Extracted TB'!$C:$C,C244)</f>
        <v>#VALUE!</v>
      </c>
      <c r="J244" s="4" t="e">
        <f>SUMIFS('[5]TUNZ Extracted TB'!$G:$G,'[5]TUNZ Extracted TB'!$A:$A,B244,'[5]TUNZ Extracted TB'!$C:$C,C244)</f>
        <v>#VALUE!</v>
      </c>
      <c r="K244" s="4" t="e">
        <f>SUMIFS('[6]TUNZ Extracted TB'!$G:$G,'[6]TUNZ Extracted TB'!$A:$A,B244,'[6]TUNZ Extracted TB'!$C:$C,C244)</f>
        <v>#VALUE!</v>
      </c>
      <c r="L244" s="4" t="e">
        <f>SUMIFS('[7]TUNZ Extracted TB'!$G:$G,'[7]TUNZ Extracted TB'!$A:$A,B244,'[7]TUNZ Extracted TB'!$C:$C,C244)</f>
        <v>#VALUE!</v>
      </c>
      <c r="M244" s="4" t="e">
        <f>SUMIFS('[8]TUNZ Extracted TB'!$G:$G,'[8]TUNZ Extracted TB'!$A:$A,B244,'[8]TUNZ Extracted TB'!$C:$C,C244)</f>
        <v>#VALUE!</v>
      </c>
      <c r="N244" s="4" t="e">
        <f>SUMIFS('[9]TUNZ Extracted TB'!$G:$G,'[9]TUNZ Extracted TB'!$A:$A,B244,'[9]TUNZ Extracted TB'!$C:$C,C244)</f>
        <v>#VALUE!</v>
      </c>
      <c r="O244" s="4" t="e">
        <f>SUMIFS('[10]TUNZ Extracted TB'!$G:$G,'[10]TUNZ Extracted TB'!$A:$A,B244,'[10]TUNZ Extracted TB'!$C:$C,C244)</f>
        <v>#VALUE!</v>
      </c>
      <c r="P244" s="4" t="e">
        <f>SUMIFS('[11]TUNZ Extracted TB'!$G:$G,'[11]TUNZ Extracted TB'!$A:$A,B244,'[11]TUNZ Extracted TB'!$C:$C,C244)</f>
        <v>#VALUE!</v>
      </c>
      <c r="Q244" s="4" t="e">
        <f>SUMIFS('[12]TUNZ Extracted TB'!$G:$G,'[12]TUNZ Extracted TB'!$A:$A,B244,'[12]TUNZ Extracted TB'!$C:$C,C244)</f>
        <v>#VALUE!</v>
      </c>
      <c r="R244" s="4" t="e">
        <f t="shared" si="4"/>
        <v>#VALUE!</v>
      </c>
    </row>
    <row r="245" spans="1:18" x14ac:dyDescent="0.25">
      <c r="A245" t="s">
        <v>69</v>
      </c>
      <c r="B245">
        <v>7453</v>
      </c>
      <c r="C245">
        <v>935</v>
      </c>
      <c r="D245" t="s">
        <v>62</v>
      </c>
      <c r="E245" t="s">
        <v>66</v>
      </c>
      <c r="F245" s="4" t="e">
        <f>SUMIFS('[1]TUNZ Extracted TB'!$G:$G,'[1]TUNZ Extracted TB'!$A:$A,B245,'[1]TUNZ Extracted TB'!$C:$C,C245)</f>
        <v>#VALUE!</v>
      </c>
      <c r="G245" s="4" t="e">
        <f>SUMIFS('[2]TUNZ Extracted TB'!$G:$G,'[2]TUNZ Extracted TB'!$A:$A,B245,'[2]TUNZ Extracted TB'!$C:$C,C245)</f>
        <v>#VALUE!</v>
      </c>
      <c r="H245" s="4" t="e">
        <f>SUMIFS('[3]TUNZ Extracted TB'!$G:$G,'[3]TUNZ Extracted TB'!$A:$A,B245,'[3]TUNZ Extracted TB'!$C:$C,C245)</f>
        <v>#VALUE!</v>
      </c>
      <c r="I245" s="4" t="e">
        <f>SUMIFS('[4]TUNZ Extracted TB'!$G:$G,'[4]TUNZ Extracted TB'!$A:$A,B245,'[4]TUNZ Extracted TB'!$C:$C,C245)</f>
        <v>#VALUE!</v>
      </c>
      <c r="J245" s="4" t="e">
        <f>SUMIFS('[5]TUNZ Extracted TB'!$G:$G,'[5]TUNZ Extracted TB'!$A:$A,B245,'[5]TUNZ Extracted TB'!$C:$C,C245)</f>
        <v>#VALUE!</v>
      </c>
      <c r="K245" s="4" t="e">
        <f>SUMIFS('[6]TUNZ Extracted TB'!$G:$G,'[6]TUNZ Extracted TB'!$A:$A,B245,'[6]TUNZ Extracted TB'!$C:$C,C245)</f>
        <v>#VALUE!</v>
      </c>
      <c r="L245" s="4" t="e">
        <f>SUMIFS('[7]TUNZ Extracted TB'!$G:$G,'[7]TUNZ Extracted TB'!$A:$A,B245,'[7]TUNZ Extracted TB'!$C:$C,C245)</f>
        <v>#VALUE!</v>
      </c>
      <c r="M245" s="4" t="e">
        <f>SUMIFS('[8]TUNZ Extracted TB'!$G:$G,'[8]TUNZ Extracted TB'!$A:$A,B245,'[8]TUNZ Extracted TB'!$C:$C,C245)</f>
        <v>#VALUE!</v>
      </c>
      <c r="N245" s="4" t="e">
        <f>SUMIFS('[9]TUNZ Extracted TB'!$G:$G,'[9]TUNZ Extracted TB'!$A:$A,B245,'[9]TUNZ Extracted TB'!$C:$C,C245)</f>
        <v>#VALUE!</v>
      </c>
      <c r="O245" s="4" t="e">
        <f>SUMIFS('[10]TUNZ Extracted TB'!$G:$G,'[10]TUNZ Extracted TB'!$A:$A,B245,'[10]TUNZ Extracted TB'!$C:$C,C245)</f>
        <v>#VALUE!</v>
      </c>
      <c r="P245" s="4" t="e">
        <f>SUMIFS('[11]TUNZ Extracted TB'!$G:$G,'[11]TUNZ Extracted TB'!$A:$A,B245,'[11]TUNZ Extracted TB'!$C:$C,C245)</f>
        <v>#VALUE!</v>
      </c>
      <c r="Q245" s="4" t="e">
        <f>SUMIFS('[12]TUNZ Extracted TB'!$G:$G,'[12]TUNZ Extracted TB'!$A:$A,B245,'[12]TUNZ Extracted TB'!$C:$C,C245)</f>
        <v>#VALUE!</v>
      </c>
      <c r="R245" s="4" t="e">
        <f t="shared" si="4"/>
        <v>#VALUE!</v>
      </c>
    </row>
    <row r="246" spans="1:18" x14ac:dyDescent="0.25">
      <c r="A246" t="s">
        <v>69</v>
      </c>
      <c r="B246">
        <v>7453</v>
      </c>
      <c r="C246">
        <v>936</v>
      </c>
      <c r="D246" t="s">
        <v>62</v>
      </c>
      <c r="E246" t="s">
        <v>66</v>
      </c>
      <c r="F246" s="4" t="e">
        <f>SUMIFS('[1]TUNZ Extracted TB'!$G:$G,'[1]TUNZ Extracted TB'!$A:$A,B246,'[1]TUNZ Extracted TB'!$C:$C,C246)</f>
        <v>#VALUE!</v>
      </c>
      <c r="G246" s="4" t="e">
        <f>SUMIFS('[2]TUNZ Extracted TB'!$G:$G,'[2]TUNZ Extracted TB'!$A:$A,B246,'[2]TUNZ Extracted TB'!$C:$C,C246)</f>
        <v>#VALUE!</v>
      </c>
      <c r="H246" s="4" t="e">
        <f>SUMIFS('[3]TUNZ Extracted TB'!$G:$G,'[3]TUNZ Extracted TB'!$A:$A,B246,'[3]TUNZ Extracted TB'!$C:$C,C246)</f>
        <v>#VALUE!</v>
      </c>
      <c r="I246" s="4" t="e">
        <f>SUMIFS('[4]TUNZ Extracted TB'!$G:$G,'[4]TUNZ Extracted TB'!$A:$A,B246,'[4]TUNZ Extracted TB'!$C:$C,C246)</f>
        <v>#VALUE!</v>
      </c>
      <c r="J246" s="4" t="e">
        <f>SUMIFS('[5]TUNZ Extracted TB'!$G:$G,'[5]TUNZ Extracted TB'!$A:$A,B246,'[5]TUNZ Extracted TB'!$C:$C,C246)</f>
        <v>#VALUE!</v>
      </c>
      <c r="K246" s="4" t="e">
        <f>SUMIFS('[6]TUNZ Extracted TB'!$G:$G,'[6]TUNZ Extracted TB'!$A:$A,B246,'[6]TUNZ Extracted TB'!$C:$C,C246)</f>
        <v>#VALUE!</v>
      </c>
      <c r="L246" s="4" t="e">
        <f>SUMIFS('[7]TUNZ Extracted TB'!$G:$G,'[7]TUNZ Extracted TB'!$A:$A,B246,'[7]TUNZ Extracted TB'!$C:$C,C246)</f>
        <v>#VALUE!</v>
      </c>
      <c r="M246" s="4" t="e">
        <f>SUMIFS('[8]TUNZ Extracted TB'!$G:$G,'[8]TUNZ Extracted TB'!$A:$A,B246,'[8]TUNZ Extracted TB'!$C:$C,C246)</f>
        <v>#VALUE!</v>
      </c>
      <c r="N246" s="4" t="e">
        <f>SUMIFS('[9]TUNZ Extracted TB'!$G:$G,'[9]TUNZ Extracted TB'!$A:$A,B246,'[9]TUNZ Extracted TB'!$C:$C,C246)</f>
        <v>#VALUE!</v>
      </c>
      <c r="O246" s="4" t="e">
        <f>SUMIFS('[10]TUNZ Extracted TB'!$G:$G,'[10]TUNZ Extracted TB'!$A:$A,B246,'[10]TUNZ Extracted TB'!$C:$C,C246)</f>
        <v>#VALUE!</v>
      </c>
      <c r="P246" s="4" t="e">
        <f>SUMIFS('[11]TUNZ Extracted TB'!$G:$G,'[11]TUNZ Extracted TB'!$A:$A,B246,'[11]TUNZ Extracted TB'!$C:$C,C246)</f>
        <v>#VALUE!</v>
      </c>
      <c r="Q246" s="4" t="e">
        <f>SUMIFS('[12]TUNZ Extracted TB'!$G:$G,'[12]TUNZ Extracted TB'!$A:$A,B246,'[12]TUNZ Extracted TB'!$C:$C,C246)</f>
        <v>#VALUE!</v>
      </c>
      <c r="R246" s="4" t="e">
        <f t="shared" si="4"/>
        <v>#VALUE!</v>
      </c>
    </row>
    <row r="247" spans="1:18" x14ac:dyDescent="0.25">
      <c r="A247" t="s">
        <v>70</v>
      </c>
      <c r="B247">
        <v>7454</v>
      </c>
      <c r="C247">
        <v>110</v>
      </c>
      <c r="D247" t="s">
        <v>58</v>
      </c>
      <c r="E247" t="s">
        <v>64</v>
      </c>
      <c r="F247" s="4" t="e">
        <f>SUMIFS('[1]TUNZ Extracted TB'!$G:$G,'[1]TUNZ Extracted TB'!$A:$A,B247,'[1]TUNZ Extracted TB'!$C:$C,C247)</f>
        <v>#VALUE!</v>
      </c>
      <c r="G247" s="4" t="e">
        <f>SUMIFS('[2]TUNZ Extracted TB'!$G:$G,'[2]TUNZ Extracted TB'!$A:$A,B247,'[2]TUNZ Extracted TB'!$C:$C,C247)</f>
        <v>#VALUE!</v>
      </c>
      <c r="H247" s="4" t="e">
        <f>SUMIFS('[3]TUNZ Extracted TB'!$G:$G,'[3]TUNZ Extracted TB'!$A:$A,B247,'[3]TUNZ Extracted TB'!$C:$C,C247)</f>
        <v>#VALUE!</v>
      </c>
      <c r="I247" s="4" t="e">
        <f>SUMIFS('[4]TUNZ Extracted TB'!$G:$G,'[4]TUNZ Extracted TB'!$A:$A,B247,'[4]TUNZ Extracted TB'!$C:$C,C247)</f>
        <v>#VALUE!</v>
      </c>
      <c r="J247" s="4" t="e">
        <f>SUMIFS('[5]TUNZ Extracted TB'!$G:$G,'[5]TUNZ Extracted TB'!$A:$A,B247,'[5]TUNZ Extracted TB'!$C:$C,C247)</f>
        <v>#VALUE!</v>
      </c>
      <c r="K247" s="4" t="e">
        <f>SUMIFS('[6]TUNZ Extracted TB'!$G:$G,'[6]TUNZ Extracted TB'!$A:$A,B247,'[6]TUNZ Extracted TB'!$C:$C,C247)</f>
        <v>#VALUE!</v>
      </c>
      <c r="L247" s="4" t="e">
        <f>SUMIFS('[7]TUNZ Extracted TB'!$G:$G,'[7]TUNZ Extracted TB'!$A:$A,B247,'[7]TUNZ Extracted TB'!$C:$C,C247)</f>
        <v>#VALUE!</v>
      </c>
      <c r="M247" s="4" t="e">
        <f>SUMIFS('[8]TUNZ Extracted TB'!$G:$G,'[8]TUNZ Extracted TB'!$A:$A,B247,'[8]TUNZ Extracted TB'!$C:$C,C247)</f>
        <v>#VALUE!</v>
      </c>
      <c r="N247" s="4" t="e">
        <f>SUMIFS('[9]TUNZ Extracted TB'!$G:$G,'[9]TUNZ Extracted TB'!$A:$A,B247,'[9]TUNZ Extracted TB'!$C:$C,C247)</f>
        <v>#VALUE!</v>
      </c>
      <c r="O247" s="4" t="e">
        <f>SUMIFS('[10]TUNZ Extracted TB'!$G:$G,'[10]TUNZ Extracted TB'!$A:$A,B247,'[10]TUNZ Extracted TB'!$C:$C,C247)</f>
        <v>#VALUE!</v>
      </c>
      <c r="P247" s="4" t="e">
        <f>SUMIFS('[11]TUNZ Extracted TB'!$G:$G,'[11]TUNZ Extracted TB'!$A:$A,B247,'[11]TUNZ Extracted TB'!$C:$C,C247)</f>
        <v>#VALUE!</v>
      </c>
      <c r="Q247" s="4" t="e">
        <f>SUMIFS('[12]TUNZ Extracted TB'!$G:$G,'[12]TUNZ Extracted TB'!$A:$A,B247,'[12]TUNZ Extracted TB'!$C:$C,C247)</f>
        <v>#VALUE!</v>
      </c>
      <c r="R247" s="4" t="e">
        <f t="shared" si="4"/>
        <v>#VALUE!</v>
      </c>
    </row>
    <row r="248" spans="1:18" x14ac:dyDescent="0.25">
      <c r="A248" t="s">
        <v>70</v>
      </c>
      <c r="B248">
        <v>7454</v>
      </c>
      <c r="C248">
        <v>112</v>
      </c>
      <c r="D248" t="s">
        <v>62</v>
      </c>
      <c r="E248" t="s">
        <v>66</v>
      </c>
      <c r="F248" s="4" t="e">
        <f>SUMIFS('[1]TUNZ Extracted TB'!$G:$G,'[1]TUNZ Extracted TB'!$A:$A,B248,'[1]TUNZ Extracted TB'!$C:$C,C248)</f>
        <v>#VALUE!</v>
      </c>
      <c r="G248" s="4" t="e">
        <f>SUMIFS('[2]TUNZ Extracted TB'!$G:$G,'[2]TUNZ Extracted TB'!$A:$A,B248,'[2]TUNZ Extracted TB'!$C:$C,C248)</f>
        <v>#VALUE!</v>
      </c>
      <c r="H248" s="4" t="e">
        <f>SUMIFS('[3]TUNZ Extracted TB'!$G:$G,'[3]TUNZ Extracted TB'!$A:$A,B248,'[3]TUNZ Extracted TB'!$C:$C,C248)</f>
        <v>#VALUE!</v>
      </c>
      <c r="I248" s="4" t="e">
        <f>SUMIFS('[4]TUNZ Extracted TB'!$G:$G,'[4]TUNZ Extracted TB'!$A:$A,B248,'[4]TUNZ Extracted TB'!$C:$C,C248)</f>
        <v>#VALUE!</v>
      </c>
      <c r="J248" s="4" t="e">
        <f>SUMIFS('[5]TUNZ Extracted TB'!$G:$G,'[5]TUNZ Extracted TB'!$A:$A,B248,'[5]TUNZ Extracted TB'!$C:$C,C248)</f>
        <v>#VALUE!</v>
      </c>
      <c r="K248" s="4" t="e">
        <f>SUMIFS('[6]TUNZ Extracted TB'!$G:$G,'[6]TUNZ Extracted TB'!$A:$A,B248,'[6]TUNZ Extracted TB'!$C:$C,C248)</f>
        <v>#VALUE!</v>
      </c>
      <c r="L248" s="4" t="e">
        <f>SUMIFS('[7]TUNZ Extracted TB'!$G:$G,'[7]TUNZ Extracted TB'!$A:$A,B248,'[7]TUNZ Extracted TB'!$C:$C,C248)</f>
        <v>#VALUE!</v>
      </c>
      <c r="M248" s="4" t="e">
        <f>SUMIFS('[8]TUNZ Extracted TB'!$G:$G,'[8]TUNZ Extracted TB'!$A:$A,B248,'[8]TUNZ Extracted TB'!$C:$C,C248)</f>
        <v>#VALUE!</v>
      </c>
      <c r="N248" s="4" t="e">
        <f>SUMIFS('[9]TUNZ Extracted TB'!$G:$G,'[9]TUNZ Extracted TB'!$A:$A,B248,'[9]TUNZ Extracted TB'!$C:$C,C248)</f>
        <v>#VALUE!</v>
      </c>
      <c r="O248" s="4" t="e">
        <f>SUMIFS('[10]TUNZ Extracted TB'!$G:$G,'[10]TUNZ Extracted TB'!$A:$A,B248,'[10]TUNZ Extracted TB'!$C:$C,C248)</f>
        <v>#VALUE!</v>
      </c>
      <c r="P248" s="4" t="e">
        <f>SUMIFS('[11]TUNZ Extracted TB'!$G:$G,'[11]TUNZ Extracted TB'!$A:$A,B248,'[11]TUNZ Extracted TB'!$C:$C,C248)</f>
        <v>#VALUE!</v>
      </c>
      <c r="Q248" s="4" t="e">
        <f>SUMIFS('[12]TUNZ Extracted TB'!$G:$G,'[12]TUNZ Extracted TB'!$A:$A,B248,'[12]TUNZ Extracted TB'!$C:$C,C248)</f>
        <v>#VALUE!</v>
      </c>
      <c r="R248" s="4" t="e">
        <f t="shared" si="4"/>
        <v>#VALUE!</v>
      </c>
    </row>
    <row r="249" spans="1:18" x14ac:dyDescent="0.25">
      <c r="A249" t="s">
        <v>70</v>
      </c>
      <c r="B249">
        <v>7454</v>
      </c>
      <c r="C249">
        <v>120</v>
      </c>
      <c r="D249" t="s">
        <v>58</v>
      </c>
      <c r="E249" t="s">
        <v>64</v>
      </c>
      <c r="F249" s="4" t="e">
        <f>SUMIFS('[1]TUNZ Extracted TB'!$G:$G,'[1]TUNZ Extracted TB'!$A:$A,B249,'[1]TUNZ Extracted TB'!$C:$C,C249)</f>
        <v>#VALUE!</v>
      </c>
      <c r="G249" s="4" t="e">
        <f>SUMIFS('[2]TUNZ Extracted TB'!$G:$G,'[2]TUNZ Extracted TB'!$A:$A,B249,'[2]TUNZ Extracted TB'!$C:$C,C249)</f>
        <v>#VALUE!</v>
      </c>
      <c r="H249" s="4" t="e">
        <f>SUMIFS('[3]TUNZ Extracted TB'!$G:$G,'[3]TUNZ Extracted TB'!$A:$A,B249,'[3]TUNZ Extracted TB'!$C:$C,C249)</f>
        <v>#VALUE!</v>
      </c>
      <c r="I249" s="4" t="e">
        <f>SUMIFS('[4]TUNZ Extracted TB'!$G:$G,'[4]TUNZ Extracted TB'!$A:$A,B249,'[4]TUNZ Extracted TB'!$C:$C,C249)</f>
        <v>#VALUE!</v>
      </c>
      <c r="J249" s="4" t="e">
        <f>SUMIFS('[5]TUNZ Extracted TB'!$G:$G,'[5]TUNZ Extracted TB'!$A:$A,B249,'[5]TUNZ Extracted TB'!$C:$C,C249)</f>
        <v>#VALUE!</v>
      </c>
      <c r="K249" s="4" t="e">
        <f>SUMIFS('[6]TUNZ Extracted TB'!$G:$G,'[6]TUNZ Extracted TB'!$A:$A,B249,'[6]TUNZ Extracted TB'!$C:$C,C249)</f>
        <v>#VALUE!</v>
      </c>
      <c r="L249" s="4" t="e">
        <f>SUMIFS('[7]TUNZ Extracted TB'!$G:$G,'[7]TUNZ Extracted TB'!$A:$A,B249,'[7]TUNZ Extracted TB'!$C:$C,C249)</f>
        <v>#VALUE!</v>
      </c>
      <c r="M249" s="4" t="e">
        <f>SUMIFS('[8]TUNZ Extracted TB'!$G:$G,'[8]TUNZ Extracted TB'!$A:$A,B249,'[8]TUNZ Extracted TB'!$C:$C,C249)</f>
        <v>#VALUE!</v>
      </c>
      <c r="N249" s="4" t="e">
        <f>SUMIFS('[9]TUNZ Extracted TB'!$G:$G,'[9]TUNZ Extracted TB'!$A:$A,B249,'[9]TUNZ Extracted TB'!$C:$C,C249)</f>
        <v>#VALUE!</v>
      </c>
      <c r="O249" s="4" t="e">
        <f>SUMIFS('[10]TUNZ Extracted TB'!$G:$G,'[10]TUNZ Extracted TB'!$A:$A,B249,'[10]TUNZ Extracted TB'!$C:$C,C249)</f>
        <v>#VALUE!</v>
      </c>
      <c r="P249" s="4" t="e">
        <f>SUMIFS('[11]TUNZ Extracted TB'!$G:$G,'[11]TUNZ Extracted TB'!$A:$A,B249,'[11]TUNZ Extracted TB'!$C:$C,C249)</f>
        <v>#VALUE!</v>
      </c>
      <c r="Q249" s="4" t="e">
        <f>SUMIFS('[12]TUNZ Extracted TB'!$G:$G,'[12]TUNZ Extracted TB'!$A:$A,B249,'[12]TUNZ Extracted TB'!$C:$C,C249)</f>
        <v>#VALUE!</v>
      </c>
      <c r="R249" s="4" t="e">
        <f t="shared" si="4"/>
        <v>#VALUE!</v>
      </c>
    </row>
    <row r="250" spans="1:18" x14ac:dyDescent="0.25">
      <c r="A250" t="s">
        <v>70</v>
      </c>
      <c r="B250">
        <v>7454</v>
      </c>
      <c r="C250">
        <v>121</v>
      </c>
      <c r="D250" t="s">
        <v>58</v>
      </c>
      <c r="E250" t="s">
        <v>64</v>
      </c>
      <c r="F250" s="4" t="e">
        <f>SUMIFS('[1]TUNZ Extracted TB'!$G:$G,'[1]TUNZ Extracted TB'!$A:$A,B250,'[1]TUNZ Extracted TB'!$C:$C,C250)</f>
        <v>#VALUE!</v>
      </c>
      <c r="G250" s="4" t="e">
        <f>SUMIFS('[2]TUNZ Extracted TB'!$G:$G,'[2]TUNZ Extracted TB'!$A:$A,B250,'[2]TUNZ Extracted TB'!$C:$C,C250)</f>
        <v>#VALUE!</v>
      </c>
      <c r="H250" s="4" t="e">
        <f>SUMIFS('[3]TUNZ Extracted TB'!$G:$G,'[3]TUNZ Extracted TB'!$A:$A,B250,'[3]TUNZ Extracted TB'!$C:$C,C250)</f>
        <v>#VALUE!</v>
      </c>
      <c r="I250" s="4" t="e">
        <f>SUMIFS('[4]TUNZ Extracted TB'!$G:$G,'[4]TUNZ Extracted TB'!$A:$A,B250,'[4]TUNZ Extracted TB'!$C:$C,C250)</f>
        <v>#VALUE!</v>
      </c>
      <c r="J250" s="4" t="e">
        <f>SUMIFS('[5]TUNZ Extracted TB'!$G:$G,'[5]TUNZ Extracted TB'!$A:$A,B250,'[5]TUNZ Extracted TB'!$C:$C,C250)</f>
        <v>#VALUE!</v>
      </c>
      <c r="K250" s="4" t="e">
        <f>SUMIFS('[6]TUNZ Extracted TB'!$G:$G,'[6]TUNZ Extracted TB'!$A:$A,B250,'[6]TUNZ Extracted TB'!$C:$C,C250)</f>
        <v>#VALUE!</v>
      </c>
      <c r="L250" s="4" t="e">
        <f>SUMIFS('[7]TUNZ Extracted TB'!$G:$G,'[7]TUNZ Extracted TB'!$A:$A,B250,'[7]TUNZ Extracted TB'!$C:$C,C250)</f>
        <v>#VALUE!</v>
      </c>
      <c r="M250" s="4" t="e">
        <f>SUMIFS('[8]TUNZ Extracted TB'!$G:$G,'[8]TUNZ Extracted TB'!$A:$A,B250,'[8]TUNZ Extracted TB'!$C:$C,C250)</f>
        <v>#VALUE!</v>
      </c>
      <c r="N250" s="4" t="e">
        <f>SUMIFS('[9]TUNZ Extracted TB'!$G:$G,'[9]TUNZ Extracted TB'!$A:$A,B250,'[9]TUNZ Extracted TB'!$C:$C,C250)</f>
        <v>#VALUE!</v>
      </c>
      <c r="O250" s="4" t="e">
        <f>SUMIFS('[10]TUNZ Extracted TB'!$G:$G,'[10]TUNZ Extracted TB'!$A:$A,B250,'[10]TUNZ Extracted TB'!$C:$C,C250)</f>
        <v>#VALUE!</v>
      </c>
      <c r="P250" s="4" t="e">
        <f>SUMIFS('[11]TUNZ Extracted TB'!$G:$G,'[11]TUNZ Extracted TB'!$A:$A,B250,'[11]TUNZ Extracted TB'!$C:$C,C250)</f>
        <v>#VALUE!</v>
      </c>
      <c r="Q250" s="4" t="e">
        <f>SUMIFS('[12]TUNZ Extracted TB'!$G:$G,'[12]TUNZ Extracted TB'!$A:$A,B250,'[12]TUNZ Extracted TB'!$C:$C,C250)</f>
        <v>#VALUE!</v>
      </c>
      <c r="R250" s="4" t="e">
        <f t="shared" si="4"/>
        <v>#VALUE!</v>
      </c>
    </row>
    <row r="251" spans="1:18" x14ac:dyDescent="0.25">
      <c r="A251" t="s">
        <v>70</v>
      </c>
      <c r="B251">
        <v>7454</v>
      </c>
      <c r="C251">
        <v>130</v>
      </c>
      <c r="D251" t="s">
        <v>58</v>
      </c>
      <c r="E251" t="s">
        <v>64</v>
      </c>
      <c r="F251" s="4" t="e">
        <f>SUMIFS('[1]TUNZ Extracted TB'!$G:$G,'[1]TUNZ Extracted TB'!$A:$A,B251,'[1]TUNZ Extracted TB'!$C:$C,C251)</f>
        <v>#VALUE!</v>
      </c>
      <c r="G251" s="4" t="e">
        <f>SUMIFS('[2]TUNZ Extracted TB'!$G:$G,'[2]TUNZ Extracted TB'!$A:$A,B251,'[2]TUNZ Extracted TB'!$C:$C,C251)</f>
        <v>#VALUE!</v>
      </c>
      <c r="H251" s="4" t="e">
        <f>SUMIFS('[3]TUNZ Extracted TB'!$G:$G,'[3]TUNZ Extracted TB'!$A:$A,B251,'[3]TUNZ Extracted TB'!$C:$C,C251)</f>
        <v>#VALUE!</v>
      </c>
      <c r="I251" s="4" t="e">
        <f>SUMIFS('[4]TUNZ Extracted TB'!$G:$G,'[4]TUNZ Extracted TB'!$A:$A,B251,'[4]TUNZ Extracted TB'!$C:$C,C251)</f>
        <v>#VALUE!</v>
      </c>
      <c r="J251" s="4" t="e">
        <f>SUMIFS('[5]TUNZ Extracted TB'!$G:$G,'[5]TUNZ Extracted TB'!$A:$A,B251,'[5]TUNZ Extracted TB'!$C:$C,C251)</f>
        <v>#VALUE!</v>
      </c>
      <c r="K251" s="4" t="e">
        <f>SUMIFS('[6]TUNZ Extracted TB'!$G:$G,'[6]TUNZ Extracted TB'!$A:$A,B251,'[6]TUNZ Extracted TB'!$C:$C,C251)</f>
        <v>#VALUE!</v>
      </c>
      <c r="L251" s="4" t="e">
        <f>SUMIFS('[7]TUNZ Extracted TB'!$G:$G,'[7]TUNZ Extracted TB'!$A:$A,B251,'[7]TUNZ Extracted TB'!$C:$C,C251)</f>
        <v>#VALUE!</v>
      </c>
      <c r="M251" s="4" t="e">
        <f>SUMIFS('[8]TUNZ Extracted TB'!$G:$G,'[8]TUNZ Extracted TB'!$A:$A,B251,'[8]TUNZ Extracted TB'!$C:$C,C251)</f>
        <v>#VALUE!</v>
      </c>
      <c r="N251" s="4" t="e">
        <f>SUMIFS('[9]TUNZ Extracted TB'!$G:$G,'[9]TUNZ Extracted TB'!$A:$A,B251,'[9]TUNZ Extracted TB'!$C:$C,C251)</f>
        <v>#VALUE!</v>
      </c>
      <c r="O251" s="4" t="e">
        <f>SUMIFS('[10]TUNZ Extracted TB'!$G:$G,'[10]TUNZ Extracted TB'!$A:$A,B251,'[10]TUNZ Extracted TB'!$C:$C,C251)</f>
        <v>#VALUE!</v>
      </c>
      <c r="P251" s="4" t="e">
        <f>SUMIFS('[11]TUNZ Extracted TB'!$G:$G,'[11]TUNZ Extracted TB'!$A:$A,B251,'[11]TUNZ Extracted TB'!$C:$C,C251)</f>
        <v>#VALUE!</v>
      </c>
      <c r="Q251" s="4" t="e">
        <f>SUMIFS('[12]TUNZ Extracted TB'!$G:$G,'[12]TUNZ Extracted TB'!$A:$A,B251,'[12]TUNZ Extracted TB'!$C:$C,C251)</f>
        <v>#VALUE!</v>
      </c>
      <c r="R251" s="4" t="e">
        <f t="shared" si="4"/>
        <v>#VALUE!</v>
      </c>
    </row>
    <row r="252" spans="1:18" x14ac:dyDescent="0.25">
      <c r="A252" t="s">
        <v>70</v>
      </c>
      <c r="B252">
        <v>7454</v>
      </c>
      <c r="C252">
        <v>140</v>
      </c>
      <c r="D252" t="s">
        <v>58</v>
      </c>
      <c r="E252" t="s">
        <v>64</v>
      </c>
      <c r="F252" s="4" t="e">
        <f>SUMIFS('[1]TUNZ Extracted TB'!$G:$G,'[1]TUNZ Extracted TB'!$A:$A,B252,'[1]TUNZ Extracted TB'!$C:$C,C252)</f>
        <v>#VALUE!</v>
      </c>
      <c r="G252" s="4" t="e">
        <f>SUMIFS('[2]TUNZ Extracted TB'!$G:$G,'[2]TUNZ Extracted TB'!$A:$A,B252,'[2]TUNZ Extracted TB'!$C:$C,C252)</f>
        <v>#VALUE!</v>
      </c>
      <c r="H252" s="4" t="e">
        <f>SUMIFS('[3]TUNZ Extracted TB'!$G:$G,'[3]TUNZ Extracted TB'!$A:$A,B252,'[3]TUNZ Extracted TB'!$C:$C,C252)</f>
        <v>#VALUE!</v>
      </c>
      <c r="I252" s="4" t="e">
        <f>SUMIFS('[4]TUNZ Extracted TB'!$G:$G,'[4]TUNZ Extracted TB'!$A:$A,B252,'[4]TUNZ Extracted TB'!$C:$C,C252)</f>
        <v>#VALUE!</v>
      </c>
      <c r="J252" s="4" t="e">
        <f>SUMIFS('[5]TUNZ Extracted TB'!$G:$G,'[5]TUNZ Extracted TB'!$A:$A,B252,'[5]TUNZ Extracted TB'!$C:$C,C252)</f>
        <v>#VALUE!</v>
      </c>
      <c r="K252" s="4" t="e">
        <f>SUMIFS('[6]TUNZ Extracted TB'!$G:$G,'[6]TUNZ Extracted TB'!$A:$A,B252,'[6]TUNZ Extracted TB'!$C:$C,C252)</f>
        <v>#VALUE!</v>
      </c>
      <c r="L252" s="4" t="e">
        <f>SUMIFS('[7]TUNZ Extracted TB'!$G:$G,'[7]TUNZ Extracted TB'!$A:$A,B252,'[7]TUNZ Extracted TB'!$C:$C,C252)</f>
        <v>#VALUE!</v>
      </c>
      <c r="M252" s="4" t="e">
        <f>SUMIFS('[8]TUNZ Extracted TB'!$G:$G,'[8]TUNZ Extracted TB'!$A:$A,B252,'[8]TUNZ Extracted TB'!$C:$C,C252)</f>
        <v>#VALUE!</v>
      </c>
      <c r="N252" s="4" t="e">
        <f>SUMIFS('[9]TUNZ Extracted TB'!$G:$G,'[9]TUNZ Extracted TB'!$A:$A,B252,'[9]TUNZ Extracted TB'!$C:$C,C252)</f>
        <v>#VALUE!</v>
      </c>
      <c r="O252" s="4" t="e">
        <f>SUMIFS('[10]TUNZ Extracted TB'!$G:$G,'[10]TUNZ Extracted TB'!$A:$A,B252,'[10]TUNZ Extracted TB'!$C:$C,C252)</f>
        <v>#VALUE!</v>
      </c>
      <c r="P252" s="4" t="e">
        <f>SUMIFS('[11]TUNZ Extracted TB'!$G:$G,'[11]TUNZ Extracted TB'!$A:$A,B252,'[11]TUNZ Extracted TB'!$C:$C,C252)</f>
        <v>#VALUE!</v>
      </c>
      <c r="Q252" s="4" t="e">
        <f>SUMIFS('[12]TUNZ Extracted TB'!$G:$G,'[12]TUNZ Extracted TB'!$A:$A,B252,'[12]TUNZ Extracted TB'!$C:$C,C252)</f>
        <v>#VALUE!</v>
      </c>
      <c r="R252" s="4" t="e">
        <f t="shared" si="4"/>
        <v>#VALUE!</v>
      </c>
    </row>
    <row r="253" spans="1:18" x14ac:dyDescent="0.25">
      <c r="A253" t="s">
        <v>70</v>
      </c>
      <c r="B253">
        <v>7454</v>
      </c>
      <c r="C253">
        <v>147</v>
      </c>
      <c r="D253" t="s">
        <v>58</v>
      </c>
      <c r="E253" t="s">
        <v>64</v>
      </c>
      <c r="F253" s="4" t="e">
        <f>SUMIFS('[1]TUNZ Extracted TB'!$G:$G,'[1]TUNZ Extracted TB'!$A:$A,B253,'[1]TUNZ Extracted TB'!$C:$C,C253)</f>
        <v>#VALUE!</v>
      </c>
      <c r="G253" s="4" t="e">
        <f>SUMIFS('[2]TUNZ Extracted TB'!$G:$G,'[2]TUNZ Extracted TB'!$A:$A,B253,'[2]TUNZ Extracted TB'!$C:$C,C253)</f>
        <v>#VALUE!</v>
      </c>
      <c r="H253" s="4" t="e">
        <f>SUMIFS('[3]TUNZ Extracted TB'!$G:$G,'[3]TUNZ Extracted TB'!$A:$A,B253,'[3]TUNZ Extracted TB'!$C:$C,C253)</f>
        <v>#VALUE!</v>
      </c>
      <c r="I253" s="4" t="e">
        <f>SUMIFS('[4]TUNZ Extracted TB'!$G:$G,'[4]TUNZ Extracted TB'!$A:$A,B253,'[4]TUNZ Extracted TB'!$C:$C,C253)</f>
        <v>#VALUE!</v>
      </c>
      <c r="J253" s="4" t="e">
        <f>SUMIFS('[5]TUNZ Extracted TB'!$G:$G,'[5]TUNZ Extracted TB'!$A:$A,B253,'[5]TUNZ Extracted TB'!$C:$C,C253)</f>
        <v>#VALUE!</v>
      </c>
      <c r="K253" s="4" t="e">
        <f>SUMIFS('[6]TUNZ Extracted TB'!$G:$G,'[6]TUNZ Extracted TB'!$A:$A,B253,'[6]TUNZ Extracted TB'!$C:$C,C253)</f>
        <v>#VALUE!</v>
      </c>
      <c r="L253" s="4" t="e">
        <f>SUMIFS('[7]TUNZ Extracted TB'!$G:$G,'[7]TUNZ Extracted TB'!$A:$A,B253,'[7]TUNZ Extracted TB'!$C:$C,C253)</f>
        <v>#VALUE!</v>
      </c>
      <c r="M253" s="4" t="e">
        <f>SUMIFS('[8]TUNZ Extracted TB'!$G:$G,'[8]TUNZ Extracted TB'!$A:$A,B253,'[8]TUNZ Extracted TB'!$C:$C,C253)</f>
        <v>#VALUE!</v>
      </c>
      <c r="N253" s="4" t="e">
        <f>SUMIFS('[9]TUNZ Extracted TB'!$G:$G,'[9]TUNZ Extracted TB'!$A:$A,B253,'[9]TUNZ Extracted TB'!$C:$C,C253)</f>
        <v>#VALUE!</v>
      </c>
      <c r="O253" s="4" t="e">
        <f>SUMIFS('[10]TUNZ Extracted TB'!$G:$G,'[10]TUNZ Extracted TB'!$A:$A,B253,'[10]TUNZ Extracted TB'!$C:$C,C253)</f>
        <v>#VALUE!</v>
      </c>
      <c r="P253" s="4" t="e">
        <f>SUMIFS('[11]TUNZ Extracted TB'!$G:$G,'[11]TUNZ Extracted TB'!$A:$A,B253,'[11]TUNZ Extracted TB'!$C:$C,C253)</f>
        <v>#VALUE!</v>
      </c>
      <c r="Q253" s="4" t="e">
        <f>SUMIFS('[12]TUNZ Extracted TB'!$G:$G,'[12]TUNZ Extracted TB'!$A:$A,B253,'[12]TUNZ Extracted TB'!$C:$C,C253)</f>
        <v>#VALUE!</v>
      </c>
      <c r="R253" s="4" t="e">
        <f t="shared" si="4"/>
        <v>#VALUE!</v>
      </c>
    </row>
    <row r="254" spans="1:18" x14ac:dyDescent="0.25">
      <c r="A254" t="s">
        <v>70</v>
      </c>
      <c r="B254">
        <v>7454</v>
      </c>
      <c r="C254">
        <v>150</v>
      </c>
      <c r="D254" t="s">
        <v>62</v>
      </c>
      <c r="E254" t="s">
        <v>66</v>
      </c>
      <c r="F254" s="4" t="e">
        <f>SUMIFS('[1]TUNZ Extracted TB'!$G:$G,'[1]TUNZ Extracted TB'!$A:$A,B254,'[1]TUNZ Extracted TB'!$C:$C,C254)</f>
        <v>#VALUE!</v>
      </c>
      <c r="G254" s="4" t="e">
        <f>SUMIFS('[2]TUNZ Extracted TB'!$G:$G,'[2]TUNZ Extracted TB'!$A:$A,B254,'[2]TUNZ Extracted TB'!$C:$C,C254)</f>
        <v>#VALUE!</v>
      </c>
      <c r="H254" s="4" t="e">
        <f>SUMIFS('[3]TUNZ Extracted TB'!$G:$G,'[3]TUNZ Extracted TB'!$A:$A,B254,'[3]TUNZ Extracted TB'!$C:$C,C254)</f>
        <v>#VALUE!</v>
      </c>
      <c r="I254" s="4" t="e">
        <f>SUMIFS('[4]TUNZ Extracted TB'!$G:$G,'[4]TUNZ Extracted TB'!$A:$A,B254,'[4]TUNZ Extracted TB'!$C:$C,C254)</f>
        <v>#VALUE!</v>
      </c>
      <c r="J254" s="4" t="e">
        <f>SUMIFS('[5]TUNZ Extracted TB'!$G:$G,'[5]TUNZ Extracted TB'!$A:$A,B254,'[5]TUNZ Extracted TB'!$C:$C,C254)</f>
        <v>#VALUE!</v>
      </c>
      <c r="K254" s="4" t="e">
        <f>SUMIFS('[6]TUNZ Extracted TB'!$G:$G,'[6]TUNZ Extracted TB'!$A:$A,B254,'[6]TUNZ Extracted TB'!$C:$C,C254)</f>
        <v>#VALUE!</v>
      </c>
      <c r="L254" s="4" t="e">
        <f>SUMIFS('[7]TUNZ Extracted TB'!$G:$G,'[7]TUNZ Extracted TB'!$A:$A,B254,'[7]TUNZ Extracted TB'!$C:$C,C254)</f>
        <v>#VALUE!</v>
      </c>
      <c r="M254" s="4" t="e">
        <f>SUMIFS('[8]TUNZ Extracted TB'!$G:$G,'[8]TUNZ Extracted TB'!$A:$A,B254,'[8]TUNZ Extracted TB'!$C:$C,C254)</f>
        <v>#VALUE!</v>
      </c>
      <c r="N254" s="4" t="e">
        <f>SUMIFS('[9]TUNZ Extracted TB'!$G:$G,'[9]TUNZ Extracted TB'!$A:$A,B254,'[9]TUNZ Extracted TB'!$C:$C,C254)</f>
        <v>#VALUE!</v>
      </c>
      <c r="O254" s="4" t="e">
        <f>SUMIFS('[10]TUNZ Extracted TB'!$G:$G,'[10]TUNZ Extracted TB'!$A:$A,B254,'[10]TUNZ Extracted TB'!$C:$C,C254)</f>
        <v>#VALUE!</v>
      </c>
      <c r="P254" s="4" t="e">
        <f>SUMIFS('[11]TUNZ Extracted TB'!$G:$G,'[11]TUNZ Extracted TB'!$A:$A,B254,'[11]TUNZ Extracted TB'!$C:$C,C254)</f>
        <v>#VALUE!</v>
      </c>
      <c r="Q254" s="4" t="e">
        <f>SUMIFS('[12]TUNZ Extracted TB'!$G:$G,'[12]TUNZ Extracted TB'!$A:$A,B254,'[12]TUNZ Extracted TB'!$C:$C,C254)</f>
        <v>#VALUE!</v>
      </c>
      <c r="R254" s="4" t="e">
        <f t="shared" si="4"/>
        <v>#VALUE!</v>
      </c>
    </row>
    <row r="255" spans="1:18" x14ac:dyDescent="0.25">
      <c r="A255" t="s">
        <v>70</v>
      </c>
      <c r="B255">
        <v>7454</v>
      </c>
      <c r="C255">
        <v>160</v>
      </c>
      <c r="D255" t="s">
        <v>58</v>
      </c>
      <c r="E255" t="s">
        <v>64</v>
      </c>
      <c r="F255" s="4" t="e">
        <f>SUMIFS('[1]TUNZ Extracted TB'!$G:$G,'[1]TUNZ Extracted TB'!$A:$A,B255,'[1]TUNZ Extracted TB'!$C:$C,C255)</f>
        <v>#VALUE!</v>
      </c>
      <c r="G255" s="4" t="e">
        <f>SUMIFS('[2]TUNZ Extracted TB'!$G:$G,'[2]TUNZ Extracted TB'!$A:$A,B255,'[2]TUNZ Extracted TB'!$C:$C,C255)</f>
        <v>#VALUE!</v>
      </c>
      <c r="H255" s="4" t="e">
        <f>SUMIFS('[3]TUNZ Extracted TB'!$G:$G,'[3]TUNZ Extracted TB'!$A:$A,B255,'[3]TUNZ Extracted TB'!$C:$C,C255)</f>
        <v>#VALUE!</v>
      </c>
      <c r="I255" s="4" t="e">
        <f>SUMIFS('[4]TUNZ Extracted TB'!$G:$G,'[4]TUNZ Extracted TB'!$A:$A,B255,'[4]TUNZ Extracted TB'!$C:$C,C255)</f>
        <v>#VALUE!</v>
      </c>
      <c r="J255" s="4" t="e">
        <f>SUMIFS('[5]TUNZ Extracted TB'!$G:$G,'[5]TUNZ Extracted TB'!$A:$A,B255,'[5]TUNZ Extracted TB'!$C:$C,C255)</f>
        <v>#VALUE!</v>
      </c>
      <c r="K255" s="4" t="e">
        <f>SUMIFS('[6]TUNZ Extracted TB'!$G:$G,'[6]TUNZ Extracted TB'!$A:$A,B255,'[6]TUNZ Extracted TB'!$C:$C,C255)</f>
        <v>#VALUE!</v>
      </c>
      <c r="L255" s="4" t="e">
        <f>SUMIFS('[7]TUNZ Extracted TB'!$G:$G,'[7]TUNZ Extracted TB'!$A:$A,B255,'[7]TUNZ Extracted TB'!$C:$C,C255)</f>
        <v>#VALUE!</v>
      </c>
      <c r="M255" s="4" t="e">
        <f>SUMIFS('[8]TUNZ Extracted TB'!$G:$G,'[8]TUNZ Extracted TB'!$A:$A,B255,'[8]TUNZ Extracted TB'!$C:$C,C255)</f>
        <v>#VALUE!</v>
      </c>
      <c r="N255" s="4" t="e">
        <f>SUMIFS('[9]TUNZ Extracted TB'!$G:$G,'[9]TUNZ Extracted TB'!$A:$A,B255,'[9]TUNZ Extracted TB'!$C:$C,C255)</f>
        <v>#VALUE!</v>
      </c>
      <c r="O255" s="4" t="e">
        <f>SUMIFS('[10]TUNZ Extracted TB'!$G:$G,'[10]TUNZ Extracted TB'!$A:$A,B255,'[10]TUNZ Extracted TB'!$C:$C,C255)</f>
        <v>#VALUE!</v>
      </c>
      <c r="P255" s="4" t="e">
        <f>SUMIFS('[11]TUNZ Extracted TB'!$G:$G,'[11]TUNZ Extracted TB'!$A:$A,B255,'[11]TUNZ Extracted TB'!$C:$C,C255)</f>
        <v>#VALUE!</v>
      </c>
      <c r="Q255" s="4" t="e">
        <f>SUMIFS('[12]TUNZ Extracted TB'!$G:$G,'[12]TUNZ Extracted TB'!$A:$A,B255,'[12]TUNZ Extracted TB'!$C:$C,C255)</f>
        <v>#VALUE!</v>
      </c>
      <c r="R255" s="4" t="e">
        <f t="shared" si="4"/>
        <v>#VALUE!</v>
      </c>
    </row>
    <row r="256" spans="1:18" x14ac:dyDescent="0.25">
      <c r="A256" t="s">
        <v>70</v>
      </c>
      <c r="B256">
        <v>7454</v>
      </c>
      <c r="C256">
        <v>170</v>
      </c>
      <c r="D256" t="s">
        <v>58</v>
      </c>
      <c r="E256" t="s">
        <v>64</v>
      </c>
      <c r="F256" s="4" t="e">
        <f>SUMIFS('[1]TUNZ Extracted TB'!$G:$G,'[1]TUNZ Extracted TB'!$A:$A,B256,'[1]TUNZ Extracted TB'!$C:$C,C256)</f>
        <v>#VALUE!</v>
      </c>
      <c r="G256" s="4" t="e">
        <f>SUMIFS('[2]TUNZ Extracted TB'!$G:$G,'[2]TUNZ Extracted TB'!$A:$A,B256,'[2]TUNZ Extracted TB'!$C:$C,C256)</f>
        <v>#VALUE!</v>
      </c>
      <c r="H256" s="4" t="e">
        <f>SUMIFS('[3]TUNZ Extracted TB'!$G:$G,'[3]TUNZ Extracted TB'!$A:$A,B256,'[3]TUNZ Extracted TB'!$C:$C,C256)</f>
        <v>#VALUE!</v>
      </c>
      <c r="I256" s="4" t="e">
        <f>SUMIFS('[4]TUNZ Extracted TB'!$G:$G,'[4]TUNZ Extracted TB'!$A:$A,B256,'[4]TUNZ Extracted TB'!$C:$C,C256)</f>
        <v>#VALUE!</v>
      </c>
      <c r="J256" s="4" t="e">
        <f>SUMIFS('[5]TUNZ Extracted TB'!$G:$G,'[5]TUNZ Extracted TB'!$A:$A,B256,'[5]TUNZ Extracted TB'!$C:$C,C256)</f>
        <v>#VALUE!</v>
      </c>
      <c r="K256" s="4" t="e">
        <f>SUMIFS('[6]TUNZ Extracted TB'!$G:$G,'[6]TUNZ Extracted TB'!$A:$A,B256,'[6]TUNZ Extracted TB'!$C:$C,C256)</f>
        <v>#VALUE!</v>
      </c>
      <c r="L256" s="4" t="e">
        <f>SUMIFS('[7]TUNZ Extracted TB'!$G:$G,'[7]TUNZ Extracted TB'!$A:$A,B256,'[7]TUNZ Extracted TB'!$C:$C,C256)</f>
        <v>#VALUE!</v>
      </c>
      <c r="M256" s="4" t="e">
        <f>SUMIFS('[8]TUNZ Extracted TB'!$G:$G,'[8]TUNZ Extracted TB'!$A:$A,B256,'[8]TUNZ Extracted TB'!$C:$C,C256)</f>
        <v>#VALUE!</v>
      </c>
      <c r="N256" s="4" t="e">
        <f>SUMIFS('[9]TUNZ Extracted TB'!$G:$G,'[9]TUNZ Extracted TB'!$A:$A,B256,'[9]TUNZ Extracted TB'!$C:$C,C256)</f>
        <v>#VALUE!</v>
      </c>
      <c r="O256" s="4" t="e">
        <f>SUMIFS('[10]TUNZ Extracted TB'!$G:$G,'[10]TUNZ Extracted TB'!$A:$A,B256,'[10]TUNZ Extracted TB'!$C:$C,C256)</f>
        <v>#VALUE!</v>
      </c>
      <c r="P256" s="4" t="e">
        <f>SUMIFS('[11]TUNZ Extracted TB'!$G:$G,'[11]TUNZ Extracted TB'!$A:$A,B256,'[11]TUNZ Extracted TB'!$C:$C,C256)</f>
        <v>#VALUE!</v>
      </c>
      <c r="Q256" s="4" t="e">
        <f>SUMIFS('[12]TUNZ Extracted TB'!$G:$G,'[12]TUNZ Extracted TB'!$A:$A,B256,'[12]TUNZ Extracted TB'!$C:$C,C256)</f>
        <v>#VALUE!</v>
      </c>
      <c r="R256" s="4" t="e">
        <f t="shared" si="4"/>
        <v>#VALUE!</v>
      </c>
    </row>
    <row r="257" spans="1:18" x14ac:dyDescent="0.25">
      <c r="A257" t="s">
        <v>70</v>
      </c>
      <c r="B257">
        <v>7454</v>
      </c>
      <c r="C257">
        <v>190</v>
      </c>
      <c r="D257" t="s">
        <v>58</v>
      </c>
      <c r="E257" t="s">
        <v>64</v>
      </c>
      <c r="F257" s="4" t="e">
        <f>SUMIFS('[1]TUNZ Extracted TB'!$G:$G,'[1]TUNZ Extracted TB'!$A:$A,B257,'[1]TUNZ Extracted TB'!$C:$C,C257)</f>
        <v>#VALUE!</v>
      </c>
      <c r="G257" s="4" t="e">
        <f>SUMIFS('[2]TUNZ Extracted TB'!$G:$G,'[2]TUNZ Extracted TB'!$A:$A,B257,'[2]TUNZ Extracted TB'!$C:$C,C257)</f>
        <v>#VALUE!</v>
      </c>
      <c r="H257" s="4" t="e">
        <f>SUMIFS('[3]TUNZ Extracted TB'!$G:$G,'[3]TUNZ Extracted TB'!$A:$A,B257,'[3]TUNZ Extracted TB'!$C:$C,C257)</f>
        <v>#VALUE!</v>
      </c>
      <c r="I257" s="4" t="e">
        <f>SUMIFS('[4]TUNZ Extracted TB'!$G:$G,'[4]TUNZ Extracted TB'!$A:$A,B257,'[4]TUNZ Extracted TB'!$C:$C,C257)</f>
        <v>#VALUE!</v>
      </c>
      <c r="J257" s="4" t="e">
        <f>SUMIFS('[5]TUNZ Extracted TB'!$G:$G,'[5]TUNZ Extracted TB'!$A:$A,B257,'[5]TUNZ Extracted TB'!$C:$C,C257)</f>
        <v>#VALUE!</v>
      </c>
      <c r="K257" s="4" t="e">
        <f>SUMIFS('[6]TUNZ Extracted TB'!$G:$G,'[6]TUNZ Extracted TB'!$A:$A,B257,'[6]TUNZ Extracted TB'!$C:$C,C257)</f>
        <v>#VALUE!</v>
      </c>
      <c r="L257" s="4" t="e">
        <f>SUMIFS('[7]TUNZ Extracted TB'!$G:$G,'[7]TUNZ Extracted TB'!$A:$A,B257,'[7]TUNZ Extracted TB'!$C:$C,C257)</f>
        <v>#VALUE!</v>
      </c>
      <c r="M257" s="4" t="e">
        <f>SUMIFS('[8]TUNZ Extracted TB'!$G:$G,'[8]TUNZ Extracted TB'!$A:$A,B257,'[8]TUNZ Extracted TB'!$C:$C,C257)</f>
        <v>#VALUE!</v>
      </c>
      <c r="N257" s="4" t="e">
        <f>SUMIFS('[9]TUNZ Extracted TB'!$G:$G,'[9]TUNZ Extracted TB'!$A:$A,B257,'[9]TUNZ Extracted TB'!$C:$C,C257)</f>
        <v>#VALUE!</v>
      </c>
      <c r="O257" s="4" t="e">
        <f>SUMIFS('[10]TUNZ Extracted TB'!$G:$G,'[10]TUNZ Extracted TB'!$A:$A,B257,'[10]TUNZ Extracted TB'!$C:$C,C257)</f>
        <v>#VALUE!</v>
      </c>
      <c r="P257" s="4" t="e">
        <f>SUMIFS('[11]TUNZ Extracted TB'!$G:$G,'[11]TUNZ Extracted TB'!$A:$A,B257,'[11]TUNZ Extracted TB'!$C:$C,C257)</f>
        <v>#VALUE!</v>
      </c>
      <c r="Q257" s="4" t="e">
        <f>SUMIFS('[12]TUNZ Extracted TB'!$G:$G,'[12]TUNZ Extracted TB'!$A:$A,B257,'[12]TUNZ Extracted TB'!$C:$C,C257)</f>
        <v>#VALUE!</v>
      </c>
      <c r="R257" s="4" t="e">
        <f t="shared" si="4"/>
        <v>#VALUE!</v>
      </c>
    </row>
    <row r="258" spans="1:18" x14ac:dyDescent="0.25">
      <c r="A258" t="s">
        <v>70</v>
      </c>
      <c r="B258">
        <v>7454</v>
      </c>
      <c r="C258">
        <v>210</v>
      </c>
      <c r="D258" t="s">
        <v>58</v>
      </c>
      <c r="E258" t="s">
        <v>64</v>
      </c>
      <c r="F258" s="4" t="e">
        <f>SUMIFS('[1]TUNZ Extracted TB'!$G:$G,'[1]TUNZ Extracted TB'!$A:$A,B258,'[1]TUNZ Extracted TB'!$C:$C,C258)</f>
        <v>#VALUE!</v>
      </c>
      <c r="G258" s="4" t="e">
        <f>SUMIFS('[2]TUNZ Extracted TB'!$G:$G,'[2]TUNZ Extracted TB'!$A:$A,B258,'[2]TUNZ Extracted TB'!$C:$C,C258)</f>
        <v>#VALUE!</v>
      </c>
      <c r="H258" s="4" t="e">
        <f>SUMIFS('[3]TUNZ Extracted TB'!$G:$G,'[3]TUNZ Extracted TB'!$A:$A,B258,'[3]TUNZ Extracted TB'!$C:$C,C258)</f>
        <v>#VALUE!</v>
      </c>
      <c r="I258" s="4" t="e">
        <f>SUMIFS('[4]TUNZ Extracted TB'!$G:$G,'[4]TUNZ Extracted TB'!$A:$A,B258,'[4]TUNZ Extracted TB'!$C:$C,C258)</f>
        <v>#VALUE!</v>
      </c>
      <c r="J258" s="4" t="e">
        <f>SUMIFS('[5]TUNZ Extracted TB'!$G:$G,'[5]TUNZ Extracted TB'!$A:$A,B258,'[5]TUNZ Extracted TB'!$C:$C,C258)</f>
        <v>#VALUE!</v>
      </c>
      <c r="K258" s="4" t="e">
        <f>SUMIFS('[6]TUNZ Extracted TB'!$G:$G,'[6]TUNZ Extracted TB'!$A:$A,B258,'[6]TUNZ Extracted TB'!$C:$C,C258)</f>
        <v>#VALUE!</v>
      </c>
      <c r="L258" s="4" t="e">
        <f>SUMIFS('[7]TUNZ Extracted TB'!$G:$G,'[7]TUNZ Extracted TB'!$A:$A,B258,'[7]TUNZ Extracted TB'!$C:$C,C258)</f>
        <v>#VALUE!</v>
      </c>
      <c r="M258" s="4" t="e">
        <f>SUMIFS('[8]TUNZ Extracted TB'!$G:$G,'[8]TUNZ Extracted TB'!$A:$A,B258,'[8]TUNZ Extracted TB'!$C:$C,C258)</f>
        <v>#VALUE!</v>
      </c>
      <c r="N258" s="4" t="e">
        <f>SUMIFS('[9]TUNZ Extracted TB'!$G:$G,'[9]TUNZ Extracted TB'!$A:$A,B258,'[9]TUNZ Extracted TB'!$C:$C,C258)</f>
        <v>#VALUE!</v>
      </c>
      <c r="O258" s="4" t="e">
        <f>SUMIFS('[10]TUNZ Extracted TB'!$G:$G,'[10]TUNZ Extracted TB'!$A:$A,B258,'[10]TUNZ Extracted TB'!$C:$C,C258)</f>
        <v>#VALUE!</v>
      </c>
      <c r="P258" s="4" t="e">
        <f>SUMIFS('[11]TUNZ Extracted TB'!$G:$G,'[11]TUNZ Extracted TB'!$A:$A,B258,'[11]TUNZ Extracted TB'!$C:$C,C258)</f>
        <v>#VALUE!</v>
      </c>
      <c r="Q258" s="4" t="e">
        <f>SUMIFS('[12]TUNZ Extracted TB'!$G:$G,'[12]TUNZ Extracted TB'!$A:$A,B258,'[12]TUNZ Extracted TB'!$C:$C,C258)</f>
        <v>#VALUE!</v>
      </c>
      <c r="R258" s="4" t="e">
        <f t="shared" si="4"/>
        <v>#VALUE!</v>
      </c>
    </row>
    <row r="259" spans="1:18" x14ac:dyDescent="0.25">
      <c r="A259" t="s">
        <v>70</v>
      </c>
      <c r="B259">
        <v>7454</v>
      </c>
      <c r="C259">
        <v>220</v>
      </c>
      <c r="D259" t="s">
        <v>58</v>
      </c>
      <c r="E259" t="s">
        <v>64</v>
      </c>
      <c r="F259" s="4" t="e">
        <f>SUMIFS('[1]TUNZ Extracted TB'!$G:$G,'[1]TUNZ Extracted TB'!$A:$A,B259,'[1]TUNZ Extracted TB'!$C:$C,C259)</f>
        <v>#VALUE!</v>
      </c>
      <c r="G259" s="4" t="e">
        <f>SUMIFS('[2]TUNZ Extracted TB'!$G:$G,'[2]TUNZ Extracted TB'!$A:$A,B259,'[2]TUNZ Extracted TB'!$C:$C,C259)</f>
        <v>#VALUE!</v>
      </c>
      <c r="H259" s="4" t="e">
        <f>SUMIFS('[3]TUNZ Extracted TB'!$G:$G,'[3]TUNZ Extracted TB'!$A:$A,B259,'[3]TUNZ Extracted TB'!$C:$C,C259)</f>
        <v>#VALUE!</v>
      </c>
      <c r="I259" s="4" t="e">
        <f>SUMIFS('[4]TUNZ Extracted TB'!$G:$G,'[4]TUNZ Extracted TB'!$A:$A,B259,'[4]TUNZ Extracted TB'!$C:$C,C259)</f>
        <v>#VALUE!</v>
      </c>
      <c r="J259" s="4" t="e">
        <f>SUMIFS('[5]TUNZ Extracted TB'!$G:$G,'[5]TUNZ Extracted TB'!$A:$A,B259,'[5]TUNZ Extracted TB'!$C:$C,C259)</f>
        <v>#VALUE!</v>
      </c>
      <c r="K259" s="4" t="e">
        <f>SUMIFS('[6]TUNZ Extracted TB'!$G:$G,'[6]TUNZ Extracted TB'!$A:$A,B259,'[6]TUNZ Extracted TB'!$C:$C,C259)</f>
        <v>#VALUE!</v>
      </c>
      <c r="L259" s="4" t="e">
        <f>SUMIFS('[7]TUNZ Extracted TB'!$G:$G,'[7]TUNZ Extracted TB'!$A:$A,B259,'[7]TUNZ Extracted TB'!$C:$C,C259)</f>
        <v>#VALUE!</v>
      </c>
      <c r="M259" s="4" t="e">
        <f>SUMIFS('[8]TUNZ Extracted TB'!$G:$G,'[8]TUNZ Extracted TB'!$A:$A,B259,'[8]TUNZ Extracted TB'!$C:$C,C259)</f>
        <v>#VALUE!</v>
      </c>
      <c r="N259" s="4" t="e">
        <f>SUMIFS('[9]TUNZ Extracted TB'!$G:$G,'[9]TUNZ Extracted TB'!$A:$A,B259,'[9]TUNZ Extracted TB'!$C:$C,C259)</f>
        <v>#VALUE!</v>
      </c>
      <c r="O259" s="4" t="e">
        <f>SUMIFS('[10]TUNZ Extracted TB'!$G:$G,'[10]TUNZ Extracted TB'!$A:$A,B259,'[10]TUNZ Extracted TB'!$C:$C,C259)</f>
        <v>#VALUE!</v>
      </c>
      <c r="P259" s="4" t="e">
        <f>SUMIFS('[11]TUNZ Extracted TB'!$G:$G,'[11]TUNZ Extracted TB'!$A:$A,B259,'[11]TUNZ Extracted TB'!$C:$C,C259)</f>
        <v>#VALUE!</v>
      </c>
      <c r="Q259" s="4" t="e">
        <f>SUMIFS('[12]TUNZ Extracted TB'!$G:$G,'[12]TUNZ Extracted TB'!$A:$A,B259,'[12]TUNZ Extracted TB'!$C:$C,C259)</f>
        <v>#VALUE!</v>
      </c>
      <c r="R259" s="4" t="e">
        <f t="shared" si="4"/>
        <v>#VALUE!</v>
      </c>
    </row>
    <row r="260" spans="1:18" x14ac:dyDescent="0.25">
      <c r="A260" t="s">
        <v>70</v>
      </c>
      <c r="B260">
        <v>7454</v>
      </c>
      <c r="C260">
        <v>230</v>
      </c>
      <c r="D260" t="s">
        <v>58</v>
      </c>
      <c r="E260" t="s">
        <v>64</v>
      </c>
      <c r="F260" s="4" t="e">
        <f>SUMIFS('[1]TUNZ Extracted TB'!$G:$G,'[1]TUNZ Extracted TB'!$A:$A,B260,'[1]TUNZ Extracted TB'!$C:$C,C260)</f>
        <v>#VALUE!</v>
      </c>
      <c r="G260" s="4" t="e">
        <f>SUMIFS('[2]TUNZ Extracted TB'!$G:$G,'[2]TUNZ Extracted TB'!$A:$A,B260,'[2]TUNZ Extracted TB'!$C:$C,C260)</f>
        <v>#VALUE!</v>
      </c>
      <c r="H260" s="4" t="e">
        <f>SUMIFS('[3]TUNZ Extracted TB'!$G:$G,'[3]TUNZ Extracted TB'!$A:$A,B260,'[3]TUNZ Extracted TB'!$C:$C,C260)</f>
        <v>#VALUE!</v>
      </c>
      <c r="I260" s="4" t="e">
        <f>SUMIFS('[4]TUNZ Extracted TB'!$G:$G,'[4]TUNZ Extracted TB'!$A:$A,B260,'[4]TUNZ Extracted TB'!$C:$C,C260)</f>
        <v>#VALUE!</v>
      </c>
      <c r="J260" s="4" t="e">
        <f>SUMIFS('[5]TUNZ Extracted TB'!$G:$G,'[5]TUNZ Extracted TB'!$A:$A,B260,'[5]TUNZ Extracted TB'!$C:$C,C260)</f>
        <v>#VALUE!</v>
      </c>
      <c r="K260" s="4" t="e">
        <f>SUMIFS('[6]TUNZ Extracted TB'!$G:$G,'[6]TUNZ Extracted TB'!$A:$A,B260,'[6]TUNZ Extracted TB'!$C:$C,C260)</f>
        <v>#VALUE!</v>
      </c>
      <c r="L260" s="4" t="e">
        <f>SUMIFS('[7]TUNZ Extracted TB'!$G:$G,'[7]TUNZ Extracted TB'!$A:$A,B260,'[7]TUNZ Extracted TB'!$C:$C,C260)</f>
        <v>#VALUE!</v>
      </c>
      <c r="M260" s="4" t="e">
        <f>SUMIFS('[8]TUNZ Extracted TB'!$G:$G,'[8]TUNZ Extracted TB'!$A:$A,B260,'[8]TUNZ Extracted TB'!$C:$C,C260)</f>
        <v>#VALUE!</v>
      </c>
      <c r="N260" s="4" t="e">
        <f>SUMIFS('[9]TUNZ Extracted TB'!$G:$G,'[9]TUNZ Extracted TB'!$A:$A,B260,'[9]TUNZ Extracted TB'!$C:$C,C260)</f>
        <v>#VALUE!</v>
      </c>
      <c r="O260" s="4" t="e">
        <f>SUMIFS('[10]TUNZ Extracted TB'!$G:$G,'[10]TUNZ Extracted TB'!$A:$A,B260,'[10]TUNZ Extracted TB'!$C:$C,C260)</f>
        <v>#VALUE!</v>
      </c>
      <c r="P260" s="4" t="e">
        <f>SUMIFS('[11]TUNZ Extracted TB'!$G:$G,'[11]TUNZ Extracted TB'!$A:$A,B260,'[11]TUNZ Extracted TB'!$C:$C,C260)</f>
        <v>#VALUE!</v>
      </c>
      <c r="Q260" s="4" t="e">
        <f>SUMIFS('[12]TUNZ Extracted TB'!$G:$G,'[12]TUNZ Extracted TB'!$A:$A,B260,'[12]TUNZ Extracted TB'!$C:$C,C260)</f>
        <v>#VALUE!</v>
      </c>
      <c r="R260" s="4" t="e">
        <f t="shared" si="4"/>
        <v>#VALUE!</v>
      </c>
    </row>
    <row r="261" spans="1:18" x14ac:dyDescent="0.25">
      <c r="A261" t="s">
        <v>70</v>
      </c>
      <c r="B261">
        <v>7454</v>
      </c>
      <c r="C261">
        <v>240</v>
      </c>
      <c r="D261" t="s">
        <v>58</v>
      </c>
      <c r="E261" t="s">
        <v>64</v>
      </c>
      <c r="F261" s="4" t="e">
        <f>SUMIFS('[1]TUNZ Extracted TB'!$G:$G,'[1]TUNZ Extracted TB'!$A:$A,B261,'[1]TUNZ Extracted TB'!$C:$C,C261)</f>
        <v>#VALUE!</v>
      </c>
      <c r="G261" s="4" t="e">
        <f>SUMIFS('[2]TUNZ Extracted TB'!$G:$G,'[2]TUNZ Extracted TB'!$A:$A,B261,'[2]TUNZ Extracted TB'!$C:$C,C261)</f>
        <v>#VALUE!</v>
      </c>
      <c r="H261" s="4" t="e">
        <f>SUMIFS('[3]TUNZ Extracted TB'!$G:$G,'[3]TUNZ Extracted TB'!$A:$A,B261,'[3]TUNZ Extracted TB'!$C:$C,C261)</f>
        <v>#VALUE!</v>
      </c>
      <c r="I261" s="4" t="e">
        <f>SUMIFS('[4]TUNZ Extracted TB'!$G:$G,'[4]TUNZ Extracted TB'!$A:$A,B261,'[4]TUNZ Extracted TB'!$C:$C,C261)</f>
        <v>#VALUE!</v>
      </c>
      <c r="J261" s="4" t="e">
        <f>SUMIFS('[5]TUNZ Extracted TB'!$G:$G,'[5]TUNZ Extracted TB'!$A:$A,B261,'[5]TUNZ Extracted TB'!$C:$C,C261)</f>
        <v>#VALUE!</v>
      </c>
      <c r="K261" s="4" t="e">
        <f>SUMIFS('[6]TUNZ Extracted TB'!$G:$G,'[6]TUNZ Extracted TB'!$A:$A,B261,'[6]TUNZ Extracted TB'!$C:$C,C261)</f>
        <v>#VALUE!</v>
      </c>
      <c r="L261" s="4" t="e">
        <f>SUMIFS('[7]TUNZ Extracted TB'!$G:$G,'[7]TUNZ Extracted TB'!$A:$A,B261,'[7]TUNZ Extracted TB'!$C:$C,C261)</f>
        <v>#VALUE!</v>
      </c>
      <c r="M261" s="4" t="e">
        <f>SUMIFS('[8]TUNZ Extracted TB'!$G:$G,'[8]TUNZ Extracted TB'!$A:$A,B261,'[8]TUNZ Extracted TB'!$C:$C,C261)</f>
        <v>#VALUE!</v>
      </c>
      <c r="N261" s="4" t="e">
        <f>SUMIFS('[9]TUNZ Extracted TB'!$G:$G,'[9]TUNZ Extracted TB'!$A:$A,B261,'[9]TUNZ Extracted TB'!$C:$C,C261)</f>
        <v>#VALUE!</v>
      </c>
      <c r="O261" s="4" t="e">
        <f>SUMIFS('[10]TUNZ Extracted TB'!$G:$G,'[10]TUNZ Extracted TB'!$A:$A,B261,'[10]TUNZ Extracted TB'!$C:$C,C261)</f>
        <v>#VALUE!</v>
      </c>
      <c r="P261" s="4" t="e">
        <f>SUMIFS('[11]TUNZ Extracted TB'!$G:$G,'[11]TUNZ Extracted TB'!$A:$A,B261,'[11]TUNZ Extracted TB'!$C:$C,C261)</f>
        <v>#VALUE!</v>
      </c>
      <c r="Q261" s="4" t="e">
        <f>SUMIFS('[12]TUNZ Extracted TB'!$G:$G,'[12]TUNZ Extracted TB'!$A:$A,B261,'[12]TUNZ Extracted TB'!$C:$C,C261)</f>
        <v>#VALUE!</v>
      </c>
      <c r="R261" s="4" t="e">
        <f t="shared" si="4"/>
        <v>#VALUE!</v>
      </c>
    </row>
    <row r="262" spans="1:18" x14ac:dyDescent="0.25">
      <c r="A262" t="s">
        <v>70</v>
      </c>
      <c r="B262">
        <v>7454</v>
      </c>
      <c r="C262">
        <v>330</v>
      </c>
      <c r="D262" t="s">
        <v>58</v>
      </c>
      <c r="E262" t="s">
        <v>64</v>
      </c>
      <c r="F262" s="4" t="e">
        <f>SUMIFS('[1]TUNZ Extracted TB'!$G:$G,'[1]TUNZ Extracted TB'!$A:$A,B262,'[1]TUNZ Extracted TB'!$C:$C,C262)</f>
        <v>#VALUE!</v>
      </c>
      <c r="G262" s="4" t="e">
        <f>SUMIFS('[2]TUNZ Extracted TB'!$G:$G,'[2]TUNZ Extracted TB'!$A:$A,B262,'[2]TUNZ Extracted TB'!$C:$C,C262)</f>
        <v>#VALUE!</v>
      </c>
      <c r="H262" s="4" t="e">
        <f>SUMIFS('[3]TUNZ Extracted TB'!$G:$G,'[3]TUNZ Extracted TB'!$A:$A,B262,'[3]TUNZ Extracted TB'!$C:$C,C262)</f>
        <v>#VALUE!</v>
      </c>
      <c r="I262" s="4" t="e">
        <f>SUMIFS('[4]TUNZ Extracted TB'!$G:$G,'[4]TUNZ Extracted TB'!$A:$A,B262,'[4]TUNZ Extracted TB'!$C:$C,C262)</f>
        <v>#VALUE!</v>
      </c>
      <c r="J262" s="4" t="e">
        <f>SUMIFS('[5]TUNZ Extracted TB'!$G:$G,'[5]TUNZ Extracted TB'!$A:$A,B262,'[5]TUNZ Extracted TB'!$C:$C,C262)</f>
        <v>#VALUE!</v>
      </c>
      <c r="K262" s="4" t="e">
        <f>SUMIFS('[6]TUNZ Extracted TB'!$G:$G,'[6]TUNZ Extracted TB'!$A:$A,B262,'[6]TUNZ Extracted TB'!$C:$C,C262)</f>
        <v>#VALUE!</v>
      </c>
      <c r="L262" s="4" t="e">
        <f>SUMIFS('[7]TUNZ Extracted TB'!$G:$G,'[7]TUNZ Extracted TB'!$A:$A,B262,'[7]TUNZ Extracted TB'!$C:$C,C262)</f>
        <v>#VALUE!</v>
      </c>
      <c r="M262" s="4" t="e">
        <f>SUMIFS('[8]TUNZ Extracted TB'!$G:$G,'[8]TUNZ Extracted TB'!$A:$A,B262,'[8]TUNZ Extracted TB'!$C:$C,C262)</f>
        <v>#VALUE!</v>
      </c>
      <c r="N262" s="4" t="e">
        <f>SUMIFS('[9]TUNZ Extracted TB'!$G:$G,'[9]TUNZ Extracted TB'!$A:$A,B262,'[9]TUNZ Extracted TB'!$C:$C,C262)</f>
        <v>#VALUE!</v>
      </c>
      <c r="O262" s="4" t="e">
        <f>SUMIFS('[10]TUNZ Extracted TB'!$G:$G,'[10]TUNZ Extracted TB'!$A:$A,B262,'[10]TUNZ Extracted TB'!$C:$C,C262)</f>
        <v>#VALUE!</v>
      </c>
      <c r="P262" s="4" t="e">
        <f>SUMIFS('[11]TUNZ Extracted TB'!$G:$G,'[11]TUNZ Extracted TB'!$A:$A,B262,'[11]TUNZ Extracted TB'!$C:$C,C262)</f>
        <v>#VALUE!</v>
      </c>
      <c r="Q262" s="4" t="e">
        <f>SUMIFS('[12]TUNZ Extracted TB'!$G:$G,'[12]TUNZ Extracted TB'!$A:$A,B262,'[12]TUNZ Extracted TB'!$C:$C,C262)</f>
        <v>#VALUE!</v>
      </c>
      <c r="R262" s="4" t="e">
        <f t="shared" ref="R262:R325" si="5">SUM(F262:Q262)</f>
        <v>#VALUE!</v>
      </c>
    </row>
    <row r="263" spans="1:18" x14ac:dyDescent="0.25">
      <c r="A263" t="s">
        <v>70</v>
      </c>
      <c r="B263">
        <v>7454</v>
      </c>
      <c r="C263">
        <v>340</v>
      </c>
      <c r="D263" t="s">
        <v>58</v>
      </c>
      <c r="E263" t="s">
        <v>64</v>
      </c>
      <c r="F263" s="4" t="e">
        <f>SUMIFS('[1]TUNZ Extracted TB'!$G:$G,'[1]TUNZ Extracted TB'!$A:$A,B263,'[1]TUNZ Extracted TB'!$C:$C,C263)</f>
        <v>#VALUE!</v>
      </c>
      <c r="G263" s="4" t="e">
        <f>SUMIFS('[2]TUNZ Extracted TB'!$G:$G,'[2]TUNZ Extracted TB'!$A:$A,B263,'[2]TUNZ Extracted TB'!$C:$C,C263)</f>
        <v>#VALUE!</v>
      </c>
      <c r="H263" s="4" t="e">
        <f>SUMIFS('[3]TUNZ Extracted TB'!$G:$G,'[3]TUNZ Extracted TB'!$A:$A,B263,'[3]TUNZ Extracted TB'!$C:$C,C263)</f>
        <v>#VALUE!</v>
      </c>
      <c r="I263" s="4" t="e">
        <f>SUMIFS('[4]TUNZ Extracted TB'!$G:$G,'[4]TUNZ Extracted TB'!$A:$A,B263,'[4]TUNZ Extracted TB'!$C:$C,C263)</f>
        <v>#VALUE!</v>
      </c>
      <c r="J263" s="4" t="e">
        <f>SUMIFS('[5]TUNZ Extracted TB'!$G:$G,'[5]TUNZ Extracted TB'!$A:$A,B263,'[5]TUNZ Extracted TB'!$C:$C,C263)</f>
        <v>#VALUE!</v>
      </c>
      <c r="K263" s="4" t="e">
        <f>SUMIFS('[6]TUNZ Extracted TB'!$G:$G,'[6]TUNZ Extracted TB'!$A:$A,B263,'[6]TUNZ Extracted TB'!$C:$C,C263)</f>
        <v>#VALUE!</v>
      </c>
      <c r="L263" s="4" t="e">
        <f>SUMIFS('[7]TUNZ Extracted TB'!$G:$G,'[7]TUNZ Extracted TB'!$A:$A,B263,'[7]TUNZ Extracted TB'!$C:$C,C263)</f>
        <v>#VALUE!</v>
      </c>
      <c r="M263" s="4" t="e">
        <f>SUMIFS('[8]TUNZ Extracted TB'!$G:$G,'[8]TUNZ Extracted TB'!$A:$A,B263,'[8]TUNZ Extracted TB'!$C:$C,C263)</f>
        <v>#VALUE!</v>
      </c>
      <c r="N263" s="4" t="e">
        <f>SUMIFS('[9]TUNZ Extracted TB'!$G:$G,'[9]TUNZ Extracted TB'!$A:$A,B263,'[9]TUNZ Extracted TB'!$C:$C,C263)</f>
        <v>#VALUE!</v>
      </c>
      <c r="O263" s="4" t="e">
        <f>SUMIFS('[10]TUNZ Extracted TB'!$G:$G,'[10]TUNZ Extracted TB'!$A:$A,B263,'[10]TUNZ Extracted TB'!$C:$C,C263)</f>
        <v>#VALUE!</v>
      </c>
      <c r="P263" s="4" t="e">
        <f>SUMIFS('[11]TUNZ Extracted TB'!$G:$G,'[11]TUNZ Extracted TB'!$A:$A,B263,'[11]TUNZ Extracted TB'!$C:$C,C263)</f>
        <v>#VALUE!</v>
      </c>
      <c r="Q263" s="4" t="e">
        <f>SUMIFS('[12]TUNZ Extracted TB'!$G:$G,'[12]TUNZ Extracted TB'!$A:$A,B263,'[12]TUNZ Extracted TB'!$C:$C,C263)</f>
        <v>#VALUE!</v>
      </c>
      <c r="R263" s="4" t="e">
        <f t="shared" si="5"/>
        <v>#VALUE!</v>
      </c>
    </row>
    <row r="264" spans="1:18" x14ac:dyDescent="0.25">
      <c r="A264" t="s">
        <v>70</v>
      </c>
      <c r="B264">
        <v>7454</v>
      </c>
      <c r="C264">
        <v>430</v>
      </c>
      <c r="D264" t="s">
        <v>58</v>
      </c>
      <c r="E264" t="s">
        <v>64</v>
      </c>
      <c r="F264" s="4" t="e">
        <f>SUMIFS('[1]TUNZ Extracted TB'!$G:$G,'[1]TUNZ Extracted TB'!$A:$A,B264,'[1]TUNZ Extracted TB'!$C:$C,C264)</f>
        <v>#VALUE!</v>
      </c>
      <c r="G264" s="4" t="e">
        <f>SUMIFS('[2]TUNZ Extracted TB'!$G:$G,'[2]TUNZ Extracted TB'!$A:$A,B264,'[2]TUNZ Extracted TB'!$C:$C,C264)</f>
        <v>#VALUE!</v>
      </c>
      <c r="H264" s="4" t="e">
        <f>SUMIFS('[3]TUNZ Extracted TB'!$G:$G,'[3]TUNZ Extracted TB'!$A:$A,B264,'[3]TUNZ Extracted TB'!$C:$C,C264)</f>
        <v>#VALUE!</v>
      </c>
      <c r="I264" s="4" t="e">
        <f>SUMIFS('[4]TUNZ Extracted TB'!$G:$G,'[4]TUNZ Extracted TB'!$A:$A,B264,'[4]TUNZ Extracted TB'!$C:$C,C264)</f>
        <v>#VALUE!</v>
      </c>
      <c r="J264" s="4" t="e">
        <f>SUMIFS('[5]TUNZ Extracted TB'!$G:$G,'[5]TUNZ Extracted TB'!$A:$A,B264,'[5]TUNZ Extracted TB'!$C:$C,C264)</f>
        <v>#VALUE!</v>
      </c>
      <c r="K264" s="4" t="e">
        <f>SUMIFS('[6]TUNZ Extracted TB'!$G:$G,'[6]TUNZ Extracted TB'!$A:$A,B264,'[6]TUNZ Extracted TB'!$C:$C,C264)</f>
        <v>#VALUE!</v>
      </c>
      <c r="L264" s="4" t="e">
        <f>SUMIFS('[7]TUNZ Extracted TB'!$G:$G,'[7]TUNZ Extracted TB'!$A:$A,B264,'[7]TUNZ Extracted TB'!$C:$C,C264)</f>
        <v>#VALUE!</v>
      </c>
      <c r="M264" s="4" t="e">
        <f>SUMIFS('[8]TUNZ Extracted TB'!$G:$G,'[8]TUNZ Extracted TB'!$A:$A,B264,'[8]TUNZ Extracted TB'!$C:$C,C264)</f>
        <v>#VALUE!</v>
      </c>
      <c r="N264" s="4" t="e">
        <f>SUMIFS('[9]TUNZ Extracted TB'!$G:$G,'[9]TUNZ Extracted TB'!$A:$A,B264,'[9]TUNZ Extracted TB'!$C:$C,C264)</f>
        <v>#VALUE!</v>
      </c>
      <c r="O264" s="4" t="e">
        <f>SUMIFS('[10]TUNZ Extracted TB'!$G:$G,'[10]TUNZ Extracted TB'!$A:$A,B264,'[10]TUNZ Extracted TB'!$C:$C,C264)</f>
        <v>#VALUE!</v>
      </c>
      <c r="P264" s="4" t="e">
        <f>SUMIFS('[11]TUNZ Extracted TB'!$G:$G,'[11]TUNZ Extracted TB'!$A:$A,B264,'[11]TUNZ Extracted TB'!$C:$C,C264)</f>
        <v>#VALUE!</v>
      </c>
      <c r="Q264" s="4" t="e">
        <f>SUMIFS('[12]TUNZ Extracted TB'!$G:$G,'[12]TUNZ Extracted TB'!$A:$A,B264,'[12]TUNZ Extracted TB'!$C:$C,C264)</f>
        <v>#VALUE!</v>
      </c>
      <c r="R264" s="4" t="e">
        <f t="shared" si="5"/>
        <v>#VALUE!</v>
      </c>
    </row>
    <row r="265" spans="1:18" x14ac:dyDescent="0.25">
      <c r="A265" t="s">
        <v>70</v>
      </c>
      <c r="B265">
        <v>7454</v>
      </c>
      <c r="C265">
        <v>440</v>
      </c>
      <c r="D265" t="s">
        <v>58</v>
      </c>
      <c r="E265" t="s">
        <v>64</v>
      </c>
      <c r="F265" s="4" t="e">
        <f>SUMIFS('[1]TUNZ Extracted TB'!$G:$G,'[1]TUNZ Extracted TB'!$A:$A,B265,'[1]TUNZ Extracted TB'!$C:$C,C265)</f>
        <v>#VALUE!</v>
      </c>
      <c r="G265" s="4" t="e">
        <f>SUMIFS('[2]TUNZ Extracted TB'!$G:$G,'[2]TUNZ Extracted TB'!$A:$A,B265,'[2]TUNZ Extracted TB'!$C:$C,C265)</f>
        <v>#VALUE!</v>
      </c>
      <c r="H265" s="4" t="e">
        <f>SUMIFS('[3]TUNZ Extracted TB'!$G:$G,'[3]TUNZ Extracted TB'!$A:$A,B265,'[3]TUNZ Extracted TB'!$C:$C,C265)</f>
        <v>#VALUE!</v>
      </c>
      <c r="I265" s="4" t="e">
        <f>SUMIFS('[4]TUNZ Extracted TB'!$G:$G,'[4]TUNZ Extracted TB'!$A:$A,B265,'[4]TUNZ Extracted TB'!$C:$C,C265)</f>
        <v>#VALUE!</v>
      </c>
      <c r="J265" s="4" t="e">
        <f>SUMIFS('[5]TUNZ Extracted TB'!$G:$G,'[5]TUNZ Extracted TB'!$A:$A,B265,'[5]TUNZ Extracted TB'!$C:$C,C265)</f>
        <v>#VALUE!</v>
      </c>
      <c r="K265" s="4" t="e">
        <f>SUMIFS('[6]TUNZ Extracted TB'!$G:$G,'[6]TUNZ Extracted TB'!$A:$A,B265,'[6]TUNZ Extracted TB'!$C:$C,C265)</f>
        <v>#VALUE!</v>
      </c>
      <c r="L265" s="4" t="e">
        <f>SUMIFS('[7]TUNZ Extracted TB'!$G:$G,'[7]TUNZ Extracted TB'!$A:$A,B265,'[7]TUNZ Extracted TB'!$C:$C,C265)</f>
        <v>#VALUE!</v>
      </c>
      <c r="M265" s="4" t="e">
        <f>SUMIFS('[8]TUNZ Extracted TB'!$G:$G,'[8]TUNZ Extracted TB'!$A:$A,B265,'[8]TUNZ Extracted TB'!$C:$C,C265)</f>
        <v>#VALUE!</v>
      </c>
      <c r="N265" s="4" t="e">
        <f>SUMIFS('[9]TUNZ Extracted TB'!$G:$G,'[9]TUNZ Extracted TB'!$A:$A,B265,'[9]TUNZ Extracted TB'!$C:$C,C265)</f>
        <v>#VALUE!</v>
      </c>
      <c r="O265" s="4" t="e">
        <f>SUMIFS('[10]TUNZ Extracted TB'!$G:$G,'[10]TUNZ Extracted TB'!$A:$A,B265,'[10]TUNZ Extracted TB'!$C:$C,C265)</f>
        <v>#VALUE!</v>
      </c>
      <c r="P265" s="4" t="e">
        <f>SUMIFS('[11]TUNZ Extracted TB'!$G:$G,'[11]TUNZ Extracted TB'!$A:$A,B265,'[11]TUNZ Extracted TB'!$C:$C,C265)</f>
        <v>#VALUE!</v>
      </c>
      <c r="Q265" s="4" t="e">
        <f>SUMIFS('[12]TUNZ Extracted TB'!$G:$G,'[12]TUNZ Extracted TB'!$A:$A,B265,'[12]TUNZ Extracted TB'!$C:$C,C265)</f>
        <v>#VALUE!</v>
      </c>
      <c r="R265" s="4" t="e">
        <f t="shared" si="5"/>
        <v>#VALUE!</v>
      </c>
    </row>
    <row r="266" spans="1:18" x14ac:dyDescent="0.25">
      <c r="A266" t="s">
        <v>70</v>
      </c>
      <c r="B266">
        <v>7454</v>
      </c>
      <c r="C266">
        <v>935</v>
      </c>
      <c r="D266" t="s">
        <v>62</v>
      </c>
      <c r="E266" t="s">
        <v>66</v>
      </c>
      <c r="F266" s="4" t="e">
        <f>SUMIFS('[1]TUNZ Extracted TB'!$G:$G,'[1]TUNZ Extracted TB'!$A:$A,B266,'[1]TUNZ Extracted TB'!$C:$C,C266)</f>
        <v>#VALUE!</v>
      </c>
      <c r="G266" s="4" t="e">
        <f>SUMIFS('[2]TUNZ Extracted TB'!$G:$G,'[2]TUNZ Extracted TB'!$A:$A,B266,'[2]TUNZ Extracted TB'!$C:$C,C266)</f>
        <v>#VALUE!</v>
      </c>
      <c r="H266" s="4" t="e">
        <f>SUMIFS('[3]TUNZ Extracted TB'!$G:$G,'[3]TUNZ Extracted TB'!$A:$A,B266,'[3]TUNZ Extracted TB'!$C:$C,C266)</f>
        <v>#VALUE!</v>
      </c>
      <c r="I266" s="4" t="e">
        <f>SUMIFS('[4]TUNZ Extracted TB'!$G:$G,'[4]TUNZ Extracted TB'!$A:$A,B266,'[4]TUNZ Extracted TB'!$C:$C,C266)</f>
        <v>#VALUE!</v>
      </c>
      <c r="J266" s="4" t="e">
        <f>SUMIFS('[5]TUNZ Extracted TB'!$G:$G,'[5]TUNZ Extracted TB'!$A:$A,B266,'[5]TUNZ Extracted TB'!$C:$C,C266)</f>
        <v>#VALUE!</v>
      </c>
      <c r="K266" s="4" t="e">
        <f>SUMIFS('[6]TUNZ Extracted TB'!$G:$G,'[6]TUNZ Extracted TB'!$A:$A,B266,'[6]TUNZ Extracted TB'!$C:$C,C266)</f>
        <v>#VALUE!</v>
      </c>
      <c r="L266" s="4" t="e">
        <f>SUMIFS('[7]TUNZ Extracted TB'!$G:$G,'[7]TUNZ Extracted TB'!$A:$A,B266,'[7]TUNZ Extracted TB'!$C:$C,C266)</f>
        <v>#VALUE!</v>
      </c>
      <c r="M266" s="4" t="e">
        <f>SUMIFS('[8]TUNZ Extracted TB'!$G:$G,'[8]TUNZ Extracted TB'!$A:$A,B266,'[8]TUNZ Extracted TB'!$C:$C,C266)</f>
        <v>#VALUE!</v>
      </c>
      <c r="N266" s="4" t="e">
        <f>SUMIFS('[9]TUNZ Extracted TB'!$G:$G,'[9]TUNZ Extracted TB'!$A:$A,B266,'[9]TUNZ Extracted TB'!$C:$C,C266)</f>
        <v>#VALUE!</v>
      </c>
      <c r="O266" s="4" t="e">
        <f>SUMIFS('[10]TUNZ Extracted TB'!$G:$G,'[10]TUNZ Extracted TB'!$A:$A,B266,'[10]TUNZ Extracted TB'!$C:$C,C266)</f>
        <v>#VALUE!</v>
      </c>
      <c r="P266" s="4" t="e">
        <f>SUMIFS('[11]TUNZ Extracted TB'!$G:$G,'[11]TUNZ Extracted TB'!$A:$A,B266,'[11]TUNZ Extracted TB'!$C:$C,C266)</f>
        <v>#VALUE!</v>
      </c>
      <c r="Q266" s="4" t="e">
        <f>SUMIFS('[12]TUNZ Extracted TB'!$G:$G,'[12]TUNZ Extracted TB'!$A:$A,B266,'[12]TUNZ Extracted TB'!$C:$C,C266)</f>
        <v>#VALUE!</v>
      </c>
      <c r="R266" s="4" t="e">
        <f t="shared" si="5"/>
        <v>#VALUE!</v>
      </c>
    </row>
    <row r="267" spans="1:18" x14ac:dyDescent="0.25">
      <c r="A267" t="s">
        <v>70</v>
      </c>
      <c r="B267">
        <v>7454</v>
      </c>
      <c r="C267">
        <v>936</v>
      </c>
      <c r="D267" t="s">
        <v>62</v>
      </c>
      <c r="E267" t="s">
        <v>66</v>
      </c>
      <c r="F267" s="4" t="e">
        <f>SUMIFS('[1]TUNZ Extracted TB'!$G:$G,'[1]TUNZ Extracted TB'!$A:$A,B267,'[1]TUNZ Extracted TB'!$C:$C,C267)</f>
        <v>#VALUE!</v>
      </c>
      <c r="G267" s="4" t="e">
        <f>SUMIFS('[2]TUNZ Extracted TB'!$G:$G,'[2]TUNZ Extracted TB'!$A:$A,B267,'[2]TUNZ Extracted TB'!$C:$C,C267)</f>
        <v>#VALUE!</v>
      </c>
      <c r="H267" s="4" t="e">
        <f>SUMIFS('[3]TUNZ Extracted TB'!$G:$G,'[3]TUNZ Extracted TB'!$A:$A,B267,'[3]TUNZ Extracted TB'!$C:$C,C267)</f>
        <v>#VALUE!</v>
      </c>
      <c r="I267" s="4" t="e">
        <f>SUMIFS('[4]TUNZ Extracted TB'!$G:$G,'[4]TUNZ Extracted TB'!$A:$A,B267,'[4]TUNZ Extracted TB'!$C:$C,C267)</f>
        <v>#VALUE!</v>
      </c>
      <c r="J267" s="4" t="e">
        <f>SUMIFS('[5]TUNZ Extracted TB'!$G:$G,'[5]TUNZ Extracted TB'!$A:$A,B267,'[5]TUNZ Extracted TB'!$C:$C,C267)</f>
        <v>#VALUE!</v>
      </c>
      <c r="K267" s="4" t="e">
        <f>SUMIFS('[6]TUNZ Extracted TB'!$G:$G,'[6]TUNZ Extracted TB'!$A:$A,B267,'[6]TUNZ Extracted TB'!$C:$C,C267)</f>
        <v>#VALUE!</v>
      </c>
      <c r="L267" s="4" t="e">
        <f>SUMIFS('[7]TUNZ Extracted TB'!$G:$G,'[7]TUNZ Extracted TB'!$A:$A,B267,'[7]TUNZ Extracted TB'!$C:$C,C267)</f>
        <v>#VALUE!</v>
      </c>
      <c r="M267" s="4" t="e">
        <f>SUMIFS('[8]TUNZ Extracted TB'!$G:$G,'[8]TUNZ Extracted TB'!$A:$A,B267,'[8]TUNZ Extracted TB'!$C:$C,C267)</f>
        <v>#VALUE!</v>
      </c>
      <c r="N267" s="4" t="e">
        <f>SUMIFS('[9]TUNZ Extracted TB'!$G:$G,'[9]TUNZ Extracted TB'!$A:$A,B267,'[9]TUNZ Extracted TB'!$C:$C,C267)</f>
        <v>#VALUE!</v>
      </c>
      <c r="O267" s="4" t="e">
        <f>SUMIFS('[10]TUNZ Extracted TB'!$G:$G,'[10]TUNZ Extracted TB'!$A:$A,B267,'[10]TUNZ Extracted TB'!$C:$C,C267)</f>
        <v>#VALUE!</v>
      </c>
      <c r="P267" s="4" t="e">
        <f>SUMIFS('[11]TUNZ Extracted TB'!$G:$G,'[11]TUNZ Extracted TB'!$A:$A,B267,'[11]TUNZ Extracted TB'!$C:$C,C267)</f>
        <v>#VALUE!</v>
      </c>
      <c r="Q267" s="4" t="e">
        <f>SUMIFS('[12]TUNZ Extracted TB'!$G:$G,'[12]TUNZ Extracted TB'!$A:$A,B267,'[12]TUNZ Extracted TB'!$C:$C,C267)</f>
        <v>#VALUE!</v>
      </c>
      <c r="R267" s="4" t="e">
        <f t="shared" si="5"/>
        <v>#VALUE!</v>
      </c>
    </row>
    <row r="268" spans="1:18" x14ac:dyDescent="0.25">
      <c r="A268" t="s">
        <v>71</v>
      </c>
      <c r="B268">
        <v>7457</v>
      </c>
      <c r="C268">
        <v>150</v>
      </c>
      <c r="D268" t="s">
        <v>24</v>
      </c>
      <c r="E268" t="s">
        <v>72</v>
      </c>
      <c r="F268" s="4" t="e">
        <f>SUMIFS('[1]TUNZ Extracted TB'!$G:$G,'[1]TUNZ Extracted TB'!$A:$A,B268,'[1]TUNZ Extracted TB'!$C:$C,C268)</f>
        <v>#VALUE!</v>
      </c>
      <c r="G268" s="4" t="e">
        <f>SUMIFS('[2]TUNZ Extracted TB'!$G:$G,'[2]TUNZ Extracted TB'!$A:$A,B268,'[2]TUNZ Extracted TB'!$C:$C,C268)</f>
        <v>#VALUE!</v>
      </c>
      <c r="H268" s="4" t="e">
        <f>SUMIFS('[3]TUNZ Extracted TB'!$G:$G,'[3]TUNZ Extracted TB'!$A:$A,B268,'[3]TUNZ Extracted TB'!$C:$C,C268)</f>
        <v>#VALUE!</v>
      </c>
      <c r="I268" s="4" t="e">
        <f>SUMIFS('[4]TUNZ Extracted TB'!$G:$G,'[4]TUNZ Extracted TB'!$A:$A,B268,'[4]TUNZ Extracted TB'!$C:$C,C268)</f>
        <v>#VALUE!</v>
      </c>
      <c r="J268" s="4" t="e">
        <f>SUMIFS('[5]TUNZ Extracted TB'!$G:$G,'[5]TUNZ Extracted TB'!$A:$A,B268,'[5]TUNZ Extracted TB'!$C:$C,C268)</f>
        <v>#VALUE!</v>
      </c>
      <c r="K268" s="4" t="e">
        <f>SUMIFS('[6]TUNZ Extracted TB'!$G:$G,'[6]TUNZ Extracted TB'!$A:$A,B268,'[6]TUNZ Extracted TB'!$C:$C,C268)</f>
        <v>#VALUE!</v>
      </c>
      <c r="L268" s="4" t="e">
        <f>SUMIFS('[7]TUNZ Extracted TB'!$G:$G,'[7]TUNZ Extracted TB'!$A:$A,B268,'[7]TUNZ Extracted TB'!$C:$C,C268)</f>
        <v>#VALUE!</v>
      </c>
      <c r="M268" s="4" t="e">
        <f>SUMIFS('[8]TUNZ Extracted TB'!$G:$G,'[8]TUNZ Extracted TB'!$A:$A,B268,'[8]TUNZ Extracted TB'!$C:$C,C268)</f>
        <v>#VALUE!</v>
      </c>
      <c r="N268" s="4" t="e">
        <f>SUMIFS('[9]TUNZ Extracted TB'!$G:$G,'[9]TUNZ Extracted TB'!$A:$A,B268,'[9]TUNZ Extracted TB'!$C:$C,C268)</f>
        <v>#VALUE!</v>
      </c>
      <c r="O268" s="4" t="e">
        <f>SUMIFS('[10]TUNZ Extracted TB'!$G:$G,'[10]TUNZ Extracted TB'!$A:$A,B268,'[10]TUNZ Extracted TB'!$C:$C,C268)</f>
        <v>#VALUE!</v>
      </c>
      <c r="P268" s="4" t="e">
        <f>SUMIFS('[11]TUNZ Extracted TB'!$G:$G,'[11]TUNZ Extracted TB'!$A:$A,B268,'[11]TUNZ Extracted TB'!$C:$C,C268)</f>
        <v>#VALUE!</v>
      </c>
      <c r="Q268" s="4" t="e">
        <f>SUMIFS('[12]TUNZ Extracted TB'!$G:$G,'[12]TUNZ Extracted TB'!$A:$A,B268,'[12]TUNZ Extracted TB'!$C:$C,C268)</f>
        <v>#VALUE!</v>
      </c>
      <c r="R268" s="4" t="e">
        <f t="shared" si="5"/>
        <v>#VALUE!</v>
      </c>
    </row>
    <row r="269" spans="1:18" x14ac:dyDescent="0.25">
      <c r="A269" t="s">
        <v>73</v>
      </c>
      <c r="B269">
        <v>7550</v>
      </c>
      <c r="C269">
        <v>110</v>
      </c>
      <c r="D269" t="s">
        <v>10</v>
      </c>
      <c r="E269" t="s">
        <v>74</v>
      </c>
      <c r="F269" s="4" t="e">
        <f>SUMIFS('[1]TUNZ Extracted TB'!$G:$G,'[1]TUNZ Extracted TB'!$A:$A,B269,'[1]TUNZ Extracted TB'!$C:$C,C269)</f>
        <v>#VALUE!</v>
      </c>
      <c r="G269" s="4" t="e">
        <f>SUMIFS('[2]TUNZ Extracted TB'!$G:$G,'[2]TUNZ Extracted TB'!$A:$A,B269,'[2]TUNZ Extracted TB'!$C:$C,C269)</f>
        <v>#VALUE!</v>
      </c>
      <c r="H269" s="4" t="e">
        <f>SUMIFS('[3]TUNZ Extracted TB'!$G:$G,'[3]TUNZ Extracted TB'!$A:$A,B269,'[3]TUNZ Extracted TB'!$C:$C,C269)</f>
        <v>#VALUE!</v>
      </c>
      <c r="I269" s="4" t="e">
        <f>SUMIFS('[4]TUNZ Extracted TB'!$G:$G,'[4]TUNZ Extracted TB'!$A:$A,B269,'[4]TUNZ Extracted TB'!$C:$C,C269)</f>
        <v>#VALUE!</v>
      </c>
      <c r="J269" s="4" t="e">
        <f>SUMIFS('[5]TUNZ Extracted TB'!$G:$G,'[5]TUNZ Extracted TB'!$A:$A,B269,'[5]TUNZ Extracted TB'!$C:$C,C269)</f>
        <v>#VALUE!</v>
      </c>
      <c r="K269" s="4" t="e">
        <f>SUMIFS('[6]TUNZ Extracted TB'!$G:$G,'[6]TUNZ Extracted TB'!$A:$A,B269,'[6]TUNZ Extracted TB'!$C:$C,C269)</f>
        <v>#VALUE!</v>
      </c>
      <c r="L269" s="4" t="e">
        <f>SUMIFS('[7]TUNZ Extracted TB'!$G:$G,'[7]TUNZ Extracted TB'!$A:$A,B269,'[7]TUNZ Extracted TB'!$C:$C,C269)</f>
        <v>#VALUE!</v>
      </c>
      <c r="M269" s="4" t="e">
        <f>SUMIFS('[8]TUNZ Extracted TB'!$G:$G,'[8]TUNZ Extracted TB'!$A:$A,B269,'[8]TUNZ Extracted TB'!$C:$C,C269)</f>
        <v>#VALUE!</v>
      </c>
      <c r="N269" s="4" t="e">
        <f>SUMIFS('[9]TUNZ Extracted TB'!$G:$G,'[9]TUNZ Extracted TB'!$A:$A,B269,'[9]TUNZ Extracted TB'!$C:$C,C269)</f>
        <v>#VALUE!</v>
      </c>
      <c r="O269" s="4" t="e">
        <f>SUMIFS('[10]TUNZ Extracted TB'!$G:$G,'[10]TUNZ Extracted TB'!$A:$A,B269,'[10]TUNZ Extracted TB'!$C:$C,C269)</f>
        <v>#VALUE!</v>
      </c>
      <c r="P269" s="4" t="e">
        <f>SUMIFS('[11]TUNZ Extracted TB'!$G:$G,'[11]TUNZ Extracted TB'!$A:$A,B269,'[11]TUNZ Extracted TB'!$C:$C,C269)</f>
        <v>#VALUE!</v>
      </c>
      <c r="Q269" s="4" t="e">
        <f>SUMIFS('[12]TUNZ Extracted TB'!$G:$G,'[12]TUNZ Extracted TB'!$A:$A,B269,'[12]TUNZ Extracted TB'!$C:$C,C269)</f>
        <v>#VALUE!</v>
      </c>
      <c r="R269" s="4" t="e">
        <f t="shared" si="5"/>
        <v>#VALUE!</v>
      </c>
    </row>
    <row r="270" spans="1:18" x14ac:dyDescent="0.25">
      <c r="A270" t="s">
        <v>73</v>
      </c>
      <c r="B270">
        <v>7550</v>
      </c>
      <c r="C270">
        <v>112</v>
      </c>
      <c r="D270" t="s">
        <v>12</v>
      </c>
      <c r="E270" t="s">
        <v>75</v>
      </c>
      <c r="F270" s="4" t="e">
        <f>SUMIFS('[1]TUNZ Extracted TB'!$G:$G,'[1]TUNZ Extracted TB'!$A:$A,B270,'[1]TUNZ Extracted TB'!$C:$C,C270)</f>
        <v>#VALUE!</v>
      </c>
      <c r="G270" s="4" t="e">
        <f>SUMIFS('[2]TUNZ Extracted TB'!$G:$G,'[2]TUNZ Extracted TB'!$A:$A,B270,'[2]TUNZ Extracted TB'!$C:$C,C270)</f>
        <v>#VALUE!</v>
      </c>
      <c r="H270" s="4" t="e">
        <f>SUMIFS('[3]TUNZ Extracted TB'!$G:$G,'[3]TUNZ Extracted TB'!$A:$A,B270,'[3]TUNZ Extracted TB'!$C:$C,C270)</f>
        <v>#VALUE!</v>
      </c>
      <c r="I270" s="4" t="e">
        <f>SUMIFS('[4]TUNZ Extracted TB'!$G:$G,'[4]TUNZ Extracted TB'!$A:$A,B270,'[4]TUNZ Extracted TB'!$C:$C,C270)</f>
        <v>#VALUE!</v>
      </c>
      <c r="J270" s="4" t="e">
        <f>SUMIFS('[5]TUNZ Extracted TB'!$G:$G,'[5]TUNZ Extracted TB'!$A:$A,B270,'[5]TUNZ Extracted TB'!$C:$C,C270)</f>
        <v>#VALUE!</v>
      </c>
      <c r="K270" s="4" t="e">
        <f>SUMIFS('[6]TUNZ Extracted TB'!$G:$G,'[6]TUNZ Extracted TB'!$A:$A,B270,'[6]TUNZ Extracted TB'!$C:$C,C270)</f>
        <v>#VALUE!</v>
      </c>
      <c r="L270" s="4" t="e">
        <f>SUMIFS('[7]TUNZ Extracted TB'!$G:$G,'[7]TUNZ Extracted TB'!$A:$A,B270,'[7]TUNZ Extracted TB'!$C:$C,C270)</f>
        <v>#VALUE!</v>
      </c>
      <c r="M270" s="4" t="e">
        <f>SUMIFS('[8]TUNZ Extracted TB'!$G:$G,'[8]TUNZ Extracted TB'!$A:$A,B270,'[8]TUNZ Extracted TB'!$C:$C,C270)</f>
        <v>#VALUE!</v>
      </c>
      <c r="N270" s="4" t="e">
        <f>SUMIFS('[9]TUNZ Extracted TB'!$G:$G,'[9]TUNZ Extracted TB'!$A:$A,B270,'[9]TUNZ Extracted TB'!$C:$C,C270)</f>
        <v>#VALUE!</v>
      </c>
      <c r="O270" s="4" t="e">
        <f>SUMIFS('[10]TUNZ Extracted TB'!$G:$G,'[10]TUNZ Extracted TB'!$A:$A,B270,'[10]TUNZ Extracted TB'!$C:$C,C270)</f>
        <v>#VALUE!</v>
      </c>
      <c r="P270" s="4" t="e">
        <f>SUMIFS('[11]TUNZ Extracted TB'!$G:$G,'[11]TUNZ Extracted TB'!$A:$A,B270,'[11]TUNZ Extracted TB'!$C:$C,C270)</f>
        <v>#VALUE!</v>
      </c>
      <c r="Q270" s="4" t="e">
        <f>SUMIFS('[12]TUNZ Extracted TB'!$G:$G,'[12]TUNZ Extracted TB'!$A:$A,B270,'[12]TUNZ Extracted TB'!$C:$C,C270)</f>
        <v>#VALUE!</v>
      </c>
      <c r="R270" s="4" t="e">
        <f t="shared" si="5"/>
        <v>#VALUE!</v>
      </c>
    </row>
    <row r="271" spans="1:18" x14ac:dyDescent="0.25">
      <c r="A271" t="s">
        <v>73</v>
      </c>
      <c r="B271">
        <v>7550</v>
      </c>
      <c r="C271">
        <v>120</v>
      </c>
      <c r="D271" t="s">
        <v>14</v>
      </c>
      <c r="E271" t="s">
        <v>76</v>
      </c>
      <c r="F271" s="4" t="e">
        <f>SUMIFS('[1]TUNZ Extracted TB'!$G:$G,'[1]TUNZ Extracted TB'!$A:$A,B271,'[1]TUNZ Extracted TB'!$C:$C,C271)</f>
        <v>#VALUE!</v>
      </c>
      <c r="G271" s="4" t="e">
        <f>SUMIFS('[2]TUNZ Extracted TB'!$G:$G,'[2]TUNZ Extracted TB'!$A:$A,B271,'[2]TUNZ Extracted TB'!$C:$C,C271)</f>
        <v>#VALUE!</v>
      </c>
      <c r="H271" s="4" t="e">
        <f>SUMIFS('[3]TUNZ Extracted TB'!$G:$G,'[3]TUNZ Extracted TB'!$A:$A,B271,'[3]TUNZ Extracted TB'!$C:$C,C271)</f>
        <v>#VALUE!</v>
      </c>
      <c r="I271" s="4" t="e">
        <f>SUMIFS('[4]TUNZ Extracted TB'!$G:$G,'[4]TUNZ Extracted TB'!$A:$A,B271,'[4]TUNZ Extracted TB'!$C:$C,C271)</f>
        <v>#VALUE!</v>
      </c>
      <c r="J271" s="4" t="e">
        <f>SUMIFS('[5]TUNZ Extracted TB'!$G:$G,'[5]TUNZ Extracted TB'!$A:$A,B271,'[5]TUNZ Extracted TB'!$C:$C,C271)</f>
        <v>#VALUE!</v>
      </c>
      <c r="K271" s="4" t="e">
        <f>SUMIFS('[6]TUNZ Extracted TB'!$G:$G,'[6]TUNZ Extracted TB'!$A:$A,B271,'[6]TUNZ Extracted TB'!$C:$C,C271)</f>
        <v>#VALUE!</v>
      </c>
      <c r="L271" s="4" t="e">
        <f>SUMIFS('[7]TUNZ Extracted TB'!$G:$G,'[7]TUNZ Extracted TB'!$A:$A,B271,'[7]TUNZ Extracted TB'!$C:$C,C271)</f>
        <v>#VALUE!</v>
      </c>
      <c r="M271" s="4" t="e">
        <f>SUMIFS('[8]TUNZ Extracted TB'!$G:$G,'[8]TUNZ Extracted TB'!$A:$A,B271,'[8]TUNZ Extracted TB'!$C:$C,C271)</f>
        <v>#VALUE!</v>
      </c>
      <c r="N271" s="4" t="e">
        <f>SUMIFS('[9]TUNZ Extracted TB'!$G:$G,'[9]TUNZ Extracted TB'!$A:$A,B271,'[9]TUNZ Extracted TB'!$C:$C,C271)</f>
        <v>#VALUE!</v>
      </c>
      <c r="O271" s="4" t="e">
        <f>SUMIFS('[10]TUNZ Extracted TB'!$G:$G,'[10]TUNZ Extracted TB'!$A:$A,B271,'[10]TUNZ Extracted TB'!$C:$C,C271)</f>
        <v>#VALUE!</v>
      </c>
      <c r="P271" s="4" t="e">
        <f>SUMIFS('[11]TUNZ Extracted TB'!$G:$G,'[11]TUNZ Extracted TB'!$A:$A,B271,'[11]TUNZ Extracted TB'!$C:$C,C271)</f>
        <v>#VALUE!</v>
      </c>
      <c r="Q271" s="4" t="e">
        <f>SUMIFS('[12]TUNZ Extracted TB'!$G:$G,'[12]TUNZ Extracted TB'!$A:$A,B271,'[12]TUNZ Extracted TB'!$C:$C,C271)</f>
        <v>#VALUE!</v>
      </c>
      <c r="R271" s="4" t="e">
        <f t="shared" si="5"/>
        <v>#VALUE!</v>
      </c>
    </row>
    <row r="272" spans="1:18" x14ac:dyDescent="0.25">
      <c r="A272" t="s">
        <v>73</v>
      </c>
      <c r="B272">
        <v>7550</v>
      </c>
      <c r="C272">
        <v>121</v>
      </c>
      <c r="D272" t="s">
        <v>14</v>
      </c>
      <c r="E272" t="s">
        <v>76</v>
      </c>
      <c r="F272" s="4" t="e">
        <f>SUMIFS('[1]TUNZ Extracted TB'!$G:$G,'[1]TUNZ Extracted TB'!$A:$A,B272,'[1]TUNZ Extracted TB'!$C:$C,C272)</f>
        <v>#VALUE!</v>
      </c>
      <c r="G272" s="4" t="e">
        <f>SUMIFS('[2]TUNZ Extracted TB'!$G:$G,'[2]TUNZ Extracted TB'!$A:$A,B272,'[2]TUNZ Extracted TB'!$C:$C,C272)</f>
        <v>#VALUE!</v>
      </c>
      <c r="H272" s="4" t="e">
        <f>SUMIFS('[3]TUNZ Extracted TB'!$G:$G,'[3]TUNZ Extracted TB'!$A:$A,B272,'[3]TUNZ Extracted TB'!$C:$C,C272)</f>
        <v>#VALUE!</v>
      </c>
      <c r="I272" s="4" t="e">
        <f>SUMIFS('[4]TUNZ Extracted TB'!$G:$G,'[4]TUNZ Extracted TB'!$A:$A,B272,'[4]TUNZ Extracted TB'!$C:$C,C272)</f>
        <v>#VALUE!</v>
      </c>
      <c r="J272" s="4" t="e">
        <f>SUMIFS('[5]TUNZ Extracted TB'!$G:$G,'[5]TUNZ Extracted TB'!$A:$A,B272,'[5]TUNZ Extracted TB'!$C:$C,C272)</f>
        <v>#VALUE!</v>
      </c>
      <c r="K272" s="4" t="e">
        <f>SUMIFS('[6]TUNZ Extracted TB'!$G:$G,'[6]TUNZ Extracted TB'!$A:$A,B272,'[6]TUNZ Extracted TB'!$C:$C,C272)</f>
        <v>#VALUE!</v>
      </c>
      <c r="L272" s="4" t="e">
        <f>SUMIFS('[7]TUNZ Extracted TB'!$G:$G,'[7]TUNZ Extracted TB'!$A:$A,B272,'[7]TUNZ Extracted TB'!$C:$C,C272)</f>
        <v>#VALUE!</v>
      </c>
      <c r="M272" s="4" t="e">
        <f>SUMIFS('[8]TUNZ Extracted TB'!$G:$G,'[8]TUNZ Extracted TB'!$A:$A,B272,'[8]TUNZ Extracted TB'!$C:$C,C272)</f>
        <v>#VALUE!</v>
      </c>
      <c r="N272" s="4" t="e">
        <f>SUMIFS('[9]TUNZ Extracted TB'!$G:$G,'[9]TUNZ Extracted TB'!$A:$A,B272,'[9]TUNZ Extracted TB'!$C:$C,C272)</f>
        <v>#VALUE!</v>
      </c>
      <c r="O272" s="4" t="e">
        <f>SUMIFS('[10]TUNZ Extracted TB'!$G:$G,'[10]TUNZ Extracted TB'!$A:$A,B272,'[10]TUNZ Extracted TB'!$C:$C,C272)</f>
        <v>#VALUE!</v>
      </c>
      <c r="P272" s="4" t="e">
        <f>SUMIFS('[11]TUNZ Extracted TB'!$G:$G,'[11]TUNZ Extracted TB'!$A:$A,B272,'[11]TUNZ Extracted TB'!$C:$C,C272)</f>
        <v>#VALUE!</v>
      </c>
      <c r="Q272" s="4" t="e">
        <f>SUMIFS('[12]TUNZ Extracted TB'!$G:$G,'[12]TUNZ Extracted TB'!$A:$A,B272,'[12]TUNZ Extracted TB'!$C:$C,C272)</f>
        <v>#VALUE!</v>
      </c>
      <c r="R272" s="4" t="e">
        <f t="shared" si="5"/>
        <v>#VALUE!</v>
      </c>
    </row>
    <row r="273" spans="1:18" x14ac:dyDescent="0.25">
      <c r="A273" t="s">
        <v>73</v>
      </c>
      <c r="B273">
        <v>7550</v>
      </c>
      <c r="C273">
        <v>130</v>
      </c>
      <c r="D273" t="s">
        <v>18</v>
      </c>
      <c r="E273" t="s">
        <v>40</v>
      </c>
      <c r="F273" s="4" t="e">
        <f>SUMIFS('[1]TUNZ Extracted TB'!$G:$G,'[1]TUNZ Extracted TB'!$A:$A,B273,'[1]TUNZ Extracted TB'!$C:$C,C273)</f>
        <v>#VALUE!</v>
      </c>
      <c r="G273" s="4" t="e">
        <f>SUMIFS('[2]TUNZ Extracted TB'!$G:$G,'[2]TUNZ Extracted TB'!$A:$A,B273,'[2]TUNZ Extracted TB'!$C:$C,C273)</f>
        <v>#VALUE!</v>
      </c>
      <c r="H273" s="4" t="e">
        <f>SUMIFS('[3]TUNZ Extracted TB'!$G:$G,'[3]TUNZ Extracted TB'!$A:$A,B273,'[3]TUNZ Extracted TB'!$C:$C,C273)</f>
        <v>#VALUE!</v>
      </c>
      <c r="I273" s="4" t="e">
        <f>SUMIFS('[4]TUNZ Extracted TB'!$G:$G,'[4]TUNZ Extracted TB'!$A:$A,B273,'[4]TUNZ Extracted TB'!$C:$C,C273)</f>
        <v>#VALUE!</v>
      </c>
      <c r="J273" s="4" t="e">
        <f>SUMIFS('[5]TUNZ Extracted TB'!$G:$G,'[5]TUNZ Extracted TB'!$A:$A,B273,'[5]TUNZ Extracted TB'!$C:$C,C273)</f>
        <v>#VALUE!</v>
      </c>
      <c r="K273" s="4" t="e">
        <f>SUMIFS('[6]TUNZ Extracted TB'!$G:$G,'[6]TUNZ Extracted TB'!$A:$A,B273,'[6]TUNZ Extracted TB'!$C:$C,C273)</f>
        <v>#VALUE!</v>
      </c>
      <c r="L273" s="4" t="e">
        <f>SUMIFS('[7]TUNZ Extracted TB'!$G:$G,'[7]TUNZ Extracted TB'!$A:$A,B273,'[7]TUNZ Extracted TB'!$C:$C,C273)</f>
        <v>#VALUE!</v>
      </c>
      <c r="M273" s="4" t="e">
        <f>SUMIFS('[8]TUNZ Extracted TB'!$G:$G,'[8]TUNZ Extracted TB'!$A:$A,B273,'[8]TUNZ Extracted TB'!$C:$C,C273)</f>
        <v>#VALUE!</v>
      </c>
      <c r="N273" s="4" t="e">
        <f>SUMIFS('[9]TUNZ Extracted TB'!$G:$G,'[9]TUNZ Extracted TB'!$A:$A,B273,'[9]TUNZ Extracted TB'!$C:$C,C273)</f>
        <v>#VALUE!</v>
      </c>
      <c r="O273" s="4" t="e">
        <f>SUMIFS('[10]TUNZ Extracted TB'!$G:$G,'[10]TUNZ Extracted TB'!$A:$A,B273,'[10]TUNZ Extracted TB'!$C:$C,C273)</f>
        <v>#VALUE!</v>
      </c>
      <c r="P273" s="4" t="e">
        <f>SUMIFS('[11]TUNZ Extracted TB'!$G:$G,'[11]TUNZ Extracted TB'!$A:$A,B273,'[11]TUNZ Extracted TB'!$C:$C,C273)</f>
        <v>#VALUE!</v>
      </c>
      <c r="Q273" s="4" t="e">
        <f>SUMIFS('[12]TUNZ Extracted TB'!$G:$G,'[12]TUNZ Extracted TB'!$A:$A,B273,'[12]TUNZ Extracted TB'!$C:$C,C273)</f>
        <v>#VALUE!</v>
      </c>
      <c r="R273" s="4" t="e">
        <f t="shared" si="5"/>
        <v>#VALUE!</v>
      </c>
    </row>
    <row r="274" spans="1:18" x14ac:dyDescent="0.25">
      <c r="A274" t="s">
        <v>73</v>
      </c>
      <c r="B274">
        <v>7550</v>
      </c>
      <c r="C274">
        <v>140</v>
      </c>
      <c r="D274" t="s">
        <v>20</v>
      </c>
      <c r="E274" t="s">
        <v>41</v>
      </c>
      <c r="F274" s="4" t="e">
        <f>SUMIFS('[1]TUNZ Extracted TB'!$G:$G,'[1]TUNZ Extracted TB'!$A:$A,B274,'[1]TUNZ Extracted TB'!$C:$C,C274)</f>
        <v>#VALUE!</v>
      </c>
      <c r="G274" s="4" t="e">
        <f>SUMIFS('[2]TUNZ Extracted TB'!$G:$G,'[2]TUNZ Extracted TB'!$A:$A,B274,'[2]TUNZ Extracted TB'!$C:$C,C274)</f>
        <v>#VALUE!</v>
      </c>
      <c r="H274" s="4" t="e">
        <f>SUMIFS('[3]TUNZ Extracted TB'!$G:$G,'[3]TUNZ Extracted TB'!$A:$A,B274,'[3]TUNZ Extracted TB'!$C:$C,C274)</f>
        <v>#VALUE!</v>
      </c>
      <c r="I274" s="4" t="e">
        <f>SUMIFS('[4]TUNZ Extracted TB'!$G:$G,'[4]TUNZ Extracted TB'!$A:$A,B274,'[4]TUNZ Extracted TB'!$C:$C,C274)</f>
        <v>#VALUE!</v>
      </c>
      <c r="J274" s="4" t="e">
        <f>SUMIFS('[5]TUNZ Extracted TB'!$G:$G,'[5]TUNZ Extracted TB'!$A:$A,B274,'[5]TUNZ Extracted TB'!$C:$C,C274)</f>
        <v>#VALUE!</v>
      </c>
      <c r="K274" s="4" t="e">
        <f>SUMIFS('[6]TUNZ Extracted TB'!$G:$G,'[6]TUNZ Extracted TB'!$A:$A,B274,'[6]TUNZ Extracted TB'!$C:$C,C274)</f>
        <v>#VALUE!</v>
      </c>
      <c r="L274" s="4" t="e">
        <f>SUMIFS('[7]TUNZ Extracted TB'!$G:$G,'[7]TUNZ Extracted TB'!$A:$A,B274,'[7]TUNZ Extracted TB'!$C:$C,C274)</f>
        <v>#VALUE!</v>
      </c>
      <c r="M274" s="4" t="e">
        <f>SUMIFS('[8]TUNZ Extracted TB'!$G:$G,'[8]TUNZ Extracted TB'!$A:$A,B274,'[8]TUNZ Extracted TB'!$C:$C,C274)</f>
        <v>#VALUE!</v>
      </c>
      <c r="N274" s="4" t="e">
        <f>SUMIFS('[9]TUNZ Extracted TB'!$G:$G,'[9]TUNZ Extracted TB'!$A:$A,B274,'[9]TUNZ Extracted TB'!$C:$C,C274)</f>
        <v>#VALUE!</v>
      </c>
      <c r="O274" s="4" t="e">
        <f>SUMIFS('[10]TUNZ Extracted TB'!$G:$G,'[10]TUNZ Extracted TB'!$A:$A,B274,'[10]TUNZ Extracted TB'!$C:$C,C274)</f>
        <v>#VALUE!</v>
      </c>
      <c r="P274" s="4" t="e">
        <f>SUMIFS('[11]TUNZ Extracted TB'!$G:$G,'[11]TUNZ Extracted TB'!$A:$A,B274,'[11]TUNZ Extracted TB'!$C:$C,C274)</f>
        <v>#VALUE!</v>
      </c>
      <c r="Q274" s="4" t="e">
        <f>SUMIFS('[12]TUNZ Extracted TB'!$G:$G,'[12]TUNZ Extracted TB'!$A:$A,B274,'[12]TUNZ Extracted TB'!$C:$C,C274)</f>
        <v>#VALUE!</v>
      </c>
      <c r="R274" s="4" t="e">
        <f t="shared" si="5"/>
        <v>#VALUE!</v>
      </c>
    </row>
    <row r="275" spans="1:18" x14ac:dyDescent="0.25">
      <c r="A275" t="s">
        <v>73</v>
      </c>
      <c r="B275">
        <v>7550</v>
      </c>
      <c r="C275">
        <v>142</v>
      </c>
      <c r="D275" t="s">
        <v>22</v>
      </c>
      <c r="E275" t="s">
        <v>42</v>
      </c>
      <c r="F275" s="4" t="e">
        <f>SUMIFS('[1]TUNZ Extracted TB'!$G:$G,'[1]TUNZ Extracted TB'!$A:$A,B275,'[1]TUNZ Extracted TB'!$C:$C,C275)</f>
        <v>#VALUE!</v>
      </c>
      <c r="G275" s="4" t="e">
        <f>SUMIFS('[2]TUNZ Extracted TB'!$G:$G,'[2]TUNZ Extracted TB'!$A:$A,B275,'[2]TUNZ Extracted TB'!$C:$C,C275)</f>
        <v>#VALUE!</v>
      </c>
      <c r="H275" s="4" t="e">
        <f>SUMIFS('[3]TUNZ Extracted TB'!$G:$G,'[3]TUNZ Extracted TB'!$A:$A,B275,'[3]TUNZ Extracted TB'!$C:$C,C275)</f>
        <v>#VALUE!</v>
      </c>
      <c r="I275" s="4" t="e">
        <f>SUMIFS('[4]TUNZ Extracted TB'!$G:$G,'[4]TUNZ Extracted TB'!$A:$A,B275,'[4]TUNZ Extracted TB'!$C:$C,C275)</f>
        <v>#VALUE!</v>
      </c>
      <c r="J275" s="4" t="e">
        <f>SUMIFS('[5]TUNZ Extracted TB'!$G:$G,'[5]TUNZ Extracted TB'!$A:$A,B275,'[5]TUNZ Extracted TB'!$C:$C,C275)</f>
        <v>#VALUE!</v>
      </c>
      <c r="K275" s="4" t="e">
        <f>SUMIFS('[6]TUNZ Extracted TB'!$G:$G,'[6]TUNZ Extracted TB'!$A:$A,B275,'[6]TUNZ Extracted TB'!$C:$C,C275)</f>
        <v>#VALUE!</v>
      </c>
      <c r="L275" s="4" t="e">
        <f>SUMIFS('[7]TUNZ Extracted TB'!$G:$G,'[7]TUNZ Extracted TB'!$A:$A,B275,'[7]TUNZ Extracted TB'!$C:$C,C275)</f>
        <v>#VALUE!</v>
      </c>
      <c r="M275" s="4" t="e">
        <f>SUMIFS('[8]TUNZ Extracted TB'!$G:$G,'[8]TUNZ Extracted TB'!$A:$A,B275,'[8]TUNZ Extracted TB'!$C:$C,C275)</f>
        <v>#VALUE!</v>
      </c>
      <c r="N275" s="4" t="e">
        <f>SUMIFS('[9]TUNZ Extracted TB'!$G:$G,'[9]TUNZ Extracted TB'!$A:$A,B275,'[9]TUNZ Extracted TB'!$C:$C,C275)</f>
        <v>#VALUE!</v>
      </c>
      <c r="O275" s="4" t="e">
        <f>SUMIFS('[10]TUNZ Extracted TB'!$G:$G,'[10]TUNZ Extracted TB'!$A:$A,B275,'[10]TUNZ Extracted TB'!$C:$C,C275)</f>
        <v>#VALUE!</v>
      </c>
      <c r="P275" s="4" t="e">
        <f>SUMIFS('[11]TUNZ Extracted TB'!$G:$G,'[11]TUNZ Extracted TB'!$A:$A,B275,'[11]TUNZ Extracted TB'!$C:$C,C275)</f>
        <v>#VALUE!</v>
      </c>
      <c r="Q275" s="4" t="e">
        <f>SUMIFS('[12]TUNZ Extracted TB'!$G:$G,'[12]TUNZ Extracted TB'!$A:$A,B275,'[12]TUNZ Extracted TB'!$C:$C,C275)</f>
        <v>#VALUE!</v>
      </c>
      <c r="R275" s="4" t="e">
        <f t="shared" si="5"/>
        <v>#VALUE!</v>
      </c>
    </row>
    <row r="276" spans="1:18" x14ac:dyDescent="0.25">
      <c r="A276" t="s">
        <v>73</v>
      </c>
      <c r="B276">
        <v>7550</v>
      </c>
      <c r="C276">
        <v>147</v>
      </c>
      <c r="D276" t="s">
        <v>20</v>
      </c>
      <c r="E276" t="s">
        <v>41</v>
      </c>
      <c r="F276" s="4" t="e">
        <f>SUMIFS('[1]TUNZ Extracted TB'!$G:$G,'[1]TUNZ Extracted TB'!$A:$A,B276,'[1]TUNZ Extracted TB'!$C:$C,C276)</f>
        <v>#VALUE!</v>
      </c>
      <c r="G276" s="4" t="e">
        <f>SUMIFS('[2]TUNZ Extracted TB'!$G:$G,'[2]TUNZ Extracted TB'!$A:$A,B276,'[2]TUNZ Extracted TB'!$C:$C,C276)</f>
        <v>#VALUE!</v>
      </c>
      <c r="H276" s="4" t="e">
        <f>SUMIFS('[3]TUNZ Extracted TB'!$G:$G,'[3]TUNZ Extracted TB'!$A:$A,B276,'[3]TUNZ Extracted TB'!$C:$C,C276)</f>
        <v>#VALUE!</v>
      </c>
      <c r="I276" s="4" t="e">
        <f>SUMIFS('[4]TUNZ Extracted TB'!$G:$G,'[4]TUNZ Extracted TB'!$A:$A,B276,'[4]TUNZ Extracted TB'!$C:$C,C276)</f>
        <v>#VALUE!</v>
      </c>
      <c r="J276" s="4" t="e">
        <f>SUMIFS('[5]TUNZ Extracted TB'!$G:$G,'[5]TUNZ Extracted TB'!$A:$A,B276,'[5]TUNZ Extracted TB'!$C:$C,C276)</f>
        <v>#VALUE!</v>
      </c>
      <c r="K276" s="4" t="e">
        <f>SUMIFS('[6]TUNZ Extracted TB'!$G:$G,'[6]TUNZ Extracted TB'!$A:$A,B276,'[6]TUNZ Extracted TB'!$C:$C,C276)</f>
        <v>#VALUE!</v>
      </c>
      <c r="L276" s="4" t="e">
        <f>SUMIFS('[7]TUNZ Extracted TB'!$G:$G,'[7]TUNZ Extracted TB'!$A:$A,B276,'[7]TUNZ Extracted TB'!$C:$C,C276)</f>
        <v>#VALUE!</v>
      </c>
      <c r="M276" s="4" t="e">
        <f>SUMIFS('[8]TUNZ Extracted TB'!$G:$G,'[8]TUNZ Extracted TB'!$A:$A,B276,'[8]TUNZ Extracted TB'!$C:$C,C276)</f>
        <v>#VALUE!</v>
      </c>
      <c r="N276" s="4" t="e">
        <f>SUMIFS('[9]TUNZ Extracted TB'!$G:$G,'[9]TUNZ Extracted TB'!$A:$A,B276,'[9]TUNZ Extracted TB'!$C:$C,C276)</f>
        <v>#VALUE!</v>
      </c>
      <c r="O276" s="4" t="e">
        <f>SUMIFS('[10]TUNZ Extracted TB'!$G:$G,'[10]TUNZ Extracted TB'!$A:$A,B276,'[10]TUNZ Extracted TB'!$C:$C,C276)</f>
        <v>#VALUE!</v>
      </c>
      <c r="P276" s="4" t="e">
        <f>SUMIFS('[11]TUNZ Extracted TB'!$G:$G,'[11]TUNZ Extracted TB'!$A:$A,B276,'[11]TUNZ Extracted TB'!$C:$C,C276)</f>
        <v>#VALUE!</v>
      </c>
      <c r="Q276" s="4" t="e">
        <f>SUMIFS('[12]TUNZ Extracted TB'!$G:$G,'[12]TUNZ Extracted TB'!$A:$A,B276,'[12]TUNZ Extracted TB'!$C:$C,C276)</f>
        <v>#VALUE!</v>
      </c>
      <c r="R276" s="4" t="e">
        <f t="shared" si="5"/>
        <v>#VALUE!</v>
      </c>
    </row>
    <row r="277" spans="1:18" x14ac:dyDescent="0.25">
      <c r="A277" t="s">
        <v>73</v>
      </c>
      <c r="B277">
        <v>7550</v>
      </c>
      <c r="C277">
        <v>150</v>
      </c>
      <c r="D277" t="s">
        <v>24</v>
      </c>
      <c r="E277" t="s">
        <v>72</v>
      </c>
      <c r="F277" s="4" t="e">
        <f>SUMIFS('[1]TUNZ Extracted TB'!$G:$G,'[1]TUNZ Extracted TB'!$A:$A,B277,'[1]TUNZ Extracted TB'!$C:$C,C277)</f>
        <v>#VALUE!</v>
      </c>
      <c r="G277" s="4" t="e">
        <f>SUMIFS('[2]TUNZ Extracted TB'!$G:$G,'[2]TUNZ Extracted TB'!$A:$A,B277,'[2]TUNZ Extracted TB'!$C:$C,C277)</f>
        <v>#VALUE!</v>
      </c>
      <c r="H277" s="4" t="e">
        <f>SUMIFS('[3]TUNZ Extracted TB'!$G:$G,'[3]TUNZ Extracted TB'!$A:$A,B277,'[3]TUNZ Extracted TB'!$C:$C,C277)</f>
        <v>#VALUE!</v>
      </c>
      <c r="I277" s="4" t="e">
        <f>SUMIFS('[4]TUNZ Extracted TB'!$G:$G,'[4]TUNZ Extracted TB'!$A:$A,B277,'[4]TUNZ Extracted TB'!$C:$C,C277)</f>
        <v>#VALUE!</v>
      </c>
      <c r="J277" s="4" t="e">
        <f>SUMIFS('[5]TUNZ Extracted TB'!$G:$G,'[5]TUNZ Extracted TB'!$A:$A,B277,'[5]TUNZ Extracted TB'!$C:$C,C277)</f>
        <v>#VALUE!</v>
      </c>
      <c r="K277" s="4" t="e">
        <f>SUMIFS('[6]TUNZ Extracted TB'!$G:$G,'[6]TUNZ Extracted TB'!$A:$A,B277,'[6]TUNZ Extracted TB'!$C:$C,C277)</f>
        <v>#VALUE!</v>
      </c>
      <c r="L277" s="4" t="e">
        <f>SUMIFS('[7]TUNZ Extracted TB'!$G:$G,'[7]TUNZ Extracted TB'!$A:$A,B277,'[7]TUNZ Extracted TB'!$C:$C,C277)</f>
        <v>#VALUE!</v>
      </c>
      <c r="M277" s="4" t="e">
        <f>SUMIFS('[8]TUNZ Extracted TB'!$G:$G,'[8]TUNZ Extracted TB'!$A:$A,B277,'[8]TUNZ Extracted TB'!$C:$C,C277)</f>
        <v>#VALUE!</v>
      </c>
      <c r="N277" s="4" t="e">
        <f>SUMIFS('[9]TUNZ Extracted TB'!$G:$G,'[9]TUNZ Extracted TB'!$A:$A,B277,'[9]TUNZ Extracted TB'!$C:$C,C277)</f>
        <v>#VALUE!</v>
      </c>
      <c r="O277" s="4" t="e">
        <f>SUMIFS('[10]TUNZ Extracted TB'!$G:$G,'[10]TUNZ Extracted TB'!$A:$A,B277,'[10]TUNZ Extracted TB'!$C:$C,C277)</f>
        <v>#VALUE!</v>
      </c>
      <c r="P277" s="4" t="e">
        <f>SUMIFS('[11]TUNZ Extracted TB'!$G:$G,'[11]TUNZ Extracted TB'!$A:$A,B277,'[11]TUNZ Extracted TB'!$C:$C,C277)</f>
        <v>#VALUE!</v>
      </c>
      <c r="Q277" s="4" t="e">
        <f>SUMIFS('[12]TUNZ Extracted TB'!$G:$G,'[12]TUNZ Extracted TB'!$A:$A,B277,'[12]TUNZ Extracted TB'!$C:$C,C277)</f>
        <v>#VALUE!</v>
      </c>
      <c r="R277" s="4" t="e">
        <f t="shared" si="5"/>
        <v>#VALUE!</v>
      </c>
    </row>
    <row r="278" spans="1:18" x14ac:dyDescent="0.25">
      <c r="A278" t="s">
        <v>73</v>
      </c>
      <c r="B278">
        <v>7550</v>
      </c>
      <c r="C278">
        <v>160</v>
      </c>
      <c r="D278" t="s">
        <v>26</v>
      </c>
      <c r="E278" t="s">
        <v>49</v>
      </c>
      <c r="F278" s="4" t="e">
        <f>SUMIFS('[1]TUNZ Extracted TB'!$G:$G,'[1]TUNZ Extracted TB'!$A:$A,B278,'[1]TUNZ Extracted TB'!$C:$C,C278)</f>
        <v>#VALUE!</v>
      </c>
      <c r="G278" s="4" t="e">
        <f>SUMIFS('[2]TUNZ Extracted TB'!$G:$G,'[2]TUNZ Extracted TB'!$A:$A,B278,'[2]TUNZ Extracted TB'!$C:$C,C278)</f>
        <v>#VALUE!</v>
      </c>
      <c r="H278" s="4" t="e">
        <f>SUMIFS('[3]TUNZ Extracted TB'!$G:$G,'[3]TUNZ Extracted TB'!$A:$A,B278,'[3]TUNZ Extracted TB'!$C:$C,C278)</f>
        <v>#VALUE!</v>
      </c>
      <c r="I278" s="4" t="e">
        <f>SUMIFS('[4]TUNZ Extracted TB'!$G:$G,'[4]TUNZ Extracted TB'!$A:$A,B278,'[4]TUNZ Extracted TB'!$C:$C,C278)</f>
        <v>#VALUE!</v>
      </c>
      <c r="J278" s="4" t="e">
        <f>SUMIFS('[5]TUNZ Extracted TB'!$G:$G,'[5]TUNZ Extracted TB'!$A:$A,B278,'[5]TUNZ Extracted TB'!$C:$C,C278)</f>
        <v>#VALUE!</v>
      </c>
      <c r="K278" s="4" t="e">
        <f>SUMIFS('[6]TUNZ Extracted TB'!$G:$G,'[6]TUNZ Extracted TB'!$A:$A,B278,'[6]TUNZ Extracted TB'!$C:$C,C278)</f>
        <v>#VALUE!</v>
      </c>
      <c r="L278" s="4" t="e">
        <f>SUMIFS('[7]TUNZ Extracted TB'!$G:$G,'[7]TUNZ Extracted TB'!$A:$A,B278,'[7]TUNZ Extracted TB'!$C:$C,C278)</f>
        <v>#VALUE!</v>
      </c>
      <c r="M278" s="4" t="e">
        <f>SUMIFS('[8]TUNZ Extracted TB'!$G:$G,'[8]TUNZ Extracted TB'!$A:$A,B278,'[8]TUNZ Extracted TB'!$C:$C,C278)</f>
        <v>#VALUE!</v>
      </c>
      <c r="N278" s="4" t="e">
        <f>SUMIFS('[9]TUNZ Extracted TB'!$G:$G,'[9]TUNZ Extracted TB'!$A:$A,B278,'[9]TUNZ Extracted TB'!$C:$C,C278)</f>
        <v>#VALUE!</v>
      </c>
      <c r="O278" s="4" t="e">
        <f>SUMIFS('[10]TUNZ Extracted TB'!$G:$G,'[10]TUNZ Extracted TB'!$A:$A,B278,'[10]TUNZ Extracted TB'!$C:$C,C278)</f>
        <v>#VALUE!</v>
      </c>
      <c r="P278" s="4" t="e">
        <f>SUMIFS('[11]TUNZ Extracted TB'!$G:$G,'[11]TUNZ Extracted TB'!$A:$A,B278,'[11]TUNZ Extracted TB'!$C:$C,C278)</f>
        <v>#VALUE!</v>
      </c>
      <c r="Q278" s="4" t="e">
        <f>SUMIFS('[12]TUNZ Extracted TB'!$G:$G,'[12]TUNZ Extracted TB'!$A:$A,B278,'[12]TUNZ Extracted TB'!$C:$C,C278)</f>
        <v>#VALUE!</v>
      </c>
      <c r="R278" s="4" t="e">
        <f t="shared" si="5"/>
        <v>#VALUE!</v>
      </c>
    </row>
    <row r="279" spans="1:18" x14ac:dyDescent="0.25">
      <c r="A279" t="s">
        <v>73</v>
      </c>
      <c r="B279">
        <v>7550</v>
      </c>
      <c r="C279">
        <v>210</v>
      </c>
      <c r="D279" t="s">
        <v>10</v>
      </c>
      <c r="E279" t="s">
        <v>74</v>
      </c>
      <c r="F279" s="4" t="e">
        <f>SUMIFS('[1]TUNZ Extracted TB'!$G:$G,'[1]TUNZ Extracted TB'!$A:$A,B279,'[1]TUNZ Extracted TB'!$C:$C,C279)</f>
        <v>#VALUE!</v>
      </c>
      <c r="G279" s="4" t="e">
        <f>SUMIFS('[2]TUNZ Extracted TB'!$G:$G,'[2]TUNZ Extracted TB'!$A:$A,B279,'[2]TUNZ Extracted TB'!$C:$C,C279)</f>
        <v>#VALUE!</v>
      </c>
      <c r="H279" s="4" t="e">
        <f>SUMIFS('[3]TUNZ Extracted TB'!$G:$G,'[3]TUNZ Extracted TB'!$A:$A,B279,'[3]TUNZ Extracted TB'!$C:$C,C279)</f>
        <v>#VALUE!</v>
      </c>
      <c r="I279" s="4" t="e">
        <f>SUMIFS('[4]TUNZ Extracted TB'!$G:$G,'[4]TUNZ Extracted TB'!$A:$A,B279,'[4]TUNZ Extracted TB'!$C:$C,C279)</f>
        <v>#VALUE!</v>
      </c>
      <c r="J279" s="4" t="e">
        <f>SUMIFS('[5]TUNZ Extracted TB'!$G:$G,'[5]TUNZ Extracted TB'!$A:$A,B279,'[5]TUNZ Extracted TB'!$C:$C,C279)</f>
        <v>#VALUE!</v>
      </c>
      <c r="K279" s="4" t="e">
        <f>SUMIFS('[6]TUNZ Extracted TB'!$G:$G,'[6]TUNZ Extracted TB'!$A:$A,B279,'[6]TUNZ Extracted TB'!$C:$C,C279)</f>
        <v>#VALUE!</v>
      </c>
      <c r="L279" s="4" t="e">
        <f>SUMIFS('[7]TUNZ Extracted TB'!$G:$G,'[7]TUNZ Extracted TB'!$A:$A,B279,'[7]TUNZ Extracted TB'!$C:$C,C279)</f>
        <v>#VALUE!</v>
      </c>
      <c r="M279" s="4" t="e">
        <f>SUMIFS('[8]TUNZ Extracted TB'!$G:$G,'[8]TUNZ Extracted TB'!$A:$A,B279,'[8]TUNZ Extracted TB'!$C:$C,C279)</f>
        <v>#VALUE!</v>
      </c>
      <c r="N279" s="4" t="e">
        <f>SUMIFS('[9]TUNZ Extracted TB'!$G:$G,'[9]TUNZ Extracted TB'!$A:$A,B279,'[9]TUNZ Extracted TB'!$C:$C,C279)</f>
        <v>#VALUE!</v>
      </c>
      <c r="O279" s="4" t="e">
        <f>SUMIFS('[10]TUNZ Extracted TB'!$G:$G,'[10]TUNZ Extracted TB'!$A:$A,B279,'[10]TUNZ Extracted TB'!$C:$C,C279)</f>
        <v>#VALUE!</v>
      </c>
      <c r="P279" s="4" t="e">
        <f>SUMIFS('[11]TUNZ Extracted TB'!$G:$G,'[11]TUNZ Extracted TB'!$A:$A,B279,'[11]TUNZ Extracted TB'!$C:$C,C279)</f>
        <v>#VALUE!</v>
      </c>
      <c r="Q279" s="4" t="e">
        <f>SUMIFS('[12]TUNZ Extracted TB'!$G:$G,'[12]TUNZ Extracted TB'!$A:$A,B279,'[12]TUNZ Extracted TB'!$C:$C,C279)</f>
        <v>#VALUE!</v>
      </c>
      <c r="R279" s="4" t="e">
        <f t="shared" si="5"/>
        <v>#VALUE!</v>
      </c>
    </row>
    <row r="280" spans="1:18" x14ac:dyDescent="0.25">
      <c r="A280" t="s">
        <v>73</v>
      </c>
      <c r="B280">
        <v>7550</v>
      </c>
      <c r="C280">
        <v>220</v>
      </c>
      <c r="D280" t="s">
        <v>14</v>
      </c>
      <c r="E280" t="s">
        <v>76</v>
      </c>
      <c r="F280" s="4" t="e">
        <f>SUMIFS('[1]TUNZ Extracted TB'!$G:$G,'[1]TUNZ Extracted TB'!$A:$A,B280,'[1]TUNZ Extracted TB'!$C:$C,C280)</f>
        <v>#VALUE!</v>
      </c>
      <c r="G280" s="4" t="e">
        <f>SUMIFS('[2]TUNZ Extracted TB'!$G:$G,'[2]TUNZ Extracted TB'!$A:$A,B280,'[2]TUNZ Extracted TB'!$C:$C,C280)</f>
        <v>#VALUE!</v>
      </c>
      <c r="H280" s="4" t="e">
        <f>SUMIFS('[3]TUNZ Extracted TB'!$G:$G,'[3]TUNZ Extracted TB'!$A:$A,B280,'[3]TUNZ Extracted TB'!$C:$C,C280)</f>
        <v>#VALUE!</v>
      </c>
      <c r="I280" s="4" t="e">
        <f>SUMIFS('[4]TUNZ Extracted TB'!$G:$G,'[4]TUNZ Extracted TB'!$A:$A,B280,'[4]TUNZ Extracted TB'!$C:$C,C280)</f>
        <v>#VALUE!</v>
      </c>
      <c r="J280" s="4" t="e">
        <f>SUMIFS('[5]TUNZ Extracted TB'!$G:$G,'[5]TUNZ Extracted TB'!$A:$A,B280,'[5]TUNZ Extracted TB'!$C:$C,C280)</f>
        <v>#VALUE!</v>
      </c>
      <c r="K280" s="4" t="e">
        <f>SUMIFS('[6]TUNZ Extracted TB'!$G:$G,'[6]TUNZ Extracted TB'!$A:$A,B280,'[6]TUNZ Extracted TB'!$C:$C,C280)</f>
        <v>#VALUE!</v>
      </c>
      <c r="L280" s="4" t="e">
        <f>SUMIFS('[7]TUNZ Extracted TB'!$G:$G,'[7]TUNZ Extracted TB'!$A:$A,B280,'[7]TUNZ Extracted TB'!$C:$C,C280)</f>
        <v>#VALUE!</v>
      </c>
      <c r="M280" s="4" t="e">
        <f>SUMIFS('[8]TUNZ Extracted TB'!$G:$G,'[8]TUNZ Extracted TB'!$A:$A,B280,'[8]TUNZ Extracted TB'!$C:$C,C280)</f>
        <v>#VALUE!</v>
      </c>
      <c r="N280" s="4" t="e">
        <f>SUMIFS('[9]TUNZ Extracted TB'!$G:$G,'[9]TUNZ Extracted TB'!$A:$A,B280,'[9]TUNZ Extracted TB'!$C:$C,C280)</f>
        <v>#VALUE!</v>
      </c>
      <c r="O280" s="4" t="e">
        <f>SUMIFS('[10]TUNZ Extracted TB'!$G:$G,'[10]TUNZ Extracted TB'!$A:$A,B280,'[10]TUNZ Extracted TB'!$C:$C,C280)</f>
        <v>#VALUE!</v>
      </c>
      <c r="P280" s="4" t="e">
        <f>SUMIFS('[11]TUNZ Extracted TB'!$G:$G,'[11]TUNZ Extracted TB'!$A:$A,B280,'[11]TUNZ Extracted TB'!$C:$C,C280)</f>
        <v>#VALUE!</v>
      </c>
      <c r="Q280" s="4" t="e">
        <f>SUMIFS('[12]TUNZ Extracted TB'!$G:$G,'[12]TUNZ Extracted TB'!$A:$A,B280,'[12]TUNZ Extracted TB'!$C:$C,C280)</f>
        <v>#VALUE!</v>
      </c>
      <c r="R280" s="4" t="e">
        <f t="shared" si="5"/>
        <v>#VALUE!</v>
      </c>
    </row>
    <row r="281" spans="1:18" x14ac:dyDescent="0.25">
      <c r="A281" t="s">
        <v>73</v>
      </c>
      <c r="B281">
        <v>7550</v>
      </c>
      <c r="C281">
        <v>230</v>
      </c>
      <c r="D281" t="s">
        <v>18</v>
      </c>
      <c r="E281" t="s">
        <v>40</v>
      </c>
      <c r="F281" s="4" t="e">
        <f>SUMIFS('[1]TUNZ Extracted TB'!$G:$G,'[1]TUNZ Extracted TB'!$A:$A,B281,'[1]TUNZ Extracted TB'!$C:$C,C281)</f>
        <v>#VALUE!</v>
      </c>
      <c r="G281" s="4" t="e">
        <f>SUMIFS('[2]TUNZ Extracted TB'!$G:$G,'[2]TUNZ Extracted TB'!$A:$A,B281,'[2]TUNZ Extracted TB'!$C:$C,C281)</f>
        <v>#VALUE!</v>
      </c>
      <c r="H281" s="4" t="e">
        <f>SUMIFS('[3]TUNZ Extracted TB'!$G:$G,'[3]TUNZ Extracted TB'!$A:$A,B281,'[3]TUNZ Extracted TB'!$C:$C,C281)</f>
        <v>#VALUE!</v>
      </c>
      <c r="I281" s="4" t="e">
        <f>SUMIFS('[4]TUNZ Extracted TB'!$G:$G,'[4]TUNZ Extracted TB'!$A:$A,B281,'[4]TUNZ Extracted TB'!$C:$C,C281)</f>
        <v>#VALUE!</v>
      </c>
      <c r="J281" s="4" t="e">
        <f>SUMIFS('[5]TUNZ Extracted TB'!$G:$G,'[5]TUNZ Extracted TB'!$A:$A,B281,'[5]TUNZ Extracted TB'!$C:$C,C281)</f>
        <v>#VALUE!</v>
      </c>
      <c r="K281" s="4" t="e">
        <f>SUMIFS('[6]TUNZ Extracted TB'!$G:$G,'[6]TUNZ Extracted TB'!$A:$A,B281,'[6]TUNZ Extracted TB'!$C:$C,C281)</f>
        <v>#VALUE!</v>
      </c>
      <c r="L281" s="4" t="e">
        <f>SUMIFS('[7]TUNZ Extracted TB'!$G:$G,'[7]TUNZ Extracted TB'!$A:$A,B281,'[7]TUNZ Extracted TB'!$C:$C,C281)</f>
        <v>#VALUE!</v>
      </c>
      <c r="M281" s="4" t="e">
        <f>SUMIFS('[8]TUNZ Extracted TB'!$G:$G,'[8]TUNZ Extracted TB'!$A:$A,B281,'[8]TUNZ Extracted TB'!$C:$C,C281)</f>
        <v>#VALUE!</v>
      </c>
      <c r="N281" s="4" t="e">
        <f>SUMIFS('[9]TUNZ Extracted TB'!$G:$G,'[9]TUNZ Extracted TB'!$A:$A,B281,'[9]TUNZ Extracted TB'!$C:$C,C281)</f>
        <v>#VALUE!</v>
      </c>
      <c r="O281" s="4" t="e">
        <f>SUMIFS('[10]TUNZ Extracted TB'!$G:$G,'[10]TUNZ Extracted TB'!$A:$A,B281,'[10]TUNZ Extracted TB'!$C:$C,C281)</f>
        <v>#VALUE!</v>
      </c>
      <c r="P281" s="4" t="e">
        <f>SUMIFS('[11]TUNZ Extracted TB'!$G:$G,'[11]TUNZ Extracted TB'!$A:$A,B281,'[11]TUNZ Extracted TB'!$C:$C,C281)</f>
        <v>#VALUE!</v>
      </c>
      <c r="Q281" s="4" t="e">
        <f>SUMIFS('[12]TUNZ Extracted TB'!$G:$G,'[12]TUNZ Extracted TB'!$A:$A,B281,'[12]TUNZ Extracted TB'!$C:$C,C281)</f>
        <v>#VALUE!</v>
      </c>
      <c r="R281" s="4" t="e">
        <f t="shared" si="5"/>
        <v>#VALUE!</v>
      </c>
    </row>
    <row r="282" spans="1:18" x14ac:dyDescent="0.25">
      <c r="A282" t="s">
        <v>73</v>
      </c>
      <c r="B282">
        <v>7550</v>
      </c>
      <c r="C282">
        <v>240</v>
      </c>
      <c r="D282" t="s">
        <v>20</v>
      </c>
      <c r="E282" t="s">
        <v>41</v>
      </c>
      <c r="F282" s="4" t="e">
        <f>SUMIFS('[1]TUNZ Extracted TB'!$G:$G,'[1]TUNZ Extracted TB'!$A:$A,B282,'[1]TUNZ Extracted TB'!$C:$C,C282)</f>
        <v>#VALUE!</v>
      </c>
      <c r="G282" s="4" t="e">
        <f>SUMIFS('[2]TUNZ Extracted TB'!$G:$G,'[2]TUNZ Extracted TB'!$A:$A,B282,'[2]TUNZ Extracted TB'!$C:$C,C282)</f>
        <v>#VALUE!</v>
      </c>
      <c r="H282" s="4" t="e">
        <f>SUMIFS('[3]TUNZ Extracted TB'!$G:$G,'[3]TUNZ Extracted TB'!$A:$A,B282,'[3]TUNZ Extracted TB'!$C:$C,C282)</f>
        <v>#VALUE!</v>
      </c>
      <c r="I282" s="4" t="e">
        <f>SUMIFS('[4]TUNZ Extracted TB'!$G:$G,'[4]TUNZ Extracted TB'!$A:$A,B282,'[4]TUNZ Extracted TB'!$C:$C,C282)</f>
        <v>#VALUE!</v>
      </c>
      <c r="J282" s="4" t="e">
        <f>SUMIFS('[5]TUNZ Extracted TB'!$G:$G,'[5]TUNZ Extracted TB'!$A:$A,B282,'[5]TUNZ Extracted TB'!$C:$C,C282)</f>
        <v>#VALUE!</v>
      </c>
      <c r="K282" s="4" t="e">
        <f>SUMIFS('[6]TUNZ Extracted TB'!$G:$G,'[6]TUNZ Extracted TB'!$A:$A,B282,'[6]TUNZ Extracted TB'!$C:$C,C282)</f>
        <v>#VALUE!</v>
      </c>
      <c r="L282" s="4" t="e">
        <f>SUMIFS('[7]TUNZ Extracted TB'!$G:$G,'[7]TUNZ Extracted TB'!$A:$A,B282,'[7]TUNZ Extracted TB'!$C:$C,C282)</f>
        <v>#VALUE!</v>
      </c>
      <c r="M282" s="4" t="e">
        <f>SUMIFS('[8]TUNZ Extracted TB'!$G:$G,'[8]TUNZ Extracted TB'!$A:$A,B282,'[8]TUNZ Extracted TB'!$C:$C,C282)</f>
        <v>#VALUE!</v>
      </c>
      <c r="N282" s="4" t="e">
        <f>SUMIFS('[9]TUNZ Extracted TB'!$G:$G,'[9]TUNZ Extracted TB'!$A:$A,B282,'[9]TUNZ Extracted TB'!$C:$C,C282)</f>
        <v>#VALUE!</v>
      </c>
      <c r="O282" s="4" t="e">
        <f>SUMIFS('[10]TUNZ Extracted TB'!$G:$G,'[10]TUNZ Extracted TB'!$A:$A,B282,'[10]TUNZ Extracted TB'!$C:$C,C282)</f>
        <v>#VALUE!</v>
      </c>
      <c r="P282" s="4" t="e">
        <f>SUMIFS('[11]TUNZ Extracted TB'!$G:$G,'[11]TUNZ Extracted TB'!$A:$A,B282,'[11]TUNZ Extracted TB'!$C:$C,C282)</f>
        <v>#VALUE!</v>
      </c>
      <c r="Q282" s="4" t="e">
        <f>SUMIFS('[12]TUNZ Extracted TB'!$G:$G,'[12]TUNZ Extracted TB'!$A:$A,B282,'[12]TUNZ Extracted TB'!$C:$C,C282)</f>
        <v>#VALUE!</v>
      </c>
      <c r="R282" s="4" t="e">
        <f t="shared" si="5"/>
        <v>#VALUE!</v>
      </c>
    </row>
    <row r="283" spans="1:18" x14ac:dyDescent="0.25">
      <c r="A283" t="s">
        <v>73</v>
      </c>
      <c r="B283">
        <v>7550</v>
      </c>
      <c r="C283">
        <v>260</v>
      </c>
      <c r="D283" t="s">
        <v>26</v>
      </c>
      <c r="E283" t="s">
        <v>49</v>
      </c>
      <c r="F283" s="4" t="e">
        <f>SUMIFS('[1]TUNZ Extracted TB'!$G:$G,'[1]TUNZ Extracted TB'!$A:$A,B283,'[1]TUNZ Extracted TB'!$C:$C,C283)</f>
        <v>#VALUE!</v>
      </c>
      <c r="G283" s="4" t="e">
        <f>SUMIFS('[2]TUNZ Extracted TB'!$G:$G,'[2]TUNZ Extracted TB'!$A:$A,B283,'[2]TUNZ Extracted TB'!$C:$C,C283)</f>
        <v>#VALUE!</v>
      </c>
      <c r="H283" s="4" t="e">
        <f>SUMIFS('[3]TUNZ Extracted TB'!$G:$G,'[3]TUNZ Extracted TB'!$A:$A,B283,'[3]TUNZ Extracted TB'!$C:$C,C283)</f>
        <v>#VALUE!</v>
      </c>
      <c r="I283" s="4" t="e">
        <f>SUMIFS('[4]TUNZ Extracted TB'!$G:$G,'[4]TUNZ Extracted TB'!$A:$A,B283,'[4]TUNZ Extracted TB'!$C:$C,C283)</f>
        <v>#VALUE!</v>
      </c>
      <c r="J283" s="4" t="e">
        <f>SUMIFS('[5]TUNZ Extracted TB'!$G:$G,'[5]TUNZ Extracted TB'!$A:$A,B283,'[5]TUNZ Extracted TB'!$C:$C,C283)</f>
        <v>#VALUE!</v>
      </c>
      <c r="K283" s="4" t="e">
        <f>SUMIFS('[6]TUNZ Extracted TB'!$G:$G,'[6]TUNZ Extracted TB'!$A:$A,B283,'[6]TUNZ Extracted TB'!$C:$C,C283)</f>
        <v>#VALUE!</v>
      </c>
      <c r="L283" s="4" t="e">
        <f>SUMIFS('[7]TUNZ Extracted TB'!$G:$G,'[7]TUNZ Extracted TB'!$A:$A,B283,'[7]TUNZ Extracted TB'!$C:$C,C283)</f>
        <v>#VALUE!</v>
      </c>
      <c r="M283" s="4" t="e">
        <f>SUMIFS('[8]TUNZ Extracted TB'!$G:$G,'[8]TUNZ Extracted TB'!$A:$A,B283,'[8]TUNZ Extracted TB'!$C:$C,C283)</f>
        <v>#VALUE!</v>
      </c>
      <c r="N283" s="4" t="e">
        <f>SUMIFS('[9]TUNZ Extracted TB'!$G:$G,'[9]TUNZ Extracted TB'!$A:$A,B283,'[9]TUNZ Extracted TB'!$C:$C,C283)</f>
        <v>#VALUE!</v>
      </c>
      <c r="O283" s="4" t="e">
        <f>SUMIFS('[10]TUNZ Extracted TB'!$G:$G,'[10]TUNZ Extracted TB'!$A:$A,B283,'[10]TUNZ Extracted TB'!$C:$C,C283)</f>
        <v>#VALUE!</v>
      </c>
      <c r="P283" s="4" t="e">
        <f>SUMIFS('[11]TUNZ Extracted TB'!$G:$G,'[11]TUNZ Extracted TB'!$A:$A,B283,'[11]TUNZ Extracted TB'!$C:$C,C283)</f>
        <v>#VALUE!</v>
      </c>
      <c r="Q283" s="4" t="e">
        <f>SUMIFS('[12]TUNZ Extracted TB'!$G:$G,'[12]TUNZ Extracted TB'!$A:$A,B283,'[12]TUNZ Extracted TB'!$C:$C,C283)</f>
        <v>#VALUE!</v>
      </c>
      <c r="R283" s="4" t="e">
        <f t="shared" si="5"/>
        <v>#VALUE!</v>
      </c>
    </row>
    <row r="284" spans="1:18" x14ac:dyDescent="0.25">
      <c r="A284" t="s">
        <v>73</v>
      </c>
      <c r="B284">
        <v>7550</v>
      </c>
      <c r="C284">
        <v>330</v>
      </c>
      <c r="D284" t="s">
        <v>18</v>
      </c>
      <c r="E284" t="s">
        <v>40</v>
      </c>
      <c r="F284" s="4" t="e">
        <f>SUMIFS('[1]TUNZ Extracted TB'!$G:$G,'[1]TUNZ Extracted TB'!$A:$A,B284,'[1]TUNZ Extracted TB'!$C:$C,C284)</f>
        <v>#VALUE!</v>
      </c>
      <c r="G284" s="4" t="e">
        <f>SUMIFS('[2]TUNZ Extracted TB'!$G:$G,'[2]TUNZ Extracted TB'!$A:$A,B284,'[2]TUNZ Extracted TB'!$C:$C,C284)</f>
        <v>#VALUE!</v>
      </c>
      <c r="H284" s="4" t="e">
        <f>SUMIFS('[3]TUNZ Extracted TB'!$G:$G,'[3]TUNZ Extracted TB'!$A:$A,B284,'[3]TUNZ Extracted TB'!$C:$C,C284)</f>
        <v>#VALUE!</v>
      </c>
      <c r="I284" s="4" t="e">
        <f>SUMIFS('[4]TUNZ Extracted TB'!$G:$G,'[4]TUNZ Extracted TB'!$A:$A,B284,'[4]TUNZ Extracted TB'!$C:$C,C284)</f>
        <v>#VALUE!</v>
      </c>
      <c r="J284" s="4" t="e">
        <f>SUMIFS('[5]TUNZ Extracted TB'!$G:$G,'[5]TUNZ Extracted TB'!$A:$A,B284,'[5]TUNZ Extracted TB'!$C:$C,C284)</f>
        <v>#VALUE!</v>
      </c>
      <c r="K284" s="4" t="e">
        <f>SUMIFS('[6]TUNZ Extracted TB'!$G:$G,'[6]TUNZ Extracted TB'!$A:$A,B284,'[6]TUNZ Extracted TB'!$C:$C,C284)</f>
        <v>#VALUE!</v>
      </c>
      <c r="L284" s="4" t="e">
        <f>SUMIFS('[7]TUNZ Extracted TB'!$G:$G,'[7]TUNZ Extracted TB'!$A:$A,B284,'[7]TUNZ Extracted TB'!$C:$C,C284)</f>
        <v>#VALUE!</v>
      </c>
      <c r="M284" s="4" t="e">
        <f>SUMIFS('[8]TUNZ Extracted TB'!$G:$G,'[8]TUNZ Extracted TB'!$A:$A,B284,'[8]TUNZ Extracted TB'!$C:$C,C284)</f>
        <v>#VALUE!</v>
      </c>
      <c r="N284" s="4" t="e">
        <f>SUMIFS('[9]TUNZ Extracted TB'!$G:$G,'[9]TUNZ Extracted TB'!$A:$A,B284,'[9]TUNZ Extracted TB'!$C:$C,C284)</f>
        <v>#VALUE!</v>
      </c>
      <c r="O284" s="4" t="e">
        <f>SUMIFS('[10]TUNZ Extracted TB'!$G:$G,'[10]TUNZ Extracted TB'!$A:$A,B284,'[10]TUNZ Extracted TB'!$C:$C,C284)</f>
        <v>#VALUE!</v>
      </c>
      <c r="P284" s="4" t="e">
        <f>SUMIFS('[11]TUNZ Extracted TB'!$G:$G,'[11]TUNZ Extracted TB'!$A:$A,B284,'[11]TUNZ Extracted TB'!$C:$C,C284)</f>
        <v>#VALUE!</v>
      </c>
      <c r="Q284" s="4" t="e">
        <f>SUMIFS('[12]TUNZ Extracted TB'!$G:$G,'[12]TUNZ Extracted TB'!$A:$A,B284,'[12]TUNZ Extracted TB'!$C:$C,C284)</f>
        <v>#VALUE!</v>
      </c>
      <c r="R284" s="4" t="e">
        <f t="shared" si="5"/>
        <v>#VALUE!</v>
      </c>
    </row>
    <row r="285" spans="1:18" x14ac:dyDescent="0.25">
      <c r="A285" t="s">
        <v>73</v>
      </c>
      <c r="B285">
        <v>7550</v>
      </c>
      <c r="C285">
        <v>340</v>
      </c>
      <c r="D285" t="s">
        <v>20</v>
      </c>
      <c r="E285" t="s">
        <v>41</v>
      </c>
      <c r="F285" s="4" t="e">
        <f>SUMIFS('[1]TUNZ Extracted TB'!$G:$G,'[1]TUNZ Extracted TB'!$A:$A,B285,'[1]TUNZ Extracted TB'!$C:$C,C285)</f>
        <v>#VALUE!</v>
      </c>
      <c r="G285" s="4" t="e">
        <f>SUMIFS('[2]TUNZ Extracted TB'!$G:$G,'[2]TUNZ Extracted TB'!$A:$A,B285,'[2]TUNZ Extracted TB'!$C:$C,C285)</f>
        <v>#VALUE!</v>
      </c>
      <c r="H285" s="4" t="e">
        <f>SUMIFS('[3]TUNZ Extracted TB'!$G:$G,'[3]TUNZ Extracted TB'!$A:$A,B285,'[3]TUNZ Extracted TB'!$C:$C,C285)</f>
        <v>#VALUE!</v>
      </c>
      <c r="I285" s="4" t="e">
        <f>SUMIFS('[4]TUNZ Extracted TB'!$G:$G,'[4]TUNZ Extracted TB'!$A:$A,B285,'[4]TUNZ Extracted TB'!$C:$C,C285)</f>
        <v>#VALUE!</v>
      </c>
      <c r="J285" s="4" t="e">
        <f>SUMIFS('[5]TUNZ Extracted TB'!$G:$G,'[5]TUNZ Extracted TB'!$A:$A,B285,'[5]TUNZ Extracted TB'!$C:$C,C285)</f>
        <v>#VALUE!</v>
      </c>
      <c r="K285" s="4" t="e">
        <f>SUMIFS('[6]TUNZ Extracted TB'!$G:$G,'[6]TUNZ Extracted TB'!$A:$A,B285,'[6]TUNZ Extracted TB'!$C:$C,C285)</f>
        <v>#VALUE!</v>
      </c>
      <c r="L285" s="4" t="e">
        <f>SUMIFS('[7]TUNZ Extracted TB'!$G:$G,'[7]TUNZ Extracted TB'!$A:$A,B285,'[7]TUNZ Extracted TB'!$C:$C,C285)</f>
        <v>#VALUE!</v>
      </c>
      <c r="M285" s="4" t="e">
        <f>SUMIFS('[8]TUNZ Extracted TB'!$G:$G,'[8]TUNZ Extracted TB'!$A:$A,B285,'[8]TUNZ Extracted TB'!$C:$C,C285)</f>
        <v>#VALUE!</v>
      </c>
      <c r="N285" s="4" t="e">
        <f>SUMIFS('[9]TUNZ Extracted TB'!$G:$G,'[9]TUNZ Extracted TB'!$A:$A,B285,'[9]TUNZ Extracted TB'!$C:$C,C285)</f>
        <v>#VALUE!</v>
      </c>
      <c r="O285" s="4" t="e">
        <f>SUMIFS('[10]TUNZ Extracted TB'!$G:$G,'[10]TUNZ Extracted TB'!$A:$A,B285,'[10]TUNZ Extracted TB'!$C:$C,C285)</f>
        <v>#VALUE!</v>
      </c>
      <c r="P285" s="4" t="e">
        <f>SUMIFS('[11]TUNZ Extracted TB'!$G:$G,'[11]TUNZ Extracted TB'!$A:$A,B285,'[11]TUNZ Extracted TB'!$C:$C,C285)</f>
        <v>#VALUE!</v>
      </c>
      <c r="Q285" s="4" t="e">
        <f>SUMIFS('[12]TUNZ Extracted TB'!$G:$G,'[12]TUNZ Extracted TB'!$A:$A,B285,'[12]TUNZ Extracted TB'!$C:$C,C285)</f>
        <v>#VALUE!</v>
      </c>
      <c r="R285" s="4" t="e">
        <f t="shared" si="5"/>
        <v>#VALUE!</v>
      </c>
    </row>
    <row r="286" spans="1:18" x14ac:dyDescent="0.25">
      <c r="A286" t="s">
        <v>73</v>
      </c>
      <c r="B286">
        <v>7550</v>
      </c>
      <c r="C286">
        <v>430</v>
      </c>
      <c r="D286" t="s">
        <v>18</v>
      </c>
      <c r="E286" t="s">
        <v>40</v>
      </c>
      <c r="F286" s="4" t="e">
        <f>SUMIFS('[1]TUNZ Extracted TB'!$G:$G,'[1]TUNZ Extracted TB'!$A:$A,B286,'[1]TUNZ Extracted TB'!$C:$C,C286)</f>
        <v>#VALUE!</v>
      </c>
      <c r="G286" s="4" t="e">
        <f>SUMIFS('[2]TUNZ Extracted TB'!$G:$G,'[2]TUNZ Extracted TB'!$A:$A,B286,'[2]TUNZ Extracted TB'!$C:$C,C286)</f>
        <v>#VALUE!</v>
      </c>
      <c r="H286" s="4" t="e">
        <f>SUMIFS('[3]TUNZ Extracted TB'!$G:$G,'[3]TUNZ Extracted TB'!$A:$A,B286,'[3]TUNZ Extracted TB'!$C:$C,C286)</f>
        <v>#VALUE!</v>
      </c>
      <c r="I286" s="4" t="e">
        <f>SUMIFS('[4]TUNZ Extracted TB'!$G:$G,'[4]TUNZ Extracted TB'!$A:$A,B286,'[4]TUNZ Extracted TB'!$C:$C,C286)</f>
        <v>#VALUE!</v>
      </c>
      <c r="J286" s="4" t="e">
        <f>SUMIFS('[5]TUNZ Extracted TB'!$G:$G,'[5]TUNZ Extracted TB'!$A:$A,B286,'[5]TUNZ Extracted TB'!$C:$C,C286)</f>
        <v>#VALUE!</v>
      </c>
      <c r="K286" s="4" t="e">
        <f>SUMIFS('[6]TUNZ Extracted TB'!$G:$G,'[6]TUNZ Extracted TB'!$A:$A,B286,'[6]TUNZ Extracted TB'!$C:$C,C286)</f>
        <v>#VALUE!</v>
      </c>
      <c r="L286" s="4" t="e">
        <f>SUMIFS('[7]TUNZ Extracted TB'!$G:$G,'[7]TUNZ Extracted TB'!$A:$A,B286,'[7]TUNZ Extracted TB'!$C:$C,C286)</f>
        <v>#VALUE!</v>
      </c>
      <c r="M286" s="4" t="e">
        <f>SUMIFS('[8]TUNZ Extracted TB'!$G:$G,'[8]TUNZ Extracted TB'!$A:$A,B286,'[8]TUNZ Extracted TB'!$C:$C,C286)</f>
        <v>#VALUE!</v>
      </c>
      <c r="N286" s="4" t="e">
        <f>SUMIFS('[9]TUNZ Extracted TB'!$G:$G,'[9]TUNZ Extracted TB'!$A:$A,B286,'[9]TUNZ Extracted TB'!$C:$C,C286)</f>
        <v>#VALUE!</v>
      </c>
      <c r="O286" s="4" t="e">
        <f>SUMIFS('[10]TUNZ Extracted TB'!$G:$G,'[10]TUNZ Extracted TB'!$A:$A,B286,'[10]TUNZ Extracted TB'!$C:$C,C286)</f>
        <v>#VALUE!</v>
      </c>
      <c r="P286" s="4" t="e">
        <f>SUMIFS('[11]TUNZ Extracted TB'!$G:$G,'[11]TUNZ Extracted TB'!$A:$A,B286,'[11]TUNZ Extracted TB'!$C:$C,C286)</f>
        <v>#VALUE!</v>
      </c>
      <c r="Q286" s="4" t="e">
        <f>SUMIFS('[12]TUNZ Extracted TB'!$G:$G,'[12]TUNZ Extracted TB'!$A:$A,B286,'[12]TUNZ Extracted TB'!$C:$C,C286)</f>
        <v>#VALUE!</v>
      </c>
      <c r="R286" s="4" t="e">
        <f t="shared" si="5"/>
        <v>#VALUE!</v>
      </c>
    </row>
    <row r="287" spans="1:18" x14ac:dyDescent="0.25">
      <c r="A287" t="s">
        <v>73</v>
      </c>
      <c r="B287">
        <v>7550</v>
      </c>
      <c r="C287">
        <v>440</v>
      </c>
      <c r="D287" t="s">
        <v>20</v>
      </c>
      <c r="E287" t="s">
        <v>41</v>
      </c>
      <c r="F287" s="4" t="e">
        <f>SUMIFS('[1]TUNZ Extracted TB'!$G:$G,'[1]TUNZ Extracted TB'!$A:$A,B287,'[1]TUNZ Extracted TB'!$C:$C,C287)</f>
        <v>#VALUE!</v>
      </c>
      <c r="G287" s="4" t="e">
        <f>SUMIFS('[2]TUNZ Extracted TB'!$G:$G,'[2]TUNZ Extracted TB'!$A:$A,B287,'[2]TUNZ Extracted TB'!$C:$C,C287)</f>
        <v>#VALUE!</v>
      </c>
      <c r="H287" s="4" t="e">
        <f>SUMIFS('[3]TUNZ Extracted TB'!$G:$G,'[3]TUNZ Extracted TB'!$A:$A,B287,'[3]TUNZ Extracted TB'!$C:$C,C287)</f>
        <v>#VALUE!</v>
      </c>
      <c r="I287" s="4" t="e">
        <f>SUMIFS('[4]TUNZ Extracted TB'!$G:$G,'[4]TUNZ Extracted TB'!$A:$A,B287,'[4]TUNZ Extracted TB'!$C:$C,C287)</f>
        <v>#VALUE!</v>
      </c>
      <c r="J287" s="4" t="e">
        <f>SUMIFS('[5]TUNZ Extracted TB'!$G:$G,'[5]TUNZ Extracted TB'!$A:$A,B287,'[5]TUNZ Extracted TB'!$C:$C,C287)</f>
        <v>#VALUE!</v>
      </c>
      <c r="K287" s="4" t="e">
        <f>SUMIFS('[6]TUNZ Extracted TB'!$G:$G,'[6]TUNZ Extracted TB'!$A:$A,B287,'[6]TUNZ Extracted TB'!$C:$C,C287)</f>
        <v>#VALUE!</v>
      </c>
      <c r="L287" s="4" t="e">
        <f>SUMIFS('[7]TUNZ Extracted TB'!$G:$G,'[7]TUNZ Extracted TB'!$A:$A,B287,'[7]TUNZ Extracted TB'!$C:$C,C287)</f>
        <v>#VALUE!</v>
      </c>
      <c r="M287" s="4" t="e">
        <f>SUMIFS('[8]TUNZ Extracted TB'!$G:$G,'[8]TUNZ Extracted TB'!$A:$A,B287,'[8]TUNZ Extracted TB'!$C:$C,C287)</f>
        <v>#VALUE!</v>
      </c>
      <c r="N287" s="4" t="e">
        <f>SUMIFS('[9]TUNZ Extracted TB'!$G:$G,'[9]TUNZ Extracted TB'!$A:$A,B287,'[9]TUNZ Extracted TB'!$C:$C,C287)</f>
        <v>#VALUE!</v>
      </c>
      <c r="O287" s="4" t="e">
        <f>SUMIFS('[10]TUNZ Extracted TB'!$G:$G,'[10]TUNZ Extracted TB'!$A:$A,B287,'[10]TUNZ Extracted TB'!$C:$C,C287)</f>
        <v>#VALUE!</v>
      </c>
      <c r="P287" s="4" t="e">
        <f>SUMIFS('[11]TUNZ Extracted TB'!$G:$G,'[11]TUNZ Extracted TB'!$A:$A,B287,'[11]TUNZ Extracted TB'!$C:$C,C287)</f>
        <v>#VALUE!</v>
      </c>
      <c r="Q287" s="4" t="e">
        <f>SUMIFS('[12]TUNZ Extracted TB'!$G:$G,'[12]TUNZ Extracted TB'!$A:$A,B287,'[12]TUNZ Extracted TB'!$C:$C,C287)</f>
        <v>#VALUE!</v>
      </c>
      <c r="R287" s="4" t="e">
        <f t="shared" si="5"/>
        <v>#VALUE!</v>
      </c>
    </row>
    <row r="288" spans="1:18" x14ac:dyDescent="0.25">
      <c r="A288" t="s">
        <v>73</v>
      </c>
      <c r="B288">
        <v>7550</v>
      </c>
      <c r="C288">
        <v>935</v>
      </c>
      <c r="D288" t="s">
        <v>30</v>
      </c>
      <c r="E288" t="s">
        <v>43</v>
      </c>
      <c r="F288" s="4" t="e">
        <f>SUMIFS('[1]TUNZ Extracted TB'!$G:$G,'[1]TUNZ Extracted TB'!$A:$A,B288,'[1]TUNZ Extracted TB'!$C:$C,C288)</f>
        <v>#VALUE!</v>
      </c>
      <c r="G288" s="4" t="e">
        <f>SUMIFS('[2]TUNZ Extracted TB'!$G:$G,'[2]TUNZ Extracted TB'!$A:$A,B288,'[2]TUNZ Extracted TB'!$C:$C,C288)</f>
        <v>#VALUE!</v>
      </c>
      <c r="H288" s="4" t="e">
        <f>SUMIFS('[3]TUNZ Extracted TB'!$G:$G,'[3]TUNZ Extracted TB'!$A:$A,B288,'[3]TUNZ Extracted TB'!$C:$C,C288)</f>
        <v>#VALUE!</v>
      </c>
      <c r="I288" s="4" t="e">
        <f>SUMIFS('[4]TUNZ Extracted TB'!$G:$G,'[4]TUNZ Extracted TB'!$A:$A,B288,'[4]TUNZ Extracted TB'!$C:$C,C288)</f>
        <v>#VALUE!</v>
      </c>
      <c r="J288" s="4" t="e">
        <f>SUMIFS('[5]TUNZ Extracted TB'!$G:$G,'[5]TUNZ Extracted TB'!$A:$A,B288,'[5]TUNZ Extracted TB'!$C:$C,C288)</f>
        <v>#VALUE!</v>
      </c>
      <c r="K288" s="4" t="e">
        <f>SUMIFS('[6]TUNZ Extracted TB'!$G:$G,'[6]TUNZ Extracted TB'!$A:$A,B288,'[6]TUNZ Extracted TB'!$C:$C,C288)</f>
        <v>#VALUE!</v>
      </c>
      <c r="L288" s="4" t="e">
        <f>SUMIFS('[7]TUNZ Extracted TB'!$G:$G,'[7]TUNZ Extracted TB'!$A:$A,B288,'[7]TUNZ Extracted TB'!$C:$C,C288)</f>
        <v>#VALUE!</v>
      </c>
      <c r="M288" s="4" t="e">
        <f>SUMIFS('[8]TUNZ Extracted TB'!$G:$G,'[8]TUNZ Extracted TB'!$A:$A,B288,'[8]TUNZ Extracted TB'!$C:$C,C288)</f>
        <v>#VALUE!</v>
      </c>
      <c r="N288" s="4" t="e">
        <f>SUMIFS('[9]TUNZ Extracted TB'!$G:$G,'[9]TUNZ Extracted TB'!$A:$A,B288,'[9]TUNZ Extracted TB'!$C:$C,C288)</f>
        <v>#VALUE!</v>
      </c>
      <c r="O288" s="4" t="e">
        <f>SUMIFS('[10]TUNZ Extracted TB'!$G:$G,'[10]TUNZ Extracted TB'!$A:$A,B288,'[10]TUNZ Extracted TB'!$C:$C,C288)</f>
        <v>#VALUE!</v>
      </c>
      <c r="P288" s="4" t="e">
        <f>SUMIFS('[11]TUNZ Extracted TB'!$G:$G,'[11]TUNZ Extracted TB'!$A:$A,B288,'[11]TUNZ Extracted TB'!$C:$C,C288)</f>
        <v>#VALUE!</v>
      </c>
      <c r="Q288" s="4" t="e">
        <f>SUMIFS('[12]TUNZ Extracted TB'!$G:$G,'[12]TUNZ Extracted TB'!$A:$A,B288,'[12]TUNZ Extracted TB'!$C:$C,C288)</f>
        <v>#VALUE!</v>
      </c>
      <c r="R288" s="4" t="e">
        <f t="shared" si="5"/>
        <v>#VALUE!</v>
      </c>
    </row>
    <row r="289" spans="1:18" x14ac:dyDescent="0.25">
      <c r="A289" t="s">
        <v>73</v>
      </c>
      <c r="B289">
        <v>7550</v>
      </c>
      <c r="C289">
        <v>936</v>
      </c>
      <c r="D289" t="s">
        <v>30</v>
      </c>
      <c r="E289" t="s">
        <v>43</v>
      </c>
      <c r="F289" s="4" t="e">
        <f>SUMIFS('[1]TUNZ Extracted TB'!$G:$G,'[1]TUNZ Extracted TB'!$A:$A,B289,'[1]TUNZ Extracted TB'!$C:$C,C289)</f>
        <v>#VALUE!</v>
      </c>
      <c r="G289" s="4" t="e">
        <f>SUMIFS('[2]TUNZ Extracted TB'!$G:$G,'[2]TUNZ Extracted TB'!$A:$A,B289,'[2]TUNZ Extracted TB'!$C:$C,C289)</f>
        <v>#VALUE!</v>
      </c>
      <c r="H289" s="4" t="e">
        <f>SUMIFS('[3]TUNZ Extracted TB'!$G:$G,'[3]TUNZ Extracted TB'!$A:$A,B289,'[3]TUNZ Extracted TB'!$C:$C,C289)</f>
        <v>#VALUE!</v>
      </c>
      <c r="I289" s="4" t="e">
        <f>SUMIFS('[4]TUNZ Extracted TB'!$G:$G,'[4]TUNZ Extracted TB'!$A:$A,B289,'[4]TUNZ Extracted TB'!$C:$C,C289)</f>
        <v>#VALUE!</v>
      </c>
      <c r="J289" s="4" t="e">
        <f>SUMIFS('[5]TUNZ Extracted TB'!$G:$G,'[5]TUNZ Extracted TB'!$A:$A,B289,'[5]TUNZ Extracted TB'!$C:$C,C289)</f>
        <v>#VALUE!</v>
      </c>
      <c r="K289" s="4" t="e">
        <f>SUMIFS('[6]TUNZ Extracted TB'!$G:$G,'[6]TUNZ Extracted TB'!$A:$A,B289,'[6]TUNZ Extracted TB'!$C:$C,C289)</f>
        <v>#VALUE!</v>
      </c>
      <c r="L289" s="4" t="e">
        <f>SUMIFS('[7]TUNZ Extracted TB'!$G:$G,'[7]TUNZ Extracted TB'!$A:$A,B289,'[7]TUNZ Extracted TB'!$C:$C,C289)</f>
        <v>#VALUE!</v>
      </c>
      <c r="M289" s="4" t="e">
        <f>SUMIFS('[8]TUNZ Extracted TB'!$G:$G,'[8]TUNZ Extracted TB'!$A:$A,B289,'[8]TUNZ Extracted TB'!$C:$C,C289)</f>
        <v>#VALUE!</v>
      </c>
      <c r="N289" s="4" t="e">
        <f>SUMIFS('[9]TUNZ Extracted TB'!$G:$G,'[9]TUNZ Extracted TB'!$A:$A,B289,'[9]TUNZ Extracted TB'!$C:$C,C289)</f>
        <v>#VALUE!</v>
      </c>
      <c r="O289" s="4" t="e">
        <f>SUMIFS('[10]TUNZ Extracted TB'!$G:$G,'[10]TUNZ Extracted TB'!$A:$A,B289,'[10]TUNZ Extracted TB'!$C:$C,C289)</f>
        <v>#VALUE!</v>
      </c>
      <c r="P289" s="4" t="e">
        <f>SUMIFS('[11]TUNZ Extracted TB'!$G:$G,'[11]TUNZ Extracted TB'!$A:$A,B289,'[11]TUNZ Extracted TB'!$C:$C,C289)</f>
        <v>#VALUE!</v>
      </c>
      <c r="Q289" s="4" t="e">
        <f>SUMIFS('[12]TUNZ Extracted TB'!$G:$G,'[12]TUNZ Extracted TB'!$A:$A,B289,'[12]TUNZ Extracted TB'!$C:$C,C289)</f>
        <v>#VALUE!</v>
      </c>
      <c r="R289" s="4" t="e">
        <f t="shared" si="5"/>
        <v>#VALUE!</v>
      </c>
    </row>
    <row r="290" spans="1:18" x14ac:dyDescent="0.25">
      <c r="A290" t="s">
        <v>77</v>
      </c>
      <c r="B290">
        <v>7160</v>
      </c>
      <c r="C290">
        <v>140</v>
      </c>
      <c r="D290" t="s">
        <v>58</v>
      </c>
      <c r="E290" t="s">
        <v>64</v>
      </c>
      <c r="F290" s="4" t="e">
        <f>SUMIFS('[1]TUNZ Extracted TB'!$G:$G,'[1]TUNZ Extracted TB'!$A:$A,B290,'[1]TUNZ Extracted TB'!$C:$C,C290)</f>
        <v>#VALUE!</v>
      </c>
      <c r="G290" s="4" t="e">
        <f>SUMIFS('[2]TUNZ Extracted TB'!$G:$G,'[2]TUNZ Extracted TB'!$A:$A,B290,'[2]TUNZ Extracted TB'!$C:$C,C290)</f>
        <v>#VALUE!</v>
      </c>
      <c r="H290" s="4" t="e">
        <f>SUMIFS('[3]TUNZ Extracted TB'!$G:$G,'[3]TUNZ Extracted TB'!$A:$A,B290,'[3]TUNZ Extracted TB'!$C:$C,C290)</f>
        <v>#VALUE!</v>
      </c>
      <c r="I290" s="4" t="e">
        <f>SUMIFS('[4]TUNZ Extracted TB'!$G:$G,'[4]TUNZ Extracted TB'!$A:$A,B290,'[4]TUNZ Extracted TB'!$C:$C,C290)</f>
        <v>#VALUE!</v>
      </c>
      <c r="J290" s="4" t="e">
        <f>SUMIFS('[5]TUNZ Extracted TB'!$G:$G,'[5]TUNZ Extracted TB'!$A:$A,B290,'[5]TUNZ Extracted TB'!$C:$C,C290)</f>
        <v>#VALUE!</v>
      </c>
      <c r="K290" s="4" t="e">
        <f>SUMIFS('[6]TUNZ Extracted TB'!$G:$G,'[6]TUNZ Extracted TB'!$A:$A,B290,'[6]TUNZ Extracted TB'!$C:$C,C290)</f>
        <v>#VALUE!</v>
      </c>
      <c r="L290" s="4" t="e">
        <f>SUMIFS('[7]TUNZ Extracted TB'!$G:$G,'[7]TUNZ Extracted TB'!$A:$A,B290,'[7]TUNZ Extracted TB'!$C:$C,C290)</f>
        <v>#VALUE!</v>
      </c>
      <c r="M290" s="4" t="e">
        <f>SUMIFS('[8]TUNZ Extracted TB'!$G:$G,'[8]TUNZ Extracted TB'!$A:$A,B290,'[8]TUNZ Extracted TB'!$C:$C,C290)</f>
        <v>#VALUE!</v>
      </c>
      <c r="N290" s="4" t="e">
        <f>SUMIFS('[9]TUNZ Extracted TB'!$G:$G,'[9]TUNZ Extracted TB'!$A:$A,B290,'[9]TUNZ Extracted TB'!$C:$C,C290)</f>
        <v>#VALUE!</v>
      </c>
      <c r="O290" s="4" t="e">
        <f>SUMIFS('[10]TUNZ Extracted TB'!$G:$G,'[10]TUNZ Extracted TB'!$A:$A,B290,'[10]TUNZ Extracted TB'!$C:$C,C290)</f>
        <v>#VALUE!</v>
      </c>
      <c r="P290" s="4" t="e">
        <f>SUMIFS('[11]TUNZ Extracted TB'!$G:$G,'[11]TUNZ Extracted TB'!$A:$A,B290,'[11]TUNZ Extracted TB'!$C:$C,C290)</f>
        <v>#VALUE!</v>
      </c>
      <c r="Q290" s="4" t="e">
        <f>SUMIFS('[12]TUNZ Extracted TB'!$G:$G,'[12]TUNZ Extracted TB'!$A:$A,B290,'[12]TUNZ Extracted TB'!$C:$C,C290)</f>
        <v>#VALUE!</v>
      </c>
      <c r="R290" s="4" t="e">
        <f t="shared" si="5"/>
        <v>#VALUE!</v>
      </c>
    </row>
    <row r="291" spans="1:18" x14ac:dyDescent="0.25">
      <c r="A291" t="s">
        <v>77</v>
      </c>
      <c r="B291">
        <v>7160</v>
      </c>
      <c r="C291">
        <v>147</v>
      </c>
      <c r="D291" t="s">
        <v>58</v>
      </c>
      <c r="E291" t="s">
        <v>64</v>
      </c>
      <c r="F291" s="4" t="e">
        <f>SUMIFS('[1]TUNZ Extracted TB'!$G:$G,'[1]TUNZ Extracted TB'!$A:$A,B291,'[1]TUNZ Extracted TB'!$C:$C,C291)</f>
        <v>#VALUE!</v>
      </c>
      <c r="G291" s="4" t="e">
        <f>SUMIFS('[2]TUNZ Extracted TB'!$G:$G,'[2]TUNZ Extracted TB'!$A:$A,B291,'[2]TUNZ Extracted TB'!$C:$C,C291)</f>
        <v>#VALUE!</v>
      </c>
      <c r="H291" s="4" t="e">
        <f>SUMIFS('[3]TUNZ Extracted TB'!$G:$G,'[3]TUNZ Extracted TB'!$A:$A,B291,'[3]TUNZ Extracted TB'!$C:$C,C291)</f>
        <v>#VALUE!</v>
      </c>
      <c r="I291" s="4" t="e">
        <f>SUMIFS('[4]TUNZ Extracted TB'!$G:$G,'[4]TUNZ Extracted TB'!$A:$A,B291,'[4]TUNZ Extracted TB'!$C:$C,C291)</f>
        <v>#VALUE!</v>
      </c>
      <c r="J291" s="4" t="e">
        <f>SUMIFS('[5]TUNZ Extracted TB'!$G:$G,'[5]TUNZ Extracted TB'!$A:$A,B291,'[5]TUNZ Extracted TB'!$C:$C,C291)</f>
        <v>#VALUE!</v>
      </c>
      <c r="K291" s="4" t="e">
        <f>SUMIFS('[6]TUNZ Extracted TB'!$G:$G,'[6]TUNZ Extracted TB'!$A:$A,B291,'[6]TUNZ Extracted TB'!$C:$C,C291)</f>
        <v>#VALUE!</v>
      </c>
      <c r="L291" s="4" t="e">
        <f>SUMIFS('[7]TUNZ Extracted TB'!$G:$G,'[7]TUNZ Extracted TB'!$A:$A,B291,'[7]TUNZ Extracted TB'!$C:$C,C291)</f>
        <v>#VALUE!</v>
      </c>
      <c r="M291" s="4" t="e">
        <f>SUMIFS('[8]TUNZ Extracted TB'!$G:$G,'[8]TUNZ Extracted TB'!$A:$A,B291,'[8]TUNZ Extracted TB'!$C:$C,C291)</f>
        <v>#VALUE!</v>
      </c>
      <c r="N291" s="4" t="e">
        <f>SUMIFS('[9]TUNZ Extracted TB'!$G:$G,'[9]TUNZ Extracted TB'!$A:$A,B291,'[9]TUNZ Extracted TB'!$C:$C,C291)</f>
        <v>#VALUE!</v>
      </c>
      <c r="O291" s="4" t="e">
        <f>SUMIFS('[10]TUNZ Extracted TB'!$G:$G,'[10]TUNZ Extracted TB'!$A:$A,B291,'[10]TUNZ Extracted TB'!$C:$C,C291)</f>
        <v>#VALUE!</v>
      </c>
      <c r="P291" s="4" t="e">
        <f>SUMIFS('[11]TUNZ Extracted TB'!$G:$G,'[11]TUNZ Extracted TB'!$A:$A,B291,'[11]TUNZ Extracted TB'!$C:$C,C291)</f>
        <v>#VALUE!</v>
      </c>
      <c r="Q291" s="4" t="e">
        <f>SUMIFS('[12]TUNZ Extracted TB'!$G:$G,'[12]TUNZ Extracted TB'!$A:$A,B291,'[12]TUNZ Extracted TB'!$C:$C,C291)</f>
        <v>#VALUE!</v>
      </c>
      <c r="R291" s="4" t="e">
        <f t="shared" si="5"/>
        <v>#VALUE!</v>
      </c>
    </row>
    <row r="292" spans="1:18" x14ac:dyDescent="0.25">
      <c r="A292" t="s">
        <v>77</v>
      </c>
      <c r="B292">
        <v>7160</v>
      </c>
      <c r="C292">
        <v>240</v>
      </c>
      <c r="D292" t="s">
        <v>58</v>
      </c>
      <c r="E292" t="s">
        <v>64</v>
      </c>
      <c r="F292" s="4" t="e">
        <f>SUMIFS('[1]TUNZ Extracted TB'!$G:$G,'[1]TUNZ Extracted TB'!$A:$A,B292,'[1]TUNZ Extracted TB'!$C:$C,C292)</f>
        <v>#VALUE!</v>
      </c>
      <c r="G292" s="4" t="e">
        <f>SUMIFS('[2]TUNZ Extracted TB'!$G:$G,'[2]TUNZ Extracted TB'!$A:$A,B292,'[2]TUNZ Extracted TB'!$C:$C,C292)</f>
        <v>#VALUE!</v>
      </c>
      <c r="H292" s="4" t="e">
        <f>SUMIFS('[3]TUNZ Extracted TB'!$G:$G,'[3]TUNZ Extracted TB'!$A:$A,B292,'[3]TUNZ Extracted TB'!$C:$C,C292)</f>
        <v>#VALUE!</v>
      </c>
      <c r="I292" s="4" t="e">
        <f>SUMIFS('[4]TUNZ Extracted TB'!$G:$G,'[4]TUNZ Extracted TB'!$A:$A,B292,'[4]TUNZ Extracted TB'!$C:$C,C292)</f>
        <v>#VALUE!</v>
      </c>
      <c r="J292" s="4" t="e">
        <f>SUMIFS('[5]TUNZ Extracted TB'!$G:$G,'[5]TUNZ Extracted TB'!$A:$A,B292,'[5]TUNZ Extracted TB'!$C:$C,C292)</f>
        <v>#VALUE!</v>
      </c>
      <c r="K292" s="4" t="e">
        <f>SUMIFS('[6]TUNZ Extracted TB'!$G:$G,'[6]TUNZ Extracted TB'!$A:$A,B292,'[6]TUNZ Extracted TB'!$C:$C,C292)</f>
        <v>#VALUE!</v>
      </c>
      <c r="L292" s="4" t="e">
        <f>SUMIFS('[7]TUNZ Extracted TB'!$G:$G,'[7]TUNZ Extracted TB'!$A:$A,B292,'[7]TUNZ Extracted TB'!$C:$C,C292)</f>
        <v>#VALUE!</v>
      </c>
      <c r="M292" s="4" t="e">
        <f>SUMIFS('[8]TUNZ Extracted TB'!$G:$G,'[8]TUNZ Extracted TB'!$A:$A,B292,'[8]TUNZ Extracted TB'!$C:$C,C292)</f>
        <v>#VALUE!</v>
      </c>
      <c r="N292" s="4" t="e">
        <f>SUMIFS('[9]TUNZ Extracted TB'!$G:$G,'[9]TUNZ Extracted TB'!$A:$A,B292,'[9]TUNZ Extracted TB'!$C:$C,C292)</f>
        <v>#VALUE!</v>
      </c>
      <c r="O292" s="4" t="e">
        <f>SUMIFS('[10]TUNZ Extracted TB'!$G:$G,'[10]TUNZ Extracted TB'!$A:$A,B292,'[10]TUNZ Extracted TB'!$C:$C,C292)</f>
        <v>#VALUE!</v>
      </c>
      <c r="P292" s="4" t="e">
        <f>SUMIFS('[11]TUNZ Extracted TB'!$G:$G,'[11]TUNZ Extracted TB'!$A:$A,B292,'[11]TUNZ Extracted TB'!$C:$C,C292)</f>
        <v>#VALUE!</v>
      </c>
      <c r="Q292" s="4" t="e">
        <f>SUMIFS('[12]TUNZ Extracted TB'!$G:$G,'[12]TUNZ Extracted TB'!$A:$A,B292,'[12]TUNZ Extracted TB'!$C:$C,C292)</f>
        <v>#VALUE!</v>
      </c>
      <c r="R292" s="4" t="e">
        <f t="shared" si="5"/>
        <v>#VALUE!</v>
      </c>
    </row>
    <row r="293" spans="1:18" x14ac:dyDescent="0.25">
      <c r="A293" t="s">
        <v>77</v>
      </c>
      <c r="B293">
        <v>7160</v>
      </c>
      <c r="C293">
        <v>340</v>
      </c>
      <c r="D293" t="s">
        <v>58</v>
      </c>
      <c r="E293" t="s">
        <v>64</v>
      </c>
      <c r="F293" s="4" t="e">
        <f>SUMIFS('[1]TUNZ Extracted TB'!$G:$G,'[1]TUNZ Extracted TB'!$A:$A,B293,'[1]TUNZ Extracted TB'!$C:$C,C293)</f>
        <v>#VALUE!</v>
      </c>
      <c r="G293" s="4" t="e">
        <f>SUMIFS('[2]TUNZ Extracted TB'!$G:$G,'[2]TUNZ Extracted TB'!$A:$A,B293,'[2]TUNZ Extracted TB'!$C:$C,C293)</f>
        <v>#VALUE!</v>
      </c>
      <c r="H293" s="4" t="e">
        <f>SUMIFS('[3]TUNZ Extracted TB'!$G:$G,'[3]TUNZ Extracted TB'!$A:$A,B293,'[3]TUNZ Extracted TB'!$C:$C,C293)</f>
        <v>#VALUE!</v>
      </c>
      <c r="I293" s="4" t="e">
        <f>SUMIFS('[4]TUNZ Extracted TB'!$G:$G,'[4]TUNZ Extracted TB'!$A:$A,B293,'[4]TUNZ Extracted TB'!$C:$C,C293)</f>
        <v>#VALUE!</v>
      </c>
      <c r="J293" s="4" t="e">
        <f>SUMIFS('[5]TUNZ Extracted TB'!$G:$G,'[5]TUNZ Extracted TB'!$A:$A,B293,'[5]TUNZ Extracted TB'!$C:$C,C293)</f>
        <v>#VALUE!</v>
      </c>
      <c r="K293" s="4" t="e">
        <f>SUMIFS('[6]TUNZ Extracted TB'!$G:$G,'[6]TUNZ Extracted TB'!$A:$A,B293,'[6]TUNZ Extracted TB'!$C:$C,C293)</f>
        <v>#VALUE!</v>
      </c>
      <c r="L293" s="4" t="e">
        <f>SUMIFS('[7]TUNZ Extracted TB'!$G:$G,'[7]TUNZ Extracted TB'!$A:$A,B293,'[7]TUNZ Extracted TB'!$C:$C,C293)</f>
        <v>#VALUE!</v>
      </c>
      <c r="M293" s="4" t="e">
        <f>SUMIFS('[8]TUNZ Extracted TB'!$G:$G,'[8]TUNZ Extracted TB'!$A:$A,B293,'[8]TUNZ Extracted TB'!$C:$C,C293)</f>
        <v>#VALUE!</v>
      </c>
      <c r="N293" s="4" t="e">
        <f>SUMIFS('[9]TUNZ Extracted TB'!$G:$G,'[9]TUNZ Extracted TB'!$A:$A,B293,'[9]TUNZ Extracted TB'!$C:$C,C293)</f>
        <v>#VALUE!</v>
      </c>
      <c r="O293" s="4" t="e">
        <f>SUMIFS('[10]TUNZ Extracted TB'!$G:$G,'[10]TUNZ Extracted TB'!$A:$A,B293,'[10]TUNZ Extracted TB'!$C:$C,C293)</f>
        <v>#VALUE!</v>
      </c>
      <c r="P293" s="4" t="e">
        <f>SUMIFS('[11]TUNZ Extracted TB'!$G:$G,'[11]TUNZ Extracted TB'!$A:$A,B293,'[11]TUNZ Extracted TB'!$C:$C,C293)</f>
        <v>#VALUE!</v>
      </c>
      <c r="Q293" s="4" t="e">
        <f>SUMIFS('[12]TUNZ Extracted TB'!$G:$G,'[12]TUNZ Extracted TB'!$A:$A,B293,'[12]TUNZ Extracted TB'!$C:$C,C293)</f>
        <v>#VALUE!</v>
      </c>
      <c r="R293" s="4" t="e">
        <f t="shared" si="5"/>
        <v>#VALUE!</v>
      </c>
    </row>
    <row r="294" spans="1:18" x14ac:dyDescent="0.25">
      <c r="A294" t="s">
        <v>77</v>
      </c>
      <c r="B294">
        <v>7160</v>
      </c>
      <c r="C294">
        <v>440</v>
      </c>
      <c r="D294" t="s">
        <v>58</v>
      </c>
      <c r="E294" t="s">
        <v>64</v>
      </c>
      <c r="F294" s="4" t="e">
        <f>SUMIFS('[1]TUNZ Extracted TB'!$G:$G,'[1]TUNZ Extracted TB'!$A:$A,B294,'[1]TUNZ Extracted TB'!$C:$C,C294)</f>
        <v>#VALUE!</v>
      </c>
      <c r="G294" s="4" t="e">
        <f>SUMIFS('[2]TUNZ Extracted TB'!$G:$G,'[2]TUNZ Extracted TB'!$A:$A,B294,'[2]TUNZ Extracted TB'!$C:$C,C294)</f>
        <v>#VALUE!</v>
      </c>
      <c r="H294" s="4" t="e">
        <f>SUMIFS('[3]TUNZ Extracted TB'!$G:$G,'[3]TUNZ Extracted TB'!$A:$A,B294,'[3]TUNZ Extracted TB'!$C:$C,C294)</f>
        <v>#VALUE!</v>
      </c>
      <c r="I294" s="4" t="e">
        <f>SUMIFS('[4]TUNZ Extracted TB'!$G:$G,'[4]TUNZ Extracted TB'!$A:$A,B294,'[4]TUNZ Extracted TB'!$C:$C,C294)</f>
        <v>#VALUE!</v>
      </c>
      <c r="J294" s="4" t="e">
        <f>SUMIFS('[5]TUNZ Extracted TB'!$G:$G,'[5]TUNZ Extracted TB'!$A:$A,B294,'[5]TUNZ Extracted TB'!$C:$C,C294)</f>
        <v>#VALUE!</v>
      </c>
      <c r="K294" s="4" t="e">
        <f>SUMIFS('[6]TUNZ Extracted TB'!$G:$G,'[6]TUNZ Extracted TB'!$A:$A,B294,'[6]TUNZ Extracted TB'!$C:$C,C294)</f>
        <v>#VALUE!</v>
      </c>
      <c r="L294" s="4" t="e">
        <f>SUMIFS('[7]TUNZ Extracted TB'!$G:$G,'[7]TUNZ Extracted TB'!$A:$A,B294,'[7]TUNZ Extracted TB'!$C:$C,C294)</f>
        <v>#VALUE!</v>
      </c>
      <c r="M294" s="4" t="e">
        <f>SUMIFS('[8]TUNZ Extracted TB'!$G:$G,'[8]TUNZ Extracted TB'!$A:$A,B294,'[8]TUNZ Extracted TB'!$C:$C,C294)</f>
        <v>#VALUE!</v>
      </c>
      <c r="N294" s="4" t="e">
        <f>SUMIFS('[9]TUNZ Extracted TB'!$G:$G,'[9]TUNZ Extracted TB'!$A:$A,B294,'[9]TUNZ Extracted TB'!$C:$C,C294)</f>
        <v>#VALUE!</v>
      </c>
      <c r="O294" s="4" t="e">
        <f>SUMIFS('[10]TUNZ Extracted TB'!$G:$G,'[10]TUNZ Extracted TB'!$A:$A,B294,'[10]TUNZ Extracted TB'!$C:$C,C294)</f>
        <v>#VALUE!</v>
      </c>
      <c r="P294" s="4" t="e">
        <f>SUMIFS('[11]TUNZ Extracted TB'!$G:$G,'[11]TUNZ Extracted TB'!$A:$A,B294,'[11]TUNZ Extracted TB'!$C:$C,C294)</f>
        <v>#VALUE!</v>
      </c>
      <c r="Q294" s="4" t="e">
        <f>SUMIFS('[12]TUNZ Extracted TB'!$G:$G,'[12]TUNZ Extracted TB'!$A:$A,B294,'[12]TUNZ Extracted TB'!$C:$C,C294)</f>
        <v>#VALUE!</v>
      </c>
      <c r="R294" s="4" t="e">
        <f t="shared" si="5"/>
        <v>#VALUE!</v>
      </c>
    </row>
    <row r="295" spans="1:18" x14ac:dyDescent="0.25">
      <c r="A295" t="s">
        <v>78</v>
      </c>
      <c r="B295">
        <v>7300</v>
      </c>
      <c r="C295">
        <v>110</v>
      </c>
      <c r="D295" t="s">
        <v>58</v>
      </c>
      <c r="E295" t="s">
        <v>64</v>
      </c>
      <c r="F295" s="4" t="e">
        <f>SUMIFS('[1]TUNZ Extracted TB'!$G:$G,'[1]TUNZ Extracted TB'!$A:$A,B295,'[1]TUNZ Extracted TB'!$C:$C,C295)</f>
        <v>#VALUE!</v>
      </c>
      <c r="G295" s="4" t="e">
        <f>SUMIFS('[2]TUNZ Extracted TB'!$G:$G,'[2]TUNZ Extracted TB'!$A:$A,B295,'[2]TUNZ Extracted TB'!$C:$C,C295)</f>
        <v>#VALUE!</v>
      </c>
      <c r="H295" s="4" t="e">
        <f>SUMIFS('[3]TUNZ Extracted TB'!$G:$G,'[3]TUNZ Extracted TB'!$A:$A,B295,'[3]TUNZ Extracted TB'!$C:$C,C295)</f>
        <v>#VALUE!</v>
      </c>
      <c r="I295" s="4" t="e">
        <f>SUMIFS('[4]TUNZ Extracted TB'!$G:$G,'[4]TUNZ Extracted TB'!$A:$A,B295,'[4]TUNZ Extracted TB'!$C:$C,C295)</f>
        <v>#VALUE!</v>
      </c>
      <c r="J295" s="4" t="e">
        <f>SUMIFS('[5]TUNZ Extracted TB'!$G:$G,'[5]TUNZ Extracted TB'!$A:$A,B295,'[5]TUNZ Extracted TB'!$C:$C,C295)</f>
        <v>#VALUE!</v>
      </c>
      <c r="K295" s="4" t="e">
        <f>SUMIFS('[6]TUNZ Extracted TB'!$G:$G,'[6]TUNZ Extracted TB'!$A:$A,B295,'[6]TUNZ Extracted TB'!$C:$C,C295)</f>
        <v>#VALUE!</v>
      </c>
      <c r="L295" s="4" t="e">
        <f>SUMIFS('[7]TUNZ Extracted TB'!$G:$G,'[7]TUNZ Extracted TB'!$A:$A,B295,'[7]TUNZ Extracted TB'!$C:$C,C295)</f>
        <v>#VALUE!</v>
      </c>
      <c r="M295" s="4" t="e">
        <f>SUMIFS('[8]TUNZ Extracted TB'!$G:$G,'[8]TUNZ Extracted TB'!$A:$A,B295,'[8]TUNZ Extracted TB'!$C:$C,C295)</f>
        <v>#VALUE!</v>
      </c>
      <c r="N295" s="4" t="e">
        <f>SUMIFS('[9]TUNZ Extracted TB'!$G:$G,'[9]TUNZ Extracted TB'!$A:$A,B295,'[9]TUNZ Extracted TB'!$C:$C,C295)</f>
        <v>#VALUE!</v>
      </c>
      <c r="O295" s="4" t="e">
        <f>SUMIFS('[10]TUNZ Extracted TB'!$G:$G,'[10]TUNZ Extracted TB'!$A:$A,B295,'[10]TUNZ Extracted TB'!$C:$C,C295)</f>
        <v>#VALUE!</v>
      </c>
      <c r="P295" s="4" t="e">
        <f>SUMIFS('[11]TUNZ Extracted TB'!$G:$G,'[11]TUNZ Extracted TB'!$A:$A,B295,'[11]TUNZ Extracted TB'!$C:$C,C295)</f>
        <v>#VALUE!</v>
      </c>
      <c r="Q295" s="4" t="e">
        <f>SUMIFS('[12]TUNZ Extracted TB'!$G:$G,'[12]TUNZ Extracted TB'!$A:$A,B295,'[12]TUNZ Extracted TB'!$C:$C,C295)</f>
        <v>#VALUE!</v>
      </c>
      <c r="R295" s="4" t="e">
        <f t="shared" si="5"/>
        <v>#VALUE!</v>
      </c>
    </row>
    <row r="296" spans="1:18" x14ac:dyDescent="0.25">
      <c r="A296" t="s">
        <v>78</v>
      </c>
      <c r="B296">
        <v>7300</v>
      </c>
      <c r="C296">
        <v>112</v>
      </c>
      <c r="D296" t="s">
        <v>62</v>
      </c>
      <c r="E296" t="s">
        <v>66</v>
      </c>
      <c r="F296" s="4" t="e">
        <f>SUMIFS('[1]TUNZ Extracted TB'!$G:$G,'[1]TUNZ Extracted TB'!$A:$A,B296,'[1]TUNZ Extracted TB'!$C:$C,C296)</f>
        <v>#VALUE!</v>
      </c>
      <c r="G296" s="4" t="e">
        <f>SUMIFS('[2]TUNZ Extracted TB'!$G:$G,'[2]TUNZ Extracted TB'!$A:$A,B296,'[2]TUNZ Extracted TB'!$C:$C,C296)</f>
        <v>#VALUE!</v>
      </c>
      <c r="H296" s="4" t="e">
        <f>SUMIFS('[3]TUNZ Extracted TB'!$G:$G,'[3]TUNZ Extracted TB'!$A:$A,B296,'[3]TUNZ Extracted TB'!$C:$C,C296)</f>
        <v>#VALUE!</v>
      </c>
      <c r="I296" s="4" t="e">
        <f>SUMIFS('[4]TUNZ Extracted TB'!$G:$G,'[4]TUNZ Extracted TB'!$A:$A,B296,'[4]TUNZ Extracted TB'!$C:$C,C296)</f>
        <v>#VALUE!</v>
      </c>
      <c r="J296" s="4" t="e">
        <f>SUMIFS('[5]TUNZ Extracted TB'!$G:$G,'[5]TUNZ Extracted TB'!$A:$A,B296,'[5]TUNZ Extracted TB'!$C:$C,C296)</f>
        <v>#VALUE!</v>
      </c>
      <c r="K296" s="4" t="e">
        <f>SUMIFS('[6]TUNZ Extracted TB'!$G:$G,'[6]TUNZ Extracted TB'!$A:$A,B296,'[6]TUNZ Extracted TB'!$C:$C,C296)</f>
        <v>#VALUE!</v>
      </c>
      <c r="L296" s="4" t="e">
        <f>SUMIFS('[7]TUNZ Extracted TB'!$G:$G,'[7]TUNZ Extracted TB'!$A:$A,B296,'[7]TUNZ Extracted TB'!$C:$C,C296)</f>
        <v>#VALUE!</v>
      </c>
      <c r="M296" s="4" t="e">
        <f>SUMIFS('[8]TUNZ Extracted TB'!$G:$G,'[8]TUNZ Extracted TB'!$A:$A,B296,'[8]TUNZ Extracted TB'!$C:$C,C296)</f>
        <v>#VALUE!</v>
      </c>
      <c r="N296" s="4" t="e">
        <f>SUMIFS('[9]TUNZ Extracted TB'!$G:$G,'[9]TUNZ Extracted TB'!$A:$A,B296,'[9]TUNZ Extracted TB'!$C:$C,C296)</f>
        <v>#VALUE!</v>
      </c>
      <c r="O296" s="4" t="e">
        <f>SUMIFS('[10]TUNZ Extracted TB'!$G:$G,'[10]TUNZ Extracted TB'!$A:$A,B296,'[10]TUNZ Extracted TB'!$C:$C,C296)</f>
        <v>#VALUE!</v>
      </c>
      <c r="P296" s="4" t="e">
        <f>SUMIFS('[11]TUNZ Extracted TB'!$G:$G,'[11]TUNZ Extracted TB'!$A:$A,B296,'[11]TUNZ Extracted TB'!$C:$C,C296)</f>
        <v>#VALUE!</v>
      </c>
      <c r="Q296" s="4" t="e">
        <f>SUMIFS('[12]TUNZ Extracted TB'!$G:$G,'[12]TUNZ Extracted TB'!$A:$A,B296,'[12]TUNZ Extracted TB'!$C:$C,C296)</f>
        <v>#VALUE!</v>
      </c>
      <c r="R296" s="4" t="e">
        <f t="shared" si="5"/>
        <v>#VALUE!</v>
      </c>
    </row>
    <row r="297" spans="1:18" x14ac:dyDescent="0.25">
      <c r="A297" t="s">
        <v>78</v>
      </c>
      <c r="B297">
        <v>7300</v>
      </c>
      <c r="C297">
        <v>120</v>
      </c>
      <c r="D297" t="s">
        <v>58</v>
      </c>
      <c r="E297" t="s">
        <v>64</v>
      </c>
      <c r="F297" s="4" t="e">
        <f>SUMIFS('[1]TUNZ Extracted TB'!$G:$G,'[1]TUNZ Extracted TB'!$A:$A,B297,'[1]TUNZ Extracted TB'!$C:$C,C297)</f>
        <v>#VALUE!</v>
      </c>
      <c r="G297" s="4" t="e">
        <f>SUMIFS('[2]TUNZ Extracted TB'!$G:$G,'[2]TUNZ Extracted TB'!$A:$A,B297,'[2]TUNZ Extracted TB'!$C:$C,C297)</f>
        <v>#VALUE!</v>
      </c>
      <c r="H297" s="4" t="e">
        <f>SUMIFS('[3]TUNZ Extracted TB'!$G:$G,'[3]TUNZ Extracted TB'!$A:$A,B297,'[3]TUNZ Extracted TB'!$C:$C,C297)</f>
        <v>#VALUE!</v>
      </c>
      <c r="I297" s="4" t="e">
        <f>SUMIFS('[4]TUNZ Extracted TB'!$G:$G,'[4]TUNZ Extracted TB'!$A:$A,B297,'[4]TUNZ Extracted TB'!$C:$C,C297)</f>
        <v>#VALUE!</v>
      </c>
      <c r="J297" s="4" t="e">
        <f>SUMIFS('[5]TUNZ Extracted TB'!$G:$G,'[5]TUNZ Extracted TB'!$A:$A,B297,'[5]TUNZ Extracted TB'!$C:$C,C297)</f>
        <v>#VALUE!</v>
      </c>
      <c r="K297" s="4" t="e">
        <f>SUMIFS('[6]TUNZ Extracted TB'!$G:$G,'[6]TUNZ Extracted TB'!$A:$A,B297,'[6]TUNZ Extracted TB'!$C:$C,C297)</f>
        <v>#VALUE!</v>
      </c>
      <c r="L297" s="4" t="e">
        <f>SUMIFS('[7]TUNZ Extracted TB'!$G:$G,'[7]TUNZ Extracted TB'!$A:$A,B297,'[7]TUNZ Extracted TB'!$C:$C,C297)</f>
        <v>#VALUE!</v>
      </c>
      <c r="M297" s="4" t="e">
        <f>SUMIFS('[8]TUNZ Extracted TB'!$G:$G,'[8]TUNZ Extracted TB'!$A:$A,B297,'[8]TUNZ Extracted TB'!$C:$C,C297)</f>
        <v>#VALUE!</v>
      </c>
      <c r="N297" s="4" t="e">
        <f>SUMIFS('[9]TUNZ Extracted TB'!$G:$G,'[9]TUNZ Extracted TB'!$A:$A,B297,'[9]TUNZ Extracted TB'!$C:$C,C297)</f>
        <v>#VALUE!</v>
      </c>
      <c r="O297" s="4" t="e">
        <f>SUMIFS('[10]TUNZ Extracted TB'!$G:$G,'[10]TUNZ Extracted TB'!$A:$A,B297,'[10]TUNZ Extracted TB'!$C:$C,C297)</f>
        <v>#VALUE!</v>
      </c>
      <c r="P297" s="4" t="e">
        <f>SUMIFS('[11]TUNZ Extracted TB'!$G:$G,'[11]TUNZ Extracted TB'!$A:$A,B297,'[11]TUNZ Extracted TB'!$C:$C,C297)</f>
        <v>#VALUE!</v>
      </c>
      <c r="Q297" s="4" t="e">
        <f>SUMIFS('[12]TUNZ Extracted TB'!$G:$G,'[12]TUNZ Extracted TB'!$A:$A,B297,'[12]TUNZ Extracted TB'!$C:$C,C297)</f>
        <v>#VALUE!</v>
      </c>
      <c r="R297" s="4" t="e">
        <f t="shared" si="5"/>
        <v>#VALUE!</v>
      </c>
    </row>
    <row r="298" spans="1:18" x14ac:dyDescent="0.25">
      <c r="A298" t="s">
        <v>78</v>
      </c>
      <c r="B298">
        <v>7300</v>
      </c>
      <c r="C298">
        <v>121</v>
      </c>
      <c r="D298" t="s">
        <v>58</v>
      </c>
      <c r="E298" t="s">
        <v>64</v>
      </c>
      <c r="F298" s="4" t="e">
        <f>SUMIFS('[1]TUNZ Extracted TB'!$G:$G,'[1]TUNZ Extracted TB'!$A:$A,B298,'[1]TUNZ Extracted TB'!$C:$C,C298)</f>
        <v>#VALUE!</v>
      </c>
      <c r="G298" s="4" t="e">
        <f>SUMIFS('[2]TUNZ Extracted TB'!$G:$G,'[2]TUNZ Extracted TB'!$A:$A,B298,'[2]TUNZ Extracted TB'!$C:$C,C298)</f>
        <v>#VALUE!</v>
      </c>
      <c r="H298" s="4" t="e">
        <f>SUMIFS('[3]TUNZ Extracted TB'!$G:$G,'[3]TUNZ Extracted TB'!$A:$A,B298,'[3]TUNZ Extracted TB'!$C:$C,C298)</f>
        <v>#VALUE!</v>
      </c>
      <c r="I298" s="4" t="e">
        <f>SUMIFS('[4]TUNZ Extracted TB'!$G:$G,'[4]TUNZ Extracted TB'!$A:$A,B298,'[4]TUNZ Extracted TB'!$C:$C,C298)</f>
        <v>#VALUE!</v>
      </c>
      <c r="J298" s="4" t="e">
        <f>SUMIFS('[5]TUNZ Extracted TB'!$G:$G,'[5]TUNZ Extracted TB'!$A:$A,B298,'[5]TUNZ Extracted TB'!$C:$C,C298)</f>
        <v>#VALUE!</v>
      </c>
      <c r="K298" s="4" t="e">
        <f>SUMIFS('[6]TUNZ Extracted TB'!$G:$G,'[6]TUNZ Extracted TB'!$A:$A,B298,'[6]TUNZ Extracted TB'!$C:$C,C298)</f>
        <v>#VALUE!</v>
      </c>
      <c r="L298" s="4" t="e">
        <f>SUMIFS('[7]TUNZ Extracted TB'!$G:$G,'[7]TUNZ Extracted TB'!$A:$A,B298,'[7]TUNZ Extracted TB'!$C:$C,C298)</f>
        <v>#VALUE!</v>
      </c>
      <c r="M298" s="4" t="e">
        <f>SUMIFS('[8]TUNZ Extracted TB'!$G:$G,'[8]TUNZ Extracted TB'!$A:$A,B298,'[8]TUNZ Extracted TB'!$C:$C,C298)</f>
        <v>#VALUE!</v>
      </c>
      <c r="N298" s="4" t="e">
        <f>SUMIFS('[9]TUNZ Extracted TB'!$G:$G,'[9]TUNZ Extracted TB'!$A:$A,B298,'[9]TUNZ Extracted TB'!$C:$C,C298)</f>
        <v>#VALUE!</v>
      </c>
      <c r="O298" s="4" t="e">
        <f>SUMIFS('[10]TUNZ Extracted TB'!$G:$G,'[10]TUNZ Extracted TB'!$A:$A,B298,'[10]TUNZ Extracted TB'!$C:$C,C298)</f>
        <v>#VALUE!</v>
      </c>
      <c r="P298" s="4" t="e">
        <f>SUMIFS('[11]TUNZ Extracted TB'!$G:$G,'[11]TUNZ Extracted TB'!$A:$A,B298,'[11]TUNZ Extracted TB'!$C:$C,C298)</f>
        <v>#VALUE!</v>
      </c>
      <c r="Q298" s="4" t="e">
        <f>SUMIFS('[12]TUNZ Extracted TB'!$G:$G,'[12]TUNZ Extracted TB'!$A:$A,B298,'[12]TUNZ Extracted TB'!$C:$C,C298)</f>
        <v>#VALUE!</v>
      </c>
      <c r="R298" s="4" t="e">
        <f t="shared" si="5"/>
        <v>#VALUE!</v>
      </c>
    </row>
    <row r="299" spans="1:18" x14ac:dyDescent="0.25">
      <c r="A299" t="s">
        <v>78</v>
      </c>
      <c r="B299">
        <v>7300</v>
      </c>
      <c r="C299">
        <v>122</v>
      </c>
      <c r="D299" t="s">
        <v>62</v>
      </c>
      <c r="E299" t="s">
        <v>66</v>
      </c>
      <c r="F299" s="4" t="e">
        <f>SUMIFS('[1]TUNZ Extracted TB'!$G:$G,'[1]TUNZ Extracted TB'!$A:$A,B299,'[1]TUNZ Extracted TB'!$C:$C,C299)</f>
        <v>#VALUE!</v>
      </c>
      <c r="G299" s="4" t="e">
        <f>SUMIFS('[2]TUNZ Extracted TB'!$G:$G,'[2]TUNZ Extracted TB'!$A:$A,B299,'[2]TUNZ Extracted TB'!$C:$C,C299)</f>
        <v>#VALUE!</v>
      </c>
      <c r="H299" s="4" t="e">
        <f>SUMIFS('[3]TUNZ Extracted TB'!$G:$G,'[3]TUNZ Extracted TB'!$A:$A,B299,'[3]TUNZ Extracted TB'!$C:$C,C299)</f>
        <v>#VALUE!</v>
      </c>
      <c r="I299" s="4" t="e">
        <f>SUMIFS('[4]TUNZ Extracted TB'!$G:$G,'[4]TUNZ Extracted TB'!$A:$A,B299,'[4]TUNZ Extracted TB'!$C:$C,C299)</f>
        <v>#VALUE!</v>
      </c>
      <c r="J299" s="4" t="e">
        <f>SUMIFS('[5]TUNZ Extracted TB'!$G:$G,'[5]TUNZ Extracted TB'!$A:$A,B299,'[5]TUNZ Extracted TB'!$C:$C,C299)</f>
        <v>#VALUE!</v>
      </c>
      <c r="K299" s="4" t="e">
        <f>SUMIFS('[6]TUNZ Extracted TB'!$G:$G,'[6]TUNZ Extracted TB'!$A:$A,B299,'[6]TUNZ Extracted TB'!$C:$C,C299)</f>
        <v>#VALUE!</v>
      </c>
      <c r="L299" s="4" t="e">
        <f>SUMIFS('[7]TUNZ Extracted TB'!$G:$G,'[7]TUNZ Extracted TB'!$A:$A,B299,'[7]TUNZ Extracted TB'!$C:$C,C299)</f>
        <v>#VALUE!</v>
      </c>
      <c r="M299" s="4" t="e">
        <f>SUMIFS('[8]TUNZ Extracted TB'!$G:$G,'[8]TUNZ Extracted TB'!$A:$A,B299,'[8]TUNZ Extracted TB'!$C:$C,C299)</f>
        <v>#VALUE!</v>
      </c>
      <c r="N299" s="4" t="e">
        <f>SUMIFS('[9]TUNZ Extracted TB'!$G:$G,'[9]TUNZ Extracted TB'!$A:$A,B299,'[9]TUNZ Extracted TB'!$C:$C,C299)</f>
        <v>#VALUE!</v>
      </c>
      <c r="O299" s="4" t="e">
        <f>SUMIFS('[10]TUNZ Extracted TB'!$G:$G,'[10]TUNZ Extracted TB'!$A:$A,B299,'[10]TUNZ Extracted TB'!$C:$C,C299)</f>
        <v>#VALUE!</v>
      </c>
      <c r="P299" s="4" t="e">
        <f>SUMIFS('[11]TUNZ Extracted TB'!$G:$G,'[11]TUNZ Extracted TB'!$A:$A,B299,'[11]TUNZ Extracted TB'!$C:$C,C299)</f>
        <v>#VALUE!</v>
      </c>
      <c r="Q299" s="4" t="e">
        <f>SUMIFS('[12]TUNZ Extracted TB'!$G:$G,'[12]TUNZ Extracted TB'!$A:$A,B299,'[12]TUNZ Extracted TB'!$C:$C,C299)</f>
        <v>#VALUE!</v>
      </c>
      <c r="R299" s="4" t="e">
        <f t="shared" si="5"/>
        <v>#VALUE!</v>
      </c>
    </row>
    <row r="300" spans="1:18" x14ac:dyDescent="0.25">
      <c r="A300" t="s">
        <v>78</v>
      </c>
      <c r="B300">
        <v>7300</v>
      </c>
      <c r="C300">
        <v>130</v>
      </c>
      <c r="D300" t="s">
        <v>58</v>
      </c>
      <c r="E300" t="s">
        <v>64</v>
      </c>
      <c r="F300" s="4" t="e">
        <f>SUMIFS('[1]TUNZ Extracted TB'!$G:$G,'[1]TUNZ Extracted TB'!$A:$A,B300,'[1]TUNZ Extracted TB'!$C:$C,C300)</f>
        <v>#VALUE!</v>
      </c>
      <c r="G300" s="4" t="e">
        <f>SUMIFS('[2]TUNZ Extracted TB'!$G:$G,'[2]TUNZ Extracted TB'!$A:$A,B300,'[2]TUNZ Extracted TB'!$C:$C,C300)</f>
        <v>#VALUE!</v>
      </c>
      <c r="H300" s="4" t="e">
        <f>SUMIFS('[3]TUNZ Extracted TB'!$G:$G,'[3]TUNZ Extracted TB'!$A:$A,B300,'[3]TUNZ Extracted TB'!$C:$C,C300)</f>
        <v>#VALUE!</v>
      </c>
      <c r="I300" s="4" t="e">
        <f>SUMIFS('[4]TUNZ Extracted TB'!$G:$G,'[4]TUNZ Extracted TB'!$A:$A,B300,'[4]TUNZ Extracted TB'!$C:$C,C300)</f>
        <v>#VALUE!</v>
      </c>
      <c r="J300" s="4" t="e">
        <f>SUMIFS('[5]TUNZ Extracted TB'!$G:$G,'[5]TUNZ Extracted TB'!$A:$A,B300,'[5]TUNZ Extracted TB'!$C:$C,C300)</f>
        <v>#VALUE!</v>
      </c>
      <c r="K300" s="4" t="e">
        <f>SUMIFS('[6]TUNZ Extracted TB'!$G:$G,'[6]TUNZ Extracted TB'!$A:$A,B300,'[6]TUNZ Extracted TB'!$C:$C,C300)</f>
        <v>#VALUE!</v>
      </c>
      <c r="L300" s="4" t="e">
        <f>SUMIFS('[7]TUNZ Extracted TB'!$G:$G,'[7]TUNZ Extracted TB'!$A:$A,B300,'[7]TUNZ Extracted TB'!$C:$C,C300)</f>
        <v>#VALUE!</v>
      </c>
      <c r="M300" s="4" t="e">
        <f>SUMIFS('[8]TUNZ Extracted TB'!$G:$G,'[8]TUNZ Extracted TB'!$A:$A,B300,'[8]TUNZ Extracted TB'!$C:$C,C300)</f>
        <v>#VALUE!</v>
      </c>
      <c r="N300" s="4" t="e">
        <f>SUMIFS('[9]TUNZ Extracted TB'!$G:$G,'[9]TUNZ Extracted TB'!$A:$A,B300,'[9]TUNZ Extracted TB'!$C:$C,C300)</f>
        <v>#VALUE!</v>
      </c>
      <c r="O300" s="4" t="e">
        <f>SUMIFS('[10]TUNZ Extracted TB'!$G:$G,'[10]TUNZ Extracted TB'!$A:$A,B300,'[10]TUNZ Extracted TB'!$C:$C,C300)</f>
        <v>#VALUE!</v>
      </c>
      <c r="P300" s="4" t="e">
        <f>SUMIFS('[11]TUNZ Extracted TB'!$G:$G,'[11]TUNZ Extracted TB'!$A:$A,B300,'[11]TUNZ Extracted TB'!$C:$C,C300)</f>
        <v>#VALUE!</v>
      </c>
      <c r="Q300" s="4" t="e">
        <f>SUMIFS('[12]TUNZ Extracted TB'!$G:$G,'[12]TUNZ Extracted TB'!$A:$A,B300,'[12]TUNZ Extracted TB'!$C:$C,C300)</f>
        <v>#VALUE!</v>
      </c>
      <c r="R300" s="4" t="e">
        <f t="shared" si="5"/>
        <v>#VALUE!</v>
      </c>
    </row>
    <row r="301" spans="1:18" x14ac:dyDescent="0.25">
      <c r="A301" t="s">
        <v>78</v>
      </c>
      <c r="B301">
        <v>7300</v>
      </c>
      <c r="C301">
        <v>140</v>
      </c>
      <c r="D301" t="s">
        <v>58</v>
      </c>
      <c r="E301" t="s">
        <v>64</v>
      </c>
      <c r="F301" s="4" t="e">
        <f>SUMIFS('[1]TUNZ Extracted TB'!$G:$G,'[1]TUNZ Extracted TB'!$A:$A,B301,'[1]TUNZ Extracted TB'!$C:$C,C301)</f>
        <v>#VALUE!</v>
      </c>
      <c r="G301" s="4" t="e">
        <f>SUMIFS('[2]TUNZ Extracted TB'!$G:$G,'[2]TUNZ Extracted TB'!$A:$A,B301,'[2]TUNZ Extracted TB'!$C:$C,C301)</f>
        <v>#VALUE!</v>
      </c>
      <c r="H301" s="4" t="e">
        <f>SUMIFS('[3]TUNZ Extracted TB'!$G:$G,'[3]TUNZ Extracted TB'!$A:$A,B301,'[3]TUNZ Extracted TB'!$C:$C,C301)</f>
        <v>#VALUE!</v>
      </c>
      <c r="I301" s="4" t="e">
        <f>SUMIFS('[4]TUNZ Extracted TB'!$G:$G,'[4]TUNZ Extracted TB'!$A:$A,B301,'[4]TUNZ Extracted TB'!$C:$C,C301)</f>
        <v>#VALUE!</v>
      </c>
      <c r="J301" s="4" t="e">
        <f>SUMIFS('[5]TUNZ Extracted TB'!$G:$G,'[5]TUNZ Extracted TB'!$A:$A,B301,'[5]TUNZ Extracted TB'!$C:$C,C301)</f>
        <v>#VALUE!</v>
      </c>
      <c r="K301" s="4" t="e">
        <f>SUMIFS('[6]TUNZ Extracted TB'!$G:$G,'[6]TUNZ Extracted TB'!$A:$A,B301,'[6]TUNZ Extracted TB'!$C:$C,C301)</f>
        <v>#VALUE!</v>
      </c>
      <c r="L301" s="4" t="e">
        <f>SUMIFS('[7]TUNZ Extracted TB'!$G:$G,'[7]TUNZ Extracted TB'!$A:$A,B301,'[7]TUNZ Extracted TB'!$C:$C,C301)</f>
        <v>#VALUE!</v>
      </c>
      <c r="M301" s="4" t="e">
        <f>SUMIFS('[8]TUNZ Extracted TB'!$G:$G,'[8]TUNZ Extracted TB'!$A:$A,B301,'[8]TUNZ Extracted TB'!$C:$C,C301)</f>
        <v>#VALUE!</v>
      </c>
      <c r="N301" s="4" t="e">
        <f>SUMIFS('[9]TUNZ Extracted TB'!$G:$G,'[9]TUNZ Extracted TB'!$A:$A,B301,'[9]TUNZ Extracted TB'!$C:$C,C301)</f>
        <v>#VALUE!</v>
      </c>
      <c r="O301" s="4" t="e">
        <f>SUMIFS('[10]TUNZ Extracted TB'!$G:$G,'[10]TUNZ Extracted TB'!$A:$A,B301,'[10]TUNZ Extracted TB'!$C:$C,C301)</f>
        <v>#VALUE!</v>
      </c>
      <c r="P301" s="4" t="e">
        <f>SUMIFS('[11]TUNZ Extracted TB'!$G:$G,'[11]TUNZ Extracted TB'!$A:$A,B301,'[11]TUNZ Extracted TB'!$C:$C,C301)</f>
        <v>#VALUE!</v>
      </c>
      <c r="Q301" s="4" t="e">
        <f>SUMIFS('[12]TUNZ Extracted TB'!$G:$G,'[12]TUNZ Extracted TB'!$A:$A,B301,'[12]TUNZ Extracted TB'!$C:$C,C301)</f>
        <v>#VALUE!</v>
      </c>
      <c r="R301" s="4" t="e">
        <f t="shared" si="5"/>
        <v>#VALUE!</v>
      </c>
    </row>
    <row r="302" spans="1:18" x14ac:dyDescent="0.25">
      <c r="A302" t="s">
        <v>78</v>
      </c>
      <c r="B302">
        <v>7300</v>
      </c>
      <c r="C302">
        <v>147</v>
      </c>
      <c r="D302" t="s">
        <v>58</v>
      </c>
      <c r="E302" t="s">
        <v>64</v>
      </c>
      <c r="F302" s="4" t="e">
        <f>SUMIFS('[1]TUNZ Extracted TB'!$G:$G,'[1]TUNZ Extracted TB'!$A:$A,B302,'[1]TUNZ Extracted TB'!$C:$C,C302)</f>
        <v>#VALUE!</v>
      </c>
      <c r="G302" s="4" t="e">
        <f>SUMIFS('[2]TUNZ Extracted TB'!$G:$G,'[2]TUNZ Extracted TB'!$A:$A,B302,'[2]TUNZ Extracted TB'!$C:$C,C302)</f>
        <v>#VALUE!</v>
      </c>
      <c r="H302" s="4" t="e">
        <f>SUMIFS('[3]TUNZ Extracted TB'!$G:$G,'[3]TUNZ Extracted TB'!$A:$A,B302,'[3]TUNZ Extracted TB'!$C:$C,C302)</f>
        <v>#VALUE!</v>
      </c>
      <c r="I302" s="4" t="e">
        <f>SUMIFS('[4]TUNZ Extracted TB'!$G:$G,'[4]TUNZ Extracted TB'!$A:$A,B302,'[4]TUNZ Extracted TB'!$C:$C,C302)</f>
        <v>#VALUE!</v>
      </c>
      <c r="J302" s="4" t="e">
        <f>SUMIFS('[5]TUNZ Extracted TB'!$G:$G,'[5]TUNZ Extracted TB'!$A:$A,B302,'[5]TUNZ Extracted TB'!$C:$C,C302)</f>
        <v>#VALUE!</v>
      </c>
      <c r="K302" s="4" t="e">
        <f>SUMIFS('[6]TUNZ Extracted TB'!$G:$G,'[6]TUNZ Extracted TB'!$A:$A,B302,'[6]TUNZ Extracted TB'!$C:$C,C302)</f>
        <v>#VALUE!</v>
      </c>
      <c r="L302" s="4" t="e">
        <f>SUMIFS('[7]TUNZ Extracted TB'!$G:$G,'[7]TUNZ Extracted TB'!$A:$A,B302,'[7]TUNZ Extracted TB'!$C:$C,C302)</f>
        <v>#VALUE!</v>
      </c>
      <c r="M302" s="4" t="e">
        <f>SUMIFS('[8]TUNZ Extracted TB'!$G:$G,'[8]TUNZ Extracted TB'!$A:$A,B302,'[8]TUNZ Extracted TB'!$C:$C,C302)</f>
        <v>#VALUE!</v>
      </c>
      <c r="N302" s="4" t="e">
        <f>SUMIFS('[9]TUNZ Extracted TB'!$G:$G,'[9]TUNZ Extracted TB'!$A:$A,B302,'[9]TUNZ Extracted TB'!$C:$C,C302)</f>
        <v>#VALUE!</v>
      </c>
      <c r="O302" s="4" t="e">
        <f>SUMIFS('[10]TUNZ Extracted TB'!$G:$G,'[10]TUNZ Extracted TB'!$A:$A,B302,'[10]TUNZ Extracted TB'!$C:$C,C302)</f>
        <v>#VALUE!</v>
      </c>
      <c r="P302" s="4" t="e">
        <f>SUMIFS('[11]TUNZ Extracted TB'!$G:$G,'[11]TUNZ Extracted TB'!$A:$A,B302,'[11]TUNZ Extracted TB'!$C:$C,C302)</f>
        <v>#VALUE!</v>
      </c>
      <c r="Q302" s="4" t="e">
        <f>SUMIFS('[12]TUNZ Extracted TB'!$G:$G,'[12]TUNZ Extracted TB'!$A:$A,B302,'[12]TUNZ Extracted TB'!$C:$C,C302)</f>
        <v>#VALUE!</v>
      </c>
      <c r="R302" s="4" t="e">
        <f t="shared" si="5"/>
        <v>#VALUE!</v>
      </c>
    </row>
    <row r="303" spans="1:18" x14ac:dyDescent="0.25">
      <c r="A303" t="s">
        <v>78</v>
      </c>
      <c r="B303">
        <v>7300</v>
      </c>
      <c r="C303">
        <v>190</v>
      </c>
      <c r="D303" t="s">
        <v>58</v>
      </c>
      <c r="E303" t="s">
        <v>64</v>
      </c>
      <c r="F303" s="4" t="e">
        <f>SUMIFS('[1]TUNZ Extracted TB'!$G:$G,'[1]TUNZ Extracted TB'!$A:$A,B303,'[1]TUNZ Extracted TB'!$C:$C,C303)</f>
        <v>#VALUE!</v>
      </c>
      <c r="G303" s="4" t="e">
        <f>SUMIFS('[2]TUNZ Extracted TB'!$G:$G,'[2]TUNZ Extracted TB'!$A:$A,B303,'[2]TUNZ Extracted TB'!$C:$C,C303)</f>
        <v>#VALUE!</v>
      </c>
      <c r="H303" s="4" t="e">
        <f>SUMIFS('[3]TUNZ Extracted TB'!$G:$G,'[3]TUNZ Extracted TB'!$A:$A,B303,'[3]TUNZ Extracted TB'!$C:$C,C303)</f>
        <v>#VALUE!</v>
      </c>
      <c r="I303" s="4" t="e">
        <f>SUMIFS('[4]TUNZ Extracted TB'!$G:$G,'[4]TUNZ Extracted TB'!$A:$A,B303,'[4]TUNZ Extracted TB'!$C:$C,C303)</f>
        <v>#VALUE!</v>
      </c>
      <c r="J303" s="4" t="e">
        <f>SUMIFS('[5]TUNZ Extracted TB'!$G:$G,'[5]TUNZ Extracted TB'!$A:$A,B303,'[5]TUNZ Extracted TB'!$C:$C,C303)</f>
        <v>#VALUE!</v>
      </c>
      <c r="K303" s="4" t="e">
        <f>SUMIFS('[6]TUNZ Extracted TB'!$G:$G,'[6]TUNZ Extracted TB'!$A:$A,B303,'[6]TUNZ Extracted TB'!$C:$C,C303)</f>
        <v>#VALUE!</v>
      </c>
      <c r="L303" s="4" t="e">
        <f>SUMIFS('[7]TUNZ Extracted TB'!$G:$G,'[7]TUNZ Extracted TB'!$A:$A,B303,'[7]TUNZ Extracted TB'!$C:$C,C303)</f>
        <v>#VALUE!</v>
      </c>
      <c r="M303" s="4" t="e">
        <f>SUMIFS('[8]TUNZ Extracted TB'!$G:$G,'[8]TUNZ Extracted TB'!$A:$A,B303,'[8]TUNZ Extracted TB'!$C:$C,C303)</f>
        <v>#VALUE!</v>
      </c>
      <c r="N303" s="4" t="e">
        <f>SUMIFS('[9]TUNZ Extracted TB'!$G:$G,'[9]TUNZ Extracted TB'!$A:$A,B303,'[9]TUNZ Extracted TB'!$C:$C,C303)</f>
        <v>#VALUE!</v>
      </c>
      <c r="O303" s="4" t="e">
        <f>SUMIFS('[10]TUNZ Extracted TB'!$G:$G,'[10]TUNZ Extracted TB'!$A:$A,B303,'[10]TUNZ Extracted TB'!$C:$C,C303)</f>
        <v>#VALUE!</v>
      </c>
      <c r="P303" s="4" t="e">
        <f>SUMIFS('[11]TUNZ Extracted TB'!$G:$G,'[11]TUNZ Extracted TB'!$A:$A,B303,'[11]TUNZ Extracted TB'!$C:$C,C303)</f>
        <v>#VALUE!</v>
      </c>
      <c r="Q303" s="4" t="e">
        <f>SUMIFS('[12]TUNZ Extracted TB'!$G:$G,'[12]TUNZ Extracted TB'!$A:$A,B303,'[12]TUNZ Extracted TB'!$C:$C,C303)</f>
        <v>#VALUE!</v>
      </c>
      <c r="R303" s="4" t="e">
        <f t="shared" si="5"/>
        <v>#VALUE!</v>
      </c>
    </row>
    <row r="304" spans="1:18" x14ac:dyDescent="0.25">
      <c r="A304" t="s">
        <v>78</v>
      </c>
      <c r="B304">
        <v>7300</v>
      </c>
      <c r="C304">
        <v>210</v>
      </c>
      <c r="D304" t="s">
        <v>58</v>
      </c>
      <c r="E304" t="s">
        <v>64</v>
      </c>
      <c r="F304" s="4" t="e">
        <f>SUMIFS('[1]TUNZ Extracted TB'!$G:$G,'[1]TUNZ Extracted TB'!$A:$A,B304,'[1]TUNZ Extracted TB'!$C:$C,C304)</f>
        <v>#VALUE!</v>
      </c>
      <c r="G304" s="4" t="e">
        <f>SUMIFS('[2]TUNZ Extracted TB'!$G:$G,'[2]TUNZ Extracted TB'!$A:$A,B304,'[2]TUNZ Extracted TB'!$C:$C,C304)</f>
        <v>#VALUE!</v>
      </c>
      <c r="H304" s="4" t="e">
        <f>SUMIFS('[3]TUNZ Extracted TB'!$G:$G,'[3]TUNZ Extracted TB'!$A:$A,B304,'[3]TUNZ Extracted TB'!$C:$C,C304)</f>
        <v>#VALUE!</v>
      </c>
      <c r="I304" s="4" t="e">
        <f>SUMIFS('[4]TUNZ Extracted TB'!$G:$G,'[4]TUNZ Extracted TB'!$A:$A,B304,'[4]TUNZ Extracted TB'!$C:$C,C304)</f>
        <v>#VALUE!</v>
      </c>
      <c r="J304" s="4" t="e">
        <f>SUMIFS('[5]TUNZ Extracted TB'!$G:$G,'[5]TUNZ Extracted TB'!$A:$A,B304,'[5]TUNZ Extracted TB'!$C:$C,C304)</f>
        <v>#VALUE!</v>
      </c>
      <c r="K304" s="4" t="e">
        <f>SUMIFS('[6]TUNZ Extracted TB'!$G:$G,'[6]TUNZ Extracted TB'!$A:$A,B304,'[6]TUNZ Extracted TB'!$C:$C,C304)</f>
        <v>#VALUE!</v>
      </c>
      <c r="L304" s="4" t="e">
        <f>SUMIFS('[7]TUNZ Extracted TB'!$G:$G,'[7]TUNZ Extracted TB'!$A:$A,B304,'[7]TUNZ Extracted TB'!$C:$C,C304)</f>
        <v>#VALUE!</v>
      </c>
      <c r="M304" s="4" t="e">
        <f>SUMIFS('[8]TUNZ Extracted TB'!$G:$G,'[8]TUNZ Extracted TB'!$A:$A,B304,'[8]TUNZ Extracted TB'!$C:$C,C304)</f>
        <v>#VALUE!</v>
      </c>
      <c r="N304" s="4" t="e">
        <f>SUMIFS('[9]TUNZ Extracted TB'!$G:$G,'[9]TUNZ Extracted TB'!$A:$A,B304,'[9]TUNZ Extracted TB'!$C:$C,C304)</f>
        <v>#VALUE!</v>
      </c>
      <c r="O304" s="4" t="e">
        <f>SUMIFS('[10]TUNZ Extracted TB'!$G:$G,'[10]TUNZ Extracted TB'!$A:$A,B304,'[10]TUNZ Extracted TB'!$C:$C,C304)</f>
        <v>#VALUE!</v>
      </c>
      <c r="P304" s="4" t="e">
        <f>SUMIFS('[11]TUNZ Extracted TB'!$G:$G,'[11]TUNZ Extracted TB'!$A:$A,B304,'[11]TUNZ Extracted TB'!$C:$C,C304)</f>
        <v>#VALUE!</v>
      </c>
      <c r="Q304" s="4" t="e">
        <f>SUMIFS('[12]TUNZ Extracted TB'!$G:$G,'[12]TUNZ Extracted TB'!$A:$A,B304,'[12]TUNZ Extracted TB'!$C:$C,C304)</f>
        <v>#VALUE!</v>
      </c>
      <c r="R304" s="4" t="e">
        <f t="shared" si="5"/>
        <v>#VALUE!</v>
      </c>
    </row>
    <row r="305" spans="1:18" x14ac:dyDescent="0.25">
      <c r="A305" t="s">
        <v>78</v>
      </c>
      <c r="B305">
        <v>7300</v>
      </c>
      <c r="C305">
        <v>220</v>
      </c>
      <c r="D305" t="s">
        <v>58</v>
      </c>
      <c r="E305" t="s">
        <v>64</v>
      </c>
      <c r="F305" s="4" t="e">
        <f>SUMIFS('[1]TUNZ Extracted TB'!$G:$G,'[1]TUNZ Extracted TB'!$A:$A,B305,'[1]TUNZ Extracted TB'!$C:$C,C305)</f>
        <v>#VALUE!</v>
      </c>
      <c r="G305" s="4" t="e">
        <f>SUMIFS('[2]TUNZ Extracted TB'!$G:$G,'[2]TUNZ Extracted TB'!$A:$A,B305,'[2]TUNZ Extracted TB'!$C:$C,C305)</f>
        <v>#VALUE!</v>
      </c>
      <c r="H305" s="4" t="e">
        <f>SUMIFS('[3]TUNZ Extracted TB'!$G:$G,'[3]TUNZ Extracted TB'!$A:$A,B305,'[3]TUNZ Extracted TB'!$C:$C,C305)</f>
        <v>#VALUE!</v>
      </c>
      <c r="I305" s="4" t="e">
        <f>SUMIFS('[4]TUNZ Extracted TB'!$G:$G,'[4]TUNZ Extracted TB'!$A:$A,B305,'[4]TUNZ Extracted TB'!$C:$C,C305)</f>
        <v>#VALUE!</v>
      </c>
      <c r="J305" s="4" t="e">
        <f>SUMIFS('[5]TUNZ Extracted TB'!$G:$G,'[5]TUNZ Extracted TB'!$A:$A,B305,'[5]TUNZ Extracted TB'!$C:$C,C305)</f>
        <v>#VALUE!</v>
      </c>
      <c r="K305" s="4" t="e">
        <f>SUMIFS('[6]TUNZ Extracted TB'!$G:$G,'[6]TUNZ Extracted TB'!$A:$A,B305,'[6]TUNZ Extracted TB'!$C:$C,C305)</f>
        <v>#VALUE!</v>
      </c>
      <c r="L305" s="4" t="e">
        <f>SUMIFS('[7]TUNZ Extracted TB'!$G:$G,'[7]TUNZ Extracted TB'!$A:$A,B305,'[7]TUNZ Extracted TB'!$C:$C,C305)</f>
        <v>#VALUE!</v>
      </c>
      <c r="M305" s="4" t="e">
        <f>SUMIFS('[8]TUNZ Extracted TB'!$G:$G,'[8]TUNZ Extracted TB'!$A:$A,B305,'[8]TUNZ Extracted TB'!$C:$C,C305)</f>
        <v>#VALUE!</v>
      </c>
      <c r="N305" s="4" t="e">
        <f>SUMIFS('[9]TUNZ Extracted TB'!$G:$G,'[9]TUNZ Extracted TB'!$A:$A,B305,'[9]TUNZ Extracted TB'!$C:$C,C305)</f>
        <v>#VALUE!</v>
      </c>
      <c r="O305" s="4" t="e">
        <f>SUMIFS('[10]TUNZ Extracted TB'!$G:$G,'[10]TUNZ Extracted TB'!$A:$A,B305,'[10]TUNZ Extracted TB'!$C:$C,C305)</f>
        <v>#VALUE!</v>
      </c>
      <c r="P305" s="4" t="e">
        <f>SUMIFS('[11]TUNZ Extracted TB'!$G:$G,'[11]TUNZ Extracted TB'!$A:$A,B305,'[11]TUNZ Extracted TB'!$C:$C,C305)</f>
        <v>#VALUE!</v>
      </c>
      <c r="Q305" s="4" t="e">
        <f>SUMIFS('[12]TUNZ Extracted TB'!$G:$G,'[12]TUNZ Extracted TB'!$A:$A,B305,'[12]TUNZ Extracted TB'!$C:$C,C305)</f>
        <v>#VALUE!</v>
      </c>
      <c r="R305" s="4" t="e">
        <f t="shared" si="5"/>
        <v>#VALUE!</v>
      </c>
    </row>
    <row r="306" spans="1:18" x14ac:dyDescent="0.25">
      <c r="A306" t="s">
        <v>78</v>
      </c>
      <c r="B306">
        <v>7300</v>
      </c>
      <c r="C306">
        <v>240</v>
      </c>
      <c r="D306" t="s">
        <v>58</v>
      </c>
      <c r="E306" t="s">
        <v>64</v>
      </c>
      <c r="F306" s="4" t="e">
        <f>SUMIFS('[1]TUNZ Extracted TB'!$G:$G,'[1]TUNZ Extracted TB'!$A:$A,B306,'[1]TUNZ Extracted TB'!$C:$C,C306)</f>
        <v>#VALUE!</v>
      </c>
      <c r="G306" s="4" t="e">
        <f>SUMIFS('[2]TUNZ Extracted TB'!$G:$G,'[2]TUNZ Extracted TB'!$A:$A,B306,'[2]TUNZ Extracted TB'!$C:$C,C306)</f>
        <v>#VALUE!</v>
      </c>
      <c r="H306" s="4" t="e">
        <f>SUMIFS('[3]TUNZ Extracted TB'!$G:$G,'[3]TUNZ Extracted TB'!$A:$A,B306,'[3]TUNZ Extracted TB'!$C:$C,C306)</f>
        <v>#VALUE!</v>
      </c>
      <c r="I306" s="4" t="e">
        <f>SUMIFS('[4]TUNZ Extracted TB'!$G:$G,'[4]TUNZ Extracted TB'!$A:$A,B306,'[4]TUNZ Extracted TB'!$C:$C,C306)</f>
        <v>#VALUE!</v>
      </c>
      <c r="J306" s="4" t="e">
        <f>SUMIFS('[5]TUNZ Extracted TB'!$G:$G,'[5]TUNZ Extracted TB'!$A:$A,B306,'[5]TUNZ Extracted TB'!$C:$C,C306)</f>
        <v>#VALUE!</v>
      </c>
      <c r="K306" s="4" t="e">
        <f>SUMIFS('[6]TUNZ Extracted TB'!$G:$G,'[6]TUNZ Extracted TB'!$A:$A,B306,'[6]TUNZ Extracted TB'!$C:$C,C306)</f>
        <v>#VALUE!</v>
      </c>
      <c r="L306" s="4" t="e">
        <f>SUMIFS('[7]TUNZ Extracted TB'!$G:$G,'[7]TUNZ Extracted TB'!$A:$A,B306,'[7]TUNZ Extracted TB'!$C:$C,C306)</f>
        <v>#VALUE!</v>
      </c>
      <c r="M306" s="4" t="e">
        <f>SUMIFS('[8]TUNZ Extracted TB'!$G:$G,'[8]TUNZ Extracted TB'!$A:$A,B306,'[8]TUNZ Extracted TB'!$C:$C,C306)</f>
        <v>#VALUE!</v>
      </c>
      <c r="N306" s="4" t="e">
        <f>SUMIFS('[9]TUNZ Extracted TB'!$G:$G,'[9]TUNZ Extracted TB'!$A:$A,B306,'[9]TUNZ Extracted TB'!$C:$C,C306)</f>
        <v>#VALUE!</v>
      </c>
      <c r="O306" s="4" t="e">
        <f>SUMIFS('[10]TUNZ Extracted TB'!$G:$G,'[10]TUNZ Extracted TB'!$A:$A,B306,'[10]TUNZ Extracted TB'!$C:$C,C306)</f>
        <v>#VALUE!</v>
      </c>
      <c r="P306" s="4" t="e">
        <f>SUMIFS('[11]TUNZ Extracted TB'!$G:$G,'[11]TUNZ Extracted TB'!$A:$A,B306,'[11]TUNZ Extracted TB'!$C:$C,C306)</f>
        <v>#VALUE!</v>
      </c>
      <c r="Q306" s="4" t="e">
        <f>SUMIFS('[12]TUNZ Extracted TB'!$G:$G,'[12]TUNZ Extracted TB'!$A:$A,B306,'[12]TUNZ Extracted TB'!$C:$C,C306)</f>
        <v>#VALUE!</v>
      </c>
      <c r="R306" s="4" t="e">
        <f t="shared" si="5"/>
        <v>#VALUE!</v>
      </c>
    </row>
    <row r="307" spans="1:18" x14ac:dyDescent="0.25">
      <c r="A307" t="s">
        <v>78</v>
      </c>
      <c r="B307">
        <v>7300</v>
      </c>
      <c r="C307">
        <v>340</v>
      </c>
      <c r="D307" t="s">
        <v>58</v>
      </c>
      <c r="E307" t="s">
        <v>64</v>
      </c>
      <c r="F307" s="4" t="e">
        <f>SUMIFS('[1]TUNZ Extracted TB'!$G:$G,'[1]TUNZ Extracted TB'!$A:$A,B307,'[1]TUNZ Extracted TB'!$C:$C,C307)</f>
        <v>#VALUE!</v>
      </c>
      <c r="G307" s="4" t="e">
        <f>SUMIFS('[2]TUNZ Extracted TB'!$G:$G,'[2]TUNZ Extracted TB'!$A:$A,B307,'[2]TUNZ Extracted TB'!$C:$C,C307)</f>
        <v>#VALUE!</v>
      </c>
      <c r="H307" s="4" t="e">
        <f>SUMIFS('[3]TUNZ Extracted TB'!$G:$G,'[3]TUNZ Extracted TB'!$A:$A,B307,'[3]TUNZ Extracted TB'!$C:$C,C307)</f>
        <v>#VALUE!</v>
      </c>
      <c r="I307" s="4" t="e">
        <f>SUMIFS('[4]TUNZ Extracted TB'!$G:$G,'[4]TUNZ Extracted TB'!$A:$A,B307,'[4]TUNZ Extracted TB'!$C:$C,C307)</f>
        <v>#VALUE!</v>
      </c>
      <c r="J307" s="4" t="e">
        <f>SUMIFS('[5]TUNZ Extracted TB'!$G:$G,'[5]TUNZ Extracted TB'!$A:$A,B307,'[5]TUNZ Extracted TB'!$C:$C,C307)</f>
        <v>#VALUE!</v>
      </c>
      <c r="K307" s="4" t="e">
        <f>SUMIFS('[6]TUNZ Extracted TB'!$G:$G,'[6]TUNZ Extracted TB'!$A:$A,B307,'[6]TUNZ Extracted TB'!$C:$C,C307)</f>
        <v>#VALUE!</v>
      </c>
      <c r="L307" s="4" t="e">
        <f>SUMIFS('[7]TUNZ Extracted TB'!$G:$G,'[7]TUNZ Extracted TB'!$A:$A,B307,'[7]TUNZ Extracted TB'!$C:$C,C307)</f>
        <v>#VALUE!</v>
      </c>
      <c r="M307" s="4" t="e">
        <f>SUMIFS('[8]TUNZ Extracted TB'!$G:$G,'[8]TUNZ Extracted TB'!$A:$A,B307,'[8]TUNZ Extracted TB'!$C:$C,C307)</f>
        <v>#VALUE!</v>
      </c>
      <c r="N307" s="4" t="e">
        <f>SUMIFS('[9]TUNZ Extracted TB'!$G:$G,'[9]TUNZ Extracted TB'!$A:$A,B307,'[9]TUNZ Extracted TB'!$C:$C,C307)</f>
        <v>#VALUE!</v>
      </c>
      <c r="O307" s="4" t="e">
        <f>SUMIFS('[10]TUNZ Extracted TB'!$G:$G,'[10]TUNZ Extracted TB'!$A:$A,B307,'[10]TUNZ Extracted TB'!$C:$C,C307)</f>
        <v>#VALUE!</v>
      </c>
      <c r="P307" s="4" t="e">
        <f>SUMIFS('[11]TUNZ Extracted TB'!$G:$G,'[11]TUNZ Extracted TB'!$A:$A,B307,'[11]TUNZ Extracted TB'!$C:$C,C307)</f>
        <v>#VALUE!</v>
      </c>
      <c r="Q307" s="4" t="e">
        <f>SUMIFS('[12]TUNZ Extracted TB'!$G:$G,'[12]TUNZ Extracted TB'!$A:$A,B307,'[12]TUNZ Extracted TB'!$C:$C,C307)</f>
        <v>#VALUE!</v>
      </c>
      <c r="R307" s="4" t="e">
        <f t="shared" si="5"/>
        <v>#VALUE!</v>
      </c>
    </row>
    <row r="308" spans="1:18" x14ac:dyDescent="0.25">
      <c r="A308" t="s">
        <v>78</v>
      </c>
      <c r="B308">
        <v>7300</v>
      </c>
      <c r="C308">
        <v>440</v>
      </c>
      <c r="D308" t="s">
        <v>58</v>
      </c>
      <c r="E308" t="s">
        <v>64</v>
      </c>
      <c r="F308" s="4" t="e">
        <f>SUMIFS('[1]TUNZ Extracted TB'!$G:$G,'[1]TUNZ Extracted TB'!$A:$A,B308,'[1]TUNZ Extracted TB'!$C:$C,C308)</f>
        <v>#VALUE!</v>
      </c>
      <c r="G308" s="4" t="e">
        <f>SUMIFS('[2]TUNZ Extracted TB'!$G:$G,'[2]TUNZ Extracted TB'!$A:$A,B308,'[2]TUNZ Extracted TB'!$C:$C,C308)</f>
        <v>#VALUE!</v>
      </c>
      <c r="H308" s="4" t="e">
        <f>SUMIFS('[3]TUNZ Extracted TB'!$G:$G,'[3]TUNZ Extracted TB'!$A:$A,B308,'[3]TUNZ Extracted TB'!$C:$C,C308)</f>
        <v>#VALUE!</v>
      </c>
      <c r="I308" s="4" t="e">
        <f>SUMIFS('[4]TUNZ Extracted TB'!$G:$G,'[4]TUNZ Extracted TB'!$A:$A,B308,'[4]TUNZ Extracted TB'!$C:$C,C308)</f>
        <v>#VALUE!</v>
      </c>
      <c r="J308" s="4" t="e">
        <f>SUMIFS('[5]TUNZ Extracted TB'!$G:$G,'[5]TUNZ Extracted TB'!$A:$A,B308,'[5]TUNZ Extracted TB'!$C:$C,C308)</f>
        <v>#VALUE!</v>
      </c>
      <c r="K308" s="4" t="e">
        <f>SUMIFS('[6]TUNZ Extracted TB'!$G:$G,'[6]TUNZ Extracted TB'!$A:$A,B308,'[6]TUNZ Extracted TB'!$C:$C,C308)</f>
        <v>#VALUE!</v>
      </c>
      <c r="L308" s="4" t="e">
        <f>SUMIFS('[7]TUNZ Extracted TB'!$G:$G,'[7]TUNZ Extracted TB'!$A:$A,B308,'[7]TUNZ Extracted TB'!$C:$C,C308)</f>
        <v>#VALUE!</v>
      </c>
      <c r="M308" s="4" t="e">
        <f>SUMIFS('[8]TUNZ Extracted TB'!$G:$G,'[8]TUNZ Extracted TB'!$A:$A,B308,'[8]TUNZ Extracted TB'!$C:$C,C308)</f>
        <v>#VALUE!</v>
      </c>
      <c r="N308" s="4" t="e">
        <f>SUMIFS('[9]TUNZ Extracted TB'!$G:$G,'[9]TUNZ Extracted TB'!$A:$A,B308,'[9]TUNZ Extracted TB'!$C:$C,C308)</f>
        <v>#VALUE!</v>
      </c>
      <c r="O308" s="4" t="e">
        <f>SUMIFS('[10]TUNZ Extracted TB'!$G:$G,'[10]TUNZ Extracted TB'!$A:$A,B308,'[10]TUNZ Extracted TB'!$C:$C,C308)</f>
        <v>#VALUE!</v>
      </c>
      <c r="P308" s="4" t="e">
        <f>SUMIFS('[11]TUNZ Extracted TB'!$G:$G,'[11]TUNZ Extracted TB'!$A:$A,B308,'[11]TUNZ Extracted TB'!$C:$C,C308)</f>
        <v>#VALUE!</v>
      </c>
      <c r="Q308" s="4" t="e">
        <f>SUMIFS('[12]TUNZ Extracted TB'!$G:$G,'[12]TUNZ Extracted TB'!$A:$A,B308,'[12]TUNZ Extracted TB'!$C:$C,C308)</f>
        <v>#VALUE!</v>
      </c>
      <c r="R308" s="4" t="e">
        <f t="shared" si="5"/>
        <v>#VALUE!</v>
      </c>
    </row>
    <row r="309" spans="1:18" x14ac:dyDescent="0.25">
      <c r="A309" t="s">
        <v>79</v>
      </c>
      <c r="B309">
        <v>7330</v>
      </c>
      <c r="C309">
        <v>110</v>
      </c>
      <c r="D309" t="s">
        <v>14</v>
      </c>
      <c r="E309" t="s">
        <v>76</v>
      </c>
      <c r="F309" s="4" t="e">
        <f>SUMIFS('[1]TUNZ Extracted TB'!$G:$G,'[1]TUNZ Extracted TB'!$A:$A,B309,'[1]TUNZ Extracted TB'!$C:$C,C309)</f>
        <v>#VALUE!</v>
      </c>
      <c r="G309" s="4" t="e">
        <f>SUMIFS('[2]TUNZ Extracted TB'!$G:$G,'[2]TUNZ Extracted TB'!$A:$A,B309,'[2]TUNZ Extracted TB'!$C:$C,C309)</f>
        <v>#VALUE!</v>
      </c>
      <c r="H309" s="4" t="e">
        <f>SUMIFS('[3]TUNZ Extracted TB'!$G:$G,'[3]TUNZ Extracted TB'!$A:$A,B309,'[3]TUNZ Extracted TB'!$C:$C,C309)</f>
        <v>#VALUE!</v>
      </c>
      <c r="I309" s="4" t="e">
        <f>SUMIFS('[4]TUNZ Extracted TB'!$G:$G,'[4]TUNZ Extracted TB'!$A:$A,B309,'[4]TUNZ Extracted TB'!$C:$C,C309)</f>
        <v>#VALUE!</v>
      </c>
      <c r="J309" s="4" t="e">
        <f>SUMIFS('[5]TUNZ Extracted TB'!$G:$G,'[5]TUNZ Extracted TB'!$A:$A,B309,'[5]TUNZ Extracted TB'!$C:$C,C309)</f>
        <v>#VALUE!</v>
      </c>
      <c r="K309" s="4" t="e">
        <f>SUMIFS('[6]TUNZ Extracted TB'!$G:$G,'[6]TUNZ Extracted TB'!$A:$A,B309,'[6]TUNZ Extracted TB'!$C:$C,C309)</f>
        <v>#VALUE!</v>
      </c>
      <c r="L309" s="4" t="e">
        <f>SUMIFS('[7]TUNZ Extracted TB'!$G:$G,'[7]TUNZ Extracted TB'!$A:$A,B309,'[7]TUNZ Extracted TB'!$C:$C,C309)</f>
        <v>#VALUE!</v>
      </c>
      <c r="M309" s="4" t="e">
        <f>SUMIFS('[8]TUNZ Extracted TB'!$G:$G,'[8]TUNZ Extracted TB'!$A:$A,B309,'[8]TUNZ Extracted TB'!$C:$C,C309)</f>
        <v>#VALUE!</v>
      </c>
      <c r="N309" s="4" t="e">
        <f>SUMIFS('[9]TUNZ Extracted TB'!$G:$G,'[9]TUNZ Extracted TB'!$A:$A,B309,'[9]TUNZ Extracted TB'!$C:$C,C309)</f>
        <v>#VALUE!</v>
      </c>
      <c r="O309" s="4" t="e">
        <f>SUMIFS('[10]TUNZ Extracted TB'!$G:$G,'[10]TUNZ Extracted TB'!$A:$A,B309,'[10]TUNZ Extracted TB'!$C:$C,C309)</f>
        <v>#VALUE!</v>
      </c>
      <c r="P309" s="4" t="e">
        <f>SUMIFS('[11]TUNZ Extracted TB'!$G:$G,'[11]TUNZ Extracted TB'!$A:$A,B309,'[11]TUNZ Extracted TB'!$C:$C,C309)</f>
        <v>#VALUE!</v>
      </c>
      <c r="Q309" s="4" t="e">
        <f>SUMIFS('[12]TUNZ Extracted TB'!$G:$G,'[12]TUNZ Extracted TB'!$A:$A,B309,'[12]TUNZ Extracted TB'!$C:$C,C309)</f>
        <v>#VALUE!</v>
      </c>
      <c r="R309" s="4" t="e">
        <f t="shared" si="5"/>
        <v>#VALUE!</v>
      </c>
    </row>
    <row r="310" spans="1:18" x14ac:dyDescent="0.25">
      <c r="A310" t="s">
        <v>79</v>
      </c>
      <c r="B310">
        <v>7330</v>
      </c>
      <c r="C310">
        <v>112</v>
      </c>
      <c r="D310" t="s">
        <v>12</v>
      </c>
      <c r="E310" t="s">
        <v>75</v>
      </c>
      <c r="F310" s="4" t="e">
        <f>SUMIFS('[1]TUNZ Extracted TB'!$G:$G,'[1]TUNZ Extracted TB'!$A:$A,B310,'[1]TUNZ Extracted TB'!$C:$C,C310)</f>
        <v>#VALUE!</v>
      </c>
      <c r="G310" s="4" t="e">
        <f>SUMIFS('[2]TUNZ Extracted TB'!$G:$G,'[2]TUNZ Extracted TB'!$A:$A,B310,'[2]TUNZ Extracted TB'!$C:$C,C310)</f>
        <v>#VALUE!</v>
      </c>
      <c r="H310" s="4" t="e">
        <f>SUMIFS('[3]TUNZ Extracted TB'!$G:$G,'[3]TUNZ Extracted TB'!$A:$A,B310,'[3]TUNZ Extracted TB'!$C:$C,C310)</f>
        <v>#VALUE!</v>
      </c>
      <c r="I310" s="4" t="e">
        <f>SUMIFS('[4]TUNZ Extracted TB'!$G:$G,'[4]TUNZ Extracted TB'!$A:$A,B310,'[4]TUNZ Extracted TB'!$C:$C,C310)</f>
        <v>#VALUE!</v>
      </c>
      <c r="J310" s="4" t="e">
        <f>SUMIFS('[5]TUNZ Extracted TB'!$G:$G,'[5]TUNZ Extracted TB'!$A:$A,B310,'[5]TUNZ Extracted TB'!$C:$C,C310)</f>
        <v>#VALUE!</v>
      </c>
      <c r="K310" s="4" t="e">
        <f>SUMIFS('[6]TUNZ Extracted TB'!$G:$G,'[6]TUNZ Extracted TB'!$A:$A,B310,'[6]TUNZ Extracted TB'!$C:$C,C310)</f>
        <v>#VALUE!</v>
      </c>
      <c r="L310" s="4" t="e">
        <f>SUMIFS('[7]TUNZ Extracted TB'!$G:$G,'[7]TUNZ Extracted TB'!$A:$A,B310,'[7]TUNZ Extracted TB'!$C:$C,C310)</f>
        <v>#VALUE!</v>
      </c>
      <c r="M310" s="4" t="e">
        <f>SUMIFS('[8]TUNZ Extracted TB'!$G:$G,'[8]TUNZ Extracted TB'!$A:$A,B310,'[8]TUNZ Extracted TB'!$C:$C,C310)</f>
        <v>#VALUE!</v>
      </c>
      <c r="N310" s="4" t="e">
        <f>SUMIFS('[9]TUNZ Extracted TB'!$G:$G,'[9]TUNZ Extracted TB'!$A:$A,B310,'[9]TUNZ Extracted TB'!$C:$C,C310)</f>
        <v>#VALUE!</v>
      </c>
      <c r="O310" s="4" t="e">
        <f>SUMIFS('[10]TUNZ Extracted TB'!$G:$G,'[10]TUNZ Extracted TB'!$A:$A,B310,'[10]TUNZ Extracted TB'!$C:$C,C310)</f>
        <v>#VALUE!</v>
      </c>
      <c r="P310" s="4" t="e">
        <f>SUMIFS('[11]TUNZ Extracted TB'!$G:$G,'[11]TUNZ Extracted TB'!$A:$A,B310,'[11]TUNZ Extracted TB'!$C:$C,C310)</f>
        <v>#VALUE!</v>
      </c>
      <c r="Q310" s="4" t="e">
        <f>SUMIFS('[12]TUNZ Extracted TB'!$G:$G,'[12]TUNZ Extracted TB'!$A:$A,B310,'[12]TUNZ Extracted TB'!$C:$C,C310)</f>
        <v>#VALUE!</v>
      </c>
      <c r="R310" s="4" t="e">
        <f t="shared" si="5"/>
        <v>#VALUE!</v>
      </c>
    </row>
    <row r="311" spans="1:18" x14ac:dyDescent="0.25">
      <c r="A311" t="s">
        <v>79</v>
      </c>
      <c r="B311">
        <v>7330</v>
      </c>
      <c r="C311">
        <v>121</v>
      </c>
      <c r="D311" t="s">
        <v>14</v>
      </c>
      <c r="E311" t="s">
        <v>76</v>
      </c>
      <c r="F311" s="4" t="e">
        <f>SUMIFS('[1]TUNZ Extracted TB'!$G:$G,'[1]TUNZ Extracted TB'!$A:$A,B311,'[1]TUNZ Extracted TB'!$C:$C,C311)</f>
        <v>#VALUE!</v>
      </c>
      <c r="G311" s="4" t="e">
        <f>SUMIFS('[2]TUNZ Extracted TB'!$G:$G,'[2]TUNZ Extracted TB'!$A:$A,B311,'[2]TUNZ Extracted TB'!$C:$C,C311)</f>
        <v>#VALUE!</v>
      </c>
      <c r="H311" s="4" t="e">
        <f>SUMIFS('[3]TUNZ Extracted TB'!$G:$G,'[3]TUNZ Extracted TB'!$A:$A,B311,'[3]TUNZ Extracted TB'!$C:$C,C311)</f>
        <v>#VALUE!</v>
      </c>
      <c r="I311" s="4" t="e">
        <f>SUMIFS('[4]TUNZ Extracted TB'!$G:$G,'[4]TUNZ Extracted TB'!$A:$A,B311,'[4]TUNZ Extracted TB'!$C:$C,C311)</f>
        <v>#VALUE!</v>
      </c>
      <c r="J311" s="4" t="e">
        <f>SUMIFS('[5]TUNZ Extracted TB'!$G:$G,'[5]TUNZ Extracted TB'!$A:$A,B311,'[5]TUNZ Extracted TB'!$C:$C,C311)</f>
        <v>#VALUE!</v>
      </c>
      <c r="K311" s="4" t="e">
        <f>SUMIFS('[6]TUNZ Extracted TB'!$G:$G,'[6]TUNZ Extracted TB'!$A:$A,B311,'[6]TUNZ Extracted TB'!$C:$C,C311)</f>
        <v>#VALUE!</v>
      </c>
      <c r="L311" s="4" t="e">
        <f>SUMIFS('[7]TUNZ Extracted TB'!$G:$G,'[7]TUNZ Extracted TB'!$A:$A,B311,'[7]TUNZ Extracted TB'!$C:$C,C311)</f>
        <v>#VALUE!</v>
      </c>
      <c r="M311" s="4" t="e">
        <f>SUMIFS('[8]TUNZ Extracted TB'!$G:$G,'[8]TUNZ Extracted TB'!$A:$A,B311,'[8]TUNZ Extracted TB'!$C:$C,C311)</f>
        <v>#VALUE!</v>
      </c>
      <c r="N311" s="4" t="e">
        <f>SUMIFS('[9]TUNZ Extracted TB'!$G:$G,'[9]TUNZ Extracted TB'!$A:$A,B311,'[9]TUNZ Extracted TB'!$C:$C,C311)</f>
        <v>#VALUE!</v>
      </c>
      <c r="O311" s="4" t="e">
        <f>SUMIFS('[10]TUNZ Extracted TB'!$G:$G,'[10]TUNZ Extracted TB'!$A:$A,B311,'[10]TUNZ Extracted TB'!$C:$C,C311)</f>
        <v>#VALUE!</v>
      </c>
      <c r="P311" s="4" t="e">
        <f>SUMIFS('[11]TUNZ Extracted TB'!$G:$G,'[11]TUNZ Extracted TB'!$A:$A,B311,'[11]TUNZ Extracted TB'!$C:$C,C311)</f>
        <v>#VALUE!</v>
      </c>
      <c r="Q311" s="4" t="e">
        <f>SUMIFS('[12]TUNZ Extracted TB'!$G:$G,'[12]TUNZ Extracted TB'!$A:$A,B311,'[12]TUNZ Extracted TB'!$C:$C,C311)</f>
        <v>#VALUE!</v>
      </c>
      <c r="R311" s="4" t="e">
        <f t="shared" si="5"/>
        <v>#VALUE!</v>
      </c>
    </row>
    <row r="312" spans="1:18" x14ac:dyDescent="0.25">
      <c r="A312" t="s">
        <v>79</v>
      </c>
      <c r="B312">
        <v>7330</v>
      </c>
      <c r="C312">
        <v>122</v>
      </c>
      <c r="D312" t="s">
        <v>16</v>
      </c>
      <c r="E312" t="s">
        <v>80</v>
      </c>
      <c r="F312" s="4" t="e">
        <f>SUMIFS('[1]TUNZ Extracted TB'!$G:$G,'[1]TUNZ Extracted TB'!$A:$A,B312,'[1]TUNZ Extracted TB'!$C:$C,C312)</f>
        <v>#VALUE!</v>
      </c>
      <c r="G312" s="4" t="e">
        <f>SUMIFS('[2]TUNZ Extracted TB'!$G:$G,'[2]TUNZ Extracted TB'!$A:$A,B312,'[2]TUNZ Extracted TB'!$C:$C,C312)</f>
        <v>#VALUE!</v>
      </c>
      <c r="H312" s="4" t="e">
        <f>SUMIFS('[3]TUNZ Extracted TB'!$G:$G,'[3]TUNZ Extracted TB'!$A:$A,B312,'[3]TUNZ Extracted TB'!$C:$C,C312)</f>
        <v>#VALUE!</v>
      </c>
      <c r="I312" s="4" t="e">
        <f>SUMIFS('[4]TUNZ Extracted TB'!$G:$G,'[4]TUNZ Extracted TB'!$A:$A,B312,'[4]TUNZ Extracted TB'!$C:$C,C312)</f>
        <v>#VALUE!</v>
      </c>
      <c r="J312" s="4" t="e">
        <f>SUMIFS('[5]TUNZ Extracted TB'!$G:$G,'[5]TUNZ Extracted TB'!$A:$A,B312,'[5]TUNZ Extracted TB'!$C:$C,C312)</f>
        <v>#VALUE!</v>
      </c>
      <c r="K312" s="4" t="e">
        <f>SUMIFS('[6]TUNZ Extracted TB'!$G:$G,'[6]TUNZ Extracted TB'!$A:$A,B312,'[6]TUNZ Extracted TB'!$C:$C,C312)</f>
        <v>#VALUE!</v>
      </c>
      <c r="L312" s="4" t="e">
        <f>SUMIFS('[7]TUNZ Extracted TB'!$G:$G,'[7]TUNZ Extracted TB'!$A:$A,B312,'[7]TUNZ Extracted TB'!$C:$C,C312)</f>
        <v>#VALUE!</v>
      </c>
      <c r="M312" s="4" t="e">
        <f>SUMIFS('[8]TUNZ Extracted TB'!$G:$G,'[8]TUNZ Extracted TB'!$A:$A,B312,'[8]TUNZ Extracted TB'!$C:$C,C312)</f>
        <v>#VALUE!</v>
      </c>
      <c r="N312" s="4" t="e">
        <f>SUMIFS('[9]TUNZ Extracted TB'!$G:$G,'[9]TUNZ Extracted TB'!$A:$A,B312,'[9]TUNZ Extracted TB'!$C:$C,C312)</f>
        <v>#VALUE!</v>
      </c>
      <c r="O312" s="4" t="e">
        <f>SUMIFS('[10]TUNZ Extracted TB'!$G:$G,'[10]TUNZ Extracted TB'!$A:$A,B312,'[10]TUNZ Extracted TB'!$C:$C,C312)</f>
        <v>#VALUE!</v>
      </c>
      <c r="P312" s="4" t="e">
        <f>SUMIFS('[11]TUNZ Extracted TB'!$G:$G,'[11]TUNZ Extracted TB'!$A:$A,B312,'[11]TUNZ Extracted TB'!$C:$C,C312)</f>
        <v>#VALUE!</v>
      </c>
      <c r="Q312" s="4" t="e">
        <f>SUMIFS('[12]TUNZ Extracted TB'!$G:$G,'[12]TUNZ Extracted TB'!$A:$A,B312,'[12]TUNZ Extracted TB'!$C:$C,C312)</f>
        <v>#VALUE!</v>
      </c>
      <c r="R312" s="4" t="e">
        <f t="shared" si="5"/>
        <v>#VALUE!</v>
      </c>
    </row>
    <row r="313" spans="1:18" x14ac:dyDescent="0.25">
      <c r="A313" t="s">
        <v>79</v>
      </c>
      <c r="B313">
        <v>7330</v>
      </c>
      <c r="C313">
        <v>130</v>
      </c>
      <c r="D313" t="s">
        <v>18</v>
      </c>
      <c r="E313" t="s">
        <v>40</v>
      </c>
      <c r="F313" s="4" t="e">
        <f>SUMIFS('[1]TUNZ Extracted TB'!$G:$G,'[1]TUNZ Extracted TB'!$A:$A,B313,'[1]TUNZ Extracted TB'!$C:$C,C313)</f>
        <v>#VALUE!</v>
      </c>
      <c r="G313" s="4" t="e">
        <f>SUMIFS('[2]TUNZ Extracted TB'!$G:$G,'[2]TUNZ Extracted TB'!$A:$A,B313,'[2]TUNZ Extracted TB'!$C:$C,C313)</f>
        <v>#VALUE!</v>
      </c>
      <c r="H313" s="4" t="e">
        <f>SUMIFS('[3]TUNZ Extracted TB'!$G:$G,'[3]TUNZ Extracted TB'!$A:$A,B313,'[3]TUNZ Extracted TB'!$C:$C,C313)</f>
        <v>#VALUE!</v>
      </c>
      <c r="I313" s="4" t="e">
        <f>SUMIFS('[4]TUNZ Extracted TB'!$G:$G,'[4]TUNZ Extracted TB'!$A:$A,B313,'[4]TUNZ Extracted TB'!$C:$C,C313)</f>
        <v>#VALUE!</v>
      </c>
      <c r="J313" s="4" t="e">
        <f>SUMIFS('[5]TUNZ Extracted TB'!$G:$G,'[5]TUNZ Extracted TB'!$A:$A,B313,'[5]TUNZ Extracted TB'!$C:$C,C313)</f>
        <v>#VALUE!</v>
      </c>
      <c r="K313" s="4" t="e">
        <f>SUMIFS('[6]TUNZ Extracted TB'!$G:$G,'[6]TUNZ Extracted TB'!$A:$A,B313,'[6]TUNZ Extracted TB'!$C:$C,C313)</f>
        <v>#VALUE!</v>
      </c>
      <c r="L313" s="4" t="e">
        <f>SUMIFS('[7]TUNZ Extracted TB'!$G:$G,'[7]TUNZ Extracted TB'!$A:$A,B313,'[7]TUNZ Extracted TB'!$C:$C,C313)</f>
        <v>#VALUE!</v>
      </c>
      <c r="M313" s="4" t="e">
        <f>SUMIFS('[8]TUNZ Extracted TB'!$G:$G,'[8]TUNZ Extracted TB'!$A:$A,B313,'[8]TUNZ Extracted TB'!$C:$C,C313)</f>
        <v>#VALUE!</v>
      </c>
      <c r="N313" s="4" t="e">
        <f>SUMIFS('[9]TUNZ Extracted TB'!$G:$G,'[9]TUNZ Extracted TB'!$A:$A,B313,'[9]TUNZ Extracted TB'!$C:$C,C313)</f>
        <v>#VALUE!</v>
      </c>
      <c r="O313" s="4" t="e">
        <f>SUMIFS('[10]TUNZ Extracted TB'!$G:$G,'[10]TUNZ Extracted TB'!$A:$A,B313,'[10]TUNZ Extracted TB'!$C:$C,C313)</f>
        <v>#VALUE!</v>
      </c>
      <c r="P313" s="4" t="e">
        <f>SUMIFS('[11]TUNZ Extracted TB'!$G:$G,'[11]TUNZ Extracted TB'!$A:$A,B313,'[11]TUNZ Extracted TB'!$C:$C,C313)</f>
        <v>#VALUE!</v>
      </c>
      <c r="Q313" s="4" t="e">
        <f>SUMIFS('[12]TUNZ Extracted TB'!$G:$G,'[12]TUNZ Extracted TB'!$A:$A,B313,'[12]TUNZ Extracted TB'!$C:$C,C313)</f>
        <v>#VALUE!</v>
      </c>
      <c r="R313" s="4" t="e">
        <f t="shared" si="5"/>
        <v>#VALUE!</v>
      </c>
    </row>
    <row r="314" spans="1:18" x14ac:dyDescent="0.25">
      <c r="A314" t="s">
        <v>79</v>
      </c>
      <c r="B314">
        <v>7330</v>
      </c>
      <c r="C314">
        <v>140</v>
      </c>
      <c r="D314" t="s">
        <v>20</v>
      </c>
      <c r="E314" t="s">
        <v>41</v>
      </c>
      <c r="F314" s="4" t="e">
        <f>SUMIFS('[1]TUNZ Extracted TB'!$G:$G,'[1]TUNZ Extracted TB'!$A:$A,B314,'[1]TUNZ Extracted TB'!$C:$C,C314)</f>
        <v>#VALUE!</v>
      </c>
      <c r="G314" s="4" t="e">
        <f>SUMIFS('[2]TUNZ Extracted TB'!$G:$G,'[2]TUNZ Extracted TB'!$A:$A,B314,'[2]TUNZ Extracted TB'!$C:$C,C314)</f>
        <v>#VALUE!</v>
      </c>
      <c r="H314" s="4" t="e">
        <f>SUMIFS('[3]TUNZ Extracted TB'!$G:$G,'[3]TUNZ Extracted TB'!$A:$A,B314,'[3]TUNZ Extracted TB'!$C:$C,C314)</f>
        <v>#VALUE!</v>
      </c>
      <c r="I314" s="4" t="e">
        <f>SUMIFS('[4]TUNZ Extracted TB'!$G:$G,'[4]TUNZ Extracted TB'!$A:$A,B314,'[4]TUNZ Extracted TB'!$C:$C,C314)</f>
        <v>#VALUE!</v>
      </c>
      <c r="J314" s="4" t="e">
        <f>SUMIFS('[5]TUNZ Extracted TB'!$G:$G,'[5]TUNZ Extracted TB'!$A:$A,B314,'[5]TUNZ Extracted TB'!$C:$C,C314)</f>
        <v>#VALUE!</v>
      </c>
      <c r="K314" s="4" t="e">
        <f>SUMIFS('[6]TUNZ Extracted TB'!$G:$G,'[6]TUNZ Extracted TB'!$A:$A,B314,'[6]TUNZ Extracted TB'!$C:$C,C314)</f>
        <v>#VALUE!</v>
      </c>
      <c r="L314" s="4" t="e">
        <f>SUMIFS('[7]TUNZ Extracted TB'!$G:$G,'[7]TUNZ Extracted TB'!$A:$A,B314,'[7]TUNZ Extracted TB'!$C:$C,C314)</f>
        <v>#VALUE!</v>
      </c>
      <c r="M314" s="4" t="e">
        <f>SUMIFS('[8]TUNZ Extracted TB'!$G:$G,'[8]TUNZ Extracted TB'!$A:$A,B314,'[8]TUNZ Extracted TB'!$C:$C,C314)</f>
        <v>#VALUE!</v>
      </c>
      <c r="N314" s="4" t="e">
        <f>SUMIFS('[9]TUNZ Extracted TB'!$G:$G,'[9]TUNZ Extracted TB'!$A:$A,B314,'[9]TUNZ Extracted TB'!$C:$C,C314)</f>
        <v>#VALUE!</v>
      </c>
      <c r="O314" s="4" t="e">
        <f>SUMIFS('[10]TUNZ Extracted TB'!$G:$G,'[10]TUNZ Extracted TB'!$A:$A,B314,'[10]TUNZ Extracted TB'!$C:$C,C314)</f>
        <v>#VALUE!</v>
      </c>
      <c r="P314" s="4" t="e">
        <f>SUMIFS('[11]TUNZ Extracted TB'!$G:$G,'[11]TUNZ Extracted TB'!$A:$A,B314,'[11]TUNZ Extracted TB'!$C:$C,C314)</f>
        <v>#VALUE!</v>
      </c>
      <c r="Q314" s="4" t="e">
        <f>SUMIFS('[12]TUNZ Extracted TB'!$G:$G,'[12]TUNZ Extracted TB'!$A:$A,B314,'[12]TUNZ Extracted TB'!$C:$C,C314)</f>
        <v>#VALUE!</v>
      </c>
      <c r="R314" s="4" t="e">
        <f t="shared" si="5"/>
        <v>#VALUE!</v>
      </c>
    </row>
    <row r="315" spans="1:18" x14ac:dyDescent="0.25">
      <c r="A315" t="s">
        <v>79</v>
      </c>
      <c r="B315">
        <v>7330</v>
      </c>
      <c r="C315">
        <v>142</v>
      </c>
      <c r="D315" t="s">
        <v>22</v>
      </c>
      <c r="E315" t="s">
        <v>42</v>
      </c>
      <c r="F315" s="4" t="e">
        <f>SUMIFS('[1]TUNZ Extracted TB'!$G:$G,'[1]TUNZ Extracted TB'!$A:$A,B315,'[1]TUNZ Extracted TB'!$C:$C,C315)</f>
        <v>#VALUE!</v>
      </c>
      <c r="G315" s="4" t="e">
        <f>SUMIFS('[2]TUNZ Extracted TB'!$G:$G,'[2]TUNZ Extracted TB'!$A:$A,B315,'[2]TUNZ Extracted TB'!$C:$C,C315)</f>
        <v>#VALUE!</v>
      </c>
      <c r="H315" s="4" t="e">
        <f>SUMIFS('[3]TUNZ Extracted TB'!$G:$G,'[3]TUNZ Extracted TB'!$A:$A,B315,'[3]TUNZ Extracted TB'!$C:$C,C315)</f>
        <v>#VALUE!</v>
      </c>
      <c r="I315" s="4" t="e">
        <f>SUMIFS('[4]TUNZ Extracted TB'!$G:$G,'[4]TUNZ Extracted TB'!$A:$A,B315,'[4]TUNZ Extracted TB'!$C:$C,C315)</f>
        <v>#VALUE!</v>
      </c>
      <c r="J315" s="4" t="e">
        <f>SUMIFS('[5]TUNZ Extracted TB'!$G:$G,'[5]TUNZ Extracted TB'!$A:$A,B315,'[5]TUNZ Extracted TB'!$C:$C,C315)</f>
        <v>#VALUE!</v>
      </c>
      <c r="K315" s="4" t="e">
        <f>SUMIFS('[6]TUNZ Extracted TB'!$G:$G,'[6]TUNZ Extracted TB'!$A:$A,B315,'[6]TUNZ Extracted TB'!$C:$C,C315)</f>
        <v>#VALUE!</v>
      </c>
      <c r="L315" s="4" t="e">
        <f>SUMIFS('[7]TUNZ Extracted TB'!$G:$G,'[7]TUNZ Extracted TB'!$A:$A,B315,'[7]TUNZ Extracted TB'!$C:$C,C315)</f>
        <v>#VALUE!</v>
      </c>
      <c r="M315" s="4" t="e">
        <f>SUMIFS('[8]TUNZ Extracted TB'!$G:$G,'[8]TUNZ Extracted TB'!$A:$A,B315,'[8]TUNZ Extracted TB'!$C:$C,C315)</f>
        <v>#VALUE!</v>
      </c>
      <c r="N315" s="4" t="e">
        <f>SUMIFS('[9]TUNZ Extracted TB'!$G:$G,'[9]TUNZ Extracted TB'!$A:$A,B315,'[9]TUNZ Extracted TB'!$C:$C,C315)</f>
        <v>#VALUE!</v>
      </c>
      <c r="O315" s="4" t="e">
        <f>SUMIFS('[10]TUNZ Extracted TB'!$G:$G,'[10]TUNZ Extracted TB'!$A:$A,B315,'[10]TUNZ Extracted TB'!$C:$C,C315)</f>
        <v>#VALUE!</v>
      </c>
      <c r="P315" s="4" t="e">
        <f>SUMIFS('[11]TUNZ Extracted TB'!$G:$G,'[11]TUNZ Extracted TB'!$A:$A,B315,'[11]TUNZ Extracted TB'!$C:$C,C315)</f>
        <v>#VALUE!</v>
      </c>
      <c r="Q315" s="4" t="e">
        <f>SUMIFS('[12]TUNZ Extracted TB'!$G:$G,'[12]TUNZ Extracted TB'!$A:$A,B315,'[12]TUNZ Extracted TB'!$C:$C,C315)</f>
        <v>#VALUE!</v>
      </c>
      <c r="R315" s="4" t="e">
        <f t="shared" si="5"/>
        <v>#VALUE!</v>
      </c>
    </row>
    <row r="316" spans="1:18" x14ac:dyDescent="0.25">
      <c r="A316" t="s">
        <v>79</v>
      </c>
      <c r="B316">
        <v>7330</v>
      </c>
      <c r="C316">
        <v>147</v>
      </c>
      <c r="D316" t="s">
        <v>20</v>
      </c>
      <c r="E316" t="s">
        <v>41</v>
      </c>
      <c r="F316" s="4" t="e">
        <f>SUMIFS('[1]TUNZ Extracted TB'!$G:$G,'[1]TUNZ Extracted TB'!$A:$A,B316,'[1]TUNZ Extracted TB'!$C:$C,C316)</f>
        <v>#VALUE!</v>
      </c>
      <c r="G316" s="4" t="e">
        <f>SUMIFS('[2]TUNZ Extracted TB'!$G:$G,'[2]TUNZ Extracted TB'!$A:$A,B316,'[2]TUNZ Extracted TB'!$C:$C,C316)</f>
        <v>#VALUE!</v>
      </c>
      <c r="H316" s="4" t="e">
        <f>SUMIFS('[3]TUNZ Extracted TB'!$G:$G,'[3]TUNZ Extracted TB'!$A:$A,B316,'[3]TUNZ Extracted TB'!$C:$C,C316)</f>
        <v>#VALUE!</v>
      </c>
      <c r="I316" s="4" t="e">
        <f>SUMIFS('[4]TUNZ Extracted TB'!$G:$G,'[4]TUNZ Extracted TB'!$A:$A,B316,'[4]TUNZ Extracted TB'!$C:$C,C316)</f>
        <v>#VALUE!</v>
      </c>
      <c r="J316" s="4" t="e">
        <f>SUMIFS('[5]TUNZ Extracted TB'!$G:$G,'[5]TUNZ Extracted TB'!$A:$A,B316,'[5]TUNZ Extracted TB'!$C:$C,C316)</f>
        <v>#VALUE!</v>
      </c>
      <c r="K316" s="4" t="e">
        <f>SUMIFS('[6]TUNZ Extracted TB'!$G:$G,'[6]TUNZ Extracted TB'!$A:$A,B316,'[6]TUNZ Extracted TB'!$C:$C,C316)</f>
        <v>#VALUE!</v>
      </c>
      <c r="L316" s="4" t="e">
        <f>SUMIFS('[7]TUNZ Extracted TB'!$G:$G,'[7]TUNZ Extracted TB'!$A:$A,B316,'[7]TUNZ Extracted TB'!$C:$C,C316)</f>
        <v>#VALUE!</v>
      </c>
      <c r="M316" s="4" t="e">
        <f>SUMIFS('[8]TUNZ Extracted TB'!$G:$G,'[8]TUNZ Extracted TB'!$A:$A,B316,'[8]TUNZ Extracted TB'!$C:$C,C316)</f>
        <v>#VALUE!</v>
      </c>
      <c r="N316" s="4" t="e">
        <f>SUMIFS('[9]TUNZ Extracted TB'!$G:$G,'[9]TUNZ Extracted TB'!$A:$A,B316,'[9]TUNZ Extracted TB'!$C:$C,C316)</f>
        <v>#VALUE!</v>
      </c>
      <c r="O316" s="4" t="e">
        <f>SUMIFS('[10]TUNZ Extracted TB'!$G:$G,'[10]TUNZ Extracted TB'!$A:$A,B316,'[10]TUNZ Extracted TB'!$C:$C,C316)</f>
        <v>#VALUE!</v>
      </c>
      <c r="P316" s="4" t="e">
        <f>SUMIFS('[11]TUNZ Extracted TB'!$G:$G,'[11]TUNZ Extracted TB'!$A:$A,B316,'[11]TUNZ Extracted TB'!$C:$C,C316)</f>
        <v>#VALUE!</v>
      </c>
      <c r="Q316" s="4" t="e">
        <f>SUMIFS('[12]TUNZ Extracted TB'!$G:$G,'[12]TUNZ Extracted TB'!$A:$A,B316,'[12]TUNZ Extracted TB'!$C:$C,C316)</f>
        <v>#VALUE!</v>
      </c>
      <c r="R316" s="4" t="e">
        <f t="shared" si="5"/>
        <v>#VALUE!</v>
      </c>
    </row>
    <row r="317" spans="1:18" x14ac:dyDescent="0.25">
      <c r="A317" t="s">
        <v>79</v>
      </c>
      <c r="B317">
        <v>7330</v>
      </c>
      <c r="C317">
        <v>210</v>
      </c>
      <c r="D317" t="s">
        <v>14</v>
      </c>
      <c r="E317" t="s">
        <v>76</v>
      </c>
      <c r="F317" s="4" t="e">
        <f>SUMIFS('[1]TUNZ Extracted TB'!$G:$G,'[1]TUNZ Extracted TB'!$A:$A,B317,'[1]TUNZ Extracted TB'!$C:$C,C317)</f>
        <v>#VALUE!</v>
      </c>
      <c r="G317" s="4" t="e">
        <f>SUMIFS('[2]TUNZ Extracted TB'!$G:$G,'[2]TUNZ Extracted TB'!$A:$A,B317,'[2]TUNZ Extracted TB'!$C:$C,C317)</f>
        <v>#VALUE!</v>
      </c>
      <c r="H317" s="4" t="e">
        <f>SUMIFS('[3]TUNZ Extracted TB'!$G:$G,'[3]TUNZ Extracted TB'!$A:$A,B317,'[3]TUNZ Extracted TB'!$C:$C,C317)</f>
        <v>#VALUE!</v>
      </c>
      <c r="I317" s="4" t="e">
        <f>SUMIFS('[4]TUNZ Extracted TB'!$G:$G,'[4]TUNZ Extracted TB'!$A:$A,B317,'[4]TUNZ Extracted TB'!$C:$C,C317)</f>
        <v>#VALUE!</v>
      </c>
      <c r="J317" s="4" t="e">
        <f>SUMIFS('[5]TUNZ Extracted TB'!$G:$G,'[5]TUNZ Extracted TB'!$A:$A,B317,'[5]TUNZ Extracted TB'!$C:$C,C317)</f>
        <v>#VALUE!</v>
      </c>
      <c r="K317" s="4" t="e">
        <f>SUMIFS('[6]TUNZ Extracted TB'!$G:$G,'[6]TUNZ Extracted TB'!$A:$A,B317,'[6]TUNZ Extracted TB'!$C:$C,C317)</f>
        <v>#VALUE!</v>
      </c>
      <c r="L317" s="4" t="e">
        <f>SUMIFS('[7]TUNZ Extracted TB'!$G:$G,'[7]TUNZ Extracted TB'!$A:$A,B317,'[7]TUNZ Extracted TB'!$C:$C,C317)</f>
        <v>#VALUE!</v>
      </c>
      <c r="M317" s="4" t="e">
        <f>SUMIFS('[8]TUNZ Extracted TB'!$G:$G,'[8]TUNZ Extracted TB'!$A:$A,B317,'[8]TUNZ Extracted TB'!$C:$C,C317)</f>
        <v>#VALUE!</v>
      </c>
      <c r="N317" s="4" t="e">
        <f>SUMIFS('[9]TUNZ Extracted TB'!$G:$G,'[9]TUNZ Extracted TB'!$A:$A,B317,'[9]TUNZ Extracted TB'!$C:$C,C317)</f>
        <v>#VALUE!</v>
      </c>
      <c r="O317" s="4" t="e">
        <f>SUMIFS('[10]TUNZ Extracted TB'!$G:$G,'[10]TUNZ Extracted TB'!$A:$A,B317,'[10]TUNZ Extracted TB'!$C:$C,C317)</f>
        <v>#VALUE!</v>
      </c>
      <c r="P317" s="4" t="e">
        <f>SUMIFS('[11]TUNZ Extracted TB'!$G:$G,'[11]TUNZ Extracted TB'!$A:$A,B317,'[11]TUNZ Extracted TB'!$C:$C,C317)</f>
        <v>#VALUE!</v>
      </c>
      <c r="Q317" s="4" t="e">
        <f>SUMIFS('[12]TUNZ Extracted TB'!$G:$G,'[12]TUNZ Extracted TB'!$A:$A,B317,'[12]TUNZ Extracted TB'!$C:$C,C317)</f>
        <v>#VALUE!</v>
      </c>
      <c r="R317" s="4" t="e">
        <f t="shared" si="5"/>
        <v>#VALUE!</v>
      </c>
    </row>
    <row r="318" spans="1:18" x14ac:dyDescent="0.25">
      <c r="A318" t="s">
        <v>79</v>
      </c>
      <c r="B318">
        <v>7330</v>
      </c>
      <c r="C318">
        <v>220</v>
      </c>
      <c r="D318" t="s">
        <v>14</v>
      </c>
      <c r="E318" t="s">
        <v>76</v>
      </c>
      <c r="F318" s="4" t="e">
        <f>SUMIFS('[1]TUNZ Extracted TB'!$G:$G,'[1]TUNZ Extracted TB'!$A:$A,B318,'[1]TUNZ Extracted TB'!$C:$C,C318)</f>
        <v>#VALUE!</v>
      </c>
      <c r="G318" s="4" t="e">
        <f>SUMIFS('[2]TUNZ Extracted TB'!$G:$G,'[2]TUNZ Extracted TB'!$A:$A,B318,'[2]TUNZ Extracted TB'!$C:$C,C318)</f>
        <v>#VALUE!</v>
      </c>
      <c r="H318" s="4" t="e">
        <f>SUMIFS('[3]TUNZ Extracted TB'!$G:$G,'[3]TUNZ Extracted TB'!$A:$A,B318,'[3]TUNZ Extracted TB'!$C:$C,C318)</f>
        <v>#VALUE!</v>
      </c>
      <c r="I318" s="4" t="e">
        <f>SUMIFS('[4]TUNZ Extracted TB'!$G:$G,'[4]TUNZ Extracted TB'!$A:$A,B318,'[4]TUNZ Extracted TB'!$C:$C,C318)</f>
        <v>#VALUE!</v>
      </c>
      <c r="J318" s="4" t="e">
        <f>SUMIFS('[5]TUNZ Extracted TB'!$G:$G,'[5]TUNZ Extracted TB'!$A:$A,B318,'[5]TUNZ Extracted TB'!$C:$C,C318)</f>
        <v>#VALUE!</v>
      </c>
      <c r="K318" s="4" t="e">
        <f>SUMIFS('[6]TUNZ Extracted TB'!$G:$G,'[6]TUNZ Extracted TB'!$A:$A,B318,'[6]TUNZ Extracted TB'!$C:$C,C318)</f>
        <v>#VALUE!</v>
      </c>
      <c r="L318" s="4" t="e">
        <f>SUMIFS('[7]TUNZ Extracted TB'!$G:$G,'[7]TUNZ Extracted TB'!$A:$A,B318,'[7]TUNZ Extracted TB'!$C:$C,C318)</f>
        <v>#VALUE!</v>
      </c>
      <c r="M318" s="4" t="e">
        <f>SUMIFS('[8]TUNZ Extracted TB'!$G:$G,'[8]TUNZ Extracted TB'!$A:$A,B318,'[8]TUNZ Extracted TB'!$C:$C,C318)</f>
        <v>#VALUE!</v>
      </c>
      <c r="N318" s="4" t="e">
        <f>SUMIFS('[9]TUNZ Extracted TB'!$G:$G,'[9]TUNZ Extracted TB'!$A:$A,B318,'[9]TUNZ Extracted TB'!$C:$C,C318)</f>
        <v>#VALUE!</v>
      </c>
      <c r="O318" s="4" t="e">
        <f>SUMIFS('[10]TUNZ Extracted TB'!$G:$G,'[10]TUNZ Extracted TB'!$A:$A,B318,'[10]TUNZ Extracted TB'!$C:$C,C318)</f>
        <v>#VALUE!</v>
      </c>
      <c r="P318" s="4" t="e">
        <f>SUMIFS('[11]TUNZ Extracted TB'!$G:$G,'[11]TUNZ Extracted TB'!$A:$A,B318,'[11]TUNZ Extracted TB'!$C:$C,C318)</f>
        <v>#VALUE!</v>
      </c>
      <c r="Q318" s="4" t="e">
        <f>SUMIFS('[12]TUNZ Extracted TB'!$G:$G,'[12]TUNZ Extracted TB'!$A:$A,B318,'[12]TUNZ Extracted TB'!$C:$C,C318)</f>
        <v>#VALUE!</v>
      </c>
      <c r="R318" s="4" t="e">
        <f t="shared" si="5"/>
        <v>#VALUE!</v>
      </c>
    </row>
    <row r="319" spans="1:18" x14ac:dyDescent="0.25">
      <c r="A319" t="s">
        <v>79</v>
      </c>
      <c r="B319">
        <v>7330</v>
      </c>
      <c r="C319">
        <v>230</v>
      </c>
      <c r="D319" t="s">
        <v>18</v>
      </c>
      <c r="E319" t="s">
        <v>40</v>
      </c>
      <c r="F319" s="4" t="e">
        <f>SUMIFS('[1]TUNZ Extracted TB'!$G:$G,'[1]TUNZ Extracted TB'!$A:$A,B319,'[1]TUNZ Extracted TB'!$C:$C,C319)</f>
        <v>#VALUE!</v>
      </c>
      <c r="G319" s="4" t="e">
        <f>SUMIFS('[2]TUNZ Extracted TB'!$G:$G,'[2]TUNZ Extracted TB'!$A:$A,B319,'[2]TUNZ Extracted TB'!$C:$C,C319)</f>
        <v>#VALUE!</v>
      </c>
      <c r="H319" s="4" t="e">
        <f>SUMIFS('[3]TUNZ Extracted TB'!$G:$G,'[3]TUNZ Extracted TB'!$A:$A,B319,'[3]TUNZ Extracted TB'!$C:$C,C319)</f>
        <v>#VALUE!</v>
      </c>
      <c r="I319" s="4" t="e">
        <f>SUMIFS('[4]TUNZ Extracted TB'!$G:$G,'[4]TUNZ Extracted TB'!$A:$A,B319,'[4]TUNZ Extracted TB'!$C:$C,C319)</f>
        <v>#VALUE!</v>
      </c>
      <c r="J319" s="4" t="e">
        <f>SUMIFS('[5]TUNZ Extracted TB'!$G:$G,'[5]TUNZ Extracted TB'!$A:$A,B319,'[5]TUNZ Extracted TB'!$C:$C,C319)</f>
        <v>#VALUE!</v>
      </c>
      <c r="K319" s="4" t="e">
        <f>SUMIFS('[6]TUNZ Extracted TB'!$G:$G,'[6]TUNZ Extracted TB'!$A:$A,B319,'[6]TUNZ Extracted TB'!$C:$C,C319)</f>
        <v>#VALUE!</v>
      </c>
      <c r="L319" s="4" t="e">
        <f>SUMIFS('[7]TUNZ Extracted TB'!$G:$G,'[7]TUNZ Extracted TB'!$A:$A,B319,'[7]TUNZ Extracted TB'!$C:$C,C319)</f>
        <v>#VALUE!</v>
      </c>
      <c r="M319" s="4" t="e">
        <f>SUMIFS('[8]TUNZ Extracted TB'!$G:$G,'[8]TUNZ Extracted TB'!$A:$A,B319,'[8]TUNZ Extracted TB'!$C:$C,C319)</f>
        <v>#VALUE!</v>
      </c>
      <c r="N319" s="4" t="e">
        <f>SUMIFS('[9]TUNZ Extracted TB'!$G:$G,'[9]TUNZ Extracted TB'!$A:$A,B319,'[9]TUNZ Extracted TB'!$C:$C,C319)</f>
        <v>#VALUE!</v>
      </c>
      <c r="O319" s="4" t="e">
        <f>SUMIFS('[10]TUNZ Extracted TB'!$G:$G,'[10]TUNZ Extracted TB'!$A:$A,B319,'[10]TUNZ Extracted TB'!$C:$C,C319)</f>
        <v>#VALUE!</v>
      </c>
      <c r="P319" s="4" t="e">
        <f>SUMIFS('[11]TUNZ Extracted TB'!$G:$G,'[11]TUNZ Extracted TB'!$A:$A,B319,'[11]TUNZ Extracted TB'!$C:$C,C319)</f>
        <v>#VALUE!</v>
      </c>
      <c r="Q319" s="4" t="e">
        <f>SUMIFS('[12]TUNZ Extracted TB'!$G:$G,'[12]TUNZ Extracted TB'!$A:$A,B319,'[12]TUNZ Extracted TB'!$C:$C,C319)</f>
        <v>#VALUE!</v>
      </c>
      <c r="R319" s="4" t="e">
        <f t="shared" si="5"/>
        <v>#VALUE!</v>
      </c>
    </row>
    <row r="320" spans="1:18" x14ac:dyDescent="0.25">
      <c r="A320" t="s">
        <v>79</v>
      </c>
      <c r="B320">
        <v>7330</v>
      </c>
      <c r="C320">
        <v>430</v>
      </c>
      <c r="D320" t="s">
        <v>18</v>
      </c>
      <c r="E320" t="s">
        <v>40</v>
      </c>
      <c r="F320" s="4" t="e">
        <f>SUMIFS('[1]TUNZ Extracted TB'!$G:$G,'[1]TUNZ Extracted TB'!$A:$A,B320,'[1]TUNZ Extracted TB'!$C:$C,C320)</f>
        <v>#VALUE!</v>
      </c>
      <c r="G320" s="4" t="e">
        <f>SUMIFS('[2]TUNZ Extracted TB'!$G:$G,'[2]TUNZ Extracted TB'!$A:$A,B320,'[2]TUNZ Extracted TB'!$C:$C,C320)</f>
        <v>#VALUE!</v>
      </c>
      <c r="H320" s="4" t="e">
        <f>SUMIFS('[3]TUNZ Extracted TB'!$G:$G,'[3]TUNZ Extracted TB'!$A:$A,B320,'[3]TUNZ Extracted TB'!$C:$C,C320)</f>
        <v>#VALUE!</v>
      </c>
      <c r="I320" s="4" t="e">
        <f>SUMIFS('[4]TUNZ Extracted TB'!$G:$G,'[4]TUNZ Extracted TB'!$A:$A,B320,'[4]TUNZ Extracted TB'!$C:$C,C320)</f>
        <v>#VALUE!</v>
      </c>
      <c r="J320" s="4" t="e">
        <f>SUMIFS('[5]TUNZ Extracted TB'!$G:$G,'[5]TUNZ Extracted TB'!$A:$A,B320,'[5]TUNZ Extracted TB'!$C:$C,C320)</f>
        <v>#VALUE!</v>
      </c>
      <c r="K320" s="4" t="e">
        <f>SUMIFS('[6]TUNZ Extracted TB'!$G:$G,'[6]TUNZ Extracted TB'!$A:$A,B320,'[6]TUNZ Extracted TB'!$C:$C,C320)</f>
        <v>#VALUE!</v>
      </c>
      <c r="L320" s="4" t="e">
        <f>SUMIFS('[7]TUNZ Extracted TB'!$G:$G,'[7]TUNZ Extracted TB'!$A:$A,B320,'[7]TUNZ Extracted TB'!$C:$C,C320)</f>
        <v>#VALUE!</v>
      </c>
      <c r="M320" s="4" t="e">
        <f>SUMIFS('[8]TUNZ Extracted TB'!$G:$G,'[8]TUNZ Extracted TB'!$A:$A,B320,'[8]TUNZ Extracted TB'!$C:$C,C320)</f>
        <v>#VALUE!</v>
      </c>
      <c r="N320" s="4" t="e">
        <f>SUMIFS('[9]TUNZ Extracted TB'!$G:$G,'[9]TUNZ Extracted TB'!$A:$A,B320,'[9]TUNZ Extracted TB'!$C:$C,C320)</f>
        <v>#VALUE!</v>
      </c>
      <c r="O320" s="4" t="e">
        <f>SUMIFS('[10]TUNZ Extracted TB'!$G:$G,'[10]TUNZ Extracted TB'!$A:$A,B320,'[10]TUNZ Extracted TB'!$C:$C,C320)</f>
        <v>#VALUE!</v>
      </c>
      <c r="P320" s="4" t="e">
        <f>SUMIFS('[11]TUNZ Extracted TB'!$G:$G,'[11]TUNZ Extracted TB'!$A:$A,B320,'[11]TUNZ Extracted TB'!$C:$C,C320)</f>
        <v>#VALUE!</v>
      </c>
      <c r="Q320" s="4" t="e">
        <f>SUMIFS('[12]TUNZ Extracted TB'!$G:$G,'[12]TUNZ Extracted TB'!$A:$A,B320,'[12]TUNZ Extracted TB'!$C:$C,C320)</f>
        <v>#VALUE!</v>
      </c>
      <c r="R320" s="4" t="e">
        <f t="shared" si="5"/>
        <v>#VALUE!</v>
      </c>
    </row>
    <row r="321" spans="1:18" x14ac:dyDescent="0.25">
      <c r="A321" t="s">
        <v>79</v>
      </c>
      <c r="B321">
        <v>7330</v>
      </c>
      <c r="C321">
        <v>440</v>
      </c>
      <c r="D321" t="s">
        <v>20</v>
      </c>
      <c r="E321" t="s">
        <v>41</v>
      </c>
      <c r="F321" s="4" t="e">
        <f>SUMIFS('[1]TUNZ Extracted TB'!$G:$G,'[1]TUNZ Extracted TB'!$A:$A,B321,'[1]TUNZ Extracted TB'!$C:$C,C321)</f>
        <v>#VALUE!</v>
      </c>
      <c r="G321" s="4" t="e">
        <f>SUMIFS('[2]TUNZ Extracted TB'!$G:$G,'[2]TUNZ Extracted TB'!$A:$A,B321,'[2]TUNZ Extracted TB'!$C:$C,C321)</f>
        <v>#VALUE!</v>
      </c>
      <c r="H321" s="4" t="e">
        <f>SUMIFS('[3]TUNZ Extracted TB'!$G:$G,'[3]TUNZ Extracted TB'!$A:$A,B321,'[3]TUNZ Extracted TB'!$C:$C,C321)</f>
        <v>#VALUE!</v>
      </c>
      <c r="I321" s="4" t="e">
        <f>SUMIFS('[4]TUNZ Extracted TB'!$G:$G,'[4]TUNZ Extracted TB'!$A:$A,B321,'[4]TUNZ Extracted TB'!$C:$C,C321)</f>
        <v>#VALUE!</v>
      </c>
      <c r="J321" s="4" t="e">
        <f>SUMIFS('[5]TUNZ Extracted TB'!$G:$G,'[5]TUNZ Extracted TB'!$A:$A,B321,'[5]TUNZ Extracted TB'!$C:$C,C321)</f>
        <v>#VALUE!</v>
      </c>
      <c r="K321" s="4" t="e">
        <f>SUMIFS('[6]TUNZ Extracted TB'!$G:$G,'[6]TUNZ Extracted TB'!$A:$A,B321,'[6]TUNZ Extracted TB'!$C:$C,C321)</f>
        <v>#VALUE!</v>
      </c>
      <c r="L321" s="4" t="e">
        <f>SUMIFS('[7]TUNZ Extracted TB'!$G:$G,'[7]TUNZ Extracted TB'!$A:$A,B321,'[7]TUNZ Extracted TB'!$C:$C,C321)</f>
        <v>#VALUE!</v>
      </c>
      <c r="M321" s="4" t="e">
        <f>SUMIFS('[8]TUNZ Extracted TB'!$G:$G,'[8]TUNZ Extracted TB'!$A:$A,B321,'[8]TUNZ Extracted TB'!$C:$C,C321)</f>
        <v>#VALUE!</v>
      </c>
      <c r="N321" s="4" t="e">
        <f>SUMIFS('[9]TUNZ Extracted TB'!$G:$G,'[9]TUNZ Extracted TB'!$A:$A,B321,'[9]TUNZ Extracted TB'!$C:$C,C321)</f>
        <v>#VALUE!</v>
      </c>
      <c r="O321" s="4" t="e">
        <f>SUMIFS('[10]TUNZ Extracted TB'!$G:$G,'[10]TUNZ Extracted TB'!$A:$A,B321,'[10]TUNZ Extracted TB'!$C:$C,C321)</f>
        <v>#VALUE!</v>
      </c>
      <c r="P321" s="4" t="e">
        <f>SUMIFS('[11]TUNZ Extracted TB'!$G:$G,'[11]TUNZ Extracted TB'!$A:$A,B321,'[11]TUNZ Extracted TB'!$C:$C,C321)</f>
        <v>#VALUE!</v>
      </c>
      <c r="Q321" s="4" t="e">
        <f>SUMIFS('[12]TUNZ Extracted TB'!$G:$G,'[12]TUNZ Extracted TB'!$A:$A,B321,'[12]TUNZ Extracted TB'!$C:$C,C321)</f>
        <v>#VALUE!</v>
      </c>
      <c r="R321" s="4" t="e">
        <f t="shared" si="5"/>
        <v>#VALUE!</v>
      </c>
    </row>
    <row r="322" spans="1:18" x14ac:dyDescent="0.25">
      <c r="A322" t="s">
        <v>81</v>
      </c>
      <c r="B322">
        <v>7332</v>
      </c>
      <c r="C322">
        <v>110</v>
      </c>
      <c r="D322" t="s">
        <v>10</v>
      </c>
      <c r="E322" t="s">
        <v>82</v>
      </c>
      <c r="F322" s="4" t="e">
        <f>SUMIFS('[1]TUNZ Extracted TB'!$G:$G,'[1]TUNZ Extracted TB'!$A:$A,B322,'[1]TUNZ Extracted TB'!$C:$C,C322)</f>
        <v>#VALUE!</v>
      </c>
      <c r="G322" s="4" t="e">
        <f>SUMIFS('[2]TUNZ Extracted TB'!$G:$G,'[2]TUNZ Extracted TB'!$A:$A,B322,'[2]TUNZ Extracted TB'!$C:$C,C322)</f>
        <v>#VALUE!</v>
      </c>
      <c r="H322" s="4" t="e">
        <f>SUMIFS('[3]TUNZ Extracted TB'!$G:$G,'[3]TUNZ Extracted TB'!$A:$A,B322,'[3]TUNZ Extracted TB'!$C:$C,C322)</f>
        <v>#VALUE!</v>
      </c>
      <c r="I322" s="4" t="e">
        <f>SUMIFS('[4]TUNZ Extracted TB'!$G:$G,'[4]TUNZ Extracted TB'!$A:$A,B322,'[4]TUNZ Extracted TB'!$C:$C,C322)</f>
        <v>#VALUE!</v>
      </c>
      <c r="J322" s="4" t="e">
        <f>SUMIFS('[5]TUNZ Extracted TB'!$G:$G,'[5]TUNZ Extracted TB'!$A:$A,B322,'[5]TUNZ Extracted TB'!$C:$C,C322)</f>
        <v>#VALUE!</v>
      </c>
      <c r="K322" s="4" t="e">
        <f>SUMIFS('[6]TUNZ Extracted TB'!$G:$G,'[6]TUNZ Extracted TB'!$A:$A,B322,'[6]TUNZ Extracted TB'!$C:$C,C322)</f>
        <v>#VALUE!</v>
      </c>
      <c r="L322" s="4" t="e">
        <f>SUMIFS('[7]TUNZ Extracted TB'!$G:$G,'[7]TUNZ Extracted TB'!$A:$A,B322,'[7]TUNZ Extracted TB'!$C:$C,C322)</f>
        <v>#VALUE!</v>
      </c>
      <c r="M322" s="4" t="e">
        <f>SUMIFS('[8]TUNZ Extracted TB'!$G:$G,'[8]TUNZ Extracted TB'!$A:$A,B322,'[8]TUNZ Extracted TB'!$C:$C,C322)</f>
        <v>#VALUE!</v>
      </c>
      <c r="N322" s="4" t="e">
        <f>SUMIFS('[9]TUNZ Extracted TB'!$G:$G,'[9]TUNZ Extracted TB'!$A:$A,B322,'[9]TUNZ Extracted TB'!$C:$C,C322)</f>
        <v>#VALUE!</v>
      </c>
      <c r="O322" s="4" t="e">
        <f>SUMIFS('[10]TUNZ Extracted TB'!$G:$G,'[10]TUNZ Extracted TB'!$A:$A,B322,'[10]TUNZ Extracted TB'!$C:$C,C322)</f>
        <v>#VALUE!</v>
      </c>
      <c r="P322" s="4" t="e">
        <f>SUMIFS('[11]TUNZ Extracted TB'!$G:$G,'[11]TUNZ Extracted TB'!$A:$A,B322,'[11]TUNZ Extracted TB'!$C:$C,C322)</f>
        <v>#VALUE!</v>
      </c>
      <c r="Q322" s="4" t="e">
        <f>SUMIFS('[12]TUNZ Extracted TB'!$G:$G,'[12]TUNZ Extracted TB'!$A:$A,B322,'[12]TUNZ Extracted TB'!$C:$C,C322)</f>
        <v>#VALUE!</v>
      </c>
      <c r="R322" s="4" t="e">
        <f t="shared" si="5"/>
        <v>#VALUE!</v>
      </c>
    </row>
    <row r="323" spans="1:18" x14ac:dyDescent="0.25">
      <c r="A323" t="s">
        <v>81</v>
      </c>
      <c r="B323">
        <v>7332</v>
      </c>
      <c r="C323">
        <v>112</v>
      </c>
      <c r="D323" t="s">
        <v>12</v>
      </c>
      <c r="E323" t="s">
        <v>83</v>
      </c>
      <c r="F323" s="4" t="e">
        <f>SUMIFS('[1]TUNZ Extracted TB'!$G:$G,'[1]TUNZ Extracted TB'!$A:$A,B323,'[1]TUNZ Extracted TB'!$C:$C,C323)</f>
        <v>#VALUE!</v>
      </c>
      <c r="G323" s="4" t="e">
        <f>SUMIFS('[2]TUNZ Extracted TB'!$G:$G,'[2]TUNZ Extracted TB'!$A:$A,B323,'[2]TUNZ Extracted TB'!$C:$C,C323)</f>
        <v>#VALUE!</v>
      </c>
      <c r="H323" s="4" t="e">
        <f>SUMIFS('[3]TUNZ Extracted TB'!$G:$G,'[3]TUNZ Extracted TB'!$A:$A,B323,'[3]TUNZ Extracted TB'!$C:$C,C323)</f>
        <v>#VALUE!</v>
      </c>
      <c r="I323" s="4" t="e">
        <f>SUMIFS('[4]TUNZ Extracted TB'!$G:$G,'[4]TUNZ Extracted TB'!$A:$A,B323,'[4]TUNZ Extracted TB'!$C:$C,C323)</f>
        <v>#VALUE!</v>
      </c>
      <c r="J323" s="4" t="e">
        <f>SUMIFS('[5]TUNZ Extracted TB'!$G:$G,'[5]TUNZ Extracted TB'!$A:$A,B323,'[5]TUNZ Extracted TB'!$C:$C,C323)</f>
        <v>#VALUE!</v>
      </c>
      <c r="K323" s="4" t="e">
        <f>SUMIFS('[6]TUNZ Extracted TB'!$G:$G,'[6]TUNZ Extracted TB'!$A:$A,B323,'[6]TUNZ Extracted TB'!$C:$C,C323)</f>
        <v>#VALUE!</v>
      </c>
      <c r="L323" s="4" t="e">
        <f>SUMIFS('[7]TUNZ Extracted TB'!$G:$G,'[7]TUNZ Extracted TB'!$A:$A,B323,'[7]TUNZ Extracted TB'!$C:$C,C323)</f>
        <v>#VALUE!</v>
      </c>
      <c r="M323" s="4" t="e">
        <f>SUMIFS('[8]TUNZ Extracted TB'!$G:$G,'[8]TUNZ Extracted TB'!$A:$A,B323,'[8]TUNZ Extracted TB'!$C:$C,C323)</f>
        <v>#VALUE!</v>
      </c>
      <c r="N323" s="4" t="e">
        <f>SUMIFS('[9]TUNZ Extracted TB'!$G:$G,'[9]TUNZ Extracted TB'!$A:$A,B323,'[9]TUNZ Extracted TB'!$C:$C,C323)</f>
        <v>#VALUE!</v>
      </c>
      <c r="O323" s="4" t="e">
        <f>SUMIFS('[10]TUNZ Extracted TB'!$G:$G,'[10]TUNZ Extracted TB'!$A:$A,B323,'[10]TUNZ Extracted TB'!$C:$C,C323)</f>
        <v>#VALUE!</v>
      </c>
      <c r="P323" s="4" t="e">
        <f>SUMIFS('[11]TUNZ Extracted TB'!$G:$G,'[11]TUNZ Extracted TB'!$A:$A,B323,'[11]TUNZ Extracted TB'!$C:$C,C323)</f>
        <v>#VALUE!</v>
      </c>
      <c r="Q323" s="4" t="e">
        <f>SUMIFS('[12]TUNZ Extracted TB'!$G:$G,'[12]TUNZ Extracted TB'!$A:$A,B323,'[12]TUNZ Extracted TB'!$C:$C,C323)</f>
        <v>#VALUE!</v>
      </c>
      <c r="R323" s="4" t="e">
        <f t="shared" si="5"/>
        <v>#VALUE!</v>
      </c>
    </row>
    <row r="324" spans="1:18" x14ac:dyDescent="0.25">
      <c r="A324" t="s">
        <v>81</v>
      </c>
      <c r="B324">
        <v>7332</v>
      </c>
      <c r="C324">
        <v>120</v>
      </c>
      <c r="D324" t="s">
        <v>14</v>
      </c>
      <c r="E324" t="s">
        <v>76</v>
      </c>
      <c r="F324" s="4" t="e">
        <f>SUMIFS('[1]TUNZ Extracted TB'!$G:$G,'[1]TUNZ Extracted TB'!$A:$A,B324,'[1]TUNZ Extracted TB'!$C:$C,C324)</f>
        <v>#VALUE!</v>
      </c>
      <c r="G324" s="4" t="e">
        <f>SUMIFS('[2]TUNZ Extracted TB'!$G:$G,'[2]TUNZ Extracted TB'!$A:$A,B324,'[2]TUNZ Extracted TB'!$C:$C,C324)</f>
        <v>#VALUE!</v>
      </c>
      <c r="H324" s="4" t="e">
        <f>SUMIFS('[3]TUNZ Extracted TB'!$G:$G,'[3]TUNZ Extracted TB'!$A:$A,B324,'[3]TUNZ Extracted TB'!$C:$C,C324)</f>
        <v>#VALUE!</v>
      </c>
      <c r="I324" s="4" t="e">
        <f>SUMIFS('[4]TUNZ Extracted TB'!$G:$G,'[4]TUNZ Extracted TB'!$A:$A,B324,'[4]TUNZ Extracted TB'!$C:$C,C324)</f>
        <v>#VALUE!</v>
      </c>
      <c r="J324" s="4" t="e">
        <f>SUMIFS('[5]TUNZ Extracted TB'!$G:$G,'[5]TUNZ Extracted TB'!$A:$A,B324,'[5]TUNZ Extracted TB'!$C:$C,C324)</f>
        <v>#VALUE!</v>
      </c>
      <c r="K324" s="4" t="e">
        <f>SUMIFS('[6]TUNZ Extracted TB'!$G:$G,'[6]TUNZ Extracted TB'!$A:$A,B324,'[6]TUNZ Extracted TB'!$C:$C,C324)</f>
        <v>#VALUE!</v>
      </c>
      <c r="L324" s="4" t="e">
        <f>SUMIFS('[7]TUNZ Extracted TB'!$G:$G,'[7]TUNZ Extracted TB'!$A:$A,B324,'[7]TUNZ Extracted TB'!$C:$C,C324)</f>
        <v>#VALUE!</v>
      </c>
      <c r="M324" s="4" t="e">
        <f>SUMIFS('[8]TUNZ Extracted TB'!$G:$G,'[8]TUNZ Extracted TB'!$A:$A,B324,'[8]TUNZ Extracted TB'!$C:$C,C324)</f>
        <v>#VALUE!</v>
      </c>
      <c r="N324" s="4" t="e">
        <f>SUMIFS('[9]TUNZ Extracted TB'!$G:$G,'[9]TUNZ Extracted TB'!$A:$A,B324,'[9]TUNZ Extracted TB'!$C:$C,C324)</f>
        <v>#VALUE!</v>
      </c>
      <c r="O324" s="4" t="e">
        <f>SUMIFS('[10]TUNZ Extracted TB'!$G:$G,'[10]TUNZ Extracted TB'!$A:$A,B324,'[10]TUNZ Extracted TB'!$C:$C,C324)</f>
        <v>#VALUE!</v>
      </c>
      <c r="P324" s="4" t="e">
        <f>SUMIFS('[11]TUNZ Extracted TB'!$G:$G,'[11]TUNZ Extracted TB'!$A:$A,B324,'[11]TUNZ Extracted TB'!$C:$C,C324)</f>
        <v>#VALUE!</v>
      </c>
      <c r="Q324" s="4" t="e">
        <f>SUMIFS('[12]TUNZ Extracted TB'!$G:$G,'[12]TUNZ Extracted TB'!$A:$A,B324,'[12]TUNZ Extracted TB'!$C:$C,C324)</f>
        <v>#VALUE!</v>
      </c>
      <c r="R324" s="4" t="e">
        <f t="shared" si="5"/>
        <v>#VALUE!</v>
      </c>
    </row>
    <row r="325" spans="1:18" x14ac:dyDescent="0.25">
      <c r="A325" t="s">
        <v>81</v>
      </c>
      <c r="B325">
        <v>7332</v>
      </c>
      <c r="C325">
        <v>121</v>
      </c>
      <c r="D325" t="s">
        <v>14</v>
      </c>
      <c r="E325" t="s">
        <v>76</v>
      </c>
      <c r="F325" s="4" t="e">
        <f>SUMIFS('[1]TUNZ Extracted TB'!$G:$G,'[1]TUNZ Extracted TB'!$A:$A,B325,'[1]TUNZ Extracted TB'!$C:$C,C325)</f>
        <v>#VALUE!</v>
      </c>
      <c r="G325" s="4" t="e">
        <f>SUMIFS('[2]TUNZ Extracted TB'!$G:$G,'[2]TUNZ Extracted TB'!$A:$A,B325,'[2]TUNZ Extracted TB'!$C:$C,C325)</f>
        <v>#VALUE!</v>
      </c>
      <c r="H325" s="4" t="e">
        <f>SUMIFS('[3]TUNZ Extracted TB'!$G:$G,'[3]TUNZ Extracted TB'!$A:$A,B325,'[3]TUNZ Extracted TB'!$C:$C,C325)</f>
        <v>#VALUE!</v>
      </c>
      <c r="I325" s="4" t="e">
        <f>SUMIFS('[4]TUNZ Extracted TB'!$G:$G,'[4]TUNZ Extracted TB'!$A:$A,B325,'[4]TUNZ Extracted TB'!$C:$C,C325)</f>
        <v>#VALUE!</v>
      </c>
      <c r="J325" s="4" t="e">
        <f>SUMIFS('[5]TUNZ Extracted TB'!$G:$G,'[5]TUNZ Extracted TB'!$A:$A,B325,'[5]TUNZ Extracted TB'!$C:$C,C325)</f>
        <v>#VALUE!</v>
      </c>
      <c r="K325" s="4" t="e">
        <f>SUMIFS('[6]TUNZ Extracted TB'!$G:$G,'[6]TUNZ Extracted TB'!$A:$A,B325,'[6]TUNZ Extracted TB'!$C:$C,C325)</f>
        <v>#VALUE!</v>
      </c>
      <c r="L325" s="4" t="e">
        <f>SUMIFS('[7]TUNZ Extracted TB'!$G:$G,'[7]TUNZ Extracted TB'!$A:$A,B325,'[7]TUNZ Extracted TB'!$C:$C,C325)</f>
        <v>#VALUE!</v>
      </c>
      <c r="M325" s="4" t="e">
        <f>SUMIFS('[8]TUNZ Extracted TB'!$G:$G,'[8]TUNZ Extracted TB'!$A:$A,B325,'[8]TUNZ Extracted TB'!$C:$C,C325)</f>
        <v>#VALUE!</v>
      </c>
      <c r="N325" s="4" t="e">
        <f>SUMIFS('[9]TUNZ Extracted TB'!$G:$G,'[9]TUNZ Extracted TB'!$A:$A,B325,'[9]TUNZ Extracted TB'!$C:$C,C325)</f>
        <v>#VALUE!</v>
      </c>
      <c r="O325" s="4" t="e">
        <f>SUMIFS('[10]TUNZ Extracted TB'!$G:$G,'[10]TUNZ Extracted TB'!$A:$A,B325,'[10]TUNZ Extracted TB'!$C:$C,C325)</f>
        <v>#VALUE!</v>
      </c>
      <c r="P325" s="4" t="e">
        <f>SUMIFS('[11]TUNZ Extracted TB'!$G:$G,'[11]TUNZ Extracted TB'!$A:$A,B325,'[11]TUNZ Extracted TB'!$C:$C,C325)</f>
        <v>#VALUE!</v>
      </c>
      <c r="Q325" s="4" t="e">
        <f>SUMIFS('[12]TUNZ Extracted TB'!$G:$G,'[12]TUNZ Extracted TB'!$A:$A,B325,'[12]TUNZ Extracted TB'!$C:$C,C325)</f>
        <v>#VALUE!</v>
      </c>
      <c r="R325" s="4" t="e">
        <f t="shared" si="5"/>
        <v>#VALUE!</v>
      </c>
    </row>
    <row r="326" spans="1:18" x14ac:dyDescent="0.25">
      <c r="A326" t="s">
        <v>81</v>
      </c>
      <c r="B326">
        <v>7332</v>
      </c>
      <c r="C326">
        <v>122</v>
      </c>
      <c r="D326" t="s">
        <v>16</v>
      </c>
      <c r="E326" t="s">
        <v>35</v>
      </c>
      <c r="F326" s="4" t="e">
        <f>SUMIFS('[1]TUNZ Extracted TB'!$G:$G,'[1]TUNZ Extracted TB'!$A:$A,B326,'[1]TUNZ Extracted TB'!$C:$C,C326)</f>
        <v>#VALUE!</v>
      </c>
      <c r="G326" s="4" t="e">
        <f>SUMIFS('[2]TUNZ Extracted TB'!$G:$G,'[2]TUNZ Extracted TB'!$A:$A,B326,'[2]TUNZ Extracted TB'!$C:$C,C326)</f>
        <v>#VALUE!</v>
      </c>
      <c r="H326" s="4" t="e">
        <f>SUMIFS('[3]TUNZ Extracted TB'!$G:$G,'[3]TUNZ Extracted TB'!$A:$A,B326,'[3]TUNZ Extracted TB'!$C:$C,C326)</f>
        <v>#VALUE!</v>
      </c>
      <c r="I326" s="4" t="e">
        <f>SUMIFS('[4]TUNZ Extracted TB'!$G:$G,'[4]TUNZ Extracted TB'!$A:$A,B326,'[4]TUNZ Extracted TB'!$C:$C,C326)</f>
        <v>#VALUE!</v>
      </c>
      <c r="J326" s="4" t="e">
        <f>SUMIFS('[5]TUNZ Extracted TB'!$G:$G,'[5]TUNZ Extracted TB'!$A:$A,B326,'[5]TUNZ Extracted TB'!$C:$C,C326)</f>
        <v>#VALUE!</v>
      </c>
      <c r="K326" s="4" t="e">
        <f>SUMIFS('[6]TUNZ Extracted TB'!$G:$G,'[6]TUNZ Extracted TB'!$A:$A,B326,'[6]TUNZ Extracted TB'!$C:$C,C326)</f>
        <v>#VALUE!</v>
      </c>
      <c r="L326" s="4" t="e">
        <f>SUMIFS('[7]TUNZ Extracted TB'!$G:$G,'[7]TUNZ Extracted TB'!$A:$A,B326,'[7]TUNZ Extracted TB'!$C:$C,C326)</f>
        <v>#VALUE!</v>
      </c>
      <c r="M326" s="4" t="e">
        <f>SUMIFS('[8]TUNZ Extracted TB'!$G:$G,'[8]TUNZ Extracted TB'!$A:$A,B326,'[8]TUNZ Extracted TB'!$C:$C,C326)</f>
        <v>#VALUE!</v>
      </c>
      <c r="N326" s="4" t="e">
        <f>SUMIFS('[9]TUNZ Extracted TB'!$G:$G,'[9]TUNZ Extracted TB'!$A:$A,B326,'[9]TUNZ Extracted TB'!$C:$C,C326)</f>
        <v>#VALUE!</v>
      </c>
      <c r="O326" s="4" t="e">
        <f>SUMIFS('[10]TUNZ Extracted TB'!$G:$G,'[10]TUNZ Extracted TB'!$A:$A,B326,'[10]TUNZ Extracted TB'!$C:$C,C326)</f>
        <v>#VALUE!</v>
      </c>
      <c r="P326" s="4" t="e">
        <f>SUMIFS('[11]TUNZ Extracted TB'!$G:$G,'[11]TUNZ Extracted TB'!$A:$A,B326,'[11]TUNZ Extracted TB'!$C:$C,C326)</f>
        <v>#VALUE!</v>
      </c>
      <c r="Q326" s="4" t="e">
        <f>SUMIFS('[12]TUNZ Extracted TB'!$G:$G,'[12]TUNZ Extracted TB'!$A:$A,B326,'[12]TUNZ Extracted TB'!$C:$C,C326)</f>
        <v>#VALUE!</v>
      </c>
      <c r="R326" s="4" t="e">
        <f t="shared" ref="R326:R389" si="6">SUM(F326:Q326)</f>
        <v>#VALUE!</v>
      </c>
    </row>
    <row r="327" spans="1:18" x14ac:dyDescent="0.25">
      <c r="A327" t="s">
        <v>81</v>
      </c>
      <c r="B327">
        <v>7332</v>
      </c>
      <c r="C327">
        <v>130</v>
      </c>
      <c r="D327" t="s">
        <v>18</v>
      </c>
      <c r="E327" t="s">
        <v>40</v>
      </c>
      <c r="F327" s="4" t="e">
        <f>SUMIFS('[1]TUNZ Extracted TB'!$G:$G,'[1]TUNZ Extracted TB'!$A:$A,B327,'[1]TUNZ Extracted TB'!$C:$C,C327)</f>
        <v>#VALUE!</v>
      </c>
      <c r="G327" s="4" t="e">
        <f>SUMIFS('[2]TUNZ Extracted TB'!$G:$G,'[2]TUNZ Extracted TB'!$A:$A,B327,'[2]TUNZ Extracted TB'!$C:$C,C327)</f>
        <v>#VALUE!</v>
      </c>
      <c r="H327" s="4" t="e">
        <f>SUMIFS('[3]TUNZ Extracted TB'!$G:$G,'[3]TUNZ Extracted TB'!$A:$A,B327,'[3]TUNZ Extracted TB'!$C:$C,C327)</f>
        <v>#VALUE!</v>
      </c>
      <c r="I327" s="4" t="e">
        <f>SUMIFS('[4]TUNZ Extracted TB'!$G:$G,'[4]TUNZ Extracted TB'!$A:$A,B327,'[4]TUNZ Extracted TB'!$C:$C,C327)</f>
        <v>#VALUE!</v>
      </c>
      <c r="J327" s="4" t="e">
        <f>SUMIFS('[5]TUNZ Extracted TB'!$G:$G,'[5]TUNZ Extracted TB'!$A:$A,B327,'[5]TUNZ Extracted TB'!$C:$C,C327)</f>
        <v>#VALUE!</v>
      </c>
      <c r="K327" s="4" t="e">
        <f>SUMIFS('[6]TUNZ Extracted TB'!$G:$G,'[6]TUNZ Extracted TB'!$A:$A,B327,'[6]TUNZ Extracted TB'!$C:$C,C327)</f>
        <v>#VALUE!</v>
      </c>
      <c r="L327" s="4" t="e">
        <f>SUMIFS('[7]TUNZ Extracted TB'!$G:$G,'[7]TUNZ Extracted TB'!$A:$A,B327,'[7]TUNZ Extracted TB'!$C:$C,C327)</f>
        <v>#VALUE!</v>
      </c>
      <c r="M327" s="4" t="e">
        <f>SUMIFS('[8]TUNZ Extracted TB'!$G:$G,'[8]TUNZ Extracted TB'!$A:$A,B327,'[8]TUNZ Extracted TB'!$C:$C,C327)</f>
        <v>#VALUE!</v>
      </c>
      <c r="N327" s="4" t="e">
        <f>SUMIFS('[9]TUNZ Extracted TB'!$G:$G,'[9]TUNZ Extracted TB'!$A:$A,B327,'[9]TUNZ Extracted TB'!$C:$C,C327)</f>
        <v>#VALUE!</v>
      </c>
      <c r="O327" s="4" t="e">
        <f>SUMIFS('[10]TUNZ Extracted TB'!$G:$G,'[10]TUNZ Extracted TB'!$A:$A,B327,'[10]TUNZ Extracted TB'!$C:$C,C327)</f>
        <v>#VALUE!</v>
      </c>
      <c r="P327" s="4" t="e">
        <f>SUMIFS('[11]TUNZ Extracted TB'!$G:$G,'[11]TUNZ Extracted TB'!$A:$A,B327,'[11]TUNZ Extracted TB'!$C:$C,C327)</f>
        <v>#VALUE!</v>
      </c>
      <c r="Q327" s="4" t="e">
        <f>SUMIFS('[12]TUNZ Extracted TB'!$G:$G,'[12]TUNZ Extracted TB'!$A:$A,B327,'[12]TUNZ Extracted TB'!$C:$C,C327)</f>
        <v>#VALUE!</v>
      </c>
      <c r="R327" s="4" t="e">
        <f t="shared" si="6"/>
        <v>#VALUE!</v>
      </c>
    </row>
    <row r="328" spans="1:18" x14ac:dyDescent="0.25">
      <c r="A328" t="s">
        <v>81</v>
      </c>
      <c r="B328">
        <v>7332</v>
      </c>
      <c r="C328">
        <v>140</v>
      </c>
      <c r="D328" t="s">
        <v>20</v>
      </c>
      <c r="E328" t="s">
        <v>41</v>
      </c>
      <c r="F328" s="4" t="e">
        <f>SUMIFS('[1]TUNZ Extracted TB'!$G:$G,'[1]TUNZ Extracted TB'!$A:$A,B328,'[1]TUNZ Extracted TB'!$C:$C,C328)</f>
        <v>#VALUE!</v>
      </c>
      <c r="G328" s="4" t="e">
        <f>SUMIFS('[2]TUNZ Extracted TB'!$G:$G,'[2]TUNZ Extracted TB'!$A:$A,B328,'[2]TUNZ Extracted TB'!$C:$C,C328)</f>
        <v>#VALUE!</v>
      </c>
      <c r="H328" s="4" t="e">
        <f>SUMIFS('[3]TUNZ Extracted TB'!$G:$G,'[3]TUNZ Extracted TB'!$A:$A,B328,'[3]TUNZ Extracted TB'!$C:$C,C328)</f>
        <v>#VALUE!</v>
      </c>
      <c r="I328" s="4" t="e">
        <f>SUMIFS('[4]TUNZ Extracted TB'!$G:$G,'[4]TUNZ Extracted TB'!$A:$A,B328,'[4]TUNZ Extracted TB'!$C:$C,C328)</f>
        <v>#VALUE!</v>
      </c>
      <c r="J328" s="4" t="e">
        <f>SUMIFS('[5]TUNZ Extracted TB'!$G:$G,'[5]TUNZ Extracted TB'!$A:$A,B328,'[5]TUNZ Extracted TB'!$C:$C,C328)</f>
        <v>#VALUE!</v>
      </c>
      <c r="K328" s="4" t="e">
        <f>SUMIFS('[6]TUNZ Extracted TB'!$G:$G,'[6]TUNZ Extracted TB'!$A:$A,B328,'[6]TUNZ Extracted TB'!$C:$C,C328)</f>
        <v>#VALUE!</v>
      </c>
      <c r="L328" s="4" t="e">
        <f>SUMIFS('[7]TUNZ Extracted TB'!$G:$G,'[7]TUNZ Extracted TB'!$A:$A,B328,'[7]TUNZ Extracted TB'!$C:$C,C328)</f>
        <v>#VALUE!</v>
      </c>
      <c r="M328" s="4" t="e">
        <f>SUMIFS('[8]TUNZ Extracted TB'!$G:$G,'[8]TUNZ Extracted TB'!$A:$A,B328,'[8]TUNZ Extracted TB'!$C:$C,C328)</f>
        <v>#VALUE!</v>
      </c>
      <c r="N328" s="4" t="e">
        <f>SUMIFS('[9]TUNZ Extracted TB'!$G:$G,'[9]TUNZ Extracted TB'!$A:$A,B328,'[9]TUNZ Extracted TB'!$C:$C,C328)</f>
        <v>#VALUE!</v>
      </c>
      <c r="O328" s="4" t="e">
        <f>SUMIFS('[10]TUNZ Extracted TB'!$G:$G,'[10]TUNZ Extracted TB'!$A:$A,B328,'[10]TUNZ Extracted TB'!$C:$C,C328)</f>
        <v>#VALUE!</v>
      </c>
      <c r="P328" s="4" t="e">
        <f>SUMIFS('[11]TUNZ Extracted TB'!$G:$G,'[11]TUNZ Extracted TB'!$A:$A,B328,'[11]TUNZ Extracted TB'!$C:$C,C328)</f>
        <v>#VALUE!</v>
      </c>
      <c r="Q328" s="4" t="e">
        <f>SUMIFS('[12]TUNZ Extracted TB'!$G:$G,'[12]TUNZ Extracted TB'!$A:$A,B328,'[12]TUNZ Extracted TB'!$C:$C,C328)</f>
        <v>#VALUE!</v>
      </c>
      <c r="R328" s="4" t="e">
        <f t="shared" si="6"/>
        <v>#VALUE!</v>
      </c>
    </row>
    <row r="329" spans="1:18" x14ac:dyDescent="0.25">
      <c r="A329" t="s">
        <v>81</v>
      </c>
      <c r="B329">
        <v>7332</v>
      </c>
      <c r="C329">
        <v>142</v>
      </c>
      <c r="D329" t="s">
        <v>22</v>
      </c>
      <c r="E329" t="s">
        <v>42</v>
      </c>
      <c r="F329" s="4" t="e">
        <f>SUMIFS('[1]TUNZ Extracted TB'!$G:$G,'[1]TUNZ Extracted TB'!$A:$A,B329,'[1]TUNZ Extracted TB'!$C:$C,C329)</f>
        <v>#VALUE!</v>
      </c>
      <c r="G329" s="4" t="e">
        <f>SUMIFS('[2]TUNZ Extracted TB'!$G:$G,'[2]TUNZ Extracted TB'!$A:$A,B329,'[2]TUNZ Extracted TB'!$C:$C,C329)</f>
        <v>#VALUE!</v>
      </c>
      <c r="H329" s="4" t="e">
        <f>SUMIFS('[3]TUNZ Extracted TB'!$G:$G,'[3]TUNZ Extracted TB'!$A:$A,B329,'[3]TUNZ Extracted TB'!$C:$C,C329)</f>
        <v>#VALUE!</v>
      </c>
      <c r="I329" s="4" t="e">
        <f>SUMIFS('[4]TUNZ Extracted TB'!$G:$G,'[4]TUNZ Extracted TB'!$A:$A,B329,'[4]TUNZ Extracted TB'!$C:$C,C329)</f>
        <v>#VALUE!</v>
      </c>
      <c r="J329" s="4" t="e">
        <f>SUMIFS('[5]TUNZ Extracted TB'!$G:$G,'[5]TUNZ Extracted TB'!$A:$A,B329,'[5]TUNZ Extracted TB'!$C:$C,C329)</f>
        <v>#VALUE!</v>
      </c>
      <c r="K329" s="4" t="e">
        <f>SUMIFS('[6]TUNZ Extracted TB'!$G:$G,'[6]TUNZ Extracted TB'!$A:$A,B329,'[6]TUNZ Extracted TB'!$C:$C,C329)</f>
        <v>#VALUE!</v>
      </c>
      <c r="L329" s="4" t="e">
        <f>SUMIFS('[7]TUNZ Extracted TB'!$G:$G,'[7]TUNZ Extracted TB'!$A:$A,B329,'[7]TUNZ Extracted TB'!$C:$C,C329)</f>
        <v>#VALUE!</v>
      </c>
      <c r="M329" s="4" t="e">
        <f>SUMIFS('[8]TUNZ Extracted TB'!$G:$G,'[8]TUNZ Extracted TB'!$A:$A,B329,'[8]TUNZ Extracted TB'!$C:$C,C329)</f>
        <v>#VALUE!</v>
      </c>
      <c r="N329" s="4" t="e">
        <f>SUMIFS('[9]TUNZ Extracted TB'!$G:$G,'[9]TUNZ Extracted TB'!$A:$A,B329,'[9]TUNZ Extracted TB'!$C:$C,C329)</f>
        <v>#VALUE!</v>
      </c>
      <c r="O329" s="4" t="e">
        <f>SUMIFS('[10]TUNZ Extracted TB'!$G:$G,'[10]TUNZ Extracted TB'!$A:$A,B329,'[10]TUNZ Extracted TB'!$C:$C,C329)</f>
        <v>#VALUE!</v>
      </c>
      <c r="P329" s="4" t="e">
        <f>SUMIFS('[11]TUNZ Extracted TB'!$G:$G,'[11]TUNZ Extracted TB'!$A:$A,B329,'[11]TUNZ Extracted TB'!$C:$C,C329)</f>
        <v>#VALUE!</v>
      </c>
      <c r="Q329" s="4" t="e">
        <f>SUMIFS('[12]TUNZ Extracted TB'!$G:$G,'[12]TUNZ Extracted TB'!$A:$A,B329,'[12]TUNZ Extracted TB'!$C:$C,C329)</f>
        <v>#VALUE!</v>
      </c>
      <c r="R329" s="4" t="e">
        <f t="shared" si="6"/>
        <v>#VALUE!</v>
      </c>
    </row>
    <row r="330" spans="1:18" x14ac:dyDescent="0.25">
      <c r="A330" t="s">
        <v>81</v>
      </c>
      <c r="B330">
        <v>7332</v>
      </c>
      <c r="C330">
        <v>147</v>
      </c>
      <c r="D330" t="s">
        <v>20</v>
      </c>
      <c r="E330" t="s">
        <v>41</v>
      </c>
      <c r="F330" s="4" t="e">
        <f>SUMIFS('[1]TUNZ Extracted TB'!$G:$G,'[1]TUNZ Extracted TB'!$A:$A,B330,'[1]TUNZ Extracted TB'!$C:$C,C330)</f>
        <v>#VALUE!</v>
      </c>
      <c r="G330" s="4" t="e">
        <f>SUMIFS('[2]TUNZ Extracted TB'!$G:$G,'[2]TUNZ Extracted TB'!$A:$A,B330,'[2]TUNZ Extracted TB'!$C:$C,C330)</f>
        <v>#VALUE!</v>
      </c>
      <c r="H330" s="4" t="e">
        <f>SUMIFS('[3]TUNZ Extracted TB'!$G:$G,'[3]TUNZ Extracted TB'!$A:$A,B330,'[3]TUNZ Extracted TB'!$C:$C,C330)</f>
        <v>#VALUE!</v>
      </c>
      <c r="I330" s="4" t="e">
        <f>SUMIFS('[4]TUNZ Extracted TB'!$G:$G,'[4]TUNZ Extracted TB'!$A:$A,B330,'[4]TUNZ Extracted TB'!$C:$C,C330)</f>
        <v>#VALUE!</v>
      </c>
      <c r="J330" s="4" t="e">
        <f>SUMIFS('[5]TUNZ Extracted TB'!$G:$G,'[5]TUNZ Extracted TB'!$A:$A,B330,'[5]TUNZ Extracted TB'!$C:$C,C330)</f>
        <v>#VALUE!</v>
      </c>
      <c r="K330" s="4" t="e">
        <f>SUMIFS('[6]TUNZ Extracted TB'!$G:$G,'[6]TUNZ Extracted TB'!$A:$A,B330,'[6]TUNZ Extracted TB'!$C:$C,C330)</f>
        <v>#VALUE!</v>
      </c>
      <c r="L330" s="4" t="e">
        <f>SUMIFS('[7]TUNZ Extracted TB'!$G:$G,'[7]TUNZ Extracted TB'!$A:$A,B330,'[7]TUNZ Extracted TB'!$C:$C,C330)</f>
        <v>#VALUE!</v>
      </c>
      <c r="M330" s="4" t="e">
        <f>SUMIFS('[8]TUNZ Extracted TB'!$G:$G,'[8]TUNZ Extracted TB'!$A:$A,B330,'[8]TUNZ Extracted TB'!$C:$C,C330)</f>
        <v>#VALUE!</v>
      </c>
      <c r="N330" s="4" t="e">
        <f>SUMIFS('[9]TUNZ Extracted TB'!$G:$G,'[9]TUNZ Extracted TB'!$A:$A,B330,'[9]TUNZ Extracted TB'!$C:$C,C330)</f>
        <v>#VALUE!</v>
      </c>
      <c r="O330" s="4" t="e">
        <f>SUMIFS('[10]TUNZ Extracted TB'!$G:$G,'[10]TUNZ Extracted TB'!$A:$A,B330,'[10]TUNZ Extracted TB'!$C:$C,C330)</f>
        <v>#VALUE!</v>
      </c>
      <c r="P330" s="4" t="e">
        <f>SUMIFS('[11]TUNZ Extracted TB'!$G:$G,'[11]TUNZ Extracted TB'!$A:$A,B330,'[11]TUNZ Extracted TB'!$C:$C,C330)</f>
        <v>#VALUE!</v>
      </c>
      <c r="Q330" s="4" t="e">
        <f>SUMIFS('[12]TUNZ Extracted TB'!$G:$G,'[12]TUNZ Extracted TB'!$A:$A,B330,'[12]TUNZ Extracted TB'!$C:$C,C330)</f>
        <v>#VALUE!</v>
      </c>
      <c r="R330" s="4" t="e">
        <f t="shared" si="6"/>
        <v>#VALUE!</v>
      </c>
    </row>
    <row r="331" spans="1:18" x14ac:dyDescent="0.25">
      <c r="A331" t="s">
        <v>81</v>
      </c>
      <c r="B331">
        <v>7332</v>
      </c>
      <c r="C331">
        <v>150</v>
      </c>
      <c r="D331" t="s">
        <v>24</v>
      </c>
      <c r="E331" t="s">
        <v>72</v>
      </c>
      <c r="F331" s="4" t="e">
        <f>SUMIFS('[1]TUNZ Extracted TB'!$G:$G,'[1]TUNZ Extracted TB'!$A:$A,B331,'[1]TUNZ Extracted TB'!$C:$C,C331)</f>
        <v>#VALUE!</v>
      </c>
      <c r="G331" s="4" t="e">
        <f>SUMIFS('[2]TUNZ Extracted TB'!$G:$G,'[2]TUNZ Extracted TB'!$A:$A,B331,'[2]TUNZ Extracted TB'!$C:$C,C331)</f>
        <v>#VALUE!</v>
      </c>
      <c r="H331" s="4" t="e">
        <f>SUMIFS('[3]TUNZ Extracted TB'!$G:$G,'[3]TUNZ Extracted TB'!$A:$A,B331,'[3]TUNZ Extracted TB'!$C:$C,C331)</f>
        <v>#VALUE!</v>
      </c>
      <c r="I331" s="4" t="e">
        <f>SUMIFS('[4]TUNZ Extracted TB'!$G:$G,'[4]TUNZ Extracted TB'!$A:$A,B331,'[4]TUNZ Extracted TB'!$C:$C,C331)</f>
        <v>#VALUE!</v>
      </c>
      <c r="J331" s="4" t="e">
        <f>SUMIFS('[5]TUNZ Extracted TB'!$G:$G,'[5]TUNZ Extracted TB'!$A:$A,B331,'[5]TUNZ Extracted TB'!$C:$C,C331)</f>
        <v>#VALUE!</v>
      </c>
      <c r="K331" s="4" t="e">
        <f>SUMIFS('[6]TUNZ Extracted TB'!$G:$G,'[6]TUNZ Extracted TB'!$A:$A,B331,'[6]TUNZ Extracted TB'!$C:$C,C331)</f>
        <v>#VALUE!</v>
      </c>
      <c r="L331" s="4" t="e">
        <f>SUMIFS('[7]TUNZ Extracted TB'!$G:$G,'[7]TUNZ Extracted TB'!$A:$A,B331,'[7]TUNZ Extracted TB'!$C:$C,C331)</f>
        <v>#VALUE!</v>
      </c>
      <c r="M331" s="4" t="e">
        <f>SUMIFS('[8]TUNZ Extracted TB'!$G:$G,'[8]TUNZ Extracted TB'!$A:$A,B331,'[8]TUNZ Extracted TB'!$C:$C,C331)</f>
        <v>#VALUE!</v>
      </c>
      <c r="N331" s="4" t="e">
        <f>SUMIFS('[9]TUNZ Extracted TB'!$G:$G,'[9]TUNZ Extracted TB'!$A:$A,B331,'[9]TUNZ Extracted TB'!$C:$C,C331)</f>
        <v>#VALUE!</v>
      </c>
      <c r="O331" s="4" t="e">
        <f>SUMIFS('[10]TUNZ Extracted TB'!$G:$G,'[10]TUNZ Extracted TB'!$A:$A,B331,'[10]TUNZ Extracted TB'!$C:$C,C331)</f>
        <v>#VALUE!</v>
      </c>
      <c r="P331" s="4" t="e">
        <f>SUMIFS('[11]TUNZ Extracted TB'!$G:$G,'[11]TUNZ Extracted TB'!$A:$A,B331,'[11]TUNZ Extracted TB'!$C:$C,C331)</f>
        <v>#VALUE!</v>
      </c>
      <c r="Q331" s="4" t="e">
        <f>SUMIFS('[12]TUNZ Extracted TB'!$G:$G,'[12]TUNZ Extracted TB'!$A:$A,B331,'[12]TUNZ Extracted TB'!$C:$C,C331)</f>
        <v>#VALUE!</v>
      </c>
      <c r="R331" s="4" t="e">
        <f t="shared" si="6"/>
        <v>#VALUE!</v>
      </c>
    </row>
    <row r="332" spans="1:18" x14ac:dyDescent="0.25">
      <c r="A332" t="s">
        <v>81</v>
      </c>
      <c r="B332">
        <v>7332</v>
      </c>
      <c r="C332">
        <v>160</v>
      </c>
      <c r="D332" t="s">
        <v>26</v>
      </c>
      <c r="E332" t="s">
        <v>49</v>
      </c>
      <c r="F332" s="4" t="e">
        <f>SUMIFS('[1]TUNZ Extracted TB'!$G:$G,'[1]TUNZ Extracted TB'!$A:$A,B332,'[1]TUNZ Extracted TB'!$C:$C,C332)</f>
        <v>#VALUE!</v>
      </c>
      <c r="G332" s="4" t="e">
        <f>SUMIFS('[2]TUNZ Extracted TB'!$G:$G,'[2]TUNZ Extracted TB'!$A:$A,B332,'[2]TUNZ Extracted TB'!$C:$C,C332)</f>
        <v>#VALUE!</v>
      </c>
      <c r="H332" s="4" t="e">
        <f>SUMIFS('[3]TUNZ Extracted TB'!$G:$G,'[3]TUNZ Extracted TB'!$A:$A,B332,'[3]TUNZ Extracted TB'!$C:$C,C332)</f>
        <v>#VALUE!</v>
      </c>
      <c r="I332" s="4" t="e">
        <f>SUMIFS('[4]TUNZ Extracted TB'!$G:$G,'[4]TUNZ Extracted TB'!$A:$A,B332,'[4]TUNZ Extracted TB'!$C:$C,C332)</f>
        <v>#VALUE!</v>
      </c>
      <c r="J332" s="4" t="e">
        <f>SUMIFS('[5]TUNZ Extracted TB'!$G:$G,'[5]TUNZ Extracted TB'!$A:$A,B332,'[5]TUNZ Extracted TB'!$C:$C,C332)</f>
        <v>#VALUE!</v>
      </c>
      <c r="K332" s="4" t="e">
        <f>SUMIFS('[6]TUNZ Extracted TB'!$G:$G,'[6]TUNZ Extracted TB'!$A:$A,B332,'[6]TUNZ Extracted TB'!$C:$C,C332)</f>
        <v>#VALUE!</v>
      </c>
      <c r="L332" s="4" t="e">
        <f>SUMIFS('[7]TUNZ Extracted TB'!$G:$G,'[7]TUNZ Extracted TB'!$A:$A,B332,'[7]TUNZ Extracted TB'!$C:$C,C332)</f>
        <v>#VALUE!</v>
      </c>
      <c r="M332" s="4" t="e">
        <f>SUMIFS('[8]TUNZ Extracted TB'!$G:$G,'[8]TUNZ Extracted TB'!$A:$A,B332,'[8]TUNZ Extracted TB'!$C:$C,C332)</f>
        <v>#VALUE!</v>
      </c>
      <c r="N332" s="4" t="e">
        <f>SUMIFS('[9]TUNZ Extracted TB'!$G:$G,'[9]TUNZ Extracted TB'!$A:$A,B332,'[9]TUNZ Extracted TB'!$C:$C,C332)</f>
        <v>#VALUE!</v>
      </c>
      <c r="O332" s="4" t="e">
        <f>SUMIFS('[10]TUNZ Extracted TB'!$G:$G,'[10]TUNZ Extracted TB'!$A:$A,B332,'[10]TUNZ Extracted TB'!$C:$C,C332)</f>
        <v>#VALUE!</v>
      </c>
      <c r="P332" s="4" t="e">
        <f>SUMIFS('[11]TUNZ Extracted TB'!$G:$G,'[11]TUNZ Extracted TB'!$A:$A,B332,'[11]TUNZ Extracted TB'!$C:$C,C332)</f>
        <v>#VALUE!</v>
      </c>
      <c r="Q332" s="4" t="e">
        <f>SUMIFS('[12]TUNZ Extracted TB'!$G:$G,'[12]TUNZ Extracted TB'!$A:$A,B332,'[12]TUNZ Extracted TB'!$C:$C,C332)</f>
        <v>#VALUE!</v>
      </c>
      <c r="R332" s="4" t="e">
        <f t="shared" si="6"/>
        <v>#VALUE!</v>
      </c>
    </row>
    <row r="333" spans="1:18" x14ac:dyDescent="0.25">
      <c r="A333" t="s">
        <v>81</v>
      </c>
      <c r="B333">
        <v>7332</v>
      </c>
      <c r="C333">
        <v>190</v>
      </c>
      <c r="D333" t="s">
        <v>58</v>
      </c>
      <c r="E333" t="s">
        <v>64</v>
      </c>
      <c r="F333" s="4" t="e">
        <f>SUMIFS('[1]TUNZ Extracted TB'!$G:$G,'[1]TUNZ Extracted TB'!$A:$A,B333,'[1]TUNZ Extracted TB'!$C:$C,C333)</f>
        <v>#VALUE!</v>
      </c>
      <c r="G333" s="4" t="e">
        <f>SUMIFS('[2]TUNZ Extracted TB'!$G:$G,'[2]TUNZ Extracted TB'!$A:$A,B333,'[2]TUNZ Extracted TB'!$C:$C,C333)</f>
        <v>#VALUE!</v>
      </c>
      <c r="H333" s="4" t="e">
        <f>SUMIFS('[3]TUNZ Extracted TB'!$G:$G,'[3]TUNZ Extracted TB'!$A:$A,B333,'[3]TUNZ Extracted TB'!$C:$C,C333)</f>
        <v>#VALUE!</v>
      </c>
      <c r="I333" s="4" t="e">
        <f>SUMIFS('[4]TUNZ Extracted TB'!$G:$G,'[4]TUNZ Extracted TB'!$A:$A,B333,'[4]TUNZ Extracted TB'!$C:$C,C333)</f>
        <v>#VALUE!</v>
      </c>
      <c r="J333" s="4" t="e">
        <f>SUMIFS('[5]TUNZ Extracted TB'!$G:$G,'[5]TUNZ Extracted TB'!$A:$A,B333,'[5]TUNZ Extracted TB'!$C:$C,C333)</f>
        <v>#VALUE!</v>
      </c>
      <c r="K333" s="4" t="e">
        <f>SUMIFS('[6]TUNZ Extracted TB'!$G:$G,'[6]TUNZ Extracted TB'!$A:$A,B333,'[6]TUNZ Extracted TB'!$C:$C,C333)</f>
        <v>#VALUE!</v>
      </c>
      <c r="L333" s="4" t="e">
        <f>SUMIFS('[7]TUNZ Extracted TB'!$G:$G,'[7]TUNZ Extracted TB'!$A:$A,B333,'[7]TUNZ Extracted TB'!$C:$C,C333)</f>
        <v>#VALUE!</v>
      </c>
      <c r="M333" s="4" t="e">
        <f>SUMIFS('[8]TUNZ Extracted TB'!$G:$G,'[8]TUNZ Extracted TB'!$A:$A,B333,'[8]TUNZ Extracted TB'!$C:$C,C333)</f>
        <v>#VALUE!</v>
      </c>
      <c r="N333" s="4" t="e">
        <f>SUMIFS('[9]TUNZ Extracted TB'!$G:$G,'[9]TUNZ Extracted TB'!$A:$A,B333,'[9]TUNZ Extracted TB'!$C:$C,C333)</f>
        <v>#VALUE!</v>
      </c>
      <c r="O333" s="4" t="e">
        <f>SUMIFS('[10]TUNZ Extracted TB'!$G:$G,'[10]TUNZ Extracted TB'!$A:$A,B333,'[10]TUNZ Extracted TB'!$C:$C,C333)</f>
        <v>#VALUE!</v>
      </c>
      <c r="P333" s="4" t="e">
        <f>SUMIFS('[11]TUNZ Extracted TB'!$G:$G,'[11]TUNZ Extracted TB'!$A:$A,B333,'[11]TUNZ Extracted TB'!$C:$C,C333)</f>
        <v>#VALUE!</v>
      </c>
      <c r="Q333" s="4" t="e">
        <f>SUMIFS('[12]TUNZ Extracted TB'!$G:$G,'[12]TUNZ Extracted TB'!$A:$A,B333,'[12]TUNZ Extracted TB'!$C:$C,C333)</f>
        <v>#VALUE!</v>
      </c>
      <c r="R333" s="4" t="e">
        <f t="shared" si="6"/>
        <v>#VALUE!</v>
      </c>
    </row>
    <row r="334" spans="1:18" x14ac:dyDescent="0.25">
      <c r="A334" t="s">
        <v>81</v>
      </c>
      <c r="B334">
        <v>7332</v>
      </c>
      <c r="C334">
        <v>210</v>
      </c>
      <c r="D334" t="s">
        <v>10</v>
      </c>
      <c r="E334" t="s">
        <v>82</v>
      </c>
      <c r="F334" s="4" t="e">
        <f>SUMIFS('[1]TUNZ Extracted TB'!$G:$G,'[1]TUNZ Extracted TB'!$A:$A,B334,'[1]TUNZ Extracted TB'!$C:$C,C334)</f>
        <v>#VALUE!</v>
      </c>
      <c r="G334" s="4" t="e">
        <f>SUMIFS('[2]TUNZ Extracted TB'!$G:$G,'[2]TUNZ Extracted TB'!$A:$A,B334,'[2]TUNZ Extracted TB'!$C:$C,C334)</f>
        <v>#VALUE!</v>
      </c>
      <c r="H334" s="4" t="e">
        <f>SUMIFS('[3]TUNZ Extracted TB'!$G:$G,'[3]TUNZ Extracted TB'!$A:$A,B334,'[3]TUNZ Extracted TB'!$C:$C,C334)</f>
        <v>#VALUE!</v>
      </c>
      <c r="I334" s="4" t="e">
        <f>SUMIFS('[4]TUNZ Extracted TB'!$G:$G,'[4]TUNZ Extracted TB'!$A:$A,B334,'[4]TUNZ Extracted TB'!$C:$C,C334)</f>
        <v>#VALUE!</v>
      </c>
      <c r="J334" s="4" t="e">
        <f>SUMIFS('[5]TUNZ Extracted TB'!$G:$G,'[5]TUNZ Extracted TB'!$A:$A,B334,'[5]TUNZ Extracted TB'!$C:$C,C334)</f>
        <v>#VALUE!</v>
      </c>
      <c r="K334" s="4" t="e">
        <f>SUMIFS('[6]TUNZ Extracted TB'!$G:$G,'[6]TUNZ Extracted TB'!$A:$A,B334,'[6]TUNZ Extracted TB'!$C:$C,C334)</f>
        <v>#VALUE!</v>
      </c>
      <c r="L334" s="4" t="e">
        <f>SUMIFS('[7]TUNZ Extracted TB'!$G:$G,'[7]TUNZ Extracted TB'!$A:$A,B334,'[7]TUNZ Extracted TB'!$C:$C,C334)</f>
        <v>#VALUE!</v>
      </c>
      <c r="M334" s="4" t="e">
        <f>SUMIFS('[8]TUNZ Extracted TB'!$G:$G,'[8]TUNZ Extracted TB'!$A:$A,B334,'[8]TUNZ Extracted TB'!$C:$C,C334)</f>
        <v>#VALUE!</v>
      </c>
      <c r="N334" s="4" t="e">
        <f>SUMIFS('[9]TUNZ Extracted TB'!$G:$G,'[9]TUNZ Extracted TB'!$A:$A,B334,'[9]TUNZ Extracted TB'!$C:$C,C334)</f>
        <v>#VALUE!</v>
      </c>
      <c r="O334" s="4" t="e">
        <f>SUMIFS('[10]TUNZ Extracted TB'!$G:$G,'[10]TUNZ Extracted TB'!$A:$A,B334,'[10]TUNZ Extracted TB'!$C:$C,C334)</f>
        <v>#VALUE!</v>
      </c>
      <c r="P334" s="4" t="e">
        <f>SUMIFS('[11]TUNZ Extracted TB'!$G:$G,'[11]TUNZ Extracted TB'!$A:$A,B334,'[11]TUNZ Extracted TB'!$C:$C,C334)</f>
        <v>#VALUE!</v>
      </c>
      <c r="Q334" s="4" t="e">
        <f>SUMIFS('[12]TUNZ Extracted TB'!$G:$G,'[12]TUNZ Extracted TB'!$A:$A,B334,'[12]TUNZ Extracted TB'!$C:$C,C334)</f>
        <v>#VALUE!</v>
      </c>
      <c r="R334" s="4" t="e">
        <f t="shared" si="6"/>
        <v>#VALUE!</v>
      </c>
    </row>
    <row r="335" spans="1:18" x14ac:dyDescent="0.25">
      <c r="A335" t="s">
        <v>81</v>
      </c>
      <c r="B335">
        <v>7332</v>
      </c>
      <c r="C335">
        <v>220</v>
      </c>
      <c r="D335" t="s">
        <v>14</v>
      </c>
      <c r="E335" t="s">
        <v>76</v>
      </c>
      <c r="F335" s="4" t="e">
        <f>SUMIFS('[1]TUNZ Extracted TB'!$G:$G,'[1]TUNZ Extracted TB'!$A:$A,B335,'[1]TUNZ Extracted TB'!$C:$C,C335)</f>
        <v>#VALUE!</v>
      </c>
      <c r="G335" s="4" t="e">
        <f>SUMIFS('[2]TUNZ Extracted TB'!$G:$G,'[2]TUNZ Extracted TB'!$A:$A,B335,'[2]TUNZ Extracted TB'!$C:$C,C335)</f>
        <v>#VALUE!</v>
      </c>
      <c r="H335" s="4" t="e">
        <f>SUMIFS('[3]TUNZ Extracted TB'!$G:$G,'[3]TUNZ Extracted TB'!$A:$A,B335,'[3]TUNZ Extracted TB'!$C:$C,C335)</f>
        <v>#VALUE!</v>
      </c>
      <c r="I335" s="4" t="e">
        <f>SUMIFS('[4]TUNZ Extracted TB'!$G:$G,'[4]TUNZ Extracted TB'!$A:$A,B335,'[4]TUNZ Extracted TB'!$C:$C,C335)</f>
        <v>#VALUE!</v>
      </c>
      <c r="J335" s="4" t="e">
        <f>SUMIFS('[5]TUNZ Extracted TB'!$G:$G,'[5]TUNZ Extracted TB'!$A:$A,B335,'[5]TUNZ Extracted TB'!$C:$C,C335)</f>
        <v>#VALUE!</v>
      </c>
      <c r="K335" s="4" t="e">
        <f>SUMIFS('[6]TUNZ Extracted TB'!$G:$G,'[6]TUNZ Extracted TB'!$A:$A,B335,'[6]TUNZ Extracted TB'!$C:$C,C335)</f>
        <v>#VALUE!</v>
      </c>
      <c r="L335" s="4" t="e">
        <f>SUMIFS('[7]TUNZ Extracted TB'!$G:$G,'[7]TUNZ Extracted TB'!$A:$A,B335,'[7]TUNZ Extracted TB'!$C:$C,C335)</f>
        <v>#VALUE!</v>
      </c>
      <c r="M335" s="4" t="e">
        <f>SUMIFS('[8]TUNZ Extracted TB'!$G:$G,'[8]TUNZ Extracted TB'!$A:$A,B335,'[8]TUNZ Extracted TB'!$C:$C,C335)</f>
        <v>#VALUE!</v>
      </c>
      <c r="N335" s="4" t="e">
        <f>SUMIFS('[9]TUNZ Extracted TB'!$G:$G,'[9]TUNZ Extracted TB'!$A:$A,B335,'[9]TUNZ Extracted TB'!$C:$C,C335)</f>
        <v>#VALUE!</v>
      </c>
      <c r="O335" s="4" t="e">
        <f>SUMIFS('[10]TUNZ Extracted TB'!$G:$G,'[10]TUNZ Extracted TB'!$A:$A,B335,'[10]TUNZ Extracted TB'!$C:$C,C335)</f>
        <v>#VALUE!</v>
      </c>
      <c r="P335" s="4" t="e">
        <f>SUMIFS('[11]TUNZ Extracted TB'!$G:$G,'[11]TUNZ Extracted TB'!$A:$A,B335,'[11]TUNZ Extracted TB'!$C:$C,C335)</f>
        <v>#VALUE!</v>
      </c>
      <c r="Q335" s="4" t="e">
        <f>SUMIFS('[12]TUNZ Extracted TB'!$G:$G,'[12]TUNZ Extracted TB'!$A:$A,B335,'[12]TUNZ Extracted TB'!$C:$C,C335)</f>
        <v>#VALUE!</v>
      </c>
      <c r="R335" s="4" t="e">
        <f t="shared" si="6"/>
        <v>#VALUE!</v>
      </c>
    </row>
    <row r="336" spans="1:18" x14ac:dyDescent="0.25">
      <c r="A336" t="s">
        <v>81</v>
      </c>
      <c r="B336">
        <v>7332</v>
      </c>
      <c r="C336">
        <v>230</v>
      </c>
      <c r="D336" t="s">
        <v>18</v>
      </c>
      <c r="E336" t="s">
        <v>40</v>
      </c>
      <c r="F336" s="4" t="e">
        <f>SUMIFS('[1]TUNZ Extracted TB'!$G:$G,'[1]TUNZ Extracted TB'!$A:$A,B336,'[1]TUNZ Extracted TB'!$C:$C,C336)</f>
        <v>#VALUE!</v>
      </c>
      <c r="G336" s="4" t="e">
        <f>SUMIFS('[2]TUNZ Extracted TB'!$G:$G,'[2]TUNZ Extracted TB'!$A:$A,B336,'[2]TUNZ Extracted TB'!$C:$C,C336)</f>
        <v>#VALUE!</v>
      </c>
      <c r="H336" s="4" t="e">
        <f>SUMIFS('[3]TUNZ Extracted TB'!$G:$G,'[3]TUNZ Extracted TB'!$A:$A,B336,'[3]TUNZ Extracted TB'!$C:$C,C336)</f>
        <v>#VALUE!</v>
      </c>
      <c r="I336" s="4" t="e">
        <f>SUMIFS('[4]TUNZ Extracted TB'!$G:$G,'[4]TUNZ Extracted TB'!$A:$A,B336,'[4]TUNZ Extracted TB'!$C:$C,C336)</f>
        <v>#VALUE!</v>
      </c>
      <c r="J336" s="4" t="e">
        <f>SUMIFS('[5]TUNZ Extracted TB'!$G:$G,'[5]TUNZ Extracted TB'!$A:$A,B336,'[5]TUNZ Extracted TB'!$C:$C,C336)</f>
        <v>#VALUE!</v>
      </c>
      <c r="K336" s="4" t="e">
        <f>SUMIFS('[6]TUNZ Extracted TB'!$G:$G,'[6]TUNZ Extracted TB'!$A:$A,B336,'[6]TUNZ Extracted TB'!$C:$C,C336)</f>
        <v>#VALUE!</v>
      </c>
      <c r="L336" s="4" t="e">
        <f>SUMIFS('[7]TUNZ Extracted TB'!$G:$G,'[7]TUNZ Extracted TB'!$A:$A,B336,'[7]TUNZ Extracted TB'!$C:$C,C336)</f>
        <v>#VALUE!</v>
      </c>
      <c r="M336" s="4" t="e">
        <f>SUMIFS('[8]TUNZ Extracted TB'!$G:$G,'[8]TUNZ Extracted TB'!$A:$A,B336,'[8]TUNZ Extracted TB'!$C:$C,C336)</f>
        <v>#VALUE!</v>
      </c>
      <c r="N336" s="4" t="e">
        <f>SUMIFS('[9]TUNZ Extracted TB'!$G:$G,'[9]TUNZ Extracted TB'!$A:$A,B336,'[9]TUNZ Extracted TB'!$C:$C,C336)</f>
        <v>#VALUE!</v>
      </c>
      <c r="O336" s="4" t="e">
        <f>SUMIFS('[10]TUNZ Extracted TB'!$G:$G,'[10]TUNZ Extracted TB'!$A:$A,B336,'[10]TUNZ Extracted TB'!$C:$C,C336)</f>
        <v>#VALUE!</v>
      </c>
      <c r="P336" s="4" t="e">
        <f>SUMIFS('[11]TUNZ Extracted TB'!$G:$G,'[11]TUNZ Extracted TB'!$A:$A,B336,'[11]TUNZ Extracted TB'!$C:$C,C336)</f>
        <v>#VALUE!</v>
      </c>
      <c r="Q336" s="4" t="e">
        <f>SUMIFS('[12]TUNZ Extracted TB'!$G:$G,'[12]TUNZ Extracted TB'!$A:$A,B336,'[12]TUNZ Extracted TB'!$C:$C,C336)</f>
        <v>#VALUE!</v>
      </c>
      <c r="R336" s="4" t="e">
        <f t="shared" si="6"/>
        <v>#VALUE!</v>
      </c>
    </row>
    <row r="337" spans="1:18" x14ac:dyDescent="0.25">
      <c r="A337" t="s">
        <v>81</v>
      </c>
      <c r="B337">
        <v>7332</v>
      </c>
      <c r="C337">
        <v>240</v>
      </c>
      <c r="D337" t="s">
        <v>20</v>
      </c>
      <c r="E337" t="s">
        <v>41</v>
      </c>
      <c r="F337" s="4" t="e">
        <f>SUMIFS('[1]TUNZ Extracted TB'!$G:$G,'[1]TUNZ Extracted TB'!$A:$A,B337,'[1]TUNZ Extracted TB'!$C:$C,C337)</f>
        <v>#VALUE!</v>
      </c>
      <c r="G337" s="4" t="e">
        <f>SUMIFS('[2]TUNZ Extracted TB'!$G:$G,'[2]TUNZ Extracted TB'!$A:$A,B337,'[2]TUNZ Extracted TB'!$C:$C,C337)</f>
        <v>#VALUE!</v>
      </c>
      <c r="H337" s="4" t="e">
        <f>SUMIFS('[3]TUNZ Extracted TB'!$G:$G,'[3]TUNZ Extracted TB'!$A:$A,B337,'[3]TUNZ Extracted TB'!$C:$C,C337)</f>
        <v>#VALUE!</v>
      </c>
      <c r="I337" s="4" t="e">
        <f>SUMIFS('[4]TUNZ Extracted TB'!$G:$G,'[4]TUNZ Extracted TB'!$A:$A,B337,'[4]TUNZ Extracted TB'!$C:$C,C337)</f>
        <v>#VALUE!</v>
      </c>
      <c r="J337" s="4" t="e">
        <f>SUMIFS('[5]TUNZ Extracted TB'!$G:$G,'[5]TUNZ Extracted TB'!$A:$A,B337,'[5]TUNZ Extracted TB'!$C:$C,C337)</f>
        <v>#VALUE!</v>
      </c>
      <c r="K337" s="4" t="e">
        <f>SUMIFS('[6]TUNZ Extracted TB'!$G:$G,'[6]TUNZ Extracted TB'!$A:$A,B337,'[6]TUNZ Extracted TB'!$C:$C,C337)</f>
        <v>#VALUE!</v>
      </c>
      <c r="L337" s="4" t="e">
        <f>SUMIFS('[7]TUNZ Extracted TB'!$G:$G,'[7]TUNZ Extracted TB'!$A:$A,B337,'[7]TUNZ Extracted TB'!$C:$C,C337)</f>
        <v>#VALUE!</v>
      </c>
      <c r="M337" s="4" t="e">
        <f>SUMIFS('[8]TUNZ Extracted TB'!$G:$G,'[8]TUNZ Extracted TB'!$A:$A,B337,'[8]TUNZ Extracted TB'!$C:$C,C337)</f>
        <v>#VALUE!</v>
      </c>
      <c r="N337" s="4" t="e">
        <f>SUMIFS('[9]TUNZ Extracted TB'!$G:$G,'[9]TUNZ Extracted TB'!$A:$A,B337,'[9]TUNZ Extracted TB'!$C:$C,C337)</f>
        <v>#VALUE!</v>
      </c>
      <c r="O337" s="4" t="e">
        <f>SUMIFS('[10]TUNZ Extracted TB'!$G:$G,'[10]TUNZ Extracted TB'!$A:$A,B337,'[10]TUNZ Extracted TB'!$C:$C,C337)</f>
        <v>#VALUE!</v>
      </c>
      <c r="P337" s="4" t="e">
        <f>SUMIFS('[11]TUNZ Extracted TB'!$G:$G,'[11]TUNZ Extracted TB'!$A:$A,B337,'[11]TUNZ Extracted TB'!$C:$C,C337)</f>
        <v>#VALUE!</v>
      </c>
      <c r="Q337" s="4" t="e">
        <f>SUMIFS('[12]TUNZ Extracted TB'!$G:$G,'[12]TUNZ Extracted TB'!$A:$A,B337,'[12]TUNZ Extracted TB'!$C:$C,C337)</f>
        <v>#VALUE!</v>
      </c>
      <c r="R337" s="4" t="e">
        <f t="shared" si="6"/>
        <v>#VALUE!</v>
      </c>
    </row>
    <row r="338" spans="1:18" x14ac:dyDescent="0.25">
      <c r="A338" t="s">
        <v>81</v>
      </c>
      <c r="B338">
        <v>7332</v>
      </c>
      <c r="C338">
        <v>260</v>
      </c>
      <c r="D338" t="s">
        <v>26</v>
      </c>
      <c r="E338" t="s">
        <v>49</v>
      </c>
      <c r="F338" s="4" t="e">
        <f>SUMIFS('[1]TUNZ Extracted TB'!$G:$G,'[1]TUNZ Extracted TB'!$A:$A,B338,'[1]TUNZ Extracted TB'!$C:$C,C338)</f>
        <v>#VALUE!</v>
      </c>
      <c r="G338" s="4" t="e">
        <f>SUMIFS('[2]TUNZ Extracted TB'!$G:$G,'[2]TUNZ Extracted TB'!$A:$A,B338,'[2]TUNZ Extracted TB'!$C:$C,C338)</f>
        <v>#VALUE!</v>
      </c>
      <c r="H338" s="4" t="e">
        <f>SUMIFS('[3]TUNZ Extracted TB'!$G:$G,'[3]TUNZ Extracted TB'!$A:$A,B338,'[3]TUNZ Extracted TB'!$C:$C,C338)</f>
        <v>#VALUE!</v>
      </c>
      <c r="I338" s="4" t="e">
        <f>SUMIFS('[4]TUNZ Extracted TB'!$G:$G,'[4]TUNZ Extracted TB'!$A:$A,B338,'[4]TUNZ Extracted TB'!$C:$C,C338)</f>
        <v>#VALUE!</v>
      </c>
      <c r="J338" s="4" t="e">
        <f>SUMIFS('[5]TUNZ Extracted TB'!$G:$G,'[5]TUNZ Extracted TB'!$A:$A,B338,'[5]TUNZ Extracted TB'!$C:$C,C338)</f>
        <v>#VALUE!</v>
      </c>
      <c r="K338" s="4" t="e">
        <f>SUMIFS('[6]TUNZ Extracted TB'!$G:$G,'[6]TUNZ Extracted TB'!$A:$A,B338,'[6]TUNZ Extracted TB'!$C:$C,C338)</f>
        <v>#VALUE!</v>
      </c>
      <c r="L338" s="4" t="e">
        <f>SUMIFS('[7]TUNZ Extracted TB'!$G:$G,'[7]TUNZ Extracted TB'!$A:$A,B338,'[7]TUNZ Extracted TB'!$C:$C,C338)</f>
        <v>#VALUE!</v>
      </c>
      <c r="M338" s="4" t="e">
        <f>SUMIFS('[8]TUNZ Extracted TB'!$G:$G,'[8]TUNZ Extracted TB'!$A:$A,B338,'[8]TUNZ Extracted TB'!$C:$C,C338)</f>
        <v>#VALUE!</v>
      </c>
      <c r="N338" s="4" t="e">
        <f>SUMIFS('[9]TUNZ Extracted TB'!$G:$G,'[9]TUNZ Extracted TB'!$A:$A,B338,'[9]TUNZ Extracted TB'!$C:$C,C338)</f>
        <v>#VALUE!</v>
      </c>
      <c r="O338" s="4" t="e">
        <f>SUMIFS('[10]TUNZ Extracted TB'!$G:$G,'[10]TUNZ Extracted TB'!$A:$A,B338,'[10]TUNZ Extracted TB'!$C:$C,C338)</f>
        <v>#VALUE!</v>
      </c>
      <c r="P338" s="4" t="e">
        <f>SUMIFS('[11]TUNZ Extracted TB'!$G:$G,'[11]TUNZ Extracted TB'!$A:$A,B338,'[11]TUNZ Extracted TB'!$C:$C,C338)</f>
        <v>#VALUE!</v>
      </c>
      <c r="Q338" s="4" t="e">
        <f>SUMIFS('[12]TUNZ Extracted TB'!$G:$G,'[12]TUNZ Extracted TB'!$A:$A,B338,'[12]TUNZ Extracted TB'!$C:$C,C338)</f>
        <v>#VALUE!</v>
      </c>
      <c r="R338" s="4" t="e">
        <f t="shared" si="6"/>
        <v>#VALUE!</v>
      </c>
    </row>
    <row r="339" spans="1:18" x14ac:dyDescent="0.25">
      <c r="A339" t="s">
        <v>81</v>
      </c>
      <c r="B339">
        <v>7332</v>
      </c>
      <c r="C339">
        <v>330</v>
      </c>
      <c r="D339" t="s">
        <v>18</v>
      </c>
      <c r="E339" t="s">
        <v>40</v>
      </c>
      <c r="F339" s="4" t="e">
        <f>SUMIFS('[1]TUNZ Extracted TB'!$G:$G,'[1]TUNZ Extracted TB'!$A:$A,B339,'[1]TUNZ Extracted TB'!$C:$C,C339)</f>
        <v>#VALUE!</v>
      </c>
      <c r="G339" s="4" t="e">
        <f>SUMIFS('[2]TUNZ Extracted TB'!$G:$G,'[2]TUNZ Extracted TB'!$A:$A,B339,'[2]TUNZ Extracted TB'!$C:$C,C339)</f>
        <v>#VALUE!</v>
      </c>
      <c r="H339" s="4" t="e">
        <f>SUMIFS('[3]TUNZ Extracted TB'!$G:$G,'[3]TUNZ Extracted TB'!$A:$A,B339,'[3]TUNZ Extracted TB'!$C:$C,C339)</f>
        <v>#VALUE!</v>
      </c>
      <c r="I339" s="4" t="e">
        <f>SUMIFS('[4]TUNZ Extracted TB'!$G:$G,'[4]TUNZ Extracted TB'!$A:$A,B339,'[4]TUNZ Extracted TB'!$C:$C,C339)</f>
        <v>#VALUE!</v>
      </c>
      <c r="J339" s="4" t="e">
        <f>SUMIFS('[5]TUNZ Extracted TB'!$G:$G,'[5]TUNZ Extracted TB'!$A:$A,B339,'[5]TUNZ Extracted TB'!$C:$C,C339)</f>
        <v>#VALUE!</v>
      </c>
      <c r="K339" s="4" t="e">
        <f>SUMIFS('[6]TUNZ Extracted TB'!$G:$G,'[6]TUNZ Extracted TB'!$A:$A,B339,'[6]TUNZ Extracted TB'!$C:$C,C339)</f>
        <v>#VALUE!</v>
      </c>
      <c r="L339" s="4" t="e">
        <f>SUMIFS('[7]TUNZ Extracted TB'!$G:$G,'[7]TUNZ Extracted TB'!$A:$A,B339,'[7]TUNZ Extracted TB'!$C:$C,C339)</f>
        <v>#VALUE!</v>
      </c>
      <c r="M339" s="4" t="e">
        <f>SUMIFS('[8]TUNZ Extracted TB'!$G:$G,'[8]TUNZ Extracted TB'!$A:$A,B339,'[8]TUNZ Extracted TB'!$C:$C,C339)</f>
        <v>#VALUE!</v>
      </c>
      <c r="N339" s="4" t="e">
        <f>SUMIFS('[9]TUNZ Extracted TB'!$G:$G,'[9]TUNZ Extracted TB'!$A:$A,B339,'[9]TUNZ Extracted TB'!$C:$C,C339)</f>
        <v>#VALUE!</v>
      </c>
      <c r="O339" s="4" t="e">
        <f>SUMIFS('[10]TUNZ Extracted TB'!$G:$G,'[10]TUNZ Extracted TB'!$A:$A,B339,'[10]TUNZ Extracted TB'!$C:$C,C339)</f>
        <v>#VALUE!</v>
      </c>
      <c r="P339" s="4" t="e">
        <f>SUMIFS('[11]TUNZ Extracted TB'!$G:$G,'[11]TUNZ Extracted TB'!$A:$A,B339,'[11]TUNZ Extracted TB'!$C:$C,C339)</f>
        <v>#VALUE!</v>
      </c>
      <c r="Q339" s="4" t="e">
        <f>SUMIFS('[12]TUNZ Extracted TB'!$G:$G,'[12]TUNZ Extracted TB'!$A:$A,B339,'[12]TUNZ Extracted TB'!$C:$C,C339)</f>
        <v>#VALUE!</v>
      </c>
      <c r="R339" s="4" t="e">
        <f t="shared" si="6"/>
        <v>#VALUE!</v>
      </c>
    </row>
    <row r="340" spans="1:18" x14ac:dyDescent="0.25">
      <c r="A340" t="s">
        <v>81</v>
      </c>
      <c r="B340">
        <v>7332</v>
      </c>
      <c r="C340">
        <v>340</v>
      </c>
      <c r="D340" t="s">
        <v>20</v>
      </c>
      <c r="E340" t="s">
        <v>41</v>
      </c>
      <c r="F340" s="4" t="e">
        <f>SUMIFS('[1]TUNZ Extracted TB'!$G:$G,'[1]TUNZ Extracted TB'!$A:$A,B340,'[1]TUNZ Extracted TB'!$C:$C,C340)</f>
        <v>#VALUE!</v>
      </c>
      <c r="G340" s="4" t="e">
        <f>SUMIFS('[2]TUNZ Extracted TB'!$G:$G,'[2]TUNZ Extracted TB'!$A:$A,B340,'[2]TUNZ Extracted TB'!$C:$C,C340)</f>
        <v>#VALUE!</v>
      </c>
      <c r="H340" s="4" t="e">
        <f>SUMIFS('[3]TUNZ Extracted TB'!$G:$G,'[3]TUNZ Extracted TB'!$A:$A,B340,'[3]TUNZ Extracted TB'!$C:$C,C340)</f>
        <v>#VALUE!</v>
      </c>
      <c r="I340" s="4" t="e">
        <f>SUMIFS('[4]TUNZ Extracted TB'!$G:$G,'[4]TUNZ Extracted TB'!$A:$A,B340,'[4]TUNZ Extracted TB'!$C:$C,C340)</f>
        <v>#VALUE!</v>
      </c>
      <c r="J340" s="4" t="e">
        <f>SUMIFS('[5]TUNZ Extracted TB'!$G:$G,'[5]TUNZ Extracted TB'!$A:$A,B340,'[5]TUNZ Extracted TB'!$C:$C,C340)</f>
        <v>#VALUE!</v>
      </c>
      <c r="K340" s="4" t="e">
        <f>SUMIFS('[6]TUNZ Extracted TB'!$G:$G,'[6]TUNZ Extracted TB'!$A:$A,B340,'[6]TUNZ Extracted TB'!$C:$C,C340)</f>
        <v>#VALUE!</v>
      </c>
      <c r="L340" s="4" t="e">
        <f>SUMIFS('[7]TUNZ Extracted TB'!$G:$G,'[7]TUNZ Extracted TB'!$A:$A,B340,'[7]TUNZ Extracted TB'!$C:$C,C340)</f>
        <v>#VALUE!</v>
      </c>
      <c r="M340" s="4" t="e">
        <f>SUMIFS('[8]TUNZ Extracted TB'!$G:$G,'[8]TUNZ Extracted TB'!$A:$A,B340,'[8]TUNZ Extracted TB'!$C:$C,C340)</f>
        <v>#VALUE!</v>
      </c>
      <c r="N340" s="4" t="e">
        <f>SUMIFS('[9]TUNZ Extracted TB'!$G:$G,'[9]TUNZ Extracted TB'!$A:$A,B340,'[9]TUNZ Extracted TB'!$C:$C,C340)</f>
        <v>#VALUE!</v>
      </c>
      <c r="O340" s="4" t="e">
        <f>SUMIFS('[10]TUNZ Extracted TB'!$G:$G,'[10]TUNZ Extracted TB'!$A:$A,B340,'[10]TUNZ Extracted TB'!$C:$C,C340)</f>
        <v>#VALUE!</v>
      </c>
      <c r="P340" s="4" t="e">
        <f>SUMIFS('[11]TUNZ Extracted TB'!$G:$G,'[11]TUNZ Extracted TB'!$A:$A,B340,'[11]TUNZ Extracted TB'!$C:$C,C340)</f>
        <v>#VALUE!</v>
      </c>
      <c r="Q340" s="4" t="e">
        <f>SUMIFS('[12]TUNZ Extracted TB'!$G:$G,'[12]TUNZ Extracted TB'!$A:$A,B340,'[12]TUNZ Extracted TB'!$C:$C,C340)</f>
        <v>#VALUE!</v>
      </c>
      <c r="R340" s="4" t="e">
        <f t="shared" si="6"/>
        <v>#VALUE!</v>
      </c>
    </row>
    <row r="341" spans="1:18" x14ac:dyDescent="0.25">
      <c r="A341" t="s">
        <v>81</v>
      </c>
      <c r="B341">
        <v>7332</v>
      </c>
      <c r="C341">
        <v>430</v>
      </c>
      <c r="D341" t="s">
        <v>18</v>
      </c>
      <c r="E341" t="s">
        <v>40</v>
      </c>
      <c r="F341" s="4" t="e">
        <f>SUMIFS('[1]TUNZ Extracted TB'!$G:$G,'[1]TUNZ Extracted TB'!$A:$A,B341,'[1]TUNZ Extracted TB'!$C:$C,C341)</f>
        <v>#VALUE!</v>
      </c>
      <c r="G341" s="4" t="e">
        <f>SUMIFS('[2]TUNZ Extracted TB'!$G:$G,'[2]TUNZ Extracted TB'!$A:$A,B341,'[2]TUNZ Extracted TB'!$C:$C,C341)</f>
        <v>#VALUE!</v>
      </c>
      <c r="H341" s="4" t="e">
        <f>SUMIFS('[3]TUNZ Extracted TB'!$G:$G,'[3]TUNZ Extracted TB'!$A:$A,B341,'[3]TUNZ Extracted TB'!$C:$C,C341)</f>
        <v>#VALUE!</v>
      </c>
      <c r="I341" s="4" t="e">
        <f>SUMIFS('[4]TUNZ Extracted TB'!$G:$G,'[4]TUNZ Extracted TB'!$A:$A,B341,'[4]TUNZ Extracted TB'!$C:$C,C341)</f>
        <v>#VALUE!</v>
      </c>
      <c r="J341" s="4" t="e">
        <f>SUMIFS('[5]TUNZ Extracted TB'!$G:$G,'[5]TUNZ Extracted TB'!$A:$A,B341,'[5]TUNZ Extracted TB'!$C:$C,C341)</f>
        <v>#VALUE!</v>
      </c>
      <c r="K341" s="4" t="e">
        <f>SUMIFS('[6]TUNZ Extracted TB'!$G:$G,'[6]TUNZ Extracted TB'!$A:$A,B341,'[6]TUNZ Extracted TB'!$C:$C,C341)</f>
        <v>#VALUE!</v>
      </c>
      <c r="L341" s="4" t="e">
        <f>SUMIFS('[7]TUNZ Extracted TB'!$G:$G,'[7]TUNZ Extracted TB'!$A:$A,B341,'[7]TUNZ Extracted TB'!$C:$C,C341)</f>
        <v>#VALUE!</v>
      </c>
      <c r="M341" s="4" t="e">
        <f>SUMIFS('[8]TUNZ Extracted TB'!$G:$G,'[8]TUNZ Extracted TB'!$A:$A,B341,'[8]TUNZ Extracted TB'!$C:$C,C341)</f>
        <v>#VALUE!</v>
      </c>
      <c r="N341" s="4" t="e">
        <f>SUMIFS('[9]TUNZ Extracted TB'!$G:$G,'[9]TUNZ Extracted TB'!$A:$A,B341,'[9]TUNZ Extracted TB'!$C:$C,C341)</f>
        <v>#VALUE!</v>
      </c>
      <c r="O341" s="4" t="e">
        <f>SUMIFS('[10]TUNZ Extracted TB'!$G:$G,'[10]TUNZ Extracted TB'!$A:$A,B341,'[10]TUNZ Extracted TB'!$C:$C,C341)</f>
        <v>#VALUE!</v>
      </c>
      <c r="P341" s="4" t="e">
        <f>SUMIFS('[11]TUNZ Extracted TB'!$G:$G,'[11]TUNZ Extracted TB'!$A:$A,B341,'[11]TUNZ Extracted TB'!$C:$C,C341)</f>
        <v>#VALUE!</v>
      </c>
      <c r="Q341" s="4" t="e">
        <f>SUMIFS('[12]TUNZ Extracted TB'!$G:$G,'[12]TUNZ Extracted TB'!$A:$A,B341,'[12]TUNZ Extracted TB'!$C:$C,C341)</f>
        <v>#VALUE!</v>
      </c>
      <c r="R341" s="4" t="e">
        <f t="shared" si="6"/>
        <v>#VALUE!</v>
      </c>
    </row>
    <row r="342" spans="1:18" x14ac:dyDescent="0.25">
      <c r="A342" t="s">
        <v>81</v>
      </c>
      <c r="B342">
        <v>7332</v>
      </c>
      <c r="C342">
        <v>440</v>
      </c>
      <c r="D342" t="s">
        <v>20</v>
      </c>
      <c r="E342" t="s">
        <v>41</v>
      </c>
      <c r="F342" s="4" t="e">
        <f>SUMIFS('[1]TUNZ Extracted TB'!$G:$G,'[1]TUNZ Extracted TB'!$A:$A,B342,'[1]TUNZ Extracted TB'!$C:$C,C342)</f>
        <v>#VALUE!</v>
      </c>
      <c r="G342" s="4" t="e">
        <f>SUMIFS('[2]TUNZ Extracted TB'!$G:$G,'[2]TUNZ Extracted TB'!$A:$A,B342,'[2]TUNZ Extracted TB'!$C:$C,C342)</f>
        <v>#VALUE!</v>
      </c>
      <c r="H342" s="4" t="e">
        <f>SUMIFS('[3]TUNZ Extracted TB'!$G:$G,'[3]TUNZ Extracted TB'!$A:$A,B342,'[3]TUNZ Extracted TB'!$C:$C,C342)</f>
        <v>#VALUE!</v>
      </c>
      <c r="I342" s="4" t="e">
        <f>SUMIFS('[4]TUNZ Extracted TB'!$G:$G,'[4]TUNZ Extracted TB'!$A:$A,B342,'[4]TUNZ Extracted TB'!$C:$C,C342)</f>
        <v>#VALUE!</v>
      </c>
      <c r="J342" s="4" t="e">
        <f>SUMIFS('[5]TUNZ Extracted TB'!$G:$G,'[5]TUNZ Extracted TB'!$A:$A,B342,'[5]TUNZ Extracted TB'!$C:$C,C342)</f>
        <v>#VALUE!</v>
      </c>
      <c r="K342" s="4" t="e">
        <f>SUMIFS('[6]TUNZ Extracted TB'!$G:$G,'[6]TUNZ Extracted TB'!$A:$A,B342,'[6]TUNZ Extracted TB'!$C:$C,C342)</f>
        <v>#VALUE!</v>
      </c>
      <c r="L342" s="4" t="e">
        <f>SUMIFS('[7]TUNZ Extracted TB'!$G:$G,'[7]TUNZ Extracted TB'!$A:$A,B342,'[7]TUNZ Extracted TB'!$C:$C,C342)</f>
        <v>#VALUE!</v>
      </c>
      <c r="M342" s="4" t="e">
        <f>SUMIFS('[8]TUNZ Extracted TB'!$G:$G,'[8]TUNZ Extracted TB'!$A:$A,B342,'[8]TUNZ Extracted TB'!$C:$C,C342)</f>
        <v>#VALUE!</v>
      </c>
      <c r="N342" s="4" t="e">
        <f>SUMIFS('[9]TUNZ Extracted TB'!$G:$G,'[9]TUNZ Extracted TB'!$A:$A,B342,'[9]TUNZ Extracted TB'!$C:$C,C342)</f>
        <v>#VALUE!</v>
      </c>
      <c r="O342" s="4" t="e">
        <f>SUMIFS('[10]TUNZ Extracted TB'!$G:$G,'[10]TUNZ Extracted TB'!$A:$A,B342,'[10]TUNZ Extracted TB'!$C:$C,C342)</f>
        <v>#VALUE!</v>
      </c>
      <c r="P342" s="4" t="e">
        <f>SUMIFS('[11]TUNZ Extracted TB'!$G:$G,'[11]TUNZ Extracted TB'!$A:$A,B342,'[11]TUNZ Extracted TB'!$C:$C,C342)</f>
        <v>#VALUE!</v>
      </c>
      <c r="Q342" s="4" t="e">
        <f>SUMIFS('[12]TUNZ Extracted TB'!$G:$G,'[12]TUNZ Extracted TB'!$A:$A,B342,'[12]TUNZ Extracted TB'!$C:$C,C342)</f>
        <v>#VALUE!</v>
      </c>
      <c r="R342" s="4" t="e">
        <f t="shared" si="6"/>
        <v>#VALUE!</v>
      </c>
    </row>
    <row r="343" spans="1:18" x14ac:dyDescent="0.25">
      <c r="A343" t="s">
        <v>81</v>
      </c>
      <c r="B343">
        <v>7332</v>
      </c>
      <c r="C343">
        <v>935</v>
      </c>
      <c r="D343" t="s">
        <v>30</v>
      </c>
      <c r="E343" t="s">
        <v>43</v>
      </c>
      <c r="F343" s="4" t="e">
        <f>SUMIFS('[1]TUNZ Extracted TB'!$G:$G,'[1]TUNZ Extracted TB'!$A:$A,B343,'[1]TUNZ Extracted TB'!$C:$C,C343)</f>
        <v>#VALUE!</v>
      </c>
      <c r="G343" s="4" t="e">
        <f>SUMIFS('[2]TUNZ Extracted TB'!$G:$G,'[2]TUNZ Extracted TB'!$A:$A,B343,'[2]TUNZ Extracted TB'!$C:$C,C343)</f>
        <v>#VALUE!</v>
      </c>
      <c r="H343" s="4" t="e">
        <f>SUMIFS('[3]TUNZ Extracted TB'!$G:$G,'[3]TUNZ Extracted TB'!$A:$A,B343,'[3]TUNZ Extracted TB'!$C:$C,C343)</f>
        <v>#VALUE!</v>
      </c>
      <c r="I343" s="4" t="e">
        <f>SUMIFS('[4]TUNZ Extracted TB'!$G:$G,'[4]TUNZ Extracted TB'!$A:$A,B343,'[4]TUNZ Extracted TB'!$C:$C,C343)</f>
        <v>#VALUE!</v>
      </c>
      <c r="J343" s="4" t="e">
        <f>SUMIFS('[5]TUNZ Extracted TB'!$G:$G,'[5]TUNZ Extracted TB'!$A:$A,B343,'[5]TUNZ Extracted TB'!$C:$C,C343)</f>
        <v>#VALUE!</v>
      </c>
      <c r="K343" s="4" t="e">
        <f>SUMIFS('[6]TUNZ Extracted TB'!$G:$G,'[6]TUNZ Extracted TB'!$A:$A,B343,'[6]TUNZ Extracted TB'!$C:$C,C343)</f>
        <v>#VALUE!</v>
      </c>
      <c r="L343" s="4" t="e">
        <f>SUMIFS('[7]TUNZ Extracted TB'!$G:$G,'[7]TUNZ Extracted TB'!$A:$A,B343,'[7]TUNZ Extracted TB'!$C:$C,C343)</f>
        <v>#VALUE!</v>
      </c>
      <c r="M343" s="4" t="e">
        <f>SUMIFS('[8]TUNZ Extracted TB'!$G:$G,'[8]TUNZ Extracted TB'!$A:$A,B343,'[8]TUNZ Extracted TB'!$C:$C,C343)</f>
        <v>#VALUE!</v>
      </c>
      <c r="N343" s="4" t="e">
        <f>SUMIFS('[9]TUNZ Extracted TB'!$G:$G,'[9]TUNZ Extracted TB'!$A:$A,B343,'[9]TUNZ Extracted TB'!$C:$C,C343)</f>
        <v>#VALUE!</v>
      </c>
      <c r="O343" s="4" t="e">
        <f>SUMIFS('[10]TUNZ Extracted TB'!$G:$G,'[10]TUNZ Extracted TB'!$A:$A,B343,'[10]TUNZ Extracted TB'!$C:$C,C343)</f>
        <v>#VALUE!</v>
      </c>
      <c r="P343" s="4" t="e">
        <f>SUMIFS('[11]TUNZ Extracted TB'!$G:$G,'[11]TUNZ Extracted TB'!$A:$A,B343,'[11]TUNZ Extracted TB'!$C:$C,C343)</f>
        <v>#VALUE!</v>
      </c>
      <c r="Q343" s="4" t="e">
        <f>SUMIFS('[12]TUNZ Extracted TB'!$G:$G,'[12]TUNZ Extracted TB'!$A:$A,B343,'[12]TUNZ Extracted TB'!$C:$C,C343)</f>
        <v>#VALUE!</v>
      </c>
      <c r="R343" s="4" t="e">
        <f t="shared" si="6"/>
        <v>#VALUE!</v>
      </c>
    </row>
    <row r="344" spans="1:18" x14ac:dyDescent="0.25">
      <c r="A344" t="s">
        <v>81</v>
      </c>
      <c r="B344">
        <v>7332</v>
      </c>
      <c r="C344">
        <v>936</v>
      </c>
      <c r="D344" t="s">
        <v>30</v>
      </c>
      <c r="E344" t="s">
        <v>43</v>
      </c>
      <c r="F344" s="4" t="e">
        <f>SUMIFS('[1]TUNZ Extracted TB'!$G:$G,'[1]TUNZ Extracted TB'!$A:$A,B344,'[1]TUNZ Extracted TB'!$C:$C,C344)</f>
        <v>#VALUE!</v>
      </c>
      <c r="G344" s="4" t="e">
        <f>SUMIFS('[2]TUNZ Extracted TB'!$G:$G,'[2]TUNZ Extracted TB'!$A:$A,B344,'[2]TUNZ Extracted TB'!$C:$C,C344)</f>
        <v>#VALUE!</v>
      </c>
      <c r="H344" s="4" t="e">
        <f>SUMIFS('[3]TUNZ Extracted TB'!$G:$G,'[3]TUNZ Extracted TB'!$A:$A,B344,'[3]TUNZ Extracted TB'!$C:$C,C344)</f>
        <v>#VALUE!</v>
      </c>
      <c r="I344" s="4" t="e">
        <f>SUMIFS('[4]TUNZ Extracted TB'!$G:$G,'[4]TUNZ Extracted TB'!$A:$A,B344,'[4]TUNZ Extracted TB'!$C:$C,C344)</f>
        <v>#VALUE!</v>
      </c>
      <c r="J344" s="4" t="e">
        <f>SUMIFS('[5]TUNZ Extracted TB'!$G:$G,'[5]TUNZ Extracted TB'!$A:$A,B344,'[5]TUNZ Extracted TB'!$C:$C,C344)</f>
        <v>#VALUE!</v>
      </c>
      <c r="K344" s="4" t="e">
        <f>SUMIFS('[6]TUNZ Extracted TB'!$G:$G,'[6]TUNZ Extracted TB'!$A:$A,B344,'[6]TUNZ Extracted TB'!$C:$C,C344)</f>
        <v>#VALUE!</v>
      </c>
      <c r="L344" s="4" t="e">
        <f>SUMIFS('[7]TUNZ Extracted TB'!$G:$G,'[7]TUNZ Extracted TB'!$A:$A,B344,'[7]TUNZ Extracted TB'!$C:$C,C344)</f>
        <v>#VALUE!</v>
      </c>
      <c r="M344" s="4" t="e">
        <f>SUMIFS('[8]TUNZ Extracted TB'!$G:$G,'[8]TUNZ Extracted TB'!$A:$A,B344,'[8]TUNZ Extracted TB'!$C:$C,C344)</f>
        <v>#VALUE!</v>
      </c>
      <c r="N344" s="4" t="e">
        <f>SUMIFS('[9]TUNZ Extracted TB'!$G:$G,'[9]TUNZ Extracted TB'!$A:$A,B344,'[9]TUNZ Extracted TB'!$C:$C,C344)</f>
        <v>#VALUE!</v>
      </c>
      <c r="O344" s="4" t="e">
        <f>SUMIFS('[10]TUNZ Extracted TB'!$G:$G,'[10]TUNZ Extracted TB'!$A:$A,B344,'[10]TUNZ Extracted TB'!$C:$C,C344)</f>
        <v>#VALUE!</v>
      </c>
      <c r="P344" s="4" t="e">
        <f>SUMIFS('[11]TUNZ Extracted TB'!$G:$G,'[11]TUNZ Extracted TB'!$A:$A,B344,'[11]TUNZ Extracted TB'!$C:$C,C344)</f>
        <v>#VALUE!</v>
      </c>
      <c r="Q344" s="4" t="e">
        <f>SUMIFS('[12]TUNZ Extracted TB'!$G:$G,'[12]TUNZ Extracted TB'!$A:$A,B344,'[12]TUNZ Extracted TB'!$C:$C,C344)</f>
        <v>#VALUE!</v>
      </c>
      <c r="R344" s="4" t="e">
        <f t="shared" si="6"/>
        <v>#VALUE!</v>
      </c>
    </row>
    <row r="345" spans="1:18" x14ac:dyDescent="0.25">
      <c r="A345" t="s">
        <v>84</v>
      </c>
      <c r="B345">
        <v>7333</v>
      </c>
      <c r="C345">
        <v>110</v>
      </c>
      <c r="D345" t="s">
        <v>10</v>
      </c>
      <c r="E345" t="s">
        <v>74</v>
      </c>
      <c r="F345" s="4" t="e">
        <f>SUMIFS('[1]TUNZ Extracted TB'!$G:$G,'[1]TUNZ Extracted TB'!$A:$A,B345,'[1]TUNZ Extracted TB'!$C:$C,C345)</f>
        <v>#VALUE!</v>
      </c>
      <c r="G345" s="4" t="e">
        <f>SUMIFS('[2]TUNZ Extracted TB'!$G:$G,'[2]TUNZ Extracted TB'!$A:$A,B345,'[2]TUNZ Extracted TB'!$C:$C,C345)</f>
        <v>#VALUE!</v>
      </c>
      <c r="H345" s="4" t="e">
        <f>SUMIFS('[3]TUNZ Extracted TB'!$G:$G,'[3]TUNZ Extracted TB'!$A:$A,B345,'[3]TUNZ Extracted TB'!$C:$C,C345)</f>
        <v>#VALUE!</v>
      </c>
      <c r="I345" s="4" t="e">
        <f>SUMIFS('[4]TUNZ Extracted TB'!$G:$G,'[4]TUNZ Extracted TB'!$A:$A,B345,'[4]TUNZ Extracted TB'!$C:$C,C345)</f>
        <v>#VALUE!</v>
      </c>
      <c r="J345" s="4" t="e">
        <f>SUMIFS('[5]TUNZ Extracted TB'!$G:$G,'[5]TUNZ Extracted TB'!$A:$A,B345,'[5]TUNZ Extracted TB'!$C:$C,C345)</f>
        <v>#VALUE!</v>
      </c>
      <c r="K345" s="4" t="e">
        <f>SUMIFS('[6]TUNZ Extracted TB'!$G:$G,'[6]TUNZ Extracted TB'!$A:$A,B345,'[6]TUNZ Extracted TB'!$C:$C,C345)</f>
        <v>#VALUE!</v>
      </c>
      <c r="L345" s="4" t="e">
        <f>SUMIFS('[7]TUNZ Extracted TB'!$G:$G,'[7]TUNZ Extracted TB'!$A:$A,B345,'[7]TUNZ Extracted TB'!$C:$C,C345)</f>
        <v>#VALUE!</v>
      </c>
      <c r="M345" s="4" t="e">
        <f>SUMIFS('[8]TUNZ Extracted TB'!$G:$G,'[8]TUNZ Extracted TB'!$A:$A,B345,'[8]TUNZ Extracted TB'!$C:$C,C345)</f>
        <v>#VALUE!</v>
      </c>
      <c r="N345" s="4" t="e">
        <f>SUMIFS('[9]TUNZ Extracted TB'!$G:$G,'[9]TUNZ Extracted TB'!$A:$A,B345,'[9]TUNZ Extracted TB'!$C:$C,C345)</f>
        <v>#VALUE!</v>
      </c>
      <c r="O345" s="4" t="e">
        <f>SUMIFS('[10]TUNZ Extracted TB'!$G:$G,'[10]TUNZ Extracted TB'!$A:$A,B345,'[10]TUNZ Extracted TB'!$C:$C,C345)</f>
        <v>#VALUE!</v>
      </c>
      <c r="P345" s="4" t="e">
        <f>SUMIFS('[11]TUNZ Extracted TB'!$G:$G,'[11]TUNZ Extracted TB'!$A:$A,B345,'[11]TUNZ Extracted TB'!$C:$C,C345)</f>
        <v>#VALUE!</v>
      </c>
      <c r="Q345" s="4" t="e">
        <f>SUMIFS('[12]TUNZ Extracted TB'!$G:$G,'[12]TUNZ Extracted TB'!$A:$A,B345,'[12]TUNZ Extracted TB'!$C:$C,C345)</f>
        <v>#VALUE!</v>
      </c>
      <c r="R345" s="4" t="e">
        <f t="shared" si="6"/>
        <v>#VALUE!</v>
      </c>
    </row>
    <row r="346" spans="1:18" x14ac:dyDescent="0.25">
      <c r="A346" t="s">
        <v>84</v>
      </c>
      <c r="B346">
        <v>7333</v>
      </c>
      <c r="C346">
        <v>112</v>
      </c>
      <c r="D346" t="s">
        <v>12</v>
      </c>
      <c r="E346" t="s">
        <v>83</v>
      </c>
      <c r="F346" s="4" t="e">
        <f>SUMIFS('[1]TUNZ Extracted TB'!$G:$G,'[1]TUNZ Extracted TB'!$A:$A,B346,'[1]TUNZ Extracted TB'!$C:$C,C346)</f>
        <v>#VALUE!</v>
      </c>
      <c r="G346" s="4" t="e">
        <f>SUMIFS('[2]TUNZ Extracted TB'!$G:$G,'[2]TUNZ Extracted TB'!$A:$A,B346,'[2]TUNZ Extracted TB'!$C:$C,C346)</f>
        <v>#VALUE!</v>
      </c>
      <c r="H346" s="4" t="e">
        <f>SUMIFS('[3]TUNZ Extracted TB'!$G:$G,'[3]TUNZ Extracted TB'!$A:$A,B346,'[3]TUNZ Extracted TB'!$C:$C,C346)</f>
        <v>#VALUE!</v>
      </c>
      <c r="I346" s="4" t="e">
        <f>SUMIFS('[4]TUNZ Extracted TB'!$G:$G,'[4]TUNZ Extracted TB'!$A:$A,B346,'[4]TUNZ Extracted TB'!$C:$C,C346)</f>
        <v>#VALUE!</v>
      </c>
      <c r="J346" s="4" t="e">
        <f>SUMIFS('[5]TUNZ Extracted TB'!$G:$G,'[5]TUNZ Extracted TB'!$A:$A,B346,'[5]TUNZ Extracted TB'!$C:$C,C346)</f>
        <v>#VALUE!</v>
      </c>
      <c r="K346" s="4" t="e">
        <f>SUMIFS('[6]TUNZ Extracted TB'!$G:$G,'[6]TUNZ Extracted TB'!$A:$A,B346,'[6]TUNZ Extracted TB'!$C:$C,C346)</f>
        <v>#VALUE!</v>
      </c>
      <c r="L346" s="4" t="e">
        <f>SUMIFS('[7]TUNZ Extracted TB'!$G:$G,'[7]TUNZ Extracted TB'!$A:$A,B346,'[7]TUNZ Extracted TB'!$C:$C,C346)</f>
        <v>#VALUE!</v>
      </c>
      <c r="M346" s="4" t="e">
        <f>SUMIFS('[8]TUNZ Extracted TB'!$G:$G,'[8]TUNZ Extracted TB'!$A:$A,B346,'[8]TUNZ Extracted TB'!$C:$C,C346)</f>
        <v>#VALUE!</v>
      </c>
      <c r="N346" s="4" t="e">
        <f>SUMIFS('[9]TUNZ Extracted TB'!$G:$G,'[9]TUNZ Extracted TB'!$A:$A,B346,'[9]TUNZ Extracted TB'!$C:$C,C346)</f>
        <v>#VALUE!</v>
      </c>
      <c r="O346" s="4" t="e">
        <f>SUMIFS('[10]TUNZ Extracted TB'!$G:$G,'[10]TUNZ Extracted TB'!$A:$A,B346,'[10]TUNZ Extracted TB'!$C:$C,C346)</f>
        <v>#VALUE!</v>
      </c>
      <c r="P346" s="4" t="e">
        <f>SUMIFS('[11]TUNZ Extracted TB'!$G:$G,'[11]TUNZ Extracted TB'!$A:$A,B346,'[11]TUNZ Extracted TB'!$C:$C,C346)</f>
        <v>#VALUE!</v>
      </c>
      <c r="Q346" s="4" t="e">
        <f>SUMIFS('[12]TUNZ Extracted TB'!$G:$G,'[12]TUNZ Extracted TB'!$A:$A,B346,'[12]TUNZ Extracted TB'!$C:$C,C346)</f>
        <v>#VALUE!</v>
      </c>
      <c r="R346" s="4" t="e">
        <f t="shared" si="6"/>
        <v>#VALUE!</v>
      </c>
    </row>
    <row r="347" spans="1:18" x14ac:dyDescent="0.25">
      <c r="A347" t="s">
        <v>84</v>
      </c>
      <c r="B347">
        <v>7333</v>
      </c>
      <c r="C347">
        <v>120</v>
      </c>
      <c r="D347" t="s">
        <v>14</v>
      </c>
      <c r="E347" t="s">
        <v>76</v>
      </c>
      <c r="F347" s="4" t="e">
        <f>SUMIFS('[1]TUNZ Extracted TB'!$G:$G,'[1]TUNZ Extracted TB'!$A:$A,B347,'[1]TUNZ Extracted TB'!$C:$C,C347)</f>
        <v>#VALUE!</v>
      </c>
      <c r="G347" s="4" t="e">
        <f>SUMIFS('[2]TUNZ Extracted TB'!$G:$G,'[2]TUNZ Extracted TB'!$A:$A,B347,'[2]TUNZ Extracted TB'!$C:$C,C347)</f>
        <v>#VALUE!</v>
      </c>
      <c r="H347" s="4" t="e">
        <f>SUMIFS('[3]TUNZ Extracted TB'!$G:$G,'[3]TUNZ Extracted TB'!$A:$A,B347,'[3]TUNZ Extracted TB'!$C:$C,C347)</f>
        <v>#VALUE!</v>
      </c>
      <c r="I347" s="4" t="e">
        <f>SUMIFS('[4]TUNZ Extracted TB'!$G:$G,'[4]TUNZ Extracted TB'!$A:$A,B347,'[4]TUNZ Extracted TB'!$C:$C,C347)</f>
        <v>#VALUE!</v>
      </c>
      <c r="J347" s="4" t="e">
        <f>SUMIFS('[5]TUNZ Extracted TB'!$G:$G,'[5]TUNZ Extracted TB'!$A:$A,B347,'[5]TUNZ Extracted TB'!$C:$C,C347)</f>
        <v>#VALUE!</v>
      </c>
      <c r="K347" s="4" t="e">
        <f>SUMIFS('[6]TUNZ Extracted TB'!$G:$G,'[6]TUNZ Extracted TB'!$A:$A,B347,'[6]TUNZ Extracted TB'!$C:$C,C347)</f>
        <v>#VALUE!</v>
      </c>
      <c r="L347" s="4" t="e">
        <f>SUMIFS('[7]TUNZ Extracted TB'!$G:$G,'[7]TUNZ Extracted TB'!$A:$A,B347,'[7]TUNZ Extracted TB'!$C:$C,C347)</f>
        <v>#VALUE!</v>
      </c>
      <c r="M347" s="4" t="e">
        <f>SUMIFS('[8]TUNZ Extracted TB'!$G:$G,'[8]TUNZ Extracted TB'!$A:$A,B347,'[8]TUNZ Extracted TB'!$C:$C,C347)</f>
        <v>#VALUE!</v>
      </c>
      <c r="N347" s="4" t="e">
        <f>SUMIFS('[9]TUNZ Extracted TB'!$G:$G,'[9]TUNZ Extracted TB'!$A:$A,B347,'[9]TUNZ Extracted TB'!$C:$C,C347)</f>
        <v>#VALUE!</v>
      </c>
      <c r="O347" s="4" t="e">
        <f>SUMIFS('[10]TUNZ Extracted TB'!$G:$G,'[10]TUNZ Extracted TB'!$A:$A,B347,'[10]TUNZ Extracted TB'!$C:$C,C347)</f>
        <v>#VALUE!</v>
      </c>
      <c r="P347" s="4" t="e">
        <f>SUMIFS('[11]TUNZ Extracted TB'!$G:$G,'[11]TUNZ Extracted TB'!$A:$A,B347,'[11]TUNZ Extracted TB'!$C:$C,C347)</f>
        <v>#VALUE!</v>
      </c>
      <c r="Q347" s="4" t="e">
        <f>SUMIFS('[12]TUNZ Extracted TB'!$G:$G,'[12]TUNZ Extracted TB'!$A:$A,B347,'[12]TUNZ Extracted TB'!$C:$C,C347)</f>
        <v>#VALUE!</v>
      </c>
      <c r="R347" s="4" t="e">
        <f t="shared" si="6"/>
        <v>#VALUE!</v>
      </c>
    </row>
    <row r="348" spans="1:18" x14ac:dyDescent="0.25">
      <c r="A348" t="s">
        <v>84</v>
      </c>
      <c r="B348">
        <v>7333</v>
      </c>
      <c r="C348">
        <v>121</v>
      </c>
      <c r="D348" t="s">
        <v>14</v>
      </c>
      <c r="E348" t="s">
        <v>76</v>
      </c>
      <c r="F348" s="4" t="e">
        <f>SUMIFS('[1]TUNZ Extracted TB'!$G:$G,'[1]TUNZ Extracted TB'!$A:$A,B348,'[1]TUNZ Extracted TB'!$C:$C,C348)</f>
        <v>#VALUE!</v>
      </c>
      <c r="G348" s="4" t="e">
        <f>SUMIFS('[2]TUNZ Extracted TB'!$G:$G,'[2]TUNZ Extracted TB'!$A:$A,B348,'[2]TUNZ Extracted TB'!$C:$C,C348)</f>
        <v>#VALUE!</v>
      </c>
      <c r="H348" s="4" t="e">
        <f>SUMIFS('[3]TUNZ Extracted TB'!$G:$G,'[3]TUNZ Extracted TB'!$A:$A,B348,'[3]TUNZ Extracted TB'!$C:$C,C348)</f>
        <v>#VALUE!</v>
      </c>
      <c r="I348" s="4" t="e">
        <f>SUMIFS('[4]TUNZ Extracted TB'!$G:$G,'[4]TUNZ Extracted TB'!$A:$A,B348,'[4]TUNZ Extracted TB'!$C:$C,C348)</f>
        <v>#VALUE!</v>
      </c>
      <c r="J348" s="4" t="e">
        <f>SUMIFS('[5]TUNZ Extracted TB'!$G:$G,'[5]TUNZ Extracted TB'!$A:$A,B348,'[5]TUNZ Extracted TB'!$C:$C,C348)</f>
        <v>#VALUE!</v>
      </c>
      <c r="K348" s="4" t="e">
        <f>SUMIFS('[6]TUNZ Extracted TB'!$G:$G,'[6]TUNZ Extracted TB'!$A:$A,B348,'[6]TUNZ Extracted TB'!$C:$C,C348)</f>
        <v>#VALUE!</v>
      </c>
      <c r="L348" s="4" t="e">
        <f>SUMIFS('[7]TUNZ Extracted TB'!$G:$G,'[7]TUNZ Extracted TB'!$A:$A,B348,'[7]TUNZ Extracted TB'!$C:$C,C348)</f>
        <v>#VALUE!</v>
      </c>
      <c r="M348" s="4" t="e">
        <f>SUMIFS('[8]TUNZ Extracted TB'!$G:$G,'[8]TUNZ Extracted TB'!$A:$A,B348,'[8]TUNZ Extracted TB'!$C:$C,C348)</f>
        <v>#VALUE!</v>
      </c>
      <c r="N348" s="4" t="e">
        <f>SUMIFS('[9]TUNZ Extracted TB'!$G:$G,'[9]TUNZ Extracted TB'!$A:$A,B348,'[9]TUNZ Extracted TB'!$C:$C,C348)</f>
        <v>#VALUE!</v>
      </c>
      <c r="O348" s="4" t="e">
        <f>SUMIFS('[10]TUNZ Extracted TB'!$G:$G,'[10]TUNZ Extracted TB'!$A:$A,B348,'[10]TUNZ Extracted TB'!$C:$C,C348)</f>
        <v>#VALUE!</v>
      </c>
      <c r="P348" s="4" t="e">
        <f>SUMIFS('[11]TUNZ Extracted TB'!$G:$G,'[11]TUNZ Extracted TB'!$A:$A,B348,'[11]TUNZ Extracted TB'!$C:$C,C348)</f>
        <v>#VALUE!</v>
      </c>
      <c r="Q348" s="4" t="e">
        <f>SUMIFS('[12]TUNZ Extracted TB'!$G:$G,'[12]TUNZ Extracted TB'!$A:$A,B348,'[12]TUNZ Extracted TB'!$C:$C,C348)</f>
        <v>#VALUE!</v>
      </c>
      <c r="R348" s="4" t="e">
        <f t="shared" si="6"/>
        <v>#VALUE!</v>
      </c>
    </row>
    <row r="349" spans="1:18" x14ac:dyDescent="0.25">
      <c r="A349" t="s">
        <v>84</v>
      </c>
      <c r="B349">
        <v>7333</v>
      </c>
      <c r="C349">
        <v>122</v>
      </c>
      <c r="D349" t="s">
        <v>16</v>
      </c>
      <c r="E349" t="s">
        <v>80</v>
      </c>
      <c r="F349" s="4" t="e">
        <f>SUMIFS('[1]TUNZ Extracted TB'!$G:$G,'[1]TUNZ Extracted TB'!$A:$A,B349,'[1]TUNZ Extracted TB'!$C:$C,C349)</f>
        <v>#VALUE!</v>
      </c>
      <c r="G349" s="4" t="e">
        <f>SUMIFS('[2]TUNZ Extracted TB'!$G:$G,'[2]TUNZ Extracted TB'!$A:$A,B349,'[2]TUNZ Extracted TB'!$C:$C,C349)</f>
        <v>#VALUE!</v>
      </c>
      <c r="H349" s="4" t="e">
        <f>SUMIFS('[3]TUNZ Extracted TB'!$G:$G,'[3]TUNZ Extracted TB'!$A:$A,B349,'[3]TUNZ Extracted TB'!$C:$C,C349)</f>
        <v>#VALUE!</v>
      </c>
      <c r="I349" s="4" t="e">
        <f>SUMIFS('[4]TUNZ Extracted TB'!$G:$G,'[4]TUNZ Extracted TB'!$A:$A,B349,'[4]TUNZ Extracted TB'!$C:$C,C349)</f>
        <v>#VALUE!</v>
      </c>
      <c r="J349" s="4" t="e">
        <f>SUMIFS('[5]TUNZ Extracted TB'!$G:$G,'[5]TUNZ Extracted TB'!$A:$A,B349,'[5]TUNZ Extracted TB'!$C:$C,C349)</f>
        <v>#VALUE!</v>
      </c>
      <c r="K349" s="4" t="e">
        <f>SUMIFS('[6]TUNZ Extracted TB'!$G:$G,'[6]TUNZ Extracted TB'!$A:$A,B349,'[6]TUNZ Extracted TB'!$C:$C,C349)</f>
        <v>#VALUE!</v>
      </c>
      <c r="L349" s="4" t="e">
        <f>SUMIFS('[7]TUNZ Extracted TB'!$G:$G,'[7]TUNZ Extracted TB'!$A:$A,B349,'[7]TUNZ Extracted TB'!$C:$C,C349)</f>
        <v>#VALUE!</v>
      </c>
      <c r="M349" s="4" t="e">
        <f>SUMIFS('[8]TUNZ Extracted TB'!$G:$G,'[8]TUNZ Extracted TB'!$A:$A,B349,'[8]TUNZ Extracted TB'!$C:$C,C349)</f>
        <v>#VALUE!</v>
      </c>
      <c r="N349" s="4" t="e">
        <f>SUMIFS('[9]TUNZ Extracted TB'!$G:$G,'[9]TUNZ Extracted TB'!$A:$A,B349,'[9]TUNZ Extracted TB'!$C:$C,C349)</f>
        <v>#VALUE!</v>
      </c>
      <c r="O349" s="4" t="e">
        <f>SUMIFS('[10]TUNZ Extracted TB'!$G:$G,'[10]TUNZ Extracted TB'!$A:$A,B349,'[10]TUNZ Extracted TB'!$C:$C,C349)</f>
        <v>#VALUE!</v>
      </c>
      <c r="P349" s="4" t="e">
        <f>SUMIFS('[11]TUNZ Extracted TB'!$G:$G,'[11]TUNZ Extracted TB'!$A:$A,B349,'[11]TUNZ Extracted TB'!$C:$C,C349)</f>
        <v>#VALUE!</v>
      </c>
      <c r="Q349" s="4" t="e">
        <f>SUMIFS('[12]TUNZ Extracted TB'!$G:$G,'[12]TUNZ Extracted TB'!$A:$A,B349,'[12]TUNZ Extracted TB'!$C:$C,C349)</f>
        <v>#VALUE!</v>
      </c>
      <c r="R349" s="4" t="e">
        <f t="shared" si="6"/>
        <v>#VALUE!</v>
      </c>
    </row>
    <row r="350" spans="1:18" x14ac:dyDescent="0.25">
      <c r="A350" t="s">
        <v>84</v>
      </c>
      <c r="B350">
        <v>7333</v>
      </c>
      <c r="C350">
        <v>130</v>
      </c>
      <c r="D350" t="s">
        <v>18</v>
      </c>
      <c r="E350" t="s">
        <v>40</v>
      </c>
      <c r="F350" s="4" t="e">
        <f>SUMIFS('[1]TUNZ Extracted TB'!$G:$G,'[1]TUNZ Extracted TB'!$A:$A,B350,'[1]TUNZ Extracted TB'!$C:$C,C350)</f>
        <v>#VALUE!</v>
      </c>
      <c r="G350" s="4" t="e">
        <f>SUMIFS('[2]TUNZ Extracted TB'!$G:$G,'[2]TUNZ Extracted TB'!$A:$A,B350,'[2]TUNZ Extracted TB'!$C:$C,C350)</f>
        <v>#VALUE!</v>
      </c>
      <c r="H350" s="4" t="e">
        <f>SUMIFS('[3]TUNZ Extracted TB'!$G:$G,'[3]TUNZ Extracted TB'!$A:$A,B350,'[3]TUNZ Extracted TB'!$C:$C,C350)</f>
        <v>#VALUE!</v>
      </c>
      <c r="I350" s="4" t="e">
        <f>SUMIFS('[4]TUNZ Extracted TB'!$G:$G,'[4]TUNZ Extracted TB'!$A:$A,B350,'[4]TUNZ Extracted TB'!$C:$C,C350)</f>
        <v>#VALUE!</v>
      </c>
      <c r="J350" s="4" t="e">
        <f>SUMIFS('[5]TUNZ Extracted TB'!$G:$G,'[5]TUNZ Extracted TB'!$A:$A,B350,'[5]TUNZ Extracted TB'!$C:$C,C350)</f>
        <v>#VALUE!</v>
      </c>
      <c r="K350" s="4" t="e">
        <f>SUMIFS('[6]TUNZ Extracted TB'!$G:$G,'[6]TUNZ Extracted TB'!$A:$A,B350,'[6]TUNZ Extracted TB'!$C:$C,C350)</f>
        <v>#VALUE!</v>
      </c>
      <c r="L350" s="4" t="e">
        <f>SUMIFS('[7]TUNZ Extracted TB'!$G:$G,'[7]TUNZ Extracted TB'!$A:$A,B350,'[7]TUNZ Extracted TB'!$C:$C,C350)</f>
        <v>#VALUE!</v>
      </c>
      <c r="M350" s="4" t="e">
        <f>SUMIFS('[8]TUNZ Extracted TB'!$G:$G,'[8]TUNZ Extracted TB'!$A:$A,B350,'[8]TUNZ Extracted TB'!$C:$C,C350)</f>
        <v>#VALUE!</v>
      </c>
      <c r="N350" s="4" t="e">
        <f>SUMIFS('[9]TUNZ Extracted TB'!$G:$G,'[9]TUNZ Extracted TB'!$A:$A,B350,'[9]TUNZ Extracted TB'!$C:$C,C350)</f>
        <v>#VALUE!</v>
      </c>
      <c r="O350" s="4" t="e">
        <f>SUMIFS('[10]TUNZ Extracted TB'!$G:$G,'[10]TUNZ Extracted TB'!$A:$A,B350,'[10]TUNZ Extracted TB'!$C:$C,C350)</f>
        <v>#VALUE!</v>
      </c>
      <c r="P350" s="4" t="e">
        <f>SUMIFS('[11]TUNZ Extracted TB'!$G:$G,'[11]TUNZ Extracted TB'!$A:$A,B350,'[11]TUNZ Extracted TB'!$C:$C,C350)</f>
        <v>#VALUE!</v>
      </c>
      <c r="Q350" s="4" t="e">
        <f>SUMIFS('[12]TUNZ Extracted TB'!$G:$G,'[12]TUNZ Extracted TB'!$A:$A,B350,'[12]TUNZ Extracted TB'!$C:$C,C350)</f>
        <v>#VALUE!</v>
      </c>
      <c r="R350" s="4" t="e">
        <f t="shared" si="6"/>
        <v>#VALUE!</v>
      </c>
    </row>
    <row r="351" spans="1:18" x14ac:dyDescent="0.25">
      <c r="A351" t="s">
        <v>84</v>
      </c>
      <c r="B351">
        <v>7333</v>
      </c>
      <c r="C351">
        <v>140</v>
      </c>
      <c r="D351" t="s">
        <v>20</v>
      </c>
      <c r="E351" t="s">
        <v>41</v>
      </c>
      <c r="F351" s="4" t="e">
        <f>SUMIFS('[1]TUNZ Extracted TB'!$G:$G,'[1]TUNZ Extracted TB'!$A:$A,B351,'[1]TUNZ Extracted TB'!$C:$C,C351)</f>
        <v>#VALUE!</v>
      </c>
      <c r="G351" s="4" t="e">
        <f>SUMIFS('[2]TUNZ Extracted TB'!$G:$G,'[2]TUNZ Extracted TB'!$A:$A,B351,'[2]TUNZ Extracted TB'!$C:$C,C351)</f>
        <v>#VALUE!</v>
      </c>
      <c r="H351" s="4" t="e">
        <f>SUMIFS('[3]TUNZ Extracted TB'!$G:$G,'[3]TUNZ Extracted TB'!$A:$A,B351,'[3]TUNZ Extracted TB'!$C:$C,C351)</f>
        <v>#VALUE!</v>
      </c>
      <c r="I351" s="4" t="e">
        <f>SUMIFS('[4]TUNZ Extracted TB'!$G:$G,'[4]TUNZ Extracted TB'!$A:$A,B351,'[4]TUNZ Extracted TB'!$C:$C,C351)</f>
        <v>#VALUE!</v>
      </c>
      <c r="J351" s="4" t="e">
        <f>SUMIFS('[5]TUNZ Extracted TB'!$G:$G,'[5]TUNZ Extracted TB'!$A:$A,B351,'[5]TUNZ Extracted TB'!$C:$C,C351)</f>
        <v>#VALUE!</v>
      </c>
      <c r="K351" s="4" t="e">
        <f>SUMIFS('[6]TUNZ Extracted TB'!$G:$G,'[6]TUNZ Extracted TB'!$A:$A,B351,'[6]TUNZ Extracted TB'!$C:$C,C351)</f>
        <v>#VALUE!</v>
      </c>
      <c r="L351" s="4" t="e">
        <f>SUMIFS('[7]TUNZ Extracted TB'!$G:$G,'[7]TUNZ Extracted TB'!$A:$A,B351,'[7]TUNZ Extracted TB'!$C:$C,C351)</f>
        <v>#VALUE!</v>
      </c>
      <c r="M351" s="4" t="e">
        <f>SUMIFS('[8]TUNZ Extracted TB'!$G:$G,'[8]TUNZ Extracted TB'!$A:$A,B351,'[8]TUNZ Extracted TB'!$C:$C,C351)</f>
        <v>#VALUE!</v>
      </c>
      <c r="N351" s="4" t="e">
        <f>SUMIFS('[9]TUNZ Extracted TB'!$G:$G,'[9]TUNZ Extracted TB'!$A:$A,B351,'[9]TUNZ Extracted TB'!$C:$C,C351)</f>
        <v>#VALUE!</v>
      </c>
      <c r="O351" s="4" t="e">
        <f>SUMIFS('[10]TUNZ Extracted TB'!$G:$G,'[10]TUNZ Extracted TB'!$A:$A,B351,'[10]TUNZ Extracted TB'!$C:$C,C351)</f>
        <v>#VALUE!</v>
      </c>
      <c r="P351" s="4" t="e">
        <f>SUMIFS('[11]TUNZ Extracted TB'!$G:$G,'[11]TUNZ Extracted TB'!$A:$A,B351,'[11]TUNZ Extracted TB'!$C:$C,C351)</f>
        <v>#VALUE!</v>
      </c>
      <c r="Q351" s="4" t="e">
        <f>SUMIFS('[12]TUNZ Extracted TB'!$G:$G,'[12]TUNZ Extracted TB'!$A:$A,B351,'[12]TUNZ Extracted TB'!$C:$C,C351)</f>
        <v>#VALUE!</v>
      </c>
      <c r="R351" s="4" t="e">
        <f t="shared" si="6"/>
        <v>#VALUE!</v>
      </c>
    </row>
    <row r="352" spans="1:18" x14ac:dyDescent="0.25">
      <c r="A352" t="s">
        <v>84</v>
      </c>
      <c r="B352">
        <v>7333</v>
      </c>
      <c r="C352">
        <v>142</v>
      </c>
      <c r="D352" t="s">
        <v>22</v>
      </c>
      <c r="E352" t="s">
        <v>42</v>
      </c>
      <c r="F352" s="4" t="e">
        <f>SUMIFS('[1]TUNZ Extracted TB'!$G:$G,'[1]TUNZ Extracted TB'!$A:$A,B352,'[1]TUNZ Extracted TB'!$C:$C,C352)</f>
        <v>#VALUE!</v>
      </c>
      <c r="G352" s="4" t="e">
        <f>SUMIFS('[2]TUNZ Extracted TB'!$G:$G,'[2]TUNZ Extracted TB'!$A:$A,B352,'[2]TUNZ Extracted TB'!$C:$C,C352)</f>
        <v>#VALUE!</v>
      </c>
      <c r="H352" s="4" t="e">
        <f>SUMIFS('[3]TUNZ Extracted TB'!$G:$G,'[3]TUNZ Extracted TB'!$A:$A,B352,'[3]TUNZ Extracted TB'!$C:$C,C352)</f>
        <v>#VALUE!</v>
      </c>
      <c r="I352" s="4" t="e">
        <f>SUMIFS('[4]TUNZ Extracted TB'!$G:$G,'[4]TUNZ Extracted TB'!$A:$A,B352,'[4]TUNZ Extracted TB'!$C:$C,C352)</f>
        <v>#VALUE!</v>
      </c>
      <c r="J352" s="4" t="e">
        <f>SUMIFS('[5]TUNZ Extracted TB'!$G:$G,'[5]TUNZ Extracted TB'!$A:$A,B352,'[5]TUNZ Extracted TB'!$C:$C,C352)</f>
        <v>#VALUE!</v>
      </c>
      <c r="K352" s="4" t="e">
        <f>SUMIFS('[6]TUNZ Extracted TB'!$G:$G,'[6]TUNZ Extracted TB'!$A:$A,B352,'[6]TUNZ Extracted TB'!$C:$C,C352)</f>
        <v>#VALUE!</v>
      </c>
      <c r="L352" s="4" t="e">
        <f>SUMIFS('[7]TUNZ Extracted TB'!$G:$G,'[7]TUNZ Extracted TB'!$A:$A,B352,'[7]TUNZ Extracted TB'!$C:$C,C352)</f>
        <v>#VALUE!</v>
      </c>
      <c r="M352" s="4" t="e">
        <f>SUMIFS('[8]TUNZ Extracted TB'!$G:$G,'[8]TUNZ Extracted TB'!$A:$A,B352,'[8]TUNZ Extracted TB'!$C:$C,C352)</f>
        <v>#VALUE!</v>
      </c>
      <c r="N352" s="4" t="e">
        <f>SUMIFS('[9]TUNZ Extracted TB'!$G:$G,'[9]TUNZ Extracted TB'!$A:$A,B352,'[9]TUNZ Extracted TB'!$C:$C,C352)</f>
        <v>#VALUE!</v>
      </c>
      <c r="O352" s="4" t="e">
        <f>SUMIFS('[10]TUNZ Extracted TB'!$G:$G,'[10]TUNZ Extracted TB'!$A:$A,B352,'[10]TUNZ Extracted TB'!$C:$C,C352)</f>
        <v>#VALUE!</v>
      </c>
      <c r="P352" s="4" t="e">
        <f>SUMIFS('[11]TUNZ Extracted TB'!$G:$G,'[11]TUNZ Extracted TB'!$A:$A,B352,'[11]TUNZ Extracted TB'!$C:$C,C352)</f>
        <v>#VALUE!</v>
      </c>
      <c r="Q352" s="4" t="e">
        <f>SUMIFS('[12]TUNZ Extracted TB'!$G:$G,'[12]TUNZ Extracted TB'!$A:$A,B352,'[12]TUNZ Extracted TB'!$C:$C,C352)</f>
        <v>#VALUE!</v>
      </c>
      <c r="R352" s="4" t="e">
        <f t="shared" si="6"/>
        <v>#VALUE!</v>
      </c>
    </row>
    <row r="353" spans="1:18" x14ac:dyDescent="0.25">
      <c r="A353" t="s">
        <v>84</v>
      </c>
      <c r="B353">
        <v>7333</v>
      </c>
      <c r="C353">
        <v>147</v>
      </c>
      <c r="D353" t="s">
        <v>20</v>
      </c>
      <c r="E353" t="s">
        <v>41</v>
      </c>
      <c r="F353" s="4" t="e">
        <f>SUMIFS('[1]TUNZ Extracted TB'!$G:$G,'[1]TUNZ Extracted TB'!$A:$A,B353,'[1]TUNZ Extracted TB'!$C:$C,C353)</f>
        <v>#VALUE!</v>
      </c>
      <c r="G353" s="4" t="e">
        <f>SUMIFS('[2]TUNZ Extracted TB'!$G:$G,'[2]TUNZ Extracted TB'!$A:$A,B353,'[2]TUNZ Extracted TB'!$C:$C,C353)</f>
        <v>#VALUE!</v>
      </c>
      <c r="H353" s="4" t="e">
        <f>SUMIFS('[3]TUNZ Extracted TB'!$G:$G,'[3]TUNZ Extracted TB'!$A:$A,B353,'[3]TUNZ Extracted TB'!$C:$C,C353)</f>
        <v>#VALUE!</v>
      </c>
      <c r="I353" s="4" t="e">
        <f>SUMIFS('[4]TUNZ Extracted TB'!$G:$G,'[4]TUNZ Extracted TB'!$A:$A,B353,'[4]TUNZ Extracted TB'!$C:$C,C353)</f>
        <v>#VALUE!</v>
      </c>
      <c r="J353" s="4" t="e">
        <f>SUMIFS('[5]TUNZ Extracted TB'!$G:$G,'[5]TUNZ Extracted TB'!$A:$A,B353,'[5]TUNZ Extracted TB'!$C:$C,C353)</f>
        <v>#VALUE!</v>
      </c>
      <c r="K353" s="4" t="e">
        <f>SUMIFS('[6]TUNZ Extracted TB'!$G:$G,'[6]TUNZ Extracted TB'!$A:$A,B353,'[6]TUNZ Extracted TB'!$C:$C,C353)</f>
        <v>#VALUE!</v>
      </c>
      <c r="L353" s="4" t="e">
        <f>SUMIFS('[7]TUNZ Extracted TB'!$G:$G,'[7]TUNZ Extracted TB'!$A:$A,B353,'[7]TUNZ Extracted TB'!$C:$C,C353)</f>
        <v>#VALUE!</v>
      </c>
      <c r="M353" s="4" t="e">
        <f>SUMIFS('[8]TUNZ Extracted TB'!$G:$G,'[8]TUNZ Extracted TB'!$A:$A,B353,'[8]TUNZ Extracted TB'!$C:$C,C353)</f>
        <v>#VALUE!</v>
      </c>
      <c r="N353" s="4" t="e">
        <f>SUMIFS('[9]TUNZ Extracted TB'!$G:$G,'[9]TUNZ Extracted TB'!$A:$A,B353,'[9]TUNZ Extracted TB'!$C:$C,C353)</f>
        <v>#VALUE!</v>
      </c>
      <c r="O353" s="4" t="e">
        <f>SUMIFS('[10]TUNZ Extracted TB'!$G:$G,'[10]TUNZ Extracted TB'!$A:$A,B353,'[10]TUNZ Extracted TB'!$C:$C,C353)</f>
        <v>#VALUE!</v>
      </c>
      <c r="P353" s="4" t="e">
        <f>SUMIFS('[11]TUNZ Extracted TB'!$G:$G,'[11]TUNZ Extracted TB'!$A:$A,B353,'[11]TUNZ Extracted TB'!$C:$C,C353)</f>
        <v>#VALUE!</v>
      </c>
      <c r="Q353" s="4" t="e">
        <f>SUMIFS('[12]TUNZ Extracted TB'!$G:$G,'[12]TUNZ Extracted TB'!$A:$A,B353,'[12]TUNZ Extracted TB'!$C:$C,C353)</f>
        <v>#VALUE!</v>
      </c>
      <c r="R353" s="4" t="e">
        <f t="shared" si="6"/>
        <v>#VALUE!</v>
      </c>
    </row>
    <row r="354" spans="1:18" x14ac:dyDescent="0.25">
      <c r="A354" t="s">
        <v>84</v>
      </c>
      <c r="B354">
        <v>7333</v>
      </c>
      <c r="C354">
        <v>150</v>
      </c>
      <c r="D354" t="s">
        <v>24</v>
      </c>
      <c r="E354" t="s">
        <v>72</v>
      </c>
      <c r="F354" s="4" t="e">
        <f>SUMIFS('[1]TUNZ Extracted TB'!$G:$G,'[1]TUNZ Extracted TB'!$A:$A,B354,'[1]TUNZ Extracted TB'!$C:$C,C354)</f>
        <v>#VALUE!</v>
      </c>
      <c r="G354" s="4" t="e">
        <f>SUMIFS('[2]TUNZ Extracted TB'!$G:$G,'[2]TUNZ Extracted TB'!$A:$A,B354,'[2]TUNZ Extracted TB'!$C:$C,C354)</f>
        <v>#VALUE!</v>
      </c>
      <c r="H354" s="4" t="e">
        <f>SUMIFS('[3]TUNZ Extracted TB'!$G:$G,'[3]TUNZ Extracted TB'!$A:$A,B354,'[3]TUNZ Extracted TB'!$C:$C,C354)</f>
        <v>#VALUE!</v>
      </c>
      <c r="I354" s="4" t="e">
        <f>SUMIFS('[4]TUNZ Extracted TB'!$G:$G,'[4]TUNZ Extracted TB'!$A:$A,B354,'[4]TUNZ Extracted TB'!$C:$C,C354)</f>
        <v>#VALUE!</v>
      </c>
      <c r="J354" s="4" t="e">
        <f>SUMIFS('[5]TUNZ Extracted TB'!$G:$G,'[5]TUNZ Extracted TB'!$A:$A,B354,'[5]TUNZ Extracted TB'!$C:$C,C354)</f>
        <v>#VALUE!</v>
      </c>
      <c r="K354" s="4" t="e">
        <f>SUMIFS('[6]TUNZ Extracted TB'!$G:$G,'[6]TUNZ Extracted TB'!$A:$A,B354,'[6]TUNZ Extracted TB'!$C:$C,C354)</f>
        <v>#VALUE!</v>
      </c>
      <c r="L354" s="4" t="e">
        <f>SUMIFS('[7]TUNZ Extracted TB'!$G:$G,'[7]TUNZ Extracted TB'!$A:$A,B354,'[7]TUNZ Extracted TB'!$C:$C,C354)</f>
        <v>#VALUE!</v>
      </c>
      <c r="M354" s="4" t="e">
        <f>SUMIFS('[8]TUNZ Extracted TB'!$G:$G,'[8]TUNZ Extracted TB'!$A:$A,B354,'[8]TUNZ Extracted TB'!$C:$C,C354)</f>
        <v>#VALUE!</v>
      </c>
      <c r="N354" s="4" t="e">
        <f>SUMIFS('[9]TUNZ Extracted TB'!$G:$G,'[9]TUNZ Extracted TB'!$A:$A,B354,'[9]TUNZ Extracted TB'!$C:$C,C354)</f>
        <v>#VALUE!</v>
      </c>
      <c r="O354" s="4" t="e">
        <f>SUMIFS('[10]TUNZ Extracted TB'!$G:$G,'[10]TUNZ Extracted TB'!$A:$A,B354,'[10]TUNZ Extracted TB'!$C:$C,C354)</f>
        <v>#VALUE!</v>
      </c>
      <c r="P354" s="4" t="e">
        <f>SUMIFS('[11]TUNZ Extracted TB'!$G:$G,'[11]TUNZ Extracted TB'!$A:$A,B354,'[11]TUNZ Extracted TB'!$C:$C,C354)</f>
        <v>#VALUE!</v>
      </c>
      <c r="Q354" s="4" t="e">
        <f>SUMIFS('[12]TUNZ Extracted TB'!$G:$G,'[12]TUNZ Extracted TB'!$A:$A,B354,'[12]TUNZ Extracted TB'!$C:$C,C354)</f>
        <v>#VALUE!</v>
      </c>
      <c r="R354" s="4" t="e">
        <f t="shared" si="6"/>
        <v>#VALUE!</v>
      </c>
    </row>
    <row r="355" spans="1:18" x14ac:dyDescent="0.25">
      <c r="A355" t="s">
        <v>84</v>
      </c>
      <c r="B355">
        <v>7333</v>
      </c>
      <c r="C355">
        <v>160</v>
      </c>
      <c r="D355" t="s">
        <v>26</v>
      </c>
      <c r="E355" t="s">
        <v>49</v>
      </c>
      <c r="F355" s="4" t="e">
        <f>SUMIFS('[1]TUNZ Extracted TB'!$G:$G,'[1]TUNZ Extracted TB'!$A:$A,B355,'[1]TUNZ Extracted TB'!$C:$C,C355)</f>
        <v>#VALUE!</v>
      </c>
      <c r="G355" s="4" t="e">
        <f>SUMIFS('[2]TUNZ Extracted TB'!$G:$G,'[2]TUNZ Extracted TB'!$A:$A,B355,'[2]TUNZ Extracted TB'!$C:$C,C355)</f>
        <v>#VALUE!</v>
      </c>
      <c r="H355" s="4" t="e">
        <f>SUMIFS('[3]TUNZ Extracted TB'!$G:$G,'[3]TUNZ Extracted TB'!$A:$A,B355,'[3]TUNZ Extracted TB'!$C:$C,C355)</f>
        <v>#VALUE!</v>
      </c>
      <c r="I355" s="4" t="e">
        <f>SUMIFS('[4]TUNZ Extracted TB'!$G:$G,'[4]TUNZ Extracted TB'!$A:$A,B355,'[4]TUNZ Extracted TB'!$C:$C,C355)</f>
        <v>#VALUE!</v>
      </c>
      <c r="J355" s="4" t="e">
        <f>SUMIFS('[5]TUNZ Extracted TB'!$G:$G,'[5]TUNZ Extracted TB'!$A:$A,B355,'[5]TUNZ Extracted TB'!$C:$C,C355)</f>
        <v>#VALUE!</v>
      </c>
      <c r="K355" s="4" t="e">
        <f>SUMIFS('[6]TUNZ Extracted TB'!$G:$G,'[6]TUNZ Extracted TB'!$A:$A,B355,'[6]TUNZ Extracted TB'!$C:$C,C355)</f>
        <v>#VALUE!</v>
      </c>
      <c r="L355" s="4" t="e">
        <f>SUMIFS('[7]TUNZ Extracted TB'!$G:$G,'[7]TUNZ Extracted TB'!$A:$A,B355,'[7]TUNZ Extracted TB'!$C:$C,C355)</f>
        <v>#VALUE!</v>
      </c>
      <c r="M355" s="4" t="e">
        <f>SUMIFS('[8]TUNZ Extracted TB'!$G:$G,'[8]TUNZ Extracted TB'!$A:$A,B355,'[8]TUNZ Extracted TB'!$C:$C,C355)</f>
        <v>#VALUE!</v>
      </c>
      <c r="N355" s="4" t="e">
        <f>SUMIFS('[9]TUNZ Extracted TB'!$G:$G,'[9]TUNZ Extracted TB'!$A:$A,B355,'[9]TUNZ Extracted TB'!$C:$C,C355)</f>
        <v>#VALUE!</v>
      </c>
      <c r="O355" s="4" t="e">
        <f>SUMIFS('[10]TUNZ Extracted TB'!$G:$G,'[10]TUNZ Extracted TB'!$A:$A,B355,'[10]TUNZ Extracted TB'!$C:$C,C355)</f>
        <v>#VALUE!</v>
      </c>
      <c r="P355" s="4" t="e">
        <f>SUMIFS('[11]TUNZ Extracted TB'!$G:$G,'[11]TUNZ Extracted TB'!$A:$A,B355,'[11]TUNZ Extracted TB'!$C:$C,C355)</f>
        <v>#VALUE!</v>
      </c>
      <c r="Q355" s="4" t="e">
        <f>SUMIFS('[12]TUNZ Extracted TB'!$G:$G,'[12]TUNZ Extracted TB'!$A:$A,B355,'[12]TUNZ Extracted TB'!$C:$C,C355)</f>
        <v>#VALUE!</v>
      </c>
      <c r="R355" s="4" t="e">
        <f t="shared" si="6"/>
        <v>#VALUE!</v>
      </c>
    </row>
    <row r="356" spans="1:18" x14ac:dyDescent="0.25">
      <c r="A356" t="s">
        <v>84</v>
      </c>
      <c r="B356">
        <v>7333</v>
      </c>
      <c r="C356">
        <v>170</v>
      </c>
      <c r="D356" t="s">
        <v>58</v>
      </c>
      <c r="E356" t="s">
        <v>85</v>
      </c>
      <c r="F356" s="4" t="e">
        <f>SUMIFS('[1]TUNZ Extracted TB'!$G:$G,'[1]TUNZ Extracted TB'!$A:$A,B356,'[1]TUNZ Extracted TB'!$C:$C,C356)</f>
        <v>#VALUE!</v>
      </c>
      <c r="G356" s="4" t="e">
        <f>SUMIFS('[2]TUNZ Extracted TB'!$G:$G,'[2]TUNZ Extracted TB'!$A:$A,B356,'[2]TUNZ Extracted TB'!$C:$C,C356)</f>
        <v>#VALUE!</v>
      </c>
      <c r="H356" s="4" t="e">
        <f>SUMIFS('[3]TUNZ Extracted TB'!$G:$G,'[3]TUNZ Extracted TB'!$A:$A,B356,'[3]TUNZ Extracted TB'!$C:$C,C356)</f>
        <v>#VALUE!</v>
      </c>
      <c r="I356" s="4" t="e">
        <f>SUMIFS('[4]TUNZ Extracted TB'!$G:$G,'[4]TUNZ Extracted TB'!$A:$A,B356,'[4]TUNZ Extracted TB'!$C:$C,C356)</f>
        <v>#VALUE!</v>
      </c>
      <c r="J356" s="4" t="e">
        <f>SUMIFS('[5]TUNZ Extracted TB'!$G:$G,'[5]TUNZ Extracted TB'!$A:$A,B356,'[5]TUNZ Extracted TB'!$C:$C,C356)</f>
        <v>#VALUE!</v>
      </c>
      <c r="K356" s="4" t="e">
        <f>SUMIFS('[6]TUNZ Extracted TB'!$G:$G,'[6]TUNZ Extracted TB'!$A:$A,B356,'[6]TUNZ Extracted TB'!$C:$C,C356)</f>
        <v>#VALUE!</v>
      </c>
      <c r="L356" s="4" t="e">
        <f>SUMIFS('[7]TUNZ Extracted TB'!$G:$G,'[7]TUNZ Extracted TB'!$A:$A,B356,'[7]TUNZ Extracted TB'!$C:$C,C356)</f>
        <v>#VALUE!</v>
      </c>
      <c r="M356" s="4" t="e">
        <f>SUMIFS('[8]TUNZ Extracted TB'!$G:$G,'[8]TUNZ Extracted TB'!$A:$A,B356,'[8]TUNZ Extracted TB'!$C:$C,C356)</f>
        <v>#VALUE!</v>
      </c>
      <c r="N356" s="4" t="e">
        <f>SUMIFS('[9]TUNZ Extracted TB'!$G:$G,'[9]TUNZ Extracted TB'!$A:$A,B356,'[9]TUNZ Extracted TB'!$C:$C,C356)</f>
        <v>#VALUE!</v>
      </c>
      <c r="O356" s="4" t="e">
        <f>SUMIFS('[10]TUNZ Extracted TB'!$G:$G,'[10]TUNZ Extracted TB'!$A:$A,B356,'[10]TUNZ Extracted TB'!$C:$C,C356)</f>
        <v>#VALUE!</v>
      </c>
      <c r="P356" s="4" t="e">
        <f>SUMIFS('[11]TUNZ Extracted TB'!$G:$G,'[11]TUNZ Extracted TB'!$A:$A,B356,'[11]TUNZ Extracted TB'!$C:$C,C356)</f>
        <v>#VALUE!</v>
      </c>
      <c r="Q356" s="4" t="e">
        <f>SUMIFS('[12]TUNZ Extracted TB'!$G:$G,'[12]TUNZ Extracted TB'!$A:$A,B356,'[12]TUNZ Extracted TB'!$C:$C,C356)</f>
        <v>#VALUE!</v>
      </c>
      <c r="R356" s="4" t="e">
        <f t="shared" si="6"/>
        <v>#VALUE!</v>
      </c>
    </row>
    <row r="357" spans="1:18" x14ac:dyDescent="0.25">
      <c r="A357" t="s">
        <v>84</v>
      </c>
      <c r="B357">
        <v>7333</v>
      </c>
      <c r="C357">
        <v>190</v>
      </c>
      <c r="D357" t="s">
        <v>58</v>
      </c>
      <c r="E357" t="s">
        <v>64</v>
      </c>
      <c r="F357" s="4" t="e">
        <f>SUMIFS('[1]TUNZ Extracted TB'!$G:$G,'[1]TUNZ Extracted TB'!$A:$A,B357,'[1]TUNZ Extracted TB'!$C:$C,C357)</f>
        <v>#VALUE!</v>
      </c>
      <c r="G357" s="4" t="e">
        <f>SUMIFS('[2]TUNZ Extracted TB'!$G:$G,'[2]TUNZ Extracted TB'!$A:$A,B357,'[2]TUNZ Extracted TB'!$C:$C,C357)</f>
        <v>#VALUE!</v>
      </c>
      <c r="H357" s="4" t="e">
        <f>SUMIFS('[3]TUNZ Extracted TB'!$G:$G,'[3]TUNZ Extracted TB'!$A:$A,B357,'[3]TUNZ Extracted TB'!$C:$C,C357)</f>
        <v>#VALUE!</v>
      </c>
      <c r="I357" s="4" t="e">
        <f>SUMIFS('[4]TUNZ Extracted TB'!$G:$G,'[4]TUNZ Extracted TB'!$A:$A,B357,'[4]TUNZ Extracted TB'!$C:$C,C357)</f>
        <v>#VALUE!</v>
      </c>
      <c r="J357" s="4" t="e">
        <f>SUMIFS('[5]TUNZ Extracted TB'!$G:$G,'[5]TUNZ Extracted TB'!$A:$A,B357,'[5]TUNZ Extracted TB'!$C:$C,C357)</f>
        <v>#VALUE!</v>
      </c>
      <c r="K357" s="4" t="e">
        <f>SUMIFS('[6]TUNZ Extracted TB'!$G:$G,'[6]TUNZ Extracted TB'!$A:$A,B357,'[6]TUNZ Extracted TB'!$C:$C,C357)</f>
        <v>#VALUE!</v>
      </c>
      <c r="L357" s="4" t="e">
        <f>SUMIFS('[7]TUNZ Extracted TB'!$G:$G,'[7]TUNZ Extracted TB'!$A:$A,B357,'[7]TUNZ Extracted TB'!$C:$C,C357)</f>
        <v>#VALUE!</v>
      </c>
      <c r="M357" s="4" t="e">
        <f>SUMIFS('[8]TUNZ Extracted TB'!$G:$G,'[8]TUNZ Extracted TB'!$A:$A,B357,'[8]TUNZ Extracted TB'!$C:$C,C357)</f>
        <v>#VALUE!</v>
      </c>
      <c r="N357" s="4" t="e">
        <f>SUMIFS('[9]TUNZ Extracted TB'!$G:$G,'[9]TUNZ Extracted TB'!$A:$A,B357,'[9]TUNZ Extracted TB'!$C:$C,C357)</f>
        <v>#VALUE!</v>
      </c>
      <c r="O357" s="4" t="e">
        <f>SUMIFS('[10]TUNZ Extracted TB'!$G:$G,'[10]TUNZ Extracted TB'!$A:$A,B357,'[10]TUNZ Extracted TB'!$C:$C,C357)</f>
        <v>#VALUE!</v>
      </c>
      <c r="P357" s="4" t="e">
        <f>SUMIFS('[11]TUNZ Extracted TB'!$G:$G,'[11]TUNZ Extracted TB'!$A:$A,B357,'[11]TUNZ Extracted TB'!$C:$C,C357)</f>
        <v>#VALUE!</v>
      </c>
      <c r="Q357" s="4" t="e">
        <f>SUMIFS('[12]TUNZ Extracted TB'!$G:$G,'[12]TUNZ Extracted TB'!$A:$A,B357,'[12]TUNZ Extracted TB'!$C:$C,C357)</f>
        <v>#VALUE!</v>
      </c>
      <c r="R357" s="4" t="e">
        <f t="shared" si="6"/>
        <v>#VALUE!</v>
      </c>
    </row>
    <row r="358" spans="1:18" x14ac:dyDescent="0.25">
      <c r="A358" t="s">
        <v>84</v>
      </c>
      <c r="B358">
        <v>7333</v>
      </c>
      <c r="C358">
        <v>210</v>
      </c>
      <c r="D358" t="s">
        <v>14</v>
      </c>
      <c r="E358" t="s">
        <v>76</v>
      </c>
      <c r="F358" s="4" t="e">
        <f>SUMIFS('[1]TUNZ Extracted TB'!$G:$G,'[1]TUNZ Extracted TB'!$A:$A,B358,'[1]TUNZ Extracted TB'!$C:$C,C358)</f>
        <v>#VALUE!</v>
      </c>
      <c r="G358" s="4" t="e">
        <f>SUMIFS('[2]TUNZ Extracted TB'!$G:$G,'[2]TUNZ Extracted TB'!$A:$A,B358,'[2]TUNZ Extracted TB'!$C:$C,C358)</f>
        <v>#VALUE!</v>
      </c>
      <c r="H358" s="4" t="e">
        <f>SUMIFS('[3]TUNZ Extracted TB'!$G:$G,'[3]TUNZ Extracted TB'!$A:$A,B358,'[3]TUNZ Extracted TB'!$C:$C,C358)</f>
        <v>#VALUE!</v>
      </c>
      <c r="I358" s="4" t="e">
        <f>SUMIFS('[4]TUNZ Extracted TB'!$G:$G,'[4]TUNZ Extracted TB'!$A:$A,B358,'[4]TUNZ Extracted TB'!$C:$C,C358)</f>
        <v>#VALUE!</v>
      </c>
      <c r="J358" s="4" t="e">
        <f>SUMIFS('[5]TUNZ Extracted TB'!$G:$G,'[5]TUNZ Extracted TB'!$A:$A,B358,'[5]TUNZ Extracted TB'!$C:$C,C358)</f>
        <v>#VALUE!</v>
      </c>
      <c r="K358" s="4" t="e">
        <f>SUMIFS('[6]TUNZ Extracted TB'!$G:$G,'[6]TUNZ Extracted TB'!$A:$A,B358,'[6]TUNZ Extracted TB'!$C:$C,C358)</f>
        <v>#VALUE!</v>
      </c>
      <c r="L358" s="4" t="e">
        <f>SUMIFS('[7]TUNZ Extracted TB'!$G:$G,'[7]TUNZ Extracted TB'!$A:$A,B358,'[7]TUNZ Extracted TB'!$C:$C,C358)</f>
        <v>#VALUE!</v>
      </c>
      <c r="M358" s="4" t="e">
        <f>SUMIFS('[8]TUNZ Extracted TB'!$G:$G,'[8]TUNZ Extracted TB'!$A:$A,B358,'[8]TUNZ Extracted TB'!$C:$C,C358)</f>
        <v>#VALUE!</v>
      </c>
      <c r="N358" s="4" t="e">
        <f>SUMIFS('[9]TUNZ Extracted TB'!$G:$G,'[9]TUNZ Extracted TB'!$A:$A,B358,'[9]TUNZ Extracted TB'!$C:$C,C358)</f>
        <v>#VALUE!</v>
      </c>
      <c r="O358" s="4" t="e">
        <f>SUMIFS('[10]TUNZ Extracted TB'!$G:$G,'[10]TUNZ Extracted TB'!$A:$A,B358,'[10]TUNZ Extracted TB'!$C:$C,C358)</f>
        <v>#VALUE!</v>
      </c>
      <c r="P358" s="4" t="e">
        <f>SUMIFS('[11]TUNZ Extracted TB'!$G:$G,'[11]TUNZ Extracted TB'!$A:$A,B358,'[11]TUNZ Extracted TB'!$C:$C,C358)</f>
        <v>#VALUE!</v>
      </c>
      <c r="Q358" s="4" t="e">
        <f>SUMIFS('[12]TUNZ Extracted TB'!$G:$G,'[12]TUNZ Extracted TB'!$A:$A,B358,'[12]TUNZ Extracted TB'!$C:$C,C358)</f>
        <v>#VALUE!</v>
      </c>
      <c r="R358" s="4" t="e">
        <f t="shared" si="6"/>
        <v>#VALUE!</v>
      </c>
    </row>
    <row r="359" spans="1:18" x14ac:dyDescent="0.25">
      <c r="A359" t="s">
        <v>84</v>
      </c>
      <c r="B359">
        <v>7333</v>
      </c>
      <c r="C359">
        <v>220</v>
      </c>
      <c r="D359" t="s">
        <v>14</v>
      </c>
      <c r="E359" t="s">
        <v>76</v>
      </c>
      <c r="F359" s="4" t="e">
        <f>SUMIFS('[1]TUNZ Extracted TB'!$G:$G,'[1]TUNZ Extracted TB'!$A:$A,B359,'[1]TUNZ Extracted TB'!$C:$C,C359)</f>
        <v>#VALUE!</v>
      </c>
      <c r="G359" s="4" t="e">
        <f>SUMIFS('[2]TUNZ Extracted TB'!$G:$G,'[2]TUNZ Extracted TB'!$A:$A,B359,'[2]TUNZ Extracted TB'!$C:$C,C359)</f>
        <v>#VALUE!</v>
      </c>
      <c r="H359" s="4" t="e">
        <f>SUMIFS('[3]TUNZ Extracted TB'!$G:$G,'[3]TUNZ Extracted TB'!$A:$A,B359,'[3]TUNZ Extracted TB'!$C:$C,C359)</f>
        <v>#VALUE!</v>
      </c>
      <c r="I359" s="4" t="e">
        <f>SUMIFS('[4]TUNZ Extracted TB'!$G:$G,'[4]TUNZ Extracted TB'!$A:$A,B359,'[4]TUNZ Extracted TB'!$C:$C,C359)</f>
        <v>#VALUE!</v>
      </c>
      <c r="J359" s="4" t="e">
        <f>SUMIFS('[5]TUNZ Extracted TB'!$G:$G,'[5]TUNZ Extracted TB'!$A:$A,B359,'[5]TUNZ Extracted TB'!$C:$C,C359)</f>
        <v>#VALUE!</v>
      </c>
      <c r="K359" s="4" t="e">
        <f>SUMIFS('[6]TUNZ Extracted TB'!$G:$G,'[6]TUNZ Extracted TB'!$A:$A,B359,'[6]TUNZ Extracted TB'!$C:$C,C359)</f>
        <v>#VALUE!</v>
      </c>
      <c r="L359" s="4" t="e">
        <f>SUMIFS('[7]TUNZ Extracted TB'!$G:$G,'[7]TUNZ Extracted TB'!$A:$A,B359,'[7]TUNZ Extracted TB'!$C:$C,C359)</f>
        <v>#VALUE!</v>
      </c>
      <c r="M359" s="4" t="e">
        <f>SUMIFS('[8]TUNZ Extracted TB'!$G:$G,'[8]TUNZ Extracted TB'!$A:$A,B359,'[8]TUNZ Extracted TB'!$C:$C,C359)</f>
        <v>#VALUE!</v>
      </c>
      <c r="N359" s="4" t="e">
        <f>SUMIFS('[9]TUNZ Extracted TB'!$G:$G,'[9]TUNZ Extracted TB'!$A:$A,B359,'[9]TUNZ Extracted TB'!$C:$C,C359)</f>
        <v>#VALUE!</v>
      </c>
      <c r="O359" s="4" t="e">
        <f>SUMIFS('[10]TUNZ Extracted TB'!$G:$G,'[10]TUNZ Extracted TB'!$A:$A,B359,'[10]TUNZ Extracted TB'!$C:$C,C359)</f>
        <v>#VALUE!</v>
      </c>
      <c r="P359" s="4" t="e">
        <f>SUMIFS('[11]TUNZ Extracted TB'!$G:$G,'[11]TUNZ Extracted TB'!$A:$A,B359,'[11]TUNZ Extracted TB'!$C:$C,C359)</f>
        <v>#VALUE!</v>
      </c>
      <c r="Q359" s="4" t="e">
        <f>SUMIFS('[12]TUNZ Extracted TB'!$G:$G,'[12]TUNZ Extracted TB'!$A:$A,B359,'[12]TUNZ Extracted TB'!$C:$C,C359)</f>
        <v>#VALUE!</v>
      </c>
      <c r="R359" s="4" t="e">
        <f t="shared" si="6"/>
        <v>#VALUE!</v>
      </c>
    </row>
    <row r="360" spans="1:18" x14ac:dyDescent="0.25">
      <c r="A360" t="s">
        <v>84</v>
      </c>
      <c r="B360">
        <v>7333</v>
      </c>
      <c r="C360">
        <v>230</v>
      </c>
      <c r="D360" t="s">
        <v>18</v>
      </c>
      <c r="E360" t="s">
        <v>40</v>
      </c>
      <c r="F360" s="4" t="e">
        <f>SUMIFS('[1]TUNZ Extracted TB'!$G:$G,'[1]TUNZ Extracted TB'!$A:$A,B360,'[1]TUNZ Extracted TB'!$C:$C,C360)</f>
        <v>#VALUE!</v>
      </c>
      <c r="G360" s="4" t="e">
        <f>SUMIFS('[2]TUNZ Extracted TB'!$G:$G,'[2]TUNZ Extracted TB'!$A:$A,B360,'[2]TUNZ Extracted TB'!$C:$C,C360)</f>
        <v>#VALUE!</v>
      </c>
      <c r="H360" s="4" t="e">
        <f>SUMIFS('[3]TUNZ Extracted TB'!$G:$G,'[3]TUNZ Extracted TB'!$A:$A,B360,'[3]TUNZ Extracted TB'!$C:$C,C360)</f>
        <v>#VALUE!</v>
      </c>
      <c r="I360" s="4" t="e">
        <f>SUMIFS('[4]TUNZ Extracted TB'!$G:$G,'[4]TUNZ Extracted TB'!$A:$A,B360,'[4]TUNZ Extracted TB'!$C:$C,C360)</f>
        <v>#VALUE!</v>
      </c>
      <c r="J360" s="4" t="e">
        <f>SUMIFS('[5]TUNZ Extracted TB'!$G:$G,'[5]TUNZ Extracted TB'!$A:$A,B360,'[5]TUNZ Extracted TB'!$C:$C,C360)</f>
        <v>#VALUE!</v>
      </c>
      <c r="K360" s="4" t="e">
        <f>SUMIFS('[6]TUNZ Extracted TB'!$G:$G,'[6]TUNZ Extracted TB'!$A:$A,B360,'[6]TUNZ Extracted TB'!$C:$C,C360)</f>
        <v>#VALUE!</v>
      </c>
      <c r="L360" s="4" t="e">
        <f>SUMIFS('[7]TUNZ Extracted TB'!$G:$G,'[7]TUNZ Extracted TB'!$A:$A,B360,'[7]TUNZ Extracted TB'!$C:$C,C360)</f>
        <v>#VALUE!</v>
      </c>
      <c r="M360" s="4" t="e">
        <f>SUMIFS('[8]TUNZ Extracted TB'!$G:$G,'[8]TUNZ Extracted TB'!$A:$A,B360,'[8]TUNZ Extracted TB'!$C:$C,C360)</f>
        <v>#VALUE!</v>
      </c>
      <c r="N360" s="4" t="e">
        <f>SUMIFS('[9]TUNZ Extracted TB'!$G:$G,'[9]TUNZ Extracted TB'!$A:$A,B360,'[9]TUNZ Extracted TB'!$C:$C,C360)</f>
        <v>#VALUE!</v>
      </c>
      <c r="O360" s="4" t="e">
        <f>SUMIFS('[10]TUNZ Extracted TB'!$G:$G,'[10]TUNZ Extracted TB'!$A:$A,B360,'[10]TUNZ Extracted TB'!$C:$C,C360)</f>
        <v>#VALUE!</v>
      </c>
      <c r="P360" s="4" t="e">
        <f>SUMIFS('[11]TUNZ Extracted TB'!$G:$G,'[11]TUNZ Extracted TB'!$A:$A,B360,'[11]TUNZ Extracted TB'!$C:$C,C360)</f>
        <v>#VALUE!</v>
      </c>
      <c r="Q360" s="4" t="e">
        <f>SUMIFS('[12]TUNZ Extracted TB'!$G:$G,'[12]TUNZ Extracted TB'!$A:$A,B360,'[12]TUNZ Extracted TB'!$C:$C,C360)</f>
        <v>#VALUE!</v>
      </c>
      <c r="R360" s="4" t="e">
        <f t="shared" si="6"/>
        <v>#VALUE!</v>
      </c>
    </row>
    <row r="361" spans="1:18" x14ac:dyDescent="0.25">
      <c r="A361" t="s">
        <v>84</v>
      </c>
      <c r="B361">
        <v>7333</v>
      </c>
      <c r="C361">
        <v>240</v>
      </c>
      <c r="D361" t="s">
        <v>20</v>
      </c>
      <c r="E361" t="s">
        <v>41</v>
      </c>
      <c r="F361" s="4" t="e">
        <f>SUMIFS('[1]TUNZ Extracted TB'!$G:$G,'[1]TUNZ Extracted TB'!$A:$A,B361,'[1]TUNZ Extracted TB'!$C:$C,C361)</f>
        <v>#VALUE!</v>
      </c>
      <c r="G361" s="4" t="e">
        <f>SUMIFS('[2]TUNZ Extracted TB'!$G:$G,'[2]TUNZ Extracted TB'!$A:$A,B361,'[2]TUNZ Extracted TB'!$C:$C,C361)</f>
        <v>#VALUE!</v>
      </c>
      <c r="H361" s="4" t="e">
        <f>SUMIFS('[3]TUNZ Extracted TB'!$G:$G,'[3]TUNZ Extracted TB'!$A:$A,B361,'[3]TUNZ Extracted TB'!$C:$C,C361)</f>
        <v>#VALUE!</v>
      </c>
      <c r="I361" s="4" t="e">
        <f>SUMIFS('[4]TUNZ Extracted TB'!$G:$G,'[4]TUNZ Extracted TB'!$A:$A,B361,'[4]TUNZ Extracted TB'!$C:$C,C361)</f>
        <v>#VALUE!</v>
      </c>
      <c r="J361" s="4" t="e">
        <f>SUMIFS('[5]TUNZ Extracted TB'!$G:$G,'[5]TUNZ Extracted TB'!$A:$A,B361,'[5]TUNZ Extracted TB'!$C:$C,C361)</f>
        <v>#VALUE!</v>
      </c>
      <c r="K361" s="4" t="e">
        <f>SUMIFS('[6]TUNZ Extracted TB'!$G:$G,'[6]TUNZ Extracted TB'!$A:$A,B361,'[6]TUNZ Extracted TB'!$C:$C,C361)</f>
        <v>#VALUE!</v>
      </c>
      <c r="L361" s="4" t="e">
        <f>SUMIFS('[7]TUNZ Extracted TB'!$G:$G,'[7]TUNZ Extracted TB'!$A:$A,B361,'[7]TUNZ Extracted TB'!$C:$C,C361)</f>
        <v>#VALUE!</v>
      </c>
      <c r="M361" s="4" t="e">
        <f>SUMIFS('[8]TUNZ Extracted TB'!$G:$G,'[8]TUNZ Extracted TB'!$A:$A,B361,'[8]TUNZ Extracted TB'!$C:$C,C361)</f>
        <v>#VALUE!</v>
      </c>
      <c r="N361" s="4" t="e">
        <f>SUMIFS('[9]TUNZ Extracted TB'!$G:$G,'[9]TUNZ Extracted TB'!$A:$A,B361,'[9]TUNZ Extracted TB'!$C:$C,C361)</f>
        <v>#VALUE!</v>
      </c>
      <c r="O361" s="4" t="e">
        <f>SUMIFS('[10]TUNZ Extracted TB'!$G:$G,'[10]TUNZ Extracted TB'!$A:$A,B361,'[10]TUNZ Extracted TB'!$C:$C,C361)</f>
        <v>#VALUE!</v>
      </c>
      <c r="P361" s="4" t="e">
        <f>SUMIFS('[11]TUNZ Extracted TB'!$G:$G,'[11]TUNZ Extracted TB'!$A:$A,B361,'[11]TUNZ Extracted TB'!$C:$C,C361)</f>
        <v>#VALUE!</v>
      </c>
      <c r="Q361" s="4" t="e">
        <f>SUMIFS('[12]TUNZ Extracted TB'!$G:$G,'[12]TUNZ Extracted TB'!$A:$A,B361,'[12]TUNZ Extracted TB'!$C:$C,C361)</f>
        <v>#VALUE!</v>
      </c>
      <c r="R361" s="4" t="e">
        <f t="shared" si="6"/>
        <v>#VALUE!</v>
      </c>
    </row>
    <row r="362" spans="1:18" x14ac:dyDescent="0.25">
      <c r="A362" t="s">
        <v>84</v>
      </c>
      <c r="B362">
        <v>7333</v>
      </c>
      <c r="C362">
        <v>340</v>
      </c>
      <c r="D362" t="s">
        <v>20</v>
      </c>
      <c r="E362" t="s">
        <v>41</v>
      </c>
      <c r="F362" s="4" t="e">
        <f>SUMIFS('[1]TUNZ Extracted TB'!$G:$G,'[1]TUNZ Extracted TB'!$A:$A,B362,'[1]TUNZ Extracted TB'!$C:$C,C362)</f>
        <v>#VALUE!</v>
      </c>
      <c r="G362" s="4" t="e">
        <f>SUMIFS('[2]TUNZ Extracted TB'!$G:$G,'[2]TUNZ Extracted TB'!$A:$A,B362,'[2]TUNZ Extracted TB'!$C:$C,C362)</f>
        <v>#VALUE!</v>
      </c>
      <c r="H362" s="4" t="e">
        <f>SUMIFS('[3]TUNZ Extracted TB'!$G:$G,'[3]TUNZ Extracted TB'!$A:$A,B362,'[3]TUNZ Extracted TB'!$C:$C,C362)</f>
        <v>#VALUE!</v>
      </c>
      <c r="I362" s="4" t="e">
        <f>SUMIFS('[4]TUNZ Extracted TB'!$G:$G,'[4]TUNZ Extracted TB'!$A:$A,B362,'[4]TUNZ Extracted TB'!$C:$C,C362)</f>
        <v>#VALUE!</v>
      </c>
      <c r="J362" s="4" t="e">
        <f>SUMIFS('[5]TUNZ Extracted TB'!$G:$G,'[5]TUNZ Extracted TB'!$A:$A,B362,'[5]TUNZ Extracted TB'!$C:$C,C362)</f>
        <v>#VALUE!</v>
      </c>
      <c r="K362" s="4" t="e">
        <f>SUMIFS('[6]TUNZ Extracted TB'!$G:$G,'[6]TUNZ Extracted TB'!$A:$A,B362,'[6]TUNZ Extracted TB'!$C:$C,C362)</f>
        <v>#VALUE!</v>
      </c>
      <c r="L362" s="4" t="e">
        <f>SUMIFS('[7]TUNZ Extracted TB'!$G:$G,'[7]TUNZ Extracted TB'!$A:$A,B362,'[7]TUNZ Extracted TB'!$C:$C,C362)</f>
        <v>#VALUE!</v>
      </c>
      <c r="M362" s="4" t="e">
        <f>SUMIFS('[8]TUNZ Extracted TB'!$G:$G,'[8]TUNZ Extracted TB'!$A:$A,B362,'[8]TUNZ Extracted TB'!$C:$C,C362)</f>
        <v>#VALUE!</v>
      </c>
      <c r="N362" s="4" t="e">
        <f>SUMIFS('[9]TUNZ Extracted TB'!$G:$G,'[9]TUNZ Extracted TB'!$A:$A,B362,'[9]TUNZ Extracted TB'!$C:$C,C362)</f>
        <v>#VALUE!</v>
      </c>
      <c r="O362" s="4" t="e">
        <f>SUMIFS('[10]TUNZ Extracted TB'!$G:$G,'[10]TUNZ Extracted TB'!$A:$A,B362,'[10]TUNZ Extracted TB'!$C:$C,C362)</f>
        <v>#VALUE!</v>
      </c>
      <c r="P362" s="4" t="e">
        <f>SUMIFS('[11]TUNZ Extracted TB'!$G:$G,'[11]TUNZ Extracted TB'!$A:$A,B362,'[11]TUNZ Extracted TB'!$C:$C,C362)</f>
        <v>#VALUE!</v>
      </c>
      <c r="Q362" s="4" t="e">
        <f>SUMIFS('[12]TUNZ Extracted TB'!$G:$G,'[12]TUNZ Extracted TB'!$A:$A,B362,'[12]TUNZ Extracted TB'!$C:$C,C362)</f>
        <v>#VALUE!</v>
      </c>
      <c r="R362" s="4" t="e">
        <f t="shared" si="6"/>
        <v>#VALUE!</v>
      </c>
    </row>
    <row r="363" spans="1:18" x14ac:dyDescent="0.25">
      <c r="A363" t="s">
        <v>84</v>
      </c>
      <c r="B363">
        <v>7333</v>
      </c>
      <c r="C363">
        <v>430</v>
      </c>
      <c r="D363" t="s">
        <v>18</v>
      </c>
      <c r="E363" t="s">
        <v>40</v>
      </c>
      <c r="F363" s="4" t="e">
        <f>SUMIFS('[1]TUNZ Extracted TB'!$G:$G,'[1]TUNZ Extracted TB'!$A:$A,B363,'[1]TUNZ Extracted TB'!$C:$C,C363)</f>
        <v>#VALUE!</v>
      </c>
      <c r="G363" s="4" t="e">
        <f>SUMIFS('[2]TUNZ Extracted TB'!$G:$G,'[2]TUNZ Extracted TB'!$A:$A,B363,'[2]TUNZ Extracted TB'!$C:$C,C363)</f>
        <v>#VALUE!</v>
      </c>
      <c r="H363" s="4" t="e">
        <f>SUMIFS('[3]TUNZ Extracted TB'!$G:$G,'[3]TUNZ Extracted TB'!$A:$A,B363,'[3]TUNZ Extracted TB'!$C:$C,C363)</f>
        <v>#VALUE!</v>
      </c>
      <c r="I363" s="4" t="e">
        <f>SUMIFS('[4]TUNZ Extracted TB'!$G:$G,'[4]TUNZ Extracted TB'!$A:$A,B363,'[4]TUNZ Extracted TB'!$C:$C,C363)</f>
        <v>#VALUE!</v>
      </c>
      <c r="J363" s="4" t="e">
        <f>SUMIFS('[5]TUNZ Extracted TB'!$G:$G,'[5]TUNZ Extracted TB'!$A:$A,B363,'[5]TUNZ Extracted TB'!$C:$C,C363)</f>
        <v>#VALUE!</v>
      </c>
      <c r="K363" s="4" t="e">
        <f>SUMIFS('[6]TUNZ Extracted TB'!$G:$G,'[6]TUNZ Extracted TB'!$A:$A,B363,'[6]TUNZ Extracted TB'!$C:$C,C363)</f>
        <v>#VALUE!</v>
      </c>
      <c r="L363" s="4" t="e">
        <f>SUMIFS('[7]TUNZ Extracted TB'!$G:$G,'[7]TUNZ Extracted TB'!$A:$A,B363,'[7]TUNZ Extracted TB'!$C:$C,C363)</f>
        <v>#VALUE!</v>
      </c>
      <c r="M363" s="4" t="e">
        <f>SUMIFS('[8]TUNZ Extracted TB'!$G:$G,'[8]TUNZ Extracted TB'!$A:$A,B363,'[8]TUNZ Extracted TB'!$C:$C,C363)</f>
        <v>#VALUE!</v>
      </c>
      <c r="N363" s="4" t="e">
        <f>SUMIFS('[9]TUNZ Extracted TB'!$G:$G,'[9]TUNZ Extracted TB'!$A:$A,B363,'[9]TUNZ Extracted TB'!$C:$C,C363)</f>
        <v>#VALUE!</v>
      </c>
      <c r="O363" s="4" t="e">
        <f>SUMIFS('[10]TUNZ Extracted TB'!$G:$G,'[10]TUNZ Extracted TB'!$A:$A,B363,'[10]TUNZ Extracted TB'!$C:$C,C363)</f>
        <v>#VALUE!</v>
      </c>
      <c r="P363" s="4" t="e">
        <f>SUMIFS('[11]TUNZ Extracted TB'!$G:$G,'[11]TUNZ Extracted TB'!$A:$A,B363,'[11]TUNZ Extracted TB'!$C:$C,C363)</f>
        <v>#VALUE!</v>
      </c>
      <c r="Q363" s="4" t="e">
        <f>SUMIFS('[12]TUNZ Extracted TB'!$G:$G,'[12]TUNZ Extracted TB'!$A:$A,B363,'[12]TUNZ Extracted TB'!$C:$C,C363)</f>
        <v>#VALUE!</v>
      </c>
      <c r="R363" s="4" t="e">
        <f t="shared" si="6"/>
        <v>#VALUE!</v>
      </c>
    </row>
    <row r="364" spans="1:18" x14ac:dyDescent="0.25">
      <c r="A364" t="s">
        <v>84</v>
      </c>
      <c r="B364">
        <v>7333</v>
      </c>
      <c r="C364">
        <v>440</v>
      </c>
      <c r="D364" t="s">
        <v>20</v>
      </c>
      <c r="E364" t="s">
        <v>41</v>
      </c>
      <c r="F364" s="4" t="e">
        <f>SUMIFS('[1]TUNZ Extracted TB'!$G:$G,'[1]TUNZ Extracted TB'!$A:$A,B364,'[1]TUNZ Extracted TB'!$C:$C,C364)</f>
        <v>#VALUE!</v>
      </c>
      <c r="G364" s="4" t="e">
        <f>SUMIFS('[2]TUNZ Extracted TB'!$G:$G,'[2]TUNZ Extracted TB'!$A:$A,B364,'[2]TUNZ Extracted TB'!$C:$C,C364)</f>
        <v>#VALUE!</v>
      </c>
      <c r="H364" s="4" t="e">
        <f>SUMIFS('[3]TUNZ Extracted TB'!$G:$G,'[3]TUNZ Extracted TB'!$A:$A,B364,'[3]TUNZ Extracted TB'!$C:$C,C364)</f>
        <v>#VALUE!</v>
      </c>
      <c r="I364" s="4" t="e">
        <f>SUMIFS('[4]TUNZ Extracted TB'!$G:$G,'[4]TUNZ Extracted TB'!$A:$A,B364,'[4]TUNZ Extracted TB'!$C:$C,C364)</f>
        <v>#VALUE!</v>
      </c>
      <c r="J364" s="4" t="e">
        <f>SUMIFS('[5]TUNZ Extracted TB'!$G:$G,'[5]TUNZ Extracted TB'!$A:$A,B364,'[5]TUNZ Extracted TB'!$C:$C,C364)</f>
        <v>#VALUE!</v>
      </c>
      <c r="K364" s="4" t="e">
        <f>SUMIFS('[6]TUNZ Extracted TB'!$G:$G,'[6]TUNZ Extracted TB'!$A:$A,B364,'[6]TUNZ Extracted TB'!$C:$C,C364)</f>
        <v>#VALUE!</v>
      </c>
      <c r="L364" s="4" t="e">
        <f>SUMIFS('[7]TUNZ Extracted TB'!$G:$G,'[7]TUNZ Extracted TB'!$A:$A,B364,'[7]TUNZ Extracted TB'!$C:$C,C364)</f>
        <v>#VALUE!</v>
      </c>
      <c r="M364" s="4" t="e">
        <f>SUMIFS('[8]TUNZ Extracted TB'!$G:$G,'[8]TUNZ Extracted TB'!$A:$A,B364,'[8]TUNZ Extracted TB'!$C:$C,C364)</f>
        <v>#VALUE!</v>
      </c>
      <c r="N364" s="4" t="e">
        <f>SUMIFS('[9]TUNZ Extracted TB'!$G:$G,'[9]TUNZ Extracted TB'!$A:$A,B364,'[9]TUNZ Extracted TB'!$C:$C,C364)</f>
        <v>#VALUE!</v>
      </c>
      <c r="O364" s="4" t="e">
        <f>SUMIFS('[10]TUNZ Extracted TB'!$G:$G,'[10]TUNZ Extracted TB'!$A:$A,B364,'[10]TUNZ Extracted TB'!$C:$C,C364)</f>
        <v>#VALUE!</v>
      </c>
      <c r="P364" s="4" t="e">
        <f>SUMIFS('[11]TUNZ Extracted TB'!$G:$G,'[11]TUNZ Extracted TB'!$A:$A,B364,'[11]TUNZ Extracted TB'!$C:$C,C364)</f>
        <v>#VALUE!</v>
      </c>
      <c r="Q364" s="4" t="e">
        <f>SUMIFS('[12]TUNZ Extracted TB'!$G:$G,'[12]TUNZ Extracted TB'!$A:$A,B364,'[12]TUNZ Extracted TB'!$C:$C,C364)</f>
        <v>#VALUE!</v>
      </c>
      <c r="R364" s="4" t="e">
        <f t="shared" si="6"/>
        <v>#VALUE!</v>
      </c>
    </row>
    <row r="365" spans="1:18" x14ac:dyDescent="0.25">
      <c r="A365" t="s">
        <v>84</v>
      </c>
      <c r="B365">
        <v>7333</v>
      </c>
      <c r="C365">
        <v>935</v>
      </c>
      <c r="D365" t="s">
        <v>30</v>
      </c>
      <c r="E365" t="s">
        <v>43</v>
      </c>
      <c r="F365" s="4" t="e">
        <f>SUMIFS('[1]TUNZ Extracted TB'!$G:$G,'[1]TUNZ Extracted TB'!$A:$A,B365,'[1]TUNZ Extracted TB'!$C:$C,C365)</f>
        <v>#VALUE!</v>
      </c>
      <c r="G365" s="4" t="e">
        <f>SUMIFS('[2]TUNZ Extracted TB'!$G:$G,'[2]TUNZ Extracted TB'!$A:$A,B365,'[2]TUNZ Extracted TB'!$C:$C,C365)</f>
        <v>#VALUE!</v>
      </c>
      <c r="H365" s="4" t="e">
        <f>SUMIFS('[3]TUNZ Extracted TB'!$G:$G,'[3]TUNZ Extracted TB'!$A:$A,B365,'[3]TUNZ Extracted TB'!$C:$C,C365)</f>
        <v>#VALUE!</v>
      </c>
      <c r="I365" s="4" t="e">
        <f>SUMIFS('[4]TUNZ Extracted TB'!$G:$G,'[4]TUNZ Extracted TB'!$A:$A,B365,'[4]TUNZ Extracted TB'!$C:$C,C365)</f>
        <v>#VALUE!</v>
      </c>
      <c r="J365" s="4" t="e">
        <f>SUMIFS('[5]TUNZ Extracted TB'!$G:$G,'[5]TUNZ Extracted TB'!$A:$A,B365,'[5]TUNZ Extracted TB'!$C:$C,C365)</f>
        <v>#VALUE!</v>
      </c>
      <c r="K365" s="4" t="e">
        <f>SUMIFS('[6]TUNZ Extracted TB'!$G:$G,'[6]TUNZ Extracted TB'!$A:$A,B365,'[6]TUNZ Extracted TB'!$C:$C,C365)</f>
        <v>#VALUE!</v>
      </c>
      <c r="L365" s="4" t="e">
        <f>SUMIFS('[7]TUNZ Extracted TB'!$G:$G,'[7]TUNZ Extracted TB'!$A:$A,B365,'[7]TUNZ Extracted TB'!$C:$C,C365)</f>
        <v>#VALUE!</v>
      </c>
      <c r="M365" s="4" t="e">
        <f>SUMIFS('[8]TUNZ Extracted TB'!$G:$G,'[8]TUNZ Extracted TB'!$A:$A,B365,'[8]TUNZ Extracted TB'!$C:$C,C365)</f>
        <v>#VALUE!</v>
      </c>
      <c r="N365" s="4" t="e">
        <f>SUMIFS('[9]TUNZ Extracted TB'!$G:$G,'[9]TUNZ Extracted TB'!$A:$A,B365,'[9]TUNZ Extracted TB'!$C:$C,C365)</f>
        <v>#VALUE!</v>
      </c>
      <c r="O365" s="4" t="e">
        <f>SUMIFS('[10]TUNZ Extracted TB'!$G:$G,'[10]TUNZ Extracted TB'!$A:$A,B365,'[10]TUNZ Extracted TB'!$C:$C,C365)</f>
        <v>#VALUE!</v>
      </c>
      <c r="P365" s="4" t="e">
        <f>SUMIFS('[11]TUNZ Extracted TB'!$G:$G,'[11]TUNZ Extracted TB'!$A:$A,B365,'[11]TUNZ Extracted TB'!$C:$C,C365)</f>
        <v>#VALUE!</v>
      </c>
      <c r="Q365" s="4" t="e">
        <f>SUMIFS('[12]TUNZ Extracted TB'!$G:$G,'[12]TUNZ Extracted TB'!$A:$A,B365,'[12]TUNZ Extracted TB'!$C:$C,C365)</f>
        <v>#VALUE!</v>
      </c>
      <c r="R365" s="4" t="e">
        <f t="shared" si="6"/>
        <v>#VALUE!</v>
      </c>
    </row>
    <row r="366" spans="1:18" x14ac:dyDescent="0.25">
      <c r="A366" t="s">
        <v>84</v>
      </c>
      <c r="B366">
        <v>7333</v>
      </c>
      <c r="C366">
        <v>936</v>
      </c>
      <c r="D366" t="s">
        <v>30</v>
      </c>
      <c r="E366" t="s">
        <v>43</v>
      </c>
      <c r="F366" s="4" t="e">
        <f>SUMIFS('[1]TUNZ Extracted TB'!$G:$G,'[1]TUNZ Extracted TB'!$A:$A,B366,'[1]TUNZ Extracted TB'!$C:$C,C366)</f>
        <v>#VALUE!</v>
      </c>
      <c r="G366" s="4" t="e">
        <f>SUMIFS('[2]TUNZ Extracted TB'!$G:$G,'[2]TUNZ Extracted TB'!$A:$A,B366,'[2]TUNZ Extracted TB'!$C:$C,C366)</f>
        <v>#VALUE!</v>
      </c>
      <c r="H366" s="4" t="e">
        <f>SUMIFS('[3]TUNZ Extracted TB'!$G:$G,'[3]TUNZ Extracted TB'!$A:$A,B366,'[3]TUNZ Extracted TB'!$C:$C,C366)</f>
        <v>#VALUE!</v>
      </c>
      <c r="I366" s="4" t="e">
        <f>SUMIFS('[4]TUNZ Extracted TB'!$G:$G,'[4]TUNZ Extracted TB'!$A:$A,B366,'[4]TUNZ Extracted TB'!$C:$C,C366)</f>
        <v>#VALUE!</v>
      </c>
      <c r="J366" s="4" t="e">
        <f>SUMIFS('[5]TUNZ Extracted TB'!$G:$G,'[5]TUNZ Extracted TB'!$A:$A,B366,'[5]TUNZ Extracted TB'!$C:$C,C366)</f>
        <v>#VALUE!</v>
      </c>
      <c r="K366" s="4" t="e">
        <f>SUMIFS('[6]TUNZ Extracted TB'!$G:$G,'[6]TUNZ Extracted TB'!$A:$A,B366,'[6]TUNZ Extracted TB'!$C:$C,C366)</f>
        <v>#VALUE!</v>
      </c>
      <c r="L366" s="4" t="e">
        <f>SUMIFS('[7]TUNZ Extracted TB'!$G:$G,'[7]TUNZ Extracted TB'!$A:$A,B366,'[7]TUNZ Extracted TB'!$C:$C,C366)</f>
        <v>#VALUE!</v>
      </c>
      <c r="M366" s="4" t="e">
        <f>SUMIFS('[8]TUNZ Extracted TB'!$G:$G,'[8]TUNZ Extracted TB'!$A:$A,B366,'[8]TUNZ Extracted TB'!$C:$C,C366)</f>
        <v>#VALUE!</v>
      </c>
      <c r="N366" s="4" t="e">
        <f>SUMIFS('[9]TUNZ Extracted TB'!$G:$G,'[9]TUNZ Extracted TB'!$A:$A,B366,'[9]TUNZ Extracted TB'!$C:$C,C366)</f>
        <v>#VALUE!</v>
      </c>
      <c r="O366" s="4" t="e">
        <f>SUMIFS('[10]TUNZ Extracted TB'!$G:$G,'[10]TUNZ Extracted TB'!$A:$A,B366,'[10]TUNZ Extracted TB'!$C:$C,C366)</f>
        <v>#VALUE!</v>
      </c>
      <c r="P366" s="4" t="e">
        <f>SUMIFS('[11]TUNZ Extracted TB'!$G:$G,'[11]TUNZ Extracted TB'!$A:$A,B366,'[11]TUNZ Extracted TB'!$C:$C,C366)</f>
        <v>#VALUE!</v>
      </c>
      <c r="Q366" s="4" t="e">
        <f>SUMIFS('[12]TUNZ Extracted TB'!$G:$G,'[12]TUNZ Extracted TB'!$A:$A,B366,'[12]TUNZ Extracted TB'!$C:$C,C366)</f>
        <v>#VALUE!</v>
      </c>
      <c r="R366" s="4" t="e">
        <f t="shared" si="6"/>
        <v>#VALUE!</v>
      </c>
    </row>
    <row r="367" spans="1:18" x14ac:dyDescent="0.25">
      <c r="A367" t="s">
        <v>86</v>
      </c>
      <c r="B367">
        <v>7350</v>
      </c>
      <c r="C367">
        <v>110</v>
      </c>
      <c r="D367" t="s">
        <v>58</v>
      </c>
      <c r="E367" t="s">
        <v>64</v>
      </c>
      <c r="F367" s="4" t="e">
        <f>SUMIFS('[1]TUNZ Extracted TB'!$G:$G,'[1]TUNZ Extracted TB'!$A:$A,B367,'[1]TUNZ Extracted TB'!$C:$C,C367)</f>
        <v>#VALUE!</v>
      </c>
      <c r="G367" s="4" t="e">
        <f>SUMIFS('[2]TUNZ Extracted TB'!$G:$G,'[2]TUNZ Extracted TB'!$A:$A,B367,'[2]TUNZ Extracted TB'!$C:$C,C367)</f>
        <v>#VALUE!</v>
      </c>
      <c r="H367" s="4" t="e">
        <f>SUMIFS('[3]TUNZ Extracted TB'!$G:$G,'[3]TUNZ Extracted TB'!$A:$A,B367,'[3]TUNZ Extracted TB'!$C:$C,C367)</f>
        <v>#VALUE!</v>
      </c>
      <c r="I367" s="4" t="e">
        <f>SUMIFS('[4]TUNZ Extracted TB'!$G:$G,'[4]TUNZ Extracted TB'!$A:$A,B367,'[4]TUNZ Extracted TB'!$C:$C,C367)</f>
        <v>#VALUE!</v>
      </c>
      <c r="J367" s="4" t="e">
        <f>SUMIFS('[5]TUNZ Extracted TB'!$G:$G,'[5]TUNZ Extracted TB'!$A:$A,B367,'[5]TUNZ Extracted TB'!$C:$C,C367)</f>
        <v>#VALUE!</v>
      </c>
      <c r="K367" s="4" t="e">
        <f>SUMIFS('[6]TUNZ Extracted TB'!$G:$G,'[6]TUNZ Extracted TB'!$A:$A,B367,'[6]TUNZ Extracted TB'!$C:$C,C367)</f>
        <v>#VALUE!</v>
      </c>
      <c r="L367" s="4" t="e">
        <f>SUMIFS('[7]TUNZ Extracted TB'!$G:$G,'[7]TUNZ Extracted TB'!$A:$A,B367,'[7]TUNZ Extracted TB'!$C:$C,C367)</f>
        <v>#VALUE!</v>
      </c>
      <c r="M367" s="4" t="e">
        <f>SUMIFS('[8]TUNZ Extracted TB'!$G:$G,'[8]TUNZ Extracted TB'!$A:$A,B367,'[8]TUNZ Extracted TB'!$C:$C,C367)</f>
        <v>#VALUE!</v>
      </c>
      <c r="N367" s="4" t="e">
        <f>SUMIFS('[9]TUNZ Extracted TB'!$G:$G,'[9]TUNZ Extracted TB'!$A:$A,B367,'[9]TUNZ Extracted TB'!$C:$C,C367)</f>
        <v>#VALUE!</v>
      </c>
      <c r="O367" s="4" t="e">
        <f>SUMIFS('[10]TUNZ Extracted TB'!$G:$G,'[10]TUNZ Extracted TB'!$A:$A,B367,'[10]TUNZ Extracted TB'!$C:$C,C367)</f>
        <v>#VALUE!</v>
      </c>
      <c r="P367" s="4" t="e">
        <f>SUMIFS('[11]TUNZ Extracted TB'!$G:$G,'[11]TUNZ Extracted TB'!$A:$A,B367,'[11]TUNZ Extracted TB'!$C:$C,C367)</f>
        <v>#VALUE!</v>
      </c>
      <c r="Q367" s="4" t="e">
        <f>SUMIFS('[12]TUNZ Extracted TB'!$G:$G,'[12]TUNZ Extracted TB'!$A:$A,B367,'[12]TUNZ Extracted TB'!$C:$C,C367)</f>
        <v>#VALUE!</v>
      </c>
      <c r="R367" s="4" t="e">
        <f t="shared" si="6"/>
        <v>#VALUE!</v>
      </c>
    </row>
    <row r="368" spans="1:18" x14ac:dyDescent="0.25">
      <c r="A368" t="s">
        <v>86</v>
      </c>
      <c r="B368">
        <v>7350</v>
      </c>
      <c r="C368">
        <v>112</v>
      </c>
      <c r="D368" t="s">
        <v>62</v>
      </c>
      <c r="E368" t="s">
        <v>66</v>
      </c>
      <c r="F368" s="4" t="e">
        <f>SUMIFS('[1]TUNZ Extracted TB'!$G:$G,'[1]TUNZ Extracted TB'!$A:$A,B368,'[1]TUNZ Extracted TB'!$C:$C,C368)</f>
        <v>#VALUE!</v>
      </c>
      <c r="G368" s="4" t="e">
        <f>SUMIFS('[2]TUNZ Extracted TB'!$G:$G,'[2]TUNZ Extracted TB'!$A:$A,B368,'[2]TUNZ Extracted TB'!$C:$C,C368)</f>
        <v>#VALUE!</v>
      </c>
      <c r="H368" s="4" t="e">
        <f>SUMIFS('[3]TUNZ Extracted TB'!$G:$G,'[3]TUNZ Extracted TB'!$A:$A,B368,'[3]TUNZ Extracted TB'!$C:$C,C368)</f>
        <v>#VALUE!</v>
      </c>
      <c r="I368" s="4" t="e">
        <f>SUMIFS('[4]TUNZ Extracted TB'!$G:$G,'[4]TUNZ Extracted TB'!$A:$A,B368,'[4]TUNZ Extracted TB'!$C:$C,C368)</f>
        <v>#VALUE!</v>
      </c>
      <c r="J368" s="4" t="e">
        <f>SUMIFS('[5]TUNZ Extracted TB'!$G:$G,'[5]TUNZ Extracted TB'!$A:$A,B368,'[5]TUNZ Extracted TB'!$C:$C,C368)</f>
        <v>#VALUE!</v>
      </c>
      <c r="K368" s="4" t="e">
        <f>SUMIFS('[6]TUNZ Extracted TB'!$G:$G,'[6]TUNZ Extracted TB'!$A:$A,B368,'[6]TUNZ Extracted TB'!$C:$C,C368)</f>
        <v>#VALUE!</v>
      </c>
      <c r="L368" s="4" t="e">
        <f>SUMIFS('[7]TUNZ Extracted TB'!$G:$G,'[7]TUNZ Extracted TB'!$A:$A,B368,'[7]TUNZ Extracted TB'!$C:$C,C368)</f>
        <v>#VALUE!</v>
      </c>
      <c r="M368" s="4" t="e">
        <f>SUMIFS('[8]TUNZ Extracted TB'!$G:$G,'[8]TUNZ Extracted TB'!$A:$A,B368,'[8]TUNZ Extracted TB'!$C:$C,C368)</f>
        <v>#VALUE!</v>
      </c>
      <c r="N368" s="4" t="e">
        <f>SUMIFS('[9]TUNZ Extracted TB'!$G:$G,'[9]TUNZ Extracted TB'!$A:$A,B368,'[9]TUNZ Extracted TB'!$C:$C,C368)</f>
        <v>#VALUE!</v>
      </c>
      <c r="O368" s="4" t="e">
        <f>SUMIFS('[10]TUNZ Extracted TB'!$G:$G,'[10]TUNZ Extracted TB'!$A:$A,B368,'[10]TUNZ Extracted TB'!$C:$C,C368)</f>
        <v>#VALUE!</v>
      </c>
      <c r="P368" s="4" t="e">
        <f>SUMIFS('[11]TUNZ Extracted TB'!$G:$G,'[11]TUNZ Extracted TB'!$A:$A,B368,'[11]TUNZ Extracted TB'!$C:$C,C368)</f>
        <v>#VALUE!</v>
      </c>
      <c r="Q368" s="4" t="e">
        <f>SUMIFS('[12]TUNZ Extracted TB'!$G:$G,'[12]TUNZ Extracted TB'!$A:$A,B368,'[12]TUNZ Extracted TB'!$C:$C,C368)</f>
        <v>#VALUE!</v>
      </c>
      <c r="R368" s="4" t="e">
        <f t="shared" si="6"/>
        <v>#VALUE!</v>
      </c>
    </row>
    <row r="369" spans="1:18" x14ac:dyDescent="0.25">
      <c r="A369" t="s">
        <v>86</v>
      </c>
      <c r="B369">
        <v>7350</v>
      </c>
      <c r="C369">
        <v>120</v>
      </c>
      <c r="D369" t="s">
        <v>58</v>
      </c>
      <c r="E369" t="s">
        <v>64</v>
      </c>
      <c r="F369" s="4" t="e">
        <f>SUMIFS('[1]TUNZ Extracted TB'!$G:$G,'[1]TUNZ Extracted TB'!$A:$A,B369,'[1]TUNZ Extracted TB'!$C:$C,C369)</f>
        <v>#VALUE!</v>
      </c>
      <c r="G369" s="4" t="e">
        <f>SUMIFS('[2]TUNZ Extracted TB'!$G:$G,'[2]TUNZ Extracted TB'!$A:$A,B369,'[2]TUNZ Extracted TB'!$C:$C,C369)</f>
        <v>#VALUE!</v>
      </c>
      <c r="H369" s="4" t="e">
        <f>SUMIFS('[3]TUNZ Extracted TB'!$G:$G,'[3]TUNZ Extracted TB'!$A:$A,B369,'[3]TUNZ Extracted TB'!$C:$C,C369)</f>
        <v>#VALUE!</v>
      </c>
      <c r="I369" s="4" t="e">
        <f>SUMIFS('[4]TUNZ Extracted TB'!$G:$G,'[4]TUNZ Extracted TB'!$A:$A,B369,'[4]TUNZ Extracted TB'!$C:$C,C369)</f>
        <v>#VALUE!</v>
      </c>
      <c r="J369" s="4" t="e">
        <f>SUMIFS('[5]TUNZ Extracted TB'!$G:$G,'[5]TUNZ Extracted TB'!$A:$A,B369,'[5]TUNZ Extracted TB'!$C:$C,C369)</f>
        <v>#VALUE!</v>
      </c>
      <c r="K369" s="4" t="e">
        <f>SUMIFS('[6]TUNZ Extracted TB'!$G:$G,'[6]TUNZ Extracted TB'!$A:$A,B369,'[6]TUNZ Extracted TB'!$C:$C,C369)</f>
        <v>#VALUE!</v>
      </c>
      <c r="L369" s="4" t="e">
        <f>SUMIFS('[7]TUNZ Extracted TB'!$G:$G,'[7]TUNZ Extracted TB'!$A:$A,B369,'[7]TUNZ Extracted TB'!$C:$C,C369)</f>
        <v>#VALUE!</v>
      </c>
      <c r="M369" s="4" t="e">
        <f>SUMIFS('[8]TUNZ Extracted TB'!$G:$G,'[8]TUNZ Extracted TB'!$A:$A,B369,'[8]TUNZ Extracted TB'!$C:$C,C369)</f>
        <v>#VALUE!</v>
      </c>
      <c r="N369" s="4" t="e">
        <f>SUMIFS('[9]TUNZ Extracted TB'!$G:$G,'[9]TUNZ Extracted TB'!$A:$A,B369,'[9]TUNZ Extracted TB'!$C:$C,C369)</f>
        <v>#VALUE!</v>
      </c>
      <c r="O369" s="4" t="e">
        <f>SUMIFS('[10]TUNZ Extracted TB'!$G:$G,'[10]TUNZ Extracted TB'!$A:$A,B369,'[10]TUNZ Extracted TB'!$C:$C,C369)</f>
        <v>#VALUE!</v>
      </c>
      <c r="P369" s="4" t="e">
        <f>SUMIFS('[11]TUNZ Extracted TB'!$G:$G,'[11]TUNZ Extracted TB'!$A:$A,B369,'[11]TUNZ Extracted TB'!$C:$C,C369)</f>
        <v>#VALUE!</v>
      </c>
      <c r="Q369" s="4" t="e">
        <f>SUMIFS('[12]TUNZ Extracted TB'!$G:$G,'[12]TUNZ Extracted TB'!$A:$A,B369,'[12]TUNZ Extracted TB'!$C:$C,C369)</f>
        <v>#VALUE!</v>
      </c>
      <c r="R369" s="4" t="e">
        <f t="shared" si="6"/>
        <v>#VALUE!</v>
      </c>
    </row>
    <row r="370" spans="1:18" x14ac:dyDescent="0.25">
      <c r="A370" t="s">
        <v>86</v>
      </c>
      <c r="B370">
        <v>7350</v>
      </c>
      <c r="C370">
        <v>121</v>
      </c>
      <c r="D370" t="s">
        <v>58</v>
      </c>
      <c r="E370" t="s">
        <v>64</v>
      </c>
      <c r="F370" s="4" t="e">
        <f>SUMIFS('[1]TUNZ Extracted TB'!$G:$G,'[1]TUNZ Extracted TB'!$A:$A,B370,'[1]TUNZ Extracted TB'!$C:$C,C370)</f>
        <v>#VALUE!</v>
      </c>
      <c r="G370" s="4" t="e">
        <f>SUMIFS('[2]TUNZ Extracted TB'!$G:$G,'[2]TUNZ Extracted TB'!$A:$A,B370,'[2]TUNZ Extracted TB'!$C:$C,C370)</f>
        <v>#VALUE!</v>
      </c>
      <c r="H370" s="4" t="e">
        <f>SUMIFS('[3]TUNZ Extracted TB'!$G:$G,'[3]TUNZ Extracted TB'!$A:$A,B370,'[3]TUNZ Extracted TB'!$C:$C,C370)</f>
        <v>#VALUE!</v>
      </c>
      <c r="I370" s="4" t="e">
        <f>SUMIFS('[4]TUNZ Extracted TB'!$G:$G,'[4]TUNZ Extracted TB'!$A:$A,B370,'[4]TUNZ Extracted TB'!$C:$C,C370)</f>
        <v>#VALUE!</v>
      </c>
      <c r="J370" s="4" t="e">
        <f>SUMIFS('[5]TUNZ Extracted TB'!$G:$G,'[5]TUNZ Extracted TB'!$A:$A,B370,'[5]TUNZ Extracted TB'!$C:$C,C370)</f>
        <v>#VALUE!</v>
      </c>
      <c r="K370" s="4" t="e">
        <f>SUMIFS('[6]TUNZ Extracted TB'!$G:$G,'[6]TUNZ Extracted TB'!$A:$A,B370,'[6]TUNZ Extracted TB'!$C:$C,C370)</f>
        <v>#VALUE!</v>
      </c>
      <c r="L370" s="4" t="e">
        <f>SUMIFS('[7]TUNZ Extracted TB'!$G:$G,'[7]TUNZ Extracted TB'!$A:$A,B370,'[7]TUNZ Extracted TB'!$C:$C,C370)</f>
        <v>#VALUE!</v>
      </c>
      <c r="M370" s="4" t="e">
        <f>SUMIFS('[8]TUNZ Extracted TB'!$G:$G,'[8]TUNZ Extracted TB'!$A:$A,B370,'[8]TUNZ Extracted TB'!$C:$C,C370)</f>
        <v>#VALUE!</v>
      </c>
      <c r="N370" s="4" t="e">
        <f>SUMIFS('[9]TUNZ Extracted TB'!$G:$G,'[9]TUNZ Extracted TB'!$A:$A,B370,'[9]TUNZ Extracted TB'!$C:$C,C370)</f>
        <v>#VALUE!</v>
      </c>
      <c r="O370" s="4" t="e">
        <f>SUMIFS('[10]TUNZ Extracted TB'!$G:$G,'[10]TUNZ Extracted TB'!$A:$A,B370,'[10]TUNZ Extracted TB'!$C:$C,C370)</f>
        <v>#VALUE!</v>
      </c>
      <c r="P370" s="4" t="e">
        <f>SUMIFS('[11]TUNZ Extracted TB'!$G:$G,'[11]TUNZ Extracted TB'!$A:$A,B370,'[11]TUNZ Extracted TB'!$C:$C,C370)</f>
        <v>#VALUE!</v>
      </c>
      <c r="Q370" s="4" t="e">
        <f>SUMIFS('[12]TUNZ Extracted TB'!$G:$G,'[12]TUNZ Extracted TB'!$A:$A,B370,'[12]TUNZ Extracted TB'!$C:$C,C370)</f>
        <v>#VALUE!</v>
      </c>
      <c r="R370" s="4" t="e">
        <f t="shared" si="6"/>
        <v>#VALUE!</v>
      </c>
    </row>
    <row r="371" spans="1:18" x14ac:dyDescent="0.25">
      <c r="A371" t="s">
        <v>86</v>
      </c>
      <c r="B371">
        <v>7350</v>
      </c>
      <c r="C371">
        <v>130</v>
      </c>
      <c r="D371" t="s">
        <v>58</v>
      </c>
      <c r="E371" t="s">
        <v>64</v>
      </c>
      <c r="F371" s="4" t="e">
        <f>SUMIFS('[1]TUNZ Extracted TB'!$G:$G,'[1]TUNZ Extracted TB'!$A:$A,B371,'[1]TUNZ Extracted TB'!$C:$C,C371)</f>
        <v>#VALUE!</v>
      </c>
      <c r="G371" s="4" t="e">
        <f>SUMIFS('[2]TUNZ Extracted TB'!$G:$G,'[2]TUNZ Extracted TB'!$A:$A,B371,'[2]TUNZ Extracted TB'!$C:$C,C371)</f>
        <v>#VALUE!</v>
      </c>
      <c r="H371" s="4" t="e">
        <f>SUMIFS('[3]TUNZ Extracted TB'!$G:$G,'[3]TUNZ Extracted TB'!$A:$A,B371,'[3]TUNZ Extracted TB'!$C:$C,C371)</f>
        <v>#VALUE!</v>
      </c>
      <c r="I371" s="4" t="e">
        <f>SUMIFS('[4]TUNZ Extracted TB'!$G:$G,'[4]TUNZ Extracted TB'!$A:$A,B371,'[4]TUNZ Extracted TB'!$C:$C,C371)</f>
        <v>#VALUE!</v>
      </c>
      <c r="J371" s="4" t="e">
        <f>SUMIFS('[5]TUNZ Extracted TB'!$G:$G,'[5]TUNZ Extracted TB'!$A:$A,B371,'[5]TUNZ Extracted TB'!$C:$C,C371)</f>
        <v>#VALUE!</v>
      </c>
      <c r="K371" s="4" t="e">
        <f>SUMIFS('[6]TUNZ Extracted TB'!$G:$G,'[6]TUNZ Extracted TB'!$A:$A,B371,'[6]TUNZ Extracted TB'!$C:$C,C371)</f>
        <v>#VALUE!</v>
      </c>
      <c r="L371" s="4" t="e">
        <f>SUMIFS('[7]TUNZ Extracted TB'!$G:$G,'[7]TUNZ Extracted TB'!$A:$A,B371,'[7]TUNZ Extracted TB'!$C:$C,C371)</f>
        <v>#VALUE!</v>
      </c>
      <c r="M371" s="4" t="e">
        <f>SUMIFS('[8]TUNZ Extracted TB'!$G:$G,'[8]TUNZ Extracted TB'!$A:$A,B371,'[8]TUNZ Extracted TB'!$C:$C,C371)</f>
        <v>#VALUE!</v>
      </c>
      <c r="N371" s="4" t="e">
        <f>SUMIFS('[9]TUNZ Extracted TB'!$G:$G,'[9]TUNZ Extracted TB'!$A:$A,B371,'[9]TUNZ Extracted TB'!$C:$C,C371)</f>
        <v>#VALUE!</v>
      </c>
      <c r="O371" s="4" t="e">
        <f>SUMIFS('[10]TUNZ Extracted TB'!$G:$G,'[10]TUNZ Extracted TB'!$A:$A,B371,'[10]TUNZ Extracted TB'!$C:$C,C371)</f>
        <v>#VALUE!</v>
      </c>
      <c r="P371" s="4" t="e">
        <f>SUMIFS('[11]TUNZ Extracted TB'!$G:$G,'[11]TUNZ Extracted TB'!$A:$A,B371,'[11]TUNZ Extracted TB'!$C:$C,C371)</f>
        <v>#VALUE!</v>
      </c>
      <c r="Q371" s="4" t="e">
        <f>SUMIFS('[12]TUNZ Extracted TB'!$G:$G,'[12]TUNZ Extracted TB'!$A:$A,B371,'[12]TUNZ Extracted TB'!$C:$C,C371)</f>
        <v>#VALUE!</v>
      </c>
      <c r="R371" s="4" t="e">
        <f t="shared" si="6"/>
        <v>#VALUE!</v>
      </c>
    </row>
    <row r="372" spans="1:18" x14ac:dyDescent="0.25">
      <c r="A372" t="s">
        <v>86</v>
      </c>
      <c r="B372">
        <v>7350</v>
      </c>
      <c r="C372">
        <v>140</v>
      </c>
      <c r="D372" t="s">
        <v>58</v>
      </c>
      <c r="E372" t="s">
        <v>64</v>
      </c>
      <c r="F372" s="4" t="e">
        <f>SUMIFS('[1]TUNZ Extracted TB'!$G:$G,'[1]TUNZ Extracted TB'!$A:$A,B372,'[1]TUNZ Extracted TB'!$C:$C,C372)</f>
        <v>#VALUE!</v>
      </c>
      <c r="G372" s="4" t="e">
        <f>SUMIFS('[2]TUNZ Extracted TB'!$G:$G,'[2]TUNZ Extracted TB'!$A:$A,B372,'[2]TUNZ Extracted TB'!$C:$C,C372)</f>
        <v>#VALUE!</v>
      </c>
      <c r="H372" s="4" t="e">
        <f>SUMIFS('[3]TUNZ Extracted TB'!$G:$G,'[3]TUNZ Extracted TB'!$A:$A,B372,'[3]TUNZ Extracted TB'!$C:$C,C372)</f>
        <v>#VALUE!</v>
      </c>
      <c r="I372" s="4" t="e">
        <f>SUMIFS('[4]TUNZ Extracted TB'!$G:$G,'[4]TUNZ Extracted TB'!$A:$A,B372,'[4]TUNZ Extracted TB'!$C:$C,C372)</f>
        <v>#VALUE!</v>
      </c>
      <c r="J372" s="4" t="e">
        <f>SUMIFS('[5]TUNZ Extracted TB'!$G:$G,'[5]TUNZ Extracted TB'!$A:$A,B372,'[5]TUNZ Extracted TB'!$C:$C,C372)</f>
        <v>#VALUE!</v>
      </c>
      <c r="K372" s="4" t="e">
        <f>SUMIFS('[6]TUNZ Extracted TB'!$G:$G,'[6]TUNZ Extracted TB'!$A:$A,B372,'[6]TUNZ Extracted TB'!$C:$C,C372)</f>
        <v>#VALUE!</v>
      </c>
      <c r="L372" s="4" t="e">
        <f>SUMIFS('[7]TUNZ Extracted TB'!$G:$G,'[7]TUNZ Extracted TB'!$A:$A,B372,'[7]TUNZ Extracted TB'!$C:$C,C372)</f>
        <v>#VALUE!</v>
      </c>
      <c r="M372" s="4" t="e">
        <f>SUMIFS('[8]TUNZ Extracted TB'!$G:$G,'[8]TUNZ Extracted TB'!$A:$A,B372,'[8]TUNZ Extracted TB'!$C:$C,C372)</f>
        <v>#VALUE!</v>
      </c>
      <c r="N372" s="4" t="e">
        <f>SUMIFS('[9]TUNZ Extracted TB'!$G:$G,'[9]TUNZ Extracted TB'!$A:$A,B372,'[9]TUNZ Extracted TB'!$C:$C,C372)</f>
        <v>#VALUE!</v>
      </c>
      <c r="O372" s="4" t="e">
        <f>SUMIFS('[10]TUNZ Extracted TB'!$G:$G,'[10]TUNZ Extracted TB'!$A:$A,B372,'[10]TUNZ Extracted TB'!$C:$C,C372)</f>
        <v>#VALUE!</v>
      </c>
      <c r="P372" s="4" t="e">
        <f>SUMIFS('[11]TUNZ Extracted TB'!$G:$G,'[11]TUNZ Extracted TB'!$A:$A,B372,'[11]TUNZ Extracted TB'!$C:$C,C372)</f>
        <v>#VALUE!</v>
      </c>
      <c r="Q372" s="4" t="e">
        <f>SUMIFS('[12]TUNZ Extracted TB'!$G:$G,'[12]TUNZ Extracted TB'!$A:$A,B372,'[12]TUNZ Extracted TB'!$C:$C,C372)</f>
        <v>#VALUE!</v>
      </c>
      <c r="R372" s="4" t="e">
        <f t="shared" si="6"/>
        <v>#VALUE!</v>
      </c>
    </row>
    <row r="373" spans="1:18" x14ac:dyDescent="0.25">
      <c r="A373" t="s">
        <v>86</v>
      </c>
      <c r="B373">
        <v>7350</v>
      </c>
      <c r="C373">
        <v>142</v>
      </c>
      <c r="D373" t="s">
        <v>62</v>
      </c>
      <c r="E373" t="s">
        <v>66</v>
      </c>
      <c r="F373" s="4" t="e">
        <f>SUMIFS('[1]TUNZ Extracted TB'!$G:$G,'[1]TUNZ Extracted TB'!$A:$A,B373,'[1]TUNZ Extracted TB'!$C:$C,C373)</f>
        <v>#VALUE!</v>
      </c>
      <c r="G373" s="4" t="e">
        <f>SUMIFS('[2]TUNZ Extracted TB'!$G:$G,'[2]TUNZ Extracted TB'!$A:$A,B373,'[2]TUNZ Extracted TB'!$C:$C,C373)</f>
        <v>#VALUE!</v>
      </c>
      <c r="H373" s="4" t="e">
        <f>SUMIFS('[3]TUNZ Extracted TB'!$G:$G,'[3]TUNZ Extracted TB'!$A:$A,B373,'[3]TUNZ Extracted TB'!$C:$C,C373)</f>
        <v>#VALUE!</v>
      </c>
      <c r="I373" s="4" t="e">
        <f>SUMIFS('[4]TUNZ Extracted TB'!$G:$G,'[4]TUNZ Extracted TB'!$A:$A,B373,'[4]TUNZ Extracted TB'!$C:$C,C373)</f>
        <v>#VALUE!</v>
      </c>
      <c r="J373" s="4" t="e">
        <f>SUMIFS('[5]TUNZ Extracted TB'!$G:$G,'[5]TUNZ Extracted TB'!$A:$A,B373,'[5]TUNZ Extracted TB'!$C:$C,C373)</f>
        <v>#VALUE!</v>
      </c>
      <c r="K373" s="4" t="e">
        <f>SUMIFS('[6]TUNZ Extracted TB'!$G:$G,'[6]TUNZ Extracted TB'!$A:$A,B373,'[6]TUNZ Extracted TB'!$C:$C,C373)</f>
        <v>#VALUE!</v>
      </c>
      <c r="L373" s="4" t="e">
        <f>SUMIFS('[7]TUNZ Extracted TB'!$G:$G,'[7]TUNZ Extracted TB'!$A:$A,B373,'[7]TUNZ Extracted TB'!$C:$C,C373)</f>
        <v>#VALUE!</v>
      </c>
      <c r="M373" s="4" t="e">
        <f>SUMIFS('[8]TUNZ Extracted TB'!$G:$G,'[8]TUNZ Extracted TB'!$A:$A,B373,'[8]TUNZ Extracted TB'!$C:$C,C373)</f>
        <v>#VALUE!</v>
      </c>
      <c r="N373" s="4" t="e">
        <f>SUMIFS('[9]TUNZ Extracted TB'!$G:$G,'[9]TUNZ Extracted TB'!$A:$A,B373,'[9]TUNZ Extracted TB'!$C:$C,C373)</f>
        <v>#VALUE!</v>
      </c>
      <c r="O373" s="4" t="e">
        <f>SUMIFS('[10]TUNZ Extracted TB'!$G:$G,'[10]TUNZ Extracted TB'!$A:$A,B373,'[10]TUNZ Extracted TB'!$C:$C,C373)</f>
        <v>#VALUE!</v>
      </c>
      <c r="P373" s="4" t="e">
        <f>SUMIFS('[11]TUNZ Extracted TB'!$G:$G,'[11]TUNZ Extracted TB'!$A:$A,B373,'[11]TUNZ Extracted TB'!$C:$C,C373)</f>
        <v>#VALUE!</v>
      </c>
      <c r="Q373" s="4" t="e">
        <f>SUMIFS('[12]TUNZ Extracted TB'!$G:$G,'[12]TUNZ Extracted TB'!$A:$A,B373,'[12]TUNZ Extracted TB'!$C:$C,C373)</f>
        <v>#VALUE!</v>
      </c>
      <c r="R373" s="4" t="e">
        <f t="shared" si="6"/>
        <v>#VALUE!</v>
      </c>
    </row>
    <row r="374" spans="1:18" x14ac:dyDescent="0.25">
      <c r="A374" t="s">
        <v>86</v>
      </c>
      <c r="B374">
        <v>7350</v>
      </c>
      <c r="C374">
        <v>147</v>
      </c>
      <c r="D374" t="s">
        <v>58</v>
      </c>
      <c r="E374" t="s">
        <v>64</v>
      </c>
      <c r="F374" s="4" t="e">
        <f>SUMIFS('[1]TUNZ Extracted TB'!$G:$G,'[1]TUNZ Extracted TB'!$A:$A,B374,'[1]TUNZ Extracted TB'!$C:$C,C374)</f>
        <v>#VALUE!</v>
      </c>
      <c r="G374" s="4" t="e">
        <f>SUMIFS('[2]TUNZ Extracted TB'!$G:$G,'[2]TUNZ Extracted TB'!$A:$A,B374,'[2]TUNZ Extracted TB'!$C:$C,C374)</f>
        <v>#VALUE!</v>
      </c>
      <c r="H374" s="4" t="e">
        <f>SUMIFS('[3]TUNZ Extracted TB'!$G:$G,'[3]TUNZ Extracted TB'!$A:$A,B374,'[3]TUNZ Extracted TB'!$C:$C,C374)</f>
        <v>#VALUE!</v>
      </c>
      <c r="I374" s="4" t="e">
        <f>SUMIFS('[4]TUNZ Extracted TB'!$G:$G,'[4]TUNZ Extracted TB'!$A:$A,B374,'[4]TUNZ Extracted TB'!$C:$C,C374)</f>
        <v>#VALUE!</v>
      </c>
      <c r="J374" s="4" t="e">
        <f>SUMIFS('[5]TUNZ Extracted TB'!$G:$G,'[5]TUNZ Extracted TB'!$A:$A,B374,'[5]TUNZ Extracted TB'!$C:$C,C374)</f>
        <v>#VALUE!</v>
      </c>
      <c r="K374" s="4" t="e">
        <f>SUMIFS('[6]TUNZ Extracted TB'!$G:$G,'[6]TUNZ Extracted TB'!$A:$A,B374,'[6]TUNZ Extracted TB'!$C:$C,C374)</f>
        <v>#VALUE!</v>
      </c>
      <c r="L374" s="4" t="e">
        <f>SUMIFS('[7]TUNZ Extracted TB'!$G:$G,'[7]TUNZ Extracted TB'!$A:$A,B374,'[7]TUNZ Extracted TB'!$C:$C,C374)</f>
        <v>#VALUE!</v>
      </c>
      <c r="M374" s="4" t="e">
        <f>SUMIFS('[8]TUNZ Extracted TB'!$G:$G,'[8]TUNZ Extracted TB'!$A:$A,B374,'[8]TUNZ Extracted TB'!$C:$C,C374)</f>
        <v>#VALUE!</v>
      </c>
      <c r="N374" s="4" t="e">
        <f>SUMIFS('[9]TUNZ Extracted TB'!$G:$G,'[9]TUNZ Extracted TB'!$A:$A,B374,'[9]TUNZ Extracted TB'!$C:$C,C374)</f>
        <v>#VALUE!</v>
      </c>
      <c r="O374" s="4" t="e">
        <f>SUMIFS('[10]TUNZ Extracted TB'!$G:$G,'[10]TUNZ Extracted TB'!$A:$A,B374,'[10]TUNZ Extracted TB'!$C:$C,C374)</f>
        <v>#VALUE!</v>
      </c>
      <c r="P374" s="4" t="e">
        <f>SUMIFS('[11]TUNZ Extracted TB'!$G:$G,'[11]TUNZ Extracted TB'!$A:$A,B374,'[11]TUNZ Extracted TB'!$C:$C,C374)</f>
        <v>#VALUE!</v>
      </c>
      <c r="Q374" s="4" t="e">
        <f>SUMIFS('[12]TUNZ Extracted TB'!$G:$G,'[12]TUNZ Extracted TB'!$A:$A,B374,'[12]TUNZ Extracted TB'!$C:$C,C374)</f>
        <v>#VALUE!</v>
      </c>
      <c r="R374" s="4" t="e">
        <f t="shared" si="6"/>
        <v>#VALUE!</v>
      </c>
    </row>
    <row r="375" spans="1:18" x14ac:dyDescent="0.25">
      <c r="A375" t="s">
        <v>86</v>
      </c>
      <c r="B375">
        <v>7350</v>
      </c>
      <c r="C375">
        <v>150</v>
      </c>
      <c r="D375" t="s">
        <v>62</v>
      </c>
      <c r="E375" t="s">
        <v>66</v>
      </c>
      <c r="F375" s="4" t="e">
        <f>SUMIFS('[1]TUNZ Extracted TB'!$G:$G,'[1]TUNZ Extracted TB'!$A:$A,B375,'[1]TUNZ Extracted TB'!$C:$C,C375)</f>
        <v>#VALUE!</v>
      </c>
      <c r="G375" s="4" t="e">
        <f>SUMIFS('[2]TUNZ Extracted TB'!$G:$G,'[2]TUNZ Extracted TB'!$A:$A,B375,'[2]TUNZ Extracted TB'!$C:$C,C375)</f>
        <v>#VALUE!</v>
      </c>
      <c r="H375" s="4" t="e">
        <f>SUMIFS('[3]TUNZ Extracted TB'!$G:$G,'[3]TUNZ Extracted TB'!$A:$A,B375,'[3]TUNZ Extracted TB'!$C:$C,C375)</f>
        <v>#VALUE!</v>
      </c>
      <c r="I375" s="4" t="e">
        <f>SUMIFS('[4]TUNZ Extracted TB'!$G:$G,'[4]TUNZ Extracted TB'!$A:$A,B375,'[4]TUNZ Extracted TB'!$C:$C,C375)</f>
        <v>#VALUE!</v>
      </c>
      <c r="J375" s="4" t="e">
        <f>SUMIFS('[5]TUNZ Extracted TB'!$G:$G,'[5]TUNZ Extracted TB'!$A:$A,B375,'[5]TUNZ Extracted TB'!$C:$C,C375)</f>
        <v>#VALUE!</v>
      </c>
      <c r="K375" s="4" t="e">
        <f>SUMIFS('[6]TUNZ Extracted TB'!$G:$G,'[6]TUNZ Extracted TB'!$A:$A,B375,'[6]TUNZ Extracted TB'!$C:$C,C375)</f>
        <v>#VALUE!</v>
      </c>
      <c r="L375" s="4" t="e">
        <f>SUMIFS('[7]TUNZ Extracted TB'!$G:$G,'[7]TUNZ Extracted TB'!$A:$A,B375,'[7]TUNZ Extracted TB'!$C:$C,C375)</f>
        <v>#VALUE!</v>
      </c>
      <c r="M375" s="4" t="e">
        <f>SUMIFS('[8]TUNZ Extracted TB'!$G:$G,'[8]TUNZ Extracted TB'!$A:$A,B375,'[8]TUNZ Extracted TB'!$C:$C,C375)</f>
        <v>#VALUE!</v>
      </c>
      <c r="N375" s="4" t="e">
        <f>SUMIFS('[9]TUNZ Extracted TB'!$G:$G,'[9]TUNZ Extracted TB'!$A:$A,B375,'[9]TUNZ Extracted TB'!$C:$C,C375)</f>
        <v>#VALUE!</v>
      </c>
      <c r="O375" s="4" t="e">
        <f>SUMIFS('[10]TUNZ Extracted TB'!$G:$G,'[10]TUNZ Extracted TB'!$A:$A,B375,'[10]TUNZ Extracted TB'!$C:$C,C375)</f>
        <v>#VALUE!</v>
      </c>
      <c r="P375" s="4" t="e">
        <f>SUMIFS('[11]TUNZ Extracted TB'!$G:$G,'[11]TUNZ Extracted TB'!$A:$A,B375,'[11]TUNZ Extracted TB'!$C:$C,C375)</f>
        <v>#VALUE!</v>
      </c>
      <c r="Q375" s="4" t="e">
        <f>SUMIFS('[12]TUNZ Extracted TB'!$G:$G,'[12]TUNZ Extracted TB'!$A:$A,B375,'[12]TUNZ Extracted TB'!$C:$C,C375)</f>
        <v>#VALUE!</v>
      </c>
      <c r="R375" s="4" t="e">
        <f t="shared" si="6"/>
        <v>#VALUE!</v>
      </c>
    </row>
    <row r="376" spans="1:18" x14ac:dyDescent="0.25">
      <c r="A376" t="s">
        <v>86</v>
      </c>
      <c r="B376">
        <v>7350</v>
      </c>
      <c r="C376">
        <v>160</v>
      </c>
      <c r="D376" t="s">
        <v>58</v>
      </c>
      <c r="E376" t="s">
        <v>64</v>
      </c>
      <c r="F376" s="4" t="e">
        <f>SUMIFS('[1]TUNZ Extracted TB'!$G:$G,'[1]TUNZ Extracted TB'!$A:$A,B376,'[1]TUNZ Extracted TB'!$C:$C,C376)</f>
        <v>#VALUE!</v>
      </c>
      <c r="G376" s="4" t="e">
        <f>SUMIFS('[2]TUNZ Extracted TB'!$G:$G,'[2]TUNZ Extracted TB'!$A:$A,B376,'[2]TUNZ Extracted TB'!$C:$C,C376)</f>
        <v>#VALUE!</v>
      </c>
      <c r="H376" s="4" t="e">
        <f>SUMIFS('[3]TUNZ Extracted TB'!$G:$G,'[3]TUNZ Extracted TB'!$A:$A,B376,'[3]TUNZ Extracted TB'!$C:$C,C376)</f>
        <v>#VALUE!</v>
      </c>
      <c r="I376" s="4" t="e">
        <f>SUMIFS('[4]TUNZ Extracted TB'!$G:$G,'[4]TUNZ Extracted TB'!$A:$A,B376,'[4]TUNZ Extracted TB'!$C:$C,C376)</f>
        <v>#VALUE!</v>
      </c>
      <c r="J376" s="4" t="e">
        <f>SUMIFS('[5]TUNZ Extracted TB'!$G:$G,'[5]TUNZ Extracted TB'!$A:$A,B376,'[5]TUNZ Extracted TB'!$C:$C,C376)</f>
        <v>#VALUE!</v>
      </c>
      <c r="K376" s="4" t="e">
        <f>SUMIFS('[6]TUNZ Extracted TB'!$G:$G,'[6]TUNZ Extracted TB'!$A:$A,B376,'[6]TUNZ Extracted TB'!$C:$C,C376)</f>
        <v>#VALUE!</v>
      </c>
      <c r="L376" s="4" t="e">
        <f>SUMIFS('[7]TUNZ Extracted TB'!$G:$G,'[7]TUNZ Extracted TB'!$A:$A,B376,'[7]TUNZ Extracted TB'!$C:$C,C376)</f>
        <v>#VALUE!</v>
      </c>
      <c r="M376" s="4" t="e">
        <f>SUMIFS('[8]TUNZ Extracted TB'!$G:$G,'[8]TUNZ Extracted TB'!$A:$A,B376,'[8]TUNZ Extracted TB'!$C:$C,C376)</f>
        <v>#VALUE!</v>
      </c>
      <c r="N376" s="4" t="e">
        <f>SUMIFS('[9]TUNZ Extracted TB'!$G:$G,'[9]TUNZ Extracted TB'!$A:$A,B376,'[9]TUNZ Extracted TB'!$C:$C,C376)</f>
        <v>#VALUE!</v>
      </c>
      <c r="O376" s="4" t="e">
        <f>SUMIFS('[10]TUNZ Extracted TB'!$G:$G,'[10]TUNZ Extracted TB'!$A:$A,B376,'[10]TUNZ Extracted TB'!$C:$C,C376)</f>
        <v>#VALUE!</v>
      </c>
      <c r="P376" s="4" t="e">
        <f>SUMIFS('[11]TUNZ Extracted TB'!$G:$G,'[11]TUNZ Extracted TB'!$A:$A,B376,'[11]TUNZ Extracted TB'!$C:$C,C376)</f>
        <v>#VALUE!</v>
      </c>
      <c r="Q376" s="4" t="e">
        <f>SUMIFS('[12]TUNZ Extracted TB'!$G:$G,'[12]TUNZ Extracted TB'!$A:$A,B376,'[12]TUNZ Extracted TB'!$C:$C,C376)</f>
        <v>#VALUE!</v>
      </c>
      <c r="R376" s="4" t="e">
        <f t="shared" si="6"/>
        <v>#VALUE!</v>
      </c>
    </row>
    <row r="377" spans="1:18" x14ac:dyDescent="0.25">
      <c r="A377" t="s">
        <v>86</v>
      </c>
      <c r="B377">
        <v>7350</v>
      </c>
      <c r="C377">
        <v>190</v>
      </c>
      <c r="D377" t="s">
        <v>58</v>
      </c>
      <c r="E377" t="s">
        <v>64</v>
      </c>
      <c r="F377" s="4" t="e">
        <f>SUMIFS('[1]TUNZ Extracted TB'!$G:$G,'[1]TUNZ Extracted TB'!$A:$A,B377,'[1]TUNZ Extracted TB'!$C:$C,C377)</f>
        <v>#VALUE!</v>
      </c>
      <c r="G377" s="4" t="e">
        <f>SUMIFS('[2]TUNZ Extracted TB'!$G:$G,'[2]TUNZ Extracted TB'!$A:$A,B377,'[2]TUNZ Extracted TB'!$C:$C,C377)</f>
        <v>#VALUE!</v>
      </c>
      <c r="H377" s="4" t="e">
        <f>SUMIFS('[3]TUNZ Extracted TB'!$G:$G,'[3]TUNZ Extracted TB'!$A:$A,B377,'[3]TUNZ Extracted TB'!$C:$C,C377)</f>
        <v>#VALUE!</v>
      </c>
      <c r="I377" s="4" t="e">
        <f>SUMIFS('[4]TUNZ Extracted TB'!$G:$G,'[4]TUNZ Extracted TB'!$A:$A,B377,'[4]TUNZ Extracted TB'!$C:$C,C377)</f>
        <v>#VALUE!</v>
      </c>
      <c r="J377" s="4" t="e">
        <f>SUMIFS('[5]TUNZ Extracted TB'!$G:$G,'[5]TUNZ Extracted TB'!$A:$A,B377,'[5]TUNZ Extracted TB'!$C:$C,C377)</f>
        <v>#VALUE!</v>
      </c>
      <c r="K377" s="4" t="e">
        <f>SUMIFS('[6]TUNZ Extracted TB'!$G:$G,'[6]TUNZ Extracted TB'!$A:$A,B377,'[6]TUNZ Extracted TB'!$C:$C,C377)</f>
        <v>#VALUE!</v>
      </c>
      <c r="L377" s="4" t="e">
        <f>SUMIFS('[7]TUNZ Extracted TB'!$G:$G,'[7]TUNZ Extracted TB'!$A:$A,B377,'[7]TUNZ Extracted TB'!$C:$C,C377)</f>
        <v>#VALUE!</v>
      </c>
      <c r="M377" s="4" t="e">
        <f>SUMIFS('[8]TUNZ Extracted TB'!$G:$G,'[8]TUNZ Extracted TB'!$A:$A,B377,'[8]TUNZ Extracted TB'!$C:$C,C377)</f>
        <v>#VALUE!</v>
      </c>
      <c r="N377" s="4" t="e">
        <f>SUMIFS('[9]TUNZ Extracted TB'!$G:$G,'[9]TUNZ Extracted TB'!$A:$A,B377,'[9]TUNZ Extracted TB'!$C:$C,C377)</f>
        <v>#VALUE!</v>
      </c>
      <c r="O377" s="4" t="e">
        <f>SUMIFS('[10]TUNZ Extracted TB'!$G:$G,'[10]TUNZ Extracted TB'!$A:$A,B377,'[10]TUNZ Extracted TB'!$C:$C,C377)</f>
        <v>#VALUE!</v>
      </c>
      <c r="P377" s="4" t="e">
        <f>SUMIFS('[11]TUNZ Extracted TB'!$G:$G,'[11]TUNZ Extracted TB'!$A:$A,B377,'[11]TUNZ Extracted TB'!$C:$C,C377)</f>
        <v>#VALUE!</v>
      </c>
      <c r="Q377" s="4" t="e">
        <f>SUMIFS('[12]TUNZ Extracted TB'!$G:$G,'[12]TUNZ Extracted TB'!$A:$A,B377,'[12]TUNZ Extracted TB'!$C:$C,C377)</f>
        <v>#VALUE!</v>
      </c>
      <c r="R377" s="4" t="e">
        <f t="shared" si="6"/>
        <v>#VALUE!</v>
      </c>
    </row>
    <row r="378" spans="1:18" x14ac:dyDescent="0.25">
      <c r="A378" t="s">
        <v>86</v>
      </c>
      <c r="B378">
        <v>7350</v>
      </c>
      <c r="C378">
        <v>210</v>
      </c>
      <c r="D378" t="s">
        <v>58</v>
      </c>
      <c r="E378" t="s">
        <v>64</v>
      </c>
      <c r="F378" s="4" t="e">
        <f>SUMIFS('[1]TUNZ Extracted TB'!$G:$G,'[1]TUNZ Extracted TB'!$A:$A,B378,'[1]TUNZ Extracted TB'!$C:$C,C378)</f>
        <v>#VALUE!</v>
      </c>
      <c r="G378" s="4" t="e">
        <f>SUMIFS('[2]TUNZ Extracted TB'!$G:$G,'[2]TUNZ Extracted TB'!$A:$A,B378,'[2]TUNZ Extracted TB'!$C:$C,C378)</f>
        <v>#VALUE!</v>
      </c>
      <c r="H378" s="4" t="e">
        <f>SUMIFS('[3]TUNZ Extracted TB'!$G:$G,'[3]TUNZ Extracted TB'!$A:$A,B378,'[3]TUNZ Extracted TB'!$C:$C,C378)</f>
        <v>#VALUE!</v>
      </c>
      <c r="I378" s="4" t="e">
        <f>SUMIFS('[4]TUNZ Extracted TB'!$G:$G,'[4]TUNZ Extracted TB'!$A:$A,B378,'[4]TUNZ Extracted TB'!$C:$C,C378)</f>
        <v>#VALUE!</v>
      </c>
      <c r="J378" s="4" t="e">
        <f>SUMIFS('[5]TUNZ Extracted TB'!$G:$G,'[5]TUNZ Extracted TB'!$A:$A,B378,'[5]TUNZ Extracted TB'!$C:$C,C378)</f>
        <v>#VALUE!</v>
      </c>
      <c r="K378" s="4" t="e">
        <f>SUMIFS('[6]TUNZ Extracted TB'!$G:$G,'[6]TUNZ Extracted TB'!$A:$A,B378,'[6]TUNZ Extracted TB'!$C:$C,C378)</f>
        <v>#VALUE!</v>
      </c>
      <c r="L378" s="4" t="e">
        <f>SUMIFS('[7]TUNZ Extracted TB'!$G:$G,'[7]TUNZ Extracted TB'!$A:$A,B378,'[7]TUNZ Extracted TB'!$C:$C,C378)</f>
        <v>#VALUE!</v>
      </c>
      <c r="M378" s="4" t="e">
        <f>SUMIFS('[8]TUNZ Extracted TB'!$G:$G,'[8]TUNZ Extracted TB'!$A:$A,B378,'[8]TUNZ Extracted TB'!$C:$C,C378)</f>
        <v>#VALUE!</v>
      </c>
      <c r="N378" s="4" t="e">
        <f>SUMIFS('[9]TUNZ Extracted TB'!$G:$G,'[9]TUNZ Extracted TB'!$A:$A,B378,'[9]TUNZ Extracted TB'!$C:$C,C378)</f>
        <v>#VALUE!</v>
      </c>
      <c r="O378" s="4" t="e">
        <f>SUMIFS('[10]TUNZ Extracted TB'!$G:$G,'[10]TUNZ Extracted TB'!$A:$A,B378,'[10]TUNZ Extracted TB'!$C:$C,C378)</f>
        <v>#VALUE!</v>
      </c>
      <c r="P378" s="4" t="e">
        <f>SUMIFS('[11]TUNZ Extracted TB'!$G:$G,'[11]TUNZ Extracted TB'!$A:$A,B378,'[11]TUNZ Extracted TB'!$C:$C,C378)</f>
        <v>#VALUE!</v>
      </c>
      <c r="Q378" s="4" t="e">
        <f>SUMIFS('[12]TUNZ Extracted TB'!$G:$G,'[12]TUNZ Extracted TB'!$A:$A,B378,'[12]TUNZ Extracted TB'!$C:$C,C378)</f>
        <v>#VALUE!</v>
      </c>
      <c r="R378" s="4" t="e">
        <f t="shared" si="6"/>
        <v>#VALUE!</v>
      </c>
    </row>
    <row r="379" spans="1:18" x14ac:dyDescent="0.25">
      <c r="A379" t="s">
        <v>86</v>
      </c>
      <c r="B379">
        <v>7350</v>
      </c>
      <c r="C379">
        <v>220</v>
      </c>
      <c r="D379" t="s">
        <v>58</v>
      </c>
      <c r="E379" t="s">
        <v>64</v>
      </c>
      <c r="F379" s="4" t="e">
        <f>SUMIFS('[1]TUNZ Extracted TB'!$G:$G,'[1]TUNZ Extracted TB'!$A:$A,B379,'[1]TUNZ Extracted TB'!$C:$C,C379)</f>
        <v>#VALUE!</v>
      </c>
      <c r="G379" s="4" t="e">
        <f>SUMIFS('[2]TUNZ Extracted TB'!$G:$G,'[2]TUNZ Extracted TB'!$A:$A,B379,'[2]TUNZ Extracted TB'!$C:$C,C379)</f>
        <v>#VALUE!</v>
      </c>
      <c r="H379" s="4" t="e">
        <f>SUMIFS('[3]TUNZ Extracted TB'!$G:$G,'[3]TUNZ Extracted TB'!$A:$A,B379,'[3]TUNZ Extracted TB'!$C:$C,C379)</f>
        <v>#VALUE!</v>
      </c>
      <c r="I379" s="4" t="e">
        <f>SUMIFS('[4]TUNZ Extracted TB'!$G:$G,'[4]TUNZ Extracted TB'!$A:$A,B379,'[4]TUNZ Extracted TB'!$C:$C,C379)</f>
        <v>#VALUE!</v>
      </c>
      <c r="J379" s="4" t="e">
        <f>SUMIFS('[5]TUNZ Extracted TB'!$G:$G,'[5]TUNZ Extracted TB'!$A:$A,B379,'[5]TUNZ Extracted TB'!$C:$C,C379)</f>
        <v>#VALUE!</v>
      </c>
      <c r="K379" s="4" t="e">
        <f>SUMIFS('[6]TUNZ Extracted TB'!$G:$G,'[6]TUNZ Extracted TB'!$A:$A,B379,'[6]TUNZ Extracted TB'!$C:$C,C379)</f>
        <v>#VALUE!</v>
      </c>
      <c r="L379" s="4" t="e">
        <f>SUMIFS('[7]TUNZ Extracted TB'!$G:$G,'[7]TUNZ Extracted TB'!$A:$A,B379,'[7]TUNZ Extracted TB'!$C:$C,C379)</f>
        <v>#VALUE!</v>
      </c>
      <c r="M379" s="4" t="e">
        <f>SUMIFS('[8]TUNZ Extracted TB'!$G:$G,'[8]TUNZ Extracted TB'!$A:$A,B379,'[8]TUNZ Extracted TB'!$C:$C,C379)</f>
        <v>#VALUE!</v>
      </c>
      <c r="N379" s="4" t="e">
        <f>SUMIFS('[9]TUNZ Extracted TB'!$G:$G,'[9]TUNZ Extracted TB'!$A:$A,B379,'[9]TUNZ Extracted TB'!$C:$C,C379)</f>
        <v>#VALUE!</v>
      </c>
      <c r="O379" s="4" t="e">
        <f>SUMIFS('[10]TUNZ Extracted TB'!$G:$G,'[10]TUNZ Extracted TB'!$A:$A,B379,'[10]TUNZ Extracted TB'!$C:$C,C379)</f>
        <v>#VALUE!</v>
      </c>
      <c r="P379" s="4" t="e">
        <f>SUMIFS('[11]TUNZ Extracted TB'!$G:$G,'[11]TUNZ Extracted TB'!$A:$A,B379,'[11]TUNZ Extracted TB'!$C:$C,C379)</f>
        <v>#VALUE!</v>
      </c>
      <c r="Q379" s="4" t="e">
        <f>SUMIFS('[12]TUNZ Extracted TB'!$G:$G,'[12]TUNZ Extracted TB'!$A:$A,B379,'[12]TUNZ Extracted TB'!$C:$C,C379)</f>
        <v>#VALUE!</v>
      </c>
      <c r="R379" s="4" t="e">
        <f t="shared" si="6"/>
        <v>#VALUE!</v>
      </c>
    </row>
    <row r="380" spans="1:18" x14ac:dyDescent="0.25">
      <c r="A380" t="s">
        <v>86</v>
      </c>
      <c r="B380">
        <v>7350</v>
      </c>
      <c r="C380">
        <v>230</v>
      </c>
      <c r="D380" t="s">
        <v>58</v>
      </c>
      <c r="E380" t="s">
        <v>64</v>
      </c>
      <c r="F380" s="4" t="e">
        <f>SUMIFS('[1]TUNZ Extracted TB'!$G:$G,'[1]TUNZ Extracted TB'!$A:$A,B380,'[1]TUNZ Extracted TB'!$C:$C,C380)</f>
        <v>#VALUE!</v>
      </c>
      <c r="G380" s="4" t="e">
        <f>SUMIFS('[2]TUNZ Extracted TB'!$G:$G,'[2]TUNZ Extracted TB'!$A:$A,B380,'[2]TUNZ Extracted TB'!$C:$C,C380)</f>
        <v>#VALUE!</v>
      </c>
      <c r="H380" s="4" t="e">
        <f>SUMIFS('[3]TUNZ Extracted TB'!$G:$G,'[3]TUNZ Extracted TB'!$A:$A,B380,'[3]TUNZ Extracted TB'!$C:$C,C380)</f>
        <v>#VALUE!</v>
      </c>
      <c r="I380" s="4" t="e">
        <f>SUMIFS('[4]TUNZ Extracted TB'!$G:$G,'[4]TUNZ Extracted TB'!$A:$A,B380,'[4]TUNZ Extracted TB'!$C:$C,C380)</f>
        <v>#VALUE!</v>
      </c>
      <c r="J380" s="4" t="e">
        <f>SUMIFS('[5]TUNZ Extracted TB'!$G:$G,'[5]TUNZ Extracted TB'!$A:$A,B380,'[5]TUNZ Extracted TB'!$C:$C,C380)</f>
        <v>#VALUE!</v>
      </c>
      <c r="K380" s="4" t="e">
        <f>SUMIFS('[6]TUNZ Extracted TB'!$G:$G,'[6]TUNZ Extracted TB'!$A:$A,B380,'[6]TUNZ Extracted TB'!$C:$C,C380)</f>
        <v>#VALUE!</v>
      </c>
      <c r="L380" s="4" t="e">
        <f>SUMIFS('[7]TUNZ Extracted TB'!$G:$G,'[7]TUNZ Extracted TB'!$A:$A,B380,'[7]TUNZ Extracted TB'!$C:$C,C380)</f>
        <v>#VALUE!</v>
      </c>
      <c r="M380" s="4" t="e">
        <f>SUMIFS('[8]TUNZ Extracted TB'!$G:$G,'[8]TUNZ Extracted TB'!$A:$A,B380,'[8]TUNZ Extracted TB'!$C:$C,C380)</f>
        <v>#VALUE!</v>
      </c>
      <c r="N380" s="4" t="e">
        <f>SUMIFS('[9]TUNZ Extracted TB'!$G:$G,'[9]TUNZ Extracted TB'!$A:$A,B380,'[9]TUNZ Extracted TB'!$C:$C,C380)</f>
        <v>#VALUE!</v>
      </c>
      <c r="O380" s="4" t="e">
        <f>SUMIFS('[10]TUNZ Extracted TB'!$G:$G,'[10]TUNZ Extracted TB'!$A:$A,B380,'[10]TUNZ Extracted TB'!$C:$C,C380)</f>
        <v>#VALUE!</v>
      </c>
      <c r="P380" s="4" t="e">
        <f>SUMIFS('[11]TUNZ Extracted TB'!$G:$G,'[11]TUNZ Extracted TB'!$A:$A,B380,'[11]TUNZ Extracted TB'!$C:$C,C380)</f>
        <v>#VALUE!</v>
      </c>
      <c r="Q380" s="4" t="e">
        <f>SUMIFS('[12]TUNZ Extracted TB'!$G:$G,'[12]TUNZ Extracted TB'!$A:$A,B380,'[12]TUNZ Extracted TB'!$C:$C,C380)</f>
        <v>#VALUE!</v>
      </c>
      <c r="R380" s="4" t="e">
        <f t="shared" si="6"/>
        <v>#VALUE!</v>
      </c>
    </row>
    <row r="381" spans="1:18" x14ac:dyDescent="0.25">
      <c r="A381" t="s">
        <v>86</v>
      </c>
      <c r="B381">
        <v>7350</v>
      </c>
      <c r="C381">
        <v>240</v>
      </c>
      <c r="D381" t="s">
        <v>58</v>
      </c>
      <c r="E381" t="s">
        <v>64</v>
      </c>
      <c r="F381" s="4" t="e">
        <f>SUMIFS('[1]TUNZ Extracted TB'!$G:$G,'[1]TUNZ Extracted TB'!$A:$A,B381,'[1]TUNZ Extracted TB'!$C:$C,C381)</f>
        <v>#VALUE!</v>
      </c>
      <c r="G381" s="4" t="e">
        <f>SUMIFS('[2]TUNZ Extracted TB'!$G:$G,'[2]TUNZ Extracted TB'!$A:$A,B381,'[2]TUNZ Extracted TB'!$C:$C,C381)</f>
        <v>#VALUE!</v>
      </c>
      <c r="H381" s="4" t="e">
        <f>SUMIFS('[3]TUNZ Extracted TB'!$G:$G,'[3]TUNZ Extracted TB'!$A:$A,B381,'[3]TUNZ Extracted TB'!$C:$C,C381)</f>
        <v>#VALUE!</v>
      </c>
      <c r="I381" s="4" t="e">
        <f>SUMIFS('[4]TUNZ Extracted TB'!$G:$G,'[4]TUNZ Extracted TB'!$A:$A,B381,'[4]TUNZ Extracted TB'!$C:$C,C381)</f>
        <v>#VALUE!</v>
      </c>
      <c r="J381" s="4" t="e">
        <f>SUMIFS('[5]TUNZ Extracted TB'!$G:$G,'[5]TUNZ Extracted TB'!$A:$A,B381,'[5]TUNZ Extracted TB'!$C:$C,C381)</f>
        <v>#VALUE!</v>
      </c>
      <c r="K381" s="4" t="e">
        <f>SUMIFS('[6]TUNZ Extracted TB'!$G:$G,'[6]TUNZ Extracted TB'!$A:$A,B381,'[6]TUNZ Extracted TB'!$C:$C,C381)</f>
        <v>#VALUE!</v>
      </c>
      <c r="L381" s="4" t="e">
        <f>SUMIFS('[7]TUNZ Extracted TB'!$G:$G,'[7]TUNZ Extracted TB'!$A:$A,B381,'[7]TUNZ Extracted TB'!$C:$C,C381)</f>
        <v>#VALUE!</v>
      </c>
      <c r="M381" s="4" t="e">
        <f>SUMIFS('[8]TUNZ Extracted TB'!$G:$G,'[8]TUNZ Extracted TB'!$A:$A,B381,'[8]TUNZ Extracted TB'!$C:$C,C381)</f>
        <v>#VALUE!</v>
      </c>
      <c r="N381" s="4" t="e">
        <f>SUMIFS('[9]TUNZ Extracted TB'!$G:$G,'[9]TUNZ Extracted TB'!$A:$A,B381,'[9]TUNZ Extracted TB'!$C:$C,C381)</f>
        <v>#VALUE!</v>
      </c>
      <c r="O381" s="4" t="e">
        <f>SUMIFS('[10]TUNZ Extracted TB'!$G:$G,'[10]TUNZ Extracted TB'!$A:$A,B381,'[10]TUNZ Extracted TB'!$C:$C,C381)</f>
        <v>#VALUE!</v>
      </c>
      <c r="P381" s="4" t="e">
        <f>SUMIFS('[11]TUNZ Extracted TB'!$G:$G,'[11]TUNZ Extracted TB'!$A:$A,B381,'[11]TUNZ Extracted TB'!$C:$C,C381)</f>
        <v>#VALUE!</v>
      </c>
      <c r="Q381" s="4" t="e">
        <f>SUMIFS('[12]TUNZ Extracted TB'!$G:$G,'[12]TUNZ Extracted TB'!$A:$A,B381,'[12]TUNZ Extracted TB'!$C:$C,C381)</f>
        <v>#VALUE!</v>
      </c>
      <c r="R381" s="4" t="e">
        <f t="shared" si="6"/>
        <v>#VALUE!</v>
      </c>
    </row>
    <row r="382" spans="1:18" x14ac:dyDescent="0.25">
      <c r="A382" t="s">
        <v>86</v>
      </c>
      <c r="B382">
        <v>7350</v>
      </c>
      <c r="C382">
        <v>260</v>
      </c>
      <c r="D382" t="s">
        <v>58</v>
      </c>
      <c r="E382" t="s">
        <v>64</v>
      </c>
      <c r="F382" s="4" t="e">
        <f>SUMIFS('[1]TUNZ Extracted TB'!$G:$G,'[1]TUNZ Extracted TB'!$A:$A,B382,'[1]TUNZ Extracted TB'!$C:$C,C382)</f>
        <v>#VALUE!</v>
      </c>
      <c r="G382" s="4" t="e">
        <f>SUMIFS('[2]TUNZ Extracted TB'!$G:$G,'[2]TUNZ Extracted TB'!$A:$A,B382,'[2]TUNZ Extracted TB'!$C:$C,C382)</f>
        <v>#VALUE!</v>
      </c>
      <c r="H382" s="4" t="e">
        <f>SUMIFS('[3]TUNZ Extracted TB'!$G:$G,'[3]TUNZ Extracted TB'!$A:$A,B382,'[3]TUNZ Extracted TB'!$C:$C,C382)</f>
        <v>#VALUE!</v>
      </c>
      <c r="I382" s="4" t="e">
        <f>SUMIFS('[4]TUNZ Extracted TB'!$G:$G,'[4]TUNZ Extracted TB'!$A:$A,B382,'[4]TUNZ Extracted TB'!$C:$C,C382)</f>
        <v>#VALUE!</v>
      </c>
      <c r="J382" s="4" t="e">
        <f>SUMIFS('[5]TUNZ Extracted TB'!$G:$G,'[5]TUNZ Extracted TB'!$A:$A,B382,'[5]TUNZ Extracted TB'!$C:$C,C382)</f>
        <v>#VALUE!</v>
      </c>
      <c r="K382" s="4" t="e">
        <f>SUMIFS('[6]TUNZ Extracted TB'!$G:$G,'[6]TUNZ Extracted TB'!$A:$A,B382,'[6]TUNZ Extracted TB'!$C:$C,C382)</f>
        <v>#VALUE!</v>
      </c>
      <c r="L382" s="4" t="e">
        <f>SUMIFS('[7]TUNZ Extracted TB'!$G:$G,'[7]TUNZ Extracted TB'!$A:$A,B382,'[7]TUNZ Extracted TB'!$C:$C,C382)</f>
        <v>#VALUE!</v>
      </c>
      <c r="M382" s="4" t="e">
        <f>SUMIFS('[8]TUNZ Extracted TB'!$G:$G,'[8]TUNZ Extracted TB'!$A:$A,B382,'[8]TUNZ Extracted TB'!$C:$C,C382)</f>
        <v>#VALUE!</v>
      </c>
      <c r="N382" s="4" t="e">
        <f>SUMIFS('[9]TUNZ Extracted TB'!$G:$G,'[9]TUNZ Extracted TB'!$A:$A,B382,'[9]TUNZ Extracted TB'!$C:$C,C382)</f>
        <v>#VALUE!</v>
      </c>
      <c r="O382" s="4" t="e">
        <f>SUMIFS('[10]TUNZ Extracted TB'!$G:$G,'[10]TUNZ Extracted TB'!$A:$A,B382,'[10]TUNZ Extracted TB'!$C:$C,C382)</f>
        <v>#VALUE!</v>
      </c>
      <c r="P382" s="4" t="e">
        <f>SUMIFS('[11]TUNZ Extracted TB'!$G:$G,'[11]TUNZ Extracted TB'!$A:$A,B382,'[11]TUNZ Extracted TB'!$C:$C,C382)</f>
        <v>#VALUE!</v>
      </c>
      <c r="Q382" s="4" t="e">
        <f>SUMIFS('[12]TUNZ Extracted TB'!$G:$G,'[12]TUNZ Extracted TB'!$A:$A,B382,'[12]TUNZ Extracted TB'!$C:$C,C382)</f>
        <v>#VALUE!</v>
      </c>
      <c r="R382" s="4" t="e">
        <f t="shared" si="6"/>
        <v>#VALUE!</v>
      </c>
    </row>
    <row r="383" spans="1:18" x14ac:dyDescent="0.25">
      <c r="A383" t="s">
        <v>86</v>
      </c>
      <c r="B383">
        <v>7350</v>
      </c>
      <c r="C383">
        <v>330</v>
      </c>
      <c r="D383" t="s">
        <v>58</v>
      </c>
      <c r="E383" t="s">
        <v>64</v>
      </c>
      <c r="F383" s="4" t="e">
        <f>SUMIFS('[1]TUNZ Extracted TB'!$G:$G,'[1]TUNZ Extracted TB'!$A:$A,B383,'[1]TUNZ Extracted TB'!$C:$C,C383)</f>
        <v>#VALUE!</v>
      </c>
      <c r="G383" s="4" t="e">
        <f>SUMIFS('[2]TUNZ Extracted TB'!$G:$G,'[2]TUNZ Extracted TB'!$A:$A,B383,'[2]TUNZ Extracted TB'!$C:$C,C383)</f>
        <v>#VALUE!</v>
      </c>
      <c r="H383" s="4" t="e">
        <f>SUMIFS('[3]TUNZ Extracted TB'!$G:$G,'[3]TUNZ Extracted TB'!$A:$A,B383,'[3]TUNZ Extracted TB'!$C:$C,C383)</f>
        <v>#VALUE!</v>
      </c>
      <c r="I383" s="4" t="e">
        <f>SUMIFS('[4]TUNZ Extracted TB'!$G:$G,'[4]TUNZ Extracted TB'!$A:$A,B383,'[4]TUNZ Extracted TB'!$C:$C,C383)</f>
        <v>#VALUE!</v>
      </c>
      <c r="J383" s="4" t="e">
        <f>SUMIFS('[5]TUNZ Extracted TB'!$G:$G,'[5]TUNZ Extracted TB'!$A:$A,B383,'[5]TUNZ Extracted TB'!$C:$C,C383)</f>
        <v>#VALUE!</v>
      </c>
      <c r="K383" s="4" t="e">
        <f>SUMIFS('[6]TUNZ Extracted TB'!$G:$G,'[6]TUNZ Extracted TB'!$A:$A,B383,'[6]TUNZ Extracted TB'!$C:$C,C383)</f>
        <v>#VALUE!</v>
      </c>
      <c r="L383" s="4" t="e">
        <f>SUMIFS('[7]TUNZ Extracted TB'!$G:$G,'[7]TUNZ Extracted TB'!$A:$A,B383,'[7]TUNZ Extracted TB'!$C:$C,C383)</f>
        <v>#VALUE!</v>
      </c>
      <c r="M383" s="4" t="e">
        <f>SUMIFS('[8]TUNZ Extracted TB'!$G:$G,'[8]TUNZ Extracted TB'!$A:$A,B383,'[8]TUNZ Extracted TB'!$C:$C,C383)</f>
        <v>#VALUE!</v>
      </c>
      <c r="N383" s="4" t="e">
        <f>SUMIFS('[9]TUNZ Extracted TB'!$G:$G,'[9]TUNZ Extracted TB'!$A:$A,B383,'[9]TUNZ Extracted TB'!$C:$C,C383)</f>
        <v>#VALUE!</v>
      </c>
      <c r="O383" s="4" t="e">
        <f>SUMIFS('[10]TUNZ Extracted TB'!$G:$G,'[10]TUNZ Extracted TB'!$A:$A,B383,'[10]TUNZ Extracted TB'!$C:$C,C383)</f>
        <v>#VALUE!</v>
      </c>
      <c r="P383" s="4" t="e">
        <f>SUMIFS('[11]TUNZ Extracted TB'!$G:$G,'[11]TUNZ Extracted TB'!$A:$A,B383,'[11]TUNZ Extracted TB'!$C:$C,C383)</f>
        <v>#VALUE!</v>
      </c>
      <c r="Q383" s="4" t="e">
        <f>SUMIFS('[12]TUNZ Extracted TB'!$G:$G,'[12]TUNZ Extracted TB'!$A:$A,B383,'[12]TUNZ Extracted TB'!$C:$C,C383)</f>
        <v>#VALUE!</v>
      </c>
      <c r="R383" s="4" t="e">
        <f t="shared" si="6"/>
        <v>#VALUE!</v>
      </c>
    </row>
    <row r="384" spans="1:18" x14ac:dyDescent="0.25">
      <c r="A384" t="s">
        <v>86</v>
      </c>
      <c r="B384">
        <v>7350</v>
      </c>
      <c r="C384">
        <v>340</v>
      </c>
      <c r="D384" t="s">
        <v>58</v>
      </c>
      <c r="E384" t="s">
        <v>64</v>
      </c>
      <c r="F384" s="4" t="e">
        <f>SUMIFS('[1]TUNZ Extracted TB'!$G:$G,'[1]TUNZ Extracted TB'!$A:$A,B384,'[1]TUNZ Extracted TB'!$C:$C,C384)</f>
        <v>#VALUE!</v>
      </c>
      <c r="G384" s="4" t="e">
        <f>SUMIFS('[2]TUNZ Extracted TB'!$G:$G,'[2]TUNZ Extracted TB'!$A:$A,B384,'[2]TUNZ Extracted TB'!$C:$C,C384)</f>
        <v>#VALUE!</v>
      </c>
      <c r="H384" s="4" t="e">
        <f>SUMIFS('[3]TUNZ Extracted TB'!$G:$G,'[3]TUNZ Extracted TB'!$A:$A,B384,'[3]TUNZ Extracted TB'!$C:$C,C384)</f>
        <v>#VALUE!</v>
      </c>
      <c r="I384" s="4" t="e">
        <f>SUMIFS('[4]TUNZ Extracted TB'!$G:$G,'[4]TUNZ Extracted TB'!$A:$A,B384,'[4]TUNZ Extracted TB'!$C:$C,C384)</f>
        <v>#VALUE!</v>
      </c>
      <c r="J384" s="4" t="e">
        <f>SUMIFS('[5]TUNZ Extracted TB'!$G:$G,'[5]TUNZ Extracted TB'!$A:$A,B384,'[5]TUNZ Extracted TB'!$C:$C,C384)</f>
        <v>#VALUE!</v>
      </c>
      <c r="K384" s="4" t="e">
        <f>SUMIFS('[6]TUNZ Extracted TB'!$G:$G,'[6]TUNZ Extracted TB'!$A:$A,B384,'[6]TUNZ Extracted TB'!$C:$C,C384)</f>
        <v>#VALUE!</v>
      </c>
      <c r="L384" s="4" t="e">
        <f>SUMIFS('[7]TUNZ Extracted TB'!$G:$G,'[7]TUNZ Extracted TB'!$A:$A,B384,'[7]TUNZ Extracted TB'!$C:$C,C384)</f>
        <v>#VALUE!</v>
      </c>
      <c r="M384" s="4" t="e">
        <f>SUMIFS('[8]TUNZ Extracted TB'!$G:$G,'[8]TUNZ Extracted TB'!$A:$A,B384,'[8]TUNZ Extracted TB'!$C:$C,C384)</f>
        <v>#VALUE!</v>
      </c>
      <c r="N384" s="4" t="e">
        <f>SUMIFS('[9]TUNZ Extracted TB'!$G:$G,'[9]TUNZ Extracted TB'!$A:$A,B384,'[9]TUNZ Extracted TB'!$C:$C,C384)</f>
        <v>#VALUE!</v>
      </c>
      <c r="O384" s="4" t="e">
        <f>SUMIFS('[10]TUNZ Extracted TB'!$G:$G,'[10]TUNZ Extracted TB'!$A:$A,B384,'[10]TUNZ Extracted TB'!$C:$C,C384)</f>
        <v>#VALUE!</v>
      </c>
      <c r="P384" s="4" t="e">
        <f>SUMIFS('[11]TUNZ Extracted TB'!$G:$G,'[11]TUNZ Extracted TB'!$A:$A,B384,'[11]TUNZ Extracted TB'!$C:$C,C384)</f>
        <v>#VALUE!</v>
      </c>
      <c r="Q384" s="4" t="e">
        <f>SUMIFS('[12]TUNZ Extracted TB'!$G:$G,'[12]TUNZ Extracted TB'!$A:$A,B384,'[12]TUNZ Extracted TB'!$C:$C,C384)</f>
        <v>#VALUE!</v>
      </c>
      <c r="R384" s="4" t="e">
        <f t="shared" si="6"/>
        <v>#VALUE!</v>
      </c>
    </row>
    <row r="385" spans="1:18" x14ac:dyDescent="0.25">
      <c r="A385" t="s">
        <v>86</v>
      </c>
      <c r="B385">
        <v>7350</v>
      </c>
      <c r="C385">
        <v>360</v>
      </c>
      <c r="D385" t="s">
        <v>58</v>
      </c>
      <c r="E385" t="s">
        <v>64</v>
      </c>
      <c r="F385" s="4" t="e">
        <f>SUMIFS('[1]TUNZ Extracted TB'!$G:$G,'[1]TUNZ Extracted TB'!$A:$A,B385,'[1]TUNZ Extracted TB'!$C:$C,C385)</f>
        <v>#VALUE!</v>
      </c>
      <c r="G385" s="4" t="e">
        <f>SUMIFS('[2]TUNZ Extracted TB'!$G:$G,'[2]TUNZ Extracted TB'!$A:$A,B385,'[2]TUNZ Extracted TB'!$C:$C,C385)</f>
        <v>#VALUE!</v>
      </c>
      <c r="H385" s="4" t="e">
        <f>SUMIFS('[3]TUNZ Extracted TB'!$G:$G,'[3]TUNZ Extracted TB'!$A:$A,B385,'[3]TUNZ Extracted TB'!$C:$C,C385)</f>
        <v>#VALUE!</v>
      </c>
      <c r="I385" s="4" t="e">
        <f>SUMIFS('[4]TUNZ Extracted TB'!$G:$G,'[4]TUNZ Extracted TB'!$A:$A,B385,'[4]TUNZ Extracted TB'!$C:$C,C385)</f>
        <v>#VALUE!</v>
      </c>
      <c r="J385" s="4" t="e">
        <f>SUMIFS('[5]TUNZ Extracted TB'!$G:$G,'[5]TUNZ Extracted TB'!$A:$A,B385,'[5]TUNZ Extracted TB'!$C:$C,C385)</f>
        <v>#VALUE!</v>
      </c>
      <c r="K385" s="4" t="e">
        <f>SUMIFS('[6]TUNZ Extracted TB'!$G:$G,'[6]TUNZ Extracted TB'!$A:$A,B385,'[6]TUNZ Extracted TB'!$C:$C,C385)</f>
        <v>#VALUE!</v>
      </c>
      <c r="L385" s="4" t="e">
        <f>SUMIFS('[7]TUNZ Extracted TB'!$G:$G,'[7]TUNZ Extracted TB'!$A:$A,B385,'[7]TUNZ Extracted TB'!$C:$C,C385)</f>
        <v>#VALUE!</v>
      </c>
      <c r="M385" s="4" t="e">
        <f>SUMIFS('[8]TUNZ Extracted TB'!$G:$G,'[8]TUNZ Extracted TB'!$A:$A,B385,'[8]TUNZ Extracted TB'!$C:$C,C385)</f>
        <v>#VALUE!</v>
      </c>
      <c r="N385" s="4" t="e">
        <f>SUMIFS('[9]TUNZ Extracted TB'!$G:$G,'[9]TUNZ Extracted TB'!$A:$A,B385,'[9]TUNZ Extracted TB'!$C:$C,C385)</f>
        <v>#VALUE!</v>
      </c>
      <c r="O385" s="4" t="e">
        <f>SUMIFS('[10]TUNZ Extracted TB'!$G:$G,'[10]TUNZ Extracted TB'!$A:$A,B385,'[10]TUNZ Extracted TB'!$C:$C,C385)</f>
        <v>#VALUE!</v>
      </c>
      <c r="P385" s="4" t="e">
        <f>SUMIFS('[11]TUNZ Extracted TB'!$G:$G,'[11]TUNZ Extracted TB'!$A:$A,B385,'[11]TUNZ Extracted TB'!$C:$C,C385)</f>
        <v>#VALUE!</v>
      </c>
      <c r="Q385" s="4" t="e">
        <f>SUMIFS('[12]TUNZ Extracted TB'!$G:$G,'[12]TUNZ Extracted TB'!$A:$A,B385,'[12]TUNZ Extracted TB'!$C:$C,C385)</f>
        <v>#VALUE!</v>
      </c>
      <c r="R385" s="4" t="e">
        <f t="shared" si="6"/>
        <v>#VALUE!</v>
      </c>
    </row>
    <row r="386" spans="1:18" x14ac:dyDescent="0.25">
      <c r="A386" t="s">
        <v>86</v>
      </c>
      <c r="B386">
        <v>7350</v>
      </c>
      <c r="C386">
        <v>430</v>
      </c>
      <c r="D386" t="s">
        <v>58</v>
      </c>
      <c r="E386" t="s">
        <v>64</v>
      </c>
      <c r="F386" s="4" t="e">
        <f>SUMIFS('[1]TUNZ Extracted TB'!$G:$G,'[1]TUNZ Extracted TB'!$A:$A,B386,'[1]TUNZ Extracted TB'!$C:$C,C386)</f>
        <v>#VALUE!</v>
      </c>
      <c r="G386" s="4" t="e">
        <f>SUMIFS('[2]TUNZ Extracted TB'!$G:$G,'[2]TUNZ Extracted TB'!$A:$A,B386,'[2]TUNZ Extracted TB'!$C:$C,C386)</f>
        <v>#VALUE!</v>
      </c>
      <c r="H386" s="4" t="e">
        <f>SUMIFS('[3]TUNZ Extracted TB'!$G:$G,'[3]TUNZ Extracted TB'!$A:$A,B386,'[3]TUNZ Extracted TB'!$C:$C,C386)</f>
        <v>#VALUE!</v>
      </c>
      <c r="I386" s="4" t="e">
        <f>SUMIFS('[4]TUNZ Extracted TB'!$G:$G,'[4]TUNZ Extracted TB'!$A:$A,B386,'[4]TUNZ Extracted TB'!$C:$C,C386)</f>
        <v>#VALUE!</v>
      </c>
      <c r="J386" s="4" t="e">
        <f>SUMIFS('[5]TUNZ Extracted TB'!$G:$G,'[5]TUNZ Extracted TB'!$A:$A,B386,'[5]TUNZ Extracted TB'!$C:$C,C386)</f>
        <v>#VALUE!</v>
      </c>
      <c r="K386" s="4" t="e">
        <f>SUMIFS('[6]TUNZ Extracted TB'!$G:$G,'[6]TUNZ Extracted TB'!$A:$A,B386,'[6]TUNZ Extracted TB'!$C:$C,C386)</f>
        <v>#VALUE!</v>
      </c>
      <c r="L386" s="4" t="e">
        <f>SUMIFS('[7]TUNZ Extracted TB'!$G:$G,'[7]TUNZ Extracted TB'!$A:$A,B386,'[7]TUNZ Extracted TB'!$C:$C,C386)</f>
        <v>#VALUE!</v>
      </c>
      <c r="M386" s="4" t="e">
        <f>SUMIFS('[8]TUNZ Extracted TB'!$G:$G,'[8]TUNZ Extracted TB'!$A:$A,B386,'[8]TUNZ Extracted TB'!$C:$C,C386)</f>
        <v>#VALUE!</v>
      </c>
      <c r="N386" s="4" t="e">
        <f>SUMIFS('[9]TUNZ Extracted TB'!$G:$G,'[9]TUNZ Extracted TB'!$A:$A,B386,'[9]TUNZ Extracted TB'!$C:$C,C386)</f>
        <v>#VALUE!</v>
      </c>
      <c r="O386" s="4" t="e">
        <f>SUMIFS('[10]TUNZ Extracted TB'!$G:$G,'[10]TUNZ Extracted TB'!$A:$A,B386,'[10]TUNZ Extracted TB'!$C:$C,C386)</f>
        <v>#VALUE!</v>
      </c>
      <c r="P386" s="4" t="e">
        <f>SUMIFS('[11]TUNZ Extracted TB'!$G:$G,'[11]TUNZ Extracted TB'!$A:$A,B386,'[11]TUNZ Extracted TB'!$C:$C,C386)</f>
        <v>#VALUE!</v>
      </c>
      <c r="Q386" s="4" t="e">
        <f>SUMIFS('[12]TUNZ Extracted TB'!$G:$G,'[12]TUNZ Extracted TB'!$A:$A,B386,'[12]TUNZ Extracted TB'!$C:$C,C386)</f>
        <v>#VALUE!</v>
      </c>
      <c r="R386" s="4" t="e">
        <f t="shared" si="6"/>
        <v>#VALUE!</v>
      </c>
    </row>
    <row r="387" spans="1:18" x14ac:dyDescent="0.25">
      <c r="A387" t="s">
        <v>86</v>
      </c>
      <c r="B387">
        <v>7350</v>
      </c>
      <c r="C387">
        <v>440</v>
      </c>
      <c r="D387" t="s">
        <v>58</v>
      </c>
      <c r="E387" t="s">
        <v>64</v>
      </c>
      <c r="F387" s="4" t="e">
        <f>SUMIFS('[1]TUNZ Extracted TB'!$G:$G,'[1]TUNZ Extracted TB'!$A:$A,B387,'[1]TUNZ Extracted TB'!$C:$C,C387)</f>
        <v>#VALUE!</v>
      </c>
      <c r="G387" s="4" t="e">
        <f>SUMIFS('[2]TUNZ Extracted TB'!$G:$G,'[2]TUNZ Extracted TB'!$A:$A,B387,'[2]TUNZ Extracted TB'!$C:$C,C387)</f>
        <v>#VALUE!</v>
      </c>
      <c r="H387" s="4" t="e">
        <f>SUMIFS('[3]TUNZ Extracted TB'!$G:$G,'[3]TUNZ Extracted TB'!$A:$A,B387,'[3]TUNZ Extracted TB'!$C:$C,C387)</f>
        <v>#VALUE!</v>
      </c>
      <c r="I387" s="4" t="e">
        <f>SUMIFS('[4]TUNZ Extracted TB'!$G:$G,'[4]TUNZ Extracted TB'!$A:$A,B387,'[4]TUNZ Extracted TB'!$C:$C,C387)</f>
        <v>#VALUE!</v>
      </c>
      <c r="J387" s="4" t="e">
        <f>SUMIFS('[5]TUNZ Extracted TB'!$G:$G,'[5]TUNZ Extracted TB'!$A:$A,B387,'[5]TUNZ Extracted TB'!$C:$C,C387)</f>
        <v>#VALUE!</v>
      </c>
      <c r="K387" s="4" t="e">
        <f>SUMIFS('[6]TUNZ Extracted TB'!$G:$G,'[6]TUNZ Extracted TB'!$A:$A,B387,'[6]TUNZ Extracted TB'!$C:$C,C387)</f>
        <v>#VALUE!</v>
      </c>
      <c r="L387" s="4" t="e">
        <f>SUMIFS('[7]TUNZ Extracted TB'!$G:$G,'[7]TUNZ Extracted TB'!$A:$A,B387,'[7]TUNZ Extracted TB'!$C:$C,C387)</f>
        <v>#VALUE!</v>
      </c>
      <c r="M387" s="4" t="e">
        <f>SUMIFS('[8]TUNZ Extracted TB'!$G:$G,'[8]TUNZ Extracted TB'!$A:$A,B387,'[8]TUNZ Extracted TB'!$C:$C,C387)</f>
        <v>#VALUE!</v>
      </c>
      <c r="N387" s="4" t="e">
        <f>SUMIFS('[9]TUNZ Extracted TB'!$G:$G,'[9]TUNZ Extracted TB'!$A:$A,B387,'[9]TUNZ Extracted TB'!$C:$C,C387)</f>
        <v>#VALUE!</v>
      </c>
      <c r="O387" s="4" t="e">
        <f>SUMIFS('[10]TUNZ Extracted TB'!$G:$G,'[10]TUNZ Extracted TB'!$A:$A,B387,'[10]TUNZ Extracted TB'!$C:$C,C387)</f>
        <v>#VALUE!</v>
      </c>
      <c r="P387" s="4" t="e">
        <f>SUMIFS('[11]TUNZ Extracted TB'!$G:$G,'[11]TUNZ Extracted TB'!$A:$A,B387,'[11]TUNZ Extracted TB'!$C:$C,C387)</f>
        <v>#VALUE!</v>
      </c>
      <c r="Q387" s="4" t="e">
        <f>SUMIFS('[12]TUNZ Extracted TB'!$G:$G,'[12]TUNZ Extracted TB'!$A:$A,B387,'[12]TUNZ Extracted TB'!$C:$C,C387)</f>
        <v>#VALUE!</v>
      </c>
      <c r="R387" s="4" t="e">
        <f t="shared" si="6"/>
        <v>#VALUE!</v>
      </c>
    </row>
    <row r="388" spans="1:18" x14ac:dyDescent="0.25">
      <c r="A388" t="s">
        <v>86</v>
      </c>
      <c r="B388">
        <v>7350</v>
      </c>
      <c r="C388">
        <v>935</v>
      </c>
      <c r="D388" t="s">
        <v>62</v>
      </c>
      <c r="E388" t="s">
        <v>66</v>
      </c>
      <c r="F388" s="4" t="e">
        <f>SUMIFS('[1]TUNZ Extracted TB'!$G:$G,'[1]TUNZ Extracted TB'!$A:$A,B388,'[1]TUNZ Extracted TB'!$C:$C,C388)</f>
        <v>#VALUE!</v>
      </c>
      <c r="G388" s="4" t="e">
        <f>SUMIFS('[2]TUNZ Extracted TB'!$G:$G,'[2]TUNZ Extracted TB'!$A:$A,B388,'[2]TUNZ Extracted TB'!$C:$C,C388)</f>
        <v>#VALUE!</v>
      </c>
      <c r="H388" s="4" t="e">
        <f>SUMIFS('[3]TUNZ Extracted TB'!$G:$G,'[3]TUNZ Extracted TB'!$A:$A,B388,'[3]TUNZ Extracted TB'!$C:$C,C388)</f>
        <v>#VALUE!</v>
      </c>
      <c r="I388" s="4" t="e">
        <f>SUMIFS('[4]TUNZ Extracted TB'!$G:$G,'[4]TUNZ Extracted TB'!$A:$A,B388,'[4]TUNZ Extracted TB'!$C:$C,C388)</f>
        <v>#VALUE!</v>
      </c>
      <c r="J388" s="4" t="e">
        <f>SUMIFS('[5]TUNZ Extracted TB'!$G:$G,'[5]TUNZ Extracted TB'!$A:$A,B388,'[5]TUNZ Extracted TB'!$C:$C,C388)</f>
        <v>#VALUE!</v>
      </c>
      <c r="K388" s="4" t="e">
        <f>SUMIFS('[6]TUNZ Extracted TB'!$G:$G,'[6]TUNZ Extracted TB'!$A:$A,B388,'[6]TUNZ Extracted TB'!$C:$C,C388)</f>
        <v>#VALUE!</v>
      </c>
      <c r="L388" s="4" t="e">
        <f>SUMIFS('[7]TUNZ Extracted TB'!$G:$G,'[7]TUNZ Extracted TB'!$A:$A,B388,'[7]TUNZ Extracted TB'!$C:$C,C388)</f>
        <v>#VALUE!</v>
      </c>
      <c r="M388" s="4" t="e">
        <f>SUMIFS('[8]TUNZ Extracted TB'!$G:$G,'[8]TUNZ Extracted TB'!$A:$A,B388,'[8]TUNZ Extracted TB'!$C:$C,C388)</f>
        <v>#VALUE!</v>
      </c>
      <c r="N388" s="4" t="e">
        <f>SUMIFS('[9]TUNZ Extracted TB'!$G:$G,'[9]TUNZ Extracted TB'!$A:$A,B388,'[9]TUNZ Extracted TB'!$C:$C,C388)</f>
        <v>#VALUE!</v>
      </c>
      <c r="O388" s="4" t="e">
        <f>SUMIFS('[10]TUNZ Extracted TB'!$G:$G,'[10]TUNZ Extracted TB'!$A:$A,B388,'[10]TUNZ Extracted TB'!$C:$C,C388)</f>
        <v>#VALUE!</v>
      </c>
      <c r="P388" s="4" t="e">
        <f>SUMIFS('[11]TUNZ Extracted TB'!$G:$G,'[11]TUNZ Extracted TB'!$A:$A,B388,'[11]TUNZ Extracted TB'!$C:$C,C388)</f>
        <v>#VALUE!</v>
      </c>
      <c r="Q388" s="4" t="e">
        <f>SUMIFS('[12]TUNZ Extracted TB'!$G:$G,'[12]TUNZ Extracted TB'!$A:$A,B388,'[12]TUNZ Extracted TB'!$C:$C,C388)</f>
        <v>#VALUE!</v>
      </c>
      <c r="R388" s="4" t="e">
        <f t="shared" si="6"/>
        <v>#VALUE!</v>
      </c>
    </row>
    <row r="389" spans="1:18" x14ac:dyDescent="0.25">
      <c r="A389" t="s">
        <v>86</v>
      </c>
      <c r="B389">
        <v>7350</v>
      </c>
      <c r="C389">
        <v>936</v>
      </c>
      <c r="D389" t="s">
        <v>62</v>
      </c>
      <c r="E389" t="s">
        <v>66</v>
      </c>
      <c r="F389" s="4" t="e">
        <f>SUMIFS('[1]TUNZ Extracted TB'!$G:$G,'[1]TUNZ Extracted TB'!$A:$A,B389,'[1]TUNZ Extracted TB'!$C:$C,C389)</f>
        <v>#VALUE!</v>
      </c>
      <c r="G389" s="4" t="e">
        <f>SUMIFS('[2]TUNZ Extracted TB'!$G:$G,'[2]TUNZ Extracted TB'!$A:$A,B389,'[2]TUNZ Extracted TB'!$C:$C,C389)</f>
        <v>#VALUE!</v>
      </c>
      <c r="H389" s="4" t="e">
        <f>SUMIFS('[3]TUNZ Extracted TB'!$G:$G,'[3]TUNZ Extracted TB'!$A:$A,B389,'[3]TUNZ Extracted TB'!$C:$C,C389)</f>
        <v>#VALUE!</v>
      </c>
      <c r="I389" s="4" t="e">
        <f>SUMIFS('[4]TUNZ Extracted TB'!$G:$G,'[4]TUNZ Extracted TB'!$A:$A,B389,'[4]TUNZ Extracted TB'!$C:$C,C389)</f>
        <v>#VALUE!</v>
      </c>
      <c r="J389" s="4" t="e">
        <f>SUMIFS('[5]TUNZ Extracted TB'!$G:$G,'[5]TUNZ Extracted TB'!$A:$A,B389,'[5]TUNZ Extracted TB'!$C:$C,C389)</f>
        <v>#VALUE!</v>
      </c>
      <c r="K389" s="4" t="e">
        <f>SUMIFS('[6]TUNZ Extracted TB'!$G:$G,'[6]TUNZ Extracted TB'!$A:$A,B389,'[6]TUNZ Extracted TB'!$C:$C,C389)</f>
        <v>#VALUE!</v>
      </c>
      <c r="L389" s="4" t="e">
        <f>SUMIFS('[7]TUNZ Extracted TB'!$G:$G,'[7]TUNZ Extracted TB'!$A:$A,B389,'[7]TUNZ Extracted TB'!$C:$C,C389)</f>
        <v>#VALUE!</v>
      </c>
      <c r="M389" s="4" t="e">
        <f>SUMIFS('[8]TUNZ Extracted TB'!$G:$G,'[8]TUNZ Extracted TB'!$A:$A,B389,'[8]TUNZ Extracted TB'!$C:$C,C389)</f>
        <v>#VALUE!</v>
      </c>
      <c r="N389" s="4" t="e">
        <f>SUMIFS('[9]TUNZ Extracted TB'!$G:$G,'[9]TUNZ Extracted TB'!$A:$A,B389,'[9]TUNZ Extracted TB'!$C:$C,C389)</f>
        <v>#VALUE!</v>
      </c>
      <c r="O389" s="4" t="e">
        <f>SUMIFS('[10]TUNZ Extracted TB'!$G:$G,'[10]TUNZ Extracted TB'!$A:$A,B389,'[10]TUNZ Extracted TB'!$C:$C,C389)</f>
        <v>#VALUE!</v>
      </c>
      <c r="P389" s="4" t="e">
        <f>SUMIFS('[11]TUNZ Extracted TB'!$G:$G,'[11]TUNZ Extracted TB'!$A:$A,B389,'[11]TUNZ Extracted TB'!$C:$C,C389)</f>
        <v>#VALUE!</v>
      </c>
      <c r="Q389" s="4" t="e">
        <f>SUMIFS('[12]TUNZ Extracted TB'!$G:$G,'[12]TUNZ Extracted TB'!$A:$A,B389,'[12]TUNZ Extracted TB'!$C:$C,C389)</f>
        <v>#VALUE!</v>
      </c>
      <c r="R389" s="4" t="e">
        <f t="shared" si="6"/>
        <v>#VALUE!</v>
      </c>
    </row>
    <row r="390" spans="1:18" x14ac:dyDescent="0.25">
      <c r="A390" t="s">
        <v>87</v>
      </c>
      <c r="B390">
        <v>7385</v>
      </c>
      <c r="C390">
        <v>110</v>
      </c>
      <c r="D390" t="s">
        <v>14</v>
      </c>
      <c r="E390" t="s">
        <v>47</v>
      </c>
      <c r="F390" s="4" t="e">
        <f>SUMIFS('[1]TUNZ Extracted TB'!$G:$G,'[1]TUNZ Extracted TB'!$A:$A,B390,'[1]TUNZ Extracted TB'!$C:$C,C390)</f>
        <v>#VALUE!</v>
      </c>
      <c r="G390" s="4" t="e">
        <f>SUMIFS('[2]TUNZ Extracted TB'!$G:$G,'[2]TUNZ Extracted TB'!$A:$A,B390,'[2]TUNZ Extracted TB'!$C:$C,C390)</f>
        <v>#VALUE!</v>
      </c>
      <c r="H390" s="4" t="e">
        <f>SUMIFS('[3]TUNZ Extracted TB'!$G:$G,'[3]TUNZ Extracted TB'!$A:$A,B390,'[3]TUNZ Extracted TB'!$C:$C,C390)</f>
        <v>#VALUE!</v>
      </c>
      <c r="I390" s="4" t="e">
        <f>SUMIFS('[4]TUNZ Extracted TB'!$G:$G,'[4]TUNZ Extracted TB'!$A:$A,B390,'[4]TUNZ Extracted TB'!$C:$C,C390)</f>
        <v>#VALUE!</v>
      </c>
      <c r="J390" s="4" t="e">
        <f>SUMIFS('[5]TUNZ Extracted TB'!$G:$G,'[5]TUNZ Extracted TB'!$A:$A,B390,'[5]TUNZ Extracted TB'!$C:$C,C390)</f>
        <v>#VALUE!</v>
      </c>
      <c r="K390" s="4" t="e">
        <f>SUMIFS('[6]TUNZ Extracted TB'!$G:$G,'[6]TUNZ Extracted TB'!$A:$A,B390,'[6]TUNZ Extracted TB'!$C:$C,C390)</f>
        <v>#VALUE!</v>
      </c>
      <c r="L390" s="4" t="e">
        <f>SUMIFS('[7]TUNZ Extracted TB'!$G:$G,'[7]TUNZ Extracted TB'!$A:$A,B390,'[7]TUNZ Extracted TB'!$C:$C,C390)</f>
        <v>#VALUE!</v>
      </c>
      <c r="M390" s="4" t="e">
        <f>SUMIFS('[8]TUNZ Extracted TB'!$G:$G,'[8]TUNZ Extracted TB'!$A:$A,B390,'[8]TUNZ Extracted TB'!$C:$C,C390)</f>
        <v>#VALUE!</v>
      </c>
      <c r="N390" s="4" t="e">
        <f>SUMIFS('[9]TUNZ Extracted TB'!$G:$G,'[9]TUNZ Extracted TB'!$A:$A,B390,'[9]TUNZ Extracted TB'!$C:$C,C390)</f>
        <v>#VALUE!</v>
      </c>
      <c r="O390" s="4" t="e">
        <f>SUMIFS('[10]TUNZ Extracted TB'!$G:$G,'[10]TUNZ Extracted TB'!$A:$A,B390,'[10]TUNZ Extracted TB'!$C:$C,C390)</f>
        <v>#VALUE!</v>
      </c>
      <c r="P390" s="4" t="e">
        <f>SUMIFS('[11]TUNZ Extracted TB'!$G:$G,'[11]TUNZ Extracted TB'!$A:$A,B390,'[11]TUNZ Extracted TB'!$C:$C,C390)</f>
        <v>#VALUE!</v>
      </c>
      <c r="Q390" s="4" t="e">
        <f>SUMIFS('[12]TUNZ Extracted TB'!$G:$G,'[12]TUNZ Extracted TB'!$A:$A,B390,'[12]TUNZ Extracted TB'!$C:$C,C390)</f>
        <v>#VALUE!</v>
      </c>
      <c r="R390" s="4" t="e">
        <f t="shared" ref="R390:R453" si="7">SUM(F390:Q390)</f>
        <v>#VALUE!</v>
      </c>
    </row>
    <row r="391" spans="1:18" x14ac:dyDescent="0.25">
      <c r="A391" t="s">
        <v>87</v>
      </c>
      <c r="B391">
        <v>7385</v>
      </c>
      <c r="C391">
        <v>112</v>
      </c>
      <c r="D391" t="s">
        <v>12</v>
      </c>
      <c r="E391" t="s">
        <v>46</v>
      </c>
      <c r="F391" s="4" t="e">
        <f>SUMIFS('[1]TUNZ Extracted TB'!$G:$G,'[1]TUNZ Extracted TB'!$A:$A,B391,'[1]TUNZ Extracted TB'!$C:$C,C391)</f>
        <v>#VALUE!</v>
      </c>
      <c r="G391" s="4" t="e">
        <f>SUMIFS('[2]TUNZ Extracted TB'!$G:$G,'[2]TUNZ Extracted TB'!$A:$A,B391,'[2]TUNZ Extracted TB'!$C:$C,C391)</f>
        <v>#VALUE!</v>
      </c>
      <c r="H391" s="4" t="e">
        <f>SUMIFS('[3]TUNZ Extracted TB'!$G:$G,'[3]TUNZ Extracted TB'!$A:$A,B391,'[3]TUNZ Extracted TB'!$C:$C,C391)</f>
        <v>#VALUE!</v>
      </c>
      <c r="I391" s="4" t="e">
        <f>SUMIFS('[4]TUNZ Extracted TB'!$G:$G,'[4]TUNZ Extracted TB'!$A:$A,B391,'[4]TUNZ Extracted TB'!$C:$C,C391)</f>
        <v>#VALUE!</v>
      </c>
      <c r="J391" s="4" t="e">
        <f>SUMIFS('[5]TUNZ Extracted TB'!$G:$G,'[5]TUNZ Extracted TB'!$A:$A,B391,'[5]TUNZ Extracted TB'!$C:$C,C391)</f>
        <v>#VALUE!</v>
      </c>
      <c r="K391" s="4" t="e">
        <f>SUMIFS('[6]TUNZ Extracted TB'!$G:$G,'[6]TUNZ Extracted TB'!$A:$A,B391,'[6]TUNZ Extracted TB'!$C:$C,C391)</f>
        <v>#VALUE!</v>
      </c>
      <c r="L391" s="4" t="e">
        <f>SUMIFS('[7]TUNZ Extracted TB'!$G:$G,'[7]TUNZ Extracted TB'!$A:$A,B391,'[7]TUNZ Extracted TB'!$C:$C,C391)</f>
        <v>#VALUE!</v>
      </c>
      <c r="M391" s="4" t="e">
        <f>SUMIFS('[8]TUNZ Extracted TB'!$G:$G,'[8]TUNZ Extracted TB'!$A:$A,B391,'[8]TUNZ Extracted TB'!$C:$C,C391)</f>
        <v>#VALUE!</v>
      </c>
      <c r="N391" s="4" t="e">
        <f>SUMIFS('[9]TUNZ Extracted TB'!$G:$G,'[9]TUNZ Extracted TB'!$A:$A,B391,'[9]TUNZ Extracted TB'!$C:$C,C391)</f>
        <v>#VALUE!</v>
      </c>
      <c r="O391" s="4" t="e">
        <f>SUMIFS('[10]TUNZ Extracted TB'!$G:$G,'[10]TUNZ Extracted TB'!$A:$A,B391,'[10]TUNZ Extracted TB'!$C:$C,C391)</f>
        <v>#VALUE!</v>
      </c>
      <c r="P391" s="4" t="e">
        <f>SUMIFS('[11]TUNZ Extracted TB'!$G:$G,'[11]TUNZ Extracted TB'!$A:$A,B391,'[11]TUNZ Extracted TB'!$C:$C,C391)</f>
        <v>#VALUE!</v>
      </c>
      <c r="Q391" s="4" t="e">
        <f>SUMIFS('[12]TUNZ Extracted TB'!$G:$G,'[12]TUNZ Extracted TB'!$A:$A,B391,'[12]TUNZ Extracted TB'!$C:$C,C391)</f>
        <v>#VALUE!</v>
      </c>
      <c r="R391" s="4" t="e">
        <f t="shared" si="7"/>
        <v>#VALUE!</v>
      </c>
    </row>
    <row r="392" spans="1:18" x14ac:dyDescent="0.25">
      <c r="A392" t="s">
        <v>87</v>
      </c>
      <c r="B392">
        <v>7385</v>
      </c>
      <c r="C392">
        <v>120</v>
      </c>
      <c r="D392" t="s">
        <v>14</v>
      </c>
      <c r="E392" t="s">
        <v>47</v>
      </c>
      <c r="F392" s="4" t="e">
        <f>SUMIFS('[1]TUNZ Extracted TB'!$G:$G,'[1]TUNZ Extracted TB'!$A:$A,B392,'[1]TUNZ Extracted TB'!$C:$C,C392)</f>
        <v>#VALUE!</v>
      </c>
      <c r="G392" s="4" t="e">
        <f>SUMIFS('[2]TUNZ Extracted TB'!$G:$G,'[2]TUNZ Extracted TB'!$A:$A,B392,'[2]TUNZ Extracted TB'!$C:$C,C392)</f>
        <v>#VALUE!</v>
      </c>
      <c r="H392" s="4" t="e">
        <f>SUMIFS('[3]TUNZ Extracted TB'!$G:$G,'[3]TUNZ Extracted TB'!$A:$A,B392,'[3]TUNZ Extracted TB'!$C:$C,C392)</f>
        <v>#VALUE!</v>
      </c>
      <c r="I392" s="4" t="e">
        <f>SUMIFS('[4]TUNZ Extracted TB'!$G:$G,'[4]TUNZ Extracted TB'!$A:$A,B392,'[4]TUNZ Extracted TB'!$C:$C,C392)</f>
        <v>#VALUE!</v>
      </c>
      <c r="J392" s="4" t="e">
        <f>SUMIFS('[5]TUNZ Extracted TB'!$G:$G,'[5]TUNZ Extracted TB'!$A:$A,B392,'[5]TUNZ Extracted TB'!$C:$C,C392)</f>
        <v>#VALUE!</v>
      </c>
      <c r="K392" s="4" t="e">
        <f>SUMIFS('[6]TUNZ Extracted TB'!$G:$G,'[6]TUNZ Extracted TB'!$A:$A,B392,'[6]TUNZ Extracted TB'!$C:$C,C392)</f>
        <v>#VALUE!</v>
      </c>
      <c r="L392" s="4" t="e">
        <f>SUMIFS('[7]TUNZ Extracted TB'!$G:$G,'[7]TUNZ Extracted TB'!$A:$A,B392,'[7]TUNZ Extracted TB'!$C:$C,C392)</f>
        <v>#VALUE!</v>
      </c>
      <c r="M392" s="4" t="e">
        <f>SUMIFS('[8]TUNZ Extracted TB'!$G:$G,'[8]TUNZ Extracted TB'!$A:$A,B392,'[8]TUNZ Extracted TB'!$C:$C,C392)</f>
        <v>#VALUE!</v>
      </c>
      <c r="N392" s="4" t="e">
        <f>SUMIFS('[9]TUNZ Extracted TB'!$G:$G,'[9]TUNZ Extracted TB'!$A:$A,B392,'[9]TUNZ Extracted TB'!$C:$C,C392)</f>
        <v>#VALUE!</v>
      </c>
      <c r="O392" s="4" t="e">
        <f>SUMIFS('[10]TUNZ Extracted TB'!$G:$G,'[10]TUNZ Extracted TB'!$A:$A,B392,'[10]TUNZ Extracted TB'!$C:$C,C392)</f>
        <v>#VALUE!</v>
      </c>
      <c r="P392" s="4" t="e">
        <f>SUMIFS('[11]TUNZ Extracted TB'!$G:$G,'[11]TUNZ Extracted TB'!$A:$A,B392,'[11]TUNZ Extracted TB'!$C:$C,C392)</f>
        <v>#VALUE!</v>
      </c>
      <c r="Q392" s="4" t="e">
        <f>SUMIFS('[12]TUNZ Extracted TB'!$G:$G,'[12]TUNZ Extracted TB'!$A:$A,B392,'[12]TUNZ Extracted TB'!$C:$C,C392)</f>
        <v>#VALUE!</v>
      </c>
      <c r="R392" s="4" t="e">
        <f t="shared" si="7"/>
        <v>#VALUE!</v>
      </c>
    </row>
    <row r="393" spans="1:18" x14ac:dyDescent="0.25">
      <c r="A393" t="s">
        <v>87</v>
      </c>
      <c r="B393">
        <v>7385</v>
      </c>
      <c r="C393">
        <v>121</v>
      </c>
      <c r="D393" t="s">
        <v>14</v>
      </c>
      <c r="E393" t="s">
        <v>47</v>
      </c>
      <c r="F393" s="4" t="e">
        <f>SUMIFS('[1]TUNZ Extracted TB'!$G:$G,'[1]TUNZ Extracted TB'!$A:$A,B393,'[1]TUNZ Extracted TB'!$C:$C,C393)</f>
        <v>#VALUE!</v>
      </c>
      <c r="G393" s="4" t="e">
        <f>SUMIFS('[2]TUNZ Extracted TB'!$G:$G,'[2]TUNZ Extracted TB'!$A:$A,B393,'[2]TUNZ Extracted TB'!$C:$C,C393)</f>
        <v>#VALUE!</v>
      </c>
      <c r="H393" s="4" t="e">
        <f>SUMIFS('[3]TUNZ Extracted TB'!$G:$G,'[3]TUNZ Extracted TB'!$A:$A,B393,'[3]TUNZ Extracted TB'!$C:$C,C393)</f>
        <v>#VALUE!</v>
      </c>
      <c r="I393" s="4" t="e">
        <f>SUMIFS('[4]TUNZ Extracted TB'!$G:$G,'[4]TUNZ Extracted TB'!$A:$A,B393,'[4]TUNZ Extracted TB'!$C:$C,C393)</f>
        <v>#VALUE!</v>
      </c>
      <c r="J393" s="4" t="e">
        <f>SUMIFS('[5]TUNZ Extracted TB'!$G:$G,'[5]TUNZ Extracted TB'!$A:$A,B393,'[5]TUNZ Extracted TB'!$C:$C,C393)</f>
        <v>#VALUE!</v>
      </c>
      <c r="K393" s="4" t="e">
        <f>SUMIFS('[6]TUNZ Extracted TB'!$G:$G,'[6]TUNZ Extracted TB'!$A:$A,B393,'[6]TUNZ Extracted TB'!$C:$C,C393)</f>
        <v>#VALUE!</v>
      </c>
      <c r="L393" s="4" t="e">
        <f>SUMIFS('[7]TUNZ Extracted TB'!$G:$G,'[7]TUNZ Extracted TB'!$A:$A,B393,'[7]TUNZ Extracted TB'!$C:$C,C393)</f>
        <v>#VALUE!</v>
      </c>
      <c r="M393" s="4" t="e">
        <f>SUMIFS('[8]TUNZ Extracted TB'!$G:$G,'[8]TUNZ Extracted TB'!$A:$A,B393,'[8]TUNZ Extracted TB'!$C:$C,C393)</f>
        <v>#VALUE!</v>
      </c>
      <c r="N393" s="4" t="e">
        <f>SUMIFS('[9]TUNZ Extracted TB'!$G:$G,'[9]TUNZ Extracted TB'!$A:$A,B393,'[9]TUNZ Extracted TB'!$C:$C,C393)</f>
        <v>#VALUE!</v>
      </c>
      <c r="O393" s="4" t="e">
        <f>SUMIFS('[10]TUNZ Extracted TB'!$G:$G,'[10]TUNZ Extracted TB'!$A:$A,B393,'[10]TUNZ Extracted TB'!$C:$C,C393)</f>
        <v>#VALUE!</v>
      </c>
      <c r="P393" s="4" t="e">
        <f>SUMIFS('[11]TUNZ Extracted TB'!$G:$G,'[11]TUNZ Extracted TB'!$A:$A,B393,'[11]TUNZ Extracted TB'!$C:$C,C393)</f>
        <v>#VALUE!</v>
      </c>
      <c r="Q393" s="4" t="e">
        <f>SUMIFS('[12]TUNZ Extracted TB'!$G:$G,'[12]TUNZ Extracted TB'!$A:$A,B393,'[12]TUNZ Extracted TB'!$C:$C,C393)</f>
        <v>#VALUE!</v>
      </c>
      <c r="R393" s="4" t="e">
        <f t="shared" si="7"/>
        <v>#VALUE!</v>
      </c>
    </row>
    <row r="394" spans="1:18" x14ac:dyDescent="0.25">
      <c r="A394" t="s">
        <v>87</v>
      </c>
      <c r="B394">
        <v>7385</v>
      </c>
      <c r="C394">
        <v>130</v>
      </c>
      <c r="D394" t="s">
        <v>18</v>
      </c>
      <c r="E394" t="s">
        <v>40</v>
      </c>
      <c r="F394" s="4" t="e">
        <f>SUMIFS('[1]TUNZ Extracted TB'!$G:$G,'[1]TUNZ Extracted TB'!$A:$A,B394,'[1]TUNZ Extracted TB'!$C:$C,C394)</f>
        <v>#VALUE!</v>
      </c>
      <c r="G394" s="4" t="e">
        <f>SUMIFS('[2]TUNZ Extracted TB'!$G:$G,'[2]TUNZ Extracted TB'!$A:$A,B394,'[2]TUNZ Extracted TB'!$C:$C,C394)</f>
        <v>#VALUE!</v>
      </c>
      <c r="H394" s="4" t="e">
        <f>SUMIFS('[3]TUNZ Extracted TB'!$G:$G,'[3]TUNZ Extracted TB'!$A:$A,B394,'[3]TUNZ Extracted TB'!$C:$C,C394)</f>
        <v>#VALUE!</v>
      </c>
      <c r="I394" s="4" t="e">
        <f>SUMIFS('[4]TUNZ Extracted TB'!$G:$G,'[4]TUNZ Extracted TB'!$A:$A,B394,'[4]TUNZ Extracted TB'!$C:$C,C394)</f>
        <v>#VALUE!</v>
      </c>
      <c r="J394" s="4" t="e">
        <f>SUMIFS('[5]TUNZ Extracted TB'!$G:$G,'[5]TUNZ Extracted TB'!$A:$A,B394,'[5]TUNZ Extracted TB'!$C:$C,C394)</f>
        <v>#VALUE!</v>
      </c>
      <c r="K394" s="4" t="e">
        <f>SUMIFS('[6]TUNZ Extracted TB'!$G:$G,'[6]TUNZ Extracted TB'!$A:$A,B394,'[6]TUNZ Extracted TB'!$C:$C,C394)</f>
        <v>#VALUE!</v>
      </c>
      <c r="L394" s="4" t="e">
        <f>SUMIFS('[7]TUNZ Extracted TB'!$G:$G,'[7]TUNZ Extracted TB'!$A:$A,B394,'[7]TUNZ Extracted TB'!$C:$C,C394)</f>
        <v>#VALUE!</v>
      </c>
      <c r="M394" s="4" t="e">
        <f>SUMIFS('[8]TUNZ Extracted TB'!$G:$G,'[8]TUNZ Extracted TB'!$A:$A,B394,'[8]TUNZ Extracted TB'!$C:$C,C394)</f>
        <v>#VALUE!</v>
      </c>
      <c r="N394" s="4" t="e">
        <f>SUMIFS('[9]TUNZ Extracted TB'!$G:$G,'[9]TUNZ Extracted TB'!$A:$A,B394,'[9]TUNZ Extracted TB'!$C:$C,C394)</f>
        <v>#VALUE!</v>
      </c>
      <c r="O394" s="4" t="e">
        <f>SUMIFS('[10]TUNZ Extracted TB'!$G:$G,'[10]TUNZ Extracted TB'!$A:$A,B394,'[10]TUNZ Extracted TB'!$C:$C,C394)</f>
        <v>#VALUE!</v>
      </c>
      <c r="P394" s="4" t="e">
        <f>SUMIFS('[11]TUNZ Extracted TB'!$G:$G,'[11]TUNZ Extracted TB'!$A:$A,B394,'[11]TUNZ Extracted TB'!$C:$C,C394)</f>
        <v>#VALUE!</v>
      </c>
      <c r="Q394" s="4" t="e">
        <f>SUMIFS('[12]TUNZ Extracted TB'!$G:$G,'[12]TUNZ Extracted TB'!$A:$A,B394,'[12]TUNZ Extracted TB'!$C:$C,C394)</f>
        <v>#VALUE!</v>
      </c>
      <c r="R394" s="4" t="e">
        <f t="shared" si="7"/>
        <v>#VALUE!</v>
      </c>
    </row>
    <row r="395" spans="1:18" x14ac:dyDescent="0.25">
      <c r="A395" t="s">
        <v>87</v>
      </c>
      <c r="B395">
        <v>7385</v>
      </c>
      <c r="C395">
        <v>140</v>
      </c>
      <c r="D395" t="s">
        <v>20</v>
      </c>
      <c r="E395" t="s">
        <v>41</v>
      </c>
      <c r="F395" s="4" t="e">
        <f>SUMIFS('[1]TUNZ Extracted TB'!$G:$G,'[1]TUNZ Extracted TB'!$A:$A,B395,'[1]TUNZ Extracted TB'!$C:$C,C395)</f>
        <v>#VALUE!</v>
      </c>
      <c r="G395" s="4" t="e">
        <f>SUMIFS('[2]TUNZ Extracted TB'!$G:$G,'[2]TUNZ Extracted TB'!$A:$A,B395,'[2]TUNZ Extracted TB'!$C:$C,C395)</f>
        <v>#VALUE!</v>
      </c>
      <c r="H395" s="4" t="e">
        <f>SUMIFS('[3]TUNZ Extracted TB'!$G:$G,'[3]TUNZ Extracted TB'!$A:$A,B395,'[3]TUNZ Extracted TB'!$C:$C,C395)</f>
        <v>#VALUE!</v>
      </c>
      <c r="I395" s="4" t="e">
        <f>SUMIFS('[4]TUNZ Extracted TB'!$G:$G,'[4]TUNZ Extracted TB'!$A:$A,B395,'[4]TUNZ Extracted TB'!$C:$C,C395)</f>
        <v>#VALUE!</v>
      </c>
      <c r="J395" s="4" t="e">
        <f>SUMIFS('[5]TUNZ Extracted TB'!$G:$G,'[5]TUNZ Extracted TB'!$A:$A,B395,'[5]TUNZ Extracted TB'!$C:$C,C395)</f>
        <v>#VALUE!</v>
      </c>
      <c r="K395" s="4" t="e">
        <f>SUMIFS('[6]TUNZ Extracted TB'!$G:$G,'[6]TUNZ Extracted TB'!$A:$A,B395,'[6]TUNZ Extracted TB'!$C:$C,C395)</f>
        <v>#VALUE!</v>
      </c>
      <c r="L395" s="4" t="e">
        <f>SUMIFS('[7]TUNZ Extracted TB'!$G:$G,'[7]TUNZ Extracted TB'!$A:$A,B395,'[7]TUNZ Extracted TB'!$C:$C,C395)</f>
        <v>#VALUE!</v>
      </c>
      <c r="M395" s="4" t="e">
        <f>SUMIFS('[8]TUNZ Extracted TB'!$G:$G,'[8]TUNZ Extracted TB'!$A:$A,B395,'[8]TUNZ Extracted TB'!$C:$C,C395)</f>
        <v>#VALUE!</v>
      </c>
      <c r="N395" s="4" t="e">
        <f>SUMIFS('[9]TUNZ Extracted TB'!$G:$G,'[9]TUNZ Extracted TB'!$A:$A,B395,'[9]TUNZ Extracted TB'!$C:$C,C395)</f>
        <v>#VALUE!</v>
      </c>
      <c r="O395" s="4" t="e">
        <f>SUMIFS('[10]TUNZ Extracted TB'!$G:$G,'[10]TUNZ Extracted TB'!$A:$A,B395,'[10]TUNZ Extracted TB'!$C:$C,C395)</f>
        <v>#VALUE!</v>
      </c>
      <c r="P395" s="4" t="e">
        <f>SUMIFS('[11]TUNZ Extracted TB'!$G:$G,'[11]TUNZ Extracted TB'!$A:$A,B395,'[11]TUNZ Extracted TB'!$C:$C,C395)</f>
        <v>#VALUE!</v>
      </c>
      <c r="Q395" s="4" t="e">
        <f>SUMIFS('[12]TUNZ Extracted TB'!$G:$G,'[12]TUNZ Extracted TB'!$A:$A,B395,'[12]TUNZ Extracted TB'!$C:$C,C395)</f>
        <v>#VALUE!</v>
      </c>
      <c r="R395" s="4" t="e">
        <f t="shared" si="7"/>
        <v>#VALUE!</v>
      </c>
    </row>
    <row r="396" spans="1:18" x14ac:dyDescent="0.25">
      <c r="A396" t="s">
        <v>87</v>
      </c>
      <c r="B396">
        <v>7385</v>
      </c>
      <c r="C396">
        <v>160</v>
      </c>
      <c r="D396" t="s">
        <v>26</v>
      </c>
      <c r="E396" t="s">
        <v>49</v>
      </c>
      <c r="F396" s="4" t="e">
        <f>SUMIFS('[1]TUNZ Extracted TB'!$G:$G,'[1]TUNZ Extracted TB'!$A:$A,B396,'[1]TUNZ Extracted TB'!$C:$C,C396)</f>
        <v>#VALUE!</v>
      </c>
      <c r="G396" s="4" t="e">
        <f>SUMIFS('[2]TUNZ Extracted TB'!$G:$G,'[2]TUNZ Extracted TB'!$A:$A,B396,'[2]TUNZ Extracted TB'!$C:$C,C396)</f>
        <v>#VALUE!</v>
      </c>
      <c r="H396" s="4" t="e">
        <f>SUMIFS('[3]TUNZ Extracted TB'!$G:$G,'[3]TUNZ Extracted TB'!$A:$A,B396,'[3]TUNZ Extracted TB'!$C:$C,C396)</f>
        <v>#VALUE!</v>
      </c>
      <c r="I396" s="4" t="e">
        <f>SUMIFS('[4]TUNZ Extracted TB'!$G:$G,'[4]TUNZ Extracted TB'!$A:$A,B396,'[4]TUNZ Extracted TB'!$C:$C,C396)</f>
        <v>#VALUE!</v>
      </c>
      <c r="J396" s="4" t="e">
        <f>SUMIFS('[5]TUNZ Extracted TB'!$G:$G,'[5]TUNZ Extracted TB'!$A:$A,B396,'[5]TUNZ Extracted TB'!$C:$C,C396)</f>
        <v>#VALUE!</v>
      </c>
      <c r="K396" s="4" t="e">
        <f>SUMIFS('[6]TUNZ Extracted TB'!$G:$G,'[6]TUNZ Extracted TB'!$A:$A,B396,'[6]TUNZ Extracted TB'!$C:$C,C396)</f>
        <v>#VALUE!</v>
      </c>
      <c r="L396" s="4" t="e">
        <f>SUMIFS('[7]TUNZ Extracted TB'!$G:$G,'[7]TUNZ Extracted TB'!$A:$A,B396,'[7]TUNZ Extracted TB'!$C:$C,C396)</f>
        <v>#VALUE!</v>
      </c>
      <c r="M396" s="4" t="e">
        <f>SUMIFS('[8]TUNZ Extracted TB'!$G:$G,'[8]TUNZ Extracted TB'!$A:$A,B396,'[8]TUNZ Extracted TB'!$C:$C,C396)</f>
        <v>#VALUE!</v>
      </c>
      <c r="N396" s="4" t="e">
        <f>SUMIFS('[9]TUNZ Extracted TB'!$G:$G,'[9]TUNZ Extracted TB'!$A:$A,B396,'[9]TUNZ Extracted TB'!$C:$C,C396)</f>
        <v>#VALUE!</v>
      </c>
      <c r="O396" s="4" t="e">
        <f>SUMIFS('[10]TUNZ Extracted TB'!$G:$G,'[10]TUNZ Extracted TB'!$A:$A,B396,'[10]TUNZ Extracted TB'!$C:$C,C396)</f>
        <v>#VALUE!</v>
      </c>
      <c r="P396" s="4" t="e">
        <f>SUMIFS('[11]TUNZ Extracted TB'!$G:$G,'[11]TUNZ Extracted TB'!$A:$A,B396,'[11]TUNZ Extracted TB'!$C:$C,C396)</f>
        <v>#VALUE!</v>
      </c>
      <c r="Q396" s="4" t="e">
        <f>SUMIFS('[12]TUNZ Extracted TB'!$G:$G,'[12]TUNZ Extracted TB'!$A:$A,B396,'[12]TUNZ Extracted TB'!$C:$C,C396)</f>
        <v>#VALUE!</v>
      </c>
      <c r="R396" s="4" t="e">
        <f t="shared" si="7"/>
        <v>#VALUE!</v>
      </c>
    </row>
    <row r="397" spans="1:18" x14ac:dyDescent="0.25">
      <c r="A397" t="s">
        <v>87</v>
      </c>
      <c r="B397">
        <v>7385</v>
      </c>
      <c r="C397">
        <v>210</v>
      </c>
      <c r="D397" t="s">
        <v>10</v>
      </c>
      <c r="E397" t="s">
        <v>45</v>
      </c>
      <c r="F397" s="4" t="e">
        <f>SUMIFS('[1]TUNZ Extracted TB'!$G:$G,'[1]TUNZ Extracted TB'!$A:$A,B397,'[1]TUNZ Extracted TB'!$C:$C,C397)</f>
        <v>#VALUE!</v>
      </c>
      <c r="G397" s="4" t="e">
        <f>SUMIFS('[2]TUNZ Extracted TB'!$G:$G,'[2]TUNZ Extracted TB'!$A:$A,B397,'[2]TUNZ Extracted TB'!$C:$C,C397)</f>
        <v>#VALUE!</v>
      </c>
      <c r="H397" s="4" t="e">
        <f>SUMIFS('[3]TUNZ Extracted TB'!$G:$G,'[3]TUNZ Extracted TB'!$A:$A,B397,'[3]TUNZ Extracted TB'!$C:$C,C397)</f>
        <v>#VALUE!</v>
      </c>
      <c r="I397" s="4" t="e">
        <f>SUMIFS('[4]TUNZ Extracted TB'!$G:$G,'[4]TUNZ Extracted TB'!$A:$A,B397,'[4]TUNZ Extracted TB'!$C:$C,C397)</f>
        <v>#VALUE!</v>
      </c>
      <c r="J397" s="4" t="e">
        <f>SUMIFS('[5]TUNZ Extracted TB'!$G:$G,'[5]TUNZ Extracted TB'!$A:$A,B397,'[5]TUNZ Extracted TB'!$C:$C,C397)</f>
        <v>#VALUE!</v>
      </c>
      <c r="K397" s="4" t="e">
        <f>SUMIFS('[6]TUNZ Extracted TB'!$G:$G,'[6]TUNZ Extracted TB'!$A:$A,B397,'[6]TUNZ Extracted TB'!$C:$C,C397)</f>
        <v>#VALUE!</v>
      </c>
      <c r="L397" s="4" t="e">
        <f>SUMIFS('[7]TUNZ Extracted TB'!$G:$G,'[7]TUNZ Extracted TB'!$A:$A,B397,'[7]TUNZ Extracted TB'!$C:$C,C397)</f>
        <v>#VALUE!</v>
      </c>
      <c r="M397" s="4" t="e">
        <f>SUMIFS('[8]TUNZ Extracted TB'!$G:$G,'[8]TUNZ Extracted TB'!$A:$A,B397,'[8]TUNZ Extracted TB'!$C:$C,C397)</f>
        <v>#VALUE!</v>
      </c>
      <c r="N397" s="4" t="e">
        <f>SUMIFS('[9]TUNZ Extracted TB'!$G:$G,'[9]TUNZ Extracted TB'!$A:$A,B397,'[9]TUNZ Extracted TB'!$C:$C,C397)</f>
        <v>#VALUE!</v>
      </c>
      <c r="O397" s="4" t="e">
        <f>SUMIFS('[10]TUNZ Extracted TB'!$G:$G,'[10]TUNZ Extracted TB'!$A:$A,B397,'[10]TUNZ Extracted TB'!$C:$C,C397)</f>
        <v>#VALUE!</v>
      </c>
      <c r="P397" s="4" t="e">
        <f>SUMIFS('[11]TUNZ Extracted TB'!$G:$G,'[11]TUNZ Extracted TB'!$A:$A,B397,'[11]TUNZ Extracted TB'!$C:$C,C397)</f>
        <v>#VALUE!</v>
      </c>
      <c r="Q397" s="4" t="e">
        <f>SUMIFS('[12]TUNZ Extracted TB'!$G:$G,'[12]TUNZ Extracted TB'!$A:$A,B397,'[12]TUNZ Extracted TB'!$C:$C,C397)</f>
        <v>#VALUE!</v>
      </c>
      <c r="R397" s="4" t="e">
        <f t="shared" si="7"/>
        <v>#VALUE!</v>
      </c>
    </row>
    <row r="398" spans="1:18" x14ac:dyDescent="0.25">
      <c r="A398" t="s">
        <v>87</v>
      </c>
      <c r="B398">
        <v>7385</v>
      </c>
      <c r="C398">
        <v>220</v>
      </c>
      <c r="D398" t="s">
        <v>14</v>
      </c>
      <c r="E398" t="s">
        <v>47</v>
      </c>
      <c r="F398" s="4" t="e">
        <f>SUMIFS('[1]TUNZ Extracted TB'!$G:$G,'[1]TUNZ Extracted TB'!$A:$A,B398,'[1]TUNZ Extracted TB'!$C:$C,C398)</f>
        <v>#VALUE!</v>
      </c>
      <c r="G398" s="4" t="e">
        <f>SUMIFS('[2]TUNZ Extracted TB'!$G:$G,'[2]TUNZ Extracted TB'!$A:$A,B398,'[2]TUNZ Extracted TB'!$C:$C,C398)</f>
        <v>#VALUE!</v>
      </c>
      <c r="H398" s="4" t="e">
        <f>SUMIFS('[3]TUNZ Extracted TB'!$G:$G,'[3]TUNZ Extracted TB'!$A:$A,B398,'[3]TUNZ Extracted TB'!$C:$C,C398)</f>
        <v>#VALUE!</v>
      </c>
      <c r="I398" s="4" t="e">
        <f>SUMIFS('[4]TUNZ Extracted TB'!$G:$G,'[4]TUNZ Extracted TB'!$A:$A,B398,'[4]TUNZ Extracted TB'!$C:$C,C398)</f>
        <v>#VALUE!</v>
      </c>
      <c r="J398" s="4" t="e">
        <f>SUMIFS('[5]TUNZ Extracted TB'!$G:$G,'[5]TUNZ Extracted TB'!$A:$A,B398,'[5]TUNZ Extracted TB'!$C:$C,C398)</f>
        <v>#VALUE!</v>
      </c>
      <c r="K398" s="4" t="e">
        <f>SUMIFS('[6]TUNZ Extracted TB'!$G:$G,'[6]TUNZ Extracted TB'!$A:$A,B398,'[6]TUNZ Extracted TB'!$C:$C,C398)</f>
        <v>#VALUE!</v>
      </c>
      <c r="L398" s="4" t="e">
        <f>SUMIFS('[7]TUNZ Extracted TB'!$G:$G,'[7]TUNZ Extracted TB'!$A:$A,B398,'[7]TUNZ Extracted TB'!$C:$C,C398)</f>
        <v>#VALUE!</v>
      </c>
      <c r="M398" s="4" t="e">
        <f>SUMIFS('[8]TUNZ Extracted TB'!$G:$G,'[8]TUNZ Extracted TB'!$A:$A,B398,'[8]TUNZ Extracted TB'!$C:$C,C398)</f>
        <v>#VALUE!</v>
      </c>
      <c r="N398" s="4" t="e">
        <f>SUMIFS('[9]TUNZ Extracted TB'!$G:$G,'[9]TUNZ Extracted TB'!$A:$A,B398,'[9]TUNZ Extracted TB'!$C:$C,C398)</f>
        <v>#VALUE!</v>
      </c>
      <c r="O398" s="4" t="e">
        <f>SUMIFS('[10]TUNZ Extracted TB'!$G:$G,'[10]TUNZ Extracted TB'!$A:$A,B398,'[10]TUNZ Extracted TB'!$C:$C,C398)</f>
        <v>#VALUE!</v>
      </c>
      <c r="P398" s="4" t="e">
        <f>SUMIFS('[11]TUNZ Extracted TB'!$G:$G,'[11]TUNZ Extracted TB'!$A:$A,B398,'[11]TUNZ Extracted TB'!$C:$C,C398)</f>
        <v>#VALUE!</v>
      </c>
      <c r="Q398" s="4" t="e">
        <f>SUMIFS('[12]TUNZ Extracted TB'!$G:$G,'[12]TUNZ Extracted TB'!$A:$A,B398,'[12]TUNZ Extracted TB'!$C:$C,C398)</f>
        <v>#VALUE!</v>
      </c>
      <c r="R398" s="4" t="e">
        <f t="shared" si="7"/>
        <v>#VALUE!</v>
      </c>
    </row>
    <row r="399" spans="1:18" x14ac:dyDescent="0.25">
      <c r="A399" t="s">
        <v>87</v>
      </c>
      <c r="B399">
        <v>7385</v>
      </c>
      <c r="C399">
        <v>230</v>
      </c>
      <c r="D399" t="s">
        <v>18</v>
      </c>
      <c r="E399" t="s">
        <v>40</v>
      </c>
      <c r="F399" s="4" t="e">
        <f>SUMIFS('[1]TUNZ Extracted TB'!$G:$G,'[1]TUNZ Extracted TB'!$A:$A,B399,'[1]TUNZ Extracted TB'!$C:$C,C399)</f>
        <v>#VALUE!</v>
      </c>
      <c r="G399" s="4" t="e">
        <f>SUMIFS('[2]TUNZ Extracted TB'!$G:$G,'[2]TUNZ Extracted TB'!$A:$A,B399,'[2]TUNZ Extracted TB'!$C:$C,C399)</f>
        <v>#VALUE!</v>
      </c>
      <c r="H399" s="4" t="e">
        <f>SUMIFS('[3]TUNZ Extracted TB'!$G:$G,'[3]TUNZ Extracted TB'!$A:$A,B399,'[3]TUNZ Extracted TB'!$C:$C,C399)</f>
        <v>#VALUE!</v>
      </c>
      <c r="I399" s="4" t="e">
        <f>SUMIFS('[4]TUNZ Extracted TB'!$G:$G,'[4]TUNZ Extracted TB'!$A:$A,B399,'[4]TUNZ Extracted TB'!$C:$C,C399)</f>
        <v>#VALUE!</v>
      </c>
      <c r="J399" s="4" t="e">
        <f>SUMIFS('[5]TUNZ Extracted TB'!$G:$G,'[5]TUNZ Extracted TB'!$A:$A,B399,'[5]TUNZ Extracted TB'!$C:$C,C399)</f>
        <v>#VALUE!</v>
      </c>
      <c r="K399" s="4" t="e">
        <f>SUMIFS('[6]TUNZ Extracted TB'!$G:$G,'[6]TUNZ Extracted TB'!$A:$A,B399,'[6]TUNZ Extracted TB'!$C:$C,C399)</f>
        <v>#VALUE!</v>
      </c>
      <c r="L399" s="4" t="e">
        <f>SUMIFS('[7]TUNZ Extracted TB'!$G:$G,'[7]TUNZ Extracted TB'!$A:$A,B399,'[7]TUNZ Extracted TB'!$C:$C,C399)</f>
        <v>#VALUE!</v>
      </c>
      <c r="M399" s="4" t="e">
        <f>SUMIFS('[8]TUNZ Extracted TB'!$G:$G,'[8]TUNZ Extracted TB'!$A:$A,B399,'[8]TUNZ Extracted TB'!$C:$C,C399)</f>
        <v>#VALUE!</v>
      </c>
      <c r="N399" s="4" t="e">
        <f>SUMIFS('[9]TUNZ Extracted TB'!$G:$G,'[9]TUNZ Extracted TB'!$A:$A,B399,'[9]TUNZ Extracted TB'!$C:$C,C399)</f>
        <v>#VALUE!</v>
      </c>
      <c r="O399" s="4" t="e">
        <f>SUMIFS('[10]TUNZ Extracted TB'!$G:$G,'[10]TUNZ Extracted TB'!$A:$A,B399,'[10]TUNZ Extracted TB'!$C:$C,C399)</f>
        <v>#VALUE!</v>
      </c>
      <c r="P399" s="4" t="e">
        <f>SUMIFS('[11]TUNZ Extracted TB'!$G:$G,'[11]TUNZ Extracted TB'!$A:$A,B399,'[11]TUNZ Extracted TB'!$C:$C,C399)</f>
        <v>#VALUE!</v>
      </c>
      <c r="Q399" s="4" t="e">
        <f>SUMIFS('[12]TUNZ Extracted TB'!$G:$G,'[12]TUNZ Extracted TB'!$A:$A,B399,'[12]TUNZ Extracted TB'!$C:$C,C399)</f>
        <v>#VALUE!</v>
      </c>
      <c r="R399" s="4" t="e">
        <f t="shared" si="7"/>
        <v>#VALUE!</v>
      </c>
    </row>
    <row r="400" spans="1:18" x14ac:dyDescent="0.25">
      <c r="A400" t="s">
        <v>87</v>
      </c>
      <c r="B400">
        <v>7385</v>
      </c>
      <c r="C400">
        <v>240</v>
      </c>
      <c r="D400" t="s">
        <v>20</v>
      </c>
      <c r="E400" t="s">
        <v>41</v>
      </c>
      <c r="F400" s="4" t="e">
        <f>SUMIFS('[1]TUNZ Extracted TB'!$G:$G,'[1]TUNZ Extracted TB'!$A:$A,B400,'[1]TUNZ Extracted TB'!$C:$C,C400)</f>
        <v>#VALUE!</v>
      </c>
      <c r="G400" s="4" t="e">
        <f>SUMIFS('[2]TUNZ Extracted TB'!$G:$G,'[2]TUNZ Extracted TB'!$A:$A,B400,'[2]TUNZ Extracted TB'!$C:$C,C400)</f>
        <v>#VALUE!</v>
      </c>
      <c r="H400" s="4" t="e">
        <f>SUMIFS('[3]TUNZ Extracted TB'!$G:$G,'[3]TUNZ Extracted TB'!$A:$A,B400,'[3]TUNZ Extracted TB'!$C:$C,C400)</f>
        <v>#VALUE!</v>
      </c>
      <c r="I400" s="4" t="e">
        <f>SUMIFS('[4]TUNZ Extracted TB'!$G:$G,'[4]TUNZ Extracted TB'!$A:$A,B400,'[4]TUNZ Extracted TB'!$C:$C,C400)</f>
        <v>#VALUE!</v>
      </c>
      <c r="J400" s="4" t="e">
        <f>SUMIFS('[5]TUNZ Extracted TB'!$G:$G,'[5]TUNZ Extracted TB'!$A:$A,B400,'[5]TUNZ Extracted TB'!$C:$C,C400)</f>
        <v>#VALUE!</v>
      </c>
      <c r="K400" s="4" t="e">
        <f>SUMIFS('[6]TUNZ Extracted TB'!$G:$G,'[6]TUNZ Extracted TB'!$A:$A,B400,'[6]TUNZ Extracted TB'!$C:$C,C400)</f>
        <v>#VALUE!</v>
      </c>
      <c r="L400" s="4" t="e">
        <f>SUMIFS('[7]TUNZ Extracted TB'!$G:$G,'[7]TUNZ Extracted TB'!$A:$A,B400,'[7]TUNZ Extracted TB'!$C:$C,C400)</f>
        <v>#VALUE!</v>
      </c>
      <c r="M400" s="4" t="e">
        <f>SUMIFS('[8]TUNZ Extracted TB'!$G:$G,'[8]TUNZ Extracted TB'!$A:$A,B400,'[8]TUNZ Extracted TB'!$C:$C,C400)</f>
        <v>#VALUE!</v>
      </c>
      <c r="N400" s="4" t="e">
        <f>SUMIFS('[9]TUNZ Extracted TB'!$G:$G,'[9]TUNZ Extracted TB'!$A:$A,B400,'[9]TUNZ Extracted TB'!$C:$C,C400)</f>
        <v>#VALUE!</v>
      </c>
      <c r="O400" s="4" t="e">
        <f>SUMIFS('[10]TUNZ Extracted TB'!$G:$G,'[10]TUNZ Extracted TB'!$A:$A,B400,'[10]TUNZ Extracted TB'!$C:$C,C400)</f>
        <v>#VALUE!</v>
      </c>
      <c r="P400" s="4" t="e">
        <f>SUMIFS('[11]TUNZ Extracted TB'!$G:$G,'[11]TUNZ Extracted TB'!$A:$A,B400,'[11]TUNZ Extracted TB'!$C:$C,C400)</f>
        <v>#VALUE!</v>
      </c>
      <c r="Q400" s="4" t="e">
        <f>SUMIFS('[12]TUNZ Extracted TB'!$G:$G,'[12]TUNZ Extracted TB'!$A:$A,B400,'[12]TUNZ Extracted TB'!$C:$C,C400)</f>
        <v>#VALUE!</v>
      </c>
      <c r="R400" s="4" t="e">
        <f t="shared" si="7"/>
        <v>#VALUE!</v>
      </c>
    </row>
    <row r="401" spans="1:18" x14ac:dyDescent="0.25">
      <c r="A401" t="s">
        <v>87</v>
      </c>
      <c r="B401">
        <v>7385</v>
      </c>
      <c r="C401">
        <v>340</v>
      </c>
      <c r="D401" t="s">
        <v>20</v>
      </c>
      <c r="E401" t="s">
        <v>41</v>
      </c>
      <c r="F401" s="4" t="e">
        <f>SUMIFS('[1]TUNZ Extracted TB'!$G:$G,'[1]TUNZ Extracted TB'!$A:$A,B401,'[1]TUNZ Extracted TB'!$C:$C,C401)</f>
        <v>#VALUE!</v>
      </c>
      <c r="G401" s="4" t="e">
        <f>SUMIFS('[2]TUNZ Extracted TB'!$G:$G,'[2]TUNZ Extracted TB'!$A:$A,B401,'[2]TUNZ Extracted TB'!$C:$C,C401)</f>
        <v>#VALUE!</v>
      </c>
      <c r="H401" s="4" t="e">
        <f>SUMIFS('[3]TUNZ Extracted TB'!$G:$G,'[3]TUNZ Extracted TB'!$A:$A,B401,'[3]TUNZ Extracted TB'!$C:$C,C401)</f>
        <v>#VALUE!</v>
      </c>
      <c r="I401" s="4" t="e">
        <f>SUMIFS('[4]TUNZ Extracted TB'!$G:$G,'[4]TUNZ Extracted TB'!$A:$A,B401,'[4]TUNZ Extracted TB'!$C:$C,C401)</f>
        <v>#VALUE!</v>
      </c>
      <c r="J401" s="4" t="e">
        <f>SUMIFS('[5]TUNZ Extracted TB'!$G:$G,'[5]TUNZ Extracted TB'!$A:$A,B401,'[5]TUNZ Extracted TB'!$C:$C,C401)</f>
        <v>#VALUE!</v>
      </c>
      <c r="K401" s="4" t="e">
        <f>SUMIFS('[6]TUNZ Extracted TB'!$G:$G,'[6]TUNZ Extracted TB'!$A:$A,B401,'[6]TUNZ Extracted TB'!$C:$C,C401)</f>
        <v>#VALUE!</v>
      </c>
      <c r="L401" s="4" t="e">
        <f>SUMIFS('[7]TUNZ Extracted TB'!$G:$G,'[7]TUNZ Extracted TB'!$A:$A,B401,'[7]TUNZ Extracted TB'!$C:$C,C401)</f>
        <v>#VALUE!</v>
      </c>
      <c r="M401" s="4" t="e">
        <f>SUMIFS('[8]TUNZ Extracted TB'!$G:$G,'[8]TUNZ Extracted TB'!$A:$A,B401,'[8]TUNZ Extracted TB'!$C:$C,C401)</f>
        <v>#VALUE!</v>
      </c>
      <c r="N401" s="4" t="e">
        <f>SUMIFS('[9]TUNZ Extracted TB'!$G:$G,'[9]TUNZ Extracted TB'!$A:$A,B401,'[9]TUNZ Extracted TB'!$C:$C,C401)</f>
        <v>#VALUE!</v>
      </c>
      <c r="O401" s="4" t="e">
        <f>SUMIFS('[10]TUNZ Extracted TB'!$G:$G,'[10]TUNZ Extracted TB'!$A:$A,B401,'[10]TUNZ Extracted TB'!$C:$C,C401)</f>
        <v>#VALUE!</v>
      </c>
      <c r="P401" s="4" t="e">
        <f>SUMIFS('[11]TUNZ Extracted TB'!$G:$G,'[11]TUNZ Extracted TB'!$A:$A,B401,'[11]TUNZ Extracted TB'!$C:$C,C401)</f>
        <v>#VALUE!</v>
      </c>
      <c r="Q401" s="4" t="e">
        <f>SUMIFS('[12]TUNZ Extracted TB'!$G:$G,'[12]TUNZ Extracted TB'!$A:$A,B401,'[12]TUNZ Extracted TB'!$C:$C,C401)</f>
        <v>#VALUE!</v>
      </c>
      <c r="R401" s="4" t="e">
        <f t="shared" si="7"/>
        <v>#VALUE!</v>
      </c>
    </row>
    <row r="402" spans="1:18" x14ac:dyDescent="0.25">
      <c r="A402" t="s">
        <v>87</v>
      </c>
      <c r="B402">
        <v>7385</v>
      </c>
      <c r="C402">
        <v>935</v>
      </c>
      <c r="D402" t="s">
        <v>30</v>
      </c>
      <c r="E402" t="s">
        <v>43</v>
      </c>
      <c r="F402" s="4" t="e">
        <f>SUMIFS('[1]TUNZ Extracted TB'!$G:$G,'[1]TUNZ Extracted TB'!$A:$A,B402,'[1]TUNZ Extracted TB'!$C:$C,C402)</f>
        <v>#VALUE!</v>
      </c>
      <c r="G402" s="4" t="e">
        <f>SUMIFS('[2]TUNZ Extracted TB'!$G:$G,'[2]TUNZ Extracted TB'!$A:$A,B402,'[2]TUNZ Extracted TB'!$C:$C,C402)</f>
        <v>#VALUE!</v>
      </c>
      <c r="H402" s="4" t="e">
        <f>SUMIFS('[3]TUNZ Extracted TB'!$G:$G,'[3]TUNZ Extracted TB'!$A:$A,B402,'[3]TUNZ Extracted TB'!$C:$C,C402)</f>
        <v>#VALUE!</v>
      </c>
      <c r="I402" s="4" t="e">
        <f>SUMIFS('[4]TUNZ Extracted TB'!$G:$G,'[4]TUNZ Extracted TB'!$A:$A,B402,'[4]TUNZ Extracted TB'!$C:$C,C402)</f>
        <v>#VALUE!</v>
      </c>
      <c r="J402" s="4" t="e">
        <f>SUMIFS('[5]TUNZ Extracted TB'!$G:$G,'[5]TUNZ Extracted TB'!$A:$A,B402,'[5]TUNZ Extracted TB'!$C:$C,C402)</f>
        <v>#VALUE!</v>
      </c>
      <c r="K402" s="4" t="e">
        <f>SUMIFS('[6]TUNZ Extracted TB'!$G:$G,'[6]TUNZ Extracted TB'!$A:$A,B402,'[6]TUNZ Extracted TB'!$C:$C,C402)</f>
        <v>#VALUE!</v>
      </c>
      <c r="L402" s="4" t="e">
        <f>SUMIFS('[7]TUNZ Extracted TB'!$G:$G,'[7]TUNZ Extracted TB'!$A:$A,B402,'[7]TUNZ Extracted TB'!$C:$C,C402)</f>
        <v>#VALUE!</v>
      </c>
      <c r="M402" s="4" t="e">
        <f>SUMIFS('[8]TUNZ Extracted TB'!$G:$G,'[8]TUNZ Extracted TB'!$A:$A,B402,'[8]TUNZ Extracted TB'!$C:$C,C402)</f>
        <v>#VALUE!</v>
      </c>
      <c r="N402" s="4" t="e">
        <f>SUMIFS('[9]TUNZ Extracted TB'!$G:$G,'[9]TUNZ Extracted TB'!$A:$A,B402,'[9]TUNZ Extracted TB'!$C:$C,C402)</f>
        <v>#VALUE!</v>
      </c>
      <c r="O402" s="4" t="e">
        <f>SUMIFS('[10]TUNZ Extracted TB'!$G:$G,'[10]TUNZ Extracted TB'!$A:$A,B402,'[10]TUNZ Extracted TB'!$C:$C,C402)</f>
        <v>#VALUE!</v>
      </c>
      <c r="P402" s="4" t="e">
        <f>SUMIFS('[11]TUNZ Extracted TB'!$G:$G,'[11]TUNZ Extracted TB'!$A:$A,B402,'[11]TUNZ Extracted TB'!$C:$C,C402)</f>
        <v>#VALUE!</v>
      </c>
      <c r="Q402" s="4" t="e">
        <f>SUMIFS('[12]TUNZ Extracted TB'!$G:$G,'[12]TUNZ Extracted TB'!$A:$A,B402,'[12]TUNZ Extracted TB'!$C:$C,C402)</f>
        <v>#VALUE!</v>
      </c>
      <c r="R402" s="4" t="e">
        <f t="shared" si="7"/>
        <v>#VALUE!</v>
      </c>
    </row>
    <row r="403" spans="1:18" x14ac:dyDescent="0.25">
      <c r="A403" t="s">
        <v>88</v>
      </c>
      <c r="B403">
        <v>7410</v>
      </c>
      <c r="C403">
        <v>130</v>
      </c>
      <c r="D403" t="s">
        <v>18</v>
      </c>
      <c r="E403" t="s">
        <v>40</v>
      </c>
      <c r="F403" s="4" t="e">
        <f>SUMIFS('[1]TUNZ Extracted TB'!$G:$G,'[1]TUNZ Extracted TB'!$A:$A,B403,'[1]TUNZ Extracted TB'!$C:$C,C403)</f>
        <v>#VALUE!</v>
      </c>
      <c r="G403" s="4" t="e">
        <f>SUMIFS('[2]TUNZ Extracted TB'!$G:$G,'[2]TUNZ Extracted TB'!$A:$A,B403,'[2]TUNZ Extracted TB'!$C:$C,C403)</f>
        <v>#VALUE!</v>
      </c>
      <c r="H403" s="4" t="e">
        <f>SUMIFS('[3]TUNZ Extracted TB'!$G:$G,'[3]TUNZ Extracted TB'!$A:$A,B403,'[3]TUNZ Extracted TB'!$C:$C,C403)</f>
        <v>#VALUE!</v>
      </c>
      <c r="I403" s="4" t="e">
        <f>SUMIFS('[4]TUNZ Extracted TB'!$G:$G,'[4]TUNZ Extracted TB'!$A:$A,B403,'[4]TUNZ Extracted TB'!$C:$C,C403)</f>
        <v>#VALUE!</v>
      </c>
      <c r="J403" s="4" t="e">
        <f>SUMIFS('[5]TUNZ Extracted TB'!$G:$G,'[5]TUNZ Extracted TB'!$A:$A,B403,'[5]TUNZ Extracted TB'!$C:$C,C403)</f>
        <v>#VALUE!</v>
      </c>
      <c r="K403" s="4" t="e">
        <f>SUMIFS('[6]TUNZ Extracted TB'!$G:$G,'[6]TUNZ Extracted TB'!$A:$A,B403,'[6]TUNZ Extracted TB'!$C:$C,C403)</f>
        <v>#VALUE!</v>
      </c>
      <c r="L403" s="4" t="e">
        <f>SUMIFS('[7]TUNZ Extracted TB'!$G:$G,'[7]TUNZ Extracted TB'!$A:$A,B403,'[7]TUNZ Extracted TB'!$C:$C,C403)</f>
        <v>#VALUE!</v>
      </c>
      <c r="M403" s="4" t="e">
        <f>SUMIFS('[8]TUNZ Extracted TB'!$G:$G,'[8]TUNZ Extracted TB'!$A:$A,B403,'[8]TUNZ Extracted TB'!$C:$C,C403)</f>
        <v>#VALUE!</v>
      </c>
      <c r="N403" s="4" t="e">
        <f>SUMIFS('[9]TUNZ Extracted TB'!$G:$G,'[9]TUNZ Extracted TB'!$A:$A,B403,'[9]TUNZ Extracted TB'!$C:$C,C403)</f>
        <v>#VALUE!</v>
      </c>
      <c r="O403" s="4" t="e">
        <f>SUMIFS('[10]TUNZ Extracted TB'!$G:$G,'[10]TUNZ Extracted TB'!$A:$A,B403,'[10]TUNZ Extracted TB'!$C:$C,C403)</f>
        <v>#VALUE!</v>
      </c>
      <c r="P403" s="4" t="e">
        <f>SUMIFS('[11]TUNZ Extracted TB'!$G:$G,'[11]TUNZ Extracted TB'!$A:$A,B403,'[11]TUNZ Extracted TB'!$C:$C,C403)</f>
        <v>#VALUE!</v>
      </c>
      <c r="Q403" s="4" t="e">
        <f>SUMIFS('[12]TUNZ Extracted TB'!$G:$G,'[12]TUNZ Extracted TB'!$A:$A,B403,'[12]TUNZ Extracted TB'!$C:$C,C403)</f>
        <v>#VALUE!</v>
      </c>
      <c r="R403" s="4" t="e">
        <f t="shared" si="7"/>
        <v>#VALUE!</v>
      </c>
    </row>
    <row r="404" spans="1:18" x14ac:dyDescent="0.25">
      <c r="A404" t="s">
        <v>88</v>
      </c>
      <c r="B404">
        <v>7410</v>
      </c>
      <c r="C404">
        <v>140</v>
      </c>
      <c r="D404" t="s">
        <v>20</v>
      </c>
      <c r="E404" t="s">
        <v>41</v>
      </c>
      <c r="F404" s="4" t="e">
        <f>SUMIFS('[1]TUNZ Extracted TB'!$G:$G,'[1]TUNZ Extracted TB'!$A:$A,B404,'[1]TUNZ Extracted TB'!$C:$C,C404)</f>
        <v>#VALUE!</v>
      </c>
      <c r="G404" s="4" t="e">
        <f>SUMIFS('[2]TUNZ Extracted TB'!$G:$G,'[2]TUNZ Extracted TB'!$A:$A,B404,'[2]TUNZ Extracted TB'!$C:$C,C404)</f>
        <v>#VALUE!</v>
      </c>
      <c r="H404" s="4" t="e">
        <f>SUMIFS('[3]TUNZ Extracted TB'!$G:$G,'[3]TUNZ Extracted TB'!$A:$A,B404,'[3]TUNZ Extracted TB'!$C:$C,C404)</f>
        <v>#VALUE!</v>
      </c>
      <c r="I404" s="4" t="e">
        <f>SUMIFS('[4]TUNZ Extracted TB'!$G:$G,'[4]TUNZ Extracted TB'!$A:$A,B404,'[4]TUNZ Extracted TB'!$C:$C,C404)</f>
        <v>#VALUE!</v>
      </c>
      <c r="J404" s="4" t="e">
        <f>SUMIFS('[5]TUNZ Extracted TB'!$G:$G,'[5]TUNZ Extracted TB'!$A:$A,B404,'[5]TUNZ Extracted TB'!$C:$C,C404)</f>
        <v>#VALUE!</v>
      </c>
      <c r="K404" s="4" t="e">
        <f>SUMIFS('[6]TUNZ Extracted TB'!$G:$G,'[6]TUNZ Extracted TB'!$A:$A,B404,'[6]TUNZ Extracted TB'!$C:$C,C404)</f>
        <v>#VALUE!</v>
      </c>
      <c r="L404" s="4" t="e">
        <f>SUMIFS('[7]TUNZ Extracted TB'!$G:$G,'[7]TUNZ Extracted TB'!$A:$A,B404,'[7]TUNZ Extracted TB'!$C:$C,C404)</f>
        <v>#VALUE!</v>
      </c>
      <c r="M404" s="4" t="e">
        <f>SUMIFS('[8]TUNZ Extracted TB'!$G:$G,'[8]TUNZ Extracted TB'!$A:$A,B404,'[8]TUNZ Extracted TB'!$C:$C,C404)</f>
        <v>#VALUE!</v>
      </c>
      <c r="N404" s="4" t="e">
        <f>SUMIFS('[9]TUNZ Extracted TB'!$G:$G,'[9]TUNZ Extracted TB'!$A:$A,B404,'[9]TUNZ Extracted TB'!$C:$C,C404)</f>
        <v>#VALUE!</v>
      </c>
      <c r="O404" s="4" t="e">
        <f>SUMIFS('[10]TUNZ Extracted TB'!$G:$G,'[10]TUNZ Extracted TB'!$A:$A,B404,'[10]TUNZ Extracted TB'!$C:$C,C404)</f>
        <v>#VALUE!</v>
      </c>
      <c r="P404" s="4" t="e">
        <f>SUMIFS('[11]TUNZ Extracted TB'!$G:$G,'[11]TUNZ Extracted TB'!$A:$A,B404,'[11]TUNZ Extracted TB'!$C:$C,C404)</f>
        <v>#VALUE!</v>
      </c>
      <c r="Q404" s="4" t="e">
        <f>SUMIFS('[12]TUNZ Extracted TB'!$G:$G,'[12]TUNZ Extracted TB'!$A:$A,B404,'[12]TUNZ Extracted TB'!$C:$C,C404)</f>
        <v>#VALUE!</v>
      </c>
      <c r="R404" s="4" t="e">
        <f t="shared" si="7"/>
        <v>#VALUE!</v>
      </c>
    </row>
    <row r="405" spans="1:18" x14ac:dyDescent="0.25">
      <c r="A405" t="s">
        <v>88</v>
      </c>
      <c r="B405">
        <v>7410</v>
      </c>
      <c r="C405">
        <v>142</v>
      </c>
      <c r="D405" t="s">
        <v>22</v>
      </c>
      <c r="E405" t="s">
        <v>42</v>
      </c>
      <c r="F405" s="4" t="e">
        <f>SUMIFS('[1]TUNZ Extracted TB'!$G:$G,'[1]TUNZ Extracted TB'!$A:$A,B405,'[1]TUNZ Extracted TB'!$C:$C,C405)</f>
        <v>#VALUE!</v>
      </c>
      <c r="G405" s="4" t="e">
        <f>SUMIFS('[2]TUNZ Extracted TB'!$G:$G,'[2]TUNZ Extracted TB'!$A:$A,B405,'[2]TUNZ Extracted TB'!$C:$C,C405)</f>
        <v>#VALUE!</v>
      </c>
      <c r="H405" s="4" t="e">
        <f>SUMIFS('[3]TUNZ Extracted TB'!$G:$G,'[3]TUNZ Extracted TB'!$A:$A,B405,'[3]TUNZ Extracted TB'!$C:$C,C405)</f>
        <v>#VALUE!</v>
      </c>
      <c r="I405" s="4" t="e">
        <f>SUMIFS('[4]TUNZ Extracted TB'!$G:$G,'[4]TUNZ Extracted TB'!$A:$A,B405,'[4]TUNZ Extracted TB'!$C:$C,C405)</f>
        <v>#VALUE!</v>
      </c>
      <c r="J405" s="4" t="e">
        <f>SUMIFS('[5]TUNZ Extracted TB'!$G:$G,'[5]TUNZ Extracted TB'!$A:$A,B405,'[5]TUNZ Extracted TB'!$C:$C,C405)</f>
        <v>#VALUE!</v>
      </c>
      <c r="K405" s="4" t="e">
        <f>SUMIFS('[6]TUNZ Extracted TB'!$G:$G,'[6]TUNZ Extracted TB'!$A:$A,B405,'[6]TUNZ Extracted TB'!$C:$C,C405)</f>
        <v>#VALUE!</v>
      </c>
      <c r="L405" s="4" t="e">
        <f>SUMIFS('[7]TUNZ Extracted TB'!$G:$G,'[7]TUNZ Extracted TB'!$A:$A,B405,'[7]TUNZ Extracted TB'!$C:$C,C405)</f>
        <v>#VALUE!</v>
      </c>
      <c r="M405" s="4" t="e">
        <f>SUMIFS('[8]TUNZ Extracted TB'!$G:$G,'[8]TUNZ Extracted TB'!$A:$A,B405,'[8]TUNZ Extracted TB'!$C:$C,C405)</f>
        <v>#VALUE!</v>
      </c>
      <c r="N405" s="4" t="e">
        <f>SUMIFS('[9]TUNZ Extracted TB'!$G:$G,'[9]TUNZ Extracted TB'!$A:$A,B405,'[9]TUNZ Extracted TB'!$C:$C,C405)</f>
        <v>#VALUE!</v>
      </c>
      <c r="O405" s="4" t="e">
        <f>SUMIFS('[10]TUNZ Extracted TB'!$G:$G,'[10]TUNZ Extracted TB'!$A:$A,B405,'[10]TUNZ Extracted TB'!$C:$C,C405)</f>
        <v>#VALUE!</v>
      </c>
      <c r="P405" s="4" t="e">
        <f>SUMIFS('[11]TUNZ Extracted TB'!$G:$G,'[11]TUNZ Extracted TB'!$A:$A,B405,'[11]TUNZ Extracted TB'!$C:$C,C405)</f>
        <v>#VALUE!</v>
      </c>
      <c r="Q405" s="4" t="e">
        <f>SUMIFS('[12]TUNZ Extracted TB'!$G:$G,'[12]TUNZ Extracted TB'!$A:$A,B405,'[12]TUNZ Extracted TB'!$C:$C,C405)</f>
        <v>#VALUE!</v>
      </c>
      <c r="R405" s="4" t="e">
        <f t="shared" si="7"/>
        <v>#VALUE!</v>
      </c>
    </row>
    <row r="406" spans="1:18" x14ac:dyDescent="0.25">
      <c r="A406" t="s">
        <v>88</v>
      </c>
      <c r="B406">
        <v>7410</v>
      </c>
      <c r="C406">
        <v>230</v>
      </c>
      <c r="D406" t="s">
        <v>18</v>
      </c>
      <c r="E406" t="s">
        <v>40</v>
      </c>
      <c r="F406" s="4" t="e">
        <f>SUMIFS('[1]TUNZ Extracted TB'!$G:$G,'[1]TUNZ Extracted TB'!$A:$A,B406,'[1]TUNZ Extracted TB'!$C:$C,C406)</f>
        <v>#VALUE!</v>
      </c>
      <c r="G406" s="4" t="e">
        <f>SUMIFS('[2]TUNZ Extracted TB'!$G:$G,'[2]TUNZ Extracted TB'!$A:$A,B406,'[2]TUNZ Extracted TB'!$C:$C,C406)</f>
        <v>#VALUE!</v>
      </c>
      <c r="H406" s="4" t="e">
        <f>SUMIFS('[3]TUNZ Extracted TB'!$G:$G,'[3]TUNZ Extracted TB'!$A:$A,B406,'[3]TUNZ Extracted TB'!$C:$C,C406)</f>
        <v>#VALUE!</v>
      </c>
      <c r="I406" s="4" t="e">
        <f>SUMIFS('[4]TUNZ Extracted TB'!$G:$G,'[4]TUNZ Extracted TB'!$A:$A,B406,'[4]TUNZ Extracted TB'!$C:$C,C406)</f>
        <v>#VALUE!</v>
      </c>
      <c r="J406" s="4" t="e">
        <f>SUMIFS('[5]TUNZ Extracted TB'!$G:$G,'[5]TUNZ Extracted TB'!$A:$A,B406,'[5]TUNZ Extracted TB'!$C:$C,C406)</f>
        <v>#VALUE!</v>
      </c>
      <c r="K406" s="4" t="e">
        <f>SUMIFS('[6]TUNZ Extracted TB'!$G:$G,'[6]TUNZ Extracted TB'!$A:$A,B406,'[6]TUNZ Extracted TB'!$C:$C,C406)</f>
        <v>#VALUE!</v>
      </c>
      <c r="L406" s="4" t="e">
        <f>SUMIFS('[7]TUNZ Extracted TB'!$G:$G,'[7]TUNZ Extracted TB'!$A:$A,B406,'[7]TUNZ Extracted TB'!$C:$C,C406)</f>
        <v>#VALUE!</v>
      </c>
      <c r="M406" s="4" t="e">
        <f>SUMIFS('[8]TUNZ Extracted TB'!$G:$G,'[8]TUNZ Extracted TB'!$A:$A,B406,'[8]TUNZ Extracted TB'!$C:$C,C406)</f>
        <v>#VALUE!</v>
      </c>
      <c r="N406" s="4" t="e">
        <f>SUMIFS('[9]TUNZ Extracted TB'!$G:$G,'[9]TUNZ Extracted TB'!$A:$A,B406,'[9]TUNZ Extracted TB'!$C:$C,C406)</f>
        <v>#VALUE!</v>
      </c>
      <c r="O406" s="4" t="e">
        <f>SUMIFS('[10]TUNZ Extracted TB'!$G:$G,'[10]TUNZ Extracted TB'!$A:$A,B406,'[10]TUNZ Extracted TB'!$C:$C,C406)</f>
        <v>#VALUE!</v>
      </c>
      <c r="P406" s="4" t="e">
        <f>SUMIFS('[11]TUNZ Extracted TB'!$G:$G,'[11]TUNZ Extracted TB'!$A:$A,B406,'[11]TUNZ Extracted TB'!$C:$C,C406)</f>
        <v>#VALUE!</v>
      </c>
      <c r="Q406" s="4" t="e">
        <f>SUMIFS('[12]TUNZ Extracted TB'!$G:$G,'[12]TUNZ Extracted TB'!$A:$A,B406,'[12]TUNZ Extracted TB'!$C:$C,C406)</f>
        <v>#VALUE!</v>
      </c>
      <c r="R406" s="4" t="e">
        <f t="shared" si="7"/>
        <v>#VALUE!</v>
      </c>
    </row>
    <row r="407" spans="1:18" x14ac:dyDescent="0.25">
      <c r="A407" t="s">
        <v>88</v>
      </c>
      <c r="B407">
        <v>7410</v>
      </c>
      <c r="C407">
        <v>240</v>
      </c>
      <c r="D407" t="s">
        <v>20</v>
      </c>
      <c r="E407" t="s">
        <v>41</v>
      </c>
      <c r="F407" s="4" t="e">
        <f>SUMIFS('[1]TUNZ Extracted TB'!$G:$G,'[1]TUNZ Extracted TB'!$A:$A,B407,'[1]TUNZ Extracted TB'!$C:$C,C407)</f>
        <v>#VALUE!</v>
      </c>
      <c r="G407" s="4" t="e">
        <f>SUMIFS('[2]TUNZ Extracted TB'!$G:$G,'[2]TUNZ Extracted TB'!$A:$A,B407,'[2]TUNZ Extracted TB'!$C:$C,C407)</f>
        <v>#VALUE!</v>
      </c>
      <c r="H407" s="4" t="e">
        <f>SUMIFS('[3]TUNZ Extracted TB'!$G:$G,'[3]TUNZ Extracted TB'!$A:$A,B407,'[3]TUNZ Extracted TB'!$C:$C,C407)</f>
        <v>#VALUE!</v>
      </c>
      <c r="I407" s="4" t="e">
        <f>SUMIFS('[4]TUNZ Extracted TB'!$G:$G,'[4]TUNZ Extracted TB'!$A:$A,B407,'[4]TUNZ Extracted TB'!$C:$C,C407)</f>
        <v>#VALUE!</v>
      </c>
      <c r="J407" s="4" t="e">
        <f>SUMIFS('[5]TUNZ Extracted TB'!$G:$G,'[5]TUNZ Extracted TB'!$A:$A,B407,'[5]TUNZ Extracted TB'!$C:$C,C407)</f>
        <v>#VALUE!</v>
      </c>
      <c r="K407" s="4" t="e">
        <f>SUMIFS('[6]TUNZ Extracted TB'!$G:$G,'[6]TUNZ Extracted TB'!$A:$A,B407,'[6]TUNZ Extracted TB'!$C:$C,C407)</f>
        <v>#VALUE!</v>
      </c>
      <c r="L407" s="4" t="e">
        <f>SUMIFS('[7]TUNZ Extracted TB'!$G:$G,'[7]TUNZ Extracted TB'!$A:$A,B407,'[7]TUNZ Extracted TB'!$C:$C,C407)</f>
        <v>#VALUE!</v>
      </c>
      <c r="M407" s="4" t="e">
        <f>SUMIFS('[8]TUNZ Extracted TB'!$G:$G,'[8]TUNZ Extracted TB'!$A:$A,B407,'[8]TUNZ Extracted TB'!$C:$C,C407)</f>
        <v>#VALUE!</v>
      </c>
      <c r="N407" s="4" t="e">
        <f>SUMIFS('[9]TUNZ Extracted TB'!$G:$G,'[9]TUNZ Extracted TB'!$A:$A,B407,'[9]TUNZ Extracted TB'!$C:$C,C407)</f>
        <v>#VALUE!</v>
      </c>
      <c r="O407" s="4" t="e">
        <f>SUMIFS('[10]TUNZ Extracted TB'!$G:$G,'[10]TUNZ Extracted TB'!$A:$A,B407,'[10]TUNZ Extracted TB'!$C:$C,C407)</f>
        <v>#VALUE!</v>
      </c>
      <c r="P407" s="4" t="e">
        <f>SUMIFS('[11]TUNZ Extracted TB'!$G:$G,'[11]TUNZ Extracted TB'!$A:$A,B407,'[11]TUNZ Extracted TB'!$C:$C,C407)</f>
        <v>#VALUE!</v>
      </c>
      <c r="Q407" s="4" t="e">
        <f>SUMIFS('[12]TUNZ Extracted TB'!$G:$G,'[12]TUNZ Extracted TB'!$A:$A,B407,'[12]TUNZ Extracted TB'!$C:$C,C407)</f>
        <v>#VALUE!</v>
      </c>
      <c r="R407" s="4" t="e">
        <f t="shared" si="7"/>
        <v>#VALUE!</v>
      </c>
    </row>
    <row r="408" spans="1:18" x14ac:dyDescent="0.25">
      <c r="A408" t="s">
        <v>88</v>
      </c>
      <c r="B408">
        <v>7410</v>
      </c>
      <c r="C408">
        <v>340</v>
      </c>
      <c r="D408" t="s">
        <v>20</v>
      </c>
      <c r="E408" t="s">
        <v>41</v>
      </c>
      <c r="F408" s="4" t="e">
        <f>SUMIFS('[1]TUNZ Extracted TB'!$G:$G,'[1]TUNZ Extracted TB'!$A:$A,B408,'[1]TUNZ Extracted TB'!$C:$C,C408)</f>
        <v>#VALUE!</v>
      </c>
      <c r="G408" s="4" t="e">
        <f>SUMIFS('[2]TUNZ Extracted TB'!$G:$G,'[2]TUNZ Extracted TB'!$A:$A,B408,'[2]TUNZ Extracted TB'!$C:$C,C408)</f>
        <v>#VALUE!</v>
      </c>
      <c r="H408" s="4" t="e">
        <f>SUMIFS('[3]TUNZ Extracted TB'!$G:$G,'[3]TUNZ Extracted TB'!$A:$A,B408,'[3]TUNZ Extracted TB'!$C:$C,C408)</f>
        <v>#VALUE!</v>
      </c>
      <c r="I408" s="4" t="e">
        <f>SUMIFS('[4]TUNZ Extracted TB'!$G:$G,'[4]TUNZ Extracted TB'!$A:$A,B408,'[4]TUNZ Extracted TB'!$C:$C,C408)</f>
        <v>#VALUE!</v>
      </c>
      <c r="J408" s="4" t="e">
        <f>SUMIFS('[5]TUNZ Extracted TB'!$G:$G,'[5]TUNZ Extracted TB'!$A:$A,B408,'[5]TUNZ Extracted TB'!$C:$C,C408)</f>
        <v>#VALUE!</v>
      </c>
      <c r="K408" s="4" t="e">
        <f>SUMIFS('[6]TUNZ Extracted TB'!$G:$G,'[6]TUNZ Extracted TB'!$A:$A,B408,'[6]TUNZ Extracted TB'!$C:$C,C408)</f>
        <v>#VALUE!</v>
      </c>
      <c r="L408" s="4" t="e">
        <f>SUMIFS('[7]TUNZ Extracted TB'!$G:$G,'[7]TUNZ Extracted TB'!$A:$A,B408,'[7]TUNZ Extracted TB'!$C:$C,C408)</f>
        <v>#VALUE!</v>
      </c>
      <c r="M408" s="4" t="e">
        <f>SUMIFS('[8]TUNZ Extracted TB'!$G:$G,'[8]TUNZ Extracted TB'!$A:$A,B408,'[8]TUNZ Extracted TB'!$C:$C,C408)</f>
        <v>#VALUE!</v>
      </c>
      <c r="N408" s="4" t="e">
        <f>SUMIFS('[9]TUNZ Extracted TB'!$G:$G,'[9]TUNZ Extracted TB'!$A:$A,B408,'[9]TUNZ Extracted TB'!$C:$C,C408)</f>
        <v>#VALUE!</v>
      </c>
      <c r="O408" s="4" t="e">
        <f>SUMIFS('[10]TUNZ Extracted TB'!$G:$G,'[10]TUNZ Extracted TB'!$A:$A,B408,'[10]TUNZ Extracted TB'!$C:$C,C408)</f>
        <v>#VALUE!</v>
      </c>
      <c r="P408" s="4" t="e">
        <f>SUMIFS('[11]TUNZ Extracted TB'!$G:$G,'[11]TUNZ Extracted TB'!$A:$A,B408,'[11]TUNZ Extracted TB'!$C:$C,C408)</f>
        <v>#VALUE!</v>
      </c>
      <c r="Q408" s="4" t="e">
        <f>SUMIFS('[12]TUNZ Extracted TB'!$G:$G,'[12]TUNZ Extracted TB'!$A:$A,B408,'[12]TUNZ Extracted TB'!$C:$C,C408)</f>
        <v>#VALUE!</v>
      </c>
      <c r="R408" s="4" t="e">
        <f t="shared" si="7"/>
        <v>#VALUE!</v>
      </c>
    </row>
    <row r="409" spans="1:18" x14ac:dyDescent="0.25">
      <c r="A409" t="s">
        <v>88</v>
      </c>
      <c r="B409">
        <v>7410</v>
      </c>
      <c r="C409">
        <v>440</v>
      </c>
      <c r="D409" t="s">
        <v>20</v>
      </c>
      <c r="E409" t="s">
        <v>41</v>
      </c>
      <c r="F409" s="4" t="e">
        <f>SUMIFS('[1]TUNZ Extracted TB'!$G:$G,'[1]TUNZ Extracted TB'!$A:$A,B409,'[1]TUNZ Extracted TB'!$C:$C,C409)</f>
        <v>#VALUE!</v>
      </c>
      <c r="G409" s="4" t="e">
        <f>SUMIFS('[2]TUNZ Extracted TB'!$G:$G,'[2]TUNZ Extracted TB'!$A:$A,B409,'[2]TUNZ Extracted TB'!$C:$C,C409)</f>
        <v>#VALUE!</v>
      </c>
      <c r="H409" s="4" t="e">
        <f>SUMIFS('[3]TUNZ Extracted TB'!$G:$G,'[3]TUNZ Extracted TB'!$A:$A,B409,'[3]TUNZ Extracted TB'!$C:$C,C409)</f>
        <v>#VALUE!</v>
      </c>
      <c r="I409" s="4" t="e">
        <f>SUMIFS('[4]TUNZ Extracted TB'!$G:$G,'[4]TUNZ Extracted TB'!$A:$A,B409,'[4]TUNZ Extracted TB'!$C:$C,C409)</f>
        <v>#VALUE!</v>
      </c>
      <c r="J409" s="4" t="e">
        <f>SUMIFS('[5]TUNZ Extracted TB'!$G:$G,'[5]TUNZ Extracted TB'!$A:$A,B409,'[5]TUNZ Extracted TB'!$C:$C,C409)</f>
        <v>#VALUE!</v>
      </c>
      <c r="K409" s="4" t="e">
        <f>SUMIFS('[6]TUNZ Extracted TB'!$G:$G,'[6]TUNZ Extracted TB'!$A:$A,B409,'[6]TUNZ Extracted TB'!$C:$C,C409)</f>
        <v>#VALUE!</v>
      </c>
      <c r="L409" s="4" t="e">
        <f>SUMIFS('[7]TUNZ Extracted TB'!$G:$G,'[7]TUNZ Extracted TB'!$A:$A,B409,'[7]TUNZ Extracted TB'!$C:$C,C409)</f>
        <v>#VALUE!</v>
      </c>
      <c r="M409" s="4" t="e">
        <f>SUMIFS('[8]TUNZ Extracted TB'!$G:$G,'[8]TUNZ Extracted TB'!$A:$A,B409,'[8]TUNZ Extracted TB'!$C:$C,C409)</f>
        <v>#VALUE!</v>
      </c>
      <c r="N409" s="4" t="e">
        <f>SUMIFS('[9]TUNZ Extracted TB'!$G:$G,'[9]TUNZ Extracted TB'!$A:$A,B409,'[9]TUNZ Extracted TB'!$C:$C,C409)</f>
        <v>#VALUE!</v>
      </c>
      <c r="O409" s="4" t="e">
        <f>SUMIFS('[10]TUNZ Extracted TB'!$G:$G,'[10]TUNZ Extracted TB'!$A:$A,B409,'[10]TUNZ Extracted TB'!$C:$C,C409)</f>
        <v>#VALUE!</v>
      </c>
      <c r="P409" s="4" t="e">
        <f>SUMIFS('[11]TUNZ Extracted TB'!$G:$G,'[11]TUNZ Extracted TB'!$A:$A,B409,'[11]TUNZ Extracted TB'!$C:$C,C409)</f>
        <v>#VALUE!</v>
      </c>
      <c r="Q409" s="4" t="e">
        <f>SUMIFS('[12]TUNZ Extracted TB'!$G:$G,'[12]TUNZ Extracted TB'!$A:$A,B409,'[12]TUNZ Extracted TB'!$C:$C,C409)</f>
        <v>#VALUE!</v>
      </c>
      <c r="R409" s="4" t="e">
        <f t="shared" si="7"/>
        <v>#VALUE!</v>
      </c>
    </row>
    <row r="410" spans="1:18" x14ac:dyDescent="0.25">
      <c r="A410" t="s">
        <v>89</v>
      </c>
      <c r="B410">
        <v>7450</v>
      </c>
      <c r="C410">
        <v>112</v>
      </c>
      <c r="D410" t="s">
        <v>62</v>
      </c>
      <c r="E410" t="s">
        <v>90</v>
      </c>
      <c r="F410" s="4" t="e">
        <f>SUMIFS('[1]TUNZ Extracted TB'!$G:$G,'[1]TUNZ Extracted TB'!$A:$A,B410,'[1]TUNZ Extracted TB'!$C:$C,C410)</f>
        <v>#VALUE!</v>
      </c>
      <c r="G410" s="4" t="e">
        <f>SUMIFS('[2]TUNZ Extracted TB'!$G:$G,'[2]TUNZ Extracted TB'!$A:$A,B410,'[2]TUNZ Extracted TB'!$C:$C,C410)</f>
        <v>#VALUE!</v>
      </c>
      <c r="H410" s="4" t="e">
        <f>SUMIFS('[3]TUNZ Extracted TB'!$G:$G,'[3]TUNZ Extracted TB'!$A:$A,B410,'[3]TUNZ Extracted TB'!$C:$C,C410)</f>
        <v>#VALUE!</v>
      </c>
      <c r="I410" s="4" t="e">
        <f>SUMIFS('[4]TUNZ Extracted TB'!$G:$G,'[4]TUNZ Extracted TB'!$A:$A,B410,'[4]TUNZ Extracted TB'!$C:$C,C410)</f>
        <v>#VALUE!</v>
      </c>
      <c r="J410" s="4" t="e">
        <f>SUMIFS('[5]TUNZ Extracted TB'!$G:$G,'[5]TUNZ Extracted TB'!$A:$A,B410,'[5]TUNZ Extracted TB'!$C:$C,C410)</f>
        <v>#VALUE!</v>
      </c>
      <c r="K410" s="4" t="e">
        <f>SUMIFS('[6]TUNZ Extracted TB'!$G:$G,'[6]TUNZ Extracted TB'!$A:$A,B410,'[6]TUNZ Extracted TB'!$C:$C,C410)</f>
        <v>#VALUE!</v>
      </c>
      <c r="L410" s="4" t="e">
        <f>SUMIFS('[7]TUNZ Extracted TB'!$G:$G,'[7]TUNZ Extracted TB'!$A:$A,B410,'[7]TUNZ Extracted TB'!$C:$C,C410)</f>
        <v>#VALUE!</v>
      </c>
      <c r="M410" s="4" t="e">
        <f>SUMIFS('[8]TUNZ Extracted TB'!$G:$G,'[8]TUNZ Extracted TB'!$A:$A,B410,'[8]TUNZ Extracted TB'!$C:$C,C410)</f>
        <v>#VALUE!</v>
      </c>
      <c r="N410" s="4" t="e">
        <f>SUMIFS('[9]TUNZ Extracted TB'!$G:$G,'[9]TUNZ Extracted TB'!$A:$A,B410,'[9]TUNZ Extracted TB'!$C:$C,C410)</f>
        <v>#VALUE!</v>
      </c>
      <c r="O410" s="4" t="e">
        <f>SUMIFS('[10]TUNZ Extracted TB'!$G:$G,'[10]TUNZ Extracted TB'!$A:$A,B410,'[10]TUNZ Extracted TB'!$C:$C,C410)</f>
        <v>#VALUE!</v>
      </c>
      <c r="P410" s="4" t="e">
        <f>SUMIFS('[11]TUNZ Extracted TB'!$G:$G,'[11]TUNZ Extracted TB'!$A:$A,B410,'[11]TUNZ Extracted TB'!$C:$C,C410)</f>
        <v>#VALUE!</v>
      </c>
      <c r="Q410" s="4" t="e">
        <f>SUMIFS('[12]TUNZ Extracted TB'!$G:$G,'[12]TUNZ Extracted TB'!$A:$A,B410,'[12]TUNZ Extracted TB'!$C:$C,C410)</f>
        <v>#VALUE!</v>
      </c>
      <c r="R410" s="4" t="e">
        <f t="shared" si="7"/>
        <v>#VALUE!</v>
      </c>
    </row>
    <row r="411" spans="1:18" x14ac:dyDescent="0.25">
      <c r="A411" t="s">
        <v>91</v>
      </c>
      <c r="B411">
        <v>7455</v>
      </c>
      <c r="C411">
        <v>130</v>
      </c>
      <c r="D411" t="s">
        <v>58</v>
      </c>
      <c r="E411" t="s">
        <v>64</v>
      </c>
      <c r="F411" s="4" t="e">
        <f>SUMIFS('[1]TUNZ Extracted TB'!$G:$G,'[1]TUNZ Extracted TB'!$A:$A,B411,'[1]TUNZ Extracted TB'!$C:$C,C411)</f>
        <v>#VALUE!</v>
      </c>
      <c r="G411" s="4" t="e">
        <f>SUMIFS('[2]TUNZ Extracted TB'!$G:$G,'[2]TUNZ Extracted TB'!$A:$A,B411,'[2]TUNZ Extracted TB'!$C:$C,C411)</f>
        <v>#VALUE!</v>
      </c>
      <c r="H411" s="4" t="e">
        <f>SUMIFS('[3]TUNZ Extracted TB'!$G:$G,'[3]TUNZ Extracted TB'!$A:$A,B411,'[3]TUNZ Extracted TB'!$C:$C,C411)</f>
        <v>#VALUE!</v>
      </c>
      <c r="I411" s="4" t="e">
        <f>SUMIFS('[4]TUNZ Extracted TB'!$G:$G,'[4]TUNZ Extracted TB'!$A:$A,B411,'[4]TUNZ Extracted TB'!$C:$C,C411)</f>
        <v>#VALUE!</v>
      </c>
      <c r="J411" s="4" t="e">
        <f>SUMIFS('[5]TUNZ Extracted TB'!$G:$G,'[5]TUNZ Extracted TB'!$A:$A,B411,'[5]TUNZ Extracted TB'!$C:$C,C411)</f>
        <v>#VALUE!</v>
      </c>
      <c r="K411" s="4" t="e">
        <f>SUMIFS('[6]TUNZ Extracted TB'!$G:$G,'[6]TUNZ Extracted TB'!$A:$A,B411,'[6]TUNZ Extracted TB'!$C:$C,C411)</f>
        <v>#VALUE!</v>
      </c>
      <c r="L411" s="4" t="e">
        <f>SUMIFS('[7]TUNZ Extracted TB'!$G:$G,'[7]TUNZ Extracted TB'!$A:$A,B411,'[7]TUNZ Extracted TB'!$C:$C,C411)</f>
        <v>#VALUE!</v>
      </c>
      <c r="M411" s="4" t="e">
        <f>SUMIFS('[8]TUNZ Extracted TB'!$G:$G,'[8]TUNZ Extracted TB'!$A:$A,B411,'[8]TUNZ Extracted TB'!$C:$C,C411)</f>
        <v>#VALUE!</v>
      </c>
      <c r="N411" s="4" t="e">
        <f>SUMIFS('[9]TUNZ Extracted TB'!$G:$G,'[9]TUNZ Extracted TB'!$A:$A,B411,'[9]TUNZ Extracted TB'!$C:$C,C411)</f>
        <v>#VALUE!</v>
      </c>
      <c r="O411" s="4" t="e">
        <f>SUMIFS('[10]TUNZ Extracted TB'!$G:$G,'[10]TUNZ Extracted TB'!$A:$A,B411,'[10]TUNZ Extracted TB'!$C:$C,C411)</f>
        <v>#VALUE!</v>
      </c>
      <c r="P411" s="4" t="e">
        <f>SUMIFS('[11]TUNZ Extracted TB'!$G:$G,'[11]TUNZ Extracted TB'!$A:$A,B411,'[11]TUNZ Extracted TB'!$C:$C,C411)</f>
        <v>#VALUE!</v>
      </c>
      <c r="Q411" s="4" t="e">
        <f>SUMIFS('[12]TUNZ Extracted TB'!$G:$G,'[12]TUNZ Extracted TB'!$A:$A,B411,'[12]TUNZ Extracted TB'!$C:$C,C411)</f>
        <v>#VALUE!</v>
      </c>
      <c r="R411" s="4" t="e">
        <f t="shared" si="7"/>
        <v>#VALUE!</v>
      </c>
    </row>
    <row r="412" spans="1:18" x14ac:dyDescent="0.25">
      <c r="A412" t="s">
        <v>91</v>
      </c>
      <c r="B412">
        <v>7455</v>
      </c>
      <c r="C412">
        <v>140</v>
      </c>
      <c r="D412" t="s">
        <v>58</v>
      </c>
      <c r="E412" t="s">
        <v>64</v>
      </c>
      <c r="F412" s="4" t="e">
        <f>SUMIFS('[1]TUNZ Extracted TB'!$G:$G,'[1]TUNZ Extracted TB'!$A:$A,B412,'[1]TUNZ Extracted TB'!$C:$C,C412)</f>
        <v>#VALUE!</v>
      </c>
      <c r="G412" s="4" t="e">
        <f>SUMIFS('[2]TUNZ Extracted TB'!$G:$G,'[2]TUNZ Extracted TB'!$A:$A,B412,'[2]TUNZ Extracted TB'!$C:$C,C412)</f>
        <v>#VALUE!</v>
      </c>
      <c r="H412" s="4" t="e">
        <f>SUMIFS('[3]TUNZ Extracted TB'!$G:$G,'[3]TUNZ Extracted TB'!$A:$A,B412,'[3]TUNZ Extracted TB'!$C:$C,C412)</f>
        <v>#VALUE!</v>
      </c>
      <c r="I412" s="4" t="e">
        <f>SUMIFS('[4]TUNZ Extracted TB'!$G:$G,'[4]TUNZ Extracted TB'!$A:$A,B412,'[4]TUNZ Extracted TB'!$C:$C,C412)</f>
        <v>#VALUE!</v>
      </c>
      <c r="J412" s="4" t="e">
        <f>SUMIFS('[5]TUNZ Extracted TB'!$G:$G,'[5]TUNZ Extracted TB'!$A:$A,B412,'[5]TUNZ Extracted TB'!$C:$C,C412)</f>
        <v>#VALUE!</v>
      </c>
      <c r="K412" s="4" t="e">
        <f>SUMIFS('[6]TUNZ Extracted TB'!$G:$G,'[6]TUNZ Extracted TB'!$A:$A,B412,'[6]TUNZ Extracted TB'!$C:$C,C412)</f>
        <v>#VALUE!</v>
      </c>
      <c r="L412" s="4" t="e">
        <f>SUMIFS('[7]TUNZ Extracted TB'!$G:$G,'[7]TUNZ Extracted TB'!$A:$A,B412,'[7]TUNZ Extracted TB'!$C:$C,C412)</f>
        <v>#VALUE!</v>
      </c>
      <c r="M412" s="4" t="e">
        <f>SUMIFS('[8]TUNZ Extracted TB'!$G:$G,'[8]TUNZ Extracted TB'!$A:$A,B412,'[8]TUNZ Extracted TB'!$C:$C,C412)</f>
        <v>#VALUE!</v>
      </c>
      <c r="N412" s="4" t="e">
        <f>SUMIFS('[9]TUNZ Extracted TB'!$G:$G,'[9]TUNZ Extracted TB'!$A:$A,B412,'[9]TUNZ Extracted TB'!$C:$C,C412)</f>
        <v>#VALUE!</v>
      </c>
      <c r="O412" s="4" t="e">
        <f>SUMIFS('[10]TUNZ Extracted TB'!$G:$G,'[10]TUNZ Extracted TB'!$A:$A,B412,'[10]TUNZ Extracted TB'!$C:$C,C412)</f>
        <v>#VALUE!</v>
      </c>
      <c r="P412" s="4" t="e">
        <f>SUMIFS('[11]TUNZ Extracted TB'!$G:$G,'[11]TUNZ Extracted TB'!$A:$A,B412,'[11]TUNZ Extracted TB'!$C:$C,C412)</f>
        <v>#VALUE!</v>
      </c>
      <c r="Q412" s="4" t="e">
        <f>SUMIFS('[12]TUNZ Extracted TB'!$G:$G,'[12]TUNZ Extracted TB'!$A:$A,B412,'[12]TUNZ Extracted TB'!$C:$C,C412)</f>
        <v>#VALUE!</v>
      </c>
      <c r="R412" s="4" t="e">
        <f t="shared" si="7"/>
        <v>#VALUE!</v>
      </c>
    </row>
    <row r="413" spans="1:18" x14ac:dyDescent="0.25">
      <c r="A413" t="s">
        <v>91</v>
      </c>
      <c r="B413">
        <v>7455</v>
      </c>
      <c r="C413">
        <v>230</v>
      </c>
      <c r="D413" t="s">
        <v>58</v>
      </c>
      <c r="E413" t="s">
        <v>64</v>
      </c>
      <c r="F413" s="4" t="e">
        <f>SUMIFS('[1]TUNZ Extracted TB'!$G:$G,'[1]TUNZ Extracted TB'!$A:$A,B413,'[1]TUNZ Extracted TB'!$C:$C,C413)</f>
        <v>#VALUE!</v>
      </c>
      <c r="G413" s="4" t="e">
        <f>SUMIFS('[2]TUNZ Extracted TB'!$G:$G,'[2]TUNZ Extracted TB'!$A:$A,B413,'[2]TUNZ Extracted TB'!$C:$C,C413)</f>
        <v>#VALUE!</v>
      </c>
      <c r="H413" s="4" t="e">
        <f>SUMIFS('[3]TUNZ Extracted TB'!$G:$G,'[3]TUNZ Extracted TB'!$A:$A,B413,'[3]TUNZ Extracted TB'!$C:$C,C413)</f>
        <v>#VALUE!</v>
      </c>
      <c r="I413" s="4" t="e">
        <f>SUMIFS('[4]TUNZ Extracted TB'!$G:$G,'[4]TUNZ Extracted TB'!$A:$A,B413,'[4]TUNZ Extracted TB'!$C:$C,C413)</f>
        <v>#VALUE!</v>
      </c>
      <c r="J413" s="4" t="e">
        <f>SUMIFS('[5]TUNZ Extracted TB'!$G:$G,'[5]TUNZ Extracted TB'!$A:$A,B413,'[5]TUNZ Extracted TB'!$C:$C,C413)</f>
        <v>#VALUE!</v>
      </c>
      <c r="K413" s="4" t="e">
        <f>SUMIFS('[6]TUNZ Extracted TB'!$G:$G,'[6]TUNZ Extracted TB'!$A:$A,B413,'[6]TUNZ Extracted TB'!$C:$C,C413)</f>
        <v>#VALUE!</v>
      </c>
      <c r="L413" s="4" t="e">
        <f>SUMIFS('[7]TUNZ Extracted TB'!$G:$G,'[7]TUNZ Extracted TB'!$A:$A,B413,'[7]TUNZ Extracted TB'!$C:$C,C413)</f>
        <v>#VALUE!</v>
      </c>
      <c r="M413" s="4" t="e">
        <f>SUMIFS('[8]TUNZ Extracted TB'!$G:$G,'[8]TUNZ Extracted TB'!$A:$A,B413,'[8]TUNZ Extracted TB'!$C:$C,C413)</f>
        <v>#VALUE!</v>
      </c>
      <c r="N413" s="4" t="e">
        <f>SUMIFS('[9]TUNZ Extracted TB'!$G:$G,'[9]TUNZ Extracted TB'!$A:$A,B413,'[9]TUNZ Extracted TB'!$C:$C,C413)</f>
        <v>#VALUE!</v>
      </c>
      <c r="O413" s="4" t="e">
        <f>SUMIFS('[10]TUNZ Extracted TB'!$G:$G,'[10]TUNZ Extracted TB'!$A:$A,B413,'[10]TUNZ Extracted TB'!$C:$C,C413)</f>
        <v>#VALUE!</v>
      </c>
      <c r="P413" s="4" t="e">
        <f>SUMIFS('[11]TUNZ Extracted TB'!$G:$G,'[11]TUNZ Extracted TB'!$A:$A,B413,'[11]TUNZ Extracted TB'!$C:$C,C413)</f>
        <v>#VALUE!</v>
      </c>
      <c r="Q413" s="4" t="e">
        <f>SUMIFS('[12]TUNZ Extracted TB'!$G:$G,'[12]TUNZ Extracted TB'!$A:$A,B413,'[12]TUNZ Extracted TB'!$C:$C,C413)</f>
        <v>#VALUE!</v>
      </c>
      <c r="R413" s="4" t="e">
        <f t="shared" si="7"/>
        <v>#VALUE!</v>
      </c>
    </row>
    <row r="414" spans="1:18" x14ac:dyDescent="0.25">
      <c r="A414" t="s">
        <v>71</v>
      </c>
      <c r="B414">
        <v>7457</v>
      </c>
      <c r="C414">
        <v>110</v>
      </c>
      <c r="D414" t="s">
        <v>10</v>
      </c>
      <c r="E414" t="s">
        <v>74</v>
      </c>
      <c r="F414" s="4" t="e">
        <f>SUMIFS('[1]TUNZ Extracted TB'!$G:$G,'[1]TUNZ Extracted TB'!$A:$A,B414,'[1]TUNZ Extracted TB'!$C:$C,C414)</f>
        <v>#VALUE!</v>
      </c>
      <c r="G414" s="4" t="e">
        <f>SUMIFS('[2]TUNZ Extracted TB'!$G:$G,'[2]TUNZ Extracted TB'!$A:$A,B414,'[2]TUNZ Extracted TB'!$C:$C,C414)</f>
        <v>#VALUE!</v>
      </c>
      <c r="H414" s="4" t="e">
        <f>SUMIFS('[3]TUNZ Extracted TB'!$G:$G,'[3]TUNZ Extracted TB'!$A:$A,B414,'[3]TUNZ Extracted TB'!$C:$C,C414)</f>
        <v>#VALUE!</v>
      </c>
      <c r="I414" s="4" t="e">
        <f>SUMIFS('[4]TUNZ Extracted TB'!$G:$G,'[4]TUNZ Extracted TB'!$A:$A,B414,'[4]TUNZ Extracted TB'!$C:$C,C414)</f>
        <v>#VALUE!</v>
      </c>
      <c r="J414" s="4" t="e">
        <f>SUMIFS('[5]TUNZ Extracted TB'!$G:$G,'[5]TUNZ Extracted TB'!$A:$A,B414,'[5]TUNZ Extracted TB'!$C:$C,C414)</f>
        <v>#VALUE!</v>
      </c>
      <c r="K414" s="4" t="e">
        <f>SUMIFS('[6]TUNZ Extracted TB'!$G:$G,'[6]TUNZ Extracted TB'!$A:$A,B414,'[6]TUNZ Extracted TB'!$C:$C,C414)</f>
        <v>#VALUE!</v>
      </c>
      <c r="L414" s="4" t="e">
        <f>SUMIFS('[7]TUNZ Extracted TB'!$G:$G,'[7]TUNZ Extracted TB'!$A:$A,B414,'[7]TUNZ Extracted TB'!$C:$C,C414)</f>
        <v>#VALUE!</v>
      </c>
      <c r="M414" s="4" t="e">
        <f>SUMIFS('[8]TUNZ Extracted TB'!$G:$G,'[8]TUNZ Extracted TB'!$A:$A,B414,'[8]TUNZ Extracted TB'!$C:$C,C414)</f>
        <v>#VALUE!</v>
      </c>
      <c r="N414" s="4" t="e">
        <f>SUMIFS('[9]TUNZ Extracted TB'!$G:$G,'[9]TUNZ Extracted TB'!$A:$A,B414,'[9]TUNZ Extracted TB'!$C:$C,C414)</f>
        <v>#VALUE!</v>
      </c>
      <c r="O414" s="4" t="e">
        <f>SUMIFS('[10]TUNZ Extracted TB'!$G:$G,'[10]TUNZ Extracted TB'!$A:$A,B414,'[10]TUNZ Extracted TB'!$C:$C,C414)</f>
        <v>#VALUE!</v>
      </c>
      <c r="P414" s="4" t="e">
        <f>SUMIFS('[11]TUNZ Extracted TB'!$G:$G,'[11]TUNZ Extracted TB'!$A:$A,B414,'[11]TUNZ Extracted TB'!$C:$C,C414)</f>
        <v>#VALUE!</v>
      </c>
      <c r="Q414" s="4" t="e">
        <f>SUMIFS('[12]TUNZ Extracted TB'!$G:$G,'[12]TUNZ Extracted TB'!$A:$A,B414,'[12]TUNZ Extracted TB'!$C:$C,C414)</f>
        <v>#VALUE!</v>
      </c>
      <c r="R414" s="4" t="e">
        <f t="shared" si="7"/>
        <v>#VALUE!</v>
      </c>
    </row>
    <row r="415" spans="1:18" x14ac:dyDescent="0.25">
      <c r="A415" t="s">
        <v>71</v>
      </c>
      <c r="B415">
        <v>7457</v>
      </c>
      <c r="C415">
        <v>112</v>
      </c>
      <c r="D415" t="s">
        <v>12</v>
      </c>
      <c r="E415" t="s">
        <v>75</v>
      </c>
      <c r="F415" s="4" t="e">
        <f>SUMIFS('[1]TUNZ Extracted TB'!$G:$G,'[1]TUNZ Extracted TB'!$A:$A,B415,'[1]TUNZ Extracted TB'!$C:$C,C415)</f>
        <v>#VALUE!</v>
      </c>
      <c r="G415" s="4" t="e">
        <f>SUMIFS('[2]TUNZ Extracted TB'!$G:$G,'[2]TUNZ Extracted TB'!$A:$A,B415,'[2]TUNZ Extracted TB'!$C:$C,C415)</f>
        <v>#VALUE!</v>
      </c>
      <c r="H415" s="4" t="e">
        <f>SUMIFS('[3]TUNZ Extracted TB'!$G:$G,'[3]TUNZ Extracted TB'!$A:$A,B415,'[3]TUNZ Extracted TB'!$C:$C,C415)</f>
        <v>#VALUE!</v>
      </c>
      <c r="I415" s="4" t="e">
        <f>SUMIFS('[4]TUNZ Extracted TB'!$G:$G,'[4]TUNZ Extracted TB'!$A:$A,B415,'[4]TUNZ Extracted TB'!$C:$C,C415)</f>
        <v>#VALUE!</v>
      </c>
      <c r="J415" s="4" t="e">
        <f>SUMIFS('[5]TUNZ Extracted TB'!$G:$G,'[5]TUNZ Extracted TB'!$A:$A,B415,'[5]TUNZ Extracted TB'!$C:$C,C415)</f>
        <v>#VALUE!</v>
      </c>
      <c r="K415" s="4" t="e">
        <f>SUMIFS('[6]TUNZ Extracted TB'!$G:$G,'[6]TUNZ Extracted TB'!$A:$A,B415,'[6]TUNZ Extracted TB'!$C:$C,C415)</f>
        <v>#VALUE!</v>
      </c>
      <c r="L415" s="4" t="e">
        <f>SUMIFS('[7]TUNZ Extracted TB'!$G:$G,'[7]TUNZ Extracted TB'!$A:$A,B415,'[7]TUNZ Extracted TB'!$C:$C,C415)</f>
        <v>#VALUE!</v>
      </c>
      <c r="M415" s="4" t="e">
        <f>SUMIFS('[8]TUNZ Extracted TB'!$G:$G,'[8]TUNZ Extracted TB'!$A:$A,B415,'[8]TUNZ Extracted TB'!$C:$C,C415)</f>
        <v>#VALUE!</v>
      </c>
      <c r="N415" s="4" t="e">
        <f>SUMIFS('[9]TUNZ Extracted TB'!$G:$G,'[9]TUNZ Extracted TB'!$A:$A,B415,'[9]TUNZ Extracted TB'!$C:$C,C415)</f>
        <v>#VALUE!</v>
      </c>
      <c r="O415" s="4" t="e">
        <f>SUMIFS('[10]TUNZ Extracted TB'!$G:$G,'[10]TUNZ Extracted TB'!$A:$A,B415,'[10]TUNZ Extracted TB'!$C:$C,C415)</f>
        <v>#VALUE!</v>
      </c>
      <c r="P415" s="4" t="e">
        <f>SUMIFS('[11]TUNZ Extracted TB'!$G:$G,'[11]TUNZ Extracted TB'!$A:$A,B415,'[11]TUNZ Extracted TB'!$C:$C,C415)</f>
        <v>#VALUE!</v>
      </c>
      <c r="Q415" s="4" t="e">
        <f>SUMIFS('[12]TUNZ Extracted TB'!$G:$G,'[12]TUNZ Extracted TB'!$A:$A,B415,'[12]TUNZ Extracted TB'!$C:$C,C415)</f>
        <v>#VALUE!</v>
      </c>
      <c r="R415" s="4" t="e">
        <f t="shared" si="7"/>
        <v>#VALUE!</v>
      </c>
    </row>
    <row r="416" spans="1:18" x14ac:dyDescent="0.25">
      <c r="A416" t="s">
        <v>71</v>
      </c>
      <c r="B416">
        <v>7457</v>
      </c>
      <c r="C416">
        <v>120</v>
      </c>
      <c r="D416" t="s">
        <v>14</v>
      </c>
      <c r="E416" t="s">
        <v>76</v>
      </c>
      <c r="F416" s="4" t="e">
        <f>SUMIFS('[1]TUNZ Extracted TB'!$G:$G,'[1]TUNZ Extracted TB'!$A:$A,B416,'[1]TUNZ Extracted TB'!$C:$C,C416)</f>
        <v>#VALUE!</v>
      </c>
      <c r="G416" s="4" t="e">
        <f>SUMIFS('[2]TUNZ Extracted TB'!$G:$G,'[2]TUNZ Extracted TB'!$A:$A,B416,'[2]TUNZ Extracted TB'!$C:$C,C416)</f>
        <v>#VALUE!</v>
      </c>
      <c r="H416" s="4" t="e">
        <f>SUMIFS('[3]TUNZ Extracted TB'!$G:$G,'[3]TUNZ Extracted TB'!$A:$A,B416,'[3]TUNZ Extracted TB'!$C:$C,C416)</f>
        <v>#VALUE!</v>
      </c>
      <c r="I416" s="4" t="e">
        <f>SUMIFS('[4]TUNZ Extracted TB'!$G:$G,'[4]TUNZ Extracted TB'!$A:$A,B416,'[4]TUNZ Extracted TB'!$C:$C,C416)</f>
        <v>#VALUE!</v>
      </c>
      <c r="J416" s="4" t="e">
        <f>SUMIFS('[5]TUNZ Extracted TB'!$G:$G,'[5]TUNZ Extracted TB'!$A:$A,B416,'[5]TUNZ Extracted TB'!$C:$C,C416)</f>
        <v>#VALUE!</v>
      </c>
      <c r="K416" s="4" t="e">
        <f>SUMIFS('[6]TUNZ Extracted TB'!$G:$G,'[6]TUNZ Extracted TB'!$A:$A,B416,'[6]TUNZ Extracted TB'!$C:$C,C416)</f>
        <v>#VALUE!</v>
      </c>
      <c r="L416" s="4" t="e">
        <f>SUMIFS('[7]TUNZ Extracted TB'!$G:$G,'[7]TUNZ Extracted TB'!$A:$A,B416,'[7]TUNZ Extracted TB'!$C:$C,C416)</f>
        <v>#VALUE!</v>
      </c>
      <c r="M416" s="4" t="e">
        <f>SUMIFS('[8]TUNZ Extracted TB'!$G:$G,'[8]TUNZ Extracted TB'!$A:$A,B416,'[8]TUNZ Extracted TB'!$C:$C,C416)</f>
        <v>#VALUE!</v>
      </c>
      <c r="N416" s="4" t="e">
        <f>SUMIFS('[9]TUNZ Extracted TB'!$G:$G,'[9]TUNZ Extracted TB'!$A:$A,B416,'[9]TUNZ Extracted TB'!$C:$C,C416)</f>
        <v>#VALUE!</v>
      </c>
      <c r="O416" s="4" t="e">
        <f>SUMIFS('[10]TUNZ Extracted TB'!$G:$G,'[10]TUNZ Extracted TB'!$A:$A,B416,'[10]TUNZ Extracted TB'!$C:$C,C416)</f>
        <v>#VALUE!</v>
      </c>
      <c r="P416" s="4" t="e">
        <f>SUMIFS('[11]TUNZ Extracted TB'!$G:$G,'[11]TUNZ Extracted TB'!$A:$A,B416,'[11]TUNZ Extracted TB'!$C:$C,C416)</f>
        <v>#VALUE!</v>
      </c>
      <c r="Q416" s="4" t="e">
        <f>SUMIFS('[12]TUNZ Extracted TB'!$G:$G,'[12]TUNZ Extracted TB'!$A:$A,B416,'[12]TUNZ Extracted TB'!$C:$C,C416)</f>
        <v>#VALUE!</v>
      </c>
      <c r="R416" s="4" t="e">
        <f t="shared" si="7"/>
        <v>#VALUE!</v>
      </c>
    </row>
    <row r="417" spans="1:18" x14ac:dyDescent="0.25">
      <c r="A417" t="s">
        <v>71</v>
      </c>
      <c r="B417">
        <v>7457</v>
      </c>
      <c r="C417">
        <v>121</v>
      </c>
      <c r="D417" t="s">
        <v>14</v>
      </c>
      <c r="E417" t="s">
        <v>76</v>
      </c>
      <c r="F417" s="4" t="e">
        <f>SUMIFS('[1]TUNZ Extracted TB'!$G:$G,'[1]TUNZ Extracted TB'!$A:$A,B417,'[1]TUNZ Extracted TB'!$C:$C,C417)</f>
        <v>#VALUE!</v>
      </c>
      <c r="G417" s="4" t="e">
        <f>SUMIFS('[2]TUNZ Extracted TB'!$G:$G,'[2]TUNZ Extracted TB'!$A:$A,B417,'[2]TUNZ Extracted TB'!$C:$C,C417)</f>
        <v>#VALUE!</v>
      </c>
      <c r="H417" s="4" t="e">
        <f>SUMIFS('[3]TUNZ Extracted TB'!$G:$G,'[3]TUNZ Extracted TB'!$A:$A,B417,'[3]TUNZ Extracted TB'!$C:$C,C417)</f>
        <v>#VALUE!</v>
      </c>
      <c r="I417" s="4" t="e">
        <f>SUMIFS('[4]TUNZ Extracted TB'!$G:$G,'[4]TUNZ Extracted TB'!$A:$A,B417,'[4]TUNZ Extracted TB'!$C:$C,C417)</f>
        <v>#VALUE!</v>
      </c>
      <c r="J417" s="4" t="e">
        <f>SUMIFS('[5]TUNZ Extracted TB'!$G:$G,'[5]TUNZ Extracted TB'!$A:$A,B417,'[5]TUNZ Extracted TB'!$C:$C,C417)</f>
        <v>#VALUE!</v>
      </c>
      <c r="K417" s="4" t="e">
        <f>SUMIFS('[6]TUNZ Extracted TB'!$G:$G,'[6]TUNZ Extracted TB'!$A:$A,B417,'[6]TUNZ Extracted TB'!$C:$C,C417)</f>
        <v>#VALUE!</v>
      </c>
      <c r="L417" s="4" t="e">
        <f>SUMIFS('[7]TUNZ Extracted TB'!$G:$G,'[7]TUNZ Extracted TB'!$A:$A,B417,'[7]TUNZ Extracted TB'!$C:$C,C417)</f>
        <v>#VALUE!</v>
      </c>
      <c r="M417" s="4" t="e">
        <f>SUMIFS('[8]TUNZ Extracted TB'!$G:$G,'[8]TUNZ Extracted TB'!$A:$A,B417,'[8]TUNZ Extracted TB'!$C:$C,C417)</f>
        <v>#VALUE!</v>
      </c>
      <c r="N417" s="4" t="e">
        <f>SUMIFS('[9]TUNZ Extracted TB'!$G:$G,'[9]TUNZ Extracted TB'!$A:$A,B417,'[9]TUNZ Extracted TB'!$C:$C,C417)</f>
        <v>#VALUE!</v>
      </c>
      <c r="O417" s="4" t="e">
        <f>SUMIFS('[10]TUNZ Extracted TB'!$G:$G,'[10]TUNZ Extracted TB'!$A:$A,B417,'[10]TUNZ Extracted TB'!$C:$C,C417)</f>
        <v>#VALUE!</v>
      </c>
      <c r="P417" s="4" t="e">
        <f>SUMIFS('[11]TUNZ Extracted TB'!$G:$G,'[11]TUNZ Extracted TB'!$A:$A,B417,'[11]TUNZ Extracted TB'!$C:$C,C417)</f>
        <v>#VALUE!</v>
      </c>
      <c r="Q417" s="4" t="e">
        <f>SUMIFS('[12]TUNZ Extracted TB'!$G:$G,'[12]TUNZ Extracted TB'!$A:$A,B417,'[12]TUNZ Extracted TB'!$C:$C,C417)</f>
        <v>#VALUE!</v>
      </c>
      <c r="R417" s="4" t="e">
        <f t="shared" si="7"/>
        <v>#VALUE!</v>
      </c>
    </row>
    <row r="418" spans="1:18" x14ac:dyDescent="0.25">
      <c r="A418" t="s">
        <v>71</v>
      </c>
      <c r="B418">
        <v>7457</v>
      </c>
      <c r="C418">
        <v>130</v>
      </c>
      <c r="D418" t="s">
        <v>18</v>
      </c>
      <c r="E418" t="s">
        <v>40</v>
      </c>
      <c r="F418" s="4" t="e">
        <f>SUMIFS('[1]TUNZ Extracted TB'!$G:$G,'[1]TUNZ Extracted TB'!$A:$A,B418,'[1]TUNZ Extracted TB'!$C:$C,C418)</f>
        <v>#VALUE!</v>
      </c>
      <c r="G418" s="4" t="e">
        <f>SUMIFS('[2]TUNZ Extracted TB'!$G:$G,'[2]TUNZ Extracted TB'!$A:$A,B418,'[2]TUNZ Extracted TB'!$C:$C,C418)</f>
        <v>#VALUE!</v>
      </c>
      <c r="H418" s="4" t="e">
        <f>SUMIFS('[3]TUNZ Extracted TB'!$G:$G,'[3]TUNZ Extracted TB'!$A:$A,B418,'[3]TUNZ Extracted TB'!$C:$C,C418)</f>
        <v>#VALUE!</v>
      </c>
      <c r="I418" s="4" t="e">
        <f>SUMIFS('[4]TUNZ Extracted TB'!$G:$G,'[4]TUNZ Extracted TB'!$A:$A,B418,'[4]TUNZ Extracted TB'!$C:$C,C418)</f>
        <v>#VALUE!</v>
      </c>
      <c r="J418" s="4" t="e">
        <f>SUMIFS('[5]TUNZ Extracted TB'!$G:$G,'[5]TUNZ Extracted TB'!$A:$A,B418,'[5]TUNZ Extracted TB'!$C:$C,C418)</f>
        <v>#VALUE!</v>
      </c>
      <c r="K418" s="4" t="e">
        <f>SUMIFS('[6]TUNZ Extracted TB'!$G:$G,'[6]TUNZ Extracted TB'!$A:$A,B418,'[6]TUNZ Extracted TB'!$C:$C,C418)</f>
        <v>#VALUE!</v>
      </c>
      <c r="L418" s="4" t="e">
        <f>SUMIFS('[7]TUNZ Extracted TB'!$G:$G,'[7]TUNZ Extracted TB'!$A:$A,B418,'[7]TUNZ Extracted TB'!$C:$C,C418)</f>
        <v>#VALUE!</v>
      </c>
      <c r="M418" s="4" t="e">
        <f>SUMIFS('[8]TUNZ Extracted TB'!$G:$G,'[8]TUNZ Extracted TB'!$A:$A,B418,'[8]TUNZ Extracted TB'!$C:$C,C418)</f>
        <v>#VALUE!</v>
      </c>
      <c r="N418" s="4" t="e">
        <f>SUMIFS('[9]TUNZ Extracted TB'!$G:$G,'[9]TUNZ Extracted TB'!$A:$A,B418,'[9]TUNZ Extracted TB'!$C:$C,C418)</f>
        <v>#VALUE!</v>
      </c>
      <c r="O418" s="4" t="e">
        <f>SUMIFS('[10]TUNZ Extracted TB'!$G:$G,'[10]TUNZ Extracted TB'!$A:$A,B418,'[10]TUNZ Extracted TB'!$C:$C,C418)</f>
        <v>#VALUE!</v>
      </c>
      <c r="P418" s="4" t="e">
        <f>SUMIFS('[11]TUNZ Extracted TB'!$G:$G,'[11]TUNZ Extracted TB'!$A:$A,B418,'[11]TUNZ Extracted TB'!$C:$C,C418)</f>
        <v>#VALUE!</v>
      </c>
      <c r="Q418" s="4" t="e">
        <f>SUMIFS('[12]TUNZ Extracted TB'!$G:$G,'[12]TUNZ Extracted TB'!$A:$A,B418,'[12]TUNZ Extracted TB'!$C:$C,C418)</f>
        <v>#VALUE!</v>
      </c>
      <c r="R418" s="4" t="e">
        <f t="shared" si="7"/>
        <v>#VALUE!</v>
      </c>
    </row>
    <row r="419" spans="1:18" x14ac:dyDescent="0.25">
      <c r="A419" t="s">
        <v>71</v>
      </c>
      <c r="B419">
        <v>7457</v>
      </c>
      <c r="C419">
        <v>140</v>
      </c>
      <c r="D419" t="s">
        <v>20</v>
      </c>
      <c r="E419" t="s">
        <v>41</v>
      </c>
      <c r="F419" s="4" t="e">
        <f>SUMIFS('[1]TUNZ Extracted TB'!$G:$G,'[1]TUNZ Extracted TB'!$A:$A,B419,'[1]TUNZ Extracted TB'!$C:$C,C419)</f>
        <v>#VALUE!</v>
      </c>
      <c r="G419" s="4" t="e">
        <f>SUMIFS('[2]TUNZ Extracted TB'!$G:$G,'[2]TUNZ Extracted TB'!$A:$A,B419,'[2]TUNZ Extracted TB'!$C:$C,C419)</f>
        <v>#VALUE!</v>
      </c>
      <c r="H419" s="4" t="e">
        <f>SUMIFS('[3]TUNZ Extracted TB'!$G:$G,'[3]TUNZ Extracted TB'!$A:$A,B419,'[3]TUNZ Extracted TB'!$C:$C,C419)</f>
        <v>#VALUE!</v>
      </c>
      <c r="I419" s="4" t="e">
        <f>SUMIFS('[4]TUNZ Extracted TB'!$G:$G,'[4]TUNZ Extracted TB'!$A:$A,B419,'[4]TUNZ Extracted TB'!$C:$C,C419)</f>
        <v>#VALUE!</v>
      </c>
      <c r="J419" s="4" t="e">
        <f>SUMIFS('[5]TUNZ Extracted TB'!$G:$G,'[5]TUNZ Extracted TB'!$A:$A,B419,'[5]TUNZ Extracted TB'!$C:$C,C419)</f>
        <v>#VALUE!</v>
      </c>
      <c r="K419" s="4" t="e">
        <f>SUMIFS('[6]TUNZ Extracted TB'!$G:$G,'[6]TUNZ Extracted TB'!$A:$A,B419,'[6]TUNZ Extracted TB'!$C:$C,C419)</f>
        <v>#VALUE!</v>
      </c>
      <c r="L419" s="4" t="e">
        <f>SUMIFS('[7]TUNZ Extracted TB'!$G:$G,'[7]TUNZ Extracted TB'!$A:$A,B419,'[7]TUNZ Extracted TB'!$C:$C,C419)</f>
        <v>#VALUE!</v>
      </c>
      <c r="M419" s="4" t="e">
        <f>SUMIFS('[8]TUNZ Extracted TB'!$G:$G,'[8]TUNZ Extracted TB'!$A:$A,B419,'[8]TUNZ Extracted TB'!$C:$C,C419)</f>
        <v>#VALUE!</v>
      </c>
      <c r="N419" s="4" t="e">
        <f>SUMIFS('[9]TUNZ Extracted TB'!$G:$G,'[9]TUNZ Extracted TB'!$A:$A,B419,'[9]TUNZ Extracted TB'!$C:$C,C419)</f>
        <v>#VALUE!</v>
      </c>
      <c r="O419" s="4" t="e">
        <f>SUMIFS('[10]TUNZ Extracted TB'!$G:$G,'[10]TUNZ Extracted TB'!$A:$A,B419,'[10]TUNZ Extracted TB'!$C:$C,C419)</f>
        <v>#VALUE!</v>
      </c>
      <c r="P419" s="4" t="e">
        <f>SUMIFS('[11]TUNZ Extracted TB'!$G:$G,'[11]TUNZ Extracted TB'!$A:$A,B419,'[11]TUNZ Extracted TB'!$C:$C,C419)</f>
        <v>#VALUE!</v>
      </c>
      <c r="Q419" s="4" t="e">
        <f>SUMIFS('[12]TUNZ Extracted TB'!$G:$G,'[12]TUNZ Extracted TB'!$A:$A,B419,'[12]TUNZ Extracted TB'!$C:$C,C419)</f>
        <v>#VALUE!</v>
      </c>
      <c r="R419" s="4" t="e">
        <f t="shared" si="7"/>
        <v>#VALUE!</v>
      </c>
    </row>
    <row r="420" spans="1:18" x14ac:dyDescent="0.25">
      <c r="A420" t="s">
        <v>71</v>
      </c>
      <c r="B420">
        <v>7457</v>
      </c>
      <c r="C420">
        <v>142</v>
      </c>
      <c r="D420" t="s">
        <v>22</v>
      </c>
      <c r="E420" t="s">
        <v>42</v>
      </c>
      <c r="F420" s="4" t="e">
        <f>SUMIFS('[1]TUNZ Extracted TB'!$G:$G,'[1]TUNZ Extracted TB'!$A:$A,B420,'[1]TUNZ Extracted TB'!$C:$C,C420)</f>
        <v>#VALUE!</v>
      </c>
      <c r="G420" s="4" t="e">
        <f>SUMIFS('[2]TUNZ Extracted TB'!$G:$G,'[2]TUNZ Extracted TB'!$A:$A,B420,'[2]TUNZ Extracted TB'!$C:$C,C420)</f>
        <v>#VALUE!</v>
      </c>
      <c r="H420" s="4" t="e">
        <f>SUMIFS('[3]TUNZ Extracted TB'!$G:$G,'[3]TUNZ Extracted TB'!$A:$A,B420,'[3]TUNZ Extracted TB'!$C:$C,C420)</f>
        <v>#VALUE!</v>
      </c>
      <c r="I420" s="4" t="e">
        <f>SUMIFS('[4]TUNZ Extracted TB'!$G:$G,'[4]TUNZ Extracted TB'!$A:$A,B420,'[4]TUNZ Extracted TB'!$C:$C,C420)</f>
        <v>#VALUE!</v>
      </c>
      <c r="J420" s="4" t="e">
        <f>SUMIFS('[5]TUNZ Extracted TB'!$G:$G,'[5]TUNZ Extracted TB'!$A:$A,B420,'[5]TUNZ Extracted TB'!$C:$C,C420)</f>
        <v>#VALUE!</v>
      </c>
      <c r="K420" s="4" t="e">
        <f>SUMIFS('[6]TUNZ Extracted TB'!$G:$G,'[6]TUNZ Extracted TB'!$A:$A,B420,'[6]TUNZ Extracted TB'!$C:$C,C420)</f>
        <v>#VALUE!</v>
      </c>
      <c r="L420" s="4" t="e">
        <f>SUMIFS('[7]TUNZ Extracted TB'!$G:$G,'[7]TUNZ Extracted TB'!$A:$A,B420,'[7]TUNZ Extracted TB'!$C:$C,C420)</f>
        <v>#VALUE!</v>
      </c>
      <c r="M420" s="4" t="e">
        <f>SUMIFS('[8]TUNZ Extracted TB'!$G:$G,'[8]TUNZ Extracted TB'!$A:$A,B420,'[8]TUNZ Extracted TB'!$C:$C,C420)</f>
        <v>#VALUE!</v>
      </c>
      <c r="N420" s="4" t="e">
        <f>SUMIFS('[9]TUNZ Extracted TB'!$G:$G,'[9]TUNZ Extracted TB'!$A:$A,B420,'[9]TUNZ Extracted TB'!$C:$C,C420)</f>
        <v>#VALUE!</v>
      </c>
      <c r="O420" s="4" t="e">
        <f>SUMIFS('[10]TUNZ Extracted TB'!$G:$G,'[10]TUNZ Extracted TB'!$A:$A,B420,'[10]TUNZ Extracted TB'!$C:$C,C420)</f>
        <v>#VALUE!</v>
      </c>
      <c r="P420" s="4" t="e">
        <f>SUMIFS('[11]TUNZ Extracted TB'!$G:$G,'[11]TUNZ Extracted TB'!$A:$A,B420,'[11]TUNZ Extracted TB'!$C:$C,C420)</f>
        <v>#VALUE!</v>
      </c>
      <c r="Q420" s="4" t="e">
        <f>SUMIFS('[12]TUNZ Extracted TB'!$G:$G,'[12]TUNZ Extracted TB'!$A:$A,B420,'[12]TUNZ Extracted TB'!$C:$C,C420)</f>
        <v>#VALUE!</v>
      </c>
      <c r="R420" s="4" t="e">
        <f t="shared" si="7"/>
        <v>#VALUE!</v>
      </c>
    </row>
    <row r="421" spans="1:18" x14ac:dyDescent="0.25">
      <c r="A421" t="s">
        <v>71</v>
      </c>
      <c r="B421">
        <v>7457</v>
      </c>
      <c r="C421">
        <v>147</v>
      </c>
      <c r="D421" t="s">
        <v>20</v>
      </c>
      <c r="E421" t="s">
        <v>41</v>
      </c>
      <c r="F421" s="4" t="e">
        <f>SUMIFS('[1]TUNZ Extracted TB'!$G:$G,'[1]TUNZ Extracted TB'!$A:$A,B421,'[1]TUNZ Extracted TB'!$C:$C,C421)</f>
        <v>#VALUE!</v>
      </c>
      <c r="G421" s="4" t="e">
        <f>SUMIFS('[2]TUNZ Extracted TB'!$G:$G,'[2]TUNZ Extracted TB'!$A:$A,B421,'[2]TUNZ Extracted TB'!$C:$C,C421)</f>
        <v>#VALUE!</v>
      </c>
      <c r="H421" s="4" t="e">
        <f>SUMIFS('[3]TUNZ Extracted TB'!$G:$G,'[3]TUNZ Extracted TB'!$A:$A,B421,'[3]TUNZ Extracted TB'!$C:$C,C421)</f>
        <v>#VALUE!</v>
      </c>
      <c r="I421" s="4" t="e">
        <f>SUMIFS('[4]TUNZ Extracted TB'!$G:$G,'[4]TUNZ Extracted TB'!$A:$A,B421,'[4]TUNZ Extracted TB'!$C:$C,C421)</f>
        <v>#VALUE!</v>
      </c>
      <c r="J421" s="4" t="e">
        <f>SUMIFS('[5]TUNZ Extracted TB'!$G:$G,'[5]TUNZ Extracted TB'!$A:$A,B421,'[5]TUNZ Extracted TB'!$C:$C,C421)</f>
        <v>#VALUE!</v>
      </c>
      <c r="K421" s="4" t="e">
        <f>SUMIFS('[6]TUNZ Extracted TB'!$G:$G,'[6]TUNZ Extracted TB'!$A:$A,B421,'[6]TUNZ Extracted TB'!$C:$C,C421)</f>
        <v>#VALUE!</v>
      </c>
      <c r="L421" s="4" t="e">
        <f>SUMIFS('[7]TUNZ Extracted TB'!$G:$G,'[7]TUNZ Extracted TB'!$A:$A,B421,'[7]TUNZ Extracted TB'!$C:$C,C421)</f>
        <v>#VALUE!</v>
      </c>
      <c r="M421" s="4" t="e">
        <f>SUMIFS('[8]TUNZ Extracted TB'!$G:$G,'[8]TUNZ Extracted TB'!$A:$A,B421,'[8]TUNZ Extracted TB'!$C:$C,C421)</f>
        <v>#VALUE!</v>
      </c>
      <c r="N421" s="4" t="e">
        <f>SUMIFS('[9]TUNZ Extracted TB'!$G:$G,'[9]TUNZ Extracted TB'!$A:$A,B421,'[9]TUNZ Extracted TB'!$C:$C,C421)</f>
        <v>#VALUE!</v>
      </c>
      <c r="O421" s="4" t="e">
        <f>SUMIFS('[10]TUNZ Extracted TB'!$G:$G,'[10]TUNZ Extracted TB'!$A:$A,B421,'[10]TUNZ Extracted TB'!$C:$C,C421)</f>
        <v>#VALUE!</v>
      </c>
      <c r="P421" s="4" t="e">
        <f>SUMIFS('[11]TUNZ Extracted TB'!$G:$G,'[11]TUNZ Extracted TB'!$A:$A,B421,'[11]TUNZ Extracted TB'!$C:$C,C421)</f>
        <v>#VALUE!</v>
      </c>
      <c r="Q421" s="4" t="e">
        <f>SUMIFS('[12]TUNZ Extracted TB'!$G:$G,'[12]TUNZ Extracted TB'!$A:$A,B421,'[12]TUNZ Extracted TB'!$C:$C,C421)</f>
        <v>#VALUE!</v>
      </c>
      <c r="R421" s="4" t="e">
        <f t="shared" si="7"/>
        <v>#VALUE!</v>
      </c>
    </row>
    <row r="422" spans="1:18" x14ac:dyDescent="0.25">
      <c r="A422" t="s">
        <v>71</v>
      </c>
      <c r="B422">
        <v>7457</v>
      </c>
      <c r="C422">
        <v>160</v>
      </c>
      <c r="D422" t="s">
        <v>26</v>
      </c>
      <c r="E422" t="s">
        <v>49</v>
      </c>
      <c r="F422" s="4" t="e">
        <f>SUMIFS('[1]TUNZ Extracted TB'!$G:$G,'[1]TUNZ Extracted TB'!$A:$A,B422,'[1]TUNZ Extracted TB'!$C:$C,C422)</f>
        <v>#VALUE!</v>
      </c>
      <c r="G422" s="4" t="e">
        <f>SUMIFS('[2]TUNZ Extracted TB'!$G:$G,'[2]TUNZ Extracted TB'!$A:$A,B422,'[2]TUNZ Extracted TB'!$C:$C,C422)</f>
        <v>#VALUE!</v>
      </c>
      <c r="H422" s="4" t="e">
        <f>SUMIFS('[3]TUNZ Extracted TB'!$G:$G,'[3]TUNZ Extracted TB'!$A:$A,B422,'[3]TUNZ Extracted TB'!$C:$C,C422)</f>
        <v>#VALUE!</v>
      </c>
      <c r="I422" s="4" t="e">
        <f>SUMIFS('[4]TUNZ Extracted TB'!$G:$G,'[4]TUNZ Extracted TB'!$A:$A,B422,'[4]TUNZ Extracted TB'!$C:$C,C422)</f>
        <v>#VALUE!</v>
      </c>
      <c r="J422" s="4" t="e">
        <f>SUMIFS('[5]TUNZ Extracted TB'!$G:$G,'[5]TUNZ Extracted TB'!$A:$A,B422,'[5]TUNZ Extracted TB'!$C:$C,C422)</f>
        <v>#VALUE!</v>
      </c>
      <c r="K422" s="4" t="e">
        <f>SUMIFS('[6]TUNZ Extracted TB'!$G:$G,'[6]TUNZ Extracted TB'!$A:$A,B422,'[6]TUNZ Extracted TB'!$C:$C,C422)</f>
        <v>#VALUE!</v>
      </c>
      <c r="L422" s="4" t="e">
        <f>SUMIFS('[7]TUNZ Extracted TB'!$G:$G,'[7]TUNZ Extracted TB'!$A:$A,B422,'[7]TUNZ Extracted TB'!$C:$C,C422)</f>
        <v>#VALUE!</v>
      </c>
      <c r="M422" s="4" t="e">
        <f>SUMIFS('[8]TUNZ Extracted TB'!$G:$G,'[8]TUNZ Extracted TB'!$A:$A,B422,'[8]TUNZ Extracted TB'!$C:$C,C422)</f>
        <v>#VALUE!</v>
      </c>
      <c r="N422" s="4" t="e">
        <f>SUMIFS('[9]TUNZ Extracted TB'!$G:$G,'[9]TUNZ Extracted TB'!$A:$A,B422,'[9]TUNZ Extracted TB'!$C:$C,C422)</f>
        <v>#VALUE!</v>
      </c>
      <c r="O422" s="4" t="e">
        <f>SUMIFS('[10]TUNZ Extracted TB'!$G:$G,'[10]TUNZ Extracted TB'!$A:$A,B422,'[10]TUNZ Extracted TB'!$C:$C,C422)</f>
        <v>#VALUE!</v>
      </c>
      <c r="P422" s="4" t="e">
        <f>SUMIFS('[11]TUNZ Extracted TB'!$G:$G,'[11]TUNZ Extracted TB'!$A:$A,B422,'[11]TUNZ Extracted TB'!$C:$C,C422)</f>
        <v>#VALUE!</v>
      </c>
      <c r="Q422" s="4" t="e">
        <f>SUMIFS('[12]TUNZ Extracted TB'!$G:$G,'[12]TUNZ Extracted TB'!$A:$A,B422,'[12]TUNZ Extracted TB'!$C:$C,C422)</f>
        <v>#VALUE!</v>
      </c>
      <c r="R422" s="4" t="e">
        <f t="shared" si="7"/>
        <v>#VALUE!</v>
      </c>
    </row>
    <row r="423" spans="1:18" x14ac:dyDescent="0.25">
      <c r="A423" t="s">
        <v>71</v>
      </c>
      <c r="B423">
        <v>7457</v>
      </c>
      <c r="C423">
        <v>190</v>
      </c>
      <c r="D423" t="s">
        <v>58</v>
      </c>
      <c r="E423" t="s">
        <v>64</v>
      </c>
      <c r="F423" s="4" t="e">
        <f>SUMIFS('[1]TUNZ Extracted TB'!$G:$G,'[1]TUNZ Extracted TB'!$A:$A,B423,'[1]TUNZ Extracted TB'!$C:$C,C423)</f>
        <v>#VALUE!</v>
      </c>
      <c r="G423" s="4" t="e">
        <f>SUMIFS('[2]TUNZ Extracted TB'!$G:$G,'[2]TUNZ Extracted TB'!$A:$A,B423,'[2]TUNZ Extracted TB'!$C:$C,C423)</f>
        <v>#VALUE!</v>
      </c>
      <c r="H423" s="4" t="e">
        <f>SUMIFS('[3]TUNZ Extracted TB'!$G:$G,'[3]TUNZ Extracted TB'!$A:$A,B423,'[3]TUNZ Extracted TB'!$C:$C,C423)</f>
        <v>#VALUE!</v>
      </c>
      <c r="I423" s="4" t="e">
        <f>SUMIFS('[4]TUNZ Extracted TB'!$G:$G,'[4]TUNZ Extracted TB'!$A:$A,B423,'[4]TUNZ Extracted TB'!$C:$C,C423)</f>
        <v>#VALUE!</v>
      </c>
      <c r="J423" s="4" t="e">
        <f>SUMIFS('[5]TUNZ Extracted TB'!$G:$G,'[5]TUNZ Extracted TB'!$A:$A,B423,'[5]TUNZ Extracted TB'!$C:$C,C423)</f>
        <v>#VALUE!</v>
      </c>
      <c r="K423" s="4" t="e">
        <f>SUMIFS('[6]TUNZ Extracted TB'!$G:$G,'[6]TUNZ Extracted TB'!$A:$A,B423,'[6]TUNZ Extracted TB'!$C:$C,C423)</f>
        <v>#VALUE!</v>
      </c>
      <c r="L423" s="4" t="e">
        <f>SUMIFS('[7]TUNZ Extracted TB'!$G:$G,'[7]TUNZ Extracted TB'!$A:$A,B423,'[7]TUNZ Extracted TB'!$C:$C,C423)</f>
        <v>#VALUE!</v>
      </c>
      <c r="M423" s="4" t="e">
        <f>SUMIFS('[8]TUNZ Extracted TB'!$G:$G,'[8]TUNZ Extracted TB'!$A:$A,B423,'[8]TUNZ Extracted TB'!$C:$C,C423)</f>
        <v>#VALUE!</v>
      </c>
      <c r="N423" s="4" t="e">
        <f>SUMIFS('[9]TUNZ Extracted TB'!$G:$G,'[9]TUNZ Extracted TB'!$A:$A,B423,'[9]TUNZ Extracted TB'!$C:$C,C423)</f>
        <v>#VALUE!</v>
      </c>
      <c r="O423" s="4" t="e">
        <f>SUMIFS('[10]TUNZ Extracted TB'!$G:$G,'[10]TUNZ Extracted TB'!$A:$A,B423,'[10]TUNZ Extracted TB'!$C:$C,C423)</f>
        <v>#VALUE!</v>
      </c>
      <c r="P423" s="4" t="e">
        <f>SUMIFS('[11]TUNZ Extracted TB'!$G:$G,'[11]TUNZ Extracted TB'!$A:$A,B423,'[11]TUNZ Extracted TB'!$C:$C,C423)</f>
        <v>#VALUE!</v>
      </c>
      <c r="Q423" s="4" t="e">
        <f>SUMIFS('[12]TUNZ Extracted TB'!$G:$G,'[12]TUNZ Extracted TB'!$A:$A,B423,'[12]TUNZ Extracted TB'!$C:$C,C423)</f>
        <v>#VALUE!</v>
      </c>
      <c r="R423" s="4" t="e">
        <f t="shared" si="7"/>
        <v>#VALUE!</v>
      </c>
    </row>
    <row r="424" spans="1:18" x14ac:dyDescent="0.25">
      <c r="A424" t="s">
        <v>71</v>
      </c>
      <c r="B424">
        <v>7457</v>
      </c>
      <c r="C424">
        <v>210</v>
      </c>
      <c r="D424" t="s">
        <v>14</v>
      </c>
      <c r="E424" t="s">
        <v>76</v>
      </c>
      <c r="F424" s="4" t="e">
        <f>SUMIFS('[1]TUNZ Extracted TB'!$G:$G,'[1]TUNZ Extracted TB'!$A:$A,B424,'[1]TUNZ Extracted TB'!$C:$C,C424)</f>
        <v>#VALUE!</v>
      </c>
      <c r="G424" s="4" t="e">
        <f>SUMIFS('[2]TUNZ Extracted TB'!$G:$G,'[2]TUNZ Extracted TB'!$A:$A,B424,'[2]TUNZ Extracted TB'!$C:$C,C424)</f>
        <v>#VALUE!</v>
      </c>
      <c r="H424" s="4" t="e">
        <f>SUMIFS('[3]TUNZ Extracted TB'!$G:$G,'[3]TUNZ Extracted TB'!$A:$A,B424,'[3]TUNZ Extracted TB'!$C:$C,C424)</f>
        <v>#VALUE!</v>
      </c>
      <c r="I424" s="4" t="e">
        <f>SUMIFS('[4]TUNZ Extracted TB'!$G:$G,'[4]TUNZ Extracted TB'!$A:$A,B424,'[4]TUNZ Extracted TB'!$C:$C,C424)</f>
        <v>#VALUE!</v>
      </c>
      <c r="J424" s="4" t="e">
        <f>SUMIFS('[5]TUNZ Extracted TB'!$G:$G,'[5]TUNZ Extracted TB'!$A:$A,B424,'[5]TUNZ Extracted TB'!$C:$C,C424)</f>
        <v>#VALUE!</v>
      </c>
      <c r="K424" s="4" t="e">
        <f>SUMIFS('[6]TUNZ Extracted TB'!$G:$G,'[6]TUNZ Extracted TB'!$A:$A,B424,'[6]TUNZ Extracted TB'!$C:$C,C424)</f>
        <v>#VALUE!</v>
      </c>
      <c r="L424" s="4" t="e">
        <f>SUMIFS('[7]TUNZ Extracted TB'!$G:$G,'[7]TUNZ Extracted TB'!$A:$A,B424,'[7]TUNZ Extracted TB'!$C:$C,C424)</f>
        <v>#VALUE!</v>
      </c>
      <c r="M424" s="4" t="e">
        <f>SUMIFS('[8]TUNZ Extracted TB'!$G:$G,'[8]TUNZ Extracted TB'!$A:$A,B424,'[8]TUNZ Extracted TB'!$C:$C,C424)</f>
        <v>#VALUE!</v>
      </c>
      <c r="N424" s="4" t="e">
        <f>SUMIFS('[9]TUNZ Extracted TB'!$G:$G,'[9]TUNZ Extracted TB'!$A:$A,B424,'[9]TUNZ Extracted TB'!$C:$C,C424)</f>
        <v>#VALUE!</v>
      </c>
      <c r="O424" s="4" t="e">
        <f>SUMIFS('[10]TUNZ Extracted TB'!$G:$G,'[10]TUNZ Extracted TB'!$A:$A,B424,'[10]TUNZ Extracted TB'!$C:$C,C424)</f>
        <v>#VALUE!</v>
      </c>
      <c r="P424" s="4" t="e">
        <f>SUMIFS('[11]TUNZ Extracted TB'!$G:$G,'[11]TUNZ Extracted TB'!$A:$A,B424,'[11]TUNZ Extracted TB'!$C:$C,C424)</f>
        <v>#VALUE!</v>
      </c>
      <c r="Q424" s="4" t="e">
        <f>SUMIFS('[12]TUNZ Extracted TB'!$G:$G,'[12]TUNZ Extracted TB'!$A:$A,B424,'[12]TUNZ Extracted TB'!$C:$C,C424)</f>
        <v>#VALUE!</v>
      </c>
      <c r="R424" s="4" t="e">
        <f t="shared" si="7"/>
        <v>#VALUE!</v>
      </c>
    </row>
    <row r="425" spans="1:18" x14ac:dyDescent="0.25">
      <c r="A425" t="s">
        <v>71</v>
      </c>
      <c r="B425">
        <v>7457</v>
      </c>
      <c r="C425">
        <v>220</v>
      </c>
      <c r="D425" t="s">
        <v>14</v>
      </c>
      <c r="E425" t="s">
        <v>76</v>
      </c>
      <c r="F425" s="4" t="e">
        <f>SUMIFS('[1]TUNZ Extracted TB'!$G:$G,'[1]TUNZ Extracted TB'!$A:$A,B425,'[1]TUNZ Extracted TB'!$C:$C,C425)</f>
        <v>#VALUE!</v>
      </c>
      <c r="G425" s="4" t="e">
        <f>SUMIFS('[2]TUNZ Extracted TB'!$G:$G,'[2]TUNZ Extracted TB'!$A:$A,B425,'[2]TUNZ Extracted TB'!$C:$C,C425)</f>
        <v>#VALUE!</v>
      </c>
      <c r="H425" s="4" t="e">
        <f>SUMIFS('[3]TUNZ Extracted TB'!$G:$G,'[3]TUNZ Extracted TB'!$A:$A,B425,'[3]TUNZ Extracted TB'!$C:$C,C425)</f>
        <v>#VALUE!</v>
      </c>
      <c r="I425" s="4" t="e">
        <f>SUMIFS('[4]TUNZ Extracted TB'!$G:$G,'[4]TUNZ Extracted TB'!$A:$A,B425,'[4]TUNZ Extracted TB'!$C:$C,C425)</f>
        <v>#VALUE!</v>
      </c>
      <c r="J425" s="4" t="e">
        <f>SUMIFS('[5]TUNZ Extracted TB'!$G:$G,'[5]TUNZ Extracted TB'!$A:$A,B425,'[5]TUNZ Extracted TB'!$C:$C,C425)</f>
        <v>#VALUE!</v>
      </c>
      <c r="K425" s="4" t="e">
        <f>SUMIFS('[6]TUNZ Extracted TB'!$G:$G,'[6]TUNZ Extracted TB'!$A:$A,B425,'[6]TUNZ Extracted TB'!$C:$C,C425)</f>
        <v>#VALUE!</v>
      </c>
      <c r="L425" s="4" t="e">
        <f>SUMIFS('[7]TUNZ Extracted TB'!$G:$G,'[7]TUNZ Extracted TB'!$A:$A,B425,'[7]TUNZ Extracted TB'!$C:$C,C425)</f>
        <v>#VALUE!</v>
      </c>
      <c r="M425" s="4" t="e">
        <f>SUMIFS('[8]TUNZ Extracted TB'!$G:$G,'[8]TUNZ Extracted TB'!$A:$A,B425,'[8]TUNZ Extracted TB'!$C:$C,C425)</f>
        <v>#VALUE!</v>
      </c>
      <c r="N425" s="4" t="e">
        <f>SUMIFS('[9]TUNZ Extracted TB'!$G:$G,'[9]TUNZ Extracted TB'!$A:$A,B425,'[9]TUNZ Extracted TB'!$C:$C,C425)</f>
        <v>#VALUE!</v>
      </c>
      <c r="O425" s="4" t="e">
        <f>SUMIFS('[10]TUNZ Extracted TB'!$G:$G,'[10]TUNZ Extracted TB'!$A:$A,B425,'[10]TUNZ Extracted TB'!$C:$C,C425)</f>
        <v>#VALUE!</v>
      </c>
      <c r="P425" s="4" t="e">
        <f>SUMIFS('[11]TUNZ Extracted TB'!$G:$G,'[11]TUNZ Extracted TB'!$A:$A,B425,'[11]TUNZ Extracted TB'!$C:$C,C425)</f>
        <v>#VALUE!</v>
      </c>
      <c r="Q425" s="4" t="e">
        <f>SUMIFS('[12]TUNZ Extracted TB'!$G:$G,'[12]TUNZ Extracted TB'!$A:$A,B425,'[12]TUNZ Extracted TB'!$C:$C,C425)</f>
        <v>#VALUE!</v>
      </c>
      <c r="R425" s="4" t="e">
        <f t="shared" si="7"/>
        <v>#VALUE!</v>
      </c>
    </row>
    <row r="426" spans="1:18" x14ac:dyDescent="0.25">
      <c r="A426" t="s">
        <v>71</v>
      </c>
      <c r="B426">
        <v>7457</v>
      </c>
      <c r="C426">
        <v>230</v>
      </c>
      <c r="D426" t="s">
        <v>18</v>
      </c>
      <c r="E426" t="s">
        <v>40</v>
      </c>
      <c r="F426" s="4" t="e">
        <f>SUMIFS('[1]TUNZ Extracted TB'!$G:$G,'[1]TUNZ Extracted TB'!$A:$A,B426,'[1]TUNZ Extracted TB'!$C:$C,C426)</f>
        <v>#VALUE!</v>
      </c>
      <c r="G426" s="4" t="e">
        <f>SUMIFS('[2]TUNZ Extracted TB'!$G:$G,'[2]TUNZ Extracted TB'!$A:$A,B426,'[2]TUNZ Extracted TB'!$C:$C,C426)</f>
        <v>#VALUE!</v>
      </c>
      <c r="H426" s="4" t="e">
        <f>SUMIFS('[3]TUNZ Extracted TB'!$G:$G,'[3]TUNZ Extracted TB'!$A:$A,B426,'[3]TUNZ Extracted TB'!$C:$C,C426)</f>
        <v>#VALUE!</v>
      </c>
      <c r="I426" s="4" t="e">
        <f>SUMIFS('[4]TUNZ Extracted TB'!$G:$G,'[4]TUNZ Extracted TB'!$A:$A,B426,'[4]TUNZ Extracted TB'!$C:$C,C426)</f>
        <v>#VALUE!</v>
      </c>
      <c r="J426" s="4" t="e">
        <f>SUMIFS('[5]TUNZ Extracted TB'!$G:$G,'[5]TUNZ Extracted TB'!$A:$A,B426,'[5]TUNZ Extracted TB'!$C:$C,C426)</f>
        <v>#VALUE!</v>
      </c>
      <c r="K426" s="4" t="e">
        <f>SUMIFS('[6]TUNZ Extracted TB'!$G:$G,'[6]TUNZ Extracted TB'!$A:$A,B426,'[6]TUNZ Extracted TB'!$C:$C,C426)</f>
        <v>#VALUE!</v>
      </c>
      <c r="L426" s="4" t="e">
        <f>SUMIFS('[7]TUNZ Extracted TB'!$G:$G,'[7]TUNZ Extracted TB'!$A:$A,B426,'[7]TUNZ Extracted TB'!$C:$C,C426)</f>
        <v>#VALUE!</v>
      </c>
      <c r="M426" s="4" t="e">
        <f>SUMIFS('[8]TUNZ Extracted TB'!$G:$G,'[8]TUNZ Extracted TB'!$A:$A,B426,'[8]TUNZ Extracted TB'!$C:$C,C426)</f>
        <v>#VALUE!</v>
      </c>
      <c r="N426" s="4" t="e">
        <f>SUMIFS('[9]TUNZ Extracted TB'!$G:$G,'[9]TUNZ Extracted TB'!$A:$A,B426,'[9]TUNZ Extracted TB'!$C:$C,C426)</f>
        <v>#VALUE!</v>
      </c>
      <c r="O426" s="4" t="e">
        <f>SUMIFS('[10]TUNZ Extracted TB'!$G:$G,'[10]TUNZ Extracted TB'!$A:$A,B426,'[10]TUNZ Extracted TB'!$C:$C,C426)</f>
        <v>#VALUE!</v>
      </c>
      <c r="P426" s="4" t="e">
        <f>SUMIFS('[11]TUNZ Extracted TB'!$G:$G,'[11]TUNZ Extracted TB'!$A:$A,B426,'[11]TUNZ Extracted TB'!$C:$C,C426)</f>
        <v>#VALUE!</v>
      </c>
      <c r="Q426" s="4" t="e">
        <f>SUMIFS('[12]TUNZ Extracted TB'!$G:$G,'[12]TUNZ Extracted TB'!$A:$A,B426,'[12]TUNZ Extracted TB'!$C:$C,C426)</f>
        <v>#VALUE!</v>
      </c>
      <c r="R426" s="4" t="e">
        <f t="shared" si="7"/>
        <v>#VALUE!</v>
      </c>
    </row>
    <row r="427" spans="1:18" x14ac:dyDescent="0.25">
      <c r="A427" t="s">
        <v>71</v>
      </c>
      <c r="B427">
        <v>7457</v>
      </c>
      <c r="C427">
        <v>240</v>
      </c>
      <c r="D427" t="s">
        <v>20</v>
      </c>
      <c r="E427" t="s">
        <v>41</v>
      </c>
      <c r="F427" s="4" t="e">
        <f>SUMIFS('[1]TUNZ Extracted TB'!$G:$G,'[1]TUNZ Extracted TB'!$A:$A,B427,'[1]TUNZ Extracted TB'!$C:$C,C427)</f>
        <v>#VALUE!</v>
      </c>
      <c r="G427" s="4" t="e">
        <f>SUMIFS('[2]TUNZ Extracted TB'!$G:$G,'[2]TUNZ Extracted TB'!$A:$A,B427,'[2]TUNZ Extracted TB'!$C:$C,C427)</f>
        <v>#VALUE!</v>
      </c>
      <c r="H427" s="4" t="e">
        <f>SUMIFS('[3]TUNZ Extracted TB'!$G:$G,'[3]TUNZ Extracted TB'!$A:$A,B427,'[3]TUNZ Extracted TB'!$C:$C,C427)</f>
        <v>#VALUE!</v>
      </c>
      <c r="I427" s="4" t="e">
        <f>SUMIFS('[4]TUNZ Extracted TB'!$G:$G,'[4]TUNZ Extracted TB'!$A:$A,B427,'[4]TUNZ Extracted TB'!$C:$C,C427)</f>
        <v>#VALUE!</v>
      </c>
      <c r="J427" s="4" t="e">
        <f>SUMIFS('[5]TUNZ Extracted TB'!$G:$G,'[5]TUNZ Extracted TB'!$A:$A,B427,'[5]TUNZ Extracted TB'!$C:$C,C427)</f>
        <v>#VALUE!</v>
      </c>
      <c r="K427" s="4" t="e">
        <f>SUMIFS('[6]TUNZ Extracted TB'!$G:$G,'[6]TUNZ Extracted TB'!$A:$A,B427,'[6]TUNZ Extracted TB'!$C:$C,C427)</f>
        <v>#VALUE!</v>
      </c>
      <c r="L427" s="4" t="e">
        <f>SUMIFS('[7]TUNZ Extracted TB'!$G:$G,'[7]TUNZ Extracted TB'!$A:$A,B427,'[7]TUNZ Extracted TB'!$C:$C,C427)</f>
        <v>#VALUE!</v>
      </c>
      <c r="M427" s="4" t="e">
        <f>SUMIFS('[8]TUNZ Extracted TB'!$G:$G,'[8]TUNZ Extracted TB'!$A:$A,B427,'[8]TUNZ Extracted TB'!$C:$C,C427)</f>
        <v>#VALUE!</v>
      </c>
      <c r="N427" s="4" t="e">
        <f>SUMIFS('[9]TUNZ Extracted TB'!$G:$G,'[9]TUNZ Extracted TB'!$A:$A,B427,'[9]TUNZ Extracted TB'!$C:$C,C427)</f>
        <v>#VALUE!</v>
      </c>
      <c r="O427" s="4" t="e">
        <f>SUMIFS('[10]TUNZ Extracted TB'!$G:$G,'[10]TUNZ Extracted TB'!$A:$A,B427,'[10]TUNZ Extracted TB'!$C:$C,C427)</f>
        <v>#VALUE!</v>
      </c>
      <c r="P427" s="4" t="e">
        <f>SUMIFS('[11]TUNZ Extracted TB'!$G:$G,'[11]TUNZ Extracted TB'!$A:$A,B427,'[11]TUNZ Extracted TB'!$C:$C,C427)</f>
        <v>#VALUE!</v>
      </c>
      <c r="Q427" s="4" t="e">
        <f>SUMIFS('[12]TUNZ Extracted TB'!$G:$G,'[12]TUNZ Extracted TB'!$A:$A,B427,'[12]TUNZ Extracted TB'!$C:$C,C427)</f>
        <v>#VALUE!</v>
      </c>
      <c r="R427" s="4" t="e">
        <f t="shared" si="7"/>
        <v>#VALUE!</v>
      </c>
    </row>
    <row r="428" spans="1:18" x14ac:dyDescent="0.25">
      <c r="A428" t="s">
        <v>71</v>
      </c>
      <c r="B428">
        <v>7457</v>
      </c>
      <c r="C428">
        <v>260</v>
      </c>
      <c r="D428" t="s">
        <v>26</v>
      </c>
      <c r="E428" t="s">
        <v>49</v>
      </c>
      <c r="F428" s="4" t="e">
        <f>SUMIFS('[1]TUNZ Extracted TB'!$G:$G,'[1]TUNZ Extracted TB'!$A:$A,B428,'[1]TUNZ Extracted TB'!$C:$C,C428)</f>
        <v>#VALUE!</v>
      </c>
      <c r="G428" s="4" t="e">
        <f>SUMIFS('[2]TUNZ Extracted TB'!$G:$G,'[2]TUNZ Extracted TB'!$A:$A,B428,'[2]TUNZ Extracted TB'!$C:$C,C428)</f>
        <v>#VALUE!</v>
      </c>
      <c r="H428" s="4" t="e">
        <f>SUMIFS('[3]TUNZ Extracted TB'!$G:$G,'[3]TUNZ Extracted TB'!$A:$A,B428,'[3]TUNZ Extracted TB'!$C:$C,C428)</f>
        <v>#VALUE!</v>
      </c>
      <c r="I428" s="4" t="e">
        <f>SUMIFS('[4]TUNZ Extracted TB'!$G:$G,'[4]TUNZ Extracted TB'!$A:$A,B428,'[4]TUNZ Extracted TB'!$C:$C,C428)</f>
        <v>#VALUE!</v>
      </c>
      <c r="J428" s="4" t="e">
        <f>SUMIFS('[5]TUNZ Extracted TB'!$G:$G,'[5]TUNZ Extracted TB'!$A:$A,B428,'[5]TUNZ Extracted TB'!$C:$C,C428)</f>
        <v>#VALUE!</v>
      </c>
      <c r="K428" s="4" t="e">
        <f>SUMIFS('[6]TUNZ Extracted TB'!$G:$G,'[6]TUNZ Extracted TB'!$A:$A,B428,'[6]TUNZ Extracted TB'!$C:$C,C428)</f>
        <v>#VALUE!</v>
      </c>
      <c r="L428" s="4" t="e">
        <f>SUMIFS('[7]TUNZ Extracted TB'!$G:$G,'[7]TUNZ Extracted TB'!$A:$A,B428,'[7]TUNZ Extracted TB'!$C:$C,C428)</f>
        <v>#VALUE!</v>
      </c>
      <c r="M428" s="4" t="e">
        <f>SUMIFS('[8]TUNZ Extracted TB'!$G:$G,'[8]TUNZ Extracted TB'!$A:$A,B428,'[8]TUNZ Extracted TB'!$C:$C,C428)</f>
        <v>#VALUE!</v>
      </c>
      <c r="N428" s="4" t="e">
        <f>SUMIFS('[9]TUNZ Extracted TB'!$G:$G,'[9]TUNZ Extracted TB'!$A:$A,B428,'[9]TUNZ Extracted TB'!$C:$C,C428)</f>
        <v>#VALUE!</v>
      </c>
      <c r="O428" s="4" t="e">
        <f>SUMIFS('[10]TUNZ Extracted TB'!$G:$G,'[10]TUNZ Extracted TB'!$A:$A,B428,'[10]TUNZ Extracted TB'!$C:$C,C428)</f>
        <v>#VALUE!</v>
      </c>
      <c r="P428" s="4" t="e">
        <f>SUMIFS('[11]TUNZ Extracted TB'!$G:$G,'[11]TUNZ Extracted TB'!$A:$A,B428,'[11]TUNZ Extracted TB'!$C:$C,C428)</f>
        <v>#VALUE!</v>
      </c>
      <c r="Q428" s="4" t="e">
        <f>SUMIFS('[12]TUNZ Extracted TB'!$G:$G,'[12]TUNZ Extracted TB'!$A:$A,B428,'[12]TUNZ Extracted TB'!$C:$C,C428)</f>
        <v>#VALUE!</v>
      </c>
      <c r="R428" s="4" t="e">
        <f t="shared" si="7"/>
        <v>#VALUE!</v>
      </c>
    </row>
    <row r="429" spans="1:18" x14ac:dyDescent="0.25">
      <c r="A429" t="s">
        <v>71</v>
      </c>
      <c r="B429">
        <v>7457</v>
      </c>
      <c r="C429">
        <v>330</v>
      </c>
      <c r="D429" t="s">
        <v>18</v>
      </c>
      <c r="E429" t="s">
        <v>40</v>
      </c>
      <c r="F429" s="4" t="e">
        <f>SUMIFS('[1]TUNZ Extracted TB'!$G:$G,'[1]TUNZ Extracted TB'!$A:$A,B429,'[1]TUNZ Extracted TB'!$C:$C,C429)</f>
        <v>#VALUE!</v>
      </c>
      <c r="G429" s="4" t="e">
        <f>SUMIFS('[2]TUNZ Extracted TB'!$G:$G,'[2]TUNZ Extracted TB'!$A:$A,B429,'[2]TUNZ Extracted TB'!$C:$C,C429)</f>
        <v>#VALUE!</v>
      </c>
      <c r="H429" s="4" t="e">
        <f>SUMIFS('[3]TUNZ Extracted TB'!$G:$G,'[3]TUNZ Extracted TB'!$A:$A,B429,'[3]TUNZ Extracted TB'!$C:$C,C429)</f>
        <v>#VALUE!</v>
      </c>
      <c r="I429" s="4" t="e">
        <f>SUMIFS('[4]TUNZ Extracted TB'!$G:$G,'[4]TUNZ Extracted TB'!$A:$A,B429,'[4]TUNZ Extracted TB'!$C:$C,C429)</f>
        <v>#VALUE!</v>
      </c>
      <c r="J429" s="4" t="e">
        <f>SUMIFS('[5]TUNZ Extracted TB'!$G:$G,'[5]TUNZ Extracted TB'!$A:$A,B429,'[5]TUNZ Extracted TB'!$C:$C,C429)</f>
        <v>#VALUE!</v>
      </c>
      <c r="K429" s="4" t="e">
        <f>SUMIFS('[6]TUNZ Extracted TB'!$G:$G,'[6]TUNZ Extracted TB'!$A:$A,B429,'[6]TUNZ Extracted TB'!$C:$C,C429)</f>
        <v>#VALUE!</v>
      </c>
      <c r="L429" s="4" t="e">
        <f>SUMIFS('[7]TUNZ Extracted TB'!$G:$G,'[7]TUNZ Extracted TB'!$A:$A,B429,'[7]TUNZ Extracted TB'!$C:$C,C429)</f>
        <v>#VALUE!</v>
      </c>
      <c r="M429" s="4" t="e">
        <f>SUMIFS('[8]TUNZ Extracted TB'!$G:$G,'[8]TUNZ Extracted TB'!$A:$A,B429,'[8]TUNZ Extracted TB'!$C:$C,C429)</f>
        <v>#VALUE!</v>
      </c>
      <c r="N429" s="4" t="e">
        <f>SUMIFS('[9]TUNZ Extracted TB'!$G:$G,'[9]TUNZ Extracted TB'!$A:$A,B429,'[9]TUNZ Extracted TB'!$C:$C,C429)</f>
        <v>#VALUE!</v>
      </c>
      <c r="O429" s="4" t="e">
        <f>SUMIFS('[10]TUNZ Extracted TB'!$G:$G,'[10]TUNZ Extracted TB'!$A:$A,B429,'[10]TUNZ Extracted TB'!$C:$C,C429)</f>
        <v>#VALUE!</v>
      </c>
      <c r="P429" s="4" t="e">
        <f>SUMIFS('[11]TUNZ Extracted TB'!$G:$G,'[11]TUNZ Extracted TB'!$A:$A,B429,'[11]TUNZ Extracted TB'!$C:$C,C429)</f>
        <v>#VALUE!</v>
      </c>
      <c r="Q429" s="4" t="e">
        <f>SUMIFS('[12]TUNZ Extracted TB'!$G:$G,'[12]TUNZ Extracted TB'!$A:$A,B429,'[12]TUNZ Extracted TB'!$C:$C,C429)</f>
        <v>#VALUE!</v>
      </c>
      <c r="R429" s="4" t="e">
        <f t="shared" si="7"/>
        <v>#VALUE!</v>
      </c>
    </row>
    <row r="430" spans="1:18" x14ac:dyDescent="0.25">
      <c r="A430" t="s">
        <v>71</v>
      </c>
      <c r="B430">
        <v>7457</v>
      </c>
      <c r="C430">
        <v>340</v>
      </c>
      <c r="D430" t="s">
        <v>20</v>
      </c>
      <c r="E430" t="s">
        <v>41</v>
      </c>
      <c r="F430" s="4" t="e">
        <f>SUMIFS('[1]TUNZ Extracted TB'!$G:$G,'[1]TUNZ Extracted TB'!$A:$A,B430,'[1]TUNZ Extracted TB'!$C:$C,C430)</f>
        <v>#VALUE!</v>
      </c>
      <c r="G430" s="4" t="e">
        <f>SUMIFS('[2]TUNZ Extracted TB'!$G:$G,'[2]TUNZ Extracted TB'!$A:$A,B430,'[2]TUNZ Extracted TB'!$C:$C,C430)</f>
        <v>#VALUE!</v>
      </c>
      <c r="H430" s="4" t="e">
        <f>SUMIFS('[3]TUNZ Extracted TB'!$G:$G,'[3]TUNZ Extracted TB'!$A:$A,B430,'[3]TUNZ Extracted TB'!$C:$C,C430)</f>
        <v>#VALUE!</v>
      </c>
      <c r="I430" s="4" t="e">
        <f>SUMIFS('[4]TUNZ Extracted TB'!$G:$G,'[4]TUNZ Extracted TB'!$A:$A,B430,'[4]TUNZ Extracted TB'!$C:$C,C430)</f>
        <v>#VALUE!</v>
      </c>
      <c r="J430" s="4" t="e">
        <f>SUMIFS('[5]TUNZ Extracted TB'!$G:$G,'[5]TUNZ Extracted TB'!$A:$A,B430,'[5]TUNZ Extracted TB'!$C:$C,C430)</f>
        <v>#VALUE!</v>
      </c>
      <c r="K430" s="4" t="e">
        <f>SUMIFS('[6]TUNZ Extracted TB'!$G:$G,'[6]TUNZ Extracted TB'!$A:$A,B430,'[6]TUNZ Extracted TB'!$C:$C,C430)</f>
        <v>#VALUE!</v>
      </c>
      <c r="L430" s="4" t="e">
        <f>SUMIFS('[7]TUNZ Extracted TB'!$G:$G,'[7]TUNZ Extracted TB'!$A:$A,B430,'[7]TUNZ Extracted TB'!$C:$C,C430)</f>
        <v>#VALUE!</v>
      </c>
      <c r="M430" s="4" t="e">
        <f>SUMIFS('[8]TUNZ Extracted TB'!$G:$G,'[8]TUNZ Extracted TB'!$A:$A,B430,'[8]TUNZ Extracted TB'!$C:$C,C430)</f>
        <v>#VALUE!</v>
      </c>
      <c r="N430" s="4" t="e">
        <f>SUMIFS('[9]TUNZ Extracted TB'!$G:$G,'[9]TUNZ Extracted TB'!$A:$A,B430,'[9]TUNZ Extracted TB'!$C:$C,C430)</f>
        <v>#VALUE!</v>
      </c>
      <c r="O430" s="4" t="e">
        <f>SUMIFS('[10]TUNZ Extracted TB'!$G:$G,'[10]TUNZ Extracted TB'!$A:$A,B430,'[10]TUNZ Extracted TB'!$C:$C,C430)</f>
        <v>#VALUE!</v>
      </c>
      <c r="P430" s="4" t="e">
        <f>SUMIFS('[11]TUNZ Extracted TB'!$G:$G,'[11]TUNZ Extracted TB'!$A:$A,B430,'[11]TUNZ Extracted TB'!$C:$C,C430)</f>
        <v>#VALUE!</v>
      </c>
      <c r="Q430" s="4" t="e">
        <f>SUMIFS('[12]TUNZ Extracted TB'!$G:$G,'[12]TUNZ Extracted TB'!$A:$A,B430,'[12]TUNZ Extracted TB'!$C:$C,C430)</f>
        <v>#VALUE!</v>
      </c>
      <c r="R430" s="4" t="e">
        <f t="shared" si="7"/>
        <v>#VALUE!</v>
      </c>
    </row>
    <row r="431" spans="1:18" x14ac:dyDescent="0.25">
      <c r="A431" t="s">
        <v>71</v>
      </c>
      <c r="B431">
        <v>7457</v>
      </c>
      <c r="C431">
        <v>430</v>
      </c>
      <c r="D431" t="s">
        <v>18</v>
      </c>
      <c r="E431" t="s">
        <v>40</v>
      </c>
      <c r="F431" s="4" t="e">
        <f>SUMIFS('[1]TUNZ Extracted TB'!$G:$G,'[1]TUNZ Extracted TB'!$A:$A,B431,'[1]TUNZ Extracted TB'!$C:$C,C431)</f>
        <v>#VALUE!</v>
      </c>
      <c r="G431" s="4" t="e">
        <f>SUMIFS('[2]TUNZ Extracted TB'!$G:$G,'[2]TUNZ Extracted TB'!$A:$A,B431,'[2]TUNZ Extracted TB'!$C:$C,C431)</f>
        <v>#VALUE!</v>
      </c>
      <c r="H431" s="4" t="e">
        <f>SUMIFS('[3]TUNZ Extracted TB'!$G:$G,'[3]TUNZ Extracted TB'!$A:$A,B431,'[3]TUNZ Extracted TB'!$C:$C,C431)</f>
        <v>#VALUE!</v>
      </c>
      <c r="I431" s="4" t="e">
        <f>SUMIFS('[4]TUNZ Extracted TB'!$G:$G,'[4]TUNZ Extracted TB'!$A:$A,B431,'[4]TUNZ Extracted TB'!$C:$C,C431)</f>
        <v>#VALUE!</v>
      </c>
      <c r="J431" s="4" t="e">
        <f>SUMIFS('[5]TUNZ Extracted TB'!$G:$G,'[5]TUNZ Extracted TB'!$A:$A,B431,'[5]TUNZ Extracted TB'!$C:$C,C431)</f>
        <v>#VALUE!</v>
      </c>
      <c r="K431" s="4" t="e">
        <f>SUMIFS('[6]TUNZ Extracted TB'!$G:$G,'[6]TUNZ Extracted TB'!$A:$A,B431,'[6]TUNZ Extracted TB'!$C:$C,C431)</f>
        <v>#VALUE!</v>
      </c>
      <c r="L431" s="4" t="e">
        <f>SUMIFS('[7]TUNZ Extracted TB'!$G:$G,'[7]TUNZ Extracted TB'!$A:$A,B431,'[7]TUNZ Extracted TB'!$C:$C,C431)</f>
        <v>#VALUE!</v>
      </c>
      <c r="M431" s="4" t="e">
        <f>SUMIFS('[8]TUNZ Extracted TB'!$G:$G,'[8]TUNZ Extracted TB'!$A:$A,B431,'[8]TUNZ Extracted TB'!$C:$C,C431)</f>
        <v>#VALUE!</v>
      </c>
      <c r="N431" s="4" t="e">
        <f>SUMIFS('[9]TUNZ Extracted TB'!$G:$G,'[9]TUNZ Extracted TB'!$A:$A,B431,'[9]TUNZ Extracted TB'!$C:$C,C431)</f>
        <v>#VALUE!</v>
      </c>
      <c r="O431" s="4" t="e">
        <f>SUMIFS('[10]TUNZ Extracted TB'!$G:$G,'[10]TUNZ Extracted TB'!$A:$A,B431,'[10]TUNZ Extracted TB'!$C:$C,C431)</f>
        <v>#VALUE!</v>
      </c>
      <c r="P431" s="4" t="e">
        <f>SUMIFS('[11]TUNZ Extracted TB'!$G:$G,'[11]TUNZ Extracted TB'!$A:$A,B431,'[11]TUNZ Extracted TB'!$C:$C,C431)</f>
        <v>#VALUE!</v>
      </c>
      <c r="Q431" s="4" t="e">
        <f>SUMIFS('[12]TUNZ Extracted TB'!$G:$G,'[12]TUNZ Extracted TB'!$A:$A,B431,'[12]TUNZ Extracted TB'!$C:$C,C431)</f>
        <v>#VALUE!</v>
      </c>
      <c r="R431" s="4" t="e">
        <f t="shared" si="7"/>
        <v>#VALUE!</v>
      </c>
    </row>
    <row r="432" spans="1:18" x14ac:dyDescent="0.25">
      <c r="A432" t="s">
        <v>71</v>
      </c>
      <c r="B432">
        <v>7457</v>
      </c>
      <c r="C432">
        <v>440</v>
      </c>
      <c r="D432" t="s">
        <v>20</v>
      </c>
      <c r="E432" t="s">
        <v>41</v>
      </c>
      <c r="F432" s="4" t="e">
        <f>SUMIFS('[1]TUNZ Extracted TB'!$G:$G,'[1]TUNZ Extracted TB'!$A:$A,B432,'[1]TUNZ Extracted TB'!$C:$C,C432)</f>
        <v>#VALUE!</v>
      </c>
      <c r="G432" s="4" t="e">
        <f>SUMIFS('[2]TUNZ Extracted TB'!$G:$G,'[2]TUNZ Extracted TB'!$A:$A,B432,'[2]TUNZ Extracted TB'!$C:$C,C432)</f>
        <v>#VALUE!</v>
      </c>
      <c r="H432" s="4" t="e">
        <f>SUMIFS('[3]TUNZ Extracted TB'!$G:$G,'[3]TUNZ Extracted TB'!$A:$A,B432,'[3]TUNZ Extracted TB'!$C:$C,C432)</f>
        <v>#VALUE!</v>
      </c>
      <c r="I432" s="4" t="e">
        <f>SUMIFS('[4]TUNZ Extracted TB'!$G:$G,'[4]TUNZ Extracted TB'!$A:$A,B432,'[4]TUNZ Extracted TB'!$C:$C,C432)</f>
        <v>#VALUE!</v>
      </c>
      <c r="J432" s="4" t="e">
        <f>SUMIFS('[5]TUNZ Extracted TB'!$G:$G,'[5]TUNZ Extracted TB'!$A:$A,B432,'[5]TUNZ Extracted TB'!$C:$C,C432)</f>
        <v>#VALUE!</v>
      </c>
      <c r="K432" s="4" t="e">
        <f>SUMIFS('[6]TUNZ Extracted TB'!$G:$G,'[6]TUNZ Extracted TB'!$A:$A,B432,'[6]TUNZ Extracted TB'!$C:$C,C432)</f>
        <v>#VALUE!</v>
      </c>
      <c r="L432" s="4" t="e">
        <f>SUMIFS('[7]TUNZ Extracted TB'!$G:$G,'[7]TUNZ Extracted TB'!$A:$A,B432,'[7]TUNZ Extracted TB'!$C:$C,C432)</f>
        <v>#VALUE!</v>
      </c>
      <c r="M432" s="4" t="e">
        <f>SUMIFS('[8]TUNZ Extracted TB'!$G:$G,'[8]TUNZ Extracted TB'!$A:$A,B432,'[8]TUNZ Extracted TB'!$C:$C,C432)</f>
        <v>#VALUE!</v>
      </c>
      <c r="N432" s="4" t="e">
        <f>SUMIFS('[9]TUNZ Extracted TB'!$G:$G,'[9]TUNZ Extracted TB'!$A:$A,B432,'[9]TUNZ Extracted TB'!$C:$C,C432)</f>
        <v>#VALUE!</v>
      </c>
      <c r="O432" s="4" t="e">
        <f>SUMIFS('[10]TUNZ Extracted TB'!$G:$G,'[10]TUNZ Extracted TB'!$A:$A,B432,'[10]TUNZ Extracted TB'!$C:$C,C432)</f>
        <v>#VALUE!</v>
      </c>
      <c r="P432" s="4" t="e">
        <f>SUMIFS('[11]TUNZ Extracted TB'!$G:$G,'[11]TUNZ Extracted TB'!$A:$A,B432,'[11]TUNZ Extracted TB'!$C:$C,C432)</f>
        <v>#VALUE!</v>
      </c>
      <c r="Q432" s="4" t="e">
        <f>SUMIFS('[12]TUNZ Extracted TB'!$G:$G,'[12]TUNZ Extracted TB'!$A:$A,B432,'[12]TUNZ Extracted TB'!$C:$C,C432)</f>
        <v>#VALUE!</v>
      </c>
      <c r="R432" s="4" t="e">
        <f t="shared" si="7"/>
        <v>#VALUE!</v>
      </c>
    </row>
    <row r="433" spans="1:18" x14ac:dyDescent="0.25">
      <c r="A433" t="s">
        <v>71</v>
      </c>
      <c r="B433">
        <v>7457</v>
      </c>
      <c r="C433">
        <v>935</v>
      </c>
      <c r="D433" t="s">
        <v>30</v>
      </c>
      <c r="E433" t="s">
        <v>43</v>
      </c>
      <c r="F433" s="4" t="e">
        <f>SUMIFS('[1]TUNZ Extracted TB'!$G:$G,'[1]TUNZ Extracted TB'!$A:$A,B433,'[1]TUNZ Extracted TB'!$C:$C,C433)</f>
        <v>#VALUE!</v>
      </c>
      <c r="G433" s="4" t="e">
        <f>SUMIFS('[2]TUNZ Extracted TB'!$G:$G,'[2]TUNZ Extracted TB'!$A:$A,B433,'[2]TUNZ Extracted TB'!$C:$C,C433)</f>
        <v>#VALUE!</v>
      </c>
      <c r="H433" s="4" t="e">
        <f>SUMIFS('[3]TUNZ Extracted TB'!$G:$G,'[3]TUNZ Extracted TB'!$A:$A,B433,'[3]TUNZ Extracted TB'!$C:$C,C433)</f>
        <v>#VALUE!</v>
      </c>
      <c r="I433" s="4" t="e">
        <f>SUMIFS('[4]TUNZ Extracted TB'!$G:$G,'[4]TUNZ Extracted TB'!$A:$A,B433,'[4]TUNZ Extracted TB'!$C:$C,C433)</f>
        <v>#VALUE!</v>
      </c>
      <c r="J433" s="4" t="e">
        <f>SUMIFS('[5]TUNZ Extracted TB'!$G:$G,'[5]TUNZ Extracted TB'!$A:$A,B433,'[5]TUNZ Extracted TB'!$C:$C,C433)</f>
        <v>#VALUE!</v>
      </c>
      <c r="K433" s="4" t="e">
        <f>SUMIFS('[6]TUNZ Extracted TB'!$G:$G,'[6]TUNZ Extracted TB'!$A:$A,B433,'[6]TUNZ Extracted TB'!$C:$C,C433)</f>
        <v>#VALUE!</v>
      </c>
      <c r="L433" s="4" t="e">
        <f>SUMIFS('[7]TUNZ Extracted TB'!$G:$G,'[7]TUNZ Extracted TB'!$A:$A,B433,'[7]TUNZ Extracted TB'!$C:$C,C433)</f>
        <v>#VALUE!</v>
      </c>
      <c r="M433" s="4" t="e">
        <f>SUMIFS('[8]TUNZ Extracted TB'!$G:$G,'[8]TUNZ Extracted TB'!$A:$A,B433,'[8]TUNZ Extracted TB'!$C:$C,C433)</f>
        <v>#VALUE!</v>
      </c>
      <c r="N433" s="4" t="e">
        <f>SUMIFS('[9]TUNZ Extracted TB'!$G:$G,'[9]TUNZ Extracted TB'!$A:$A,B433,'[9]TUNZ Extracted TB'!$C:$C,C433)</f>
        <v>#VALUE!</v>
      </c>
      <c r="O433" s="4" t="e">
        <f>SUMIFS('[10]TUNZ Extracted TB'!$G:$G,'[10]TUNZ Extracted TB'!$A:$A,B433,'[10]TUNZ Extracted TB'!$C:$C,C433)</f>
        <v>#VALUE!</v>
      </c>
      <c r="P433" s="4" t="e">
        <f>SUMIFS('[11]TUNZ Extracted TB'!$G:$G,'[11]TUNZ Extracted TB'!$A:$A,B433,'[11]TUNZ Extracted TB'!$C:$C,C433)</f>
        <v>#VALUE!</v>
      </c>
      <c r="Q433" s="4" t="e">
        <f>SUMIFS('[12]TUNZ Extracted TB'!$G:$G,'[12]TUNZ Extracted TB'!$A:$A,B433,'[12]TUNZ Extracted TB'!$C:$C,C433)</f>
        <v>#VALUE!</v>
      </c>
      <c r="R433" s="4" t="e">
        <f t="shared" si="7"/>
        <v>#VALUE!</v>
      </c>
    </row>
    <row r="434" spans="1:18" x14ac:dyDescent="0.25">
      <c r="A434" t="s">
        <v>71</v>
      </c>
      <c r="B434">
        <v>7457</v>
      </c>
      <c r="C434">
        <v>936</v>
      </c>
      <c r="D434" t="s">
        <v>30</v>
      </c>
      <c r="E434" t="s">
        <v>43</v>
      </c>
      <c r="F434" s="4" t="e">
        <f>SUMIFS('[1]TUNZ Extracted TB'!$G:$G,'[1]TUNZ Extracted TB'!$A:$A,B434,'[1]TUNZ Extracted TB'!$C:$C,C434)</f>
        <v>#VALUE!</v>
      </c>
      <c r="G434" s="4" t="e">
        <f>SUMIFS('[2]TUNZ Extracted TB'!$G:$G,'[2]TUNZ Extracted TB'!$A:$A,B434,'[2]TUNZ Extracted TB'!$C:$C,C434)</f>
        <v>#VALUE!</v>
      </c>
      <c r="H434" s="4" t="e">
        <f>SUMIFS('[3]TUNZ Extracted TB'!$G:$G,'[3]TUNZ Extracted TB'!$A:$A,B434,'[3]TUNZ Extracted TB'!$C:$C,C434)</f>
        <v>#VALUE!</v>
      </c>
      <c r="I434" s="4" t="e">
        <f>SUMIFS('[4]TUNZ Extracted TB'!$G:$G,'[4]TUNZ Extracted TB'!$A:$A,B434,'[4]TUNZ Extracted TB'!$C:$C,C434)</f>
        <v>#VALUE!</v>
      </c>
      <c r="J434" s="4" t="e">
        <f>SUMIFS('[5]TUNZ Extracted TB'!$G:$G,'[5]TUNZ Extracted TB'!$A:$A,B434,'[5]TUNZ Extracted TB'!$C:$C,C434)</f>
        <v>#VALUE!</v>
      </c>
      <c r="K434" s="4" t="e">
        <f>SUMIFS('[6]TUNZ Extracted TB'!$G:$G,'[6]TUNZ Extracted TB'!$A:$A,B434,'[6]TUNZ Extracted TB'!$C:$C,C434)</f>
        <v>#VALUE!</v>
      </c>
      <c r="L434" s="4" t="e">
        <f>SUMIFS('[7]TUNZ Extracted TB'!$G:$G,'[7]TUNZ Extracted TB'!$A:$A,B434,'[7]TUNZ Extracted TB'!$C:$C,C434)</f>
        <v>#VALUE!</v>
      </c>
      <c r="M434" s="4" t="e">
        <f>SUMIFS('[8]TUNZ Extracted TB'!$G:$G,'[8]TUNZ Extracted TB'!$A:$A,B434,'[8]TUNZ Extracted TB'!$C:$C,C434)</f>
        <v>#VALUE!</v>
      </c>
      <c r="N434" s="4" t="e">
        <f>SUMIFS('[9]TUNZ Extracted TB'!$G:$G,'[9]TUNZ Extracted TB'!$A:$A,B434,'[9]TUNZ Extracted TB'!$C:$C,C434)</f>
        <v>#VALUE!</v>
      </c>
      <c r="O434" s="4" t="e">
        <f>SUMIFS('[10]TUNZ Extracted TB'!$G:$G,'[10]TUNZ Extracted TB'!$A:$A,B434,'[10]TUNZ Extracted TB'!$C:$C,C434)</f>
        <v>#VALUE!</v>
      </c>
      <c r="P434" s="4" t="e">
        <f>SUMIFS('[11]TUNZ Extracted TB'!$G:$G,'[11]TUNZ Extracted TB'!$A:$A,B434,'[11]TUNZ Extracted TB'!$C:$C,C434)</f>
        <v>#VALUE!</v>
      </c>
      <c r="Q434" s="4" t="e">
        <f>SUMIFS('[12]TUNZ Extracted TB'!$G:$G,'[12]TUNZ Extracted TB'!$A:$A,B434,'[12]TUNZ Extracted TB'!$C:$C,C434)</f>
        <v>#VALUE!</v>
      </c>
      <c r="R434" s="4" t="e">
        <f t="shared" si="7"/>
        <v>#VALUE!</v>
      </c>
    </row>
    <row r="435" spans="1:18" x14ac:dyDescent="0.25">
      <c r="A435" t="s">
        <v>92</v>
      </c>
      <c r="B435">
        <v>7471</v>
      </c>
      <c r="C435">
        <v>110</v>
      </c>
      <c r="D435" t="s">
        <v>58</v>
      </c>
      <c r="E435" t="s">
        <v>85</v>
      </c>
      <c r="F435" s="4" t="e">
        <f>SUMIFS('[1]TUNZ Extracted TB'!$G:$G,'[1]TUNZ Extracted TB'!$A:$A,B435,'[1]TUNZ Extracted TB'!$C:$C,C435)</f>
        <v>#VALUE!</v>
      </c>
      <c r="G435" s="4" t="e">
        <f>SUMIFS('[2]TUNZ Extracted TB'!$G:$G,'[2]TUNZ Extracted TB'!$A:$A,B435,'[2]TUNZ Extracted TB'!$C:$C,C435)</f>
        <v>#VALUE!</v>
      </c>
      <c r="H435" s="4" t="e">
        <f>SUMIFS('[3]TUNZ Extracted TB'!$G:$G,'[3]TUNZ Extracted TB'!$A:$A,B435,'[3]TUNZ Extracted TB'!$C:$C,C435)</f>
        <v>#VALUE!</v>
      </c>
      <c r="I435" s="4" t="e">
        <f>SUMIFS('[4]TUNZ Extracted TB'!$G:$G,'[4]TUNZ Extracted TB'!$A:$A,B435,'[4]TUNZ Extracted TB'!$C:$C,C435)</f>
        <v>#VALUE!</v>
      </c>
      <c r="J435" s="4" t="e">
        <f>SUMIFS('[5]TUNZ Extracted TB'!$G:$G,'[5]TUNZ Extracted TB'!$A:$A,B435,'[5]TUNZ Extracted TB'!$C:$C,C435)</f>
        <v>#VALUE!</v>
      </c>
      <c r="K435" s="4" t="e">
        <f>SUMIFS('[6]TUNZ Extracted TB'!$G:$G,'[6]TUNZ Extracted TB'!$A:$A,B435,'[6]TUNZ Extracted TB'!$C:$C,C435)</f>
        <v>#VALUE!</v>
      </c>
      <c r="L435" s="4" t="e">
        <f>SUMIFS('[7]TUNZ Extracted TB'!$G:$G,'[7]TUNZ Extracted TB'!$A:$A,B435,'[7]TUNZ Extracted TB'!$C:$C,C435)</f>
        <v>#VALUE!</v>
      </c>
      <c r="M435" s="4" t="e">
        <f>SUMIFS('[8]TUNZ Extracted TB'!$G:$G,'[8]TUNZ Extracted TB'!$A:$A,B435,'[8]TUNZ Extracted TB'!$C:$C,C435)</f>
        <v>#VALUE!</v>
      </c>
      <c r="N435" s="4" t="e">
        <f>SUMIFS('[9]TUNZ Extracted TB'!$G:$G,'[9]TUNZ Extracted TB'!$A:$A,B435,'[9]TUNZ Extracted TB'!$C:$C,C435)</f>
        <v>#VALUE!</v>
      </c>
      <c r="O435" s="4" t="e">
        <f>SUMIFS('[10]TUNZ Extracted TB'!$G:$G,'[10]TUNZ Extracted TB'!$A:$A,B435,'[10]TUNZ Extracted TB'!$C:$C,C435)</f>
        <v>#VALUE!</v>
      </c>
      <c r="P435" s="4" t="e">
        <f>SUMIFS('[11]TUNZ Extracted TB'!$G:$G,'[11]TUNZ Extracted TB'!$A:$A,B435,'[11]TUNZ Extracted TB'!$C:$C,C435)</f>
        <v>#VALUE!</v>
      </c>
      <c r="Q435" s="4" t="e">
        <f>SUMIFS('[12]TUNZ Extracted TB'!$G:$G,'[12]TUNZ Extracted TB'!$A:$A,B435,'[12]TUNZ Extracted TB'!$C:$C,C435)</f>
        <v>#VALUE!</v>
      </c>
      <c r="R435" s="4" t="e">
        <f t="shared" si="7"/>
        <v>#VALUE!</v>
      </c>
    </row>
    <row r="436" spans="1:18" x14ac:dyDescent="0.25">
      <c r="A436" t="s">
        <v>92</v>
      </c>
      <c r="B436">
        <v>7471</v>
      </c>
      <c r="C436">
        <v>112</v>
      </c>
      <c r="D436" t="s">
        <v>62</v>
      </c>
      <c r="E436" t="s">
        <v>93</v>
      </c>
      <c r="F436" s="4" t="e">
        <f>SUMIFS('[1]TUNZ Extracted TB'!$G:$G,'[1]TUNZ Extracted TB'!$A:$A,B436,'[1]TUNZ Extracted TB'!$C:$C,C436)</f>
        <v>#VALUE!</v>
      </c>
      <c r="G436" s="4" t="e">
        <f>SUMIFS('[2]TUNZ Extracted TB'!$G:$G,'[2]TUNZ Extracted TB'!$A:$A,B436,'[2]TUNZ Extracted TB'!$C:$C,C436)</f>
        <v>#VALUE!</v>
      </c>
      <c r="H436" s="4" t="e">
        <f>SUMIFS('[3]TUNZ Extracted TB'!$G:$G,'[3]TUNZ Extracted TB'!$A:$A,B436,'[3]TUNZ Extracted TB'!$C:$C,C436)</f>
        <v>#VALUE!</v>
      </c>
      <c r="I436" s="4" t="e">
        <f>SUMIFS('[4]TUNZ Extracted TB'!$G:$G,'[4]TUNZ Extracted TB'!$A:$A,B436,'[4]TUNZ Extracted TB'!$C:$C,C436)</f>
        <v>#VALUE!</v>
      </c>
      <c r="J436" s="4" t="e">
        <f>SUMIFS('[5]TUNZ Extracted TB'!$G:$G,'[5]TUNZ Extracted TB'!$A:$A,B436,'[5]TUNZ Extracted TB'!$C:$C,C436)</f>
        <v>#VALUE!</v>
      </c>
      <c r="K436" s="4" t="e">
        <f>SUMIFS('[6]TUNZ Extracted TB'!$G:$G,'[6]TUNZ Extracted TB'!$A:$A,B436,'[6]TUNZ Extracted TB'!$C:$C,C436)</f>
        <v>#VALUE!</v>
      </c>
      <c r="L436" s="4" t="e">
        <f>SUMIFS('[7]TUNZ Extracted TB'!$G:$G,'[7]TUNZ Extracted TB'!$A:$A,B436,'[7]TUNZ Extracted TB'!$C:$C,C436)</f>
        <v>#VALUE!</v>
      </c>
      <c r="M436" s="4" t="e">
        <f>SUMIFS('[8]TUNZ Extracted TB'!$G:$G,'[8]TUNZ Extracted TB'!$A:$A,B436,'[8]TUNZ Extracted TB'!$C:$C,C436)</f>
        <v>#VALUE!</v>
      </c>
      <c r="N436" s="4" t="e">
        <f>SUMIFS('[9]TUNZ Extracted TB'!$G:$G,'[9]TUNZ Extracted TB'!$A:$A,B436,'[9]TUNZ Extracted TB'!$C:$C,C436)</f>
        <v>#VALUE!</v>
      </c>
      <c r="O436" s="4" t="e">
        <f>SUMIFS('[10]TUNZ Extracted TB'!$G:$G,'[10]TUNZ Extracted TB'!$A:$A,B436,'[10]TUNZ Extracted TB'!$C:$C,C436)</f>
        <v>#VALUE!</v>
      </c>
      <c r="P436" s="4" t="e">
        <f>SUMIFS('[11]TUNZ Extracted TB'!$G:$G,'[11]TUNZ Extracted TB'!$A:$A,B436,'[11]TUNZ Extracted TB'!$C:$C,C436)</f>
        <v>#VALUE!</v>
      </c>
      <c r="Q436" s="4" t="e">
        <f>SUMIFS('[12]TUNZ Extracted TB'!$G:$G,'[12]TUNZ Extracted TB'!$A:$A,B436,'[12]TUNZ Extracted TB'!$C:$C,C436)</f>
        <v>#VALUE!</v>
      </c>
      <c r="R436" s="4" t="e">
        <f t="shared" si="7"/>
        <v>#VALUE!</v>
      </c>
    </row>
    <row r="437" spans="1:18" x14ac:dyDescent="0.25">
      <c r="A437" t="s">
        <v>92</v>
      </c>
      <c r="B437">
        <v>7471</v>
      </c>
      <c r="C437">
        <v>130</v>
      </c>
      <c r="D437" t="s">
        <v>58</v>
      </c>
      <c r="E437" t="s">
        <v>85</v>
      </c>
      <c r="F437" s="4" t="e">
        <f>SUMIFS('[1]TUNZ Extracted TB'!$G:$G,'[1]TUNZ Extracted TB'!$A:$A,B437,'[1]TUNZ Extracted TB'!$C:$C,C437)</f>
        <v>#VALUE!</v>
      </c>
      <c r="G437" s="4" t="e">
        <f>SUMIFS('[2]TUNZ Extracted TB'!$G:$G,'[2]TUNZ Extracted TB'!$A:$A,B437,'[2]TUNZ Extracted TB'!$C:$C,C437)</f>
        <v>#VALUE!</v>
      </c>
      <c r="H437" s="4" t="e">
        <f>SUMIFS('[3]TUNZ Extracted TB'!$G:$G,'[3]TUNZ Extracted TB'!$A:$A,B437,'[3]TUNZ Extracted TB'!$C:$C,C437)</f>
        <v>#VALUE!</v>
      </c>
      <c r="I437" s="4" t="e">
        <f>SUMIFS('[4]TUNZ Extracted TB'!$G:$G,'[4]TUNZ Extracted TB'!$A:$A,B437,'[4]TUNZ Extracted TB'!$C:$C,C437)</f>
        <v>#VALUE!</v>
      </c>
      <c r="J437" s="4" t="e">
        <f>SUMIFS('[5]TUNZ Extracted TB'!$G:$G,'[5]TUNZ Extracted TB'!$A:$A,B437,'[5]TUNZ Extracted TB'!$C:$C,C437)</f>
        <v>#VALUE!</v>
      </c>
      <c r="K437" s="4" t="e">
        <f>SUMIFS('[6]TUNZ Extracted TB'!$G:$G,'[6]TUNZ Extracted TB'!$A:$A,B437,'[6]TUNZ Extracted TB'!$C:$C,C437)</f>
        <v>#VALUE!</v>
      </c>
      <c r="L437" s="4" t="e">
        <f>SUMIFS('[7]TUNZ Extracted TB'!$G:$G,'[7]TUNZ Extracted TB'!$A:$A,B437,'[7]TUNZ Extracted TB'!$C:$C,C437)</f>
        <v>#VALUE!</v>
      </c>
      <c r="M437" s="4" t="e">
        <f>SUMIFS('[8]TUNZ Extracted TB'!$G:$G,'[8]TUNZ Extracted TB'!$A:$A,B437,'[8]TUNZ Extracted TB'!$C:$C,C437)</f>
        <v>#VALUE!</v>
      </c>
      <c r="N437" s="4" t="e">
        <f>SUMIFS('[9]TUNZ Extracted TB'!$G:$G,'[9]TUNZ Extracted TB'!$A:$A,B437,'[9]TUNZ Extracted TB'!$C:$C,C437)</f>
        <v>#VALUE!</v>
      </c>
      <c r="O437" s="4" t="e">
        <f>SUMIFS('[10]TUNZ Extracted TB'!$G:$G,'[10]TUNZ Extracted TB'!$A:$A,B437,'[10]TUNZ Extracted TB'!$C:$C,C437)</f>
        <v>#VALUE!</v>
      </c>
      <c r="P437" s="4" t="e">
        <f>SUMIFS('[11]TUNZ Extracted TB'!$G:$G,'[11]TUNZ Extracted TB'!$A:$A,B437,'[11]TUNZ Extracted TB'!$C:$C,C437)</f>
        <v>#VALUE!</v>
      </c>
      <c r="Q437" s="4" t="e">
        <f>SUMIFS('[12]TUNZ Extracted TB'!$G:$G,'[12]TUNZ Extracted TB'!$A:$A,B437,'[12]TUNZ Extracted TB'!$C:$C,C437)</f>
        <v>#VALUE!</v>
      </c>
      <c r="R437" s="4" t="e">
        <f t="shared" si="7"/>
        <v>#VALUE!</v>
      </c>
    </row>
    <row r="438" spans="1:18" x14ac:dyDescent="0.25">
      <c r="A438" t="s">
        <v>92</v>
      </c>
      <c r="B438">
        <v>7471</v>
      </c>
      <c r="C438">
        <v>140</v>
      </c>
      <c r="D438" t="s">
        <v>58</v>
      </c>
      <c r="E438" t="s">
        <v>85</v>
      </c>
      <c r="F438" s="4" t="e">
        <f>SUMIFS('[1]TUNZ Extracted TB'!$G:$G,'[1]TUNZ Extracted TB'!$A:$A,B438,'[1]TUNZ Extracted TB'!$C:$C,C438)</f>
        <v>#VALUE!</v>
      </c>
      <c r="G438" s="4" t="e">
        <f>SUMIFS('[2]TUNZ Extracted TB'!$G:$G,'[2]TUNZ Extracted TB'!$A:$A,B438,'[2]TUNZ Extracted TB'!$C:$C,C438)</f>
        <v>#VALUE!</v>
      </c>
      <c r="H438" s="4" t="e">
        <f>SUMIFS('[3]TUNZ Extracted TB'!$G:$G,'[3]TUNZ Extracted TB'!$A:$A,B438,'[3]TUNZ Extracted TB'!$C:$C,C438)</f>
        <v>#VALUE!</v>
      </c>
      <c r="I438" s="4" t="e">
        <f>SUMIFS('[4]TUNZ Extracted TB'!$G:$G,'[4]TUNZ Extracted TB'!$A:$A,B438,'[4]TUNZ Extracted TB'!$C:$C,C438)</f>
        <v>#VALUE!</v>
      </c>
      <c r="J438" s="4" t="e">
        <f>SUMIFS('[5]TUNZ Extracted TB'!$G:$G,'[5]TUNZ Extracted TB'!$A:$A,B438,'[5]TUNZ Extracted TB'!$C:$C,C438)</f>
        <v>#VALUE!</v>
      </c>
      <c r="K438" s="4" t="e">
        <f>SUMIFS('[6]TUNZ Extracted TB'!$G:$G,'[6]TUNZ Extracted TB'!$A:$A,B438,'[6]TUNZ Extracted TB'!$C:$C,C438)</f>
        <v>#VALUE!</v>
      </c>
      <c r="L438" s="4" t="e">
        <f>SUMIFS('[7]TUNZ Extracted TB'!$G:$G,'[7]TUNZ Extracted TB'!$A:$A,B438,'[7]TUNZ Extracted TB'!$C:$C,C438)</f>
        <v>#VALUE!</v>
      </c>
      <c r="M438" s="4" t="e">
        <f>SUMIFS('[8]TUNZ Extracted TB'!$G:$G,'[8]TUNZ Extracted TB'!$A:$A,B438,'[8]TUNZ Extracted TB'!$C:$C,C438)</f>
        <v>#VALUE!</v>
      </c>
      <c r="N438" s="4" t="e">
        <f>SUMIFS('[9]TUNZ Extracted TB'!$G:$G,'[9]TUNZ Extracted TB'!$A:$A,B438,'[9]TUNZ Extracted TB'!$C:$C,C438)</f>
        <v>#VALUE!</v>
      </c>
      <c r="O438" s="4" t="e">
        <f>SUMIFS('[10]TUNZ Extracted TB'!$G:$G,'[10]TUNZ Extracted TB'!$A:$A,B438,'[10]TUNZ Extracted TB'!$C:$C,C438)</f>
        <v>#VALUE!</v>
      </c>
      <c r="P438" s="4" t="e">
        <f>SUMIFS('[11]TUNZ Extracted TB'!$G:$G,'[11]TUNZ Extracted TB'!$A:$A,B438,'[11]TUNZ Extracted TB'!$C:$C,C438)</f>
        <v>#VALUE!</v>
      </c>
      <c r="Q438" s="4" t="e">
        <f>SUMIFS('[12]TUNZ Extracted TB'!$G:$G,'[12]TUNZ Extracted TB'!$A:$A,B438,'[12]TUNZ Extracted TB'!$C:$C,C438)</f>
        <v>#VALUE!</v>
      </c>
      <c r="R438" s="4" t="e">
        <f t="shared" si="7"/>
        <v>#VALUE!</v>
      </c>
    </row>
    <row r="439" spans="1:18" x14ac:dyDescent="0.25">
      <c r="A439" t="s">
        <v>92</v>
      </c>
      <c r="B439">
        <v>7471</v>
      </c>
      <c r="C439">
        <v>142</v>
      </c>
      <c r="D439" t="s">
        <v>62</v>
      </c>
      <c r="E439" t="s">
        <v>93</v>
      </c>
      <c r="F439" s="4" t="e">
        <f>SUMIFS('[1]TUNZ Extracted TB'!$G:$G,'[1]TUNZ Extracted TB'!$A:$A,B439,'[1]TUNZ Extracted TB'!$C:$C,C439)</f>
        <v>#VALUE!</v>
      </c>
      <c r="G439" s="4" t="e">
        <f>SUMIFS('[2]TUNZ Extracted TB'!$G:$G,'[2]TUNZ Extracted TB'!$A:$A,B439,'[2]TUNZ Extracted TB'!$C:$C,C439)</f>
        <v>#VALUE!</v>
      </c>
      <c r="H439" s="4" t="e">
        <f>SUMIFS('[3]TUNZ Extracted TB'!$G:$G,'[3]TUNZ Extracted TB'!$A:$A,B439,'[3]TUNZ Extracted TB'!$C:$C,C439)</f>
        <v>#VALUE!</v>
      </c>
      <c r="I439" s="4" t="e">
        <f>SUMIFS('[4]TUNZ Extracted TB'!$G:$G,'[4]TUNZ Extracted TB'!$A:$A,B439,'[4]TUNZ Extracted TB'!$C:$C,C439)</f>
        <v>#VALUE!</v>
      </c>
      <c r="J439" s="4" t="e">
        <f>SUMIFS('[5]TUNZ Extracted TB'!$G:$G,'[5]TUNZ Extracted TB'!$A:$A,B439,'[5]TUNZ Extracted TB'!$C:$C,C439)</f>
        <v>#VALUE!</v>
      </c>
      <c r="K439" s="4" t="e">
        <f>SUMIFS('[6]TUNZ Extracted TB'!$G:$G,'[6]TUNZ Extracted TB'!$A:$A,B439,'[6]TUNZ Extracted TB'!$C:$C,C439)</f>
        <v>#VALUE!</v>
      </c>
      <c r="L439" s="4" t="e">
        <f>SUMIFS('[7]TUNZ Extracted TB'!$G:$G,'[7]TUNZ Extracted TB'!$A:$A,B439,'[7]TUNZ Extracted TB'!$C:$C,C439)</f>
        <v>#VALUE!</v>
      </c>
      <c r="M439" s="4" t="e">
        <f>SUMIFS('[8]TUNZ Extracted TB'!$G:$G,'[8]TUNZ Extracted TB'!$A:$A,B439,'[8]TUNZ Extracted TB'!$C:$C,C439)</f>
        <v>#VALUE!</v>
      </c>
      <c r="N439" s="4" t="e">
        <f>SUMIFS('[9]TUNZ Extracted TB'!$G:$G,'[9]TUNZ Extracted TB'!$A:$A,B439,'[9]TUNZ Extracted TB'!$C:$C,C439)</f>
        <v>#VALUE!</v>
      </c>
      <c r="O439" s="4" t="e">
        <f>SUMIFS('[10]TUNZ Extracted TB'!$G:$G,'[10]TUNZ Extracted TB'!$A:$A,B439,'[10]TUNZ Extracted TB'!$C:$C,C439)</f>
        <v>#VALUE!</v>
      </c>
      <c r="P439" s="4" t="e">
        <f>SUMIFS('[11]TUNZ Extracted TB'!$G:$G,'[11]TUNZ Extracted TB'!$A:$A,B439,'[11]TUNZ Extracted TB'!$C:$C,C439)</f>
        <v>#VALUE!</v>
      </c>
      <c r="Q439" s="4" t="e">
        <f>SUMIFS('[12]TUNZ Extracted TB'!$G:$G,'[12]TUNZ Extracted TB'!$A:$A,B439,'[12]TUNZ Extracted TB'!$C:$C,C439)</f>
        <v>#VALUE!</v>
      </c>
      <c r="R439" s="4" t="e">
        <f t="shared" si="7"/>
        <v>#VALUE!</v>
      </c>
    </row>
    <row r="440" spans="1:18" x14ac:dyDescent="0.25">
      <c r="A440" t="s">
        <v>92</v>
      </c>
      <c r="B440">
        <v>7471</v>
      </c>
      <c r="C440">
        <v>147</v>
      </c>
      <c r="D440" t="s">
        <v>58</v>
      </c>
      <c r="E440" t="s">
        <v>85</v>
      </c>
      <c r="F440" s="4" t="e">
        <f>SUMIFS('[1]TUNZ Extracted TB'!$G:$G,'[1]TUNZ Extracted TB'!$A:$A,B440,'[1]TUNZ Extracted TB'!$C:$C,C440)</f>
        <v>#VALUE!</v>
      </c>
      <c r="G440" s="4" t="e">
        <f>SUMIFS('[2]TUNZ Extracted TB'!$G:$G,'[2]TUNZ Extracted TB'!$A:$A,B440,'[2]TUNZ Extracted TB'!$C:$C,C440)</f>
        <v>#VALUE!</v>
      </c>
      <c r="H440" s="4" t="e">
        <f>SUMIFS('[3]TUNZ Extracted TB'!$G:$G,'[3]TUNZ Extracted TB'!$A:$A,B440,'[3]TUNZ Extracted TB'!$C:$C,C440)</f>
        <v>#VALUE!</v>
      </c>
      <c r="I440" s="4" t="e">
        <f>SUMIFS('[4]TUNZ Extracted TB'!$G:$G,'[4]TUNZ Extracted TB'!$A:$A,B440,'[4]TUNZ Extracted TB'!$C:$C,C440)</f>
        <v>#VALUE!</v>
      </c>
      <c r="J440" s="4" t="e">
        <f>SUMIFS('[5]TUNZ Extracted TB'!$G:$G,'[5]TUNZ Extracted TB'!$A:$A,B440,'[5]TUNZ Extracted TB'!$C:$C,C440)</f>
        <v>#VALUE!</v>
      </c>
      <c r="K440" s="4" t="e">
        <f>SUMIFS('[6]TUNZ Extracted TB'!$G:$G,'[6]TUNZ Extracted TB'!$A:$A,B440,'[6]TUNZ Extracted TB'!$C:$C,C440)</f>
        <v>#VALUE!</v>
      </c>
      <c r="L440" s="4" t="e">
        <f>SUMIFS('[7]TUNZ Extracted TB'!$G:$G,'[7]TUNZ Extracted TB'!$A:$A,B440,'[7]TUNZ Extracted TB'!$C:$C,C440)</f>
        <v>#VALUE!</v>
      </c>
      <c r="M440" s="4" t="e">
        <f>SUMIFS('[8]TUNZ Extracted TB'!$G:$G,'[8]TUNZ Extracted TB'!$A:$A,B440,'[8]TUNZ Extracted TB'!$C:$C,C440)</f>
        <v>#VALUE!</v>
      </c>
      <c r="N440" s="4" t="e">
        <f>SUMIFS('[9]TUNZ Extracted TB'!$G:$G,'[9]TUNZ Extracted TB'!$A:$A,B440,'[9]TUNZ Extracted TB'!$C:$C,C440)</f>
        <v>#VALUE!</v>
      </c>
      <c r="O440" s="4" t="e">
        <f>SUMIFS('[10]TUNZ Extracted TB'!$G:$G,'[10]TUNZ Extracted TB'!$A:$A,B440,'[10]TUNZ Extracted TB'!$C:$C,C440)</f>
        <v>#VALUE!</v>
      </c>
      <c r="P440" s="4" t="e">
        <f>SUMIFS('[11]TUNZ Extracted TB'!$G:$G,'[11]TUNZ Extracted TB'!$A:$A,B440,'[11]TUNZ Extracted TB'!$C:$C,C440)</f>
        <v>#VALUE!</v>
      </c>
      <c r="Q440" s="4" t="e">
        <f>SUMIFS('[12]TUNZ Extracted TB'!$G:$G,'[12]TUNZ Extracted TB'!$A:$A,B440,'[12]TUNZ Extracted TB'!$C:$C,C440)</f>
        <v>#VALUE!</v>
      </c>
      <c r="R440" s="4" t="e">
        <f t="shared" si="7"/>
        <v>#VALUE!</v>
      </c>
    </row>
    <row r="441" spans="1:18" x14ac:dyDescent="0.25">
      <c r="A441" t="s">
        <v>92</v>
      </c>
      <c r="B441">
        <v>7471</v>
      </c>
      <c r="C441">
        <v>190</v>
      </c>
      <c r="D441" t="s">
        <v>58</v>
      </c>
      <c r="E441" t="s">
        <v>85</v>
      </c>
      <c r="F441" s="4" t="e">
        <f>SUMIFS('[1]TUNZ Extracted TB'!$G:$G,'[1]TUNZ Extracted TB'!$A:$A,B441,'[1]TUNZ Extracted TB'!$C:$C,C441)</f>
        <v>#VALUE!</v>
      </c>
      <c r="G441" s="4" t="e">
        <f>SUMIFS('[2]TUNZ Extracted TB'!$G:$G,'[2]TUNZ Extracted TB'!$A:$A,B441,'[2]TUNZ Extracted TB'!$C:$C,C441)</f>
        <v>#VALUE!</v>
      </c>
      <c r="H441" s="4" t="e">
        <f>SUMIFS('[3]TUNZ Extracted TB'!$G:$G,'[3]TUNZ Extracted TB'!$A:$A,B441,'[3]TUNZ Extracted TB'!$C:$C,C441)</f>
        <v>#VALUE!</v>
      </c>
      <c r="I441" s="4" t="e">
        <f>SUMIFS('[4]TUNZ Extracted TB'!$G:$G,'[4]TUNZ Extracted TB'!$A:$A,B441,'[4]TUNZ Extracted TB'!$C:$C,C441)</f>
        <v>#VALUE!</v>
      </c>
      <c r="J441" s="4" t="e">
        <f>SUMIFS('[5]TUNZ Extracted TB'!$G:$G,'[5]TUNZ Extracted TB'!$A:$A,B441,'[5]TUNZ Extracted TB'!$C:$C,C441)</f>
        <v>#VALUE!</v>
      </c>
      <c r="K441" s="4" t="e">
        <f>SUMIFS('[6]TUNZ Extracted TB'!$G:$G,'[6]TUNZ Extracted TB'!$A:$A,B441,'[6]TUNZ Extracted TB'!$C:$C,C441)</f>
        <v>#VALUE!</v>
      </c>
      <c r="L441" s="4" t="e">
        <f>SUMIFS('[7]TUNZ Extracted TB'!$G:$G,'[7]TUNZ Extracted TB'!$A:$A,B441,'[7]TUNZ Extracted TB'!$C:$C,C441)</f>
        <v>#VALUE!</v>
      </c>
      <c r="M441" s="4" t="e">
        <f>SUMIFS('[8]TUNZ Extracted TB'!$G:$G,'[8]TUNZ Extracted TB'!$A:$A,B441,'[8]TUNZ Extracted TB'!$C:$C,C441)</f>
        <v>#VALUE!</v>
      </c>
      <c r="N441" s="4" t="e">
        <f>SUMIFS('[9]TUNZ Extracted TB'!$G:$G,'[9]TUNZ Extracted TB'!$A:$A,B441,'[9]TUNZ Extracted TB'!$C:$C,C441)</f>
        <v>#VALUE!</v>
      </c>
      <c r="O441" s="4" t="e">
        <f>SUMIFS('[10]TUNZ Extracted TB'!$G:$G,'[10]TUNZ Extracted TB'!$A:$A,B441,'[10]TUNZ Extracted TB'!$C:$C,C441)</f>
        <v>#VALUE!</v>
      </c>
      <c r="P441" s="4" t="e">
        <f>SUMIFS('[11]TUNZ Extracted TB'!$G:$G,'[11]TUNZ Extracted TB'!$A:$A,B441,'[11]TUNZ Extracted TB'!$C:$C,C441)</f>
        <v>#VALUE!</v>
      </c>
      <c r="Q441" s="4" t="e">
        <f>SUMIFS('[12]TUNZ Extracted TB'!$G:$G,'[12]TUNZ Extracted TB'!$A:$A,B441,'[12]TUNZ Extracted TB'!$C:$C,C441)</f>
        <v>#VALUE!</v>
      </c>
      <c r="R441" s="4" t="e">
        <f t="shared" si="7"/>
        <v>#VALUE!</v>
      </c>
    </row>
    <row r="442" spans="1:18" x14ac:dyDescent="0.25">
      <c r="A442" t="s">
        <v>92</v>
      </c>
      <c r="B442">
        <v>7471</v>
      </c>
      <c r="C442">
        <v>240</v>
      </c>
      <c r="D442" t="s">
        <v>58</v>
      </c>
      <c r="E442" t="s">
        <v>85</v>
      </c>
      <c r="F442" s="4" t="e">
        <f>SUMIFS('[1]TUNZ Extracted TB'!$G:$G,'[1]TUNZ Extracted TB'!$A:$A,B442,'[1]TUNZ Extracted TB'!$C:$C,C442)</f>
        <v>#VALUE!</v>
      </c>
      <c r="G442" s="4" t="e">
        <f>SUMIFS('[2]TUNZ Extracted TB'!$G:$G,'[2]TUNZ Extracted TB'!$A:$A,B442,'[2]TUNZ Extracted TB'!$C:$C,C442)</f>
        <v>#VALUE!</v>
      </c>
      <c r="H442" s="4" t="e">
        <f>SUMIFS('[3]TUNZ Extracted TB'!$G:$G,'[3]TUNZ Extracted TB'!$A:$A,B442,'[3]TUNZ Extracted TB'!$C:$C,C442)</f>
        <v>#VALUE!</v>
      </c>
      <c r="I442" s="4" t="e">
        <f>SUMIFS('[4]TUNZ Extracted TB'!$G:$G,'[4]TUNZ Extracted TB'!$A:$A,B442,'[4]TUNZ Extracted TB'!$C:$C,C442)</f>
        <v>#VALUE!</v>
      </c>
      <c r="J442" s="4" t="e">
        <f>SUMIFS('[5]TUNZ Extracted TB'!$G:$G,'[5]TUNZ Extracted TB'!$A:$A,B442,'[5]TUNZ Extracted TB'!$C:$C,C442)</f>
        <v>#VALUE!</v>
      </c>
      <c r="K442" s="4" t="e">
        <f>SUMIFS('[6]TUNZ Extracted TB'!$G:$G,'[6]TUNZ Extracted TB'!$A:$A,B442,'[6]TUNZ Extracted TB'!$C:$C,C442)</f>
        <v>#VALUE!</v>
      </c>
      <c r="L442" s="4" t="e">
        <f>SUMIFS('[7]TUNZ Extracted TB'!$G:$G,'[7]TUNZ Extracted TB'!$A:$A,B442,'[7]TUNZ Extracted TB'!$C:$C,C442)</f>
        <v>#VALUE!</v>
      </c>
      <c r="M442" s="4" t="e">
        <f>SUMIFS('[8]TUNZ Extracted TB'!$G:$G,'[8]TUNZ Extracted TB'!$A:$A,B442,'[8]TUNZ Extracted TB'!$C:$C,C442)</f>
        <v>#VALUE!</v>
      </c>
      <c r="N442" s="4" t="e">
        <f>SUMIFS('[9]TUNZ Extracted TB'!$G:$G,'[9]TUNZ Extracted TB'!$A:$A,B442,'[9]TUNZ Extracted TB'!$C:$C,C442)</f>
        <v>#VALUE!</v>
      </c>
      <c r="O442" s="4" t="e">
        <f>SUMIFS('[10]TUNZ Extracted TB'!$G:$G,'[10]TUNZ Extracted TB'!$A:$A,B442,'[10]TUNZ Extracted TB'!$C:$C,C442)</f>
        <v>#VALUE!</v>
      </c>
      <c r="P442" s="4" t="e">
        <f>SUMIFS('[11]TUNZ Extracted TB'!$G:$G,'[11]TUNZ Extracted TB'!$A:$A,B442,'[11]TUNZ Extracted TB'!$C:$C,C442)</f>
        <v>#VALUE!</v>
      </c>
      <c r="Q442" s="4" t="e">
        <f>SUMIFS('[12]TUNZ Extracted TB'!$G:$G,'[12]TUNZ Extracted TB'!$A:$A,B442,'[12]TUNZ Extracted TB'!$C:$C,C442)</f>
        <v>#VALUE!</v>
      </c>
      <c r="R442" s="4" t="e">
        <f t="shared" si="7"/>
        <v>#VALUE!</v>
      </c>
    </row>
    <row r="443" spans="1:18" x14ac:dyDescent="0.25">
      <c r="A443" t="s">
        <v>92</v>
      </c>
      <c r="B443">
        <v>7471</v>
      </c>
      <c r="C443">
        <v>340</v>
      </c>
      <c r="D443" t="s">
        <v>58</v>
      </c>
      <c r="E443" t="s">
        <v>85</v>
      </c>
      <c r="F443" s="4" t="e">
        <f>SUMIFS('[1]TUNZ Extracted TB'!$G:$G,'[1]TUNZ Extracted TB'!$A:$A,B443,'[1]TUNZ Extracted TB'!$C:$C,C443)</f>
        <v>#VALUE!</v>
      </c>
      <c r="G443" s="4" t="e">
        <f>SUMIFS('[2]TUNZ Extracted TB'!$G:$G,'[2]TUNZ Extracted TB'!$A:$A,B443,'[2]TUNZ Extracted TB'!$C:$C,C443)</f>
        <v>#VALUE!</v>
      </c>
      <c r="H443" s="4" t="e">
        <f>SUMIFS('[3]TUNZ Extracted TB'!$G:$G,'[3]TUNZ Extracted TB'!$A:$A,B443,'[3]TUNZ Extracted TB'!$C:$C,C443)</f>
        <v>#VALUE!</v>
      </c>
      <c r="I443" s="4" t="e">
        <f>SUMIFS('[4]TUNZ Extracted TB'!$G:$G,'[4]TUNZ Extracted TB'!$A:$A,B443,'[4]TUNZ Extracted TB'!$C:$C,C443)</f>
        <v>#VALUE!</v>
      </c>
      <c r="J443" s="4" t="e">
        <f>SUMIFS('[5]TUNZ Extracted TB'!$G:$G,'[5]TUNZ Extracted TB'!$A:$A,B443,'[5]TUNZ Extracted TB'!$C:$C,C443)</f>
        <v>#VALUE!</v>
      </c>
      <c r="K443" s="4" t="e">
        <f>SUMIFS('[6]TUNZ Extracted TB'!$G:$G,'[6]TUNZ Extracted TB'!$A:$A,B443,'[6]TUNZ Extracted TB'!$C:$C,C443)</f>
        <v>#VALUE!</v>
      </c>
      <c r="L443" s="4" t="e">
        <f>SUMIFS('[7]TUNZ Extracted TB'!$G:$G,'[7]TUNZ Extracted TB'!$A:$A,B443,'[7]TUNZ Extracted TB'!$C:$C,C443)</f>
        <v>#VALUE!</v>
      </c>
      <c r="M443" s="4" t="e">
        <f>SUMIFS('[8]TUNZ Extracted TB'!$G:$G,'[8]TUNZ Extracted TB'!$A:$A,B443,'[8]TUNZ Extracted TB'!$C:$C,C443)</f>
        <v>#VALUE!</v>
      </c>
      <c r="N443" s="4" t="e">
        <f>SUMIFS('[9]TUNZ Extracted TB'!$G:$G,'[9]TUNZ Extracted TB'!$A:$A,B443,'[9]TUNZ Extracted TB'!$C:$C,C443)</f>
        <v>#VALUE!</v>
      </c>
      <c r="O443" s="4" t="e">
        <f>SUMIFS('[10]TUNZ Extracted TB'!$G:$G,'[10]TUNZ Extracted TB'!$A:$A,B443,'[10]TUNZ Extracted TB'!$C:$C,C443)</f>
        <v>#VALUE!</v>
      </c>
      <c r="P443" s="4" t="e">
        <f>SUMIFS('[11]TUNZ Extracted TB'!$G:$G,'[11]TUNZ Extracted TB'!$A:$A,B443,'[11]TUNZ Extracted TB'!$C:$C,C443)</f>
        <v>#VALUE!</v>
      </c>
      <c r="Q443" s="4" t="e">
        <f>SUMIFS('[12]TUNZ Extracted TB'!$G:$G,'[12]TUNZ Extracted TB'!$A:$A,B443,'[12]TUNZ Extracted TB'!$C:$C,C443)</f>
        <v>#VALUE!</v>
      </c>
      <c r="R443" s="4" t="e">
        <f t="shared" si="7"/>
        <v>#VALUE!</v>
      </c>
    </row>
    <row r="444" spans="1:18" x14ac:dyDescent="0.25">
      <c r="A444" t="s">
        <v>92</v>
      </c>
      <c r="B444">
        <v>7471</v>
      </c>
      <c r="C444">
        <v>440</v>
      </c>
      <c r="D444" t="s">
        <v>58</v>
      </c>
      <c r="E444" t="s">
        <v>85</v>
      </c>
      <c r="F444" s="4" t="e">
        <f>SUMIFS('[1]TUNZ Extracted TB'!$G:$G,'[1]TUNZ Extracted TB'!$A:$A,B444,'[1]TUNZ Extracted TB'!$C:$C,C444)</f>
        <v>#VALUE!</v>
      </c>
      <c r="G444" s="4" t="e">
        <f>SUMIFS('[2]TUNZ Extracted TB'!$G:$G,'[2]TUNZ Extracted TB'!$A:$A,B444,'[2]TUNZ Extracted TB'!$C:$C,C444)</f>
        <v>#VALUE!</v>
      </c>
      <c r="H444" s="4" t="e">
        <f>SUMIFS('[3]TUNZ Extracted TB'!$G:$G,'[3]TUNZ Extracted TB'!$A:$A,B444,'[3]TUNZ Extracted TB'!$C:$C,C444)</f>
        <v>#VALUE!</v>
      </c>
      <c r="I444" s="4" t="e">
        <f>SUMIFS('[4]TUNZ Extracted TB'!$G:$G,'[4]TUNZ Extracted TB'!$A:$A,B444,'[4]TUNZ Extracted TB'!$C:$C,C444)</f>
        <v>#VALUE!</v>
      </c>
      <c r="J444" s="4" t="e">
        <f>SUMIFS('[5]TUNZ Extracted TB'!$G:$G,'[5]TUNZ Extracted TB'!$A:$A,B444,'[5]TUNZ Extracted TB'!$C:$C,C444)</f>
        <v>#VALUE!</v>
      </c>
      <c r="K444" s="4" t="e">
        <f>SUMIFS('[6]TUNZ Extracted TB'!$G:$G,'[6]TUNZ Extracted TB'!$A:$A,B444,'[6]TUNZ Extracted TB'!$C:$C,C444)</f>
        <v>#VALUE!</v>
      </c>
      <c r="L444" s="4" t="e">
        <f>SUMIFS('[7]TUNZ Extracted TB'!$G:$G,'[7]TUNZ Extracted TB'!$A:$A,B444,'[7]TUNZ Extracted TB'!$C:$C,C444)</f>
        <v>#VALUE!</v>
      </c>
      <c r="M444" s="4" t="e">
        <f>SUMIFS('[8]TUNZ Extracted TB'!$G:$G,'[8]TUNZ Extracted TB'!$A:$A,B444,'[8]TUNZ Extracted TB'!$C:$C,C444)</f>
        <v>#VALUE!</v>
      </c>
      <c r="N444" s="4" t="e">
        <f>SUMIFS('[9]TUNZ Extracted TB'!$G:$G,'[9]TUNZ Extracted TB'!$A:$A,B444,'[9]TUNZ Extracted TB'!$C:$C,C444)</f>
        <v>#VALUE!</v>
      </c>
      <c r="O444" s="4" t="e">
        <f>SUMIFS('[10]TUNZ Extracted TB'!$G:$G,'[10]TUNZ Extracted TB'!$A:$A,B444,'[10]TUNZ Extracted TB'!$C:$C,C444)</f>
        <v>#VALUE!</v>
      </c>
      <c r="P444" s="4" t="e">
        <f>SUMIFS('[11]TUNZ Extracted TB'!$G:$G,'[11]TUNZ Extracted TB'!$A:$A,B444,'[11]TUNZ Extracted TB'!$C:$C,C444)</f>
        <v>#VALUE!</v>
      </c>
      <c r="Q444" s="4" t="e">
        <f>SUMIFS('[12]TUNZ Extracted TB'!$G:$G,'[12]TUNZ Extracted TB'!$A:$A,B444,'[12]TUNZ Extracted TB'!$C:$C,C444)</f>
        <v>#VALUE!</v>
      </c>
      <c r="R444" s="4" t="e">
        <f t="shared" si="7"/>
        <v>#VALUE!</v>
      </c>
    </row>
    <row r="445" spans="1:18" x14ac:dyDescent="0.25">
      <c r="A445" t="s">
        <v>92</v>
      </c>
      <c r="B445">
        <v>7471</v>
      </c>
      <c r="C445">
        <v>935</v>
      </c>
      <c r="D445" t="s">
        <v>62</v>
      </c>
      <c r="E445" t="s">
        <v>93</v>
      </c>
      <c r="F445" s="4" t="e">
        <f>SUMIFS('[1]TUNZ Extracted TB'!$G:$G,'[1]TUNZ Extracted TB'!$A:$A,B445,'[1]TUNZ Extracted TB'!$C:$C,C445)</f>
        <v>#VALUE!</v>
      </c>
      <c r="G445" s="4" t="e">
        <f>SUMIFS('[2]TUNZ Extracted TB'!$G:$G,'[2]TUNZ Extracted TB'!$A:$A,B445,'[2]TUNZ Extracted TB'!$C:$C,C445)</f>
        <v>#VALUE!</v>
      </c>
      <c r="H445" s="4" t="e">
        <f>SUMIFS('[3]TUNZ Extracted TB'!$G:$G,'[3]TUNZ Extracted TB'!$A:$A,B445,'[3]TUNZ Extracted TB'!$C:$C,C445)</f>
        <v>#VALUE!</v>
      </c>
      <c r="I445" s="4" t="e">
        <f>SUMIFS('[4]TUNZ Extracted TB'!$G:$G,'[4]TUNZ Extracted TB'!$A:$A,B445,'[4]TUNZ Extracted TB'!$C:$C,C445)</f>
        <v>#VALUE!</v>
      </c>
      <c r="J445" s="4" t="e">
        <f>SUMIFS('[5]TUNZ Extracted TB'!$G:$G,'[5]TUNZ Extracted TB'!$A:$A,B445,'[5]TUNZ Extracted TB'!$C:$C,C445)</f>
        <v>#VALUE!</v>
      </c>
      <c r="K445" s="4" t="e">
        <f>SUMIFS('[6]TUNZ Extracted TB'!$G:$G,'[6]TUNZ Extracted TB'!$A:$A,B445,'[6]TUNZ Extracted TB'!$C:$C,C445)</f>
        <v>#VALUE!</v>
      </c>
      <c r="L445" s="4" t="e">
        <f>SUMIFS('[7]TUNZ Extracted TB'!$G:$G,'[7]TUNZ Extracted TB'!$A:$A,B445,'[7]TUNZ Extracted TB'!$C:$C,C445)</f>
        <v>#VALUE!</v>
      </c>
      <c r="M445" s="4" t="e">
        <f>SUMIFS('[8]TUNZ Extracted TB'!$G:$G,'[8]TUNZ Extracted TB'!$A:$A,B445,'[8]TUNZ Extracted TB'!$C:$C,C445)</f>
        <v>#VALUE!</v>
      </c>
      <c r="N445" s="4" t="e">
        <f>SUMIFS('[9]TUNZ Extracted TB'!$G:$G,'[9]TUNZ Extracted TB'!$A:$A,B445,'[9]TUNZ Extracted TB'!$C:$C,C445)</f>
        <v>#VALUE!</v>
      </c>
      <c r="O445" s="4" t="e">
        <f>SUMIFS('[10]TUNZ Extracted TB'!$G:$G,'[10]TUNZ Extracted TB'!$A:$A,B445,'[10]TUNZ Extracted TB'!$C:$C,C445)</f>
        <v>#VALUE!</v>
      </c>
      <c r="P445" s="4" t="e">
        <f>SUMIFS('[11]TUNZ Extracted TB'!$G:$G,'[11]TUNZ Extracted TB'!$A:$A,B445,'[11]TUNZ Extracted TB'!$C:$C,C445)</f>
        <v>#VALUE!</v>
      </c>
      <c r="Q445" s="4" t="e">
        <f>SUMIFS('[12]TUNZ Extracted TB'!$G:$G,'[12]TUNZ Extracted TB'!$A:$A,B445,'[12]TUNZ Extracted TB'!$C:$C,C445)</f>
        <v>#VALUE!</v>
      </c>
      <c r="R445" s="4" t="e">
        <f t="shared" si="7"/>
        <v>#VALUE!</v>
      </c>
    </row>
    <row r="446" spans="1:18" x14ac:dyDescent="0.25">
      <c r="A446" t="s">
        <v>94</v>
      </c>
      <c r="B446">
        <v>7490</v>
      </c>
      <c r="C446">
        <v>140</v>
      </c>
      <c r="D446" t="s">
        <v>58</v>
      </c>
      <c r="E446" t="s">
        <v>95</v>
      </c>
      <c r="F446" s="4" t="e">
        <f>SUMIFS('[1]TUNZ Extracted TB'!$G:$G,'[1]TUNZ Extracted TB'!$A:$A,B446,'[1]TUNZ Extracted TB'!$C:$C,C446)</f>
        <v>#VALUE!</v>
      </c>
      <c r="G446" s="4" t="e">
        <f>SUMIFS('[2]TUNZ Extracted TB'!$G:$G,'[2]TUNZ Extracted TB'!$A:$A,B446,'[2]TUNZ Extracted TB'!$C:$C,C446)</f>
        <v>#VALUE!</v>
      </c>
      <c r="H446" s="4" t="e">
        <f>SUMIFS('[3]TUNZ Extracted TB'!$G:$G,'[3]TUNZ Extracted TB'!$A:$A,B446,'[3]TUNZ Extracted TB'!$C:$C,C446)</f>
        <v>#VALUE!</v>
      </c>
      <c r="I446" s="4" t="e">
        <f>SUMIFS('[4]TUNZ Extracted TB'!$G:$G,'[4]TUNZ Extracted TB'!$A:$A,B446,'[4]TUNZ Extracted TB'!$C:$C,C446)</f>
        <v>#VALUE!</v>
      </c>
      <c r="J446" s="4" t="e">
        <f>SUMIFS('[5]TUNZ Extracted TB'!$G:$G,'[5]TUNZ Extracted TB'!$A:$A,B446,'[5]TUNZ Extracted TB'!$C:$C,C446)</f>
        <v>#VALUE!</v>
      </c>
      <c r="K446" s="4" t="e">
        <f>SUMIFS('[6]TUNZ Extracted TB'!$G:$G,'[6]TUNZ Extracted TB'!$A:$A,B446,'[6]TUNZ Extracted TB'!$C:$C,C446)</f>
        <v>#VALUE!</v>
      </c>
      <c r="L446" s="4" t="e">
        <f>SUMIFS('[7]TUNZ Extracted TB'!$G:$G,'[7]TUNZ Extracted TB'!$A:$A,B446,'[7]TUNZ Extracted TB'!$C:$C,C446)</f>
        <v>#VALUE!</v>
      </c>
      <c r="M446" s="4" t="e">
        <f>SUMIFS('[8]TUNZ Extracted TB'!$G:$G,'[8]TUNZ Extracted TB'!$A:$A,B446,'[8]TUNZ Extracted TB'!$C:$C,C446)</f>
        <v>#VALUE!</v>
      </c>
      <c r="N446" s="4" t="e">
        <f>SUMIFS('[9]TUNZ Extracted TB'!$G:$G,'[9]TUNZ Extracted TB'!$A:$A,B446,'[9]TUNZ Extracted TB'!$C:$C,C446)</f>
        <v>#VALUE!</v>
      </c>
      <c r="O446" s="4" t="e">
        <f>SUMIFS('[10]TUNZ Extracted TB'!$G:$G,'[10]TUNZ Extracted TB'!$A:$A,B446,'[10]TUNZ Extracted TB'!$C:$C,C446)</f>
        <v>#VALUE!</v>
      </c>
      <c r="P446" s="4" t="e">
        <f>SUMIFS('[11]TUNZ Extracted TB'!$G:$G,'[11]TUNZ Extracted TB'!$A:$A,B446,'[11]TUNZ Extracted TB'!$C:$C,C446)</f>
        <v>#VALUE!</v>
      </c>
      <c r="Q446" s="4" t="e">
        <f>SUMIFS('[12]TUNZ Extracted TB'!$G:$G,'[12]TUNZ Extracted TB'!$A:$A,B446,'[12]TUNZ Extracted TB'!$C:$C,C446)</f>
        <v>#VALUE!</v>
      </c>
      <c r="R446" s="4" t="e">
        <f t="shared" si="7"/>
        <v>#VALUE!</v>
      </c>
    </row>
    <row r="447" spans="1:18" x14ac:dyDescent="0.25">
      <c r="A447" t="s">
        <v>96</v>
      </c>
      <c r="B447">
        <v>7510</v>
      </c>
      <c r="C447">
        <v>110</v>
      </c>
      <c r="D447" t="s">
        <v>58</v>
      </c>
      <c r="E447" t="s">
        <v>64</v>
      </c>
      <c r="F447" s="4" t="e">
        <f>SUMIFS('[1]TUNZ Extracted TB'!$G:$G,'[1]TUNZ Extracted TB'!$A:$A,B447,'[1]TUNZ Extracted TB'!$C:$C,C447)</f>
        <v>#VALUE!</v>
      </c>
      <c r="G447" s="4" t="e">
        <f>SUMIFS('[2]TUNZ Extracted TB'!$G:$G,'[2]TUNZ Extracted TB'!$A:$A,B447,'[2]TUNZ Extracted TB'!$C:$C,C447)</f>
        <v>#VALUE!</v>
      </c>
      <c r="H447" s="4" t="e">
        <f>SUMIFS('[3]TUNZ Extracted TB'!$G:$G,'[3]TUNZ Extracted TB'!$A:$A,B447,'[3]TUNZ Extracted TB'!$C:$C,C447)</f>
        <v>#VALUE!</v>
      </c>
      <c r="I447" s="4" t="e">
        <f>SUMIFS('[4]TUNZ Extracted TB'!$G:$G,'[4]TUNZ Extracted TB'!$A:$A,B447,'[4]TUNZ Extracted TB'!$C:$C,C447)</f>
        <v>#VALUE!</v>
      </c>
      <c r="J447" s="4" t="e">
        <f>SUMIFS('[5]TUNZ Extracted TB'!$G:$G,'[5]TUNZ Extracted TB'!$A:$A,B447,'[5]TUNZ Extracted TB'!$C:$C,C447)</f>
        <v>#VALUE!</v>
      </c>
      <c r="K447" s="4" t="e">
        <f>SUMIFS('[6]TUNZ Extracted TB'!$G:$G,'[6]TUNZ Extracted TB'!$A:$A,B447,'[6]TUNZ Extracted TB'!$C:$C,C447)</f>
        <v>#VALUE!</v>
      </c>
      <c r="L447" s="4" t="e">
        <f>SUMIFS('[7]TUNZ Extracted TB'!$G:$G,'[7]TUNZ Extracted TB'!$A:$A,B447,'[7]TUNZ Extracted TB'!$C:$C,C447)</f>
        <v>#VALUE!</v>
      </c>
      <c r="M447" s="4" t="e">
        <f>SUMIFS('[8]TUNZ Extracted TB'!$G:$G,'[8]TUNZ Extracted TB'!$A:$A,B447,'[8]TUNZ Extracted TB'!$C:$C,C447)</f>
        <v>#VALUE!</v>
      </c>
      <c r="N447" s="4" t="e">
        <f>SUMIFS('[9]TUNZ Extracted TB'!$G:$G,'[9]TUNZ Extracted TB'!$A:$A,B447,'[9]TUNZ Extracted TB'!$C:$C,C447)</f>
        <v>#VALUE!</v>
      </c>
      <c r="O447" s="4" t="e">
        <f>SUMIFS('[10]TUNZ Extracted TB'!$G:$G,'[10]TUNZ Extracted TB'!$A:$A,B447,'[10]TUNZ Extracted TB'!$C:$C,C447)</f>
        <v>#VALUE!</v>
      </c>
      <c r="P447" s="4" t="e">
        <f>SUMIFS('[11]TUNZ Extracted TB'!$G:$G,'[11]TUNZ Extracted TB'!$A:$A,B447,'[11]TUNZ Extracted TB'!$C:$C,C447)</f>
        <v>#VALUE!</v>
      </c>
      <c r="Q447" s="4" t="e">
        <f>SUMIFS('[12]TUNZ Extracted TB'!$G:$G,'[12]TUNZ Extracted TB'!$A:$A,B447,'[12]TUNZ Extracted TB'!$C:$C,C447)</f>
        <v>#VALUE!</v>
      </c>
      <c r="R447" s="4" t="e">
        <f t="shared" si="7"/>
        <v>#VALUE!</v>
      </c>
    </row>
    <row r="448" spans="1:18" x14ac:dyDescent="0.25">
      <c r="A448" t="s">
        <v>96</v>
      </c>
      <c r="B448">
        <v>7510</v>
      </c>
      <c r="C448">
        <v>112</v>
      </c>
      <c r="D448" t="s">
        <v>62</v>
      </c>
      <c r="E448" t="s">
        <v>66</v>
      </c>
      <c r="F448" s="4" t="e">
        <f>SUMIFS('[1]TUNZ Extracted TB'!$G:$G,'[1]TUNZ Extracted TB'!$A:$A,B448,'[1]TUNZ Extracted TB'!$C:$C,C448)</f>
        <v>#VALUE!</v>
      </c>
      <c r="G448" s="4" t="e">
        <f>SUMIFS('[2]TUNZ Extracted TB'!$G:$G,'[2]TUNZ Extracted TB'!$A:$A,B448,'[2]TUNZ Extracted TB'!$C:$C,C448)</f>
        <v>#VALUE!</v>
      </c>
      <c r="H448" s="4" t="e">
        <f>SUMIFS('[3]TUNZ Extracted TB'!$G:$G,'[3]TUNZ Extracted TB'!$A:$A,B448,'[3]TUNZ Extracted TB'!$C:$C,C448)</f>
        <v>#VALUE!</v>
      </c>
      <c r="I448" s="4" t="e">
        <f>SUMIFS('[4]TUNZ Extracted TB'!$G:$G,'[4]TUNZ Extracted TB'!$A:$A,B448,'[4]TUNZ Extracted TB'!$C:$C,C448)</f>
        <v>#VALUE!</v>
      </c>
      <c r="J448" s="4" t="e">
        <f>SUMIFS('[5]TUNZ Extracted TB'!$G:$G,'[5]TUNZ Extracted TB'!$A:$A,B448,'[5]TUNZ Extracted TB'!$C:$C,C448)</f>
        <v>#VALUE!</v>
      </c>
      <c r="K448" s="4" t="e">
        <f>SUMIFS('[6]TUNZ Extracted TB'!$G:$G,'[6]TUNZ Extracted TB'!$A:$A,B448,'[6]TUNZ Extracted TB'!$C:$C,C448)</f>
        <v>#VALUE!</v>
      </c>
      <c r="L448" s="4" t="e">
        <f>SUMIFS('[7]TUNZ Extracted TB'!$G:$G,'[7]TUNZ Extracted TB'!$A:$A,B448,'[7]TUNZ Extracted TB'!$C:$C,C448)</f>
        <v>#VALUE!</v>
      </c>
      <c r="M448" s="4" t="e">
        <f>SUMIFS('[8]TUNZ Extracted TB'!$G:$G,'[8]TUNZ Extracted TB'!$A:$A,B448,'[8]TUNZ Extracted TB'!$C:$C,C448)</f>
        <v>#VALUE!</v>
      </c>
      <c r="N448" s="4" t="e">
        <f>SUMIFS('[9]TUNZ Extracted TB'!$G:$G,'[9]TUNZ Extracted TB'!$A:$A,B448,'[9]TUNZ Extracted TB'!$C:$C,C448)</f>
        <v>#VALUE!</v>
      </c>
      <c r="O448" s="4" t="e">
        <f>SUMIFS('[10]TUNZ Extracted TB'!$G:$G,'[10]TUNZ Extracted TB'!$A:$A,B448,'[10]TUNZ Extracted TB'!$C:$C,C448)</f>
        <v>#VALUE!</v>
      </c>
      <c r="P448" s="4" t="e">
        <f>SUMIFS('[11]TUNZ Extracted TB'!$G:$G,'[11]TUNZ Extracted TB'!$A:$A,B448,'[11]TUNZ Extracted TB'!$C:$C,C448)</f>
        <v>#VALUE!</v>
      </c>
      <c r="Q448" s="4" t="e">
        <f>SUMIFS('[12]TUNZ Extracted TB'!$G:$G,'[12]TUNZ Extracted TB'!$A:$A,B448,'[12]TUNZ Extracted TB'!$C:$C,C448)</f>
        <v>#VALUE!</v>
      </c>
      <c r="R448" s="4" t="e">
        <f t="shared" si="7"/>
        <v>#VALUE!</v>
      </c>
    </row>
    <row r="449" spans="1:18" x14ac:dyDescent="0.25">
      <c r="A449" t="s">
        <v>96</v>
      </c>
      <c r="B449">
        <v>7510</v>
      </c>
      <c r="C449">
        <v>120</v>
      </c>
      <c r="D449" t="s">
        <v>58</v>
      </c>
      <c r="E449" t="s">
        <v>64</v>
      </c>
      <c r="F449" s="4" t="e">
        <f>SUMIFS('[1]TUNZ Extracted TB'!$G:$G,'[1]TUNZ Extracted TB'!$A:$A,B449,'[1]TUNZ Extracted TB'!$C:$C,C449)</f>
        <v>#VALUE!</v>
      </c>
      <c r="G449" s="4" t="e">
        <f>SUMIFS('[2]TUNZ Extracted TB'!$G:$G,'[2]TUNZ Extracted TB'!$A:$A,B449,'[2]TUNZ Extracted TB'!$C:$C,C449)</f>
        <v>#VALUE!</v>
      </c>
      <c r="H449" s="4" t="e">
        <f>SUMIFS('[3]TUNZ Extracted TB'!$G:$G,'[3]TUNZ Extracted TB'!$A:$A,B449,'[3]TUNZ Extracted TB'!$C:$C,C449)</f>
        <v>#VALUE!</v>
      </c>
      <c r="I449" s="4" t="e">
        <f>SUMIFS('[4]TUNZ Extracted TB'!$G:$G,'[4]TUNZ Extracted TB'!$A:$A,B449,'[4]TUNZ Extracted TB'!$C:$C,C449)</f>
        <v>#VALUE!</v>
      </c>
      <c r="J449" s="4" t="e">
        <f>SUMIFS('[5]TUNZ Extracted TB'!$G:$G,'[5]TUNZ Extracted TB'!$A:$A,B449,'[5]TUNZ Extracted TB'!$C:$C,C449)</f>
        <v>#VALUE!</v>
      </c>
      <c r="K449" s="4" t="e">
        <f>SUMIFS('[6]TUNZ Extracted TB'!$G:$G,'[6]TUNZ Extracted TB'!$A:$A,B449,'[6]TUNZ Extracted TB'!$C:$C,C449)</f>
        <v>#VALUE!</v>
      </c>
      <c r="L449" s="4" t="e">
        <f>SUMIFS('[7]TUNZ Extracted TB'!$G:$G,'[7]TUNZ Extracted TB'!$A:$A,B449,'[7]TUNZ Extracted TB'!$C:$C,C449)</f>
        <v>#VALUE!</v>
      </c>
      <c r="M449" s="4" t="e">
        <f>SUMIFS('[8]TUNZ Extracted TB'!$G:$G,'[8]TUNZ Extracted TB'!$A:$A,B449,'[8]TUNZ Extracted TB'!$C:$C,C449)</f>
        <v>#VALUE!</v>
      </c>
      <c r="N449" s="4" t="e">
        <f>SUMIFS('[9]TUNZ Extracted TB'!$G:$G,'[9]TUNZ Extracted TB'!$A:$A,B449,'[9]TUNZ Extracted TB'!$C:$C,C449)</f>
        <v>#VALUE!</v>
      </c>
      <c r="O449" s="4" t="e">
        <f>SUMIFS('[10]TUNZ Extracted TB'!$G:$G,'[10]TUNZ Extracted TB'!$A:$A,B449,'[10]TUNZ Extracted TB'!$C:$C,C449)</f>
        <v>#VALUE!</v>
      </c>
      <c r="P449" s="4" t="e">
        <f>SUMIFS('[11]TUNZ Extracted TB'!$G:$G,'[11]TUNZ Extracted TB'!$A:$A,B449,'[11]TUNZ Extracted TB'!$C:$C,C449)</f>
        <v>#VALUE!</v>
      </c>
      <c r="Q449" s="4" t="e">
        <f>SUMIFS('[12]TUNZ Extracted TB'!$G:$G,'[12]TUNZ Extracted TB'!$A:$A,B449,'[12]TUNZ Extracted TB'!$C:$C,C449)</f>
        <v>#VALUE!</v>
      </c>
      <c r="R449" s="4" t="e">
        <f t="shared" si="7"/>
        <v>#VALUE!</v>
      </c>
    </row>
    <row r="450" spans="1:18" x14ac:dyDescent="0.25">
      <c r="A450" t="s">
        <v>96</v>
      </c>
      <c r="B450">
        <v>7510</v>
      </c>
      <c r="C450">
        <v>130</v>
      </c>
      <c r="D450" t="s">
        <v>58</v>
      </c>
      <c r="E450" t="s">
        <v>64</v>
      </c>
      <c r="F450" s="4" t="e">
        <f>SUMIFS('[1]TUNZ Extracted TB'!$G:$G,'[1]TUNZ Extracted TB'!$A:$A,B450,'[1]TUNZ Extracted TB'!$C:$C,C450)</f>
        <v>#VALUE!</v>
      </c>
      <c r="G450" s="4" t="e">
        <f>SUMIFS('[2]TUNZ Extracted TB'!$G:$G,'[2]TUNZ Extracted TB'!$A:$A,B450,'[2]TUNZ Extracted TB'!$C:$C,C450)</f>
        <v>#VALUE!</v>
      </c>
      <c r="H450" s="4" t="e">
        <f>SUMIFS('[3]TUNZ Extracted TB'!$G:$G,'[3]TUNZ Extracted TB'!$A:$A,B450,'[3]TUNZ Extracted TB'!$C:$C,C450)</f>
        <v>#VALUE!</v>
      </c>
      <c r="I450" s="4" t="e">
        <f>SUMIFS('[4]TUNZ Extracted TB'!$G:$G,'[4]TUNZ Extracted TB'!$A:$A,B450,'[4]TUNZ Extracted TB'!$C:$C,C450)</f>
        <v>#VALUE!</v>
      </c>
      <c r="J450" s="4" t="e">
        <f>SUMIFS('[5]TUNZ Extracted TB'!$G:$G,'[5]TUNZ Extracted TB'!$A:$A,B450,'[5]TUNZ Extracted TB'!$C:$C,C450)</f>
        <v>#VALUE!</v>
      </c>
      <c r="K450" s="4" t="e">
        <f>SUMIFS('[6]TUNZ Extracted TB'!$G:$G,'[6]TUNZ Extracted TB'!$A:$A,B450,'[6]TUNZ Extracted TB'!$C:$C,C450)</f>
        <v>#VALUE!</v>
      </c>
      <c r="L450" s="4" t="e">
        <f>SUMIFS('[7]TUNZ Extracted TB'!$G:$G,'[7]TUNZ Extracted TB'!$A:$A,B450,'[7]TUNZ Extracted TB'!$C:$C,C450)</f>
        <v>#VALUE!</v>
      </c>
      <c r="M450" s="4" t="e">
        <f>SUMIFS('[8]TUNZ Extracted TB'!$G:$G,'[8]TUNZ Extracted TB'!$A:$A,B450,'[8]TUNZ Extracted TB'!$C:$C,C450)</f>
        <v>#VALUE!</v>
      </c>
      <c r="N450" s="4" t="e">
        <f>SUMIFS('[9]TUNZ Extracted TB'!$G:$G,'[9]TUNZ Extracted TB'!$A:$A,B450,'[9]TUNZ Extracted TB'!$C:$C,C450)</f>
        <v>#VALUE!</v>
      </c>
      <c r="O450" s="4" t="e">
        <f>SUMIFS('[10]TUNZ Extracted TB'!$G:$G,'[10]TUNZ Extracted TB'!$A:$A,B450,'[10]TUNZ Extracted TB'!$C:$C,C450)</f>
        <v>#VALUE!</v>
      </c>
      <c r="P450" s="4" t="e">
        <f>SUMIFS('[11]TUNZ Extracted TB'!$G:$G,'[11]TUNZ Extracted TB'!$A:$A,B450,'[11]TUNZ Extracted TB'!$C:$C,C450)</f>
        <v>#VALUE!</v>
      </c>
      <c r="Q450" s="4" t="e">
        <f>SUMIFS('[12]TUNZ Extracted TB'!$G:$G,'[12]TUNZ Extracted TB'!$A:$A,B450,'[12]TUNZ Extracted TB'!$C:$C,C450)</f>
        <v>#VALUE!</v>
      </c>
      <c r="R450" s="4" t="e">
        <f t="shared" si="7"/>
        <v>#VALUE!</v>
      </c>
    </row>
    <row r="451" spans="1:18" x14ac:dyDescent="0.25">
      <c r="A451" t="s">
        <v>96</v>
      </c>
      <c r="B451">
        <v>7510</v>
      </c>
      <c r="C451">
        <v>140</v>
      </c>
      <c r="D451" t="s">
        <v>58</v>
      </c>
      <c r="E451" t="s">
        <v>64</v>
      </c>
      <c r="F451" s="4" t="e">
        <f>SUMIFS('[1]TUNZ Extracted TB'!$G:$G,'[1]TUNZ Extracted TB'!$A:$A,B451,'[1]TUNZ Extracted TB'!$C:$C,C451)</f>
        <v>#VALUE!</v>
      </c>
      <c r="G451" s="4" t="e">
        <f>SUMIFS('[2]TUNZ Extracted TB'!$G:$G,'[2]TUNZ Extracted TB'!$A:$A,B451,'[2]TUNZ Extracted TB'!$C:$C,C451)</f>
        <v>#VALUE!</v>
      </c>
      <c r="H451" s="4" t="e">
        <f>SUMIFS('[3]TUNZ Extracted TB'!$G:$G,'[3]TUNZ Extracted TB'!$A:$A,B451,'[3]TUNZ Extracted TB'!$C:$C,C451)</f>
        <v>#VALUE!</v>
      </c>
      <c r="I451" s="4" t="e">
        <f>SUMIFS('[4]TUNZ Extracted TB'!$G:$G,'[4]TUNZ Extracted TB'!$A:$A,B451,'[4]TUNZ Extracted TB'!$C:$C,C451)</f>
        <v>#VALUE!</v>
      </c>
      <c r="J451" s="4" t="e">
        <f>SUMIFS('[5]TUNZ Extracted TB'!$G:$G,'[5]TUNZ Extracted TB'!$A:$A,B451,'[5]TUNZ Extracted TB'!$C:$C,C451)</f>
        <v>#VALUE!</v>
      </c>
      <c r="K451" s="4" t="e">
        <f>SUMIFS('[6]TUNZ Extracted TB'!$G:$G,'[6]TUNZ Extracted TB'!$A:$A,B451,'[6]TUNZ Extracted TB'!$C:$C,C451)</f>
        <v>#VALUE!</v>
      </c>
      <c r="L451" s="4" t="e">
        <f>SUMIFS('[7]TUNZ Extracted TB'!$G:$G,'[7]TUNZ Extracted TB'!$A:$A,B451,'[7]TUNZ Extracted TB'!$C:$C,C451)</f>
        <v>#VALUE!</v>
      </c>
      <c r="M451" s="4" t="e">
        <f>SUMIFS('[8]TUNZ Extracted TB'!$G:$G,'[8]TUNZ Extracted TB'!$A:$A,B451,'[8]TUNZ Extracted TB'!$C:$C,C451)</f>
        <v>#VALUE!</v>
      </c>
      <c r="N451" s="4" t="e">
        <f>SUMIFS('[9]TUNZ Extracted TB'!$G:$G,'[9]TUNZ Extracted TB'!$A:$A,B451,'[9]TUNZ Extracted TB'!$C:$C,C451)</f>
        <v>#VALUE!</v>
      </c>
      <c r="O451" s="4" t="e">
        <f>SUMIFS('[10]TUNZ Extracted TB'!$G:$G,'[10]TUNZ Extracted TB'!$A:$A,B451,'[10]TUNZ Extracted TB'!$C:$C,C451)</f>
        <v>#VALUE!</v>
      </c>
      <c r="P451" s="4" t="e">
        <f>SUMIFS('[11]TUNZ Extracted TB'!$G:$G,'[11]TUNZ Extracted TB'!$A:$A,B451,'[11]TUNZ Extracted TB'!$C:$C,C451)</f>
        <v>#VALUE!</v>
      </c>
      <c r="Q451" s="4" t="e">
        <f>SUMIFS('[12]TUNZ Extracted TB'!$G:$G,'[12]TUNZ Extracted TB'!$A:$A,B451,'[12]TUNZ Extracted TB'!$C:$C,C451)</f>
        <v>#VALUE!</v>
      </c>
      <c r="R451" s="4" t="e">
        <f t="shared" si="7"/>
        <v>#VALUE!</v>
      </c>
    </row>
    <row r="452" spans="1:18" x14ac:dyDescent="0.25">
      <c r="A452" t="s">
        <v>96</v>
      </c>
      <c r="B452">
        <v>7510</v>
      </c>
      <c r="C452">
        <v>142</v>
      </c>
      <c r="D452" t="s">
        <v>62</v>
      </c>
      <c r="E452" t="s">
        <v>66</v>
      </c>
      <c r="F452" s="4" t="e">
        <f>SUMIFS('[1]TUNZ Extracted TB'!$G:$G,'[1]TUNZ Extracted TB'!$A:$A,B452,'[1]TUNZ Extracted TB'!$C:$C,C452)</f>
        <v>#VALUE!</v>
      </c>
      <c r="G452" s="4" t="e">
        <f>SUMIFS('[2]TUNZ Extracted TB'!$G:$G,'[2]TUNZ Extracted TB'!$A:$A,B452,'[2]TUNZ Extracted TB'!$C:$C,C452)</f>
        <v>#VALUE!</v>
      </c>
      <c r="H452" s="4" t="e">
        <f>SUMIFS('[3]TUNZ Extracted TB'!$G:$G,'[3]TUNZ Extracted TB'!$A:$A,B452,'[3]TUNZ Extracted TB'!$C:$C,C452)</f>
        <v>#VALUE!</v>
      </c>
      <c r="I452" s="4" t="e">
        <f>SUMIFS('[4]TUNZ Extracted TB'!$G:$G,'[4]TUNZ Extracted TB'!$A:$A,B452,'[4]TUNZ Extracted TB'!$C:$C,C452)</f>
        <v>#VALUE!</v>
      </c>
      <c r="J452" s="4" t="e">
        <f>SUMIFS('[5]TUNZ Extracted TB'!$G:$G,'[5]TUNZ Extracted TB'!$A:$A,B452,'[5]TUNZ Extracted TB'!$C:$C,C452)</f>
        <v>#VALUE!</v>
      </c>
      <c r="K452" s="4" t="e">
        <f>SUMIFS('[6]TUNZ Extracted TB'!$G:$G,'[6]TUNZ Extracted TB'!$A:$A,B452,'[6]TUNZ Extracted TB'!$C:$C,C452)</f>
        <v>#VALUE!</v>
      </c>
      <c r="L452" s="4" t="e">
        <f>SUMIFS('[7]TUNZ Extracted TB'!$G:$G,'[7]TUNZ Extracted TB'!$A:$A,B452,'[7]TUNZ Extracted TB'!$C:$C,C452)</f>
        <v>#VALUE!</v>
      </c>
      <c r="M452" s="4" t="e">
        <f>SUMIFS('[8]TUNZ Extracted TB'!$G:$G,'[8]TUNZ Extracted TB'!$A:$A,B452,'[8]TUNZ Extracted TB'!$C:$C,C452)</f>
        <v>#VALUE!</v>
      </c>
      <c r="N452" s="4" t="e">
        <f>SUMIFS('[9]TUNZ Extracted TB'!$G:$G,'[9]TUNZ Extracted TB'!$A:$A,B452,'[9]TUNZ Extracted TB'!$C:$C,C452)</f>
        <v>#VALUE!</v>
      </c>
      <c r="O452" s="4" t="e">
        <f>SUMIFS('[10]TUNZ Extracted TB'!$G:$G,'[10]TUNZ Extracted TB'!$A:$A,B452,'[10]TUNZ Extracted TB'!$C:$C,C452)</f>
        <v>#VALUE!</v>
      </c>
      <c r="P452" s="4" t="e">
        <f>SUMIFS('[11]TUNZ Extracted TB'!$G:$G,'[11]TUNZ Extracted TB'!$A:$A,B452,'[11]TUNZ Extracted TB'!$C:$C,C452)</f>
        <v>#VALUE!</v>
      </c>
      <c r="Q452" s="4" t="e">
        <f>SUMIFS('[12]TUNZ Extracted TB'!$G:$G,'[12]TUNZ Extracted TB'!$A:$A,B452,'[12]TUNZ Extracted TB'!$C:$C,C452)</f>
        <v>#VALUE!</v>
      </c>
      <c r="R452" s="4" t="e">
        <f t="shared" si="7"/>
        <v>#VALUE!</v>
      </c>
    </row>
    <row r="453" spans="1:18" x14ac:dyDescent="0.25">
      <c r="A453" t="s">
        <v>96</v>
      </c>
      <c r="B453">
        <v>7510</v>
      </c>
      <c r="C453">
        <v>160</v>
      </c>
      <c r="D453" t="s">
        <v>58</v>
      </c>
      <c r="E453" t="s">
        <v>64</v>
      </c>
      <c r="F453" s="4" t="e">
        <f>SUMIFS('[1]TUNZ Extracted TB'!$G:$G,'[1]TUNZ Extracted TB'!$A:$A,B453,'[1]TUNZ Extracted TB'!$C:$C,C453)</f>
        <v>#VALUE!</v>
      </c>
      <c r="G453" s="4" t="e">
        <f>SUMIFS('[2]TUNZ Extracted TB'!$G:$G,'[2]TUNZ Extracted TB'!$A:$A,B453,'[2]TUNZ Extracted TB'!$C:$C,C453)</f>
        <v>#VALUE!</v>
      </c>
      <c r="H453" s="4" t="e">
        <f>SUMIFS('[3]TUNZ Extracted TB'!$G:$G,'[3]TUNZ Extracted TB'!$A:$A,B453,'[3]TUNZ Extracted TB'!$C:$C,C453)</f>
        <v>#VALUE!</v>
      </c>
      <c r="I453" s="4" t="e">
        <f>SUMIFS('[4]TUNZ Extracted TB'!$G:$G,'[4]TUNZ Extracted TB'!$A:$A,B453,'[4]TUNZ Extracted TB'!$C:$C,C453)</f>
        <v>#VALUE!</v>
      </c>
      <c r="J453" s="4" t="e">
        <f>SUMIFS('[5]TUNZ Extracted TB'!$G:$G,'[5]TUNZ Extracted TB'!$A:$A,B453,'[5]TUNZ Extracted TB'!$C:$C,C453)</f>
        <v>#VALUE!</v>
      </c>
      <c r="K453" s="4" t="e">
        <f>SUMIFS('[6]TUNZ Extracted TB'!$G:$G,'[6]TUNZ Extracted TB'!$A:$A,B453,'[6]TUNZ Extracted TB'!$C:$C,C453)</f>
        <v>#VALUE!</v>
      </c>
      <c r="L453" s="4" t="e">
        <f>SUMIFS('[7]TUNZ Extracted TB'!$G:$G,'[7]TUNZ Extracted TB'!$A:$A,B453,'[7]TUNZ Extracted TB'!$C:$C,C453)</f>
        <v>#VALUE!</v>
      </c>
      <c r="M453" s="4" t="e">
        <f>SUMIFS('[8]TUNZ Extracted TB'!$G:$G,'[8]TUNZ Extracted TB'!$A:$A,B453,'[8]TUNZ Extracted TB'!$C:$C,C453)</f>
        <v>#VALUE!</v>
      </c>
      <c r="N453" s="4" t="e">
        <f>SUMIFS('[9]TUNZ Extracted TB'!$G:$G,'[9]TUNZ Extracted TB'!$A:$A,B453,'[9]TUNZ Extracted TB'!$C:$C,C453)</f>
        <v>#VALUE!</v>
      </c>
      <c r="O453" s="4" t="e">
        <f>SUMIFS('[10]TUNZ Extracted TB'!$G:$G,'[10]TUNZ Extracted TB'!$A:$A,B453,'[10]TUNZ Extracted TB'!$C:$C,C453)</f>
        <v>#VALUE!</v>
      </c>
      <c r="P453" s="4" t="e">
        <f>SUMIFS('[11]TUNZ Extracted TB'!$G:$G,'[11]TUNZ Extracted TB'!$A:$A,B453,'[11]TUNZ Extracted TB'!$C:$C,C453)</f>
        <v>#VALUE!</v>
      </c>
      <c r="Q453" s="4" t="e">
        <f>SUMIFS('[12]TUNZ Extracted TB'!$G:$G,'[12]TUNZ Extracted TB'!$A:$A,B453,'[12]TUNZ Extracted TB'!$C:$C,C453)</f>
        <v>#VALUE!</v>
      </c>
      <c r="R453" s="4" t="e">
        <f t="shared" si="7"/>
        <v>#VALUE!</v>
      </c>
    </row>
    <row r="454" spans="1:18" x14ac:dyDescent="0.25">
      <c r="A454" t="s">
        <v>96</v>
      </c>
      <c r="B454">
        <v>7510</v>
      </c>
      <c r="C454">
        <v>170</v>
      </c>
      <c r="D454" t="s">
        <v>58</v>
      </c>
      <c r="E454" t="s">
        <v>64</v>
      </c>
      <c r="F454" s="4" t="e">
        <f>SUMIFS('[1]TUNZ Extracted TB'!$G:$G,'[1]TUNZ Extracted TB'!$A:$A,B454,'[1]TUNZ Extracted TB'!$C:$C,C454)</f>
        <v>#VALUE!</v>
      </c>
      <c r="G454" s="4" t="e">
        <f>SUMIFS('[2]TUNZ Extracted TB'!$G:$G,'[2]TUNZ Extracted TB'!$A:$A,B454,'[2]TUNZ Extracted TB'!$C:$C,C454)</f>
        <v>#VALUE!</v>
      </c>
      <c r="H454" s="4" t="e">
        <f>SUMIFS('[3]TUNZ Extracted TB'!$G:$G,'[3]TUNZ Extracted TB'!$A:$A,B454,'[3]TUNZ Extracted TB'!$C:$C,C454)</f>
        <v>#VALUE!</v>
      </c>
      <c r="I454" s="4" t="e">
        <f>SUMIFS('[4]TUNZ Extracted TB'!$G:$G,'[4]TUNZ Extracted TB'!$A:$A,B454,'[4]TUNZ Extracted TB'!$C:$C,C454)</f>
        <v>#VALUE!</v>
      </c>
      <c r="J454" s="4" t="e">
        <f>SUMIFS('[5]TUNZ Extracted TB'!$G:$G,'[5]TUNZ Extracted TB'!$A:$A,B454,'[5]TUNZ Extracted TB'!$C:$C,C454)</f>
        <v>#VALUE!</v>
      </c>
      <c r="K454" s="4" t="e">
        <f>SUMIFS('[6]TUNZ Extracted TB'!$G:$G,'[6]TUNZ Extracted TB'!$A:$A,B454,'[6]TUNZ Extracted TB'!$C:$C,C454)</f>
        <v>#VALUE!</v>
      </c>
      <c r="L454" s="4" t="e">
        <f>SUMIFS('[7]TUNZ Extracted TB'!$G:$G,'[7]TUNZ Extracted TB'!$A:$A,B454,'[7]TUNZ Extracted TB'!$C:$C,C454)</f>
        <v>#VALUE!</v>
      </c>
      <c r="M454" s="4" t="e">
        <f>SUMIFS('[8]TUNZ Extracted TB'!$G:$G,'[8]TUNZ Extracted TB'!$A:$A,B454,'[8]TUNZ Extracted TB'!$C:$C,C454)</f>
        <v>#VALUE!</v>
      </c>
      <c r="N454" s="4" t="e">
        <f>SUMIFS('[9]TUNZ Extracted TB'!$G:$G,'[9]TUNZ Extracted TB'!$A:$A,B454,'[9]TUNZ Extracted TB'!$C:$C,C454)</f>
        <v>#VALUE!</v>
      </c>
      <c r="O454" s="4" t="e">
        <f>SUMIFS('[10]TUNZ Extracted TB'!$G:$G,'[10]TUNZ Extracted TB'!$A:$A,B454,'[10]TUNZ Extracted TB'!$C:$C,C454)</f>
        <v>#VALUE!</v>
      </c>
      <c r="P454" s="4" t="e">
        <f>SUMIFS('[11]TUNZ Extracted TB'!$G:$G,'[11]TUNZ Extracted TB'!$A:$A,B454,'[11]TUNZ Extracted TB'!$C:$C,C454)</f>
        <v>#VALUE!</v>
      </c>
      <c r="Q454" s="4" t="e">
        <f>SUMIFS('[12]TUNZ Extracted TB'!$G:$G,'[12]TUNZ Extracted TB'!$A:$A,B454,'[12]TUNZ Extracted TB'!$C:$C,C454)</f>
        <v>#VALUE!</v>
      </c>
      <c r="R454" s="4" t="e">
        <f t="shared" ref="R454:R517" si="8">SUM(F454:Q454)</f>
        <v>#VALUE!</v>
      </c>
    </row>
    <row r="455" spans="1:18" x14ac:dyDescent="0.25">
      <c r="A455" t="s">
        <v>96</v>
      </c>
      <c r="B455">
        <v>7510</v>
      </c>
      <c r="C455">
        <v>190</v>
      </c>
      <c r="D455" t="s">
        <v>58</v>
      </c>
      <c r="E455" t="s">
        <v>64</v>
      </c>
      <c r="F455" s="4" t="e">
        <f>SUMIFS('[1]TUNZ Extracted TB'!$G:$G,'[1]TUNZ Extracted TB'!$A:$A,B455,'[1]TUNZ Extracted TB'!$C:$C,C455)</f>
        <v>#VALUE!</v>
      </c>
      <c r="G455" s="4" t="e">
        <f>SUMIFS('[2]TUNZ Extracted TB'!$G:$G,'[2]TUNZ Extracted TB'!$A:$A,B455,'[2]TUNZ Extracted TB'!$C:$C,C455)</f>
        <v>#VALUE!</v>
      </c>
      <c r="H455" s="4" t="e">
        <f>SUMIFS('[3]TUNZ Extracted TB'!$G:$G,'[3]TUNZ Extracted TB'!$A:$A,B455,'[3]TUNZ Extracted TB'!$C:$C,C455)</f>
        <v>#VALUE!</v>
      </c>
      <c r="I455" s="4" t="e">
        <f>SUMIFS('[4]TUNZ Extracted TB'!$G:$G,'[4]TUNZ Extracted TB'!$A:$A,B455,'[4]TUNZ Extracted TB'!$C:$C,C455)</f>
        <v>#VALUE!</v>
      </c>
      <c r="J455" s="4" t="e">
        <f>SUMIFS('[5]TUNZ Extracted TB'!$G:$G,'[5]TUNZ Extracted TB'!$A:$A,B455,'[5]TUNZ Extracted TB'!$C:$C,C455)</f>
        <v>#VALUE!</v>
      </c>
      <c r="K455" s="4" t="e">
        <f>SUMIFS('[6]TUNZ Extracted TB'!$G:$G,'[6]TUNZ Extracted TB'!$A:$A,B455,'[6]TUNZ Extracted TB'!$C:$C,C455)</f>
        <v>#VALUE!</v>
      </c>
      <c r="L455" s="4" t="e">
        <f>SUMIFS('[7]TUNZ Extracted TB'!$G:$G,'[7]TUNZ Extracted TB'!$A:$A,B455,'[7]TUNZ Extracted TB'!$C:$C,C455)</f>
        <v>#VALUE!</v>
      </c>
      <c r="M455" s="4" t="e">
        <f>SUMIFS('[8]TUNZ Extracted TB'!$G:$G,'[8]TUNZ Extracted TB'!$A:$A,B455,'[8]TUNZ Extracted TB'!$C:$C,C455)</f>
        <v>#VALUE!</v>
      </c>
      <c r="N455" s="4" t="e">
        <f>SUMIFS('[9]TUNZ Extracted TB'!$G:$G,'[9]TUNZ Extracted TB'!$A:$A,B455,'[9]TUNZ Extracted TB'!$C:$C,C455)</f>
        <v>#VALUE!</v>
      </c>
      <c r="O455" s="4" t="e">
        <f>SUMIFS('[10]TUNZ Extracted TB'!$G:$G,'[10]TUNZ Extracted TB'!$A:$A,B455,'[10]TUNZ Extracted TB'!$C:$C,C455)</f>
        <v>#VALUE!</v>
      </c>
      <c r="P455" s="4" t="e">
        <f>SUMIFS('[11]TUNZ Extracted TB'!$G:$G,'[11]TUNZ Extracted TB'!$A:$A,B455,'[11]TUNZ Extracted TB'!$C:$C,C455)</f>
        <v>#VALUE!</v>
      </c>
      <c r="Q455" s="4" t="e">
        <f>SUMIFS('[12]TUNZ Extracted TB'!$G:$G,'[12]TUNZ Extracted TB'!$A:$A,B455,'[12]TUNZ Extracted TB'!$C:$C,C455)</f>
        <v>#VALUE!</v>
      </c>
      <c r="R455" s="4" t="e">
        <f t="shared" si="8"/>
        <v>#VALUE!</v>
      </c>
    </row>
    <row r="456" spans="1:18" x14ac:dyDescent="0.25">
      <c r="A456" t="s">
        <v>96</v>
      </c>
      <c r="B456">
        <v>7510</v>
      </c>
      <c r="C456">
        <v>210</v>
      </c>
      <c r="D456" t="s">
        <v>58</v>
      </c>
      <c r="E456" t="s">
        <v>64</v>
      </c>
      <c r="F456" s="4" t="e">
        <f>SUMIFS('[1]TUNZ Extracted TB'!$G:$G,'[1]TUNZ Extracted TB'!$A:$A,B456,'[1]TUNZ Extracted TB'!$C:$C,C456)</f>
        <v>#VALUE!</v>
      </c>
      <c r="G456" s="4" t="e">
        <f>SUMIFS('[2]TUNZ Extracted TB'!$G:$G,'[2]TUNZ Extracted TB'!$A:$A,B456,'[2]TUNZ Extracted TB'!$C:$C,C456)</f>
        <v>#VALUE!</v>
      </c>
      <c r="H456" s="4" t="e">
        <f>SUMIFS('[3]TUNZ Extracted TB'!$G:$G,'[3]TUNZ Extracted TB'!$A:$A,B456,'[3]TUNZ Extracted TB'!$C:$C,C456)</f>
        <v>#VALUE!</v>
      </c>
      <c r="I456" s="4" t="e">
        <f>SUMIFS('[4]TUNZ Extracted TB'!$G:$G,'[4]TUNZ Extracted TB'!$A:$A,B456,'[4]TUNZ Extracted TB'!$C:$C,C456)</f>
        <v>#VALUE!</v>
      </c>
      <c r="J456" s="4" t="e">
        <f>SUMIFS('[5]TUNZ Extracted TB'!$G:$G,'[5]TUNZ Extracted TB'!$A:$A,B456,'[5]TUNZ Extracted TB'!$C:$C,C456)</f>
        <v>#VALUE!</v>
      </c>
      <c r="K456" s="4" t="e">
        <f>SUMIFS('[6]TUNZ Extracted TB'!$G:$G,'[6]TUNZ Extracted TB'!$A:$A,B456,'[6]TUNZ Extracted TB'!$C:$C,C456)</f>
        <v>#VALUE!</v>
      </c>
      <c r="L456" s="4" t="e">
        <f>SUMIFS('[7]TUNZ Extracted TB'!$G:$G,'[7]TUNZ Extracted TB'!$A:$A,B456,'[7]TUNZ Extracted TB'!$C:$C,C456)</f>
        <v>#VALUE!</v>
      </c>
      <c r="M456" s="4" t="e">
        <f>SUMIFS('[8]TUNZ Extracted TB'!$G:$G,'[8]TUNZ Extracted TB'!$A:$A,B456,'[8]TUNZ Extracted TB'!$C:$C,C456)</f>
        <v>#VALUE!</v>
      </c>
      <c r="N456" s="4" t="e">
        <f>SUMIFS('[9]TUNZ Extracted TB'!$G:$G,'[9]TUNZ Extracted TB'!$A:$A,B456,'[9]TUNZ Extracted TB'!$C:$C,C456)</f>
        <v>#VALUE!</v>
      </c>
      <c r="O456" s="4" t="e">
        <f>SUMIFS('[10]TUNZ Extracted TB'!$G:$G,'[10]TUNZ Extracted TB'!$A:$A,B456,'[10]TUNZ Extracted TB'!$C:$C,C456)</f>
        <v>#VALUE!</v>
      </c>
      <c r="P456" s="4" t="e">
        <f>SUMIFS('[11]TUNZ Extracted TB'!$G:$G,'[11]TUNZ Extracted TB'!$A:$A,B456,'[11]TUNZ Extracted TB'!$C:$C,C456)</f>
        <v>#VALUE!</v>
      </c>
      <c r="Q456" s="4" t="e">
        <f>SUMIFS('[12]TUNZ Extracted TB'!$G:$G,'[12]TUNZ Extracted TB'!$A:$A,B456,'[12]TUNZ Extracted TB'!$C:$C,C456)</f>
        <v>#VALUE!</v>
      </c>
      <c r="R456" s="4" t="e">
        <f t="shared" si="8"/>
        <v>#VALUE!</v>
      </c>
    </row>
    <row r="457" spans="1:18" x14ac:dyDescent="0.25">
      <c r="A457" t="s">
        <v>96</v>
      </c>
      <c r="B457">
        <v>7510</v>
      </c>
      <c r="C457">
        <v>220</v>
      </c>
      <c r="D457" t="s">
        <v>58</v>
      </c>
      <c r="E457" t="s">
        <v>64</v>
      </c>
      <c r="F457" s="4" t="e">
        <f>SUMIFS('[1]TUNZ Extracted TB'!$G:$G,'[1]TUNZ Extracted TB'!$A:$A,B457,'[1]TUNZ Extracted TB'!$C:$C,C457)</f>
        <v>#VALUE!</v>
      </c>
      <c r="G457" s="4" t="e">
        <f>SUMIFS('[2]TUNZ Extracted TB'!$G:$G,'[2]TUNZ Extracted TB'!$A:$A,B457,'[2]TUNZ Extracted TB'!$C:$C,C457)</f>
        <v>#VALUE!</v>
      </c>
      <c r="H457" s="4" t="e">
        <f>SUMIFS('[3]TUNZ Extracted TB'!$G:$G,'[3]TUNZ Extracted TB'!$A:$A,B457,'[3]TUNZ Extracted TB'!$C:$C,C457)</f>
        <v>#VALUE!</v>
      </c>
      <c r="I457" s="4" t="e">
        <f>SUMIFS('[4]TUNZ Extracted TB'!$G:$G,'[4]TUNZ Extracted TB'!$A:$A,B457,'[4]TUNZ Extracted TB'!$C:$C,C457)</f>
        <v>#VALUE!</v>
      </c>
      <c r="J457" s="4" t="e">
        <f>SUMIFS('[5]TUNZ Extracted TB'!$G:$G,'[5]TUNZ Extracted TB'!$A:$A,B457,'[5]TUNZ Extracted TB'!$C:$C,C457)</f>
        <v>#VALUE!</v>
      </c>
      <c r="K457" s="4" t="e">
        <f>SUMIFS('[6]TUNZ Extracted TB'!$G:$G,'[6]TUNZ Extracted TB'!$A:$A,B457,'[6]TUNZ Extracted TB'!$C:$C,C457)</f>
        <v>#VALUE!</v>
      </c>
      <c r="L457" s="4" t="e">
        <f>SUMIFS('[7]TUNZ Extracted TB'!$G:$G,'[7]TUNZ Extracted TB'!$A:$A,B457,'[7]TUNZ Extracted TB'!$C:$C,C457)</f>
        <v>#VALUE!</v>
      </c>
      <c r="M457" s="4" t="e">
        <f>SUMIFS('[8]TUNZ Extracted TB'!$G:$G,'[8]TUNZ Extracted TB'!$A:$A,B457,'[8]TUNZ Extracted TB'!$C:$C,C457)</f>
        <v>#VALUE!</v>
      </c>
      <c r="N457" s="4" t="e">
        <f>SUMIFS('[9]TUNZ Extracted TB'!$G:$G,'[9]TUNZ Extracted TB'!$A:$A,B457,'[9]TUNZ Extracted TB'!$C:$C,C457)</f>
        <v>#VALUE!</v>
      </c>
      <c r="O457" s="4" t="e">
        <f>SUMIFS('[10]TUNZ Extracted TB'!$G:$G,'[10]TUNZ Extracted TB'!$A:$A,B457,'[10]TUNZ Extracted TB'!$C:$C,C457)</f>
        <v>#VALUE!</v>
      </c>
      <c r="P457" s="4" t="e">
        <f>SUMIFS('[11]TUNZ Extracted TB'!$G:$G,'[11]TUNZ Extracted TB'!$A:$A,B457,'[11]TUNZ Extracted TB'!$C:$C,C457)</f>
        <v>#VALUE!</v>
      </c>
      <c r="Q457" s="4" t="e">
        <f>SUMIFS('[12]TUNZ Extracted TB'!$G:$G,'[12]TUNZ Extracted TB'!$A:$A,B457,'[12]TUNZ Extracted TB'!$C:$C,C457)</f>
        <v>#VALUE!</v>
      </c>
      <c r="R457" s="4" t="e">
        <f t="shared" si="8"/>
        <v>#VALUE!</v>
      </c>
    </row>
    <row r="458" spans="1:18" x14ac:dyDescent="0.25">
      <c r="A458" t="s">
        <v>96</v>
      </c>
      <c r="B458">
        <v>7510</v>
      </c>
      <c r="C458">
        <v>230</v>
      </c>
      <c r="D458" t="s">
        <v>58</v>
      </c>
      <c r="E458" t="s">
        <v>64</v>
      </c>
      <c r="F458" s="4" t="e">
        <f>SUMIFS('[1]TUNZ Extracted TB'!$G:$G,'[1]TUNZ Extracted TB'!$A:$A,B458,'[1]TUNZ Extracted TB'!$C:$C,C458)</f>
        <v>#VALUE!</v>
      </c>
      <c r="G458" s="4" t="e">
        <f>SUMIFS('[2]TUNZ Extracted TB'!$G:$G,'[2]TUNZ Extracted TB'!$A:$A,B458,'[2]TUNZ Extracted TB'!$C:$C,C458)</f>
        <v>#VALUE!</v>
      </c>
      <c r="H458" s="4" t="e">
        <f>SUMIFS('[3]TUNZ Extracted TB'!$G:$G,'[3]TUNZ Extracted TB'!$A:$A,B458,'[3]TUNZ Extracted TB'!$C:$C,C458)</f>
        <v>#VALUE!</v>
      </c>
      <c r="I458" s="4" t="e">
        <f>SUMIFS('[4]TUNZ Extracted TB'!$G:$G,'[4]TUNZ Extracted TB'!$A:$A,B458,'[4]TUNZ Extracted TB'!$C:$C,C458)</f>
        <v>#VALUE!</v>
      </c>
      <c r="J458" s="4" t="e">
        <f>SUMIFS('[5]TUNZ Extracted TB'!$G:$G,'[5]TUNZ Extracted TB'!$A:$A,B458,'[5]TUNZ Extracted TB'!$C:$C,C458)</f>
        <v>#VALUE!</v>
      </c>
      <c r="K458" s="4" t="e">
        <f>SUMIFS('[6]TUNZ Extracted TB'!$G:$G,'[6]TUNZ Extracted TB'!$A:$A,B458,'[6]TUNZ Extracted TB'!$C:$C,C458)</f>
        <v>#VALUE!</v>
      </c>
      <c r="L458" s="4" t="e">
        <f>SUMIFS('[7]TUNZ Extracted TB'!$G:$G,'[7]TUNZ Extracted TB'!$A:$A,B458,'[7]TUNZ Extracted TB'!$C:$C,C458)</f>
        <v>#VALUE!</v>
      </c>
      <c r="M458" s="4" t="e">
        <f>SUMIFS('[8]TUNZ Extracted TB'!$G:$G,'[8]TUNZ Extracted TB'!$A:$A,B458,'[8]TUNZ Extracted TB'!$C:$C,C458)</f>
        <v>#VALUE!</v>
      </c>
      <c r="N458" s="4" t="e">
        <f>SUMIFS('[9]TUNZ Extracted TB'!$G:$G,'[9]TUNZ Extracted TB'!$A:$A,B458,'[9]TUNZ Extracted TB'!$C:$C,C458)</f>
        <v>#VALUE!</v>
      </c>
      <c r="O458" s="4" t="e">
        <f>SUMIFS('[10]TUNZ Extracted TB'!$G:$G,'[10]TUNZ Extracted TB'!$A:$A,B458,'[10]TUNZ Extracted TB'!$C:$C,C458)</f>
        <v>#VALUE!</v>
      </c>
      <c r="P458" s="4" t="e">
        <f>SUMIFS('[11]TUNZ Extracted TB'!$G:$G,'[11]TUNZ Extracted TB'!$A:$A,B458,'[11]TUNZ Extracted TB'!$C:$C,C458)</f>
        <v>#VALUE!</v>
      </c>
      <c r="Q458" s="4" t="e">
        <f>SUMIFS('[12]TUNZ Extracted TB'!$G:$G,'[12]TUNZ Extracted TB'!$A:$A,B458,'[12]TUNZ Extracted TB'!$C:$C,C458)</f>
        <v>#VALUE!</v>
      </c>
      <c r="R458" s="4" t="e">
        <f t="shared" si="8"/>
        <v>#VALUE!</v>
      </c>
    </row>
    <row r="459" spans="1:18" x14ac:dyDescent="0.25">
      <c r="A459" t="s">
        <v>96</v>
      </c>
      <c r="B459">
        <v>7510</v>
      </c>
      <c r="C459">
        <v>240</v>
      </c>
      <c r="D459" t="s">
        <v>58</v>
      </c>
      <c r="E459" t="s">
        <v>64</v>
      </c>
      <c r="F459" s="4" t="e">
        <f>SUMIFS('[1]TUNZ Extracted TB'!$G:$G,'[1]TUNZ Extracted TB'!$A:$A,B459,'[1]TUNZ Extracted TB'!$C:$C,C459)</f>
        <v>#VALUE!</v>
      </c>
      <c r="G459" s="4" t="e">
        <f>SUMIFS('[2]TUNZ Extracted TB'!$G:$G,'[2]TUNZ Extracted TB'!$A:$A,B459,'[2]TUNZ Extracted TB'!$C:$C,C459)</f>
        <v>#VALUE!</v>
      </c>
      <c r="H459" s="4" t="e">
        <f>SUMIFS('[3]TUNZ Extracted TB'!$G:$G,'[3]TUNZ Extracted TB'!$A:$A,B459,'[3]TUNZ Extracted TB'!$C:$C,C459)</f>
        <v>#VALUE!</v>
      </c>
      <c r="I459" s="4" t="e">
        <f>SUMIFS('[4]TUNZ Extracted TB'!$G:$G,'[4]TUNZ Extracted TB'!$A:$A,B459,'[4]TUNZ Extracted TB'!$C:$C,C459)</f>
        <v>#VALUE!</v>
      </c>
      <c r="J459" s="4" t="e">
        <f>SUMIFS('[5]TUNZ Extracted TB'!$G:$G,'[5]TUNZ Extracted TB'!$A:$A,B459,'[5]TUNZ Extracted TB'!$C:$C,C459)</f>
        <v>#VALUE!</v>
      </c>
      <c r="K459" s="4" t="e">
        <f>SUMIFS('[6]TUNZ Extracted TB'!$G:$G,'[6]TUNZ Extracted TB'!$A:$A,B459,'[6]TUNZ Extracted TB'!$C:$C,C459)</f>
        <v>#VALUE!</v>
      </c>
      <c r="L459" s="4" t="e">
        <f>SUMIFS('[7]TUNZ Extracted TB'!$G:$G,'[7]TUNZ Extracted TB'!$A:$A,B459,'[7]TUNZ Extracted TB'!$C:$C,C459)</f>
        <v>#VALUE!</v>
      </c>
      <c r="M459" s="4" t="e">
        <f>SUMIFS('[8]TUNZ Extracted TB'!$G:$G,'[8]TUNZ Extracted TB'!$A:$A,B459,'[8]TUNZ Extracted TB'!$C:$C,C459)</f>
        <v>#VALUE!</v>
      </c>
      <c r="N459" s="4" t="e">
        <f>SUMIFS('[9]TUNZ Extracted TB'!$G:$G,'[9]TUNZ Extracted TB'!$A:$A,B459,'[9]TUNZ Extracted TB'!$C:$C,C459)</f>
        <v>#VALUE!</v>
      </c>
      <c r="O459" s="4" t="e">
        <f>SUMIFS('[10]TUNZ Extracted TB'!$G:$G,'[10]TUNZ Extracted TB'!$A:$A,B459,'[10]TUNZ Extracted TB'!$C:$C,C459)</f>
        <v>#VALUE!</v>
      </c>
      <c r="P459" s="4" t="e">
        <f>SUMIFS('[11]TUNZ Extracted TB'!$G:$G,'[11]TUNZ Extracted TB'!$A:$A,B459,'[11]TUNZ Extracted TB'!$C:$C,C459)</f>
        <v>#VALUE!</v>
      </c>
      <c r="Q459" s="4" t="e">
        <f>SUMIFS('[12]TUNZ Extracted TB'!$G:$G,'[12]TUNZ Extracted TB'!$A:$A,B459,'[12]TUNZ Extracted TB'!$C:$C,C459)</f>
        <v>#VALUE!</v>
      </c>
      <c r="R459" s="4" t="e">
        <f t="shared" si="8"/>
        <v>#VALUE!</v>
      </c>
    </row>
    <row r="460" spans="1:18" x14ac:dyDescent="0.25">
      <c r="A460" t="s">
        <v>96</v>
      </c>
      <c r="B460">
        <v>7510</v>
      </c>
      <c r="C460">
        <v>260</v>
      </c>
      <c r="D460" t="s">
        <v>58</v>
      </c>
      <c r="E460" t="s">
        <v>64</v>
      </c>
      <c r="F460" s="4" t="e">
        <f>SUMIFS('[1]TUNZ Extracted TB'!$G:$G,'[1]TUNZ Extracted TB'!$A:$A,B460,'[1]TUNZ Extracted TB'!$C:$C,C460)</f>
        <v>#VALUE!</v>
      </c>
      <c r="G460" s="4" t="e">
        <f>SUMIFS('[2]TUNZ Extracted TB'!$G:$G,'[2]TUNZ Extracted TB'!$A:$A,B460,'[2]TUNZ Extracted TB'!$C:$C,C460)</f>
        <v>#VALUE!</v>
      </c>
      <c r="H460" s="4" t="e">
        <f>SUMIFS('[3]TUNZ Extracted TB'!$G:$G,'[3]TUNZ Extracted TB'!$A:$A,B460,'[3]TUNZ Extracted TB'!$C:$C,C460)</f>
        <v>#VALUE!</v>
      </c>
      <c r="I460" s="4" t="e">
        <f>SUMIFS('[4]TUNZ Extracted TB'!$G:$G,'[4]TUNZ Extracted TB'!$A:$A,B460,'[4]TUNZ Extracted TB'!$C:$C,C460)</f>
        <v>#VALUE!</v>
      </c>
      <c r="J460" s="4" t="e">
        <f>SUMIFS('[5]TUNZ Extracted TB'!$G:$G,'[5]TUNZ Extracted TB'!$A:$A,B460,'[5]TUNZ Extracted TB'!$C:$C,C460)</f>
        <v>#VALUE!</v>
      </c>
      <c r="K460" s="4" t="e">
        <f>SUMIFS('[6]TUNZ Extracted TB'!$G:$G,'[6]TUNZ Extracted TB'!$A:$A,B460,'[6]TUNZ Extracted TB'!$C:$C,C460)</f>
        <v>#VALUE!</v>
      </c>
      <c r="L460" s="4" t="e">
        <f>SUMIFS('[7]TUNZ Extracted TB'!$G:$G,'[7]TUNZ Extracted TB'!$A:$A,B460,'[7]TUNZ Extracted TB'!$C:$C,C460)</f>
        <v>#VALUE!</v>
      </c>
      <c r="M460" s="4" t="e">
        <f>SUMIFS('[8]TUNZ Extracted TB'!$G:$G,'[8]TUNZ Extracted TB'!$A:$A,B460,'[8]TUNZ Extracted TB'!$C:$C,C460)</f>
        <v>#VALUE!</v>
      </c>
      <c r="N460" s="4" t="e">
        <f>SUMIFS('[9]TUNZ Extracted TB'!$G:$G,'[9]TUNZ Extracted TB'!$A:$A,B460,'[9]TUNZ Extracted TB'!$C:$C,C460)</f>
        <v>#VALUE!</v>
      </c>
      <c r="O460" s="4" t="e">
        <f>SUMIFS('[10]TUNZ Extracted TB'!$G:$G,'[10]TUNZ Extracted TB'!$A:$A,B460,'[10]TUNZ Extracted TB'!$C:$C,C460)</f>
        <v>#VALUE!</v>
      </c>
      <c r="P460" s="4" t="e">
        <f>SUMIFS('[11]TUNZ Extracted TB'!$G:$G,'[11]TUNZ Extracted TB'!$A:$A,B460,'[11]TUNZ Extracted TB'!$C:$C,C460)</f>
        <v>#VALUE!</v>
      </c>
      <c r="Q460" s="4" t="e">
        <f>SUMIFS('[12]TUNZ Extracted TB'!$G:$G,'[12]TUNZ Extracted TB'!$A:$A,B460,'[12]TUNZ Extracted TB'!$C:$C,C460)</f>
        <v>#VALUE!</v>
      </c>
      <c r="R460" s="4" t="e">
        <f t="shared" si="8"/>
        <v>#VALUE!</v>
      </c>
    </row>
    <row r="461" spans="1:18" x14ac:dyDescent="0.25">
      <c r="A461" t="s">
        <v>96</v>
      </c>
      <c r="B461">
        <v>7510</v>
      </c>
      <c r="C461">
        <v>330</v>
      </c>
      <c r="D461" t="s">
        <v>58</v>
      </c>
      <c r="E461" t="s">
        <v>64</v>
      </c>
      <c r="F461" s="4" t="e">
        <f>SUMIFS('[1]TUNZ Extracted TB'!$G:$G,'[1]TUNZ Extracted TB'!$A:$A,B461,'[1]TUNZ Extracted TB'!$C:$C,C461)</f>
        <v>#VALUE!</v>
      </c>
      <c r="G461" s="4" t="e">
        <f>SUMIFS('[2]TUNZ Extracted TB'!$G:$G,'[2]TUNZ Extracted TB'!$A:$A,B461,'[2]TUNZ Extracted TB'!$C:$C,C461)</f>
        <v>#VALUE!</v>
      </c>
      <c r="H461" s="4" t="e">
        <f>SUMIFS('[3]TUNZ Extracted TB'!$G:$G,'[3]TUNZ Extracted TB'!$A:$A,B461,'[3]TUNZ Extracted TB'!$C:$C,C461)</f>
        <v>#VALUE!</v>
      </c>
      <c r="I461" s="4" t="e">
        <f>SUMIFS('[4]TUNZ Extracted TB'!$G:$G,'[4]TUNZ Extracted TB'!$A:$A,B461,'[4]TUNZ Extracted TB'!$C:$C,C461)</f>
        <v>#VALUE!</v>
      </c>
      <c r="J461" s="4" t="e">
        <f>SUMIFS('[5]TUNZ Extracted TB'!$G:$G,'[5]TUNZ Extracted TB'!$A:$A,B461,'[5]TUNZ Extracted TB'!$C:$C,C461)</f>
        <v>#VALUE!</v>
      </c>
      <c r="K461" s="4" t="e">
        <f>SUMIFS('[6]TUNZ Extracted TB'!$G:$G,'[6]TUNZ Extracted TB'!$A:$A,B461,'[6]TUNZ Extracted TB'!$C:$C,C461)</f>
        <v>#VALUE!</v>
      </c>
      <c r="L461" s="4" t="e">
        <f>SUMIFS('[7]TUNZ Extracted TB'!$G:$G,'[7]TUNZ Extracted TB'!$A:$A,B461,'[7]TUNZ Extracted TB'!$C:$C,C461)</f>
        <v>#VALUE!</v>
      </c>
      <c r="M461" s="4" t="e">
        <f>SUMIFS('[8]TUNZ Extracted TB'!$G:$G,'[8]TUNZ Extracted TB'!$A:$A,B461,'[8]TUNZ Extracted TB'!$C:$C,C461)</f>
        <v>#VALUE!</v>
      </c>
      <c r="N461" s="4" t="e">
        <f>SUMIFS('[9]TUNZ Extracted TB'!$G:$G,'[9]TUNZ Extracted TB'!$A:$A,B461,'[9]TUNZ Extracted TB'!$C:$C,C461)</f>
        <v>#VALUE!</v>
      </c>
      <c r="O461" s="4" t="e">
        <f>SUMIFS('[10]TUNZ Extracted TB'!$G:$G,'[10]TUNZ Extracted TB'!$A:$A,B461,'[10]TUNZ Extracted TB'!$C:$C,C461)</f>
        <v>#VALUE!</v>
      </c>
      <c r="P461" s="4" t="e">
        <f>SUMIFS('[11]TUNZ Extracted TB'!$G:$G,'[11]TUNZ Extracted TB'!$A:$A,B461,'[11]TUNZ Extracted TB'!$C:$C,C461)</f>
        <v>#VALUE!</v>
      </c>
      <c r="Q461" s="4" t="e">
        <f>SUMIFS('[12]TUNZ Extracted TB'!$G:$G,'[12]TUNZ Extracted TB'!$A:$A,B461,'[12]TUNZ Extracted TB'!$C:$C,C461)</f>
        <v>#VALUE!</v>
      </c>
      <c r="R461" s="4" t="e">
        <f t="shared" si="8"/>
        <v>#VALUE!</v>
      </c>
    </row>
    <row r="462" spans="1:18" x14ac:dyDescent="0.25">
      <c r="A462" t="s">
        <v>96</v>
      </c>
      <c r="B462">
        <v>7510</v>
      </c>
      <c r="C462">
        <v>340</v>
      </c>
      <c r="D462" t="s">
        <v>58</v>
      </c>
      <c r="E462" t="s">
        <v>64</v>
      </c>
      <c r="F462" s="4" t="e">
        <f>SUMIFS('[1]TUNZ Extracted TB'!$G:$G,'[1]TUNZ Extracted TB'!$A:$A,B462,'[1]TUNZ Extracted TB'!$C:$C,C462)</f>
        <v>#VALUE!</v>
      </c>
      <c r="G462" s="4" t="e">
        <f>SUMIFS('[2]TUNZ Extracted TB'!$G:$G,'[2]TUNZ Extracted TB'!$A:$A,B462,'[2]TUNZ Extracted TB'!$C:$C,C462)</f>
        <v>#VALUE!</v>
      </c>
      <c r="H462" s="4" t="e">
        <f>SUMIFS('[3]TUNZ Extracted TB'!$G:$G,'[3]TUNZ Extracted TB'!$A:$A,B462,'[3]TUNZ Extracted TB'!$C:$C,C462)</f>
        <v>#VALUE!</v>
      </c>
      <c r="I462" s="4" t="e">
        <f>SUMIFS('[4]TUNZ Extracted TB'!$G:$G,'[4]TUNZ Extracted TB'!$A:$A,B462,'[4]TUNZ Extracted TB'!$C:$C,C462)</f>
        <v>#VALUE!</v>
      </c>
      <c r="J462" s="4" t="e">
        <f>SUMIFS('[5]TUNZ Extracted TB'!$G:$G,'[5]TUNZ Extracted TB'!$A:$A,B462,'[5]TUNZ Extracted TB'!$C:$C,C462)</f>
        <v>#VALUE!</v>
      </c>
      <c r="K462" s="4" t="e">
        <f>SUMIFS('[6]TUNZ Extracted TB'!$G:$G,'[6]TUNZ Extracted TB'!$A:$A,B462,'[6]TUNZ Extracted TB'!$C:$C,C462)</f>
        <v>#VALUE!</v>
      </c>
      <c r="L462" s="4" t="e">
        <f>SUMIFS('[7]TUNZ Extracted TB'!$G:$G,'[7]TUNZ Extracted TB'!$A:$A,B462,'[7]TUNZ Extracted TB'!$C:$C,C462)</f>
        <v>#VALUE!</v>
      </c>
      <c r="M462" s="4" t="e">
        <f>SUMIFS('[8]TUNZ Extracted TB'!$G:$G,'[8]TUNZ Extracted TB'!$A:$A,B462,'[8]TUNZ Extracted TB'!$C:$C,C462)</f>
        <v>#VALUE!</v>
      </c>
      <c r="N462" s="4" t="e">
        <f>SUMIFS('[9]TUNZ Extracted TB'!$G:$G,'[9]TUNZ Extracted TB'!$A:$A,B462,'[9]TUNZ Extracted TB'!$C:$C,C462)</f>
        <v>#VALUE!</v>
      </c>
      <c r="O462" s="4" t="e">
        <f>SUMIFS('[10]TUNZ Extracted TB'!$G:$G,'[10]TUNZ Extracted TB'!$A:$A,B462,'[10]TUNZ Extracted TB'!$C:$C,C462)</f>
        <v>#VALUE!</v>
      </c>
      <c r="P462" s="4" t="e">
        <f>SUMIFS('[11]TUNZ Extracted TB'!$G:$G,'[11]TUNZ Extracted TB'!$A:$A,B462,'[11]TUNZ Extracted TB'!$C:$C,C462)</f>
        <v>#VALUE!</v>
      </c>
      <c r="Q462" s="4" t="e">
        <f>SUMIFS('[12]TUNZ Extracted TB'!$G:$G,'[12]TUNZ Extracted TB'!$A:$A,B462,'[12]TUNZ Extracted TB'!$C:$C,C462)</f>
        <v>#VALUE!</v>
      </c>
      <c r="R462" s="4" t="e">
        <f t="shared" si="8"/>
        <v>#VALUE!</v>
      </c>
    </row>
    <row r="463" spans="1:18" x14ac:dyDescent="0.25">
      <c r="A463" t="s">
        <v>96</v>
      </c>
      <c r="B463">
        <v>7510</v>
      </c>
      <c r="C463">
        <v>430</v>
      </c>
      <c r="D463" t="s">
        <v>58</v>
      </c>
      <c r="E463" t="s">
        <v>64</v>
      </c>
      <c r="F463" s="4" t="e">
        <f>SUMIFS('[1]TUNZ Extracted TB'!$G:$G,'[1]TUNZ Extracted TB'!$A:$A,B463,'[1]TUNZ Extracted TB'!$C:$C,C463)</f>
        <v>#VALUE!</v>
      </c>
      <c r="G463" s="4" t="e">
        <f>SUMIFS('[2]TUNZ Extracted TB'!$G:$G,'[2]TUNZ Extracted TB'!$A:$A,B463,'[2]TUNZ Extracted TB'!$C:$C,C463)</f>
        <v>#VALUE!</v>
      </c>
      <c r="H463" s="4" t="e">
        <f>SUMIFS('[3]TUNZ Extracted TB'!$G:$G,'[3]TUNZ Extracted TB'!$A:$A,B463,'[3]TUNZ Extracted TB'!$C:$C,C463)</f>
        <v>#VALUE!</v>
      </c>
      <c r="I463" s="4" t="e">
        <f>SUMIFS('[4]TUNZ Extracted TB'!$G:$G,'[4]TUNZ Extracted TB'!$A:$A,B463,'[4]TUNZ Extracted TB'!$C:$C,C463)</f>
        <v>#VALUE!</v>
      </c>
      <c r="J463" s="4" t="e">
        <f>SUMIFS('[5]TUNZ Extracted TB'!$G:$G,'[5]TUNZ Extracted TB'!$A:$A,B463,'[5]TUNZ Extracted TB'!$C:$C,C463)</f>
        <v>#VALUE!</v>
      </c>
      <c r="K463" s="4" t="e">
        <f>SUMIFS('[6]TUNZ Extracted TB'!$G:$G,'[6]TUNZ Extracted TB'!$A:$A,B463,'[6]TUNZ Extracted TB'!$C:$C,C463)</f>
        <v>#VALUE!</v>
      </c>
      <c r="L463" s="4" t="e">
        <f>SUMIFS('[7]TUNZ Extracted TB'!$G:$G,'[7]TUNZ Extracted TB'!$A:$A,B463,'[7]TUNZ Extracted TB'!$C:$C,C463)</f>
        <v>#VALUE!</v>
      </c>
      <c r="M463" s="4" t="e">
        <f>SUMIFS('[8]TUNZ Extracted TB'!$G:$G,'[8]TUNZ Extracted TB'!$A:$A,B463,'[8]TUNZ Extracted TB'!$C:$C,C463)</f>
        <v>#VALUE!</v>
      </c>
      <c r="N463" s="4" t="e">
        <f>SUMIFS('[9]TUNZ Extracted TB'!$G:$G,'[9]TUNZ Extracted TB'!$A:$A,B463,'[9]TUNZ Extracted TB'!$C:$C,C463)</f>
        <v>#VALUE!</v>
      </c>
      <c r="O463" s="4" t="e">
        <f>SUMIFS('[10]TUNZ Extracted TB'!$G:$G,'[10]TUNZ Extracted TB'!$A:$A,B463,'[10]TUNZ Extracted TB'!$C:$C,C463)</f>
        <v>#VALUE!</v>
      </c>
      <c r="P463" s="4" t="e">
        <f>SUMIFS('[11]TUNZ Extracted TB'!$G:$G,'[11]TUNZ Extracted TB'!$A:$A,B463,'[11]TUNZ Extracted TB'!$C:$C,C463)</f>
        <v>#VALUE!</v>
      </c>
      <c r="Q463" s="4" t="e">
        <f>SUMIFS('[12]TUNZ Extracted TB'!$G:$G,'[12]TUNZ Extracted TB'!$A:$A,B463,'[12]TUNZ Extracted TB'!$C:$C,C463)</f>
        <v>#VALUE!</v>
      </c>
      <c r="R463" s="4" t="e">
        <f t="shared" si="8"/>
        <v>#VALUE!</v>
      </c>
    </row>
    <row r="464" spans="1:18" x14ac:dyDescent="0.25">
      <c r="A464" t="s">
        <v>96</v>
      </c>
      <c r="B464">
        <v>7510</v>
      </c>
      <c r="C464">
        <v>440</v>
      </c>
      <c r="D464" t="s">
        <v>58</v>
      </c>
      <c r="E464" t="s">
        <v>64</v>
      </c>
      <c r="F464" s="4" t="e">
        <f>SUMIFS('[1]TUNZ Extracted TB'!$G:$G,'[1]TUNZ Extracted TB'!$A:$A,B464,'[1]TUNZ Extracted TB'!$C:$C,C464)</f>
        <v>#VALUE!</v>
      </c>
      <c r="G464" s="4" t="e">
        <f>SUMIFS('[2]TUNZ Extracted TB'!$G:$G,'[2]TUNZ Extracted TB'!$A:$A,B464,'[2]TUNZ Extracted TB'!$C:$C,C464)</f>
        <v>#VALUE!</v>
      </c>
      <c r="H464" s="4" t="e">
        <f>SUMIFS('[3]TUNZ Extracted TB'!$G:$G,'[3]TUNZ Extracted TB'!$A:$A,B464,'[3]TUNZ Extracted TB'!$C:$C,C464)</f>
        <v>#VALUE!</v>
      </c>
      <c r="I464" s="4" t="e">
        <f>SUMIFS('[4]TUNZ Extracted TB'!$G:$G,'[4]TUNZ Extracted TB'!$A:$A,B464,'[4]TUNZ Extracted TB'!$C:$C,C464)</f>
        <v>#VALUE!</v>
      </c>
      <c r="J464" s="4" t="e">
        <f>SUMIFS('[5]TUNZ Extracted TB'!$G:$G,'[5]TUNZ Extracted TB'!$A:$A,B464,'[5]TUNZ Extracted TB'!$C:$C,C464)</f>
        <v>#VALUE!</v>
      </c>
      <c r="K464" s="4" t="e">
        <f>SUMIFS('[6]TUNZ Extracted TB'!$G:$G,'[6]TUNZ Extracted TB'!$A:$A,B464,'[6]TUNZ Extracted TB'!$C:$C,C464)</f>
        <v>#VALUE!</v>
      </c>
      <c r="L464" s="4" t="e">
        <f>SUMIFS('[7]TUNZ Extracted TB'!$G:$G,'[7]TUNZ Extracted TB'!$A:$A,B464,'[7]TUNZ Extracted TB'!$C:$C,C464)</f>
        <v>#VALUE!</v>
      </c>
      <c r="M464" s="4" t="e">
        <f>SUMIFS('[8]TUNZ Extracted TB'!$G:$G,'[8]TUNZ Extracted TB'!$A:$A,B464,'[8]TUNZ Extracted TB'!$C:$C,C464)</f>
        <v>#VALUE!</v>
      </c>
      <c r="N464" s="4" t="e">
        <f>SUMIFS('[9]TUNZ Extracted TB'!$G:$G,'[9]TUNZ Extracted TB'!$A:$A,B464,'[9]TUNZ Extracted TB'!$C:$C,C464)</f>
        <v>#VALUE!</v>
      </c>
      <c r="O464" s="4" t="e">
        <f>SUMIFS('[10]TUNZ Extracted TB'!$G:$G,'[10]TUNZ Extracted TB'!$A:$A,B464,'[10]TUNZ Extracted TB'!$C:$C,C464)</f>
        <v>#VALUE!</v>
      </c>
      <c r="P464" s="4" t="e">
        <f>SUMIFS('[11]TUNZ Extracted TB'!$G:$G,'[11]TUNZ Extracted TB'!$A:$A,B464,'[11]TUNZ Extracted TB'!$C:$C,C464)</f>
        <v>#VALUE!</v>
      </c>
      <c r="Q464" s="4" t="e">
        <f>SUMIFS('[12]TUNZ Extracted TB'!$G:$G,'[12]TUNZ Extracted TB'!$A:$A,B464,'[12]TUNZ Extracted TB'!$C:$C,C464)</f>
        <v>#VALUE!</v>
      </c>
      <c r="R464" s="4" t="e">
        <f t="shared" si="8"/>
        <v>#VALUE!</v>
      </c>
    </row>
    <row r="465" spans="1:18" x14ac:dyDescent="0.25">
      <c r="A465" t="s">
        <v>96</v>
      </c>
      <c r="B465">
        <v>7510</v>
      </c>
      <c r="C465">
        <v>935</v>
      </c>
      <c r="D465" t="s">
        <v>62</v>
      </c>
      <c r="E465" t="s">
        <v>66</v>
      </c>
      <c r="F465" s="4" t="e">
        <f>SUMIFS('[1]TUNZ Extracted TB'!$G:$G,'[1]TUNZ Extracted TB'!$A:$A,B465,'[1]TUNZ Extracted TB'!$C:$C,C465)</f>
        <v>#VALUE!</v>
      </c>
      <c r="G465" s="4" t="e">
        <f>SUMIFS('[2]TUNZ Extracted TB'!$G:$G,'[2]TUNZ Extracted TB'!$A:$A,B465,'[2]TUNZ Extracted TB'!$C:$C,C465)</f>
        <v>#VALUE!</v>
      </c>
      <c r="H465" s="4" t="e">
        <f>SUMIFS('[3]TUNZ Extracted TB'!$G:$G,'[3]TUNZ Extracted TB'!$A:$A,B465,'[3]TUNZ Extracted TB'!$C:$C,C465)</f>
        <v>#VALUE!</v>
      </c>
      <c r="I465" s="4" t="e">
        <f>SUMIFS('[4]TUNZ Extracted TB'!$G:$G,'[4]TUNZ Extracted TB'!$A:$A,B465,'[4]TUNZ Extracted TB'!$C:$C,C465)</f>
        <v>#VALUE!</v>
      </c>
      <c r="J465" s="4" t="e">
        <f>SUMIFS('[5]TUNZ Extracted TB'!$G:$G,'[5]TUNZ Extracted TB'!$A:$A,B465,'[5]TUNZ Extracted TB'!$C:$C,C465)</f>
        <v>#VALUE!</v>
      </c>
      <c r="K465" s="4" t="e">
        <f>SUMIFS('[6]TUNZ Extracted TB'!$G:$G,'[6]TUNZ Extracted TB'!$A:$A,B465,'[6]TUNZ Extracted TB'!$C:$C,C465)</f>
        <v>#VALUE!</v>
      </c>
      <c r="L465" s="4" t="e">
        <f>SUMIFS('[7]TUNZ Extracted TB'!$G:$G,'[7]TUNZ Extracted TB'!$A:$A,B465,'[7]TUNZ Extracted TB'!$C:$C,C465)</f>
        <v>#VALUE!</v>
      </c>
      <c r="M465" s="4" t="e">
        <f>SUMIFS('[8]TUNZ Extracted TB'!$G:$G,'[8]TUNZ Extracted TB'!$A:$A,B465,'[8]TUNZ Extracted TB'!$C:$C,C465)</f>
        <v>#VALUE!</v>
      </c>
      <c r="N465" s="4" t="e">
        <f>SUMIFS('[9]TUNZ Extracted TB'!$G:$G,'[9]TUNZ Extracted TB'!$A:$A,B465,'[9]TUNZ Extracted TB'!$C:$C,C465)</f>
        <v>#VALUE!</v>
      </c>
      <c r="O465" s="4" t="e">
        <f>SUMIFS('[10]TUNZ Extracted TB'!$G:$G,'[10]TUNZ Extracted TB'!$A:$A,B465,'[10]TUNZ Extracted TB'!$C:$C,C465)</f>
        <v>#VALUE!</v>
      </c>
      <c r="P465" s="4" t="e">
        <f>SUMIFS('[11]TUNZ Extracted TB'!$G:$G,'[11]TUNZ Extracted TB'!$A:$A,B465,'[11]TUNZ Extracted TB'!$C:$C,C465)</f>
        <v>#VALUE!</v>
      </c>
      <c r="Q465" s="4" t="e">
        <f>SUMIFS('[12]TUNZ Extracted TB'!$G:$G,'[12]TUNZ Extracted TB'!$A:$A,B465,'[12]TUNZ Extracted TB'!$C:$C,C465)</f>
        <v>#VALUE!</v>
      </c>
      <c r="R465" s="4" t="e">
        <f t="shared" si="8"/>
        <v>#VALUE!</v>
      </c>
    </row>
    <row r="466" spans="1:18" x14ac:dyDescent="0.25">
      <c r="A466" t="s">
        <v>96</v>
      </c>
      <c r="B466">
        <v>7510</v>
      </c>
      <c r="C466">
        <v>936</v>
      </c>
      <c r="D466" t="s">
        <v>62</v>
      </c>
      <c r="E466" t="s">
        <v>66</v>
      </c>
      <c r="F466" s="4" t="e">
        <f>SUMIFS('[1]TUNZ Extracted TB'!$G:$G,'[1]TUNZ Extracted TB'!$A:$A,B466,'[1]TUNZ Extracted TB'!$C:$C,C466)</f>
        <v>#VALUE!</v>
      </c>
      <c r="G466" s="4" t="e">
        <f>SUMIFS('[2]TUNZ Extracted TB'!$G:$G,'[2]TUNZ Extracted TB'!$A:$A,B466,'[2]TUNZ Extracted TB'!$C:$C,C466)</f>
        <v>#VALUE!</v>
      </c>
      <c r="H466" s="4" t="e">
        <f>SUMIFS('[3]TUNZ Extracted TB'!$G:$G,'[3]TUNZ Extracted TB'!$A:$A,B466,'[3]TUNZ Extracted TB'!$C:$C,C466)</f>
        <v>#VALUE!</v>
      </c>
      <c r="I466" s="4" t="e">
        <f>SUMIFS('[4]TUNZ Extracted TB'!$G:$G,'[4]TUNZ Extracted TB'!$A:$A,B466,'[4]TUNZ Extracted TB'!$C:$C,C466)</f>
        <v>#VALUE!</v>
      </c>
      <c r="J466" s="4" t="e">
        <f>SUMIFS('[5]TUNZ Extracted TB'!$G:$G,'[5]TUNZ Extracted TB'!$A:$A,B466,'[5]TUNZ Extracted TB'!$C:$C,C466)</f>
        <v>#VALUE!</v>
      </c>
      <c r="K466" s="4" t="e">
        <f>SUMIFS('[6]TUNZ Extracted TB'!$G:$G,'[6]TUNZ Extracted TB'!$A:$A,B466,'[6]TUNZ Extracted TB'!$C:$C,C466)</f>
        <v>#VALUE!</v>
      </c>
      <c r="L466" s="4" t="e">
        <f>SUMIFS('[7]TUNZ Extracted TB'!$G:$G,'[7]TUNZ Extracted TB'!$A:$A,B466,'[7]TUNZ Extracted TB'!$C:$C,C466)</f>
        <v>#VALUE!</v>
      </c>
      <c r="M466" s="4" t="e">
        <f>SUMIFS('[8]TUNZ Extracted TB'!$G:$G,'[8]TUNZ Extracted TB'!$A:$A,B466,'[8]TUNZ Extracted TB'!$C:$C,C466)</f>
        <v>#VALUE!</v>
      </c>
      <c r="N466" s="4" t="e">
        <f>SUMIFS('[9]TUNZ Extracted TB'!$G:$G,'[9]TUNZ Extracted TB'!$A:$A,B466,'[9]TUNZ Extracted TB'!$C:$C,C466)</f>
        <v>#VALUE!</v>
      </c>
      <c r="O466" s="4" t="e">
        <f>SUMIFS('[10]TUNZ Extracted TB'!$G:$G,'[10]TUNZ Extracted TB'!$A:$A,B466,'[10]TUNZ Extracted TB'!$C:$C,C466)</f>
        <v>#VALUE!</v>
      </c>
      <c r="P466" s="4" t="e">
        <f>SUMIFS('[11]TUNZ Extracted TB'!$G:$G,'[11]TUNZ Extracted TB'!$A:$A,B466,'[11]TUNZ Extracted TB'!$C:$C,C466)</f>
        <v>#VALUE!</v>
      </c>
      <c r="Q466" s="4" t="e">
        <f>SUMIFS('[12]TUNZ Extracted TB'!$G:$G,'[12]TUNZ Extracted TB'!$A:$A,B466,'[12]TUNZ Extracted TB'!$C:$C,C466)</f>
        <v>#VALUE!</v>
      </c>
      <c r="R466" s="4" t="e">
        <f t="shared" si="8"/>
        <v>#VALUE!</v>
      </c>
    </row>
    <row r="467" spans="1:18" x14ac:dyDescent="0.25">
      <c r="A467" t="s">
        <v>97</v>
      </c>
      <c r="B467">
        <v>7530</v>
      </c>
      <c r="C467">
        <v>112</v>
      </c>
      <c r="D467" t="s">
        <v>62</v>
      </c>
      <c r="E467" t="s">
        <v>66</v>
      </c>
      <c r="F467" s="4" t="e">
        <f>SUMIFS('[1]TUNZ Extracted TB'!$G:$G,'[1]TUNZ Extracted TB'!$A:$A,B467,'[1]TUNZ Extracted TB'!$C:$C,C467)</f>
        <v>#VALUE!</v>
      </c>
      <c r="G467" s="4" t="e">
        <f>SUMIFS('[2]TUNZ Extracted TB'!$G:$G,'[2]TUNZ Extracted TB'!$A:$A,B467,'[2]TUNZ Extracted TB'!$C:$C,C467)</f>
        <v>#VALUE!</v>
      </c>
      <c r="H467" s="4" t="e">
        <f>SUMIFS('[3]TUNZ Extracted TB'!$G:$G,'[3]TUNZ Extracted TB'!$A:$A,B467,'[3]TUNZ Extracted TB'!$C:$C,C467)</f>
        <v>#VALUE!</v>
      </c>
      <c r="I467" s="4" t="e">
        <f>SUMIFS('[4]TUNZ Extracted TB'!$G:$G,'[4]TUNZ Extracted TB'!$A:$A,B467,'[4]TUNZ Extracted TB'!$C:$C,C467)</f>
        <v>#VALUE!</v>
      </c>
      <c r="J467" s="4" t="e">
        <f>SUMIFS('[5]TUNZ Extracted TB'!$G:$G,'[5]TUNZ Extracted TB'!$A:$A,B467,'[5]TUNZ Extracted TB'!$C:$C,C467)</f>
        <v>#VALUE!</v>
      </c>
      <c r="K467" s="4" t="e">
        <f>SUMIFS('[6]TUNZ Extracted TB'!$G:$G,'[6]TUNZ Extracted TB'!$A:$A,B467,'[6]TUNZ Extracted TB'!$C:$C,C467)</f>
        <v>#VALUE!</v>
      </c>
      <c r="L467" s="4" t="e">
        <f>SUMIFS('[7]TUNZ Extracted TB'!$G:$G,'[7]TUNZ Extracted TB'!$A:$A,B467,'[7]TUNZ Extracted TB'!$C:$C,C467)</f>
        <v>#VALUE!</v>
      </c>
      <c r="M467" s="4" t="e">
        <f>SUMIFS('[8]TUNZ Extracted TB'!$G:$G,'[8]TUNZ Extracted TB'!$A:$A,B467,'[8]TUNZ Extracted TB'!$C:$C,C467)</f>
        <v>#VALUE!</v>
      </c>
      <c r="N467" s="4" t="e">
        <f>SUMIFS('[9]TUNZ Extracted TB'!$G:$G,'[9]TUNZ Extracted TB'!$A:$A,B467,'[9]TUNZ Extracted TB'!$C:$C,C467)</f>
        <v>#VALUE!</v>
      </c>
      <c r="O467" s="4" t="e">
        <f>SUMIFS('[10]TUNZ Extracted TB'!$G:$G,'[10]TUNZ Extracted TB'!$A:$A,B467,'[10]TUNZ Extracted TB'!$C:$C,C467)</f>
        <v>#VALUE!</v>
      </c>
      <c r="P467" s="4" t="e">
        <f>SUMIFS('[11]TUNZ Extracted TB'!$G:$G,'[11]TUNZ Extracted TB'!$A:$A,B467,'[11]TUNZ Extracted TB'!$C:$C,C467)</f>
        <v>#VALUE!</v>
      </c>
      <c r="Q467" s="4" t="e">
        <f>SUMIFS('[12]TUNZ Extracted TB'!$G:$G,'[12]TUNZ Extracted TB'!$A:$A,B467,'[12]TUNZ Extracted TB'!$C:$C,C467)</f>
        <v>#VALUE!</v>
      </c>
      <c r="R467" s="4" t="e">
        <f t="shared" si="8"/>
        <v>#VALUE!</v>
      </c>
    </row>
    <row r="468" spans="1:18" x14ac:dyDescent="0.25">
      <c r="A468" t="s">
        <v>97</v>
      </c>
      <c r="B468">
        <v>7530</v>
      </c>
      <c r="C468">
        <v>130</v>
      </c>
      <c r="D468" t="s">
        <v>58</v>
      </c>
      <c r="E468" t="s">
        <v>64</v>
      </c>
      <c r="F468" s="4" t="e">
        <f>SUMIFS('[1]TUNZ Extracted TB'!$G:$G,'[1]TUNZ Extracted TB'!$A:$A,B468,'[1]TUNZ Extracted TB'!$C:$C,C468)</f>
        <v>#VALUE!</v>
      </c>
      <c r="G468" s="4" t="e">
        <f>SUMIFS('[2]TUNZ Extracted TB'!$G:$G,'[2]TUNZ Extracted TB'!$A:$A,B468,'[2]TUNZ Extracted TB'!$C:$C,C468)</f>
        <v>#VALUE!</v>
      </c>
      <c r="H468" s="4" t="e">
        <f>SUMIFS('[3]TUNZ Extracted TB'!$G:$G,'[3]TUNZ Extracted TB'!$A:$A,B468,'[3]TUNZ Extracted TB'!$C:$C,C468)</f>
        <v>#VALUE!</v>
      </c>
      <c r="I468" s="4" t="e">
        <f>SUMIFS('[4]TUNZ Extracted TB'!$G:$G,'[4]TUNZ Extracted TB'!$A:$A,B468,'[4]TUNZ Extracted TB'!$C:$C,C468)</f>
        <v>#VALUE!</v>
      </c>
      <c r="J468" s="4" t="e">
        <f>SUMIFS('[5]TUNZ Extracted TB'!$G:$G,'[5]TUNZ Extracted TB'!$A:$A,B468,'[5]TUNZ Extracted TB'!$C:$C,C468)</f>
        <v>#VALUE!</v>
      </c>
      <c r="K468" s="4" t="e">
        <f>SUMIFS('[6]TUNZ Extracted TB'!$G:$G,'[6]TUNZ Extracted TB'!$A:$A,B468,'[6]TUNZ Extracted TB'!$C:$C,C468)</f>
        <v>#VALUE!</v>
      </c>
      <c r="L468" s="4" t="e">
        <f>SUMIFS('[7]TUNZ Extracted TB'!$G:$G,'[7]TUNZ Extracted TB'!$A:$A,B468,'[7]TUNZ Extracted TB'!$C:$C,C468)</f>
        <v>#VALUE!</v>
      </c>
      <c r="M468" s="4" t="e">
        <f>SUMIFS('[8]TUNZ Extracted TB'!$G:$G,'[8]TUNZ Extracted TB'!$A:$A,B468,'[8]TUNZ Extracted TB'!$C:$C,C468)</f>
        <v>#VALUE!</v>
      </c>
      <c r="N468" s="4" t="e">
        <f>SUMIFS('[9]TUNZ Extracted TB'!$G:$G,'[9]TUNZ Extracted TB'!$A:$A,B468,'[9]TUNZ Extracted TB'!$C:$C,C468)</f>
        <v>#VALUE!</v>
      </c>
      <c r="O468" s="4" t="e">
        <f>SUMIFS('[10]TUNZ Extracted TB'!$G:$G,'[10]TUNZ Extracted TB'!$A:$A,B468,'[10]TUNZ Extracted TB'!$C:$C,C468)</f>
        <v>#VALUE!</v>
      </c>
      <c r="P468" s="4" t="e">
        <f>SUMIFS('[11]TUNZ Extracted TB'!$G:$G,'[11]TUNZ Extracted TB'!$A:$A,B468,'[11]TUNZ Extracted TB'!$C:$C,C468)</f>
        <v>#VALUE!</v>
      </c>
      <c r="Q468" s="4" t="e">
        <f>SUMIFS('[12]TUNZ Extracted TB'!$G:$G,'[12]TUNZ Extracted TB'!$A:$A,B468,'[12]TUNZ Extracted TB'!$C:$C,C468)</f>
        <v>#VALUE!</v>
      </c>
      <c r="R468" s="4" t="e">
        <f t="shared" si="8"/>
        <v>#VALUE!</v>
      </c>
    </row>
    <row r="469" spans="1:18" x14ac:dyDescent="0.25">
      <c r="A469" t="s">
        <v>97</v>
      </c>
      <c r="B469">
        <v>7530</v>
      </c>
      <c r="C469">
        <v>140</v>
      </c>
      <c r="D469" t="s">
        <v>58</v>
      </c>
      <c r="E469" t="s">
        <v>64</v>
      </c>
      <c r="F469" s="4" t="e">
        <f>SUMIFS('[1]TUNZ Extracted TB'!$G:$G,'[1]TUNZ Extracted TB'!$A:$A,B469,'[1]TUNZ Extracted TB'!$C:$C,C469)</f>
        <v>#VALUE!</v>
      </c>
      <c r="G469" s="4" t="e">
        <f>SUMIFS('[2]TUNZ Extracted TB'!$G:$G,'[2]TUNZ Extracted TB'!$A:$A,B469,'[2]TUNZ Extracted TB'!$C:$C,C469)</f>
        <v>#VALUE!</v>
      </c>
      <c r="H469" s="4" t="e">
        <f>SUMIFS('[3]TUNZ Extracted TB'!$G:$G,'[3]TUNZ Extracted TB'!$A:$A,B469,'[3]TUNZ Extracted TB'!$C:$C,C469)</f>
        <v>#VALUE!</v>
      </c>
      <c r="I469" s="4" t="e">
        <f>SUMIFS('[4]TUNZ Extracted TB'!$G:$G,'[4]TUNZ Extracted TB'!$A:$A,B469,'[4]TUNZ Extracted TB'!$C:$C,C469)</f>
        <v>#VALUE!</v>
      </c>
      <c r="J469" s="4" t="e">
        <f>SUMIFS('[5]TUNZ Extracted TB'!$G:$G,'[5]TUNZ Extracted TB'!$A:$A,B469,'[5]TUNZ Extracted TB'!$C:$C,C469)</f>
        <v>#VALUE!</v>
      </c>
      <c r="K469" s="4" t="e">
        <f>SUMIFS('[6]TUNZ Extracted TB'!$G:$G,'[6]TUNZ Extracted TB'!$A:$A,B469,'[6]TUNZ Extracted TB'!$C:$C,C469)</f>
        <v>#VALUE!</v>
      </c>
      <c r="L469" s="4" t="e">
        <f>SUMIFS('[7]TUNZ Extracted TB'!$G:$G,'[7]TUNZ Extracted TB'!$A:$A,B469,'[7]TUNZ Extracted TB'!$C:$C,C469)</f>
        <v>#VALUE!</v>
      </c>
      <c r="M469" s="4" t="e">
        <f>SUMIFS('[8]TUNZ Extracted TB'!$G:$G,'[8]TUNZ Extracted TB'!$A:$A,B469,'[8]TUNZ Extracted TB'!$C:$C,C469)</f>
        <v>#VALUE!</v>
      </c>
      <c r="N469" s="4" t="e">
        <f>SUMIFS('[9]TUNZ Extracted TB'!$G:$G,'[9]TUNZ Extracted TB'!$A:$A,B469,'[9]TUNZ Extracted TB'!$C:$C,C469)</f>
        <v>#VALUE!</v>
      </c>
      <c r="O469" s="4" t="e">
        <f>SUMIFS('[10]TUNZ Extracted TB'!$G:$G,'[10]TUNZ Extracted TB'!$A:$A,B469,'[10]TUNZ Extracted TB'!$C:$C,C469)</f>
        <v>#VALUE!</v>
      </c>
      <c r="P469" s="4" t="e">
        <f>SUMIFS('[11]TUNZ Extracted TB'!$G:$G,'[11]TUNZ Extracted TB'!$A:$A,B469,'[11]TUNZ Extracted TB'!$C:$C,C469)</f>
        <v>#VALUE!</v>
      </c>
      <c r="Q469" s="4" t="e">
        <f>SUMIFS('[12]TUNZ Extracted TB'!$G:$G,'[12]TUNZ Extracted TB'!$A:$A,B469,'[12]TUNZ Extracted TB'!$C:$C,C469)</f>
        <v>#VALUE!</v>
      </c>
      <c r="R469" s="4" t="e">
        <f t="shared" si="8"/>
        <v>#VALUE!</v>
      </c>
    </row>
    <row r="470" spans="1:18" x14ac:dyDescent="0.25">
      <c r="A470" t="s">
        <v>97</v>
      </c>
      <c r="B470">
        <v>7530</v>
      </c>
      <c r="C470">
        <v>150</v>
      </c>
      <c r="D470" t="s">
        <v>62</v>
      </c>
      <c r="E470" t="s">
        <v>66</v>
      </c>
      <c r="F470" s="4" t="e">
        <f>SUMIFS('[1]TUNZ Extracted TB'!$G:$G,'[1]TUNZ Extracted TB'!$A:$A,B470,'[1]TUNZ Extracted TB'!$C:$C,C470)</f>
        <v>#VALUE!</v>
      </c>
      <c r="G470" s="4" t="e">
        <f>SUMIFS('[2]TUNZ Extracted TB'!$G:$G,'[2]TUNZ Extracted TB'!$A:$A,B470,'[2]TUNZ Extracted TB'!$C:$C,C470)</f>
        <v>#VALUE!</v>
      </c>
      <c r="H470" s="4" t="e">
        <f>SUMIFS('[3]TUNZ Extracted TB'!$G:$G,'[3]TUNZ Extracted TB'!$A:$A,B470,'[3]TUNZ Extracted TB'!$C:$C,C470)</f>
        <v>#VALUE!</v>
      </c>
      <c r="I470" s="4" t="e">
        <f>SUMIFS('[4]TUNZ Extracted TB'!$G:$G,'[4]TUNZ Extracted TB'!$A:$A,B470,'[4]TUNZ Extracted TB'!$C:$C,C470)</f>
        <v>#VALUE!</v>
      </c>
      <c r="J470" s="4" t="e">
        <f>SUMIFS('[5]TUNZ Extracted TB'!$G:$G,'[5]TUNZ Extracted TB'!$A:$A,B470,'[5]TUNZ Extracted TB'!$C:$C,C470)</f>
        <v>#VALUE!</v>
      </c>
      <c r="K470" s="4" t="e">
        <f>SUMIFS('[6]TUNZ Extracted TB'!$G:$G,'[6]TUNZ Extracted TB'!$A:$A,B470,'[6]TUNZ Extracted TB'!$C:$C,C470)</f>
        <v>#VALUE!</v>
      </c>
      <c r="L470" s="4" t="e">
        <f>SUMIFS('[7]TUNZ Extracted TB'!$G:$G,'[7]TUNZ Extracted TB'!$A:$A,B470,'[7]TUNZ Extracted TB'!$C:$C,C470)</f>
        <v>#VALUE!</v>
      </c>
      <c r="M470" s="4" t="e">
        <f>SUMIFS('[8]TUNZ Extracted TB'!$G:$G,'[8]TUNZ Extracted TB'!$A:$A,B470,'[8]TUNZ Extracted TB'!$C:$C,C470)</f>
        <v>#VALUE!</v>
      </c>
      <c r="N470" s="4" t="e">
        <f>SUMIFS('[9]TUNZ Extracted TB'!$G:$G,'[9]TUNZ Extracted TB'!$A:$A,B470,'[9]TUNZ Extracted TB'!$C:$C,C470)</f>
        <v>#VALUE!</v>
      </c>
      <c r="O470" s="4" t="e">
        <f>SUMIFS('[10]TUNZ Extracted TB'!$G:$G,'[10]TUNZ Extracted TB'!$A:$A,B470,'[10]TUNZ Extracted TB'!$C:$C,C470)</f>
        <v>#VALUE!</v>
      </c>
      <c r="P470" s="4" t="e">
        <f>SUMIFS('[11]TUNZ Extracted TB'!$G:$G,'[11]TUNZ Extracted TB'!$A:$A,B470,'[11]TUNZ Extracted TB'!$C:$C,C470)</f>
        <v>#VALUE!</v>
      </c>
      <c r="Q470" s="4" t="e">
        <f>SUMIFS('[12]TUNZ Extracted TB'!$G:$G,'[12]TUNZ Extracted TB'!$A:$A,B470,'[12]TUNZ Extracted TB'!$C:$C,C470)</f>
        <v>#VALUE!</v>
      </c>
      <c r="R470" s="4" t="e">
        <f t="shared" si="8"/>
        <v>#VALUE!</v>
      </c>
    </row>
    <row r="471" spans="1:18" x14ac:dyDescent="0.25">
      <c r="A471" t="s">
        <v>97</v>
      </c>
      <c r="B471">
        <v>7530</v>
      </c>
      <c r="C471">
        <v>190</v>
      </c>
      <c r="D471" t="s">
        <v>58</v>
      </c>
      <c r="E471" t="s">
        <v>64</v>
      </c>
      <c r="F471" s="4" t="e">
        <f>SUMIFS('[1]TUNZ Extracted TB'!$G:$G,'[1]TUNZ Extracted TB'!$A:$A,B471,'[1]TUNZ Extracted TB'!$C:$C,C471)</f>
        <v>#VALUE!</v>
      </c>
      <c r="G471" s="4" t="e">
        <f>SUMIFS('[2]TUNZ Extracted TB'!$G:$G,'[2]TUNZ Extracted TB'!$A:$A,B471,'[2]TUNZ Extracted TB'!$C:$C,C471)</f>
        <v>#VALUE!</v>
      </c>
      <c r="H471" s="4" t="e">
        <f>SUMIFS('[3]TUNZ Extracted TB'!$G:$G,'[3]TUNZ Extracted TB'!$A:$A,B471,'[3]TUNZ Extracted TB'!$C:$C,C471)</f>
        <v>#VALUE!</v>
      </c>
      <c r="I471" s="4" t="e">
        <f>SUMIFS('[4]TUNZ Extracted TB'!$G:$G,'[4]TUNZ Extracted TB'!$A:$A,B471,'[4]TUNZ Extracted TB'!$C:$C,C471)</f>
        <v>#VALUE!</v>
      </c>
      <c r="J471" s="4" t="e">
        <f>SUMIFS('[5]TUNZ Extracted TB'!$G:$G,'[5]TUNZ Extracted TB'!$A:$A,B471,'[5]TUNZ Extracted TB'!$C:$C,C471)</f>
        <v>#VALUE!</v>
      </c>
      <c r="K471" s="4" t="e">
        <f>SUMIFS('[6]TUNZ Extracted TB'!$G:$G,'[6]TUNZ Extracted TB'!$A:$A,B471,'[6]TUNZ Extracted TB'!$C:$C,C471)</f>
        <v>#VALUE!</v>
      </c>
      <c r="L471" s="4" t="e">
        <f>SUMIFS('[7]TUNZ Extracted TB'!$G:$G,'[7]TUNZ Extracted TB'!$A:$A,B471,'[7]TUNZ Extracted TB'!$C:$C,C471)</f>
        <v>#VALUE!</v>
      </c>
      <c r="M471" s="4" t="e">
        <f>SUMIFS('[8]TUNZ Extracted TB'!$G:$G,'[8]TUNZ Extracted TB'!$A:$A,B471,'[8]TUNZ Extracted TB'!$C:$C,C471)</f>
        <v>#VALUE!</v>
      </c>
      <c r="N471" s="4" t="e">
        <f>SUMIFS('[9]TUNZ Extracted TB'!$G:$G,'[9]TUNZ Extracted TB'!$A:$A,B471,'[9]TUNZ Extracted TB'!$C:$C,C471)</f>
        <v>#VALUE!</v>
      </c>
      <c r="O471" s="4" t="e">
        <f>SUMIFS('[10]TUNZ Extracted TB'!$G:$G,'[10]TUNZ Extracted TB'!$A:$A,B471,'[10]TUNZ Extracted TB'!$C:$C,C471)</f>
        <v>#VALUE!</v>
      </c>
      <c r="P471" s="4" t="e">
        <f>SUMIFS('[11]TUNZ Extracted TB'!$G:$G,'[11]TUNZ Extracted TB'!$A:$A,B471,'[11]TUNZ Extracted TB'!$C:$C,C471)</f>
        <v>#VALUE!</v>
      </c>
      <c r="Q471" s="4" t="e">
        <f>SUMIFS('[12]TUNZ Extracted TB'!$G:$G,'[12]TUNZ Extracted TB'!$A:$A,B471,'[12]TUNZ Extracted TB'!$C:$C,C471)</f>
        <v>#VALUE!</v>
      </c>
      <c r="R471" s="4" t="e">
        <f t="shared" si="8"/>
        <v>#VALUE!</v>
      </c>
    </row>
    <row r="472" spans="1:18" x14ac:dyDescent="0.25">
      <c r="A472" t="s">
        <v>97</v>
      </c>
      <c r="B472">
        <v>7530</v>
      </c>
      <c r="C472">
        <v>230</v>
      </c>
      <c r="D472" t="s">
        <v>58</v>
      </c>
      <c r="E472" t="s">
        <v>64</v>
      </c>
      <c r="F472" s="4" t="e">
        <f>SUMIFS('[1]TUNZ Extracted TB'!$G:$G,'[1]TUNZ Extracted TB'!$A:$A,B472,'[1]TUNZ Extracted TB'!$C:$C,C472)</f>
        <v>#VALUE!</v>
      </c>
      <c r="G472" s="4" t="e">
        <f>SUMIFS('[2]TUNZ Extracted TB'!$G:$G,'[2]TUNZ Extracted TB'!$A:$A,B472,'[2]TUNZ Extracted TB'!$C:$C,C472)</f>
        <v>#VALUE!</v>
      </c>
      <c r="H472" s="4" t="e">
        <f>SUMIFS('[3]TUNZ Extracted TB'!$G:$G,'[3]TUNZ Extracted TB'!$A:$A,B472,'[3]TUNZ Extracted TB'!$C:$C,C472)</f>
        <v>#VALUE!</v>
      </c>
      <c r="I472" s="4" t="e">
        <f>SUMIFS('[4]TUNZ Extracted TB'!$G:$G,'[4]TUNZ Extracted TB'!$A:$A,B472,'[4]TUNZ Extracted TB'!$C:$C,C472)</f>
        <v>#VALUE!</v>
      </c>
      <c r="J472" s="4" t="e">
        <f>SUMIFS('[5]TUNZ Extracted TB'!$G:$G,'[5]TUNZ Extracted TB'!$A:$A,B472,'[5]TUNZ Extracted TB'!$C:$C,C472)</f>
        <v>#VALUE!</v>
      </c>
      <c r="K472" s="4" t="e">
        <f>SUMIFS('[6]TUNZ Extracted TB'!$G:$G,'[6]TUNZ Extracted TB'!$A:$A,B472,'[6]TUNZ Extracted TB'!$C:$C,C472)</f>
        <v>#VALUE!</v>
      </c>
      <c r="L472" s="4" t="e">
        <f>SUMIFS('[7]TUNZ Extracted TB'!$G:$G,'[7]TUNZ Extracted TB'!$A:$A,B472,'[7]TUNZ Extracted TB'!$C:$C,C472)</f>
        <v>#VALUE!</v>
      </c>
      <c r="M472" s="4" t="e">
        <f>SUMIFS('[8]TUNZ Extracted TB'!$G:$G,'[8]TUNZ Extracted TB'!$A:$A,B472,'[8]TUNZ Extracted TB'!$C:$C,C472)</f>
        <v>#VALUE!</v>
      </c>
      <c r="N472" s="4" t="e">
        <f>SUMIFS('[9]TUNZ Extracted TB'!$G:$G,'[9]TUNZ Extracted TB'!$A:$A,B472,'[9]TUNZ Extracted TB'!$C:$C,C472)</f>
        <v>#VALUE!</v>
      </c>
      <c r="O472" s="4" t="e">
        <f>SUMIFS('[10]TUNZ Extracted TB'!$G:$G,'[10]TUNZ Extracted TB'!$A:$A,B472,'[10]TUNZ Extracted TB'!$C:$C,C472)</f>
        <v>#VALUE!</v>
      </c>
      <c r="P472" s="4" t="e">
        <f>SUMIFS('[11]TUNZ Extracted TB'!$G:$G,'[11]TUNZ Extracted TB'!$A:$A,B472,'[11]TUNZ Extracted TB'!$C:$C,C472)</f>
        <v>#VALUE!</v>
      </c>
      <c r="Q472" s="4" t="e">
        <f>SUMIFS('[12]TUNZ Extracted TB'!$G:$G,'[12]TUNZ Extracted TB'!$A:$A,B472,'[12]TUNZ Extracted TB'!$C:$C,C472)</f>
        <v>#VALUE!</v>
      </c>
      <c r="R472" s="4" t="e">
        <f t="shared" si="8"/>
        <v>#VALUE!</v>
      </c>
    </row>
    <row r="473" spans="1:18" x14ac:dyDescent="0.25">
      <c r="A473" t="s">
        <v>98</v>
      </c>
      <c r="B473">
        <v>7535</v>
      </c>
      <c r="C473">
        <v>110</v>
      </c>
      <c r="D473" t="s">
        <v>58</v>
      </c>
      <c r="E473" t="s">
        <v>64</v>
      </c>
      <c r="F473" s="4" t="e">
        <f>SUMIFS('[1]TUNZ Extracted TB'!$G:$G,'[1]TUNZ Extracted TB'!$A:$A,B473,'[1]TUNZ Extracted TB'!$C:$C,C473)</f>
        <v>#VALUE!</v>
      </c>
      <c r="G473" s="4" t="e">
        <f>SUMIFS('[2]TUNZ Extracted TB'!$G:$G,'[2]TUNZ Extracted TB'!$A:$A,B473,'[2]TUNZ Extracted TB'!$C:$C,C473)</f>
        <v>#VALUE!</v>
      </c>
      <c r="H473" s="4" t="e">
        <f>SUMIFS('[3]TUNZ Extracted TB'!$G:$G,'[3]TUNZ Extracted TB'!$A:$A,B473,'[3]TUNZ Extracted TB'!$C:$C,C473)</f>
        <v>#VALUE!</v>
      </c>
      <c r="I473" s="4" t="e">
        <f>SUMIFS('[4]TUNZ Extracted TB'!$G:$G,'[4]TUNZ Extracted TB'!$A:$A,B473,'[4]TUNZ Extracted TB'!$C:$C,C473)</f>
        <v>#VALUE!</v>
      </c>
      <c r="J473" s="4" t="e">
        <f>SUMIFS('[5]TUNZ Extracted TB'!$G:$G,'[5]TUNZ Extracted TB'!$A:$A,B473,'[5]TUNZ Extracted TB'!$C:$C,C473)</f>
        <v>#VALUE!</v>
      </c>
      <c r="K473" s="4" t="e">
        <f>SUMIFS('[6]TUNZ Extracted TB'!$G:$G,'[6]TUNZ Extracted TB'!$A:$A,B473,'[6]TUNZ Extracted TB'!$C:$C,C473)</f>
        <v>#VALUE!</v>
      </c>
      <c r="L473" s="4" t="e">
        <f>SUMIFS('[7]TUNZ Extracted TB'!$G:$G,'[7]TUNZ Extracted TB'!$A:$A,B473,'[7]TUNZ Extracted TB'!$C:$C,C473)</f>
        <v>#VALUE!</v>
      </c>
      <c r="M473" s="4" t="e">
        <f>SUMIFS('[8]TUNZ Extracted TB'!$G:$G,'[8]TUNZ Extracted TB'!$A:$A,B473,'[8]TUNZ Extracted TB'!$C:$C,C473)</f>
        <v>#VALUE!</v>
      </c>
      <c r="N473" s="4" t="e">
        <f>SUMIFS('[9]TUNZ Extracted TB'!$G:$G,'[9]TUNZ Extracted TB'!$A:$A,B473,'[9]TUNZ Extracted TB'!$C:$C,C473)</f>
        <v>#VALUE!</v>
      </c>
      <c r="O473" s="4" t="e">
        <f>SUMIFS('[10]TUNZ Extracted TB'!$G:$G,'[10]TUNZ Extracted TB'!$A:$A,B473,'[10]TUNZ Extracted TB'!$C:$C,C473)</f>
        <v>#VALUE!</v>
      </c>
      <c r="P473" s="4" t="e">
        <f>SUMIFS('[11]TUNZ Extracted TB'!$G:$G,'[11]TUNZ Extracted TB'!$A:$A,B473,'[11]TUNZ Extracted TB'!$C:$C,C473)</f>
        <v>#VALUE!</v>
      </c>
      <c r="Q473" s="4" t="e">
        <f>SUMIFS('[12]TUNZ Extracted TB'!$G:$G,'[12]TUNZ Extracted TB'!$A:$A,B473,'[12]TUNZ Extracted TB'!$C:$C,C473)</f>
        <v>#VALUE!</v>
      </c>
      <c r="R473" s="4" t="e">
        <f t="shared" si="8"/>
        <v>#VALUE!</v>
      </c>
    </row>
    <row r="474" spans="1:18" x14ac:dyDescent="0.25">
      <c r="A474" t="s">
        <v>98</v>
      </c>
      <c r="B474">
        <v>7535</v>
      </c>
      <c r="C474">
        <v>112</v>
      </c>
      <c r="D474" t="s">
        <v>62</v>
      </c>
      <c r="E474" t="s">
        <v>66</v>
      </c>
      <c r="F474" s="4" t="e">
        <f>SUMIFS('[1]TUNZ Extracted TB'!$G:$G,'[1]TUNZ Extracted TB'!$A:$A,B474,'[1]TUNZ Extracted TB'!$C:$C,C474)</f>
        <v>#VALUE!</v>
      </c>
      <c r="G474" s="4" t="e">
        <f>SUMIFS('[2]TUNZ Extracted TB'!$G:$G,'[2]TUNZ Extracted TB'!$A:$A,B474,'[2]TUNZ Extracted TB'!$C:$C,C474)</f>
        <v>#VALUE!</v>
      </c>
      <c r="H474" s="4" t="e">
        <f>SUMIFS('[3]TUNZ Extracted TB'!$G:$G,'[3]TUNZ Extracted TB'!$A:$A,B474,'[3]TUNZ Extracted TB'!$C:$C,C474)</f>
        <v>#VALUE!</v>
      </c>
      <c r="I474" s="4" t="e">
        <f>SUMIFS('[4]TUNZ Extracted TB'!$G:$G,'[4]TUNZ Extracted TB'!$A:$A,B474,'[4]TUNZ Extracted TB'!$C:$C,C474)</f>
        <v>#VALUE!</v>
      </c>
      <c r="J474" s="4" t="e">
        <f>SUMIFS('[5]TUNZ Extracted TB'!$G:$G,'[5]TUNZ Extracted TB'!$A:$A,B474,'[5]TUNZ Extracted TB'!$C:$C,C474)</f>
        <v>#VALUE!</v>
      </c>
      <c r="K474" s="4" t="e">
        <f>SUMIFS('[6]TUNZ Extracted TB'!$G:$G,'[6]TUNZ Extracted TB'!$A:$A,B474,'[6]TUNZ Extracted TB'!$C:$C,C474)</f>
        <v>#VALUE!</v>
      </c>
      <c r="L474" s="4" t="e">
        <f>SUMIFS('[7]TUNZ Extracted TB'!$G:$G,'[7]TUNZ Extracted TB'!$A:$A,B474,'[7]TUNZ Extracted TB'!$C:$C,C474)</f>
        <v>#VALUE!</v>
      </c>
      <c r="M474" s="4" t="e">
        <f>SUMIFS('[8]TUNZ Extracted TB'!$G:$G,'[8]TUNZ Extracted TB'!$A:$A,B474,'[8]TUNZ Extracted TB'!$C:$C,C474)</f>
        <v>#VALUE!</v>
      </c>
      <c r="N474" s="4" t="e">
        <f>SUMIFS('[9]TUNZ Extracted TB'!$G:$G,'[9]TUNZ Extracted TB'!$A:$A,B474,'[9]TUNZ Extracted TB'!$C:$C,C474)</f>
        <v>#VALUE!</v>
      </c>
      <c r="O474" s="4" t="e">
        <f>SUMIFS('[10]TUNZ Extracted TB'!$G:$G,'[10]TUNZ Extracted TB'!$A:$A,B474,'[10]TUNZ Extracted TB'!$C:$C,C474)</f>
        <v>#VALUE!</v>
      </c>
      <c r="P474" s="4" t="e">
        <f>SUMIFS('[11]TUNZ Extracted TB'!$G:$G,'[11]TUNZ Extracted TB'!$A:$A,B474,'[11]TUNZ Extracted TB'!$C:$C,C474)</f>
        <v>#VALUE!</v>
      </c>
      <c r="Q474" s="4" t="e">
        <f>SUMIFS('[12]TUNZ Extracted TB'!$G:$G,'[12]TUNZ Extracted TB'!$A:$A,B474,'[12]TUNZ Extracted TB'!$C:$C,C474)</f>
        <v>#VALUE!</v>
      </c>
      <c r="R474" s="4" t="e">
        <f t="shared" si="8"/>
        <v>#VALUE!</v>
      </c>
    </row>
    <row r="475" spans="1:18" x14ac:dyDescent="0.25">
      <c r="A475" t="s">
        <v>98</v>
      </c>
      <c r="B475">
        <v>7535</v>
      </c>
      <c r="C475">
        <v>120</v>
      </c>
      <c r="D475" t="s">
        <v>58</v>
      </c>
      <c r="E475" t="s">
        <v>64</v>
      </c>
      <c r="F475" s="4" t="e">
        <f>SUMIFS('[1]TUNZ Extracted TB'!$G:$G,'[1]TUNZ Extracted TB'!$A:$A,B475,'[1]TUNZ Extracted TB'!$C:$C,C475)</f>
        <v>#VALUE!</v>
      </c>
      <c r="G475" s="4" t="e">
        <f>SUMIFS('[2]TUNZ Extracted TB'!$G:$G,'[2]TUNZ Extracted TB'!$A:$A,B475,'[2]TUNZ Extracted TB'!$C:$C,C475)</f>
        <v>#VALUE!</v>
      </c>
      <c r="H475" s="4" t="e">
        <f>SUMIFS('[3]TUNZ Extracted TB'!$G:$G,'[3]TUNZ Extracted TB'!$A:$A,B475,'[3]TUNZ Extracted TB'!$C:$C,C475)</f>
        <v>#VALUE!</v>
      </c>
      <c r="I475" s="4" t="e">
        <f>SUMIFS('[4]TUNZ Extracted TB'!$G:$G,'[4]TUNZ Extracted TB'!$A:$A,B475,'[4]TUNZ Extracted TB'!$C:$C,C475)</f>
        <v>#VALUE!</v>
      </c>
      <c r="J475" s="4" t="e">
        <f>SUMIFS('[5]TUNZ Extracted TB'!$G:$G,'[5]TUNZ Extracted TB'!$A:$A,B475,'[5]TUNZ Extracted TB'!$C:$C,C475)</f>
        <v>#VALUE!</v>
      </c>
      <c r="K475" s="4" t="e">
        <f>SUMIFS('[6]TUNZ Extracted TB'!$G:$G,'[6]TUNZ Extracted TB'!$A:$A,B475,'[6]TUNZ Extracted TB'!$C:$C,C475)</f>
        <v>#VALUE!</v>
      </c>
      <c r="L475" s="4" t="e">
        <f>SUMIFS('[7]TUNZ Extracted TB'!$G:$G,'[7]TUNZ Extracted TB'!$A:$A,B475,'[7]TUNZ Extracted TB'!$C:$C,C475)</f>
        <v>#VALUE!</v>
      </c>
      <c r="M475" s="4" t="e">
        <f>SUMIFS('[8]TUNZ Extracted TB'!$G:$G,'[8]TUNZ Extracted TB'!$A:$A,B475,'[8]TUNZ Extracted TB'!$C:$C,C475)</f>
        <v>#VALUE!</v>
      </c>
      <c r="N475" s="4" t="e">
        <f>SUMIFS('[9]TUNZ Extracted TB'!$G:$G,'[9]TUNZ Extracted TB'!$A:$A,B475,'[9]TUNZ Extracted TB'!$C:$C,C475)</f>
        <v>#VALUE!</v>
      </c>
      <c r="O475" s="4" t="e">
        <f>SUMIFS('[10]TUNZ Extracted TB'!$G:$G,'[10]TUNZ Extracted TB'!$A:$A,B475,'[10]TUNZ Extracted TB'!$C:$C,C475)</f>
        <v>#VALUE!</v>
      </c>
      <c r="P475" s="4" t="e">
        <f>SUMIFS('[11]TUNZ Extracted TB'!$G:$G,'[11]TUNZ Extracted TB'!$A:$A,B475,'[11]TUNZ Extracted TB'!$C:$C,C475)</f>
        <v>#VALUE!</v>
      </c>
      <c r="Q475" s="4" t="e">
        <f>SUMIFS('[12]TUNZ Extracted TB'!$G:$G,'[12]TUNZ Extracted TB'!$A:$A,B475,'[12]TUNZ Extracted TB'!$C:$C,C475)</f>
        <v>#VALUE!</v>
      </c>
      <c r="R475" s="4" t="e">
        <f t="shared" si="8"/>
        <v>#VALUE!</v>
      </c>
    </row>
    <row r="476" spans="1:18" x14ac:dyDescent="0.25">
      <c r="A476" t="s">
        <v>98</v>
      </c>
      <c r="B476">
        <v>7535</v>
      </c>
      <c r="C476">
        <v>121</v>
      </c>
      <c r="D476" t="s">
        <v>58</v>
      </c>
      <c r="E476" t="s">
        <v>64</v>
      </c>
      <c r="F476" s="4" t="e">
        <f>SUMIFS('[1]TUNZ Extracted TB'!$G:$G,'[1]TUNZ Extracted TB'!$A:$A,B476,'[1]TUNZ Extracted TB'!$C:$C,C476)</f>
        <v>#VALUE!</v>
      </c>
      <c r="G476" s="4" t="e">
        <f>SUMIFS('[2]TUNZ Extracted TB'!$G:$G,'[2]TUNZ Extracted TB'!$A:$A,B476,'[2]TUNZ Extracted TB'!$C:$C,C476)</f>
        <v>#VALUE!</v>
      </c>
      <c r="H476" s="4" t="e">
        <f>SUMIFS('[3]TUNZ Extracted TB'!$G:$G,'[3]TUNZ Extracted TB'!$A:$A,B476,'[3]TUNZ Extracted TB'!$C:$C,C476)</f>
        <v>#VALUE!</v>
      </c>
      <c r="I476" s="4" t="e">
        <f>SUMIFS('[4]TUNZ Extracted TB'!$G:$G,'[4]TUNZ Extracted TB'!$A:$A,B476,'[4]TUNZ Extracted TB'!$C:$C,C476)</f>
        <v>#VALUE!</v>
      </c>
      <c r="J476" s="4" t="e">
        <f>SUMIFS('[5]TUNZ Extracted TB'!$G:$G,'[5]TUNZ Extracted TB'!$A:$A,B476,'[5]TUNZ Extracted TB'!$C:$C,C476)</f>
        <v>#VALUE!</v>
      </c>
      <c r="K476" s="4" t="e">
        <f>SUMIFS('[6]TUNZ Extracted TB'!$G:$G,'[6]TUNZ Extracted TB'!$A:$A,B476,'[6]TUNZ Extracted TB'!$C:$C,C476)</f>
        <v>#VALUE!</v>
      </c>
      <c r="L476" s="4" t="e">
        <f>SUMIFS('[7]TUNZ Extracted TB'!$G:$G,'[7]TUNZ Extracted TB'!$A:$A,B476,'[7]TUNZ Extracted TB'!$C:$C,C476)</f>
        <v>#VALUE!</v>
      </c>
      <c r="M476" s="4" t="e">
        <f>SUMIFS('[8]TUNZ Extracted TB'!$G:$G,'[8]TUNZ Extracted TB'!$A:$A,B476,'[8]TUNZ Extracted TB'!$C:$C,C476)</f>
        <v>#VALUE!</v>
      </c>
      <c r="N476" s="4" t="e">
        <f>SUMIFS('[9]TUNZ Extracted TB'!$G:$G,'[9]TUNZ Extracted TB'!$A:$A,B476,'[9]TUNZ Extracted TB'!$C:$C,C476)</f>
        <v>#VALUE!</v>
      </c>
      <c r="O476" s="4" t="e">
        <f>SUMIFS('[10]TUNZ Extracted TB'!$G:$G,'[10]TUNZ Extracted TB'!$A:$A,B476,'[10]TUNZ Extracted TB'!$C:$C,C476)</f>
        <v>#VALUE!</v>
      </c>
      <c r="P476" s="4" t="e">
        <f>SUMIFS('[11]TUNZ Extracted TB'!$G:$G,'[11]TUNZ Extracted TB'!$A:$A,B476,'[11]TUNZ Extracted TB'!$C:$C,C476)</f>
        <v>#VALUE!</v>
      </c>
      <c r="Q476" s="4" t="e">
        <f>SUMIFS('[12]TUNZ Extracted TB'!$G:$G,'[12]TUNZ Extracted TB'!$A:$A,B476,'[12]TUNZ Extracted TB'!$C:$C,C476)</f>
        <v>#VALUE!</v>
      </c>
      <c r="R476" s="4" t="e">
        <f t="shared" si="8"/>
        <v>#VALUE!</v>
      </c>
    </row>
    <row r="477" spans="1:18" x14ac:dyDescent="0.25">
      <c r="A477" t="s">
        <v>98</v>
      </c>
      <c r="B477">
        <v>7535</v>
      </c>
      <c r="C477">
        <v>130</v>
      </c>
      <c r="D477" t="s">
        <v>58</v>
      </c>
      <c r="E477" t="s">
        <v>64</v>
      </c>
      <c r="F477" s="4" t="e">
        <f>SUMIFS('[1]TUNZ Extracted TB'!$G:$G,'[1]TUNZ Extracted TB'!$A:$A,B477,'[1]TUNZ Extracted TB'!$C:$C,C477)</f>
        <v>#VALUE!</v>
      </c>
      <c r="G477" s="4" t="e">
        <f>SUMIFS('[2]TUNZ Extracted TB'!$G:$G,'[2]TUNZ Extracted TB'!$A:$A,B477,'[2]TUNZ Extracted TB'!$C:$C,C477)</f>
        <v>#VALUE!</v>
      </c>
      <c r="H477" s="4" t="e">
        <f>SUMIFS('[3]TUNZ Extracted TB'!$G:$G,'[3]TUNZ Extracted TB'!$A:$A,B477,'[3]TUNZ Extracted TB'!$C:$C,C477)</f>
        <v>#VALUE!</v>
      </c>
      <c r="I477" s="4" t="e">
        <f>SUMIFS('[4]TUNZ Extracted TB'!$G:$G,'[4]TUNZ Extracted TB'!$A:$A,B477,'[4]TUNZ Extracted TB'!$C:$C,C477)</f>
        <v>#VALUE!</v>
      </c>
      <c r="J477" s="4" t="e">
        <f>SUMIFS('[5]TUNZ Extracted TB'!$G:$G,'[5]TUNZ Extracted TB'!$A:$A,B477,'[5]TUNZ Extracted TB'!$C:$C,C477)</f>
        <v>#VALUE!</v>
      </c>
      <c r="K477" s="4" t="e">
        <f>SUMIFS('[6]TUNZ Extracted TB'!$G:$G,'[6]TUNZ Extracted TB'!$A:$A,B477,'[6]TUNZ Extracted TB'!$C:$C,C477)</f>
        <v>#VALUE!</v>
      </c>
      <c r="L477" s="4" t="e">
        <f>SUMIFS('[7]TUNZ Extracted TB'!$G:$G,'[7]TUNZ Extracted TB'!$A:$A,B477,'[7]TUNZ Extracted TB'!$C:$C,C477)</f>
        <v>#VALUE!</v>
      </c>
      <c r="M477" s="4" t="e">
        <f>SUMIFS('[8]TUNZ Extracted TB'!$G:$G,'[8]TUNZ Extracted TB'!$A:$A,B477,'[8]TUNZ Extracted TB'!$C:$C,C477)</f>
        <v>#VALUE!</v>
      </c>
      <c r="N477" s="4" t="e">
        <f>SUMIFS('[9]TUNZ Extracted TB'!$G:$G,'[9]TUNZ Extracted TB'!$A:$A,B477,'[9]TUNZ Extracted TB'!$C:$C,C477)</f>
        <v>#VALUE!</v>
      </c>
      <c r="O477" s="4" t="e">
        <f>SUMIFS('[10]TUNZ Extracted TB'!$G:$G,'[10]TUNZ Extracted TB'!$A:$A,B477,'[10]TUNZ Extracted TB'!$C:$C,C477)</f>
        <v>#VALUE!</v>
      </c>
      <c r="P477" s="4" t="e">
        <f>SUMIFS('[11]TUNZ Extracted TB'!$G:$G,'[11]TUNZ Extracted TB'!$A:$A,B477,'[11]TUNZ Extracted TB'!$C:$C,C477)</f>
        <v>#VALUE!</v>
      </c>
      <c r="Q477" s="4" t="e">
        <f>SUMIFS('[12]TUNZ Extracted TB'!$G:$G,'[12]TUNZ Extracted TB'!$A:$A,B477,'[12]TUNZ Extracted TB'!$C:$C,C477)</f>
        <v>#VALUE!</v>
      </c>
      <c r="R477" s="4" t="e">
        <f t="shared" si="8"/>
        <v>#VALUE!</v>
      </c>
    </row>
    <row r="478" spans="1:18" x14ac:dyDescent="0.25">
      <c r="A478" t="s">
        <v>98</v>
      </c>
      <c r="B478">
        <v>7535</v>
      </c>
      <c r="C478">
        <v>140</v>
      </c>
      <c r="D478" t="s">
        <v>58</v>
      </c>
      <c r="E478" t="s">
        <v>64</v>
      </c>
      <c r="F478" s="4" t="e">
        <f>SUMIFS('[1]TUNZ Extracted TB'!$G:$G,'[1]TUNZ Extracted TB'!$A:$A,B478,'[1]TUNZ Extracted TB'!$C:$C,C478)</f>
        <v>#VALUE!</v>
      </c>
      <c r="G478" s="4" t="e">
        <f>SUMIFS('[2]TUNZ Extracted TB'!$G:$G,'[2]TUNZ Extracted TB'!$A:$A,B478,'[2]TUNZ Extracted TB'!$C:$C,C478)</f>
        <v>#VALUE!</v>
      </c>
      <c r="H478" s="4" t="e">
        <f>SUMIFS('[3]TUNZ Extracted TB'!$G:$G,'[3]TUNZ Extracted TB'!$A:$A,B478,'[3]TUNZ Extracted TB'!$C:$C,C478)</f>
        <v>#VALUE!</v>
      </c>
      <c r="I478" s="4" t="e">
        <f>SUMIFS('[4]TUNZ Extracted TB'!$G:$G,'[4]TUNZ Extracted TB'!$A:$A,B478,'[4]TUNZ Extracted TB'!$C:$C,C478)</f>
        <v>#VALUE!</v>
      </c>
      <c r="J478" s="4" t="e">
        <f>SUMIFS('[5]TUNZ Extracted TB'!$G:$G,'[5]TUNZ Extracted TB'!$A:$A,B478,'[5]TUNZ Extracted TB'!$C:$C,C478)</f>
        <v>#VALUE!</v>
      </c>
      <c r="K478" s="4" t="e">
        <f>SUMIFS('[6]TUNZ Extracted TB'!$G:$G,'[6]TUNZ Extracted TB'!$A:$A,B478,'[6]TUNZ Extracted TB'!$C:$C,C478)</f>
        <v>#VALUE!</v>
      </c>
      <c r="L478" s="4" t="e">
        <f>SUMIFS('[7]TUNZ Extracted TB'!$G:$G,'[7]TUNZ Extracted TB'!$A:$A,B478,'[7]TUNZ Extracted TB'!$C:$C,C478)</f>
        <v>#VALUE!</v>
      </c>
      <c r="M478" s="4" t="e">
        <f>SUMIFS('[8]TUNZ Extracted TB'!$G:$G,'[8]TUNZ Extracted TB'!$A:$A,B478,'[8]TUNZ Extracted TB'!$C:$C,C478)</f>
        <v>#VALUE!</v>
      </c>
      <c r="N478" s="4" t="e">
        <f>SUMIFS('[9]TUNZ Extracted TB'!$G:$G,'[9]TUNZ Extracted TB'!$A:$A,B478,'[9]TUNZ Extracted TB'!$C:$C,C478)</f>
        <v>#VALUE!</v>
      </c>
      <c r="O478" s="4" t="e">
        <f>SUMIFS('[10]TUNZ Extracted TB'!$G:$G,'[10]TUNZ Extracted TB'!$A:$A,B478,'[10]TUNZ Extracted TB'!$C:$C,C478)</f>
        <v>#VALUE!</v>
      </c>
      <c r="P478" s="4" t="e">
        <f>SUMIFS('[11]TUNZ Extracted TB'!$G:$G,'[11]TUNZ Extracted TB'!$A:$A,B478,'[11]TUNZ Extracted TB'!$C:$C,C478)</f>
        <v>#VALUE!</v>
      </c>
      <c r="Q478" s="4" t="e">
        <f>SUMIFS('[12]TUNZ Extracted TB'!$G:$G,'[12]TUNZ Extracted TB'!$A:$A,B478,'[12]TUNZ Extracted TB'!$C:$C,C478)</f>
        <v>#VALUE!</v>
      </c>
      <c r="R478" s="4" t="e">
        <f t="shared" si="8"/>
        <v>#VALUE!</v>
      </c>
    </row>
    <row r="479" spans="1:18" x14ac:dyDescent="0.25">
      <c r="A479" t="s">
        <v>98</v>
      </c>
      <c r="B479">
        <v>7535</v>
      </c>
      <c r="C479">
        <v>142</v>
      </c>
      <c r="D479" t="s">
        <v>62</v>
      </c>
      <c r="E479" t="s">
        <v>66</v>
      </c>
      <c r="F479" s="4" t="e">
        <f>SUMIFS('[1]TUNZ Extracted TB'!$G:$G,'[1]TUNZ Extracted TB'!$A:$A,B479,'[1]TUNZ Extracted TB'!$C:$C,C479)</f>
        <v>#VALUE!</v>
      </c>
      <c r="G479" s="4" t="e">
        <f>SUMIFS('[2]TUNZ Extracted TB'!$G:$G,'[2]TUNZ Extracted TB'!$A:$A,B479,'[2]TUNZ Extracted TB'!$C:$C,C479)</f>
        <v>#VALUE!</v>
      </c>
      <c r="H479" s="4" t="e">
        <f>SUMIFS('[3]TUNZ Extracted TB'!$G:$G,'[3]TUNZ Extracted TB'!$A:$A,B479,'[3]TUNZ Extracted TB'!$C:$C,C479)</f>
        <v>#VALUE!</v>
      </c>
      <c r="I479" s="4" t="e">
        <f>SUMIFS('[4]TUNZ Extracted TB'!$G:$G,'[4]TUNZ Extracted TB'!$A:$A,B479,'[4]TUNZ Extracted TB'!$C:$C,C479)</f>
        <v>#VALUE!</v>
      </c>
      <c r="J479" s="4" t="e">
        <f>SUMIFS('[5]TUNZ Extracted TB'!$G:$G,'[5]TUNZ Extracted TB'!$A:$A,B479,'[5]TUNZ Extracted TB'!$C:$C,C479)</f>
        <v>#VALUE!</v>
      </c>
      <c r="K479" s="4" t="e">
        <f>SUMIFS('[6]TUNZ Extracted TB'!$G:$G,'[6]TUNZ Extracted TB'!$A:$A,B479,'[6]TUNZ Extracted TB'!$C:$C,C479)</f>
        <v>#VALUE!</v>
      </c>
      <c r="L479" s="4" t="e">
        <f>SUMIFS('[7]TUNZ Extracted TB'!$G:$G,'[7]TUNZ Extracted TB'!$A:$A,B479,'[7]TUNZ Extracted TB'!$C:$C,C479)</f>
        <v>#VALUE!</v>
      </c>
      <c r="M479" s="4" t="e">
        <f>SUMIFS('[8]TUNZ Extracted TB'!$G:$G,'[8]TUNZ Extracted TB'!$A:$A,B479,'[8]TUNZ Extracted TB'!$C:$C,C479)</f>
        <v>#VALUE!</v>
      </c>
      <c r="N479" s="4" t="e">
        <f>SUMIFS('[9]TUNZ Extracted TB'!$G:$G,'[9]TUNZ Extracted TB'!$A:$A,B479,'[9]TUNZ Extracted TB'!$C:$C,C479)</f>
        <v>#VALUE!</v>
      </c>
      <c r="O479" s="4" t="e">
        <f>SUMIFS('[10]TUNZ Extracted TB'!$G:$G,'[10]TUNZ Extracted TB'!$A:$A,B479,'[10]TUNZ Extracted TB'!$C:$C,C479)</f>
        <v>#VALUE!</v>
      </c>
      <c r="P479" s="4" t="e">
        <f>SUMIFS('[11]TUNZ Extracted TB'!$G:$G,'[11]TUNZ Extracted TB'!$A:$A,B479,'[11]TUNZ Extracted TB'!$C:$C,C479)</f>
        <v>#VALUE!</v>
      </c>
      <c r="Q479" s="4" t="e">
        <f>SUMIFS('[12]TUNZ Extracted TB'!$G:$G,'[12]TUNZ Extracted TB'!$A:$A,B479,'[12]TUNZ Extracted TB'!$C:$C,C479)</f>
        <v>#VALUE!</v>
      </c>
      <c r="R479" s="4" t="e">
        <f t="shared" si="8"/>
        <v>#VALUE!</v>
      </c>
    </row>
    <row r="480" spans="1:18" x14ac:dyDescent="0.25">
      <c r="A480" t="s">
        <v>98</v>
      </c>
      <c r="B480">
        <v>7535</v>
      </c>
      <c r="C480">
        <v>147</v>
      </c>
      <c r="D480" t="s">
        <v>58</v>
      </c>
      <c r="E480" t="s">
        <v>64</v>
      </c>
      <c r="F480" s="4" t="e">
        <f>SUMIFS('[1]TUNZ Extracted TB'!$G:$G,'[1]TUNZ Extracted TB'!$A:$A,B480,'[1]TUNZ Extracted TB'!$C:$C,C480)</f>
        <v>#VALUE!</v>
      </c>
      <c r="G480" s="4" t="e">
        <f>SUMIFS('[2]TUNZ Extracted TB'!$G:$G,'[2]TUNZ Extracted TB'!$A:$A,B480,'[2]TUNZ Extracted TB'!$C:$C,C480)</f>
        <v>#VALUE!</v>
      </c>
      <c r="H480" s="4" t="e">
        <f>SUMIFS('[3]TUNZ Extracted TB'!$G:$G,'[3]TUNZ Extracted TB'!$A:$A,B480,'[3]TUNZ Extracted TB'!$C:$C,C480)</f>
        <v>#VALUE!</v>
      </c>
      <c r="I480" s="4" t="e">
        <f>SUMIFS('[4]TUNZ Extracted TB'!$G:$G,'[4]TUNZ Extracted TB'!$A:$A,B480,'[4]TUNZ Extracted TB'!$C:$C,C480)</f>
        <v>#VALUE!</v>
      </c>
      <c r="J480" s="4" t="e">
        <f>SUMIFS('[5]TUNZ Extracted TB'!$G:$G,'[5]TUNZ Extracted TB'!$A:$A,B480,'[5]TUNZ Extracted TB'!$C:$C,C480)</f>
        <v>#VALUE!</v>
      </c>
      <c r="K480" s="4" t="e">
        <f>SUMIFS('[6]TUNZ Extracted TB'!$G:$G,'[6]TUNZ Extracted TB'!$A:$A,B480,'[6]TUNZ Extracted TB'!$C:$C,C480)</f>
        <v>#VALUE!</v>
      </c>
      <c r="L480" s="4" t="e">
        <f>SUMIFS('[7]TUNZ Extracted TB'!$G:$G,'[7]TUNZ Extracted TB'!$A:$A,B480,'[7]TUNZ Extracted TB'!$C:$C,C480)</f>
        <v>#VALUE!</v>
      </c>
      <c r="M480" s="4" t="e">
        <f>SUMIFS('[8]TUNZ Extracted TB'!$G:$G,'[8]TUNZ Extracted TB'!$A:$A,B480,'[8]TUNZ Extracted TB'!$C:$C,C480)</f>
        <v>#VALUE!</v>
      </c>
      <c r="N480" s="4" t="e">
        <f>SUMIFS('[9]TUNZ Extracted TB'!$G:$G,'[9]TUNZ Extracted TB'!$A:$A,B480,'[9]TUNZ Extracted TB'!$C:$C,C480)</f>
        <v>#VALUE!</v>
      </c>
      <c r="O480" s="4" t="e">
        <f>SUMIFS('[10]TUNZ Extracted TB'!$G:$G,'[10]TUNZ Extracted TB'!$A:$A,B480,'[10]TUNZ Extracted TB'!$C:$C,C480)</f>
        <v>#VALUE!</v>
      </c>
      <c r="P480" s="4" t="e">
        <f>SUMIFS('[11]TUNZ Extracted TB'!$G:$G,'[11]TUNZ Extracted TB'!$A:$A,B480,'[11]TUNZ Extracted TB'!$C:$C,C480)</f>
        <v>#VALUE!</v>
      </c>
      <c r="Q480" s="4" t="e">
        <f>SUMIFS('[12]TUNZ Extracted TB'!$G:$G,'[12]TUNZ Extracted TB'!$A:$A,B480,'[12]TUNZ Extracted TB'!$C:$C,C480)</f>
        <v>#VALUE!</v>
      </c>
      <c r="R480" s="4" t="e">
        <f t="shared" si="8"/>
        <v>#VALUE!</v>
      </c>
    </row>
    <row r="481" spans="1:18" x14ac:dyDescent="0.25">
      <c r="A481" t="s">
        <v>98</v>
      </c>
      <c r="B481">
        <v>7535</v>
      </c>
      <c r="C481">
        <v>150</v>
      </c>
      <c r="D481" t="s">
        <v>62</v>
      </c>
      <c r="E481" t="s">
        <v>66</v>
      </c>
      <c r="F481" s="4" t="e">
        <f>SUMIFS('[1]TUNZ Extracted TB'!$G:$G,'[1]TUNZ Extracted TB'!$A:$A,B481,'[1]TUNZ Extracted TB'!$C:$C,C481)</f>
        <v>#VALUE!</v>
      </c>
      <c r="G481" s="4" t="e">
        <f>SUMIFS('[2]TUNZ Extracted TB'!$G:$G,'[2]TUNZ Extracted TB'!$A:$A,B481,'[2]TUNZ Extracted TB'!$C:$C,C481)</f>
        <v>#VALUE!</v>
      </c>
      <c r="H481" s="4" t="e">
        <f>SUMIFS('[3]TUNZ Extracted TB'!$G:$G,'[3]TUNZ Extracted TB'!$A:$A,B481,'[3]TUNZ Extracted TB'!$C:$C,C481)</f>
        <v>#VALUE!</v>
      </c>
      <c r="I481" s="4" t="e">
        <f>SUMIFS('[4]TUNZ Extracted TB'!$G:$G,'[4]TUNZ Extracted TB'!$A:$A,B481,'[4]TUNZ Extracted TB'!$C:$C,C481)</f>
        <v>#VALUE!</v>
      </c>
      <c r="J481" s="4" t="e">
        <f>SUMIFS('[5]TUNZ Extracted TB'!$G:$G,'[5]TUNZ Extracted TB'!$A:$A,B481,'[5]TUNZ Extracted TB'!$C:$C,C481)</f>
        <v>#VALUE!</v>
      </c>
      <c r="K481" s="4" t="e">
        <f>SUMIFS('[6]TUNZ Extracted TB'!$G:$G,'[6]TUNZ Extracted TB'!$A:$A,B481,'[6]TUNZ Extracted TB'!$C:$C,C481)</f>
        <v>#VALUE!</v>
      </c>
      <c r="L481" s="4" t="e">
        <f>SUMIFS('[7]TUNZ Extracted TB'!$G:$G,'[7]TUNZ Extracted TB'!$A:$A,B481,'[7]TUNZ Extracted TB'!$C:$C,C481)</f>
        <v>#VALUE!</v>
      </c>
      <c r="M481" s="4" t="e">
        <f>SUMIFS('[8]TUNZ Extracted TB'!$G:$G,'[8]TUNZ Extracted TB'!$A:$A,B481,'[8]TUNZ Extracted TB'!$C:$C,C481)</f>
        <v>#VALUE!</v>
      </c>
      <c r="N481" s="4" t="e">
        <f>SUMIFS('[9]TUNZ Extracted TB'!$G:$G,'[9]TUNZ Extracted TB'!$A:$A,B481,'[9]TUNZ Extracted TB'!$C:$C,C481)</f>
        <v>#VALUE!</v>
      </c>
      <c r="O481" s="4" t="e">
        <f>SUMIFS('[10]TUNZ Extracted TB'!$G:$G,'[10]TUNZ Extracted TB'!$A:$A,B481,'[10]TUNZ Extracted TB'!$C:$C,C481)</f>
        <v>#VALUE!</v>
      </c>
      <c r="P481" s="4" t="e">
        <f>SUMIFS('[11]TUNZ Extracted TB'!$G:$G,'[11]TUNZ Extracted TB'!$A:$A,B481,'[11]TUNZ Extracted TB'!$C:$C,C481)</f>
        <v>#VALUE!</v>
      </c>
      <c r="Q481" s="4" t="e">
        <f>SUMIFS('[12]TUNZ Extracted TB'!$G:$G,'[12]TUNZ Extracted TB'!$A:$A,B481,'[12]TUNZ Extracted TB'!$C:$C,C481)</f>
        <v>#VALUE!</v>
      </c>
      <c r="R481" s="4" t="e">
        <f t="shared" si="8"/>
        <v>#VALUE!</v>
      </c>
    </row>
    <row r="482" spans="1:18" x14ac:dyDescent="0.25">
      <c r="A482" t="s">
        <v>98</v>
      </c>
      <c r="B482">
        <v>7535</v>
      </c>
      <c r="C482">
        <v>160</v>
      </c>
      <c r="D482" t="s">
        <v>58</v>
      </c>
      <c r="E482" t="s">
        <v>64</v>
      </c>
      <c r="F482" s="4" t="e">
        <f>SUMIFS('[1]TUNZ Extracted TB'!$G:$G,'[1]TUNZ Extracted TB'!$A:$A,B482,'[1]TUNZ Extracted TB'!$C:$C,C482)</f>
        <v>#VALUE!</v>
      </c>
      <c r="G482" s="4" t="e">
        <f>SUMIFS('[2]TUNZ Extracted TB'!$G:$G,'[2]TUNZ Extracted TB'!$A:$A,B482,'[2]TUNZ Extracted TB'!$C:$C,C482)</f>
        <v>#VALUE!</v>
      </c>
      <c r="H482" s="4" t="e">
        <f>SUMIFS('[3]TUNZ Extracted TB'!$G:$G,'[3]TUNZ Extracted TB'!$A:$A,B482,'[3]TUNZ Extracted TB'!$C:$C,C482)</f>
        <v>#VALUE!</v>
      </c>
      <c r="I482" s="4" t="e">
        <f>SUMIFS('[4]TUNZ Extracted TB'!$G:$G,'[4]TUNZ Extracted TB'!$A:$A,B482,'[4]TUNZ Extracted TB'!$C:$C,C482)</f>
        <v>#VALUE!</v>
      </c>
      <c r="J482" s="4" t="e">
        <f>SUMIFS('[5]TUNZ Extracted TB'!$G:$G,'[5]TUNZ Extracted TB'!$A:$A,B482,'[5]TUNZ Extracted TB'!$C:$C,C482)</f>
        <v>#VALUE!</v>
      </c>
      <c r="K482" s="4" t="e">
        <f>SUMIFS('[6]TUNZ Extracted TB'!$G:$G,'[6]TUNZ Extracted TB'!$A:$A,B482,'[6]TUNZ Extracted TB'!$C:$C,C482)</f>
        <v>#VALUE!</v>
      </c>
      <c r="L482" s="4" t="e">
        <f>SUMIFS('[7]TUNZ Extracted TB'!$G:$G,'[7]TUNZ Extracted TB'!$A:$A,B482,'[7]TUNZ Extracted TB'!$C:$C,C482)</f>
        <v>#VALUE!</v>
      </c>
      <c r="M482" s="4" t="e">
        <f>SUMIFS('[8]TUNZ Extracted TB'!$G:$G,'[8]TUNZ Extracted TB'!$A:$A,B482,'[8]TUNZ Extracted TB'!$C:$C,C482)</f>
        <v>#VALUE!</v>
      </c>
      <c r="N482" s="4" t="e">
        <f>SUMIFS('[9]TUNZ Extracted TB'!$G:$G,'[9]TUNZ Extracted TB'!$A:$A,B482,'[9]TUNZ Extracted TB'!$C:$C,C482)</f>
        <v>#VALUE!</v>
      </c>
      <c r="O482" s="4" t="e">
        <f>SUMIFS('[10]TUNZ Extracted TB'!$G:$G,'[10]TUNZ Extracted TB'!$A:$A,B482,'[10]TUNZ Extracted TB'!$C:$C,C482)</f>
        <v>#VALUE!</v>
      </c>
      <c r="P482" s="4" t="e">
        <f>SUMIFS('[11]TUNZ Extracted TB'!$G:$G,'[11]TUNZ Extracted TB'!$A:$A,B482,'[11]TUNZ Extracted TB'!$C:$C,C482)</f>
        <v>#VALUE!</v>
      </c>
      <c r="Q482" s="4" t="e">
        <f>SUMIFS('[12]TUNZ Extracted TB'!$G:$G,'[12]TUNZ Extracted TB'!$A:$A,B482,'[12]TUNZ Extracted TB'!$C:$C,C482)</f>
        <v>#VALUE!</v>
      </c>
      <c r="R482" s="4" t="e">
        <f t="shared" si="8"/>
        <v>#VALUE!</v>
      </c>
    </row>
    <row r="483" spans="1:18" x14ac:dyDescent="0.25">
      <c r="A483" t="s">
        <v>98</v>
      </c>
      <c r="B483">
        <v>7535</v>
      </c>
      <c r="C483">
        <v>190</v>
      </c>
      <c r="D483" t="s">
        <v>58</v>
      </c>
      <c r="E483" t="s">
        <v>64</v>
      </c>
      <c r="F483" s="4" t="e">
        <f>SUMIFS('[1]TUNZ Extracted TB'!$G:$G,'[1]TUNZ Extracted TB'!$A:$A,B483,'[1]TUNZ Extracted TB'!$C:$C,C483)</f>
        <v>#VALUE!</v>
      </c>
      <c r="G483" s="4" t="e">
        <f>SUMIFS('[2]TUNZ Extracted TB'!$G:$G,'[2]TUNZ Extracted TB'!$A:$A,B483,'[2]TUNZ Extracted TB'!$C:$C,C483)</f>
        <v>#VALUE!</v>
      </c>
      <c r="H483" s="4" t="e">
        <f>SUMIFS('[3]TUNZ Extracted TB'!$G:$G,'[3]TUNZ Extracted TB'!$A:$A,B483,'[3]TUNZ Extracted TB'!$C:$C,C483)</f>
        <v>#VALUE!</v>
      </c>
      <c r="I483" s="4" t="e">
        <f>SUMIFS('[4]TUNZ Extracted TB'!$G:$G,'[4]TUNZ Extracted TB'!$A:$A,B483,'[4]TUNZ Extracted TB'!$C:$C,C483)</f>
        <v>#VALUE!</v>
      </c>
      <c r="J483" s="4" t="e">
        <f>SUMIFS('[5]TUNZ Extracted TB'!$G:$G,'[5]TUNZ Extracted TB'!$A:$A,B483,'[5]TUNZ Extracted TB'!$C:$C,C483)</f>
        <v>#VALUE!</v>
      </c>
      <c r="K483" s="4" t="e">
        <f>SUMIFS('[6]TUNZ Extracted TB'!$G:$G,'[6]TUNZ Extracted TB'!$A:$A,B483,'[6]TUNZ Extracted TB'!$C:$C,C483)</f>
        <v>#VALUE!</v>
      </c>
      <c r="L483" s="4" t="e">
        <f>SUMIFS('[7]TUNZ Extracted TB'!$G:$G,'[7]TUNZ Extracted TB'!$A:$A,B483,'[7]TUNZ Extracted TB'!$C:$C,C483)</f>
        <v>#VALUE!</v>
      </c>
      <c r="M483" s="4" t="e">
        <f>SUMIFS('[8]TUNZ Extracted TB'!$G:$G,'[8]TUNZ Extracted TB'!$A:$A,B483,'[8]TUNZ Extracted TB'!$C:$C,C483)</f>
        <v>#VALUE!</v>
      </c>
      <c r="N483" s="4" t="e">
        <f>SUMIFS('[9]TUNZ Extracted TB'!$G:$G,'[9]TUNZ Extracted TB'!$A:$A,B483,'[9]TUNZ Extracted TB'!$C:$C,C483)</f>
        <v>#VALUE!</v>
      </c>
      <c r="O483" s="4" t="e">
        <f>SUMIFS('[10]TUNZ Extracted TB'!$G:$G,'[10]TUNZ Extracted TB'!$A:$A,B483,'[10]TUNZ Extracted TB'!$C:$C,C483)</f>
        <v>#VALUE!</v>
      </c>
      <c r="P483" s="4" t="e">
        <f>SUMIFS('[11]TUNZ Extracted TB'!$G:$G,'[11]TUNZ Extracted TB'!$A:$A,B483,'[11]TUNZ Extracted TB'!$C:$C,C483)</f>
        <v>#VALUE!</v>
      </c>
      <c r="Q483" s="4" t="e">
        <f>SUMIFS('[12]TUNZ Extracted TB'!$G:$G,'[12]TUNZ Extracted TB'!$A:$A,B483,'[12]TUNZ Extracted TB'!$C:$C,C483)</f>
        <v>#VALUE!</v>
      </c>
      <c r="R483" s="4" t="e">
        <f t="shared" si="8"/>
        <v>#VALUE!</v>
      </c>
    </row>
    <row r="484" spans="1:18" x14ac:dyDescent="0.25">
      <c r="A484" t="s">
        <v>98</v>
      </c>
      <c r="B484">
        <v>7535</v>
      </c>
      <c r="C484">
        <v>210</v>
      </c>
      <c r="D484" t="s">
        <v>58</v>
      </c>
      <c r="E484" t="s">
        <v>64</v>
      </c>
      <c r="F484" s="4" t="e">
        <f>SUMIFS('[1]TUNZ Extracted TB'!$G:$G,'[1]TUNZ Extracted TB'!$A:$A,B484,'[1]TUNZ Extracted TB'!$C:$C,C484)</f>
        <v>#VALUE!</v>
      </c>
      <c r="G484" s="4" t="e">
        <f>SUMIFS('[2]TUNZ Extracted TB'!$G:$G,'[2]TUNZ Extracted TB'!$A:$A,B484,'[2]TUNZ Extracted TB'!$C:$C,C484)</f>
        <v>#VALUE!</v>
      </c>
      <c r="H484" s="4" t="e">
        <f>SUMIFS('[3]TUNZ Extracted TB'!$G:$G,'[3]TUNZ Extracted TB'!$A:$A,B484,'[3]TUNZ Extracted TB'!$C:$C,C484)</f>
        <v>#VALUE!</v>
      </c>
      <c r="I484" s="4" t="e">
        <f>SUMIFS('[4]TUNZ Extracted TB'!$G:$G,'[4]TUNZ Extracted TB'!$A:$A,B484,'[4]TUNZ Extracted TB'!$C:$C,C484)</f>
        <v>#VALUE!</v>
      </c>
      <c r="J484" s="4" t="e">
        <f>SUMIFS('[5]TUNZ Extracted TB'!$G:$G,'[5]TUNZ Extracted TB'!$A:$A,B484,'[5]TUNZ Extracted TB'!$C:$C,C484)</f>
        <v>#VALUE!</v>
      </c>
      <c r="K484" s="4" t="e">
        <f>SUMIFS('[6]TUNZ Extracted TB'!$G:$G,'[6]TUNZ Extracted TB'!$A:$A,B484,'[6]TUNZ Extracted TB'!$C:$C,C484)</f>
        <v>#VALUE!</v>
      </c>
      <c r="L484" s="4" t="e">
        <f>SUMIFS('[7]TUNZ Extracted TB'!$G:$G,'[7]TUNZ Extracted TB'!$A:$A,B484,'[7]TUNZ Extracted TB'!$C:$C,C484)</f>
        <v>#VALUE!</v>
      </c>
      <c r="M484" s="4" t="e">
        <f>SUMIFS('[8]TUNZ Extracted TB'!$G:$G,'[8]TUNZ Extracted TB'!$A:$A,B484,'[8]TUNZ Extracted TB'!$C:$C,C484)</f>
        <v>#VALUE!</v>
      </c>
      <c r="N484" s="4" t="e">
        <f>SUMIFS('[9]TUNZ Extracted TB'!$G:$G,'[9]TUNZ Extracted TB'!$A:$A,B484,'[9]TUNZ Extracted TB'!$C:$C,C484)</f>
        <v>#VALUE!</v>
      </c>
      <c r="O484" s="4" t="e">
        <f>SUMIFS('[10]TUNZ Extracted TB'!$G:$G,'[10]TUNZ Extracted TB'!$A:$A,B484,'[10]TUNZ Extracted TB'!$C:$C,C484)</f>
        <v>#VALUE!</v>
      </c>
      <c r="P484" s="4" t="e">
        <f>SUMIFS('[11]TUNZ Extracted TB'!$G:$G,'[11]TUNZ Extracted TB'!$A:$A,B484,'[11]TUNZ Extracted TB'!$C:$C,C484)</f>
        <v>#VALUE!</v>
      </c>
      <c r="Q484" s="4" t="e">
        <f>SUMIFS('[12]TUNZ Extracted TB'!$G:$G,'[12]TUNZ Extracted TB'!$A:$A,B484,'[12]TUNZ Extracted TB'!$C:$C,C484)</f>
        <v>#VALUE!</v>
      </c>
      <c r="R484" s="4" t="e">
        <f t="shared" si="8"/>
        <v>#VALUE!</v>
      </c>
    </row>
    <row r="485" spans="1:18" x14ac:dyDescent="0.25">
      <c r="A485" t="s">
        <v>98</v>
      </c>
      <c r="B485">
        <v>7535</v>
      </c>
      <c r="C485">
        <v>220</v>
      </c>
      <c r="D485" t="s">
        <v>58</v>
      </c>
      <c r="E485" t="s">
        <v>64</v>
      </c>
      <c r="F485" s="4" t="e">
        <f>SUMIFS('[1]TUNZ Extracted TB'!$G:$G,'[1]TUNZ Extracted TB'!$A:$A,B485,'[1]TUNZ Extracted TB'!$C:$C,C485)</f>
        <v>#VALUE!</v>
      </c>
      <c r="G485" s="4" t="e">
        <f>SUMIFS('[2]TUNZ Extracted TB'!$G:$G,'[2]TUNZ Extracted TB'!$A:$A,B485,'[2]TUNZ Extracted TB'!$C:$C,C485)</f>
        <v>#VALUE!</v>
      </c>
      <c r="H485" s="4" t="e">
        <f>SUMIFS('[3]TUNZ Extracted TB'!$G:$G,'[3]TUNZ Extracted TB'!$A:$A,B485,'[3]TUNZ Extracted TB'!$C:$C,C485)</f>
        <v>#VALUE!</v>
      </c>
      <c r="I485" s="4" t="e">
        <f>SUMIFS('[4]TUNZ Extracted TB'!$G:$G,'[4]TUNZ Extracted TB'!$A:$A,B485,'[4]TUNZ Extracted TB'!$C:$C,C485)</f>
        <v>#VALUE!</v>
      </c>
      <c r="J485" s="4" t="e">
        <f>SUMIFS('[5]TUNZ Extracted TB'!$G:$G,'[5]TUNZ Extracted TB'!$A:$A,B485,'[5]TUNZ Extracted TB'!$C:$C,C485)</f>
        <v>#VALUE!</v>
      </c>
      <c r="K485" s="4" t="e">
        <f>SUMIFS('[6]TUNZ Extracted TB'!$G:$G,'[6]TUNZ Extracted TB'!$A:$A,B485,'[6]TUNZ Extracted TB'!$C:$C,C485)</f>
        <v>#VALUE!</v>
      </c>
      <c r="L485" s="4" t="e">
        <f>SUMIFS('[7]TUNZ Extracted TB'!$G:$G,'[7]TUNZ Extracted TB'!$A:$A,B485,'[7]TUNZ Extracted TB'!$C:$C,C485)</f>
        <v>#VALUE!</v>
      </c>
      <c r="M485" s="4" t="e">
        <f>SUMIFS('[8]TUNZ Extracted TB'!$G:$G,'[8]TUNZ Extracted TB'!$A:$A,B485,'[8]TUNZ Extracted TB'!$C:$C,C485)</f>
        <v>#VALUE!</v>
      </c>
      <c r="N485" s="4" t="e">
        <f>SUMIFS('[9]TUNZ Extracted TB'!$G:$G,'[9]TUNZ Extracted TB'!$A:$A,B485,'[9]TUNZ Extracted TB'!$C:$C,C485)</f>
        <v>#VALUE!</v>
      </c>
      <c r="O485" s="4" t="e">
        <f>SUMIFS('[10]TUNZ Extracted TB'!$G:$G,'[10]TUNZ Extracted TB'!$A:$A,B485,'[10]TUNZ Extracted TB'!$C:$C,C485)</f>
        <v>#VALUE!</v>
      </c>
      <c r="P485" s="4" t="e">
        <f>SUMIFS('[11]TUNZ Extracted TB'!$G:$G,'[11]TUNZ Extracted TB'!$A:$A,B485,'[11]TUNZ Extracted TB'!$C:$C,C485)</f>
        <v>#VALUE!</v>
      </c>
      <c r="Q485" s="4" t="e">
        <f>SUMIFS('[12]TUNZ Extracted TB'!$G:$G,'[12]TUNZ Extracted TB'!$A:$A,B485,'[12]TUNZ Extracted TB'!$C:$C,C485)</f>
        <v>#VALUE!</v>
      </c>
      <c r="R485" s="4" t="e">
        <f t="shared" si="8"/>
        <v>#VALUE!</v>
      </c>
    </row>
    <row r="486" spans="1:18" x14ac:dyDescent="0.25">
      <c r="A486" t="s">
        <v>98</v>
      </c>
      <c r="B486">
        <v>7535</v>
      </c>
      <c r="C486">
        <v>230</v>
      </c>
      <c r="D486" t="s">
        <v>58</v>
      </c>
      <c r="E486" t="s">
        <v>64</v>
      </c>
      <c r="F486" s="4" t="e">
        <f>SUMIFS('[1]TUNZ Extracted TB'!$G:$G,'[1]TUNZ Extracted TB'!$A:$A,B486,'[1]TUNZ Extracted TB'!$C:$C,C486)</f>
        <v>#VALUE!</v>
      </c>
      <c r="G486" s="4" t="e">
        <f>SUMIFS('[2]TUNZ Extracted TB'!$G:$G,'[2]TUNZ Extracted TB'!$A:$A,B486,'[2]TUNZ Extracted TB'!$C:$C,C486)</f>
        <v>#VALUE!</v>
      </c>
      <c r="H486" s="4" t="e">
        <f>SUMIFS('[3]TUNZ Extracted TB'!$G:$G,'[3]TUNZ Extracted TB'!$A:$A,B486,'[3]TUNZ Extracted TB'!$C:$C,C486)</f>
        <v>#VALUE!</v>
      </c>
      <c r="I486" s="4" t="e">
        <f>SUMIFS('[4]TUNZ Extracted TB'!$G:$G,'[4]TUNZ Extracted TB'!$A:$A,B486,'[4]TUNZ Extracted TB'!$C:$C,C486)</f>
        <v>#VALUE!</v>
      </c>
      <c r="J486" s="4" t="e">
        <f>SUMIFS('[5]TUNZ Extracted TB'!$G:$G,'[5]TUNZ Extracted TB'!$A:$A,B486,'[5]TUNZ Extracted TB'!$C:$C,C486)</f>
        <v>#VALUE!</v>
      </c>
      <c r="K486" s="4" t="e">
        <f>SUMIFS('[6]TUNZ Extracted TB'!$G:$G,'[6]TUNZ Extracted TB'!$A:$A,B486,'[6]TUNZ Extracted TB'!$C:$C,C486)</f>
        <v>#VALUE!</v>
      </c>
      <c r="L486" s="4" t="e">
        <f>SUMIFS('[7]TUNZ Extracted TB'!$G:$G,'[7]TUNZ Extracted TB'!$A:$A,B486,'[7]TUNZ Extracted TB'!$C:$C,C486)</f>
        <v>#VALUE!</v>
      </c>
      <c r="M486" s="4" t="e">
        <f>SUMIFS('[8]TUNZ Extracted TB'!$G:$G,'[8]TUNZ Extracted TB'!$A:$A,B486,'[8]TUNZ Extracted TB'!$C:$C,C486)</f>
        <v>#VALUE!</v>
      </c>
      <c r="N486" s="4" t="e">
        <f>SUMIFS('[9]TUNZ Extracted TB'!$G:$G,'[9]TUNZ Extracted TB'!$A:$A,B486,'[9]TUNZ Extracted TB'!$C:$C,C486)</f>
        <v>#VALUE!</v>
      </c>
      <c r="O486" s="4" t="e">
        <f>SUMIFS('[10]TUNZ Extracted TB'!$G:$G,'[10]TUNZ Extracted TB'!$A:$A,B486,'[10]TUNZ Extracted TB'!$C:$C,C486)</f>
        <v>#VALUE!</v>
      </c>
      <c r="P486" s="4" t="e">
        <f>SUMIFS('[11]TUNZ Extracted TB'!$G:$G,'[11]TUNZ Extracted TB'!$A:$A,B486,'[11]TUNZ Extracted TB'!$C:$C,C486)</f>
        <v>#VALUE!</v>
      </c>
      <c r="Q486" s="4" t="e">
        <f>SUMIFS('[12]TUNZ Extracted TB'!$G:$G,'[12]TUNZ Extracted TB'!$A:$A,B486,'[12]TUNZ Extracted TB'!$C:$C,C486)</f>
        <v>#VALUE!</v>
      </c>
      <c r="R486" s="4" t="e">
        <f t="shared" si="8"/>
        <v>#VALUE!</v>
      </c>
    </row>
    <row r="487" spans="1:18" x14ac:dyDescent="0.25">
      <c r="A487" t="s">
        <v>98</v>
      </c>
      <c r="B487">
        <v>7535</v>
      </c>
      <c r="C487">
        <v>240</v>
      </c>
      <c r="D487" t="s">
        <v>58</v>
      </c>
      <c r="E487" t="s">
        <v>64</v>
      </c>
      <c r="F487" s="4" t="e">
        <f>SUMIFS('[1]TUNZ Extracted TB'!$G:$G,'[1]TUNZ Extracted TB'!$A:$A,B487,'[1]TUNZ Extracted TB'!$C:$C,C487)</f>
        <v>#VALUE!</v>
      </c>
      <c r="G487" s="4" t="e">
        <f>SUMIFS('[2]TUNZ Extracted TB'!$G:$G,'[2]TUNZ Extracted TB'!$A:$A,B487,'[2]TUNZ Extracted TB'!$C:$C,C487)</f>
        <v>#VALUE!</v>
      </c>
      <c r="H487" s="4" t="e">
        <f>SUMIFS('[3]TUNZ Extracted TB'!$G:$G,'[3]TUNZ Extracted TB'!$A:$A,B487,'[3]TUNZ Extracted TB'!$C:$C,C487)</f>
        <v>#VALUE!</v>
      </c>
      <c r="I487" s="4" t="e">
        <f>SUMIFS('[4]TUNZ Extracted TB'!$G:$G,'[4]TUNZ Extracted TB'!$A:$A,B487,'[4]TUNZ Extracted TB'!$C:$C,C487)</f>
        <v>#VALUE!</v>
      </c>
      <c r="J487" s="4" t="e">
        <f>SUMIFS('[5]TUNZ Extracted TB'!$G:$G,'[5]TUNZ Extracted TB'!$A:$A,B487,'[5]TUNZ Extracted TB'!$C:$C,C487)</f>
        <v>#VALUE!</v>
      </c>
      <c r="K487" s="4" t="e">
        <f>SUMIFS('[6]TUNZ Extracted TB'!$G:$G,'[6]TUNZ Extracted TB'!$A:$A,B487,'[6]TUNZ Extracted TB'!$C:$C,C487)</f>
        <v>#VALUE!</v>
      </c>
      <c r="L487" s="4" t="e">
        <f>SUMIFS('[7]TUNZ Extracted TB'!$G:$G,'[7]TUNZ Extracted TB'!$A:$A,B487,'[7]TUNZ Extracted TB'!$C:$C,C487)</f>
        <v>#VALUE!</v>
      </c>
      <c r="M487" s="4" t="e">
        <f>SUMIFS('[8]TUNZ Extracted TB'!$G:$G,'[8]TUNZ Extracted TB'!$A:$A,B487,'[8]TUNZ Extracted TB'!$C:$C,C487)</f>
        <v>#VALUE!</v>
      </c>
      <c r="N487" s="4" t="e">
        <f>SUMIFS('[9]TUNZ Extracted TB'!$G:$G,'[9]TUNZ Extracted TB'!$A:$A,B487,'[9]TUNZ Extracted TB'!$C:$C,C487)</f>
        <v>#VALUE!</v>
      </c>
      <c r="O487" s="4" t="e">
        <f>SUMIFS('[10]TUNZ Extracted TB'!$G:$G,'[10]TUNZ Extracted TB'!$A:$A,B487,'[10]TUNZ Extracted TB'!$C:$C,C487)</f>
        <v>#VALUE!</v>
      </c>
      <c r="P487" s="4" t="e">
        <f>SUMIFS('[11]TUNZ Extracted TB'!$G:$G,'[11]TUNZ Extracted TB'!$A:$A,B487,'[11]TUNZ Extracted TB'!$C:$C,C487)</f>
        <v>#VALUE!</v>
      </c>
      <c r="Q487" s="4" t="e">
        <f>SUMIFS('[12]TUNZ Extracted TB'!$G:$G,'[12]TUNZ Extracted TB'!$A:$A,B487,'[12]TUNZ Extracted TB'!$C:$C,C487)</f>
        <v>#VALUE!</v>
      </c>
      <c r="R487" s="4" t="e">
        <f t="shared" si="8"/>
        <v>#VALUE!</v>
      </c>
    </row>
    <row r="488" spans="1:18" x14ac:dyDescent="0.25">
      <c r="A488" t="s">
        <v>98</v>
      </c>
      <c r="B488">
        <v>7535</v>
      </c>
      <c r="C488">
        <v>260</v>
      </c>
      <c r="D488" t="s">
        <v>58</v>
      </c>
      <c r="E488" t="s">
        <v>64</v>
      </c>
      <c r="F488" s="4" t="e">
        <f>SUMIFS('[1]TUNZ Extracted TB'!$G:$G,'[1]TUNZ Extracted TB'!$A:$A,B488,'[1]TUNZ Extracted TB'!$C:$C,C488)</f>
        <v>#VALUE!</v>
      </c>
      <c r="G488" s="4" t="e">
        <f>SUMIFS('[2]TUNZ Extracted TB'!$G:$G,'[2]TUNZ Extracted TB'!$A:$A,B488,'[2]TUNZ Extracted TB'!$C:$C,C488)</f>
        <v>#VALUE!</v>
      </c>
      <c r="H488" s="4" t="e">
        <f>SUMIFS('[3]TUNZ Extracted TB'!$G:$G,'[3]TUNZ Extracted TB'!$A:$A,B488,'[3]TUNZ Extracted TB'!$C:$C,C488)</f>
        <v>#VALUE!</v>
      </c>
      <c r="I488" s="4" t="e">
        <f>SUMIFS('[4]TUNZ Extracted TB'!$G:$G,'[4]TUNZ Extracted TB'!$A:$A,B488,'[4]TUNZ Extracted TB'!$C:$C,C488)</f>
        <v>#VALUE!</v>
      </c>
      <c r="J488" s="4" t="e">
        <f>SUMIFS('[5]TUNZ Extracted TB'!$G:$G,'[5]TUNZ Extracted TB'!$A:$A,B488,'[5]TUNZ Extracted TB'!$C:$C,C488)</f>
        <v>#VALUE!</v>
      </c>
      <c r="K488" s="4" t="e">
        <f>SUMIFS('[6]TUNZ Extracted TB'!$G:$G,'[6]TUNZ Extracted TB'!$A:$A,B488,'[6]TUNZ Extracted TB'!$C:$C,C488)</f>
        <v>#VALUE!</v>
      </c>
      <c r="L488" s="4" t="e">
        <f>SUMIFS('[7]TUNZ Extracted TB'!$G:$G,'[7]TUNZ Extracted TB'!$A:$A,B488,'[7]TUNZ Extracted TB'!$C:$C,C488)</f>
        <v>#VALUE!</v>
      </c>
      <c r="M488" s="4" t="e">
        <f>SUMIFS('[8]TUNZ Extracted TB'!$G:$G,'[8]TUNZ Extracted TB'!$A:$A,B488,'[8]TUNZ Extracted TB'!$C:$C,C488)</f>
        <v>#VALUE!</v>
      </c>
      <c r="N488" s="4" t="e">
        <f>SUMIFS('[9]TUNZ Extracted TB'!$G:$G,'[9]TUNZ Extracted TB'!$A:$A,B488,'[9]TUNZ Extracted TB'!$C:$C,C488)</f>
        <v>#VALUE!</v>
      </c>
      <c r="O488" s="4" t="e">
        <f>SUMIFS('[10]TUNZ Extracted TB'!$G:$G,'[10]TUNZ Extracted TB'!$A:$A,B488,'[10]TUNZ Extracted TB'!$C:$C,C488)</f>
        <v>#VALUE!</v>
      </c>
      <c r="P488" s="4" t="e">
        <f>SUMIFS('[11]TUNZ Extracted TB'!$G:$G,'[11]TUNZ Extracted TB'!$A:$A,B488,'[11]TUNZ Extracted TB'!$C:$C,C488)</f>
        <v>#VALUE!</v>
      </c>
      <c r="Q488" s="4" t="e">
        <f>SUMIFS('[12]TUNZ Extracted TB'!$G:$G,'[12]TUNZ Extracted TB'!$A:$A,B488,'[12]TUNZ Extracted TB'!$C:$C,C488)</f>
        <v>#VALUE!</v>
      </c>
      <c r="R488" s="4" t="e">
        <f t="shared" si="8"/>
        <v>#VALUE!</v>
      </c>
    </row>
    <row r="489" spans="1:18" x14ac:dyDescent="0.25">
      <c r="A489" t="s">
        <v>98</v>
      </c>
      <c r="B489">
        <v>7535</v>
      </c>
      <c r="C489">
        <v>330</v>
      </c>
      <c r="D489" t="s">
        <v>58</v>
      </c>
      <c r="E489" t="s">
        <v>64</v>
      </c>
      <c r="F489" s="4" t="e">
        <f>SUMIFS('[1]TUNZ Extracted TB'!$G:$G,'[1]TUNZ Extracted TB'!$A:$A,B489,'[1]TUNZ Extracted TB'!$C:$C,C489)</f>
        <v>#VALUE!</v>
      </c>
      <c r="G489" s="4" t="e">
        <f>SUMIFS('[2]TUNZ Extracted TB'!$G:$G,'[2]TUNZ Extracted TB'!$A:$A,B489,'[2]TUNZ Extracted TB'!$C:$C,C489)</f>
        <v>#VALUE!</v>
      </c>
      <c r="H489" s="4" t="e">
        <f>SUMIFS('[3]TUNZ Extracted TB'!$G:$G,'[3]TUNZ Extracted TB'!$A:$A,B489,'[3]TUNZ Extracted TB'!$C:$C,C489)</f>
        <v>#VALUE!</v>
      </c>
      <c r="I489" s="4" t="e">
        <f>SUMIFS('[4]TUNZ Extracted TB'!$G:$G,'[4]TUNZ Extracted TB'!$A:$A,B489,'[4]TUNZ Extracted TB'!$C:$C,C489)</f>
        <v>#VALUE!</v>
      </c>
      <c r="J489" s="4" t="e">
        <f>SUMIFS('[5]TUNZ Extracted TB'!$G:$G,'[5]TUNZ Extracted TB'!$A:$A,B489,'[5]TUNZ Extracted TB'!$C:$C,C489)</f>
        <v>#VALUE!</v>
      </c>
      <c r="K489" s="4" t="e">
        <f>SUMIFS('[6]TUNZ Extracted TB'!$G:$G,'[6]TUNZ Extracted TB'!$A:$A,B489,'[6]TUNZ Extracted TB'!$C:$C,C489)</f>
        <v>#VALUE!</v>
      </c>
      <c r="L489" s="4" t="e">
        <f>SUMIFS('[7]TUNZ Extracted TB'!$G:$G,'[7]TUNZ Extracted TB'!$A:$A,B489,'[7]TUNZ Extracted TB'!$C:$C,C489)</f>
        <v>#VALUE!</v>
      </c>
      <c r="M489" s="4" t="e">
        <f>SUMIFS('[8]TUNZ Extracted TB'!$G:$G,'[8]TUNZ Extracted TB'!$A:$A,B489,'[8]TUNZ Extracted TB'!$C:$C,C489)</f>
        <v>#VALUE!</v>
      </c>
      <c r="N489" s="4" t="e">
        <f>SUMIFS('[9]TUNZ Extracted TB'!$G:$G,'[9]TUNZ Extracted TB'!$A:$A,B489,'[9]TUNZ Extracted TB'!$C:$C,C489)</f>
        <v>#VALUE!</v>
      </c>
      <c r="O489" s="4" t="e">
        <f>SUMIFS('[10]TUNZ Extracted TB'!$G:$G,'[10]TUNZ Extracted TB'!$A:$A,B489,'[10]TUNZ Extracted TB'!$C:$C,C489)</f>
        <v>#VALUE!</v>
      </c>
      <c r="P489" s="4" t="e">
        <f>SUMIFS('[11]TUNZ Extracted TB'!$G:$G,'[11]TUNZ Extracted TB'!$A:$A,B489,'[11]TUNZ Extracted TB'!$C:$C,C489)</f>
        <v>#VALUE!</v>
      </c>
      <c r="Q489" s="4" t="e">
        <f>SUMIFS('[12]TUNZ Extracted TB'!$G:$G,'[12]TUNZ Extracted TB'!$A:$A,B489,'[12]TUNZ Extracted TB'!$C:$C,C489)</f>
        <v>#VALUE!</v>
      </c>
      <c r="R489" s="4" t="e">
        <f t="shared" si="8"/>
        <v>#VALUE!</v>
      </c>
    </row>
    <row r="490" spans="1:18" x14ac:dyDescent="0.25">
      <c r="A490" t="s">
        <v>98</v>
      </c>
      <c r="B490">
        <v>7535</v>
      </c>
      <c r="C490">
        <v>340</v>
      </c>
      <c r="D490" t="s">
        <v>58</v>
      </c>
      <c r="E490" t="s">
        <v>64</v>
      </c>
      <c r="F490" s="4" t="e">
        <f>SUMIFS('[1]TUNZ Extracted TB'!$G:$G,'[1]TUNZ Extracted TB'!$A:$A,B490,'[1]TUNZ Extracted TB'!$C:$C,C490)</f>
        <v>#VALUE!</v>
      </c>
      <c r="G490" s="4" t="e">
        <f>SUMIFS('[2]TUNZ Extracted TB'!$G:$G,'[2]TUNZ Extracted TB'!$A:$A,B490,'[2]TUNZ Extracted TB'!$C:$C,C490)</f>
        <v>#VALUE!</v>
      </c>
      <c r="H490" s="4" t="e">
        <f>SUMIFS('[3]TUNZ Extracted TB'!$G:$G,'[3]TUNZ Extracted TB'!$A:$A,B490,'[3]TUNZ Extracted TB'!$C:$C,C490)</f>
        <v>#VALUE!</v>
      </c>
      <c r="I490" s="4" t="e">
        <f>SUMIFS('[4]TUNZ Extracted TB'!$G:$G,'[4]TUNZ Extracted TB'!$A:$A,B490,'[4]TUNZ Extracted TB'!$C:$C,C490)</f>
        <v>#VALUE!</v>
      </c>
      <c r="J490" s="4" t="e">
        <f>SUMIFS('[5]TUNZ Extracted TB'!$G:$G,'[5]TUNZ Extracted TB'!$A:$A,B490,'[5]TUNZ Extracted TB'!$C:$C,C490)</f>
        <v>#VALUE!</v>
      </c>
      <c r="K490" s="4" t="e">
        <f>SUMIFS('[6]TUNZ Extracted TB'!$G:$G,'[6]TUNZ Extracted TB'!$A:$A,B490,'[6]TUNZ Extracted TB'!$C:$C,C490)</f>
        <v>#VALUE!</v>
      </c>
      <c r="L490" s="4" t="e">
        <f>SUMIFS('[7]TUNZ Extracted TB'!$G:$G,'[7]TUNZ Extracted TB'!$A:$A,B490,'[7]TUNZ Extracted TB'!$C:$C,C490)</f>
        <v>#VALUE!</v>
      </c>
      <c r="M490" s="4" t="e">
        <f>SUMIFS('[8]TUNZ Extracted TB'!$G:$G,'[8]TUNZ Extracted TB'!$A:$A,B490,'[8]TUNZ Extracted TB'!$C:$C,C490)</f>
        <v>#VALUE!</v>
      </c>
      <c r="N490" s="4" t="e">
        <f>SUMIFS('[9]TUNZ Extracted TB'!$G:$G,'[9]TUNZ Extracted TB'!$A:$A,B490,'[9]TUNZ Extracted TB'!$C:$C,C490)</f>
        <v>#VALUE!</v>
      </c>
      <c r="O490" s="4" t="e">
        <f>SUMIFS('[10]TUNZ Extracted TB'!$G:$G,'[10]TUNZ Extracted TB'!$A:$A,B490,'[10]TUNZ Extracted TB'!$C:$C,C490)</f>
        <v>#VALUE!</v>
      </c>
      <c r="P490" s="4" t="e">
        <f>SUMIFS('[11]TUNZ Extracted TB'!$G:$G,'[11]TUNZ Extracted TB'!$A:$A,B490,'[11]TUNZ Extracted TB'!$C:$C,C490)</f>
        <v>#VALUE!</v>
      </c>
      <c r="Q490" s="4" t="e">
        <f>SUMIFS('[12]TUNZ Extracted TB'!$G:$G,'[12]TUNZ Extracted TB'!$A:$A,B490,'[12]TUNZ Extracted TB'!$C:$C,C490)</f>
        <v>#VALUE!</v>
      </c>
      <c r="R490" s="4" t="e">
        <f t="shared" si="8"/>
        <v>#VALUE!</v>
      </c>
    </row>
    <row r="491" spans="1:18" x14ac:dyDescent="0.25">
      <c r="A491" t="s">
        <v>98</v>
      </c>
      <c r="B491">
        <v>7535</v>
      </c>
      <c r="C491">
        <v>430</v>
      </c>
      <c r="D491" t="s">
        <v>58</v>
      </c>
      <c r="E491" t="s">
        <v>64</v>
      </c>
      <c r="F491" s="4" t="e">
        <f>SUMIFS('[1]TUNZ Extracted TB'!$G:$G,'[1]TUNZ Extracted TB'!$A:$A,B491,'[1]TUNZ Extracted TB'!$C:$C,C491)</f>
        <v>#VALUE!</v>
      </c>
      <c r="G491" s="4" t="e">
        <f>SUMIFS('[2]TUNZ Extracted TB'!$G:$G,'[2]TUNZ Extracted TB'!$A:$A,B491,'[2]TUNZ Extracted TB'!$C:$C,C491)</f>
        <v>#VALUE!</v>
      </c>
      <c r="H491" s="4" t="e">
        <f>SUMIFS('[3]TUNZ Extracted TB'!$G:$G,'[3]TUNZ Extracted TB'!$A:$A,B491,'[3]TUNZ Extracted TB'!$C:$C,C491)</f>
        <v>#VALUE!</v>
      </c>
      <c r="I491" s="4" t="e">
        <f>SUMIFS('[4]TUNZ Extracted TB'!$G:$G,'[4]TUNZ Extracted TB'!$A:$A,B491,'[4]TUNZ Extracted TB'!$C:$C,C491)</f>
        <v>#VALUE!</v>
      </c>
      <c r="J491" s="4" t="e">
        <f>SUMIFS('[5]TUNZ Extracted TB'!$G:$G,'[5]TUNZ Extracted TB'!$A:$A,B491,'[5]TUNZ Extracted TB'!$C:$C,C491)</f>
        <v>#VALUE!</v>
      </c>
      <c r="K491" s="4" t="e">
        <f>SUMIFS('[6]TUNZ Extracted TB'!$G:$G,'[6]TUNZ Extracted TB'!$A:$A,B491,'[6]TUNZ Extracted TB'!$C:$C,C491)</f>
        <v>#VALUE!</v>
      </c>
      <c r="L491" s="4" t="e">
        <f>SUMIFS('[7]TUNZ Extracted TB'!$G:$G,'[7]TUNZ Extracted TB'!$A:$A,B491,'[7]TUNZ Extracted TB'!$C:$C,C491)</f>
        <v>#VALUE!</v>
      </c>
      <c r="M491" s="4" t="e">
        <f>SUMIFS('[8]TUNZ Extracted TB'!$G:$G,'[8]TUNZ Extracted TB'!$A:$A,B491,'[8]TUNZ Extracted TB'!$C:$C,C491)</f>
        <v>#VALUE!</v>
      </c>
      <c r="N491" s="4" t="e">
        <f>SUMIFS('[9]TUNZ Extracted TB'!$G:$G,'[9]TUNZ Extracted TB'!$A:$A,B491,'[9]TUNZ Extracted TB'!$C:$C,C491)</f>
        <v>#VALUE!</v>
      </c>
      <c r="O491" s="4" t="e">
        <f>SUMIFS('[10]TUNZ Extracted TB'!$G:$G,'[10]TUNZ Extracted TB'!$A:$A,B491,'[10]TUNZ Extracted TB'!$C:$C,C491)</f>
        <v>#VALUE!</v>
      </c>
      <c r="P491" s="4" t="e">
        <f>SUMIFS('[11]TUNZ Extracted TB'!$G:$G,'[11]TUNZ Extracted TB'!$A:$A,B491,'[11]TUNZ Extracted TB'!$C:$C,C491)</f>
        <v>#VALUE!</v>
      </c>
      <c r="Q491" s="4" t="e">
        <f>SUMIFS('[12]TUNZ Extracted TB'!$G:$G,'[12]TUNZ Extracted TB'!$A:$A,B491,'[12]TUNZ Extracted TB'!$C:$C,C491)</f>
        <v>#VALUE!</v>
      </c>
      <c r="R491" s="4" t="e">
        <f t="shared" si="8"/>
        <v>#VALUE!</v>
      </c>
    </row>
    <row r="492" spans="1:18" x14ac:dyDescent="0.25">
      <c r="A492" t="s">
        <v>98</v>
      </c>
      <c r="B492">
        <v>7535</v>
      </c>
      <c r="C492">
        <v>440</v>
      </c>
      <c r="D492" t="s">
        <v>58</v>
      </c>
      <c r="E492" t="s">
        <v>64</v>
      </c>
      <c r="F492" s="4" t="e">
        <f>SUMIFS('[1]TUNZ Extracted TB'!$G:$G,'[1]TUNZ Extracted TB'!$A:$A,B492,'[1]TUNZ Extracted TB'!$C:$C,C492)</f>
        <v>#VALUE!</v>
      </c>
      <c r="G492" s="4" t="e">
        <f>SUMIFS('[2]TUNZ Extracted TB'!$G:$G,'[2]TUNZ Extracted TB'!$A:$A,B492,'[2]TUNZ Extracted TB'!$C:$C,C492)</f>
        <v>#VALUE!</v>
      </c>
      <c r="H492" s="4" t="e">
        <f>SUMIFS('[3]TUNZ Extracted TB'!$G:$G,'[3]TUNZ Extracted TB'!$A:$A,B492,'[3]TUNZ Extracted TB'!$C:$C,C492)</f>
        <v>#VALUE!</v>
      </c>
      <c r="I492" s="4" t="e">
        <f>SUMIFS('[4]TUNZ Extracted TB'!$G:$G,'[4]TUNZ Extracted TB'!$A:$A,B492,'[4]TUNZ Extracted TB'!$C:$C,C492)</f>
        <v>#VALUE!</v>
      </c>
      <c r="J492" s="4" t="e">
        <f>SUMIFS('[5]TUNZ Extracted TB'!$G:$G,'[5]TUNZ Extracted TB'!$A:$A,B492,'[5]TUNZ Extracted TB'!$C:$C,C492)</f>
        <v>#VALUE!</v>
      </c>
      <c r="K492" s="4" t="e">
        <f>SUMIFS('[6]TUNZ Extracted TB'!$G:$G,'[6]TUNZ Extracted TB'!$A:$A,B492,'[6]TUNZ Extracted TB'!$C:$C,C492)</f>
        <v>#VALUE!</v>
      </c>
      <c r="L492" s="4" t="e">
        <f>SUMIFS('[7]TUNZ Extracted TB'!$G:$G,'[7]TUNZ Extracted TB'!$A:$A,B492,'[7]TUNZ Extracted TB'!$C:$C,C492)</f>
        <v>#VALUE!</v>
      </c>
      <c r="M492" s="4" t="e">
        <f>SUMIFS('[8]TUNZ Extracted TB'!$G:$G,'[8]TUNZ Extracted TB'!$A:$A,B492,'[8]TUNZ Extracted TB'!$C:$C,C492)</f>
        <v>#VALUE!</v>
      </c>
      <c r="N492" s="4" t="e">
        <f>SUMIFS('[9]TUNZ Extracted TB'!$G:$G,'[9]TUNZ Extracted TB'!$A:$A,B492,'[9]TUNZ Extracted TB'!$C:$C,C492)</f>
        <v>#VALUE!</v>
      </c>
      <c r="O492" s="4" t="e">
        <f>SUMIFS('[10]TUNZ Extracted TB'!$G:$G,'[10]TUNZ Extracted TB'!$A:$A,B492,'[10]TUNZ Extracted TB'!$C:$C,C492)</f>
        <v>#VALUE!</v>
      </c>
      <c r="P492" s="4" t="e">
        <f>SUMIFS('[11]TUNZ Extracted TB'!$G:$G,'[11]TUNZ Extracted TB'!$A:$A,B492,'[11]TUNZ Extracted TB'!$C:$C,C492)</f>
        <v>#VALUE!</v>
      </c>
      <c r="Q492" s="4" t="e">
        <f>SUMIFS('[12]TUNZ Extracted TB'!$G:$G,'[12]TUNZ Extracted TB'!$A:$A,B492,'[12]TUNZ Extracted TB'!$C:$C,C492)</f>
        <v>#VALUE!</v>
      </c>
      <c r="R492" s="4" t="e">
        <f t="shared" si="8"/>
        <v>#VALUE!</v>
      </c>
    </row>
    <row r="493" spans="1:18" x14ac:dyDescent="0.25">
      <c r="A493" t="s">
        <v>98</v>
      </c>
      <c r="B493">
        <v>7535</v>
      </c>
      <c r="C493">
        <v>935</v>
      </c>
      <c r="D493" t="s">
        <v>62</v>
      </c>
      <c r="E493" t="s">
        <v>66</v>
      </c>
      <c r="F493" s="4" t="e">
        <f>SUMIFS('[1]TUNZ Extracted TB'!$G:$G,'[1]TUNZ Extracted TB'!$A:$A,B493,'[1]TUNZ Extracted TB'!$C:$C,C493)</f>
        <v>#VALUE!</v>
      </c>
      <c r="G493" s="4" t="e">
        <f>SUMIFS('[2]TUNZ Extracted TB'!$G:$G,'[2]TUNZ Extracted TB'!$A:$A,B493,'[2]TUNZ Extracted TB'!$C:$C,C493)</f>
        <v>#VALUE!</v>
      </c>
      <c r="H493" s="4" t="e">
        <f>SUMIFS('[3]TUNZ Extracted TB'!$G:$G,'[3]TUNZ Extracted TB'!$A:$A,B493,'[3]TUNZ Extracted TB'!$C:$C,C493)</f>
        <v>#VALUE!</v>
      </c>
      <c r="I493" s="4" t="e">
        <f>SUMIFS('[4]TUNZ Extracted TB'!$G:$G,'[4]TUNZ Extracted TB'!$A:$A,B493,'[4]TUNZ Extracted TB'!$C:$C,C493)</f>
        <v>#VALUE!</v>
      </c>
      <c r="J493" s="4" t="e">
        <f>SUMIFS('[5]TUNZ Extracted TB'!$G:$G,'[5]TUNZ Extracted TB'!$A:$A,B493,'[5]TUNZ Extracted TB'!$C:$C,C493)</f>
        <v>#VALUE!</v>
      </c>
      <c r="K493" s="4" t="e">
        <f>SUMIFS('[6]TUNZ Extracted TB'!$G:$G,'[6]TUNZ Extracted TB'!$A:$A,B493,'[6]TUNZ Extracted TB'!$C:$C,C493)</f>
        <v>#VALUE!</v>
      </c>
      <c r="L493" s="4" t="e">
        <f>SUMIFS('[7]TUNZ Extracted TB'!$G:$G,'[7]TUNZ Extracted TB'!$A:$A,B493,'[7]TUNZ Extracted TB'!$C:$C,C493)</f>
        <v>#VALUE!</v>
      </c>
      <c r="M493" s="4" t="e">
        <f>SUMIFS('[8]TUNZ Extracted TB'!$G:$G,'[8]TUNZ Extracted TB'!$A:$A,B493,'[8]TUNZ Extracted TB'!$C:$C,C493)</f>
        <v>#VALUE!</v>
      </c>
      <c r="N493" s="4" t="e">
        <f>SUMIFS('[9]TUNZ Extracted TB'!$G:$G,'[9]TUNZ Extracted TB'!$A:$A,B493,'[9]TUNZ Extracted TB'!$C:$C,C493)</f>
        <v>#VALUE!</v>
      </c>
      <c r="O493" s="4" t="e">
        <f>SUMIFS('[10]TUNZ Extracted TB'!$G:$G,'[10]TUNZ Extracted TB'!$A:$A,B493,'[10]TUNZ Extracted TB'!$C:$C,C493)</f>
        <v>#VALUE!</v>
      </c>
      <c r="P493" s="4" t="e">
        <f>SUMIFS('[11]TUNZ Extracted TB'!$G:$G,'[11]TUNZ Extracted TB'!$A:$A,B493,'[11]TUNZ Extracted TB'!$C:$C,C493)</f>
        <v>#VALUE!</v>
      </c>
      <c r="Q493" s="4" t="e">
        <f>SUMIFS('[12]TUNZ Extracted TB'!$G:$G,'[12]TUNZ Extracted TB'!$A:$A,B493,'[12]TUNZ Extracted TB'!$C:$C,C493)</f>
        <v>#VALUE!</v>
      </c>
      <c r="R493" s="4" t="e">
        <f t="shared" si="8"/>
        <v>#VALUE!</v>
      </c>
    </row>
    <row r="494" spans="1:18" x14ac:dyDescent="0.25">
      <c r="A494" t="s">
        <v>98</v>
      </c>
      <c r="B494">
        <v>7535</v>
      </c>
      <c r="C494">
        <v>936</v>
      </c>
      <c r="D494" t="s">
        <v>62</v>
      </c>
      <c r="E494" t="s">
        <v>66</v>
      </c>
      <c r="F494" s="4" t="e">
        <f>SUMIFS('[1]TUNZ Extracted TB'!$G:$G,'[1]TUNZ Extracted TB'!$A:$A,B494,'[1]TUNZ Extracted TB'!$C:$C,C494)</f>
        <v>#VALUE!</v>
      </c>
      <c r="G494" s="4" t="e">
        <f>SUMIFS('[2]TUNZ Extracted TB'!$G:$G,'[2]TUNZ Extracted TB'!$A:$A,B494,'[2]TUNZ Extracted TB'!$C:$C,C494)</f>
        <v>#VALUE!</v>
      </c>
      <c r="H494" s="4" t="e">
        <f>SUMIFS('[3]TUNZ Extracted TB'!$G:$G,'[3]TUNZ Extracted TB'!$A:$A,B494,'[3]TUNZ Extracted TB'!$C:$C,C494)</f>
        <v>#VALUE!</v>
      </c>
      <c r="I494" s="4" t="e">
        <f>SUMIFS('[4]TUNZ Extracted TB'!$G:$G,'[4]TUNZ Extracted TB'!$A:$A,B494,'[4]TUNZ Extracted TB'!$C:$C,C494)</f>
        <v>#VALUE!</v>
      </c>
      <c r="J494" s="4" t="e">
        <f>SUMIFS('[5]TUNZ Extracted TB'!$G:$G,'[5]TUNZ Extracted TB'!$A:$A,B494,'[5]TUNZ Extracted TB'!$C:$C,C494)</f>
        <v>#VALUE!</v>
      </c>
      <c r="K494" s="4" t="e">
        <f>SUMIFS('[6]TUNZ Extracted TB'!$G:$G,'[6]TUNZ Extracted TB'!$A:$A,B494,'[6]TUNZ Extracted TB'!$C:$C,C494)</f>
        <v>#VALUE!</v>
      </c>
      <c r="L494" s="4" t="e">
        <f>SUMIFS('[7]TUNZ Extracted TB'!$G:$G,'[7]TUNZ Extracted TB'!$A:$A,B494,'[7]TUNZ Extracted TB'!$C:$C,C494)</f>
        <v>#VALUE!</v>
      </c>
      <c r="M494" s="4" t="e">
        <f>SUMIFS('[8]TUNZ Extracted TB'!$G:$G,'[8]TUNZ Extracted TB'!$A:$A,B494,'[8]TUNZ Extracted TB'!$C:$C,C494)</f>
        <v>#VALUE!</v>
      </c>
      <c r="N494" s="4" t="e">
        <f>SUMIFS('[9]TUNZ Extracted TB'!$G:$G,'[9]TUNZ Extracted TB'!$A:$A,B494,'[9]TUNZ Extracted TB'!$C:$C,C494)</f>
        <v>#VALUE!</v>
      </c>
      <c r="O494" s="4" t="e">
        <f>SUMIFS('[10]TUNZ Extracted TB'!$G:$G,'[10]TUNZ Extracted TB'!$A:$A,B494,'[10]TUNZ Extracted TB'!$C:$C,C494)</f>
        <v>#VALUE!</v>
      </c>
      <c r="P494" s="4" t="e">
        <f>SUMIFS('[11]TUNZ Extracted TB'!$G:$G,'[11]TUNZ Extracted TB'!$A:$A,B494,'[11]TUNZ Extracted TB'!$C:$C,C494)</f>
        <v>#VALUE!</v>
      </c>
      <c r="Q494" s="4" t="e">
        <f>SUMIFS('[12]TUNZ Extracted TB'!$G:$G,'[12]TUNZ Extracted TB'!$A:$A,B494,'[12]TUNZ Extracted TB'!$C:$C,C494)</f>
        <v>#VALUE!</v>
      </c>
      <c r="R494" s="4" t="e">
        <f t="shared" si="8"/>
        <v>#VALUE!</v>
      </c>
    </row>
    <row r="495" spans="1:18" x14ac:dyDescent="0.25">
      <c r="A495" t="s">
        <v>99</v>
      </c>
      <c r="B495">
        <v>7570</v>
      </c>
      <c r="C495">
        <v>110</v>
      </c>
      <c r="D495" t="s">
        <v>58</v>
      </c>
      <c r="E495" t="s">
        <v>85</v>
      </c>
      <c r="F495" s="4" t="e">
        <f>SUMIFS('[1]TUNZ Extracted TB'!$G:$G,'[1]TUNZ Extracted TB'!$A:$A,B495,'[1]TUNZ Extracted TB'!$C:$C,C495)</f>
        <v>#VALUE!</v>
      </c>
      <c r="G495" s="4" t="e">
        <f>SUMIFS('[2]TUNZ Extracted TB'!$G:$G,'[2]TUNZ Extracted TB'!$A:$A,B495,'[2]TUNZ Extracted TB'!$C:$C,C495)</f>
        <v>#VALUE!</v>
      </c>
      <c r="H495" s="4" t="e">
        <f>SUMIFS('[3]TUNZ Extracted TB'!$G:$G,'[3]TUNZ Extracted TB'!$A:$A,B495,'[3]TUNZ Extracted TB'!$C:$C,C495)</f>
        <v>#VALUE!</v>
      </c>
      <c r="I495" s="4" t="e">
        <f>SUMIFS('[4]TUNZ Extracted TB'!$G:$G,'[4]TUNZ Extracted TB'!$A:$A,B495,'[4]TUNZ Extracted TB'!$C:$C,C495)</f>
        <v>#VALUE!</v>
      </c>
      <c r="J495" s="4" t="e">
        <f>SUMIFS('[5]TUNZ Extracted TB'!$G:$G,'[5]TUNZ Extracted TB'!$A:$A,B495,'[5]TUNZ Extracted TB'!$C:$C,C495)</f>
        <v>#VALUE!</v>
      </c>
      <c r="K495" s="4" t="e">
        <f>SUMIFS('[6]TUNZ Extracted TB'!$G:$G,'[6]TUNZ Extracted TB'!$A:$A,B495,'[6]TUNZ Extracted TB'!$C:$C,C495)</f>
        <v>#VALUE!</v>
      </c>
      <c r="L495" s="4" t="e">
        <f>SUMIFS('[7]TUNZ Extracted TB'!$G:$G,'[7]TUNZ Extracted TB'!$A:$A,B495,'[7]TUNZ Extracted TB'!$C:$C,C495)</f>
        <v>#VALUE!</v>
      </c>
      <c r="M495" s="4" t="e">
        <f>SUMIFS('[8]TUNZ Extracted TB'!$G:$G,'[8]TUNZ Extracted TB'!$A:$A,B495,'[8]TUNZ Extracted TB'!$C:$C,C495)</f>
        <v>#VALUE!</v>
      </c>
      <c r="N495" s="4" t="e">
        <f>SUMIFS('[9]TUNZ Extracted TB'!$G:$G,'[9]TUNZ Extracted TB'!$A:$A,B495,'[9]TUNZ Extracted TB'!$C:$C,C495)</f>
        <v>#VALUE!</v>
      </c>
      <c r="O495" s="4" t="e">
        <f>SUMIFS('[10]TUNZ Extracted TB'!$G:$G,'[10]TUNZ Extracted TB'!$A:$A,B495,'[10]TUNZ Extracted TB'!$C:$C,C495)</f>
        <v>#VALUE!</v>
      </c>
      <c r="P495" s="4" t="e">
        <f>SUMIFS('[11]TUNZ Extracted TB'!$G:$G,'[11]TUNZ Extracted TB'!$A:$A,B495,'[11]TUNZ Extracted TB'!$C:$C,C495)</f>
        <v>#VALUE!</v>
      </c>
      <c r="Q495" s="4" t="e">
        <f>SUMIFS('[12]TUNZ Extracted TB'!$G:$G,'[12]TUNZ Extracted TB'!$A:$A,B495,'[12]TUNZ Extracted TB'!$C:$C,C495)</f>
        <v>#VALUE!</v>
      </c>
      <c r="R495" s="4" t="e">
        <f t="shared" si="8"/>
        <v>#VALUE!</v>
      </c>
    </row>
    <row r="496" spans="1:18" x14ac:dyDescent="0.25">
      <c r="A496" t="s">
        <v>99</v>
      </c>
      <c r="B496">
        <v>7570</v>
      </c>
      <c r="C496">
        <v>112</v>
      </c>
      <c r="D496" t="s">
        <v>62</v>
      </c>
      <c r="E496" t="s">
        <v>93</v>
      </c>
      <c r="F496" s="4" t="e">
        <f>SUMIFS('[1]TUNZ Extracted TB'!$G:$G,'[1]TUNZ Extracted TB'!$A:$A,B496,'[1]TUNZ Extracted TB'!$C:$C,C496)</f>
        <v>#VALUE!</v>
      </c>
      <c r="G496" s="4" t="e">
        <f>SUMIFS('[2]TUNZ Extracted TB'!$G:$G,'[2]TUNZ Extracted TB'!$A:$A,B496,'[2]TUNZ Extracted TB'!$C:$C,C496)</f>
        <v>#VALUE!</v>
      </c>
      <c r="H496" s="4" t="e">
        <f>SUMIFS('[3]TUNZ Extracted TB'!$G:$G,'[3]TUNZ Extracted TB'!$A:$A,B496,'[3]TUNZ Extracted TB'!$C:$C,C496)</f>
        <v>#VALUE!</v>
      </c>
      <c r="I496" s="4" t="e">
        <f>SUMIFS('[4]TUNZ Extracted TB'!$G:$G,'[4]TUNZ Extracted TB'!$A:$A,B496,'[4]TUNZ Extracted TB'!$C:$C,C496)</f>
        <v>#VALUE!</v>
      </c>
      <c r="J496" s="4" t="e">
        <f>SUMIFS('[5]TUNZ Extracted TB'!$G:$G,'[5]TUNZ Extracted TB'!$A:$A,B496,'[5]TUNZ Extracted TB'!$C:$C,C496)</f>
        <v>#VALUE!</v>
      </c>
      <c r="K496" s="4" t="e">
        <f>SUMIFS('[6]TUNZ Extracted TB'!$G:$G,'[6]TUNZ Extracted TB'!$A:$A,B496,'[6]TUNZ Extracted TB'!$C:$C,C496)</f>
        <v>#VALUE!</v>
      </c>
      <c r="L496" s="4" t="e">
        <f>SUMIFS('[7]TUNZ Extracted TB'!$G:$G,'[7]TUNZ Extracted TB'!$A:$A,B496,'[7]TUNZ Extracted TB'!$C:$C,C496)</f>
        <v>#VALUE!</v>
      </c>
      <c r="M496" s="4" t="e">
        <f>SUMIFS('[8]TUNZ Extracted TB'!$G:$G,'[8]TUNZ Extracted TB'!$A:$A,B496,'[8]TUNZ Extracted TB'!$C:$C,C496)</f>
        <v>#VALUE!</v>
      </c>
      <c r="N496" s="4" t="e">
        <f>SUMIFS('[9]TUNZ Extracted TB'!$G:$G,'[9]TUNZ Extracted TB'!$A:$A,B496,'[9]TUNZ Extracted TB'!$C:$C,C496)</f>
        <v>#VALUE!</v>
      </c>
      <c r="O496" s="4" t="e">
        <f>SUMIFS('[10]TUNZ Extracted TB'!$G:$G,'[10]TUNZ Extracted TB'!$A:$A,B496,'[10]TUNZ Extracted TB'!$C:$C,C496)</f>
        <v>#VALUE!</v>
      </c>
      <c r="P496" s="4" t="e">
        <f>SUMIFS('[11]TUNZ Extracted TB'!$G:$G,'[11]TUNZ Extracted TB'!$A:$A,B496,'[11]TUNZ Extracted TB'!$C:$C,C496)</f>
        <v>#VALUE!</v>
      </c>
      <c r="Q496" s="4" t="e">
        <f>SUMIFS('[12]TUNZ Extracted TB'!$G:$G,'[12]TUNZ Extracted TB'!$A:$A,B496,'[12]TUNZ Extracted TB'!$C:$C,C496)</f>
        <v>#VALUE!</v>
      </c>
      <c r="R496" s="4" t="e">
        <f t="shared" si="8"/>
        <v>#VALUE!</v>
      </c>
    </row>
    <row r="497" spans="1:18" x14ac:dyDescent="0.25">
      <c r="A497" t="s">
        <v>99</v>
      </c>
      <c r="B497">
        <v>7570</v>
      </c>
      <c r="C497">
        <v>120</v>
      </c>
      <c r="D497" t="s">
        <v>58</v>
      </c>
      <c r="E497" t="s">
        <v>64</v>
      </c>
      <c r="F497" s="4" t="e">
        <f>SUMIFS('[1]TUNZ Extracted TB'!$G:$G,'[1]TUNZ Extracted TB'!$A:$A,B497,'[1]TUNZ Extracted TB'!$C:$C,C497)</f>
        <v>#VALUE!</v>
      </c>
      <c r="G497" s="4" t="e">
        <f>SUMIFS('[2]TUNZ Extracted TB'!$G:$G,'[2]TUNZ Extracted TB'!$A:$A,B497,'[2]TUNZ Extracted TB'!$C:$C,C497)</f>
        <v>#VALUE!</v>
      </c>
      <c r="H497" s="4" t="e">
        <f>SUMIFS('[3]TUNZ Extracted TB'!$G:$G,'[3]TUNZ Extracted TB'!$A:$A,B497,'[3]TUNZ Extracted TB'!$C:$C,C497)</f>
        <v>#VALUE!</v>
      </c>
      <c r="I497" s="4" t="e">
        <f>SUMIFS('[4]TUNZ Extracted TB'!$G:$G,'[4]TUNZ Extracted TB'!$A:$A,B497,'[4]TUNZ Extracted TB'!$C:$C,C497)</f>
        <v>#VALUE!</v>
      </c>
      <c r="J497" s="4" t="e">
        <f>SUMIFS('[5]TUNZ Extracted TB'!$G:$G,'[5]TUNZ Extracted TB'!$A:$A,B497,'[5]TUNZ Extracted TB'!$C:$C,C497)</f>
        <v>#VALUE!</v>
      </c>
      <c r="K497" s="4" t="e">
        <f>SUMIFS('[6]TUNZ Extracted TB'!$G:$G,'[6]TUNZ Extracted TB'!$A:$A,B497,'[6]TUNZ Extracted TB'!$C:$C,C497)</f>
        <v>#VALUE!</v>
      </c>
      <c r="L497" s="4" t="e">
        <f>SUMIFS('[7]TUNZ Extracted TB'!$G:$G,'[7]TUNZ Extracted TB'!$A:$A,B497,'[7]TUNZ Extracted TB'!$C:$C,C497)</f>
        <v>#VALUE!</v>
      </c>
      <c r="M497" s="4" t="e">
        <f>SUMIFS('[8]TUNZ Extracted TB'!$G:$G,'[8]TUNZ Extracted TB'!$A:$A,B497,'[8]TUNZ Extracted TB'!$C:$C,C497)</f>
        <v>#VALUE!</v>
      </c>
      <c r="N497" s="4" t="e">
        <f>SUMIFS('[9]TUNZ Extracted TB'!$G:$G,'[9]TUNZ Extracted TB'!$A:$A,B497,'[9]TUNZ Extracted TB'!$C:$C,C497)</f>
        <v>#VALUE!</v>
      </c>
      <c r="O497" s="4" t="e">
        <f>SUMIFS('[10]TUNZ Extracted TB'!$G:$G,'[10]TUNZ Extracted TB'!$A:$A,B497,'[10]TUNZ Extracted TB'!$C:$C,C497)</f>
        <v>#VALUE!</v>
      </c>
      <c r="P497" s="4" t="e">
        <f>SUMIFS('[11]TUNZ Extracted TB'!$G:$G,'[11]TUNZ Extracted TB'!$A:$A,B497,'[11]TUNZ Extracted TB'!$C:$C,C497)</f>
        <v>#VALUE!</v>
      </c>
      <c r="Q497" s="4" t="e">
        <f>SUMIFS('[12]TUNZ Extracted TB'!$G:$G,'[12]TUNZ Extracted TB'!$A:$A,B497,'[12]TUNZ Extracted TB'!$C:$C,C497)</f>
        <v>#VALUE!</v>
      </c>
      <c r="R497" s="4" t="e">
        <f t="shared" si="8"/>
        <v>#VALUE!</v>
      </c>
    </row>
    <row r="498" spans="1:18" x14ac:dyDescent="0.25">
      <c r="A498" t="s">
        <v>99</v>
      </c>
      <c r="B498">
        <v>7570</v>
      </c>
      <c r="C498">
        <v>121</v>
      </c>
      <c r="D498" t="s">
        <v>58</v>
      </c>
      <c r="E498" t="s">
        <v>64</v>
      </c>
      <c r="F498" s="4" t="e">
        <f>SUMIFS('[1]TUNZ Extracted TB'!$G:$G,'[1]TUNZ Extracted TB'!$A:$A,B498,'[1]TUNZ Extracted TB'!$C:$C,C498)</f>
        <v>#VALUE!</v>
      </c>
      <c r="G498" s="4" t="e">
        <f>SUMIFS('[2]TUNZ Extracted TB'!$G:$G,'[2]TUNZ Extracted TB'!$A:$A,B498,'[2]TUNZ Extracted TB'!$C:$C,C498)</f>
        <v>#VALUE!</v>
      </c>
      <c r="H498" s="4" t="e">
        <f>SUMIFS('[3]TUNZ Extracted TB'!$G:$G,'[3]TUNZ Extracted TB'!$A:$A,B498,'[3]TUNZ Extracted TB'!$C:$C,C498)</f>
        <v>#VALUE!</v>
      </c>
      <c r="I498" s="4" t="e">
        <f>SUMIFS('[4]TUNZ Extracted TB'!$G:$G,'[4]TUNZ Extracted TB'!$A:$A,B498,'[4]TUNZ Extracted TB'!$C:$C,C498)</f>
        <v>#VALUE!</v>
      </c>
      <c r="J498" s="4" t="e">
        <f>SUMIFS('[5]TUNZ Extracted TB'!$G:$G,'[5]TUNZ Extracted TB'!$A:$A,B498,'[5]TUNZ Extracted TB'!$C:$C,C498)</f>
        <v>#VALUE!</v>
      </c>
      <c r="K498" s="4" t="e">
        <f>SUMIFS('[6]TUNZ Extracted TB'!$G:$G,'[6]TUNZ Extracted TB'!$A:$A,B498,'[6]TUNZ Extracted TB'!$C:$C,C498)</f>
        <v>#VALUE!</v>
      </c>
      <c r="L498" s="4" t="e">
        <f>SUMIFS('[7]TUNZ Extracted TB'!$G:$G,'[7]TUNZ Extracted TB'!$A:$A,B498,'[7]TUNZ Extracted TB'!$C:$C,C498)</f>
        <v>#VALUE!</v>
      </c>
      <c r="M498" s="4" t="e">
        <f>SUMIFS('[8]TUNZ Extracted TB'!$G:$G,'[8]TUNZ Extracted TB'!$A:$A,B498,'[8]TUNZ Extracted TB'!$C:$C,C498)</f>
        <v>#VALUE!</v>
      </c>
      <c r="N498" s="4" t="e">
        <f>SUMIFS('[9]TUNZ Extracted TB'!$G:$G,'[9]TUNZ Extracted TB'!$A:$A,B498,'[9]TUNZ Extracted TB'!$C:$C,C498)</f>
        <v>#VALUE!</v>
      </c>
      <c r="O498" s="4" t="e">
        <f>SUMIFS('[10]TUNZ Extracted TB'!$G:$G,'[10]TUNZ Extracted TB'!$A:$A,B498,'[10]TUNZ Extracted TB'!$C:$C,C498)</f>
        <v>#VALUE!</v>
      </c>
      <c r="P498" s="4" t="e">
        <f>SUMIFS('[11]TUNZ Extracted TB'!$G:$G,'[11]TUNZ Extracted TB'!$A:$A,B498,'[11]TUNZ Extracted TB'!$C:$C,C498)</f>
        <v>#VALUE!</v>
      </c>
      <c r="Q498" s="4" t="e">
        <f>SUMIFS('[12]TUNZ Extracted TB'!$G:$G,'[12]TUNZ Extracted TB'!$A:$A,B498,'[12]TUNZ Extracted TB'!$C:$C,C498)</f>
        <v>#VALUE!</v>
      </c>
      <c r="R498" s="4" t="e">
        <f t="shared" si="8"/>
        <v>#VALUE!</v>
      </c>
    </row>
    <row r="499" spans="1:18" x14ac:dyDescent="0.25">
      <c r="A499" t="s">
        <v>99</v>
      </c>
      <c r="B499">
        <v>7570</v>
      </c>
      <c r="C499">
        <v>130</v>
      </c>
      <c r="D499" t="s">
        <v>58</v>
      </c>
      <c r="E499" t="s">
        <v>85</v>
      </c>
      <c r="F499" s="4" t="e">
        <f>SUMIFS('[1]TUNZ Extracted TB'!$G:$G,'[1]TUNZ Extracted TB'!$A:$A,B499,'[1]TUNZ Extracted TB'!$C:$C,C499)</f>
        <v>#VALUE!</v>
      </c>
      <c r="G499" s="4" t="e">
        <f>SUMIFS('[2]TUNZ Extracted TB'!$G:$G,'[2]TUNZ Extracted TB'!$A:$A,B499,'[2]TUNZ Extracted TB'!$C:$C,C499)</f>
        <v>#VALUE!</v>
      </c>
      <c r="H499" s="4" t="e">
        <f>SUMIFS('[3]TUNZ Extracted TB'!$G:$G,'[3]TUNZ Extracted TB'!$A:$A,B499,'[3]TUNZ Extracted TB'!$C:$C,C499)</f>
        <v>#VALUE!</v>
      </c>
      <c r="I499" s="4" t="e">
        <f>SUMIFS('[4]TUNZ Extracted TB'!$G:$G,'[4]TUNZ Extracted TB'!$A:$A,B499,'[4]TUNZ Extracted TB'!$C:$C,C499)</f>
        <v>#VALUE!</v>
      </c>
      <c r="J499" s="4" t="e">
        <f>SUMIFS('[5]TUNZ Extracted TB'!$G:$G,'[5]TUNZ Extracted TB'!$A:$A,B499,'[5]TUNZ Extracted TB'!$C:$C,C499)</f>
        <v>#VALUE!</v>
      </c>
      <c r="K499" s="4" t="e">
        <f>SUMIFS('[6]TUNZ Extracted TB'!$G:$G,'[6]TUNZ Extracted TB'!$A:$A,B499,'[6]TUNZ Extracted TB'!$C:$C,C499)</f>
        <v>#VALUE!</v>
      </c>
      <c r="L499" s="4" t="e">
        <f>SUMIFS('[7]TUNZ Extracted TB'!$G:$G,'[7]TUNZ Extracted TB'!$A:$A,B499,'[7]TUNZ Extracted TB'!$C:$C,C499)</f>
        <v>#VALUE!</v>
      </c>
      <c r="M499" s="4" t="e">
        <f>SUMIFS('[8]TUNZ Extracted TB'!$G:$G,'[8]TUNZ Extracted TB'!$A:$A,B499,'[8]TUNZ Extracted TB'!$C:$C,C499)</f>
        <v>#VALUE!</v>
      </c>
      <c r="N499" s="4" t="e">
        <f>SUMIFS('[9]TUNZ Extracted TB'!$G:$G,'[9]TUNZ Extracted TB'!$A:$A,B499,'[9]TUNZ Extracted TB'!$C:$C,C499)</f>
        <v>#VALUE!</v>
      </c>
      <c r="O499" s="4" t="e">
        <f>SUMIFS('[10]TUNZ Extracted TB'!$G:$G,'[10]TUNZ Extracted TB'!$A:$A,B499,'[10]TUNZ Extracted TB'!$C:$C,C499)</f>
        <v>#VALUE!</v>
      </c>
      <c r="P499" s="4" t="e">
        <f>SUMIFS('[11]TUNZ Extracted TB'!$G:$G,'[11]TUNZ Extracted TB'!$A:$A,B499,'[11]TUNZ Extracted TB'!$C:$C,C499)</f>
        <v>#VALUE!</v>
      </c>
      <c r="Q499" s="4" t="e">
        <f>SUMIFS('[12]TUNZ Extracted TB'!$G:$G,'[12]TUNZ Extracted TB'!$A:$A,B499,'[12]TUNZ Extracted TB'!$C:$C,C499)</f>
        <v>#VALUE!</v>
      </c>
      <c r="R499" s="4" t="e">
        <f t="shared" si="8"/>
        <v>#VALUE!</v>
      </c>
    </row>
    <row r="500" spans="1:18" x14ac:dyDescent="0.25">
      <c r="A500" t="s">
        <v>99</v>
      </c>
      <c r="B500">
        <v>7570</v>
      </c>
      <c r="C500">
        <v>140</v>
      </c>
      <c r="D500" t="s">
        <v>20</v>
      </c>
      <c r="E500" t="s">
        <v>41</v>
      </c>
      <c r="F500" s="4" t="e">
        <f>SUMIFS('[1]TUNZ Extracted TB'!$G:$G,'[1]TUNZ Extracted TB'!$A:$A,B500,'[1]TUNZ Extracted TB'!$C:$C,C500)</f>
        <v>#VALUE!</v>
      </c>
      <c r="G500" s="4" t="e">
        <f>SUMIFS('[2]TUNZ Extracted TB'!$G:$G,'[2]TUNZ Extracted TB'!$A:$A,B500,'[2]TUNZ Extracted TB'!$C:$C,C500)</f>
        <v>#VALUE!</v>
      </c>
      <c r="H500" s="4" t="e">
        <f>SUMIFS('[3]TUNZ Extracted TB'!$G:$G,'[3]TUNZ Extracted TB'!$A:$A,B500,'[3]TUNZ Extracted TB'!$C:$C,C500)</f>
        <v>#VALUE!</v>
      </c>
      <c r="I500" s="4" t="e">
        <f>SUMIFS('[4]TUNZ Extracted TB'!$G:$G,'[4]TUNZ Extracted TB'!$A:$A,B500,'[4]TUNZ Extracted TB'!$C:$C,C500)</f>
        <v>#VALUE!</v>
      </c>
      <c r="J500" s="4" t="e">
        <f>SUMIFS('[5]TUNZ Extracted TB'!$G:$G,'[5]TUNZ Extracted TB'!$A:$A,B500,'[5]TUNZ Extracted TB'!$C:$C,C500)</f>
        <v>#VALUE!</v>
      </c>
      <c r="K500" s="4" t="e">
        <f>SUMIFS('[6]TUNZ Extracted TB'!$G:$G,'[6]TUNZ Extracted TB'!$A:$A,B500,'[6]TUNZ Extracted TB'!$C:$C,C500)</f>
        <v>#VALUE!</v>
      </c>
      <c r="L500" s="4" t="e">
        <f>SUMIFS('[7]TUNZ Extracted TB'!$G:$G,'[7]TUNZ Extracted TB'!$A:$A,B500,'[7]TUNZ Extracted TB'!$C:$C,C500)</f>
        <v>#VALUE!</v>
      </c>
      <c r="M500" s="4" t="e">
        <f>SUMIFS('[8]TUNZ Extracted TB'!$G:$G,'[8]TUNZ Extracted TB'!$A:$A,B500,'[8]TUNZ Extracted TB'!$C:$C,C500)</f>
        <v>#VALUE!</v>
      </c>
      <c r="N500" s="4" t="e">
        <f>SUMIFS('[9]TUNZ Extracted TB'!$G:$G,'[9]TUNZ Extracted TB'!$A:$A,B500,'[9]TUNZ Extracted TB'!$C:$C,C500)</f>
        <v>#VALUE!</v>
      </c>
      <c r="O500" s="4" t="e">
        <f>SUMIFS('[10]TUNZ Extracted TB'!$G:$G,'[10]TUNZ Extracted TB'!$A:$A,B500,'[10]TUNZ Extracted TB'!$C:$C,C500)</f>
        <v>#VALUE!</v>
      </c>
      <c r="P500" s="4" t="e">
        <f>SUMIFS('[11]TUNZ Extracted TB'!$G:$G,'[11]TUNZ Extracted TB'!$A:$A,B500,'[11]TUNZ Extracted TB'!$C:$C,C500)</f>
        <v>#VALUE!</v>
      </c>
      <c r="Q500" s="4" t="e">
        <f>SUMIFS('[12]TUNZ Extracted TB'!$G:$G,'[12]TUNZ Extracted TB'!$A:$A,B500,'[12]TUNZ Extracted TB'!$C:$C,C500)</f>
        <v>#VALUE!</v>
      </c>
      <c r="R500" s="4" t="e">
        <f t="shared" si="8"/>
        <v>#VALUE!</v>
      </c>
    </row>
    <row r="501" spans="1:18" x14ac:dyDescent="0.25">
      <c r="A501" t="s">
        <v>99</v>
      </c>
      <c r="B501">
        <v>7570</v>
      </c>
      <c r="C501">
        <v>142</v>
      </c>
      <c r="D501" t="s">
        <v>22</v>
      </c>
      <c r="E501" t="s">
        <v>42</v>
      </c>
      <c r="F501" s="4" t="e">
        <f>SUMIFS('[1]TUNZ Extracted TB'!$G:$G,'[1]TUNZ Extracted TB'!$A:$A,B501,'[1]TUNZ Extracted TB'!$C:$C,C501)</f>
        <v>#VALUE!</v>
      </c>
      <c r="G501" s="4" t="e">
        <f>SUMIFS('[2]TUNZ Extracted TB'!$G:$G,'[2]TUNZ Extracted TB'!$A:$A,B501,'[2]TUNZ Extracted TB'!$C:$C,C501)</f>
        <v>#VALUE!</v>
      </c>
      <c r="H501" s="4" t="e">
        <f>SUMIFS('[3]TUNZ Extracted TB'!$G:$G,'[3]TUNZ Extracted TB'!$A:$A,B501,'[3]TUNZ Extracted TB'!$C:$C,C501)</f>
        <v>#VALUE!</v>
      </c>
      <c r="I501" s="4" t="e">
        <f>SUMIFS('[4]TUNZ Extracted TB'!$G:$G,'[4]TUNZ Extracted TB'!$A:$A,B501,'[4]TUNZ Extracted TB'!$C:$C,C501)</f>
        <v>#VALUE!</v>
      </c>
      <c r="J501" s="4" t="e">
        <f>SUMIFS('[5]TUNZ Extracted TB'!$G:$G,'[5]TUNZ Extracted TB'!$A:$A,B501,'[5]TUNZ Extracted TB'!$C:$C,C501)</f>
        <v>#VALUE!</v>
      </c>
      <c r="K501" s="4" t="e">
        <f>SUMIFS('[6]TUNZ Extracted TB'!$G:$G,'[6]TUNZ Extracted TB'!$A:$A,B501,'[6]TUNZ Extracted TB'!$C:$C,C501)</f>
        <v>#VALUE!</v>
      </c>
      <c r="L501" s="4" t="e">
        <f>SUMIFS('[7]TUNZ Extracted TB'!$G:$G,'[7]TUNZ Extracted TB'!$A:$A,B501,'[7]TUNZ Extracted TB'!$C:$C,C501)</f>
        <v>#VALUE!</v>
      </c>
      <c r="M501" s="4" t="e">
        <f>SUMIFS('[8]TUNZ Extracted TB'!$G:$G,'[8]TUNZ Extracted TB'!$A:$A,B501,'[8]TUNZ Extracted TB'!$C:$C,C501)</f>
        <v>#VALUE!</v>
      </c>
      <c r="N501" s="4" t="e">
        <f>SUMIFS('[9]TUNZ Extracted TB'!$G:$G,'[9]TUNZ Extracted TB'!$A:$A,B501,'[9]TUNZ Extracted TB'!$C:$C,C501)</f>
        <v>#VALUE!</v>
      </c>
      <c r="O501" s="4" t="e">
        <f>SUMIFS('[10]TUNZ Extracted TB'!$G:$G,'[10]TUNZ Extracted TB'!$A:$A,B501,'[10]TUNZ Extracted TB'!$C:$C,C501)</f>
        <v>#VALUE!</v>
      </c>
      <c r="P501" s="4" t="e">
        <f>SUMIFS('[11]TUNZ Extracted TB'!$G:$G,'[11]TUNZ Extracted TB'!$A:$A,B501,'[11]TUNZ Extracted TB'!$C:$C,C501)</f>
        <v>#VALUE!</v>
      </c>
      <c r="Q501" s="4" t="e">
        <f>SUMIFS('[12]TUNZ Extracted TB'!$G:$G,'[12]TUNZ Extracted TB'!$A:$A,B501,'[12]TUNZ Extracted TB'!$C:$C,C501)</f>
        <v>#VALUE!</v>
      </c>
      <c r="R501" s="4" t="e">
        <f t="shared" si="8"/>
        <v>#VALUE!</v>
      </c>
    </row>
    <row r="502" spans="1:18" x14ac:dyDescent="0.25">
      <c r="A502" t="s">
        <v>99</v>
      </c>
      <c r="B502">
        <v>7570</v>
      </c>
      <c r="C502">
        <v>150</v>
      </c>
      <c r="D502" t="s">
        <v>24</v>
      </c>
      <c r="E502" t="s">
        <v>72</v>
      </c>
      <c r="F502" s="4" t="e">
        <f>SUMIFS('[1]TUNZ Extracted TB'!$G:$G,'[1]TUNZ Extracted TB'!$A:$A,B502,'[1]TUNZ Extracted TB'!$C:$C,C502)</f>
        <v>#VALUE!</v>
      </c>
      <c r="G502" s="4" t="e">
        <f>SUMIFS('[2]TUNZ Extracted TB'!$G:$G,'[2]TUNZ Extracted TB'!$A:$A,B502,'[2]TUNZ Extracted TB'!$C:$C,C502)</f>
        <v>#VALUE!</v>
      </c>
      <c r="H502" s="4" t="e">
        <f>SUMIFS('[3]TUNZ Extracted TB'!$G:$G,'[3]TUNZ Extracted TB'!$A:$A,B502,'[3]TUNZ Extracted TB'!$C:$C,C502)</f>
        <v>#VALUE!</v>
      </c>
      <c r="I502" s="4" t="e">
        <f>SUMIFS('[4]TUNZ Extracted TB'!$G:$G,'[4]TUNZ Extracted TB'!$A:$A,B502,'[4]TUNZ Extracted TB'!$C:$C,C502)</f>
        <v>#VALUE!</v>
      </c>
      <c r="J502" s="4" t="e">
        <f>SUMIFS('[5]TUNZ Extracted TB'!$G:$G,'[5]TUNZ Extracted TB'!$A:$A,B502,'[5]TUNZ Extracted TB'!$C:$C,C502)</f>
        <v>#VALUE!</v>
      </c>
      <c r="K502" s="4" t="e">
        <f>SUMIFS('[6]TUNZ Extracted TB'!$G:$G,'[6]TUNZ Extracted TB'!$A:$A,B502,'[6]TUNZ Extracted TB'!$C:$C,C502)</f>
        <v>#VALUE!</v>
      </c>
      <c r="L502" s="4" t="e">
        <f>SUMIFS('[7]TUNZ Extracted TB'!$G:$G,'[7]TUNZ Extracted TB'!$A:$A,B502,'[7]TUNZ Extracted TB'!$C:$C,C502)</f>
        <v>#VALUE!</v>
      </c>
      <c r="M502" s="4" t="e">
        <f>SUMIFS('[8]TUNZ Extracted TB'!$G:$G,'[8]TUNZ Extracted TB'!$A:$A,B502,'[8]TUNZ Extracted TB'!$C:$C,C502)</f>
        <v>#VALUE!</v>
      </c>
      <c r="N502" s="4" t="e">
        <f>SUMIFS('[9]TUNZ Extracted TB'!$G:$G,'[9]TUNZ Extracted TB'!$A:$A,B502,'[9]TUNZ Extracted TB'!$C:$C,C502)</f>
        <v>#VALUE!</v>
      </c>
      <c r="O502" s="4" t="e">
        <f>SUMIFS('[10]TUNZ Extracted TB'!$G:$G,'[10]TUNZ Extracted TB'!$A:$A,B502,'[10]TUNZ Extracted TB'!$C:$C,C502)</f>
        <v>#VALUE!</v>
      </c>
      <c r="P502" s="4" t="e">
        <f>SUMIFS('[11]TUNZ Extracted TB'!$G:$G,'[11]TUNZ Extracted TB'!$A:$A,B502,'[11]TUNZ Extracted TB'!$C:$C,C502)</f>
        <v>#VALUE!</v>
      </c>
      <c r="Q502" s="4" t="e">
        <f>SUMIFS('[12]TUNZ Extracted TB'!$G:$G,'[12]TUNZ Extracted TB'!$A:$A,B502,'[12]TUNZ Extracted TB'!$C:$C,C502)</f>
        <v>#VALUE!</v>
      </c>
      <c r="R502" s="4" t="e">
        <f t="shared" si="8"/>
        <v>#VALUE!</v>
      </c>
    </row>
    <row r="503" spans="1:18" x14ac:dyDescent="0.25">
      <c r="A503" t="s">
        <v>99</v>
      </c>
      <c r="B503">
        <v>7570</v>
      </c>
      <c r="C503">
        <v>190</v>
      </c>
      <c r="D503" t="s">
        <v>58</v>
      </c>
      <c r="E503" t="s">
        <v>64</v>
      </c>
      <c r="F503" s="4" t="e">
        <f>SUMIFS('[1]TUNZ Extracted TB'!$G:$G,'[1]TUNZ Extracted TB'!$A:$A,B503,'[1]TUNZ Extracted TB'!$C:$C,C503)</f>
        <v>#VALUE!</v>
      </c>
      <c r="G503" s="4" t="e">
        <f>SUMIFS('[2]TUNZ Extracted TB'!$G:$G,'[2]TUNZ Extracted TB'!$A:$A,B503,'[2]TUNZ Extracted TB'!$C:$C,C503)</f>
        <v>#VALUE!</v>
      </c>
      <c r="H503" s="4" t="e">
        <f>SUMIFS('[3]TUNZ Extracted TB'!$G:$G,'[3]TUNZ Extracted TB'!$A:$A,B503,'[3]TUNZ Extracted TB'!$C:$C,C503)</f>
        <v>#VALUE!</v>
      </c>
      <c r="I503" s="4" t="e">
        <f>SUMIFS('[4]TUNZ Extracted TB'!$G:$G,'[4]TUNZ Extracted TB'!$A:$A,B503,'[4]TUNZ Extracted TB'!$C:$C,C503)</f>
        <v>#VALUE!</v>
      </c>
      <c r="J503" s="4" t="e">
        <f>SUMIFS('[5]TUNZ Extracted TB'!$G:$G,'[5]TUNZ Extracted TB'!$A:$A,B503,'[5]TUNZ Extracted TB'!$C:$C,C503)</f>
        <v>#VALUE!</v>
      </c>
      <c r="K503" s="4" t="e">
        <f>SUMIFS('[6]TUNZ Extracted TB'!$G:$G,'[6]TUNZ Extracted TB'!$A:$A,B503,'[6]TUNZ Extracted TB'!$C:$C,C503)</f>
        <v>#VALUE!</v>
      </c>
      <c r="L503" s="4" t="e">
        <f>SUMIFS('[7]TUNZ Extracted TB'!$G:$G,'[7]TUNZ Extracted TB'!$A:$A,B503,'[7]TUNZ Extracted TB'!$C:$C,C503)</f>
        <v>#VALUE!</v>
      </c>
      <c r="M503" s="4" t="e">
        <f>SUMIFS('[8]TUNZ Extracted TB'!$G:$G,'[8]TUNZ Extracted TB'!$A:$A,B503,'[8]TUNZ Extracted TB'!$C:$C,C503)</f>
        <v>#VALUE!</v>
      </c>
      <c r="N503" s="4" t="e">
        <f>SUMIFS('[9]TUNZ Extracted TB'!$G:$G,'[9]TUNZ Extracted TB'!$A:$A,B503,'[9]TUNZ Extracted TB'!$C:$C,C503)</f>
        <v>#VALUE!</v>
      </c>
      <c r="O503" s="4" t="e">
        <f>SUMIFS('[10]TUNZ Extracted TB'!$G:$G,'[10]TUNZ Extracted TB'!$A:$A,B503,'[10]TUNZ Extracted TB'!$C:$C,C503)</f>
        <v>#VALUE!</v>
      </c>
      <c r="P503" s="4" t="e">
        <f>SUMIFS('[11]TUNZ Extracted TB'!$G:$G,'[11]TUNZ Extracted TB'!$A:$A,B503,'[11]TUNZ Extracted TB'!$C:$C,C503)</f>
        <v>#VALUE!</v>
      </c>
      <c r="Q503" s="4" t="e">
        <f>SUMIFS('[12]TUNZ Extracted TB'!$G:$G,'[12]TUNZ Extracted TB'!$A:$A,B503,'[12]TUNZ Extracted TB'!$C:$C,C503)</f>
        <v>#VALUE!</v>
      </c>
      <c r="R503" s="4" t="e">
        <f t="shared" si="8"/>
        <v>#VALUE!</v>
      </c>
    </row>
    <row r="504" spans="1:18" x14ac:dyDescent="0.25">
      <c r="A504" t="s">
        <v>99</v>
      </c>
      <c r="B504">
        <v>7570</v>
      </c>
      <c r="C504">
        <v>210</v>
      </c>
      <c r="D504" t="s">
        <v>58</v>
      </c>
      <c r="E504" t="s">
        <v>85</v>
      </c>
      <c r="F504" s="4" t="e">
        <f>SUMIFS('[1]TUNZ Extracted TB'!$G:$G,'[1]TUNZ Extracted TB'!$A:$A,B504,'[1]TUNZ Extracted TB'!$C:$C,C504)</f>
        <v>#VALUE!</v>
      </c>
      <c r="G504" s="4" t="e">
        <f>SUMIFS('[2]TUNZ Extracted TB'!$G:$G,'[2]TUNZ Extracted TB'!$A:$A,B504,'[2]TUNZ Extracted TB'!$C:$C,C504)</f>
        <v>#VALUE!</v>
      </c>
      <c r="H504" s="4" t="e">
        <f>SUMIFS('[3]TUNZ Extracted TB'!$G:$G,'[3]TUNZ Extracted TB'!$A:$A,B504,'[3]TUNZ Extracted TB'!$C:$C,C504)</f>
        <v>#VALUE!</v>
      </c>
      <c r="I504" s="4" t="e">
        <f>SUMIFS('[4]TUNZ Extracted TB'!$G:$G,'[4]TUNZ Extracted TB'!$A:$A,B504,'[4]TUNZ Extracted TB'!$C:$C,C504)</f>
        <v>#VALUE!</v>
      </c>
      <c r="J504" s="4" t="e">
        <f>SUMIFS('[5]TUNZ Extracted TB'!$G:$G,'[5]TUNZ Extracted TB'!$A:$A,B504,'[5]TUNZ Extracted TB'!$C:$C,C504)</f>
        <v>#VALUE!</v>
      </c>
      <c r="K504" s="4" t="e">
        <f>SUMIFS('[6]TUNZ Extracted TB'!$G:$G,'[6]TUNZ Extracted TB'!$A:$A,B504,'[6]TUNZ Extracted TB'!$C:$C,C504)</f>
        <v>#VALUE!</v>
      </c>
      <c r="L504" s="4" t="e">
        <f>SUMIFS('[7]TUNZ Extracted TB'!$G:$G,'[7]TUNZ Extracted TB'!$A:$A,B504,'[7]TUNZ Extracted TB'!$C:$C,C504)</f>
        <v>#VALUE!</v>
      </c>
      <c r="M504" s="4" t="e">
        <f>SUMIFS('[8]TUNZ Extracted TB'!$G:$G,'[8]TUNZ Extracted TB'!$A:$A,B504,'[8]TUNZ Extracted TB'!$C:$C,C504)</f>
        <v>#VALUE!</v>
      </c>
      <c r="N504" s="4" t="e">
        <f>SUMIFS('[9]TUNZ Extracted TB'!$G:$G,'[9]TUNZ Extracted TB'!$A:$A,B504,'[9]TUNZ Extracted TB'!$C:$C,C504)</f>
        <v>#VALUE!</v>
      </c>
      <c r="O504" s="4" t="e">
        <f>SUMIFS('[10]TUNZ Extracted TB'!$G:$G,'[10]TUNZ Extracted TB'!$A:$A,B504,'[10]TUNZ Extracted TB'!$C:$C,C504)</f>
        <v>#VALUE!</v>
      </c>
      <c r="P504" s="4" t="e">
        <f>SUMIFS('[11]TUNZ Extracted TB'!$G:$G,'[11]TUNZ Extracted TB'!$A:$A,B504,'[11]TUNZ Extracted TB'!$C:$C,C504)</f>
        <v>#VALUE!</v>
      </c>
      <c r="Q504" s="4" t="e">
        <f>SUMIFS('[12]TUNZ Extracted TB'!$G:$G,'[12]TUNZ Extracted TB'!$A:$A,B504,'[12]TUNZ Extracted TB'!$C:$C,C504)</f>
        <v>#VALUE!</v>
      </c>
      <c r="R504" s="4" t="e">
        <f t="shared" si="8"/>
        <v>#VALUE!</v>
      </c>
    </row>
    <row r="505" spans="1:18" x14ac:dyDescent="0.25">
      <c r="A505" t="s">
        <v>99</v>
      </c>
      <c r="B505">
        <v>7570</v>
      </c>
      <c r="C505">
        <v>220</v>
      </c>
      <c r="D505" t="s">
        <v>58</v>
      </c>
      <c r="E505" t="s">
        <v>64</v>
      </c>
      <c r="F505" s="4" t="e">
        <f>SUMIFS('[1]TUNZ Extracted TB'!$G:$G,'[1]TUNZ Extracted TB'!$A:$A,B505,'[1]TUNZ Extracted TB'!$C:$C,C505)</f>
        <v>#VALUE!</v>
      </c>
      <c r="G505" s="4" t="e">
        <f>SUMIFS('[2]TUNZ Extracted TB'!$G:$G,'[2]TUNZ Extracted TB'!$A:$A,B505,'[2]TUNZ Extracted TB'!$C:$C,C505)</f>
        <v>#VALUE!</v>
      </c>
      <c r="H505" s="4" t="e">
        <f>SUMIFS('[3]TUNZ Extracted TB'!$G:$G,'[3]TUNZ Extracted TB'!$A:$A,B505,'[3]TUNZ Extracted TB'!$C:$C,C505)</f>
        <v>#VALUE!</v>
      </c>
      <c r="I505" s="4" t="e">
        <f>SUMIFS('[4]TUNZ Extracted TB'!$G:$G,'[4]TUNZ Extracted TB'!$A:$A,B505,'[4]TUNZ Extracted TB'!$C:$C,C505)</f>
        <v>#VALUE!</v>
      </c>
      <c r="J505" s="4" t="e">
        <f>SUMIFS('[5]TUNZ Extracted TB'!$G:$G,'[5]TUNZ Extracted TB'!$A:$A,B505,'[5]TUNZ Extracted TB'!$C:$C,C505)</f>
        <v>#VALUE!</v>
      </c>
      <c r="K505" s="4" t="e">
        <f>SUMIFS('[6]TUNZ Extracted TB'!$G:$G,'[6]TUNZ Extracted TB'!$A:$A,B505,'[6]TUNZ Extracted TB'!$C:$C,C505)</f>
        <v>#VALUE!</v>
      </c>
      <c r="L505" s="4" t="e">
        <f>SUMIFS('[7]TUNZ Extracted TB'!$G:$G,'[7]TUNZ Extracted TB'!$A:$A,B505,'[7]TUNZ Extracted TB'!$C:$C,C505)</f>
        <v>#VALUE!</v>
      </c>
      <c r="M505" s="4" t="e">
        <f>SUMIFS('[8]TUNZ Extracted TB'!$G:$G,'[8]TUNZ Extracted TB'!$A:$A,B505,'[8]TUNZ Extracted TB'!$C:$C,C505)</f>
        <v>#VALUE!</v>
      </c>
      <c r="N505" s="4" t="e">
        <f>SUMIFS('[9]TUNZ Extracted TB'!$G:$G,'[9]TUNZ Extracted TB'!$A:$A,B505,'[9]TUNZ Extracted TB'!$C:$C,C505)</f>
        <v>#VALUE!</v>
      </c>
      <c r="O505" s="4" t="e">
        <f>SUMIFS('[10]TUNZ Extracted TB'!$G:$G,'[10]TUNZ Extracted TB'!$A:$A,B505,'[10]TUNZ Extracted TB'!$C:$C,C505)</f>
        <v>#VALUE!</v>
      </c>
      <c r="P505" s="4" t="e">
        <f>SUMIFS('[11]TUNZ Extracted TB'!$G:$G,'[11]TUNZ Extracted TB'!$A:$A,B505,'[11]TUNZ Extracted TB'!$C:$C,C505)</f>
        <v>#VALUE!</v>
      </c>
      <c r="Q505" s="4" t="e">
        <f>SUMIFS('[12]TUNZ Extracted TB'!$G:$G,'[12]TUNZ Extracted TB'!$A:$A,B505,'[12]TUNZ Extracted TB'!$C:$C,C505)</f>
        <v>#VALUE!</v>
      </c>
      <c r="R505" s="4" t="e">
        <f t="shared" si="8"/>
        <v>#VALUE!</v>
      </c>
    </row>
    <row r="506" spans="1:18" x14ac:dyDescent="0.25">
      <c r="A506" t="s">
        <v>99</v>
      </c>
      <c r="B506">
        <v>7570</v>
      </c>
      <c r="C506">
        <v>230</v>
      </c>
      <c r="D506" t="s">
        <v>58</v>
      </c>
      <c r="E506" t="s">
        <v>85</v>
      </c>
      <c r="F506" s="4" t="e">
        <f>SUMIFS('[1]TUNZ Extracted TB'!$G:$G,'[1]TUNZ Extracted TB'!$A:$A,B506,'[1]TUNZ Extracted TB'!$C:$C,C506)</f>
        <v>#VALUE!</v>
      </c>
      <c r="G506" s="4" t="e">
        <f>SUMIFS('[2]TUNZ Extracted TB'!$G:$G,'[2]TUNZ Extracted TB'!$A:$A,B506,'[2]TUNZ Extracted TB'!$C:$C,C506)</f>
        <v>#VALUE!</v>
      </c>
      <c r="H506" s="4" t="e">
        <f>SUMIFS('[3]TUNZ Extracted TB'!$G:$G,'[3]TUNZ Extracted TB'!$A:$A,B506,'[3]TUNZ Extracted TB'!$C:$C,C506)</f>
        <v>#VALUE!</v>
      </c>
      <c r="I506" s="4" t="e">
        <f>SUMIFS('[4]TUNZ Extracted TB'!$G:$G,'[4]TUNZ Extracted TB'!$A:$A,B506,'[4]TUNZ Extracted TB'!$C:$C,C506)</f>
        <v>#VALUE!</v>
      </c>
      <c r="J506" s="4" t="e">
        <f>SUMIFS('[5]TUNZ Extracted TB'!$G:$G,'[5]TUNZ Extracted TB'!$A:$A,B506,'[5]TUNZ Extracted TB'!$C:$C,C506)</f>
        <v>#VALUE!</v>
      </c>
      <c r="K506" s="4" t="e">
        <f>SUMIFS('[6]TUNZ Extracted TB'!$G:$G,'[6]TUNZ Extracted TB'!$A:$A,B506,'[6]TUNZ Extracted TB'!$C:$C,C506)</f>
        <v>#VALUE!</v>
      </c>
      <c r="L506" s="4" t="e">
        <f>SUMIFS('[7]TUNZ Extracted TB'!$G:$G,'[7]TUNZ Extracted TB'!$A:$A,B506,'[7]TUNZ Extracted TB'!$C:$C,C506)</f>
        <v>#VALUE!</v>
      </c>
      <c r="M506" s="4" t="e">
        <f>SUMIFS('[8]TUNZ Extracted TB'!$G:$G,'[8]TUNZ Extracted TB'!$A:$A,B506,'[8]TUNZ Extracted TB'!$C:$C,C506)</f>
        <v>#VALUE!</v>
      </c>
      <c r="N506" s="4" t="e">
        <f>SUMIFS('[9]TUNZ Extracted TB'!$G:$G,'[9]TUNZ Extracted TB'!$A:$A,B506,'[9]TUNZ Extracted TB'!$C:$C,C506)</f>
        <v>#VALUE!</v>
      </c>
      <c r="O506" s="4" t="e">
        <f>SUMIFS('[10]TUNZ Extracted TB'!$G:$G,'[10]TUNZ Extracted TB'!$A:$A,B506,'[10]TUNZ Extracted TB'!$C:$C,C506)</f>
        <v>#VALUE!</v>
      </c>
      <c r="P506" s="4" t="e">
        <f>SUMIFS('[11]TUNZ Extracted TB'!$G:$G,'[11]TUNZ Extracted TB'!$A:$A,B506,'[11]TUNZ Extracted TB'!$C:$C,C506)</f>
        <v>#VALUE!</v>
      </c>
      <c r="Q506" s="4" t="e">
        <f>SUMIFS('[12]TUNZ Extracted TB'!$G:$G,'[12]TUNZ Extracted TB'!$A:$A,B506,'[12]TUNZ Extracted TB'!$C:$C,C506)</f>
        <v>#VALUE!</v>
      </c>
      <c r="R506" s="4" t="e">
        <f t="shared" si="8"/>
        <v>#VALUE!</v>
      </c>
    </row>
    <row r="507" spans="1:18" x14ac:dyDescent="0.25">
      <c r="A507" t="s">
        <v>99</v>
      </c>
      <c r="B507">
        <v>7570</v>
      </c>
      <c r="C507">
        <v>240</v>
      </c>
      <c r="D507" t="s">
        <v>20</v>
      </c>
      <c r="E507" t="s">
        <v>41</v>
      </c>
      <c r="F507" s="4" t="e">
        <f>SUMIFS('[1]TUNZ Extracted TB'!$G:$G,'[1]TUNZ Extracted TB'!$A:$A,B507,'[1]TUNZ Extracted TB'!$C:$C,C507)</f>
        <v>#VALUE!</v>
      </c>
      <c r="G507" s="4" t="e">
        <f>SUMIFS('[2]TUNZ Extracted TB'!$G:$G,'[2]TUNZ Extracted TB'!$A:$A,B507,'[2]TUNZ Extracted TB'!$C:$C,C507)</f>
        <v>#VALUE!</v>
      </c>
      <c r="H507" s="4" t="e">
        <f>SUMIFS('[3]TUNZ Extracted TB'!$G:$G,'[3]TUNZ Extracted TB'!$A:$A,B507,'[3]TUNZ Extracted TB'!$C:$C,C507)</f>
        <v>#VALUE!</v>
      </c>
      <c r="I507" s="4" t="e">
        <f>SUMIFS('[4]TUNZ Extracted TB'!$G:$G,'[4]TUNZ Extracted TB'!$A:$A,B507,'[4]TUNZ Extracted TB'!$C:$C,C507)</f>
        <v>#VALUE!</v>
      </c>
      <c r="J507" s="4" t="e">
        <f>SUMIFS('[5]TUNZ Extracted TB'!$G:$G,'[5]TUNZ Extracted TB'!$A:$A,B507,'[5]TUNZ Extracted TB'!$C:$C,C507)</f>
        <v>#VALUE!</v>
      </c>
      <c r="K507" s="4" t="e">
        <f>SUMIFS('[6]TUNZ Extracted TB'!$G:$G,'[6]TUNZ Extracted TB'!$A:$A,B507,'[6]TUNZ Extracted TB'!$C:$C,C507)</f>
        <v>#VALUE!</v>
      </c>
      <c r="L507" s="4" t="e">
        <f>SUMIFS('[7]TUNZ Extracted TB'!$G:$G,'[7]TUNZ Extracted TB'!$A:$A,B507,'[7]TUNZ Extracted TB'!$C:$C,C507)</f>
        <v>#VALUE!</v>
      </c>
      <c r="M507" s="4" t="e">
        <f>SUMIFS('[8]TUNZ Extracted TB'!$G:$G,'[8]TUNZ Extracted TB'!$A:$A,B507,'[8]TUNZ Extracted TB'!$C:$C,C507)</f>
        <v>#VALUE!</v>
      </c>
      <c r="N507" s="4" t="e">
        <f>SUMIFS('[9]TUNZ Extracted TB'!$G:$G,'[9]TUNZ Extracted TB'!$A:$A,B507,'[9]TUNZ Extracted TB'!$C:$C,C507)</f>
        <v>#VALUE!</v>
      </c>
      <c r="O507" s="4" t="e">
        <f>SUMIFS('[10]TUNZ Extracted TB'!$G:$G,'[10]TUNZ Extracted TB'!$A:$A,B507,'[10]TUNZ Extracted TB'!$C:$C,C507)</f>
        <v>#VALUE!</v>
      </c>
      <c r="P507" s="4" t="e">
        <f>SUMIFS('[11]TUNZ Extracted TB'!$G:$G,'[11]TUNZ Extracted TB'!$A:$A,B507,'[11]TUNZ Extracted TB'!$C:$C,C507)</f>
        <v>#VALUE!</v>
      </c>
      <c r="Q507" s="4" t="e">
        <f>SUMIFS('[12]TUNZ Extracted TB'!$G:$G,'[12]TUNZ Extracted TB'!$A:$A,B507,'[12]TUNZ Extracted TB'!$C:$C,C507)</f>
        <v>#VALUE!</v>
      </c>
      <c r="R507" s="4" t="e">
        <f t="shared" si="8"/>
        <v>#VALUE!</v>
      </c>
    </row>
    <row r="508" spans="1:18" x14ac:dyDescent="0.25">
      <c r="A508" t="s">
        <v>99</v>
      </c>
      <c r="B508">
        <v>7570</v>
      </c>
      <c r="C508">
        <v>340</v>
      </c>
      <c r="D508" t="s">
        <v>20</v>
      </c>
      <c r="E508" t="s">
        <v>41</v>
      </c>
      <c r="F508" s="4" t="e">
        <f>SUMIFS('[1]TUNZ Extracted TB'!$G:$G,'[1]TUNZ Extracted TB'!$A:$A,B508,'[1]TUNZ Extracted TB'!$C:$C,C508)</f>
        <v>#VALUE!</v>
      </c>
      <c r="G508" s="4" t="e">
        <f>SUMIFS('[2]TUNZ Extracted TB'!$G:$G,'[2]TUNZ Extracted TB'!$A:$A,B508,'[2]TUNZ Extracted TB'!$C:$C,C508)</f>
        <v>#VALUE!</v>
      </c>
      <c r="H508" s="4" t="e">
        <f>SUMIFS('[3]TUNZ Extracted TB'!$G:$G,'[3]TUNZ Extracted TB'!$A:$A,B508,'[3]TUNZ Extracted TB'!$C:$C,C508)</f>
        <v>#VALUE!</v>
      </c>
      <c r="I508" s="4" t="e">
        <f>SUMIFS('[4]TUNZ Extracted TB'!$G:$G,'[4]TUNZ Extracted TB'!$A:$A,B508,'[4]TUNZ Extracted TB'!$C:$C,C508)</f>
        <v>#VALUE!</v>
      </c>
      <c r="J508" s="4" t="e">
        <f>SUMIFS('[5]TUNZ Extracted TB'!$G:$G,'[5]TUNZ Extracted TB'!$A:$A,B508,'[5]TUNZ Extracted TB'!$C:$C,C508)</f>
        <v>#VALUE!</v>
      </c>
      <c r="K508" s="4" t="e">
        <f>SUMIFS('[6]TUNZ Extracted TB'!$G:$G,'[6]TUNZ Extracted TB'!$A:$A,B508,'[6]TUNZ Extracted TB'!$C:$C,C508)</f>
        <v>#VALUE!</v>
      </c>
      <c r="L508" s="4" t="e">
        <f>SUMIFS('[7]TUNZ Extracted TB'!$G:$G,'[7]TUNZ Extracted TB'!$A:$A,B508,'[7]TUNZ Extracted TB'!$C:$C,C508)</f>
        <v>#VALUE!</v>
      </c>
      <c r="M508" s="4" t="e">
        <f>SUMIFS('[8]TUNZ Extracted TB'!$G:$G,'[8]TUNZ Extracted TB'!$A:$A,B508,'[8]TUNZ Extracted TB'!$C:$C,C508)</f>
        <v>#VALUE!</v>
      </c>
      <c r="N508" s="4" t="e">
        <f>SUMIFS('[9]TUNZ Extracted TB'!$G:$G,'[9]TUNZ Extracted TB'!$A:$A,B508,'[9]TUNZ Extracted TB'!$C:$C,C508)</f>
        <v>#VALUE!</v>
      </c>
      <c r="O508" s="4" t="e">
        <f>SUMIFS('[10]TUNZ Extracted TB'!$G:$G,'[10]TUNZ Extracted TB'!$A:$A,B508,'[10]TUNZ Extracted TB'!$C:$C,C508)</f>
        <v>#VALUE!</v>
      </c>
      <c r="P508" s="4" t="e">
        <f>SUMIFS('[11]TUNZ Extracted TB'!$G:$G,'[11]TUNZ Extracted TB'!$A:$A,B508,'[11]TUNZ Extracted TB'!$C:$C,C508)</f>
        <v>#VALUE!</v>
      </c>
      <c r="Q508" s="4" t="e">
        <f>SUMIFS('[12]TUNZ Extracted TB'!$G:$G,'[12]TUNZ Extracted TB'!$A:$A,B508,'[12]TUNZ Extracted TB'!$C:$C,C508)</f>
        <v>#VALUE!</v>
      </c>
      <c r="R508" s="4" t="e">
        <f t="shared" si="8"/>
        <v>#VALUE!</v>
      </c>
    </row>
    <row r="509" spans="1:18" x14ac:dyDescent="0.25">
      <c r="A509" t="s">
        <v>99</v>
      </c>
      <c r="B509">
        <v>7570</v>
      </c>
      <c r="C509">
        <v>430</v>
      </c>
      <c r="D509" t="s">
        <v>58</v>
      </c>
      <c r="E509" t="s">
        <v>85</v>
      </c>
      <c r="F509" s="4" t="e">
        <f>SUMIFS('[1]TUNZ Extracted TB'!$G:$G,'[1]TUNZ Extracted TB'!$A:$A,B509,'[1]TUNZ Extracted TB'!$C:$C,C509)</f>
        <v>#VALUE!</v>
      </c>
      <c r="G509" s="4" t="e">
        <f>SUMIFS('[2]TUNZ Extracted TB'!$G:$G,'[2]TUNZ Extracted TB'!$A:$A,B509,'[2]TUNZ Extracted TB'!$C:$C,C509)</f>
        <v>#VALUE!</v>
      </c>
      <c r="H509" s="4" t="e">
        <f>SUMIFS('[3]TUNZ Extracted TB'!$G:$G,'[3]TUNZ Extracted TB'!$A:$A,B509,'[3]TUNZ Extracted TB'!$C:$C,C509)</f>
        <v>#VALUE!</v>
      </c>
      <c r="I509" s="4" t="e">
        <f>SUMIFS('[4]TUNZ Extracted TB'!$G:$G,'[4]TUNZ Extracted TB'!$A:$A,B509,'[4]TUNZ Extracted TB'!$C:$C,C509)</f>
        <v>#VALUE!</v>
      </c>
      <c r="J509" s="4" t="e">
        <f>SUMIFS('[5]TUNZ Extracted TB'!$G:$G,'[5]TUNZ Extracted TB'!$A:$A,B509,'[5]TUNZ Extracted TB'!$C:$C,C509)</f>
        <v>#VALUE!</v>
      </c>
      <c r="K509" s="4" t="e">
        <f>SUMIFS('[6]TUNZ Extracted TB'!$G:$G,'[6]TUNZ Extracted TB'!$A:$A,B509,'[6]TUNZ Extracted TB'!$C:$C,C509)</f>
        <v>#VALUE!</v>
      </c>
      <c r="L509" s="4" t="e">
        <f>SUMIFS('[7]TUNZ Extracted TB'!$G:$G,'[7]TUNZ Extracted TB'!$A:$A,B509,'[7]TUNZ Extracted TB'!$C:$C,C509)</f>
        <v>#VALUE!</v>
      </c>
      <c r="M509" s="4" t="e">
        <f>SUMIFS('[8]TUNZ Extracted TB'!$G:$G,'[8]TUNZ Extracted TB'!$A:$A,B509,'[8]TUNZ Extracted TB'!$C:$C,C509)</f>
        <v>#VALUE!</v>
      </c>
      <c r="N509" s="4" t="e">
        <f>SUMIFS('[9]TUNZ Extracted TB'!$G:$G,'[9]TUNZ Extracted TB'!$A:$A,B509,'[9]TUNZ Extracted TB'!$C:$C,C509)</f>
        <v>#VALUE!</v>
      </c>
      <c r="O509" s="4" t="e">
        <f>SUMIFS('[10]TUNZ Extracted TB'!$G:$G,'[10]TUNZ Extracted TB'!$A:$A,B509,'[10]TUNZ Extracted TB'!$C:$C,C509)</f>
        <v>#VALUE!</v>
      </c>
      <c r="P509" s="4" t="e">
        <f>SUMIFS('[11]TUNZ Extracted TB'!$G:$G,'[11]TUNZ Extracted TB'!$A:$A,B509,'[11]TUNZ Extracted TB'!$C:$C,C509)</f>
        <v>#VALUE!</v>
      </c>
      <c r="Q509" s="4" t="e">
        <f>SUMIFS('[12]TUNZ Extracted TB'!$G:$G,'[12]TUNZ Extracted TB'!$A:$A,B509,'[12]TUNZ Extracted TB'!$C:$C,C509)</f>
        <v>#VALUE!</v>
      </c>
      <c r="R509" s="4" t="e">
        <f t="shared" si="8"/>
        <v>#VALUE!</v>
      </c>
    </row>
    <row r="510" spans="1:18" x14ac:dyDescent="0.25">
      <c r="A510" t="s">
        <v>99</v>
      </c>
      <c r="B510">
        <v>7570</v>
      </c>
      <c r="C510">
        <v>440</v>
      </c>
      <c r="D510" t="s">
        <v>20</v>
      </c>
      <c r="E510" t="s">
        <v>41</v>
      </c>
      <c r="F510" s="4" t="e">
        <f>SUMIFS('[1]TUNZ Extracted TB'!$G:$G,'[1]TUNZ Extracted TB'!$A:$A,B510,'[1]TUNZ Extracted TB'!$C:$C,C510)</f>
        <v>#VALUE!</v>
      </c>
      <c r="G510" s="4" t="e">
        <f>SUMIFS('[2]TUNZ Extracted TB'!$G:$G,'[2]TUNZ Extracted TB'!$A:$A,B510,'[2]TUNZ Extracted TB'!$C:$C,C510)</f>
        <v>#VALUE!</v>
      </c>
      <c r="H510" s="4" t="e">
        <f>SUMIFS('[3]TUNZ Extracted TB'!$G:$G,'[3]TUNZ Extracted TB'!$A:$A,B510,'[3]TUNZ Extracted TB'!$C:$C,C510)</f>
        <v>#VALUE!</v>
      </c>
      <c r="I510" s="4" t="e">
        <f>SUMIFS('[4]TUNZ Extracted TB'!$G:$G,'[4]TUNZ Extracted TB'!$A:$A,B510,'[4]TUNZ Extracted TB'!$C:$C,C510)</f>
        <v>#VALUE!</v>
      </c>
      <c r="J510" s="4" t="e">
        <f>SUMIFS('[5]TUNZ Extracted TB'!$G:$G,'[5]TUNZ Extracted TB'!$A:$A,B510,'[5]TUNZ Extracted TB'!$C:$C,C510)</f>
        <v>#VALUE!</v>
      </c>
      <c r="K510" s="4" t="e">
        <f>SUMIFS('[6]TUNZ Extracted TB'!$G:$G,'[6]TUNZ Extracted TB'!$A:$A,B510,'[6]TUNZ Extracted TB'!$C:$C,C510)</f>
        <v>#VALUE!</v>
      </c>
      <c r="L510" s="4" t="e">
        <f>SUMIFS('[7]TUNZ Extracted TB'!$G:$G,'[7]TUNZ Extracted TB'!$A:$A,B510,'[7]TUNZ Extracted TB'!$C:$C,C510)</f>
        <v>#VALUE!</v>
      </c>
      <c r="M510" s="4" t="e">
        <f>SUMIFS('[8]TUNZ Extracted TB'!$G:$G,'[8]TUNZ Extracted TB'!$A:$A,B510,'[8]TUNZ Extracted TB'!$C:$C,C510)</f>
        <v>#VALUE!</v>
      </c>
      <c r="N510" s="4" t="e">
        <f>SUMIFS('[9]TUNZ Extracted TB'!$G:$G,'[9]TUNZ Extracted TB'!$A:$A,B510,'[9]TUNZ Extracted TB'!$C:$C,C510)</f>
        <v>#VALUE!</v>
      </c>
      <c r="O510" s="4" t="e">
        <f>SUMIFS('[10]TUNZ Extracted TB'!$G:$G,'[10]TUNZ Extracted TB'!$A:$A,B510,'[10]TUNZ Extracted TB'!$C:$C,C510)</f>
        <v>#VALUE!</v>
      </c>
      <c r="P510" s="4" t="e">
        <f>SUMIFS('[11]TUNZ Extracted TB'!$G:$G,'[11]TUNZ Extracted TB'!$A:$A,B510,'[11]TUNZ Extracted TB'!$C:$C,C510)</f>
        <v>#VALUE!</v>
      </c>
      <c r="Q510" s="4" t="e">
        <f>SUMIFS('[12]TUNZ Extracted TB'!$G:$G,'[12]TUNZ Extracted TB'!$A:$A,B510,'[12]TUNZ Extracted TB'!$C:$C,C510)</f>
        <v>#VALUE!</v>
      </c>
      <c r="R510" s="4" t="e">
        <f t="shared" si="8"/>
        <v>#VALUE!</v>
      </c>
    </row>
    <row r="511" spans="1:18" x14ac:dyDescent="0.25">
      <c r="A511" t="s">
        <v>99</v>
      </c>
      <c r="B511">
        <v>7570</v>
      </c>
      <c r="C511">
        <v>935</v>
      </c>
      <c r="D511" t="s">
        <v>30</v>
      </c>
      <c r="E511" t="s">
        <v>43</v>
      </c>
      <c r="F511" s="4" t="e">
        <f>SUMIFS('[1]TUNZ Extracted TB'!$G:$G,'[1]TUNZ Extracted TB'!$A:$A,B511,'[1]TUNZ Extracted TB'!$C:$C,C511)</f>
        <v>#VALUE!</v>
      </c>
      <c r="G511" s="4" t="e">
        <f>SUMIFS('[2]TUNZ Extracted TB'!$G:$G,'[2]TUNZ Extracted TB'!$A:$A,B511,'[2]TUNZ Extracted TB'!$C:$C,C511)</f>
        <v>#VALUE!</v>
      </c>
      <c r="H511" s="4" t="e">
        <f>SUMIFS('[3]TUNZ Extracted TB'!$G:$G,'[3]TUNZ Extracted TB'!$A:$A,B511,'[3]TUNZ Extracted TB'!$C:$C,C511)</f>
        <v>#VALUE!</v>
      </c>
      <c r="I511" s="4" t="e">
        <f>SUMIFS('[4]TUNZ Extracted TB'!$G:$G,'[4]TUNZ Extracted TB'!$A:$A,B511,'[4]TUNZ Extracted TB'!$C:$C,C511)</f>
        <v>#VALUE!</v>
      </c>
      <c r="J511" s="4" t="e">
        <f>SUMIFS('[5]TUNZ Extracted TB'!$G:$G,'[5]TUNZ Extracted TB'!$A:$A,B511,'[5]TUNZ Extracted TB'!$C:$C,C511)</f>
        <v>#VALUE!</v>
      </c>
      <c r="K511" s="4" t="e">
        <f>SUMIFS('[6]TUNZ Extracted TB'!$G:$G,'[6]TUNZ Extracted TB'!$A:$A,B511,'[6]TUNZ Extracted TB'!$C:$C,C511)</f>
        <v>#VALUE!</v>
      </c>
      <c r="L511" s="4" t="e">
        <f>SUMIFS('[7]TUNZ Extracted TB'!$G:$G,'[7]TUNZ Extracted TB'!$A:$A,B511,'[7]TUNZ Extracted TB'!$C:$C,C511)</f>
        <v>#VALUE!</v>
      </c>
      <c r="M511" s="4" t="e">
        <f>SUMIFS('[8]TUNZ Extracted TB'!$G:$G,'[8]TUNZ Extracted TB'!$A:$A,B511,'[8]TUNZ Extracted TB'!$C:$C,C511)</f>
        <v>#VALUE!</v>
      </c>
      <c r="N511" s="4" t="e">
        <f>SUMIFS('[9]TUNZ Extracted TB'!$G:$G,'[9]TUNZ Extracted TB'!$A:$A,B511,'[9]TUNZ Extracted TB'!$C:$C,C511)</f>
        <v>#VALUE!</v>
      </c>
      <c r="O511" s="4" t="e">
        <f>SUMIFS('[10]TUNZ Extracted TB'!$G:$G,'[10]TUNZ Extracted TB'!$A:$A,B511,'[10]TUNZ Extracted TB'!$C:$C,C511)</f>
        <v>#VALUE!</v>
      </c>
      <c r="P511" s="4" t="e">
        <f>SUMIFS('[11]TUNZ Extracted TB'!$G:$G,'[11]TUNZ Extracted TB'!$A:$A,B511,'[11]TUNZ Extracted TB'!$C:$C,C511)</f>
        <v>#VALUE!</v>
      </c>
      <c r="Q511" s="4" t="e">
        <f>SUMIFS('[12]TUNZ Extracted TB'!$G:$G,'[12]TUNZ Extracted TB'!$A:$A,B511,'[12]TUNZ Extracted TB'!$C:$C,C511)</f>
        <v>#VALUE!</v>
      </c>
      <c r="R511" s="4" t="e">
        <f t="shared" si="8"/>
        <v>#VALUE!</v>
      </c>
    </row>
    <row r="512" spans="1:18" x14ac:dyDescent="0.25">
      <c r="A512" t="s">
        <v>99</v>
      </c>
      <c r="B512">
        <v>7570</v>
      </c>
      <c r="C512">
        <v>936</v>
      </c>
      <c r="D512" t="s">
        <v>30</v>
      </c>
      <c r="E512" t="s">
        <v>43</v>
      </c>
      <c r="F512" s="4" t="e">
        <f>SUMIFS('[1]TUNZ Extracted TB'!$G:$G,'[1]TUNZ Extracted TB'!$A:$A,B512,'[1]TUNZ Extracted TB'!$C:$C,C512)</f>
        <v>#VALUE!</v>
      </c>
      <c r="G512" s="4" t="e">
        <f>SUMIFS('[2]TUNZ Extracted TB'!$G:$G,'[2]TUNZ Extracted TB'!$A:$A,B512,'[2]TUNZ Extracted TB'!$C:$C,C512)</f>
        <v>#VALUE!</v>
      </c>
      <c r="H512" s="4" t="e">
        <f>SUMIFS('[3]TUNZ Extracted TB'!$G:$G,'[3]TUNZ Extracted TB'!$A:$A,B512,'[3]TUNZ Extracted TB'!$C:$C,C512)</f>
        <v>#VALUE!</v>
      </c>
      <c r="I512" s="4" t="e">
        <f>SUMIFS('[4]TUNZ Extracted TB'!$G:$G,'[4]TUNZ Extracted TB'!$A:$A,B512,'[4]TUNZ Extracted TB'!$C:$C,C512)</f>
        <v>#VALUE!</v>
      </c>
      <c r="J512" s="4" t="e">
        <f>SUMIFS('[5]TUNZ Extracted TB'!$G:$G,'[5]TUNZ Extracted TB'!$A:$A,B512,'[5]TUNZ Extracted TB'!$C:$C,C512)</f>
        <v>#VALUE!</v>
      </c>
      <c r="K512" s="4" t="e">
        <f>SUMIFS('[6]TUNZ Extracted TB'!$G:$G,'[6]TUNZ Extracted TB'!$A:$A,B512,'[6]TUNZ Extracted TB'!$C:$C,C512)</f>
        <v>#VALUE!</v>
      </c>
      <c r="L512" s="4" t="e">
        <f>SUMIFS('[7]TUNZ Extracted TB'!$G:$G,'[7]TUNZ Extracted TB'!$A:$A,B512,'[7]TUNZ Extracted TB'!$C:$C,C512)</f>
        <v>#VALUE!</v>
      </c>
      <c r="M512" s="4" t="e">
        <f>SUMIFS('[8]TUNZ Extracted TB'!$G:$G,'[8]TUNZ Extracted TB'!$A:$A,B512,'[8]TUNZ Extracted TB'!$C:$C,C512)</f>
        <v>#VALUE!</v>
      </c>
      <c r="N512" s="4" t="e">
        <f>SUMIFS('[9]TUNZ Extracted TB'!$G:$G,'[9]TUNZ Extracted TB'!$A:$A,B512,'[9]TUNZ Extracted TB'!$C:$C,C512)</f>
        <v>#VALUE!</v>
      </c>
      <c r="O512" s="4" t="e">
        <f>SUMIFS('[10]TUNZ Extracted TB'!$G:$G,'[10]TUNZ Extracted TB'!$A:$A,B512,'[10]TUNZ Extracted TB'!$C:$C,C512)</f>
        <v>#VALUE!</v>
      </c>
      <c r="P512" s="4" t="e">
        <f>SUMIFS('[11]TUNZ Extracted TB'!$G:$G,'[11]TUNZ Extracted TB'!$A:$A,B512,'[11]TUNZ Extracted TB'!$C:$C,C512)</f>
        <v>#VALUE!</v>
      </c>
      <c r="Q512" s="4" t="e">
        <f>SUMIFS('[12]TUNZ Extracted TB'!$G:$G,'[12]TUNZ Extracted TB'!$A:$A,B512,'[12]TUNZ Extracted TB'!$C:$C,C512)</f>
        <v>#VALUE!</v>
      </c>
      <c r="R512" s="4" t="e">
        <f t="shared" si="8"/>
        <v>#VALUE!</v>
      </c>
    </row>
    <row r="513" spans="1:18" x14ac:dyDescent="0.25">
      <c r="A513" t="s">
        <v>100</v>
      </c>
      <c r="B513" t="s">
        <v>101</v>
      </c>
      <c r="C513">
        <v>110</v>
      </c>
      <c r="D513" t="s">
        <v>58</v>
      </c>
      <c r="E513" t="s">
        <v>64</v>
      </c>
      <c r="F513" s="4" t="e">
        <f>SUMIFS('[1]TUNZ Extracted TB'!$G:$G,'[1]TUNZ Extracted TB'!$A:$A,B513,'[1]TUNZ Extracted TB'!$C:$C,C513)</f>
        <v>#VALUE!</v>
      </c>
      <c r="G513" s="4" t="e">
        <f>SUMIFS('[2]TUNZ Extracted TB'!$G:$G,'[2]TUNZ Extracted TB'!$A:$A,B513,'[2]TUNZ Extracted TB'!$C:$C,C513)</f>
        <v>#VALUE!</v>
      </c>
      <c r="H513" s="4" t="e">
        <f>SUMIFS('[3]TUNZ Extracted TB'!$G:$G,'[3]TUNZ Extracted TB'!$A:$A,B513,'[3]TUNZ Extracted TB'!$C:$C,C513)</f>
        <v>#VALUE!</v>
      </c>
      <c r="I513" s="4" t="e">
        <f>SUMIFS('[4]TUNZ Extracted TB'!$G:$G,'[4]TUNZ Extracted TB'!$A:$A,B513,'[4]TUNZ Extracted TB'!$C:$C,C513)</f>
        <v>#VALUE!</v>
      </c>
      <c r="J513" s="4" t="e">
        <f>SUMIFS('[5]TUNZ Extracted TB'!$G:$G,'[5]TUNZ Extracted TB'!$A:$A,B513,'[5]TUNZ Extracted TB'!$C:$C,C513)</f>
        <v>#VALUE!</v>
      </c>
      <c r="K513" s="4" t="e">
        <f>SUMIFS('[6]TUNZ Extracted TB'!$G:$G,'[6]TUNZ Extracted TB'!$A:$A,B513,'[6]TUNZ Extracted TB'!$C:$C,C513)</f>
        <v>#VALUE!</v>
      </c>
      <c r="L513" s="4" t="e">
        <f>SUMIFS('[7]TUNZ Extracted TB'!$G:$G,'[7]TUNZ Extracted TB'!$A:$A,B513,'[7]TUNZ Extracted TB'!$C:$C,C513)</f>
        <v>#VALUE!</v>
      </c>
      <c r="M513" s="4" t="e">
        <f>SUMIFS('[8]TUNZ Extracted TB'!$G:$G,'[8]TUNZ Extracted TB'!$A:$A,B513,'[8]TUNZ Extracted TB'!$C:$C,C513)</f>
        <v>#VALUE!</v>
      </c>
      <c r="N513" s="4" t="e">
        <f>SUMIFS('[9]TUNZ Extracted TB'!$G:$G,'[9]TUNZ Extracted TB'!$A:$A,B513,'[9]TUNZ Extracted TB'!$C:$C,C513)</f>
        <v>#VALUE!</v>
      </c>
      <c r="O513" s="4" t="e">
        <f>SUMIFS('[10]TUNZ Extracted TB'!$G:$G,'[10]TUNZ Extracted TB'!$A:$A,B513,'[10]TUNZ Extracted TB'!$C:$C,C513)</f>
        <v>#VALUE!</v>
      </c>
      <c r="P513" s="4" t="e">
        <f>SUMIFS('[11]TUNZ Extracted TB'!$G:$G,'[11]TUNZ Extracted TB'!$A:$A,B513,'[11]TUNZ Extracted TB'!$C:$C,C513)</f>
        <v>#VALUE!</v>
      </c>
      <c r="Q513" s="4" t="e">
        <f>SUMIFS('[12]TUNZ Extracted TB'!$G:$G,'[12]TUNZ Extracted TB'!$A:$A,B513,'[12]TUNZ Extracted TB'!$C:$C,C513)</f>
        <v>#VALUE!</v>
      </c>
      <c r="R513" s="4" t="e">
        <f t="shared" si="8"/>
        <v>#VALUE!</v>
      </c>
    </row>
    <row r="514" spans="1:18" x14ac:dyDescent="0.25">
      <c r="A514" t="s">
        <v>100</v>
      </c>
      <c r="B514" t="s">
        <v>101</v>
      </c>
      <c r="C514">
        <v>112</v>
      </c>
      <c r="D514" t="s">
        <v>62</v>
      </c>
      <c r="E514" t="s">
        <v>66</v>
      </c>
      <c r="F514" s="4" t="e">
        <f>SUMIFS('[1]TUNZ Extracted TB'!$G:$G,'[1]TUNZ Extracted TB'!$A:$A,B514,'[1]TUNZ Extracted TB'!$C:$C,C514)</f>
        <v>#VALUE!</v>
      </c>
      <c r="G514" s="4" t="e">
        <f>SUMIFS('[2]TUNZ Extracted TB'!$G:$G,'[2]TUNZ Extracted TB'!$A:$A,B514,'[2]TUNZ Extracted TB'!$C:$C,C514)</f>
        <v>#VALUE!</v>
      </c>
      <c r="H514" s="4" t="e">
        <f>SUMIFS('[3]TUNZ Extracted TB'!$G:$G,'[3]TUNZ Extracted TB'!$A:$A,B514,'[3]TUNZ Extracted TB'!$C:$C,C514)</f>
        <v>#VALUE!</v>
      </c>
      <c r="I514" s="4" t="e">
        <f>SUMIFS('[4]TUNZ Extracted TB'!$G:$G,'[4]TUNZ Extracted TB'!$A:$A,B514,'[4]TUNZ Extracted TB'!$C:$C,C514)</f>
        <v>#VALUE!</v>
      </c>
      <c r="J514" s="4" t="e">
        <f>SUMIFS('[5]TUNZ Extracted TB'!$G:$G,'[5]TUNZ Extracted TB'!$A:$A,B514,'[5]TUNZ Extracted TB'!$C:$C,C514)</f>
        <v>#VALUE!</v>
      </c>
      <c r="K514" s="4" t="e">
        <f>SUMIFS('[6]TUNZ Extracted TB'!$G:$G,'[6]TUNZ Extracted TB'!$A:$A,B514,'[6]TUNZ Extracted TB'!$C:$C,C514)</f>
        <v>#VALUE!</v>
      </c>
      <c r="L514" s="4" t="e">
        <f>SUMIFS('[7]TUNZ Extracted TB'!$G:$G,'[7]TUNZ Extracted TB'!$A:$A,B514,'[7]TUNZ Extracted TB'!$C:$C,C514)</f>
        <v>#VALUE!</v>
      </c>
      <c r="M514" s="4" t="e">
        <f>SUMIFS('[8]TUNZ Extracted TB'!$G:$G,'[8]TUNZ Extracted TB'!$A:$A,B514,'[8]TUNZ Extracted TB'!$C:$C,C514)</f>
        <v>#VALUE!</v>
      </c>
      <c r="N514" s="4" t="e">
        <f>SUMIFS('[9]TUNZ Extracted TB'!$G:$G,'[9]TUNZ Extracted TB'!$A:$A,B514,'[9]TUNZ Extracted TB'!$C:$C,C514)</f>
        <v>#VALUE!</v>
      </c>
      <c r="O514" s="4" t="e">
        <f>SUMIFS('[10]TUNZ Extracted TB'!$G:$G,'[10]TUNZ Extracted TB'!$A:$A,B514,'[10]TUNZ Extracted TB'!$C:$C,C514)</f>
        <v>#VALUE!</v>
      </c>
      <c r="P514" s="4" t="e">
        <f>SUMIFS('[11]TUNZ Extracted TB'!$G:$G,'[11]TUNZ Extracted TB'!$A:$A,B514,'[11]TUNZ Extracted TB'!$C:$C,C514)</f>
        <v>#VALUE!</v>
      </c>
      <c r="Q514" s="4" t="e">
        <f>SUMIFS('[12]TUNZ Extracted TB'!$G:$G,'[12]TUNZ Extracted TB'!$A:$A,B514,'[12]TUNZ Extracted TB'!$C:$C,C514)</f>
        <v>#VALUE!</v>
      </c>
      <c r="R514" s="4" t="e">
        <f t="shared" si="8"/>
        <v>#VALUE!</v>
      </c>
    </row>
    <row r="515" spans="1:18" x14ac:dyDescent="0.25">
      <c r="A515" t="s">
        <v>100</v>
      </c>
      <c r="B515" t="s">
        <v>101</v>
      </c>
      <c r="C515">
        <v>120</v>
      </c>
      <c r="D515" t="s">
        <v>58</v>
      </c>
      <c r="E515" t="s">
        <v>64</v>
      </c>
      <c r="F515" s="4" t="e">
        <f>SUMIFS('[1]TUNZ Extracted TB'!$G:$G,'[1]TUNZ Extracted TB'!$A:$A,B515,'[1]TUNZ Extracted TB'!$C:$C,C515)</f>
        <v>#VALUE!</v>
      </c>
      <c r="G515" s="4" t="e">
        <f>SUMIFS('[2]TUNZ Extracted TB'!$G:$G,'[2]TUNZ Extracted TB'!$A:$A,B515,'[2]TUNZ Extracted TB'!$C:$C,C515)</f>
        <v>#VALUE!</v>
      </c>
      <c r="H515" s="4" t="e">
        <f>SUMIFS('[3]TUNZ Extracted TB'!$G:$G,'[3]TUNZ Extracted TB'!$A:$A,B515,'[3]TUNZ Extracted TB'!$C:$C,C515)</f>
        <v>#VALUE!</v>
      </c>
      <c r="I515" s="4" t="e">
        <f>SUMIFS('[4]TUNZ Extracted TB'!$G:$G,'[4]TUNZ Extracted TB'!$A:$A,B515,'[4]TUNZ Extracted TB'!$C:$C,C515)</f>
        <v>#VALUE!</v>
      </c>
      <c r="J515" s="4" t="e">
        <f>SUMIFS('[5]TUNZ Extracted TB'!$G:$G,'[5]TUNZ Extracted TB'!$A:$A,B515,'[5]TUNZ Extracted TB'!$C:$C,C515)</f>
        <v>#VALUE!</v>
      </c>
      <c r="K515" s="4" t="e">
        <f>SUMIFS('[6]TUNZ Extracted TB'!$G:$G,'[6]TUNZ Extracted TB'!$A:$A,B515,'[6]TUNZ Extracted TB'!$C:$C,C515)</f>
        <v>#VALUE!</v>
      </c>
      <c r="L515" s="4" t="e">
        <f>SUMIFS('[7]TUNZ Extracted TB'!$G:$G,'[7]TUNZ Extracted TB'!$A:$A,B515,'[7]TUNZ Extracted TB'!$C:$C,C515)</f>
        <v>#VALUE!</v>
      </c>
      <c r="M515" s="4" t="e">
        <f>SUMIFS('[8]TUNZ Extracted TB'!$G:$G,'[8]TUNZ Extracted TB'!$A:$A,B515,'[8]TUNZ Extracted TB'!$C:$C,C515)</f>
        <v>#VALUE!</v>
      </c>
      <c r="N515" s="4" t="e">
        <f>SUMIFS('[9]TUNZ Extracted TB'!$G:$G,'[9]TUNZ Extracted TB'!$A:$A,B515,'[9]TUNZ Extracted TB'!$C:$C,C515)</f>
        <v>#VALUE!</v>
      </c>
      <c r="O515" s="4" t="e">
        <f>SUMIFS('[10]TUNZ Extracted TB'!$G:$G,'[10]TUNZ Extracted TB'!$A:$A,B515,'[10]TUNZ Extracted TB'!$C:$C,C515)</f>
        <v>#VALUE!</v>
      </c>
      <c r="P515" s="4" t="e">
        <f>SUMIFS('[11]TUNZ Extracted TB'!$G:$G,'[11]TUNZ Extracted TB'!$A:$A,B515,'[11]TUNZ Extracted TB'!$C:$C,C515)</f>
        <v>#VALUE!</v>
      </c>
      <c r="Q515" s="4" t="e">
        <f>SUMIFS('[12]TUNZ Extracted TB'!$G:$G,'[12]TUNZ Extracted TB'!$A:$A,B515,'[12]TUNZ Extracted TB'!$C:$C,C515)</f>
        <v>#VALUE!</v>
      </c>
      <c r="R515" s="4" t="e">
        <f t="shared" si="8"/>
        <v>#VALUE!</v>
      </c>
    </row>
    <row r="516" spans="1:18" x14ac:dyDescent="0.25">
      <c r="A516" t="s">
        <v>100</v>
      </c>
      <c r="B516" t="s">
        <v>101</v>
      </c>
      <c r="C516">
        <v>121</v>
      </c>
      <c r="D516" t="s">
        <v>58</v>
      </c>
      <c r="E516" t="s">
        <v>64</v>
      </c>
      <c r="F516" s="4" t="e">
        <f>SUMIFS('[1]TUNZ Extracted TB'!$G:$G,'[1]TUNZ Extracted TB'!$A:$A,B516,'[1]TUNZ Extracted TB'!$C:$C,C516)</f>
        <v>#VALUE!</v>
      </c>
      <c r="G516" s="4" t="e">
        <f>SUMIFS('[2]TUNZ Extracted TB'!$G:$G,'[2]TUNZ Extracted TB'!$A:$A,B516,'[2]TUNZ Extracted TB'!$C:$C,C516)</f>
        <v>#VALUE!</v>
      </c>
      <c r="H516" s="4" t="e">
        <f>SUMIFS('[3]TUNZ Extracted TB'!$G:$G,'[3]TUNZ Extracted TB'!$A:$A,B516,'[3]TUNZ Extracted TB'!$C:$C,C516)</f>
        <v>#VALUE!</v>
      </c>
      <c r="I516" s="4" t="e">
        <f>SUMIFS('[4]TUNZ Extracted TB'!$G:$G,'[4]TUNZ Extracted TB'!$A:$A,B516,'[4]TUNZ Extracted TB'!$C:$C,C516)</f>
        <v>#VALUE!</v>
      </c>
      <c r="J516" s="4" t="e">
        <f>SUMIFS('[5]TUNZ Extracted TB'!$G:$G,'[5]TUNZ Extracted TB'!$A:$A,B516,'[5]TUNZ Extracted TB'!$C:$C,C516)</f>
        <v>#VALUE!</v>
      </c>
      <c r="K516" s="4" t="e">
        <f>SUMIFS('[6]TUNZ Extracted TB'!$G:$G,'[6]TUNZ Extracted TB'!$A:$A,B516,'[6]TUNZ Extracted TB'!$C:$C,C516)</f>
        <v>#VALUE!</v>
      </c>
      <c r="L516" s="4" t="e">
        <f>SUMIFS('[7]TUNZ Extracted TB'!$G:$G,'[7]TUNZ Extracted TB'!$A:$A,B516,'[7]TUNZ Extracted TB'!$C:$C,C516)</f>
        <v>#VALUE!</v>
      </c>
      <c r="M516" s="4" t="e">
        <f>SUMIFS('[8]TUNZ Extracted TB'!$G:$G,'[8]TUNZ Extracted TB'!$A:$A,B516,'[8]TUNZ Extracted TB'!$C:$C,C516)</f>
        <v>#VALUE!</v>
      </c>
      <c r="N516" s="4" t="e">
        <f>SUMIFS('[9]TUNZ Extracted TB'!$G:$G,'[9]TUNZ Extracted TB'!$A:$A,B516,'[9]TUNZ Extracted TB'!$C:$C,C516)</f>
        <v>#VALUE!</v>
      </c>
      <c r="O516" s="4" t="e">
        <f>SUMIFS('[10]TUNZ Extracted TB'!$G:$G,'[10]TUNZ Extracted TB'!$A:$A,B516,'[10]TUNZ Extracted TB'!$C:$C,C516)</f>
        <v>#VALUE!</v>
      </c>
      <c r="P516" s="4" t="e">
        <f>SUMIFS('[11]TUNZ Extracted TB'!$G:$G,'[11]TUNZ Extracted TB'!$A:$A,B516,'[11]TUNZ Extracted TB'!$C:$C,C516)</f>
        <v>#VALUE!</v>
      </c>
      <c r="Q516" s="4" t="e">
        <f>SUMIFS('[12]TUNZ Extracted TB'!$G:$G,'[12]TUNZ Extracted TB'!$A:$A,B516,'[12]TUNZ Extracted TB'!$C:$C,C516)</f>
        <v>#VALUE!</v>
      </c>
      <c r="R516" s="4" t="e">
        <f t="shared" si="8"/>
        <v>#VALUE!</v>
      </c>
    </row>
    <row r="517" spans="1:18" x14ac:dyDescent="0.25">
      <c r="A517" t="s">
        <v>100</v>
      </c>
      <c r="B517" t="s">
        <v>101</v>
      </c>
      <c r="C517">
        <v>122</v>
      </c>
      <c r="D517" t="s">
        <v>62</v>
      </c>
      <c r="E517" t="s">
        <v>66</v>
      </c>
      <c r="F517" s="4" t="e">
        <f>SUMIFS('[1]TUNZ Extracted TB'!$G:$G,'[1]TUNZ Extracted TB'!$A:$A,B517,'[1]TUNZ Extracted TB'!$C:$C,C517)</f>
        <v>#VALUE!</v>
      </c>
      <c r="G517" s="4" t="e">
        <f>SUMIFS('[2]TUNZ Extracted TB'!$G:$G,'[2]TUNZ Extracted TB'!$A:$A,B517,'[2]TUNZ Extracted TB'!$C:$C,C517)</f>
        <v>#VALUE!</v>
      </c>
      <c r="H517" s="4" t="e">
        <f>SUMIFS('[3]TUNZ Extracted TB'!$G:$G,'[3]TUNZ Extracted TB'!$A:$A,B517,'[3]TUNZ Extracted TB'!$C:$C,C517)</f>
        <v>#VALUE!</v>
      </c>
      <c r="I517" s="4" t="e">
        <f>SUMIFS('[4]TUNZ Extracted TB'!$G:$G,'[4]TUNZ Extracted TB'!$A:$A,B517,'[4]TUNZ Extracted TB'!$C:$C,C517)</f>
        <v>#VALUE!</v>
      </c>
      <c r="J517" s="4" t="e">
        <f>SUMIFS('[5]TUNZ Extracted TB'!$G:$G,'[5]TUNZ Extracted TB'!$A:$A,B517,'[5]TUNZ Extracted TB'!$C:$C,C517)</f>
        <v>#VALUE!</v>
      </c>
      <c r="K517" s="4" t="e">
        <f>SUMIFS('[6]TUNZ Extracted TB'!$G:$G,'[6]TUNZ Extracted TB'!$A:$A,B517,'[6]TUNZ Extracted TB'!$C:$C,C517)</f>
        <v>#VALUE!</v>
      </c>
      <c r="L517" s="4" t="e">
        <f>SUMIFS('[7]TUNZ Extracted TB'!$G:$G,'[7]TUNZ Extracted TB'!$A:$A,B517,'[7]TUNZ Extracted TB'!$C:$C,C517)</f>
        <v>#VALUE!</v>
      </c>
      <c r="M517" s="4" t="e">
        <f>SUMIFS('[8]TUNZ Extracted TB'!$G:$G,'[8]TUNZ Extracted TB'!$A:$A,B517,'[8]TUNZ Extracted TB'!$C:$C,C517)</f>
        <v>#VALUE!</v>
      </c>
      <c r="N517" s="4" t="e">
        <f>SUMIFS('[9]TUNZ Extracted TB'!$G:$G,'[9]TUNZ Extracted TB'!$A:$A,B517,'[9]TUNZ Extracted TB'!$C:$C,C517)</f>
        <v>#VALUE!</v>
      </c>
      <c r="O517" s="4" t="e">
        <f>SUMIFS('[10]TUNZ Extracted TB'!$G:$G,'[10]TUNZ Extracted TB'!$A:$A,B517,'[10]TUNZ Extracted TB'!$C:$C,C517)</f>
        <v>#VALUE!</v>
      </c>
      <c r="P517" s="4" t="e">
        <f>SUMIFS('[11]TUNZ Extracted TB'!$G:$G,'[11]TUNZ Extracted TB'!$A:$A,B517,'[11]TUNZ Extracted TB'!$C:$C,C517)</f>
        <v>#VALUE!</v>
      </c>
      <c r="Q517" s="4" t="e">
        <f>SUMIFS('[12]TUNZ Extracted TB'!$G:$G,'[12]TUNZ Extracted TB'!$A:$A,B517,'[12]TUNZ Extracted TB'!$C:$C,C517)</f>
        <v>#VALUE!</v>
      </c>
      <c r="R517" s="4" t="e">
        <f t="shared" si="8"/>
        <v>#VALUE!</v>
      </c>
    </row>
    <row r="518" spans="1:18" x14ac:dyDescent="0.25">
      <c r="A518" t="s">
        <v>100</v>
      </c>
      <c r="B518" t="s">
        <v>101</v>
      </c>
      <c r="C518">
        <v>130</v>
      </c>
      <c r="D518" t="s">
        <v>58</v>
      </c>
      <c r="E518" t="s">
        <v>64</v>
      </c>
      <c r="F518" s="4" t="e">
        <f>SUMIFS('[1]TUNZ Extracted TB'!$G:$G,'[1]TUNZ Extracted TB'!$A:$A,B518,'[1]TUNZ Extracted TB'!$C:$C,C518)</f>
        <v>#VALUE!</v>
      </c>
      <c r="G518" s="4" t="e">
        <f>SUMIFS('[2]TUNZ Extracted TB'!$G:$G,'[2]TUNZ Extracted TB'!$A:$A,B518,'[2]TUNZ Extracted TB'!$C:$C,C518)</f>
        <v>#VALUE!</v>
      </c>
      <c r="H518" s="4" t="e">
        <f>SUMIFS('[3]TUNZ Extracted TB'!$G:$G,'[3]TUNZ Extracted TB'!$A:$A,B518,'[3]TUNZ Extracted TB'!$C:$C,C518)</f>
        <v>#VALUE!</v>
      </c>
      <c r="I518" s="4" t="e">
        <f>SUMIFS('[4]TUNZ Extracted TB'!$G:$G,'[4]TUNZ Extracted TB'!$A:$A,B518,'[4]TUNZ Extracted TB'!$C:$C,C518)</f>
        <v>#VALUE!</v>
      </c>
      <c r="J518" s="4" t="e">
        <f>SUMIFS('[5]TUNZ Extracted TB'!$G:$G,'[5]TUNZ Extracted TB'!$A:$A,B518,'[5]TUNZ Extracted TB'!$C:$C,C518)</f>
        <v>#VALUE!</v>
      </c>
      <c r="K518" s="4" t="e">
        <f>SUMIFS('[6]TUNZ Extracted TB'!$G:$G,'[6]TUNZ Extracted TB'!$A:$A,B518,'[6]TUNZ Extracted TB'!$C:$C,C518)</f>
        <v>#VALUE!</v>
      </c>
      <c r="L518" s="4" t="e">
        <f>SUMIFS('[7]TUNZ Extracted TB'!$G:$G,'[7]TUNZ Extracted TB'!$A:$A,B518,'[7]TUNZ Extracted TB'!$C:$C,C518)</f>
        <v>#VALUE!</v>
      </c>
      <c r="M518" s="4" t="e">
        <f>SUMIFS('[8]TUNZ Extracted TB'!$G:$G,'[8]TUNZ Extracted TB'!$A:$A,B518,'[8]TUNZ Extracted TB'!$C:$C,C518)</f>
        <v>#VALUE!</v>
      </c>
      <c r="N518" s="4" t="e">
        <f>SUMIFS('[9]TUNZ Extracted TB'!$G:$G,'[9]TUNZ Extracted TB'!$A:$A,B518,'[9]TUNZ Extracted TB'!$C:$C,C518)</f>
        <v>#VALUE!</v>
      </c>
      <c r="O518" s="4" t="e">
        <f>SUMIFS('[10]TUNZ Extracted TB'!$G:$G,'[10]TUNZ Extracted TB'!$A:$A,B518,'[10]TUNZ Extracted TB'!$C:$C,C518)</f>
        <v>#VALUE!</v>
      </c>
      <c r="P518" s="4" t="e">
        <f>SUMIFS('[11]TUNZ Extracted TB'!$G:$G,'[11]TUNZ Extracted TB'!$A:$A,B518,'[11]TUNZ Extracted TB'!$C:$C,C518)</f>
        <v>#VALUE!</v>
      </c>
      <c r="Q518" s="4" t="e">
        <f>SUMIFS('[12]TUNZ Extracted TB'!$G:$G,'[12]TUNZ Extracted TB'!$A:$A,B518,'[12]TUNZ Extracted TB'!$C:$C,C518)</f>
        <v>#VALUE!</v>
      </c>
      <c r="R518" s="4" t="e">
        <f t="shared" ref="R518:R581" si="9">SUM(F518:Q518)</f>
        <v>#VALUE!</v>
      </c>
    </row>
    <row r="519" spans="1:18" x14ac:dyDescent="0.25">
      <c r="A519" t="s">
        <v>100</v>
      </c>
      <c r="B519" t="s">
        <v>101</v>
      </c>
      <c r="C519">
        <v>140</v>
      </c>
      <c r="D519" t="s">
        <v>20</v>
      </c>
      <c r="E519" t="s">
        <v>41</v>
      </c>
      <c r="F519" s="4" t="e">
        <f>SUMIFS('[1]TUNZ Extracted TB'!$G:$G,'[1]TUNZ Extracted TB'!$A:$A,B519,'[1]TUNZ Extracted TB'!$C:$C,C519)</f>
        <v>#VALUE!</v>
      </c>
      <c r="G519" s="4" t="e">
        <f>SUMIFS('[2]TUNZ Extracted TB'!$G:$G,'[2]TUNZ Extracted TB'!$A:$A,B519,'[2]TUNZ Extracted TB'!$C:$C,C519)</f>
        <v>#VALUE!</v>
      </c>
      <c r="H519" s="4" t="e">
        <f>SUMIFS('[3]TUNZ Extracted TB'!$G:$G,'[3]TUNZ Extracted TB'!$A:$A,B519,'[3]TUNZ Extracted TB'!$C:$C,C519)</f>
        <v>#VALUE!</v>
      </c>
      <c r="I519" s="4" t="e">
        <f>SUMIFS('[4]TUNZ Extracted TB'!$G:$G,'[4]TUNZ Extracted TB'!$A:$A,B519,'[4]TUNZ Extracted TB'!$C:$C,C519)</f>
        <v>#VALUE!</v>
      </c>
      <c r="J519" s="4" t="e">
        <f>SUMIFS('[5]TUNZ Extracted TB'!$G:$G,'[5]TUNZ Extracted TB'!$A:$A,B519,'[5]TUNZ Extracted TB'!$C:$C,C519)</f>
        <v>#VALUE!</v>
      </c>
      <c r="K519" s="4" t="e">
        <f>SUMIFS('[6]TUNZ Extracted TB'!$G:$G,'[6]TUNZ Extracted TB'!$A:$A,B519,'[6]TUNZ Extracted TB'!$C:$C,C519)</f>
        <v>#VALUE!</v>
      </c>
      <c r="L519" s="4" t="e">
        <f>SUMIFS('[7]TUNZ Extracted TB'!$G:$G,'[7]TUNZ Extracted TB'!$A:$A,B519,'[7]TUNZ Extracted TB'!$C:$C,C519)</f>
        <v>#VALUE!</v>
      </c>
      <c r="M519" s="4" t="e">
        <f>SUMIFS('[8]TUNZ Extracted TB'!$G:$G,'[8]TUNZ Extracted TB'!$A:$A,B519,'[8]TUNZ Extracted TB'!$C:$C,C519)</f>
        <v>#VALUE!</v>
      </c>
      <c r="N519" s="4" t="e">
        <f>SUMIFS('[9]TUNZ Extracted TB'!$G:$G,'[9]TUNZ Extracted TB'!$A:$A,B519,'[9]TUNZ Extracted TB'!$C:$C,C519)</f>
        <v>#VALUE!</v>
      </c>
      <c r="O519" s="4" t="e">
        <f>SUMIFS('[10]TUNZ Extracted TB'!$G:$G,'[10]TUNZ Extracted TB'!$A:$A,B519,'[10]TUNZ Extracted TB'!$C:$C,C519)</f>
        <v>#VALUE!</v>
      </c>
      <c r="P519" s="4" t="e">
        <f>SUMIFS('[11]TUNZ Extracted TB'!$G:$G,'[11]TUNZ Extracted TB'!$A:$A,B519,'[11]TUNZ Extracted TB'!$C:$C,C519)</f>
        <v>#VALUE!</v>
      </c>
      <c r="Q519" s="4" t="e">
        <f>SUMIFS('[12]TUNZ Extracted TB'!$G:$G,'[12]TUNZ Extracted TB'!$A:$A,B519,'[12]TUNZ Extracted TB'!$C:$C,C519)</f>
        <v>#VALUE!</v>
      </c>
      <c r="R519" s="4" t="e">
        <f t="shared" si="9"/>
        <v>#VALUE!</v>
      </c>
    </row>
    <row r="520" spans="1:18" x14ac:dyDescent="0.25">
      <c r="A520" t="s">
        <v>100</v>
      </c>
      <c r="B520" t="s">
        <v>101</v>
      </c>
      <c r="C520">
        <v>147</v>
      </c>
      <c r="D520" t="s">
        <v>20</v>
      </c>
      <c r="E520" t="s">
        <v>41</v>
      </c>
      <c r="F520" s="4" t="e">
        <f>SUMIFS('[1]TUNZ Extracted TB'!$G:$G,'[1]TUNZ Extracted TB'!$A:$A,B520,'[1]TUNZ Extracted TB'!$C:$C,C520)</f>
        <v>#VALUE!</v>
      </c>
      <c r="G520" s="4" t="e">
        <f>SUMIFS('[2]TUNZ Extracted TB'!$G:$G,'[2]TUNZ Extracted TB'!$A:$A,B520,'[2]TUNZ Extracted TB'!$C:$C,C520)</f>
        <v>#VALUE!</v>
      </c>
      <c r="H520" s="4" t="e">
        <f>SUMIFS('[3]TUNZ Extracted TB'!$G:$G,'[3]TUNZ Extracted TB'!$A:$A,B520,'[3]TUNZ Extracted TB'!$C:$C,C520)</f>
        <v>#VALUE!</v>
      </c>
      <c r="I520" s="4" t="e">
        <f>SUMIFS('[4]TUNZ Extracted TB'!$G:$G,'[4]TUNZ Extracted TB'!$A:$A,B520,'[4]TUNZ Extracted TB'!$C:$C,C520)</f>
        <v>#VALUE!</v>
      </c>
      <c r="J520" s="4" t="e">
        <f>SUMIFS('[5]TUNZ Extracted TB'!$G:$G,'[5]TUNZ Extracted TB'!$A:$A,B520,'[5]TUNZ Extracted TB'!$C:$C,C520)</f>
        <v>#VALUE!</v>
      </c>
      <c r="K520" s="4" t="e">
        <f>SUMIFS('[6]TUNZ Extracted TB'!$G:$G,'[6]TUNZ Extracted TB'!$A:$A,B520,'[6]TUNZ Extracted TB'!$C:$C,C520)</f>
        <v>#VALUE!</v>
      </c>
      <c r="L520" s="4" t="e">
        <f>SUMIFS('[7]TUNZ Extracted TB'!$G:$G,'[7]TUNZ Extracted TB'!$A:$A,B520,'[7]TUNZ Extracted TB'!$C:$C,C520)</f>
        <v>#VALUE!</v>
      </c>
      <c r="M520" s="4" t="e">
        <f>SUMIFS('[8]TUNZ Extracted TB'!$G:$G,'[8]TUNZ Extracted TB'!$A:$A,B520,'[8]TUNZ Extracted TB'!$C:$C,C520)</f>
        <v>#VALUE!</v>
      </c>
      <c r="N520" s="4" t="e">
        <f>SUMIFS('[9]TUNZ Extracted TB'!$G:$G,'[9]TUNZ Extracted TB'!$A:$A,B520,'[9]TUNZ Extracted TB'!$C:$C,C520)</f>
        <v>#VALUE!</v>
      </c>
      <c r="O520" s="4" t="e">
        <f>SUMIFS('[10]TUNZ Extracted TB'!$G:$G,'[10]TUNZ Extracted TB'!$A:$A,B520,'[10]TUNZ Extracted TB'!$C:$C,C520)</f>
        <v>#VALUE!</v>
      </c>
      <c r="P520" s="4" t="e">
        <f>SUMIFS('[11]TUNZ Extracted TB'!$G:$G,'[11]TUNZ Extracted TB'!$A:$A,B520,'[11]TUNZ Extracted TB'!$C:$C,C520)</f>
        <v>#VALUE!</v>
      </c>
      <c r="Q520" s="4" t="e">
        <f>SUMIFS('[12]TUNZ Extracted TB'!$G:$G,'[12]TUNZ Extracted TB'!$A:$A,B520,'[12]TUNZ Extracted TB'!$C:$C,C520)</f>
        <v>#VALUE!</v>
      </c>
      <c r="R520" s="4" t="e">
        <f t="shared" si="9"/>
        <v>#VALUE!</v>
      </c>
    </row>
    <row r="521" spans="1:18" x14ac:dyDescent="0.25">
      <c r="A521" t="s">
        <v>100</v>
      </c>
      <c r="B521" t="s">
        <v>101</v>
      </c>
      <c r="C521">
        <v>160</v>
      </c>
      <c r="D521" t="s">
        <v>58</v>
      </c>
      <c r="E521" t="s">
        <v>64</v>
      </c>
      <c r="F521" s="4" t="e">
        <f>SUMIFS('[1]TUNZ Extracted TB'!$G:$G,'[1]TUNZ Extracted TB'!$A:$A,B521,'[1]TUNZ Extracted TB'!$C:$C,C521)</f>
        <v>#VALUE!</v>
      </c>
      <c r="G521" s="4" t="e">
        <f>SUMIFS('[2]TUNZ Extracted TB'!$G:$G,'[2]TUNZ Extracted TB'!$A:$A,B521,'[2]TUNZ Extracted TB'!$C:$C,C521)</f>
        <v>#VALUE!</v>
      </c>
      <c r="H521" s="4" t="e">
        <f>SUMIFS('[3]TUNZ Extracted TB'!$G:$G,'[3]TUNZ Extracted TB'!$A:$A,B521,'[3]TUNZ Extracted TB'!$C:$C,C521)</f>
        <v>#VALUE!</v>
      </c>
      <c r="I521" s="4" t="e">
        <f>SUMIFS('[4]TUNZ Extracted TB'!$G:$G,'[4]TUNZ Extracted TB'!$A:$A,B521,'[4]TUNZ Extracted TB'!$C:$C,C521)</f>
        <v>#VALUE!</v>
      </c>
      <c r="J521" s="4" t="e">
        <f>SUMIFS('[5]TUNZ Extracted TB'!$G:$G,'[5]TUNZ Extracted TB'!$A:$A,B521,'[5]TUNZ Extracted TB'!$C:$C,C521)</f>
        <v>#VALUE!</v>
      </c>
      <c r="K521" s="4" t="e">
        <f>SUMIFS('[6]TUNZ Extracted TB'!$G:$G,'[6]TUNZ Extracted TB'!$A:$A,B521,'[6]TUNZ Extracted TB'!$C:$C,C521)</f>
        <v>#VALUE!</v>
      </c>
      <c r="L521" s="4" t="e">
        <f>SUMIFS('[7]TUNZ Extracted TB'!$G:$G,'[7]TUNZ Extracted TB'!$A:$A,B521,'[7]TUNZ Extracted TB'!$C:$C,C521)</f>
        <v>#VALUE!</v>
      </c>
      <c r="M521" s="4" t="e">
        <f>SUMIFS('[8]TUNZ Extracted TB'!$G:$G,'[8]TUNZ Extracted TB'!$A:$A,B521,'[8]TUNZ Extracted TB'!$C:$C,C521)</f>
        <v>#VALUE!</v>
      </c>
      <c r="N521" s="4" t="e">
        <f>SUMIFS('[9]TUNZ Extracted TB'!$G:$G,'[9]TUNZ Extracted TB'!$A:$A,B521,'[9]TUNZ Extracted TB'!$C:$C,C521)</f>
        <v>#VALUE!</v>
      </c>
      <c r="O521" s="4" t="e">
        <f>SUMIFS('[10]TUNZ Extracted TB'!$G:$G,'[10]TUNZ Extracted TB'!$A:$A,B521,'[10]TUNZ Extracted TB'!$C:$C,C521)</f>
        <v>#VALUE!</v>
      </c>
      <c r="P521" s="4" t="e">
        <f>SUMIFS('[11]TUNZ Extracted TB'!$G:$G,'[11]TUNZ Extracted TB'!$A:$A,B521,'[11]TUNZ Extracted TB'!$C:$C,C521)</f>
        <v>#VALUE!</v>
      </c>
      <c r="Q521" s="4" t="e">
        <f>SUMIFS('[12]TUNZ Extracted TB'!$G:$G,'[12]TUNZ Extracted TB'!$A:$A,B521,'[12]TUNZ Extracted TB'!$C:$C,C521)</f>
        <v>#VALUE!</v>
      </c>
      <c r="R521" s="4" t="e">
        <f t="shared" si="9"/>
        <v>#VALUE!</v>
      </c>
    </row>
    <row r="522" spans="1:18" x14ac:dyDescent="0.25">
      <c r="A522" t="s">
        <v>100</v>
      </c>
      <c r="B522" t="s">
        <v>101</v>
      </c>
      <c r="C522">
        <v>190</v>
      </c>
      <c r="D522" t="s">
        <v>58</v>
      </c>
      <c r="E522" t="s">
        <v>64</v>
      </c>
      <c r="F522" s="4" t="e">
        <f>SUMIFS('[1]TUNZ Extracted TB'!$G:$G,'[1]TUNZ Extracted TB'!$A:$A,B522,'[1]TUNZ Extracted TB'!$C:$C,C522)</f>
        <v>#VALUE!</v>
      </c>
      <c r="G522" s="4" t="e">
        <f>SUMIFS('[2]TUNZ Extracted TB'!$G:$G,'[2]TUNZ Extracted TB'!$A:$A,B522,'[2]TUNZ Extracted TB'!$C:$C,C522)</f>
        <v>#VALUE!</v>
      </c>
      <c r="H522" s="4" t="e">
        <f>SUMIFS('[3]TUNZ Extracted TB'!$G:$G,'[3]TUNZ Extracted TB'!$A:$A,B522,'[3]TUNZ Extracted TB'!$C:$C,C522)</f>
        <v>#VALUE!</v>
      </c>
      <c r="I522" s="4" t="e">
        <f>SUMIFS('[4]TUNZ Extracted TB'!$G:$G,'[4]TUNZ Extracted TB'!$A:$A,B522,'[4]TUNZ Extracted TB'!$C:$C,C522)</f>
        <v>#VALUE!</v>
      </c>
      <c r="J522" s="4" t="e">
        <f>SUMIFS('[5]TUNZ Extracted TB'!$G:$G,'[5]TUNZ Extracted TB'!$A:$A,B522,'[5]TUNZ Extracted TB'!$C:$C,C522)</f>
        <v>#VALUE!</v>
      </c>
      <c r="K522" s="4" t="e">
        <f>SUMIFS('[6]TUNZ Extracted TB'!$G:$G,'[6]TUNZ Extracted TB'!$A:$A,B522,'[6]TUNZ Extracted TB'!$C:$C,C522)</f>
        <v>#VALUE!</v>
      </c>
      <c r="L522" s="4" t="e">
        <f>SUMIFS('[7]TUNZ Extracted TB'!$G:$G,'[7]TUNZ Extracted TB'!$A:$A,B522,'[7]TUNZ Extracted TB'!$C:$C,C522)</f>
        <v>#VALUE!</v>
      </c>
      <c r="M522" s="4" t="e">
        <f>SUMIFS('[8]TUNZ Extracted TB'!$G:$G,'[8]TUNZ Extracted TB'!$A:$A,B522,'[8]TUNZ Extracted TB'!$C:$C,C522)</f>
        <v>#VALUE!</v>
      </c>
      <c r="N522" s="4" t="e">
        <f>SUMIFS('[9]TUNZ Extracted TB'!$G:$G,'[9]TUNZ Extracted TB'!$A:$A,B522,'[9]TUNZ Extracted TB'!$C:$C,C522)</f>
        <v>#VALUE!</v>
      </c>
      <c r="O522" s="4" t="e">
        <f>SUMIFS('[10]TUNZ Extracted TB'!$G:$G,'[10]TUNZ Extracted TB'!$A:$A,B522,'[10]TUNZ Extracted TB'!$C:$C,C522)</f>
        <v>#VALUE!</v>
      </c>
      <c r="P522" s="4" t="e">
        <f>SUMIFS('[11]TUNZ Extracted TB'!$G:$G,'[11]TUNZ Extracted TB'!$A:$A,B522,'[11]TUNZ Extracted TB'!$C:$C,C522)</f>
        <v>#VALUE!</v>
      </c>
      <c r="Q522" s="4" t="e">
        <f>SUMIFS('[12]TUNZ Extracted TB'!$G:$G,'[12]TUNZ Extracted TB'!$A:$A,B522,'[12]TUNZ Extracted TB'!$C:$C,C522)</f>
        <v>#VALUE!</v>
      </c>
      <c r="R522" s="4" t="e">
        <f t="shared" si="9"/>
        <v>#VALUE!</v>
      </c>
    </row>
    <row r="523" spans="1:18" x14ac:dyDescent="0.25">
      <c r="A523" t="s">
        <v>100</v>
      </c>
      <c r="B523" t="s">
        <v>101</v>
      </c>
      <c r="C523">
        <v>210</v>
      </c>
      <c r="D523" t="s">
        <v>58</v>
      </c>
      <c r="E523" t="s">
        <v>64</v>
      </c>
      <c r="F523" s="4" t="e">
        <f>SUMIFS('[1]TUNZ Extracted TB'!$G:$G,'[1]TUNZ Extracted TB'!$A:$A,B523,'[1]TUNZ Extracted TB'!$C:$C,C523)</f>
        <v>#VALUE!</v>
      </c>
      <c r="G523" s="4" t="e">
        <f>SUMIFS('[2]TUNZ Extracted TB'!$G:$G,'[2]TUNZ Extracted TB'!$A:$A,B523,'[2]TUNZ Extracted TB'!$C:$C,C523)</f>
        <v>#VALUE!</v>
      </c>
      <c r="H523" s="4" t="e">
        <f>SUMIFS('[3]TUNZ Extracted TB'!$G:$G,'[3]TUNZ Extracted TB'!$A:$A,B523,'[3]TUNZ Extracted TB'!$C:$C,C523)</f>
        <v>#VALUE!</v>
      </c>
      <c r="I523" s="4" t="e">
        <f>SUMIFS('[4]TUNZ Extracted TB'!$G:$G,'[4]TUNZ Extracted TB'!$A:$A,B523,'[4]TUNZ Extracted TB'!$C:$C,C523)</f>
        <v>#VALUE!</v>
      </c>
      <c r="J523" s="4" t="e">
        <f>SUMIFS('[5]TUNZ Extracted TB'!$G:$G,'[5]TUNZ Extracted TB'!$A:$A,B523,'[5]TUNZ Extracted TB'!$C:$C,C523)</f>
        <v>#VALUE!</v>
      </c>
      <c r="K523" s="4" t="e">
        <f>SUMIFS('[6]TUNZ Extracted TB'!$G:$G,'[6]TUNZ Extracted TB'!$A:$A,B523,'[6]TUNZ Extracted TB'!$C:$C,C523)</f>
        <v>#VALUE!</v>
      </c>
      <c r="L523" s="4" t="e">
        <f>SUMIFS('[7]TUNZ Extracted TB'!$G:$G,'[7]TUNZ Extracted TB'!$A:$A,B523,'[7]TUNZ Extracted TB'!$C:$C,C523)</f>
        <v>#VALUE!</v>
      </c>
      <c r="M523" s="4" t="e">
        <f>SUMIFS('[8]TUNZ Extracted TB'!$G:$G,'[8]TUNZ Extracted TB'!$A:$A,B523,'[8]TUNZ Extracted TB'!$C:$C,C523)</f>
        <v>#VALUE!</v>
      </c>
      <c r="N523" s="4" t="e">
        <f>SUMIFS('[9]TUNZ Extracted TB'!$G:$G,'[9]TUNZ Extracted TB'!$A:$A,B523,'[9]TUNZ Extracted TB'!$C:$C,C523)</f>
        <v>#VALUE!</v>
      </c>
      <c r="O523" s="4" t="e">
        <f>SUMIFS('[10]TUNZ Extracted TB'!$G:$G,'[10]TUNZ Extracted TB'!$A:$A,B523,'[10]TUNZ Extracted TB'!$C:$C,C523)</f>
        <v>#VALUE!</v>
      </c>
      <c r="P523" s="4" t="e">
        <f>SUMIFS('[11]TUNZ Extracted TB'!$G:$G,'[11]TUNZ Extracted TB'!$A:$A,B523,'[11]TUNZ Extracted TB'!$C:$C,C523)</f>
        <v>#VALUE!</v>
      </c>
      <c r="Q523" s="4" t="e">
        <f>SUMIFS('[12]TUNZ Extracted TB'!$G:$G,'[12]TUNZ Extracted TB'!$A:$A,B523,'[12]TUNZ Extracted TB'!$C:$C,C523)</f>
        <v>#VALUE!</v>
      </c>
      <c r="R523" s="4" t="e">
        <f t="shared" si="9"/>
        <v>#VALUE!</v>
      </c>
    </row>
    <row r="524" spans="1:18" x14ac:dyDescent="0.25">
      <c r="A524" t="s">
        <v>100</v>
      </c>
      <c r="B524" t="s">
        <v>101</v>
      </c>
      <c r="C524">
        <v>220</v>
      </c>
      <c r="D524" t="s">
        <v>58</v>
      </c>
      <c r="E524" t="s">
        <v>64</v>
      </c>
      <c r="F524" s="4" t="e">
        <f>SUMIFS('[1]TUNZ Extracted TB'!$G:$G,'[1]TUNZ Extracted TB'!$A:$A,B524,'[1]TUNZ Extracted TB'!$C:$C,C524)</f>
        <v>#VALUE!</v>
      </c>
      <c r="G524" s="4" t="e">
        <f>SUMIFS('[2]TUNZ Extracted TB'!$G:$G,'[2]TUNZ Extracted TB'!$A:$A,B524,'[2]TUNZ Extracted TB'!$C:$C,C524)</f>
        <v>#VALUE!</v>
      </c>
      <c r="H524" s="4" t="e">
        <f>SUMIFS('[3]TUNZ Extracted TB'!$G:$G,'[3]TUNZ Extracted TB'!$A:$A,B524,'[3]TUNZ Extracted TB'!$C:$C,C524)</f>
        <v>#VALUE!</v>
      </c>
      <c r="I524" s="4" t="e">
        <f>SUMIFS('[4]TUNZ Extracted TB'!$G:$G,'[4]TUNZ Extracted TB'!$A:$A,B524,'[4]TUNZ Extracted TB'!$C:$C,C524)</f>
        <v>#VALUE!</v>
      </c>
      <c r="J524" s="4" t="e">
        <f>SUMIFS('[5]TUNZ Extracted TB'!$G:$G,'[5]TUNZ Extracted TB'!$A:$A,B524,'[5]TUNZ Extracted TB'!$C:$C,C524)</f>
        <v>#VALUE!</v>
      </c>
      <c r="K524" s="4" t="e">
        <f>SUMIFS('[6]TUNZ Extracted TB'!$G:$G,'[6]TUNZ Extracted TB'!$A:$A,B524,'[6]TUNZ Extracted TB'!$C:$C,C524)</f>
        <v>#VALUE!</v>
      </c>
      <c r="L524" s="4" t="e">
        <f>SUMIFS('[7]TUNZ Extracted TB'!$G:$G,'[7]TUNZ Extracted TB'!$A:$A,B524,'[7]TUNZ Extracted TB'!$C:$C,C524)</f>
        <v>#VALUE!</v>
      </c>
      <c r="M524" s="4" t="e">
        <f>SUMIFS('[8]TUNZ Extracted TB'!$G:$G,'[8]TUNZ Extracted TB'!$A:$A,B524,'[8]TUNZ Extracted TB'!$C:$C,C524)</f>
        <v>#VALUE!</v>
      </c>
      <c r="N524" s="4" t="e">
        <f>SUMIFS('[9]TUNZ Extracted TB'!$G:$G,'[9]TUNZ Extracted TB'!$A:$A,B524,'[9]TUNZ Extracted TB'!$C:$C,C524)</f>
        <v>#VALUE!</v>
      </c>
      <c r="O524" s="4" t="e">
        <f>SUMIFS('[10]TUNZ Extracted TB'!$G:$G,'[10]TUNZ Extracted TB'!$A:$A,B524,'[10]TUNZ Extracted TB'!$C:$C,C524)</f>
        <v>#VALUE!</v>
      </c>
      <c r="P524" s="4" t="e">
        <f>SUMIFS('[11]TUNZ Extracted TB'!$G:$G,'[11]TUNZ Extracted TB'!$A:$A,B524,'[11]TUNZ Extracted TB'!$C:$C,C524)</f>
        <v>#VALUE!</v>
      </c>
      <c r="Q524" s="4" t="e">
        <f>SUMIFS('[12]TUNZ Extracted TB'!$G:$G,'[12]TUNZ Extracted TB'!$A:$A,B524,'[12]TUNZ Extracted TB'!$C:$C,C524)</f>
        <v>#VALUE!</v>
      </c>
      <c r="R524" s="4" t="e">
        <f t="shared" si="9"/>
        <v>#VALUE!</v>
      </c>
    </row>
    <row r="525" spans="1:18" x14ac:dyDescent="0.25">
      <c r="A525" t="s">
        <v>100</v>
      </c>
      <c r="B525" t="s">
        <v>101</v>
      </c>
      <c r="C525">
        <v>230</v>
      </c>
      <c r="D525" t="s">
        <v>58</v>
      </c>
      <c r="E525" t="s">
        <v>64</v>
      </c>
      <c r="F525" s="4" t="e">
        <f>SUMIFS('[1]TUNZ Extracted TB'!$G:$G,'[1]TUNZ Extracted TB'!$A:$A,B525,'[1]TUNZ Extracted TB'!$C:$C,C525)</f>
        <v>#VALUE!</v>
      </c>
      <c r="G525" s="4" t="e">
        <f>SUMIFS('[2]TUNZ Extracted TB'!$G:$G,'[2]TUNZ Extracted TB'!$A:$A,B525,'[2]TUNZ Extracted TB'!$C:$C,C525)</f>
        <v>#VALUE!</v>
      </c>
      <c r="H525" s="4" t="e">
        <f>SUMIFS('[3]TUNZ Extracted TB'!$G:$G,'[3]TUNZ Extracted TB'!$A:$A,B525,'[3]TUNZ Extracted TB'!$C:$C,C525)</f>
        <v>#VALUE!</v>
      </c>
      <c r="I525" s="4" t="e">
        <f>SUMIFS('[4]TUNZ Extracted TB'!$G:$G,'[4]TUNZ Extracted TB'!$A:$A,B525,'[4]TUNZ Extracted TB'!$C:$C,C525)</f>
        <v>#VALUE!</v>
      </c>
      <c r="J525" s="4" t="e">
        <f>SUMIFS('[5]TUNZ Extracted TB'!$G:$G,'[5]TUNZ Extracted TB'!$A:$A,B525,'[5]TUNZ Extracted TB'!$C:$C,C525)</f>
        <v>#VALUE!</v>
      </c>
      <c r="K525" s="4" t="e">
        <f>SUMIFS('[6]TUNZ Extracted TB'!$G:$G,'[6]TUNZ Extracted TB'!$A:$A,B525,'[6]TUNZ Extracted TB'!$C:$C,C525)</f>
        <v>#VALUE!</v>
      </c>
      <c r="L525" s="4" t="e">
        <f>SUMIFS('[7]TUNZ Extracted TB'!$G:$G,'[7]TUNZ Extracted TB'!$A:$A,B525,'[7]TUNZ Extracted TB'!$C:$C,C525)</f>
        <v>#VALUE!</v>
      </c>
      <c r="M525" s="4" t="e">
        <f>SUMIFS('[8]TUNZ Extracted TB'!$G:$G,'[8]TUNZ Extracted TB'!$A:$A,B525,'[8]TUNZ Extracted TB'!$C:$C,C525)</f>
        <v>#VALUE!</v>
      </c>
      <c r="N525" s="4" t="e">
        <f>SUMIFS('[9]TUNZ Extracted TB'!$G:$G,'[9]TUNZ Extracted TB'!$A:$A,B525,'[9]TUNZ Extracted TB'!$C:$C,C525)</f>
        <v>#VALUE!</v>
      </c>
      <c r="O525" s="4" t="e">
        <f>SUMIFS('[10]TUNZ Extracted TB'!$G:$G,'[10]TUNZ Extracted TB'!$A:$A,B525,'[10]TUNZ Extracted TB'!$C:$C,C525)</f>
        <v>#VALUE!</v>
      </c>
      <c r="P525" s="4" t="e">
        <f>SUMIFS('[11]TUNZ Extracted TB'!$G:$G,'[11]TUNZ Extracted TB'!$A:$A,B525,'[11]TUNZ Extracted TB'!$C:$C,C525)</f>
        <v>#VALUE!</v>
      </c>
      <c r="Q525" s="4" t="e">
        <f>SUMIFS('[12]TUNZ Extracted TB'!$G:$G,'[12]TUNZ Extracted TB'!$A:$A,B525,'[12]TUNZ Extracted TB'!$C:$C,C525)</f>
        <v>#VALUE!</v>
      </c>
      <c r="R525" s="4" t="e">
        <f t="shared" si="9"/>
        <v>#VALUE!</v>
      </c>
    </row>
    <row r="526" spans="1:18" x14ac:dyDescent="0.25">
      <c r="A526" t="s">
        <v>100</v>
      </c>
      <c r="B526" t="s">
        <v>101</v>
      </c>
      <c r="C526">
        <v>240</v>
      </c>
      <c r="D526" t="s">
        <v>20</v>
      </c>
      <c r="E526" t="s">
        <v>41</v>
      </c>
      <c r="F526" s="4" t="e">
        <f>SUMIFS('[1]TUNZ Extracted TB'!$G:$G,'[1]TUNZ Extracted TB'!$A:$A,B526,'[1]TUNZ Extracted TB'!$C:$C,C526)</f>
        <v>#VALUE!</v>
      </c>
      <c r="G526" s="4" t="e">
        <f>SUMIFS('[2]TUNZ Extracted TB'!$G:$G,'[2]TUNZ Extracted TB'!$A:$A,B526,'[2]TUNZ Extracted TB'!$C:$C,C526)</f>
        <v>#VALUE!</v>
      </c>
      <c r="H526" s="4" t="e">
        <f>SUMIFS('[3]TUNZ Extracted TB'!$G:$G,'[3]TUNZ Extracted TB'!$A:$A,B526,'[3]TUNZ Extracted TB'!$C:$C,C526)</f>
        <v>#VALUE!</v>
      </c>
      <c r="I526" s="4" t="e">
        <f>SUMIFS('[4]TUNZ Extracted TB'!$G:$G,'[4]TUNZ Extracted TB'!$A:$A,B526,'[4]TUNZ Extracted TB'!$C:$C,C526)</f>
        <v>#VALUE!</v>
      </c>
      <c r="J526" s="4" t="e">
        <f>SUMIFS('[5]TUNZ Extracted TB'!$G:$G,'[5]TUNZ Extracted TB'!$A:$A,B526,'[5]TUNZ Extracted TB'!$C:$C,C526)</f>
        <v>#VALUE!</v>
      </c>
      <c r="K526" s="4" t="e">
        <f>SUMIFS('[6]TUNZ Extracted TB'!$G:$G,'[6]TUNZ Extracted TB'!$A:$A,B526,'[6]TUNZ Extracted TB'!$C:$C,C526)</f>
        <v>#VALUE!</v>
      </c>
      <c r="L526" s="4" t="e">
        <f>SUMIFS('[7]TUNZ Extracted TB'!$G:$G,'[7]TUNZ Extracted TB'!$A:$A,B526,'[7]TUNZ Extracted TB'!$C:$C,C526)</f>
        <v>#VALUE!</v>
      </c>
      <c r="M526" s="4" t="e">
        <f>SUMIFS('[8]TUNZ Extracted TB'!$G:$G,'[8]TUNZ Extracted TB'!$A:$A,B526,'[8]TUNZ Extracted TB'!$C:$C,C526)</f>
        <v>#VALUE!</v>
      </c>
      <c r="N526" s="4" t="e">
        <f>SUMIFS('[9]TUNZ Extracted TB'!$G:$G,'[9]TUNZ Extracted TB'!$A:$A,B526,'[9]TUNZ Extracted TB'!$C:$C,C526)</f>
        <v>#VALUE!</v>
      </c>
      <c r="O526" s="4" t="e">
        <f>SUMIFS('[10]TUNZ Extracted TB'!$G:$G,'[10]TUNZ Extracted TB'!$A:$A,B526,'[10]TUNZ Extracted TB'!$C:$C,C526)</f>
        <v>#VALUE!</v>
      </c>
      <c r="P526" s="4" t="e">
        <f>SUMIFS('[11]TUNZ Extracted TB'!$G:$G,'[11]TUNZ Extracted TB'!$A:$A,B526,'[11]TUNZ Extracted TB'!$C:$C,C526)</f>
        <v>#VALUE!</v>
      </c>
      <c r="Q526" s="4" t="e">
        <f>SUMIFS('[12]TUNZ Extracted TB'!$G:$G,'[12]TUNZ Extracted TB'!$A:$A,B526,'[12]TUNZ Extracted TB'!$C:$C,C526)</f>
        <v>#VALUE!</v>
      </c>
      <c r="R526" s="4" t="e">
        <f t="shared" si="9"/>
        <v>#VALUE!</v>
      </c>
    </row>
    <row r="527" spans="1:18" x14ac:dyDescent="0.25">
      <c r="A527" t="s">
        <v>100</v>
      </c>
      <c r="B527" t="s">
        <v>101</v>
      </c>
      <c r="C527">
        <v>330</v>
      </c>
      <c r="D527" t="s">
        <v>58</v>
      </c>
      <c r="E527" t="s">
        <v>64</v>
      </c>
      <c r="F527" s="4" t="e">
        <f>SUMIFS('[1]TUNZ Extracted TB'!$G:$G,'[1]TUNZ Extracted TB'!$A:$A,B527,'[1]TUNZ Extracted TB'!$C:$C,C527)</f>
        <v>#VALUE!</v>
      </c>
      <c r="G527" s="4" t="e">
        <f>SUMIFS('[2]TUNZ Extracted TB'!$G:$G,'[2]TUNZ Extracted TB'!$A:$A,B527,'[2]TUNZ Extracted TB'!$C:$C,C527)</f>
        <v>#VALUE!</v>
      </c>
      <c r="H527" s="4" t="e">
        <f>SUMIFS('[3]TUNZ Extracted TB'!$G:$G,'[3]TUNZ Extracted TB'!$A:$A,B527,'[3]TUNZ Extracted TB'!$C:$C,C527)</f>
        <v>#VALUE!</v>
      </c>
      <c r="I527" s="4" t="e">
        <f>SUMIFS('[4]TUNZ Extracted TB'!$G:$G,'[4]TUNZ Extracted TB'!$A:$A,B527,'[4]TUNZ Extracted TB'!$C:$C,C527)</f>
        <v>#VALUE!</v>
      </c>
      <c r="J527" s="4" t="e">
        <f>SUMIFS('[5]TUNZ Extracted TB'!$G:$G,'[5]TUNZ Extracted TB'!$A:$A,B527,'[5]TUNZ Extracted TB'!$C:$C,C527)</f>
        <v>#VALUE!</v>
      </c>
      <c r="K527" s="4" t="e">
        <f>SUMIFS('[6]TUNZ Extracted TB'!$G:$G,'[6]TUNZ Extracted TB'!$A:$A,B527,'[6]TUNZ Extracted TB'!$C:$C,C527)</f>
        <v>#VALUE!</v>
      </c>
      <c r="L527" s="4" t="e">
        <f>SUMIFS('[7]TUNZ Extracted TB'!$G:$G,'[7]TUNZ Extracted TB'!$A:$A,B527,'[7]TUNZ Extracted TB'!$C:$C,C527)</f>
        <v>#VALUE!</v>
      </c>
      <c r="M527" s="4" t="e">
        <f>SUMIFS('[8]TUNZ Extracted TB'!$G:$G,'[8]TUNZ Extracted TB'!$A:$A,B527,'[8]TUNZ Extracted TB'!$C:$C,C527)</f>
        <v>#VALUE!</v>
      </c>
      <c r="N527" s="4" t="e">
        <f>SUMIFS('[9]TUNZ Extracted TB'!$G:$G,'[9]TUNZ Extracted TB'!$A:$A,B527,'[9]TUNZ Extracted TB'!$C:$C,C527)</f>
        <v>#VALUE!</v>
      </c>
      <c r="O527" s="4" t="e">
        <f>SUMIFS('[10]TUNZ Extracted TB'!$G:$G,'[10]TUNZ Extracted TB'!$A:$A,B527,'[10]TUNZ Extracted TB'!$C:$C,C527)</f>
        <v>#VALUE!</v>
      </c>
      <c r="P527" s="4" t="e">
        <f>SUMIFS('[11]TUNZ Extracted TB'!$G:$G,'[11]TUNZ Extracted TB'!$A:$A,B527,'[11]TUNZ Extracted TB'!$C:$C,C527)</f>
        <v>#VALUE!</v>
      </c>
      <c r="Q527" s="4" t="e">
        <f>SUMIFS('[12]TUNZ Extracted TB'!$G:$G,'[12]TUNZ Extracted TB'!$A:$A,B527,'[12]TUNZ Extracted TB'!$C:$C,C527)</f>
        <v>#VALUE!</v>
      </c>
      <c r="R527" s="4" t="e">
        <f t="shared" si="9"/>
        <v>#VALUE!</v>
      </c>
    </row>
    <row r="528" spans="1:18" x14ac:dyDescent="0.25">
      <c r="A528" t="s">
        <v>100</v>
      </c>
      <c r="B528" t="s">
        <v>101</v>
      </c>
      <c r="C528">
        <v>340</v>
      </c>
      <c r="D528" t="s">
        <v>20</v>
      </c>
      <c r="E528" t="s">
        <v>41</v>
      </c>
      <c r="F528" s="4" t="e">
        <f>SUMIFS('[1]TUNZ Extracted TB'!$G:$G,'[1]TUNZ Extracted TB'!$A:$A,B528,'[1]TUNZ Extracted TB'!$C:$C,C528)</f>
        <v>#VALUE!</v>
      </c>
      <c r="G528" s="4" t="e">
        <f>SUMIFS('[2]TUNZ Extracted TB'!$G:$G,'[2]TUNZ Extracted TB'!$A:$A,B528,'[2]TUNZ Extracted TB'!$C:$C,C528)</f>
        <v>#VALUE!</v>
      </c>
      <c r="H528" s="4" t="e">
        <f>SUMIFS('[3]TUNZ Extracted TB'!$G:$G,'[3]TUNZ Extracted TB'!$A:$A,B528,'[3]TUNZ Extracted TB'!$C:$C,C528)</f>
        <v>#VALUE!</v>
      </c>
      <c r="I528" s="4" t="e">
        <f>SUMIFS('[4]TUNZ Extracted TB'!$G:$G,'[4]TUNZ Extracted TB'!$A:$A,B528,'[4]TUNZ Extracted TB'!$C:$C,C528)</f>
        <v>#VALUE!</v>
      </c>
      <c r="J528" s="4" t="e">
        <f>SUMIFS('[5]TUNZ Extracted TB'!$G:$G,'[5]TUNZ Extracted TB'!$A:$A,B528,'[5]TUNZ Extracted TB'!$C:$C,C528)</f>
        <v>#VALUE!</v>
      </c>
      <c r="K528" s="4" t="e">
        <f>SUMIFS('[6]TUNZ Extracted TB'!$G:$G,'[6]TUNZ Extracted TB'!$A:$A,B528,'[6]TUNZ Extracted TB'!$C:$C,C528)</f>
        <v>#VALUE!</v>
      </c>
      <c r="L528" s="4" t="e">
        <f>SUMIFS('[7]TUNZ Extracted TB'!$G:$G,'[7]TUNZ Extracted TB'!$A:$A,B528,'[7]TUNZ Extracted TB'!$C:$C,C528)</f>
        <v>#VALUE!</v>
      </c>
      <c r="M528" s="4" t="e">
        <f>SUMIFS('[8]TUNZ Extracted TB'!$G:$G,'[8]TUNZ Extracted TB'!$A:$A,B528,'[8]TUNZ Extracted TB'!$C:$C,C528)</f>
        <v>#VALUE!</v>
      </c>
      <c r="N528" s="4" t="e">
        <f>SUMIFS('[9]TUNZ Extracted TB'!$G:$G,'[9]TUNZ Extracted TB'!$A:$A,B528,'[9]TUNZ Extracted TB'!$C:$C,C528)</f>
        <v>#VALUE!</v>
      </c>
      <c r="O528" s="4" t="e">
        <f>SUMIFS('[10]TUNZ Extracted TB'!$G:$G,'[10]TUNZ Extracted TB'!$A:$A,B528,'[10]TUNZ Extracted TB'!$C:$C,C528)</f>
        <v>#VALUE!</v>
      </c>
      <c r="P528" s="4" t="e">
        <f>SUMIFS('[11]TUNZ Extracted TB'!$G:$G,'[11]TUNZ Extracted TB'!$A:$A,B528,'[11]TUNZ Extracted TB'!$C:$C,C528)</f>
        <v>#VALUE!</v>
      </c>
      <c r="Q528" s="4" t="e">
        <f>SUMIFS('[12]TUNZ Extracted TB'!$G:$G,'[12]TUNZ Extracted TB'!$A:$A,B528,'[12]TUNZ Extracted TB'!$C:$C,C528)</f>
        <v>#VALUE!</v>
      </c>
      <c r="R528" s="4" t="e">
        <f t="shared" si="9"/>
        <v>#VALUE!</v>
      </c>
    </row>
    <row r="529" spans="1:18" x14ac:dyDescent="0.25">
      <c r="A529" t="s">
        <v>100</v>
      </c>
      <c r="B529" t="s">
        <v>101</v>
      </c>
      <c r="C529">
        <v>430</v>
      </c>
      <c r="D529" t="s">
        <v>58</v>
      </c>
      <c r="E529" t="s">
        <v>64</v>
      </c>
      <c r="F529" s="4" t="e">
        <f>SUMIFS('[1]TUNZ Extracted TB'!$G:$G,'[1]TUNZ Extracted TB'!$A:$A,B529,'[1]TUNZ Extracted TB'!$C:$C,C529)</f>
        <v>#VALUE!</v>
      </c>
      <c r="G529" s="4" t="e">
        <f>SUMIFS('[2]TUNZ Extracted TB'!$G:$G,'[2]TUNZ Extracted TB'!$A:$A,B529,'[2]TUNZ Extracted TB'!$C:$C,C529)</f>
        <v>#VALUE!</v>
      </c>
      <c r="H529" s="4" t="e">
        <f>SUMIFS('[3]TUNZ Extracted TB'!$G:$G,'[3]TUNZ Extracted TB'!$A:$A,B529,'[3]TUNZ Extracted TB'!$C:$C,C529)</f>
        <v>#VALUE!</v>
      </c>
      <c r="I529" s="4" t="e">
        <f>SUMIFS('[4]TUNZ Extracted TB'!$G:$G,'[4]TUNZ Extracted TB'!$A:$A,B529,'[4]TUNZ Extracted TB'!$C:$C,C529)</f>
        <v>#VALUE!</v>
      </c>
      <c r="J529" s="4" t="e">
        <f>SUMIFS('[5]TUNZ Extracted TB'!$G:$G,'[5]TUNZ Extracted TB'!$A:$A,B529,'[5]TUNZ Extracted TB'!$C:$C,C529)</f>
        <v>#VALUE!</v>
      </c>
      <c r="K529" s="4" t="e">
        <f>SUMIFS('[6]TUNZ Extracted TB'!$G:$G,'[6]TUNZ Extracted TB'!$A:$A,B529,'[6]TUNZ Extracted TB'!$C:$C,C529)</f>
        <v>#VALUE!</v>
      </c>
      <c r="L529" s="4" t="e">
        <f>SUMIFS('[7]TUNZ Extracted TB'!$G:$G,'[7]TUNZ Extracted TB'!$A:$A,B529,'[7]TUNZ Extracted TB'!$C:$C,C529)</f>
        <v>#VALUE!</v>
      </c>
      <c r="M529" s="4" t="e">
        <f>SUMIFS('[8]TUNZ Extracted TB'!$G:$G,'[8]TUNZ Extracted TB'!$A:$A,B529,'[8]TUNZ Extracted TB'!$C:$C,C529)</f>
        <v>#VALUE!</v>
      </c>
      <c r="N529" s="4" t="e">
        <f>SUMIFS('[9]TUNZ Extracted TB'!$G:$G,'[9]TUNZ Extracted TB'!$A:$A,B529,'[9]TUNZ Extracted TB'!$C:$C,C529)</f>
        <v>#VALUE!</v>
      </c>
      <c r="O529" s="4" t="e">
        <f>SUMIFS('[10]TUNZ Extracted TB'!$G:$G,'[10]TUNZ Extracted TB'!$A:$A,B529,'[10]TUNZ Extracted TB'!$C:$C,C529)</f>
        <v>#VALUE!</v>
      </c>
      <c r="P529" s="4" t="e">
        <f>SUMIFS('[11]TUNZ Extracted TB'!$G:$G,'[11]TUNZ Extracted TB'!$A:$A,B529,'[11]TUNZ Extracted TB'!$C:$C,C529)</f>
        <v>#VALUE!</v>
      </c>
      <c r="Q529" s="4" t="e">
        <f>SUMIFS('[12]TUNZ Extracted TB'!$G:$G,'[12]TUNZ Extracted TB'!$A:$A,B529,'[12]TUNZ Extracted TB'!$C:$C,C529)</f>
        <v>#VALUE!</v>
      </c>
      <c r="R529" s="4" t="e">
        <f t="shared" si="9"/>
        <v>#VALUE!</v>
      </c>
    </row>
    <row r="530" spans="1:18" x14ac:dyDescent="0.25">
      <c r="A530" t="s">
        <v>100</v>
      </c>
      <c r="B530" t="s">
        <v>101</v>
      </c>
      <c r="C530">
        <v>440</v>
      </c>
      <c r="D530" t="s">
        <v>20</v>
      </c>
      <c r="E530" t="s">
        <v>41</v>
      </c>
      <c r="F530" s="4" t="e">
        <f>SUMIFS('[1]TUNZ Extracted TB'!$G:$G,'[1]TUNZ Extracted TB'!$A:$A,B530,'[1]TUNZ Extracted TB'!$C:$C,C530)</f>
        <v>#VALUE!</v>
      </c>
      <c r="G530" s="4" t="e">
        <f>SUMIFS('[2]TUNZ Extracted TB'!$G:$G,'[2]TUNZ Extracted TB'!$A:$A,B530,'[2]TUNZ Extracted TB'!$C:$C,C530)</f>
        <v>#VALUE!</v>
      </c>
      <c r="H530" s="4" t="e">
        <f>SUMIFS('[3]TUNZ Extracted TB'!$G:$G,'[3]TUNZ Extracted TB'!$A:$A,B530,'[3]TUNZ Extracted TB'!$C:$C,C530)</f>
        <v>#VALUE!</v>
      </c>
      <c r="I530" s="4" t="e">
        <f>SUMIFS('[4]TUNZ Extracted TB'!$G:$G,'[4]TUNZ Extracted TB'!$A:$A,B530,'[4]TUNZ Extracted TB'!$C:$C,C530)</f>
        <v>#VALUE!</v>
      </c>
      <c r="J530" s="4" t="e">
        <f>SUMIFS('[5]TUNZ Extracted TB'!$G:$G,'[5]TUNZ Extracted TB'!$A:$A,B530,'[5]TUNZ Extracted TB'!$C:$C,C530)</f>
        <v>#VALUE!</v>
      </c>
      <c r="K530" s="4" t="e">
        <f>SUMIFS('[6]TUNZ Extracted TB'!$G:$G,'[6]TUNZ Extracted TB'!$A:$A,B530,'[6]TUNZ Extracted TB'!$C:$C,C530)</f>
        <v>#VALUE!</v>
      </c>
      <c r="L530" s="4" t="e">
        <f>SUMIFS('[7]TUNZ Extracted TB'!$G:$G,'[7]TUNZ Extracted TB'!$A:$A,B530,'[7]TUNZ Extracted TB'!$C:$C,C530)</f>
        <v>#VALUE!</v>
      </c>
      <c r="M530" s="4" t="e">
        <f>SUMIFS('[8]TUNZ Extracted TB'!$G:$G,'[8]TUNZ Extracted TB'!$A:$A,B530,'[8]TUNZ Extracted TB'!$C:$C,C530)</f>
        <v>#VALUE!</v>
      </c>
      <c r="N530" s="4" t="e">
        <f>SUMIFS('[9]TUNZ Extracted TB'!$G:$G,'[9]TUNZ Extracted TB'!$A:$A,B530,'[9]TUNZ Extracted TB'!$C:$C,C530)</f>
        <v>#VALUE!</v>
      </c>
      <c r="O530" s="4" t="e">
        <f>SUMIFS('[10]TUNZ Extracted TB'!$G:$G,'[10]TUNZ Extracted TB'!$A:$A,B530,'[10]TUNZ Extracted TB'!$C:$C,C530)</f>
        <v>#VALUE!</v>
      </c>
      <c r="P530" s="4" t="e">
        <f>SUMIFS('[11]TUNZ Extracted TB'!$G:$G,'[11]TUNZ Extracted TB'!$A:$A,B530,'[11]TUNZ Extracted TB'!$C:$C,C530)</f>
        <v>#VALUE!</v>
      </c>
      <c r="Q530" s="4" t="e">
        <f>SUMIFS('[12]TUNZ Extracted TB'!$G:$G,'[12]TUNZ Extracted TB'!$A:$A,B530,'[12]TUNZ Extracted TB'!$C:$C,C530)</f>
        <v>#VALUE!</v>
      </c>
      <c r="R530" s="4" t="e">
        <f t="shared" si="9"/>
        <v>#VALUE!</v>
      </c>
    </row>
    <row r="531" spans="1:18" x14ac:dyDescent="0.25">
      <c r="A531" t="s">
        <v>100</v>
      </c>
      <c r="B531" t="s">
        <v>101</v>
      </c>
      <c r="C531">
        <v>935</v>
      </c>
      <c r="D531" t="s">
        <v>30</v>
      </c>
      <c r="E531" t="s">
        <v>43</v>
      </c>
      <c r="F531" s="4" t="e">
        <f>SUMIFS('[1]TUNZ Extracted TB'!$G:$G,'[1]TUNZ Extracted TB'!$A:$A,B531,'[1]TUNZ Extracted TB'!$C:$C,C531)</f>
        <v>#VALUE!</v>
      </c>
      <c r="G531" s="4" t="e">
        <f>SUMIFS('[2]TUNZ Extracted TB'!$G:$G,'[2]TUNZ Extracted TB'!$A:$A,B531,'[2]TUNZ Extracted TB'!$C:$C,C531)</f>
        <v>#VALUE!</v>
      </c>
      <c r="H531" s="4" t="e">
        <f>SUMIFS('[3]TUNZ Extracted TB'!$G:$G,'[3]TUNZ Extracted TB'!$A:$A,B531,'[3]TUNZ Extracted TB'!$C:$C,C531)</f>
        <v>#VALUE!</v>
      </c>
      <c r="I531" s="4" t="e">
        <f>SUMIFS('[4]TUNZ Extracted TB'!$G:$G,'[4]TUNZ Extracted TB'!$A:$A,B531,'[4]TUNZ Extracted TB'!$C:$C,C531)</f>
        <v>#VALUE!</v>
      </c>
      <c r="J531" s="4" t="e">
        <f>SUMIFS('[5]TUNZ Extracted TB'!$G:$G,'[5]TUNZ Extracted TB'!$A:$A,B531,'[5]TUNZ Extracted TB'!$C:$C,C531)</f>
        <v>#VALUE!</v>
      </c>
      <c r="K531" s="4" t="e">
        <f>SUMIFS('[6]TUNZ Extracted TB'!$G:$G,'[6]TUNZ Extracted TB'!$A:$A,B531,'[6]TUNZ Extracted TB'!$C:$C,C531)</f>
        <v>#VALUE!</v>
      </c>
      <c r="L531" s="4" t="e">
        <f>SUMIFS('[7]TUNZ Extracted TB'!$G:$G,'[7]TUNZ Extracted TB'!$A:$A,B531,'[7]TUNZ Extracted TB'!$C:$C,C531)</f>
        <v>#VALUE!</v>
      </c>
      <c r="M531" s="4" t="e">
        <f>SUMIFS('[8]TUNZ Extracted TB'!$G:$G,'[8]TUNZ Extracted TB'!$A:$A,B531,'[8]TUNZ Extracted TB'!$C:$C,C531)</f>
        <v>#VALUE!</v>
      </c>
      <c r="N531" s="4" t="e">
        <f>SUMIFS('[9]TUNZ Extracted TB'!$G:$G,'[9]TUNZ Extracted TB'!$A:$A,B531,'[9]TUNZ Extracted TB'!$C:$C,C531)</f>
        <v>#VALUE!</v>
      </c>
      <c r="O531" s="4" t="e">
        <f>SUMIFS('[10]TUNZ Extracted TB'!$G:$G,'[10]TUNZ Extracted TB'!$A:$A,B531,'[10]TUNZ Extracted TB'!$C:$C,C531)</f>
        <v>#VALUE!</v>
      </c>
      <c r="P531" s="4" t="e">
        <f>SUMIFS('[11]TUNZ Extracted TB'!$G:$G,'[11]TUNZ Extracted TB'!$A:$A,B531,'[11]TUNZ Extracted TB'!$C:$C,C531)</f>
        <v>#VALUE!</v>
      </c>
      <c r="Q531" s="4" t="e">
        <f>SUMIFS('[12]TUNZ Extracted TB'!$G:$G,'[12]TUNZ Extracted TB'!$A:$A,B531,'[12]TUNZ Extracted TB'!$C:$C,C531)</f>
        <v>#VALUE!</v>
      </c>
      <c r="R531" s="4" t="e">
        <f t="shared" si="9"/>
        <v>#VALUE!</v>
      </c>
    </row>
    <row r="532" spans="1:18" x14ac:dyDescent="0.25">
      <c r="A532" t="s">
        <v>100</v>
      </c>
      <c r="B532" t="s">
        <v>101</v>
      </c>
      <c r="C532">
        <v>936</v>
      </c>
      <c r="D532" t="s">
        <v>30</v>
      </c>
      <c r="E532" t="s">
        <v>43</v>
      </c>
      <c r="F532" s="4" t="e">
        <f>SUMIFS('[1]TUNZ Extracted TB'!$G:$G,'[1]TUNZ Extracted TB'!$A:$A,B532,'[1]TUNZ Extracted TB'!$C:$C,C532)</f>
        <v>#VALUE!</v>
      </c>
      <c r="G532" s="4" t="e">
        <f>SUMIFS('[2]TUNZ Extracted TB'!$G:$G,'[2]TUNZ Extracted TB'!$A:$A,B532,'[2]TUNZ Extracted TB'!$C:$C,C532)</f>
        <v>#VALUE!</v>
      </c>
      <c r="H532" s="4" t="e">
        <f>SUMIFS('[3]TUNZ Extracted TB'!$G:$G,'[3]TUNZ Extracted TB'!$A:$A,B532,'[3]TUNZ Extracted TB'!$C:$C,C532)</f>
        <v>#VALUE!</v>
      </c>
      <c r="I532" s="4" t="e">
        <f>SUMIFS('[4]TUNZ Extracted TB'!$G:$G,'[4]TUNZ Extracted TB'!$A:$A,B532,'[4]TUNZ Extracted TB'!$C:$C,C532)</f>
        <v>#VALUE!</v>
      </c>
      <c r="J532" s="4" t="e">
        <f>SUMIFS('[5]TUNZ Extracted TB'!$G:$G,'[5]TUNZ Extracted TB'!$A:$A,B532,'[5]TUNZ Extracted TB'!$C:$C,C532)</f>
        <v>#VALUE!</v>
      </c>
      <c r="K532" s="4" t="e">
        <f>SUMIFS('[6]TUNZ Extracted TB'!$G:$G,'[6]TUNZ Extracted TB'!$A:$A,B532,'[6]TUNZ Extracted TB'!$C:$C,C532)</f>
        <v>#VALUE!</v>
      </c>
      <c r="L532" s="4" t="e">
        <f>SUMIFS('[7]TUNZ Extracted TB'!$G:$G,'[7]TUNZ Extracted TB'!$A:$A,B532,'[7]TUNZ Extracted TB'!$C:$C,C532)</f>
        <v>#VALUE!</v>
      </c>
      <c r="M532" s="4" t="e">
        <f>SUMIFS('[8]TUNZ Extracted TB'!$G:$G,'[8]TUNZ Extracted TB'!$A:$A,B532,'[8]TUNZ Extracted TB'!$C:$C,C532)</f>
        <v>#VALUE!</v>
      </c>
      <c r="N532" s="4" t="e">
        <f>SUMIFS('[9]TUNZ Extracted TB'!$G:$G,'[9]TUNZ Extracted TB'!$A:$A,B532,'[9]TUNZ Extracted TB'!$C:$C,C532)</f>
        <v>#VALUE!</v>
      </c>
      <c r="O532" s="4" t="e">
        <f>SUMIFS('[10]TUNZ Extracted TB'!$G:$G,'[10]TUNZ Extracted TB'!$A:$A,B532,'[10]TUNZ Extracted TB'!$C:$C,C532)</f>
        <v>#VALUE!</v>
      </c>
      <c r="P532" s="4" t="e">
        <f>SUMIFS('[11]TUNZ Extracted TB'!$G:$G,'[11]TUNZ Extracted TB'!$A:$A,B532,'[11]TUNZ Extracted TB'!$C:$C,C532)</f>
        <v>#VALUE!</v>
      </c>
      <c r="Q532" s="4" t="e">
        <f>SUMIFS('[12]TUNZ Extracted TB'!$G:$G,'[12]TUNZ Extracted TB'!$A:$A,B532,'[12]TUNZ Extracted TB'!$C:$C,C532)</f>
        <v>#VALUE!</v>
      </c>
      <c r="R532" s="4" t="e">
        <f t="shared" si="9"/>
        <v>#VALUE!</v>
      </c>
    </row>
    <row r="533" spans="1:18" x14ac:dyDescent="0.25">
      <c r="A533" t="s">
        <v>102</v>
      </c>
      <c r="B533">
        <v>7590</v>
      </c>
      <c r="C533">
        <v>130</v>
      </c>
      <c r="D533" t="s">
        <v>18</v>
      </c>
      <c r="E533" t="s">
        <v>103</v>
      </c>
      <c r="F533" s="4" t="e">
        <f>SUMIFS('[1]TUNZ Extracted TB'!$G:$G,'[1]TUNZ Extracted TB'!$A:$A,B533,'[1]TUNZ Extracted TB'!$C:$C,C533)</f>
        <v>#VALUE!</v>
      </c>
      <c r="G533" s="4" t="e">
        <f>SUMIFS('[2]TUNZ Extracted TB'!$G:$G,'[2]TUNZ Extracted TB'!$A:$A,B533,'[2]TUNZ Extracted TB'!$C:$C,C533)</f>
        <v>#VALUE!</v>
      </c>
      <c r="H533" s="4" t="e">
        <f>SUMIFS('[3]TUNZ Extracted TB'!$G:$G,'[3]TUNZ Extracted TB'!$A:$A,B533,'[3]TUNZ Extracted TB'!$C:$C,C533)</f>
        <v>#VALUE!</v>
      </c>
      <c r="I533" s="4" t="e">
        <f>SUMIFS('[4]TUNZ Extracted TB'!$G:$G,'[4]TUNZ Extracted TB'!$A:$A,B533,'[4]TUNZ Extracted TB'!$C:$C,C533)</f>
        <v>#VALUE!</v>
      </c>
      <c r="J533" s="4" t="e">
        <f>SUMIFS('[5]TUNZ Extracted TB'!$G:$G,'[5]TUNZ Extracted TB'!$A:$A,B533,'[5]TUNZ Extracted TB'!$C:$C,C533)</f>
        <v>#VALUE!</v>
      </c>
      <c r="K533" s="4" t="e">
        <f>SUMIFS('[6]TUNZ Extracted TB'!$G:$G,'[6]TUNZ Extracted TB'!$A:$A,B533,'[6]TUNZ Extracted TB'!$C:$C,C533)</f>
        <v>#VALUE!</v>
      </c>
      <c r="L533" s="4" t="e">
        <f>SUMIFS('[7]TUNZ Extracted TB'!$G:$G,'[7]TUNZ Extracted TB'!$A:$A,B533,'[7]TUNZ Extracted TB'!$C:$C,C533)</f>
        <v>#VALUE!</v>
      </c>
      <c r="M533" s="4" t="e">
        <f>SUMIFS('[8]TUNZ Extracted TB'!$G:$G,'[8]TUNZ Extracted TB'!$A:$A,B533,'[8]TUNZ Extracted TB'!$C:$C,C533)</f>
        <v>#VALUE!</v>
      </c>
      <c r="N533" s="4" t="e">
        <f>SUMIFS('[9]TUNZ Extracted TB'!$G:$G,'[9]TUNZ Extracted TB'!$A:$A,B533,'[9]TUNZ Extracted TB'!$C:$C,C533)</f>
        <v>#VALUE!</v>
      </c>
      <c r="O533" s="4" t="e">
        <f>SUMIFS('[10]TUNZ Extracted TB'!$G:$G,'[10]TUNZ Extracted TB'!$A:$A,B533,'[10]TUNZ Extracted TB'!$C:$C,C533)</f>
        <v>#VALUE!</v>
      </c>
      <c r="P533" s="4" t="e">
        <f>SUMIFS('[11]TUNZ Extracted TB'!$G:$G,'[11]TUNZ Extracted TB'!$A:$A,B533,'[11]TUNZ Extracted TB'!$C:$C,C533)</f>
        <v>#VALUE!</v>
      </c>
      <c r="Q533" s="4" t="e">
        <f>SUMIFS('[12]TUNZ Extracted TB'!$G:$G,'[12]TUNZ Extracted TB'!$A:$A,B533,'[12]TUNZ Extracted TB'!$C:$C,C533)</f>
        <v>#VALUE!</v>
      </c>
      <c r="R533" s="4" t="e">
        <f t="shared" si="9"/>
        <v>#VALUE!</v>
      </c>
    </row>
    <row r="534" spans="1:18" x14ac:dyDescent="0.25">
      <c r="A534" t="s">
        <v>102</v>
      </c>
      <c r="B534">
        <v>7590</v>
      </c>
      <c r="C534">
        <v>230</v>
      </c>
      <c r="D534" t="s">
        <v>18</v>
      </c>
      <c r="E534" t="s">
        <v>103</v>
      </c>
      <c r="F534" s="4" t="e">
        <f>SUMIFS('[1]TUNZ Extracted TB'!$G:$G,'[1]TUNZ Extracted TB'!$A:$A,B534,'[1]TUNZ Extracted TB'!$C:$C,C534)</f>
        <v>#VALUE!</v>
      </c>
      <c r="G534" s="4" t="e">
        <f>SUMIFS('[2]TUNZ Extracted TB'!$G:$G,'[2]TUNZ Extracted TB'!$A:$A,B534,'[2]TUNZ Extracted TB'!$C:$C,C534)</f>
        <v>#VALUE!</v>
      </c>
      <c r="H534" s="4" t="e">
        <f>SUMIFS('[3]TUNZ Extracted TB'!$G:$G,'[3]TUNZ Extracted TB'!$A:$A,B534,'[3]TUNZ Extracted TB'!$C:$C,C534)</f>
        <v>#VALUE!</v>
      </c>
      <c r="I534" s="4" t="e">
        <f>SUMIFS('[4]TUNZ Extracted TB'!$G:$G,'[4]TUNZ Extracted TB'!$A:$A,B534,'[4]TUNZ Extracted TB'!$C:$C,C534)</f>
        <v>#VALUE!</v>
      </c>
      <c r="J534" s="4" t="e">
        <f>SUMIFS('[5]TUNZ Extracted TB'!$G:$G,'[5]TUNZ Extracted TB'!$A:$A,B534,'[5]TUNZ Extracted TB'!$C:$C,C534)</f>
        <v>#VALUE!</v>
      </c>
      <c r="K534" s="4" t="e">
        <f>SUMIFS('[6]TUNZ Extracted TB'!$G:$G,'[6]TUNZ Extracted TB'!$A:$A,B534,'[6]TUNZ Extracted TB'!$C:$C,C534)</f>
        <v>#VALUE!</v>
      </c>
      <c r="L534" s="4" t="e">
        <f>SUMIFS('[7]TUNZ Extracted TB'!$G:$G,'[7]TUNZ Extracted TB'!$A:$A,B534,'[7]TUNZ Extracted TB'!$C:$C,C534)</f>
        <v>#VALUE!</v>
      </c>
      <c r="M534" s="4" t="e">
        <f>SUMIFS('[8]TUNZ Extracted TB'!$G:$G,'[8]TUNZ Extracted TB'!$A:$A,B534,'[8]TUNZ Extracted TB'!$C:$C,C534)</f>
        <v>#VALUE!</v>
      </c>
      <c r="N534" s="4" t="e">
        <f>SUMIFS('[9]TUNZ Extracted TB'!$G:$G,'[9]TUNZ Extracted TB'!$A:$A,B534,'[9]TUNZ Extracted TB'!$C:$C,C534)</f>
        <v>#VALUE!</v>
      </c>
      <c r="O534" s="4" t="e">
        <f>SUMIFS('[10]TUNZ Extracted TB'!$G:$G,'[10]TUNZ Extracted TB'!$A:$A,B534,'[10]TUNZ Extracted TB'!$C:$C,C534)</f>
        <v>#VALUE!</v>
      </c>
      <c r="P534" s="4" t="e">
        <f>SUMIFS('[11]TUNZ Extracted TB'!$G:$G,'[11]TUNZ Extracted TB'!$A:$A,B534,'[11]TUNZ Extracted TB'!$C:$C,C534)</f>
        <v>#VALUE!</v>
      </c>
      <c r="Q534" s="4" t="e">
        <f>SUMIFS('[12]TUNZ Extracted TB'!$G:$G,'[12]TUNZ Extracted TB'!$A:$A,B534,'[12]TUNZ Extracted TB'!$C:$C,C534)</f>
        <v>#VALUE!</v>
      </c>
      <c r="R534" s="4" t="e">
        <f t="shared" si="9"/>
        <v>#VALUE!</v>
      </c>
    </row>
    <row r="535" spans="1:18" x14ac:dyDescent="0.25">
      <c r="A535" t="s">
        <v>102</v>
      </c>
      <c r="B535">
        <v>7590</v>
      </c>
      <c r="C535">
        <v>330</v>
      </c>
      <c r="D535" t="s">
        <v>18</v>
      </c>
      <c r="E535" t="s">
        <v>103</v>
      </c>
      <c r="F535" s="4" t="e">
        <f>SUMIFS('[1]TUNZ Extracted TB'!$G:$G,'[1]TUNZ Extracted TB'!$A:$A,B535,'[1]TUNZ Extracted TB'!$C:$C,C535)</f>
        <v>#VALUE!</v>
      </c>
      <c r="G535" s="4" t="e">
        <f>SUMIFS('[2]TUNZ Extracted TB'!$G:$G,'[2]TUNZ Extracted TB'!$A:$A,B535,'[2]TUNZ Extracted TB'!$C:$C,C535)</f>
        <v>#VALUE!</v>
      </c>
      <c r="H535" s="4" t="e">
        <f>SUMIFS('[3]TUNZ Extracted TB'!$G:$G,'[3]TUNZ Extracted TB'!$A:$A,B535,'[3]TUNZ Extracted TB'!$C:$C,C535)</f>
        <v>#VALUE!</v>
      </c>
      <c r="I535" s="4" t="e">
        <f>SUMIFS('[4]TUNZ Extracted TB'!$G:$G,'[4]TUNZ Extracted TB'!$A:$A,B535,'[4]TUNZ Extracted TB'!$C:$C,C535)</f>
        <v>#VALUE!</v>
      </c>
      <c r="J535" s="4" t="e">
        <f>SUMIFS('[5]TUNZ Extracted TB'!$G:$G,'[5]TUNZ Extracted TB'!$A:$A,B535,'[5]TUNZ Extracted TB'!$C:$C,C535)</f>
        <v>#VALUE!</v>
      </c>
      <c r="K535" s="4" t="e">
        <f>SUMIFS('[6]TUNZ Extracted TB'!$G:$G,'[6]TUNZ Extracted TB'!$A:$A,B535,'[6]TUNZ Extracted TB'!$C:$C,C535)</f>
        <v>#VALUE!</v>
      </c>
      <c r="L535" s="4" t="e">
        <f>SUMIFS('[7]TUNZ Extracted TB'!$G:$G,'[7]TUNZ Extracted TB'!$A:$A,B535,'[7]TUNZ Extracted TB'!$C:$C,C535)</f>
        <v>#VALUE!</v>
      </c>
      <c r="M535" s="4" t="e">
        <f>SUMIFS('[8]TUNZ Extracted TB'!$G:$G,'[8]TUNZ Extracted TB'!$A:$A,B535,'[8]TUNZ Extracted TB'!$C:$C,C535)</f>
        <v>#VALUE!</v>
      </c>
      <c r="N535" s="4" t="e">
        <f>SUMIFS('[9]TUNZ Extracted TB'!$G:$G,'[9]TUNZ Extracted TB'!$A:$A,B535,'[9]TUNZ Extracted TB'!$C:$C,C535)</f>
        <v>#VALUE!</v>
      </c>
      <c r="O535" s="4" t="e">
        <f>SUMIFS('[10]TUNZ Extracted TB'!$G:$G,'[10]TUNZ Extracted TB'!$A:$A,B535,'[10]TUNZ Extracted TB'!$C:$C,C535)</f>
        <v>#VALUE!</v>
      </c>
      <c r="P535" s="4" t="e">
        <f>SUMIFS('[11]TUNZ Extracted TB'!$G:$G,'[11]TUNZ Extracted TB'!$A:$A,B535,'[11]TUNZ Extracted TB'!$C:$C,C535)</f>
        <v>#VALUE!</v>
      </c>
      <c r="Q535" s="4" t="e">
        <f>SUMIFS('[12]TUNZ Extracted TB'!$G:$G,'[12]TUNZ Extracted TB'!$A:$A,B535,'[12]TUNZ Extracted TB'!$C:$C,C535)</f>
        <v>#VALUE!</v>
      </c>
      <c r="R535" s="4" t="e">
        <f t="shared" si="9"/>
        <v>#VALUE!</v>
      </c>
    </row>
    <row r="536" spans="1:18" x14ac:dyDescent="0.25">
      <c r="A536" t="s">
        <v>102</v>
      </c>
      <c r="B536">
        <v>7590</v>
      </c>
      <c r="C536">
        <v>430</v>
      </c>
      <c r="D536" t="s">
        <v>18</v>
      </c>
      <c r="E536" t="s">
        <v>103</v>
      </c>
      <c r="F536" s="4" t="e">
        <f>SUMIFS('[1]TUNZ Extracted TB'!$G:$G,'[1]TUNZ Extracted TB'!$A:$A,B536,'[1]TUNZ Extracted TB'!$C:$C,C536)</f>
        <v>#VALUE!</v>
      </c>
      <c r="G536" s="4" t="e">
        <f>SUMIFS('[2]TUNZ Extracted TB'!$G:$G,'[2]TUNZ Extracted TB'!$A:$A,B536,'[2]TUNZ Extracted TB'!$C:$C,C536)</f>
        <v>#VALUE!</v>
      </c>
      <c r="H536" s="4" t="e">
        <f>SUMIFS('[3]TUNZ Extracted TB'!$G:$G,'[3]TUNZ Extracted TB'!$A:$A,B536,'[3]TUNZ Extracted TB'!$C:$C,C536)</f>
        <v>#VALUE!</v>
      </c>
      <c r="I536" s="4" t="e">
        <f>SUMIFS('[4]TUNZ Extracted TB'!$G:$G,'[4]TUNZ Extracted TB'!$A:$A,B536,'[4]TUNZ Extracted TB'!$C:$C,C536)</f>
        <v>#VALUE!</v>
      </c>
      <c r="J536" s="4" t="e">
        <f>SUMIFS('[5]TUNZ Extracted TB'!$G:$G,'[5]TUNZ Extracted TB'!$A:$A,B536,'[5]TUNZ Extracted TB'!$C:$C,C536)</f>
        <v>#VALUE!</v>
      </c>
      <c r="K536" s="4" t="e">
        <f>SUMIFS('[6]TUNZ Extracted TB'!$G:$G,'[6]TUNZ Extracted TB'!$A:$A,B536,'[6]TUNZ Extracted TB'!$C:$C,C536)</f>
        <v>#VALUE!</v>
      </c>
      <c r="L536" s="4" t="e">
        <f>SUMIFS('[7]TUNZ Extracted TB'!$G:$G,'[7]TUNZ Extracted TB'!$A:$A,B536,'[7]TUNZ Extracted TB'!$C:$C,C536)</f>
        <v>#VALUE!</v>
      </c>
      <c r="M536" s="4" t="e">
        <f>SUMIFS('[8]TUNZ Extracted TB'!$G:$G,'[8]TUNZ Extracted TB'!$A:$A,B536,'[8]TUNZ Extracted TB'!$C:$C,C536)</f>
        <v>#VALUE!</v>
      </c>
      <c r="N536" s="4" t="e">
        <f>SUMIFS('[9]TUNZ Extracted TB'!$G:$G,'[9]TUNZ Extracted TB'!$A:$A,B536,'[9]TUNZ Extracted TB'!$C:$C,C536)</f>
        <v>#VALUE!</v>
      </c>
      <c r="O536" s="4" t="e">
        <f>SUMIFS('[10]TUNZ Extracted TB'!$G:$G,'[10]TUNZ Extracted TB'!$A:$A,B536,'[10]TUNZ Extracted TB'!$C:$C,C536)</f>
        <v>#VALUE!</v>
      </c>
      <c r="P536" s="4" t="e">
        <f>SUMIFS('[11]TUNZ Extracted TB'!$G:$G,'[11]TUNZ Extracted TB'!$A:$A,B536,'[11]TUNZ Extracted TB'!$C:$C,C536)</f>
        <v>#VALUE!</v>
      </c>
      <c r="Q536" s="4" t="e">
        <f>SUMIFS('[12]TUNZ Extracted TB'!$G:$G,'[12]TUNZ Extracted TB'!$A:$A,B536,'[12]TUNZ Extracted TB'!$C:$C,C536)</f>
        <v>#VALUE!</v>
      </c>
      <c r="R536" s="4" t="e">
        <f t="shared" si="9"/>
        <v>#VALUE!</v>
      </c>
    </row>
    <row r="537" spans="1:18" x14ac:dyDescent="0.25">
      <c r="A537" t="s">
        <v>102</v>
      </c>
      <c r="B537">
        <v>7590</v>
      </c>
      <c r="C537">
        <v>935</v>
      </c>
      <c r="D537" t="s">
        <v>30</v>
      </c>
      <c r="E537" t="s">
        <v>43</v>
      </c>
      <c r="F537" s="4" t="e">
        <f>SUMIFS('[1]TUNZ Extracted TB'!$G:$G,'[1]TUNZ Extracted TB'!$A:$A,B537,'[1]TUNZ Extracted TB'!$C:$C,C537)</f>
        <v>#VALUE!</v>
      </c>
      <c r="G537" s="4" t="e">
        <f>SUMIFS('[2]TUNZ Extracted TB'!$G:$G,'[2]TUNZ Extracted TB'!$A:$A,B537,'[2]TUNZ Extracted TB'!$C:$C,C537)</f>
        <v>#VALUE!</v>
      </c>
      <c r="H537" s="4" t="e">
        <f>SUMIFS('[3]TUNZ Extracted TB'!$G:$G,'[3]TUNZ Extracted TB'!$A:$A,B537,'[3]TUNZ Extracted TB'!$C:$C,C537)</f>
        <v>#VALUE!</v>
      </c>
      <c r="I537" s="4" t="e">
        <f>SUMIFS('[4]TUNZ Extracted TB'!$G:$G,'[4]TUNZ Extracted TB'!$A:$A,B537,'[4]TUNZ Extracted TB'!$C:$C,C537)</f>
        <v>#VALUE!</v>
      </c>
      <c r="J537" s="4" t="e">
        <f>SUMIFS('[5]TUNZ Extracted TB'!$G:$G,'[5]TUNZ Extracted TB'!$A:$A,B537,'[5]TUNZ Extracted TB'!$C:$C,C537)</f>
        <v>#VALUE!</v>
      </c>
      <c r="K537" s="4" t="e">
        <f>SUMIFS('[6]TUNZ Extracted TB'!$G:$G,'[6]TUNZ Extracted TB'!$A:$A,B537,'[6]TUNZ Extracted TB'!$C:$C,C537)</f>
        <v>#VALUE!</v>
      </c>
      <c r="L537" s="4" t="e">
        <f>SUMIFS('[7]TUNZ Extracted TB'!$G:$G,'[7]TUNZ Extracted TB'!$A:$A,B537,'[7]TUNZ Extracted TB'!$C:$C,C537)</f>
        <v>#VALUE!</v>
      </c>
      <c r="M537" s="4" t="e">
        <f>SUMIFS('[8]TUNZ Extracted TB'!$G:$G,'[8]TUNZ Extracted TB'!$A:$A,B537,'[8]TUNZ Extracted TB'!$C:$C,C537)</f>
        <v>#VALUE!</v>
      </c>
      <c r="N537" s="4" t="e">
        <f>SUMIFS('[9]TUNZ Extracted TB'!$G:$G,'[9]TUNZ Extracted TB'!$A:$A,B537,'[9]TUNZ Extracted TB'!$C:$C,C537)</f>
        <v>#VALUE!</v>
      </c>
      <c r="O537" s="4" t="e">
        <f>SUMIFS('[10]TUNZ Extracted TB'!$G:$G,'[10]TUNZ Extracted TB'!$A:$A,B537,'[10]TUNZ Extracted TB'!$C:$C,C537)</f>
        <v>#VALUE!</v>
      </c>
      <c r="P537" s="4" t="e">
        <f>SUMIFS('[11]TUNZ Extracted TB'!$G:$G,'[11]TUNZ Extracted TB'!$A:$A,B537,'[11]TUNZ Extracted TB'!$C:$C,C537)</f>
        <v>#VALUE!</v>
      </c>
      <c r="Q537" s="4" t="e">
        <f>SUMIFS('[12]TUNZ Extracted TB'!$G:$G,'[12]TUNZ Extracted TB'!$A:$A,B537,'[12]TUNZ Extracted TB'!$C:$C,C537)</f>
        <v>#VALUE!</v>
      </c>
      <c r="R537" s="4" t="e">
        <f t="shared" si="9"/>
        <v>#VALUE!</v>
      </c>
    </row>
    <row r="538" spans="1:18" x14ac:dyDescent="0.25">
      <c r="A538" t="s">
        <v>104</v>
      </c>
      <c r="B538">
        <v>7592</v>
      </c>
      <c r="C538">
        <v>130</v>
      </c>
      <c r="D538" t="s">
        <v>18</v>
      </c>
      <c r="E538" t="s">
        <v>103</v>
      </c>
      <c r="F538" s="4" t="e">
        <f>SUMIFS('[1]TUNZ Extracted TB'!$G:$G,'[1]TUNZ Extracted TB'!$A:$A,B538,'[1]TUNZ Extracted TB'!$C:$C,C538)</f>
        <v>#VALUE!</v>
      </c>
      <c r="G538" s="4" t="e">
        <f>SUMIFS('[2]TUNZ Extracted TB'!$G:$G,'[2]TUNZ Extracted TB'!$A:$A,B538,'[2]TUNZ Extracted TB'!$C:$C,C538)</f>
        <v>#VALUE!</v>
      </c>
      <c r="H538" s="4" t="e">
        <f>SUMIFS('[3]TUNZ Extracted TB'!$G:$G,'[3]TUNZ Extracted TB'!$A:$A,B538,'[3]TUNZ Extracted TB'!$C:$C,C538)</f>
        <v>#VALUE!</v>
      </c>
      <c r="I538" s="4" t="e">
        <f>SUMIFS('[4]TUNZ Extracted TB'!$G:$G,'[4]TUNZ Extracted TB'!$A:$A,B538,'[4]TUNZ Extracted TB'!$C:$C,C538)</f>
        <v>#VALUE!</v>
      </c>
      <c r="J538" s="4" t="e">
        <f>SUMIFS('[5]TUNZ Extracted TB'!$G:$G,'[5]TUNZ Extracted TB'!$A:$A,B538,'[5]TUNZ Extracted TB'!$C:$C,C538)</f>
        <v>#VALUE!</v>
      </c>
      <c r="K538" s="4" t="e">
        <f>SUMIFS('[6]TUNZ Extracted TB'!$G:$G,'[6]TUNZ Extracted TB'!$A:$A,B538,'[6]TUNZ Extracted TB'!$C:$C,C538)</f>
        <v>#VALUE!</v>
      </c>
      <c r="L538" s="4" t="e">
        <f>SUMIFS('[7]TUNZ Extracted TB'!$G:$G,'[7]TUNZ Extracted TB'!$A:$A,B538,'[7]TUNZ Extracted TB'!$C:$C,C538)</f>
        <v>#VALUE!</v>
      </c>
      <c r="M538" s="4" t="e">
        <f>SUMIFS('[8]TUNZ Extracted TB'!$G:$G,'[8]TUNZ Extracted TB'!$A:$A,B538,'[8]TUNZ Extracted TB'!$C:$C,C538)</f>
        <v>#VALUE!</v>
      </c>
      <c r="N538" s="4" t="e">
        <f>SUMIFS('[9]TUNZ Extracted TB'!$G:$G,'[9]TUNZ Extracted TB'!$A:$A,B538,'[9]TUNZ Extracted TB'!$C:$C,C538)</f>
        <v>#VALUE!</v>
      </c>
      <c r="O538" s="4" t="e">
        <f>SUMIFS('[10]TUNZ Extracted TB'!$G:$G,'[10]TUNZ Extracted TB'!$A:$A,B538,'[10]TUNZ Extracted TB'!$C:$C,C538)</f>
        <v>#VALUE!</v>
      </c>
      <c r="P538" s="4" t="e">
        <f>SUMIFS('[11]TUNZ Extracted TB'!$G:$G,'[11]TUNZ Extracted TB'!$A:$A,B538,'[11]TUNZ Extracted TB'!$C:$C,C538)</f>
        <v>#VALUE!</v>
      </c>
      <c r="Q538" s="4" t="e">
        <f>SUMIFS('[12]TUNZ Extracted TB'!$G:$G,'[12]TUNZ Extracted TB'!$A:$A,B538,'[12]TUNZ Extracted TB'!$C:$C,C538)</f>
        <v>#VALUE!</v>
      </c>
      <c r="R538" s="4" t="e">
        <f t="shared" si="9"/>
        <v>#VALUE!</v>
      </c>
    </row>
    <row r="539" spans="1:18" x14ac:dyDescent="0.25">
      <c r="A539" t="s">
        <v>104</v>
      </c>
      <c r="B539">
        <v>7592</v>
      </c>
      <c r="C539">
        <v>220</v>
      </c>
      <c r="D539" t="s">
        <v>14</v>
      </c>
      <c r="E539" t="s">
        <v>76</v>
      </c>
      <c r="F539" s="4" t="e">
        <f>SUMIFS('[1]TUNZ Extracted TB'!$G:$G,'[1]TUNZ Extracted TB'!$A:$A,B539,'[1]TUNZ Extracted TB'!$C:$C,C539)</f>
        <v>#VALUE!</v>
      </c>
      <c r="G539" s="4" t="e">
        <f>SUMIFS('[2]TUNZ Extracted TB'!$G:$G,'[2]TUNZ Extracted TB'!$A:$A,B539,'[2]TUNZ Extracted TB'!$C:$C,C539)</f>
        <v>#VALUE!</v>
      </c>
      <c r="H539" s="4" t="e">
        <f>SUMIFS('[3]TUNZ Extracted TB'!$G:$G,'[3]TUNZ Extracted TB'!$A:$A,B539,'[3]TUNZ Extracted TB'!$C:$C,C539)</f>
        <v>#VALUE!</v>
      </c>
      <c r="I539" s="4" t="e">
        <f>SUMIFS('[4]TUNZ Extracted TB'!$G:$G,'[4]TUNZ Extracted TB'!$A:$A,B539,'[4]TUNZ Extracted TB'!$C:$C,C539)</f>
        <v>#VALUE!</v>
      </c>
      <c r="J539" s="4" t="e">
        <f>SUMIFS('[5]TUNZ Extracted TB'!$G:$G,'[5]TUNZ Extracted TB'!$A:$A,B539,'[5]TUNZ Extracted TB'!$C:$C,C539)</f>
        <v>#VALUE!</v>
      </c>
      <c r="K539" s="4" t="e">
        <f>SUMIFS('[6]TUNZ Extracted TB'!$G:$G,'[6]TUNZ Extracted TB'!$A:$A,B539,'[6]TUNZ Extracted TB'!$C:$C,C539)</f>
        <v>#VALUE!</v>
      </c>
      <c r="L539" s="4" t="e">
        <f>SUMIFS('[7]TUNZ Extracted TB'!$G:$G,'[7]TUNZ Extracted TB'!$A:$A,B539,'[7]TUNZ Extracted TB'!$C:$C,C539)</f>
        <v>#VALUE!</v>
      </c>
      <c r="M539" s="4" t="e">
        <f>SUMIFS('[8]TUNZ Extracted TB'!$G:$G,'[8]TUNZ Extracted TB'!$A:$A,B539,'[8]TUNZ Extracted TB'!$C:$C,C539)</f>
        <v>#VALUE!</v>
      </c>
      <c r="N539" s="4" t="e">
        <f>SUMIFS('[9]TUNZ Extracted TB'!$G:$G,'[9]TUNZ Extracted TB'!$A:$A,B539,'[9]TUNZ Extracted TB'!$C:$C,C539)</f>
        <v>#VALUE!</v>
      </c>
      <c r="O539" s="4" t="e">
        <f>SUMIFS('[10]TUNZ Extracted TB'!$G:$G,'[10]TUNZ Extracted TB'!$A:$A,B539,'[10]TUNZ Extracted TB'!$C:$C,C539)</f>
        <v>#VALUE!</v>
      </c>
      <c r="P539" s="4" t="e">
        <f>SUMIFS('[11]TUNZ Extracted TB'!$G:$G,'[11]TUNZ Extracted TB'!$A:$A,B539,'[11]TUNZ Extracted TB'!$C:$C,C539)</f>
        <v>#VALUE!</v>
      </c>
      <c r="Q539" s="4" t="e">
        <f>SUMIFS('[12]TUNZ Extracted TB'!$G:$G,'[12]TUNZ Extracted TB'!$A:$A,B539,'[12]TUNZ Extracted TB'!$C:$C,C539)</f>
        <v>#VALUE!</v>
      </c>
      <c r="R539" s="4" t="e">
        <f t="shared" si="9"/>
        <v>#VALUE!</v>
      </c>
    </row>
    <row r="540" spans="1:18" x14ac:dyDescent="0.25">
      <c r="A540" t="s">
        <v>104</v>
      </c>
      <c r="B540">
        <v>7592</v>
      </c>
      <c r="C540">
        <v>230</v>
      </c>
      <c r="D540" t="s">
        <v>18</v>
      </c>
      <c r="E540" t="s">
        <v>103</v>
      </c>
      <c r="F540" s="4" t="e">
        <f>SUMIFS('[1]TUNZ Extracted TB'!$G:$G,'[1]TUNZ Extracted TB'!$A:$A,B540,'[1]TUNZ Extracted TB'!$C:$C,C540)</f>
        <v>#VALUE!</v>
      </c>
      <c r="G540" s="4" t="e">
        <f>SUMIFS('[2]TUNZ Extracted TB'!$G:$G,'[2]TUNZ Extracted TB'!$A:$A,B540,'[2]TUNZ Extracted TB'!$C:$C,C540)</f>
        <v>#VALUE!</v>
      </c>
      <c r="H540" s="4" t="e">
        <f>SUMIFS('[3]TUNZ Extracted TB'!$G:$G,'[3]TUNZ Extracted TB'!$A:$A,B540,'[3]TUNZ Extracted TB'!$C:$C,C540)</f>
        <v>#VALUE!</v>
      </c>
      <c r="I540" s="4" t="e">
        <f>SUMIFS('[4]TUNZ Extracted TB'!$G:$G,'[4]TUNZ Extracted TB'!$A:$A,B540,'[4]TUNZ Extracted TB'!$C:$C,C540)</f>
        <v>#VALUE!</v>
      </c>
      <c r="J540" s="4" t="e">
        <f>SUMIFS('[5]TUNZ Extracted TB'!$G:$G,'[5]TUNZ Extracted TB'!$A:$A,B540,'[5]TUNZ Extracted TB'!$C:$C,C540)</f>
        <v>#VALUE!</v>
      </c>
      <c r="K540" s="4" t="e">
        <f>SUMIFS('[6]TUNZ Extracted TB'!$G:$G,'[6]TUNZ Extracted TB'!$A:$A,B540,'[6]TUNZ Extracted TB'!$C:$C,C540)</f>
        <v>#VALUE!</v>
      </c>
      <c r="L540" s="4" t="e">
        <f>SUMIFS('[7]TUNZ Extracted TB'!$G:$G,'[7]TUNZ Extracted TB'!$A:$A,B540,'[7]TUNZ Extracted TB'!$C:$C,C540)</f>
        <v>#VALUE!</v>
      </c>
      <c r="M540" s="4" t="e">
        <f>SUMIFS('[8]TUNZ Extracted TB'!$G:$G,'[8]TUNZ Extracted TB'!$A:$A,B540,'[8]TUNZ Extracted TB'!$C:$C,C540)</f>
        <v>#VALUE!</v>
      </c>
      <c r="N540" s="4" t="e">
        <f>SUMIFS('[9]TUNZ Extracted TB'!$G:$G,'[9]TUNZ Extracted TB'!$A:$A,B540,'[9]TUNZ Extracted TB'!$C:$C,C540)</f>
        <v>#VALUE!</v>
      </c>
      <c r="O540" s="4" t="e">
        <f>SUMIFS('[10]TUNZ Extracted TB'!$G:$G,'[10]TUNZ Extracted TB'!$A:$A,B540,'[10]TUNZ Extracted TB'!$C:$C,C540)</f>
        <v>#VALUE!</v>
      </c>
      <c r="P540" s="4" t="e">
        <f>SUMIFS('[11]TUNZ Extracted TB'!$G:$G,'[11]TUNZ Extracted TB'!$A:$A,B540,'[11]TUNZ Extracted TB'!$C:$C,C540)</f>
        <v>#VALUE!</v>
      </c>
      <c r="Q540" s="4" t="e">
        <f>SUMIFS('[12]TUNZ Extracted TB'!$G:$G,'[12]TUNZ Extracted TB'!$A:$A,B540,'[12]TUNZ Extracted TB'!$C:$C,C540)</f>
        <v>#VALUE!</v>
      </c>
      <c r="R540" s="4" t="e">
        <f t="shared" si="9"/>
        <v>#VALUE!</v>
      </c>
    </row>
    <row r="541" spans="1:18" x14ac:dyDescent="0.25">
      <c r="A541" t="s">
        <v>104</v>
      </c>
      <c r="B541">
        <v>7592</v>
      </c>
      <c r="C541">
        <v>330</v>
      </c>
      <c r="D541" t="s">
        <v>18</v>
      </c>
      <c r="E541" t="s">
        <v>103</v>
      </c>
      <c r="F541" s="4" t="e">
        <f>SUMIFS('[1]TUNZ Extracted TB'!$G:$G,'[1]TUNZ Extracted TB'!$A:$A,B541,'[1]TUNZ Extracted TB'!$C:$C,C541)</f>
        <v>#VALUE!</v>
      </c>
      <c r="G541" s="4" t="e">
        <f>SUMIFS('[2]TUNZ Extracted TB'!$G:$G,'[2]TUNZ Extracted TB'!$A:$A,B541,'[2]TUNZ Extracted TB'!$C:$C,C541)</f>
        <v>#VALUE!</v>
      </c>
      <c r="H541" s="4" t="e">
        <f>SUMIFS('[3]TUNZ Extracted TB'!$G:$G,'[3]TUNZ Extracted TB'!$A:$A,B541,'[3]TUNZ Extracted TB'!$C:$C,C541)</f>
        <v>#VALUE!</v>
      </c>
      <c r="I541" s="4" t="e">
        <f>SUMIFS('[4]TUNZ Extracted TB'!$G:$G,'[4]TUNZ Extracted TB'!$A:$A,B541,'[4]TUNZ Extracted TB'!$C:$C,C541)</f>
        <v>#VALUE!</v>
      </c>
      <c r="J541" s="4" t="e">
        <f>SUMIFS('[5]TUNZ Extracted TB'!$G:$G,'[5]TUNZ Extracted TB'!$A:$A,B541,'[5]TUNZ Extracted TB'!$C:$C,C541)</f>
        <v>#VALUE!</v>
      </c>
      <c r="K541" s="4" t="e">
        <f>SUMIFS('[6]TUNZ Extracted TB'!$G:$G,'[6]TUNZ Extracted TB'!$A:$A,B541,'[6]TUNZ Extracted TB'!$C:$C,C541)</f>
        <v>#VALUE!</v>
      </c>
      <c r="L541" s="4" t="e">
        <f>SUMIFS('[7]TUNZ Extracted TB'!$G:$G,'[7]TUNZ Extracted TB'!$A:$A,B541,'[7]TUNZ Extracted TB'!$C:$C,C541)</f>
        <v>#VALUE!</v>
      </c>
      <c r="M541" s="4" t="e">
        <f>SUMIFS('[8]TUNZ Extracted TB'!$G:$G,'[8]TUNZ Extracted TB'!$A:$A,B541,'[8]TUNZ Extracted TB'!$C:$C,C541)</f>
        <v>#VALUE!</v>
      </c>
      <c r="N541" s="4" t="e">
        <f>SUMIFS('[9]TUNZ Extracted TB'!$G:$G,'[9]TUNZ Extracted TB'!$A:$A,B541,'[9]TUNZ Extracted TB'!$C:$C,C541)</f>
        <v>#VALUE!</v>
      </c>
      <c r="O541" s="4" t="e">
        <f>SUMIFS('[10]TUNZ Extracted TB'!$G:$G,'[10]TUNZ Extracted TB'!$A:$A,B541,'[10]TUNZ Extracted TB'!$C:$C,C541)</f>
        <v>#VALUE!</v>
      </c>
      <c r="P541" s="4" t="e">
        <f>SUMIFS('[11]TUNZ Extracted TB'!$G:$G,'[11]TUNZ Extracted TB'!$A:$A,B541,'[11]TUNZ Extracted TB'!$C:$C,C541)</f>
        <v>#VALUE!</v>
      </c>
      <c r="Q541" s="4" t="e">
        <f>SUMIFS('[12]TUNZ Extracted TB'!$G:$G,'[12]TUNZ Extracted TB'!$A:$A,B541,'[12]TUNZ Extracted TB'!$C:$C,C541)</f>
        <v>#VALUE!</v>
      </c>
      <c r="R541" s="4" t="e">
        <f t="shared" si="9"/>
        <v>#VALUE!</v>
      </c>
    </row>
    <row r="542" spans="1:18" x14ac:dyDescent="0.25">
      <c r="A542" t="s">
        <v>104</v>
      </c>
      <c r="B542">
        <v>7592</v>
      </c>
      <c r="C542">
        <v>430</v>
      </c>
      <c r="D542" t="s">
        <v>18</v>
      </c>
      <c r="E542" t="s">
        <v>103</v>
      </c>
      <c r="F542" s="4" t="e">
        <f>SUMIFS('[1]TUNZ Extracted TB'!$G:$G,'[1]TUNZ Extracted TB'!$A:$A,B542,'[1]TUNZ Extracted TB'!$C:$C,C542)</f>
        <v>#VALUE!</v>
      </c>
      <c r="G542" s="4" t="e">
        <f>SUMIFS('[2]TUNZ Extracted TB'!$G:$G,'[2]TUNZ Extracted TB'!$A:$A,B542,'[2]TUNZ Extracted TB'!$C:$C,C542)</f>
        <v>#VALUE!</v>
      </c>
      <c r="H542" s="4" t="e">
        <f>SUMIFS('[3]TUNZ Extracted TB'!$G:$G,'[3]TUNZ Extracted TB'!$A:$A,B542,'[3]TUNZ Extracted TB'!$C:$C,C542)</f>
        <v>#VALUE!</v>
      </c>
      <c r="I542" s="4" t="e">
        <f>SUMIFS('[4]TUNZ Extracted TB'!$G:$G,'[4]TUNZ Extracted TB'!$A:$A,B542,'[4]TUNZ Extracted TB'!$C:$C,C542)</f>
        <v>#VALUE!</v>
      </c>
      <c r="J542" s="4" t="e">
        <f>SUMIFS('[5]TUNZ Extracted TB'!$G:$G,'[5]TUNZ Extracted TB'!$A:$A,B542,'[5]TUNZ Extracted TB'!$C:$C,C542)</f>
        <v>#VALUE!</v>
      </c>
      <c r="K542" s="4" t="e">
        <f>SUMIFS('[6]TUNZ Extracted TB'!$G:$G,'[6]TUNZ Extracted TB'!$A:$A,B542,'[6]TUNZ Extracted TB'!$C:$C,C542)</f>
        <v>#VALUE!</v>
      </c>
      <c r="L542" s="4" t="e">
        <f>SUMIFS('[7]TUNZ Extracted TB'!$G:$G,'[7]TUNZ Extracted TB'!$A:$A,B542,'[7]TUNZ Extracted TB'!$C:$C,C542)</f>
        <v>#VALUE!</v>
      </c>
      <c r="M542" s="4" t="e">
        <f>SUMIFS('[8]TUNZ Extracted TB'!$G:$G,'[8]TUNZ Extracted TB'!$A:$A,B542,'[8]TUNZ Extracted TB'!$C:$C,C542)</f>
        <v>#VALUE!</v>
      </c>
      <c r="N542" s="4" t="e">
        <f>SUMIFS('[9]TUNZ Extracted TB'!$G:$G,'[9]TUNZ Extracted TB'!$A:$A,B542,'[9]TUNZ Extracted TB'!$C:$C,C542)</f>
        <v>#VALUE!</v>
      </c>
      <c r="O542" s="4" t="e">
        <f>SUMIFS('[10]TUNZ Extracted TB'!$G:$G,'[10]TUNZ Extracted TB'!$A:$A,B542,'[10]TUNZ Extracted TB'!$C:$C,C542)</f>
        <v>#VALUE!</v>
      </c>
      <c r="P542" s="4" t="e">
        <f>SUMIFS('[11]TUNZ Extracted TB'!$G:$G,'[11]TUNZ Extracted TB'!$A:$A,B542,'[11]TUNZ Extracted TB'!$C:$C,C542)</f>
        <v>#VALUE!</v>
      </c>
      <c r="Q542" s="4" t="e">
        <f>SUMIFS('[12]TUNZ Extracted TB'!$G:$G,'[12]TUNZ Extracted TB'!$A:$A,B542,'[12]TUNZ Extracted TB'!$C:$C,C542)</f>
        <v>#VALUE!</v>
      </c>
      <c r="R542" s="4" t="e">
        <f t="shared" si="9"/>
        <v>#VALUE!</v>
      </c>
    </row>
    <row r="543" spans="1:18" x14ac:dyDescent="0.25">
      <c r="A543" t="s">
        <v>105</v>
      </c>
      <c r="B543">
        <v>7610</v>
      </c>
      <c r="C543">
        <v>110</v>
      </c>
      <c r="D543" t="s">
        <v>58</v>
      </c>
      <c r="E543" t="s">
        <v>106</v>
      </c>
      <c r="F543" s="4" t="e">
        <f>SUMIFS('[1]TUNZ Extracted TB'!$G:$G,'[1]TUNZ Extracted TB'!$A:$A,B543,'[1]TUNZ Extracted TB'!$C:$C,C543)</f>
        <v>#VALUE!</v>
      </c>
      <c r="G543" s="4" t="e">
        <f>SUMIFS('[2]TUNZ Extracted TB'!$G:$G,'[2]TUNZ Extracted TB'!$A:$A,B543,'[2]TUNZ Extracted TB'!$C:$C,C543)</f>
        <v>#VALUE!</v>
      </c>
      <c r="H543" s="4" t="e">
        <f>SUMIFS('[3]TUNZ Extracted TB'!$G:$G,'[3]TUNZ Extracted TB'!$A:$A,B543,'[3]TUNZ Extracted TB'!$C:$C,C543)</f>
        <v>#VALUE!</v>
      </c>
      <c r="I543" s="4" t="e">
        <f>SUMIFS('[4]TUNZ Extracted TB'!$G:$G,'[4]TUNZ Extracted TB'!$A:$A,B543,'[4]TUNZ Extracted TB'!$C:$C,C543)</f>
        <v>#VALUE!</v>
      </c>
      <c r="J543" s="4" t="e">
        <f>SUMIFS('[5]TUNZ Extracted TB'!$G:$G,'[5]TUNZ Extracted TB'!$A:$A,B543,'[5]TUNZ Extracted TB'!$C:$C,C543)</f>
        <v>#VALUE!</v>
      </c>
      <c r="K543" s="4" t="e">
        <f>SUMIFS('[6]TUNZ Extracted TB'!$G:$G,'[6]TUNZ Extracted TB'!$A:$A,B543,'[6]TUNZ Extracted TB'!$C:$C,C543)</f>
        <v>#VALUE!</v>
      </c>
      <c r="L543" s="4" t="e">
        <f>SUMIFS('[7]TUNZ Extracted TB'!$G:$G,'[7]TUNZ Extracted TB'!$A:$A,B543,'[7]TUNZ Extracted TB'!$C:$C,C543)</f>
        <v>#VALUE!</v>
      </c>
      <c r="M543" s="4" t="e">
        <f>SUMIFS('[8]TUNZ Extracted TB'!$G:$G,'[8]TUNZ Extracted TB'!$A:$A,B543,'[8]TUNZ Extracted TB'!$C:$C,C543)</f>
        <v>#VALUE!</v>
      </c>
      <c r="N543" s="4" t="e">
        <f>SUMIFS('[9]TUNZ Extracted TB'!$G:$G,'[9]TUNZ Extracted TB'!$A:$A,B543,'[9]TUNZ Extracted TB'!$C:$C,C543)</f>
        <v>#VALUE!</v>
      </c>
      <c r="O543" s="4" t="e">
        <f>SUMIFS('[10]TUNZ Extracted TB'!$G:$G,'[10]TUNZ Extracted TB'!$A:$A,B543,'[10]TUNZ Extracted TB'!$C:$C,C543)</f>
        <v>#VALUE!</v>
      </c>
      <c r="P543" s="4" t="e">
        <f>SUMIFS('[11]TUNZ Extracted TB'!$G:$G,'[11]TUNZ Extracted TB'!$A:$A,B543,'[11]TUNZ Extracted TB'!$C:$C,C543)</f>
        <v>#VALUE!</v>
      </c>
      <c r="Q543" s="4" t="e">
        <f>SUMIFS('[12]TUNZ Extracted TB'!$G:$G,'[12]TUNZ Extracted TB'!$A:$A,B543,'[12]TUNZ Extracted TB'!$C:$C,C543)</f>
        <v>#VALUE!</v>
      </c>
      <c r="R543" s="4" t="e">
        <f t="shared" si="9"/>
        <v>#VALUE!</v>
      </c>
    </row>
    <row r="544" spans="1:18" x14ac:dyDescent="0.25">
      <c r="A544" t="s">
        <v>105</v>
      </c>
      <c r="B544">
        <v>7610</v>
      </c>
      <c r="C544">
        <v>112</v>
      </c>
      <c r="D544" t="s">
        <v>62</v>
      </c>
      <c r="E544" t="s">
        <v>107</v>
      </c>
      <c r="F544" s="4" t="e">
        <f>SUMIFS('[1]TUNZ Extracted TB'!$G:$G,'[1]TUNZ Extracted TB'!$A:$A,B544,'[1]TUNZ Extracted TB'!$C:$C,C544)</f>
        <v>#VALUE!</v>
      </c>
      <c r="G544" s="4" t="e">
        <f>SUMIFS('[2]TUNZ Extracted TB'!$G:$G,'[2]TUNZ Extracted TB'!$A:$A,B544,'[2]TUNZ Extracted TB'!$C:$C,C544)</f>
        <v>#VALUE!</v>
      </c>
      <c r="H544" s="4" t="e">
        <f>SUMIFS('[3]TUNZ Extracted TB'!$G:$G,'[3]TUNZ Extracted TB'!$A:$A,B544,'[3]TUNZ Extracted TB'!$C:$C,C544)</f>
        <v>#VALUE!</v>
      </c>
      <c r="I544" s="4" t="e">
        <f>SUMIFS('[4]TUNZ Extracted TB'!$G:$G,'[4]TUNZ Extracted TB'!$A:$A,B544,'[4]TUNZ Extracted TB'!$C:$C,C544)</f>
        <v>#VALUE!</v>
      </c>
      <c r="J544" s="4" t="e">
        <f>SUMIFS('[5]TUNZ Extracted TB'!$G:$G,'[5]TUNZ Extracted TB'!$A:$A,B544,'[5]TUNZ Extracted TB'!$C:$C,C544)</f>
        <v>#VALUE!</v>
      </c>
      <c r="K544" s="4" t="e">
        <f>SUMIFS('[6]TUNZ Extracted TB'!$G:$G,'[6]TUNZ Extracted TB'!$A:$A,B544,'[6]TUNZ Extracted TB'!$C:$C,C544)</f>
        <v>#VALUE!</v>
      </c>
      <c r="L544" s="4" t="e">
        <f>SUMIFS('[7]TUNZ Extracted TB'!$G:$G,'[7]TUNZ Extracted TB'!$A:$A,B544,'[7]TUNZ Extracted TB'!$C:$C,C544)</f>
        <v>#VALUE!</v>
      </c>
      <c r="M544" s="4" t="e">
        <f>SUMIFS('[8]TUNZ Extracted TB'!$G:$G,'[8]TUNZ Extracted TB'!$A:$A,B544,'[8]TUNZ Extracted TB'!$C:$C,C544)</f>
        <v>#VALUE!</v>
      </c>
      <c r="N544" s="4" t="e">
        <f>SUMIFS('[9]TUNZ Extracted TB'!$G:$G,'[9]TUNZ Extracted TB'!$A:$A,B544,'[9]TUNZ Extracted TB'!$C:$C,C544)</f>
        <v>#VALUE!</v>
      </c>
      <c r="O544" s="4" t="e">
        <f>SUMIFS('[10]TUNZ Extracted TB'!$G:$G,'[10]TUNZ Extracted TB'!$A:$A,B544,'[10]TUNZ Extracted TB'!$C:$C,C544)</f>
        <v>#VALUE!</v>
      </c>
      <c r="P544" s="4" t="e">
        <f>SUMIFS('[11]TUNZ Extracted TB'!$G:$G,'[11]TUNZ Extracted TB'!$A:$A,B544,'[11]TUNZ Extracted TB'!$C:$C,C544)</f>
        <v>#VALUE!</v>
      </c>
      <c r="Q544" s="4" t="e">
        <f>SUMIFS('[12]TUNZ Extracted TB'!$G:$G,'[12]TUNZ Extracted TB'!$A:$A,B544,'[12]TUNZ Extracted TB'!$C:$C,C544)</f>
        <v>#VALUE!</v>
      </c>
      <c r="R544" s="4" t="e">
        <f t="shared" si="9"/>
        <v>#VALUE!</v>
      </c>
    </row>
    <row r="545" spans="1:18" x14ac:dyDescent="0.25">
      <c r="A545" t="s">
        <v>105</v>
      </c>
      <c r="B545">
        <v>7610</v>
      </c>
      <c r="C545">
        <v>120</v>
      </c>
      <c r="D545" t="s">
        <v>58</v>
      </c>
      <c r="E545" t="s">
        <v>106</v>
      </c>
      <c r="F545" s="4" t="e">
        <f>SUMIFS('[1]TUNZ Extracted TB'!$G:$G,'[1]TUNZ Extracted TB'!$A:$A,B545,'[1]TUNZ Extracted TB'!$C:$C,C545)</f>
        <v>#VALUE!</v>
      </c>
      <c r="G545" s="4" t="e">
        <f>SUMIFS('[2]TUNZ Extracted TB'!$G:$G,'[2]TUNZ Extracted TB'!$A:$A,B545,'[2]TUNZ Extracted TB'!$C:$C,C545)</f>
        <v>#VALUE!</v>
      </c>
      <c r="H545" s="4" t="e">
        <f>SUMIFS('[3]TUNZ Extracted TB'!$G:$G,'[3]TUNZ Extracted TB'!$A:$A,B545,'[3]TUNZ Extracted TB'!$C:$C,C545)</f>
        <v>#VALUE!</v>
      </c>
      <c r="I545" s="4" t="e">
        <f>SUMIFS('[4]TUNZ Extracted TB'!$G:$G,'[4]TUNZ Extracted TB'!$A:$A,B545,'[4]TUNZ Extracted TB'!$C:$C,C545)</f>
        <v>#VALUE!</v>
      </c>
      <c r="J545" s="4" t="e">
        <f>SUMIFS('[5]TUNZ Extracted TB'!$G:$G,'[5]TUNZ Extracted TB'!$A:$A,B545,'[5]TUNZ Extracted TB'!$C:$C,C545)</f>
        <v>#VALUE!</v>
      </c>
      <c r="K545" s="4" t="e">
        <f>SUMIFS('[6]TUNZ Extracted TB'!$G:$G,'[6]TUNZ Extracted TB'!$A:$A,B545,'[6]TUNZ Extracted TB'!$C:$C,C545)</f>
        <v>#VALUE!</v>
      </c>
      <c r="L545" s="4" t="e">
        <f>SUMIFS('[7]TUNZ Extracted TB'!$G:$G,'[7]TUNZ Extracted TB'!$A:$A,B545,'[7]TUNZ Extracted TB'!$C:$C,C545)</f>
        <v>#VALUE!</v>
      </c>
      <c r="M545" s="4" t="e">
        <f>SUMIFS('[8]TUNZ Extracted TB'!$G:$G,'[8]TUNZ Extracted TB'!$A:$A,B545,'[8]TUNZ Extracted TB'!$C:$C,C545)</f>
        <v>#VALUE!</v>
      </c>
      <c r="N545" s="4" t="e">
        <f>SUMIFS('[9]TUNZ Extracted TB'!$G:$G,'[9]TUNZ Extracted TB'!$A:$A,B545,'[9]TUNZ Extracted TB'!$C:$C,C545)</f>
        <v>#VALUE!</v>
      </c>
      <c r="O545" s="4" t="e">
        <f>SUMIFS('[10]TUNZ Extracted TB'!$G:$G,'[10]TUNZ Extracted TB'!$A:$A,B545,'[10]TUNZ Extracted TB'!$C:$C,C545)</f>
        <v>#VALUE!</v>
      </c>
      <c r="P545" s="4" t="e">
        <f>SUMIFS('[11]TUNZ Extracted TB'!$G:$G,'[11]TUNZ Extracted TB'!$A:$A,B545,'[11]TUNZ Extracted TB'!$C:$C,C545)</f>
        <v>#VALUE!</v>
      </c>
      <c r="Q545" s="4" t="e">
        <f>SUMIFS('[12]TUNZ Extracted TB'!$G:$G,'[12]TUNZ Extracted TB'!$A:$A,B545,'[12]TUNZ Extracted TB'!$C:$C,C545)</f>
        <v>#VALUE!</v>
      </c>
      <c r="R545" s="4" t="e">
        <f t="shared" si="9"/>
        <v>#VALUE!</v>
      </c>
    </row>
    <row r="546" spans="1:18" x14ac:dyDescent="0.25">
      <c r="A546" t="s">
        <v>105</v>
      </c>
      <c r="B546">
        <v>7610</v>
      </c>
      <c r="C546">
        <v>121</v>
      </c>
      <c r="D546" t="s">
        <v>58</v>
      </c>
      <c r="E546" t="s">
        <v>106</v>
      </c>
      <c r="F546" s="4" t="e">
        <f>SUMIFS('[1]TUNZ Extracted TB'!$G:$G,'[1]TUNZ Extracted TB'!$A:$A,B546,'[1]TUNZ Extracted TB'!$C:$C,C546)</f>
        <v>#VALUE!</v>
      </c>
      <c r="G546" s="4" t="e">
        <f>SUMIFS('[2]TUNZ Extracted TB'!$G:$G,'[2]TUNZ Extracted TB'!$A:$A,B546,'[2]TUNZ Extracted TB'!$C:$C,C546)</f>
        <v>#VALUE!</v>
      </c>
      <c r="H546" s="4" t="e">
        <f>SUMIFS('[3]TUNZ Extracted TB'!$G:$G,'[3]TUNZ Extracted TB'!$A:$A,B546,'[3]TUNZ Extracted TB'!$C:$C,C546)</f>
        <v>#VALUE!</v>
      </c>
      <c r="I546" s="4" t="e">
        <f>SUMIFS('[4]TUNZ Extracted TB'!$G:$G,'[4]TUNZ Extracted TB'!$A:$A,B546,'[4]TUNZ Extracted TB'!$C:$C,C546)</f>
        <v>#VALUE!</v>
      </c>
      <c r="J546" s="4" t="e">
        <f>SUMIFS('[5]TUNZ Extracted TB'!$G:$G,'[5]TUNZ Extracted TB'!$A:$A,B546,'[5]TUNZ Extracted TB'!$C:$C,C546)</f>
        <v>#VALUE!</v>
      </c>
      <c r="K546" s="4" t="e">
        <f>SUMIFS('[6]TUNZ Extracted TB'!$G:$G,'[6]TUNZ Extracted TB'!$A:$A,B546,'[6]TUNZ Extracted TB'!$C:$C,C546)</f>
        <v>#VALUE!</v>
      </c>
      <c r="L546" s="4" t="e">
        <f>SUMIFS('[7]TUNZ Extracted TB'!$G:$G,'[7]TUNZ Extracted TB'!$A:$A,B546,'[7]TUNZ Extracted TB'!$C:$C,C546)</f>
        <v>#VALUE!</v>
      </c>
      <c r="M546" s="4" t="e">
        <f>SUMIFS('[8]TUNZ Extracted TB'!$G:$G,'[8]TUNZ Extracted TB'!$A:$A,B546,'[8]TUNZ Extracted TB'!$C:$C,C546)</f>
        <v>#VALUE!</v>
      </c>
      <c r="N546" s="4" t="e">
        <f>SUMIFS('[9]TUNZ Extracted TB'!$G:$G,'[9]TUNZ Extracted TB'!$A:$A,B546,'[9]TUNZ Extracted TB'!$C:$C,C546)</f>
        <v>#VALUE!</v>
      </c>
      <c r="O546" s="4" t="e">
        <f>SUMIFS('[10]TUNZ Extracted TB'!$G:$G,'[10]TUNZ Extracted TB'!$A:$A,B546,'[10]TUNZ Extracted TB'!$C:$C,C546)</f>
        <v>#VALUE!</v>
      </c>
      <c r="P546" s="4" t="e">
        <f>SUMIFS('[11]TUNZ Extracted TB'!$G:$G,'[11]TUNZ Extracted TB'!$A:$A,B546,'[11]TUNZ Extracted TB'!$C:$C,C546)</f>
        <v>#VALUE!</v>
      </c>
      <c r="Q546" s="4" t="e">
        <f>SUMIFS('[12]TUNZ Extracted TB'!$G:$G,'[12]TUNZ Extracted TB'!$A:$A,B546,'[12]TUNZ Extracted TB'!$C:$C,C546)</f>
        <v>#VALUE!</v>
      </c>
      <c r="R546" s="4" t="e">
        <f t="shared" si="9"/>
        <v>#VALUE!</v>
      </c>
    </row>
    <row r="547" spans="1:18" x14ac:dyDescent="0.25">
      <c r="A547" t="s">
        <v>105</v>
      </c>
      <c r="B547">
        <v>7610</v>
      </c>
      <c r="C547">
        <v>122</v>
      </c>
      <c r="D547" t="s">
        <v>62</v>
      </c>
      <c r="E547" t="s">
        <v>107</v>
      </c>
      <c r="F547" s="4" t="e">
        <f>SUMIFS('[1]TUNZ Extracted TB'!$G:$G,'[1]TUNZ Extracted TB'!$A:$A,B547,'[1]TUNZ Extracted TB'!$C:$C,C547)</f>
        <v>#VALUE!</v>
      </c>
      <c r="G547" s="4" t="e">
        <f>SUMIFS('[2]TUNZ Extracted TB'!$G:$G,'[2]TUNZ Extracted TB'!$A:$A,B547,'[2]TUNZ Extracted TB'!$C:$C,C547)</f>
        <v>#VALUE!</v>
      </c>
      <c r="H547" s="4" t="e">
        <f>SUMIFS('[3]TUNZ Extracted TB'!$G:$G,'[3]TUNZ Extracted TB'!$A:$A,B547,'[3]TUNZ Extracted TB'!$C:$C,C547)</f>
        <v>#VALUE!</v>
      </c>
      <c r="I547" s="4" t="e">
        <f>SUMIFS('[4]TUNZ Extracted TB'!$G:$G,'[4]TUNZ Extracted TB'!$A:$A,B547,'[4]TUNZ Extracted TB'!$C:$C,C547)</f>
        <v>#VALUE!</v>
      </c>
      <c r="J547" s="4" t="e">
        <f>SUMIFS('[5]TUNZ Extracted TB'!$G:$G,'[5]TUNZ Extracted TB'!$A:$A,B547,'[5]TUNZ Extracted TB'!$C:$C,C547)</f>
        <v>#VALUE!</v>
      </c>
      <c r="K547" s="4" t="e">
        <f>SUMIFS('[6]TUNZ Extracted TB'!$G:$G,'[6]TUNZ Extracted TB'!$A:$A,B547,'[6]TUNZ Extracted TB'!$C:$C,C547)</f>
        <v>#VALUE!</v>
      </c>
      <c r="L547" s="4" t="e">
        <f>SUMIFS('[7]TUNZ Extracted TB'!$G:$G,'[7]TUNZ Extracted TB'!$A:$A,B547,'[7]TUNZ Extracted TB'!$C:$C,C547)</f>
        <v>#VALUE!</v>
      </c>
      <c r="M547" s="4" t="e">
        <f>SUMIFS('[8]TUNZ Extracted TB'!$G:$G,'[8]TUNZ Extracted TB'!$A:$A,B547,'[8]TUNZ Extracted TB'!$C:$C,C547)</f>
        <v>#VALUE!</v>
      </c>
      <c r="N547" s="4" t="e">
        <f>SUMIFS('[9]TUNZ Extracted TB'!$G:$G,'[9]TUNZ Extracted TB'!$A:$A,B547,'[9]TUNZ Extracted TB'!$C:$C,C547)</f>
        <v>#VALUE!</v>
      </c>
      <c r="O547" s="4" t="e">
        <f>SUMIFS('[10]TUNZ Extracted TB'!$G:$G,'[10]TUNZ Extracted TB'!$A:$A,B547,'[10]TUNZ Extracted TB'!$C:$C,C547)</f>
        <v>#VALUE!</v>
      </c>
      <c r="P547" s="4" t="e">
        <f>SUMIFS('[11]TUNZ Extracted TB'!$G:$G,'[11]TUNZ Extracted TB'!$A:$A,B547,'[11]TUNZ Extracted TB'!$C:$C,C547)</f>
        <v>#VALUE!</v>
      </c>
      <c r="Q547" s="4" t="e">
        <f>SUMIFS('[12]TUNZ Extracted TB'!$G:$G,'[12]TUNZ Extracted TB'!$A:$A,B547,'[12]TUNZ Extracted TB'!$C:$C,C547)</f>
        <v>#VALUE!</v>
      </c>
      <c r="R547" s="4" t="e">
        <f t="shared" si="9"/>
        <v>#VALUE!</v>
      </c>
    </row>
    <row r="548" spans="1:18" x14ac:dyDescent="0.25">
      <c r="A548" t="s">
        <v>105</v>
      </c>
      <c r="B548">
        <v>7610</v>
      </c>
      <c r="C548">
        <v>130</v>
      </c>
      <c r="D548" t="s">
        <v>58</v>
      </c>
      <c r="E548" t="s">
        <v>106</v>
      </c>
      <c r="F548" s="4" t="e">
        <f>SUMIFS('[1]TUNZ Extracted TB'!$G:$G,'[1]TUNZ Extracted TB'!$A:$A,B548,'[1]TUNZ Extracted TB'!$C:$C,C548)</f>
        <v>#VALUE!</v>
      </c>
      <c r="G548" s="4" t="e">
        <f>SUMIFS('[2]TUNZ Extracted TB'!$G:$G,'[2]TUNZ Extracted TB'!$A:$A,B548,'[2]TUNZ Extracted TB'!$C:$C,C548)</f>
        <v>#VALUE!</v>
      </c>
      <c r="H548" s="4" t="e">
        <f>SUMIFS('[3]TUNZ Extracted TB'!$G:$G,'[3]TUNZ Extracted TB'!$A:$A,B548,'[3]TUNZ Extracted TB'!$C:$C,C548)</f>
        <v>#VALUE!</v>
      </c>
      <c r="I548" s="4" t="e">
        <f>SUMIFS('[4]TUNZ Extracted TB'!$G:$G,'[4]TUNZ Extracted TB'!$A:$A,B548,'[4]TUNZ Extracted TB'!$C:$C,C548)</f>
        <v>#VALUE!</v>
      </c>
      <c r="J548" s="4" t="e">
        <f>SUMIFS('[5]TUNZ Extracted TB'!$G:$G,'[5]TUNZ Extracted TB'!$A:$A,B548,'[5]TUNZ Extracted TB'!$C:$C,C548)</f>
        <v>#VALUE!</v>
      </c>
      <c r="K548" s="4" t="e">
        <f>SUMIFS('[6]TUNZ Extracted TB'!$G:$G,'[6]TUNZ Extracted TB'!$A:$A,B548,'[6]TUNZ Extracted TB'!$C:$C,C548)</f>
        <v>#VALUE!</v>
      </c>
      <c r="L548" s="4" t="e">
        <f>SUMIFS('[7]TUNZ Extracted TB'!$G:$G,'[7]TUNZ Extracted TB'!$A:$A,B548,'[7]TUNZ Extracted TB'!$C:$C,C548)</f>
        <v>#VALUE!</v>
      </c>
      <c r="M548" s="4" t="e">
        <f>SUMIFS('[8]TUNZ Extracted TB'!$G:$G,'[8]TUNZ Extracted TB'!$A:$A,B548,'[8]TUNZ Extracted TB'!$C:$C,C548)</f>
        <v>#VALUE!</v>
      </c>
      <c r="N548" s="4" t="e">
        <f>SUMIFS('[9]TUNZ Extracted TB'!$G:$G,'[9]TUNZ Extracted TB'!$A:$A,B548,'[9]TUNZ Extracted TB'!$C:$C,C548)</f>
        <v>#VALUE!</v>
      </c>
      <c r="O548" s="4" t="e">
        <f>SUMIFS('[10]TUNZ Extracted TB'!$G:$G,'[10]TUNZ Extracted TB'!$A:$A,B548,'[10]TUNZ Extracted TB'!$C:$C,C548)</f>
        <v>#VALUE!</v>
      </c>
      <c r="P548" s="4" t="e">
        <f>SUMIFS('[11]TUNZ Extracted TB'!$G:$G,'[11]TUNZ Extracted TB'!$A:$A,B548,'[11]TUNZ Extracted TB'!$C:$C,C548)</f>
        <v>#VALUE!</v>
      </c>
      <c r="Q548" s="4" t="e">
        <f>SUMIFS('[12]TUNZ Extracted TB'!$G:$G,'[12]TUNZ Extracted TB'!$A:$A,B548,'[12]TUNZ Extracted TB'!$C:$C,C548)</f>
        <v>#VALUE!</v>
      </c>
      <c r="R548" s="4" t="e">
        <f t="shared" si="9"/>
        <v>#VALUE!</v>
      </c>
    </row>
    <row r="549" spans="1:18" x14ac:dyDescent="0.25">
      <c r="A549" t="s">
        <v>105</v>
      </c>
      <c r="B549">
        <v>7610</v>
      </c>
      <c r="C549">
        <v>140</v>
      </c>
      <c r="D549" t="s">
        <v>58</v>
      </c>
      <c r="E549" t="s">
        <v>106</v>
      </c>
      <c r="F549" s="4" t="e">
        <f>SUMIFS('[1]TUNZ Extracted TB'!$G:$G,'[1]TUNZ Extracted TB'!$A:$A,B549,'[1]TUNZ Extracted TB'!$C:$C,C549)</f>
        <v>#VALUE!</v>
      </c>
      <c r="G549" s="4" t="e">
        <f>SUMIFS('[2]TUNZ Extracted TB'!$G:$G,'[2]TUNZ Extracted TB'!$A:$A,B549,'[2]TUNZ Extracted TB'!$C:$C,C549)</f>
        <v>#VALUE!</v>
      </c>
      <c r="H549" s="4" t="e">
        <f>SUMIFS('[3]TUNZ Extracted TB'!$G:$G,'[3]TUNZ Extracted TB'!$A:$A,B549,'[3]TUNZ Extracted TB'!$C:$C,C549)</f>
        <v>#VALUE!</v>
      </c>
      <c r="I549" s="4" t="e">
        <f>SUMIFS('[4]TUNZ Extracted TB'!$G:$G,'[4]TUNZ Extracted TB'!$A:$A,B549,'[4]TUNZ Extracted TB'!$C:$C,C549)</f>
        <v>#VALUE!</v>
      </c>
      <c r="J549" s="4" t="e">
        <f>SUMIFS('[5]TUNZ Extracted TB'!$G:$G,'[5]TUNZ Extracted TB'!$A:$A,B549,'[5]TUNZ Extracted TB'!$C:$C,C549)</f>
        <v>#VALUE!</v>
      </c>
      <c r="K549" s="4" t="e">
        <f>SUMIFS('[6]TUNZ Extracted TB'!$G:$G,'[6]TUNZ Extracted TB'!$A:$A,B549,'[6]TUNZ Extracted TB'!$C:$C,C549)</f>
        <v>#VALUE!</v>
      </c>
      <c r="L549" s="4" t="e">
        <f>SUMIFS('[7]TUNZ Extracted TB'!$G:$G,'[7]TUNZ Extracted TB'!$A:$A,B549,'[7]TUNZ Extracted TB'!$C:$C,C549)</f>
        <v>#VALUE!</v>
      </c>
      <c r="M549" s="4" t="e">
        <f>SUMIFS('[8]TUNZ Extracted TB'!$G:$G,'[8]TUNZ Extracted TB'!$A:$A,B549,'[8]TUNZ Extracted TB'!$C:$C,C549)</f>
        <v>#VALUE!</v>
      </c>
      <c r="N549" s="4" t="e">
        <f>SUMIFS('[9]TUNZ Extracted TB'!$G:$G,'[9]TUNZ Extracted TB'!$A:$A,B549,'[9]TUNZ Extracted TB'!$C:$C,C549)</f>
        <v>#VALUE!</v>
      </c>
      <c r="O549" s="4" t="e">
        <f>SUMIFS('[10]TUNZ Extracted TB'!$G:$G,'[10]TUNZ Extracted TB'!$A:$A,B549,'[10]TUNZ Extracted TB'!$C:$C,C549)</f>
        <v>#VALUE!</v>
      </c>
      <c r="P549" s="4" t="e">
        <f>SUMIFS('[11]TUNZ Extracted TB'!$G:$G,'[11]TUNZ Extracted TB'!$A:$A,B549,'[11]TUNZ Extracted TB'!$C:$C,C549)</f>
        <v>#VALUE!</v>
      </c>
      <c r="Q549" s="4" t="e">
        <f>SUMIFS('[12]TUNZ Extracted TB'!$G:$G,'[12]TUNZ Extracted TB'!$A:$A,B549,'[12]TUNZ Extracted TB'!$C:$C,C549)</f>
        <v>#VALUE!</v>
      </c>
      <c r="R549" s="4" t="e">
        <f t="shared" si="9"/>
        <v>#VALUE!</v>
      </c>
    </row>
    <row r="550" spans="1:18" x14ac:dyDescent="0.25">
      <c r="A550" t="s">
        <v>105</v>
      </c>
      <c r="B550">
        <v>7610</v>
      </c>
      <c r="C550">
        <v>142</v>
      </c>
      <c r="D550" t="s">
        <v>62</v>
      </c>
      <c r="E550" t="s">
        <v>107</v>
      </c>
      <c r="F550" s="4" t="e">
        <f>SUMIFS('[1]TUNZ Extracted TB'!$G:$G,'[1]TUNZ Extracted TB'!$A:$A,B550,'[1]TUNZ Extracted TB'!$C:$C,C550)</f>
        <v>#VALUE!</v>
      </c>
      <c r="G550" s="4" t="e">
        <f>SUMIFS('[2]TUNZ Extracted TB'!$G:$G,'[2]TUNZ Extracted TB'!$A:$A,B550,'[2]TUNZ Extracted TB'!$C:$C,C550)</f>
        <v>#VALUE!</v>
      </c>
      <c r="H550" s="4" t="e">
        <f>SUMIFS('[3]TUNZ Extracted TB'!$G:$G,'[3]TUNZ Extracted TB'!$A:$A,B550,'[3]TUNZ Extracted TB'!$C:$C,C550)</f>
        <v>#VALUE!</v>
      </c>
      <c r="I550" s="4" t="e">
        <f>SUMIFS('[4]TUNZ Extracted TB'!$G:$G,'[4]TUNZ Extracted TB'!$A:$A,B550,'[4]TUNZ Extracted TB'!$C:$C,C550)</f>
        <v>#VALUE!</v>
      </c>
      <c r="J550" s="4" t="e">
        <f>SUMIFS('[5]TUNZ Extracted TB'!$G:$G,'[5]TUNZ Extracted TB'!$A:$A,B550,'[5]TUNZ Extracted TB'!$C:$C,C550)</f>
        <v>#VALUE!</v>
      </c>
      <c r="K550" s="4" t="e">
        <f>SUMIFS('[6]TUNZ Extracted TB'!$G:$G,'[6]TUNZ Extracted TB'!$A:$A,B550,'[6]TUNZ Extracted TB'!$C:$C,C550)</f>
        <v>#VALUE!</v>
      </c>
      <c r="L550" s="4" t="e">
        <f>SUMIFS('[7]TUNZ Extracted TB'!$G:$G,'[7]TUNZ Extracted TB'!$A:$A,B550,'[7]TUNZ Extracted TB'!$C:$C,C550)</f>
        <v>#VALUE!</v>
      </c>
      <c r="M550" s="4" t="e">
        <f>SUMIFS('[8]TUNZ Extracted TB'!$G:$G,'[8]TUNZ Extracted TB'!$A:$A,B550,'[8]TUNZ Extracted TB'!$C:$C,C550)</f>
        <v>#VALUE!</v>
      </c>
      <c r="N550" s="4" t="e">
        <f>SUMIFS('[9]TUNZ Extracted TB'!$G:$G,'[9]TUNZ Extracted TB'!$A:$A,B550,'[9]TUNZ Extracted TB'!$C:$C,C550)</f>
        <v>#VALUE!</v>
      </c>
      <c r="O550" s="4" t="e">
        <f>SUMIFS('[10]TUNZ Extracted TB'!$G:$G,'[10]TUNZ Extracted TB'!$A:$A,B550,'[10]TUNZ Extracted TB'!$C:$C,C550)</f>
        <v>#VALUE!</v>
      </c>
      <c r="P550" s="4" t="e">
        <f>SUMIFS('[11]TUNZ Extracted TB'!$G:$G,'[11]TUNZ Extracted TB'!$A:$A,B550,'[11]TUNZ Extracted TB'!$C:$C,C550)</f>
        <v>#VALUE!</v>
      </c>
      <c r="Q550" s="4" t="e">
        <f>SUMIFS('[12]TUNZ Extracted TB'!$G:$G,'[12]TUNZ Extracted TB'!$A:$A,B550,'[12]TUNZ Extracted TB'!$C:$C,C550)</f>
        <v>#VALUE!</v>
      </c>
      <c r="R550" s="4" t="e">
        <f t="shared" si="9"/>
        <v>#VALUE!</v>
      </c>
    </row>
    <row r="551" spans="1:18" x14ac:dyDescent="0.25">
      <c r="A551" t="s">
        <v>105</v>
      </c>
      <c r="B551">
        <v>7610</v>
      </c>
      <c r="C551">
        <v>147</v>
      </c>
      <c r="D551" t="s">
        <v>58</v>
      </c>
      <c r="E551" t="s">
        <v>106</v>
      </c>
      <c r="F551" s="4" t="e">
        <f>SUMIFS('[1]TUNZ Extracted TB'!$G:$G,'[1]TUNZ Extracted TB'!$A:$A,B551,'[1]TUNZ Extracted TB'!$C:$C,C551)</f>
        <v>#VALUE!</v>
      </c>
      <c r="G551" s="4" t="e">
        <f>SUMIFS('[2]TUNZ Extracted TB'!$G:$G,'[2]TUNZ Extracted TB'!$A:$A,B551,'[2]TUNZ Extracted TB'!$C:$C,C551)</f>
        <v>#VALUE!</v>
      </c>
      <c r="H551" s="4" t="e">
        <f>SUMIFS('[3]TUNZ Extracted TB'!$G:$G,'[3]TUNZ Extracted TB'!$A:$A,B551,'[3]TUNZ Extracted TB'!$C:$C,C551)</f>
        <v>#VALUE!</v>
      </c>
      <c r="I551" s="4" t="e">
        <f>SUMIFS('[4]TUNZ Extracted TB'!$G:$G,'[4]TUNZ Extracted TB'!$A:$A,B551,'[4]TUNZ Extracted TB'!$C:$C,C551)</f>
        <v>#VALUE!</v>
      </c>
      <c r="J551" s="4" t="e">
        <f>SUMIFS('[5]TUNZ Extracted TB'!$G:$G,'[5]TUNZ Extracted TB'!$A:$A,B551,'[5]TUNZ Extracted TB'!$C:$C,C551)</f>
        <v>#VALUE!</v>
      </c>
      <c r="K551" s="4" t="e">
        <f>SUMIFS('[6]TUNZ Extracted TB'!$G:$G,'[6]TUNZ Extracted TB'!$A:$A,B551,'[6]TUNZ Extracted TB'!$C:$C,C551)</f>
        <v>#VALUE!</v>
      </c>
      <c r="L551" s="4" t="e">
        <f>SUMIFS('[7]TUNZ Extracted TB'!$G:$G,'[7]TUNZ Extracted TB'!$A:$A,B551,'[7]TUNZ Extracted TB'!$C:$C,C551)</f>
        <v>#VALUE!</v>
      </c>
      <c r="M551" s="4" t="e">
        <f>SUMIFS('[8]TUNZ Extracted TB'!$G:$G,'[8]TUNZ Extracted TB'!$A:$A,B551,'[8]TUNZ Extracted TB'!$C:$C,C551)</f>
        <v>#VALUE!</v>
      </c>
      <c r="N551" s="4" t="e">
        <f>SUMIFS('[9]TUNZ Extracted TB'!$G:$G,'[9]TUNZ Extracted TB'!$A:$A,B551,'[9]TUNZ Extracted TB'!$C:$C,C551)</f>
        <v>#VALUE!</v>
      </c>
      <c r="O551" s="4" t="e">
        <f>SUMIFS('[10]TUNZ Extracted TB'!$G:$G,'[10]TUNZ Extracted TB'!$A:$A,B551,'[10]TUNZ Extracted TB'!$C:$C,C551)</f>
        <v>#VALUE!</v>
      </c>
      <c r="P551" s="4" t="e">
        <f>SUMIFS('[11]TUNZ Extracted TB'!$G:$G,'[11]TUNZ Extracted TB'!$A:$A,B551,'[11]TUNZ Extracted TB'!$C:$C,C551)</f>
        <v>#VALUE!</v>
      </c>
      <c r="Q551" s="4" t="e">
        <f>SUMIFS('[12]TUNZ Extracted TB'!$G:$G,'[12]TUNZ Extracted TB'!$A:$A,B551,'[12]TUNZ Extracted TB'!$C:$C,C551)</f>
        <v>#VALUE!</v>
      </c>
      <c r="R551" s="4" t="e">
        <f t="shared" si="9"/>
        <v>#VALUE!</v>
      </c>
    </row>
    <row r="552" spans="1:18" x14ac:dyDescent="0.25">
      <c r="A552" t="s">
        <v>105</v>
      </c>
      <c r="B552">
        <v>7610</v>
      </c>
      <c r="C552">
        <v>150</v>
      </c>
      <c r="D552" t="s">
        <v>62</v>
      </c>
      <c r="E552" t="s">
        <v>107</v>
      </c>
      <c r="F552" s="4" t="e">
        <f>SUMIFS('[1]TUNZ Extracted TB'!$G:$G,'[1]TUNZ Extracted TB'!$A:$A,B552,'[1]TUNZ Extracted TB'!$C:$C,C552)</f>
        <v>#VALUE!</v>
      </c>
      <c r="G552" s="4" t="e">
        <f>SUMIFS('[2]TUNZ Extracted TB'!$G:$G,'[2]TUNZ Extracted TB'!$A:$A,B552,'[2]TUNZ Extracted TB'!$C:$C,C552)</f>
        <v>#VALUE!</v>
      </c>
      <c r="H552" s="4" t="e">
        <f>SUMIFS('[3]TUNZ Extracted TB'!$G:$G,'[3]TUNZ Extracted TB'!$A:$A,B552,'[3]TUNZ Extracted TB'!$C:$C,C552)</f>
        <v>#VALUE!</v>
      </c>
      <c r="I552" s="4" t="e">
        <f>SUMIFS('[4]TUNZ Extracted TB'!$G:$G,'[4]TUNZ Extracted TB'!$A:$A,B552,'[4]TUNZ Extracted TB'!$C:$C,C552)</f>
        <v>#VALUE!</v>
      </c>
      <c r="J552" s="4" t="e">
        <f>SUMIFS('[5]TUNZ Extracted TB'!$G:$G,'[5]TUNZ Extracted TB'!$A:$A,B552,'[5]TUNZ Extracted TB'!$C:$C,C552)</f>
        <v>#VALUE!</v>
      </c>
      <c r="K552" s="4" t="e">
        <f>SUMIFS('[6]TUNZ Extracted TB'!$G:$G,'[6]TUNZ Extracted TB'!$A:$A,B552,'[6]TUNZ Extracted TB'!$C:$C,C552)</f>
        <v>#VALUE!</v>
      </c>
      <c r="L552" s="4" t="e">
        <f>SUMIFS('[7]TUNZ Extracted TB'!$G:$G,'[7]TUNZ Extracted TB'!$A:$A,B552,'[7]TUNZ Extracted TB'!$C:$C,C552)</f>
        <v>#VALUE!</v>
      </c>
      <c r="M552" s="4" t="e">
        <f>SUMIFS('[8]TUNZ Extracted TB'!$G:$G,'[8]TUNZ Extracted TB'!$A:$A,B552,'[8]TUNZ Extracted TB'!$C:$C,C552)</f>
        <v>#VALUE!</v>
      </c>
      <c r="N552" s="4" t="e">
        <f>SUMIFS('[9]TUNZ Extracted TB'!$G:$G,'[9]TUNZ Extracted TB'!$A:$A,B552,'[9]TUNZ Extracted TB'!$C:$C,C552)</f>
        <v>#VALUE!</v>
      </c>
      <c r="O552" s="4" t="e">
        <f>SUMIFS('[10]TUNZ Extracted TB'!$G:$G,'[10]TUNZ Extracted TB'!$A:$A,B552,'[10]TUNZ Extracted TB'!$C:$C,C552)</f>
        <v>#VALUE!</v>
      </c>
      <c r="P552" s="4" t="e">
        <f>SUMIFS('[11]TUNZ Extracted TB'!$G:$G,'[11]TUNZ Extracted TB'!$A:$A,B552,'[11]TUNZ Extracted TB'!$C:$C,C552)</f>
        <v>#VALUE!</v>
      </c>
      <c r="Q552" s="4" t="e">
        <f>SUMIFS('[12]TUNZ Extracted TB'!$G:$G,'[12]TUNZ Extracted TB'!$A:$A,B552,'[12]TUNZ Extracted TB'!$C:$C,C552)</f>
        <v>#VALUE!</v>
      </c>
      <c r="R552" s="4" t="e">
        <f t="shared" si="9"/>
        <v>#VALUE!</v>
      </c>
    </row>
    <row r="553" spans="1:18" x14ac:dyDescent="0.25">
      <c r="A553" t="s">
        <v>105</v>
      </c>
      <c r="B553">
        <v>7610</v>
      </c>
      <c r="C553">
        <v>190</v>
      </c>
      <c r="D553" t="s">
        <v>58</v>
      </c>
      <c r="E553" t="s">
        <v>106</v>
      </c>
      <c r="F553" s="4" t="e">
        <f>SUMIFS('[1]TUNZ Extracted TB'!$G:$G,'[1]TUNZ Extracted TB'!$A:$A,B553,'[1]TUNZ Extracted TB'!$C:$C,C553)</f>
        <v>#VALUE!</v>
      </c>
      <c r="G553" s="4" t="e">
        <f>SUMIFS('[2]TUNZ Extracted TB'!$G:$G,'[2]TUNZ Extracted TB'!$A:$A,B553,'[2]TUNZ Extracted TB'!$C:$C,C553)</f>
        <v>#VALUE!</v>
      </c>
      <c r="H553" s="4" t="e">
        <f>SUMIFS('[3]TUNZ Extracted TB'!$G:$G,'[3]TUNZ Extracted TB'!$A:$A,B553,'[3]TUNZ Extracted TB'!$C:$C,C553)</f>
        <v>#VALUE!</v>
      </c>
      <c r="I553" s="4" t="e">
        <f>SUMIFS('[4]TUNZ Extracted TB'!$G:$G,'[4]TUNZ Extracted TB'!$A:$A,B553,'[4]TUNZ Extracted TB'!$C:$C,C553)</f>
        <v>#VALUE!</v>
      </c>
      <c r="J553" s="4" t="e">
        <f>SUMIFS('[5]TUNZ Extracted TB'!$G:$G,'[5]TUNZ Extracted TB'!$A:$A,B553,'[5]TUNZ Extracted TB'!$C:$C,C553)</f>
        <v>#VALUE!</v>
      </c>
      <c r="K553" s="4" t="e">
        <f>SUMIFS('[6]TUNZ Extracted TB'!$G:$G,'[6]TUNZ Extracted TB'!$A:$A,B553,'[6]TUNZ Extracted TB'!$C:$C,C553)</f>
        <v>#VALUE!</v>
      </c>
      <c r="L553" s="4" t="e">
        <f>SUMIFS('[7]TUNZ Extracted TB'!$G:$G,'[7]TUNZ Extracted TB'!$A:$A,B553,'[7]TUNZ Extracted TB'!$C:$C,C553)</f>
        <v>#VALUE!</v>
      </c>
      <c r="M553" s="4" t="e">
        <f>SUMIFS('[8]TUNZ Extracted TB'!$G:$G,'[8]TUNZ Extracted TB'!$A:$A,B553,'[8]TUNZ Extracted TB'!$C:$C,C553)</f>
        <v>#VALUE!</v>
      </c>
      <c r="N553" s="4" t="e">
        <f>SUMIFS('[9]TUNZ Extracted TB'!$G:$G,'[9]TUNZ Extracted TB'!$A:$A,B553,'[9]TUNZ Extracted TB'!$C:$C,C553)</f>
        <v>#VALUE!</v>
      </c>
      <c r="O553" s="4" t="e">
        <f>SUMIFS('[10]TUNZ Extracted TB'!$G:$G,'[10]TUNZ Extracted TB'!$A:$A,B553,'[10]TUNZ Extracted TB'!$C:$C,C553)</f>
        <v>#VALUE!</v>
      </c>
      <c r="P553" s="4" t="e">
        <f>SUMIFS('[11]TUNZ Extracted TB'!$G:$G,'[11]TUNZ Extracted TB'!$A:$A,B553,'[11]TUNZ Extracted TB'!$C:$C,C553)</f>
        <v>#VALUE!</v>
      </c>
      <c r="Q553" s="4" t="e">
        <f>SUMIFS('[12]TUNZ Extracted TB'!$G:$G,'[12]TUNZ Extracted TB'!$A:$A,B553,'[12]TUNZ Extracted TB'!$C:$C,C553)</f>
        <v>#VALUE!</v>
      </c>
      <c r="R553" s="4" t="e">
        <f t="shared" si="9"/>
        <v>#VALUE!</v>
      </c>
    </row>
    <row r="554" spans="1:18" x14ac:dyDescent="0.25">
      <c r="A554" t="s">
        <v>105</v>
      </c>
      <c r="B554">
        <v>7610</v>
      </c>
      <c r="C554">
        <v>210</v>
      </c>
      <c r="D554" t="s">
        <v>58</v>
      </c>
      <c r="E554" t="s">
        <v>106</v>
      </c>
      <c r="F554" s="4" t="e">
        <f>SUMIFS('[1]TUNZ Extracted TB'!$G:$G,'[1]TUNZ Extracted TB'!$A:$A,B554,'[1]TUNZ Extracted TB'!$C:$C,C554)</f>
        <v>#VALUE!</v>
      </c>
      <c r="G554" s="4" t="e">
        <f>SUMIFS('[2]TUNZ Extracted TB'!$G:$G,'[2]TUNZ Extracted TB'!$A:$A,B554,'[2]TUNZ Extracted TB'!$C:$C,C554)</f>
        <v>#VALUE!</v>
      </c>
      <c r="H554" s="4" t="e">
        <f>SUMIFS('[3]TUNZ Extracted TB'!$G:$G,'[3]TUNZ Extracted TB'!$A:$A,B554,'[3]TUNZ Extracted TB'!$C:$C,C554)</f>
        <v>#VALUE!</v>
      </c>
      <c r="I554" s="4" t="e">
        <f>SUMIFS('[4]TUNZ Extracted TB'!$G:$G,'[4]TUNZ Extracted TB'!$A:$A,B554,'[4]TUNZ Extracted TB'!$C:$C,C554)</f>
        <v>#VALUE!</v>
      </c>
      <c r="J554" s="4" t="e">
        <f>SUMIFS('[5]TUNZ Extracted TB'!$G:$G,'[5]TUNZ Extracted TB'!$A:$A,B554,'[5]TUNZ Extracted TB'!$C:$C,C554)</f>
        <v>#VALUE!</v>
      </c>
      <c r="K554" s="4" t="e">
        <f>SUMIFS('[6]TUNZ Extracted TB'!$G:$G,'[6]TUNZ Extracted TB'!$A:$A,B554,'[6]TUNZ Extracted TB'!$C:$C,C554)</f>
        <v>#VALUE!</v>
      </c>
      <c r="L554" s="4" t="e">
        <f>SUMIFS('[7]TUNZ Extracted TB'!$G:$G,'[7]TUNZ Extracted TB'!$A:$A,B554,'[7]TUNZ Extracted TB'!$C:$C,C554)</f>
        <v>#VALUE!</v>
      </c>
      <c r="M554" s="4" t="e">
        <f>SUMIFS('[8]TUNZ Extracted TB'!$G:$G,'[8]TUNZ Extracted TB'!$A:$A,B554,'[8]TUNZ Extracted TB'!$C:$C,C554)</f>
        <v>#VALUE!</v>
      </c>
      <c r="N554" s="4" t="e">
        <f>SUMIFS('[9]TUNZ Extracted TB'!$G:$G,'[9]TUNZ Extracted TB'!$A:$A,B554,'[9]TUNZ Extracted TB'!$C:$C,C554)</f>
        <v>#VALUE!</v>
      </c>
      <c r="O554" s="4" t="e">
        <f>SUMIFS('[10]TUNZ Extracted TB'!$G:$G,'[10]TUNZ Extracted TB'!$A:$A,B554,'[10]TUNZ Extracted TB'!$C:$C,C554)</f>
        <v>#VALUE!</v>
      </c>
      <c r="P554" s="4" t="e">
        <f>SUMIFS('[11]TUNZ Extracted TB'!$G:$G,'[11]TUNZ Extracted TB'!$A:$A,B554,'[11]TUNZ Extracted TB'!$C:$C,C554)</f>
        <v>#VALUE!</v>
      </c>
      <c r="Q554" s="4" t="e">
        <f>SUMIFS('[12]TUNZ Extracted TB'!$G:$G,'[12]TUNZ Extracted TB'!$A:$A,B554,'[12]TUNZ Extracted TB'!$C:$C,C554)</f>
        <v>#VALUE!</v>
      </c>
      <c r="R554" s="4" t="e">
        <f t="shared" si="9"/>
        <v>#VALUE!</v>
      </c>
    </row>
    <row r="555" spans="1:18" x14ac:dyDescent="0.25">
      <c r="A555" t="s">
        <v>105</v>
      </c>
      <c r="B555">
        <v>7610</v>
      </c>
      <c r="C555">
        <v>220</v>
      </c>
      <c r="D555" t="s">
        <v>58</v>
      </c>
      <c r="E555" t="s">
        <v>106</v>
      </c>
      <c r="F555" s="4" t="e">
        <f>SUMIFS('[1]TUNZ Extracted TB'!$G:$G,'[1]TUNZ Extracted TB'!$A:$A,B555,'[1]TUNZ Extracted TB'!$C:$C,C555)</f>
        <v>#VALUE!</v>
      </c>
      <c r="G555" s="4" t="e">
        <f>SUMIFS('[2]TUNZ Extracted TB'!$G:$G,'[2]TUNZ Extracted TB'!$A:$A,B555,'[2]TUNZ Extracted TB'!$C:$C,C555)</f>
        <v>#VALUE!</v>
      </c>
      <c r="H555" s="4" t="e">
        <f>SUMIFS('[3]TUNZ Extracted TB'!$G:$G,'[3]TUNZ Extracted TB'!$A:$A,B555,'[3]TUNZ Extracted TB'!$C:$C,C555)</f>
        <v>#VALUE!</v>
      </c>
      <c r="I555" s="4" t="e">
        <f>SUMIFS('[4]TUNZ Extracted TB'!$G:$G,'[4]TUNZ Extracted TB'!$A:$A,B555,'[4]TUNZ Extracted TB'!$C:$C,C555)</f>
        <v>#VALUE!</v>
      </c>
      <c r="J555" s="4" t="e">
        <f>SUMIFS('[5]TUNZ Extracted TB'!$G:$G,'[5]TUNZ Extracted TB'!$A:$A,B555,'[5]TUNZ Extracted TB'!$C:$C,C555)</f>
        <v>#VALUE!</v>
      </c>
      <c r="K555" s="4" t="e">
        <f>SUMIFS('[6]TUNZ Extracted TB'!$G:$G,'[6]TUNZ Extracted TB'!$A:$A,B555,'[6]TUNZ Extracted TB'!$C:$C,C555)</f>
        <v>#VALUE!</v>
      </c>
      <c r="L555" s="4" t="e">
        <f>SUMIFS('[7]TUNZ Extracted TB'!$G:$G,'[7]TUNZ Extracted TB'!$A:$A,B555,'[7]TUNZ Extracted TB'!$C:$C,C555)</f>
        <v>#VALUE!</v>
      </c>
      <c r="M555" s="4" t="e">
        <f>SUMIFS('[8]TUNZ Extracted TB'!$G:$G,'[8]TUNZ Extracted TB'!$A:$A,B555,'[8]TUNZ Extracted TB'!$C:$C,C555)</f>
        <v>#VALUE!</v>
      </c>
      <c r="N555" s="4" t="e">
        <f>SUMIFS('[9]TUNZ Extracted TB'!$G:$G,'[9]TUNZ Extracted TB'!$A:$A,B555,'[9]TUNZ Extracted TB'!$C:$C,C555)</f>
        <v>#VALUE!</v>
      </c>
      <c r="O555" s="4" t="e">
        <f>SUMIFS('[10]TUNZ Extracted TB'!$G:$G,'[10]TUNZ Extracted TB'!$A:$A,B555,'[10]TUNZ Extracted TB'!$C:$C,C555)</f>
        <v>#VALUE!</v>
      </c>
      <c r="P555" s="4" t="e">
        <f>SUMIFS('[11]TUNZ Extracted TB'!$G:$G,'[11]TUNZ Extracted TB'!$A:$A,B555,'[11]TUNZ Extracted TB'!$C:$C,C555)</f>
        <v>#VALUE!</v>
      </c>
      <c r="Q555" s="4" t="e">
        <f>SUMIFS('[12]TUNZ Extracted TB'!$G:$G,'[12]TUNZ Extracted TB'!$A:$A,B555,'[12]TUNZ Extracted TB'!$C:$C,C555)</f>
        <v>#VALUE!</v>
      </c>
      <c r="R555" s="4" t="e">
        <f t="shared" si="9"/>
        <v>#VALUE!</v>
      </c>
    </row>
    <row r="556" spans="1:18" x14ac:dyDescent="0.25">
      <c r="A556" t="s">
        <v>105</v>
      </c>
      <c r="B556">
        <v>7610</v>
      </c>
      <c r="C556">
        <v>230</v>
      </c>
      <c r="D556" t="s">
        <v>58</v>
      </c>
      <c r="E556" t="s">
        <v>106</v>
      </c>
      <c r="F556" s="4" t="e">
        <f>SUMIFS('[1]TUNZ Extracted TB'!$G:$G,'[1]TUNZ Extracted TB'!$A:$A,B556,'[1]TUNZ Extracted TB'!$C:$C,C556)</f>
        <v>#VALUE!</v>
      </c>
      <c r="G556" s="4" t="e">
        <f>SUMIFS('[2]TUNZ Extracted TB'!$G:$G,'[2]TUNZ Extracted TB'!$A:$A,B556,'[2]TUNZ Extracted TB'!$C:$C,C556)</f>
        <v>#VALUE!</v>
      </c>
      <c r="H556" s="4" t="e">
        <f>SUMIFS('[3]TUNZ Extracted TB'!$G:$G,'[3]TUNZ Extracted TB'!$A:$A,B556,'[3]TUNZ Extracted TB'!$C:$C,C556)</f>
        <v>#VALUE!</v>
      </c>
      <c r="I556" s="4" t="e">
        <f>SUMIFS('[4]TUNZ Extracted TB'!$G:$G,'[4]TUNZ Extracted TB'!$A:$A,B556,'[4]TUNZ Extracted TB'!$C:$C,C556)</f>
        <v>#VALUE!</v>
      </c>
      <c r="J556" s="4" t="e">
        <f>SUMIFS('[5]TUNZ Extracted TB'!$G:$G,'[5]TUNZ Extracted TB'!$A:$A,B556,'[5]TUNZ Extracted TB'!$C:$C,C556)</f>
        <v>#VALUE!</v>
      </c>
      <c r="K556" s="4" t="e">
        <f>SUMIFS('[6]TUNZ Extracted TB'!$G:$G,'[6]TUNZ Extracted TB'!$A:$A,B556,'[6]TUNZ Extracted TB'!$C:$C,C556)</f>
        <v>#VALUE!</v>
      </c>
      <c r="L556" s="4" t="e">
        <f>SUMIFS('[7]TUNZ Extracted TB'!$G:$G,'[7]TUNZ Extracted TB'!$A:$A,B556,'[7]TUNZ Extracted TB'!$C:$C,C556)</f>
        <v>#VALUE!</v>
      </c>
      <c r="M556" s="4" t="e">
        <f>SUMIFS('[8]TUNZ Extracted TB'!$G:$G,'[8]TUNZ Extracted TB'!$A:$A,B556,'[8]TUNZ Extracted TB'!$C:$C,C556)</f>
        <v>#VALUE!</v>
      </c>
      <c r="N556" s="4" t="e">
        <f>SUMIFS('[9]TUNZ Extracted TB'!$G:$G,'[9]TUNZ Extracted TB'!$A:$A,B556,'[9]TUNZ Extracted TB'!$C:$C,C556)</f>
        <v>#VALUE!</v>
      </c>
      <c r="O556" s="4" t="e">
        <f>SUMIFS('[10]TUNZ Extracted TB'!$G:$G,'[10]TUNZ Extracted TB'!$A:$A,B556,'[10]TUNZ Extracted TB'!$C:$C,C556)</f>
        <v>#VALUE!</v>
      </c>
      <c r="P556" s="4" t="e">
        <f>SUMIFS('[11]TUNZ Extracted TB'!$G:$G,'[11]TUNZ Extracted TB'!$A:$A,B556,'[11]TUNZ Extracted TB'!$C:$C,C556)</f>
        <v>#VALUE!</v>
      </c>
      <c r="Q556" s="4" t="e">
        <f>SUMIFS('[12]TUNZ Extracted TB'!$G:$G,'[12]TUNZ Extracted TB'!$A:$A,B556,'[12]TUNZ Extracted TB'!$C:$C,C556)</f>
        <v>#VALUE!</v>
      </c>
      <c r="R556" s="4" t="e">
        <f t="shared" si="9"/>
        <v>#VALUE!</v>
      </c>
    </row>
    <row r="557" spans="1:18" x14ac:dyDescent="0.25">
      <c r="A557" t="s">
        <v>105</v>
      </c>
      <c r="B557">
        <v>7610</v>
      </c>
      <c r="C557">
        <v>240</v>
      </c>
      <c r="D557" t="s">
        <v>58</v>
      </c>
      <c r="E557" t="s">
        <v>106</v>
      </c>
      <c r="F557" s="4" t="e">
        <f>SUMIFS('[1]TUNZ Extracted TB'!$G:$G,'[1]TUNZ Extracted TB'!$A:$A,B557,'[1]TUNZ Extracted TB'!$C:$C,C557)</f>
        <v>#VALUE!</v>
      </c>
      <c r="G557" s="4" t="e">
        <f>SUMIFS('[2]TUNZ Extracted TB'!$G:$G,'[2]TUNZ Extracted TB'!$A:$A,B557,'[2]TUNZ Extracted TB'!$C:$C,C557)</f>
        <v>#VALUE!</v>
      </c>
      <c r="H557" s="4" t="e">
        <f>SUMIFS('[3]TUNZ Extracted TB'!$G:$G,'[3]TUNZ Extracted TB'!$A:$A,B557,'[3]TUNZ Extracted TB'!$C:$C,C557)</f>
        <v>#VALUE!</v>
      </c>
      <c r="I557" s="4" t="e">
        <f>SUMIFS('[4]TUNZ Extracted TB'!$G:$G,'[4]TUNZ Extracted TB'!$A:$A,B557,'[4]TUNZ Extracted TB'!$C:$C,C557)</f>
        <v>#VALUE!</v>
      </c>
      <c r="J557" s="4" t="e">
        <f>SUMIFS('[5]TUNZ Extracted TB'!$G:$G,'[5]TUNZ Extracted TB'!$A:$A,B557,'[5]TUNZ Extracted TB'!$C:$C,C557)</f>
        <v>#VALUE!</v>
      </c>
      <c r="K557" s="4" t="e">
        <f>SUMIFS('[6]TUNZ Extracted TB'!$G:$G,'[6]TUNZ Extracted TB'!$A:$A,B557,'[6]TUNZ Extracted TB'!$C:$C,C557)</f>
        <v>#VALUE!</v>
      </c>
      <c r="L557" s="4" t="e">
        <f>SUMIFS('[7]TUNZ Extracted TB'!$G:$G,'[7]TUNZ Extracted TB'!$A:$A,B557,'[7]TUNZ Extracted TB'!$C:$C,C557)</f>
        <v>#VALUE!</v>
      </c>
      <c r="M557" s="4" t="e">
        <f>SUMIFS('[8]TUNZ Extracted TB'!$G:$G,'[8]TUNZ Extracted TB'!$A:$A,B557,'[8]TUNZ Extracted TB'!$C:$C,C557)</f>
        <v>#VALUE!</v>
      </c>
      <c r="N557" s="4" t="e">
        <f>SUMIFS('[9]TUNZ Extracted TB'!$G:$G,'[9]TUNZ Extracted TB'!$A:$A,B557,'[9]TUNZ Extracted TB'!$C:$C,C557)</f>
        <v>#VALUE!</v>
      </c>
      <c r="O557" s="4" t="e">
        <f>SUMIFS('[10]TUNZ Extracted TB'!$G:$G,'[10]TUNZ Extracted TB'!$A:$A,B557,'[10]TUNZ Extracted TB'!$C:$C,C557)</f>
        <v>#VALUE!</v>
      </c>
      <c r="P557" s="4" t="e">
        <f>SUMIFS('[11]TUNZ Extracted TB'!$G:$G,'[11]TUNZ Extracted TB'!$A:$A,B557,'[11]TUNZ Extracted TB'!$C:$C,C557)</f>
        <v>#VALUE!</v>
      </c>
      <c r="Q557" s="4" t="e">
        <f>SUMIFS('[12]TUNZ Extracted TB'!$G:$G,'[12]TUNZ Extracted TB'!$A:$A,B557,'[12]TUNZ Extracted TB'!$C:$C,C557)</f>
        <v>#VALUE!</v>
      </c>
      <c r="R557" s="4" t="e">
        <f t="shared" si="9"/>
        <v>#VALUE!</v>
      </c>
    </row>
    <row r="558" spans="1:18" x14ac:dyDescent="0.25">
      <c r="A558" t="s">
        <v>105</v>
      </c>
      <c r="B558">
        <v>7610</v>
      </c>
      <c r="C558">
        <v>330</v>
      </c>
      <c r="D558" t="s">
        <v>58</v>
      </c>
      <c r="E558" t="s">
        <v>106</v>
      </c>
      <c r="F558" s="4" t="e">
        <f>SUMIFS('[1]TUNZ Extracted TB'!$G:$G,'[1]TUNZ Extracted TB'!$A:$A,B558,'[1]TUNZ Extracted TB'!$C:$C,C558)</f>
        <v>#VALUE!</v>
      </c>
      <c r="G558" s="4" t="e">
        <f>SUMIFS('[2]TUNZ Extracted TB'!$G:$G,'[2]TUNZ Extracted TB'!$A:$A,B558,'[2]TUNZ Extracted TB'!$C:$C,C558)</f>
        <v>#VALUE!</v>
      </c>
      <c r="H558" s="4" t="e">
        <f>SUMIFS('[3]TUNZ Extracted TB'!$G:$G,'[3]TUNZ Extracted TB'!$A:$A,B558,'[3]TUNZ Extracted TB'!$C:$C,C558)</f>
        <v>#VALUE!</v>
      </c>
      <c r="I558" s="4" t="e">
        <f>SUMIFS('[4]TUNZ Extracted TB'!$G:$G,'[4]TUNZ Extracted TB'!$A:$A,B558,'[4]TUNZ Extracted TB'!$C:$C,C558)</f>
        <v>#VALUE!</v>
      </c>
      <c r="J558" s="4" t="e">
        <f>SUMIFS('[5]TUNZ Extracted TB'!$G:$G,'[5]TUNZ Extracted TB'!$A:$A,B558,'[5]TUNZ Extracted TB'!$C:$C,C558)</f>
        <v>#VALUE!</v>
      </c>
      <c r="K558" s="4" t="e">
        <f>SUMIFS('[6]TUNZ Extracted TB'!$G:$G,'[6]TUNZ Extracted TB'!$A:$A,B558,'[6]TUNZ Extracted TB'!$C:$C,C558)</f>
        <v>#VALUE!</v>
      </c>
      <c r="L558" s="4" t="e">
        <f>SUMIFS('[7]TUNZ Extracted TB'!$G:$G,'[7]TUNZ Extracted TB'!$A:$A,B558,'[7]TUNZ Extracted TB'!$C:$C,C558)</f>
        <v>#VALUE!</v>
      </c>
      <c r="M558" s="4" t="e">
        <f>SUMIFS('[8]TUNZ Extracted TB'!$G:$G,'[8]TUNZ Extracted TB'!$A:$A,B558,'[8]TUNZ Extracted TB'!$C:$C,C558)</f>
        <v>#VALUE!</v>
      </c>
      <c r="N558" s="4" t="e">
        <f>SUMIFS('[9]TUNZ Extracted TB'!$G:$G,'[9]TUNZ Extracted TB'!$A:$A,B558,'[9]TUNZ Extracted TB'!$C:$C,C558)</f>
        <v>#VALUE!</v>
      </c>
      <c r="O558" s="4" t="e">
        <f>SUMIFS('[10]TUNZ Extracted TB'!$G:$G,'[10]TUNZ Extracted TB'!$A:$A,B558,'[10]TUNZ Extracted TB'!$C:$C,C558)</f>
        <v>#VALUE!</v>
      </c>
      <c r="P558" s="4" t="e">
        <f>SUMIFS('[11]TUNZ Extracted TB'!$G:$G,'[11]TUNZ Extracted TB'!$A:$A,B558,'[11]TUNZ Extracted TB'!$C:$C,C558)</f>
        <v>#VALUE!</v>
      </c>
      <c r="Q558" s="4" t="e">
        <f>SUMIFS('[12]TUNZ Extracted TB'!$G:$G,'[12]TUNZ Extracted TB'!$A:$A,B558,'[12]TUNZ Extracted TB'!$C:$C,C558)</f>
        <v>#VALUE!</v>
      </c>
      <c r="R558" s="4" t="e">
        <f t="shared" si="9"/>
        <v>#VALUE!</v>
      </c>
    </row>
    <row r="559" spans="1:18" x14ac:dyDescent="0.25">
      <c r="A559" t="s">
        <v>105</v>
      </c>
      <c r="B559">
        <v>7610</v>
      </c>
      <c r="C559">
        <v>340</v>
      </c>
      <c r="D559" t="s">
        <v>58</v>
      </c>
      <c r="E559" t="s">
        <v>106</v>
      </c>
      <c r="F559" s="4" t="e">
        <f>SUMIFS('[1]TUNZ Extracted TB'!$G:$G,'[1]TUNZ Extracted TB'!$A:$A,B559,'[1]TUNZ Extracted TB'!$C:$C,C559)</f>
        <v>#VALUE!</v>
      </c>
      <c r="G559" s="4" t="e">
        <f>SUMIFS('[2]TUNZ Extracted TB'!$G:$G,'[2]TUNZ Extracted TB'!$A:$A,B559,'[2]TUNZ Extracted TB'!$C:$C,C559)</f>
        <v>#VALUE!</v>
      </c>
      <c r="H559" s="4" t="e">
        <f>SUMIFS('[3]TUNZ Extracted TB'!$G:$G,'[3]TUNZ Extracted TB'!$A:$A,B559,'[3]TUNZ Extracted TB'!$C:$C,C559)</f>
        <v>#VALUE!</v>
      </c>
      <c r="I559" s="4" t="e">
        <f>SUMIFS('[4]TUNZ Extracted TB'!$G:$G,'[4]TUNZ Extracted TB'!$A:$A,B559,'[4]TUNZ Extracted TB'!$C:$C,C559)</f>
        <v>#VALUE!</v>
      </c>
      <c r="J559" s="4" t="e">
        <f>SUMIFS('[5]TUNZ Extracted TB'!$G:$G,'[5]TUNZ Extracted TB'!$A:$A,B559,'[5]TUNZ Extracted TB'!$C:$C,C559)</f>
        <v>#VALUE!</v>
      </c>
      <c r="K559" s="4" t="e">
        <f>SUMIFS('[6]TUNZ Extracted TB'!$G:$G,'[6]TUNZ Extracted TB'!$A:$A,B559,'[6]TUNZ Extracted TB'!$C:$C,C559)</f>
        <v>#VALUE!</v>
      </c>
      <c r="L559" s="4" t="e">
        <f>SUMIFS('[7]TUNZ Extracted TB'!$G:$G,'[7]TUNZ Extracted TB'!$A:$A,B559,'[7]TUNZ Extracted TB'!$C:$C,C559)</f>
        <v>#VALUE!</v>
      </c>
      <c r="M559" s="4" t="e">
        <f>SUMIFS('[8]TUNZ Extracted TB'!$G:$G,'[8]TUNZ Extracted TB'!$A:$A,B559,'[8]TUNZ Extracted TB'!$C:$C,C559)</f>
        <v>#VALUE!</v>
      </c>
      <c r="N559" s="4" t="e">
        <f>SUMIFS('[9]TUNZ Extracted TB'!$G:$G,'[9]TUNZ Extracted TB'!$A:$A,B559,'[9]TUNZ Extracted TB'!$C:$C,C559)</f>
        <v>#VALUE!</v>
      </c>
      <c r="O559" s="4" t="e">
        <f>SUMIFS('[10]TUNZ Extracted TB'!$G:$G,'[10]TUNZ Extracted TB'!$A:$A,B559,'[10]TUNZ Extracted TB'!$C:$C,C559)</f>
        <v>#VALUE!</v>
      </c>
      <c r="P559" s="4" t="e">
        <f>SUMIFS('[11]TUNZ Extracted TB'!$G:$G,'[11]TUNZ Extracted TB'!$A:$A,B559,'[11]TUNZ Extracted TB'!$C:$C,C559)</f>
        <v>#VALUE!</v>
      </c>
      <c r="Q559" s="4" t="e">
        <f>SUMIFS('[12]TUNZ Extracted TB'!$G:$G,'[12]TUNZ Extracted TB'!$A:$A,B559,'[12]TUNZ Extracted TB'!$C:$C,C559)</f>
        <v>#VALUE!</v>
      </c>
      <c r="R559" s="4" t="e">
        <f t="shared" si="9"/>
        <v>#VALUE!</v>
      </c>
    </row>
    <row r="560" spans="1:18" x14ac:dyDescent="0.25">
      <c r="A560" t="s">
        <v>105</v>
      </c>
      <c r="B560">
        <v>7610</v>
      </c>
      <c r="C560">
        <v>430</v>
      </c>
      <c r="D560" t="s">
        <v>58</v>
      </c>
      <c r="E560" t="s">
        <v>106</v>
      </c>
      <c r="F560" s="4" t="e">
        <f>SUMIFS('[1]TUNZ Extracted TB'!$G:$G,'[1]TUNZ Extracted TB'!$A:$A,B560,'[1]TUNZ Extracted TB'!$C:$C,C560)</f>
        <v>#VALUE!</v>
      </c>
      <c r="G560" s="4" t="e">
        <f>SUMIFS('[2]TUNZ Extracted TB'!$G:$G,'[2]TUNZ Extracted TB'!$A:$A,B560,'[2]TUNZ Extracted TB'!$C:$C,C560)</f>
        <v>#VALUE!</v>
      </c>
      <c r="H560" s="4" t="e">
        <f>SUMIFS('[3]TUNZ Extracted TB'!$G:$G,'[3]TUNZ Extracted TB'!$A:$A,B560,'[3]TUNZ Extracted TB'!$C:$C,C560)</f>
        <v>#VALUE!</v>
      </c>
      <c r="I560" s="4" t="e">
        <f>SUMIFS('[4]TUNZ Extracted TB'!$G:$G,'[4]TUNZ Extracted TB'!$A:$A,B560,'[4]TUNZ Extracted TB'!$C:$C,C560)</f>
        <v>#VALUE!</v>
      </c>
      <c r="J560" s="4" t="e">
        <f>SUMIFS('[5]TUNZ Extracted TB'!$G:$G,'[5]TUNZ Extracted TB'!$A:$A,B560,'[5]TUNZ Extracted TB'!$C:$C,C560)</f>
        <v>#VALUE!</v>
      </c>
      <c r="K560" s="4" t="e">
        <f>SUMIFS('[6]TUNZ Extracted TB'!$G:$G,'[6]TUNZ Extracted TB'!$A:$A,B560,'[6]TUNZ Extracted TB'!$C:$C,C560)</f>
        <v>#VALUE!</v>
      </c>
      <c r="L560" s="4" t="e">
        <f>SUMIFS('[7]TUNZ Extracted TB'!$G:$G,'[7]TUNZ Extracted TB'!$A:$A,B560,'[7]TUNZ Extracted TB'!$C:$C,C560)</f>
        <v>#VALUE!</v>
      </c>
      <c r="M560" s="4" t="e">
        <f>SUMIFS('[8]TUNZ Extracted TB'!$G:$G,'[8]TUNZ Extracted TB'!$A:$A,B560,'[8]TUNZ Extracted TB'!$C:$C,C560)</f>
        <v>#VALUE!</v>
      </c>
      <c r="N560" s="4" t="e">
        <f>SUMIFS('[9]TUNZ Extracted TB'!$G:$G,'[9]TUNZ Extracted TB'!$A:$A,B560,'[9]TUNZ Extracted TB'!$C:$C,C560)</f>
        <v>#VALUE!</v>
      </c>
      <c r="O560" s="4" t="e">
        <f>SUMIFS('[10]TUNZ Extracted TB'!$G:$G,'[10]TUNZ Extracted TB'!$A:$A,B560,'[10]TUNZ Extracted TB'!$C:$C,C560)</f>
        <v>#VALUE!</v>
      </c>
      <c r="P560" s="4" t="e">
        <f>SUMIFS('[11]TUNZ Extracted TB'!$G:$G,'[11]TUNZ Extracted TB'!$A:$A,B560,'[11]TUNZ Extracted TB'!$C:$C,C560)</f>
        <v>#VALUE!</v>
      </c>
      <c r="Q560" s="4" t="e">
        <f>SUMIFS('[12]TUNZ Extracted TB'!$G:$G,'[12]TUNZ Extracted TB'!$A:$A,B560,'[12]TUNZ Extracted TB'!$C:$C,C560)</f>
        <v>#VALUE!</v>
      </c>
      <c r="R560" s="4" t="e">
        <f t="shared" si="9"/>
        <v>#VALUE!</v>
      </c>
    </row>
    <row r="561" spans="1:18" x14ac:dyDescent="0.25">
      <c r="A561" t="s">
        <v>105</v>
      </c>
      <c r="B561">
        <v>7610</v>
      </c>
      <c r="C561">
        <v>440</v>
      </c>
      <c r="D561" t="s">
        <v>58</v>
      </c>
      <c r="E561" t="s">
        <v>106</v>
      </c>
      <c r="F561" s="4" t="e">
        <f>SUMIFS('[1]TUNZ Extracted TB'!$G:$G,'[1]TUNZ Extracted TB'!$A:$A,B561,'[1]TUNZ Extracted TB'!$C:$C,C561)</f>
        <v>#VALUE!</v>
      </c>
      <c r="G561" s="4" t="e">
        <f>SUMIFS('[2]TUNZ Extracted TB'!$G:$G,'[2]TUNZ Extracted TB'!$A:$A,B561,'[2]TUNZ Extracted TB'!$C:$C,C561)</f>
        <v>#VALUE!</v>
      </c>
      <c r="H561" s="4" t="e">
        <f>SUMIFS('[3]TUNZ Extracted TB'!$G:$G,'[3]TUNZ Extracted TB'!$A:$A,B561,'[3]TUNZ Extracted TB'!$C:$C,C561)</f>
        <v>#VALUE!</v>
      </c>
      <c r="I561" s="4" t="e">
        <f>SUMIFS('[4]TUNZ Extracted TB'!$G:$G,'[4]TUNZ Extracted TB'!$A:$A,B561,'[4]TUNZ Extracted TB'!$C:$C,C561)</f>
        <v>#VALUE!</v>
      </c>
      <c r="J561" s="4" t="e">
        <f>SUMIFS('[5]TUNZ Extracted TB'!$G:$G,'[5]TUNZ Extracted TB'!$A:$A,B561,'[5]TUNZ Extracted TB'!$C:$C,C561)</f>
        <v>#VALUE!</v>
      </c>
      <c r="K561" s="4" t="e">
        <f>SUMIFS('[6]TUNZ Extracted TB'!$G:$G,'[6]TUNZ Extracted TB'!$A:$A,B561,'[6]TUNZ Extracted TB'!$C:$C,C561)</f>
        <v>#VALUE!</v>
      </c>
      <c r="L561" s="4" t="e">
        <f>SUMIFS('[7]TUNZ Extracted TB'!$G:$G,'[7]TUNZ Extracted TB'!$A:$A,B561,'[7]TUNZ Extracted TB'!$C:$C,C561)</f>
        <v>#VALUE!</v>
      </c>
      <c r="M561" s="4" t="e">
        <f>SUMIFS('[8]TUNZ Extracted TB'!$G:$G,'[8]TUNZ Extracted TB'!$A:$A,B561,'[8]TUNZ Extracted TB'!$C:$C,C561)</f>
        <v>#VALUE!</v>
      </c>
      <c r="N561" s="4" t="e">
        <f>SUMIFS('[9]TUNZ Extracted TB'!$G:$G,'[9]TUNZ Extracted TB'!$A:$A,B561,'[9]TUNZ Extracted TB'!$C:$C,C561)</f>
        <v>#VALUE!</v>
      </c>
      <c r="O561" s="4" t="e">
        <f>SUMIFS('[10]TUNZ Extracted TB'!$G:$G,'[10]TUNZ Extracted TB'!$A:$A,B561,'[10]TUNZ Extracted TB'!$C:$C,C561)</f>
        <v>#VALUE!</v>
      </c>
      <c r="P561" s="4" t="e">
        <f>SUMIFS('[11]TUNZ Extracted TB'!$G:$G,'[11]TUNZ Extracted TB'!$A:$A,B561,'[11]TUNZ Extracted TB'!$C:$C,C561)</f>
        <v>#VALUE!</v>
      </c>
      <c r="Q561" s="4" t="e">
        <f>SUMIFS('[12]TUNZ Extracted TB'!$G:$G,'[12]TUNZ Extracted TB'!$A:$A,B561,'[12]TUNZ Extracted TB'!$C:$C,C561)</f>
        <v>#VALUE!</v>
      </c>
      <c r="R561" s="4" t="e">
        <f t="shared" si="9"/>
        <v>#VALUE!</v>
      </c>
    </row>
    <row r="562" spans="1:18" x14ac:dyDescent="0.25">
      <c r="A562" t="s">
        <v>105</v>
      </c>
      <c r="B562">
        <v>7610</v>
      </c>
      <c r="C562">
        <v>935</v>
      </c>
      <c r="D562" t="s">
        <v>62</v>
      </c>
      <c r="E562" t="s">
        <v>107</v>
      </c>
      <c r="F562" s="4" t="e">
        <f>SUMIFS('[1]TUNZ Extracted TB'!$G:$G,'[1]TUNZ Extracted TB'!$A:$A,B562,'[1]TUNZ Extracted TB'!$C:$C,C562)</f>
        <v>#VALUE!</v>
      </c>
      <c r="G562" s="4" t="e">
        <f>SUMIFS('[2]TUNZ Extracted TB'!$G:$G,'[2]TUNZ Extracted TB'!$A:$A,B562,'[2]TUNZ Extracted TB'!$C:$C,C562)</f>
        <v>#VALUE!</v>
      </c>
      <c r="H562" s="4" t="e">
        <f>SUMIFS('[3]TUNZ Extracted TB'!$G:$G,'[3]TUNZ Extracted TB'!$A:$A,B562,'[3]TUNZ Extracted TB'!$C:$C,C562)</f>
        <v>#VALUE!</v>
      </c>
      <c r="I562" s="4" t="e">
        <f>SUMIFS('[4]TUNZ Extracted TB'!$G:$G,'[4]TUNZ Extracted TB'!$A:$A,B562,'[4]TUNZ Extracted TB'!$C:$C,C562)</f>
        <v>#VALUE!</v>
      </c>
      <c r="J562" s="4" t="e">
        <f>SUMIFS('[5]TUNZ Extracted TB'!$G:$G,'[5]TUNZ Extracted TB'!$A:$A,B562,'[5]TUNZ Extracted TB'!$C:$C,C562)</f>
        <v>#VALUE!</v>
      </c>
      <c r="K562" s="4" t="e">
        <f>SUMIFS('[6]TUNZ Extracted TB'!$G:$G,'[6]TUNZ Extracted TB'!$A:$A,B562,'[6]TUNZ Extracted TB'!$C:$C,C562)</f>
        <v>#VALUE!</v>
      </c>
      <c r="L562" s="4" t="e">
        <f>SUMIFS('[7]TUNZ Extracted TB'!$G:$G,'[7]TUNZ Extracted TB'!$A:$A,B562,'[7]TUNZ Extracted TB'!$C:$C,C562)</f>
        <v>#VALUE!</v>
      </c>
      <c r="M562" s="4" t="e">
        <f>SUMIFS('[8]TUNZ Extracted TB'!$G:$G,'[8]TUNZ Extracted TB'!$A:$A,B562,'[8]TUNZ Extracted TB'!$C:$C,C562)</f>
        <v>#VALUE!</v>
      </c>
      <c r="N562" s="4" t="e">
        <f>SUMIFS('[9]TUNZ Extracted TB'!$G:$G,'[9]TUNZ Extracted TB'!$A:$A,B562,'[9]TUNZ Extracted TB'!$C:$C,C562)</f>
        <v>#VALUE!</v>
      </c>
      <c r="O562" s="4" t="e">
        <f>SUMIFS('[10]TUNZ Extracted TB'!$G:$G,'[10]TUNZ Extracted TB'!$A:$A,B562,'[10]TUNZ Extracted TB'!$C:$C,C562)</f>
        <v>#VALUE!</v>
      </c>
      <c r="P562" s="4" t="e">
        <f>SUMIFS('[11]TUNZ Extracted TB'!$G:$G,'[11]TUNZ Extracted TB'!$A:$A,B562,'[11]TUNZ Extracted TB'!$C:$C,C562)</f>
        <v>#VALUE!</v>
      </c>
      <c r="Q562" s="4" t="e">
        <f>SUMIFS('[12]TUNZ Extracted TB'!$G:$G,'[12]TUNZ Extracted TB'!$A:$A,B562,'[12]TUNZ Extracted TB'!$C:$C,C562)</f>
        <v>#VALUE!</v>
      </c>
      <c r="R562" s="4" t="e">
        <f t="shared" si="9"/>
        <v>#VALUE!</v>
      </c>
    </row>
    <row r="563" spans="1:18" x14ac:dyDescent="0.25">
      <c r="A563" t="s">
        <v>105</v>
      </c>
      <c r="B563">
        <v>7610</v>
      </c>
      <c r="C563">
        <v>936</v>
      </c>
      <c r="D563" t="s">
        <v>62</v>
      </c>
      <c r="E563" t="s">
        <v>107</v>
      </c>
      <c r="F563" s="4" t="e">
        <f>SUMIFS('[1]TUNZ Extracted TB'!$G:$G,'[1]TUNZ Extracted TB'!$A:$A,B563,'[1]TUNZ Extracted TB'!$C:$C,C563)</f>
        <v>#VALUE!</v>
      </c>
      <c r="G563" s="4" t="e">
        <f>SUMIFS('[2]TUNZ Extracted TB'!$G:$G,'[2]TUNZ Extracted TB'!$A:$A,B563,'[2]TUNZ Extracted TB'!$C:$C,C563)</f>
        <v>#VALUE!</v>
      </c>
      <c r="H563" s="4" t="e">
        <f>SUMIFS('[3]TUNZ Extracted TB'!$G:$G,'[3]TUNZ Extracted TB'!$A:$A,B563,'[3]TUNZ Extracted TB'!$C:$C,C563)</f>
        <v>#VALUE!</v>
      </c>
      <c r="I563" s="4" t="e">
        <f>SUMIFS('[4]TUNZ Extracted TB'!$G:$G,'[4]TUNZ Extracted TB'!$A:$A,B563,'[4]TUNZ Extracted TB'!$C:$C,C563)</f>
        <v>#VALUE!</v>
      </c>
      <c r="J563" s="4" t="e">
        <f>SUMIFS('[5]TUNZ Extracted TB'!$G:$G,'[5]TUNZ Extracted TB'!$A:$A,B563,'[5]TUNZ Extracted TB'!$C:$C,C563)</f>
        <v>#VALUE!</v>
      </c>
      <c r="K563" s="4" t="e">
        <f>SUMIFS('[6]TUNZ Extracted TB'!$G:$G,'[6]TUNZ Extracted TB'!$A:$A,B563,'[6]TUNZ Extracted TB'!$C:$C,C563)</f>
        <v>#VALUE!</v>
      </c>
      <c r="L563" s="4" t="e">
        <f>SUMIFS('[7]TUNZ Extracted TB'!$G:$G,'[7]TUNZ Extracted TB'!$A:$A,B563,'[7]TUNZ Extracted TB'!$C:$C,C563)</f>
        <v>#VALUE!</v>
      </c>
      <c r="M563" s="4" t="e">
        <f>SUMIFS('[8]TUNZ Extracted TB'!$G:$G,'[8]TUNZ Extracted TB'!$A:$A,B563,'[8]TUNZ Extracted TB'!$C:$C,C563)</f>
        <v>#VALUE!</v>
      </c>
      <c r="N563" s="4" t="e">
        <f>SUMIFS('[9]TUNZ Extracted TB'!$G:$G,'[9]TUNZ Extracted TB'!$A:$A,B563,'[9]TUNZ Extracted TB'!$C:$C,C563)</f>
        <v>#VALUE!</v>
      </c>
      <c r="O563" s="4" t="e">
        <f>SUMIFS('[10]TUNZ Extracted TB'!$G:$G,'[10]TUNZ Extracted TB'!$A:$A,B563,'[10]TUNZ Extracted TB'!$C:$C,C563)</f>
        <v>#VALUE!</v>
      </c>
      <c r="P563" s="4" t="e">
        <f>SUMIFS('[11]TUNZ Extracted TB'!$G:$G,'[11]TUNZ Extracted TB'!$A:$A,B563,'[11]TUNZ Extracted TB'!$C:$C,C563)</f>
        <v>#VALUE!</v>
      </c>
      <c r="Q563" s="4" t="e">
        <f>SUMIFS('[12]TUNZ Extracted TB'!$G:$G,'[12]TUNZ Extracted TB'!$A:$A,B563,'[12]TUNZ Extracted TB'!$C:$C,C563)</f>
        <v>#VALUE!</v>
      </c>
      <c r="R563" s="4" t="e">
        <f t="shared" si="9"/>
        <v>#VALUE!</v>
      </c>
    </row>
    <row r="564" spans="1:18" x14ac:dyDescent="0.25">
      <c r="A564" t="s">
        <v>108</v>
      </c>
      <c r="B564">
        <v>7630</v>
      </c>
      <c r="C564">
        <v>110</v>
      </c>
      <c r="D564" t="s">
        <v>10</v>
      </c>
      <c r="E564" t="s">
        <v>82</v>
      </c>
      <c r="F564" s="4" t="e">
        <f>SUMIFS('[1]TUNZ Extracted TB'!$G:$G,'[1]TUNZ Extracted TB'!$A:$A,B564,'[1]TUNZ Extracted TB'!$C:$C,C564)</f>
        <v>#VALUE!</v>
      </c>
      <c r="G564" s="4" t="e">
        <f>SUMIFS('[2]TUNZ Extracted TB'!$G:$G,'[2]TUNZ Extracted TB'!$A:$A,B564,'[2]TUNZ Extracted TB'!$C:$C,C564)</f>
        <v>#VALUE!</v>
      </c>
      <c r="H564" s="4" t="e">
        <f>SUMIFS('[3]TUNZ Extracted TB'!$G:$G,'[3]TUNZ Extracted TB'!$A:$A,B564,'[3]TUNZ Extracted TB'!$C:$C,C564)</f>
        <v>#VALUE!</v>
      </c>
      <c r="I564" s="4" t="e">
        <f>SUMIFS('[4]TUNZ Extracted TB'!$G:$G,'[4]TUNZ Extracted TB'!$A:$A,B564,'[4]TUNZ Extracted TB'!$C:$C,C564)</f>
        <v>#VALUE!</v>
      </c>
      <c r="J564" s="4" t="e">
        <f>SUMIFS('[5]TUNZ Extracted TB'!$G:$G,'[5]TUNZ Extracted TB'!$A:$A,B564,'[5]TUNZ Extracted TB'!$C:$C,C564)</f>
        <v>#VALUE!</v>
      </c>
      <c r="K564" s="4" t="e">
        <f>SUMIFS('[6]TUNZ Extracted TB'!$G:$G,'[6]TUNZ Extracted TB'!$A:$A,B564,'[6]TUNZ Extracted TB'!$C:$C,C564)</f>
        <v>#VALUE!</v>
      </c>
      <c r="L564" s="4" t="e">
        <f>SUMIFS('[7]TUNZ Extracted TB'!$G:$G,'[7]TUNZ Extracted TB'!$A:$A,B564,'[7]TUNZ Extracted TB'!$C:$C,C564)</f>
        <v>#VALUE!</v>
      </c>
      <c r="M564" s="4" t="e">
        <f>SUMIFS('[8]TUNZ Extracted TB'!$G:$G,'[8]TUNZ Extracted TB'!$A:$A,B564,'[8]TUNZ Extracted TB'!$C:$C,C564)</f>
        <v>#VALUE!</v>
      </c>
      <c r="N564" s="4" t="e">
        <f>SUMIFS('[9]TUNZ Extracted TB'!$G:$G,'[9]TUNZ Extracted TB'!$A:$A,B564,'[9]TUNZ Extracted TB'!$C:$C,C564)</f>
        <v>#VALUE!</v>
      </c>
      <c r="O564" s="4" t="e">
        <f>SUMIFS('[10]TUNZ Extracted TB'!$G:$G,'[10]TUNZ Extracted TB'!$A:$A,B564,'[10]TUNZ Extracted TB'!$C:$C,C564)</f>
        <v>#VALUE!</v>
      </c>
      <c r="P564" s="4" t="e">
        <f>SUMIFS('[11]TUNZ Extracted TB'!$G:$G,'[11]TUNZ Extracted TB'!$A:$A,B564,'[11]TUNZ Extracted TB'!$C:$C,C564)</f>
        <v>#VALUE!</v>
      </c>
      <c r="Q564" s="4" t="e">
        <f>SUMIFS('[12]TUNZ Extracted TB'!$G:$G,'[12]TUNZ Extracted TB'!$A:$A,B564,'[12]TUNZ Extracted TB'!$C:$C,C564)</f>
        <v>#VALUE!</v>
      </c>
      <c r="R564" s="4" t="e">
        <f t="shared" si="9"/>
        <v>#VALUE!</v>
      </c>
    </row>
    <row r="565" spans="1:18" x14ac:dyDescent="0.25">
      <c r="A565" t="s">
        <v>108</v>
      </c>
      <c r="B565">
        <v>7630</v>
      </c>
      <c r="C565">
        <v>112</v>
      </c>
      <c r="D565" t="s">
        <v>62</v>
      </c>
      <c r="E565" t="s">
        <v>107</v>
      </c>
      <c r="F565" s="4" t="e">
        <f>SUMIFS('[1]TUNZ Extracted TB'!$G:$G,'[1]TUNZ Extracted TB'!$A:$A,B565,'[1]TUNZ Extracted TB'!$C:$C,C565)</f>
        <v>#VALUE!</v>
      </c>
      <c r="G565" s="4" t="e">
        <f>SUMIFS('[2]TUNZ Extracted TB'!$G:$G,'[2]TUNZ Extracted TB'!$A:$A,B565,'[2]TUNZ Extracted TB'!$C:$C,C565)</f>
        <v>#VALUE!</v>
      </c>
      <c r="H565" s="4" t="e">
        <f>SUMIFS('[3]TUNZ Extracted TB'!$G:$G,'[3]TUNZ Extracted TB'!$A:$A,B565,'[3]TUNZ Extracted TB'!$C:$C,C565)</f>
        <v>#VALUE!</v>
      </c>
      <c r="I565" s="4" t="e">
        <f>SUMIFS('[4]TUNZ Extracted TB'!$G:$G,'[4]TUNZ Extracted TB'!$A:$A,B565,'[4]TUNZ Extracted TB'!$C:$C,C565)</f>
        <v>#VALUE!</v>
      </c>
      <c r="J565" s="4" t="e">
        <f>SUMIFS('[5]TUNZ Extracted TB'!$G:$G,'[5]TUNZ Extracted TB'!$A:$A,B565,'[5]TUNZ Extracted TB'!$C:$C,C565)</f>
        <v>#VALUE!</v>
      </c>
      <c r="K565" s="4" t="e">
        <f>SUMIFS('[6]TUNZ Extracted TB'!$G:$G,'[6]TUNZ Extracted TB'!$A:$A,B565,'[6]TUNZ Extracted TB'!$C:$C,C565)</f>
        <v>#VALUE!</v>
      </c>
      <c r="L565" s="4" t="e">
        <f>SUMIFS('[7]TUNZ Extracted TB'!$G:$G,'[7]TUNZ Extracted TB'!$A:$A,B565,'[7]TUNZ Extracted TB'!$C:$C,C565)</f>
        <v>#VALUE!</v>
      </c>
      <c r="M565" s="4" t="e">
        <f>SUMIFS('[8]TUNZ Extracted TB'!$G:$G,'[8]TUNZ Extracted TB'!$A:$A,B565,'[8]TUNZ Extracted TB'!$C:$C,C565)</f>
        <v>#VALUE!</v>
      </c>
      <c r="N565" s="4" t="e">
        <f>SUMIFS('[9]TUNZ Extracted TB'!$G:$G,'[9]TUNZ Extracted TB'!$A:$A,B565,'[9]TUNZ Extracted TB'!$C:$C,C565)</f>
        <v>#VALUE!</v>
      </c>
      <c r="O565" s="4" t="e">
        <f>SUMIFS('[10]TUNZ Extracted TB'!$G:$G,'[10]TUNZ Extracted TB'!$A:$A,B565,'[10]TUNZ Extracted TB'!$C:$C,C565)</f>
        <v>#VALUE!</v>
      </c>
      <c r="P565" s="4" t="e">
        <f>SUMIFS('[11]TUNZ Extracted TB'!$G:$G,'[11]TUNZ Extracted TB'!$A:$A,B565,'[11]TUNZ Extracted TB'!$C:$C,C565)</f>
        <v>#VALUE!</v>
      </c>
      <c r="Q565" s="4" t="e">
        <f>SUMIFS('[12]TUNZ Extracted TB'!$G:$G,'[12]TUNZ Extracted TB'!$A:$A,B565,'[12]TUNZ Extracted TB'!$C:$C,C565)</f>
        <v>#VALUE!</v>
      </c>
      <c r="R565" s="4" t="e">
        <f t="shared" si="9"/>
        <v>#VALUE!</v>
      </c>
    </row>
    <row r="566" spans="1:18" x14ac:dyDescent="0.25">
      <c r="A566" t="s">
        <v>108</v>
      </c>
      <c r="B566">
        <v>7630</v>
      </c>
      <c r="C566">
        <v>120</v>
      </c>
      <c r="D566" t="s">
        <v>14</v>
      </c>
      <c r="E566" t="s">
        <v>109</v>
      </c>
      <c r="F566" s="4" t="e">
        <f>SUMIFS('[1]TUNZ Extracted TB'!$G:$G,'[1]TUNZ Extracted TB'!$A:$A,B566,'[1]TUNZ Extracted TB'!$C:$C,C566)</f>
        <v>#VALUE!</v>
      </c>
      <c r="G566" s="4" t="e">
        <f>SUMIFS('[2]TUNZ Extracted TB'!$G:$G,'[2]TUNZ Extracted TB'!$A:$A,B566,'[2]TUNZ Extracted TB'!$C:$C,C566)</f>
        <v>#VALUE!</v>
      </c>
      <c r="H566" s="4" t="e">
        <f>SUMIFS('[3]TUNZ Extracted TB'!$G:$G,'[3]TUNZ Extracted TB'!$A:$A,B566,'[3]TUNZ Extracted TB'!$C:$C,C566)</f>
        <v>#VALUE!</v>
      </c>
      <c r="I566" s="4" t="e">
        <f>SUMIFS('[4]TUNZ Extracted TB'!$G:$G,'[4]TUNZ Extracted TB'!$A:$A,B566,'[4]TUNZ Extracted TB'!$C:$C,C566)</f>
        <v>#VALUE!</v>
      </c>
      <c r="J566" s="4" t="e">
        <f>SUMIFS('[5]TUNZ Extracted TB'!$G:$G,'[5]TUNZ Extracted TB'!$A:$A,B566,'[5]TUNZ Extracted TB'!$C:$C,C566)</f>
        <v>#VALUE!</v>
      </c>
      <c r="K566" s="4" t="e">
        <f>SUMIFS('[6]TUNZ Extracted TB'!$G:$G,'[6]TUNZ Extracted TB'!$A:$A,B566,'[6]TUNZ Extracted TB'!$C:$C,C566)</f>
        <v>#VALUE!</v>
      </c>
      <c r="L566" s="4" t="e">
        <f>SUMIFS('[7]TUNZ Extracted TB'!$G:$G,'[7]TUNZ Extracted TB'!$A:$A,B566,'[7]TUNZ Extracted TB'!$C:$C,C566)</f>
        <v>#VALUE!</v>
      </c>
      <c r="M566" s="4" t="e">
        <f>SUMIFS('[8]TUNZ Extracted TB'!$G:$G,'[8]TUNZ Extracted TB'!$A:$A,B566,'[8]TUNZ Extracted TB'!$C:$C,C566)</f>
        <v>#VALUE!</v>
      </c>
      <c r="N566" s="4" t="e">
        <f>SUMIFS('[9]TUNZ Extracted TB'!$G:$G,'[9]TUNZ Extracted TB'!$A:$A,B566,'[9]TUNZ Extracted TB'!$C:$C,C566)</f>
        <v>#VALUE!</v>
      </c>
      <c r="O566" s="4" t="e">
        <f>SUMIFS('[10]TUNZ Extracted TB'!$G:$G,'[10]TUNZ Extracted TB'!$A:$A,B566,'[10]TUNZ Extracted TB'!$C:$C,C566)</f>
        <v>#VALUE!</v>
      </c>
      <c r="P566" s="4" t="e">
        <f>SUMIFS('[11]TUNZ Extracted TB'!$G:$G,'[11]TUNZ Extracted TB'!$A:$A,B566,'[11]TUNZ Extracted TB'!$C:$C,C566)</f>
        <v>#VALUE!</v>
      </c>
      <c r="Q566" s="4" t="e">
        <f>SUMIFS('[12]TUNZ Extracted TB'!$G:$G,'[12]TUNZ Extracted TB'!$A:$A,B566,'[12]TUNZ Extracted TB'!$C:$C,C566)</f>
        <v>#VALUE!</v>
      </c>
      <c r="R566" s="4" t="e">
        <f t="shared" si="9"/>
        <v>#VALUE!</v>
      </c>
    </row>
    <row r="567" spans="1:18" x14ac:dyDescent="0.25">
      <c r="A567" t="s">
        <v>108</v>
      </c>
      <c r="B567">
        <v>7630</v>
      </c>
      <c r="C567">
        <v>121</v>
      </c>
      <c r="D567" t="s">
        <v>14</v>
      </c>
      <c r="E567" t="s">
        <v>109</v>
      </c>
      <c r="F567" s="4" t="e">
        <f>SUMIFS('[1]TUNZ Extracted TB'!$G:$G,'[1]TUNZ Extracted TB'!$A:$A,B567,'[1]TUNZ Extracted TB'!$C:$C,C567)</f>
        <v>#VALUE!</v>
      </c>
      <c r="G567" s="4" t="e">
        <f>SUMIFS('[2]TUNZ Extracted TB'!$G:$G,'[2]TUNZ Extracted TB'!$A:$A,B567,'[2]TUNZ Extracted TB'!$C:$C,C567)</f>
        <v>#VALUE!</v>
      </c>
      <c r="H567" s="4" t="e">
        <f>SUMIFS('[3]TUNZ Extracted TB'!$G:$G,'[3]TUNZ Extracted TB'!$A:$A,B567,'[3]TUNZ Extracted TB'!$C:$C,C567)</f>
        <v>#VALUE!</v>
      </c>
      <c r="I567" s="4" t="e">
        <f>SUMIFS('[4]TUNZ Extracted TB'!$G:$G,'[4]TUNZ Extracted TB'!$A:$A,B567,'[4]TUNZ Extracted TB'!$C:$C,C567)</f>
        <v>#VALUE!</v>
      </c>
      <c r="J567" s="4" t="e">
        <f>SUMIFS('[5]TUNZ Extracted TB'!$G:$G,'[5]TUNZ Extracted TB'!$A:$A,B567,'[5]TUNZ Extracted TB'!$C:$C,C567)</f>
        <v>#VALUE!</v>
      </c>
      <c r="K567" s="4" t="e">
        <f>SUMIFS('[6]TUNZ Extracted TB'!$G:$G,'[6]TUNZ Extracted TB'!$A:$A,B567,'[6]TUNZ Extracted TB'!$C:$C,C567)</f>
        <v>#VALUE!</v>
      </c>
      <c r="L567" s="4" t="e">
        <f>SUMIFS('[7]TUNZ Extracted TB'!$G:$G,'[7]TUNZ Extracted TB'!$A:$A,B567,'[7]TUNZ Extracted TB'!$C:$C,C567)</f>
        <v>#VALUE!</v>
      </c>
      <c r="M567" s="4" t="e">
        <f>SUMIFS('[8]TUNZ Extracted TB'!$G:$G,'[8]TUNZ Extracted TB'!$A:$A,B567,'[8]TUNZ Extracted TB'!$C:$C,C567)</f>
        <v>#VALUE!</v>
      </c>
      <c r="N567" s="4" t="e">
        <f>SUMIFS('[9]TUNZ Extracted TB'!$G:$G,'[9]TUNZ Extracted TB'!$A:$A,B567,'[9]TUNZ Extracted TB'!$C:$C,C567)</f>
        <v>#VALUE!</v>
      </c>
      <c r="O567" s="4" t="e">
        <f>SUMIFS('[10]TUNZ Extracted TB'!$G:$G,'[10]TUNZ Extracted TB'!$A:$A,B567,'[10]TUNZ Extracted TB'!$C:$C,C567)</f>
        <v>#VALUE!</v>
      </c>
      <c r="P567" s="4" t="e">
        <f>SUMIFS('[11]TUNZ Extracted TB'!$G:$G,'[11]TUNZ Extracted TB'!$A:$A,B567,'[11]TUNZ Extracted TB'!$C:$C,C567)</f>
        <v>#VALUE!</v>
      </c>
      <c r="Q567" s="4" t="e">
        <f>SUMIFS('[12]TUNZ Extracted TB'!$G:$G,'[12]TUNZ Extracted TB'!$A:$A,B567,'[12]TUNZ Extracted TB'!$C:$C,C567)</f>
        <v>#VALUE!</v>
      </c>
      <c r="R567" s="4" t="e">
        <f t="shared" si="9"/>
        <v>#VALUE!</v>
      </c>
    </row>
    <row r="568" spans="1:18" x14ac:dyDescent="0.25">
      <c r="A568" t="s">
        <v>108</v>
      </c>
      <c r="B568">
        <v>7630</v>
      </c>
      <c r="C568">
        <v>122</v>
      </c>
      <c r="D568" t="s">
        <v>62</v>
      </c>
      <c r="E568" t="s">
        <v>107</v>
      </c>
      <c r="F568" s="4" t="e">
        <f>SUMIFS('[1]TUNZ Extracted TB'!$G:$G,'[1]TUNZ Extracted TB'!$A:$A,B568,'[1]TUNZ Extracted TB'!$C:$C,C568)</f>
        <v>#VALUE!</v>
      </c>
      <c r="G568" s="4" t="e">
        <f>SUMIFS('[2]TUNZ Extracted TB'!$G:$G,'[2]TUNZ Extracted TB'!$A:$A,B568,'[2]TUNZ Extracted TB'!$C:$C,C568)</f>
        <v>#VALUE!</v>
      </c>
      <c r="H568" s="4" t="e">
        <f>SUMIFS('[3]TUNZ Extracted TB'!$G:$G,'[3]TUNZ Extracted TB'!$A:$A,B568,'[3]TUNZ Extracted TB'!$C:$C,C568)</f>
        <v>#VALUE!</v>
      </c>
      <c r="I568" s="4" t="e">
        <f>SUMIFS('[4]TUNZ Extracted TB'!$G:$G,'[4]TUNZ Extracted TB'!$A:$A,B568,'[4]TUNZ Extracted TB'!$C:$C,C568)</f>
        <v>#VALUE!</v>
      </c>
      <c r="J568" s="4" t="e">
        <f>SUMIFS('[5]TUNZ Extracted TB'!$G:$G,'[5]TUNZ Extracted TB'!$A:$A,B568,'[5]TUNZ Extracted TB'!$C:$C,C568)</f>
        <v>#VALUE!</v>
      </c>
      <c r="K568" s="4" t="e">
        <f>SUMIFS('[6]TUNZ Extracted TB'!$G:$G,'[6]TUNZ Extracted TB'!$A:$A,B568,'[6]TUNZ Extracted TB'!$C:$C,C568)</f>
        <v>#VALUE!</v>
      </c>
      <c r="L568" s="4" t="e">
        <f>SUMIFS('[7]TUNZ Extracted TB'!$G:$G,'[7]TUNZ Extracted TB'!$A:$A,B568,'[7]TUNZ Extracted TB'!$C:$C,C568)</f>
        <v>#VALUE!</v>
      </c>
      <c r="M568" s="4" t="e">
        <f>SUMIFS('[8]TUNZ Extracted TB'!$G:$G,'[8]TUNZ Extracted TB'!$A:$A,B568,'[8]TUNZ Extracted TB'!$C:$C,C568)</f>
        <v>#VALUE!</v>
      </c>
      <c r="N568" s="4" t="e">
        <f>SUMIFS('[9]TUNZ Extracted TB'!$G:$G,'[9]TUNZ Extracted TB'!$A:$A,B568,'[9]TUNZ Extracted TB'!$C:$C,C568)</f>
        <v>#VALUE!</v>
      </c>
      <c r="O568" s="4" t="e">
        <f>SUMIFS('[10]TUNZ Extracted TB'!$G:$G,'[10]TUNZ Extracted TB'!$A:$A,B568,'[10]TUNZ Extracted TB'!$C:$C,C568)</f>
        <v>#VALUE!</v>
      </c>
      <c r="P568" s="4" t="e">
        <f>SUMIFS('[11]TUNZ Extracted TB'!$G:$G,'[11]TUNZ Extracted TB'!$A:$A,B568,'[11]TUNZ Extracted TB'!$C:$C,C568)</f>
        <v>#VALUE!</v>
      </c>
      <c r="Q568" s="4" t="e">
        <f>SUMIFS('[12]TUNZ Extracted TB'!$G:$G,'[12]TUNZ Extracted TB'!$A:$A,B568,'[12]TUNZ Extracted TB'!$C:$C,C568)</f>
        <v>#VALUE!</v>
      </c>
      <c r="R568" s="4" t="e">
        <f t="shared" si="9"/>
        <v>#VALUE!</v>
      </c>
    </row>
    <row r="569" spans="1:18" x14ac:dyDescent="0.25">
      <c r="A569" t="s">
        <v>108</v>
      </c>
      <c r="B569">
        <v>7630</v>
      </c>
      <c r="C569">
        <v>130</v>
      </c>
      <c r="D569" t="s">
        <v>58</v>
      </c>
      <c r="E569" t="s">
        <v>106</v>
      </c>
      <c r="F569" s="4" t="e">
        <f>SUMIFS('[1]TUNZ Extracted TB'!$G:$G,'[1]TUNZ Extracted TB'!$A:$A,B569,'[1]TUNZ Extracted TB'!$C:$C,C569)</f>
        <v>#VALUE!</v>
      </c>
      <c r="G569" s="4" t="e">
        <f>SUMIFS('[2]TUNZ Extracted TB'!$G:$G,'[2]TUNZ Extracted TB'!$A:$A,B569,'[2]TUNZ Extracted TB'!$C:$C,C569)</f>
        <v>#VALUE!</v>
      </c>
      <c r="H569" s="4" t="e">
        <f>SUMIFS('[3]TUNZ Extracted TB'!$G:$G,'[3]TUNZ Extracted TB'!$A:$A,B569,'[3]TUNZ Extracted TB'!$C:$C,C569)</f>
        <v>#VALUE!</v>
      </c>
      <c r="I569" s="4" t="e">
        <f>SUMIFS('[4]TUNZ Extracted TB'!$G:$G,'[4]TUNZ Extracted TB'!$A:$A,B569,'[4]TUNZ Extracted TB'!$C:$C,C569)</f>
        <v>#VALUE!</v>
      </c>
      <c r="J569" s="4" t="e">
        <f>SUMIFS('[5]TUNZ Extracted TB'!$G:$G,'[5]TUNZ Extracted TB'!$A:$A,B569,'[5]TUNZ Extracted TB'!$C:$C,C569)</f>
        <v>#VALUE!</v>
      </c>
      <c r="K569" s="4" t="e">
        <f>SUMIFS('[6]TUNZ Extracted TB'!$G:$G,'[6]TUNZ Extracted TB'!$A:$A,B569,'[6]TUNZ Extracted TB'!$C:$C,C569)</f>
        <v>#VALUE!</v>
      </c>
      <c r="L569" s="4" t="e">
        <f>SUMIFS('[7]TUNZ Extracted TB'!$G:$G,'[7]TUNZ Extracted TB'!$A:$A,B569,'[7]TUNZ Extracted TB'!$C:$C,C569)</f>
        <v>#VALUE!</v>
      </c>
      <c r="M569" s="4" t="e">
        <f>SUMIFS('[8]TUNZ Extracted TB'!$G:$G,'[8]TUNZ Extracted TB'!$A:$A,B569,'[8]TUNZ Extracted TB'!$C:$C,C569)</f>
        <v>#VALUE!</v>
      </c>
      <c r="N569" s="4" t="e">
        <f>SUMIFS('[9]TUNZ Extracted TB'!$G:$G,'[9]TUNZ Extracted TB'!$A:$A,B569,'[9]TUNZ Extracted TB'!$C:$C,C569)</f>
        <v>#VALUE!</v>
      </c>
      <c r="O569" s="4" t="e">
        <f>SUMIFS('[10]TUNZ Extracted TB'!$G:$G,'[10]TUNZ Extracted TB'!$A:$A,B569,'[10]TUNZ Extracted TB'!$C:$C,C569)</f>
        <v>#VALUE!</v>
      </c>
      <c r="P569" s="4" t="e">
        <f>SUMIFS('[11]TUNZ Extracted TB'!$G:$G,'[11]TUNZ Extracted TB'!$A:$A,B569,'[11]TUNZ Extracted TB'!$C:$C,C569)</f>
        <v>#VALUE!</v>
      </c>
      <c r="Q569" s="4" t="e">
        <f>SUMIFS('[12]TUNZ Extracted TB'!$G:$G,'[12]TUNZ Extracted TB'!$A:$A,B569,'[12]TUNZ Extracted TB'!$C:$C,C569)</f>
        <v>#VALUE!</v>
      </c>
      <c r="R569" s="4" t="e">
        <f t="shared" si="9"/>
        <v>#VALUE!</v>
      </c>
    </row>
    <row r="570" spans="1:18" x14ac:dyDescent="0.25">
      <c r="A570" t="s">
        <v>108</v>
      </c>
      <c r="B570">
        <v>7630</v>
      </c>
      <c r="C570">
        <v>140</v>
      </c>
      <c r="D570" t="s">
        <v>58</v>
      </c>
      <c r="E570" t="s">
        <v>106</v>
      </c>
      <c r="F570" s="4" t="e">
        <f>SUMIFS('[1]TUNZ Extracted TB'!$G:$G,'[1]TUNZ Extracted TB'!$A:$A,B570,'[1]TUNZ Extracted TB'!$C:$C,C570)</f>
        <v>#VALUE!</v>
      </c>
      <c r="G570" s="4" t="e">
        <f>SUMIFS('[2]TUNZ Extracted TB'!$G:$G,'[2]TUNZ Extracted TB'!$A:$A,B570,'[2]TUNZ Extracted TB'!$C:$C,C570)</f>
        <v>#VALUE!</v>
      </c>
      <c r="H570" s="4" t="e">
        <f>SUMIFS('[3]TUNZ Extracted TB'!$G:$G,'[3]TUNZ Extracted TB'!$A:$A,B570,'[3]TUNZ Extracted TB'!$C:$C,C570)</f>
        <v>#VALUE!</v>
      </c>
      <c r="I570" s="4" t="e">
        <f>SUMIFS('[4]TUNZ Extracted TB'!$G:$G,'[4]TUNZ Extracted TB'!$A:$A,B570,'[4]TUNZ Extracted TB'!$C:$C,C570)</f>
        <v>#VALUE!</v>
      </c>
      <c r="J570" s="4" t="e">
        <f>SUMIFS('[5]TUNZ Extracted TB'!$G:$G,'[5]TUNZ Extracted TB'!$A:$A,B570,'[5]TUNZ Extracted TB'!$C:$C,C570)</f>
        <v>#VALUE!</v>
      </c>
      <c r="K570" s="4" t="e">
        <f>SUMIFS('[6]TUNZ Extracted TB'!$G:$G,'[6]TUNZ Extracted TB'!$A:$A,B570,'[6]TUNZ Extracted TB'!$C:$C,C570)</f>
        <v>#VALUE!</v>
      </c>
      <c r="L570" s="4" t="e">
        <f>SUMIFS('[7]TUNZ Extracted TB'!$G:$G,'[7]TUNZ Extracted TB'!$A:$A,B570,'[7]TUNZ Extracted TB'!$C:$C,C570)</f>
        <v>#VALUE!</v>
      </c>
      <c r="M570" s="4" t="e">
        <f>SUMIFS('[8]TUNZ Extracted TB'!$G:$G,'[8]TUNZ Extracted TB'!$A:$A,B570,'[8]TUNZ Extracted TB'!$C:$C,C570)</f>
        <v>#VALUE!</v>
      </c>
      <c r="N570" s="4" t="e">
        <f>SUMIFS('[9]TUNZ Extracted TB'!$G:$G,'[9]TUNZ Extracted TB'!$A:$A,B570,'[9]TUNZ Extracted TB'!$C:$C,C570)</f>
        <v>#VALUE!</v>
      </c>
      <c r="O570" s="4" t="e">
        <f>SUMIFS('[10]TUNZ Extracted TB'!$G:$G,'[10]TUNZ Extracted TB'!$A:$A,B570,'[10]TUNZ Extracted TB'!$C:$C,C570)</f>
        <v>#VALUE!</v>
      </c>
      <c r="P570" s="4" t="e">
        <f>SUMIFS('[11]TUNZ Extracted TB'!$G:$G,'[11]TUNZ Extracted TB'!$A:$A,B570,'[11]TUNZ Extracted TB'!$C:$C,C570)</f>
        <v>#VALUE!</v>
      </c>
      <c r="Q570" s="4" t="e">
        <f>SUMIFS('[12]TUNZ Extracted TB'!$G:$G,'[12]TUNZ Extracted TB'!$A:$A,B570,'[12]TUNZ Extracted TB'!$C:$C,C570)</f>
        <v>#VALUE!</v>
      </c>
      <c r="R570" s="4" t="e">
        <f t="shared" si="9"/>
        <v>#VALUE!</v>
      </c>
    </row>
    <row r="571" spans="1:18" x14ac:dyDescent="0.25">
      <c r="A571" t="s">
        <v>108</v>
      </c>
      <c r="B571">
        <v>7630</v>
      </c>
      <c r="C571">
        <v>147</v>
      </c>
      <c r="D571" t="s">
        <v>58</v>
      </c>
      <c r="E571" t="s">
        <v>106</v>
      </c>
      <c r="F571" s="4" t="e">
        <f>SUMIFS('[1]TUNZ Extracted TB'!$G:$G,'[1]TUNZ Extracted TB'!$A:$A,B571,'[1]TUNZ Extracted TB'!$C:$C,C571)</f>
        <v>#VALUE!</v>
      </c>
      <c r="G571" s="4" t="e">
        <f>SUMIFS('[2]TUNZ Extracted TB'!$G:$G,'[2]TUNZ Extracted TB'!$A:$A,B571,'[2]TUNZ Extracted TB'!$C:$C,C571)</f>
        <v>#VALUE!</v>
      </c>
      <c r="H571" s="4" t="e">
        <f>SUMIFS('[3]TUNZ Extracted TB'!$G:$G,'[3]TUNZ Extracted TB'!$A:$A,B571,'[3]TUNZ Extracted TB'!$C:$C,C571)</f>
        <v>#VALUE!</v>
      </c>
      <c r="I571" s="4" t="e">
        <f>SUMIFS('[4]TUNZ Extracted TB'!$G:$G,'[4]TUNZ Extracted TB'!$A:$A,B571,'[4]TUNZ Extracted TB'!$C:$C,C571)</f>
        <v>#VALUE!</v>
      </c>
      <c r="J571" s="4" t="e">
        <f>SUMIFS('[5]TUNZ Extracted TB'!$G:$G,'[5]TUNZ Extracted TB'!$A:$A,B571,'[5]TUNZ Extracted TB'!$C:$C,C571)</f>
        <v>#VALUE!</v>
      </c>
      <c r="K571" s="4" t="e">
        <f>SUMIFS('[6]TUNZ Extracted TB'!$G:$G,'[6]TUNZ Extracted TB'!$A:$A,B571,'[6]TUNZ Extracted TB'!$C:$C,C571)</f>
        <v>#VALUE!</v>
      </c>
      <c r="L571" s="4" t="e">
        <f>SUMIFS('[7]TUNZ Extracted TB'!$G:$G,'[7]TUNZ Extracted TB'!$A:$A,B571,'[7]TUNZ Extracted TB'!$C:$C,C571)</f>
        <v>#VALUE!</v>
      </c>
      <c r="M571" s="4" t="e">
        <f>SUMIFS('[8]TUNZ Extracted TB'!$G:$G,'[8]TUNZ Extracted TB'!$A:$A,B571,'[8]TUNZ Extracted TB'!$C:$C,C571)</f>
        <v>#VALUE!</v>
      </c>
      <c r="N571" s="4" t="e">
        <f>SUMIFS('[9]TUNZ Extracted TB'!$G:$G,'[9]TUNZ Extracted TB'!$A:$A,B571,'[9]TUNZ Extracted TB'!$C:$C,C571)</f>
        <v>#VALUE!</v>
      </c>
      <c r="O571" s="4" t="e">
        <f>SUMIFS('[10]TUNZ Extracted TB'!$G:$G,'[10]TUNZ Extracted TB'!$A:$A,B571,'[10]TUNZ Extracted TB'!$C:$C,C571)</f>
        <v>#VALUE!</v>
      </c>
      <c r="P571" s="4" t="e">
        <f>SUMIFS('[11]TUNZ Extracted TB'!$G:$G,'[11]TUNZ Extracted TB'!$A:$A,B571,'[11]TUNZ Extracted TB'!$C:$C,C571)</f>
        <v>#VALUE!</v>
      </c>
      <c r="Q571" s="4" t="e">
        <f>SUMIFS('[12]TUNZ Extracted TB'!$G:$G,'[12]TUNZ Extracted TB'!$A:$A,B571,'[12]TUNZ Extracted TB'!$C:$C,C571)</f>
        <v>#VALUE!</v>
      </c>
      <c r="R571" s="4" t="e">
        <f t="shared" si="9"/>
        <v>#VALUE!</v>
      </c>
    </row>
    <row r="572" spans="1:18" x14ac:dyDescent="0.25">
      <c r="A572" t="s">
        <v>108</v>
      </c>
      <c r="B572">
        <v>7630</v>
      </c>
      <c r="C572">
        <v>190</v>
      </c>
      <c r="D572" t="s">
        <v>58</v>
      </c>
      <c r="E572" t="s">
        <v>106</v>
      </c>
      <c r="F572" s="4" t="e">
        <f>SUMIFS('[1]TUNZ Extracted TB'!$G:$G,'[1]TUNZ Extracted TB'!$A:$A,B572,'[1]TUNZ Extracted TB'!$C:$C,C572)</f>
        <v>#VALUE!</v>
      </c>
      <c r="G572" s="4" t="e">
        <f>SUMIFS('[2]TUNZ Extracted TB'!$G:$G,'[2]TUNZ Extracted TB'!$A:$A,B572,'[2]TUNZ Extracted TB'!$C:$C,C572)</f>
        <v>#VALUE!</v>
      </c>
      <c r="H572" s="4" t="e">
        <f>SUMIFS('[3]TUNZ Extracted TB'!$G:$G,'[3]TUNZ Extracted TB'!$A:$A,B572,'[3]TUNZ Extracted TB'!$C:$C,C572)</f>
        <v>#VALUE!</v>
      </c>
      <c r="I572" s="4" t="e">
        <f>SUMIFS('[4]TUNZ Extracted TB'!$G:$G,'[4]TUNZ Extracted TB'!$A:$A,B572,'[4]TUNZ Extracted TB'!$C:$C,C572)</f>
        <v>#VALUE!</v>
      </c>
      <c r="J572" s="4" t="e">
        <f>SUMIFS('[5]TUNZ Extracted TB'!$G:$G,'[5]TUNZ Extracted TB'!$A:$A,B572,'[5]TUNZ Extracted TB'!$C:$C,C572)</f>
        <v>#VALUE!</v>
      </c>
      <c r="K572" s="4" t="e">
        <f>SUMIFS('[6]TUNZ Extracted TB'!$G:$G,'[6]TUNZ Extracted TB'!$A:$A,B572,'[6]TUNZ Extracted TB'!$C:$C,C572)</f>
        <v>#VALUE!</v>
      </c>
      <c r="L572" s="4" t="e">
        <f>SUMIFS('[7]TUNZ Extracted TB'!$G:$G,'[7]TUNZ Extracted TB'!$A:$A,B572,'[7]TUNZ Extracted TB'!$C:$C,C572)</f>
        <v>#VALUE!</v>
      </c>
      <c r="M572" s="4" t="e">
        <f>SUMIFS('[8]TUNZ Extracted TB'!$G:$G,'[8]TUNZ Extracted TB'!$A:$A,B572,'[8]TUNZ Extracted TB'!$C:$C,C572)</f>
        <v>#VALUE!</v>
      </c>
      <c r="N572" s="4" t="e">
        <f>SUMIFS('[9]TUNZ Extracted TB'!$G:$G,'[9]TUNZ Extracted TB'!$A:$A,B572,'[9]TUNZ Extracted TB'!$C:$C,C572)</f>
        <v>#VALUE!</v>
      </c>
      <c r="O572" s="4" t="e">
        <f>SUMIFS('[10]TUNZ Extracted TB'!$G:$G,'[10]TUNZ Extracted TB'!$A:$A,B572,'[10]TUNZ Extracted TB'!$C:$C,C572)</f>
        <v>#VALUE!</v>
      </c>
      <c r="P572" s="4" t="e">
        <f>SUMIFS('[11]TUNZ Extracted TB'!$G:$G,'[11]TUNZ Extracted TB'!$A:$A,B572,'[11]TUNZ Extracted TB'!$C:$C,C572)</f>
        <v>#VALUE!</v>
      </c>
      <c r="Q572" s="4" t="e">
        <f>SUMIFS('[12]TUNZ Extracted TB'!$G:$G,'[12]TUNZ Extracted TB'!$A:$A,B572,'[12]TUNZ Extracted TB'!$C:$C,C572)</f>
        <v>#VALUE!</v>
      </c>
      <c r="R572" s="4" t="e">
        <f t="shared" si="9"/>
        <v>#VALUE!</v>
      </c>
    </row>
    <row r="573" spans="1:18" x14ac:dyDescent="0.25">
      <c r="A573" t="s">
        <v>108</v>
      </c>
      <c r="B573">
        <v>7630</v>
      </c>
      <c r="C573">
        <v>210</v>
      </c>
      <c r="D573" t="s">
        <v>10</v>
      </c>
      <c r="E573" t="s">
        <v>82</v>
      </c>
      <c r="F573" s="4" t="e">
        <f>SUMIFS('[1]TUNZ Extracted TB'!$G:$G,'[1]TUNZ Extracted TB'!$A:$A,B573,'[1]TUNZ Extracted TB'!$C:$C,C573)</f>
        <v>#VALUE!</v>
      </c>
      <c r="G573" s="4" t="e">
        <f>SUMIFS('[2]TUNZ Extracted TB'!$G:$G,'[2]TUNZ Extracted TB'!$A:$A,B573,'[2]TUNZ Extracted TB'!$C:$C,C573)</f>
        <v>#VALUE!</v>
      </c>
      <c r="H573" s="4" t="e">
        <f>SUMIFS('[3]TUNZ Extracted TB'!$G:$G,'[3]TUNZ Extracted TB'!$A:$A,B573,'[3]TUNZ Extracted TB'!$C:$C,C573)</f>
        <v>#VALUE!</v>
      </c>
      <c r="I573" s="4" t="e">
        <f>SUMIFS('[4]TUNZ Extracted TB'!$G:$G,'[4]TUNZ Extracted TB'!$A:$A,B573,'[4]TUNZ Extracted TB'!$C:$C,C573)</f>
        <v>#VALUE!</v>
      </c>
      <c r="J573" s="4" t="e">
        <f>SUMIFS('[5]TUNZ Extracted TB'!$G:$G,'[5]TUNZ Extracted TB'!$A:$A,B573,'[5]TUNZ Extracted TB'!$C:$C,C573)</f>
        <v>#VALUE!</v>
      </c>
      <c r="K573" s="4" t="e">
        <f>SUMIFS('[6]TUNZ Extracted TB'!$G:$G,'[6]TUNZ Extracted TB'!$A:$A,B573,'[6]TUNZ Extracted TB'!$C:$C,C573)</f>
        <v>#VALUE!</v>
      </c>
      <c r="L573" s="4" t="e">
        <f>SUMIFS('[7]TUNZ Extracted TB'!$G:$G,'[7]TUNZ Extracted TB'!$A:$A,B573,'[7]TUNZ Extracted TB'!$C:$C,C573)</f>
        <v>#VALUE!</v>
      </c>
      <c r="M573" s="4" t="e">
        <f>SUMIFS('[8]TUNZ Extracted TB'!$G:$G,'[8]TUNZ Extracted TB'!$A:$A,B573,'[8]TUNZ Extracted TB'!$C:$C,C573)</f>
        <v>#VALUE!</v>
      </c>
      <c r="N573" s="4" t="e">
        <f>SUMIFS('[9]TUNZ Extracted TB'!$G:$G,'[9]TUNZ Extracted TB'!$A:$A,B573,'[9]TUNZ Extracted TB'!$C:$C,C573)</f>
        <v>#VALUE!</v>
      </c>
      <c r="O573" s="4" t="e">
        <f>SUMIFS('[10]TUNZ Extracted TB'!$G:$G,'[10]TUNZ Extracted TB'!$A:$A,B573,'[10]TUNZ Extracted TB'!$C:$C,C573)</f>
        <v>#VALUE!</v>
      </c>
      <c r="P573" s="4" t="e">
        <f>SUMIFS('[11]TUNZ Extracted TB'!$G:$G,'[11]TUNZ Extracted TB'!$A:$A,B573,'[11]TUNZ Extracted TB'!$C:$C,C573)</f>
        <v>#VALUE!</v>
      </c>
      <c r="Q573" s="4" t="e">
        <f>SUMIFS('[12]TUNZ Extracted TB'!$G:$G,'[12]TUNZ Extracted TB'!$A:$A,B573,'[12]TUNZ Extracted TB'!$C:$C,C573)</f>
        <v>#VALUE!</v>
      </c>
      <c r="R573" s="4" t="e">
        <f t="shared" si="9"/>
        <v>#VALUE!</v>
      </c>
    </row>
    <row r="574" spans="1:18" x14ac:dyDescent="0.25">
      <c r="A574" t="s">
        <v>108</v>
      </c>
      <c r="B574">
        <v>7630</v>
      </c>
      <c r="C574">
        <v>220</v>
      </c>
      <c r="D574" t="s">
        <v>14</v>
      </c>
      <c r="E574" t="s">
        <v>109</v>
      </c>
      <c r="F574" s="4" t="e">
        <f>SUMIFS('[1]TUNZ Extracted TB'!$G:$G,'[1]TUNZ Extracted TB'!$A:$A,B574,'[1]TUNZ Extracted TB'!$C:$C,C574)</f>
        <v>#VALUE!</v>
      </c>
      <c r="G574" s="4" t="e">
        <f>SUMIFS('[2]TUNZ Extracted TB'!$G:$G,'[2]TUNZ Extracted TB'!$A:$A,B574,'[2]TUNZ Extracted TB'!$C:$C,C574)</f>
        <v>#VALUE!</v>
      </c>
      <c r="H574" s="4" t="e">
        <f>SUMIFS('[3]TUNZ Extracted TB'!$G:$G,'[3]TUNZ Extracted TB'!$A:$A,B574,'[3]TUNZ Extracted TB'!$C:$C,C574)</f>
        <v>#VALUE!</v>
      </c>
      <c r="I574" s="4" t="e">
        <f>SUMIFS('[4]TUNZ Extracted TB'!$G:$G,'[4]TUNZ Extracted TB'!$A:$A,B574,'[4]TUNZ Extracted TB'!$C:$C,C574)</f>
        <v>#VALUE!</v>
      </c>
      <c r="J574" s="4" t="e">
        <f>SUMIFS('[5]TUNZ Extracted TB'!$G:$G,'[5]TUNZ Extracted TB'!$A:$A,B574,'[5]TUNZ Extracted TB'!$C:$C,C574)</f>
        <v>#VALUE!</v>
      </c>
      <c r="K574" s="4" t="e">
        <f>SUMIFS('[6]TUNZ Extracted TB'!$G:$G,'[6]TUNZ Extracted TB'!$A:$A,B574,'[6]TUNZ Extracted TB'!$C:$C,C574)</f>
        <v>#VALUE!</v>
      </c>
      <c r="L574" s="4" t="e">
        <f>SUMIFS('[7]TUNZ Extracted TB'!$G:$G,'[7]TUNZ Extracted TB'!$A:$A,B574,'[7]TUNZ Extracted TB'!$C:$C,C574)</f>
        <v>#VALUE!</v>
      </c>
      <c r="M574" s="4" t="e">
        <f>SUMIFS('[8]TUNZ Extracted TB'!$G:$G,'[8]TUNZ Extracted TB'!$A:$A,B574,'[8]TUNZ Extracted TB'!$C:$C,C574)</f>
        <v>#VALUE!</v>
      </c>
      <c r="N574" s="4" t="e">
        <f>SUMIFS('[9]TUNZ Extracted TB'!$G:$G,'[9]TUNZ Extracted TB'!$A:$A,B574,'[9]TUNZ Extracted TB'!$C:$C,C574)</f>
        <v>#VALUE!</v>
      </c>
      <c r="O574" s="4" t="e">
        <f>SUMIFS('[10]TUNZ Extracted TB'!$G:$G,'[10]TUNZ Extracted TB'!$A:$A,B574,'[10]TUNZ Extracted TB'!$C:$C,C574)</f>
        <v>#VALUE!</v>
      </c>
      <c r="P574" s="4" t="e">
        <f>SUMIFS('[11]TUNZ Extracted TB'!$G:$G,'[11]TUNZ Extracted TB'!$A:$A,B574,'[11]TUNZ Extracted TB'!$C:$C,C574)</f>
        <v>#VALUE!</v>
      </c>
      <c r="Q574" s="4" t="e">
        <f>SUMIFS('[12]TUNZ Extracted TB'!$G:$G,'[12]TUNZ Extracted TB'!$A:$A,B574,'[12]TUNZ Extracted TB'!$C:$C,C574)</f>
        <v>#VALUE!</v>
      </c>
      <c r="R574" s="4" t="e">
        <f t="shared" si="9"/>
        <v>#VALUE!</v>
      </c>
    </row>
    <row r="575" spans="1:18" x14ac:dyDescent="0.25">
      <c r="A575" t="s">
        <v>108</v>
      </c>
      <c r="B575">
        <v>7630</v>
      </c>
      <c r="C575">
        <v>230</v>
      </c>
      <c r="D575" t="s">
        <v>58</v>
      </c>
      <c r="E575" t="s">
        <v>106</v>
      </c>
      <c r="F575" s="4" t="e">
        <f>SUMIFS('[1]TUNZ Extracted TB'!$G:$G,'[1]TUNZ Extracted TB'!$A:$A,B575,'[1]TUNZ Extracted TB'!$C:$C,C575)</f>
        <v>#VALUE!</v>
      </c>
      <c r="G575" s="4" t="e">
        <f>SUMIFS('[2]TUNZ Extracted TB'!$G:$G,'[2]TUNZ Extracted TB'!$A:$A,B575,'[2]TUNZ Extracted TB'!$C:$C,C575)</f>
        <v>#VALUE!</v>
      </c>
      <c r="H575" s="4" t="e">
        <f>SUMIFS('[3]TUNZ Extracted TB'!$G:$G,'[3]TUNZ Extracted TB'!$A:$A,B575,'[3]TUNZ Extracted TB'!$C:$C,C575)</f>
        <v>#VALUE!</v>
      </c>
      <c r="I575" s="4" t="e">
        <f>SUMIFS('[4]TUNZ Extracted TB'!$G:$G,'[4]TUNZ Extracted TB'!$A:$A,B575,'[4]TUNZ Extracted TB'!$C:$C,C575)</f>
        <v>#VALUE!</v>
      </c>
      <c r="J575" s="4" t="e">
        <f>SUMIFS('[5]TUNZ Extracted TB'!$G:$G,'[5]TUNZ Extracted TB'!$A:$A,B575,'[5]TUNZ Extracted TB'!$C:$C,C575)</f>
        <v>#VALUE!</v>
      </c>
      <c r="K575" s="4" t="e">
        <f>SUMIFS('[6]TUNZ Extracted TB'!$G:$G,'[6]TUNZ Extracted TB'!$A:$A,B575,'[6]TUNZ Extracted TB'!$C:$C,C575)</f>
        <v>#VALUE!</v>
      </c>
      <c r="L575" s="4" t="e">
        <f>SUMIFS('[7]TUNZ Extracted TB'!$G:$G,'[7]TUNZ Extracted TB'!$A:$A,B575,'[7]TUNZ Extracted TB'!$C:$C,C575)</f>
        <v>#VALUE!</v>
      </c>
      <c r="M575" s="4" t="e">
        <f>SUMIFS('[8]TUNZ Extracted TB'!$G:$G,'[8]TUNZ Extracted TB'!$A:$A,B575,'[8]TUNZ Extracted TB'!$C:$C,C575)</f>
        <v>#VALUE!</v>
      </c>
      <c r="N575" s="4" t="e">
        <f>SUMIFS('[9]TUNZ Extracted TB'!$G:$G,'[9]TUNZ Extracted TB'!$A:$A,B575,'[9]TUNZ Extracted TB'!$C:$C,C575)</f>
        <v>#VALUE!</v>
      </c>
      <c r="O575" s="4" t="e">
        <f>SUMIFS('[10]TUNZ Extracted TB'!$G:$G,'[10]TUNZ Extracted TB'!$A:$A,B575,'[10]TUNZ Extracted TB'!$C:$C,C575)</f>
        <v>#VALUE!</v>
      </c>
      <c r="P575" s="4" t="e">
        <f>SUMIFS('[11]TUNZ Extracted TB'!$G:$G,'[11]TUNZ Extracted TB'!$A:$A,B575,'[11]TUNZ Extracted TB'!$C:$C,C575)</f>
        <v>#VALUE!</v>
      </c>
      <c r="Q575" s="4" t="e">
        <f>SUMIFS('[12]TUNZ Extracted TB'!$G:$G,'[12]TUNZ Extracted TB'!$A:$A,B575,'[12]TUNZ Extracted TB'!$C:$C,C575)</f>
        <v>#VALUE!</v>
      </c>
      <c r="R575" s="4" t="e">
        <f t="shared" si="9"/>
        <v>#VALUE!</v>
      </c>
    </row>
    <row r="576" spans="1:18" x14ac:dyDescent="0.25">
      <c r="A576" t="s">
        <v>108</v>
      </c>
      <c r="B576">
        <v>7630</v>
      </c>
      <c r="C576">
        <v>240</v>
      </c>
      <c r="D576" t="s">
        <v>58</v>
      </c>
      <c r="E576" t="s">
        <v>106</v>
      </c>
      <c r="F576" s="4" t="e">
        <f>SUMIFS('[1]TUNZ Extracted TB'!$G:$G,'[1]TUNZ Extracted TB'!$A:$A,B576,'[1]TUNZ Extracted TB'!$C:$C,C576)</f>
        <v>#VALUE!</v>
      </c>
      <c r="G576" s="4" t="e">
        <f>SUMIFS('[2]TUNZ Extracted TB'!$G:$G,'[2]TUNZ Extracted TB'!$A:$A,B576,'[2]TUNZ Extracted TB'!$C:$C,C576)</f>
        <v>#VALUE!</v>
      </c>
      <c r="H576" s="4" t="e">
        <f>SUMIFS('[3]TUNZ Extracted TB'!$G:$G,'[3]TUNZ Extracted TB'!$A:$A,B576,'[3]TUNZ Extracted TB'!$C:$C,C576)</f>
        <v>#VALUE!</v>
      </c>
      <c r="I576" s="4" t="e">
        <f>SUMIFS('[4]TUNZ Extracted TB'!$G:$G,'[4]TUNZ Extracted TB'!$A:$A,B576,'[4]TUNZ Extracted TB'!$C:$C,C576)</f>
        <v>#VALUE!</v>
      </c>
      <c r="J576" s="4" t="e">
        <f>SUMIFS('[5]TUNZ Extracted TB'!$G:$G,'[5]TUNZ Extracted TB'!$A:$A,B576,'[5]TUNZ Extracted TB'!$C:$C,C576)</f>
        <v>#VALUE!</v>
      </c>
      <c r="K576" s="4" t="e">
        <f>SUMIFS('[6]TUNZ Extracted TB'!$G:$G,'[6]TUNZ Extracted TB'!$A:$A,B576,'[6]TUNZ Extracted TB'!$C:$C,C576)</f>
        <v>#VALUE!</v>
      </c>
      <c r="L576" s="4" t="e">
        <f>SUMIFS('[7]TUNZ Extracted TB'!$G:$G,'[7]TUNZ Extracted TB'!$A:$A,B576,'[7]TUNZ Extracted TB'!$C:$C,C576)</f>
        <v>#VALUE!</v>
      </c>
      <c r="M576" s="4" t="e">
        <f>SUMIFS('[8]TUNZ Extracted TB'!$G:$G,'[8]TUNZ Extracted TB'!$A:$A,B576,'[8]TUNZ Extracted TB'!$C:$C,C576)</f>
        <v>#VALUE!</v>
      </c>
      <c r="N576" s="4" t="e">
        <f>SUMIFS('[9]TUNZ Extracted TB'!$G:$G,'[9]TUNZ Extracted TB'!$A:$A,B576,'[9]TUNZ Extracted TB'!$C:$C,C576)</f>
        <v>#VALUE!</v>
      </c>
      <c r="O576" s="4" t="e">
        <f>SUMIFS('[10]TUNZ Extracted TB'!$G:$G,'[10]TUNZ Extracted TB'!$A:$A,B576,'[10]TUNZ Extracted TB'!$C:$C,C576)</f>
        <v>#VALUE!</v>
      </c>
      <c r="P576" s="4" t="e">
        <f>SUMIFS('[11]TUNZ Extracted TB'!$G:$G,'[11]TUNZ Extracted TB'!$A:$A,B576,'[11]TUNZ Extracted TB'!$C:$C,C576)</f>
        <v>#VALUE!</v>
      </c>
      <c r="Q576" s="4" t="e">
        <f>SUMIFS('[12]TUNZ Extracted TB'!$G:$G,'[12]TUNZ Extracted TB'!$A:$A,B576,'[12]TUNZ Extracted TB'!$C:$C,C576)</f>
        <v>#VALUE!</v>
      </c>
      <c r="R576" s="4" t="e">
        <f t="shared" si="9"/>
        <v>#VALUE!</v>
      </c>
    </row>
    <row r="577" spans="1:18" x14ac:dyDescent="0.25">
      <c r="A577" t="s">
        <v>108</v>
      </c>
      <c r="B577">
        <v>7630</v>
      </c>
      <c r="C577">
        <v>340</v>
      </c>
      <c r="D577" t="s">
        <v>58</v>
      </c>
      <c r="E577" t="s">
        <v>106</v>
      </c>
      <c r="F577" s="4" t="e">
        <f>SUMIFS('[1]TUNZ Extracted TB'!$G:$G,'[1]TUNZ Extracted TB'!$A:$A,B577,'[1]TUNZ Extracted TB'!$C:$C,C577)</f>
        <v>#VALUE!</v>
      </c>
      <c r="G577" s="4" t="e">
        <f>SUMIFS('[2]TUNZ Extracted TB'!$G:$G,'[2]TUNZ Extracted TB'!$A:$A,B577,'[2]TUNZ Extracted TB'!$C:$C,C577)</f>
        <v>#VALUE!</v>
      </c>
      <c r="H577" s="4" t="e">
        <f>SUMIFS('[3]TUNZ Extracted TB'!$G:$G,'[3]TUNZ Extracted TB'!$A:$A,B577,'[3]TUNZ Extracted TB'!$C:$C,C577)</f>
        <v>#VALUE!</v>
      </c>
      <c r="I577" s="4" t="e">
        <f>SUMIFS('[4]TUNZ Extracted TB'!$G:$G,'[4]TUNZ Extracted TB'!$A:$A,B577,'[4]TUNZ Extracted TB'!$C:$C,C577)</f>
        <v>#VALUE!</v>
      </c>
      <c r="J577" s="4" t="e">
        <f>SUMIFS('[5]TUNZ Extracted TB'!$G:$G,'[5]TUNZ Extracted TB'!$A:$A,B577,'[5]TUNZ Extracted TB'!$C:$C,C577)</f>
        <v>#VALUE!</v>
      </c>
      <c r="K577" s="4" t="e">
        <f>SUMIFS('[6]TUNZ Extracted TB'!$G:$G,'[6]TUNZ Extracted TB'!$A:$A,B577,'[6]TUNZ Extracted TB'!$C:$C,C577)</f>
        <v>#VALUE!</v>
      </c>
      <c r="L577" s="4" t="e">
        <f>SUMIFS('[7]TUNZ Extracted TB'!$G:$G,'[7]TUNZ Extracted TB'!$A:$A,B577,'[7]TUNZ Extracted TB'!$C:$C,C577)</f>
        <v>#VALUE!</v>
      </c>
      <c r="M577" s="4" t="e">
        <f>SUMIFS('[8]TUNZ Extracted TB'!$G:$G,'[8]TUNZ Extracted TB'!$A:$A,B577,'[8]TUNZ Extracted TB'!$C:$C,C577)</f>
        <v>#VALUE!</v>
      </c>
      <c r="N577" s="4" t="e">
        <f>SUMIFS('[9]TUNZ Extracted TB'!$G:$G,'[9]TUNZ Extracted TB'!$A:$A,B577,'[9]TUNZ Extracted TB'!$C:$C,C577)</f>
        <v>#VALUE!</v>
      </c>
      <c r="O577" s="4" t="e">
        <f>SUMIFS('[10]TUNZ Extracted TB'!$G:$G,'[10]TUNZ Extracted TB'!$A:$A,B577,'[10]TUNZ Extracted TB'!$C:$C,C577)</f>
        <v>#VALUE!</v>
      </c>
      <c r="P577" s="4" t="e">
        <f>SUMIFS('[11]TUNZ Extracted TB'!$G:$G,'[11]TUNZ Extracted TB'!$A:$A,B577,'[11]TUNZ Extracted TB'!$C:$C,C577)</f>
        <v>#VALUE!</v>
      </c>
      <c r="Q577" s="4" t="e">
        <f>SUMIFS('[12]TUNZ Extracted TB'!$G:$G,'[12]TUNZ Extracted TB'!$A:$A,B577,'[12]TUNZ Extracted TB'!$C:$C,C577)</f>
        <v>#VALUE!</v>
      </c>
      <c r="R577" s="4" t="e">
        <f t="shared" si="9"/>
        <v>#VALUE!</v>
      </c>
    </row>
    <row r="578" spans="1:18" x14ac:dyDescent="0.25">
      <c r="A578" t="s">
        <v>108</v>
      </c>
      <c r="B578">
        <v>7630</v>
      </c>
      <c r="C578">
        <v>440</v>
      </c>
      <c r="D578" t="s">
        <v>58</v>
      </c>
      <c r="E578" t="s">
        <v>106</v>
      </c>
      <c r="F578" s="4" t="e">
        <f>SUMIFS('[1]TUNZ Extracted TB'!$G:$G,'[1]TUNZ Extracted TB'!$A:$A,B578,'[1]TUNZ Extracted TB'!$C:$C,C578)</f>
        <v>#VALUE!</v>
      </c>
      <c r="G578" s="4" t="e">
        <f>SUMIFS('[2]TUNZ Extracted TB'!$G:$G,'[2]TUNZ Extracted TB'!$A:$A,B578,'[2]TUNZ Extracted TB'!$C:$C,C578)</f>
        <v>#VALUE!</v>
      </c>
      <c r="H578" s="4" t="e">
        <f>SUMIFS('[3]TUNZ Extracted TB'!$G:$G,'[3]TUNZ Extracted TB'!$A:$A,B578,'[3]TUNZ Extracted TB'!$C:$C,C578)</f>
        <v>#VALUE!</v>
      </c>
      <c r="I578" s="4" t="e">
        <f>SUMIFS('[4]TUNZ Extracted TB'!$G:$G,'[4]TUNZ Extracted TB'!$A:$A,B578,'[4]TUNZ Extracted TB'!$C:$C,C578)</f>
        <v>#VALUE!</v>
      </c>
      <c r="J578" s="4" t="e">
        <f>SUMIFS('[5]TUNZ Extracted TB'!$G:$G,'[5]TUNZ Extracted TB'!$A:$A,B578,'[5]TUNZ Extracted TB'!$C:$C,C578)</f>
        <v>#VALUE!</v>
      </c>
      <c r="K578" s="4" t="e">
        <f>SUMIFS('[6]TUNZ Extracted TB'!$G:$G,'[6]TUNZ Extracted TB'!$A:$A,B578,'[6]TUNZ Extracted TB'!$C:$C,C578)</f>
        <v>#VALUE!</v>
      </c>
      <c r="L578" s="4" t="e">
        <f>SUMIFS('[7]TUNZ Extracted TB'!$G:$G,'[7]TUNZ Extracted TB'!$A:$A,B578,'[7]TUNZ Extracted TB'!$C:$C,C578)</f>
        <v>#VALUE!</v>
      </c>
      <c r="M578" s="4" t="e">
        <f>SUMIFS('[8]TUNZ Extracted TB'!$G:$G,'[8]TUNZ Extracted TB'!$A:$A,B578,'[8]TUNZ Extracted TB'!$C:$C,C578)</f>
        <v>#VALUE!</v>
      </c>
      <c r="N578" s="4" t="e">
        <f>SUMIFS('[9]TUNZ Extracted TB'!$G:$G,'[9]TUNZ Extracted TB'!$A:$A,B578,'[9]TUNZ Extracted TB'!$C:$C,C578)</f>
        <v>#VALUE!</v>
      </c>
      <c r="O578" s="4" t="e">
        <f>SUMIFS('[10]TUNZ Extracted TB'!$G:$G,'[10]TUNZ Extracted TB'!$A:$A,B578,'[10]TUNZ Extracted TB'!$C:$C,C578)</f>
        <v>#VALUE!</v>
      </c>
      <c r="P578" s="4" t="e">
        <f>SUMIFS('[11]TUNZ Extracted TB'!$G:$G,'[11]TUNZ Extracted TB'!$A:$A,B578,'[11]TUNZ Extracted TB'!$C:$C,C578)</f>
        <v>#VALUE!</v>
      </c>
      <c r="Q578" s="4" t="e">
        <f>SUMIFS('[12]TUNZ Extracted TB'!$G:$G,'[12]TUNZ Extracted TB'!$A:$A,B578,'[12]TUNZ Extracted TB'!$C:$C,C578)</f>
        <v>#VALUE!</v>
      </c>
      <c r="R578" s="4" t="e">
        <f t="shared" si="9"/>
        <v>#VALUE!</v>
      </c>
    </row>
    <row r="579" spans="1:18" x14ac:dyDescent="0.25">
      <c r="A579" t="s">
        <v>108</v>
      </c>
      <c r="B579">
        <v>7630</v>
      </c>
      <c r="C579">
        <v>935</v>
      </c>
      <c r="D579" t="s">
        <v>62</v>
      </c>
      <c r="E579" t="s">
        <v>107</v>
      </c>
      <c r="F579" s="4" t="e">
        <f>SUMIFS('[1]TUNZ Extracted TB'!$G:$G,'[1]TUNZ Extracted TB'!$A:$A,B579,'[1]TUNZ Extracted TB'!$C:$C,C579)</f>
        <v>#VALUE!</v>
      </c>
      <c r="G579" s="4" t="e">
        <f>SUMIFS('[2]TUNZ Extracted TB'!$G:$G,'[2]TUNZ Extracted TB'!$A:$A,B579,'[2]TUNZ Extracted TB'!$C:$C,C579)</f>
        <v>#VALUE!</v>
      </c>
      <c r="H579" s="4" t="e">
        <f>SUMIFS('[3]TUNZ Extracted TB'!$G:$G,'[3]TUNZ Extracted TB'!$A:$A,B579,'[3]TUNZ Extracted TB'!$C:$C,C579)</f>
        <v>#VALUE!</v>
      </c>
      <c r="I579" s="4" t="e">
        <f>SUMIFS('[4]TUNZ Extracted TB'!$G:$G,'[4]TUNZ Extracted TB'!$A:$A,B579,'[4]TUNZ Extracted TB'!$C:$C,C579)</f>
        <v>#VALUE!</v>
      </c>
      <c r="J579" s="4" t="e">
        <f>SUMIFS('[5]TUNZ Extracted TB'!$G:$G,'[5]TUNZ Extracted TB'!$A:$A,B579,'[5]TUNZ Extracted TB'!$C:$C,C579)</f>
        <v>#VALUE!</v>
      </c>
      <c r="K579" s="4" t="e">
        <f>SUMIFS('[6]TUNZ Extracted TB'!$G:$G,'[6]TUNZ Extracted TB'!$A:$A,B579,'[6]TUNZ Extracted TB'!$C:$C,C579)</f>
        <v>#VALUE!</v>
      </c>
      <c r="L579" s="4" t="e">
        <f>SUMIFS('[7]TUNZ Extracted TB'!$G:$G,'[7]TUNZ Extracted TB'!$A:$A,B579,'[7]TUNZ Extracted TB'!$C:$C,C579)</f>
        <v>#VALUE!</v>
      </c>
      <c r="M579" s="4" t="e">
        <f>SUMIFS('[8]TUNZ Extracted TB'!$G:$G,'[8]TUNZ Extracted TB'!$A:$A,B579,'[8]TUNZ Extracted TB'!$C:$C,C579)</f>
        <v>#VALUE!</v>
      </c>
      <c r="N579" s="4" t="e">
        <f>SUMIFS('[9]TUNZ Extracted TB'!$G:$G,'[9]TUNZ Extracted TB'!$A:$A,B579,'[9]TUNZ Extracted TB'!$C:$C,C579)</f>
        <v>#VALUE!</v>
      </c>
      <c r="O579" s="4" t="e">
        <f>SUMIFS('[10]TUNZ Extracted TB'!$G:$G,'[10]TUNZ Extracted TB'!$A:$A,B579,'[10]TUNZ Extracted TB'!$C:$C,C579)</f>
        <v>#VALUE!</v>
      </c>
      <c r="P579" s="4" t="e">
        <f>SUMIFS('[11]TUNZ Extracted TB'!$G:$G,'[11]TUNZ Extracted TB'!$A:$A,B579,'[11]TUNZ Extracted TB'!$C:$C,C579)</f>
        <v>#VALUE!</v>
      </c>
      <c r="Q579" s="4" t="e">
        <f>SUMIFS('[12]TUNZ Extracted TB'!$G:$G,'[12]TUNZ Extracted TB'!$A:$A,B579,'[12]TUNZ Extracted TB'!$C:$C,C579)</f>
        <v>#VALUE!</v>
      </c>
      <c r="R579" s="4" t="e">
        <f t="shared" si="9"/>
        <v>#VALUE!</v>
      </c>
    </row>
    <row r="580" spans="1:18" x14ac:dyDescent="0.25">
      <c r="A580" t="s">
        <v>108</v>
      </c>
      <c r="B580">
        <v>7630</v>
      </c>
      <c r="C580">
        <v>936</v>
      </c>
      <c r="D580" t="s">
        <v>62</v>
      </c>
      <c r="E580" t="s">
        <v>107</v>
      </c>
      <c r="F580" s="4" t="e">
        <f>SUMIFS('[1]TUNZ Extracted TB'!$G:$G,'[1]TUNZ Extracted TB'!$A:$A,B580,'[1]TUNZ Extracted TB'!$C:$C,C580)</f>
        <v>#VALUE!</v>
      </c>
      <c r="G580" s="4" t="e">
        <f>SUMIFS('[2]TUNZ Extracted TB'!$G:$G,'[2]TUNZ Extracted TB'!$A:$A,B580,'[2]TUNZ Extracted TB'!$C:$C,C580)</f>
        <v>#VALUE!</v>
      </c>
      <c r="H580" s="4" t="e">
        <f>SUMIFS('[3]TUNZ Extracted TB'!$G:$G,'[3]TUNZ Extracted TB'!$A:$A,B580,'[3]TUNZ Extracted TB'!$C:$C,C580)</f>
        <v>#VALUE!</v>
      </c>
      <c r="I580" s="4" t="e">
        <f>SUMIFS('[4]TUNZ Extracted TB'!$G:$G,'[4]TUNZ Extracted TB'!$A:$A,B580,'[4]TUNZ Extracted TB'!$C:$C,C580)</f>
        <v>#VALUE!</v>
      </c>
      <c r="J580" s="4" t="e">
        <f>SUMIFS('[5]TUNZ Extracted TB'!$G:$G,'[5]TUNZ Extracted TB'!$A:$A,B580,'[5]TUNZ Extracted TB'!$C:$C,C580)</f>
        <v>#VALUE!</v>
      </c>
      <c r="K580" s="4" t="e">
        <f>SUMIFS('[6]TUNZ Extracted TB'!$G:$G,'[6]TUNZ Extracted TB'!$A:$A,B580,'[6]TUNZ Extracted TB'!$C:$C,C580)</f>
        <v>#VALUE!</v>
      </c>
      <c r="L580" s="4" t="e">
        <f>SUMIFS('[7]TUNZ Extracted TB'!$G:$G,'[7]TUNZ Extracted TB'!$A:$A,B580,'[7]TUNZ Extracted TB'!$C:$C,C580)</f>
        <v>#VALUE!</v>
      </c>
      <c r="M580" s="4" t="e">
        <f>SUMIFS('[8]TUNZ Extracted TB'!$G:$G,'[8]TUNZ Extracted TB'!$A:$A,B580,'[8]TUNZ Extracted TB'!$C:$C,C580)</f>
        <v>#VALUE!</v>
      </c>
      <c r="N580" s="4" t="e">
        <f>SUMIFS('[9]TUNZ Extracted TB'!$G:$G,'[9]TUNZ Extracted TB'!$A:$A,B580,'[9]TUNZ Extracted TB'!$C:$C,C580)</f>
        <v>#VALUE!</v>
      </c>
      <c r="O580" s="4" t="e">
        <f>SUMIFS('[10]TUNZ Extracted TB'!$G:$G,'[10]TUNZ Extracted TB'!$A:$A,B580,'[10]TUNZ Extracted TB'!$C:$C,C580)</f>
        <v>#VALUE!</v>
      </c>
      <c r="P580" s="4" t="e">
        <f>SUMIFS('[11]TUNZ Extracted TB'!$G:$G,'[11]TUNZ Extracted TB'!$A:$A,B580,'[11]TUNZ Extracted TB'!$C:$C,C580)</f>
        <v>#VALUE!</v>
      </c>
      <c r="Q580" s="4" t="e">
        <f>SUMIFS('[12]TUNZ Extracted TB'!$G:$G,'[12]TUNZ Extracted TB'!$A:$A,B580,'[12]TUNZ Extracted TB'!$C:$C,C580)</f>
        <v>#VALUE!</v>
      </c>
      <c r="R580" s="4" t="e">
        <f t="shared" si="9"/>
        <v>#VALUE!</v>
      </c>
    </row>
    <row r="581" spans="1:18" x14ac:dyDescent="0.25">
      <c r="A581" t="s">
        <v>110</v>
      </c>
      <c r="B581">
        <v>7650</v>
      </c>
      <c r="C581">
        <v>140</v>
      </c>
      <c r="D581" t="s">
        <v>20</v>
      </c>
      <c r="E581" t="s">
        <v>41</v>
      </c>
      <c r="F581" s="4" t="e">
        <f>SUMIFS('[1]TUNZ Extracted TB'!$G:$G,'[1]TUNZ Extracted TB'!$A:$A,B581,'[1]TUNZ Extracted TB'!$C:$C,C581)</f>
        <v>#VALUE!</v>
      </c>
      <c r="G581" s="4" t="e">
        <f>SUMIFS('[2]TUNZ Extracted TB'!$G:$G,'[2]TUNZ Extracted TB'!$A:$A,B581,'[2]TUNZ Extracted TB'!$C:$C,C581)</f>
        <v>#VALUE!</v>
      </c>
      <c r="H581" s="4" t="e">
        <f>SUMIFS('[3]TUNZ Extracted TB'!$G:$G,'[3]TUNZ Extracted TB'!$A:$A,B581,'[3]TUNZ Extracted TB'!$C:$C,C581)</f>
        <v>#VALUE!</v>
      </c>
      <c r="I581" s="4" t="e">
        <f>SUMIFS('[4]TUNZ Extracted TB'!$G:$G,'[4]TUNZ Extracted TB'!$A:$A,B581,'[4]TUNZ Extracted TB'!$C:$C,C581)</f>
        <v>#VALUE!</v>
      </c>
      <c r="J581" s="4" t="e">
        <f>SUMIFS('[5]TUNZ Extracted TB'!$G:$G,'[5]TUNZ Extracted TB'!$A:$A,B581,'[5]TUNZ Extracted TB'!$C:$C,C581)</f>
        <v>#VALUE!</v>
      </c>
      <c r="K581" s="4" t="e">
        <f>SUMIFS('[6]TUNZ Extracted TB'!$G:$G,'[6]TUNZ Extracted TB'!$A:$A,B581,'[6]TUNZ Extracted TB'!$C:$C,C581)</f>
        <v>#VALUE!</v>
      </c>
      <c r="L581" s="4" t="e">
        <f>SUMIFS('[7]TUNZ Extracted TB'!$G:$G,'[7]TUNZ Extracted TB'!$A:$A,B581,'[7]TUNZ Extracted TB'!$C:$C,C581)</f>
        <v>#VALUE!</v>
      </c>
      <c r="M581" s="4" t="e">
        <f>SUMIFS('[8]TUNZ Extracted TB'!$G:$G,'[8]TUNZ Extracted TB'!$A:$A,B581,'[8]TUNZ Extracted TB'!$C:$C,C581)</f>
        <v>#VALUE!</v>
      </c>
      <c r="N581" s="4" t="e">
        <f>SUMIFS('[9]TUNZ Extracted TB'!$G:$G,'[9]TUNZ Extracted TB'!$A:$A,B581,'[9]TUNZ Extracted TB'!$C:$C,C581)</f>
        <v>#VALUE!</v>
      </c>
      <c r="O581" s="4" t="e">
        <f>SUMIFS('[10]TUNZ Extracted TB'!$G:$G,'[10]TUNZ Extracted TB'!$A:$A,B581,'[10]TUNZ Extracted TB'!$C:$C,C581)</f>
        <v>#VALUE!</v>
      </c>
      <c r="P581" s="4" t="e">
        <f>SUMIFS('[11]TUNZ Extracted TB'!$G:$G,'[11]TUNZ Extracted TB'!$A:$A,B581,'[11]TUNZ Extracted TB'!$C:$C,C581)</f>
        <v>#VALUE!</v>
      </c>
      <c r="Q581" s="4" t="e">
        <f>SUMIFS('[12]TUNZ Extracted TB'!$G:$G,'[12]TUNZ Extracted TB'!$A:$A,B581,'[12]TUNZ Extracted TB'!$C:$C,C581)</f>
        <v>#VALUE!</v>
      </c>
      <c r="R581" s="4" t="e">
        <f t="shared" si="9"/>
        <v>#VALUE!</v>
      </c>
    </row>
    <row r="582" spans="1:18" x14ac:dyDescent="0.25">
      <c r="A582" t="s">
        <v>110</v>
      </c>
      <c r="B582">
        <v>7650</v>
      </c>
      <c r="C582">
        <v>340</v>
      </c>
      <c r="D582" t="s">
        <v>20</v>
      </c>
      <c r="E582" t="s">
        <v>41</v>
      </c>
      <c r="F582" s="4" t="e">
        <f>SUMIFS('[1]TUNZ Extracted TB'!$G:$G,'[1]TUNZ Extracted TB'!$A:$A,B582,'[1]TUNZ Extracted TB'!$C:$C,C582)</f>
        <v>#VALUE!</v>
      </c>
      <c r="G582" s="4" t="e">
        <f>SUMIFS('[2]TUNZ Extracted TB'!$G:$G,'[2]TUNZ Extracted TB'!$A:$A,B582,'[2]TUNZ Extracted TB'!$C:$C,C582)</f>
        <v>#VALUE!</v>
      </c>
      <c r="H582" s="4" t="e">
        <f>SUMIFS('[3]TUNZ Extracted TB'!$G:$G,'[3]TUNZ Extracted TB'!$A:$A,B582,'[3]TUNZ Extracted TB'!$C:$C,C582)</f>
        <v>#VALUE!</v>
      </c>
      <c r="I582" s="4" t="e">
        <f>SUMIFS('[4]TUNZ Extracted TB'!$G:$G,'[4]TUNZ Extracted TB'!$A:$A,B582,'[4]TUNZ Extracted TB'!$C:$C,C582)</f>
        <v>#VALUE!</v>
      </c>
      <c r="J582" s="4" t="e">
        <f>SUMIFS('[5]TUNZ Extracted TB'!$G:$G,'[5]TUNZ Extracted TB'!$A:$A,B582,'[5]TUNZ Extracted TB'!$C:$C,C582)</f>
        <v>#VALUE!</v>
      </c>
      <c r="K582" s="4" t="e">
        <f>SUMIFS('[6]TUNZ Extracted TB'!$G:$G,'[6]TUNZ Extracted TB'!$A:$A,B582,'[6]TUNZ Extracted TB'!$C:$C,C582)</f>
        <v>#VALUE!</v>
      </c>
      <c r="L582" s="4" t="e">
        <f>SUMIFS('[7]TUNZ Extracted TB'!$G:$G,'[7]TUNZ Extracted TB'!$A:$A,B582,'[7]TUNZ Extracted TB'!$C:$C,C582)</f>
        <v>#VALUE!</v>
      </c>
      <c r="M582" s="4" t="e">
        <f>SUMIFS('[8]TUNZ Extracted TB'!$G:$G,'[8]TUNZ Extracted TB'!$A:$A,B582,'[8]TUNZ Extracted TB'!$C:$C,C582)</f>
        <v>#VALUE!</v>
      </c>
      <c r="N582" s="4" t="e">
        <f>SUMIFS('[9]TUNZ Extracted TB'!$G:$G,'[9]TUNZ Extracted TB'!$A:$A,B582,'[9]TUNZ Extracted TB'!$C:$C,C582)</f>
        <v>#VALUE!</v>
      </c>
      <c r="O582" s="4" t="e">
        <f>SUMIFS('[10]TUNZ Extracted TB'!$G:$G,'[10]TUNZ Extracted TB'!$A:$A,B582,'[10]TUNZ Extracted TB'!$C:$C,C582)</f>
        <v>#VALUE!</v>
      </c>
      <c r="P582" s="4" t="e">
        <f>SUMIFS('[11]TUNZ Extracted TB'!$G:$G,'[11]TUNZ Extracted TB'!$A:$A,B582,'[11]TUNZ Extracted TB'!$C:$C,C582)</f>
        <v>#VALUE!</v>
      </c>
      <c r="Q582" s="4" t="e">
        <f>SUMIFS('[12]TUNZ Extracted TB'!$G:$G,'[12]TUNZ Extracted TB'!$A:$A,B582,'[12]TUNZ Extracted TB'!$C:$C,C582)</f>
        <v>#VALUE!</v>
      </c>
      <c r="R582" s="4" t="e">
        <f t="shared" ref="R582:R645" si="10">SUM(F582:Q582)</f>
        <v>#VALUE!</v>
      </c>
    </row>
    <row r="583" spans="1:18" x14ac:dyDescent="0.25">
      <c r="A583" t="s">
        <v>111</v>
      </c>
      <c r="B583">
        <v>7820</v>
      </c>
      <c r="C583">
        <v>110</v>
      </c>
      <c r="D583" t="s">
        <v>58</v>
      </c>
      <c r="E583" t="s">
        <v>64</v>
      </c>
      <c r="F583" s="4" t="e">
        <f>SUMIFS('[1]TUNZ Extracted TB'!$G:$G,'[1]TUNZ Extracted TB'!$A:$A,B583,'[1]TUNZ Extracted TB'!$C:$C,C583)</f>
        <v>#VALUE!</v>
      </c>
      <c r="G583" s="4" t="e">
        <f>SUMIFS('[2]TUNZ Extracted TB'!$G:$G,'[2]TUNZ Extracted TB'!$A:$A,B583,'[2]TUNZ Extracted TB'!$C:$C,C583)</f>
        <v>#VALUE!</v>
      </c>
      <c r="H583" s="4" t="e">
        <f>SUMIFS('[3]TUNZ Extracted TB'!$G:$G,'[3]TUNZ Extracted TB'!$A:$A,B583,'[3]TUNZ Extracted TB'!$C:$C,C583)</f>
        <v>#VALUE!</v>
      </c>
      <c r="I583" s="4" t="e">
        <f>SUMIFS('[4]TUNZ Extracted TB'!$G:$G,'[4]TUNZ Extracted TB'!$A:$A,B583,'[4]TUNZ Extracted TB'!$C:$C,C583)</f>
        <v>#VALUE!</v>
      </c>
      <c r="J583" s="4" t="e">
        <f>SUMIFS('[5]TUNZ Extracted TB'!$G:$G,'[5]TUNZ Extracted TB'!$A:$A,B583,'[5]TUNZ Extracted TB'!$C:$C,C583)</f>
        <v>#VALUE!</v>
      </c>
      <c r="K583" s="4" t="e">
        <f>SUMIFS('[6]TUNZ Extracted TB'!$G:$G,'[6]TUNZ Extracted TB'!$A:$A,B583,'[6]TUNZ Extracted TB'!$C:$C,C583)</f>
        <v>#VALUE!</v>
      </c>
      <c r="L583" s="4" t="e">
        <f>SUMIFS('[7]TUNZ Extracted TB'!$G:$G,'[7]TUNZ Extracted TB'!$A:$A,B583,'[7]TUNZ Extracted TB'!$C:$C,C583)</f>
        <v>#VALUE!</v>
      </c>
      <c r="M583" s="4" t="e">
        <f>SUMIFS('[8]TUNZ Extracted TB'!$G:$G,'[8]TUNZ Extracted TB'!$A:$A,B583,'[8]TUNZ Extracted TB'!$C:$C,C583)</f>
        <v>#VALUE!</v>
      </c>
      <c r="N583" s="4" t="e">
        <f>SUMIFS('[9]TUNZ Extracted TB'!$G:$G,'[9]TUNZ Extracted TB'!$A:$A,B583,'[9]TUNZ Extracted TB'!$C:$C,C583)</f>
        <v>#VALUE!</v>
      </c>
      <c r="O583" s="4" t="e">
        <f>SUMIFS('[10]TUNZ Extracted TB'!$G:$G,'[10]TUNZ Extracted TB'!$A:$A,B583,'[10]TUNZ Extracted TB'!$C:$C,C583)</f>
        <v>#VALUE!</v>
      </c>
      <c r="P583" s="4" t="e">
        <f>SUMIFS('[11]TUNZ Extracted TB'!$G:$G,'[11]TUNZ Extracted TB'!$A:$A,B583,'[11]TUNZ Extracted TB'!$C:$C,C583)</f>
        <v>#VALUE!</v>
      </c>
      <c r="Q583" s="4" t="e">
        <f>SUMIFS('[12]TUNZ Extracted TB'!$G:$G,'[12]TUNZ Extracted TB'!$A:$A,B583,'[12]TUNZ Extracted TB'!$C:$C,C583)</f>
        <v>#VALUE!</v>
      </c>
      <c r="R583" s="4" t="e">
        <f t="shared" si="10"/>
        <v>#VALUE!</v>
      </c>
    </row>
    <row r="584" spans="1:18" x14ac:dyDescent="0.25">
      <c r="A584" t="s">
        <v>111</v>
      </c>
      <c r="B584">
        <v>7820</v>
      </c>
      <c r="C584">
        <v>112</v>
      </c>
      <c r="D584" t="s">
        <v>62</v>
      </c>
      <c r="E584" t="s">
        <v>66</v>
      </c>
      <c r="F584" s="4" t="e">
        <f>SUMIFS('[1]TUNZ Extracted TB'!$G:$G,'[1]TUNZ Extracted TB'!$A:$A,B584,'[1]TUNZ Extracted TB'!$C:$C,C584)</f>
        <v>#VALUE!</v>
      </c>
      <c r="G584" s="4" t="e">
        <f>SUMIFS('[2]TUNZ Extracted TB'!$G:$G,'[2]TUNZ Extracted TB'!$A:$A,B584,'[2]TUNZ Extracted TB'!$C:$C,C584)</f>
        <v>#VALUE!</v>
      </c>
      <c r="H584" s="4" t="e">
        <f>SUMIFS('[3]TUNZ Extracted TB'!$G:$G,'[3]TUNZ Extracted TB'!$A:$A,B584,'[3]TUNZ Extracted TB'!$C:$C,C584)</f>
        <v>#VALUE!</v>
      </c>
      <c r="I584" s="4" t="e">
        <f>SUMIFS('[4]TUNZ Extracted TB'!$G:$G,'[4]TUNZ Extracted TB'!$A:$A,B584,'[4]TUNZ Extracted TB'!$C:$C,C584)</f>
        <v>#VALUE!</v>
      </c>
      <c r="J584" s="4" t="e">
        <f>SUMIFS('[5]TUNZ Extracted TB'!$G:$G,'[5]TUNZ Extracted TB'!$A:$A,B584,'[5]TUNZ Extracted TB'!$C:$C,C584)</f>
        <v>#VALUE!</v>
      </c>
      <c r="K584" s="4" t="e">
        <f>SUMIFS('[6]TUNZ Extracted TB'!$G:$G,'[6]TUNZ Extracted TB'!$A:$A,B584,'[6]TUNZ Extracted TB'!$C:$C,C584)</f>
        <v>#VALUE!</v>
      </c>
      <c r="L584" s="4" t="e">
        <f>SUMIFS('[7]TUNZ Extracted TB'!$G:$G,'[7]TUNZ Extracted TB'!$A:$A,B584,'[7]TUNZ Extracted TB'!$C:$C,C584)</f>
        <v>#VALUE!</v>
      </c>
      <c r="M584" s="4" t="e">
        <f>SUMIFS('[8]TUNZ Extracted TB'!$G:$G,'[8]TUNZ Extracted TB'!$A:$A,B584,'[8]TUNZ Extracted TB'!$C:$C,C584)</f>
        <v>#VALUE!</v>
      </c>
      <c r="N584" s="4" t="e">
        <f>SUMIFS('[9]TUNZ Extracted TB'!$G:$G,'[9]TUNZ Extracted TB'!$A:$A,B584,'[9]TUNZ Extracted TB'!$C:$C,C584)</f>
        <v>#VALUE!</v>
      </c>
      <c r="O584" s="4" t="e">
        <f>SUMIFS('[10]TUNZ Extracted TB'!$G:$G,'[10]TUNZ Extracted TB'!$A:$A,B584,'[10]TUNZ Extracted TB'!$C:$C,C584)</f>
        <v>#VALUE!</v>
      </c>
      <c r="P584" s="4" t="e">
        <f>SUMIFS('[11]TUNZ Extracted TB'!$G:$G,'[11]TUNZ Extracted TB'!$A:$A,B584,'[11]TUNZ Extracted TB'!$C:$C,C584)</f>
        <v>#VALUE!</v>
      </c>
      <c r="Q584" s="4" t="e">
        <f>SUMIFS('[12]TUNZ Extracted TB'!$G:$G,'[12]TUNZ Extracted TB'!$A:$A,B584,'[12]TUNZ Extracted TB'!$C:$C,C584)</f>
        <v>#VALUE!</v>
      </c>
      <c r="R584" s="4" t="e">
        <f t="shared" si="10"/>
        <v>#VALUE!</v>
      </c>
    </row>
    <row r="585" spans="1:18" x14ac:dyDescent="0.25">
      <c r="A585" t="s">
        <v>111</v>
      </c>
      <c r="B585">
        <v>7820</v>
      </c>
      <c r="C585">
        <v>120</v>
      </c>
      <c r="D585" t="s">
        <v>58</v>
      </c>
      <c r="E585" t="s">
        <v>64</v>
      </c>
      <c r="F585" s="4" t="e">
        <f>SUMIFS('[1]TUNZ Extracted TB'!$G:$G,'[1]TUNZ Extracted TB'!$A:$A,B585,'[1]TUNZ Extracted TB'!$C:$C,C585)</f>
        <v>#VALUE!</v>
      </c>
      <c r="G585" s="4" t="e">
        <f>SUMIFS('[2]TUNZ Extracted TB'!$G:$G,'[2]TUNZ Extracted TB'!$A:$A,B585,'[2]TUNZ Extracted TB'!$C:$C,C585)</f>
        <v>#VALUE!</v>
      </c>
      <c r="H585" s="4" t="e">
        <f>SUMIFS('[3]TUNZ Extracted TB'!$G:$G,'[3]TUNZ Extracted TB'!$A:$A,B585,'[3]TUNZ Extracted TB'!$C:$C,C585)</f>
        <v>#VALUE!</v>
      </c>
      <c r="I585" s="4" t="e">
        <f>SUMIFS('[4]TUNZ Extracted TB'!$G:$G,'[4]TUNZ Extracted TB'!$A:$A,B585,'[4]TUNZ Extracted TB'!$C:$C,C585)</f>
        <v>#VALUE!</v>
      </c>
      <c r="J585" s="4" t="e">
        <f>SUMIFS('[5]TUNZ Extracted TB'!$G:$G,'[5]TUNZ Extracted TB'!$A:$A,B585,'[5]TUNZ Extracted TB'!$C:$C,C585)</f>
        <v>#VALUE!</v>
      </c>
      <c r="K585" s="4" t="e">
        <f>SUMIFS('[6]TUNZ Extracted TB'!$G:$G,'[6]TUNZ Extracted TB'!$A:$A,B585,'[6]TUNZ Extracted TB'!$C:$C,C585)</f>
        <v>#VALUE!</v>
      </c>
      <c r="L585" s="4" t="e">
        <f>SUMIFS('[7]TUNZ Extracted TB'!$G:$G,'[7]TUNZ Extracted TB'!$A:$A,B585,'[7]TUNZ Extracted TB'!$C:$C,C585)</f>
        <v>#VALUE!</v>
      </c>
      <c r="M585" s="4" t="e">
        <f>SUMIFS('[8]TUNZ Extracted TB'!$G:$G,'[8]TUNZ Extracted TB'!$A:$A,B585,'[8]TUNZ Extracted TB'!$C:$C,C585)</f>
        <v>#VALUE!</v>
      </c>
      <c r="N585" s="4" t="e">
        <f>SUMIFS('[9]TUNZ Extracted TB'!$G:$G,'[9]TUNZ Extracted TB'!$A:$A,B585,'[9]TUNZ Extracted TB'!$C:$C,C585)</f>
        <v>#VALUE!</v>
      </c>
      <c r="O585" s="4" t="e">
        <f>SUMIFS('[10]TUNZ Extracted TB'!$G:$G,'[10]TUNZ Extracted TB'!$A:$A,B585,'[10]TUNZ Extracted TB'!$C:$C,C585)</f>
        <v>#VALUE!</v>
      </c>
      <c r="P585" s="4" t="e">
        <f>SUMIFS('[11]TUNZ Extracted TB'!$G:$G,'[11]TUNZ Extracted TB'!$A:$A,B585,'[11]TUNZ Extracted TB'!$C:$C,C585)</f>
        <v>#VALUE!</v>
      </c>
      <c r="Q585" s="4" t="e">
        <f>SUMIFS('[12]TUNZ Extracted TB'!$G:$G,'[12]TUNZ Extracted TB'!$A:$A,B585,'[12]TUNZ Extracted TB'!$C:$C,C585)</f>
        <v>#VALUE!</v>
      </c>
      <c r="R585" s="4" t="e">
        <f t="shared" si="10"/>
        <v>#VALUE!</v>
      </c>
    </row>
    <row r="586" spans="1:18" x14ac:dyDescent="0.25">
      <c r="A586" t="s">
        <v>111</v>
      </c>
      <c r="B586">
        <v>7820</v>
      </c>
      <c r="C586">
        <v>121</v>
      </c>
      <c r="D586" t="s">
        <v>58</v>
      </c>
      <c r="E586" t="s">
        <v>64</v>
      </c>
      <c r="F586" s="4" t="e">
        <f>SUMIFS('[1]TUNZ Extracted TB'!$G:$G,'[1]TUNZ Extracted TB'!$A:$A,B586,'[1]TUNZ Extracted TB'!$C:$C,C586)</f>
        <v>#VALUE!</v>
      </c>
      <c r="G586" s="4" t="e">
        <f>SUMIFS('[2]TUNZ Extracted TB'!$G:$G,'[2]TUNZ Extracted TB'!$A:$A,B586,'[2]TUNZ Extracted TB'!$C:$C,C586)</f>
        <v>#VALUE!</v>
      </c>
      <c r="H586" s="4" t="e">
        <f>SUMIFS('[3]TUNZ Extracted TB'!$G:$G,'[3]TUNZ Extracted TB'!$A:$A,B586,'[3]TUNZ Extracted TB'!$C:$C,C586)</f>
        <v>#VALUE!</v>
      </c>
      <c r="I586" s="4" t="e">
        <f>SUMIFS('[4]TUNZ Extracted TB'!$G:$G,'[4]TUNZ Extracted TB'!$A:$A,B586,'[4]TUNZ Extracted TB'!$C:$C,C586)</f>
        <v>#VALUE!</v>
      </c>
      <c r="J586" s="4" t="e">
        <f>SUMIFS('[5]TUNZ Extracted TB'!$G:$G,'[5]TUNZ Extracted TB'!$A:$A,B586,'[5]TUNZ Extracted TB'!$C:$C,C586)</f>
        <v>#VALUE!</v>
      </c>
      <c r="K586" s="4" t="e">
        <f>SUMIFS('[6]TUNZ Extracted TB'!$G:$G,'[6]TUNZ Extracted TB'!$A:$A,B586,'[6]TUNZ Extracted TB'!$C:$C,C586)</f>
        <v>#VALUE!</v>
      </c>
      <c r="L586" s="4" t="e">
        <f>SUMIFS('[7]TUNZ Extracted TB'!$G:$G,'[7]TUNZ Extracted TB'!$A:$A,B586,'[7]TUNZ Extracted TB'!$C:$C,C586)</f>
        <v>#VALUE!</v>
      </c>
      <c r="M586" s="4" t="e">
        <f>SUMIFS('[8]TUNZ Extracted TB'!$G:$G,'[8]TUNZ Extracted TB'!$A:$A,B586,'[8]TUNZ Extracted TB'!$C:$C,C586)</f>
        <v>#VALUE!</v>
      </c>
      <c r="N586" s="4" t="e">
        <f>SUMIFS('[9]TUNZ Extracted TB'!$G:$G,'[9]TUNZ Extracted TB'!$A:$A,B586,'[9]TUNZ Extracted TB'!$C:$C,C586)</f>
        <v>#VALUE!</v>
      </c>
      <c r="O586" s="4" t="e">
        <f>SUMIFS('[10]TUNZ Extracted TB'!$G:$G,'[10]TUNZ Extracted TB'!$A:$A,B586,'[10]TUNZ Extracted TB'!$C:$C,C586)</f>
        <v>#VALUE!</v>
      </c>
      <c r="P586" s="4" t="e">
        <f>SUMIFS('[11]TUNZ Extracted TB'!$G:$G,'[11]TUNZ Extracted TB'!$A:$A,B586,'[11]TUNZ Extracted TB'!$C:$C,C586)</f>
        <v>#VALUE!</v>
      </c>
      <c r="Q586" s="4" t="e">
        <f>SUMIFS('[12]TUNZ Extracted TB'!$G:$G,'[12]TUNZ Extracted TB'!$A:$A,B586,'[12]TUNZ Extracted TB'!$C:$C,C586)</f>
        <v>#VALUE!</v>
      </c>
      <c r="R586" s="4" t="e">
        <f t="shared" si="10"/>
        <v>#VALUE!</v>
      </c>
    </row>
    <row r="587" spans="1:18" x14ac:dyDescent="0.25">
      <c r="A587" t="s">
        <v>111</v>
      </c>
      <c r="B587">
        <v>7820</v>
      </c>
      <c r="C587">
        <v>122</v>
      </c>
      <c r="D587" t="s">
        <v>62</v>
      </c>
      <c r="E587" t="s">
        <v>66</v>
      </c>
      <c r="F587" s="4" t="e">
        <f>SUMIFS('[1]TUNZ Extracted TB'!$G:$G,'[1]TUNZ Extracted TB'!$A:$A,B587,'[1]TUNZ Extracted TB'!$C:$C,C587)</f>
        <v>#VALUE!</v>
      </c>
      <c r="G587" s="4" t="e">
        <f>SUMIFS('[2]TUNZ Extracted TB'!$G:$G,'[2]TUNZ Extracted TB'!$A:$A,B587,'[2]TUNZ Extracted TB'!$C:$C,C587)</f>
        <v>#VALUE!</v>
      </c>
      <c r="H587" s="4" t="e">
        <f>SUMIFS('[3]TUNZ Extracted TB'!$G:$G,'[3]TUNZ Extracted TB'!$A:$A,B587,'[3]TUNZ Extracted TB'!$C:$C,C587)</f>
        <v>#VALUE!</v>
      </c>
      <c r="I587" s="4" t="e">
        <f>SUMIFS('[4]TUNZ Extracted TB'!$G:$G,'[4]TUNZ Extracted TB'!$A:$A,B587,'[4]TUNZ Extracted TB'!$C:$C,C587)</f>
        <v>#VALUE!</v>
      </c>
      <c r="J587" s="4" t="e">
        <f>SUMIFS('[5]TUNZ Extracted TB'!$G:$G,'[5]TUNZ Extracted TB'!$A:$A,B587,'[5]TUNZ Extracted TB'!$C:$C,C587)</f>
        <v>#VALUE!</v>
      </c>
      <c r="K587" s="4" t="e">
        <f>SUMIFS('[6]TUNZ Extracted TB'!$G:$G,'[6]TUNZ Extracted TB'!$A:$A,B587,'[6]TUNZ Extracted TB'!$C:$C,C587)</f>
        <v>#VALUE!</v>
      </c>
      <c r="L587" s="4" t="e">
        <f>SUMIFS('[7]TUNZ Extracted TB'!$G:$G,'[7]TUNZ Extracted TB'!$A:$A,B587,'[7]TUNZ Extracted TB'!$C:$C,C587)</f>
        <v>#VALUE!</v>
      </c>
      <c r="M587" s="4" t="e">
        <f>SUMIFS('[8]TUNZ Extracted TB'!$G:$G,'[8]TUNZ Extracted TB'!$A:$A,B587,'[8]TUNZ Extracted TB'!$C:$C,C587)</f>
        <v>#VALUE!</v>
      </c>
      <c r="N587" s="4" t="e">
        <f>SUMIFS('[9]TUNZ Extracted TB'!$G:$G,'[9]TUNZ Extracted TB'!$A:$A,B587,'[9]TUNZ Extracted TB'!$C:$C,C587)</f>
        <v>#VALUE!</v>
      </c>
      <c r="O587" s="4" t="e">
        <f>SUMIFS('[10]TUNZ Extracted TB'!$G:$G,'[10]TUNZ Extracted TB'!$A:$A,B587,'[10]TUNZ Extracted TB'!$C:$C,C587)</f>
        <v>#VALUE!</v>
      </c>
      <c r="P587" s="4" t="e">
        <f>SUMIFS('[11]TUNZ Extracted TB'!$G:$G,'[11]TUNZ Extracted TB'!$A:$A,B587,'[11]TUNZ Extracted TB'!$C:$C,C587)</f>
        <v>#VALUE!</v>
      </c>
      <c r="Q587" s="4" t="e">
        <f>SUMIFS('[12]TUNZ Extracted TB'!$G:$G,'[12]TUNZ Extracted TB'!$A:$A,B587,'[12]TUNZ Extracted TB'!$C:$C,C587)</f>
        <v>#VALUE!</v>
      </c>
      <c r="R587" s="4" t="e">
        <f t="shared" si="10"/>
        <v>#VALUE!</v>
      </c>
    </row>
    <row r="588" spans="1:18" x14ac:dyDescent="0.25">
      <c r="A588" t="s">
        <v>111</v>
      </c>
      <c r="B588">
        <v>7820</v>
      </c>
      <c r="C588">
        <v>130</v>
      </c>
      <c r="D588" t="s">
        <v>58</v>
      </c>
      <c r="E588" t="s">
        <v>64</v>
      </c>
      <c r="F588" s="4" t="e">
        <f>SUMIFS('[1]TUNZ Extracted TB'!$G:$G,'[1]TUNZ Extracted TB'!$A:$A,B588,'[1]TUNZ Extracted TB'!$C:$C,C588)</f>
        <v>#VALUE!</v>
      </c>
      <c r="G588" s="4" t="e">
        <f>SUMIFS('[2]TUNZ Extracted TB'!$G:$G,'[2]TUNZ Extracted TB'!$A:$A,B588,'[2]TUNZ Extracted TB'!$C:$C,C588)</f>
        <v>#VALUE!</v>
      </c>
      <c r="H588" s="4" t="e">
        <f>SUMIFS('[3]TUNZ Extracted TB'!$G:$G,'[3]TUNZ Extracted TB'!$A:$A,B588,'[3]TUNZ Extracted TB'!$C:$C,C588)</f>
        <v>#VALUE!</v>
      </c>
      <c r="I588" s="4" t="e">
        <f>SUMIFS('[4]TUNZ Extracted TB'!$G:$G,'[4]TUNZ Extracted TB'!$A:$A,B588,'[4]TUNZ Extracted TB'!$C:$C,C588)</f>
        <v>#VALUE!</v>
      </c>
      <c r="J588" s="4" t="e">
        <f>SUMIFS('[5]TUNZ Extracted TB'!$G:$G,'[5]TUNZ Extracted TB'!$A:$A,B588,'[5]TUNZ Extracted TB'!$C:$C,C588)</f>
        <v>#VALUE!</v>
      </c>
      <c r="K588" s="4" t="e">
        <f>SUMIFS('[6]TUNZ Extracted TB'!$G:$G,'[6]TUNZ Extracted TB'!$A:$A,B588,'[6]TUNZ Extracted TB'!$C:$C,C588)</f>
        <v>#VALUE!</v>
      </c>
      <c r="L588" s="4" t="e">
        <f>SUMIFS('[7]TUNZ Extracted TB'!$G:$G,'[7]TUNZ Extracted TB'!$A:$A,B588,'[7]TUNZ Extracted TB'!$C:$C,C588)</f>
        <v>#VALUE!</v>
      </c>
      <c r="M588" s="4" t="e">
        <f>SUMIFS('[8]TUNZ Extracted TB'!$G:$G,'[8]TUNZ Extracted TB'!$A:$A,B588,'[8]TUNZ Extracted TB'!$C:$C,C588)</f>
        <v>#VALUE!</v>
      </c>
      <c r="N588" s="4" t="e">
        <f>SUMIFS('[9]TUNZ Extracted TB'!$G:$G,'[9]TUNZ Extracted TB'!$A:$A,B588,'[9]TUNZ Extracted TB'!$C:$C,C588)</f>
        <v>#VALUE!</v>
      </c>
      <c r="O588" s="4" t="e">
        <f>SUMIFS('[10]TUNZ Extracted TB'!$G:$G,'[10]TUNZ Extracted TB'!$A:$A,B588,'[10]TUNZ Extracted TB'!$C:$C,C588)</f>
        <v>#VALUE!</v>
      </c>
      <c r="P588" s="4" t="e">
        <f>SUMIFS('[11]TUNZ Extracted TB'!$G:$G,'[11]TUNZ Extracted TB'!$A:$A,B588,'[11]TUNZ Extracted TB'!$C:$C,C588)</f>
        <v>#VALUE!</v>
      </c>
      <c r="Q588" s="4" t="e">
        <f>SUMIFS('[12]TUNZ Extracted TB'!$G:$G,'[12]TUNZ Extracted TB'!$A:$A,B588,'[12]TUNZ Extracted TB'!$C:$C,C588)</f>
        <v>#VALUE!</v>
      </c>
      <c r="R588" s="4" t="e">
        <f t="shared" si="10"/>
        <v>#VALUE!</v>
      </c>
    </row>
    <row r="589" spans="1:18" x14ac:dyDescent="0.25">
      <c r="A589" t="s">
        <v>111</v>
      </c>
      <c r="B589">
        <v>7820</v>
      </c>
      <c r="C589">
        <v>132</v>
      </c>
      <c r="D589" t="s">
        <v>62</v>
      </c>
      <c r="E589" t="s">
        <v>66</v>
      </c>
      <c r="F589" s="4" t="e">
        <f>SUMIFS('[1]TUNZ Extracted TB'!$G:$G,'[1]TUNZ Extracted TB'!$A:$A,B589,'[1]TUNZ Extracted TB'!$C:$C,C589)</f>
        <v>#VALUE!</v>
      </c>
      <c r="G589" s="4" t="e">
        <f>SUMIFS('[2]TUNZ Extracted TB'!$G:$G,'[2]TUNZ Extracted TB'!$A:$A,B589,'[2]TUNZ Extracted TB'!$C:$C,C589)</f>
        <v>#VALUE!</v>
      </c>
      <c r="H589" s="4" t="e">
        <f>SUMIFS('[3]TUNZ Extracted TB'!$G:$G,'[3]TUNZ Extracted TB'!$A:$A,B589,'[3]TUNZ Extracted TB'!$C:$C,C589)</f>
        <v>#VALUE!</v>
      </c>
      <c r="I589" s="4" t="e">
        <f>SUMIFS('[4]TUNZ Extracted TB'!$G:$G,'[4]TUNZ Extracted TB'!$A:$A,B589,'[4]TUNZ Extracted TB'!$C:$C,C589)</f>
        <v>#VALUE!</v>
      </c>
      <c r="J589" s="4" t="e">
        <f>SUMIFS('[5]TUNZ Extracted TB'!$G:$G,'[5]TUNZ Extracted TB'!$A:$A,B589,'[5]TUNZ Extracted TB'!$C:$C,C589)</f>
        <v>#VALUE!</v>
      </c>
      <c r="K589" s="4" t="e">
        <f>SUMIFS('[6]TUNZ Extracted TB'!$G:$G,'[6]TUNZ Extracted TB'!$A:$A,B589,'[6]TUNZ Extracted TB'!$C:$C,C589)</f>
        <v>#VALUE!</v>
      </c>
      <c r="L589" s="4" t="e">
        <f>SUMIFS('[7]TUNZ Extracted TB'!$G:$G,'[7]TUNZ Extracted TB'!$A:$A,B589,'[7]TUNZ Extracted TB'!$C:$C,C589)</f>
        <v>#VALUE!</v>
      </c>
      <c r="M589" s="4" t="e">
        <f>SUMIFS('[8]TUNZ Extracted TB'!$G:$G,'[8]TUNZ Extracted TB'!$A:$A,B589,'[8]TUNZ Extracted TB'!$C:$C,C589)</f>
        <v>#VALUE!</v>
      </c>
      <c r="N589" s="4" t="e">
        <f>SUMIFS('[9]TUNZ Extracted TB'!$G:$G,'[9]TUNZ Extracted TB'!$A:$A,B589,'[9]TUNZ Extracted TB'!$C:$C,C589)</f>
        <v>#VALUE!</v>
      </c>
      <c r="O589" s="4" t="e">
        <f>SUMIFS('[10]TUNZ Extracted TB'!$G:$G,'[10]TUNZ Extracted TB'!$A:$A,B589,'[10]TUNZ Extracted TB'!$C:$C,C589)</f>
        <v>#VALUE!</v>
      </c>
      <c r="P589" s="4" t="e">
        <f>SUMIFS('[11]TUNZ Extracted TB'!$G:$G,'[11]TUNZ Extracted TB'!$A:$A,B589,'[11]TUNZ Extracted TB'!$C:$C,C589)</f>
        <v>#VALUE!</v>
      </c>
      <c r="Q589" s="4" t="e">
        <f>SUMIFS('[12]TUNZ Extracted TB'!$G:$G,'[12]TUNZ Extracted TB'!$A:$A,B589,'[12]TUNZ Extracted TB'!$C:$C,C589)</f>
        <v>#VALUE!</v>
      </c>
      <c r="R589" s="4" t="e">
        <f t="shared" si="10"/>
        <v>#VALUE!</v>
      </c>
    </row>
    <row r="590" spans="1:18" x14ac:dyDescent="0.25">
      <c r="A590" t="s">
        <v>111</v>
      </c>
      <c r="B590">
        <v>7820</v>
      </c>
      <c r="C590">
        <v>140</v>
      </c>
      <c r="D590" t="s">
        <v>58</v>
      </c>
      <c r="E590" t="s">
        <v>64</v>
      </c>
      <c r="F590" s="4" t="e">
        <f>SUMIFS('[1]TUNZ Extracted TB'!$G:$G,'[1]TUNZ Extracted TB'!$A:$A,B590,'[1]TUNZ Extracted TB'!$C:$C,C590)</f>
        <v>#VALUE!</v>
      </c>
      <c r="G590" s="4" t="e">
        <f>SUMIFS('[2]TUNZ Extracted TB'!$G:$G,'[2]TUNZ Extracted TB'!$A:$A,B590,'[2]TUNZ Extracted TB'!$C:$C,C590)</f>
        <v>#VALUE!</v>
      </c>
      <c r="H590" s="4" t="e">
        <f>SUMIFS('[3]TUNZ Extracted TB'!$G:$G,'[3]TUNZ Extracted TB'!$A:$A,B590,'[3]TUNZ Extracted TB'!$C:$C,C590)</f>
        <v>#VALUE!</v>
      </c>
      <c r="I590" s="4" t="e">
        <f>SUMIFS('[4]TUNZ Extracted TB'!$G:$G,'[4]TUNZ Extracted TB'!$A:$A,B590,'[4]TUNZ Extracted TB'!$C:$C,C590)</f>
        <v>#VALUE!</v>
      </c>
      <c r="J590" s="4" t="e">
        <f>SUMIFS('[5]TUNZ Extracted TB'!$G:$G,'[5]TUNZ Extracted TB'!$A:$A,B590,'[5]TUNZ Extracted TB'!$C:$C,C590)</f>
        <v>#VALUE!</v>
      </c>
      <c r="K590" s="4" t="e">
        <f>SUMIFS('[6]TUNZ Extracted TB'!$G:$G,'[6]TUNZ Extracted TB'!$A:$A,B590,'[6]TUNZ Extracted TB'!$C:$C,C590)</f>
        <v>#VALUE!</v>
      </c>
      <c r="L590" s="4" t="e">
        <f>SUMIFS('[7]TUNZ Extracted TB'!$G:$G,'[7]TUNZ Extracted TB'!$A:$A,B590,'[7]TUNZ Extracted TB'!$C:$C,C590)</f>
        <v>#VALUE!</v>
      </c>
      <c r="M590" s="4" t="e">
        <f>SUMIFS('[8]TUNZ Extracted TB'!$G:$G,'[8]TUNZ Extracted TB'!$A:$A,B590,'[8]TUNZ Extracted TB'!$C:$C,C590)</f>
        <v>#VALUE!</v>
      </c>
      <c r="N590" s="4" t="e">
        <f>SUMIFS('[9]TUNZ Extracted TB'!$G:$G,'[9]TUNZ Extracted TB'!$A:$A,B590,'[9]TUNZ Extracted TB'!$C:$C,C590)</f>
        <v>#VALUE!</v>
      </c>
      <c r="O590" s="4" t="e">
        <f>SUMIFS('[10]TUNZ Extracted TB'!$G:$G,'[10]TUNZ Extracted TB'!$A:$A,B590,'[10]TUNZ Extracted TB'!$C:$C,C590)</f>
        <v>#VALUE!</v>
      </c>
      <c r="P590" s="4" t="e">
        <f>SUMIFS('[11]TUNZ Extracted TB'!$G:$G,'[11]TUNZ Extracted TB'!$A:$A,B590,'[11]TUNZ Extracted TB'!$C:$C,C590)</f>
        <v>#VALUE!</v>
      </c>
      <c r="Q590" s="4" t="e">
        <f>SUMIFS('[12]TUNZ Extracted TB'!$G:$G,'[12]TUNZ Extracted TB'!$A:$A,B590,'[12]TUNZ Extracted TB'!$C:$C,C590)</f>
        <v>#VALUE!</v>
      </c>
      <c r="R590" s="4" t="e">
        <f t="shared" si="10"/>
        <v>#VALUE!</v>
      </c>
    </row>
    <row r="591" spans="1:18" x14ac:dyDescent="0.25">
      <c r="A591" t="s">
        <v>111</v>
      </c>
      <c r="B591">
        <v>7820</v>
      </c>
      <c r="C591">
        <v>142</v>
      </c>
      <c r="D591" t="s">
        <v>62</v>
      </c>
      <c r="E591" t="s">
        <v>66</v>
      </c>
      <c r="F591" s="4" t="e">
        <f>SUMIFS('[1]TUNZ Extracted TB'!$G:$G,'[1]TUNZ Extracted TB'!$A:$A,B591,'[1]TUNZ Extracted TB'!$C:$C,C591)</f>
        <v>#VALUE!</v>
      </c>
      <c r="G591" s="4" t="e">
        <f>SUMIFS('[2]TUNZ Extracted TB'!$G:$G,'[2]TUNZ Extracted TB'!$A:$A,B591,'[2]TUNZ Extracted TB'!$C:$C,C591)</f>
        <v>#VALUE!</v>
      </c>
      <c r="H591" s="4" t="e">
        <f>SUMIFS('[3]TUNZ Extracted TB'!$G:$G,'[3]TUNZ Extracted TB'!$A:$A,B591,'[3]TUNZ Extracted TB'!$C:$C,C591)</f>
        <v>#VALUE!</v>
      </c>
      <c r="I591" s="4" t="e">
        <f>SUMIFS('[4]TUNZ Extracted TB'!$G:$G,'[4]TUNZ Extracted TB'!$A:$A,B591,'[4]TUNZ Extracted TB'!$C:$C,C591)</f>
        <v>#VALUE!</v>
      </c>
      <c r="J591" s="4" t="e">
        <f>SUMIFS('[5]TUNZ Extracted TB'!$G:$G,'[5]TUNZ Extracted TB'!$A:$A,B591,'[5]TUNZ Extracted TB'!$C:$C,C591)</f>
        <v>#VALUE!</v>
      </c>
      <c r="K591" s="4" t="e">
        <f>SUMIFS('[6]TUNZ Extracted TB'!$G:$G,'[6]TUNZ Extracted TB'!$A:$A,B591,'[6]TUNZ Extracted TB'!$C:$C,C591)</f>
        <v>#VALUE!</v>
      </c>
      <c r="L591" s="4" t="e">
        <f>SUMIFS('[7]TUNZ Extracted TB'!$G:$G,'[7]TUNZ Extracted TB'!$A:$A,B591,'[7]TUNZ Extracted TB'!$C:$C,C591)</f>
        <v>#VALUE!</v>
      </c>
      <c r="M591" s="4" t="e">
        <f>SUMIFS('[8]TUNZ Extracted TB'!$G:$G,'[8]TUNZ Extracted TB'!$A:$A,B591,'[8]TUNZ Extracted TB'!$C:$C,C591)</f>
        <v>#VALUE!</v>
      </c>
      <c r="N591" s="4" t="e">
        <f>SUMIFS('[9]TUNZ Extracted TB'!$G:$G,'[9]TUNZ Extracted TB'!$A:$A,B591,'[9]TUNZ Extracted TB'!$C:$C,C591)</f>
        <v>#VALUE!</v>
      </c>
      <c r="O591" s="4" t="e">
        <f>SUMIFS('[10]TUNZ Extracted TB'!$G:$G,'[10]TUNZ Extracted TB'!$A:$A,B591,'[10]TUNZ Extracted TB'!$C:$C,C591)</f>
        <v>#VALUE!</v>
      </c>
      <c r="P591" s="4" t="e">
        <f>SUMIFS('[11]TUNZ Extracted TB'!$G:$G,'[11]TUNZ Extracted TB'!$A:$A,B591,'[11]TUNZ Extracted TB'!$C:$C,C591)</f>
        <v>#VALUE!</v>
      </c>
      <c r="Q591" s="4" t="e">
        <f>SUMIFS('[12]TUNZ Extracted TB'!$G:$G,'[12]TUNZ Extracted TB'!$A:$A,B591,'[12]TUNZ Extracted TB'!$C:$C,C591)</f>
        <v>#VALUE!</v>
      </c>
      <c r="R591" s="4" t="e">
        <f t="shared" si="10"/>
        <v>#VALUE!</v>
      </c>
    </row>
    <row r="592" spans="1:18" x14ac:dyDescent="0.25">
      <c r="A592" t="s">
        <v>111</v>
      </c>
      <c r="B592">
        <v>7820</v>
      </c>
      <c r="C592">
        <v>147</v>
      </c>
      <c r="D592" t="s">
        <v>58</v>
      </c>
      <c r="E592" t="s">
        <v>64</v>
      </c>
      <c r="F592" s="4" t="e">
        <f>SUMIFS('[1]TUNZ Extracted TB'!$G:$G,'[1]TUNZ Extracted TB'!$A:$A,B592,'[1]TUNZ Extracted TB'!$C:$C,C592)</f>
        <v>#VALUE!</v>
      </c>
      <c r="G592" s="4" t="e">
        <f>SUMIFS('[2]TUNZ Extracted TB'!$G:$G,'[2]TUNZ Extracted TB'!$A:$A,B592,'[2]TUNZ Extracted TB'!$C:$C,C592)</f>
        <v>#VALUE!</v>
      </c>
      <c r="H592" s="4" t="e">
        <f>SUMIFS('[3]TUNZ Extracted TB'!$G:$G,'[3]TUNZ Extracted TB'!$A:$A,B592,'[3]TUNZ Extracted TB'!$C:$C,C592)</f>
        <v>#VALUE!</v>
      </c>
      <c r="I592" s="4" t="e">
        <f>SUMIFS('[4]TUNZ Extracted TB'!$G:$G,'[4]TUNZ Extracted TB'!$A:$A,B592,'[4]TUNZ Extracted TB'!$C:$C,C592)</f>
        <v>#VALUE!</v>
      </c>
      <c r="J592" s="4" t="e">
        <f>SUMIFS('[5]TUNZ Extracted TB'!$G:$G,'[5]TUNZ Extracted TB'!$A:$A,B592,'[5]TUNZ Extracted TB'!$C:$C,C592)</f>
        <v>#VALUE!</v>
      </c>
      <c r="K592" s="4" t="e">
        <f>SUMIFS('[6]TUNZ Extracted TB'!$G:$G,'[6]TUNZ Extracted TB'!$A:$A,B592,'[6]TUNZ Extracted TB'!$C:$C,C592)</f>
        <v>#VALUE!</v>
      </c>
      <c r="L592" s="4" t="e">
        <f>SUMIFS('[7]TUNZ Extracted TB'!$G:$G,'[7]TUNZ Extracted TB'!$A:$A,B592,'[7]TUNZ Extracted TB'!$C:$C,C592)</f>
        <v>#VALUE!</v>
      </c>
      <c r="M592" s="4" t="e">
        <f>SUMIFS('[8]TUNZ Extracted TB'!$G:$G,'[8]TUNZ Extracted TB'!$A:$A,B592,'[8]TUNZ Extracted TB'!$C:$C,C592)</f>
        <v>#VALUE!</v>
      </c>
      <c r="N592" s="4" t="e">
        <f>SUMIFS('[9]TUNZ Extracted TB'!$G:$G,'[9]TUNZ Extracted TB'!$A:$A,B592,'[9]TUNZ Extracted TB'!$C:$C,C592)</f>
        <v>#VALUE!</v>
      </c>
      <c r="O592" s="4" t="e">
        <f>SUMIFS('[10]TUNZ Extracted TB'!$G:$G,'[10]TUNZ Extracted TB'!$A:$A,B592,'[10]TUNZ Extracted TB'!$C:$C,C592)</f>
        <v>#VALUE!</v>
      </c>
      <c r="P592" s="4" t="e">
        <f>SUMIFS('[11]TUNZ Extracted TB'!$G:$G,'[11]TUNZ Extracted TB'!$A:$A,B592,'[11]TUNZ Extracted TB'!$C:$C,C592)</f>
        <v>#VALUE!</v>
      </c>
      <c r="Q592" s="4" t="e">
        <f>SUMIFS('[12]TUNZ Extracted TB'!$G:$G,'[12]TUNZ Extracted TB'!$A:$A,B592,'[12]TUNZ Extracted TB'!$C:$C,C592)</f>
        <v>#VALUE!</v>
      </c>
      <c r="R592" s="4" t="e">
        <f t="shared" si="10"/>
        <v>#VALUE!</v>
      </c>
    </row>
    <row r="593" spans="1:18" x14ac:dyDescent="0.25">
      <c r="A593" t="s">
        <v>111</v>
      </c>
      <c r="B593">
        <v>7820</v>
      </c>
      <c r="C593">
        <v>150</v>
      </c>
      <c r="D593" t="s">
        <v>62</v>
      </c>
      <c r="E593" t="s">
        <v>66</v>
      </c>
      <c r="F593" s="4" t="e">
        <f>SUMIFS('[1]TUNZ Extracted TB'!$G:$G,'[1]TUNZ Extracted TB'!$A:$A,B593,'[1]TUNZ Extracted TB'!$C:$C,C593)</f>
        <v>#VALUE!</v>
      </c>
      <c r="G593" s="4" t="e">
        <f>SUMIFS('[2]TUNZ Extracted TB'!$G:$G,'[2]TUNZ Extracted TB'!$A:$A,B593,'[2]TUNZ Extracted TB'!$C:$C,C593)</f>
        <v>#VALUE!</v>
      </c>
      <c r="H593" s="4" t="e">
        <f>SUMIFS('[3]TUNZ Extracted TB'!$G:$G,'[3]TUNZ Extracted TB'!$A:$A,B593,'[3]TUNZ Extracted TB'!$C:$C,C593)</f>
        <v>#VALUE!</v>
      </c>
      <c r="I593" s="4" t="e">
        <f>SUMIFS('[4]TUNZ Extracted TB'!$G:$G,'[4]TUNZ Extracted TB'!$A:$A,B593,'[4]TUNZ Extracted TB'!$C:$C,C593)</f>
        <v>#VALUE!</v>
      </c>
      <c r="J593" s="4" t="e">
        <f>SUMIFS('[5]TUNZ Extracted TB'!$G:$G,'[5]TUNZ Extracted TB'!$A:$A,B593,'[5]TUNZ Extracted TB'!$C:$C,C593)</f>
        <v>#VALUE!</v>
      </c>
      <c r="K593" s="4" t="e">
        <f>SUMIFS('[6]TUNZ Extracted TB'!$G:$G,'[6]TUNZ Extracted TB'!$A:$A,B593,'[6]TUNZ Extracted TB'!$C:$C,C593)</f>
        <v>#VALUE!</v>
      </c>
      <c r="L593" s="4" t="e">
        <f>SUMIFS('[7]TUNZ Extracted TB'!$G:$G,'[7]TUNZ Extracted TB'!$A:$A,B593,'[7]TUNZ Extracted TB'!$C:$C,C593)</f>
        <v>#VALUE!</v>
      </c>
      <c r="M593" s="4" t="e">
        <f>SUMIFS('[8]TUNZ Extracted TB'!$G:$G,'[8]TUNZ Extracted TB'!$A:$A,B593,'[8]TUNZ Extracted TB'!$C:$C,C593)</f>
        <v>#VALUE!</v>
      </c>
      <c r="N593" s="4" t="e">
        <f>SUMIFS('[9]TUNZ Extracted TB'!$G:$G,'[9]TUNZ Extracted TB'!$A:$A,B593,'[9]TUNZ Extracted TB'!$C:$C,C593)</f>
        <v>#VALUE!</v>
      </c>
      <c r="O593" s="4" t="e">
        <f>SUMIFS('[10]TUNZ Extracted TB'!$G:$G,'[10]TUNZ Extracted TB'!$A:$A,B593,'[10]TUNZ Extracted TB'!$C:$C,C593)</f>
        <v>#VALUE!</v>
      </c>
      <c r="P593" s="4" t="e">
        <f>SUMIFS('[11]TUNZ Extracted TB'!$G:$G,'[11]TUNZ Extracted TB'!$A:$A,B593,'[11]TUNZ Extracted TB'!$C:$C,C593)</f>
        <v>#VALUE!</v>
      </c>
      <c r="Q593" s="4" t="e">
        <f>SUMIFS('[12]TUNZ Extracted TB'!$G:$G,'[12]TUNZ Extracted TB'!$A:$A,B593,'[12]TUNZ Extracted TB'!$C:$C,C593)</f>
        <v>#VALUE!</v>
      </c>
      <c r="R593" s="4" t="e">
        <f t="shared" si="10"/>
        <v>#VALUE!</v>
      </c>
    </row>
    <row r="594" spans="1:18" x14ac:dyDescent="0.25">
      <c r="A594" t="s">
        <v>111</v>
      </c>
      <c r="B594">
        <v>7820</v>
      </c>
      <c r="C594">
        <v>160</v>
      </c>
      <c r="D594" t="s">
        <v>58</v>
      </c>
      <c r="E594" t="s">
        <v>64</v>
      </c>
      <c r="F594" s="4" t="e">
        <f>SUMIFS('[1]TUNZ Extracted TB'!$G:$G,'[1]TUNZ Extracted TB'!$A:$A,B594,'[1]TUNZ Extracted TB'!$C:$C,C594)</f>
        <v>#VALUE!</v>
      </c>
      <c r="G594" s="4" t="e">
        <f>SUMIFS('[2]TUNZ Extracted TB'!$G:$G,'[2]TUNZ Extracted TB'!$A:$A,B594,'[2]TUNZ Extracted TB'!$C:$C,C594)</f>
        <v>#VALUE!</v>
      </c>
      <c r="H594" s="4" t="e">
        <f>SUMIFS('[3]TUNZ Extracted TB'!$G:$G,'[3]TUNZ Extracted TB'!$A:$A,B594,'[3]TUNZ Extracted TB'!$C:$C,C594)</f>
        <v>#VALUE!</v>
      </c>
      <c r="I594" s="4" t="e">
        <f>SUMIFS('[4]TUNZ Extracted TB'!$G:$G,'[4]TUNZ Extracted TB'!$A:$A,B594,'[4]TUNZ Extracted TB'!$C:$C,C594)</f>
        <v>#VALUE!</v>
      </c>
      <c r="J594" s="4" t="e">
        <f>SUMIFS('[5]TUNZ Extracted TB'!$G:$G,'[5]TUNZ Extracted TB'!$A:$A,B594,'[5]TUNZ Extracted TB'!$C:$C,C594)</f>
        <v>#VALUE!</v>
      </c>
      <c r="K594" s="4" t="e">
        <f>SUMIFS('[6]TUNZ Extracted TB'!$G:$G,'[6]TUNZ Extracted TB'!$A:$A,B594,'[6]TUNZ Extracted TB'!$C:$C,C594)</f>
        <v>#VALUE!</v>
      </c>
      <c r="L594" s="4" t="e">
        <f>SUMIFS('[7]TUNZ Extracted TB'!$G:$G,'[7]TUNZ Extracted TB'!$A:$A,B594,'[7]TUNZ Extracted TB'!$C:$C,C594)</f>
        <v>#VALUE!</v>
      </c>
      <c r="M594" s="4" t="e">
        <f>SUMIFS('[8]TUNZ Extracted TB'!$G:$G,'[8]TUNZ Extracted TB'!$A:$A,B594,'[8]TUNZ Extracted TB'!$C:$C,C594)</f>
        <v>#VALUE!</v>
      </c>
      <c r="N594" s="4" t="e">
        <f>SUMIFS('[9]TUNZ Extracted TB'!$G:$G,'[9]TUNZ Extracted TB'!$A:$A,B594,'[9]TUNZ Extracted TB'!$C:$C,C594)</f>
        <v>#VALUE!</v>
      </c>
      <c r="O594" s="4" t="e">
        <f>SUMIFS('[10]TUNZ Extracted TB'!$G:$G,'[10]TUNZ Extracted TB'!$A:$A,B594,'[10]TUNZ Extracted TB'!$C:$C,C594)</f>
        <v>#VALUE!</v>
      </c>
      <c r="P594" s="4" t="e">
        <f>SUMIFS('[11]TUNZ Extracted TB'!$G:$G,'[11]TUNZ Extracted TB'!$A:$A,B594,'[11]TUNZ Extracted TB'!$C:$C,C594)</f>
        <v>#VALUE!</v>
      </c>
      <c r="Q594" s="4" t="e">
        <f>SUMIFS('[12]TUNZ Extracted TB'!$G:$G,'[12]TUNZ Extracted TB'!$A:$A,B594,'[12]TUNZ Extracted TB'!$C:$C,C594)</f>
        <v>#VALUE!</v>
      </c>
      <c r="R594" s="4" t="e">
        <f t="shared" si="10"/>
        <v>#VALUE!</v>
      </c>
    </row>
    <row r="595" spans="1:18" x14ac:dyDescent="0.25">
      <c r="A595" t="s">
        <v>111</v>
      </c>
      <c r="B595">
        <v>7820</v>
      </c>
      <c r="C595">
        <v>162</v>
      </c>
      <c r="D595" t="s">
        <v>62</v>
      </c>
      <c r="E595" t="s">
        <v>66</v>
      </c>
      <c r="F595" s="4" t="e">
        <f>SUMIFS('[1]TUNZ Extracted TB'!$G:$G,'[1]TUNZ Extracted TB'!$A:$A,B595,'[1]TUNZ Extracted TB'!$C:$C,C595)</f>
        <v>#VALUE!</v>
      </c>
      <c r="G595" s="4" t="e">
        <f>SUMIFS('[2]TUNZ Extracted TB'!$G:$G,'[2]TUNZ Extracted TB'!$A:$A,B595,'[2]TUNZ Extracted TB'!$C:$C,C595)</f>
        <v>#VALUE!</v>
      </c>
      <c r="H595" s="4" t="e">
        <f>SUMIFS('[3]TUNZ Extracted TB'!$G:$G,'[3]TUNZ Extracted TB'!$A:$A,B595,'[3]TUNZ Extracted TB'!$C:$C,C595)</f>
        <v>#VALUE!</v>
      </c>
      <c r="I595" s="4" t="e">
        <f>SUMIFS('[4]TUNZ Extracted TB'!$G:$G,'[4]TUNZ Extracted TB'!$A:$A,B595,'[4]TUNZ Extracted TB'!$C:$C,C595)</f>
        <v>#VALUE!</v>
      </c>
      <c r="J595" s="4" t="e">
        <f>SUMIFS('[5]TUNZ Extracted TB'!$G:$G,'[5]TUNZ Extracted TB'!$A:$A,B595,'[5]TUNZ Extracted TB'!$C:$C,C595)</f>
        <v>#VALUE!</v>
      </c>
      <c r="K595" s="4" t="e">
        <f>SUMIFS('[6]TUNZ Extracted TB'!$G:$G,'[6]TUNZ Extracted TB'!$A:$A,B595,'[6]TUNZ Extracted TB'!$C:$C,C595)</f>
        <v>#VALUE!</v>
      </c>
      <c r="L595" s="4" t="e">
        <f>SUMIFS('[7]TUNZ Extracted TB'!$G:$G,'[7]TUNZ Extracted TB'!$A:$A,B595,'[7]TUNZ Extracted TB'!$C:$C,C595)</f>
        <v>#VALUE!</v>
      </c>
      <c r="M595" s="4" t="e">
        <f>SUMIFS('[8]TUNZ Extracted TB'!$G:$G,'[8]TUNZ Extracted TB'!$A:$A,B595,'[8]TUNZ Extracted TB'!$C:$C,C595)</f>
        <v>#VALUE!</v>
      </c>
      <c r="N595" s="4" t="e">
        <f>SUMIFS('[9]TUNZ Extracted TB'!$G:$G,'[9]TUNZ Extracted TB'!$A:$A,B595,'[9]TUNZ Extracted TB'!$C:$C,C595)</f>
        <v>#VALUE!</v>
      </c>
      <c r="O595" s="4" t="e">
        <f>SUMIFS('[10]TUNZ Extracted TB'!$G:$G,'[10]TUNZ Extracted TB'!$A:$A,B595,'[10]TUNZ Extracted TB'!$C:$C,C595)</f>
        <v>#VALUE!</v>
      </c>
      <c r="P595" s="4" t="e">
        <f>SUMIFS('[11]TUNZ Extracted TB'!$G:$G,'[11]TUNZ Extracted TB'!$A:$A,B595,'[11]TUNZ Extracted TB'!$C:$C,C595)</f>
        <v>#VALUE!</v>
      </c>
      <c r="Q595" s="4" t="e">
        <f>SUMIFS('[12]TUNZ Extracted TB'!$G:$G,'[12]TUNZ Extracted TB'!$A:$A,B595,'[12]TUNZ Extracted TB'!$C:$C,C595)</f>
        <v>#VALUE!</v>
      </c>
      <c r="R595" s="4" t="e">
        <f t="shared" si="10"/>
        <v>#VALUE!</v>
      </c>
    </row>
    <row r="596" spans="1:18" x14ac:dyDescent="0.25">
      <c r="A596" t="s">
        <v>111</v>
      </c>
      <c r="B596">
        <v>7820</v>
      </c>
      <c r="C596">
        <v>190</v>
      </c>
      <c r="D596" t="s">
        <v>58</v>
      </c>
      <c r="E596" t="s">
        <v>64</v>
      </c>
      <c r="F596" s="4" t="e">
        <f>SUMIFS('[1]TUNZ Extracted TB'!$G:$G,'[1]TUNZ Extracted TB'!$A:$A,B596,'[1]TUNZ Extracted TB'!$C:$C,C596)</f>
        <v>#VALUE!</v>
      </c>
      <c r="G596" s="4" t="e">
        <f>SUMIFS('[2]TUNZ Extracted TB'!$G:$G,'[2]TUNZ Extracted TB'!$A:$A,B596,'[2]TUNZ Extracted TB'!$C:$C,C596)</f>
        <v>#VALUE!</v>
      </c>
      <c r="H596" s="4" t="e">
        <f>SUMIFS('[3]TUNZ Extracted TB'!$G:$G,'[3]TUNZ Extracted TB'!$A:$A,B596,'[3]TUNZ Extracted TB'!$C:$C,C596)</f>
        <v>#VALUE!</v>
      </c>
      <c r="I596" s="4" t="e">
        <f>SUMIFS('[4]TUNZ Extracted TB'!$G:$G,'[4]TUNZ Extracted TB'!$A:$A,B596,'[4]TUNZ Extracted TB'!$C:$C,C596)</f>
        <v>#VALUE!</v>
      </c>
      <c r="J596" s="4" t="e">
        <f>SUMIFS('[5]TUNZ Extracted TB'!$G:$G,'[5]TUNZ Extracted TB'!$A:$A,B596,'[5]TUNZ Extracted TB'!$C:$C,C596)</f>
        <v>#VALUE!</v>
      </c>
      <c r="K596" s="4" t="e">
        <f>SUMIFS('[6]TUNZ Extracted TB'!$G:$G,'[6]TUNZ Extracted TB'!$A:$A,B596,'[6]TUNZ Extracted TB'!$C:$C,C596)</f>
        <v>#VALUE!</v>
      </c>
      <c r="L596" s="4" t="e">
        <f>SUMIFS('[7]TUNZ Extracted TB'!$G:$G,'[7]TUNZ Extracted TB'!$A:$A,B596,'[7]TUNZ Extracted TB'!$C:$C,C596)</f>
        <v>#VALUE!</v>
      </c>
      <c r="M596" s="4" t="e">
        <f>SUMIFS('[8]TUNZ Extracted TB'!$G:$G,'[8]TUNZ Extracted TB'!$A:$A,B596,'[8]TUNZ Extracted TB'!$C:$C,C596)</f>
        <v>#VALUE!</v>
      </c>
      <c r="N596" s="4" t="e">
        <f>SUMIFS('[9]TUNZ Extracted TB'!$G:$G,'[9]TUNZ Extracted TB'!$A:$A,B596,'[9]TUNZ Extracted TB'!$C:$C,C596)</f>
        <v>#VALUE!</v>
      </c>
      <c r="O596" s="4" t="e">
        <f>SUMIFS('[10]TUNZ Extracted TB'!$G:$G,'[10]TUNZ Extracted TB'!$A:$A,B596,'[10]TUNZ Extracted TB'!$C:$C,C596)</f>
        <v>#VALUE!</v>
      </c>
      <c r="P596" s="4" t="e">
        <f>SUMIFS('[11]TUNZ Extracted TB'!$G:$G,'[11]TUNZ Extracted TB'!$A:$A,B596,'[11]TUNZ Extracted TB'!$C:$C,C596)</f>
        <v>#VALUE!</v>
      </c>
      <c r="Q596" s="4" t="e">
        <f>SUMIFS('[12]TUNZ Extracted TB'!$G:$G,'[12]TUNZ Extracted TB'!$A:$A,B596,'[12]TUNZ Extracted TB'!$C:$C,C596)</f>
        <v>#VALUE!</v>
      </c>
      <c r="R596" s="4" t="e">
        <f t="shared" si="10"/>
        <v>#VALUE!</v>
      </c>
    </row>
    <row r="597" spans="1:18" x14ac:dyDescent="0.25">
      <c r="A597" t="s">
        <v>111</v>
      </c>
      <c r="B597">
        <v>7820</v>
      </c>
      <c r="C597">
        <v>210</v>
      </c>
      <c r="D597" t="s">
        <v>58</v>
      </c>
      <c r="E597" t="s">
        <v>64</v>
      </c>
      <c r="F597" s="4" t="e">
        <f>SUMIFS('[1]TUNZ Extracted TB'!$G:$G,'[1]TUNZ Extracted TB'!$A:$A,B597,'[1]TUNZ Extracted TB'!$C:$C,C597)</f>
        <v>#VALUE!</v>
      </c>
      <c r="G597" s="4" t="e">
        <f>SUMIFS('[2]TUNZ Extracted TB'!$G:$G,'[2]TUNZ Extracted TB'!$A:$A,B597,'[2]TUNZ Extracted TB'!$C:$C,C597)</f>
        <v>#VALUE!</v>
      </c>
      <c r="H597" s="4" t="e">
        <f>SUMIFS('[3]TUNZ Extracted TB'!$G:$G,'[3]TUNZ Extracted TB'!$A:$A,B597,'[3]TUNZ Extracted TB'!$C:$C,C597)</f>
        <v>#VALUE!</v>
      </c>
      <c r="I597" s="4" t="e">
        <f>SUMIFS('[4]TUNZ Extracted TB'!$G:$G,'[4]TUNZ Extracted TB'!$A:$A,B597,'[4]TUNZ Extracted TB'!$C:$C,C597)</f>
        <v>#VALUE!</v>
      </c>
      <c r="J597" s="4" t="e">
        <f>SUMIFS('[5]TUNZ Extracted TB'!$G:$G,'[5]TUNZ Extracted TB'!$A:$A,B597,'[5]TUNZ Extracted TB'!$C:$C,C597)</f>
        <v>#VALUE!</v>
      </c>
      <c r="K597" s="4" t="e">
        <f>SUMIFS('[6]TUNZ Extracted TB'!$G:$G,'[6]TUNZ Extracted TB'!$A:$A,B597,'[6]TUNZ Extracted TB'!$C:$C,C597)</f>
        <v>#VALUE!</v>
      </c>
      <c r="L597" s="4" t="e">
        <f>SUMIFS('[7]TUNZ Extracted TB'!$G:$G,'[7]TUNZ Extracted TB'!$A:$A,B597,'[7]TUNZ Extracted TB'!$C:$C,C597)</f>
        <v>#VALUE!</v>
      </c>
      <c r="M597" s="4" t="e">
        <f>SUMIFS('[8]TUNZ Extracted TB'!$G:$G,'[8]TUNZ Extracted TB'!$A:$A,B597,'[8]TUNZ Extracted TB'!$C:$C,C597)</f>
        <v>#VALUE!</v>
      </c>
      <c r="N597" s="4" t="e">
        <f>SUMIFS('[9]TUNZ Extracted TB'!$G:$G,'[9]TUNZ Extracted TB'!$A:$A,B597,'[9]TUNZ Extracted TB'!$C:$C,C597)</f>
        <v>#VALUE!</v>
      </c>
      <c r="O597" s="4" t="e">
        <f>SUMIFS('[10]TUNZ Extracted TB'!$G:$G,'[10]TUNZ Extracted TB'!$A:$A,B597,'[10]TUNZ Extracted TB'!$C:$C,C597)</f>
        <v>#VALUE!</v>
      </c>
      <c r="P597" s="4" t="e">
        <f>SUMIFS('[11]TUNZ Extracted TB'!$G:$G,'[11]TUNZ Extracted TB'!$A:$A,B597,'[11]TUNZ Extracted TB'!$C:$C,C597)</f>
        <v>#VALUE!</v>
      </c>
      <c r="Q597" s="4" t="e">
        <f>SUMIFS('[12]TUNZ Extracted TB'!$G:$G,'[12]TUNZ Extracted TB'!$A:$A,B597,'[12]TUNZ Extracted TB'!$C:$C,C597)</f>
        <v>#VALUE!</v>
      </c>
      <c r="R597" s="4" t="e">
        <f t="shared" si="10"/>
        <v>#VALUE!</v>
      </c>
    </row>
    <row r="598" spans="1:18" x14ac:dyDescent="0.25">
      <c r="A598" t="s">
        <v>111</v>
      </c>
      <c r="B598">
        <v>7820</v>
      </c>
      <c r="C598">
        <v>220</v>
      </c>
      <c r="D598" t="s">
        <v>58</v>
      </c>
      <c r="E598" t="s">
        <v>64</v>
      </c>
      <c r="F598" s="4" t="e">
        <f>SUMIFS('[1]TUNZ Extracted TB'!$G:$G,'[1]TUNZ Extracted TB'!$A:$A,B598,'[1]TUNZ Extracted TB'!$C:$C,C598)</f>
        <v>#VALUE!</v>
      </c>
      <c r="G598" s="4" t="e">
        <f>SUMIFS('[2]TUNZ Extracted TB'!$G:$G,'[2]TUNZ Extracted TB'!$A:$A,B598,'[2]TUNZ Extracted TB'!$C:$C,C598)</f>
        <v>#VALUE!</v>
      </c>
      <c r="H598" s="4" t="e">
        <f>SUMIFS('[3]TUNZ Extracted TB'!$G:$G,'[3]TUNZ Extracted TB'!$A:$A,B598,'[3]TUNZ Extracted TB'!$C:$C,C598)</f>
        <v>#VALUE!</v>
      </c>
      <c r="I598" s="4" t="e">
        <f>SUMIFS('[4]TUNZ Extracted TB'!$G:$G,'[4]TUNZ Extracted TB'!$A:$A,B598,'[4]TUNZ Extracted TB'!$C:$C,C598)</f>
        <v>#VALUE!</v>
      </c>
      <c r="J598" s="4" t="e">
        <f>SUMIFS('[5]TUNZ Extracted TB'!$G:$G,'[5]TUNZ Extracted TB'!$A:$A,B598,'[5]TUNZ Extracted TB'!$C:$C,C598)</f>
        <v>#VALUE!</v>
      </c>
      <c r="K598" s="4" t="e">
        <f>SUMIFS('[6]TUNZ Extracted TB'!$G:$G,'[6]TUNZ Extracted TB'!$A:$A,B598,'[6]TUNZ Extracted TB'!$C:$C,C598)</f>
        <v>#VALUE!</v>
      </c>
      <c r="L598" s="4" t="e">
        <f>SUMIFS('[7]TUNZ Extracted TB'!$G:$G,'[7]TUNZ Extracted TB'!$A:$A,B598,'[7]TUNZ Extracted TB'!$C:$C,C598)</f>
        <v>#VALUE!</v>
      </c>
      <c r="M598" s="4" t="e">
        <f>SUMIFS('[8]TUNZ Extracted TB'!$G:$G,'[8]TUNZ Extracted TB'!$A:$A,B598,'[8]TUNZ Extracted TB'!$C:$C,C598)</f>
        <v>#VALUE!</v>
      </c>
      <c r="N598" s="4" t="e">
        <f>SUMIFS('[9]TUNZ Extracted TB'!$G:$G,'[9]TUNZ Extracted TB'!$A:$A,B598,'[9]TUNZ Extracted TB'!$C:$C,C598)</f>
        <v>#VALUE!</v>
      </c>
      <c r="O598" s="4" t="e">
        <f>SUMIFS('[10]TUNZ Extracted TB'!$G:$G,'[10]TUNZ Extracted TB'!$A:$A,B598,'[10]TUNZ Extracted TB'!$C:$C,C598)</f>
        <v>#VALUE!</v>
      </c>
      <c r="P598" s="4" t="e">
        <f>SUMIFS('[11]TUNZ Extracted TB'!$G:$G,'[11]TUNZ Extracted TB'!$A:$A,B598,'[11]TUNZ Extracted TB'!$C:$C,C598)</f>
        <v>#VALUE!</v>
      </c>
      <c r="Q598" s="4" t="e">
        <f>SUMIFS('[12]TUNZ Extracted TB'!$G:$G,'[12]TUNZ Extracted TB'!$A:$A,B598,'[12]TUNZ Extracted TB'!$C:$C,C598)</f>
        <v>#VALUE!</v>
      </c>
      <c r="R598" s="4" t="e">
        <f t="shared" si="10"/>
        <v>#VALUE!</v>
      </c>
    </row>
    <row r="599" spans="1:18" x14ac:dyDescent="0.25">
      <c r="A599" t="s">
        <v>111</v>
      </c>
      <c r="B599">
        <v>7820</v>
      </c>
      <c r="C599">
        <v>230</v>
      </c>
      <c r="D599" t="s">
        <v>58</v>
      </c>
      <c r="E599" t="s">
        <v>64</v>
      </c>
      <c r="F599" s="4" t="e">
        <f>SUMIFS('[1]TUNZ Extracted TB'!$G:$G,'[1]TUNZ Extracted TB'!$A:$A,B599,'[1]TUNZ Extracted TB'!$C:$C,C599)</f>
        <v>#VALUE!</v>
      </c>
      <c r="G599" s="4" t="e">
        <f>SUMIFS('[2]TUNZ Extracted TB'!$G:$G,'[2]TUNZ Extracted TB'!$A:$A,B599,'[2]TUNZ Extracted TB'!$C:$C,C599)</f>
        <v>#VALUE!</v>
      </c>
      <c r="H599" s="4" t="e">
        <f>SUMIFS('[3]TUNZ Extracted TB'!$G:$G,'[3]TUNZ Extracted TB'!$A:$A,B599,'[3]TUNZ Extracted TB'!$C:$C,C599)</f>
        <v>#VALUE!</v>
      </c>
      <c r="I599" s="4" t="e">
        <f>SUMIFS('[4]TUNZ Extracted TB'!$G:$G,'[4]TUNZ Extracted TB'!$A:$A,B599,'[4]TUNZ Extracted TB'!$C:$C,C599)</f>
        <v>#VALUE!</v>
      </c>
      <c r="J599" s="4" t="e">
        <f>SUMIFS('[5]TUNZ Extracted TB'!$G:$G,'[5]TUNZ Extracted TB'!$A:$A,B599,'[5]TUNZ Extracted TB'!$C:$C,C599)</f>
        <v>#VALUE!</v>
      </c>
      <c r="K599" s="4" t="e">
        <f>SUMIFS('[6]TUNZ Extracted TB'!$G:$G,'[6]TUNZ Extracted TB'!$A:$A,B599,'[6]TUNZ Extracted TB'!$C:$C,C599)</f>
        <v>#VALUE!</v>
      </c>
      <c r="L599" s="4" t="e">
        <f>SUMIFS('[7]TUNZ Extracted TB'!$G:$G,'[7]TUNZ Extracted TB'!$A:$A,B599,'[7]TUNZ Extracted TB'!$C:$C,C599)</f>
        <v>#VALUE!</v>
      </c>
      <c r="M599" s="4" t="e">
        <f>SUMIFS('[8]TUNZ Extracted TB'!$G:$G,'[8]TUNZ Extracted TB'!$A:$A,B599,'[8]TUNZ Extracted TB'!$C:$C,C599)</f>
        <v>#VALUE!</v>
      </c>
      <c r="N599" s="4" t="e">
        <f>SUMIFS('[9]TUNZ Extracted TB'!$G:$G,'[9]TUNZ Extracted TB'!$A:$A,B599,'[9]TUNZ Extracted TB'!$C:$C,C599)</f>
        <v>#VALUE!</v>
      </c>
      <c r="O599" s="4" t="e">
        <f>SUMIFS('[10]TUNZ Extracted TB'!$G:$G,'[10]TUNZ Extracted TB'!$A:$A,B599,'[10]TUNZ Extracted TB'!$C:$C,C599)</f>
        <v>#VALUE!</v>
      </c>
      <c r="P599" s="4" t="e">
        <f>SUMIFS('[11]TUNZ Extracted TB'!$G:$G,'[11]TUNZ Extracted TB'!$A:$A,B599,'[11]TUNZ Extracted TB'!$C:$C,C599)</f>
        <v>#VALUE!</v>
      </c>
      <c r="Q599" s="4" t="e">
        <f>SUMIFS('[12]TUNZ Extracted TB'!$G:$G,'[12]TUNZ Extracted TB'!$A:$A,B599,'[12]TUNZ Extracted TB'!$C:$C,C599)</f>
        <v>#VALUE!</v>
      </c>
      <c r="R599" s="4" t="e">
        <f t="shared" si="10"/>
        <v>#VALUE!</v>
      </c>
    </row>
    <row r="600" spans="1:18" x14ac:dyDescent="0.25">
      <c r="A600" t="s">
        <v>111</v>
      </c>
      <c r="B600">
        <v>7820</v>
      </c>
      <c r="C600">
        <v>240</v>
      </c>
      <c r="D600" t="s">
        <v>58</v>
      </c>
      <c r="E600" t="s">
        <v>64</v>
      </c>
      <c r="F600" s="4" t="e">
        <f>SUMIFS('[1]TUNZ Extracted TB'!$G:$G,'[1]TUNZ Extracted TB'!$A:$A,B600,'[1]TUNZ Extracted TB'!$C:$C,C600)</f>
        <v>#VALUE!</v>
      </c>
      <c r="G600" s="4" t="e">
        <f>SUMIFS('[2]TUNZ Extracted TB'!$G:$G,'[2]TUNZ Extracted TB'!$A:$A,B600,'[2]TUNZ Extracted TB'!$C:$C,C600)</f>
        <v>#VALUE!</v>
      </c>
      <c r="H600" s="4" t="e">
        <f>SUMIFS('[3]TUNZ Extracted TB'!$G:$G,'[3]TUNZ Extracted TB'!$A:$A,B600,'[3]TUNZ Extracted TB'!$C:$C,C600)</f>
        <v>#VALUE!</v>
      </c>
      <c r="I600" s="4" t="e">
        <f>SUMIFS('[4]TUNZ Extracted TB'!$G:$G,'[4]TUNZ Extracted TB'!$A:$A,B600,'[4]TUNZ Extracted TB'!$C:$C,C600)</f>
        <v>#VALUE!</v>
      </c>
      <c r="J600" s="4" t="e">
        <f>SUMIFS('[5]TUNZ Extracted TB'!$G:$G,'[5]TUNZ Extracted TB'!$A:$A,B600,'[5]TUNZ Extracted TB'!$C:$C,C600)</f>
        <v>#VALUE!</v>
      </c>
      <c r="K600" s="4" t="e">
        <f>SUMIFS('[6]TUNZ Extracted TB'!$G:$G,'[6]TUNZ Extracted TB'!$A:$A,B600,'[6]TUNZ Extracted TB'!$C:$C,C600)</f>
        <v>#VALUE!</v>
      </c>
      <c r="L600" s="4" t="e">
        <f>SUMIFS('[7]TUNZ Extracted TB'!$G:$G,'[7]TUNZ Extracted TB'!$A:$A,B600,'[7]TUNZ Extracted TB'!$C:$C,C600)</f>
        <v>#VALUE!</v>
      </c>
      <c r="M600" s="4" t="e">
        <f>SUMIFS('[8]TUNZ Extracted TB'!$G:$G,'[8]TUNZ Extracted TB'!$A:$A,B600,'[8]TUNZ Extracted TB'!$C:$C,C600)</f>
        <v>#VALUE!</v>
      </c>
      <c r="N600" s="4" t="e">
        <f>SUMIFS('[9]TUNZ Extracted TB'!$G:$G,'[9]TUNZ Extracted TB'!$A:$A,B600,'[9]TUNZ Extracted TB'!$C:$C,C600)</f>
        <v>#VALUE!</v>
      </c>
      <c r="O600" s="4" t="e">
        <f>SUMIFS('[10]TUNZ Extracted TB'!$G:$G,'[10]TUNZ Extracted TB'!$A:$A,B600,'[10]TUNZ Extracted TB'!$C:$C,C600)</f>
        <v>#VALUE!</v>
      </c>
      <c r="P600" s="4" t="e">
        <f>SUMIFS('[11]TUNZ Extracted TB'!$G:$G,'[11]TUNZ Extracted TB'!$A:$A,B600,'[11]TUNZ Extracted TB'!$C:$C,C600)</f>
        <v>#VALUE!</v>
      </c>
      <c r="Q600" s="4" t="e">
        <f>SUMIFS('[12]TUNZ Extracted TB'!$G:$G,'[12]TUNZ Extracted TB'!$A:$A,B600,'[12]TUNZ Extracted TB'!$C:$C,C600)</f>
        <v>#VALUE!</v>
      </c>
      <c r="R600" s="4" t="e">
        <f t="shared" si="10"/>
        <v>#VALUE!</v>
      </c>
    </row>
    <row r="601" spans="1:18" x14ac:dyDescent="0.25">
      <c r="A601" t="s">
        <v>111</v>
      </c>
      <c r="B601">
        <v>7820</v>
      </c>
      <c r="C601">
        <v>330</v>
      </c>
      <c r="D601" t="s">
        <v>58</v>
      </c>
      <c r="E601" t="s">
        <v>64</v>
      </c>
      <c r="F601" s="4" t="e">
        <f>SUMIFS('[1]TUNZ Extracted TB'!$G:$G,'[1]TUNZ Extracted TB'!$A:$A,B601,'[1]TUNZ Extracted TB'!$C:$C,C601)</f>
        <v>#VALUE!</v>
      </c>
      <c r="G601" s="4" t="e">
        <f>SUMIFS('[2]TUNZ Extracted TB'!$G:$G,'[2]TUNZ Extracted TB'!$A:$A,B601,'[2]TUNZ Extracted TB'!$C:$C,C601)</f>
        <v>#VALUE!</v>
      </c>
      <c r="H601" s="4" t="e">
        <f>SUMIFS('[3]TUNZ Extracted TB'!$G:$G,'[3]TUNZ Extracted TB'!$A:$A,B601,'[3]TUNZ Extracted TB'!$C:$C,C601)</f>
        <v>#VALUE!</v>
      </c>
      <c r="I601" s="4" t="e">
        <f>SUMIFS('[4]TUNZ Extracted TB'!$G:$G,'[4]TUNZ Extracted TB'!$A:$A,B601,'[4]TUNZ Extracted TB'!$C:$C,C601)</f>
        <v>#VALUE!</v>
      </c>
      <c r="J601" s="4" t="e">
        <f>SUMIFS('[5]TUNZ Extracted TB'!$G:$G,'[5]TUNZ Extracted TB'!$A:$A,B601,'[5]TUNZ Extracted TB'!$C:$C,C601)</f>
        <v>#VALUE!</v>
      </c>
      <c r="K601" s="4" t="e">
        <f>SUMIFS('[6]TUNZ Extracted TB'!$G:$G,'[6]TUNZ Extracted TB'!$A:$A,B601,'[6]TUNZ Extracted TB'!$C:$C,C601)</f>
        <v>#VALUE!</v>
      </c>
      <c r="L601" s="4" t="e">
        <f>SUMIFS('[7]TUNZ Extracted TB'!$G:$G,'[7]TUNZ Extracted TB'!$A:$A,B601,'[7]TUNZ Extracted TB'!$C:$C,C601)</f>
        <v>#VALUE!</v>
      </c>
      <c r="M601" s="4" t="e">
        <f>SUMIFS('[8]TUNZ Extracted TB'!$G:$G,'[8]TUNZ Extracted TB'!$A:$A,B601,'[8]TUNZ Extracted TB'!$C:$C,C601)</f>
        <v>#VALUE!</v>
      </c>
      <c r="N601" s="4" t="e">
        <f>SUMIFS('[9]TUNZ Extracted TB'!$G:$G,'[9]TUNZ Extracted TB'!$A:$A,B601,'[9]TUNZ Extracted TB'!$C:$C,C601)</f>
        <v>#VALUE!</v>
      </c>
      <c r="O601" s="4" t="e">
        <f>SUMIFS('[10]TUNZ Extracted TB'!$G:$G,'[10]TUNZ Extracted TB'!$A:$A,B601,'[10]TUNZ Extracted TB'!$C:$C,C601)</f>
        <v>#VALUE!</v>
      </c>
      <c r="P601" s="4" t="e">
        <f>SUMIFS('[11]TUNZ Extracted TB'!$G:$G,'[11]TUNZ Extracted TB'!$A:$A,B601,'[11]TUNZ Extracted TB'!$C:$C,C601)</f>
        <v>#VALUE!</v>
      </c>
      <c r="Q601" s="4" t="e">
        <f>SUMIFS('[12]TUNZ Extracted TB'!$G:$G,'[12]TUNZ Extracted TB'!$A:$A,B601,'[12]TUNZ Extracted TB'!$C:$C,C601)</f>
        <v>#VALUE!</v>
      </c>
      <c r="R601" s="4" t="e">
        <f t="shared" si="10"/>
        <v>#VALUE!</v>
      </c>
    </row>
    <row r="602" spans="1:18" x14ac:dyDescent="0.25">
      <c r="A602" t="s">
        <v>111</v>
      </c>
      <c r="B602">
        <v>7820</v>
      </c>
      <c r="C602">
        <v>340</v>
      </c>
      <c r="D602" t="s">
        <v>58</v>
      </c>
      <c r="E602" t="s">
        <v>64</v>
      </c>
      <c r="F602" s="4" t="e">
        <f>SUMIFS('[1]TUNZ Extracted TB'!$G:$G,'[1]TUNZ Extracted TB'!$A:$A,B602,'[1]TUNZ Extracted TB'!$C:$C,C602)</f>
        <v>#VALUE!</v>
      </c>
      <c r="G602" s="4" t="e">
        <f>SUMIFS('[2]TUNZ Extracted TB'!$G:$G,'[2]TUNZ Extracted TB'!$A:$A,B602,'[2]TUNZ Extracted TB'!$C:$C,C602)</f>
        <v>#VALUE!</v>
      </c>
      <c r="H602" s="4" t="e">
        <f>SUMIFS('[3]TUNZ Extracted TB'!$G:$G,'[3]TUNZ Extracted TB'!$A:$A,B602,'[3]TUNZ Extracted TB'!$C:$C,C602)</f>
        <v>#VALUE!</v>
      </c>
      <c r="I602" s="4" t="e">
        <f>SUMIFS('[4]TUNZ Extracted TB'!$G:$G,'[4]TUNZ Extracted TB'!$A:$A,B602,'[4]TUNZ Extracted TB'!$C:$C,C602)</f>
        <v>#VALUE!</v>
      </c>
      <c r="J602" s="4" t="e">
        <f>SUMIFS('[5]TUNZ Extracted TB'!$G:$G,'[5]TUNZ Extracted TB'!$A:$A,B602,'[5]TUNZ Extracted TB'!$C:$C,C602)</f>
        <v>#VALUE!</v>
      </c>
      <c r="K602" s="4" t="e">
        <f>SUMIFS('[6]TUNZ Extracted TB'!$G:$G,'[6]TUNZ Extracted TB'!$A:$A,B602,'[6]TUNZ Extracted TB'!$C:$C,C602)</f>
        <v>#VALUE!</v>
      </c>
      <c r="L602" s="4" t="e">
        <f>SUMIFS('[7]TUNZ Extracted TB'!$G:$G,'[7]TUNZ Extracted TB'!$A:$A,B602,'[7]TUNZ Extracted TB'!$C:$C,C602)</f>
        <v>#VALUE!</v>
      </c>
      <c r="M602" s="4" t="e">
        <f>SUMIFS('[8]TUNZ Extracted TB'!$G:$G,'[8]TUNZ Extracted TB'!$A:$A,B602,'[8]TUNZ Extracted TB'!$C:$C,C602)</f>
        <v>#VALUE!</v>
      </c>
      <c r="N602" s="4" t="e">
        <f>SUMIFS('[9]TUNZ Extracted TB'!$G:$G,'[9]TUNZ Extracted TB'!$A:$A,B602,'[9]TUNZ Extracted TB'!$C:$C,C602)</f>
        <v>#VALUE!</v>
      </c>
      <c r="O602" s="4" t="e">
        <f>SUMIFS('[10]TUNZ Extracted TB'!$G:$G,'[10]TUNZ Extracted TB'!$A:$A,B602,'[10]TUNZ Extracted TB'!$C:$C,C602)</f>
        <v>#VALUE!</v>
      </c>
      <c r="P602" s="4" t="e">
        <f>SUMIFS('[11]TUNZ Extracted TB'!$G:$G,'[11]TUNZ Extracted TB'!$A:$A,B602,'[11]TUNZ Extracted TB'!$C:$C,C602)</f>
        <v>#VALUE!</v>
      </c>
      <c r="Q602" s="4" t="e">
        <f>SUMIFS('[12]TUNZ Extracted TB'!$G:$G,'[12]TUNZ Extracted TB'!$A:$A,B602,'[12]TUNZ Extracted TB'!$C:$C,C602)</f>
        <v>#VALUE!</v>
      </c>
      <c r="R602" s="4" t="e">
        <f t="shared" si="10"/>
        <v>#VALUE!</v>
      </c>
    </row>
    <row r="603" spans="1:18" x14ac:dyDescent="0.25">
      <c r="A603" t="s">
        <v>111</v>
      </c>
      <c r="B603">
        <v>7820</v>
      </c>
      <c r="C603">
        <v>430</v>
      </c>
      <c r="D603" t="s">
        <v>58</v>
      </c>
      <c r="E603" t="s">
        <v>64</v>
      </c>
      <c r="F603" s="4" t="e">
        <f>SUMIFS('[1]TUNZ Extracted TB'!$G:$G,'[1]TUNZ Extracted TB'!$A:$A,B603,'[1]TUNZ Extracted TB'!$C:$C,C603)</f>
        <v>#VALUE!</v>
      </c>
      <c r="G603" s="4" t="e">
        <f>SUMIFS('[2]TUNZ Extracted TB'!$G:$G,'[2]TUNZ Extracted TB'!$A:$A,B603,'[2]TUNZ Extracted TB'!$C:$C,C603)</f>
        <v>#VALUE!</v>
      </c>
      <c r="H603" s="4" t="e">
        <f>SUMIFS('[3]TUNZ Extracted TB'!$G:$G,'[3]TUNZ Extracted TB'!$A:$A,B603,'[3]TUNZ Extracted TB'!$C:$C,C603)</f>
        <v>#VALUE!</v>
      </c>
      <c r="I603" s="4" t="e">
        <f>SUMIFS('[4]TUNZ Extracted TB'!$G:$G,'[4]TUNZ Extracted TB'!$A:$A,B603,'[4]TUNZ Extracted TB'!$C:$C,C603)</f>
        <v>#VALUE!</v>
      </c>
      <c r="J603" s="4" t="e">
        <f>SUMIFS('[5]TUNZ Extracted TB'!$G:$G,'[5]TUNZ Extracted TB'!$A:$A,B603,'[5]TUNZ Extracted TB'!$C:$C,C603)</f>
        <v>#VALUE!</v>
      </c>
      <c r="K603" s="4" t="e">
        <f>SUMIFS('[6]TUNZ Extracted TB'!$G:$G,'[6]TUNZ Extracted TB'!$A:$A,B603,'[6]TUNZ Extracted TB'!$C:$C,C603)</f>
        <v>#VALUE!</v>
      </c>
      <c r="L603" s="4" t="e">
        <f>SUMIFS('[7]TUNZ Extracted TB'!$G:$G,'[7]TUNZ Extracted TB'!$A:$A,B603,'[7]TUNZ Extracted TB'!$C:$C,C603)</f>
        <v>#VALUE!</v>
      </c>
      <c r="M603" s="4" t="e">
        <f>SUMIFS('[8]TUNZ Extracted TB'!$G:$G,'[8]TUNZ Extracted TB'!$A:$A,B603,'[8]TUNZ Extracted TB'!$C:$C,C603)</f>
        <v>#VALUE!</v>
      </c>
      <c r="N603" s="4" t="e">
        <f>SUMIFS('[9]TUNZ Extracted TB'!$G:$G,'[9]TUNZ Extracted TB'!$A:$A,B603,'[9]TUNZ Extracted TB'!$C:$C,C603)</f>
        <v>#VALUE!</v>
      </c>
      <c r="O603" s="4" t="e">
        <f>SUMIFS('[10]TUNZ Extracted TB'!$G:$G,'[10]TUNZ Extracted TB'!$A:$A,B603,'[10]TUNZ Extracted TB'!$C:$C,C603)</f>
        <v>#VALUE!</v>
      </c>
      <c r="P603" s="4" t="e">
        <f>SUMIFS('[11]TUNZ Extracted TB'!$G:$G,'[11]TUNZ Extracted TB'!$A:$A,B603,'[11]TUNZ Extracted TB'!$C:$C,C603)</f>
        <v>#VALUE!</v>
      </c>
      <c r="Q603" s="4" t="e">
        <f>SUMIFS('[12]TUNZ Extracted TB'!$G:$G,'[12]TUNZ Extracted TB'!$A:$A,B603,'[12]TUNZ Extracted TB'!$C:$C,C603)</f>
        <v>#VALUE!</v>
      </c>
      <c r="R603" s="4" t="e">
        <f t="shared" si="10"/>
        <v>#VALUE!</v>
      </c>
    </row>
    <row r="604" spans="1:18" x14ac:dyDescent="0.25">
      <c r="A604" t="s">
        <v>111</v>
      </c>
      <c r="B604">
        <v>7820</v>
      </c>
      <c r="C604">
        <v>440</v>
      </c>
      <c r="D604" t="s">
        <v>58</v>
      </c>
      <c r="E604" t="s">
        <v>64</v>
      </c>
      <c r="F604" s="4" t="e">
        <f>SUMIFS('[1]TUNZ Extracted TB'!$G:$G,'[1]TUNZ Extracted TB'!$A:$A,B604,'[1]TUNZ Extracted TB'!$C:$C,C604)</f>
        <v>#VALUE!</v>
      </c>
      <c r="G604" s="4" t="e">
        <f>SUMIFS('[2]TUNZ Extracted TB'!$G:$G,'[2]TUNZ Extracted TB'!$A:$A,B604,'[2]TUNZ Extracted TB'!$C:$C,C604)</f>
        <v>#VALUE!</v>
      </c>
      <c r="H604" s="4" t="e">
        <f>SUMIFS('[3]TUNZ Extracted TB'!$G:$G,'[3]TUNZ Extracted TB'!$A:$A,B604,'[3]TUNZ Extracted TB'!$C:$C,C604)</f>
        <v>#VALUE!</v>
      </c>
      <c r="I604" s="4" t="e">
        <f>SUMIFS('[4]TUNZ Extracted TB'!$G:$G,'[4]TUNZ Extracted TB'!$A:$A,B604,'[4]TUNZ Extracted TB'!$C:$C,C604)</f>
        <v>#VALUE!</v>
      </c>
      <c r="J604" s="4" t="e">
        <f>SUMIFS('[5]TUNZ Extracted TB'!$G:$G,'[5]TUNZ Extracted TB'!$A:$A,B604,'[5]TUNZ Extracted TB'!$C:$C,C604)</f>
        <v>#VALUE!</v>
      </c>
      <c r="K604" s="4" t="e">
        <f>SUMIFS('[6]TUNZ Extracted TB'!$G:$G,'[6]TUNZ Extracted TB'!$A:$A,B604,'[6]TUNZ Extracted TB'!$C:$C,C604)</f>
        <v>#VALUE!</v>
      </c>
      <c r="L604" s="4" t="e">
        <f>SUMIFS('[7]TUNZ Extracted TB'!$G:$G,'[7]TUNZ Extracted TB'!$A:$A,B604,'[7]TUNZ Extracted TB'!$C:$C,C604)</f>
        <v>#VALUE!</v>
      </c>
      <c r="M604" s="4" t="e">
        <f>SUMIFS('[8]TUNZ Extracted TB'!$G:$G,'[8]TUNZ Extracted TB'!$A:$A,B604,'[8]TUNZ Extracted TB'!$C:$C,C604)</f>
        <v>#VALUE!</v>
      </c>
      <c r="N604" s="4" t="e">
        <f>SUMIFS('[9]TUNZ Extracted TB'!$G:$G,'[9]TUNZ Extracted TB'!$A:$A,B604,'[9]TUNZ Extracted TB'!$C:$C,C604)</f>
        <v>#VALUE!</v>
      </c>
      <c r="O604" s="4" t="e">
        <f>SUMIFS('[10]TUNZ Extracted TB'!$G:$G,'[10]TUNZ Extracted TB'!$A:$A,B604,'[10]TUNZ Extracted TB'!$C:$C,C604)</f>
        <v>#VALUE!</v>
      </c>
      <c r="P604" s="4" t="e">
        <f>SUMIFS('[11]TUNZ Extracted TB'!$G:$G,'[11]TUNZ Extracted TB'!$A:$A,B604,'[11]TUNZ Extracted TB'!$C:$C,C604)</f>
        <v>#VALUE!</v>
      </c>
      <c r="Q604" s="4" t="e">
        <f>SUMIFS('[12]TUNZ Extracted TB'!$G:$G,'[12]TUNZ Extracted TB'!$A:$A,B604,'[12]TUNZ Extracted TB'!$C:$C,C604)</f>
        <v>#VALUE!</v>
      </c>
      <c r="R604" s="4" t="e">
        <f t="shared" si="10"/>
        <v>#VALUE!</v>
      </c>
    </row>
    <row r="605" spans="1:18" x14ac:dyDescent="0.25">
      <c r="A605" t="s">
        <v>111</v>
      </c>
      <c r="B605">
        <v>7820</v>
      </c>
      <c r="C605">
        <v>935</v>
      </c>
      <c r="D605" t="s">
        <v>62</v>
      </c>
      <c r="E605" t="s">
        <v>66</v>
      </c>
      <c r="F605" s="4" t="e">
        <f>SUMIFS('[1]TUNZ Extracted TB'!$G:$G,'[1]TUNZ Extracted TB'!$A:$A,B605,'[1]TUNZ Extracted TB'!$C:$C,C605)</f>
        <v>#VALUE!</v>
      </c>
      <c r="G605" s="4" t="e">
        <f>SUMIFS('[2]TUNZ Extracted TB'!$G:$G,'[2]TUNZ Extracted TB'!$A:$A,B605,'[2]TUNZ Extracted TB'!$C:$C,C605)</f>
        <v>#VALUE!</v>
      </c>
      <c r="H605" s="4" t="e">
        <f>SUMIFS('[3]TUNZ Extracted TB'!$G:$G,'[3]TUNZ Extracted TB'!$A:$A,B605,'[3]TUNZ Extracted TB'!$C:$C,C605)</f>
        <v>#VALUE!</v>
      </c>
      <c r="I605" s="4" t="e">
        <f>SUMIFS('[4]TUNZ Extracted TB'!$G:$G,'[4]TUNZ Extracted TB'!$A:$A,B605,'[4]TUNZ Extracted TB'!$C:$C,C605)</f>
        <v>#VALUE!</v>
      </c>
      <c r="J605" s="4" t="e">
        <f>SUMIFS('[5]TUNZ Extracted TB'!$G:$G,'[5]TUNZ Extracted TB'!$A:$A,B605,'[5]TUNZ Extracted TB'!$C:$C,C605)</f>
        <v>#VALUE!</v>
      </c>
      <c r="K605" s="4" t="e">
        <f>SUMIFS('[6]TUNZ Extracted TB'!$G:$G,'[6]TUNZ Extracted TB'!$A:$A,B605,'[6]TUNZ Extracted TB'!$C:$C,C605)</f>
        <v>#VALUE!</v>
      </c>
      <c r="L605" s="4" t="e">
        <f>SUMIFS('[7]TUNZ Extracted TB'!$G:$G,'[7]TUNZ Extracted TB'!$A:$A,B605,'[7]TUNZ Extracted TB'!$C:$C,C605)</f>
        <v>#VALUE!</v>
      </c>
      <c r="M605" s="4" t="e">
        <f>SUMIFS('[8]TUNZ Extracted TB'!$G:$G,'[8]TUNZ Extracted TB'!$A:$A,B605,'[8]TUNZ Extracted TB'!$C:$C,C605)</f>
        <v>#VALUE!</v>
      </c>
      <c r="N605" s="4" t="e">
        <f>SUMIFS('[9]TUNZ Extracted TB'!$G:$G,'[9]TUNZ Extracted TB'!$A:$A,B605,'[9]TUNZ Extracted TB'!$C:$C,C605)</f>
        <v>#VALUE!</v>
      </c>
      <c r="O605" s="4" t="e">
        <f>SUMIFS('[10]TUNZ Extracted TB'!$G:$G,'[10]TUNZ Extracted TB'!$A:$A,B605,'[10]TUNZ Extracted TB'!$C:$C,C605)</f>
        <v>#VALUE!</v>
      </c>
      <c r="P605" s="4" t="e">
        <f>SUMIFS('[11]TUNZ Extracted TB'!$G:$G,'[11]TUNZ Extracted TB'!$A:$A,B605,'[11]TUNZ Extracted TB'!$C:$C,C605)</f>
        <v>#VALUE!</v>
      </c>
      <c r="Q605" s="4" t="e">
        <f>SUMIFS('[12]TUNZ Extracted TB'!$G:$G,'[12]TUNZ Extracted TB'!$A:$A,B605,'[12]TUNZ Extracted TB'!$C:$C,C605)</f>
        <v>#VALUE!</v>
      </c>
      <c r="R605" s="4" t="e">
        <f t="shared" si="10"/>
        <v>#VALUE!</v>
      </c>
    </row>
    <row r="606" spans="1:18" x14ac:dyDescent="0.25">
      <c r="A606" t="s">
        <v>111</v>
      </c>
      <c r="B606">
        <v>7820</v>
      </c>
      <c r="C606">
        <v>936</v>
      </c>
      <c r="D606" t="s">
        <v>62</v>
      </c>
      <c r="E606" t="s">
        <v>66</v>
      </c>
      <c r="F606" s="4" t="e">
        <f>SUMIFS('[1]TUNZ Extracted TB'!$G:$G,'[1]TUNZ Extracted TB'!$A:$A,B606,'[1]TUNZ Extracted TB'!$C:$C,C606)</f>
        <v>#VALUE!</v>
      </c>
      <c r="G606" s="4" t="e">
        <f>SUMIFS('[2]TUNZ Extracted TB'!$G:$G,'[2]TUNZ Extracted TB'!$A:$A,B606,'[2]TUNZ Extracted TB'!$C:$C,C606)</f>
        <v>#VALUE!</v>
      </c>
      <c r="H606" s="4" t="e">
        <f>SUMIFS('[3]TUNZ Extracted TB'!$G:$G,'[3]TUNZ Extracted TB'!$A:$A,B606,'[3]TUNZ Extracted TB'!$C:$C,C606)</f>
        <v>#VALUE!</v>
      </c>
      <c r="I606" s="4" t="e">
        <f>SUMIFS('[4]TUNZ Extracted TB'!$G:$G,'[4]TUNZ Extracted TB'!$A:$A,B606,'[4]TUNZ Extracted TB'!$C:$C,C606)</f>
        <v>#VALUE!</v>
      </c>
      <c r="J606" s="4" t="e">
        <f>SUMIFS('[5]TUNZ Extracted TB'!$G:$G,'[5]TUNZ Extracted TB'!$A:$A,B606,'[5]TUNZ Extracted TB'!$C:$C,C606)</f>
        <v>#VALUE!</v>
      </c>
      <c r="K606" s="4" t="e">
        <f>SUMIFS('[6]TUNZ Extracted TB'!$G:$G,'[6]TUNZ Extracted TB'!$A:$A,B606,'[6]TUNZ Extracted TB'!$C:$C,C606)</f>
        <v>#VALUE!</v>
      </c>
      <c r="L606" s="4" t="e">
        <f>SUMIFS('[7]TUNZ Extracted TB'!$G:$G,'[7]TUNZ Extracted TB'!$A:$A,B606,'[7]TUNZ Extracted TB'!$C:$C,C606)</f>
        <v>#VALUE!</v>
      </c>
      <c r="M606" s="4" t="e">
        <f>SUMIFS('[8]TUNZ Extracted TB'!$G:$G,'[8]TUNZ Extracted TB'!$A:$A,B606,'[8]TUNZ Extracted TB'!$C:$C,C606)</f>
        <v>#VALUE!</v>
      </c>
      <c r="N606" s="4" t="e">
        <f>SUMIFS('[9]TUNZ Extracted TB'!$G:$G,'[9]TUNZ Extracted TB'!$A:$A,B606,'[9]TUNZ Extracted TB'!$C:$C,C606)</f>
        <v>#VALUE!</v>
      </c>
      <c r="O606" s="4" t="e">
        <f>SUMIFS('[10]TUNZ Extracted TB'!$G:$G,'[10]TUNZ Extracted TB'!$A:$A,B606,'[10]TUNZ Extracted TB'!$C:$C,C606)</f>
        <v>#VALUE!</v>
      </c>
      <c r="P606" s="4" t="e">
        <f>SUMIFS('[11]TUNZ Extracted TB'!$G:$G,'[11]TUNZ Extracted TB'!$A:$A,B606,'[11]TUNZ Extracted TB'!$C:$C,C606)</f>
        <v>#VALUE!</v>
      </c>
      <c r="Q606" s="4" t="e">
        <f>SUMIFS('[12]TUNZ Extracted TB'!$G:$G,'[12]TUNZ Extracted TB'!$A:$A,B606,'[12]TUNZ Extracted TB'!$C:$C,C606)</f>
        <v>#VALUE!</v>
      </c>
      <c r="R606" s="4" t="e">
        <f t="shared" si="10"/>
        <v>#VALUE!</v>
      </c>
    </row>
    <row r="607" spans="1:18" x14ac:dyDescent="0.25">
      <c r="A607" t="s">
        <v>112</v>
      </c>
      <c r="B607">
        <v>7860</v>
      </c>
      <c r="C607">
        <v>110</v>
      </c>
      <c r="D607" t="s">
        <v>58</v>
      </c>
      <c r="E607" t="s">
        <v>64</v>
      </c>
      <c r="F607" s="4" t="e">
        <f>SUMIFS('[1]TUNZ Extracted TB'!$G:$G,'[1]TUNZ Extracted TB'!$A:$A,B607,'[1]TUNZ Extracted TB'!$C:$C,C607)</f>
        <v>#VALUE!</v>
      </c>
      <c r="G607" s="4" t="e">
        <f>SUMIFS('[2]TUNZ Extracted TB'!$G:$G,'[2]TUNZ Extracted TB'!$A:$A,B607,'[2]TUNZ Extracted TB'!$C:$C,C607)</f>
        <v>#VALUE!</v>
      </c>
      <c r="H607" s="4" t="e">
        <f>SUMIFS('[3]TUNZ Extracted TB'!$G:$G,'[3]TUNZ Extracted TB'!$A:$A,B607,'[3]TUNZ Extracted TB'!$C:$C,C607)</f>
        <v>#VALUE!</v>
      </c>
      <c r="I607" s="4" t="e">
        <f>SUMIFS('[4]TUNZ Extracted TB'!$G:$G,'[4]TUNZ Extracted TB'!$A:$A,B607,'[4]TUNZ Extracted TB'!$C:$C,C607)</f>
        <v>#VALUE!</v>
      </c>
      <c r="J607" s="4" t="e">
        <f>SUMIFS('[5]TUNZ Extracted TB'!$G:$G,'[5]TUNZ Extracted TB'!$A:$A,B607,'[5]TUNZ Extracted TB'!$C:$C,C607)</f>
        <v>#VALUE!</v>
      </c>
      <c r="K607" s="4" t="e">
        <f>SUMIFS('[6]TUNZ Extracted TB'!$G:$G,'[6]TUNZ Extracted TB'!$A:$A,B607,'[6]TUNZ Extracted TB'!$C:$C,C607)</f>
        <v>#VALUE!</v>
      </c>
      <c r="L607" s="4" t="e">
        <f>SUMIFS('[7]TUNZ Extracted TB'!$G:$G,'[7]TUNZ Extracted TB'!$A:$A,B607,'[7]TUNZ Extracted TB'!$C:$C,C607)</f>
        <v>#VALUE!</v>
      </c>
      <c r="M607" s="4" t="e">
        <f>SUMIFS('[8]TUNZ Extracted TB'!$G:$G,'[8]TUNZ Extracted TB'!$A:$A,B607,'[8]TUNZ Extracted TB'!$C:$C,C607)</f>
        <v>#VALUE!</v>
      </c>
      <c r="N607" s="4" t="e">
        <f>SUMIFS('[9]TUNZ Extracted TB'!$G:$G,'[9]TUNZ Extracted TB'!$A:$A,B607,'[9]TUNZ Extracted TB'!$C:$C,C607)</f>
        <v>#VALUE!</v>
      </c>
      <c r="O607" s="4" t="e">
        <f>SUMIFS('[10]TUNZ Extracted TB'!$G:$G,'[10]TUNZ Extracted TB'!$A:$A,B607,'[10]TUNZ Extracted TB'!$C:$C,C607)</f>
        <v>#VALUE!</v>
      </c>
      <c r="P607" s="4" t="e">
        <f>SUMIFS('[11]TUNZ Extracted TB'!$G:$G,'[11]TUNZ Extracted TB'!$A:$A,B607,'[11]TUNZ Extracted TB'!$C:$C,C607)</f>
        <v>#VALUE!</v>
      </c>
      <c r="Q607" s="4" t="e">
        <f>SUMIFS('[12]TUNZ Extracted TB'!$G:$G,'[12]TUNZ Extracted TB'!$A:$A,B607,'[12]TUNZ Extracted TB'!$C:$C,C607)</f>
        <v>#VALUE!</v>
      </c>
      <c r="R607" s="4" t="e">
        <f t="shared" si="10"/>
        <v>#VALUE!</v>
      </c>
    </row>
    <row r="608" spans="1:18" x14ac:dyDescent="0.25">
      <c r="A608" t="s">
        <v>112</v>
      </c>
      <c r="B608">
        <v>7860</v>
      </c>
      <c r="C608">
        <v>112</v>
      </c>
      <c r="D608" t="s">
        <v>62</v>
      </c>
      <c r="E608" t="s">
        <v>66</v>
      </c>
      <c r="F608" s="4" t="e">
        <f>SUMIFS('[1]TUNZ Extracted TB'!$G:$G,'[1]TUNZ Extracted TB'!$A:$A,B608,'[1]TUNZ Extracted TB'!$C:$C,C608)</f>
        <v>#VALUE!</v>
      </c>
      <c r="G608" s="4" t="e">
        <f>SUMIFS('[2]TUNZ Extracted TB'!$G:$G,'[2]TUNZ Extracted TB'!$A:$A,B608,'[2]TUNZ Extracted TB'!$C:$C,C608)</f>
        <v>#VALUE!</v>
      </c>
      <c r="H608" s="4" t="e">
        <f>SUMIFS('[3]TUNZ Extracted TB'!$G:$G,'[3]TUNZ Extracted TB'!$A:$A,B608,'[3]TUNZ Extracted TB'!$C:$C,C608)</f>
        <v>#VALUE!</v>
      </c>
      <c r="I608" s="4" t="e">
        <f>SUMIFS('[4]TUNZ Extracted TB'!$G:$G,'[4]TUNZ Extracted TB'!$A:$A,B608,'[4]TUNZ Extracted TB'!$C:$C,C608)</f>
        <v>#VALUE!</v>
      </c>
      <c r="J608" s="4" t="e">
        <f>SUMIFS('[5]TUNZ Extracted TB'!$G:$G,'[5]TUNZ Extracted TB'!$A:$A,B608,'[5]TUNZ Extracted TB'!$C:$C,C608)</f>
        <v>#VALUE!</v>
      </c>
      <c r="K608" s="4" t="e">
        <f>SUMIFS('[6]TUNZ Extracted TB'!$G:$G,'[6]TUNZ Extracted TB'!$A:$A,B608,'[6]TUNZ Extracted TB'!$C:$C,C608)</f>
        <v>#VALUE!</v>
      </c>
      <c r="L608" s="4" t="e">
        <f>SUMIFS('[7]TUNZ Extracted TB'!$G:$G,'[7]TUNZ Extracted TB'!$A:$A,B608,'[7]TUNZ Extracted TB'!$C:$C,C608)</f>
        <v>#VALUE!</v>
      </c>
      <c r="M608" s="4" t="e">
        <f>SUMIFS('[8]TUNZ Extracted TB'!$G:$G,'[8]TUNZ Extracted TB'!$A:$A,B608,'[8]TUNZ Extracted TB'!$C:$C,C608)</f>
        <v>#VALUE!</v>
      </c>
      <c r="N608" s="4" t="e">
        <f>SUMIFS('[9]TUNZ Extracted TB'!$G:$G,'[9]TUNZ Extracted TB'!$A:$A,B608,'[9]TUNZ Extracted TB'!$C:$C,C608)</f>
        <v>#VALUE!</v>
      </c>
      <c r="O608" s="4" t="e">
        <f>SUMIFS('[10]TUNZ Extracted TB'!$G:$G,'[10]TUNZ Extracted TB'!$A:$A,B608,'[10]TUNZ Extracted TB'!$C:$C,C608)</f>
        <v>#VALUE!</v>
      </c>
      <c r="P608" s="4" t="e">
        <f>SUMIFS('[11]TUNZ Extracted TB'!$G:$G,'[11]TUNZ Extracted TB'!$A:$A,B608,'[11]TUNZ Extracted TB'!$C:$C,C608)</f>
        <v>#VALUE!</v>
      </c>
      <c r="Q608" s="4" t="e">
        <f>SUMIFS('[12]TUNZ Extracted TB'!$G:$G,'[12]TUNZ Extracted TB'!$A:$A,B608,'[12]TUNZ Extracted TB'!$C:$C,C608)</f>
        <v>#VALUE!</v>
      </c>
      <c r="R608" s="4" t="e">
        <f t="shared" si="10"/>
        <v>#VALUE!</v>
      </c>
    </row>
    <row r="609" spans="1:18" x14ac:dyDescent="0.25">
      <c r="A609" t="s">
        <v>112</v>
      </c>
      <c r="B609">
        <v>7860</v>
      </c>
      <c r="C609">
        <v>120</v>
      </c>
      <c r="D609" t="s">
        <v>58</v>
      </c>
      <c r="E609" t="s">
        <v>64</v>
      </c>
      <c r="F609" s="4" t="e">
        <f>SUMIFS('[1]TUNZ Extracted TB'!$G:$G,'[1]TUNZ Extracted TB'!$A:$A,B609,'[1]TUNZ Extracted TB'!$C:$C,C609)</f>
        <v>#VALUE!</v>
      </c>
      <c r="G609" s="4" t="e">
        <f>SUMIFS('[2]TUNZ Extracted TB'!$G:$G,'[2]TUNZ Extracted TB'!$A:$A,B609,'[2]TUNZ Extracted TB'!$C:$C,C609)</f>
        <v>#VALUE!</v>
      </c>
      <c r="H609" s="4" t="e">
        <f>SUMIFS('[3]TUNZ Extracted TB'!$G:$G,'[3]TUNZ Extracted TB'!$A:$A,B609,'[3]TUNZ Extracted TB'!$C:$C,C609)</f>
        <v>#VALUE!</v>
      </c>
      <c r="I609" s="4" t="e">
        <f>SUMIFS('[4]TUNZ Extracted TB'!$G:$G,'[4]TUNZ Extracted TB'!$A:$A,B609,'[4]TUNZ Extracted TB'!$C:$C,C609)</f>
        <v>#VALUE!</v>
      </c>
      <c r="J609" s="4" t="e">
        <f>SUMIFS('[5]TUNZ Extracted TB'!$G:$G,'[5]TUNZ Extracted TB'!$A:$A,B609,'[5]TUNZ Extracted TB'!$C:$C,C609)</f>
        <v>#VALUE!</v>
      </c>
      <c r="K609" s="4" t="e">
        <f>SUMIFS('[6]TUNZ Extracted TB'!$G:$G,'[6]TUNZ Extracted TB'!$A:$A,B609,'[6]TUNZ Extracted TB'!$C:$C,C609)</f>
        <v>#VALUE!</v>
      </c>
      <c r="L609" s="4" t="e">
        <f>SUMIFS('[7]TUNZ Extracted TB'!$G:$G,'[7]TUNZ Extracted TB'!$A:$A,B609,'[7]TUNZ Extracted TB'!$C:$C,C609)</f>
        <v>#VALUE!</v>
      </c>
      <c r="M609" s="4" t="e">
        <f>SUMIFS('[8]TUNZ Extracted TB'!$G:$G,'[8]TUNZ Extracted TB'!$A:$A,B609,'[8]TUNZ Extracted TB'!$C:$C,C609)</f>
        <v>#VALUE!</v>
      </c>
      <c r="N609" s="4" t="e">
        <f>SUMIFS('[9]TUNZ Extracted TB'!$G:$G,'[9]TUNZ Extracted TB'!$A:$A,B609,'[9]TUNZ Extracted TB'!$C:$C,C609)</f>
        <v>#VALUE!</v>
      </c>
      <c r="O609" s="4" t="e">
        <f>SUMIFS('[10]TUNZ Extracted TB'!$G:$G,'[10]TUNZ Extracted TB'!$A:$A,B609,'[10]TUNZ Extracted TB'!$C:$C,C609)</f>
        <v>#VALUE!</v>
      </c>
      <c r="P609" s="4" t="e">
        <f>SUMIFS('[11]TUNZ Extracted TB'!$G:$G,'[11]TUNZ Extracted TB'!$A:$A,B609,'[11]TUNZ Extracted TB'!$C:$C,C609)</f>
        <v>#VALUE!</v>
      </c>
      <c r="Q609" s="4" t="e">
        <f>SUMIFS('[12]TUNZ Extracted TB'!$G:$G,'[12]TUNZ Extracted TB'!$A:$A,B609,'[12]TUNZ Extracted TB'!$C:$C,C609)</f>
        <v>#VALUE!</v>
      </c>
      <c r="R609" s="4" t="e">
        <f t="shared" si="10"/>
        <v>#VALUE!</v>
      </c>
    </row>
    <row r="610" spans="1:18" x14ac:dyDescent="0.25">
      <c r="A610" t="s">
        <v>112</v>
      </c>
      <c r="B610">
        <v>7860</v>
      </c>
      <c r="C610">
        <v>121</v>
      </c>
      <c r="D610" t="s">
        <v>58</v>
      </c>
      <c r="E610" t="s">
        <v>64</v>
      </c>
      <c r="F610" s="4" t="e">
        <f>SUMIFS('[1]TUNZ Extracted TB'!$G:$G,'[1]TUNZ Extracted TB'!$A:$A,B610,'[1]TUNZ Extracted TB'!$C:$C,C610)</f>
        <v>#VALUE!</v>
      </c>
      <c r="G610" s="4" t="e">
        <f>SUMIFS('[2]TUNZ Extracted TB'!$G:$G,'[2]TUNZ Extracted TB'!$A:$A,B610,'[2]TUNZ Extracted TB'!$C:$C,C610)</f>
        <v>#VALUE!</v>
      </c>
      <c r="H610" s="4" t="e">
        <f>SUMIFS('[3]TUNZ Extracted TB'!$G:$G,'[3]TUNZ Extracted TB'!$A:$A,B610,'[3]TUNZ Extracted TB'!$C:$C,C610)</f>
        <v>#VALUE!</v>
      </c>
      <c r="I610" s="4" t="e">
        <f>SUMIFS('[4]TUNZ Extracted TB'!$G:$G,'[4]TUNZ Extracted TB'!$A:$A,B610,'[4]TUNZ Extracted TB'!$C:$C,C610)</f>
        <v>#VALUE!</v>
      </c>
      <c r="J610" s="4" t="e">
        <f>SUMIFS('[5]TUNZ Extracted TB'!$G:$G,'[5]TUNZ Extracted TB'!$A:$A,B610,'[5]TUNZ Extracted TB'!$C:$C,C610)</f>
        <v>#VALUE!</v>
      </c>
      <c r="K610" s="4" t="e">
        <f>SUMIFS('[6]TUNZ Extracted TB'!$G:$G,'[6]TUNZ Extracted TB'!$A:$A,B610,'[6]TUNZ Extracted TB'!$C:$C,C610)</f>
        <v>#VALUE!</v>
      </c>
      <c r="L610" s="4" t="e">
        <f>SUMIFS('[7]TUNZ Extracted TB'!$G:$G,'[7]TUNZ Extracted TB'!$A:$A,B610,'[7]TUNZ Extracted TB'!$C:$C,C610)</f>
        <v>#VALUE!</v>
      </c>
      <c r="M610" s="4" t="e">
        <f>SUMIFS('[8]TUNZ Extracted TB'!$G:$G,'[8]TUNZ Extracted TB'!$A:$A,B610,'[8]TUNZ Extracted TB'!$C:$C,C610)</f>
        <v>#VALUE!</v>
      </c>
      <c r="N610" s="4" t="e">
        <f>SUMIFS('[9]TUNZ Extracted TB'!$G:$G,'[9]TUNZ Extracted TB'!$A:$A,B610,'[9]TUNZ Extracted TB'!$C:$C,C610)</f>
        <v>#VALUE!</v>
      </c>
      <c r="O610" s="4" t="e">
        <f>SUMIFS('[10]TUNZ Extracted TB'!$G:$G,'[10]TUNZ Extracted TB'!$A:$A,B610,'[10]TUNZ Extracted TB'!$C:$C,C610)</f>
        <v>#VALUE!</v>
      </c>
      <c r="P610" s="4" t="e">
        <f>SUMIFS('[11]TUNZ Extracted TB'!$G:$G,'[11]TUNZ Extracted TB'!$A:$A,B610,'[11]TUNZ Extracted TB'!$C:$C,C610)</f>
        <v>#VALUE!</v>
      </c>
      <c r="Q610" s="4" t="e">
        <f>SUMIFS('[12]TUNZ Extracted TB'!$G:$G,'[12]TUNZ Extracted TB'!$A:$A,B610,'[12]TUNZ Extracted TB'!$C:$C,C610)</f>
        <v>#VALUE!</v>
      </c>
      <c r="R610" s="4" t="e">
        <f t="shared" si="10"/>
        <v>#VALUE!</v>
      </c>
    </row>
    <row r="611" spans="1:18" x14ac:dyDescent="0.25">
      <c r="A611" t="s">
        <v>112</v>
      </c>
      <c r="B611">
        <v>7860</v>
      </c>
      <c r="C611">
        <v>130</v>
      </c>
      <c r="D611" t="s">
        <v>58</v>
      </c>
      <c r="E611" t="s">
        <v>64</v>
      </c>
      <c r="F611" s="4" t="e">
        <f>SUMIFS('[1]TUNZ Extracted TB'!$G:$G,'[1]TUNZ Extracted TB'!$A:$A,B611,'[1]TUNZ Extracted TB'!$C:$C,C611)</f>
        <v>#VALUE!</v>
      </c>
      <c r="G611" s="4" t="e">
        <f>SUMIFS('[2]TUNZ Extracted TB'!$G:$G,'[2]TUNZ Extracted TB'!$A:$A,B611,'[2]TUNZ Extracted TB'!$C:$C,C611)</f>
        <v>#VALUE!</v>
      </c>
      <c r="H611" s="4" t="e">
        <f>SUMIFS('[3]TUNZ Extracted TB'!$G:$G,'[3]TUNZ Extracted TB'!$A:$A,B611,'[3]TUNZ Extracted TB'!$C:$C,C611)</f>
        <v>#VALUE!</v>
      </c>
      <c r="I611" s="4" t="e">
        <f>SUMIFS('[4]TUNZ Extracted TB'!$G:$G,'[4]TUNZ Extracted TB'!$A:$A,B611,'[4]TUNZ Extracted TB'!$C:$C,C611)</f>
        <v>#VALUE!</v>
      </c>
      <c r="J611" s="4" t="e">
        <f>SUMIFS('[5]TUNZ Extracted TB'!$G:$G,'[5]TUNZ Extracted TB'!$A:$A,B611,'[5]TUNZ Extracted TB'!$C:$C,C611)</f>
        <v>#VALUE!</v>
      </c>
      <c r="K611" s="4" t="e">
        <f>SUMIFS('[6]TUNZ Extracted TB'!$G:$G,'[6]TUNZ Extracted TB'!$A:$A,B611,'[6]TUNZ Extracted TB'!$C:$C,C611)</f>
        <v>#VALUE!</v>
      </c>
      <c r="L611" s="4" t="e">
        <f>SUMIFS('[7]TUNZ Extracted TB'!$G:$G,'[7]TUNZ Extracted TB'!$A:$A,B611,'[7]TUNZ Extracted TB'!$C:$C,C611)</f>
        <v>#VALUE!</v>
      </c>
      <c r="M611" s="4" t="e">
        <f>SUMIFS('[8]TUNZ Extracted TB'!$G:$G,'[8]TUNZ Extracted TB'!$A:$A,B611,'[8]TUNZ Extracted TB'!$C:$C,C611)</f>
        <v>#VALUE!</v>
      </c>
      <c r="N611" s="4" t="e">
        <f>SUMIFS('[9]TUNZ Extracted TB'!$G:$G,'[9]TUNZ Extracted TB'!$A:$A,B611,'[9]TUNZ Extracted TB'!$C:$C,C611)</f>
        <v>#VALUE!</v>
      </c>
      <c r="O611" s="4" t="e">
        <f>SUMIFS('[10]TUNZ Extracted TB'!$G:$G,'[10]TUNZ Extracted TB'!$A:$A,B611,'[10]TUNZ Extracted TB'!$C:$C,C611)</f>
        <v>#VALUE!</v>
      </c>
      <c r="P611" s="4" t="e">
        <f>SUMIFS('[11]TUNZ Extracted TB'!$G:$G,'[11]TUNZ Extracted TB'!$A:$A,B611,'[11]TUNZ Extracted TB'!$C:$C,C611)</f>
        <v>#VALUE!</v>
      </c>
      <c r="Q611" s="4" t="e">
        <f>SUMIFS('[12]TUNZ Extracted TB'!$G:$G,'[12]TUNZ Extracted TB'!$A:$A,B611,'[12]TUNZ Extracted TB'!$C:$C,C611)</f>
        <v>#VALUE!</v>
      </c>
      <c r="R611" s="4" t="e">
        <f t="shared" si="10"/>
        <v>#VALUE!</v>
      </c>
    </row>
    <row r="612" spans="1:18" x14ac:dyDescent="0.25">
      <c r="A612" t="s">
        <v>112</v>
      </c>
      <c r="B612">
        <v>7860</v>
      </c>
      <c r="C612">
        <v>140</v>
      </c>
      <c r="D612" t="s">
        <v>58</v>
      </c>
      <c r="E612" t="s">
        <v>64</v>
      </c>
      <c r="F612" s="4" t="e">
        <f>SUMIFS('[1]TUNZ Extracted TB'!$G:$G,'[1]TUNZ Extracted TB'!$A:$A,B612,'[1]TUNZ Extracted TB'!$C:$C,C612)</f>
        <v>#VALUE!</v>
      </c>
      <c r="G612" s="4" t="e">
        <f>SUMIFS('[2]TUNZ Extracted TB'!$G:$G,'[2]TUNZ Extracted TB'!$A:$A,B612,'[2]TUNZ Extracted TB'!$C:$C,C612)</f>
        <v>#VALUE!</v>
      </c>
      <c r="H612" s="4" t="e">
        <f>SUMIFS('[3]TUNZ Extracted TB'!$G:$G,'[3]TUNZ Extracted TB'!$A:$A,B612,'[3]TUNZ Extracted TB'!$C:$C,C612)</f>
        <v>#VALUE!</v>
      </c>
      <c r="I612" s="4" t="e">
        <f>SUMIFS('[4]TUNZ Extracted TB'!$G:$G,'[4]TUNZ Extracted TB'!$A:$A,B612,'[4]TUNZ Extracted TB'!$C:$C,C612)</f>
        <v>#VALUE!</v>
      </c>
      <c r="J612" s="4" t="e">
        <f>SUMIFS('[5]TUNZ Extracted TB'!$G:$G,'[5]TUNZ Extracted TB'!$A:$A,B612,'[5]TUNZ Extracted TB'!$C:$C,C612)</f>
        <v>#VALUE!</v>
      </c>
      <c r="K612" s="4" t="e">
        <f>SUMIFS('[6]TUNZ Extracted TB'!$G:$G,'[6]TUNZ Extracted TB'!$A:$A,B612,'[6]TUNZ Extracted TB'!$C:$C,C612)</f>
        <v>#VALUE!</v>
      </c>
      <c r="L612" s="4" t="e">
        <f>SUMIFS('[7]TUNZ Extracted TB'!$G:$G,'[7]TUNZ Extracted TB'!$A:$A,B612,'[7]TUNZ Extracted TB'!$C:$C,C612)</f>
        <v>#VALUE!</v>
      </c>
      <c r="M612" s="4" t="e">
        <f>SUMIFS('[8]TUNZ Extracted TB'!$G:$G,'[8]TUNZ Extracted TB'!$A:$A,B612,'[8]TUNZ Extracted TB'!$C:$C,C612)</f>
        <v>#VALUE!</v>
      </c>
      <c r="N612" s="4" t="e">
        <f>SUMIFS('[9]TUNZ Extracted TB'!$G:$G,'[9]TUNZ Extracted TB'!$A:$A,B612,'[9]TUNZ Extracted TB'!$C:$C,C612)</f>
        <v>#VALUE!</v>
      </c>
      <c r="O612" s="4" t="e">
        <f>SUMIFS('[10]TUNZ Extracted TB'!$G:$G,'[10]TUNZ Extracted TB'!$A:$A,B612,'[10]TUNZ Extracted TB'!$C:$C,C612)</f>
        <v>#VALUE!</v>
      </c>
      <c r="P612" s="4" t="e">
        <f>SUMIFS('[11]TUNZ Extracted TB'!$G:$G,'[11]TUNZ Extracted TB'!$A:$A,B612,'[11]TUNZ Extracted TB'!$C:$C,C612)</f>
        <v>#VALUE!</v>
      </c>
      <c r="Q612" s="4" t="e">
        <f>SUMIFS('[12]TUNZ Extracted TB'!$G:$G,'[12]TUNZ Extracted TB'!$A:$A,B612,'[12]TUNZ Extracted TB'!$C:$C,C612)</f>
        <v>#VALUE!</v>
      </c>
      <c r="R612" s="4" t="e">
        <f t="shared" si="10"/>
        <v>#VALUE!</v>
      </c>
    </row>
    <row r="613" spans="1:18" x14ac:dyDescent="0.25">
      <c r="A613" t="s">
        <v>112</v>
      </c>
      <c r="B613">
        <v>7860</v>
      </c>
      <c r="C613">
        <v>142</v>
      </c>
      <c r="D613" t="s">
        <v>62</v>
      </c>
      <c r="E613" t="s">
        <v>66</v>
      </c>
      <c r="F613" s="4" t="e">
        <f>SUMIFS('[1]TUNZ Extracted TB'!$G:$G,'[1]TUNZ Extracted TB'!$A:$A,B613,'[1]TUNZ Extracted TB'!$C:$C,C613)</f>
        <v>#VALUE!</v>
      </c>
      <c r="G613" s="4" t="e">
        <f>SUMIFS('[2]TUNZ Extracted TB'!$G:$G,'[2]TUNZ Extracted TB'!$A:$A,B613,'[2]TUNZ Extracted TB'!$C:$C,C613)</f>
        <v>#VALUE!</v>
      </c>
      <c r="H613" s="4" t="e">
        <f>SUMIFS('[3]TUNZ Extracted TB'!$G:$G,'[3]TUNZ Extracted TB'!$A:$A,B613,'[3]TUNZ Extracted TB'!$C:$C,C613)</f>
        <v>#VALUE!</v>
      </c>
      <c r="I613" s="4" t="e">
        <f>SUMIFS('[4]TUNZ Extracted TB'!$G:$G,'[4]TUNZ Extracted TB'!$A:$A,B613,'[4]TUNZ Extracted TB'!$C:$C,C613)</f>
        <v>#VALUE!</v>
      </c>
      <c r="J613" s="4" t="e">
        <f>SUMIFS('[5]TUNZ Extracted TB'!$G:$G,'[5]TUNZ Extracted TB'!$A:$A,B613,'[5]TUNZ Extracted TB'!$C:$C,C613)</f>
        <v>#VALUE!</v>
      </c>
      <c r="K613" s="4" t="e">
        <f>SUMIFS('[6]TUNZ Extracted TB'!$G:$G,'[6]TUNZ Extracted TB'!$A:$A,B613,'[6]TUNZ Extracted TB'!$C:$C,C613)</f>
        <v>#VALUE!</v>
      </c>
      <c r="L613" s="4" t="e">
        <f>SUMIFS('[7]TUNZ Extracted TB'!$G:$G,'[7]TUNZ Extracted TB'!$A:$A,B613,'[7]TUNZ Extracted TB'!$C:$C,C613)</f>
        <v>#VALUE!</v>
      </c>
      <c r="M613" s="4" t="e">
        <f>SUMIFS('[8]TUNZ Extracted TB'!$G:$G,'[8]TUNZ Extracted TB'!$A:$A,B613,'[8]TUNZ Extracted TB'!$C:$C,C613)</f>
        <v>#VALUE!</v>
      </c>
      <c r="N613" s="4" t="e">
        <f>SUMIFS('[9]TUNZ Extracted TB'!$G:$G,'[9]TUNZ Extracted TB'!$A:$A,B613,'[9]TUNZ Extracted TB'!$C:$C,C613)</f>
        <v>#VALUE!</v>
      </c>
      <c r="O613" s="4" t="e">
        <f>SUMIFS('[10]TUNZ Extracted TB'!$G:$G,'[10]TUNZ Extracted TB'!$A:$A,B613,'[10]TUNZ Extracted TB'!$C:$C,C613)</f>
        <v>#VALUE!</v>
      </c>
      <c r="P613" s="4" t="e">
        <f>SUMIFS('[11]TUNZ Extracted TB'!$G:$G,'[11]TUNZ Extracted TB'!$A:$A,B613,'[11]TUNZ Extracted TB'!$C:$C,C613)</f>
        <v>#VALUE!</v>
      </c>
      <c r="Q613" s="4" t="e">
        <f>SUMIFS('[12]TUNZ Extracted TB'!$G:$G,'[12]TUNZ Extracted TB'!$A:$A,B613,'[12]TUNZ Extracted TB'!$C:$C,C613)</f>
        <v>#VALUE!</v>
      </c>
      <c r="R613" s="4" t="e">
        <f t="shared" si="10"/>
        <v>#VALUE!</v>
      </c>
    </row>
    <row r="614" spans="1:18" x14ac:dyDescent="0.25">
      <c r="A614" t="s">
        <v>112</v>
      </c>
      <c r="B614">
        <v>7860</v>
      </c>
      <c r="C614">
        <v>160</v>
      </c>
      <c r="D614" t="s">
        <v>58</v>
      </c>
      <c r="E614" t="s">
        <v>64</v>
      </c>
      <c r="F614" s="4" t="e">
        <f>SUMIFS('[1]TUNZ Extracted TB'!$G:$G,'[1]TUNZ Extracted TB'!$A:$A,B614,'[1]TUNZ Extracted TB'!$C:$C,C614)</f>
        <v>#VALUE!</v>
      </c>
      <c r="G614" s="4" t="e">
        <f>SUMIFS('[2]TUNZ Extracted TB'!$G:$G,'[2]TUNZ Extracted TB'!$A:$A,B614,'[2]TUNZ Extracted TB'!$C:$C,C614)</f>
        <v>#VALUE!</v>
      </c>
      <c r="H614" s="4" t="e">
        <f>SUMIFS('[3]TUNZ Extracted TB'!$G:$G,'[3]TUNZ Extracted TB'!$A:$A,B614,'[3]TUNZ Extracted TB'!$C:$C,C614)</f>
        <v>#VALUE!</v>
      </c>
      <c r="I614" s="4" t="e">
        <f>SUMIFS('[4]TUNZ Extracted TB'!$G:$G,'[4]TUNZ Extracted TB'!$A:$A,B614,'[4]TUNZ Extracted TB'!$C:$C,C614)</f>
        <v>#VALUE!</v>
      </c>
      <c r="J614" s="4" t="e">
        <f>SUMIFS('[5]TUNZ Extracted TB'!$G:$G,'[5]TUNZ Extracted TB'!$A:$A,B614,'[5]TUNZ Extracted TB'!$C:$C,C614)</f>
        <v>#VALUE!</v>
      </c>
      <c r="K614" s="4" t="e">
        <f>SUMIFS('[6]TUNZ Extracted TB'!$G:$G,'[6]TUNZ Extracted TB'!$A:$A,B614,'[6]TUNZ Extracted TB'!$C:$C,C614)</f>
        <v>#VALUE!</v>
      </c>
      <c r="L614" s="4" t="e">
        <f>SUMIFS('[7]TUNZ Extracted TB'!$G:$G,'[7]TUNZ Extracted TB'!$A:$A,B614,'[7]TUNZ Extracted TB'!$C:$C,C614)</f>
        <v>#VALUE!</v>
      </c>
      <c r="M614" s="4" t="e">
        <f>SUMIFS('[8]TUNZ Extracted TB'!$G:$G,'[8]TUNZ Extracted TB'!$A:$A,B614,'[8]TUNZ Extracted TB'!$C:$C,C614)</f>
        <v>#VALUE!</v>
      </c>
      <c r="N614" s="4" t="e">
        <f>SUMIFS('[9]TUNZ Extracted TB'!$G:$G,'[9]TUNZ Extracted TB'!$A:$A,B614,'[9]TUNZ Extracted TB'!$C:$C,C614)</f>
        <v>#VALUE!</v>
      </c>
      <c r="O614" s="4" t="e">
        <f>SUMIFS('[10]TUNZ Extracted TB'!$G:$G,'[10]TUNZ Extracted TB'!$A:$A,B614,'[10]TUNZ Extracted TB'!$C:$C,C614)</f>
        <v>#VALUE!</v>
      </c>
      <c r="P614" s="4" t="e">
        <f>SUMIFS('[11]TUNZ Extracted TB'!$G:$G,'[11]TUNZ Extracted TB'!$A:$A,B614,'[11]TUNZ Extracted TB'!$C:$C,C614)</f>
        <v>#VALUE!</v>
      </c>
      <c r="Q614" s="4" t="e">
        <f>SUMIFS('[12]TUNZ Extracted TB'!$G:$G,'[12]TUNZ Extracted TB'!$A:$A,B614,'[12]TUNZ Extracted TB'!$C:$C,C614)</f>
        <v>#VALUE!</v>
      </c>
      <c r="R614" s="4" t="e">
        <f t="shared" si="10"/>
        <v>#VALUE!</v>
      </c>
    </row>
    <row r="615" spans="1:18" x14ac:dyDescent="0.25">
      <c r="A615" t="s">
        <v>112</v>
      </c>
      <c r="B615">
        <v>7860</v>
      </c>
      <c r="C615">
        <v>190</v>
      </c>
      <c r="D615" t="s">
        <v>58</v>
      </c>
      <c r="E615" t="s">
        <v>64</v>
      </c>
      <c r="F615" s="4" t="e">
        <f>SUMIFS('[1]TUNZ Extracted TB'!$G:$G,'[1]TUNZ Extracted TB'!$A:$A,B615,'[1]TUNZ Extracted TB'!$C:$C,C615)</f>
        <v>#VALUE!</v>
      </c>
      <c r="G615" s="4" t="e">
        <f>SUMIFS('[2]TUNZ Extracted TB'!$G:$G,'[2]TUNZ Extracted TB'!$A:$A,B615,'[2]TUNZ Extracted TB'!$C:$C,C615)</f>
        <v>#VALUE!</v>
      </c>
      <c r="H615" s="4" t="e">
        <f>SUMIFS('[3]TUNZ Extracted TB'!$G:$G,'[3]TUNZ Extracted TB'!$A:$A,B615,'[3]TUNZ Extracted TB'!$C:$C,C615)</f>
        <v>#VALUE!</v>
      </c>
      <c r="I615" s="4" t="e">
        <f>SUMIFS('[4]TUNZ Extracted TB'!$G:$G,'[4]TUNZ Extracted TB'!$A:$A,B615,'[4]TUNZ Extracted TB'!$C:$C,C615)</f>
        <v>#VALUE!</v>
      </c>
      <c r="J615" s="4" t="e">
        <f>SUMIFS('[5]TUNZ Extracted TB'!$G:$G,'[5]TUNZ Extracted TB'!$A:$A,B615,'[5]TUNZ Extracted TB'!$C:$C,C615)</f>
        <v>#VALUE!</v>
      </c>
      <c r="K615" s="4" t="e">
        <f>SUMIFS('[6]TUNZ Extracted TB'!$G:$G,'[6]TUNZ Extracted TB'!$A:$A,B615,'[6]TUNZ Extracted TB'!$C:$C,C615)</f>
        <v>#VALUE!</v>
      </c>
      <c r="L615" s="4" t="e">
        <f>SUMIFS('[7]TUNZ Extracted TB'!$G:$G,'[7]TUNZ Extracted TB'!$A:$A,B615,'[7]TUNZ Extracted TB'!$C:$C,C615)</f>
        <v>#VALUE!</v>
      </c>
      <c r="M615" s="4" t="e">
        <f>SUMIFS('[8]TUNZ Extracted TB'!$G:$G,'[8]TUNZ Extracted TB'!$A:$A,B615,'[8]TUNZ Extracted TB'!$C:$C,C615)</f>
        <v>#VALUE!</v>
      </c>
      <c r="N615" s="4" t="e">
        <f>SUMIFS('[9]TUNZ Extracted TB'!$G:$G,'[9]TUNZ Extracted TB'!$A:$A,B615,'[9]TUNZ Extracted TB'!$C:$C,C615)</f>
        <v>#VALUE!</v>
      </c>
      <c r="O615" s="4" t="e">
        <f>SUMIFS('[10]TUNZ Extracted TB'!$G:$G,'[10]TUNZ Extracted TB'!$A:$A,B615,'[10]TUNZ Extracted TB'!$C:$C,C615)</f>
        <v>#VALUE!</v>
      </c>
      <c r="P615" s="4" t="e">
        <f>SUMIFS('[11]TUNZ Extracted TB'!$G:$G,'[11]TUNZ Extracted TB'!$A:$A,B615,'[11]TUNZ Extracted TB'!$C:$C,C615)</f>
        <v>#VALUE!</v>
      </c>
      <c r="Q615" s="4" t="e">
        <f>SUMIFS('[12]TUNZ Extracted TB'!$G:$G,'[12]TUNZ Extracted TB'!$A:$A,B615,'[12]TUNZ Extracted TB'!$C:$C,C615)</f>
        <v>#VALUE!</v>
      </c>
      <c r="R615" s="4" t="e">
        <f t="shared" si="10"/>
        <v>#VALUE!</v>
      </c>
    </row>
    <row r="616" spans="1:18" x14ac:dyDescent="0.25">
      <c r="A616" t="s">
        <v>112</v>
      </c>
      <c r="B616">
        <v>7860</v>
      </c>
      <c r="C616">
        <v>210</v>
      </c>
      <c r="D616" t="s">
        <v>58</v>
      </c>
      <c r="E616" t="s">
        <v>64</v>
      </c>
      <c r="F616" s="4" t="e">
        <f>SUMIFS('[1]TUNZ Extracted TB'!$G:$G,'[1]TUNZ Extracted TB'!$A:$A,B616,'[1]TUNZ Extracted TB'!$C:$C,C616)</f>
        <v>#VALUE!</v>
      </c>
      <c r="G616" s="4" t="e">
        <f>SUMIFS('[2]TUNZ Extracted TB'!$G:$G,'[2]TUNZ Extracted TB'!$A:$A,B616,'[2]TUNZ Extracted TB'!$C:$C,C616)</f>
        <v>#VALUE!</v>
      </c>
      <c r="H616" s="4" t="e">
        <f>SUMIFS('[3]TUNZ Extracted TB'!$G:$G,'[3]TUNZ Extracted TB'!$A:$A,B616,'[3]TUNZ Extracted TB'!$C:$C,C616)</f>
        <v>#VALUE!</v>
      </c>
      <c r="I616" s="4" t="e">
        <f>SUMIFS('[4]TUNZ Extracted TB'!$G:$G,'[4]TUNZ Extracted TB'!$A:$A,B616,'[4]TUNZ Extracted TB'!$C:$C,C616)</f>
        <v>#VALUE!</v>
      </c>
      <c r="J616" s="4" t="e">
        <f>SUMIFS('[5]TUNZ Extracted TB'!$G:$G,'[5]TUNZ Extracted TB'!$A:$A,B616,'[5]TUNZ Extracted TB'!$C:$C,C616)</f>
        <v>#VALUE!</v>
      </c>
      <c r="K616" s="4" t="e">
        <f>SUMIFS('[6]TUNZ Extracted TB'!$G:$G,'[6]TUNZ Extracted TB'!$A:$A,B616,'[6]TUNZ Extracted TB'!$C:$C,C616)</f>
        <v>#VALUE!</v>
      </c>
      <c r="L616" s="4" t="e">
        <f>SUMIFS('[7]TUNZ Extracted TB'!$G:$G,'[7]TUNZ Extracted TB'!$A:$A,B616,'[7]TUNZ Extracted TB'!$C:$C,C616)</f>
        <v>#VALUE!</v>
      </c>
      <c r="M616" s="4" t="e">
        <f>SUMIFS('[8]TUNZ Extracted TB'!$G:$G,'[8]TUNZ Extracted TB'!$A:$A,B616,'[8]TUNZ Extracted TB'!$C:$C,C616)</f>
        <v>#VALUE!</v>
      </c>
      <c r="N616" s="4" t="e">
        <f>SUMIFS('[9]TUNZ Extracted TB'!$G:$G,'[9]TUNZ Extracted TB'!$A:$A,B616,'[9]TUNZ Extracted TB'!$C:$C,C616)</f>
        <v>#VALUE!</v>
      </c>
      <c r="O616" s="4" t="e">
        <f>SUMIFS('[10]TUNZ Extracted TB'!$G:$G,'[10]TUNZ Extracted TB'!$A:$A,B616,'[10]TUNZ Extracted TB'!$C:$C,C616)</f>
        <v>#VALUE!</v>
      </c>
      <c r="P616" s="4" t="e">
        <f>SUMIFS('[11]TUNZ Extracted TB'!$G:$G,'[11]TUNZ Extracted TB'!$A:$A,B616,'[11]TUNZ Extracted TB'!$C:$C,C616)</f>
        <v>#VALUE!</v>
      </c>
      <c r="Q616" s="4" t="e">
        <f>SUMIFS('[12]TUNZ Extracted TB'!$G:$G,'[12]TUNZ Extracted TB'!$A:$A,B616,'[12]TUNZ Extracted TB'!$C:$C,C616)</f>
        <v>#VALUE!</v>
      </c>
      <c r="R616" s="4" t="e">
        <f t="shared" si="10"/>
        <v>#VALUE!</v>
      </c>
    </row>
    <row r="617" spans="1:18" x14ac:dyDescent="0.25">
      <c r="A617" t="s">
        <v>112</v>
      </c>
      <c r="B617">
        <v>7860</v>
      </c>
      <c r="C617">
        <v>220</v>
      </c>
      <c r="D617" t="s">
        <v>58</v>
      </c>
      <c r="E617" t="s">
        <v>64</v>
      </c>
      <c r="F617" s="4" t="e">
        <f>SUMIFS('[1]TUNZ Extracted TB'!$G:$G,'[1]TUNZ Extracted TB'!$A:$A,B617,'[1]TUNZ Extracted TB'!$C:$C,C617)</f>
        <v>#VALUE!</v>
      </c>
      <c r="G617" s="4" t="e">
        <f>SUMIFS('[2]TUNZ Extracted TB'!$G:$G,'[2]TUNZ Extracted TB'!$A:$A,B617,'[2]TUNZ Extracted TB'!$C:$C,C617)</f>
        <v>#VALUE!</v>
      </c>
      <c r="H617" s="4" t="e">
        <f>SUMIFS('[3]TUNZ Extracted TB'!$G:$G,'[3]TUNZ Extracted TB'!$A:$A,B617,'[3]TUNZ Extracted TB'!$C:$C,C617)</f>
        <v>#VALUE!</v>
      </c>
      <c r="I617" s="4" t="e">
        <f>SUMIFS('[4]TUNZ Extracted TB'!$G:$G,'[4]TUNZ Extracted TB'!$A:$A,B617,'[4]TUNZ Extracted TB'!$C:$C,C617)</f>
        <v>#VALUE!</v>
      </c>
      <c r="J617" s="4" t="e">
        <f>SUMIFS('[5]TUNZ Extracted TB'!$G:$G,'[5]TUNZ Extracted TB'!$A:$A,B617,'[5]TUNZ Extracted TB'!$C:$C,C617)</f>
        <v>#VALUE!</v>
      </c>
      <c r="K617" s="4" t="e">
        <f>SUMIFS('[6]TUNZ Extracted TB'!$G:$G,'[6]TUNZ Extracted TB'!$A:$A,B617,'[6]TUNZ Extracted TB'!$C:$C,C617)</f>
        <v>#VALUE!</v>
      </c>
      <c r="L617" s="4" t="e">
        <f>SUMIFS('[7]TUNZ Extracted TB'!$G:$G,'[7]TUNZ Extracted TB'!$A:$A,B617,'[7]TUNZ Extracted TB'!$C:$C,C617)</f>
        <v>#VALUE!</v>
      </c>
      <c r="M617" s="4" t="e">
        <f>SUMIFS('[8]TUNZ Extracted TB'!$G:$G,'[8]TUNZ Extracted TB'!$A:$A,B617,'[8]TUNZ Extracted TB'!$C:$C,C617)</f>
        <v>#VALUE!</v>
      </c>
      <c r="N617" s="4" t="e">
        <f>SUMIFS('[9]TUNZ Extracted TB'!$G:$G,'[9]TUNZ Extracted TB'!$A:$A,B617,'[9]TUNZ Extracted TB'!$C:$C,C617)</f>
        <v>#VALUE!</v>
      </c>
      <c r="O617" s="4" t="e">
        <f>SUMIFS('[10]TUNZ Extracted TB'!$G:$G,'[10]TUNZ Extracted TB'!$A:$A,B617,'[10]TUNZ Extracted TB'!$C:$C,C617)</f>
        <v>#VALUE!</v>
      </c>
      <c r="P617" s="4" t="e">
        <f>SUMIFS('[11]TUNZ Extracted TB'!$G:$G,'[11]TUNZ Extracted TB'!$A:$A,B617,'[11]TUNZ Extracted TB'!$C:$C,C617)</f>
        <v>#VALUE!</v>
      </c>
      <c r="Q617" s="4" t="e">
        <f>SUMIFS('[12]TUNZ Extracted TB'!$G:$G,'[12]TUNZ Extracted TB'!$A:$A,B617,'[12]TUNZ Extracted TB'!$C:$C,C617)</f>
        <v>#VALUE!</v>
      </c>
      <c r="R617" s="4" t="e">
        <f t="shared" si="10"/>
        <v>#VALUE!</v>
      </c>
    </row>
    <row r="618" spans="1:18" x14ac:dyDescent="0.25">
      <c r="A618" t="s">
        <v>112</v>
      </c>
      <c r="B618">
        <v>7860</v>
      </c>
      <c r="C618">
        <v>230</v>
      </c>
      <c r="D618" t="s">
        <v>58</v>
      </c>
      <c r="E618" t="s">
        <v>64</v>
      </c>
      <c r="F618" s="4" t="e">
        <f>SUMIFS('[1]TUNZ Extracted TB'!$G:$G,'[1]TUNZ Extracted TB'!$A:$A,B618,'[1]TUNZ Extracted TB'!$C:$C,C618)</f>
        <v>#VALUE!</v>
      </c>
      <c r="G618" s="4" t="e">
        <f>SUMIFS('[2]TUNZ Extracted TB'!$G:$G,'[2]TUNZ Extracted TB'!$A:$A,B618,'[2]TUNZ Extracted TB'!$C:$C,C618)</f>
        <v>#VALUE!</v>
      </c>
      <c r="H618" s="4" t="e">
        <f>SUMIFS('[3]TUNZ Extracted TB'!$G:$G,'[3]TUNZ Extracted TB'!$A:$A,B618,'[3]TUNZ Extracted TB'!$C:$C,C618)</f>
        <v>#VALUE!</v>
      </c>
      <c r="I618" s="4" t="e">
        <f>SUMIFS('[4]TUNZ Extracted TB'!$G:$G,'[4]TUNZ Extracted TB'!$A:$A,B618,'[4]TUNZ Extracted TB'!$C:$C,C618)</f>
        <v>#VALUE!</v>
      </c>
      <c r="J618" s="4" t="e">
        <f>SUMIFS('[5]TUNZ Extracted TB'!$G:$G,'[5]TUNZ Extracted TB'!$A:$A,B618,'[5]TUNZ Extracted TB'!$C:$C,C618)</f>
        <v>#VALUE!</v>
      </c>
      <c r="K618" s="4" t="e">
        <f>SUMIFS('[6]TUNZ Extracted TB'!$G:$G,'[6]TUNZ Extracted TB'!$A:$A,B618,'[6]TUNZ Extracted TB'!$C:$C,C618)</f>
        <v>#VALUE!</v>
      </c>
      <c r="L618" s="4" t="e">
        <f>SUMIFS('[7]TUNZ Extracted TB'!$G:$G,'[7]TUNZ Extracted TB'!$A:$A,B618,'[7]TUNZ Extracted TB'!$C:$C,C618)</f>
        <v>#VALUE!</v>
      </c>
      <c r="M618" s="4" t="e">
        <f>SUMIFS('[8]TUNZ Extracted TB'!$G:$G,'[8]TUNZ Extracted TB'!$A:$A,B618,'[8]TUNZ Extracted TB'!$C:$C,C618)</f>
        <v>#VALUE!</v>
      </c>
      <c r="N618" s="4" t="e">
        <f>SUMIFS('[9]TUNZ Extracted TB'!$G:$G,'[9]TUNZ Extracted TB'!$A:$A,B618,'[9]TUNZ Extracted TB'!$C:$C,C618)</f>
        <v>#VALUE!</v>
      </c>
      <c r="O618" s="4" t="e">
        <f>SUMIFS('[10]TUNZ Extracted TB'!$G:$G,'[10]TUNZ Extracted TB'!$A:$A,B618,'[10]TUNZ Extracted TB'!$C:$C,C618)</f>
        <v>#VALUE!</v>
      </c>
      <c r="P618" s="4" t="e">
        <f>SUMIFS('[11]TUNZ Extracted TB'!$G:$G,'[11]TUNZ Extracted TB'!$A:$A,B618,'[11]TUNZ Extracted TB'!$C:$C,C618)</f>
        <v>#VALUE!</v>
      </c>
      <c r="Q618" s="4" t="e">
        <f>SUMIFS('[12]TUNZ Extracted TB'!$G:$G,'[12]TUNZ Extracted TB'!$A:$A,B618,'[12]TUNZ Extracted TB'!$C:$C,C618)</f>
        <v>#VALUE!</v>
      </c>
      <c r="R618" s="4" t="e">
        <f t="shared" si="10"/>
        <v>#VALUE!</v>
      </c>
    </row>
    <row r="619" spans="1:18" x14ac:dyDescent="0.25">
      <c r="A619" t="s">
        <v>112</v>
      </c>
      <c r="B619">
        <v>7860</v>
      </c>
      <c r="C619">
        <v>240</v>
      </c>
      <c r="D619" t="s">
        <v>58</v>
      </c>
      <c r="E619" t="s">
        <v>64</v>
      </c>
      <c r="F619" s="4" t="e">
        <f>SUMIFS('[1]TUNZ Extracted TB'!$G:$G,'[1]TUNZ Extracted TB'!$A:$A,B619,'[1]TUNZ Extracted TB'!$C:$C,C619)</f>
        <v>#VALUE!</v>
      </c>
      <c r="G619" s="4" t="e">
        <f>SUMIFS('[2]TUNZ Extracted TB'!$G:$G,'[2]TUNZ Extracted TB'!$A:$A,B619,'[2]TUNZ Extracted TB'!$C:$C,C619)</f>
        <v>#VALUE!</v>
      </c>
      <c r="H619" s="4" t="e">
        <f>SUMIFS('[3]TUNZ Extracted TB'!$G:$G,'[3]TUNZ Extracted TB'!$A:$A,B619,'[3]TUNZ Extracted TB'!$C:$C,C619)</f>
        <v>#VALUE!</v>
      </c>
      <c r="I619" s="4" t="e">
        <f>SUMIFS('[4]TUNZ Extracted TB'!$G:$G,'[4]TUNZ Extracted TB'!$A:$A,B619,'[4]TUNZ Extracted TB'!$C:$C,C619)</f>
        <v>#VALUE!</v>
      </c>
      <c r="J619" s="4" t="e">
        <f>SUMIFS('[5]TUNZ Extracted TB'!$G:$G,'[5]TUNZ Extracted TB'!$A:$A,B619,'[5]TUNZ Extracted TB'!$C:$C,C619)</f>
        <v>#VALUE!</v>
      </c>
      <c r="K619" s="4" t="e">
        <f>SUMIFS('[6]TUNZ Extracted TB'!$G:$G,'[6]TUNZ Extracted TB'!$A:$A,B619,'[6]TUNZ Extracted TB'!$C:$C,C619)</f>
        <v>#VALUE!</v>
      </c>
      <c r="L619" s="4" t="e">
        <f>SUMIFS('[7]TUNZ Extracted TB'!$G:$G,'[7]TUNZ Extracted TB'!$A:$A,B619,'[7]TUNZ Extracted TB'!$C:$C,C619)</f>
        <v>#VALUE!</v>
      </c>
      <c r="M619" s="4" t="e">
        <f>SUMIFS('[8]TUNZ Extracted TB'!$G:$G,'[8]TUNZ Extracted TB'!$A:$A,B619,'[8]TUNZ Extracted TB'!$C:$C,C619)</f>
        <v>#VALUE!</v>
      </c>
      <c r="N619" s="4" t="e">
        <f>SUMIFS('[9]TUNZ Extracted TB'!$G:$G,'[9]TUNZ Extracted TB'!$A:$A,B619,'[9]TUNZ Extracted TB'!$C:$C,C619)</f>
        <v>#VALUE!</v>
      </c>
      <c r="O619" s="4" t="e">
        <f>SUMIFS('[10]TUNZ Extracted TB'!$G:$G,'[10]TUNZ Extracted TB'!$A:$A,B619,'[10]TUNZ Extracted TB'!$C:$C,C619)</f>
        <v>#VALUE!</v>
      </c>
      <c r="P619" s="4" t="e">
        <f>SUMIFS('[11]TUNZ Extracted TB'!$G:$G,'[11]TUNZ Extracted TB'!$A:$A,B619,'[11]TUNZ Extracted TB'!$C:$C,C619)</f>
        <v>#VALUE!</v>
      </c>
      <c r="Q619" s="4" t="e">
        <f>SUMIFS('[12]TUNZ Extracted TB'!$G:$G,'[12]TUNZ Extracted TB'!$A:$A,B619,'[12]TUNZ Extracted TB'!$C:$C,C619)</f>
        <v>#VALUE!</v>
      </c>
      <c r="R619" s="4" t="e">
        <f t="shared" si="10"/>
        <v>#VALUE!</v>
      </c>
    </row>
    <row r="620" spans="1:18" x14ac:dyDescent="0.25">
      <c r="A620" t="s">
        <v>112</v>
      </c>
      <c r="B620">
        <v>7860</v>
      </c>
      <c r="C620">
        <v>340</v>
      </c>
      <c r="D620" t="s">
        <v>58</v>
      </c>
      <c r="E620" t="s">
        <v>64</v>
      </c>
      <c r="F620" s="4" t="e">
        <f>SUMIFS('[1]TUNZ Extracted TB'!$G:$G,'[1]TUNZ Extracted TB'!$A:$A,B620,'[1]TUNZ Extracted TB'!$C:$C,C620)</f>
        <v>#VALUE!</v>
      </c>
      <c r="G620" s="4" t="e">
        <f>SUMIFS('[2]TUNZ Extracted TB'!$G:$G,'[2]TUNZ Extracted TB'!$A:$A,B620,'[2]TUNZ Extracted TB'!$C:$C,C620)</f>
        <v>#VALUE!</v>
      </c>
      <c r="H620" s="4" t="e">
        <f>SUMIFS('[3]TUNZ Extracted TB'!$G:$G,'[3]TUNZ Extracted TB'!$A:$A,B620,'[3]TUNZ Extracted TB'!$C:$C,C620)</f>
        <v>#VALUE!</v>
      </c>
      <c r="I620" s="4" t="e">
        <f>SUMIFS('[4]TUNZ Extracted TB'!$G:$G,'[4]TUNZ Extracted TB'!$A:$A,B620,'[4]TUNZ Extracted TB'!$C:$C,C620)</f>
        <v>#VALUE!</v>
      </c>
      <c r="J620" s="4" t="e">
        <f>SUMIFS('[5]TUNZ Extracted TB'!$G:$G,'[5]TUNZ Extracted TB'!$A:$A,B620,'[5]TUNZ Extracted TB'!$C:$C,C620)</f>
        <v>#VALUE!</v>
      </c>
      <c r="K620" s="4" t="e">
        <f>SUMIFS('[6]TUNZ Extracted TB'!$G:$G,'[6]TUNZ Extracted TB'!$A:$A,B620,'[6]TUNZ Extracted TB'!$C:$C,C620)</f>
        <v>#VALUE!</v>
      </c>
      <c r="L620" s="4" t="e">
        <f>SUMIFS('[7]TUNZ Extracted TB'!$G:$G,'[7]TUNZ Extracted TB'!$A:$A,B620,'[7]TUNZ Extracted TB'!$C:$C,C620)</f>
        <v>#VALUE!</v>
      </c>
      <c r="M620" s="4" t="e">
        <f>SUMIFS('[8]TUNZ Extracted TB'!$G:$G,'[8]TUNZ Extracted TB'!$A:$A,B620,'[8]TUNZ Extracted TB'!$C:$C,C620)</f>
        <v>#VALUE!</v>
      </c>
      <c r="N620" s="4" t="e">
        <f>SUMIFS('[9]TUNZ Extracted TB'!$G:$G,'[9]TUNZ Extracted TB'!$A:$A,B620,'[9]TUNZ Extracted TB'!$C:$C,C620)</f>
        <v>#VALUE!</v>
      </c>
      <c r="O620" s="4" t="e">
        <f>SUMIFS('[10]TUNZ Extracted TB'!$G:$G,'[10]TUNZ Extracted TB'!$A:$A,B620,'[10]TUNZ Extracted TB'!$C:$C,C620)</f>
        <v>#VALUE!</v>
      </c>
      <c r="P620" s="4" t="e">
        <f>SUMIFS('[11]TUNZ Extracted TB'!$G:$G,'[11]TUNZ Extracted TB'!$A:$A,B620,'[11]TUNZ Extracted TB'!$C:$C,C620)</f>
        <v>#VALUE!</v>
      </c>
      <c r="Q620" s="4" t="e">
        <f>SUMIFS('[12]TUNZ Extracted TB'!$G:$G,'[12]TUNZ Extracted TB'!$A:$A,B620,'[12]TUNZ Extracted TB'!$C:$C,C620)</f>
        <v>#VALUE!</v>
      </c>
      <c r="R620" s="4" t="e">
        <f t="shared" si="10"/>
        <v>#VALUE!</v>
      </c>
    </row>
    <row r="621" spans="1:18" x14ac:dyDescent="0.25">
      <c r="A621" t="s">
        <v>112</v>
      </c>
      <c r="B621">
        <v>7860</v>
      </c>
      <c r="C621">
        <v>440</v>
      </c>
      <c r="D621" t="s">
        <v>58</v>
      </c>
      <c r="E621" t="s">
        <v>64</v>
      </c>
      <c r="F621" s="4" t="e">
        <f>SUMIFS('[1]TUNZ Extracted TB'!$G:$G,'[1]TUNZ Extracted TB'!$A:$A,B621,'[1]TUNZ Extracted TB'!$C:$C,C621)</f>
        <v>#VALUE!</v>
      </c>
      <c r="G621" s="4" t="e">
        <f>SUMIFS('[2]TUNZ Extracted TB'!$G:$G,'[2]TUNZ Extracted TB'!$A:$A,B621,'[2]TUNZ Extracted TB'!$C:$C,C621)</f>
        <v>#VALUE!</v>
      </c>
      <c r="H621" s="4" t="e">
        <f>SUMIFS('[3]TUNZ Extracted TB'!$G:$G,'[3]TUNZ Extracted TB'!$A:$A,B621,'[3]TUNZ Extracted TB'!$C:$C,C621)</f>
        <v>#VALUE!</v>
      </c>
      <c r="I621" s="4" t="e">
        <f>SUMIFS('[4]TUNZ Extracted TB'!$G:$G,'[4]TUNZ Extracted TB'!$A:$A,B621,'[4]TUNZ Extracted TB'!$C:$C,C621)</f>
        <v>#VALUE!</v>
      </c>
      <c r="J621" s="4" t="e">
        <f>SUMIFS('[5]TUNZ Extracted TB'!$G:$G,'[5]TUNZ Extracted TB'!$A:$A,B621,'[5]TUNZ Extracted TB'!$C:$C,C621)</f>
        <v>#VALUE!</v>
      </c>
      <c r="K621" s="4" t="e">
        <f>SUMIFS('[6]TUNZ Extracted TB'!$G:$G,'[6]TUNZ Extracted TB'!$A:$A,B621,'[6]TUNZ Extracted TB'!$C:$C,C621)</f>
        <v>#VALUE!</v>
      </c>
      <c r="L621" s="4" t="e">
        <f>SUMIFS('[7]TUNZ Extracted TB'!$G:$G,'[7]TUNZ Extracted TB'!$A:$A,B621,'[7]TUNZ Extracted TB'!$C:$C,C621)</f>
        <v>#VALUE!</v>
      </c>
      <c r="M621" s="4" t="e">
        <f>SUMIFS('[8]TUNZ Extracted TB'!$G:$G,'[8]TUNZ Extracted TB'!$A:$A,B621,'[8]TUNZ Extracted TB'!$C:$C,C621)</f>
        <v>#VALUE!</v>
      </c>
      <c r="N621" s="4" t="e">
        <f>SUMIFS('[9]TUNZ Extracted TB'!$G:$G,'[9]TUNZ Extracted TB'!$A:$A,B621,'[9]TUNZ Extracted TB'!$C:$C,C621)</f>
        <v>#VALUE!</v>
      </c>
      <c r="O621" s="4" t="e">
        <f>SUMIFS('[10]TUNZ Extracted TB'!$G:$G,'[10]TUNZ Extracted TB'!$A:$A,B621,'[10]TUNZ Extracted TB'!$C:$C,C621)</f>
        <v>#VALUE!</v>
      </c>
      <c r="P621" s="4" t="e">
        <f>SUMIFS('[11]TUNZ Extracted TB'!$G:$G,'[11]TUNZ Extracted TB'!$A:$A,B621,'[11]TUNZ Extracted TB'!$C:$C,C621)</f>
        <v>#VALUE!</v>
      </c>
      <c r="Q621" s="4" t="e">
        <f>SUMIFS('[12]TUNZ Extracted TB'!$G:$G,'[12]TUNZ Extracted TB'!$A:$A,B621,'[12]TUNZ Extracted TB'!$C:$C,C621)</f>
        <v>#VALUE!</v>
      </c>
      <c r="R621" s="4" t="e">
        <f t="shared" si="10"/>
        <v>#VALUE!</v>
      </c>
    </row>
    <row r="622" spans="1:18" x14ac:dyDescent="0.25">
      <c r="A622" t="s">
        <v>112</v>
      </c>
      <c r="B622">
        <v>7860</v>
      </c>
      <c r="C622">
        <v>935</v>
      </c>
      <c r="D622" t="s">
        <v>62</v>
      </c>
      <c r="E622" t="s">
        <v>66</v>
      </c>
      <c r="F622" s="4" t="e">
        <f>SUMIFS('[1]TUNZ Extracted TB'!$G:$G,'[1]TUNZ Extracted TB'!$A:$A,B622,'[1]TUNZ Extracted TB'!$C:$C,C622)</f>
        <v>#VALUE!</v>
      </c>
      <c r="G622" s="4" t="e">
        <f>SUMIFS('[2]TUNZ Extracted TB'!$G:$G,'[2]TUNZ Extracted TB'!$A:$A,B622,'[2]TUNZ Extracted TB'!$C:$C,C622)</f>
        <v>#VALUE!</v>
      </c>
      <c r="H622" s="4" t="e">
        <f>SUMIFS('[3]TUNZ Extracted TB'!$G:$G,'[3]TUNZ Extracted TB'!$A:$A,B622,'[3]TUNZ Extracted TB'!$C:$C,C622)</f>
        <v>#VALUE!</v>
      </c>
      <c r="I622" s="4" t="e">
        <f>SUMIFS('[4]TUNZ Extracted TB'!$G:$G,'[4]TUNZ Extracted TB'!$A:$A,B622,'[4]TUNZ Extracted TB'!$C:$C,C622)</f>
        <v>#VALUE!</v>
      </c>
      <c r="J622" s="4" t="e">
        <f>SUMIFS('[5]TUNZ Extracted TB'!$G:$G,'[5]TUNZ Extracted TB'!$A:$A,B622,'[5]TUNZ Extracted TB'!$C:$C,C622)</f>
        <v>#VALUE!</v>
      </c>
      <c r="K622" s="4" t="e">
        <f>SUMIFS('[6]TUNZ Extracted TB'!$G:$G,'[6]TUNZ Extracted TB'!$A:$A,B622,'[6]TUNZ Extracted TB'!$C:$C,C622)</f>
        <v>#VALUE!</v>
      </c>
      <c r="L622" s="4" t="e">
        <f>SUMIFS('[7]TUNZ Extracted TB'!$G:$G,'[7]TUNZ Extracted TB'!$A:$A,B622,'[7]TUNZ Extracted TB'!$C:$C,C622)</f>
        <v>#VALUE!</v>
      </c>
      <c r="M622" s="4" t="e">
        <f>SUMIFS('[8]TUNZ Extracted TB'!$G:$G,'[8]TUNZ Extracted TB'!$A:$A,B622,'[8]TUNZ Extracted TB'!$C:$C,C622)</f>
        <v>#VALUE!</v>
      </c>
      <c r="N622" s="4" t="e">
        <f>SUMIFS('[9]TUNZ Extracted TB'!$G:$G,'[9]TUNZ Extracted TB'!$A:$A,B622,'[9]TUNZ Extracted TB'!$C:$C,C622)</f>
        <v>#VALUE!</v>
      </c>
      <c r="O622" s="4" t="e">
        <f>SUMIFS('[10]TUNZ Extracted TB'!$G:$G,'[10]TUNZ Extracted TB'!$A:$A,B622,'[10]TUNZ Extracted TB'!$C:$C,C622)</f>
        <v>#VALUE!</v>
      </c>
      <c r="P622" s="4" t="e">
        <f>SUMIFS('[11]TUNZ Extracted TB'!$G:$G,'[11]TUNZ Extracted TB'!$A:$A,B622,'[11]TUNZ Extracted TB'!$C:$C,C622)</f>
        <v>#VALUE!</v>
      </c>
      <c r="Q622" s="4" t="e">
        <f>SUMIFS('[12]TUNZ Extracted TB'!$G:$G,'[12]TUNZ Extracted TB'!$A:$A,B622,'[12]TUNZ Extracted TB'!$C:$C,C622)</f>
        <v>#VALUE!</v>
      </c>
      <c r="R622" s="4" t="e">
        <f t="shared" si="10"/>
        <v>#VALUE!</v>
      </c>
    </row>
    <row r="623" spans="1:18" x14ac:dyDescent="0.25">
      <c r="A623" t="s">
        <v>112</v>
      </c>
      <c r="B623">
        <v>7860</v>
      </c>
      <c r="C623">
        <v>936</v>
      </c>
      <c r="D623" t="s">
        <v>62</v>
      </c>
      <c r="E623" t="s">
        <v>66</v>
      </c>
      <c r="F623" s="4" t="e">
        <f>SUMIFS('[1]TUNZ Extracted TB'!$G:$G,'[1]TUNZ Extracted TB'!$A:$A,B623,'[1]TUNZ Extracted TB'!$C:$C,C623)</f>
        <v>#VALUE!</v>
      </c>
      <c r="G623" s="4" t="e">
        <f>SUMIFS('[2]TUNZ Extracted TB'!$G:$G,'[2]TUNZ Extracted TB'!$A:$A,B623,'[2]TUNZ Extracted TB'!$C:$C,C623)</f>
        <v>#VALUE!</v>
      </c>
      <c r="H623" s="4" t="e">
        <f>SUMIFS('[3]TUNZ Extracted TB'!$G:$G,'[3]TUNZ Extracted TB'!$A:$A,B623,'[3]TUNZ Extracted TB'!$C:$C,C623)</f>
        <v>#VALUE!</v>
      </c>
      <c r="I623" s="4" t="e">
        <f>SUMIFS('[4]TUNZ Extracted TB'!$G:$G,'[4]TUNZ Extracted TB'!$A:$A,B623,'[4]TUNZ Extracted TB'!$C:$C,C623)</f>
        <v>#VALUE!</v>
      </c>
      <c r="J623" s="4" t="e">
        <f>SUMIFS('[5]TUNZ Extracted TB'!$G:$G,'[5]TUNZ Extracted TB'!$A:$A,B623,'[5]TUNZ Extracted TB'!$C:$C,C623)</f>
        <v>#VALUE!</v>
      </c>
      <c r="K623" s="4" t="e">
        <f>SUMIFS('[6]TUNZ Extracted TB'!$G:$G,'[6]TUNZ Extracted TB'!$A:$A,B623,'[6]TUNZ Extracted TB'!$C:$C,C623)</f>
        <v>#VALUE!</v>
      </c>
      <c r="L623" s="4" t="e">
        <f>SUMIFS('[7]TUNZ Extracted TB'!$G:$G,'[7]TUNZ Extracted TB'!$A:$A,B623,'[7]TUNZ Extracted TB'!$C:$C,C623)</f>
        <v>#VALUE!</v>
      </c>
      <c r="M623" s="4" t="e">
        <f>SUMIFS('[8]TUNZ Extracted TB'!$G:$G,'[8]TUNZ Extracted TB'!$A:$A,B623,'[8]TUNZ Extracted TB'!$C:$C,C623)</f>
        <v>#VALUE!</v>
      </c>
      <c r="N623" s="4" t="e">
        <f>SUMIFS('[9]TUNZ Extracted TB'!$G:$G,'[9]TUNZ Extracted TB'!$A:$A,B623,'[9]TUNZ Extracted TB'!$C:$C,C623)</f>
        <v>#VALUE!</v>
      </c>
      <c r="O623" s="4" t="e">
        <f>SUMIFS('[10]TUNZ Extracted TB'!$G:$G,'[10]TUNZ Extracted TB'!$A:$A,B623,'[10]TUNZ Extracted TB'!$C:$C,C623)</f>
        <v>#VALUE!</v>
      </c>
      <c r="P623" s="4" t="e">
        <f>SUMIFS('[11]TUNZ Extracted TB'!$G:$G,'[11]TUNZ Extracted TB'!$A:$A,B623,'[11]TUNZ Extracted TB'!$C:$C,C623)</f>
        <v>#VALUE!</v>
      </c>
      <c r="Q623" s="4" t="e">
        <f>SUMIFS('[12]TUNZ Extracted TB'!$G:$G,'[12]TUNZ Extracted TB'!$A:$A,B623,'[12]TUNZ Extracted TB'!$C:$C,C623)</f>
        <v>#VALUE!</v>
      </c>
      <c r="R623" s="4" t="e">
        <f t="shared" si="10"/>
        <v>#VALUE!</v>
      </c>
    </row>
    <row r="624" spans="1:18" x14ac:dyDescent="0.25">
      <c r="A624" t="s">
        <v>113</v>
      </c>
      <c r="B624">
        <v>7910</v>
      </c>
      <c r="C624">
        <v>110</v>
      </c>
      <c r="D624" t="s">
        <v>14</v>
      </c>
      <c r="E624" t="s">
        <v>47</v>
      </c>
      <c r="F624" s="4" t="e">
        <f>SUMIFS('[1]TUNZ Extracted TB'!$G:$G,'[1]TUNZ Extracted TB'!$A:$A,B624,'[1]TUNZ Extracted TB'!$C:$C,C624)</f>
        <v>#VALUE!</v>
      </c>
      <c r="G624" s="4" t="e">
        <f>SUMIFS('[2]TUNZ Extracted TB'!$G:$G,'[2]TUNZ Extracted TB'!$A:$A,B624,'[2]TUNZ Extracted TB'!$C:$C,C624)</f>
        <v>#VALUE!</v>
      </c>
      <c r="H624" s="4" t="e">
        <f>SUMIFS('[3]TUNZ Extracted TB'!$G:$G,'[3]TUNZ Extracted TB'!$A:$A,B624,'[3]TUNZ Extracted TB'!$C:$C,C624)</f>
        <v>#VALUE!</v>
      </c>
      <c r="I624" s="4" t="e">
        <f>SUMIFS('[4]TUNZ Extracted TB'!$G:$G,'[4]TUNZ Extracted TB'!$A:$A,B624,'[4]TUNZ Extracted TB'!$C:$C,C624)</f>
        <v>#VALUE!</v>
      </c>
      <c r="J624" s="4" t="e">
        <f>SUMIFS('[5]TUNZ Extracted TB'!$G:$G,'[5]TUNZ Extracted TB'!$A:$A,B624,'[5]TUNZ Extracted TB'!$C:$C,C624)</f>
        <v>#VALUE!</v>
      </c>
      <c r="K624" s="4" t="e">
        <f>SUMIFS('[6]TUNZ Extracted TB'!$G:$G,'[6]TUNZ Extracted TB'!$A:$A,B624,'[6]TUNZ Extracted TB'!$C:$C,C624)</f>
        <v>#VALUE!</v>
      </c>
      <c r="L624" s="4" t="e">
        <f>SUMIFS('[7]TUNZ Extracted TB'!$G:$G,'[7]TUNZ Extracted TB'!$A:$A,B624,'[7]TUNZ Extracted TB'!$C:$C,C624)</f>
        <v>#VALUE!</v>
      </c>
      <c r="M624" s="4" t="e">
        <f>SUMIFS('[8]TUNZ Extracted TB'!$G:$G,'[8]TUNZ Extracted TB'!$A:$A,B624,'[8]TUNZ Extracted TB'!$C:$C,C624)</f>
        <v>#VALUE!</v>
      </c>
      <c r="N624" s="4" t="e">
        <f>SUMIFS('[9]TUNZ Extracted TB'!$G:$G,'[9]TUNZ Extracted TB'!$A:$A,B624,'[9]TUNZ Extracted TB'!$C:$C,C624)</f>
        <v>#VALUE!</v>
      </c>
      <c r="O624" s="4" t="e">
        <f>SUMIFS('[10]TUNZ Extracted TB'!$G:$G,'[10]TUNZ Extracted TB'!$A:$A,B624,'[10]TUNZ Extracted TB'!$C:$C,C624)</f>
        <v>#VALUE!</v>
      </c>
      <c r="P624" s="4" t="e">
        <f>SUMIFS('[11]TUNZ Extracted TB'!$G:$G,'[11]TUNZ Extracted TB'!$A:$A,B624,'[11]TUNZ Extracted TB'!$C:$C,C624)</f>
        <v>#VALUE!</v>
      </c>
      <c r="Q624" s="4" t="e">
        <f>SUMIFS('[12]TUNZ Extracted TB'!$G:$G,'[12]TUNZ Extracted TB'!$A:$A,B624,'[12]TUNZ Extracted TB'!$C:$C,C624)</f>
        <v>#VALUE!</v>
      </c>
      <c r="R624" s="4" t="e">
        <f t="shared" si="10"/>
        <v>#VALUE!</v>
      </c>
    </row>
    <row r="625" spans="1:18" x14ac:dyDescent="0.25">
      <c r="A625" t="s">
        <v>113</v>
      </c>
      <c r="B625">
        <v>7910</v>
      </c>
      <c r="C625">
        <v>112</v>
      </c>
      <c r="D625" t="s">
        <v>12</v>
      </c>
      <c r="E625" t="s">
        <v>46</v>
      </c>
      <c r="F625" s="4" t="e">
        <f>SUMIFS('[1]TUNZ Extracted TB'!$G:$G,'[1]TUNZ Extracted TB'!$A:$A,B625,'[1]TUNZ Extracted TB'!$C:$C,C625)</f>
        <v>#VALUE!</v>
      </c>
      <c r="G625" s="4" t="e">
        <f>SUMIFS('[2]TUNZ Extracted TB'!$G:$G,'[2]TUNZ Extracted TB'!$A:$A,B625,'[2]TUNZ Extracted TB'!$C:$C,C625)</f>
        <v>#VALUE!</v>
      </c>
      <c r="H625" s="4" t="e">
        <f>SUMIFS('[3]TUNZ Extracted TB'!$G:$G,'[3]TUNZ Extracted TB'!$A:$A,B625,'[3]TUNZ Extracted TB'!$C:$C,C625)</f>
        <v>#VALUE!</v>
      </c>
      <c r="I625" s="4" t="e">
        <f>SUMIFS('[4]TUNZ Extracted TB'!$G:$G,'[4]TUNZ Extracted TB'!$A:$A,B625,'[4]TUNZ Extracted TB'!$C:$C,C625)</f>
        <v>#VALUE!</v>
      </c>
      <c r="J625" s="4" t="e">
        <f>SUMIFS('[5]TUNZ Extracted TB'!$G:$G,'[5]TUNZ Extracted TB'!$A:$A,B625,'[5]TUNZ Extracted TB'!$C:$C,C625)</f>
        <v>#VALUE!</v>
      </c>
      <c r="K625" s="4" t="e">
        <f>SUMIFS('[6]TUNZ Extracted TB'!$G:$G,'[6]TUNZ Extracted TB'!$A:$A,B625,'[6]TUNZ Extracted TB'!$C:$C,C625)</f>
        <v>#VALUE!</v>
      </c>
      <c r="L625" s="4" t="e">
        <f>SUMIFS('[7]TUNZ Extracted TB'!$G:$G,'[7]TUNZ Extracted TB'!$A:$A,B625,'[7]TUNZ Extracted TB'!$C:$C,C625)</f>
        <v>#VALUE!</v>
      </c>
      <c r="M625" s="4" t="e">
        <f>SUMIFS('[8]TUNZ Extracted TB'!$G:$G,'[8]TUNZ Extracted TB'!$A:$A,B625,'[8]TUNZ Extracted TB'!$C:$C,C625)</f>
        <v>#VALUE!</v>
      </c>
      <c r="N625" s="4" t="e">
        <f>SUMIFS('[9]TUNZ Extracted TB'!$G:$G,'[9]TUNZ Extracted TB'!$A:$A,B625,'[9]TUNZ Extracted TB'!$C:$C,C625)</f>
        <v>#VALUE!</v>
      </c>
      <c r="O625" s="4" t="e">
        <f>SUMIFS('[10]TUNZ Extracted TB'!$G:$G,'[10]TUNZ Extracted TB'!$A:$A,B625,'[10]TUNZ Extracted TB'!$C:$C,C625)</f>
        <v>#VALUE!</v>
      </c>
      <c r="P625" s="4" t="e">
        <f>SUMIFS('[11]TUNZ Extracted TB'!$G:$G,'[11]TUNZ Extracted TB'!$A:$A,B625,'[11]TUNZ Extracted TB'!$C:$C,C625)</f>
        <v>#VALUE!</v>
      </c>
      <c r="Q625" s="4" t="e">
        <f>SUMIFS('[12]TUNZ Extracted TB'!$G:$G,'[12]TUNZ Extracted TB'!$A:$A,B625,'[12]TUNZ Extracted TB'!$C:$C,C625)</f>
        <v>#VALUE!</v>
      </c>
      <c r="R625" s="4" t="e">
        <f t="shared" si="10"/>
        <v>#VALUE!</v>
      </c>
    </row>
    <row r="626" spans="1:18" x14ac:dyDescent="0.25">
      <c r="A626" t="s">
        <v>113</v>
      </c>
      <c r="B626">
        <v>7910</v>
      </c>
      <c r="C626">
        <v>120</v>
      </c>
      <c r="D626" t="s">
        <v>14</v>
      </c>
      <c r="E626" t="s">
        <v>47</v>
      </c>
      <c r="F626" s="4" t="e">
        <f>SUMIFS('[1]TUNZ Extracted TB'!$G:$G,'[1]TUNZ Extracted TB'!$A:$A,B626,'[1]TUNZ Extracted TB'!$C:$C,C626)</f>
        <v>#VALUE!</v>
      </c>
      <c r="G626" s="4" t="e">
        <f>SUMIFS('[2]TUNZ Extracted TB'!$G:$G,'[2]TUNZ Extracted TB'!$A:$A,B626,'[2]TUNZ Extracted TB'!$C:$C,C626)</f>
        <v>#VALUE!</v>
      </c>
      <c r="H626" s="4" t="e">
        <f>SUMIFS('[3]TUNZ Extracted TB'!$G:$G,'[3]TUNZ Extracted TB'!$A:$A,B626,'[3]TUNZ Extracted TB'!$C:$C,C626)</f>
        <v>#VALUE!</v>
      </c>
      <c r="I626" s="4" t="e">
        <f>SUMIFS('[4]TUNZ Extracted TB'!$G:$G,'[4]TUNZ Extracted TB'!$A:$A,B626,'[4]TUNZ Extracted TB'!$C:$C,C626)</f>
        <v>#VALUE!</v>
      </c>
      <c r="J626" s="4" t="e">
        <f>SUMIFS('[5]TUNZ Extracted TB'!$G:$G,'[5]TUNZ Extracted TB'!$A:$A,B626,'[5]TUNZ Extracted TB'!$C:$C,C626)</f>
        <v>#VALUE!</v>
      </c>
      <c r="K626" s="4" t="e">
        <f>SUMIFS('[6]TUNZ Extracted TB'!$G:$G,'[6]TUNZ Extracted TB'!$A:$A,B626,'[6]TUNZ Extracted TB'!$C:$C,C626)</f>
        <v>#VALUE!</v>
      </c>
      <c r="L626" s="4" t="e">
        <f>SUMIFS('[7]TUNZ Extracted TB'!$G:$G,'[7]TUNZ Extracted TB'!$A:$A,B626,'[7]TUNZ Extracted TB'!$C:$C,C626)</f>
        <v>#VALUE!</v>
      </c>
      <c r="M626" s="4" t="e">
        <f>SUMIFS('[8]TUNZ Extracted TB'!$G:$G,'[8]TUNZ Extracted TB'!$A:$A,B626,'[8]TUNZ Extracted TB'!$C:$C,C626)</f>
        <v>#VALUE!</v>
      </c>
      <c r="N626" s="4" t="e">
        <f>SUMIFS('[9]TUNZ Extracted TB'!$G:$G,'[9]TUNZ Extracted TB'!$A:$A,B626,'[9]TUNZ Extracted TB'!$C:$C,C626)</f>
        <v>#VALUE!</v>
      </c>
      <c r="O626" s="4" t="e">
        <f>SUMIFS('[10]TUNZ Extracted TB'!$G:$G,'[10]TUNZ Extracted TB'!$A:$A,B626,'[10]TUNZ Extracted TB'!$C:$C,C626)</f>
        <v>#VALUE!</v>
      </c>
      <c r="P626" s="4" t="e">
        <f>SUMIFS('[11]TUNZ Extracted TB'!$G:$G,'[11]TUNZ Extracted TB'!$A:$A,B626,'[11]TUNZ Extracted TB'!$C:$C,C626)</f>
        <v>#VALUE!</v>
      </c>
      <c r="Q626" s="4" t="e">
        <f>SUMIFS('[12]TUNZ Extracted TB'!$G:$G,'[12]TUNZ Extracted TB'!$A:$A,B626,'[12]TUNZ Extracted TB'!$C:$C,C626)</f>
        <v>#VALUE!</v>
      </c>
      <c r="R626" s="4" t="e">
        <f t="shared" si="10"/>
        <v>#VALUE!</v>
      </c>
    </row>
    <row r="627" spans="1:18" x14ac:dyDescent="0.25">
      <c r="A627" t="s">
        <v>113</v>
      </c>
      <c r="B627">
        <v>7910</v>
      </c>
      <c r="C627">
        <v>130</v>
      </c>
      <c r="D627" t="s">
        <v>18</v>
      </c>
      <c r="E627" t="s">
        <v>40</v>
      </c>
      <c r="F627" s="4" t="e">
        <f>SUMIFS('[1]TUNZ Extracted TB'!$G:$G,'[1]TUNZ Extracted TB'!$A:$A,B627,'[1]TUNZ Extracted TB'!$C:$C,C627)</f>
        <v>#VALUE!</v>
      </c>
      <c r="G627" s="4" t="e">
        <f>SUMIFS('[2]TUNZ Extracted TB'!$G:$G,'[2]TUNZ Extracted TB'!$A:$A,B627,'[2]TUNZ Extracted TB'!$C:$C,C627)</f>
        <v>#VALUE!</v>
      </c>
      <c r="H627" s="4" t="e">
        <f>SUMIFS('[3]TUNZ Extracted TB'!$G:$G,'[3]TUNZ Extracted TB'!$A:$A,B627,'[3]TUNZ Extracted TB'!$C:$C,C627)</f>
        <v>#VALUE!</v>
      </c>
      <c r="I627" s="4" t="e">
        <f>SUMIFS('[4]TUNZ Extracted TB'!$G:$G,'[4]TUNZ Extracted TB'!$A:$A,B627,'[4]TUNZ Extracted TB'!$C:$C,C627)</f>
        <v>#VALUE!</v>
      </c>
      <c r="J627" s="4" t="e">
        <f>SUMIFS('[5]TUNZ Extracted TB'!$G:$G,'[5]TUNZ Extracted TB'!$A:$A,B627,'[5]TUNZ Extracted TB'!$C:$C,C627)</f>
        <v>#VALUE!</v>
      </c>
      <c r="K627" s="4" t="e">
        <f>SUMIFS('[6]TUNZ Extracted TB'!$G:$G,'[6]TUNZ Extracted TB'!$A:$A,B627,'[6]TUNZ Extracted TB'!$C:$C,C627)</f>
        <v>#VALUE!</v>
      </c>
      <c r="L627" s="4" t="e">
        <f>SUMIFS('[7]TUNZ Extracted TB'!$G:$G,'[7]TUNZ Extracted TB'!$A:$A,B627,'[7]TUNZ Extracted TB'!$C:$C,C627)</f>
        <v>#VALUE!</v>
      </c>
      <c r="M627" s="4" t="e">
        <f>SUMIFS('[8]TUNZ Extracted TB'!$G:$G,'[8]TUNZ Extracted TB'!$A:$A,B627,'[8]TUNZ Extracted TB'!$C:$C,C627)</f>
        <v>#VALUE!</v>
      </c>
      <c r="N627" s="4" t="e">
        <f>SUMIFS('[9]TUNZ Extracted TB'!$G:$G,'[9]TUNZ Extracted TB'!$A:$A,B627,'[9]TUNZ Extracted TB'!$C:$C,C627)</f>
        <v>#VALUE!</v>
      </c>
      <c r="O627" s="4" t="e">
        <f>SUMIFS('[10]TUNZ Extracted TB'!$G:$G,'[10]TUNZ Extracted TB'!$A:$A,B627,'[10]TUNZ Extracted TB'!$C:$C,C627)</f>
        <v>#VALUE!</v>
      </c>
      <c r="P627" s="4" t="e">
        <f>SUMIFS('[11]TUNZ Extracted TB'!$G:$G,'[11]TUNZ Extracted TB'!$A:$A,B627,'[11]TUNZ Extracted TB'!$C:$C,C627)</f>
        <v>#VALUE!</v>
      </c>
      <c r="Q627" s="4" t="e">
        <f>SUMIFS('[12]TUNZ Extracted TB'!$G:$G,'[12]TUNZ Extracted TB'!$A:$A,B627,'[12]TUNZ Extracted TB'!$C:$C,C627)</f>
        <v>#VALUE!</v>
      </c>
      <c r="R627" s="4" t="e">
        <f t="shared" si="10"/>
        <v>#VALUE!</v>
      </c>
    </row>
    <row r="628" spans="1:18" x14ac:dyDescent="0.25">
      <c r="A628" t="s">
        <v>113</v>
      </c>
      <c r="B628">
        <v>7910</v>
      </c>
      <c r="C628">
        <v>140</v>
      </c>
      <c r="D628" t="s">
        <v>20</v>
      </c>
      <c r="E628" t="s">
        <v>41</v>
      </c>
      <c r="F628" s="4" t="e">
        <f>SUMIFS('[1]TUNZ Extracted TB'!$G:$G,'[1]TUNZ Extracted TB'!$A:$A,B628,'[1]TUNZ Extracted TB'!$C:$C,C628)</f>
        <v>#VALUE!</v>
      </c>
      <c r="G628" s="4" t="e">
        <f>SUMIFS('[2]TUNZ Extracted TB'!$G:$G,'[2]TUNZ Extracted TB'!$A:$A,B628,'[2]TUNZ Extracted TB'!$C:$C,C628)</f>
        <v>#VALUE!</v>
      </c>
      <c r="H628" s="4" t="e">
        <f>SUMIFS('[3]TUNZ Extracted TB'!$G:$G,'[3]TUNZ Extracted TB'!$A:$A,B628,'[3]TUNZ Extracted TB'!$C:$C,C628)</f>
        <v>#VALUE!</v>
      </c>
      <c r="I628" s="4" t="e">
        <f>SUMIFS('[4]TUNZ Extracted TB'!$G:$G,'[4]TUNZ Extracted TB'!$A:$A,B628,'[4]TUNZ Extracted TB'!$C:$C,C628)</f>
        <v>#VALUE!</v>
      </c>
      <c r="J628" s="4" t="e">
        <f>SUMIFS('[5]TUNZ Extracted TB'!$G:$G,'[5]TUNZ Extracted TB'!$A:$A,B628,'[5]TUNZ Extracted TB'!$C:$C,C628)</f>
        <v>#VALUE!</v>
      </c>
      <c r="K628" s="4" t="e">
        <f>SUMIFS('[6]TUNZ Extracted TB'!$G:$G,'[6]TUNZ Extracted TB'!$A:$A,B628,'[6]TUNZ Extracted TB'!$C:$C,C628)</f>
        <v>#VALUE!</v>
      </c>
      <c r="L628" s="4" t="e">
        <f>SUMIFS('[7]TUNZ Extracted TB'!$G:$G,'[7]TUNZ Extracted TB'!$A:$A,B628,'[7]TUNZ Extracted TB'!$C:$C,C628)</f>
        <v>#VALUE!</v>
      </c>
      <c r="M628" s="4" t="e">
        <f>SUMIFS('[8]TUNZ Extracted TB'!$G:$G,'[8]TUNZ Extracted TB'!$A:$A,B628,'[8]TUNZ Extracted TB'!$C:$C,C628)</f>
        <v>#VALUE!</v>
      </c>
      <c r="N628" s="4" t="e">
        <f>SUMIFS('[9]TUNZ Extracted TB'!$G:$G,'[9]TUNZ Extracted TB'!$A:$A,B628,'[9]TUNZ Extracted TB'!$C:$C,C628)</f>
        <v>#VALUE!</v>
      </c>
      <c r="O628" s="4" t="e">
        <f>SUMIFS('[10]TUNZ Extracted TB'!$G:$G,'[10]TUNZ Extracted TB'!$A:$A,B628,'[10]TUNZ Extracted TB'!$C:$C,C628)</f>
        <v>#VALUE!</v>
      </c>
      <c r="P628" s="4" t="e">
        <f>SUMIFS('[11]TUNZ Extracted TB'!$G:$G,'[11]TUNZ Extracted TB'!$A:$A,B628,'[11]TUNZ Extracted TB'!$C:$C,C628)</f>
        <v>#VALUE!</v>
      </c>
      <c r="Q628" s="4" t="e">
        <f>SUMIFS('[12]TUNZ Extracted TB'!$G:$G,'[12]TUNZ Extracted TB'!$A:$A,B628,'[12]TUNZ Extracted TB'!$C:$C,C628)</f>
        <v>#VALUE!</v>
      </c>
      <c r="R628" s="4" t="e">
        <f t="shared" si="10"/>
        <v>#VALUE!</v>
      </c>
    </row>
    <row r="629" spans="1:18" x14ac:dyDescent="0.25">
      <c r="A629" t="s">
        <v>113</v>
      </c>
      <c r="B629">
        <v>7910</v>
      </c>
      <c r="C629">
        <v>160</v>
      </c>
      <c r="D629" t="s">
        <v>26</v>
      </c>
      <c r="E629" t="s">
        <v>49</v>
      </c>
      <c r="F629" s="4" t="e">
        <f>SUMIFS('[1]TUNZ Extracted TB'!$G:$G,'[1]TUNZ Extracted TB'!$A:$A,B629,'[1]TUNZ Extracted TB'!$C:$C,C629)</f>
        <v>#VALUE!</v>
      </c>
      <c r="G629" s="4" t="e">
        <f>SUMIFS('[2]TUNZ Extracted TB'!$G:$G,'[2]TUNZ Extracted TB'!$A:$A,B629,'[2]TUNZ Extracted TB'!$C:$C,C629)</f>
        <v>#VALUE!</v>
      </c>
      <c r="H629" s="4" t="e">
        <f>SUMIFS('[3]TUNZ Extracted TB'!$G:$G,'[3]TUNZ Extracted TB'!$A:$A,B629,'[3]TUNZ Extracted TB'!$C:$C,C629)</f>
        <v>#VALUE!</v>
      </c>
      <c r="I629" s="4" t="e">
        <f>SUMIFS('[4]TUNZ Extracted TB'!$G:$G,'[4]TUNZ Extracted TB'!$A:$A,B629,'[4]TUNZ Extracted TB'!$C:$C,C629)</f>
        <v>#VALUE!</v>
      </c>
      <c r="J629" s="4" t="e">
        <f>SUMIFS('[5]TUNZ Extracted TB'!$G:$G,'[5]TUNZ Extracted TB'!$A:$A,B629,'[5]TUNZ Extracted TB'!$C:$C,C629)</f>
        <v>#VALUE!</v>
      </c>
      <c r="K629" s="4" t="e">
        <f>SUMIFS('[6]TUNZ Extracted TB'!$G:$G,'[6]TUNZ Extracted TB'!$A:$A,B629,'[6]TUNZ Extracted TB'!$C:$C,C629)</f>
        <v>#VALUE!</v>
      </c>
      <c r="L629" s="4" t="e">
        <f>SUMIFS('[7]TUNZ Extracted TB'!$G:$G,'[7]TUNZ Extracted TB'!$A:$A,B629,'[7]TUNZ Extracted TB'!$C:$C,C629)</f>
        <v>#VALUE!</v>
      </c>
      <c r="M629" s="4" t="e">
        <f>SUMIFS('[8]TUNZ Extracted TB'!$G:$G,'[8]TUNZ Extracted TB'!$A:$A,B629,'[8]TUNZ Extracted TB'!$C:$C,C629)</f>
        <v>#VALUE!</v>
      </c>
      <c r="N629" s="4" t="e">
        <f>SUMIFS('[9]TUNZ Extracted TB'!$G:$G,'[9]TUNZ Extracted TB'!$A:$A,B629,'[9]TUNZ Extracted TB'!$C:$C,C629)</f>
        <v>#VALUE!</v>
      </c>
      <c r="O629" s="4" t="e">
        <f>SUMIFS('[10]TUNZ Extracted TB'!$G:$G,'[10]TUNZ Extracted TB'!$A:$A,B629,'[10]TUNZ Extracted TB'!$C:$C,C629)</f>
        <v>#VALUE!</v>
      </c>
      <c r="P629" s="4" t="e">
        <f>SUMIFS('[11]TUNZ Extracted TB'!$G:$G,'[11]TUNZ Extracted TB'!$A:$A,B629,'[11]TUNZ Extracted TB'!$C:$C,C629)</f>
        <v>#VALUE!</v>
      </c>
      <c r="Q629" s="4" t="e">
        <f>SUMIFS('[12]TUNZ Extracted TB'!$G:$G,'[12]TUNZ Extracted TB'!$A:$A,B629,'[12]TUNZ Extracted TB'!$C:$C,C629)</f>
        <v>#VALUE!</v>
      </c>
      <c r="R629" s="4" t="e">
        <f t="shared" si="10"/>
        <v>#VALUE!</v>
      </c>
    </row>
    <row r="630" spans="1:18" x14ac:dyDescent="0.25">
      <c r="A630" t="s">
        <v>113</v>
      </c>
      <c r="B630">
        <v>7910</v>
      </c>
      <c r="C630">
        <v>190</v>
      </c>
      <c r="D630" t="s">
        <v>58</v>
      </c>
      <c r="E630" t="s">
        <v>64</v>
      </c>
      <c r="F630" s="4" t="e">
        <f>SUMIFS('[1]TUNZ Extracted TB'!$G:$G,'[1]TUNZ Extracted TB'!$A:$A,B630,'[1]TUNZ Extracted TB'!$C:$C,C630)</f>
        <v>#VALUE!</v>
      </c>
      <c r="G630" s="4" t="e">
        <f>SUMIFS('[2]TUNZ Extracted TB'!$G:$G,'[2]TUNZ Extracted TB'!$A:$A,B630,'[2]TUNZ Extracted TB'!$C:$C,C630)</f>
        <v>#VALUE!</v>
      </c>
      <c r="H630" s="4" t="e">
        <f>SUMIFS('[3]TUNZ Extracted TB'!$G:$G,'[3]TUNZ Extracted TB'!$A:$A,B630,'[3]TUNZ Extracted TB'!$C:$C,C630)</f>
        <v>#VALUE!</v>
      </c>
      <c r="I630" s="4" t="e">
        <f>SUMIFS('[4]TUNZ Extracted TB'!$G:$G,'[4]TUNZ Extracted TB'!$A:$A,B630,'[4]TUNZ Extracted TB'!$C:$C,C630)</f>
        <v>#VALUE!</v>
      </c>
      <c r="J630" s="4" t="e">
        <f>SUMIFS('[5]TUNZ Extracted TB'!$G:$G,'[5]TUNZ Extracted TB'!$A:$A,B630,'[5]TUNZ Extracted TB'!$C:$C,C630)</f>
        <v>#VALUE!</v>
      </c>
      <c r="K630" s="4" t="e">
        <f>SUMIFS('[6]TUNZ Extracted TB'!$G:$G,'[6]TUNZ Extracted TB'!$A:$A,B630,'[6]TUNZ Extracted TB'!$C:$C,C630)</f>
        <v>#VALUE!</v>
      </c>
      <c r="L630" s="4" t="e">
        <f>SUMIFS('[7]TUNZ Extracted TB'!$G:$G,'[7]TUNZ Extracted TB'!$A:$A,B630,'[7]TUNZ Extracted TB'!$C:$C,C630)</f>
        <v>#VALUE!</v>
      </c>
      <c r="M630" s="4" t="e">
        <f>SUMIFS('[8]TUNZ Extracted TB'!$G:$G,'[8]TUNZ Extracted TB'!$A:$A,B630,'[8]TUNZ Extracted TB'!$C:$C,C630)</f>
        <v>#VALUE!</v>
      </c>
      <c r="N630" s="4" t="e">
        <f>SUMIFS('[9]TUNZ Extracted TB'!$G:$G,'[9]TUNZ Extracted TB'!$A:$A,B630,'[9]TUNZ Extracted TB'!$C:$C,C630)</f>
        <v>#VALUE!</v>
      </c>
      <c r="O630" s="4" t="e">
        <f>SUMIFS('[10]TUNZ Extracted TB'!$G:$G,'[10]TUNZ Extracted TB'!$A:$A,B630,'[10]TUNZ Extracted TB'!$C:$C,C630)</f>
        <v>#VALUE!</v>
      </c>
      <c r="P630" s="4" t="e">
        <f>SUMIFS('[11]TUNZ Extracted TB'!$G:$G,'[11]TUNZ Extracted TB'!$A:$A,B630,'[11]TUNZ Extracted TB'!$C:$C,C630)</f>
        <v>#VALUE!</v>
      </c>
      <c r="Q630" s="4" t="e">
        <f>SUMIFS('[12]TUNZ Extracted TB'!$G:$G,'[12]TUNZ Extracted TB'!$A:$A,B630,'[12]TUNZ Extracted TB'!$C:$C,C630)</f>
        <v>#VALUE!</v>
      </c>
      <c r="R630" s="4" t="e">
        <f t="shared" si="10"/>
        <v>#VALUE!</v>
      </c>
    </row>
    <row r="631" spans="1:18" x14ac:dyDescent="0.25">
      <c r="A631" t="s">
        <v>113</v>
      </c>
      <c r="B631">
        <v>7910</v>
      </c>
      <c r="C631">
        <v>210</v>
      </c>
      <c r="D631" t="s">
        <v>14</v>
      </c>
      <c r="E631" t="s">
        <v>47</v>
      </c>
      <c r="F631" s="4" t="e">
        <f>SUMIFS('[1]TUNZ Extracted TB'!$G:$G,'[1]TUNZ Extracted TB'!$A:$A,B631,'[1]TUNZ Extracted TB'!$C:$C,C631)</f>
        <v>#VALUE!</v>
      </c>
      <c r="G631" s="4" t="e">
        <f>SUMIFS('[2]TUNZ Extracted TB'!$G:$G,'[2]TUNZ Extracted TB'!$A:$A,B631,'[2]TUNZ Extracted TB'!$C:$C,C631)</f>
        <v>#VALUE!</v>
      </c>
      <c r="H631" s="4" t="e">
        <f>SUMIFS('[3]TUNZ Extracted TB'!$G:$G,'[3]TUNZ Extracted TB'!$A:$A,B631,'[3]TUNZ Extracted TB'!$C:$C,C631)</f>
        <v>#VALUE!</v>
      </c>
      <c r="I631" s="4" t="e">
        <f>SUMIFS('[4]TUNZ Extracted TB'!$G:$G,'[4]TUNZ Extracted TB'!$A:$A,B631,'[4]TUNZ Extracted TB'!$C:$C,C631)</f>
        <v>#VALUE!</v>
      </c>
      <c r="J631" s="4" t="e">
        <f>SUMIFS('[5]TUNZ Extracted TB'!$G:$G,'[5]TUNZ Extracted TB'!$A:$A,B631,'[5]TUNZ Extracted TB'!$C:$C,C631)</f>
        <v>#VALUE!</v>
      </c>
      <c r="K631" s="4" t="e">
        <f>SUMIFS('[6]TUNZ Extracted TB'!$G:$G,'[6]TUNZ Extracted TB'!$A:$A,B631,'[6]TUNZ Extracted TB'!$C:$C,C631)</f>
        <v>#VALUE!</v>
      </c>
      <c r="L631" s="4" t="e">
        <f>SUMIFS('[7]TUNZ Extracted TB'!$G:$G,'[7]TUNZ Extracted TB'!$A:$A,B631,'[7]TUNZ Extracted TB'!$C:$C,C631)</f>
        <v>#VALUE!</v>
      </c>
      <c r="M631" s="4" t="e">
        <f>SUMIFS('[8]TUNZ Extracted TB'!$G:$G,'[8]TUNZ Extracted TB'!$A:$A,B631,'[8]TUNZ Extracted TB'!$C:$C,C631)</f>
        <v>#VALUE!</v>
      </c>
      <c r="N631" s="4" t="e">
        <f>SUMIFS('[9]TUNZ Extracted TB'!$G:$G,'[9]TUNZ Extracted TB'!$A:$A,B631,'[9]TUNZ Extracted TB'!$C:$C,C631)</f>
        <v>#VALUE!</v>
      </c>
      <c r="O631" s="4" t="e">
        <f>SUMIFS('[10]TUNZ Extracted TB'!$G:$G,'[10]TUNZ Extracted TB'!$A:$A,B631,'[10]TUNZ Extracted TB'!$C:$C,C631)</f>
        <v>#VALUE!</v>
      </c>
      <c r="P631" s="4" t="e">
        <f>SUMIFS('[11]TUNZ Extracted TB'!$G:$G,'[11]TUNZ Extracted TB'!$A:$A,B631,'[11]TUNZ Extracted TB'!$C:$C,C631)</f>
        <v>#VALUE!</v>
      </c>
      <c r="Q631" s="4" t="e">
        <f>SUMIFS('[12]TUNZ Extracted TB'!$G:$G,'[12]TUNZ Extracted TB'!$A:$A,B631,'[12]TUNZ Extracted TB'!$C:$C,C631)</f>
        <v>#VALUE!</v>
      </c>
      <c r="R631" s="4" t="e">
        <f t="shared" si="10"/>
        <v>#VALUE!</v>
      </c>
    </row>
    <row r="632" spans="1:18" x14ac:dyDescent="0.25">
      <c r="A632" t="s">
        <v>113</v>
      </c>
      <c r="B632">
        <v>7910</v>
      </c>
      <c r="C632">
        <v>220</v>
      </c>
      <c r="D632" t="s">
        <v>14</v>
      </c>
      <c r="E632" t="s">
        <v>47</v>
      </c>
      <c r="F632" s="4" t="e">
        <f>SUMIFS('[1]TUNZ Extracted TB'!$G:$G,'[1]TUNZ Extracted TB'!$A:$A,B632,'[1]TUNZ Extracted TB'!$C:$C,C632)</f>
        <v>#VALUE!</v>
      </c>
      <c r="G632" s="4" t="e">
        <f>SUMIFS('[2]TUNZ Extracted TB'!$G:$G,'[2]TUNZ Extracted TB'!$A:$A,B632,'[2]TUNZ Extracted TB'!$C:$C,C632)</f>
        <v>#VALUE!</v>
      </c>
      <c r="H632" s="4" t="e">
        <f>SUMIFS('[3]TUNZ Extracted TB'!$G:$G,'[3]TUNZ Extracted TB'!$A:$A,B632,'[3]TUNZ Extracted TB'!$C:$C,C632)</f>
        <v>#VALUE!</v>
      </c>
      <c r="I632" s="4" t="e">
        <f>SUMIFS('[4]TUNZ Extracted TB'!$G:$G,'[4]TUNZ Extracted TB'!$A:$A,B632,'[4]TUNZ Extracted TB'!$C:$C,C632)</f>
        <v>#VALUE!</v>
      </c>
      <c r="J632" s="4" t="e">
        <f>SUMIFS('[5]TUNZ Extracted TB'!$G:$G,'[5]TUNZ Extracted TB'!$A:$A,B632,'[5]TUNZ Extracted TB'!$C:$C,C632)</f>
        <v>#VALUE!</v>
      </c>
      <c r="K632" s="4" t="e">
        <f>SUMIFS('[6]TUNZ Extracted TB'!$G:$G,'[6]TUNZ Extracted TB'!$A:$A,B632,'[6]TUNZ Extracted TB'!$C:$C,C632)</f>
        <v>#VALUE!</v>
      </c>
      <c r="L632" s="4" t="e">
        <f>SUMIFS('[7]TUNZ Extracted TB'!$G:$G,'[7]TUNZ Extracted TB'!$A:$A,B632,'[7]TUNZ Extracted TB'!$C:$C,C632)</f>
        <v>#VALUE!</v>
      </c>
      <c r="M632" s="4" t="e">
        <f>SUMIFS('[8]TUNZ Extracted TB'!$G:$G,'[8]TUNZ Extracted TB'!$A:$A,B632,'[8]TUNZ Extracted TB'!$C:$C,C632)</f>
        <v>#VALUE!</v>
      </c>
      <c r="N632" s="4" t="e">
        <f>SUMIFS('[9]TUNZ Extracted TB'!$G:$G,'[9]TUNZ Extracted TB'!$A:$A,B632,'[9]TUNZ Extracted TB'!$C:$C,C632)</f>
        <v>#VALUE!</v>
      </c>
      <c r="O632" s="4" t="e">
        <f>SUMIFS('[10]TUNZ Extracted TB'!$G:$G,'[10]TUNZ Extracted TB'!$A:$A,B632,'[10]TUNZ Extracted TB'!$C:$C,C632)</f>
        <v>#VALUE!</v>
      </c>
      <c r="P632" s="4" t="e">
        <f>SUMIFS('[11]TUNZ Extracted TB'!$G:$G,'[11]TUNZ Extracted TB'!$A:$A,B632,'[11]TUNZ Extracted TB'!$C:$C,C632)</f>
        <v>#VALUE!</v>
      </c>
      <c r="Q632" s="4" t="e">
        <f>SUMIFS('[12]TUNZ Extracted TB'!$G:$G,'[12]TUNZ Extracted TB'!$A:$A,B632,'[12]TUNZ Extracted TB'!$C:$C,C632)</f>
        <v>#VALUE!</v>
      </c>
      <c r="R632" s="4" t="e">
        <f t="shared" si="10"/>
        <v>#VALUE!</v>
      </c>
    </row>
    <row r="633" spans="1:18" x14ac:dyDescent="0.25">
      <c r="A633" t="s">
        <v>113</v>
      </c>
      <c r="B633">
        <v>7910</v>
      </c>
      <c r="C633">
        <v>230</v>
      </c>
      <c r="D633" t="s">
        <v>18</v>
      </c>
      <c r="E633" t="s">
        <v>40</v>
      </c>
      <c r="F633" s="4" t="e">
        <f>SUMIFS('[1]TUNZ Extracted TB'!$G:$G,'[1]TUNZ Extracted TB'!$A:$A,B633,'[1]TUNZ Extracted TB'!$C:$C,C633)</f>
        <v>#VALUE!</v>
      </c>
      <c r="G633" s="4" t="e">
        <f>SUMIFS('[2]TUNZ Extracted TB'!$G:$G,'[2]TUNZ Extracted TB'!$A:$A,B633,'[2]TUNZ Extracted TB'!$C:$C,C633)</f>
        <v>#VALUE!</v>
      </c>
      <c r="H633" s="4" t="e">
        <f>SUMIFS('[3]TUNZ Extracted TB'!$G:$G,'[3]TUNZ Extracted TB'!$A:$A,B633,'[3]TUNZ Extracted TB'!$C:$C,C633)</f>
        <v>#VALUE!</v>
      </c>
      <c r="I633" s="4" t="e">
        <f>SUMIFS('[4]TUNZ Extracted TB'!$G:$G,'[4]TUNZ Extracted TB'!$A:$A,B633,'[4]TUNZ Extracted TB'!$C:$C,C633)</f>
        <v>#VALUE!</v>
      </c>
      <c r="J633" s="4" t="e">
        <f>SUMIFS('[5]TUNZ Extracted TB'!$G:$G,'[5]TUNZ Extracted TB'!$A:$A,B633,'[5]TUNZ Extracted TB'!$C:$C,C633)</f>
        <v>#VALUE!</v>
      </c>
      <c r="K633" s="4" t="e">
        <f>SUMIFS('[6]TUNZ Extracted TB'!$G:$G,'[6]TUNZ Extracted TB'!$A:$A,B633,'[6]TUNZ Extracted TB'!$C:$C,C633)</f>
        <v>#VALUE!</v>
      </c>
      <c r="L633" s="4" t="e">
        <f>SUMIFS('[7]TUNZ Extracted TB'!$G:$G,'[7]TUNZ Extracted TB'!$A:$A,B633,'[7]TUNZ Extracted TB'!$C:$C,C633)</f>
        <v>#VALUE!</v>
      </c>
      <c r="M633" s="4" t="e">
        <f>SUMIFS('[8]TUNZ Extracted TB'!$G:$G,'[8]TUNZ Extracted TB'!$A:$A,B633,'[8]TUNZ Extracted TB'!$C:$C,C633)</f>
        <v>#VALUE!</v>
      </c>
      <c r="N633" s="4" t="e">
        <f>SUMIFS('[9]TUNZ Extracted TB'!$G:$G,'[9]TUNZ Extracted TB'!$A:$A,B633,'[9]TUNZ Extracted TB'!$C:$C,C633)</f>
        <v>#VALUE!</v>
      </c>
      <c r="O633" s="4" t="e">
        <f>SUMIFS('[10]TUNZ Extracted TB'!$G:$G,'[10]TUNZ Extracted TB'!$A:$A,B633,'[10]TUNZ Extracted TB'!$C:$C,C633)</f>
        <v>#VALUE!</v>
      </c>
      <c r="P633" s="4" t="e">
        <f>SUMIFS('[11]TUNZ Extracted TB'!$G:$G,'[11]TUNZ Extracted TB'!$A:$A,B633,'[11]TUNZ Extracted TB'!$C:$C,C633)</f>
        <v>#VALUE!</v>
      </c>
      <c r="Q633" s="4" t="e">
        <f>SUMIFS('[12]TUNZ Extracted TB'!$G:$G,'[12]TUNZ Extracted TB'!$A:$A,B633,'[12]TUNZ Extracted TB'!$C:$C,C633)</f>
        <v>#VALUE!</v>
      </c>
      <c r="R633" s="4" t="e">
        <f t="shared" si="10"/>
        <v>#VALUE!</v>
      </c>
    </row>
    <row r="634" spans="1:18" x14ac:dyDescent="0.25">
      <c r="A634" t="s">
        <v>113</v>
      </c>
      <c r="B634">
        <v>7910</v>
      </c>
      <c r="C634">
        <v>240</v>
      </c>
      <c r="D634" t="s">
        <v>20</v>
      </c>
      <c r="E634" t="s">
        <v>41</v>
      </c>
      <c r="F634" s="4" t="e">
        <f>SUMIFS('[1]TUNZ Extracted TB'!$G:$G,'[1]TUNZ Extracted TB'!$A:$A,B634,'[1]TUNZ Extracted TB'!$C:$C,C634)</f>
        <v>#VALUE!</v>
      </c>
      <c r="G634" s="4" t="e">
        <f>SUMIFS('[2]TUNZ Extracted TB'!$G:$G,'[2]TUNZ Extracted TB'!$A:$A,B634,'[2]TUNZ Extracted TB'!$C:$C,C634)</f>
        <v>#VALUE!</v>
      </c>
      <c r="H634" s="4" t="e">
        <f>SUMIFS('[3]TUNZ Extracted TB'!$G:$G,'[3]TUNZ Extracted TB'!$A:$A,B634,'[3]TUNZ Extracted TB'!$C:$C,C634)</f>
        <v>#VALUE!</v>
      </c>
      <c r="I634" s="4" t="e">
        <f>SUMIFS('[4]TUNZ Extracted TB'!$G:$G,'[4]TUNZ Extracted TB'!$A:$A,B634,'[4]TUNZ Extracted TB'!$C:$C,C634)</f>
        <v>#VALUE!</v>
      </c>
      <c r="J634" s="4" t="e">
        <f>SUMIFS('[5]TUNZ Extracted TB'!$G:$G,'[5]TUNZ Extracted TB'!$A:$A,B634,'[5]TUNZ Extracted TB'!$C:$C,C634)</f>
        <v>#VALUE!</v>
      </c>
      <c r="K634" s="4" t="e">
        <f>SUMIFS('[6]TUNZ Extracted TB'!$G:$G,'[6]TUNZ Extracted TB'!$A:$A,B634,'[6]TUNZ Extracted TB'!$C:$C,C634)</f>
        <v>#VALUE!</v>
      </c>
      <c r="L634" s="4" t="e">
        <f>SUMIFS('[7]TUNZ Extracted TB'!$G:$G,'[7]TUNZ Extracted TB'!$A:$A,B634,'[7]TUNZ Extracted TB'!$C:$C,C634)</f>
        <v>#VALUE!</v>
      </c>
      <c r="M634" s="4" t="e">
        <f>SUMIFS('[8]TUNZ Extracted TB'!$G:$G,'[8]TUNZ Extracted TB'!$A:$A,B634,'[8]TUNZ Extracted TB'!$C:$C,C634)</f>
        <v>#VALUE!</v>
      </c>
      <c r="N634" s="4" t="e">
        <f>SUMIFS('[9]TUNZ Extracted TB'!$G:$G,'[9]TUNZ Extracted TB'!$A:$A,B634,'[9]TUNZ Extracted TB'!$C:$C,C634)</f>
        <v>#VALUE!</v>
      </c>
      <c r="O634" s="4" t="e">
        <f>SUMIFS('[10]TUNZ Extracted TB'!$G:$G,'[10]TUNZ Extracted TB'!$A:$A,B634,'[10]TUNZ Extracted TB'!$C:$C,C634)</f>
        <v>#VALUE!</v>
      </c>
      <c r="P634" s="4" t="e">
        <f>SUMIFS('[11]TUNZ Extracted TB'!$G:$G,'[11]TUNZ Extracted TB'!$A:$A,B634,'[11]TUNZ Extracted TB'!$C:$C,C634)</f>
        <v>#VALUE!</v>
      </c>
      <c r="Q634" s="4" t="e">
        <f>SUMIFS('[12]TUNZ Extracted TB'!$G:$G,'[12]TUNZ Extracted TB'!$A:$A,B634,'[12]TUNZ Extracted TB'!$C:$C,C634)</f>
        <v>#VALUE!</v>
      </c>
      <c r="R634" s="4" t="e">
        <f t="shared" si="10"/>
        <v>#VALUE!</v>
      </c>
    </row>
    <row r="635" spans="1:18" x14ac:dyDescent="0.25">
      <c r="A635" t="s">
        <v>113</v>
      </c>
      <c r="B635">
        <v>7910</v>
      </c>
      <c r="C635">
        <v>330</v>
      </c>
      <c r="D635" t="s">
        <v>18</v>
      </c>
      <c r="E635" t="s">
        <v>40</v>
      </c>
      <c r="F635" s="4" t="e">
        <f>SUMIFS('[1]TUNZ Extracted TB'!$G:$G,'[1]TUNZ Extracted TB'!$A:$A,B635,'[1]TUNZ Extracted TB'!$C:$C,C635)</f>
        <v>#VALUE!</v>
      </c>
      <c r="G635" s="4" t="e">
        <f>SUMIFS('[2]TUNZ Extracted TB'!$G:$G,'[2]TUNZ Extracted TB'!$A:$A,B635,'[2]TUNZ Extracted TB'!$C:$C,C635)</f>
        <v>#VALUE!</v>
      </c>
      <c r="H635" s="4" t="e">
        <f>SUMIFS('[3]TUNZ Extracted TB'!$G:$G,'[3]TUNZ Extracted TB'!$A:$A,B635,'[3]TUNZ Extracted TB'!$C:$C,C635)</f>
        <v>#VALUE!</v>
      </c>
      <c r="I635" s="4" t="e">
        <f>SUMIFS('[4]TUNZ Extracted TB'!$G:$G,'[4]TUNZ Extracted TB'!$A:$A,B635,'[4]TUNZ Extracted TB'!$C:$C,C635)</f>
        <v>#VALUE!</v>
      </c>
      <c r="J635" s="4" t="e">
        <f>SUMIFS('[5]TUNZ Extracted TB'!$G:$G,'[5]TUNZ Extracted TB'!$A:$A,B635,'[5]TUNZ Extracted TB'!$C:$C,C635)</f>
        <v>#VALUE!</v>
      </c>
      <c r="K635" s="4" t="e">
        <f>SUMIFS('[6]TUNZ Extracted TB'!$G:$G,'[6]TUNZ Extracted TB'!$A:$A,B635,'[6]TUNZ Extracted TB'!$C:$C,C635)</f>
        <v>#VALUE!</v>
      </c>
      <c r="L635" s="4" t="e">
        <f>SUMIFS('[7]TUNZ Extracted TB'!$G:$G,'[7]TUNZ Extracted TB'!$A:$A,B635,'[7]TUNZ Extracted TB'!$C:$C,C635)</f>
        <v>#VALUE!</v>
      </c>
      <c r="M635" s="4" t="e">
        <f>SUMIFS('[8]TUNZ Extracted TB'!$G:$G,'[8]TUNZ Extracted TB'!$A:$A,B635,'[8]TUNZ Extracted TB'!$C:$C,C635)</f>
        <v>#VALUE!</v>
      </c>
      <c r="N635" s="4" t="e">
        <f>SUMIFS('[9]TUNZ Extracted TB'!$G:$G,'[9]TUNZ Extracted TB'!$A:$A,B635,'[9]TUNZ Extracted TB'!$C:$C,C635)</f>
        <v>#VALUE!</v>
      </c>
      <c r="O635" s="4" t="e">
        <f>SUMIFS('[10]TUNZ Extracted TB'!$G:$G,'[10]TUNZ Extracted TB'!$A:$A,B635,'[10]TUNZ Extracted TB'!$C:$C,C635)</f>
        <v>#VALUE!</v>
      </c>
      <c r="P635" s="4" t="e">
        <f>SUMIFS('[11]TUNZ Extracted TB'!$G:$G,'[11]TUNZ Extracted TB'!$A:$A,B635,'[11]TUNZ Extracted TB'!$C:$C,C635)</f>
        <v>#VALUE!</v>
      </c>
      <c r="Q635" s="4" t="e">
        <f>SUMIFS('[12]TUNZ Extracted TB'!$G:$G,'[12]TUNZ Extracted TB'!$A:$A,B635,'[12]TUNZ Extracted TB'!$C:$C,C635)</f>
        <v>#VALUE!</v>
      </c>
      <c r="R635" s="4" t="e">
        <f t="shared" si="10"/>
        <v>#VALUE!</v>
      </c>
    </row>
    <row r="636" spans="1:18" x14ac:dyDescent="0.25">
      <c r="A636" t="s">
        <v>113</v>
      </c>
      <c r="B636">
        <v>7910</v>
      </c>
      <c r="C636">
        <v>340</v>
      </c>
      <c r="D636" t="s">
        <v>20</v>
      </c>
      <c r="E636" t="s">
        <v>41</v>
      </c>
      <c r="F636" s="4" t="e">
        <f>SUMIFS('[1]TUNZ Extracted TB'!$G:$G,'[1]TUNZ Extracted TB'!$A:$A,B636,'[1]TUNZ Extracted TB'!$C:$C,C636)</f>
        <v>#VALUE!</v>
      </c>
      <c r="G636" s="4" t="e">
        <f>SUMIFS('[2]TUNZ Extracted TB'!$G:$G,'[2]TUNZ Extracted TB'!$A:$A,B636,'[2]TUNZ Extracted TB'!$C:$C,C636)</f>
        <v>#VALUE!</v>
      </c>
      <c r="H636" s="4" t="e">
        <f>SUMIFS('[3]TUNZ Extracted TB'!$G:$G,'[3]TUNZ Extracted TB'!$A:$A,B636,'[3]TUNZ Extracted TB'!$C:$C,C636)</f>
        <v>#VALUE!</v>
      </c>
      <c r="I636" s="4" t="e">
        <f>SUMIFS('[4]TUNZ Extracted TB'!$G:$G,'[4]TUNZ Extracted TB'!$A:$A,B636,'[4]TUNZ Extracted TB'!$C:$C,C636)</f>
        <v>#VALUE!</v>
      </c>
      <c r="J636" s="4" t="e">
        <f>SUMIFS('[5]TUNZ Extracted TB'!$G:$G,'[5]TUNZ Extracted TB'!$A:$A,B636,'[5]TUNZ Extracted TB'!$C:$C,C636)</f>
        <v>#VALUE!</v>
      </c>
      <c r="K636" s="4" t="e">
        <f>SUMIFS('[6]TUNZ Extracted TB'!$G:$G,'[6]TUNZ Extracted TB'!$A:$A,B636,'[6]TUNZ Extracted TB'!$C:$C,C636)</f>
        <v>#VALUE!</v>
      </c>
      <c r="L636" s="4" t="e">
        <f>SUMIFS('[7]TUNZ Extracted TB'!$G:$G,'[7]TUNZ Extracted TB'!$A:$A,B636,'[7]TUNZ Extracted TB'!$C:$C,C636)</f>
        <v>#VALUE!</v>
      </c>
      <c r="M636" s="4" t="e">
        <f>SUMIFS('[8]TUNZ Extracted TB'!$G:$G,'[8]TUNZ Extracted TB'!$A:$A,B636,'[8]TUNZ Extracted TB'!$C:$C,C636)</f>
        <v>#VALUE!</v>
      </c>
      <c r="N636" s="4" t="e">
        <f>SUMIFS('[9]TUNZ Extracted TB'!$G:$G,'[9]TUNZ Extracted TB'!$A:$A,B636,'[9]TUNZ Extracted TB'!$C:$C,C636)</f>
        <v>#VALUE!</v>
      </c>
      <c r="O636" s="4" t="e">
        <f>SUMIFS('[10]TUNZ Extracted TB'!$G:$G,'[10]TUNZ Extracted TB'!$A:$A,B636,'[10]TUNZ Extracted TB'!$C:$C,C636)</f>
        <v>#VALUE!</v>
      </c>
      <c r="P636" s="4" t="e">
        <f>SUMIFS('[11]TUNZ Extracted TB'!$G:$G,'[11]TUNZ Extracted TB'!$A:$A,B636,'[11]TUNZ Extracted TB'!$C:$C,C636)</f>
        <v>#VALUE!</v>
      </c>
      <c r="Q636" s="4" t="e">
        <f>SUMIFS('[12]TUNZ Extracted TB'!$G:$G,'[12]TUNZ Extracted TB'!$A:$A,B636,'[12]TUNZ Extracted TB'!$C:$C,C636)</f>
        <v>#VALUE!</v>
      </c>
      <c r="R636" s="4" t="e">
        <f t="shared" si="10"/>
        <v>#VALUE!</v>
      </c>
    </row>
    <row r="637" spans="1:18" x14ac:dyDescent="0.25">
      <c r="A637" t="s">
        <v>113</v>
      </c>
      <c r="B637">
        <v>7910</v>
      </c>
      <c r="C637">
        <v>430</v>
      </c>
      <c r="D637" t="s">
        <v>18</v>
      </c>
      <c r="E637" t="s">
        <v>40</v>
      </c>
      <c r="F637" s="4" t="e">
        <f>SUMIFS('[1]TUNZ Extracted TB'!$G:$G,'[1]TUNZ Extracted TB'!$A:$A,B637,'[1]TUNZ Extracted TB'!$C:$C,C637)</f>
        <v>#VALUE!</v>
      </c>
      <c r="G637" s="4" t="e">
        <f>SUMIFS('[2]TUNZ Extracted TB'!$G:$G,'[2]TUNZ Extracted TB'!$A:$A,B637,'[2]TUNZ Extracted TB'!$C:$C,C637)</f>
        <v>#VALUE!</v>
      </c>
      <c r="H637" s="4" t="e">
        <f>SUMIFS('[3]TUNZ Extracted TB'!$G:$G,'[3]TUNZ Extracted TB'!$A:$A,B637,'[3]TUNZ Extracted TB'!$C:$C,C637)</f>
        <v>#VALUE!</v>
      </c>
      <c r="I637" s="4" t="e">
        <f>SUMIFS('[4]TUNZ Extracted TB'!$G:$G,'[4]TUNZ Extracted TB'!$A:$A,B637,'[4]TUNZ Extracted TB'!$C:$C,C637)</f>
        <v>#VALUE!</v>
      </c>
      <c r="J637" s="4" t="e">
        <f>SUMIFS('[5]TUNZ Extracted TB'!$G:$G,'[5]TUNZ Extracted TB'!$A:$A,B637,'[5]TUNZ Extracted TB'!$C:$C,C637)</f>
        <v>#VALUE!</v>
      </c>
      <c r="K637" s="4" t="e">
        <f>SUMIFS('[6]TUNZ Extracted TB'!$G:$G,'[6]TUNZ Extracted TB'!$A:$A,B637,'[6]TUNZ Extracted TB'!$C:$C,C637)</f>
        <v>#VALUE!</v>
      </c>
      <c r="L637" s="4" t="e">
        <f>SUMIFS('[7]TUNZ Extracted TB'!$G:$G,'[7]TUNZ Extracted TB'!$A:$A,B637,'[7]TUNZ Extracted TB'!$C:$C,C637)</f>
        <v>#VALUE!</v>
      </c>
      <c r="M637" s="4" t="e">
        <f>SUMIFS('[8]TUNZ Extracted TB'!$G:$G,'[8]TUNZ Extracted TB'!$A:$A,B637,'[8]TUNZ Extracted TB'!$C:$C,C637)</f>
        <v>#VALUE!</v>
      </c>
      <c r="N637" s="4" t="e">
        <f>SUMIFS('[9]TUNZ Extracted TB'!$G:$G,'[9]TUNZ Extracted TB'!$A:$A,B637,'[9]TUNZ Extracted TB'!$C:$C,C637)</f>
        <v>#VALUE!</v>
      </c>
      <c r="O637" s="4" t="e">
        <f>SUMIFS('[10]TUNZ Extracted TB'!$G:$G,'[10]TUNZ Extracted TB'!$A:$A,B637,'[10]TUNZ Extracted TB'!$C:$C,C637)</f>
        <v>#VALUE!</v>
      </c>
      <c r="P637" s="4" t="e">
        <f>SUMIFS('[11]TUNZ Extracted TB'!$G:$G,'[11]TUNZ Extracted TB'!$A:$A,B637,'[11]TUNZ Extracted TB'!$C:$C,C637)</f>
        <v>#VALUE!</v>
      </c>
      <c r="Q637" s="4" t="e">
        <f>SUMIFS('[12]TUNZ Extracted TB'!$G:$G,'[12]TUNZ Extracted TB'!$A:$A,B637,'[12]TUNZ Extracted TB'!$C:$C,C637)</f>
        <v>#VALUE!</v>
      </c>
      <c r="R637" s="4" t="e">
        <f t="shared" si="10"/>
        <v>#VALUE!</v>
      </c>
    </row>
    <row r="638" spans="1:18" x14ac:dyDescent="0.25">
      <c r="A638" t="s">
        <v>113</v>
      </c>
      <c r="B638">
        <v>7910</v>
      </c>
      <c r="C638">
        <v>935</v>
      </c>
      <c r="D638" t="s">
        <v>30</v>
      </c>
      <c r="E638" t="s">
        <v>43</v>
      </c>
      <c r="F638" s="4" t="e">
        <f>SUMIFS('[1]TUNZ Extracted TB'!$G:$G,'[1]TUNZ Extracted TB'!$A:$A,B638,'[1]TUNZ Extracted TB'!$C:$C,C638)</f>
        <v>#VALUE!</v>
      </c>
      <c r="G638" s="4" t="e">
        <f>SUMIFS('[2]TUNZ Extracted TB'!$G:$G,'[2]TUNZ Extracted TB'!$A:$A,B638,'[2]TUNZ Extracted TB'!$C:$C,C638)</f>
        <v>#VALUE!</v>
      </c>
      <c r="H638" s="4" t="e">
        <f>SUMIFS('[3]TUNZ Extracted TB'!$G:$G,'[3]TUNZ Extracted TB'!$A:$A,B638,'[3]TUNZ Extracted TB'!$C:$C,C638)</f>
        <v>#VALUE!</v>
      </c>
      <c r="I638" s="4" t="e">
        <f>SUMIFS('[4]TUNZ Extracted TB'!$G:$G,'[4]TUNZ Extracted TB'!$A:$A,B638,'[4]TUNZ Extracted TB'!$C:$C,C638)</f>
        <v>#VALUE!</v>
      </c>
      <c r="J638" s="4" t="e">
        <f>SUMIFS('[5]TUNZ Extracted TB'!$G:$G,'[5]TUNZ Extracted TB'!$A:$A,B638,'[5]TUNZ Extracted TB'!$C:$C,C638)</f>
        <v>#VALUE!</v>
      </c>
      <c r="K638" s="4" t="e">
        <f>SUMIFS('[6]TUNZ Extracted TB'!$G:$G,'[6]TUNZ Extracted TB'!$A:$A,B638,'[6]TUNZ Extracted TB'!$C:$C,C638)</f>
        <v>#VALUE!</v>
      </c>
      <c r="L638" s="4" t="e">
        <f>SUMIFS('[7]TUNZ Extracted TB'!$G:$G,'[7]TUNZ Extracted TB'!$A:$A,B638,'[7]TUNZ Extracted TB'!$C:$C,C638)</f>
        <v>#VALUE!</v>
      </c>
      <c r="M638" s="4" t="e">
        <f>SUMIFS('[8]TUNZ Extracted TB'!$G:$G,'[8]TUNZ Extracted TB'!$A:$A,B638,'[8]TUNZ Extracted TB'!$C:$C,C638)</f>
        <v>#VALUE!</v>
      </c>
      <c r="N638" s="4" t="e">
        <f>SUMIFS('[9]TUNZ Extracted TB'!$G:$G,'[9]TUNZ Extracted TB'!$A:$A,B638,'[9]TUNZ Extracted TB'!$C:$C,C638)</f>
        <v>#VALUE!</v>
      </c>
      <c r="O638" s="4" t="e">
        <f>SUMIFS('[10]TUNZ Extracted TB'!$G:$G,'[10]TUNZ Extracted TB'!$A:$A,B638,'[10]TUNZ Extracted TB'!$C:$C,C638)</f>
        <v>#VALUE!</v>
      </c>
      <c r="P638" s="4" t="e">
        <f>SUMIFS('[11]TUNZ Extracted TB'!$G:$G,'[11]TUNZ Extracted TB'!$A:$A,B638,'[11]TUNZ Extracted TB'!$C:$C,C638)</f>
        <v>#VALUE!</v>
      </c>
      <c r="Q638" s="4" t="e">
        <f>SUMIFS('[12]TUNZ Extracted TB'!$G:$G,'[12]TUNZ Extracted TB'!$A:$A,B638,'[12]TUNZ Extracted TB'!$C:$C,C638)</f>
        <v>#VALUE!</v>
      </c>
      <c r="R638" s="4" t="e">
        <f t="shared" si="10"/>
        <v>#VALUE!</v>
      </c>
    </row>
    <row r="639" spans="1:18" x14ac:dyDescent="0.25">
      <c r="A639" t="s">
        <v>113</v>
      </c>
      <c r="B639">
        <v>7910</v>
      </c>
      <c r="C639">
        <v>936</v>
      </c>
      <c r="D639" t="s">
        <v>30</v>
      </c>
      <c r="E639" t="s">
        <v>43</v>
      </c>
      <c r="F639" s="4" t="e">
        <f>SUMIFS('[1]TUNZ Extracted TB'!$G:$G,'[1]TUNZ Extracted TB'!$A:$A,B639,'[1]TUNZ Extracted TB'!$C:$C,C639)</f>
        <v>#VALUE!</v>
      </c>
      <c r="G639" s="4" t="e">
        <f>SUMIFS('[2]TUNZ Extracted TB'!$G:$G,'[2]TUNZ Extracted TB'!$A:$A,B639,'[2]TUNZ Extracted TB'!$C:$C,C639)</f>
        <v>#VALUE!</v>
      </c>
      <c r="H639" s="4" t="e">
        <f>SUMIFS('[3]TUNZ Extracted TB'!$G:$G,'[3]TUNZ Extracted TB'!$A:$A,B639,'[3]TUNZ Extracted TB'!$C:$C,C639)</f>
        <v>#VALUE!</v>
      </c>
      <c r="I639" s="4" t="e">
        <f>SUMIFS('[4]TUNZ Extracted TB'!$G:$G,'[4]TUNZ Extracted TB'!$A:$A,B639,'[4]TUNZ Extracted TB'!$C:$C,C639)</f>
        <v>#VALUE!</v>
      </c>
      <c r="J639" s="4" t="e">
        <f>SUMIFS('[5]TUNZ Extracted TB'!$G:$G,'[5]TUNZ Extracted TB'!$A:$A,B639,'[5]TUNZ Extracted TB'!$C:$C,C639)</f>
        <v>#VALUE!</v>
      </c>
      <c r="K639" s="4" t="e">
        <f>SUMIFS('[6]TUNZ Extracted TB'!$G:$G,'[6]TUNZ Extracted TB'!$A:$A,B639,'[6]TUNZ Extracted TB'!$C:$C,C639)</f>
        <v>#VALUE!</v>
      </c>
      <c r="L639" s="4" t="e">
        <f>SUMIFS('[7]TUNZ Extracted TB'!$G:$G,'[7]TUNZ Extracted TB'!$A:$A,B639,'[7]TUNZ Extracted TB'!$C:$C,C639)</f>
        <v>#VALUE!</v>
      </c>
      <c r="M639" s="4" t="e">
        <f>SUMIFS('[8]TUNZ Extracted TB'!$G:$G,'[8]TUNZ Extracted TB'!$A:$A,B639,'[8]TUNZ Extracted TB'!$C:$C,C639)</f>
        <v>#VALUE!</v>
      </c>
      <c r="N639" s="4" t="e">
        <f>SUMIFS('[9]TUNZ Extracted TB'!$G:$G,'[9]TUNZ Extracted TB'!$A:$A,B639,'[9]TUNZ Extracted TB'!$C:$C,C639)</f>
        <v>#VALUE!</v>
      </c>
      <c r="O639" s="4" t="e">
        <f>SUMIFS('[10]TUNZ Extracted TB'!$G:$G,'[10]TUNZ Extracted TB'!$A:$A,B639,'[10]TUNZ Extracted TB'!$C:$C,C639)</f>
        <v>#VALUE!</v>
      </c>
      <c r="P639" s="4" t="e">
        <f>SUMIFS('[11]TUNZ Extracted TB'!$G:$G,'[11]TUNZ Extracted TB'!$A:$A,B639,'[11]TUNZ Extracted TB'!$C:$C,C639)</f>
        <v>#VALUE!</v>
      </c>
      <c r="Q639" s="4" t="e">
        <f>SUMIFS('[12]TUNZ Extracted TB'!$G:$G,'[12]TUNZ Extracted TB'!$A:$A,B639,'[12]TUNZ Extracted TB'!$C:$C,C639)</f>
        <v>#VALUE!</v>
      </c>
      <c r="R639" s="4" t="e">
        <f t="shared" si="10"/>
        <v>#VALUE!</v>
      </c>
    </row>
    <row r="640" spans="1:18" x14ac:dyDescent="0.25">
      <c r="A640" t="s">
        <v>114</v>
      </c>
      <c r="B640">
        <v>7170</v>
      </c>
      <c r="C640">
        <v>110</v>
      </c>
      <c r="D640" t="s">
        <v>10</v>
      </c>
      <c r="E640" t="s">
        <v>51</v>
      </c>
      <c r="F640" s="4" t="e">
        <f>SUMIFS('[1]TUNZ Extracted TB'!$G:$G,'[1]TUNZ Extracted TB'!$A:$A,B640,'[1]TUNZ Extracted TB'!$C:$C,C640)</f>
        <v>#VALUE!</v>
      </c>
      <c r="G640" s="4" t="e">
        <f>SUMIFS('[2]TUNZ Extracted TB'!$G:$G,'[2]TUNZ Extracted TB'!$A:$A,B640,'[2]TUNZ Extracted TB'!$C:$C,C640)</f>
        <v>#VALUE!</v>
      </c>
      <c r="H640" s="4" t="e">
        <f>SUMIFS('[3]TUNZ Extracted TB'!$G:$G,'[3]TUNZ Extracted TB'!$A:$A,B640,'[3]TUNZ Extracted TB'!$C:$C,C640)</f>
        <v>#VALUE!</v>
      </c>
      <c r="I640" s="4" t="e">
        <f>SUMIFS('[4]TUNZ Extracted TB'!$G:$G,'[4]TUNZ Extracted TB'!$A:$A,B640,'[4]TUNZ Extracted TB'!$C:$C,C640)</f>
        <v>#VALUE!</v>
      </c>
      <c r="J640" s="4" t="e">
        <f>SUMIFS('[5]TUNZ Extracted TB'!$G:$G,'[5]TUNZ Extracted TB'!$A:$A,B640,'[5]TUNZ Extracted TB'!$C:$C,C640)</f>
        <v>#VALUE!</v>
      </c>
      <c r="K640" s="4" t="e">
        <f>SUMIFS('[6]TUNZ Extracted TB'!$G:$G,'[6]TUNZ Extracted TB'!$A:$A,B640,'[6]TUNZ Extracted TB'!$C:$C,C640)</f>
        <v>#VALUE!</v>
      </c>
      <c r="L640" s="4" t="e">
        <f>SUMIFS('[7]TUNZ Extracted TB'!$G:$G,'[7]TUNZ Extracted TB'!$A:$A,B640,'[7]TUNZ Extracted TB'!$C:$C,C640)</f>
        <v>#VALUE!</v>
      </c>
      <c r="M640" s="4" t="e">
        <f>SUMIFS('[8]TUNZ Extracted TB'!$G:$G,'[8]TUNZ Extracted TB'!$A:$A,B640,'[8]TUNZ Extracted TB'!$C:$C,C640)</f>
        <v>#VALUE!</v>
      </c>
      <c r="N640" s="4" t="e">
        <f>SUMIFS('[9]TUNZ Extracted TB'!$G:$G,'[9]TUNZ Extracted TB'!$A:$A,B640,'[9]TUNZ Extracted TB'!$C:$C,C640)</f>
        <v>#VALUE!</v>
      </c>
      <c r="O640" s="4" t="e">
        <f>SUMIFS('[10]TUNZ Extracted TB'!$G:$G,'[10]TUNZ Extracted TB'!$A:$A,B640,'[10]TUNZ Extracted TB'!$C:$C,C640)</f>
        <v>#VALUE!</v>
      </c>
      <c r="P640" s="4" t="e">
        <f>SUMIFS('[11]TUNZ Extracted TB'!$G:$G,'[11]TUNZ Extracted TB'!$A:$A,B640,'[11]TUNZ Extracted TB'!$C:$C,C640)</f>
        <v>#VALUE!</v>
      </c>
      <c r="Q640" s="4" t="e">
        <f>SUMIFS('[12]TUNZ Extracted TB'!$G:$G,'[12]TUNZ Extracted TB'!$A:$A,B640,'[12]TUNZ Extracted TB'!$C:$C,C640)</f>
        <v>#VALUE!</v>
      </c>
      <c r="R640" s="4" t="e">
        <f t="shared" si="10"/>
        <v>#VALUE!</v>
      </c>
    </row>
    <row r="641" spans="1:18" x14ac:dyDescent="0.25">
      <c r="A641" t="s">
        <v>114</v>
      </c>
      <c r="B641">
        <v>7170</v>
      </c>
      <c r="C641">
        <v>112</v>
      </c>
      <c r="D641" t="s">
        <v>12</v>
      </c>
      <c r="E641" t="s">
        <v>52</v>
      </c>
      <c r="F641" s="4" t="e">
        <f>SUMIFS('[1]TUNZ Extracted TB'!$G:$G,'[1]TUNZ Extracted TB'!$A:$A,B641,'[1]TUNZ Extracted TB'!$C:$C,C641)</f>
        <v>#VALUE!</v>
      </c>
      <c r="G641" s="4" t="e">
        <f>SUMIFS('[2]TUNZ Extracted TB'!$G:$G,'[2]TUNZ Extracted TB'!$A:$A,B641,'[2]TUNZ Extracted TB'!$C:$C,C641)</f>
        <v>#VALUE!</v>
      </c>
      <c r="H641" s="4" t="e">
        <f>SUMIFS('[3]TUNZ Extracted TB'!$G:$G,'[3]TUNZ Extracted TB'!$A:$A,B641,'[3]TUNZ Extracted TB'!$C:$C,C641)</f>
        <v>#VALUE!</v>
      </c>
      <c r="I641" s="4" t="e">
        <f>SUMIFS('[4]TUNZ Extracted TB'!$G:$G,'[4]TUNZ Extracted TB'!$A:$A,B641,'[4]TUNZ Extracted TB'!$C:$C,C641)</f>
        <v>#VALUE!</v>
      </c>
      <c r="J641" s="4" t="e">
        <f>SUMIFS('[5]TUNZ Extracted TB'!$G:$G,'[5]TUNZ Extracted TB'!$A:$A,B641,'[5]TUNZ Extracted TB'!$C:$C,C641)</f>
        <v>#VALUE!</v>
      </c>
      <c r="K641" s="4" t="e">
        <f>SUMIFS('[6]TUNZ Extracted TB'!$G:$G,'[6]TUNZ Extracted TB'!$A:$A,B641,'[6]TUNZ Extracted TB'!$C:$C,C641)</f>
        <v>#VALUE!</v>
      </c>
      <c r="L641" s="4" t="e">
        <f>SUMIFS('[7]TUNZ Extracted TB'!$G:$G,'[7]TUNZ Extracted TB'!$A:$A,B641,'[7]TUNZ Extracted TB'!$C:$C,C641)</f>
        <v>#VALUE!</v>
      </c>
      <c r="M641" s="4" t="e">
        <f>SUMIFS('[8]TUNZ Extracted TB'!$G:$G,'[8]TUNZ Extracted TB'!$A:$A,B641,'[8]TUNZ Extracted TB'!$C:$C,C641)</f>
        <v>#VALUE!</v>
      </c>
      <c r="N641" s="4" t="e">
        <f>SUMIFS('[9]TUNZ Extracted TB'!$G:$G,'[9]TUNZ Extracted TB'!$A:$A,B641,'[9]TUNZ Extracted TB'!$C:$C,C641)</f>
        <v>#VALUE!</v>
      </c>
      <c r="O641" s="4" t="e">
        <f>SUMIFS('[10]TUNZ Extracted TB'!$G:$G,'[10]TUNZ Extracted TB'!$A:$A,B641,'[10]TUNZ Extracted TB'!$C:$C,C641)</f>
        <v>#VALUE!</v>
      </c>
      <c r="P641" s="4" t="e">
        <f>SUMIFS('[11]TUNZ Extracted TB'!$G:$G,'[11]TUNZ Extracted TB'!$A:$A,B641,'[11]TUNZ Extracted TB'!$C:$C,C641)</f>
        <v>#VALUE!</v>
      </c>
      <c r="Q641" s="4" t="e">
        <f>SUMIFS('[12]TUNZ Extracted TB'!$G:$G,'[12]TUNZ Extracted TB'!$A:$A,B641,'[12]TUNZ Extracted TB'!$C:$C,C641)</f>
        <v>#VALUE!</v>
      </c>
      <c r="R641" s="4" t="e">
        <f t="shared" si="10"/>
        <v>#VALUE!</v>
      </c>
    </row>
    <row r="642" spans="1:18" x14ac:dyDescent="0.25">
      <c r="A642" t="s">
        <v>114</v>
      </c>
      <c r="B642">
        <v>7170</v>
      </c>
      <c r="C642">
        <v>120</v>
      </c>
      <c r="D642" t="s">
        <v>14</v>
      </c>
      <c r="E642" t="s">
        <v>53</v>
      </c>
      <c r="F642" s="4" t="e">
        <f>SUMIFS('[1]TUNZ Extracted TB'!$G:$G,'[1]TUNZ Extracted TB'!$A:$A,B642,'[1]TUNZ Extracted TB'!$C:$C,C642)</f>
        <v>#VALUE!</v>
      </c>
      <c r="G642" s="4" t="e">
        <f>SUMIFS('[2]TUNZ Extracted TB'!$G:$G,'[2]TUNZ Extracted TB'!$A:$A,B642,'[2]TUNZ Extracted TB'!$C:$C,C642)</f>
        <v>#VALUE!</v>
      </c>
      <c r="H642" s="4" t="e">
        <f>SUMIFS('[3]TUNZ Extracted TB'!$G:$G,'[3]TUNZ Extracted TB'!$A:$A,B642,'[3]TUNZ Extracted TB'!$C:$C,C642)</f>
        <v>#VALUE!</v>
      </c>
      <c r="I642" s="4" t="e">
        <f>SUMIFS('[4]TUNZ Extracted TB'!$G:$G,'[4]TUNZ Extracted TB'!$A:$A,B642,'[4]TUNZ Extracted TB'!$C:$C,C642)</f>
        <v>#VALUE!</v>
      </c>
      <c r="J642" s="4" t="e">
        <f>SUMIFS('[5]TUNZ Extracted TB'!$G:$G,'[5]TUNZ Extracted TB'!$A:$A,B642,'[5]TUNZ Extracted TB'!$C:$C,C642)</f>
        <v>#VALUE!</v>
      </c>
      <c r="K642" s="4" t="e">
        <f>SUMIFS('[6]TUNZ Extracted TB'!$G:$G,'[6]TUNZ Extracted TB'!$A:$A,B642,'[6]TUNZ Extracted TB'!$C:$C,C642)</f>
        <v>#VALUE!</v>
      </c>
      <c r="L642" s="4" t="e">
        <f>SUMIFS('[7]TUNZ Extracted TB'!$G:$G,'[7]TUNZ Extracted TB'!$A:$A,B642,'[7]TUNZ Extracted TB'!$C:$C,C642)</f>
        <v>#VALUE!</v>
      </c>
      <c r="M642" s="4" t="e">
        <f>SUMIFS('[8]TUNZ Extracted TB'!$G:$G,'[8]TUNZ Extracted TB'!$A:$A,B642,'[8]TUNZ Extracted TB'!$C:$C,C642)</f>
        <v>#VALUE!</v>
      </c>
      <c r="N642" s="4" t="e">
        <f>SUMIFS('[9]TUNZ Extracted TB'!$G:$G,'[9]TUNZ Extracted TB'!$A:$A,B642,'[9]TUNZ Extracted TB'!$C:$C,C642)</f>
        <v>#VALUE!</v>
      </c>
      <c r="O642" s="4" t="e">
        <f>SUMIFS('[10]TUNZ Extracted TB'!$G:$G,'[10]TUNZ Extracted TB'!$A:$A,B642,'[10]TUNZ Extracted TB'!$C:$C,C642)</f>
        <v>#VALUE!</v>
      </c>
      <c r="P642" s="4" t="e">
        <f>SUMIFS('[11]TUNZ Extracted TB'!$G:$G,'[11]TUNZ Extracted TB'!$A:$A,B642,'[11]TUNZ Extracted TB'!$C:$C,C642)</f>
        <v>#VALUE!</v>
      </c>
      <c r="Q642" s="4" t="e">
        <f>SUMIFS('[12]TUNZ Extracted TB'!$G:$G,'[12]TUNZ Extracted TB'!$A:$A,B642,'[12]TUNZ Extracted TB'!$C:$C,C642)</f>
        <v>#VALUE!</v>
      </c>
      <c r="R642" s="4" t="e">
        <f t="shared" si="10"/>
        <v>#VALUE!</v>
      </c>
    </row>
    <row r="643" spans="1:18" x14ac:dyDescent="0.25">
      <c r="A643" t="s">
        <v>114</v>
      </c>
      <c r="B643">
        <v>7170</v>
      </c>
      <c r="C643">
        <v>121</v>
      </c>
      <c r="D643" t="s">
        <v>14</v>
      </c>
      <c r="E643" t="s">
        <v>53</v>
      </c>
      <c r="F643" s="4" t="e">
        <f>SUMIFS('[1]TUNZ Extracted TB'!$G:$G,'[1]TUNZ Extracted TB'!$A:$A,B643,'[1]TUNZ Extracted TB'!$C:$C,C643)</f>
        <v>#VALUE!</v>
      </c>
      <c r="G643" s="4" t="e">
        <f>SUMIFS('[2]TUNZ Extracted TB'!$G:$G,'[2]TUNZ Extracted TB'!$A:$A,B643,'[2]TUNZ Extracted TB'!$C:$C,C643)</f>
        <v>#VALUE!</v>
      </c>
      <c r="H643" s="4" t="e">
        <f>SUMIFS('[3]TUNZ Extracted TB'!$G:$G,'[3]TUNZ Extracted TB'!$A:$A,B643,'[3]TUNZ Extracted TB'!$C:$C,C643)</f>
        <v>#VALUE!</v>
      </c>
      <c r="I643" s="4" t="e">
        <f>SUMIFS('[4]TUNZ Extracted TB'!$G:$G,'[4]TUNZ Extracted TB'!$A:$A,B643,'[4]TUNZ Extracted TB'!$C:$C,C643)</f>
        <v>#VALUE!</v>
      </c>
      <c r="J643" s="4" t="e">
        <f>SUMIFS('[5]TUNZ Extracted TB'!$G:$G,'[5]TUNZ Extracted TB'!$A:$A,B643,'[5]TUNZ Extracted TB'!$C:$C,C643)</f>
        <v>#VALUE!</v>
      </c>
      <c r="K643" s="4" t="e">
        <f>SUMIFS('[6]TUNZ Extracted TB'!$G:$G,'[6]TUNZ Extracted TB'!$A:$A,B643,'[6]TUNZ Extracted TB'!$C:$C,C643)</f>
        <v>#VALUE!</v>
      </c>
      <c r="L643" s="4" t="e">
        <f>SUMIFS('[7]TUNZ Extracted TB'!$G:$G,'[7]TUNZ Extracted TB'!$A:$A,B643,'[7]TUNZ Extracted TB'!$C:$C,C643)</f>
        <v>#VALUE!</v>
      </c>
      <c r="M643" s="4" t="e">
        <f>SUMIFS('[8]TUNZ Extracted TB'!$G:$G,'[8]TUNZ Extracted TB'!$A:$A,B643,'[8]TUNZ Extracted TB'!$C:$C,C643)</f>
        <v>#VALUE!</v>
      </c>
      <c r="N643" s="4" t="e">
        <f>SUMIFS('[9]TUNZ Extracted TB'!$G:$G,'[9]TUNZ Extracted TB'!$A:$A,B643,'[9]TUNZ Extracted TB'!$C:$C,C643)</f>
        <v>#VALUE!</v>
      </c>
      <c r="O643" s="4" t="e">
        <f>SUMIFS('[10]TUNZ Extracted TB'!$G:$G,'[10]TUNZ Extracted TB'!$A:$A,B643,'[10]TUNZ Extracted TB'!$C:$C,C643)</f>
        <v>#VALUE!</v>
      </c>
      <c r="P643" s="4" t="e">
        <f>SUMIFS('[11]TUNZ Extracted TB'!$G:$G,'[11]TUNZ Extracted TB'!$A:$A,B643,'[11]TUNZ Extracted TB'!$C:$C,C643)</f>
        <v>#VALUE!</v>
      </c>
      <c r="Q643" s="4" t="e">
        <f>SUMIFS('[12]TUNZ Extracted TB'!$G:$G,'[12]TUNZ Extracted TB'!$A:$A,B643,'[12]TUNZ Extracted TB'!$C:$C,C643)</f>
        <v>#VALUE!</v>
      </c>
      <c r="R643" s="4" t="e">
        <f t="shared" si="10"/>
        <v>#VALUE!</v>
      </c>
    </row>
    <row r="644" spans="1:18" x14ac:dyDescent="0.25">
      <c r="A644" t="s">
        <v>114</v>
      </c>
      <c r="B644">
        <v>7170</v>
      </c>
      <c r="C644">
        <v>122</v>
      </c>
      <c r="D644" t="s">
        <v>16</v>
      </c>
      <c r="E644" t="s">
        <v>54</v>
      </c>
      <c r="F644" s="4" t="e">
        <f>SUMIFS('[1]TUNZ Extracted TB'!$G:$G,'[1]TUNZ Extracted TB'!$A:$A,B644,'[1]TUNZ Extracted TB'!$C:$C,C644)</f>
        <v>#VALUE!</v>
      </c>
      <c r="G644" s="4" t="e">
        <f>SUMIFS('[2]TUNZ Extracted TB'!$G:$G,'[2]TUNZ Extracted TB'!$A:$A,B644,'[2]TUNZ Extracted TB'!$C:$C,C644)</f>
        <v>#VALUE!</v>
      </c>
      <c r="H644" s="4" t="e">
        <f>SUMIFS('[3]TUNZ Extracted TB'!$G:$G,'[3]TUNZ Extracted TB'!$A:$A,B644,'[3]TUNZ Extracted TB'!$C:$C,C644)</f>
        <v>#VALUE!</v>
      </c>
      <c r="I644" s="4" t="e">
        <f>SUMIFS('[4]TUNZ Extracted TB'!$G:$G,'[4]TUNZ Extracted TB'!$A:$A,B644,'[4]TUNZ Extracted TB'!$C:$C,C644)</f>
        <v>#VALUE!</v>
      </c>
      <c r="J644" s="4" t="e">
        <f>SUMIFS('[5]TUNZ Extracted TB'!$G:$G,'[5]TUNZ Extracted TB'!$A:$A,B644,'[5]TUNZ Extracted TB'!$C:$C,C644)</f>
        <v>#VALUE!</v>
      </c>
      <c r="K644" s="4" t="e">
        <f>SUMIFS('[6]TUNZ Extracted TB'!$G:$G,'[6]TUNZ Extracted TB'!$A:$A,B644,'[6]TUNZ Extracted TB'!$C:$C,C644)</f>
        <v>#VALUE!</v>
      </c>
      <c r="L644" s="4" t="e">
        <f>SUMIFS('[7]TUNZ Extracted TB'!$G:$G,'[7]TUNZ Extracted TB'!$A:$A,B644,'[7]TUNZ Extracted TB'!$C:$C,C644)</f>
        <v>#VALUE!</v>
      </c>
      <c r="M644" s="4" t="e">
        <f>SUMIFS('[8]TUNZ Extracted TB'!$G:$G,'[8]TUNZ Extracted TB'!$A:$A,B644,'[8]TUNZ Extracted TB'!$C:$C,C644)</f>
        <v>#VALUE!</v>
      </c>
      <c r="N644" s="4" t="e">
        <f>SUMIFS('[9]TUNZ Extracted TB'!$G:$G,'[9]TUNZ Extracted TB'!$A:$A,B644,'[9]TUNZ Extracted TB'!$C:$C,C644)</f>
        <v>#VALUE!</v>
      </c>
      <c r="O644" s="4" t="e">
        <f>SUMIFS('[10]TUNZ Extracted TB'!$G:$G,'[10]TUNZ Extracted TB'!$A:$A,B644,'[10]TUNZ Extracted TB'!$C:$C,C644)</f>
        <v>#VALUE!</v>
      </c>
      <c r="P644" s="4" t="e">
        <f>SUMIFS('[11]TUNZ Extracted TB'!$G:$G,'[11]TUNZ Extracted TB'!$A:$A,B644,'[11]TUNZ Extracted TB'!$C:$C,C644)</f>
        <v>#VALUE!</v>
      </c>
      <c r="Q644" s="4" t="e">
        <f>SUMIFS('[12]TUNZ Extracted TB'!$G:$G,'[12]TUNZ Extracted TB'!$A:$A,B644,'[12]TUNZ Extracted TB'!$C:$C,C644)</f>
        <v>#VALUE!</v>
      </c>
      <c r="R644" s="4" t="e">
        <f t="shared" si="10"/>
        <v>#VALUE!</v>
      </c>
    </row>
    <row r="645" spans="1:18" x14ac:dyDescent="0.25">
      <c r="A645" t="s">
        <v>114</v>
      </c>
      <c r="B645">
        <v>7170</v>
      </c>
      <c r="C645">
        <v>130</v>
      </c>
      <c r="D645" t="s">
        <v>18</v>
      </c>
      <c r="E645" t="s">
        <v>19</v>
      </c>
      <c r="F645" s="4" t="e">
        <f>SUMIFS('[1]TUNZ Extracted TB'!$G:$G,'[1]TUNZ Extracted TB'!$A:$A,B645,'[1]TUNZ Extracted TB'!$C:$C,C645)</f>
        <v>#VALUE!</v>
      </c>
      <c r="G645" s="4" t="e">
        <f>SUMIFS('[2]TUNZ Extracted TB'!$G:$G,'[2]TUNZ Extracted TB'!$A:$A,B645,'[2]TUNZ Extracted TB'!$C:$C,C645)</f>
        <v>#VALUE!</v>
      </c>
      <c r="H645" s="4" t="e">
        <f>SUMIFS('[3]TUNZ Extracted TB'!$G:$G,'[3]TUNZ Extracted TB'!$A:$A,B645,'[3]TUNZ Extracted TB'!$C:$C,C645)</f>
        <v>#VALUE!</v>
      </c>
      <c r="I645" s="4" t="e">
        <f>SUMIFS('[4]TUNZ Extracted TB'!$G:$G,'[4]TUNZ Extracted TB'!$A:$A,B645,'[4]TUNZ Extracted TB'!$C:$C,C645)</f>
        <v>#VALUE!</v>
      </c>
      <c r="J645" s="4" t="e">
        <f>SUMIFS('[5]TUNZ Extracted TB'!$G:$G,'[5]TUNZ Extracted TB'!$A:$A,B645,'[5]TUNZ Extracted TB'!$C:$C,C645)</f>
        <v>#VALUE!</v>
      </c>
      <c r="K645" s="4" t="e">
        <f>SUMIFS('[6]TUNZ Extracted TB'!$G:$G,'[6]TUNZ Extracted TB'!$A:$A,B645,'[6]TUNZ Extracted TB'!$C:$C,C645)</f>
        <v>#VALUE!</v>
      </c>
      <c r="L645" s="4" t="e">
        <f>SUMIFS('[7]TUNZ Extracted TB'!$G:$G,'[7]TUNZ Extracted TB'!$A:$A,B645,'[7]TUNZ Extracted TB'!$C:$C,C645)</f>
        <v>#VALUE!</v>
      </c>
      <c r="M645" s="4" t="e">
        <f>SUMIFS('[8]TUNZ Extracted TB'!$G:$G,'[8]TUNZ Extracted TB'!$A:$A,B645,'[8]TUNZ Extracted TB'!$C:$C,C645)</f>
        <v>#VALUE!</v>
      </c>
      <c r="N645" s="4" t="e">
        <f>SUMIFS('[9]TUNZ Extracted TB'!$G:$G,'[9]TUNZ Extracted TB'!$A:$A,B645,'[9]TUNZ Extracted TB'!$C:$C,C645)</f>
        <v>#VALUE!</v>
      </c>
      <c r="O645" s="4" t="e">
        <f>SUMIFS('[10]TUNZ Extracted TB'!$G:$G,'[10]TUNZ Extracted TB'!$A:$A,B645,'[10]TUNZ Extracted TB'!$C:$C,C645)</f>
        <v>#VALUE!</v>
      </c>
      <c r="P645" s="4" t="e">
        <f>SUMIFS('[11]TUNZ Extracted TB'!$G:$G,'[11]TUNZ Extracted TB'!$A:$A,B645,'[11]TUNZ Extracted TB'!$C:$C,C645)</f>
        <v>#VALUE!</v>
      </c>
      <c r="Q645" s="4" t="e">
        <f>SUMIFS('[12]TUNZ Extracted TB'!$G:$G,'[12]TUNZ Extracted TB'!$A:$A,B645,'[12]TUNZ Extracted TB'!$C:$C,C645)</f>
        <v>#VALUE!</v>
      </c>
      <c r="R645" s="4" t="e">
        <f t="shared" si="10"/>
        <v>#VALUE!</v>
      </c>
    </row>
    <row r="646" spans="1:18" x14ac:dyDescent="0.25">
      <c r="A646" t="s">
        <v>114</v>
      </c>
      <c r="B646">
        <v>7170</v>
      </c>
      <c r="C646">
        <v>132</v>
      </c>
      <c r="D646" t="s">
        <v>56</v>
      </c>
      <c r="E646" t="s">
        <v>57</v>
      </c>
      <c r="F646" s="4" t="e">
        <f>SUMIFS('[1]TUNZ Extracted TB'!$G:$G,'[1]TUNZ Extracted TB'!$A:$A,B646,'[1]TUNZ Extracted TB'!$C:$C,C646)</f>
        <v>#VALUE!</v>
      </c>
      <c r="G646" s="4" t="e">
        <f>SUMIFS('[2]TUNZ Extracted TB'!$G:$G,'[2]TUNZ Extracted TB'!$A:$A,B646,'[2]TUNZ Extracted TB'!$C:$C,C646)</f>
        <v>#VALUE!</v>
      </c>
      <c r="H646" s="4" t="e">
        <f>SUMIFS('[3]TUNZ Extracted TB'!$G:$G,'[3]TUNZ Extracted TB'!$A:$A,B646,'[3]TUNZ Extracted TB'!$C:$C,C646)</f>
        <v>#VALUE!</v>
      </c>
      <c r="I646" s="4" t="e">
        <f>SUMIFS('[4]TUNZ Extracted TB'!$G:$G,'[4]TUNZ Extracted TB'!$A:$A,B646,'[4]TUNZ Extracted TB'!$C:$C,C646)</f>
        <v>#VALUE!</v>
      </c>
      <c r="J646" s="4" t="e">
        <f>SUMIFS('[5]TUNZ Extracted TB'!$G:$G,'[5]TUNZ Extracted TB'!$A:$A,B646,'[5]TUNZ Extracted TB'!$C:$C,C646)</f>
        <v>#VALUE!</v>
      </c>
      <c r="K646" s="4" t="e">
        <f>SUMIFS('[6]TUNZ Extracted TB'!$G:$G,'[6]TUNZ Extracted TB'!$A:$A,B646,'[6]TUNZ Extracted TB'!$C:$C,C646)</f>
        <v>#VALUE!</v>
      </c>
      <c r="L646" s="4" t="e">
        <f>SUMIFS('[7]TUNZ Extracted TB'!$G:$G,'[7]TUNZ Extracted TB'!$A:$A,B646,'[7]TUNZ Extracted TB'!$C:$C,C646)</f>
        <v>#VALUE!</v>
      </c>
      <c r="M646" s="4" t="e">
        <f>SUMIFS('[8]TUNZ Extracted TB'!$G:$G,'[8]TUNZ Extracted TB'!$A:$A,B646,'[8]TUNZ Extracted TB'!$C:$C,C646)</f>
        <v>#VALUE!</v>
      </c>
      <c r="N646" s="4" t="e">
        <f>SUMIFS('[9]TUNZ Extracted TB'!$G:$G,'[9]TUNZ Extracted TB'!$A:$A,B646,'[9]TUNZ Extracted TB'!$C:$C,C646)</f>
        <v>#VALUE!</v>
      </c>
      <c r="O646" s="4" t="e">
        <f>SUMIFS('[10]TUNZ Extracted TB'!$G:$G,'[10]TUNZ Extracted TB'!$A:$A,B646,'[10]TUNZ Extracted TB'!$C:$C,C646)</f>
        <v>#VALUE!</v>
      </c>
      <c r="P646" s="4" t="e">
        <f>SUMIFS('[11]TUNZ Extracted TB'!$G:$G,'[11]TUNZ Extracted TB'!$A:$A,B646,'[11]TUNZ Extracted TB'!$C:$C,C646)</f>
        <v>#VALUE!</v>
      </c>
      <c r="Q646" s="4" t="e">
        <f>SUMIFS('[12]TUNZ Extracted TB'!$G:$G,'[12]TUNZ Extracted TB'!$A:$A,B646,'[12]TUNZ Extracted TB'!$C:$C,C646)</f>
        <v>#VALUE!</v>
      </c>
      <c r="R646" s="4" t="e">
        <f t="shared" ref="R646:R709" si="11">SUM(F646:Q646)</f>
        <v>#VALUE!</v>
      </c>
    </row>
    <row r="647" spans="1:18" x14ac:dyDescent="0.25">
      <c r="A647" t="s">
        <v>114</v>
      </c>
      <c r="B647">
        <v>7170</v>
      </c>
      <c r="C647">
        <v>140</v>
      </c>
      <c r="D647" t="s">
        <v>20</v>
      </c>
      <c r="E647" t="s">
        <v>21</v>
      </c>
      <c r="F647" s="4" t="e">
        <f>SUMIFS('[1]TUNZ Extracted TB'!$G:$G,'[1]TUNZ Extracted TB'!$A:$A,B647,'[1]TUNZ Extracted TB'!$C:$C,C647)</f>
        <v>#VALUE!</v>
      </c>
      <c r="G647" s="4" t="e">
        <f>SUMIFS('[2]TUNZ Extracted TB'!$G:$G,'[2]TUNZ Extracted TB'!$A:$A,B647,'[2]TUNZ Extracted TB'!$C:$C,C647)</f>
        <v>#VALUE!</v>
      </c>
      <c r="H647" s="4" t="e">
        <f>SUMIFS('[3]TUNZ Extracted TB'!$G:$G,'[3]TUNZ Extracted TB'!$A:$A,B647,'[3]TUNZ Extracted TB'!$C:$C,C647)</f>
        <v>#VALUE!</v>
      </c>
      <c r="I647" s="4" t="e">
        <f>SUMIFS('[4]TUNZ Extracted TB'!$G:$G,'[4]TUNZ Extracted TB'!$A:$A,B647,'[4]TUNZ Extracted TB'!$C:$C,C647)</f>
        <v>#VALUE!</v>
      </c>
      <c r="J647" s="4" t="e">
        <f>SUMIFS('[5]TUNZ Extracted TB'!$G:$G,'[5]TUNZ Extracted TB'!$A:$A,B647,'[5]TUNZ Extracted TB'!$C:$C,C647)</f>
        <v>#VALUE!</v>
      </c>
      <c r="K647" s="4" t="e">
        <f>SUMIFS('[6]TUNZ Extracted TB'!$G:$G,'[6]TUNZ Extracted TB'!$A:$A,B647,'[6]TUNZ Extracted TB'!$C:$C,C647)</f>
        <v>#VALUE!</v>
      </c>
      <c r="L647" s="4" t="e">
        <f>SUMIFS('[7]TUNZ Extracted TB'!$G:$G,'[7]TUNZ Extracted TB'!$A:$A,B647,'[7]TUNZ Extracted TB'!$C:$C,C647)</f>
        <v>#VALUE!</v>
      </c>
      <c r="M647" s="4" t="e">
        <f>SUMIFS('[8]TUNZ Extracted TB'!$G:$G,'[8]TUNZ Extracted TB'!$A:$A,B647,'[8]TUNZ Extracted TB'!$C:$C,C647)</f>
        <v>#VALUE!</v>
      </c>
      <c r="N647" s="4" t="e">
        <f>SUMIFS('[9]TUNZ Extracted TB'!$G:$G,'[9]TUNZ Extracted TB'!$A:$A,B647,'[9]TUNZ Extracted TB'!$C:$C,C647)</f>
        <v>#VALUE!</v>
      </c>
      <c r="O647" s="4" t="e">
        <f>SUMIFS('[10]TUNZ Extracted TB'!$G:$G,'[10]TUNZ Extracted TB'!$A:$A,B647,'[10]TUNZ Extracted TB'!$C:$C,C647)</f>
        <v>#VALUE!</v>
      </c>
      <c r="P647" s="4" t="e">
        <f>SUMIFS('[11]TUNZ Extracted TB'!$G:$G,'[11]TUNZ Extracted TB'!$A:$A,B647,'[11]TUNZ Extracted TB'!$C:$C,C647)</f>
        <v>#VALUE!</v>
      </c>
      <c r="Q647" s="4" t="e">
        <f>SUMIFS('[12]TUNZ Extracted TB'!$G:$G,'[12]TUNZ Extracted TB'!$A:$A,B647,'[12]TUNZ Extracted TB'!$C:$C,C647)</f>
        <v>#VALUE!</v>
      </c>
      <c r="R647" s="4" t="e">
        <f t="shared" si="11"/>
        <v>#VALUE!</v>
      </c>
    </row>
    <row r="648" spans="1:18" x14ac:dyDescent="0.25">
      <c r="A648" t="s">
        <v>114</v>
      </c>
      <c r="B648">
        <v>7170</v>
      </c>
      <c r="C648">
        <v>142</v>
      </c>
      <c r="D648" t="s">
        <v>22</v>
      </c>
      <c r="E648" t="s">
        <v>23</v>
      </c>
      <c r="F648" s="4" t="e">
        <f>SUMIFS('[1]TUNZ Extracted TB'!$G:$G,'[1]TUNZ Extracted TB'!$A:$A,B648,'[1]TUNZ Extracted TB'!$C:$C,C648)</f>
        <v>#VALUE!</v>
      </c>
      <c r="G648" s="4" t="e">
        <f>SUMIFS('[2]TUNZ Extracted TB'!$G:$G,'[2]TUNZ Extracted TB'!$A:$A,B648,'[2]TUNZ Extracted TB'!$C:$C,C648)</f>
        <v>#VALUE!</v>
      </c>
      <c r="H648" s="4" t="e">
        <f>SUMIFS('[3]TUNZ Extracted TB'!$G:$G,'[3]TUNZ Extracted TB'!$A:$A,B648,'[3]TUNZ Extracted TB'!$C:$C,C648)</f>
        <v>#VALUE!</v>
      </c>
      <c r="I648" s="4" t="e">
        <f>SUMIFS('[4]TUNZ Extracted TB'!$G:$G,'[4]TUNZ Extracted TB'!$A:$A,B648,'[4]TUNZ Extracted TB'!$C:$C,C648)</f>
        <v>#VALUE!</v>
      </c>
      <c r="J648" s="4" t="e">
        <f>SUMIFS('[5]TUNZ Extracted TB'!$G:$G,'[5]TUNZ Extracted TB'!$A:$A,B648,'[5]TUNZ Extracted TB'!$C:$C,C648)</f>
        <v>#VALUE!</v>
      </c>
      <c r="K648" s="4" t="e">
        <f>SUMIFS('[6]TUNZ Extracted TB'!$G:$G,'[6]TUNZ Extracted TB'!$A:$A,B648,'[6]TUNZ Extracted TB'!$C:$C,C648)</f>
        <v>#VALUE!</v>
      </c>
      <c r="L648" s="4" t="e">
        <f>SUMIFS('[7]TUNZ Extracted TB'!$G:$G,'[7]TUNZ Extracted TB'!$A:$A,B648,'[7]TUNZ Extracted TB'!$C:$C,C648)</f>
        <v>#VALUE!</v>
      </c>
      <c r="M648" s="4" t="e">
        <f>SUMIFS('[8]TUNZ Extracted TB'!$G:$G,'[8]TUNZ Extracted TB'!$A:$A,B648,'[8]TUNZ Extracted TB'!$C:$C,C648)</f>
        <v>#VALUE!</v>
      </c>
      <c r="N648" s="4" t="e">
        <f>SUMIFS('[9]TUNZ Extracted TB'!$G:$G,'[9]TUNZ Extracted TB'!$A:$A,B648,'[9]TUNZ Extracted TB'!$C:$C,C648)</f>
        <v>#VALUE!</v>
      </c>
      <c r="O648" s="4" t="e">
        <f>SUMIFS('[10]TUNZ Extracted TB'!$G:$G,'[10]TUNZ Extracted TB'!$A:$A,B648,'[10]TUNZ Extracted TB'!$C:$C,C648)</f>
        <v>#VALUE!</v>
      </c>
      <c r="P648" s="4" t="e">
        <f>SUMIFS('[11]TUNZ Extracted TB'!$G:$G,'[11]TUNZ Extracted TB'!$A:$A,B648,'[11]TUNZ Extracted TB'!$C:$C,C648)</f>
        <v>#VALUE!</v>
      </c>
      <c r="Q648" s="4" t="e">
        <f>SUMIFS('[12]TUNZ Extracted TB'!$G:$G,'[12]TUNZ Extracted TB'!$A:$A,B648,'[12]TUNZ Extracted TB'!$C:$C,C648)</f>
        <v>#VALUE!</v>
      </c>
      <c r="R648" s="4" t="e">
        <f t="shared" si="11"/>
        <v>#VALUE!</v>
      </c>
    </row>
    <row r="649" spans="1:18" x14ac:dyDescent="0.25">
      <c r="A649" t="s">
        <v>114</v>
      </c>
      <c r="B649">
        <v>7170</v>
      </c>
      <c r="C649">
        <v>147</v>
      </c>
      <c r="D649" t="s">
        <v>20</v>
      </c>
      <c r="E649" t="s">
        <v>21</v>
      </c>
      <c r="F649" s="4" t="e">
        <f>SUMIFS('[1]TUNZ Extracted TB'!$G:$G,'[1]TUNZ Extracted TB'!$A:$A,B649,'[1]TUNZ Extracted TB'!$C:$C,C649)</f>
        <v>#VALUE!</v>
      </c>
      <c r="G649" s="4" t="e">
        <f>SUMIFS('[2]TUNZ Extracted TB'!$G:$G,'[2]TUNZ Extracted TB'!$A:$A,B649,'[2]TUNZ Extracted TB'!$C:$C,C649)</f>
        <v>#VALUE!</v>
      </c>
      <c r="H649" s="4" t="e">
        <f>SUMIFS('[3]TUNZ Extracted TB'!$G:$G,'[3]TUNZ Extracted TB'!$A:$A,B649,'[3]TUNZ Extracted TB'!$C:$C,C649)</f>
        <v>#VALUE!</v>
      </c>
      <c r="I649" s="4" t="e">
        <f>SUMIFS('[4]TUNZ Extracted TB'!$G:$G,'[4]TUNZ Extracted TB'!$A:$A,B649,'[4]TUNZ Extracted TB'!$C:$C,C649)</f>
        <v>#VALUE!</v>
      </c>
      <c r="J649" s="4" t="e">
        <f>SUMIFS('[5]TUNZ Extracted TB'!$G:$G,'[5]TUNZ Extracted TB'!$A:$A,B649,'[5]TUNZ Extracted TB'!$C:$C,C649)</f>
        <v>#VALUE!</v>
      </c>
      <c r="K649" s="4" t="e">
        <f>SUMIFS('[6]TUNZ Extracted TB'!$G:$G,'[6]TUNZ Extracted TB'!$A:$A,B649,'[6]TUNZ Extracted TB'!$C:$C,C649)</f>
        <v>#VALUE!</v>
      </c>
      <c r="L649" s="4" t="e">
        <f>SUMIFS('[7]TUNZ Extracted TB'!$G:$G,'[7]TUNZ Extracted TB'!$A:$A,B649,'[7]TUNZ Extracted TB'!$C:$C,C649)</f>
        <v>#VALUE!</v>
      </c>
      <c r="M649" s="4" t="e">
        <f>SUMIFS('[8]TUNZ Extracted TB'!$G:$G,'[8]TUNZ Extracted TB'!$A:$A,B649,'[8]TUNZ Extracted TB'!$C:$C,C649)</f>
        <v>#VALUE!</v>
      </c>
      <c r="N649" s="4" t="e">
        <f>SUMIFS('[9]TUNZ Extracted TB'!$G:$G,'[9]TUNZ Extracted TB'!$A:$A,B649,'[9]TUNZ Extracted TB'!$C:$C,C649)</f>
        <v>#VALUE!</v>
      </c>
      <c r="O649" s="4" t="e">
        <f>SUMIFS('[10]TUNZ Extracted TB'!$G:$G,'[10]TUNZ Extracted TB'!$A:$A,B649,'[10]TUNZ Extracted TB'!$C:$C,C649)</f>
        <v>#VALUE!</v>
      </c>
      <c r="P649" s="4" t="e">
        <f>SUMIFS('[11]TUNZ Extracted TB'!$G:$G,'[11]TUNZ Extracted TB'!$A:$A,B649,'[11]TUNZ Extracted TB'!$C:$C,C649)</f>
        <v>#VALUE!</v>
      </c>
      <c r="Q649" s="4" t="e">
        <f>SUMIFS('[12]TUNZ Extracted TB'!$G:$G,'[12]TUNZ Extracted TB'!$A:$A,B649,'[12]TUNZ Extracted TB'!$C:$C,C649)</f>
        <v>#VALUE!</v>
      </c>
      <c r="R649" s="4" t="e">
        <f t="shared" si="11"/>
        <v>#VALUE!</v>
      </c>
    </row>
    <row r="650" spans="1:18" x14ac:dyDescent="0.25">
      <c r="A650" t="s">
        <v>114</v>
      </c>
      <c r="B650">
        <v>7170</v>
      </c>
      <c r="C650">
        <v>150</v>
      </c>
      <c r="D650" t="s">
        <v>24</v>
      </c>
      <c r="E650" t="s">
        <v>25</v>
      </c>
      <c r="F650" s="4" t="e">
        <f>SUMIFS('[1]TUNZ Extracted TB'!$G:$G,'[1]TUNZ Extracted TB'!$A:$A,B650,'[1]TUNZ Extracted TB'!$C:$C,C650)</f>
        <v>#VALUE!</v>
      </c>
      <c r="G650" s="4" t="e">
        <f>SUMIFS('[2]TUNZ Extracted TB'!$G:$G,'[2]TUNZ Extracted TB'!$A:$A,B650,'[2]TUNZ Extracted TB'!$C:$C,C650)</f>
        <v>#VALUE!</v>
      </c>
      <c r="H650" s="4" t="e">
        <f>SUMIFS('[3]TUNZ Extracted TB'!$G:$G,'[3]TUNZ Extracted TB'!$A:$A,B650,'[3]TUNZ Extracted TB'!$C:$C,C650)</f>
        <v>#VALUE!</v>
      </c>
      <c r="I650" s="4" t="e">
        <f>SUMIFS('[4]TUNZ Extracted TB'!$G:$G,'[4]TUNZ Extracted TB'!$A:$A,B650,'[4]TUNZ Extracted TB'!$C:$C,C650)</f>
        <v>#VALUE!</v>
      </c>
      <c r="J650" s="4" t="e">
        <f>SUMIFS('[5]TUNZ Extracted TB'!$G:$G,'[5]TUNZ Extracted TB'!$A:$A,B650,'[5]TUNZ Extracted TB'!$C:$C,C650)</f>
        <v>#VALUE!</v>
      </c>
      <c r="K650" s="4" t="e">
        <f>SUMIFS('[6]TUNZ Extracted TB'!$G:$G,'[6]TUNZ Extracted TB'!$A:$A,B650,'[6]TUNZ Extracted TB'!$C:$C,C650)</f>
        <v>#VALUE!</v>
      </c>
      <c r="L650" s="4" t="e">
        <f>SUMIFS('[7]TUNZ Extracted TB'!$G:$G,'[7]TUNZ Extracted TB'!$A:$A,B650,'[7]TUNZ Extracted TB'!$C:$C,C650)</f>
        <v>#VALUE!</v>
      </c>
      <c r="M650" s="4" t="e">
        <f>SUMIFS('[8]TUNZ Extracted TB'!$G:$G,'[8]TUNZ Extracted TB'!$A:$A,B650,'[8]TUNZ Extracted TB'!$C:$C,C650)</f>
        <v>#VALUE!</v>
      </c>
      <c r="N650" s="4" t="e">
        <f>SUMIFS('[9]TUNZ Extracted TB'!$G:$G,'[9]TUNZ Extracted TB'!$A:$A,B650,'[9]TUNZ Extracted TB'!$C:$C,C650)</f>
        <v>#VALUE!</v>
      </c>
      <c r="O650" s="4" t="e">
        <f>SUMIFS('[10]TUNZ Extracted TB'!$G:$G,'[10]TUNZ Extracted TB'!$A:$A,B650,'[10]TUNZ Extracted TB'!$C:$C,C650)</f>
        <v>#VALUE!</v>
      </c>
      <c r="P650" s="4" t="e">
        <f>SUMIFS('[11]TUNZ Extracted TB'!$G:$G,'[11]TUNZ Extracted TB'!$A:$A,B650,'[11]TUNZ Extracted TB'!$C:$C,C650)</f>
        <v>#VALUE!</v>
      </c>
      <c r="Q650" s="4" t="e">
        <f>SUMIFS('[12]TUNZ Extracted TB'!$G:$G,'[12]TUNZ Extracted TB'!$A:$A,B650,'[12]TUNZ Extracted TB'!$C:$C,C650)</f>
        <v>#VALUE!</v>
      </c>
      <c r="R650" s="4" t="e">
        <f t="shared" si="11"/>
        <v>#VALUE!</v>
      </c>
    </row>
    <row r="651" spans="1:18" x14ac:dyDescent="0.25">
      <c r="A651" t="s">
        <v>114</v>
      </c>
      <c r="B651">
        <v>7170</v>
      </c>
      <c r="C651">
        <v>160</v>
      </c>
      <c r="D651" t="s">
        <v>26</v>
      </c>
      <c r="E651" t="s">
        <v>27</v>
      </c>
      <c r="F651" s="4" t="e">
        <f>SUMIFS('[1]TUNZ Extracted TB'!$G:$G,'[1]TUNZ Extracted TB'!$A:$A,B651,'[1]TUNZ Extracted TB'!$C:$C,C651)</f>
        <v>#VALUE!</v>
      </c>
      <c r="G651" s="4" t="e">
        <f>SUMIFS('[2]TUNZ Extracted TB'!$G:$G,'[2]TUNZ Extracted TB'!$A:$A,B651,'[2]TUNZ Extracted TB'!$C:$C,C651)</f>
        <v>#VALUE!</v>
      </c>
      <c r="H651" s="4" t="e">
        <f>SUMIFS('[3]TUNZ Extracted TB'!$G:$G,'[3]TUNZ Extracted TB'!$A:$A,B651,'[3]TUNZ Extracted TB'!$C:$C,C651)</f>
        <v>#VALUE!</v>
      </c>
      <c r="I651" s="4" t="e">
        <f>SUMIFS('[4]TUNZ Extracted TB'!$G:$G,'[4]TUNZ Extracted TB'!$A:$A,B651,'[4]TUNZ Extracted TB'!$C:$C,C651)</f>
        <v>#VALUE!</v>
      </c>
      <c r="J651" s="4" t="e">
        <f>SUMIFS('[5]TUNZ Extracted TB'!$G:$G,'[5]TUNZ Extracted TB'!$A:$A,B651,'[5]TUNZ Extracted TB'!$C:$C,C651)</f>
        <v>#VALUE!</v>
      </c>
      <c r="K651" s="4" t="e">
        <f>SUMIFS('[6]TUNZ Extracted TB'!$G:$G,'[6]TUNZ Extracted TB'!$A:$A,B651,'[6]TUNZ Extracted TB'!$C:$C,C651)</f>
        <v>#VALUE!</v>
      </c>
      <c r="L651" s="4" t="e">
        <f>SUMIFS('[7]TUNZ Extracted TB'!$G:$G,'[7]TUNZ Extracted TB'!$A:$A,B651,'[7]TUNZ Extracted TB'!$C:$C,C651)</f>
        <v>#VALUE!</v>
      </c>
      <c r="M651" s="4" t="e">
        <f>SUMIFS('[8]TUNZ Extracted TB'!$G:$G,'[8]TUNZ Extracted TB'!$A:$A,B651,'[8]TUNZ Extracted TB'!$C:$C,C651)</f>
        <v>#VALUE!</v>
      </c>
      <c r="N651" s="4" t="e">
        <f>SUMIFS('[9]TUNZ Extracted TB'!$G:$G,'[9]TUNZ Extracted TB'!$A:$A,B651,'[9]TUNZ Extracted TB'!$C:$C,C651)</f>
        <v>#VALUE!</v>
      </c>
      <c r="O651" s="4" t="e">
        <f>SUMIFS('[10]TUNZ Extracted TB'!$G:$G,'[10]TUNZ Extracted TB'!$A:$A,B651,'[10]TUNZ Extracted TB'!$C:$C,C651)</f>
        <v>#VALUE!</v>
      </c>
      <c r="P651" s="4" t="e">
        <f>SUMIFS('[11]TUNZ Extracted TB'!$G:$G,'[11]TUNZ Extracted TB'!$A:$A,B651,'[11]TUNZ Extracted TB'!$C:$C,C651)</f>
        <v>#VALUE!</v>
      </c>
      <c r="Q651" s="4" t="e">
        <f>SUMIFS('[12]TUNZ Extracted TB'!$G:$G,'[12]TUNZ Extracted TB'!$A:$A,B651,'[12]TUNZ Extracted TB'!$C:$C,C651)</f>
        <v>#VALUE!</v>
      </c>
      <c r="R651" s="4" t="e">
        <f t="shared" si="11"/>
        <v>#VALUE!</v>
      </c>
    </row>
    <row r="652" spans="1:18" x14ac:dyDescent="0.25">
      <c r="A652" t="s">
        <v>114</v>
      </c>
      <c r="B652">
        <v>7170</v>
      </c>
      <c r="C652">
        <v>162</v>
      </c>
      <c r="D652" t="s">
        <v>28</v>
      </c>
      <c r="E652" t="s">
        <v>29</v>
      </c>
      <c r="F652" s="4" t="e">
        <f>SUMIFS('[1]TUNZ Extracted TB'!$G:$G,'[1]TUNZ Extracted TB'!$A:$A,B652,'[1]TUNZ Extracted TB'!$C:$C,C652)</f>
        <v>#VALUE!</v>
      </c>
      <c r="G652" s="4" t="e">
        <f>SUMIFS('[2]TUNZ Extracted TB'!$G:$G,'[2]TUNZ Extracted TB'!$A:$A,B652,'[2]TUNZ Extracted TB'!$C:$C,C652)</f>
        <v>#VALUE!</v>
      </c>
      <c r="H652" s="4" t="e">
        <f>SUMIFS('[3]TUNZ Extracted TB'!$G:$G,'[3]TUNZ Extracted TB'!$A:$A,B652,'[3]TUNZ Extracted TB'!$C:$C,C652)</f>
        <v>#VALUE!</v>
      </c>
      <c r="I652" s="4" t="e">
        <f>SUMIFS('[4]TUNZ Extracted TB'!$G:$G,'[4]TUNZ Extracted TB'!$A:$A,B652,'[4]TUNZ Extracted TB'!$C:$C,C652)</f>
        <v>#VALUE!</v>
      </c>
      <c r="J652" s="4" t="e">
        <f>SUMIFS('[5]TUNZ Extracted TB'!$G:$G,'[5]TUNZ Extracted TB'!$A:$A,B652,'[5]TUNZ Extracted TB'!$C:$C,C652)</f>
        <v>#VALUE!</v>
      </c>
      <c r="K652" s="4" t="e">
        <f>SUMIFS('[6]TUNZ Extracted TB'!$G:$G,'[6]TUNZ Extracted TB'!$A:$A,B652,'[6]TUNZ Extracted TB'!$C:$C,C652)</f>
        <v>#VALUE!</v>
      </c>
      <c r="L652" s="4" t="e">
        <f>SUMIFS('[7]TUNZ Extracted TB'!$G:$G,'[7]TUNZ Extracted TB'!$A:$A,B652,'[7]TUNZ Extracted TB'!$C:$C,C652)</f>
        <v>#VALUE!</v>
      </c>
      <c r="M652" s="4" t="e">
        <f>SUMIFS('[8]TUNZ Extracted TB'!$G:$G,'[8]TUNZ Extracted TB'!$A:$A,B652,'[8]TUNZ Extracted TB'!$C:$C,C652)</f>
        <v>#VALUE!</v>
      </c>
      <c r="N652" s="4" t="e">
        <f>SUMIFS('[9]TUNZ Extracted TB'!$G:$G,'[9]TUNZ Extracted TB'!$A:$A,B652,'[9]TUNZ Extracted TB'!$C:$C,C652)</f>
        <v>#VALUE!</v>
      </c>
      <c r="O652" s="4" t="e">
        <f>SUMIFS('[10]TUNZ Extracted TB'!$G:$G,'[10]TUNZ Extracted TB'!$A:$A,B652,'[10]TUNZ Extracted TB'!$C:$C,C652)</f>
        <v>#VALUE!</v>
      </c>
      <c r="P652" s="4" t="e">
        <f>SUMIFS('[11]TUNZ Extracted TB'!$G:$G,'[11]TUNZ Extracted TB'!$A:$A,B652,'[11]TUNZ Extracted TB'!$C:$C,C652)</f>
        <v>#VALUE!</v>
      </c>
      <c r="Q652" s="4" t="e">
        <f>SUMIFS('[12]TUNZ Extracted TB'!$G:$G,'[12]TUNZ Extracted TB'!$A:$A,B652,'[12]TUNZ Extracted TB'!$C:$C,C652)</f>
        <v>#VALUE!</v>
      </c>
      <c r="R652" s="4" t="e">
        <f t="shared" si="11"/>
        <v>#VALUE!</v>
      </c>
    </row>
    <row r="653" spans="1:18" x14ac:dyDescent="0.25">
      <c r="A653" t="s">
        <v>114</v>
      </c>
      <c r="B653">
        <v>7170</v>
      </c>
      <c r="C653">
        <v>210</v>
      </c>
      <c r="D653" t="s">
        <v>10</v>
      </c>
      <c r="E653" t="s">
        <v>51</v>
      </c>
      <c r="F653" s="4" t="e">
        <f>SUMIFS('[1]TUNZ Extracted TB'!$G:$G,'[1]TUNZ Extracted TB'!$A:$A,B653,'[1]TUNZ Extracted TB'!$C:$C,C653)</f>
        <v>#VALUE!</v>
      </c>
      <c r="G653" s="4" t="e">
        <f>SUMIFS('[2]TUNZ Extracted TB'!$G:$G,'[2]TUNZ Extracted TB'!$A:$A,B653,'[2]TUNZ Extracted TB'!$C:$C,C653)</f>
        <v>#VALUE!</v>
      </c>
      <c r="H653" s="4" t="e">
        <f>SUMIFS('[3]TUNZ Extracted TB'!$G:$G,'[3]TUNZ Extracted TB'!$A:$A,B653,'[3]TUNZ Extracted TB'!$C:$C,C653)</f>
        <v>#VALUE!</v>
      </c>
      <c r="I653" s="4" t="e">
        <f>SUMIFS('[4]TUNZ Extracted TB'!$G:$G,'[4]TUNZ Extracted TB'!$A:$A,B653,'[4]TUNZ Extracted TB'!$C:$C,C653)</f>
        <v>#VALUE!</v>
      </c>
      <c r="J653" s="4" t="e">
        <f>SUMIFS('[5]TUNZ Extracted TB'!$G:$G,'[5]TUNZ Extracted TB'!$A:$A,B653,'[5]TUNZ Extracted TB'!$C:$C,C653)</f>
        <v>#VALUE!</v>
      </c>
      <c r="K653" s="4" t="e">
        <f>SUMIFS('[6]TUNZ Extracted TB'!$G:$G,'[6]TUNZ Extracted TB'!$A:$A,B653,'[6]TUNZ Extracted TB'!$C:$C,C653)</f>
        <v>#VALUE!</v>
      </c>
      <c r="L653" s="4" t="e">
        <f>SUMIFS('[7]TUNZ Extracted TB'!$G:$G,'[7]TUNZ Extracted TB'!$A:$A,B653,'[7]TUNZ Extracted TB'!$C:$C,C653)</f>
        <v>#VALUE!</v>
      </c>
      <c r="M653" s="4" t="e">
        <f>SUMIFS('[8]TUNZ Extracted TB'!$G:$G,'[8]TUNZ Extracted TB'!$A:$A,B653,'[8]TUNZ Extracted TB'!$C:$C,C653)</f>
        <v>#VALUE!</v>
      </c>
      <c r="N653" s="4" t="e">
        <f>SUMIFS('[9]TUNZ Extracted TB'!$G:$G,'[9]TUNZ Extracted TB'!$A:$A,B653,'[9]TUNZ Extracted TB'!$C:$C,C653)</f>
        <v>#VALUE!</v>
      </c>
      <c r="O653" s="4" t="e">
        <f>SUMIFS('[10]TUNZ Extracted TB'!$G:$G,'[10]TUNZ Extracted TB'!$A:$A,B653,'[10]TUNZ Extracted TB'!$C:$C,C653)</f>
        <v>#VALUE!</v>
      </c>
      <c r="P653" s="4" t="e">
        <f>SUMIFS('[11]TUNZ Extracted TB'!$G:$G,'[11]TUNZ Extracted TB'!$A:$A,B653,'[11]TUNZ Extracted TB'!$C:$C,C653)</f>
        <v>#VALUE!</v>
      </c>
      <c r="Q653" s="4" t="e">
        <f>SUMIFS('[12]TUNZ Extracted TB'!$G:$G,'[12]TUNZ Extracted TB'!$A:$A,B653,'[12]TUNZ Extracted TB'!$C:$C,C653)</f>
        <v>#VALUE!</v>
      </c>
      <c r="R653" s="4" t="e">
        <f t="shared" si="11"/>
        <v>#VALUE!</v>
      </c>
    </row>
    <row r="654" spans="1:18" x14ac:dyDescent="0.25">
      <c r="A654" t="s">
        <v>114</v>
      </c>
      <c r="B654">
        <v>7170</v>
      </c>
      <c r="C654">
        <v>220</v>
      </c>
      <c r="D654" t="s">
        <v>14</v>
      </c>
      <c r="E654" t="s">
        <v>53</v>
      </c>
      <c r="F654" s="4" t="e">
        <f>SUMIFS('[1]TUNZ Extracted TB'!$G:$G,'[1]TUNZ Extracted TB'!$A:$A,B654,'[1]TUNZ Extracted TB'!$C:$C,C654)</f>
        <v>#VALUE!</v>
      </c>
      <c r="G654" s="4" t="e">
        <f>SUMIFS('[2]TUNZ Extracted TB'!$G:$G,'[2]TUNZ Extracted TB'!$A:$A,B654,'[2]TUNZ Extracted TB'!$C:$C,C654)</f>
        <v>#VALUE!</v>
      </c>
      <c r="H654" s="4" t="e">
        <f>SUMIFS('[3]TUNZ Extracted TB'!$G:$G,'[3]TUNZ Extracted TB'!$A:$A,B654,'[3]TUNZ Extracted TB'!$C:$C,C654)</f>
        <v>#VALUE!</v>
      </c>
      <c r="I654" s="4" t="e">
        <f>SUMIFS('[4]TUNZ Extracted TB'!$G:$G,'[4]TUNZ Extracted TB'!$A:$A,B654,'[4]TUNZ Extracted TB'!$C:$C,C654)</f>
        <v>#VALUE!</v>
      </c>
      <c r="J654" s="4" t="e">
        <f>SUMIFS('[5]TUNZ Extracted TB'!$G:$G,'[5]TUNZ Extracted TB'!$A:$A,B654,'[5]TUNZ Extracted TB'!$C:$C,C654)</f>
        <v>#VALUE!</v>
      </c>
      <c r="K654" s="4" t="e">
        <f>SUMIFS('[6]TUNZ Extracted TB'!$G:$G,'[6]TUNZ Extracted TB'!$A:$A,B654,'[6]TUNZ Extracted TB'!$C:$C,C654)</f>
        <v>#VALUE!</v>
      </c>
      <c r="L654" s="4" t="e">
        <f>SUMIFS('[7]TUNZ Extracted TB'!$G:$G,'[7]TUNZ Extracted TB'!$A:$A,B654,'[7]TUNZ Extracted TB'!$C:$C,C654)</f>
        <v>#VALUE!</v>
      </c>
      <c r="M654" s="4" t="e">
        <f>SUMIFS('[8]TUNZ Extracted TB'!$G:$G,'[8]TUNZ Extracted TB'!$A:$A,B654,'[8]TUNZ Extracted TB'!$C:$C,C654)</f>
        <v>#VALUE!</v>
      </c>
      <c r="N654" s="4" t="e">
        <f>SUMIFS('[9]TUNZ Extracted TB'!$G:$G,'[9]TUNZ Extracted TB'!$A:$A,B654,'[9]TUNZ Extracted TB'!$C:$C,C654)</f>
        <v>#VALUE!</v>
      </c>
      <c r="O654" s="4" t="e">
        <f>SUMIFS('[10]TUNZ Extracted TB'!$G:$G,'[10]TUNZ Extracted TB'!$A:$A,B654,'[10]TUNZ Extracted TB'!$C:$C,C654)</f>
        <v>#VALUE!</v>
      </c>
      <c r="P654" s="4" t="e">
        <f>SUMIFS('[11]TUNZ Extracted TB'!$G:$G,'[11]TUNZ Extracted TB'!$A:$A,B654,'[11]TUNZ Extracted TB'!$C:$C,C654)</f>
        <v>#VALUE!</v>
      </c>
      <c r="Q654" s="4" t="e">
        <f>SUMIFS('[12]TUNZ Extracted TB'!$G:$G,'[12]TUNZ Extracted TB'!$A:$A,B654,'[12]TUNZ Extracted TB'!$C:$C,C654)</f>
        <v>#VALUE!</v>
      </c>
      <c r="R654" s="4" t="e">
        <f t="shared" si="11"/>
        <v>#VALUE!</v>
      </c>
    </row>
    <row r="655" spans="1:18" x14ac:dyDescent="0.25">
      <c r="A655" t="s">
        <v>114</v>
      </c>
      <c r="B655">
        <v>7170</v>
      </c>
      <c r="C655">
        <v>230</v>
      </c>
      <c r="D655" t="s">
        <v>18</v>
      </c>
      <c r="E655" t="s">
        <v>19</v>
      </c>
      <c r="F655" s="4" t="e">
        <f>SUMIFS('[1]TUNZ Extracted TB'!$G:$G,'[1]TUNZ Extracted TB'!$A:$A,B655,'[1]TUNZ Extracted TB'!$C:$C,C655)</f>
        <v>#VALUE!</v>
      </c>
      <c r="G655" s="4" t="e">
        <f>SUMIFS('[2]TUNZ Extracted TB'!$G:$G,'[2]TUNZ Extracted TB'!$A:$A,B655,'[2]TUNZ Extracted TB'!$C:$C,C655)</f>
        <v>#VALUE!</v>
      </c>
      <c r="H655" s="4" t="e">
        <f>SUMIFS('[3]TUNZ Extracted TB'!$G:$G,'[3]TUNZ Extracted TB'!$A:$A,B655,'[3]TUNZ Extracted TB'!$C:$C,C655)</f>
        <v>#VALUE!</v>
      </c>
      <c r="I655" s="4" t="e">
        <f>SUMIFS('[4]TUNZ Extracted TB'!$G:$G,'[4]TUNZ Extracted TB'!$A:$A,B655,'[4]TUNZ Extracted TB'!$C:$C,C655)</f>
        <v>#VALUE!</v>
      </c>
      <c r="J655" s="4" t="e">
        <f>SUMIFS('[5]TUNZ Extracted TB'!$G:$G,'[5]TUNZ Extracted TB'!$A:$A,B655,'[5]TUNZ Extracted TB'!$C:$C,C655)</f>
        <v>#VALUE!</v>
      </c>
      <c r="K655" s="4" t="e">
        <f>SUMIFS('[6]TUNZ Extracted TB'!$G:$G,'[6]TUNZ Extracted TB'!$A:$A,B655,'[6]TUNZ Extracted TB'!$C:$C,C655)</f>
        <v>#VALUE!</v>
      </c>
      <c r="L655" s="4" t="e">
        <f>SUMIFS('[7]TUNZ Extracted TB'!$G:$G,'[7]TUNZ Extracted TB'!$A:$A,B655,'[7]TUNZ Extracted TB'!$C:$C,C655)</f>
        <v>#VALUE!</v>
      </c>
      <c r="M655" s="4" t="e">
        <f>SUMIFS('[8]TUNZ Extracted TB'!$G:$G,'[8]TUNZ Extracted TB'!$A:$A,B655,'[8]TUNZ Extracted TB'!$C:$C,C655)</f>
        <v>#VALUE!</v>
      </c>
      <c r="N655" s="4" t="e">
        <f>SUMIFS('[9]TUNZ Extracted TB'!$G:$G,'[9]TUNZ Extracted TB'!$A:$A,B655,'[9]TUNZ Extracted TB'!$C:$C,C655)</f>
        <v>#VALUE!</v>
      </c>
      <c r="O655" s="4" t="e">
        <f>SUMIFS('[10]TUNZ Extracted TB'!$G:$G,'[10]TUNZ Extracted TB'!$A:$A,B655,'[10]TUNZ Extracted TB'!$C:$C,C655)</f>
        <v>#VALUE!</v>
      </c>
      <c r="P655" s="4" t="e">
        <f>SUMIFS('[11]TUNZ Extracted TB'!$G:$G,'[11]TUNZ Extracted TB'!$A:$A,B655,'[11]TUNZ Extracted TB'!$C:$C,C655)</f>
        <v>#VALUE!</v>
      </c>
      <c r="Q655" s="4" t="e">
        <f>SUMIFS('[12]TUNZ Extracted TB'!$G:$G,'[12]TUNZ Extracted TB'!$A:$A,B655,'[12]TUNZ Extracted TB'!$C:$C,C655)</f>
        <v>#VALUE!</v>
      </c>
      <c r="R655" s="4" t="e">
        <f t="shared" si="11"/>
        <v>#VALUE!</v>
      </c>
    </row>
    <row r="656" spans="1:18" x14ac:dyDescent="0.25">
      <c r="A656" t="s">
        <v>114</v>
      </c>
      <c r="B656">
        <v>7170</v>
      </c>
      <c r="C656">
        <v>240</v>
      </c>
      <c r="D656" t="s">
        <v>20</v>
      </c>
      <c r="E656" t="s">
        <v>21</v>
      </c>
      <c r="F656" s="4" t="e">
        <f>SUMIFS('[1]TUNZ Extracted TB'!$G:$G,'[1]TUNZ Extracted TB'!$A:$A,B656,'[1]TUNZ Extracted TB'!$C:$C,C656)</f>
        <v>#VALUE!</v>
      </c>
      <c r="G656" s="4" t="e">
        <f>SUMIFS('[2]TUNZ Extracted TB'!$G:$G,'[2]TUNZ Extracted TB'!$A:$A,B656,'[2]TUNZ Extracted TB'!$C:$C,C656)</f>
        <v>#VALUE!</v>
      </c>
      <c r="H656" s="4" t="e">
        <f>SUMIFS('[3]TUNZ Extracted TB'!$G:$G,'[3]TUNZ Extracted TB'!$A:$A,B656,'[3]TUNZ Extracted TB'!$C:$C,C656)</f>
        <v>#VALUE!</v>
      </c>
      <c r="I656" s="4" t="e">
        <f>SUMIFS('[4]TUNZ Extracted TB'!$G:$G,'[4]TUNZ Extracted TB'!$A:$A,B656,'[4]TUNZ Extracted TB'!$C:$C,C656)</f>
        <v>#VALUE!</v>
      </c>
      <c r="J656" s="4" t="e">
        <f>SUMIFS('[5]TUNZ Extracted TB'!$G:$G,'[5]TUNZ Extracted TB'!$A:$A,B656,'[5]TUNZ Extracted TB'!$C:$C,C656)</f>
        <v>#VALUE!</v>
      </c>
      <c r="K656" s="4" t="e">
        <f>SUMIFS('[6]TUNZ Extracted TB'!$G:$G,'[6]TUNZ Extracted TB'!$A:$A,B656,'[6]TUNZ Extracted TB'!$C:$C,C656)</f>
        <v>#VALUE!</v>
      </c>
      <c r="L656" s="4" t="e">
        <f>SUMIFS('[7]TUNZ Extracted TB'!$G:$G,'[7]TUNZ Extracted TB'!$A:$A,B656,'[7]TUNZ Extracted TB'!$C:$C,C656)</f>
        <v>#VALUE!</v>
      </c>
      <c r="M656" s="4" t="e">
        <f>SUMIFS('[8]TUNZ Extracted TB'!$G:$G,'[8]TUNZ Extracted TB'!$A:$A,B656,'[8]TUNZ Extracted TB'!$C:$C,C656)</f>
        <v>#VALUE!</v>
      </c>
      <c r="N656" s="4" t="e">
        <f>SUMIFS('[9]TUNZ Extracted TB'!$G:$G,'[9]TUNZ Extracted TB'!$A:$A,B656,'[9]TUNZ Extracted TB'!$C:$C,C656)</f>
        <v>#VALUE!</v>
      </c>
      <c r="O656" s="4" t="e">
        <f>SUMIFS('[10]TUNZ Extracted TB'!$G:$G,'[10]TUNZ Extracted TB'!$A:$A,B656,'[10]TUNZ Extracted TB'!$C:$C,C656)</f>
        <v>#VALUE!</v>
      </c>
      <c r="P656" s="4" t="e">
        <f>SUMIFS('[11]TUNZ Extracted TB'!$G:$G,'[11]TUNZ Extracted TB'!$A:$A,B656,'[11]TUNZ Extracted TB'!$C:$C,C656)</f>
        <v>#VALUE!</v>
      </c>
      <c r="Q656" s="4" t="e">
        <f>SUMIFS('[12]TUNZ Extracted TB'!$G:$G,'[12]TUNZ Extracted TB'!$A:$A,B656,'[12]TUNZ Extracted TB'!$C:$C,C656)</f>
        <v>#VALUE!</v>
      </c>
      <c r="R656" s="4" t="e">
        <f t="shared" si="11"/>
        <v>#VALUE!</v>
      </c>
    </row>
    <row r="657" spans="1:18" x14ac:dyDescent="0.25">
      <c r="A657" t="s">
        <v>114</v>
      </c>
      <c r="B657">
        <v>7170</v>
      </c>
      <c r="C657">
        <v>260</v>
      </c>
      <c r="D657" t="s">
        <v>26</v>
      </c>
      <c r="E657" t="s">
        <v>27</v>
      </c>
      <c r="F657" s="4" t="e">
        <f>SUMIFS('[1]TUNZ Extracted TB'!$G:$G,'[1]TUNZ Extracted TB'!$A:$A,B657,'[1]TUNZ Extracted TB'!$C:$C,C657)</f>
        <v>#VALUE!</v>
      </c>
      <c r="G657" s="4" t="e">
        <f>SUMIFS('[2]TUNZ Extracted TB'!$G:$G,'[2]TUNZ Extracted TB'!$A:$A,B657,'[2]TUNZ Extracted TB'!$C:$C,C657)</f>
        <v>#VALUE!</v>
      </c>
      <c r="H657" s="4" t="e">
        <f>SUMIFS('[3]TUNZ Extracted TB'!$G:$G,'[3]TUNZ Extracted TB'!$A:$A,B657,'[3]TUNZ Extracted TB'!$C:$C,C657)</f>
        <v>#VALUE!</v>
      </c>
      <c r="I657" s="4" t="e">
        <f>SUMIFS('[4]TUNZ Extracted TB'!$G:$G,'[4]TUNZ Extracted TB'!$A:$A,B657,'[4]TUNZ Extracted TB'!$C:$C,C657)</f>
        <v>#VALUE!</v>
      </c>
      <c r="J657" s="4" t="e">
        <f>SUMIFS('[5]TUNZ Extracted TB'!$G:$G,'[5]TUNZ Extracted TB'!$A:$A,B657,'[5]TUNZ Extracted TB'!$C:$C,C657)</f>
        <v>#VALUE!</v>
      </c>
      <c r="K657" s="4" t="e">
        <f>SUMIFS('[6]TUNZ Extracted TB'!$G:$G,'[6]TUNZ Extracted TB'!$A:$A,B657,'[6]TUNZ Extracted TB'!$C:$C,C657)</f>
        <v>#VALUE!</v>
      </c>
      <c r="L657" s="4" t="e">
        <f>SUMIFS('[7]TUNZ Extracted TB'!$G:$G,'[7]TUNZ Extracted TB'!$A:$A,B657,'[7]TUNZ Extracted TB'!$C:$C,C657)</f>
        <v>#VALUE!</v>
      </c>
      <c r="M657" s="4" t="e">
        <f>SUMIFS('[8]TUNZ Extracted TB'!$G:$G,'[8]TUNZ Extracted TB'!$A:$A,B657,'[8]TUNZ Extracted TB'!$C:$C,C657)</f>
        <v>#VALUE!</v>
      </c>
      <c r="N657" s="4" t="e">
        <f>SUMIFS('[9]TUNZ Extracted TB'!$G:$G,'[9]TUNZ Extracted TB'!$A:$A,B657,'[9]TUNZ Extracted TB'!$C:$C,C657)</f>
        <v>#VALUE!</v>
      </c>
      <c r="O657" s="4" t="e">
        <f>SUMIFS('[10]TUNZ Extracted TB'!$G:$G,'[10]TUNZ Extracted TB'!$A:$A,B657,'[10]TUNZ Extracted TB'!$C:$C,C657)</f>
        <v>#VALUE!</v>
      </c>
      <c r="P657" s="4" t="e">
        <f>SUMIFS('[11]TUNZ Extracted TB'!$G:$G,'[11]TUNZ Extracted TB'!$A:$A,B657,'[11]TUNZ Extracted TB'!$C:$C,C657)</f>
        <v>#VALUE!</v>
      </c>
      <c r="Q657" s="4" t="e">
        <f>SUMIFS('[12]TUNZ Extracted TB'!$G:$G,'[12]TUNZ Extracted TB'!$A:$A,B657,'[12]TUNZ Extracted TB'!$C:$C,C657)</f>
        <v>#VALUE!</v>
      </c>
      <c r="R657" s="4" t="e">
        <f t="shared" si="11"/>
        <v>#VALUE!</v>
      </c>
    </row>
    <row r="658" spans="1:18" x14ac:dyDescent="0.25">
      <c r="A658" t="s">
        <v>114</v>
      </c>
      <c r="B658">
        <v>7170</v>
      </c>
      <c r="C658">
        <v>330</v>
      </c>
      <c r="D658" t="s">
        <v>18</v>
      </c>
      <c r="E658" t="s">
        <v>19</v>
      </c>
      <c r="F658" s="4" t="e">
        <f>SUMIFS('[1]TUNZ Extracted TB'!$G:$G,'[1]TUNZ Extracted TB'!$A:$A,B658,'[1]TUNZ Extracted TB'!$C:$C,C658)</f>
        <v>#VALUE!</v>
      </c>
      <c r="G658" s="4" t="e">
        <f>SUMIFS('[2]TUNZ Extracted TB'!$G:$G,'[2]TUNZ Extracted TB'!$A:$A,B658,'[2]TUNZ Extracted TB'!$C:$C,C658)</f>
        <v>#VALUE!</v>
      </c>
      <c r="H658" s="4" t="e">
        <f>SUMIFS('[3]TUNZ Extracted TB'!$G:$G,'[3]TUNZ Extracted TB'!$A:$A,B658,'[3]TUNZ Extracted TB'!$C:$C,C658)</f>
        <v>#VALUE!</v>
      </c>
      <c r="I658" s="4" t="e">
        <f>SUMIFS('[4]TUNZ Extracted TB'!$G:$G,'[4]TUNZ Extracted TB'!$A:$A,B658,'[4]TUNZ Extracted TB'!$C:$C,C658)</f>
        <v>#VALUE!</v>
      </c>
      <c r="J658" s="4" t="e">
        <f>SUMIFS('[5]TUNZ Extracted TB'!$G:$G,'[5]TUNZ Extracted TB'!$A:$A,B658,'[5]TUNZ Extracted TB'!$C:$C,C658)</f>
        <v>#VALUE!</v>
      </c>
      <c r="K658" s="4" t="e">
        <f>SUMIFS('[6]TUNZ Extracted TB'!$G:$G,'[6]TUNZ Extracted TB'!$A:$A,B658,'[6]TUNZ Extracted TB'!$C:$C,C658)</f>
        <v>#VALUE!</v>
      </c>
      <c r="L658" s="4" t="e">
        <f>SUMIFS('[7]TUNZ Extracted TB'!$G:$G,'[7]TUNZ Extracted TB'!$A:$A,B658,'[7]TUNZ Extracted TB'!$C:$C,C658)</f>
        <v>#VALUE!</v>
      </c>
      <c r="M658" s="4" t="e">
        <f>SUMIFS('[8]TUNZ Extracted TB'!$G:$G,'[8]TUNZ Extracted TB'!$A:$A,B658,'[8]TUNZ Extracted TB'!$C:$C,C658)</f>
        <v>#VALUE!</v>
      </c>
      <c r="N658" s="4" t="e">
        <f>SUMIFS('[9]TUNZ Extracted TB'!$G:$G,'[9]TUNZ Extracted TB'!$A:$A,B658,'[9]TUNZ Extracted TB'!$C:$C,C658)</f>
        <v>#VALUE!</v>
      </c>
      <c r="O658" s="4" t="e">
        <f>SUMIFS('[10]TUNZ Extracted TB'!$G:$G,'[10]TUNZ Extracted TB'!$A:$A,B658,'[10]TUNZ Extracted TB'!$C:$C,C658)</f>
        <v>#VALUE!</v>
      </c>
      <c r="P658" s="4" t="e">
        <f>SUMIFS('[11]TUNZ Extracted TB'!$G:$G,'[11]TUNZ Extracted TB'!$A:$A,B658,'[11]TUNZ Extracted TB'!$C:$C,C658)</f>
        <v>#VALUE!</v>
      </c>
      <c r="Q658" s="4" t="e">
        <f>SUMIFS('[12]TUNZ Extracted TB'!$G:$G,'[12]TUNZ Extracted TB'!$A:$A,B658,'[12]TUNZ Extracted TB'!$C:$C,C658)</f>
        <v>#VALUE!</v>
      </c>
      <c r="R658" s="4" t="e">
        <f t="shared" si="11"/>
        <v>#VALUE!</v>
      </c>
    </row>
    <row r="659" spans="1:18" x14ac:dyDescent="0.25">
      <c r="A659" t="s">
        <v>114</v>
      </c>
      <c r="B659">
        <v>7170</v>
      </c>
      <c r="C659">
        <v>340</v>
      </c>
      <c r="D659" t="s">
        <v>20</v>
      </c>
      <c r="E659" t="s">
        <v>21</v>
      </c>
      <c r="F659" s="4" t="e">
        <f>SUMIFS('[1]TUNZ Extracted TB'!$G:$G,'[1]TUNZ Extracted TB'!$A:$A,B659,'[1]TUNZ Extracted TB'!$C:$C,C659)</f>
        <v>#VALUE!</v>
      </c>
      <c r="G659" s="4" t="e">
        <f>SUMIFS('[2]TUNZ Extracted TB'!$G:$G,'[2]TUNZ Extracted TB'!$A:$A,B659,'[2]TUNZ Extracted TB'!$C:$C,C659)</f>
        <v>#VALUE!</v>
      </c>
      <c r="H659" s="4" t="e">
        <f>SUMIFS('[3]TUNZ Extracted TB'!$G:$G,'[3]TUNZ Extracted TB'!$A:$A,B659,'[3]TUNZ Extracted TB'!$C:$C,C659)</f>
        <v>#VALUE!</v>
      </c>
      <c r="I659" s="4" t="e">
        <f>SUMIFS('[4]TUNZ Extracted TB'!$G:$G,'[4]TUNZ Extracted TB'!$A:$A,B659,'[4]TUNZ Extracted TB'!$C:$C,C659)</f>
        <v>#VALUE!</v>
      </c>
      <c r="J659" s="4" t="e">
        <f>SUMIFS('[5]TUNZ Extracted TB'!$G:$G,'[5]TUNZ Extracted TB'!$A:$A,B659,'[5]TUNZ Extracted TB'!$C:$C,C659)</f>
        <v>#VALUE!</v>
      </c>
      <c r="K659" s="4" t="e">
        <f>SUMIFS('[6]TUNZ Extracted TB'!$G:$G,'[6]TUNZ Extracted TB'!$A:$A,B659,'[6]TUNZ Extracted TB'!$C:$C,C659)</f>
        <v>#VALUE!</v>
      </c>
      <c r="L659" s="4" t="e">
        <f>SUMIFS('[7]TUNZ Extracted TB'!$G:$G,'[7]TUNZ Extracted TB'!$A:$A,B659,'[7]TUNZ Extracted TB'!$C:$C,C659)</f>
        <v>#VALUE!</v>
      </c>
      <c r="M659" s="4" t="e">
        <f>SUMIFS('[8]TUNZ Extracted TB'!$G:$G,'[8]TUNZ Extracted TB'!$A:$A,B659,'[8]TUNZ Extracted TB'!$C:$C,C659)</f>
        <v>#VALUE!</v>
      </c>
      <c r="N659" s="4" t="e">
        <f>SUMIFS('[9]TUNZ Extracted TB'!$G:$G,'[9]TUNZ Extracted TB'!$A:$A,B659,'[9]TUNZ Extracted TB'!$C:$C,C659)</f>
        <v>#VALUE!</v>
      </c>
      <c r="O659" s="4" t="e">
        <f>SUMIFS('[10]TUNZ Extracted TB'!$G:$G,'[10]TUNZ Extracted TB'!$A:$A,B659,'[10]TUNZ Extracted TB'!$C:$C,C659)</f>
        <v>#VALUE!</v>
      </c>
      <c r="P659" s="4" t="e">
        <f>SUMIFS('[11]TUNZ Extracted TB'!$G:$G,'[11]TUNZ Extracted TB'!$A:$A,B659,'[11]TUNZ Extracted TB'!$C:$C,C659)</f>
        <v>#VALUE!</v>
      </c>
      <c r="Q659" s="4" t="e">
        <f>SUMIFS('[12]TUNZ Extracted TB'!$G:$G,'[12]TUNZ Extracted TB'!$A:$A,B659,'[12]TUNZ Extracted TB'!$C:$C,C659)</f>
        <v>#VALUE!</v>
      </c>
      <c r="R659" s="4" t="e">
        <f t="shared" si="11"/>
        <v>#VALUE!</v>
      </c>
    </row>
    <row r="660" spans="1:18" x14ac:dyDescent="0.25">
      <c r="A660" t="s">
        <v>114</v>
      </c>
      <c r="B660">
        <v>7170</v>
      </c>
      <c r="C660">
        <v>430</v>
      </c>
      <c r="D660" t="s">
        <v>18</v>
      </c>
      <c r="E660" t="s">
        <v>19</v>
      </c>
      <c r="F660" s="4" t="e">
        <f>SUMIFS('[1]TUNZ Extracted TB'!$G:$G,'[1]TUNZ Extracted TB'!$A:$A,B660,'[1]TUNZ Extracted TB'!$C:$C,C660)</f>
        <v>#VALUE!</v>
      </c>
      <c r="G660" s="4" t="e">
        <f>SUMIFS('[2]TUNZ Extracted TB'!$G:$G,'[2]TUNZ Extracted TB'!$A:$A,B660,'[2]TUNZ Extracted TB'!$C:$C,C660)</f>
        <v>#VALUE!</v>
      </c>
      <c r="H660" s="4" t="e">
        <f>SUMIFS('[3]TUNZ Extracted TB'!$G:$G,'[3]TUNZ Extracted TB'!$A:$A,B660,'[3]TUNZ Extracted TB'!$C:$C,C660)</f>
        <v>#VALUE!</v>
      </c>
      <c r="I660" s="4" t="e">
        <f>SUMIFS('[4]TUNZ Extracted TB'!$G:$G,'[4]TUNZ Extracted TB'!$A:$A,B660,'[4]TUNZ Extracted TB'!$C:$C,C660)</f>
        <v>#VALUE!</v>
      </c>
      <c r="J660" s="4" t="e">
        <f>SUMIFS('[5]TUNZ Extracted TB'!$G:$G,'[5]TUNZ Extracted TB'!$A:$A,B660,'[5]TUNZ Extracted TB'!$C:$C,C660)</f>
        <v>#VALUE!</v>
      </c>
      <c r="K660" s="4" t="e">
        <f>SUMIFS('[6]TUNZ Extracted TB'!$G:$G,'[6]TUNZ Extracted TB'!$A:$A,B660,'[6]TUNZ Extracted TB'!$C:$C,C660)</f>
        <v>#VALUE!</v>
      </c>
      <c r="L660" s="4" t="e">
        <f>SUMIFS('[7]TUNZ Extracted TB'!$G:$G,'[7]TUNZ Extracted TB'!$A:$A,B660,'[7]TUNZ Extracted TB'!$C:$C,C660)</f>
        <v>#VALUE!</v>
      </c>
      <c r="M660" s="4" t="e">
        <f>SUMIFS('[8]TUNZ Extracted TB'!$G:$G,'[8]TUNZ Extracted TB'!$A:$A,B660,'[8]TUNZ Extracted TB'!$C:$C,C660)</f>
        <v>#VALUE!</v>
      </c>
      <c r="N660" s="4" t="e">
        <f>SUMIFS('[9]TUNZ Extracted TB'!$G:$G,'[9]TUNZ Extracted TB'!$A:$A,B660,'[9]TUNZ Extracted TB'!$C:$C,C660)</f>
        <v>#VALUE!</v>
      </c>
      <c r="O660" s="4" t="e">
        <f>SUMIFS('[10]TUNZ Extracted TB'!$G:$G,'[10]TUNZ Extracted TB'!$A:$A,B660,'[10]TUNZ Extracted TB'!$C:$C,C660)</f>
        <v>#VALUE!</v>
      </c>
      <c r="P660" s="4" t="e">
        <f>SUMIFS('[11]TUNZ Extracted TB'!$G:$G,'[11]TUNZ Extracted TB'!$A:$A,B660,'[11]TUNZ Extracted TB'!$C:$C,C660)</f>
        <v>#VALUE!</v>
      </c>
      <c r="Q660" s="4" t="e">
        <f>SUMIFS('[12]TUNZ Extracted TB'!$G:$G,'[12]TUNZ Extracted TB'!$A:$A,B660,'[12]TUNZ Extracted TB'!$C:$C,C660)</f>
        <v>#VALUE!</v>
      </c>
      <c r="R660" s="4" t="e">
        <f t="shared" si="11"/>
        <v>#VALUE!</v>
      </c>
    </row>
    <row r="661" spans="1:18" x14ac:dyDescent="0.25">
      <c r="A661" t="s">
        <v>114</v>
      </c>
      <c r="B661">
        <v>7170</v>
      </c>
      <c r="C661">
        <v>440</v>
      </c>
      <c r="D661" t="s">
        <v>20</v>
      </c>
      <c r="E661" t="s">
        <v>21</v>
      </c>
      <c r="F661" s="4" t="e">
        <f>SUMIFS('[1]TUNZ Extracted TB'!$G:$G,'[1]TUNZ Extracted TB'!$A:$A,B661,'[1]TUNZ Extracted TB'!$C:$C,C661)</f>
        <v>#VALUE!</v>
      </c>
      <c r="G661" s="4" t="e">
        <f>SUMIFS('[2]TUNZ Extracted TB'!$G:$G,'[2]TUNZ Extracted TB'!$A:$A,B661,'[2]TUNZ Extracted TB'!$C:$C,C661)</f>
        <v>#VALUE!</v>
      </c>
      <c r="H661" s="4" t="e">
        <f>SUMIFS('[3]TUNZ Extracted TB'!$G:$G,'[3]TUNZ Extracted TB'!$A:$A,B661,'[3]TUNZ Extracted TB'!$C:$C,C661)</f>
        <v>#VALUE!</v>
      </c>
      <c r="I661" s="4" t="e">
        <f>SUMIFS('[4]TUNZ Extracted TB'!$G:$G,'[4]TUNZ Extracted TB'!$A:$A,B661,'[4]TUNZ Extracted TB'!$C:$C,C661)</f>
        <v>#VALUE!</v>
      </c>
      <c r="J661" s="4" t="e">
        <f>SUMIFS('[5]TUNZ Extracted TB'!$G:$G,'[5]TUNZ Extracted TB'!$A:$A,B661,'[5]TUNZ Extracted TB'!$C:$C,C661)</f>
        <v>#VALUE!</v>
      </c>
      <c r="K661" s="4" t="e">
        <f>SUMIFS('[6]TUNZ Extracted TB'!$G:$G,'[6]TUNZ Extracted TB'!$A:$A,B661,'[6]TUNZ Extracted TB'!$C:$C,C661)</f>
        <v>#VALUE!</v>
      </c>
      <c r="L661" s="4" t="e">
        <f>SUMIFS('[7]TUNZ Extracted TB'!$G:$G,'[7]TUNZ Extracted TB'!$A:$A,B661,'[7]TUNZ Extracted TB'!$C:$C,C661)</f>
        <v>#VALUE!</v>
      </c>
      <c r="M661" s="4" t="e">
        <f>SUMIFS('[8]TUNZ Extracted TB'!$G:$G,'[8]TUNZ Extracted TB'!$A:$A,B661,'[8]TUNZ Extracted TB'!$C:$C,C661)</f>
        <v>#VALUE!</v>
      </c>
      <c r="N661" s="4" t="e">
        <f>SUMIFS('[9]TUNZ Extracted TB'!$G:$G,'[9]TUNZ Extracted TB'!$A:$A,B661,'[9]TUNZ Extracted TB'!$C:$C,C661)</f>
        <v>#VALUE!</v>
      </c>
      <c r="O661" s="4" t="e">
        <f>SUMIFS('[10]TUNZ Extracted TB'!$G:$G,'[10]TUNZ Extracted TB'!$A:$A,B661,'[10]TUNZ Extracted TB'!$C:$C,C661)</f>
        <v>#VALUE!</v>
      </c>
      <c r="P661" s="4" t="e">
        <f>SUMIFS('[11]TUNZ Extracted TB'!$G:$G,'[11]TUNZ Extracted TB'!$A:$A,B661,'[11]TUNZ Extracted TB'!$C:$C,C661)</f>
        <v>#VALUE!</v>
      </c>
      <c r="Q661" s="4" t="e">
        <f>SUMIFS('[12]TUNZ Extracted TB'!$G:$G,'[12]TUNZ Extracted TB'!$A:$A,B661,'[12]TUNZ Extracted TB'!$C:$C,C661)</f>
        <v>#VALUE!</v>
      </c>
      <c r="R661" s="4" t="e">
        <f t="shared" si="11"/>
        <v>#VALUE!</v>
      </c>
    </row>
    <row r="662" spans="1:18" x14ac:dyDescent="0.25">
      <c r="A662" t="s">
        <v>114</v>
      </c>
      <c r="B662">
        <v>7170</v>
      </c>
      <c r="C662">
        <v>935</v>
      </c>
      <c r="D662" t="s">
        <v>30</v>
      </c>
      <c r="E662" t="s">
        <v>31</v>
      </c>
      <c r="F662" s="4" t="e">
        <f>SUMIFS('[1]TUNZ Extracted TB'!$G:$G,'[1]TUNZ Extracted TB'!$A:$A,B662,'[1]TUNZ Extracted TB'!$C:$C,C662)</f>
        <v>#VALUE!</v>
      </c>
      <c r="G662" s="4" t="e">
        <f>SUMIFS('[2]TUNZ Extracted TB'!$G:$G,'[2]TUNZ Extracted TB'!$A:$A,B662,'[2]TUNZ Extracted TB'!$C:$C,C662)</f>
        <v>#VALUE!</v>
      </c>
      <c r="H662" s="4" t="e">
        <f>SUMIFS('[3]TUNZ Extracted TB'!$G:$G,'[3]TUNZ Extracted TB'!$A:$A,B662,'[3]TUNZ Extracted TB'!$C:$C,C662)</f>
        <v>#VALUE!</v>
      </c>
      <c r="I662" s="4" t="e">
        <f>SUMIFS('[4]TUNZ Extracted TB'!$G:$G,'[4]TUNZ Extracted TB'!$A:$A,B662,'[4]TUNZ Extracted TB'!$C:$C,C662)</f>
        <v>#VALUE!</v>
      </c>
      <c r="J662" s="4" t="e">
        <f>SUMIFS('[5]TUNZ Extracted TB'!$G:$G,'[5]TUNZ Extracted TB'!$A:$A,B662,'[5]TUNZ Extracted TB'!$C:$C,C662)</f>
        <v>#VALUE!</v>
      </c>
      <c r="K662" s="4" t="e">
        <f>SUMIFS('[6]TUNZ Extracted TB'!$G:$G,'[6]TUNZ Extracted TB'!$A:$A,B662,'[6]TUNZ Extracted TB'!$C:$C,C662)</f>
        <v>#VALUE!</v>
      </c>
      <c r="L662" s="4" t="e">
        <f>SUMIFS('[7]TUNZ Extracted TB'!$G:$G,'[7]TUNZ Extracted TB'!$A:$A,B662,'[7]TUNZ Extracted TB'!$C:$C,C662)</f>
        <v>#VALUE!</v>
      </c>
      <c r="M662" s="4" t="e">
        <f>SUMIFS('[8]TUNZ Extracted TB'!$G:$G,'[8]TUNZ Extracted TB'!$A:$A,B662,'[8]TUNZ Extracted TB'!$C:$C,C662)</f>
        <v>#VALUE!</v>
      </c>
      <c r="N662" s="4" t="e">
        <f>SUMIFS('[9]TUNZ Extracted TB'!$G:$G,'[9]TUNZ Extracted TB'!$A:$A,B662,'[9]TUNZ Extracted TB'!$C:$C,C662)</f>
        <v>#VALUE!</v>
      </c>
      <c r="O662" s="4" t="e">
        <f>SUMIFS('[10]TUNZ Extracted TB'!$G:$G,'[10]TUNZ Extracted TB'!$A:$A,B662,'[10]TUNZ Extracted TB'!$C:$C,C662)</f>
        <v>#VALUE!</v>
      </c>
      <c r="P662" s="4" t="e">
        <f>SUMIFS('[11]TUNZ Extracted TB'!$G:$G,'[11]TUNZ Extracted TB'!$A:$A,B662,'[11]TUNZ Extracted TB'!$C:$C,C662)</f>
        <v>#VALUE!</v>
      </c>
      <c r="Q662" s="4" t="e">
        <f>SUMIFS('[12]TUNZ Extracted TB'!$G:$G,'[12]TUNZ Extracted TB'!$A:$A,B662,'[12]TUNZ Extracted TB'!$C:$C,C662)</f>
        <v>#VALUE!</v>
      </c>
      <c r="R662" s="4" t="e">
        <f t="shared" si="11"/>
        <v>#VALUE!</v>
      </c>
    </row>
    <row r="663" spans="1:18" x14ac:dyDescent="0.25">
      <c r="A663" t="s">
        <v>114</v>
      </c>
      <c r="B663">
        <v>7170</v>
      </c>
      <c r="C663">
        <v>936</v>
      </c>
      <c r="D663" t="s">
        <v>30</v>
      </c>
      <c r="E663" t="s">
        <v>31</v>
      </c>
      <c r="F663" s="4" t="e">
        <f>SUMIFS('[1]TUNZ Extracted TB'!$G:$G,'[1]TUNZ Extracted TB'!$A:$A,B663,'[1]TUNZ Extracted TB'!$C:$C,C663)</f>
        <v>#VALUE!</v>
      </c>
      <c r="G663" s="4" t="e">
        <f>SUMIFS('[2]TUNZ Extracted TB'!$G:$G,'[2]TUNZ Extracted TB'!$A:$A,B663,'[2]TUNZ Extracted TB'!$C:$C,C663)</f>
        <v>#VALUE!</v>
      </c>
      <c r="H663" s="4" t="e">
        <f>SUMIFS('[3]TUNZ Extracted TB'!$G:$G,'[3]TUNZ Extracted TB'!$A:$A,B663,'[3]TUNZ Extracted TB'!$C:$C,C663)</f>
        <v>#VALUE!</v>
      </c>
      <c r="I663" s="4" t="e">
        <f>SUMIFS('[4]TUNZ Extracted TB'!$G:$G,'[4]TUNZ Extracted TB'!$A:$A,B663,'[4]TUNZ Extracted TB'!$C:$C,C663)</f>
        <v>#VALUE!</v>
      </c>
      <c r="J663" s="4" t="e">
        <f>SUMIFS('[5]TUNZ Extracted TB'!$G:$G,'[5]TUNZ Extracted TB'!$A:$A,B663,'[5]TUNZ Extracted TB'!$C:$C,C663)</f>
        <v>#VALUE!</v>
      </c>
      <c r="K663" s="4" t="e">
        <f>SUMIFS('[6]TUNZ Extracted TB'!$G:$G,'[6]TUNZ Extracted TB'!$A:$A,B663,'[6]TUNZ Extracted TB'!$C:$C,C663)</f>
        <v>#VALUE!</v>
      </c>
      <c r="L663" s="4" t="e">
        <f>SUMIFS('[7]TUNZ Extracted TB'!$G:$G,'[7]TUNZ Extracted TB'!$A:$A,B663,'[7]TUNZ Extracted TB'!$C:$C,C663)</f>
        <v>#VALUE!</v>
      </c>
      <c r="M663" s="4" t="e">
        <f>SUMIFS('[8]TUNZ Extracted TB'!$G:$G,'[8]TUNZ Extracted TB'!$A:$A,B663,'[8]TUNZ Extracted TB'!$C:$C,C663)</f>
        <v>#VALUE!</v>
      </c>
      <c r="N663" s="4" t="e">
        <f>SUMIFS('[9]TUNZ Extracted TB'!$G:$G,'[9]TUNZ Extracted TB'!$A:$A,B663,'[9]TUNZ Extracted TB'!$C:$C,C663)</f>
        <v>#VALUE!</v>
      </c>
      <c r="O663" s="4" t="e">
        <f>SUMIFS('[10]TUNZ Extracted TB'!$G:$G,'[10]TUNZ Extracted TB'!$A:$A,B663,'[10]TUNZ Extracted TB'!$C:$C,C663)</f>
        <v>#VALUE!</v>
      </c>
      <c r="P663" s="4" t="e">
        <f>SUMIFS('[11]TUNZ Extracted TB'!$G:$G,'[11]TUNZ Extracted TB'!$A:$A,B663,'[11]TUNZ Extracted TB'!$C:$C,C663)</f>
        <v>#VALUE!</v>
      </c>
      <c r="Q663" s="4" t="e">
        <f>SUMIFS('[12]TUNZ Extracted TB'!$G:$G,'[12]TUNZ Extracted TB'!$A:$A,B663,'[12]TUNZ Extracted TB'!$C:$C,C663)</f>
        <v>#VALUE!</v>
      </c>
      <c r="R663" s="4" t="e">
        <f t="shared" si="11"/>
        <v>#VALUE!</v>
      </c>
    </row>
    <row r="664" spans="1:18" x14ac:dyDescent="0.25">
      <c r="A664" t="s">
        <v>115</v>
      </c>
      <c r="B664">
        <v>7175</v>
      </c>
      <c r="C664">
        <v>110</v>
      </c>
      <c r="D664" t="s">
        <v>10</v>
      </c>
      <c r="E664" t="s">
        <v>11</v>
      </c>
      <c r="F664" s="4" t="e">
        <f>SUMIFS('[1]TUNZ Extracted TB'!$G:$G,'[1]TUNZ Extracted TB'!$A:$A,B664,'[1]TUNZ Extracted TB'!$C:$C,C664)</f>
        <v>#VALUE!</v>
      </c>
      <c r="G664" s="4" t="e">
        <f>SUMIFS('[2]TUNZ Extracted TB'!$G:$G,'[2]TUNZ Extracted TB'!$A:$A,B664,'[2]TUNZ Extracted TB'!$C:$C,C664)</f>
        <v>#VALUE!</v>
      </c>
      <c r="H664" s="4" t="e">
        <f>SUMIFS('[3]TUNZ Extracted TB'!$G:$G,'[3]TUNZ Extracted TB'!$A:$A,B664,'[3]TUNZ Extracted TB'!$C:$C,C664)</f>
        <v>#VALUE!</v>
      </c>
      <c r="I664" s="4" t="e">
        <f>SUMIFS('[4]TUNZ Extracted TB'!$G:$G,'[4]TUNZ Extracted TB'!$A:$A,B664,'[4]TUNZ Extracted TB'!$C:$C,C664)</f>
        <v>#VALUE!</v>
      </c>
      <c r="J664" s="4" t="e">
        <f>SUMIFS('[5]TUNZ Extracted TB'!$G:$G,'[5]TUNZ Extracted TB'!$A:$A,B664,'[5]TUNZ Extracted TB'!$C:$C,C664)</f>
        <v>#VALUE!</v>
      </c>
      <c r="K664" s="4" t="e">
        <f>SUMIFS('[6]TUNZ Extracted TB'!$G:$G,'[6]TUNZ Extracted TB'!$A:$A,B664,'[6]TUNZ Extracted TB'!$C:$C,C664)</f>
        <v>#VALUE!</v>
      </c>
      <c r="L664" s="4" t="e">
        <f>SUMIFS('[7]TUNZ Extracted TB'!$G:$G,'[7]TUNZ Extracted TB'!$A:$A,B664,'[7]TUNZ Extracted TB'!$C:$C,C664)</f>
        <v>#VALUE!</v>
      </c>
      <c r="M664" s="4" t="e">
        <f>SUMIFS('[8]TUNZ Extracted TB'!$G:$G,'[8]TUNZ Extracted TB'!$A:$A,B664,'[8]TUNZ Extracted TB'!$C:$C,C664)</f>
        <v>#VALUE!</v>
      </c>
      <c r="N664" s="4" t="e">
        <f>SUMIFS('[9]TUNZ Extracted TB'!$G:$G,'[9]TUNZ Extracted TB'!$A:$A,B664,'[9]TUNZ Extracted TB'!$C:$C,C664)</f>
        <v>#VALUE!</v>
      </c>
      <c r="O664" s="4" t="e">
        <f>SUMIFS('[10]TUNZ Extracted TB'!$G:$G,'[10]TUNZ Extracted TB'!$A:$A,B664,'[10]TUNZ Extracted TB'!$C:$C,C664)</f>
        <v>#VALUE!</v>
      </c>
      <c r="P664" s="4" t="e">
        <f>SUMIFS('[11]TUNZ Extracted TB'!$G:$G,'[11]TUNZ Extracted TB'!$A:$A,B664,'[11]TUNZ Extracted TB'!$C:$C,C664)</f>
        <v>#VALUE!</v>
      </c>
      <c r="Q664" s="4" t="e">
        <f>SUMIFS('[12]TUNZ Extracted TB'!$G:$G,'[12]TUNZ Extracted TB'!$A:$A,B664,'[12]TUNZ Extracted TB'!$C:$C,C664)</f>
        <v>#VALUE!</v>
      </c>
      <c r="R664" s="4" t="e">
        <f t="shared" si="11"/>
        <v>#VALUE!</v>
      </c>
    </row>
    <row r="665" spans="1:18" x14ac:dyDescent="0.25">
      <c r="A665" t="s">
        <v>115</v>
      </c>
      <c r="B665">
        <v>7175</v>
      </c>
      <c r="C665">
        <v>112</v>
      </c>
      <c r="D665" t="s">
        <v>12</v>
      </c>
      <c r="E665" t="s">
        <v>13</v>
      </c>
      <c r="F665" s="4" t="e">
        <f>SUMIFS('[1]TUNZ Extracted TB'!$G:$G,'[1]TUNZ Extracted TB'!$A:$A,B665,'[1]TUNZ Extracted TB'!$C:$C,C665)</f>
        <v>#VALUE!</v>
      </c>
      <c r="G665" s="4" t="e">
        <f>SUMIFS('[2]TUNZ Extracted TB'!$G:$G,'[2]TUNZ Extracted TB'!$A:$A,B665,'[2]TUNZ Extracted TB'!$C:$C,C665)</f>
        <v>#VALUE!</v>
      </c>
      <c r="H665" s="4" t="e">
        <f>SUMIFS('[3]TUNZ Extracted TB'!$G:$G,'[3]TUNZ Extracted TB'!$A:$A,B665,'[3]TUNZ Extracted TB'!$C:$C,C665)</f>
        <v>#VALUE!</v>
      </c>
      <c r="I665" s="4" t="e">
        <f>SUMIFS('[4]TUNZ Extracted TB'!$G:$G,'[4]TUNZ Extracted TB'!$A:$A,B665,'[4]TUNZ Extracted TB'!$C:$C,C665)</f>
        <v>#VALUE!</v>
      </c>
      <c r="J665" s="4" t="e">
        <f>SUMIFS('[5]TUNZ Extracted TB'!$G:$G,'[5]TUNZ Extracted TB'!$A:$A,B665,'[5]TUNZ Extracted TB'!$C:$C,C665)</f>
        <v>#VALUE!</v>
      </c>
      <c r="K665" s="4" t="e">
        <f>SUMIFS('[6]TUNZ Extracted TB'!$G:$G,'[6]TUNZ Extracted TB'!$A:$A,B665,'[6]TUNZ Extracted TB'!$C:$C,C665)</f>
        <v>#VALUE!</v>
      </c>
      <c r="L665" s="4" t="e">
        <f>SUMIFS('[7]TUNZ Extracted TB'!$G:$G,'[7]TUNZ Extracted TB'!$A:$A,B665,'[7]TUNZ Extracted TB'!$C:$C,C665)</f>
        <v>#VALUE!</v>
      </c>
      <c r="M665" s="4" t="e">
        <f>SUMIFS('[8]TUNZ Extracted TB'!$G:$G,'[8]TUNZ Extracted TB'!$A:$A,B665,'[8]TUNZ Extracted TB'!$C:$C,C665)</f>
        <v>#VALUE!</v>
      </c>
      <c r="N665" s="4" t="e">
        <f>SUMIFS('[9]TUNZ Extracted TB'!$G:$G,'[9]TUNZ Extracted TB'!$A:$A,B665,'[9]TUNZ Extracted TB'!$C:$C,C665)</f>
        <v>#VALUE!</v>
      </c>
      <c r="O665" s="4" t="e">
        <f>SUMIFS('[10]TUNZ Extracted TB'!$G:$G,'[10]TUNZ Extracted TB'!$A:$A,B665,'[10]TUNZ Extracted TB'!$C:$C,C665)</f>
        <v>#VALUE!</v>
      </c>
      <c r="P665" s="4" t="e">
        <f>SUMIFS('[11]TUNZ Extracted TB'!$G:$G,'[11]TUNZ Extracted TB'!$A:$A,B665,'[11]TUNZ Extracted TB'!$C:$C,C665)</f>
        <v>#VALUE!</v>
      </c>
      <c r="Q665" s="4" t="e">
        <f>SUMIFS('[12]TUNZ Extracted TB'!$G:$G,'[12]TUNZ Extracted TB'!$A:$A,B665,'[12]TUNZ Extracted TB'!$C:$C,C665)</f>
        <v>#VALUE!</v>
      </c>
      <c r="R665" s="4" t="e">
        <f t="shared" si="11"/>
        <v>#VALUE!</v>
      </c>
    </row>
    <row r="666" spans="1:18" x14ac:dyDescent="0.25">
      <c r="A666" t="s">
        <v>115</v>
      </c>
      <c r="B666">
        <v>7175</v>
      </c>
      <c r="C666">
        <v>120</v>
      </c>
      <c r="D666" t="s">
        <v>14</v>
      </c>
      <c r="E666" t="s">
        <v>15</v>
      </c>
      <c r="F666" s="4" t="e">
        <f>SUMIFS('[1]TUNZ Extracted TB'!$G:$G,'[1]TUNZ Extracted TB'!$A:$A,B666,'[1]TUNZ Extracted TB'!$C:$C,C666)</f>
        <v>#VALUE!</v>
      </c>
      <c r="G666" s="4" t="e">
        <f>SUMIFS('[2]TUNZ Extracted TB'!$G:$G,'[2]TUNZ Extracted TB'!$A:$A,B666,'[2]TUNZ Extracted TB'!$C:$C,C666)</f>
        <v>#VALUE!</v>
      </c>
      <c r="H666" s="4" t="e">
        <f>SUMIFS('[3]TUNZ Extracted TB'!$G:$G,'[3]TUNZ Extracted TB'!$A:$A,B666,'[3]TUNZ Extracted TB'!$C:$C,C666)</f>
        <v>#VALUE!</v>
      </c>
      <c r="I666" s="4" t="e">
        <f>SUMIFS('[4]TUNZ Extracted TB'!$G:$G,'[4]TUNZ Extracted TB'!$A:$A,B666,'[4]TUNZ Extracted TB'!$C:$C,C666)</f>
        <v>#VALUE!</v>
      </c>
      <c r="J666" s="4" t="e">
        <f>SUMIFS('[5]TUNZ Extracted TB'!$G:$G,'[5]TUNZ Extracted TB'!$A:$A,B666,'[5]TUNZ Extracted TB'!$C:$C,C666)</f>
        <v>#VALUE!</v>
      </c>
      <c r="K666" s="4" t="e">
        <f>SUMIFS('[6]TUNZ Extracted TB'!$G:$G,'[6]TUNZ Extracted TB'!$A:$A,B666,'[6]TUNZ Extracted TB'!$C:$C,C666)</f>
        <v>#VALUE!</v>
      </c>
      <c r="L666" s="4" t="e">
        <f>SUMIFS('[7]TUNZ Extracted TB'!$G:$G,'[7]TUNZ Extracted TB'!$A:$A,B666,'[7]TUNZ Extracted TB'!$C:$C,C666)</f>
        <v>#VALUE!</v>
      </c>
      <c r="M666" s="4" t="e">
        <f>SUMIFS('[8]TUNZ Extracted TB'!$G:$G,'[8]TUNZ Extracted TB'!$A:$A,B666,'[8]TUNZ Extracted TB'!$C:$C,C666)</f>
        <v>#VALUE!</v>
      </c>
      <c r="N666" s="4" t="e">
        <f>SUMIFS('[9]TUNZ Extracted TB'!$G:$G,'[9]TUNZ Extracted TB'!$A:$A,B666,'[9]TUNZ Extracted TB'!$C:$C,C666)</f>
        <v>#VALUE!</v>
      </c>
      <c r="O666" s="4" t="e">
        <f>SUMIFS('[10]TUNZ Extracted TB'!$G:$G,'[10]TUNZ Extracted TB'!$A:$A,B666,'[10]TUNZ Extracted TB'!$C:$C,C666)</f>
        <v>#VALUE!</v>
      </c>
      <c r="P666" s="4" t="e">
        <f>SUMIFS('[11]TUNZ Extracted TB'!$G:$G,'[11]TUNZ Extracted TB'!$A:$A,B666,'[11]TUNZ Extracted TB'!$C:$C,C666)</f>
        <v>#VALUE!</v>
      </c>
      <c r="Q666" s="4" t="e">
        <f>SUMIFS('[12]TUNZ Extracted TB'!$G:$G,'[12]TUNZ Extracted TB'!$A:$A,B666,'[12]TUNZ Extracted TB'!$C:$C,C666)</f>
        <v>#VALUE!</v>
      </c>
      <c r="R666" s="4" t="e">
        <f t="shared" si="11"/>
        <v>#VALUE!</v>
      </c>
    </row>
    <row r="667" spans="1:18" x14ac:dyDescent="0.25">
      <c r="A667" t="s">
        <v>115</v>
      </c>
      <c r="B667">
        <v>7175</v>
      </c>
      <c r="C667">
        <v>121</v>
      </c>
      <c r="D667" t="s">
        <v>14</v>
      </c>
      <c r="E667" t="s">
        <v>15</v>
      </c>
      <c r="F667" s="4" t="e">
        <f>SUMIFS('[1]TUNZ Extracted TB'!$G:$G,'[1]TUNZ Extracted TB'!$A:$A,B667,'[1]TUNZ Extracted TB'!$C:$C,C667)</f>
        <v>#VALUE!</v>
      </c>
      <c r="G667" s="4" t="e">
        <f>SUMIFS('[2]TUNZ Extracted TB'!$G:$G,'[2]TUNZ Extracted TB'!$A:$A,B667,'[2]TUNZ Extracted TB'!$C:$C,C667)</f>
        <v>#VALUE!</v>
      </c>
      <c r="H667" s="4" t="e">
        <f>SUMIFS('[3]TUNZ Extracted TB'!$G:$G,'[3]TUNZ Extracted TB'!$A:$A,B667,'[3]TUNZ Extracted TB'!$C:$C,C667)</f>
        <v>#VALUE!</v>
      </c>
      <c r="I667" s="4" t="e">
        <f>SUMIFS('[4]TUNZ Extracted TB'!$G:$G,'[4]TUNZ Extracted TB'!$A:$A,B667,'[4]TUNZ Extracted TB'!$C:$C,C667)</f>
        <v>#VALUE!</v>
      </c>
      <c r="J667" s="4" t="e">
        <f>SUMIFS('[5]TUNZ Extracted TB'!$G:$G,'[5]TUNZ Extracted TB'!$A:$A,B667,'[5]TUNZ Extracted TB'!$C:$C,C667)</f>
        <v>#VALUE!</v>
      </c>
      <c r="K667" s="4" t="e">
        <f>SUMIFS('[6]TUNZ Extracted TB'!$G:$G,'[6]TUNZ Extracted TB'!$A:$A,B667,'[6]TUNZ Extracted TB'!$C:$C,C667)</f>
        <v>#VALUE!</v>
      </c>
      <c r="L667" s="4" t="e">
        <f>SUMIFS('[7]TUNZ Extracted TB'!$G:$G,'[7]TUNZ Extracted TB'!$A:$A,B667,'[7]TUNZ Extracted TB'!$C:$C,C667)</f>
        <v>#VALUE!</v>
      </c>
      <c r="M667" s="4" t="e">
        <f>SUMIFS('[8]TUNZ Extracted TB'!$G:$G,'[8]TUNZ Extracted TB'!$A:$A,B667,'[8]TUNZ Extracted TB'!$C:$C,C667)</f>
        <v>#VALUE!</v>
      </c>
      <c r="N667" s="4" t="e">
        <f>SUMIFS('[9]TUNZ Extracted TB'!$G:$G,'[9]TUNZ Extracted TB'!$A:$A,B667,'[9]TUNZ Extracted TB'!$C:$C,C667)</f>
        <v>#VALUE!</v>
      </c>
      <c r="O667" s="4" t="e">
        <f>SUMIFS('[10]TUNZ Extracted TB'!$G:$G,'[10]TUNZ Extracted TB'!$A:$A,B667,'[10]TUNZ Extracted TB'!$C:$C,C667)</f>
        <v>#VALUE!</v>
      </c>
      <c r="P667" s="4" t="e">
        <f>SUMIFS('[11]TUNZ Extracted TB'!$G:$G,'[11]TUNZ Extracted TB'!$A:$A,B667,'[11]TUNZ Extracted TB'!$C:$C,C667)</f>
        <v>#VALUE!</v>
      </c>
      <c r="Q667" s="4" t="e">
        <f>SUMIFS('[12]TUNZ Extracted TB'!$G:$G,'[12]TUNZ Extracted TB'!$A:$A,B667,'[12]TUNZ Extracted TB'!$C:$C,C667)</f>
        <v>#VALUE!</v>
      </c>
      <c r="R667" s="4" t="e">
        <f t="shared" si="11"/>
        <v>#VALUE!</v>
      </c>
    </row>
    <row r="668" spans="1:18" x14ac:dyDescent="0.25">
      <c r="A668" t="s">
        <v>115</v>
      </c>
      <c r="B668">
        <v>7175</v>
      </c>
      <c r="C668">
        <v>130</v>
      </c>
      <c r="D668" t="s">
        <v>18</v>
      </c>
      <c r="E668" t="s">
        <v>19</v>
      </c>
      <c r="F668" s="4" t="e">
        <f>SUMIFS('[1]TUNZ Extracted TB'!$G:$G,'[1]TUNZ Extracted TB'!$A:$A,B668,'[1]TUNZ Extracted TB'!$C:$C,C668)</f>
        <v>#VALUE!</v>
      </c>
      <c r="G668" s="4" t="e">
        <f>SUMIFS('[2]TUNZ Extracted TB'!$G:$G,'[2]TUNZ Extracted TB'!$A:$A,B668,'[2]TUNZ Extracted TB'!$C:$C,C668)</f>
        <v>#VALUE!</v>
      </c>
      <c r="H668" s="4" t="e">
        <f>SUMIFS('[3]TUNZ Extracted TB'!$G:$G,'[3]TUNZ Extracted TB'!$A:$A,B668,'[3]TUNZ Extracted TB'!$C:$C,C668)</f>
        <v>#VALUE!</v>
      </c>
      <c r="I668" s="4" t="e">
        <f>SUMIFS('[4]TUNZ Extracted TB'!$G:$G,'[4]TUNZ Extracted TB'!$A:$A,B668,'[4]TUNZ Extracted TB'!$C:$C,C668)</f>
        <v>#VALUE!</v>
      </c>
      <c r="J668" s="4" t="e">
        <f>SUMIFS('[5]TUNZ Extracted TB'!$G:$G,'[5]TUNZ Extracted TB'!$A:$A,B668,'[5]TUNZ Extracted TB'!$C:$C,C668)</f>
        <v>#VALUE!</v>
      </c>
      <c r="K668" s="4" t="e">
        <f>SUMIFS('[6]TUNZ Extracted TB'!$G:$G,'[6]TUNZ Extracted TB'!$A:$A,B668,'[6]TUNZ Extracted TB'!$C:$C,C668)</f>
        <v>#VALUE!</v>
      </c>
      <c r="L668" s="4" t="e">
        <f>SUMIFS('[7]TUNZ Extracted TB'!$G:$G,'[7]TUNZ Extracted TB'!$A:$A,B668,'[7]TUNZ Extracted TB'!$C:$C,C668)</f>
        <v>#VALUE!</v>
      </c>
      <c r="M668" s="4" t="e">
        <f>SUMIFS('[8]TUNZ Extracted TB'!$G:$G,'[8]TUNZ Extracted TB'!$A:$A,B668,'[8]TUNZ Extracted TB'!$C:$C,C668)</f>
        <v>#VALUE!</v>
      </c>
      <c r="N668" s="4" t="e">
        <f>SUMIFS('[9]TUNZ Extracted TB'!$G:$G,'[9]TUNZ Extracted TB'!$A:$A,B668,'[9]TUNZ Extracted TB'!$C:$C,C668)</f>
        <v>#VALUE!</v>
      </c>
      <c r="O668" s="4" t="e">
        <f>SUMIFS('[10]TUNZ Extracted TB'!$G:$G,'[10]TUNZ Extracted TB'!$A:$A,B668,'[10]TUNZ Extracted TB'!$C:$C,C668)</f>
        <v>#VALUE!</v>
      </c>
      <c r="P668" s="4" t="e">
        <f>SUMIFS('[11]TUNZ Extracted TB'!$G:$G,'[11]TUNZ Extracted TB'!$A:$A,B668,'[11]TUNZ Extracted TB'!$C:$C,C668)</f>
        <v>#VALUE!</v>
      </c>
      <c r="Q668" s="4" t="e">
        <f>SUMIFS('[12]TUNZ Extracted TB'!$G:$G,'[12]TUNZ Extracted TB'!$A:$A,B668,'[12]TUNZ Extracted TB'!$C:$C,C668)</f>
        <v>#VALUE!</v>
      </c>
      <c r="R668" s="4" t="e">
        <f t="shared" si="11"/>
        <v>#VALUE!</v>
      </c>
    </row>
    <row r="669" spans="1:18" x14ac:dyDescent="0.25">
      <c r="A669" t="s">
        <v>115</v>
      </c>
      <c r="B669">
        <v>7175</v>
      </c>
      <c r="C669">
        <v>140</v>
      </c>
      <c r="D669" t="s">
        <v>20</v>
      </c>
      <c r="E669" t="s">
        <v>21</v>
      </c>
      <c r="F669" s="4" t="e">
        <f>SUMIFS('[1]TUNZ Extracted TB'!$G:$G,'[1]TUNZ Extracted TB'!$A:$A,B669,'[1]TUNZ Extracted TB'!$C:$C,C669)</f>
        <v>#VALUE!</v>
      </c>
      <c r="G669" s="4" t="e">
        <f>SUMIFS('[2]TUNZ Extracted TB'!$G:$G,'[2]TUNZ Extracted TB'!$A:$A,B669,'[2]TUNZ Extracted TB'!$C:$C,C669)</f>
        <v>#VALUE!</v>
      </c>
      <c r="H669" s="4" t="e">
        <f>SUMIFS('[3]TUNZ Extracted TB'!$G:$G,'[3]TUNZ Extracted TB'!$A:$A,B669,'[3]TUNZ Extracted TB'!$C:$C,C669)</f>
        <v>#VALUE!</v>
      </c>
      <c r="I669" s="4" t="e">
        <f>SUMIFS('[4]TUNZ Extracted TB'!$G:$G,'[4]TUNZ Extracted TB'!$A:$A,B669,'[4]TUNZ Extracted TB'!$C:$C,C669)</f>
        <v>#VALUE!</v>
      </c>
      <c r="J669" s="4" t="e">
        <f>SUMIFS('[5]TUNZ Extracted TB'!$G:$G,'[5]TUNZ Extracted TB'!$A:$A,B669,'[5]TUNZ Extracted TB'!$C:$C,C669)</f>
        <v>#VALUE!</v>
      </c>
      <c r="K669" s="4" t="e">
        <f>SUMIFS('[6]TUNZ Extracted TB'!$G:$G,'[6]TUNZ Extracted TB'!$A:$A,B669,'[6]TUNZ Extracted TB'!$C:$C,C669)</f>
        <v>#VALUE!</v>
      </c>
      <c r="L669" s="4" t="e">
        <f>SUMIFS('[7]TUNZ Extracted TB'!$G:$G,'[7]TUNZ Extracted TB'!$A:$A,B669,'[7]TUNZ Extracted TB'!$C:$C,C669)</f>
        <v>#VALUE!</v>
      </c>
      <c r="M669" s="4" t="e">
        <f>SUMIFS('[8]TUNZ Extracted TB'!$G:$G,'[8]TUNZ Extracted TB'!$A:$A,B669,'[8]TUNZ Extracted TB'!$C:$C,C669)</f>
        <v>#VALUE!</v>
      </c>
      <c r="N669" s="4" t="e">
        <f>SUMIFS('[9]TUNZ Extracted TB'!$G:$G,'[9]TUNZ Extracted TB'!$A:$A,B669,'[9]TUNZ Extracted TB'!$C:$C,C669)</f>
        <v>#VALUE!</v>
      </c>
      <c r="O669" s="4" t="e">
        <f>SUMIFS('[10]TUNZ Extracted TB'!$G:$G,'[10]TUNZ Extracted TB'!$A:$A,B669,'[10]TUNZ Extracted TB'!$C:$C,C669)</f>
        <v>#VALUE!</v>
      </c>
      <c r="P669" s="4" t="e">
        <f>SUMIFS('[11]TUNZ Extracted TB'!$G:$G,'[11]TUNZ Extracted TB'!$A:$A,B669,'[11]TUNZ Extracted TB'!$C:$C,C669)</f>
        <v>#VALUE!</v>
      </c>
      <c r="Q669" s="4" t="e">
        <f>SUMIFS('[12]TUNZ Extracted TB'!$G:$G,'[12]TUNZ Extracted TB'!$A:$A,B669,'[12]TUNZ Extracted TB'!$C:$C,C669)</f>
        <v>#VALUE!</v>
      </c>
      <c r="R669" s="4" t="e">
        <f t="shared" si="11"/>
        <v>#VALUE!</v>
      </c>
    </row>
    <row r="670" spans="1:18" x14ac:dyDescent="0.25">
      <c r="A670" t="s">
        <v>115</v>
      </c>
      <c r="B670">
        <v>7175</v>
      </c>
      <c r="C670">
        <v>142</v>
      </c>
      <c r="D670" t="s">
        <v>22</v>
      </c>
      <c r="E670" t="s">
        <v>23</v>
      </c>
      <c r="F670" s="4" t="e">
        <f>SUMIFS('[1]TUNZ Extracted TB'!$G:$G,'[1]TUNZ Extracted TB'!$A:$A,B670,'[1]TUNZ Extracted TB'!$C:$C,C670)</f>
        <v>#VALUE!</v>
      </c>
      <c r="G670" s="4" t="e">
        <f>SUMIFS('[2]TUNZ Extracted TB'!$G:$G,'[2]TUNZ Extracted TB'!$A:$A,B670,'[2]TUNZ Extracted TB'!$C:$C,C670)</f>
        <v>#VALUE!</v>
      </c>
      <c r="H670" s="4" t="e">
        <f>SUMIFS('[3]TUNZ Extracted TB'!$G:$G,'[3]TUNZ Extracted TB'!$A:$A,B670,'[3]TUNZ Extracted TB'!$C:$C,C670)</f>
        <v>#VALUE!</v>
      </c>
      <c r="I670" s="4" t="e">
        <f>SUMIFS('[4]TUNZ Extracted TB'!$G:$G,'[4]TUNZ Extracted TB'!$A:$A,B670,'[4]TUNZ Extracted TB'!$C:$C,C670)</f>
        <v>#VALUE!</v>
      </c>
      <c r="J670" s="4" t="e">
        <f>SUMIFS('[5]TUNZ Extracted TB'!$G:$G,'[5]TUNZ Extracted TB'!$A:$A,B670,'[5]TUNZ Extracted TB'!$C:$C,C670)</f>
        <v>#VALUE!</v>
      </c>
      <c r="K670" s="4" t="e">
        <f>SUMIFS('[6]TUNZ Extracted TB'!$G:$G,'[6]TUNZ Extracted TB'!$A:$A,B670,'[6]TUNZ Extracted TB'!$C:$C,C670)</f>
        <v>#VALUE!</v>
      </c>
      <c r="L670" s="4" t="e">
        <f>SUMIFS('[7]TUNZ Extracted TB'!$G:$G,'[7]TUNZ Extracted TB'!$A:$A,B670,'[7]TUNZ Extracted TB'!$C:$C,C670)</f>
        <v>#VALUE!</v>
      </c>
      <c r="M670" s="4" t="e">
        <f>SUMIFS('[8]TUNZ Extracted TB'!$G:$G,'[8]TUNZ Extracted TB'!$A:$A,B670,'[8]TUNZ Extracted TB'!$C:$C,C670)</f>
        <v>#VALUE!</v>
      </c>
      <c r="N670" s="4" t="e">
        <f>SUMIFS('[9]TUNZ Extracted TB'!$G:$G,'[9]TUNZ Extracted TB'!$A:$A,B670,'[9]TUNZ Extracted TB'!$C:$C,C670)</f>
        <v>#VALUE!</v>
      </c>
      <c r="O670" s="4" t="e">
        <f>SUMIFS('[10]TUNZ Extracted TB'!$G:$G,'[10]TUNZ Extracted TB'!$A:$A,B670,'[10]TUNZ Extracted TB'!$C:$C,C670)</f>
        <v>#VALUE!</v>
      </c>
      <c r="P670" s="4" t="e">
        <f>SUMIFS('[11]TUNZ Extracted TB'!$G:$G,'[11]TUNZ Extracted TB'!$A:$A,B670,'[11]TUNZ Extracted TB'!$C:$C,C670)</f>
        <v>#VALUE!</v>
      </c>
      <c r="Q670" s="4" t="e">
        <f>SUMIFS('[12]TUNZ Extracted TB'!$G:$G,'[12]TUNZ Extracted TB'!$A:$A,B670,'[12]TUNZ Extracted TB'!$C:$C,C670)</f>
        <v>#VALUE!</v>
      </c>
      <c r="R670" s="4" t="e">
        <f t="shared" si="11"/>
        <v>#VALUE!</v>
      </c>
    </row>
    <row r="671" spans="1:18" x14ac:dyDescent="0.25">
      <c r="A671" t="s">
        <v>115</v>
      </c>
      <c r="B671">
        <v>7175</v>
      </c>
      <c r="C671">
        <v>147</v>
      </c>
      <c r="D671" t="s">
        <v>20</v>
      </c>
      <c r="E671" t="s">
        <v>21</v>
      </c>
      <c r="F671" s="4" t="e">
        <f>SUMIFS('[1]TUNZ Extracted TB'!$G:$G,'[1]TUNZ Extracted TB'!$A:$A,B671,'[1]TUNZ Extracted TB'!$C:$C,C671)</f>
        <v>#VALUE!</v>
      </c>
      <c r="G671" s="4" t="e">
        <f>SUMIFS('[2]TUNZ Extracted TB'!$G:$G,'[2]TUNZ Extracted TB'!$A:$A,B671,'[2]TUNZ Extracted TB'!$C:$C,C671)</f>
        <v>#VALUE!</v>
      </c>
      <c r="H671" s="4" t="e">
        <f>SUMIFS('[3]TUNZ Extracted TB'!$G:$G,'[3]TUNZ Extracted TB'!$A:$A,B671,'[3]TUNZ Extracted TB'!$C:$C,C671)</f>
        <v>#VALUE!</v>
      </c>
      <c r="I671" s="4" t="e">
        <f>SUMIFS('[4]TUNZ Extracted TB'!$G:$G,'[4]TUNZ Extracted TB'!$A:$A,B671,'[4]TUNZ Extracted TB'!$C:$C,C671)</f>
        <v>#VALUE!</v>
      </c>
      <c r="J671" s="4" t="e">
        <f>SUMIFS('[5]TUNZ Extracted TB'!$G:$G,'[5]TUNZ Extracted TB'!$A:$A,B671,'[5]TUNZ Extracted TB'!$C:$C,C671)</f>
        <v>#VALUE!</v>
      </c>
      <c r="K671" s="4" t="e">
        <f>SUMIFS('[6]TUNZ Extracted TB'!$G:$G,'[6]TUNZ Extracted TB'!$A:$A,B671,'[6]TUNZ Extracted TB'!$C:$C,C671)</f>
        <v>#VALUE!</v>
      </c>
      <c r="L671" s="4" t="e">
        <f>SUMIFS('[7]TUNZ Extracted TB'!$G:$G,'[7]TUNZ Extracted TB'!$A:$A,B671,'[7]TUNZ Extracted TB'!$C:$C,C671)</f>
        <v>#VALUE!</v>
      </c>
      <c r="M671" s="4" t="e">
        <f>SUMIFS('[8]TUNZ Extracted TB'!$G:$G,'[8]TUNZ Extracted TB'!$A:$A,B671,'[8]TUNZ Extracted TB'!$C:$C,C671)</f>
        <v>#VALUE!</v>
      </c>
      <c r="N671" s="4" t="e">
        <f>SUMIFS('[9]TUNZ Extracted TB'!$G:$G,'[9]TUNZ Extracted TB'!$A:$A,B671,'[9]TUNZ Extracted TB'!$C:$C,C671)</f>
        <v>#VALUE!</v>
      </c>
      <c r="O671" s="4" t="e">
        <f>SUMIFS('[10]TUNZ Extracted TB'!$G:$G,'[10]TUNZ Extracted TB'!$A:$A,B671,'[10]TUNZ Extracted TB'!$C:$C,C671)</f>
        <v>#VALUE!</v>
      </c>
      <c r="P671" s="4" t="e">
        <f>SUMIFS('[11]TUNZ Extracted TB'!$G:$G,'[11]TUNZ Extracted TB'!$A:$A,B671,'[11]TUNZ Extracted TB'!$C:$C,C671)</f>
        <v>#VALUE!</v>
      </c>
      <c r="Q671" s="4" t="e">
        <f>SUMIFS('[12]TUNZ Extracted TB'!$G:$G,'[12]TUNZ Extracted TB'!$A:$A,B671,'[12]TUNZ Extracted TB'!$C:$C,C671)</f>
        <v>#VALUE!</v>
      </c>
      <c r="R671" s="4" t="e">
        <f t="shared" si="11"/>
        <v>#VALUE!</v>
      </c>
    </row>
    <row r="672" spans="1:18" x14ac:dyDescent="0.25">
      <c r="A672" t="s">
        <v>115</v>
      </c>
      <c r="B672">
        <v>7175</v>
      </c>
      <c r="C672">
        <v>160</v>
      </c>
      <c r="D672" t="s">
        <v>26</v>
      </c>
      <c r="E672" t="s">
        <v>27</v>
      </c>
      <c r="F672" s="4" t="e">
        <f>SUMIFS('[1]TUNZ Extracted TB'!$G:$G,'[1]TUNZ Extracted TB'!$A:$A,B672,'[1]TUNZ Extracted TB'!$C:$C,C672)</f>
        <v>#VALUE!</v>
      </c>
      <c r="G672" s="4" t="e">
        <f>SUMIFS('[2]TUNZ Extracted TB'!$G:$G,'[2]TUNZ Extracted TB'!$A:$A,B672,'[2]TUNZ Extracted TB'!$C:$C,C672)</f>
        <v>#VALUE!</v>
      </c>
      <c r="H672" s="4" t="e">
        <f>SUMIFS('[3]TUNZ Extracted TB'!$G:$G,'[3]TUNZ Extracted TB'!$A:$A,B672,'[3]TUNZ Extracted TB'!$C:$C,C672)</f>
        <v>#VALUE!</v>
      </c>
      <c r="I672" s="4" t="e">
        <f>SUMIFS('[4]TUNZ Extracted TB'!$G:$G,'[4]TUNZ Extracted TB'!$A:$A,B672,'[4]TUNZ Extracted TB'!$C:$C,C672)</f>
        <v>#VALUE!</v>
      </c>
      <c r="J672" s="4" t="e">
        <f>SUMIFS('[5]TUNZ Extracted TB'!$G:$G,'[5]TUNZ Extracted TB'!$A:$A,B672,'[5]TUNZ Extracted TB'!$C:$C,C672)</f>
        <v>#VALUE!</v>
      </c>
      <c r="K672" s="4" t="e">
        <f>SUMIFS('[6]TUNZ Extracted TB'!$G:$G,'[6]TUNZ Extracted TB'!$A:$A,B672,'[6]TUNZ Extracted TB'!$C:$C,C672)</f>
        <v>#VALUE!</v>
      </c>
      <c r="L672" s="4" t="e">
        <f>SUMIFS('[7]TUNZ Extracted TB'!$G:$G,'[7]TUNZ Extracted TB'!$A:$A,B672,'[7]TUNZ Extracted TB'!$C:$C,C672)</f>
        <v>#VALUE!</v>
      </c>
      <c r="M672" s="4" t="e">
        <f>SUMIFS('[8]TUNZ Extracted TB'!$G:$G,'[8]TUNZ Extracted TB'!$A:$A,B672,'[8]TUNZ Extracted TB'!$C:$C,C672)</f>
        <v>#VALUE!</v>
      </c>
      <c r="N672" s="4" t="e">
        <f>SUMIFS('[9]TUNZ Extracted TB'!$G:$G,'[9]TUNZ Extracted TB'!$A:$A,B672,'[9]TUNZ Extracted TB'!$C:$C,C672)</f>
        <v>#VALUE!</v>
      </c>
      <c r="O672" s="4" t="e">
        <f>SUMIFS('[10]TUNZ Extracted TB'!$G:$G,'[10]TUNZ Extracted TB'!$A:$A,B672,'[10]TUNZ Extracted TB'!$C:$C,C672)</f>
        <v>#VALUE!</v>
      </c>
      <c r="P672" s="4" t="e">
        <f>SUMIFS('[11]TUNZ Extracted TB'!$G:$G,'[11]TUNZ Extracted TB'!$A:$A,B672,'[11]TUNZ Extracted TB'!$C:$C,C672)</f>
        <v>#VALUE!</v>
      </c>
      <c r="Q672" s="4" t="e">
        <f>SUMIFS('[12]TUNZ Extracted TB'!$G:$G,'[12]TUNZ Extracted TB'!$A:$A,B672,'[12]TUNZ Extracted TB'!$C:$C,C672)</f>
        <v>#VALUE!</v>
      </c>
      <c r="R672" s="4" t="e">
        <f t="shared" si="11"/>
        <v>#VALUE!</v>
      </c>
    </row>
    <row r="673" spans="1:18" x14ac:dyDescent="0.25">
      <c r="A673" t="s">
        <v>115</v>
      </c>
      <c r="B673">
        <v>7175</v>
      </c>
      <c r="C673">
        <v>210</v>
      </c>
      <c r="D673" t="s">
        <v>10</v>
      </c>
      <c r="E673" t="s">
        <v>11</v>
      </c>
      <c r="F673" s="4" t="e">
        <f>SUMIFS('[1]TUNZ Extracted TB'!$G:$G,'[1]TUNZ Extracted TB'!$A:$A,B673,'[1]TUNZ Extracted TB'!$C:$C,C673)</f>
        <v>#VALUE!</v>
      </c>
      <c r="G673" s="4" t="e">
        <f>SUMIFS('[2]TUNZ Extracted TB'!$G:$G,'[2]TUNZ Extracted TB'!$A:$A,B673,'[2]TUNZ Extracted TB'!$C:$C,C673)</f>
        <v>#VALUE!</v>
      </c>
      <c r="H673" s="4" t="e">
        <f>SUMIFS('[3]TUNZ Extracted TB'!$G:$G,'[3]TUNZ Extracted TB'!$A:$A,B673,'[3]TUNZ Extracted TB'!$C:$C,C673)</f>
        <v>#VALUE!</v>
      </c>
      <c r="I673" s="4" t="e">
        <f>SUMIFS('[4]TUNZ Extracted TB'!$G:$G,'[4]TUNZ Extracted TB'!$A:$A,B673,'[4]TUNZ Extracted TB'!$C:$C,C673)</f>
        <v>#VALUE!</v>
      </c>
      <c r="J673" s="4" t="e">
        <f>SUMIFS('[5]TUNZ Extracted TB'!$G:$G,'[5]TUNZ Extracted TB'!$A:$A,B673,'[5]TUNZ Extracted TB'!$C:$C,C673)</f>
        <v>#VALUE!</v>
      </c>
      <c r="K673" s="4" t="e">
        <f>SUMIFS('[6]TUNZ Extracted TB'!$G:$G,'[6]TUNZ Extracted TB'!$A:$A,B673,'[6]TUNZ Extracted TB'!$C:$C,C673)</f>
        <v>#VALUE!</v>
      </c>
      <c r="L673" s="4" t="e">
        <f>SUMIFS('[7]TUNZ Extracted TB'!$G:$G,'[7]TUNZ Extracted TB'!$A:$A,B673,'[7]TUNZ Extracted TB'!$C:$C,C673)</f>
        <v>#VALUE!</v>
      </c>
      <c r="M673" s="4" t="e">
        <f>SUMIFS('[8]TUNZ Extracted TB'!$G:$G,'[8]TUNZ Extracted TB'!$A:$A,B673,'[8]TUNZ Extracted TB'!$C:$C,C673)</f>
        <v>#VALUE!</v>
      </c>
      <c r="N673" s="4" t="e">
        <f>SUMIFS('[9]TUNZ Extracted TB'!$G:$G,'[9]TUNZ Extracted TB'!$A:$A,B673,'[9]TUNZ Extracted TB'!$C:$C,C673)</f>
        <v>#VALUE!</v>
      </c>
      <c r="O673" s="4" t="e">
        <f>SUMIFS('[10]TUNZ Extracted TB'!$G:$G,'[10]TUNZ Extracted TB'!$A:$A,B673,'[10]TUNZ Extracted TB'!$C:$C,C673)</f>
        <v>#VALUE!</v>
      </c>
      <c r="P673" s="4" t="e">
        <f>SUMIFS('[11]TUNZ Extracted TB'!$G:$G,'[11]TUNZ Extracted TB'!$A:$A,B673,'[11]TUNZ Extracted TB'!$C:$C,C673)</f>
        <v>#VALUE!</v>
      </c>
      <c r="Q673" s="4" t="e">
        <f>SUMIFS('[12]TUNZ Extracted TB'!$G:$G,'[12]TUNZ Extracted TB'!$A:$A,B673,'[12]TUNZ Extracted TB'!$C:$C,C673)</f>
        <v>#VALUE!</v>
      </c>
      <c r="R673" s="4" t="e">
        <f t="shared" si="11"/>
        <v>#VALUE!</v>
      </c>
    </row>
    <row r="674" spans="1:18" x14ac:dyDescent="0.25">
      <c r="A674" t="s">
        <v>115</v>
      </c>
      <c r="B674">
        <v>7175</v>
      </c>
      <c r="C674">
        <v>220</v>
      </c>
      <c r="D674" t="s">
        <v>14</v>
      </c>
      <c r="E674" t="s">
        <v>15</v>
      </c>
      <c r="F674" s="4" t="e">
        <f>SUMIFS('[1]TUNZ Extracted TB'!$G:$G,'[1]TUNZ Extracted TB'!$A:$A,B674,'[1]TUNZ Extracted TB'!$C:$C,C674)</f>
        <v>#VALUE!</v>
      </c>
      <c r="G674" s="4" t="e">
        <f>SUMIFS('[2]TUNZ Extracted TB'!$G:$G,'[2]TUNZ Extracted TB'!$A:$A,B674,'[2]TUNZ Extracted TB'!$C:$C,C674)</f>
        <v>#VALUE!</v>
      </c>
      <c r="H674" s="4" t="e">
        <f>SUMIFS('[3]TUNZ Extracted TB'!$G:$G,'[3]TUNZ Extracted TB'!$A:$A,B674,'[3]TUNZ Extracted TB'!$C:$C,C674)</f>
        <v>#VALUE!</v>
      </c>
      <c r="I674" s="4" t="e">
        <f>SUMIFS('[4]TUNZ Extracted TB'!$G:$G,'[4]TUNZ Extracted TB'!$A:$A,B674,'[4]TUNZ Extracted TB'!$C:$C,C674)</f>
        <v>#VALUE!</v>
      </c>
      <c r="J674" s="4" t="e">
        <f>SUMIFS('[5]TUNZ Extracted TB'!$G:$G,'[5]TUNZ Extracted TB'!$A:$A,B674,'[5]TUNZ Extracted TB'!$C:$C,C674)</f>
        <v>#VALUE!</v>
      </c>
      <c r="K674" s="4" t="e">
        <f>SUMIFS('[6]TUNZ Extracted TB'!$G:$G,'[6]TUNZ Extracted TB'!$A:$A,B674,'[6]TUNZ Extracted TB'!$C:$C,C674)</f>
        <v>#VALUE!</v>
      </c>
      <c r="L674" s="4" t="e">
        <f>SUMIFS('[7]TUNZ Extracted TB'!$G:$G,'[7]TUNZ Extracted TB'!$A:$A,B674,'[7]TUNZ Extracted TB'!$C:$C,C674)</f>
        <v>#VALUE!</v>
      </c>
      <c r="M674" s="4" t="e">
        <f>SUMIFS('[8]TUNZ Extracted TB'!$G:$G,'[8]TUNZ Extracted TB'!$A:$A,B674,'[8]TUNZ Extracted TB'!$C:$C,C674)</f>
        <v>#VALUE!</v>
      </c>
      <c r="N674" s="4" t="e">
        <f>SUMIFS('[9]TUNZ Extracted TB'!$G:$G,'[9]TUNZ Extracted TB'!$A:$A,B674,'[9]TUNZ Extracted TB'!$C:$C,C674)</f>
        <v>#VALUE!</v>
      </c>
      <c r="O674" s="4" t="e">
        <f>SUMIFS('[10]TUNZ Extracted TB'!$G:$G,'[10]TUNZ Extracted TB'!$A:$A,B674,'[10]TUNZ Extracted TB'!$C:$C,C674)</f>
        <v>#VALUE!</v>
      </c>
      <c r="P674" s="4" t="e">
        <f>SUMIFS('[11]TUNZ Extracted TB'!$G:$G,'[11]TUNZ Extracted TB'!$A:$A,B674,'[11]TUNZ Extracted TB'!$C:$C,C674)</f>
        <v>#VALUE!</v>
      </c>
      <c r="Q674" s="4" t="e">
        <f>SUMIFS('[12]TUNZ Extracted TB'!$G:$G,'[12]TUNZ Extracted TB'!$A:$A,B674,'[12]TUNZ Extracted TB'!$C:$C,C674)</f>
        <v>#VALUE!</v>
      </c>
      <c r="R674" s="4" t="e">
        <f t="shared" si="11"/>
        <v>#VALUE!</v>
      </c>
    </row>
    <row r="675" spans="1:18" x14ac:dyDescent="0.25">
      <c r="A675" t="s">
        <v>115</v>
      </c>
      <c r="B675">
        <v>7175</v>
      </c>
      <c r="C675">
        <v>230</v>
      </c>
      <c r="D675" t="s">
        <v>18</v>
      </c>
      <c r="E675" t="s">
        <v>19</v>
      </c>
      <c r="F675" s="4" t="e">
        <f>SUMIFS('[1]TUNZ Extracted TB'!$G:$G,'[1]TUNZ Extracted TB'!$A:$A,B675,'[1]TUNZ Extracted TB'!$C:$C,C675)</f>
        <v>#VALUE!</v>
      </c>
      <c r="G675" s="4" t="e">
        <f>SUMIFS('[2]TUNZ Extracted TB'!$G:$G,'[2]TUNZ Extracted TB'!$A:$A,B675,'[2]TUNZ Extracted TB'!$C:$C,C675)</f>
        <v>#VALUE!</v>
      </c>
      <c r="H675" s="4" t="e">
        <f>SUMIFS('[3]TUNZ Extracted TB'!$G:$G,'[3]TUNZ Extracted TB'!$A:$A,B675,'[3]TUNZ Extracted TB'!$C:$C,C675)</f>
        <v>#VALUE!</v>
      </c>
      <c r="I675" s="4" t="e">
        <f>SUMIFS('[4]TUNZ Extracted TB'!$G:$G,'[4]TUNZ Extracted TB'!$A:$A,B675,'[4]TUNZ Extracted TB'!$C:$C,C675)</f>
        <v>#VALUE!</v>
      </c>
      <c r="J675" s="4" t="e">
        <f>SUMIFS('[5]TUNZ Extracted TB'!$G:$G,'[5]TUNZ Extracted TB'!$A:$A,B675,'[5]TUNZ Extracted TB'!$C:$C,C675)</f>
        <v>#VALUE!</v>
      </c>
      <c r="K675" s="4" t="e">
        <f>SUMIFS('[6]TUNZ Extracted TB'!$G:$G,'[6]TUNZ Extracted TB'!$A:$A,B675,'[6]TUNZ Extracted TB'!$C:$C,C675)</f>
        <v>#VALUE!</v>
      </c>
      <c r="L675" s="4" t="e">
        <f>SUMIFS('[7]TUNZ Extracted TB'!$G:$G,'[7]TUNZ Extracted TB'!$A:$A,B675,'[7]TUNZ Extracted TB'!$C:$C,C675)</f>
        <v>#VALUE!</v>
      </c>
      <c r="M675" s="4" t="e">
        <f>SUMIFS('[8]TUNZ Extracted TB'!$G:$G,'[8]TUNZ Extracted TB'!$A:$A,B675,'[8]TUNZ Extracted TB'!$C:$C,C675)</f>
        <v>#VALUE!</v>
      </c>
      <c r="N675" s="4" t="e">
        <f>SUMIFS('[9]TUNZ Extracted TB'!$G:$G,'[9]TUNZ Extracted TB'!$A:$A,B675,'[9]TUNZ Extracted TB'!$C:$C,C675)</f>
        <v>#VALUE!</v>
      </c>
      <c r="O675" s="4" t="e">
        <f>SUMIFS('[10]TUNZ Extracted TB'!$G:$G,'[10]TUNZ Extracted TB'!$A:$A,B675,'[10]TUNZ Extracted TB'!$C:$C,C675)</f>
        <v>#VALUE!</v>
      </c>
      <c r="P675" s="4" t="e">
        <f>SUMIFS('[11]TUNZ Extracted TB'!$G:$G,'[11]TUNZ Extracted TB'!$A:$A,B675,'[11]TUNZ Extracted TB'!$C:$C,C675)</f>
        <v>#VALUE!</v>
      </c>
      <c r="Q675" s="4" t="e">
        <f>SUMIFS('[12]TUNZ Extracted TB'!$G:$G,'[12]TUNZ Extracted TB'!$A:$A,B675,'[12]TUNZ Extracted TB'!$C:$C,C675)</f>
        <v>#VALUE!</v>
      </c>
      <c r="R675" s="4" t="e">
        <f t="shared" si="11"/>
        <v>#VALUE!</v>
      </c>
    </row>
    <row r="676" spans="1:18" x14ac:dyDescent="0.25">
      <c r="A676" t="s">
        <v>115</v>
      </c>
      <c r="B676">
        <v>7175</v>
      </c>
      <c r="C676">
        <v>240</v>
      </c>
      <c r="D676" t="s">
        <v>20</v>
      </c>
      <c r="E676" t="s">
        <v>21</v>
      </c>
      <c r="F676" s="4" t="e">
        <f>SUMIFS('[1]TUNZ Extracted TB'!$G:$G,'[1]TUNZ Extracted TB'!$A:$A,B676,'[1]TUNZ Extracted TB'!$C:$C,C676)</f>
        <v>#VALUE!</v>
      </c>
      <c r="G676" s="4" t="e">
        <f>SUMIFS('[2]TUNZ Extracted TB'!$G:$G,'[2]TUNZ Extracted TB'!$A:$A,B676,'[2]TUNZ Extracted TB'!$C:$C,C676)</f>
        <v>#VALUE!</v>
      </c>
      <c r="H676" s="4" t="e">
        <f>SUMIFS('[3]TUNZ Extracted TB'!$G:$G,'[3]TUNZ Extracted TB'!$A:$A,B676,'[3]TUNZ Extracted TB'!$C:$C,C676)</f>
        <v>#VALUE!</v>
      </c>
      <c r="I676" s="4" t="e">
        <f>SUMIFS('[4]TUNZ Extracted TB'!$G:$G,'[4]TUNZ Extracted TB'!$A:$A,B676,'[4]TUNZ Extracted TB'!$C:$C,C676)</f>
        <v>#VALUE!</v>
      </c>
      <c r="J676" s="4" t="e">
        <f>SUMIFS('[5]TUNZ Extracted TB'!$G:$G,'[5]TUNZ Extracted TB'!$A:$A,B676,'[5]TUNZ Extracted TB'!$C:$C,C676)</f>
        <v>#VALUE!</v>
      </c>
      <c r="K676" s="4" t="e">
        <f>SUMIFS('[6]TUNZ Extracted TB'!$G:$G,'[6]TUNZ Extracted TB'!$A:$A,B676,'[6]TUNZ Extracted TB'!$C:$C,C676)</f>
        <v>#VALUE!</v>
      </c>
      <c r="L676" s="4" t="e">
        <f>SUMIFS('[7]TUNZ Extracted TB'!$G:$G,'[7]TUNZ Extracted TB'!$A:$A,B676,'[7]TUNZ Extracted TB'!$C:$C,C676)</f>
        <v>#VALUE!</v>
      </c>
      <c r="M676" s="4" t="e">
        <f>SUMIFS('[8]TUNZ Extracted TB'!$G:$G,'[8]TUNZ Extracted TB'!$A:$A,B676,'[8]TUNZ Extracted TB'!$C:$C,C676)</f>
        <v>#VALUE!</v>
      </c>
      <c r="N676" s="4" t="e">
        <f>SUMIFS('[9]TUNZ Extracted TB'!$G:$G,'[9]TUNZ Extracted TB'!$A:$A,B676,'[9]TUNZ Extracted TB'!$C:$C,C676)</f>
        <v>#VALUE!</v>
      </c>
      <c r="O676" s="4" t="e">
        <f>SUMIFS('[10]TUNZ Extracted TB'!$G:$G,'[10]TUNZ Extracted TB'!$A:$A,B676,'[10]TUNZ Extracted TB'!$C:$C,C676)</f>
        <v>#VALUE!</v>
      </c>
      <c r="P676" s="4" t="e">
        <f>SUMIFS('[11]TUNZ Extracted TB'!$G:$G,'[11]TUNZ Extracted TB'!$A:$A,B676,'[11]TUNZ Extracted TB'!$C:$C,C676)</f>
        <v>#VALUE!</v>
      </c>
      <c r="Q676" s="4" t="e">
        <f>SUMIFS('[12]TUNZ Extracted TB'!$G:$G,'[12]TUNZ Extracted TB'!$A:$A,B676,'[12]TUNZ Extracted TB'!$C:$C,C676)</f>
        <v>#VALUE!</v>
      </c>
      <c r="R676" s="4" t="e">
        <f t="shared" si="11"/>
        <v>#VALUE!</v>
      </c>
    </row>
    <row r="677" spans="1:18" x14ac:dyDescent="0.25">
      <c r="A677" t="s">
        <v>115</v>
      </c>
      <c r="B677">
        <v>7175</v>
      </c>
      <c r="C677">
        <v>260</v>
      </c>
      <c r="D677" t="s">
        <v>26</v>
      </c>
      <c r="E677" t="s">
        <v>27</v>
      </c>
      <c r="F677" s="4" t="e">
        <f>SUMIFS('[1]TUNZ Extracted TB'!$G:$G,'[1]TUNZ Extracted TB'!$A:$A,B677,'[1]TUNZ Extracted TB'!$C:$C,C677)</f>
        <v>#VALUE!</v>
      </c>
      <c r="G677" s="4" t="e">
        <f>SUMIFS('[2]TUNZ Extracted TB'!$G:$G,'[2]TUNZ Extracted TB'!$A:$A,B677,'[2]TUNZ Extracted TB'!$C:$C,C677)</f>
        <v>#VALUE!</v>
      </c>
      <c r="H677" s="4" t="e">
        <f>SUMIFS('[3]TUNZ Extracted TB'!$G:$G,'[3]TUNZ Extracted TB'!$A:$A,B677,'[3]TUNZ Extracted TB'!$C:$C,C677)</f>
        <v>#VALUE!</v>
      </c>
      <c r="I677" s="4" t="e">
        <f>SUMIFS('[4]TUNZ Extracted TB'!$G:$G,'[4]TUNZ Extracted TB'!$A:$A,B677,'[4]TUNZ Extracted TB'!$C:$C,C677)</f>
        <v>#VALUE!</v>
      </c>
      <c r="J677" s="4" t="e">
        <f>SUMIFS('[5]TUNZ Extracted TB'!$G:$G,'[5]TUNZ Extracted TB'!$A:$A,B677,'[5]TUNZ Extracted TB'!$C:$C,C677)</f>
        <v>#VALUE!</v>
      </c>
      <c r="K677" s="4" t="e">
        <f>SUMIFS('[6]TUNZ Extracted TB'!$G:$G,'[6]TUNZ Extracted TB'!$A:$A,B677,'[6]TUNZ Extracted TB'!$C:$C,C677)</f>
        <v>#VALUE!</v>
      </c>
      <c r="L677" s="4" t="e">
        <f>SUMIFS('[7]TUNZ Extracted TB'!$G:$G,'[7]TUNZ Extracted TB'!$A:$A,B677,'[7]TUNZ Extracted TB'!$C:$C,C677)</f>
        <v>#VALUE!</v>
      </c>
      <c r="M677" s="4" t="e">
        <f>SUMIFS('[8]TUNZ Extracted TB'!$G:$G,'[8]TUNZ Extracted TB'!$A:$A,B677,'[8]TUNZ Extracted TB'!$C:$C,C677)</f>
        <v>#VALUE!</v>
      </c>
      <c r="N677" s="4" t="e">
        <f>SUMIFS('[9]TUNZ Extracted TB'!$G:$G,'[9]TUNZ Extracted TB'!$A:$A,B677,'[9]TUNZ Extracted TB'!$C:$C,C677)</f>
        <v>#VALUE!</v>
      </c>
      <c r="O677" s="4" t="e">
        <f>SUMIFS('[10]TUNZ Extracted TB'!$G:$G,'[10]TUNZ Extracted TB'!$A:$A,B677,'[10]TUNZ Extracted TB'!$C:$C,C677)</f>
        <v>#VALUE!</v>
      </c>
      <c r="P677" s="4" t="e">
        <f>SUMIFS('[11]TUNZ Extracted TB'!$G:$G,'[11]TUNZ Extracted TB'!$A:$A,B677,'[11]TUNZ Extracted TB'!$C:$C,C677)</f>
        <v>#VALUE!</v>
      </c>
      <c r="Q677" s="4" t="e">
        <f>SUMIFS('[12]TUNZ Extracted TB'!$G:$G,'[12]TUNZ Extracted TB'!$A:$A,B677,'[12]TUNZ Extracted TB'!$C:$C,C677)</f>
        <v>#VALUE!</v>
      </c>
      <c r="R677" s="4" t="e">
        <f t="shared" si="11"/>
        <v>#VALUE!</v>
      </c>
    </row>
    <row r="678" spans="1:18" x14ac:dyDescent="0.25">
      <c r="A678" t="s">
        <v>115</v>
      </c>
      <c r="B678">
        <v>7175</v>
      </c>
      <c r="C678">
        <v>340</v>
      </c>
      <c r="D678" t="s">
        <v>20</v>
      </c>
      <c r="E678" t="s">
        <v>21</v>
      </c>
      <c r="F678" s="4" t="e">
        <f>SUMIFS('[1]TUNZ Extracted TB'!$G:$G,'[1]TUNZ Extracted TB'!$A:$A,B678,'[1]TUNZ Extracted TB'!$C:$C,C678)</f>
        <v>#VALUE!</v>
      </c>
      <c r="G678" s="4" t="e">
        <f>SUMIFS('[2]TUNZ Extracted TB'!$G:$G,'[2]TUNZ Extracted TB'!$A:$A,B678,'[2]TUNZ Extracted TB'!$C:$C,C678)</f>
        <v>#VALUE!</v>
      </c>
      <c r="H678" s="4" t="e">
        <f>SUMIFS('[3]TUNZ Extracted TB'!$G:$G,'[3]TUNZ Extracted TB'!$A:$A,B678,'[3]TUNZ Extracted TB'!$C:$C,C678)</f>
        <v>#VALUE!</v>
      </c>
      <c r="I678" s="4" t="e">
        <f>SUMIFS('[4]TUNZ Extracted TB'!$G:$G,'[4]TUNZ Extracted TB'!$A:$A,B678,'[4]TUNZ Extracted TB'!$C:$C,C678)</f>
        <v>#VALUE!</v>
      </c>
      <c r="J678" s="4" t="e">
        <f>SUMIFS('[5]TUNZ Extracted TB'!$G:$G,'[5]TUNZ Extracted TB'!$A:$A,B678,'[5]TUNZ Extracted TB'!$C:$C,C678)</f>
        <v>#VALUE!</v>
      </c>
      <c r="K678" s="4" t="e">
        <f>SUMIFS('[6]TUNZ Extracted TB'!$G:$G,'[6]TUNZ Extracted TB'!$A:$A,B678,'[6]TUNZ Extracted TB'!$C:$C,C678)</f>
        <v>#VALUE!</v>
      </c>
      <c r="L678" s="4" t="e">
        <f>SUMIFS('[7]TUNZ Extracted TB'!$G:$G,'[7]TUNZ Extracted TB'!$A:$A,B678,'[7]TUNZ Extracted TB'!$C:$C,C678)</f>
        <v>#VALUE!</v>
      </c>
      <c r="M678" s="4" t="e">
        <f>SUMIFS('[8]TUNZ Extracted TB'!$G:$G,'[8]TUNZ Extracted TB'!$A:$A,B678,'[8]TUNZ Extracted TB'!$C:$C,C678)</f>
        <v>#VALUE!</v>
      </c>
      <c r="N678" s="4" t="e">
        <f>SUMIFS('[9]TUNZ Extracted TB'!$G:$G,'[9]TUNZ Extracted TB'!$A:$A,B678,'[9]TUNZ Extracted TB'!$C:$C,C678)</f>
        <v>#VALUE!</v>
      </c>
      <c r="O678" s="4" t="e">
        <f>SUMIFS('[10]TUNZ Extracted TB'!$G:$G,'[10]TUNZ Extracted TB'!$A:$A,B678,'[10]TUNZ Extracted TB'!$C:$C,C678)</f>
        <v>#VALUE!</v>
      </c>
      <c r="P678" s="4" t="e">
        <f>SUMIFS('[11]TUNZ Extracted TB'!$G:$G,'[11]TUNZ Extracted TB'!$A:$A,B678,'[11]TUNZ Extracted TB'!$C:$C,C678)</f>
        <v>#VALUE!</v>
      </c>
      <c r="Q678" s="4" t="e">
        <f>SUMIFS('[12]TUNZ Extracted TB'!$G:$G,'[12]TUNZ Extracted TB'!$A:$A,B678,'[12]TUNZ Extracted TB'!$C:$C,C678)</f>
        <v>#VALUE!</v>
      </c>
      <c r="R678" s="4" t="e">
        <f t="shared" si="11"/>
        <v>#VALUE!</v>
      </c>
    </row>
    <row r="679" spans="1:18" x14ac:dyDescent="0.25">
      <c r="A679" t="s">
        <v>115</v>
      </c>
      <c r="B679">
        <v>7175</v>
      </c>
      <c r="C679">
        <v>430</v>
      </c>
      <c r="D679" t="s">
        <v>18</v>
      </c>
      <c r="E679" t="s">
        <v>19</v>
      </c>
      <c r="F679" s="4" t="e">
        <f>SUMIFS('[1]TUNZ Extracted TB'!$G:$G,'[1]TUNZ Extracted TB'!$A:$A,B679,'[1]TUNZ Extracted TB'!$C:$C,C679)</f>
        <v>#VALUE!</v>
      </c>
      <c r="G679" s="4" t="e">
        <f>SUMIFS('[2]TUNZ Extracted TB'!$G:$G,'[2]TUNZ Extracted TB'!$A:$A,B679,'[2]TUNZ Extracted TB'!$C:$C,C679)</f>
        <v>#VALUE!</v>
      </c>
      <c r="H679" s="4" t="e">
        <f>SUMIFS('[3]TUNZ Extracted TB'!$G:$G,'[3]TUNZ Extracted TB'!$A:$A,B679,'[3]TUNZ Extracted TB'!$C:$C,C679)</f>
        <v>#VALUE!</v>
      </c>
      <c r="I679" s="4" t="e">
        <f>SUMIFS('[4]TUNZ Extracted TB'!$G:$G,'[4]TUNZ Extracted TB'!$A:$A,B679,'[4]TUNZ Extracted TB'!$C:$C,C679)</f>
        <v>#VALUE!</v>
      </c>
      <c r="J679" s="4" t="e">
        <f>SUMIFS('[5]TUNZ Extracted TB'!$G:$G,'[5]TUNZ Extracted TB'!$A:$A,B679,'[5]TUNZ Extracted TB'!$C:$C,C679)</f>
        <v>#VALUE!</v>
      </c>
      <c r="K679" s="4" t="e">
        <f>SUMIFS('[6]TUNZ Extracted TB'!$G:$G,'[6]TUNZ Extracted TB'!$A:$A,B679,'[6]TUNZ Extracted TB'!$C:$C,C679)</f>
        <v>#VALUE!</v>
      </c>
      <c r="L679" s="4" t="e">
        <f>SUMIFS('[7]TUNZ Extracted TB'!$G:$G,'[7]TUNZ Extracted TB'!$A:$A,B679,'[7]TUNZ Extracted TB'!$C:$C,C679)</f>
        <v>#VALUE!</v>
      </c>
      <c r="M679" s="4" t="e">
        <f>SUMIFS('[8]TUNZ Extracted TB'!$G:$G,'[8]TUNZ Extracted TB'!$A:$A,B679,'[8]TUNZ Extracted TB'!$C:$C,C679)</f>
        <v>#VALUE!</v>
      </c>
      <c r="N679" s="4" t="e">
        <f>SUMIFS('[9]TUNZ Extracted TB'!$G:$G,'[9]TUNZ Extracted TB'!$A:$A,B679,'[9]TUNZ Extracted TB'!$C:$C,C679)</f>
        <v>#VALUE!</v>
      </c>
      <c r="O679" s="4" t="e">
        <f>SUMIFS('[10]TUNZ Extracted TB'!$G:$G,'[10]TUNZ Extracted TB'!$A:$A,B679,'[10]TUNZ Extracted TB'!$C:$C,C679)</f>
        <v>#VALUE!</v>
      </c>
      <c r="P679" s="4" t="e">
        <f>SUMIFS('[11]TUNZ Extracted TB'!$G:$G,'[11]TUNZ Extracted TB'!$A:$A,B679,'[11]TUNZ Extracted TB'!$C:$C,C679)</f>
        <v>#VALUE!</v>
      </c>
      <c r="Q679" s="4" t="e">
        <f>SUMIFS('[12]TUNZ Extracted TB'!$G:$G,'[12]TUNZ Extracted TB'!$A:$A,B679,'[12]TUNZ Extracted TB'!$C:$C,C679)</f>
        <v>#VALUE!</v>
      </c>
      <c r="R679" s="4" t="e">
        <f t="shared" si="11"/>
        <v>#VALUE!</v>
      </c>
    </row>
    <row r="680" spans="1:18" x14ac:dyDescent="0.25">
      <c r="A680" t="s">
        <v>115</v>
      </c>
      <c r="B680">
        <v>7175</v>
      </c>
      <c r="C680">
        <v>440</v>
      </c>
      <c r="D680" t="s">
        <v>20</v>
      </c>
      <c r="E680" t="s">
        <v>21</v>
      </c>
      <c r="F680" s="4" t="e">
        <f>SUMIFS('[1]TUNZ Extracted TB'!$G:$G,'[1]TUNZ Extracted TB'!$A:$A,B680,'[1]TUNZ Extracted TB'!$C:$C,C680)</f>
        <v>#VALUE!</v>
      </c>
      <c r="G680" s="4" t="e">
        <f>SUMIFS('[2]TUNZ Extracted TB'!$G:$G,'[2]TUNZ Extracted TB'!$A:$A,B680,'[2]TUNZ Extracted TB'!$C:$C,C680)</f>
        <v>#VALUE!</v>
      </c>
      <c r="H680" s="4" t="e">
        <f>SUMIFS('[3]TUNZ Extracted TB'!$G:$G,'[3]TUNZ Extracted TB'!$A:$A,B680,'[3]TUNZ Extracted TB'!$C:$C,C680)</f>
        <v>#VALUE!</v>
      </c>
      <c r="I680" s="4" t="e">
        <f>SUMIFS('[4]TUNZ Extracted TB'!$G:$G,'[4]TUNZ Extracted TB'!$A:$A,B680,'[4]TUNZ Extracted TB'!$C:$C,C680)</f>
        <v>#VALUE!</v>
      </c>
      <c r="J680" s="4" t="e">
        <f>SUMIFS('[5]TUNZ Extracted TB'!$G:$G,'[5]TUNZ Extracted TB'!$A:$A,B680,'[5]TUNZ Extracted TB'!$C:$C,C680)</f>
        <v>#VALUE!</v>
      </c>
      <c r="K680" s="4" t="e">
        <f>SUMIFS('[6]TUNZ Extracted TB'!$G:$G,'[6]TUNZ Extracted TB'!$A:$A,B680,'[6]TUNZ Extracted TB'!$C:$C,C680)</f>
        <v>#VALUE!</v>
      </c>
      <c r="L680" s="4" t="e">
        <f>SUMIFS('[7]TUNZ Extracted TB'!$G:$G,'[7]TUNZ Extracted TB'!$A:$A,B680,'[7]TUNZ Extracted TB'!$C:$C,C680)</f>
        <v>#VALUE!</v>
      </c>
      <c r="M680" s="4" t="e">
        <f>SUMIFS('[8]TUNZ Extracted TB'!$G:$G,'[8]TUNZ Extracted TB'!$A:$A,B680,'[8]TUNZ Extracted TB'!$C:$C,C680)</f>
        <v>#VALUE!</v>
      </c>
      <c r="N680" s="4" t="e">
        <f>SUMIFS('[9]TUNZ Extracted TB'!$G:$G,'[9]TUNZ Extracted TB'!$A:$A,B680,'[9]TUNZ Extracted TB'!$C:$C,C680)</f>
        <v>#VALUE!</v>
      </c>
      <c r="O680" s="4" t="e">
        <f>SUMIFS('[10]TUNZ Extracted TB'!$G:$G,'[10]TUNZ Extracted TB'!$A:$A,B680,'[10]TUNZ Extracted TB'!$C:$C,C680)</f>
        <v>#VALUE!</v>
      </c>
      <c r="P680" s="4" t="e">
        <f>SUMIFS('[11]TUNZ Extracted TB'!$G:$G,'[11]TUNZ Extracted TB'!$A:$A,B680,'[11]TUNZ Extracted TB'!$C:$C,C680)</f>
        <v>#VALUE!</v>
      </c>
      <c r="Q680" s="4" t="e">
        <f>SUMIFS('[12]TUNZ Extracted TB'!$G:$G,'[12]TUNZ Extracted TB'!$A:$A,B680,'[12]TUNZ Extracted TB'!$C:$C,C680)</f>
        <v>#VALUE!</v>
      </c>
      <c r="R680" s="4" t="e">
        <f t="shared" si="11"/>
        <v>#VALUE!</v>
      </c>
    </row>
    <row r="681" spans="1:18" x14ac:dyDescent="0.25">
      <c r="A681" t="s">
        <v>115</v>
      </c>
      <c r="B681">
        <v>7175</v>
      </c>
      <c r="C681">
        <v>935</v>
      </c>
      <c r="D681" t="s">
        <v>30</v>
      </c>
      <c r="E681" t="s">
        <v>31</v>
      </c>
      <c r="F681" s="4" t="e">
        <f>SUMIFS('[1]TUNZ Extracted TB'!$G:$G,'[1]TUNZ Extracted TB'!$A:$A,B681,'[1]TUNZ Extracted TB'!$C:$C,C681)</f>
        <v>#VALUE!</v>
      </c>
      <c r="G681" s="4" t="e">
        <f>SUMIFS('[2]TUNZ Extracted TB'!$G:$G,'[2]TUNZ Extracted TB'!$A:$A,B681,'[2]TUNZ Extracted TB'!$C:$C,C681)</f>
        <v>#VALUE!</v>
      </c>
      <c r="H681" s="4" t="e">
        <f>SUMIFS('[3]TUNZ Extracted TB'!$G:$G,'[3]TUNZ Extracted TB'!$A:$A,B681,'[3]TUNZ Extracted TB'!$C:$C,C681)</f>
        <v>#VALUE!</v>
      </c>
      <c r="I681" s="4" t="e">
        <f>SUMIFS('[4]TUNZ Extracted TB'!$G:$G,'[4]TUNZ Extracted TB'!$A:$A,B681,'[4]TUNZ Extracted TB'!$C:$C,C681)</f>
        <v>#VALUE!</v>
      </c>
      <c r="J681" s="4" t="e">
        <f>SUMIFS('[5]TUNZ Extracted TB'!$G:$G,'[5]TUNZ Extracted TB'!$A:$A,B681,'[5]TUNZ Extracted TB'!$C:$C,C681)</f>
        <v>#VALUE!</v>
      </c>
      <c r="K681" s="4" t="e">
        <f>SUMIFS('[6]TUNZ Extracted TB'!$G:$G,'[6]TUNZ Extracted TB'!$A:$A,B681,'[6]TUNZ Extracted TB'!$C:$C,C681)</f>
        <v>#VALUE!</v>
      </c>
      <c r="L681" s="4" t="e">
        <f>SUMIFS('[7]TUNZ Extracted TB'!$G:$G,'[7]TUNZ Extracted TB'!$A:$A,B681,'[7]TUNZ Extracted TB'!$C:$C,C681)</f>
        <v>#VALUE!</v>
      </c>
      <c r="M681" s="4" t="e">
        <f>SUMIFS('[8]TUNZ Extracted TB'!$G:$G,'[8]TUNZ Extracted TB'!$A:$A,B681,'[8]TUNZ Extracted TB'!$C:$C,C681)</f>
        <v>#VALUE!</v>
      </c>
      <c r="N681" s="4" t="e">
        <f>SUMIFS('[9]TUNZ Extracted TB'!$G:$G,'[9]TUNZ Extracted TB'!$A:$A,B681,'[9]TUNZ Extracted TB'!$C:$C,C681)</f>
        <v>#VALUE!</v>
      </c>
      <c r="O681" s="4" t="e">
        <f>SUMIFS('[10]TUNZ Extracted TB'!$G:$G,'[10]TUNZ Extracted TB'!$A:$A,B681,'[10]TUNZ Extracted TB'!$C:$C,C681)</f>
        <v>#VALUE!</v>
      </c>
      <c r="P681" s="4" t="e">
        <f>SUMIFS('[11]TUNZ Extracted TB'!$G:$G,'[11]TUNZ Extracted TB'!$A:$A,B681,'[11]TUNZ Extracted TB'!$C:$C,C681)</f>
        <v>#VALUE!</v>
      </c>
      <c r="Q681" s="4" t="e">
        <f>SUMIFS('[12]TUNZ Extracted TB'!$G:$G,'[12]TUNZ Extracted TB'!$A:$A,B681,'[12]TUNZ Extracted TB'!$C:$C,C681)</f>
        <v>#VALUE!</v>
      </c>
      <c r="R681" s="4" t="e">
        <f t="shared" si="11"/>
        <v>#VALUE!</v>
      </c>
    </row>
    <row r="682" spans="1:18" x14ac:dyDescent="0.25">
      <c r="A682" t="s">
        <v>115</v>
      </c>
      <c r="B682">
        <v>7175</v>
      </c>
      <c r="C682">
        <v>936</v>
      </c>
      <c r="D682" t="s">
        <v>30</v>
      </c>
      <c r="E682" t="s">
        <v>31</v>
      </c>
      <c r="F682" s="4" t="e">
        <f>SUMIFS('[1]TUNZ Extracted TB'!$G:$G,'[1]TUNZ Extracted TB'!$A:$A,B682,'[1]TUNZ Extracted TB'!$C:$C,C682)</f>
        <v>#VALUE!</v>
      </c>
      <c r="G682" s="4" t="e">
        <f>SUMIFS('[2]TUNZ Extracted TB'!$G:$G,'[2]TUNZ Extracted TB'!$A:$A,B682,'[2]TUNZ Extracted TB'!$C:$C,C682)</f>
        <v>#VALUE!</v>
      </c>
      <c r="H682" s="4" t="e">
        <f>SUMIFS('[3]TUNZ Extracted TB'!$G:$G,'[3]TUNZ Extracted TB'!$A:$A,B682,'[3]TUNZ Extracted TB'!$C:$C,C682)</f>
        <v>#VALUE!</v>
      </c>
      <c r="I682" s="4" t="e">
        <f>SUMIFS('[4]TUNZ Extracted TB'!$G:$G,'[4]TUNZ Extracted TB'!$A:$A,B682,'[4]TUNZ Extracted TB'!$C:$C,C682)</f>
        <v>#VALUE!</v>
      </c>
      <c r="J682" s="4" t="e">
        <f>SUMIFS('[5]TUNZ Extracted TB'!$G:$G,'[5]TUNZ Extracted TB'!$A:$A,B682,'[5]TUNZ Extracted TB'!$C:$C,C682)</f>
        <v>#VALUE!</v>
      </c>
      <c r="K682" s="4" t="e">
        <f>SUMIFS('[6]TUNZ Extracted TB'!$G:$G,'[6]TUNZ Extracted TB'!$A:$A,B682,'[6]TUNZ Extracted TB'!$C:$C,C682)</f>
        <v>#VALUE!</v>
      </c>
      <c r="L682" s="4" t="e">
        <f>SUMIFS('[7]TUNZ Extracted TB'!$G:$G,'[7]TUNZ Extracted TB'!$A:$A,B682,'[7]TUNZ Extracted TB'!$C:$C,C682)</f>
        <v>#VALUE!</v>
      </c>
      <c r="M682" s="4" t="e">
        <f>SUMIFS('[8]TUNZ Extracted TB'!$G:$G,'[8]TUNZ Extracted TB'!$A:$A,B682,'[8]TUNZ Extracted TB'!$C:$C,C682)</f>
        <v>#VALUE!</v>
      </c>
      <c r="N682" s="4" t="e">
        <f>SUMIFS('[9]TUNZ Extracted TB'!$G:$G,'[9]TUNZ Extracted TB'!$A:$A,B682,'[9]TUNZ Extracted TB'!$C:$C,C682)</f>
        <v>#VALUE!</v>
      </c>
      <c r="O682" s="4" t="e">
        <f>SUMIFS('[10]TUNZ Extracted TB'!$G:$G,'[10]TUNZ Extracted TB'!$A:$A,B682,'[10]TUNZ Extracted TB'!$C:$C,C682)</f>
        <v>#VALUE!</v>
      </c>
      <c r="P682" s="4" t="e">
        <f>SUMIFS('[11]TUNZ Extracted TB'!$G:$G,'[11]TUNZ Extracted TB'!$A:$A,B682,'[11]TUNZ Extracted TB'!$C:$C,C682)</f>
        <v>#VALUE!</v>
      </c>
      <c r="Q682" s="4" t="e">
        <f>SUMIFS('[12]TUNZ Extracted TB'!$G:$G,'[12]TUNZ Extracted TB'!$A:$A,B682,'[12]TUNZ Extracted TB'!$C:$C,C682)</f>
        <v>#VALUE!</v>
      </c>
      <c r="R682" s="4" t="e">
        <f t="shared" si="11"/>
        <v>#VALUE!</v>
      </c>
    </row>
    <row r="683" spans="1:18" x14ac:dyDescent="0.25">
      <c r="A683" t="s">
        <v>116</v>
      </c>
      <c r="B683">
        <v>7180</v>
      </c>
      <c r="C683">
        <v>110</v>
      </c>
      <c r="D683" t="s">
        <v>58</v>
      </c>
      <c r="E683" t="s">
        <v>59</v>
      </c>
      <c r="F683" s="4" t="e">
        <f>SUMIFS('[1]TUNZ Extracted TB'!$G:$G,'[1]TUNZ Extracted TB'!$A:$A,B683,'[1]TUNZ Extracted TB'!$C:$C,C683)</f>
        <v>#VALUE!</v>
      </c>
      <c r="G683" s="4" t="e">
        <f>SUMIFS('[2]TUNZ Extracted TB'!$G:$G,'[2]TUNZ Extracted TB'!$A:$A,B683,'[2]TUNZ Extracted TB'!$C:$C,C683)</f>
        <v>#VALUE!</v>
      </c>
      <c r="H683" s="4" t="e">
        <f>SUMIFS('[3]TUNZ Extracted TB'!$G:$G,'[3]TUNZ Extracted TB'!$A:$A,B683,'[3]TUNZ Extracted TB'!$C:$C,C683)</f>
        <v>#VALUE!</v>
      </c>
      <c r="I683" s="4" t="e">
        <f>SUMIFS('[4]TUNZ Extracted TB'!$G:$G,'[4]TUNZ Extracted TB'!$A:$A,B683,'[4]TUNZ Extracted TB'!$C:$C,C683)</f>
        <v>#VALUE!</v>
      </c>
      <c r="J683" s="4" t="e">
        <f>SUMIFS('[5]TUNZ Extracted TB'!$G:$G,'[5]TUNZ Extracted TB'!$A:$A,B683,'[5]TUNZ Extracted TB'!$C:$C,C683)</f>
        <v>#VALUE!</v>
      </c>
      <c r="K683" s="4" t="e">
        <f>SUMIFS('[6]TUNZ Extracted TB'!$G:$G,'[6]TUNZ Extracted TB'!$A:$A,B683,'[6]TUNZ Extracted TB'!$C:$C,C683)</f>
        <v>#VALUE!</v>
      </c>
      <c r="L683" s="4" t="e">
        <f>SUMIFS('[7]TUNZ Extracted TB'!$G:$G,'[7]TUNZ Extracted TB'!$A:$A,B683,'[7]TUNZ Extracted TB'!$C:$C,C683)</f>
        <v>#VALUE!</v>
      </c>
      <c r="M683" s="4" t="e">
        <f>SUMIFS('[8]TUNZ Extracted TB'!$G:$G,'[8]TUNZ Extracted TB'!$A:$A,B683,'[8]TUNZ Extracted TB'!$C:$C,C683)</f>
        <v>#VALUE!</v>
      </c>
      <c r="N683" s="4" t="e">
        <f>SUMIFS('[9]TUNZ Extracted TB'!$G:$G,'[9]TUNZ Extracted TB'!$A:$A,B683,'[9]TUNZ Extracted TB'!$C:$C,C683)</f>
        <v>#VALUE!</v>
      </c>
      <c r="O683" s="4" t="e">
        <f>SUMIFS('[10]TUNZ Extracted TB'!$G:$G,'[10]TUNZ Extracted TB'!$A:$A,B683,'[10]TUNZ Extracted TB'!$C:$C,C683)</f>
        <v>#VALUE!</v>
      </c>
      <c r="P683" s="4" t="e">
        <f>SUMIFS('[11]TUNZ Extracted TB'!$G:$G,'[11]TUNZ Extracted TB'!$A:$A,B683,'[11]TUNZ Extracted TB'!$C:$C,C683)</f>
        <v>#VALUE!</v>
      </c>
      <c r="Q683" s="4" t="e">
        <f>SUMIFS('[12]TUNZ Extracted TB'!$G:$G,'[12]TUNZ Extracted TB'!$A:$A,B683,'[12]TUNZ Extracted TB'!$C:$C,C683)</f>
        <v>#VALUE!</v>
      </c>
      <c r="R683" s="4" t="e">
        <f t="shared" si="11"/>
        <v>#VALUE!</v>
      </c>
    </row>
    <row r="684" spans="1:18" x14ac:dyDescent="0.25">
      <c r="A684" t="s">
        <v>116</v>
      </c>
      <c r="B684">
        <v>7180</v>
      </c>
      <c r="C684">
        <v>112</v>
      </c>
      <c r="D684" t="s">
        <v>62</v>
      </c>
      <c r="E684" t="s">
        <v>63</v>
      </c>
      <c r="F684" s="4" t="e">
        <f>SUMIFS('[1]TUNZ Extracted TB'!$G:$G,'[1]TUNZ Extracted TB'!$A:$A,B684,'[1]TUNZ Extracted TB'!$C:$C,C684)</f>
        <v>#VALUE!</v>
      </c>
      <c r="G684" s="4" t="e">
        <f>SUMIFS('[2]TUNZ Extracted TB'!$G:$G,'[2]TUNZ Extracted TB'!$A:$A,B684,'[2]TUNZ Extracted TB'!$C:$C,C684)</f>
        <v>#VALUE!</v>
      </c>
      <c r="H684" s="4" t="e">
        <f>SUMIFS('[3]TUNZ Extracted TB'!$G:$G,'[3]TUNZ Extracted TB'!$A:$A,B684,'[3]TUNZ Extracted TB'!$C:$C,C684)</f>
        <v>#VALUE!</v>
      </c>
      <c r="I684" s="4" t="e">
        <f>SUMIFS('[4]TUNZ Extracted TB'!$G:$G,'[4]TUNZ Extracted TB'!$A:$A,B684,'[4]TUNZ Extracted TB'!$C:$C,C684)</f>
        <v>#VALUE!</v>
      </c>
      <c r="J684" s="4" t="e">
        <f>SUMIFS('[5]TUNZ Extracted TB'!$G:$G,'[5]TUNZ Extracted TB'!$A:$A,B684,'[5]TUNZ Extracted TB'!$C:$C,C684)</f>
        <v>#VALUE!</v>
      </c>
      <c r="K684" s="4" t="e">
        <f>SUMIFS('[6]TUNZ Extracted TB'!$G:$G,'[6]TUNZ Extracted TB'!$A:$A,B684,'[6]TUNZ Extracted TB'!$C:$C,C684)</f>
        <v>#VALUE!</v>
      </c>
      <c r="L684" s="4" t="e">
        <f>SUMIFS('[7]TUNZ Extracted TB'!$G:$G,'[7]TUNZ Extracted TB'!$A:$A,B684,'[7]TUNZ Extracted TB'!$C:$C,C684)</f>
        <v>#VALUE!</v>
      </c>
      <c r="M684" s="4" t="e">
        <f>SUMIFS('[8]TUNZ Extracted TB'!$G:$G,'[8]TUNZ Extracted TB'!$A:$A,B684,'[8]TUNZ Extracted TB'!$C:$C,C684)</f>
        <v>#VALUE!</v>
      </c>
      <c r="N684" s="4" t="e">
        <f>SUMIFS('[9]TUNZ Extracted TB'!$G:$G,'[9]TUNZ Extracted TB'!$A:$A,B684,'[9]TUNZ Extracted TB'!$C:$C,C684)</f>
        <v>#VALUE!</v>
      </c>
      <c r="O684" s="4" t="e">
        <f>SUMIFS('[10]TUNZ Extracted TB'!$G:$G,'[10]TUNZ Extracted TB'!$A:$A,B684,'[10]TUNZ Extracted TB'!$C:$C,C684)</f>
        <v>#VALUE!</v>
      </c>
      <c r="P684" s="4" t="e">
        <f>SUMIFS('[11]TUNZ Extracted TB'!$G:$G,'[11]TUNZ Extracted TB'!$A:$A,B684,'[11]TUNZ Extracted TB'!$C:$C,C684)</f>
        <v>#VALUE!</v>
      </c>
      <c r="Q684" s="4" t="e">
        <f>SUMIFS('[12]TUNZ Extracted TB'!$G:$G,'[12]TUNZ Extracted TB'!$A:$A,B684,'[12]TUNZ Extracted TB'!$C:$C,C684)</f>
        <v>#VALUE!</v>
      </c>
      <c r="R684" s="4" t="e">
        <f t="shared" si="11"/>
        <v>#VALUE!</v>
      </c>
    </row>
    <row r="685" spans="1:18" x14ac:dyDescent="0.25">
      <c r="A685" t="s">
        <v>116</v>
      </c>
      <c r="B685">
        <v>7180</v>
      </c>
      <c r="C685">
        <v>120</v>
      </c>
      <c r="D685" t="s">
        <v>58</v>
      </c>
      <c r="E685" t="s">
        <v>59</v>
      </c>
      <c r="F685" s="4" t="e">
        <f>SUMIFS('[1]TUNZ Extracted TB'!$G:$G,'[1]TUNZ Extracted TB'!$A:$A,B685,'[1]TUNZ Extracted TB'!$C:$C,C685)</f>
        <v>#VALUE!</v>
      </c>
      <c r="G685" s="4" t="e">
        <f>SUMIFS('[2]TUNZ Extracted TB'!$G:$G,'[2]TUNZ Extracted TB'!$A:$A,B685,'[2]TUNZ Extracted TB'!$C:$C,C685)</f>
        <v>#VALUE!</v>
      </c>
      <c r="H685" s="4" t="e">
        <f>SUMIFS('[3]TUNZ Extracted TB'!$G:$G,'[3]TUNZ Extracted TB'!$A:$A,B685,'[3]TUNZ Extracted TB'!$C:$C,C685)</f>
        <v>#VALUE!</v>
      </c>
      <c r="I685" s="4" t="e">
        <f>SUMIFS('[4]TUNZ Extracted TB'!$G:$G,'[4]TUNZ Extracted TB'!$A:$A,B685,'[4]TUNZ Extracted TB'!$C:$C,C685)</f>
        <v>#VALUE!</v>
      </c>
      <c r="J685" s="4" t="e">
        <f>SUMIFS('[5]TUNZ Extracted TB'!$G:$G,'[5]TUNZ Extracted TB'!$A:$A,B685,'[5]TUNZ Extracted TB'!$C:$C,C685)</f>
        <v>#VALUE!</v>
      </c>
      <c r="K685" s="4" t="e">
        <f>SUMIFS('[6]TUNZ Extracted TB'!$G:$G,'[6]TUNZ Extracted TB'!$A:$A,B685,'[6]TUNZ Extracted TB'!$C:$C,C685)</f>
        <v>#VALUE!</v>
      </c>
      <c r="L685" s="4" t="e">
        <f>SUMIFS('[7]TUNZ Extracted TB'!$G:$G,'[7]TUNZ Extracted TB'!$A:$A,B685,'[7]TUNZ Extracted TB'!$C:$C,C685)</f>
        <v>#VALUE!</v>
      </c>
      <c r="M685" s="4" t="e">
        <f>SUMIFS('[8]TUNZ Extracted TB'!$G:$G,'[8]TUNZ Extracted TB'!$A:$A,B685,'[8]TUNZ Extracted TB'!$C:$C,C685)</f>
        <v>#VALUE!</v>
      </c>
      <c r="N685" s="4" t="e">
        <f>SUMIFS('[9]TUNZ Extracted TB'!$G:$G,'[9]TUNZ Extracted TB'!$A:$A,B685,'[9]TUNZ Extracted TB'!$C:$C,C685)</f>
        <v>#VALUE!</v>
      </c>
      <c r="O685" s="4" t="e">
        <f>SUMIFS('[10]TUNZ Extracted TB'!$G:$G,'[10]TUNZ Extracted TB'!$A:$A,B685,'[10]TUNZ Extracted TB'!$C:$C,C685)</f>
        <v>#VALUE!</v>
      </c>
      <c r="P685" s="4" t="e">
        <f>SUMIFS('[11]TUNZ Extracted TB'!$G:$G,'[11]TUNZ Extracted TB'!$A:$A,B685,'[11]TUNZ Extracted TB'!$C:$C,C685)</f>
        <v>#VALUE!</v>
      </c>
      <c r="Q685" s="4" t="e">
        <f>SUMIFS('[12]TUNZ Extracted TB'!$G:$G,'[12]TUNZ Extracted TB'!$A:$A,B685,'[12]TUNZ Extracted TB'!$C:$C,C685)</f>
        <v>#VALUE!</v>
      </c>
      <c r="R685" s="4" t="e">
        <f t="shared" si="11"/>
        <v>#VALUE!</v>
      </c>
    </row>
    <row r="686" spans="1:18" x14ac:dyDescent="0.25">
      <c r="A686" t="s">
        <v>116</v>
      </c>
      <c r="B686">
        <v>7180</v>
      </c>
      <c r="C686">
        <v>121</v>
      </c>
      <c r="D686" t="s">
        <v>58</v>
      </c>
      <c r="E686" t="s">
        <v>59</v>
      </c>
      <c r="F686" s="4" t="e">
        <f>SUMIFS('[1]TUNZ Extracted TB'!$G:$G,'[1]TUNZ Extracted TB'!$A:$A,B686,'[1]TUNZ Extracted TB'!$C:$C,C686)</f>
        <v>#VALUE!</v>
      </c>
      <c r="G686" s="4" t="e">
        <f>SUMIFS('[2]TUNZ Extracted TB'!$G:$G,'[2]TUNZ Extracted TB'!$A:$A,B686,'[2]TUNZ Extracted TB'!$C:$C,C686)</f>
        <v>#VALUE!</v>
      </c>
      <c r="H686" s="4" t="e">
        <f>SUMIFS('[3]TUNZ Extracted TB'!$G:$G,'[3]TUNZ Extracted TB'!$A:$A,B686,'[3]TUNZ Extracted TB'!$C:$C,C686)</f>
        <v>#VALUE!</v>
      </c>
      <c r="I686" s="4" t="e">
        <f>SUMIFS('[4]TUNZ Extracted TB'!$G:$G,'[4]TUNZ Extracted TB'!$A:$A,B686,'[4]TUNZ Extracted TB'!$C:$C,C686)</f>
        <v>#VALUE!</v>
      </c>
      <c r="J686" s="4" t="e">
        <f>SUMIFS('[5]TUNZ Extracted TB'!$G:$G,'[5]TUNZ Extracted TB'!$A:$A,B686,'[5]TUNZ Extracted TB'!$C:$C,C686)</f>
        <v>#VALUE!</v>
      </c>
      <c r="K686" s="4" t="e">
        <f>SUMIFS('[6]TUNZ Extracted TB'!$G:$G,'[6]TUNZ Extracted TB'!$A:$A,B686,'[6]TUNZ Extracted TB'!$C:$C,C686)</f>
        <v>#VALUE!</v>
      </c>
      <c r="L686" s="4" t="e">
        <f>SUMIFS('[7]TUNZ Extracted TB'!$G:$G,'[7]TUNZ Extracted TB'!$A:$A,B686,'[7]TUNZ Extracted TB'!$C:$C,C686)</f>
        <v>#VALUE!</v>
      </c>
      <c r="M686" s="4" t="e">
        <f>SUMIFS('[8]TUNZ Extracted TB'!$G:$G,'[8]TUNZ Extracted TB'!$A:$A,B686,'[8]TUNZ Extracted TB'!$C:$C,C686)</f>
        <v>#VALUE!</v>
      </c>
      <c r="N686" s="4" t="e">
        <f>SUMIFS('[9]TUNZ Extracted TB'!$G:$G,'[9]TUNZ Extracted TB'!$A:$A,B686,'[9]TUNZ Extracted TB'!$C:$C,C686)</f>
        <v>#VALUE!</v>
      </c>
      <c r="O686" s="4" t="e">
        <f>SUMIFS('[10]TUNZ Extracted TB'!$G:$G,'[10]TUNZ Extracted TB'!$A:$A,B686,'[10]TUNZ Extracted TB'!$C:$C,C686)</f>
        <v>#VALUE!</v>
      </c>
      <c r="P686" s="4" t="e">
        <f>SUMIFS('[11]TUNZ Extracted TB'!$G:$G,'[11]TUNZ Extracted TB'!$A:$A,B686,'[11]TUNZ Extracted TB'!$C:$C,C686)</f>
        <v>#VALUE!</v>
      </c>
      <c r="Q686" s="4" t="e">
        <f>SUMIFS('[12]TUNZ Extracted TB'!$G:$G,'[12]TUNZ Extracted TB'!$A:$A,B686,'[12]TUNZ Extracted TB'!$C:$C,C686)</f>
        <v>#VALUE!</v>
      </c>
      <c r="R686" s="4" t="e">
        <f t="shared" si="11"/>
        <v>#VALUE!</v>
      </c>
    </row>
    <row r="687" spans="1:18" x14ac:dyDescent="0.25">
      <c r="A687" t="s">
        <v>116</v>
      </c>
      <c r="B687">
        <v>7180</v>
      </c>
      <c r="C687">
        <v>122</v>
      </c>
      <c r="D687" t="s">
        <v>62</v>
      </c>
      <c r="E687" t="s">
        <v>63</v>
      </c>
      <c r="F687" s="4" t="e">
        <f>SUMIFS('[1]TUNZ Extracted TB'!$G:$G,'[1]TUNZ Extracted TB'!$A:$A,B687,'[1]TUNZ Extracted TB'!$C:$C,C687)</f>
        <v>#VALUE!</v>
      </c>
      <c r="G687" s="4" t="e">
        <f>SUMIFS('[2]TUNZ Extracted TB'!$G:$G,'[2]TUNZ Extracted TB'!$A:$A,B687,'[2]TUNZ Extracted TB'!$C:$C,C687)</f>
        <v>#VALUE!</v>
      </c>
      <c r="H687" s="4" t="e">
        <f>SUMIFS('[3]TUNZ Extracted TB'!$G:$G,'[3]TUNZ Extracted TB'!$A:$A,B687,'[3]TUNZ Extracted TB'!$C:$C,C687)</f>
        <v>#VALUE!</v>
      </c>
      <c r="I687" s="4" t="e">
        <f>SUMIFS('[4]TUNZ Extracted TB'!$G:$G,'[4]TUNZ Extracted TB'!$A:$A,B687,'[4]TUNZ Extracted TB'!$C:$C,C687)</f>
        <v>#VALUE!</v>
      </c>
      <c r="J687" s="4" t="e">
        <f>SUMIFS('[5]TUNZ Extracted TB'!$G:$G,'[5]TUNZ Extracted TB'!$A:$A,B687,'[5]TUNZ Extracted TB'!$C:$C,C687)</f>
        <v>#VALUE!</v>
      </c>
      <c r="K687" s="4" t="e">
        <f>SUMIFS('[6]TUNZ Extracted TB'!$G:$G,'[6]TUNZ Extracted TB'!$A:$A,B687,'[6]TUNZ Extracted TB'!$C:$C,C687)</f>
        <v>#VALUE!</v>
      </c>
      <c r="L687" s="4" t="e">
        <f>SUMIFS('[7]TUNZ Extracted TB'!$G:$G,'[7]TUNZ Extracted TB'!$A:$A,B687,'[7]TUNZ Extracted TB'!$C:$C,C687)</f>
        <v>#VALUE!</v>
      </c>
      <c r="M687" s="4" t="e">
        <f>SUMIFS('[8]TUNZ Extracted TB'!$G:$G,'[8]TUNZ Extracted TB'!$A:$A,B687,'[8]TUNZ Extracted TB'!$C:$C,C687)</f>
        <v>#VALUE!</v>
      </c>
      <c r="N687" s="4" t="e">
        <f>SUMIFS('[9]TUNZ Extracted TB'!$G:$G,'[9]TUNZ Extracted TB'!$A:$A,B687,'[9]TUNZ Extracted TB'!$C:$C,C687)</f>
        <v>#VALUE!</v>
      </c>
      <c r="O687" s="4" t="e">
        <f>SUMIFS('[10]TUNZ Extracted TB'!$G:$G,'[10]TUNZ Extracted TB'!$A:$A,B687,'[10]TUNZ Extracted TB'!$C:$C,C687)</f>
        <v>#VALUE!</v>
      </c>
      <c r="P687" s="4" t="e">
        <f>SUMIFS('[11]TUNZ Extracted TB'!$G:$G,'[11]TUNZ Extracted TB'!$A:$A,B687,'[11]TUNZ Extracted TB'!$C:$C,C687)</f>
        <v>#VALUE!</v>
      </c>
      <c r="Q687" s="4" t="e">
        <f>SUMIFS('[12]TUNZ Extracted TB'!$G:$G,'[12]TUNZ Extracted TB'!$A:$A,B687,'[12]TUNZ Extracted TB'!$C:$C,C687)</f>
        <v>#VALUE!</v>
      </c>
      <c r="R687" s="4" t="e">
        <f t="shared" si="11"/>
        <v>#VALUE!</v>
      </c>
    </row>
    <row r="688" spans="1:18" x14ac:dyDescent="0.25">
      <c r="A688" t="s">
        <v>116</v>
      </c>
      <c r="B688">
        <v>7180</v>
      </c>
      <c r="C688">
        <v>130</v>
      </c>
      <c r="D688" t="s">
        <v>58</v>
      </c>
      <c r="E688" t="s">
        <v>59</v>
      </c>
      <c r="F688" s="4" t="e">
        <f>SUMIFS('[1]TUNZ Extracted TB'!$G:$G,'[1]TUNZ Extracted TB'!$A:$A,B688,'[1]TUNZ Extracted TB'!$C:$C,C688)</f>
        <v>#VALUE!</v>
      </c>
      <c r="G688" s="4" t="e">
        <f>SUMIFS('[2]TUNZ Extracted TB'!$G:$G,'[2]TUNZ Extracted TB'!$A:$A,B688,'[2]TUNZ Extracted TB'!$C:$C,C688)</f>
        <v>#VALUE!</v>
      </c>
      <c r="H688" s="4" t="e">
        <f>SUMIFS('[3]TUNZ Extracted TB'!$G:$G,'[3]TUNZ Extracted TB'!$A:$A,B688,'[3]TUNZ Extracted TB'!$C:$C,C688)</f>
        <v>#VALUE!</v>
      </c>
      <c r="I688" s="4" t="e">
        <f>SUMIFS('[4]TUNZ Extracted TB'!$G:$G,'[4]TUNZ Extracted TB'!$A:$A,B688,'[4]TUNZ Extracted TB'!$C:$C,C688)</f>
        <v>#VALUE!</v>
      </c>
      <c r="J688" s="4" t="e">
        <f>SUMIFS('[5]TUNZ Extracted TB'!$G:$G,'[5]TUNZ Extracted TB'!$A:$A,B688,'[5]TUNZ Extracted TB'!$C:$C,C688)</f>
        <v>#VALUE!</v>
      </c>
      <c r="K688" s="4" t="e">
        <f>SUMIFS('[6]TUNZ Extracted TB'!$G:$G,'[6]TUNZ Extracted TB'!$A:$A,B688,'[6]TUNZ Extracted TB'!$C:$C,C688)</f>
        <v>#VALUE!</v>
      </c>
      <c r="L688" s="4" t="e">
        <f>SUMIFS('[7]TUNZ Extracted TB'!$G:$G,'[7]TUNZ Extracted TB'!$A:$A,B688,'[7]TUNZ Extracted TB'!$C:$C,C688)</f>
        <v>#VALUE!</v>
      </c>
      <c r="M688" s="4" t="e">
        <f>SUMIFS('[8]TUNZ Extracted TB'!$G:$G,'[8]TUNZ Extracted TB'!$A:$A,B688,'[8]TUNZ Extracted TB'!$C:$C,C688)</f>
        <v>#VALUE!</v>
      </c>
      <c r="N688" s="4" t="e">
        <f>SUMIFS('[9]TUNZ Extracted TB'!$G:$G,'[9]TUNZ Extracted TB'!$A:$A,B688,'[9]TUNZ Extracted TB'!$C:$C,C688)</f>
        <v>#VALUE!</v>
      </c>
      <c r="O688" s="4" t="e">
        <f>SUMIFS('[10]TUNZ Extracted TB'!$G:$G,'[10]TUNZ Extracted TB'!$A:$A,B688,'[10]TUNZ Extracted TB'!$C:$C,C688)</f>
        <v>#VALUE!</v>
      </c>
      <c r="P688" s="4" t="e">
        <f>SUMIFS('[11]TUNZ Extracted TB'!$G:$G,'[11]TUNZ Extracted TB'!$A:$A,B688,'[11]TUNZ Extracted TB'!$C:$C,C688)</f>
        <v>#VALUE!</v>
      </c>
      <c r="Q688" s="4" t="e">
        <f>SUMIFS('[12]TUNZ Extracted TB'!$G:$G,'[12]TUNZ Extracted TB'!$A:$A,B688,'[12]TUNZ Extracted TB'!$C:$C,C688)</f>
        <v>#VALUE!</v>
      </c>
      <c r="R688" s="4" t="e">
        <f t="shared" si="11"/>
        <v>#VALUE!</v>
      </c>
    </row>
    <row r="689" spans="1:18" x14ac:dyDescent="0.25">
      <c r="A689" t="s">
        <v>116</v>
      </c>
      <c r="B689">
        <v>7180</v>
      </c>
      <c r="C689">
        <v>140</v>
      </c>
      <c r="D689" t="s">
        <v>58</v>
      </c>
      <c r="E689" t="s">
        <v>59</v>
      </c>
      <c r="F689" s="4" t="e">
        <f>SUMIFS('[1]TUNZ Extracted TB'!$G:$G,'[1]TUNZ Extracted TB'!$A:$A,B689,'[1]TUNZ Extracted TB'!$C:$C,C689)</f>
        <v>#VALUE!</v>
      </c>
      <c r="G689" s="4" t="e">
        <f>SUMIFS('[2]TUNZ Extracted TB'!$G:$G,'[2]TUNZ Extracted TB'!$A:$A,B689,'[2]TUNZ Extracted TB'!$C:$C,C689)</f>
        <v>#VALUE!</v>
      </c>
      <c r="H689" s="4" t="e">
        <f>SUMIFS('[3]TUNZ Extracted TB'!$G:$G,'[3]TUNZ Extracted TB'!$A:$A,B689,'[3]TUNZ Extracted TB'!$C:$C,C689)</f>
        <v>#VALUE!</v>
      </c>
      <c r="I689" s="4" t="e">
        <f>SUMIFS('[4]TUNZ Extracted TB'!$G:$G,'[4]TUNZ Extracted TB'!$A:$A,B689,'[4]TUNZ Extracted TB'!$C:$C,C689)</f>
        <v>#VALUE!</v>
      </c>
      <c r="J689" s="4" t="e">
        <f>SUMIFS('[5]TUNZ Extracted TB'!$G:$G,'[5]TUNZ Extracted TB'!$A:$A,B689,'[5]TUNZ Extracted TB'!$C:$C,C689)</f>
        <v>#VALUE!</v>
      </c>
      <c r="K689" s="4" t="e">
        <f>SUMIFS('[6]TUNZ Extracted TB'!$G:$G,'[6]TUNZ Extracted TB'!$A:$A,B689,'[6]TUNZ Extracted TB'!$C:$C,C689)</f>
        <v>#VALUE!</v>
      </c>
      <c r="L689" s="4" t="e">
        <f>SUMIFS('[7]TUNZ Extracted TB'!$G:$G,'[7]TUNZ Extracted TB'!$A:$A,B689,'[7]TUNZ Extracted TB'!$C:$C,C689)</f>
        <v>#VALUE!</v>
      </c>
      <c r="M689" s="4" t="e">
        <f>SUMIFS('[8]TUNZ Extracted TB'!$G:$G,'[8]TUNZ Extracted TB'!$A:$A,B689,'[8]TUNZ Extracted TB'!$C:$C,C689)</f>
        <v>#VALUE!</v>
      </c>
      <c r="N689" s="4" t="e">
        <f>SUMIFS('[9]TUNZ Extracted TB'!$G:$G,'[9]TUNZ Extracted TB'!$A:$A,B689,'[9]TUNZ Extracted TB'!$C:$C,C689)</f>
        <v>#VALUE!</v>
      </c>
      <c r="O689" s="4" t="e">
        <f>SUMIFS('[10]TUNZ Extracted TB'!$G:$G,'[10]TUNZ Extracted TB'!$A:$A,B689,'[10]TUNZ Extracted TB'!$C:$C,C689)</f>
        <v>#VALUE!</v>
      </c>
      <c r="P689" s="4" t="e">
        <f>SUMIFS('[11]TUNZ Extracted TB'!$G:$G,'[11]TUNZ Extracted TB'!$A:$A,B689,'[11]TUNZ Extracted TB'!$C:$C,C689)</f>
        <v>#VALUE!</v>
      </c>
      <c r="Q689" s="4" t="e">
        <f>SUMIFS('[12]TUNZ Extracted TB'!$G:$G,'[12]TUNZ Extracted TB'!$A:$A,B689,'[12]TUNZ Extracted TB'!$C:$C,C689)</f>
        <v>#VALUE!</v>
      </c>
      <c r="R689" s="4" t="e">
        <f t="shared" si="11"/>
        <v>#VALUE!</v>
      </c>
    </row>
    <row r="690" spans="1:18" x14ac:dyDescent="0.25">
      <c r="A690" t="s">
        <v>116</v>
      </c>
      <c r="B690">
        <v>7180</v>
      </c>
      <c r="C690">
        <v>142</v>
      </c>
      <c r="D690" t="s">
        <v>62</v>
      </c>
      <c r="E690" t="s">
        <v>63</v>
      </c>
      <c r="F690" s="4" t="e">
        <f>SUMIFS('[1]TUNZ Extracted TB'!$G:$G,'[1]TUNZ Extracted TB'!$A:$A,B690,'[1]TUNZ Extracted TB'!$C:$C,C690)</f>
        <v>#VALUE!</v>
      </c>
      <c r="G690" s="4" t="e">
        <f>SUMIFS('[2]TUNZ Extracted TB'!$G:$G,'[2]TUNZ Extracted TB'!$A:$A,B690,'[2]TUNZ Extracted TB'!$C:$C,C690)</f>
        <v>#VALUE!</v>
      </c>
      <c r="H690" s="4" t="e">
        <f>SUMIFS('[3]TUNZ Extracted TB'!$G:$G,'[3]TUNZ Extracted TB'!$A:$A,B690,'[3]TUNZ Extracted TB'!$C:$C,C690)</f>
        <v>#VALUE!</v>
      </c>
      <c r="I690" s="4" t="e">
        <f>SUMIFS('[4]TUNZ Extracted TB'!$G:$G,'[4]TUNZ Extracted TB'!$A:$A,B690,'[4]TUNZ Extracted TB'!$C:$C,C690)</f>
        <v>#VALUE!</v>
      </c>
      <c r="J690" s="4" t="e">
        <f>SUMIFS('[5]TUNZ Extracted TB'!$G:$G,'[5]TUNZ Extracted TB'!$A:$A,B690,'[5]TUNZ Extracted TB'!$C:$C,C690)</f>
        <v>#VALUE!</v>
      </c>
      <c r="K690" s="4" t="e">
        <f>SUMIFS('[6]TUNZ Extracted TB'!$G:$G,'[6]TUNZ Extracted TB'!$A:$A,B690,'[6]TUNZ Extracted TB'!$C:$C,C690)</f>
        <v>#VALUE!</v>
      </c>
      <c r="L690" s="4" t="e">
        <f>SUMIFS('[7]TUNZ Extracted TB'!$G:$G,'[7]TUNZ Extracted TB'!$A:$A,B690,'[7]TUNZ Extracted TB'!$C:$C,C690)</f>
        <v>#VALUE!</v>
      </c>
      <c r="M690" s="4" t="e">
        <f>SUMIFS('[8]TUNZ Extracted TB'!$G:$G,'[8]TUNZ Extracted TB'!$A:$A,B690,'[8]TUNZ Extracted TB'!$C:$C,C690)</f>
        <v>#VALUE!</v>
      </c>
      <c r="N690" s="4" t="e">
        <f>SUMIFS('[9]TUNZ Extracted TB'!$G:$G,'[9]TUNZ Extracted TB'!$A:$A,B690,'[9]TUNZ Extracted TB'!$C:$C,C690)</f>
        <v>#VALUE!</v>
      </c>
      <c r="O690" s="4" t="e">
        <f>SUMIFS('[10]TUNZ Extracted TB'!$G:$G,'[10]TUNZ Extracted TB'!$A:$A,B690,'[10]TUNZ Extracted TB'!$C:$C,C690)</f>
        <v>#VALUE!</v>
      </c>
      <c r="P690" s="4" t="e">
        <f>SUMIFS('[11]TUNZ Extracted TB'!$G:$G,'[11]TUNZ Extracted TB'!$A:$A,B690,'[11]TUNZ Extracted TB'!$C:$C,C690)</f>
        <v>#VALUE!</v>
      </c>
      <c r="Q690" s="4" t="e">
        <f>SUMIFS('[12]TUNZ Extracted TB'!$G:$G,'[12]TUNZ Extracted TB'!$A:$A,B690,'[12]TUNZ Extracted TB'!$C:$C,C690)</f>
        <v>#VALUE!</v>
      </c>
      <c r="R690" s="4" t="e">
        <f t="shared" si="11"/>
        <v>#VALUE!</v>
      </c>
    </row>
    <row r="691" spans="1:18" x14ac:dyDescent="0.25">
      <c r="A691" t="s">
        <v>116</v>
      </c>
      <c r="B691">
        <v>7180</v>
      </c>
      <c r="C691">
        <v>147</v>
      </c>
      <c r="D691" t="s">
        <v>58</v>
      </c>
      <c r="E691" t="s">
        <v>59</v>
      </c>
      <c r="F691" s="4" t="e">
        <f>SUMIFS('[1]TUNZ Extracted TB'!$G:$G,'[1]TUNZ Extracted TB'!$A:$A,B691,'[1]TUNZ Extracted TB'!$C:$C,C691)</f>
        <v>#VALUE!</v>
      </c>
      <c r="G691" s="4" t="e">
        <f>SUMIFS('[2]TUNZ Extracted TB'!$G:$G,'[2]TUNZ Extracted TB'!$A:$A,B691,'[2]TUNZ Extracted TB'!$C:$C,C691)</f>
        <v>#VALUE!</v>
      </c>
      <c r="H691" s="4" t="e">
        <f>SUMIFS('[3]TUNZ Extracted TB'!$G:$G,'[3]TUNZ Extracted TB'!$A:$A,B691,'[3]TUNZ Extracted TB'!$C:$C,C691)</f>
        <v>#VALUE!</v>
      </c>
      <c r="I691" s="4" t="e">
        <f>SUMIFS('[4]TUNZ Extracted TB'!$G:$G,'[4]TUNZ Extracted TB'!$A:$A,B691,'[4]TUNZ Extracted TB'!$C:$C,C691)</f>
        <v>#VALUE!</v>
      </c>
      <c r="J691" s="4" t="e">
        <f>SUMIFS('[5]TUNZ Extracted TB'!$G:$G,'[5]TUNZ Extracted TB'!$A:$A,B691,'[5]TUNZ Extracted TB'!$C:$C,C691)</f>
        <v>#VALUE!</v>
      </c>
      <c r="K691" s="4" t="e">
        <f>SUMIFS('[6]TUNZ Extracted TB'!$G:$G,'[6]TUNZ Extracted TB'!$A:$A,B691,'[6]TUNZ Extracted TB'!$C:$C,C691)</f>
        <v>#VALUE!</v>
      </c>
      <c r="L691" s="4" t="e">
        <f>SUMIFS('[7]TUNZ Extracted TB'!$G:$G,'[7]TUNZ Extracted TB'!$A:$A,B691,'[7]TUNZ Extracted TB'!$C:$C,C691)</f>
        <v>#VALUE!</v>
      </c>
      <c r="M691" s="4" t="e">
        <f>SUMIFS('[8]TUNZ Extracted TB'!$G:$G,'[8]TUNZ Extracted TB'!$A:$A,B691,'[8]TUNZ Extracted TB'!$C:$C,C691)</f>
        <v>#VALUE!</v>
      </c>
      <c r="N691" s="4" t="e">
        <f>SUMIFS('[9]TUNZ Extracted TB'!$G:$G,'[9]TUNZ Extracted TB'!$A:$A,B691,'[9]TUNZ Extracted TB'!$C:$C,C691)</f>
        <v>#VALUE!</v>
      </c>
      <c r="O691" s="4" t="e">
        <f>SUMIFS('[10]TUNZ Extracted TB'!$G:$G,'[10]TUNZ Extracted TB'!$A:$A,B691,'[10]TUNZ Extracted TB'!$C:$C,C691)</f>
        <v>#VALUE!</v>
      </c>
      <c r="P691" s="4" t="e">
        <f>SUMIFS('[11]TUNZ Extracted TB'!$G:$G,'[11]TUNZ Extracted TB'!$A:$A,B691,'[11]TUNZ Extracted TB'!$C:$C,C691)</f>
        <v>#VALUE!</v>
      </c>
      <c r="Q691" s="4" t="e">
        <f>SUMIFS('[12]TUNZ Extracted TB'!$G:$G,'[12]TUNZ Extracted TB'!$A:$A,B691,'[12]TUNZ Extracted TB'!$C:$C,C691)</f>
        <v>#VALUE!</v>
      </c>
      <c r="R691" s="4" t="e">
        <f t="shared" si="11"/>
        <v>#VALUE!</v>
      </c>
    </row>
    <row r="692" spans="1:18" x14ac:dyDescent="0.25">
      <c r="A692" t="s">
        <v>116</v>
      </c>
      <c r="B692">
        <v>7180</v>
      </c>
      <c r="C692">
        <v>150</v>
      </c>
      <c r="D692" t="s">
        <v>62</v>
      </c>
      <c r="E692" t="s">
        <v>63</v>
      </c>
      <c r="F692" s="4" t="e">
        <f>SUMIFS('[1]TUNZ Extracted TB'!$G:$G,'[1]TUNZ Extracted TB'!$A:$A,B692,'[1]TUNZ Extracted TB'!$C:$C,C692)</f>
        <v>#VALUE!</v>
      </c>
      <c r="G692" s="4" t="e">
        <f>SUMIFS('[2]TUNZ Extracted TB'!$G:$G,'[2]TUNZ Extracted TB'!$A:$A,B692,'[2]TUNZ Extracted TB'!$C:$C,C692)</f>
        <v>#VALUE!</v>
      </c>
      <c r="H692" s="4" t="e">
        <f>SUMIFS('[3]TUNZ Extracted TB'!$G:$G,'[3]TUNZ Extracted TB'!$A:$A,B692,'[3]TUNZ Extracted TB'!$C:$C,C692)</f>
        <v>#VALUE!</v>
      </c>
      <c r="I692" s="4" t="e">
        <f>SUMIFS('[4]TUNZ Extracted TB'!$G:$G,'[4]TUNZ Extracted TB'!$A:$A,B692,'[4]TUNZ Extracted TB'!$C:$C,C692)</f>
        <v>#VALUE!</v>
      </c>
      <c r="J692" s="4" t="e">
        <f>SUMIFS('[5]TUNZ Extracted TB'!$G:$G,'[5]TUNZ Extracted TB'!$A:$A,B692,'[5]TUNZ Extracted TB'!$C:$C,C692)</f>
        <v>#VALUE!</v>
      </c>
      <c r="K692" s="4" t="e">
        <f>SUMIFS('[6]TUNZ Extracted TB'!$G:$G,'[6]TUNZ Extracted TB'!$A:$A,B692,'[6]TUNZ Extracted TB'!$C:$C,C692)</f>
        <v>#VALUE!</v>
      </c>
      <c r="L692" s="4" t="e">
        <f>SUMIFS('[7]TUNZ Extracted TB'!$G:$G,'[7]TUNZ Extracted TB'!$A:$A,B692,'[7]TUNZ Extracted TB'!$C:$C,C692)</f>
        <v>#VALUE!</v>
      </c>
      <c r="M692" s="4" t="e">
        <f>SUMIFS('[8]TUNZ Extracted TB'!$G:$G,'[8]TUNZ Extracted TB'!$A:$A,B692,'[8]TUNZ Extracted TB'!$C:$C,C692)</f>
        <v>#VALUE!</v>
      </c>
      <c r="N692" s="4" t="e">
        <f>SUMIFS('[9]TUNZ Extracted TB'!$G:$G,'[9]TUNZ Extracted TB'!$A:$A,B692,'[9]TUNZ Extracted TB'!$C:$C,C692)</f>
        <v>#VALUE!</v>
      </c>
      <c r="O692" s="4" t="e">
        <f>SUMIFS('[10]TUNZ Extracted TB'!$G:$G,'[10]TUNZ Extracted TB'!$A:$A,B692,'[10]TUNZ Extracted TB'!$C:$C,C692)</f>
        <v>#VALUE!</v>
      </c>
      <c r="P692" s="4" t="e">
        <f>SUMIFS('[11]TUNZ Extracted TB'!$G:$G,'[11]TUNZ Extracted TB'!$A:$A,B692,'[11]TUNZ Extracted TB'!$C:$C,C692)</f>
        <v>#VALUE!</v>
      </c>
      <c r="Q692" s="4" t="e">
        <f>SUMIFS('[12]TUNZ Extracted TB'!$G:$G,'[12]TUNZ Extracted TB'!$A:$A,B692,'[12]TUNZ Extracted TB'!$C:$C,C692)</f>
        <v>#VALUE!</v>
      </c>
      <c r="R692" s="4" t="e">
        <f t="shared" si="11"/>
        <v>#VALUE!</v>
      </c>
    </row>
    <row r="693" spans="1:18" x14ac:dyDescent="0.25">
      <c r="A693" t="s">
        <v>116</v>
      </c>
      <c r="B693">
        <v>7180</v>
      </c>
      <c r="C693">
        <v>160</v>
      </c>
      <c r="D693" t="s">
        <v>58</v>
      </c>
      <c r="E693" t="s">
        <v>59</v>
      </c>
      <c r="F693" s="4" t="e">
        <f>SUMIFS('[1]TUNZ Extracted TB'!$G:$G,'[1]TUNZ Extracted TB'!$A:$A,B693,'[1]TUNZ Extracted TB'!$C:$C,C693)</f>
        <v>#VALUE!</v>
      </c>
      <c r="G693" s="4" t="e">
        <f>SUMIFS('[2]TUNZ Extracted TB'!$G:$G,'[2]TUNZ Extracted TB'!$A:$A,B693,'[2]TUNZ Extracted TB'!$C:$C,C693)</f>
        <v>#VALUE!</v>
      </c>
      <c r="H693" s="4" t="e">
        <f>SUMIFS('[3]TUNZ Extracted TB'!$G:$G,'[3]TUNZ Extracted TB'!$A:$A,B693,'[3]TUNZ Extracted TB'!$C:$C,C693)</f>
        <v>#VALUE!</v>
      </c>
      <c r="I693" s="4" t="e">
        <f>SUMIFS('[4]TUNZ Extracted TB'!$G:$G,'[4]TUNZ Extracted TB'!$A:$A,B693,'[4]TUNZ Extracted TB'!$C:$C,C693)</f>
        <v>#VALUE!</v>
      </c>
      <c r="J693" s="4" t="e">
        <f>SUMIFS('[5]TUNZ Extracted TB'!$G:$G,'[5]TUNZ Extracted TB'!$A:$A,B693,'[5]TUNZ Extracted TB'!$C:$C,C693)</f>
        <v>#VALUE!</v>
      </c>
      <c r="K693" s="4" t="e">
        <f>SUMIFS('[6]TUNZ Extracted TB'!$G:$G,'[6]TUNZ Extracted TB'!$A:$A,B693,'[6]TUNZ Extracted TB'!$C:$C,C693)</f>
        <v>#VALUE!</v>
      </c>
      <c r="L693" s="4" t="e">
        <f>SUMIFS('[7]TUNZ Extracted TB'!$G:$G,'[7]TUNZ Extracted TB'!$A:$A,B693,'[7]TUNZ Extracted TB'!$C:$C,C693)</f>
        <v>#VALUE!</v>
      </c>
      <c r="M693" s="4" t="e">
        <f>SUMIFS('[8]TUNZ Extracted TB'!$G:$G,'[8]TUNZ Extracted TB'!$A:$A,B693,'[8]TUNZ Extracted TB'!$C:$C,C693)</f>
        <v>#VALUE!</v>
      </c>
      <c r="N693" s="4" t="e">
        <f>SUMIFS('[9]TUNZ Extracted TB'!$G:$G,'[9]TUNZ Extracted TB'!$A:$A,B693,'[9]TUNZ Extracted TB'!$C:$C,C693)</f>
        <v>#VALUE!</v>
      </c>
      <c r="O693" s="4" t="e">
        <f>SUMIFS('[10]TUNZ Extracted TB'!$G:$G,'[10]TUNZ Extracted TB'!$A:$A,B693,'[10]TUNZ Extracted TB'!$C:$C,C693)</f>
        <v>#VALUE!</v>
      </c>
      <c r="P693" s="4" t="e">
        <f>SUMIFS('[11]TUNZ Extracted TB'!$G:$G,'[11]TUNZ Extracted TB'!$A:$A,B693,'[11]TUNZ Extracted TB'!$C:$C,C693)</f>
        <v>#VALUE!</v>
      </c>
      <c r="Q693" s="4" t="e">
        <f>SUMIFS('[12]TUNZ Extracted TB'!$G:$G,'[12]TUNZ Extracted TB'!$A:$A,B693,'[12]TUNZ Extracted TB'!$C:$C,C693)</f>
        <v>#VALUE!</v>
      </c>
      <c r="R693" s="4" t="e">
        <f t="shared" si="11"/>
        <v>#VALUE!</v>
      </c>
    </row>
    <row r="694" spans="1:18" x14ac:dyDescent="0.25">
      <c r="A694" t="s">
        <v>116</v>
      </c>
      <c r="B694">
        <v>7180</v>
      </c>
      <c r="C694">
        <v>190</v>
      </c>
      <c r="D694" t="s">
        <v>58</v>
      </c>
      <c r="E694" t="s">
        <v>64</v>
      </c>
      <c r="F694" s="4" t="e">
        <f>SUMIFS('[1]TUNZ Extracted TB'!$G:$G,'[1]TUNZ Extracted TB'!$A:$A,B694,'[1]TUNZ Extracted TB'!$C:$C,C694)</f>
        <v>#VALUE!</v>
      </c>
      <c r="G694" s="4" t="e">
        <f>SUMIFS('[2]TUNZ Extracted TB'!$G:$G,'[2]TUNZ Extracted TB'!$A:$A,B694,'[2]TUNZ Extracted TB'!$C:$C,C694)</f>
        <v>#VALUE!</v>
      </c>
      <c r="H694" s="4" t="e">
        <f>SUMIFS('[3]TUNZ Extracted TB'!$G:$G,'[3]TUNZ Extracted TB'!$A:$A,B694,'[3]TUNZ Extracted TB'!$C:$C,C694)</f>
        <v>#VALUE!</v>
      </c>
      <c r="I694" s="4" t="e">
        <f>SUMIFS('[4]TUNZ Extracted TB'!$G:$G,'[4]TUNZ Extracted TB'!$A:$A,B694,'[4]TUNZ Extracted TB'!$C:$C,C694)</f>
        <v>#VALUE!</v>
      </c>
      <c r="J694" s="4" t="e">
        <f>SUMIFS('[5]TUNZ Extracted TB'!$G:$G,'[5]TUNZ Extracted TB'!$A:$A,B694,'[5]TUNZ Extracted TB'!$C:$C,C694)</f>
        <v>#VALUE!</v>
      </c>
      <c r="K694" s="4" t="e">
        <f>SUMIFS('[6]TUNZ Extracted TB'!$G:$G,'[6]TUNZ Extracted TB'!$A:$A,B694,'[6]TUNZ Extracted TB'!$C:$C,C694)</f>
        <v>#VALUE!</v>
      </c>
      <c r="L694" s="4" t="e">
        <f>SUMIFS('[7]TUNZ Extracted TB'!$G:$G,'[7]TUNZ Extracted TB'!$A:$A,B694,'[7]TUNZ Extracted TB'!$C:$C,C694)</f>
        <v>#VALUE!</v>
      </c>
      <c r="M694" s="4" t="e">
        <f>SUMIFS('[8]TUNZ Extracted TB'!$G:$G,'[8]TUNZ Extracted TB'!$A:$A,B694,'[8]TUNZ Extracted TB'!$C:$C,C694)</f>
        <v>#VALUE!</v>
      </c>
      <c r="N694" s="4" t="e">
        <f>SUMIFS('[9]TUNZ Extracted TB'!$G:$G,'[9]TUNZ Extracted TB'!$A:$A,B694,'[9]TUNZ Extracted TB'!$C:$C,C694)</f>
        <v>#VALUE!</v>
      </c>
      <c r="O694" s="4" t="e">
        <f>SUMIFS('[10]TUNZ Extracted TB'!$G:$G,'[10]TUNZ Extracted TB'!$A:$A,B694,'[10]TUNZ Extracted TB'!$C:$C,C694)</f>
        <v>#VALUE!</v>
      </c>
      <c r="P694" s="4" t="e">
        <f>SUMIFS('[11]TUNZ Extracted TB'!$G:$G,'[11]TUNZ Extracted TB'!$A:$A,B694,'[11]TUNZ Extracted TB'!$C:$C,C694)</f>
        <v>#VALUE!</v>
      </c>
      <c r="Q694" s="4" t="e">
        <f>SUMIFS('[12]TUNZ Extracted TB'!$G:$G,'[12]TUNZ Extracted TB'!$A:$A,B694,'[12]TUNZ Extracted TB'!$C:$C,C694)</f>
        <v>#VALUE!</v>
      </c>
      <c r="R694" s="4" t="e">
        <f t="shared" si="11"/>
        <v>#VALUE!</v>
      </c>
    </row>
    <row r="695" spans="1:18" x14ac:dyDescent="0.25">
      <c r="A695" t="s">
        <v>116</v>
      </c>
      <c r="B695">
        <v>7180</v>
      </c>
      <c r="C695">
        <v>210</v>
      </c>
      <c r="D695" t="s">
        <v>58</v>
      </c>
      <c r="E695" t="s">
        <v>59</v>
      </c>
      <c r="F695" s="4" t="e">
        <f>SUMIFS('[1]TUNZ Extracted TB'!$G:$G,'[1]TUNZ Extracted TB'!$A:$A,B695,'[1]TUNZ Extracted TB'!$C:$C,C695)</f>
        <v>#VALUE!</v>
      </c>
      <c r="G695" s="4" t="e">
        <f>SUMIFS('[2]TUNZ Extracted TB'!$G:$G,'[2]TUNZ Extracted TB'!$A:$A,B695,'[2]TUNZ Extracted TB'!$C:$C,C695)</f>
        <v>#VALUE!</v>
      </c>
      <c r="H695" s="4" t="e">
        <f>SUMIFS('[3]TUNZ Extracted TB'!$G:$G,'[3]TUNZ Extracted TB'!$A:$A,B695,'[3]TUNZ Extracted TB'!$C:$C,C695)</f>
        <v>#VALUE!</v>
      </c>
      <c r="I695" s="4" t="e">
        <f>SUMIFS('[4]TUNZ Extracted TB'!$G:$G,'[4]TUNZ Extracted TB'!$A:$A,B695,'[4]TUNZ Extracted TB'!$C:$C,C695)</f>
        <v>#VALUE!</v>
      </c>
      <c r="J695" s="4" t="e">
        <f>SUMIFS('[5]TUNZ Extracted TB'!$G:$G,'[5]TUNZ Extracted TB'!$A:$A,B695,'[5]TUNZ Extracted TB'!$C:$C,C695)</f>
        <v>#VALUE!</v>
      </c>
      <c r="K695" s="4" t="e">
        <f>SUMIFS('[6]TUNZ Extracted TB'!$G:$G,'[6]TUNZ Extracted TB'!$A:$A,B695,'[6]TUNZ Extracted TB'!$C:$C,C695)</f>
        <v>#VALUE!</v>
      </c>
      <c r="L695" s="4" t="e">
        <f>SUMIFS('[7]TUNZ Extracted TB'!$G:$G,'[7]TUNZ Extracted TB'!$A:$A,B695,'[7]TUNZ Extracted TB'!$C:$C,C695)</f>
        <v>#VALUE!</v>
      </c>
      <c r="M695" s="4" t="e">
        <f>SUMIFS('[8]TUNZ Extracted TB'!$G:$G,'[8]TUNZ Extracted TB'!$A:$A,B695,'[8]TUNZ Extracted TB'!$C:$C,C695)</f>
        <v>#VALUE!</v>
      </c>
      <c r="N695" s="4" t="e">
        <f>SUMIFS('[9]TUNZ Extracted TB'!$G:$G,'[9]TUNZ Extracted TB'!$A:$A,B695,'[9]TUNZ Extracted TB'!$C:$C,C695)</f>
        <v>#VALUE!</v>
      </c>
      <c r="O695" s="4" t="e">
        <f>SUMIFS('[10]TUNZ Extracted TB'!$G:$G,'[10]TUNZ Extracted TB'!$A:$A,B695,'[10]TUNZ Extracted TB'!$C:$C,C695)</f>
        <v>#VALUE!</v>
      </c>
      <c r="P695" s="4" t="e">
        <f>SUMIFS('[11]TUNZ Extracted TB'!$G:$G,'[11]TUNZ Extracted TB'!$A:$A,B695,'[11]TUNZ Extracted TB'!$C:$C,C695)</f>
        <v>#VALUE!</v>
      </c>
      <c r="Q695" s="4" t="e">
        <f>SUMIFS('[12]TUNZ Extracted TB'!$G:$G,'[12]TUNZ Extracted TB'!$A:$A,B695,'[12]TUNZ Extracted TB'!$C:$C,C695)</f>
        <v>#VALUE!</v>
      </c>
      <c r="R695" s="4" t="e">
        <f t="shared" si="11"/>
        <v>#VALUE!</v>
      </c>
    </row>
    <row r="696" spans="1:18" x14ac:dyDescent="0.25">
      <c r="A696" t="s">
        <v>116</v>
      </c>
      <c r="B696">
        <v>7180</v>
      </c>
      <c r="C696">
        <v>220</v>
      </c>
      <c r="D696" t="s">
        <v>58</v>
      </c>
      <c r="E696" t="s">
        <v>59</v>
      </c>
      <c r="F696" s="4" t="e">
        <f>SUMIFS('[1]TUNZ Extracted TB'!$G:$G,'[1]TUNZ Extracted TB'!$A:$A,B696,'[1]TUNZ Extracted TB'!$C:$C,C696)</f>
        <v>#VALUE!</v>
      </c>
      <c r="G696" s="4" t="e">
        <f>SUMIFS('[2]TUNZ Extracted TB'!$G:$G,'[2]TUNZ Extracted TB'!$A:$A,B696,'[2]TUNZ Extracted TB'!$C:$C,C696)</f>
        <v>#VALUE!</v>
      </c>
      <c r="H696" s="4" t="e">
        <f>SUMIFS('[3]TUNZ Extracted TB'!$G:$G,'[3]TUNZ Extracted TB'!$A:$A,B696,'[3]TUNZ Extracted TB'!$C:$C,C696)</f>
        <v>#VALUE!</v>
      </c>
      <c r="I696" s="4" t="e">
        <f>SUMIFS('[4]TUNZ Extracted TB'!$G:$G,'[4]TUNZ Extracted TB'!$A:$A,B696,'[4]TUNZ Extracted TB'!$C:$C,C696)</f>
        <v>#VALUE!</v>
      </c>
      <c r="J696" s="4" t="e">
        <f>SUMIFS('[5]TUNZ Extracted TB'!$G:$G,'[5]TUNZ Extracted TB'!$A:$A,B696,'[5]TUNZ Extracted TB'!$C:$C,C696)</f>
        <v>#VALUE!</v>
      </c>
      <c r="K696" s="4" t="e">
        <f>SUMIFS('[6]TUNZ Extracted TB'!$G:$G,'[6]TUNZ Extracted TB'!$A:$A,B696,'[6]TUNZ Extracted TB'!$C:$C,C696)</f>
        <v>#VALUE!</v>
      </c>
      <c r="L696" s="4" t="e">
        <f>SUMIFS('[7]TUNZ Extracted TB'!$G:$G,'[7]TUNZ Extracted TB'!$A:$A,B696,'[7]TUNZ Extracted TB'!$C:$C,C696)</f>
        <v>#VALUE!</v>
      </c>
      <c r="M696" s="4" t="e">
        <f>SUMIFS('[8]TUNZ Extracted TB'!$G:$G,'[8]TUNZ Extracted TB'!$A:$A,B696,'[8]TUNZ Extracted TB'!$C:$C,C696)</f>
        <v>#VALUE!</v>
      </c>
      <c r="N696" s="4" t="e">
        <f>SUMIFS('[9]TUNZ Extracted TB'!$G:$G,'[9]TUNZ Extracted TB'!$A:$A,B696,'[9]TUNZ Extracted TB'!$C:$C,C696)</f>
        <v>#VALUE!</v>
      </c>
      <c r="O696" s="4" t="e">
        <f>SUMIFS('[10]TUNZ Extracted TB'!$G:$G,'[10]TUNZ Extracted TB'!$A:$A,B696,'[10]TUNZ Extracted TB'!$C:$C,C696)</f>
        <v>#VALUE!</v>
      </c>
      <c r="P696" s="4" t="e">
        <f>SUMIFS('[11]TUNZ Extracted TB'!$G:$G,'[11]TUNZ Extracted TB'!$A:$A,B696,'[11]TUNZ Extracted TB'!$C:$C,C696)</f>
        <v>#VALUE!</v>
      </c>
      <c r="Q696" s="4" t="e">
        <f>SUMIFS('[12]TUNZ Extracted TB'!$G:$G,'[12]TUNZ Extracted TB'!$A:$A,B696,'[12]TUNZ Extracted TB'!$C:$C,C696)</f>
        <v>#VALUE!</v>
      </c>
      <c r="R696" s="4" t="e">
        <f t="shared" si="11"/>
        <v>#VALUE!</v>
      </c>
    </row>
    <row r="697" spans="1:18" x14ac:dyDescent="0.25">
      <c r="A697" t="s">
        <v>116</v>
      </c>
      <c r="B697">
        <v>7180</v>
      </c>
      <c r="C697">
        <v>230</v>
      </c>
      <c r="D697" t="s">
        <v>58</v>
      </c>
      <c r="E697" t="s">
        <v>59</v>
      </c>
      <c r="F697" s="4" t="e">
        <f>SUMIFS('[1]TUNZ Extracted TB'!$G:$G,'[1]TUNZ Extracted TB'!$A:$A,B697,'[1]TUNZ Extracted TB'!$C:$C,C697)</f>
        <v>#VALUE!</v>
      </c>
      <c r="G697" s="4" t="e">
        <f>SUMIFS('[2]TUNZ Extracted TB'!$G:$G,'[2]TUNZ Extracted TB'!$A:$A,B697,'[2]TUNZ Extracted TB'!$C:$C,C697)</f>
        <v>#VALUE!</v>
      </c>
      <c r="H697" s="4" t="e">
        <f>SUMIFS('[3]TUNZ Extracted TB'!$G:$G,'[3]TUNZ Extracted TB'!$A:$A,B697,'[3]TUNZ Extracted TB'!$C:$C,C697)</f>
        <v>#VALUE!</v>
      </c>
      <c r="I697" s="4" t="e">
        <f>SUMIFS('[4]TUNZ Extracted TB'!$G:$G,'[4]TUNZ Extracted TB'!$A:$A,B697,'[4]TUNZ Extracted TB'!$C:$C,C697)</f>
        <v>#VALUE!</v>
      </c>
      <c r="J697" s="4" t="e">
        <f>SUMIFS('[5]TUNZ Extracted TB'!$G:$G,'[5]TUNZ Extracted TB'!$A:$A,B697,'[5]TUNZ Extracted TB'!$C:$C,C697)</f>
        <v>#VALUE!</v>
      </c>
      <c r="K697" s="4" t="e">
        <f>SUMIFS('[6]TUNZ Extracted TB'!$G:$G,'[6]TUNZ Extracted TB'!$A:$A,B697,'[6]TUNZ Extracted TB'!$C:$C,C697)</f>
        <v>#VALUE!</v>
      </c>
      <c r="L697" s="4" t="e">
        <f>SUMIFS('[7]TUNZ Extracted TB'!$G:$G,'[7]TUNZ Extracted TB'!$A:$A,B697,'[7]TUNZ Extracted TB'!$C:$C,C697)</f>
        <v>#VALUE!</v>
      </c>
      <c r="M697" s="4" t="e">
        <f>SUMIFS('[8]TUNZ Extracted TB'!$G:$G,'[8]TUNZ Extracted TB'!$A:$A,B697,'[8]TUNZ Extracted TB'!$C:$C,C697)</f>
        <v>#VALUE!</v>
      </c>
      <c r="N697" s="4" t="e">
        <f>SUMIFS('[9]TUNZ Extracted TB'!$G:$G,'[9]TUNZ Extracted TB'!$A:$A,B697,'[9]TUNZ Extracted TB'!$C:$C,C697)</f>
        <v>#VALUE!</v>
      </c>
      <c r="O697" s="4" t="e">
        <f>SUMIFS('[10]TUNZ Extracted TB'!$G:$G,'[10]TUNZ Extracted TB'!$A:$A,B697,'[10]TUNZ Extracted TB'!$C:$C,C697)</f>
        <v>#VALUE!</v>
      </c>
      <c r="P697" s="4" t="e">
        <f>SUMIFS('[11]TUNZ Extracted TB'!$G:$G,'[11]TUNZ Extracted TB'!$A:$A,B697,'[11]TUNZ Extracted TB'!$C:$C,C697)</f>
        <v>#VALUE!</v>
      </c>
      <c r="Q697" s="4" t="e">
        <f>SUMIFS('[12]TUNZ Extracted TB'!$G:$G,'[12]TUNZ Extracted TB'!$A:$A,B697,'[12]TUNZ Extracted TB'!$C:$C,C697)</f>
        <v>#VALUE!</v>
      </c>
      <c r="R697" s="4" t="e">
        <f t="shared" si="11"/>
        <v>#VALUE!</v>
      </c>
    </row>
    <row r="698" spans="1:18" x14ac:dyDescent="0.25">
      <c r="A698" t="s">
        <v>116</v>
      </c>
      <c r="B698">
        <v>7180</v>
      </c>
      <c r="C698">
        <v>240</v>
      </c>
      <c r="D698" t="s">
        <v>58</v>
      </c>
      <c r="E698" t="s">
        <v>59</v>
      </c>
      <c r="F698" s="4" t="e">
        <f>SUMIFS('[1]TUNZ Extracted TB'!$G:$G,'[1]TUNZ Extracted TB'!$A:$A,B698,'[1]TUNZ Extracted TB'!$C:$C,C698)</f>
        <v>#VALUE!</v>
      </c>
      <c r="G698" s="4" t="e">
        <f>SUMIFS('[2]TUNZ Extracted TB'!$G:$G,'[2]TUNZ Extracted TB'!$A:$A,B698,'[2]TUNZ Extracted TB'!$C:$C,C698)</f>
        <v>#VALUE!</v>
      </c>
      <c r="H698" s="4" t="e">
        <f>SUMIFS('[3]TUNZ Extracted TB'!$G:$G,'[3]TUNZ Extracted TB'!$A:$A,B698,'[3]TUNZ Extracted TB'!$C:$C,C698)</f>
        <v>#VALUE!</v>
      </c>
      <c r="I698" s="4" t="e">
        <f>SUMIFS('[4]TUNZ Extracted TB'!$G:$G,'[4]TUNZ Extracted TB'!$A:$A,B698,'[4]TUNZ Extracted TB'!$C:$C,C698)</f>
        <v>#VALUE!</v>
      </c>
      <c r="J698" s="4" t="e">
        <f>SUMIFS('[5]TUNZ Extracted TB'!$G:$G,'[5]TUNZ Extracted TB'!$A:$A,B698,'[5]TUNZ Extracted TB'!$C:$C,C698)</f>
        <v>#VALUE!</v>
      </c>
      <c r="K698" s="4" t="e">
        <f>SUMIFS('[6]TUNZ Extracted TB'!$G:$G,'[6]TUNZ Extracted TB'!$A:$A,B698,'[6]TUNZ Extracted TB'!$C:$C,C698)</f>
        <v>#VALUE!</v>
      </c>
      <c r="L698" s="4" t="e">
        <f>SUMIFS('[7]TUNZ Extracted TB'!$G:$G,'[7]TUNZ Extracted TB'!$A:$A,B698,'[7]TUNZ Extracted TB'!$C:$C,C698)</f>
        <v>#VALUE!</v>
      </c>
      <c r="M698" s="4" t="e">
        <f>SUMIFS('[8]TUNZ Extracted TB'!$G:$G,'[8]TUNZ Extracted TB'!$A:$A,B698,'[8]TUNZ Extracted TB'!$C:$C,C698)</f>
        <v>#VALUE!</v>
      </c>
      <c r="N698" s="4" t="e">
        <f>SUMIFS('[9]TUNZ Extracted TB'!$G:$G,'[9]TUNZ Extracted TB'!$A:$A,B698,'[9]TUNZ Extracted TB'!$C:$C,C698)</f>
        <v>#VALUE!</v>
      </c>
      <c r="O698" s="4" t="e">
        <f>SUMIFS('[10]TUNZ Extracted TB'!$G:$G,'[10]TUNZ Extracted TB'!$A:$A,B698,'[10]TUNZ Extracted TB'!$C:$C,C698)</f>
        <v>#VALUE!</v>
      </c>
      <c r="P698" s="4" t="e">
        <f>SUMIFS('[11]TUNZ Extracted TB'!$G:$G,'[11]TUNZ Extracted TB'!$A:$A,B698,'[11]TUNZ Extracted TB'!$C:$C,C698)</f>
        <v>#VALUE!</v>
      </c>
      <c r="Q698" s="4" t="e">
        <f>SUMIFS('[12]TUNZ Extracted TB'!$G:$G,'[12]TUNZ Extracted TB'!$A:$A,B698,'[12]TUNZ Extracted TB'!$C:$C,C698)</f>
        <v>#VALUE!</v>
      </c>
      <c r="R698" s="4" t="e">
        <f t="shared" si="11"/>
        <v>#VALUE!</v>
      </c>
    </row>
    <row r="699" spans="1:18" x14ac:dyDescent="0.25">
      <c r="A699" t="s">
        <v>116</v>
      </c>
      <c r="B699">
        <v>7180</v>
      </c>
      <c r="C699">
        <v>260</v>
      </c>
      <c r="D699" t="s">
        <v>58</v>
      </c>
      <c r="E699" t="s">
        <v>59</v>
      </c>
      <c r="F699" s="4" t="e">
        <f>SUMIFS('[1]TUNZ Extracted TB'!$G:$G,'[1]TUNZ Extracted TB'!$A:$A,B699,'[1]TUNZ Extracted TB'!$C:$C,C699)</f>
        <v>#VALUE!</v>
      </c>
      <c r="G699" s="4" t="e">
        <f>SUMIFS('[2]TUNZ Extracted TB'!$G:$G,'[2]TUNZ Extracted TB'!$A:$A,B699,'[2]TUNZ Extracted TB'!$C:$C,C699)</f>
        <v>#VALUE!</v>
      </c>
      <c r="H699" s="4" t="e">
        <f>SUMIFS('[3]TUNZ Extracted TB'!$G:$G,'[3]TUNZ Extracted TB'!$A:$A,B699,'[3]TUNZ Extracted TB'!$C:$C,C699)</f>
        <v>#VALUE!</v>
      </c>
      <c r="I699" s="4" t="e">
        <f>SUMIFS('[4]TUNZ Extracted TB'!$G:$G,'[4]TUNZ Extracted TB'!$A:$A,B699,'[4]TUNZ Extracted TB'!$C:$C,C699)</f>
        <v>#VALUE!</v>
      </c>
      <c r="J699" s="4" t="e">
        <f>SUMIFS('[5]TUNZ Extracted TB'!$G:$G,'[5]TUNZ Extracted TB'!$A:$A,B699,'[5]TUNZ Extracted TB'!$C:$C,C699)</f>
        <v>#VALUE!</v>
      </c>
      <c r="K699" s="4" t="e">
        <f>SUMIFS('[6]TUNZ Extracted TB'!$G:$G,'[6]TUNZ Extracted TB'!$A:$A,B699,'[6]TUNZ Extracted TB'!$C:$C,C699)</f>
        <v>#VALUE!</v>
      </c>
      <c r="L699" s="4" t="e">
        <f>SUMIFS('[7]TUNZ Extracted TB'!$G:$G,'[7]TUNZ Extracted TB'!$A:$A,B699,'[7]TUNZ Extracted TB'!$C:$C,C699)</f>
        <v>#VALUE!</v>
      </c>
      <c r="M699" s="4" t="e">
        <f>SUMIFS('[8]TUNZ Extracted TB'!$G:$G,'[8]TUNZ Extracted TB'!$A:$A,B699,'[8]TUNZ Extracted TB'!$C:$C,C699)</f>
        <v>#VALUE!</v>
      </c>
      <c r="N699" s="4" t="e">
        <f>SUMIFS('[9]TUNZ Extracted TB'!$G:$G,'[9]TUNZ Extracted TB'!$A:$A,B699,'[9]TUNZ Extracted TB'!$C:$C,C699)</f>
        <v>#VALUE!</v>
      </c>
      <c r="O699" s="4" t="e">
        <f>SUMIFS('[10]TUNZ Extracted TB'!$G:$G,'[10]TUNZ Extracted TB'!$A:$A,B699,'[10]TUNZ Extracted TB'!$C:$C,C699)</f>
        <v>#VALUE!</v>
      </c>
      <c r="P699" s="4" t="e">
        <f>SUMIFS('[11]TUNZ Extracted TB'!$G:$G,'[11]TUNZ Extracted TB'!$A:$A,B699,'[11]TUNZ Extracted TB'!$C:$C,C699)</f>
        <v>#VALUE!</v>
      </c>
      <c r="Q699" s="4" t="e">
        <f>SUMIFS('[12]TUNZ Extracted TB'!$G:$G,'[12]TUNZ Extracted TB'!$A:$A,B699,'[12]TUNZ Extracted TB'!$C:$C,C699)</f>
        <v>#VALUE!</v>
      </c>
      <c r="R699" s="4" t="e">
        <f t="shared" si="11"/>
        <v>#VALUE!</v>
      </c>
    </row>
    <row r="700" spans="1:18" x14ac:dyDescent="0.25">
      <c r="A700" t="s">
        <v>116</v>
      </c>
      <c r="B700">
        <v>7180</v>
      </c>
      <c r="C700">
        <v>330</v>
      </c>
      <c r="D700" t="s">
        <v>58</v>
      </c>
      <c r="E700" t="s">
        <v>59</v>
      </c>
      <c r="F700" s="4" t="e">
        <f>SUMIFS('[1]TUNZ Extracted TB'!$G:$G,'[1]TUNZ Extracted TB'!$A:$A,B700,'[1]TUNZ Extracted TB'!$C:$C,C700)</f>
        <v>#VALUE!</v>
      </c>
      <c r="G700" s="4" t="e">
        <f>SUMIFS('[2]TUNZ Extracted TB'!$G:$G,'[2]TUNZ Extracted TB'!$A:$A,B700,'[2]TUNZ Extracted TB'!$C:$C,C700)</f>
        <v>#VALUE!</v>
      </c>
      <c r="H700" s="4" t="e">
        <f>SUMIFS('[3]TUNZ Extracted TB'!$G:$G,'[3]TUNZ Extracted TB'!$A:$A,B700,'[3]TUNZ Extracted TB'!$C:$C,C700)</f>
        <v>#VALUE!</v>
      </c>
      <c r="I700" s="4" t="e">
        <f>SUMIFS('[4]TUNZ Extracted TB'!$G:$G,'[4]TUNZ Extracted TB'!$A:$A,B700,'[4]TUNZ Extracted TB'!$C:$C,C700)</f>
        <v>#VALUE!</v>
      </c>
      <c r="J700" s="4" t="e">
        <f>SUMIFS('[5]TUNZ Extracted TB'!$G:$G,'[5]TUNZ Extracted TB'!$A:$A,B700,'[5]TUNZ Extracted TB'!$C:$C,C700)</f>
        <v>#VALUE!</v>
      </c>
      <c r="K700" s="4" t="e">
        <f>SUMIFS('[6]TUNZ Extracted TB'!$G:$G,'[6]TUNZ Extracted TB'!$A:$A,B700,'[6]TUNZ Extracted TB'!$C:$C,C700)</f>
        <v>#VALUE!</v>
      </c>
      <c r="L700" s="4" t="e">
        <f>SUMIFS('[7]TUNZ Extracted TB'!$G:$G,'[7]TUNZ Extracted TB'!$A:$A,B700,'[7]TUNZ Extracted TB'!$C:$C,C700)</f>
        <v>#VALUE!</v>
      </c>
      <c r="M700" s="4" t="e">
        <f>SUMIFS('[8]TUNZ Extracted TB'!$G:$G,'[8]TUNZ Extracted TB'!$A:$A,B700,'[8]TUNZ Extracted TB'!$C:$C,C700)</f>
        <v>#VALUE!</v>
      </c>
      <c r="N700" s="4" t="e">
        <f>SUMIFS('[9]TUNZ Extracted TB'!$G:$G,'[9]TUNZ Extracted TB'!$A:$A,B700,'[9]TUNZ Extracted TB'!$C:$C,C700)</f>
        <v>#VALUE!</v>
      </c>
      <c r="O700" s="4" t="e">
        <f>SUMIFS('[10]TUNZ Extracted TB'!$G:$G,'[10]TUNZ Extracted TB'!$A:$A,B700,'[10]TUNZ Extracted TB'!$C:$C,C700)</f>
        <v>#VALUE!</v>
      </c>
      <c r="P700" s="4" t="e">
        <f>SUMIFS('[11]TUNZ Extracted TB'!$G:$G,'[11]TUNZ Extracted TB'!$A:$A,B700,'[11]TUNZ Extracted TB'!$C:$C,C700)</f>
        <v>#VALUE!</v>
      </c>
      <c r="Q700" s="4" t="e">
        <f>SUMIFS('[12]TUNZ Extracted TB'!$G:$G,'[12]TUNZ Extracted TB'!$A:$A,B700,'[12]TUNZ Extracted TB'!$C:$C,C700)</f>
        <v>#VALUE!</v>
      </c>
      <c r="R700" s="4" t="e">
        <f t="shared" si="11"/>
        <v>#VALUE!</v>
      </c>
    </row>
    <row r="701" spans="1:18" x14ac:dyDescent="0.25">
      <c r="A701" t="s">
        <v>116</v>
      </c>
      <c r="B701">
        <v>7180</v>
      </c>
      <c r="C701">
        <v>340</v>
      </c>
      <c r="D701" t="s">
        <v>58</v>
      </c>
      <c r="E701" t="s">
        <v>59</v>
      </c>
      <c r="F701" s="4" t="e">
        <f>SUMIFS('[1]TUNZ Extracted TB'!$G:$G,'[1]TUNZ Extracted TB'!$A:$A,B701,'[1]TUNZ Extracted TB'!$C:$C,C701)</f>
        <v>#VALUE!</v>
      </c>
      <c r="G701" s="4" t="e">
        <f>SUMIFS('[2]TUNZ Extracted TB'!$G:$G,'[2]TUNZ Extracted TB'!$A:$A,B701,'[2]TUNZ Extracted TB'!$C:$C,C701)</f>
        <v>#VALUE!</v>
      </c>
      <c r="H701" s="4" t="e">
        <f>SUMIFS('[3]TUNZ Extracted TB'!$G:$G,'[3]TUNZ Extracted TB'!$A:$A,B701,'[3]TUNZ Extracted TB'!$C:$C,C701)</f>
        <v>#VALUE!</v>
      </c>
      <c r="I701" s="4" t="e">
        <f>SUMIFS('[4]TUNZ Extracted TB'!$G:$G,'[4]TUNZ Extracted TB'!$A:$A,B701,'[4]TUNZ Extracted TB'!$C:$C,C701)</f>
        <v>#VALUE!</v>
      </c>
      <c r="J701" s="4" t="e">
        <f>SUMIFS('[5]TUNZ Extracted TB'!$G:$G,'[5]TUNZ Extracted TB'!$A:$A,B701,'[5]TUNZ Extracted TB'!$C:$C,C701)</f>
        <v>#VALUE!</v>
      </c>
      <c r="K701" s="4" t="e">
        <f>SUMIFS('[6]TUNZ Extracted TB'!$G:$G,'[6]TUNZ Extracted TB'!$A:$A,B701,'[6]TUNZ Extracted TB'!$C:$C,C701)</f>
        <v>#VALUE!</v>
      </c>
      <c r="L701" s="4" t="e">
        <f>SUMIFS('[7]TUNZ Extracted TB'!$G:$G,'[7]TUNZ Extracted TB'!$A:$A,B701,'[7]TUNZ Extracted TB'!$C:$C,C701)</f>
        <v>#VALUE!</v>
      </c>
      <c r="M701" s="4" t="e">
        <f>SUMIFS('[8]TUNZ Extracted TB'!$G:$G,'[8]TUNZ Extracted TB'!$A:$A,B701,'[8]TUNZ Extracted TB'!$C:$C,C701)</f>
        <v>#VALUE!</v>
      </c>
      <c r="N701" s="4" t="e">
        <f>SUMIFS('[9]TUNZ Extracted TB'!$G:$G,'[9]TUNZ Extracted TB'!$A:$A,B701,'[9]TUNZ Extracted TB'!$C:$C,C701)</f>
        <v>#VALUE!</v>
      </c>
      <c r="O701" s="4" t="e">
        <f>SUMIFS('[10]TUNZ Extracted TB'!$G:$G,'[10]TUNZ Extracted TB'!$A:$A,B701,'[10]TUNZ Extracted TB'!$C:$C,C701)</f>
        <v>#VALUE!</v>
      </c>
      <c r="P701" s="4" t="e">
        <f>SUMIFS('[11]TUNZ Extracted TB'!$G:$G,'[11]TUNZ Extracted TB'!$A:$A,B701,'[11]TUNZ Extracted TB'!$C:$C,C701)</f>
        <v>#VALUE!</v>
      </c>
      <c r="Q701" s="4" t="e">
        <f>SUMIFS('[12]TUNZ Extracted TB'!$G:$G,'[12]TUNZ Extracted TB'!$A:$A,B701,'[12]TUNZ Extracted TB'!$C:$C,C701)</f>
        <v>#VALUE!</v>
      </c>
      <c r="R701" s="4" t="e">
        <f t="shared" si="11"/>
        <v>#VALUE!</v>
      </c>
    </row>
    <row r="702" spans="1:18" x14ac:dyDescent="0.25">
      <c r="A702" t="s">
        <v>116</v>
      </c>
      <c r="B702">
        <v>7180</v>
      </c>
      <c r="C702">
        <v>430</v>
      </c>
      <c r="D702" t="s">
        <v>58</v>
      </c>
      <c r="E702" t="s">
        <v>59</v>
      </c>
      <c r="F702" s="4" t="e">
        <f>SUMIFS('[1]TUNZ Extracted TB'!$G:$G,'[1]TUNZ Extracted TB'!$A:$A,B702,'[1]TUNZ Extracted TB'!$C:$C,C702)</f>
        <v>#VALUE!</v>
      </c>
      <c r="G702" s="4" t="e">
        <f>SUMIFS('[2]TUNZ Extracted TB'!$G:$G,'[2]TUNZ Extracted TB'!$A:$A,B702,'[2]TUNZ Extracted TB'!$C:$C,C702)</f>
        <v>#VALUE!</v>
      </c>
      <c r="H702" s="4" t="e">
        <f>SUMIFS('[3]TUNZ Extracted TB'!$G:$G,'[3]TUNZ Extracted TB'!$A:$A,B702,'[3]TUNZ Extracted TB'!$C:$C,C702)</f>
        <v>#VALUE!</v>
      </c>
      <c r="I702" s="4" t="e">
        <f>SUMIFS('[4]TUNZ Extracted TB'!$G:$G,'[4]TUNZ Extracted TB'!$A:$A,B702,'[4]TUNZ Extracted TB'!$C:$C,C702)</f>
        <v>#VALUE!</v>
      </c>
      <c r="J702" s="4" t="e">
        <f>SUMIFS('[5]TUNZ Extracted TB'!$G:$G,'[5]TUNZ Extracted TB'!$A:$A,B702,'[5]TUNZ Extracted TB'!$C:$C,C702)</f>
        <v>#VALUE!</v>
      </c>
      <c r="K702" s="4" t="e">
        <f>SUMIFS('[6]TUNZ Extracted TB'!$G:$G,'[6]TUNZ Extracted TB'!$A:$A,B702,'[6]TUNZ Extracted TB'!$C:$C,C702)</f>
        <v>#VALUE!</v>
      </c>
      <c r="L702" s="4" t="e">
        <f>SUMIFS('[7]TUNZ Extracted TB'!$G:$G,'[7]TUNZ Extracted TB'!$A:$A,B702,'[7]TUNZ Extracted TB'!$C:$C,C702)</f>
        <v>#VALUE!</v>
      </c>
      <c r="M702" s="4" t="e">
        <f>SUMIFS('[8]TUNZ Extracted TB'!$G:$G,'[8]TUNZ Extracted TB'!$A:$A,B702,'[8]TUNZ Extracted TB'!$C:$C,C702)</f>
        <v>#VALUE!</v>
      </c>
      <c r="N702" s="4" t="e">
        <f>SUMIFS('[9]TUNZ Extracted TB'!$G:$G,'[9]TUNZ Extracted TB'!$A:$A,B702,'[9]TUNZ Extracted TB'!$C:$C,C702)</f>
        <v>#VALUE!</v>
      </c>
      <c r="O702" s="4" t="e">
        <f>SUMIFS('[10]TUNZ Extracted TB'!$G:$G,'[10]TUNZ Extracted TB'!$A:$A,B702,'[10]TUNZ Extracted TB'!$C:$C,C702)</f>
        <v>#VALUE!</v>
      </c>
      <c r="P702" s="4" t="e">
        <f>SUMIFS('[11]TUNZ Extracted TB'!$G:$G,'[11]TUNZ Extracted TB'!$A:$A,B702,'[11]TUNZ Extracted TB'!$C:$C,C702)</f>
        <v>#VALUE!</v>
      </c>
      <c r="Q702" s="4" t="e">
        <f>SUMIFS('[12]TUNZ Extracted TB'!$G:$G,'[12]TUNZ Extracted TB'!$A:$A,B702,'[12]TUNZ Extracted TB'!$C:$C,C702)</f>
        <v>#VALUE!</v>
      </c>
      <c r="R702" s="4" t="e">
        <f t="shared" si="11"/>
        <v>#VALUE!</v>
      </c>
    </row>
    <row r="703" spans="1:18" x14ac:dyDescent="0.25">
      <c r="A703" t="s">
        <v>116</v>
      </c>
      <c r="B703">
        <v>7180</v>
      </c>
      <c r="C703">
        <v>440</v>
      </c>
      <c r="D703" t="s">
        <v>58</v>
      </c>
      <c r="E703" t="s">
        <v>59</v>
      </c>
      <c r="F703" s="4" t="e">
        <f>SUMIFS('[1]TUNZ Extracted TB'!$G:$G,'[1]TUNZ Extracted TB'!$A:$A,B703,'[1]TUNZ Extracted TB'!$C:$C,C703)</f>
        <v>#VALUE!</v>
      </c>
      <c r="G703" s="4" t="e">
        <f>SUMIFS('[2]TUNZ Extracted TB'!$G:$G,'[2]TUNZ Extracted TB'!$A:$A,B703,'[2]TUNZ Extracted TB'!$C:$C,C703)</f>
        <v>#VALUE!</v>
      </c>
      <c r="H703" s="4" t="e">
        <f>SUMIFS('[3]TUNZ Extracted TB'!$G:$G,'[3]TUNZ Extracted TB'!$A:$A,B703,'[3]TUNZ Extracted TB'!$C:$C,C703)</f>
        <v>#VALUE!</v>
      </c>
      <c r="I703" s="4" t="e">
        <f>SUMIFS('[4]TUNZ Extracted TB'!$G:$G,'[4]TUNZ Extracted TB'!$A:$A,B703,'[4]TUNZ Extracted TB'!$C:$C,C703)</f>
        <v>#VALUE!</v>
      </c>
      <c r="J703" s="4" t="e">
        <f>SUMIFS('[5]TUNZ Extracted TB'!$G:$G,'[5]TUNZ Extracted TB'!$A:$A,B703,'[5]TUNZ Extracted TB'!$C:$C,C703)</f>
        <v>#VALUE!</v>
      </c>
      <c r="K703" s="4" t="e">
        <f>SUMIFS('[6]TUNZ Extracted TB'!$G:$G,'[6]TUNZ Extracted TB'!$A:$A,B703,'[6]TUNZ Extracted TB'!$C:$C,C703)</f>
        <v>#VALUE!</v>
      </c>
      <c r="L703" s="4" t="e">
        <f>SUMIFS('[7]TUNZ Extracted TB'!$G:$G,'[7]TUNZ Extracted TB'!$A:$A,B703,'[7]TUNZ Extracted TB'!$C:$C,C703)</f>
        <v>#VALUE!</v>
      </c>
      <c r="M703" s="4" t="e">
        <f>SUMIFS('[8]TUNZ Extracted TB'!$G:$G,'[8]TUNZ Extracted TB'!$A:$A,B703,'[8]TUNZ Extracted TB'!$C:$C,C703)</f>
        <v>#VALUE!</v>
      </c>
      <c r="N703" s="4" t="e">
        <f>SUMIFS('[9]TUNZ Extracted TB'!$G:$G,'[9]TUNZ Extracted TB'!$A:$A,B703,'[9]TUNZ Extracted TB'!$C:$C,C703)</f>
        <v>#VALUE!</v>
      </c>
      <c r="O703" s="4" t="e">
        <f>SUMIFS('[10]TUNZ Extracted TB'!$G:$G,'[10]TUNZ Extracted TB'!$A:$A,B703,'[10]TUNZ Extracted TB'!$C:$C,C703)</f>
        <v>#VALUE!</v>
      </c>
      <c r="P703" s="4" t="e">
        <f>SUMIFS('[11]TUNZ Extracted TB'!$G:$G,'[11]TUNZ Extracted TB'!$A:$A,B703,'[11]TUNZ Extracted TB'!$C:$C,C703)</f>
        <v>#VALUE!</v>
      </c>
      <c r="Q703" s="4" t="e">
        <f>SUMIFS('[12]TUNZ Extracted TB'!$G:$G,'[12]TUNZ Extracted TB'!$A:$A,B703,'[12]TUNZ Extracted TB'!$C:$C,C703)</f>
        <v>#VALUE!</v>
      </c>
      <c r="R703" s="4" t="e">
        <f t="shared" si="11"/>
        <v>#VALUE!</v>
      </c>
    </row>
    <row r="704" spans="1:18" x14ac:dyDescent="0.25">
      <c r="A704" t="s">
        <v>116</v>
      </c>
      <c r="B704">
        <v>7180</v>
      </c>
      <c r="C704">
        <v>935</v>
      </c>
      <c r="D704" t="s">
        <v>62</v>
      </c>
      <c r="E704" t="s">
        <v>63</v>
      </c>
      <c r="F704" s="4" t="e">
        <f>SUMIFS('[1]TUNZ Extracted TB'!$G:$G,'[1]TUNZ Extracted TB'!$A:$A,B704,'[1]TUNZ Extracted TB'!$C:$C,C704)</f>
        <v>#VALUE!</v>
      </c>
      <c r="G704" s="4" t="e">
        <f>SUMIFS('[2]TUNZ Extracted TB'!$G:$G,'[2]TUNZ Extracted TB'!$A:$A,B704,'[2]TUNZ Extracted TB'!$C:$C,C704)</f>
        <v>#VALUE!</v>
      </c>
      <c r="H704" s="4" t="e">
        <f>SUMIFS('[3]TUNZ Extracted TB'!$G:$G,'[3]TUNZ Extracted TB'!$A:$A,B704,'[3]TUNZ Extracted TB'!$C:$C,C704)</f>
        <v>#VALUE!</v>
      </c>
      <c r="I704" s="4" t="e">
        <f>SUMIFS('[4]TUNZ Extracted TB'!$G:$G,'[4]TUNZ Extracted TB'!$A:$A,B704,'[4]TUNZ Extracted TB'!$C:$C,C704)</f>
        <v>#VALUE!</v>
      </c>
      <c r="J704" s="4" t="e">
        <f>SUMIFS('[5]TUNZ Extracted TB'!$G:$G,'[5]TUNZ Extracted TB'!$A:$A,B704,'[5]TUNZ Extracted TB'!$C:$C,C704)</f>
        <v>#VALUE!</v>
      </c>
      <c r="K704" s="4" t="e">
        <f>SUMIFS('[6]TUNZ Extracted TB'!$G:$G,'[6]TUNZ Extracted TB'!$A:$A,B704,'[6]TUNZ Extracted TB'!$C:$C,C704)</f>
        <v>#VALUE!</v>
      </c>
      <c r="L704" s="4" t="e">
        <f>SUMIFS('[7]TUNZ Extracted TB'!$G:$G,'[7]TUNZ Extracted TB'!$A:$A,B704,'[7]TUNZ Extracted TB'!$C:$C,C704)</f>
        <v>#VALUE!</v>
      </c>
      <c r="M704" s="4" t="e">
        <f>SUMIFS('[8]TUNZ Extracted TB'!$G:$G,'[8]TUNZ Extracted TB'!$A:$A,B704,'[8]TUNZ Extracted TB'!$C:$C,C704)</f>
        <v>#VALUE!</v>
      </c>
      <c r="N704" s="4" t="e">
        <f>SUMIFS('[9]TUNZ Extracted TB'!$G:$G,'[9]TUNZ Extracted TB'!$A:$A,B704,'[9]TUNZ Extracted TB'!$C:$C,C704)</f>
        <v>#VALUE!</v>
      </c>
      <c r="O704" s="4" t="e">
        <f>SUMIFS('[10]TUNZ Extracted TB'!$G:$G,'[10]TUNZ Extracted TB'!$A:$A,B704,'[10]TUNZ Extracted TB'!$C:$C,C704)</f>
        <v>#VALUE!</v>
      </c>
      <c r="P704" s="4" t="e">
        <f>SUMIFS('[11]TUNZ Extracted TB'!$G:$G,'[11]TUNZ Extracted TB'!$A:$A,B704,'[11]TUNZ Extracted TB'!$C:$C,C704)</f>
        <v>#VALUE!</v>
      </c>
      <c r="Q704" s="4" t="e">
        <f>SUMIFS('[12]TUNZ Extracted TB'!$G:$G,'[12]TUNZ Extracted TB'!$A:$A,B704,'[12]TUNZ Extracted TB'!$C:$C,C704)</f>
        <v>#VALUE!</v>
      </c>
      <c r="R704" s="4" t="e">
        <f t="shared" si="11"/>
        <v>#VALUE!</v>
      </c>
    </row>
    <row r="705" spans="1:18" x14ac:dyDescent="0.25">
      <c r="A705" t="s">
        <v>116</v>
      </c>
      <c r="B705">
        <v>7180</v>
      </c>
      <c r="C705">
        <v>936</v>
      </c>
      <c r="D705" t="s">
        <v>62</v>
      </c>
      <c r="E705" t="s">
        <v>63</v>
      </c>
      <c r="F705" s="4" t="e">
        <f>SUMIFS('[1]TUNZ Extracted TB'!$G:$G,'[1]TUNZ Extracted TB'!$A:$A,B705,'[1]TUNZ Extracted TB'!$C:$C,C705)</f>
        <v>#VALUE!</v>
      </c>
      <c r="G705" s="4" t="e">
        <f>SUMIFS('[2]TUNZ Extracted TB'!$G:$G,'[2]TUNZ Extracted TB'!$A:$A,B705,'[2]TUNZ Extracted TB'!$C:$C,C705)</f>
        <v>#VALUE!</v>
      </c>
      <c r="H705" s="4" t="e">
        <f>SUMIFS('[3]TUNZ Extracted TB'!$G:$G,'[3]TUNZ Extracted TB'!$A:$A,B705,'[3]TUNZ Extracted TB'!$C:$C,C705)</f>
        <v>#VALUE!</v>
      </c>
      <c r="I705" s="4" t="e">
        <f>SUMIFS('[4]TUNZ Extracted TB'!$G:$G,'[4]TUNZ Extracted TB'!$A:$A,B705,'[4]TUNZ Extracted TB'!$C:$C,C705)</f>
        <v>#VALUE!</v>
      </c>
      <c r="J705" s="4" t="e">
        <f>SUMIFS('[5]TUNZ Extracted TB'!$G:$G,'[5]TUNZ Extracted TB'!$A:$A,B705,'[5]TUNZ Extracted TB'!$C:$C,C705)</f>
        <v>#VALUE!</v>
      </c>
      <c r="K705" s="4" t="e">
        <f>SUMIFS('[6]TUNZ Extracted TB'!$G:$G,'[6]TUNZ Extracted TB'!$A:$A,B705,'[6]TUNZ Extracted TB'!$C:$C,C705)</f>
        <v>#VALUE!</v>
      </c>
      <c r="L705" s="4" t="e">
        <f>SUMIFS('[7]TUNZ Extracted TB'!$G:$G,'[7]TUNZ Extracted TB'!$A:$A,B705,'[7]TUNZ Extracted TB'!$C:$C,C705)</f>
        <v>#VALUE!</v>
      </c>
      <c r="M705" s="4" t="e">
        <f>SUMIFS('[8]TUNZ Extracted TB'!$G:$G,'[8]TUNZ Extracted TB'!$A:$A,B705,'[8]TUNZ Extracted TB'!$C:$C,C705)</f>
        <v>#VALUE!</v>
      </c>
      <c r="N705" s="4" t="e">
        <f>SUMIFS('[9]TUNZ Extracted TB'!$G:$G,'[9]TUNZ Extracted TB'!$A:$A,B705,'[9]TUNZ Extracted TB'!$C:$C,C705)</f>
        <v>#VALUE!</v>
      </c>
      <c r="O705" s="4" t="e">
        <f>SUMIFS('[10]TUNZ Extracted TB'!$G:$G,'[10]TUNZ Extracted TB'!$A:$A,B705,'[10]TUNZ Extracted TB'!$C:$C,C705)</f>
        <v>#VALUE!</v>
      </c>
      <c r="P705" s="4" t="e">
        <f>SUMIFS('[11]TUNZ Extracted TB'!$G:$G,'[11]TUNZ Extracted TB'!$A:$A,B705,'[11]TUNZ Extracted TB'!$C:$C,C705)</f>
        <v>#VALUE!</v>
      </c>
      <c r="Q705" s="4" t="e">
        <f>SUMIFS('[12]TUNZ Extracted TB'!$G:$G,'[12]TUNZ Extracted TB'!$A:$A,B705,'[12]TUNZ Extracted TB'!$C:$C,C705)</f>
        <v>#VALUE!</v>
      </c>
      <c r="R705" s="4" t="e">
        <f t="shared" si="11"/>
        <v>#VALUE!</v>
      </c>
    </row>
    <row r="706" spans="1:18" x14ac:dyDescent="0.25">
      <c r="A706" t="s">
        <v>117</v>
      </c>
      <c r="B706">
        <v>7305</v>
      </c>
      <c r="C706">
        <v>120</v>
      </c>
      <c r="D706" t="s">
        <v>58</v>
      </c>
      <c r="E706" t="s">
        <v>64</v>
      </c>
      <c r="F706" s="4" t="e">
        <f>SUMIFS('[1]TUNZ Extracted TB'!$G:$G,'[1]TUNZ Extracted TB'!$A:$A,B706,'[1]TUNZ Extracted TB'!$C:$C,C706)</f>
        <v>#VALUE!</v>
      </c>
      <c r="G706" s="4" t="e">
        <f>SUMIFS('[2]TUNZ Extracted TB'!$G:$G,'[2]TUNZ Extracted TB'!$A:$A,B706,'[2]TUNZ Extracted TB'!$C:$C,C706)</f>
        <v>#VALUE!</v>
      </c>
      <c r="H706" s="4" t="e">
        <f>SUMIFS('[3]TUNZ Extracted TB'!$G:$G,'[3]TUNZ Extracted TB'!$A:$A,B706,'[3]TUNZ Extracted TB'!$C:$C,C706)</f>
        <v>#VALUE!</v>
      </c>
      <c r="I706" s="4" t="e">
        <f>SUMIFS('[4]TUNZ Extracted TB'!$G:$G,'[4]TUNZ Extracted TB'!$A:$A,B706,'[4]TUNZ Extracted TB'!$C:$C,C706)</f>
        <v>#VALUE!</v>
      </c>
      <c r="J706" s="4" t="e">
        <f>SUMIFS('[5]TUNZ Extracted TB'!$G:$G,'[5]TUNZ Extracted TB'!$A:$A,B706,'[5]TUNZ Extracted TB'!$C:$C,C706)</f>
        <v>#VALUE!</v>
      </c>
      <c r="K706" s="4" t="e">
        <f>SUMIFS('[6]TUNZ Extracted TB'!$G:$G,'[6]TUNZ Extracted TB'!$A:$A,B706,'[6]TUNZ Extracted TB'!$C:$C,C706)</f>
        <v>#VALUE!</v>
      </c>
      <c r="L706" s="4" t="e">
        <f>SUMIFS('[7]TUNZ Extracted TB'!$G:$G,'[7]TUNZ Extracted TB'!$A:$A,B706,'[7]TUNZ Extracted TB'!$C:$C,C706)</f>
        <v>#VALUE!</v>
      </c>
      <c r="M706" s="4" t="e">
        <f>SUMIFS('[8]TUNZ Extracted TB'!$G:$G,'[8]TUNZ Extracted TB'!$A:$A,B706,'[8]TUNZ Extracted TB'!$C:$C,C706)</f>
        <v>#VALUE!</v>
      </c>
      <c r="N706" s="4" t="e">
        <f>SUMIFS('[9]TUNZ Extracted TB'!$G:$G,'[9]TUNZ Extracted TB'!$A:$A,B706,'[9]TUNZ Extracted TB'!$C:$C,C706)</f>
        <v>#VALUE!</v>
      </c>
      <c r="O706" s="4" t="e">
        <f>SUMIFS('[10]TUNZ Extracted TB'!$G:$G,'[10]TUNZ Extracted TB'!$A:$A,B706,'[10]TUNZ Extracted TB'!$C:$C,C706)</f>
        <v>#VALUE!</v>
      </c>
      <c r="P706" s="4" t="e">
        <f>SUMIFS('[11]TUNZ Extracted TB'!$G:$G,'[11]TUNZ Extracted TB'!$A:$A,B706,'[11]TUNZ Extracted TB'!$C:$C,C706)</f>
        <v>#VALUE!</v>
      </c>
      <c r="Q706" s="4" t="e">
        <f>SUMIFS('[12]TUNZ Extracted TB'!$G:$G,'[12]TUNZ Extracted TB'!$A:$A,B706,'[12]TUNZ Extracted TB'!$C:$C,C706)</f>
        <v>#VALUE!</v>
      </c>
      <c r="R706" s="4" t="e">
        <f t="shared" si="11"/>
        <v>#VALUE!</v>
      </c>
    </row>
    <row r="707" spans="1:18" x14ac:dyDescent="0.25">
      <c r="A707" t="s">
        <v>117</v>
      </c>
      <c r="B707">
        <v>7305</v>
      </c>
      <c r="C707">
        <v>130</v>
      </c>
      <c r="D707" t="s">
        <v>58</v>
      </c>
      <c r="E707" t="s">
        <v>64</v>
      </c>
      <c r="F707" s="4" t="e">
        <f>SUMIFS('[1]TUNZ Extracted TB'!$G:$G,'[1]TUNZ Extracted TB'!$A:$A,B707,'[1]TUNZ Extracted TB'!$C:$C,C707)</f>
        <v>#VALUE!</v>
      </c>
      <c r="G707" s="4" t="e">
        <f>SUMIFS('[2]TUNZ Extracted TB'!$G:$G,'[2]TUNZ Extracted TB'!$A:$A,B707,'[2]TUNZ Extracted TB'!$C:$C,C707)</f>
        <v>#VALUE!</v>
      </c>
      <c r="H707" s="4" t="e">
        <f>SUMIFS('[3]TUNZ Extracted TB'!$G:$G,'[3]TUNZ Extracted TB'!$A:$A,B707,'[3]TUNZ Extracted TB'!$C:$C,C707)</f>
        <v>#VALUE!</v>
      </c>
      <c r="I707" s="4" t="e">
        <f>SUMIFS('[4]TUNZ Extracted TB'!$G:$G,'[4]TUNZ Extracted TB'!$A:$A,B707,'[4]TUNZ Extracted TB'!$C:$C,C707)</f>
        <v>#VALUE!</v>
      </c>
      <c r="J707" s="4" t="e">
        <f>SUMIFS('[5]TUNZ Extracted TB'!$G:$G,'[5]TUNZ Extracted TB'!$A:$A,B707,'[5]TUNZ Extracted TB'!$C:$C,C707)</f>
        <v>#VALUE!</v>
      </c>
      <c r="K707" s="4" t="e">
        <f>SUMIFS('[6]TUNZ Extracted TB'!$G:$G,'[6]TUNZ Extracted TB'!$A:$A,B707,'[6]TUNZ Extracted TB'!$C:$C,C707)</f>
        <v>#VALUE!</v>
      </c>
      <c r="L707" s="4" t="e">
        <f>SUMIFS('[7]TUNZ Extracted TB'!$G:$G,'[7]TUNZ Extracted TB'!$A:$A,B707,'[7]TUNZ Extracted TB'!$C:$C,C707)</f>
        <v>#VALUE!</v>
      </c>
      <c r="M707" s="4" t="e">
        <f>SUMIFS('[8]TUNZ Extracted TB'!$G:$G,'[8]TUNZ Extracted TB'!$A:$A,B707,'[8]TUNZ Extracted TB'!$C:$C,C707)</f>
        <v>#VALUE!</v>
      </c>
      <c r="N707" s="4" t="e">
        <f>SUMIFS('[9]TUNZ Extracted TB'!$G:$G,'[9]TUNZ Extracted TB'!$A:$A,B707,'[9]TUNZ Extracted TB'!$C:$C,C707)</f>
        <v>#VALUE!</v>
      </c>
      <c r="O707" s="4" t="e">
        <f>SUMIFS('[10]TUNZ Extracted TB'!$G:$G,'[10]TUNZ Extracted TB'!$A:$A,B707,'[10]TUNZ Extracted TB'!$C:$C,C707)</f>
        <v>#VALUE!</v>
      </c>
      <c r="P707" s="4" t="e">
        <f>SUMIFS('[11]TUNZ Extracted TB'!$G:$G,'[11]TUNZ Extracted TB'!$A:$A,B707,'[11]TUNZ Extracted TB'!$C:$C,C707)</f>
        <v>#VALUE!</v>
      </c>
      <c r="Q707" s="4" t="e">
        <f>SUMIFS('[12]TUNZ Extracted TB'!$G:$G,'[12]TUNZ Extracted TB'!$A:$A,B707,'[12]TUNZ Extracted TB'!$C:$C,C707)</f>
        <v>#VALUE!</v>
      </c>
      <c r="R707" s="4" t="e">
        <f t="shared" si="11"/>
        <v>#VALUE!</v>
      </c>
    </row>
    <row r="708" spans="1:18" x14ac:dyDescent="0.25">
      <c r="A708" t="s">
        <v>117</v>
      </c>
      <c r="B708">
        <v>7305</v>
      </c>
      <c r="C708">
        <v>140</v>
      </c>
      <c r="D708" t="s">
        <v>58</v>
      </c>
      <c r="E708" t="s">
        <v>64</v>
      </c>
      <c r="F708" s="4" t="e">
        <f>SUMIFS('[1]TUNZ Extracted TB'!$G:$G,'[1]TUNZ Extracted TB'!$A:$A,B708,'[1]TUNZ Extracted TB'!$C:$C,C708)</f>
        <v>#VALUE!</v>
      </c>
      <c r="G708" s="4" t="e">
        <f>SUMIFS('[2]TUNZ Extracted TB'!$G:$G,'[2]TUNZ Extracted TB'!$A:$A,B708,'[2]TUNZ Extracted TB'!$C:$C,C708)</f>
        <v>#VALUE!</v>
      </c>
      <c r="H708" s="4" t="e">
        <f>SUMIFS('[3]TUNZ Extracted TB'!$G:$G,'[3]TUNZ Extracted TB'!$A:$A,B708,'[3]TUNZ Extracted TB'!$C:$C,C708)</f>
        <v>#VALUE!</v>
      </c>
      <c r="I708" s="4" t="e">
        <f>SUMIFS('[4]TUNZ Extracted TB'!$G:$G,'[4]TUNZ Extracted TB'!$A:$A,B708,'[4]TUNZ Extracted TB'!$C:$C,C708)</f>
        <v>#VALUE!</v>
      </c>
      <c r="J708" s="4" t="e">
        <f>SUMIFS('[5]TUNZ Extracted TB'!$G:$G,'[5]TUNZ Extracted TB'!$A:$A,B708,'[5]TUNZ Extracted TB'!$C:$C,C708)</f>
        <v>#VALUE!</v>
      </c>
      <c r="K708" s="4" t="e">
        <f>SUMIFS('[6]TUNZ Extracted TB'!$G:$G,'[6]TUNZ Extracted TB'!$A:$A,B708,'[6]TUNZ Extracted TB'!$C:$C,C708)</f>
        <v>#VALUE!</v>
      </c>
      <c r="L708" s="4" t="e">
        <f>SUMIFS('[7]TUNZ Extracted TB'!$G:$G,'[7]TUNZ Extracted TB'!$A:$A,B708,'[7]TUNZ Extracted TB'!$C:$C,C708)</f>
        <v>#VALUE!</v>
      </c>
      <c r="M708" s="4" t="e">
        <f>SUMIFS('[8]TUNZ Extracted TB'!$G:$G,'[8]TUNZ Extracted TB'!$A:$A,B708,'[8]TUNZ Extracted TB'!$C:$C,C708)</f>
        <v>#VALUE!</v>
      </c>
      <c r="N708" s="4" t="e">
        <f>SUMIFS('[9]TUNZ Extracted TB'!$G:$G,'[9]TUNZ Extracted TB'!$A:$A,B708,'[9]TUNZ Extracted TB'!$C:$C,C708)</f>
        <v>#VALUE!</v>
      </c>
      <c r="O708" s="4" t="e">
        <f>SUMIFS('[10]TUNZ Extracted TB'!$G:$G,'[10]TUNZ Extracted TB'!$A:$A,B708,'[10]TUNZ Extracted TB'!$C:$C,C708)</f>
        <v>#VALUE!</v>
      </c>
      <c r="P708" s="4" t="e">
        <f>SUMIFS('[11]TUNZ Extracted TB'!$G:$G,'[11]TUNZ Extracted TB'!$A:$A,B708,'[11]TUNZ Extracted TB'!$C:$C,C708)</f>
        <v>#VALUE!</v>
      </c>
      <c r="Q708" s="4" t="e">
        <f>SUMIFS('[12]TUNZ Extracted TB'!$G:$G,'[12]TUNZ Extracted TB'!$A:$A,B708,'[12]TUNZ Extracted TB'!$C:$C,C708)</f>
        <v>#VALUE!</v>
      </c>
      <c r="R708" s="4" t="e">
        <f t="shared" si="11"/>
        <v>#VALUE!</v>
      </c>
    </row>
    <row r="709" spans="1:18" x14ac:dyDescent="0.25">
      <c r="A709" t="s">
        <v>117</v>
      </c>
      <c r="B709">
        <v>7305</v>
      </c>
      <c r="C709">
        <v>142</v>
      </c>
      <c r="D709" t="s">
        <v>62</v>
      </c>
      <c r="E709" t="s">
        <v>66</v>
      </c>
      <c r="F709" s="4" t="e">
        <f>SUMIFS('[1]TUNZ Extracted TB'!$G:$G,'[1]TUNZ Extracted TB'!$A:$A,B709,'[1]TUNZ Extracted TB'!$C:$C,C709)</f>
        <v>#VALUE!</v>
      </c>
      <c r="G709" s="4" t="e">
        <f>SUMIFS('[2]TUNZ Extracted TB'!$G:$G,'[2]TUNZ Extracted TB'!$A:$A,B709,'[2]TUNZ Extracted TB'!$C:$C,C709)</f>
        <v>#VALUE!</v>
      </c>
      <c r="H709" s="4" t="e">
        <f>SUMIFS('[3]TUNZ Extracted TB'!$G:$G,'[3]TUNZ Extracted TB'!$A:$A,B709,'[3]TUNZ Extracted TB'!$C:$C,C709)</f>
        <v>#VALUE!</v>
      </c>
      <c r="I709" s="4" t="e">
        <f>SUMIFS('[4]TUNZ Extracted TB'!$G:$G,'[4]TUNZ Extracted TB'!$A:$A,B709,'[4]TUNZ Extracted TB'!$C:$C,C709)</f>
        <v>#VALUE!</v>
      </c>
      <c r="J709" s="4" t="e">
        <f>SUMIFS('[5]TUNZ Extracted TB'!$G:$G,'[5]TUNZ Extracted TB'!$A:$A,B709,'[5]TUNZ Extracted TB'!$C:$C,C709)</f>
        <v>#VALUE!</v>
      </c>
      <c r="K709" s="4" t="e">
        <f>SUMIFS('[6]TUNZ Extracted TB'!$G:$G,'[6]TUNZ Extracted TB'!$A:$A,B709,'[6]TUNZ Extracted TB'!$C:$C,C709)</f>
        <v>#VALUE!</v>
      </c>
      <c r="L709" s="4" t="e">
        <f>SUMIFS('[7]TUNZ Extracted TB'!$G:$G,'[7]TUNZ Extracted TB'!$A:$A,B709,'[7]TUNZ Extracted TB'!$C:$C,C709)</f>
        <v>#VALUE!</v>
      </c>
      <c r="M709" s="4" t="e">
        <f>SUMIFS('[8]TUNZ Extracted TB'!$G:$G,'[8]TUNZ Extracted TB'!$A:$A,B709,'[8]TUNZ Extracted TB'!$C:$C,C709)</f>
        <v>#VALUE!</v>
      </c>
      <c r="N709" s="4" t="e">
        <f>SUMIFS('[9]TUNZ Extracted TB'!$G:$G,'[9]TUNZ Extracted TB'!$A:$A,B709,'[9]TUNZ Extracted TB'!$C:$C,C709)</f>
        <v>#VALUE!</v>
      </c>
      <c r="O709" s="4" t="e">
        <f>SUMIFS('[10]TUNZ Extracted TB'!$G:$G,'[10]TUNZ Extracted TB'!$A:$A,B709,'[10]TUNZ Extracted TB'!$C:$C,C709)</f>
        <v>#VALUE!</v>
      </c>
      <c r="P709" s="4" t="e">
        <f>SUMIFS('[11]TUNZ Extracted TB'!$G:$G,'[11]TUNZ Extracted TB'!$A:$A,B709,'[11]TUNZ Extracted TB'!$C:$C,C709)</f>
        <v>#VALUE!</v>
      </c>
      <c r="Q709" s="4" t="e">
        <f>SUMIFS('[12]TUNZ Extracted TB'!$G:$G,'[12]TUNZ Extracted TB'!$A:$A,B709,'[12]TUNZ Extracted TB'!$C:$C,C709)</f>
        <v>#VALUE!</v>
      </c>
      <c r="R709" s="4" t="e">
        <f t="shared" si="11"/>
        <v>#VALUE!</v>
      </c>
    </row>
    <row r="710" spans="1:18" x14ac:dyDescent="0.25">
      <c r="A710" t="s">
        <v>117</v>
      </c>
      <c r="B710">
        <v>7305</v>
      </c>
      <c r="C710">
        <v>147</v>
      </c>
      <c r="D710" t="s">
        <v>58</v>
      </c>
      <c r="E710" t="s">
        <v>64</v>
      </c>
      <c r="F710" s="4" t="e">
        <f>SUMIFS('[1]TUNZ Extracted TB'!$G:$G,'[1]TUNZ Extracted TB'!$A:$A,B710,'[1]TUNZ Extracted TB'!$C:$C,C710)</f>
        <v>#VALUE!</v>
      </c>
      <c r="G710" s="4" t="e">
        <f>SUMIFS('[2]TUNZ Extracted TB'!$G:$G,'[2]TUNZ Extracted TB'!$A:$A,B710,'[2]TUNZ Extracted TB'!$C:$C,C710)</f>
        <v>#VALUE!</v>
      </c>
      <c r="H710" s="4" t="e">
        <f>SUMIFS('[3]TUNZ Extracted TB'!$G:$G,'[3]TUNZ Extracted TB'!$A:$A,B710,'[3]TUNZ Extracted TB'!$C:$C,C710)</f>
        <v>#VALUE!</v>
      </c>
      <c r="I710" s="4" t="e">
        <f>SUMIFS('[4]TUNZ Extracted TB'!$G:$G,'[4]TUNZ Extracted TB'!$A:$A,B710,'[4]TUNZ Extracted TB'!$C:$C,C710)</f>
        <v>#VALUE!</v>
      </c>
      <c r="J710" s="4" t="e">
        <f>SUMIFS('[5]TUNZ Extracted TB'!$G:$G,'[5]TUNZ Extracted TB'!$A:$A,B710,'[5]TUNZ Extracted TB'!$C:$C,C710)</f>
        <v>#VALUE!</v>
      </c>
      <c r="K710" s="4" t="e">
        <f>SUMIFS('[6]TUNZ Extracted TB'!$G:$G,'[6]TUNZ Extracted TB'!$A:$A,B710,'[6]TUNZ Extracted TB'!$C:$C,C710)</f>
        <v>#VALUE!</v>
      </c>
      <c r="L710" s="4" t="e">
        <f>SUMIFS('[7]TUNZ Extracted TB'!$G:$G,'[7]TUNZ Extracted TB'!$A:$A,B710,'[7]TUNZ Extracted TB'!$C:$C,C710)</f>
        <v>#VALUE!</v>
      </c>
      <c r="M710" s="4" t="e">
        <f>SUMIFS('[8]TUNZ Extracted TB'!$G:$G,'[8]TUNZ Extracted TB'!$A:$A,B710,'[8]TUNZ Extracted TB'!$C:$C,C710)</f>
        <v>#VALUE!</v>
      </c>
      <c r="N710" s="4" t="e">
        <f>SUMIFS('[9]TUNZ Extracted TB'!$G:$G,'[9]TUNZ Extracted TB'!$A:$A,B710,'[9]TUNZ Extracted TB'!$C:$C,C710)</f>
        <v>#VALUE!</v>
      </c>
      <c r="O710" s="4" t="e">
        <f>SUMIFS('[10]TUNZ Extracted TB'!$G:$G,'[10]TUNZ Extracted TB'!$A:$A,B710,'[10]TUNZ Extracted TB'!$C:$C,C710)</f>
        <v>#VALUE!</v>
      </c>
      <c r="P710" s="4" t="e">
        <f>SUMIFS('[11]TUNZ Extracted TB'!$G:$G,'[11]TUNZ Extracted TB'!$A:$A,B710,'[11]TUNZ Extracted TB'!$C:$C,C710)</f>
        <v>#VALUE!</v>
      </c>
      <c r="Q710" s="4" t="e">
        <f>SUMIFS('[12]TUNZ Extracted TB'!$G:$G,'[12]TUNZ Extracted TB'!$A:$A,B710,'[12]TUNZ Extracted TB'!$C:$C,C710)</f>
        <v>#VALUE!</v>
      </c>
      <c r="R710" s="4" t="e">
        <f t="shared" ref="R710:R773" si="12">SUM(F710:Q710)</f>
        <v>#VALUE!</v>
      </c>
    </row>
    <row r="711" spans="1:18" x14ac:dyDescent="0.25">
      <c r="A711" t="s">
        <v>117</v>
      </c>
      <c r="B711">
        <v>7305</v>
      </c>
      <c r="C711">
        <v>190</v>
      </c>
      <c r="D711" t="s">
        <v>58</v>
      </c>
      <c r="E711" t="s">
        <v>64</v>
      </c>
      <c r="F711" s="4" t="e">
        <f>SUMIFS('[1]TUNZ Extracted TB'!$G:$G,'[1]TUNZ Extracted TB'!$A:$A,B711,'[1]TUNZ Extracted TB'!$C:$C,C711)</f>
        <v>#VALUE!</v>
      </c>
      <c r="G711" s="4" t="e">
        <f>SUMIFS('[2]TUNZ Extracted TB'!$G:$G,'[2]TUNZ Extracted TB'!$A:$A,B711,'[2]TUNZ Extracted TB'!$C:$C,C711)</f>
        <v>#VALUE!</v>
      </c>
      <c r="H711" s="4" t="e">
        <f>SUMIFS('[3]TUNZ Extracted TB'!$G:$G,'[3]TUNZ Extracted TB'!$A:$A,B711,'[3]TUNZ Extracted TB'!$C:$C,C711)</f>
        <v>#VALUE!</v>
      </c>
      <c r="I711" s="4" t="e">
        <f>SUMIFS('[4]TUNZ Extracted TB'!$G:$G,'[4]TUNZ Extracted TB'!$A:$A,B711,'[4]TUNZ Extracted TB'!$C:$C,C711)</f>
        <v>#VALUE!</v>
      </c>
      <c r="J711" s="4" t="e">
        <f>SUMIFS('[5]TUNZ Extracted TB'!$G:$G,'[5]TUNZ Extracted TB'!$A:$A,B711,'[5]TUNZ Extracted TB'!$C:$C,C711)</f>
        <v>#VALUE!</v>
      </c>
      <c r="K711" s="4" t="e">
        <f>SUMIFS('[6]TUNZ Extracted TB'!$G:$G,'[6]TUNZ Extracted TB'!$A:$A,B711,'[6]TUNZ Extracted TB'!$C:$C,C711)</f>
        <v>#VALUE!</v>
      </c>
      <c r="L711" s="4" t="e">
        <f>SUMIFS('[7]TUNZ Extracted TB'!$G:$G,'[7]TUNZ Extracted TB'!$A:$A,B711,'[7]TUNZ Extracted TB'!$C:$C,C711)</f>
        <v>#VALUE!</v>
      </c>
      <c r="M711" s="4" t="e">
        <f>SUMIFS('[8]TUNZ Extracted TB'!$G:$G,'[8]TUNZ Extracted TB'!$A:$A,B711,'[8]TUNZ Extracted TB'!$C:$C,C711)</f>
        <v>#VALUE!</v>
      </c>
      <c r="N711" s="4" t="e">
        <f>SUMIFS('[9]TUNZ Extracted TB'!$G:$G,'[9]TUNZ Extracted TB'!$A:$A,B711,'[9]TUNZ Extracted TB'!$C:$C,C711)</f>
        <v>#VALUE!</v>
      </c>
      <c r="O711" s="4" t="e">
        <f>SUMIFS('[10]TUNZ Extracted TB'!$G:$G,'[10]TUNZ Extracted TB'!$A:$A,B711,'[10]TUNZ Extracted TB'!$C:$C,C711)</f>
        <v>#VALUE!</v>
      </c>
      <c r="P711" s="4" t="e">
        <f>SUMIFS('[11]TUNZ Extracted TB'!$G:$G,'[11]TUNZ Extracted TB'!$A:$A,B711,'[11]TUNZ Extracted TB'!$C:$C,C711)</f>
        <v>#VALUE!</v>
      </c>
      <c r="Q711" s="4" t="e">
        <f>SUMIFS('[12]TUNZ Extracted TB'!$G:$G,'[12]TUNZ Extracted TB'!$A:$A,B711,'[12]TUNZ Extracted TB'!$C:$C,C711)</f>
        <v>#VALUE!</v>
      </c>
      <c r="R711" s="4" t="e">
        <f t="shared" si="12"/>
        <v>#VALUE!</v>
      </c>
    </row>
    <row r="712" spans="1:18" x14ac:dyDescent="0.25">
      <c r="A712" t="s">
        <v>117</v>
      </c>
      <c r="B712">
        <v>7305</v>
      </c>
      <c r="C712">
        <v>230</v>
      </c>
      <c r="D712" t="s">
        <v>58</v>
      </c>
      <c r="E712" t="s">
        <v>64</v>
      </c>
      <c r="F712" s="4" t="e">
        <f>SUMIFS('[1]TUNZ Extracted TB'!$G:$G,'[1]TUNZ Extracted TB'!$A:$A,B712,'[1]TUNZ Extracted TB'!$C:$C,C712)</f>
        <v>#VALUE!</v>
      </c>
      <c r="G712" s="4" t="e">
        <f>SUMIFS('[2]TUNZ Extracted TB'!$G:$G,'[2]TUNZ Extracted TB'!$A:$A,B712,'[2]TUNZ Extracted TB'!$C:$C,C712)</f>
        <v>#VALUE!</v>
      </c>
      <c r="H712" s="4" t="e">
        <f>SUMIFS('[3]TUNZ Extracted TB'!$G:$G,'[3]TUNZ Extracted TB'!$A:$A,B712,'[3]TUNZ Extracted TB'!$C:$C,C712)</f>
        <v>#VALUE!</v>
      </c>
      <c r="I712" s="4" t="e">
        <f>SUMIFS('[4]TUNZ Extracted TB'!$G:$G,'[4]TUNZ Extracted TB'!$A:$A,B712,'[4]TUNZ Extracted TB'!$C:$C,C712)</f>
        <v>#VALUE!</v>
      </c>
      <c r="J712" s="4" t="e">
        <f>SUMIFS('[5]TUNZ Extracted TB'!$G:$G,'[5]TUNZ Extracted TB'!$A:$A,B712,'[5]TUNZ Extracted TB'!$C:$C,C712)</f>
        <v>#VALUE!</v>
      </c>
      <c r="K712" s="4" t="e">
        <f>SUMIFS('[6]TUNZ Extracted TB'!$G:$G,'[6]TUNZ Extracted TB'!$A:$A,B712,'[6]TUNZ Extracted TB'!$C:$C,C712)</f>
        <v>#VALUE!</v>
      </c>
      <c r="L712" s="4" t="e">
        <f>SUMIFS('[7]TUNZ Extracted TB'!$G:$G,'[7]TUNZ Extracted TB'!$A:$A,B712,'[7]TUNZ Extracted TB'!$C:$C,C712)</f>
        <v>#VALUE!</v>
      </c>
      <c r="M712" s="4" t="e">
        <f>SUMIFS('[8]TUNZ Extracted TB'!$G:$G,'[8]TUNZ Extracted TB'!$A:$A,B712,'[8]TUNZ Extracted TB'!$C:$C,C712)</f>
        <v>#VALUE!</v>
      </c>
      <c r="N712" s="4" t="e">
        <f>SUMIFS('[9]TUNZ Extracted TB'!$G:$G,'[9]TUNZ Extracted TB'!$A:$A,B712,'[9]TUNZ Extracted TB'!$C:$C,C712)</f>
        <v>#VALUE!</v>
      </c>
      <c r="O712" s="4" t="e">
        <f>SUMIFS('[10]TUNZ Extracted TB'!$G:$G,'[10]TUNZ Extracted TB'!$A:$A,B712,'[10]TUNZ Extracted TB'!$C:$C,C712)</f>
        <v>#VALUE!</v>
      </c>
      <c r="P712" s="4" t="e">
        <f>SUMIFS('[11]TUNZ Extracted TB'!$G:$G,'[11]TUNZ Extracted TB'!$A:$A,B712,'[11]TUNZ Extracted TB'!$C:$C,C712)</f>
        <v>#VALUE!</v>
      </c>
      <c r="Q712" s="4" t="e">
        <f>SUMIFS('[12]TUNZ Extracted TB'!$G:$G,'[12]TUNZ Extracted TB'!$A:$A,B712,'[12]TUNZ Extracted TB'!$C:$C,C712)</f>
        <v>#VALUE!</v>
      </c>
      <c r="R712" s="4" t="e">
        <f t="shared" si="12"/>
        <v>#VALUE!</v>
      </c>
    </row>
    <row r="713" spans="1:18" x14ac:dyDescent="0.25">
      <c r="A713" t="s">
        <v>117</v>
      </c>
      <c r="B713">
        <v>7305</v>
      </c>
      <c r="C713">
        <v>240</v>
      </c>
      <c r="D713" t="s">
        <v>58</v>
      </c>
      <c r="E713" t="s">
        <v>64</v>
      </c>
      <c r="F713" s="4" t="e">
        <f>SUMIFS('[1]TUNZ Extracted TB'!$G:$G,'[1]TUNZ Extracted TB'!$A:$A,B713,'[1]TUNZ Extracted TB'!$C:$C,C713)</f>
        <v>#VALUE!</v>
      </c>
      <c r="G713" s="4" t="e">
        <f>SUMIFS('[2]TUNZ Extracted TB'!$G:$G,'[2]TUNZ Extracted TB'!$A:$A,B713,'[2]TUNZ Extracted TB'!$C:$C,C713)</f>
        <v>#VALUE!</v>
      </c>
      <c r="H713" s="4" t="e">
        <f>SUMIFS('[3]TUNZ Extracted TB'!$G:$G,'[3]TUNZ Extracted TB'!$A:$A,B713,'[3]TUNZ Extracted TB'!$C:$C,C713)</f>
        <v>#VALUE!</v>
      </c>
      <c r="I713" s="4" t="e">
        <f>SUMIFS('[4]TUNZ Extracted TB'!$G:$G,'[4]TUNZ Extracted TB'!$A:$A,B713,'[4]TUNZ Extracted TB'!$C:$C,C713)</f>
        <v>#VALUE!</v>
      </c>
      <c r="J713" s="4" t="e">
        <f>SUMIFS('[5]TUNZ Extracted TB'!$G:$G,'[5]TUNZ Extracted TB'!$A:$A,B713,'[5]TUNZ Extracted TB'!$C:$C,C713)</f>
        <v>#VALUE!</v>
      </c>
      <c r="K713" s="4" t="e">
        <f>SUMIFS('[6]TUNZ Extracted TB'!$G:$G,'[6]TUNZ Extracted TB'!$A:$A,B713,'[6]TUNZ Extracted TB'!$C:$C,C713)</f>
        <v>#VALUE!</v>
      </c>
      <c r="L713" s="4" t="e">
        <f>SUMIFS('[7]TUNZ Extracted TB'!$G:$G,'[7]TUNZ Extracted TB'!$A:$A,B713,'[7]TUNZ Extracted TB'!$C:$C,C713)</f>
        <v>#VALUE!</v>
      </c>
      <c r="M713" s="4" t="e">
        <f>SUMIFS('[8]TUNZ Extracted TB'!$G:$G,'[8]TUNZ Extracted TB'!$A:$A,B713,'[8]TUNZ Extracted TB'!$C:$C,C713)</f>
        <v>#VALUE!</v>
      </c>
      <c r="N713" s="4" t="e">
        <f>SUMIFS('[9]TUNZ Extracted TB'!$G:$G,'[9]TUNZ Extracted TB'!$A:$A,B713,'[9]TUNZ Extracted TB'!$C:$C,C713)</f>
        <v>#VALUE!</v>
      </c>
      <c r="O713" s="4" t="e">
        <f>SUMIFS('[10]TUNZ Extracted TB'!$G:$G,'[10]TUNZ Extracted TB'!$A:$A,B713,'[10]TUNZ Extracted TB'!$C:$C,C713)</f>
        <v>#VALUE!</v>
      </c>
      <c r="P713" s="4" t="e">
        <f>SUMIFS('[11]TUNZ Extracted TB'!$G:$G,'[11]TUNZ Extracted TB'!$A:$A,B713,'[11]TUNZ Extracted TB'!$C:$C,C713)</f>
        <v>#VALUE!</v>
      </c>
      <c r="Q713" s="4" t="e">
        <f>SUMIFS('[12]TUNZ Extracted TB'!$G:$G,'[12]TUNZ Extracted TB'!$A:$A,B713,'[12]TUNZ Extracted TB'!$C:$C,C713)</f>
        <v>#VALUE!</v>
      </c>
      <c r="R713" s="4" t="e">
        <f t="shared" si="12"/>
        <v>#VALUE!</v>
      </c>
    </row>
    <row r="714" spans="1:18" x14ac:dyDescent="0.25">
      <c r="A714" t="s">
        <v>117</v>
      </c>
      <c r="B714">
        <v>7305</v>
      </c>
      <c r="C714">
        <v>340</v>
      </c>
      <c r="D714" t="s">
        <v>58</v>
      </c>
      <c r="E714" t="s">
        <v>64</v>
      </c>
      <c r="F714" s="4" t="e">
        <f>SUMIFS('[1]TUNZ Extracted TB'!$G:$G,'[1]TUNZ Extracted TB'!$A:$A,B714,'[1]TUNZ Extracted TB'!$C:$C,C714)</f>
        <v>#VALUE!</v>
      </c>
      <c r="G714" s="4" t="e">
        <f>SUMIFS('[2]TUNZ Extracted TB'!$G:$G,'[2]TUNZ Extracted TB'!$A:$A,B714,'[2]TUNZ Extracted TB'!$C:$C,C714)</f>
        <v>#VALUE!</v>
      </c>
      <c r="H714" s="4" t="e">
        <f>SUMIFS('[3]TUNZ Extracted TB'!$G:$G,'[3]TUNZ Extracted TB'!$A:$A,B714,'[3]TUNZ Extracted TB'!$C:$C,C714)</f>
        <v>#VALUE!</v>
      </c>
      <c r="I714" s="4" t="e">
        <f>SUMIFS('[4]TUNZ Extracted TB'!$G:$G,'[4]TUNZ Extracted TB'!$A:$A,B714,'[4]TUNZ Extracted TB'!$C:$C,C714)</f>
        <v>#VALUE!</v>
      </c>
      <c r="J714" s="4" t="e">
        <f>SUMIFS('[5]TUNZ Extracted TB'!$G:$G,'[5]TUNZ Extracted TB'!$A:$A,B714,'[5]TUNZ Extracted TB'!$C:$C,C714)</f>
        <v>#VALUE!</v>
      </c>
      <c r="K714" s="4" t="e">
        <f>SUMIFS('[6]TUNZ Extracted TB'!$G:$G,'[6]TUNZ Extracted TB'!$A:$A,B714,'[6]TUNZ Extracted TB'!$C:$C,C714)</f>
        <v>#VALUE!</v>
      </c>
      <c r="L714" s="4" t="e">
        <f>SUMIFS('[7]TUNZ Extracted TB'!$G:$G,'[7]TUNZ Extracted TB'!$A:$A,B714,'[7]TUNZ Extracted TB'!$C:$C,C714)</f>
        <v>#VALUE!</v>
      </c>
      <c r="M714" s="4" t="e">
        <f>SUMIFS('[8]TUNZ Extracted TB'!$G:$G,'[8]TUNZ Extracted TB'!$A:$A,B714,'[8]TUNZ Extracted TB'!$C:$C,C714)</f>
        <v>#VALUE!</v>
      </c>
      <c r="N714" s="4" t="e">
        <f>SUMIFS('[9]TUNZ Extracted TB'!$G:$G,'[9]TUNZ Extracted TB'!$A:$A,B714,'[9]TUNZ Extracted TB'!$C:$C,C714)</f>
        <v>#VALUE!</v>
      </c>
      <c r="O714" s="4" t="e">
        <f>SUMIFS('[10]TUNZ Extracted TB'!$G:$G,'[10]TUNZ Extracted TB'!$A:$A,B714,'[10]TUNZ Extracted TB'!$C:$C,C714)</f>
        <v>#VALUE!</v>
      </c>
      <c r="P714" s="4" t="e">
        <f>SUMIFS('[11]TUNZ Extracted TB'!$G:$G,'[11]TUNZ Extracted TB'!$A:$A,B714,'[11]TUNZ Extracted TB'!$C:$C,C714)</f>
        <v>#VALUE!</v>
      </c>
      <c r="Q714" s="4" t="e">
        <f>SUMIFS('[12]TUNZ Extracted TB'!$G:$G,'[12]TUNZ Extracted TB'!$A:$A,B714,'[12]TUNZ Extracted TB'!$C:$C,C714)</f>
        <v>#VALUE!</v>
      </c>
      <c r="R714" s="4" t="e">
        <f t="shared" si="12"/>
        <v>#VALUE!</v>
      </c>
    </row>
    <row r="715" spans="1:18" x14ac:dyDescent="0.25">
      <c r="A715" t="s">
        <v>117</v>
      </c>
      <c r="B715">
        <v>7305</v>
      </c>
      <c r="C715">
        <v>935</v>
      </c>
      <c r="D715" t="s">
        <v>62</v>
      </c>
      <c r="E715" t="s">
        <v>66</v>
      </c>
      <c r="F715" s="4" t="e">
        <f>SUMIFS('[1]TUNZ Extracted TB'!$G:$G,'[1]TUNZ Extracted TB'!$A:$A,B715,'[1]TUNZ Extracted TB'!$C:$C,C715)</f>
        <v>#VALUE!</v>
      </c>
      <c r="G715" s="4" t="e">
        <f>SUMIFS('[2]TUNZ Extracted TB'!$G:$G,'[2]TUNZ Extracted TB'!$A:$A,B715,'[2]TUNZ Extracted TB'!$C:$C,C715)</f>
        <v>#VALUE!</v>
      </c>
      <c r="H715" s="4" t="e">
        <f>SUMIFS('[3]TUNZ Extracted TB'!$G:$G,'[3]TUNZ Extracted TB'!$A:$A,B715,'[3]TUNZ Extracted TB'!$C:$C,C715)</f>
        <v>#VALUE!</v>
      </c>
      <c r="I715" s="4" t="e">
        <f>SUMIFS('[4]TUNZ Extracted TB'!$G:$G,'[4]TUNZ Extracted TB'!$A:$A,B715,'[4]TUNZ Extracted TB'!$C:$C,C715)</f>
        <v>#VALUE!</v>
      </c>
      <c r="J715" s="4" t="e">
        <f>SUMIFS('[5]TUNZ Extracted TB'!$G:$G,'[5]TUNZ Extracted TB'!$A:$A,B715,'[5]TUNZ Extracted TB'!$C:$C,C715)</f>
        <v>#VALUE!</v>
      </c>
      <c r="K715" s="4" t="e">
        <f>SUMIFS('[6]TUNZ Extracted TB'!$G:$G,'[6]TUNZ Extracted TB'!$A:$A,B715,'[6]TUNZ Extracted TB'!$C:$C,C715)</f>
        <v>#VALUE!</v>
      </c>
      <c r="L715" s="4" t="e">
        <f>SUMIFS('[7]TUNZ Extracted TB'!$G:$G,'[7]TUNZ Extracted TB'!$A:$A,B715,'[7]TUNZ Extracted TB'!$C:$C,C715)</f>
        <v>#VALUE!</v>
      </c>
      <c r="M715" s="4" t="e">
        <f>SUMIFS('[8]TUNZ Extracted TB'!$G:$G,'[8]TUNZ Extracted TB'!$A:$A,B715,'[8]TUNZ Extracted TB'!$C:$C,C715)</f>
        <v>#VALUE!</v>
      </c>
      <c r="N715" s="4" t="e">
        <f>SUMIFS('[9]TUNZ Extracted TB'!$G:$G,'[9]TUNZ Extracted TB'!$A:$A,B715,'[9]TUNZ Extracted TB'!$C:$C,C715)</f>
        <v>#VALUE!</v>
      </c>
      <c r="O715" s="4" t="e">
        <f>SUMIFS('[10]TUNZ Extracted TB'!$G:$G,'[10]TUNZ Extracted TB'!$A:$A,B715,'[10]TUNZ Extracted TB'!$C:$C,C715)</f>
        <v>#VALUE!</v>
      </c>
      <c r="P715" s="4" t="e">
        <f>SUMIFS('[11]TUNZ Extracted TB'!$G:$G,'[11]TUNZ Extracted TB'!$A:$A,B715,'[11]TUNZ Extracted TB'!$C:$C,C715)</f>
        <v>#VALUE!</v>
      </c>
      <c r="Q715" s="4" t="e">
        <f>SUMIFS('[12]TUNZ Extracted TB'!$G:$G,'[12]TUNZ Extracted TB'!$A:$A,B715,'[12]TUNZ Extracted TB'!$C:$C,C715)</f>
        <v>#VALUE!</v>
      </c>
      <c r="R715" s="4" t="e">
        <f t="shared" si="12"/>
        <v>#VALUE!</v>
      </c>
    </row>
    <row r="716" spans="1:18" x14ac:dyDescent="0.25">
      <c r="A716" t="s">
        <v>117</v>
      </c>
      <c r="B716">
        <v>7305</v>
      </c>
      <c r="C716">
        <v>936</v>
      </c>
      <c r="D716" t="s">
        <v>62</v>
      </c>
      <c r="E716" t="s">
        <v>66</v>
      </c>
      <c r="F716" s="4" t="e">
        <f>SUMIFS('[1]TUNZ Extracted TB'!$G:$G,'[1]TUNZ Extracted TB'!$A:$A,B716,'[1]TUNZ Extracted TB'!$C:$C,C716)</f>
        <v>#VALUE!</v>
      </c>
      <c r="G716" s="4" t="e">
        <f>SUMIFS('[2]TUNZ Extracted TB'!$G:$G,'[2]TUNZ Extracted TB'!$A:$A,B716,'[2]TUNZ Extracted TB'!$C:$C,C716)</f>
        <v>#VALUE!</v>
      </c>
      <c r="H716" s="4" t="e">
        <f>SUMIFS('[3]TUNZ Extracted TB'!$G:$G,'[3]TUNZ Extracted TB'!$A:$A,B716,'[3]TUNZ Extracted TB'!$C:$C,C716)</f>
        <v>#VALUE!</v>
      </c>
      <c r="I716" s="4" t="e">
        <f>SUMIFS('[4]TUNZ Extracted TB'!$G:$G,'[4]TUNZ Extracted TB'!$A:$A,B716,'[4]TUNZ Extracted TB'!$C:$C,C716)</f>
        <v>#VALUE!</v>
      </c>
      <c r="J716" s="4" t="e">
        <f>SUMIFS('[5]TUNZ Extracted TB'!$G:$G,'[5]TUNZ Extracted TB'!$A:$A,B716,'[5]TUNZ Extracted TB'!$C:$C,C716)</f>
        <v>#VALUE!</v>
      </c>
      <c r="K716" s="4" t="e">
        <f>SUMIFS('[6]TUNZ Extracted TB'!$G:$G,'[6]TUNZ Extracted TB'!$A:$A,B716,'[6]TUNZ Extracted TB'!$C:$C,C716)</f>
        <v>#VALUE!</v>
      </c>
      <c r="L716" s="4" t="e">
        <f>SUMIFS('[7]TUNZ Extracted TB'!$G:$G,'[7]TUNZ Extracted TB'!$A:$A,B716,'[7]TUNZ Extracted TB'!$C:$C,C716)</f>
        <v>#VALUE!</v>
      </c>
      <c r="M716" s="4" t="e">
        <f>SUMIFS('[8]TUNZ Extracted TB'!$G:$G,'[8]TUNZ Extracted TB'!$A:$A,B716,'[8]TUNZ Extracted TB'!$C:$C,C716)</f>
        <v>#VALUE!</v>
      </c>
      <c r="N716" s="4" t="e">
        <f>SUMIFS('[9]TUNZ Extracted TB'!$G:$G,'[9]TUNZ Extracted TB'!$A:$A,B716,'[9]TUNZ Extracted TB'!$C:$C,C716)</f>
        <v>#VALUE!</v>
      </c>
      <c r="O716" s="4" t="e">
        <f>SUMIFS('[10]TUNZ Extracted TB'!$G:$G,'[10]TUNZ Extracted TB'!$A:$A,B716,'[10]TUNZ Extracted TB'!$C:$C,C716)</f>
        <v>#VALUE!</v>
      </c>
      <c r="P716" s="4" t="e">
        <f>SUMIFS('[11]TUNZ Extracted TB'!$G:$G,'[11]TUNZ Extracted TB'!$A:$A,B716,'[11]TUNZ Extracted TB'!$C:$C,C716)</f>
        <v>#VALUE!</v>
      </c>
      <c r="Q716" s="4" t="e">
        <f>SUMIFS('[12]TUNZ Extracted TB'!$G:$G,'[12]TUNZ Extracted TB'!$A:$A,B716,'[12]TUNZ Extracted TB'!$C:$C,C716)</f>
        <v>#VALUE!</v>
      </c>
      <c r="R716" s="4" t="e">
        <f t="shared" si="12"/>
        <v>#VALUE!</v>
      </c>
    </row>
    <row r="717" spans="1:18" x14ac:dyDescent="0.25">
      <c r="A717" t="s">
        <v>118</v>
      </c>
      <c r="B717">
        <v>7390</v>
      </c>
      <c r="C717">
        <v>110</v>
      </c>
      <c r="D717" t="s">
        <v>10</v>
      </c>
      <c r="E717" t="s">
        <v>45</v>
      </c>
      <c r="F717" s="4" t="e">
        <f>SUMIFS('[1]TUNZ Extracted TB'!$G:$G,'[1]TUNZ Extracted TB'!$A:$A,B717,'[1]TUNZ Extracted TB'!$C:$C,C717)</f>
        <v>#VALUE!</v>
      </c>
      <c r="G717" s="4" t="e">
        <f>SUMIFS('[2]TUNZ Extracted TB'!$G:$G,'[2]TUNZ Extracted TB'!$A:$A,B717,'[2]TUNZ Extracted TB'!$C:$C,C717)</f>
        <v>#VALUE!</v>
      </c>
      <c r="H717" s="4" t="e">
        <f>SUMIFS('[3]TUNZ Extracted TB'!$G:$G,'[3]TUNZ Extracted TB'!$A:$A,B717,'[3]TUNZ Extracted TB'!$C:$C,C717)</f>
        <v>#VALUE!</v>
      </c>
      <c r="I717" s="4" t="e">
        <f>SUMIFS('[4]TUNZ Extracted TB'!$G:$G,'[4]TUNZ Extracted TB'!$A:$A,B717,'[4]TUNZ Extracted TB'!$C:$C,C717)</f>
        <v>#VALUE!</v>
      </c>
      <c r="J717" s="4" t="e">
        <f>SUMIFS('[5]TUNZ Extracted TB'!$G:$G,'[5]TUNZ Extracted TB'!$A:$A,B717,'[5]TUNZ Extracted TB'!$C:$C,C717)</f>
        <v>#VALUE!</v>
      </c>
      <c r="K717" s="4" t="e">
        <f>SUMIFS('[6]TUNZ Extracted TB'!$G:$G,'[6]TUNZ Extracted TB'!$A:$A,B717,'[6]TUNZ Extracted TB'!$C:$C,C717)</f>
        <v>#VALUE!</v>
      </c>
      <c r="L717" s="4" t="e">
        <f>SUMIFS('[7]TUNZ Extracted TB'!$G:$G,'[7]TUNZ Extracted TB'!$A:$A,B717,'[7]TUNZ Extracted TB'!$C:$C,C717)</f>
        <v>#VALUE!</v>
      </c>
      <c r="M717" s="4" t="e">
        <f>SUMIFS('[8]TUNZ Extracted TB'!$G:$G,'[8]TUNZ Extracted TB'!$A:$A,B717,'[8]TUNZ Extracted TB'!$C:$C,C717)</f>
        <v>#VALUE!</v>
      </c>
      <c r="N717" s="4" t="e">
        <f>SUMIFS('[9]TUNZ Extracted TB'!$G:$G,'[9]TUNZ Extracted TB'!$A:$A,B717,'[9]TUNZ Extracted TB'!$C:$C,C717)</f>
        <v>#VALUE!</v>
      </c>
      <c r="O717" s="4" t="e">
        <f>SUMIFS('[10]TUNZ Extracted TB'!$G:$G,'[10]TUNZ Extracted TB'!$A:$A,B717,'[10]TUNZ Extracted TB'!$C:$C,C717)</f>
        <v>#VALUE!</v>
      </c>
      <c r="P717" s="4" t="e">
        <f>SUMIFS('[11]TUNZ Extracted TB'!$G:$G,'[11]TUNZ Extracted TB'!$A:$A,B717,'[11]TUNZ Extracted TB'!$C:$C,C717)</f>
        <v>#VALUE!</v>
      </c>
      <c r="Q717" s="4" t="e">
        <f>SUMIFS('[12]TUNZ Extracted TB'!$G:$G,'[12]TUNZ Extracted TB'!$A:$A,B717,'[12]TUNZ Extracted TB'!$C:$C,C717)</f>
        <v>#VALUE!</v>
      </c>
      <c r="R717" s="4" t="e">
        <f t="shared" si="12"/>
        <v>#VALUE!</v>
      </c>
    </row>
    <row r="718" spans="1:18" x14ac:dyDescent="0.25">
      <c r="A718" t="s">
        <v>118</v>
      </c>
      <c r="B718">
        <v>7390</v>
      </c>
      <c r="C718">
        <v>112</v>
      </c>
      <c r="D718" t="s">
        <v>12</v>
      </c>
      <c r="E718" t="s">
        <v>46</v>
      </c>
      <c r="F718" s="4" t="e">
        <f>SUMIFS('[1]TUNZ Extracted TB'!$G:$G,'[1]TUNZ Extracted TB'!$A:$A,B718,'[1]TUNZ Extracted TB'!$C:$C,C718)</f>
        <v>#VALUE!</v>
      </c>
      <c r="G718" s="4" t="e">
        <f>SUMIFS('[2]TUNZ Extracted TB'!$G:$G,'[2]TUNZ Extracted TB'!$A:$A,B718,'[2]TUNZ Extracted TB'!$C:$C,C718)</f>
        <v>#VALUE!</v>
      </c>
      <c r="H718" s="4" t="e">
        <f>SUMIFS('[3]TUNZ Extracted TB'!$G:$G,'[3]TUNZ Extracted TB'!$A:$A,B718,'[3]TUNZ Extracted TB'!$C:$C,C718)</f>
        <v>#VALUE!</v>
      </c>
      <c r="I718" s="4" t="e">
        <f>SUMIFS('[4]TUNZ Extracted TB'!$G:$G,'[4]TUNZ Extracted TB'!$A:$A,B718,'[4]TUNZ Extracted TB'!$C:$C,C718)</f>
        <v>#VALUE!</v>
      </c>
      <c r="J718" s="4" t="e">
        <f>SUMIFS('[5]TUNZ Extracted TB'!$G:$G,'[5]TUNZ Extracted TB'!$A:$A,B718,'[5]TUNZ Extracted TB'!$C:$C,C718)</f>
        <v>#VALUE!</v>
      </c>
      <c r="K718" s="4" t="e">
        <f>SUMIFS('[6]TUNZ Extracted TB'!$G:$G,'[6]TUNZ Extracted TB'!$A:$A,B718,'[6]TUNZ Extracted TB'!$C:$C,C718)</f>
        <v>#VALUE!</v>
      </c>
      <c r="L718" s="4" t="e">
        <f>SUMIFS('[7]TUNZ Extracted TB'!$G:$G,'[7]TUNZ Extracted TB'!$A:$A,B718,'[7]TUNZ Extracted TB'!$C:$C,C718)</f>
        <v>#VALUE!</v>
      </c>
      <c r="M718" s="4" t="e">
        <f>SUMIFS('[8]TUNZ Extracted TB'!$G:$G,'[8]TUNZ Extracted TB'!$A:$A,B718,'[8]TUNZ Extracted TB'!$C:$C,C718)</f>
        <v>#VALUE!</v>
      </c>
      <c r="N718" s="4" t="e">
        <f>SUMIFS('[9]TUNZ Extracted TB'!$G:$G,'[9]TUNZ Extracted TB'!$A:$A,B718,'[9]TUNZ Extracted TB'!$C:$C,C718)</f>
        <v>#VALUE!</v>
      </c>
      <c r="O718" s="4" t="e">
        <f>SUMIFS('[10]TUNZ Extracted TB'!$G:$G,'[10]TUNZ Extracted TB'!$A:$A,B718,'[10]TUNZ Extracted TB'!$C:$C,C718)</f>
        <v>#VALUE!</v>
      </c>
      <c r="P718" s="4" t="e">
        <f>SUMIFS('[11]TUNZ Extracted TB'!$G:$G,'[11]TUNZ Extracted TB'!$A:$A,B718,'[11]TUNZ Extracted TB'!$C:$C,C718)</f>
        <v>#VALUE!</v>
      </c>
      <c r="Q718" s="4" t="e">
        <f>SUMIFS('[12]TUNZ Extracted TB'!$G:$G,'[12]TUNZ Extracted TB'!$A:$A,B718,'[12]TUNZ Extracted TB'!$C:$C,C718)</f>
        <v>#VALUE!</v>
      </c>
      <c r="R718" s="4" t="e">
        <f t="shared" si="12"/>
        <v>#VALUE!</v>
      </c>
    </row>
    <row r="719" spans="1:18" x14ac:dyDescent="0.25">
      <c r="A719" t="s">
        <v>118</v>
      </c>
      <c r="B719">
        <v>7390</v>
      </c>
      <c r="C719">
        <v>120</v>
      </c>
      <c r="D719" t="s">
        <v>14</v>
      </c>
      <c r="E719" t="s">
        <v>47</v>
      </c>
      <c r="F719" s="4" t="e">
        <f>SUMIFS('[1]TUNZ Extracted TB'!$G:$G,'[1]TUNZ Extracted TB'!$A:$A,B719,'[1]TUNZ Extracted TB'!$C:$C,C719)</f>
        <v>#VALUE!</v>
      </c>
      <c r="G719" s="4" t="e">
        <f>SUMIFS('[2]TUNZ Extracted TB'!$G:$G,'[2]TUNZ Extracted TB'!$A:$A,B719,'[2]TUNZ Extracted TB'!$C:$C,C719)</f>
        <v>#VALUE!</v>
      </c>
      <c r="H719" s="4" t="e">
        <f>SUMIFS('[3]TUNZ Extracted TB'!$G:$G,'[3]TUNZ Extracted TB'!$A:$A,B719,'[3]TUNZ Extracted TB'!$C:$C,C719)</f>
        <v>#VALUE!</v>
      </c>
      <c r="I719" s="4" t="e">
        <f>SUMIFS('[4]TUNZ Extracted TB'!$G:$G,'[4]TUNZ Extracted TB'!$A:$A,B719,'[4]TUNZ Extracted TB'!$C:$C,C719)</f>
        <v>#VALUE!</v>
      </c>
      <c r="J719" s="4" t="e">
        <f>SUMIFS('[5]TUNZ Extracted TB'!$G:$G,'[5]TUNZ Extracted TB'!$A:$A,B719,'[5]TUNZ Extracted TB'!$C:$C,C719)</f>
        <v>#VALUE!</v>
      </c>
      <c r="K719" s="4" t="e">
        <f>SUMIFS('[6]TUNZ Extracted TB'!$G:$G,'[6]TUNZ Extracted TB'!$A:$A,B719,'[6]TUNZ Extracted TB'!$C:$C,C719)</f>
        <v>#VALUE!</v>
      </c>
      <c r="L719" s="4" t="e">
        <f>SUMIFS('[7]TUNZ Extracted TB'!$G:$G,'[7]TUNZ Extracted TB'!$A:$A,B719,'[7]TUNZ Extracted TB'!$C:$C,C719)</f>
        <v>#VALUE!</v>
      </c>
      <c r="M719" s="4" t="e">
        <f>SUMIFS('[8]TUNZ Extracted TB'!$G:$G,'[8]TUNZ Extracted TB'!$A:$A,B719,'[8]TUNZ Extracted TB'!$C:$C,C719)</f>
        <v>#VALUE!</v>
      </c>
      <c r="N719" s="4" t="e">
        <f>SUMIFS('[9]TUNZ Extracted TB'!$G:$G,'[9]TUNZ Extracted TB'!$A:$A,B719,'[9]TUNZ Extracted TB'!$C:$C,C719)</f>
        <v>#VALUE!</v>
      </c>
      <c r="O719" s="4" t="e">
        <f>SUMIFS('[10]TUNZ Extracted TB'!$G:$G,'[10]TUNZ Extracted TB'!$A:$A,B719,'[10]TUNZ Extracted TB'!$C:$C,C719)</f>
        <v>#VALUE!</v>
      </c>
      <c r="P719" s="4" t="e">
        <f>SUMIFS('[11]TUNZ Extracted TB'!$G:$G,'[11]TUNZ Extracted TB'!$A:$A,B719,'[11]TUNZ Extracted TB'!$C:$C,C719)</f>
        <v>#VALUE!</v>
      </c>
      <c r="Q719" s="4" t="e">
        <f>SUMIFS('[12]TUNZ Extracted TB'!$G:$G,'[12]TUNZ Extracted TB'!$A:$A,B719,'[12]TUNZ Extracted TB'!$C:$C,C719)</f>
        <v>#VALUE!</v>
      </c>
      <c r="R719" s="4" t="e">
        <f t="shared" si="12"/>
        <v>#VALUE!</v>
      </c>
    </row>
    <row r="720" spans="1:18" x14ac:dyDescent="0.25">
      <c r="A720" t="s">
        <v>118</v>
      </c>
      <c r="B720">
        <v>7390</v>
      </c>
      <c r="C720">
        <v>121</v>
      </c>
      <c r="D720" t="s">
        <v>14</v>
      </c>
      <c r="E720" t="s">
        <v>47</v>
      </c>
      <c r="F720" s="4" t="e">
        <f>SUMIFS('[1]TUNZ Extracted TB'!$G:$G,'[1]TUNZ Extracted TB'!$A:$A,B720,'[1]TUNZ Extracted TB'!$C:$C,C720)</f>
        <v>#VALUE!</v>
      </c>
      <c r="G720" s="4" t="e">
        <f>SUMIFS('[2]TUNZ Extracted TB'!$G:$G,'[2]TUNZ Extracted TB'!$A:$A,B720,'[2]TUNZ Extracted TB'!$C:$C,C720)</f>
        <v>#VALUE!</v>
      </c>
      <c r="H720" s="4" t="e">
        <f>SUMIFS('[3]TUNZ Extracted TB'!$G:$G,'[3]TUNZ Extracted TB'!$A:$A,B720,'[3]TUNZ Extracted TB'!$C:$C,C720)</f>
        <v>#VALUE!</v>
      </c>
      <c r="I720" s="4" t="e">
        <f>SUMIFS('[4]TUNZ Extracted TB'!$G:$G,'[4]TUNZ Extracted TB'!$A:$A,B720,'[4]TUNZ Extracted TB'!$C:$C,C720)</f>
        <v>#VALUE!</v>
      </c>
      <c r="J720" s="4" t="e">
        <f>SUMIFS('[5]TUNZ Extracted TB'!$G:$G,'[5]TUNZ Extracted TB'!$A:$A,B720,'[5]TUNZ Extracted TB'!$C:$C,C720)</f>
        <v>#VALUE!</v>
      </c>
      <c r="K720" s="4" t="e">
        <f>SUMIFS('[6]TUNZ Extracted TB'!$G:$G,'[6]TUNZ Extracted TB'!$A:$A,B720,'[6]TUNZ Extracted TB'!$C:$C,C720)</f>
        <v>#VALUE!</v>
      </c>
      <c r="L720" s="4" t="e">
        <f>SUMIFS('[7]TUNZ Extracted TB'!$G:$G,'[7]TUNZ Extracted TB'!$A:$A,B720,'[7]TUNZ Extracted TB'!$C:$C,C720)</f>
        <v>#VALUE!</v>
      </c>
      <c r="M720" s="4" t="e">
        <f>SUMIFS('[8]TUNZ Extracted TB'!$G:$G,'[8]TUNZ Extracted TB'!$A:$A,B720,'[8]TUNZ Extracted TB'!$C:$C,C720)</f>
        <v>#VALUE!</v>
      </c>
      <c r="N720" s="4" t="e">
        <f>SUMIFS('[9]TUNZ Extracted TB'!$G:$G,'[9]TUNZ Extracted TB'!$A:$A,B720,'[9]TUNZ Extracted TB'!$C:$C,C720)</f>
        <v>#VALUE!</v>
      </c>
      <c r="O720" s="4" t="e">
        <f>SUMIFS('[10]TUNZ Extracted TB'!$G:$G,'[10]TUNZ Extracted TB'!$A:$A,B720,'[10]TUNZ Extracted TB'!$C:$C,C720)</f>
        <v>#VALUE!</v>
      </c>
      <c r="P720" s="4" t="e">
        <f>SUMIFS('[11]TUNZ Extracted TB'!$G:$G,'[11]TUNZ Extracted TB'!$A:$A,B720,'[11]TUNZ Extracted TB'!$C:$C,C720)</f>
        <v>#VALUE!</v>
      </c>
      <c r="Q720" s="4" t="e">
        <f>SUMIFS('[12]TUNZ Extracted TB'!$G:$G,'[12]TUNZ Extracted TB'!$A:$A,B720,'[12]TUNZ Extracted TB'!$C:$C,C720)</f>
        <v>#VALUE!</v>
      </c>
      <c r="R720" s="4" t="e">
        <f t="shared" si="12"/>
        <v>#VALUE!</v>
      </c>
    </row>
    <row r="721" spans="1:18" x14ac:dyDescent="0.25">
      <c r="A721" t="s">
        <v>118</v>
      </c>
      <c r="B721">
        <v>7390</v>
      </c>
      <c r="C721">
        <v>130</v>
      </c>
      <c r="D721" t="s">
        <v>18</v>
      </c>
      <c r="E721" t="s">
        <v>40</v>
      </c>
      <c r="F721" s="4" t="e">
        <f>SUMIFS('[1]TUNZ Extracted TB'!$G:$G,'[1]TUNZ Extracted TB'!$A:$A,B721,'[1]TUNZ Extracted TB'!$C:$C,C721)</f>
        <v>#VALUE!</v>
      </c>
      <c r="G721" s="4" t="e">
        <f>SUMIFS('[2]TUNZ Extracted TB'!$G:$G,'[2]TUNZ Extracted TB'!$A:$A,B721,'[2]TUNZ Extracted TB'!$C:$C,C721)</f>
        <v>#VALUE!</v>
      </c>
      <c r="H721" s="4" t="e">
        <f>SUMIFS('[3]TUNZ Extracted TB'!$G:$G,'[3]TUNZ Extracted TB'!$A:$A,B721,'[3]TUNZ Extracted TB'!$C:$C,C721)</f>
        <v>#VALUE!</v>
      </c>
      <c r="I721" s="4" t="e">
        <f>SUMIFS('[4]TUNZ Extracted TB'!$G:$G,'[4]TUNZ Extracted TB'!$A:$A,B721,'[4]TUNZ Extracted TB'!$C:$C,C721)</f>
        <v>#VALUE!</v>
      </c>
      <c r="J721" s="4" t="e">
        <f>SUMIFS('[5]TUNZ Extracted TB'!$G:$G,'[5]TUNZ Extracted TB'!$A:$A,B721,'[5]TUNZ Extracted TB'!$C:$C,C721)</f>
        <v>#VALUE!</v>
      </c>
      <c r="K721" s="4" t="e">
        <f>SUMIFS('[6]TUNZ Extracted TB'!$G:$G,'[6]TUNZ Extracted TB'!$A:$A,B721,'[6]TUNZ Extracted TB'!$C:$C,C721)</f>
        <v>#VALUE!</v>
      </c>
      <c r="L721" s="4" t="e">
        <f>SUMIFS('[7]TUNZ Extracted TB'!$G:$G,'[7]TUNZ Extracted TB'!$A:$A,B721,'[7]TUNZ Extracted TB'!$C:$C,C721)</f>
        <v>#VALUE!</v>
      </c>
      <c r="M721" s="4" t="e">
        <f>SUMIFS('[8]TUNZ Extracted TB'!$G:$G,'[8]TUNZ Extracted TB'!$A:$A,B721,'[8]TUNZ Extracted TB'!$C:$C,C721)</f>
        <v>#VALUE!</v>
      </c>
      <c r="N721" s="4" t="e">
        <f>SUMIFS('[9]TUNZ Extracted TB'!$G:$G,'[9]TUNZ Extracted TB'!$A:$A,B721,'[9]TUNZ Extracted TB'!$C:$C,C721)</f>
        <v>#VALUE!</v>
      </c>
      <c r="O721" s="4" t="e">
        <f>SUMIFS('[10]TUNZ Extracted TB'!$G:$G,'[10]TUNZ Extracted TB'!$A:$A,B721,'[10]TUNZ Extracted TB'!$C:$C,C721)</f>
        <v>#VALUE!</v>
      </c>
      <c r="P721" s="4" t="e">
        <f>SUMIFS('[11]TUNZ Extracted TB'!$G:$G,'[11]TUNZ Extracted TB'!$A:$A,B721,'[11]TUNZ Extracted TB'!$C:$C,C721)</f>
        <v>#VALUE!</v>
      </c>
      <c r="Q721" s="4" t="e">
        <f>SUMIFS('[12]TUNZ Extracted TB'!$G:$G,'[12]TUNZ Extracted TB'!$A:$A,B721,'[12]TUNZ Extracted TB'!$C:$C,C721)</f>
        <v>#VALUE!</v>
      </c>
      <c r="R721" s="4" t="e">
        <f t="shared" si="12"/>
        <v>#VALUE!</v>
      </c>
    </row>
    <row r="722" spans="1:18" x14ac:dyDescent="0.25">
      <c r="A722" t="s">
        <v>118</v>
      </c>
      <c r="B722">
        <v>7390</v>
      </c>
      <c r="C722">
        <v>140</v>
      </c>
      <c r="D722" t="s">
        <v>20</v>
      </c>
      <c r="E722" t="s">
        <v>41</v>
      </c>
      <c r="F722" s="4" t="e">
        <f>SUMIFS('[1]TUNZ Extracted TB'!$G:$G,'[1]TUNZ Extracted TB'!$A:$A,B722,'[1]TUNZ Extracted TB'!$C:$C,C722)</f>
        <v>#VALUE!</v>
      </c>
      <c r="G722" s="4" t="e">
        <f>SUMIFS('[2]TUNZ Extracted TB'!$G:$G,'[2]TUNZ Extracted TB'!$A:$A,B722,'[2]TUNZ Extracted TB'!$C:$C,C722)</f>
        <v>#VALUE!</v>
      </c>
      <c r="H722" s="4" t="e">
        <f>SUMIFS('[3]TUNZ Extracted TB'!$G:$G,'[3]TUNZ Extracted TB'!$A:$A,B722,'[3]TUNZ Extracted TB'!$C:$C,C722)</f>
        <v>#VALUE!</v>
      </c>
      <c r="I722" s="4" t="e">
        <f>SUMIFS('[4]TUNZ Extracted TB'!$G:$G,'[4]TUNZ Extracted TB'!$A:$A,B722,'[4]TUNZ Extracted TB'!$C:$C,C722)</f>
        <v>#VALUE!</v>
      </c>
      <c r="J722" s="4" t="e">
        <f>SUMIFS('[5]TUNZ Extracted TB'!$G:$G,'[5]TUNZ Extracted TB'!$A:$A,B722,'[5]TUNZ Extracted TB'!$C:$C,C722)</f>
        <v>#VALUE!</v>
      </c>
      <c r="K722" s="4" t="e">
        <f>SUMIFS('[6]TUNZ Extracted TB'!$G:$G,'[6]TUNZ Extracted TB'!$A:$A,B722,'[6]TUNZ Extracted TB'!$C:$C,C722)</f>
        <v>#VALUE!</v>
      </c>
      <c r="L722" s="4" t="e">
        <f>SUMIFS('[7]TUNZ Extracted TB'!$G:$G,'[7]TUNZ Extracted TB'!$A:$A,B722,'[7]TUNZ Extracted TB'!$C:$C,C722)</f>
        <v>#VALUE!</v>
      </c>
      <c r="M722" s="4" t="e">
        <f>SUMIFS('[8]TUNZ Extracted TB'!$G:$G,'[8]TUNZ Extracted TB'!$A:$A,B722,'[8]TUNZ Extracted TB'!$C:$C,C722)</f>
        <v>#VALUE!</v>
      </c>
      <c r="N722" s="4" t="e">
        <f>SUMIFS('[9]TUNZ Extracted TB'!$G:$G,'[9]TUNZ Extracted TB'!$A:$A,B722,'[9]TUNZ Extracted TB'!$C:$C,C722)</f>
        <v>#VALUE!</v>
      </c>
      <c r="O722" s="4" t="e">
        <f>SUMIFS('[10]TUNZ Extracted TB'!$G:$G,'[10]TUNZ Extracted TB'!$A:$A,B722,'[10]TUNZ Extracted TB'!$C:$C,C722)</f>
        <v>#VALUE!</v>
      </c>
      <c r="P722" s="4" t="e">
        <f>SUMIFS('[11]TUNZ Extracted TB'!$G:$G,'[11]TUNZ Extracted TB'!$A:$A,B722,'[11]TUNZ Extracted TB'!$C:$C,C722)</f>
        <v>#VALUE!</v>
      </c>
      <c r="Q722" s="4" t="e">
        <f>SUMIFS('[12]TUNZ Extracted TB'!$G:$G,'[12]TUNZ Extracted TB'!$A:$A,B722,'[12]TUNZ Extracted TB'!$C:$C,C722)</f>
        <v>#VALUE!</v>
      </c>
      <c r="R722" s="4" t="e">
        <f t="shared" si="12"/>
        <v>#VALUE!</v>
      </c>
    </row>
    <row r="723" spans="1:18" x14ac:dyDescent="0.25">
      <c r="A723" t="s">
        <v>118</v>
      </c>
      <c r="B723">
        <v>7390</v>
      </c>
      <c r="C723">
        <v>160</v>
      </c>
      <c r="D723" t="s">
        <v>26</v>
      </c>
      <c r="E723" t="s">
        <v>49</v>
      </c>
      <c r="F723" s="4" t="e">
        <f>SUMIFS('[1]TUNZ Extracted TB'!$G:$G,'[1]TUNZ Extracted TB'!$A:$A,B723,'[1]TUNZ Extracted TB'!$C:$C,C723)</f>
        <v>#VALUE!</v>
      </c>
      <c r="G723" s="4" t="e">
        <f>SUMIFS('[2]TUNZ Extracted TB'!$G:$G,'[2]TUNZ Extracted TB'!$A:$A,B723,'[2]TUNZ Extracted TB'!$C:$C,C723)</f>
        <v>#VALUE!</v>
      </c>
      <c r="H723" s="4" t="e">
        <f>SUMIFS('[3]TUNZ Extracted TB'!$G:$G,'[3]TUNZ Extracted TB'!$A:$A,B723,'[3]TUNZ Extracted TB'!$C:$C,C723)</f>
        <v>#VALUE!</v>
      </c>
      <c r="I723" s="4" t="e">
        <f>SUMIFS('[4]TUNZ Extracted TB'!$G:$G,'[4]TUNZ Extracted TB'!$A:$A,B723,'[4]TUNZ Extracted TB'!$C:$C,C723)</f>
        <v>#VALUE!</v>
      </c>
      <c r="J723" s="4" t="e">
        <f>SUMIFS('[5]TUNZ Extracted TB'!$G:$G,'[5]TUNZ Extracted TB'!$A:$A,B723,'[5]TUNZ Extracted TB'!$C:$C,C723)</f>
        <v>#VALUE!</v>
      </c>
      <c r="K723" s="4" t="e">
        <f>SUMIFS('[6]TUNZ Extracted TB'!$G:$G,'[6]TUNZ Extracted TB'!$A:$A,B723,'[6]TUNZ Extracted TB'!$C:$C,C723)</f>
        <v>#VALUE!</v>
      </c>
      <c r="L723" s="4" t="e">
        <f>SUMIFS('[7]TUNZ Extracted TB'!$G:$G,'[7]TUNZ Extracted TB'!$A:$A,B723,'[7]TUNZ Extracted TB'!$C:$C,C723)</f>
        <v>#VALUE!</v>
      </c>
      <c r="M723" s="4" t="e">
        <f>SUMIFS('[8]TUNZ Extracted TB'!$G:$G,'[8]TUNZ Extracted TB'!$A:$A,B723,'[8]TUNZ Extracted TB'!$C:$C,C723)</f>
        <v>#VALUE!</v>
      </c>
      <c r="N723" s="4" t="e">
        <f>SUMIFS('[9]TUNZ Extracted TB'!$G:$G,'[9]TUNZ Extracted TB'!$A:$A,B723,'[9]TUNZ Extracted TB'!$C:$C,C723)</f>
        <v>#VALUE!</v>
      </c>
      <c r="O723" s="4" t="e">
        <f>SUMIFS('[10]TUNZ Extracted TB'!$G:$G,'[10]TUNZ Extracted TB'!$A:$A,B723,'[10]TUNZ Extracted TB'!$C:$C,C723)</f>
        <v>#VALUE!</v>
      </c>
      <c r="P723" s="4" t="e">
        <f>SUMIFS('[11]TUNZ Extracted TB'!$G:$G,'[11]TUNZ Extracted TB'!$A:$A,B723,'[11]TUNZ Extracted TB'!$C:$C,C723)</f>
        <v>#VALUE!</v>
      </c>
      <c r="Q723" s="4" t="e">
        <f>SUMIFS('[12]TUNZ Extracted TB'!$G:$G,'[12]TUNZ Extracted TB'!$A:$A,B723,'[12]TUNZ Extracted TB'!$C:$C,C723)</f>
        <v>#VALUE!</v>
      </c>
      <c r="R723" s="4" t="e">
        <f t="shared" si="12"/>
        <v>#VALUE!</v>
      </c>
    </row>
    <row r="724" spans="1:18" x14ac:dyDescent="0.25">
      <c r="A724" t="s">
        <v>118</v>
      </c>
      <c r="B724">
        <v>7390</v>
      </c>
      <c r="C724">
        <v>210</v>
      </c>
      <c r="D724" t="s">
        <v>10</v>
      </c>
      <c r="E724" t="s">
        <v>45</v>
      </c>
      <c r="F724" s="4" t="e">
        <f>SUMIFS('[1]TUNZ Extracted TB'!$G:$G,'[1]TUNZ Extracted TB'!$A:$A,B724,'[1]TUNZ Extracted TB'!$C:$C,C724)</f>
        <v>#VALUE!</v>
      </c>
      <c r="G724" s="4" t="e">
        <f>SUMIFS('[2]TUNZ Extracted TB'!$G:$G,'[2]TUNZ Extracted TB'!$A:$A,B724,'[2]TUNZ Extracted TB'!$C:$C,C724)</f>
        <v>#VALUE!</v>
      </c>
      <c r="H724" s="4" t="e">
        <f>SUMIFS('[3]TUNZ Extracted TB'!$G:$G,'[3]TUNZ Extracted TB'!$A:$A,B724,'[3]TUNZ Extracted TB'!$C:$C,C724)</f>
        <v>#VALUE!</v>
      </c>
      <c r="I724" s="4" t="e">
        <f>SUMIFS('[4]TUNZ Extracted TB'!$G:$G,'[4]TUNZ Extracted TB'!$A:$A,B724,'[4]TUNZ Extracted TB'!$C:$C,C724)</f>
        <v>#VALUE!</v>
      </c>
      <c r="J724" s="4" t="e">
        <f>SUMIFS('[5]TUNZ Extracted TB'!$G:$G,'[5]TUNZ Extracted TB'!$A:$A,B724,'[5]TUNZ Extracted TB'!$C:$C,C724)</f>
        <v>#VALUE!</v>
      </c>
      <c r="K724" s="4" t="e">
        <f>SUMIFS('[6]TUNZ Extracted TB'!$G:$G,'[6]TUNZ Extracted TB'!$A:$A,B724,'[6]TUNZ Extracted TB'!$C:$C,C724)</f>
        <v>#VALUE!</v>
      </c>
      <c r="L724" s="4" t="e">
        <f>SUMIFS('[7]TUNZ Extracted TB'!$G:$G,'[7]TUNZ Extracted TB'!$A:$A,B724,'[7]TUNZ Extracted TB'!$C:$C,C724)</f>
        <v>#VALUE!</v>
      </c>
      <c r="M724" s="4" t="e">
        <f>SUMIFS('[8]TUNZ Extracted TB'!$G:$G,'[8]TUNZ Extracted TB'!$A:$A,B724,'[8]TUNZ Extracted TB'!$C:$C,C724)</f>
        <v>#VALUE!</v>
      </c>
      <c r="N724" s="4" t="e">
        <f>SUMIFS('[9]TUNZ Extracted TB'!$G:$G,'[9]TUNZ Extracted TB'!$A:$A,B724,'[9]TUNZ Extracted TB'!$C:$C,C724)</f>
        <v>#VALUE!</v>
      </c>
      <c r="O724" s="4" t="e">
        <f>SUMIFS('[10]TUNZ Extracted TB'!$G:$G,'[10]TUNZ Extracted TB'!$A:$A,B724,'[10]TUNZ Extracted TB'!$C:$C,C724)</f>
        <v>#VALUE!</v>
      </c>
      <c r="P724" s="4" t="e">
        <f>SUMIFS('[11]TUNZ Extracted TB'!$G:$G,'[11]TUNZ Extracted TB'!$A:$A,B724,'[11]TUNZ Extracted TB'!$C:$C,C724)</f>
        <v>#VALUE!</v>
      </c>
      <c r="Q724" s="4" t="e">
        <f>SUMIFS('[12]TUNZ Extracted TB'!$G:$G,'[12]TUNZ Extracted TB'!$A:$A,B724,'[12]TUNZ Extracted TB'!$C:$C,C724)</f>
        <v>#VALUE!</v>
      </c>
      <c r="R724" s="4" t="e">
        <f t="shared" si="12"/>
        <v>#VALUE!</v>
      </c>
    </row>
    <row r="725" spans="1:18" x14ac:dyDescent="0.25">
      <c r="A725" t="s">
        <v>118</v>
      </c>
      <c r="B725">
        <v>7390</v>
      </c>
      <c r="C725">
        <v>220</v>
      </c>
      <c r="D725" t="s">
        <v>14</v>
      </c>
      <c r="E725" t="s">
        <v>47</v>
      </c>
      <c r="F725" s="4" t="e">
        <f>SUMIFS('[1]TUNZ Extracted TB'!$G:$G,'[1]TUNZ Extracted TB'!$A:$A,B725,'[1]TUNZ Extracted TB'!$C:$C,C725)</f>
        <v>#VALUE!</v>
      </c>
      <c r="G725" s="4" t="e">
        <f>SUMIFS('[2]TUNZ Extracted TB'!$G:$G,'[2]TUNZ Extracted TB'!$A:$A,B725,'[2]TUNZ Extracted TB'!$C:$C,C725)</f>
        <v>#VALUE!</v>
      </c>
      <c r="H725" s="4" t="e">
        <f>SUMIFS('[3]TUNZ Extracted TB'!$G:$G,'[3]TUNZ Extracted TB'!$A:$A,B725,'[3]TUNZ Extracted TB'!$C:$C,C725)</f>
        <v>#VALUE!</v>
      </c>
      <c r="I725" s="4" t="e">
        <f>SUMIFS('[4]TUNZ Extracted TB'!$G:$G,'[4]TUNZ Extracted TB'!$A:$A,B725,'[4]TUNZ Extracted TB'!$C:$C,C725)</f>
        <v>#VALUE!</v>
      </c>
      <c r="J725" s="4" t="e">
        <f>SUMIFS('[5]TUNZ Extracted TB'!$G:$G,'[5]TUNZ Extracted TB'!$A:$A,B725,'[5]TUNZ Extracted TB'!$C:$C,C725)</f>
        <v>#VALUE!</v>
      </c>
      <c r="K725" s="4" t="e">
        <f>SUMIFS('[6]TUNZ Extracted TB'!$G:$G,'[6]TUNZ Extracted TB'!$A:$A,B725,'[6]TUNZ Extracted TB'!$C:$C,C725)</f>
        <v>#VALUE!</v>
      </c>
      <c r="L725" s="4" t="e">
        <f>SUMIFS('[7]TUNZ Extracted TB'!$G:$G,'[7]TUNZ Extracted TB'!$A:$A,B725,'[7]TUNZ Extracted TB'!$C:$C,C725)</f>
        <v>#VALUE!</v>
      </c>
      <c r="M725" s="4" t="e">
        <f>SUMIFS('[8]TUNZ Extracted TB'!$G:$G,'[8]TUNZ Extracted TB'!$A:$A,B725,'[8]TUNZ Extracted TB'!$C:$C,C725)</f>
        <v>#VALUE!</v>
      </c>
      <c r="N725" s="4" t="e">
        <f>SUMIFS('[9]TUNZ Extracted TB'!$G:$G,'[9]TUNZ Extracted TB'!$A:$A,B725,'[9]TUNZ Extracted TB'!$C:$C,C725)</f>
        <v>#VALUE!</v>
      </c>
      <c r="O725" s="4" t="e">
        <f>SUMIFS('[10]TUNZ Extracted TB'!$G:$G,'[10]TUNZ Extracted TB'!$A:$A,B725,'[10]TUNZ Extracted TB'!$C:$C,C725)</f>
        <v>#VALUE!</v>
      </c>
      <c r="P725" s="4" t="e">
        <f>SUMIFS('[11]TUNZ Extracted TB'!$G:$G,'[11]TUNZ Extracted TB'!$A:$A,B725,'[11]TUNZ Extracted TB'!$C:$C,C725)</f>
        <v>#VALUE!</v>
      </c>
      <c r="Q725" s="4" t="e">
        <f>SUMIFS('[12]TUNZ Extracted TB'!$G:$G,'[12]TUNZ Extracted TB'!$A:$A,B725,'[12]TUNZ Extracted TB'!$C:$C,C725)</f>
        <v>#VALUE!</v>
      </c>
      <c r="R725" s="4" t="e">
        <f t="shared" si="12"/>
        <v>#VALUE!</v>
      </c>
    </row>
    <row r="726" spans="1:18" x14ac:dyDescent="0.25">
      <c r="A726" t="s">
        <v>118</v>
      </c>
      <c r="B726">
        <v>7390</v>
      </c>
      <c r="C726">
        <v>230</v>
      </c>
      <c r="D726" t="s">
        <v>18</v>
      </c>
      <c r="E726" t="s">
        <v>40</v>
      </c>
      <c r="F726" s="4" t="e">
        <f>SUMIFS('[1]TUNZ Extracted TB'!$G:$G,'[1]TUNZ Extracted TB'!$A:$A,B726,'[1]TUNZ Extracted TB'!$C:$C,C726)</f>
        <v>#VALUE!</v>
      </c>
      <c r="G726" s="4" t="e">
        <f>SUMIFS('[2]TUNZ Extracted TB'!$G:$G,'[2]TUNZ Extracted TB'!$A:$A,B726,'[2]TUNZ Extracted TB'!$C:$C,C726)</f>
        <v>#VALUE!</v>
      </c>
      <c r="H726" s="4" t="e">
        <f>SUMIFS('[3]TUNZ Extracted TB'!$G:$G,'[3]TUNZ Extracted TB'!$A:$A,B726,'[3]TUNZ Extracted TB'!$C:$C,C726)</f>
        <v>#VALUE!</v>
      </c>
      <c r="I726" s="4" t="e">
        <f>SUMIFS('[4]TUNZ Extracted TB'!$G:$G,'[4]TUNZ Extracted TB'!$A:$A,B726,'[4]TUNZ Extracted TB'!$C:$C,C726)</f>
        <v>#VALUE!</v>
      </c>
      <c r="J726" s="4" t="e">
        <f>SUMIFS('[5]TUNZ Extracted TB'!$G:$G,'[5]TUNZ Extracted TB'!$A:$A,B726,'[5]TUNZ Extracted TB'!$C:$C,C726)</f>
        <v>#VALUE!</v>
      </c>
      <c r="K726" s="4" t="e">
        <f>SUMIFS('[6]TUNZ Extracted TB'!$G:$G,'[6]TUNZ Extracted TB'!$A:$A,B726,'[6]TUNZ Extracted TB'!$C:$C,C726)</f>
        <v>#VALUE!</v>
      </c>
      <c r="L726" s="4" t="e">
        <f>SUMIFS('[7]TUNZ Extracted TB'!$G:$G,'[7]TUNZ Extracted TB'!$A:$A,B726,'[7]TUNZ Extracted TB'!$C:$C,C726)</f>
        <v>#VALUE!</v>
      </c>
      <c r="M726" s="4" t="e">
        <f>SUMIFS('[8]TUNZ Extracted TB'!$G:$G,'[8]TUNZ Extracted TB'!$A:$A,B726,'[8]TUNZ Extracted TB'!$C:$C,C726)</f>
        <v>#VALUE!</v>
      </c>
      <c r="N726" s="4" t="e">
        <f>SUMIFS('[9]TUNZ Extracted TB'!$G:$G,'[9]TUNZ Extracted TB'!$A:$A,B726,'[9]TUNZ Extracted TB'!$C:$C,C726)</f>
        <v>#VALUE!</v>
      </c>
      <c r="O726" s="4" t="e">
        <f>SUMIFS('[10]TUNZ Extracted TB'!$G:$G,'[10]TUNZ Extracted TB'!$A:$A,B726,'[10]TUNZ Extracted TB'!$C:$C,C726)</f>
        <v>#VALUE!</v>
      </c>
      <c r="P726" s="4" t="e">
        <f>SUMIFS('[11]TUNZ Extracted TB'!$G:$G,'[11]TUNZ Extracted TB'!$A:$A,B726,'[11]TUNZ Extracted TB'!$C:$C,C726)</f>
        <v>#VALUE!</v>
      </c>
      <c r="Q726" s="4" t="e">
        <f>SUMIFS('[12]TUNZ Extracted TB'!$G:$G,'[12]TUNZ Extracted TB'!$A:$A,B726,'[12]TUNZ Extracted TB'!$C:$C,C726)</f>
        <v>#VALUE!</v>
      </c>
      <c r="R726" s="4" t="e">
        <f t="shared" si="12"/>
        <v>#VALUE!</v>
      </c>
    </row>
    <row r="727" spans="1:18" x14ac:dyDescent="0.25">
      <c r="A727" t="s">
        <v>118</v>
      </c>
      <c r="B727">
        <v>7390</v>
      </c>
      <c r="C727">
        <v>240</v>
      </c>
      <c r="D727" t="s">
        <v>20</v>
      </c>
      <c r="E727" t="s">
        <v>41</v>
      </c>
      <c r="F727" s="4" t="e">
        <f>SUMIFS('[1]TUNZ Extracted TB'!$G:$G,'[1]TUNZ Extracted TB'!$A:$A,B727,'[1]TUNZ Extracted TB'!$C:$C,C727)</f>
        <v>#VALUE!</v>
      </c>
      <c r="G727" s="4" t="e">
        <f>SUMIFS('[2]TUNZ Extracted TB'!$G:$G,'[2]TUNZ Extracted TB'!$A:$A,B727,'[2]TUNZ Extracted TB'!$C:$C,C727)</f>
        <v>#VALUE!</v>
      </c>
      <c r="H727" s="4" t="e">
        <f>SUMIFS('[3]TUNZ Extracted TB'!$G:$G,'[3]TUNZ Extracted TB'!$A:$A,B727,'[3]TUNZ Extracted TB'!$C:$C,C727)</f>
        <v>#VALUE!</v>
      </c>
      <c r="I727" s="4" t="e">
        <f>SUMIFS('[4]TUNZ Extracted TB'!$G:$G,'[4]TUNZ Extracted TB'!$A:$A,B727,'[4]TUNZ Extracted TB'!$C:$C,C727)</f>
        <v>#VALUE!</v>
      </c>
      <c r="J727" s="4" t="e">
        <f>SUMIFS('[5]TUNZ Extracted TB'!$G:$G,'[5]TUNZ Extracted TB'!$A:$A,B727,'[5]TUNZ Extracted TB'!$C:$C,C727)</f>
        <v>#VALUE!</v>
      </c>
      <c r="K727" s="4" t="e">
        <f>SUMIFS('[6]TUNZ Extracted TB'!$G:$G,'[6]TUNZ Extracted TB'!$A:$A,B727,'[6]TUNZ Extracted TB'!$C:$C,C727)</f>
        <v>#VALUE!</v>
      </c>
      <c r="L727" s="4" t="e">
        <f>SUMIFS('[7]TUNZ Extracted TB'!$G:$G,'[7]TUNZ Extracted TB'!$A:$A,B727,'[7]TUNZ Extracted TB'!$C:$C,C727)</f>
        <v>#VALUE!</v>
      </c>
      <c r="M727" s="4" t="e">
        <f>SUMIFS('[8]TUNZ Extracted TB'!$G:$G,'[8]TUNZ Extracted TB'!$A:$A,B727,'[8]TUNZ Extracted TB'!$C:$C,C727)</f>
        <v>#VALUE!</v>
      </c>
      <c r="N727" s="4" t="e">
        <f>SUMIFS('[9]TUNZ Extracted TB'!$G:$G,'[9]TUNZ Extracted TB'!$A:$A,B727,'[9]TUNZ Extracted TB'!$C:$C,C727)</f>
        <v>#VALUE!</v>
      </c>
      <c r="O727" s="4" t="e">
        <f>SUMIFS('[10]TUNZ Extracted TB'!$G:$G,'[10]TUNZ Extracted TB'!$A:$A,B727,'[10]TUNZ Extracted TB'!$C:$C,C727)</f>
        <v>#VALUE!</v>
      </c>
      <c r="P727" s="4" t="e">
        <f>SUMIFS('[11]TUNZ Extracted TB'!$G:$G,'[11]TUNZ Extracted TB'!$A:$A,B727,'[11]TUNZ Extracted TB'!$C:$C,C727)</f>
        <v>#VALUE!</v>
      </c>
      <c r="Q727" s="4" t="e">
        <f>SUMIFS('[12]TUNZ Extracted TB'!$G:$G,'[12]TUNZ Extracted TB'!$A:$A,B727,'[12]TUNZ Extracted TB'!$C:$C,C727)</f>
        <v>#VALUE!</v>
      </c>
      <c r="R727" s="4" t="e">
        <f t="shared" si="12"/>
        <v>#VALUE!</v>
      </c>
    </row>
    <row r="728" spans="1:18" x14ac:dyDescent="0.25">
      <c r="A728" t="s">
        <v>118</v>
      </c>
      <c r="B728">
        <v>7390</v>
      </c>
      <c r="C728">
        <v>260</v>
      </c>
      <c r="D728" t="s">
        <v>26</v>
      </c>
      <c r="E728" t="s">
        <v>49</v>
      </c>
      <c r="F728" s="4" t="e">
        <f>SUMIFS('[1]TUNZ Extracted TB'!$G:$G,'[1]TUNZ Extracted TB'!$A:$A,B728,'[1]TUNZ Extracted TB'!$C:$C,C728)</f>
        <v>#VALUE!</v>
      </c>
      <c r="G728" s="4" t="e">
        <f>SUMIFS('[2]TUNZ Extracted TB'!$G:$G,'[2]TUNZ Extracted TB'!$A:$A,B728,'[2]TUNZ Extracted TB'!$C:$C,C728)</f>
        <v>#VALUE!</v>
      </c>
      <c r="H728" s="4" t="e">
        <f>SUMIFS('[3]TUNZ Extracted TB'!$G:$G,'[3]TUNZ Extracted TB'!$A:$A,B728,'[3]TUNZ Extracted TB'!$C:$C,C728)</f>
        <v>#VALUE!</v>
      </c>
      <c r="I728" s="4" t="e">
        <f>SUMIFS('[4]TUNZ Extracted TB'!$G:$G,'[4]TUNZ Extracted TB'!$A:$A,B728,'[4]TUNZ Extracted TB'!$C:$C,C728)</f>
        <v>#VALUE!</v>
      </c>
      <c r="J728" s="4" t="e">
        <f>SUMIFS('[5]TUNZ Extracted TB'!$G:$G,'[5]TUNZ Extracted TB'!$A:$A,B728,'[5]TUNZ Extracted TB'!$C:$C,C728)</f>
        <v>#VALUE!</v>
      </c>
      <c r="K728" s="4" t="e">
        <f>SUMIFS('[6]TUNZ Extracted TB'!$G:$G,'[6]TUNZ Extracted TB'!$A:$A,B728,'[6]TUNZ Extracted TB'!$C:$C,C728)</f>
        <v>#VALUE!</v>
      </c>
      <c r="L728" s="4" t="e">
        <f>SUMIFS('[7]TUNZ Extracted TB'!$G:$G,'[7]TUNZ Extracted TB'!$A:$A,B728,'[7]TUNZ Extracted TB'!$C:$C,C728)</f>
        <v>#VALUE!</v>
      </c>
      <c r="M728" s="4" t="e">
        <f>SUMIFS('[8]TUNZ Extracted TB'!$G:$G,'[8]TUNZ Extracted TB'!$A:$A,B728,'[8]TUNZ Extracted TB'!$C:$C,C728)</f>
        <v>#VALUE!</v>
      </c>
      <c r="N728" s="4" t="e">
        <f>SUMIFS('[9]TUNZ Extracted TB'!$G:$G,'[9]TUNZ Extracted TB'!$A:$A,B728,'[9]TUNZ Extracted TB'!$C:$C,C728)</f>
        <v>#VALUE!</v>
      </c>
      <c r="O728" s="4" t="e">
        <f>SUMIFS('[10]TUNZ Extracted TB'!$G:$G,'[10]TUNZ Extracted TB'!$A:$A,B728,'[10]TUNZ Extracted TB'!$C:$C,C728)</f>
        <v>#VALUE!</v>
      </c>
      <c r="P728" s="4" t="e">
        <f>SUMIFS('[11]TUNZ Extracted TB'!$G:$G,'[11]TUNZ Extracted TB'!$A:$A,B728,'[11]TUNZ Extracted TB'!$C:$C,C728)</f>
        <v>#VALUE!</v>
      </c>
      <c r="Q728" s="4" t="e">
        <f>SUMIFS('[12]TUNZ Extracted TB'!$G:$G,'[12]TUNZ Extracted TB'!$A:$A,B728,'[12]TUNZ Extracted TB'!$C:$C,C728)</f>
        <v>#VALUE!</v>
      </c>
      <c r="R728" s="4" t="e">
        <f t="shared" si="12"/>
        <v>#VALUE!</v>
      </c>
    </row>
    <row r="729" spans="1:18" x14ac:dyDescent="0.25">
      <c r="A729" t="s">
        <v>118</v>
      </c>
      <c r="B729">
        <v>7390</v>
      </c>
      <c r="C729">
        <v>340</v>
      </c>
      <c r="D729" t="s">
        <v>20</v>
      </c>
      <c r="E729" t="s">
        <v>41</v>
      </c>
      <c r="F729" s="4" t="e">
        <f>SUMIFS('[1]TUNZ Extracted TB'!$G:$G,'[1]TUNZ Extracted TB'!$A:$A,B729,'[1]TUNZ Extracted TB'!$C:$C,C729)</f>
        <v>#VALUE!</v>
      </c>
      <c r="G729" s="4" t="e">
        <f>SUMIFS('[2]TUNZ Extracted TB'!$G:$G,'[2]TUNZ Extracted TB'!$A:$A,B729,'[2]TUNZ Extracted TB'!$C:$C,C729)</f>
        <v>#VALUE!</v>
      </c>
      <c r="H729" s="4" t="e">
        <f>SUMIFS('[3]TUNZ Extracted TB'!$G:$G,'[3]TUNZ Extracted TB'!$A:$A,B729,'[3]TUNZ Extracted TB'!$C:$C,C729)</f>
        <v>#VALUE!</v>
      </c>
      <c r="I729" s="4" t="e">
        <f>SUMIFS('[4]TUNZ Extracted TB'!$G:$G,'[4]TUNZ Extracted TB'!$A:$A,B729,'[4]TUNZ Extracted TB'!$C:$C,C729)</f>
        <v>#VALUE!</v>
      </c>
      <c r="J729" s="4" t="e">
        <f>SUMIFS('[5]TUNZ Extracted TB'!$G:$G,'[5]TUNZ Extracted TB'!$A:$A,B729,'[5]TUNZ Extracted TB'!$C:$C,C729)</f>
        <v>#VALUE!</v>
      </c>
      <c r="K729" s="4" t="e">
        <f>SUMIFS('[6]TUNZ Extracted TB'!$G:$G,'[6]TUNZ Extracted TB'!$A:$A,B729,'[6]TUNZ Extracted TB'!$C:$C,C729)</f>
        <v>#VALUE!</v>
      </c>
      <c r="L729" s="4" t="e">
        <f>SUMIFS('[7]TUNZ Extracted TB'!$G:$G,'[7]TUNZ Extracted TB'!$A:$A,B729,'[7]TUNZ Extracted TB'!$C:$C,C729)</f>
        <v>#VALUE!</v>
      </c>
      <c r="M729" s="4" t="e">
        <f>SUMIFS('[8]TUNZ Extracted TB'!$G:$G,'[8]TUNZ Extracted TB'!$A:$A,B729,'[8]TUNZ Extracted TB'!$C:$C,C729)</f>
        <v>#VALUE!</v>
      </c>
      <c r="N729" s="4" t="e">
        <f>SUMIFS('[9]TUNZ Extracted TB'!$G:$G,'[9]TUNZ Extracted TB'!$A:$A,B729,'[9]TUNZ Extracted TB'!$C:$C,C729)</f>
        <v>#VALUE!</v>
      </c>
      <c r="O729" s="4" t="e">
        <f>SUMIFS('[10]TUNZ Extracted TB'!$G:$G,'[10]TUNZ Extracted TB'!$A:$A,B729,'[10]TUNZ Extracted TB'!$C:$C,C729)</f>
        <v>#VALUE!</v>
      </c>
      <c r="P729" s="4" t="e">
        <f>SUMIFS('[11]TUNZ Extracted TB'!$G:$G,'[11]TUNZ Extracted TB'!$A:$A,B729,'[11]TUNZ Extracted TB'!$C:$C,C729)</f>
        <v>#VALUE!</v>
      </c>
      <c r="Q729" s="4" t="e">
        <f>SUMIFS('[12]TUNZ Extracted TB'!$G:$G,'[12]TUNZ Extracted TB'!$A:$A,B729,'[12]TUNZ Extracted TB'!$C:$C,C729)</f>
        <v>#VALUE!</v>
      </c>
      <c r="R729" s="4" t="e">
        <f t="shared" si="12"/>
        <v>#VALUE!</v>
      </c>
    </row>
    <row r="730" spans="1:18" x14ac:dyDescent="0.25">
      <c r="A730" t="s">
        <v>118</v>
      </c>
      <c r="B730">
        <v>7390</v>
      </c>
      <c r="C730">
        <v>430</v>
      </c>
      <c r="D730" t="s">
        <v>18</v>
      </c>
      <c r="E730" t="s">
        <v>40</v>
      </c>
      <c r="F730" s="4" t="e">
        <f>SUMIFS('[1]TUNZ Extracted TB'!$G:$G,'[1]TUNZ Extracted TB'!$A:$A,B730,'[1]TUNZ Extracted TB'!$C:$C,C730)</f>
        <v>#VALUE!</v>
      </c>
      <c r="G730" s="4" t="e">
        <f>SUMIFS('[2]TUNZ Extracted TB'!$G:$G,'[2]TUNZ Extracted TB'!$A:$A,B730,'[2]TUNZ Extracted TB'!$C:$C,C730)</f>
        <v>#VALUE!</v>
      </c>
      <c r="H730" s="4" t="e">
        <f>SUMIFS('[3]TUNZ Extracted TB'!$G:$G,'[3]TUNZ Extracted TB'!$A:$A,B730,'[3]TUNZ Extracted TB'!$C:$C,C730)</f>
        <v>#VALUE!</v>
      </c>
      <c r="I730" s="4" t="e">
        <f>SUMIFS('[4]TUNZ Extracted TB'!$G:$G,'[4]TUNZ Extracted TB'!$A:$A,B730,'[4]TUNZ Extracted TB'!$C:$C,C730)</f>
        <v>#VALUE!</v>
      </c>
      <c r="J730" s="4" t="e">
        <f>SUMIFS('[5]TUNZ Extracted TB'!$G:$G,'[5]TUNZ Extracted TB'!$A:$A,B730,'[5]TUNZ Extracted TB'!$C:$C,C730)</f>
        <v>#VALUE!</v>
      </c>
      <c r="K730" s="4" t="e">
        <f>SUMIFS('[6]TUNZ Extracted TB'!$G:$G,'[6]TUNZ Extracted TB'!$A:$A,B730,'[6]TUNZ Extracted TB'!$C:$C,C730)</f>
        <v>#VALUE!</v>
      </c>
      <c r="L730" s="4" t="e">
        <f>SUMIFS('[7]TUNZ Extracted TB'!$G:$G,'[7]TUNZ Extracted TB'!$A:$A,B730,'[7]TUNZ Extracted TB'!$C:$C,C730)</f>
        <v>#VALUE!</v>
      </c>
      <c r="M730" s="4" t="e">
        <f>SUMIFS('[8]TUNZ Extracted TB'!$G:$G,'[8]TUNZ Extracted TB'!$A:$A,B730,'[8]TUNZ Extracted TB'!$C:$C,C730)</f>
        <v>#VALUE!</v>
      </c>
      <c r="N730" s="4" t="e">
        <f>SUMIFS('[9]TUNZ Extracted TB'!$G:$G,'[9]TUNZ Extracted TB'!$A:$A,B730,'[9]TUNZ Extracted TB'!$C:$C,C730)</f>
        <v>#VALUE!</v>
      </c>
      <c r="O730" s="4" t="e">
        <f>SUMIFS('[10]TUNZ Extracted TB'!$G:$G,'[10]TUNZ Extracted TB'!$A:$A,B730,'[10]TUNZ Extracted TB'!$C:$C,C730)</f>
        <v>#VALUE!</v>
      </c>
      <c r="P730" s="4" t="e">
        <f>SUMIFS('[11]TUNZ Extracted TB'!$G:$G,'[11]TUNZ Extracted TB'!$A:$A,B730,'[11]TUNZ Extracted TB'!$C:$C,C730)</f>
        <v>#VALUE!</v>
      </c>
      <c r="Q730" s="4" t="e">
        <f>SUMIFS('[12]TUNZ Extracted TB'!$G:$G,'[12]TUNZ Extracted TB'!$A:$A,B730,'[12]TUNZ Extracted TB'!$C:$C,C730)</f>
        <v>#VALUE!</v>
      </c>
      <c r="R730" s="4" t="e">
        <f t="shared" si="12"/>
        <v>#VALUE!</v>
      </c>
    </row>
    <row r="731" spans="1:18" x14ac:dyDescent="0.25">
      <c r="A731" t="s">
        <v>118</v>
      </c>
      <c r="B731">
        <v>7390</v>
      </c>
      <c r="C731">
        <v>440</v>
      </c>
      <c r="D731" t="s">
        <v>20</v>
      </c>
      <c r="E731" t="s">
        <v>41</v>
      </c>
      <c r="F731" s="4" t="e">
        <f>SUMIFS('[1]TUNZ Extracted TB'!$G:$G,'[1]TUNZ Extracted TB'!$A:$A,B731,'[1]TUNZ Extracted TB'!$C:$C,C731)</f>
        <v>#VALUE!</v>
      </c>
      <c r="G731" s="4" t="e">
        <f>SUMIFS('[2]TUNZ Extracted TB'!$G:$G,'[2]TUNZ Extracted TB'!$A:$A,B731,'[2]TUNZ Extracted TB'!$C:$C,C731)</f>
        <v>#VALUE!</v>
      </c>
      <c r="H731" s="4" t="e">
        <f>SUMIFS('[3]TUNZ Extracted TB'!$G:$G,'[3]TUNZ Extracted TB'!$A:$A,B731,'[3]TUNZ Extracted TB'!$C:$C,C731)</f>
        <v>#VALUE!</v>
      </c>
      <c r="I731" s="4" t="e">
        <f>SUMIFS('[4]TUNZ Extracted TB'!$G:$G,'[4]TUNZ Extracted TB'!$A:$A,B731,'[4]TUNZ Extracted TB'!$C:$C,C731)</f>
        <v>#VALUE!</v>
      </c>
      <c r="J731" s="4" t="e">
        <f>SUMIFS('[5]TUNZ Extracted TB'!$G:$G,'[5]TUNZ Extracted TB'!$A:$A,B731,'[5]TUNZ Extracted TB'!$C:$C,C731)</f>
        <v>#VALUE!</v>
      </c>
      <c r="K731" s="4" t="e">
        <f>SUMIFS('[6]TUNZ Extracted TB'!$G:$G,'[6]TUNZ Extracted TB'!$A:$A,B731,'[6]TUNZ Extracted TB'!$C:$C,C731)</f>
        <v>#VALUE!</v>
      </c>
      <c r="L731" s="4" t="e">
        <f>SUMIFS('[7]TUNZ Extracted TB'!$G:$G,'[7]TUNZ Extracted TB'!$A:$A,B731,'[7]TUNZ Extracted TB'!$C:$C,C731)</f>
        <v>#VALUE!</v>
      </c>
      <c r="M731" s="4" t="e">
        <f>SUMIFS('[8]TUNZ Extracted TB'!$G:$G,'[8]TUNZ Extracted TB'!$A:$A,B731,'[8]TUNZ Extracted TB'!$C:$C,C731)</f>
        <v>#VALUE!</v>
      </c>
      <c r="N731" s="4" t="e">
        <f>SUMIFS('[9]TUNZ Extracted TB'!$G:$G,'[9]TUNZ Extracted TB'!$A:$A,B731,'[9]TUNZ Extracted TB'!$C:$C,C731)</f>
        <v>#VALUE!</v>
      </c>
      <c r="O731" s="4" t="e">
        <f>SUMIFS('[10]TUNZ Extracted TB'!$G:$G,'[10]TUNZ Extracted TB'!$A:$A,B731,'[10]TUNZ Extracted TB'!$C:$C,C731)</f>
        <v>#VALUE!</v>
      </c>
      <c r="P731" s="4" t="e">
        <f>SUMIFS('[11]TUNZ Extracted TB'!$G:$G,'[11]TUNZ Extracted TB'!$A:$A,B731,'[11]TUNZ Extracted TB'!$C:$C,C731)</f>
        <v>#VALUE!</v>
      </c>
      <c r="Q731" s="4" t="e">
        <f>SUMIFS('[12]TUNZ Extracted TB'!$G:$G,'[12]TUNZ Extracted TB'!$A:$A,B731,'[12]TUNZ Extracted TB'!$C:$C,C731)</f>
        <v>#VALUE!</v>
      </c>
      <c r="R731" s="4" t="e">
        <f t="shared" si="12"/>
        <v>#VALUE!</v>
      </c>
    </row>
    <row r="732" spans="1:18" x14ac:dyDescent="0.25">
      <c r="A732" t="s">
        <v>118</v>
      </c>
      <c r="B732">
        <v>7390</v>
      </c>
      <c r="C732">
        <v>935</v>
      </c>
      <c r="D732" t="s">
        <v>30</v>
      </c>
      <c r="E732" t="s">
        <v>43</v>
      </c>
      <c r="F732" s="4" t="e">
        <f>SUMIFS('[1]TUNZ Extracted TB'!$G:$G,'[1]TUNZ Extracted TB'!$A:$A,B732,'[1]TUNZ Extracted TB'!$C:$C,C732)</f>
        <v>#VALUE!</v>
      </c>
      <c r="G732" s="4" t="e">
        <f>SUMIFS('[2]TUNZ Extracted TB'!$G:$G,'[2]TUNZ Extracted TB'!$A:$A,B732,'[2]TUNZ Extracted TB'!$C:$C,C732)</f>
        <v>#VALUE!</v>
      </c>
      <c r="H732" s="4" t="e">
        <f>SUMIFS('[3]TUNZ Extracted TB'!$G:$G,'[3]TUNZ Extracted TB'!$A:$A,B732,'[3]TUNZ Extracted TB'!$C:$C,C732)</f>
        <v>#VALUE!</v>
      </c>
      <c r="I732" s="4" t="e">
        <f>SUMIFS('[4]TUNZ Extracted TB'!$G:$G,'[4]TUNZ Extracted TB'!$A:$A,B732,'[4]TUNZ Extracted TB'!$C:$C,C732)</f>
        <v>#VALUE!</v>
      </c>
      <c r="J732" s="4" t="e">
        <f>SUMIFS('[5]TUNZ Extracted TB'!$G:$G,'[5]TUNZ Extracted TB'!$A:$A,B732,'[5]TUNZ Extracted TB'!$C:$C,C732)</f>
        <v>#VALUE!</v>
      </c>
      <c r="K732" s="4" t="e">
        <f>SUMIFS('[6]TUNZ Extracted TB'!$G:$G,'[6]TUNZ Extracted TB'!$A:$A,B732,'[6]TUNZ Extracted TB'!$C:$C,C732)</f>
        <v>#VALUE!</v>
      </c>
      <c r="L732" s="4" t="e">
        <f>SUMIFS('[7]TUNZ Extracted TB'!$G:$G,'[7]TUNZ Extracted TB'!$A:$A,B732,'[7]TUNZ Extracted TB'!$C:$C,C732)</f>
        <v>#VALUE!</v>
      </c>
      <c r="M732" s="4" t="e">
        <f>SUMIFS('[8]TUNZ Extracted TB'!$G:$G,'[8]TUNZ Extracted TB'!$A:$A,B732,'[8]TUNZ Extracted TB'!$C:$C,C732)</f>
        <v>#VALUE!</v>
      </c>
      <c r="N732" s="4" t="e">
        <f>SUMIFS('[9]TUNZ Extracted TB'!$G:$G,'[9]TUNZ Extracted TB'!$A:$A,B732,'[9]TUNZ Extracted TB'!$C:$C,C732)</f>
        <v>#VALUE!</v>
      </c>
      <c r="O732" s="4" t="e">
        <f>SUMIFS('[10]TUNZ Extracted TB'!$G:$G,'[10]TUNZ Extracted TB'!$A:$A,B732,'[10]TUNZ Extracted TB'!$C:$C,C732)</f>
        <v>#VALUE!</v>
      </c>
      <c r="P732" s="4" t="e">
        <f>SUMIFS('[11]TUNZ Extracted TB'!$G:$G,'[11]TUNZ Extracted TB'!$A:$A,B732,'[11]TUNZ Extracted TB'!$C:$C,C732)</f>
        <v>#VALUE!</v>
      </c>
      <c r="Q732" s="4" t="e">
        <f>SUMIFS('[12]TUNZ Extracted TB'!$G:$G,'[12]TUNZ Extracted TB'!$A:$A,B732,'[12]TUNZ Extracted TB'!$C:$C,C732)</f>
        <v>#VALUE!</v>
      </c>
      <c r="R732" s="4" t="e">
        <f t="shared" si="12"/>
        <v>#VALUE!</v>
      </c>
    </row>
    <row r="733" spans="1:18" x14ac:dyDescent="0.25">
      <c r="A733" t="s">
        <v>118</v>
      </c>
      <c r="B733">
        <v>7390</v>
      </c>
      <c r="C733">
        <v>936</v>
      </c>
      <c r="D733" t="s">
        <v>30</v>
      </c>
      <c r="E733" t="s">
        <v>43</v>
      </c>
      <c r="F733" s="4" t="e">
        <f>SUMIFS('[1]TUNZ Extracted TB'!$G:$G,'[1]TUNZ Extracted TB'!$A:$A,B733,'[1]TUNZ Extracted TB'!$C:$C,C733)</f>
        <v>#VALUE!</v>
      </c>
      <c r="G733" s="4" t="e">
        <f>SUMIFS('[2]TUNZ Extracted TB'!$G:$G,'[2]TUNZ Extracted TB'!$A:$A,B733,'[2]TUNZ Extracted TB'!$C:$C,C733)</f>
        <v>#VALUE!</v>
      </c>
      <c r="H733" s="4" t="e">
        <f>SUMIFS('[3]TUNZ Extracted TB'!$G:$G,'[3]TUNZ Extracted TB'!$A:$A,B733,'[3]TUNZ Extracted TB'!$C:$C,C733)</f>
        <v>#VALUE!</v>
      </c>
      <c r="I733" s="4" t="e">
        <f>SUMIFS('[4]TUNZ Extracted TB'!$G:$G,'[4]TUNZ Extracted TB'!$A:$A,B733,'[4]TUNZ Extracted TB'!$C:$C,C733)</f>
        <v>#VALUE!</v>
      </c>
      <c r="J733" s="4" t="e">
        <f>SUMIFS('[5]TUNZ Extracted TB'!$G:$G,'[5]TUNZ Extracted TB'!$A:$A,B733,'[5]TUNZ Extracted TB'!$C:$C,C733)</f>
        <v>#VALUE!</v>
      </c>
      <c r="K733" s="4" t="e">
        <f>SUMIFS('[6]TUNZ Extracted TB'!$G:$G,'[6]TUNZ Extracted TB'!$A:$A,B733,'[6]TUNZ Extracted TB'!$C:$C,C733)</f>
        <v>#VALUE!</v>
      </c>
      <c r="L733" s="4" t="e">
        <f>SUMIFS('[7]TUNZ Extracted TB'!$G:$G,'[7]TUNZ Extracted TB'!$A:$A,B733,'[7]TUNZ Extracted TB'!$C:$C,C733)</f>
        <v>#VALUE!</v>
      </c>
      <c r="M733" s="4" t="e">
        <f>SUMIFS('[8]TUNZ Extracted TB'!$G:$G,'[8]TUNZ Extracted TB'!$A:$A,B733,'[8]TUNZ Extracted TB'!$C:$C,C733)</f>
        <v>#VALUE!</v>
      </c>
      <c r="N733" s="4" t="e">
        <f>SUMIFS('[9]TUNZ Extracted TB'!$G:$G,'[9]TUNZ Extracted TB'!$A:$A,B733,'[9]TUNZ Extracted TB'!$C:$C,C733)</f>
        <v>#VALUE!</v>
      </c>
      <c r="O733" s="4" t="e">
        <f>SUMIFS('[10]TUNZ Extracted TB'!$G:$G,'[10]TUNZ Extracted TB'!$A:$A,B733,'[10]TUNZ Extracted TB'!$C:$C,C733)</f>
        <v>#VALUE!</v>
      </c>
      <c r="P733" s="4" t="e">
        <f>SUMIFS('[11]TUNZ Extracted TB'!$G:$G,'[11]TUNZ Extracted TB'!$A:$A,B733,'[11]TUNZ Extracted TB'!$C:$C,C733)</f>
        <v>#VALUE!</v>
      </c>
      <c r="Q733" s="4" t="e">
        <f>SUMIFS('[12]TUNZ Extracted TB'!$G:$G,'[12]TUNZ Extracted TB'!$A:$A,B733,'[12]TUNZ Extracted TB'!$C:$C,C733)</f>
        <v>#VALUE!</v>
      </c>
      <c r="R733" s="4" t="e">
        <f t="shared" si="12"/>
        <v>#VALUE!</v>
      </c>
    </row>
    <row r="734" spans="1:18" x14ac:dyDescent="0.25">
      <c r="A734" t="s">
        <v>119</v>
      </c>
      <c r="B734">
        <v>7430</v>
      </c>
      <c r="C734">
        <v>110</v>
      </c>
      <c r="D734" t="s">
        <v>58</v>
      </c>
      <c r="E734" t="s">
        <v>120</v>
      </c>
      <c r="F734" s="4" t="e">
        <f>SUMIFS('[1]TUNZ Extracted TB'!$G:$G,'[1]TUNZ Extracted TB'!$A:$A,B734,'[1]TUNZ Extracted TB'!$C:$C,C734)</f>
        <v>#VALUE!</v>
      </c>
      <c r="G734" s="4" t="e">
        <f>SUMIFS('[2]TUNZ Extracted TB'!$G:$G,'[2]TUNZ Extracted TB'!$A:$A,B734,'[2]TUNZ Extracted TB'!$C:$C,C734)</f>
        <v>#VALUE!</v>
      </c>
      <c r="H734" s="4" t="e">
        <f>SUMIFS('[3]TUNZ Extracted TB'!$G:$G,'[3]TUNZ Extracted TB'!$A:$A,B734,'[3]TUNZ Extracted TB'!$C:$C,C734)</f>
        <v>#VALUE!</v>
      </c>
      <c r="I734" s="4" t="e">
        <f>SUMIFS('[4]TUNZ Extracted TB'!$G:$G,'[4]TUNZ Extracted TB'!$A:$A,B734,'[4]TUNZ Extracted TB'!$C:$C,C734)</f>
        <v>#VALUE!</v>
      </c>
      <c r="J734" s="4" t="e">
        <f>SUMIFS('[5]TUNZ Extracted TB'!$G:$G,'[5]TUNZ Extracted TB'!$A:$A,B734,'[5]TUNZ Extracted TB'!$C:$C,C734)</f>
        <v>#VALUE!</v>
      </c>
      <c r="K734" s="4" t="e">
        <f>SUMIFS('[6]TUNZ Extracted TB'!$G:$G,'[6]TUNZ Extracted TB'!$A:$A,B734,'[6]TUNZ Extracted TB'!$C:$C,C734)</f>
        <v>#VALUE!</v>
      </c>
      <c r="L734" s="4" t="e">
        <f>SUMIFS('[7]TUNZ Extracted TB'!$G:$G,'[7]TUNZ Extracted TB'!$A:$A,B734,'[7]TUNZ Extracted TB'!$C:$C,C734)</f>
        <v>#VALUE!</v>
      </c>
      <c r="M734" s="4" t="e">
        <f>SUMIFS('[8]TUNZ Extracted TB'!$G:$G,'[8]TUNZ Extracted TB'!$A:$A,B734,'[8]TUNZ Extracted TB'!$C:$C,C734)</f>
        <v>#VALUE!</v>
      </c>
      <c r="N734" s="4" t="e">
        <f>SUMIFS('[9]TUNZ Extracted TB'!$G:$G,'[9]TUNZ Extracted TB'!$A:$A,B734,'[9]TUNZ Extracted TB'!$C:$C,C734)</f>
        <v>#VALUE!</v>
      </c>
      <c r="O734" s="4" t="e">
        <f>SUMIFS('[10]TUNZ Extracted TB'!$G:$G,'[10]TUNZ Extracted TB'!$A:$A,B734,'[10]TUNZ Extracted TB'!$C:$C,C734)</f>
        <v>#VALUE!</v>
      </c>
      <c r="P734" s="4" t="e">
        <f>SUMIFS('[11]TUNZ Extracted TB'!$G:$G,'[11]TUNZ Extracted TB'!$A:$A,B734,'[11]TUNZ Extracted TB'!$C:$C,C734)</f>
        <v>#VALUE!</v>
      </c>
      <c r="Q734" s="4" t="e">
        <f>SUMIFS('[12]TUNZ Extracted TB'!$G:$G,'[12]TUNZ Extracted TB'!$A:$A,B734,'[12]TUNZ Extracted TB'!$C:$C,C734)</f>
        <v>#VALUE!</v>
      </c>
      <c r="R734" s="4" t="e">
        <f t="shared" si="12"/>
        <v>#VALUE!</v>
      </c>
    </row>
    <row r="735" spans="1:18" x14ac:dyDescent="0.25">
      <c r="A735" t="s">
        <v>119</v>
      </c>
      <c r="B735">
        <v>7430</v>
      </c>
      <c r="C735">
        <v>112</v>
      </c>
      <c r="D735" t="s">
        <v>62</v>
      </c>
      <c r="E735" t="s">
        <v>90</v>
      </c>
      <c r="F735" s="4" t="e">
        <f>SUMIFS('[1]TUNZ Extracted TB'!$G:$G,'[1]TUNZ Extracted TB'!$A:$A,B735,'[1]TUNZ Extracted TB'!$C:$C,C735)</f>
        <v>#VALUE!</v>
      </c>
      <c r="G735" s="4" t="e">
        <f>SUMIFS('[2]TUNZ Extracted TB'!$G:$G,'[2]TUNZ Extracted TB'!$A:$A,B735,'[2]TUNZ Extracted TB'!$C:$C,C735)</f>
        <v>#VALUE!</v>
      </c>
      <c r="H735" s="4" t="e">
        <f>SUMIFS('[3]TUNZ Extracted TB'!$G:$G,'[3]TUNZ Extracted TB'!$A:$A,B735,'[3]TUNZ Extracted TB'!$C:$C,C735)</f>
        <v>#VALUE!</v>
      </c>
      <c r="I735" s="4" t="e">
        <f>SUMIFS('[4]TUNZ Extracted TB'!$G:$G,'[4]TUNZ Extracted TB'!$A:$A,B735,'[4]TUNZ Extracted TB'!$C:$C,C735)</f>
        <v>#VALUE!</v>
      </c>
      <c r="J735" s="4" t="e">
        <f>SUMIFS('[5]TUNZ Extracted TB'!$G:$G,'[5]TUNZ Extracted TB'!$A:$A,B735,'[5]TUNZ Extracted TB'!$C:$C,C735)</f>
        <v>#VALUE!</v>
      </c>
      <c r="K735" s="4" t="e">
        <f>SUMIFS('[6]TUNZ Extracted TB'!$G:$G,'[6]TUNZ Extracted TB'!$A:$A,B735,'[6]TUNZ Extracted TB'!$C:$C,C735)</f>
        <v>#VALUE!</v>
      </c>
      <c r="L735" s="4" t="e">
        <f>SUMIFS('[7]TUNZ Extracted TB'!$G:$G,'[7]TUNZ Extracted TB'!$A:$A,B735,'[7]TUNZ Extracted TB'!$C:$C,C735)</f>
        <v>#VALUE!</v>
      </c>
      <c r="M735" s="4" t="e">
        <f>SUMIFS('[8]TUNZ Extracted TB'!$G:$G,'[8]TUNZ Extracted TB'!$A:$A,B735,'[8]TUNZ Extracted TB'!$C:$C,C735)</f>
        <v>#VALUE!</v>
      </c>
      <c r="N735" s="4" t="e">
        <f>SUMIFS('[9]TUNZ Extracted TB'!$G:$G,'[9]TUNZ Extracted TB'!$A:$A,B735,'[9]TUNZ Extracted TB'!$C:$C,C735)</f>
        <v>#VALUE!</v>
      </c>
      <c r="O735" s="4" t="e">
        <f>SUMIFS('[10]TUNZ Extracted TB'!$G:$G,'[10]TUNZ Extracted TB'!$A:$A,B735,'[10]TUNZ Extracted TB'!$C:$C,C735)</f>
        <v>#VALUE!</v>
      </c>
      <c r="P735" s="4" t="e">
        <f>SUMIFS('[11]TUNZ Extracted TB'!$G:$G,'[11]TUNZ Extracted TB'!$A:$A,B735,'[11]TUNZ Extracted TB'!$C:$C,C735)</f>
        <v>#VALUE!</v>
      </c>
      <c r="Q735" s="4" t="e">
        <f>SUMIFS('[12]TUNZ Extracted TB'!$G:$G,'[12]TUNZ Extracted TB'!$A:$A,B735,'[12]TUNZ Extracted TB'!$C:$C,C735)</f>
        <v>#VALUE!</v>
      </c>
      <c r="R735" s="4" t="e">
        <f t="shared" si="12"/>
        <v>#VALUE!</v>
      </c>
    </row>
    <row r="736" spans="1:18" x14ac:dyDescent="0.25">
      <c r="A736" t="s">
        <v>119</v>
      </c>
      <c r="B736">
        <v>7430</v>
      </c>
      <c r="C736">
        <v>120</v>
      </c>
      <c r="D736" t="s">
        <v>58</v>
      </c>
      <c r="E736" t="s">
        <v>120</v>
      </c>
      <c r="F736" s="4" t="e">
        <f>SUMIFS('[1]TUNZ Extracted TB'!$G:$G,'[1]TUNZ Extracted TB'!$A:$A,B736,'[1]TUNZ Extracted TB'!$C:$C,C736)</f>
        <v>#VALUE!</v>
      </c>
      <c r="G736" s="4" t="e">
        <f>SUMIFS('[2]TUNZ Extracted TB'!$G:$G,'[2]TUNZ Extracted TB'!$A:$A,B736,'[2]TUNZ Extracted TB'!$C:$C,C736)</f>
        <v>#VALUE!</v>
      </c>
      <c r="H736" s="4" t="e">
        <f>SUMIFS('[3]TUNZ Extracted TB'!$G:$G,'[3]TUNZ Extracted TB'!$A:$A,B736,'[3]TUNZ Extracted TB'!$C:$C,C736)</f>
        <v>#VALUE!</v>
      </c>
      <c r="I736" s="4" t="e">
        <f>SUMIFS('[4]TUNZ Extracted TB'!$G:$G,'[4]TUNZ Extracted TB'!$A:$A,B736,'[4]TUNZ Extracted TB'!$C:$C,C736)</f>
        <v>#VALUE!</v>
      </c>
      <c r="J736" s="4" t="e">
        <f>SUMIFS('[5]TUNZ Extracted TB'!$G:$G,'[5]TUNZ Extracted TB'!$A:$A,B736,'[5]TUNZ Extracted TB'!$C:$C,C736)</f>
        <v>#VALUE!</v>
      </c>
      <c r="K736" s="4" t="e">
        <f>SUMIFS('[6]TUNZ Extracted TB'!$G:$G,'[6]TUNZ Extracted TB'!$A:$A,B736,'[6]TUNZ Extracted TB'!$C:$C,C736)</f>
        <v>#VALUE!</v>
      </c>
      <c r="L736" s="4" t="e">
        <f>SUMIFS('[7]TUNZ Extracted TB'!$G:$G,'[7]TUNZ Extracted TB'!$A:$A,B736,'[7]TUNZ Extracted TB'!$C:$C,C736)</f>
        <v>#VALUE!</v>
      </c>
      <c r="M736" s="4" t="e">
        <f>SUMIFS('[8]TUNZ Extracted TB'!$G:$G,'[8]TUNZ Extracted TB'!$A:$A,B736,'[8]TUNZ Extracted TB'!$C:$C,C736)</f>
        <v>#VALUE!</v>
      </c>
      <c r="N736" s="4" t="e">
        <f>SUMIFS('[9]TUNZ Extracted TB'!$G:$G,'[9]TUNZ Extracted TB'!$A:$A,B736,'[9]TUNZ Extracted TB'!$C:$C,C736)</f>
        <v>#VALUE!</v>
      </c>
      <c r="O736" s="4" t="e">
        <f>SUMIFS('[10]TUNZ Extracted TB'!$G:$G,'[10]TUNZ Extracted TB'!$A:$A,B736,'[10]TUNZ Extracted TB'!$C:$C,C736)</f>
        <v>#VALUE!</v>
      </c>
      <c r="P736" s="4" t="e">
        <f>SUMIFS('[11]TUNZ Extracted TB'!$G:$G,'[11]TUNZ Extracted TB'!$A:$A,B736,'[11]TUNZ Extracted TB'!$C:$C,C736)</f>
        <v>#VALUE!</v>
      </c>
      <c r="Q736" s="4" t="e">
        <f>SUMIFS('[12]TUNZ Extracted TB'!$G:$G,'[12]TUNZ Extracted TB'!$A:$A,B736,'[12]TUNZ Extracted TB'!$C:$C,C736)</f>
        <v>#VALUE!</v>
      </c>
      <c r="R736" s="4" t="e">
        <f t="shared" si="12"/>
        <v>#VALUE!</v>
      </c>
    </row>
    <row r="737" spans="1:18" x14ac:dyDescent="0.25">
      <c r="A737" t="s">
        <v>119</v>
      </c>
      <c r="B737">
        <v>7430</v>
      </c>
      <c r="C737">
        <v>121</v>
      </c>
      <c r="D737" t="s">
        <v>58</v>
      </c>
      <c r="E737" t="s">
        <v>120</v>
      </c>
      <c r="F737" s="4" t="e">
        <f>SUMIFS('[1]TUNZ Extracted TB'!$G:$G,'[1]TUNZ Extracted TB'!$A:$A,B737,'[1]TUNZ Extracted TB'!$C:$C,C737)</f>
        <v>#VALUE!</v>
      </c>
      <c r="G737" s="4" t="e">
        <f>SUMIFS('[2]TUNZ Extracted TB'!$G:$G,'[2]TUNZ Extracted TB'!$A:$A,B737,'[2]TUNZ Extracted TB'!$C:$C,C737)</f>
        <v>#VALUE!</v>
      </c>
      <c r="H737" s="4" t="e">
        <f>SUMIFS('[3]TUNZ Extracted TB'!$G:$G,'[3]TUNZ Extracted TB'!$A:$A,B737,'[3]TUNZ Extracted TB'!$C:$C,C737)</f>
        <v>#VALUE!</v>
      </c>
      <c r="I737" s="4" t="e">
        <f>SUMIFS('[4]TUNZ Extracted TB'!$G:$G,'[4]TUNZ Extracted TB'!$A:$A,B737,'[4]TUNZ Extracted TB'!$C:$C,C737)</f>
        <v>#VALUE!</v>
      </c>
      <c r="J737" s="4" t="e">
        <f>SUMIFS('[5]TUNZ Extracted TB'!$G:$G,'[5]TUNZ Extracted TB'!$A:$A,B737,'[5]TUNZ Extracted TB'!$C:$C,C737)</f>
        <v>#VALUE!</v>
      </c>
      <c r="K737" s="4" t="e">
        <f>SUMIFS('[6]TUNZ Extracted TB'!$G:$G,'[6]TUNZ Extracted TB'!$A:$A,B737,'[6]TUNZ Extracted TB'!$C:$C,C737)</f>
        <v>#VALUE!</v>
      </c>
      <c r="L737" s="4" t="e">
        <f>SUMIFS('[7]TUNZ Extracted TB'!$G:$G,'[7]TUNZ Extracted TB'!$A:$A,B737,'[7]TUNZ Extracted TB'!$C:$C,C737)</f>
        <v>#VALUE!</v>
      </c>
      <c r="M737" s="4" t="e">
        <f>SUMIFS('[8]TUNZ Extracted TB'!$G:$G,'[8]TUNZ Extracted TB'!$A:$A,B737,'[8]TUNZ Extracted TB'!$C:$C,C737)</f>
        <v>#VALUE!</v>
      </c>
      <c r="N737" s="4" t="e">
        <f>SUMIFS('[9]TUNZ Extracted TB'!$G:$G,'[9]TUNZ Extracted TB'!$A:$A,B737,'[9]TUNZ Extracted TB'!$C:$C,C737)</f>
        <v>#VALUE!</v>
      </c>
      <c r="O737" s="4" t="e">
        <f>SUMIFS('[10]TUNZ Extracted TB'!$G:$G,'[10]TUNZ Extracted TB'!$A:$A,B737,'[10]TUNZ Extracted TB'!$C:$C,C737)</f>
        <v>#VALUE!</v>
      </c>
      <c r="P737" s="4" t="e">
        <f>SUMIFS('[11]TUNZ Extracted TB'!$G:$G,'[11]TUNZ Extracted TB'!$A:$A,B737,'[11]TUNZ Extracted TB'!$C:$C,C737)</f>
        <v>#VALUE!</v>
      </c>
      <c r="Q737" s="4" t="e">
        <f>SUMIFS('[12]TUNZ Extracted TB'!$G:$G,'[12]TUNZ Extracted TB'!$A:$A,B737,'[12]TUNZ Extracted TB'!$C:$C,C737)</f>
        <v>#VALUE!</v>
      </c>
      <c r="R737" s="4" t="e">
        <f t="shared" si="12"/>
        <v>#VALUE!</v>
      </c>
    </row>
    <row r="738" spans="1:18" x14ac:dyDescent="0.25">
      <c r="A738" t="s">
        <v>119</v>
      </c>
      <c r="B738">
        <v>7430</v>
      </c>
      <c r="C738">
        <v>130</v>
      </c>
      <c r="D738" t="s">
        <v>58</v>
      </c>
      <c r="E738" t="s">
        <v>120</v>
      </c>
      <c r="F738" s="4" t="e">
        <f>SUMIFS('[1]TUNZ Extracted TB'!$G:$G,'[1]TUNZ Extracted TB'!$A:$A,B738,'[1]TUNZ Extracted TB'!$C:$C,C738)</f>
        <v>#VALUE!</v>
      </c>
      <c r="G738" s="4" t="e">
        <f>SUMIFS('[2]TUNZ Extracted TB'!$G:$G,'[2]TUNZ Extracted TB'!$A:$A,B738,'[2]TUNZ Extracted TB'!$C:$C,C738)</f>
        <v>#VALUE!</v>
      </c>
      <c r="H738" s="4" t="e">
        <f>SUMIFS('[3]TUNZ Extracted TB'!$G:$G,'[3]TUNZ Extracted TB'!$A:$A,B738,'[3]TUNZ Extracted TB'!$C:$C,C738)</f>
        <v>#VALUE!</v>
      </c>
      <c r="I738" s="4" t="e">
        <f>SUMIFS('[4]TUNZ Extracted TB'!$G:$G,'[4]TUNZ Extracted TB'!$A:$A,B738,'[4]TUNZ Extracted TB'!$C:$C,C738)</f>
        <v>#VALUE!</v>
      </c>
      <c r="J738" s="4" t="e">
        <f>SUMIFS('[5]TUNZ Extracted TB'!$G:$G,'[5]TUNZ Extracted TB'!$A:$A,B738,'[5]TUNZ Extracted TB'!$C:$C,C738)</f>
        <v>#VALUE!</v>
      </c>
      <c r="K738" s="4" t="e">
        <f>SUMIFS('[6]TUNZ Extracted TB'!$G:$G,'[6]TUNZ Extracted TB'!$A:$A,B738,'[6]TUNZ Extracted TB'!$C:$C,C738)</f>
        <v>#VALUE!</v>
      </c>
      <c r="L738" s="4" t="e">
        <f>SUMIFS('[7]TUNZ Extracted TB'!$G:$G,'[7]TUNZ Extracted TB'!$A:$A,B738,'[7]TUNZ Extracted TB'!$C:$C,C738)</f>
        <v>#VALUE!</v>
      </c>
      <c r="M738" s="4" t="e">
        <f>SUMIFS('[8]TUNZ Extracted TB'!$G:$G,'[8]TUNZ Extracted TB'!$A:$A,B738,'[8]TUNZ Extracted TB'!$C:$C,C738)</f>
        <v>#VALUE!</v>
      </c>
      <c r="N738" s="4" t="e">
        <f>SUMIFS('[9]TUNZ Extracted TB'!$G:$G,'[9]TUNZ Extracted TB'!$A:$A,B738,'[9]TUNZ Extracted TB'!$C:$C,C738)</f>
        <v>#VALUE!</v>
      </c>
      <c r="O738" s="4" t="e">
        <f>SUMIFS('[10]TUNZ Extracted TB'!$G:$G,'[10]TUNZ Extracted TB'!$A:$A,B738,'[10]TUNZ Extracted TB'!$C:$C,C738)</f>
        <v>#VALUE!</v>
      </c>
      <c r="P738" s="4" t="e">
        <f>SUMIFS('[11]TUNZ Extracted TB'!$G:$G,'[11]TUNZ Extracted TB'!$A:$A,B738,'[11]TUNZ Extracted TB'!$C:$C,C738)</f>
        <v>#VALUE!</v>
      </c>
      <c r="Q738" s="4" t="e">
        <f>SUMIFS('[12]TUNZ Extracted TB'!$G:$G,'[12]TUNZ Extracted TB'!$A:$A,B738,'[12]TUNZ Extracted TB'!$C:$C,C738)</f>
        <v>#VALUE!</v>
      </c>
      <c r="R738" s="4" t="e">
        <f t="shared" si="12"/>
        <v>#VALUE!</v>
      </c>
    </row>
    <row r="739" spans="1:18" x14ac:dyDescent="0.25">
      <c r="A739" t="s">
        <v>119</v>
      </c>
      <c r="B739">
        <v>7430</v>
      </c>
      <c r="C739">
        <v>140</v>
      </c>
      <c r="D739" t="s">
        <v>58</v>
      </c>
      <c r="E739" t="s">
        <v>120</v>
      </c>
      <c r="F739" s="4" t="e">
        <f>SUMIFS('[1]TUNZ Extracted TB'!$G:$G,'[1]TUNZ Extracted TB'!$A:$A,B739,'[1]TUNZ Extracted TB'!$C:$C,C739)</f>
        <v>#VALUE!</v>
      </c>
      <c r="G739" s="4" t="e">
        <f>SUMIFS('[2]TUNZ Extracted TB'!$G:$G,'[2]TUNZ Extracted TB'!$A:$A,B739,'[2]TUNZ Extracted TB'!$C:$C,C739)</f>
        <v>#VALUE!</v>
      </c>
      <c r="H739" s="4" t="e">
        <f>SUMIFS('[3]TUNZ Extracted TB'!$G:$G,'[3]TUNZ Extracted TB'!$A:$A,B739,'[3]TUNZ Extracted TB'!$C:$C,C739)</f>
        <v>#VALUE!</v>
      </c>
      <c r="I739" s="4" t="e">
        <f>SUMIFS('[4]TUNZ Extracted TB'!$G:$G,'[4]TUNZ Extracted TB'!$A:$A,B739,'[4]TUNZ Extracted TB'!$C:$C,C739)</f>
        <v>#VALUE!</v>
      </c>
      <c r="J739" s="4" t="e">
        <f>SUMIFS('[5]TUNZ Extracted TB'!$G:$G,'[5]TUNZ Extracted TB'!$A:$A,B739,'[5]TUNZ Extracted TB'!$C:$C,C739)</f>
        <v>#VALUE!</v>
      </c>
      <c r="K739" s="4" t="e">
        <f>SUMIFS('[6]TUNZ Extracted TB'!$G:$G,'[6]TUNZ Extracted TB'!$A:$A,B739,'[6]TUNZ Extracted TB'!$C:$C,C739)</f>
        <v>#VALUE!</v>
      </c>
      <c r="L739" s="4" t="e">
        <f>SUMIFS('[7]TUNZ Extracted TB'!$G:$G,'[7]TUNZ Extracted TB'!$A:$A,B739,'[7]TUNZ Extracted TB'!$C:$C,C739)</f>
        <v>#VALUE!</v>
      </c>
      <c r="M739" s="4" t="e">
        <f>SUMIFS('[8]TUNZ Extracted TB'!$G:$G,'[8]TUNZ Extracted TB'!$A:$A,B739,'[8]TUNZ Extracted TB'!$C:$C,C739)</f>
        <v>#VALUE!</v>
      </c>
      <c r="N739" s="4" t="e">
        <f>SUMIFS('[9]TUNZ Extracted TB'!$G:$G,'[9]TUNZ Extracted TB'!$A:$A,B739,'[9]TUNZ Extracted TB'!$C:$C,C739)</f>
        <v>#VALUE!</v>
      </c>
      <c r="O739" s="4" t="e">
        <f>SUMIFS('[10]TUNZ Extracted TB'!$G:$G,'[10]TUNZ Extracted TB'!$A:$A,B739,'[10]TUNZ Extracted TB'!$C:$C,C739)</f>
        <v>#VALUE!</v>
      </c>
      <c r="P739" s="4" t="e">
        <f>SUMIFS('[11]TUNZ Extracted TB'!$G:$G,'[11]TUNZ Extracted TB'!$A:$A,B739,'[11]TUNZ Extracted TB'!$C:$C,C739)</f>
        <v>#VALUE!</v>
      </c>
      <c r="Q739" s="4" t="e">
        <f>SUMIFS('[12]TUNZ Extracted TB'!$G:$G,'[12]TUNZ Extracted TB'!$A:$A,B739,'[12]TUNZ Extracted TB'!$C:$C,C739)</f>
        <v>#VALUE!</v>
      </c>
      <c r="R739" s="4" t="e">
        <f t="shared" si="12"/>
        <v>#VALUE!</v>
      </c>
    </row>
    <row r="740" spans="1:18" x14ac:dyDescent="0.25">
      <c r="A740" t="s">
        <v>119</v>
      </c>
      <c r="B740">
        <v>7430</v>
      </c>
      <c r="C740">
        <v>142</v>
      </c>
      <c r="D740" t="s">
        <v>62</v>
      </c>
      <c r="E740" t="s">
        <v>90</v>
      </c>
      <c r="F740" s="4" t="e">
        <f>SUMIFS('[1]TUNZ Extracted TB'!$G:$G,'[1]TUNZ Extracted TB'!$A:$A,B740,'[1]TUNZ Extracted TB'!$C:$C,C740)</f>
        <v>#VALUE!</v>
      </c>
      <c r="G740" s="4" t="e">
        <f>SUMIFS('[2]TUNZ Extracted TB'!$G:$G,'[2]TUNZ Extracted TB'!$A:$A,B740,'[2]TUNZ Extracted TB'!$C:$C,C740)</f>
        <v>#VALUE!</v>
      </c>
      <c r="H740" s="4" t="e">
        <f>SUMIFS('[3]TUNZ Extracted TB'!$G:$G,'[3]TUNZ Extracted TB'!$A:$A,B740,'[3]TUNZ Extracted TB'!$C:$C,C740)</f>
        <v>#VALUE!</v>
      </c>
      <c r="I740" s="4" t="e">
        <f>SUMIFS('[4]TUNZ Extracted TB'!$G:$G,'[4]TUNZ Extracted TB'!$A:$A,B740,'[4]TUNZ Extracted TB'!$C:$C,C740)</f>
        <v>#VALUE!</v>
      </c>
      <c r="J740" s="4" t="e">
        <f>SUMIFS('[5]TUNZ Extracted TB'!$G:$G,'[5]TUNZ Extracted TB'!$A:$A,B740,'[5]TUNZ Extracted TB'!$C:$C,C740)</f>
        <v>#VALUE!</v>
      </c>
      <c r="K740" s="4" t="e">
        <f>SUMIFS('[6]TUNZ Extracted TB'!$G:$G,'[6]TUNZ Extracted TB'!$A:$A,B740,'[6]TUNZ Extracted TB'!$C:$C,C740)</f>
        <v>#VALUE!</v>
      </c>
      <c r="L740" s="4" t="e">
        <f>SUMIFS('[7]TUNZ Extracted TB'!$G:$G,'[7]TUNZ Extracted TB'!$A:$A,B740,'[7]TUNZ Extracted TB'!$C:$C,C740)</f>
        <v>#VALUE!</v>
      </c>
      <c r="M740" s="4" t="e">
        <f>SUMIFS('[8]TUNZ Extracted TB'!$G:$G,'[8]TUNZ Extracted TB'!$A:$A,B740,'[8]TUNZ Extracted TB'!$C:$C,C740)</f>
        <v>#VALUE!</v>
      </c>
      <c r="N740" s="4" t="e">
        <f>SUMIFS('[9]TUNZ Extracted TB'!$G:$G,'[9]TUNZ Extracted TB'!$A:$A,B740,'[9]TUNZ Extracted TB'!$C:$C,C740)</f>
        <v>#VALUE!</v>
      </c>
      <c r="O740" s="4" t="e">
        <f>SUMIFS('[10]TUNZ Extracted TB'!$G:$G,'[10]TUNZ Extracted TB'!$A:$A,B740,'[10]TUNZ Extracted TB'!$C:$C,C740)</f>
        <v>#VALUE!</v>
      </c>
      <c r="P740" s="4" t="e">
        <f>SUMIFS('[11]TUNZ Extracted TB'!$G:$G,'[11]TUNZ Extracted TB'!$A:$A,B740,'[11]TUNZ Extracted TB'!$C:$C,C740)</f>
        <v>#VALUE!</v>
      </c>
      <c r="Q740" s="4" t="e">
        <f>SUMIFS('[12]TUNZ Extracted TB'!$G:$G,'[12]TUNZ Extracted TB'!$A:$A,B740,'[12]TUNZ Extracted TB'!$C:$C,C740)</f>
        <v>#VALUE!</v>
      </c>
      <c r="R740" s="4" t="e">
        <f t="shared" si="12"/>
        <v>#VALUE!</v>
      </c>
    </row>
    <row r="741" spans="1:18" x14ac:dyDescent="0.25">
      <c r="A741" t="s">
        <v>119</v>
      </c>
      <c r="B741">
        <v>7430</v>
      </c>
      <c r="C741">
        <v>147</v>
      </c>
      <c r="D741" t="s">
        <v>58</v>
      </c>
      <c r="E741" t="s">
        <v>120</v>
      </c>
      <c r="F741" s="4" t="e">
        <f>SUMIFS('[1]TUNZ Extracted TB'!$G:$G,'[1]TUNZ Extracted TB'!$A:$A,B741,'[1]TUNZ Extracted TB'!$C:$C,C741)</f>
        <v>#VALUE!</v>
      </c>
      <c r="G741" s="4" t="e">
        <f>SUMIFS('[2]TUNZ Extracted TB'!$G:$G,'[2]TUNZ Extracted TB'!$A:$A,B741,'[2]TUNZ Extracted TB'!$C:$C,C741)</f>
        <v>#VALUE!</v>
      </c>
      <c r="H741" s="4" t="e">
        <f>SUMIFS('[3]TUNZ Extracted TB'!$G:$G,'[3]TUNZ Extracted TB'!$A:$A,B741,'[3]TUNZ Extracted TB'!$C:$C,C741)</f>
        <v>#VALUE!</v>
      </c>
      <c r="I741" s="4" t="e">
        <f>SUMIFS('[4]TUNZ Extracted TB'!$G:$G,'[4]TUNZ Extracted TB'!$A:$A,B741,'[4]TUNZ Extracted TB'!$C:$C,C741)</f>
        <v>#VALUE!</v>
      </c>
      <c r="J741" s="4" t="e">
        <f>SUMIFS('[5]TUNZ Extracted TB'!$G:$G,'[5]TUNZ Extracted TB'!$A:$A,B741,'[5]TUNZ Extracted TB'!$C:$C,C741)</f>
        <v>#VALUE!</v>
      </c>
      <c r="K741" s="4" t="e">
        <f>SUMIFS('[6]TUNZ Extracted TB'!$G:$G,'[6]TUNZ Extracted TB'!$A:$A,B741,'[6]TUNZ Extracted TB'!$C:$C,C741)</f>
        <v>#VALUE!</v>
      </c>
      <c r="L741" s="4" t="e">
        <f>SUMIFS('[7]TUNZ Extracted TB'!$G:$G,'[7]TUNZ Extracted TB'!$A:$A,B741,'[7]TUNZ Extracted TB'!$C:$C,C741)</f>
        <v>#VALUE!</v>
      </c>
      <c r="M741" s="4" t="e">
        <f>SUMIFS('[8]TUNZ Extracted TB'!$G:$G,'[8]TUNZ Extracted TB'!$A:$A,B741,'[8]TUNZ Extracted TB'!$C:$C,C741)</f>
        <v>#VALUE!</v>
      </c>
      <c r="N741" s="4" t="e">
        <f>SUMIFS('[9]TUNZ Extracted TB'!$G:$G,'[9]TUNZ Extracted TB'!$A:$A,B741,'[9]TUNZ Extracted TB'!$C:$C,C741)</f>
        <v>#VALUE!</v>
      </c>
      <c r="O741" s="4" t="e">
        <f>SUMIFS('[10]TUNZ Extracted TB'!$G:$G,'[10]TUNZ Extracted TB'!$A:$A,B741,'[10]TUNZ Extracted TB'!$C:$C,C741)</f>
        <v>#VALUE!</v>
      </c>
      <c r="P741" s="4" t="e">
        <f>SUMIFS('[11]TUNZ Extracted TB'!$G:$G,'[11]TUNZ Extracted TB'!$A:$A,B741,'[11]TUNZ Extracted TB'!$C:$C,C741)</f>
        <v>#VALUE!</v>
      </c>
      <c r="Q741" s="4" t="e">
        <f>SUMIFS('[12]TUNZ Extracted TB'!$G:$G,'[12]TUNZ Extracted TB'!$A:$A,B741,'[12]TUNZ Extracted TB'!$C:$C,C741)</f>
        <v>#VALUE!</v>
      </c>
      <c r="R741" s="4" t="e">
        <f t="shared" si="12"/>
        <v>#VALUE!</v>
      </c>
    </row>
    <row r="742" spans="1:18" x14ac:dyDescent="0.25">
      <c r="A742" t="s">
        <v>119</v>
      </c>
      <c r="B742">
        <v>7430</v>
      </c>
      <c r="C742">
        <v>150</v>
      </c>
      <c r="D742" t="s">
        <v>62</v>
      </c>
      <c r="E742" t="s">
        <v>90</v>
      </c>
      <c r="F742" s="4" t="e">
        <f>SUMIFS('[1]TUNZ Extracted TB'!$G:$G,'[1]TUNZ Extracted TB'!$A:$A,B742,'[1]TUNZ Extracted TB'!$C:$C,C742)</f>
        <v>#VALUE!</v>
      </c>
      <c r="G742" s="4" t="e">
        <f>SUMIFS('[2]TUNZ Extracted TB'!$G:$G,'[2]TUNZ Extracted TB'!$A:$A,B742,'[2]TUNZ Extracted TB'!$C:$C,C742)</f>
        <v>#VALUE!</v>
      </c>
      <c r="H742" s="4" t="e">
        <f>SUMIFS('[3]TUNZ Extracted TB'!$G:$G,'[3]TUNZ Extracted TB'!$A:$A,B742,'[3]TUNZ Extracted TB'!$C:$C,C742)</f>
        <v>#VALUE!</v>
      </c>
      <c r="I742" s="4" t="e">
        <f>SUMIFS('[4]TUNZ Extracted TB'!$G:$G,'[4]TUNZ Extracted TB'!$A:$A,B742,'[4]TUNZ Extracted TB'!$C:$C,C742)</f>
        <v>#VALUE!</v>
      </c>
      <c r="J742" s="4" t="e">
        <f>SUMIFS('[5]TUNZ Extracted TB'!$G:$G,'[5]TUNZ Extracted TB'!$A:$A,B742,'[5]TUNZ Extracted TB'!$C:$C,C742)</f>
        <v>#VALUE!</v>
      </c>
      <c r="K742" s="4" t="e">
        <f>SUMIFS('[6]TUNZ Extracted TB'!$G:$G,'[6]TUNZ Extracted TB'!$A:$A,B742,'[6]TUNZ Extracted TB'!$C:$C,C742)</f>
        <v>#VALUE!</v>
      </c>
      <c r="L742" s="4" t="e">
        <f>SUMIFS('[7]TUNZ Extracted TB'!$G:$G,'[7]TUNZ Extracted TB'!$A:$A,B742,'[7]TUNZ Extracted TB'!$C:$C,C742)</f>
        <v>#VALUE!</v>
      </c>
      <c r="M742" s="4" t="e">
        <f>SUMIFS('[8]TUNZ Extracted TB'!$G:$G,'[8]TUNZ Extracted TB'!$A:$A,B742,'[8]TUNZ Extracted TB'!$C:$C,C742)</f>
        <v>#VALUE!</v>
      </c>
      <c r="N742" s="4" t="e">
        <f>SUMIFS('[9]TUNZ Extracted TB'!$G:$G,'[9]TUNZ Extracted TB'!$A:$A,B742,'[9]TUNZ Extracted TB'!$C:$C,C742)</f>
        <v>#VALUE!</v>
      </c>
      <c r="O742" s="4" t="e">
        <f>SUMIFS('[10]TUNZ Extracted TB'!$G:$G,'[10]TUNZ Extracted TB'!$A:$A,B742,'[10]TUNZ Extracted TB'!$C:$C,C742)</f>
        <v>#VALUE!</v>
      </c>
      <c r="P742" s="4" t="e">
        <f>SUMIFS('[11]TUNZ Extracted TB'!$G:$G,'[11]TUNZ Extracted TB'!$A:$A,B742,'[11]TUNZ Extracted TB'!$C:$C,C742)</f>
        <v>#VALUE!</v>
      </c>
      <c r="Q742" s="4" t="e">
        <f>SUMIFS('[12]TUNZ Extracted TB'!$G:$G,'[12]TUNZ Extracted TB'!$A:$A,B742,'[12]TUNZ Extracted TB'!$C:$C,C742)</f>
        <v>#VALUE!</v>
      </c>
      <c r="R742" s="4" t="e">
        <f t="shared" si="12"/>
        <v>#VALUE!</v>
      </c>
    </row>
    <row r="743" spans="1:18" x14ac:dyDescent="0.25">
      <c r="A743" t="s">
        <v>119</v>
      </c>
      <c r="B743">
        <v>7430</v>
      </c>
      <c r="C743">
        <v>160</v>
      </c>
      <c r="D743" t="s">
        <v>58</v>
      </c>
      <c r="E743" t="s">
        <v>120</v>
      </c>
      <c r="F743" s="4" t="e">
        <f>SUMIFS('[1]TUNZ Extracted TB'!$G:$G,'[1]TUNZ Extracted TB'!$A:$A,B743,'[1]TUNZ Extracted TB'!$C:$C,C743)</f>
        <v>#VALUE!</v>
      </c>
      <c r="G743" s="4" t="e">
        <f>SUMIFS('[2]TUNZ Extracted TB'!$G:$G,'[2]TUNZ Extracted TB'!$A:$A,B743,'[2]TUNZ Extracted TB'!$C:$C,C743)</f>
        <v>#VALUE!</v>
      </c>
      <c r="H743" s="4" t="e">
        <f>SUMIFS('[3]TUNZ Extracted TB'!$G:$G,'[3]TUNZ Extracted TB'!$A:$A,B743,'[3]TUNZ Extracted TB'!$C:$C,C743)</f>
        <v>#VALUE!</v>
      </c>
      <c r="I743" s="4" t="e">
        <f>SUMIFS('[4]TUNZ Extracted TB'!$G:$G,'[4]TUNZ Extracted TB'!$A:$A,B743,'[4]TUNZ Extracted TB'!$C:$C,C743)</f>
        <v>#VALUE!</v>
      </c>
      <c r="J743" s="4" t="e">
        <f>SUMIFS('[5]TUNZ Extracted TB'!$G:$G,'[5]TUNZ Extracted TB'!$A:$A,B743,'[5]TUNZ Extracted TB'!$C:$C,C743)</f>
        <v>#VALUE!</v>
      </c>
      <c r="K743" s="4" t="e">
        <f>SUMIFS('[6]TUNZ Extracted TB'!$G:$G,'[6]TUNZ Extracted TB'!$A:$A,B743,'[6]TUNZ Extracted TB'!$C:$C,C743)</f>
        <v>#VALUE!</v>
      </c>
      <c r="L743" s="4" t="e">
        <f>SUMIFS('[7]TUNZ Extracted TB'!$G:$G,'[7]TUNZ Extracted TB'!$A:$A,B743,'[7]TUNZ Extracted TB'!$C:$C,C743)</f>
        <v>#VALUE!</v>
      </c>
      <c r="M743" s="4" t="e">
        <f>SUMIFS('[8]TUNZ Extracted TB'!$G:$G,'[8]TUNZ Extracted TB'!$A:$A,B743,'[8]TUNZ Extracted TB'!$C:$C,C743)</f>
        <v>#VALUE!</v>
      </c>
      <c r="N743" s="4" t="e">
        <f>SUMIFS('[9]TUNZ Extracted TB'!$G:$G,'[9]TUNZ Extracted TB'!$A:$A,B743,'[9]TUNZ Extracted TB'!$C:$C,C743)</f>
        <v>#VALUE!</v>
      </c>
      <c r="O743" s="4" t="e">
        <f>SUMIFS('[10]TUNZ Extracted TB'!$G:$G,'[10]TUNZ Extracted TB'!$A:$A,B743,'[10]TUNZ Extracted TB'!$C:$C,C743)</f>
        <v>#VALUE!</v>
      </c>
      <c r="P743" s="4" t="e">
        <f>SUMIFS('[11]TUNZ Extracted TB'!$G:$G,'[11]TUNZ Extracted TB'!$A:$A,B743,'[11]TUNZ Extracted TB'!$C:$C,C743)</f>
        <v>#VALUE!</v>
      </c>
      <c r="Q743" s="4" t="e">
        <f>SUMIFS('[12]TUNZ Extracted TB'!$G:$G,'[12]TUNZ Extracted TB'!$A:$A,B743,'[12]TUNZ Extracted TB'!$C:$C,C743)</f>
        <v>#VALUE!</v>
      </c>
      <c r="R743" s="4" t="e">
        <f t="shared" si="12"/>
        <v>#VALUE!</v>
      </c>
    </row>
    <row r="744" spans="1:18" x14ac:dyDescent="0.25">
      <c r="A744" t="s">
        <v>119</v>
      </c>
      <c r="B744">
        <v>7430</v>
      </c>
      <c r="C744">
        <v>162</v>
      </c>
      <c r="D744" t="s">
        <v>62</v>
      </c>
      <c r="E744" t="s">
        <v>90</v>
      </c>
      <c r="F744" s="4" t="e">
        <f>SUMIFS('[1]TUNZ Extracted TB'!$G:$G,'[1]TUNZ Extracted TB'!$A:$A,B744,'[1]TUNZ Extracted TB'!$C:$C,C744)</f>
        <v>#VALUE!</v>
      </c>
      <c r="G744" s="4" t="e">
        <f>SUMIFS('[2]TUNZ Extracted TB'!$G:$G,'[2]TUNZ Extracted TB'!$A:$A,B744,'[2]TUNZ Extracted TB'!$C:$C,C744)</f>
        <v>#VALUE!</v>
      </c>
      <c r="H744" s="4" t="e">
        <f>SUMIFS('[3]TUNZ Extracted TB'!$G:$G,'[3]TUNZ Extracted TB'!$A:$A,B744,'[3]TUNZ Extracted TB'!$C:$C,C744)</f>
        <v>#VALUE!</v>
      </c>
      <c r="I744" s="4" t="e">
        <f>SUMIFS('[4]TUNZ Extracted TB'!$G:$G,'[4]TUNZ Extracted TB'!$A:$A,B744,'[4]TUNZ Extracted TB'!$C:$C,C744)</f>
        <v>#VALUE!</v>
      </c>
      <c r="J744" s="4" t="e">
        <f>SUMIFS('[5]TUNZ Extracted TB'!$G:$G,'[5]TUNZ Extracted TB'!$A:$A,B744,'[5]TUNZ Extracted TB'!$C:$C,C744)</f>
        <v>#VALUE!</v>
      </c>
      <c r="K744" s="4" t="e">
        <f>SUMIFS('[6]TUNZ Extracted TB'!$G:$G,'[6]TUNZ Extracted TB'!$A:$A,B744,'[6]TUNZ Extracted TB'!$C:$C,C744)</f>
        <v>#VALUE!</v>
      </c>
      <c r="L744" s="4" t="e">
        <f>SUMIFS('[7]TUNZ Extracted TB'!$G:$G,'[7]TUNZ Extracted TB'!$A:$A,B744,'[7]TUNZ Extracted TB'!$C:$C,C744)</f>
        <v>#VALUE!</v>
      </c>
      <c r="M744" s="4" t="e">
        <f>SUMIFS('[8]TUNZ Extracted TB'!$G:$G,'[8]TUNZ Extracted TB'!$A:$A,B744,'[8]TUNZ Extracted TB'!$C:$C,C744)</f>
        <v>#VALUE!</v>
      </c>
      <c r="N744" s="4" t="e">
        <f>SUMIFS('[9]TUNZ Extracted TB'!$G:$G,'[9]TUNZ Extracted TB'!$A:$A,B744,'[9]TUNZ Extracted TB'!$C:$C,C744)</f>
        <v>#VALUE!</v>
      </c>
      <c r="O744" s="4" t="e">
        <f>SUMIFS('[10]TUNZ Extracted TB'!$G:$G,'[10]TUNZ Extracted TB'!$A:$A,B744,'[10]TUNZ Extracted TB'!$C:$C,C744)</f>
        <v>#VALUE!</v>
      </c>
      <c r="P744" s="4" t="e">
        <f>SUMIFS('[11]TUNZ Extracted TB'!$G:$G,'[11]TUNZ Extracted TB'!$A:$A,B744,'[11]TUNZ Extracted TB'!$C:$C,C744)</f>
        <v>#VALUE!</v>
      </c>
      <c r="Q744" s="4" t="e">
        <f>SUMIFS('[12]TUNZ Extracted TB'!$G:$G,'[12]TUNZ Extracted TB'!$A:$A,B744,'[12]TUNZ Extracted TB'!$C:$C,C744)</f>
        <v>#VALUE!</v>
      </c>
      <c r="R744" s="4" t="e">
        <f t="shared" si="12"/>
        <v>#VALUE!</v>
      </c>
    </row>
    <row r="745" spans="1:18" x14ac:dyDescent="0.25">
      <c r="A745" t="s">
        <v>119</v>
      </c>
      <c r="B745">
        <v>7430</v>
      </c>
      <c r="C745">
        <v>190</v>
      </c>
      <c r="D745" t="s">
        <v>58</v>
      </c>
      <c r="E745" t="s">
        <v>120</v>
      </c>
      <c r="F745" s="4" t="e">
        <f>SUMIFS('[1]TUNZ Extracted TB'!$G:$G,'[1]TUNZ Extracted TB'!$A:$A,B745,'[1]TUNZ Extracted TB'!$C:$C,C745)</f>
        <v>#VALUE!</v>
      </c>
      <c r="G745" s="4" t="e">
        <f>SUMIFS('[2]TUNZ Extracted TB'!$G:$G,'[2]TUNZ Extracted TB'!$A:$A,B745,'[2]TUNZ Extracted TB'!$C:$C,C745)</f>
        <v>#VALUE!</v>
      </c>
      <c r="H745" s="4" t="e">
        <f>SUMIFS('[3]TUNZ Extracted TB'!$G:$G,'[3]TUNZ Extracted TB'!$A:$A,B745,'[3]TUNZ Extracted TB'!$C:$C,C745)</f>
        <v>#VALUE!</v>
      </c>
      <c r="I745" s="4" t="e">
        <f>SUMIFS('[4]TUNZ Extracted TB'!$G:$G,'[4]TUNZ Extracted TB'!$A:$A,B745,'[4]TUNZ Extracted TB'!$C:$C,C745)</f>
        <v>#VALUE!</v>
      </c>
      <c r="J745" s="4" t="e">
        <f>SUMIFS('[5]TUNZ Extracted TB'!$G:$G,'[5]TUNZ Extracted TB'!$A:$A,B745,'[5]TUNZ Extracted TB'!$C:$C,C745)</f>
        <v>#VALUE!</v>
      </c>
      <c r="K745" s="4" t="e">
        <f>SUMIFS('[6]TUNZ Extracted TB'!$G:$G,'[6]TUNZ Extracted TB'!$A:$A,B745,'[6]TUNZ Extracted TB'!$C:$C,C745)</f>
        <v>#VALUE!</v>
      </c>
      <c r="L745" s="4" t="e">
        <f>SUMIFS('[7]TUNZ Extracted TB'!$G:$G,'[7]TUNZ Extracted TB'!$A:$A,B745,'[7]TUNZ Extracted TB'!$C:$C,C745)</f>
        <v>#VALUE!</v>
      </c>
      <c r="M745" s="4" t="e">
        <f>SUMIFS('[8]TUNZ Extracted TB'!$G:$G,'[8]TUNZ Extracted TB'!$A:$A,B745,'[8]TUNZ Extracted TB'!$C:$C,C745)</f>
        <v>#VALUE!</v>
      </c>
      <c r="N745" s="4" t="e">
        <f>SUMIFS('[9]TUNZ Extracted TB'!$G:$G,'[9]TUNZ Extracted TB'!$A:$A,B745,'[9]TUNZ Extracted TB'!$C:$C,C745)</f>
        <v>#VALUE!</v>
      </c>
      <c r="O745" s="4" t="e">
        <f>SUMIFS('[10]TUNZ Extracted TB'!$G:$G,'[10]TUNZ Extracted TB'!$A:$A,B745,'[10]TUNZ Extracted TB'!$C:$C,C745)</f>
        <v>#VALUE!</v>
      </c>
      <c r="P745" s="4" t="e">
        <f>SUMIFS('[11]TUNZ Extracted TB'!$G:$G,'[11]TUNZ Extracted TB'!$A:$A,B745,'[11]TUNZ Extracted TB'!$C:$C,C745)</f>
        <v>#VALUE!</v>
      </c>
      <c r="Q745" s="4" t="e">
        <f>SUMIFS('[12]TUNZ Extracted TB'!$G:$G,'[12]TUNZ Extracted TB'!$A:$A,B745,'[12]TUNZ Extracted TB'!$C:$C,C745)</f>
        <v>#VALUE!</v>
      </c>
      <c r="R745" s="4" t="e">
        <f t="shared" si="12"/>
        <v>#VALUE!</v>
      </c>
    </row>
    <row r="746" spans="1:18" x14ac:dyDescent="0.25">
      <c r="A746" t="s">
        <v>119</v>
      </c>
      <c r="B746">
        <v>7430</v>
      </c>
      <c r="C746">
        <v>210</v>
      </c>
      <c r="D746" t="s">
        <v>58</v>
      </c>
      <c r="E746" t="s">
        <v>120</v>
      </c>
      <c r="F746" s="4" t="e">
        <f>SUMIFS('[1]TUNZ Extracted TB'!$G:$G,'[1]TUNZ Extracted TB'!$A:$A,B746,'[1]TUNZ Extracted TB'!$C:$C,C746)</f>
        <v>#VALUE!</v>
      </c>
      <c r="G746" s="4" t="e">
        <f>SUMIFS('[2]TUNZ Extracted TB'!$G:$G,'[2]TUNZ Extracted TB'!$A:$A,B746,'[2]TUNZ Extracted TB'!$C:$C,C746)</f>
        <v>#VALUE!</v>
      </c>
      <c r="H746" s="4" t="e">
        <f>SUMIFS('[3]TUNZ Extracted TB'!$G:$G,'[3]TUNZ Extracted TB'!$A:$A,B746,'[3]TUNZ Extracted TB'!$C:$C,C746)</f>
        <v>#VALUE!</v>
      </c>
      <c r="I746" s="4" t="e">
        <f>SUMIFS('[4]TUNZ Extracted TB'!$G:$G,'[4]TUNZ Extracted TB'!$A:$A,B746,'[4]TUNZ Extracted TB'!$C:$C,C746)</f>
        <v>#VALUE!</v>
      </c>
      <c r="J746" s="4" t="e">
        <f>SUMIFS('[5]TUNZ Extracted TB'!$G:$G,'[5]TUNZ Extracted TB'!$A:$A,B746,'[5]TUNZ Extracted TB'!$C:$C,C746)</f>
        <v>#VALUE!</v>
      </c>
      <c r="K746" s="4" t="e">
        <f>SUMIFS('[6]TUNZ Extracted TB'!$G:$G,'[6]TUNZ Extracted TB'!$A:$A,B746,'[6]TUNZ Extracted TB'!$C:$C,C746)</f>
        <v>#VALUE!</v>
      </c>
      <c r="L746" s="4" t="e">
        <f>SUMIFS('[7]TUNZ Extracted TB'!$G:$G,'[7]TUNZ Extracted TB'!$A:$A,B746,'[7]TUNZ Extracted TB'!$C:$C,C746)</f>
        <v>#VALUE!</v>
      </c>
      <c r="M746" s="4" t="e">
        <f>SUMIFS('[8]TUNZ Extracted TB'!$G:$G,'[8]TUNZ Extracted TB'!$A:$A,B746,'[8]TUNZ Extracted TB'!$C:$C,C746)</f>
        <v>#VALUE!</v>
      </c>
      <c r="N746" s="4" t="e">
        <f>SUMIFS('[9]TUNZ Extracted TB'!$G:$G,'[9]TUNZ Extracted TB'!$A:$A,B746,'[9]TUNZ Extracted TB'!$C:$C,C746)</f>
        <v>#VALUE!</v>
      </c>
      <c r="O746" s="4" t="e">
        <f>SUMIFS('[10]TUNZ Extracted TB'!$G:$G,'[10]TUNZ Extracted TB'!$A:$A,B746,'[10]TUNZ Extracted TB'!$C:$C,C746)</f>
        <v>#VALUE!</v>
      </c>
      <c r="P746" s="4" t="e">
        <f>SUMIFS('[11]TUNZ Extracted TB'!$G:$G,'[11]TUNZ Extracted TB'!$A:$A,B746,'[11]TUNZ Extracted TB'!$C:$C,C746)</f>
        <v>#VALUE!</v>
      </c>
      <c r="Q746" s="4" t="e">
        <f>SUMIFS('[12]TUNZ Extracted TB'!$G:$G,'[12]TUNZ Extracted TB'!$A:$A,B746,'[12]TUNZ Extracted TB'!$C:$C,C746)</f>
        <v>#VALUE!</v>
      </c>
      <c r="R746" s="4" t="e">
        <f t="shared" si="12"/>
        <v>#VALUE!</v>
      </c>
    </row>
    <row r="747" spans="1:18" x14ac:dyDescent="0.25">
      <c r="A747" t="s">
        <v>119</v>
      </c>
      <c r="B747">
        <v>7430</v>
      </c>
      <c r="C747">
        <v>220</v>
      </c>
      <c r="D747" t="s">
        <v>58</v>
      </c>
      <c r="E747" t="s">
        <v>120</v>
      </c>
      <c r="F747" s="4" t="e">
        <f>SUMIFS('[1]TUNZ Extracted TB'!$G:$G,'[1]TUNZ Extracted TB'!$A:$A,B747,'[1]TUNZ Extracted TB'!$C:$C,C747)</f>
        <v>#VALUE!</v>
      </c>
      <c r="G747" s="4" t="e">
        <f>SUMIFS('[2]TUNZ Extracted TB'!$G:$G,'[2]TUNZ Extracted TB'!$A:$A,B747,'[2]TUNZ Extracted TB'!$C:$C,C747)</f>
        <v>#VALUE!</v>
      </c>
      <c r="H747" s="4" t="e">
        <f>SUMIFS('[3]TUNZ Extracted TB'!$G:$G,'[3]TUNZ Extracted TB'!$A:$A,B747,'[3]TUNZ Extracted TB'!$C:$C,C747)</f>
        <v>#VALUE!</v>
      </c>
      <c r="I747" s="4" t="e">
        <f>SUMIFS('[4]TUNZ Extracted TB'!$G:$G,'[4]TUNZ Extracted TB'!$A:$A,B747,'[4]TUNZ Extracted TB'!$C:$C,C747)</f>
        <v>#VALUE!</v>
      </c>
      <c r="J747" s="4" t="e">
        <f>SUMIFS('[5]TUNZ Extracted TB'!$G:$G,'[5]TUNZ Extracted TB'!$A:$A,B747,'[5]TUNZ Extracted TB'!$C:$C,C747)</f>
        <v>#VALUE!</v>
      </c>
      <c r="K747" s="4" t="e">
        <f>SUMIFS('[6]TUNZ Extracted TB'!$G:$G,'[6]TUNZ Extracted TB'!$A:$A,B747,'[6]TUNZ Extracted TB'!$C:$C,C747)</f>
        <v>#VALUE!</v>
      </c>
      <c r="L747" s="4" t="e">
        <f>SUMIFS('[7]TUNZ Extracted TB'!$G:$G,'[7]TUNZ Extracted TB'!$A:$A,B747,'[7]TUNZ Extracted TB'!$C:$C,C747)</f>
        <v>#VALUE!</v>
      </c>
      <c r="M747" s="4" t="e">
        <f>SUMIFS('[8]TUNZ Extracted TB'!$G:$G,'[8]TUNZ Extracted TB'!$A:$A,B747,'[8]TUNZ Extracted TB'!$C:$C,C747)</f>
        <v>#VALUE!</v>
      </c>
      <c r="N747" s="4" t="e">
        <f>SUMIFS('[9]TUNZ Extracted TB'!$G:$G,'[9]TUNZ Extracted TB'!$A:$A,B747,'[9]TUNZ Extracted TB'!$C:$C,C747)</f>
        <v>#VALUE!</v>
      </c>
      <c r="O747" s="4" t="e">
        <f>SUMIFS('[10]TUNZ Extracted TB'!$G:$G,'[10]TUNZ Extracted TB'!$A:$A,B747,'[10]TUNZ Extracted TB'!$C:$C,C747)</f>
        <v>#VALUE!</v>
      </c>
      <c r="P747" s="4" t="e">
        <f>SUMIFS('[11]TUNZ Extracted TB'!$G:$G,'[11]TUNZ Extracted TB'!$A:$A,B747,'[11]TUNZ Extracted TB'!$C:$C,C747)</f>
        <v>#VALUE!</v>
      </c>
      <c r="Q747" s="4" t="e">
        <f>SUMIFS('[12]TUNZ Extracted TB'!$G:$G,'[12]TUNZ Extracted TB'!$A:$A,B747,'[12]TUNZ Extracted TB'!$C:$C,C747)</f>
        <v>#VALUE!</v>
      </c>
      <c r="R747" s="4" t="e">
        <f t="shared" si="12"/>
        <v>#VALUE!</v>
      </c>
    </row>
    <row r="748" spans="1:18" x14ac:dyDescent="0.25">
      <c r="A748" t="s">
        <v>119</v>
      </c>
      <c r="B748">
        <v>7430</v>
      </c>
      <c r="C748">
        <v>230</v>
      </c>
      <c r="D748" t="s">
        <v>58</v>
      </c>
      <c r="E748" t="s">
        <v>120</v>
      </c>
      <c r="F748" s="4" t="e">
        <f>SUMIFS('[1]TUNZ Extracted TB'!$G:$G,'[1]TUNZ Extracted TB'!$A:$A,B748,'[1]TUNZ Extracted TB'!$C:$C,C748)</f>
        <v>#VALUE!</v>
      </c>
      <c r="G748" s="4" t="e">
        <f>SUMIFS('[2]TUNZ Extracted TB'!$G:$G,'[2]TUNZ Extracted TB'!$A:$A,B748,'[2]TUNZ Extracted TB'!$C:$C,C748)</f>
        <v>#VALUE!</v>
      </c>
      <c r="H748" s="4" t="e">
        <f>SUMIFS('[3]TUNZ Extracted TB'!$G:$G,'[3]TUNZ Extracted TB'!$A:$A,B748,'[3]TUNZ Extracted TB'!$C:$C,C748)</f>
        <v>#VALUE!</v>
      </c>
      <c r="I748" s="4" t="e">
        <f>SUMIFS('[4]TUNZ Extracted TB'!$G:$G,'[4]TUNZ Extracted TB'!$A:$A,B748,'[4]TUNZ Extracted TB'!$C:$C,C748)</f>
        <v>#VALUE!</v>
      </c>
      <c r="J748" s="4" t="e">
        <f>SUMIFS('[5]TUNZ Extracted TB'!$G:$G,'[5]TUNZ Extracted TB'!$A:$A,B748,'[5]TUNZ Extracted TB'!$C:$C,C748)</f>
        <v>#VALUE!</v>
      </c>
      <c r="K748" s="4" t="e">
        <f>SUMIFS('[6]TUNZ Extracted TB'!$G:$G,'[6]TUNZ Extracted TB'!$A:$A,B748,'[6]TUNZ Extracted TB'!$C:$C,C748)</f>
        <v>#VALUE!</v>
      </c>
      <c r="L748" s="4" t="e">
        <f>SUMIFS('[7]TUNZ Extracted TB'!$G:$G,'[7]TUNZ Extracted TB'!$A:$A,B748,'[7]TUNZ Extracted TB'!$C:$C,C748)</f>
        <v>#VALUE!</v>
      </c>
      <c r="M748" s="4" t="e">
        <f>SUMIFS('[8]TUNZ Extracted TB'!$G:$G,'[8]TUNZ Extracted TB'!$A:$A,B748,'[8]TUNZ Extracted TB'!$C:$C,C748)</f>
        <v>#VALUE!</v>
      </c>
      <c r="N748" s="4" t="e">
        <f>SUMIFS('[9]TUNZ Extracted TB'!$G:$G,'[9]TUNZ Extracted TB'!$A:$A,B748,'[9]TUNZ Extracted TB'!$C:$C,C748)</f>
        <v>#VALUE!</v>
      </c>
      <c r="O748" s="4" t="e">
        <f>SUMIFS('[10]TUNZ Extracted TB'!$G:$G,'[10]TUNZ Extracted TB'!$A:$A,B748,'[10]TUNZ Extracted TB'!$C:$C,C748)</f>
        <v>#VALUE!</v>
      </c>
      <c r="P748" s="4" t="e">
        <f>SUMIFS('[11]TUNZ Extracted TB'!$G:$G,'[11]TUNZ Extracted TB'!$A:$A,B748,'[11]TUNZ Extracted TB'!$C:$C,C748)</f>
        <v>#VALUE!</v>
      </c>
      <c r="Q748" s="4" t="e">
        <f>SUMIFS('[12]TUNZ Extracted TB'!$G:$G,'[12]TUNZ Extracted TB'!$A:$A,B748,'[12]TUNZ Extracted TB'!$C:$C,C748)</f>
        <v>#VALUE!</v>
      </c>
      <c r="R748" s="4" t="e">
        <f t="shared" si="12"/>
        <v>#VALUE!</v>
      </c>
    </row>
    <row r="749" spans="1:18" x14ac:dyDescent="0.25">
      <c r="A749" t="s">
        <v>119</v>
      </c>
      <c r="B749">
        <v>7430</v>
      </c>
      <c r="C749">
        <v>240</v>
      </c>
      <c r="D749" t="s">
        <v>58</v>
      </c>
      <c r="E749" t="s">
        <v>120</v>
      </c>
      <c r="F749" s="4" t="e">
        <f>SUMIFS('[1]TUNZ Extracted TB'!$G:$G,'[1]TUNZ Extracted TB'!$A:$A,B749,'[1]TUNZ Extracted TB'!$C:$C,C749)</f>
        <v>#VALUE!</v>
      </c>
      <c r="G749" s="4" t="e">
        <f>SUMIFS('[2]TUNZ Extracted TB'!$G:$G,'[2]TUNZ Extracted TB'!$A:$A,B749,'[2]TUNZ Extracted TB'!$C:$C,C749)</f>
        <v>#VALUE!</v>
      </c>
      <c r="H749" s="4" t="e">
        <f>SUMIFS('[3]TUNZ Extracted TB'!$G:$G,'[3]TUNZ Extracted TB'!$A:$A,B749,'[3]TUNZ Extracted TB'!$C:$C,C749)</f>
        <v>#VALUE!</v>
      </c>
      <c r="I749" s="4" t="e">
        <f>SUMIFS('[4]TUNZ Extracted TB'!$G:$G,'[4]TUNZ Extracted TB'!$A:$A,B749,'[4]TUNZ Extracted TB'!$C:$C,C749)</f>
        <v>#VALUE!</v>
      </c>
      <c r="J749" s="4" t="e">
        <f>SUMIFS('[5]TUNZ Extracted TB'!$G:$G,'[5]TUNZ Extracted TB'!$A:$A,B749,'[5]TUNZ Extracted TB'!$C:$C,C749)</f>
        <v>#VALUE!</v>
      </c>
      <c r="K749" s="4" t="e">
        <f>SUMIFS('[6]TUNZ Extracted TB'!$G:$G,'[6]TUNZ Extracted TB'!$A:$A,B749,'[6]TUNZ Extracted TB'!$C:$C,C749)</f>
        <v>#VALUE!</v>
      </c>
      <c r="L749" s="4" t="e">
        <f>SUMIFS('[7]TUNZ Extracted TB'!$G:$G,'[7]TUNZ Extracted TB'!$A:$A,B749,'[7]TUNZ Extracted TB'!$C:$C,C749)</f>
        <v>#VALUE!</v>
      </c>
      <c r="M749" s="4" t="e">
        <f>SUMIFS('[8]TUNZ Extracted TB'!$G:$G,'[8]TUNZ Extracted TB'!$A:$A,B749,'[8]TUNZ Extracted TB'!$C:$C,C749)</f>
        <v>#VALUE!</v>
      </c>
      <c r="N749" s="4" t="e">
        <f>SUMIFS('[9]TUNZ Extracted TB'!$G:$G,'[9]TUNZ Extracted TB'!$A:$A,B749,'[9]TUNZ Extracted TB'!$C:$C,C749)</f>
        <v>#VALUE!</v>
      </c>
      <c r="O749" s="4" t="e">
        <f>SUMIFS('[10]TUNZ Extracted TB'!$G:$G,'[10]TUNZ Extracted TB'!$A:$A,B749,'[10]TUNZ Extracted TB'!$C:$C,C749)</f>
        <v>#VALUE!</v>
      </c>
      <c r="P749" s="4" t="e">
        <f>SUMIFS('[11]TUNZ Extracted TB'!$G:$G,'[11]TUNZ Extracted TB'!$A:$A,B749,'[11]TUNZ Extracted TB'!$C:$C,C749)</f>
        <v>#VALUE!</v>
      </c>
      <c r="Q749" s="4" t="e">
        <f>SUMIFS('[12]TUNZ Extracted TB'!$G:$G,'[12]TUNZ Extracted TB'!$A:$A,B749,'[12]TUNZ Extracted TB'!$C:$C,C749)</f>
        <v>#VALUE!</v>
      </c>
      <c r="R749" s="4" t="e">
        <f t="shared" si="12"/>
        <v>#VALUE!</v>
      </c>
    </row>
    <row r="750" spans="1:18" x14ac:dyDescent="0.25">
      <c r="A750" t="s">
        <v>119</v>
      </c>
      <c r="B750">
        <v>7430</v>
      </c>
      <c r="C750">
        <v>260</v>
      </c>
      <c r="D750" t="s">
        <v>58</v>
      </c>
      <c r="E750" t="s">
        <v>120</v>
      </c>
      <c r="F750" s="4" t="e">
        <f>SUMIFS('[1]TUNZ Extracted TB'!$G:$G,'[1]TUNZ Extracted TB'!$A:$A,B750,'[1]TUNZ Extracted TB'!$C:$C,C750)</f>
        <v>#VALUE!</v>
      </c>
      <c r="G750" s="4" t="e">
        <f>SUMIFS('[2]TUNZ Extracted TB'!$G:$G,'[2]TUNZ Extracted TB'!$A:$A,B750,'[2]TUNZ Extracted TB'!$C:$C,C750)</f>
        <v>#VALUE!</v>
      </c>
      <c r="H750" s="4" t="e">
        <f>SUMIFS('[3]TUNZ Extracted TB'!$G:$G,'[3]TUNZ Extracted TB'!$A:$A,B750,'[3]TUNZ Extracted TB'!$C:$C,C750)</f>
        <v>#VALUE!</v>
      </c>
      <c r="I750" s="4" t="e">
        <f>SUMIFS('[4]TUNZ Extracted TB'!$G:$G,'[4]TUNZ Extracted TB'!$A:$A,B750,'[4]TUNZ Extracted TB'!$C:$C,C750)</f>
        <v>#VALUE!</v>
      </c>
      <c r="J750" s="4" t="e">
        <f>SUMIFS('[5]TUNZ Extracted TB'!$G:$G,'[5]TUNZ Extracted TB'!$A:$A,B750,'[5]TUNZ Extracted TB'!$C:$C,C750)</f>
        <v>#VALUE!</v>
      </c>
      <c r="K750" s="4" t="e">
        <f>SUMIFS('[6]TUNZ Extracted TB'!$G:$G,'[6]TUNZ Extracted TB'!$A:$A,B750,'[6]TUNZ Extracted TB'!$C:$C,C750)</f>
        <v>#VALUE!</v>
      </c>
      <c r="L750" s="4" t="e">
        <f>SUMIFS('[7]TUNZ Extracted TB'!$G:$G,'[7]TUNZ Extracted TB'!$A:$A,B750,'[7]TUNZ Extracted TB'!$C:$C,C750)</f>
        <v>#VALUE!</v>
      </c>
      <c r="M750" s="4" t="e">
        <f>SUMIFS('[8]TUNZ Extracted TB'!$G:$G,'[8]TUNZ Extracted TB'!$A:$A,B750,'[8]TUNZ Extracted TB'!$C:$C,C750)</f>
        <v>#VALUE!</v>
      </c>
      <c r="N750" s="4" t="e">
        <f>SUMIFS('[9]TUNZ Extracted TB'!$G:$G,'[9]TUNZ Extracted TB'!$A:$A,B750,'[9]TUNZ Extracted TB'!$C:$C,C750)</f>
        <v>#VALUE!</v>
      </c>
      <c r="O750" s="4" t="e">
        <f>SUMIFS('[10]TUNZ Extracted TB'!$G:$G,'[10]TUNZ Extracted TB'!$A:$A,B750,'[10]TUNZ Extracted TB'!$C:$C,C750)</f>
        <v>#VALUE!</v>
      </c>
      <c r="P750" s="4" t="e">
        <f>SUMIFS('[11]TUNZ Extracted TB'!$G:$G,'[11]TUNZ Extracted TB'!$A:$A,B750,'[11]TUNZ Extracted TB'!$C:$C,C750)</f>
        <v>#VALUE!</v>
      </c>
      <c r="Q750" s="4" t="e">
        <f>SUMIFS('[12]TUNZ Extracted TB'!$G:$G,'[12]TUNZ Extracted TB'!$A:$A,B750,'[12]TUNZ Extracted TB'!$C:$C,C750)</f>
        <v>#VALUE!</v>
      </c>
      <c r="R750" s="4" t="e">
        <f t="shared" si="12"/>
        <v>#VALUE!</v>
      </c>
    </row>
    <row r="751" spans="1:18" x14ac:dyDescent="0.25">
      <c r="A751" t="s">
        <v>119</v>
      </c>
      <c r="B751">
        <v>7430</v>
      </c>
      <c r="C751">
        <v>330</v>
      </c>
      <c r="D751" t="s">
        <v>58</v>
      </c>
      <c r="E751" t="s">
        <v>120</v>
      </c>
      <c r="F751" s="4" t="e">
        <f>SUMIFS('[1]TUNZ Extracted TB'!$G:$G,'[1]TUNZ Extracted TB'!$A:$A,B751,'[1]TUNZ Extracted TB'!$C:$C,C751)</f>
        <v>#VALUE!</v>
      </c>
      <c r="G751" s="4" t="e">
        <f>SUMIFS('[2]TUNZ Extracted TB'!$G:$G,'[2]TUNZ Extracted TB'!$A:$A,B751,'[2]TUNZ Extracted TB'!$C:$C,C751)</f>
        <v>#VALUE!</v>
      </c>
      <c r="H751" s="4" t="e">
        <f>SUMIFS('[3]TUNZ Extracted TB'!$G:$G,'[3]TUNZ Extracted TB'!$A:$A,B751,'[3]TUNZ Extracted TB'!$C:$C,C751)</f>
        <v>#VALUE!</v>
      </c>
      <c r="I751" s="4" t="e">
        <f>SUMIFS('[4]TUNZ Extracted TB'!$G:$G,'[4]TUNZ Extracted TB'!$A:$A,B751,'[4]TUNZ Extracted TB'!$C:$C,C751)</f>
        <v>#VALUE!</v>
      </c>
      <c r="J751" s="4" t="e">
        <f>SUMIFS('[5]TUNZ Extracted TB'!$G:$G,'[5]TUNZ Extracted TB'!$A:$A,B751,'[5]TUNZ Extracted TB'!$C:$C,C751)</f>
        <v>#VALUE!</v>
      </c>
      <c r="K751" s="4" t="e">
        <f>SUMIFS('[6]TUNZ Extracted TB'!$G:$G,'[6]TUNZ Extracted TB'!$A:$A,B751,'[6]TUNZ Extracted TB'!$C:$C,C751)</f>
        <v>#VALUE!</v>
      </c>
      <c r="L751" s="4" t="e">
        <f>SUMIFS('[7]TUNZ Extracted TB'!$G:$G,'[7]TUNZ Extracted TB'!$A:$A,B751,'[7]TUNZ Extracted TB'!$C:$C,C751)</f>
        <v>#VALUE!</v>
      </c>
      <c r="M751" s="4" t="e">
        <f>SUMIFS('[8]TUNZ Extracted TB'!$G:$G,'[8]TUNZ Extracted TB'!$A:$A,B751,'[8]TUNZ Extracted TB'!$C:$C,C751)</f>
        <v>#VALUE!</v>
      </c>
      <c r="N751" s="4" t="e">
        <f>SUMIFS('[9]TUNZ Extracted TB'!$G:$G,'[9]TUNZ Extracted TB'!$A:$A,B751,'[9]TUNZ Extracted TB'!$C:$C,C751)</f>
        <v>#VALUE!</v>
      </c>
      <c r="O751" s="4" t="e">
        <f>SUMIFS('[10]TUNZ Extracted TB'!$G:$G,'[10]TUNZ Extracted TB'!$A:$A,B751,'[10]TUNZ Extracted TB'!$C:$C,C751)</f>
        <v>#VALUE!</v>
      </c>
      <c r="P751" s="4" t="e">
        <f>SUMIFS('[11]TUNZ Extracted TB'!$G:$G,'[11]TUNZ Extracted TB'!$A:$A,B751,'[11]TUNZ Extracted TB'!$C:$C,C751)</f>
        <v>#VALUE!</v>
      </c>
      <c r="Q751" s="4" t="e">
        <f>SUMIFS('[12]TUNZ Extracted TB'!$G:$G,'[12]TUNZ Extracted TB'!$A:$A,B751,'[12]TUNZ Extracted TB'!$C:$C,C751)</f>
        <v>#VALUE!</v>
      </c>
      <c r="R751" s="4" t="e">
        <f t="shared" si="12"/>
        <v>#VALUE!</v>
      </c>
    </row>
    <row r="752" spans="1:18" x14ac:dyDescent="0.25">
      <c r="A752" t="s">
        <v>119</v>
      </c>
      <c r="B752">
        <v>7430</v>
      </c>
      <c r="C752">
        <v>340</v>
      </c>
      <c r="D752" t="s">
        <v>58</v>
      </c>
      <c r="E752" t="s">
        <v>120</v>
      </c>
      <c r="F752" s="4" t="e">
        <f>SUMIFS('[1]TUNZ Extracted TB'!$G:$G,'[1]TUNZ Extracted TB'!$A:$A,B752,'[1]TUNZ Extracted TB'!$C:$C,C752)</f>
        <v>#VALUE!</v>
      </c>
      <c r="G752" s="4" t="e">
        <f>SUMIFS('[2]TUNZ Extracted TB'!$G:$G,'[2]TUNZ Extracted TB'!$A:$A,B752,'[2]TUNZ Extracted TB'!$C:$C,C752)</f>
        <v>#VALUE!</v>
      </c>
      <c r="H752" s="4" t="e">
        <f>SUMIFS('[3]TUNZ Extracted TB'!$G:$G,'[3]TUNZ Extracted TB'!$A:$A,B752,'[3]TUNZ Extracted TB'!$C:$C,C752)</f>
        <v>#VALUE!</v>
      </c>
      <c r="I752" s="4" t="e">
        <f>SUMIFS('[4]TUNZ Extracted TB'!$G:$G,'[4]TUNZ Extracted TB'!$A:$A,B752,'[4]TUNZ Extracted TB'!$C:$C,C752)</f>
        <v>#VALUE!</v>
      </c>
      <c r="J752" s="4" t="e">
        <f>SUMIFS('[5]TUNZ Extracted TB'!$G:$G,'[5]TUNZ Extracted TB'!$A:$A,B752,'[5]TUNZ Extracted TB'!$C:$C,C752)</f>
        <v>#VALUE!</v>
      </c>
      <c r="K752" s="4" t="e">
        <f>SUMIFS('[6]TUNZ Extracted TB'!$G:$G,'[6]TUNZ Extracted TB'!$A:$A,B752,'[6]TUNZ Extracted TB'!$C:$C,C752)</f>
        <v>#VALUE!</v>
      </c>
      <c r="L752" s="4" t="e">
        <f>SUMIFS('[7]TUNZ Extracted TB'!$G:$G,'[7]TUNZ Extracted TB'!$A:$A,B752,'[7]TUNZ Extracted TB'!$C:$C,C752)</f>
        <v>#VALUE!</v>
      </c>
      <c r="M752" s="4" t="e">
        <f>SUMIFS('[8]TUNZ Extracted TB'!$G:$G,'[8]TUNZ Extracted TB'!$A:$A,B752,'[8]TUNZ Extracted TB'!$C:$C,C752)</f>
        <v>#VALUE!</v>
      </c>
      <c r="N752" s="4" t="e">
        <f>SUMIFS('[9]TUNZ Extracted TB'!$G:$G,'[9]TUNZ Extracted TB'!$A:$A,B752,'[9]TUNZ Extracted TB'!$C:$C,C752)</f>
        <v>#VALUE!</v>
      </c>
      <c r="O752" s="4" t="e">
        <f>SUMIFS('[10]TUNZ Extracted TB'!$G:$G,'[10]TUNZ Extracted TB'!$A:$A,B752,'[10]TUNZ Extracted TB'!$C:$C,C752)</f>
        <v>#VALUE!</v>
      </c>
      <c r="P752" s="4" t="e">
        <f>SUMIFS('[11]TUNZ Extracted TB'!$G:$G,'[11]TUNZ Extracted TB'!$A:$A,B752,'[11]TUNZ Extracted TB'!$C:$C,C752)</f>
        <v>#VALUE!</v>
      </c>
      <c r="Q752" s="4" t="e">
        <f>SUMIFS('[12]TUNZ Extracted TB'!$G:$G,'[12]TUNZ Extracted TB'!$A:$A,B752,'[12]TUNZ Extracted TB'!$C:$C,C752)</f>
        <v>#VALUE!</v>
      </c>
      <c r="R752" s="4" t="e">
        <f t="shared" si="12"/>
        <v>#VALUE!</v>
      </c>
    </row>
    <row r="753" spans="1:18" x14ac:dyDescent="0.25">
      <c r="A753" t="s">
        <v>119</v>
      </c>
      <c r="B753">
        <v>7430</v>
      </c>
      <c r="C753">
        <v>430</v>
      </c>
      <c r="D753" t="s">
        <v>58</v>
      </c>
      <c r="E753" t="s">
        <v>120</v>
      </c>
      <c r="F753" s="4" t="e">
        <f>SUMIFS('[1]TUNZ Extracted TB'!$G:$G,'[1]TUNZ Extracted TB'!$A:$A,B753,'[1]TUNZ Extracted TB'!$C:$C,C753)</f>
        <v>#VALUE!</v>
      </c>
      <c r="G753" s="4" t="e">
        <f>SUMIFS('[2]TUNZ Extracted TB'!$G:$G,'[2]TUNZ Extracted TB'!$A:$A,B753,'[2]TUNZ Extracted TB'!$C:$C,C753)</f>
        <v>#VALUE!</v>
      </c>
      <c r="H753" s="4" t="e">
        <f>SUMIFS('[3]TUNZ Extracted TB'!$G:$G,'[3]TUNZ Extracted TB'!$A:$A,B753,'[3]TUNZ Extracted TB'!$C:$C,C753)</f>
        <v>#VALUE!</v>
      </c>
      <c r="I753" s="4" t="e">
        <f>SUMIFS('[4]TUNZ Extracted TB'!$G:$G,'[4]TUNZ Extracted TB'!$A:$A,B753,'[4]TUNZ Extracted TB'!$C:$C,C753)</f>
        <v>#VALUE!</v>
      </c>
      <c r="J753" s="4" t="e">
        <f>SUMIFS('[5]TUNZ Extracted TB'!$G:$G,'[5]TUNZ Extracted TB'!$A:$A,B753,'[5]TUNZ Extracted TB'!$C:$C,C753)</f>
        <v>#VALUE!</v>
      </c>
      <c r="K753" s="4" t="e">
        <f>SUMIFS('[6]TUNZ Extracted TB'!$G:$G,'[6]TUNZ Extracted TB'!$A:$A,B753,'[6]TUNZ Extracted TB'!$C:$C,C753)</f>
        <v>#VALUE!</v>
      </c>
      <c r="L753" s="4" t="e">
        <f>SUMIFS('[7]TUNZ Extracted TB'!$G:$G,'[7]TUNZ Extracted TB'!$A:$A,B753,'[7]TUNZ Extracted TB'!$C:$C,C753)</f>
        <v>#VALUE!</v>
      </c>
      <c r="M753" s="4" t="e">
        <f>SUMIFS('[8]TUNZ Extracted TB'!$G:$G,'[8]TUNZ Extracted TB'!$A:$A,B753,'[8]TUNZ Extracted TB'!$C:$C,C753)</f>
        <v>#VALUE!</v>
      </c>
      <c r="N753" s="4" t="e">
        <f>SUMIFS('[9]TUNZ Extracted TB'!$G:$G,'[9]TUNZ Extracted TB'!$A:$A,B753,'[9]TUNZ Extracted TB'!$C:$C,C753)</f>
        <v>#VALUE!</v>
      </c>
      <c r="O753" s="4" t="e">
        <f>SUMIFS('[10]TUNZ Extracted TB'!$G:$G,'[10]TUNZ Extracted TB'!$A:$A,B753,'[10]TUNZ Extracted TB'!$C:$C,C753)</f>
        <v>#VALUE!</v>
      </c>
      <c r="P753" s="4" t="e">
        <f>SUMIFS('[11]TUNZ Extracted TB'!$G:$G,'[11]TUNZ Extracted TB'!$A:$A,B753,'[11]TUNZ Extracted TB'!$C:$C,C753)</f>
        <v>#VALUE!</v>
      </c>
      <c r="Q753" s="4" t="e">
        <f>SUMIFS('[12]TUNZ Extracted TB'!$G:$G,'[12]TUNZ Extracted TB'!$A:$A,B753,'[12]TUNZ Extracted TB'!$C:$C,C753)</f>
        <v>#VALUE!</v>
      </c>
      <c r="R753" s="4" t="e">
        <f t="shared" si="12"/>
        <v>#VALUE!</v>
      </c>
    </row>
    <row r="754" spans="1:18" x14ac:dyDescent="0.25">
      <c r="A754" t="s">
        <v>119</v>
      </c>
      <c r="B754">
        <v>7430</v>
      </c>
      <c r="C754">
        <v>440</v>
      </c>
      <c r="D754" t="s">
        <v>58</v>
      </c>
      <c r="E754" t="s">
        <v>120</v>
      </c>
      <c r="F754" s="4" t="e">
        <f>SUMIFS('[1]TUNZ Extracted TB'!$G:$G,'[1]TUNZ Extracted TB'!$A:$A,B754,'[1]TUNZ Extracted TB'!$C:$C,C754)</f>
        <v>#VALUE!</v>
      </c>
      <c r="G754" s="4" t="e">
        <f>SUMIFS('[2]TUNZ Extracted TB'!$G:$G,'[2]TUNZ Extracted TB'!$A:$A,B754,'[2]TUNZ Extracted TB'!$C:$C,C754)</f>
        <v>#VALUE!</v>
      </c>
      <c r="H754" s="4" t="e">
        <f>SUMIFS('[3]TUNZ Extracted TB'!$G:$G,'[3]TUNZ Extracted TB'!$A:$A,B754,'[3]TUNZ Extracted TB'!$C:$C,C754)</f>
        <v>#VALUE!</v>
      </c>
      <c r="I754" s="4" t="e">
        <f>SUMIFS('[4]TUNZ Extracted TB'!$G:$G,'[4]TUNZ Extracted TB'!$A:$A,B754,'[4]TUNZ Extracted TB'!$C:$C,C754)</f>
        <v>#VALUE!</v>
      </c>
      <c r="J754" s="4" t="e">
        <f>SUMIFS('[5]TUNZ Extracted TB'!$G:$G,'[5]TUNZ Extracted TB'!$A:$A,B754,'[5]TUNZ Extracted TB'!$C:$C,C754)</f>
        <v>#VALUE!</v>
      </c>
      <c r="K754" s="4" t="e">
        <f>SUMIFS('[6]TUNZ Extracted TB'!$G:$G,'[6]TUNZ Extracted TB'!$A:$A,B754,'[6]TUNZ Extracted TB'!$C:$C,C754)</f>
        <v>#VALUE!</v>
      </c>
      <c r="L754" s="4" t="e">
        <f>SUMIFS('[7]TUNZ Extracted TB'!$G:$G,'[7]TUNZ Extracted TB'!$A:$A,B754,'[7]TUNZ Extracted TB'!$C:$C,C754)</f>
        <v>#VALUE!</v>
      </c>
      <c r="M754" s="4" t="e">
        <f>SUMIFS('[8]TUNZ Extracted TB'!$G:$G,'[8]TUNZ Extracted TB'!$A:$A,B754,'[8]TUNZ Extracted TB'!$C:$C,C754)</f>
        <v>#VALUE!</v>
      </c>
      <c r="N754" s="4" t="e">
        <f>SUMIFS('[9]TUNZ Extracted TB'!$G:$G,'[9]TUNZ Extracted TB'!$A:$A,B754,'[9]TUNZ Extracted TB'!$C:$C,C754)</f>
        <v>#VALUE!</v>
      </c>
      <c r="O754" s="4" t="e">
        <f>SUMIFS('[10]TUNZ Extracted TB'!$G:$G,'[10]TUNZ Extracted TB'!$A:$A,B754,'[10]TUNZ Extracted TB'!$C:$C,C754)</f>
        <v>#VALUE!</v>
      </c>
      <c r="P754" s="4" t="e">
        <f>SUMIFS('[11]TUNZ Extracted TB'!$G:$G,'[11]TUNZ Extracted TB'!$A:$A,B754,'[11]TUNZ Extracted TB'!$C:$C,C754)</f>
        <v>#VALUE!</v>
      </c>
      <c r="Q754" s="4" t="e">
        <f>SUMIFS('[12]TUNZ Extracted TB'!$G:$G,'[12]TUNZ Extracted TB'!$A:$A,B754,'[12]TUNZ Extracted TB'!$C:$C,C754)</f>
        <v>#VALUE!</v>
      </c>
      <c r="R754" s="4" t="e">
        <f t="shared" si="12"/>
        <v>#VALUE!</v>
      </c>
    </row>
    <row r="755" spans="1:18" x14ac:dyDescent="0.25">
      <c r="A755" t="s">
        <v>119</v>
      </c>
      <c r="B755">
        <v>7430</v>
      </c>
      <c r="C755">
        <v>935</v>
      </c>
      <c r="D755" t="s">
        <v>62</v>
      </c>
      <c r="E755" t="s">
        <v>90</v>
      </c>
      <c r="F755" s="4" t="e">
        <f>SUMIFS('[1]TUNZ Extracted TB'!$G:$G,'[1]TUNZ Extracted TB'!$A:$A,B755,'[1]TUNZ Extracted TB'!$C:$C,C755)</f>
        <v>#VALUE!</v>
      </c>
      <c r="G755" s="4" t="e">
        <f>SUMIFS('[2]TUNZ Extracted TB'!$G:$G,'[2]TUNZ Extracted TB'!$A:$A,B755,'[2]TUNZ Extracted TB'!$C:$C,C755)</f>
        <v>#VALUE!</v>
      </c>
      <c r="H755" s="4" t="e">
        <f>SUMIFS('[3]TUNZ Extracted TB'!$G:$G,'[3]TUNZ Extracted TB'!$A:$A,B755,'[3]TUNZ Extracted TB'!$C:$C,C755)</f>
        <v>#VALUE!</v>
      </c>
      <c r="I755" s="4" t="e">
        <f>SUMIFS('[4]TUNZ Extracted TB'!$G:$G,'[4]TUNZ Extracted TB'!$A:$A,B755,'[4]TUNZ Extracted TB'!$C:$C,C755)</f>
        <v>#VALUE!</v>
      </c>
      <c r="J755" s="4" t="e">
        <f>SUMIFS('[5]TUNZ Extracted TB'!$G:$G,'[5]TUNZ Extracted TB'!$A:$A,B755,'[5]TUNZ Extracted TB'!$C:$C,C755)</f>
        <v>#VALUE!</v>
      </c>
      <c r="K755" s="4" t="e">
        <f>SUMIFS('[6]TUNZ Extracted TB'!$G:$G,'[6]TUNZ Extracted TB'!$A:$A,B755,'[6]TUNZ Extracted TB'!$C:$C,C755)</f>
        <v>#VALUE!</v>
      </c>
      <c r="L755" s="4" t="e">
        <f>SUMIFS('[7]TUNZ Extracted TB'!$G:$G,'[7]TUNZ Extracted TB'!$A:$A,B755,'[7]TUNZ Extracted TB'!$C:$C,C755)</f>
        <v>#VALUE!</v>
      </c>
      <c r="M755" s="4" t="e">
        <f>SUMIFS('[8]TUNZ Extracted TB'!$G:$G,'[8]TUNZ Extracted TB'!$A:$A,B755,'[8]TUNZ Extracted TB'!$C:$C,C755)</f>
        <v>#VALUE!</v>
      </c>
      <c r="N755" s="4" t="e">
        <f>SUMIFS('[9]TUNZ Extracted TB'!$G:$G,'[9]TUNZ Extracted TB'!$A:$A,B755,'[9]TUNZ Extracted TB'!$C:$C,C755)</f>
        <v>#VALUE!</v>
      </c>
      <c r="O755" s="4" t="e">
        <f>SUMIFS('[10]TUNZ Extracted TB'!$G:$G,'[10]TUNZ Extracted TB'!$A:$A,B755,'[10]TUNZ Extracted TB'!$C:$C,C755)</f>
        <v>#VALUE!</v>
      </c>
      <c r="P755" s="4" t="e">
        <f>SUMIFS('[11]TUNZ Extracted TB'!$G:$G,'[11]TUNZ Extracted TB'!$A:$A,B755,'[11]TUNZ Extracted TB'!$C:$C,C755)</f>
        <v>#VALUE!</v>
      </c>
      <c r="Q755" s="4" t="e">
        <f>SUMIFS('[12]TUNZ Extracted TB'!$G:$G,'[12]TUNZ Extracted TB'!$A:$A,B755,'[12]TUNZ Extracted TB'!$C:$C,C755)</f>
        <v>#VALUE!</v>
      </c>
      <c r="R755" s="4" t="e">
        <f t="shared" si="12"/>
        <v>#VALUE!</v>
      </c>
    </row>
    <row r="756" spans="1:18" x14ac:dyDescent="0.25">
      <c r="A756" t="s">
        <v>119</v>
      </c>
      <c r="B756">
        <v>7430</v>
      </c>
      <c r="C756">
        <v>936</v>
      </c>
      <c r="D756" t="s">
        <v>62</v>
      </c>
      <c r="E756" t="s">
        <v>90</v>
      </c>
      <c r="F756" s="4" t="e">
        <f>SUMIFS('[1]TUNZ Extracted TB'!$G:$G,'[1]TUNZ Extracted TB'!$A:$A,B756,'[1]TUNZ Extracted TB'!$C:$C,C756)</f>
        <v>#VALUE!</v>
      </c>
      <c r="G756" s="4" t="e">
        <f>SUMIFS('[2]TUNZ Extracted TB'!$G:$G,'[2]TUNZ Extracted TB'!$A:$A,B756,'[2]TUNZ Extracted TB'!$C:$C,C756)</f>
        <v>#VALUE!</v>
      </c>
      <c r="H756" s="4" t="e">
        <f>SUMIFS('[3]TUNZ Extracted TB'!$G:$G,'[3]TUNZ Extracted TB'!$A:$A,B756,'[3]TUNZ Extracted TB'!$C:$C,C756)</f>
        <v>#VALUE!</v>
      </c>
      <c r="I756" s="4" t="e">
        <f>SUMIFS('[4]TUNZ Extracted TB'!$G:$G,'[4]TUNZ Extracted TB'!$A:$A,B756,'[4]TUNZ Extracted TB'!$C:$C,C756)</f>
        <v>#VALUE!</v>
      </c>
      <c r="J756" s="4" t="e">
        <f>SUMIFS('[5]TUNZ Extracted TB'!$G:$G,'[5]TUNZ Extracted TB'!$A:$A,B756,'[5]TUNZ Extracted TB'!$C:$C,C756)</f>
        <v>#VALUE!</v>
      </c>
      <c r="K756" s="4" t="e">
        <f>SUMIFS('[6]TUNZ Extracted TB'!$G:$G,'[6]TUNZ Extracted TB'!$A:$A,B756,'[6]TUNZ Extracted TB'!$C:$C,C756)</f>
        <v>#VALUE!</v>
      </c>
      <c r="L756" s="4" t="e">
        <f>SUMIFS('[7]TUNZ Extracted TB'!$G:$G,'[7]TUNZ Extracted TB'!$A:$A,B756,'[7]TUNZ Extracted TB'!$C:$C,C756)</f>
        <v>#VALUE!</v>
      </c>
      <c r="M756" s="4" t="e">
        <f>SUMIFS('[8]TUNZ Extracted TB'!$G:$G,'[8]TUNZ Extracted TB'!$A:$A,B756,'[8]TUNZ Extracted TB'!$C:$C,C756)</f>
        <v>#VALUE!</v>
      </c>
      <c r="N756" s="4" t="e">
        <f>SUMIFS('[9]TUNZ Extracted TB'!$G:$G,'[9]TUNZ Extracted TB'!$A:$A,B756,'[9]TUNZ Extracted TB'!$C:$C,C756)</f>
        <v>#VALUE!</v>
      </c>
      <c r="O756" s="4" t="e">
        <f>SUMIFS('[10]TUNZ Extracted TB'!$G:$G,'[10]TUNZ Extracted TB'!$A:$A,B756,'[10]TUNZ Extracted TB'!$C:$C,C756)</f>
        <v>#VALUE!</v>
      </c>
      <c r="P756" s="4" t="e">
        <f>SUMIFS('[11]TUNZ Extracted TB'!$G:$G,'[11]TUNZ Extracted TB'!$A:$A,B756,'[11]TUNZ Extracted TB'!$C:$C,C756)</f>
        <v>#VALUE!</v>
      </c>
      <c r="Q756" s="4" t="e">
        <f>SUMIFS('[12]TUNZ Extracted TB'!$G:$G,'[12]TUNZ Extracted TB'!$A:$A,B756,'[12]TUNZ Extracted TB'!$C:$C,C756)</f>
        <v>#VALUE!</v>
      </c>
      <c r="R756" s="4" t="e">
        <f t="shared" si="12"/>
        <v>#VALUE!</v>
      </c>
    </row>
    <row r="757" spans="1:18" x14ac:dyDescent="0.25">
      <c r="A757" t="s">
        <v>121</v>
      </c>
      <c r="B757">
        <v>7452</v>
      </c>
      <c r="C757">
        <v>110</v>
      </c>
      <c r="D757" t="s">
        <v>58</v>
      </c>
      <c r="E757" t="s">
        <v>95</v>
      </c>
      <c r="F757" s="4" t="e">
        <f>SUMIFS('[1]TUNZ Extracted TB'!$G:$G,'[1]TUNZ Extracted TB'!$A:$A,B757,'[1]TUNZ Extracted TB'!$C:$C,C757)</f>
        <v>#VALUE!</v>
      </c>
      <c r="G757" s="4" t="e">
        <f>SUMIFS('[2]TUNZ Extracted TB'!$G:$G,'[2]TUNZ Extracted TB'!$A:$A,B757,'[2]TUNZ Extracted TB'!$C:$C,C757)</f>
        <v>#VALUE!</v>
      </c>
      <c r="H757" s="4" t="e">
        <f>SUMIFS('[3]TUNZ Extracted TB'!$G:$G,'[3]TUNZ Extracted TB'!$A:$A,B757,'[3]TUNZ Extracted TB'!$C:$C,C757)</f>
        <v>#VALUE!</v>
      </c>
      <c r="I757" s="4" t="e">
        <f>SUMIFS('[4]TUNZ Extracted TB'!$G:$G,'[4]TUNZ Extracted TB'!$A:$A,B757,'[4]TUNZ Extracted TB'!$C:$C,C757)</f>
        <v>#VALUE!</v>
      </c>
      <c r="J757" s="4" t="e">
        <f>SUMIFS('[5]TUNZ Extracted TB'!$G:$G,'[5]TUNZ Extracted TB'!$A:$A,B757,'[5]TUNZ Extracted TB'!$C:$C,C757)</f>
        <v>#VALUE!</v>
      </c>
      <c r="K757" s="4" t="e">
        <f>SUMIFS('[6]TUNZ Extracted TB'!$G:$G,'[6]TUNZ Extracted TB'!$A:$A,B757,'[6]TUNZ Extracted TB'!$C:$C,C757)</f>
        <v>#VALUE!</v>
      </c>
      <c r="L757" s="4" t="e">
        <f>SUMIFS('[7]TUNZ Extracted TB'!$G:$G,'[7]TUNZ Extracted TB'!$A:$A,B757,'[7]TUNZ Extracted TB'!$C:$C,C757)</f>
        <v>#VALUE!</v>
      </c>
      <c r="M757" s="4" t="e">
        <f>SUMIFS('[8]TUNZ Extracted TB'!$G:$G,'[8]TUNZ Extracted TB'!$A:$A,B757,'[8]TUNZ Extracted TB'!$C:$C,C757)</f>
        <v>#VALUE!</v>
      </c>
      <c r="N757" s="4" t="e">
        <f>SUMIFS('[9]TUNZ Extracted TB'!$G:$G,'[9]TUNZ Extracted TB'!$A:$A,B757,'[9]TUNZ Extracted TB'!$C:$C,C757)</f>
        <v>#VALUE!</v>
      </c>
      <c r="O757" s="4" t="e">
        <f>SUMIFS('[10]TUNZ Extracted TB'!$G:$G,'[10]TUNZ Extracted TB'!$A:$A,B757,'[10]TUNZ Extracted TB'!$C:$C,C757)</f>
        <v>#VALUE!</v>
      </c>
      <c r="P757" s="4" t="e">
        <f>SUMIFS('[11]TUNZ Extracted TB'!$G:$G,'[11]TUNZ Extracted TB'!$A:$A,B757,'[11]TUNZ Extracted TB'!$C:$C,C757)</f>
        <v>#VALUE!</v>
      </c>
      <c r="Q757" s="4" t="e">
        <f>SUMIFS('[12]TUNZ Extracted TB'!$G:$G,'[12]TUNZ Extracted TB'!$A:$A,B757,'[12]TUNZ Extracted TB'!$C:$C,C757)</f>
        <v>#VALUE!</v>
      </c>
      <c r="R757" s="4" t="e">
        <f t="shared" si="12"/>
        <v>#VALUE!</v>
      </c>
    </row>
    <row r="758" spans="1:18" x14ac:dyDescent="0.25">
      <c r="A758" t="s">
        <v>121</v>
      </c>
      <c r="B758">
        <v>7452</v>
      </c>
      <c r="C758">
        <v>112</v>
      </c>
      <c r="D758" t="s">
        <v>62</v>
      </c>
      <c r="E758" t="s">
        <v>122</v>
      </c>
      <c r="F758" s="4" t="e">
        <f>SUMIFS('[1]TUNZ Extracted TB'!$G:$G,'[1]TUNZ Extracted TB'!$A:$A,B758,'[1]TUNZ Extracted TB'!$C:$C,C758)</f>
        <v>#VALUE!</v>
      </c>
      <c r="G758" s="4" t="e">
        <f>SUMIFS('[2]TUNZ Extracted TB'!$G:$G,'[2]TUNZ Extracted TB'!$A:$A,B758,'[2]TUNZ Extracted TB'!$C:$C,C758)</f>
        <v>#VALUE!</v>
      </c>
      <c r="H758" s="4" t="e">
        <f>SUMIFS('[3]TUNZ Extracted TB'!$G:$G,'[3]TUNZ Extracted TB'!$A:$A,B758,'[3]TUNZ Extracted TB'!$C:$C,C758)</f>
        <v>#VALUE!</v>
      </c>
      <c r="I758" s="4" t="e">
        <f>SUMIFS('[4]TUNZ Extracted TB'!$G:$G,'[4]TUNZ Extracted TB'!$A:$A,B758,'[4]TUNZ Extracted TB'!$C:$C,C758)</f>
        <v>#VALUE!</v>
      </c>
      <c r="J758" s="4" t="e">
        <f>SUMIFS('[5]TUNZ Extracted TB'!$G:$G,'[5]TUNZ Extracted TB'!$A:$A,B758,'[5]TUNZ Extracted TB'!$C:$C,C758)</f>
        <v>#VALUE!</v>
      </c>
      <c r="K758" s="4" t="e">
        <f>SUMIFS('[6]TUNZ Extracted TB'!$G:$G,'[6]TUNZ Extracted TB'!$A:$A,B758,'[6]TUNZ Extracted TB'!$C:$C,C758)</f>
        <v>#VALUE!</v>
      </c>
      <c r="L758" s="4" t="e">
        <f>SUMIFS('[7]TUNZ Extracted TB'!$G:$G,'[7]TUNZ Extracted TB'!$A:$A,B758,'[7]TUNZ Extracted TB'!$C:$C,C758)</f>
        <v>#VALUE!</v>
      </c>
      <c r="M758" s="4" t="e">
        <f>SUMIFS('[8]TUNZ Extracted TB'!$G:$G,'[8]TUNZ Extracted TB'!$A:$A,B758,'[8]TUNZ Extracted TB'!$C:$C,C758)</f>
        <v>#VALUE!</v>
      </c>
      <c r="N758" s="4" t="e">
        <f>SUMIFS('[9]TUNZ Extracted TB'!$G:$G,'[9]TUNZ Extracted TB'!$A:$A,B758,'[9]TUNZ Extracted TB'!$C:$C,C758)</f>
        <v>#VALUE!</v>
      </c>
      <c r="O758" s="4" t="e">
        <f>SUMIFS('[10]TUNZ Extracted TB'!$G:$G,'[10]TUNZ Extracted TB'!$A:$A,B758,'[10]TUNZ Extracted TB'!$C:$C,C758)</f>
        <v>#VALUE!</v>
      </c>
      <c r="P758" s="4" t="e">
        <f>SUMIFS('[11]TUNZ Extracted TB'!$G:$G,'[11]TUNZ Extracted TB'!$A:$A,B758,'[11]TUNZ Extracted TB'!$C:$C,C758)</f>
        <v>#VALUE!</v>
      </c>
      <c r="Q758" s="4" t="e">
        <f>SUMIFS('[12]TUNZ Extracted TB'!$G:$G,'[12]TUNZ Extracted TB'!$A:$A,B758,'[12]TUNZ Extracted TB'!$C:$C,C758)</f>
        <v>#VALUE!</v>
      </c>
      <c r="R758" s="4" t="e">
        <f t="shared" si="12"/>
        <v>#VALUE!</v>
      </c>
    </row>
    <row r="759" spans="1:18" x14ac:dyDescent="0.25">
      <c r="A759" t="s">
        <v>121</v>
      </c>
      <c r="B759">
        <v>7452</v>
      </c>
      <c r="C759">
        <v>120</v>
      </c>
      <c r="D759" t="s">
        <v>58</v>
      </c>
      <c r="E759" t="s">
        <v>95</v>
      </c>
      <c r="F759" s="4" t="e">
        <f>SUMIFS('[1]TUNZ Extracted TB'!$G:$G,'[1]TUNZ Extracted TB'!$A:$A,B759,'[1]TUNZ Extracted TB'!$C:$C,C759)</f>
        <v>#VALUE!</v>
      </c>
      <c r="G759" s="4" t="e">
        <f>SUMIFS('[2]TUNZ Extracted TB'!$G:$G,'[2]TUNZ Extracted TB'!$A:$A,B759,'[2]TUNZ Extracted TB'!$C:$C,C759)</f>
        <v>#VALUE!</v>
      </c>
      <c r="H759" s="4" t="e">
        <f>SUMIFS('[3]TUNZ Extracted TB'!$G:$G,'[3]TUNZ Extracted TB'!$A:$A,B759,'[3]TUNZ Extracted TB'!$C:$C,C759)</f>
        <v>#VALUE!</v>
      </c>
      <c r="I759" s="4" t="e">
        <f>SUMIFS('[4]TUNZ Extracted TB'!$G:$G,'[4]TUNZ Extracted TB'!$A:$A,B759,'[4]TUNZ Extracted TB'!$C:$C,C759)</f>
        <v>#VALUE!</v>
      </c>
      <c r="J759" s="4" t="e">
        <f>SUMIFS('[5]TUNZ Extracted TB'!$G:$G,'[5]TUNZ Extracted TB'!$A:$A,B759,'[5]TUNZ Extracted TB'!$C:$C,C759)</f>
        <v>#VALUE!</v>
      </c>
      <c r="K759" s="4" t="e">
        <f>SUMIFS('[6]TUNZ Extracted TB'!$G:$G,'[6]TUNZ Extracted TB'!$A:$A,B759,'[6]TUNZ Extracted TB'!$C:$C,C759)</f>
        <v>#VALUE!</v>
      </c>
      <c r="L759" s="4" t="e">
        <f>SUMIFS('[7]TUNZ Extracted TB'!$G:$G,'[7]TUNZ Extracted TB'!$A:$A,B759,'[7]TUNZ Extracted TB'!$C:$C,C759)</f>
        <v>#VALUE!</v>
      </c>
      <c r="M759" s="4" t="e">
        <f>SUMIFS('[8]TUNZ Extracted TB'!$G:$G,'[8]TUNZ Extracted TB'!$A:$A,B759,'[8]TUNZ Extracted TB'!$C:$C,C759)</f>
        <v>#VALUE!</v>
      </c>
      <c r="N759" s="4" t="e">
        <f>SUMIFS('[9]TUNZ Extracted TB'!$G:$G,'[9]TUNZ Extracted TB'!$A:$A,B759,'[9]TUNZ Extracted TB'!$C:$C,C759)</f>
        <v>#VALUE!</v>
      </c>
      <c r="O759" s="4" t="e">
        <f>SUMIFS('[10]TUNZ Extracted TB'!$G:$G,'[10]TUNZ Extracted TB'!$A:$A,B759,'[10]TUNZ Extracted TB'!$C:$C,C759)</f>
        <v>#VALUE!</v>
      </c>
      <c r="P759" s="4" t="e">
        <f>SUMIFS('[11]TUNZ Extracted TB'!$G:$G,'[11]TUNZ Extracted TB'!$A:$A,B759,'[11]TUNZ Extracted TB'!$C:$C,C759)</f>
        <v>#VALUE!</v>
      </c>
      <c r="Q759" s="4" t="e">
        <f>SUMIFS('[12]TUNZ Extracted TB'!$G:$G,'[12]TUNZ Extracted TB'!$A:$A,B759,'[12]TUNZ Extracted TB'!$C:$C,C759)</f>
        <v>#VALUE!</v>
      </c>
      <c r="R759" s="4" t="e">
        <f t="shared" si="12"/>
        <v>#VALUE!</v>
      </c>
    </row>
    <row r="760" spans="1:18" x14ac:dyDescent="0.25">
      <c r="A760" t="s">
        <v>121</v>
      </c>
      <c r="B760">
        <v>7452</v>
      </c>
      <c r="C760">
        <v>121</v>
      </c>
      <c r="D760" t="s">
        <v>58</v>
      </c>
      <c r="E760" t="s">
        <v>95</v>
      </c>
      <c r="F760" s="4" t="e">
        <f>SUMIFS('[1]TUNZ Extracted TB'!$G:$G,'[1]TUNZ Extracted TB'!$A:$A,B760,'[1]TUNZ Extracted TB'!$C:$C,C760)</f>
        <v>#VALUE!</v>
      </c>
      <c r="G760" s="4" t="e">
        <f>SUMIFS('[2]TUNZ Extracted TB'!$G:$G,'[2]TUNZ Extracted TB'!$A:$A,B760,'[2]TUNZ Extracted TB'!$C:$C,C760)</f>
        <v>#VALUE!</v>
      </c>
      <c r="H760" s="4" t="e">
        <f>SUMIFS('[3]TUNZ Extracted TB'!$G:$G,'[3]TUNZ Extracted TB'!$A:$A,B760,'[3]TUNZ Extracted TB'!$C:$C,C760)</f>
        <v>#VALUE!</v>
      </c>
      <c r="I760" s="4" t="e">
        <f>SUMIFS('[4]TUNZ Extracted TB'!$G:$G,'[4]TUNZ Extracted TB'!$A:$A,B760,'[4]TUNZ Extracted TB'!$C:$C,C760)</f>
        <v>#VALUE!</v>
      </c>
      <c r="J760" s="4" t="e">
        <f>SUMIFS('[5]TUNZ Extracted TB'!$G:$G,'[5]TUNZ Extracted TB'!$A:$A,B760,'[5]TUNZ Extracted TB'!$C:$C,C760)</f>
        <v>#VALUE!</v>
      </c>
      <c r="K760" s="4" t="e">
        <f>SUMIFS('[6]TUNZ Extracted TB'!$G:$G,'[6]TUNZ Extracted TB'!$A:$A,B760,'[6]TUNZ Extracted TB'!$C:$C,C760)</f>
        <v>#VALUE!</v>
      </c>
      <c r="L760" s="4" t="e">
        <f>SUMIFS('[7]TUNZ Extracted TB'!$G:$G,'[7]TUNZ Extracted TB'!$A:$A,B760,'[7]TUNZ Extracted TB'!$C:$C,C760)</f>
        <v>#VALUE!</v>
      </c>
      <c r="M760" s="4" t="e">
        <f>SUMIFS('[8]TUNZ Extracted TB'!$G:$G,'[8]TUNZ Extracted TB'!$A:$A,B760,'[8]TUNZ Extracted TB'!$C:$C,C760)</f>
        <v>#VALUE!</v>
      </c>
      <c r="N760" s="4" t="e">
        <f>SUMIFS('[9]TUNZ Extracted TB'!$G:$G,'[9]TUNZ Extracted TB'!$A:$A,B760,'[9]TUNZ Extracted TB'!$C:$C,C760)</f>
        <v>#VALUE!</v>
      </c>
      <c r="O760" s="4" t="e">
        <f>SUMIFS('[10]TUNZ Extracted TB'!$G:$G,'[10]TUNZ Extracted TB'!$A:$A,B760,'[10]TUNZ Extracted TB'!$C:$C,C760)</f>
        <v>#VALUE!</v>
      </c>
      <c r="P760" s="4" t="e">
        <f>SUMIFS('[11]TUNZ Extracted TB'!$G:$G,'[11]TUNZ Extracted TB'!$A:$A,B760,'[11]TUNZ Extracted TB'!$C:$C,C760)</f>
        <v>#VALUE!</v>
      </c>
      <c r="Q760" s="4" t="e">
        <f>SUMIFS('[12]TUNZ Extracted TB'!$G:$G,'[12]TUNZ Extracted TB'!$A:$A,B760,'[12]TUNZ Extracted TB'!$C:$C,C760)</f>
        <v>#VALUE!</v>
      </c>
      <c r="R760" s="4" t="e">
        <f t="shared" si="12"/>
        <v>#VALUE!</v>
      </c>
    </row>
    <row r="761" spans="1:18" x14ac:dyDescent="0.25">
      <c r="A761" t="s">
        <v>121</v>
      </c>
      <c r="B761">
        <v>7452</v>
      </c>
      <c r="C761">
        <v>130</v>
      </c>
      <c r="D761" t="s">
        <v>58</v>
      </c>
      <c r="E761" t="s">
        <v>95</v>
      </c>
      <c r="F761" s="4" t="e">
        <f>SUMIFS('[1]TUNZ Extracted TB'!$G:$G,'[1]TUNZ Extracted TB'!$A:$A,B761,'[1]TUNZ Extracted TB'!$C:$C,C761)</f>
        <v>#VALUE!</v>
      </c>
      <c r="G761" s="4" t="e">
        <f>SUMIFS('[2]TUNZ Extracted TB'!$G:$G,'[2]TUNZ Extracted TB'!$A:$A,B761,'[2]TUNZ Extracted TB'!$C:$C,C761)</f>
        <v>#VALUE!</v>
      </c>
      <c r="H761" s="4" t="e">
        <f>SUMIFS('[3]TUNZ Extracted TB'!$G:$G,'[3]TUNZ Extracted TB'!$A:$A,B761,'[3]TUNZ Extracted TB'!$C:$C,C761)</f>
        <v>#VALUE!</v>
      </c>
      <c r="I761" s="4" t="e">
        <f>SUMIFS('[4]TUNZ Extracted TB'!$G:$G,'[4]TUNZ Extracted TB'!$A:$A,B761,'[4]TUNZ Extracted TB'!$C:$C,C761)</f>
        <v>#VALUE!</v>
      </c>
      <c r="J761" s="4" t="e">
        <f>SUMIFS('[5]TUNZ Extracted TB'!$G:$G,'[5]TUNZ Extracted TB'!$A:$A,B761,'[5]TUNZ Extracted TB'!$C:$C,C761)</f>
        <v>#VALUE!</v>
      </c>
      <c r="K761" s="4" t="e">
        <f>SUMIFS('[6]TUNZ Extracted TB'!$G:$G,'[6]TUNZ Extracted TB'!$A:$A,B761,'[6]TUNZ Extracted TB'!$C:$C,C761)</f>
        <v>#VALUE!</v>
      </c>
      <c r="L761" s="4" t="e">
        <f>SUMIFS('[7]TUNZ Extracted TB'!$G:$G,'[7]TUNZ Extracted TB'!$A:$A,B761,'[7]TUNZ Extracted TB'!$C:$C,C761)</f>
        <v>#VALUE!</v>
      </c>
      <c r="M761" s="4" t="e">
        <f>SUMIFS('[8]TUNZ Extracted TB'!$G:$G,'[8]TUNZ Extracted TB'!$A:$A,B761,'[8]TUNZ Extracted TB'!$C:$C,C761)</f>
        <v>#VALUE!</v>
      </c>
      <c r="N761" s="4" t="e">
        <f>SUMIFS('[9]TUNZ Extracted TB'!$G:$G,'[9]TUNZ Extracted TB'!$A:$A,B761,'[9]TUNZ Extracted TB'!$C:$C,C761)</f>
        <v>#VALUE!</v>
      </c>
      <c r="O761" s="4" t="e">
        <f>SUMIFS('[10]TUNZ Extracted TB'!$G:$G,'[10]TUNZ Extracted TB'!$A:$A,B761,'[10]TUNZ Extracted TB'!$C:$C,C761)</f>
        <v>#VALUE!</v>
      </c>
      <c r="P761" s="4" t="e">
        <f>SUMIFS('[11]TUNZ Extracted TB'!$G:$G,'[11]TUNZ Extracted TB'!$A:$A,B761,'[11]TUNZ Extracted TB'!$C:$C,C761)</f>
        <v>#VALUE!</v>
      </c>
      <c r="Q761" s="4" t="e">
        <f>SUMIFS('[12]TUNZ Extracted TB'!$G:$G,'[12]TUNZ Extracted TB'!$A:$A,B761,'[12]TUNZ Extracted TB'!$C:$C,C761)</f>
        <v>#VALUE!</v>
      </c>
      <c r="R761" s="4" t="e">
        <f t="shared" si="12"/>
        <v>#VALUE!</v>
      </c>
    </row>
    <row r="762" spans="1:18" x14ac:dyDescent="0.25">
      <c r="A762" t="s">
        <v>121</v>
      </c>
      <c r="B762">
        <v>7452</v>
      </c>
      <c r="C762">
        <v>140</v>
      </c>
      <c r="D762" t="s">
        <v>58</v>
      </c>
      <c r="E762" t="s">
        <v>95</v>
      </c>
      <c r="F762" s="4" t="e">
        <f>SUMIFS('[1]TUNZ Extracted TB'!$G:$G,'[1]TUNZ Extracted TB'!$A:$A,B762,'[1]TUNZ Extracted TB'!$C:$C,C762)</f>
        <v>#VALUE!</v>
      </c>
      <c r="G762" s="4" t="e">
        <f>SUMIFS('[2]TUNZ Extracted TB'!$G:$G,'[2]TUNZ Extracted TB'!$A:$A,B762,'[2]TUNZ Extracted TB'!$C:$C,C762)</f>
        <v>#VALUE!</v>
      </c>
      <c r="H762" s="4" t="e">
        <f>SUMIFS('[3]TUNZ Extracted TB'!$G:$G,'[3]TUNZ Extracted TB'!$A:$A,B762,'[3]TUNZ Extracted TB'!$C:$C,C762)</f>
        <v>#VALUE!</v>
      </c>
      <c r="I762" s="4" t="e">
        <f>SUMIFS('[4]TUNZ Extracted TB'!$G:$G,'[4]TUNZ Extracted TB'!$A:$A,B762,'[4]TUNZ Extracted TB'!$C:$C,C762)</f>
        <v>#VALUE!</v>
      </c>
      <c r="J762" s="4" t="e">
        <f>SUMIFS('[5]TUNZ Extracted TB'!$G:$G,'[5]TUNZ Extracted TB'!$A:$A,B762,'[5]TUNZ Extracted TB'!$C:$C,C762)</f>
        <v>#VALUE!</v>
      </c>
      <c r="K762" s="4" t="e">
        <f>SUMIFS('[6]TUNZ Extracted TB'!$G:$G,'[6]TUNZ Extracted TB'!$A:$A,B762,'[6]TUNZ Extracted TB'!$C:$C,C762)</f>
        <v>#VALUE!</v>
      </c>
      <c r="L762" s="4" t="e">
        <f>SUMIFS('[7]TUNZ Extracted TB'!$G:$G,'[7]TUNZ Extracted TB'!$A:$A,B762,'[7]TUNZ Extracted TB'!$C:$C,C762)</f>
        <v>#VALUE!</v>
      </c>
      <c r="M762" s="4" t="e">
        <f>SUMIFS('[8]TUNZ Extracted TB'!$G:$G,'[8]TUNZ Extracted TB'!$A:$A,B762,'[8]TUNZ Extracted TB'!$C:$C,C762)</f>
        <v>#VALUE!</v>
      </c>
      <c r="N762" s="4" t="e">
        <f>SUMIFS('[9]TUNZ Extracted TB'!$G:$G,'[9]TUNZ Extracted TB'!$A:$A,B762,'[9]TUNZ Extracted TB'!$C:$C,C762)</f>
        <v>#VALUE!</v>
      </c>
      <c r="O762" s="4" t="e">
        <f>SUMIFS('[10]TUNZ Extracted TB'!$G:$G,'[10]TUNZ Extracted TB'!$A:$A,B762,'[10]TUNZ Extracted TB'!$C:$C,C762)</f>
        <v>#VALUE!</v>
      </c>
      <c r="P762" s="4" t="e">
        <f>SUMIFS('[11]TUNZ Extracted TB'!$G:$G,'[11]TUNZ Extracted TB'!$A:$A,B762,'[11]TUNZ Extracted TB'!$C:$C,C762)</f>
        <v>#VALUE!</v>
      </c>
      <c r="Q762" s="4" t="e">
        <f>SUMIFS('[12]TUNZ Extracted TB'!$G:$G,'[12]TUNZ Extracted TB'!$A:$A,B762,'[12]TUNZ Extracted TB'!$C:$C,C762)</f>
        <v>#VALUE!</v>
      </c>
      <c r="R762" s="4" t="e">
        <f t="shared" si="12"/>
        <v>#VALUE!</v>
      </c>
    </row>
    <row r="763" spans="1:18" x14ac:dyDescent="0.25">
      <c r="A763" t="s">
        <v>121</v>
      </c>
      <c r="B763">
        <v>7452</v>
      </c>
      <c r="C763">
        <v>160</v>
      </c>
      <c r="D763" t="s">
        <v>58</v>
      </c>
      <c r="E763" t="s">
        <v>95</v>
      </c>
      <c r="F763" s="4" t="e">
        <f>SUMIFS('[1]TUNZ Extracted TB'!$G:$G,'[1]TUNZ Extracted TB'!$A:$A,B763,'[1]TUNZ Extracted TB'!$C:$C,C763)</f>
        <v>#VALUE!</v>
      </c>
      <c r="G763" s="4" t="e">
        <f>SUMIFS('[2]TUNZ Extracted TB'!$G:$G,'[2]TUNZ Extracted TB'!$A:$A,B763,'[2]TUNZ Extracted TB'!$C:$C,C763)</f>
        <v>#VALUE!</v>
      </c>
      <c r="H763" s="4" t="e">
        <f>SUMIFS('[3]TUNZ Extracted TB'!$G:$G,'[3]TUNZ Extracted TB'!$A:$A,B763,'[3]TUNZ Extracted TB'!$C:$C,C763)</f>
        <v>#VALUE!</v>
      </c>
      <c r="I763" s="4" t="e">
        <f>SUMIFS('[4]TUNZ Extracted TB'!$G:$G,'[4]TUNZ Extracted TB'!$A:$A,B763,'[4]TUNZ Extracted TB'!$C:$C,C763)</f>
        <v>#VALUE!</v>
      </c>
      <c r="J763" s="4" t="e">
        <f>SUMIFS('[5]TUNZ Extracted TB'!$G:$G,'[5]TUNZ Extracted TB'!$A:$A,B763,'[5]TUNZ Extracted TB'!$C:$C,C763)</f>
        <v>#VALUE!</v>
      </c>
      <c r="K763" s="4" t="e">
        <f>SUMIFS('[6]TUNZ Extracted TB'!$G:$G,'[6]TUNZ Extracted TB'!$A:$A,B763,'[6]TUNZ Extracted TB'!$C:$C,C763)</f>
        <v>#VALUE!</v>
      </c>
      <c r="L763" s="4" t="e">
        <f>SUMIFS('[7]TUNZ Extracted TB'!$G:$G,'[7]TUNZ Extracted TB'!$A:$A,B763,'[7]TUNZ Extracted TB'!$C:$C,C763)</f>
        <v>#VALUE!</v>
      </c>
      <c r="M763" s="4" t="e">
        <f>SUMIFS('[8]TUNZ Extracted TB'!$G:$G,'[8]TUNZ Extracted TB'!$A:$A,B763,'[8]TUNZ Extracted TB'!$C:$C,C763)</f>
        <v>#VALUE!</v>
      </c>
      <c r="N763" s="4" t="e">
        <f>SUMIFS('[9]TUNZ Extracted TB'!$G:$G,'[9]TUNZ Extracted TB'!$A:$A,B763,'[9]TUNZ Extracted TB'!$C:$C,C763)</f>
        <v>#VALUE!</v>
      </c>
      <c r="O763" s="4" t="e">
        <f>SUMIFS('[10]TUNZ Extracted TB'!$G:$G,'[10]TUNZ Extracted TB'!$A:$A,B763,'[10]TUNZ Extracted TB'!$C:$C,C763)</f>
        <v>#VALUE!</v>
      </c>
      <c r="P763" s="4" t="e">
        <f>SUMIFS('[11]TUNZ Extracted TB'!$G:$G,'[11]TUNZ Extracted TB'!$A:$A,B763,'[11]TUNZ Extracted TB'!$C:$C,C763)</f>
        <v>#VALUE!</v>
      </c>
      <c r="Q763" s="4" t="e">
        <f>SUMIFS('[12]TUNZ Extracted TB'!$G:$G,'[12]TUNZ Extracted TB'!$A:$A,B763,'[12]TUNZ Extracted TB'!$C:$C,C763)</f>
        <v>#VALUE!</v>
      </c>
      <c r="R763" s="4" t="e">
        <f t="shared" si="12"/>
        <v>#VALUE!</v>
      </c>
    </row>
    <row r="764" spans="1:18" x14ac:dyDescent="0.25">
      <c r="A764" t="s">
        <v>121</v>
      </c>
      <c r="B764">
        <v>7452</v>
      </c>
      <c r="C764">
        <v>190</v>
      </c>
      <c r="D764" t="s">
        <v>58</v>
      </c>
      <c r="E764" t="s">
        <v>95</v>
      </c>
      <c r="F764" s="4" t="e">
        <f>SUMIFS('[1]TUNZ Extracted TB'!$G:$G,'[1]TUNZ Extracted TB'!$A:$A,B764,'[1]TUNZ Extracted TB'!$C:$C,C764)</f>
        <v>#VALUE!</v>
      </c>
      <c r="G764" s="4" t="e">
        <f>SUMIFS('[2]TUNZ Extracted TB'!$G:$G,'[2]TUNZ Extracted TB'!$A:$A,B764,'[2]TUNZ Extracted TB'!$C:$C,C764)</f>
        <v>#VALUE!</v>
      </c>
      <c r="H764" s="4" t="e">
        <f>SUMIFS('[3]TUNZ Extracted TB'!$G:$G,'[3]TUNZ Extracted TB'!$A:$A,B764,'[3]TUNZ Extracted TB'!$C:$C,C764)</f>
        <v>#VALUE!</v>
      </c>
      <c r="I764" s="4" t="e">
        <f>SUMIFS('[4]TUNZ Extracted TB'!$G:$G,'[4]TUNZ Extracted TB'!$A:$A,B764,'[4]TUNZ Extracted TB'!$C:$C,C764)</f>
        <v>#VALUE!</v>
      </c>
      <c r="J764" s="4" t="e">
        <f>SUMIFS('[5]TUNZ Extracted TB'!$G:$G,'[5]TUNZ Extracted TB'!$A:$A,B764,'[5]TUNZ Extracted TB'!$C:$C,C764)</f>
        <v>#VALUE!</v>
      </c>
      <c r="K764" s="4" t="e">
        <f>SUMIFS('[6]TUNZ Extracted TB'!$G:$G,'[6]TUNZ Extracted TB'!$A:$A,B764,'[6]TUNZ Extracted TB'!$C:$C,C764)</f>
        <v>#VALUE!</v>
      </c>
      <c r="L764" s="4" t="e">
        <f>SUMIFS('[7]TUNZ Extracted TB'!$G:$G,'[7]TUNZ Extracted TB'!$A:$A,B764,'[7]TUNZ Extracted TB'!$C:$C,C764)</f>
        <v>#VALUE!</v>
      </c>
      <c r="M764" s="4" t="e">
        <f>SUMIFS('[8]TUNZ Extracted TB'!$G:$G,'[8]TUNZ Extracted TB'!$A:$A,B764,'[8]TUNZ Extracted TB'!$C:$C,C764)</f>
        <v>#VALUE!</v>
      </c>
      <c r="N764" s="4" t="e">
        <f>SUMIFS('[9]TUNZ Extracted TB'!$G:$G,'[9]TUNZ Extracted TB'!$A:$A,B764,'[9]TUNZ Extracted TB'!$C:$C,C764)</f>
        <v>#VALUE!</v>
      </c>
      <c r="O764" s="4" t="e">
        <f>SUMIFS('[10]TUNZ Extracted TB'!$G:$G,'[10]TUNZ Extracted TB'!$A:$A,B764,'[10]TUNZ Extracted TB'!$C:$C,C764)</f>
        <v>#VALUE!</v>
      </c>
      <c r="P764" s="4" t="e">
        <f>SUMIFS('[11]TUNZ Extracted TB'!$G:$G,'[11]TUNZ Extracted TB'!$A:$A,B764,'[11]TUNZ Extracted TB'!$C:$C,C764)</f>
        <v>#VALUE!</v>
      </c>
      <c r="Q764" s="4" t="e">
        <f>SUMIFS('[12]TUNZ Extracted TB'!$G:$G,'[12]TUNZ Extracted TB'!$A:$A,B764,'[12]TUNZ Extracted TB'!$C:$C,C764)</f>
        <v>#VALUE!</v>
      </c>
      <c r="R764" s="4" t="e">
        <f t="shared" si="12"/>
        <v>#VALUE!</v>
      </c>
    </row>
    <row r="765" spans="1:18" x14ac:dyDescent="0.25">
      <c r="A765" t="s">
        <v>121</v>
      </c>
      <c r="B765">
        <v>7452</v>
      </c>
      <c r="C765">
        <v>210</v>
      </c>
      <c r="D765" t="s">
        <v>58</v>
      </c>
      <c r="E765" t="s">
        <v>95</v>
      </c>
      <c r="F765" s="4" t="e">
        <f>SUMIFS('[1]TUNZ Extracted TB'!$G:$G,'[1]TUNZ Extracted TB'!$A:$A,B765,'[1]TUNZ Extracted TB'!$C:$C,C765)</f>
        <v>#VALUE!</v>
      </c>
      <c r="G765" s="4" t="e">
        <f>SUMIFS('[2]TUNZ Extracted TB'!$G:$G,'[2]TUNZ Extracted TB'!$A:$A,B765,'[2]TUNZ Extracted TB'!$C:$C,C765)</f>
        <v>#VALUE!</v>
      </c>
      <c r="H765" s="4" t="e">
        <f>SUMIFS('[3]TUNZ Extracted TB'!$G:$G,'[3]TUNZ Extracted TB'!$A:$A,B765,'[3]TUNZ Extracted TB'!$C:$C,C765)</f>
        <v>#VALUE!</v>
      </c>
      <c r="I765" s="4" t="e">
        <f>SUMIFS('[4]TUNZ Extracted TB'!$G:$G,'[4]TUNZ Extracted TB'!$A:$A,B765,'[4]TUNZ Extracted TB'!$C:$C,C765)</f>
        <v>#VALUE!</v>
      </c>
      <c r="J765" s="4" t="e">
        <f>SUMIFS('[5]TUNZ Extracted TB'!$G:$G,'[5]TUNZ Extracted TB'!$A:$A,B765,'[5]TUNZ Extracted TB'!$C:$C,C765)</f>
        <v>#VALUE!</v>
      </c>
      <c r="K765" s="4" t="e">
        <f>SUMIFS('[6]TUNZ Extracted TB'!$G:$G,'[6]TUNZ Extracted TB'!$A:$A,B765,'[6]TUNZ Extracted TB'!$C:$C,C765)</f>
        <v>#VALUE!</v>
      </c>
      <c r="L765" s="4" t="e">
        <f>SUMIFS('[7]TUNZ Extracted TB'!$G:$G,'[7]TUNZ Extracted TB'!$A:$A,B765,'[7]TUNZ Extracted TB'!$C:$C,C765)</f>
        <v>#VALUE!</v>
      </c>
      <c r="M765" s="4" t="e">
        <f>SUMIFS('[8]TUNZ Extracted TB'!$G:$G,'[8]TUNZ Extracted TB'!$A:$A,B765,'[8]TUNZ Extracted TB'!$C:$C,C765)</f>
        <v>#VALUE!</v>
      </c>
      <c r="N765" s="4" t="e">
        <f>SUMIFS('[9]TUNZ Extracted TB'!$G:$G,'[9]TUNZ Extracted TB'!$A:$A,B765,'[9]TUNZ Extracted TB'!$C:$C,C765)</f>
        <v>#VALUE!</v>
      </c>
      <c r="O765" s="4" t="e">
        <f>SUMIFS('[10]TUNZ Extracted TB'!$G:$G,'[10]TUNZ Extracted TB'!$A:$A,B765,'[10]TUNZ Extracted TB'!$C:$C,C765)</f>
        <v>#VALUE!</v>
      </c>
      <c r="P765" s="4" t="e">
        <f>SUMIFS('[11]TUNZ Extracted TB'!$G:$G,'[11]TUNZ Extracted TB'!$A:$A,B765,'[11]TUNZ Extracted TB'!$C:$C,C765)</f>
        <v>#VALUE!</v>
      </c>
      <c r="Q765" s="4" t="e">
        <f>SUMIFS('[12]TUNZ Extracted TB'!$G:$G,'[12]TUNZ Extracted TB'!$A:$A,B765,'[12]TUNZ Extracted TB'!$C:$C,C765)</f>
        <v>#VALUE!</v>
      </c>
      <c r="R765" s="4" t="e">
        <f t="shared" si="12"/>
        <v>#VALUE!</v>
      </c>
    </row>
    <row r="766" spans="1:18" x14ac:dyDescent="0.25">
      <c r="A766" t="s">
        <v>121</v>
      </c>
      <c r="B766">
        <v>7452</v>
      </c>
      <c r="C766">
        <v>220</v>
      </c>
      <c r="D766" t="s">
        <v>58</v>
      </c>
      <c r="E766" t="s">
        <v>95</v>
      </c>
      <c r="F766" s="4" t="e">
        <f>SUMIFS('[1]TUNZ Extracted TB'!$G:$G,'[1]TUNZ Extracted TB'!$A:$A,B766,'[1]TUNZ Extracted TB'!$C:$C,C766)</f>
        <v>#VALUE!</v>
      </c>
      <c r="G766" s="4" t="e">
        <f>SUMIFS('[2]TUNZ Extracted TB'!$G:$G,'[2]TUNZ Extracted TB'!$A:$A,B766,'[2]TUNZ Extracted TB'!$C:$C,C766)</f>
        <v>#VALUE!</v>
      </c>
      <c r="H766" s="4" t="e">
        <f>SUMIFS('[3]TUNZ Extracted TB'!$G:$G,'[3]TUNZ Extracted TB'!$A:$A,B766,'[3]TUNZ Extracted TB'!$C:$C,C766)</f>
        <v>#VALUE!</v>
      </c>
      <c r="I766" s="4" t="e">
        <f>SUMIFS('[4]TUNZ Extracted TB'!$G:$G,'[4]TUNZ Extracted TB'!$A:$A,B766,'[4]TUNZ Extracted TB'!$C:$C,C766)</f>
        <v>#VALUE!</v>
      </c>
      <c r="J766" s="4" t="e">
        <f>SUMIFS('[5]TUNZ Extracted TB'!$G:$G,'[5]TUNZ Extracted TB'!$A:$A,B766,'[5]TUNZ Extracted TB'!$C:$C,C766)</f>
        <v>#VALUE!</v>
      </c>
      <c r="K766" s="4" t="e">
        <f>SUMIFS('[6]TUNZ Extracted TB'!$G:$G,'[6]TUNZ Extracted TB'!$A:$A,B766,'[6]TUNZ Extracted TB'!$C:$C,C766)</f>
        <v>#VALUE!</v>
      </c>
      <c r="L766" s="4" t="e">
        <f>SUMIFS('[7]TUNZ Extracted TB'!$G:$G,'[7]TUNZ Extracted TB'!$A:$A,B766,'[7]TUNZ Extracted TB'!$C:$C,C766)</f>
        <v>#VALUE!</v>
      </c>
      <c r="M766" s="4" t="e">
        <f>SUMIFS('[8]TUNZ Extracted TB'!$G:$G,'[8]TUNZ Extracted TB'!$A:$A,B766,'[8]TUNZ Extracted TB'!$C:$C,C766)</f>
        <v>#VALUE!</v>
      </c>
      <c r="N766" s="4" t="e">
        <f>SUMIFS('[9]TUNZ Extracted TB'!$G:$G,'[9]TUNZ Extracted TB'!$A:$A,B766,'[9]TUNZ Extracted TB'!$C:$C,C766)</f>
        <v>#VALUE!</v>
      </c>
      <c r="O766" s="4" t="e">
        <f>SUMIFS('[10]TUNZ Extracted TB'!$G:$G,'[10]TUNZ Extracted TB'!$A:$A,B766,'[10]TUNZ Extracted TB'!$C:$C,C766)</f>
        <v>#VALUE!</v>
      </c>
      <c r="P766" s="4" t="e">
        <f>SUMIFS('[11]TUNZ Extracted TB'!$G:$G,'[11]TUNZ Extracted TB'!$A:$A,B766,'[11]TUNZ Extracted TB'!$C:$C,C766)</f>
        <v>#VALUE!</v>
      </c>
      <c r="Q766" s="4" t="e">
        <f>SUMIFS('[12]TUNZ Extracted TB'!$G:$G,'[12]TUNZ Extracted TB'!$A:$A,B766,'[12]TUNZ Extracted TB'!$C:$C,C766)</f>
        <v>#VALUE!</v>
      </c>
      <c r="R766" s="4" t="e">
        <f t="shared" si="12"/>
        <v>#VALUE!</v>
      </c>
    </row>
    <row r="767" spans="1:18" x14ac:dyDescent="0.25">
      <c r="A767" t="s">
        <v>121</v>
      </c>
      <c r="B767">
        <v>7452</v>
      </c>
      <c r="C767">
        <v>230</v>
      </c>
      <c r="D767" t="s">
        <v>58</v>
      </c>
      <c r="E767" t="s">
        <v>95</v>
      </c>
      <c r="F767" s="4" t="e">
        <f>SUMIFS('[1]TUNZ Extracted TB'!$G:$G,'[1]TUNZ Extracted TB'!$A:$A,B767,'[1]TUNZ Extracted TB'!$C:$C,C767)</f>
        <v>#VALUE!</v>
      </c>
      <c r="G767" s="4" t="e">
        <f>SUMIFS('[2]TUNZ Extracted TB'!$G:$G,'[2]TUNZ Extracted TB'!$A:$A,B767,'[2]TUNZ Extracted TB'!$C:$C,C767)</f>
        <v>#VALUE!</v>
      </c>
      <c r="H767" s="4" t="e">
        <f>SUMIFS('[3]TUNZ Extracted TB'!$G:$G,'[3]TUNZ Extracted TB'!$A:$A,B767,'[3]TUNZ Extracted TB'!$C:$C,C767)</f>
        <v>#VALUE!</v>
      </c>
      <c r="I767" s="4" t="e">
        <f>SUMIFS('[4]TUNZ Extracted TB'!$G:$G,'[4]TUNZ Extracted TB'!$A:$A,B767,'[4]TUNZ Extracted TB'!$C:$C,C767)</f>
        <v>#VALUE!</v>
      </c>
      <c r="J767" s="4" t="e">
        <f>SUMIFS('[5]TUNZ Extracted TB'!$G:$G,'[5]TUNZ Extracted TB'!$A:$A,B767,'[5]TUNZ Extracted TB'!$C:$C,C767)</f>
        <v>#VALUE!</v>
      </c>
      <c r="K767" s="4" t="e">
        <f>SUMIFS('[6]TUNZ Extracted TB'!$G:$G,'[6]TUNZ Extracted TB'!$A:$A,B767,'[6]TUNZ Extracted TB'!$C:$C,C767)</f>
        <v>#VALUE!</v>
      </c>
      <c r="L767" s="4" t="e">
        <f>SUMIFS('[7]TUNZ Extracted TB'!$G:$G,'[7]TUNZ Extracted TB'!$A:$A,B767,'[7]TUNZ Extracted TB'!$C:$C,C767)</f>
        <v>#VALUE!</v>
      </c>
      <c r="M767" s="4" t="e">
        <f>SUMIFS('[8]TUNZ Extracted TB'!$G:$G,'[8]TUNZ Extracted TB'!$A:$A,B767,'[8]TUNZ Extracted TB'!$C:$C,C767)</f>
        <v>#VALUE!</v>
      </c>
      <c r="N767" s="4" t="e">
        <f>SUMIFS('[9]TUNZ Extracted TB'!$G:$G,'[9]TUNZ Extracted TB'!$A:$A,B767,'[9]TUNZ Extracted TB'!$C:$C,C767)</f>
        <v>#VALUE!</v>
      </c>
      <c r="O767" s="4" t="e">
        <f>SUMIFS('[10]TUNZ Extracted TB'!$G:$G,'[10]TUNZ Extracted TB'!$A:$A,B767,'[10]TUNZ Extracted TB'!$C:$C,C767)</f>
        <v>#VALUE!</v>
      </c>
      <c r="P767" s="4" t="e">
        <f>SUMIFS('[11]TUNZ Extracted TB'!$G:$G,'[11]TUNZ Extracted TB'!$A:$A,B767,'[11]TUNZ Extracted TB'!$C:$C,C767)</f>
        <v>#VALUE!</v>
      </c>
      <c r="Q767" s="4" t="e">
        <f>SUMIFS('[12]TUNZ Extracted TB'!$G:$G,'[12]TUNZ Extracted TB'!$A:$A,B767,'[12]TUNZ Extracted TB'!$C:$C,C767)</f>
        <v>#VALUE!</v>
      </c>
      <c r="R767" s="4" t="e">
        <f t="shared" si="12"/>
        <v>#VALUE!</v>
      </c>
    </row>
    <row r="768" spans="1:18" x14ac:dyDescent="0.25">
      <c r="A768" t="s">
        <v>121</v>
      </c>
      <c r="B768">
        <v>7452</v>
      </c>
      <c r="C768">
        <v>240</v>
      </c>
      <c r="D768" t="s">
        <v>58</v>
      </c>
      <c r="E768" t="s">
        <v>95</v>
      </c>
      <c r="F768" s="4" t="e">
        <f>SUMIFS('[1]TUNZ Extracted TB'!$G:$G,'[1]TUNZ Extracted TB'!$A:$A,B768,'[1]TUNZ Extracted TB'!$C:$C,C768)</f>
        <v>#VALUE!</v>
      </c>
      <c r="G768" s="4" t="e">
        <f>SUMIFS('[2]TUNZ Extracted TB'!$G:$G,'[2]TUNZ Extracted TB'!$A:$A,B768,'[2]TUNZ Extracted TB'!$C:$C,C768)</f>
        <v>#VALUE!</v>
      </c>
      <c r="H768" s="4" t="e">
        <f>SUMIFS('[3]TUNZ Extracted TB'!$G:$G,'[3]TUNZ Extracted TB'!$A:$A,B768,'[3]TUNZ Extracted TB'!$C:$C,C768)</f>
        <v>#VALUE!</v>
      </c>
      <c r="I768" s="4" t="e">
        <f>SUMIFS('[4]TUNZ Extracted TB'!$G:$G,'[4]TUNZ Extracted TB'!$A:$A,B768,'[4]TUNZ Extracted TB'!$C:$C,C768)</f>
        <v>#VALUE!</v>
      </c>
      <c r="J768" s="4" t="e">
        <f>SUMIFS('[5]TUNZ Extracted TB'!$G:$G,'[5]TUNZ Extracted TB'!$A:$A,B768,'[5]TUNZ Extracted TB'!$C:$C,C768)</f>
        <v>#VALUE!</v>
      </c>
      <c r="K768" s="4" t="e">
        <f>SUMIFS('[6]TUNZ Extracted TB'!$G:$G,'[6]TUNZ Extracted TB'!$A:$A,B768,'[6]TUNZ Extracted TB'!$C:$C,C768)</f>
        <v>#VALUE!</v>
      </c>
      <c r="L768" s="4" t="e">
        <f>SUMIFS('[7]TUNZ Extracted TB'!$G:$G,'[7]TUNZ Extracted TB'!$A:$A,B768,'[7]TUNZ Extracted TB'!$C:$C,C768)</f>
        <v>#VALUE!</v>
      </c>
      <c r="M768" s="4" t="e">
        <f>SUMIFS('[8]TUNZ Extracted TB'!$G:$G,'[8]TUNZ Extracted TB'!$A:$A,B768,'[8]TUNZ Extracted TB'!$C:$C,C768)</f>
        <v>#VALUE!</v>
      </c>
      <c r="N768" s="4" t="e">
        <f>SUMIFS('[9]TUNZ Extracted TB'!$G:$G,'[9]TUNZ Extracted TB'!$A:$A,B768,'[9]TUNZ Extracted TB'!$C:$C,C768)</f>
        <v>#VALUE!</v>
      </c>
      <c r="O768" s="4" t="e">
        <f>SUMIFS('[10]TUNZ Extracted TB'!$G:$G,'[10]TUNZ Extracted TB'!$A:$A,B768,'[10]TUNZ Extracted TB'!$C:$C,C768)</f>
        <v>#VALUE!</v>
      </c>
      <c r="P768" s="4" t="e">
        <f>SUMIFS('[11]TUNZ Extracted TB'!$G:$G,'[11]TUNZ Extracted TB'!$A:$A,B768,'[11]TUNZ Extracted TB'!$C:$C,C768)</f>
        <v>#VALUE!</v>
      </c>
      <c r="Q768" s="4" t="e">
        <f>SUMIFS('[12]TUNZ Extracted TB'!$G:$G,'[12]TUNZ Extracted TB'!$A:$A,B768,'[12]TUNZ Extracted TB'!$C:$C,C768)</f>
        <v>#VALUE!</v>
      </c>
      <c r="R768" s="4" t="e">
        <f t="shared" si="12"/>
        <v>#VALUE!</v>
      </c>
    </row>
    <row r="769" spans="1:18" x14ac:dyDescent="0.25">
      <c r="A769" t="s">
        <v>121</v>
      </c>
      <c r="B769">
        <v>7452</v>
      </c>
      <c r="C769">
        <v>260</v>
      </c>
      <c r="D769" t="s">
        <v>58</v>
      </c>
      <c r="E769" t="s">
        <v>95</v>
      </c>
      <c r="F769" s="4" t="e">
        <f>SUMIFS('[1]TUNZ Extracted TB'!$G:$G,'[1]TUNZ Extracted TB'!$A:$A,B769,'[1]TUNZ Extracted TB'!$C:$C,C769)</f>
        <v>#VALUE!</v>
      </c>
      <c r="G769" s="4" t="e">
        <f>SUMIFS('[2]TUNZ Extracted TB'!$G:$G,'[2]TUNZ Extracted TB'!$A:$A,B769,'[2]TUNZ Extracted TB'!$C:$C,C769)</f>
        <v>#VALUE!</v>
      </c>
      <c r="H769" s="4" t="e">
        <f>SUMIFS('[3]TUNZ Extracted TB'!$G:$G,'[3]TUNZ Extracted TB'!$A:$A,B769,'[3]TUNZ Extracted TB'!$C:$C,C769)</f>
        <v>#VALUE!</v>
      </c>
      <c r="I769" s="4" t="e">
        <f>SUMIFS('[4]TUNZ Extracted TB'!$G:$G,'[4]TUNZ Extracted TB'!$A:$A,B769,'[4]TUNZ Extracted TB'!$C:$C,C769)</f>
        <v>#VALUE!</v>
      </c>
      <c r="J769" s="4" t="e">
        <f>SUMIFS('[5]TUNZ Extracted TB'!$G:$G,'[5]TUNZ Extracted TB'!$A:$A,B769,'[5]TUNZ Extracted TB'!$C:$C,C769)</f>
        <v>#VALUE!</v>
      </c>
      <c r="K769" s="4" t="e">
        <f>SUMIFS('[6]TUNZ Extracted TB'!$G:$G,'[6]TUNZ Extracted TB'!$A:$A,B769,'[6]TUNZ Extracted TB'!$C:$C,C769)</f>
        <v>#VALUE!</v>
      </c>
      <c r="L769" s="4" t="e">
        <f>SUMIFS('[7]TUNZ Extracted TB'!$G:$G,'[7]TUNZ Extracted TB'!$A:$A,B769,'[7]TUNZ Extracted TB'!$C:$C,C769)</f>
        <v>#VALUE!</v>
      </c>
      <c r="M769" s="4" t="e">
        <f>SUMIFS('[8]TUNZ Extracted TB'!$G:$G,'[8]TUNZ Extracted TB'!$A:$A,B769,'[8]TUNZ Extracted TB'!$C:$C,C769)</f>
        <v>#VALUE!</v>
      </c>
      <c r="N769" s="4" t="e">
        <f>SUMIFS('[9]TUNZ Extracted TB'!$G:$G,'[9]TUNZ Extracted TB'!$A:$A,B769,'[9]TUNZ Extracted TB'!$C:$C,C769)</f>
        <v>#VALUE!</v>
      </c>
      <c r="O769" s="4" t="e">
        <f>SUMIFS('[10]TUNZ Extracted TB'!$G:$G,'[10]TUNZ Extracted TB'!$A:$A,B769,'[10]TUNZ Extracted TB'!$C:$C,C769)</f>
        <v>#VALUE!</v>
      </c>
      <c r="P769" s="4" t="e">
        <f>SUMIFS('[11]TUNZ Extracted TB'!$G:$G,'[11]TUNZ Extracted TB'!$A:$A,B769,'[11]TUNZ Extracted TB'!$C:$C,C769)</f>
        <v>#VALUE!</v>
      </c>
      <c r="Q769" s="4" t="e">
        <f>SUMIFS('[12]TUNZ Extracted TB'!$G:$G,'[12]TUNZ Extracted TB'!$A:$A,B769,'[12]TUNZ Extracted TB'!$C:$C,C769)</f>
        <v>#VALUE!</v>
      </c>
      <c r="R769" s="4" t="e">
        <f t="shared" si="12"/>
        <v>#VALUE!</v>
      </c>
    </row>
    <row r="770" spans="1:18" x14ac:dyDescent="0.25">
      <c r="A770" t="s">
        <v>121</v>
      </c>
      <c r="B770">
        <v>7452</v>
      </c>
      <c r="C770">
        <v>330</v>
      </c>
      <c r="D770" t="s">
        <v>58</v>
      </c>
      <c r="E770" t="s">
        <v>95</v>
      </c>
      <c r="F770" s="4" t="e">
        <f>SUMIFS('[1]TUNZ Extracted TB'!$G:$G,'[1]TUNZ Extracted TB'!$A:$A,B770,'[1]TUNZ Extracted TB'!$C:$C,C770)</f>
        <v>#VALUE!</v>
      </c>
      <c r="G770" s="4" t="e">
        <f>SUMIFS('[2]TUNZ Extracted TB'!$G:$G,'[2]TUNZ Extracted TB'!$A:$A,B770,'[2]TUNZ Extracted TB'!$C:$C,C770)</f>
        <v>#VALUE!</v>
      </c>
      <c r="H770" s="4" t="e">
        <f>SUMIFS('[3]TUNZ Extracted TB'!$G:$G,'[3]TUNZ Extracted TB'!$A:$A,B770,'[3]TUNZ Extracted TB'!$C:$C,C770)</f>
        <v>#VALUE!</v>
      </c>
      <c r="I770" s="4" t="e">
        <f>SUMIFS('[4]TUNZ Extracted TB'!$G:$G,'[4]TUNZ Extracted TB'!$A:$A,B770,'[4]TUNZ Extracted TB'!$C:$C,C770)</f>
        <v>#VALUE!</v>
      </c>
      <c r="J770" s="4" t="e">
        <f>SUMIFS('[5]TUNZ Extracted TB'!$G:$G,'[5]TUNZ Extracted TB'!$A:$A,B770,'[5]TUNZ Extracted TB'!$C:$C,C770)</f>
        <v>#VALUE!</v>
      </c>
      <c r="K770" s="4" t="e">
        <f>SUMIFS('[6]TUNZ Extracted TB'!$G:$G,'[6]TUNZ Extracted TB'!$A:$A,B770,'[6]TUNZ Extracted TB'!$C:$C,C770)</f>
        <v>#VALUE!</v>
      </c>
      <c r="L770" s="4" t="e">
        <f>SUMIFS('[7]TUNZ Extracted TB'!$G:$G,'[7]TUNZ Extracted TB'!$A:$A,B770,'[7]TUNZ Extracted TB'!$C:$C,C770)</f>
        <v>#VALUE!</v>
      </c>
      <c r="M770" s="4" t="e">
        <f>SUMIFS('[8]TUNZ Extracted TB'!$G:$G,'[8]TUNZ Extracted TB'!$A:$A,B770,'[8]TUNZ Extracted TB'!$C:$C,C770)</f>
        <v>#VALUE!</v>
      </c>
      <c r="N770" s="4" t="e">
        <f>SUMIFS('[9]TUNZ Extracted TB'!$G:$G,'[9]TUNZ Extracted TB'!$A:$A,B770,'[9]TUNZ Extracted TB'!$C:$C,C770)</f>
        <v>#VALUE!</v>
      </c>
      <c r="O770" s="4" t="e">
        <f>SUMIFS('[10]TUNZ Extracted TB'!$G:$G,'[10]TUNZ Extracted TB'!$A:$A,B770,'[10]TUNZ Extracted TB'!$C:$C,C770)</f>
        <v>#VALUE!</v>
      </c>
      <c r="P770" s="4" t="e">
        <f>SUMIFS('[11]TUNZ Extracted TB'!$G:$G,'[11]TUNZ Extracted TB'!$A:$A,B770,'[11]TUNZ Extracted TB'!$C:$C,C770)</f>
        <v>#VALUE!</v>
      </c>
      <c r="Q770" s="4" t="e">
        <f>SUMIFS('[12]TUNZ Extracted TB'!$G:$G,'[12]TUNZ Extracted TB'!$A:$A,B770,'[12]TUNZ Extracted TB'!$C:$C,C770)</f>
        <v>#VALUE!</v>
      </c>
      <c r="R770" s="4" t="e">
        <f t="shared" si="12"/>
        <v>#VALUE!</v>
      </c>
    </row>
    <row r="771" spans="1:18" x14ac:dyDescent="0.25">
      <c r="A771" t="s">
        <v>121</v>
      </c>
      <c r="B771">
        <v>7452</v>
      </c>
      <c r="C771">
        <v>340</v>
      </c>
      <c r="D771" t="s">
        <v>58</v>
      </c>
      <c r="E771" t="s">
        <v>95</v>
      </c>
      <c r="F771" s="4" t="e">
        <f>SUMIFS('[1]TUNZ Extracted TB'!$G:$G,'[1]TUNZ Extracted TB'!$A:$A,B771,'[1]TUNZ Extracted TB'!$C:$C,C771)</f>
        <v>#VALUE!</v>
      </c>
      <c r="G771" s="4" t="e">
        <f>SUMIFS('[2]TUNZ Extracted TB'!$G:$G,'[2]TUNZ Extracted TB'!$A:$A,B771,'[2]TUNZ Extracted TB'!$C:$C,C771)</f>
        <v>#VALUE!</v>
      </c>
      <c r="H771" s="4" t="e">
        <f>SUMIFS('[3]TUNZ Extracted TB'!$G:$G,'[3]TUNZ Extracted TB'!$A:$A,B771,'[3]TUNZ Extracted TB'!$C:$C,C771)</f>
        <v>#VALUE!</v>
      </c>
      <c r="I771" s="4" t="e">
        <f>SUMIFS('[4]TUNZ Extracted TB'!$G:$G,'[4]TUNZ Extracted TB'!$A:$A,B771,'[4]TUNZ Extracted TB'!$C:$C,C771)</f>
        <v>#VALUE!</v>
      </c>
      <c r="J771" s="4" t="e">
        <f>SUMIFS('[5]TUNZ Extracted TB'!$G:$G,'[5]TUNZ Extracted TB'!$A:$A,B771,'[5]TUNZ Extracted TB'!$C:$C,C771)</f>
        <v>#VALUE!</v>
      </c>
      <c r="K771" s="4" t="e">
        <f>SUMIFS('[6]TUNZ Extracted TB'!$G:$G,'[6]TUNZ Extracted TB'!$A:$A,B771,'[6]TUNZ Extracted TB'!$C:$C,C771)</f>
        <v>#VALUE!</v>
      </c>
      <c r="L771" s="4" t="e">
        <f>SUMIFS('[7]TUNZ Extracted TB'!$G:$G,'[7]TUNZ Extracted TB'!$A:$A,B771,'[7]TUNZ Extracted TB'!$C:$C,C771)</f>
        <v>#VALUE!</v>
      </c>
      <c r="M771" s="4" t="e">
        <f>SUMIFS('[8]TUNZ Extracted TB'!$G:$G,'[8]TUNZ Extracted TB'!$A:$A,B771,'[8]TUNZ Extracted TB'!$C:$C,C771)</f>
        <v>#VALUE!</v>
      </c>
      <c r="N771" s="4" t="e">
        <f>SUMIFS('[9]TUNZ Extracted TB'!$G:$G,'[9]TUNZ Extracted TB'!$A:$A,B771,'[9]TUNZ Extracted TB'!$C:$C,C771)</f>
        <v>#VALUE!</v>
      </c>
      <c r="O771" s="4" t="e">
        <f>SUMIFS('[10]TUNZ Extracted TB'!$G:$G,'[10]TUNZ Extracted TB'!$A:$A,B771,'[10]TUNZ Extracted TB'!$C:$C,C771)</f>
        <v>#VALUE!</v>
      </c>
      <c r="P771" s="4" t="e">
        <f>SUMIFS('[11]TUNZ Extracted TB'!$G:$G,'[11]TUNZ Extracted TB'!$A:$A,B771,'[11]TUNZ Extracted TB'!$C:$C,C771)</f>
        <v>#VALUE!</v>
      </c>
      <c r="Q771" s="4" t="e">
        <f>SUMIFS('[12]TUNZ Extracted TB'!$G:$G,'[12]TUNZ Extracted TB'!$A:$A,B771,'[12]TUNZ Extracted TB'!$C:$C,C771)</f>
        <v>#VALUE!</v>
      </c>
      <c r="R771" s="4" t="e">
        <f t="shared" si="12"/>
        <v>#VALUE!</v>
      </c>
    </row>
    <row r="772" spans="1:18" x14ac:dyDescent="0.25">
      <c r="A772" t="s">
        <v>121</v>
      </c>
      <c r="B772">
        <v>7452</v>
      </c>
      <c r="C772">
        <v>430</v>
      </c>
      <c r="D772" t="s">
        <v>58</v>
      </c>
      <c r="E772" t="s">
        <v>95</v>
      </c>
      <c r="F772" s="4" t="e">
        <f>SUMIFS('[1]TUNZ Extracted TB'!$G:$G,'[1]TUNZ Extracted TB'!$A:$A,B772,'[1]TUNZ Extracted TB'!$C:$C,C772)</f>
        <v>#VALUE!</v>
      </c>
      <c r="G772" s="4" t="e">
        <f>SUMIFS('[2]TUNZ Extracted TB'!$G:$G,'[2]TUNZ Extracted TB'!$A:$A,B772,'[2]TUNZ Extracted TB'!$C:$C,C772)</f>
        <v>#VALUE!</v>
      </c>
      <c r="H772" s="4" t="e">
        <f>SUMIFS('[3]TUNZ Extracted TB'!$G:$G,'[3]TUNZ Extracted TB'!$A:$A,B772,'[3]TUNZ Extracted TB'!$C:$C,C772)</f>
        <v>#VALUE!</v>
      </c>
      <c r="I772" s="4" t="e">
        <f>SUMIFS('[4]TUNZ Extracted TB'!$G:$G,'[4]TUNZ Extracted TB'!$A:$A,B772,'[4]TUNZ Extracted TB'!$C:$C,C772)</f>
        <v>#VALUE!</v>
      </c>
      <c r="J772" s="4" t="e">
        <f>SUMIFS('[5]TUNZ Extracted TB'!$G:$G,'[5]TUNZ Extracted TB'!$A:$A,B772,'[5]TUNZ Extracted TB'!$C:$C,C772)</f>
        <v>#VALUE!</v>
      </c>
      <c r="K772" s="4" t="e">
        <f>SUMIFS('[6]TUNZ Extracted TB'!$G:$G,'[6]TUNZ Extracted TB'!$A:$A,B772,'[6]TUNZ Extracted TB'!$C:$C,C772)</f>
        <v>#VALUE!</v>
      </c>
      <c r="L772" s="4" t="e">
        <f>SUMIFS('[7]TUNZ Extracted TB'!$G:$G,'[7]TUNZ Extracted TB'!$A:$A,B772,'[7]TUNZ Extracted TB'!$C:$C,C772)</f>
        <v>#VALUE!</v>
      </c>
      <c r="M772" s="4" t="e">
        <f>SUMIFS('[8]TUNZ Extracted TB'!$G:$G,'[8]TUNZ Extracted TB'!$A:$A,B772,'[8]TUNZ Extracted TB'!$C:$C,C772)</f>
        <v>#VALUE!</v>
      </c>
      <c r="N772" s="4" t="e">
        <f>SUMIFS('[9]TUNZ Extracted TB'!$G:$G,'[9]TUNZ Extracted TB'!$A:$A,B772,'[9]TUNZ Extracted TB'!$C:$C,C772)</f>
        <v>#VALUE!</v>
      </c>
      <c r="O772" s="4" t="e">
        <f>SUMIFS('[10]TUNZ Extracted TB'!$G:$G,'[10]TUNZ Extracted TB'!$A:$A,B772,'[10]TUNZ Extracted TB'!$C:$C,C772)</f>
        <v>#VALUE!</v>
      </c>
      <c r="P772" s="4" t="e">
        <f>SUMIFS('[11]TUNZ Extracted TB'!$G:$G,'[11]TUNZ Extracted TB'!$A:$A,B772,'[11]TUNZ Extracted TB'!$C:$C,C772)</f>
        <v>#VALUE!</v>
      </c>
      <c r="Q772" s="4" t="e">
        <f>SUMIFS('[12]TUNZ Extracted TB'!$G:$G,'[12]TUNZ Extracted TB'!$A:$A,B772,'[12]TUNZ Extracted TB'!$C:$C,C772)</f>
        <v>#VALUE!</v>
      </c>
      <c r="R772" s="4" t="e">
        <f t="shared" si="12"/>
        <v>#VALUE!</v>
      </c>
    </row>
    <row r="773" spans="1:18" x14ac:dyDescent="0.25">
      <c r="A773" t="s">
        <v>121</v>
      </c>
      <c r="B773">
        <v>7452</v>
      </c>
      <c r="C773">
        <v>440</v>
      </c>
      <c r="D773" t="s">
        <v>58</v>
      </c>
      <c r="E773" t="s">
        <v>95</v>
      </c>
      <c r="F773" s="4" t="e">
        <f>SUMIFS('[1]TUNZ Extracted TB'!$G:$G,'[1]TUNZ Extracted TB'!$A:$A,B773,'[1]TUNZ Extracted TB'!$C:$C,C773)</f>
        <v>#VALUE!</v>
      </c>
      <c r="G773" s="4" t="e">
        <f>SUMIFS('[2]TUNZ Extracted TB'!$G:$G,'[2]TUNZ Extracted TB'!$A:$A,B773,'[2]TUNZ Extracted TB'!$C:$C,C773)</f>
        <v>#VALUE!</v>
      </c>
      <c r="H773" s="4" t="e">
        <f>SUMIFS('[3]TUNZ Extracted TB'!$G:$G,'[3]TUNZ Extracted TB'!$A:$A,B773,'[3]TUNZ Extracted TB'!$C:$C,C773)</f>
        <v>#VALUE!</v>
      </c>
      <c r="I773" s="4" t="e">
        <f>SUMIFS('[4]TUNZ Extracted TB'!$G:$G,'[4]TUNZ Extracted TB'!$A:$A,B773,'[4]TUNZ Extracted TB'!$C:$C,C773)</f>
        <v>#VALUE!</v>
      </c>
      <c r="J773" s="4" t="e">
        <f>SUMIFS('[5]TUNZ Extracted TB'!$G:$G,'[5]TUNZ Extracted TB'!$A:$A,B773,'[5]TUNZ Extracted TB'!$C:$C,C773)</f>
        <v>#VALUE!</v>
      </c>
      <c r="K773" s="4" t="e">
        <f>SUMIFS('[6]TUNZ Extracted TB'!$G:$G,'[6]TUNZ Extracted TB'!$A:$A,B773,'[6]TUNZ Extracted TB'!$C:$C,C773)</f>
        <v>#VALUE!</v>
      </c>
      <c r="L773" s="4" t="e">
        <f>SUMIFS('[7]TUNZ Extracted TB'!$G:$G,'[7]TUNZ Extracted TB'!$A:$A,B773,'[7]TUNZ Extracted TB'!$C:$C,C773)</f>
        <v>#VALUE!</v>
      </c>
      <c r="M773" s="4" t="e">
        <f>SUMIFS('[8]TUNZ Extracted TB'!$G:$G,'[8]TUNZ Extracted TB'!$A:$A,B773,'[8]TUNZ Extracted TB'!$C:$C,C773)</f>
        <v>#VALUE!</v>
      </c>
      <c r="N773" s="4" t="e">
        <f>SUMIFS('[9]TUNZ Extracted TB'!$G:$G,'[9]TUNZ Extracted TB'!$A:$A,B773,'[9]TUNZ Extracted TB'!$C:$C,C773)</f>
        <v>#VALUE!</v>
      </c>
      <c r="O773" s="4" t="e">
        <f>SUMIFS('[10]TUNZ Extracted TB'!$G:$G,'[10]TUNZ Extracted TB'!$A:$A,B773,'[10]TUNZ Extracted TB'!$C:$C,C773)</f>
        <v>#VALUE!</v>
      </c>
      <c r="P773" s="4" t="e">
        <f>SUMIFS('[11]TUNZ Extracted TB'!$G:$G,'[11]TUNZ Extracted TB'!$A:$A,B773,'[11]TUNZ Extracted TB'!$C:$C,C773)</f>
        <v>#VALUE!</v>
      </c>
      <c r="Q773" s="4" t="e">
        <f>SUMIFS('[12]TUNZ Extracted TB'!$G:$G,'[12]TUNZ Extracted TB'!$A:$A,B773,'[12]TUNZ Extracted TB'!$C:$C,C773)</f>
        <v>#VALUE!</v>
      </c>
      <c r="R773" s="4" t="e">
        <f t="shared" si="12"/>
        <v>#VALUE!</v>
      </c>
    </row>
    <row r="774" spans="1:18" x14ac:dyDescent="0.25">
      <c r="A774" t="s">
        <v>121</v>
      </c>
      <c r="B774">
        <v>7452</v>
      </c>
      <c r="C774">
        <v>935</v>
      </c>
      <c r="D774" t="s">
        <v>62</v>
      </c>
      <c r="E774" t="s">
        <v>122</v>
      </c>
      <c r="F774" s="4" t="e">
        <f>SUMIFS('[1]TUNZ Extracted TB'!$G:$G,'[1]TUNZ Extracted TB'!$A:$A,B774,'[1]TUNZ Extracted TB'!$C:$C,C774)</f>
        <v>#VALUE!</v>
      </c>
      <c r="G774" s="4" t="e">
        <f>SUMIFS('[2]TUNZ Extracted TB'!$G:$G,'[2]TUNZ Extracted TB'!$A:$A,B774,'[2]TUNZ Extracted TB'!$C:$C,C774)</f>
        <v>#VALUE!</v>
      </c>
      <c r="H774" s="4" t="e">
        <f>SUMIFS('[3]TUNZ Extracted TB'!$G:$G,'[3]TUNZ Extracted TB'!$A:$A,B774,'[3]TUNZ Extracted TB'!$C:$C,C774)</f>
        <v>#VALUE!</v>
      </c>
      <c r="I774" s="4" t="e">
        <f>SUMIFS('[4]TUNZ Extracted TB'!$G:$G,'[4]TUNZ Extracted TB'!$A:$A,B774,'[4]TUNZ Extracted TB'!$C:$C,C774)</f>
        <v>#VALUE!</v>
      </c>
      <c r="J774" s="4" t="e">
        <f>SUMIFS('[5]TUNZ Extracted TB'!$G:$G,'[5]TUNZ Extracted TB'!$A:$A,B774,'[5]TUNZ Extracted TB'!$C:$C,C774)</f>
        <v>#VALUE!</v>
      </c>
      <c r="K774" s="4" t="e">
        <f>SUMIFS('[6]TUNZ Extracted TB'!$G:$G,'[6]TUNZ Extracted TB'!$A:$A,B774,'[6]TUNZ Extracted TB'!$C:$C,C774)</f>
        <v>#VALUE!</v>
      </c>
      <c r="L774" s="4" t="e">
        <f>SUMIFS('[7]TUNZ Extracted TB'!$G:$G,'[7]TUNZ Extracted TB'!$A:$A,B774,'[7]TUNZ Extracted TB'!$C:$C,C774)</f>
        <v>#VALUE!</v>
      </c>
      <c r="M774" s="4" t="e">
        <f>SUMIFS('[8]TUNZ Extracted TB'!$G:$G,'[8]TUNZ Extracted TB'!$A:$A,B774,'[8]TUNZ Extracted TB'!$C:$C,C774)</f>
        <v>#VALUE!</v>
      </c>
      <c r="N774" s="4" t="e">
        <f>SUMIFS('[9]TUNZ Extracted TB'!$G:$G,'[9]TUNZ Extracted TB'!$A:$A,B774,'[9]TUNZ Extracted TB'!$C:$C,C774)</f>
        <v>#VALUE!</v>
      </c>
      <c r="O774" s="4" t="e">
        <f>SUMIFS('[10]TUNZ Extracted TB'!$G:$G,'[10]TUNZ Extracted TB'!$A:$A,B774,'[10]TUNZ Extracted TB'!$C:$C,C774)</f>
        <v>#VALUE!</v>
      </c>
      <c r="P774" s="4" t="e">
        <f>SUMIFS('[11]TUNZ Extracted TB'!$G:$G,'[11]TUNZ Extracted TB'!$A:$A,B774,'[11]TUNZ Extracted TB'!$C:$C,C774)</f>
        <v>#VALUE!</v>
      </c>
      <c r="Q774" s="4" t="e">
        <f>SUMIFS('[12]TUNZ Extracted TB'!$G:$G,'[12]TUNZ Extracted TB'!$A:$A,B774,'[12]TUNZ Extracted TB'!$C:$C,C774)</f>
        <v>#VALUE!</v>
      </c>
      <c r="R774" s="4" t="e">
        <f t="shared" ref="R774:R837" si="13">SUM(F774:Q774)</f>
        <v>#VALUE!</v>
      </c>
    </row>
    <row r="775" spans="1:18" x14ac:dyDescent="0.25">
      <c r="A775" t="s">
        <v>121</v>
      </c>
      <c r="B775">
        <v>7452</v>
      </c>
      <c r="C775">
        <v>936</v>
      </c>
      <c r="D775" t="s">
        <v>62</v>
      </c>
      <c r="E775" t="s">
        <v>122</v>
      </c>
      <c r="F775" s="4" t="e">
        <f>SUMIFS('[1]TUNZ Extracted TB'!$G:$G,'[1]TUNZ Extracted TB'!$A:$A,B775,'[1]TUNZ Extracted TB'!$C:$C,C775)</f>
        <v>#VALUE!</v>
      </c>
      <c r="G775" s="4" t="e">
        <f>SUMIFS('[2]TUNZ Extracted TB'!$G:$G,'[2]TUNZ Extracted TB'!$A:$A,B775,'[2]TUNZ Extracted TB'!$C:$C,C775)</f>
        <v>#VALUE!</v>
      </c>
      <c r="H775" s="4" t="e">
        <f>SUMIFS('[3]TUNZ Extracted TB'!$G:$G,'[3]TUNZ Extracted TB'!$A:$A,B775,'[3]TUNZ Extracted TB'!$C:$C,C775)</f>
        <v>#VALUE!</v>
      </c>
      <c r="I775" s="4" t="e">
        <f>SUMIFS('[4]TUNZ Extracted TB'!$G:$G,'[4]TUNZ Extracted TB'!$A:$A,B775,'[4]TUNZ Extracted TB'!$C:$C,C775)</f>
        <v>#VALUE!</v>
      </c>
      <c r="J775" s="4" t="e">
        <f>SUMIFS('[5]TUNZ Extracted TB'!$G:$G,'[5]TUNZ Extracted TB'!$A:$A,B775,'[5]TUNZ Extracted TB'!$C:$C,C775)</f>
        <v>#VALUE!</v>
      </c>
      <c r="K775" s="4" t="e">
        <f>SUMIFS('[6]TUNZ Extracted TB'!$G:$G,'[6]TUNZ Extracted TB'!$A:$A,B775,'[6]TUNZ Extracted TB'!$C:$C,C775)</f>
        <v>#VALUE!</v>
      </c>
      <c r="L775" s="4" t="e">
        <f>SUMIFS('[7]TUNZ Extracted TB'!$G:$G,'[7]TUNZ Extracted TB'!$A:$A,B775,'[7]TUNZ Extracted TB'!$C:$C,C775)</f>
        <v>#VALUE!</v>
      </c>
      <c r="M775" s="4" t="e">
        <f>SUMIFS('[8]TUNZ Extracted TB'!$G:$G,'[8]TUNZ Extracted TB'!$A:$A,B775,'[8]TUNZ Extracted TB'!$C:$C,C775)</f>
        <v>#VALUE!</v>
      </c>
      <c r="N775" s="4" t="e">
        <f>SUMIFS('[9]TUNZ Extracted TB'!$G:$G,'[9]TUNZ Extracted TB'!$A:$A,B775,'[9]TUNZ Extracted TB'!$C:$C,C775)</f>
        <v>#VALUE!</v>
      </c>
      <c r="O775" s="4" t="e">
        <f>SUMIFS('[10]TUNZ Extracted TB'!$G:$G,'[10]TUNZ Extracted TB'!$A:$A,B775,'[10]TUNZ Extracted TB'!$C:$C,C775)</f>
        <v>#VALUE!</v>
      </c>
      <c r="P775" s="4" t="e">
        <f>SUMIFS('[11]TUNZ Extracted TB'!$G:$G,'[11]TUNZ Extracted TB'!$A:$A,B775,'[11]TUNZ Extracted TB'!$C:$C,C775)</f>
        <v>#VALUE!</v>
      </c>
      <c r="Q775" s="4" t="e">
        <f>SUMIFS('[12]TUNZ Extracted TB'!$G:$G,'[12]TUNZ Extracted TB'!$A:$A,B775,'[12]TUNZ Extracted TB'!$C:$C,C775)</f>
        <v>#VALUE!</v>
      </c>
      <c r="R775" s="4" t="e">
        <f t="shared" si="13"/>
        <v>#VALUE!</v>
      </c>
    </row>
    <row r="776" spans="1:18" x14ac:dyDescent="0.25">
      <c r="A776" t="s">
        <v>123</v>
      </c>
      <c r="B776">
        <v>7456</v>
      </c>
      <c r="C776">
        <v>110</v>
      </c>
      <c r="D776" t="s">
        <v>58</v>
      </c>
      <c r="E776" t="s">
        <v>95</v>
      </c>
      <c r="F776" s="4" t="e">
        <f>SUMIFS('[1]TUNZ Extracted TB'!$G:$G,'[1]TUNZ Extracted TB'!$A:$A,B776,'[1]TUNZ Extracted TB'!$C:$C,C776)</f>
        <v>#VALUE!</v>
      </c>
      <c r="G776" s="4" t="e">
        <f>SUMIFS('[2]TUNZ Extracted TB'!$G:$G,'[2]TUNZ Extracted TB'!$A:$A,B776,'[2]TUNZ Extracted TB'!$C:$C,C776)</f>
        <v>#VALUE!</v>
      </c>
      <c r="H776" s="4" t="e">
        <f>SUMIFS('[3]TUNZ Extracted TB'!$G:$G,'[3]TUNZ Extracted TB'!$A:$A,B776,'[3]TUNZ Extracted TB'!$C:$C,C776)</f>
        <v>#VALUE!</v>
      </c>
      <c r="I776" s="4" t="e">
        <f>SUMIFS('[4]TUNZ Extracted TB'!$G:$G,'[4]TUNZ Extracted TB'!$A:$A,B776,'[4]TUNZ Extracted TB'!$C:$C,C776)</f>
        <v>#VALUE!</v>
      </c>
      <c r="J776" s="4" t="e">
        <f>SUMIFS('[5]TUNZ Extracted TB'!$G:$G,'[5]TUNZ Extracted TB'!$A:$A,B776,'[5]TUNZ Extracted TB'!$C:$C,C776)</f>
        <v>#VALUE!</v>
      </c>
      <c r="K776" s="4" t="e">
        <f>SUMIFS('[6]TUNZ Extracted TB'!$G:$G,'[6]TUNZ Extracted TB'!$A:$A,B776,'[6]TUNZ Extracted TB'!$C:$C,C776)</f>
        <v>#VALUE!</v>
      </c>
      <c r="L776" s="4" t="e">
        <f>SUMIFS('[7]TUNZ Extracted TB'!$G:$G,'[7]TUNZ Extracted TB'!$A:$A,B776,'[7]TUNZ Extracted TB'!$C:$C,C776)</f>
        <v>#VALUE!</v>
      </c>
      <c r="M776" s="4" t="e">
        <f>SUMIFS('[8]TUNZ Extracted TB'!$G:$G,'[8]TUNZ Extracted TB'!$A:$A,B776,'[8]TUNZ Extracted TB'!$C:$C,C776)</f>
        <v>#VALUE!</v>
      </c>
      <c r="N776" s="4" t="e">
        <f>SUMIFS('[9]TUNZ Extracted TB'!$G:$G,'[9]TUNZ Extracted TB'!$A:$A,B776,'[9]TUNZ Extracted TB'!$C:$C,C776)</f>
        <v>#VALUE!</v>
      </c>
      <c r="O776" s="4" t="e">
        <f>SUMIFS('[10]TUNZ Extracted TB'!$G:$G,'[10]TUNZ Extracted TB'!$A:$A,B776,'[10]TUNZ Extracted TB'!$C:$C,C776)</f>
        <v>#VALUE!</v>
      </c>
      <c r="P776" s="4" t="e">
        <f>SUMIFS('[11]TUNZ Extracted TB'!$G:$G,'[11]TUNZ Extracted TB'!$A:$A,B776,'[11]TUNZ Extracted TB'!$C:$C,C776)</f>
        <v>#VALUE!</v>
      </c>
      <c r="Q776" s="4" t="e">
        <f>SUMIFS('[12]TUNZ Extracted TB'!$G:$G,'[12]TUNZ Extracted TB'!$A:$A,B776,'[12]TUNZ Extracted TB'!$C:$C,C776)</f>
        <v>#VALUE!</v>
      </c>
      <c r="R776" s="4" t="e">
        <f t="shared" si="13"/>
        <v>#VALUE!</v>
      </c>
    </row>
    <row r="777" spans="1:18" x14ac:dyDescent="0.25">
      <c r="A777" t="s">
        <v>123</v>
      </c>
      <c r="B777">
        <v>7456</v>
      </c>
      <c r="C777">
        <v>112</v>
      </c>
      <c r="D777" t="s">
        <v>62</v>
      </c>
      <c r="E777" t="s">
        <v>122</v>
      </c>
      <c r="F777" s="4" t="e">
        <f>SUMIFS('[1]TUNZ Extracted TB'!$G:$G,'[1]TUNZ Extracted TB'!$A:$A,B777,'[1]TUNZ Extracted TB'!$C:$C,C777)</f>
        <v>#VALUE!</v>
      </c>
      <c r="G777" s="4" t="e">
        <f>SUMIFS('[2]TUNZ Extracted TB'!$G:$G,'[2]TUNZ Extracted TB'!$A:$A,B777,'[2]TUNZ Extracted TB'!$C:$C,C777)</f>
        <v>#VALUE!</v>
      </c>
      <c r="H777" s="4" t="e">
        <f>SUMIFS('[3]TUNZ Extracted TB'!$G:$G,'[3]TUNZ Extracted TB'!$A:$A,B777,'[3]TUNZ Extracted TB'!$C:$C,C777)</f>
        <v>#VALUE!</v>
      </c>
      <c r="I777" s="4" t="e">
        <f>SUMIFS('[4]TUNZ Extracted TB'!$G:$G,'[4]TUNZ Extracted TB'!$A:$A,B777,'[4]TUNZ Extracted TB'!$C:$C,C777)</f>
        <v>#VALUE!</v>
      </c>
      <c r="J777" s="4" t="e">
        <f>SUMIFS('[5]TUNZ Extracted TB'!$G:$G,'[5]TUNZ Extracted TB'!$A:$A,B777,'[5]TUNZ Extracted TB'!$C:$C,C777)</f>
        <v>#VALUE!</v>
      </c>
      <c r="K777" s="4" t="e">
        <f>SUMIFS('[6]TUNZ Extracted TB'!$G:$G,'[6]TUNZ Extracted TB'!$A:$A,B777,'[6]TUNZ Extracted TB'!$C:$C,C777)</f>
        <v>#VALUE!</v>
      </c>
      <c r="L777" s="4" t="e">
        <f>SUMIFS('[7]TUNZ Extracted TB'!$G:$G,'[7]TUNZ Extracted TB'!$A:$A,B777,'[7]TUNZ Extracted TB'!$C:$C,C777)</f>
        <v>#VALUE!</v>
      </c>
      <c r="M777" s="4" t="e">
        <f>SUMIFS('[8]TUNZ Extracted TB'!$G:$G,'[8]TUNZ Extracted TB'!$A:$A,B777,'[8]TUNZ Extracted TB'!$C:$C,C777)</f>
        <v>#VALUE!</v>
      </c>
      <c r="N777" s="4" t="e">
        <f>SUMIFS('[9]TUNZ Extracted TB'!$G:$G,'[9]TUNZ Extracted TB'!$A:$A,B777,'[9]TUNZ Extracted TB'!$C:$C,C777)</f>
        <v>#VALUE!</v>
      </c>
      <c r="O777" s="4" t="e">
        <f>SUMIFS('[10]TUNZ Extracted TB'!$G:$G,'[10]TUNZ Extracted TB'!$A:$A,B777,'[10]TUNZ Extracted TB'!$C:$C,C777)</f>
        <v>#VALUE!</v>
      </c>
      <c r="P777" s="4" t="e">
        <f>SUMIFS('[11]TUNZ Extracted TB'!$G:$G,'[11]TUNZ Extracted TB'!$A:$A,B777,'[11]TUNZ Extracted TB'!$C:$C,C777)</f>
        <v>#VALUE!</v>
      </c>
      <c r="Q777" s="4" t="e">
        <f>SUMIFS('[12]TUNZ Extracted TB'!$G:$G,'[12]TUNZ Extracted TB'!$A:$A,B777,'[12]TUNZ Extracted TB'!$C:$C,C777)</f>
        <v>#VALUE!</v>
      </c>
      <c r="R777" s="4" t="e">
        <f t="shared" si="13"/>
        <v>#VALUE!</v>
      </c>
    </row>
    <row r="778" spans="1:18" x14ac:dyDescent="0.25">
      <c r="A778" t="s">
        <v>123</v>
      </c>
      <c r="B778">
        <v>7456</v>
      </c>
      <c r="C778">
        <v>120</v>
      </c>
      <c r="D778" t="s">
        <v>58</v>
      </c>
      <c r="E778" t="s">
        <v>95</v>
      </c>
      <c r="F778" s="4" t="e">
        <f>SUMIFS('[1]TUNZ Extracted TB'!$G:$G,'[1]TUNZ Extracted TB'!$A:$A,B778,'[1]TUNZ Extracted TB'!$C:$C,C778)</f>
        <v>#VALUE!</v>
      </c>
      <c r="G778" s="4" t="e">
        <f>SUMIFS('[2]TUNZ Extracted TB'!$G:$G,'[2]TUNZ Extracted TB'!$A:$A,B778,'[2]TUNZ Extracted TB'!$C:$C,C778)</f>
        <v>#VALUE!</v>
      </c>
      <c r="H778" s="4" t="e">
        <f>SUMIFS('[3]TUNZ Extracted TB'!$G:$G,'[3]TUNZ Extracted TB'!$A:$A,B778,'[3]TUNZ Extracted TB'!$C:$C,C778)</f>
        <v>#VALUE!</v>
      </c>
      <c r="I778" s="4" t="e">
        <f>SUMIFS('[4]TUNZ Extracted TB'!$G:$G,'[4]TUNZ Extracted TB'!$A:$A,B778,'[4]TUNZ Extracted TB'!$C:$C,C778)</f>
        <v>#VALUE!</v>
      </c>
      <c r="J778" s="4" t="e">
        <f>SUMIFS('[5]TUNZ Extracted TB'!$G:$G,'[5]TUNZ Extracted TB'!$A:$A,B778,'[5]TUNZ Extracted TB'!$C:$C,C778)</f>
        <v>#VALUE!</v>
      </c>
      <c r="K778" s="4" t="e">
        <f>SUMIFS('[6]TUNZ Extracted TB'!$G:$G,'[6]TUNZ Extracted TB'!$A:$A,B778,'[6]TUNZ Extracted TB'!$C:$C,C778)</f>
        <v>#VALUE!</v>
      </c>
      <c r="L778" s="4" t="e">
        <f>SUMIFS('[7]TUNZ Extracted TB'!$G:$G,'[7]TUNZ Extracted TB'!$A:$A,B778,'[7]TUNZ Extracted TB'!$C:$C,C778)</f>
        <v>#VALUE!</v>
      </c>
      <c r="M778" s="4" t="e">
        <f>SUMIFS('[8]TUNZ Extracted TB'!$G:$G,'[8]TUNZ Extracted TB'!$A:$A,B778,'[8]TUNZ Extracted TB'!$C:$C,C778)</f>
        <v>#VALUE!</v>
      </c>
      <c r="N778" s="4" t="e">
        <f>SUMIFS('[9]TUNZ Extracted TB'!$G:$G,'[9]TUNZ Extracted TB'!$A:$A,B778,'[9]TUNZ Extracted TB'!$C:$C,C778)</f>
        <v>#VALUE!</v>
      </c>
      <c r="O778" s="4" t="e">
        <f>SUMIFS('[10]TUNZ Extracted TB'!$G:$G,'[10]TUNZ Extracted TB'!$A:$A,B778,'[10]TUNZ Extracted TB'!$C:$C,C778)</f>
        <v>#VALUE!</v>
      </c>
      <c r="P778" s="4" t="e">
        <f>SUMIFS('[11]TUNZ Extracted TB'!$G:$G,'[11]TUNZ Extracted TB'!$A:$A,B778,'[11]TUNZ Extracted TB'!$C:$C,C778)</f>
        <v>#VALUE!</v>
      </c>
      <c r="Q778" s="4" t="e">
        <f>SUMIFS('[12]TUNZ Extracted TB'!$G:$G,'[12]TUNZ Extracted TB'!$A:$A,B778,'[12]TUNZ Extracted TB'!$C:$C,C778)</f>
        <v>#VALUE!</v>
      </c>
      <c r="R778" s="4" t="e">
        <f t="shared" si="13"/>
        <v>#VALUE!</v>
      </c>
    </row>
    <row r="779" spans="1:18" x14ac:dyDescent="0.25">
      <c r="A779" t="s">
        <v>123</v>
      </c>
      <c r="B779">
        <v>7456</v>
      </c>
      <c r="C779">
        <v>121</v>
      </c>
      <c r="D779" t="s">
        <v>58</v>
      </c>
      <c r="E779" t="s">
        <v>95</v>
      </c>
      <c r="F779" s="4" t="e">
        <f>SUMIFS('[1]TUNZ Extracted TB'!$G:$G,'[1]TUNZ Extracted TB'!$A:$A,B779,'[1]TUNZ Extracted TB'!$C:$C,C779)</f>
        <v>#VALUE!</v>
      </c>
      <c r="G779" s="4" t="e">
        <f>SUMIFS('[2]TUNZ Extracted TB'!$G:$G,'[2]TUNZ Extracted TB'!$A:$A,B779,'[2]TUNZ Extracted TB'!$C:$C,C779)</f>
        <v>#VALUE!</v>
      </c>
      <c r="H779" s="4" t="e">
        <f>SUMIFS('[3]TUNZ Extracted TB'!$G:$G,'[3]TUNZ Extracted TB'!$A:$A,B779,'[3]TUNZ Extracted TB'!$C:$C,C779)</f>
        <v>#VALUE!</v>
      </c>
      <c r="I779" s="4" t="e">
        <f>SUMIFS('[4]TUNZ Extracted TB'!$G:$G,'[4]TUNZ Extracted TB'!$A:$A,B779,'[4]TUNZ Extracted TB'!$C:$C,C779)</f>
        <v>#VALUE!</v>
      </c>
      <c r="J779" s="4" t="e">
        <f>SUMIFS('[5]TUNZ Extracted TB'!$G:$G,'[5]TUNZ Extracted TB'!$A:$A,B779,'[5]TUNZ Extracted TB'!$C:$C,C779)</f>
        <v>#VALUE!</v>
      </c>
      <c r="K779" s="4" t="e">
        <f>SUMIFS('[6]TUNZ Extracted TB'!$G:$G,'[6]TUNZ Extracted TB'!$A:$A,B779,'[6]TUNZ Extracted TB'!$C:$C,C779)</f>
        <v>#VALUE!</v>
      </c>
      <c r="L779" s="4" t="e">
        <f>SUMIFS('[7]TUNZ Extracted TB'!$G:$G,'[7]TUNZ Extracted TB'!$A:$A,B779,'[7]TUNZ Extracted TB'!$C:$C,C779)</f>
        <v>#VALUE!</v>
      </c>
      <c r="M779" s="4" t="e">
        <f>SUMIFS('[8]TUNZ Extracted TB'!$G:$G,'[8]TUNZ Extracted TB'!$A:$A,B779,'[8]TUNZ Extracted TB'!$C:$C,C779)</f>
        <v>#VALUE!</v>
      </c>
      <c r="N779" s="4" t="e">
        <f>SUMIFS('[9]TUNZ Extracted TB'!$G:$G,'[9]TUNZ Extracted TB'!$A:$A,B779,'[9]TUNZ Extracted TB'!$C:$C,C779)</f>
        <v>#VALUE!</v>
      </c>
      <c r="O779" s="4" t="e">
        <f>SUMIFS('[10]TUNZ Extracted TB'!$G:$G,'[10]TUNZ Extracted TB'!$A:$A,B779,'[10]TUNZ Extracted TB'!$C:$C,C779)</f>
        <v>#VALUE!</v>
      </c>
      <c r="P779" s="4" t="e">
        <f>SUMIFS('[11]TUNZ Extracted TB'!$G:$G,'[11]TUNZ Extracted TB'!$A:$A,B779,'[11]TUNZ Extracted TB'!$C:$C,C779)</f>
        <v>#VALUE!</v>
      </c>
      <c r="Q779" s="4" t="e">
        <f>SUMIFS('[12]TUNZ Extracted TB'!$G:$G,'[12]TUNZ Extracted TB'!$A:$A,B779,'[12]TUNZ Extracted TB'!$C:$C,C779)</f>
        <v>#VALUE!</v>
      </c>
      <c r="R779" s="4" t="e">
        <f t="shared" si="13"/>
        <v>#VALUE!</v>
      </c>
    </row>
    <row r="780" spans="1:18" x14ac:dyDescent="0.25">
      <c r="A780" t="s">
        <v>123</v>
      </c>
      <c r="B780">
        <v>7456</v>
      </c>
      <c r="C780">
        <v>130</v>
      </c>
      <c r="D780" t="s">
        <v>58</v>
      </c>
      <c r="E780" t="s">
        <v>95</v>
      </c>
      <c r="F780" s="4" t="e">
        <f>SUMIFS('[1]TUNZ Extracted TB'!$G:$G,'[1]TUNZ Extracted TB'!$A:$A,B780,'[1]TUNZ Extracted TB'!$C:$C,C780)</f>
        <v>#VALUE!</v>
      </c>
      <c r="G780" s="4" t="e">
        <f>SUMIFS('[2]TUNZ Extracted TB'!$G:$G,'[2]TUNZ Extracted TB'!$A:$A,B780,'[2]TUNZ Extracted TB'!$C:$C,C780)</f>
        <v>#VALUE!</v>
      </c>
      <c r="H780" s="4" t="e">
        <f>SUMIFS('[3]TUNZ Extracted TB'!$G:$G,'[3]TUNZ Extracted TB'!$A:$A,B780,'[3]TUNZ Extracted TB'!$C:$C,C780)</f>
        <v>#VALUE!</v>
      </c>
      <c r="I780" s="4" t="e">
        <f>SUMIFS('[4]TUNZ Extracted TB'!$G:$G,'[4]TUNZ Extracted TB'!$A:$A,B780,'[4]TUNZ Extracted TB'!$C:$C,C780)</f>
        <v>#VALUE!</v>
      </c>
      <c r="J780" s="4" t="e">
        <f>SUMIFS('[5]TUNZ Extracted TB'!$G:$G,'[5]TUNZ Extracted TB'!$A:$A,B780,'[5]TUNZ Extracted TB'!$C:$C,C780)</f>
        <v>#VALUE!</v>
      </c>
      <c r="K780" s="4" t="e">
        <f>SUMIFS('[6]TUNZ Extracted TB'!$G:$G,'[6]TUNZ Extracted TB'!$A:$A,B780,'[6]TUNZ Extracted TB'!$C:$C,C780)</f>
        <v>#VALUE!</v>
      </c>
      <c r="L780" s="4" t="e">
        <f>SUMIFS('[7]TUNZ Extracted TB'!$G:$G,'[7]TUNZ Extracted TB'!$A:$A,B780,'[7]TUNZ Extracted TB'!$C:$C,C780)</f>
        <v>#VALUE!</v>
      </c>
      <c r="M780" s="4" t="e">
        <f>SUMIFS('[8]TUNZ Extracted TB'!$G:$G,'[8]TUNZ Extracted TB'!$A:$A,B780,'[8]TUNZ Extracted TB'!$C:$C,C780)</f>
        <v>#VALUE!</v>
      </c>
      <c r="N780" s="4" t="e">
        <f>SUMIFS('[9]TUNZ Extracted TB'!$G:$G,'[9]TUNZ Extracted TB'!$A:$A,B780,'[9]TUNZ Extracted TB'!$C:$C,C780)</f>
        <v>#VALUE!</v>
      </c>
      <c r="O780" s="4" t="e">
        <f>SUMIFS('[10]TUNZ Extracted TB'!$G:$G,'[10]TUNZ Extracted TB'!$A:$A,B780,'[10]TUNZ Extracted TB'!$C:$C,C780)</f>
        <v>#VALUE!</v>
      </c>
      <c r="P780" s="4" t="e">
        <f>SUMIFS('[11]TUNZ Extracted TB'!$G:$G,'[11]TUNZ Extracted TB'!$A:$A,B780,'[11]TUNZ Extracted TB'!$C:$C,C780)</f>
        <v>#VALUE!</v>
      </c>
      <c r="Q780" s="4" t="e">
        <f>SUMIFS('[12]TUNZ Extracted TB'!$G:$G,'[12]TUNZ Extracted TB'!$A:$A,B780,'[12]TUNZ Extracted TB'!$C:$C,C780)</f>
        <v>#VALUE!</v>
      </c>
      <c r="R780" s="4" t="e">
        <f t="shared" si="13"/>
        <v>#VALUE!</v>
      </c>
    </row>
    <row r="781" spans="1:18" x14ac:dyDescent="0.25">
      <c r="A781" t="s">
        <v>123</v>
      </c>
      <c r="B781">
        <v>7456</v>
      </c>
      <c r="C781">
        <v>140</v>
      </c>
      <c r="D781" t="s">
        <v>58</v>
      </c>
      <c r="E781" t="s">
        <v>95</v>
      </c>
      <c r="F781" s="4" t="e">
        <f>SUMIFS('[1]TUNZ Extracted TB'!$G:$G,'[1]TUNZ Extracted TB'!$A:$A,B781,'[1]TUNZ Extracted TB'!$C:$C,C781)</f>
        <v>#VALUE!</v>
      </c>
      <c r="G781" s="4" t="e">
        <f>SUMIFS('[2]TUNZ Extracted TB'!$G:$G,'[2]TUNZ Extracted TB'!$A:$A,B781,'[2]TUNZ Extracted TB'!$C:$C,C781)</f>
        <v>#VALUE!</v>
      </c>
      <c r="H781" s="4" t="e">
        <f>SUMIFS('[3]TUNZ Extracted TB'!$G:$G,'[3]TUNZ Extracted TB'!$A:$A,B781,'[3]TUNZ Extracted TB'!$C:$C,C781)</f>
        <v>#VALUE!</v>
      </c>
      <c r="I781" s="4" t="e">
        <f>SUMIFS('[4]TUNZ Extracted TB'!$G:$G,'[4]TUNZ Extracted TB'!$A:$A,B781,'[4]TUNZ Extracted TB'!$C:$C,C781)</f>
        <v>#VALUE!</v>
      </c>
      <c r="J781" s="4" t="e">
        <f>SUMIFS('[5]TUNZ Extracted TB'!$G:$G,'[5]TUNZ Extracted TB'!$A:$A,B781,'[5]TUNZ Extracted TB'!$C:$C,C781)</f>
        <v>#VALUE!</v>
      </c>
      <c r="K781" s="4" t="e">
        <f>SUMIFS('[6]TUNZ Extracted TB'!$G:$G,'[6]TUNZ Extracted TB'!$A:$A,B781,'[6]TUNZ Extracted TB'!$C:$C,C781)</f>
        <v>#VALUE!</v>
      </c>
      <c r="L781" s="4" t="e">
        <f>SUMIFS('[7]TUNZ Extracted TB'!$G:$G,'[7]TUNZ Extracted TB'!$A:$A,B781,'[7]TUNZ Extracted TB'!$C:$C,C781)</f>
        <v>#VALUE!</v>
      </c>
      <c r="M781" s="4" t="e">
        <f>SUMIFS('[8]TUNZ Extracted TB'!$G:$G,'[8]TUNZ Extracted TB'!$A:$A,B781,'[8]TUNZ Extracted TB'!$C:$C,C781)</f>
        <v>#VALUE!</v>
      </c>
      <c r="N781" s="4" t="e">
        <f>SUMIFS('[9]TUNZ Extracted TB'!$G:$G,'[9]TUNZ Extracted TB'!$A:$A,B781,'[9]TUNZ Extracted TB'!$C:$C,C781)</f>
        <v>#VALUE!</v>
      </c>
      <c r="O781" s="4" t="e">
        <f>SUMIFS('[10]TUNZ Extracted TB'!$G:$G,'[10]TUNZ Extracted TB'!$A:$A,B781,'[10]TUNZ Extracted TB'!$C:$C,C781)</f>
        <v>#VALUE!</v>
      </c>
      <c r="P781" s="4" t="e">
        <f>SUMIFS('[11]TUNZ Extracted TB'!$G:$G,'[11]TUNZ Extracted TB'!$A:$A,B781,'[11]TUNZ Extracted TB'!$C:$C,C781)</f>
        <v>#VALUE!</v>
      </c>
      <c r="Q781" s="4" t="e">
        <f>SUMIFS('[12]TUNZ Extracted TB'!$G:$G,'[12]TUNZ Extracted TB'!$A:$A,B781,'[12]TUNZ Extracted TB'!$C:$C,C781)</f>
        <v>#VALUE!</v>
      </c>
      <c r="R781" s="4" t="e">
        <f t="shared" si="13"/>
        <v>#VALUE!</v>
      </c>
    </row>
    <row r="782" spans="1:18" x14ac:dyDescent="0.25">
      <c r="A782" t="s">
        <v>123</v>
      </c>
      <c r="B782">
        <v>7456</v>
      </c>
      <c r="C782">
        <v>142</v>
      </c>
      <c r="D782" t="s">
        <v>62</v>
      </c>
      <c r="E782" t="s">
        <v>122</v>
      </c>
      <c r="F782" s="4" t="e">
        <f>SUMIFS('[1]TUNZ Extracted TB'!$G:$G,'[1]TUNZ Extracted TB'!$A:$A,B782,'[1]TUNZ Extracted TB'!$C:$C,C782)</f>
        <v>#VALUE!</v>
      </c>
      <c r="G782" s="4" t="e">
        <f>SUMIFS('[2]TUNZ Extracted TB'!$G:$G,'[2]TUNZ Extracted TB'!$A:$A,B782,'[2]TUNZ Extracted TB'!$C:$C,C782)</f>
        <v>#VALUE!</v>
      </c>
      <c r="H782" s="4" t="e">
        <f>SUMIFS('[3]TUNZ Extracted TB'!$G:$G,'[3]TUNZ Extracted TB'!$A:$A,B782,'[3]TUNZ Extracted TB'!$C:$C,C782)</f>
        <v>#VALUE!</v>
      </c>
      <c r="I782" s="4" t="e">
        <f>SUMIFS('[4]TUNZ Extracted TB'!$G:$G,'[4]TUNZ Extracted TB'!$A:$A,B782,'[4]TUNZ Extracted TB'!$C:$C,C782)</f>
        <v>#VALUE!</v>
      </c>
      <c r="J782" s="4" t="e">
        <f>SUMIFS('[5]TUNZ Extracted TB'!$G:$G,'[5]TUNZ Extracted TB'!$A:$A,B782,'[5]TUNZ Extracted TB'!$C:$C,C782)</f>
        <v>#VALUE!</v>
      </c>
      <c r="K782" s="4" t="e">
        <f>SUMIFS('[6]TUNZ Extracted TB'!$G:$G,'[6]TUNZ Extracted TB'!$A:$A,B782,'[6]TUNZ Extracted TB'!$C:$C,C782)</f>
        <v>#VALUE!</v>
      </c>
      <c r="L782" s="4" t="e">
        <f>SUMIFS('[7]TUNZ Extracted TB'!$G:$G,'[7]TUNZ Extracted TB'!$A:$A,B782,'[7]TUNZ Extracted TB'!$C:$C,C782)</f>
        <v>#VALUE!</v>
      </c>
      <c r="M782" s="4" t="e">
        <f>SUMIFS('[8]TUNZ Extracted TB'!$G:$G,'[8]TUNZ Extracted TB'!$A:$A,B782,'[8]TUNZ Extracted TB'!$C:$C,C782)</f>
        <v>#VALUE!</v>
      </c>
      <c r="N782" s="4" t="e">
        <f>SUMIFS('[9]TUNZ Extracted TB'!$G:$G,'[9]TUNZ Extracted TB'!$A:$A,B782,'[9]TUNZ Extracted TB'!$C:$C,C782)</f>
        <v>#VALUE!</v>
      </c>
      <c r="O782" s="4" t="e">
        <f>SUMIFS('[10]TUNZ Extracted TB'!$G:$G,'[10]TUNZ Extracted TB'!$A:$A,B782,'[10]TUNZ Extracted TB'!$C:$C,C782)</f>
        <v>#VALUE!</v>
      </c>
      <c r="P782" s="4" t="e">
        <f>SUMIFS('[11]TUNZ Extracted TB'!$G:$G,'[11]TUNZ Extracted TB'!$A:$A,B782,'[11]TUNZ Extracted TB'!$C:$C,C782)</f>
        <v>#VALUE!</v>
      </c>
      <c r="Q782" s="4" t="e">
        <f>SUMIFS('[12]TUNZ Extracted TB'!$G:$G,'[12]TUNZ Extracted TB'!$A:$A,B782,'[12]TUNZ Extracted TB'!$C:$C,C782)</f>
        <v>#VALUE!</v>
      </c>
      <c r="R782" s="4" t="e">
        <f t="shared" si="13"/>
        <v>#VALUE!</v>
      </c>
    </row>
    <row r="783" spans="1:18" x14ac:dyDescent="0.25">
      <c r="A783" t="s">
        <v>123</v>
      </c>
      <c r="B783">
        <v>7456</v>
      </c>
      <c r="C783">
        <v>147</v>
      </c>
      <c r="D783" t="s">
        <v>58</v>
      </c>
      <c r="E783" t="s">
        <v>95</v>
      </c>
      <c r="F783" s="4" t="e">
        <f>SUMIFS('[1]TUNZ Extracted TB'!$G:$G,'[1]TUNZ Extracted TB'!$A:$A,B783,'[1]TUNZ Extracted TB'!$C:$C,C783)</f>
        <v>#VALUE!</v>
      </c>
      <c r="G783" s="4" t="e">
        <f>SUMIFS('[2]TUNZ Extracted TB'!$G:$G,'[2]TUNZ Extracted TB'!$A:$A,B783,'[2]TUNZ Extracted TB'!$C:$C,C783)</f>
        <v>#VALUE!</v>
      </c>
      <c r="H783" s="4" t="e">
        <f>SUMIFS('[3]TUNZ Extracted TB'!$G:$G,'[3]TUNZ Extracted TB'!$A:$A,B783,'[3]TUNZ Extracted TB'!$C:$C,C783)</f>
        <v>#VALUE!</v>
      </c>
      <c r="I783" s="4" t="e">
        <f>SUMIFS('[4]TUNZ Extracted TB'!$G:$G,'[4]TUNZ Extracted TB'!$A:$A,B783,'[4]TUNZ Extracted TB'!$C:$C,C783)</f>
        <v>#VALUE!</v>
      </c>
      <c r="J783" s="4" t="e">
        <f>SUMIFS('[5]TUNZ Extracted TB'!$G:$G,'[5]TUNZ Extracted TB'!$A:$A,B783,'[5]TUNZ Extracted TB'!$C:$C,C783)</f>
        <v>#VALUE!</v>
      </c>
      <c r="K783" s="4" t="e">
        <f>SUMIFS('[6]TUNZ Extracted TB'!$G:$G,'[6]TUNZ Extracted TB'!$A:$A,B783,'[6]TUNZ Extracted TB'!$C:$C,C783)</f>
        <v>#VALUE!</v>
      </c>
      <c r="L783" s="4" t="e">
        <f>SUMIFS('[7]TUNZ Extracted TB'!$G:$G,'[7]TUNZ Extracted TB'!$A:$A,B783,'[7]TUNZ Extracted TB'!$C:$C,C783)</f>
        <v>#VALUE!</v>
      </c>
      <c r="M783" s="4" t="e">
        <f>SUMIFS('[8]TUNZ Extracted TB'!$G:$G,'[8]TUNZ Extracted TB'!$A:$A,B783,'[8]TUNZ Extracted TB'!$C:$C,C783)</f>
        <v>#VALUE!</v>
      </c>
      <c r="N783" s="4" t="e">
        <f>SUMIFS('[9]TUNZ Extracted TB'!$G:$G,'[9]TUNZ Extracted TB'!$A:$A,B783,'[9]TUNZ Extracted TB'!$C:$C,C783)</f>
        <v>#VALUE!</v>
      </c>
      <c r="O783" s="4" t="e">
        <f>SUMIFS('[10]TUNZ Extracted TB'!$G:$G,'[10]TUNZ Extracted TB'!$A:$A,B783,'[10]TUNZ Extracted TB'!$C:$C,C783)</f>
        <v>#VALUE!</v>
      </c>
      <c r="P783" s="4" t="e">
        <f>SUMIFS('[11]TUNZ Extracted TB'!$G:$G,'[11]TUNZ Extracted TB'!$A:$A,B783,'[11]TUNZ Extracted TB'!$C:$C,C783)</f>
        <v>#VALUE!</v>
      </c>
      <c r="Q783" s="4" t="e">
        <f>SUMIFS('[12]TUNZ Extracted TB'!$G:$G,'[12]TUNZ Extracted TB'!$A:$A,B783,'[12]TUNZ Extracted TB'!$C:$C,C783)</f>
        <v>#VALUE!</v>
      </c>
      <c r="R783" s="4" t="e">
        <f t="shared" si="13"/>
        <v>#VALUE!</v>
      </c>
    </row>
    <row r="784" spans="1:18" x14ac:dyDescent="0.25">
      <c r="A784" t="s">
        <v>123</v>
      </c>
      <c r="B784">
        <v>7456</v>
      </c>
      <c r="C784">
        <v>150</v>
      </c>
      <c r="D784" t="s">
        <v>62</v>
      </c>
      <c r="E784" t="s">
        <v>122</v>
      </c>
      <c r="F784" s="4" t="e">
        <f>SUMIFS('[1]TUNZ Extracted TB'!$G:$G,'[1]TUNZ Extracted TB'!$A:$A,B784,'[1]TUNZ Extracted TB'!$C:$C,C784)</f>
        <v>#VALUE!</v>
      </c>
      <c r="G784" s="4" t="e">
        <f>SUMIFS('[2]TUNZ Extracted TB'!$G:$G,'[2]TUNZ Extracted TB'!$A:$A,B784,'[2]TUNZ Extracted TB'!$C:$C,C784)</f>
        <v>#VALUE!</v>
      </c>
      <c r="H784" s="4" t="e">
        <f>SUMIFS('[3]TUNZ Extracted TB'!$G:$G,'[3]TUNZ Extracted TB'!$A:$A,B784,'[3]TUNZ Extracted TB'!$C:$C,C784)</f>
        <v>#VALUE!</v>
      </c>
      <c r="I784" s="4" t="e">
        <f>SUMIFS('[4]TUNZ Extracted TB'!$G:$G,'[4]TUNZ Extracted TB'!$A:$A,B784,'[4]TUNZ Extracted TB'!$C:$C,C784)</f>
        <v>#VALUE!</v>
      </c>
      <c r="J784" s="4" t="e">
        <f>SUMIFS('[5]TUNZ Extracted TB'!$G:$G,'[5]TUNZ Extracted TB'!$A:$A,B784,'[5]TUNZ Extracted TB'!$C:$C,C784)</f>
        <v>#VALUE!</v>
      </c>
      <c r="K784" s="4" t="e">
        <f>SUMIFS('[6]TUNZ Extracted TB'!$G:$G,'[6]TUNZ Extracted TB'!$A:$A,B784,'[6]TUNZ Extracted TB'!$C:$C,C784)</f>
        <v>#VALUE!</v>
      </c>
      <c r="L784" s="4" t="e">
        <f>SUMIFS('[7]TUNZ Extracted TB'!$G:$G,'[7]TUNZ Extracted TB'!$A:$A,B784,'[7]TUNZ Extracted TB'!$C:$C,C784)</f>
        <v>#VALUE!</v>
      </c>
      <c r="M784" s="4" t="e">
        <f>SUMIFS('[8]TUNZ Extracted TB'!$G:$G,'[8]TUNZ Extracted TB'!$A:$A,B784,'[8]TUNZ Extracted TB'!$C:$C,C784)</f>
        <v>#VALUE!</v>
      </c>
      <c r="N784" s="4" t="e">
        <f>SUMIFS('[9]TUNZ Extracted TB'!$G:$G,'[9]TUNZ Extracted TB'!$A:$A,B784,'[9]TUNZ Extracted TB'!$C:$C,C784)</f>
        <v>#VALUE!</v>
      </c>
      <c r="O784" s="4" t="e">
        <f>SUMIFS('[10]TUNZ Extracted TB'!$G:$G,'[10]TUNZ Extracted TB'!$A:$A,B784,'[10]TUNZ Extracted TB'!$C:$C,C784)</f>
        <v>#VALUE!</v>
      </c>
      <c r="P784" s="4" t="e">
        <f>SUMIFS('[11]TUNZ Extracted TB'!$G:$G,'[11]TUNZ Extracted TB'!$A:$A,B784,'[11]TUNZ Extracted TB'!$C:$C,C784)</f>
        <v>#VALUE!</v>
      </c>
      <c r="Q784" s="4" t="e">
        <f>SUMIFS('[12]TUNZ Extracted TB'!$G:$G,'[12]TUNZ Extracted TB'!$A:$A,B784,'[12]TUNZ Extracted TB'!$C:$C,C784)</f>
        <v>#VALUE!</v>
      </c>
      <c r="R784" s="4" t="e">
        <f t="shared" si="13"/>
        <v>#VALUE!</v>
      </c>
    </row>
    <row r="785" spans="1:18" x14ac:dyDescent="0.25">
      <c r="A785" t="s">
        <v>123</v>
      </c>
      <c r="B785">
        <v>7456</v>
      </c>
      <c r="C785">
        <v>160</v>
      </c>
      <c r="D785" t="s">
        <v>58</v>
      </c>
      <c r="E785" t="s">
        <v>95</v>
      </c>
      <c r="F785" s="4" t="e">
        <f>SUMIFS('[1]TUNZ Extracted TB'!$G:$G,'[1]TUNZ Extracted TB'!$A:$A,B785,'[1]TUNZ Extracted TB'!$C:$C,C785)</f>
        <v>#VALUE!</v>
      </c>
      <c r="G785" s="4" t="e">
        <f>SUMIFS('[2]TUNZ Extracted TB'!$G:$G,'[2]TUNZ Extracted TB'!$A:$A,B785,'[2]TUNZ Extracted TB'!$C:$C,C785)</f>
        <v>#VALUE!</v>
      </c>
      <c r="H785" s="4" t="e">
        <f>SUMIFS('[3]TUNZ Extracted TB'!$G:$G,'[3]TUNZ Extracted TB'!$A:$A,B785,'[3]TUNZ Extracted TB'!$C:$C,C785)</f>
        <v>#VALUE!</v>
      </c>
      <c r="I785" s="4" t="e">
        <f>SUMIFS('[4]TUNZ Extracted TB'!$G:$G,'[4]TUNZ Extracted TB'!$A:$A,B785,'[4]TUNZ Extracted TB'!$C:$C,C785)</f>
        <v>#VALUE!</v>
      </c>
      <c r="J785" s="4" t="e">
        <f>SUMIFS('[5]TUNZ Extracted TB'!$G:$G,'[5]TUNZ Extracted TB'!$A:$A,B785,'[5]TUNZ Extracted TB'!$C:$C,C785)</f>
        <v>#VALUE!</v>
      </c>
      <c r="K785" s="4" t="e">
        <f>SUMIFS('[6]TUNZ Extracted TB'!$G:$G,'[6]TUNZ Extracted TB'!$A:$A,B785,'[6]TUNZ Extracted TB'!$C:$C,C785)</f>
        <v>#VALUE!</v>
      </c>
      <c r="L785" s="4" t="e">
        <f>SUMIFS('[7]TUNZ Extracted TB'!$G:$G,'[7]TUNZ Extracted TB'!$A:$A,B785,'[7]TUNZ Extracted TB'!$C:$C,C785)</f>
        <v>#VALUE!</v>
      </c>
      <c r="M785" s="4" t="e">
        <f>SUMIFS('[8]TUNZ Extracted TB'!$G:$G,'[8]TUNZ Extracted TB'!$A:$A,B785,'[8]TUNZ Extracted TB'!$C:$C,C785)</f>
        <v>#VALUE!</v>
      </c>
      <c r="N785" s="4" t="e">
        <f>SUMIFS('[9]TUNZ Extracted TB'!$G:$G,'[9]TUNZ Extracted TB'!$A:$A,B785,'[9]TUNZ Extracted TB'!$C:$C,C785)</f>
        <v>#VALUE!</v>
      </c>
      <c r="O785" s="4" t="e">
        <f>SUMIFS('[10]TUNZ Extracted TB'!$G:$G,'[10]TUNZ Extracted TB'!$A:$A,B785,'[10]TUNZ Extracted TB'!$C:$C,C785)</f>
        <v>#VALUE!</v>
      </c>
      <c r="P785" s="4" t="e">
        <f>SUMIFS('[11]TUNZ Extracted TB'!$G:$G,'[11]TUNZ Extracted TB'!$A:$A,B785,'[11]TUNZ Extracted TB'!$C:$C,C785)</f>
        <v>#VALUE!</v>
      </c>
      <c r="Q785" s="4" t="e">
        <f>SUMIFS('[12]TUNZ Extracted TB'!$G:$G,'[12]TUNZ Extracted TB'!$A:$A,B785,'[12]TUNZ Extracted TB'!$C:$C,C785)</f>
        <v>#VALUE!</v>
      </c>
      <c r="R785" s="4" t="e">
        <f t="shared" si="13"/>
        <v>#VALUE!</v>
      </c>
    </row>
    <row r="786" spans="1:18" x14ac:dyDescent="0.25">
      <c r="A786" t="s">
        <v>123</v>
      </c>
      <c r="B786">
        <v>7456</v>
      </c>
      <c r="C786">
        <v>190</v>
      </c>
      <c r="D786" t="s">
        <v>58</v>
      </c>
      <c r="E786" t="s">
        <v>95</v>
      </c>
      <c r="F786" s="4" t="e">
        <f>SUMIFS('[1]TUNZ Extracted TB'!$G:$G,'[1]TUNZ Extracted TB'!$A:$A,B786,'[1]TUNZ Extracted TB'!$C:$C,C786)</f>
        <v>#VALUE!</v>
      </c>
      <c r="G786" s="4" t="e">
        <f>SUMIFS('[2]TUNZ Extracted TB'!$G:$G,'[2]TUNZ Extracted TB'!$A:$A,B786,'[2]TUNZ Extracted TB'!$C:$C,C786)</f>
        <v>#VALUE!</v>
      </c>
      <c r="H786" s="4" t="e">
        <f>SUMIFS('[3]TUNZ Extracted TB'!$G:$G,'[3]TUNZ Extracted TB'!$A:$A,B786,'[3]TUNZ Extracted TB'!$C:$C,C786)</f>
        <v>#VALUE!</v>
      </c>
      <c r="I786" s="4" t="e">
        <f>SUMIFS('[4]TUNZ Extracted TB'!$G:$G,'[4]TUNZ Extracted TB'!$A:$A,B786,'[4]TUNZ Extracted TB'!$C:$C,C786)</f>
        <v>#VALUE!</v>
      </c>
      <c r="J786" s="4" t="e">
        <f>SUMIFS('[5]TUNZ Extracted TB'!$G:$G,'[5]TUNZ Extracted TB'!$A:$A,B786,'[5]TUNZ Extracted TB'!$C:$C,C786)</f>
        <v>#VALUE!</v>
      </c>
      <c r="K786" s="4" t="e">
        <f>SUMIFS('[6]TUNZ Extracted TB'!$G:$G,'[6]TUNZ Extracted TB'!$A:$A,B786,'[6]TUNZ Extracted TB'!$C:$C,C786)</f>
        <v>#VALUE!</v>
      </c>
      <c r="L786" s="4" t="e">
        <f>SUMIFS('[7]TUNZ Extracted TB'!$G:$G,'[7]TUNZ Extracted TB'!$A:$A,B786,'[7]TUNZ Extracted TB'!$C:$C,C786)</f>
        <v>#VALUE!</v>
      </c>
      <c r="M786" s="4" t="e">
        <f>SUMIFS('[8]TUNZ Extracted TB'!$G:$G,'[8]TUNZ Extracted TB'!$A:$A,B786,'[8]TUNZ Extracted TB'!$C:$C,C786)</f>
        <v>#VALUE!</v>
      </c>
      <c r="N786" s="4" t="e">
        <f>SUMIFS('[9]TUNZ Extracted TB'!$G:$G,'[9]TUNZ Extracted TB'!$A:$A,B786,'[9]TUNZ Extracted TB'!$C:$C,C786)</f>
        <v>#VALUE!</v>
      </c>
      <c r="O786" s="4" t="e">
        <f>SUMIFS('[10]TUNZ Extracted TB'!$G:$G,'[10]TUNZ Extracted TB'!$A:$A,B786,'[10]TUNZ Extracted TB'!$C:$C,C786)</f>
        <v>#VALUE!</v>
      </c>
      <c r="P786" s="4" t="e">
        <f>SUMIFS('[11]TUNZ Extracted TB'!$G:$G,'[11]TUNZ Extracted TB'!$A:$A,B786,'[11]TUNZ Extracted TB'!$C:$C,C786)</f>
        <v>#VALUE!</v>
      </c>
      <c r="Q786" s="4" t="e">
        <f>SUMIFS('[12]TUNZ Extracted TB'!$G:$G,'[12]TUNZ Extracted TB'!$A:$A,B786,'[12]TUNZ Extracted TB'!$C:$C,C786)</f>
        <v>#VALUE!</v>
      </c>
      <c r="R786" s="4" t="e">
        <f t="shared" si="13"/>
        <v>#VALUE!</v>
      </c>
    </row>
    <row r="787" spans="1:18" x14ac:dyDescent="0.25">
      <c r="A787" t="s">
        <v>123</v>
      </c>
      <c r="B787">
        <v>7456</v>
      </c>
      <c r="C787">
        <v>210</v>
      </c>
      <c r="D787" t="s">
        <v>58</v>
      </c>
      <c r="E787" t="s">
        <v>95</v>
      </c>
      <c r="F787" s="4" t="e">
        <f>SUMIFS('[1]TUNZ Extracted TB'!$G:$G,'[1]TUNZ Extracted TB'!$A:$A,B787,'[1]TUNZ Extracted TB'!$C:$C,C787)</f>
        <v>#VALUE!</v>
      </c>
      <c r="G787" s="4" t="e">
        <f>SUMIFS('[2]TUNZ Extracted TB'!$G:$G,'[2]TUNZ Extracted TB'!$A:$A,B787,'[2]TUNZ Extracted TB'!$C:$C,C787)</f>
        <v>#VALUE!</v>
      </c>
      <c r="H787" s="4" t="e">
        <f>SUMIFS('[3]TUNZ Extracted TB'!$G:$G,'[3]TUNZ Extracted TB'!$A:$A,B787,'[3]TUNZ Extracted TB'!$C:$C,C787)</f>
        <v>#VALUE!</v>
      </c>
      <c r="I787" s="4" t="e">
        <f>SUMIFS('[4]TUNZ Extracted TB'!$G:$G,'[4]TUNZ Extracted TB'!$A:$A,B787,'[4]TUNZ Extracted TB'!$C:$C,C787)</f>
        <v>#VALUE!</v>
      </c>
      <c r="J787" s="4" t="e">
        <f>SUMIFS('[5]TUNZ Extracted TB'!$G:$G,'[5]TUNZ Extracted TB'!$A:$A,B787,'[5]TUNZ Extracted TB'!$C:$C,C787)</f>
        <v>#VALUE!</v>
      </c>
      <c r="K787" s="4" t="e">
        <f>SUMIFS('[6]TUNZ Extracted TB'!$G:$G,'[6]TUNZ Extracted TB'!$A:$A,B787,'[6]TUNZ Extracted TB'!$C:$C,C787)</f>
        <v>#VALUE!</v>
      </c>
      <c r="L787" s="4" t="e">
        <f>SUMIFS('[7]TUNZ Extracted TB'!$G:$G,'[7]TUNZ Extracted TB'!$A:$A,B787,'[7]TUNZ Extracted TB'!$C:$C,C787)</f>
        <v>#VALUE!</v>
      </c>
      <c r="M787" s="4" t="e">
        <f>SUMIFS('[8]TUNZ Extracted TB'!$G:$G,'[8]TUNZ Extracted TB'!$A:$A,B787,'[8]TUNZ Extracted TB'!$C:$C,C787)</f>
        <v>#VALUE!</v>
      </c>
      <c r="N787" s="4" t="e">
        <f>SUMIFS('[9]TUNZ Extracted TB'!$G:$G,'[9]TUNZ Extracted TB'!$A:$A,B787,'[9]TUNZ Extracted TB'!$C:$C,C787)</f>
        <v>#VALUE!</v>
      </c>
      <c r="O787" s="4" t="e">
        <f>SUMIFS('[10]TUNZ Extracted TB'!$G:$G,'[10]TUNZ Extracted TB'!$A:$A,B787,'[10]TUNZ Extracted TB'!$C:$C,C787)</f>
        <v>#VALUE!</v>
      </c>
      <c r="P787" s="4" t="e">
        <f>SUMIFS('[11]TUNZ Extracted TB'!$G:$G,'[11]TUNZ Extracted TB'!$A:$A,B787,'[11]TUNZ Extracted TB'!$C:$C,C787)</f>
        <v>#VALUE!</v>
      </c>
      <c r="Q787" s="4" t="e">
        <f>SUMIFS('[12]TUNZ Extracted TB'!$G:$G,'[12]TUNZ Extracted TB'!$A:$A,B787,'[12]TUNZ Extracted TB'!$C:$C,C787)</f>
        <v>#VALUE!</v>
      </c>
      <c r="R787" s="4" t="e">
        <f t="shared" si="13"/>
        <v>#VALUE!</v>
      </c>
    </row>
    <row r="788" spans="1:18" x14ac:dyDescent="0.25">
      <c r="A788" t="s">
        <v>123</v>
      </c>
      <c r="B788">
        <v>7456</v>
      </c>
      <c r="C788">
        <v>220</v>
      </c>
      <c r="D788" t="s">
        <v>58</v>
      </c>
      <c r="E788" t="s">
        <v>95</v>
      </c>
      <c r="F788" s="4" t="e">
        <f>SUMIFS('[1]TUNZ Extracted TB'!$G:$G,'[1]TUNZ Extracted TB'!$A:$A,B788,'[1]TUNZ Extracted TB'!$C:$C,C788)</f>
        <v>#VALUE!</v>
      </c>
      <c r="G788" s="4" t="e">
        <f>SUMIFS('[2]TUNZ Extracted TB'!$G:$G,'[2]TUNZ Extracted TB'!$A:$A,B788,'[2]TUNZ Extracted TB'!$C:$C,C788)</f>
        <v>#VALUE!</v>
      </c>
      <c r="H788" s="4" t="e">
        <f>SUMIFS('[3]TUNZ Extracted TB'!$G:$G,'[3]TUNZ Extracted TB'!$A:$A,B788,'[3]TUNZ Extracted TB'!$C:$C,C788)</f>
        <v>#VALUE!</v>
      </c>
      <c r="I788" s="4" t="e">
        <f>SUMIFS('[4]TUNZ Extracted TB'!$G:$G,'[4]TUNZ Extracted TB'!$A:$A,B788,'[4]TUNZ Extracted TB'!$C:$C,C788)</f>
        <v>#VALUE!</v>
      </c>
      <c r="J788" s="4" t="e">
        <f>SUMIFS('[5]TUNZ Extracted TB'!$G:$G,'[5]TUNZ Extracted TB'!$A:$A,B788,'[5]TUNZ Extracted TB'!$C:$C,C788)</f>
        <v>#VALUE!</v>
      </c>
      <c r="K788" s="4" t="e">
        <f>SUMIFS('[6]TUNZ Extracted TB'!$G:$G,'[6]TUNZ Extracted TB'!$A:$A,B788,'[6]TUNZ Extracted TB'!$C:$C,C788)</f>
        <v>#VALUE!</v>
      </c>
      <c r="L788" s="4" t="e">
        <f>SUMIFS('[7]TUNZ Extracted TB'!$G:$G,'[7]TUNZ Extracted TB'!$A:$A,B788,'[7]TUNZ Extracted TB'!$C:$C,C788)</f>
        <v>#VALUE!</v>
      </c>
      <c r="M788" s="4" t="e">
        <f>SUMIFS('[8]TUNZ Extracted TB'!$G:$G,'[8]TUNZ Extracted TB'!$A:$A,B788,'[8]TUNZ Extracted TB'!$C:$C,C788)</f>
        <v>#VALUE!</v>
      </c>
      <c r="N788" s="4" t="e">
        <f>SUMIFS('[9]TUNZ Extracted TB'!$G:$G,'[9]TUNZ Extracted TB'!$A:$A,B788,'[9]TUNZ Extracted TB'!$C:$C,C788)</f>
        <v>#VALUE!</v>
      </c>
      <c r="O788" s="4" t="e">
        <f>SUMIFS('[10]TUNZ Extracted TB'!$G:$G,'[10]TUNZ Extracted TB'!$A:$A,B788,'[10]TUNZ Extracted TB'!$C:$C,C788)</f>
        <v>#VALUE!</v>
      </c>
      <c r="P788" s="4" t="e">
        <f>SUMIFS('[11]TUNZ Extracted TB'!$G:$G,'[11]TUNZ Extracted TB'!$A:$A,B788,'[11]TUNZ Extracted TB'!$C:$C,C788)</f>
        <v>#VALUE!</v>
      </c>
      <c r="Q788" s="4" t="e">
        <f>SUMIFS('[12]TUNZ Extracted TB'!$G:$G,'[12]TUNZ Extracted TB'!$A:$A,B788,'[12]TUNZ Extracted TB'!$C:$C,C788)</f>
        <v>#VALUE!</v>
      </c>
      <c r="R788" s="4" t="e">
        <f t="shared" si="13"/>
        <v>#VALUE!</v>
      </c>
    </row>
    <row r="789" spans="1:18" x14ac:dyDescent="0.25">
      <c r="A789" t="s">
        <v>123</v>
      </c>
      <c r="B789">
        <v>7456</v>
      </c>
      <c r="C789">
        <v>230</v>
      </c>
      <c r="D789" t="s">
        <v>58</v>
      </c>
      <c r="E789" t="s">
        <v>95</v>
      </c>
      <c r="F789" s="4" t="e">
        <f>SUMIFS('[1]TUNZ Extracted TB'!$G:$G,'[1]TUNZ Extracted TB'!$A:$A,B789,'[1]TUNZ Extracted TB'!$C:$C,C789)</f>
        <v>#VALUE!</v>
      </c>
      <c r="G789" s="4" t="e">
        <f>SUMIFS('[2]TUNZ Extracted TB'!$G:$G,'[2]TUNZ Extracted TB'!$A:$A,B789,'[2]TUNZ Extracted TB'!$C:$C,C789)</f>
        <v>#VALUE!</v>
      </c>
      <c r="H789" s="4" t="e">
        <f>SUMIFS('[3]TUNZ Extracted TB'!$G:$G,'[3]TUNZ Extracted TB'!$A:$A,B789,'[3]TUNZ Extracted TB'!$C:$C,C789)</f>
        <v>#VALUE!</v>
      </c>
      <c r="I789" s="4" t="e">
        <f>SUMIFS('[4]TUNZ Extracted TB'!$G:$G,'[4]TUNZ Extracted TB'!$A:$A,B789,'[4]TUNZ Extracted TB'!$C:$C,C789)</f>
        <v>#VALUE!</v>
      </c>
      <c r="J789" s="4" t="e">
        <f>SUMIFS('[5]TUNZ Extracted TB'!$G:$G,'[5]TUNZ Extracted TB'!$A:$A,B789,'[5]TUNZ Extracted TB'!$C:$C,C789)</f>
        <v>#VALUE!</v>
      </c>
      <c r="K789" s="4" t="e">
        <f>SUMIFS('[6]TUNZ Extracted TB'!$G:$G,'[6]TUNZ Extracted TB'!$A:$A,B789,'[6]TUNZ Extracted TB'!$C:$C,C789)</f>
        <v>#VALUE!</v>
      </c>
      <c r="L789" s="4" t="e">
        <f>SUMIFS('[7]TUNZ Extracted TB'!$G:$G,'[7]TUNZ Extracted TB'!$A:$A,B789,'[7]TUNZ Extracted TB'!$C:$C,C789)</f>
        <v>#VALUE!</v>
      </c>
      <c r="M789" s="4" t="e">
        <f>SUMIFS('[8]TUNZ Extracted TB'!$G:$G,'[8]TUNZ Extracted TB'!$A:$A,B789,'[8]TUNZ Extracted TB'!$C:$C,C789)</f>
        <v>#VALUE!</v>
      </c>
      <c r="N789" s="4" t="e">
        <f>SUMIFS('[9]TUNZ Extracted TB'!$G:$G,'[9]TUNZ Extracted TB'!$A:$A,B789,'[9]TUNZ Extracted TB'!$C:$C,C789)</f>
        <v>#VALUE!</v>
      </c>
      <c r="O789" s="4" t="e">
        <f>SUMIFS('[10]TUNZ Extracted TB'!$G:$G,'[10]TUNZ Extracted TB'!$A:$A,B789,'[10]TUNZ Extracted TB'!$C:$C,C789)</f>
        <v>#VALUE!</v>
      </c>
      <c r="P789" s="4" t="e">
        <f>SUMIFS('[11]TUNZ Extracted TB'!$G:$G,'[11]TUNZ Extracted TB'!$A:$A,B789,'[11]TUNZ Extracted TB'!$C:$C,C789)</f>
        <v>#VALUE!</v>
      </c>
      <c r="Q789" s="4" t="e">
        <f>SUMIFS('[12]TUNZ Extracted TB'!$G:$G,'[12]TUNZ Extracted TB'!$A:$A,B789,'[12]TUNZ Extracted TB'!$C:$C,C789)</f>
        <v>#VALUE!</v>
      </c>
      <c r="R789" s="4" t="e">
        <f t="shared" si="13"/>
        <v>#VALUE!</v>
      </c>
    </row>
    <row r="790" spans="1:18" x14ac:dyDescent="0.25">
      <c r="A790" t="s">
        <v>123</v>
      </c>
      <c r="B790">
        <v>7456</v>
      </c>
      <c r="C790">
        <v>240</v>
      </c>
      <c r="D790" t="s">
        <v>58</v>
      </c>
      <c r="E790" t="s">
        <v>95</v>
      </c>
      <c r="F790" s="4" t="e">
        <f>SUMIFS('[1]TUNZ Extracted TB'!$G:$G,'[1]TUNZ Extracted TB'!$A:$A,B790,'[1]TUNZ Extracted TB'!$C:$C,C790)</f>
        <v>#VALUE!</v>
      </c>
      <c r="G790" s="4" t="e">
        <f>SUMIFS('[2]TUNZ Extracted TB'!$G:$G,'[2]TUNZ Extracted TB'!$A:$A,B790,'[2]TUNZ Extracted TB'!$C:$C,C790)</f>
        <v>#VALUE!</v>
      </c>
      <c r="H790" s="4" t="e">
        <f>SUMIFS('[3]TUNZ Extracted TB'!$G:$G,'[3]TUNZ Extracted TB'!$A:$A,B790,'[3]TUNZ Extracted TB'!$C:$C,C790)</f>
        <v>#VALUE!</v>
      </c>
      <c r="I790" s="4" t="e">
        <f>SUMIFS('[4]TUNZ Extracted TB'!$G:$G,'[4]TUNZ Extracted TB'!$A:$A,B790,'[4]TUNZ Extracted TB'!$C:$C,C790)</f>
        <v>#VALUE!</v>
      </c>
      <c r="J790" s="4" t="e">
        <f>SUMIFS('[5]TUNZ Extracted TB'!$G:$G,'[5]TUNZ Extracted TB'!$A:$A,B790,'[5]TUNZ Extracted TB'!$C:$C,C790)</f>
        <v>#VALUE!</v>
      </c>
      <c r="K790" s="4" t="e">
        <f>SUMIFS('[6]TUNZ Extracted TB'!$G:$G,'[6]TUNZ Extracted TB'!$A:$A,B790,'[6]TUNZ Extracted TB'!$C:$C,C790)</f>
        <v>#VALUE!</v>
      </c>
      <c r="L790" s="4" t="e">
        <f>SUMIFS('[7]TUNZ Extracted TB'!$G:$G,'[7]TUNZ Extracted TB'!$A:$A,B790,'[7]TUNZ Extracted TB'!$C:$C,C790)</f>
        <v>#VALUE!</v>
      </c>
      <c r="M790" s="4" t="e">
        <f>SUMIFS('[8]TUNZ Extracted TB'!$G:$G,'[8]TUNZ Extracted TB'!$A:$A,B790,'[8]TUNZ Extracted TB'!$C:$C,C790)</f>
        <v>#VALUE!</v>
      </c>
      <c r="N790" s="4" t="e">
        <f>SUMIFS('[9]TUNZ Extracted TB'!$G:$G,'[9]TUNZ Extracted TB'!$A:$A,B790,'[9]TUNZ Extracted TB'!$C:$C,C790)</f>
        <v>#VALUE!</v>
      </c>
      <c r="O790" s="4" t="e">
        <f>SUMIFS('[10]TUNZ Extracted TB'!$G:$G,'[10]TUNZ Extracted TB'!$A:$A,B790,'[10]TUNZ Extracted TB'!$C:$C,C790)</f>
        <v>#VALUE!</v>
      </c>
      <c r="P790" s="4" t="e">
        <f>SUMIFS('[11]TUNZ Extracted TB'!$G:$G,'[11]TUNZ Extracted TB'!$A:$A,B790,'[11]TUNZ Extracted TB'!$C:$C,C790)</f>
        <v>#VALUE!</v>
      </c>
      <c r="Q790" s="4" t="e">
        <f>SUMIFS('[12]TUNZ Extracted TB'!$G:$G,'[12]TUNZ Extracted TB'!$A:$A,B790,'[12]TUNZ Extracted TB'!$C:$C,C790)</f>
        <v>#VALUE!</v>
      </c>
      <c r="R790" s="4" t="e">
        <f t="shared" si="13"/>
        <v>#VALUE!</v>
      </c>
    </row>
    <row r="791" spans="1:18" x14ac:dyDescent="0.25">
      <c r="A791" t="s">
        <v>123</v>
      </c>
      <c r="B791">
        <v>7456</v>
      </c>
      <c r="C791">
        <v>260</v>
      </c>
      <c r="D791" t="s">
        <v>58</v>
      </c>
      <c r="E791" t="s">
        <v>95</v>
      </c>
      <c r="F791" s="4" t="e">
        <f>SUMIFS('[1]TUNZ Extracted TB'!$G:$G,'[1]TUNZ Extracted TB'!$A:$A,B791,'[1]TUNZ Extracted TB'!$C:$C,C791)</f>
        <v>#VALUE!</v>
      </c>
      <c r="G791" s="4" t="e">
        <f>SUMIFS('[2]TUNZ Extracted TB'!$G:$G,'[2]TUNZ Extracted TB'!$A:$A,B791,'[2]TUNZ Extracted TB'!$C:$C,C791)</f>
        <v>#VALUE!</v>
      </c>
      <c r="H791" s="4" t="e">
        <f>SUMIFS('[3]TUNZ Extracted TB'!$G:$G,'[3]TUNZ Extracted TB'!$A:$A,B791,'[3]TUNZ Extracted TB'!$C:$C,C791)</f>
        <v>#VALUE!</v>
      </c>
      <c r="I791" s="4" t="e">
        <f>SUMIFS('[4]TUNZ Extracted TB'!$G:$G,'[4]TUNZ Extracted TB'!$A:$A,B791,'[4]TUNZ Extracted TB'!$C:$C,C791)</f>
        <v>#VALUE!</v>
      </c>
      <c r="J791" s="4" t="e">
        <f>SUMIFS('[5]TUNZ Extracted TB'!$G:$G,'[5]TUNZ Extracted TB'!$A:$A,B791,'[5]TUNZ Extracted TB'!$C:$C,C791)</f>
        <v>#VALUE!</v>
      </c>
      <c r="K791" s="4" t="e">
        <f>SUMIFS('[6]TUNZ Extracted TB'!$G:$G,'[6]TUNZ Extracted TB'!$A:$A,B791,'[6]TUNZ Extracted TB'!$C:$C,C791)</f>
        <v>#VALUE!</v>
      </c>
      <c r="L791" s="4" t="e">
        <f>SUMIFS('[7]TUNZ Extracted TB'!$G:$G,'[7]TUNZ Extracted TB'!$A:$A,B791,'[7]TUNZ Extracted TB'!$C:$C,C791)</f>
        <v>#VALUE!</v>
      </c>
      <c r="M791" s="4" t="e">
        <f>SUMIFS('[8]TUNZ Extracted TB'!$G:$G,'[8]TUNZ Extracted TB'!$A:$A,B791,'[8]TUNZ Extracted TB'!$C:$C,C791)</f>
        <v>#VALUE!</v>
      </c>
      <c r="N791" s="4" t="e">
        <f>SUMIFS('[9]TUNZ Extracted TB'!$G:$G,'[9]TUNZ Extracted TB'!$A:$A,B791,'[9]TUNZ Extracted TB'!$C:$C,C791)</f>
        <v>#VALUE!</v>
      </c>
      <c r="O791" s="4" t="e">
        <f>SUMIFS('[10]TUNZ Extracted TB'!$G:$G,'[10]TUNZ Extracted TB'!$A:$A,B791,'[10]TUNZ Extracted TB'!$C:$C,C791)</f>
        <v>#VALUE!</v>
      </c>
      <c r="P791" s="4" t="e">
        <f>SUMIFS('[11]TUNZ Extracted TB'!$G:$G,'[11]TUNZ Extracted TB'!$A:$A,B791,'[11]TUNZ Extracted TB'!$C:$C,C791)</f>
        <v>#VALUE!</v>
      </c>
      <c r="Q791" s="4" t="e">
        <f>SUMIFS('[12]TUNZ Extracted TB'!$G:$G,'[12]TUNZ Extracted TB'!$A:$A,B791,'[12]TUNZ Extracted TB'!$C:$C,C791)</f>
        <v>#VALUE!</v>
      </c>
      <c r="R791" s="4" t="e">
        <f t="shared" si="13"/>
        <v>#VALUE!</v>
      </c>
    </row>
    <row r="792" spans="1:18" x14ac:dyDescent="0.25">
      <c r="A792" t="s">
        <v>123</v>
      </c>
      <c r="B792">
        <v>7456</v>
      </c>
      <c r="C792">
        <v>330</v>
      </c>
      <c r="D792" t="s">
        <v>58</v>
      </c>
      <c r="E792" t="s">
        <v>95</v>
      </c>
      <c r="F792" s="4" t="e">
        <f>SUMIFS('[1]TUNZ Extracted TB'!$G:$G,'[1]TUNZ Extracted TB'!$A:$A,B792,'[1]TUNZ Extracted TB'!$C:$C,C792)</f>
        <v>#VALUE!</v>
      </c>
      <c r="G792" s="4" t="e">
        <f>SUMIFS('[2]TUNZ Extracted TB'!$G:$G,'[2]TUNZ Extracted TB'!$A:$A,B792,'[2]TUNZ Extracted TB'!$C:$C,C792)</f>
        <v>#VALUE!</v>
      </c>
      <c r="H792" s="4" t="e">
        <f>SUMIFS('[3]TUNZ Extracted TB'!$G:$G,'[3]TUNZ Extracted TB'!$A:$A,B792,'[3]TUNZ Extracted TB'!$C:$C,C792)</f>
        <v>#VALUE!</v>
      </c>
      <c r="I792" s="4" t="e">
        <f>SUMIFS('[4]TUNZ Extracted TB'!$G:$G,'[4]TUNZ Extracted TB'!$A:$A,B792,'[4]TUNZ Extracted TB'!$C:$C,C792)</f>
        <v>#VALUE!</v>
      </c>
      <c r="J792" s="4" t="e">
        <f>SUMIFS('[5]TUNZ Extracted TB'!$G:$G,'[5]TUNZ Extracted TB'!$A:$A,B792,'[5]TUNZ Extracted TB'!$C:$C,C792)</f>
        <v>#VALUE!</v>
      </c>
      <c r="K792" s="4" t="e">
        <f>SUMIFS('[6]TUNZ Extracted TB'!$G:$G,'[6]TUNZ Extracted TB'!$A:$A,B792,'[6]TUNZ Extracted TB'!$C:$C,C792)</f>
        <v>#VALUE!</v>
      </c>
      <c r="L792" s="4" t="e">
        <f>SUMIFS('[7]TUNZ Extracted TB'!$G:$G,'[7]TUNZ Extracted TB'!$A:$A,B792,'[7]TUNZ Extracted TB'!$C:$C,C792)</f>
        <v>#VALUE!</v>
      </c>
      <c r="M792" s="4" t="e">
        <f>SUMIFS('[8]TUNZ Extracted TB'!$G:$G,'[8]TUNZ Extracted TB'!$A:$A,B792,'[8]TUNZ Extracted TB'!$C:$C,C792)</f>
        <v>#VALUE!</v>
      </c>
      <c r="N792" s="4" t="e">
        <f>SUMIFS('[9]TUNZ Extracted TB'!$G:$G,'[9]TUNZ Extracted TB'!$A:$A,B792,'[9]TUNZ Extracted TB'!$C:$C,C792)</f>
        <v>#VALUE!</v>
      </c>
      <c r="O792" s="4" t="e">
        <f>SUMIFS('[10]TUNZ Extracted TB'!$G:$G,'[10]TUNZ Extracted TB'!$A:$A,B792,'[10]TUNZ Extracted TB'!$C:$C,C792)</f>
        <v>#VALUE!</v>
      </c>
      <c r="P792" s="4" t="e">
        <f>SUMIFS('[11]TUNZ Extracted TB'!$G:$G,'[11]TUNZ Extracted TB'!$A:$A,B792,'[11]TUNZ Extracted TB'!$C:$C,C792)</f>
        <v>#VALUE!</v>
      </c>
      <c r="Q792" s="4" t="e">
        <f>SUMIFS('[12]TUNZ Extracted TB'!$G:$G,'[12]TUNZ Extracted TB'!$A:$A,B792,'[12]TUNZ Extracted TB'!$C:$C,C792)</f>
        <v>#VALUE!</v>
      </c>
      <c r="R792" s="4" t="e">
        <f t="shared" si="13"/>
        <v>#VALUE!</v>
      </c>
    </row>
    <row r="793" spans="1:18" x14ac:dyDescent="0.25">
      <c r="A793" t="s">
        <v>123</v>
      </c>
      <c r="B793">
        <v>7456</v>
      </c>
      <c r="C793">
        <v>340</v>
      </c>
      <c r="D793" t="s">
        <v>58</v>
      </c>
      <c r="E793" t="s">
        <v>95</v>
      </c>
      <c r="F793" s="4" t="e">
        <f>SUMIFS('[1]TUNZ Extracted TB'!$G:$G,'[1]TUNZ Extracted TB'!$A:$A,B793,'[1]TUNZ Extracted TB'!$C:$C,C793)</f>
        <v>#VALUE!</v>
      </c>
      <c r="G793" s="4" t="e">
        <f>SUMIFS('[2]TUNZ Extracted TB'!$G:$G,'[2]TUNZ Extracted TB'!$A:$A,B793,'[2]TUNZ Extracted TB'!$C:$C,C793)</f>
        <v>#VALUE!</v>
      </c>
      <c r="H793" s="4" t="e">
        <f>SUMIFS('[3]TUNZ Extracted TB'!$G:$G,'[3]TUNZ Extracted TB'!$A:$A,B793,'[3]TUNZ Extracted TB'!$C:$C,C793)</f>
        <v>#VALUE!</v>
      </c>
      <c r="I793" s="4" t="e">
        <f>SUMIFS('[4]TUNZ Extracted TB'!$G:$G,'[4]TUNZ Extracted TB'!$A:$A,B793,'[4]TUNZ Extracted TB'!$C:$C,C793)</f>
        <v>#VALUE!</v>
      </c>
      <c r="J793" s="4" t="e">
        <f>SUMIFS('[5]TUNZ Extracted TB'!$G:$G,'[5]TUNZ Extracted TB'!$A:$A,B793,'[5]TUNZ Extracted TB'!$C:$C,C793)</f>
        <v>#VALUE!</v>
      </c>
      <c r="K793" s="4" t="e">
        <f>SUMIFS('[6]TUNZ Extracted TB'!$G:$G,'[6]TUNZ Extracted TB'!$A:$A,B793,'[6]TUNZ Extracted TB'!$C:$C,C793)</f>
        <v>#VALUE!</v>
      </c>
      <c r="L793" s="4" t="e">
        <f>SUMIFS('[7]TUNZ Extracted TB'!$G:$G,'[7]TUNZ Extracted TB'!$A:$A,B793,'[7]TUNZ Extracted TB'!$C:$C,C793)</f>
        <v>#VALUE!</v>
      </c>
      <c r="M793" s="4" t="e">
        <f>SUMIFS('[8]TUNZ Extracted TB'!$G:$G,'[8]TUNZ Extracted TB'!$A:$A,B793,'[8]TUNZ Extracted TB'!$C:$C,C793)</f>
        <v>#VALUE!</v>
      </c>
      <c r="N793" s="4" t="e">
        <f>SUMIFS('[9]TUNZ Extracted TB'!$G:$G,'[9]TUNZ Extracted TB'!$A:$A,B793,'[9]TUNZ Extracted TB'!$C:$C,C793)</f>
        <v>#VALUE!</v>
      </c>
      <c r="O793" s="4" t="e">
        <f>SUMIFS('[10]TUNZ Extracted TB'!$G:$G,'[10]TUNZ Extracted TB'!$A:$A,B793,'[10]TUNZ Extracted TB'!$C:$C,C793)</f>
        <v>#VALUE!</v>
      </c>
      <c r="P793" s="4" t="e">
        <f>SUMIFS('[11]TUNZ Extracted TB'!$G:$G,'[11]TUNZ Extracted TB'!$A:$A,B793,'[11]TUNZ Extracted TB'!$C:$C,C793)</f>
        <v>#VALUE!</v>
      </c>
      <c r="Q793" s="4" t="e">
        <f>SUMIFS('[12]TUNZ Extracted TB'!$G:$G,'[12]TUNZ Extracted TB'!$A:$A,B793,'[12]TUNZ Extracted TB'!$C:$C,C793)</f>
        <v>#VALUE!</v>
      </c>
      <c r="R793" s="4" t="e">
        <f t="shared" si="13"/>
        <v>#VALUE!</v>
      </c>
    </row>
    <row r="794" spans="1:18" x14ac:dyDescent="0.25">
      <c r="A794" t="s">
        <v>123</v>
      </c>
      <c r="B794">
        <v>7456</v>
      </c>
      <c r="C794">
        <v>430</v>
      </c>
      <c r="D794" t="s">
        <v>58</v>
      </c>
      <c r="E794" t="s">
        <v>95</v>
      </c>
      <c r="F794" s="4" t="e">
        <f>SUMIFS('[1]TUNZ Extracted TB'!$G:$G,'[1]TUNZ Extracted TB'!$A:$A,B794,'[1]TUNZ Extracted TB'!$C:$C,C794)</f>
        <v>#VALUE!</v>
      </c>
      <c r="G794" s="4" t="e">
        <f>SUMIFS('[2]TUNZ Extracted TB'!$G:$G,'[2]TUNZ Extracted TB'!$A:$A,B794,'[2]TUNZ Extracted TB'!$C:$C,C794)</f>
        <v>#VALUE!</v>
      </c>
      <c r="H794" s="4" t="e">
        <f>SUMIFS('[3]TUNZ Extracted TB'!$G:$G,'[3]TUNZ Extracted TB'!$A:$A,B794,'[3]TUNZ Extracted TB'!$C:$C,C794)</f>
        <v>#VALUE!</v>
      </c>
      <c r="I794" s="4" t="e">
        <f>SUMIFS('[4]TUNZ Extracted TB'!$G:$G,'[4]TUNZ Extracted TB'!$A:$A,B794,'[4]TUNZ Extracted TB'!$C:$C,C794)</f>
        <v>#VALUE!</v>
      </c>
      <c r="J794" s="4" t="e">
        <f>SUMIFS('[5]TUNZ Extracted TB'!$G:$G,'[5]TUNZ Extracted TB'!$A:$A,B794,'[5]TUNZ Extracted TB'!$C:$C,C794)</f>
        <v>#VALUE!</v>
      </c>
      <c r="K794" s="4" t="e">
        <f>SUMIFS('[6]TUNZ Extracted TB'!$G:$G,'[6]TUNZ Extracted TB'!$A:$A,B794,'[6]TUNZ Extracted TB'!$C:$C,C794)</f>
        <v>#VALUE!</v>
      </c>
      <c r="L794" s="4" t="e">
        <f>SUMIFS('[7]TUNZ Extracted TB'!$G:$G,'[7]TUNZ Extracted TB'!$A:$A,B794,'[7]TUNZ Extracted TB'!$C:$C,C794)</f>
        <v>#VALUE!</v>
      </c>
      <c r="M794" s="4" t="e">
        <f>SUMIFS('[8]TUNZ Extracted TB'!$G:$G,'[8]TUNZ Extracted TB'!$A:$A,B794,'[8]TUNZ Extracted TB'!$C:$C,C794)</f>
        <v>#VALUE!</v>
      </c>
      <c r="N794" s="4" t="e">
        <f>SUMIFS('[9]TUNZ Extracted TB'!$G:$G,'[9]TUNZ Extracted TB'!$A:$A,B794,'[9]TUNZ Extracted TB'!$C:$C,C794)</f>
        <v>#VALUE!</v>
      </c>
      <c r="O794" s="4" t="e">
        <f>SUMIFS('[10]TUNZ Extracted TB'!$G:$G,'[10]TUNZ Extracted TB'!$A:$A,B794,'[10]TUNZ Extracted TB'!$C:$C,C794)</f>
        <v>#VALUE!</v>
      </c>
      <c r="P794" s="4" t="e">
        <f>SUMIFS('[11]TUNZ Extracted TB'!$G:$G,'[11]TUNZ Extracted TB'!$A:$A,B794,'[11]TUNZ Extracted TB'!$C:$C,C794)</f>
        <v>#VALUE!</v>
      </c>
      <c r="Q794" s="4" t="e">
        <f>SUMIFS('[12]TUNZ Extracted TB'!$G:$G,'[12]TUNZ Extracted TB'!$A:$A,B794,'[12]TUNZ Extracted TB'!$C:$C,C794)</f>
        <v>#VALUE!</v>
      </c>
      <c r="R794" s="4" t="e">
        <f t="shared" si="13"/>
        <v>#VALUE!</v>
      </c>
    </row>
    <row r="795" spans="1:18" x14ac:dyDescent="0.25">
      <c r="A795" t="s">
        <v>123</v>
      </c>
      <c r="B795">
        <v>7456</v>
      </c>
      <c r="C795">
        <v>440</v>
      </c>
      <c r="D795" t="s">
        <v>58</v>
      </c>
      <c r="E795" t="s">
        <v>95</v>
      </c>
      <c r="F795" s="4" t="e">
        <f>SUMIFS('[1]TUNZ Extracted TB'!$G:$G,'[1]TUNZ Extracted TB'!$A:$A,B795,'[1]TUNZ Extracted TB'!$C:$C,C795)</f>
        <v>#VALUE!</v>
      </c>
      <c r="G795" s="4" t="e">
        <f>SUMIFS('[2]TUNZ Extracted TB'!$G:$G,'[2]TUNZ Extracted TB'!$A:$A,B795,'[2]TUNZ Extracted TB'!$C:$C,C795)</f>
        <v>#VALUE!</v>
      </c>
      <c r="H795" s="4" t="e">
        <f>SUMIFS('[3]TUNZ Extracted TB'!$G:$G,'[3]TUNZ Extracted TB'!$A:$A,B795,'[3]TUNZ Extracted TB'!$C:$C,C795)</f>
        <v>#VALUE!</v>
      </c>
      <c r="I795" s="4" t="e">
        <f>SUMIFS('[4]TUNZ Extracted TB'!$G:$G,'[4]TUNZ Extracted TB'!$A:$A,B795,'[4]TUNZ Extracted TB'!$C:$C,C795)</f>
        <v>#VALUE!</v>
      </c>
      <c r="J795" s="4" t="e">
        <f>SUMIFS('[5]TUNZ Extracted TB'!$G:$G,'[5]TUNZ Extracted TB'!$A:$A,B795,'[5]TUNZ Extracted TB'!$C:$C,C795)</f>
        <v>#VALUE!</v>
      </c>
      <c r="K795" s="4" t="e">
        <f>SUMIFS('[6]TUNZ Extracted TB'!$G:$G,'[6]TUNZ Extracted TB'!$A:$A,B795,'[6]TUNZ Extracted TB'!$C:$C,C795)</f>
        <v>#VALUE!</v>
      </c>
      <c r="L795" s="4" t="e">
        <f>SUMIFS('[7]TUNZ Extracted TB'!$G:$G,'[7]TUNZ Extracted TB'!$A:$A,B795,'[7]TUNZ Extracted TB'!$C:$C,C795)</f>
        <v>#VALUE!</v>
      </c>
      <c r="M795" s="4" t="e">
        <f>SUMIFS('[8]TUNZ Extracted TB'!$G:$G,'[8]TUNZ Extracted TB'!$A:$A,B795,'[8]TUNZ Extracted TB'!$C:$C,C795)</f>
        <v>#VALUE!</v>
      </c>
      <c r="N795" s="4" t="e">
        <f>SUMIFS('[9]TUNZ Extracted TB'!$G:$G,'[9]TUNZ Extracted TB'!$A:$A,B795,'[9]TUNZ Extracted TB'!$C:$C,C795)</f>
        <v>#VALUE!</v>
      </c>
      <c r="O795" s="4" t="e">
        <f>SUMIFS('[10]TUNZ Extracted TB'!$G:$G,'[10]TUNZ Extracted TB'!$A:$A,B795,'[10]TUNZ Extracted TB'!$C:$C,C795)</f>
        <v>#VALUE!</v>
      </c>
      <c r="P795" s="4" t="e">
        <f>SUMIFS('[11]TUNZ Extracted TB'!$G:$G,'[11]TUNZ Extracted TB'!$A:$A,B795,'[11]TUNZ Extracted TB'!$C:$C,C795)</f>
        <v>#VALUE!</v>
      </c>
      <c r="Q795" s="4" t="e">
        <f>SUMIFS('[12]TUNZ Extracted TB'!$G:$G,'[12]TUNZ Extracted TB'!$A:$A,B795,'[12]TUNZ Extracted TB'!$C:$C,C795)</f>
        <v>#VALUE!</v>
      </c>
      <c r="R795" s="4" t="e">
        <f t="shared" si="13"/>
        <v>#VALUE!</v>
      </c>
    </row>
    <row r="796" spans="1:18" x14ac:dyDescent="0.25">
      <c r="A796" t="s">
        <v>123</v>
      </c>
      <c r="B796">
        <v>7456</v>
      </c>
      <c r="C796">
        <v>935</v>
      </c>
      <c r="D796" t="s">
        <v>62</v>
      </c>
      <c r="E796" t="s">
        <v>122</v>
      </c>
      <c r="F796" s="4" t="e">
        <f>SUMIFS('[1]TUNZ Extracted TB'!$G:$G,'[1]TUNZ Extracted TB'!$A:$A,B796,'[1]TUNZ Extracted TB'!$C:$C,C796)</f>
        <v>#VALUE!</v>
      </c>
      <c r="G796" s="4" t="e">
        <f>SUMIFS('[2]TUNZ Extracted TB'!$G:$G,'[2]TUNZ Extracted TB'!$A:$A,B796,'[2]TUNZ Extracted TB'!$C:$C,C796)</f>
        <v>#VALUE!</v>
      </c>
      <c r="H796" s="4" t="e">
        <f>SUMIFS('[3]TUNZ Extracted TB'!$G:$G,'[3]TUNZ Extracted TB'!$A:$A,B796,'[3]TUNZ Extracted TB'!$C:$C,C796)</f>
        <v>#VALUE!</v>
      </c>
      <c r="I796" s="4" t="e">
        <f>SUMIFS('[4]TUNZ Extracted TB'!$G:$G,'[4]TUNZ Extracted TB'!$A:$A,B796,'[4]TUNZ Extracted TB'!$C:$C,C796)</f>
        <v>#VALUE!</v>
      </c>
      <c r="J796" s="4" t="e">
        <f>SUMIFS('[5]TUNZ Extracted TB'!$G:$G,'[5]TUNZ Extracted TB'!$A:$A,B796,'[5]TUNZ Extracted TB'!$C:$C,C796)</f>
        <v>#VALUE!</v>
      </c>
      <c r="K796" s="4" t="e">
        <f>SUMIFS('[6]TUNZ Extracted TB'!$G:$G,'[6]TUNZ Extracted TB'!$A:$A,B796,'[6]TUNZ Extracted TB'!$C:$C,C796)</f>
        <v>#VALUE!</v>
      </c>
      <c r="L796" s="4" t="e">
        <f>SUMIFS('[7]TUNZ Extracted TB'!$G:$G,'[7]TUNZ Extracted TB'!$A:$A,B796,'[7]TUNZ Extracted TB'!$C:$C,C796)</f>
        <v>#VALUE!</v>
      </c>
      <c r="M796" s="4" t="e">
        <f>SUMIFS('[8]TUNZ Extracted TB'!$G:$G,'[8]TUNZ Extracted TB'!$A:$A,B796,'[8]TUNZ Extracted TB'!$C:$C,C796)</f>
        <v>#VALUE!</v>
      </c>
      <c r="N796" s="4" t="e">
        <f>SUMIFS('[9]TUNZ Extracted TB'!$G:$G,'[9]TUNZ Extracted TB'!$A:$A,B796,'[9]TUNZ Extracted TB'!$C:$C,C796)</f>
        <v>#VALUE!</v>
      </c>
      <c r="O796" s="4" t="e">
        <f>SUMIFS('[10]TUNZ Extracted TB'!$G:$G,'[10]TUNZ Extracted TB'!$A:$A,B796,'[10]TUNZ Extracted TB'!$C:$C,C796)</f>
        <v>#VALUE!</v>
      </c>
      <c r="P796" s="4" t="e">
        <f>SUMIFS('[11]TUNZ Extracted TB'!$G:$G,'[11]TUNZ Extracted TB'!$A:$A,B796,'[11]TUNZ Extracted TB'!$C:$C,C796)</f>
        <v>#VALUE!</v>
      </c>
      <c r="Q796" s="4" t="e">
        <f>SUMIFS('[12]TUNZ Extracted TB'!$G:$G,'[12]TUNZ Extracted TB'!$A:$A,B796,'[12]TUNZ Extracted TB'!$C:$C,C796)</f>
        <v>#VALUE!</v>
      </c>
      <c r="R796" s="4" t="e">
        <f t="shared" si="13"/>
        <v>#VALUE!</v>
      </c>
    </row>
    <row r="797" spans="1:18" x14ac:dyDescent="0.25">
      <c r="A797" t="s">
        <v>123</v>
      </c>
      <c r="B797">
        <v>7456</v>
      </c>
      <c r="C797">
        <v>936</v>
      </c>
      <c r="D797" t="s">
        <v>62</v>
      </c>
      <c r="E797" t="s">
        <v>122</v>
      </c>
      <c r="F797" s="4" t="e">
        <f>SUMIFS('[1]TUNZ Extracted TB'!$G:$G,'[1]TUNZ Extracted TB'!$A:$A,B797,'[1]TUNZ Extracted TB'!$C:$C,C797)</f>
        <v>#VALUE!</v>
      </c>
      <c r="G797" s="4" t="e">
        <f>SUMIFS('[2]TUNZ Extracted TB'!$G:$G,'[2]TUNZ Extracted TB'!$A:$A,B797,'[2]TUNZ Extracted TB'!$C:$C,C797)</f>
        <v>#VALUE!</v>
      </c>
      <c r="H797" s="4" t="e">
        <f>SUMIFS('[3]TUNZ Extracted TB'!$G:$G,'[3]TUNZ Extracted TB'!$A:$A,B797,'[3]TUNZ Extracted TB'!$C:$C,C797)</f>
        <v>#VALUE!</v>
      </c>
      <c r="I797" s="4" t="e">
        <f>SUMIFS('[4]TUNZ Extracted TB'!$G:$G,'[4]TUNZ Extracted TB'!$A:$A,B797,'[4]TUNZ Extracted TB'!$C:$C,C797)</f>
        <v>#VALUE!</v>
      </c>
      <c r="J797" s="4" t="e">
        <f>SUMIFS('[5]TUNZ Extracted TB'!$G:$G,'[5]TUNZ Extracted TB'!$A:$A,B797,'[5]TUNZ Extracted TB'!$C:$C,C797)</f>
        <v>#VALUE!</v>
      </c>
      <c r="K797" s="4" t="e">
        <f>SUMIFS('[6]TUNZ Extracted TB'!$G:$G,'[6]TUNZ Extracted TB'!$A:$A,B797,'[6]TUNZ Extracted TB'!$C:$C,C797)</f>
        <v>#VALUE!</v>
      </c>
      <c r="L797" s="4" t="e">
        <f>SUMIFS('[7]TUNZ Extracted TB'!$G:$G,'[7]TUNZ Extracted TB'!$A:$A,B797,'[7]TUNZ Extracted TB'!$C:$C,C797)</f>
        <v>#VALUE!</v>
      </c>
      <c r="M797" s="4" t="e">
        <f>SUMIFS('[8]TUNZ Extracted TB'!$G:$G,'[8]TUNZ Extracted TB'!$A:$A,B797,'[8]TUNZ Extracted TB'!$C:$C,C797)</f>
        <v>#VALUE!</v>
      </c>
      <c r="N797" s="4" t="e">
        <f>SUMIFS('[9]TUNZ Extracted TB'!$G:$G,'[9]TUNZ Extracted TB'!$A:$A,B797,'[9]TUNZ Extracted TB'!$C:$C,C797)</f>
        <v>#VALUE!</v>
      </c>
      <c r="O797" s="4" t="e">
        <f>SUMIFS('[10]TUNZ Extracted TB'!$G:$G,'[10]TUNZ Extracted TB'!$A:$A,B797,'[10]TUNZ Extracted TB'!$C:$C,C797)</f>
        <v>#VALUE!</v>
      </c>
      <c r="P797" s="4" t="e">
        <f>SUMIFS('[11]TUNZ Extracted TB'!$G:$G,'[11]TUNZ Extracted TB'!$A:$A,B797,'[11]TUNZ Extracted TB'!$C:$C,C797)</f>
        <v>#VALUE!</v>
      </c>
      <c r="Q797" s="4" t="e">
        <f>SUMIFS('[12]TUNZ Extracted TB'!$G:$G,'[12]TUNZ Extracted TB'!$A:$A,B797,'[12]TUNZ Extracted TB'!$C:$C,C797)</f>
        <v>#VALUE!</v>
      </c>
      <c r="R797" s="4" t="e">
        <f t="shared" si="13"/>
        <v>#VALUE!</v>
      </c>
    </row>
    <row r="798" spans="1:18" x14ac:dyDescent="0.25">
      <c r="A798" t="s">
        <v>124</v>
      </c>
      <c r="B798">
        <v>7458</v>
      </c>
      <c r="C798">
        <v>130</v>
      </c>
      <c r="D798" t="s">
        <v>18</v>
      </c>
      <c r="E798" t="s">
        <v>40</v>
      </c>
      <c r="F798" s="4" t="e">
        <f>SUMIFS('[1]TUNZ Extracted TB'!$G:$G,'[1]TUNZ Extracted TB'!$A:$A,B798,'[1]TUNZ Extracted TB'!$C:$C,C798)</f>
        <v>#VALUE!</v>
      </c>
      <c r="G798" s="4" t="e">
        <f>SUMIFS('[2]TUNZ Extracted TB'!$G:$G,'[2]TUNZ Extracted TB'!$A:$A,B798,'[2]TUNZ Extracted TB'!$C:$C,C798)</f>
        <v>#VALUE!</v>
      </c>
      <c r="H798" s="4" t="e">
        <f>SUMIFS('[3]TUNZ Extracted TB'!$G:$G,'[3]TUNZ Extracted TB'!$A:$A,B798,'[3]TUNZ Extracted TB'!$C:$C,C798)</f>
        <v>#VALUE!</v>
      </c>
      <c r="I798" s="4" t="e">
        <f>SUMIFS('[4]TUNZ Extracted TB'!$G:$G,'[4]TUNZ Extracted TB'!$A:$A,B798,'[4]TUNZ Extracted TB'!$C:$C,C798)</f>
        <v>#VALUE!</v>
      </c>
      <c r="J798" s="4" t="e">
        <f>SUMIFS('[5]TUNZ Extracted TB'!$G:$G,'[5]TUNZ Extracted TB'!$A:$A,B798,'[5]TUNZ Extracted TB'!$C:$C,C798)</f>
        <v>#VALUE!</v>
      </c>
      <c r="K798" s="4" t="e">
        <f>SUMIFS('[6]TUNZ Extracted TB'!$G:$G,'[6]TUNZ Extracted TB'!$A:$A,B798,'[6]TUNZ Extracted TB'!$C:$C,C798)</f>
        <v>#VALUE!</v>
      </c>
      <c r="L798" s="4" t="e">
        <f>SUMIFS('[7]TUNZ Extracted TB'!$G:$G,'[7]TUNZ Extracted TB'!$A:$A,B798,'[7]TUNZ Extracted TB'!$C:$C,C798)</f>
        <v>#VALUE!</v>
      </c>
      <c r="M798" s="4" t="e">
        <f>SUMIFS('[8]TUNZ Extracted TB'!$G:$G,'[8]TUNZ Extracted TB'!$A:$A,B798,'[8]TUNZ Extracted TB'!$C:$C,C798)</f>
        <v>#VALUE!</v>
      </c>
      <c r="N798" s="4" t="e">
        <f>SUMIFS('[9]TUNZ Extracted TB'!$G:$G,'[9]TUNZ Extracted TB'!$A:$A,B798,'[9]TUNZ Extracted TB'!$C:$C,C798)</f>
        <v>#VALUE!</v>
      </c>
      <c r="O798" s="4" t="e">
        <f>SUMIFS('[10]TUNZ Extracted TB'!$G:$G,'[10]TUNZ Extracted TB'!$A:$A,B798,'[10]TUNZ Extracted TB'!$C:$C,C798)</f>
        <v>#VALUE!</v>
      </c>
      <c r="P798" s="4" t="e">
        <f>SUMIFS('[11]TUNZ Extracted TB'!$G:$G,'[11]TUNZ Extracted TB'!$A:$A,B798,'[11]TUNZ Extracted TB'!$C:$C,C798)</f>
        <v>#VALUE!</v>
      </c>
      <c r="Q798" s="4" t="e">
        <f>SUMIFS('[12]TUNZ Extracted TB'!$G:$G,'[12]TUNZ Extracted TB'!$A:$A,B798,'[12]TUNZ Extracted TB'!$C:$C,C798)</f>
        <v>#VALUE!</v>
      </c>
      <c r="R798" s="4" t="e">
        <f t="shared" si="13"/>
        <v>#VALUE!</v>
      </c>
    </row>
    <row r="799" spans="1:18" x14ac:dyDescent="0.25">
      <c r="A799" t="s">
        <v>124</v>
      </c>
      <c r="B799">
        <v>7458</v>
      </c>
      <c r="C799">
        <v>140</v>
      </c>
      <c r="D799" t="s">
        <v>20</v>
      </c>
      <c r="E799" t="s">
        <v>41</v>
      </c>
      <c r="F799" s="4" t="e">
        <f>SUMIFS('[1]TUNZ Extracted TB'!$G:$G,'[1]TUNZ Extracted TB'!$A:$A,B799,'[1]TUNZ Extracted TB'!$C:$C,C799)</f>
        <v>#VALUE!</v>
      </c>
      <c r="G799" s="4" t="e">
        <f>SUMIFS('[2]TUNZ Extracted TB'!$G:$G,'[2]TUNZ Extracted TB'!$A:$A,B799,'[2]TUNZ Extracted TB'!$C:$C,C799)</f>
        <v>#VALUE!</v>
      </c>
      <c r="H799" s="4" t="e">
        <f>SUMIFS('[3]TUNZ Extracted TB'!$G:$G,'[3]TUNZ Extracted TB'!$A:$A,B799,'[3]TUNZ Extracted TB'!$C:$C,C799)</f>
        <v>#VALUE!</v>
      </c>
      <c r="I799" s="4" t="e">
        <f>SUMIFS('[4]TUNZ Extracted TB'!$G:$G,'[4]TUNZ Extracted TB'!$A:$A,B799,'[4]TUNZ Extracted TB'!$C:$C,C799)</f>
        <v>#VALUE!</v>
      </c>
      <c r="J799" s="4" t="e">
        <f>SUMIFS('[5]TUNZ Extracted TB'!$G:$G,'[5]TUNZ Extracted TB'!$A:$A,B799,'[5]TUNZ Extracted TB'!$C:$C,C799)</f>
        <v>#VALUE!</v>
      </c>
      <c r="K799" s="4" t="e">
        <f>SUMIFS('[6]TUNZ Extracted TB'!$G:$G,'[6]TUNZ Extracted TB'!$A:$A,B799,'[6]TUNZ Extracted TB'!$C:$C,C799)</f>
        <v>#VALUE!</v>
      </c>
      <c r="L799" s="4" t="e">
        <f>SUMIFS('[7]TUNZ Extracted TB'!$G:$G,'[7]TUNZ Extracted TB'!$A:$A,B799,'[7]TUNZ Extracted TB'!$C:$C,C799)</f>
        <v>#VALUE!</v>
      </c>
      <c r="M799" s="4" t="e">
        <f>SUMIFS('[8]TUNZ Extracted TB'!$G:$G,'[8]TUNZ Extracted TB'!$A:$A,B799,'[8]TUNZ Extracted TB'!$C:$C,C799)</f>
        <v>#VALUE!</v>
      </c>
      <c r="N799" s="4" t="e">
        <f>SUMIFS('[9]TUNZ Extracted TB'!$G:$G,'[9]TUNZ Extracted TB'!$A:$A,B799,'[9]TUNZ Extracted TB'!$C:$C,C799)</f>
        <v>#VALUE!</v>
      </c>
      <c r="O799" s="4" t="e">
        <f>SUMIFS('[10]TUNZ Extracted TB'!$G:$G,'[10]TUNZ Extracted TB'!$A:$A,B799,'[10]TUNZ Extracted TB'!$C:$C,C799)</f>
        <v>#VALUE!</v>
      </c>
      <c r="P799" s="4" t="e">
        <f>SUMIFS('[11]TUNZ Extracted TB'!$G:$G,'[11]TUNZ Extracted TB'!$A:$A,B799,'[11]TUNZ Extracted TB'!$C:$C,C799)</f>
        <v>#VALUE!</v>
      </c>
      <c r="Q799" s="4" t="e">
        <f>SUMIFS('[12]TUNZ Extracted TB'!$G:$G,'[12]TUNZ Extracted TB'!$A:$A,B799,'[12]TUNZ Extracted TB'!$C:$C,C799)</f>
        <v>#VALUE!</v>
      </c>
      <c r="R799" s="4" t="e">
        <f t="shared" si="13"/>
        <v>#VALUE!</v>
      </c>
    </row>
    <row r="800" spans="1:18" x14ac:dyDescent="0.25">
      <c r="A800" t="s">
        <v>124</v>
      </c>
      <c r="B800">
        <v>7458</v>
      </c>
      <c r="C800">
        <v>147</v>
      </c>
      <c r="D800" t="s">
        <v>20</v>
      </c>
      <c r="E800" t="s">
        <v>41</v>
      </c>
      <c r="F800" s="4" t="e">
        <f>SUMIFS('[1]TUNZ Extracted TB'!$G:$G,'[1]TUNZ Extracted TB'!$A:$A,B800,'[1]TUNZ Extracted TB'!$C:$C,C800)</f>
        <v>#VALUE!</v>
      </c>
      <c r="G800" s="4" t="e">
        <f>SUMIFS('[2]TUNZ Extracted TB'!$G:$G,'[2]TUNZ Extracted TB'!$A:$A,B800,'[2]TUNZ Extracted TB'!$C:$C,C800)</f>
        <v>#VALUE!</v>
      </c>
      <c r="H800" s="4" t="e">
        <f>SUMIFS('[3]TUNZ Extracted TB'!$G:$G,'[3]TUNZ Extracted TB'!$A:$A,B800,'[3]TUNZ Extracted TB'!$C:$C,C800)</f>
        <v>#VALUE!</v>
      </c>
      <c r="I800" s="4" t="e">
        <f>SUMIFS('[4]TUNZ Extracted TB'!$G:$G,'[4]TUNZ Extracted TB'!$A:$A,B800,'[4]TUNZ Extracted TB'!$C:$C,C800)</f>
        <v>#VALUE!</v>
      </c>
      <c r="J800" s="4" t="e">
        <f>SUMIFS('[5]TUNZ Extracted TB'!$G:$G,'[5]TUNZ Extracted TB'!$A:$A,B800,'[5]TUNZ Extracted TB'!$C:$C,C800)</f>
        <v>#VALUE!</v>
      </c>
      <c r="K800" s="4" t="e">
        <f>SUMIFS('[6]TUNZ Extracted TB'!$G:$G,'[6]TUNZ Extracted TB'!$A:$A,B800,'[6]TUNZ Extracted TB'!$C:$C,C800)</f>
        <v>#VALUE!</v>
      </c>
      <c r="L800" s="4" t="e">
        <f>SUMIFS('[7]TUNZ Extracted TB'!$G:$G,'[7]TUNZ Extracted TB'!$A:$A,B800,'[7]TUNZ Extracted TB'!$C:$C,C800)</f>
        <v>#VALUE!</v>
      </c>
      <c r="M800" s="4" t="e">
        <f>SUMIFS('[8]TUNZ Extracted TB'!$G:$G,'[8]TUNZ Extracted TB'!$A:$A,B800,'[8]TUNZ Extracted TB'!$C:$C,C800)</f>
        <v>#VALUE!</v>
      </c>
      <c r="N800" s="4" t="e">
        <f>SUMIFS('[9]TUNZ Extracted TB'!$G:$G,'[9]TUNZ Extracted TB'!$A:$A,B800,'[9]TUNZ Extracted TB'!$C:$C,C800)</f>
        <v>#VALUE!</v>
      </c>
      <c r="O800" s="4" t="e">
        <f>SUMIFS('[10]TUNZ Extracted TB'!$G:$G,'[10]TUNZ Extracted TB'!$A:$A,B800,'[10]TUNZ Extracted TB'!$C:$C,C800)</f>
        <v>#VALUE!</v>
      </c>
      <c r="P800" s="4" t="e">
        <f>SUMIFS('[11]TUNZ Extracted TB'!$G:$G,'[11]TUNZ Extracted TB'!$A:$A,B800,'[11]TUNZ Extracted TB'!$C:$C,C800)</f>
        <v>#VALUE!</v>
      </c>
      <c r="Q800" s="4" t="e">
        <f>SUMIFS('[12]TUNZ Extracted TB'!$G:$G,'[12]TUNZ Extracted TB'!$A:$A,B800,'[12]TUNZ Extracted TB'!$C:$C,C800)</f>
        <v>#VALUE!</v>
      </c>
      <c r="R800" s="4" t="e">
        <f t="shared" si="13"/>
        <v>#VALUE!</v>
      </c>
    </row>
    <row r="801" spans="1:18" x14ac:dyDescent="0.25">
      <c r="A801" t="s">
        <v>124</v>
      </c>
      <c r="B801">
        <v>7458</v>
      </c>
      <c r="C801">
        <v>150</v>
      </c>
      <c r="D801" t="s">
        <v>24</v>
      </c>
      <c r="E801" t="s">
        <v>72</v>
      </c>
      <c r="F801" s="4" t="e">
        <f>SUMIFS('[1]TUNZ Extracted TB'!$G:$G,'[1]TUNZ Extracted TB'!$A:$A,B801,'[1]TUNZ Extracted TB'!$C:$C,C801)</f>
        <v>#VALUE!</v>
      </c>
      <c r="G801" s="4" t="e">
        <f>SUMIFS('[2]TUNZ Extracted TB'!$G:$G,'[2]TUNZ Extracted TB'!$A:$A,B801,'[2]TUNZ Extracted TB'!$C:$C,C801)</f>
        <v>#VALUE!</v>
      </c>
      <c r="H801" s="4" t="e">
        <f>SUMIFS('[3]TUNZ Extracted TB'!$G:$G,'[3]TUNZ Extracted TB'!$A:$A,B801,'[3]TUNZ Extracted TB'!$C:$C,C801)</f>
        <v>#VALUE!</v>
      </c>
      <c r="I801" s="4" t="e">
        <f>SUMIFS('[4]TUNZ Extracted TB'!$G:$G,'[4]TUNZ Extracted TB'!$A:$A,B801,'[4]TUNZ Extracted TB'!$C:$C,C801)</f>
        <v>#VALUE!</v>
      </c>
      <c r="J801" s="4" t="e">
        <f>SUMIFS('[5]TUNZ Extracted TB'!$G:$G,'[5]TUNZ Extracted TB'!$A:$A,B801,'[5]TUNZ Extracted TB'!$C:$C,C801)</f>
        <v>#VALUE!</v>
      </c>
      <c r="K801" s="4" t="e">
        <f>SUMIFS('[6]TUNZ Extracted TB'!$G:$G,'[6]TUNZ Extracted TB'!$A:$A,B801,'[6]TUNZ Extracted TB'!$C:$C,C801)</f>
        <v>#VALUE!</v>
      </c>
      <c r="L801" s="4" t="e">
        <f>SUMIFS('[7]TUNZ Extracted TB'!$G:$G,'[7]TUNZ Extracted TB'!$A:$A,B801,'[7]TUNZ Extracted TB'!$C:$C,C801)</f>
        <v>#VALUE!</v>
      </c>
      <c r="M801" s="4" t="e">
        <f>SUMIFS('[8]TUNZ Extracted TB'!$G:$G,'[8]TUNZ Extracted TB'!$A:$A,B801,'[8]TUNZ Extracted TB'!$C:$C,C801)</f>
        <v>#VALUE!</v>
      </c>
      <c r="N801" s="4" t="e">
        <f>SUMIFS('[9]TUNZ Extracted TB'!$G:$G,'[9]TUNZ Extracted TB'!$A:$A,B801,'[9]TUNZ Extracted TB'!$C:$C,C801)</f>
        <v>#VALUE!</v>
      </c>
      <c r="O801" s="4" t="e">
        <f>SUMIFS('[10]TUNZ Extracted TB'!$G:$G,'[10]TUNZ Extracted TB'!$A:$A,B801,'[10]TUNZ Extracted TB'!$C:$C,C801)</f>
        <v>#VALUE!</v>
      </c>
      <c r="P801" s="4" t="e">
        <f>SUMIFS('[11]TUNZ Extracted TB'!$G:$G,'[11]TUNZ Extracted TB'!$A:$A,B801,'[11]TUNZ Extracted TB'!$C:$C,C801)</f>
        <v>#VALUE!</v>
      </c>
      <c r="Q801" s="4" t="e">
        <f>SUMIFS('[12]TUNZ Extracted TB'!$G:$G,'[12]TUNZ Extracted TB'!$A:$A,B801,'[12]TUNZ Extracted TB'!$C:$C,C801)</f>
        <v>#VALUE!</v>
      </c>
      <c r="R801" s="4" t="e">
        <f t="shared" si="13"/>
        <v>#VALUE!</v>
      </c>
    </row>
    <row r="802" spans="1:18" x14ac:dyDescent="0.25">
      <c r="A802" t="s">
        <v>124</v>
      </c>
      <c r="B802">
        <v>7458</v>
      </c>
      <c r="C802">
        <v>190</v>
      </c>
      <c r="D802" t="s">
        <v>58</v>
      </c>
      <c r="E802" t="s">
        <v>64</v>
      </c>
      <c r="F802" s="4" t="e">
        <f>SUMIFS('[1]TUNZ Extracted TB'!$G:$G,'[1]TUNZ Extracted TB'!$A:$A,B802,'[1]TUNZ Extracted TB'!$C:$C,C802)</f>
        <v>#VALUE!</v>
      </c>
      <c r="G802" s="4" t="e">
        <f>SUMIFS('[2]TUNZ Extracted TB'!$G:$G,'[2]TUNZ Extracted TB'!$A:$A,B802,'[2]TUNZ Extracted TB'!$C:$C,C802)</f>
        <v>#VALUE!</v>
      </c>
      <c r="H802" s="4" t="e">
        <f>SUMIFS('[3]TUNZ Extracted TB'!$G:$G,'[3]TUNZ Extracted TB'!$A:$A,B802,'[3]TUNZ Extracted TB'!$C:$C,C802)</f>
        <v>#VALUE!</v>
      </c>
      <c r="I802" s="4" t="e">
        <f>SUMIFS('[4]TUNZ Extracted TB'!$G:$G,'[4]TUNZ Extracted TB'!$A:$A,B802,'[4]TUNZ Extracted TB'!$C:$C,C802)</f>
        <v>#VALUE!</v>
      </c>
      <c r="J802" s="4" t="e">
        <f>SUMIFS('[5]TUNZ Extracted TB'!$G:$G,'[5]TUNZ Extracted TB'!$A:$A,B802,'[5]TUNZ Extracted TB'!$C:$C,C802)</f>
        <v>#VALUE!</v>
      </c>
      <c r="K802" s="4" t="e">
        <f>SUMIFS('[6]TUNZ Extracted TB'!$G:$G,'[6]TUNZ Extracted TB'!$A:$A,B802,'[6]TUNZ Extracted TB'!$C:$C,C802)</f>
        <v>#VALUE!</v>
      </c>
      <c r="L802" s="4" t="e">
        <f>SUMIFS('[7]TUNZ Extracted TB'!$G:$G,'[7]TUNZ Extracted TB'!$A:$A,B802,'[7]TUNZ Extracted TB'!$C:$C,C802)</f>
        <v>#VALUE!</v>
      </c>
      <c r="M802" s="4" t="e">
        <f>SUMIFS('[8]TUNZ Extracted TB'!$G:$G,'[8]TUNZ Extracted TB'!$A:$A,B802,'[8]TUNZ Extracted TB'!$C:$C,C802)</f>
        <v>#VALUE!</v>
      </c>
      <c r="N802" s="4" t="e">
        <f>SUMIFS('[9]TUNZ Extracted TB'!$G:$G,'[9]TUNZ Extracted TB'!$A:$A,B802,'[9]TUNZ Extracted TB'!$C:$C,C802)</f>
        <v>#VALUE!</v>
      </c>
      <c r="O802" s="4" t="e">
        <f>SUMIFS('[10]TUNZ Extracted TB'!$G:$G,'[10]TUNZ Extracted TB'!$A:$A,B802,'[10]TUNZ Extracted TB'!$C:$C,C802)</f>
        <v>#VALUE!</v>
      </c>
      <c r="P802" s="4" t="e">
        <f>SUMIFS('[11]TUNZ Extracted TB'!$G:$G,'[11]TUNZ Extracted TB'!$A:$A,B802,'[11]TUNZ Extracted TB'!$C:$C,C802)</f>
        <v>#VALUE!</v>
      </c>
      <c r="Q802" s="4" t="e">
        <f>SUMIFS('[12]TUNZ Extracted TB'!$G:$G,'[12]TUNZ Extracted TB'!$A:$A,B802,'[12]TUNZ Extracted TB'!$C:$C,C802)</f>
        <v>#VALUE!</v>
      </c>
      <c r="R802" s="4" t="e">
        <f t="shared" si="13"/>
        <v>#VALUE!</v>
      </c>
    </row>
    <row r="803" spans="1:18" x14ac:dyDescent="0.25">
      <c r="A803" t="s">
        <v>124</v>
      </c>
      <c r="B803">
        <v>7458</v>
      </c>
      <c r="C803">
        <v>240</v>
      </c>
      <c r="D803" t="s">
        <v>20</v>
      </c>
      <c r="E803" t="s">
        <v>41</v>
      </c>
      <c r="F803" s="4" t="e">
        <f>SUMIFS('[1]TUNZ Extracted TB'!$G:$G,'[1]TUNZ Extracted TB'!$A:$A,B803,'[1]TUNZ Extracted TB'!$C:$C,C803)</f>
        <v>#VALUE!</v>
      </c>
      <c r="G803" s="4" t="e">
        <f>SUMIFS('[2]TUNZ Extracted TB'!$G:$G,'[2]TUNZ Extracted TB'!$A:$A,B803,'[2]TUNZ Extracted TB'!$C:$C,C803)</f>
        <v>#VALUE!</v>
      </c>
      <c r="H803" s="4" t="e">
        <f>SUMIFS('[3]TUNZ Extracted TB'!$G:$G,'[3]TUNZ Extracted TB'!$A:$A,B803,'[3]TUNZ Extracted TB'!$C:$C,C803)</f>
        <v>#VALUE!</v>
      </c>
      <c r="I803" s="4" t="e">
        <f>SUMIFS('[4]TUNZ Extracted TB'!$G:$G,'[4]TUNZ Extracted TB'!$A:$A,B803,'[4]TUNZ Extracted TB'!$C:$C,C803)</f>
        <v>#VALUE!</v>
      </c>
      <c r="J803" s="4" t="e">
        <f>SUMIFS('[5]TUNZ Extracted TB'!$G:$G,'[5]TUNZ Extracted TB'!$A:$A,B803,'[5]TUNZ Extracted TB'!$C:$C,C803)</f>
        <v>#VALUE!</v>
      </c>
      <c r="K803" s="4" t="e">
        <f>SUMIFS('[6]TUNZ Extracted TB'!$G:$G,'[6]TUNZ Extracted TB'!$A:$A,B803,'[6]TUNZ Extracted TB'!$C:$C,C803)</f>
        <v>#VALUE!</v>
      </c>
      <c r="L803" s="4" t="e">
        <f>SUMIFS('[7]TUNZ Extracted TB'!$G:$G,'[7]TUNZ Extracted TB'!$A:$A,B803,'[7]TUNZ Extracted TB'!$C:$C,C803)</f>
        <v>#VALUE!</v>
      </c>
      <c r="M803" s="4" t="e">
        <f>SUMIFS('[8]TUNZ Extracted TB'!$G:$G,'[8]TUNZ Extracted TB'!$A:$A,B803,'[8]TUNZ Extracted TB'!$C:$C,C803)</f>
        <v>#VALUE!</v>
      </c>
      <c r="N803" s="4" t="e">
        <f>SUMIFS('[9]TUNZ Extracted TB'!$G:$G,'[9]TUNZ Extracted TB'!$A:$A,B803,'[9]TUNZ Extracted TB'!$C:$C,C803)</f>
        <v>#VALUE!</v>
      </c>
      <c r="O803" s="4" t="e">
        <f>SUMIFS('[10]TUNZ Extracted TB'!$G:$G,'[10]TUNZ Extracted TB'!$A:$A,B803,'[10]TUNZ Extracted TB'!$C:$C,C803)</f>
        <v>#VALUE!</v>
      </c>
      <c r="P803" s="4" t="e">
        <f>SUMIFS('[11]TUNZ Extracted TB'!$G:$G,'[11]TUNZ Extracted TB'!$A:$A,B803,'[11]TUNZ Extracted TB'!$C:$C,C803)</f>
        <v>#VALUE!</v>
      </c>
      <c r="Q803" s="4" t="e">
        <f>SUMIFS('[12]TUNZ Extracted TB'!$G:$G,'[12]TUNZ Extracted TB'!$A:$A,B803,'[12]TUNZ Extracted TB'!$C:$C,C803)</f>
        <v>#VALUE!</v>
      </c>
      <c r="R803" s="4" t="e">
        <f t="shared" si="13"/>
        <v>#VALUE!</v>
      </c>
    </row>
    <row r="804" spans="1:18" x14ac:dyDescent="0.25">
      <c r="A804" t="s">
        <v>124</v>
      </c>
      <c r="B804">
        <v>7458</v>
      </c>
      <c r="C804">
        <v>330</v>
      </c>
      <c r="D804" s="12" t="s">
        <v>18</v>
      </c>
      <c r="E804" s="12" t="s">
        <v>40</v>
      </c>
      <c r="F804" s="4" t="e">
        <f>SUMIFS('[1]TUNZ Extracted TB'!$G:$G,'[1]TUNZ Extracted TB'!$A:$A,B804,'[1]TUNZ Extracted TB'!$C:$C,C804)</f>
        <v>#VALUE!</v>
      </c>
      <c r="G804" s="4" t="e">
        <f>SUMIFS('[2]TUNZ Extracted TB'!$G:$G,'[2]TUNZ Extracted TB'!$A:$A,B804,'[2]TUNZ Extracted TB'!$C:$C,C804)</f>
        <v>#VALUE!</v>
      </c>
      <c r="H804" s="4" t="e">
        <f>SUMIFS('[3]TUNZ Extracted TB'!$G:$G,'[3]TUNZ Extracted TB'!$A:$A,B804,'[3]TUNZ Extracted TB'!$C:$C,C804)</f>
        <v>#VALUE!</v>
      </c>
      <c r="I804" s="4" t="e">
        <f>SUMIFS('[4]TUNZ Extracted TB'!$G:$G,'[4]TUNZ Extracted TB'!$A:$A,B804,'[4]TUNZ Extracted TB'!$C:$C,C804)</f>
        <v>#VALUE!</v>
      </c>
      <c r="J804" s="4" t="e">
        <f>SUMIFS('[5]TUNZ Extracted TB'!$G:$G,'[5]TUNZ Extracted TB'!$A:$A,B804,'[5]TUNZ Extracted TB'!$C:$C,C804)</f>
        <v>#VALUE!</v>
      </c>
      <c r="K804" s="4" t="e">
        <f>SUMIFS('[6]TUNZ Extracted TB'!$G:$G,'[6]TUNZ Extracted TB'!$A:$A,B804,'[6]TUNZ Extracted TB'!$C:$C,C804)</f>
        <v>#VALUE!</v>
      </c>
      <c r="L804" s="4" t="e">
        <f>SUMIFS('[7]TUNZ Extracted TB'!$G:$G,'[7]TUNZ Extracted TB'!$A:$A,B804,'[7]TUNZ Extracted TB'!$C:$C,C804)</f>
        <v>#VALUE!</v>
      </c>
      <c r="M804" s="4" t="e">
        <f>SUMIFS('[8]TUNZ Extracted TB'!$G:$G,'[8]TUNZ Extracted TB'!$A:$A,B804,'[8]TUNZ Extracted TB'!$C:$C,C804)</f>
        <v>#VALUE!</v>
      </c>
      <c r="N804" s="4" t="e">
        <f>SUMIFS('[9]TUNZ Extracted TB'!$G:$G,'[9]TUNZ Extracted TB'!$A:$A,B804,'[9]TUNZ Extracted TB'!$C:$C,C804)</f>
        <v>#VALUE!</v>
      </c>
      <c r="O804" s="4" t="e">
        <f>SUMIFS('[10]TUNZ Extracted TB'!$G:$G,'[10]TUNZ Extracted TB'!$A:$A,B804,'[10]TUNZ Extracted TB'!$C:$C,C804)</f>
        <v>#VALUE!</v>
      </c>
      <c r="P804" s="4" t="e">
        <f>SUMIFS('[11]TUNZ Extracted TB'!$G:$G,'[11]TUNZ Extracted TB'!$A:$A,B804,'[11]TUNZ Extracted TB'!$C:$C,C804)</f>
        <v>#VALUE!</v>
      </c>
      <c r="Q804" s="4" t="e">
        <f>SUMIFS('[12]TUNZ Extracted TB'!$G:$G,'[12]TUNZ Extracted TB'!$A:$A,B804,'[12]TUNZ Extracted TB'!$C:$C,C804)</f>
        <v>#VALUE!</v>
      </c>
      <c r="R804" s="4" t="e">
        <f t="shared" si="13"/>
        <v>#VALUE!</v>
      </c>
    </row>
    <row r="805" spans="1:18" x14ac:dyDescent="0.25">
      <c r="A805" t="s">
        <v>124</v>
      </c>
      <c r="B805">
        <v>7458</v>
      </c>
      <c r="C805">
        <v>340</v>
      </c>
      <c r="D805" t="s">
        <v>20</v>
      </c>
      <c r="E805" t="s">
        <v>41</v>
      </c>
      <c r="F805" s="4" t="e">
        <f>SUMIFS('[1]TUNZ Extracted TB'!$G:$G,'[1]TUNZ Extracted TB'!$A:$A,B805,'[1]TUNZ Extracted TB'!$C:$C,C805)</f>
        <v>#VALUE!</v>
      </c>
      <c r="G805" s="4" t="e">
        <f>SUMIFS('[2]TUNZ Extracted TB'!$G:$G,'[2]TUNZ Extracted TB'!$A:$A,B805,'[2]TUNZ Extracted TB'!$C:$C,C805)</f>
        <v>#VALUE!</v>
      </c>
      <c r="H805" s="4" t="e">
        <f>SUMIFS('[3]TUNZ Extracted TB'!$G:$G,'[3]TUNZ Extracted TB'!$A:$A,B805,'[3]TUNZ Extracted TB'!$C:$C,C805)</f>
        <v>#VALUE!</v>
      </c>
      <c r="I805" s="4" t="e">
        <f>SUMIFS('[4]TUNZ Extracted TB'!$G:$G,'[4]TUNZ Extracted TB'!$A:$A,B805,'[4]TUNZ Extracted TB'!$C:$C,C805)</f>
        <v>#VALUE!</v>
      </c>
      <c r="J805" s="4" t="e">
        <f>SUMIFS('[5]TUNZ Extracted TB'!$G:$G,'[5]TUNZ Extracted TB'!$A:$A,B805,'[5]TUNZ Extracted TB'!$C:$C,C805)</f>
        <v>#VALUE!</v>
      </c>
      <c r="K805" s="4" t="e">
        <f>SUMIFS('[6]TUNZ Extracted TB'!$G:$G,'[6]TUNZ Extracted TB'!$A:$A,B805,'[6]TUNZ Extracted TB'!$C:$C,C805)</f>
        <v>#VALUE!</v>
      </c>
      <c r="L805" s="4" t="e">
        <f>SUMIFS('[7]TUNZ Extracted TB'!$G:$G,'[7]TUNZ Extracted TB'!$A:$A,B805,'[7]TUNZ Extracted TB'!$C:$C,C805)</f>
        <v>#VALUE!</v>
      </c>
      <c r="M805" s="4" t="e">
        <f>SUMIFS('[8]TUNZ Extracted TB'!$G:$G,'[8]TUNZ Extracted TB'!$A:$A,B805,'[8]TUNZ Extracted TB'!$C:$C,C805)</f>
        <v>#VALUE!</v>
      </c>
      <c r="N805" s="4" t="e">
        <f>SUMIFS('[9]TUNZ Extracted TB'!$G:$G,'[9]TUNZ Extracted TB'!$A:$A,B805,'[9]TUNZ Extracted TB'!$C:$C,C805)</f>
        <v>#VALUE!</v>
      </c>
      <c r="O805" s="4" t="e">
        <f>SUMIFS('[10]TUNZ Extracted TB'!$G:$G,'[10]TUNZ Extracted TB'!$A:$A,B805,'[10]TUNZ Extracted TB'!$C:$C,C805)</f>
        <v>#VALUE!</v>
      </c>
      <c r="P805" s="4" t="e">
        <f>SUMIFS('[11]TUNZ Extracted TB'!$G:$G,'[11]TUNZ Extracted TB'!$A:$A,B805,'[11]TUNZ Extracted TB'!$C:$C,C805)</f>
        <v>#VALUE!</v>
      </c>
      <c r="Q805" s="4" t="e">
        <f>SUMIFS('[12]TUNZ Extracted TB'!$G:$G,'[12]TUNZ Extracted TB'!$A:$A,B805,'[12]TUNZ Extracted TB'!$C:$C,C805)</f>
        <v>#VALUE!</v>
      </c>
      <c r="R805" s="4" t="e">
        <f t="shared" si="13"/>
        <v>#VALUE!</v>
      </c>
    </row>
    <row r="806" spans="1:18" x14ac:dyDescent="0.25">
      <c r="A806" t="s">
        <v>124</v>
      </c>
      <c r="B806">
        <v>7458</v>
      </c>
      <c r="C806">
        <v>440</v>
      </c>
      <c r="D806" t="s">
        <v>20</v>
      </c>
      <c r="E806" t="s">
        <v>41</v>
      </c>
      <c r="F806" s="4" t="e">
        <f>SUMIFS('[1]TUNZ Extracted TB'!$G:$G,'[1]TUNZ Extracted TB'!$A:$A,B806,'[1]TUNZ Extracted TB'!$C:$C,C806)</f>
        <v>#VALUE!</v>
      </c>
      <c r="G806" s="4" t="e">
        <f>SUMIFS('[2]TUNZ Extracted TB'!$G:$G,'[2]TUNZ Extracted TB'!$A:$A,B806,'[2]TUNZ Extracted TB'!$C:$C,C806)</f>
        <v>#VALUE!</v>
      </c>
      <c r="H806" s="4" t="e">
        <f>SUMIFS('[3]TUNZ Extracted TB'!$G:$G,'[3]TUNZ Extracted TB'!$A:$A,B806,'[3]TUNZ Extracted TB'!$C:$C,C806)</f>
        <v>#VALUE!</v>
      </c>
      <c r="I806" s="4" t="e">
        <f>SUMIFS('[4]TUNZ Extracted TB'!$G:$G,'[4]TUNZ Extracted TB'!$A:$A,B806,'[4]TUNZ Extracted TB'!$C:$C,C806)</f>
        <v>#VALUE!</v>
      </c>
      <c r="J806" s="4" t="e">
        <f>SUMIFS('[5]TUNZ Extracted TB'!$G:$G,'[5]TUNZ Extracted TB'!$A:$A,B806,'[5]TUNZ Extracted TB'!$C:$C,C806)</f>
        <v>#VALUE!</v>
      </c>
      <c r="K806" s="4" t="e">
        <f>SUMIFS('[6]TUNZ Extracted TB'!$G:$G,'[6]TUNZ Extracted TB'!$A:$A,B806,'[6]TUNZ Extracted TB'!$C:$C,C806)</f>
        <v>#VALUE!</v>
      </c>
      <c r="L806" s="4" t="e">
        <f>SUMIFS('[7]TUNZ Extracted TB'!$G:$G,'[7]TUNZ Extracted TB'!$A:$A,B806,'[7]TUNZ Extracted TB'!$C:$C,C806)</f>
        <v>#VALUE!</v>
      </c>
      <c r="M806" s="4" t="e">
        <f>SUMIFS('[8]TUNZ Extracted TB'!$G:$G,'[8]TUNZ Extracted TB'!$A:$A,B806,'[8]TUNZ Extracted TB'!$C:$C,C806)</f>
        <v>#VALUE!</v>
      </c>
      <c r="N806" s="4" t="e">
        <f>SUMIFS('[9]TUNZ Extracted TB'!$G:$G,'[9]TUNZ Extracted TB'!$A:$A,B806,'[9]TUNZ Extracted TB'!$C:$C,C806)</f>
        <v>#VALUE!</v>
      </c>
      <c r="O806" s="4" t="e">
        <f>SUMIFS('[10]TUNZ Extracted TB'!$G:$G,'[10]TUNZ Extracted TB'!$A:$A,B806,'[10]TUNZ Extracted TB'!$C:$C,C806)</f>
        <v>#VALUE!</v>
      </c>
      <c r="P806" s="4" t="e">
        <f>SUMIFS('[11]TUNZ Extracted TB'!$G:$G,'[11]TUNZ Extracted TB'!$A:$A,B806,'[11]TUNZ Extracted TB'!$C:$C,C806)</f>
        <v>#VALUE!</v>
      </c>
      <c r="Q806" s="4" t="e">
        <f>SUMIFS('[12]TUNZ Extracted TB'!$G:$G,'[12]TUNZ Extracted TB'!$A:$A,B806,'[12]TUNZ Extracted TB'!$C:$C,C806)</f>
        <v>#VALUE!</v>
      </c>
      <c r="R806" s="4" t="e">
        <f t="shared" si="13"/>
        <v>#VALUE!</v>
      </c>
    </row>
    <row r="807" spans="1:18" x14ac:dyDescent="0.25">
      <c r="A807" t="s">
        <v>124</v>
      </c>
      <c r="B807">
        <v>7458</v>
      </c>
      <c r="C807">
        <v>935</v>
      </c>
      <c r="D807" t="s">
        <v>30</v>
      </c>
      <c r="E807" t="s">
        <v>43</v>
      </c>
      <c r="F807" s="4" t="e">
        <f>SUMIFS('[1]TUNZ Extracted TB'!$G:$G,'[1]TUNZ Extracted TB'!$A:$A,B807,'[1]TUNZ Extracted TB'!$C:$C,C807)</f>
        <v>#VALUE!</v>
      </c>
      <c r="G807" s="4" t="e">
        <f>SUMIFS('[2]TUNZ Extracted TB'!$G:$G,'[2]TUNZ Extracted TB'!$A:$A,B807,'[2]TUNZ Extracted TB'!$C:$C,C807)</f>
        <v>#VALUE!</v>
      </c>
      <c r="H807" s="4" t="e">
        <f>SUMIFS('[3]TUNZ Extracted TB'!$G:$G,'[3]TUNZ Extracted TB'!$A:$A,B807,'[3]TUNZ Extracted TB'!$C:$C,C807)</f>
        <v>#VALUE!</v>
      </c>
      <c r="I807" s="4" t="e">
        <f>SUMIFS('[4]TUNZ Extracted TB'!$G:$G,'[4]TUNZ Extracted TB'!$A:$A,B807,'[4]TUNZ Extracted TB'!$C:$C,C807)</f>
        <v>#VALUE!</v>
      </c>
      <c r="J807" s="4" t="e">
        <f>SUMIFS('[5]TUNZ Extracted TB'!$G:$G,'[5]TUNZ Extracted TB'!$A:$A,B807,'[5]TUNZ Extracted TB'!$C:$C,C807)</f>
        <v>#VALUE!</v>
      </c>
      <c r="K807" s="4" t="e">
        <f>SUMIFS('[6]TUNZ Extracted TB'!$G:$G,'[6]TUNZ Extracted TB'!$A:$A,B807,'[6]TUNZ Extracted TB'!$C:$C,C807)</f>
        <v>#VALUE!</v>
      </c>
      <c r="L807" s="4" t="e">
        <f>SUMIFS('[7]TUNZ Extracted TB'!$G:$G,'[7]TUNZ Extracted TB'!$A:$A,B807,'[7]TUNZ Extracted TB'!$C:$C,C807)</f>
        <v>#VALUE!</v>
      </c>
      <c r="M807" s="4" t="e">
        <f>SUMIFS('[8]TUNZ Extracted TB'!$G:$G,'[8]TUNZ Extracted TB'!$A:$A,B807,'[8]TUNZ Extracted TB'!$C:$C,C807)</f>
        <v>#VALUE!</v>
      </c>
      <c r="N807" s="4" t="e">
        <f>SUMIFS('[9]TUNZ Extracted TB'!$G:$G,'[9]TUNZ Extracted TB'!$A:$A,B807,'[9]TUNZ Extracted TB'!$C:$C,C807)</f>
        <v>#VALUE!</v>
      </c>
      <c r="O807" s="4" t="e">
        <f>SUMIFS('[10]TUNZ Extracted TB'!$G:$G,'[10]TUNZ Extracted TB'!$A:$A,B807,'[10]TUNZ Extracted TB'!$C:$C,C807)</f>
        <v>#VALUE!</v>
      </c>
      <c r="P807" s="4" t="e">
        <f>SUMIFS('[11]TUNZ Extracted TB'!$G:$G,'[11]TUNZ Extracted TB'!$A:$A,B807,'[11]TUNZ Extracted TB'!$C:$C,C807)</f>
        <v>#VALUE!</v>
      </c>
      <c r="Q807" s="4" t="e">
        <f>SUMIFS('[12]TUNZ Extracted TB'!$G:$G,'[12]TUNZ Extracted TB'!$A:$A,B807,'[12]TUNZ Extracted TB'!$C:$C,C807)</f>
        <v>#VALUE!</v>
      </c>
      <c r="R807" s="4" t="e">
        <f t="shared" si="13"/>
        <v>#VALUE!</v>
      </c>
    </row>
    <row r="808" spans="1:18" x14ac:dyDescent="0.25">
      <c r="A808" t="s">
        <v>124</v>
      </c>
      <c r="B808">
        <v>7458</v>
      </c>
      <c r="C808">
        <v>936</v>
      </c>
      <c r="D808" t="s">
        <v>30</v>
      </c>
      <c r="E808" t="s">
        <v>43</v>
      </c>
      <c r="F808" s="4" t="e">
        <f>SUMIFS('[1]TUNZ Extracted TB'!$G:$G,'[1]TUNZ Extracted TB'!$A:$A,B808,'[1]TUNZ Extracted TB'!$C:$C,C808)</f>
        <v>#VALUE!</v>
      </c>
      <c r="G808" s="4" t="e">
        <f>SUMIFS('[2]TUNZ Extracted TB'!$G:$G,'[2]TUNZ Extracted TB'!$A:$A,B808,'[2]TUNZ Extracted TB'!$C:$C,C808)</f>
        <v>#VALUE!</v>
      </c>
      <c r="H808" s="4" t="e">
        <f>SUMIFS('[3]TUNZ Extracted TB'!$G:$G,'[3]TUNZ Extracted TB'!$A:$A,B808,'[3]TUNZ Extracted TB'!$C:$C,C808)</f>
        <v>#VALUE!</v>
      </c>
      <c r="I808" s="4" t="e">
        <f>SUMIFS('[4]TUNZ Extracted TB'!$G:$G,'[4]TUNZ Extracted TB'!$A:$A,B808,'[4]TUNZ Extracted TB'!$C:$C,C808)</f>
        <v>#VALUE!</v>
      </c>
      <c r="J808" s="4" t="e">
        <f>SUMIFS('[5]TUNZ Extracted TB'!$G:$G,'[5]TUNZ Extracted TB'!$A:$A,B808,'[5]TUNZ Extracted TB'!$C:$C,C808)</f>
        <v>#VALUE!</v>
      </c>
      <c r="K808" s="4" t="e">
        <f>SUMIFS('[6]TUNZ Extracted TB'!$G:$G,'[6]TUNZ Extracted TB'!$A:$A,B808,'[6]TUNZ Extracted TB'!$C:$C,C808)</f>
        <v>#VALUE!</v>
      </c>
      <c r="L808" s="4" t="e">
        <f>SUMIFS('[7]TUNZ Extracted TB'!$G:$G,'[7]TUNZ Extracted TB'!$A:$A,B808,'[7]TUNZ Extracted TB'!$C:$C,C808)</f>
        <v>#VALUE!</v>
      </c>
      <c r="M808" s="4" t="e">
        <f>SUMIFS('[8]TUNZ Extracted TB'!$G:$G,'[8]TUNZ Extracted TB'!$A:$A,B808,'[8]TUNZ Extracted TB'!$C:$C,C808)</f>
        <v>#VALUE!</v>
      </c>
      <c r="N808" s="4" t="e">
        <f>SUMIFS('[9]TUNZ Extracted TB'!$G:$G,'[9]TUNZ Extracted TB'!$A:$A,B808,'[9]TUNZ Extracted TB'!$C:$C,C808)</f>
        <v>#VALUE!</v>
      </c>
      <c r="O808" s="4" t="e">
        <f>SUMIFS('[10]TUNZ Extracted TB'!$G:$G,'[10]TUNZ Extracted TB'!$A:$A,B808,'[10]TUNZ Extracted TB'!$C:$C,C808)</f>
        <v>#VALUE!</v>
      </c>
      <c r="P808" s="4" t="e">
        <f>SUMIFS('[11]TUNZ Extracted TB'!$G:$G,'[11]TUNZ Extracted TB'!$A:$A,B808,'[11]TUNZ Extracted TB'!$C:$C,C808)</f>
        <v>#VALUE!</v>
      </c>
      <c r="Q808" s="4" t="e">
        <f>SUMIFS('[12]TUNZ Extracted TB'!$G:$G,'[12]TUNZ Extracted TB'!$A:$A,B808,'[12]TUNZ Extracted TB'!$C:$C,C808)</f>
        <v>#VALUE!</v>
      </c>
      <c r="R808" s="4" t="e">
        <f t="shared" si="13"/>
        <v>#VALUE!</v>
      </c>
    </row>
    <row r="809" spans="1:18" x14ac:dyDescent="0.25">
      <c r="A809" t="s">
        <v>125</v>
      </c>
      <c r="B809">
        <v>7470</v>
      </c>
      <c r="C809">
        <v>110</v>
      </c>
      <c r="D809" t="s">
        <v>58</v>
      </c>
      <c r="E809" t="s">
        <v>85</v>
      </c>
      <c r="F809" s="4" t="e">
        <f>SUMIFS('[1]TUNZ Extracted TB'!$G:$G,'[1]TUNZ Extracted TB'!$A:$A,B809,'[1]TUNZ Extracted TB'!$C:$C,C809)</f>
        <v>#VALUE!</v>
      </c>
      <c r="G809" s="4" t="e">
        <f>SUMIFS('[2]TUNZ Extracted TB'!$G:$G,'[2]TUNZ Extracted TB'!$A:$A,B809,'[2]TUNZ Extracted TB'!$C:$C,C809)</f>
        <v>#VALUE!</v>
      </c>
      <c r="H809" s="4" t="e">
        <f>SUMIFS('[3]TUNZ Extracted TB'!$G:$G,'[3]TUNZ Extracted TB'!$A:$A,B809,'[3]TUNZ Extracted TB'!$C:$C,C809)</f>
        <v>#VALUE!</v>
      </c>
      <c r="I809" s="4" t="e">
        <f>SUMIFS('[4]TUNZ Extracted TB'!$G:$G,'[4]TUNZ Extracted TB'!$A:$A,B809,'[4]TUNZ Extracted TB'!$C:$C,C809)</f>
        <v>#VALUE!</v>
      </c>
      <c r="J809" s="4" t="e">
        <f>SUMIFS('[5]TUNZ Extracted TB'!$G:$G,'[5]TUNZ Extracted TB'!$A:$A,B809,'[5]TUNZ Extracted TB'!$C:$C,C809)</f>
        <v>#VALUE!</v>
      </c>
      <c r="K809" s="4" t="e">
        <f>SUMIFS('[6]TUNZ Extracted TB'!$G:$G,'[6]TUNZ Extracted TB'!$A:$A,B809,'[6]TUNZ Extracted TB'!$C:$C,C809)</f>
        <v>#VALUE!</v>
      </c>
      <c r="L809" s="4" t="e">
        <f>SUMIFS('[7]TUNZ Extracted TB'!$G:$G,'[7]TUNZ Extracted TB'!$A:$A,B809,'[7]TUNZ Extracted TB'!$C:$C,C809)</f>
        <v>#VALUE!</v>
      </c>
      <c r="M809" s="4" t="e">
        <f>SUMIFS('[8]TUNZ Extracted TB'!$G:$G,'[8]TUNZ Extracted TB'!$A:$A,B809,'[8]TUNZ Extracted TB'!$C:$C,C809)</f>
        <v>#VALUE!</v>
      </c>
      <c r="N809" s="4" t="e">
        <f>SUMIFS('[9]TUNZ Extracted TB'!$G:$G,'[9]TUNZ Extracted TB'!$A:$A,B809,'[9]TUNZ Extracted TB'!$C:$C,C809)</f>
        <v>#VALUE!</v>
      </c>
      <c r="O809" s="4" t="e">
        <f>SUMIFS('[10]TUNZ Extracted TB'!$G:$G,'[10]TUNZ Extracted TB'!$A:$A,B809,'[10]TUNZ Extracted TB'!$C:$C,C809)</f>
        <v>#VALUE!</v>
      </c>
      <c r="P809" s="4" t="e">
        <f>SUMIFS('[11]TUNZ Extracted TB'!$G:$G,'[11]TUNZ Extracted TB'!$A:$A,B809,'[11]TUNZ Extracted TB'!$C:$C,C809)</f>
        <v>#VALUE!</v>
      </c>
      <c r="Q809" s="4" t="e">
        <f>SUMIFS('[12]TUNZ Extracted TB'!$G:$G,'[12]TUNZ Extracted TB'!$A:$A,B809,'[12]TUNZ Extracted TB'!$C:$C,C809)</f>
        <v>#VALUE!</v>
      </c>
      <c r="R809" s="4" t="e">
        <f t="shared" si="13"/>
        <v>#VALUE!</v>
      </c>
    </row>
    <row r="810" spans="1:18" x14ac:dyDescent="0.25">
      <c r="A810" t="s">
        <v>125</v>
      </c>
      <c r="B810">
        <v>7470</v>
      </c>
      <c r="C810">
        <v>112</v>
      </c>
      <c r="D810" t="s">
        <v>62</v>
      </c>
      <c r="E810" t="s">
        <v>93</v>
      </c>
      <c r="F810" s="4" t="e">
        <f>SUMIFS('[1]TUNZ Extracted TB'!$G:$G,'[1]TUNZ Extracted TB'!$A:$A,B810,'[1]TUNZ Extracted TB'!$C:$C,C810)</f>
        <v>#VALUE!</v>
      </c>
      <c r="G810" s="4" t="e">
        <f>SUMIFS('[2]TUNZ Extracted TB'!$G:$G,'[2]TUNZ Extracted TB'!$A:$A,B810,'[2]TUNZ Extracted TB'!$C:$C,C810)</f>
        <v>#VALUE!</v>
      </c>
      <c r="H810" s="4" t="e">
        <f>SUMIFS('[3]TUNZ Extracted TB'!$G:$G,'[3]TUNZ Extracted TB'!$A:$A,B810,'[3]TUNZ Extracted TB'!$C:$C,C810)</f>
        <v>#VALUE!</v>
      </c>
      <c r="I810" s="4" t="e">
        <f>SUMIFS('[4]TUNZ Extracted TB'!$G:$G,'[4]TUNZ Extracted TB'!$A:$A,B810,'[4]TUNZ Extracted TB'!$C:$C,C810)</f>
        <v>#VALUE!</v>
      </c>
      <c r="J810" s="4" t="e">
        <f>SUMIFS('[5]TUNZ Extracted TB'!$G:$G,'[5]TUNZ Extracted TB'!$A:$A,B810,'[5]TUNZ Extracted TB'!$C:$C,C810)</f>
        <v>#VALUE!</v>
      </c>
      <c r="K810" s="4" t="e">
        <f>SUMIFS('[6]TUNZ Extracted TB'!$G:$G,'[6]TUNZ Extracted TB'!$A:$A,B810,'[6]TUNZ Extracted TB'!$C:$C,C810)</f>
        <v>#VALUE!</v>
      </c>
      <c r="L810" s="4" t="e">
        <f>SUMIFS('[7]TUNZ Extracted TB'!$G:$G,'[7]TUNZ Extracted TB'!$A:$A,B810,'[7]TUNZ Extracted TB'!$C:$C,C810)</f>
        <v>#VALUE!</v>
      </c>
      <c r="M810" s="4" t="e">
        <f>SUMIFS('[8]TUNZ Extracted TB'!$G:$G,'[8]TUNZ Extracted TB'!$A:$A,B810,'[8]TUNZ Extracted TB'!$C:$C,C810)</f>
        <v>#VALUE!</v>
      </c>
      <c r="N810" s="4" t="e">
        <f>SUMIFS('[9]TUNZ Extracted TB'!$G:$G,'[9]TUNZ Extracted TB'!$A:$A,B810,'[9]TUNZ Extracted TB'!$C:$C,C810)</f>
        <v>#VALUE!</v>
      </c>
      <c r="O810" s="4" t="e">
        <f>SUMIFS('[10]TUNZ Extracted TB'!$G:$G,'[10]TUNZ Extracted TB'!$A:$A,B810,'[10]TUNZ Extracted TB'!$C:$C,C810)</f>
        <v>#VALUE!</v>
      </c>
      <c r="P810" s="4" t="e">
        <f>SUMIFS('[11]TUNZ Extracted TB'!$G:$G,'[11]TUNZ Extracted TB'!$A:$A,B810,'[11]TUNZ Extracted TB'!$C:$C,C810)</f>
        <v>#VALUE!</v>
      </c>
      <c r="Q810" s="4" t="e">
        <f>SUMIFS('[12]TUNZ Extracted TB'!$G:$G,'[12]TUNZ Extracted TB'!$A:$A,B810,'[12]TUNZ Extracted TB'!$C:$C,C810)</f>
        <v>#VALUE!</v>
      </c>
      <c r="R810" s="4" t="e">
        <f t="shared" si="13"/>
        <v>#VALUE!</v>
      </c>
    </row>
    <row r="811" spans="1:18" x14ac:dyDescent="0.25">
      <c r="A811" t="s">
        <v>125</v>
      </c>
      <c r="B811">
        <v>7470</v>
      </c>
      <c r="C811">
        <v>120</v>
      </c>
      <c r="D811" t="s">
        <v>58</v>
      </c>
      <c r="E811" t="s">
        <v>85</v>
      </c>
      <c r="F811" s="4" t="e">
        <f>SUMIFS('[1]TUNZ Extracted TB'!$G:$G,'[1]TUNZ Extracted TB'!$A:$A,B811,'[1]TUNZ Extracted TB'!$C:$C,C811)</f>
        <v>#VALUE!</v>
      </c>
      <c r="G811" s="4" t="e">
        <f>SUMIFS('[2]TUNZ Extracted TB'!$G:$G,'[2]TUNZ Extracted TB'!$A:$A,B811,'[2]TUNZ Extracted TB'!$C:$C,C811)</f>
        <v>#VALUE!</v>
      </c>
      <c r="H811" s="4" t="e">
        <f>SUMIFS('[3]TUNZ Extracted TB'!$G:$G,'[3]TUNZ Extracted TB'!$A:$A,B811,'[3]TUNZ Extracted TB'!$C:$C,C811)</f>
        <v>#VALUE!</v>
      </c>
      <c r="I811" s="4" t="e">
        <f>SUMIFS('[4]TUNZ Extracted TB'!$G:$G,'[4]TUNZ Extracted TB'!$A:$A,B811,'[4]TUNZ Extracted TB'!$C:$C,C811)</f>
        <v>#VALUE!</v>
      </c>
      <c r="J811" s="4" t="e">
        <f>SUMIFS('[5]TUNZ Extracted TB'!$G:$G,'[5]TUNZ Extracted TB'!$A:$A,B811,'[5]TUNZ Extracted TB'!$C:$C,C811)</f>
        <v>#VALUE!</v>
      </c>
      <c r="K811" s="4" t="e">
        <f>SUMIFS('[6]TUNZ Extracted TB'!$G:$G,'[6]TUNZ Extracted TB'!$A:$A,B811,'[6]TUNZ Extracted TB'!$C:$C,C811)</f>
        <v>#VALUE!</v>
      </c>
      <c r="L811" s="4" t="e">
        <f>SUMIFS('[7]TUNZ Extracted TB'!$G:$G,'[7]TUNZ Extracted TB'!$A:$A,B811,'[7]TUNZ Extracted TB'!$C:$C,C811)</f>
        <v>#VALUE!</v>
      </c>
      <c r="M811" s="4" t="e">
        <f>SUMIFS('[8]TUNZ Extracted TB'!$G:$G,'[8]TUNZ Extracted TB'!$A:$A,B811,'[8]TUNZ Extracted TB'!$C:$C,C811)</f>
        <v>#VALUE!</v>
      </c>
      <c r="N811" s="4" t="e">
        <f>SUMIFS('[9]TUNZ Extracted TB'!$G:$G,'[9]TUNZ Extracted TB'!$A:$A,B811,'[9]TUNZ Extracted TB'!$C:$C,C811)</f>
        <v>#VALUE!</v>
      </c>
      <c r="O811" s="4" t="e">
        <f>SUMIFS('[10]TUNZ Extracted TB'!$G:$G,'[10]TUNZ Extracted TB'!$A:$A,B811,'[10]TUNZ Extracted TB'!$C:$C,C811)</f>
        <v>#VALUE!</v>
      </c>
      <c r="P811" s="4" t="e">
        <f>SUMIFS('[11]TUNZ Extracted TB'!$G:$G,'[11]TUNZ Extracted TB'!$A:$A,B811,'[11]TUNZ Extracted TB'!$C:$C,C811)</f>
        <v>#VALUE!</v>
      </c>
      <c r="Q811" s="4" t="e">
        <f>SUMIFS('[12]TUNZ Extracted TB'!$G:$G,'[12]TUNZ Extracted TB'!$A:$A,B811,'[12]TUNZ Extracted TB'!$C:$C,C811)</f>
        <v>#VALUE!</v>
      </c>
      <c r="R811" s="4" t="e">
        <f t="shared" si="13"/>
        <v>#VALUE!</v>
      </c>
    </row>
    <row r="812" spans="1:18" x14ac:dyDescent="0.25">
      <c r="A812" t="s">
        <v>125</v>
      </c>
      <c r="B812">
        <v>7470</v>
      </c>
      <c r="C812">
        <v>121</v>
      </c>
      <c r="D812" t="s">
        <v>58</v>
      </c>
      <c r="E812" t="s">
        <v>85</v>
      </c>
      <c r="F812" s="4" t="e">
        <f>SUMIFS('[1]TUNZ Extracted TB'!$G:$G,'[1]TUNZ Extracted TB'!$A:$A,B812,'[1]TUNZ Extracted TB'!$C:$C,C812)</f>
        <v>#VALUE!</v>
      </c>
      <c r="G812" s="4" t="e">
        <f>SUMIFS('[2]TUNZ Extracted TB'!$G:$G,'[2]TUNZ Extracted TB'!$A:$A,B812,'[2]TUNZ Extracted TB'!$C:$C,C812)</f>
        <v>#VALUE!</v>
      </c>
      <c r="H812" s="4" t="e">
        <f>SUMIFS('[3]TUNZ Extracted TB'!$G:$G,'[3]TUNZ Extracted TB'!$A:$A,B812,'[3]TUNZ Extracted TB'!$C:$C,C812)</f>
        <v>#VALUE!</v>
      </c>
      <c r="I812" s="4" t="e">
        <f>SUMIFS('[4]TUNZ Extracted TB'!$G:$G,'[4]TUNZ Extracted TB'!$A:$A,B812,'[4]TUNZ Extracted TB'!$C:$C,C812)</f>
        <v>#VALUE!</v>
      </c>
      <c r="J812" s="4" t="e">
        <f>SUMIFS('[5]TUNZ Extracted TB'!$G:$G,'[5]TUNZ Extracted TB'!$A:$A,B812,'[5]TUNZ Extracted TB'!$C:$C,C812)</f>
        <v>#VALUE!</v>
      </c>
      <c r="K812" s="4" t="e">
        <f>SUMIFS('[6]TUNZ Extracted TB'!$G:$G,'[6]TUNZ Extracted TB'!$A:$A,B812,'[6]TUNZ Extracted TB'!$C:$C,C812)</f>
        <v>#VALUE!</v>
      </c>
      <c r="L812" s="4" t="e">
        <f>SUMIFS('[7]TUNZ Extracted TB'!$G:$G,'[7]TUNZ Extracted TB'!$A:$A,B812,'[7]TUNZ Extracted TB'!$C:$C,C812)</f>
        <v>#VALUE!</v>
      </c>
      <c r="M812" s="4" t="e">
        <f>SUMIFS('[8]TUNZ Extracted TB'!$G:$G,'[8]TUNZ Extracted TB'!$A:$A,B812,'[8]TUNZ Extracted TB'!$C:$C,C812)</f>
        <v>#VALUE!</v>
      </c>
      <c r="N812" s="4" t="e">
        <f>SUMIFS('[9]TUNZ Extracted TB'!$G:$G,'[9]TUNZ Extracted TB'!$A:$A,B812,'[9]TUNZ Extracted TB'!$C:$C,C812)</f>
        <v>#VALUE!</v>
      </c>
      <c r="O812" s="4" t="e">
        <f>SUMIFS('[10]TUNZ Extracted TB'!$G:$G,'[10]TUNZ Extracted TB'!$A:$A,B812,'[10]TUNZ Extracted TB'!$C:$C,C812)</f>
        <v>#VALUE!</v>
      </c>
      <c r="P812" s="4" t="e">
        <f>SUMIFS('[11]TUNZ Extracted TB'!$G:$G,'[11]TUNZ Extracted TB'!$A:$A,B812,'[11]TUNZ Extracted TB'!$C:$C,C812)</f>
        <v>#VALUE!</v>
      </c>
      <c r="Q812" s="4" t="e">
        <f>SUMIFS('[12]TUNZ Extracted TB'!$G:$G,'[12]TUNZ Extracted TB'!$A:$A,B812,'[12]TUNZ Extracted TB'!$C:$C,C812)</f>
        <v>#VALUE!</v>
      </c>
      <c r="R812" s="4" t="e">
        <f t="shared" si="13"/>
        <v>#VALUE!</v>
      </c>
    </row>
    <row r="813" spans="1:18" x14ac:dyDescent="0.25">
      <c r="A813" t="s">
        <v>125</v>
      </c>
      <c r="B813">
        <v>7470</v>
      </c>
      <c r="C813">
        <v>130</v>
      </c>
      <c r="D813" t="s">
        <v>58</v>
      </c>
      <c r="E813" t="s">
        <v>85</v>
      </c>
      <c r="F813" s="4" t="e">
        <f>SUMIFS('[1]TUNZ Extracted TB'!$G:$G,'[1]TUNZ Extracted TB'!$A:$A,B813,'[1]TUNZ Extracted TB'!$C:$C,C813)</f>
        <v>#VALUE!</v>
      </c>
      <c r="G813" s="4" t="e">
        <f>SUMIFS('[2]TUNZ Extracted TB'!$G:$G,'[2]TUNZ Extracted TB'!$A:$A,B813,'[2]TUNZ Extracted TB'!$C:$C,C813)</f>
        <v>#VALUE!</v>
      </c>
      <c r="H813" s="4" t="e">
        <f>SUMIFS('[3]TUNZ Extracted TB'!$G:$G,'[3]TUNZ Extracted TB'!$A:$A,B813,'[3]TUNZ Extracted TB'!$C:$C,C813)</f>
        <v>#VALUE!</v>
      </c>
      <c r="I813" s="4" t="e">
        <f>SUMIFS('[4]TUNZ Extracted TB'!$G:$G,'[4]TUNZ Extracted TB'!$A:$A,B813,'[4]TUNZ Extracted TB'!$C:$C,C813)</f>
        <v>#VALUE!</v>
      </c>
      <c r="J813" s="4" t="e">
        <f>SUMIFS('[5]TUNZ Extracted TB'!$G:$G,'[5]TUNZ Extracted TB'!$A:$A,B813,'[5]TUNZ Extracted TB'!$C:$C,C813)</f>
        <v>#VALUE!</v>
      </c>
      <c r="K813" s="4" t="e">
        <f>SUMIFS('[6]TUNZ Extracted TB'!$G:$G,'[6]TUNZ Extracted TB'!$A:$A,B813,'[6]TUNZ Extracted TB'!$C:$C,C813)</f>
        <v>#VALUE!</v>
      </c>
      <c r="L813" s="4" t="e">
        <f>SUMIFS('[7]TUNZ Extracted TB'!$G:$G,'[7]TUNZ Extracted TB'!$A:$A,B813,'[7]TUNZ Extracted TB'!$C:$C,C813)</f>
        <v>#VALUE!</v>
      </c>
      <c r="M813" s="4" t="e">
        <f>SUMIFS('[8]TUNZ Extracted TB'!$G:$G,'[8]TUNZ Extracted TB'!$A:$A,B813,'[8]TUNZ Extracted TB'!$C:$C,C813)</f>
        <v>#VALUE!</v>
      </c>
      <c r="N813" s="4" t="e">
        <f>SUMIFS('[9]TUNZ Extracted TB'!$G:$G,'[9]TUNZ Extracted TB'!$A:$A,B813,'[9]TUNZ Extracted TB'!$C:$C,C813)</f>
        <v>#VALUE!</v>
      </c>
      <c r="O813" s="4" t="e">
        <f>SUMIFS('[10]TUNZ Extracted TB'!$G:$G,'[10]TUNZ Extracted TB'!$A:$A,B813,'[10]TUNZ Extracted TB'!$C:$C,C813)</f>
        <v>#VALUE!</v>
      </c>
      <c r="P813" s="4" t="e">
        <f>SUMIFS('[11]TUNZ Extracted TB'!$G:$G,'[11]TUNZ Extracted TB'!$A:$A,B813,'[11]TUNZ Extracted TB'!$C:$C,C813)</f>
        <v>#VALUE!</v>
      </c>
      <c r="Q813" s="4" t="e">
        <f>SUMIFS('[12]TUNZ Extracted TB'!$G:$G,'[12]TUNZ Extracted TB'!$A:$A,B813,'[12]TUNZ Extracted TB'!$C:$C,C813)</f>
        <v>#VALUE!</v>
      </c>
      <c r="R813" s="4" t="e">
        <f t="shared" si="13"/>
        <v>#VALUE!</v>
      </c>
    </row>
    <row r="814" spans="1:18" x14ac:dyDescent="0.25">
      <c r="A814" t="s">
        <v>125</v>
      </c>
      <c r="B814">
        <v>7470</v>
      </c>
      <c r="C814">
        <v>140</v>
      </c>
      <c r="D814" t="s">
        <v>58</v>
      </c>
      <c r="E814" t="s">
        <v>85</v>
      </c>
      <c r="F814" s="4" t="e">
        <f>SUMIFS('[1]TUNZ Extracted TB'!$G:$G,'[1]TUNZ Extracted TB'!$A:$A,B814,'[1]TUNZ Extracted TB'!$C:$C,C814)</f>
        <v>#VALUE!</v>
      </c>
      <c r="G814" s="4" t="e">
        <f>SUMIFS('[2]TUNZ Extracted TB'!$G:$G,'[2]TUNZ Extracted TB'!$A:$A,B814,'[2]TUNZ Extracted TB'!$C:$C,C814)</f>
        <v>#VALUE!</v>
      </c>
      <c r="H814" s="4" t="e">
        <f>SUMIFS('[3]TUNZ Extracted TB'!$G:$G,'[3]TUNZ Extracted TB'!$A:$A,B814,'[3]TUNZ Extracted TB'!$C:$C,C814)</f>
        <v>#VALUE!</v>
      </c>
      <c r="I814" s="4" t="e">
        <f>SUMIFS('[4]TUNZ Extracted TB'!$G:$G,'[4]TUNZ Extracted TB'!$A:$A,B814,'[4]TUNZ Extracted TB'!$C:$C,C814)</f>
        <v>#VALUE!</v>
      </c>
      <c r="J814" s="4" t="e">
        <f>SUMIFS('[5]TUNZ Extracted TB'!$G:$G,'[5]TUNZ Extracted TB'!$A:$A,B814,'[5]TUNZ Extracted TB'!$C:$C,C814)</f>
        <v>#VALUE!</v>
      </c>
      <c r="K814" s="4" t="e">
        <f>SUMIFS('[6]TUNZ Extracted TB'!$G:$G,'[6]TUNZ Extracted TB'!$A:$A,B814,'[6]TUNZ Extracted TB'!$C:$C,C814)</f>
        <v>#VALUE!</v>
      </c>
      <c r="L814" s="4" t="e">
        <f>SUMIFS('[7]TUNZ Extracted TB'!$G:$G,'[7]TUNZ Extracted TB'!$A:$A,B814,'[7]TUNZ Extracted TB'!$C:$C,C814)</f>
        <v>#VALUE!</v>
      </c>
      <c r="M814" s="4" t="e">
        <f>SUMIFS('[8]TUNZ Extracted TB'!$G:$G,'[8]TUNZ Extracted TB'!$A:$A,B814,'[8]TUNZ Extracted TB'!$C:$C,C814)</f>
        <v>#VALUE!</v>
      </c>
      <c r="N814" s="4" t="e">
        <f>SUMIFS('[9]TUNZ Extracted TB'!$G:$G,'[9]TUNZ Extracted TB'!$A:$A,B814,'[9]TUNZ Extracted TB'!$C:$C,C814)</f>
        <v>#VALUE!</v>
      </c>
      <c r="O814" s="4" t="e">
        <f>SUMIFS('[10]TUNZ Extracted TB'!$G:$G,'[10]TUNZ Extracted TB'!$A:$A,B814,'[10]TUNZ Extracted TB'!$C:$C,C814)</f>
        <v>#VALUE!</v>
      </c>
      <c r="P814" s="4" t="e">
        <f>SUMIFS('[11]TUNZ Extracted TB'!$G:$G,'[11]TUNZ Extracted TB'!$A:$A,B814,'[11]TUNZ Extracted TB'!$C:$C,C814)</f>
        <v>#VALUE!</v>
      </c>
      <c r="Q814" s="4" t="e">
        <f>SUMIFS('[12]TUNZ Extracted TB'!$G:$G,'[12]TUNZ Extracted TB'!$A:$A,B814,'[12]TUNZ Extracted TB'!$C:$C,C814)</f>
        <v>#VALUE!</v>
      </c>
      <c r="R814" s="4" t="e">
        <f t="shared" si="13"/>
        <v>#VALUE!</v>
      </c>
    </row>
    <row r="815" spans="1:18" x14ac:dyDescent="0.25">
      <c r="A815" t="s">
        <v>125</v>
      </c>
      <c r="B815">
        <v>7470</v>
      </c>
      <c r="C815">
        <v>142</v>
      </c>
      <c r="D815" t="s">
        <v>62</v>
      </c>
      <c r="E815" t="s">
        <v>93</v>
      </c>
      <c r="F815" s="4" t="e">
        <f>SUMIFS('[1]TUNZ Extracted TB'!$G:$G,'[1]TUNZ Extracted TB'!$A:$A,B815,'[1]TUNZ Extracted TB'!$C:$C,C815)</f>
        <v>#VALUE!</v>
      </c>
      <c r="G815" s="4" t="e">
        <f>SUMIFS('[2]TUNZ Extracted TB'!$G:$G,'[2]TUNZ Extracted TB'!$A:$A,B815,'[2]TUNZ Extracted TB'!$C:$C,C815)</f>
        <v>#VALUE!</v>
      </c>
      <c r="H815" s="4" t="e">
        <f>SUMIFS('[3]TUNZ Extracted TB'!$G:$G,'[3]TUNZ Extracted TB'!$A:$A,B815,'[3]TUNZ Extracted TB'!$C:$C,C815)</f>
        <v>#VALUE!</v>
      </c>
      <c r="I815" s="4" t="e">
        <f>SUMIFS('[4]TUNZ Extracted TB'!$G:$G,'[4]TUNZ Extracted TB'!$A:$A,B815,'[4]TUNZ Extracted TB'!$C:$C,C815)</f>
        <v>#VALUE!</v>
      </c>
      <c r="J815" s="4" t="e">
        <f>SUMIFS('[5]TUNZ Extracted TB'!$G:$G,'[5]TUNZ Extracted TB'!$A:$A,B815,'[5]TUNZ Extracted TB'!$C:$C,C815)</f>
        <v>#VALUE!</v>
      </c>
      <c r="K815" s="4" t="e">
        <f>SUMIFS('[6]TUNZ Extracted TB'!$G:$G,'[6]TUNZ Extracted TB'!$A:$A,B815,'[6]TUNZ Extracted TB'!$C:$C,C815)</f>
        <v>#VALUE!</v>
      </c>
      <c r="L815" s="4" t="e">
        <f>SUMIFS('[7]TUNZ Extracted TB'!$G:$G,'[7]TUNZ Extracted TB'!$A:$A,B815,'[7]TUNZ Extracted TB'!$C:$C,C815)</f>
        <v>#VALUE!</v>
      </c>
      <c r="M815" s="4" t="e">
        <f>SUMIFS('[8]TUNZ Extracted TB'!$G:$G,'[8]TUNZ Extracted TB'!$A:$A,B815,'[8]TUNZ Extracted TB'!$C:$C,C815)</f>
        <v>#VALUE!</v>
      </c>
      <c r="N815" s="4" t="e">
        <f>SUMIFS('[9]TUNZ Extracted TB'!$G:$G,'[9]TUNZ Extracted TB'!$A:$A,B815,'[9]TUNZ Extracted TB'!$C:$C,C815)</f>
        <v>#VALUE!</v>
      </c>
      <c r="O815" s="4" t="e">
        <f>SUMIFS('[10]TUNZ Extracted TB'!$G:$G,'[10]TUNZ Extracted TB'!$A:$A,B815,'[10]TUNZ Extracted TB'!$C:$C,C815)</f>
        <v>#VALUE!</v>
      </c>
      <c r="P815" s="4" t="e">
        <f>SUMIFS('[11]TUNZ Extracted TB'!$G:$G,'[11]TUNZ Extracted TB'!$A:$A,B815,'[11]TUNZ Extracted TB'!$C:$C,C815)</f>
        <v>#VALUE!</v>
      </c>
      <c r="Q815" s="4" t="e">
        <f>SUMIFS('[12]TUNZ Extracted TB'!$G:$G,'[12]TUNZ Extracted TB'!$A:$A,B815,'[12]TUNZ Extracted TB'!$C:$C,C815)</f>
        <v>#VALUE!</v>
      </c>
      <c r="R815" s="4" t="e">
        <f t="shared" si="13"/>
        <v>#VALUE!</v>
      </c>
    </row>
    <row r="816" spans="1:18" x14ac:dyDescent="0.25">
      <c r="A816" t="s">
        <v>125</v>
      </c>
      <c r="B816">
        <v>7470</v>
      </c>
      <c r="C816">
        <v>150</v>
      </c>
      <c r="D816" t="s">
        <v>62</v>
      </c>
      <c r="E816" t="s">
        <v>93</v>
      </c>
      <c r="F816" s="4" t="e">
        <f>SUMIFS('[1]TUNZ Extracted TB'!$G:$G,'[1]TUNZ Extracted TB'!$A:$A,B816,'[1]TUNZ Extracted TB'!$C:$C,C816)</f>
        <v>#VALUE!</v>
      </c>
      <c r="G816" s="4" t="e">
        <f>SUMIFS('[2]TUNZ Extracted TB'!$G:$G,'[2]TUNZ Extracted TB'!$A:$A,B816,'[2]TUNZ Extracted TB'!$C:$C,C816)</f>
        <v>#VALUE!</v>
      </c>
      <c r="H816" s="4" t="e">
        <f>SUMIFS('[3]TUNZ Extracted TB'!$G:$G,'[3]TUNZ Extracted TB'!$A:$A,B816,'[3]TUNZ Extracted TB'!$C:$C,C816)</f>
        <v>#VALUE!</v>
      </c>
      <c r="I816" s="4" t="e">
        <f>SUMIFS('[4]TUNZ Extracted TB'!$G:$G,'[4]TUNZ Extracted TB'!$A:$A,B816,'[4]TUNZ Extracted TB'!$C:$C,C816)</f>
        <v>#VALUE!</v>
      </c>
      <c r="J816" s="4" t="e">
        <f>SUMIFS('[5]TUNZ Extracted TB'!$G:$G,'[5]TUNZ Extracted TB'!$A:$A,B816,'[5]TUNZ Extracted TB'!$C:$C,C816)</f>
        <v>#VALUE!</v>
      </c>
      <c r="K816" s="4" t="e">
        <f>SUMIFS('[6]TUNZ Extracted TB'!$G:$G,'[6]TUNZ Extracted TB'!$A:$A,B816,'[6]TUNZ Extracted TB'!$C:$C,C816)</f>
        <v>#VALUE!</v>
      </c>
      <c r="L816" s="4" t="e">
        <f>SUMIFS('[7]TUNZ Extracted TB'!$G:$G,'[7]TUNZ Extracted TB'!$A:$A,B816,'[7]TUNZ Extracted TB'!$C:$C,C816)</f>
        <v>#VALUE!</v>
      </c>
      <c r="M816" s="4" t="e">
        <f>SUMIFS('[8]TUNZ Extracted TB'!$G:$G,'[8]TUNZ Extracted TB'!$A:$A,B816,'[8]TUNZ Extracted TB'!$C:$C,C816)</f>
        <v>#VALUE!</v>
      </c>
      <c r="N816" s="4" t="e">
        <f>SUMIFS('[9]TUNZ Extracted TB'!$G:$G,'[9]TUNZ Extracted TB'!$A:$A,B816,'[9]TUNZ Extracted TB'!$C:$C,C816)</f>
        <v>#VALUE!</v>
      </c>
      <c r="O816" s="4" t="e">
        <f>SUMIFS('[10]TUNZ Extracted TB'!$G:$G,'[10]TUNZ Extracted TB'!$A:$A,B816,'[10]TUNZ Extracted TB'!$C:$C,C816)</f>
        <v>#VALUE!</v>
      </c>
      <c r="P816" s="4" t="e">
        <f>SUMIFS('[11]TUNZ Extracted TB'!$G:$G,'[11]TUNZ Extracted TB'!$A:$A,B816,'[11]TUNZ Extracted TB'!$C:$C,C816)</f>
        <v>#VALUE!</v>
      </c>
      <c r="Q816" s="4" t="e">
        <f>SUMIFS('[12]TUNZ Extracted TB'!$G:$G,'[12]TUNZ Extracted TB'!$A:$A,B816,'[12]TUNZ Extracted TB'!$C:$C,C816)</f>
        <v>#VALUE!</v>
      </c>
      <c r="R816" s="4" t="e">
        <f t="shared" si="13"/>
        <v>#VALUE!</v>
      </c>
    </row>
    <row r="817" spans="1:18" x14ac:dyDescent="0.25">
      <c r="A817" t="s">
        <v>125</v>
      </c>
      <c r="B817">
        <v>7470</v>
      </c>
      <c r="C817">
        <v>160</v>
      </c>
      <c r="D817" t="s">
        <v>58</v>
      </c>
      <c r="E817" t="s">
        <v>85</v>
      </c>
      <c r="F817" s="4" t="e">
        <f>SUMIFS('[1]TUNZ Extracted TB'!$G:$G,'[1]TUNZ Extracted TB'!$A:$A,B817,'[1]TUNZ Extracted TB'!$C:$C,C817)</f>
        <v>#VALUE!</v>
      </c>
      <c r="G817" s="4" t="e">
        <f>SUMIFS('[2]TUNZ Extracted TB'!$G:$G,'[2]TUNZ Extracted TB'!$A:$A,B817,'[2]TUNZ Extracted TB'!$C:$C,C817)</f>
        <v>#VALUE!</v>
      </c>
      <c r="H817" s="4" t="e">
        <f>SUMIFS('[3]TUNZ Extracted TB'!$G:$G,'[3]TUNZ Extracted TB'!$A:$A,B817,'[3]TUNZ Extracted TB'!$C:$C,C817)</f>
        <v>#VALUE!</v>
      </c>
      <c r="I817" s="4" t="e">
        <f>SUMIFS('[4]TUNZ Extracted TB'!$G:$G,'[4]TUNZ Extracted TB'!$A:$A,B817,'[4]TUNZ Extracted TB'!$C:$C,C817)</f>
        <v>#VALUE!</v>
      </c>
      <c r="J817" s="4" t="e">
        <f>SUMIFS('[5]TUNZ Extracted TB'!$G:$G,'[5]TUNZ Extracted TB'!$A:$A,B817,'[5]TUNZ Extracted TB'!$C:$C,C817)</f>
        <v>#VALUE!</v>
      </c>
      <c r="K817" s="4" t="e">
        <f>SUMIFS('[6]TUNZ Extracted TB'!$G:$G,'[6]TUNZ Extracted TB'!$A:$A,B817,'[6]TUNZ Extracted TB'!$C:$C,C817)</f>
        <v>#VALUE!</v>
      </c>
      <c r="L817" s="4" t="e">
        <f>SUMIFS('[7]TUNZ Extracted TB'!$G:$G,'[7]TUNZ Extracted TB'!$A:$A,B817,'[7]TUNZ Extracted TB'!$C:$C,C817)</f>
        <v>#VALUE!</v>
      </c>
      <c r="M817" s="4" t="e">
        <f>SUMIFS('[8]TUNZ Extracted TB'!$G:$G,'[8]TUNZ Extracted TB'!$A:$A,B817,'[8]TUNZ Extracted TB'!$C:$C,C817)</f>
        <v>#VALUE!</v>
      </c>
      <c r="N817" s="4" t="e">
        <f>SUMIFS('[9]TUNZ Extracted TB'!$G:$G,'[9]TUNZ Extracted TB'!$A:$A,B817,'[9]TUNZ Extracted TB'!$C:$C,C817)</f>
        <v>#VALUE!</v>
      </c>
      <c r="O817" s="4" t="e">
        <f>SUMIFS('[10]TUNZ Extracted TB'!$G:$G,'[10]TUNZ Extracted TB'!$A:$A,B817,'[10]TUNZ Extracted TB'!$C:$C,C817)</f>
        <v>#VALUE!</v>
      </c>
      <c r="P817" s="4" t="e">
        <f>SUMIFS('[11]TUNZ Extracted TB'!$G:$G,'[11]TUNZ Extracted TB'!$A:$A,B817,'[11]TUNZ Extracted TB'!$C:$C,C817)</f>
        <v>#VALUE!</v>
      </c>
      <c r="Q817" s="4" t="e">
        <f>SUMIFS('[12]TUNZ Extracted TB'!$G:$G,'[12]TUNZ Extracted TB'!$A:$A,B817,'[12]TUNZ Extracted TB'!$C:$C,C817)</f>
        <v>#VALUE!</v>
      </c>
      <c r="R817" s="4" t="e">
        <f t="shared" si="13"/>
        <v>#VALUE!</v>
      </c>
    </row>
    <row r="818" spans="1:18" x14ac:dyDescent="0.25">
      <c r="A818" t="s">
        <v>125</v>
      </c>
      <c r="B818">
        <v>7470</v>
      </c>
      <c r="C818">
        <v>190</v>
      </c>
      <c r="D818" t="s">
        <v>58</v>
      </c>
      <c r="E818" t="s">
        <v>85</v>
      </c>
      <c r="F818" s="4" t="e">
        <f>SUMIFS('[1]TUNZ Extracted TB'!$G:$G,'[1]TUNZ Extracted TB'!$A:$A,B818,'[1]TUNZ Extracted TB'!$C:$C,C818)</f>
        <v>#VALUE!</v>
      </c>
      <c r="G818" s="4" t="e">
        <f>SUMIFS('[2]TUNZ Extracted TB'!$G:$G,'[2]TUNZ Extracted TB'!$A:$A,B818,'[2]TUNZ Extracted TB'!$C:$C,C818)</f>
        <v>#VALUE!</v>
      </c>
      <c r="H818" s="4" t="e">
        <f>SUMIFS('[3]TUNZ Extracted TB'!$G:$G,'[3]TUNZ Extracted TB'!$A:$A,B818,'[3]TUNZ Extracted TB'!$C:$C,C818)</f>
        <v>#VALUE!</v>
      </c>
      <c r="I818" s="4" t="e">
        <f>SUMIFS('[4]TUNZ Extracted TB'!$G:$G,'[4]TUNZ Extracted TB'!$A:$A,B818,'[4]TUNZ Extracted TB'!$C:$C,C818)</f>
        <v>#VALUE!</v>
      </c>
      <c r="J818" s="4" t="e">
        <f>SUMIFS('[5]TUNZ Extracted TB'!$G:$G,'[5]TUNZ Extracted TB'!$A:$A,B818,'[5]TUNZ Extracted TB'!$C:$C,C818)</f>
        <v>#VALUE!</v>
      </c>
      <c r="K818" s="4" t="e">
        <f>SUMIFS('[6]TUNZ Extracted TB'!$G:$G,'[6]TUNZ Extracted TB'!$A:$A,B818,'[6]TUNZ Extracted TB'!$C:$C,C818)</f>
        <v>#VALUE!</v>
      </c>
      <c r="L818" s="4" t="e">
        <f>SUMIFS('[7]TUNZ Extracted TB'!$G:$G,'[7]TUNZ Extracted TB'!$A:$A,B818,'[7]TUNZ Extracted TB'!$C:$C,C818)</f>
        <v>#VALUE!</v>
      </c>
      <c r="M818" s="4" t="e">
        <f>SUMIFS('[8]TUNZ Extracted TB'!$G:$G,'[8]TUNZ Extracted TB'!$A:$A,B818,'[8]TUNZ Extracted TB'!$C:$C,C818)</f>
        <v>#VALUE!</v>
      </c>
      <c r="N818" s="4" t="e">
        <f>SUMIFS('[9]TUNZ Extracted TB'!$G:$G,'[9]TUNZ Extracted TB'!$A:$A,B818,'[9]TUNZ Extracted TB'!$C:$C,C818)</f>
        <v>#VALUE!</v>
      </c>
      <c r="O818" s="4" t="e">
        <f>SUMIFS('[10]TUNZ Extracted TB'!$G:$G,'[10]TUNZ Extracted TB'!$A:$A,B818,'[10]TUNZ Extracted TB'!$C:$C,C818)</f>
        <v>#VALUE!</v>
      </c>
      <c r="P818" s="4" t="e">
        <f>SUMIFS('[11]TUNZ Extracted TB'!$G:$G,'[11]TUNZ Extracted TB'!$A:$A,B818,'[11]TUNZ Extracted TB'!$C:$C,C818)</f>
        <v>#VALUE!</v>
      </c>
      <c r="Q818" s="4" t="e">
        <f>SUMIFS('[12]TUNZ Extracted TB'!$G:$G,'[12]TUNZ Extracted TB'!$A:$A,B818,'[12]TUNZ Extracted TB'!$C:$C,C818)</f>
        <v>#VALUE!</v>
      </c>
      <c r="R818" s="4" t="e">
        <f t="shared" si="13"/>
        <v>#VALUE!</v>
      </c>
    </row>
    <row r="819" spans="1:18" x14ac:dyDescent="0.25">
      <c r="A819" t="s">
        <v>125</v>
      </c>
      <c r="B819">
        <v>7470</v>
      </c>
      <c r="C819">
        <v>210</v>
      </c>
      <c r="D819" t="s">
        <v>58</v>
      </c>
      <c r="E819" t="s">
        <v>85</v>
      </c>
      <c r="F819" s="4" t="e">
        <f>SUMIFS('[1]TUNZ Extracted TB'!$G:$G,'[1]TUNZ Extracted TB'!$A:$A,B819,'[1]TUNZ Extracted TB'!$C:$C,C819)</f>
        <v>#VALUE!</v>
      </c>
      <c r="G819" s="4" t="e">
        <f>SUMIFS('[2]TUNZ Extracted TB'!$G:$G,'[2]TUNZ Extracted TB'!$A:$A,B819,'[2]TUNZ Extracted TB'!$C:$C,C819)</f>
        <v>#VALUE!</v>
      </c>
      <c r="H819" s="4" t="e">
        <f>SUMIFS('[3]TUNZ Extracted TB'!$G:$G,'[3]TUNZ Extracted TB'!$A:$A,B819,'[3]TUNZ Extracted TB'!$C:$C,C819)</f>
        <v>#VALUE!</v>
      </c>
      <c r="I819" s="4" t="e">
        <f>SUMIFS('[4]TUNZ Extracted TB'!$G:$G,'[4]TUNZ Extracted TB'!$A:$A,B819,'[4]TUNZ Extracted TB'!$C:$C,C819)</f>
        <v>#VALUE!</v>
      </c>
      <c r="J819" s="4" t="e">
        <f>SUMIFS('[5]TUNZ Extracted TB'!$G:$G,'[5]TUNZ Extracted TB'!$A:$A,B819,'[5]TUNZ Extracted TB'!$C:$C,C819)</f>
        <v>#VALUE!</v>
      </c>
      <c r="K819" s="4" t="e">
        <f>SUMIFS('[6]TUNZ Extracted TB'!$G:$G,'[6]TUNZ Extracted TB'!$A:$A,B819,'[6]TUNZ Extracted TB'!$C:$C,C819)</f>
        <v>#VALUE!</v>
      </c>
      <c r="L819" s="4" t="e">
        <f>SUMIFS('[7]TUNZ Extracted TB'!$G:$G,'[7]TUNZ Extracted TB'!$A:$A,B819,'[7]TUNZ Extracted TB'!$C:$C,C819)</f>
        <v>#VALUE!</v>
      </c>
      <c r="M819" s="4" t="e">
        <f>SUMIFS('[8]TUNZ Extracted TB'!$G:$G,'[8]TUNZ Extracted TB'!$A:$A,B819,'[8]TUNZ Extracted TB'!$C:$C,C819)</f>
        <v>#VALUE!</v>
      </c>
      <c r="N819" s="4" t="e">
        <f>SUMIFS('[9]TUNZ Extracted TB'!$G:$G,'[9]TUNZ Extracted TB'!$A:$A,B819,'[9]TUNZ Extracted TB'!$C:$C,C819)</f>
        <v>#VALUE!</v>
      </c>
      <c r="O819" s="4" t="e">
        <f>SUMIFS('[10]TUNZ Extracted TB'!$G:$G,'[10]TUNZ Extracted TB'!$A:$A,B819,'[10]TUNZ Extracted TB'!$C:$C,C819)</f>
        <v>#VALUE!</v>
      </c>
      <c r="P819" s="4" t="e">
        <f>SUMIFS('[11]TUNZ Extracted TB'!$G:$G,'[11]TUNZ Extracted TB'!$A:$A,B819,'[11]TUNZ Extracted TB'!$C:$C,C819)</f>
        <v>#VALUE!</v>
      </c>
      <c r="Q819" s="4" t="e">
        <f>SUMIFS('[12]TUNZ Extracted TB'!$G:$G,'[12]TUNZ Extracted TB'!$A:$A,B819,'[12]TUNZ Extracted TB'!$C:$C,C819)</f>
        <v>#VALUE!</v>
      </c>
      <c r="R819" s="4" t="e">
        <f t="shared" si="13"/>
        <v>#VALUE!</v>
      </c>
    </row>
    <row r="820" spans="1:18" x14ac:dyDescent="0.25">
      <c r="A820" t="s">
        <v>125</v>
      </c>
      <c r="B820">
        <v>7470</v>
      </c>
      <c r="C820">
        <v>220</v>
      </c>
      <c r="D820" t="s">
        <v>58</v>
      </c>
      <c r="E820" t="s">
        <v>85</v>
      </c>
      <c r="F820" s="4" t="e">
        <f>SUMIFS('[1]TUNZ Extracted TB'!$G:$G,'[1]TUNZ Extracted TB'!$A:$A,B820,'[1]TUNZ Extracted TB'!$C:$C,C820)</f>
        <v>#VALUE!</v>
      </c>
      <c r="G820" s="4" t="e">
        <f>SUMIFS('[2]TUNZ Extracted TB'!$G:$G,'[2]TUNZ Extracted TB'!$A:$A,B820,'[2]TUNZ Extracted TB'!$C:$C,C820)</f>
        <v>#VALUE!</v>
      </c>
      <c r="H820" s="4" t="e">
        <f>SUMIFS('[3]TUNZ Extracted TB'!$G:$G,'[3]TUNZ Extracted TB'!$A:$A,B820,'[3]TUNZ Extracted TB'!$C:$C,C820)</f>
        <v>#VALUE!</v>
      </c>
      <c r="I820" s="4" t="e">
        <f>SUMIFS('[4]TUNZ Extracted TB'!$G:$G,'[4]TUNZ Extracted TB'!$A:$A,B820,'[4]TUNZ Extracted TB'!$C:$C,C820)</f>
        <v>#VALUE!</v>
      </c>
      <c r="J820" s="4" t="e">
        <f>SUMIFS('[5]TUNZ Extracted TB'!$G:$G,'[5]TUNZ Extracted TB'!$A:$A,B820,'[5]TUNZ Extracted TB'!$C:$C,C820)</f>
        <v>#VALUE!</v>
      </c>
      <c r="K820" s="4" t="e">
        <f>SUMIFS('[6]TUNZ Extracted TB'!$G:$G,'[6]TUNZ Extracted TB'!$A:$A,B820,'[6]TUNZ Extracted TB'!$C:$C,C820)</f>
        <v>#VALUE!</v>
      </c>
      <c r="L820" s="4" t="e">
        <f>SUMIFS('[7]TUNZ Extracted TB'!$G:$G,'[7]TUNZ Extracted TB'!$A:$A,B820,'[7]TUNZ Extracted TB'!$C:$C,C820)</f>
        <v>#VALUE!</v>
      </c>
      <c r="M820" s="4" t="e">
        <f>SUMIFS('[8]TUNZ Extracted TB'!$G:$G,'[8]TUNZ Extracted TB'!$A:$A,B820,'[8]TUNZ Extracted TB'!$C:$C,C820)</f>
        <v>#VALUE!</v>
      </c>
      <c r="N820" s="4" t="e">
        <f>SUMIFS('[9]TUNZ Extracted TB'!$G:$G,'[9]TUNZ Extracted TB'!$A:$A,B820,'[9]TUNZ Extracted TB'!$C:$C,C820)</f>
        <v>#VALUE!</v>
      </c>
      <c r="O820" s="4" t="e">
        <f>SUMIFS('[10]TUNZ Extracted TB'!$G:$G,'[10]TUNZ Extracted TB'!$A:$A,B820,'[10]TUNZ Extracted TB'!$C:$C,C820)</f>
        <v>#VALUE!</v>
      </c>
      <c r="P820" s="4" t="e">
        <f>SUMIFS('[11]TUNZ Extracted TB'!$G:$G,'[11]TUNZ Extracted TB'!$A:$A,B820,'[11]TUNZ Extracted TB'!$C:$C,C820)</f>
        <v>#VALUE!</v>
      </c>
      <c r="Q820" s="4" t="e">
        <f>SUMIFS('[12]TUNZ Extracted TB'!$G:$G,'[12]TUNZ Extracted TB'!$A:$A,B820,'[12]TUNZ Extracted TB'!$C:$C,C820)</f>
        <v>#VALUE!</v>
      </c>
      <c r="R820" s="4" t="e">
        <f t="shared" si="13"/>
        <v>#VALUE!</v>
      </c>
    </row>
    <row r="821" spans="1:18" x14ac:dyDescent="0.25">
      <c r="A821" t="s">
        <v>125</v>
      </c>
      <c r="B821">
        <v>7470</v>
      </c>
      <c r="C821">
        <v>230</v>
      </c>
      <c r="D821" t="s">
        <v>58</v>
      </c>
      <c r="E821" t="s">
        <v>85</v>
      </c>
      <c r="F821" s="4" t="e">
        <f>SUMIFS('[1]TUNZ Extracted TB'!$G:$G,'[1]TUNZ Extracted TB'!$A:$A,B821,'[1]TUNZ Extracted TB'!$C:$C,C821)</f>
        <v>#VALUE!</v>
      </c>
      <c r="G821" s="4" t="e">
        <f>SUMIFS('[2]TUNZ Extracted TB'!$G:$G,'[2]TUNZ Extracted TB'!$A:$A,B821,'[2]TUNZ Extracted TB'!$C:$C,C821)</f>
        <v>#VALUE!</v>
      </c>
      <c r="H821" s="4" t="e">
        <f>SUMIFS('[3]TUNZ Extracted TB'!$G:$G,'[3]TUNZ Extracted TB'!$A:$A,B821,'[3]TUNZ Extracted TB'!$C:$C,C821)</f>
        <v>#VALUE!</v>
      </c>
      <c r="I821" s="4" t="e">
        <f>SUMIFS('[4]TUNZ Extracted TB'!$G:$G,'[4]TUNZ Extracted TB'!$A:$A,B821,'[4]TUNZ Extracted TB'!$C:$C,C821)</f>
        <v>#VALUE!</v>
      </c>
      <c r="J821" s="4" t="e">
        <f>SUMIFS('[5]TUNZ Extracted TB'!$G:$G,'[5]TUNZ Extracted TB'!$A:$A,B821,'[5]TUNZ Extracted TB'!$C:$C,C821)</f>
        <v>#VALUE!</v>
      </c>
      <c r="K821" s="4" t="e">
        <f>SUMIFS('[6]TUNZ Extracted TB'!$G:$G,'[6]TUNZ Extracted TB'!$A:$A,B821,'[6]TUNZ Extracted TB'!$C:$C,C821)</f>
        <v>#VALUE!</v>
      </c>
      <c r="L821" s="4" t="e">
        <f>SUMIFS('[7]TUNZ Extracted TB'!$G:$G,'[7]TUNZ Extracted TB'!$A:$A,B821,'[7]TUNZ Extracted TB'!$C:$C,C821)</f>
        <v>#VALUE!</v>
      </c>
      <c r="M821" s="4" t="e">
        <f>SUMIFS('[8]TUNZ Extracted TB'!$G:$G,'[8]TUNZ Extracted TB'!$A:$A,B821,'[8]TUNZ Extracted TB'!$C:$C,C821)</f>
        <v>#VALUE!</v>
      </c>
      <c r="N821" s="4" t="e">
        <f>SUMIFS('[9]TUNZ Extracted TB'!$G:$G,'[9]TUNZ Extracted TB'!$A:$A,B821,'[9]TUNZ Extracted TB'!$C:$C,C821)</f>
        <v>#VALUE!</v>
      </c>
      <c r="O821" s="4" t="e">
        <f>SUMIFS('[10]TUNZ Extracted TB'!$G:$G,'[10]TUNZ Extracted TB'!$A:$A,B821,'[10]TUNZ Extracted TB'!$C:$C,C821)</f>
        <v>#VALUE!</v>
      </c>
      <c r="P821" s="4" t="e">
        <f>SUMIFS('[11]TUNZ Extracted TB'!$G:$G,'[11]TUNZ Extracted TB'!$A:$A,B821,'[11]TUNZ Extracted TB'!$C:$C,C821)</f>
        <v>#VALUE!</v>
      </c>
      <c r="Q821" s="4" t="e">
        <f>SUMIFS('[12]TUNZ Extracted TB'!$G:$G,'[12]TUNZ Extracted TB'!$A:$A,B821,'[12]TUNZ Extracted TB'!$C:$C,C821)</f>
        <v>#VALUE!</v>
      </c>
      <c r="R821" s="4" t="e">
        <f t="shared" si="13"/>
        <v>#VALUE!</v>
      </c>
    </row>
    <row r="822" spans="1:18" x14ac:dyDescent="0.25">
      <c r="A822" t="s">
        <v>125</v>
      </c>
      <c r="B822">
        <v>7470</v>
      </c>
      <c r="C822">
        <v>240</v>
      </c>
      <c r="D822" t="s">
        <v>58</v>
      </c>
      <c r="E822" t="s">
        <v>85</v>
      </c>
      <c r="F822" s="4" t="e">
        <f>SUMIFS('[1]TUNZ Extracted TB'!$G:$G,'[1]TUNZ Extracted TB'!$A:$A,B822,'[1]TUNZ Extracted TB'!$C:$C,C822)</f>
        <v>#VALUE!</v>
      </c>
      <c r="G822" s="4" t="e">
        <f>SUMIFS('[2]TUNZ Extracted TB'!$G:$G,'[2]TUNZ Extracted TB'!$A:$A,B822,'[2]TUNZ Extracted TB'!$C:$C,C822)</f>
        <v>#VALUE!</v>
      </c>
      <c r="H822" s="4" t="e">
        <f>SUMIFS('[3]TUNZ Extracted TB'!$G:$G,'[3]TUNZ Extracted TB'!$A:$A,B822,'[3]TUNZ Extracted TB'!$C:$C,C822)</f>
        <v>#VALUE!</v>
      </c>
      <c r="I822" s="4" t="e">
        <f>SUMIFS('[4]TUNZ Extracted TB'!$G:$G,'[4]TUNZ Extracted TB'!$A:$A,B822,'[4]TUNZ Extracted TB'!$C:$C,C822)</f>
        <v>#VALUE!</v>
      </c>
      <c r="J822" s="4" t="e">
        <f>SUMIFS('[5]TUNZ Extracted TB'!$G:$G,'[5]TUNZ Extracted TB'!$A:$A,B822,'[5]TUNZ Extracted TB'!$C:$C,C822)</f>
        <v>#VALUE!</v>
      </c>
      <c r="K822" s="4" t="e">
        <f>SUMIFS('[6]TUNZ Extracted TB'!$G:$G,'[6]TUNZ Extracted TB'!$A:$A,B822,'[6]TUNZ Extracted TB'!$C:$C,C822)</f>
        <v>#VALUE!</v>
      </c>
      <c r="L822" s="4" t="e">
        <f>SUMIFS('[7]TUNZ Extracted TB'!$G:$G,'[7]TUNZ Extracted TB'!$A:$A,B822,'[7]TUNZ Extracted TB'!$C:$C,C822)</f>
        <v>#VALUE!</v>
      </c>
      <c r="M822" s="4" t="e">
        <f>SUMIFS('[8]TUNZ Extracted TB'!$G:$G,'[8]TUNZ Extracted TB'!$A:$A,B822,'[8]TUNZ Extracted TB'!$C:$C,C822)</f>
        <v>#VALUE!</v>
      </c>
      <c r="N822" s="4" t="e">
        <f>SUMIFS('[9]TUNZ Extracted TB'!$G:$G,'[9]TUNZ Extracted TB'!$A:$A,B822,'[9]TUNZ Extracted TB'!$C:$C,C822)</f>
        <v>#VALUE!</v>
      </c>
      <c r="O822" s="4" t="e">
        <f>SUMIFS('[10]TUNZ Extracted TB'!$G:$G,'[10]TUNZ Extracted TB'!$A:$A,B822,'[10]TUNZ Extracted TB'!$C:$C,C822)</f>
        <v>#VALUE!</v>
      </c>
      <c r="P822" s="4" t="e">
        <f>SUMIFS('[11]TUNZ Extracted TB'!$G:$G,'[11]TUNZ Extracted TB'!$A:$A,B822,'[11]TUNZ Extracted TB'!$C:$C,C822)</f>
        <v>#VALUE!</v>
      </c>
      <c r="Q822" s="4" t="e">
        <f>SUMIFS('[12]TUNZ Extracted TB'!$G:$G,'[12]TUNZ Extracted TB'!$A:$A,B822,'[12]TUNZ Extracted TB'!$C:$C,C822)</f>
        <v>#VALUE!</v>
      </c>
      <c r="R822" s="4" t="e">
        <f t="shared" si="13"/>
        <v>#VALUE!</v>
      </c>
    </row>
    <row r="823" spans="1:18" x14ac:dyDescent="0.25">
      <c r="A823" t="s">
        <v>125</v>
      </c>
      <c r="B823">
        <v>7470</v>
      </c>
      <c r="C823">
        <v>330</v>
      </c>
      <c r="D823" t="s">
        <v>58</v>
      </c>
      <c r="E823" t="s">
        <v>85</v>
      </c>
      <c r="F823" s="4" t="e">
        <f>SUMIFS('[1]TUNZ Extracted TB'!$G:$G,'[1]TUNZ Extracted TB'!$A:$A,B823,'[1]TUNZ Extracted TB'!$C:$C,C823)</f>
        <v>#VALUE!</v>
      </c>
      <c r="G823" s="4" t="e">
        <f>SUMIFS('[2]TUNZ Extracted TB'!$G:$G,'[2]TUNZ Extracted TB'!$A:$A,B823,'[2]TUNZ Extracted TB'!$C:$C,C823)</f>
        <v>#VALUE!</v>
      </c>
      <c r="H823" s="4" t="e">
        <f>SUMIFS('[3]TUNZ Extracted TB'!$G:$G,'[3]TUNZ Extracted TB'!$A:$A,B823,'[3]TUNZ Extracted TB'!$C:$C,C823)</f>
        <v>#VALUE!</v>
      </c>
      <c r="I823" s="4" t="e">
        <f>SUMIFS('[4]TUNZ Extracted TB'!$G:$G,'[4]TUNZ Extracted TB'!$A:$A,B823,'[4]TUNZ Extracted TB'!$C:$C,C823)</f>
        <v>#VALUE!</v>
      </c>
      <c r="J823" s="4" t="e">
        <f>SUMIFS('[5]TUNZ Extracted TB'!$G:$G,'[5]TUNZ Extracted TB'!$A:$A,B823,'[5]TUNZ Extracted TB'!$C:$C,C823)</f>
        <v>#VALUE!</v>
      </c>
      <c r="K823" s="4" t="e">
        <f>SUMIFS('[6]TUNZ Extracted TB'!$G:$G,'[6]TUNZ Extracted TB'!$A:$A,B823,'[6]TUNZ Extracted TB'!$C:$C,C823)</f>
        <v>#VALUE!</v>
      </c>
      <c r="L823" s="4" t="e">
        <f>SUMIFS('[7]TUNZ Extracted TB'!$G:$G,'[7]TUNZ Extracted TB'!$A:$A,B823,'[7]TUNZ Extracted TB'!$C:$C,C823)</f>
        <v>#VALUE!</v>
      </c>
      <c r="M823" s="4" t="e">
        <f>SUMIFS('[8]TUNZ Extracted TB'!$G:$G,'[8]TUNZ Extracted TB'!$A:$A,B823,'[8]TUNZ Extracted TB'!$C:$C,C823)</f>
        <v>#VALUE!</v>
      </c>
      <c r="N823" s="4" t="e">
        <f>SUMIFS('[9]TUNZ Extracted TB'!$G:$G,'[9]TUNZ Extracted TB'!$A:$A,B823,'[9]TUNZ Extracted TB'!$C:$C,C823)</f>
        <v>#VALUE!</v>
      </c>
      <c r="O823" s="4" t="e">
        <f>SUMIFS('[10]TUNZ Extracted TB'!$G:$G,'[10]TUNZ Extracted TB'!$A:$A,B823,'[10]TUNZ Extracted TB'!$C:$C,C823)</f>
        <v>#VALUE!</v>
      </c>
      <c r="P823" s="4" t="e">
        <f>SUMIFS('[11]TUNZ Extracted TB'!$G:$G,'[11]TUNZ Extracted TB'!$A:$A,B823,'[11]TUNZ Extracted TB'!$C:$C,C823)</f>
        <v>#VALUE!</v>
      </c>
      <c r="Q823" s="4" t="e">
        <f>SUMIFS('[12]TUNZ Extracted TB'!$G:$G,'[12]TUNZ Extracted TB'!$A:$A,B823,'[12]TUNZ Extracted TB'!$C:$C,C823)</f>
        <v>#VALUE!</v>
      </c>
      <c r="R823" s="4" t="e">
        <f t="shared" si="13"/>
        <v>#VALUE!</v>
      </c>
    </row>
    <row r="824" spans="1:18" x14ac:dyDescent="0.25">
      <c r="A824" t="s">
        <v>125</v>
      </c>
      <c r="B824">
        <v>7470</v>
      </c>
      <c r="C824">
        <v>340</v>
      </c>
      <c r="D824" t="s">
        <v>58</v>
      </c>
      <c r="E824" t="s">
        <v>85</v>
      </c>
      <c r="F824" s="4" t="e">
        <f>SUMIFS('[1]TUNZ Extracted TB'!$G:$G,'[1]TUNZ Extracted TB'!$A:$A,B824,'[1]TUNZ Extracted TB'!$C:$C,C824)</f>
        <v>#VALUE!</v>
      </c>
      <c r="G824" s="4" t="e">
        <f>SUMIFS('[2]TUNZ Extracted TB'!$G:$G,'[2]TUNZ Extracted TB'!$A:$A,B824,'[2]TUNZ Extracted TB'!$C:$C,C824)</f>
        <v>#VALUE!</v>
      </c>
      <c r="H824" s="4" t="e">
        <f>SUMIFS('[3]TUNZ Extracted TB'!$G:$G,'[3]TUNZ Extracted TB'!$A:$A,B824,'[3]TUNZ Extracted TB'!$C:$C,C824)</f>
        <v>#VALUE!</v>
      </c>
      <c r="I824" s="4" t="e">
        <f>SUMIFS('[4]TUNZ Extracted TB'!$G:$G,'[4]TUNZ Extracted TB'!$A:$A,B824,'[4]TUNZ Extracted TB'!$C:$C,C824)</f>
        <v>#VALUE!</v>
      </c>
      <c r="J824" s="4" t="e">
        <f>SUMIFS('[5]TUNZ Extracted TB'!$G:$G,'[5]TUNZ Extracted TB'!$A:$A,B824,'[5]TUNZ Extracted TB'!$C:$C,C824)</f>
        <v>#VALUE!</v>
      </c>
      <c r="K824" s="4" t="e">
        <f>SUMIFS('[6]TUNZ Extracted TB'!$G:$G,'[6]TUNZ Extracted TB'!$A:$A,B824,'[6]TUNZ Extracted TB'!$C:$C,C824)</f>
        <v>#VALUE!</v>
      </c>
      <c r="L824" s="4" t="e">
        <f>SUMIFS('[7]TUNZ Extracted TB'!$G:$G,'[7]TUNZ Extracted TB'!$A:$A,B824,'[7]TUNZ Extracted TB'!$C:$C,C824)</f>
        <v>#VALUE!</v>
      </c>
      <c r="M824" s="4" t="e">
        <f>SUMIFS('[8]TUNZ Extracted TB'!$G:$G,'[8]TUNZ Extracted TB'!$A:$A,B824,'[8]TUNZ Extracted TB'!$C:$C,C824)</f>
        <v>#VALUE!</v>
      </c>
      <c r="N824" s="4" t="e">
        <f>SUMIFS('[9]TUNZ Extracted TB'!$G:$G,'[9]TUNZ Extracted TB'!$A:$A,B824,'[9]TUNZ Extracted TB'!$C:$C,C824)</f>
        <v>#VALUE!</v>
      </c>
      <c r="O824" s="4" t="e">
        <f>SUMIFS('[10]TUNZ Extracted TB'!$G:$G,'[10]TUNZ Extracted TB'!$A:$A,B824,'[10]TUNZ Extracted TB'!$C:$C,C824)</f>
        <v>#VALUE!</v>
      </c>
      <c r="P824" s="4" t="e">
        <f>SUMIFS('[11]TUNZ Extracted TB'!$G:$G,'[11]TUNZ Extracted TB'!$A:$A,B824,'[11]TUNZ Extracted TB'!$C:$C,C824)</f>
        <v>#VALUE!</v>
      </c>
      <c r="Q824" s="4" t="e">
        <f>SUMIFS('[12]TUNZ Extracted TB'!$G:$G,'[12]TUNZ Extracted TB'!$A:$A,B824,'[12]TUNZ Extracted TB'!$C:$C,C824)</f>
        <v>#VALUE!</v>
      </c>
      <c r="R824" s="4" t="e">
        <f t="shared" si="13"/>
        <v>#VALUE!</v>
      </c>
    </row>
    <row r="825" spans="1:18" x14ac:dyDescent="0.25">
      <c r="A825" t="s">
        <v>125</v>
      </c>
      <c r="B825">
        <v>7470</v>
      </c>
      <c r="C825">
        <v>400</v>
      </c>
      <c r="D825" t="s">
        <v>58</v>
      </c>
      <c r="E825" t="s">
        <v>85</v>
      </c>
      <c r="F825" s="4" t="e">
        <f>SUMIFS('[1]TUNZ Extracted TB'!$G:$G,'[1]TUNZ Extracted TB'!$A:$A,B825,'[1]TUNZ Extracted TB'!$C:$C,C825)</f>
        <v>#VALUE!</v>
      </c>
      <c r="G825" s="4" t="e">
        <f>SUMIFS('[2]TUNZ Extracted TB'!$G:$G,'[2]TUNZ Extracted TB'!$A:$A,B825,'[2]TUNZ Extracted TB'!$C:$C,C825)</f>
        <v>#VALUE!</v>
      </c>
      <c r="H825" s="4" t="e">
        <f>SUMIFS('[3]TUNZ Extracted TB'!$G:$G,'[3]TUNZ Extracted TB'!$A:$A,B825,'[3]TUNZ Extracted TB'!$C:$C,C825)</f>
        <v>#VALUE!</v>
      </c>
      <c r="I825" s="4" t="e">
        <f>SUMIFS('[4]TUNZ Extracted TB'!$G:$G,'[4]TUNZ Extracted TB'!$A:$A,B825,'[4]TUNZ Extracted TB'!$C:$C,C825)</f>
        <v>#VALUE!</v>
      </c>
      <c r="J825" s="4" t="e">
        <f>SUMIFS('[5]TUNZ Extracted TB'!$G:$G,'[5]TUNZ Extracted TB'!$A:$A,B825,'[5]TUNZ Extracted TB'!$C:$C,C825)</f>
        <v>#VALUE!</v>
      </c>
      <c r="K825" s="4" t="e">
        <f>SUMIFS('[6]TUNZ Extracted TB'!$G:$G,'[6]TUNZ Extracted TB'!$A:$A,B825,'[6]TUNZ Extracted TB'!$C:$C,C825)</f>
        <v>#VALUE!</v>
      </c>
      <c r="L825" s="4" t="e">
        <f>SUMIFS('[7]TUNZ Extracted TB'!$G:$G,'[7]TUNZ Extracted TB'!$A:$A,B825,'[7]TUNZ Extracted TB'!$C:$C,C825)</f>
        <v>#VALUE!</v>
      </c>
      <c r="M825" s="4" t="e">
        <f>SUMIFS('[8]TUNZ Extracted TB'!$G:$G,'[8]TUNZ Extracted TB'!$A:$A,B825,'[8]TUNZ Extracted TB'!$C:$C,C825)</f>
        <v>#VALUE!</v>
      </c>
      <c r="N825" s="4" t="e">
        <f>SUMIFS('[9]TUNZ Extracted TB'!$G:$G,'[9]TUNZ Extracted TB'!$A:$A,B825,'[9]TUNZ Extracted TB'!$C:$C,C825)</f>
        <v>#VALUE!</v>
      </c>
      <c r="O825" s="4" t="e">
        <f>SUMIFS('[10]TUNZ Extracted TB'!$G:$G,'[10]TUNZ Extracted TB'!$A:$A,B825,'[10]TUNZ Extracted TB'!$C:$C,C825)</f>
        <v>#VALUE!</v>
      </c>
      <c r="P825" s="4" t="e">
        <f>SUMIFS('[11]TUNZ Extracted TB'!$G:$G,'[11]TUNZ Extracted TB'!$A:$A,B825,'[11]TUNZ Extracted TB'!$C:$C,C825)</f>
        <v>#VALUE!</v>
      </c>
      <c r="Q825" s="4" t="e">
        <f>SUMIFS('[12]TUNZ Extracted TB'!$G:$G,'[12]TUNZ Extracted TB'!$A:$A,B825,'[12]TUNZ Extracted TB'!$C:$C,C825)</f>
        <v>#VALUE!</v>
      </c>
      <c r="R825" s="4" t="e">
        <f t="shared" si="13"/>
        <v>#VALUE!</v>
      </c>
    </row>
    <row r="826" spans="1:18" x14ac:dyDescent="0.25">
      <c r="A826" t="s">
        <v>125</v>
      </c>
      <c r="B826">
        <v>7470</v>
      </c>
      <c r="C826">
        <v>430</v>
      </c>
      <c r="D826" t="s">
        <v>58</v>
      </c>
      <c r="E826" t="s">
        <v>85</v>
      </c>
      <c r="F826" s="4" t="e">
        <f>SUMIFS('[1]TUNZ Extracted TB'!$G:$G,'[1]TUNZ Extracted TB'!$A:$A,B826,'[1]TUNZ Extracted TB'!$C:$C,C826)</f>
        <v>#VALUE!</v>
      </c>
      <c r="G826" s="4" t="e">
        <f>SUMIFS('[2]TUNZ Extracted TB'!$G:$G,'[2]TUNZ Extracted TB'!$A:$A,B826,'[2]TUNZ Extracted TB'!$C:$C,C826)</f>
        <v>#VALUE!</v>
      </c>
      <c r="H826" s="4" t="e">
        <f>SUMIFS('[3]TUNZ Extracted TB'!$G:$G,'[3]TUNZ Extracted TB'!$A:$A,B826,'[3]TUNZ Extracted TB'!$C:$C,C826)</f>
        <v>#VALUE!</v>
      </c>
      <c r="I826" s="4" t="e">
        <f>SUMIFS('[4]TUNZ Extracted TB'!$G:$G,'[4]TUNZ Extracted TB'!$A:$A,B826,'[4]TUNZ Extracted TB'!$C:$C,C826)</f>
        <v>#VALUE!</v>
      </c>
      <c r="J826" s="4" t="e">
        <f>SUMIFS('[5]TUNZ Extracted TB'!$G:$G,'[5]TUNZ Extracted TB'!$A:$A,B826,'[5]TUNZ Extracted TB'!$C:$C,C826)</f>
        <v>#VALUE!</v>
      </c>
      <c r="K826" s="4" t="e">
        <f>SUMIFS('[6]TUNZ Extracted TB'!$G:$G,'[6]TUNZ Extracted TB'!$A:$A,B826,'[6]TUNZ Extracted TB'!$C:$C,C826)</f>
        <v>#VALUE!</v>
      </c>
      <c r="L826" s="4" t="e">
        <f>SUMIFS('[7]TUNZ Extracted TB'!$G:$G,'[7]TUNZ Extracted TB'!$A:$A,B826,'[7]TUNZ Extracted TB'!$C:$C,C826)</f>
        <v>#VALUE!</v>
      </c>
      <c r="M826" s="4" t="e">
        <f>SUMIFS('[8]TUNZ Extracted TB'!$G:$G,'[8]TUNZ Extracted TB'!$A:$A,B826,'[8]TUNZ Extracted TB'!$C:$C,C826)</f>
        <v>#VALUE!</v>
      </c>
      <c r="N826" s="4" t="e">
        <f>SUMIFS('[9]TUNZ Extracted TB'!$G:$G,'[9]TUNZ Extracted TB'!$A:$A,B826,'[9]TUNZ Extracted TB'!$C:$C,C826)</f>
        <v>#VALUE!</v>
      </c>
      <c r="O826" s="4" t="e">
        <f>SUMIFS('[10]TUNZ Extracted TB'!$G:$G,'[10]TUNZ Extracted TB'!$A:$A,B826,'[10]TUNZ Extracted TB'!$C:$C,C826)</f>
        <v>#VALUE!</v>
      </c>
      <c r="P826" s="4" t="e">
        <f>SUMIFS('[11]TUNZ Extracted TB'!$G:$G,'[11]TUNZ Extracted TB'!$A:$A,B826,'[11]TUNZ Extracted TB'!$C:$C,C826)</f>
        <v>#VALUE!</v>
      </c>
      <c r="Q826" s="4" t="e">
        <f>SUMIFS('[12]TUNZ Extracted TB'!$G:$G,'[12]TUNZ Extracted TB'!$A:$A,B826,'[12]TUNZ Extracted TB'!$C:$C,C826)</f>
        <v>#VALUE!</v>
      </c>
      <c r="R826" s="4" t="e">
        <f t="shared" si="13"/>
        <v>#VALUE!</v>
      </c>
    </row>
    <row r="827" spans="1:18" x14ac:dyDescent="0.25">
      <c r="A827" t="s">
        <v>125</v>
      </c>
      <c r="B827">
        <v>7470</v>
      </c>
      <c r="C827">
        <v>440</v>
      </c>
      <c r="D827" t="s">
        <v>58</v>
      </c>
      <c r="E827" t="s">
        <v>85</v>
      </c>
      <c r="F827" s="4" t="e">
        <f>SUMIFS('[1]TUNZ Extracted TB'!$G:$G,'[1]TUNZ Extracted TB'!$A:$A,B827,'[1]TUNZ Extracted TB'!$C:$C,C827)</f>
        <v>#VALUE!</v>
      </c>
      <c r="G827" s="4" t="e">
        <f>SUMIFS('[2]TUNZ Extracted TB'!$G:$G,'[2]TUNZ Extracted TB'!$A:$A,B827,'[2]TUNZ Extracted TB'!$C:$C,C827)</f>
        <v>#VALUE!</v>
      </c>
      <c r="H827" s="4" t="e">
        <f>SUMIFS('[3]TUNZ Extracted TB'!$G:$G,'[3]TUNZ Extracted TB'!$A:$A,B827,'[3]TUNZ Extracted TB'!$C:$C,C827)</f>
        <v>#VALUE!</v>
      </c>
      <c r="I827" s="4" t="e">
        <f>SUMIFS('[4]TUNZ Extracted TB'!$G:$G,'[4]TUNZ Extracted TB'!$A:$A,B827,'[4]TUNZ Extracted TB'!$C:$C,C827)</f>
        <v>#VALUE!</v>
      </c>
      <c r="J827" s="4" t="e">
        <f>SUMIFS('[5]TUNZ Extracted TB'!$G:$G,'[5]TUNZ Extracted TB'!$A:$A,B827,'[5]TUNZ Extracted TB'!$C:$C,C827)</f>
        <v>#VALUE!</v>
      </c>
      <c r="K827" s="4" t="e">
        <f>SUMIFS('[6]TUNZ Extracted TB'!$G:$G,'[6]TUNZ Extracted TB'!$A:$A,B827,'[6]TUNZ Extracted TB'!$C:$C,C827)</f>
        <v>#VALUE!</v>
      </c>
      <c r="L827" s="4" t="e">
        <f>SUMIFS('[7]TUNZ Extracted TB'!$G:$G,'[7]TUNZ Extracted TB'!$A:$A,B827,'[7]TUNZ Extracted TB'!$C:$C,C827)</f>
        <v>#VALUE!</v>
      </c>
      <c r="M827" s="4" t="e">
        <f>SUMIFS('[8]TUNZ Extracted TB'!$G:$G,'[8]TUNZ Extracted TB'!$A:$A,B827,'[8]TUNZ Extracted TB'!$C:$C,C827)</f>
        <v>#VALUE!</v>
      </c>
      <c r="N827" s="4" t="e">
        <f>SUMIFS('[9]TUNZ Extracted TB'!$G:$G,'[9]TUNZ Extracted TB'!$A:$A,B827,'[9]TUNZ Extracted TB'!$C:$C,C827)</f>
        <v>#VALUE!</v>
      </c>
      <c r="O827" s="4" t="e">
        <f>SUMIFS('[10]TUNZ Extracted TB'!$G:$G,'[10]TUNZ Extracted TB'!$A:$A,B827,'[10]TUNZ Extracted TB'!$C:$C,C827)</f>
        <v>#VALUE!</v>
      </c>
      <c r="P827" s="4" t="e">
        <f>SUMIFS('[11]TUNZ Extracted TB'!$G:$G,'[11]TUNZ Extracted TB'!$A:$A,B827,'[11]TUNZ Extracted TB'!$C:$C,C827)</f>
        <v>#VALUE!</v>
      </c>
      <c r="Q827" s="4" t="e">
        <f>SUMIFS('[12]TUNZ Extracted TB'!$G:$G,'[12]TUNZ Extracted TB'!$A:$A,B827,'[12]TUNZ Extracted TB'!$C:$C,C827)</f>
        <v>#VALUE!</v>
      </c>
      <c r="R827" s="4" t="e">
        <f t="shared" si="13"/>
        <v>#VALUE!</v>
      </c>
    </row>
    <row r="828" spans="1:18" x14ac:dyDescent="0.25">
      <c r="A828" t="s">
        <v>125</v>
      </c>
      <c r="B828">
        <v>7470</v>
      </c>
      <c r="C828">
        <v>935</v>
      </c>
      <c r="D828" t="s">
        <v>62</v>
      </c>
      <c r="E828" t="s">
        <v>93</v>
      </c>
      <c r="F828" s="4" t="e">
        <f>SUMIFS('[1]TUNZ Extracted TB'!$G:$G,'[1]TUNZ Extracted TB'!$A:$A,B828,'[1]TUNZ Extracted TB'!$C:$C,C828)</f>
        <v>#VALUE!</v>
      </c>
      <c r="G828" s="4" t="e">
        <f>SUMIFS('[2]TUNZ Extracted TB'!$G:$G,'[2]TUNZ Extracted TB'!$A:$A,B828,'[2]TUNZ Extracted TB'!$C:$C,C828)</f>
        <v>#VALUE!</v>
      </c>
      <c r="H828" s="4" t="e">
        <f>SUMIFS('[3]TUNZ Extracted TB'!$G:$G,'[3]TUNZ Extracted TB'!$A:$A,B828,'[3]TUNZ Extracted TB'!$C:$C,C828)</f>
        <v>#VALUE!</v>
      </c>
      <c r="I828" s="4" t="e">
        <f>SUMIFS('[4]TUNZ Extracted TB'!$G:$G,'[4]TUNZ Extracted TB'!$A:$A,B828,'[4]TUNZ Extracted TB'!$C:$C,C828)</f>
        <v>#VALUE!</v>
      </c>
      <c r="J828" s="4" t="e">
        <f>SUMIFS('[5]TUNZ Extracted TB'!$G:$G,'[5]TUNZ Extracted TB'!$A:$A,B828,'[5]TUNZ Extracted TB'!$C:$C,C828)</f>
        <v>#VALUE!</v>
      </c>
      <c r="K828" s="4" t="e">
        <f>SUMIFS('[6]TUNZ Extracted TB'!$G:$G,'[6]TUNZ Extracted TB'!$A:$A,B828,'[6]TUNZ Extracted TB'!$C:$C,C828)</f>
        <v>#VALUE!</v>
      </c>
      <c r="L828" s="4" t="e">
        <f>SUMIFS('[7]TUNZ Extracted TB'!$G:$G,'[7]TUNZ Extracted TB'!$A:$A,B828,'[7]TUNZ Extracted TB'!$C:$C,C828)</f>
        <v>#VALUE!</v>
      </c>
      <c r="M828" s="4" t="e">
        <f>SUMIFS('[8]TUNZ Extracted TB'!$G:$G,'[8]TUNZ Extracted TB'!$A:$A,B828,'[8]TUNZ Extracted TB'!$C:$C,C828)</f>
        <v>#VALUE!</v>
      </c>
      <c r="N828" s="4" t="e">
        <f>SUMIFS('[9]TUNZ Extracted TB'!$G:$G,'[9]TUNZ Extracted TB'!$A:$A,B828,'[9]TUNZ Extracted TB'!$C:$C,C828)</f>
        <v>#VALUE!</v>
      </c>
      <c r="O828" s="4" t="e">
        <f>SUMIFS('[10]TUNZ Extracted TB'!$G:$G,'[10]TUNZ Extracted TB'!$A:$A,B828,'[10]TUNZ Extracted TB'!$C:$C,C828)</f>
        <v>#VALUE!</v>
      </c>
      <c r="P828" s="4" t="e">
        <f>SUMIFS('[11]TUNZ Extracted TB'!$G:$G,'[11]TUNZ Extracted TB'!$A:$A,B828,'[11]TUNZ Extracted TB'!$C:$C,C828)</f>
        <v>#VALUE!</v>
      </c>
      <c r="Q828" s="4" t="e">
        <f>SUMIFS('[12]TUNZ Extracted TB'!$G:$G,'[12]TUNZ Extracted TB'!$A:$A,B828,'[12]TUNZ Extracted TB'!$C:$C,C828)</f>
        <v>#VALUE!</v>
      </c>
      <c r="R828" s="4" t="e">
        <f t="shared" si="13"/>
        <v>#VALUE!</v>
      </c>
    </row>
    <row r="829" spans="1:18" x14ac:dyDescent="0.25">
      <c r="A829" t="s">
        <v>125</v>
      </c>
      <c r="B829">
        <v>7470</v>
      </c>
      <c r="C829">
        <v>936</v>
      </c>
      <c r="D829" t="s">
        <v>62</v>
      </c>
      <c r="E829" t="s">
        <v>93</v>
      </c>
      <c r="F829" s="4" t="e">
        <f>SUMIFS('[1]TUNZ Extracted TB'!$G:$G,'[1]TUNZ Extracted TB'!$A:$A,B829,'[1]TUNZ Extracted TB'!$C:$C,C829)</f>
        <v>#VALUE!</v>
      </c>
      <c r="G829" s="4" t="e">
        <f>SUMIFS('[2]TUNZ Extracted TB'!$G:$G,'[2]TUNZ Extracted TB'!$A:$A,B829,'[2]TUNZ Extracted TB'!$C:$C,C829)</f>
        <v>#VALUE!</v>
      </c>
      <c r="H829" s="4" t="e">
        <f>SUMIFS('[3]TUNZ Extracted TB'!$G:$G,'[3]TUNZ Extracted TB'!$A:$A,B829,'[3]TUNZ Extracted TB'!$C:$C,C829)</f>
        <v>#VALUE!</v>
      </c>
      <c r="I829" s="4" t="e">
        <f>SUMIFS('[4]TUNZ Extracted TB'!$G:$G,'[4]TUNZ Extracted TB'!$A:$A,B829,'[4]TUNZ Extracted TB'!$C:$C,C829)</f>
        <v>#VALUE!</v>
      </c>
      <c r="J829" s="4" t="e">
        <f>SUMIFS('[5]TUNZ Extracted TB'!$G:$G,'[5]TUNZ Extracted TB'!$A:$A,B829,'[5]TUNZ Extracted TB'!$C:$C,C829)</f>
        <v>#VALUE!</v>
      </c>
      <c r="K829" s="4" t="e">
        <f>SUMIFS('[6]TUNZ Extracted TB'!$G:$G,'[6]TUNZ Extracted TB'!$A:$A,B829,'[6]TUNZ Extracted TB'!$C:$C,C829)</f>
        <v>#VALUE!</v>
      </c>
      <c r="L829" s="4" t="e">
        <f>SUMIFS('[7]TUNZ Extracted TB'!$G:$G,'[7]TUNZ Extracted TB'!$A:$A,B829,'[7]TUNZ Extracted TB'!$C:$C,C829)</f>
        <v>#VALUE!</v>
      </c>
      <c r="M829" s="4" t="e">
        <f>SUMIFS('[8]TUNZ Extracted TB'!$G:$G,'[8]TUNZ Extracted TB'!$A:$A,B829,'[8]TUNZ Extracted TB'!$C:$C,C829)</f>
        <v>#VALUE!</v>
      </c>
      <c r="N829" s="4" t="e">
        <f>SUMIFS('[9]TUNZ Extracted TB'!$G:$G,'[9]TUNZ Extracted TB'!$A:$A,B829,'[9]TUNZ Extracted TB'!$C:$C,C829)</f>
        <v>#VALUE!</v>
      </c>
      <c r="O829" s="4" t="e">
        <f>SUMIFS('[10]TUNZ Extracted TB'!$G:$G,'[10]TUNZ Extracted TB'!$A:$A,B829,'[10]TUNZ Extracted TB'!$C:$C,C829)</f>
        <v>#VALUE!</v>
      </c>
      <c r="P829" s="4" t="e">
        <f>SUMIFS('[11]TUNZ Extracted TB'!$G:$G,'[11]TUNZ Extracted TB'!$A:$A,B829,'[11]TUNZ Extracted TB'!$C:$C,C829)</f>
        <v>#VALUE!</v>
      </c>
      <c r="Q829" s="4" t="e">
        <f>SUMIFS('[12]TUNZ Extracted TB'!$G:$G,'[12]TUNZ Extracted TB'!$A:$A,B829,'[12]TUNZ Extracted TB'!$C:$C,C829)</f>
        <v>#VALUE!</v>
      </c>
      <c r="R829" s="4" t="e">
        <f t="shared" si="13"/>
        <v>#VALUE!</v>
      </c>
    </row>
    <row r="830" spans="1:18" x14ac:dyDescent="0.25">
      <c r="A830" t="s">
        <v>126</v>
      </c>
      <c r="B830">
        <v>7475</v>
      </c>
      <c r="C830">
        <v>110</v>
      </c>
      <c r="D830" t="s">
        <v>58</v>
      </c>
      <c r="E830" t="s">
        <v>85</v>
      </c>
      <c r="F830" s="4" t="e">
        <f>SUMIFS('[1]TUNZ Extracted TB'!$G:$G,'[1]TUNZ Extracted TB'!$A:$A,B830,'[1]TUNZ Extracted TB'!$C:$C,C830)</f>
        <v>#VALUE!</v>
      </c>
      <c r="G830" s="4" t="e">
        <f>SUMIFS('[2]TUNZ Extracted TB'!$G:$G,'[2]TUNZ Extracted TB'!$A:$A,B830,'[2]TUNZ Extracted TB'!$C:$C,C830)</f>
        <v>#VALUE!</v>
      </c>
      <c r="H830" s="4" t="e">
        <f>SUMIFS('[3]TUNZ Extracted TB'!$G:$G,'[3]TUNZ Extracted TB'!$A:$A,B830,'[3]TUNZ Extracted TB'!$C:$C,C830)</f>
        <v>#VALUE!</v>
      </c>
      <c r="I830" s="4" t="e">
        <f>SUMIFS('[4]TUNZ Extracted TB'!$G:$G,'[4]TUNZ Extracted TB'!$A:$A,B830,'[4]TUNZ Extracted TB'!$C:$C,C830)</f>
        <v>#VALUE!</v>
      </c>
      <c r="J830" s="4" t="e">
        <f>SUMIFS('[5]TUNZ Extracted TB'!$G:$G,'[5]TUNZ Extracted TB'!$A:$A,B830,'[5]TUNZ Extracted TB'!$C:$C,C830)</f>
        <v>#VALUE!</v>
      </c>
      <c r="K830" s="4" t="e">
        <f>SUMIFS('[6]TUNZ Extracted TB'!$G:$G,'[6]TUNZ Extracted TB'!$A:$A,B830,'[6]TUNZ Extracted TB'!$C:$C,C830)</f>
        <v>#VALUE!</v>
      </c>
      <c r="L830" s="4" t="e">
        <f>SUMIFS('[7]TUNZ Extracted TB'!$G:$G,'[7]TUNZ Extracted TB'!$A:$A,B830,'[7]TUNZ Extracted TB'!$C:$C,C830)</f>
        <v>#VALUE!</v>
      </c>
      <c r="M830" s="4" t="e">
        <f>SUMIFS('[8]TUNZ Extracted TB'!$G:$G,'[8]TUNZ Extracted TB'!$A:$A,B830,'[8]TUNZ Extracted TB'!$C:$C,C830)</f>
        <v>#VALUE!</v>
      </c>
      <c r="N830" s="4" t="e">
        <f>SUMIFS('[9]TUNZ Extracted TB'!$G:$G,'[9]TUNZ Extracted TB'!$A:$A,B830,'[9]TUNZ Extracted TB'!$C:$C,C830)</f>
        <v>#VALUE!</v>
      </c>
      <c r="O830" s="4" t="e">
        <f>SUMIFS('[10]TUNZ Extracted TB'!$G:$G,'[10]TUNZ Extracted TB'!$A:$A,B830,'[10]TUNZ Extracted TB'!$C:$C,C830)</f>
        <v>#VALUE!</v>
      </c>
      <c r="P830" s="4" t="e">
        <f>SUMIFS('[11]TUNZ Extracted TB'!$G:$G,'[11]TUNZ Extracted TB'!$A:$A,B830,'[11]TUNZ Extracted TB'!$C:$C,C830)</f>
        <v>#VALUE!</v>
      </c>
      <c r="Q830" s="4" t="e">
        <f>SUMIFS('[12]TUNZ Extracted TB'!$G:$G,'[12]TUNZ Extracted TB'!$A:$A,B830,'[12]TUNZ Extracted TB'!$C:$C,C830)</f>
        <v>#VALUE!</v>
      </c>
      <c r="R830" s="4" t="e">
        <f t="shared" si="13"/>
        <v>#VALUE!</v>
      </c>
    </row>
    <row r="831" spans="1:18" x14ac:dyDescent="0.25">
      <c r="A831" t="s">
        <v>126</v>
      </c>
      <c r="B831">
        <v>7475</v>
      </c>
      <c r="C831">
        <v>112</v>
      </c>
      <c r="D831" t="s">
        <v>62</v>
      </c>
      <c r="E831" t="s">
        <v>93</v>
      </c>
      <c r="F831" s="4" t="e">
        <f>SUMIFS('[1]TUNZ Extracted TB'!$G:$G,'[1]TUNZ Extracted TB'!$A:$A,B831,'[1]TUNZ Extracted TB'!$C:$C,C831)</f>
        <v>#VALUE!</v>
      </c>
      <c r="G831" s="4" t="e">
        <f>SUMIFS('[2]TUNZ Extracted TB'!$G:$G,'[2]TUNZ Extracted TB'!$A:$A,B831,'[2]TUNZ Extracted TB'!$C:$C,C831)</f>
        <v>#VALUE!</v>
      </c>
      <c r="H831" s="4" t="e">
        <f>SUMIFS('[3]TUNZ Extracted TB'!$G:$G,'[3]TUNZ Extracted TB'!$A:$A,B831,'[3]TUNZ Extracted TB'!$C:$C,C831)</f>
        <v>#VALUE!</v>
      </c>
      <c r="I831" s="4" t="e">
        <f>SUMIFS('[4]TUNZ Extracted TB'!$G:$G,'[4]TUNZ Extracted TB'!$A:$A,B831,'[4]TUNZ Extracted TB'!$C:$C,C831)</f>
        <v>#VALUE!</v>
      </c>
      <c r="J831" s="4" t="e">
        <f>SUMIFS('[5]TUNZ Extracted TB'!$G:$G,'[5]TUNZ Extracted TB'!$A:$A,B831,'[5]TUNZ Extracted TB'!$C:$C,C831)</f>
        <v>#VALUE!</v>
      </c>
      <c r="K831" s="4" t="e">
        <f>SUMIFS('[6]TUNZ Extracted TB'!$G:$G,'[6]TUNZ Extracted TB'!$A:$A,B831,'[6]TUNZ Extracted TB'!$C:$C,C831)</f>
        <v>#VALUE!</v>
      </c>
      <c r="L831" s="4" t="e">
        <f>SUMIFS('[7]TUNZ Extracted TB'!$G:$G,'[7]TUNZ Extracted TB'!$A:$A,B831,'[7]TUNZ Extracted TB'!$C:$C,C831)</f>
        <v>#VALUE!</v>
      </c>
      <c r="M831" s="4" t="e">
        <f>SUMIFS('[8]TUNZ Extracted TB'!$G:$G,'[8]TUNZ Extracted TB'!$A:$A,B831,'[8]TUNZ Extracted TB'!$C:$C,C831)</f>
        <v>#VALUE!</v>
      </c>
      <c r="N831" s="4" t="e">
        <f>SUMIFS('[9]TUNZ Extracted TB'!$G:$G,'[9]TUNZ Extracted TB'!$A:$A,B831,'[9]TUNZ Extracted TB'!$C:$C,C831)</f>
        <v>#VALUE!</v>
      </c>
      <c r="O831" s="4" t="e">
        <f>SUMIFS('[10]TUNZ Extracted TB'!$G:$G,'[10]TUNZ Extracted TB'!$A:$A,B831,'[10]TUNZ Extracted TB'!$C:$C,C831)</f>
        <v>#VALUE!</v>
      </c>
      <c r="P831" s="4" t="e">
        <f>SUMIFS('[11]TUNZ Extracted TB'!$G:$G,'[11]TUNZ Extracted TB'!$A:$A,B831,'[11]TUNZ Extracted TB'!$C:$C,C831)</f>
        <v>#VALUE!</v>
      </c>
      <c r="Q831" s="4" t="e">
        <f>SUMIFS('[12]TUNZ Extracted TB'!$G:$G,'[12]TUNZ Extracted TB'!$A:$A,B831,'[12]TUNZ Extracted TB'!$C:$C,C831)</f>
        <v>#VALUE!</v>
      </c>
      <c r="R831" s="4" t="e">
        <f t="shared" si="13"/>
        <v>#VALUE!</v>
      </c>
    </row>
    <row r="832" spans="1:18" x14ac:dyDescent="0.25">
      <c r="A832" t="s">
        <v>126</v>
      </c>
      <c r="B832">
        <v>7475</v>
      </c>
      <c r="C832">
        <v>120</v>
      </c>
      <c r="D832" t="s">
        <v>58</v>
      </c>
      <c r="E832" t="s">
        <v>85</v>
      </c>
      <c r="F832" s="4" t="e">
        <f>SUMIFS('[1]TUNZ Extracted TB'!$G:$G,'[1]TUNZ Extracted TB'!$A:$A,B832,'[1]TUNZ Extracted TB'!$C:$C,C832)</f>
        <v>#VALUE!</v>
      </c>
      <c r="G832" s="4" t="e">
        <f>SUMIFS('[2]TUNZ Extracted TB'!$G:$G,'[2]TUNZ Extracted TB'!$A:$A,B832,'[2]TUNZ Extracted TB'!$C:$C,C832)</f>
        <v>#VALUE!</v>
      </c>
      <c r="H832" s="4" t="e">
        <f>SUMIFS('[3]TUNZ Extracted TB'!$G:$G,'[3]TUNZ Extracted TB'!$A:$A,B832,'[3]TUNZ Extracted TB'!$C:$C,C832)</f>
        <v>#VALUE!</v>
      </c>
      <c r="I832" s="4" t="e">
        <f>SUMIFS('[4]TUNZ Extracted TB'!$G:$G,'[4]TUNZ Extracted TB'!$A:$A,B832,'[4]TUNZ Extracted TB'!$C:$C,C832)</f>
        <v>#VALUE!</v>
      </c>
      <c r="J832" s="4" t="e">
        <f>SUMIFS('[5]TUNZ Extracted TB'!$G:$G,'[5]TUNZ Extracted TB'!$A:$A,B832,'[5]TUNZ Extracted TB'!$C:$C,C832)</f>
        <v>#VALUE!</v>
      </c>
      <c r="K832" s="4" t="e">
        <f>SUMIFS('[6]TUNZ Extracted TB'!$G:$G,'[6]TUNZ Extracted TB'!$A:$A,B832,'[6]TUNZ Extracted TB'!$C:$C,C832)</f>
        <v>#VALUE!</v>
      </c>
      <c r="L832" s="4" t="e">
        <f>SUMIFS('[7]TUNZ Extracted TB'!$G:$G,'[7]TUNZ Extracted TB'!$A:$A,B832,'[7]TUNZ Extracted TB'!$C:$C,C832)</f>
        <v>#VALUE!</v>
      </c>
      <c r="M832" s="4" t="e">
        <f>SUMIFS('[8]TUNZ Extracted TB'!$G:$G,'[8]TUNZ Extracted TB'!$A:$A,B832,'[8]TUNZ Extracted TB'!$C:$C,C832)</f>
        <v>#VALUE!</v>
      </c>
      <c r="N832" s="4" t="e">
        <f>SUMIFS('[9]TUNZ Extracted TB'!$G:$G,'[9]TUNZ Extracted TB'!$A:$A,B832,'[9]TUNZ Extracted TB'!$C:$C,C832)</f>
        <v>#VALUE!</v>
      </c>
      <c r="O832" s="4" t="e">
        <f>SUMIFS('[10]TUNZ Extracted TB'!$G:$G,'[10]TUNZ Extracted TB'!$A:$A,B832,'[10]TUNZ Extracted TB'!$C:$C,C832)</f>
        <v>#VALUE!</v>
      </c>
      <c r="P832" s="4" t="e">
        <f>SUMIFS('[11]TUNZ Extracted TB'!$G:$G,'[11]TUNZ Extracted TB'!$A:$A,B832,'[11]TUNZ Extracted TB'!$C:$C,C832)</f>
        <v>#VALUE!</v>
      </c>
      <c r="Q832" s="4" t="e">
        <f>SUMIFS('[12]TUNZ Extracted TB'!$G:$G,'[12]TUNZ Extracted TB'!$A:$A,B832,'[12]TUNZ Extracted TB'!$C:$C,C832)</f>
        <v>#VALUE!</v>
      </c>
      <c r="R832" s="4" t="e">
        <f t="shared" si="13"/>
        <v>#VALUE!</v>
      </c>
    </row>
    <row r="833" spans="1:18" x14ac:dyDescent="0.25">
      <c r="A833" t="s">
        <v>126</v>
      </c>
      <c r="B833">
        <v>7475</v>
      </c>
      <c r="C833">
        <v>121</v>
      </c>
      <c r="D833" t="s">
        <v>58</v>
      </c>
      <c r="E833" t="s">
        <v>85</v>
      </c>
      <c r="F833" s="4" t="e">
        <f>SUMIFS('[1]TUNZ Extracted TB'!$G:$G,'[1]TUNZ Extracted TB'!$A:$A,B833,'[1]TUNZ Extracted TB'!$C:$C,C833)</f>
        <v>#VALUE!</v>
      </c>
      <c r="G833" s="4" t="e">
        <f>SUMIFS('[2]TUNZ Extracted TB'!$G:$G,'[2]TUNZ Extracted TB'!$A:$A,B833,'[2]TUNZ Extracted TB'!$C:$C,C833)</f>
        <v>#VALUE!</v>
      </c>
      <c r="H833" s="4" t="e">
        <f>SUMIFS('[3]TUNZ Extracted TB'!$G:$G,'[3]TUNZ Extracted TB'!$A:$A,B833,'[3]TUNZ Extracted TB'!$C:$C,C833)</f>
        <v>#VALUE!</v>
      </c>
      <c r="I833" s="4" t="e">
        <f>SUMIFS('[4]TUNZ Extracted TB'!$G:$G,'[4]TUNZ Extracted TB'!$A:$A,B833,'[4]TUNZ Extracted TB'!$C:$C,C833)</f>
        <v>#VALUE!</v>
      </c>
      <c r="J833" s="4" t="e">
        <f>SUMIFS('[5]TUNZ Extracted TB'!$G:$G,'[5]TUNZ Extracted TB'!$A:$A,B833,'[5]TUNZ Extracted TB'!$C:$C,C833)</f>
        <v>#VALUE!</v>
      </c>
      <c r="K833" s="4" t="e">
        <f>SUMIFS('[6]TUNZ Extracted TB'!$G:$G,'[6]TUNZ Extracted TB'!$A:$A,B833,'[6]TUNZ Extracted TB'!$C:$C,C833)</f>
        <v>#VALUE!</v>
      </c>
      <c r="L833" s="4" t="e">
        <f>SUMIFS('[7]TUNZ Extracted TB'!$G:$G,'[7]TUNZ Extracted TB'!$A:$A,B833,'[7]TUNZ Extracted TB'!$C:$C,C833)</f>
        <v>#VALUE!</v>
      </c>
      <c r="M833" s="4" t="e">
        <f>SUMIFS('[8]TUNZ Extracted TB'!$G:$G,'[8]TUNZ Extracted TB'!$A:$A,B833,'[8]TUNZ Extracted TB'!$C:$C,C833)</f>
        <v>#VALUE!</v>
      </c>
      <c r="N833" s="4" t="e">
        <f>SUMIFS('[9]TUNZ Extracted TB'!$G:$G,'[9]TUNZ Extracted TB'!$A:$A,B833,'[9]TUNZ Extracted TB'!$C:$C,C833)</f>
        <v>#VALUE!</v>
      </c>
      <c r="O833" s="4" t="e">
        <f>SUMIFS('[10]TUNZ Extracted TB'!$G:$G,'[10]TUNZ Extracted TB'!$A:$A,B833,'[10]TUNZ Extracted TB'!$C:$C,C833)</f>
        <v>#VALUE!</v>
      </c>
      <c r="P833" s="4" t="e">
        <f>SUMIFS('[11]TUNZ Extracted TB'!$G:$G,'[11]TUNZ Extracted TB'!$A:$A,B833,'[11]TUNZ Extracted TB'!$C:$C,C833)</f>
        <v>#VALUE!</v>
      </c>
      <c r="Q833" s="4" t="e">
        <f>SUMIFS('[12]TUNZ Extracted TB'!$G:$G,'[12]TUNZ Extracted TB'!$A:$A,B833,'[12]TUNZ Extracted TB'!$C:$C,C833)</f>
        <v>#VALUE!</v>
      </c>
      <c r="R833" s="4" t="e">
        <f t="shared" si="13"/>
        <v>#VALUE!</v>
      </c>
    </row>
    <row r="834" spans="1:18" x14ac:dyDescent="0.25">
      <c r="A834" t="s">
        <v>126</v>
      </c>
      <c r="B834">
        <v>7475</v>
      </c>
      <c r="C834">
        <v>130</v>
      </c>
      <c r="D834" t="s">
        <v>58</v>
      </c>
      <c r="E834" t="s">
        <v>85</v>
      </c>
      <c r="F834" s="4" t="e">
        <f>SUMIFS('[1]TUNZ Extracted TB'!$G:$G,'[1]TUNZ Extracted TB'!$A:$A,B834,'[1]TUNZ Extracted TB'!$C:$C,C834)</f>
        <v>#VALUE!</v>
      </c>
      <c r="G834" s="4" t="e">
        <f>SUMIFS('[2]TUNZ Extracted TB'!$G:$G,'[2]TUNZ Extracted TB'!$A:$A,B834,'[2]TUNZ Extracted TB'!$C:$C,C834)</f>
        <v>#VALUE!</v>
      </c>
      <c r="H834" s="4" t="e">
        <f>SUMIFS('[3]TUNZ Extracted TB'!$G:$G,'[3]TUNZ Extracted TB'!$A:$A,B834,'[3]TUNZ Extracted TB'!$C:$C,C834)</f>
        <v>#VALUE!</v>
      </c>
      <c r="I834" s="4" t="e">
        <f>SUMIFS('[4]TUNZ Extracted TB'!$G:$G,'[4]TUNZ Extracted TB'!$A:$A,B834,'[4]TUNZ Extracted TB'!$C:$C,C834)</f>
        <v>#VALUE!</v>
      </c>
      <c r="J834" s="4" t="e">
        <f>SUMIFS('[5]TUNZ Extracted TB'!$G:$G,'[5]TUNZ Extracted TB'!$A:$A,B834,'[5]TUNZ Extracted TB'!$C:$C,C834)</f>
        <v>#VALUE!</v>
      </c>
      <c r="K834" s="4" t="e">
        <f>SUMIFS('[6]TUNZ Extracted TB'!$G:$G,'[6]TUNZ Extracted TB'!$A:$A,B834,'[6]TUNZ Extracted TB'!$C:$C,C834)</f>
        <v>#VALUE!</v>
      </c>
      <c r="L834" s="4" t="e">
        <f>SUMIFS('[7]TUNZ Extracted TB'!$G:$G,'[7]TUNZ Extracted TB'!$A:$A,B834,'[7]TUNZ Extracted TB'!$C:$C,C834)</f>
        <v>#VALUE!</v>
      </c>
      <c r="M834" s="4" t="e">
        <f>SUMIFS('[8]TUNZ Extracted TB'!$G:$G,'[8]TUNZ Extracted TB'!$A:$A,B834,'[8]TUNZ Extracted TB'!$C:$C,C834)</f>
        <v>#VALUE!</v>
      </c>
      <c r="N834" s="4" t="e">
        <f>SUMIFS('[9]TUNZ Extracted TB'!$G:$G,'[9]TUNZ Extracted TB'!$A:$A,B834,'[9]TUNZ Extracted TB'!$C:$C,C834)</f>
        <v>#VALUE!</v>
      </c>
      <c r="O834" s="4" t="e">
        <f>SUMIFS('[10]TUNZ Extracted TB'!$G:$G,'[10]TUNZ Extracted TB'!$A:$A,B834,'[10]TUNZ Extracted TB'!$C:$C,C834)</f>
        <v>#VALUE!</v>
      </c>
      <c r="P834" s="4" t="e">
        <f>SUMIFS('[11]TUNZ Extracted TB'!$G:$G,'[11]TUNZ Extracted TB'!$A:$A,B834,'[11]TUNZ Extracted TB'!$C:$C,C834)</f>
        <v>#VALUE!</v>
      </c>
      <c r="Q834" s="4" t="e">
        <f>SUMIFS('[12]TUNZ Extracted TB'!$G:$G,'[12]TUNZ Extracted TB'!$A:$A,B834,'[12]TUNZ Extracted TB'!$C:$C,C834)</f>
        <v>#VALUE!</v>
      </c>
      <c r="R834" s="4" t="e">
        <f t="shared" si="13"/>
        <v>#VALUE!</v>
      </c>
    </row>
    <row r="835" spans="1:18" x14ac:dyDescent="0.25">
      <c r="A835" t="s">
        <v>126</v>
      </c>
      <c r="B835">
        <v>7475</v>
      </c>
      <c r="C835">
        <v>140</v>
      </c>
      <c r="D835" t="s">
        <v>58</v>
      </c>
      <c r="E835" t="s">
        <v>85</v>
      </c>
      <c r="F835" s="4" t="e">
        <f>SUMIFS('[1]TUNZ Extracted TB'!$G:$G,'[1]TUNZ Extracted TB'!$A:$A,B835,'[1]TUNZ Extracted TB'!$C:$C,C835)</f>
        <v>#VALUE!</v>
      </c>
      <c r="G835" s="4" t="e">
        <f>SUMIFS('[2]TUNZ Extracted TB'!$G:$G,'[2]TUNZ Extracted TB'!$A:$A,B835,'[2]TUNZ Extracted TB'!$C:$C,C835)</f>
        <v>#VALUE!</v>
      </c>
      <c r="H835" s="4" t="e">
        <f>SUMIFS('[3]TUNZ Extracted TB'!$G:$G,'[3]TUNZ Extracted TB'!$A:$A,B835,'[3]TUNZ Extracted TB'!$C:$C,C835)</f>
        <v>#VALUE!</v>
      </c>
      <c r="I835" s="4" t="e">
        <f>SUMIFS('[4]TUNZ Extracted TB'!$G:$G,'[4]TUNZ Extracted TB'!$A:$A,B835,'[4]TUNZ Extracted TB'!$C:$C,C835)</f>
        <v>#VALUE!</v>
      </c>
      <c r="J835" s="4" t="e">
        <f>SUMIFS('[5]TUNZ Extracted TB'!$G:$G,'[5]TUNZ Extracted TB'!$A:$A,B835,'[5]TUNZ Extracted TB'!$C:$C,C835)</f>
        <v>#VALUE!</v>
      </c>
      <c r="K835" s="4" t="e">
        <f>SUMIFS('[6]TUNZ Extracted TB'!$G:$G,'[6]TUNZ Extracted TB'!$A:$A,B835,'[6]TUNZ Extracted TB'!$C:$C,C835)</f>
        <v>#VALUE!</v>
      </c>
      <c r="L835" s="4" t="e">
        <f>SUMIFS('[7]TUNZ Extracted TB'!$G:$G,'[7]TUNZ Extracted TB'!$A:$A,B835,'[7]TUNZ Extracted TB'!$C:$C,C835)</f>
        <v>#VALUE!</v>
      </c>
      <c r="M835" s="4" t="e">
        <f>SUMIFS('[8]TUNZ Extracted TB'!$G:$G,'[8]TUNZ Extracted TB'!$A:$A,B835,'[8]TUNZ Extracted TB'!$C:$C,C835)</f>
        <v>#VALUE!</v>
      </c>
      <c r="N835" s="4" t="e">
        <f>SUMIFS('[9]TUNZ Extracted TB'!$G:$G,'[9]TUNZ Extracted TB'!$A:$A,B835,'[9]TUNZ Extracted TB'!$C:$C,C835)</f>
        <v>#VALUE!</v>
      </c>
      <c r="O835" s="4" t="e">
        <f>SUMIFS('[10]TUNZ Extracted TB'!$G:$G,'[10]TUNZ Extracted TB'!$A:$A,B835,'[10]TUNZ Extracted TB'!$C:$C,C835)</f>
        <v>#VALUE!</v>
      </c>
      <c r="P835" s="4" t="e">
        <f>SUMIFS('[11]TUNZ Extracted TB'!$G:$G,'[11]TUNZ Extracted TB'!$A:$A,B835,'[11]TUNZ Extracted TB'!$C:$C,C835)</f>
        <v>#VALUE!</v>
      </c>
      <c r="Q835" s="4" t="e">
        <f>SUMIFS('[12]TUNZ Extracted TB'!$G:$G,'[12]TUNZ Extracted TB'!$A:$A,B835,'[12]TUNZ Extracted TB'!$C:$C,C835)</f>
        <v>#VALUE!</v>
      </c>
      <c r="R835" s="4" t="e">
        <f t="shared" si="13"/>
        <v>#VALUE!</v>
      </c>
    </row>
    <row r="836" spans="1:18" x14ac:dyDescent="0.25">
      <c r="A836" t="s">
        <v>126</v>
      </c>
      <c r="B836">
        <v>7475</v>
      </c>
      <c r="C836">
        <v>147</v>
      </c>
      <c r="D836" t="s">
        <v>58</v>
      </c>
      <c r="E836" t="s">
        <v>85</v>
      </c>
      <c r="F836" s="4" t="e">
        <f>SUMIFS('[1]TUNZ Extracted TB'!$G:$G,'[1]TUNZ Extracted TB'!$A:$A,B836,'[1]TUNZ Extracted TB'!$C:$C,C836)</f>
        <v>#VALUE!</v>
      </c>
      <c r="G836" s="4" t="e">
        <f>SUMIFS('[2]TUNZ Extracted TB'!$G:$G,'[2]TUNZ Extracted TB'!$A:$A,B836,'[2]TUNZ Extracted TB'!$C:$C,C836)</f>
        <v>#VALUE!</v>
      </c>
      <c r="H836" s="4" t="e">
        <f>SUMIFS('[3]TUNZ Extracted TB'!$G:$G,'[3]TUNZ Extracted TB'!$A:$A,B836,'[3]TUNZ Extracted TB'!$C:$C,C836)</f>
        <v>#VALUE!</v>
      </c>
      <c r="I836" s="4" t="e">
        <f>SUMIFS('[4]TUNZ Extracted TB'!$G:$G,'[4]TUNZ Extracted TB'!$A:$A,B836,'[4]TUNZ Extracted TB'!$C:$C,C836)</f>
        <v>#VALUE!</v>
      </c>
      <c r="J836" s="4" t="e">
        <f>SUMIFS('[5]TUNZ Extracted TB'!$G:$G,'[5]TUNZ Extracted TB'!$A:$A,B836,'[5]TUNZ Extracted TB'!$C:$C,C836)</f>
        <v>#VALUE!</v>
      </c>
      <c r="K836" s="4" t="e">
        <f>SUMIFS('[6]TUNZ Extracted TB'!$G:$G,'[6]TUNZ Extracted TB'!$A:$A,B836,'[6]TUNZ Extracted TB'!$C:$C,C836)</f>
        <v>#VALUE!</v>
      </c>
      <c r="L836" s="4" t="e">
        <f>SUMIFS('[7]TUNZ Extracted TB'!$G:$G,'[7]TUNZ Extracted TB'!$A:$A,B836,'[7]TUNZ Extracted TB'!$C:$C,C836)</f>
        <v>#VALUE!</v>
      </c>
      <c r="M836" s="4" t="e">
        <f>SUMIFS('[8]TUNZ Extracted TB'!$G:$G,'[8]TUNZ Extracted TB'!$A:$A,B836,'[8]TUNZ Extracted TB'!$C:$C,C836)</f>
        <v>#VALUE!</v>
      </c>
      <c r="N836" s="4" t="e">
        <f>SUMIFS('[9]TUNZ Extracted TB'!$G:$G,'[9]TUNZ Extracted TB'!$A:$A,B836,'[9]TUNZ Extracted TB'!$C:$C,C836)</f>
        <v>#VALUE!</v>
      </c>
      <c r="O836" s="4" t="e">
        <f>SUMIFS('[10]TUNZ Extracted TB'!$G:$G,'[10]TUNZ Extracted TB'!$A:$A,B836,'[10]TUNZ Extracted TB'!$C:$C,C836)</f>
        <v>#VALUE!</v>
      </c>
      <c r="P836" s="4" t="e">
        <f>SUMIFS('[11]TUNZ Extracted TB'!$G:$G,'[11]TUNZ Extracted TB'!$A:$A,B836,'[11]TUNZ Extracted TB'!$C:$C,C836)</f>
        <v>#VALUE!</v>
      </c>
      <c r="Q836" s="4" t="e">
        <f>SUMIFS('[12]TUNZ Extracted TB'!$G:$G,'[12]TUNZ Extracted TB'!$A:$A,B836,'[12]TUNZ Extracted TB'!$C:$C,C836)</f>
        <v>#VALUE!</v>
      </c>
      <c r="R836" s="4" t="e">
        <f t="shared" si="13"/>
        <v>#VALUE!</v>
      </c>
    </row>
    <row r="837" spans="1:18" x14ac:dyDescent="0.25">
      <c r="A837" t="s">
        <v>126</v>
      </c>
      <c r="B837">
        <v>7475</v>
      </c>
      <c r="C837">
        <v>160</v>
      </c>
      <c r="D837" t="s">
        <v>58</v>
      </c>
      <c r="E837" t="s">
        <v>85</v>
      </c>
      <c r="F837" s="4" t="e">
        <f>SUMIFS('[1]TUNZ Extracted TB'!$G:$G,'[1]TUNZ Extracted TB'!$A:$A,B837,'[1]TUNZ Extracted TB'!$C:$C,C837)</f>
        <v>#VALUE!</v>
      </c>
      <c r="G837" s="4" t="e">
        <f>SUMIFS('[2]TUNZ Extracted TB'!$G:$G,'[2]TUNZ Extracted TB'!$A:$A,B837,'[2]TUNZ Extracted TB'!$C:$C,C837)</f>
        <v>#VALUE!</v>
      </c>
      <c r="H837" s="4" t="e">
        <f>SUMIFS('[3]TUNZ Extracted TB'!$G:$G,'[3]TUNZ Extracted TB'!$A:$A,B837,'[3]TUNZ Extracted TB'!$C:$C,C837)</f>
        <v>#VALUE!</v>
      </c>
      <c r="I837" s="4" t="e">
        <f>SUMIFS('[4]TUNZ Extracted TB'!$G:$G,'[4]TUNZ Extracted TB'!$A:$A,B837,'[4]TUNZ Extracted TB'!$C:$C,C837)</f>
        <v>#VALUE!</v>
      </c>
      <c r="J837" s="4" t="e">
        <f>SUMIFS('[5]TUNZ Extracted TB'!$G:$G,'[5]TUNZ Extracted TB'!$A:$A,B837,'[5]TUNZ Extracted TB'!$C:$C,C837)</f>
        <v>#VALUE!</v>
      </c>
      <c r="K837" s="4" t="e">
        <f>SUMIFS('[6]TUNZ Extracted TB'!$G:$G,'[6]TUNZ Extracted TB'!$A:$A,B837,'[6]TUNZ Extracted TB'!$C:$C,C837)</f>
        <v>#VALUE!</v>
      </c>
      <c r="L837" s="4" t="e">
        <f>SUMIFS('[7]TUNZ Extracted TB'!$G:$G,'[7]TUNZ Extracted TB'!$A:$A,B837,'[7]TUNZ Extracted TB'!$C:$C,C837)</f>
        <v>#VALUE!</v>
      </c>
      <c r="M837" s="4" t="e">
        <f>SUMIFS('[8]TUNZ Extracted TB'!$G:$G,'[8]TUNZ Extracted TB'!$A:$A,B837,'[8]TUNZ Extracted TB'!$C:$C,C837)</f>
        <v>#VALUE!</v>
      </c>
      <c r="N837" s="4" t="e">
        <f>SUMIFS('[9]TUNZ Extracted TB'!$G:$G,'[9]TUNZ Extracted TB'!$A:$A,B837,'[9]TUNZ Extracted TB'!$C:$C,C837)</f>
        <v>#VALUE!</v>
      </c>
      <c r="O837" s="4" t="e">
        <f>SUMIFS('[10]TUNZ Extracted TB'!$G:$G,'[10]TUNZ Extracted TB'!$A:$A,B837,'[10]TUNZ Extracted TB'!$C:$C,C837)</f>
        <v>#VALUE!</v>
      </c>
      <c r="P837" s="4" t="e">
        <f>SUMIFS('[11]TUNZ Extracted TB'!$G:$G,'[11]TUNZ Extracted TB'!$A:$A,B837,'[11]TUNZ Extracted TB'!$C:$C,C837)</f>
        <v>#VALUE!</v>
      </c>
      <c r="Q837" s="4" t="e">
        <f>SUMIFS('[12]TUNZ Extracted TB'!$G:$G,'[12]TUNZ Extracted TB'!$A:$A,B837,'[12]TUNZ Extracted TB'!$C:$C,C837)</f>
        <v>#VALUE!</v>
      </c>
      <c r="R837" s="4" t="e">
        <f t="shared" si="13"/>
        <v>#VALUE!</v>
      </c>
    </row>
    <row r="838" spans="1:18" x14ac:dyDescent="0.25">
      <c r="A838" t="s">
        <v>126</v>
      </c>
      <c r="B838">
        <v>7475</v>
      </c>
      <c r="C838">
        <v>190</v>
      </c>
      <c r="D838" t="s">
        <v>58</v>
      </c>
      <c r="E838" t="s">
        <v>85</v>
      </c>
      <c r="F838" s="4" t="e">
        <f>SUMIFS('[1]TUNZ Extracted TB'!$G:$G,'[1]TUNZ Extracted TB'!$A:$A,B838,'[1]TUNZ Extracted TB'!$C:$C,C838)</f>
        <v>#VALUE!</v>
      </c>
      <c r="G838" s="4" t="e">
        <f>SUMIFS('[2]TUNZ Extracted TB'!$G:$G,'[2]TUNZ Extracted TB'!$A:$A,B838,'[2]TUNZ Extracted TB'!$C:$C,C838)</f>
        <v>#VALUE!</v>
      </c>
      <c r="H838" s="4" t="e">
        <f>SUMIFS('[3]TUNZ Extracted TB'!$G:$G,'[3]TUNZ Extracted TB'!$A:$A,B838,'[3]TUNZ Extracted TB'!$C:$C,C838)</f>
        <v>#VALUE!</v>
      </c>
      <c r="I838" s="4" t="e">
        <f>SUMIFS('[4]TUNZ Extracted TB'!$G:$G,'[4]TUNZ Extracted TB'!$A:$A,B838,'[4]TUNZ Extracted TB'!$C:$C,C838)</f>
        <v>#VALUE!</v>
      </c>
      <c r="J838" s="4" t="e">
        <f>SUMIFS('[5]TUNZ Extracted TB'!$G:$G,'[5]TUNZ Extracted TB'!$A:$A,B838,'[5]TUNZ Extracted TB'!$C:$C,C838)</f>
        <v>#VALUE!</v>
      </c>
      <c r="K838" s="4" t="e">
        <f>SUMIFS('[6]TUNZ Extracted TB'!$G:$G,'[6]TUNZ Extracted TB'!$A:$A,B838,'[6]TUNZ Extracted TB'!$C:$C,C838)</f>
        <v>#VALUE!</v>
      </c>
      <c r="L838" s="4" t="e">
        <f>SUMIFS('[7]TUNZ Extracted TB'!$G:$G,'[7]TUNZ Extracted TB'!$A:$A,B838,'[7]TUNZ Extracted TB'!$C:$C,C838)</f>
        <v>#VALUE!</v>
      </c>
      <c r="M838" s="4" t="e">
        <f>SUMIFS('[8]TUNZ Extracted TB'!$G:$G,'[8]TUNZ Extracted TB'!$A:$A,B838,'[8]TUNZ Extracted TB'!$C:$C,C838)</f>
        <v>#VALUE!</v>
      </c>
      <c r="N838" s="4" t="e">
        <f>SUMIFS('[9]TUNZ Extracted TB'!$G:$G,'[9]TUNZ Extracted TB'!$A:$A,B838,'[9]TUNZ Extracted TB'!$C:$C,C838)</f>
        <v>#VALUE!</v>
      </c>
      <c r="O838" s="4" t="e">
        <f>SUMIFS('[10]TUNZ Extracted TB'!$G:$G,'[10]TUNZ Extracted TB'!$A:$A,B838,'[10]TUNZ Extracted TB'!$C:$C,C838)</f>
        <v>#VALUE!</v>
      </c>
      <c r="P838" s="4" t="e">
        <f>SUMIFS('[11]TUNZ Extracted TB'!$G:$G,'[11]TUNZ Extracted TB'!$A:$A,B838,'[11]TUNZ Extracted TB'!$C:$C,C838)</f>
        <v>#VALUE!</v>
      </c>
      <c r="Q838" s="4" t="e">
        <f>SUMIFS('[12]TUNZ Extracted TB'!$G:$G,'[12]TUNZ Extracted TB'!$A:$A,B838,'[12]TUNZ Extracted TB'!$C:$C,C838)</f>
        <v>#VALUE!</v>
      </c>
      <c r="R838" s="4" t="e">
        <f t="shared" ref="R838:R901" si="14">SUM(F838:Q838)</f>
        <v>#VALUE!</v>
      </c>
    </row>
    <row r="839" spans="1:18" x14ac:dyDescent="0.25">
      <c r="A839" t="s">
        <v>126</v>
      </c>
      <c r="B839">
        <v>7475</v>
      </c>
      <c r="C839">
        <v>210</v>
      </c>
      <c r="D839" t="s">
        <v>58</v>
      </c>
      <c r="E839" t="s">
        <v>85</v>
      </c>
      <c r="F839" s="4" t="e">
        <f>SUMIFS('[1]TUNZ Extracted TB'!$G:$G,'[1]TUNZ Extracted TB'!$A:$A,B839,'[1]TUNZ Extracted TB'!$C:$C,C839)</f>
        <v>#VALUE!</v>
      </c>
      <c r="G839" s="4" t="e">
        <f>SUMIFS('[2]TUNZ Extracted TB'!$G:$G,'[2]TUNZ Extracted TB'!$A:$A,B839,'[2]TUNZ Extracted TB'!$C:$C,C839)</f>
        <v>#VALUE!</v>
      </c>
      <c r="H839" s="4" t="e">
        <f>SUMIFS('[3]TUNZ Extracted TB'!$G:$G,'[3]TUNZ Extracted TB'!$A:$A,B839,'[3]TUNZ Extracted TB'!$C:$C,C839)</f>
        <v>#VALUE!</v>
      </c>
      <c r="I839" s="4" t="e">
        <f>SUMIFS('[4]TUNZ Extracted TB'!$G:$G,'[4]TUNZ Extracted TB'!$A:$A,B839,'[4]TUNZ Extracted TB'!$C:$C,C839)</f>
        <v>#VALUE!</v>
      </c>
      <c r="J839" s="4" t="e">
        <f>SUMIFS('[5]TUNZ Extracted TB'!$G:$G,'[5]TUNZ Extracted TB'!$A:$A,B839,'[5]TUNZ Extracted TB'!$C:$C,C839)</f>
        <v>#VALUE!</v>
      </c>
      <c r="K839" s="4" t="e">
        <f>SUMIFS('[6]TUNZ Extracted TB'!$G:$G,'[6]TUNZ Extracted TB'!$A:$A,B839,'[6]TUNZ Extracted TB'!$C:$C,C839)</f>
        <v>#VALUE!</v>
      </c>
      <c r="L839" s="4" t="e">
        <f>SUMIFS('[7]TUNZ Extracted TB'!$G:$G,'[7]TUNZ Extracted TB'!$A:$A,B839,'[7]TUNZ Extracted TB'!$C:$C,C839)</f>
        <v>#VALUE!</v>
      </c>
      <c r="M839" s="4" t="e">
        <f>SUMIFS('[8]TUNZ Extracted TB'!$G:$G,'[8]TUNZ Extracted TB'!$A:$A,B839,'[8]TUNZ Extracted TB'!$C:$C,C839)</f>
        <v>#VALUE!</v>
      </c>
      <c r="N839" s="4" t="e">
        <f>SUMIFS('[9]TUNZ Extracted TB'!$G:$G,'[9]TUNZ Extracted TB'!$A:$A,B839,'[9]TUNZ Extracted TB'!$C:$C,C839)</f>
        <v>#VALUE!</v>
      </c>
      <c r="O839" s="4" t="e">
        <f>SUMIFS('[10]TUNZ Extracted TB'!$G:$G,'[10]TUNZ Extracted TB'!$A:$A,B839,'[10]TUNZ Extracted TB'!$C:$C,C839)</f>
        <v>#VALUE!</v>
      </c>
      <c r="P839" s="4" t="e">
        <f>SUMIFS('[11]TUNZ Extracted TB'!$G:$G,'[11]TUNZ Extracted TB'!$A:$A,B839,'[11]TUNZ Extracted TB'!$C:$C,C839)</f>
        <v>#VALUE!</v>
      </c>
      <c r="Q839" s="4" t="e">
        <f>SUMIFS('[12]TUNZ Extracted TB'!$G:$G,'[12]TUNZ Extracted TB'!$A:$A,B839,'[12]TUNZ Extracted TB'!$C:$C,C839)</f>
        <v>#VALUE!</v>
      </c>
      <c r="R839" s="4" t="e">
        <f t="shared" si="14"/>
        <v>#VALUE!</v>
      </c>
    </row>
    <row r="840" spans="1:18" x14ac:dyDescent="0.25">
      <c r="A840" t="s">
        <v>126</v>
      </c>
      <c r="B840">
        <v>7475</v>
      </c>
      <c r="C840">
        <v>220</v>
      </c>
      <c r="D840" t="s">
        <v>58</v>
      </c>
      <c r="E840" t="s">
        <v>85</v>
      </c>
      <c r="F840" s="4" t="e">
        <f>SUMIFS('[1]TUNZ Extracted TB'!$G:$G,'[1]TUNZ Extracted TB'!$A:$A,B840,'[1]TUNZ Extracted TB'!$C:$C,C840)</f>
        <v>#VALUE!</v>
      </c>
      <c r="G840" s="4" t="e">
        <f>SUMIFS('[2]TUNZ Extracted TB'!$G:$G,'[2]TUNZ Extracted TB'!$A:$A,B840,'[2]TUNZ Extracted TB'!$C:$C,C840)</f>
        <v>#VALUE!</v>
      </c>
      <c r="H840" s="4" t="e">
        <f>SUMIFS('[3]TUNZ Extracted TB'!$G:$G,'[3]TUNZ Extracted TB'!$A:$A,B840,'[3]TUNZ Extracted TB'!$C:$C,C840)</f>
        <v>#VALUE!</v>
      </c>
      <c r="I840" s="4" t="e">
        <f>SUMIFS('[4]TUNZ Extracted TB'!$G:$G,'[4]TUNZ Extracted TB'!$A:$A,B840,'[4]TUNZ Extracted TB'!$C:$C,C840)</f>
        <v>#VALUE!</v>
      </c>
      <c r="J840" s="4" t="e">
        <f>SUMIFS('[5]TUNZ Extracted TB'!$G:$G,'[5]TUNZ Extracted TB'!$A:$A,B840,'[5]TUNZ Extracted TB'!$C:$C,C840)</f>
        <v>#VALUE!</v>
      </c>
      <c r="K840" s="4" t="e">
        <f>SUMIFS('[6]TUNZ Extracted TB'!$G:$G,'[6]TUNZ Extracted TB'!$A:$A,B840,'[6]TUNZ Extracted TB'!$C:$C,C840)</f>
        <v>#VALUE!</v>
      </c>
      <c r="L840" s="4" t="e">
        <f>SUMIFS('[7]TUNZ Extracted TB'!$G:$G,'[7]TUNZ Extracted TB'!$A:$A,B840,'[7]TUNZ Extracted TB'!$C:$C,C840)</f>
        <v>#VALUE!</v>
      </c>
      <c r="M840" s="4" t="e">
        <f>SUMIFS('[8]TUNZ Extracted TB'!$G:$G,'[8]TUNZ Extracted TB'!$A:$A,B840,'[8]TUNZ Extracted TB'!$C:$C,C840)</f>
        <v>#VALUE!</v>
      </c>
      <c r="N840" s="4" t="e">
        <f>SUMIFS('[9]TUNZ Extracted TB'!$G:$G,'[9]TUNZ Extracted TB'!$A:$A,B840,'[9]TUNZ Extracted TB'!$C:$C,C840)</f>
        <v>#VALUE!</v>
      </c>
      <c r="O840" s="4" t="e">
        <f>SUMIFS('[10]TUNZ Extracted TB'!$G:$G,'[10]TUNZ Extracted TB'!$A:$A,B840,'[10]TUNZ Extracted TB'!$C:$C,C840)</f>
        <v>#VALUE!</v>
      </c>
      <c r="P840" s="4" t="e">
        <f>SUMIFS('[11]TUNZ Extracted TB'!$G:$G,'[11]TUNZ Extracted TB'!$A:$A,B840,'[11]TUNZ Extracted TB'!$C:$C,C840)</f>
        <v>#VALUE!</v>
      </c>
      <c r="Q840" s="4" t="e">
        <f>SUMIFS('[12]TUNZ Extracted TB'!$G:$G,'[12]TUNZ Extracted TB'!$A:$A,B840,'[12]TUNZ Extracted TB'!$C:$C,C840)</f>
        <v>#VALUE!</v>
      </c>
      <c r="R840" s="4" t="e">
        <f t="shared" si="14"/>
        <v>#VALUE!</v>
      </c>
    </row>
    <row r="841" spans="1:18" x14ac:dyDescent="0.25">
      <c r="A841" t="s">
        <v>126</v>
      </c>
      <c r="B841">
        <v>7475</v>
      </c>
      <c r="C841">
        <v>230</v>
      </c>
      <c r="D841" t="s">
        <v>58</v>
      </c>
      <c r="E841" t="s">
        <v>85</v>
      </c>
      <c r="F841" s="4" t="e">
        <f>SUMIFS('[1]TUNZ Extracted TB'!$G:$G,'[1]TUNZ Extracted TB'!$A:$A,B841,'[1]TUNZ Extracted TB'!$C:$C,C841)</f>
        <v>#VALUE!</v>
      </c>
      <c r="G841" s="4" t="e">
        <f>SUMIFS('[2]TUNZ Extracted TB'!$G:$G,'[2]TUNZ Extracted TB'!$A:$A,B841,'[2]TUNZ Extracted TB'!$C:$C,C841)</f>
        <v>#VALUE!</v>
      </c>
      <c r="H841" s="4" t="e">
        <f>SUMIFS('[3]TUNZ Extracted TB'!$G:$G,'[3]TUNZ Extracted TB'!$A:$A,B841,'[3]TUNZ Extracted TB'!$C:$C,C841)</f>
        <v>#VALUE!</v>
      </c>
      <c r="I841" s="4" t="e">
        <f>SUMIFS('[4]TUNZ Extracted TB'!$G:$G,'[4]TUNZ Extracted TB'!$A:$A,B841,'[4]TUNZ Extracted TB'!$C:$C,C841)</f>
        <v>#VALUE!</v>
      </c>
      <c r="J841" s="4" t="e">
        <f>SUMIFS('[5]TUNZ Extracted TB'!$G:$G,'[5]TUNZ Extracted TB'!$A:$A,B841,'[5]TUNZ Extracted TB'!$C:$C,C841)</f>
        <v>#VALUE!</v>
      </c>
      <c r="K841" s="4" t="e">
        <f>SUMIFS('[6]TUNZ Extracted TB'!$G:$G,'[6]TUNZ Extracted TB'!$A:$A,B841,'[6]TUNZ Extracted TB'!$C:$C,C841)</f>
        <v>#VALUE!</v>
      </c>
      <c r="L841" s="4" t="e">
        <f>SUMIFS('[7]TUNZ Extracted TB'!$G:$G,'[7]TUNZ Extracted TB'!$A:$A,B841,'[7]TUNZ Extracted TB'!$C:$C,C841)</f>
        <v>#VALUE!</v>
      </c>
      <c r="M841" s="4" t="e">
        <f>SUMIFS('[8]TUNZ Extracted TB'!$G:$G,'[8]TUNZ Extracted TB'!$A:$A,B841,'[8]TUNZ Extracted TB'!$C:$C,C841)</f>
        <v>#VALUE!</v>
      </c>
      <c r="N841" s="4" t="e">
        <f>SUMIFS('[9]TUNZ Extracted TB'!$G:$G,'[9]TUNZ Extracted TB'!$A:$A,B841,'[9]TUNZ Extracted TB'!$C:$C,C841)</f>
        <v>#VALUE!</v>
      </c>
      <c r="O841" s="4" t="e">
        <f>SUMIFS('[10]TUNZ Extracted TB'!$G:$G,'[10]TUNZ Extracted TB'!$A:$A,B841,'[10]TUNZ Extracted TB'!$C:$C,C841)</f>
        <v>#VALUE!</v>
      </c>
      <c r="P841" s="4" t="e">
        <f>SUMIFS('[11]TUNZ Extracted TB'!$G:$G,'[11]TUNZ Extracted TB'!$A:$A,B841,'[11]TUNZ Extracted TB'!$C:$C,C841)</f>
        <v>#VALUE!</v>
      </c>
      <c r="Q841" s="4" t="e">
        <f>SUMIFS('[12]TUNZ Extracted TB'!$G:$G,'[12]TUNZ Extracted TB'!$A:$A,B841,'[12]TUNZ Extracted TB'!$C:$C,C841)</f>
        <v>#VALUE!</v>
      </c>
      <c r="R841" s="4" t="e">
        <f t="shared" si="14"/>
        <v>#VALUE!</v>
      </c>
    </row>
    <row r="842" spans="1:18" x14ac:dyDescent="0.25">
      <c r="A842" t="s">
        <v>126</v>
      </c>
      <c r="B842">
        <v>7475</v>
      </c>
      <c r="C842">
        <v>240</v>
      </c>
      <c r="D842" t="s">
        <v>58</v>
      </c>
      <c r="E842" t="s">
        <v>85</v>
      </c>
      <c r="F842" s="4" t="e">
        <f>SUMIFS('[1]TUNZ Extracted TB'!$G:$G,'[1]TUNZ Extracted TB'!$A:$A,B842,'[1]TUNZ Extracted TB'!$C:$C,C842)</f>
        <v>#VALUE!</v>
      </c>
      <c r="G842" s="4" t="e">
        <f>SUMIFS('[2]TUNZ Extracted TB'!$G:$G,'[2]TUNZ Extracted TB'!$A:$A,B842,'[2]TUNZ Extracted TB'!$C:$C,C842)</f>
        <v>#VALUE!</v>
      </c>
      <c r="H842" s="4" t="e">
        <f>SUMIFS('[3]TUNZ Extracted TB'!$G:$G,'[3]TUNZ Extracted TB'!$A:$A,B842,'[3]TUNZ Extracted TB'!$C:$C,C842)</f>
        <v>#VALUE!</v>
      </c>
      <c r="I842" s="4" t="e">
        <f>SUMIFS('[4]TUNZ Extracted TB'!$G:$G,'[4]TUNZ Extracted TB'!$A:$A,B842,'[4]TUNZ Extracted TB'!$C:$C,C842)</f>
        <v>#VALUE!</v>
      </c>
      <c r="J842" s="4" t="e">
        <f>SUMIFS('[5]TUNZ Extracted TB'!$G:$G,'[5]TUNZ Extracted TB'!$A:$A,B842,'[5]TUNZ Extracted TB'!$C:$C,C842)</f>
        <v>#VALUE!</v>
      </c>
      <c r="K842" s="4" t="e">
        <f>SUMIFS('[6]TUNZ Extracted TB'!$G:$G,'[6]TUNZ Extracted TB'!$A:$A,B842,'[6]TUNZ Extracted TB'!$C:$C,C842)</f>
        <v>#VALUE!</v>
      </c>
      <c r="L842" s="4" t="e">
        <f>SUMIFS('[7]TUNZ Extracted TB'!$G:$G,'[7]TUNZ Extracted TB'!$A:$A,B842,'[7]TUNZ Extracted TB'!$C:$C,C842)</f>
        <v>#VALUE!</v>
      </c>
      <c r="M842" s="4" t="e">
        <f>SUMIFS('[8]TUNZ Extracted TB'!$G:$G,'[8]TUNZ Extracted TB'!$A:$A,B842,'[8]TUNZ Extracted TB'!$C:$C,C842)</f>
        <v>#VALUE!</v>
      </c>
      <c r="N842" s="4" t="e">
        <f>SUMIFS('[9]TUNZ Extracted TB'!$G:$G,'[9]TUNZ Extracted TB'!$A:$A,B842,'[9]TUNZ Extracted TB'!$C:$C,C842)</f>
        <v>#VALUE!</v>
      </c>
      <c r="O842" s="4" t="e">
        <f>SUMIFS('[10]TUNZ Extracted TB'!$G:$G,'[10]TUNZ Extracted TB'!$A:$A,B842,'[10]TUNZ Extracted TB'!$C:$C,C842)</f>
        <v>#VALUE!</v>
      </c>
      <c r="P842" s="4" t="e">
        <f>SUMIFS('[11]TUNZ Extracted TB'!$G:$G,'[11]TUNZ Extracted TB'!$A:$A,B842,'[11]TUNZ Extracted TB'!$C:$C,C842)</f>
        <v>#VALUE!</v>
      </c>
      <c r="Q842" s="4" t="e">
        <f>SUMIFS('[12]TUNZ Extracted TB'!$G:$G,'[12]TUNZ Extracted TB'!$A:$A,B842,'[12]TUNZ Extracted TB'!$C:$C,C842)</f>
        <v>#VALUE!</v>
      </c>
      <c r="R842" s="4" t="e">
        <f t="shared" si="14"/>
        <v>#VALUE!</v>
      </c>
    </row>
    <row r="843" spans="1:18" x14ac:dyDescent="0.25">
      <c r="A843" t="s">
        <v>126</v>
      </c>
      <c r="B843">
        <v>7475</v>
      </c>
      <c r="C843">
        <v>330</v>
      </c>
      <c r="D843" t="s">
        <v>58</v>
      </c>
      <c r="E843" t="s">
        <v>85</v>
      </c>
      <c r="F843" s="4" t="e">
        <f>SUMIFS('[1]TUNZ Extracted TB'!$G:$G,'[1]TUNZ Extracted TB'!$A:$A,B843,'[1]TUNZ Extracted TB'!$C:$C,C843)</f>
        <v>#VALUE!</v>
      </c>
      <c r="G843" s="4" t="e">
        <f>SUMIFS('[2]TUNZ Extracted TB'!$G:$G,'[2]TUNZ Extracted TB'!$A:$A,B843,'[2]TUNZ Extracted TB'!$C:$C,C843)</f>
        <v>#VALUE!</v>
      </c>
      <c r="H843" s="4" t="e">
        <f>SUMIFS('[3]TUNZ Extracted TB'!$G:$G,'[3]TUNZ Extracted TB'!$A:$A,B843,'[3]TUNZ Extracted TB'!$C:$C,C843)</f>
        <v>#VALUE!</v>
      </c>
      <c r="I843" s="4" t="e">
        <f>SUMIFS('[4]TUNZ Extracted TB'!$G:$G,'[4]TUNZ Extracted TB'!$A:$A,B843,'[4]TUNZ Extracted TB'!$C:$C,C843)</f>
        <v>#VALUE!</v>
      </c>
      <c r="J843" s="4" t="e">
        <f>SUMIFS('[5]TUNZ Extracted TB'!$G:$G,'[5]TUNZ Extracted TB'!$A:$A,B843,'[5]TUNZ Extracted TB'!$C:$C,C843)</f>
        <v>#VALUE!</v>
      </c>
      <c r="K843" s="4" t="e">
        <f>SUMIFS('[6]TUNZ Extracted TB'!$G:$G,'[6]TUNZ Extracted TB'!$A:$A,B843,'[6]TUNZ Extracted TB'!$C:$C,C843)</f>
        <v>#VALUE!</v>
      </c>
      <c r="L843" s="4" t="e">
        <f>SUMIFS('[7]TUNZ Extracted TB'!$G:$G,'[7]TUNZ Extracted TB'!$A:$A,B843,'[7]TUNZ Extracted TB'!$C:$C,C843)</f>
        <v>#VALUE!</v>
      </c>
      <c r="M843" s="4" t="e">
        <f>SUMIFS('[8]TUNZ Extracted TB'!$G:$G,'[8]TUNZ Extracted TB'!$A:$A,B843,'[8]TUNZ Extracted TB'!$C:$C,C843)</f>
        <v>#VALUE!</v>
      </c>
      <c r="N843" s="4" t="e">
        <f>SUMIFS('[9]TUNZ Extracted TB'!$G:$G,'[9]TUNZ Extracted TB'!$A:$A,B843,'[9]TUNZ Extracted TB'!$C:$C,C843)</f>
        <v>#VALUE!</v>
      </c>
      <c r="O843" s="4" t="e">
        <f>SUMIFS('[10]TUNZ Extracted TB'!$G:$G,'[10]TUNZ Extracted TB'!$A:$A,B843,'[10]TUNZ Extracted TB'!$C:$C,C843)</f>
        <v>#VALUE!</v>
      </c>
      <c r="P843" s="4" t="e">
        <f>SUMIFS('[11]TUNZ Extracted TB'!$G:$G,'[11]TUNZ Extracted TB'!$A:$A,B843,'[11]TUNZ Extracted TB'!$C:$C,C843)</f>
        <v>#VALUE!</v>
      </c>
      <c r="Q843" s="4" t="e">
        <f>SUMIFS('[12]TUNZ Extracted TB'!$G:$G,'[12]TUNZ Extracted TB'!$A:$A,B843,'[12]TUNZ Extracted TB'!$C:$C,C843)</f>
        <v>#VALUE!</v>
      </c>
      <c r="R843" s="4" t="e">
        <f t="shared" si="14"/>
        <v>#VALUE!</v>
      </c>
    </row>
    <row r="844" spans="1:18" x14ac:dyDescent="0.25">
      <c r="A844" t="s">
        <v>126</v>
      </c>
      <c r="B844">
        <v>7475</v>
      </c>
      <c r="C844">
        <v>340</v>
      </c>
      <c r="D844" t="s">
        <v>58</v>
      </c>
      <c r="E844" t="s">
        <v>85</v>
      </c>
      <c r="F844" s="4" t="e">
        <f>SUMIFS('[1]TUNZ Extracted TB'!$G:$G,'[1]TUNZ Extracted TB'!$A:$A,B844,'[1]TUNZ Extracted TB'!$C:$C,C844)</f>
        <v>#VALUE!</v>
      </c>
      <c r="G844" s="4" t="e">
        <f>SUMIFS('[2]TUNZ Extracted TB'!$G:$G,'[2]TUNZ Extracted TB'!$A:$A,B844,'[2]TUNZ Extracted TB'!$C:$C,C844)</f>
        <v>#VALUE!</v>
      </c>
      <c r="H844" s="4" t="e">
        <f>SUMIFS('[3]TUNZ Extracted TB'!$G:$G,'[3]TUNZ Extracted TB'!$A:$A,B844,'[3]TUNZ Extracted TB'!$C:$C,C844)</f>
        <v>#VALUE!</v>
      </c>
      <c r="I844" s="4" t="e">
        <f>SUMIFS('[4]TUNZ Extracted TB'!$G:$G,'[4]TUNZ Extracted TB'!$A:$A,B844,'[4]TUNZ Extracted TB'!$C:$C,C844)</f>
        <v>#VALUE!</v>
      </c>
      <c r="J844" s="4" t="e">
        <f>SUMIFS('[5]TUNZ Extracted TB'!$G:$G,'[5]TUNZ Extracted TB'!$A:$A,B844,'[5]TUNZ Extracted TB'!$C:$C,C844)</f>
        <v>#VALUE!</v>
      </c>
      <c r="K844" s="4" t="e">
        <f>SUMIFS('[6]TUNZ Extracted TB'!$G:$G,'[6]TUNZ Extracted TB'!$A:$A,B844,'[6]TUNZ Extracted TB'!$C:$C,C844)</f>
        <v>#VALUE!</v>
      </c>
      <c r="L844" s="4" t="e">
        <f>SUMIFS('[7]TUNZ Extracted TB'!$G:$G,'[7]TUNZ Extracted TB'!$A:$A,B844,'[7]TUNZ Extracted TB'!$C:$C,C844)</f>
        <v>#VALUE!</v>
      </c>
      <c r="M844" s="4" t="e">
        <f>SUMIFS('[8]TUNZ Extracted TB'!$G:$G,'[8]TUNZ Extracted TB'!$A:$A,B844,'[8]TUNZ Extracted TB'!$C:$C,C844)</f>
        <v>#VALUE!</v>
      </c>
      <c r="N844" s="4" t="e">
        <f>SUMIFS('[9]TUNZ Extracted TB'!$G:$G,'[9]TUNZ Extracted TB'!$A:$A,B844,'[9]TUNZ Extracted TB'!$C:$C,C844)</f>
        <v>#VALUE!</v>
      </c>
      <c r="O844" s="4" t="e">
        <f>SUMIFS('[10]TUNZ Extracted TB'!$G:$G,'[10]TUNZ Extracted TB'!$A:$A,B844,'[10]TUNZ Extracted TB'!$C:$C,C844)</f>
        <v>#VALUE!</v>
      </c>
      <c r="P844" s="4" t="e">
        <f>SUMIFS('[11]TUNZ Extracted TB'!$G:$G,'[11]TUNZ Extracted TB'!$A:$A,B844,'[11]TUNZ Extracted TB'!$C:$C,C844)</f>
        <v>#VALUE!</v>
      </c>
      <c r="Q844" s="4" t="e">
        <f>SUMIFS('[12]TUNZ Extracted TB'!$G:$G,'[12]TUNZ Extracted TB'!$A:$A,B844,'[12]TUNZ Extracted TB'!$C:$C,C844)</f>
        <v>#VALUE!</v>
      </c>
      <c r="R844" s="4" t="e">
        <f t="shared" si="14"/>
        <v>#VALUE!</v>
      </c>
    </row>
    <row r="845" spans="1:18" x14ac:dyDescent="0.25">
      <c r="A845" t="s">
        <v>126</v>
      </c>
      <c r="B845">
        <v>7475</v>
      </c>
      <c r="C845">
        <v>430</v>
      </c>
      <c r="D845" t="s">
        <v>58</v>
      </c>
      <c r="E845" t="s">
        <v>85</v>
      </c>
      <c r="F845" s="4" t="e">
        <f>SUMIFS('[1]TUNZ Extracted TB'!$G:$G,'[1]TUNZ Extracted TB'!$A:$A,B845,'[1]TUNZ Extracted TB'!$C:$C,C845)</f>
        <v>#VALUE!</v>
      </c>
      <c r="G845" s="4" t="e">
        <f>SUMIFS('[2]TUNZ Extracted TB'!$G:$G,'[2]TUNZ Extracted TB'!$A:$A,B845,'[2]TUNZ Extracted TB'!$C:$C,C845)</f>
        <v>#VALUE!</v>
      </c>
      <c r="H845" s="4" t="e">
        <f>SUMIFS('[3]TUNZ Extracted TB'!$G:$G,'[3]TUNZ Extracted TB'!$A:$A,B845,'[3]TUNZ Extracted TB'!$C:$C,C845)</f>
        <v>#VALUE!</v>
      </c>
      <c r="I845" s="4" t="e">
        <f>SUMIFS('[4]TUNZ Extracted TB'!$G:$G,'[4]TUNZ Extracted TB'!$A:$A,B845,'[4]TUNZ Extracted TB'!$C:$C,C845)</f>
        <v>#VALUE!</v>
      </c>
      <c r="J845" s="4" t="e">
        <f>SUMIFS('[5]TUNZ Extracted TB'!$G:$G,'[5]TUNZ Extracted TB'!$A:$A,B845,'[5]TUNZ Extracted TB'!$C:$C,C845)</f>
        <v>#VALUE!</v>
      </c>
      <c r="K845" s="4" t="e">
        <f>SUMIFS('[6]TUNZ Extracted TB'!$G:$G,'[6]TUNZ Extracted TB'!$A:$A,B845,'[6]TUNZ Extracted TB'!$C:$C,C845)</f>
        <v>#VALUE!</v>
      </c>
      <c r="L845" s="4" t="e">
        <f>SUMIFS('[7]TUNZ Extracted TB'!$G:$G,'[7]TUNZ Extracted TB'!$A:$A,B845,'[7]TUNZ Extracted TB'!$C:$C,C845)</f>
        <v>#VALUE!</v>
      </c>
      <c r="M845" s="4" t="e">
        <f>SUMIFS('[8]TUNZ Extracted TB'!$G:$G,'[8]TUNZ Extracted TB'!$A:$A,B845,'[8]TUNZ Extracted TB'!$C:$C,C845)</f>
        <v>#VALUE!</v>
      </c>
      <c r="N845" s="4" t="e">
        <f>SUMIFS('[9]TUNZ Extracted TB'!$G:$G,'[9]TUNZ Extracted TB'!$A:$A,B845,'[9]TUNZ Extracted TB'!$C:$C,C845)</f>
        <v>#VALUE!</v>
      </c>
      <c r="O845" s="4" t="e">
        <f>SUMIFS('[10]TUNZ Extracted TB'!$G:$G,'[10]TUNZ Extracted TB'!$A:$A,B845,'[10]TUNZ Extracted TB'!$C:$C,C845)</f>
        <v>#VALUE!</v>
      </c>
      <c r="P845" s="4" t="e">
        <f>SUMIFS('[11]TUNZ Extracted TB'!$G:$G,'[11]TUNZ Extracted TB'!$A:$A,B845,'[11]TUNZ Extracted TB'!$C:$C,C845)</f>
        <v>#VALUE!</v>
      </c>
      <c r="Q845" s="4" t="e">
        <f>SUMIFS('[12]TUNZ Extracted TB'!$G:$G,'[12]TUNZ Extracted TB'!$A:$A,B845,'[12]TUNZ Extracted TB'!$C:$C,C845)</f>
        <v>#VALUE!</v>
      </c>
      <c r="R845" s="4" t="e">
        <f t="shared" si="14"/>
        <v>#VALUE!</v>
      </c>
    </row>
    <row r="846" spans="1:18" x14ac:dyDescent="0.25">
      <c r="A846" t="s">
        <v>126</v>
      </c>
      <c r="B846">
        <v>7475</v>
      </c>
      <c r="C846">
        <v>440</v>
      </c>
      <c r="D846" t="s">
        <v>58</v>
      </c>
      <c r="E846" t="s">
        <v>85</v>
      </c>
      <c r="F846" s="4" t="e">
        <f>SUMIFS('[1]TUNZ Extracted TB'!$G:$G,'[1]TUNZ Extracted TB'!$A:$A,B846,'[1]TUNZ Extracted TB'!$C:$C,C846)</f>
        <v>#VALUE!</v>
      </c>
      <c r="G846" s="4" t="e">
        <f>SUMIFS('[2]TUNZ Extracted TB'!$G:$G,'[2]TUNZ Extracted TB'!$A:$A,B846,'[2]TUNZ Extracted TB'!$C:$C,C846)</f>
        <v>#VALUE!</v>
      </c>
      <c r="H846" s="4" t="e">
        <f>SUMIFS('[3]TUNZ Extracted TB'!$G:$G,'[3]TUNZ Extracted TB'!$A:$A,B846,'[3]TUNZ Extracted TB'!$C:$C,C846)</f>
        <v>#VALUE!</v>
      </c>
      <c r="I846" s="4" t="e">
        <f>SUMIFS('[4]TUNZ Extracted TB'!$G:$G,'[4]TUNZ Extracted TB'!$A:$A,B846,'[4]TUNZ Extracted TB'!$C:$C,C846)</f>
        <v>#VALUE!</v>
      </c>
      <c r="J846" s="4" t="e">
        <f>SUMIFS('[5]TUNZ Extracted TB'!$G:$G,'[5]TUNZ Extracted TB'!$A:$A,B846,'[5]TUNZ Extracted TB'!$C:$C,C846)</f>
        <v>#VALUE!</v>
      </c>
      <c r="K846" s="4" t="e">
        <f>SUMIFS('[6]TUNZ Extracted TB'!$G:$G,'[6]TUNZ Extracted TB'!$A:$A,B846,'[6]TUNZ Extracted TB'!$C:$C,C846)</f>
        <v>#VALUE!</v>
      </c>
      <c r="L846" s="4" t="e">
        <f>SUMIFS('[7]TUNZ Extracted TB'!$G:$G,'[7]TUNZ Extracted TB'!$A:$A,B846,'[7]TUNZ Extracted TB'!$C:$C,C846)</f>
        <v>#VALUE!</v>
      </c>
      <c r="M846" s="4" t="e">
        <f>SUMIFS('[8]TUNZ Extracted TB'!$G:$G,'[8]TUNZ Extracted TB'!$A:$A,B846,'[8]TUNZ Extracted TB'!$C:$C,C846)</f>
        <v>#VALUE!</v>
      </c>
      <c r="N846" s="4" t="e">
        <f>SUMIFS('[9]TUNZ Extracted TB'!$G:$G,'[9]TUNZ Extracted TB'!$A:$A,B846,'[9]TUNZ Extracted TB'!$C:$C,C846)</f>
        <v>#VALUE!</v>
      </c>
      <c r="O846" s="4" t="e">
        <f>SUMIFS('[10]TUNZ Extracted TB'!$G:$G,'[10]TUNZ Extracted TB'!$A:$A,B846,'[10]TUNZ Extracted TB'!$C:$C,C846)</f>
        <v>#VALUE!</v>
      </c>
      <c r="P846" s="4" t="e">
        <f>SUMIFS('[11]TUNZ Extracted TB'!$G:$G,'[11]TUNZ Extracted TB'!$A:$A,B846,'[11]TUNZ Extracted TB'!$C:$C,C846)</f>
        <v>#VALUE!</v>
      </c>
      <c r="Q846" s="4" t="e">
        <f>SUMIFS('[12]TUNZ Extracted TB'!$G:$G,'[12]TUNZ Extracted TB'!$A:$A,B846,'[12]TUNZ Extracted TB'!$C:$C,C846)</f>
        <v>#VALUE!</v>
      </c>
      <c r="R846" s="4" t="e">
        <f t="shared" si="14"/>
        <v>#VALUE!</v>
      </c>
    </row>
    <row r="847" spans="1:18" x14ac:dyDescent="0.25">
      <c r="A847" t="s">
        <v>126</v>
      </c>
      <c r="B847">
        <v>7475</v>
      </c>
      <c r="C847">
        <v>935</v>
      </c>
      <c r="D847" t="s">
        <v>62</v>
      </c>
      <c r="E847" t="s">
        <v>93</v>
      </c>
      <c r="F847" s="4" t="e">
        <f>SUMIFS('[1]TUNZ Extracted TB'!$G:$G,'[1]TUNZ Extracted TB'!$A:$A,B847,'[1]TUNZ Extracted TB'!$C:$C,C847)</f>
        <v>#VALUE!</v>
      </c>
      <c r="G847" s="4" t="e">
        <f>SUMIFS('[2]TUNZ Extracted TB'!$G:$G,'[2]TUNZ Extracted TB'!$A:$A,B847,'[2]TUNZ Extracted TB'!$C:$C,C847)</f>
        <v>#VALUE!</v>
      </c>
      <c r="H847" s="4" t="e">
        <f>SUMIFS('[3]TUNZ Extracted TB'!$G:$G,'[3]TUNZ Extracted TB'!$A:$A,B847,'[3]TUNZ Extracted TB'!$C:$C,C847)</f>
        <v>#VALUE!</v>
      </c>
      <c r="I847" s="4" t="e">
        <f>SUMIFS('[4]TUNZ Extracted TB'!$G:$G,'[4]TUNZ Extracted TB'!$A:$A,B847,'[4]TUNZ Extracted TB'!$C:$C,C847)</f>
        <v>#VALUE!</v>
      </c>
      <c r="J847" s="4" t="e">
        <f>SUMIFS('[5]TUNZ Extracted TB'!$G:$G,'[5]TUNZ Extracted TB'!$A:$A,B847,'[5]TUNZ Extracted TB'!$C:$C,C847)</f>
        <v>#VALUE!</v>
      </c>
      <c r="K847" s="4" t="e">
        <f>SUMIFS('[6]TUNZ Extracted TB'!$G:$G,'[6]TUNZ Extracted TB'!$A:$A,B847,'[6]TUNZ Extracted TB'!$C:$C,C847)</f>
        <v>#VALUE!</v>
      </c>
      <c r="L847" s="4" t="e">
        <f>SUMIFS('[7]TUNZ Extracted TB'!$G:$G,'[7]TUNZ Extracted TB'!$A:$A,B847,'[7]TUNZ Extracted TB'!$C:$C,C847)</f>
        <v>#VALUE!</v>
      </c>
      <c r="M847" s="4" t="e">
        <f>SUMIFS('[8]TUNZ Extracted TB'!$G:$G,'[8]TUNZ Extracted TB'!$A:$A,B847,'[8]TUNZ Extracted TB'!$C:$C,C847)</f>
        <v>#VALUE!</v>
      </c>
      <c r="N847" s="4" t="e">
        <f>SUMIFS('[9]TUNZ Extracted TB'!$G:$G,'[9]TUNZ Extracted TB'!$A:$A,B847,'[9]TUNZ Extracted TB'!$C:$C,C847)</f>
        <v>#VALUE!</v>
      </c>
      <c r="O847" s="4" t="e">
        <f>SUMIFS('[10]TUNZ Extracted TB'!$G:$G,'[10]TUNZ Extracted TB'!$A:$A,B847,'[10]TUNZ Extracted TB'!$C:$C,C847)</f>
        <v>#VALUE!</v>
      </c>
      <c r="P847" s="4" t="e">
        <f>SUMIFS('[11]TUNZ Extracted TB'!$G:$G,'[11]TUNZ Extracted TB'!$A:$A,B847,'[11]TUNZ Extracted TB'!$C:$C,C847)</f>
        <v>#VALUE!</v>
      </c>
      <c r="Q847" s="4" t="e">
        <f>SUMIFS('[12]TUNZ Extracted TB'!$G:$G,'[12]TUNZ Extracted TB'!$A:$A,B847,'[12]TUNZ Extracted TB'!$C:$C,C847)</f>
        <v>#VALUE!</v>
      </c>
      <c r="R847" s="4" t="e">
        <f t="shared" si="14"/>
        <v>#VALUE!</v>
      </c>
    </row>
    <row r="848" spans="1:18" x14ac:dyDescent="0.25">
      <c r="A848" t="s">
        <v>126</v>
      </c>
      <c r="B848">
        <v>7475</v>
      </c>
      <c r="C848">
        <v>936</v>
      </c>
      <c r="D848" t="s">
        <v>62</v>
      </c>
      <c r="E848" t="s">
        <v>93</v>
      </c>
      <c r="F848" s="4" t="e">
        <f>SUMIFS('[1]TUNZ Extracted TB'!$G:$G,'[1]TUNZ Extracted TB'!$A:$A,B848,'[1]TUNZ Extracted TB'!$C:$C,C848)</f>
        <v>#VALUE!</v>
      </c>
      <c r="G848" s="4" t="e">
        <f>SUMIFS('[2]TUNZ Extracted TB'!$G:$G,'[2]TUNZ Extracted TB'!$A:$A,B848,'[2]TUNZ Extracted TB'!$C:$C,C848)</f>
        <v>#VALUE!</v>
      </c>
      <c r="H848" s="4" t="e">
        <f>SUMIFS('[3]TUNZ Extracted TB'!$G:$G,'[3]TUNZ Extracted TB'!$A:$A,B848,'[3]TUNZ Extracted TB'!$C:$C,C848)</f>
        <v>#VALUE!</v>
      </c>
      <c r="I848" s="4" t="e">
        <f>SUMIFS('[4]TUNZ Extracted TB'!$G:$G,'[4]TUNZ Extracted TB'!$A:$A,B848,'[4]TUNZ Extracted TB'!$C:$C,C848)</f>
        <v>#VALUE!</v>
      </c>
      <c r="J848" s="4" t="e">
        <f>SUMIFS('[5]TUNZ Extracted TB'!$G:$G,'[5]TUNZ Extracted TB'!$A:$A,B848,'[5]TUNZ Extracted TB'!$C:$C,C848)</f>
        <v>#VALUE!</v>
      </c>
      <c r="K848" s="4" t="e">
        <f>SUMIFS('[6]TUNZ Extracted TB'!$G:$G,'[6]TUNZ Extracted TB'!$A:$A,B848,'[6]TUNZ Extracted TB'!$C:$C,C848)</f>
        <v>#VALUE!</v>
      </c>
      <c r="L848" s="4" t="e">
        <f>SUMIFS('[7]TUNZ Extracted TB'!$G:$G,'[7]TUNZ Extracted TB'!$A:$A,B848,'[7]TUNZ Extracted TB'!$C:$C,C848)</f>
        <v>#VALUE!</v>
      </c>
      <c r="M848" s="4" t="e">
        <f>SUMIFS('[8]TUNZ Extracted TB'!$G:$G,'[8]TUNZ Extracted TB'!$A:$A,B848,'[8]TUNZ Extracted TB'!$C:$C,C848)</f>
        <v>#VALUE!</v>
      </c>
      <c r="N848" s="4" t="e">
        <f>SUMIFS('[9]TUNZ Extracted TB'!$G:$G,'[9]TUNZ Extracted TB'!$A:$A,B848,'[9]TUNZ Extracted TB'!$C:$C,C848)</f>
        <v>#VALUE!</v>
      </c>
      <c r="O848" s="4" t="e">
        <f>SUMIFS('[10]TUNZ Extracted TB'!$G:$G,'[10]TUNZ Extracted TB'!$A:$A,B848,'[10]TUNZ Extracted TB'!$C:$C,C848)</f>
        <v>#VALUE!</v>
      </c>
      <c r="P848" s="4" t="e">
        <f>SUMIFS('[11]TUNZ Extracted TB'!$G:$G,'[11]TUNZ Extracted TB'!$A:$A,B848,'[11]TUNZ Extracted TB'!$C:$C,C848)</f>
        <v>#VALUE!</v>
      </c>
      <c r="Q848" s="4" t="e">
        <f>SUMIFS('[12]TUNZ Extracted TB'!$G:$G,'[12]TUNZ Extracted TB'!$A:$A,B848,'[12]TUNZ Extracted TB'!$C:$C,C848)</f>
        <v>#VALUE!</v>
      </c>
      <c r="R848" s="4" t="e">
        <f t="shared" si="14"/>
        <v>#VALUE!</v>
      </c>
    </row>
    <row r="849" spans="1:18" x14ac:dyDescent="0.25">
      <c r="A849" t="s">
        <v>127</v>
      </c>
      <c r="B849">
        <v>7520</v>
      </c>
      <c r="C849">
        <v>110</v>
      </c>
      <c r="D849" t="s">
        <v>58</v>
      </c>
      <c r="E849" t="s">
        <v>64</v>
      </c>
      <c r="F849" s="4" t="e">
        <f>SUMIFS('[1]TUNZ Extracted TB'!$G:$G,'[1]TUNZ Extracted TB'!$A:$A,B849,'[1]TUNZ Extracted TB'!$C:$C,C849)</f>
        <v>#VALUE!</v>
      </c>
      <c r="G849" s="4" t="e">
        <f>SUMIFS('[2]TUNZ Extracted TB'!$G:$G,'[2]TUNZ Extracted TB'!$A:$A,B849,'[2]TUNZ Extracted TB'!$C:$C,C849)</f>
        <v>#VALUE!</v>
      </c>
      <c r="H849" s="4" t="e">
        <f>SUMIFS('[3]TUNZ Extracted TB'!$G:$G,'[3]TUNZ Extracted TB'!$A:$A,B849,'[3]TUNZ Extracted TB'!$C:$C,C849)</f>
        <v>#VALUE!</v>
      </c>
      <c r="I849" s="4" t="e">
        <f>SUMIFS('[4]TUNZ Extracted TB'!$G:$G,'[4]TUNZ Extracted TB'!$A:$A,B849,'[4]TUNZ Extracted TB'!$C:$C,C849)</f>
        <v>#VALUE!</v>
      </c>
      <c r="J849" s="4" t="e">
        <f>SUMIFS('[5]TUNZ Extracted TB'!$G:$G,'[5]TUNZ Extracted TB'!$A:$A,B849,'[5]TUNZ Extracted TB'!$C:$C,C849)</f>
        <v>#VALUE!</v>
      </c>
      <c r="K849" s="4" t="e">
        <f>SUMIFS('[6]TUNZ Extracted TB'!$G:$G,'[6]TUNZ Extracted TB'!$A:$A,B849,'[6]TUNZ Extracted TB'!$C:$C,C849)</f>
        <v>#VALUE!</v>
      </c>
      <c r="L849" s="4" t="e">
        <f>SUMIFS('[7]TUNZ Extracted TB'!$G:$G,'[7]TUNZ Extracted TB'!$A:$A,B849,'[7]TUNZ Extracted TB'!$C:$C,C849)</f>
        <v>#VALUE!</v>
      </c>
      <c r="M849" s="4" t="e">
        <f>SUMIFS('[8]TUNZ Extracted TB'!$G:$G,'[8]TUNZ Extracted TB'!$A:$A,B849,'[8]TUNZ Extracted TB'!$C:$C,C849)</f>
        <v>#VALUE!</v>
      </c>
      <c r="N849" s="4" t="e">
        <f>SUMIFS('[9]TUNZ Extracted TB'!$G:$G,'[9]TUNZ Extracted TB'!$A:$A,B849,'[9]TUNZ Extracted TB'!$C:$C,C849)</f>
        <v>#VALUE!</v>
      </c>
      <c r="O849" s="4" t="e">
        <f>SUMIFS('[10]TUNZ Extracted TB'!$G:$G,'[10]TUNZ Extracted TB'!$A:$A,B849,'[10]TUNZ Extracted TB'!$C:$C,C849)</f>
        <v>#VALUE!</v>
      </c>
      <c r="P849" s="4" t="e">
        <f>SUMIFS('[11]TUNZ Extracted TB'!$G:$G,'[11]TUNZ Extracted TB'!$A:$A,B849,'[11]TUNZ Extracted TB'!$C:$C,C849)</f>
        <v>#VALUE!</v>
      </c>
      <c r="Q849" s="4" t="e">
        <f>SUMIFS('[12]TUNZ Extracted TB'!$G:$G,'[12]TUNZ Extracted TB'!$A:$A,B849,'[12]TUNZ Extracted TB'!$C:$C,C849)</f>
        <v>#VALUE!</v>
      </c>
      <c r="R849" s="4" t="e">
        <f t="shared" si="14"/>
        <v>#VALUE!</v>
      </c>
    </row>
    <row r="850" spans="1:18" x14ac:dyDescent="0.25">
      <c r="A850" t="s">
        <v>127</v>
      </c>
      <c r="B850">
        <v>7520</v>
      </c>
      <c r="C850">
        <v>112</v>
      </c>
      <c r="D850" t="s">
        <v>62</v>
      </c>
      <c r="E850" t="s">
        <v>66</v>
      </c>
      <c r="F850" s="4" t="e">
        <f>SUMIFS('[1]TUNZ Extracted TB'!$G:$G,'[1]TUNZ Extracted TB'!$A:$A,B850,'[1]TUNZ Extracted TB'!$C:$C,C850)</f>
        <v>#VALUE!</v>
      </c>
      <c r="G850" s="4" t="e">
        <f>SUMIFS('[2]TUNZ Extracted TB'!$G:$G,'[2]TUNZ Extracted TB'!$A:$A,B850,'[2]TUNZ Extracted TB'!$C:$C,C850)</f>
        <v>#VALUE!</v>
      </c>
      <c r="H850" s="4" t="e">
        <f>SUMIFS('[3]TUNZ Extracted TB'!$G:$G,'[3]TUNZ Extracted TB'!$A:$A,B850,'[3]TUNZ Extracted TB'!$C:$C,C850)</f>
        <v>#VALUE!</v>
      </c>
      <c r="I850" s="4" t="e">
        <f>SUMIFS('[4]TUNZ Extracted TB'!$G:$G,'[4]TUNZ Extracted TB'!$A:$A,B850,'[4]TUNZ Extracted TB'!$C:$C,C850)</f>
        <v>#VALUE!</v>
      </c>
      <c r="J850" s="4" t="e">
        <f>SUMIFS('[5]TUNZ Extracted TB'!$G:$G,'[5]TUNZ Extracted TB'!$A:$A,B850,'[5]TUNZ Extracted TB'!$C:$C,C850)</f>
        <v>#VALUE!</v>
      </c>
      <c r="K850" s="4" t="e">
        <f>SUMIFS('[6]TUNZ Extracted TB'!$G:$G,'[6]TUNZ Extracted TB'!$A:$A,B850,'[6]TUNZ Extracted TB'!$C:$C,C850)</f>
        <v>#VALUE!</v>
      </c>
      <c r="L850" s="4" t="e">
        <f>SUMIFS('[7]TUNZ Extracted TB'!$G:$G,'[7]TUNZ Extracted TB'!$A:$A,B850,'[7]TUNZ Extracted TB'!$C:$C,C850)</f>
        <v>#VALUE!</v>
      </c>
      <c r="M850" s="4" t="e">
        <f>SUMIFS('[8]TUNZ Extracted TB'!$G:$G,'[8]TUNZ Extracted TB'!$A:$A,B850,'[8]TUNZ Extracted TB'!$C:$C,C850)</f>
        <v>#VALUE!</v>
      </c>
      <c r="N850" s="4" t="e">
        <f>SUMIFS('[9]TUNZ Extracted TB'!$G:$G,'[9]TUNZ Extracted TB'!$A:$A,B850,'[9]TUNZ Extracted TB'!$C:$C,C850)</f>
        <v>#VALUE!</v>
      </c>
      <c r="O850" s="4" t="e">
        <f>SUMIFS('[10]TUNZ Extracted TB'!$G:$G,'[10]TUNZ Extracted TB'!$A:$A,B850,'[10]TUNZ Extracted TB'!$C:$C,C850)</f>
        <v>#VALUE!</v>
      </c>
      <c r="P850" s="4" t="e">
        <f>SUMIFS('[11]TUNZ Extracted TB'!$G:$G,'[11]TUNZ Extracted TB'!$A:$A,B850,'[11]TUNZ Extracted TB'!$C:$C,C850)</f>
        <v>#VALUE!</v>
      </c>
      <c r="Q850" s="4" t="e">
        <f>SUMIFS('[12]TUNZ Extracted TB'!$G:$G,'[12]TUNZ Extracted TB'!$A:$A,B850,'[12]TUNZ Extracted TB'!$C:$C,C850)</f>
        <v>#VALUE!</v>
      </c>
      <c r="R850" s="4" t="e">
        <f t="shared" si="14"/>
        <v>#VALUE!</v>
      </c>
    </row>
    <row r="851" spans="1:18" x14ac:dyDescent="0.25">
      <c r="A851" t="s">
        <v>127</v>
      </c>
      <c r="B851">
        <v>7520</v>
      </c>
      <c r="C851">
        <v>120</v>
      </c>
      <c r="D851" t="s">
        <v>58</v>
      </c>
      <c r="E851" t="s">
        <v>64</v>
      </c>
      <c r="F851" s="4" t="e">
        <f>SUMIFS('[1]TUNZ Extracted TB'!$G:$G,'[1]TUNZ Extracted TB'!$A:$A,B851,'[1]TUNZ Extracted TB'!$C:$C,C851)</f>
        <v>#VALUE!</v>
      </c>
      <c r="G851" s="4" t="e">
        <f>SUMIFS('[2]TUNZ Extracted TB'!$G:$G,'[2]TUNZ Extracted TB'!$A:$A,B851,'[2]TUNZ Extracted TB'!$C:$C,C851)</f>
        <v>#VALUE!</v>
      </c>
      <c r="H851" s="4" t="e">
        <f>SUMIFS('[3]TUNZ Extracted TB'!$G:$G,'[3]TUNZ Extracted TB'!$A:$A,B851,'[3]TUNZ Extracted TB'!$C:$C,C851)</f>
        <v>#VALUE!</v>
      </c>
      <c r="I851" s="4" t="e">
        <f>SUMIFS('[4]TUNZ Extracted TB'!$G:$G,'[4]TUNZ Extracted TB'!$A:$A,B851,'[4]TUNZ Extracted TB'!$C:$C,C851)</f>
        <v>#VALUE!</v>
      </c>
      <c r="J851" s="4" t="e">
        <f>SUMIFS('[5]TUNZ Extracted TB'!$G:$G,'[5]TUNZ Extracted TB'!$A:$A,B851,'[5]TUNZ Extracted TB'!$C:$C,C851)</f>
        <v>#VALUE!</v>
      </c>
      <c r="K851" s="4" t="e">
        <f>SUMIFS('[6]TUNZ Extracted TB'!$G:$G,'[6]TUNZ Extracted TB'!$A:$A,B851,'[6]TUNZ Extracted TB'!$C:$C,C851)</f>
        <v>#VALUE!</v>
      </c>
      <c r="L851" s="4" t="e">
        <f>SUMIFS('[7]TUNZ Extracted TB'!$G:$G,'[7]TUNZ Extracted TB'!$A:$A,B851,'[7]TUNZ Extracted TB'!$C:$C,C851)</f>
        <v>#VALUE!</v>
      </c>
      <c r="M851" s="4" t="e">
        <f>SUMIFS('[8]TUNZ Extracted TB'!$G:$G,'[8]TUNZ Extracted TB'!$A:$A,B851,'[8]TUNZ Extracted TB'!$C:$C,C851)</f>
        <v>#VALUE!</v>
      </c>
      <c r="N851" s="4" t="e">
        <f>SUMIFS('[9]TUNZ Extracted TB'!$G:$G,'[9]TUNZ Extracted TB'!$A:$A,B851,'[9]TUNZ Extracted TB'!$C:$C,C851)</f>
        <v>#VALUE!</v>
      </c>
      <c r="O851" s="4" t="e">
        <f>SUMIFS('[10]TUNZ Extracted TB'!$G:$G,'[10]TUNZ Extracted TB'!$A:$A,B851,'[10]TUNZ Extracted TB'!$C:$C,C851)</f>
        <v>#VALUE!</v>
      </c>
      <c r="P851" s="4" t="e">
        <f>SUMIFS('[11]TUNZ Extracted TB'!$G:$G,'[11]TUNZ Extracted TB'!$A:$A,B851,'[11]TUNZ Extracted TB'!$C:$C,C851)</f>
        <v>#VALUE!</v>
      </c>
      <c r="Q851" s="4" t="e">
        <f>SUMIFS('[12]TUNZ Extracted TB'!$G:$G,'[12]TUNZ Extracted TB'!$A:$A,B851,'[12]TUNZ Extracted TB'!$C:$C,C851)</f>
        <v>#VALUE!</v>
      </c>
      <c r="R851" s="4" t="e">
        <f t="shared" si="14"/>
        <v>#VALUE!</v>
      </c>
    </row>
    <row r="852" spans="1:18" x14ac:dyDescent="0.25">
      <c r="A852" t="s">
        <v>127</v>
      </c>
      <c r="B852">
        <v>7520</v>
      </c>
      <c r="C852">
        <v>121</v>
      </c>
      <c r="D852" t="s">
        <v>58</v>
      </c>
      <c r="E852" t="s">
        <v>64</v>
      </c>
      <c r="F852" s="4" t="e">
        <f>SUMIFS('[1]TUNZ Extracted TB'!$G:$G,'[1]TUNZ Extracted TB'!$A:$A,B852,'[1]TUNZ Extracted TB'!$C:$C,C852)</f>
        <v>#VALUE!</v>
      </c>
      <c r="G852" s="4" t="e">
        <f>SUMIFS('[2]TUNZ Extracted TB'!$G:$G,'[2]TUNZ Extracted TB'!$A:$A,B852,'[2]TUNZ Extracted TB'!$C:$C,C852)</f>
        <v>#VALUE!</v>
      </c>
      <c r="H852" s="4" t="e">
        <f>SUMIFS('[3]TUNZ Extracted TB'!$G:$G,'[3]TUNZ Extracted TB'!$A:$A,B852,'[3]TUNZ Extracted TB'!$C:$C,C852)</f>
        <v>#VALUE!</v>
      </c>
      <c r="I852" s="4" t="e">
        <f>SUMIFS('[4]TUNZ Extracted TB'!$G:$G,'[4]TUNZ Extracted TB'!$A:$A,B852,'[4]TUNZ Extracted TB'!$C:$C,C852)</f>
        <v>#VALUE!</v>
      </c>
      <c r="J852" s="4" t="e">
        <f>SUMIFS('[5]TUNZ Extracted TB'!$G:$G,'[5]TUNZ Extracted TB'!$A:$A,B852,'[5]TUNZ Extracted TB'!$C:$C,C852)</f>
        <v>#VALUE!</v>
      </c>
      <c r="K852" s="4" t="e">
        <f>SUMIFS('[6]TUNZ Extracted TB'!$G:$G,'[6]TUNZ Extracted TB'!$A:$A,B852,'[6]TUNZ Extracted TB'!$C:$C,C852)</f>
        <v>#VALUE!</v>
      </c>
      <c r="L852" s="4" t="e">
        <f>SUMIFS('[7]TUNZ Extracted TB'!$G:$G,'[7]TUNZ Extracted TB'!$A:$A,B852,'[7]TUNZ Extracted TB'!$C:$C,C852)</f>
        <v>#VALUE!</v>
      </c>
      <c r="M852" s="4" t="e">
        <f>SUMIFS('[8]TUNZ Extracted TB'!$G:$G,'[8]TUNZ Extracted TB'!$A:$A,B852,'[8]TUNZ Extracted TB'!$C:$C,C852)</f>
        <v>#VALUE!</v>
      </c>
      <c r="N852" s="4" t="e">
        <f>SUMIFS('[9]TUNZ Extracted TB'!$G:$G,'[9]TUNZ Extracted TB'!$A:$A,B852,'[9]TUNZ Extracted TB'!$C:$C,C852)</f>
        <v>#VALUE!</v>
      </c>
      <c r="O852" s="4" t="e">
        <f>SUMIFS('[10]TUNZ Extracted TB'!$G:$G,'[10]TUNZ Extracted TB'!$A:$A,B852,'[10]TUNZ Extracted TB'!$C:$C,C852)</f>
        <v>#VALUE!</v>
      </c>
      <c r="P852" s="4" t="e">
        <f>SUMIFS('[11]TUNZ Extracted TB'!$G:$G,'[11]TUNZ Extracted TB'!$A:$A,B852,'[11]TUNZ Extracted TB'!$C:$C,C852)</f>
        <v>#VALUE!</v>
      </c>
      <c r="Q852" s="4" t="e">
        <f>SUMIFS('[12]TUNZ Extracted TB'!$G:$G,'[12]TUNZ Extracted TB'!$A:$A,B852,'[12]TUNZ Extracted TB'!$C:$C,C852)</f>
        <v>#VALUE!</v>
      </c>
      <c r="R852" s="4" t="e">
        <f t="shared" si="14"/>
        <v>#VALUE!</v>
      </c>
    </row>
    <row r="853" spans="1:18" x14ac:dyDescent="0.25">
      <c r="A853" t="s">
        <v>127</v>
      </c>
      <c r="B853">
        <v>7520</v>
      </c>
      <c r="C853">
        <v>130</v>
      </c>
      <c r="D853" t="s">
        <v>58</v>
      </c>
      <c r="E853" t="s">
        <v>64</v>
      </c>
      <c r="F853" s="4" t="e">
        <f>SUMIFS('[1]TUNZ Extracted TB'!$G:$G,'[1]TUNZ Extracted TB'!$A:$A,B853,'[1]TUNZ Extracted TB'!$C:$C,C853)</f>
        <v>#VALUE!</v>
      </c>
      <c r="G853" s="4" t="e">
        <f>SUMIFS('[2]TUNZ Extracted TB'!$G:$G,'[2]TUNZ Extracted TB'!$A:$A,B853,'[2]TUNZ Extracted TB'!$C:$C,C853)</f>
        <v>#VALUE!</v>
      </c>
      <c r="H853" s="4" t="e">
        <f>SUMIFS('[3]TUNZ Extracted TB'!$G:$G,'[3]TUNZ Extracted TB'!$A:$A,B853,'[3]TUNZ Extracted TB'!$C:$C,C853)</f>
        <v>#VALUE!</v>
      </c>
      <c r="I853" s="4" t="e">
        <f>SUMIFS('[4]TUNZ Extracted TB'!$G:$G,'[4]TUNZ Extracted TB'!$A:$A,B853,'[4]TUNZ Extracted TB'!$C:$C,C853)</f>
        <v>#VALUE!</v>
      </c>
      <c r="J853" s="4" t="e">
        <f>SUMIFS('[5]TUNZ Extracted TB'!$G:$G,'[5]TUNZ Extracted TB'!$A:$A,B853,'[5]TUNZ Extracted TB'!$C:$C,C853)</f>
        <v>#VALUE!</v>
      </c>
      <c r="K853" s="4" t="e">
        <f>SUMIFS('[6]TUNZ Extracted TB'!$G:$G,'[6]TUNZ Extracted TB'!$A:$A,B853,'[6]TUNZ Extracted TB'!$C:$C,C853)</f>
        <v>#VALUE!</v>
      </c>
      <c r="L853" s="4" t="e">
        <f>SUMIFS('[7]TUNZ Extracted TB'!$G:$G,'[7]TUNZ Extracted TB'!$A:$A,B853,'[7]TUNZ Extracted TB'!$C:$C,C853)</f>
        <v>#VALUE!</v>
      </c>
      <c r="M853" s="4" t="e">
        <f>SUMIFS('[8]TUNZ Extracted TB'!$G:$G,'[8]TUNZ Extracted TB'!$A:$A,B853,'[8]TUNZ Extracted TB'!$C:$C,C853)</f>
        <v>#VALUE!</v>
      </c>
      <c r="N853" s="4" t="e">
        <f>SUMIFS('[9]TUNZ Extracted TB'!$G:$G,'[9]TUNZ Extracted TB'!$A:$A,B853,'[9]TUNZ Extracted TB'!$C:$C,C853)</f>
        <v>#VALUE!</v>
      </c>
      <c r="O853" s="4" t="e">
        <f>SUMIFS('[10]TUNZ Extracted TB'!$G:$G,'[10]TUNZ Extracted TB'!$A:$A,B853,'[10]TUNZ Extracted TB'!$C:$C,C853)</f>
        <v>#VALUE!</v>
      </c>
      <c r="P853" s="4" t="e">
        <f>SUMIFS('[11]TUNZ Extracted TB'!$G:$G,'[11]TUNZ Extracted TB'!$A:$A,B853,'[11]TUNZ Extracted TB'!$C:$C,C853)</f>
        <v>#VALUE!</v>
      </c>
      <c r="Q853" s="4" t="e">
        <f>SUMIFS('[12]TUNZ Extracted TB'!$G:$G,'[12]TUNZ Extracted TB'!$A:$A,B853,'[12]TUNZ Extracted TB'!$C:$C,C853)</f>
        <v>#VALUE!</v>
      </c>
      <c r="R853" s="4" t="e">
        <f t="shared" si="14"/>
        <v>#VALUE!</v>
      </c>
    </row>
    <row r="854" spans="1:18" x14ac:dyDescent="0.25">
      <c r="A854" t="s">
        <v>127</v>
      </c>
      <c r="B854">
        <v>7520</v>
      </c>
      <c r="C854">
        <v>140</v>
      </c>
      <c r="D854" t="s">
        <v>58</v>
      </c>
      <c r="E854" t="s">
        <v>64</v>
      </c>
      <c r="F854" s="4" t="e">
        <f>SUMIFS('[1]TUNZ Extracted TB'!$G:$G,'[1]TUNZ Extracted TB'!$A:$A,B854,'[1]TUNZ Extracted TB'!$C:$C,C854)</f>
        <v>#VALUE!</v>
      </c>
      <c r="G854" s="4" t="e">
        <f>SUMIFS('[2]TUNZ Extracted TB'!$G:$G,'[2]TUNZ Extracted TB'!$A:$A,B854,'[2]TUNZ Extracted TB'!$C:$C,C854)</f>
        <v>#VALUE!</v>
      </c>
      <c r="H854" s="4" t="e">
        <f>SUMIFS('[3]TUNZ Extracted TB'!$G:$G,'[3]TUNZ Extracted TB'!$A:$A,B854,'[3]TUNZ Extracted TB'!$C:$C,C854)</f>
        <v>#VALUE!</v>
      </c>
      <c r="I854" s="4" t="e">
        <f>SUMIFS('[4]TUNZ Extracted TB'!$G:$G,'[4]TUNZ Extracted TB'!$A:$A,B854,'[4]TUNZ Extracted TB'!$C:$C,C854)</f>
        <v>#VALUE!</v>
      </c>
      <c r="J854" s="4" t="e">
        <f>SUMIFS('[5]TUNZ Extracted TB'!$G:$G,'[5]TUNZ Extracted TB'!$A:$A,B854,'[5]TUNZ Extracted TB'!$C:$C,C854)</f>
        <v>#VALUE!</v>
      </c>
      <c r="K854" s="4" t="e">
        <f>SUMIFS('[6]TUNZ Extracted TB'!$G:$G,'[6]TUNZ Extracted TB'!$A:$A,B854,'[6]TUNZ Extracted TB'!$C:$C,C854)</f>
        <v>#VALUE!</v>
      </c>
      <c r="L854" s="4" t="e">
        <f>SUMIFS('[7]TUNZ Extracted TB'!$G:$G,'[7]TUNZ Extracted TB'!$A:$A,B854,'[7]TUNZ Extracted TB'!$C:$C,C854)</f>
        <v>#VALUE!</v>
      </c>
      <c r="M854" s="4" t="e">
        <f>SUMIFS('[8]TUNZ Extracted TB'!$G:$G,'[8]TUNZ Extracted TB'!$A:$A,B854,'[8]TUNZ Extracted TB'!$C:$C,C854)</f>
        <v>#VALUE!</v>
      </c>
      <c r="N854" s="4" t="e">
        <f>SUMIFS('[9]TUNZ Extracted TB'!$G:$G,'[9]TUNZ Extracted TB'!$A:$A,B854,'[9]TUNZ Extracted TB'!$C:$C,C854)</f>
        <v>#VALUE!</v>
      </c>
      <c r="O854" s="4" t="e">
        <f>SUMIFS('[10]TUNZ Extracted TB'!$G:$G,'[10]TUNZ Extracted TB'!$A:$A,B854,'[10]TUNZ Extracted TB'!$C:$C,C854)</f>
        <v>#VALUE!</v>
      </c>
      <c r="P854" s="4" t="e">
        <f>SUMIFS('[11]TUNZ Extracted TB'!$G:$G,'[11]TUNZ Extracted TB'!$A:$A,B854,'[11]TUNZ Extracted TB'!$C:$C,C854)</f>
        <v>#VALUE!</v>
      </c>
      <c r="Q854" s="4" t="e">
        <f>SUMIFS('[12]TUNZ Extracted TB'!$G:$G,'[12]TUNZ Extracted TB'!$A:$A,B854,'[12]TUNZ Extracted TB'!$C:$C,C854)</f>
        <v>#VALUE!</v>
      </c>
      <c r="R854" s="4" t="e">
        <f t="shared" si="14"/>
        <v>#VALUE!</v>
      </c>
    </row>
    <row r="855" spans="1:18" x14ac:dyDescent="0.25">
      <c r="A855" t="s">
        <v>127</v>
      </c>
      <c r="B855">
        <v>7520</v>
      </c>
      <c r="C855">
        <v>147</v>
      </c>
      <c r="D855" t="s">
        <v>58</v>
      </c>
      <c r="E855" t="s">
        <v>64</v>
      </c>
      <c r="F855" s="4" t="e">
        <f>SUMIFS('[1]TUNZ Extracted TB'!$G:$G,'[1]TUNZ Extracted TB'!$A:$A,B855,'[1]TUNZ Extracted TB'!$C:$C,C855)</f>
        <v>#VALUE!</v>
      </c>
      <c r="G855" s="4" t="e">
        <f>SUMIFS('[2]TUNZ Extracted TB'!$G:$G,'[2]TUNZ Extracted TB'!$A:$A,B855,'[2]TUNZ Extracted TB'!$C:$C,C855)</f>
        <v>#VALUE!</v>
      </c>
      <c r="H855" s="4" t="e">
        <f>SUMIFS('[3]TUNZ Extracted TB'!$G:$G,'[3]TUNZ Extracted TB'!$A:$A,B855,'[3]TUNZ Extracted TB'!$C:$C,C855)</f>
        <v>#VALUE!</v>
      </c>
      <c r="I855" s="4" t="e">
        <f>SUMIFS('[4]TUNZ Extracted TB'!$G:$G,'[4]TUNZ Extracted TB'!$A:$A,B855,'[4]TUNZ Extracted TB'!$C:$C,C855)</f>
        <v>#VALUE!</v>
      </c>
      <c r="J855" s="4" t="e">
        <f>SUMIFS('[5]TUNZ Extracted TB'!$G:$G,'[5]TUNZ Extracted TB'!$A:$A,B855,'[5]TUNZ Extracted TB'!$C:$C,C855)</f>
        <v>#VALUE!</v>
      </c>
      <c r="K855" s="4" t="e">
        <f>SUMIFS('[6]TUNZ Extracted TB'!$G:$G,'[6]TUNZ Extracted TB'!$A:$A,B855,'[6]TUNZ Extracted TB'!$C:$C,C855)</f>
        <v>#VALUE!</v>
      </c>
      <c r="L855" s="4" t="e">
        <f>SUMIFS('[7]TUNZ Extracted TB'!$G:$G,'[7]TUNZ Extracted TB'!$A:$A,B855,'[7]TUNZ Extracted TB'!$C:$C,C855)</f>
        <v>#VALUE!</v>
      </c>
      <c r="M855" s="4" t="e">
        <f>SUMIFS('[8]TUNZ Extracted TB'!$G:$G,'[8]TUNZ Extracted TB'!$A:$A,B855,'[8]TUNZ Extracted TB'!$C:$C,C855)</f>
        <v>#VALUE!</v>
      </c>
      <c r="N855" s="4" t="e">
        <f>SUMIFS('[9]TUNZ Extracted TB'!$G:$G,'[9]TUNZ Extracted TB'!$A:$A,B855,'[9]TUNZ Extracted TB'!$C:$C,C855)</f>
        <v>#VALUE!</v>
      </c>
      <c r="O855" s="4" t="e">
        <f>SUMIFS('[10]TUNZ Extracted TB'!$G:$G,'[10]TUNZ Extracted TB'!$A:$A,B855,'[10]TUNZ Extracted TB'!$C:$C,C855)</f>
        <v>#VALUE!</v>
      </c>
      <c r="P855" s="4" t="e">
        <f>SUMIFS('[11]TUNZ Extracted TB'!$G:$G,'[11]TUNZ Extracted TB'!$A:$A,B855,'[11]TUNZ Extracted TB'!$C:$C,C855)</f>
        <v>#VALUE!</v>
      </c>
      <c r="Q855" s="4" t="e">
        <f>SUMIFS('[12]TUNZ Extracted TB'!$G:$G,'[12]TUNZ Extracted TB'!$A:$A,B855,'[12]TUNZ Extracted TB'!$C:$C,C855)</f>
        <v>#VALUE!</v>
      </c>
      <c r="R855" s="4" t="e">
        <f t="shared" si="14"/>
        <v>#VALUE!</v>
      </c>
    </row>
    <row r="856" spans="1:18" x14ac:dyDescent="0.25">
      <c r="A856" t="s">
        <v>127</v>
      </c>
      <c r="B856">
        <v>7520</v>
      </c>
      <c r="C856">
        <v>150</v>
      </c>
      <c r="D856" t="s">
        <v>62</v>
      </c>
      <c r="E856" t="s">
        <v>66</v>
      </c>
      <c r="F856" s="4" t="e">
        <f>SUMIFS('[1]TUNZ Extracted TB'!$G:$G,'[1]TUNZ Extracted TB'!$A:$A,B856,'[1]TUNZ Extracted TB'!$C:$C,C856)</f>
        <v>#VALUE!</v>
      </c>
      <c r="G856" s="4" t="e">
        <f>SUMIFS('[2]TUNZ Extracted TB'!$G:$G,'[2]TUNZ Extracted TB'!$A:$A,B856,'[2]TUNZ Extracted TB'!$C:$C,C856)</f>
        <v>#VALUE!</v>
      </c>
      <c r="H856" s="4" t="e">
        <f>SUMIFS('[3]TUNZ Extracted TB'!$G:$G,'[3]TUNZ Extracted TB'!$A:$A,B856,'[3]TUNZ Extracted TB'!$C:$C,C856)</f>
        <v>#VALUE!</v>
      </c>
      <c r="I856" s="4" t="e">
        <f>SUMIFS('[4]TUNZ Extracted TB'!$G:$G,'[4]TUNZ Extracted TB'!$A:$A,B856,'[4]TUNZ Extracted TB'!$C:$C,C856)</f>
        <v>#VALUE!</v>
      </c>
      <c r="J856" s="4" t="e">
        <f>SUMIFS('[5]TUNZ Extracted TB'!$G:$G,'[5]TUNZ Extracted TB'!$A:$A,B856,'[5]TUNZ Extracted TB'!$C:$C,C856)</f>
        <v>#VALUE!</v>
      </c>
      <c r="K856" s="4" t="e">
        <f>SUMIFS('[6]TUNZ Extracted TB'!$G:$G,'[6]TUNZ Extracted TB'!$A:$A,B856,'[6]TUNZ Extracted TB'!$C:$C,C856)</f>
        <v>#VALUE!</v>
      </c>
      <c r="L856" s="4" t="e">
        <f>SUMIFS('[7]TUNZ Extracted TB'!$G:$G,'[7]TUNZ Extracted TB'!$A:$A,B856,'[7]TUNZ Extracted TB'!$C:$C,C856)</f>
        <v>#VALUE!</v>
      </c>
      <c r="M856" s="4" t="e">
        <f>SUMIFS('[8]TUNZ Extracted TB'!$G:$G,'[8]TUNZ Extracted TB'!$A:$A,B856,'[8]TUNZ Extracted TB'!$C:$C,C856)</f>
        <v>#VALUE!</v>
      </c>
      <c r="N856" s="4" t="e">
        <f>SUMIFS('[9]TUNZ Extracted TB'!$G:$G,'[9]TUNZ Extracted TB'!$A:$A,B856,'[9]TUNZ Extracted TB'!$C:$C,C856)</f>
        <v>#VALUE!</v>
      </c>
      <c r="O856" s="4" t="e">
        <f>SUMIFS('[10]TUNZ Extracted TB'!$G:$G,'[10]TUNZ Extracted TB'!$A:$A,B856,'[10]TUNZ Extracted TB'!$C:$C,C856)</f>
        <v>#VALUE!</v>
      </c>
      <c r="P856" s="4" t="e">
        <f>SUMIFS('[11]TUNZ Extracted TB'!$G:$G,'[11]TUNZ Extracted TB'!$A:$A,B856,'[11]TUNZ Extracted TB'!$C:$C,C856)</f>
        <v>#VALUE!</v>
      </c>
      <c r="Q856" s="4" t="e">
        <f>SUMIFS('[12]TUNZ Extracted TB'!$G:$G,'[12]TUNZ Extracted TB'!$A:$A,B856,'[12]TUNZ Extracted TB'!$C:$C,C856)</f>
        <v>#VALUE!</v>
      </c>
      <c r="R856" s="4" t="e">
        <f t="shared" si="14"/>
        <v>#VALUE!</v>
      </c>
    </row>
    <row r="857" spans="1:18" x14ac:dyDescent="0.25">
      <c r="A857" t="s">
        <v>127</v>
      </c>
      <c r="B857">
        <v>7520</v>
      </c>
      <c r="C857">
        <v>160</v>
      </c>
      <c r="D857" t="s">
        <v>58</v>
      </c>
      <c r="E857" t="s">
        <v>64</v>
      </c>
      <c r="F857" s="4" t="e">
        <f>SUMIFS('[1]TUNZ Extracted TB'!$G:$G,'[1]TUNZ Extracted TB'!$A:$A,B857,'[1]TUNZ Extracted TB'!$C:$C,C857)</f>
        <v>#VALUE!</v>
      </c>
      <c r="G857" s="4" t="e">
        <f>SUMIFS('[2]TUNZ Extracted TB'!$G:$G,'[2]TUNZ Extracted TB'!$A:$A,B857,'[2]TUNZ Extracted TB'!$C:$C,C857)</f>
        <v>#VALUE!</v>
      </c>
      <c r="H857" s="4" t="e">
        <f>SUMIFS('[3]TUNZ Extracted TB'!$G:$G,'[3]TUNZ Extracted TB'!$A:$A,B857,'[3]TUNZ Extracted TB'!$C:$C,C857)</f>
        <v>#VALUE!</v>
      </c>
      <c r="I857" s="4" t="e">
        <f>SUMIFS('[4]TUNZ Extracted TB'!$G:$G,'[4]TUNZ Extracted TB'!$A:$A,B857,'[4]TUNZ Extracted TB'!$C:$C,C857)</f>
        <v>#VALUE!</v>
      </c>
      <c r="J857" s="4" t="e">
        <f>SUMIFS('[5]TUNZ Extracted TB'!$G:$G,'[5]TUNZ Extracted TB'!$A:$A,B857,'[5]TUNZ Extracted TB'!$C:$C,C857)</f>
        <v>#VALUE!</v>
      </c>
      <c r="K857" s="4" t="e">
        <f>SUMIFS('[6]TUNZ Extracted TB'!$G:$G,'[6]TUNZ Extracted TB'!$A:$A,B857,'[6]TUNZ Extracted TB'!$C:$C,C857)</f>
        <v>#VALUE!</v>
      </c>
      <c r="L857" s="4" t="e">
        <f>SUMIFS('[7]TUNZ Extracted TB'!$G:$G,'[7]TUNZ Extracted TB'!$A:$A,B857,'[7]TUNZ Extracted TB'!$C:$C,C857)</f>
        <v>#VALUE!</v>
      </c>
      <c r="M857" s="4" t="e">
        <f>SUMIFS('[8]TUNZ Extracted TB'!$G:$G,'[8]TUNZ Extracted TB'!$A:$A,B857,'[8]TUNZ Extracted TB'!$C:$C,C857)</f>
        <v>#VALUE!</v>
      </c>
      <c r="N857" s="4" t="e">
        <f>SUMIFS('[9]TUNZ Extracted TB'!$G:$G,'[9]TUNZ Extracted TB'!$A:$A,B857,'[9]TUNZ Extracted TB'!$C:$C,C857)</f>
        <v>#VALUE!</v>
      </c>
      <c r="O857" s="4" t="e">
        <f>SUMIFS('[10]TUNZ Extracted TB'!$G:$G,'[10]TUNZ Extracted TB'!$A:$A,B857,'[10]TUNZ Extracted TB'!$C:$C,C857)</f>
        <v>#VALUE!</v>
      </c>
      <c r="P857" s="4" t="e">
        <f>SUMIFS('[11]TUNZ Extracted TB'!$G:$G,'[11]TUNZ Extracted TB'!$A:$A,B857,'[11]TUNZ Extracted TB'!$C:$C,C857)</f>
        <v>#VALUE!</v>
      </c>
      <c r="Q857" s="4" t="e">
        <f>SUMIFS('[12]TUNZ Extracted TB'!$G:$G,'[12]TUNZ Extracted TB'!$A:$A,B857,'[12]TUNZ Extracted TB'!$C:$C,C857)</f>
        <v>#VALUE!</v>
      </c>
      <c r="R857" s="4" t="e">
        <f t="shared" si="14"/>
        <v>#VALUE!</v>
      </c>
    </row>
    <row r="858" spans="1:18" x14ac:dyDescent="0.25">
      <c r="A858" t="s">
        <v>127</v>
      </c>
      <c r="B858">
        <v>7520</v>
      </c>
      <c r="C858">
        <v>190</v>
      </c>
      <c r="D858" t="s">
        <v>58</v>
      </c>
      <c r="E858" t="s">
        <v>64</v>
      </c>
      <c r="F858" s="4" t="e">
        <f>SUMIFS('[1]TUNZ Extracted TB'!$G:$G,'[1]TUNZ Extracted TB'!$A:$A,B858,'[1]TUNZ Extracted TB'!$C:$C,C858)</f>
        <v>#VALUE!</v>
      </c>
      <c r="G858" s="4" t="e">
        <f>SUMIFS('[2]TUNZ Extracted TB'!$G:$G,'[2]TUNZ Extracted TB'!$A:$A,B858,'[2]TUNZ Extracted TB'!$C:$C,C858)</f>
        <v>#VALUE!</v>
      </c>
      <c r="H858" s="4" t="e">
        <f>SUMIFS('[3]TUNZ Extracted TB'!$G:$G,'[3]TUNZ Extracted TB'!$A:$A,B858,'[3]TUNZ Extracted TB'!$C:$C,C858)</f>
        <v>#VALUE!</v>
      </c>
      <c r="I858" s="4" t="e">
        <f>SUMIFS('[4]TUNZ Extracted TB'!$G:$G,'[4]TUNZ Extracted TB'!$A:$A,B858,'[4]TUNZ Extracted TB'!$C:$C,C858)</f>
        <v>#VALUE!</v>
      </c>
      <c r="J858" s="4" t="e">
        <f>SUMIFS('[5]TUNZ Extracted TB'!$G:$G,'[5]TUNZ Extracted TB'!$A:$A,B858,'[5]TUNZ Extracted TB'!$C:$C,C858)</f>
        <v>#VALUE!</v>
      </c>
      <c r="K858" s="4" t="e">
        <f>SUMIFS('[6]TUNZ Extracted TB'!$G:$G,'[6]TUNZ Extracted TB'!$A:$A,B858,'[6]TUNZ Extracted TB'!$C:$C,C858)</f>
        <v>#VALUE!</v>
      </c>
      <c r="L858" s="4" t="e">
        <f>SUMIFS('[7]TUNZ Extracted TB'!$G:$G,'[7]TUNZ Extracted TB'!$A:$A,B858,'[7]TUNZ Extracted TB'!$C:$C,C858)</f>
        <v>#VALUE!</v>
      </c>
      <c r="M858" s="4" t="e">
        <f>SUMIFS('[8]TUNZ Extracted TB'!$G:$G,'[8]TUNZ Extracted TB'!$A:$A,B858,'[8]TUNZ Extracted TB'!$C:$C,C858)</f>
        <v>#VALUE!</v>
      </c>
      <c r="N858" s="4" t="e">
        <f>SUMIFS('[9]TUNZ Extracted TB'!$G:$G,'[9]TUNZ Extracted TB'!$A:$A,B858,'[9]TUNZ Extracted TB'!$C:$C,C858)</f>
        <v>#VALUE!</v>
      </c>
      <c r="O858" s="4" t="e">
        <f>SUMIFS('[10]TUNZ Extracted TB'!$G:$G,'[10]TUNZ Extracted TB'!$A:$A,B858,'[10]TUNZ Extracted TB'!$C:$C,C858)</f>
        <v>#VALUE!</v>
      </c>
      <c r="P858" s="4" t="e">
        <f>SUMIFS('[11]TUNZ Extracted TB'!$G:$G,'[11]TUNZ Extracted TB'!$A:$A,B858,'[11]TUNZ Extracted TB'!$C:$C,C858)</f>
        <v>#VALUE!</v>
      </c>
      <c r="Q858" s="4" t="e">
        <f>SUMIFS('[12]TUNZ Extracted TB'!$G:$G,'[12]TUNZ Extracted TB'!$A:$A,B858,'[12]TUNZ Extracted TB'!$C:$C,C858)</f>
        <v>#VALUE!</v>
      </c>
      <c r="R858" s="4" t="e">
        <f t="shared" si="14"/>
        <v>#VALUE!</v>
      </c>
    </row>
    <row r="859" spans="1:18" x14ac:dyDescent="0.25">
      <c r="A859" t="s">
        <v>127</v>
      </c>
      <c r="B859">
        <v>7520</v>
      </c>
      <c r="C859">
        <v>210</v>
      </c>
      <c r="D859" t="s">
        <v>58</v>
      </c>
      <c r="E859" t="s">
        <v>64</v>
      </c>
      <c r="F859" s="4" t="e">
        <f>SUMIFS('[1]TUNZ Extracted TB'!$G:$G,'[1]TUNZ Extracted TB'!$A:$A,B859,'[1]TUNZ Extracted TB'!$C:$C,C859)</f>
        <v>#VALUE!</v>
      </c>
      <c r="G859" s="4" t="e">
        <f>SUMIFS('[2]TUNZ Extracted TB'!$G:$G,'[2]TUNZ Extracted TB'!$A:$A,B859,'[2]TUNZ Extracted TB'!$C:$C,C859)</f>
        <v>#VALUE!</v>
      </c>
      <c r="H859" s="4" t="e">
        <f>SUMIFS('[3]TUNZ Extracted TB'!$G:$G,'[3]TUNZ Extracted TB'!$A:$A,B859,'[3]TUNZ Extracted TB'!$C:$C,C859)</f>
        <v>#VALUE!</v>
      </c>
      <c r="I859" s="4" t="e">
        <f>SUMIFS('[4]TUNZ Extracted TB'!$G:$G,'[4]TUNZ Extracted TB'!$A:$A,B859,'[4]TUNZ Extracted TB'!$C:$C,C859)</f>
        <v>#VALUE!</v>
      </c>
      <c r="J859" s="4" t="e">
        <f>SUMIFS('[5]TUNZ Extracted TB'!$G:$G,'[5]TUNZ Extracted TB'!$A:$A,B859,'[5]TUNZ Extracted TB'!$C:$C,C859)</f>
        <v>#VALUE!</v>
      </c>
      <c r="K859" s="4" t="e">
        <f>SUMIFS('[6]TUNZ Extracted TB'!$G:$G,'[6]TUNZ Extracted TB'!$A:$A,B859,'[6]TUNZ Extracted TB'!$C:$C,C859)</f>
        <v>#VALUE!</v>
      </c>
      <c r="L859" s="4" t="e">
        <f>SUMIFS('[7]TUNZ Extracted TB'!$G:$G,'[7]TUNZ Extracted TB'!$A:$A,B859,'[7]TUNZ Extracted TB'!$C:$C,C859)</f>
        <v>#VALUE!</v>
      </c>
      <c r="M859" s="4" t="e">
        <f>SUMIFS('[8]TUNZ Extracted TB'!$G:$G,'[8]TUNZ Extracted TB'!$A:$A,B859,'[8]TUNZ Extracted TB'!$C:$C,C859)</f>
        <v>#VALUE!</v>
      </c>
      <c r="N859" s="4" t="e">
        <f>SUMIFS('[9]TUNZ Extracted TB'!$G:$G,'[9]TUNZ Extracted TB'!$A:$A,B859,'[9]TUNZ Extracted TB'!$C:$C,C859)</f>
        <v>#VALUE!</v>
      </c>
      <c r="O859" s="4" t="e">
        <f>SUMIFS('[10]TUNZ Extracted TB'!$G:$G,'[10]TUNZ Extracted TB'!$A:$A,B859,'[10]TUNZ Extracted TB'!$C:$C,C859)</f>
        <v>#VALUE!</v>
      </c>
      <c r="P859" s="4" t="e">
        <f>SUMIFS('[11]TUNZ Extracted TB'!$G:$G,'[11]TUNZ Extracted TB'!$A:$A,B859,'[11]TUNZ Extracted TB'!$C:$C,C859)</f>
        <v>#VALUE!</v>
      </c>
      <c r="Q859" s="4" t="e">
        <f>SUMIFS('[12]TUNZ Extracted TB'!$G:$G,'[12]TUNZ Extracted TB'!$A:$A,B859,'[12]TUNZ Extracted TB'!$C:$C,C859)</f>
        <v>#VALUE!</v>
      </c>
      <c r="R859" s="4" t="e">
        <f t="shared" si="14"/>
        <v>#VALUE!</v>
      </c>
    </row>
    <row r="860" spans="1:18" x14ac:dyDescent="0.25">
      <c r="A860" t="s">
        <v>127</v>
      </c>
      <c r="B860">
        <v>7520</v>
      </c>
      <c r="C860">
        <v>220</v>
      </c>
      <c r="D860" t="s">
        <v>58</v>
      </c>
      <c r="E860" t="s">
        <v>64</v>
      </c>
      <c r="F860" s="4" t="e">
        <f>SUMIFS('[1]TUNZ Extracted TB'!$G:$G,'[1]TUNZ Extracted TB'!$A:$A,B860,'[1]TUNZ Extracted TB'!$C:$C,C860)</f>
        <v>#VALUE!</v>
      </c>
      <c r="G860" s="4" t="e">
        <f>SUMIFS('[2]TUNZ Extracted TB'!$G:$G,'[2]TUNZ Extracted TB'!$A:$A,B860,'[2]TUNZ Extracted TB'!$C:$C,C860)</f>
        <v>#VALUE!</v>
      </c>
      <c r="H860" s="4" t="e">
        <f>SUMIFS('[3]TUNZ Extracted TB'!$G:$G,'[3]TUNZ Extracted TB'!$A:$A,B860,'[3]TUNZ Extracted TB'!$C:$C,C860)</f>
        <v>#VALUE!</v>
      </c>
      <c r="I860" s="4" t="e">
        <f>SUMIFS('[4]TUNZ Extracted TB'!$G:$G,'[4]TUNZ Extracted TB'!$A:$A,B860,'[4]TUNZ Extracted TB'!$C:$C,C860)</f>
        <v>#VALUE!</v>
      </c>
      <c r="J860" s="4" t="e">
        <f>SUMIFS('[5]TUNZ Extracted TB'!$G:$G,'[5]TUNZ Extracted TB'!$A:$A,B860,'[5]TUNZ Extracted TB'!$C:$C,C860)</f>
        <v>#VALUE!</v>
      </c>
      <c r="K860" s="4" t="e">
        <f>SUMIFS('[6]TUNZ Extracted TB'!$G:$G,'[6]TUNZ Extracted TB'!$A:$A,B860,'[6]TUNZ Extracted TB'!$C:$C,C860)</f>
        <v>#VALUE!</v>
      </c>
      <c r="L860" s="4" t="e">
        <f>SUMIFS('[7]TUNZ Extracted TB'!$G:$G,'[7]TUNZ Extracted TB'!$A:$A,B860,'[7]TUNZ Extracted TB'!$C:$C,C860)</f>
        <v>#VALUE!</v>
      </c>
      <c r="M860" s="4" t="e">
        <f>SUMIFS('[8]TUNZ Extracted TB'!$G:$G,'[8]TUNZ Extracted TB'!$A:$A,B860,'[8]TUNZ Extracted TB'!$C:$C,C860)</f>
        <v>#VALUE!</v>
      </c>
      <c r="N860" s="4" t="e">
        <f>SUMIFS('[9]TUNZ Extracted TB'!$G:$G,'[9]TUNZ Extracted TB'!$A:$A,B860,'[9]TUNZ Extracted TB'!$C:$C,C860)</f>
        <v>#VALUE!</v>
      </c>
      <c r="O860" s="4" t="e">
        <f>SUMIFS('[10]TUNZ Extracted TB'!$G:$G,'[10]TUNZ Extracted TB'!$A:$A,B860,'[10]TUNZ Extracted TB'!$C:$C,C860)</f>
        <v>#VALUE!</v>
      </c>
      <c r="P860" s="4" t="e">
        <f>SUMIFS('[11]TUNZ Extracted TB'!$G:$G,'[11]TUNZ Extracted TB'!$A:$A,B860,'[11]TUNZ Extracted TB'!$C:$C,C860)</f>
        <v>#VALUE!</v>
      </c>
      <c r="Q860" s="4" t="e">
        <f>SUMIFS('[12]TUNZ Extracted TB'!$G:$G,'[12]TUNZ Extracted TB'!$A:$A,B860,'[12]TUNZ Extracted TB'!$C:$C,C860)</f>
        <v>#VALUE!</v>
      </c>
      <c r="R860" s="4" t="e">
        <f t="shared" si="14"/>
        <v>#VALUE!</v>
      </c>
    </row>
    <row r="861" spans="1:18" x14ac:dyDescent="0.25">
      <c r="A861" t="s">
        <v>127</v>
      </c>
      <c r="B861">
        <v>7520</v>
      </c>
      <c r="C861">
        <v>230</v>
      </c>
      <c r="D861" t="s">
        <v>58</v>
      </c>
      <c r="E861" t="s">
        <v>64</v>
      </c>
      <c r="F861" s="4" t="e">
        <f>SUMIFS('[1]TUNZ Extracted TB'!$G:$G,'[1]TUNZ Extracted TB'!$A:$A,B861,'[1]TUNZ Extracted TB'!$C:$C,C861)</f>
        <v>#VALUE!</v>
      </c>
      <c r="G861" s="4" t="e">
        <f>SUMIFS('[2]TUNZ Extracted TB'!$G:$G,'[2]TUNZ Extracted TB'!$A:$A,B861,'[2]TUNZ Extracted TB'!$C:$C,C861)</f>
        <v>#VALUE!</v>
      </c>
      <c r="H861" s="4" t="e">
        <f>SUMIFS('[3]TUNZ Extracted TB'!$G:$G,'[3]TUNZ Extracted TB'!$A:$A,B861,'[3]TUNZ Extracted TB'!$C:$C,C861)</f>
        <v>#VALUE!</v>
      </c>
      <c r="I861" s="4" t="e">
        <f>SUMIFS('[4]TUNZ Extracted TB'!$G:$G,'[4]TUNZ Extracted TB'!$A:$A,B861,'[4]TUNZ Extracted TB'!$C:$C,C861)</f>
        <v>#VALUE!</v>
      </c>
      <c r="J861" s="4" t="e">
        <f>SUMIFS('[5]TUNZ Extracted TB'!$G:$G,'[5]TUNZ Extracted TB'!$A:$A,B861,'[5]TUNZ Extracted TB'!$C:$C,C861)</f>
        <v>#VALUE!</v>
      </c>
      <c r="K861" s="4" t="e">
        <f>SUMIFS('[6]TUNZ Extracted TB'!$G:$G,'[6]TUNZ Extracted TB'!$A:$A,B861,'[6]TUNZ Extracted TB'!$C:$C,C861)</f>
        <v>#VALUE!</v>
      </c>
      <c r="L861" s="4" t="e">
        <f>SUMIFS('[7]TUNZ Extracted TB'!$G:$G,'[7]TUNZ Extracted TB'!$A:$A,B861,'[7]TUNZ Extracted TB'!$C:$C,C861)</f>
        <v>#VALUE!</v>
      </c>
      <c r="M861" s="4" t="e">
        <f>SUMIFS('[8]TUNZ Extracted TB'!$G:$G,'[8]TUNZ Extracted TB'!$A:$A,B861,'[8]TUNZ Extracted TB'!$C:$C,C861)</f>
        <v>#VALUE!</v>
      </c>
      <c r="N861" s="4" t="e">
        <f>SUMIFS('[9]TUNZ Extracted TB'!$G:$G,'[9]TUNZ Extracted TB'!$A:$A,B861,'[9]TUNZ Extracted TB'!$C:$C,C861)</f>
        <v>#VALUE!</v>
      </c>
      <c r="O861" s="4" t="e">
        <f>SUMIFS('[10]TUNZ Extracted TB'!$G:$G,'[10]TUNZ Extracted TB'!$A:$A,B861,'[10]TUNZ Extracted TB'!$C:$C,C861)</f>
        <v>#VALUE!</v>
      </c>
      <c r="P861" s="4" t="e">
        <f>SUMIFS('[11]TUNZ Extracted TB'!$G:$G,'[11]TUNZ Extracted TB'!$A:$A,B861,'[11]TUNZ Extracted TB'!$C:$C,C861)</f>
        <v>#VALUE!</v>
      </c>
      <c r="Q861" s="4" t="e">
        <f>SUMIFS('[12]TUNZ Extracted TB'!$G:$G,'[12]TUNZ Extracted TB'!$A:$A,B861,'[12]TUNZ Extracted TB'!$C:$C,C861)</f>
        <v>#VALUE!</v>
      </c>
      <c r="R861" s="4" t="e">
        <f t="shared" si="14"/>
        <v>#VALUE!</v>
      </c>
    </row>
    <row r="862" spans="1:18" x14ac:dyDescent="0.25">
      <c r="A862" t="s">
        <v>127</v>
      </c>
      <c r="B862">
        <v>7520</v>
      </c>
      <c r="C862">
        <v>240</v>
      </c>
      <c r="D862" t="s">
        <v>58</v>
      </c>
      <c r="E862" t="s">
        <v>64</v>
      </c>
      <c r="F862" s="4" t="e">
        <f>SUMIFS('[1]TUNZ Extracted TB'!$G:$G,'[1]TUNZ Extracted TB'!$A:$A,B862,'[1]TUNZ Extracted TB'!$C:$C,C862)</f>
        <v>#VALUE!</v>
      </c>
      <c r="G862" s="4" t="e">
        <f>SUMIFS('[2]TUNZ Extracted TB'!$G:$G,'[2]TUNZ Extracted TB'!$A:$A,B862,'[2]TUNZ Extracted TB'!$C:$C,C862)</f>
        <v>#VALUE!</v>
      </c>
      <c r="H862" s="4" t="e">
        <f>SUMIFS('[3]TUNZ Extracted TB'!$G:$G,'[3]TUNZ Extracted TB'!$A:$A,B862,'[3]TUNZ Extracted TB'!$C:$C,C862)</f>
        <v>#VALUE!</v>
      </c>
      <c r="I862" s="4" t="e">
        <f>SUMIFS('[4]TUNZ Extracted TB'!$G:$G,'[4]TUNZ Extracted TB'!$A:$A,B862,'[4]TUNZ Extracted TB'!$C:$C,C862)</f>
        <v>#VALUE!</v>
      </c>
      <c r="J862" s="4" t="e">
        <f>SUMIFS('[5]TUNZ Extracted TB'!$G:$G,'[5]TUNZ Extracted TB'!$A:$A,B862,'[5]TUNZ Extracted TB'!$C:$C,C862)</f>
        <v>#VALUE!</v>
      </c>
      <c r="K862" s="4" t="e">
        <f>SUMIFS('[6]TUNZ Extracted TB'!$G:$G,'[6]TUNZ Extracted TB'!$A:$A,B862,'[6]TUNZ Extracted TB'!$C:$C,C862)</f>
        <v>#VALUE!</v>
      </c>
      <c r="L862" s="4" t="e">
        <f>SUMIFS('[7]TUNZ Extracted TB'!$G:$G,'[7]TUNZ Extracted TB'!$A:$A,B862,'[7]TUNZ Extracted TB'!$C:$C,C862)</f>
        <v>#VALUE!</v>
      </c>
      <c r="M862" s="4" t="e">
        <f>SUMIFS('[8]TUNZ Extracted TB'!$G:$G,'[8]TUNZ Extracted TB'!$A:$A,B862,'[8]TUNZ Extracted TB'!$C:$C,C862)</f>
        <v>#VALUE!</v>
      </c>
      <c r="N862" s="4" t="e">
        <f>SUMIFS('[9]TUNZ Extracted TB'!$G:$G,'[9]TUNZ Extracted TB'!$A:$A,B862,'[9]TUNZ Extracted TB'!$C:$C,C862)</f>
        <v>#VALUE!</v>
      </c>
      <c r="O862" s="4" t="e">
        <f>SUMIFS('[10]TUNZ Extracted TB'!$G:$G,'[10]TUNZ Extracted TB'!$A:$A,B862,'[10]TUNZ Extracted TB'!$C:$C,C862)</f>
        <v>#VALUE!</v>
      </c>
      <c r="P862" s="4" t="e">
        <f>SUMIFS('[11]TUNZ Extracted TB'!$G:$G,'[11]TUNZ Extracted TB'!$A:$A,B862,'[11]TUNZ Extracted TB'!$C:$C,C862)</f>
        <v>#VALUE!</v>
      </c>
      <c r="Q862" s="4" t="e">
        <f>SUMIFS('[12]TUNZ Extracted TB'!$G:$G,'[12]TUNZ Extracted TB'!$A:$A,B862,'[12]TUNZ Extracted TB'!$C:$C,C862)</f>
        <v>#VALUE!</v>
      </c>
      <c r="R862" s="4" t="e">
        <f t="shared" si="14"/>
        <v>#VALUE!</v>
      </c>
    </row>
    <row r="863" spans="1:18" x14ac:dyDescent="0.25">
      <c r="A863" t="s">
        <v>127</v>
      </c>
      <c r="B863">
        <v>7520</v>
      </c>
      <c r="C863">
        <v>260</v>
      </c>
      <c r="D863" t="s">
        <v>58</v>
      </c>
      <c r="E863" t="s">
        <v>64</v>
      </c>
      <c r="F863" s="4" t="e">
        <f>SUMIFS('[1]TUNZ Extracted TB'!$G:$G,'[1]TUNZ Extracted TB'!$A:$A,B863,'[1]TUNZ Extracted TB'!$C:$C,C863)</f>
        <v>#VALUE!</v>
      </c>
      <c r="G863" s="4" t="e">
        <f>SUMIFS('[2]TUNZ Extracted TB'!$G:$G,'[2]TUNZ Extracted TB'!$A:$A,B863,'[2]TUNZ Extracted TB'!$C:$C,C863)</f>
        <v>#VALUE!</v>
      </c>
      <c r="H863" s="4" t="e">
        <f>SUMIFS('[3]TUNZ Extracted TB'!$G:$G,'[3]TUNZ Extracted TB'!$A:$A,B863,'[3]TUNZ Extracted TB'!$C:$C,C863)</f>
        <v>#VALUE!</v>
      </c>
      <c r="I863" s="4" t="e">
        <f>SUMIFS('[4]TUNZ Extracted TB'!$G:$G,'[4]TUNZ Extracted TB'!$A:$A,B863,'[4]TUNZ Extracted TB'!$C:$C,C863)</f>
        <v>#VALUE!</v>
      </c>
      <c r="J863" s="4" t="e">
        <f>SUMIFS('[5]TUNZ Extracted TB'!$G:$G,'[5]TUNZ Extracted TB'!$A:$A,B863,'[5]TUNZ Extracted TB'!$C:$C,C863)</f>
        <v>#VALUE!</v>
      </c>
      <c r="K863" s="4" t="e">
        <f>SUMIFS('[6]TUNZ Extracted TB'!$G:$G,'[6]TUNZ Extracted TB'!$A:$A,B863,'[6]TUNZ Extracted TB'!$C:$C,C863)</f>
        <v>#VALUE!</v>
      </c>
      <c r="L863" s="4" t="e">
        <f>SUMIFS('[7]TUNZ Extracted TB'!$G:$G,'[7]TUNZ Extracted TB'!$A:$A,B863,'[7]TUNZ Extracted TB'!$C:$C,C863)</f>
        <v>#VALUE!</v>
      </c>
      <c r="M863" s="4" t="e">
        <f>SUMIFS('[8]TUNZ Extracted TB'!$G:$G,'[8]TUNZ Extracted TB'!$A:$A,B863,'[8]TUNZ Extracted TB'!$C:$C,C863)</f>
        <v>#VALUE!</v>
      </c>
      <c r="N863" s="4" t="e">
        <f>SUMIFS('[9]TUNZ Extracted TB'!$G:$G,'[9]TUNZ Extracted TB'!$A:$A,B863,'[9]TUNZ Extracted TB'!$C:$C,C863)</f>
        <v>#VALUE!</v>
      </c>
      <c r="O863" s="4" t="e">
        <f>SUMIFS('[10]TUNZ Extracted TB'!$G:$G,'[10]TUNZ Extracted TB'!$A:$A,B863,'[10]TUNZ Extracted TB'!$C:$C,C863)</f>
        <v>#VALUE!</v>
      </c>
      <c r="P863" s="4" t="e">
        <f>SUMIFS('[11]TUNZ Extracted TB'!$G:$G,'[11]TUNZ Extracted TB'!$A:$A,B863,'[11]TUNZ Extracted TB'!$C:$C,C863)</f>
        <v>#VALUE!</v>
      </c>
      <c r="Q863" s="4" t="e">
        <f>SUMIFS('[12]TUNZ Extracted TB'!$G:$G,'[12]TUNZ Extracted TB'!$A:$A,B863,'[12]TUNZ Extracted TB'!$C:$C,C863)</f>
        <v>#VALUE!</v>
      </c>
      <c r="R863" s="4" t="e">
        <f t="shared" si="14"/>
        <v>#VALUE!</v>
      </c>
    </row>
    <row r="864" spans="1:18" x14ac:dyDescent="0.25">
      <c r="A864" t="s">
        <v>127</v>
      </c>
      <c r="B864">
        <v>7520</v>
      </c>
      <c r="C864">
        <v>330</v>
      </c>
      <c r="D864" t="s">
        <v>58</v>
      </c>
      <c r="E864" t="s">
        <v>64</v>
      </c>
      <c r="F864" s="4" t="e">
        <f>SUMIFS('[1]TUNZ Extracted TB'!$G:$G,'[1]TUNZ Extracted TB'!$A:$A,B864,'[1]TUNZ Extracted TB'!$C:$C,C864)</f>
        <v>#VALUE!</v>
      </c>
      <c r="G864" s="4" t="e">
        <f>SUMIFS('[2]TUNZ Extracted TB'!$G:$G,'[2]TUNZ Extracted TB'!$A:$A,B864,'[2]TUNZ Extracted TB'!$C:$C,C864)</f>
        <v>#VALUE!</v>
      </c>
      <c r="H864" s="4" t="e">
        <f>SUMIFS('[3]TUNZ Extracted TB'!$G:$G,'[3]TUNZ Extracted TB'!$A:$A,B864,'[3]TUNZ Extracted TB'!$C:$C,C864)</f>
        <v>#VALUE!</v>
      </c>
      <c r="I864" s="4" t="e">
        <f>SUMIFS('[4]TUNZ Extracted TB'!$G:$G,'[4]TUNZ Extracted TB'!$A:$A,B864,'[4]TUNZ Extracted TB'!$C:$C,C864)</f>
        <v>#VALUE!</v>
      </c>
      <c r="J864" s="4" t="e">
        <f>SUMIFS('[5]TUNZ Extracted TB'!$G:$G,'[5]TUNZ Extracted TB'!$A:$A,B864,'[5]TUNZ Extracted TB'!$C:$C,C864)</f>
        <v>#VALUE!</v>
      </c>
      <c r="K864" s="4" t="e">
        <f>SUMIFS('[6]TUNZ Extracted TB'!$G:$G,'[6]TUNZ Extracted TB'!$A:$A,B864,'[6]TUNZ Extracted TB'!$C:$C,C864)</f>
        <v>#VALUE!</v>
      </c>
      <c r="L864" s="4" t="e">
        <f>SUMIFS('[7]TUNZ Extracted TB'!$G:$G,'[7]TUNZ Extracted TB'!$A:$A,B864,'[7]TUNZ Extracted TB'!$C:$C,C864)</f>
        <v>#VALUE!</v>
      </c>
      <c r="M864" s="4" t="e">
        <f>SUMIFS('[8]TUNZ Extracted TB'!$G:$G,'[8]TUNZ Extracted TB'!$A:$A,B864,'[8]TUNZ Extracted TB'!$C:$C,C864)</f>
        <v>#VALUE!</v>
      </c>
      <c r="N864" s="4" t="e">
        <f>SUMIFS('[9]TUNZ Extracted TB'!$G:$G,'[9]TUNZ Extracted TB'!$A:$A,B864,'[9]TUNZ Extracted TB'!$C:$C,C864)</f>
        <v>#VALUE!</v>
      </c>
      <c r="O864" s="4" t="e">
        <f>SUMIFS('[10]TUNZ Extracted TB'!$G:$G,'[10]TUNZ Extracted TB'!$A:$A,B864,'[10]TUNZ Extracted TB'!$C:$C,C864)</f>
        <v>#VALUE!</v>
      </c>
      <c r="P864" s="4" t="e">
        <f>SUMIFS('[11]TUNZ Extracted TB'!$G:$G,'[11]TUNZ Extracted TB'!$A:$A,B864,'[11]TUNZ Extracted TB'!$C:$C,C864)</f>
        <v>#VALUE!</v>
      </c>
      <c r="Q864" s="4" t="e">
        <f>SUMIFS('[12]TUNZ Extracted TB'!$G:$G,'[12]TUNZ Extracted TB'!$A:$A,B864,'[12]TUNZ Extracted TB'!$C:$C,C864)</f>
        <v>#VALUE!</v>
      </c>
      <c r="R864" s="4" t="e">
        <f t="shared" si="14"/>
        <v>#VALUE!</v>
      </c>
    </row>
    <row r="865" spans="1:18" x14ac:dyDescent="0.25">
      <c r="A865" t="s">
        <v>127</v>
      </c>
      <c r="B865">
        <v>7520</v>
      </c>
      <c r="C865">
        <v>340</v>
      </c>
      <c r="D865" t="s">
        <v>58</v>
      </c>
      <c r="E865" t="s">
        <v>64</v>
      </c>
      <c r="F865" s="4" t="e">
        <f>SUMIFS('[1]TUNZ Extracted TB'!$G:$G,'[1]TUNZ Extracted TB'!$A:$A,B865,'[1]TUNZ Extracted TB'!$C:$C,C865)</f>
        <v>#VALUE!</v>
      </c>
      <c r="G865" s="4" t="e">
        <f>SUMIFS('[2]TUNZ Extracted TB'!$G:$G,'[2]TUNZ Extracted TB'!$A:$A,B865,'[2]TUNZ Extracted TB'!$C:$C,C865)</f>
        <v>#VALUE!</v>
      </c>
      <c r="H865" s="4" t="e">
        <f>SUMIFS('[3]TUNZ Extracted TB'!$G:$G,'[3]TUNZ Extracted TB'!$A:$A,B865,'[3]TUNZ Extracted TB'!$C:$C,C865)</f>
        <v>#VALUE!</v>
      </c>
      <c r="I865" s="4" t="e">
        <f>SUMIFS('[4]TUNZ Extracted TB'!$G:$G,'[4]TUNZ Extracted TB'!$A:$A,B865,'[4]TUNZ Extracted TB'!$C:$C,C865)</f>
        <v>#VALUE!</v>
      </c>
      <c r="J865" s="4" t="e">
        <f>SUMIFS('[5]TUNZ Extracted TB'!$G:$G,'[5]TUNZ Extracted TB'!$A:$A,B865,'[5]TUNZ Extracted TB'!$C:$C,C865)</f>
        <v>#VALUE!</v>
      </c>
      <c r="K865" s="4" t="e">
        <f>SUMIFS('[6]TUNZ Extracted TB'!$G:$G,'[6]TUNZ Extracted TB'!$A:$A,B865,'[6]TUNZ Extracted TB'!$C:$C,C865)</f>
        <v>#VALUE!</v>
      </c>
      <c r="L865" s="4" t="e">
        <f>SUMIFS('[7]TUNZ Extracted TB'!$G:$G,'[7]TUNZ Extracted TB'!$A:$A,B865,'[7]TUNZ Extracted TB'!$C:$C,C865)</f>
        <v>#VALUE!</v>
      </c>
      <c r="M865" s="4" t="e">
        <f>SUMIFS('[8]TUNZ Extracted TB'!$G:$G,'[8]TUNZ Extracted TB'!$A:$A,B865,'[8]TUNZ Extracted TB'!$C:$C,C865)</f>
        <v>#VALUE!</v>
      </c>
      <c r="N865" s="4" t="e">
        <f>SUMIFS('[9]TUNZ Extracted TB'!$G:$G,'[9]TUNZ Extracted TB'!$A:$A,B865,'[9]TUNZ Extracted TB'!$C:$C,C865)</f>
        <v>#VALUE!</v>
      </c>
      <c r="O865" s="4" t="e">
        <f>SUMIFS('[10]TUNZ Extracted TB'!$G:$G,'[10]TUNZ Extracted TB'!$A:$A,B865,'[10]TUNZ Extracted TB'!$C:$C,C865)</f>
        <v>#VALUE!</v>
      </c>
      <c r="P865" s="4" t="e">
        <f>SUMIFS('[11]TUNZ Extracted TB'!$G:$G,'[11]TUNZ Extracted TB'!$A:$A,B865,'[11]TUNZ Extracted TB'!$C:$C,C865)</f>
        <v>#VALUE!</v>
      </c>
      <c r="Q865" s="4" t="e">
        <f>SUMIFS('[12]TUNZ Extracted TB'!$G:$G,'[12]TUNZ Extracted TB'!$A:$A,B865,'[12]TUNZ Extracted TB'!$C:$C,C865)</f>
        <v>#VALUE!</v>
      </c>
      <c r="R865" s="4" t="e">
        <f t="shared" si="14"/>
        <v>#VALUE!</v>
      </c>
    </row>
    <row r="866" spans="1:18" x14ac:dyDescent="0.25">
      <c r="A866" t="s">
        <v>127</v>
      </c>
      <c r="B866">
        <v>7520</v>
      </c>
      <c r="C866">
        <v>430</v>
      </c>
      <c r="D866" t="s">
        <v>58</v>
      </c>
      <c r="E866" t="s">
        <v>64</v>
      </c>
      <c r="F866" s="4" t="e">
        <f>SUMIFS('[1]TUNZ Extracted TB'!$G:$G,'[1]TUNZ Extracted TB'!$A:$A,B866,'[1]TUNZ Extracted TB'!$C:$C,C866)</f>
        <v>#VALUE!</v>
      </c>
      <c r="G866" s="4" t="e">
        <f>SUMIFS('[2]TUNZ Extracted TB'!$G:$G,'[2]TUNZ Extracted TB'!$A:$A,B866,'[2]TUNZ Extracted TB'!$C:$C,C866)</f>
        <v>#VALUE!</v>
      </c>
      <c r="H866" s="4" t="e">
        <f>SUMIFS('[3]TUNZ Extracted TB'!$G:$G,'[3]TUNZ Extracted TB'!$A:$A,B866,'[3]TUNZ Extracted TB'!$C:$C,C866)</f>
        <v>#VALUE!</v>
      </c>
      <c r="I866" s="4" t="e">
        <f>SUMIFS('[4]TUNZ Extracted TB'!$G:$G,'[4]TUNZ Extracted TB'!$A:$A,B866,'[4]TUNZ Extracted TB'!$C:$C,C866)</f>
        <v>#VALUE!</v>
      </c>
      <c r="J866" s="4" t="e">
        <f>SUMIFS('[5]TUNZ Extracted TB'!$G:$G,'[5]TUNZ Extracted TB'!$A:$A,B866,'[5]TUNZ Extracted TB'!$C:$C,C866)</f>
        <v>#VALUE!</v>
      </c>
      <c r="K866" s="4" t="e">
        <f>SUMIFS('[6]TUNZ Extracted TB'!$G:$G,'[6]TUNZ Extracted TB'!$A:$A,B866,'[6]TUNZ Extracted TB'!$C:$C,C866)</f>
        <v>#VALUE!</v>
      </c>
      <c r="L866" s="4" t="e">
        <f>SUMIFS('[7]TUNZ Extracted TB'!$G:$G,'[7]TUNZ Extracted TB'!$A:$A,B866,'[7]TUNZ Extracted TB'!$C:$C,C866)</f>
        <v>#VALUE!</v>
      </c>
      <c r="M866" s="4" t="e">
        <f>SUMIFS('[8]TUNZ Extracted TB'!$G:$G,'[8]TUNZ Extracted TB'!$A:$A,B866,'[8]TUNZ Extracted TB'!$C:$C,C866)</f>
        <v>#VALUE!</v>
      </c>
      <c r="N866" s="4" t="e">
        <f>SUMIFS('[9]TUNZ Extracted TB'!$G:$G,'[9]TUNZ Extracted TB'!$A:$A,B866,'[9]TUNZ Extracted TB'!$C:$C,C866)</f>
        <v>#VALUE!</v>
      </c>
      <c r="O866" s="4" t="e">
        <f>SUMIFS('[10]TUNZ Extracted TB'!$G:$G,'[10]TUNZ Extracted TB'!$A:$A,B866,'[10]TUNZ Extracted TB'!$C:$C,C866)</f>
        <v>#VALUE!</v>
      </c>
      <c r="P866" s="4" t="e">
        <f>SUMIFS('[11]TUNZ Extracted TB'!$G:$G,'[11]TUNZ Extracted TB'!$A:$A,B866,'[11]TUNZ Extracted TB'!$C:$C,C866)</f>
        <v>#VALUE!</v>
      </c>
      <c r="Q866" s="4" t="e">
        <f>SUMIFS('[12]TUNZ Extracted TB'!$G:$G,'[12]TUNZ Extracted TB'!$A:$A,B866,'[12]TUNZ Extracted TB'!$C:$C,C866)</f>
        <v>#VALUE!</v>
      </c>
      <c r="R866" s="4" t="e">
        <f t="shared" si="14"/>
        <v>#VALUE!</v>
      </c>
    </row>
    <row r="867" spans="1:18" x14ac:dyDescent="0.25">
      <c r="A867" t="s">
        <v>127</v>
      </c>
      <c r="B867">
        <v>7520</v>
      </c>
      <c r="C867">
        <v>440</v>
      </c>
      <c r="D867" t="s">
        <v>58</v>
      </c>
      <c r="E867" t="s">
        <v>64</v>
      </c>
      <c r="F867" s="4" t="e">
        <f>SUMIFS('[1]TUNZ Extracted TB'!$G:$G,'[1]TUNZ Extracted TB'!$A:$A,B867,'[1]TUNZ Extracted TB'!$C:$C,C867)</f>
        <v>#VALUE!</v>
      </c>
      <c r="G867" s="4" t="e">
        <f>SUMIFS('[2]TUNZ Extracted TB'!$G:$G,'[2]TUNZ Extracted TB'!$A:$A,B867,'[2]TUNZ Extracted TB'!$C:$C,C867)</f>
        <v>#VALUE!</v>
      </c>
      <c r="H867" s="4" t="e">
        <f>SUMIFS('[3]TUNZ Extracted TB'!$G:$G,'[3]TUNZ Extracted TB'!$A:$A,B867,'[3]TUNZ Extracted TB'!$C:$C,C867)</f>
        <v>#VALUE!</v>
      </c>
      <c r="I867" s="4" t="e">
        <f>SUMIFS('[4]TUNZ Extracted TB'!$G:$G,'[4]TUNZ Extracted TB'!$A:$A,B867,'[4]TUNZ Extracted TB'!$C:$C,C867)</f>
        <v>#VALUE!</v>
      </c>
      <c r="J867" s="4" t="e">
        <f>SUMIFS('[5]TUNZ Extracted TB'!$G:$G,'[5]TUNZ Extracted TB'!$A:$A,B867,'[5]TUNZ Extracted TB'!$C:$C,C867)</f>
        <v>#VALUE!</v>
      </c>
      <c r="K867" s="4" t="e">
        <f>SUMIFS('[6]TUNZ Extracted TB'!$G:$G,'[6]TUNZ Extracted TB'!$A:$A,B867,'[6]TUNZ Extracted TB'!$C:$C,C867)</f>
        <v>#VALUE!</v>
      </c>
      <c r="L867" s="4" t="e">
        <f>SUMIFS('[7]TUNZ Extracted TB'!$G:$G,'[7]TUNZ Extracted TB'!$A:$A,B867,'[7]TUNZ Extracted TB'!$C:$C,C867)</f>
        <v>#VALUE!</v>
      </c>
      <c r="M867" s="4" t="e">
        <f>SUMIFS('[8]TUNZ Extracted TB'!$G:$G,'[8]TUNZ Extracted TB'!$A:$A,B867,'[8]TUNZ Extracted TB'!$C:$C,C867)</f>
        <v>#VALUE!</v>
      </c>
      <c r="N867" s="4" t="e">
        <f>SUMIFS('[9]TUNZ Extracted TB'!$G:$G,'[9]TUNZ Extracted TB'!$A:$A,B867,'[9]TUNZ Extracted TB'!$C:$C,C867)</f>
        <v>#VALUE!</v>
      </c>
      <c r="O867" s="4" t="e">
        <f>SUMIFS('[10]TUNZ Extracted TB'!$G:$G,'[10]TUNZ Extracted TB'!$A:$A,B867,'[10]TUNZ Extracted TB'!$C:$C,C867)</f>
        <v>#VALUE!</v>
      </c>
      <c r="P867" s="4" t="e">
        <f>SUMIFS('[11]TUNZ Extracted TB'!$G:$G,'[11]TUNZ Extracted TB'!$A:$A,B867,'[11]TUNZ Extracted TB'!$C:$C,C867)</f>
        <v>#VALUE!</v>
      </c>
      <c r="Q867" s="4" t="e">
        <f>SUMIFS('[12]TUNZ Extracted TB'!$G:$G,'[12]TUNZ Extracted TB'!$A:$A,B867,'[12]TUNZ Extracted TB'!$C:$C,C867)</f>
        <v>#VALUE!</v>
      </c>
      <c r="R867" s="4" t="e">
        <f t="shared" si="14"/>
        <v>#VALUE!</v>
      </c>
    </row>
    <row r="868" spans="1:18" x14ac:dyDescent="0.25">
      <c r="A868" t="s">
        <v>127</v>
      </c>
      <c r="B868">
        <v>7520</v>
      </c>
      <c r="C868">
        <v>935</v>
      </c>
      <c r="D868" t="s">
        <v>62</v>
      </c>
      <c r="E868" t="s">
        <v>66</v>
      </c>
      <c r="F868" s="4" t="e">
        <f>SUMIFS('[1]TUNZ Extracted TB'!$G:$G,'[1]TUNZ Extracted TB'!$A:$A,B868,'[1]TUNZ Extracted TB'!$C:$C,C868)</f>
        <v>#VALUE!</v>
      </c>
      <c r="G868" s="4" t="e">
        <f>SUMIFS('[2]TUNZ Extracted TB'!$G:$G,'[2]TUNZ Extracted TB'!$A:$A,B868,'[2]TUNZ Extracted TB'!$C:$C,C868)</f>
        <v>#VALUE!</v>
      </c>
      <c r="H868" s="4" t="e">
        <f>SUMIFS('[3]TUNZ Extracted TB'!$G:$G,'[3]TUNZ Extracted TB'!$A:$A,B868,'[3]TUNZ Extracted TB'!$C:$C,C868)</f>
        <v>#VALUE!</v>
      </c>
      <c r="I868" s="4" t="e">
        <f>SUMIFS('[4]TUNZ Extracted TB'!$G:$G,'[4]TUNZ Extracted TB'!$A:$A,B868,'[4]TUNZ Extracted TB'!$C:$C,C868)</f>
        <v>#VALUE!</v>
      </c>
      <c r="J868" s="4" t="e">
        <f>SUMIFS('[5]TUNZ Extracted TB'!$G:$G,'[5]TUNZ Extracted TB'!$A:$A,B868,'[5]TUNZ Extracted TB'!$C:$C,C868)</f>
        <v>#VALUE!</v>
      </c>
      <c r="K868" s="4" t="e">
        <f>SUMIFS('[6]TUNZ Extracted TB'!$G:$G,'[6]TUNZ Extracted TB'!$A:$A,B868,'[6]TUNZ Extracted TB'!$C:$C,C868)</f>
        <v>#VALUE!</v>
      </c>
      <c r="L868" s="4" t="e">
        <f>SUMIFS('[7]TUNZ Extracted TB'!$G:$G,'[7]TUNZ Extracted TB'!$A:$A,B868,'[7]TUNZ Extracted TB'!$C:$C,C868)</f>
        <v>#VALUE!</v>
      </c>
      <c r="M868" s="4" t="e">
        <f>SUMIFS('[8]TUNZ Extracted TB'!$G:$G,'[8]TUNZ Extracted TB'!$A:$A,B868,'[8]TUNZ Extracted TB'!$C:$C,C868)</f>
        <v>#VALUE!</v>
      </c>
      <c r="N868" s="4" t="e">
        <f>SUMIFS('[9]TUNZ Extracted TB'!$G:$G,'[9]TUNZ Extracted TB'!$A:$A,B868,'[9]TUNZ Extracted TB'!$C:$C,C868)</f>
        <v>#VALUE!</v>
      </c>
      <c r="O868" s="4" t="e">
        <f>SUMIFS('[10]TUNZ Extracted TB'!$G:$G,'[10]TUNZ Extracted TB'!$A:$A,B868,'[10]TUNZ Extracted TB'!$C:$C,C868)</f>
        <v>#VALUE!</v>
      </c>
      <c r="P868" s="4" t="e">
        <f>SUMIFS('[11]TUNZ Extracted TB'!$G:$G,'[11]TUNZ Extracted TB'!$A:$A,B868,'[11]TUNZ Extracted TB'!$C:$C,C868)</f>
        <v>#VALUE!</v>
      </c>
      <c r="Q868" s="4" t="e">
        <f>SUMIFS('[12]TUNZ Extracted TB'!$G:$G,'[12]TUNZ Extracted TB'!$A:$A,B868,'[12]TUNZ Extracted TB'!$C:$C,C868)</f>
        <v>#VALUE!</v>
      </c>
      <c r="R868" s="4" t="e">
        <f t="shared" si="14"/>
        <v>#VALUE!</v>
      </c>
    </row>
    <row r="869" spans="1:18" x14ac:dyDescent="0.25">
      <c r="A869" t="s">
        <v>127</v>
      </c>
      <c r="B869">
        <v>7520</v>
      </c>
      <c r="C869">
        <v>936</v>
      </c>
      <c r="D869" t="s">
        <v>62</v>
      </c>
      <c r="E869" t="s">
        <v>66</v>
      </c>
      <c r="F869" s="4" t="e">
        <f>SUMIFS('[1]TUNZ Extracted TB'!$G:$G,'[1]TUNZ Extracted TB'!$A:$A,B869,'[1]TUNZ Extracted TB'!$C:$C,C869)</f>
        <v>#VALUE!</v>
      </c>
      <c r="G869" s="4" t="e">
        <f>SUMIFS('[2]TUNZ Extracted TB'!$G:$G,'[2]TUNZ Extracted TB'!$A:$A,B869,'[2]TUNZ Extracted TB'!$C:$C,C869)</f>
        <v>#VALUE!</v>
      </c>
      <c r="H869" s="4" t="e">
        <f>SUMIFS('[3]TUNZ Extracted TB'!$G:$G,'[3]TUNZ Extracted TB'!$A:$A,B869,'[3]TUNZ Extracted TB'!$C:$C,C869)</f>
        <v>#VALUE!</v>
      </c>
      <c r="I869" s="4" t="e">
        <f>SUMIFS('[4]TUNZ Extracted TB'!$G:$G,'[4]TUNZ Extracted TB'!$A:$A,B869,'[4]TUNZ Extracted TB'!$C:$C,C869)</f>
        <v>#VALUE!</v>
      </c>
      <c r="J869" s="4" t="e">
        <f>SUMIFS('[5]TUNZ Extracted TB'!$G:$G,'[5]TUNZ Extracted TB'!$A:$A,B869,'[5]TUNZ Extracted TB'!$C:$C,C869)</f>
        <v>#VALUE!</v>
      </c>
      <c r="K869" s="4" t="e">
        <f>SUMIFS('[6]TUNZ Extracted TB'!$G:$G,'[6]TUNZ Extracted TB'!$A:$A,B869,'[6]TUNZ Extracted TB'!$C:$C,C869)</f>
        <v>#VALUE!</v>
      </c>
      <c r="L869" s="4" t="e">
        <f>SUMIFS('[7]TUNZ Extracted TB'!$G:$G,'[7]TUNZ Extracted TB'!$A:$A,B869,'[7]TUNZ Extracted TB'!$C:$C,C869)</f>
        <v>#VALUE!</v>
      </c>
      <c r="M869" s="4" t="e">
        <f>SUMIFS('[8]TUNZ Extracted TB'!$G:$G,'[8]TUNZ Extracted TB'!$A:$A,B869,'[8]TUNZ Extracted TB'!$C:$C,C869)</f>
        <v>#VALUE!</v>
      </c>
      <c r="N869" s="4" t="e">
        <f>SUMIFS('[9]TUNZ Extracted TB'!$G:$G,'[9]TUNZ Extracted TB'!$A:$A,B869,'[9]TUNZ Extracted TB'!$C:$C,C869)</f>
        <v>#VALUE!</v>
      </c>
      <c r="O869" s="4" t="e">
        <f>SUMIFS('[10]TUNZ Extracted TB'!$G:$G,'[10]TUNZ Extracted TB'!$A:$A,B869,'[10]TUNZ Extracted TB'!$C:$C,C869)</f>
        <v>#VALUE!</v>
      </c>
      <c r="P869" s="4" t="e">
        <f>SUMIFS('[11]TUNZ Extracted TB'!$G:$G,'[11]TUNZ Extracted TB'!$A:$A,B869,'[11]TUNZ Extracted TB'!$C:$C,C869)</f>
        <v>#VALUE!</v>
      </c>
      <c r="Q869" s="4" t="e">
        <f>SUMIFS('[12]TUNZ Extracted TB'!$G:$G,'[12]TUNZ Extracted TB'!$A:$A,B869,'[12]TUNZ Extracted TB'!$C:$C,C869)</f>
        <v>#VALUE!</v>
      </c>
      <c r="R869" s="4" t="e">
        <f t="shared" si="14"/>
        <v>#VALUE!</v>
      </c>
    </row>
    <row r="870" spans="1:18" x14ac:dyDescent="0.25">
      <c r="A870" t="s">
        <v>128</v>
      </c>
      <c r="B870">
        <v>7540</v>
      </c>
      <c r="C870">
        <v>110</v>
      </c>
      <c r="D870" t="s">
        <v>58</v>
      </c>
      <c r="E870" t="s">
        <v>64</v>
      </c>
      <c r="F870" s="4" t="e">
        <f>SUMIFS('[1]TUNZ Extracted TB'!$G:$G,'[1]TUNZ Extracted TB'!$A:$A,B870,'[1]TUNZ Extracted TB'!$C:$C,C870)</f>
        <v>#VALUE!</v>
      </c>
      <c r="G870" s="4" t="e">
        <f>SUMIFS('[2]TUNZ Extracted TB'!$G:$G,'[2]TUNZ Extracted TB'!$A:$A,B870,'[2]TUNZ Extracted TB'!$C:$C,C870)</f>
        <v>#VALUE!</v>
      </c>
      <c r="H870" s="4" t="e">
        <f>SUMIFS('[3]TUNZ Extracted TB'!$G:$G,'[3]TUNZ Extracted TB'!$A:$A,B870,'[3]TUNZ Extracted TB'!$C:$C,C870)</f>
        <v>#VALUE!</v>
      </c>
      <c r="I870" s="4" t="e">
        <f>SUMIFS('[4]TUNZ Extracted TB'!$G:$G,'[4]TUNZ Extracted TB'!$A:$A,B870,'[4]TUNZ Extracted TB'!$C:$C,C870)</f>
        <v>#VALUE!</v>
      </c>
      <c r="J870" s="4" t="e">
        <f>SUMIFS('[5]TUNZ Extracted TB'!$G:$G,'[5]TUNZ Extracted TB'!$A:$A,B870,'[5]TUNZ Extracted TB'!$C:$C,C870)</f>
        <v>#VALUE!</v>
      </c>
      <c r="K870" s="4" t="e">
        <f>SUMIFS('[6]TUNZ Extracted TB'!$G:$G,'[6]TUNZ Extracted TB'!$A:$A,B870,'[6]TUNZ Extracted TB'!$C:$C,C870)</f>
        <v>#VALUE!</v>
      </c>
      <c r="L870" s="4" t="e">
        <f>SUMIFS('[7]TUNZ Extracted TB'!$G:$G,'[7]TUNZ Extracted TB'!$A:$A,B870,'[7]TUNZ Extracted TB'!$C:$C,C870)</f>
        <v>#VALUE!</v>
      </c>
      <c r="M870" s="4" t="e">
        <f>SUMIFS('[8]TUNZ Extracted TB'!$G:$G,'[8]TUNZ Extracted TB'!$A:$A,B870,'[8]TUNZ Extracted TB'!$C:$C,C870)</f>
        <v>#VALUE!</v>
      </c>
      <c r="N870" s="4" t="e">
        <f>SUMIFS('[9]TUNZ Extracted TB'!$G:$G,'[9]TUNZ Extracted TB'!$A:$A,B870,'[9]TUNZ Extracted TB'!$C:$C,C870)</f>
        <v>#VALUE!</v>
      </c>
      <c r="O870" s="4" t="e">
        <f>SUMIFS('[10]TUNZ Extracted TB'!$G:$G,'[10]TUNZ Extracted TB'!$A:$A,B870,'[10]TUNZ Extracted TB'!$C:$C,C870)</f>
        <v>#VALUE!</v>
      </c>
      <c r="P870" s="4" t="e">
        <f>SUMIFS('[11]TUNZ Extracted TB'!$G:$G,'[11]TUNZ Extracted TB'!$A:$A,B870,'[11]TUNZ Extracted TB'!$C:$C,C870)</f>
        <v>#VALUE!</v>
      </c>
      <c r="Q870" s="4" t="e">
        <f>SUMIFS('[12]TUNZ Extracted TB'!$G:$G,'[12]TUNZ Extracted TB'!$A:$A,B870,'[12]TUNZ Extracted TB'!$C:$C,C870)</f>
        <v>#VALUE!</v>
      </c>
      <c r="R870" s="4" t="e">
        <f t="shared" si="14"/>
        <v>#VALUE!</v>
      </c>
    </row>
    <row r="871" spans="1:18" x14ac:dyDescent="0.25">
      <c r="A871" t="s">
        <v>128</v>
      </c>
      <c r="B871">
        <v>7540</v>
      </c>
      <c r="C871">
        <v>112</v>
      </c>
      <c r="D871" t="s">
        <v>62</v>
      </c>
      <c r="E871" t="s">
        <v>66</v>
      </c>
      <c r="F871" s="4" t="e">
        <f>SUMIFS('[1]TUNZ Extracted TB'!$G:$G,'[1]TUNZ Extracted TB'!$A:$A,B871,'[1]TUNZ Extracted TB'!$C:$C,C871)</f>
        <v>#VALUE!</v>
      </c>
      <c r="G871" s="4" t="e">
        <f>SUMIFS('[2]TUNZ Extracted TB'!$G:$G,'[2]TUNZ Extracted TB'!$A:$A,B871,'[2]TUNZ Extracted TB'!$C:$C,C871)</f>
        <v>#VALUE!</v>
      </c>
      <c r="H871" s="4" t="e">
        <f>SUMIFS('[3]TUNZ Extracted TB'!$G:$G,'[3]TUNZ Extracted TB'!$A:$A,B871,'[3]TUNZ Extracted TB'!$C:$C,C871)</f>
        <v>#VALUE!</v>
      </c>
      <c r="I871" s="4" t="e">
        <f>SUMIFS('[4]TUNZ Extracted TB'!$G:$G,'[4]TUNZ Extracted TB'!$A:$A,B871,'[4]TUNZ Extracted TB'!$C:$C,C871)</f>
        <v>#VALUE!</v>
      </c>
      <c r="J871" s="4" t="e">
        <f>SUMIFS('[5]TUNZ Extracted TB'!$G:$G,'[5]TUNZ Extracted TB'!$A:$A,B871,'[5]TUNZ Extracted TB'!$C:$C,C871)</f>
        <v>#VALUE!</v>
      </c>
      <c r="K871" s="4" t="e">
        <f>SUMIFS('[6]TUNZ Extracted TB'!$G:$G,'[6]TUNZ Extracted TB'!$A:$A,B871,'[6]TUNZ Extracted TB'!$C:$C,C871)</f>
        <v>#VALUE!</v>
      </c>
      <c r="L871" s="4" t="e">
        <f>SUMIFS('[7]TUNZ Extracted TB'!$G:$G,'[7]TUNZ Extracted TB'!$A:$A,B871,'[7]TUNZ Extracted TB'!$C:$C,C871)</f>
        <v>#VALUE!</v>
      </c>
      <c r="M871" s="4" t="e">
        <f>SUMIFS('[8]TUNZ Extracted TB'!$G:$G,'[8]TUNZ Extracted TB'!$A:$A,B871,'[8]TUNZ Extracted TB'!$C:$C,C871)</f>
        <v>#VALUE!</v>
      </c>
      <c r="N871" s="4" t="e">
        <f>SUMIFS('[9]TUNZ Extracted TB'!$G:$G,'[9]TUNZ Extracted TB'!$A:$A,B871,'[9]TUNZ Extracted TB'!$C:$C,C871)</f>
        <v>#VALUE!</v>
      </c>
      <c r="O871" s="4" t="e">
        <f>SUMIFS('[10]TUNZ Extracted TB'!$G:$G,'[10]TUNZ Extracted TB'!$A:$A,B871,'[10]TUNZ Extracted TB'!$C:$C,C871)</f>
        <v>#VALUE!</v>
      </c>
      <c r="P871" s="4" t="e">
        <f>SUMIFS('[11]TUNZ Extracted TB'!$G:$G,'[11]TUNZ Extracted TB'!$A:$A,B871,'[11]TUNZ Extracted TB'!$C:$C,C871)</f>
        <v>#VALUE!</v>
      </c>
      <c r="Q871" s="4" t="e">
        <f>SUMIFS('[12]TUNZ Extracted TB'!$G:$G,'[12]TUNZ Extracted TB'!$A:$A,B871,'[12]TUNZ Extracted TB'!$C:$C,C871)</f>
        <v>#VALUE!</v>
      </c>
      <c r="R871" s="4" t="e">
        <f t="shared" si="14"/>
        <v>#VALUE!</v>
      </c>
    </row>
    <row r="872" spans="1:18" x14ac:dyDescent="0.25">
      <c r="A872" t="s">
        <v>128</v>
      </c>
      <c r="B872">
        <v>7540</v>
      </c>
      <c r="C872">
        <v>120</v>
      </c>
      <c r="D872" t="s">
        <v>58</v>
      </c>
      <c r="E872" t="s">
        <v>64</v>
      </c>
      <c r="F872" s="4" t="e">
        <f>SUMIFS('[1]TUNZ Extracted TB'!$G:$G,'[1]TUNZ Extracted TB'!$A:$A,B872,'[1]TUNZ Extracted TB'!$C:$C,C872)</f>
        <v>#VALUE!</v>
      </c>
      <c r="G872" s="4" t="e">
        <f>SUMIFS('[2]TUNZ Extracted TB'!$G:$G,'[2]TUNZ Extracted TB'!$A:$A,B872,'[2]TUNZ Extracted TB'!$C:$C,C872)</f>
        <v>#VALUE!</v>
      </c>
      <c r="H872" s="4" t="e">
        <f>SUMIFS('[3]TUNZ Extracted TB'!$G:$G,'[3]TUNZ Extracted TB'!$A:$A,B872,'[3]TUNZ Extracted TB'!$C:$C,C872)</f>
        <v>#VALUE!</v>
      </c>
      <c r="I872" s="4" t="e">
        <f>SUMIFS('[4]TUNZ Extracted TB'!$G:$G,'[4]TUNZ Extracted TB'!$A:$A,B872,'[4]TUNZ Extracted TB'!$C:$C,C872)</f>
        <v>#VALUE!</v>
      </c>
      <c r="J872" s="4" t="e">
        <f>SUMIFS('[5]TUNZ Extracted TB'!$G:$G,'[5]TUNZ Extracted TB'!$A:$A,B872,'[5]TUNZ Extracted TB'!$C:$C,C872)</f>
        <v>#VALUE!</v>
      </c>
      <c r="K872" s="4" t="e">
        <f>SUMIFS('[6]TUNZ Extracted TB'!$G:$G,'[6]TUNZ Extracted TB'!$A:$A,B872,'[6]TUNZ Extracted TB'!$C:$C,C872)</f>
        <v>#VALUE!</v>
      </c>
      <c r="L872" s="4" t="e">
        <f>SUMIFS('[7]TUNZ Extracted TB'!$G:$G,'[7]TUNZ Extracted TB'!$A:$A,B872,'[7]TUNZ Extracted TB'!$C:$C,C872)</f>
        <v>#VALUE!</v>
      </c>
      <c r="M872" s="4" t="e">
        <f>SUMIFS('[8]TUNZ Extracted TB'!$G:$G,'[8]TUNZ Extracted TB'!$A:$A,B872,'[8]TUNZ Extracted TB'!$C:$C,C872)</f>
        <v>#VALUE!</v>
      </c>
      <c r="N872" s="4" t="e">
        <f>SUMIFS('[9]TUNZ Extracted TB'!$G:$G,'[9]TUNZ Extracted TB'!$A:$A,B872,'[9]TUNZ Extracted TB'!$C:$C,C872)</f>
        <v>#VALUE!</v>
      </c>
      <c r="O872" s="4" t="e">
        <f>SUMIFS('[10]TUNZ Extracted TB'!$G:$G,'[10]TUNZ Extracted TB'!$A:$A,B872,'[10]TUNZ Extracted TB'!$C:$C,C872)</f>
        <v>#VALUE!</v>
      </c>
      <c r="P872" s="4" t="e">
        <f>SUMIFS('[11]TUNZ Extracted TB'!$G:$G,'[11]TUNZ Extracted TB'!$A:$A,B872,'[11]TUNZ Extracted TB'!$C:$C,C872)</f>
        <v>#VALUE!</v>
      </c>
      <c r="Q872" s="4" t="e">
        <f>SUMIFS('[12]TUNZ Extracted TB'!$G:$G,'[12]TUNZ Extracted TB'!$A:$A,B872,'[12]TUNZ Extracted TB'!$C:$C,C872)</f>
        <v>#VALUE!</v>
      </c>
      <c r="R872" s="4" t="e">
        <f t="shared" si="14"/>
        <v>#VALUE!</v>
      </c>
    </row>
    <row r="873" spans="1:18" x14ac:dyDescent="0.25">
      <c r="A873" t="s">
        <v>128</v>
      </c>
      <c r="B873">
        <v>7540</v>
      </c>
      <c r="C873">
        <v>130</v>
      </c>
      <c r="D873" t="s">
        <v>58</v>
      </c>
      <c r="E873" t="s">
        <v>64</v>
      </c>
      <c r="F873" s="4" t="e">
        <f>SUMIFS('[1]TUNZ Extracted TB'!$G:$G,'[1]TUNZ Extracted TB'!$A:$A,B873,'[1]TUNZ Extracted TB'!$C:$C,C873)</f>
        <v>#VALUE!</v>
      </c>
      <c r="G873" s="4" t="e">
        <f>SUMIFS('[2]TUNZ Extracted TB'!$G:$G,'[2]TUNZ Extracted TB'!$A:$A,B873,'[2]TUNZ Extracted TB'!$C:$C,C873)</f>
        <v>#VALUE!</v>
      </c>
      <c r="H873" s="4" t="e">
        <f>SUMIFS('[3]TUNZ Extracted TB'!$G:$G,'[3]TUNZ Extracted TB'!$A:$A,B873,'[3]TUNZ Extracted TB'!$C:$C,C873)</f>
        <v>#VALUE!</v>
      </c>
      <c r="I873" s="4" t="e">
        <f>SUMIFS('[4]TUNZ Extracted TB'!$G:$G,'[4]TUNZ Extracted TB'!$A:$A,B873,'[4]TUNZ Extracted TB'!$C:$C,C873)</f>
        <v>#VALUE!</v>
      </c>
      <c r="J873" s="4" t="e">
        <f>SUMIFS('[5]TUNZ Extracted TB'!$G:$G,'[5]TUNZ Extracted TB'!$A:$A,B873,'[5]TUNZ Extracted TB'!$C:$C,C873)</f>
        <v>#VALUE!</v>
      </c>
      <c r="K873" s="4" t="e">
        <f>SUMIFS('[6]TUNZ Extracted TB'!$G:$G,'[6]TUNZ Extracted TB'!$A:$A,B873,'[6]TUNZ Extracted TB'!$C:$C,C873)</f>
        <v>#VALUE!</v>
      </c>
      <c r="L873" s="4" t="e">
        <f>SUMIFS('[7]TUNZ Extracted TB'!$G:$G,'[7]TUNZ Extracted TB'!$A:$A,B873,'[7]TUNZ Extracted TB'!$C:$C,C873)</f>
        <v>#VALUE!</v>
      </c>
      <c r="M873" s="4" t="e">
        <f>SUMIFS('[8]TUNZ Extracted TB'!$G:$G,'[8]TUNZ Extracted TB'!$A:$A,B873,'[8]TUNZ Extracted TB'!$C:$C,C873)</f>
        <v>#VALUE!</v>
      </c>
      <c r="N873" s="4" t="e">
        <f>SUMIFS('[9]TUNZ Extracted TB'!$G:$G,'[9]TUNZ Extracted TB'!$A:$A,B873,'[9]TUNZ Extracted TB'!$C:$C,C873)</f>
        <v>#VALUE!</v>
      </c>
      <c r="O873" s="4" t="e">
        <f>SUMIFS('[10]TUNZ Extracted TB'!$G:$G,'[10]TUNZ Extracted TB'!$A:$A,B873,'[10]TUNZ Extracted TB'!$C:$C,C873)</f>
        <v>#VALUE!</v>
      </c>
      <c r="P873" s="4" t="e">
        <f>SUMIFS('[11]TUNZ Extracted TB'!$G:$G,'[11]TUNZ Extracted TB'!$A:$A,B873,'[11]TUNZ Extracted TB'!$C:$C,C873)</f>
        <v>#VALUE!</v>
      </c>
      <c r="Q873" s="4" t="e">
        <f>SUMIFS('[12]TUNZ Extracted TB'!$G:$G,'[12]TUNZ Extracted TB'!$A:$A,B873,'[12]TUNZ Extracted TB'!$C:$C,C873)</f>
        <v>#VALUE!</v>
      </c>
      <c r="R873" s="4" t="e">
        <f t="shared" si="14"/>
        <v>#VALUE!</v>
      </c>
    </row>
    <row r="874" spans="1:18" x14ac:dyDescent="0.25">
      <c r="A874" t="s">
        <v>128</v>
      </c>
      <c r="B874">
        <v>7540</v>
      </c>
      <c r="C874">
        <v>140</v>
      </c>
      <c r="D874" t="s">
        <v>58</v>
      </c>
      <c r="E874" t="s">
        <v>64</v>
      </c>
      <c r="F874" s="4" t="e">
        <f>SUMIFS('[1]TUNZ Extracted TB'!$G:$G,'[1]TUNZ Extracted TB'!$A:$A,B874,'[1]TUNZ Extracted TB'!$C:$C,C874)</f>
        <v>#VALUE!</v>
      </c>
      <c r="G874" s="4" t="e">
        <f>SUMIFS('[2]TUNZ Extracted TB'!$G:$G,'[2]TUNZ Extracted TB'!$A:$A,B874,'[2]TUNZ Extracted TB'!$C:$C,C874)</f>
        <v>#VALUE!</v>
      </c>
      <c r="H874" s="4" t="e">
        <f>SUMIFS('[3]TUNZ Extracted TB'!$G:$G,'[3]TUNZ Extracted TB'!$A:$A,B874,'[3]TUNZ Extracted TB'!$C:$C,C874)</f>
        <v>#VALUE!</v>
      </c>
      <c r="I874" s="4" t="e">
        <f>SUMIFS('[4]TUNZ Extracted TB'!$G:$G,'[4]TUNZ Extracted TB'!$A:$A,B874,'[4]TUNZ Extracted TB'!$C:$C,C874)</f>
        <v>#VALUE!</v>
      </c>
      <c r="J874" s="4" t="e">
        <f>SUMIFS('[5]TUNZ Extracted TB'!$G:$G,'[5]TUNZ Extracted TB'!$A:$A,B874,'[5]TUNZ Extracted TB'!$C:$C,C874)</f>
        <v>#VALUE!</v>
      </c>
      <c r="K874" s="4" t="e">
        <f>SUMIFS('[6]TUNZ Extracted TB'!$G:$G,'[6]TUNZ Extracted TB'!$A:$A,B874,'[6]TUNZ Extracted TB'!$C:$C,C874)</f>
        <v>#VALUE!</v>
      </c>
      <c r="L874" s="4" t="e">
        <f>SUMIFS('[7]TUNZ Extracted TB'!$G:$G,'[7]TUNZ Extracted TB'!$A:$A,B874,'[7]TUNZ Extracted TB'!$C:$C,C874)</f>
        <v>#VALUE!</v>
      </c>
      <c r="M874" s="4" t="e">
        <f>SUMIFS('[8]TUNZ Extracted TB'!$G:$G,'[8]TUNZ Extracted TB'!$A:$A,B874,'[8]TUNZ Extracted TB'!$C:$C,C874)</f>
        <v>#VALUE!</v>
      </c>
      <c r="N874" s="4" t="e">
        <f>SUMIFS('[9]TUNZ Extracted TB'!$G:$G,'[9]TUNZ Extracted TB'!$A:$A,B874,'[9]TUNZ Extracted TB'!$C:$C,C874)</f>
        <v>#VALUE!</v>
      </c>
      <c r="O874" s="4" t="e">
        <f>SUMIFS('[10]TUNZ Extracted TB'!$G:$G,'[10]TUNZ Extracted TB'!$A:$A,B874,'[10]TUNZ Extracted TB'!$C:$C,C874)</f>
        <v>#VALUE!</v>
      </c>
      <c r="P874" s="4" t="e">
        <f>SUMIFS('[11]TUNZ Extracted TB'!$G:$G,'[11]TUNZ Extracted TB'!$A:$A,B874,'[11]TUNZ Extracted TB'!$C:$C,C874)</f>
        <v>#VALUE!</v>
      </c>
      <c r="Q874" s="4" t="e">
        <f>SUMIFS('[12]TUNZ Extracted TB'!$G:$G,'[12]TUNZ Extracted TB'!$A:$A,B874,'[12]TUNZ Extracted TB'!$C:$C,C874)</f>
        <v>#VALUE!</v>
      </c>
      <c r="R874" s="4" t="e">
        <f t="shared" si="14"/>
        <v>#VALUE!</v>
      </c>
    </row>
    <row r="875" spans="1:18" x14ac:dyDescent="0.25">
      <c r="A875" t="s">
        <v>128</v>
      </c>
      <c r="B875">
        <v>7540</v>
      </c>
      <c r="C875">
        <v>160</v>
      </c>
      <c r="D875" t="s">
        <v>58</v>
      </c>
      <c r="E875" t="s">
        <v>64</v>
      </c>
      <c r="F875" s="4" t="e">
        <f>SUMIFS('[1]TUNZ Extracted TB'!$G:$G,'[1]TUNZ Extracted TB'!$A:$A,B875,'[1]TUNZ Extracted TB'!$C:$C,C875)</f>
        <v>#VALUE!</v>
      </c>
      <c r="G875" s="4" t="e">
        <f>SUMIFS('[2]TUNZ Extracted TB'!$G:$G,'[2]TUNZ Extracted TB'!$A:$A,B875,'[2]TUNZ Extracted TB'!$C:$C,C875)</f>
        <v>#VALUE!</v>
      </c>
      <c r="H875" s="4" t="e">
        <f>SUMIFS('[3]TUNZ Extracted TB'!$G:$G,'[3]TUNZ Extracted TB'!$A:$A,B875,'[3]TUNZ Extracted TB'!$C:$C,C875)</f>
        <v>#VALUE!</v>
      </c>
      <c r="I875" s="4" t="e">
        <f>SUMIFS('[4]TUNZ Extracted TB'!$G:$G,'[4]TUNZ Extracted TB'!$A:$A,B875,'[4]TUNZ Extracted TB'!$C:$C,C875)</f>
        <v>#VALUE!</v>
      </c>
      <c r="J875" s="4" t="e">
        <f>SUMIFS('[5]TUNZ Extracted TB'!$G:$G,'[5]TUNZ Extracted TB'!$A:$A,B875,'[5]TUNZ Extracted TB'!$C:$C,C875)</f>
        <v>#VALUE!</v>
      </c>
      <c r="K875" s="4" t="e">
        <f>SUMIFS('[6]TUNZ Extracted TB'!$G:$G,'[6]TUNZ Extracted TB'!$A:$A,B875,'[6]TUNZ Extracted TB'!$C:$C,C875)</f>
        <v>#VALUE!</v>
      </c>
      <c r="L875" s="4" t="e">
        <f>SUMIFS('[7]TUNZ Extracted TB'!$G:$G,'[7]TUNZ Extracted TB'!$A:$A,B875,'[7]TUNZ Extracted TB'!$C:$C,C875)</f>
        <v>#VALUE!</v>
      </c>
      <c r="M875" s="4" t="e">
        <f>SUMIFS('[8]TUNZ Extracted TB'!$G:$G,'[8]TUNZ Extracted TB'!$A:$A,B875,'[8]TUNZ Extracted TB'!$C:$C,C875)</f>
        <v>#VALUE!</v>
      </c>
      <c r="N875" s="4" t="e">
        <f>SUMIFS('[9]TUNZ Extracted TB'!$G:$G,'[9]TUNZ Extracted TB'!$A:$A,B875,'[9]TUNZ Extracted TB'!$C:$C,C875)</f>
        <v>#VALUE!</v>
      </c>
      <c r="O875" s="4" t="e">
        <f>SUMIFS('[10]TUNZ Extracted TB'!$G:$G,'[10]TUNZ Extracted TB'!$A:$A,B875,'[10]TUNZ Extracted TB'!$C:$C,C875)</f>
        <v>#VALUE!</v>
      </c>
      <c r="P875" s="4" t="e">
        <f>SUMIFS('[11]TUNZ Extracted TB'!$G:$G,'[11]TUNZ Extracted TB'!$A:$A,B875,'[11]TUNZ Extracted TB'!$C:$C,C875)</f>
        <v>#VALUE!</v>
      </c>
      <c r="Q875" s="4" t="e">
        <f>SUMIFS('[12]TUNZ Extracted TB'!$G:$G,'[12]TUNZ Extracted TB'!$A:$A,B875,'[12]TUNZ Extracted TB'!$C:$C,C875)</f>
        <v>#VALUE!</v>
      </c>
      <c r="R875" s="4" t="e">
        <f t="shared" si="14"/>
        <v>#VALUE!</v>
      </c>
    </row>
    <row r="876" spans="1:18" x14ac:dyDescent="0.25">
      <c r="A876" t="s">
        <v>128</v>
      </c>
      <c r="B876">
        <v>7540</v>
      </c>
      <c r="C876">
        <v>190</v>
      </c>
      <c r="D876" t="s">
        <v>58</v>
      </c>
      <c r="E876" t="s">
        <v>64</v>
      </c>
      <c r="F876" s="4" t="e">
        <f>SUMIFS('[1]TUNZ Extracted TB'!$G:$G,'[1]TUNZ Extracted TB'!$A:$A,B876,'[1]TUNZ Extracted TB'!$C:$C,C876)</f>
        <v>#VALUE!</v>
      </c>
      <c r="G876" s="4" t="e">
        <f>SUMIFS('[2]TUNZ Extracted TB'!$G:$G,'[2]TUNZ Extracted TB'!$A:$A,B876,'[2]TUNZ Extracted TB'!$C:$C,C876)</f>
        <v>#VALUE!</v>
      </c>
      <c r="H876" s="4" t="e">
        <f>SUMIFS('[3]TUNZ Extracted TB'!$G:$G,'[3]TUNZ Extracted TB'!$A:$A,B876,'[3]TUNZ Extracted TB'!$C:$C,C876)</f>
        <v>#VALUE!</v>
      </c>
      <c r="I876" s="4" t="e">
        <f>SUMIFS('[4]TUNZ Extracted TB'!$G:$G,'[4]TUNZ Extracted TB'!$A:$A,B876,'[4]TUNZ Extracted TB'!$C:$C,C876)</f>
        <v>#VALUE!</v>
      </c>
      <c r="J876" s="4" t="e">
        <f>SUMIFS('[5]TUNZ Extracted TB'!$G:$G,'[5]TUNZ Extracted TB'!$A:$A,B876,'[5]TUNZ Extracted TB'!$C:$C,C876)</f>
        <v>#VALUE!</v>
      </c>
      <c r="K876" s="4" t="e">
        <f>SUMIFS('[6]TUNZ Extracted TB'!$G:$G,'[6]TUNZ Extracted TB'!$A:$A,B876,'[6]TUNZ Extracted TB'!$C:$C,C876)</f>
        <v>#VALUE!</v>
      </c>
      <c r="L876" s="4" t="e">
        <f>SUMIFS('[7]TUNZ Extracted TB'!$G:$G,'[7]TUNZ Extracted TB'!$A:$A,B876,'[7]TUNZ Extracted TB'!$C:$C,C876)</f>
        <v>#VALUE!</v>
      </c>
      <c r="M876" s="4" t="e">
        <f>SUMIFS('[8]TUNZ Extracted TB'!$G:$G,'[8]TUNZ Extracted TB'!$A:$A,B876,'[8]TUNZ Extracted TB'!$C:$C,C876)</f>
        <v>#VALUE!</v>
      </c>
      <c r="N876" s="4" t="e">
        <f>SUMIFS('[9]TUNZ Extracted TB'!$G:$G,'[9]TUNZ Extracted TB'!$A:$A,B876,'[9]TUNZ Extracted TB'!$C:$C,C876)</f>
        <v>#VALUE!</v>
      </c>
      <c r="O876" s="4" t="e">
        <f>SUMIFS('[10]TUNZ Extracted TB'!$G:$G,'[10]TUNZ Extracted TB'!$A:$A,B876,'[10]TUNZ Extracted TB'!$C:$C,C876)</f>
        <v>#VALUE!</v>
      </c>
      <c r="P876" s="4" t="e">
        <f>SUMIFS('[11]TUNZ Extracted TB'!$G:$G,'[11]TUNZ Extracted TB'!$A:$A,B876,'[11]TUNZ Extracted TB'!$C:$C,C876)</f>
        <v>#VALUE!</v>
      </c>
      <c r="Q876" s="4" t="e">
        <f>SUMIFS('[12]TUNZ Extracted TB'!$G:$G,'[12]TUNZ Extracted TB'!$A:$A,B876,'[12]TUNZ Extracted TB'!$C:$C,C876)</f>
        <v>#VALUE!</v>
      </c>
      <c r="R876" s="4" t="e">
        <f t="shared" si="14"/>
        <v>#VALUE!</v>
      </c>
    </row>
    <row r="877" spans="1:18" x14ac:dyDescent="0.25">
      <c r="A877" t="s">
        <v>128</v>
      </c>
      <c r="B877">
        <v>7540</v>
      </c>
      <c r="C877">
        <v>210</v>
      </c>
      <c r="D877" t="s">
        <v>58</v>
      </c>
      <c r="E877" t="s">
        <v>64</v>
      </c>
      <c r="F877" s="4" t="e">
        <f>SUMIFS('[1]TUNZ Extracted TB'!$G:$G,'[1]TUNZ Extracted TB'!$A:$A,B877,'[1]TUNZ Extracted TB'!$C:$C,C877)</f>
        <v>#VALUE!</v>
      </c>
      <c r="G877" s="4" t="e">
        <f>SUMIFS('[2]TUNZ Extracted TB'!$G:$G,'[2]TUNZ Extracted TB'!$A:$A,B877,'[2]TUNZ Extracted TB'!$C:$C,C877)</f>
        <v>#VALUE!</v>
      </c>
      <c r="H877" s="4" t="e">
        <f>SUMIFS('[3]TUNZ Extracted TB'!$G:$G,'[3]TUNZ Extracted TB'!$A:$A,B877,'[3]TUNZ Extracted TB'!$C:$C,C877)</f>
        <v>#VALUE!</v>
      </c>
      <c r="I877" s="4" t="e">
        <f>SUMIFS('[4]TUNZ Extracted TB'!$G:$G,'[4]TUNZ Extracted TB'!$A:$A,B877,'[4]TUNZ Extracted TB'!$C:$C,C877)</f>
        <v>#VALUE!</v>
      </c>
      <c r="J877" s="4" t="e">
        <f>SUMIFS('[5]TUNZ Extracted TB'!$G:$G,'[5]TUNZ Extracted TB'!$A:$A,B877,'[5]TUNZ Extracted TB'!$C:$C,C877)</f>
        <v>#VALUE!</v>
      </c>
      <c r="K877" s="4" t="e">
        <f>SUMIFS('[6]TUNZ Extracted TB'!$G:$G,'[6]TUNZ Extracted TB'!$A:$A,B877,'[6]TUNZ Extracted TB'!$C:$C,C877)</f>
        <v>#VALUE!</v>
      </c>
      <c r="L877" s="4" t="e">
        <f>SUMIFS('[7]TUNZ Extracted TB'!$G:$G,'[7]TUNZ Extracted TB'!$A:$A,B877,'[7]TUNZ Extracted TB'!$C:$C,C877)</f>
        <v>#VALUE!</v>
      </c>
      <c r="M877" s="4" t="e">
        <f>SUMIFS('[8]TUNZ Extracted TB'!$G:$G,'[8]TUNZ Extracted TB'!$A:$A,B877,'[8]TUNZ Extracted TB'!$C:$C,C877)</f>
        <v>#VALUE!</v>
      </c>
      <c r="N877" s="4" t="e">
        <f>SUMIFS('[9]TUNZ Extracted TB'!$G:$G,'[9]TUNZ Extracted TB'!$A:$A,B877,'[9]TUNZ Extracted TB'!$C:$C,C877)</f>
        <v>#VALUE!</v>
      </c>
      <c r="O877" s="4" t="e">
        <f>SUMIFS('[10]TUNZ Extracted TB'!$G:$G,'[10]TUNZ Extracted TB'!$A:$A,B877,'[10]TUNZ Extracted TB'!$C:$C,C877)</f>
        <v>#VALUE!</v>
      </c>
      <c r="P877" s="4" t="e">
        <f>SUMIFS('[11]TUNZ Extracted TB'!$G:$G,'[11]TUNZ Extracted TB'!$A:$A,B877,'[11]TUNZ Extracted TB'!$C:$C,C877)</f>
        <v>#VALUE!</v>
      </c>
      <c r="Q877" s="4" t="e">
        <f>SUMIFS('[12]TUNZ Extracted TB'!$G:$G,'[12]TUNZ Extracted TB'!$A:$A,B877,'[12]TUNZ Extracted TB'!$C:$C,C877)</f>
        <v>#VALUE!</v>
      </c>
      <c r="R877" s="4" t="e">
        <f t="shared" si="14"/>
        <v>#VALUE!</v>
      </c>
    </row>
    <row r="878" spans="1:18" x14ac:dyDescent="0.25">
      <c r="A878" t="s">
        <v>128</v>
      </c>
      <c r="B878">
        <v>7540</v>
      </c>
      <c r="C878">
        <v>935</v>
      </c>
      <c r="D878" t="s">
        <v>62</v>
      </c>
      <c r="E878" t="s">
        <v>66</v>
      </c>
      <c r="F878" s="4" t="e">
        <f>SUMIFS('[1]TUNZ Extracted TB'!$G:$G,'[1]TUNZ Extracted TB'!$A:$A,B878,'[1]TUNZ Extracted TB'!$C:$C,C878)</f>
        <v>#VALUE!</v>
      </c>
      <c r="G878" s="4" t="e">
        <f>SUMIFS('[2]TUNZ Extracted TB'!$G:$G,'[2]TUNZ Extracted TB'!$A:$A,B878,'[2]TUNZ Extracted TB'!$C:$C,C878)</f>
        <v>#VALUE!</v>
      </c>
      <c r="H878" s="4" t="e">
        <f>SUMIFS('[3]TUNZ Extracted TB'!$G:$G,'[3]TUNZ Extracted TB'!$A:$A,B878,'[3]TUNZ Extracted TB'!$C:$C,C878)</f>
        <v>#VALUE!</v>
      </c>
      <c r="I878" s="4" t="e">
        <f>SUMIFS('[4]TUNZ Extracted TB'!$G:$G,'[4]TUNZ Extracted TB'!$A:$A,B878,'[4]TUNZ Extracted TB'!$C:$C,C878)</f>
        <v>#VALUE!</v>
      </c>
      <c r="J878" s="4" t="e">
        <f>SUMIFS('[5]TUNZ Extracted TB'!$G:$G,'[5]TUNZ Extracted TB'!$A:$A,B878,'[5]TUNZ Extracted TB'!$C:$C,C878)</f>
        <v>#VALUE!</v>
      </c>
      <c r="K878" s="4" t="e">
        <f>SUMIFS('[6]TUNZ Extracted TB'!$G:$G,'[6]TUNZ Extracted TB'!$A:$A,B878,'[6]TUNZ Extracted TB'!$C:$C,C878)</f>
        <v>#VALUE!</v>
      </c>
      <c r="L878" s="4" t="e">
        <f>SUMIFS('[7]TUNZ Extracted TB'!$G:$G,'[7]TUNZ Extracted TB'!$A:$A,B878,'[7]TUNZ Extracted TB'!$C:$C,C878)</f>
        <v>#VALUE!</v>
      </c>
      <c r="M878" s="4" t="e">
        <f>SUMIFS('[8]TUNZ Extracted TB'!$G:$G,'[8]TUNZ Extracted TB'!$A:$A,B878,'[8]TUNZ Extracted TB'!$C:$C,C878)</f>
        <v>#VALUE!</v>
      </c>
      <c r="N878" s="4" t="e">
        <f>SUMIFS('[9]TUNZ Extracted TB'!$G:$G,'[9]TUNZ Extracted TB'!$A:$A,B878,'[9]TUNZ Extracted TB'!$C:$C,C878)</f>
        <v>#VALUE!</v>
      </c>
      <c r="O878" s="4" t="e">
        <f>SUMIFS('[10]TUNZ Extracted TB'!$G:$G,'[10]TUNZ Extracted TB'!$A:$A,B878,'[10]TUNZ Extracted TB'!$C:$C,C878)</f>
        <v>#VALUE!</v>
      </c>
      <c r="P878" s="4" t="e">
        <f>SUMIFS('[11]TUNZ Extracted TB'!$G:$G,'[11]TUNZ Extracted TB'!$A:$A,B878,'[11]TUNZ Extracted TB'!$C:$C,C878)</f>
        <v>#VALUE!</v>
      </c>
      <c r="Q878" s="4" t="e">
        <f>SUMIFS('[12]TUNZ Extracted TB'!$G:$G,'[12]TUNZ Extracted TB'!$A:$A,B878,'[12]TUNZ Extracted TB'!$C:$C,C878)</f>
        <v>#VALUE!</v>
      </c>
      <c r="R878" s="4" t="e">
        <f t="shared" si="14"/>
        <v>#VALUE!</v>
      </c>
    </row>
    <row r="879" spans="1:18" x14ac:dyDescent="0.25">
      <c r="A879" t="s">
        <v>129</v>
      </c>
      <c r="B879">
        <v>7690</v>
      </c>
      <c r="C879">
        <v>110</v>
      </c>
      <c r="D879" t="s">
        <v>58</v>
      </c>
      <c r="E879" t="s">
        <v>130</v>
      </c>
      <c r="F879" s="4" t="e">
        <f>SUMIFS('[1]TUNZ Extracted TB'!$G:$G,'[1]TUNZ Extracted TB'!$A:$A,B879,'[1]TUNZ Extracted TB'!$C:$C,C879)</f>
        <v>#VALUE!</v>
      </c>
      <c r="G879" s="4" t="e">
        <f>SUMIFS('[2]TUNZ Extracted TB'!$G:$G,'[2]TUNZ Extracted TB'!$A:$A,B879,'[2]TUNZ Extracted TB'!$C:$C,C879)</f>
        <v>#VALUE!</v>
      </c>
      <c r="H879" s="4" t="e">
        <f>SUMIFS('[3]TUNZ Extracted TB'!$G:$G,'[3]TUNZ Extracted TB'!$A:$A,B879,'[3]TUNZ Extracted TB'!$C:$C,C879)</f>
        <v>#VALUE!</v>
      </c>
      <c r="I879" s="4" t="e">
        <f>SUMIFS('[4]TUNZ Extracted TB'!$G:$G,'[4]TUNZ Extracted TB'!$A:$A,B879,'[4]TUNZ Extracted TB'!$C:$C,C879)</f>
        <v>#VALUE!</v>
      </c>
      <c r="J879" s="4" t="e">
        <f>SUMIFS('[5]TUNZ Extracted TB'!$G:$G,'[5]TUNZ Extracted TB'!$A:$A,B879,'[5]TUNZ Extracted TB'!$C:$C,C879)</f>
        <v>#VALUE!</v>
      </c>
      <c r="K879" s="4" t="e">
        <f>SUMIFS('[6]TUNZ Extracted TB'!$G:$G,'[6]TUNZ Extracted TB'!$A:$A,B879,'[6]TUNZ Extracted TB'!$C:$C,C879)</f>
        <v>#VALUE!</v>
      </c>
      <c r="L879" s="4" t="e">
        <f>SUMIFS('[7]TUNZ Extracted TB'!$G:$G,'[7]TUNZ Extracted TB'!$A:$A,B879,'[7]TUNZ Extracted TB'!$C:$C,C879)</f>
        <v>#VALUE!</v>
      </c>
      <c r="M879" s="4" t="e">
        <f>SUMIFS('[8]TUNZ Extracted TB'!$G:$G,'[8]TUNZ Extracted TB'!$A:$A,B879,'[8]TUNZ Extracted TB'!$C:$C,C879)</f>
        <v>#VALUE!</v>
      </c>
      <c r="N879" s="4" t="e">
        <f>SUMIFS('[9]TUNZ Extracted TB'!$G:$G,'[9]TUNZ Extracted TB'!$A:$A,B879,'[9]TUNZ Extracted TB'!$C:$C,C879)</f>
        <v>#VALUE!</v>
      </c>
      <c r="O879" s="4" t="e">
        <f>SUMIFS('[10]TUNZ Extracted TB'!$G:$G,'[10]TUNZ Extracted TB'!$A:$A,B879,'[10]TUNZ Extracted TB'!$C:$C,C879)</f>
        <v>#VALUE!</v>
      </c>
      <c r="P879" s="4" t="e">
        <f>SUMIFS('[11]TUNZ Extracted TB'!$G:$G,'[11]TUNZ Extracted TB'!$A:$A,B879,'[11]TUNZ Extracted TB'!$C:$C,C879)</f>
        <v>#VALUE!</v>
      </c>
      <c r="Q879" s="4" t="e">
        <f>SUMIFS('[12]TUNZ Extracted TB'!$G:$G,'[12]TUNZ Extracted TB'!$A:$A,B879,'[12]TUNZ Extracted TB'!$C:$C,C879)</f>
        <v>#VALUE!</v>
      </c>
      <c r="R879" s="4" t="e">
        <f t="shared" si="14"/>
        <v>#VALUE!</v>
      </c>
    </row>
    <row r="880" spans="1:18" x14ac:dyDescent="0.25">
      <c r="A880" t="s">
        <v>129</v>
      </c>
      <c r="B880">
        <v>7690</v>
      </c>
      <c r="C880">
        <v>112</v>
      </c>
      <c r="D880" t="s">
        <v>62</v>
      </c>
      <c r="E880" t="s">
        <v>131</v>
      </c>
      <c r="F880" s="4" t="e">
        <f>SUMIFS('[1]TUNZ Extracted TB'!$G:$G,'[1]TUNZ Extracted TB'!$A:$A,B880,'[1]TUNZ Extracted TB'!$C:$C,C880)</f>
        <v>#VALUE!</v>
      </c>
      <c r="G880" s="4" t="e">
        <f>SUMIFS('[2]TUNZ Extracted TB'!$G:$G,'[2]TUNZ Extracted TB'!$A:$A,B880,'[2]TUNZ Extracted TB'!$C:$C,C880)</f>
        <v>#VALUE!</v>
      </c>
      <c r="H880" s="4" t="e">
        <f>SUMIFS('[3]TUNZ Extracted TB'!$G:$G,'[3]TUNZ Extracted TB'!$A:$A,B880,'[3]TUNZ Extracted TB'!$C:$C,C880)</f>
        <v>#VALUE!</v>
      </c>
      <c r="I880" s="4" t="e">
        <f>SUMIFS('[4]TUNZ Extracted TB'!$G:$G,'[4]TUNZ Extracted TB'!$A:$A,B880,'[4]TUNZ Extracted TB'!$C:$C,C880)</f>
        <v>#VALUE!</v>
      </c>
      <c r="J880" s="4" t="e">
        <f>SUMIFS('[5]TUNZ Extracted TB'!$G:$G,'[5]TUNZ Extracted TB'!$A:$A,B880,'[5]TUNZ Extracted TB'!$C:$C,C880)</f>
        <v>#VALUE!</v>
      </c>
      <c r="K880" s="4" t="e">
        <f>SUMIFS('[6]TUNZ Extracted TB'!$G:$G,'[6]TUNZ Extracted TB'!$A:$A,B880,'[6]TUNZ Extracted TB'!$C:$C,C880)</f>
        <v>#VALUE!</v>
      </c>
      <c r="L880" s="4" t="e">
        <f>SUMIFS('[7]TUNZ Extracted TB'!$G:$G,'[7]TUNZ Extracted TB'!$A:$A,B880,'[7]TUNZ Extracted TB'!$C:$C,C880)</f>
        <v>#VALUE!</v>
      </c>
      <c r="M880" s="4" t="e">
        <f>SUMIFS('[8]TUNZ Extracted TB'!$G:$G,'[8]TUNZ Extracted TB'!$A:$A,B880,'[8]TUNZ Extracted TB'!$C:$C,C880)</f>
        <v>#VALUE!</v>
      </c>
      <c r="N880" s="4" t="e">
        <f>SUMIFS('[9]TUNZ Extracted TB'!$G:$G,'[9]TUNZ Extracted TB'!$A:$A,B880,'[9]TUNZ Extracted TB'!$C:$C,C880)</f>
        <v>#VALUE!</v>
      </c>
      <c r="O880" s="4" t="e">
        <f>SUMIFS('[10]TUNZ Extracted TB'!$G:$G,'[10]TUNZ Extracted TB'!$A:$A,B880,'[10]TUNZ Extracted TB'!$C:$C,C880)</f>
        <v>#VALUE!</v>
      </c>
      <c r="P880" s="4" t="e">
        <f>SUMIFS('[11]TUNZ Extracted TB'!$G:$G,'[11]TUNZ Extracted TB'!$A:$A,B880,'[11]TUNZ Extracted TB'!$C:$C,C880)</f>
        <v>#VALUE!</v>
      </c>
      <c r="Q880" s="4" t="e">
        <f>SUMIFS('[12]TUNZ Extracted TB'!$G:$G,'[12]TUNZ Extracted TB'!$A:$A,B880,'[12]TUNZ Extracted TB'!$C:$C,C880)</f>
        <v>#VALUE!</v>
      </c>
      <c r="R880" s="4" t="e">
        <f t="shared" si="14"/>
        <v>#VALUE!</v>
      </c>
    </row>
    <row r="881" spans="1:18" x14ac:dyDescent="0.25">
      <c r="A881" t="s">
        <v>129</v>
      </c>
      <c r="B881">
        <v>7690</v>
      </c>
      <c r="C881">
        <v>120</v>
      </c>
      <c r="D881" t="s">
        <v>58</v>
      </c>
      <c r="E881" t="s">
        <v>130</v>
      </c>
      <c r="F881" s="4" t="e">
        <f>SUMIFS('[1]TUNZ Extracted TB'!$G:$G,'[1]TUNZ Extracted TB'!$A:$A,B881,'[1]TUNZ Extracted TB'!$C:$C,C881)</f>
        <v>#VALUE!</v>
      </c>
      <c r="G881" s="4" t="e">
        <f>SUMIFS('[2]TUNZ Extracted TB'!$G:$G,'[2]TUNZ Extracted TB'!$A:$A,B881,'[2]TUNZ Extracted TB'!$C:$C,C881)</f>
        <v>#VALUE!</v>
      </c>
      <c r="H881" s="4" t="e">
        <f>SUMIFS('[3]TUNZ Extracted TB'!$G:$G,'[3]TUNZ Extracted TB'!$A:$A,B881,'[3]TUNZ Extracted TB'!$C:$C,C881)</f>
        <v>#VALUE!</v>
      </c>
      <c r="I881" s="4" t="e">
        <f>SUMIFS('[4]TUNZ Extracted TB'!$G:$G,'[4]TUNZ Extracted TB'!$A:$A,B881,'[4]TUNZ Extracted TB'!$C:$C,C881)</f>
        <v>#VALUE!</v>
      </c>
      <c r="J881" s="4" t="e">
        <f>SUMIFS('[5]TUNZ Extracted TB'!$G:$G,'[5]TUNZ Extracted TB'!$A:$A,B881,'[5]TUNZ Extracted TB'!$C:$C,C881)</f>
        <v>#VALUE!</v>
      </c>
      <c r="K881" s="4" t="e">
        <f>SUMIFS('[6]TUNZ Extracted TB'!$G:$G,'[6]TUNZ Extracted TB'!$A:$A,B881,'[6]TUNZ Extracted TB'!$C:$C,C881)</f>
        <v>#VALUE!</v>
      </c>
      <c r="L881" s="4" t="e">
        <f>SUMIFS('[7]TUNZ Extracted TB'!$G:$G,'[7]TUNZ Extracted TB'!$A:$A,B881,'[7]TUNZ Extracted TB'!$C:$C,C881)</f>
        <v>#VALUE!</v>
      </c>
      <c r="M881" s="4" t="e">
        <f>SUMIFS('[8]TUNZ Extracted TB'!$G:$G,'[8]TUNZ Extracted TB'!$A:$A,B881,'[8]TUNZ Extracted TB'!$C:$C,C881)</f>
        <v>#VALUE!</v>
      </c>
      <c r="N881" s="4" t="e">
        <f>SUMIFS('[9]TUNZ Extracted TB'!$G:$G,'[9]TUNZ Extracted TB'!$A:$A,B881,'[9]TUNZ Extracted TB'!$C:$C,C881)</f>
        <v>#VALUE!</v>
      </c>
      <c r="O881" s="4" t="e">
        <f>SUMIFS('[10]TUNZ Extracted TB'!$G:$G,'[10]TUNZ Extracted TB'!$A:$A,B881,'[10]TUNZ Extracted TB'!$C:$C,C881)</f>
        <v>#VALUE!</v>
      </c>
      <c r="P881" s="4" t="e">
        <f>SUMIFS('[11]TUNZ Extracted TB'!$G:$G,'[11]TUNZ Extracted TB'!$A:$A,B881,'[11]TUNZ Extracted TB'!$C:$C,C881)</f>
        <v>#VALUE!</v>
      </c>
      <c r="Q881" s="4" t="e">
        <f>SUMIFS('[12]TUNZ Extracted TB'!$G:$G,'[12]TUNZ Extracted TB'!$A:$A,B881,'[12]TUNZ Extracted TB'!$C:$C,C881)</f>
        <v>#VALUE!</v>
      </c>
      <c r="R881" s="4" t="e">
        <f t="shared" si="14"/>
        <v>#VALUE!</v>
      </c>
    </row>
    <row r="882" spans="1:18" x14ac:dyDescent="0.25">
      <c r="A882" t="s">
        <v>129</v>
      </c>
      <c r="B882">
        <v>7690</v>
      </c>
      <c r="C882">
        <v>121</v>
      </c>
      <c r="D882" t="s">
        <v>58</v>
      </c>
      <c r="E882" t="s">
        <v>130</v>
      </c>
      <c r="F882" s="4" t="e">
        <f>SUMIFS('[1]TUNZ Extracted TB'!$G:$G,'[1]TUNZ Extracted TB'!$A:$A,B882,'[1]TUNZ Extracted TB'!$C:$C,C882)</f>
        <v>#VALUE!</v>
      </c>
      <c r="G882" s="4" t="e">
        <f>SUMIFS('[2]TUNZ Extracted TB'!$G:$G,'[2]TUNZ Extracted TB'!$A:$A,B882,'[2]TUNZ Extracted TB'!$C:$C,C882)</f>
        <v>#VALUE!</v>
      </c>
      <c r="H882" s="4" t="e">
        <f>SUMIFS('[3]TUNZ Extracted TB'!$G:$G,'[3]TUNZ Extracted TB'!$A:$A,B882,'[3]TUNZ Extracted TB'!$C:$C,C882)</f>
        <v>#VALUE!</v>
      </c>
      <c r="I882" s="4" t="e">
        <f>SUMIFS('[4]TUNZ Extracted TB'!$G:$G,'[4]TUNZ Extracted TB'!$A:$A,B882,'[4]TUNZ Extracted TB'!$C:$C,C882)</f>
        <v>#VALUE!</v>
      </c>
      <c r="J882" s="4" t="e">
        <f>SUMIFS('[5]TUNZ Extracted TB'!$G:$G,'[5]TUNZ Extracted TB'!$A:$A,B882,'[5]TUNZ Extracted TB'!$C:$C,C882)</f>
        <v>#VALUE!</v>
      </c>
      <c r="K882" s="4" t="e">
        <f>SUMIFS('[6]TUNZ Extracted TB'!$G:$G,'[6]TUNZ Extracted TB'!$A:$A,B882,'[6]TUNZ Extracted TB'!$C:$C,C882)</f>
        <v>#VALUE!</v>
      </c>
      <c r="L882" s="4" t="e">
        <f>SUMIFS('[7]TUNZ Extracted TB'!$G:$G,'[7]TUNZ Extracted TB'!$A:$A,B882,'[7]TUNZ Extracted TB'!$C:$C,C882)</f>
        <v>#VALUE!</v>
      </c>
      <c r="M882" s="4" t="e">
        <f>SUMIFS('[8]TUNZ Extracted TB'!$G:$G,'[8]TUNZ Extracted TB'!$A:$A,B882,'[8]TUNZ Extracted TB'!$C:$C,C882)</f>
        <v>#VALUE!</v>
      </c>
      <c r="N882" s="4" t="e">
        <f>SUMIFS('[9]TUNZ Extracted TB'!$G:$G,'[9]TUNZ Extracted TB'!$A:$A,B882,'[9]TUNZ Extracted TB'!$C:$C,C882)</f>
        <v>#VALUE!</v>
      </c>
      <c r="O882" s="4" t="e">
        <f>SUMIFS('[10]TUNZ Extracted TB'!$G:$G,'[10]TUNZ Extracted TB'!$A:$A,B882,'[10]TUNZ Extracted TB'!$C:$C,C882)</f>
        <v>#VALUE!</v>
      </c>
      <c r="P882" s="4" t="e">
        <f>SUMIFS('[11]TUNZ Extracted TB'!$G:$G,'[11]TUNZ Extracted TB'!$A:$A,B882,'[11]TUNZ Extracted TB'!$C:$C,C882)</f>
        <v>#VALUE!</v>
      </c>
      <c r="Q882" s="4" t="e">
        <f>SUMIFS('[12]TUNZ Extracted TB'!$G:$G,'[12]TUNZ Extracted TB'!$A:$A,B882,'[12]TUNZ Extracted TB'!$C:$C,C882)</f>
        <v>#VALUE!</v>
      </c>
      <c r="R882" s="4" t="e">
        <f t="shared" si="14"/>
        <v>#VALUE!</v>
      </c>
    </row>
    <row r="883" spans="1:18" x14ac:dyDescent="0.25">
      <c r="A883" t="s">
        <v>129</v>
      </c>
      <c r="B883">
        <v>7690</v>
      </c>
      <c r="C883">
        <v>122</v>
      </c>
      <c r="D883" t="s">
        <v>62</v>
      </c>
      <c r="E883" t="s">
        <v>131</v>
      </c>
      <c r="F883" s="4" t="e">
        <f>SUMIFS('[1]TUNZ Extracted TB'!$G:$G,'[1]TUNZ Extracted TB'!$A:$A,B883,'[1]TUNZ Extracted TB'!$C:$C,C883)</f>
        <v>#VALUE!</v>
      </c>
      <c r="G883" s="4" t="e">
        <f>SUMIFS('[2]TUNZ Extracted TB'!$G:$G,'[2]TUNZ Extracted TB'!$A:$A,B883,'[2]TUNZ Extracted TB'!$C:$C,C883)</f>
        <v>#VALUE!</v>
      </c>
      <c r="H883" s="4" t="e">
        <f>SUMIFS('[3]TUNZ Extracted TB'!$G:$G,'[3]TUNZ Extracted TB'!$A:$A,B883,'[3]TUNZ Extracted TB'!$C:$C,C883)</f>
        <v>#VALUE!</v>
      </c>
      <c r="I883" s="4" t="e">
        <f>SUMIFS('[4]TUNZ Extracted TB'!$G:$G,'[4]TUNZ Extracted TB'!$A:$A,B883,'[4]TUNZ Extracted TB'!$C:$C,C883)</f>
        <v>#VALUE!</v>
      </c>
      <c r="J883" s="4" t="e">
        <f>SUMIFS('[5]TUNZ Extracted TB'!$G:$G,'[5]TUNZ Extracted TB'!$A:$A,B883,'[5]TUNZ Extracted TB'!$C:$C,C883)</f>
        <v>#VALUE!</v>
      </c>
      <c r="K883" s="4" t="e">
        <f>SUMIFS('[6]TUNZ Extracted TB'!$G:$G,'[6]TUNZ Extracted TB'!$A:$A,B883,'[6]TUNZ Extracted TB'!$C:$C,C883)</f>
        <v>#VALUE!</v>
      </c>
      <c r="L883" s="4" t="e">
        <f>SUMIFS('[7]TUNZ Extracted TB'!$G:$G,'[7]TUNZ Extracted TB'!$A:$A,B883,'[7]TUNZ Extracted TB'!$C:$C,C883)</f>
        <v>#VALUE!</v>
      </c>
      <c r="M883" s="4" t="e">
        <f>SUMIFS('[8]TUNZ Extracted TB'!$G:$G,'[8]TUNZ Extracted TB'!$A:$A,B883,'[8]TUNZ Extracted TB'!$C:$C,C883)</f>
        <v>#VALUE!</v>
      </c>
      <c r="N883" s="4" t="e">
        <f>SUMIFS('[9]TUNZ Extracted TB'!$G:$G,'[9]TUNZ Extracted TB'!$A:$A,B883,'[9]TUNZ Extracted TB'!$C:$C,C883)</f>
        <v>#VALUE!</v>
      </c>
      <c r="O883" s="4" t="e">
        <f>SUMIFS('[10]TUNZ Extracted TB'!$G:$G,'[10]TUNZ Extracted TB'!$A:$A,B883,'[10]TUNZ Extracted TB'!$C:$C,C883)</f>
        <v>#VALUE!</v>
      </c>
      <c r="P883" s="4" t="e">
        <f>SUMIFS('[11]TUNZ Extracted TB'!$G:$G,'[11]TUNZ Extracted TB'!$A:$A,B883,'[11]TUNZ Extracted TB'!$C:$C,C883)</f>
        <v>#VALUE!</v>
      </c>
      <c r="Q883" s="4" t="e">
        <f>SUMIFS('[12]TUNZ Extracted TB'!$G:$G,'[12]TUNZ Extracted TB'!$A:$A,B883,'[12]TUNZ Extracted TB'!$C:$C,C883)</f>
        <v>#VALUE!</v>
      </c>
      <c r="R883" s="4" t="e">
        <f t="shared" si="14"/>
        <v>#VALUE!</v>
      </c>
    </row>
    <row r="884" spans="1:18" x14ac:dyDescent="0.25">
      <c r="A884" t="s">
        <v>129</v>
      </c>
      <c r="B884">
        <v>7690</v>
      </c>
      <c r="C884">
        <v>130</v>
      </c>
      <c r="D884" t="s">
        <v>58</v>
      </c>
      <c r="E884" t="s">
        <v>130</v>
      </c>
      <c r="F884" s="4" t="e">
        <f>SUMIFS('[1]TUNZ Extracted TB'!$G:$G,'[1]TUNZ Extracted TB'!$A:$A,B884,'[1]TUNZ Extracted TB'!$C:$C,C884)</f>
        <v>#VALUE!</v>
      </c>
      <c r="G884" s="4" t="e">
        <f>SUMIFS('[2]TUNZ Extracted TB'!$G:$G,'[2]TUNZ Extracted TB'!$A:$A,B884,'[2]TUNZ Extracted TB'!$C:$C,C884)</f>
        <v>#VALUE!</v>
      </c>
      <c r="H884" s="4" t="e">
        <f>SUMIFS('[3]TUNZ Extracted TB'!$G:$G,'[3]TUNZ Extracted TB'!$A:$A,B884,'[3]TUNZ Extracted TB'!$C:$C,C884)</f>
        <v>#VALUE!</v>
      </c>
      <c r="I884" s="4" t="e">
        <f>SUMIFS('[4]TUNZ Extracted TB'!$G:$G,'[4]TUNZ Extracted TB'!$A:$A,B884,'[4]TUNZ Extracted TB'!$C:$C,C884)</f>
        <v>#VALUE!</v>
      </c>
      <c r="J884" s="4" t="e">
        <f>SUMIFS('[5]TUNZ Extracted TB'!$G:$G,'[5]TUNZ Extracted TB'!$A:$A,B884,'[5]TUNZ Extracted TB'!$C:$C,C884)</f>
        <v>#VALUE!</v>
      </c>
      <c r="K884" s="4" t="e">
        <f>SUMIFS('[6]TUNZ Extracted TB'!$G:$G,'[6]TUNZ Extracted TB'!$A:$A,B884,'[6]TUNZ Extracted TB'!$C:$C,C884)</f>
        <v>#VALUE!</v>
      </c>
      <c r="L884" s="4" t="e">
        <f>SUMIFS('[7]TUNZ Extracted TB'!$G:$G,'[7]TUNZ Extracted TB'!$A:$A,B884,'[7]TUNZ Extracted TB'!$C:$C,C884)</f>
        <v>#VALUE!</v>
      </c>
      <c r="M884" s="4" t="e">
        <f>SUMIFS('[8]TUNZ Extracted TB'!$G:$G,'[8]TUNZ Extracted TB'!$A:$A,B884,'[8]TUNZ Extracted TB'!$C:$C,C884)</f>
        <v>#VALUE!</v>
      </c>
      <c r="N884" s="4" t="e">
        <f>SUMIFS('[9]TUNZ Extracted TB'!$G:$G,'[9]TUNZ Extracted TB'!$A:$A,B884,'[9]TUNZ Extracted TB'!$C:$C,C884)</f>
        <v>#VALUE!</v>
      </c>
      <c r="O884" s="4" t="e">
        <f>SUMIFS('[10]TUNZ Extracted TB'!$G:$G,'[10]TUNZ Extracted TB'!$A:$A,B884,'[10]TUNZ Extracted TB'!$C:$C,C884)</f>
        <v>#VALUE!</v>
      </c>
      <c r="P884" s="4" t="e">
        <f>SUMIFS('[11]TUNZ Extracted TB'!$G:$G,'[11]TUNZ Extracted TB'!$A:$A,B884,'[11]TUNZ Extracted TB'!$C:$C,C884)</f>
        <v>#VALUE!</v>
      </c>
      <c r="Q884" s="4" t="e">
        <f>SUMIFS('[12]TUNZ Extracted TB'!$G:$G,'[12]TUNZ Extracted TB'!$A:$A,B884,'[12]TUNZ Extracted TB'!$C:$C,C884)</f>
        <v>#VALUE!</v>
      </c>
      <c r="R884" s="4" t="e">
        <f t="shared" si="14"/>
        <v>#VALUE!</v>
      </c>
    </row>
    <row r="885" spans="1:18" x14ac:dyDescent="0.25">
      <c r="A885" t="s">
        <v>129</v>
      </c>
      <c r="B885">
        <v>7690</v>
      </c>
      <c r="C885">
        <v>140</v>
      </c>
      <c r="D885" t="s">
        <v>58</v>
      </c>
      <c r="E885" t="s">
        <v>130</v>
      </c>
      <c r="F885" s="4" t="e">
        <f>SUMIFS('[1]TUNZ Extracted TB'!$G:$G,'[1]TUNZ Extracted TB'!$A:$A,B885,'[1]TUNZ Extracted TB'!$C:$C,C885)</f>
        <v>#VALUE!</v>
      </c>
      <c r="G885" s="4" t="e">
        <f>SUMIFS('[2]TUNZ Extracted TB'!$G:$G,'[2]TUNZ Extracted TB'!$A:$A,B885,'[2]TUNZ Extracted TB'!$C:$C,C885)</f>
        <v>#VALUE!</v>
      </c>
      <c r="H885" s="4" t="e">
        <f>SUMIFS('[3]TUNZ Extracted TB'!$G:$G,'[3]TUNZ Extracted TB'!$A:$A,B885,'[3]TUNZ Extracted TB'!$C:$C,C885)</f>
        <v>#VALUE!</v>
      </c>
      <c r="I885" s="4" t="e">
        <f>SUMIFS('[4]TUNZ Extracted TB'!$G:$G,'[4]TUNZ Extracted TB'!$A:$A,B885,'[4]TUNZ Extracted TB'!$C:$C,C885)</f>
        <v>#VALUE!</v>
      </c>
      <c r="J885" s="4" t="e">
        <f>SUMIFS('[5]TUNZ Extracted TB'!$G:$G,'[5]TUNZ Extracted TB'!$A:$A,B885,'[5]TUNZ Extracted TB'!$C:$C,C885)</f>
        <v>#VALUE!</v>
      </c>
      <c r="K885" s="4" t="e">
        <f>SUMIFS('[6]TUNZ Extracted TB'!$G:$G,'[6]TUNZ Extracted TB'!$A:$A,B885,'[6]TUNZ Extracted TB'!$C:$C,C885)</f>
        <v>#VALUE!</v>
      </c>
      <c r="L885" s="4" t="e">
        <f>SUMIFS('[7]TUNZ Extracted TB'!$G:$G,'[7]TUNZ Extracted TB'!$A:$A,B885,'[7]TUNZ Extracted TB'!$C:$C,C885)</f>
        <v>#VALUE!</v>
      </c>
      <c r="M885" s="4" t="e">
        <f>SUMIFS('[8]TUNZ Extracted TB'!$G:$G,'[8]TUNZ Extracted TB'!$A:$A,B885,'[8]TUNZ Extracted TB'!$C:$C,C885)</f>
        <v>#VALUE!</v>
      </c>
      <c r="N885" s="4" t="e">
        <f>SUMIFS('[9]TUNZ Extracted TB'!$G:$G,'[9]TUNZ Extracted TB'!$A:$A,B885,'[9]TUNZ Extracted TB'!$C:$C,C885)</f>
        <v>#VALUE!</v>
      </c>
      <c r="O885" s="4" t="e">
        <f>SUMIFS('[10]TUNZ Extracted TB'!$G:$G,'[10]TUNZ Extracted TB'!$A:$A,B885,'[10]TUNZ Extracted TB'!$C:$C,C885)</f>
        <v>#VALUE!</v>
      </c>
      <c r="P885" s="4" t="e">
        <f>SUMIFS('[11]TUNZ Extracted TB'!$G:$G,'[11]TUNZ Extracted TB'!$A:$A,B885,'[11]TUNZ Extracted TB'!$C:$C,C885)</f>
        <v>#VALUE!</v>
      </c>
      <c r="Q885" s="4" t="e">
        <f>SUMIFS('[12]TUNZ Extracted TB'!$G:$G,'[12]TUNZ Extracted TB'!$A:$A,B885,'[12]TUNZ Extracted TB'!$C:$C,C885)</f>
        <v>#VALUE!</v>
      </c>
      <c r="R885" s="4" t="e">
        <f t="shared" si="14"/>
        <v>#VALUE!</v>
      </c>
    </row>
    <row r="886" spans="1:18" x14ac:dyDescent="0.25">
      <c r="A886" t="s">
        <v>129</v>
      </c>
      <c r="B886">
        <v>7690</v>
      </c>
      <c r="C886">
        <v>142</v>
      </c>
      <c r="D886" t="s">
        <v>62</v>
      </c>
      <c r="E886" t="s">
        <v>131</v>
      </c>
      <c r="F886" s="4" t="e">
        <f>SUMIFS('[1]TUNZ Extracted TB'!$G:$G,'[1]TUNZ Extracted TB'!$A:$A,B886,'[1]TUNZ Extracted TB'!$C:$C,C886)</f>
        <v>#VALUE!</v>
      </c>
      <c r="G886" s="4" t="e">
        <f>SUMIFS('[2]TUNZ Extracted TB'!$G:$G,'[2]TUNZ Extracted TB'!$A:$A,B886,'[2]TUNZ Extracted TB'!$C:$C,C886)</f>
        <v>#VALUE!</v>
      </c>
      <c r="H886" s="4" t="e">
        <f>SUMIFS('[3]TUNZ Extracted TB'!$G:$G,'[3]TUNZ Extracted TB'!$A:$A,B886,'[3]TUNZ Extracted TB'!$C:$C,C886)</f>
        <v>#VALUE!</v>
      </c>
      <c r="I886" s="4" t="e">
        <f>SUMIFS('[4]TUNZ Extracted TB'!$G:$G,'[4]TUNZ Extracted TB'!$A:$A,B886,'[4]TUNZ Extracted TB'!$C:$C,C886)</f>
        <v>#VALUE!</v>
      </c>
      <c r="J886" s="4" t="e">
        <f>SUMIFS('[5]TUNZ Extracted TB'!$G:$G,'[5]TUNZ Extracted TB'!$A:$A,B886,'[5]TUNZ Extracted TB'!$C:$C,C886)</f>
        <v>#VALUE!</v>
      </c>
      <c r="K886" s="4" t="e">
        <f>SUMIFS('[6]TUNZ Extracted TB'!$G:$G,'[6]TUNZ Extracted TB'!$A:$A,B886,'[6]TUNZ Extracted TB'!$C:$C,C886)</f>
        <v>#VALUE!</v>
      </c>
      <c r="L886" s="4" t="e">
        <f>SUMIFS('[7]TUNZ Extracted TB'!$G:$G,'[7]TUNZ Extracted TB'!$A:$A,B886,'[7]TUNZ Extracted TB'!$C:$C,C886)</f>
        <v>#VALUE!</v>
      </c>
      <c r="M886" s="4" t="e">
        <f>SUMIFS('[8]TUNZ Extracted TB'!$G:$G,'[8]TUNZ Extracted TB'!$A:$A,B886,'[8]TUNZ Extracted TB'!$C:$C,C886)</f>
        <v>#VALUE!</v>
      </c>
      <c r="N886" s="4" t="e">
        <f>SUMIFS('[9]TUNZ Extracted TB'!$G:$G,'[9]TUNZ Extracted TB'!$A:$A,B886,'[9]TUNZ Extracted TB'!$C:$C,C886)</f>
        <v>#VALUE!</v>
      </c>
      <c r="O886" s="4" t="e">
        <f>SUMIFS('[10]TUNZ Extracted TB'!$G:$G,'[10]TUNZ Extracted TB'!$A:$A,B886,'[10]TUNZ Extracted TB'!$C:$C,C886)</f>
        <v>#VALUE!</v>
      </c>
      <c r="P886" s="4" t="e">
        <f>SUMIFS('[11]TUNZ Extracted TB'!$G:$G,'[11]TUNZ Extracted TB'!$A:$A,B886,'[11]TUNZ Extracted TB'!$C:$C,C886)</f>
        <v>#VALUE!</v>
      </c>
      <c r="Q886" s="4" t="e">
        <f>SUMIFS('[12]TUNZ Extracted TB'!$G:$G,'[12]TUNZ Extracted TB'!$A:$A,B886,'[12]TUNZ Extracted TB'!$C:$C,C886)</f>
        <v>#VALUE!</v>
      </c>
      <c r="R886" s="4" t="e">
        <f t="shared" si="14"/>
        <v>#VALUE!</v>
      </c>
    </row>
    <row r="887" spans="1:18" x14ac:dyDescent="0.25">
      <c r="A887" t="s">
        <v>129</v>
      </c>
      <c r="B887">
        <v>7690</v>
      </c>
      <c r="C887">
        <v>147</v>
      </c>
      <c r="D887" t="s">
        <v>58</v>
      </c>
      <c r="E887" t="s">
        <v>130</v>
      </c>
      <c r="F887" s="4" t="e">
        <f>SUMIFS('[1]TUNZ Extracted TB'!$G:$G,'[1]TUNZ Extracted TB'!$A:$A,B887,'[1]TUNZ Extracted TB'!$C:$C,C887)</f>
        <v>#VALUE!</v>
      </c>
      <c r="G887" s="4" t="e">
        <f>SUMIFS('[2]TUNZ Extracted TB'!$G:$G,'[2]TUNZ Extracted TB'!$A:$A,B887,'[2]TUNZ Extracted TB'!$C:$C,C887)</f>
        <v>#VALUE!</v>
      </c>
      <c r="H887" s="4" t="e">
        <f>SUMIFS('[3]TUNZ Extracted TB'!$G:$G,'[3]TUNZ Extracted TB'!$A:$A,B887,'[3]TUNZ Extracted TB'!$C:$C,C887)</f>
        <v>#VALUE!</v>
      </c>
      <c r="I887" s="4" t="e">
        <f>SUMIFS('[4]TUNZ Extracted TB'!$G:$G,'[4]TUNZ Extracted TB'!$A:$A,B887,'[4]TUNZ Extracted TB'!$C:$C,C887)</f>
        <v>#VALUE!</v>
      </c>
      <c r="J887" s="4" t="e">
        <f>SUMIFS('[5]TUNZ Extracted TB'!$G:$G,'[5]TUNZ Extracted TB'!$A:$A,B887,'[5]TUNZ Extracted TB'!$C:$C,C887)</f>
        <v>#VALUE!</v>
      </c>
      <c r="K887" s="4" t="e">
        <f>SUMIFS('[6]TUNZ Extracted TB'!$G:$G,'[6]TUNZ Extracted TB'!$A:$A,B887,'[6]TUNZ Extracted TB'!$C:$C,C887)</f>
        <v>#VALUE!</v>
      </c>
      <c r="L887" s="4" t="e">
        <f>SUMIFS('[7]TUNZ Extracted TB'!$G:$G,'[7]TUNZ Extracted TB'!$A:$A,B887,'[7]TUNZ Extracted TB'!$C:$C,C887)</f>
        <v>#VALUE!</v>
      </c>
      <c r="M887" s="4" t="e">
        <f>SUMIFS('[8]TUNZ Extracted TB'!$G:$G,'[8]TUNZ Extracted TB'!$A:$A,B887,'[8]TUNZ Extracted TB'!$C:$C,C887)</f>
        <v>#VALUE!</v>
      </c>
      <c r="N887" s="4" t="e">
        <f>SUMIFS('[9]TUNZ Extracted TB'!$G:$G,'[9]TUNZ Extracted TB'!$A:$A,B887,'[9]TUNZ Extracted TB'!$C:$C,C887)</f>
        <v>#VALUE!</v>
      </c>
      <c r="O887" s="4" t="e">
        <f>SUMIFS('[10]TUNZ Extracted TB'!$G:$G,'[10]TUNZ Extracted TB'!$A:$A,B887,'[10]TUNZ Extracted TB'!$C:$C,C887)</f>
        <v>#VALUE!</v>
      </c>
      <c r="P887" s="4" t="e">
        <f>SUMIFS('[11]TUNZ Extracted TB'!$G:$G,'[11]TUNZ Extracted TB'!$A:$A,B887,'[11]TUNZ Extracted TB'!$C:$C,C887)</f>
        <v>#VALUE!</v>
      </c>
      <c r="Q887" s="4" t="e">
        <f>SUMIFS('[12]TUNZ Extracted TB'!$G:$G,'[12]TUNZ Extracted TB'!$A:$A,B887,'[12]TUNZ Extracted TB'!$C:$C,C887)</f>
        <v>#VALUE!</v>
      </c>
      <c r="R887" s="4" t="e">
        <f t="shared" si="14"/>
        <v>#VALUE!</v>
      </c>
    </row>
    <row r="888" spans="1:18" x14ac:dyDescent="0.25">
      <c r="A888" t="s">
        <v>129</v>
      </c>
      <c r="B888">
        <v>7690</v>
      </c>
      <c r="C888">
        <v>150</v>
      </c>
      <c r="D888" t="s">
        <v>62</v>
      </c>
      <c r="E888" t="s">
        <v>131</v>
      </c>
      <c r="F888" s="4" t="e">
        <f>SUMIFS('[1]TUNZ Extracted TB'!$G:$G,'[1]TUNZ Extracted TB'!$A:$A,B888,'[1]TUNZ Extracted TB'!$C:$C,C888)</f>
        <v>#VALUE!</v>
      </c>
      <c r="G888" s="4" t="e">
        <f>SUMIFS('[2]TUNZ Extracted TB'!$G:$G,'[2]TUNZ Extracted TB'!$A:$A,B888,'[2]TUNZ Extracted TB'!$C:$C,C888)</f>
        <v>#VALUE!</v>
      </c>
      <c r="H888" s="4" t="e">
        <f>SUMIFS('[3]TUNZ Extracted TB'!$G:$G,'[3]TUNZ Extracted TB'!$A:$A,B888,'[3]TUNZ Extracted TB'!$C:$C,C888)</f>
        <v>#VALUE!</v>
      </c>
      <c r="I888" s="4" t="e">
        <f>SUMIFS('[4]TUNZ Extracted TB'!$G:$G,'[4]TUNZ Extracted TB'!$A:$A,B888,'[4]TUNZ Extracted TB'!$C:$C,C888)</f>
        <v>#VALUE!</v>
      </c>
      <c r="J888" s="4" t="e">
        <f>SUMIFS('[5]TUNZ Extracted TB'!$G:$G,'[5]TUNZ Extracted TB'!$A:$A,B888,'[5]TUNZ Extracted TB'!$C:$C,C888)</f>
        <v>#VALUE!</v>
      </c>
      <c r="K888" s="4" t="e">
        <f>SUMIFS('[6]TUNZ Extracted TB'!$G:$G,'[6]TUNZ Extracted TB'!$A:$A,B888,'[6]TUNZ Extracted TB'!$C:$C,C888)</f>
        <v>#VALUE!</v>
      </c>
      <c r="L888" s="4" t="e">
        <f>SUMIFS('[7]TUNZ Extracted TB'!$G:$G,'[7]TUNZ Extracted TB'!$A:$A,B888,'[7]TUNZ Extracted TB'!$C:$C,C888)</f>
        <v>#VALUE!</v>
      </c>
      <c r="M888" s="4" t="e">
        <f>SUMIFS('[8]TUNZ Extracted TB'!$G:$G,'[8]TUNZ Extracted TB'!$A:$A,B888,'[8]TUNZ Extracted TB'!$C:$C,C888)</f>
        <v>#VALUE!</v>
      </c>
      <c r="N888" s="4" t="e">
        <f>SUMIFS('[9]TUNZ Extracted TB'!$G:$G,'[9]TUNZ Extracted TB'!$A:$A,B888,'[9]TUNZ Extracted TB'!$C:$C,C888)</f>
        <v>#VALUE!</v>
      </c>
      <c r="O888" s="4" t="e">
        <f>SUMIFS('[10]TUNZ Extracted TB'!$G:$G,'[10]TUNZ Extracted TB'!$A:$A,B888,'[10]TUNZ Extracted TB'!$C:$C,C888)</f>
        <v>#VALUE!</v>
      </c>
      <c r="P888" s="4" t="e">
        <f>SUMIFS('[11]TUNZ Extracted TB'!$G:$G,'[11]TUNZ Extracted TB'!$A:$A,B888,'[11]TUNZ Extracted TB'!$C:$C,C888)</f>
        <v>#VALUE!</v>
      </c>
      <c r="Q888" s="4" t="e">
        <f>SUMIFS('[12]TUNZ Extracted TB'!$G:$G,'[12]TUNZ Extracted TB'!$A:$A,B888,'[12]TUNZ Extracted TB'!$C:$C,C888)</f>
        <v>#VALUE!</v>
      </c>
      <c r="R888" s="4" t="e">
        <f t="shared" si="14"/>
        <v>#VALUE!</v>
      </c>
    </row>
    <row r="889" spans="1:18" x14ac:dyDescent="0.25">
      <c r="A889" t="s">
        <v>129</v>
      </c>
      <c r="B889">
        <v>7690</v>
      </c>
      <c r="C889">
        <v>190</v>
      </c>
      <c r="D889" t="s">
        <v>58</v>
      </c>
      <c r="E889" t="s">
        <v>130</v>
      </c>
      <c r="F889" s="4" t="e">
        <f>SUMIFS('[1]TUNZ Extracted TB'!$G:$G,'[1]TUNZ Extracted TB'!$A:$A,B889,'[1]TUNZ Extracted TB'!$C:$C,C889)</f>
        <v>#VALUE!</v>
      </c>
      <c r="G889" s="4" t="e">
        <f>SUMIFS('[2]TUNZ Extracted TB'!$G:$G,'[2]TUNZ Extracted TB'!$A:$A,B889,'[2]TUNZ Extracted TB'!$C:$C,C889)</f>
        <v>#VALUE!</v>
      </c>
      <c r="H889" s="4" t="e">
        <f>SUMIFS('[3]TUNZ Extracted TB'!$G:$G,'[3]TUNZ Extracted TB'!$A:$A,B889,'[3]TUNZ Extracted TB'!$C:$C,C889)</f>
        <v>#VALUE!</v>
      </c>
      <c r="I889" s="4" t="e">
        <f>SUMIFS('[4]TUNZ Extracted TB'!$G:$G,'[4]TUNZ Extracted TB'!$A:$A,B889,'[4]TUNZ Extracted TB'!$C:$C,C889)</f>
        <v>#VALUE!</v>
      </c>
      <c r="J889" s="4" t="e">
        <f>SUMIFS('[5]TUNZ Extracted TB'!$G:$G,'[5]TUNZ Extracted TB'!$A:$A,B889,'[5]TUNZ Extracted TB'!$C:$C,C889)</f>
        <v>#VALUE!</v>
      </c>
      <c r="K889" s="4" t="e">
        <f>SUMIFS('[6]TUNZ Extracted TB'!$G:$G,'[6]TUNZ Extracted TB'!$A:$A,B889,'[6]TUNZ Extracted TB'!$C:$C,C889)</f>
        <v>#VALUE!</v>
      </c>
      <c r="L889" s="4" t="e">
        <f>SUMIFS('[7]TUNZ Extracted TB'!$G:$G,'[7]TUNZ Extracted TB'!$A:$A,B889,'[7]TUNZ Extracted TB'!$C:$C,C889)</f>
        <v>#VALUE!</v>
      </c>
      <c r="M889" s="4" t="e">
        <f>SUMIFS('[8]TUNZ Extracted TB'!$G:$G,'[8]TUNZ Extracted TB'!$A:$A,B889,'[8]TUNZ Extracted TB'!$C:$C,C889)</f>
        <v>#VALUE!</v>
      </c>
      <c r="N889" s="4" t="e">
        <f>SUMIFS('[9]TUNZ Extracted TB'!$G:$G,'[9]TUNZ Extracted TB'!$A:$A,B889,'[9]TUNZ Extracted TB'!$C:$C,C889)</f>
        <v>#VALUE!</v>
      </c>
      <c r="O889" s="4" t="e">
        <f>SUMIFS('[10]TUNZ Extracted TB'!$G:$G,'[10]TUNZ Extracted TB'!$A:$A,B889,'[10]TUNZ Extracted TB'!$C:$C,C889)</f>
        <v>#VALUE!</v>
      </c>
      <c r="P889" s="4" t="e">
        <f>SUMIFS('[11]TUNZ Extracted TB'!$G:$G,'[11]TUNZ Extracted TB'!$A:$A,B889,'[11]TUNZ Extracted TB'!$C:$C,C889)</f>
        <v>#VALUE!</v>
      </c>
      <c r="Q889" s="4" t="e">
        <f>SUMIFS('[12]TUNZ Extracted TB'!$G:$G,'[12]TUNZ Extracted TB'!$A:$A,B889,'[12]TUNZ Extracted TB'!$C:$C,C889)</f>
        <v>#VALUE!</v>
      </c>
      <c r="R889" s="4" t="e">
        <f t="shared" si="14"/>
        <v>#VALUE!</v>
      </c>
    </row>
    <row r="890" spans="1:18" x14ac:dyDescent="0.25">
      <c r="A890" t="s">
        <v>129</v>
      </c>
      <c r="B890">
        <v>7690</v>
      </c>
      <c r="C890">
        <v>210</v>
      </c>
      <c r="D890" t="s">
        <v>58</v>
      </c>
      <c r="E890" t="s">
        <v>130</v>
      </c>
      <c r="F890" s="4" t="e">
        <f>SUMIFS('[1]TUNZ Extracted TB'!$G:$G,'[1]TUNZ Extracted TB'!$A:$A,B890,'[1]TUNZ Extracted TB'!$C:$C,C890)</f>
        <v>#VALUE!</v>
      </c>
      <c r="G890" s="4" t="e">
        <f>SUMIFS('[2]TUNZ Extracted TB'!$G:$G,'[2]TUNZ Extracted TB'!$A:$A,B890,'[2]TUNZ Extracted TB'!$C:$C,C890)</f>
        <v>#VALUE!</v>
      </c>
      <c r="H890" s="4" t="e">
        <f>SUMIFS('[3]TUNZ Extracted TB'!$G:$G,'[3]TUNZ Extracted TB'!$A:$A,B890,'[3]TUNZ Extracted TB'!$C:$C,C890)</f>
        <v>#VALUE!</v>
      </c>
      <c r="I890" s="4" t="e">
        <f>SUMIFS('[4]TUNZ Extracted TB'!$G:$G,'[4]TUNZ Extracted TB'!$A:$A,B890,'[4]TUNZ Extracted TB'!$C:$C,C890)</f>
        <v>#VALUE!</v>
      </c>
      <c r="J890" s="4" t="e">
        <f>SUMIFS('[5]TUNZ Extracted TB'!$G:$G,'[5]TUNZ Extracted TB'!$A:$A,B890,'[5]TUNZ Extracted TB'!$C:$C,C890)</f>
        <v>#VALUE!</v>
      </c>
      <c r="K890" s="4" t="e">
        <f>SUMIFS('[6]TUNZ Extracted TB'!$G:$G,'[6]TUNZ Extracted TB'!$A:$A,B890,'[6]TUNZ Extracted TB'!$C:$C,C890)</f>
        <v>#VALUE!</v>
      </c>
      <c r="L890" s="4" t="e">
        <f>SUMIFS('[7]TUNZ Extracted TB'!$G:$G,'[7]TUNZ Extracted TB'!$A:$A,B890,'[7]TUNZ Extracted TB'!$C:$C,C890)</f>
        <v>#VALUE!</v>
      </c>
      <c r="M890" s="4" t="e">
        <f>SUMIFS('[8]TUNZ Extracted TB'!$G:$G,'[8]TUNZ Extracted TB'!$A:$A,B890,'[8]TUNZ Extracted TB'!$C:$C,C890)</f>
        <v>#VALUE!</v>
      </c>
      <c r="N890" s="4" t="e">
        <f>SUMIFS('[9]TUNZ Extracted TB'!$G:$G,'[9]TUNZ Extracted TB'!$A:$A,B890,'[9]TUNZ Extracted TB'!$C:$C,C890)</f>
        <v>#VALUE!</v>
      </c>
      <c r="O890" s="4" t="e">
        <f>SUMIFS('[10]TUNZ Extracted TB'!$G:$G,'[10]TUNZ Extracted TB'!$A:$A,B890,'[10]TUNZ Extracted TB'!$C:$C,C890)</f>
        <v>#VALUE!</v>
      </c>
      <c r="P890" s="4" t="e">
        <f>SUMIFS('[11]TUNZ Extracted TB'!$G:$G,'[11]TUNZ Extracted TB'!$A:$A,B890,'[11]TUNZ Extracted TB'!$C:$C,C890)</f>
        <v>#VALUE!</v>
      </c>
      <c r="Q890" s="4" t="e">
        <f>SUMIFS('[12]TUNZ Extracted TB'!$G:$G,'[12]TUNZ Extracted TB'!$A:$A,B890,'[12]TUNZ Extracted TB'!$C:$C,C890)</f>
        <v>#VALUE!</v>
      </c>
      <c r="R890" s="4" t="e">
        <f t="shared" si="14"/>
        <v>#VALUE!</v>
      </c>
    </row>
    <row r="891" spans="1:18" x14ac:dyDescent="0.25">
      <c r="A891" t="s">
        <v>129</v>
      </c>
      <c r="B891">
        <v>7690</v>
      </c>
      <c r="C891">
        <v>220</v>
      </c>
      <c r="D891" t="s">
        <v>58</v>
      </c>
      <c r="E891" t="s">
        <v>130</v>
      </c>
      <c r="F891" s="4" t="e">
        <f>SUMIFS('[1]TUNZ Extracted TB'!$G:$G,'[1]TUNZ Extracted TB'!$A:$A,B891,'[1]TUNZ Extracted TB'!$C:$C,C891)</f>
        <v>#VALUE!</v>
      </c>
      <c r="G891" s="4" t="e">
        <f>SUMIFS('[2]TUNZ Extracted TB'!$G:$G,'[2]TUNZ Extracted TB'!$A:$A,B891,'[2]TUNZ Extracted TB'!$C:$C,C891)</f>
        <v>#VALUE!</v>
      </c>
      <c r="H891" s="4" t="e">
        <f>SUMIFS('[3]TUNZ Extracted TB'!$G:$G,'[3]TUNZ Extracted TB'!$A:$A,B891,'[3]TUNZ Extracted TB'!$C:$C,C891)</f>
        <v>#VALUE!</v>
      </c>
      <c r="I891" s="4" t="e">
        <f>SUMIFS('[4]TUNZ Extracted TB'!$G:$G,'[4]TUNZ Extracted TB'!$A:$A,B891,'[4]TUNZ Extracted TB'!$C:$C,C891)</f>
        <v>#VALUE!</v>
      </c>
      <c r="J891" s="4" t="e">
        <f>SUMIFS('[5]TUNZ Extracted TB'!$G:$G,'[5]TUNZ Extracted TB'!$A:$A,B891,'[5]TUNZ Extracted TB'!$C:$C,C891)</f>
        <v>#VALUE!</v>
      </c>
      <c r="K891" s="4" t="e">
        <f>SUMIFS('[6]TUNZ Extracted TB'!$G:$G,'[6]TUNZ Extracted TB'!$A:$A,B891,'[6]TUNZ Extracted TB'!$C:$C,C891)</f>
        <v>#VALUE!</v>
      </c>
      <c r="L891" s="4" t="e">
        <f>SUMIFS('[7]TUNZ Extracted TB'!$G:$G,'[7]TUNZ Extracted TB'!$A:$A,B891,'[7]TUNZ Extracted TB'!$C:$C,C891)</f>
        <v>#VALUE!</v>
      </c>
      <c r="M891" s="4" t="e">
        <f>SUMIFS('[8]TUNZ Extracted TB'!$G:$G,'[8]TUNZ Extracted TB'!$A:$A,B891,'[8]TUNZ Extracted TB'!$C:$C,C891)</f>
        <v>#VALUE!</v>
      </c>
      <c r="N891" s="4" t="e">
        <f>SUMIFS('[9]TUNZ Extracted TB'!$G:$G,'[9]TUNZ Extracted TB'!$A:$A,B891,'[9]TUNZ Extracted TB'!$C:$C,C891)</f>
        <v>#VALUE!</v>
      </c>
      <c r="O891" s="4" t="e">
        <f>SUMIFS('[10]TUNZ Extracted TB'!$G:$G,'[10]TUNZ Extracted TB'!$A:$A,B891,'[10]TUNZ Extracted TB'!$C:$C,C891)</f>
        <v>#VALUE!</v>
      </c>
      <c r="P891" s="4" t="e">
        <f>SUMIFS('[11]TUNZ Extracted TB'!$G:$G,'[11]TUNZ Extracted TB'!$A:$A,B891,'[11]TUNZ Extracted TB'!$C:$C,C891)</f>
        <v>#VALUE!</v>
      </c>
      <c r="Q891" s="4" t="e">
        <f>SUMIFS('[12]TUNZ Extracted TB'!$G:$G,'[12]TUNZ Extracted TB'!$A:$A,B891,'[12]TUNZ Extracted TB'!$C:$C,C891)</f>
        <v>#VALUE!</v>
      </c>
      <c r="R891" s="4" t="e">
        <f t="shared" si="14"/>
        <v>#VALUE!</v>
      </c>
    </row>
    <row r="892" spans="1:18" x14ac:dyDescent="0.25">
      <c r="A892" t="s">
        <v>129</v>
      </c>
      <c r="B892">
        <v>7690</v>
      </c>
      <c r="C892">
        <v>230</v>
      </c>
      <c r="D892" t="s">
        <v>58</v>
      </c>
      <c r="E892" t="s">
        <v>130</v>
      </c>
      <c r="F892" s="4" t="e">
        <f>SUMIFS('[1]TUNZ Extracted TB'!$G:$G,'[1]TUNZ Extracted TB'!$A:$A,B892,'[1]TUNZ Extracted TB'!$C:$C,C892)</f>
        <v>#VALUE!</v>
      </c>
      <c r="G892" s="4" t="e">
        <f>SUMIFS('[2]TUNZ Extracted TB'!$G:$G,'[2]TUNZ Extracted TB'!$A:$A,B892,'[2]TUNZ Extracted TB'!$C:$C,C892)</f>
        <v>#VALUE!</v>
      </c>
      <c r="H892" s="4" t="e">
        <f>SUMIFS('[3]TUNZ Extracted TB'!$G:$G,'[3]TUNZ Extracted TB'!$A:$A,B892,'[3]TUNZ Extracted TB'!$C:$C,C892)</f>
        <v>#VALUE!</v>
      </c>
      <c r="I892" s="4" t="e">
        <f>SUMIFS('[4]TUNZ Extracted TB'!$G:$G,'[4]TUNZ Extracted TB'!$A:$A,B892,'[4]TUNZ Extracted TB'!$C:$C,C892)</f>
        <v>#VALUE!</v>
      </c>
      <c r="J892" s="4" t="e">
        <f>SUMIFS('[5]TUNZ Extracted TB'!$G:$G,'[5]TUNZ Extracted TB'!$A:$A,B892,'[5]TUNZ Extracted TB'!$C:$C,C892)</f>
        <v>#VALUE!</v>
      </c>
      <c r="K892" s="4" t="e">
        <f>SUMIFS('[6]TUNZ Extracted TB'!$G:$G,'[6]TUNZ Extracted TB'!$A:$A,B892,'[6]TUNZ Extracted TB'!$C:$C,C892)</f>
        <v>#VALUE!</v>
      </c>
      <c r="L892" s="4" t="e">
        <f>SUMIFS('[7]TUNZ Extracted TB'!$G:$G,'[7]TUNZ Extracted TB'!$A:$A,B892,'[7]TUNZ Extracted TB'!$C:$C,C892)</f>
        <v>#VALUE!</v>
      </c>
      <c r="M892" s="4" t="e">
        <f>SUMIFS('[8]TUNZ Extracted TB'!$G:$G,'[8]TUNZ Extracted TB'!$A:$A,B892,'[8]TUNZ Extracted TB'!$C:$C,C892)</f>
        <v>#VALUE!</v>
      </c>
      <c r="N892" s="4" t="e">
        <f>SUMIFS('[9]TUNZ Extracted TB'!$G:$G,'[9]TUNZ Extracted TB'!$A:$A,B892,'[9]TUNZ Extracted TB'!$C:$C,C892)</f>
        <v>#VALUE!</v>
      </c>
      <c r="O892" s="4" t="e">
        <f>SUMIFS('[10]TUNZ Extracted TB'!$G:$G,'[10]TUNZ Extracted TB'!$A:$A,B892,'[10]TUNZ Extracted TB'!$C:$C,C892)</f>
        <v>#VALUE!</v>
      </c>
      <c r="P892" s="4" t="e">
        <f>SUMIFS('[11]TUNZ Extracted TB'!$G:$G,'[11]TUNZ Extracted TB'!$A:$A,B892,'[11]TUNZ Extracted TB'!$C:$C,C892)</f>
        <v>#VALUE!</v>
      </c>
      <c r="Q892" s="4" t="e">
        <f>SUMIFS('[12]TUNZ Extracted TB'!$G:$G,'[12]TUNZ Extracted TB'!$A:$A,B892,'[12]TUNZ Extracted TB'!$C:$C,C892)</f>
        <v>#VALUE!</v>
      </c>
      <c r="R892" s="4" t="e">
        <f t="shared" si="14"/>
        <v>#VALUE!</v>
      </c>
    </row>
    <row r="893" spans="1:18" x14ac:dyDescent="0.25">
      <c r="A893" t="s">
        <v>129</v>
      </c>
      <c r="B893">
        <v>7690</v>
      </c>
      <c r="C893">
        <v>240</v>
      </c>
      <c r="D893" t="s">
        <v>58</v>
      </c>
      <c r="E893" t="s">
        <v>130</v>
      </c>
      <c r="F893" s="4" t="e">
        <f>SUMIFS('[1]TUNZ Extracted TB'!$G:$G,'[1]TUNZ Extracted TB'!$A:$A,B893,'[1]TUNZ Extracted TB'!$C:$C,C893)</f>
        <v>#VALUE!</v>
      </c>
      <c r="G893" s="4" t="e">
        <f>SUMIFS('[2]TUNZ Extracted TB'!$G:$G,'[2]TUNZ Extracted TB'!$A:$A,B893,'[2]TUNZ Extracted TB'!$C:$C,C893)</f>
        <v>#VALUE!</v>
      </c>
      <c r="H893" s="4" t="e">
        <f>SUMIFS('[3]TUNZ Extracted TB'!$G:$G,'[3]TUNZ Extracted TB'!$A:$A,B893,'[3]TUNZ Extracted TB'!$C:$C,C893)</f>
        <v>#VALUE!</v>
      </c>
      <c r="I893" s="4" t="e">
        <f>SUMIFS('[4]TUNZ Extracted TB'!$G:$G,'[4]TUNZ Extracted TB'!$A:$A,B893,'[4]TUNZ Extracted TB'!$C:$C,C893)</f>
        <v>#VALUE!</v>
      </c>
      <c r="J893" s="4" t="e">
        <f>SUMIFS('[5]TUNZ Extracted TB'!$G:$G,'[5]TUNZ Extracted TB'!$A:$A,B893,'[5]TUNZ Extracted TB'!$C:$C,C893)</f>
        <v>#VALUE!</v>
      </c>
      <c r="K893" s="4" t="e">
        <f>SUMIFS('[6]TUNZ Extracted TB'!$G:$G,'[6]TUNZ Extracted TB'!$A:$A,B893,'[6]TUNZ Extracted TB'!$C:$C,C893)</f>
        <v>#VALUE!</v>
      </c>
      <c r="L893" s="4" t="e">
        <f>SUMIFS('[7]TUNZ Extracted TB'!$G:$G,'[7]TUNZ Extracted TB'!$A:$A,B893,'[7]TUNZ Extracted TB'!$C:$C,C893)</f>
        <v>#VALUE!</v>
      </c>
      <c r="M893" s="4" t="e">
        <f>SUMIFS('[8]TUNZ Extracted TB'!$G:$G,'[8]TUNZ Extracted TB'!$A:$A,B893,'[8]TUNZ Extracted TB'!$C:$C,C893)</f>
        <v>#VALUE!</v>
      </c>
      <c r="N893" s="4" t="e">
        <f>SUMIFS('[9]TUNZ Extracted TB'!$G:$G,'[9]TUNZ Extracted TB'!$A:$A,B893,'[9]TUNZ Extracted TB'!$C:$C,C893)</f>
        <v>#VALUE!</v>
      </c>
      <c r="O893" s="4" t="e">
        <f>SUMIFS('[10]TUNZ Extracted TB'!$G:$G,'[10]TUNZ Extracted TB'!$A:$A,B893,'[10]TUNZ Extracted TB'!$C:$C,C893)</f>
        <v>#VALUE!</v>
      </c>
      <c r="P893" s="4" t="e">
        <f>SUMIFS('[11]TUNZ Extracted TB'!$G:$G,'[11]TUNZ Extracted TB'!$A:$A,B893,'[11]TUNZ Extracted TB'!$C:$C,C893)</f>
        <v>#VALUE!</v>
      </c>
      <c r="Q893" s="4" t="e">
        <f>SUMIFS('[12]TUNZ Extracted TB'!$G:$G,'[12]TUNZ Extracted TB'!$A:$A,B893,'[12]TUNZ Extracted TB'!$C:$C,C893)</f>
        <v>#VALUE!</v>
      </c>
      <c r="R893" s="4" t="e">
        <f t="shared" si="14"/>
        <v>#VALUE!</v>
      </c>
    </row>
    <row r="894" spans="1:18" x14ac:dyDescent="0.25">
      <c r="A894" t="s">
        <v>129</v>
      </c>
      <c r="B894">
        <v>7690</v>
      </c>
      <c r="C894">
        <v>260</v>
      </c>
      <c r="D894" t="s">
        <v>58</v>
      </c>
      <c r="E894" t="s">
        <v>130</v>
      </c>
      <c r="F894" s="4" t="e">
        <f>SUMIFS('[1]TUNZ Extracted TB'!$G:$G,'[1]TUNZ Extracted TB'!$A:$A,B894,'[1]TUNZ Extracted TB'!$C:$C,C894)</f>
        <v>#VALUE!</v>
      </c>
      <c r="G894" s="4" t="e">
        <f>SUMIFS('[2]TUNZ Extracted TB'!$G:$G,'[2]TUNZ Extracted TB'!$A:$A,B894,'[2]TUNZ Extracted TB'!$C:$C,C894)</f>
        <v>#VALUE!</v>
      </c>
      <c r="H894" s="4" t="e">
        <f>SUMIFS('[3]TUNZ Extracted TB'!$G:$G,'[3]TUNZ Extracted TB'!$A:$A,B894,'[3]TUNZ Extracted TB'!$C:$C,C894)</f>
        <v>#VALUE!</v>
      </c>
      <c r="I894" s="4" t="e">
        <f>SUMIFS('[4]TUNZ Extracted TB'!$G:$G,'[4]TUNZ Extracted TB'!$A:$A,B894,'[4]TUNZ Extracted TB'!$C:$C,C894)</f>
        <v>#VALUE!</v>
      </c>
      <c r="J894" s="4" t="e">
        <f>SUMIFS('[5]TUNZ Extracted TB'!$G:$G,'[5]TUNZ Extracted TB'!$A:$A,B894,'[5]TUNZ Extracted TB'!$C:$C,C894)</f>
        <v>#VALUE!</v>
      </c>
      <c r="K894" s="4" t="e">
        <f>SUMIFS('[6]TUNZ Extracted TB'!$G:$G,'[6]TUNZ Extracted TB'!$A:$A,B894,'[6]TUNZ Extracted TB'!$C:$C,C894)</f>
        <v>#VALUE!</v>
      </c>
      <c r="L894" s="4" t="e">
        <f>SUMIFS('[7]TUNZ Extracted TB'!$G:$G,'[7]TUNZ Extracted TB'!$A:$A,B894,'[7]TUNZ Extracted TB'!$C:$C,C894)</f>
        <v>#VALUE!</v>
      </c>
      <c r="M894" s="4" t="e">
        <f>SUMIFS('[8]TUNZ Extracted TB'!$G:$G,'[8]TUNZ Extracted TB'!$A:$A,B894,'[8]TUNZ Extracted TB'!$C:$C,C894)</f>
        <v>#VALUE!</v>
      </c>
      <c r="N894" s="4" t="e">
        <f>SUMIFS('[9]TUNZ Extracted TB'!$G:$G,'[9]TUNZ Extracted TB'!$A:$A,B894,'[9]TUNZ Extracted TB'!$C:$C,C894)</f>
        <v>#VALUE!</v>
      </c>
      <c r="O894" s="4" t="e">
        <f>SUMIFS('[10]TUNZ Extracted TB'!$G:$G,'[10]TUNZ Extracted TB'!$A:$A,B894,'[10]TUNZ Extracted TB'!$C:$C,C894)</f>
        <v>#VALUE!</v>
      </c>
      <c r="P894" s="4" t="e">
        <f>SUMIFS('[11]TUNZ Extracted TB'!$G:$G,'[11]TUNZ Extracted TB'!$A:$A,B894,'[11]TUNZ Extracted TB'!$C:$C,C894)</f>
        <v>#VALUE!</v>
      </c>
      <c r="Q894" s="4" t="e">
        <f>SUMIFS('[12]TUNZ Extracted TB'!$G:$G,'[12]TUNZ Extracted TB'!$A:$A,B894,'[12]TUNZ Extracted TB'!$C:$C,C894)</f>
        <v>#VALUE!</v>
      </c>
      <c r="R894" s="4" t="e">
        <f t="shared" si="14"/>
        <v>#VALUE!</v>
      </c>
    </row>
    <row r="895" spans="1:18" x14ac:dyDescent="0.25">
      <c r="A895" t="s">
        <v>129</v>
      </c>
      <c r="B895">
        <v>7690</v>
      </c>
      <c r="C895">
        <v>330</v>
      </c>
      <c r="D895" t="s">
        <v>58</v>
      </c>
      <c r="E895" t="s">
        <v>130</v>
      </c>
      <c r="F895" s="4" t="e">
        <f>SUMIFS('[1]TUNZ Extracted TB'!$G:$G,'[1]TUNZ Extracted TB'!$A:$A,B895,'[1]TUNZ Extracted TB'!$C:$C,C895)</f>
        <v>#VALUE!</v>
      </c>
      <c r="G895" s="4" t="e">
        <f>SUMIFS('[2]TUNZ Extracted TB'!$G:$G,'[2]TUNZ Extracted TB'!$A:$A,B895,'[2]TUNZ Extracted TB'!$C:$C,C895)</f>
        <v>#VALUE!</v>
      </c>
      <c r="H895" s="4" t="e">
        <f>SUMIFS('[3]TUNZ Extracted TB'!$G:$G,'[3]TUNZ Extracted TB'!$A:$A,B895,'[3]TUNZ Extracted TB'!$C:$C,C895)</f>
        <v>#VALUE!</v>
      </c>
      <c r="I895" s="4" t="e">
        <f>SUMIFS('[4]TUNZ Extracted TB'!$G:$G,'[4]TUNZ Extracted TB'!$A:$A,B895,'[4]TUNZ Extracted TB'!$C:$C,C895)</f>
        <v>#VALUE!</v>
      </c>
      <c r="J895" s="4" t="e">
        <f>SUMIFS('[5]TUNZ Extracted TB'!$G:$G,'[5]TUNZ Extracted TB'!$A:$A,B895,'[5]TUNZ Extracted TB'!$C:$C,C895)</f>
        <v>#VALUE!</v>
      </c>
      <c r="K895" s="4" t="e">
        <f>SUMIFS('[6]TUNZ Extracted TB'!$G:$G,'[6]TUNZ Extracted TB'!$A:$A,B895,'[6]TUNZ Extracted TB'!$C:$C,C895)</f>
        <v>#VALUE!</v>
      </c>
      <c r="L895" s="4" t="e">
        <f>SUMIFS('[7]TUNZ Extracted TB'!$G:$G,'[7]TUNZ Extracted TB'!$A:$A,B895,'[7]TUNZ Extracted TB'!$C:$C,C895)</f>
        <v>#VALUE!</v>
      </c>
      <c r="M895" s="4" t="e">
        <f>SUMIFS('[8]TUNZ Extracted TB'!$G:$G,'[8]TUNZ Extracted TB'!$A:$A,B895,'[8]TUNZ Extracted TB'!$C:$C,C895)</f>
        <v>#VALUE!</v>
      </c>
      <c r="N895" s="4" t="e">
        <f>SUMIFS('[9]TUNZ Extracted TB'!$G:$G,'[9]TUNZ Extracted TB'!$A:$A,B895,'[9]TUNZ Extracted TB'!$C:$C,C895)</f>
        <v>#VALUE!</v>
      </c>
      <c r="O895" s="4" t="e">
        <f>SUMIFS('[10]TUNZ Extracted TB'!$G:$G,'[10]TUNZ Extracted TB'!$A:$A,B895,'[10]TUNZ Extracted TB'!$C:$C,C895)</f>
        <v>#VALUE!</v>
      </c>
      <c r="P895" s="4" t="e">
        <f>SUMIFS('[11]TUNZ Extracted TB'!$G:$G,'[11]TUNZ Extracted TB'!$A:$A,B895,'[11]TUNZ Extracted TB'!$C:$C,C895)</f>
        <v>#VALUE!</v>
      </c>
      <c r="Q895" s="4" t="e">
        <f>SUMIFS('[12]TUNZ Extracted TB'!$G:$G,'[12]TUNZ Extracted TB'!$A:$A,B895,'[12]TUNZ Extracted TB'!$C:$C,C895)</f>
        <v>#VALUE!</v>
      </c>
      <c r="R895" s="4" t="e">
        <f t="shared" si="14"/>
        <v>#VALUE!</v>
      </c>
    </row>
    <row r="896" spans="1:18" x14ac:dyDescent="0.25">
      <c r="A896" t="s">
        <v>129</v>
      </c>
      <c r="B896">
        <v>7690</v>
      </c>
      <c r="C896">
        <v>340</v>
      </c>
      <c r="D896" t="s">
        <v>58</v>
      </c>
      <c r="E896" t="s">
        <v>130</v>
      </c>
      <c r="F896" s="4" t="e">
        <f>SUMIFS('[1]TUNZ Extracted TB'!$G:$G,'[1]TUNZ Extracted TB'!$A:$A,B896,'[1]TUNZ Extracted TB'!$C:$C,C896)</f>
        <v>#VALUE!</v>
      </c>
      <c r="G896" s="4" t="e">
        <f>SUMIFS('[2]TUNZ Extracted TB'!$G:$G,'[2]TUNZ Extracted TB'!$A:$A,B896,'[2]TUNZ Extracted TB'!$C:$C,C896)</f>
        <v>#VALUE!</v>
      </c>
      <c r="H896" s="4" t="e">
        <f>SUMIFS('[3]TUNZ Extracted TB'!$G:$G,'[3]TUNZ Extracted TB'!$A:$A,B896,'[3]TUNZ Extracted TB'!$C:$C,C896)</f>
        <v>#VALUE!</v>
      </c>
      <c r="I896" s="4" t="e">
        <f>SUMIFS('[4]TUNZ Extracted TB'!$G:$G,'[4]TUNZ Extracted TB'!$A:$A,B896,'[4]TUNZ Extracted TB'!$C:$C,C896)</f>
        <v>#VALUE!</v>
      </c>
      <c r="J896" s="4" t="e">
        <f>SUMIFS('[5]TUNZ Extracted TB'!$G:$G,'[5]TUNZ Extracted TB'!$A:$A,B896,'[5]TUNZ Extracted TB'!$C:$C,C896)</f>
        <v>#VALUE!</v>
      </c>
      <c r="K896" s="4" t="e">
        <f>SUMIFS('[6]TUNZ Extracted TB'!$G:$G,'[6]TUNZ Extracted TB'!$A:$A,B896,'[6]TUNZ Extracted TB'!$C:$C,C896)</f>
        <v>#VALUE!</v>
      </c>
      <c r="L896" s="4" t="e">
        <f>SUMIFS('[7]TUNZ Extracted TB'!$G:$G,'[7]TUNZ Extracted TB'!$A:$A,B896,'[7]TUNZ Extracted TB'!$C:$C,C896)</f>
        <v>#VALUE!</v>
      </c>
      <c r="M896" s="4" t="e">
        <f>SUMIFS('[8]TUNZ Extracted TB'!$G:$G,'[8]TUNZ Extracted TB'!$A:$A,B896,'[8]TUNZ Extracted TB'!$C:$C,C896)</f>
        <v>#VALUE!</v>
      </c>
      <c r="N896" s="4" t="e">
        <f>SUMIFS('[9]TUNZ Extracted TB'!$G:$G,'[9]TUNZ Extracted TB'!$A:$A,B896,'[9]TUNZ Extracted TB'!$C:$C,C896)</f>
        <v>#VALUE!</v>
      </c>
      <c r="O896" s="4" t="e">
        <f>SUMIFS('[10]TUNZ Extracted TB'!$G:$G,'[10]TUNZ Extracted TB'!$A:$A,B896,'[10]TUNZ Extracted TB'!$C:$C,C896)</f>
        <v>#VALUE!</v>
      </c>
      <c r="P896" s="4" t="e">
        <f>SUMIFS('[11]TUNZ Extracted TB'!$G:$G,'[11]TUNZ Extracted TB'!$A:$A,B896,'[11]TUNZ Extracted TB'!$C:$C,C896)</f>
        <v>#VALUE!</v>
      </c>
      <c r="Q896" s="4" t="e">
        <f>SUMIFS('[12]TUNZ Extracted TB'!$G:$G,'[12]TUNZ Extracted TB'!$A:$A,B896,'[12]TUNZ Extracted TB'!$C:$C,C896)</f>
        <v>#VALUE!</v>
      </c>
      <c r="R896" s="4" t="e">
        <f t="shared" si="14"/>
        <v>#VALUE!</v>
      </c>
    </row>
    <row r="897" spans="1:18" x14ac:dyDescent="0.25">
      <c r="A897" t="s">
        <v>129</v>
      </c>
      <c r="B897">
        <v>7690</v>
      </c>
      <c r="C897">
        <v>430</v>
      </c>
      <c r="D897" t="s">
        <v>58</v>
      </c>
      <c r="E897" t="s">
        <v>130</v>
      </c>
      <c r="F897" s="4" t="e">
        <f>SUMIFS('[1]TUNZ Extracted TB'!$G:$G,'[1]TUNZ Extracted TB'!$A:$A,B897,'[1]TUNZ Extracted TB'!$C:$C,C897)</f>
        <v>#VALUE!</v>
      </c>
      <c r="G897" s="4" t="e">
        <f>SUMIFS('[2]TUNZ Extracted TB'!$G:$G,'[2]TUNZ Extracted TB'!$A:$A,B897,'[2]TUNZ Extracted TB'!$C:$C,C897)</f>
        <v>#VALUE!</v>
      </c>
      <c r="H897" s="4" t="e">
        <f>SUMIFS('[3]TUNZ Extracted TB'!$G:$G,'[3]TUNZ Extracted TB'!$A:$A,B897,'[3]TUNZ Extracted TB'!$C:$C,C897)</f>
        <v>#VALUE!</v>
      </c>
      <c r="I897" s="4" t="e">
        <f>SUMIFS('[4]TUNZ Extracted TB'!$G:$G,'[4]TUNZ Extracted TB'!$A:$A,B897,'[4]TUNZ Extracted TB'!$C:$C,C897)</f>
        <v>#VALUE!</v>
      </c>
      <c r="J897" s="4" t="e">
        <f>SUMIFS('[5]TUNZ Extracted TB'!$G:$G,'[5]TUNZ Extracted TB'!$A:$A,B897,'[5]TUNZ Extracted TB'!$C:$C,C897)</f>
        <v>#VALUE!</v>
      </c>
      <c r="K897" s="4" t="e">
        <f>SUMIFS('[6]TUNZ Extracted TB'!$G:$G,'[6]TUNZ Extracted TB'!$A:$A,B897,'[6]TUNZ Extracted TB'!$C:$C,C897)</f>
        <v>#VALUE!</v>
      </c>
      <c r="L897" s="4" t="e">
        <f>SUMIFS('[7]TUNZ Extracted TB'!$G:$G,'[7]TUNZ Extracted TB'!$A:$A,B897,'[7]TUNZ Extracted TB'!$C:$C,C897)</f>
        <v>#VALUE!</v>
      </c>
      <c r="M897" s="4" t="e">
        <f>SUMIFS('[8]TUNZ Extracted TB'!$G:$G,'[8]TUNZ Extracted TB'!$A:$A,B897,'[8]TUNZ Extracted TB'!$C:$C,C897)</f>
        <v>#VALUE!</v>
      </c>
      <c r="N897" s="4" t="e">
        <f>SUMIFS('[9]TUNZ Extracted TB'!$G:$G,'[9]TUNZ Extracted TB'!$A:$A,B897,'[9]TUNZ Extracted TB'!$C:$C,C897)</f>
        <v>#VALUE!</v>
      </c>
      <c r="O897" s="4" t="e">
        <f>SUMIFS('[10]TUNZ Extracted TB'!$G:$G,'[10]TUNZ Extracted TB'!$A:$A,B897,'[10]TUNZ Extracted TB'!$C:$C,C897)</f>
        <v>#VALUE!</v>
      </c>
      <c r="P897" s="4" t="e">
        <f>SUMIFS('[11]TUNZ Extracted TB'!$G:$G,'[11]TUNZ Extracted TB'!$A:$A,B897,'[11]TUNZ Extracted TB'!$C:$C,C897)</f>
        <v>#VALUE!</v>
      </c>
      <c r="Q897" s="4" t="e">
        <f>SUMIFS('[12]TUNZ Extracted TB'!$G:$G,'[12]TUNZ Extracted TB'!$A:$A,B897,'[12]TUNZ Extracted TB'!$C:$C,C897)</f>
        <v>#VALUE!</v>
      </c>
      <c r="R897" s="4" t="e">
        <f t="shared" si="14"/>
        <v>#VALUE!</v>
      </c>
    </row>
    <row r="898" spans="1:18" x14ac:dyDescent="0.25">
      <c r="A898" t="s">
        <v>129</v>
      </c>
      <c r="B898">
        <v>7690</v>
      </c>
      <c r="C898">
        <v>440</v>
      </c>
      <c r="D898" t="s">
        <v>58</v>
      </c>
      <c r="E898" t="s">
        <v>130</v>
      </c>
      <c r="F898" s="4" t="e">
        <f>SUMIFS('[1]TUNZ Extracted TB'!$G:$G,'[1]TUNZ Extracted TB'!$A:$A,B898,'[1]TUNZ Extracted TB'!$C:$C,C898)</f>
        <v>#VALUE!</v>
      </c>
      <c r="G898" s="4" t="e">
        <f>SUMIFS('[2]TUNZ Extracted TB'!$G:$G,'[2]TUNZ Extracted TB'!$A:$A,B898,'[2]TUNZ Extracted TB'!$C:$C,C898)</f>
        <v>#VALUE!</v>
      </c>
      <c r="H898" s="4" t="e">
        <f>SUMIFS('[3]TUNZ Extracted TB'!$G:$G,'[3]TUNZ Extracted TB'!$A:$A,B898,'[3]TUNZ Extracted TB'!$C:$C,C898)</f>
        <v>#VALUE!</v>
      </c>
      <c r="I898" s="4" t="e">
        <f>SUMIFS('[4]TUNZ Extracted TB'!$G:$G,'[4]TUNZ Extracted TB'!$A:$A,B898,'[4]TUNZ Extracted TB'!$C:$C,C898)</f>
        <v>#VALUE!</v>
      </c>
      <c r="J898" s="4" t="e">
        <f>SUMIFS('[5]TUNZ Extracted TB'!$G:$G,'[5]TUNZ Extracted TB'!$A:$A,B898,'[5]TUNZ Extracted TB'!$C:$C,C898)</f>
        <v>#VALUE!</v>
      </c>
      <c r="K898" s="4" t="e">
        <f>SUMIFS('[6]TUNZ Extracted TB'!$G:$G,'[6]TUNZ Extracted TB'!$A:$A,B898,'[6]TUNZ Extracted TB'!$C:$C,C898)</f>
        <v>#VALUE!</v>
      </c>
      <c r="L898" s="4" t="e">
        <f>SUMIFS('[7]TUNZ Extracted TB'!$G:$G,'[7]TUNZ Extracted TB'!$A:$A,B898,'[7]TUNZ Extracted TB'!$C:$C,C898)</f>
        <v>#VALUE!</v>
      </c>
      <c r="M898" s="4" t="e">
        <f>SUMIFS('[8]TUNZ Extracted TB'!$G:$G,'[8]TUNZ Extracted TB'!$A:$A,B898,'[8]TUNZ Extracted TB'!$C:$C,C898)</f>
        <v>#VALUE!</v>
      </c>
      <c r="N898" s="4" t="e">
        <f>SUMIFS('[9]TUNZ Extracted TB'!$G:$G,'[9]TUNZ Extracted TB'!$A:$A,B898,'[9]TUNZ Extracted TB'!$C:$C,C898)</f>
        <v>#VALUE!</v>
      </c>
      <c r="O898" s="4" t="e">
        <f>SUMIFS('[10]TUNZ Extracted TB'!$G:$G,'[10]TUNZ Extracted TB'!$A:$A,B898,'[10]TUNZ Extracted TB'!$C:$C,C898)</f>
        <v>#VALUE!</v>
      </c>
      <c r="P898" s="4" t="e">
        <f>SUMIFS('[11]TUNZ Extracted TB'!$G:$G,'[11]TUNZ Extracted TB'!$A:$A,B898,'[11]TUNZ Extracted TB'!$C:$C,C898)</f>
        <v>#VALUE!</v>
      </c>
      <c r="Q898" s="4" t="e">
        <f>SUMIFS('[12]TUNZ Extracted TB'!$G:$G,'[12]TUNZ Extracted TB'!$A:$A,B898,'[12]TUNZ Extracted TB'!$C:$C,C898)</f>
        <v>#VALUE!</v>
      </c>
      <c r="R898" s="4" t="e">
        <f t="shared" si="14"/>
        <v>#VALUE!</v>
      </c>
    </row>
    <row r="899" spans="1:18" x14ac:dyDescent="0.25">
      <c r="A899" t="s">
        <v>129</v>
      </c>
      <c r="B899">
        <v>7690</v>
      </c>
      <c r="C899">
        <v>935</v>
      </c>
      <c r="D899" t="s">
        <v>62</v>
      </c>
      <c r="E899" t="s">
        <v>131</v>
      </c>
      <c r="F899" s="4" t="e">
        <f>SUMIFS('[1]TUNZ Extracted TB'!$G:$G,'[1]TUNZ Extracted TB'!$A:$A,B899,'[1]TUNZ Extracted TB'!$C:$C,C899)</f>
        <v>#VALUE!</v>
      </c>
      <c r="G899" s="4" t="e">
        <f>SUMIFS('[2]TUNZ Extracted TB'!$G:$G,'[2]TUNZ Extracted TB'!$A:$A,B899,'[2]TUNZ Extracted TB'!$C:$C,C899)</f>
        <v>#VALUE!</v>
      </c>
      <c r="H899" s="4" t="e">
        <f>SUMIFS('[3]TUNZ Extracted TB'!$G:$G,'[3]TUNZ Extracted TB'!$A:$A,B899,'[3]TUNZ Extracted TB'!$C:$C,C899)</f>
        <v>#VALUE!</v>
      </c>
      <c r="I899" s="4" t="e">
        <f>SUMIFS('[4]TUNZ Extracted TB'!$G:$G,'[4]TUNZ Extracted TB'!$A:$A,B899,'[4]TUNZ Extracted TB'!$C:$C,C899)</f>
        <v>#VALUE!</v>
      </c>
      <c r="J899" s="4" t="e">
        <f>SUMIFS('[5]TUNZ Extracted TB'!$G:$G,'[5]TUNZ Extracted TB'!$A:$A,B899,'[5]TUNZ Extracted TB'!$C:$C,C899)</f>
        <v>#VALUE!</v>
      </c>
      <c r="K899" s="4" t="e">
        <f>SUMIFS('[6]TUNZ Extracted TB'!$G:$G,'[6]TUNZ Extracted TB'!$A:$A,B899,'[6]TUNZ Extracted TB'!$C:$C,C899)</f>
        <v>#VALUE!</v>
      </c>
      <c r="L899" s="4" t="e">
        <f>SUMIFS('[7]TUNZ Extracted TB'!$G:$G,'[7]TUNZ Extracted TB'!$A:$A,B899,'[7]TUNZ Extracted TB'!$C:$C,C899)</f>
        <v>#VALUE!</v>
      </c>
      <c r="M899" s="4" t="e">
        <f>SUMIFS('[8]TUNZ Extracted TB'!$G:$G,'[8]TUNZ Extracted TB'!$A:$A,B899,'[8]TUNZ Extracted TB'!$C:$C,C899)</f>
        <v>#VALUE!</v>
      </c>
      <c r="N899" s="4" t="e">
        <f>SUMIFS('[9]TUNZ Extracted TB'!$G:$G,'[9]TUNZ Extracted TB'!$A:$A,B899,'[9]TUNZ Extracted TB'!$C:$C,C899)</f>
        <v>#VALUE!</v>
      </c>
      <c r="O899" s="4" t="e">
        <f>SUMIFS('[10]TUNZ Extracted TB'!$G:$G,'[10]TUNZ Extracted TB'!$A:$A,B899,'[10]TUNZ Extracted TB'!$C:$C,C899)</f>
        <v>#VALUE!</v>
      </c>
      <c r="P899" s="4" t="e">
        <f>SUMIFS('[11]TUNZ Extracted TB'!$G:$G,'[11]TUNZ Extracted TB'!$A:$A,B899,'[11]TUNZ Extracted TB'!$C:$C,C899)</f>
        <v>#VALUE!</v>
      </c>
      <c r="Q899" s="4" t="e">
        <f>SUMIFS('[12]TUNZ Extracted TB'!$G:$G,'[12]TUNZ Extracted TB'!$A:$A,B899,'[12]TUNZ Extracted TB'!$C:$C,C899)</f>
        <v>#VALUE!</v>
      </c>
      <c r="R899" s="4" t="e">
        <f t="shared" si="14"/>
        <v>#VALUE!</v>
      </c>
    </row>
    <row r="900" spans="1:18" x14ac:dyDescent="0.25">
      <c r="A900" t="s">
        <v>129</v>
      </c>
      <c r="B900">
        <v>7690</v>
      </c>
      <c r="C900">
        <v>936</v>
      </c>
      <c r="D900" t="s">
        <v>62</v>
      </c>
      <c r="E900" t="s">
        <v>131</v>
      </c>
      <c r="F900" s="4" t="e">
        <f>SUMIFS('[1]TUNZ Extracted TB'!$G:$G,'[1]TUNZ Extracted TB'!$A:$A,B900,'[1]TUNZ Extracted TB'!$C:$C,C900)</f>
        <v>#VALUE!</v>
      </c>
      <c r="G900" s="4" t="e">
        <f>SUMIFS('[2]TUNZ Extracted TB'!$G:$G,'[2]TUNZ Extracted TB'!$A:$A,B900,'[2]TUNZ Extracted TB'!$C:$C,C900)</f>
        <v>#VALUE!</v>
      </c>
      <c r="H900" s="4" t="e">
        <f>SUMIFS('[3]TUNZ Extracted TB'!$G:$G,'[3]TUNZ Extracted TB'!$A:$A,B900,'[3]TUNZ Extracted TB'!$C:$C,C900)</f>
        <v>#VALUE!</v>
      </c>
      <c r="I900" s="4" t="e">
        <f>SUMIFS('[4]TUNZ Extracted TB'!$G:$G,'[4]TUNZ Extracted TB'!$A:$A,B900,'[4]TUNZ Extracted TB'!$C:$C,C900)</f>
        <v>#VALUE!</v>
      </c>
      <c r="J900" s="4" t="e">
        <f>SUMIFS('[5]TUNZ Extracted TB'!$G:$G,'[5]TUNZ Extracted TB'!$A:$A,B900,'[5]TUNZ Extracted TB'!$C:$C,C900)</f>
        <v>#VALUE!</v>
      </c>
      <c r="K900" s="4" t="e">
        <f>SUMIFS('[6]TUNZ Extracted TB'!$G:$G,'[6]TUNZ Extracted TB'!$A:$A,B900,'[6]TUNZ Extracted TB'!$C:$C,C900)</f>
        <v>#VALUE!</v>
      </c>
      <c r="L900" s="4" t="e">
        <f>SUMIFS('[7]TUNZ Extracted TB'!$G:$G,'[7]TUNZ Extracted TB'!$A:$A,B900,'[7]TUNZ Extracted TB'!$C:$C,C900)</f>
        <v>#VALUE!</v>
      </c>
      <c r="M900" s="4" t="e">
        <f>SUMIFS('[8]TUNZ Extracted TB'!$G:$G,'[8]TUNZ Extracted TB'!$A:$A,B900,'[8]TUNZ Extracted TB'!$C:$C,C900)</f>
        <v>#VALUE!</v>
      </c>
      <c r="N900" s="4" t="e">
        <f>SUMIFS('[9]TUNZ Extracted TB'!$G:$G,'[9]TUNZ Extracted TB'!$A:$A,B900,'[9]TUNZ Extracted TB'!$C:$C,C900)</f>
        <v>#VALUE!</v>
      </c>
      <c r="O900" s="4" t="e">
        <f>SUMIFS('[10]TUNZ Extracted TB'!$G:$G,'[10]TUNZ Extracted TB'!$A:$A,B900,'[10]TUNZ Extracted TB'!$C:$C,C900)</f>
        <v>#VALUE!</v>
      </c>
      <c r="P900" s="4" t="e">
        <f>SUMIFS('[11]TUNZ Extracted TB'!$G:$G,'[11]TUNZ Extracted TB'!$A:$A,B900,'[11]TUNZ Extracted TB'!$C:$C,C900)</f>
        <v>#VALUE!</v>
      </c>
      <c r="Q900" s="4" t="e">
        <f>SUMIFS('[12]TUNZ Extracted TB'!$G:$G,'[12]TUNZ Extracted TB'!$A:$A,B900,'[12]TUNZ Extracted TB'!$C:$C,C900)</f>
        <v>#VALUE!</v>
      </c>
      <c r="R900" s="4" t="e">
        <f t="shared" si="14"/>
        <v>#VALUE!</v>
      </c>
    </row>
    <row r="901" spans="1:18" x14ac:dyDescent="0.25">
      <c r="A901" t="s">
        <v>132</v>
      </c>
      <c r="B901">
        <v>7750</v>
      </c>
      <c r="C901">
        <v>110</v>
      </c>
      <c r="D901" t="s">
        <v>58</v>
      </c>
      <c r="E901" t="s">
        <v>85</v>
      </c>
      <c r="F901" s="4" t="e">
        <f>SUMIFS('[1]TUNZ Extracted TB'!$G:$G,'[1]TUNZ Extracted TB'!$A:$A,B901,'[1]TUNZ Extracted TB'!$C:$C,C901)</f>
        <v>#VALUE!</v>
      </c>
      <c r="G901" s="4" t="e">
        <f>SUMIFS('[2]TUNZ Extracted TB'!$G:$G,'[2]TUNZ Extracted TB'!$A:$A,B901,'[2]TUNZ Extracted TB'!$C:$C,C901)</f>
        <v>#VALUE!</v>
      </c>
      <c r="H901" s="4" t="e">
        <f>SUMIFS('[3]TUNZ Extracted TB'!$G:$G,'[3]TUNZ Extracted TB'!$A:$A,B901,'[3]TUNZ Extracted TB'!$C:$C,C901)</f>
        <v>#VALUE!</v>
      </c>
      <c r="I901" s="4" t="e">
        <f>SUMIFS('[4]TUNZ Extracted TB'!$G:$G,'[4]TUNZ Extracted TB'!$A:$A,B901,'[4]TUNZ Extracted TB'!$C:$C,C901)</f>
        <v>#VALUE!</v>
      </c>
      <c r="J901" s="4" t="e">
        <f>SUMIFS('[5]TUNZ Extracted TB'!$G:$G,'[5]TUNZ Extracted TB'!$A:$A,B901,'[5]TUNZ Extracted TB'!$C:$C,C901)</f>
        <v>#VALUE!</v>
      </c>
      <c r="K901" s="4" t="e">
        <f>SUMIFS('[6]TUNZ Extracted TB'!$G:$G,'[6]TUNZ Extracted TB'!$A:$A,B901,'[6]TUNZ Extracted TB'!$C:$C,C901)</f>
        <v>#VALUE!</v>
      </c>
      <c r="L901" s="4" t="e">
        <f>SUMIFS('[7]TUNZ Extracted TB'!$G:$G,'[7]TUNZ Extracted TB'!$A:$A,B901,'[7]TUNZ Extracted TB'!$C:$C,C901)</f>
        <v>#VALUE!</v>
      </c>
      <c r="M901" s="4" t="e">
        <f>SUMIFS('[8]TUNZ Extracted TB'!$G:$G,'[8]TUNZ Extracted TB'!$A:$A,B901,'[8]TUNZ Extracted TB'!$C:$C,C901)</f>
        <v>#VALUE!</v>
      </c>
      <c r="N901" s="4" t="e">
        <f>SUMIFS('[9]TUNZ Extracted TB'!$G:$G,'[9]TUNZ Extracted TB'!$A:$A,B901,'[9]TUNZ Extracted TB'!$C:$C,C901)</f>
        <v>#VALUE!</v>
      </c>
      <c r="O901" s="4" t="e">
        <f>SUMIFS('[10]TUNZ Extracted TB'!$G:$G,'[10]TUNZ Extracted TB'!$A:$A,B901,'[10]TUNZ Extracted TB'!$C:$C,C901)</f>
        <v>#VALUE!</v>
      </c>
      <c r="P901" s="4" t="e">
        <f>SUMIFS('[11]TUNZ Extracted TB'!$G:$G,'[11]TUNZ Extracted TB'!$A:$A,B901,'[11]TUNZ Extracted TB'!$C:$C,C901)</f>
        <v>#VALUE!</v>
      </c>
      <c r="Q901" s="4" t="e">
        <f>SUMIFS('[12]TUNZ Extracted TB'!$G:$G,'[12]TUNZ Extracted TB'!$A:$A,B901,'[12]TUNZ Extracted TB'!$C:$C,C901)</f>
        <v>#VALUE!</v>
      </c>
      <c r="R901" s="4" t="e">
        <f t="shared" si="14"/>
        <v>#VALUE!</v>
      </c>
    </row>
    <row r="902" spans="1:18" x14ac:dyDescent="0.25">
      <c r="A902" t="s">
        <v>132</v>
      </c>
      <c r="B902">
        <v>7750</v>
      </c>
      <c r="C902">
        <v>112</v>
      </c>
      <c r="D902" t="s">
        <v>62</v>
      </c>
      <c r="E902" t="s">
        <v>93</v>
      </c>
      <c r="F902" s="4" t="e">
        <f>SUMIFS('[1]TUNZ Extracted TB'!$G:$G,'[1]TUNZ Extracted TB'!$A:$A,B902,'[1]TUNZ Extracted TB'!$C:$C,C902)</f>
        <v>#VALUE!</v>
      </c>
      <c r="G902" s="4" t="e">
        <f>SUMIFS('[2]TUNZ Extracted TB'!$G:$G,'[2]TUNZ Extracted TB'!$A:$A,B902,'[2]TUNZ Extracted TB'!$C:$C,C902)</f>
        <v>#VALUE!</v>
      </c>
      <c r="H902" s="4" t="e">
        <f>SUMIFS('[3]TUNZ Extracted TB'!$G:$G,'[3]TUNZ Extracted TB'!$A:$A,B902,'[3]TUNZ Extracted TB'!$C:$C,C902)</f>
        <v>#VALUE!</v>
      </c>
      <c r="I902" s="4" t="e">
        <f>SUMIFS('[4]TUNZ Extracted TB'!$G:$G,'[4]TUNZ Extracted TB'!$A:$A,B902,'[4]TUNZ Extracted TB'!$C:$C,C902)</f>
        <v>#VALUE!</v>
      </c>
      <c r="J902" s="4" t="e">
        <f>SUMIFS('[5]TUNZ Extracted TB'!$G:$G,'[5]TUNZ Extracted TB'!$A:$A,B902,'[5]TUNZ Extracted TB'!$C:$C,C902)</f>
        <v>#VALUE!</v>
      </c>
      <c r="K902" s="4" t="e">
        <f>SUMIFS('[6]TUNZ Extracted TB'!$G:$G,'[6]TUNZ Extracted TB'!$A:$A,B902,'[6]TUNZ Extracted TB'!$C:$C,C902)</f>
        <v>#VALUE!</v>
      </c>
      <c r="L902" s="4" t="e">
        <f>SUMIFS('[7]TUNZ Extracted TB'!$G:$G,'[7]TUNZ Extracted TB'!$A:$A,B902,'[7]TUNZ Extracted TB'!$C:$C,C902)</f>
        <v>#VALUE!</v>
      </c>
      <c r="M902" s="4" t="e">
        <f>SUMIFS('[8]TUNZ Extracted TB'!$G:$G,'[8]TUNZ Extracted TB'!$A:$A,B902,'[8]TUNZ Extracted TB'!$C:$C,C902)</f>
        <v>#VALUE!</v>
      </c>
      <c r="N902" s="4" t="e">
        <f>SUMIFS('[9]TUNZ Extracted TB'!$G:$G,'[9]TUNZ Extracted TB'!$A:$A,B902,'[9]TUNZ Extracted TB'!$C:$C,C902)</f>
        <v>#VALUE!</v>
      </c>
      <c r="O902" s="4" t="e">
        <f>SUMIFS('[10]TUNZ Extracted TB'!$G:$G,'[10]TUNZ Extracted TB'!$A:$A,B902,'[10]TUNZ Extracted TB'!$C:$C,C902)</f>
        <v>#VALUE!</v>
      </c>
      <c r="P902" s="4" t="e">
        <f>SUMIFS('[11]TUNZ Extracted TB'!$G:$G,'[11]TUNZ Extracted TB'!$A:$A,B902,'[11]TUNZ Extracted TB'!$C:$C,C902)</f>
        <v>#VALUE!</v>
      </c>
      <c r="Q902" s="4" t="e">
        <f>SUMIFS('[12]TUNZ Extracted TB'!$G:$G,'[12]TUNZ Extracted TB'!$A:$A,B902,'[12]TUNZ Extracted TB'!$C:$C,C902)</f>
        <v>#VALUE!</v>
      </c>
      <c r="R902" s="4" t="e">
        <f t="shared" ref="R902:R965" si="15">SUM(F902:Q902)</f>
        <v>#VALUE!</v>
      </c>
    </row>
    <row r="903" spans="1:18" x14ac:dyDescent="0.25">
      <c r="A903" t="s">
        <v>132</v>
      </c>
      <c r="B903">
        <v>7750</v>
      </c>
      <c r="C903">
        <v>120</v>
      </c>
      <c r="D903" t="s">
        <v>58</v>
      </c>
      <c r="E903" t="s">
        <v>85</v>
      </c>
      <c r="F903" s="4" t="e">
        <f>SUMIFS('[1]TUNZ Extracted TB'!$G:$G,'[1]TUNZ Extracted TB'!$A:$A,B903,'[1]TUNZ Extracted TB'!$C:$C,C903)</f>
        <v>#VALUE!</v>
      </c>
      <c r="G903" s="4" t="e">
        <f>SUMIFS('[2]TUNZ Extracted TB'!$G:$G,'[2]TUNZ Extracted TB'!$A:$A,B903,'[2]TUNZ Extracted TB'!$C:$C,C903)</f>
        <v>#VALUE!</v>
      </c>
      <c r="H903" s="4" t="e">
        <f>SUMIFS('[3]TUNZ Extracted TB'!$G:$G,'[3]TUNZ Extracted TB'!$A:$A,B903,'[3]TUNZ Extracted TB'!$C:$C,C903)</f>
        <v>#VALUE!</v>
      </c>
      <c r="I903" s="4" t="e">
        <f>SUMIFS('[4]TUNZ Extracted TB'!$G:$G,'[4]TUNZ Extracted TB'!$A:$A,B903,'[4]TUNZ Extracted TB'!$C:$C,C903)</f>
        <v>#VALUE!</v>
      </c>
      <c r="J903" s="4" t="e">
        <f>SUMIFS('[5]TUNZ Extracted TB'!$G:$G,'[5]TUNZ Extracted TB'!$A:$A,B903,'[5]TUNZ Extracted TB'!$C:$C,C903)</f>
        <v>#VALUE!</v>
      </c>
      <c r="K903" s="4" t="e">
        <f>SUMIFS('[6]TUNZ Extracted TB'!$G:$G,'[6]TUNZ Extracted TB'!$A:$A,B903,'[6]TUNZ Extracted TB'!$C:$C,C903)</f>
        <v>#VALUE!</v>
      </c>
      <c r="L903" s="4" t="e">
        <f>SUMIFS('[7]TUNZ Extracted TB'!$G:$G,'[7]TUNZ Extracted TB'!$A:$A,B903,'[7]TUNZ Extracted TB'!$C:$C,C903)</f>
        <v>#VALUE!</v>
      </c>
      <c r="M903" s="4" t="e">
        <f>SUMIFS('[8]TUNZ Extracted TB'!$G:$G,'[8]TUNZ Extracted TB'!$A:$A,B903,'[8]TUNZ Extracted TB'!$C:$C,C903)</f>
        <v>#VALUE!</v>
      </c>
      <c r="N903" s="4" t="e">
        <f>SUMIFS('[9]TUNZ Extracted TB'!$G:$G,'[9]TUNZ Extracted TB'!$A:$A,B903,'[9]TUNZ Extracted TB'!$C:$C,C903)</f>
        <v>#VALUE!</v>
      </c>
      <c r="O903" s="4" t="e">
        <f>SUMIFS('[10]TUNZ Extracted TB'!$G:$G,'[10]TUNZ Extracted TB'!$A:$A,B903,'[10]TUNZ Extracted TB'!$C:$C,C903)</f>
        <v>#VALUE!</v>
      </c>
      <c r="P903" s="4" t="e">
        <f>SUMIFS('[11]TUNZ Extracted TB'!$G:$G,'[11]TUNZ Extracted TB'!$A:$A,B903,'[11]TUNZ Extracted TB'!$C:$C,C903)</f>
        <v>#VALUE!</v>
      </c>
      <c r="Q903" s="4" t="e">
        <f>SUMIFS('[12]TUNZ Extracted TB'!$G:$G,'[12]TUNZ Extracted TB'!$A:$A,B903,'[12]TUNZ Extracted TB'!$C:$C,C903)</f>
        <v>#VALUE!</v>
      </c>
      <c r="R903" s="4" t="e">
        <f t="shared" si="15"/>
        <v>#VALUE!</v>
      </c>
    </row>
    <row r="904" spans="1:18" x14ac:dyDescent="0.25">
      <c r="A904" t="s">
        <v>132</v>
      </c>
      <c r="B904">
        <v>7750</v>
      </c>
      <c r="C904">
        <v>121</v>
      </c>
      <c r="D904" t="s">
        <v>58</v>
      </c>
      <c r="E904" t="s">
        <v>85</v>
      </c>
      <c r="F904" s="4" t="e">
        <f>SUMIFS('[1]TUNZ Extracted TB'!$G:$G,'[1]TUNZ Extracted TB'!$A:$A,B904,'[1]TUNZ Extracted TB'!$C:$C,C904)</f>
        <v>#VALUE!</v>
      </c>
      <c r="G904" s="4" t="e">
        <f>SUMIFS('[2]TUNZ Extracted TB'!$G:$G,'[2]TUNZ Extracted TB'!$A:$A,B904,'[2]TUNZ Extracted TB'!$C:$C,C904)</f>
        <v>#VALUE!</v>
      </c>
      <c r="H904" s="4" t="e">
        <f>SUMIFS('[3]TUNZ Extracted TB'!$G:$G,'[3]TUNZ Extracted TB'!$A:$A,B904,'[3]TUNZ Extracted TB'!$C:$C,C904)</f>
        <v>#VALUE!</v>
      </c>
      <c r="I904" s="4" t="e">
        <f>SUMIFS('[4]TUNZ Extracted TB'!$G:$G,'[4]TUNZ Extracted TB'!$A:$A,B904,'[4]TUNZ Extracted TB'!$C:$C,C904)</f>
        <v>#VALUE!</v>
      </c>
      <c r="J904" s="4" t="e">
        <f>SUMIFS('[5]TUNZ Extracted TB'!$G:$G,'[5]TUNZ Extracted TB'!$A:$A,B904,'[5]TUNZ Extracted TB'!$C:$C,C904)</f>
        <v>#VALUE!</v>
      </c>
      <c r="K904" s="4" t="e">
        <f>SUMIFS('[6]TUNZ Extracted TB'!$G:$G,'[6]TUNZ Extracted TB'!$A:$A,B904,'[6]TUNZ Extracted TB'!$C:$C,C904)</f>
        <v>#VALUE!</v>
      </c>
      <c r="L904" s="4" t="e">
        <f>SUMIFS('[7]TUNZ Extracted TB'!$G:$G,'[7]TUNZ Extracted TB'!$A:$A,B904,'[7]TUNZ Extracted TB'!$C:$C,C904)</f>
        <v>#VALUE!</v>
      </c>
      <c r="M904" s="4" t="e">
        <f>SUMIFS('[8]TUNZ Extracted TB'!$G:$G,'[8]TUNZ Extracted TB'!$A:$A,B904,'[8]TUNZ Extracted TB'!$C:$C,C904)</f>
        <v>#VALUE!</v>
      </c>
      <c r="N904" s="4" t="e">
        <f>SUMIFS('[9]TUNZ Extracted TB'!$G:$G,'[9]TUNZ Extracted TB'!$A:$A,B904,'[9]TUNZ Extracted TB'!$C:$C,C904)</f>
        <v>#VALUE!</v>
      </c>
      <c r="O904" s="4" t="e">
        <f>SUMIFS('[10]TUNZ Extracted TB'!$G:$G,'[10]TUNZ Extracted TB'!$A:$A,B904,'[10]TUNZ Extracted TB'!$C:$C,C904)</f>
        <v>#VALUE!</v>
      </c>
      <c r="P904" s="4" t="e">
        <f>SUMIFS('[11]TUNZ Extracted TB'!$G:$G,'[11]TUNZ Extracted TB'!$A:$A,B904,'[11]TUNZ Extracted TB'!$C:$C,C904)</f>
        <v>#VALUE!</v>
      </c>
      <c r="Q904" s="4" t="e">
        <f>SUMIFS('[12]TUNZ Extracted TB'!$G:$G,'[12]TUNZ Extracted TB'!$A:$A,B904,'[12]TUNZ Extracted TB'!$C:$C,C904)</f>
        <v>#VALUE!</v>
      </c>
      <c r="R904" s="4" t="e">
        <f t="shared" si="15"/>
        <v>#VALUE!</v>
      </c>
    </row>
    <row r="905" spans="1:18" x14ac:dyDescent="0.25">
      <c r="A905" t="s">
        <v>132</v>
      </c>
      <c r="B905">
        <v>7750</v>
      </c>
      <c r="C905">
        <v>130</v>
      </c>
      <c r="D905" t="s">
        <v>58</v>
      </c>
      <c r="E905" t="s">
        <v>85</v>
      </c>
      <c r="F905" s="4" t="e">
        <f>SUMIFS('[1]TUNZ Extracted TB'!$G:$G,'[1]TUNZ Extracted TB'!$A:$A,B905,'[1]TUNZ Extracted TB'!$C:$C,C905)</f>
        <v>#VALUE!</v>
      </c>
      <c r="G905" s="4" t="e">
        <f>SUMIFS('[2]TUNZ Extracted TB'!$G:$G,'[2]TUNZ Extracted TB'!$A:$A,B905,'[2]TUNZ Extracted TB'!$C:$C,C905)</f>
        <v>#VALUE!</v>
      </c>
      <c r="H905" s="4" t="e">
        <f>SUMIFS('[3]TUNZ Extracted TB'!$G:$G,'[3]TUNZ Extracted TB'!$A:$A,B905,'[3]TUNZ Extracted TB'!$C:$C,C905)</f>
        <v>#VALUE!</v>
      </c>
      <c r="I905" s="4" t="e">
        <f>SUMIFS('[4]TUNZ Extracted TB'!$G:$G,'[4]TUNZ Extracted TB'!$A:$A,B905,'[4]TUNZ Extracted TB'!$C:$C,C905)</f>
        <v>#VALUE!</v>
      </c>
      <c r="J905" s="4" t="e">
        <f>SUMIFS('[5]TUNZ Extracted TB'!$G:$G,'[5]TUNZ Extracted TB'!$A:$A,B905,'[5]TUNZ Extracted TB'!$C:$C,C905)</f>
        <v>#VALUE!</v>
      </c>
      <c r="K905" s="4" t="e">
        <f>SUMIFS('[6]TUNZ Extracted TB'!$G:$G,'[6]TUNZ Extracted TB'!$A:$A,B905,'[6]TUNZ Extracted TB'!$C:$C,C905)</f>
        <v>#VALUE!</v>
      </c>
      <c r="L905" s="4" t="e">
        <f>SUMIFS('[7]TUNZ Extracted TB'!$G:$G,'[7]TUNZ Extracted TB'!$A:$A,B905,'[7]TUNZ Extracted TB'!$C:$C,C905)</f>
        <v>#VALUE!</v>
      </c>
      <c r="M905" s="4" t="e">
        <f>SUMIFS('[8]TUNZ Extracted TB'!$G:$G,'[8]TUNZ Extracted TB'!$A:$A,B905,'[8]TUNZ Extracted TB'!$C:$C,C905)</f>
        <v>#VALUE!</v>
      </c>
      <c r="N905" s="4" t="e">
        <f>SUMIFS('[9]TUNZ Extracted TB'!$G:$G,'[9]TUNZ Extracted TB'!$A:$A,B905,'[9]TUNZ Extracted TB'!$C:$C,C905)</f>
        <v>#VALUE!</v>
      </c>
      <c r="O905" s="4" t="e">
        <f>SUMIFS('[10]TUNZ Extracted TB'!$G:$G,'[10]TUNZ Extracted TB'!$A:$A,B905,'[10]TUNZ Extracted TB'!$C:$C,C905)</f>
        <v>#VALUE!</v>
      </c>
      <c r="P905" s="4" t="e">
        <f>SUMIFS('[11]TUNZ Extracted TB'!$G:$G,'[11]TUNZ Extracted TB'!$A:$A,B905,'[11]TUNZ Extracted TB'!$C:$C,C905)</f>
        <v>#VALUE!</v>
      </c>
      <c r="Q905" s="4" t="e">
        <f>SUMIFS('[12]TUNZ Extracted TB'!$G:$G,'[12]TUNZ Extracted TB'!$A:$A,B905,'[12]TUNZ Extracted TB'!$C:$C,C905)</f>
        <v>#VALUE!</v>
      </c>
      <c r="R905" s="4" t="e">
        <f t="shared" si="15"/>
        <v>#VALUE!</v>
      </c>
    </row>
    <row r="906" spans="1:18" x14ac:dyDescent="0.25">
      <c r="A906" t="s">
        <v>132</v>
      </c>
      <c r="B906">
        <v>7750</v>
      </c>
      <c r="C906">
        <v>140</v>
      </c>
      <c r="D906" t="s">
        <v>58</v>
      </c>
      <c r="E906" t="s">
        <v>85</v>
      </c>
      <c r="F906" s="4" t="e">
        <f>SUMIFS('[1]TUNZ Extracted TB'!$G:$G,'[1]TUNZ Extracted TB'!$A:$A,B906,'[1]TUNZ Extracted TB'!$C:$C,C906)</f>
        <v>#VALUE!</v>
      </c>
      <c r="G906" s="4" t="e">
        <f>SUMIFS('[2]TUNZ Extracted TB'!$G:$G,'[2]TUNZ Extracted TB'!$A:$A,B906,'[2]TUNZ Extracted TB'!$C:$C,C906)</f>
        <v>#VALUE!</v>
      </c>
      <c r="H906" s="4" t="e">
        <f>SUMIFS('[3]TUNZ Extracted TB'!$G:$G,'[3]TUNZ Extracted TB'!$A:$A,B906,'[3]TUNZ Extracted TB'!$C:$C,C906)</f>
        <v>#VALUE!</v>
      </c>
      <c r="I906" s="4" t="e">
        <f>SUMIFS('[4]TUNZ Extracted TB'!$G:$G,'[4]TUNZ Extracted TB'!$A:$A,B906,'[4]TUNZ Extracted TB'!$C:$C,C906)</f>
        <v>#VALUE!</v>
      </c>
      <c r="J906" s="4" t="e">
        <f>SUMIFS('[5]TUNZ Extracted TB'!$G:$G,'[5]TUNZ Extracted TB'!$A:$A,B906,'[5]TUNZ Extracted TB'!$C:$C,C906)</f>
        <v>#VALUE!</v>
      </c>
      <c r="K906" s="4" t="e">
        <f>SUMIFS('[6]TUNZ Extracted TB'!$G:$G,'[6]TUNZ Extracted TB'!$A:$A,B906,'[6]TUNZ Extracted TB'!$C:$C,C906)</f>
        <v>#VALUE!</v>
      </c>
      <c r="L906" s="4" t="e">
        <f>SUMIFS('[7]TUNZ Extracted TB'!$G:$G,'[7]TUNZ Extracted TB'!$A:$A,B906,'[7]TUNZ Extracted TB'!$C:$C,C906)</f>
        <v>#VALUE!</v>
      </c>
      <c r="M906" s="4" t="e">
        <f>SUMIFS('[8]TUNZ Extracted TB'!$G:$G,'[8]TUNZ Extracted TB'!$A:$A,B906,'[8]TUNZ Extracted TB'!$C:$C,C906)</f>
        <v>#VALUE!</v>
      </c>
      <c r="N906" s="4" t="e">
        <f>SUMIFS('[9]TUNZ Extracted TB'!$G:$G,'[9]TUNZ Extracted TB'!$A:$A,B906,'[9]TUNZ Extracted TB'!$C:$C,C906)</f>
        <v>#VALUE!</v>
      </c>
      <c r="O906" s="4" t="e">
        <f>SUMIFS('[10]TUNZ Extracted TB'!$G:$G,'[10]TUNZ Extracted TB'!$A:$A,B906,'[10]TUNZ Extracted TB'!$C:$C,C906)</f>
        <v>#VALUE!</v>
      </c>
      <c r="P906" s="4" t="e">
        <f>SUMIFS('[11]TUNZ Extracted TB'!$G:$G,'[11]TUNZ Extracted TB'!$A:$A,B906,'[11]TUNZ Extracted TB'!$C:$C,C906)</f>
        <v>#VALUE!</v>
      </c>
      <c r="Q906" s="4" t="e">
        <f>SUMIFS('[12]TUNZ Extracted TB'!$G:$G,'[12]TUNZ Extracted TB'!$A:$A,B906,'[12]TUNZ Extracted TB'!$C:$C,C906)</f>
        <v>#VALUE!</v>
      </c>
      <c r="R906" s="4" t="e">
        <f t="shared" si="15"/>
        <v>#VALUE!</v>
      </c>
    </row>
    <row r="907" spans="1:18" x14ac:dyDescent="0.25">
      <c r="A907" t="s">
        <v>132</v>
      </c>
      <c r="B907">
        <v>7750</v>
      </c>
      <c r="C907">
        <v>142</v>
      </c>
      <c r="D907" t="s">
        <v>62</v>
      </c>
      <c r="E907" t="s">
        <v>93</v>
      </c>
      <c r="F907" s="4" t="e">
        <f>SUMIFS('[1]TUNZ Extracted TB'!$G:$G,'[1]TUNZ Extracted TB'!$A:$A,B907,'[1]TUNZ Extracted TB'!$C:$C,C907)</f>
        <v>#VALUE!</v>
      </c>
      <c r="G907" s="4" t="e">
        <f>SUMIFS('[2]TUNZ Extracted TB'!$G:$G,'[2]TUNZ Extracted TB'!$A:$A,B907,'[2]TUNZ Extracted TB'!$C:$C,C907)</f>
        <v>#VALUE!</v>
      </c>
      <c r="H907" s="4" t="e">
        <f>SUMIFS('[3]TUNZ Extracted TB'!$G:$G,'[3]TUNZ Extracted TB'!$A:$A,B907,'[3]TUNZ Extracted TB'!$C:$C,C907)</f>
        <v>#VALUE!</v>
      </c>
      <c r="I907" s="4" t="e">
        <f>SUMIFS('[4]TUNZ Extracted TB'!$G:$G,'[4]TUNZ Extracted TB'!$A:$A,B907,'[4]TUNZ Extracted TB'!$C:$C,C907)</f>
        <v>#VALUE!</v>
      </c>
      <c r="J907" s="4" t="e">
        <f>SUMIFS('[5]TUNZ Extracted TB'!$G:$G,'[5]TUNZ Extracted TB'!$A:$A,B907,'[5]TUNZ Extracted TB'!$C:$C,C907)</f>
        <v>#VALUE!</v>
      </c>
      <c r="K907" s="4" t="e">
        <f>SUMIFS('[6]TUNZ Extracted TB'!$G:$G,'[6]TUNZ Extracted TB'!$A:$A,B907,'[6]TUNZ Extracted TB'!$C:$C,C907)</f>
        <v>#VALUE!</v>
      </c>
      <c r="L907" s="4" t="e">
        <f>SUMIFS('[7]TUNZ Extracted TB'!$G:$G,'[7]TUNZ Extracted TB'!$A:$A,B907,'[7]TUNZ Extracted TB'!$C:$C,C907)</f>
        <v>#VALUE!</v>
      </c>
      <c r="M907" s="4" t="e">
        <f>SUMIFS('[8]TUNZ Extracted TB'!$G:$G,'[8]TUNZ Extracted TB'!$A:$A,B907,'[8]TUNZ Extracted TB'!$C:$C,C907)</f>
        <v>#VALUE!</v>
      </c>
      <c r="N907" s="4" t="e">
        <f>SUMIFS('[9]TUNZ Extracted TB'!$G:$G,'[9]TUNZ Extracted TB'!$A:$A,B907,'[9]TUNZ Extracted TB'!$C:$C,C907)</f>
        <v>#VALUE!</v>
      </c>
      <c r="O907" s="4" t="e">
        <f>SUMIFS('[10]TUNZ Extracted TB'!$G:$G,'[10]TUNZ Extracted TB'!$A:$A,B907,'[10]TUNZ Extracted TB'!$C:$C,C907)</f>
        <v>#VALUE!</v>
      </c>
      <c r="P907" s="4" t="e">
        <f>SUMIFS('[11]TUNZ Extracted TB'!$G:$G,'[11]TUNZ Extracted TB'!$A:$A,B907,'[11]TUNZ Extracted TB'!$C:$C,C907)</f>
        <v>#VALUE!</v>
      </c>
      <c r="Q907" s="4" t="e">
        <f>SUMIFS('[12]TUNZ Extracted TB'!$G:$G,'[12]TUNZ Extracted TB'!$A:$A,B907,'[12]TUNZ Extracted TB'!$C:$C,C907)</f>
        <v>#VALUE!</v>
      </c>
      <c r="R907" s="4" t="e">
        <f t="shared" si="15"/>
        <v>#VALUE!</v>
      </c>
    </row>
    <row r="908" spans="1:18" x14ac:dyDescent="0.25">
      <c r="A908" t="s">
        <v>132</v>
      </c>
      <c r="B908">
        <v>7750</v>
      </c>
      <c r="C908">
        <v>150</v>
      </c>
      <c r="D908" t="s">
        <v>62</v>
      </c>
      <c r="E908" t="s">
        <v>93</v>
      </c>
      <c r="F908" s="4" t="e">
        <f>SUMIFS('[1]TUNZ Extracted TB'!$G:$G,'[1]TUNZ Extracted TB'!$A:$A,B908,'[1]TUNZ Extracted TB'!$C:$C,C908)</f>
        <v>#VALUE!</v>
      </c>
      <c r="G908" s="4" t="e">
        <f>SUMIFS('[2]TUNZ Extracted TB'!$G:$G,'[2]TUNZ Extracted TB'!$A:$A,B908,'[2]TUNZ Extracted TB'!$C:$C,C908)</f>
        <v>#VALUE!</v>
      </c>
      <c r="H908" s="4" t="e">
        <f>SUMIFS('[3]TUNZ Extracted TB'!$G:$G,'[3]TUNZ Extracted TB'!$A:$A,B908,'[3]TUNZ Extracted TB'!$C:$C,C908)</f>
        <v>#VALUE!</v>
      </c>
      <c r="I908" s="4" t="e">
        <f>SUMIFS('[4]TUNZ Extracted TB'!$G:$G,'[4]TUNZ Extracted TB'!$A:$A,B908,'[4]TUNZ Extracted TB'!$C:$C,C908)</f>
        <v>#VALUE!</v>
      </c>
      <c r="J908" s="4" t="e">
        <f>SUMIFS('[5]TUNZ Extracted TB'!$G:$G,'[5]TUNZ Extracted TB'!$A:$A,B908,'[5]TUNZ Extracted TB'!$C:$C,C908)</f>
        <v>#VALUE!</v>
      </c>
      <c r="K908" s="4" t="e">
        <f>SUMIFS('[6]TUNZ Extracted TB'!$G:$G,'[6]TUNZ Extracted TB'!$A:$A,B908,'[6]TUNZ Extracted TB'!$C:$C,C908)</f>
        <v>#VALUE!</v>
      </c>
      <c r="L908" s="4" t="e">
        <f>SUMIFS('[7]TUNZ Extracted TB'!$G:$G,'[7]TUNZ Extracted TB'!$A:$A,B908,'[7]TUNZ Extracted TB'!$C:$C,C908)</f>
        <v>#VALUE!</v>
      </c>
      <c r="M908" s="4" t="e">
        <f>SUMIFS('[8]TUNZ Extracted TB'!$G:$G,'[8]TUNZ Extracted TB'!$A:$A,B908,'[8]TUNZ Extracted TB'!$C:$C,C908)</f>
        <v>#VALUE!</v>
      </c>
      <c r="N908" s="4" t="e">
        <f>SUMIFS('[9]TUNZ Extracted TB'!$G:$G,'[9]TUNZ Extracted TB'!$A:$A,B908,'[9]TUNZ Extracted TB'!$C:$C,C908)</f>
        <v>#VALUE!</v>
      </c>
      <c r="O908" s="4" t="e">
        <f>SUMIFS('[10]TUNZ Extracted TB'!$G:$G,'[10]TUNZ Extracted TB'!$A:$A,B908,'[10]TUNZ Extracted TB'!$C:$C,C908)</f>
        <v>#VALUE!</v>
      </c>
      <c r="P908" s="4" t="e">
        <f>SUMIFS('[11]TUNZ Extracted TB'!$G:$G,'[11]TUNZ Extracted TB'!$A:$A,B908,'[11]TUNZ Extracted TB'!$C:$C,C908)</f>
        <v>#VALUE!</v>
      </c>
      <c r="Q908" s="4" t="e">
        <f>SUMIFS('[12]TUNZ Extracted TB'!$G:$G,'[12]TUNZ Extracted TB'!$A:$A,B908,'[12]TUNZ Extracted TB'!$C:$C,C908)</f>
        <v>#VALUE!</v>
      </c>
      <c r="R908" s="4" t="e">
        <f t="shared" si="15"/>
        <v>#VALUE!</v>
      </c>
    </row>
    <row r="909" spans="1:18" x14ac:dyDescent="0.25">
      <c r="A909" t="s">
        <v>132</v>
      </c>
      <c r="B909">
        <v>7750</v>
      </c>
      <c r="C909">
        <v>160</v>
      </c>
      <c r="D909" t="s">
        <v>58</v>
      </c>
      <c r="E909" t="s">
        <v>85</v>
      </c>
      <c r="F909" s="4" t="e">
        <f>SUMIFS('[1]TUNZ Extracted TB'!$G:$G,'[1]TUNZ Extracted TB'!$A:$A,B909,'[1]TUNZ Extracted TB'!$C:$C,C909)</f>
        <v>#VALUE!</v>
      </c>
      <c r="G909" s="4" t="e">
        <f>SUMIFS('[2]TUNZ Extracted TB'!$G:$G,'[2]TUNZ Extracted TB'!$A:$A,B909,'[2]TUNZ Extracted TB'!$C:$C,C909)</f>
        <v>#VALUE!</v>
      </c>
      <c r="H909" s="4" t="e">
        <f>SUMIFS('[3]TUNZ Extracted TB'!$G:$G,'[3]TUNZ Extracted TB'!$A:$A,B909,'[3]TUNZ Extracted TB'!$C:$C,C909)</f>
        <v>#VALUE!</v>
      </c>
      <c r="I909" s="4" t="e">
        <f>SUMIFS('[4]TUNZ Extracted TB'!$G:$G,'[4]TUNZ Extracted TB'!$A:$A,B909,'[4]TUNZ Extracted TB'!$C:$C,C909)</f>
        <v>#VALUE!</v>
      </c>
      <c r="J909" s="4" t="e">
        <f>SUMIFS('[5]TUNZ Extracted TB'!$G:$G,'[5]TUNZ Extracted TB'!$A:$A,B909,'[5]TUNZ Extracted TB'!$C:$C,C909)</f>
        <v>#VALUE!</v>
      </c>
      <c r="K909" s="4" t="e">
        <f>SUMIFS('[6]TUNZ Extracted TB'!$G:$G,'[6]TUNZ Extracted TB'!$A:$A,B909,'[6]TUNZ Extracted TB'!$C:$C,C909)</f>
        <v>#VALUE!</v>
      </c>
      <c r="L909" s="4" t="e">
        <f>SUMIFS('[7]TUNZ Extracted TB'!$G:$G,'[7]TUNZ Extracted TB'!$A:$A,B909,'[7]TUNZ Extracted TB'!$C:$C,C909)</f>
        <v>#VALUE!</v>
      </c>
      <c r="M909" s="4" t="e">
        <f>SUMIFS('[8]TUNZ Extracted TB'!$G:$G,'[8]TUNZ Extracted TB'!$A:$A,B909,'[8]TUNZ Extracted TB'!$C:$C,C909)</f>
        <v>#VALUE!</v>
      </c>
      <c r="N909" s="4" t="e">
        <f>SUMIFS('[9]TUNZ Extracted TB'!$G:$G,'[9]TUNZ Extracted TB'!$A:$A,B909,'[9]TUNZ Extracted TB'!$C:$C,C909)</f>
        <v>#VALUE!</v>
      </c>
      <c r="O909" s="4" t="e">
        <f>SUMIFS('[10]TUNZ Extracted TB'!$G:$G,'[10]TUNZ Extracted TB'!$A:$A,B909,'[10]TUNZ Extracted TB'!$C:$C,C909)</f>
        <v>#VALUE!</v>
      </c>
      <c r="P909" s="4" t="e">
        <f>SUMIFS('[11]TUNZ Extracted TB'!$G:$G,'[11]TUNZ Extracted TB'!$A:$A,B909,'[11]TUNZ Extracted TB'!$C:$C,C909)</f>
        <v>#VALUE!</v>
      </c>
      <c r="Q909" s="4" t="e">
        <f>SUMIFS('[12]TUNZ Extracted TB'!$G:$G,'[12]TUNZ Extracted TB'!$A:$A,B909,'[12]TUNZ Extracted TB'!$C:$C,C909)</f>
        <v>#VALUE!</v>
      </c>
      <c r="R909" s="4" t="e">
        <f t="shared" si="15"/>
        <v>#VALUE!</v>
      </c>
    </row>
    <row r="910" spans="1:18" x14ac:dyDescent="0.25">
      <c r="A910" t="s">
        <v>132</v>
      </c>
      <c r="B910">
        <v>7750</v>
      </c>
      <c r="C910">
        <v>190</v>
      </c>
      <c r="D910" t="s">
        <v>58</v>
      </c>
      <c r="E910" t="s">
        <v>85</v>
      </c>
      <c r="F910" s="4" t="e">
        <f>SUMIFS('[1]TUNZ Extracted TB'!$G:$G,'[1]TUNZ Extracted TB'!$A:$A,B910,'[1]TUNZ Extracted TB'!$C:$C,C910)</f>
        <v>#VALUE!</v>
      </c>
      <c r="G910" s="4" t="e">
        <f>SUMIFS('[2]TUNZ Extracted TB'!$G:$G,'[2]TUNZ Extracted TB'!$A:$A,B910,'[2]TUNZ Extracted TB'!$C:$C,C910)</f>
        <v>#VALUE!</v>
      </c>
      <c r="H910" s="4" t="e">
        <f>SUMIFS('[3]TUNZ Extracted TB'!$G:$G,'[3]TUNZ Extracted TB'!$A:$A,B910,'[3]TUNZ Extracted TB'!$C:$C,C910)</f>
        <v>#VALUE!</v>
      </c>
      <c r="I910" s="4" t="e">
        <f>SUMIFS('[4]TUNZ Extracted TB'!$G:$G,'[4]TUNZ Extracted TB'!$A:$A,B910,'[4]TUNZ Extracted TB'!$C:$C,C910)</f>
        <v>#VALUE!</v>
      </c>
      <c r="J910" s="4" t="e">
        <f>SUMIFS('[5]TUNZ Extracted TB'!$G:$G,'[5]TUNZ Extracted TB'!$A:$A,B910,'[5]TUNZ Extracted TB'!$C:$C,C910)</f>
        <v>#VALUE!</v>
      </c>
      <c r="K910" s="4" t="e">
        <f>SUMIFS('[6]TUNZ Extracted TB'!$G:$G,'[6]TUNZ Extracted TB'!$A:$A,B910,'[6]TUNZ Extracted TB'!$C:$C,C910)</f>
        <v>#VALUE!</v>
      </c>
      <c r="L910" s="4" t="e">
        <f>SUMIFS('[7]TUNZ Extracted TB'!$G:$G,'[7]TUNZ Extracted TB'!$A:$A,B910,'[7]TUNZ Extracted TB'!$C:$C,C910)</f>
        <v>#VALUE!</v>
      </c>
      <c r="M910" s="4" t="e">
        <f>SUMIFS('[8]TUNZ Extracted TB'!$G:$G,'[8]TUNZ Extracted TB'!$A:$A,B910,'[8]TUNZ Extracted TB'!$C:$C,C910)</f>
        <v>#VALUE!</v>
      </c>
      <c r="N910" s="4" t="e">
        <f>SUMIFS('[9]TUNZ Extracted TB'!$G:$G,'[9]TUNZ Extracted TB'!$A:$A,B910,'[9]TUNZ Extracted TB'!$C:$C,C910)</f>
        <v>#VALUE!</v>
      </c>
      <c r="O910" s="4" t="e">
        <f>SUMIFS('[10]TUNZ Extracted TB'!$G:$G,'[10]TUNZ Extracted TB'!$A:$A,B910,'[10]TUNZ Extracted TB'!$C:$C,C910)</f>
        <v>#VALUE!</v>
      </c>
      <c r="P910" s="4" t="e">
        <f>SUMIFS('[11]TUNZ Extracted TB'!$G:$G,'[11]TUNZ Extracted TB'!$A:$A,B910,'[11]TUNZ Extracted TB'!$C:$C,C910)</f>
        <v>#VALUE!</v>
      </c>
      <c r="Q910" s="4" t="e">
        <f>SUMIFS('[12]TUNZ Extracted TB'!$G:$G,'[12]TUNZ Extracted TB'!$A:$A,B910,'[12]TUNZ Extracted TB'!$C:$C,C910)</f>
        <v>#VALUE!</v>
      </c>
      <c r="R910" s="4" t="e">
        <f t="shared" si="15"/>
        <v>#VALUE!</v>
      </c>
    </row>
    <row r="911" spans="1:18" x14ac:dyDescent="0.25">
      <c r="A911" t="s">
        <v>132</v>
      </c>
      <c r="B911">
        <v>7750</v>
      </c>
      <c r="C911">
        <v>210</v>
      </c>
      <c r="D911" t="s">
        <v>58</v>
      </c>
      <c r="E911" t="s">
        <v>85</v>
      </c>
      <c r="F911" s="4" t="e">
        <f>SUMIFS('[1]TUNZ Extracted TB'!$G:$G,'[1]TUNZ Extracted TB'!$A:$A,B911,'[1]TUNZ Extracted TB'!$C:$C,C911)</f>
        <v>#VALUE!</v>
      </c>
      <c r="G911" s="4" t="e">
        <f>SUMIFS('[2]TUNZ Extracted TB'!$G:$G,'[2]TUNZ Extracted TB'!$A:$A,B911,'[2]TUNZ Extracted TB'!$C:$C,C911)</f>
        <v>#VALUE!</v>
      </c>
      <c r="H911" s="4" t="e">
        <f>SUMIFS('[3]TUNZ Extracted TB'!$G:$G,'[3]TUNZ Extracted TB'!$A:$A,B911,'[3]TUNZ Extracted TB'!$C:$C,C911)</f>
        <v>#VALUE!</v>
      </c>
      <c r="I911" s="4" t="e">
        <f>SUMIFS('[4]TUNZ Extracted TB'!$G:$G,'[4]TUNZ Extracted TB'!$A:$A,B911,'[4]TUNZ Extracted TB'!$C:$C,C911)</f>
        <v>#VALUE!</v>
      </c>
      <c r="J911" s="4" t="e">
        <f>SUMIFS('[5]TUNZ Extracted TB'!$G:$G,'[5]TUNZ Extracted TB'!$A:$A,B911,'[5]TUNZ Extracted TB'!$C:$C,C911)</f>
        <v>#VALUE!</v>
      </c>
      <c r="K911" s="4" t="e">
        <f>SUMIFS('[6]TUNZ Extracted TB'!$G:$G,'[6]TUNZ Extracted TB'!$A:$A,B911,'[6]TUNZ Extracted TB'!$C:$C,C911)</f>
        <v>#VALUE!</v>
      </c>
      <c r="L911" s="4" t="e">
        <f>SUMIFS('[7]TUNZ Extracted TB'!$G:$G,'[7]TUNZ Extracted TB'!$A:$A,B911,'[7]TUNZ Extracted TB'!$C:$C,C911)</f>
        <v>#VALUE!</v>
      </c>
      <c r="M911" s="4" t="e">
        <f>SUMIFS('[8]TUNZ Extracted TB'!$G:$G,'[8]TUNZ Extracted TB'!$A:$A,B911,'[8]TUNZ Extracted TB'!$C:$C,C911)</f>
        <v>#VALUE!</v>
      </c>
      <c r="N911" s="4" t="e">
        <f>SUMIFS('[9]TUNZ Extracted TB'!$G:$G,'[9]TUNZ Extracted TB'!$A:$A,B911,'[9]TUNZ Extracted TB'!$C:$C,C911)</f>
        <v>#VALUE!</v>
      </c>
      <c r="O911" s="4" t="e">
        <f>SUMIFS('[10]TUNZ Extracted TB'!$G:$G,'[10]TUNZ Extracted TB'!$A:$A,B911,'[10]TUNZ Extracted TB'!$C:$C,C911)</f>
        <v>#VALUE!</v>
      </c>
      <c r="P911" s="4" t="e">
        <f>SUMIFS('[11]TUNZ Extracted TB'!$G:$G,'[11]TUNZ Extracted TB'!$A:$A,B911,'[11]TUNZ Extracted TB'!$C:$C,C911)</f>
        <v>#VALUE!</v>
      </c>
      <c r="Q911" s="4" t="e">
        <f>SUMIFS('[12]TUNZ Extracted TB'!$G:$G,'[12]TUNZ Extracted TB'!$A:$A,B911,'[12]TUNZ Extracted TB'!$C:$C,C911)</f>
        <v>#VALUE!</v>
      </c>
      <c r="R911" s="4" t="e">
        <f t="shared" si="15"/>
        <v>#VALUE!</v>
      </c>
    </row>
    <row r="912" spans="1:18" x14ac:dyDescent="0.25">
      <c r="A912" t="s">
        <v>132</v>
      </c>
      <c r="B912">
        <v>7750</v>
      </c>
      <c r="C912">
        <v>220</v>
      </c>
      <c r="D912" t="s">
        <v>58</v>
      </c>
      <c r="E912" t="s">
        <v>85</v>
      </c>
      <c r="F912" s="4" t="e">
        <f>SUMIFS('[1]TUNZ Extracted TB'!$G:$G,'[1]TUNZ Extracted TB'!$A:$A,B912,'[1]TUNZ Extracted TB'!$C:$C,C912)</f>
        <v>#VALUE!</v>
      </c>
      <c r="G912" s="4" t="e">
        <f>SUMIFS('[2]TUNZ Extracted TB'!$G:$G,'[2]TUNZ Extracted TB'!$A:$A,B912,'[2]TUNZ Extracted TB'!$C:$C,C912)</f>
        <v>#VALUE!</v>
      </c>
      <c r="H912" s="4" t="e">
        <f>SUMIFS('[3]TUNZ Extracted TB'!$G:$G,'[3]TUNZ Extracted TB'!$A:$A,B912,'[3]TUNZ Extracted TB'!$C:$C,C912)</f>
        <v>#VALUE!</v>
      </c>
      <c r="I912" s="4" t="e">
        <f>SUMIFS('[4]TUNZ Extracted TB'!$G:$G,'[4]TUNZ Extracted TB'!$A:$A,B912,'[4]TUNZ Extracted TB'!$C:$C,C912)</f>
        <v>#VALUE!</v>
      </c>
      <c r="J912" s="4" t="e">
        <f>SUMIFS('[5]TUNZ Extracted TB'!$G:$G,'[5]TUNZ Extracted TB'!$A:$A,B912,'[5]TUNZ Extracted TB'!$C:$C,C912)</f>
        <v>#VALUE!</v>
      </c>
      <c r="K912" s="4" t="e">
        <f>SUMIFS('[6]TUNZ Extracted TB'!$G:$G,'[6]TUNZ Extracted TB'!$A:$A,B912,'[6]TUNZ Extracted TB'!$C:$C,C912)</f>
        <v>#VALUE!</v>
      </c>
      <c r="L912" s="4" t="e">
        <f>SUMIFS('[7]TUNZ Extracted TB'!$G:$G,'[7]TUNZ Extracted TB'!$A:$A,B912,'[7]TUNZ Extracted TB'!$C:$C,C912)</f>
        <v>#VALUE!</v>
      </c>
      <c r="M912" s="4" t="e">
        <f>SUMIFS('[8]TUNZ Extracted TB'!$G:$G,'[8]TUNZ Extracted TB'!$A:$A,B912,'[8]TUNZ Extracted TB'!$C:$C,C912)</f>
        <v>#VALUE!</v>
      </c>
      <c r="N912" s="4" t="e">
        <f>SUMIFS('[9]TUNZ Extracted TB'!$G:$G,'[9]TUNZ Extracted TB'!$A:$A,B912,'[9]TUNZ Extracted TB'!$C:$C,C912)</f>
        <v>#VALUE!</v>
      </c>
      <c r="O912" s="4" t="e">
        <f>SUMIFS('[10]TUNZ Extracted TB'!$G:$G,'[10]TUNZ Extracted TB'!$A:$A,B912,'[10]TUNZ Extracted TB'!$C:$C,C912)</f>
        <v>#VALUE!</v>
      </c>
      <c r="P912" s="4" t="e">
        <f>SUMIFS('[11]TUNZ Extracted TB'!$G:$G,'[11]TUNZ Extracted TB'!$A:$A,B912,'[11]TUNZ Extracted TB'!$C:$C,C912)</f>
        <v>#VALUE!</v>
      </c>
      <c r="Q912" s="4" t="e">
        <f>SUMIFS('[12]TUNZ Extracted TB'!$G:$G,'[12]TUNZ Extracted TB'!$A:$A,B912,'[12]TUNZ Extracted TB'!$C:$C,C912)</f>
        <v>#VALUE!</v>
      </c>
      <c r="R912" s="4" t="e">
        <f t="shared" si="15"/>
        <v>#VALUE!</v>
      </c>
    </row>
    <row r="913" spans="1:18" x14ac:dyDescent="0.25">
      <c r="A913" t="s">
        <v>132</v>
      </c>
      <c r="B913">
        <v>7750</v>
      </c>
      <c r="C913">
        <v>230</v>
      </c>
      <c r="D913" t="s">
        <v>58</v>
      </c>
      <c r="E913" t="s">
        <v>85</v>
      </c>
      <c r="F913" s="4" t="e">
        <f>SUMIFS('[1]TUNZ Extracted TB'!$G:$G,'[1]TUNZ Extracted TB'!$A:$A,B913,'[1]TUNZ Extracted TB'!$C:$C,C913)</f>
        <v>#VALUE!</v>
      </c>
      <c r="G913" s="4" t="e">
        <f>SUMIFS('[2]TUNZ Extracted TB'!$G:$G,'[2]TUNZ Extracted TB'!$A:$A,B913,'[2]TUNZ Extracted TB'!$C:$C,C913)</f>
        <v>#VALUE!</v>
      </c>
      <c r="H913" s="4" t="e">
        <f>SUMIFS('[3]TUNZ Extracted TB'!$G:$G,'[3]TUNZ Extracted TB'!$A:$A,B913,'[3]TUNZ Extracted TB'!$C:$C,C913)</f>
        <v>#VALUE!</v>
      </c>
      <c r="I913" s="4" t="e">
        <f>SUMIFS('[4]TUNZ Extracted TB'!$G:$G,'[4]TUNZ Extracted TB'!$A:$A,B913,'[4]TUNZ Extracted TB'!$C:$C,C913)</f>
        <v>#VALUE!</v>
      </c>
      <c r="J913" s="4" t="e">
        <f>SUMIFS('[5]TUNZ Extracted TB'!$G:$G,'[5]TUNZ Extracted TB'!$A:$A,B913,'[5]TUNZ Extracted TB'!$C:$C,C913)</f>
        <v>#VALUE!</v>
      </c>
      <c r="K913" s="4" t="e">
        <f>SUMIFS('[6]TUNZ Extracted TB'!$G:$G,'[6]TUNZ Extracted TB'!$A:$A,B913,'[6]TUNZ Extracted TB'!$C:$C,C913)</f>
        <v>#VALUE!</v>
      </c>
      <c r="L913" s="4" t="e">
        <f>SUMIFS('[7]TUNZ Extracted TB'!$G:$G,'[7]TUNZ Extracted TB'!$A:$A,B913,'[7]TUNZ Extracted TB'!$C:$C,C913)</f>
        <v>#VALUE!</v>
      </c>
      <c r="M913" s="4" t="e">
        <f>SUMIFS('[8]TUNZ Extracted TB'!$G:$G,'[8]TUNZ Extracted TB'!$A:$A,B913,'[8]TUNZ Extracted TB'!$C:$C,C913)</f>
        <v>#VALUE!</v>
      </c>
      <c r="N913" s="4" t="e">
        <f>SUMIFS('[9]TUNZ Extracted TB'!$G:$G,'[9]TUNZ Extracted TB'!$A:$A,B913,'[9]TUNZ Extracted TB'!$C:$C,C913)</f>
        <v>#VALUE!</v>
      </c>
      <c r="O913" s="4" t="e">
        <f>SUMIFS('[10]TUNZ Extracted TB'!$G:$G,'[10]TUNZ Extracted TB'!$A:$A,B913,'[10]TUNZ Extracted TB'!$C:$C,C913)</f>
        <v>#VALUE!</v>
      </c>
      <c r="P913" s="4" t="e">
        <f>SUMIFS('[11]TUNZ Extracted TB'!$G:$G,'[11]TUNZ Extracted TB'!$A:$A,B913,'[11]TUNZ Extracted TB'!$C:$C,C913)</f>
        <v>#VALUE!</v>
      </c>
      <c r="Q913" s="4" t="e">
        <f>SUMIFS('[12]TUNZ Extracted TB'!$G:$G,'[12]TUNZ Extracted TB'!$A:$A,B913,'[12]TUNZ Extracted TB'!$C:$C,C913)</f>
        <v>#VALUE!</v>
      </c>
      <c r="R913" s="4" t="e">
        <f t="shared" si="15"/>
        <v>#VALUE!</v>
      </c>
    </row>
    <row r="914" spans="1:18" x14ac:dyDescent="0.25">
      <c r="A914" t="s">
        <v>132</v>
      </c>
      <c r="B914">
        <v>7750</v>
      </c>
      <c r="C914">
        <v>240</v>
      </c>
      <c r="D914" t="s">
        <v>58</v>
      </c>
      <c r="E914" t="s">
        <v>85</v>
      </c>
      <c r="F914" s="4" t="e">
        <f>SUMIFS('[1]TUNZ Extracted TB'!$G:$G,'[1]TUNZ Extracted TB'!$A:$A,B914,'[1]TUNZ Extracted TB'!$C:$C,C914)</f>
        <v>#VALUE!</v>
      </c>
      <c r="G914" s="4" t="e">
        <f>SUMIFS('[2]TUNZ Extracted TB'!$G:$G,'[2]TUNZ Extracted TB'!$A:$A,B914,'[2]TUNZ Extracted TB'!$C:$C,C914)</f>
        <v>#VALUE!</v>
      </c>
      <c r="H914" s="4" t="e">
        <f>SUMIFS('[3]TUNZ Extracted TB'!$G:$G,'[3]TUNZ Extracted TB'!$A:$A,B914,'[3]TUNZ Extracted TB'!$C:$C,C914)</f>
        <v>#VALUE!</v>
      </c>
      <c r="I914" s="4" t="e">
        <f>SUMIFS('[4]TUNZ Extracted TB'!$G:$G,'[4]TUNZ Extracted TB'!$A:$A,B914,'[4]TUNZ Extracted TB'!$C:$C,C914)</f>
        <v>#VALUE!</v>
      </c>
      <c r="J914" s="4" t="e">
        <f>SUMIFS('[5]TUNZ Extracted TB'!$G:$G,'[5]TUNZ Extracted TB'!$A:$A,B914,'[5]TUNZ Extracted TB'!$C:$C,C914)</f>
        <v>#VALUE!</v>
      </c>
      <c r="K914" s="4" t="e">
        <f>SUMIFS('[6]TUNZ Extracted TB'!$G:$G,'[6]TUNZ Extracted TB'!$A:$A,B914,'[6]TUNZ Extracted TB'!$C:$C,C914)</f>
        <v>#VALUE!</v>
      </c>
      <c r="L914" s="4" t="e">
        <f>SUMIFS('[7]TUNZ Extracted TB'!$G:$G,'[7]TUNZ Extracted TB'!$A:$A,B914,'[7]TUNZ Extracted TB'!$C:$C,C914)</f>
        <v>#VALUE!</v>
      </c>
      <c r="M914" s="4" t="e">
        <f>SUMIFS('[8]TUNZ Extracted TB'!$G:$G,'[8]TUNZ Extracted TB'!$A:$A,B914,'[8]TUNZ Extracted TB'!$C:$C,C914)</f>
        <v>#VALUE!</v>
      </c>
      <c r="N914" s="4" t="e">
        <f>SUMIFS('[9]TUNZ Extracted TB'!$G:$G,'[9]TUNZ Extracted TB'!$A:$A,B914,'[9]TUNZ Extracted TB'!$C:$C,C914)</f>
        <v>#VALUE!</v>
      </c>
      <c r="O914" s="4" t="e">
        <f>SUMIFS('[10]TUNZ Extracted TB'!$G:$G,'[10]TUNZ Extracted TB'!$A:$A,B914,'[10]TUNZ Extracted TB'!$C:$C,C914)</f>
        <v>#VALUE!</v>
      </c>
      <c r="P914" s="4" t="e">
        <f>SUMIFS('[11]TUNZ Extracted TB'!$G:$G,'[11]TUNZ Extracted TB'!$A:$A,B914,'[11]TUNZ Extracted TB'!$C:$C,C914)</f>
        <v>#VALUE!</v>
      </c>
      <c r="Q914" s="4" t="e">
        <f>SUMIFS('[12]TUNZ Extracted TB'!$G:$G,'[12]TUNZ Extracted TB'!$A:$A,B914,'[12]TUNZ Extracted TB'!$C:$C,C914)</f>
        <v>#VALUE!</v>
      </c>
      <c r="R914" s="4" t="e">
        <f t="shared" si="15"/>
        <v>#VALUE!</v>
      </c>
    </row>
    <row r="915" spans="1:18" x14ac:dyDescent="0.25">
      <c r="A915" t="s">
        <v>132</v>
      </c>
      <c r="B915">
        <v>7750</v>
      </c>
      <c r="C915">
        <v>260</v>
      </c>
      <c r="D915" t="s">
        <v>58</v>
      </c>
      <c r="E915" t="s">
        <v>85</v>
      </c>
      <c r="F915" s="4" t="e">
        <f>SUMIFS('[1]TUNZ Extracted TB'!$G:$G,'[1]TUNZ Extracted TB'!$A:$A,B915,'[1]TUNZ Extracted TB'!$C:$C,C915)</f>
        <v>#VALUE!</v>
      </c>
      <c r="G915" s="4" t="e">
        <f>SUMIFS('[2]TUNZ Extracted TB'!$G:$G,'[2]TUNZ Extracted TB'!$A:$A,B915,'[2]TUNZ Extracted TB'!$C:$C,C915)</f>
        <v>#VALUE!</v>
      </c>
      <c r="H915" s="4" t="e">
        <f>SUMIFS('[3]TUNZ Extracted TB'!$G:$G,'[3]TUNZ Extracted TB'!$A:$A,B915,'[3]TUNZ Extracted TB'!$C:$C,C915)</f>
        <v>#VALUE!</v>
      </c>
      <c r="I915" s="4" t="e">
        <f>SUMIFS('[4]TUNZ Extracted TB'!$G:$G,'[4]TUNZ Extracted TB'!$A:$A,B915,'[4]TUNZ Extracted TB'!$C:$C,C915)</f>
        <v>#VALUE!</v>
      </c>
      <c r="J915" s="4" t="e">
        <f>SUMIFS('[5]TUNZ Extracted TB'!$G:$G,'[5]TUNZ Extracted TB'!$A:$A,B915,'[5]TUNZ Extracted TB'!$C:$C,C915)</f>
        <v>#VALUE!</v>
      </c>
      <c r="K915" s="4" t="e">
        <f>SUMIFS('[6]TUNZ Extracted TB'!$G:$G,'[6]TUNZ Extracted TB'!$A:$A,B915,'[6]TUNZ Extracted TB'!$C:$C,C915)</f>
        <v>#VALUE!</v>
      </c>
      <c r="L915" s="4" t="e">
        <f>SUMIFS('[7]TUNZ Extracted TB'!$G:$G,'[7]TUNZ Extracted TB'!$A:$A,B915,'[7]TUNZ Extracted TB'!$C:$C,C915)</f>
        <v>#VALUE!</v>
      </c>
      <c r="M915" s="4" t="e">
        <f>SUMIFS('[8]TUNZ Extracted TB'!$G:$G,'[8]TUNZ Extracted TB'!$A:$A,B915,'[8]TUNZ Extracted TB'!$C:$C,C915)</f>
        <v>#VALUE!</v>
      </c>
      <c r="N915" s="4" t="e">
        <f>SUMIFS('[9]TUNZ Extracted TB'!$G:$G,'[9]TUNZ Extracted TB'!$A:$A,B915,'[9]TUNZ Extracted TB'!$C:$C,C915)</f>
        <v>#VALUE!</v>
      </c>
      <c r="O915" s="4" t="e">
        <f>SUMIFS('[10]TUNZ Extracted TB'!$G:$G,'[10]TUNZ Extracted TB'!$A:$A,B915,'[10]TUNZ Extracted TB'!$C:$C,C915)</f>
        <v>#VALUE!</v>
      </c>
      <c r="P915" s="4" t="e">
        <f>SUMIFS('[11]TUNZ Extracted TB'!$G:$G,'[11]TUNZ Extracted TB'!$A:$A,B915,'[11]TUNZ Extracted TB'!$C:$C,C915)</f>
        <v>#VALUE!</v>
      </c>
      <c r="Q915" s="4" t="e">
        <f>SUMIFS('[12]TUNZ Extracted TB'!$G:$G,'[12]TUNZ Extracted TB'!$A:$A,B915,'[12]TUNZ Extracted TB'!$C:$C,C915)</f>
        <v>#VALUE!</v>
      </c>
      <c r="R915" s="4" t="e">
        <f t="shared" si="15"/>
        <v>#VALUE!</v>
      </c>
    </row>
    <row r="916" spans="1:18" x14ac:dyDescent="0.25">
      <c r="A916" t="s">
        <v>132</v>
      </c>
      <c r="B916">
        <v>7750</v>
      </c>
      <c r="C916">
        <v>330</v>
      </c>
      <c r="D916" t="s">
        <v>58</v>
      </c>
      <c r="E916" t="s">
        <v>85</v>
      </c>
      <c r="F916" s="4" t="e">
        <f>SUMIFS('[1]TUNZ Extracted TB'!$G:$G,'[1]TUNZ Extracted TB'!$A:$A,B916,'[1]TUNZ Extracted TB'!$C:$C,C916)</f>
        <v>#VALUE!</v>
      </c>
      <c r="G916" s="4" t="e">
        <f>SUMIFS('[2]TUNZ Extracted TB'!$G:$G,'[2]TUNZ Extracted TB'!$A:$A,B916,'[2]TUNZ Extracted TB'!$C:$C,C916)</f>
        <v>#VALUE!</v>
      </c>
      <c r="H916" s="4" t="e">
        <f>SUMIFS('[3]TUNZ Extracted TB'!$G:$G,'[3]TUNZ Extracted TB'!$A:$A,B916,'[3]TUNZ Extracted TB'!$C:$C,C916)</f>
        <v>#VALUE!</v>
      </c>
      <c r="I916" s="4" t="e">
        <f>SUMIFS('[4]TUNZ Extracted TB'!$G:$G,'[4]TUNZ Extracted TB'!$A:$A,B916,'[4]TUNZ Extracted TB'!$C:$C,C916)</f>
        <v>#VALUE!</v>
      </c>
      <c r="J916" s="4" t="e">
        <f>SUMIFS('[5]TUNZ Extracted TB'!$G:$G,'[5]TUNZ Extracted TB'!$A:$A,B916,'[5]TUNZ Extracted TB'!$C:$C,C916)</f>
        <v>#VALUE!</v>
      </c>
      <c r="K916" s="4" t="e">
        <f>SUMIFS('[6]TUNZ Extracted TB'!$G:$G,'[6]TUNZ Extracted TB'!$A:$A,B916,'[6]TUNZ Extracted TB'!$C:$C,C916)</f>
        <v>#VALUE!</v>
      </c>
      <c r="L916" s="4" t="e">
        <f>SUMIFS('[7]TUNZ Extracted TB'!$G:$G,'[7]TUNZ Extracted TB'!$A:$A,B916,'[7]TUNZ Extracted TB'!$C:$C,C916)</f>
        <v>#VALUE!</v>
      </c>
      <c r="M916" s="4" t="e">
        <f>SUMIFS('[8]TUNZ Extracted TB'!$G:$G,'[8]TUNZ Extracted TB'!$A:$A,B916,'[8]TUNZ Extracted TB'!$C:$C,C916)</f>
        <v>#VALUE!</v>
      </c>
      <c r="N916" s="4" t="e">
        <f>SUMIFS('[9]TUNZ Extracted TB'!$G:$G,'[9]TUNZ Extracted TB'!$A:$A,B916,'[9]TUNZ Extracted TB'!$C:$C,C916)</f>
        <v>#VALUE!</v>
      </c>
      <c r="O916" s="4" t="e">
        <f>SUMIFS('[10]TUNZ Extracted TB'!$G:$G,'[10]TUNZ Extracted TB'!$A:$A,B916,'[10]TUNZ Extracted TB'!$C:$C,C916)</f>
        <v>#VALUE!</v>
      </c>
      <c r="P916" s="4" t="e">
        <f>SUMIFS('[11]TUNZ Extracted TB'!$G:$G,'[11]TUNZ Extracted TB'!$A:$A,B916,'[11]TUNZ Extracted TB'!$C:$C,C916)</f>
        <v>#VALUE!</v>
      </c>
      <c r="Q916" s="4" t="e">
        <f>SUMIFS('[12]TUNZ Extracted TB'!$G:$G,'[12]TUNZ Extracted TB'!$A:$A,B916,'[12]TUNZ Extracted TB'!$C:$C,C916)</f>
        <v>#VALUE!</v>
      </c>
      <c r="R916" s="4" t="e">
        <f t="shared" si="15"/>
        <v>#VALUE!</v>
      </c>
    </row>
    <row r="917" spans="1:18" x14ac:dyDescent="0.25">
      <c r="A917" t="s">
        <v>132</v>
      </c>
      <c r="B917">
        <v>7750</v>
      </c>
      <c r="C917">
        <v>340</v>
      </c>
      <c r="D917" t="s">
        <v>58</v>
      </c>
      <c r="E917" t="s">
        <v>85</v>
      </c>
      <c r="F917" s="4" t="e">
        <f>SUMIFS('[1]TUNZ Extracted TB'!$G:$G,'[1]TUNZ Extracted TB'!$A:$A,B917,'[1]TUNZ Extracted TB'!$C:$C,C917)</f>
        <v>#VALUE!</v>
      </c>
      <c r="G917" s="4" t="e">
        <f>SUMIFS('[2]TUNZ Extracted TB'!$G:$G,'[2]TUNZ Extracted TB'!$A:$A,B917,'[2]TUNZ Extracted TB'!$C:$C,C917)</f>
        <v>#VALUE!</v>
      </c>
      <c r="H917" s="4" t="e">
        <f>SUMIFS('[3]TUNZ Extracted TB'!$G:$G,'[3]TUNZ Extracted TB'!$A:$A,B917,'[3]TUNZ Extracted TB'!$C:$C,C917)</f>
        <v>#VALUE!</v>
      </c>
      <c r="I917" s="4" t="e">
        <f>SUMIFS('[4]TUNZ Extracted TB'!$G:$G,'[4]TUNZ Extracted TB'!$A:$A,B917,'[4]TUNZ Extracted TB'!$C:$C,C917)</f>
        <v>#VALUE!</v>
      </c>
      <c r="J917" s="4" t="e">
        <f>SUMIFS('[5]TUNZ Extracted TB'!$G:$G,'[5]TUNZ Extracted TB'!$A:$A,B917,'[5]TUNZ Extracted TB'!$C:$C,C917)</f>
        <v>#VALUE!</v>
      </c>
      <c r="K917" s="4" t="e">
        <f>SUMIFS('[6]TUNZ Extracted TB'!$G:$G,'[6]TUNZ Extracted TB'!$A:$A,B917,'[6]TUNZ Extracted TB'!$C:$C,C917)</f>
        <v>#VALUE!</v>
      </c>
      <c r="L917" s="4" t="e">
        <f>SUMIFS('[7]TUNZ Extracted TB'!$G:$G,'[7]TUNZ Extracted TB'!$A:$A,B917,'[7]TUNZ Extracted TB'!$C:$C,C917)</f>
        <v>#VALUE!</v>
      </c>
      <c r="M917" s="4" t="e">
        <f>SUMIFS('[8]TUNZ Extracted TB'!$G:$G,'[8]TUNZ Extracted TB'!$A:$A,B917,'[8]TUNZ Extracted TB'!$C:$C,C917)</f>
        <v>#VALUE!</v>
      </c>
      <c r="N917" s="4" t="e">
        <f>SUMIFS('[9]TUNZ Extracted TB'!$G:$G,'[9]TUNZ Extracted TB'!$A:$A,B917,'[9]TUNZ Extracted TB'!$C:$C,C917)</f>
        <v>#VALUE!</v>
      </c>
      <c r="O917" s="4" t="e">
        <f>SUMIFS('[10]TUNZ Extracted TB'!$G:$G,'[10]TUNZ Extracted TB'!$A:$A,B917,'[10]TUNZ Extracted TB'!$C:$C,C917)</f>
        <v>#VALUE!</v>
      </c>
      <c r="P917" s="4" t="e">
        <f>SUMIFS('[11]TUNZ Extracted TB'!$G:$G,'[11]TUNZ Extracted TB'!$A:$A,B917,'[11]TUNZ Extracted TB'!$C:$C,C917)</f>
        <v>#VALUE!</v>
      </c>
      <c r="Q917" s="4" t="e">
        <f>SUMIFS('[12]TUNZ Extracted TB'!$G:$G,'[12]TUNZ Extracted TB'!$A:$A,B917,'[12]TUNZ Extracted TB'!$C:$C,C917)</f>
        <v>#VALUE!</v>
      </c>
      <c r="R917" s="4" t="e">
        <f t="shared" si="15"/>
        <v>#VALUE!</v>
      </c>
    </row>
    <row r="918" spans="1:18" x14ac:dyDescent="0.25">
      <c r="A918" t="s">
        <v>132</v>
      </c>
      <c r="B918">
        <v>7750</v>
      </c>
      <c r="C918">
        <v>430</v>
      </c>
      <c r="D918" t="s">
        <v>58</v>
      </c>
      <c r="E918" t="s">
        <v>85</v>
      </c>
      <c r="F918" s="4" t="e">
        <f>SUMIFS('[1]TUNZ Extracted TB'!$G:$G,'[1]TUNZ Extracted TB'!$A:$A,B918,'[1]TUNZ Extracted TB'!$C:$C,C918)</f>
        <v>#VALUE!</v>
      </c>
      <c r="G918" s="4" t="e">
        <f>SUMIFS('[2]TUNZ Extracted TB'!$G:$G,'[2]TUNZ Extracted TB'!$A:$A,B918,'[2]TUNZ Extracted TB'!$C:$C,C918)</f>
        <v>#VALUE!</v>
      </c>
      <c r="H918" s="4" t="e">
        <f>SUMIFS('[3]TUNZ Extracted TB'!$G:$G,'[3]TUNZ Extracted TB'!$A:$A,B918,'[3]TUNZ Extracted TB'!$C:$C,C918)</f>
        <v>#VALUE!</v>
      </c>
      <c r="I918" s="4" t="e">
        <f>SUMIFS('[4]TUNZ Extracted TB'!$G:$G,'[4]TUNZ Extracted TB'!$A:$A,B918,'[4]TUNZ Extracted TB'!$C:$C,C918)</f>
        <v>#VALUE!</v>
      </c>
      <c r="J918" s="4" t="e">
        <f>SUMIFS('[5]TUNZ Extracted TB'!$G:$G,'[5]TUNZ Extracted TB'!$A:$A,B918,'[5]TUNZ Extracted TB'!$C:$C,C918)</f>
        <v>#VALUE!</v>
      </c>
      <c r="K918" s="4" t="e">
        <f>SUMIFS('[6]TUNZ Extracted TB'!$G:$G,'[6]TUNZ Extracted TB'!$A:$A,B918,'[6]TUNZ Extracted TB'!$C:$C,C918)</f>
        <v>#VALUE!</v>
      </c>
      <c r="L918" s="4" t="e">
        <f>SUMIFS('[7]TUNZ Extracted TB'!$G:$G,'[7]TUNZ Extracted TB'!$A:$A,B918,'[7]TUNZ Extracted TB'!$C:$C,C918)</f>
        <v>#VALUE!</v>
      </c>
      <c r="M918" s="4" t="e">
        <f>SUMIFS('[8]TUNZ Extracted TB'!$G:$G,'[8]TUNZ Extracted TB'!$A:$A,B918,'[8]TUNZ Extracted TB'!$C:$C,C918)</f>
        <v>#VALUE!</v>
      </c>
      <c r="N918" s="4" t="e">
        <f>SUMIFS('[9]TUNZ Extracted TB'!$G:$G,'[9]TUNZ Extracted TB'!$A:$A,B918,'[9]TUNZ Extracted TB'!$C:$C,C918)</f>
        <v>#VALUE!</v>
      </c>
      <c r="O918" s="4" t="e">
        <f>SUMIFS('[10]TUNZ Extracted TB'!$G:$G,'[10]TUNZ Extracted TB'!$A:$A,B918,'[10]TUNZ Extracted TB'!$C:$C,C918)</f>
        <v>#VALUE!</v>
      </c>
      <c r="P918" s="4" t="e">
        <f>SUMIFS('[11]TUNZ Extracted TB'!$G:$G,'[11]TUNZ Extracted TB'!$A:$A,B918,'[11]TUNZ Extracted TB'!$C:$C,C918)</f>
        <v>#VALUE!</v>
      </c>
      <c r="Q918" s="4" t="e">
        <f>SUMIFS('[12]TUNZ Extracted TB'!$G:$G,'[12]TUNZ Extracted TB'!$A:$A,B918,'[12]TUNZ Extracted TB'!$C:$C,C918)</f>
        <v>#VALUE!</v>
      </c>
      <c r="R918" s="4" t="e">
        <f t="shared" si="15"/>
        <v>#VALUE!</v>
      </c>
    </row>
    <row r="919" spans="1:18" x14ac:dyDescent="0.25">
      <c r="A919" t="s">
        <v>132</v>
      </c>
      <c r="B919">
        <v>7750</v>
      </c>
      <c r="C919">
        <v>440</v>
      </c>
      <c r="D919" t="s">
        <v>58</v>
      </c>
      <c r="E919" t="s">
        <v>85</v>
      </c>
      <c r="F919" s="4" t="e">
        <f>SUMIFS('[1]TUNZ Extracted TB'!$G:$G,'[1]TUNZ Extracted TB'!$A:$A,B919,'[1]TUNZ Extracted TB'!$C:$C,C919)</f>
        <v>#VALUE!</v>
      </c>
      <c r="G919" s="4" t="e">
        <f>SUMIFS('[2]TUNZ Extracted TB'!$G:$G,'[2]TUNZ Extracted TB'!$A:$A,B919,'[2]TUNZ Extracted TB'!$C:$C,C919)</f>
        <v>#VALUE!</v>
      </c>
      <c r="H919" s="4" t="e">
        <f>SUMIFS('[3]TUNZ Extracted TB'!$G:$G,'[3]TUNZ Extracted TB'!$A:$A,B919,'[3]TUNZ Extracted TB'!$C:$C,C919)</f>
        <v>#VALUE!</v>
      </c>
      <c r="I919" s="4" t="e">
        <f>SUMIFS('[4]TUNZ Extracted TB'!$G:$G,'[4]TUNZ Extracted TB'!$A:$A,B919,'[4]TUNZ Extracted TB'!$C:$C,C919)</f>
        <v>#VALUE!</v>
      </c>
      <c r="J919" s="4" t="e">
        <f>SUMIFS('[5]TUNZ Extracted TB'!$G:$G,'[5]TUNZ Extracted TB'!$A:$A,B919,'[5]TUNZ Extracted TB'!$C:$C,C919)</f>
        <v>#VALUE!</v>
      </c>
      <c r="K919" s="4" t="e">
        <f>SUMIFS('[6]TUNZ Extracted TB'!$G:$G,'[6]TUNZ Extracted TB'!$A:$A,B919,'[6]TUNZ Extracted TB'!$C:$C,C919)</f>
        <v>#VALUE!</v>
      </c>
      <c r="L919" s="4" t="e">
        <f>SUMIFS('[7]TUNZ Extracted TB'!$G:$G,'[7]TUNZ Extracted TB'!$A:$A,B919,'[7]TUNZ Extracted TB'!$C:$C,C919)</f>
        <v>#VALUE!</v>
      </c>
      <c r="M919" s="4" t="e">
        <f>SUMIFS('[8]TUNZ Extracted TB'!$G:$G,'[8]TUNZ Extracted TB'!$A:$A,B919,'[8]TUNZ Extracted TB'!$C:$C,C919)</f>
        <v>#VALUE!</v>
      </c>
      <c r="N919" s="4" t="e">
        <f>SUMIFS('[9]TUNZ Extracted TB'!$G:$G,'[9]TUNZ Extracted TB'!$A:$A,B919,'[9]TUNZ Extracted TB'!$C:$C,C919)</f>
        <v>#VALUE!</v>
      </c>
      <c r="O919" s="4" t="e">
        <f>SUMIFS('[10]TUNZ Extracted TB'!$G:$G,'[10]TUNZ Extracted TB'!$A:$A,B919,'[10]TUNZ Extracted TB'!$C:$C,C919)</f>
        <v>#VALUE!</v>
      </c>
      <c r="P919" s="4" t="e">
        <f>SUMIFS('[11]TUNZ Extracted TB'!$G:$G,'[11]TUNZ Extracted TB'!$A:$A,B919,'[11]TUNZ Extracted TB'!$C:$C,C919)</f>
        <v>#VALUE!</v>
      </c>
      <c r="Q919" s="4" t="e">
        <f>SUMIFS('[12]TUNZ Extracted TB'!$G:$G,'[12]TUNZ Extracted TB'!$A:$A,B919,'[12]TUNZ Extracted TB'!$C:$C,C919)</f>
        <v>#VALUE!</v>
      </c>
      <c r="R919" s="4" t="e">
        <f t="shared" si="15"/>
        <v>#VALUE!</v>
      </c>
    </row>
    <row r="920" spans="1:18" x14ac:dyDescent="0.25">
      <c r="A920" t="s">
        <v>132</v>
      </c>
      <c r="B920">
        <v>7750</v>
      </c>
      <c r="C920">
        <v>935</v>
      </c>
      <c r="D920" t="s">
        <v>62</v>
      </c>
      <c r="E920" t="s">
        <v>93</v>
      </c>
      <c r="F920" s="4" t="e">
        <f>SUMIFS('[1]TUNZ Extracted TB'!$G:$G,'[1]TUNZ Extracted TB'!$A:$A,B920,'[1]TUNZ Extracted TB'!$C:$C,C920)</f>
        <v>#VALUE!</v>
      </c>
      <c r="G920" s="4" t="e">
        <f>SUMIFS('[2]TUNZ Extracted TB'!$G:$G,'[2]TUNZ Extracted TB'!$A:$A,B920,'[2]TUNZ Extracted TB'!$C:$C,C920)</f>
        <v>#VALUE!</v>
      </c>
      <c r="H920" s="4" t="e">
        <f>SUMIFS('[3]TUNZ Extracted TB'!$G:$G,'[3]TUNZ Extracted TB'!$A:$A,B920,'[3]TUNZ Extracted TB'!$C:$C,C920)</f>
        <v>#VALUE!</v>
      </c>
      <c r="I920" s="4" t="e">
        <f>SUMIFS('[4]TUNZ Extracted TB'!$G:$G,'[4]TUNZ Extracted TB'!$A:$A,B920,'[4]TUNZ Extracted TB'!$C:$C,C920)</f>
        <v>#VALUE!</v>
      </c>
      <c r="J920" s="4" t="e">
        <f>SUMIFS('[5]TUNZ Extracted TB'!$G:$G,'[5]TUNZ Extracted TB'!$A:$A,B920,'[5]TUNZ Extracted TB'!$C:$C,C920)</f>
        <v>#VALUE!</v>
      </c>
      <c r="K920" s="4" t="e">
        <f>SUMIFS('[6]TUNZ Extracted TB'!$G:$G,'[6]TUNZ Extracted TB'!$A:$A,B920,'[6]TUNZ Extracted TB'!$C:$C,C920)</f>
        <v>#VALUE!</v>
      </c>
      <c r="L920" s="4" t="e">
        <f>SUMIFS('[7]TUNZ Extracted TB'!$G:$G,'[7]TUNZ Extracted TB'!$A:$A,B920,'[7]TUNZ Extracted TB'!$C:$C,C920)</f>
        <v>#VALUE!</v>
      </c>
      <c r="M920" s="4" t="e">
        <f>SUMIFS('[8]TUNZ Extracted TB'!$G:$G,'[8]TUNZ Extracted TB'!$A:$A,B920,'[8]TUNZ Extracted TB'!$C:$C,C920)</f>
        <v>#VALUE!</v>
      </c>
      <c r="N920" s="4" t="e">
        <f>SUMIFS('[9]TUNZ Extracted TB'!$G:$G,'[9]TUNZ Extracted TB'!$A:$A,B920,'[9]TUNZ Extracted TB'!$C:$C,C920)</f>
        <v>#VALUE!</v>
      </c>
      <c r="O920" s="4" t="e">
        <f>SUMIFS('[10]TUNZ Extracted TB'!$G:$G,'[10]TUNZ Extracted TB'!$A:$A,B920,'[10]TUNZ Extracted TB'!$C:$C,C920)</f>
        <v>#VALUE!</v>
      </c>
      <c r="P920" s="4" t="e">
        <f>SUMIFS('[11]TUNZ Extracted TB'!$G:$G,'[11]TUNZ Extracted TB'!$A:$A,B920,'[11]TUNZ Extracted TB'!$C:$C,C920)</f>
        <v>#VALUE!</v>
      </c>
      <c r="Q920" s="4" t="e">
        <f>SUMIFS('[12]TUNZ Extracted TB'!$G:$G,'[12]TUNZ Extracted TB'!$A:$A,B920,'[12]TUNZ Extracted TB'!$C:$C,C920)</f>
        <v>#VALUE!</v>
      </c>
      <c r="R920" s="4" t="e">
        <f t="shared" si="15"/>
        <v>#VALUE!</v>
      </c>
    </row>
    <row r="921" spans="1:18" x14ac:dyDescent="0.25">
      <c r="A921" t="s">
        <v>132</v>
      </c>
      <c r="B921">
        <v>7750</v>
      </c>
      <c r="C921">
        <v>936</v>
      </c>
      <c r="D921" t="s">
        <v>62</v>
      </c>
      <c r="E921" t="s">
        <v>93</v>
      </c>
      <c r="F921" s="4" t="e">
        <f>SUMIFS('[1]TUNZ Extracted TB'!$G:$G,'[1]TUNZ Extracted TB'!$A:$A,B921,'[1]TUNZ Extracted TB'!$C:$C,C921)</f>
        <v>#VALUE!</v>
      </c>
      <c r="G921" s="4" t="e">
        <f>SUMIFS('[2]TUNZ Extracted TB'!$G:$G,'[2]TUNZ Extracted TB'!$A:$A,B921,'[2]TUNZ Extracted TB'!$C:$C,C921)</f>
        <v>#VALUE!</v>
      </c>
      <c r="H921" s="4" t="e">
        <f>SUMIFS('[3]TUNZ Extracted TB'!$G:$G,'[3]TUNZ Extracted TB'!$A:$A,B921,'[3]TUNZ Extracted TB'!$C:$C,C921)</f>
        <v>#VALUE!</v>
      </c>
      <c r="I921" s="4" t="e">
        <f>SUMIFS('[4]TUNZ Extracted TB'!$G:$G,'[4]TUNZ Extracted TB'!$A:$A,B921,'[4]TUNZ Extracted TB'!$C:$C,C921)</f>
        <v>#VALUE!</v>
      </c>
      <c r="J921" s="4" t="e">
        <f>SUMIFS('[5]TUNZ Extracted TB'!$G:$G,'[5]TUNZ Extracted TB'!$A:$A,B921,'[5]TUNZ Extracted TB'!$C:$C,C921)</f>
        <v>#VALUE!</v>
      </c>
      <c r="K921" s="4" t="e">
        <f>SUMIFS('[6]TUNZ Extracted TB'!$G:$G,'[6]TUNZ Extracted TB'!$A:$A,B921,'[6]TUNZ Extracted TB'!$C:$C,C921)</f>
        <v>#VALUE!</v>
      </c>
      <c r="L921" s="4" t="e">
        <f>SUMIFS('[7]TUNZ Extracted TB'!$G:$G,'[7]TUNZ Extracted TB'!$A:$A,B921,'[7]TUNZ Extracted TB'!$C:$C,C921)</f>
        <v>#VALUE!</v>
      </c>
      <c r="M921" s="4" t="e">
        <f>SUMIFS('[8]TUNZ Extracted TB'!$G:$G,'[8]TUNZ Extracted TB'!$A:$A,B921,'[8]TUNZ Extracted TB'!$C:$C,C921)</f>
        <v>#VALUE!</v>
      </c>
      <c r="N921" s="4" t="e">
        <f>SUMIFS('[9]TUNZ Extracted TB'!$G:$G,'[9]TUNZ Extracted TB'!$A:$A,B921,'[9]TUNZ Extracted TB'!$C:$C,C921)</f>
        <v>#VALUE!</v>
      </c>
      <c r="O921" s="4" t="e">
        <f>SUMIFS('[10]TUNZ Extracted TB'!$G:$G,'[10]TUNZ Extracted TB'!$A:$A,B921,'[10]TUNZ Extracted TB'!$C:$C,C921)</f>
        <v>#VALUE!</v>
      </c>
      <c r="P921" s="4" t="e">
        <f>SUMIFS('[11]TUNZ Extracted TB'!$G:$G,'[11]TUNZ Extracted TB'!$A:$A,B921,'[11]TUNZ Extracted TB'!$C:$C,C921)</f>
        <v>#VALUE!</v>
      </c>
      <c r="Q921" s="4" t="e">
        <f>SUMIFS('[12]TUNZ Extracted TB'!$G:$G,'[12]TUNZ Extracted TB'!$A:$A,B921,'[12]TUNZ Extracted TB'!$C:$C,C921)</f>
        <v>#VALUE!</v>
      </c>
      <c r="R921" s="4" t="e">
        <f t="shared" si="15"/>
        <v>#VALUE!</v>
      </c>
    </row>
    <row r="922" spans="1:18" x14ac:dyDescent="0.25">
      <c r="A922" t="s">
        <v>133</v>
      </c>
      <c r="B922">
        <v>7760</v>
      </c>
      <c r="C922">
        <v>110</v>
      </c>
      <c r="D922" t="s">
        <v>58</v>
      </c>
      <c r="E922" t="s">
        <v>130</v>
      </c>
      <c r="F922" s="4" t="e">
        <f>SUMIFS('[1]TUNZ Extracted TB'!$G:$G,'[1]TUNZ Extracted TB'!$A:$A,B922,'[1]TUNZ Extracted TB'!$C:$C,C922)</f>
        <v>#VALUE!</v>
      </c>
      <c r="G922" s="4" t="e">
        <f>SUMIFS('[2]TUNZ Extracted TB'!$G:$G,'[2]TUNZ Extracted TB'!$A:$A,B922,'[2]TUNZ Extracted TB'!$C:$C,C922)</f>
        <v>#VALUE!</v>
      </c>
      <c r="H922" s="4" t="e">
        <f>SUMIFS('[3]TUNZ Extracted TB'!$G:$G,'[3]TUNZ Extracted TB'!$A:$A,B922,'[3]TUNZ Extracted TB'!$C:$C,C922)</f>
        <v>#VALUE!</v>
      </c>
      <c r="I922" s="4" t="e">
        <f>SUMIFS('[4]TUNZ Extracted TB'!$G:$G,'[4]TUNZ Extracted TB'!$A:$A,B922,'[4]TUNZ Extracted TB'!$C:$C,C922)</f>
        <v>#VALUE!</v>
      </c>
      <c r="J922" s="4" t="e">
        <f>SUMIFS('[5]TUNZ Extracted TB'!$G:$G,'[5]TUNZ Extracted TB'!$A:$A,B922,'[5]TUNZ Extracted TB'!$C:$C,C922)</f>
        <v>#VALUE!</v>
      </c>
      <c r="K922" s="4" t="e">
        <f>SUMIFS('[6]TUNZ Extracted TB'!$G:$G,'[6]TUNZ Extracted TB'!$A:$A,B922,'[6]TUNZ Extracted TB'!$C:$C,C922)</f>
        <v>#VALUE!</v>
      </c>
      <c r="L922" s="4" t="e">
        <f>SUMIFS('[7]TUNZ Extracted TB'!$G:$G,'[7]TUNZ Extracted TB'!$A:$A,B922,'[7]TUNZ Extracted TB'!$C:$C,C922)</f>
        <v>#VALUE!</v>
      </c>
      <c r="M922" s="4" t="e">
        <f>SUMIFS('[8]TUNZ Extracted TB'!$G:$G,'[8]TUNZ Extracted TB'!$A:$A,B922,'[8]TUNZ Extracted TB'!$C:$C,C922)</f>
        <v>#VALUE!</v>
      </c>
      <c r="N922" s="4" t="e">
        <f>SUMIFS('[9]TUNZ Extracted TB'!$G:$G,'[9]TUNZ Extracted TB'!$A:$A,B922,'[9]TUNZ Extracted TB'!$C:$C,C922)</f>
        <v>#VALUE!</v>
      </c>
      <c r="O922" s="4" t="e">
        <f>SUMIFS('[10]TUNZ Extracted TB'!$G:$G,'[10]TUNZ Extracted TB'!$A:$A,B922,'[10]TUNZ Extracted TB'!$C:$C,C922)</f>
        <v>#VALUE!</v>
      </c>
      <c r="P922" s="4" t="e">
        <f>SUMIFS('[11]TUNZ Extracted TB'!$G:$G,'[11]TUNZ Extracted TB'!$A:$A,B922,'[11]TUNZ Extracted TB'!$C:$C,C922)</f>
        <v>#VALUE!</v>
      </c>
      <c r="Q922" s="4" t="e">
        <f>SUMIFS('[12]TUNZ Extracted TB'!$G:$G,'[12]TUNZ Extracted TB'!$A:$A,B922,'[12]TUNZ Extracted TB'!$C:$C,C922)</f>
        <v>#VALUE!</v>
      </c>
      <c r="R922" s="4" t="e">
        <f t="shared" si="15"/>
        <v>#VALUE!</v>
      </c>
    </row>
    <row r="923" spans="1:18" x14ac:dyDescent="0.25">
      <c r="A923" t="s">
        <v>133</v>
      </c>
      <c r="B923">
        <v>7760</v>
      </c>
      <c r="C923">
        <v>112</v>
      </c>
      <c r="D923" t="s">
        <v>62</v>
      </c>
      <c r="E923" t="s">
        <v>131</v>
      </c>
      <c r="F923" s="4" t="e">
        <f>SUMIFS('[1]TUNZ Extracted TB'!$G:$G,'[1]TUNZ Extracted TB'!$A:$A,B923,'[1]TUNZ Extracted TB'!$C:$C,C923)</f>
        <v>#VALUE!</v>
      </c>
      <c r="G923" s="4" t="e">
        <f>SUMIFS('[2]TUNZ Extracted TB'!$G:$G,'[2]TUNZ Extracted TB'!$A:$A,B923,'[2]TUNZ Extracted TB'!$C:$C,C923)</f>
        <v>#VALUE!</v>
      </c>
      <c r="H923" s="4" t="e">
        <f>SUMIFS('[3]TUNZ Extracted TB'!$G:$G,'[3]TUNZ Extracted TB'!$A:$A,B923,'[3]TUNZ Extracted TB'!$C:$C,C923)</f>
        <v>#VALUE!</v>
      </c>
      <c r="I923" s="4" t="e">
        <f>SUMIFS('[4]TUNZ Extracted TB'!$G:$G,'[4]TUNZ Extracted TB'!$A:$A,B923,'[4]TUNZ Extracted TB'!$C:$C,C923)</f>
        <v>#VALUE!</v>
      </c>
      <c r="J923" s="4" t="e">
        <f>SUMIFS('[5]TUNZ Extracted TB'!$G:$G,'[5]TUNZ Extracted TB'!$A:$A,B923,'[5]TUNZ Extracted TB'!$C:$C,C923)</f>
        <v>#VALUE!</v>
      </c>
      <c r="K923" s="4" t="e">
        <f>SUMIFS('[6]TUNZ Extracted TB'!$G:$G,'[6]TUNZ Extracted TB'!$A:$A,B923,'[6]TUNZ Extracted TB'!$C:$C,C923)</f>
        <v>#VALUE!</v>
      </c>
      <c r="L923" s="4" t="e">
        <f>SUMIFS('[7]TUNZ Extracted TB'!$G:$G,'[7]TUNZ Extracted TB'!$A:$A,B923,'[7]TUNZ Extracted TB'!$C:$C,C923)</f>
        <v>#VALUE!</v>
      </c>
      <c r="M923" s="4" t="e">
        <f>SUMIFS('[8]TUNZ Extracted TB'!$G:$G,'[8]TUNZ Extracted TB'!$A:$A,B923,'[8]TUNZ Extracted TB'!$C:$C,C923)</f>
        <v>#VALUE!</v>
      </c>
      <c r="N923" s="4" t="e">
        <f>SUMIFS('[9]TUNZ Extracted TB'!$G:$G,'[9]TUNZ Extracted TB'!$A:$A,B923,'[9]TUNZ Extracted TB'!$C:$C,C923)</f>
        <v>#VALUE!</v>
      </c>
      <c r="O923" s="4" t="e">
        <f>SUMIFS('[10]TUNZ Extracted TB'!$G:$G,'[10]TUNZ Extracted TB'!$A:$A,B923,'[10]TUNZ Extracted TB'!$C:$C,C923)</f>
        <v>#VALUE!</v>
      </c>
      <c r="P923" s="4" t="e">
        <f>SUMIFS('[11]TUNZ Extracted TB'!$G:$G,'[11]TUNZ Extracted TB'!$A:$A,B923,'[11]TUNZ Extracted TB'!$C:$C,C923)</f>
        <v>#VALUE!</v>
      </c>
      <c r="Q923" s="4" t="e">
        <f>SUMIFS('[12]TUNZ Extracted TB'!$G:$G,'[12]TUNZ Extracted TB'!$A:$A,B923,'[12]TUNZ Extracted TB'!$C:$C,C923)</f>
        <v>#VALUE!</v>
      </c>
      <c r="R923" s="4" t="e">
        <f t="shared" si="15"/>
        <v>#VALUE!</v>
      </c>
    </row>
    <row r="924" spans="1:18" x14ac:dyDescent="0.25">
      <c r="A924" t="s">
        <v>133</v>
      </c>
      <c r="B924">
        <v>7760</v>
      </c>
      <c r="C924">
        <v>120</v>
      </c>
      <c r="D924" t="s">
        <v>58</v>
      </c>
      <c r="E924" t="s">
        <v>130</v>
      </c>
      <c r="F924" s="4" t="e">
        <f>SUMIFS('[1]TUNZ Extracted TB'!$G:$G,'[1]TUNZ Extracted TB'!$A:$A,B924,'[1]TUNZ Extracted TB'!$C:$C,C924)</f>
        <v>#VALUE!</v>
      </c>
      <c r="G924" s="4" t="e">
        <f>SUMIFS('[2]TUNZ Extracted TB'!$G:$G,'[2]TUNZ Extracted TB'!$A:$A,B924,'[2]TUNZ Extracted TB'!$C:$C,C924)</f>
        <v>#VALUE!</v>
      </c>
      <c r="H924" s="4" t="e">
        <f>SUMIFS('[3]TUNZ Extracted TB'!$G:$G,'[3]TUNZ Extracted TB'!$A:$A,B924,'[3]TUNZ Extracted TB'!$C:$C,C924)</f>
        <v>#VALUE!</v>
      </c>
      <c r="I924" s="4" t="e">
        <f>SUMIFS('[4]TUNZ Extracted TB'!$G:$G,'[4]TUNZ Extracted TB'!$A:$A,B924,'[4]TUNZ Extracted TB'!$C:$C,C924)</f>
        <v>#VALUE!</v>
      </c>
      <c r="J924" s="4" t="e">
        <f>SUMIFS('[5]TUNZ Extracted TB'!$G:$G,'[5]TUNZ Extracted TB'!$A:$A,B924,'[5]TUNZ Extracted TB'!$C:$C,C924)</f>
        <v>#VALUE!</v>
      </c>
      <c r="K924" s="4" t="e">
        <f>SUMIFS('[6]TUNZ Extracted TB'!$G:$G,'[6]TUNZ Extracted TB'!$A:$A,B924,'[6]TUNZ Extracted TB'!$C:$C,C924)</f>
        <v>#VALUE!</v>
      </c>
      <c r="L924" s="4" t="e">
        <f>SUMIFS('[7]TUNZ Extracted TB'!$G:$G,'[7]TUNZ Extracted TB'!$A:$A,B924,'[7]TUNZ Extracted TB'!$C:$C,C924)</f>
        <v>#VALUE!</v>
      </c>
      <c r="M924" s="4" t="e">
        <f>SUMIFS('[8]TUNZ Extracted TB'!$G:$G,'[8]TUNZ Extracted TB'!$A:$A,B924,'[8]TUNZ Extracted TB'!$C:$C,C924)</f>
        <v>#VALUE!</v>
      </c>
      <c r="N924" s="4" t="e">
        <f>SUMIFS('[9]TUNZ Extracted TB'!$G:$G,'[9]TUNZ Extracted TB'!$A:$A,B924,'[9]TUNZ Extracted TB'!$C:$C,C924)</f>
        <v>#VALUE!</v>
      </c>
      <c r="O924" s="4" t="e">
        <f>SUMIFS('[10]TUNZ Extracted TB'!$G:$G,'[10]TUNZ Extracted TB'!$A:$A,B924,'[10]TUNZ Extracted TB'!$C:$C,C924)</f>
        <v>#VALUE!</v>
      </c>
      <c r="P924" s="4" t="e">
        <f>SUMIFS('[11]TUNZ Extracted TB'!$G:$G,'[11]TUNZ Extracted TB'!$A:$A,B924,'[11]TUNZ Extracted TB'!$C:$C,C924)</f>
        <v>#VALUE!</v>
      </c>
      <c r="Q924" s="4" t="e">
        <f>SUMIFS('[12]TUNZ Extracted TB'!$G:$G,'[12]TUNZ Extracted TB'!$A:$A,B924,'[12]TUNZ Extracted TB'!$C:$C,C924)</f>
        <v>#VALUE!</v>
      </c>
      <c r="R924" s="4" t="e">
        <f t="shared" si="15"/>
        <v>#VALUE!</v>
      </c>
    </row>
    <row r="925" spans="1:18" x14ac:dyDescent="0.25">
      <c r="A925" t="s">
        <v>133</v>
      </c>
      <c r="B925">
        <v>7760</v>
      </c>
      <c r="C925">
        <v>121</v>
      </c>
      <c r="D925" t="s">
        <v>58</v>
      </c>
      <c r="E925" t="s">
        <v>130</v>
      </c>
      <c r="F925" s="4" t="e">
        <f>SUMIFS('[1]TUNZ Extracted TB'!$G:$G,'[1]TUNZ Extracted TB'!$A:$A,B925,'[1]TUNZ Extracted TB'!$C:$C,C925)</f>
        <v>#VALUE!</v>
      </c>
      <c r="G925" s="4" t="e">
        <f>SUMIFS('[2]TUNZ Extracted TB'!$G:$G,'[2]TUNZ Extracted TB'!$A:$A,B925,'[2]TUNZ Extracted TB'!$C:$C,C925)</f>
        <v>#VALUE!</v>
      </c>
      <c r="H925" s="4" t="e">
        <f>SUMIFS('[3]TUNZ Extracted TB'!$G:$G,'[3]TUNZ Extracted TB'!$A:$A,B925,'[3]TUNZ Extracted TB'!$C:$C,C925)</f>
        <v>#VALUE!</v>
      </c>
      <c r="I925" s="4" t="e">
        <f>SUMIFS('[4]TUNZ Extracted TB'!$G:$G,'[4]TUNZ Extracted TB'!$A:$A,B925,'[4]TUNZ Extracted TB'!$C:$C,C925)</f>
        <v>#VALUE!</v>
      </c>
      <c r="J925" s="4" t="e">
        <f>SUMIFS('[5]TUNZ Extracted TB'!$G:$G,'[5]TUNZ Extracted TB'!$A:$A,B925,'[5]TUNZ Extracted TB'!$C:$C,C925)</f>
        <v>#VALUE!</v>
      </c>
      <c r="K925" s="4" t="e">
        <f>SUMIFS('[6]TUNZ Extracted TB'!$G:$G,'[6]TUNZ Extracted TB'!$A:$A,B925,'[6]TUNZ Extracted TB'!$C:$C,C925)</f>
        <v>#VALUE!</v>
      </c>
      <c r="L925" s="4" t="e">
        <f>SUMIFS('[7]TUNZ Extracted TB'!$G:$G,'[7]TUNZ Extracted TB'!$A:$A,B925,'[7]TUNZ Extracted TB'!$C:$C,C925)</f>
        <v>#VALUE!</v>
      </c>
      <c r="M925" s="4" t="e">
        <f>SUMIFS('[8]TUNZ Extracted TB'!$G:$G,'[8]TUNZ Extracted TB'!$A:$A,B925,'[8]TUNZ Extracted TB'!$C:$C,C925)</f>
        <v>#VALUE!</v>
      </c>
      <c r="N925" s="4" t="e">
        <f>SUMIFS('[9]TUNZ Extracted TB'!$G:$G,'[9]TUNZ Extracted TB'!$A:$A,B925,'[9]TUNZ Extracted TB'!$C:$C,C925)</f>
        <v>#VALUE!</v>
      </c>
      <c r="O925" s="4" t="e">
        <f>SUMIFS('[10]TUNZ Extracted TB'!$G:$G,'[10]TUNZ Extracted TB'!$A:$A,B925,'[10]TUNZ Extracted TB'!$C:$C,C925)</f>
        <v>#VALUE!</v>
      </c>
      <c r="P925" s="4" t="e">
        <f>SUMIFS('[11]TUNZ Extracted TB'!$G:$G,'[11]TUNZ Extracted TB'!$A:$A,B925,'[11]TUNZ Extracted TB'!$C:$C,C925)</f>
        <v>#VALUE!</v>
      </c>
      <c r="Q925" s="4" t="e">
        <f>SUMIFS('[12]TUNZ Extracted TB'!$G:$G,'[12]TUNZ Extracted TB'!$A:$A,B925,'[12]TUNZ Extracted TB'!$C:$C,C925)</f>
        <v>#VALUE!</v>
      </c>
      <c r="R925" s="4" t="e">
        <f t="shared" si="15"/>
        <v>#VALUE!</v>
      </c>
    </row>
    <row r="926" spans="1:18" x14ac:dyDescent="0.25">
      <c r="A926" t="s">
        <v>133</v>
      </c>
      <c r="B926">
        <v>7760</v>
      </c>
      <c r="C926">
        <v>130</v>
      </c>
      <c r="D926" t="s">
        <v>58</v>
      </c>
      <c r="E926" t="s">
        <v>130</v>
      </c>
      <c r="F926" s="4" t="e">
        <f>SUMIFS('[1]TUNZ Extracted TB'!$G:$G,'[1]TUNZ Extracted TB'!$A:$A,B926,'[1]TUNZ Extracted TB'!$C:$C,C926)</f>
        <v>#VALUE!</v>
      </c>
      <c r="G926" s="4" t="e">
        <f>SUMIFS('[2]TUNZ Extracted TB'!$G:$G,'[2]TUNZ Extracted TB'!$A:$A,B926,'[2]TUNZ Extracted TB'!$C:$C,C926)</f>
        <v>#VALUE!</v>
      </c>
      <c r="H926" s="4" t="e">
        <f>SUMIFS('[3]TUNZ Extracted TB'!$G:$G,'[3]TUNZ Extracted TB'!$A:$A,B926,'[3]TUNZ Extracted TB'!$C:$C,C926)</f>
        <v>#VALUE!</v>
      </c>
      <c r="I926" s="4" t="e">
        <f>SUMIFS('[4]TUNZ Extracted TB'!$G:$G,'[4]TUNZ Extracted TB'!$A:$A,B926,'[4]TUNZ Extracted TB'!$C:$C,C926)</f>
        <v>#VALUE!</v>
      </c>
      <c r="J926" s="4" t="e">
        <f>SUMIFS('[5]TUNZ Extracted TB'!$G:$G,'[5]TUNZ Extracted TB'!$A:$A,B926,'[5]TUNZ Extracted TB'!$C:$C,C926)</f>
        <v>#VALUE!</v>
      </c>
      <c r="K926" s="4" t="e">
        <f>SUMIFS('[6]TUNZ Extracted TB'!$G:$G,'[6]TUNZ Extracted TB'!$A:$A,B926,'[6]TUNZ Extracted TB'!$C:$C,C926)</f>
        <v>#VALUE!</v>
      </c>
      <c r="L926" s="4" t="e">
        <f>SUMIFS('[7]TUNZ Extracted TB'!$G:$G,'[7]TUNZ Extracted TB'!$A:$A,B926,'[7]TUNZ Extracted TB'!$C:$C,C926)</f>
        <v>#VALUE!</v>
      </c>
      <c r="M926" s="4" t="e">
        <f>SUMIFS('[8]TUNZ Extracted TB'!$G:$G,'[8]TUNZ Extracted TB'!$A:$A,B926,'[8]TUNZ Extracted TB'!$C:$C,C926)</f>
        <v>#VALUE!</v>
      </c>
      <c r="N926" s="4" t="e">
        <f>SUMIFS('[9]TUNZ Extracted TB'!$G:$G,'[9]TUNZ Extracted TB'!$A:$A,B926,'[9]TUNZ Extracted TB'!$C:$C,C926)</f>
        <v>#VALUE!</v>
      </c>
      <c r="O926" s="4" t="e">
        <f>SUMIFS('[10]TUNZ Extracted TB'!$G:$G,'[10]TUNZ Extracted TB'!$A:$A,B926,'[10]TUNZ Extracted TB'!$C:$C,C926)</f>
        <v>#VALUE!</v>
      </c>
      <c r="P926" s="4" t="e">
        <f>SUMIFS('[11]TUNZ Extracted TB'!$G:$G,'[11]TUNZ Extracted TB'!$A:$A,B926,'[11]TUNZ Extracted TB'!$C:$C,C926)</f>
        <v>#VALUE!</v>
      </c>
      <c r="Q926" s="4" t="e">
        <f>SUMIFS('[12]TUNZ Extracted TB'!$G:$G,'[12]TUNZ Extracted TB'!$A:$A,B926,'[12]TUNZ Extracted TB'!$C:$C,C926)</f>
        <v>#VALUE!</v>
      </c>
      <c r="R926" s="4" t="e">
        <f t="shared" si="15"/>
        <v>#VALUE!</v>
      </c>
    </row>
    <row r="927" spans="1:18" x14ac:dyDescent="0.25">
      <c r="A927" t="s">
        <v>133</v>
      </c>
      <c r="B927">
        <v>7760</v>
      </c>
      <c r="C927">
        <v>140</v>
      </c>
      <c r="D927" t="s">
        <v>58</v>
      </c>
      <c r="E927" t="s">
        <v>130</v>
      </c>
      <c r="F927" s="4" t="e">
        <f>SUMIFS('[1]TUNZ Extracted TB'!$G:$G,'[1]TUNZ Extracted TB'!$A:$A,B927,'[1]TUNZ Extracted TB'!$C:$C,C927)</f>
        <v>#VALUE!</v>
      </c>
      <c r="G927" s="4" t="e">
        <f>SUMIFS('[2]TUNZ Extracted TB'!$G:$G,'[2]TUNZ Extracted TB'!$A:$A,B927,'[2]TUNZ Extracted TB'!$C:$C,C927)</f>
        <v>#VALUE!</v>
      </c>
      <c r="H927" s="4" t="e">
        <f>SUMIFS('[3]TUNZ Extracted TB'!$G:$G,'[3]TUNZ Extracted TB'!$A:$A,B927,'[3]TUNZ Extracted TB'!$C:$C,C927)</f>
        <v>#VALUE!</v>
      </c>
      <c r="I927" s="4" t="e">
        <f>SUMIFS('[4]TUNZ Extracted TB'!$G:$G,'[4]TUNZ Extracted TB'!$A:$A,B927,'[4]TUNZ Extracted TB'!$C:$C,C927)</f>
        <v>#VALUE!</v>
      </c>
      <c r="J927" s="4" t="e">
        <f>SUMIFS('[5]TUNZ Extracted TB'!$G:$G,'[5]TUNZ Extracted TB'!$A:$A,B927,'[5]TUNZ Extracted TB'!$C:$C,C927)</f>
        <v>#VALUE!</v>
      </c>
      <c r="K927" s="4" t="e">
        <f>SUMIFS('[6]TUNZ Extracted TB'!$G:$G,'[6]TUNZ Extracted TB'!$A:$A,B927,'[6]TUNZ Extracted TB'!$C:$C,C927)</f>
        <v>#VALUE!</v>
      </c>
      <c r="L927" s="4" t="e">
        <f>SUMIFS('[7]TUNZ Extracted TB'!$G:$G,'[7]TUNZ Extracted TB'!$A:$A,B927,'[7]TUNZ Extracted TB'!$C:$C,C927)</f>
        <v>#VALUE!</v>
      </c>
      <c r="M927" s="4" t="e">
        <f>SUMIFS('[8]TUNZ Extracted TB'!$G:$G,'[8]TUNZ Extracted TB'!$A:$A,B927,'[8]TUNZ Extracted TB'!$C:$C,C927)</f>
        <v>#VALUE!</v>
      </c>
      <c r="N927" s="4" t="e">
        <f>SUMIFS('[9]TUNZ Extracted TB'!$G:$G,'[9]TUNZ Extracted TB'!$A:$A,B927,'[9]TUNZ Extracted TB'!$C:$C,C927)</f>
        <v>#VALUE!</v>
      </c>
      <c r="O927" s="4" t="e">
        <f>SUMIFS('[10]TUNZ Extracted TB'!$G:$G,'[10]TUNZ Extracted TB'!$A:$A,B927,'[10]TUNZ Extracted TB'!$C:$C,C927)</f>
        <v>#VALUE!</v>
      </c>
      <c r="P927" s="4" t="e">
        <f>SUMIFS('[11]TUNZ Extracted TB'!$G:$G,'[11]TUNZ Extracted TB'!$A:$A,B927,'[11]TUNZ Extracted TB'!$C:$C,C927)</f>
        <v>#VALUE!</v>
      </c>
      <c r="Q927" s="4" t="e">
        <f>SUMIFS('[12]TUNZ Extracted TB'!$G:$G,'[12]TUNZ Extracted TB'!$A:$A,B927,'[12]TUNZ Extracted TB'!$C:$C,C927)</f>
        <v>#VALUE!</v>
      </c>
      <c r="R927" s="4" t="e">
        <f t="shared" si="15"/>
        <v>#VALUE!</v>
      </c>
    </row>
    <row r="928" spans="1:18" x14ac:dyDescent="0.25">
      <c r="A928" t="s">
        <v>133</v>
      </c>
      <c r="B928">
        <v>7760</v>
      </c>
      <c r="C928">
        <v>142</v>
      </c>
      <c r="D928" t="s">
        <v>62</v>
      </c>
      <c r="E928" t="s">
        <v>131</v>
      </c>
      <c r="F928" s="4" t="e">
        <f>SUMIFS('[1]TUNZ Extracted TB'!$G:$G,'[1]TUNZ Extracted TB'!$A:$A,B928,'[1]TUNZ Extracted TB'!$C:$C,C928)</f>
        <v>#VALUE!</v>
      </c>
      <c r="G928" s="4" t="e">
        <f>SUMIFS('[2]TUNZ Extracted TB'!$G:$G,'[2]TUNZ Extracted TB'!$A:$A,B928,'[2]TUNZ Extracted TB'!$C:$C,C928)</f>
        <v>#VALUE!</v>
      </c>
      <c r="H928" s="4" t="e">
        <f>SUMIFS('[3]TUNZ Extracted TB'!$G:$G,'[3]TUNZ Extracted TB'!$A:$A,B928,'[3]TUNZ Extracted TB'!$C:$C,C928)</f>
        <v>#VALUE!</v>
      </c>
      <c r="I928" s="4" t="e">
        <f>SUMIFS('[4]TUNZ Extracted TB'!$G:$G,'[4]TUNZ Extracted TB'!$A:$A,B928,'[4]TUNZ Extracted TB'!$C:$C,C928)</f>
        <v>#VALUE!</v>
      </c>
      <c r="J928" s="4" t="e">
        <f>SUMIFS('[5]TUNZ Extracted TB'!$G:$G,'[5]TUNZ Extracted TB'!$A:$A,B928,'[5]TUNZ Extracted TB'!$C:$C,C928)</f>
        <v>#VALUE!</v>
      </c>
      <c r="K928" s="4" t="e">
        <f>SUMIFS('[6]TUNZ Extracted TB'!$G:$G,'[6]TUNZ Extracted TB'!$A:$A,B928,'[6]TUNZ Extracted TB'!$C:$C,C928)</f>
        <v>#VALUE!</v>
      </c>
      <c r="L928" s="4" t="e">
        <f>SUMIFS('[7]TUNZ Extracted TB'!$G:$G,'[7]TUNZ Extracted TB'!$A:$A,B928,'[7]TUNZ Extracted TB'!$C:$C,C928)</f>
        <v>#VALUE!</v>
      </c>
      <c r="M928" s="4" t="e">
        <f>SUMIFS('[8]TUNZ Extracted TB'!$G:$G,'[8]TUNZ Extracted TB'!$A:$A,B928,'[8]TUNZ Extracted TB'!$C:$C,C928)</f>
        <v>#VALUE!</v>
      </c>
      <c r="N928" s="4" t="e">
        <f>SUMIFS('[9]TUNZ Extracted TB'!$G:$G,'[9]TUNZ Extracted TB'!$A:$A,B928,'[9]TUNZ Extracted TB'!$C:$C,C928)</f>
        <v>#VALUE!</v>
      </c>
      <c r="O928" s="4" t="e">
        <f>SUMIFS('[10]TUNZ Extracted TB'!$G:$G,'[10]TUNZ Extracted TB'!$A:$A,B928,'[10]TUNZ Extracted TB'!$C:$C,C928)</f>
        <v>#VALUE!</v>
      </c>
      <c r="P928" s="4" t="e">
        <f>SUMIFS('[11]TUNZ Extracted TB'!$G:$G,'[11]TUNZ Extracted TB'!$A:$A,B928,'[11]TUNZ Extracted TB'!$C:$C,C928)</f>
        <v>#VALUE!</v>
      </c>
      <c r="Q928" s="4" t="e">
        <f>SUMIFS('[12]TUNZ Extracted TB'!$G:$G,'[12]TUNZ Extracted TB'!$A:$A,B928,'[12]TUNZ Extracted TB'!$C:$C,C928)</f>
        <v>#VALUE!</v>
      </c>
      <c r="R928" s="4" t="e">
        <f t="shared" si="15"/>
        <v>#VALUE!</v>
      </c>
    </row>
    <row r="929" spans="1:18" x14ac:dyDescent="0.25">
      <c r="A929" t="s">
        <v>133</v>
      </c>
      <c r="B929">
        <v>7760</v>
      </c>
      <c r="C929">
        <v>147</v>
      </c>
      <c r="D929" t="s">
        <v>58</v>
      </c>
      <c r="E929" t="s">
        <v>130</v>
      </c>
      <c r="F929" s="4" t="e">
        <f>SUMIFS('[1]TUNZ Extracted TB'!$G:$G,'[1]TUNZ Extracted TB'!$A:$A,B929,'[1]TUNZ Extracted TB'!$C:$C,C929)</f>
        <v>#VALUE!</v>
      </c>
      <c r="G929" s="4" t="e">
        <f>SUMIFS('[2]TUNZ Extracted TB'!$G:$G,'[2]TUNZ Extracted TB'!$A:$A,B929,'[2]TUNZ Extracted TB'!$C:$C,C929)</f>
        <v>#VALUE!</v>
      </c>
      <c r="H929" s="4" t="e">
        <f>SUMIFS('[3]TUNZ Extracted TB'!$G:$G,'[3]TUNZ Extracted TB'!$A:$A,B929,'[3]TUNZ Extracted TB'!$C:$C,C929)</f>
        <v>#VALUE!</v>
      </c>
      <c r="I929" s="4" t="e">
        <f>SUMIFS('[4]TUNZ Extracted TB'!$G:$G,'[4]TUNZ Extracted TB'!$A:$A,B929,'[4]TUNZ Extracted TB'!$C:$C,C929)</f>
        <v>#VALUE!</v>
      </c>
      <c r="J929" s="4" t="e">
        <f>SUMIFS('[5]TUNZ Extracted TB'!$G:$G,'[5]TUNZ Extracted TB'!$A:$A,B929,'[5]TUNZ Extracted TB'!$C:$C,C929)</f>
        <v>#VALUE!</v>
      </c>
      <c r="K929" s="4" t="e">
        <f>SUMIFS('[6]TUNZ Extracted TB'!$G:$G,'[6]TUNZ Extracted TB'!$A:$A,B929,'[6]TUNZ Extracted TB'!$C:$C,C929)</f>
        <v>#VALUE!</v>
      </c>
      <c r="L929" s="4" t="e">
        <f>SUMIFS('[7]TUNZ Extracted TB'!$G:$G,'[7]TUNZ Extracted TB'!$A:$A,B929,'[7]TUNZ Extracted TB'!$C:$C,C929)</f>
        <v>#VALUE!</v>
      </c>
      <c r="M929" s="4" t="e">
        <f>SUMIFS('[8]TUNZ Extracted TB'!$G:$G,'[8]TUNZ Extracted TB'!$A:$A,B929,'[8]TUNZ Extracted TB'!$C:$C,C929)</f>
        <v>#VALUE!</v>
      </c>
      <c r="N929" s="4" t="e">
        <f>SUMIFS('[9]TUNZ Extracted TB'!$G:$G,'[9]TUNZ Extracted TB'!$A:$A,B929,'[9]TUNZ Extracted TB'!$C:$C,C929)</f>
        <v>#VALUE!</v>
      </c>
      <c r="O929" s="4" t="e">
        <f>SUMIFS('[10]TUNZ Extracted TB'!$G:$G,'[10]TUNZ Extracted TB'!$A:$A,B929,'[10]TUNZ Extracted TB'!$C:$C,C929)</f>
        <v>#VALUE!</v>
      </c>
      <c r="P929" s="4" t="e">
        <f>SUMIFS('[11]TUNZ Extracted TB'!$G:$G,'[11]TUNZ Extracted TB'!$A:$A,B929,'[11]TUNZ Extracted TB'!$C:$C,C929)</f>
        <v>#VALUE!</v>
      </c>
      <c r="Q929" s="4" t="e">
        <f>SUMIFS('[12]TUNZ Extracted TB'!$G:$G,'[12]TUNZ Extracted TB'!$A:$A,B929,'[12]TUNZ Extracted TB'!$C:$C,C929)</f>
        <v>#VALUE!</v>
      </c>
      <c r="R929" s="4" t="e">
        <f t="shared" si="15"/>
        <v>#VALUE!</v>
      </c>
    </row>
    <row r="930" spans="1:18" x14ac:dyDescent="0.25">
      <c r="A930" t="s">
        <v>133</v>
      </c>
      <c r="B930">
        <v>7760</v>
      </c>
      <c r="C930">
        <v>150</v>
      </c>
      <c r="D930" t="s">
        <v>62</v>
      </c>
      <c r="E930" t="s">
        <v>131</v>
      </c>
      <c r="F930" s="4" t="e">
        <f>SUMIFS('[1]TUNZ Extracted TB'!$G:$G,'[1]TUNZ Extracted TB'!$A:$A,B930,'[1]TUNZ Extracted TB'!$C:$C,C930)</f>
        <v>#VALUE!</v>
      </c>
      <c r="G930" s="4" t="e">
        <f>SUMIFS('[2]TUNZ Extracted TB'!$G:$G,'[2]TUNZ Extracted TB'!$A:$A,B930,'[2]TUNZ Extracted TB'!$C:$C,C930)</f>
        <v>#VALUE!</v>
      </c>
      <c r="H930" s="4" t="e">
        <f>SUMIFS('[3]TUNZ Extracted TB'!$G:$G,'[3]TUNZ Extracted TB'!$A:$A,B930,'[3]TUNZ Extracted TB'!$C:$C,C930)</f>
        <v>#VALUE!</v>
      </c>
      <c r="I930" s="4" t="e">
        <f>SUMIFS('[4]TUNZ Extracted TB'!$G:$G,'[4]TUNZ Extracted TB'!$A:$A,B930,'[4]TUNZ Extracted TB'!$C:$C,C930)</f>
        <v>#VALUE!</v>
      </c>
      <c r="J930" s="4" t="e">
        <f>SUMIFS('[5]TUNZ Extracted TB'!$G:$G,'[5]TUNZ Extracted TB'!$A:$A,B930,'[5]TUNZ Extracted TB'!$C:$C,C930)</f>
        <v>#VALUE!</v>
      </c>
      <c r="K930" s="4" t="e">
        <f>SUMIFS('[6]TUNZ Extracted TB'!$G:$G,'[6]TUNZ Extracted TB'!$A:$A,B930,'[6]TUNZ Extracted TB'!$C:$C,C930)</f>
        <v>#VALUE!</v>
      </c>
      <c r="L930" s="4" t="e">
        <f>SUMIFS('[7]TUNZ Extracted TB'!$G:$G,'[7]TUNZ Extracted TB'!$A:$A,B930,'[7]TUNZ Extracted TB'!$C:$C,C930)</f>
        <v>#VALUE!</v>
      </c>
      <c r="M930" s="4" t="e">
        <f>SUMIFS('[8]TUNZ Extracted TB'!$G:$G,'[8]TUNZ Extracted TB'!$A:$A,B930,'[8]TUNZ Extracted TB'!$C:$C,C930)</f>
        <v>#VALUE!</v>
      </c>
      <c r="N930" s="4" t="e">
        <f>SUMIFS('[9]TUNZ Extracted TB'!$G:$G,'[9]TUNZ Extracted TB'!$A:$A,B930,'[9]TUNZ Extracted TB'!$C:$C,C930)</f>
        <v>#VALUE!</v>
      </c>
      <c r="O930" s="4" t="e">
        <f>SUMIFS('[10]TUNZ Extracted TB'!$G:$G,'[10]TUNZ Extracted TB'!$A:$A,B930,'[10]TUNZ Extracted TB'!$C:$C,C930)</f>
        <v>#VALUE!</v>
      </c>
      <c r="P930" s="4" t="e">
        <f>SUMIFS('[11]TUNZ Extracted TB'!$G:$G,'[11]TUNZ Extracted TB'!$A:$A,B930,'[11]TUNZ Extracted TB'!$C:$C,C930)</f>
        <v>#VALUE!</v>
      </c>
      <c r="Q930" s="4" t="e">
        <f>SUMIFS('[12]TUNZ Extracted TB'!$G:$G,'[12]TUNZ Extracted TB'!$A:$A,B930,'[12]TUNZ Extracted TB'!$C:$C,C930)</f>
        <v>#VALUE!</v>
      </c>
      <c r="R930" s="4" t="e">
        <f t="shared" si="15"/>
        <v>#VALUE!</v>
      </c>
    </row>
    <row r="931" spans="1:18" x14ac:dyDescent="0.25">
      <c r="A931" t="s">
        <v>133</v>
      </c>
      <c r="B931">
        <v>7760</v>
      </c>
      <c r="C931">
        <v>160</v>
      </c>
      <c r="D931" t="s">
        <v>58</v>
      </c>
      <c r="E931" t="s">
        <v>130</v>
      </c>
      <c r="F931" s="4" t="e">
        <f>SUMIFS('[1]TUNZ Extracted TB'!$G:$G,'[1]TUNZ Extracted TB'!$A:$A,B931,'[1]TUNZ Extracted TB'!$C:$C,C931)</f>
        <v>#VALUE!</v>
      </c>
      <c r="G931" s="4" t="e">
        <f>SUMIFS('[2]TUNZ Extracted TB'!$G:$G,'[2]TUNZ Extracted TB'!$A:$A,B931,'[2]TUNZ Extracted TB'!$C:$C,C931)</f>
        <v>#VALUE!</v>
      </c>
      <c r="H931" s="4" t="e">
        <f>SUMIFS('[3]TUNZ Extracted TB'!$G:$G,'[3]TUNZ Extracted TB'!$A:$A,B931,'[3]TUNZ Extracted TB'!$C:$C,C931)</f>
        <v>#VALUE!</v>
      </c>
      <c r="I931" s="4" t="e">
        <f>SUMIFS('[4]TUNZ Extracted TB'!$G:$G,'[4]TUNZ Extracted TB'!$A:$A,B931,'[4]TUNZ Extracted TB'!$C:$C,C931)</f>
        <v>#VALUE!</v>
      </c>
      <c r="J931" s="4" t="e">
        <f>SUMIFS('[5]TUNZ Extracted TB'!$G:$G,'[5]TUNZ Extracted TB'!$A:$A,B931,'[5]TUNZ Extracted TB'!$C:$C,C931)</f>
        <v>#VALUE!</v>
      </c>
      <c r="K931" s="4" t="e">
        <f>SUMIFS('[6]TUNZ Extracted TB'!$G:$G,'[6]TUNZ Extracted TB'!$A:$A,B931,'[6]TUNZ Extracted TB'!$C:$C,C931)</f>
        <v>#VALUE!</v>
      </c>
      <c r="L931" s="4" t="e">
        <f>SUMIFS('[7]TUNZ Extracted TB'!$G:$G,'[7]TUNZ Extracted TB'!$A:$A,B931,'[7]TUNZ Extracted TB'!$C:$C,C931)</f>
        <v>#VALUE!</v>
      </c>
      <c r="M931" s="4" t="e">
        <f>SUMIFS('[8]TUNZ Extracted TB'!$G:$G,'[8]TUNZ Extracted TB'!$A:$A,B931,'[8]TUNZ Extracted TB'!$C:$C,C931)</f>
        <v>#VALUE!</v>
      </c>
      <c r="N931" s="4" t="e">
        <f>SUMIFS('[9]TUNZ Extracted TB'!$G:$G,'[9]TUNZ Extracted TB'!$A:$A,B931,'[9]TUNZ Extracted TB'!$C:$C,C931)</f>
        <v>#VALUE!</v>
      </c>
      <c r="O931" s="4" t="e">
        <f>SUMIFS('[10]TUNZ Extracted TB'!$G:$G,'[10]TUNZ Extracted TB'!$A:$A,B931,'[10]TUNZ Extracted TB'!$C:$C,C931)</f>
        <v>#VALUE!</v>
      </c>
      <c r="P931" s="4" t="e">
        <f>SUMIFS('[11]TUNZ Extracted TB'!$G:$G,'[11]TUNZ Extracted TB'!$A:$A,B931,'[11]TUNZ Extracted TB'!$C:$C,C931)</f>
        <v>#VALUE!</v>
      </c>
      <c r="Q931" s="4" t="e">
        <f>SUMIFS('[12]TUNZ Extracted TB'!$G:$G,'[12]TUNZ Extracted TB'!$A:$A,B931,'[12]TUNZ Extracted TB'!$C:$C,C931)</f>
        <v>#VALUE!</v>
      </c>
      <c r="R931" s="4" t="e">
        <f t="shared" si="15"/>
        <v>#VALUE!</v>
      </c>
    </row>
    <row r="932" spans="1:18" x14ac:dyDescent="0.25">
      <c r="A932" t="s">
        <v>133</v>
      </c>
      <c r="B932">
        <v>7760</v>
      </c>
      <c r="C932">
        <v>190</v>
      </c>
      <c r="D932" t="s">
        <v>58</v>
      </c>
      <c r="E932" t="s">
        <v>130</v>
      </c>
      <c r="F932" s="4" t="e">
        <f>SUMIFS('[1]TUNZ Extracted TB'!$G:$G,'[1]TUNZ Extracted TB'!$A:$A,B932,'[1]TUNZ Extracted TB'!$C:$C,C932)</f>
        <v>#VALUE!</v>
      </c>
      <c r="G932" s="4" t="e">
        <f>SUMIFS('[2]TUNZ Extracted TB'!$G:$G,'[2]TUNZ Extracted TB'!$A:$A,B932,'[2]TUNZ Extracted TB'!$C:$C,C932)</f>
        <v>#VALUE!</v>
      </c>
      <c r="H932" s="4" t="e">
        <f>SUMIFS('[3]TUNZ Extracted TB'!$G:$G,'[3]TUNZ Extracted TB'!$A:$A,B932,'[3]TUNZ Extracted TB'!$C:$C,C932)</f>
        <v>#VALUE!</v>
      </c>
      <c r="I932" s="4" t="e">
        <f>SUMIFS('[4]TUNZ Extracted TB'!$G:$G,'[4]TUNZ Extracted TB'!$A:$A,B932,'[4]TUNZ Extracted TB'!$C:$C,C932)</f>
        <v>#VALUE!</v>
      </c>
      <c r="J932" s="4" t="e">
        <f>SUMIFS('[5]TUNZ Extracted TB'!$G:$G,'[5]TUNZ Extracted TB'!$A:$A,B932,'[5]TUNZ Extracted TB'!$C:$C,C932)</f>
        <v>#VALUE!</v>
      </c>
      <c r="K932" s="4" t="e">
        <f>SUMIFS('[6]TUNZ Extracted TB'!$G:$G,'[6]TUNZ Extracted TB'!$A:$A,B932,'[6]TUNZ Extracted TB'!$C:$C,C932)</f>
        <v>#VALUE!</v>
      </c>
      <c r="L932" s="4" t="e">
        <f>SUMIFS('[7]TUNZ Extracted TB'!$G:$G,'[7]TUNZ Extracted TB'!$A:$A,B932,'[7]TUNZ Extracted TB'!$C:$C,C932)</f>
        <v>#VALUE!</v>
      </c>
      <c r="M932" s="4" t="e">
        <f>SUMIFS('[8]TUNZ Extracted TB'!$G:$G,'[8]TUNZ Extracted TB'!$A:$A,B932,'[8]TUNZ Extracted TB'!$C:$C,C932)</f>
        <v>#VALUE!</v>
      </c>
      <c r="N932" s="4" t="e">
        <f>SUMIFS('[9]TUNZ Extracted TB'!$G:$G,'[9]TUNZ Extracted TB'!$A:$A,B932,'[9]TUNZ Extracted TB'!$C:$C,C932)</f>
        <v>#VALUE!</v>
      </c>
      <c r="O932" s="4" t="e">
        <f>SUMIFS('[10]TUNZ Extracted TB'!$G:$G,'[10]TUNZ Extracted TB'!$A:$A,B932,'[10]TUNZ Extracted TB'!$C:$C,C932)</f>
        <v>#VALUE!</v>
      </c>
      <c r="P932" s="4" t="e">
        <f>SUMIFS('[11]TUNZ Extracted TB'!$G:$G,'[11]TUNZ Extracted TB'!$A:$A,B932,'[11]TUNZ Extracted TB'!$C:$C,C932)</f>
        <v>#VALUE!</v>
      </c>
      <c r="Q932" s="4" t="e">
        <f>SUMIFS('[12]TUNZ Extracted TB'!$G:$G,'[12]TUNZ Extracted TB'!$A:$A,B932,'[12]TUNZ Extracted TB'!$C:$C,C932)</f>
        <v>#VALUE!</v>
      </c>
      <c r="R932" s="4" t="e">
        <f t="shared" si="15"/>
        <v>#VALUE!</v>
      </c>
    </row>
    <row r="933" spans="1:18" x14ac:dyDescent="0.25">
      <c r="A933" t="s">
        <v>133</v>
      </c>
      <c r="B933">
        <v>7760</v>
      </c>
      <c r="C933">
        <v>210</v>
      </c>
      <c r="D933" t="s">
        <v>58</v>
      </c>
      <c r="E933" t="s">
        <v>130</v>
      </c>
      <c r="F933" s="4" t="e">
        <f>SUMIFS('[1]TUNZ Extracted TB'!$G:$G,'[1]TUNZ Extracted TB'!$A:$A,B933,'[1]TUNZ Extracted TB'!$C:$C,C933)</f>
        <v>#VALUE!</v>
      </c>
      <c r="G933" s="4" t="e">
        <f>SUMIFS('[2]TUNZ Extracted TB'!$G:$G,'[2]TUNZ Extracted TB'!$A:$A,B933,'[2]TUNZ Extracted TB'!$C:$C,C933)</f>
        <v>#VALUE!</v>
      </c>
      <c r="H933" s="4" t="e">
        <f>SUMIFS('[3]TUNZ Extracted TB'!$G:$G,'[3]TUNZ Extracted TB'!$A:$A,B933,'[3]TUNZ Extracted TB'!$C:$C,C933)</f>
        <v>#VALUE!</v>
      </c>
      <c r="I933" s="4" t="e">
        <f>SUMIFS('[4]TUNZ Extracted TB'!$G:$G,'[4]TUNZ Extracted TB'!$A:$A,B933,'[4]TUNZ Extracted TB'!$C:$C,C933)</f>
        <v>#VALUE!</v>
      </c>
      <c r="J933" s="4" t="e">
        <f>SUMIFS('[5]TUNZ Extracted TB'!$G:$G,'[5]TUNZ Extracted TB'!$A:$A,B933,'[5]TUNZ Extracted TB'!$C:$C,C933)</f>
        <v>#VALUE!</v>
      </c>
      <c r="K933" s="4" t="e">
        <f>SUMIFS('[6]TUNZ Extracted TB'!$G:$G,'[6]TUNZ Extracted TB'!$A:$A,B933,'[6]TUNZ Extracted TB'!$C:$C,C933)</f>
        <v>#VALUE!</v>
      </c>
      <c r="L933" s="4" t="e">
        <f>SUMIFS('[7]TUNZ Extracted TB'!$G:$G,'[7]TUNZ Extracted TB'!$A:$A,B933,'[7]TUNZ Extracted TB'!$C:$C,C933)</f>
        <v>#VALUE!</v>
      </c>
      <c r="M933" s="4" t="e">
        <f>SUMIFS('[8]TUNZ Extracted TB'!$G:$G,'[8]TUNZ Extracted TB'!$A:$A,B933,'[8]TUNZ Extracted TB'!$C:$C,C933)</f>
        <v>#VALUE!</v>
      </c>
      <c r="N933" s="4" t="e">
        <f>SUMIFS('[9]TUNZ Extracted TB'!$G:$G,'[9]TUNZ Extracted TB'!$A:$A,B933,'[9]TUNZ Extracted TB'!$C:$C,C933)</f>
        <v>#VALUE!</v>
      </c>
      <c r="O933" s="4" t="e">
        <f>SUMIFS('[10]TUNZ Extracted TB'!$G:$G,'[10]TUNZ Extracted TB'!$A:$A,B933,'[10]TUNZ Extracted TB'!$C:$C,C933)</f>
        <v>#VALUE!</v>
      </c>
      <c r="P933" s="4" t="e">
        <f>SUMIFS('[11]TUNZ Extracted TB'!$G:$G,'[11]TUNZ Extracted TB'!$A:$A,B933,'[11]TUNZ Extracted TB'!$C:$C,C933)</f>
        <v>#VALUE!</v>
      </c>
      <c r="Q933" s="4" t="e">
        <f>SUMIFS('[12]TUNZ Extracted TB'!$G:$G,'[12]TUNZ Extracted TB'!$A:$A,B933,'[12]TUNZ Extracted TB'!$C:$C,C933)</f>
        <v>#VALUE!</v>
      </c>
      <c r="R933" s="4" t="e">
        <f t="shared" si="15"/>
        <v>#VALUE!</v>
      </c>
    </row>
    <row r="934" spans="1:18" x14ac:dyDescent="0.25">
      <c r="A934" t="s">
        <v>133</v>
      </c>
      <c r="B934">
        <v>7760</v>
      </c>
      <c r="C934">
        <v>220</v>
      </c>
      <c r="D934" t="s">
        <v>58</v>
      </c>
      <c r="E934" t="s">
        <v>130</v>
      </c>
      <c r="F934" s="4" t="e">
        <f>SUMIFS('[1]TUNZ Extracted TB'!$G:$G,'[1]TUNZ Extracted TB'!$A:$A,B934,'[1]TUNZ Extracted TB'!$C:$C,C934)</f>
        <v>#VALUE!</v>
      </c>
      <c r="G934" s="4" t="e">
        <f>SUMIFS('[2]TUNZ Extracted TB'!$G:$G,'[2]TUNZ Extracted TB'!$A:$A,B934,'[2]TUNZ Extracted TB'!$C:$C,C934)</f>
        <v>#VALUE!</v>
      </c>
      <c r="H934" s="4" t="e">
        <f>SUMIFS('[3]TUNZ Extracted TB'!$G:$G,'[3]TUNZ Extracted TB'!$A:$A,B934,'[3]TUNZ Extracted TB'!$C:$C,C934)</f>
        <v>#VALUE!</v>
      </c>
      <c r="I934" s="4" t="e">
        <f>SUMIFS('[4]TUNZ Extracted TB'!$G:$G,'[4]TUNZ Extracted TB'!$A:$A,B934,'[4]TUNZ Extracted TB'!$C:$C,C934)</f>
        <v>#VALUE!</v>
      </c>
      <c r="J934" s="4" t="e">
        <f>SUMIFS('[5]TUNZ Extracted TB'!$G:$G,'[5]TUNZ Extracted TB'!$A:$A,B934,'[5]TUNZ Extracted TB'!$C:$C,C934)</f>
        <v>#VALUE!</v>
      </c>
      <c r="K934" s="4" t="e">
        <f>SUMIFS('[6]TUNZ Extracted TB'!$G:$G,'[6]TUNZ Extracted TB'!$A:$A,B934,'[6]TUNZ Extracted TB'!$C:$C,C934)</f>
        <v>#VALUE!</v>
      </c>
      <c r="L934" s="4" t="e">
        <f>SUMIFS('[7]TUNZ Extracted TB'!$G:$G,'[7]TUNZ Extracted TB'!$A:$A,B934,'[7]TUNZ Extracted TB'!$C:$C,C934)</f>
        <v>#VALUE!</v>
      </c>
      <c r="M934" s="4" t="e">
        <f>SUMIFS('[8]TUNZ Extracted TB'!$G:$G,'[8]TUNZ Extracted TB'!$A:$A,B934,'[8]TUNZ Extracted TB'!$C:$C,C934)</f>
        <v>#VALUE!</v>
      </c>
      <c r="N934" s="4" t="e">
        <f>SUMIFS('[9]TUNZ Extracted TB'!$G:$G,'[9]TUNZ Extracted TB'!$A:$A,B934,'[9]TUNZ Extracted TB'!$C:$C,C934)</f>
        <v>#VALUE!</v>
      </c>
      <c r="O934" s="4" t="e">
        <f>SUMIFS('[10]TUNZ Extracted TB'!$G:$G,'[10]TUNZ Extracted TB'!$A:$A,B934,'[10]TUNZ Extracted TB'!$C:$C,C934)</f>
        <v>#VALUE!</v>
      </c>
      <c r="P934" s="4" t="e">
        <f>SUMIFS('[11]TUNZ Extracted TB'!$G:$G,'[11]TUNZ Extracted TB'!$A:$A,B934,'[11]TUNZ Extracted TB'!$C:$C,C934)</f>
        <v>#VALUE!</v>
      </c>
      <c r="Q934" s="4" t="e">
        <f>SUMIFS('[12]TUNZ Extracted TB'!$G:$G,'[12]TUNZ Extracted TB'!$A:$A,B934,'[12]TUNZ Extracted TB'!$C:$C,C934)</f>
        <v>#VALUE!</v>
      </c>
      <c r="R934" s="4" t="e">
        <f t="shared" si="15"/>
        <v>#VALUE!</v>
      </c>
    </row>
    <row r="935" spans="1:18" x14ac:dyDescent="0.25">
      <c r="A935" t="s">
        <v>133</v>
      </c>
      <c r="B935">
        <v>7760</v>
      </c>
      <c r="C935">
        <v>230</v>
      </c>
      <c r="D935" t="s">
        <v>58</v>
      </c>
      <c r="E935" t="s">
        <v>130</v>
      </c>
      <c r="F935" s="4" t="e">
        <f>SUMIFS('[1]TUNZ Extracted TB'!$G:$G,'[1]TUNZ Extracted TB'!$A:$A,B935,'[1]TUNZ Extracted TB'!$C:$C,C935)</f>
        <v>#VALUE!</v>
      </c>
      <c r="G935" s="4" t="e">
        <f>SUMIFS('[2]TUNZ Extracted TB'!$G:$G,'[2]TUNZ Extracted TB'!$A:$A,B935,'[2]TUNZ Extracted TB'!$C:$C,C935)</f>
        <v>#VALUE!</v>
      </c>
      <c r="H935" s="4" t="e">
        <f>SUMIFS('[3]TUNZ Extracted TB'!$G:$G,'[3]TUNZ Extracted TB'!$A:$A,B935,'[3]TUNZ Extracted TB'!$C:$C,C935)</f>
        <v>#VALUE!</v>
      </c>
      <c r="I935" s="4" t="e">
        <f>SUMIFS('[4]TUNZ Extracted TB'!$G:$G,'[4]TUNZ Extracted TB'!$A:$A,B935,'[4]TUNZ Extracted TB'!$C:$C,C935)</f>
        <v>#VALUE!</v>
      </c>
      <c r="J935" s="4" t="e">
        <f>SUMIFS('[5]TUNZ Extracted TB'!$G:$G,'[5]TUNZ Extracted TB'!$A:$A,B935,'[5]TUNZ Extracted TB'!$C:$C,C935)</f>
        <v>#VALUE!</v>
      </c>
      <c r="K935" s="4" t="e">
        <f>SUMIFS('[6]TUNZ Extracted TB'!$G:$G,'[6]TUNZ Extracted TB'!$A:$A,B935,'[6]TUNZ Extracted TB'!$C:$C,C935)</f>
        <v>#VALUE!</v>
      </c>
      <c r="L935" s="4" t="e">
        <f>SUMIFS('[7]TUNZ Extracted TB'!$G:$G,'[7]TUNZ Extracted TB'!$A:$A,B935,'[7]TUNZ Extracted TB'!$C:$C,C935)</f>
        <v>#VALUE!</v>
      </c>
      <c r="M935" s="4" t="e">
        <f>SUMIFS('[8]TUNZ Extracted TB'!$G:$G,'[8]TUNZ Extracted TB'!$A:$A,B935,'[8]TUNZ Extracted TB'!$C:$C,C935)</f>
        <v>#VALUE!</v>
      </c>
      <c r="N935" s="4" t="e">
        <f>SUMIFS('[9]TUNZ Extracted TB'!$G:$G,'[9]TUNZ Extracted TB'!$A:$A,B935,'[9]TUNZ Extracted TB'!$C:$C,C935)</f>
        <v>#VALUE!</v>
      </c>
      <c r="O935" s="4" t="e">
        <f>SUMIFS('[10]TUNZ Extracted TB'!$G:$G,'[10]TUNZ Extracted TB'!$A:$A,B935,'[10]TUNZ Extracted TB'!$C:$C,C935)</f>
        <v>#VALUE!</v>
      </c>
      <c r="P935" s="4" t="e">
        <f>SUMIFS('[11]TUNZ Extracted TB'!$G:$G,'[11]TUNZ Extracted TB'!$A:$A,B935,'[11]TUNZ Extracted TB'!$C:$C,C935)</f>
        <v>#VALUE!</v>
      </c>
      <c r="Q935" s="4" t="e">
        <f>SUMIFS('[12]TUNZ Extracted TB'!$G:$G,'[12]TUNZ Extracted TB'!$A:$A,B935,'[12]TUNZ Extracted TB'!$C:$C,C935)</f>
        <v>#VALUE!</v>
      </c>
      <c r="R935" s="4" t="e">
        <f t="shared" si="15"/>
        <v>#VALUE!</v>
      </c>
    </row>
    <row r="936" spans="1:18" x14ac:dyDescent="0.25">
      <c r="A936" t="s">
        <v>133</v>
      </c>
      <c r="B936">
        <v>7760</v>
      </c>
      <c r="C936">
        <v>240</v>
      </c>
      <c r="D936" t="s">
        <v>58</v>
      </c>
      <c r="E936" t="s">
        <v>130</v>
      </c>
      <c r="F936" s="4" t="e">
        <f>SUMIFS('[1]TUNZ Extracted TB'!$G:$G,'[1]TUNZ Extracted TB'!$A:$A,B936,'[1]TUNZ Extracted TB'!$C:$C,C936)</f>
        <v>#VALUE!</v>
      </c>
      <c r="G936" s="4" t="e">
        <f>SUMIFS('[2]TUNZ Extracted TB'!$G:$G,'[2]TUNZ Extracted TB'!$A:$A,B936,'[2]TUNZ Extracted TB'!$C:$C,C936)</f>
        <v>#VALUE!</v>
      </c>
      <c r="H936" s="4" t="e">
        <f>SUMIFS('[3]TUNZ Extracted TB'!$G:$G,'[3]TUNZ Extracted TB'!$A:$A,B936,'[3]TUNZ Extracted TB'!$C:$C,C936)</f>
        <v>#VALUE!</v>
      </c>
      <c r="I936" s="4" t="e">
        <f>SUMIFS('[4]TUNZ Extracted TB'!$G:$G,'[4]TUNZ Extracted TB'!$A:$A,B936,'[4]TUNZ Extracted TB'!$C:$C,C936)</f>
        <v>#VALUE!</v>
      </c>
      <c r="J936" s="4" t="e">
        <f>SUMIFS('[5]TUNZ Extracted TB'!$G:$G,'[5]TUNZ Extracted TB'!$A:$A,B936,'[5]TUNZ Extracted TB'!$C:$C,C936)</f>
        <v>#VALUE!</v>
      </c>
      <c r="K936" s="4" t="e">
        <f>SUMIFS('[6]TUNZ Extracted TB'!$G:$G,'[6]TUNZ Extracted TB'!$A:$A,B936,'[6]TUNZ Extracted TB'!$C:$C,C936)</f>
        <v>#VALUE!</v>
      </c>
      <c r="L936" s="4" t="e">
        <f>SUMIFS('[7]TUNZ Extracted TB'!$G:$G,'[7]TUNZ Extracted TB'!$A:$A,B936,'[7]TUNZ Extracted TB'!$C:$C,C936)</f>
        <v>#VALUE!</v>
      </c>
      <c r="M936" s="4" t="e">
        <f>SUMIFS('[8]TUNZ Extracted TB'!$G:$G,'[8]TUNZ Extracted TB'!$A:$A,B936,'[8]TUNZ Extracted TB'!$C:$C,C936)</f>
        <v>#VALUE!</v>
      </c>
      <c r="N936" s="4" t="e">
        <f>SUMIFS('[9]TUNZ Extracted TB'!$G:$G,'[9]TUNZ Extracted TB'!$A:$A,B936,'[9]TUNZ Extracted TB'!$C:$C,C936)</f>
        <v>#VALUE!</v>
      </c>
      <c r="O936" s="4" t="e">
        <f>SUMIFS('[10]TUNZ Extracted TB'!$G:$G,'[10]TUNZ Extracted TB'!$A:$A,B936,'[10]TUNZ Extracted TB'!$C:$C,C936)</f>
        <v>#VALUE!</v>
      </c>
      <c r="P936" s="4" t="e">
        <f>SUMIFS('[11]TUNZ Extracted TB'!$G:$G,'[11]TUNZ Extracted TB'!$A:$A,B936,'[11]TUNZ Extracted TB'!$C:$C,C936)</f>
        <v>#VALUE!</v>
      </c>
      <c r="Q936" s="4" t="e">
        <f>SUMIFS('[12]TUNZ Extracted TB'!$G:$G,'[12]TUNZ Extracted TB'!$A:$A,B936,'[12]TUNZ Extracted TB'!$C:$C,C936)</f>
        <v>#VALUE!</v>
      </c>
      <c r="R936" s="4" t="e">
        <f t="shared" si="15"/>
        <v>#VALUE!</v>
      </c>
    </row>
    <row r="937" spans="1:18" x14ac:dyDescent="0.25">
      <c r="A937" t="s">
        <v>133</v>
      </c>
      <c r="B937">
        <v>7760</v>
      </c>
      <c r="C937">
        <v>260</v>
      </c>
      <c r="D937" t="s">
        <v>58</v>
      </c>
      <c r="E937" t="s">
        <v>130</v>
      </c>
      <c r="F937" s="4" t="e">
        <f>SUMIFS('[1]TUNZ Extracted TB'!$G:$G,'[1]TUNZ Extracted TB'!$A:$A,B937,'[1]TUNZ Extracted TB'!$C:$C,C937)</f>
        <v>#VALUE!</v>
      </c>
      <c r="G937" s="4" t="e">
        <f>SUMIFS('[2]TUNZ Extracted TB'!$G:$G,'[2]TUNZ Extracted TB'!$A:$A,B937,'[2]TUNZ Extracted TB'!$C:$C,C937)</f>
        <v>#VALUE!</v>
      </c>
      <c r="H937" s="4" t="e">
        <f>SUMIFS('[3]TUNZ Extracted TB'!$G:$G,'[3]TUNZ Extracted TB'!$A:$A,B937,'[3]TUNZ Extracted TB'!$C:$C,C937)</f>
        <v>#VALUE!</v>
      </c>
      <c r="I937" s="4" t="e">
        <f>SUMIFS('[4]TUNZ Extracted TB'!$G:$G,'[4]TUNZ Extracted TB'!$A:$A,B937,'[4]TUNZ Extracted TB'!$C:$C,C937)</f>
        <v>#VALUE!</v>
      </c>
      <c r="J937" s="4" t="e">
        <f>SUMIFS('[5]TUNZ Extracted TB'!$G:$G,'[5]TUNZ Extracted TB'!$A:$A,B937,'[5]TUNZ Extracted TB'!$C:$C,C937)</f>
        <v>#VALUE!</v>
      </c>
      <c r="K937" s="4" t="e">
        <f>SUMIFS('[6]TUNZ Extracted TB'!$G:$G,'[6]TUNZ Extracted TB'!$A:$A,B937,'[6]TUNZ Extracted TB'!$C:$C,C937)</f>
        <v>#VALUE!</v>
      </c>
      <c r="L937" s="4" t="e">
        <f>SUMIFS('[7]TUNZ Extracted TB'!$G:$G,'[7]TUNZ Extracted TB'!$A:$A,B937,'[7]TUNZ Extracted TB'!$C:$C,C937)</f>
        <v>#VALUE!</v>
      </c>
      <c r="M937" s="4" t="e">
        <f>SUMIFS('[8]TUNZ Extracted TB'!$G:$G,'[8]TUNZ Extracted TB'!$A:$A,B937,'[8]TUNZ Extracted TB'!$C:$C,C937)</f>
        <v>#VALUE!</v>
      </c>
      <c r="N937" s="4" t="e">
        <f>SUMIFS('[9]TUNZ Extracted TB'!$G:$G,'[9]TUNZ Extracted TB'!$A:$A,B937,'[9]TUNZ Extracted TB'!$C:$C,C937)</f>
        <v>#VALUE!</v>
      </c>
      <c r="O937" s="4" t="e">
        <f>SUMIFS('[10]TUNZ Extracted TB'!$G:$G,'[10]TUNZ Extracted TB'!$A:$A,B937,'[10]TUNZ Extracted TB'!$C:$C,C937)</f>
        <v>#VALUE!</v>
      </c>
      <c r="P937" s="4" t="e">
        <f>SUMIFS('[11]TUNZ Extracted TB'!$G:$G,'[11]TUNZ Extracted TB'!$A:$A,B937,'[11]TUNZ Extracted TB'!$C:$C,C937)</f>
        <v>#VALUE!</v>
      </c>
      <c r="Q937" s="4" t="e">
        <f>SUMIFS('[12]TUNZ Extracted TB'!$G:$G,'[12]TUNZ Extracted TB'!$A:$A,B937,'[12]TUNZ Extracted TB'!$C:$C,C937)</f>
        <v>#VALUE!</v>
      </c>
      <c r="R937" s="4" t="e">
        <f t="shared" si="15"/>
        <v>#VALUE!</v>
      </c>
    </row>
    <row r="938" spans="1:18" x14ac:dyDescent="0.25">
      <c r="A938" t="s">
        <v>133</v>
      </c>
      <c r="B938">
        <v>7760</v>
      </c>
      <c r="C938">
        <v>330</v>
      </c>
      <c r="D938" t="s">
        <v>58</v>
      </c>
      <c r="E938" t="s">
        <v>130</v>
      </c>
      <c r="F938" s="4" t="e">
        <f>SUMIFS('[1]TUNZ Extracted TB'!$G:$G,'[1]TUNZ Extracted TB'!$A:$A,B938,'[1]TUNZ Extracted TB'!$C:$C,C938)</f>
        <v>#VALUE!</v>
      </c>
      <c r="G938" s="4" t="e">
        <f>SUMIFS('[2]TUNZ Extracted TB'!$G:$G,'[2]TUNZ Extracted TB'!$A:$A,B938,'[2]TUNZ Extracted TB'!$C:$C,C938)</f>
        <v>#VALUE!</v>
      </c>
      <c r="H938" s="4" t="e">
        <f>SUMIFS('[3]TUNZ Extracted TB'!$G:$G,'[3]TUNZ Extracted TB'!$A:$A,B938,'[3]TUNZ Extracted TB'!$C:$C,C938)</f>
        <v>#VALUE!</v>
      </c>
      <c r="I938" s="4" t="e">
        <f>SUMIFS('[4]TUNZ Extracted TB'!$G:$G,'[4]TUNZ Extracted TB'!$A:$A,B938,'[4]TUNZ Extracted TB'!$C:$C,C938)</f>
        <v>#VALUE!</v>
      </c>
      <c r="J938" s="4" t="e">
        <f>SUMIFS('[5]TUNZ Extracted TB'!$G:$G,'[5]TUNZ Extracted TB'!$A:$A,B938,'[5]TUNZ Extracted TB'!$C:$C,C938)</f>
        <v>#VALUE!</v>
      </c>
      <c r="K938" s="4" t="e">
        <f>SUMIFS('[6]TUNZ Extracted TB'!$G:$G,'[6]TUNZ Extracted TB'!$A:$A,B938,'[6]TUNZ Extracted TB'!$C:$C,C938)</f>
        <v>#VALUE!</v>
      </c>
      <c r="L938" s="4" t="e">
        <f>SUMIFS('[7]TUNZ Extracted TB'!$G:$G,'[7]TUNZ Extracted TB'!$A:$A,B938,'[7]TUNZ Extracted TB'!$C:$C,C938)</f>
        <v>#VALUE!</v>
      </c>
      <c r="M938" s="4" t="e">
        <f>SUMIFS('[8]TUNZ Extracted TB'!$G:$G,'[8]TUNZ Extracted TB'!$A:$A,B938,'[8]TUNZ Extracted TB'!$C:$C,C938)</f>
        <v>#VALUE!</v>
      </c>
      <c r="N938" s="4" t="e">
        <f>SUMIFS('[9]TUNZ Extracted TB'!$G:$G,'[9]TUNZ Extracted TB'!$A:$A,B938,'[9]TUNZ Extracted TB'!$C:$C,C938)</f>
        <v>#VALUE!</v>
      </c>
      <c r="O938" s="4" t="e">
        <f>SUMIFS('[10]TUNZ Extracted TB'!$G:$G,'[10]TUNZ Extracted TB'!$A:$A,B938,'[10]TUNZ Extracted TB'!$C:$C,C938)</f>
        <v>#VALUE!</v>
      </c>
      <c r="P938" s="4" t="e">
        <f>SUMIFS('[11]TUNZ Extracted TB'!$G:$G,'[11]TUNZ Extracted TB'!$A:$A,B938,'[11]TUNZ Extracted TB'!$C:$C,C938)</f>
        <v>#VALUE!</v>
      </c>
      <c r="Q938" s="4" t="e">
        <f>SUMIFS('[12]TUNZ Extracted TB'!$G:$G,'[12]TUNZ Extracted TB'!$A:$A,B938,'[12]TUNZ Extracted TB'!$C:$C,C938)</f>
        <v>#VALUE!</v>
      </c>
      <c r="R938" s="4" t="e">
        <f t="shared" si="15"/>
        <v>#VALUE!</v>
      </c>
    </row>
    <row r="939" spans="1:18" x14ac:dyDescent="0.25">
      <c r="A939" t="s">
        <v>133</v>
      </c>
      <c r="B939">
        <v>7760</v>
      </c>
      <c r="C939">
        <v>340</v>
      </c>
      <c r="D939" t="s">
        <v>58</v>
      </c>
      <c r="E939" t="s">
        <v>130</v>
      </c>
      <c r="F939" s="4" t="e">
        <f>SUMIFS('[1]TUNZ Extracted TB'!$G:$G,'[1]TUNZ Extracted TB'!$A:$A,B939,'[1]TUNZ Extracted TB'!$C:$C,C939)</f>
        <v>#VALUE!</v>
      </c>
      <c r="G939" s="4" t="e">
        <f>SUMIFS('[2]TUNZ Extracted TB'!$G:$G,'[2]TUNZ Extracted TB'!$A:$A,B939,'[2]TUNZ Extracted TB'!$C:$C,C939)</f>
        <v>#VALUE!</v>
      </c>
      <c r="H939" s="4" t="e">
        <f>SUMIFS('[3]TUNZ Extracted TB'!$G:$G,'[3]TUNZ Extracted TB'!$A:$A,B939,'[3]TUNZ Extracted TB'!$C:$C,C939)</f>
        <v>#VALUE!</v>
      </c>
      <c r="I939" s="4" t="e">
        <f>SUMIFS('[4]TUNZ Extracted TB'!$G:$G,'[4]TUNZ Extracted TB'!$A:$A,B939,'[4]TUNZ Extracted TB'!$C:$C,C939)</f>
        <v>#VALUE!</v>
      </c>
      <c r="J939" s="4" t="e">
        <f>SUMIFS('[5]TUNZ Extracted TB'!$G:$G,'[5]TUNZ Extracted TB'!$A:$A,B939,'[5]TUNZ Extracted TB'!$C:$C,C939)</f>
        <v>#VALUE!</v>
      </c>
      <c r="K939" s="4" t="e">
        <f>SUMIFS('[6]TUNZ Extracted TB'!$G:$G,'[6]TUNZ Extracted TB'!$A:$A,B939,'[6]TUNZ Extracted TB'!$C:$C,C939)</f>
        <v>#VALUE!</v>
      </c>
      <c r="L939" s="4" t="e">
        <f>SUMIFS('[7]TUNZ Extracted TB'!$G:$G,'[7]TUNZ Extracted TB'!$A:$A,B939,'[7]TUNZ Extracted TB'!$C:$C,C939)</f>
        <v>#VALUE!</v>
      </c>
      <c r="M939" s="4" t="e">
        <f>SUMIFS('[8]TUNZ Extracted TB'!$G:$G,'[8]TUNZ Extracted TB'!$A:$A,B939,'[8]TUNZ Extracted TB'!$C:$C,C939)</f>
        <v>#VALUE!</v>
      </c>
      <c r="N939" s="4" t="e">
        <f>SUMIFS('[9]TUNZ Extracted TB'!$G:$G,'[9]TUNZ Extracted TB'!$A:$A,B939,'[9]TUNZ Extracted TB'!$C:$C,C939)</f>
        <v>#VALUE!</v>
      </c>
      <c r="O939" s="4" t="e">
        <f>SUMIFS('[10]TUNZ Extracted TB'!$G:$G,'[10]TUNZ Extracted TB'!$A:$A,B939,'[10]TUNZ Extracted TB'!$C:$C,C939)</f>
        <v>#VALUE!</v>
      </c>
      <c r="P939" s="4" t="e">
        <f>SUMIFS('[11]TUNZ Extracted TB'!$G:$G,'[11]TUNZ Extracted TB'!$A:$A,B939,'[11]TUNZ Extracted TB'!$C:$C,C939)</f>
        <v>#VALUE!</v>
      </c>
      <c r="Q939" s="4" t="e">
        <f>SUMIFS('[12]TUNZ Extracted TB'!$G:$G,'[12]TUNZ Extracted TB'!$A:$A,B939,'[12]TUNZ Extracted TB'!$C:$C,C939)</f>
        <v>#VALUE!</v>
      </c>
      <c r="R939" s="4" t="e">
        <f t="shared" si="15"/>
        <v>#VALUE!</v>
      </c>
    </row>
    <row r="940" spans="1:18" x14ac:dyDescent="0.25">
      <c r="A940" t="s">
        <v>133</v>
      </c>
      <c r="B940">
        <v>7760</v>
      </c>
      <c r="C940">
        <v>430</v>
      </c>
      <c r="D940" t="s">
        <v>58</v>
      </c>
      <c r="E940" t="s">
        <v>130</v>
      </c>
      <c r="F940" s="4" t="e">
        <f>SUMIFS('[1]TUNZ Extracted TB'!$G:$G,'[1]TUNZ Extracted TB'!$A:$A,B940,'[1]TUNZ Extracted TB'!$C:$C,C940)</f>
        <v>#VALUE!</v>
      </c>
      <c r="G940" s="4" t="e">
        <f>SUMIFS('[2]TUNZ Extracted TB'!$G:$G,'[2]TUNZ Extracted TB'!$A:$A,B940,'[2]TUNZ Extracted TB'!$C:$C,C940)</f>
        <v>#VALUE!</v>
      </c>
      <c r="H940" s="4" t="e">
        <f>SUMIFS('[3]TUNZ Extracted TB'!$G:$G,'[3]TUNZ Extracted TB'!$A:$A,B940,'[3]TUNZ Extracted TB'!$C:$C,C940)</f>
        <v>#VALUE!</v>
      </c>
      <c r="I940" s="4" t="e">
        <f>SUMIFS('[4]TUNZ Extracted TB'!$G:$G,'[4]TUNZ Extracted TB'!$A:$A,B940,'[4]TUNZ Extracted TB'!$C:$C,C940)</f>
        <v>#VALUE!</v>
      </c>
      <c r="J940" s="4" t="e">
        <f>SUMIFS('[5]TUNZ Extracted TB'!$G:$G,'[5]TUNZ Extracted TB'!$A:$A,B940,'[5]TUNZ Extracted TB'!$C:$C,C940)</f>
        <v>#VALUE!</v>
      </c>
      <c r="K940" s="4" t="e">
        <f>SUMIFS('[6]TUNZ Extracted TB'!$G:$G,'[6]TUNZ Extracted TB'!$A:$A,B940,'[6]TUNZ Extracted TB'!$C:$C,C940)</f>
        <v>#VALUE!</v>
      </c>
      <c r="L940" s="4" t="e">
        <f>SUMIFS('[7]TUNZ Extracted TB'!$G:$G,'[7]TUNZ Extracted TB'!$A:$A,B940,'[7]TUNZ Extracted TB'!$C:$C,C940)</f>
        <v>#VALUE!</v>
      </c>
      <c r="M940" s="4" t="e">
        <f>SUMIFS('[8]TUNZ Extracted TB'!$G:$G,'[8]TUNZ Extracted TB'!$A:$A,B940,'[8]TUNZ Extracted TB'!$C:$C,C940)</f>
        <v>#VALUE!</v>
      </c>
      <c r="N940" s="4" t="e">
        <f>SUMIFS('[9]TUNZ Extracted TB'!$G:$G,'[9]TUNZ Extracted TB'!$A:$A,B940,'[9]TUNZ Extracted TB'!$C:$C,C940)</f>
        <v>#VALUE!</v>
      </c>
      <c r="O940" s="4" t="e">
        <f>SUMIFS('[10]TUNZ Extracted TB'!$G:$G,'[10]TUNZ Extracted TB'!$A:$A,B940,'[10]TUNZ Extracted TB'!$C:$C,C940)</f>
        <v>#VALUE!</v>
      </c>
      <c r="P940" s="4" t="e">
        <f>SUMIFS('[11]TUNZ Extracted TB'!$G:$G,'[11]TUNZ Extracted TB'!$A:$A,B940,'[11]TUNZ Extracted TB'!$C:$C,C940)</f>
        <v>#VALUE!</v>
      </c>
      <c r="Q940" s="4" t="e">
        <f>SUMIFS('[12]TUNZ Extracted TB'!$G:$G,'[12]TUNZ Extracted TB'!$A:$A,B940,'[12]TUNZ Extracted TB'!$C:$C,C940)</f>
        <v>#VALUE!</v>
      </c>
      <c r="R940" s="4" t="e">
        <f t="shared" si="15"/>
        <v>#VALUE!</v>
      </c>
    </row>
    <row r="941" spans="1:18" x14ac:dyDescent="0.25">
      <c r="A941" t="s">
        <v>133</v>
      </c>
      <c r="B941">
        <v>7760</v>
      </c>
      <c r="C941">
        <v>440</v>
      </c>
      <c r="D941" t="s">
        <v>58</v>
      </c>
      <c r="E941" t="s">
        <v>130</v>
      </c>
      <c r="F941" s="4" t="e">
        <f>SUMIFS('[1]TUNZ Extracted TB'!$G:$G,'[1]TUNZ Extracted TB'!$A:$A,B941,'[1]TUNZ Extracted TB'!$C:$C,C941)</f>
        <v>#VALUE!</v>
      </c>
      <c r="G941" s="4" t="e">
        <f>SUMIFS('[2]TUNZ Extracted TB'!$G:$G,'[2]TUNZ Extracted TB'!$A:$A,B941,'[2]TUNZ Extracted TB'!$C:$C,C941)</f>
        <v>#VALUE!</v>
      </c>
      <c r="H941" s="4" t="e">
        <f>SUMIFS('[3]TUNZ Extracted TB'!$G:$G,'[3]TUNZ Extracted TB'!$A:$A,B941,'[3]TUNZ Extracted TB'!$C:$C,C941)</f>
        <v>#VALUE!</v>
      </c>
      <c r="I941" s="4" t="e">
        <f>SUMIFS('[4]TUNZ Extracted TB'!$G:$G,'[4]TUNZ Extracted TB'!$A:$A,B941,'[4]TUNZ Extracted TB'!$C:$C,C941)</f>
        <v>#VALUE!</v>
      </c>
      <c r="J941" s="4" t="e">
        <f>SUMIFS('[5]TUNZ Extracted TB'!$G:$G,'[5]TUNZ Extracted TB'!$A:$A,B941,'[5]TUNZ Extracted TB'!$C:$C,C941)</f>
        <v>#VALUE!</v>
      </c>
      <c r="K941" s="4" t="e">
        <f>SUMIFS('[6]TUNZ Extracted TB'!$G:$G,'[6]TUNZ Extracted TB'!$A:$A,B941,'[6]TUNZ Extracted TB'!$C:$C,C941)</f>
        <v>#VALUE!</v>
      </c>
      <c r="L941" s="4" t="e">
        <f>SUMIFS('[7]TUNZ Extracted TB'!$G:$G,'[7]TUNZ Extracted TB'!$A:$A,B941,'[7]TUNZ Extracted TB'!$C:$C,C941)</f>
        <v>#VALUE!</v>
      </c>
      <c r="M941" s="4" t="e">
        <f>SUMIFS('[8]TUNZ Extracted TB'!$G:$G,'[8]TUNZ Extracted TB'!$A:$A,B941,'[8]TUNZ Extracted TB'!$C:$C,C941)</f>
        <v>#VALUE!</v>
      </c>
      <c r="N941" s="4" t="e">
        <f>SUMIFS('[9]TUNZ Extracted TB'!$G:$G,'[9]TUNZ Extracted TB'!$A:$A,B941,'[9]TUNZ Extracted TB'!$C:$C,C941)</f>
        <v>#VALUE!</v>
      </c>
      <c r="O941" s="4" t="e">
        <f>SUMIFS('[10]TUNZ Extracted TB'!$G:$G,'[10]TUNZ Extracted TB'!$A:$A,B941,'[10]TUNZ Extracted TB'!$C:$C,C941)</f>
        <v>#VALUE!</v>
      </c>
      <c r="P941" s="4" t="e">
        <f>SUMIFS('[11]TUNZ Extracted TB'!$G:$G,'[11]TUNZ Extracted TB'!$A:$A,B941,'[11]TUNZ Extracted TB'!$C:$C,C941)</f>
        <v>#VALUE!</v>
      </c>
      <c r="Q941" s="4" t="e">
        <f>SUMIFS('[12]TUNZ Extracted TB'!$G:$G,'[12]TUNZ Extracted TB'!$A:$A,B941,'[12]TUNZ Extracted TB'!$C:$C,C941)</f>
        <v>#VALUE!</v>
      </c>
      <c r="R941" s="4" t="e">
        <f t="shared" si="15"/>
        <v>#VALUE!</v>
      </c>
    </row>
    <row r="942" spans="1:18" x14ac:dyDescent="0.25">
      <c r="A942" t="s">
        <v>133</v>
      </c>
      <c r="B942">
        <v>7760</v>
      </c>
      <c r="C942">
        <v>935</v>
      </c>
      <c r="D942" t="s">
        <v>62</v>
      </c>
      <c r="E942" t="s">
        <v>131</v>
      </c>
      <c r="F942" s="4" t="e">
        <f>SUMIFS('[1]TUNZ Extracted TB'!$G:$G,'[1]TUNZ Extracted TB'!$A:$A,B942,'[1]TUNZ Extracted TB'!$C:$C,C942)</f>
        <v>#VALUE!</v>
      </c>
      <c r="G942" s="4" t="e">
        <f>SUMIFS('[2]TUNZ Extracted TB'!$G:$G,'[2]TUNZ Extracted TB'!$A:$A,B942,'[2]TUNZ Extracted TB'!$C:$C,C942)</f>
        <v>#VALUE!</v>
      </c>
      <c r="H942" s="4" t="e">
        <f>SUMIFS('[3]TUNZ Extracted TB'!$G:$G,'[3]TUNZ Extracted TB'!$A:$A,B942,'[3]TUNZ Extracted TB'!$C:$C,C942)</f>
        <v>#VALUE!</v>
      </c>
      <c r="I942" s="4" t="e">
        <f>SUMIFS('[4]TUNZ Extracted TB'!$G:$G,'[4]TUNZ Extracted TB'!$A:$A,B942,'[4]TUNZ Extracted TB'!$C:$C,C942)</f>
        <v>#VALUE!</v>
      </c>
      <c r="J942" s="4" t="e">
        <f>SUMIFS('[5]TUNZ Extracted TB'!$G:$G,'[5]TUNZ Extracted TB'!$A:$A,B942,'[5]TUNZ Extracted TB'!$C:$C,C942)</f>
        <v>#VALUE!</v>
      </c>
      <c r="K942" s="4" t="e">
        <f>SUMIFS('[6]TUNZ Extracted TB'!$G:$G,'[6]TUNZ Extracted TB'!$A:$A,B942,'[6]TUNZ Extracted TB'!$C:$C,C942)</f>
        <v>#VALUE!</v>
      </c>
      <c r="L942" s="4" t="e">
        <f>SUMIFS('[7]TUNZ Extracted TB'!$G:$G,'[7]TUNZ Extracted TB'!$A:$A,B942,'[7]TUNZ Extracted TB'!$C:$C,C942)</f>
        <v>#VALUE!</v>
      </c>
      <c r="M942" s="4" t="e">
        <f>SUMIFS('[8]TUNZ Extracted TB'!$G:$G,'[8]TUNZ Extracted TB'!$A:$A,B942,'[8]TUNZ Extracted TB'!$C:$C,C942)</f>
        <v>#VALUE!</v>
      </c>
      <c r="N942" s="4" t="e">
        <f>SUMIFS('[9]TUNZ Extracted TB'!$G:$G,'[9]TUNZ Extracted TB'!$A:$A,B942,'[9]TUNZ Extracted TB'!$C:$C,C942)</f>
        <v>#VALUE!</v>
      </c>
      <c r="O942" s="4" t="e">
        <f>SUMIFS('[10]TUNZ Extracted TB'!$G:$G,'[10]TUNZ Extracted TB'!$A:$A,B942,'[10]TUNZ Extracted TB'!$C:$C,C942)</f>
        <v>#VALUE!</v>
      </c>
      <c r="P942" s="4" t="e">
        <f>SUMIFS('[11]TUNZ Extracted TB'!$G:$G,'[11]TUNZ Extracted TB'!$A:$A,B942,'[11]TUNZ Extracted TB'!$C:$C,C942)</f>
        <v>#VALUE!</v>
      </c>
      <c r="Q942" s="4" t="e">
        <f>SUMIFS('[12]TUNZ Extracted TB'!$G:$G,'[12]TUNZ Extracted TB'!$A:$A,B942,'[12]TUNZ Extracted TB'!$C:$C,C942)</f>
        <v>#VALUE!</v>
      </c>
      <c r="R942" s="4" t="e">
        <f t="shared" si="15"/>
        <v>#VALUE!</v>
      </c>
    </row>
    <row r="943" spans="1:18" x14ac:dyDescent="0.25">
      <c r="A943" t="s">
        <v>133</v>
      </c>
      <c r="B943">
        <v>7760</v>
      </c>
      <c r="C943">
        <v>936</v>
      </c>
      <c r="D943" t="s">
        <v>62</v>
      </c>
      <c r="E943" t="s">
        <v>131</v>
      </c>
      <c r="F943" s="4" t="e">
        <f>SUMIFS('[1]TUNZ Extracted TB'!$G:$G,'[1]TUNZ Extracted TB'!$A:$A,B943,'[1]TUNZ Extracted TB'!$C:$C,C943)</f>
        <v>#VALUE!</v>
      </c>
      <c r="G943" s="4" t="e">
        <f>SUMIFS('[2]TUNZ Extracted TB'!$G:$G,'[2]TUNZ Extracted TB'!$A:$A,B943,'[2]TUNZ Extracted TB'!$C:$C,C943)</f>
        <v>#VALUE!</v>
      </c>
      <c r="H943" s="4" t="e">
        <f>SUMIFS('[3]TUNZ Extracted TB'!$G:$G,'[3]TUNZ Extracted TB'!$A:$A,B943,'[3]TUNZ Extracted TB'!$C:$C,C943)</f>
        <v>#VALUE!</v>
      </c>
      <c r="I943" s="4" t="e">
        <f>SUMIFS('[4]TUNZ Extracted TB'!$G:$G,'[4]TUNZ Extracted TB'!$A:$A,B943,'[4]TUNZ Extracted TB'!$C:$C,C943)</f>
        <v>#VALUE!</v>
      </c>
      <c r="J943" s="4" t="e">
        <f>SUMIFS('[5]TUNZ Extracted TB'!$G:$G,'[5]TUNZ Extracted TB'!$A:$A,B943,'[5]TUNZ Extracted TB'!$C:$C,C943)</f>
        <v>#VALUE!</v>
      </c>
      <c r="K943" s="4" t="e">
        <f>SUMIFS('[6]TUNZ Extracted TB'!$G:$G,'[6]TUNZ Extracted TB'!$A:$A,B943,'[6]TUNZ Extracted TB'!$C:$C,C943)</f>
        <v>#VALUE!</v>
      </c>
      <c r="L943" s="4" t="e">
        <f>SUMIFS('[7]TUNZ Extracted TB'!$G:$G,'[7]TUNZ Extracted TB'!$A:$A,B943,'[7]TUNZ Extracted TB'!$C:$C,C943)</f>
        <v>#VALUE!</v>
      </c>
      <c r="M943" s="4" t="e">
        <f>SUMIFS('[8]TUNZ Extracted TB'!$G:$G,'[8]TUNZ Extracted TB'!$A:$A,B943,'[8]TUNZ Extracted TB'!$C:$C,C943)</f>
        <v>#VALUE!</v>
      </c>
      <c r="N943" s="4" t="e">
        <f>SUMIFS('[9]TUNZ Extracted TB'!$G:$G,'[9]TUNZ Extracted TB'!$A:$A,B943,'[9]TUNZ Extracted TB'!$C:$C,C943)</f>
        <v>#VALUE!</v>
      </c>
      <c r="O943" s="4" t="e">
        <f>SUMIFS('[10]TUNZ Extracted TB'!$G:$G,'[10]TUNZ Extracted TB'!$A:$A,B943,'[10]TUNZ Extracted TB'!$C:$C,C943)</f>
        <v>#VALUE!</v>
      </c>
      <c r="P943" s="4" t="e">
        <f>SUMIFS('[11]TUNZ Extracted TB'!$G:$G,'[11]TUNZ Extracted TB'!$A:$A,B943,'[11]TUNZ Extracted TB'!$C:$C,C943)</f>
        <v>#VALUE!</v>
      </c>
      <c r="Q943" s="4" t="e">
        <f>SUMIFS('[12]TUNZ Extracted TB'!$G:$G,'[12]TUNZ Extracted TB'!$A:$A,B943,'[12]TUNZ Extracted TB'!$C:$C,C943)</f>
        <v>#VALUE!</v>
      </c>
      <c r="R943" s="4" t="e">
        <f t="shared" si="15"/>
        <v>#VALUE!</v>
      </c>
    </row>
    <row r="944" spans="1:18" x14ac:dyDescent="0.25">
      <c r="A944" t="s">
        <v>134</v>
      </c>
      <c r="B944">
        <v>7790</v>
      </c>
      <c r="C944">
        <v>110</v>
      </c>
      <c r="D944" t="s">
        <v>58</v>
      </c>
      <c r="E944" t="s">
        <v>135</v>
      </c>
      <c r="F944" s="4" t="e">
        <f>SUMIFS('[1]TUNZ Extracted TB'!$G:$G,'[1]TUNZ Extracted TB'!$A:$A,B944,'[1]TUNZ Extracted TB'!$C:$C,C944)</f>
        <v>#VALUE!</v>
      </c>
      <c r="G944" s="4" t="e">
        <f>SUMIFS('[2]TUNZ Extracted TB'!$G:$G,'[2]TUNZ Extracted TB'!$A:$A,B944,'[2]TUNZ Extracted TB'!$C:$C,C944)</f>
        <v>#VALUE!</v>
      </c>
      <c r="H944" s="4" t="e">
        <f>SUMIFS('[3]TUNZ Extracted TB'!$G:$G,'[3]TUNZ Extracted TB'!$A:$A,B944,'[3]TUNZ Extracted TB'!$C:$C,C944)</f>
        <v>#VALUE!</v>
      </c>
      <c r="I944" s="4" t="e">
        <f>SUMIFS('[4]TUNZ Extracted TB'!$G:$G,'[4]TUNZ Extracted TB'!$A:$A,B944,'[4]TUNZ Extracted TB'!$C:$C,C944)</f>
        <v>#VALUE!</v>
      </c>
      <c r="J944" s="4" t="e">
        <f>SUMIFS('[5]TUNZ Extracted TB'!$G:$G,'[5]TUNZ Extracted TB'!$A:$A,B944,'[5]TUNZ Extracted TB'!$C:$C,C944)</f>
        <v>#VALUE!</v>
      </c>
      <c r="K944" s="4" t="e">
        <f>SUMIFS('[6]TUNZ Extracted TB'!$G:$G,'[6]TUNZ Extracted TB'!$A:$A,B944,'[6]TUNZ Extracted TB'!$C:$C,C944)</f>
        <v>#VALUE!</v>
      </c>
      <c r="L944" s="4" t="e">
        <f>SUMIFS('[7]TUNZ Extracted TB'!$G:$G,'[7]TUNZ Extracted TB'!$A:$A,B944,'[7]TUNZ Extracted TB'!$C:$C,C944)</f>
        <v>#VALUE!</v>
      </c>
      <c r="M944" s="4" t="e">
        <f>SUMIFS('[8]TUNZ Extracted TB'!$G:$G,'[8]TUNZ Extracted TB'!$A:$A,B944,'[8]TUNZ Extracted TB'!$C:$C,C944)</f>
        <v>#VALUE!</v>
      </c>
      <c r="N944" s="4" t="e">
        <f>SUMIFS('[9]TUNZ Extracted TB'!$G:$G,'[9]TUNZ Extracted TB'!$A:$A,B944,'[9]TUNZ Extracted TB'!$C:$C,C944)</f>
        <v>#VALUE!</v>
      </c>
      <c r="O944" s="4" t="e">
        <f>SUMIFS('[10]TUNZ Extracted TB'!$G:$G,'[10]TUNZ Extracted TB'!$A:$A,B944,'[10]TUNZ Extracted TB'!$C:$C,C944)</f>
        <v>#VALUE!</v>
      </c>
      <c r="P944" s="4" t="e">
        <f>SUMIFS('[11]TUNZ Extracted TB'!$G:$G,'[11]TUNZ Extracted TB'!$A:$A,B944,'[11]TUNZ Extracted TB'!$C:$C,C944)</f>
        <v>#VALUE!</v>
      </c>
      <c r="Q944" s="4" t="e">
        <f>SUMIFS('[12]TUNZ Extracted TB'!$G:$G,'[12]TUNZ Extracted TB'!$A:$A,B944,'[12]TUNZ Extracted TB'!$C:$C,C944)</f>
        <v>#VALUE!</v>
      </c>
      <c r="R944" s="4" t="e">
        <f t="shared" si="15"/>
        <v>#VALUE!</v>
      </c>
    </row>
    <row r="945" spans="1:18" x14ac:dyDescent="0.25">
      <c r="A945" t="s">
        <v>134</v>
      </c>
      <c r="B945">
        <v>7790</v>
      </c>
      <c r="C945">
        <v>112</v>
      </c>
      <c r="D945" t="s">
        <v>62</v>
      </c>
      <c r="E945" t="s">
        <v>136</v>
      </c>
      <c r="F945" s="4" t="e">
        <f>SUMIFS('[1]TUNZ Extracted TB'!$G:$G,'[1]TUNZ Extracted TB'!$A:$A,B945,'[1]TUNZ Extracted TB'!$C:$C,C945)</f>
        <v>#VALUE!</v>
      </c>
      <c r="G945" s="4" t="e">
        <f>SUMIFS('[2]TUNZ Extracted TB'!$G:$G,'[2]TUNZ Extracted TB'!$A:$A,B945,'[2]TUNZ Extracted TB'!$C:$C,C945)</f>
        <v>#VALUE!</v>
      </c>
      <c r="H945" s="4" t="e">
        <f>SUMIFS('[3]TUNZ Extracted TB'!$G:$G,'[3]TUNZ Extracted TB'!$A:$A,B945,'[3]TUNZ Extracted TB'!$C:$C,C945)</f>
        <v>#VALUE!</v>
      </c>
      <c r="I945" s="4" t="e">
        <f>SUMIFS('[4]TUNZ Extracted TB'!$G:$G,'[4]TUNZ Extracted TB'!$A:$A,B945,'[4]TUNZ Extracted TB'!$C:$C,C945)</f>
        <v>#VALUE!</v>
      </c>
      <c r="J945" s="4" t="e">
        <f>SUMIFS('[5]TUNZ Extracted TB'!$G:$G,'[5]TUNZ Extracted TB'!$A:$A,B945,'[5]TUNZ Extracted TB'!$C:$C,C945)</f>
        <v>#VALUE!</v>
      </c>
      <c r="K945" s="4" t="e">
        <f>SUMIFS('[6]TUNZ Extracted TB'!$G:$G,'[6]TUNZ Extracted TB'!$A:$A,B945,'[6]TUNZ Extracted TB'!$C:$C,C945)</f>
        <v>#VALUE!</v>
      </c>
      <c r="L945" s="4" t="e">
        <f>SUMIFS('[7]TUNZ Extracted TB'!$G:$G,'[7]TUNZ Extracted TB'!$A:$A,B945,'[7]TUNZ Extracted TB'!$C:$C,C945)</f>
        <v>#VALUE!</v>
      </c>
      <c r="M945" s="4" t="e">
        <f>SUMIFS('[8]TUNZ Extracted TB'!$G:$G,'[8]TUNZ Extracted TB'!$A:$A,B945,'[8]TUNZ Extracted TB'!$C:$C,C945)</f>
        <v>#VALUE!</v>
      </c>
      <c r="N945" s="4" t="e">
        <f>SUMIFS('[9]TUNZ Extracted TB'!$G:$G,'[9]TUNZ Extracted TB'!$A:$A,B945,'[9]TUNZ Extracted TB'!$C:$C,C945)</f>
        <v>#VALUE!</v>
      </c>
      <c r="O945" s="4" t="e">
        <f>SUMIFS('[10]TUNZ Extracted TB'!$G:$G,'[10]TUNZ Extracted TB'!$A:$A,B945,'[10]TUNZ Extracted TB'!$C:$C,C945)</f>
        <v>#VALUE!</v>
      </c>
      <c r="P945" s="4" t="e">
        <f>SUMIFS('[11]TUNZ Extracted TB'!$G:$G,'[11]TUNZ Extracted TB'!$A:$A,B945,'[11]TUNZ Extracted TB'!$C:$C,C945)</f>
        <v>#VALUE!</v>
      </c>
      <c r="Q945" s="4" t="e">
        <f>SUMIFS('[12]TUNZ Extracted TB'!$G:$G,'[12]TUNZ Extracted TB'!$A:$A,B945,'[12]TUNZ Extracted TB'!$C:$C,C945)</f>
        <v>#VALUE!</v>
      </c>
      <c r="R945" s="4" t="e">
        <f t="shared" si="15"/>
        <v>#VALUE!</v>
      </c>
    </row>
    <row r="946" spans="1:18" x14ac:dyDescent="0.25">
      <c r="A946" t="s">
        <v>134</v>
      </c>
      <c r="B946">
        <v>7790</v>
      </c>
      <c r="C946">
        <v>120</v>
      </c>
      <c r="D946" t="s">
        <v>58</v>
      </c>
      <c r="E946" t="s">
        <v>135</v>
      </c>
      <c r="F946" s="4" t="e">
        <f>SUMIFS('[1]TUNZ Extracted TB'!$G:$G,'[1]TUNZ Extracted TB'!$A:$A,B946,'[1]TUNZ Extracted TB'!$C:$C,C946)</f>
        <v>#VALUE!</v>
      </c>
      <c r="G946" s="4" t="e">
        <f>SUMIFS('[2]TUNZ Extracted TB'!$G:$G,'[2]TUNZ Extracted TB'!$A:$A,B946,'[2]TUNZ Extracted TB'!$C:$C,C946)</f>
        <v>#VALUE!</v>
      </c>
      <c r="H946" s="4" t="e">
        <f>SUMIFS('[3]TUNZ Extracted TB'!$G:$G,'[3]TUNZ Extracted TB'!$A:$A,B946,'[3]TUNZ Extracted TB'!$C:$C,C946)</f>
        <v>#VALUE!</v>
      </c>
      <c r="I946" s="4" t="e">
        <f>SUMIFS('[4]TUNZ Extracted TB'!$G:$G,'[4]TUNZ Extracted TB'!$A:$A,B946,'[4]TUNZ Extracted TB'!$C:$C,C946)</f>
        <v>#VALUE!</v>
      </c>
      <c r="J946" s="4" t="e">
        <f>SUMIFS('[5]TUNZ Extracted TB'!$G:$G,'[5]TUNZ Extracted TB'!$A:$A,B946,'[5]TUNZ Extracted TB'!$C:$C,C946)</f>
        <v>#VALUE!</v>
      </c>
      <c r="K946" s="4" t="e">
        <f>SUMIFS('[6]TUNZ Extracted TB'!$G:$G,'[6]TUNZ Extracted TB'!$A:$A,B946,'[6]TUNZ Extracted TB'!$C:$C,C946)</f>
        <v>#VALUE!</v>
      </c>
      <c r="L946" s="4" t="e">
        <f>SUMIFS('[7]TUNZ Extracted TB'!$G:$G,'[7]TUNZ Extracted TB'!$A:$A,B946,'[7]TUNZ Extracted TB'!$C:$C,C946)</f>
        <v>#VALUE!</v>
      </c>
      <c r="M946" s="4" t="e">
        <f>SUMIFS('[8]TUNZ Extracted TB'!$G:$G,'[8]TUNZ Extracted TB'!$A:$A,B946,'[8]TUNZ Extracted TB'!$C:$C,C946)</f>
        <v>#VALUE!</v>
      </c>
      <c r="N946" s="4" t="e">
        <f>SUMIFS('[9]TUNZ Extracted TB'!$G:$G,'[9]TUNZ Extracted TB'!$A:$A,B946,'[9]TUNZ Extracted TB'!$C:$C,C946)</f>
        <v>#VALUE!</v>
      </c>
      <c r="O946" s="4" t="e">
        <f>SUMIFS('[10]TUNZ Extracted TB'!$G:$G,'[10]TUNZ Extracted TB'!$A:$A,B946,'[10]TUNZ Extracted TB'!$C:$C,C946)</f>
        <v>#VALUE!</v>
      </c>
      <c r="P946" s="4" t="e">
        <f>SUMIFS('[11]TUNZ Extracted TB'!$G:$G,'[11]TUNZ Extracted TB'!$A:$A,B946,'[11]TUNZ Extracted TB'!$C:$C,C946)</f>
        <v>#VALUE!</v>
      </c>
      <c r="Q946" s="4" t="e">
        <f>SUMIFS('[12]TUNZ Extracted TB'!$G:$G,'[12]TUNZ Extracted TB'!$A:$A,B946,'[12]TUNZ Extracted TB'!$C:$C,C946)</f>
        <v>#VALUE!</v>
      </c>
      <c r="R946" s="4" t="e">
        <f t="shared" si="15"/>
        <v>#VALUE!</v>
      </c>
    </row>
    <row r="947" spans="1:18" x14ac:dyDescent="0.25">
      <c r="A947" t="s">
        <v>134</v>
      </c>
      <c r="B947">
        <v>7790</v>
      </c>
      <c r="C947">
        <v>121</v>
      </c>
      <c r="D947" t="s">
        <v>58</v>
      </c>
      <c r="E947" t="s">
        <v>135</v>
      </c>
      <c r="F947" s="4" t="e">
        <f>SUMIFS('[1]TUNZ Extracted TB'!$G:$G,'[1]TUNZ Extracted TB'!$A:$A,B947,'[1]TUNZ Extracted TB'!$C:$C,C947)</f>
        <v>#VALUE!</v>
      </c>
      <c r="G947" s="4" t="e">
        <f>SUMIFS('[2]TUNZ Extracted TB'!$G:$G,'[2]TUNZ Extracted TB'!$A:$A,B947,'[2]TUNZ Extracted TB'!$C:$C,C947)</f>
        <v>#VALUE!</v>
      </c>
      <c r="H947" s="4" t="e">
        <f>SUMIFS('[3]TUNZ Extracted TB'!$G:$G,'[3]TUNZ Extracted TB'!$A:$A,B947,'[3]TUNZ Extracted TB'!$C:$C,C947)</f>
        <v>#VALUE!</v>
      </c>
      <c r="I947" s="4" t="e">
        <f>SUMIFS('[4]TUNZ Extracted TB'!$G:$G,'[4]TUNZ Extracted TB'!$A:$A,B947,'[4]TUNZ Extracted TB'!$C:$C,C947)</f>
        <v>#VALUE!</v>
      </c>
      <c r="J947" s="4" t="e">
        <f>SUMIFS('[5]TUNZ Extracted TB'!$G:$G,'[5]TUNZ Extracted TB'!$A:$A,B947,'[5]TUNZ Extracted TB'!$C:$C,C947)</f>
        <v>#VALUE!</v>
      </c>
      <c r="K947" s="4" t="e">
        <f>SUMIFS('[6]TUNZ Extracted TB'!$G:$G,'[6]TUNZ Extracted TB'!$A:$A,B947,'[6]TUNZ Extracted TB'!$C:$C,C947)</f>
        <v>#VALUE!</v>
      </c>
      <c r="L947" s="4" t="e">
        <f>SUMIFS('[7]TUNZ Extracted TB'!$G:$G,'[7]TUNZ Extracted TB'!$A:$A,B947,'[7]TUNZ Extracted TB'!$C:$C,C947)</f>
        <v>#VALUE!</v>
      </c>
      <c r="M947" s="4" t="e">
        <f>SUMIFS('[8]TUNZ Extracted TB'!$G:$G,'[8]TUNZ Extracted TB'!$A:$A,B947,'[8]TUNZ Extracted TB'!$C:$C,C947)</f>
        <v>#VALUE!</v>
      </c>
      <c r="N947" s="4" t="e">
        <f>SUMIFS('[9]TUNZ Extracted TB'!$G:$G,'[9]TUNZ Extracted TB'!$A:$A,B947,'[9]TUNZ Extracted TB'!$C:$C,C947)</f>
        <v>#VALUE!</v>
      </c>
      <c r="O947" s="4" t="e">
        <f>SUMIFS('[10]TUNZ Extracted TB'!$G:$G,'[10]TUNZ Extracted TB'!$A:$A,B947,'[10]TUNZ Extracted TB'!$C:$C,C947)</f>
        <v>#VALUE!</v>
      </c>
      <c r="P947" s="4" t="e">
        <f>SUMIFS('[11]TUNZ Extracted TB'!$G:$G,'[11]TUNZ Extracted TB'!$A:$A,B947,'[11]TUNZ Extracted TB'!$C:$C,C947)</f>
        <v>#VALUE!</v>
      </c>
      <c r="Q947" s="4" t="e">
        <f>SUMIFS('[12]TUNZ Extracted TB'!$G:$G,'[12]TUNZ Extracted TB'!$A:$A,B947,'[12]TUNZ Extracted TB'!$C:$C,C947)</f>
        <v>#VALUE!</v>
      </c>
      <c r="R947" s="4" t="e">
        <f t="shared" si="15"/>
        <v>#VALUE!</v>
      </c>
    </row>
    <row r="948" spans="1:18" x14ac:dyDescent="0.25">
      <c r="A948" t="s">
        <v>134</v>
      </c>
      <c r="B948">
        <v>7790</v>
      </c>
      <c r="C948">
        <v>130</v>
      </c>
      <c r="D948" t="s">
        <v>58</v>
      </c>
      <c r="E948" t="s">
        <v>135</v>
      </c>
      <c r="F948" s="4" t="e">
        <f>SUMIFS('[1]TUNZ Extracted TB'!$G:$G,'[1]TUNZ Extracted TB'!$A:$A,B948,'[1]TUNZ Extracted TB'!$C:$C,C948)</f>
        <v>#VALUE!</v>
      </c>
      <c r="G948" s="4" t="e">
        <f>SUMIFS('[2]TUNZ Extracted TB'!$G:$G,'[2]TUNZ Extracted TB'!$A:$A,B948,'[2]TUNZ Extracted TB'!$C:$C,C948)</f>
        <v>#VALUE!</v>
      </c>
      <c r="H948" s="4" t="e">
        <f>SUMIFS('[3]TUNZ Extracted TB'!$G:$G,'[3]TUNZ Extracted TB'!$A:$A,B948,'[3]TUNZ Extracted TB'!$C:$C,C948)</f>
        <v>#VALUE!</v>
      </c>
      <c r="I948" s="4" t="e">
        <f>SUMIFS('[4]TUNZ Extracted TB'!$G:$G,'[4]TUNZ Extracted TB'!$A:$A,B948,'[4]TUNZ Extracted TB'!$C:$C,C948)</f>
        <v>#VALUE!</v>
      </c>
      <c r="J948" s="4" t="e">
        <f>SUMIFS('[5]TUNZ Extracted TB'!$G:$G,'[5]TUNZ Extracted TB'!$A:$A,B948,'[5]TUNZ Extracted TB'!$C:$C,C948)</f>
        <v>#VALUE!</v>
      </c>
      <c r="K948" s="4" t="e">
        <f>SUMIFS('[6]TUNZ Extracted TB'!$G:$G,'[6]TUNZ Extracted TB'!$A:$A,B948,'[6]TUNZ Extracted TB'!$C:$C,C948)</f>
        <v>#VALUE!</v>
      </c>
      <c r="L948" s="4" t="e">
        <f>SUMIFS('[7]TUNZ Extracted TB'!$G:$G,'[7]TUNZ Extracted TB'!$A:$A,B948,'[7]TUNZ Extracted TB'!$C:$C,C948)</f>
        <v>#VALUE!</v>
      </c>
      <c r="M948" s="4" t="e">
        <f>SUMIFS('[8]TUNZ Extracted TB'!$G:$G,'[8]TUNZ Extracted TB'!$A:$A,B948,'[8]TUNZ Extracted TB'!$C:$C,C948)</f>
        <v>#VALUE!</v>
      </c>
      <c r="N948" s="4" t="e">
        <f>SUMIFS('[9]TUNZ Extracted TB'!$G:$G,'[9]TUNZ Extracted TB'!$A:$A,B948,'[9]TUNZ Extracted TB'!$C:$C,C948)</f>
        <v>#VALUE!</v>
      </c>
      <c r="O948" s="4" t="e">
        <f>SUMIFS('[10]TUNZ Extracted TB'!$G:$G,'[10]TUNZ Extracted TB'!$A:$A,B948,'[10]TUNZ Extracted TB'!$C:$C,C948)</f>
        <v>#VALUE!</v>
      </c>
      <c r="P948" s="4" t="e">
        <f>SUMIFS('[11]TUNZ Extracted TB'!$G:$G,'[11]TUNZ Extracted TB'!$A:$A,B948,'[11]TUNZ Extracted TB'!$C:$C,C948)</f>
        <v>#VALUE!</v>
      </c>
      <c r="Q948" s="4" t="e">
        <f>SUMIFS('[12]TUNZ Extracted TB'!$G:$G,'[12]TUNZ Extracted TB'!$A:$A,B948,'[12]TUNZ Extracted TB'!$C:$C,C948)</f>
        <v>#VALUE!</v>
      </c>
      <c r="R948" s="4" t="e">
        <f t="shared" si="15"/>
        <v>#VALUE!</v>
      </c>
    </row>
    <row r="949" spans="1:18" x14ac:dyDescent="0.25">
      <c r="A949" t="s">
        <v>134</v>
      </c>
      <c r="B949">
        <v>7790</v>
      </c>
      <c r="C949">
        <v>140</v>
      </c>
      <c r="D949" t="s">
        <v>58</v>
      </c>
      <c r="E949" t="s">
        <v>135</v>
      </c>
      <c r="F949" s="4" t="e">
        <f>SUMIFS('[1]TUNZ Extracted TB'!$G:$G,'[1]TUNZ Extracted TB'!$A:$A,B949,'[1]TUNZ Extracted TB'!$C:$C,C949)</f>
        <v>#VALUE!</v>
      </c>
      <c r="G949" s="4" t="e">
        <f>SUMIFS('[2]TUNZ Extracted TB'!$G:$G,'[2]TUNZ Extracted TB'!$A:$A,B949,'[2]TUNZ Extracted TB'!$C:$C,C949)</f>
        <v>#VALUE!</v>
      </c>
      <c r="H949" s="4" t="e">
        <f>SUMIFS('[3]TUNZ Extracted TB'!$G:$G,'[3]TUNZ Extracted TB'!$A:$A,B949,'[3]TUNZ Extracted TB'!$C:$C,C949)</f>
        <v>#VALUE!</v>
      </c>
      <c r="I949" s="4" t="e">
        <f>SUMIFS('[4]TUNZ Extracted TB'!$G:$G,'[4]TUNZ Extracted TB'!$A:$A,B949,'[4]TUNZ Extracted TB'!$C:$C,C949)</f>
        <v>#VALUE!</v>
      </c>
      <c r="J949" s="4" t="e">
        <f>SUMIFS('[5]TUNZ Extracted TB'!$G:$G,'[5]TUNZ Extracted TB'!$A:$A,B949,'[5]TUNZ Extracted TB'!$C:$C,C949)</f>
        <v>#VALUE!</v>
      </c>
      <c r="K949" s="4" t="e">
        <f>SUMIFS('[6]TUNZ Extracted TB'!$G:$G,'[6]TUNZ Extracted TB'!$A:$A,B949,'[6]TUNZ Extracted TB'!$C:$C,C949)</f>
        <v>#VALUE!</v>
      </c>
      <c r="L949" s="4" t="e">
        <f>SUMIFS('[7]TUNZ Extracted TB'!$G:$G,'[7]TUNZ Extracted TB'!$A:$A,B949,'[7]TUNZ Extracted TB'!$C:$C,C949)</f>
        <v>#VALUE!</v>
      </c>
      <c r="M949" s="4" t="e">
        <f>SUMIFS('[8]TUNZ Extracted TB'!$G:$G,'[8]TUNZ Extracted TB'!$A:$A,B949,'[8]TUNZ Extracted TB'!$C:$C,C949)</f>
        <v>#VALUE!</v>
      </c>
      <c r="N949" s="4" t="e">
        <f>SUMIFS('[9]TUNZ Extracted TB'!$G:$G,'[9]TUNZ Extracted TB'!$A:$A,B949,'[9]TUNZ Extracted TB'!$C:$C,C949)</f>
        <v>#VALUE!</v>
      </c>
      <c r="O949" s="4" t="e">
        <f>SUMIFS('[10]TUNZ Extracted TB'!$G:$G,'[10]TUNZ Extracted TB'!$A:$A,B949,'[10]TUNZ Extracted TB'!$C:$C,C949)</f>
        <v>#VALUE!</v>
      </c>
      <c r="P949" s="4" t="e">
        <f>SUMIFS('[11]TUNZ Extracted TB'!$G:$G,'[11]TUNZ Extracted TB'!$A:$A,B949,'[11]TUNZ Extracted TB'!$C:$C,C949)</f>
        <v>#VALUE!</v>
      </c>
      <c r="Q949" s="4" t="e">
        <f>SUMIFS('[12]TUNZ Extracted TB'!$G:$G,'[12]TUNZ Extracted TB'!$A:$A,B949,'[12]TUNZ Extracted TB'!$C:$C,C949)</f>
        <v>#VALUE!</v>
      </c>
      <c r="R949" s="4" t="e">
        <f t="shared" si="15"/>
        <v>#VALUE!</v>
      </c>
    </row>
    <row r="950" spans="1:18" x14ac:dyDescent="0.25">
      <c r="A950" t="s">
        <v>134</v>
      </c>
      <c r="B950">
        <v>7790</v>
      </c>
      <c r="C950">
        <v>142</v>
      </c>
      <c r="D950" t="s">
        <v>62</v>
      </c>
      <c r="E950" t="s">
        <v>136</v>
      </c>
      <c r="F950" s="4" t="e">
        <f>SUMIFS('[1]TUNZ Extracted TB'!$G:$G,'[1]TUNZ Extracted TB'!$A:$A,B950,'[1]TUNZ Extracted TB'!$C:$C,C950)</f>
        <v>#VALUE!</v>
      </c>
      <c r="G950" s="4" t="e">
        <f>SUMIFS('[2]TUNZ Extracted TB'!$G:$G,'[2]TUNZ Extracted TB'!$A:$A,B950,'[2]TUNZ Extracted TB'!$C:$C,C950)</f>
        <v>#VALUE!</v>
      </c>
      <c r="H950" s="4" t="e">
        <f>SUMIFS('[3]TUNZ Extracted TB'!$G:$G,'[3]TUNZ Extracted TB'!$A:$A,B950,'[3]TUNZ Extracted TB'!$C:$C,C950)</f>
        <v>#VALUE!</v>
      </c>
      <c r="I950" s="4" t="e">
        <f>SUMIFS('[4]TUNZ Extracted TB'!$G:$G,'[4]TUNZ Extracted TB'!$A:$A,B950,'[4]TUNZ Extracted TB'!$C:$C,C950)</f>
        <v>#VALUE!</v>
      </c>
      <c r="J950" s="4" t="e">
        <f>SUMIFS('[5]TUNZ Extracted TB'!$G:$G,'[5]TUNZ Extracted TB'!$A:$A,B950,'[5]TUNZ Extracted TB'!$C:$C,C950)</f>
        <v>#VALUE!</v>
      </c>
      <c r="K950" s="4" t="e">
        <f>SUMIFS('[6]TUNZ Extracted TB'!$G:$G,'[6]TUNZ Extracted TB'!$A:$A,B950,'[6]TUNZ Extracted TB'!$C:$C,C950)</f>
        <v>#VALUE!</v>
      </c>
      <c r="L950" s="4" t="e">
        <f>SUMIFS('[7]TUNZ Extracted TB'!$G:$G,'[7]TUNZ Extracted TB'!$A:$A,B950,'[7]TUNZ Extracted TB'!$C:$C,C950)</f>
        <v>#VALUE!</v>
      </c>
      <c r="M950" s="4" t="e">
        <f>SUMIFS('[8]TUNZ Extracted TB'!$G:$G,'[8]TUNZ Extracted TB'!$A:$A,B950,'[8]TUNZ Extracted TB'!$C:$C,C950)</f>
        <v>#VALUE!</v>
      </c>
      <c r="N950" s="4" t="e">
        <f>SUMIFS('[9]TUNZ Extracted TB'!$G:$G,'[9]TUNZ Extracted TB'!$A:$A,B950,'[9]TUNZ Extracted TB'!$C:$C,C950)</f>
        <v>#VALUE!</v>
      </c>
      <c r="O950" s="4" t="e">
        <f>SUMIFS('[10]TUNZ Extracted TB'!$G:$G,'[10]TUNZ Extracted TB'!$A:$A,B950,'[10]TUNZ Extracted TB'!$C:$C,C950)</f>
        <v>#VALUE!</v>
      </c>
      <c r="P950" s="4" t="e">
        <f>SUMIFS('[11]TUNZ Extracted TB'!$G:$G,'[11]TUNZ Extracted TB'!$A:$A,B950,'[11]TUNZ Extracted TB'!$C:$C,C950)</f>
        <v>#VALUE!</v>
      </c>
      <c r="Q950" s="4" t="e">
        <f>SUMIFS('[12]TUNZ Extracted TB'!$G:$G,'[12]TUNZ Extracted TB'!$A:$A,B950,'[12]TUNZ Extracted TB'!$C:$C,C950)</f>
        <v>#VALUE!</v>
      </c>
      <c r="R950" s="4" t="e">
        <f t="shared" si="15"/>
        <v>#VALUE!</v>
      </c>
    </row>
    <row r="951" spans="1:18" x14ac:dyDescent="0.25">
      <c r="A951" t="s">
        <v>134</v>
      </c>
      <c r="B951">
        <v>7790</v>
      </c>
      <c r="C951">
        <v>147</v>
      </c>
      <c r="D951" t="s">
        <v>58</v>
      </c>
      <c r="E951" t="s">
        <v>135</v>
      </c>
      <c r="F951" s="4" t="e">
        <f>SUMIFS('[1]TUNZ Extracted TB'!$G:$G,'[1]TUNZ Extracted TB'!$A:$A,B951,'[1]TUNZ Extracted TB'!$C:$C,C951)</f>
        <v>#VALUE!</v>
      </c>
      <c r="G951" s="4" t="e">
        <f>SUMIFS('[2]TUNZ Extracted TB'!$G:$G,'[2]TUNZ Extracted TB'!$A:$A,B951,'[2]TUNZ Extracted TB'!$C:$C,C951)</f>
        <v>#VALUE!</v>
      </c>
      <c r="H951" s="4" t="e">
        <f>SUMIFS('[3]TUNZ Extracted TB'!$G:$G,'[3]TUNZ Extracted TB'!$A:$A,B951,'[3]TUNZ Extracted TB'!$C:$C,C951)</f>
        <v>#VALUE!</v>
      </c>
      <c r="I951" s="4" t="e">
        <f>SUMIFS('[4]TUNZ Extracted TB'!$G:$G,'[4]TUNZ Extracted TB'!$A:$A,B951,'[4]TUNZ Extracted TB'!$C:$C,C951)</f>
        <v>#VALUE!</v>
      </c>
      <c r="J951" s="4" t="e">
        <f>SUMIFS('[5]TUNZ Extracted TB'!$G:$G,'[5]TUNZ Extracted TB'!$A:$A,B951,'[5]TUNZ Extracted TB'!$C:$C,C951)</f>
        <v>#VALUE!</v>
      </c>
      <c r="K951" s="4" t="e">
        <f>SUMIFS('[6]TUNZ Extracted TB'!$G:$G,'[6]TUNZ Extracted TB'!$A:$A,B951,'[6]TUNZ Extracted TB'!$C:$C,C951)</f>
        <v>#VALUE!</v>
      </c>
      <c r="L951" s="4" t="e">
        <f>SUMIFS('[7]TUNZ Extracted TB'!$G:$G,'[7]TUNZ Extracted TB'!$A:$A,B951,'[7]TUNZ Extracted TB'!$C:$C,C951)</f>
        <v>#VALUE!</v>
      </c>
      <c r="M951" s="4" t="e">
        <f>SUMIFS('[8]TUNZ Extracted TB'!$G:$G,'[8]TUNZ Extracted TB'!$A:$A,B951,'[8]TUNZ Extracted TB'!$C:$C,C951)</f>
        <v>#VALUE!</v>
      </c>
      <c r="N951" s="4" t="e">
        <f>SUMIFS('[9]TUNZ Extracted TB'!$G:$G,'[9]TUNZ Extracted TB'!$A:$A,B951,'[9]TUNZ Extracted TB'!$C:$C,C951)</f>
        <v>#VALUE!</v>
      </c>
      <c r="O951" s="4" t="e">
        <f>SUMIFS('[10]TUNZ Extracted TB'!$G:$G,'[10]TUNZ Extracted TB'!$A:$A,B951,'[10]TUNZ Extracted TB'!$C:$C,C951)</f>
        <v>#VALUE!</v>
      </c>
      <c r="P951" s="4" t="e">
        <f>SUMIFS('[11]TUNZ Extracted TB'!$G:$G,'[11]TUNZ Extracted TB'!$A:$A,B951,'[11]TUNZ Extracted TB'!$C:$C,C951)</f>
        <v>#VALUE!</v>
      </c>
      <c r="Q951" s="4" t="e">
        <f>SUMIFS('[12]TUNZ Extracted TB'!$G:$G,'[12]TUNZ Extracted TB'!$A:$A,B951,'[12]TUNZ Extracted TB'!$C:$C,C951)</f>
        <v>#VALUE!</v>
      </c>
      <c r="R951" s="4" t="e">
        <f t="shared" si="15"/>
        <v>#VALUE!</v>
      </c>
    </row>
    <row r="952" spans="1:18" x14ac:dyDescent="0.25">
      <c r="A952" t="s">
        <v>134</v>
      </c>
      <c r="B952">
        <v>7790</v>
      </c>
      <c r="C952">
        <v>190</v>
      </c>
      <c r="D952" t="s">
        <v>58</v>
      </c>
      <c r="E952" t="s">
        <v>135</v>
      </c>
      <c r="F952" s="4" t="e">
        <f>SUMIFS('[1]TUNZ Extracted TB'!$G:$G,'[1]TUNZ Extracted TB'!$A:$A,B952,'[1]TUNZ Extracted TB'!$C:$C,C952)</f>
        <v>#VALUE!</v>
      </c>
      <c r="G952" s="4" t="e">
        <f>SUMIFS('[2]TUNZ Extracted TB'!$G:$G,'[2]TUNZ Extracted TB'!$A:$A,B952,'[2]TUNZ Extracted TB'!$C:$C,C952)</f>
        <v>#VALUE!</v>
      </c>
      <c r="H952" s="4" t="e">
        <f>SUMIFS('[3]TUNZ Extracted TB'!$G:$G,'[3]TUNZ Extracted TB'!$A:$A,B952,'[3]TUNZ Extracted TB'!$C:$C,C952)</f>
        <v>#VALUE!</v>
      </c>
      <c r="I952" s="4" t="e">
        <f>SUMIFS('[4]TUNZ Extracted TB'!$G:$G,'[4]TUNZ Extracted TB'!$A:$A,B952,'[4]TUNZ Extracted TB'!$C:$C,C952)</f>
        <v>#VALUE!</v>
      </c>
      <c r="J952" s="4" t="e">
        <f>SUMIFS('[5]TUNZ Extracted TB'!$G:$G,'[5]TUNZ Extracted TB'!$A:$A,B952,'[5]TUNZ Extracted TB'!$C:$C,C952)</f>
        <v>#VALUE!</v>
      </c>
      <c r="K952" s="4" t="e">
        <f>SUMIFS('[6]TUNZ Extracted TB'!$G:$G,'[6]TUNZ Extracted TB'!$A:$A,B952,'[6]TUNZ Extracted TB'!$C:$C,C952)</f>
        <v>#VALUE!</v>
      </c>
      <c r="L952" s="4" t="e">
        <f>SUMIFS('[7]TUNZ Extracted TB'!$G:$G,'[7]TUNZ Extracted TB'!$A:$A,B952,'[7]TUNZ Extracted TB'!$C:$C,C952)</f>
        <v>#VALUE!</v>
      </c>
      <c r="M952" s="4" t="e">
        <f>SUMIFS('[8]TUNZ Extracted TB'!$G:$G,'[8]TUNZ Extracted TB'!$A:$A,B952,'[8]TUNZ Extracted TB'!$C:$C,C952)</f>
        <v>#VALUE!</v>
      </c>
      <c r="N952" s="4" t="e">
        <f>SUMIFS('[9]TUNZ Extracted TB'!$G:$G,'[9]TUNZ Extracted TB'!$A:$A,B952,'[9]TUNZ Extracted TB'!$C:$C,C952)</f>
        <v>#VALUE!</v>
      </c>
      <c r="O952" s="4" t="e">
        <f>SUMIFS('[10]TUNZ Extracted TB'!$G:$G,'[10]TUNZ Extracted TB'!$A:$A,B952,'[10]TUNZ Extracted TB'!$C:$C,C952)</f>
        <v>#VALUE!</v>
      </c>
      <c r="P952" s="4" t="e">
        <f>SUMIFS('[11]TUNZ Extracted TB'!$G:$G,'[11]TUNZ Extracted TB'!$A:$A,B952,'[11]TUNZ Extracted TB'!$C:$C,C952)</f>
        <v>#VALUE!</v>
      </c>
      <c r="Q952" s="4" t="e">
        <f>SUMIFS('[12]TUNZ Extracted TB'!$G:$G,'[12]TUNZ Extracted TB'!$A:$A,B952,'[12]TUNZ Extracted TB'!$C:$C,C952)</f>
        <v>#VALUE!</v>
      </c>
      <c r="R952" s="4" t="e">
        <f t="shared" si="15"/>
        <v>#VALUE!</v>
      </c>
    </row>
    <row r="953" spans="1:18" x14ac:dyDescent="0.25">
      <c r="A953" t="s">
        <v>134</v>
      </c>
      <c r="B953">
        <v>7790</v>
      </c>
      <c r="C953">
        <v>210</v>
      </c>
      <c r="D953" t="s">
        <v>58</v>
      </c>
      <c r="E953" t="s">
        <v>135</v>
      </c>
      <c r="F953" s="4" t="e">
        <f>SUMIFS('[1]TUNZ Extracted TB'!$G:$G,'[1]TUNZ Extracted TB'!$A:$A,B953,'[1]TUNZ Extracted TB'!$C:$C,C953)</f>
        <v>#VALUE!</v>
      </c>
      <c r="G953" s="4" t="e">
        <f>SUMIFS('[2]TUNZ Extracted TB'!$G:$G,'[2]TUNZ Extracted TB'!$A:$A,B953,'[2]TUNZ Extracted TB'!$C:$C,C953)</f>
        <v>#VALUE!</v>
      </c>
      <c r="H953" s="4" t="e">
        <f>SUMIFS('[3]TUNZ Extracted TB'!$G:$G,'[3]TUNZ Extracted TB'!$A:$A,B953,'[3]TUNZ Extracted TB'!$C:$C,C953)</f>
        <v>#VALUE!</v>
      </c>
      <c r="I953" s="4" t="e">
        <f>SUMIFS('[4]TUNZ Extracted TB'!$G:$G,'[4]TUNZ Extracted TB'!$A:$A,B953,'[4]TUNZ Extracted TB'!$C:$C,C953)</f>
        <v>#VALUE!</v>
      </c>
      <c r="J953" s="4" t="e">
        <f>SUMIFS('[5]TUNZ Extracted TB'!$G:$G,'[5]TUNZ Extracted TB'!$A:$A,B953,'[5]TUNZ Extracted TB'!$C:$C,C953)</f>
        <v>#VALUE!</v>
      </c>
      <c r="K953" s="4" t="e">
        <f>SUMIFS('[6]TUNZ Extracted TB'!$G:$G,'[6]TUNZ Extracted TB'!$A:$A,B953,'[6]TUNZ Extracted TB'!$C:$C,C953)</f>
        <v>#VALUE!</v>
      </c>
      <c r="L953" s="4" t="e">
        <f>SUMIFS('[7]TUNZ Extracted TB'!$G:$G,'[7]TUNZ Extracted TB'!$A:$A,B953,'[7]TUNZ Extracted TB'!$C:$C,C953)</f>
        <v>#VALUE!</v>
      </c>
      <c r="M953" s="4" t="e">
        <f>SUMIFS('[8]TUNZ Extracted TB'!$G:$G,'[8]TUNZ Extracted TB'!$A:$A,B953,'[8]TUNZ Extracted TB'!$C:$C,C953)</f>
        <v>#VALUE!</v>
      </c>
      <c r="N953" s="4" t="e">
        <f>SUMIFS('[9]TUNZ Extracted TB'!$G:$G,'[9]TUNZ Extracted TB'!$A:$A,B953,'[9]TUNZ Extracted TB'!$C:$C,C953)</f>
        <v>#VALUE!</v>
      </c>
      <c r="O953" s="4" t="e">
        <f>SUMIFS('[10]TUNZ Extracted TB'!$G:$G,'[10]TUNZ Extracted TB'!$A:$A,B953,'[10]TUNZ Extracted TB'!$C:$C,C953)</f>
        <v>#VALUE!</v>
      </c>
      <c r="P953" s="4" t="e">
        <f>SUMIFS('[11]TUNZ Extracted TB'!$G:$G,'[11]TUNZ Extracted TB'!$A:$A,B953,'[11]TUNZ Extracted TB'!$C:$C,C953)</f>
        <v>#VALUE!</v>
      </c>
      <c r="Q953" s="4" t="e">
        <f>SUMIFS('[12]TUNZ Extracted TB'!$G:$G,'[12]TUNZ Extracted TB'!$A:$A,B953,'[12]TUNZ Extracted TB'!$C:$C,C953)</f>
        <v>#VALUE!</v>
      </c>
      <c r="R953" s="4" t="e">
        <f t="shared" si="15"/>
        <v>#VALUE!</v>
      </c>
    </row>
    <row r="954" spans="1:18" x14ac:dyDescent="0.25">
      <c r="A954" t="s">
        <v>134</v>
      </c>
      <c r="B954">
        <v>7790</v>
      </c>
      <c r="C954">
        <v>220</v>
      </c>
      <c r="D954" t="s">
        <v>58</v>
      </c>
      <c r="E954" t="s">
        <v>135</v>
      </c>
      <c r="F954" s="4" t="e">
        <f>SUMIFS('[1]TUNZ Extracted TB'!$G:$G,'[1]TUNZ Extracted TB'!$A:$A,B954,'[1]TUNZ Extracted TB'!$C:$C,C954)</f>
        <v>#VALUE!</v>
      </c>
      <c r="G954" s="4" t="e">
        <f>SUMIFS('[2]TUNZ Extracted TB'!$G:$G,'[2]TUNZ Extracted TB'!$A:$A,B954,'[2]TUNZ Extracted TB'!$C:$C,C954)</f>
        <v>#VALUE!</v>
      </c>
      <c r="H954" s="4" t="e">
        <f>SUMIFS('[3]TUNZ Extracted TB'!$G:$G,'[3]TUNZ Extracted TB'!$A:$A,B954,'[3]TUNZ Extracted TB'!$C:$C,C954)</f>
        <v>#VALUE!</v>
      </c>
      <c r="I954" s="4" t="e">
        <f>SUMIFS('[4]TUNZ Extracted TB'!$G:$G,'[4]TUNZ Extracted TB'!$A:$A,B954,'[4]TUNZ Extracted TB'!$C:$C,C954)</f>
        <v>#VALUE!</v>
      </c>
      <c r="J954" s="4" t="e">
        <f>SUMIFS('[5]TUNZ Extracted TB'!$G:$G,'[5]TUNZ Extracted TB'!$A:$A,B954,'[5]TUNZ Extracted TB'!$C:$C,C954)</f>
        <v>#VALUE!</v>
      </c>
      <c r="K954" s="4" t="e">
        <f>SUMIFS('[6]TUNZ Extracted TB'!$G:$G,'[6]TUNZ Extracted TB'!$A:$A,B954,'[6]TUNZ Extracted TB'!$C:$C,C954)</f>
        <v>#VALUE!</v>
      </c>
      <c r="L954" s="4" t="e">
        <f>SUMIFS('[7]TUNZ Extracted TB'!$G:$G,'[7]TUNZ Extracted TB'!$A:$A,B954,'[7]TUNZ Extracted TB'!$C:$C,C954)</f>
        <v>#VALUE!</v>
      </c>
      <c r="M954" s="4" t="e">
        <f>SUMIFS('[8]TUNZ Extracted TB'!$G:$G,'[8]TUNZ Extracted TB'!$A:$A,B954,'[8]TUNZ Extracted TB'!$C:$C,C954)</f>
        <v>#VALUE!</v>
      </c>
      <c r="N954" s="4" t="e">
        <f>SUMIFS('[9]TUNZ Extracted TB'!$G:$G,'[9]TUNZ Extracted TB'!$A:$A,B954,'[9]TUNZ Extracted TB'!$C:$C,C954)</f>
        <v>#VALUE!</v>
      </c>
      <c r="O954" s="4" t="e">
        <f>SUMIFS('[10]TUNZ Extracted TB'!$G:$G,'[10]TUNZ Extracted TB'!$A:$A,B954,'[10]TUNZ Extracted TB'!$C:$C,C954)</f>
        <v>#VALUE!</v>
      </c>
      <c r="P954" s="4" t="e">
        <f>SUMIFS('[11]TUNZ Extracted TB'!$G:$G,'[11]TUNZ Extracted TB'!$A:$A,B954,'[11]TUNZ Extracted TB'!$C:$C,C954)</f>
        <v>#VALUE!</v>
      </c>
      <c r="Q954" s="4" t="e">
        <f>SUMIFS('[12]TUNZ Extracted TB'!$G:$G,'[12]TUNZ Extracted TB'!$A:$A,B954,'[12]TUNZ Extracted TB'!$C:$C,C954)</f>
        <v>#VALUE!</v>
      </c>
      <c r="R954" s="4" t="e">
        <f t="shared" si="15"/>
        <v>#VALUE!</v>
      </c>
    </row>
    <row r="955" spans="1:18" x14ac:dyDescent="0.25">
      <c r="A955" t="s">
        <v>134</v>
      </c>
      <c r="B955">
        <v>7790</v>
      </c>
      <c r="C955">
        <v>230</v>
      </c>
      <c r="D955" t="s">
        <v>58</v>
      </c>
      <c r="E955" t="s">
        <v>135</v>
      </c>
      <c r="F955" s="4" t="e">
        <f>SUMIFS('[1]TUNZ Extracted TB'!$G:$G,'[1]TUNZ Extracted TB'!$A:$A,B955,'[1]TUNZ Extracted TB'!$C:$C,C955)</f>
        <v>#VALUE!</v>
      </c>
      <c r="G955" s="4" t="e">
        <f>SUMIFS('[2]TUNZ Extracted TB'!$G:$G,'[2]TUNZ Extracted TB'!$A:$A,B955,'[2]TUNZ Extracted TB'!$C:$C,C955)</f>
        <v>#VALUE!</v>
      </c>
      <c r="H955" s="4" t="e">
        <f>SUMIFS('[3]TUNZ Extracted TB'!$G:$G,'[3]TUNZ Extracted TB'!$A:$A,B955,'[3]TUNZ Extracted TB'!$C:$C,C955)</f>
        <v>#VALUE!</v>
      </c>
      <c r="I955" s="4" t="e">
        <f>SUMIFS('[4]TUNZ Extracted TB'!$G:$G,'[4]TUNZ Extracted TB'!$A:$A,B955,'[4]TUNZ Extracted TB'!$C:$C,C955)</f>
        <v>#VALUE!</v>
      </c>
      <c r="J955" s="4" t="e">
        <f>SUMIFS('[5]TUNZ Extracted TB'!$G:$G,'[5]TUNZ Extracted TB'!$A:$A,B955,'[5]TUNZ Extracted TB'!$C:$C,C955)</f>
        <v>#VALUE!</v>
      </c>
      <c r="K955" s="4" t="e">
        <f>SUMIFS('[6]TUNZ Extracted TB'!$G:$G,'[6]TUNZ Extracted TB'!$A:$A,B955,'[6]TUNZ Extracted TB'!$C:$C,C955)</f>
        <v>#VALUE!</v>
      </c>
      <c r="L955" s="4" t="e">
        <f>SUMIFS('[7]TUNZ Extracted TB'!$G:$G,'[7]TUNZ Extracted TB'!$A:$A,B955,'[7]TUNZ Extracted TB'!$C:$C,C955)</f>
        <v>#VALUE!</v>
      </c>
      <c r="M955" s="4" t="e">
        <f>SUMIFS('[8]TUNZ Extracted TB'!$G:$G,'[8]TUNZ Extracted TB'!$A:$A,B955,'[8]TUNZ Extracted TB'!$C:$C,C955)</f>
        <v>#VALUE!</v>
      </c>
      <c r="N955" s="4" t="e">
        <f>SUMIFS('[9]TUNZ Extracted TB'!$G:$G,'[9]TUNZ Extracted TB'!$A:$A,B955,'[9]TUNZ Extracted TB'!$C:$C,C955)</f>
        <v>#VALUE!</v>
      </c>
      <c r="O955" s="4" t="e">
        <f>SUMIFS('[10]TUNZ Extracted TB'!$G:$G,'[10]TUNZ Extracted TB'!$A:$A,B955,'[10]TUNZ Extracted TB'!$C:$C,C955)</f>
        <v>#VALUE!</v>
      </c>
      <c r="P955" s="4" t="e">
        <f>SUMIFS('[11]TUNZ Extracted TB'!$G:$G,'[11]TUNZ Extracted TB'!$A:$A,B955,'[11]TUNZ Extracted TB'!$C:$C,C955)</f>
        <v>#VALUE!</v>
      </c>
      <c r="Q955" s="4" t="e">
        <f>SUMIFS('[12]TUNZ Extracted TB'!$G:$G,'[12]TUNZ Extracted TB'!$A:$A,B955,'[12]TUNZ Extracted TB'!$C:$C,C955)</f>
        <v>#VALUE!</v>
      </c>
      <c r="R955" s="4" t="e">
        <f t="shared" si="15"/>
        <v>#VALUE!</v>
      </c>
    </row>
    <row r="956" spans="1:18" x14ac:dyDescent="0.25">
      <c r="A956" t="s">
        <v>134</v>
      </c>
      <c r="B956">
        <v>7790</v>
      </c>
      <c r="C956">
        <v>240</v>
      </c>
      <c r="D956" t="s">
        <v>58</v>
      </c>
      <c r="E956" t="s">
        <v>135</v>
      </c>
      <c r="F956" s="4" t="e">
        <f>SUMIFS('[1]TUNZ Extracted TB'!$G:$G,'[1]TUNZ Extracted TB'!$A:$A,B956,'[1]TUNZ Extracted TB'!$C:$C,C956)</f>
        <v>#VALUE!</v>
      </c>
      <c r="G956" s="4" t="e">
        <f>SUMIFS('[2]TUNZ Extracted TB'!$G:$G,'[2]TUNZ Extracted TB'!$A:$A,B956,'[2]TUNZ Extracted TB'!$C:$C,C956)</f>
        <v>#VALUE!</v>
      </c>
      <c r="H956" s="4" t="e">
        <f>SUMIFS('[3]TUNZ Extracted TB'!$G:$G,'[3]TUNZ Extracted TB'!$A:$A,B956,'[3]TUNZ Extracted TB'!$C:$C,C956)</f>
        <v>#VALUE!</v>
      </c>
      <c r="I956" s="4" t="e">
        <f>SUMIFS('[4]TUNZ Extracted TB'!$G:$G,'[4]TUNZ Extracted TB'!$A:$A,B956,'[4]TUNZ Extracted TB'!$C:$C,C956)</f>
        <v>#VALUE!</v>
      </c>
      <c r="J956" s="4" t="e">
        <f>SUMIFS('[5]TUNZ Extracted TB'!$G:$G,'[5]TUNZ Extracted TB'!$A:$A,B956,'[5]TUNZ Extracted TB'!$C:$C,C956)</f>
        <v>#VALUE!</v>
      </c>
      <c r="K956" s="4" t="e">
        <f>SUMIFS('[6]TUNZ Extracted TB'!$G:$G,'[6]TUNZ Extracted TB'!$A:$A,B956,'[6]TUNZ Extracted TB'!$C:$C,C956)</f>
        <v>#VALUE!</v>
      </c>
      <c r="L956" s="4" t="e">
        <f>SUMIFS('[7]TUNZ Extracted TB'!$G:$G,'[7]TUNZ Extracted TB'!$A:$A,B956,'[7]TUNZ Extracted TB'!$C:$C,C956)</f>
        <v>#VALUE!</v>
      </c>
      <c r="M956" s="4" t="e">
        <f>SUMIFS('[8]TUNZ Extracted TB'!$G:$G,'[8]TUNZ Extracted TB'!$A:$A,B956,'[8]TUNZ Extracted TB'!$C:$C,C956)</f>
        <v>#VALUE!</v>
      </c>
      <c r="N956" s="4" t="e">
        <f>SUMIFS('[9]TUNZ Extracted TB'!$G:$G,'[9]TUNZ Extracted TB'!$A:$A,B956,'[9]TUNZ Extracted TB'!$C:$C,C956)</f>
        <v>#VALUE!</v>
      </c>
      <c r="O956" s="4" t="e">
        <f>SUMIFS('[10]TUNZ Extracted TB'!$G:$G,'[10]TUNZ Extracted TB'!$A:$A,B956,'[10]TUNZ Extracted TB'!$C:$C,C956)</f>
        <v>#VALUE!</v>
      </c>
      <c r="P956" s="4" t="e">
        <f>SUMIFS('[11]TUNZ Extracted TB'!$G:$G,'[11]TUNZ Extracted TB'!$A:$A,B956,'[11]TUNZ Extracted TB'!$C:$C,C956)</f>
        <v>#VALUE!</v>
      </c>
      <c r="Q956" s="4" t="e">
        <f>SUMIFS('[12]TUNZ Extracted TB'!$G:$G,'[12]TUNZ Extracted TB'!$A:$A,B956,'[12]TUNZ Extracted TB'!$C:$C,C956)</f>
        <v>#VALUE!</v>
      </c>
      <c r="R956" s="4" t="e">
        <f t="shared" si="15"/>
        <v>#VALUE!</v>
      </c>
    </row>
    <row r="957" spans="1:18" x14ac:dyDescent="0.25">
      <c r="A957" t="s">
        <v>134</v>
      </c>
      <c r="B957">
        <v>7790</v>
      </c>
      <c r="C957">
        <v>330</v>
      </c>
      <c r="D957" t="s">
        <v>58</v>
      </c>
      <c r="E957" t="s">
        <v>135</v>
      </c>
      <c r="F957" s="4" t="e">
        <f>SUMIFS('[1]TUNZ Extracted TB'!$G:$G,'[1]TUNZ Extracted TB'!$A:$A,B957,'[1]TUNZ Extracted TB'!$C:$C,C957)</f>
        <v>#VALUE!</v>
      </c>
      <c r="G957" s="4" t="e">
        <f>SUMIFS('[2]TUNZ Extracted TB'!$G:$G,'[2]TUNZ Extracted TB'!$A:$A,B957,'[2]TUNZ Extracted TB'!$C:$C,C957)</f>
        <v>#VALUE!</v>
      </c>
      <c r="H957" s="4" t="e">
        <f>SUMIFS('[3]TUNZ Extracted TB'!$G:$G,'[3]TUNZ Extracted TB'!$A:$A,B957,'[3]TUNZ Extracted TB'!$C:$C,C957)</f>
        <v>#VALUE!</v>
      </c>
      <c r="I957" s="4" t="e">
        <f>SUMIFS('[4]TUNZ Extracted TB'!$G:$G,'[4]TUNZ Extracted TB'!$A:$A,B957,'[4]TUNZ Extracted TB'!$C:$C,C957)</f>
        <v>#VALUE!</v>
      </c>
      <c r="J957" s="4" t="e">
        <f>SUMIFS('[5]TUNZ Extracted TB'!$G:$G,'[5]TUNZ Extracted TB'!$A:$A,B957,'[5]TUNZ Extracted TB'!$C:$C,C957)</f>
        <v>#VALUE!</v>
      </c>
      <c r="K957" s="4" t="e">
        <f>SUMIFS('[6]TUNZ Extracted TB'!$G:$G,'[6]TUNZ Extracted TB'!$A:$A,B957,'[6]TUNZ Extracted TB'!$C:$C,C957)</f>
        <v>#VALUE!</v>
      </c>
      <c r="L957" s="4" t="e">
        <f>SUMIFS('[7]TUNZ Extracted TB'!$G:$G,'[7]TUNZ Extracted TB'!$A:$A,B957,'[7]TUNZ Extracted TB'!$C:$C,C957)</f>
        <v>#VALUE!</v>
      </c>
      <c r="M957" s="4" t="e">
        <f>SUMIFS('[8]TUNZ Extracted TB'!$G:$G,'[8]TUNZ Extracted TB'!$A:$A,B957,'[8]TUNZ Extracted TB'!$C:$C,C957)</f>
        <v>#VALUE!</v>
      </c>
      <c r="N957" s="4" t="e">
        <f>SUMIFS('[9]TUNZ Extracted TB'!$G:$G,'[9]TUNZ Extracted TB'!$A:$A,B957,'[9]TUNZ Extracted TB'!$C:$C,C957)</f>
        <v>#VALUE!</v>
      </c>
      <c r="O957" s="4" t="e">
        <f>SUMIFS('[10]TUNZ Extracted TB'!$G:$G,'[10]TUNZ Extracted TB'!$A:$A,B957,'[10]TUNZ Extracted TB'!$C:$C,C957)</f>
        <v>#VALUE!</v>
      </c>
      <c r="P957" s="4" t="e">
        <f>SUMIFS('[11]TUNZ Extracted TB'!$G:$G,'[11]TUNZ Extracted TB'!$A:$A,B957,'[11]TUNZ Extracted TB'!$C:$C,C957)</f>
        <v>#VALUE!</v>
      </c>
      <c r="Q957" s="4" t="e">
        <f>SUMIFS('[12]TUNZ Extracted TB'!$G:$G,'[12]TUNZ Extracted TB'!$A:$A,B957,'[12]TUNZ Extracted TB'!$C:$C,C957)</f>
        <v>#VALUE!</v>
      </c>
      <c r="R957" s="4" t="e">
        <f t="shared" si="15"/>
        <v>#VALUE!</v>
      </c>
    </row>
    <row r="958" spans="1:18" x14ac:dyDescent="0.25">
      <c r="A958" t="s">
        <v>134</v>
      </c>
      <c r="B958">
        <v>7790</v>
      </c>
      <c r="C958">
        <v>340</v>
      </c>
      <c r="D958" t="s">
        <v>58</v>
      </c>
      <c r="E958" t="s">
        <v>135</v>
      </c>
      <c r="F958" s="4" t="e">
        <f>SUMIFS('[1]TUNZ Extracted TB'!$G:$G,'[1]TUNZ Extracted TB'!$A:$A,B958,'[1]TUNZ Extracted TB'!$C:$C,C958)</f>
        <v>#VALUE!</v>
      </c>
      <c r="G958" s="4" t="e">
        <f>SUMIFS('[2]TUNZ Extracted TB'!$G:$G,'[2]TUNZ Extracted TB'!$A:$A,B958,'[2]TUNZ Extracted TB'!$C:$C,C958)</f>
        <v>#VALUE!</v>
      </c>
      <c r="H958" s="4" t="e">
        <f>SUMIFS('[3]TUNZ Extracted TB'!$G:$G,'[3]TUNZ Extracted TB'!$A:$A,B958,'[3]TUNZ Extracted TB'!$C:$C,C958)</f>
        <v>#VALUE!</v>
      </c>
      <c r="I958" s="4" t="e">
        <f>SUMIFS('[4]TUNZ Extracted TB'!$G:$G,'[4]TUNZ Extracted TB'!$A:$A,B958,'[4]TUNZ Extracted TB'!$C:$C,C958)</f>
        <v>#VALUE!</v>
      </c>
      <c r="J958" s="4" t="e">
        <f>SUMIFS('[5]TUNZ Extracted TB'!$G:$G,'[5]TUNZ Extracted TB'!$A:$A,B958,'[5]TUNZ Extracted TB'!$C:$C,C958)</f>
        <v>#VALUE!</v>
      </c>
      <c r="K958" s="4" t="e">
        <f>SUMIFS('[6]TUNZ Extracted TB'!$G:$G,'[6]TUNZ Extracted TB'!$A:$A,B958,'[6]TUNZ Extracted TB'!$C:$C,C958)</f>
        <v>#VALUE!</v>
      </c>
      <c r="L958" s="4" t="e">
        <f>SUMIFS('[7]TUNZ Extracted TB'!$G:$G,'[7]TUNZ Extracted TB'!$A:$A,B958,'[7]TUNZ Extracted TB'!$C:$C,C958)</f>
        <v>#VALUE!</v>
      </c>
      <c r="M958" s="4" t="e">
        <f>SUMIFS('[8]TUNZ Extracted TB'!$G:$G,'[8]TUNZ Extracted TB'!$A:$A,B958,'[8]TUNZ Extracted TB'!$C:$C,C958)</f>
        <v>#VALUE!</v>
      </c>
      <c r="N958" s="4" t="e">
        <f>SUMIFS('[9]TUNZ Extracted TB'!$G:$G,'[9]TUNZ Extracted TB'!$A:$A,B958,'[9]TUNZ Extracted TB'!$C:$C,C958)</f>
        <v>#VALUE!</v>
      </c>
      <c r="O958" s="4" t="e">
        <f>SUMIFS('[10]TUNZ Extracted TB'!$G:$G,'[10]TUNZ Extracted TB'!$A:$A,B958,'[10]TUNZ Extracted TB'!$C:$C,C958)</f>
        <v>#VALUE!</v>
      </c>
      <c r="P958" s="4" t="e">
        <f>SUMIFS('[11]TUNZ Extracted TB'!$G:$G,'[11]TUNZ Extracted TB'!$A:$A,B958,'[11]TUNZ Extracted TB'!$C:$C,C958)</f>
        <v>#VALUE!</v>
      </c>
      <c r="Q958" s="4" t="e">
        <f>SUMIFS('[12]TUNZ Extracted TB'!$G:$G,'[12]TUNZ Extracted TB'!$A:$A,B958,'[12]TUNZ Extracted TB'!$C:$C,C958)</f>
        <v>#VALUE!</v>
      </c>
      <c r="R958" s="4" t="e">
        <f t="shared" si="15"/>
        <v>#VALUE!</v>
      </c>
    </row>
    <row r="959" spans="1:18" x14ac:dyDescent="0.25">
      <c r="A959" t="s">
        <v>134</v>
      </c>
      <c r="B959">
        <v>7790</v>
      </c>
      <c r="C959">
        <v>430</v>
      </c>
      <c r="D959" t="s">
        <v>58</v>
      </c>
      <c r="E959" t="s">
        <v>135</v>
      </c>
      <c r="F959" s="4" t="e">
        <f>SUMIFS('[1]TUNZ Extracted TB'!$G:$G,'[1]TUNZ Extracted TB'!$A:$A,B959,'[1]TUNZ Extracted TB'!$C:$C,C959)</f>
        <v>#VALUE!</v>
      </c>
      <c r="G959" s="4" t="e">
        <f>SUMIFS('[2]TUNZ Extracted TB'!$G:$G,'[2]TUNZ Extracted TB'!$A:$A,B959,'[2]TUNZ Extracted TB'!$C:$C,C959)</f>
        <v>#VALUE!</v>
      </c>
      <c r="H959" s="4" t="e">
        <f>SUMIFS('[3]TUNZ Extracted TB'!$G:$G,'[3]TUNZ Extracted TB'!$A:$A,B959,'[3]TUNZ Extracted TB'!$C:$C,C959)</f>
        <v>#VALUE!</v>
      </c>
      <c r="I959" s="4" t="e">
        <f>SUMIFS('[4]TUNZ Extracted TB'!$G:$G,'[4]TUNZ Extracted TB'!$A:$A,B959,'[4]TUNZ Extracted TB'!$C:$C,C959)</f>
        <v>#VALUE!</v>
      </c>
      <c r="J959" s="4" t="e">
        <f>SUMIFS('[5]TUNZ Extracted TB'!$G:$G,'[5]TUNZ Extracted TB'!$A:$A,B959,'[5]TUNZ Extracted TB'!$C:$C,C959)</f>
        <v>#VALUE!</v>
      </c>
      <c r="K959" s="4" t="e">
        <f>SUMIFS('[6]TUNZ Extracted TB'!$G:$G,'[6]TUNZ Extracted TB'!$A:$A,B959,'[6]TUNZ Extracted TB'!$C:$C,C959)</f>
        <v>#VALUE!</v>
      </c>
      <c r="L959" s="4" t="e">
        <f>SUMIFS('[7]TUNZ Extracted TB'!$G:$G,'[7]TUNZ Extracted TB'!$A:$A,B959,'[7]TUNZ Extracted TB'!$C:$C,C959)</f>
        <v>#VALUE!</v>
      </c>
      <c r="M959" s="4" t="e">
        <f>SUMIFS('[8]TUNZ Extracted TB'!$G:$G,'[8]TUNZ Extracted TB'!$A:$A,B959,'[8]TUNZ Extracted TB'!$C:$C,C959)</f>
        <v>#VALUE!</v>
      </c>
      <c r="N959" s="4" t="e">
        <f>SUMIFS('[9]TUNZ Extracted TB'!$G:$G,'[9]TUNZ Extracted TB'!$A:$A,B959,'[9]TUNZ Extracted TB'!$C:$C,C959)</f>
        <v>#VALUE!</v>
      </c>
      <c r="O959" s="4" t="e">
        <f>SUMIFS('[10]TUNZ Extracted TB'!$G:$G,'[10]TUNZ Extracted TB'!$A:$A,B959,'[10]TUNZ Extracted TB'!$C:$C,C959)</f>
        <v>#VALUE!</v>
      </c>
      <c r="P959" s="4" t="e">
        <f>SUMIFS('[11]TUNZ Extracted TB'!$G:$G,'[11]TUNZ Extracted TB'!$A:$A,B959,'[11]TUNZ Extracted TB'!$C:$C,C959)</f>
        <v>#VALUE!</v>
      </c>
      <c r="Q959" s="4" t="e">
        <f>SUMIFS('[12]TUNZ Extracted TB'!$G:$G,'[12]TUNZ Extracted TB'!$A:$A,B959,'[12]TUNZ Extracted TB'!$C:$C,C959)</f>
        <v>#VALUE!</v>
      </c>
      <c r="R959" s="4" t="e">
        <f t="shared" si="15"/>
        <v>#VALUE!</v>
      </c>
    </row>
    <row r="960" spans="1:18" x14ac:dyDescent="0.25">
      <c r="A960" t="s">
        <v>134</v>
      </c>
      <c r="B960">
        <v>7790</v>
      </c>
      <c r="C960">
        <v>440</v>
      </c>
      <c r="D960" t="s">
        <v>58</v>
      </c>
      <c r="E960" t="s">
        <v>135</v>
      </c>
      <c r="F960" s="4" t="e">
        <f>SUMIFS('[1]TUNZ Extracted TB'!$G:$G,'[1]TUNZ Extracted TB'!$A:$A,B960,'[1]TUNZ Extracted TB'!$C:$C,C960)</f>
        <v>#VALUE!</v>
      </c>
      <c r="G960" s="4" t="e">
        <f>SUMIFS('[2]TUNZ Extracted TB'!$G:$G,'[2]TUNZ Extracted TB'!$A:$A,B960,'[2]TUNZ Extracted TB'!$C:$C,C960)</f>
        <v>#VALUE!</v>
      </c>
      <c r="H960" s="4" t="e">
        <f>SUMIFS('[3]TUNZ Extracted TB'!$G:$G,'[3]TUNZ Extracted TB'!$A:$A,B960,'[3]TUNZ Extracted TB'!$C:$C,C960)</f>
        <v>#VALUE!</v>
      </c>
      <c r="I960" s="4" t="e">
        <f>SUMIFS('[4]TUNZ Extracted TB'!$G:$G,'[4]TUNZ Extracted TB'!$A:$A,B960,'[4]TUNZ Extracted TB'!$C:$C,C960)</f>
        <v>#VALUE!</v>
      </c>
      <c r="J960" s="4" t="e">
        <f>SUMIFS('[5]TUNZ Extracted TB'!$G:$G,'[5]TUNZ Extracted TB'!$A:$A,B960,'[5]TUNZ Extracted TB'!$C:$C,C960)</f>
        <v>#VALUE!</v>
      </c>
      <c r="K960" s="4" t="e">
        <f>SUMIFS('[6]TUNZ Extracted TB'!$G:$G,'[6]TUNZ Extracted TB'!$A:$A,B960,'[6]TUNZ Extracted TB'!$C:$C,C960)</f>
        <v>#VALUE!</v>
      </c>
      <c r="L960" s="4" t="e">
        <f>SUMIFS('[7]TUNZ Extracted TB'!$G:$G,'[7]TUNZ Extracted TB'!$A:$A,B960,'[7]TUNZ Extracted TB'!$C:$C,C960)</f>
        <v>#VALUE!</v>
      </c>
      <c r="M960" s="4" t="e">
        <f>SUMIFS('[8]TUNZ Extracted TB'!$G:$G,'[8]TUNZ Extracted TB'!$A:$A,B960,'[8]TUNZ Extracted TB'!$C:$C,C960)</f>
        <v>#VALUE!</v>
      </c>
      <c r="N960" s="4" t="e">
        <f>SUMIFS('[9]TUNZ Extracted TB'!$G:$G,'[9]TUNZ Extracted TB'!$A:$A,B960,'[9]TUNZ Extracted TB'!$C:$C,C960)</f>
        <v>#VALUE!</v>
      </c>
      <c r="O960" s="4" t="e">
        <f>SUMIFS('[10]TUNZ Extracted TB'!$G:$G,'[10]TUNZ Extracted TB'!$A:$A,B960,'[10]TUNZ Extracted TB'!$C:$C,C960)</f>
        <v>#VALUE!</v>
      </c>
      <c r="P960" s="4" t="e">
        <f>SUMIFS('[11]TUNZ Extracted TB'!$G:$G,'[11]TUNZ Extracted TB'!$A:$A,B960,'[11]TUNZ Extracted TB'!$C:$C,C960)</f>
        <v>#VALUE!</v>
      </c>
      <c r="Q960" s="4" t="e">
        <f>SUMIFS('[12]TUNZ Extracted TB'!$G:$G,'[12]TUNZ Extracted TB'!$A:$A,B960,'[12]TUNZ Extracted TB'!$C:$C,C960)</f>
        <v>#VALUE!</v>
      </c>
      <c r="R960" s="4" t="e">
        <f t="shared" si="15"/>
        <v>#VALUE!</v>
      </c>
    </row>
    <row r="961" spans="1:18" x14ac:dyDescent="0.25">
      <c r="A961" t="s">
        <v>134</v>
      </c>
      <c r="B961">
        <v>7790</v>
      </c>
      <c r="C961">
        <v>935</v>
      </c>
      <c r="D961" t="s">
        <v>62</v>
      </c>
      <c r="E961" t="s">
        <v>136</v>
      </c>
      <c r="F961" s="4" t="e">
        <f>SUMIFS('[1]TUNZ Extracted TB'!$G:$G,'[1]TUNZ Extracted TB'!$A:$A,B961,'[1]TUNZ Extracted TB'!$C:$C,C961)</f>
        <v>#VALUE!</v>
      </c>
      <c r="G961" s="4" t="e">
        <f>SUMIFS('[2]TUNZ Extracted TB'!$G:$G,'[2]TUNZ Extracted TB'!$A:$A,B961,'[2]TUNZ Extracted TB'!$C:$C,C961)</f>
        <v>#VALUE!</v>
      </c>
      <c r="H961" s="4" t="e">
        <f>SUMIFS('[3]TUNZ Extracted TB'!$G:$G,'[3]TUNZ Extracted TB'!$A:$A,B961,'[3]TUNZ Extracted TB'!$C:$C,C961)</f>
        <v>#VALUE!</v>
      </c>
      <c r="I961" s="4" t="e">
        <f>SUMIFS('[4]TUNZ Extracted TB'!$G:$G,'[4]TUNZ Extracted TB'!$A:$A,B961,'[4]TUNZ Extracted TB'!$C:$C,C961)</f>
        <v>#VALUE!</v>
      </c>
      <c r="J961" s="4" t="e">
        <f>SUMIFS('[5]TUNZ Extracted TB'!$G:$G,'[5]TUNZ Extracted TB'!$A:$A,B961,'[5]TUNZ Extracted TB'!$C:$C,C961)</f>
        <v>#VALUE!</v>
      </c>
      <c r="K961" s="4" t="e">
        <f>SUMIFS('[6]TUNZ Extracted TB'!$G:$G,'[6]TUNZ Extracted TB'!$A:$A,B961,'[6]TUNZ Extracted TB'!$C:$C,C961)</f>
        <v>#VALUE!</v>
      </c>
      <c r="L961" s="4" t="e">
        <f>SUMIFS('[7]TUNZ Extracted TB'!$G:$G,'[7]TUNZ Extracted TB'!$A:$A,B961,'[7]TUNZ Extracted TB'!$C:$C,C961)</f>
        <v>#VALUE!</v>
      </c>
      <c r="M961" s="4" t="e">
        <f>SUMIFS('[8]TUNZ Extracted TB'!$G:$G,'[8]TUNZ Extracted TB'!$A:$A,B961,'[8]TUNZ Extracted TB'!$C:$C,C961)</f>
        <v>#VALUE!</v>
      </c>
      <c r="N961" s="4" t="e">
        <f>SUMIFS('[9]TUNZ Extracted TB'!$G:$G,'[9]TUNZ Extracted TB'!$A:$A,B961,'[9]TUNZ Extracted TB'!$C:$C,C961)</f>
        <v>#VALUE!</v>
      </c>
      <c r="O961" s="4" t="e">
        <f>SUMIFS('[10]TUNZ Extracted TB'!$G:$G,'[10]TUNZ Extracted TB'!$A:$A,B961,'[10]TUNZ Extracted TB'!$C:$C,C961)</f>
        <v>#VALUE!</v>
      </c>
      <c r="P961" s="4" t="e">
        <f>SUMIFS('[11]TUNZ Extracted TB'!$G:$G,'[11]TUNZ Extracted TB'!$A:$A,B961,'[11]TUNZ Extracted TB'!$C:$C,C961)</f>
        <v>#VALUE!</v>
      </c>
      <c r="Q961" s="4" t="e">
        <f>SUMIFS('[12]TUNZ Extracted TB'!$G:$G,'[12]TUNZ Extracted TB'!$A:$A,B961,'[12]TUNZ Extracted TB'!$C:$C,C961)</f>
        <v>#VALUE!</v>
      </c>
      <c r="R961" s="4" t="e">
        <f t="shared" si="15"/>
        <v>#VALUE!</v>
      </c>
    </row>
    <row r="962" spans="1:18" x14ac:dyDescent="0.25">
      <c r="A962" t="s">
        <v>134</v>
      </c>
      <c r="B962">
        <v>7790</v>
      </c>
      <c r="C962">
        <v>936</v>
      </c>
      <c r="D962" t="s">
        <v>62</v>
      </c>
      <c r="E962" t="s">
        <v>136</v>
      </c>
      <c r="F962" s="4" t="e">
        <f>SUMIFS('[1]TUNZ Extracted TB'!$G:$G,'[1]TUNZ Extracted TB'!$A:$A,B962,'[1]TUNZ Extracted TB'!$C:$C,C962)</f>
        <v>#VALUE!</v>
      </c>
      <c r="G962" s="4" t="e">
        <f>SUMIFS('[2]TUNZ Extracted TB'!$G:$G,'[2]TUNZ Extracted TB'!$A:$A,B962,'[2]TUNZ Extracted TB'!$C:$C,C962)</f>
        <v>#VALUE!</v>
      </c>
      <c r="H962" s="4" t="e">
        <f>SUMIFS('[3]TUNZ Extracted TB'!$G:$G,'[3]TUNZ Extracted TB'!$A:$A,B962,'[3]TUNZ Extracted TB'!$C:$C,C962)</f>
        <v>#VALUE!</v>
      </c>
      <c r="I962" s="4" t="e">
        <f>SUMIFS('[4]TUNZ Extracted TB'!$G:$G,'[4]TUNZ Extracted TB'!$A:$A,B962,'[4]TUNZ Extracted TB'!$C:$C,C962)</f>
        <v>#VALUE!</v>
      </c>
      <c r="J962" s="4" t="e">
        <f>SUMIFS('[5]TUNZ Extracted TB'!$G:$G,'[5]TUNZ Extracted TB'!$A:$A,B962,'[5]TUNZ Extracted TB'!$C:$C,C962)</f>
        <v>#VALUE!</v>
      </c>
      <c r="K962" s="4" t="e">
        <f>SUMIFS('[6]TUNZ Extracted TB'!$G:$G,'[6]TUNZ Extracted TB'!$A:$A,B962,'[6]TUNZ Extracted TB'!$C:$C,C962)</f>
        <v>#VALUE!</v>
      </c>
      <c r="L962" s="4" t="e">
        <f>SUMIFS('[7]TUNZ Extracted TB'!$G:$G,'[7]TUNZ Extracted TB'!$A:$A,B962,'[7]TUNZ Extracted TB'!$C:$C,C962)</f>
        <v>#VALUE!</v>
      </c>
      <c r="M962" s="4" t="e">
        <f>SUMIFS('[8]TUNZ Extracted TB'!$G:$G,'[8]TUNZ Extracted TB'!$A:$A,B962,'[8]TUNZ Extracted TB'!$C:$C,C962)</f>
        <v>#VALUE!</v>
      </c>
      <c r="N962" s="4" t="e">
        <f>SUMIFS('[9]TUNZ Extracted TB'!$G:$G,'[9]TUNZ Extracted TB'!$A:$A,B962,'[9]TUNZ Extracted TB'!$C:$C,C962)</f>
        <v>#VALUE!</v>
      </c>
      <c r="O962" s="4" t="e">
        <f>SUMIFS('[10]TUNZ Extracted TB'!$G:$G,'[10]TUNZ Extracted TB'!$A:$A,B962,'[10]TUNZ Extracted TB'!$C:$C,C962)</f>
        <v>#VALUE!</v>
      </c>
      <c r="P962" s="4" t="e">
        <f>SUMIFS('[11]TUNZ Extracted TB'!$G:$G,'[11]TUNZ Extracted TB'!$A:$A,B962,'[11]TUNZ Extracted TB'!$C:$C,C962)</f>
        <v>#VALUE!</v>
      </c>
      <c r="Q962" s="4" t="e">
        <f>SUMIFS('[12]TUNZ Extracted TB'!$G:$G,'[12]TUNZ Extracted TB'!$A:$A,B962,'[12]TUNZ Extracted TB'!$C:$C,C962)</f>
        <v>#VALUE!</v>
      </c>
      <c r="R962" s="4" t="e">
        <f t="shared" si="15"/>
        <v>#VALUE!</v>
      </c>
    </row>
    <row r="963" spans="1:18" x14ac:dyDescent="0.25">
      <c r="A963" t="s">
        <v>137</v>
      </c>
      <c r="B963">
        <v>7795</v>
      </c>
      <c r="C963">
        <v>110</v>
      </c>
      <c r="D963" t="s">
        <v>58</v>
      </c>
      <c r="E963" t="s">
        <v>135</v>
      </c>
      <c r="F963" s="4" t="e">
        <f>SUMIFS('[1]TUNZ Extracted TB'!$G:$G,'[1]TUNZ Extracted TB'!$A:$A,B963,'[1]TUNZ Extracted TB'!$C:$C,C963)</f>
        <v>#VALUE!</v>
      </c>
      <c r="G963" s="4" t="e">
        <f>SUMIFS('[2]TUNZ Extracted TB'!$G:$G,'[2]TUNZ Extracted TB'!$A:$A,B963,'[2]TUNZ Extracted TB'!$C:$C,C963)</f>
        <v>#VALUE!</v>
      </c>
      <c r="H963" s="4" t="e">
        <f>SUMIFS('[3]TUNZ Extracted TB'!$G:$G,'[3]TUNZ Extracted TB'!$A:$A,B963,'[3]TUNZ Extracted TB'!$C:$C,C963)</f>
        <v>#VALUE!</v>
      </c>
      <c r="I963" s="4" t="e">
        <f>SUMIFS('[4]TUNZ Extracted TB'!$G:$G,'[4]TUNZ Extracted TB'!$A:$A,B963,'[4]TUNZ Extracted TB'!$C:$C,C963)</f>
        <v>#VALUE!</v>
      </c>
      <c r="J963" s="4" t="e">
        <f>SUMIFS('[5]TUNZ Extracted TB'!$G:$G,'[5]TUNZ Extracted TB'!$A:$A,B963,'[5]TUNZ Extracted TB'!$C:$C,C963)</f>
        <v>#VALUE!</v>
      </c>
      <c r="K963" s="4" t="e">
        <f>SUMIFS('[6]TUNZ Extracted TB'!$G:$G,'[6]TUNZ Extracted TB'!$A:$A,B963,'[6]TUNZ Extracted TB'!$C:$C,C963)</f>
        <v>#VALUE!</v>
      </c>
      <c r="L963" s="4" t="e">
        <f>SUMIFS('[7]TUNZ Extracted TB'!$G:$G,'[7]TUNZ Extracted TB'!$A:$A,B963,'[7]TUNZ Extracted TB'!$C:$C,C963)</f>
        <v>#VALUE!</v>
      </c>
      <c r="M963" s="4" t="e">
        <f>SUMIFS('[8]TUNZ Extracted TB'!$G:$G,'[8]TUNZ Extracted TB'!$A:$A,B963,'[8]TUNZ Extracted TB'!$C:$C,C963)</f>
        <v>#VALUE!</v>
      </c>
      <c r="N963" s="4" t="e">
        <f>SUMIFS('[9]TUNZ Extracted TB'!$G:$G,'[9]TUNZ Extracted TB'!$A:$A,B963,'[9]TUNZ Extracted TB'!$C:$C,C963)</f>
        <v>#VALUE!</v>
      </c>
      <c r="O963" s="4" t="e">
        <f>SUMIFS('[10]TUNZ Extracted TB'!$G:$G,'[10]TUNZ Extracted TB'!$A:$A,B963,'[10]TUNZ Extracted TB'!$C:$C,C963)</f>
        <v>#VALUE!</v>
      </c>
      <c r="P963" s="4" t="e">
        <f>SUMIFS('[11]TUNZ Extracted TB'!$G:$G,'[11]TUNZ Extracted TB'!$A:$A,B963,'[11]TUNZ Extracted TB'!$C:$C,C963)</f>
        <v>#VALUE!</v>
      </c>
      <c r="Q963" s="4" t="e">
        <f>SUMIFS('[12]TUNZ Extracted TB'!$G:$G,'[12]TUNZ Extracted TB'!$A:$A,B963,'[12]TUNZ Extracted TB'!$C:$C,C963)</f>
        <v>#VALUE!</v>
      </c>
      <c r="R963" s="4" t="e">
        <f t="shared" si="15"/>
        <v>#VALUE!</v>
      </c>
    </row>
    <row r="964" spans="1:18" x14ac:dyDescent="0.25">
      <c r="A964" t="s">
        <v>137</v>
      </c>
      <c r="B964">
        <v>7795</v>
      </c>
      <c r="C964">
        <v>112</v>
      </c>
      <c r="D964" t="s">
        <v>62</v>
      </c>
      <c r="E964" t="s">
        <v>136</v>
      </c>
      <c r="F964" s="4" t="e">
        <f>SUMIFS('[1]TUNZ Extracted TB'!$G:$G,'[1]TUNZ Extracted TB'!$A:$A,B964,'[1]TUNZ Extracted TB'!$C:$C,C964)</f>
        <v>#VALUE!</v>
      </c>
      <c r="G964" s="4" t="e">
        <f>SUMIFS('[2]TUNZ Extracted TB'!$G:$G,'[2]TUNZ Extracted TB'!$A:$A,B964,'[2]TUNZ Extracted TB'!$C:$C,C964)</f>
        <v>#VALUE!</v>
      </c>
      <c r="H964" s="4" t="e">
        <f>SUMIFS('[3]TUNZ Extracted TB'!$G:$G,'[3]TUNZ Extracted TB'!$A:$A,B964,'[3]TUNZ Extracted TB'!$C:$C,C964)</f>
        <v>#VALUE!</v>
      </c>
      <c r="I964" s="4" t="e">
        <f>SUMIFS('[4]TUNZ Extracted TB'!$G:$G,'[4]TUNZ Extracted TB'!$A:$A,B964,'[4]TUNZ Extracted TB'!$C:$C,C964)</f>
        <v>#VALUE!</v>
      </c>
      <c r="J964" s="4" t="e">
        <f>SUMIFS('[5]TUNZ Extracted TB'!$G:$G,'[5]TUNZ Extracted TB'!$A:$A,B964,'[5]TUNZ Extracted TB'!$C:$C,C964)</f>
        <v>#VALUE!</v>
      </c>
      <c r="K964" s="4" t="e">
        <f>SUMIFS('[6]TUNZ Extracted TB'!$G:$G,'[6]TUNZ Extracted TB'!$A:$A,B964,'[6]TUNZ Extracted TB'!$C:$C,C964)</f>
        <v>#VALUE!</v>
      </c>
      <c r="L964" s="4" t="e">
        <f>SUMIFS('[7]TUNZ Extracted TB'!$G:$G,'[7]TUNZ Extracted TB'!$A:$A,B964,'[7]TUNZ Extracted TB'!$C:$C,C964)</f>
        <v>#VALUE!</v>
      </c>
      <c r="M964" s="4" t="e">
        <f>SUMIFS('[8]TUNZ Extracted TB'!$G:$G,'[8]TUNZ Extracted TB'!$A:$A,B964,'[8]TUNZ Extracted TB'!$C:$C,C964)</f>
        <v>#VALUE!</v>
      </c>
      <c r="N964" s="4" t="e">
        <f>SUMIFS('[9]TUNZ Extracted TB'!$G:$G,'[9]TUNZ Extracted TB'!$A:$A,B964,'[9]TUNZ Extracted TB'!$C:$C,C964)</f>
        <v>#VALUE!</v>
      </c>
      <c r="O964" s="4" t="e">
        <f>SUMIFS('[10]TUNZ Extracted TB'!$G:$G,'[10]TUNZ Extracted TB'!$A:$A,B964,'[10]TUNZ Extracted TB'!$C:$C,C964)</f>
        <v>#VALUE!</v>
      </c>
      <c r="P964" s="4" t="e">
        <f>SUMIFS('[11]TUNZ Extracted TB'!$G:$G,'[11]TUNZ Extracted TB'!$A:$A,B964,'[11]TUNZ Extracted TB'!$C:$C,C964)</f>
        <v>#VALUE!</v>
      </c>
      <c r="Q964" s="4" t="e">
        <f>SUMIFS('[12]TUNZ Extracted TB'!$G:$G,'[12]TUNZ Extracted TB'!$A:$A,B964,'[12]TUNZ Extracted TB'!$C:$C,C964)</f>
        <v>#VALUE!</v>
      </c>
      <c r="R964" s="4" t="e">
        <f t="shared" si="15"/>
        <v>#VALUE!</v>
      </c>
    </row>
    <row r="965" spans="1:18" x14ac:dyDescent="0.25">
      <c r="A965" t="s">
        <v>137</v>
      </c>
      <c r="B965">
        <v>7795</v>
      </c>
      <c r="C965">
        <v>130</v>
      </c>
      <c r="D965" t="s">
        <v>58</v>
      </c>
      <c r="E965" t="s">
        <v>135</v>
      </c>
      <c r="F965" s="4" t="e">
        <f>SUMIFS('[1]TUNZ Extracted TB'!$G:$G,'[1]TUNZ Extracted TB'!$A:$A,B965,'[1]TUNZ Extracted TB'!$C:$C,C965)</f>
        <v>#VALUE!</v>
      </c>
      <c r="G965" s="4" t="e">
        <f>SUMIFS('[2]TUNZ Extracted TB'!$G:$G,'[2]TUNZ Extracted TB'!$A:$A,B965,'[2]TUNZ Extracted TB'!$C:$C,C965)</f>
        <v>#VALUE!</v>
      </c>
      <c r="H965" s="4" t="e">
        <f>SUMIFS('[3]TUNZ Extracted TB'!$G:$G,'[3]TUNZ Extracted TB'!$A:$A,B965,'[3]TUNZ Extracted TB'!$C:$C,C965)</f>
        <v>#VALUE!</v>
      </c>
      <c r="I965" s="4" t="e">
        <f>SUMIFS('[4]TUNZ Extracted TB'!$G:$G,'[4]TUNZ Extracted TB'!$A:$A,B965,'[4]TUNZ Extracted TB'!$C:$C,C965)</f>
        <v>#VALUE!</v>
      </c>
      <c r="J965" s="4" t="e">
        <f>SUMIFS('[5]TUNZ Extracted TB'!$G:$G,'[5]TUNZ Extracted TB'!$A:$A,B965,'[5]TUNZ Extracted TB'!$C:$C,C965)</f>
        <v>#VALUE!</v>
      </c>
      <c r="K965" s="4" t="e">
        <f>SUMIFS('[6]TUNZ Extracted TB'!$G:$G,'[6]TUNZ Extracted TB'!$A:$A,B965,'[6]TUNZ Extracted TB'!$C:$C,C965)</f>
        <v>#VALUE!</v>
      </c>
      <c r="L965" s="4" t="e">
        <f>SUMIFS('[7]TUNZ Extracted TB'!$G:$G,'[7]TUNZ Extracted TB'!$A:$A,B965,'[7]TUNZ Extracted TB'!$C:$C,C965)</f>
        <v>#VALUE!</v>
      </c>
      <c r="M965" s="4" t="e">
        <f>SUMIFS('[8]TUNZ Extracted TB'!$G:$G,'[8]TUNZ Extracted TB'!$A:$A,B965,'[8]TUNZ Extracted TB'!$C:$C,C965)</f>
        <v>#VALUE!</v>
      </c>
      <c r="N965" s="4" t="e">
        <f>SUMIFS('[9]TUNZ Extracted TB'!$G:$G,'[9]TUNZ Extracted TB'!$A:$A,B965,'[9]TUNZ Extracted TB'!$C:$C,C965)</f>
        <v>#VALUE!</v>
      </c>
      <c r="O965" s="4" t="e">
        <f>SUMIFS('[10]TUNZ Extracted TB'!$G:$G,'[10]TUNZ Extracted TB'!$A:$A,B965,'[10]TUNZ Extracted TB'!$C:$C,C965)</f>
        <v>#VALUE!</v>
      </c>
      <c r="P965" s="4" t="e">
        <f>SUMIFS('[11]TUNZ Extracted TB'!$G:$G,'[11]TUNZ Extracted TB'!$A:$A,B965,'[11]TUNZ Extracted TB'!$C:$C,C965)</f>
        <v>#VALUE!</v>
      </c>
      <c r="Q965" s="4" t="e">
        <f>SUMIFS('[12]TUNZ Extracted TB'!$G:$G,'[12]TUNZ Extracted TB'!$A:$A,B965,'[12]TUNZ Extracted TB'!$C:$C,C965)</f>
        <v>#VALUE!</v>
      </c>
      <c r="R965" s="4" t="e">
        <f t="shared" si="15"/>
        <v>#VALUE!</v>
      </c>
    </row>
    <row r="966" spans="1:18" x14ac:dyDescent="0.25">
      <c r="A966" t="s">
        <v>137</v>
      </c>
      <c r="B966">
        <v>7795</v>
      </c>
      <c r="C966">
        <v>140</v>
      </c>
      <c r="D966" t="s">
        <v>58</v>
      </c>
      <c r="E966" t="s">
        <v>135</v>
      </c>
      <c r="F966" s="4" t="e">
        <f>SUMIFS('[1]TUNZ Extracted TB'!$G:$G,'[1]TUNZ Extracted TB'!$A:$A,B966,'[1]TUNZ Extracted TB'!$C:$C,C966)</f>
        <v>#VALUE!</v>
      </c>
      <c r="G966" s="4" t="e">
        <f>SUMIFS('[2]TUNZ Extracted TB'!$G:$G,'[2]TUNZ Extracted TB'!$A:$A,B966,'[2]TUNZ Extracted TB'!$C:$C,C966)</f>
        <v>#VALUE!</v>
      </c>
      <c r="H966" s="4" t="e">
        <f>SUMIFS('[3]TUNZ Extracted TB'!$G:$G,'[3]TUNZ Extracted TB'!$A:$A,B966,'[3]TUNZ Extracted TB'!$C:$C,C966)</f>
        <v>#VALUE!</v>
      </c>
      <c r="I966" s="4" t="e">
        <f>SUMIFS('[4]TUNZ Extracted TB'!$G:$G,'[4]TUNZ Extracted TB'!$A:$A,B966,'[4]TUNZ Extracted TB'!$C:$C,C966)</f>
        <v>#VALUE!</v>
      </c>
      <c r="J966" s="4" t="e">
        <f>SUMIFS('[5]TUNZ Extracted TB'!$G:$G,'[5]TUNZ Extracted TB'!$A:$A,B966,'[5]TUNZ Extracted TB'!$C:$C,C966)</f>
        <v>#VALUE!</v>
      </c>
      <c r="K966" s="4" t="e">
        <f>SUMIFS('[6]TUNZ Extracted TB'!$G:$G,'[6]TUNZ Extracted TB'!$A:$A,B966,'[6]TUNZ Extracted TB'!$C:$C,C966)</f>
        <v>#VALUE!</v>
      </c>
      <c r="L966" s="4" t="e">
        <f>SUMIFS('[7]TUNZ Extracted TB'!$G:$G,'[7]TUNZ Extracted TB'!$A:$A,B966,'[7]TUNZ Extracted TB'!$C:$C,C966)</f>
        <v>#VALUE!</v>
      </c>
      <c r="M966" s="4" t="e">
        <f>SUMIFS('[8]TUNZ Extracted TB'!$G:$G,'[8]TUNZ Extracted TB'!$A:$A,B966,'[8]TUNZ Extracted TB'!$C:$C,C966)</f>
        <v>#VALUE!</v>
      </c>
      <c r="N966" s="4" t="e">
        <f>SUMIFS('[9]TUNZ Extracted TB'!$G:$G,'[9]TUNZ Extracted TB'!$A:$A,B966,'[9]TUNZ Extracted TB'!$C:$C,C966)</f>
        <v>#VALUE!</v>
      </c>
      <c r="O966" s="4" t="e">
        <f>SUMIFS('[10]TUNZ Extracted TB'!$G:$G,'[10]TUNZ Extracted TB'!$A:$A,B966,'[10]TUNZ Extracted TB'!$C:$C,C966)</f>
        <v>#VALUE!</v>
      </c>
      <c r="P966" s="4" t="e">
        <f>SUMIFS('[11]TUNZ Extracted TB'!$G:$G,'[11]TUNZ Extracted TB'!$A:$A,B966,'[11]TUNZ Extracted TB'!$C:$C,C966)</f>
        <v>#VALUE!</v>
      </c>
      <c r="Q966" s="4" t="e">
        <f>SUMIFS('[12]TUNZ Extracted TB'!$G:$G,'[12]TUNZ Extracted TB'!$A:$A,B966,'[12]TUNZ Extracted TB'!$C:$C,C966)</f>
        <v>#VALUE!</v>
      </c>
      <c r="R966" s="4" t="e">
        <f t="shared" ref="R966:R1029" si="16">SUM(F966:Q966)</f>
        <v>#VALUE!</v>
      </c>
    </row>
    <row r="967" spans="1:18" x14ac:dyDescent="0.25">
      <c r="A967" t="s">
        <v>137</v>
      </c>
      <c r="B967">
        <v>7795</v>
      </c>
      <c r="C967">
        <v>142</v>
      </c>
      <c r="D967" t="s">
        <v>62</v>
      </c>
      <c r="E967" t="s">
        <v>136</v>
      </c>
      <c r="F967" s="4" t="e">
        <f>SUMIFS('[1]TUNZ Extracted TB'!$G:$G,'[1]TUNZ Extracted TB'!$A:$A,B967,'[1]TUNZ Extracted TB'!$C:$C,C967)</f>
        <v>#VALUE!</v>
      </c>
      <c r="G967" s="4" t="e">
        <f>SUMIFS('[2]TUNZ Extracted TB'!$G:$G,'[2]TUNZ Extracted TB'!$A:$A,B967,'[2]TUNZ Extracted TB'!$C:$C,C967)</f>
        <v>#VALUE!</v>
      </c>
      <c r="H967" s="4" t="e">
        <f>SUMIFS('[3]TUNZ Extracted TB'!$G:$G,'[3]TUNZ Extracted TB'!$A:$A,B967,'[3]TUNZ Extracted TB'!$C:$C,C967)</f>
        <v>#VALUE!</v>
      </c>
      <c r="I967" s="4" t="e">
        <f>SUMIFS('[4]TUNZ Extracted TB'!$G:$G,'[4]TUNZ Extracted TB'!$A:$A,B967,'[4]TUNZ Extracted TB'!$C:$C,C967)</f>
        <v>#VALUE!</v>
      </c>
      <c r="J967" s="4" t="e">
        <f>SUMIFS('[5]TUNZ Extracted TB'!$G:$G,'[5]TUNZ Extracted TB'!$A:$A,B967,'[5]TUNZ Extracted TB'!$C:$C,C967)</f>
        <v>#VALUE!</v>
      </c>
      <c r="K967" s="4" t="e">
        <f>SUMIFS('[6]TUNZ Extracted TB'!$G:$G,'[6]TUNZ Extracted TB'!$A:$A,B967,'[6]TUNZ Extracted TB'!$C:$C,C967)</f>
        <v>#VALUE!</v>
      </c>
      <c r="L967" s="4" t="e">
        <f>SUMIFS('[7]TUNZ Extracted TB'!$G:$G,'[7]TUNZ Extracted TB'!$A:$A,B967,'[7]TUNZ Extracted TB'!$C:$C,C967)</f>
        <v>#VALUE!</v>
      </c>
      <c r="M967" s="4" t="e">
        <f>SUMIFS('[8]TUNZ Extracted TB'!$G:$G,'[8]TUNZ Extracted TB'!$A:$A,B967,'[8]TUNZ Extracted TB'!$C:$C,C967)</f>
        <v>#VALUE!</v>
      </c>
      <c r="N967" s="4" t="e">
        <f>SUMIFS('[9]TUNZ Extracted TB'!$G:$G,'[9]TUNZ Extracted TB'!$A:$A,B967,'[9]TUNZ Extracted TB'!$C:$C,C967)</f>
        <v>#VALUE!</v>
      </c>
      <c r="O967" s="4" t="e">
        <f>SUMIFS('[10]TUNZ Extracted TB'!$G:$G,'[10]TUNZ Extracted TB'!$A:$A,B967,'[10]TUNZ Extracted TB'!$C:$C,C967)</f>
        <v>#VALUE!</v>
      </c>
      <c r="P967" s="4" t="e">
        <f>SUMIFS('[11]TUNZ Extracted TB'!$G:$G,'[11]TUNZ Extracted TB'!$A:$A,B967,'[11]TUNZ Extracted TB'!$C:$C,C967)</f>
        <v>#VALUE!</v>
      </c>
      <c r="Q967" s="4" t="e">
        <f>SUMIFS('[12]TUNZ Extracted TB'!$G:$G,'[12]TUNZ Extracted TB'!$A:$A,B967,'[12]TUNZ Extracted TB'!$C:$C,C967)</f>
        <v>#VALUE!</v>
      </c>
      <c r="R967" s="4" t="e">
        <f t="shared" si="16"/>
        <v>#VALUE!</v>
      </c>
    </row>
    <row r="968" spans="1:18" x14ac:dyDescent="0.25">
      <c r="A968" t="s">
        <v>137</v>
      </c>
      <c r="B968">
        <v>7795</v>
      </c>
      <c r="C968">
        <v>150</v>
      </c>
      <c r="D968" t="s">
        <v>62</v>
      </c>
      <c r="E968" t="s">
        <v>136</v>
      </c>
      <c r="F968" s="4" t="e">
        <f>SUMIFS('[1]TUNZ Extracted TB'!$G:$G,'[1]TUNZ Extracted TB'!$A:$A,B968,'[1]TUNZ Extracted TB'!$C:$C,C968)</f>
        <v>#VALUE!</v>
      </c>
      <c r="G968" s="4" t="e">
        <f>SUMIFS('[2]TUNZ Extracted TB'!$G:$G,'[2]TUNZ Extracted TB'!$A:$A,B968,'[2]TUNZ Extracted TB'!$C:$C,C968)</f>
        <v>#VALUE!</v>
      </c>
      <c r="H968" s="4" t="e">
        <f>SUMIFS('[3]TUNZ Extracted TB'!$G:$G,'[3]TUNZ Extracted TB'!$A:$A,B968,'[3]TUNZ Extracted TB'!$C:$C,C968)</f>
        <v>#VALUE!</v>
      </c>
      <c r="I968" s="4" t="e">
        <f>SUMIFS('[4]TUNZ Extracted TB'!$G:$G,'[4]TUNZ Extracted TB'!$A:$A,B968,'[4]TUNZ Extracted TB'!$C:$C,C968)</f>
        <v>#VALUE!</v>
      </c>
      <c r="J968" s="4" t="e">
        <f>SUMIFS('[5]TUNZ Extracted TB'!$G:$G,'[5]TUNZ Extracted TB'!$A:$A,B968,'[5]TUNZ Extracted TB'!$C:$C,C968)</f>
        <v>#VALUE!</v>
      </c>
      <c r="K968" s="4" t="e">
        <f>SUMIFS('[6]TUNZ Extracted TB'!$G:$G,'[6]TUNZ Extracted TB'!$A:$A,B968,'[6]TUNZ Extracted TB'!$C:$C,C968)</f>
        <v>#VALUE!</v>
      </c>
      <c r="L968" s="4" t="e">
        <f>SUMIFS('[7]TUNZ Extracted TB'!$G:$G,'[7]TUNZ Extracted TB'!$A:$A,B968,'[7]TUNZ Extracted TB'!$C:$C,C968)</f>
        <v>#VALUE!</v>
      </c>
      <c r="M968" s="4" t="e">
        <f>SUMIFS('[8]TUNZ Extracted TB'!$G:$G,'[8]TUNZ Extracted TB'!$A:$A,B968,'[8]TUNZ Extracted TB'!$C:$C,C968)</f>
        <v>#VALUE!</v>
      </c>
      <c r="N968" s="4" t="e">
        <f>SUMIFS('[9]TUNZ Extracted TB'!$G:$G,'[9]TUNZ Extracted TB'!$A:$A,B968,'[9]TUNZ Extracted TB'!$C:$C,C968)</f>
        <v>#VALUE!</v>
      </c>
      <c r="O968" s="4" t="e">
        <f>SUMIFS('[10]TUNZ Extracted TB'!$G:$G,'[10]TUNZ Extracted TB'!$A:$A,B968,'[10]TUNZ Extracted TB'!$C:$C,C968)</f>
        <v>#VALUE!</v>
      </c>
      <c r="P968" s="4" t="e">
        <f>SUMIFS('[11]TUNZ Extracted TB'!$G:$G,'[11]TUNZ Extracted TB'!$A:$A,B968,'[11]TUNZ Extracted TB'!$C:$C,C968)</f>
        <v>#VALUE!</v>
      </c>
      <c r="Q968" s="4" t="e">
        <f>SUMIFS('[12]TUNZ Extracted TB'!$G:$G,'[12]TUNZ Extracted TB'!$A:$A,B968,'[12]TUNZ Extracted TB'!$C:$C,C968)</f>
        <v>#VALUE!</v>
      </c>
      <c r="R968" s="4" t="e">
        <f t="shared" si="16"/>
        <v>#VALUE!</v>
      </c>
    </row>
    <row r="969" spans="1:18" x14ac:dyDescent="0.25">
      <c r="A969" t="s">
        <v>137</v>
      </c>
      <c r="B969">
        <v>7795</v>
      </c>
      <c r="C969">
        <v>190</v>
      </c>
      <c r="D969" t="s">
        <v>58</v>
      </c>
      <c r="E969" t="s">
        <v>135</v>
      </c>
      <c r="F969" s="4" t="e">
        <f>SUMIFS('[1]TUNZ Extracted TB'!$G:$G,'[1]TUNZ Extracted TB'!$A:$A,B969,'[1]TUNZ Extracted TB'!$C:$C,C969)</f>
        <v>#VALUE!</v>
      </c>
      <c r="G969" s="4" t="e">
        <f>SUMIFS('[2]TUNZ Extracted TB'!$G:$G,'[2]TUNZ Extracted TB'!$A:$A,B969,'[2]TUNZ Extracted TB'!$C:$C,C969)</f>
        <v>#VALUE!</v>
      </c>
      <c r="H969" s="4" t="e">
        <f>SUMIFS('[3]TUNZ Extracted TB'!$G:$G,'[3]TUNZ Extracted TB'!$A:$A,B969,'[3]TUNZ Extracted TB'!$C:$C,C969)</f>
        <v>#VALUE!</v>
      </c>
      <c r="I969" s="4" t="e">
        <f>SUMIFS('[4]TUNZ Extracted TB'!$G:$G,'[4]TUNZ Extracted TB'!$A:$A,B969,'[4]TUNZ Extracted TB'!$C:$C,C969)</f>
        <v>#VALUE!</v>
      </c>
      <c r="J969" s="4" t="e">
        <f>SUMIFS('[5]TUNZ Extracted TB'!$G:$G,'[5]TUNZ Extracted TB'!$A:$A,B969,'[5]TUNZ Extracted TB'!$C:$C,C969)</f>
        <v>#VALUE!</v>
      </c>
      <c r="K969" s="4" t="e">
        <f>SUMIFS('[6]TUNZ Extracted TB'!$G:$G,'[6]TUNZ Extracted TB'!$A:$A,B969,'[6]TUNZ Extracted TB'!$C:$C,C969)</f>
        <v>#VALUE!</v>
      </c>
      <c r="L969" s="4" t="e">
        <f>SUMIFS('[7]TUNZ Extracted TB'!$G:$G,'[7]TUNZ Extracted TB'!$A:$A,B969,'[7]TUNZ Extracted TB'!$C:$C,C969)</f>
        <v>#VALUE!</v>
      </c>
      <c r="M969" s="4" t="e">
        <f>SUMIFS('[8]TUNZ Extracted TB'!$G:$G,'[8]TUNZ Extracted TB'!$A:$A,B969,'[8]TUNZ Extracted TB'!$C:$C,C969)</f>
        <v>#VALUE!</v>
      </c>
      <c r="N969" s="4" t="e">
        <f>SUMIFS('[9]TUNZ Extracted TB'!$G:$G,'[9]TUNZ Extracted TB'!$A:$A,B969,'[9]TUNZ Extracted TB'!$C:$C,C969)</f>
        <v>#VALUE!</v>
      </c>
      <c r="O969" s="4" t="e">
        <f>SUMIFS('[10]TUNZ Extracted TB'!$G:$G,'[10]TUNZ Extracted TB'!$A:$A,B969,'[10]TUNZ Extracted TB'!$C:$C,C969)</f>
        <v>#VALUE!</v>
      </c>
      <c r="P969" s="4" t="e">
        <f>SUMIFS('[11]TUNZ Extracted TB'!$G:$G,'[11]TUNZ Extracted TB'!$A:$A,B969,'[11]TUNZ Extracted TB'!$C:$C,C969)</f>
        <v>#VALUE!</v>
      </c>
      <c r="Q969" s="4" t="e">
        <f>SUMIFS('[12]TUNZ Extracted TB'!$G:$G,'[12]TUNZ Extracted TB'!$A:$A,B969,'[12]TUNZ Extracted TB'!$C:$C,C969)</f>
        <v>#VALUE!</v>
      </c>
      <c r="R969" s="4" t="e">
        <f t="shared" si="16"/>
        <v>#VALUE!</v>
      </c>
    </row>
    <row r="970" spans="1:18" x14ac:dyDescent="0.25">
      <c r="A970" t="s">
        <v>137</v>
      </c>
      <c r="B970">
        <v>7795</v>
      </c>
      <c r="C970">
        <v>240</v>
      </c>
      <c r="D970" t="s">
        <v>58</v>
      </c>
      <c r="E970" t="s">
        <v>135</v>
      </c>
      <c r="F970" s="4" t="e">
        <f>SUMIFS('[1]TUNZ Extracted TB'!$G:$G,'[1]TUNZ Extracted TB'!$A:$A,B970,'[1]TUNZ Extracted TB'!$C:$C,C970)</f>
        <v>#VALUE!</v>
      </c>
      <c r="G970" s="4" t="e">
        <f>SUMIFS('[2]TUNZ Extracted TB'!$G:$G,'[2]TUNZ Extracted TB'!$A:$A,B970,'[2]TUNZ Extracted TB'!$C:$C,C970)</f>
        <v>#VALUE!</v>
      </c>
      <c r="H970" s="4" t="e">
        <f>SUMIFS('[3]TUNZ Extracted TB'!$G:$G,'[3]TUNZ Extracted TB'!$A:$A,B970,'[3]TUNZ Extracted TB'!$C:$C,C970)</f>
        <v>#VALUE!</v>
      </c>
      <c r="I970" s="4" t="e">
        <f>SUMIFS('[4]TUNZ Extracted TB'!$G:$G,'[4]TUNZ Extracted TB'!$A:$A,B970,'[4]TUNZ Extracted TB'!$C:$C,C970)</f>
        <v>#VALUE!</v>
      </c>
      <c r="J970" s="4" t="e">
        <f>SUMIFS('[5]TUNZ Extracted TB'!$G:$G,'[5]TUNZ Extracted TB'!$A:$A,B970,'[5]TUNZ Extracted TB'!$C:$C,C970)</f>
        <v>#VALUE!</v>
      </c>
      <c r="K970" s="4" t="e">
        <f>SUMIFS('[6]TUNZ Extracted TB'!$G:$G,'[6]TUNZ Extracted TB'!$A:$A,B970,'[6]TUNZ Extracted TB'!$C:$C,C970)</f>
        <v>#VALUE!</v>
      </c>
      <c r="L970" s="4" t="e">
        <f>SUMIFS('[7]TUNZ Extracted TB'!$G:$G,'[7]TUNZ Extracted TB'!$A:$A,B970,'[7]TUNZ Extracted TB'!$C:$C,C970)</f>
        <v>#VALUE!</v>
      </c>
      <c r="M970" s="4" t="e">
        <f>SUMIFS('[8]TUNZ Extracted TB'!$G:$G,'[8]TUNZ Extracted TB'!$A:$A,B970,'[8]TUNZ Extracted TB'!$C:$C,C970)</f>
        <v>#VALUE!</v>
      </c>
      <c r="N970" s="4" t="e">
        <f>SUMIFS('[9]TUNZ Extracted TB'!$G:$G,'[9]TUNZ Extracted TB'!$A:$A,B970,'[9]TUNZ Extracted TB'!$C:$C,C970)</f>
        <v>#VALUE!</v>
      </c>
      <c r="O970" s="4" t="e">
        <f>SUMIFS('[10]TUNZ Extracted TB'!$G:$G,'[10]TUNZ Extracted TB'!$A:$A,B970,'[10]TUNZ Extracted TB'!$C:$C,C970)</f>
        <v>#VALUE!</v>
      </c>
      <c r="P970" s="4" t="e">
        <f>SUMIFS('[11]TUNZ Extracted TB'!$G:$G,'[11]TUNZ Extracted TB'!$A:$A,B970,'[11]TUNZ Extracted TB'!$C:$C,C970)</f>
        <v>#VALUE!</v>
      </c>
      <c r="Q970" s="4" t="e">
        <f>SUMIFS('[12]TUNZ Extracted TB'!$G:$G,'[12]TUNZ Extracted TB'!$A:$A,B970,'[12]TUNZ Extracted TB'!$C:$C,C970)</f>
        <v>#VALUE!</v>
      </c>
      <c r="R970" s="4" t="e">
        <f t="shared" si="16"/>
        <v>#VALUE!</v>
      </c>
    </row>
    <row r="971" spans="1:18" x14ac:dyDescent="0.25">
      <c r="A971" t="s">
        <v>137</v>
      </c>
      <c r="B971">
        <v>7795</v>
      </c>
      <c r="C971">
        <v>340</v>
      </c>
      <c r="D971" t="s">
        <v>58</v>
      </c>
      <c r="E971" t="s">
        <v>135</v>
      </c>
      <c r="F971" s="4" t="e">
        <f>SUMIFS('[1]TUNZ Extracted TB'!$G:$G,'[1]TUNZ Extracted TB'!$A:$A,B971,'[1]TUNZ Extracted TB'!$C:$C,C971)</f>
        <v>#VALUE!</v>
      </c>
      <c r="G971" s="4" t="e">
        <f>SUMIFS('[2]TUNZ Extracted TB'!$G:$G,'[2]TUNZ Extracted TB'!$A:$A,B971,'[2]TUNZ Extracted TB'!$C:$C,C971)</f>
        <v>#VALUE!</v>
      </c>
      <c r="H971" s="4" t="e">
        <f>SUMIFS('[3]TUNZ Extracted TB'!$G:$G,'[3]TUNZ Extracted TB'!$A:$A,B971,'[3]TUNZ Extracted TB'!$C:$C,C971)</f>
        <v>#VALUE!</v>
      </c>
      <c r="I971" s="4" t="e">
        <f>SUMIFS('[4]TUNZ Extracted TB'!$G:$G,'[4]TUNZ Extracted TB'!$A:$A,B971,'[4]TUNZ Extracted TB'!$C:$C,C971)</f>
        <v>#VALUE!</v>
      </c>
      <c r="J971" s="4" t="e">
        <f>SUMIFS('[5]TUNZ Extracted TB'!$G:$G,'[5]TUNZ Extracted TB'!$A:$A,B971,'[5]TUNZ Extracted TB'!$C:$C,C971)</f>
        <v>#VALUE!</v>
      </c>
      <c r="K971" s="4" t="e">
        <f>SUMIFS('[6]TUNZ Extracted TB'!$G:$G,'[6]TUNZ Extracted TB'!$A:$A,B971,'[6]TUNZ Extracted TB'!$C:$C,C971)</f>
        <v>#VALUE!</v>
      </c>
      <c r="L971" s="4" t="e">
        <f>SUMIFS('[7]TUNZ Extracted TB'!$G:$G,'[7]TUNZ Extracted TB'!$A:$A,B971,'[7]TUNZ Extracted TB'!$C:$C,C971)</f>
        <v>#VALUE!</v>
      </c>
      <c r="M971" s="4" t="e">
        <f>SUMIFS('[8]TUNZ Extracted TB'!$G:$G,'[8]TUNZ Extracted TB'!$A:$A,B971,'[8]TUNZ Extracted TB'!$C:$C,C971)</f>
        <v>#VALUE!</v>
      </c>
      <c r="N971" s="4" t="e">
        <f>SUMIFS('[9]TUNZ Extracted TB'!$G:$G,'[9]TUNZ Extracted TB'!$A:$A,B971,'[9]TUNZ Extracted TB'!$C:$C,C971)</f>
        <v>#VALUE!</v>
      </c>
      <c r="O971" s="4" t="e">
        <f>SUMIFS('[10]TUNZ Extracted TB'!$G:$G,'[10]TUNZ Extracted TB'!$A:$A,B971,'[10]TUNZ Extracted TB'!$C:$C,C971)</f>
        <v>#VALUE!</v>
      </c>
      <c r="P971" s="4" t="e">
        <f>SUMIFS('[11]TUNZ Extracted TB'!$G:$G,'[11]TUNZ Extracted TB'!$A:$A,B971,'[11]TUNZ Extracted TB'!$C:$C,C971)</f>
        <v>#VALUE!</v>
      </c>
      <c r="Q971" s="4" t="e">
        <f>SUMIFS('[12]TUNZ Extracted TB'!$G:$G,'[12]TUNZ Extracted TB'!$A:$A,B971,'[12]TUNZ Extracted TB'!$C:$C,C971)</f>
        <v>#VALUE!</v>
      </c>
      <c r="R971" s="4" t="e">
        <f t="shared" si="16"/>
        <v>#VALUE!</v>
      </c>
    </row>
    <row r="972" spans="1:18" x14ac:dyDescent="0.25">
      <c r="A972" t="s">
        <v>137</v>
      </c>
      <c r="B972">
        <v>7795</v>
      </c>
      <c r="C972">
        <v>430</v>
      </c>
      <c r="D972" t="s">
        <v>58</v>
      </c>
      <c r="E972" t="s">
        <v>135</v>
      </c>
      <c r="F972" s="4" t="e">
        <f>SUMIFS('[1]TUNZ Extracted TB'!$G:$G,'[1]TUNZ Extracted TB'!$A:$A,B972,'[1]TUNZ Extracted TB'!$C:$C,C972)</f>
        <v>#VALUE!</v>
      </c>
      <c r="G972" s="4" t="e">
        <f>SUMIFS('[2]TUNZ Extracted TB'!$G:$G,'[2]TUNZ Extracted TB'!$A:$A,B972,'[2]TUNZ Extracted TB'!$C:$C,C972)</f>
        <v>#VALUE!</v>
      </c>
      <c r="H972" s="4" t="e">
        <f>SUMIFS('[3]TUNZ Extracted TB'!$G:$G,'[3]TUNZ Extracted TB'!$A:$A,B972,'[3]TUNZ Extracted TB'!$C:$C,C972)</f>
        <v>#VALUE!</v>
      </c>
      <c r="I972" s="4" t="e">
        <f>SUMIFS('[4]TUNZ Extracted TB'!$G:$G,'[4]TUNZ Extracted TB'!$A:$A,B972,'[4]TUNZ Extracted TB'!$C:$C,C972)</f>
        <v>#VALUE!</v>
      </c>
      <c r="J972" s="4" t="e">
        <f>SUMIFS('[5]TUNZ Extracted TB'!$G:$G,'[5]TUNZ Extracted TB'!$A:$A,B972,'[5]TUNZ Extracted TB'!$C:$C,C972)</f>
        <v>#VALUE!</v>
      </c>
      <c r="K972" s="4" t="e">
        <f>SUMIFS('[6]TUNZ Extracted TB'!$G:$G,'[6]TUNZ Extracted TB'!$A:$A,B972,'[6]TUNZ Extracted TB'!$C:$C,C972)</f>
        <v>#VALUE!</v>
      </c>
      <c r="L972" s="4" t="e">
        <f>SUMIFS('[7]TUNZ Extracted TB'!$G:$G,'[7]TUNZ Extracted TB'!$A:$A,B972,'[7]TUNZ Extracted TB'!$C:$C,C972)</f>
        <v>#VALUE!</v>
      </c>
      <c r="M972" s="4" t="e">
        <f>SUMIFS('[8]TUNZ Extracted TB'!$G:$G,'[8]TUNZ Extracted TB'!$A:$A,B972,'[8]TUNZ Extracted TB'!$C:$C,C972)</f>
        <v>#VALUE!</v>
      </c>
      <c r="N972" s="4" t="e">
        <f>SUMIFS('[9]TUNZ Extracted TB'!$G:$G,'[9]TUNZ Extracted TB'!$A:$A,B972,'[9]TUNZ Extracted TB'!$C:$C,C972)</f>
        <v>#VALUE!</v>
      </c>
      <c r="O972" s="4" t="e">
        <f>SUMIFS('[10]TUNZ Extracted TB'!$G:$G,'[10]TUNZ Extracted TB'!$A:$A,B972,'[10]TUNZ Extracted TB'!$C:$C,C972)</f>
        <v>#VALUE!</v>
      </c>
      <c r="P972" s="4" t="e">
        <f>SUMIFS('[11]TUNZ Extracted TB'!$G:$G,'[11]TUNZ Extracted TB'!$A:$A,B972,'[11]TUNZ Extracted TB'!$C:$C,C972)</f>
        <v>#VALUE!</v>
      </c>
      <c r="Q972" s="4" t="e">
        <f>SUMIFS('[12]TUNZ Extracted TB'!$G:$G,'[12]TUNZ Extracted TB'!$A:$A,B972,'[12]TUNZ Extracted TB'!$C:$C,C972)</f>
        <v>#VALUE!</v>
      </c>
      <c r="R972" s="4" t="e">
        <f t="shared" si="16"/>
        <v>#VALUE!</v>
      </c>
    </row>
    <row r="973" spans="1:18" x14ac:dyDescent="0.25">
      <c r="A973" t="s">
        <v>137</v>
      </c>
      <c r="B973">
        <v>7795</v>
      </c>
      <c r="C973">
        <v>440</v>
      </c>
      <c r="D973" t="s">
        <v>58</v>
      </c>
      <c r="E973" t="s">
        <v>135</v>
      </c>
      <c r="F973" s="4" t="e">
        <f>SUMIFS('[1]TUNZ Extracted TB'!$G:$G,'[1]TUNZ Extracted TB'!$A:$A,B973,'[1]TUNZ Extracted TB'!$C:$C,C973)</f>
        <v>#VALUE!</v>
      </c>
      <c r="G973" s="4" t="e">
        <f>SUMIFS('[2]TUNZ Extracted TB'!$G:$G,'[2]TUNZ Extracted TB'!$A:$A,B973,'[2]TUNZ Extracted TB'!$C:$C,C973)</f>
        <v>#VALUE!</v>
      </c>
      <c r="H973" s="4" t="e">
        <f>SUMIFS('[3]TUNZ Extracted TB'!$G:$G,'[3]TUNZ Extracted TB'!$A:$A,B973,'[3]TUNZ Extracted TB'!$C:$C,C973)</f>
        <v>#VALUE!</v>
      </c>
      <c r="I973" s="4" t="e">
        <f>SUMIFS('[4]TUNZ Extracted TB'!$G:$G,'[4]TUNZ Extracted TB'!$A:$A,B973,'[4]TUNZ Extracted TB'!$C:$C,C973)</f>
        <v>#VALUE!</v>
      </c>
      <c r="J973" s="4" t="e">
        <f>SUMIFS('[5]TUNZ Extracted TB'!$G:$G,'[5]TUNZ Extracted TB'!$A:$A,B973,'[5]TUNZ Extracted TB'!$C:$C,C973)</f>
        <v>#VALUE!</v>
      </c>
      <c r="K973" s="4" t="e">
        <f>SUMIFS('[6]TUNZ Extracted TB'!$G:$G,'[6]TUNZ Extracted TB'!$A:$A,B973,'[6]TUNZ Extracted TB'!$C:$C,C973)</f>
        <v>#VALUE!</v>
      </c>
      <c r="L973" s="4" t="e">
        <f>SUMIFS('[7]TUNZ Extracted TB'!$G:$G,'[7]TUNZ Extracted TB'!$A:$A,B973,'[7]TUNZ Extracted TB'!$C:$C,C973)</f>
        <v>#VALUE!</v>
      </c>
      <c r="M973" s="4" t="e">
        <f>SUMIFS('[8]TUNZ Extracted TB'!$G:$G,'[8]TUNZ Extracted TB'!$A:$A,B973,'[8]TUNZ Extracted TB'!$C:$C,C973)</f>
        <v>#VALUE!</v>
      </c>
      <c r="N973" s="4" t="e">
        <f>SUMIFS('[9]TUNZ Extracted TB'!$G:$G,'[9]TUNZ Extracted TB'!$A:$A,B973,'[9]TUNZ Extracted TB'!$C:$C,C973)</f>
        <v>#VALUE!</v>
      </c>
      <c r="O973" s="4" t="e">
        <f>SUMIFS('[10]TUNZ Extracted TB'!$G:$G,'[10]TUNZ Extracted TB'!$A:$A,B973,'[10]TUNZ Extracted TB'!$C:$C,C973)</f>
        <v>#VALUE!</v>
      </c>
      <c r="P973" s="4" t="e">
        <f>SUMIFS('[11]TUNZ Extracted TB'!$G:$G,'[11]TUNZ Extracted TB'!$A:$A,B973,'[11]TUNZ Extracted TB'!$C:$C,C973)</f>
        <v>#VALUE!</v>
      </c>
      <c r="Q973" s="4" t="e">
        <f>SUMIFS('[12]TUNZ Extracted TB'!$G:$G,'[12]TUNZ Extracted TB'!$A:$A,B973,'[12]TUNZ Extracted TB'!$C:$C,C973)</f>
        <v>#VALUE!</v>
      </c>
      <c r="R973" s="4" t="e">
        <f t="shared" si="16"/>
        <v>#VALUE!</v>
      </c>
    </row>
    <row r="974" spans="1:18" x14ac:dyDescent="0.25">
      <c r="A974" t="s">
        <v>138</v>
      </c>
      <c r="B974">
        <v>7840</v>
      </c>
      <c r="C974">
        <v>110</v>
      </c>
      <c r="D974" t="s">
        <v>58</v>
      </c>
      <c r="E974" t="s">
        <v>139</v>
      </c>
      <c r="F974" s="4" t="e">
        <f>SUMIFS('[1]TUNZ Extracted TB'!$G:$G,'[1]TUNZ Extracted TB'!$A:$A,B974,'[1]TUNZ Extracted TB'!$C:$C,C974)</f>
        <v>#VALUE!</v>
      </c>
      <c r="G974" s="4" t="e">
        <f>SUMIFS('[2]TUNZ Extracted TB'!$G:$G,'[2]TUNZ Extracted TB'!$A:$A,B974,'[2]TUNZ Extracted TB'!$C:$C,C974)</f>
        <v>#VALUE!</v>
      </c>
      <c r="H974" s="4" t="e">
        <f>SUMIFS('[3]TUNZ Extracted TB'!$G:$G,'[3]TUNZ Extracted TB'!$A:$A,B974,'[3]TUNZ Extracted TB'!$C:$C,C974)</f>
        <v>#VALUE!</v>
      </c>
      <c r="I974" s="4" t="e">
        <f>SUMIFS('[4]TUNZ Extracted TB'!$G:$G,'[4]TUNZ Extracted TB'!$A:$A,B974,'[4]TUNZ Extracted TB'!$C:$C,C974)</f>
        <v>#VALUE!</v>
      </c>
      <c r="J974" s="4" t="e">
        <f>SUMIFS('[5]TUNZ Extracted TB'!$G:$G,'[5]TUNZ Extracted TB'!$A:$A,B974,'[5]TUNZ Extracted TB'!$C:$C,C974)</f>
        <v>#VALUE!</v>
      </c>
      <c r="K974" s="4" t="e">
        <f>SUMIFS('[6]TUNZ Extracted TB'!$G:$G,'[6]TUNZ Extracted TB'!$A:$A,B974,'[6]TUNZ Extracted TB'!$C:$C,C974)</f>
        <v>#VALUE!</v>
      </c>
      <c r="L974" s="4" t="e">
        <f>SUMIFS('[7]TUNZ Extracted TB'!$G:$G,'[7]TUNZ Extracted TB'!$A:$A,B974,'[7]TUNZ Extracted TB'!$C:$C,C974)</f>
        <v>#VALUE!</v>
      </c>
      <c r="M974" s="4" t="e">
        <f>SUMIFS('[8]TUNZ Extracted TB'!$G:$G,'[8]TUNZ Extracted TB'!$A:$A,B974,'[8]TUNZ Extracted TB'!$C:$C,C974)</f>
        <v>#VALUE!</v>
      </c>
      <c r="N974" s="4" t="e">
        <f>SUMIFS('[9]TUNZ Extracted TB'!$G:$G,'[9]TUNZ Extracted TB'!$A:$A,B974,'[9]TUNZ Extracted TB'!$C:$C,C974)</f>
        <v>#VALUE!</v>
      </c>
      <c r="O974" s="4" t="e">
        <f>SUMIFS('[10]TUNZ Extracted TB'!$G:$G,'[10]TUNZ Extracted TB'!$A:$A,B974,'[10]TUNZ Extracted TB'!$C:$C,C974)</f>
        <v>#VALUE!</v>
      </c>
      <c r="P974" s="4" t="e">
        <f>SUMIFS('[11]TUNZ Extracted TB'!$G:$G,'[11]TUNZ Extracted TB'!$A:$A,B974,'[11]TUNZ Extracted TB'!$C:$C,C974)</f>
        <v>#VALUE!</v>
      </c>
      <c r="Q974" s="4" t="e">
        <f>SUMIFS('[12]TUNZ Extracted TB'!$G:$G,'[12]TUNZ Extracted TB'!$A:$A,B974,'[12]TUNZ Extracted TB'!$C:$C,C974)</f>
        <v>#VALUE!</v>
      </c>
      <c r="R974" s="4" t="e">
        <f t="shared" si="16"/>
        <v>#VALUE!</v>
      </c>
    </row>
    <row r="975" spans="1:18" x14ac:dyDescent="0.25">
      <c r="A975" t="s">
        <v>138</v>
      </c>
      <c r="B975">
        <v>7840</v>
      </c>
      <c r="C975">
        <v>112</v>
      </c>
      <c r="D975" t="s">
        <v>62</v>
      </c>
      <c r="E975" t="s">
        <v>140</v>
      </c>
      <c r="F975" s="4" t="e">
        <f>SUMIFS('[1]TUNZ Extracted TB'!$G:$G,'[1]TUNZ Extracted TB'!$A:$A,B975,'[1]TUNZ Extracted TB'!$C:$C,C975)</f>
        <v>#VALUE!</v>
      </c>
      <c r="G975" s="4" t="e">
        <f>SUMIFS('[2]TUNZ Extracted TB'!$G:$G,'[2]TUNZ Extracted TB'!$A:$A,B975,'[2]TUNZ Extracted TB'!$C:$C,C975)</f>
        <v>#VALUE!</v>
      </c>
      <c r="H975" s="4" t="e">
        <f>SUMIFS('[3]TUNZ Extracted TB'!$G:$G,'[3]TUNZ Extracted TB'!$A:$A,B975,'[3]TUNZ Extracted TB'!$C:$C,C975)</f>
        <v>#VALUE!</v>
      </c>
      <c r="I975" s="4" t="e">
        <f>SUMIFS('[4]TUNZ Extracted TB'!$G:$G,'[4]TUNZ Extracted TB'!$A:$A,B975,'[4]TUNZ Extracted TB'!$C:$C,C975)</f>
        <v>#VALUE!</v>
      </c>
      <c r="J975" s="4" t="e">
        <f>SUMIFS('[5]TUNZ Extracted TB'!$G:$G,'[5]TUNZ Extracted TB'!$A:$A,B975,'[5]TUNZ Extracted TB'!$C:$C,C975)</f>
        <v>#VALUE!</v>
      </c>
      <c r="K975" s="4" t="e">
        <f>SUMIFS('[6]TUNZ Extracted TB'!$G:$G,'[6]TUNZ Extracted TB'!$A:$A,B975,'[6]TUNZ Extracted TB'!$C:$C,C975)</f>
        <v>#VALUE!</v>
      </c>
      <c r="L975" s="4" t="e">
        <f>SUMIFS('[7]TUNZ Extracted TB'!$G:$G,'[7]TUNZ Extracted TB'!$A:$A,B975,'[7]TUNZ Extracted TB'!$C:$C,C975)</f>
        <v>#VALUE!</v>
      </c>
      <c r="M975" s="4" t="e">
        <f>SUMIFS('[8]TUNZ Extracted TB'!$G:$G,'[8]TUNZ Extracted TB'!$A:$A,B975,'[8]TUNZ Extracted TB'!$C:$C,C975)</f>
        <v>#VALUE!</v>
      </c>
      <c r="N975" s="4" t="e">
        <f>SUMIFS('[9]TUNZ Extracted TB'!$G:$G,'[9]TUNZ Extracted TB'!$A:$A,B975,'[9]TUNZ Extracted TB'!$C:$C,C975)</f>
        <v>#VALUE!</v>
      </c>
      <c r="O975" s="4" t="e">
        <f>SUMIFS('[10]TUNZ Extracted TB'!$G:$G,'[10]TUNZ Extracted TB'!$A:$A,B975,'[10]TUNZ Extracted TB'!$C:$C,C975)</f>
        <v>#VALUE!</v>
      </c>
      <c r="P975" s="4" t="e">
        <f>SUMIFS('[11]TUNZ Extracted TB'!$G:$G,'[11]TUNZ Extracted TB'!$A:$A,B975,'[11]TUNZ Extracted TB'!$C:$C,C975)</f>
        <v>#VALUE!</v>
      </c>
      <c r="Q975" s="4" t="e">
        <f>SUMIFS('[12]TUNZ Extracted TB'!$G:$G,'[12]TUNZ Extracted TB'!$A:$A,B975,'[12]TUNZ Extracted TB'!$C:$C,C975)</f>
        <v>#VALUE!</v>
      </c>
      <c r="R975" s="4" t="e">
        <f t="shared" si="16"/>
        <v>#VALUE!</v>
      </c>
    </row>
    <row r="976" spans="1:18" x14ac:dyDescent="0.25">
      <c r="A976" t="s">
        <v>138</v>
      </c>
      <c r="B976">
        <v>7840</v>
      </c>
      <c r="C976">
        <v>120</v>
      </c>
      <c r="D976" t="s">
        <v>58</v>
      </c>
      <c r="E976" t="s">
        <v>139</v>
      </c>
      <c r="F976" s="4" t="e">
        <f>SUMIFS('[1]TUNZ Extracted TB'!$G:$G,'[1]TUNZ Extracted TB'!$A:$A,B976,'[1]TUNZ Extracted TB'!$C:$C,C976)</f>
        <v>#VALUE!</v>
      </c>
      <c r="G976" s="4" t="e">
        <f>SUMIFS('[2]TUNZ Extracted TB'!$G:$G,'[2]TUNZ Extracted TB'!$A:$A,B976,'[2]TUNZ Extracted TB'!$C:$C,C976)</f>
        <v>#VALUE!</v>
      </c>
      <c r="H976" s="4" t="e">
        <f>SUMIFS('[3]TUNZ Extracted TB'!$G:$G,'[3]TUNZ Extracted TB'!$A:$A,B976,'[3]TUNZ Extracted TB'!$C:$C,C976)</f>
        <v>#VALUE!</v>
      </c>
      <c r="I976" s="4" t="e">
        <f>SUMIFS('[4]TUNZ Extracted TB'!$G:$G,'[4]TUNZ Extracted TB'!$A:$A,B976,'[4]TUNZ Extracted TB'!$C:$C,C976)</f>
        <v>#VALUE!</v>
      </c>
      <c r="J976" s="4" t="e">
        <f>SUMIFS('[5]TUNZ Extracted TB'!$G:$G,'[5]TUNZ Extracted TB'!$A:$A,B976,'[5]TUNZ Extracted TB'!$C:$C,C976)</f>
        <v>#VALUE!</v>
      </c>
      <c r="K976" s="4" t="e">
        <f>SUMIFS('[6]TUNZ Extracted TB'!$G:$G,'[6]TUNZ Extracted TB'!$A:$A,B976,'[6]TUNZ Extracted TB'!$C:$C,C976)</f>
        <v>#VALUE!</v>
      </c>
      <c r="L976" s="4" t="e">
        <f>SUMIFS('[7]TUNZ Extracted TB'!$G:$G,'[7]TUNZ Extracted TB'!$A:$A,B976,'[7]TUNZ Extracted TB'!$C:$C,C976)</f>
        <v>#VALUE!</v>
      </c>
      <c r="M976" s="4" t="e">
        <f>SUMIFS('[8]TUNZ Extracted TB'!$G:$G,'[8]TUNZ Extracted TB'!$A:$A,B976,'[8]TUNZ Extracted TB'!$C:$C,C976)</f>
        <v>#VALUE!</v>
      </c>
      <c r="N976" s="4" t="e">
        <f>SUMIFS('[9]TUNZ Extracted TB'!$G:$G,'[9]TUNZ Extracted TB'!$A:$A,B976,'[9]TUNZ Extracted TB'!$C:$C,C976)</f>
        <v>#VALUE!</v>
      </c>
      <c r="O976" s="4" t="e">
        <f>SUMIFS('[10]TUNZ Extracted TB'!$G:$G,'[10]TUNZ Extracted TB'!$A:$A,B976,'[10]TUNZ Extracted TB'!$C:$C,C976)</f>
        <v>#VALUE!</v>
      </c>
      <c r="P976" s="4" t="e">
        <f>SUMIFS('[11]TUNZ Extracted TB'!$G:$G,'[11]TUNZ Extracted TB'!$A:$A,B976,'[11]TUNZ Extracted TB'!$C:$C,C976)</f>
        <v>#VALUE!</v>
      </c>
      <c r="Q976" s="4" t="e">
        <f>SUMIFS('[12]TUNZ Extracted TB'!$G:$G,'[12]TUNZ Extracted TB'!$A:$A,B976,'[12]TUNZ Extracted TB'!$C:$C,C976)</f>
        <v>#VALUE!</v>
      </c>
      <c r="R976" s="4" t="e">
        <f t="shared" si="16"/>
        <v>#VALUE!</v>
      </c>
    </row>
    <row r="977" spans="1:18" x14ac:dyDescent="0.25">
      <c r="A977" t="s">
        <v>138</v>
      </c>
      <c r="B977">
        <v>7840</v>
      </c>
      <c r="C977">
        <v>121</v>
      </c>
      <c r="D977" t="s">
        <v>58</v>
      </c>
      <c r="E977" t="s">
        <v>139</v>
      </c>
      <c r="F977" s="4" t="e">
        <f>SUMIFS('[1]TUNZ Extracted TB'!$G:$G,'[1]TUNZ Extracted TB'!$A:$A,B977,'[1]TUNZ Extracted TB'!$C:$C,C977)</f>
        <v>#VALUE!</v>
      </c>
      <c r="G977" s="4" t="e">
        <f>SUMIFS('[2]TUNZ Extracted TB'!$G:$G,'[2]TUNZ Extracted TB'!$A:$A,B977,'[2]TUNZ Extracted TB'!$C:$C,C977)</f>
        <v>#VALUE!</v>
      </c>
      <c r="H977" s="4" t="e">
        <f>SUMIFS('[3]TUNZ Extracted TB'!$G:$G,'[3]TUNZ Extracted TB'!$A:$A,B977,'[3]TUNZ Extracted TB'!$C:$C,C977)</f>
        <v>#VALUE!</v>
      </c>
      <c r="I977" s="4" t="e">
        <f>SUMIFS('[4]TUNZ Extracted TB'!$G:$G,'[4]TUNZ Extracted TB'!$A:$A,B977,'[4]TUNZ Extracted TB'!$C:$C,C977)</f>
        <v>#VALUE!</v>
      </c>
      <c r="J977" s="4" t="e">
        <f>SUMIFS('[5]TUNZ Extracted TB'!$G:$G,'[5]TUNZ Extracted TB'!$A:$A,B977,'[5]TUNZ Extracted TB'!$C:$C,C977)</f>
        <v>#VALUE!</v>
      </c>
      <c r="K977" s="4" t="e">
        <f>SUMIFS('[6]TUNZ Extracted TB'!$G:$G,'[6]TUNZ Extracted TB'!$A:$A,B977,'[6]TUNZ Extracted TB'!$C:$C,C977)</f>
        <v>#VALUE!</v>
      </c>
      <c r="L977" s="4" t="e">
        <f>SUMIFS('[7]TUNZ Extracted TB'!$G:$G,'[7]TUNZ Extracted TB'!$A:$A,B977,'[7]TUNZ Extracted TB'!$C:$C,C977)</f>
        <v>#VALUE!</v>
      </c>
      <c r="M977" s="4" t="e">
        <f>SUMIFS('[8]TUNZ Extracted TB'!$G:$G,'[8]TUNZ Extracted TB'!$A:$A,B977,'[8]TUNZ Extracted TB'!$C:$C,C977)</f>
        <v>#VALUE!</v>
      </c>
      <c r="N977" s="4" t="e">
        <f>SUMIFS('[9]TUNZ Extracted TB'!$G:$G,'[9]TUNZ Extracted TB'!$A:$A,B977,'[9]TUNZ Extracted TB'!$C:$C,C977)</f>
        <v>#VALUE!</v>
      </c>
      <c r="O977" s="4" t="e">
        <f>SUMIFS('[10]TUNZ Extracted TB'!$G:$G,'[10]TUNZ Extracted TB'!$A:$A,B977,'[10]TUNZ Extracted TB'!$C:$C,C977)</f>
        <v>#VALUE!</v>
      </c>
      <c r="P977" s="4" t="e">
        <f>SUMIFS('[11]TUNZ Extracted TB'!$G:$G,'[11]TUNZ Extracted TB'!$A:$A,B977,'[11]TUNZ Extracted TB'!$C:$C,C977)</f>
        <v>#VALUE!</v>
      </c>
      <c r="Q977" s="4" t="e">
        <f>SUMIFS('[12]TUNZ Extracted TB'!$G:$G,'[12]TUNZ Extracted TB'!$A:$A,B977,'[12]TUNZ Extracted TB'!$C:$C,C977)</f>
        <v>#VALUE!</v>
      </c>
      <c r="R977" s="4" t="e">
        <f t="shared" si="16"/>
        <v>#VALUE!</v>
      </c>
    </row>
    <row r="978" spans="1:18" x14ac:dyDescent="0.25">
      <c r="A978" t="s">
        <v>138</v>
      </c>
      <c r="B978">
        <v>7840</v>
      </c>
      <c r="C978">
        <v>130</v>
      </c>
      <c r="D978" t="s">
        <v>58</v>
      </c>
      <c r="E978" t="s">
        <v>139</v>
      </c>
      <c r="F978" s="4" t="e">
        <f>SUMIFS('[1]TUNZ Extracted TB'!$G:$G,'[1]TUNZ Extracted TB'!$A:$A,B978,'[1]TUNZ Extracted TB'!$C:$C,C978)</f>
        <v>#VALUE!</v>
      </c>
      <c r="G978" s="4" t="e">
        <f>SUMIFS('[2]TUNZ Extracted TB'!$G:$G,'[2]TUNZ Extracted TB'!$A:$A,B978,'[2]TUNZ Extracted TB'!$C:$C,C978)</f>
        <v>#VALUE!</v>
      </c>
      <c r="H978" s="4" t="e">
        <f>SUMIFS('[3]TUNZ Extracted TB'!$G:$G,'[3]TUNZ Extracted TB'!$A:$A,B978,'[3]TUNZ Extracted TB'!$C:$C,C978)</f>
        <v>#VALUE!</v>
      </c>
      <c r="I978" s="4" t="e">
        <f>SUMIFS('[4]TUNZ Extracted TB'!$G:$G,'[4]TUNZ Extracted TB'!$A:$A,B978,'[4]TUNZ Extracted TB'!$C:$C,C978)</f>
        <v>#VALUE!</v>
      </c>
      <c r="J978" s="4" t="e">
        <f>SUMIFS('[5]TUNZ Extracted TB'!$G:$G,'[5]TUNZ Extracted TB'!$A:$A,B978,'[5]TUNZ Extracted TB'!$C:$C,C978)</f>
        <v>#VALUE!</v>
      </c>
      <c r="K978" s="4" t="e">
        <f>SUMIFS('[6]TUNZ Extracted TB'!$G:$G,'[6]TUNZ Extracted TB'!$A:$A,B978,'[6]TUNZ Extracted TB'!$C:$C,C978)</f>
        <v>#VALUE!</v>
      </c>
      <c r="L978" s="4" t="e">
        <f>SUMIFS('[7]TUNZ Extracted TB'!$G:$G,'[7]TUNZ Extracted TB'!$A:$A,B978,'[7]TUNZ Extracted TB'!$C:$C,C978)</f>
        <v>#VALUE!</v>
      </c>
      <c r="M978" s="4" t="e">
        <f>SUMIFS('[8]TUNZ Extracted TB'!$G:$G,'[8]TUNZ Extracted TB'!$A:$A,B978,'[8]TUNZ Extracted TB'!$C:$C,C978)</f>
        <v>#VALUE!</v>
      </c>
      <c r="N978" s="4" t="e">
        <f>SUMIFS('[9]TUNZ Extracted TB'!$G:$G,'[9]TUNZ Extracted TB'!$A:$A,B978,'[9]TUNZ Extracted TB'!$C:$C,C978)</f>
        <v>#VALUE!</v>
      </c>
      <c r="O978" s="4" t="e">
        <f>SUMIFS('[10]TUNZ Extracted TB'!$G:$G,'[10]TUNZ Extracted TB'!$A:$A,B978,'[10]TUNZ Extracted TB'!$C:$C,C978)</f>
        <v>#VALUE!</v>
      </c>
      <c r="P978" s="4" t="e">
        <f>SUMIFS('[11]TUNZ Extracted TB'!$G:$G,'[11]TUNZ Extracted TB'!$A:$A,B978,'[11]TUNZ Extracted TB'!$C:$C,C978)</f>
        <v>#VALUE!</v>
      </c>
      <c r="Q978" s="4" t="e">
        <f>SUMIFS('[12]TUNZ Extracted TB'!$G:$G,'[12]TUNZ Extracted TB'!$A:$A,B978,'[12]TUNZ Extracted TB'!$C:$C,C978)</f>
        <v>#VALUE!</v>
      </c>
      <c r="R978" s="4" t="e">
        <f t="shared" si="16"/>
        <v>#VALUE!</v>
      </c>
    </row>
    <row r="979" spans="1:18" x14ac:dyDescent="0.25">
      <c r="A979" t="s">
        <v>138</v>
      </c>
      <c r="B979">
        <v>7840</v>
      </c>
      <c r="C979">
        <v>140</v>
      </c>
      <c r="D979" t="s">
        <v>58</v>
      </c>
      <c r="E979" t="s">
        <v>139</v>
      </c>
      <c r="F979" s="4" t="e">
        <f>SUMIFS('[1]TUNZ Extracted TB'!$G:$G,'[1]TUNZ Extracted TB'!$A:$A,B979,'[1]TUNZ Extracted TB'!$C:$C,C979)</f>
        <v>#VALUE!</v>
      </c>
      <c r="G979" s="4" t="e">
        <f>SUMIFS('[2]TUNZ Extracted TB'!$G:$G,'[2]TUNZ Extracted TB'!$A:$A,B979,'[2]TUNZ Extracted TB'!$C:$C,C979)</f>
        <v>#VALUE!</v>
      </c>
      <c r="H979" s="4" t="e">
        <f>SUMIFS('[3]TUNZ Extracted TB'!$G:$G,'[3]TUNZ Extracted TB'!$A:$A,B979,'[3]TUNZ Extracted TB'!$C:$C,C979)</f>
        <v>#VALUE!</v>
      </c>
      <c r="I979" s="4" t="e">
        <f>SUMIFS('[4]TUNZ Extracted TB'!$G:$G,'[4]TUNZ Extracted TB'!$A:$A,B979,'[4]TUNZ Extracted TB'!$C:$C,C979)</f>
        <v>#VALUE!</v>
      </c>
      <c r="J979" s="4" t="e">
        <f>SUMIFS('[5]TUNZ Extracted TB'!$G:$G,'[5]TUNZ Extracted TB'!$A:$A,B979,'[5]TUNZ Extracted TB'!$C:$C,C979)</f>
        <v>#VALUE!</v>
      </c>
      <c r="K979" s="4" t="e">
        <f>SUMIFS('[6]TUNZ Extracted TB'!$G:$G,'[6]TUNZ Extracted TB'!$A:$A,B979,'[6]TUNZ Extracted TB'!$C:$C,C979)</f>
        <v>#VALUE!</v>
      </c>
      <c r="L979" s="4" t="e">
        <f>SUMIFS('[7]TUNZ Extracted TB'!$G:$G,'[7]TUNZ Extracted TB'!$A:$A,B979,'[7]TUNZ Extracted TB'!$C:$C,C979)</f>
        <v>#VALUE!</v>
      </c>
      <c r="M979" s="4" t="e">
        <f>SUMIFS('[8]TUNZ Extracted TB'!$G:$G,'[8]TUNZ Extracted TB'!$A:$A,B979,'[8]TUNZ Extracted TB'!$C:$C,C979)</f>
        <v>#VALUE!</v>
      </c>
      <c r="N979" s="4" t="e">
        <f>SUMIFS('[9]TUNZ Extracted TB'!$G:$G,'[9]TUNZ Extracted TB'!$A:$A,B979,'[9]TUNZ Extracted TB'!$C:$C,C979)</f>
        <v>#VALUE!</v>
      </c>
      <c r="O979" s="4" t="e">
        <f>SUMIFS('[10]TUNZ Extracted TB'!$G:$G,'[10]TUNZ Extracted TB'!$A:$A,B979,'[10]TUNZ Extracted TB'!$C:$C,C979)</f>
        <v>#VALUE!</v>
      </c>
      <c r="P979" s="4" t="e">
        <f>SUMIFS('[11]TUNZ Extracted TB'!$G:$G,'[11]TUNZ Extracted TB'!$A:$A,B979,'[11]TUNZ Extracted TB'!$C:$C,C979)</f>
        <v>#VALUE!</v>
      </c>
      <c r="Q979" s="4" t="e">
        <f>SUMIFS('[12]TUNZ Extracted TB'!$G:$G,'[12]TUNZ Extracted TB'!$A:$A,B979,'[12]TUNZ Extracted TB'!$C:$C,C979)</f>
        <v>#VALUE!</v>
      </c>
      <c r="R979" s="4" t="e">
        <f t="shared" si="16"/>
        <v>#VALUE!</v>
      </c>
    </row>
    <row r="980" spans="1:18" x14ac:dyDescent="0.25">
      <c r="A980" t="s">
        <v>138</v>
      </c>
      <c r="B980">
        <v>7840</v>
      </c>
      <c r="C980">
        <v>142</v>
      </c>
      <c r="D980" t="s">
        <v>62</v>
      </c>
      <c r="E980" t="s">
        <v>140</v>
      </c>
      <c r="F980" s="4" t="e">
        <f>SUMIFS('[1]TUNZ Extracted TB'!$G:$G,'[1]TUNZ Extracted TB'!$A:$A,B980,'[1]TUNZ Extracted TB'!$C:$C,C980)</f>
        <v>#VALUE!</v>
      </c>
      <c r="G980" s="4" t="e">
        <f>SUMIFS('[2]TUNZ Extracted TB'!$G:$G,'[2]TUNZ Extracted TB'!$A:$A,B980,'[2]TUNZ Extracted TB'!$C:$C,C980)</f>
        <v>#VALUE!</v>
      </c>
      <c r="H980" s="4" t="e">
        <f>SUMIFS('[3]TUNZ Extracted TB'!$G:$G,'[3]TUNZ Extracted TB'!$A:$A,B980,'[3]TUNZ Extracted TB'!$C:$C,C980)</f>
        <v>#VALUE!</v>
      </c>
      <c r="I980" s="4" t="e">
        <f>SUMIFS('[4]TUNZ Extracted TB'!$G:$G,'[4]TUNZ Extracted TB'!$A:$A,B980,'[4]TUNZ Extracted TB'!$C:$C,C980)</f>
        <v>#VALUE!</v>
      </c>
      <c r="J980" s="4" t="e">
        <f>SUMIFS('[5]TUNZ Extracted TB'!$G:$G,'[5]TUNZ Extracted TB'!$A:$A,B980,'[5]TUNZ Extracted TB'!$C:$C,C980)</f>
        <v>#VALUE!</v>
      </c>
      <c r="K980" s="4" t="e">
        <f>SUMIFS('[6]TUNZ Extracted TB'!$G:$G,'[6]TUNZ Extracted TB'!$A:$A,B980,'[6]TUNZ Extracted TB'!$C:$C,C980)</f>
        <v>#VALUE!</v>
      </c>
      <c r="L980" s="4" t="e">
        <f>SUMIFS('[7]TUNZ Extracted TB'!$G:$G,'[7]TUNZ Extracted TB'!$A:$A,B980,'[7]TUNZ Extracted TB'!$C:$C,C980)</f>
        <v>#VALUE!</v>
      </c>
      <c r="M980" s="4" t="e">
        <f>SUMIFS('[8]TUNZ Extracted TB'!$G:$G,'[8]TUNZ Extracted TB'!$A:$A,B980,'[8]TUNZ Extracted TB'!$C:$C,C980)</f>
        <v>#VALUE!</v>
      </c>
      <c r="N980" s="4" t="e">
        <f>SUMIFS('[9]TUNZ Extracted TB'!$G:$G,'[9]TUNZ Extracted TB'!$A:$A,B980,'[9]TUNZ Extracted TB'!$C:$C,C980)</f>
        <v>#VALUE!</v>
      </c>
      <c r="O980" s="4" t="e">
        <f>SUMIFS('[10]TUNZ Extracted TB'!$G:$G,'[10]TUNZ Extracted TB'!$A:$A,B980,'[10]TUNZ Extracted TB'!$C:$C,C980)</f>
        <v>#VALUE!</v>
      </c>
      <c r="P980" s="4" t="e">
        <f>SUMIFS('[11]TUNZ Extracted TB'!$G:$G,'[11]TUNZ Extracted TB'!$A:$A,B980,'[11]TUNZ Extracted TB'!$C:$C,C980)</f>
        <v>#VALUE!</v>
      </c>
      <c r="Q980" s="4" t="e">
        <f>SUMIFS('[12]TUNZ Extracted TB'!$G:$G,'[12]TUNZ Extracted TB'!$A:$A,B980,'[12]TUNZ Extracted TB'!$C:$C,C980)</f>
        <v>#VALUE!</v>
      </c>
      <c r="R980" s="4" t="e">
        <f t="shared" si="16"/>
        <v>#VALUE!</v>
      </c>
    </row>
    <row r="981" spans="1:18" x14ac:dyDescent="0.25">
      <c r="A981" t="s">
        <v>138</v>
      </c>
      <c r="B981">
        <v>7840</v>
      </c>
      <c r="C981">
        <v>147</v>
      </c>
      <c r="D981" t="s">
        <v>58</v>
      </c>
      <c r="E981" t="s">
        <v>139</v>
      </c>
      <c r="F981" s="4" t="e">
        <f>SUMIFS('[1]TUNZ Extracted TB'!$G:$G,'[1]TUNZ Extracted TB'!$A:$A,B981,'[1]TUNZ Extracted TB'!$C:$C,C981)</f>
        <v>#VALUE!</v>
      </c>
      <c r="G981" s="4" t="e">
        <f>SUMIFS('[2]TUNZ Extracted TB'!$G:$G,'[2]TUNZ Extracted TB'!$A:$A,B981,'[2]TUNZ Extracted TB'!$C:$C,C981)</f>
        <v>#VALUE!</v>
      </c>
      <c r="H981" s="4" t="e">
        <f>SUMIFS('[3]TUNZ Extracted TB'!$G:$G,'[3]TUNZ Extracted TB'!$A:$A,B981,'[3]TUNZ Extracted TB'!$C:$C,C981)</f>
        <v>#VALUE!</v>
      </c>
      <c r="I981" s="4" t="e">
        <f>SUMIFS('[4]TUNZ Extracted TB'!$G:$G,'[4]TUNZ Extracted TB'!$A:$A,B981,'[4]TUNZ Extracted TB'!$C:$C,C981)</f>
        <v>#VALUE!</v>
      </c>
      <c r="J981" s="4" t="e">
        <f>SUMIFS('[5]TUNZ Extracted TB'!$G:$G,'[5]TUNZ Extracted TB'!$A:$A,B981,'[5]TUNZ Extracted TB'!$C:$C,C981)</f>
        <v>#VALUE!</v>
      </c>
      <c r="K981" s="4" t="e">
        <f>SUMIFS('[6]TUNZ Extracted TB'!$G:$G,'[6]TUNZ Extracted TB'!$A:$A,B981,'[6]TUNZ Extracted TB'!$C:$C,C981)</f>
        <v>#VALUE!</v>
      </c>
      <c r="L981" s="4" t="e">
        <f>SUMIFS('[7]TUNZ Extracted TB'!$G:$G,'[7]TUNZ Extracted TB'!$A:$A,B981,'[7]TUNZ Extracted TB'!$C:$C,C981)</f>
        <v>#VALUE!</v>
      </c>
      <c r="M981" s="4" t="e">
        <f>SUMIFS('[8]TUNZ Extracted TB'!$G:$G,'[8]TUNZ Extracted TB'!$A:$A,B981,'[8]TUNZ Extracted TB'!$C:$C,C981)</f>
        <v>#VALUE!</v>
      </c>
      <c r="N981" s="4" t="e">
        <f>SUMIFS('[9]TUNZ Extracted TB'!$G:$G,'[9]TUNZ Extracted TB'!$A:$A,B981,'[9]TUNZ Extracted TB'!$C:$C,C981)</f>
        <v>#VALUE!</v>
      </c>
      <c r="O981" s="4" t="e">
        <f>SUMIFS('[10]TUNZ Extracted TB'!$G:$G,'[10]TUNZ Extracted TB'!$A:$A,B981,'[10]TUNZ Extracted TB'!$C:$C,C981)</f>
        <v>#VALUE!</v>
      </c>
      <c r="P981" s="4" t="e">
        <f>SUMIFS('[11]TUNZ Extracted TB'!$G:$G,'[11]TUNZ Extracted TB'!$A:$A,B981,'[11]TUNZ Extracted TB'!$C:$C,C981)</f>
        <v>#VALUE!</v>
      </c>
      <c r="Q981" s="4" t="e">
        <f>SUMIFS('[12]TUNZ Extracted TB'!$G:$G,'[12]TUNZ Extracted TB'!$A:$A,B981,'[12]TUNZ Extracted TB'!$C:$C,C981)</f>
        <v>#VALUE!</v>
      </c>
      <c r="R981" s="4" t="e">
        <f t="shared" si="16"/>
        <v>#VALUE!</v>
      </c>
    </row>
    <row r="982" spans="1:18" x14ac:dyDescent="0.25">
      <c r="A982" t="s">
        <v>138</v>
      </c>
      <c r="B982">
        <v>7840</v>
      </c>
      <c r="C982">
        <v>150</v>
      </c>
      <c r="D982" t="s">
        <v>62</v>
      </c>
      <c r="E982" t="s">
        <v>140</v>
      </c>
      <c r="F982" s="4" t="e">
        <f>SUMIFS('[1]TUNZ Extracted TB'!$G:$G,'[1]TUNZ Extracted TB'!$A:$A,B982,'[1]TUNZ Extracted TB'!$C:$C,C982)</f>
        <v>#VALUE!</v>
      </c>
      <c r="G982" s="4" t="e">
        <f>SUMIFS('[2]TUNZ Extracted TB'!$G:$G,'[2]TUNZ Extracted TB'!$A:$A,B982,'[2]TUNZ Extracted TB'!$C:$C,C982)</f>
        <v>#VALUE!</v>
      </c>
      <c r="H982" s="4" t="e">
        <f>SUMIFS('[3]TUNZ Extracted TB'!$G:$G,'[3]TUNZ Extracted TB'!$A:$A,B982,'[3]TUNZ Extracted TB'!$C:$C,C982)</f>
        <v>#VALUE!</v>
      </c>
      <c r="I982" s="4" t="e">
        <f>SUMIFS('[4]TUNZ Extracted TB'!$G:$G,'[4]TUNZ Extracted TB'!$A:$A,B982,'[4]TUNZ Extracted TB'!$C:$C,C982)</f>
        <v>#VALUE!</v>
      </c>
      <c r="J982" s="4" t="e">
        <f>SUMIFS('[5]TUNZ Extracted TB'!$G:$G,'[5]TUNZ Extracted TB'!$A:$A,B982,'[5]TUNZ Extracted TB'!$C:$C,C982)</f>
        <v>#VALUE!</v>
      </c>
      <c r="K982" s="4" t="e">
        <f>SUMIFS('[6]TUNZ Extracted TB'!$G:$G,'[6]TUNZ Extracted TB'!$A:$A,B982,'[6]TUNZ Extracted TB'!$C:$C,C982)</f>
        <v>#VALUE!</v>
      </c>
      <c r="L982" s="4" t="e">
        <f>SUMIFS('[7]TUNZ Extracted TB'!$G:$G,'[7]TUNZ Extracted TB'!$A:$A,B982,'[7]TUNZ Extracted TB'!$C:$C,C982)</f>
        <v>#VALUE!</v>
      </c>
      <c r="M982" s="4" t="e">
        <f>SUMIFS('[8]TUNZ Extracted TB'!$G:$G,'[8]TUNZ Extracted TB'!$A:$A,B982,'[8]TUNZ Extracted TB'!$C:$C,C982)</f>
        <v>#VALUE!</v>
      </c>
      <c r="N982" s="4" t="e">
        <f>SUMIFS('[9]TUNZ Extracted TB'!$G:$G,'[9]TUNZ Extracted TB'!$A:$A,B982,'[9]TUNZ Extracted TB'!$C:$C,C982)</f>
        <v>#VALUE!</v>
      </c>
      <c r="O982" s="4" t="e">
        <f>SUMIFS('[10]TUNZ Extracted TB'!$G:$G,'[10]TUNZ Extracted TB'!$A:$A,B982,'[10]TUNZ Extracted TB'!$C:$C,C982)</f>
        <v>#VALUE!</v>
      </c>
      <c r="P982" s="4" t="e">
        <f>SUMIFS('[11]TUNZ Extracted TB'!$G:$G,'[11]TUNZ Extracted TB'!$A:$A,B982,'[11]TUNZ Extracted TB'!$C:$C,C982)</f>
        <v>#VALUE!</v>
      </c>
      <c r="Q982" s="4" t="e">
        <f>SUMIFS('[12]TUNZ Extracted TB'!$G:$G,'[12]TUNZ Extracted TB'!$A:$A,B982,'[12]TUNZ Extracted TB'!$C:$C,C982)</f>
        <v>#VALUE!</v>
      </c>
      <c r="R982" s="4" t="e">
        <f t="shared" si="16"/>
        <v>#VALUE!</v>
      </c>
    </row>
    <row r="983" spans="1:18" x14ac:dyDescent="0.25">
      <c r="A983" t="s">
        <v>138</v>
      </c>
      <c r="B983">
        <v>7840</v>
      </c>
      <c r="C983">
        <v>160</v>
      </c>
      <c r="D983" t="s">
        <v>58</v>
      </c>
      <c r="E983" t="s">
        <v>139</v>
      </c>
      <c r="F983" s="4" t="e">
        <f>SUMIFS('[1]TUNZ Extracted TB'!$G:$G,'[1]TUNZ Extracted TB'!$A:$A,B983,'[1]TUNZ Extracted TB'!$C:$C,C983)</f>
        <v>#VALUE!</v>
      </c>
      <c r="G983" s="4" t="e">
        <f>SUMIFS('[2]TUNZ Extracted TB'!$G:$G,'[2]TUNZ Extracted TB'!$A:$A,B983,'[2]TUNZ Extracted TB'!$C:$C,C983)</f>
        <v>#VALUE!</v>
      </c>
      <c r="H983" s="4" t="e">
        <f>SUMIFS('[3]TUNZ Extracted TB'!$G:$G,'[3]TUNZ Extracted TB'!$A:$A,B983,'[3]TUNZ Extracted TB'!$C:$C,C983)</f>
        <v>#VALUE!</v>
      </c>
      <c r="I983" s="4" t="e">
        <f>SUMIFS('[4]TUNZ Extracted TB'!$G:$G,'[4]TUNZ Extracted TB'!$A:$A,B983,'[4]TUNZ Extracted TB'!$C:$C,C983)</f>
        <v>#VALUE!</v>
      </c>
      <c r="J983" s="4" t="e">
        <f>SUMIFS('[5]TUNZ Extracted TB'!$G:$G,'[5]TUNZ Extracted TB'!$A:$A,B983,'[5]TUNZ Extracted TB'!$C:$C,C983)</f>
        <v>#VALUE!</v>
      </c>
      <c r="K983" s="4" t="e">
        <f>SUMIFS('[6]TUNZ Extracted TB'!$G:$G,'[6]TUNZ Extracted TB'!$A:$A,B983,'[6]TUNZ Extracted TB'!$C:$C,C983)</f>
        <v>#VALUE!</v>
      </c>
      <c r="L983" s="4" t="e">
        <f>SUMIFS('[7]TUNZ Extracted TB'!$G:$G,'[7]TUNZ Extracted TB'!$A:$A,B983,'[7]TUNZ Extracted TB'!$C:$C,C983)</f>
        <v>#VALUE!</v>
      </c>
      <c r="M983" s="4" t="e">
        <f>SUMIFS('[8]TUNZ Extracted TB'!$G:$G,'[8]TUNZ Extracted TB'!$A:$A,B983,'[8]TUNZ Extracted TB'!$C:$C,C983)</f>
        <v>#VALUE!</v>
      </c>
      <c r="N983" s="4" t="e">
        <f>SUMIFS('[9]TUNZ Extracted TB'!$G:$G,'[9]TUNZ Extracted TB'!$A:$A,B983,'[9]TUNZ Extracted TB'!$C:$C,C983)</f>
        <v>#VALUE!</v>
      </c>
      <c r="O983" s="4" t="e">
        <f>SUMIFS('[10]TUNZ Extracted TB'!$G:$G,'[10]TUNZ Extracted TB'!$A:$A,B983,'[10]TUNZ Extracted TB'!$C:$C,C983)</f>
        <v>#VALUE!</v>
      </c>
      <c r="P983" s="4" t="e">
        <f>SUMIFS('[11]TUNZ Extracted TB'!$G:$G,'[11]TUNZ Extracted TB'!$A:$A,B983,'[11]TUNZ Extracted TB'!$C:$C,C983)</f>
        <v>#VALUE!</v>
      </c>
      <c r="Q983" s="4" t="e">
        <f>SUMIFS('[12]TUNZ Extracted TB'!$G:$G,'[12]TUNZ Extracted TB'!$A:$A,B983,'[12]TUNZ Extracted TB'!$C:$C,C983)</f>
        <v>#VALUE!</v>
      </c>
      <c r="R983" s="4" t="e">
        <f t="shared" si="16"/>
        <v>#VALUE!</v>
      </c>
    </row>
    <row r="984" spans="1:18" x14ac:dyDescent="0.25">
      <c r="A984" t="s">
        <v>138</v>
      </c>
      <c r="B984">
        <v>7840</v>
      </c>
      <c r="C984">
        <v>190</v>
      </c>
      <c r="D984" t="s">
        <v>58</v>
      </c>
      <c r="E984" t="s">
        <v>139</v>
      </c>
      <c r="F984" s="4" t="e">
        <f>SUMIFS('[1]TUNZ Extracted TB'!$G:$G,'[1]TUNZ Extracted TB'!$A:$A,B984,'[1]TUNZ Extracted TB'!$C:$C,C984)</f>
        <v>#VALUE!</v>
      </c>
      <c r="G984" s="4" t="e">
        <f>SUMIFS('[2]TUNZ Extracted TB'!$G:$G,'[2]TUNZ Extracted TB'!$A:$A,B984,'[2]TUNZ Extracted TB'!$C:$C,C984)</f>
        <v>#VALUE!</v>
      </c>
      <c r="H984" s="4" t="e">
        <f>SUMIFS('[3]TUNZ Extracted TB'!$G:$G,'[3]TUNZ Extracted TB'!$A:$A,B984,'[3]TUNZ Extracted TB'!$C:$C,C984)</f>
        <v>#VALUE!</v>
      </c>
      <c r="I984" s="4" t="e">
        <f>SUMIFS('[4]TUNZ Extracted TB'!$G:$G,'[4]TUNZ Extracted TB'!$A:$A,B984,'[4]TUNZ Extracted TB'!$C:$C,C984)</f>
        <v>#VALUE!</v>
      </c>
      <c r="J984" s="4" t="e">
        <f>SUMIFS('[5]TUNZ Extracted TB'!$G:$G,'[5]TUNZ Extracted TB'!$A:$A,B984,'[5]TUNZ Extracted TB'!$C:$C,C984)</f>
        <v>#VALUE!</v>
      </c>
      <c r="K984" s="4" t="e">
        <f>SUMIFS('[6]TUNZ Extracted TB'!$G:$G,'[6]TUNZ Extracted TB'!$A:$A,B984,'[6]TUNZ Extracted TB'!$C:$C,C984)</f>
        <v>#VALUE!</v>
      </c>
      <c r="L984" s="4" t="e">
        <f>SUMIFS('[7]TUNZ Extracted TB'!$G:$G,'[7]TUNZ Extracted TB'!$A:$A,B984,'[7]TUNZ Extracted TB'!$C:$C,C984)</f>
        <v>#VALUE!</v>
      </c>
      <c r="M984" s="4" t="e">
        <f>SUMIFS('[8]TUNZ Extracted TB'!$G:$G,'[8]TUNZ Extracted TB'!$A:$A,B984,'[8]TUNZ Extracted TB'!$C:$C,C984)</f>
        <v>#VALUE!</v>
      </c>
      <c r="N984" s="4" t="e">
        <f>SUMIFS('[9]TUNZ Extracted TB'!$G:$G,'[9]TUNZ Extracted TB'!$A:$A,B984,'[9]TUNZ Extracted TB'!$C:$C,C984)</f>
        <v>#VALUE!</v>
      </c>
      <c r="O984" s="4" t="e">
        <f>SUMIFS('[10]TUNZ Extracted TB'!$G:$G,'[10]TUNZ Extracted TB'!$A:$A,B984,'[10]TUNZ Extracted TB'!$C:$C,C984)</f>
        <v>#VALUE!</v>
      </c>
      <c r="P984" s="4" t="e">
        <f>SUMIFS('[11]TUNZ Extracted TB'!$G:$G,'[11]TUNZ Extracted TB'!$A:$A,B984,'[11]TUNZ Extracted TB'!$C:$C,C984)</f>
        <v>#VALUE!</v>
      </c>
      <c r="Q984" s="4" t="e">
        <f>SUMIFS('[12]TUNZ Extracted TB'!$G:$G,'[12]TUNZ Extracted TB'!$A:$A,B984,'[12]TUNZ Extracted TB'!$C:$C,C984)</f>
        <v>#VALUE!</v>
      </c>
      <c r="R984" s="4" t="e">
        <f t="shared" si="16"/>
        <v>#VALUE!</v>
      </c>
    </row>
    <row r="985" spans="1:18" x14ac:dyDescent="0.25">
      <c r="A985" t="s">
        <v>138</v>
      </c>
      <c r="B985">
        <v>7840</v>
      </c>
      <c r="C985">
        <v>210</v>
      </c>
      <c r="D985" t="s">
        <v>58</v>
      </c>
      <c r="E985" t="s">
        <v>139</v>
      </c>
      <c r="F985" s="4" t="e">
        <f>SUMIFS('[1]TUNZ Extracted TB'!$G:$G,'[1]TUNZ Extracted TB'!$A:$A,B985,'[1]TUNZ Extracted TB'!$C:$C,C985)</f>
        <v>#VALUE!</v>
      </c>
      <c r="G985" s="4" t="e">
        <f>SUMIFS('[2]TUNZ Extracted TB'!$G:$G,'[2]TUNZ Extracted TB'!$A:$A,B985,'[2]TUNZ Extracted TB'!$C:$C,C985)</f>
        <v>#VALUE!</v>
      </c>
      <c r="H985" s="4" t="e">
        <f>SUMIFS('[3]TUNZ Extracted TB'!$G:$G,'[3]TUNZ Extracted TB'!$A:$A,B985,'[3]TUNZ Extracted TB'!$C:$C,C985)</f>
        <v>#VALUE!</v>
      </c>
      <c r="I985" s="4" t="e">
        <f>SUMIFS('[4]TUNZ Extracted TB'!$G:$G,'[4]TUNZ Extracted TB'!$A:$A,B985,'[4]TUNZ Extracted TB'!$C:$C,C985)</f>
        <v>#VALUE!</v>
      </c>
      <c r="J985" s="4" t="e">
        <f>SUMIFS('[5]TUNZ Extracted TB'!$G:$G,'[5]TUNZ Extracted TB'!$A:$A,B985,'[5]TUNZ Extracted TB'!$C:$C,C985)</f>
        <v>#VALUE!</v>
      </c>
      <c r="K985" s="4" t="e">
        <f>SUMIFS('[6]TUNZ Extracted TB'!$G:$G,'[6]TUNZ Extracted TB'!$A:$A,B985,'[6]TUNZ Extracted TB'!$C:$C,C985)</f>
        <v>#VALUE!</v>
      </c>
      <c r="L985" s="4" t="e">
        <f>SUMIFS('[7]TUNZ Extracted TB'!$G:$G,'[7]TUNZ Extracted TB'!$A:$A,B985,'[7]TUNZ Extracted TB'!$C:$C,C985)</f>
        <v>#VALUE!</v>
      </c>
      <c r="M985" s="4" t="e">
        <f>SUMIFS('[8]TUNZ Extracted TB'!$G:$G,'[8]TUNZ Extracted TB'!$A:$A,B985,'[8]TUNZ Extracted TB'!$C:$C,C985)</f>
        <v>#VALUE!</v>
      </c>
      <c r="N985" s="4" t="e">
        <f>SUMIFS('[9]TUNZ Extracted TB'!$G:$G,'[9]TUNZ Extracted TB'!$A:$A,B985,'[9]TUNZ Extracted TB'!$C:$C,C985)</f>
        <v>#VALUE!</v>
      </c>
      <c r="O985" s="4" t="e">
        <f>SUMIFS('[10]TUNZ Extracted TB'!$G:$G,'[10]TUNZ Extracted TB'!$A:$A,B985,'[10]TUNZ Extracted TB'!$C:$C,C985)</f>
        <v>#VALUE!</v>
      </c>
      <c r="P985" s="4" t="e">
        <f>SUMIFS('[11]TUNZ Extracted TB'!$G:$G,'[11]TUNZ Extracted TB'!$A:$A,B985,'[11]TUNZ Extracted TB'!$C:$C,C985)</f>
        <v>#VALUE!</v>
      </c>
      <c r="Q985" s="4" t="e">
        <f>SUMIFS('[12]TUNZ Extracted TB'!$G:$G,'[12]TUNZ Extracted TB'!$A:$A,B985,'[12]TUNZ Extracted TB'!$C:$C,C985)</f>
        <v>#VALUE!</v>
      </c>
      <c r="R985" s="4" t="e">
        <f t="shared" si="16"/>
        <v>#VALUE!</v>
      </c>
    </row>
    <row r="986" spans="1:18" x14ac:dyDescent="0.25">
      <c r="A986" t="s">
        <v>138</v>
      </c>
      <c r="B986">
        <v>7840</v>
      </c>
      <c r="C986">
        <v>220</v>
      </c>
      <c r="D986" t="s">
        <v>58</v>
      </c>
      <c r="E986" t="s">
        <v>139</v>
      </c>
      <c r="F986" s="4" t="e">
        <f>SUMIFS('[1]TUNZ Extracted TB'!$G:$G,'[1]TUNZ Extracted TB'!$A:$A,B986,'[1]TUNZ Extracted TB'!$C:$C,C986)</f>
        <v>#VALUE!</v>
      </c>
      <c r="G986" s="4" t="e">
        <f>SUMIFS('[2]TUNZ Extracted TB'!$G:$G,'[2]TUNZ Extracted TB'!$A:$A,B986,'[2]TUNZ Extracted TB'!$C:$C,C986)</f>
        <v>#VALUE!</v>
      </c>
      <c r="H986" s="4" t="e">
        <f>SUMIFS('[3]TUNZ Extracted TB'!$G:$G,'[3]TUNZ Extracted TB'!$A:$A,B986,'[3]TUNZ Extracted TB'!$C:$C,C986)</f>
        <v>#VALUE!</v>
      </c>
      <c r="I986" s="4" t="e">
        <f>SUMIFS('[4]TUNZ Extracted TB'!$G:$G,'[4]TUNZ Extracted TB'!$A:$A,B986,'[4]TUNZ Extracted TB'!$C:$C,C986)</f>
        <v>#VALUE!</v>
      </c>
      <c r="J986" s="4" t="e">
        <f>SUMIFS('[5]TUNZ Extracted TB'!$G:$G,'[5]TUNZ Extracted TB'!$A:$A,B986,'[5]TUNZ Extracted TB'!$C:$C,C986)</f>
        <v>#VALUE!</v>
      </c>
      <c r="K986" s="4" t="e">
        <f>SUMIFS('[6]TUNZ Extracted TB'!$G:$G,'[6]TUNZ Extracted TB'!$A:$A,B986,'[6]TUNZ Extracted TB'!$C:$C,C986)</f>
        <v>#VALUE!</v>
      </c>
      <c r="L986" s="4" t="e">
        <f>SUMIFS('[7]TUNZ Extracted TB'!$G:$G,'[7]TUNZ Extracted TB'!$A:$A,B986,'[7]TUNZ Extracted TB'!$C:$C,C986)</f>
        <v>#VALUE!</v>
      </c>
      <c r="M986" s="4" t="e">
        <f>SUMIFS('[8]TUNZ Extracted TB'!$G:$G,'[8]TUNZ Extracted TB'!$A:$A,B986,'[8]TUNZ Extracted TB'!$C:$C,C986)</f>
        <v>#VALUE!</v>
      </c>
      <c r="N986" s="4" t="e">
        <f>SUMIFS('[9]TUNZ Extracted TB'!$G:$G,'[9]TUNZ Extracted TB'!$A:$A,B986,'[9]TUNZ Extracted TB'!$C:$C,C986)</f>
        <v>#VALUE!</v>
      </c>
      <c r="O986" s="4" t="e">
        <f>SUMIFS('[10]TUNZ Extracted TB'!$G:$G,'[10]TUNZ Extracted TB'!$A:$A,B986,'[10]TUNZ Extracted TB'!$C:$C,C986)</f>
        <v>#VALUE!</v>
      </c>
      <c r="P986" s="4" t="e">
        <f>SUMIFS('[11]TUNZ Extracted TB'!$G:$G,'[11]TUNZ Extracted TB'!$A:$A,B986,'[11]TUNZ Extracted TB'!$C:$C,C986)</f>
        <v>#VALUE!</v>
      </c>
      <c r="Q986" s="4" t="e">
        <f>SUMIFS('[12]TUNZ Extracted TB'!$G:$G,'[12]TUNZ Extracted TB'!$A:$A,B986,'[12]TUNZ Extracted TB'!$C:$C,C986)</f>
        <v>#VALUE!</v>
      </c>
      <c r="R986" s="4" t="e">
        <f t="shared" si="16"/>
        <v>#VALUE!</v>
      </c>
    </row>
    <row r="987" spans="1:18" x14ac:dyDescent="0.25">
      <c r="A987" t="s">
        <v>138</v>
      </c>
      <c r="B987">
        <v>7840</v>
      </c>
      <c r="C987">
        <v>230</v>
      </c>
      <c r="D987" t="s">
        <v>58</v>
      </c>
      <c r="E987" t="s">
        <v>139</v>
      </c>
      <c r="F987" s="4" t="e">
        <f>SUMIFS('[1]TUNZ Extracted TB'!$G:$G,'[1]TUNZ Extracted TB'!$A:$A,B987,'[1]TUNZ Extracted TB'!$C:$C,C987)</f>
        <v>#VALUE!</v>
      </c>
      <c r="G987" s="4" t="e">
        <f>SUMIFS('[2]TUNZ Extracted TB'!$G:$G,'[2]TUNZ Extracted TB'!$A:$A,B987,'[2]TUNZ Extracted TB'!$C:$C,C987)</f>
        <v>#VALUE!</v>
      </c>
      <c r="H987" s="4" t="e">
        <f>SUMIFS('[3]TUNZ Extracted TB'!$G:$G,'[3]TUNZ Extracted TB'!$A:$A,B987,'[3]TUNZ Extracted TB'!$C:$C,C987)</f>
        <v>#VALUE!</v>
      </c>
      <c r="I987" s="4" t="e">
        <f>SUMIFS('[4]TUNZ Extracted TB'!$G:$G,'[4]TUNZ Extracted TB'!$A:$A,B987,'[4]TUNZ Extracted TB'!$C:$C,C987)</f>
        <v>#VALUE!</v>
      </c>
      <c r="J987" s="4" t="e">
        <f>SUMIFS('[5]TUNZ Extracted TB'!$G:$G,'[5]TUNZ Extracted TB'!$A:$A,B987,'[5]TUNZ Extracted TB'!$C:$C,C987)</f>
        <v>#VALUE!</v>
      </c>
      <c r="K987" s="4" t="e">
        <f>SUMIFS('[6]TUNZ Extracted TB'!$G:$G,'[6]TUNZ Extracted TB'!$A:$A,B987,'[6]TUNZ Extracted TB'!$C:$C,C987)</f>
        <v>#VALUE!</v>
      </c>
      <c r="L987" s="4" t="e">
        <f>SUMIFS('[7]TUNZ Extracted TB'!$G:$G,'[7]TUNZ Extracted TB'!$A:$A,B987,'[7]TUNZ Extracted TB'!$C:$C,C987)</f>
        <v>#VALUE!</v>
      </c>
      <c r="M987" s="4" t="e">
        <f>SUMIFS('[8]TUNZ Extracted TB'!$G:$G,'[8]TUNZ Extracted TB'!$A:$A,B987,'[8]TUNZ Extracted TB'!$C:$C,C987)</f>
        <v>#VALUE!</v>
      </c>
      <c r="N987" s="4" t="e">
        <f>SUMIFS('[9]TUNZ Extracted TB'!$G:$G,'[9]TUNZ Extracted TB'!$A:$A,B987,'[9]TUNZ Extracted TB'!$C:$C,C987)</f>
        <v>#VALUE!</v>
      </c>
      <c r="O987" s="4" t="e">
        <f>SUMIFS('[10]TUNZ Extracted TB'!$G:$G,'[10]TUNZ Extracted TB'!$A:$A,B987,'[10]TUNZ Extracted TB'!$C:$C,C987)</f>
        <v>#VALUE!</v>
      </c>
      <c r="P987" s="4" t="e">
        <f>SUMIFS('[11]TUNZ Extracted TB'!$G:$G,'[11]TUNZ Extracted TB'!$A:$A,B987,'[11]TUNZ Extracted TB'!$C:$C,C987)</f>
        <v>#VALUE!</v>
      </c>
      <c r="Q987" s="4" t="e">
        <f>SUMIFS('[12]TUNZ Extracted TB'!$G:$G,'[12]TUNZ Extracted TB'!$A:$A,B987,'[12]TUNZ Extracted TB'!$C:$C,C987)</f>
        <v>#VALUE!</v>
      </c>
      <c r="R987" s="4" t="e">
        <f t="shared" si="16"/>
        <v>#VALUE!</v>
      </c>
    </row>
    <row r="988" spans="1:18" x14ac:dyDescent="0.25">
      <c r="A988" t="s">
        <v>138</v>
      </c>
      <c r="B988">
        <v>7840</v>
      </c>
      <c r="C988">
        <v>240</v>
      </c>
      <c r="D988" t="s">
        <v>58</v>
      </c>
      <c r="E988" t="s">
        <v>139</v>
      </c>
      <c r="F988" s="4" t="e">
        <f>SUMIFS('[1]TUNZ Extracted TB'!$G:$G,'[1]TUNZ Extracted TB'!$A:$A,B988,'[1]TUNZ Extracted TB'!$C:$C,C988)</f>
        <v>#VALUE!</v>
      </c>
      <c r="G988" s="4" t="e">
        <f>SUMIFS('[2]TUNZ Extracted TB'!$G:$G,'[2]TUNZ Extracted TB'!$A:$A,B988,'[2]TUNZ Extracted TB'!$C:$C,C988)</f>
        <v>#VALUE!</v>
      </c>
      <c r="H988" s="4" t="e">
        <f>SUMIFS('[3]TUNZ Extracted TB'!$G:$G,'[3]TUNZ Extracted TB'!$A:$A,B988,'[3]TUNZ Extracted TB'!$C:$C,C988)</f>
        <v>#VALUE!</v>
      </c>
      <c r="I988" s="4" t="e">
        <f>SUMIFS('[4]TUNZ Extracted TB'!$G:$G,'[4]TUNZ Extracted TB'!$A:$A,B988,'[4]TUNZ Extracted TB'!$C:$C,C988)</f>
        <v>#VALUE!</v>
      </c>
      <c r="J988" s="4" t="e">
        <f>SUMIFS('[5]TUNZ Extracted TB'!$G:$G,'[5]TUNZ Extracted TB'!$A:$A,B988,'[5]TUNZ Extracted TB'!$C:$C,C988)</f>
        <v>#VALUE!</v>
      </c>
      <c r="K988" s="4" t="e">
        <f>SUMIFS('[6]TUNZ Extracted TB'!$G:$G,'[6]TUNZ Extracted TB'!$A:$A,B988,'[6]TUNZ Extracted TB'!$C:$C,C988)</f>
        <v>#VALUE!</v>
      </c>
      <c r="L988" s="4" t="e">
        <f>SUMIFS('[7]TUNZ Extracted TB'!$G:$G,'[7]TUNZ Extracted TB'!$A:$A,B988,'[7]TUNZ Extracted TB'!$C:$C,C988)</f>
        <v>#VALUE!</v>
      </c>
      <c r="M988" s="4" t="e">
        <f>SUMIFS('[8]TUNZ Extracted TB'!$G:$G,'[8]TUNZ Extracted TB'!$A:$A,B988,'[8]TUNZ Extracted TB'!$C:$C,C988)</f>
        <v>#VALUE!</v>
      </c>
      <c r="N988" s="4" t="e">
        <f>SUMIFS('[9]TUNZ Extracted TB'!$G:$G,'[9]TUNZ Extracted TB'!$A:$A,B988,'[9]TUNZ Extracted TB'!$C:$C,C988)</f>
        <v>#VALUE!</v>
      </c>
      <c r="O988" s="4" t="e">
        <f>SUMIFS('[10]TUNZ Extracted TB'!$G:$G,'[10]TUNZ Extracted TB'!$A:$A,B988,'[10]TUNZ Extracted TB'!$C:$C,C988)</f>
        <v>#VALUE!</v>
      </c>
      <c r="P988" s="4" t="e">
        <f>SUMIFS('[11]TUNZ Extracted TB'!$G:$G,'[11]TUNZ Extracted TB'!$A:$A,B988,'[11]TUNZ Extracted TB'!$C:$C,C988)</f>
        <v>#VALUE!</v>
      </c>
      <c r="Q988" s="4" t="e">
        <f>SUMIFS('[12]TUNZ Extracted TB'!$G:$G,'[12]TUNZ Extracted TB'!$A:$A,B988,'[12]TUNZ Extracted TB'!$C:$C,C988)</f>
        <v>#VALUE!</v>
      </c>
      <c r="R988" s="4" t="e">
        <f t="shared" si="16"/>
        <v>#VALUE!</v>
      </c>
    </row>
    <row r="989" spans="1:18" x14ac:dyDescent="0.25">
      <c r="A989" t="s">
        <v>138</v>
      </c>
      <c r="B989">
        <v>7840</v>
      </c>
      <c r="C989">
        <v>260</v>
      </c>
      <c r="D989" t="s">
        <v>58</v>
      </c>
      <c r="E989" t="s">
        <v>139</v>
      </c>
      <c r="F989" s="4" t="e">
        <f>SUMIFS('[1]TUNZ Extracted TB'!$G:$G,'[1]TUNZ Extracted TB'!$A:$A,B989,'[1]TUNZ Extracted TB'!$C:$C,C989)</f>
        <v>#VALUE!</v>
      </c>
      <c r="G989" s="4" t="e">
        <f>SUMIFS('[2]TUNZ Extracted TB'!$G:$G,'[2]TUNZ Extracted TB'!$A:$A,B989,'[2]TUNZ Extracted TB'!$C:$C,C989)</f>
        <v>#VALUE!</v>
      </c>
      <c r="H989" s="4" t="e">
        <f>SUMIFS('[3]TUNZ Extracted TB'!$G:$G,'[3]TUNZ Extracted TB'!$A:$A,B989,'[3]TUNZ Extracted TB'!$C:$C,C989)</f>
        <v>#VALUE!</v>
      </c>
      <c r="I989" s="4" t="e">
        <f>SUMIFS('[4]TUNZ Extracted TB'!$G:$G,'[4]TUNZ Extracted TB'!$A:$A,B989,'[4]TUNZ Extracted TB'!$C:$C,C989)</f>
        <v>#VALUE!</v>
      </c>
      <c r="J989" s="4" t="e">
        <f>SUMIFS('[5]TUNZ Extracted TB'!$G:$G,'[5]TUNZ Extracted TB'!$A:$A,B989,'[5]TUNZ Extracted TB'!$C:$C,C989)</f>
        <v>#VALUE!</v>
      </c>
      <c r="K989" s="4" t="e">
        <f>SUMIFS('[6]TUNZ Extracted TB'!$G:$G,'[6]TUNZ Extracted TB'!$A:$A,B989,'[6]TUNZ Extracted TB'!$C:$C,C989)</f>
        <v>#VALUE!</v>
      </c>
      <c r="L989" s="4" t="e">
        <f>SUMIFS('[7]TUNZ Extracted TB'!$G:$G,'[7]TUNZ Extracted TB'!$A:$A,B989,'[7]TUNZ Extracted TB'!$C:$C,C989)</f>
        <v>#VALUE!</v>
      </c>
      <c r="M989" s="4" t="e">
        <f>SUMIFS('[8]TUNZ Extracted TB'!$G:$G,'[8]TUNZ Extracted TB'!$A:$A,B989,'[8]TUNZ Extracted TB'!$C:$C,C989)</f>
        <v>#VALUE!</v>
      </c>
      <c r="N989" s="4" t="e">
        <f>SUMIFS('[9]TUNZ Extracted TB'!$G:$G,'[9]TUNZ Extracted TB'!$A:$A,B989,'[9]TUNZ Extracted TB'!$C:$C,C989)</f>
        <v>#VALUE!</v>
      </c>
      <c r="O989" s="4" t="e">
        <f>SUMIFS('[10]TUNZ Extracted TB'!$G:$G,'[10]TUNZ Extracted TB'!$A:$A,B989,'[10]TUNZ Extracted TB'!$C:$C,C989)</f>
        <v>#VALUE!</v>
      </c>
      <c r="P989" s="4" t="e">
        <f>SUMIFS('[11]TUNZ Extracted TB'!$G:$G,'[11]TUNZ Extracted TB'!$A:$A,B989,'[11]TUNZ Extracted TB'!$C:$C,C989)</f>
        <v>#VALUE!</v>
      </c>
      <c r="Q989" s="4" t="e">
        <f>SUMIFS('[12]TUNZ Extracted TB'!$G:$G,'[12]TUNZ Extracted TB'!$A:$A,B989,'[12]TUNZ Extracted TB'!$C:$C,C989)</f>
        <v>#VALUE!</v>
      </c>
      <c r="R989" s="4" t="e">
        <f t="shared" si="16"/>
        <v>#VALUE!</v>
      </c>
    </row>
    <row r="990" spans="1:18" x14ac:dyDescent="0.25">
      <c r="A990" t="s">
        <v>138</v>
      </c>
      <c r="B990">
        <v>7840</v>
      </c>
      <c r="C990">
        <v>330</v>
      </c>
      <c r="D990" t="s">
        <v>58</v>
      </c>
      <c r="E990" t="s">
        <v>139</v>
      </c>
      <c r="F990" s="4" t="e">
        <f>SUMIFS('[1]TUNZ Extracted TB'!$G:$G,'[1]TUNZ Extracted TB'!$A:$A,B990,'[1]TUNZ Extracted TB'!$C:$C,C990)</f>
        <v>#VALUE!</v>
      </c>
      <c r="G990" s="4" t="e">
        <f>SUMIFS('[2]TUNZ Extracted TB'!$G:$G,'[2]TUNZ Extracted TB'!$A:$A,B990,'[2]TUNZ Extracted TB'!$C:$C,C990)</f>
        <v>#VALUE!</v>
      </c>
      <c r="H990" s="4" t="e">
        <f>SUMIFS('[3]TUNZ Extracted TB'!$G:$G,'[3]TUNZ Extracted TB'!$A:$A,B990,'[3]TUNZ Extracted TB'!$C:$C,C990)</f>
        <v>#VALUE!</v>
      </c>
      <c r="I990" s="4" t="e">
        <f>SUMIFS('[4]TUNZ Extracted TB'!$G:$G,'[4]TUNZ Extracted TB'!$A:$A,B990,'[4]TUNZ Extracted TB'!$C:$C,C990)</f>
        <v>#VALUE!</v>
      </c>
      <c r="J990" s="4" t="e">
        <f>SUMIFS('[5]TUNZ Extracted TB'!$G:$G,'[5]TUNZ Extracted TB'!$A:$A,B990,'[5]TUNZ Extracted TB'!$C:$C,C990)</f>
        <v>#VALUE!</v>
      </c>
      <c r="K990" s="4" t="e">
        <f>SUMIFS('[6]TUNZ Extracted TB'!$G:$G,'[6]TUNZ Extracted TB'!$A:$A,B990,'[6]TUNZ Extracted TB'!$C:$C,C990)</f>
        <v>#VALUE!</v>
      </c>
      <c r="L990" s="4" t="e">
        <f>SUMIFS('[7]TUNZ Extracted TB'!$G:$G,'[7]TUNZ Extracted TB'!$A:$A,B990,'[7]TUNZ Extracted TB'!$C:$C,C990)</f>
        <v>#VALUE!</v>
      </c>
      <c r="M990" s="4" t="e">
        <f>SUMIFS('[8]TUNZ Extracted TB'!$G:$G,'[8]TUNZ Extracted TB'!$A:$A,B990,'[8]TUNZ Extracted TB'!$C:$C,C990)</f>
        <v>#VALUE!</v>
      </c>
      <c r="N990" s="4" t="e">
        <f>SUMIFS('[9]TUNZ Extracted TB'!$G:$G,'[9]TUNZ Extracted TB'!$A:$A,B990,'[9]TUNZ Extracted TB'!$C:$C,C990)</f>
        <v>#VALUE!</v>
      </c>
      <c r="O990" s="4" t="e">
        <f>SUMIFS('[10]TUNZ Extracted TB'!$G:$G,'[10]TUNZ Extracted TB'!$A:$A,B990,'[10]TUNZ Extracted TB'!$C:$C,C990)</f>
        <v>#VALUE!</v>
      </c>
      <c r="P990" s="4" t="e">
        <f>SUMIFS('[11]TUNZ Extracted TB'!$G:$G,'[11]TUNZ Extracted TB'!$A:$A,B990,'[11]TUNZ Extracted TB'!$C:$C,C990)</f>
        <v>#VALUE!</v>
      </c>
      <c r="Q990" s="4" t="e">
        <f>SUMIFS('[12]TUNZ Extracted TB'!$G:$G,'[12]TUNZ Extracted TB'!$A:$A,B990,'[12]TUNZ Extracted TB'!$C:$C,C990)</f>
        <v>#VALUE!</v>
      </c>
      <c r="R990" s="4" t="e">
        <f t="shared" si="16"/>
        <v>#VALUE!</v>
      </c>
    </row>
    <row r="991" spans="1:18" x14ac:dyDescent="0.25">
      <c r="A991" t="s">
        <v>138</v>
      </c>
      <c r="B991">
        <v>7840</v>
      </c>
      <c r="C991">
        <v>340</v>
      </c>
      <c r="D991" t="s">
        <v>58</v>
      </c>
      <c r="E991" t="s">
        <v>139</v>
      </c>
      <c r="F991" s="4" t="e">
        <f>SUMIFS('[1]TUNZ Extracted TB'!$G:$G,'[1]TUNZ Extracted TB'!$A:$A,B991,'[1]TUNZ Extracted TB'!$C:$C,C991)</f>
        <v>#VALUE!</v>
      </c>
      <c r="G991" s="4" t="e">
        <f>SUMIFS('[2]TUNZ Extracted TB'!$G:$G,'[2]TUNZ Extracted TB'!$A:$A,B991,'[2]TUNZ Extracted TB'!$C:$C,C991)</f>
        <v>#VALUE!</v>
      </c>
      <c r="H991" s="4" t="e">
        <f>SUMIFS('[3]TUNZ Extracted TB'!$G:$G,'[3]TUNZ Extracted TB'!$A:$A,B991,'[3]TUNZ Extracted TB'!$C:$C,C991)</f>
        <v>#VALUE!</v>
      </c>
      <c r="I991" s="4" t="e">
        <f>SUMIFS('[4]TUNZ Extracted TB'!$G:$G,'[4]TUNZ Extracted TB'!$A:$A,B991,'[4]TUNZ Extracted TB'!$C:$C,C991)</f>
        <v>#VALUE!</v>
      </c>
      <c r="J991" s="4" t="e">
        <f>SUMIFS('[5]TUNZ Extracted TB'!$G:$G,'[5]TUNZ Extracted TB'!$A:$A,B991,'[5]TUNZ Extracted TB'!$C:$C,C991)</f>
        <v>#VALUE!</v>
      </c>
      <c r="K991" s="4" t="e">
        <f>SUMIFS('[6]TUNZ Extracted TB'!$G:$G,'[6]TUNZ Extracted TB'!$A:$A,B991,'[6]TUNZ Extracted TB'!$C:$C,C991)</f>
        <v>#VALUE!</v>
      </c>
      <c r="L991" s="4" t="e">
        <f>SUMIFS('[7]TUNZ Extracted TB'!$G:$G,'[7]TUNZ Extracted TB'!$A:$A,B991,'[7]TUNZ Extracted TB'!$C:$C,C991)</f>
        <v>#VALUE!</v>
      </c>
      <c r="M991" s="4" t="e">
        <f>SUMIFS('[8]TUNZ Extracted TB'!$G:$G,'[8]TUNZ Extracted TB'!$A:$A,B991,'[8]TUNZ Extracted TB'!$C:$C,C991)</f>
        <v>#VALUE!</v>
      </c>
      <c r="N991" s="4" t="e">
        <f>SUMIFS('[9]TUNZ Extracted TB'!$G:$G,'[9]TUNZ Extracted TB'!$A:$A,B991,'[9]TUNZ Extracted TB'!$C:$C,C991)</f>
        <v>#VALUE!</v>
      </c>
      <c r="O991" s="4" t="e">
        <f>SUMIFS('[10]TUNZ Extracted TB'!$G:$G,'[10]TUNZ Extracted TB'!$A:$A,B991,'[10]TUNZ Extracted TB'!$C:$C,C991)</f>
        <v>#VALUE!</v>
      </c>
      <c r="P991" s="4" t="e">
        <f>SUMIFS('[11]TUNZ Extracted TB'!$G:$G,'[11]TUNZ Extracted TB'!$A:$A,B991,'[11]TUNZ Extracted TB'!$C:$C,C991)</f>
        <v>#VALUE!</v>
      </c>
      <c r="Q991" s="4" t="e">
        <f>SUMIFS('[12]TUNZ Extracted TB'!$G:$G,'[12]TUNZ Extracted TB'!$A:$A,B991,'[12]TUNZ Extracted TB'!$C:$C,C991)</f>
        <v>#VALUE!</v>
      </c>
      <c r="R991" s="4" t="e">
        <f t="shared" si="16"/>
        <v>#VALUE!</v>
      </c>
    </row>
    <row r="992" spans="1:18" x14ac:dyDescent="0.25">
      <c r="A992" t="s">
        <v>138</v>
      </c>
      <c r="B992">
        <v>7840</v>
      </c>
      <c r="C992">
        <v>430</v>
      </c>
      <c r="D992" t="s">
        <v>58</v>
      </c>
      <c r="E992" t="s">
        <v>139</v>
      </c>
      <c r="F992" s="4" t="e">
        <f>SUMIFS('[1]TUNZ Extracted TB'!$G:$G,'[1]TUNZ Extracted TB'!$A:$A,B992,'[1]TUNZ Extracted TB'!$C:$C,C992)</f>
        <v>#VALUE!</v>
      </c>
      <c r="G992" s="4" t="e">
        <f>SUMIFS('[2]TUNZ Extracted TB'!$G:$G,'[2]TUNZ Extracted TB'!$A:$A,B992,'[2]TUNZ Extracted TB'!$C:$C,C992)</f>
        <v>#VALUE!</v>
      </c>
      <c r="H992" s="4" t="e">
        <f>SUMIFS('[3]TUNZ Extracted TB'!$G:$G,'[3]TUNZ Extracted TB'!$A:$A,B992,'[3]TUNZ Extracted TB'!$C:$C,C992)</f>
        <v>#VALUE!</v>
      </c>
      <c r="I992" s="4" t="e">
        <f>SUMIFS('[4]TUNZ Extracted TB'!$G:$G,'[4]TUNZ Extracted TB'!$A:$A,B992,'[4]TUNZ Extracted TB'!$C:$C,C992)</f>
        <v>#VALUE!</v>
      </c>
      <c r="J992" s="4" t="e">
        <f>SUMIFS('[5]TUNZ Extracted TB'!$G:$G,'[5]TUNZ Extracted TB'!$A:$A,B992,'[5]TUNZ Extracted TB'!$C:$C,C992)</f>
        <v>#VALUE!</v>
      </c>
      <c r="K992" s="4" t="e">
        <f>SUMIFS('[6]TUNZ Extracted TB'!$G:$G,'[6]TUNZ Extracted TB'!$A:$A,B992,'[6]TUNZ Extracted TB'!$C:$C,C992)</f>
        <v>#VALUE!</v>
      </c>
      <c r="L992" s="4" t="e">
        <f>SUMIFS('[7]TUNZ Extracted TB'!$G:$G,'[7]TUNZ Extracted TB'!$A:$A,B992,'[7]TUNZ Extracted TB'!$C:$C,C992)</f>
        <v>#VALUE!</v>
      </c>
      <c r="M992" s="4" t="e">
        <f>SUMIFS('[8]TUNZ Extracted TB'!$G:$G,'[8]TUNZ Extracted TB'!$A:$A,B992,'[8]TUNZ Extracted TB'!$C:$C,C992)</f>
        <v>#VALUE!</v>
      </c>
      <c r="N992" s="4" t="e">
        <f>SUMIFS('[9]TUNZ Extracted TB'!$G:$G,'[9]TUNZ Extracted TB'!$A:$A,B992,'[9]TUNZ Extracted TB'!$C:$C,C992)</f>
        <v>#VALUE!</v>
      </c>
      <c r="O992" s="4" t="e">
        <f>SUMIFS('[10]TUNZ Extracted TB'!$G:$G,'[10]TUNZ Extracted TB'!$A:$A,B992,'[10]TUNZ Extracted TB'!$C:$C,C992)</f>
        <v>#VALUE!</v>
      </c>
      <c r="P992" s="4" t="e">
        <f>SUMIFS('[11]TUNZ Extracted TB'!$G:$G,'[11]TUNZ Extracted TB'!$A:$A,B992,'[11]TUNZ Extracted TB'!$C:$C,C992)</f>
        <v>#VALUE!</v>
      </c>
      <c r="Q992" s="4" t="e">
        <f>SUMIFS('[12]TUNZ Extracted TB'!$G:$G,'[12]TUNZ Extracted TB'!$A:$A,B992,'[12]TUNZ Extracted TB'!$C:$C,C992)</f>
        <v>#VALUE!</v>
      </c>
      <c r="R992" s="4" t="e">
        <f t="shared" si="16"/>
        <v>#VALUE!</v>
      </c>
    </row>
    <row r="993" spans="1:18" x14ac:dyDescent="0.25">
      <c r="A993" t="s">
        <v>138</v>
      </c>
      <c r="B993">
        <v>7840</v>
      </c>
      <c r="C993">
        <v>440</v>
      </c>
      <c r="D993" t="s">
        <v>58</v>
      </c>
      <c r="E993" t="s">
        <v>139</v>
      </c>
      <c r="F993" s="4" t="e">
        <f>SUMIFS('[1]TUNZ Extracted TB'!$G:$G,'[1]TUNZ Extracted TB'!$A:$A,B993,'[1]TUNZ Extracted TB'!$C:$C,C993)</f>
        <v>#VALUE!</v>
      </c>
      <c r="G993" s="4" t="e">
        <f>SUMIFS('[2]TUNZ Extracted TB'!$G:$G,'[2]TUNZ Extracted TB'!$A:$A,B993,'[2]TUNZ Extracted TB'!$C:$C,C993)</f>
        <v>#VALUE!</v>
      </c>
      <c r="H993" s="4" t="e">
        <f>SUMIFS('[3]TUNZ Extracted TB'!$G:$G,'[3]TUNZ Extracted TB'!$A:$A,B993,'[3]TUNZ Extracted TB'!$C:$C,C993)</f>
        <v>#VALUE!</v>
      </c>
      <c r="I993" s="4" t="e">
        <f>SUMIFS('[4]TUNZ Extracted TB'!$G:$G,'[4]TUNZ Extracted TB'!$A:$A,B993,'[4]TUNZ Extracted TB'!$C:$C,C993)</f>
        <v>#VALUE!</v>
      </c>
      <c r="J993" s="4" t="e">
        <f>SUMIFS('[5]TUNZ Extracted TB'!$G:$G,'[5]TUNZ Extracted TB'!$A:$A,B993,'[5]TUNZ Extracted TB'!$C:$C,C993)</f>
        <v>#VALUE!</v>
      </c>
      <c r="K993" s="4" t="e">
        <f>SUMIFS('[6]TUNZ Extracted TB'!$G:$G,'[6]TUNZ Extracted TB'!$A:$A,B993,'[6]TUNZ Extracted TB'!$C:$C,C993)</f>
        <v>#VALUE!</v>
      </c>
      <c r="L993" s="4" t="e">
        <f>SUMIFS('[7]TUNZ Extracted TB'!$G:$G,'[7]TUNZ Extracted TB'!$A:$A,B993,'[7]TUNZ Extracted TB'!$C:$C,C993)</f>
        <v>#VALUE!</v>
      </c>
      <c r="M993" s="4" t="e">
        <f>SUMIFS('[8]TUNZ Extracted TB'!$G:$G,'[8]TUNZ Extracted TB'!$A:$A,B993,'[8]TUNZ Extracted TB'!$C:$C,C993)</f>
        <v>#VALUE!</v>
      </c>
      <c r="N993" s="4" t="e">
        <f>SUMIFS('[9]TUNZ Extracted TB'!$G:$G,'[9]TUNZ Extracted TB'!$A:$A,B993,'[9]TUNZ Extracted TB'!$C:$C,C993)</f>
        <v>#VALUE!</v>
      </c>
      <c r="O993" s="4" t="e">
        <f>SUMIFS('[10]TUNZ Extracted TB'!$G:$G,'[10]TUNZ Extracted TB'!$A:$A,B993,'[10]TUNZ Extracted TB'!$C:$C,C993)</f>
        <v>#VALUE!</v>
      </c>
      <c r="P993" s="4" t="e">
        <f>SUMIFS('[11]TUNZ Extracted TB'!$G:$G,'[11]TUNZ Extracted TB'!$A:$A,B993,'[11]TUNZ Extracted TB'!$C:$C,C993)</f>
        <v>#VALUE!</v>
      </c>
      <c r="Q993" s="4" t="e">
        <f>SUMIFS('[12]TUNZ Extracted TB'!$G:$G,'[12]TUNZ Extracted TB'!$A:$A,B993,'[12]TUNZ Extracted TB'!$C:$C,C993)</f>
        <v>#VALUE!</v>
      </c>
      <c r="R993" s="4" t="e">
        <f t="shared" si="16"/>
        <v>#VALUE!</v>
      </c>
    </row>
    <row r="994" spans="1:18" x14ac:dyDescent="0.25">
      <c r="A994" t="s">
        <v>138</v>
      </c>
      <c r="B994">
        <v>7840</v>
      </c>
      <c r="C994">
        <v>935</v>
      </c>
      <c r="D994" t="s">
        <v>62</v>
      </c>
      <c r="E994" t="s">
        <v>140</v>
      </c>
      <c r="F994" s="4" t="e">
        <f>SUMIFS('[1]TUNZ Extracted TB'!$G:$G,'[1]TUNZ Extracted TB'!$A:$A,B994,'[1]TUNZ Extracted TB'!$C:$C,C994)</f>
        <v>#VALUE!</v>
      </c>
      <c r="G994" s="4" t="e">
        <f>SUMIFS('[2]TUNZ Extracted TB'!$G:$G,'[2]TUNZ Extracted TB'!$A:$A,B994,'[2]TUNZ Extracted TB'!$C:$C,C994)</f>
        <v>#VALUE!</v>
      </c>
      <c r="H994" s="4" t="e">
        <f>SUMIFS('[3]TUNZ Extracted TB'!$G:$G,'[3]TUNZ Extracted TB'!$A:$A,B994,'[3]TUNZ Extracted TB'!$C:$C,C994)</f>
        <v>#VALUE!</v>
      </c>
      <c r="I994" s="4" t="e">
        <f>SUMIFS('[4]TUNZ Extracted TB'!$G:$G,'[4]TUNZ Extracted TB'!$A:$A,B994,'[4]TUNZ Extracted TB'!$C:$C,C994)</f>
        <v>#VALUE!</v>
      </c>
      <c r="J994" s="4" t="e">
        <f>SUMIFS('[5]TUNZ Extracted TB'!$G:$G,'[5]TUNZ Extracted TB'!$A:$A,B994,'[5]TUNZ Extracted TB'!$C:$C,C994)</f>
        <v>#VALUE!</v>
      </c>
      <c r="K994" s="4" t="e">
        <f>SUMIFS('[6]TUNZ Extracted TB'!$G:$G,'[6]TUNZ Extracted TB'!$A:$A,B994,'[6]TUNZ Extracted TB'!$C:$C,C994)</f>
        <v>#VALUE!</v>
      </c>
      <c r="L994" s="4" t="e">
        <f>SUMIFS('[7]TUNZ Extracted TB'!$G:$G,'[7]TUNZ Extracted TB'!$A:$A,B994,'[7]TUNZ Extracted TB'!$C:$C,C994)</f>
        <v>#VALUE!</v>
      </c>
      <c r="M994" s="4" t="e">
        <f>SUMIFS('[8]TUNZ Extracted TB'!$G:$G,'[8]TUNZ Extracted TB'!$A:$A,B994,'[8]TUNZ Extracted TB'!$C:$C,C994)</f>
        <v>#VALUE!</v>
      </c>
      <c r="N994" s="4" t="e">
        <f>SUMIFS('[9]TUNZ Extracted TB'!$G:$G,'[9]TUNZ Extracted TB'!$A:$A,B994,'[9]TUNZ Extracted TB'!$C:$C,C994)</f>
        <v>#VALUE!</v>
      </c>
      <c r="O994" s="4" t="e">
        <f>SUMIFS('[10]TUNZ Extracted TB'!$G:$G,'[10]TUNZ Extracted TB'!$A:$A,B994,'[10]TUNZ Extracted TB'!$C:$C,C994)</f>
        <v>#VALUE!</v>
      </c>
      <c r="P994" s="4" t="e">
        <f>SUMIFS('[11]TUNZ Extracted TB'!$G:$G,'[11]TUNZ Extracted TB'!$A:$A,B994,'[11]TUNZ Extracted TB'!$C:$C,C994)</f>
        <v>#VALUE!</v>
      </c>
      <c r="Q994" s="4" t="e">
        <f>SUMIFS('[12]TUNZ Extracted TB'!$G:$G,'[12]TUNZ Extracted TB'!$A:$A,B994,'[12]TUNZ Extracted TB'!$C:$C,C994)</f>
        <v>#VALUE!</v>
      </c>
      <c r="R994" s="4" t="e">
        <f t="shared" si="16"/>
        <v>#VALUE!</v>
      </c>
    </row>
    <row r="995" spans="1:18" x14ac:dyDescent="0.25">
      <c r="A995" t="s">
        <v>138</v>
      </c>
      <c r="B995">
        <v>7840</v>
      </c>
      <c r="C995">
        <v>936</v>
      </c>
      <c r="D995" t="s">
        <v>62</v>
      </c>
      <c r="E995" t="s">
        <v>140</v>
      </c>
      <c r="F995" s="4" t="e">
        <f>SUMIFS('[1]TUNZ Extracted TB'!$G:$G,'[1]TUNZ Extracted TB'!$A:$A,B995,'[1]TUNZ Extracted TB'!$C:$C,C995)</f>
        <v>#VALUE!</v>
      </c>
      <c r="G995" s="4" t="e">
        <f>SUMIFS('[2]TUNZ Extracted TB'!$G:$G,'[2]TUNZ Extracted TB'!$A:$A,B995,'[2]TUNZ Extracted TB'!$C:$C,C995)</f>
        <v>#VALUE!</v>
      </c>
      <c r="H995" s="4" t="e">
        <f>SUMIFS('[3]TUNZ Extracted TB'!$G:$G,'[3]TUNZ Extracted TB'!$A:$A,B995,'[3]TUNZ Extracted TB'!$C:$C,C995)</f>
        <v>#VALUE!</v>
      </c>
      <c r="I995" s="4" t="e">
        <f>SUMIFS('[4]TUNZ Extracted TB'!$G:$G,'[4]TUNZ Extracted TB'!$A:$A,B995,'[4]TUNZ Extracted TB'!$C:$C,C995)</f>
        <v>#VALUE!</v>
      </c>
      <c r="J995" s="4" t="e">
        <f>SUMIFS('[5]TUNZ Extracted TB'!$G:$G,'[5]TUNZ Extracted TB'!$A:$A,B995,'[5]TUNZ Extracted TB'!$C:$C,C995)</f>
        <v>#VALUE!</v>
      </c>
      <c r="K995" s="4" t="e">
        <f>SUMIFS('[6]TUNZ Extracted TB'!$G:$G,'[6]TUNZ Extracted TB'!$A:$A,B995,'[6]TUNZ Extracted TB'!$C:$C,C995)</f>
        <v>#VALUE!</v>
      </c>
      <c r="L995" s="4" t="e">
        <f>SUMIFS('[7]TUNZ Extracted TB'!$G:$G,'[7]TUNZ Extracted TB'!$A:$A,B995,'[7]TUNZ Extracted TB'!$C:$C,C995)</f>
        <v>#VALUE!</v>
      </c>
      <c r="M995" s="4" t="e">
        <f>SUMIFS('[8]TUNZ Extracted TB'!$G:$G,'[8]TUNZ Extracted TB'!$A:$A,B995,'[8]TUNZ Extracted TB'!$C:$C,C995)</f>
        <v>#VALUE!</v>
      </c>
      <c r="N995" s="4" t="e">
        <f>SUMIFS('[9]TUNZ Extracted TB'!$G:$G,'[9]TUNZ Extracted TB'!$A:$A,B995,'[9]TUNZ Extracted TB'!$C:$C,C995)</f>
        <v>#VALUE!</v>
      </c>
      <c r="O995" s="4" t="e">
        <f>SUMIFS('[10]TUNZ Extracted TB'!$G:$G,'[10]TUNZ Extracted TB'!$A:$A,B995,'[10]TUNZ Extracted TB'!$C:$C,C995)</f>
        <v>#VALUE!</v>
      </c>
      <c r="P995" s="4" t="e">
        <f>SUMIFS('[11]TUNZ Extracted TB'!$G:$G,'[11]TUNZ Extracted TB'!$A:$A,B995,'[11]TUNZ Extracted TB'!$C:$C,C995)</f>
        <v>#VALUE!</v>
      </c>
      <c r="Q995" s="4" t="e">
        <f>SUMIFS('[12]TUNZ Extracted TB'!$G:$G,'[12]TUNZ Extracted TB'!$A:$A,B995,'[12]TUNZ Extracted TB'!$C:$C,C995)</f>
        <v>#VALUE!</v>
      </c>
      <c r="R995" s="4" t="e">
        <f t="shared" si="16"/>
        <v>#VALUE!</v>
      </c>
    </row>
    <row r="996" spans="1:18" x14ac:dyDescent="0.25">
      <c r="A996" t="s">
        <v>141</v>
      </c>
      <c r="B996">
        <v>7845</v>
      </c>
      <c r="C996">
        <v>110</v>
      </c>
      <c r="D996" t="s">
        <v>58</v>
      </c>
      <c r="E996" t="s">
        <v>139</v>
      </c>
      <c r="F996" s="4" t="e">
        <f>SUMIFS('[1]TUNZ Extracted TB'!$G:$G,'[1]TUNZ Extracted TB'!$A:$A,B996,'[1]TUNZ Extracted TB'!$C:$C,C996)</f>
        <v>#VALUE!</v>
      </c>
      <c r="G996" s="4" t="e">
        <f>SUMIFS('[2]TUNZ Extracted TB'!$G:$G,'[2]TUNZ Extracted TB'!$A:$A,B996,'[2]TUNZ Extracted TB'!$C:$C,C996)</f>
        <v>#VALUE!</v>
      </c>
      <c r="H996" s="4" t="e">
        <f>SUMIFS('[3]TUNZ Extracted TB'!$G:$G,'[3]TUNZ Extracted TB'!$A:$A,B996,'[3]TUNZ Extracted TB'!$C:$C,C996)</f>
        <v>#VALUE!</v>
      </c>
      <c r="I996" s="4" t="e">
        <f>SUMIFS('[4]TUNZ Extracted TB'!$G:$G,'[4]TUNZ Extracted TB'!$A:$A,B996,'[4]TUNZ Extracted TB'!$C:$C,C996)</f>
        <v>#VALUE!</v>
      </c>
      <c r="J996" s="4" t="e">
        <f>SUMIFS('[5]TUNZ Extracted TB'!$G:$G,'[5]TUNZ Extracted TB'!$A:$A,B996,'[5]TUNZ Extracted TB'!$C:$C,C996)</f>
        <v>#VALUE!</v>
      </c>
      <c r="K996" s="4" t="e">
        <f>SUMIFS('[6]TUNZ Extracted TB'!$G:$G,'[6]TUNZ Extracted TB'!$A:$A,B996,'[6]TUNZ Extracted TB'!$C:$C,C996)</f>
        <v>#VALUE!</v>
      </c>
      <c r="L996" s="4" t="e">
        <f>SUMIFS('[7]TUNZ Extracted TB'!$G:$G,'[7]TUNZ Extracted TB'!$A:$A,B996,'[7]TUNZ Extracted TB'!$C:$C,C996)</f>
        <v>#VALUE!</v>
      </c>
      <c r="M996" s="4" t="e">
        <f>SUMIFS('[8]TUNZ Extracted TB'!$G:$G,'[8]TUNZ Extracted TB'!$A:$A,B996,'[8]TUNZ Extracted TB'!$C:$C,C996)</f>
        <v>#VALUE!</v>
      </c>
      <c r="N996" s="4" t="e">
        <f>SUMIFS('[9]TUNZ Extracted TB'!$G:$G,'[9]TUNZ Extracted TB'!$A:$A,B996,'[9]TUNZ Extracted TB'!$C:$C,C996)</f>
        <v>#VALUE!</v>
      </c>
      <c r="O996" s="4" t="e">
        <f>SUMIFS('[10]TUNZ Extracted TB'!$G:$G,'[10]TUNZ Extracted TB'!$A:$A,B996,'[10]TUNZ Extracted TB'!$C:$C,C996)</f>
        <v>#VALUE!</v>
      </c>
      <c r="P996" s="4" t="e">
        <f>SUMIFS('[11]TUNZ Extracted TB'!$G:$G,'[11]TUNZ Extracted TB'!$A:$A,B996,'[11]TUNZ Extracted TB'!$C:$C,C996)</f>
        <v>#VALUE!</v>
      </c>
      <c r="Q996" s="4" t="e">
        <f>SUMIFS('[12]TUNZ Extracted TB'!$G:$G,'[12]TUNZ Extracted TB'!$A:$A,B996,'[12]TUNZ Extracted TB'!$C:$C,C996)</f>
        <v>#VALUE!</v>
      </c>
      <c r="R996" s="4" t="e">
        <f t="shared" si="16"/>
        <v>#VALUE!</v>
      </c>
    </row>
    <row r="997" spans="1:18" x14ac:dyDescent="0.25">
      <c r="A997" t="s">
        <v>141</v>
      </c>
      <c r="B997">
        <v>7845</v>
      </c>
      <c r="C997">
        <v>112</v>
      </c>
      <c r="D997" t="s">
        <v>62</v>
      </c>
      <c r="E997" t="s">
        <v>140</v>
      </c>
      <c r="F997" s="4" t="e">
        <f>SUMIFS('[1]TUNZ Extracted TB'!$G:$G,'[1]TUNZ Extracted TB'!$A:$A,B997,'[1]TUNZ Extracted TB'!$C:$C,C997)</f>
        <v>#VALUE!</v>
      </c>
      <c r="G997" s="4" t="e">
        <f>SUMIFS('[2]TUNZ Extracted TB'!$G:$G,'[2]TUNZ Extracted TB'!$A:$A,B997,'[2]TUNZ Extracted TB'!$C:$C,C997)</f>
        <v>#VALUE!</v>
      </c>
      <c r="H997" s="4" t="e">
        <f>SUMIFS('[3]TUNZ Extracted TB'!$G:$G,'[3]TUNZ Extracted TB'!$A:$A,B997,'[3]TUNZ Extracted TB'!$C:$C,C997)</f>
        <v>#VALUE!</v>
      </c>
      <c r="I997" s="4" t="e">
        <f>SUMIFS('[4]TUNZ Extracted TB'!$G:$G,'[4]TUNZ Extracted TB'!$A:$A,B997,'[4]TUNZ Extracted TB'!$C:$C,C997)</f>
        <v>#VALUE!</v>
      </c>
      <c r="J997" s="4" t="e">
        <f>SUMIFS('[5]TUNZ Extracted TB'!$G:$G,'[5]TUNZ Extracted TB'!$A:$A,B997,'[5]TUNZ Extracted TB'!$C:$C,C997)</f>
        <v>#VALUE!</v>
      </c>
      <c r="K997" s="4" t="e">
        <f>SUMIFS('[6]TUNZ Extracted TB'!$G:$G,'[6]TUNZ Extracted TB'!$A:$A,B997,'[6]TUNZ Extracted TB'!$C:$C,C997)</f>
        <v>#VALUE!</v>
      </c>
      <c r="L997" s="4" t="e">
        <f>SUMIFS('[7]TUNZ Extracted TB'!$G:$G,'[7]TUNZ Extracted TB'!$A:$A,B997,'[7]TUNZ Extracted TB'!$C:$C,C997)</f>
        <v>#VALUE!</v>
      </c>
      <c r="M997" s="4" t="e">
        <f>SUMIFS('[8]TUNZ Extracted TB'!$G:$G,'[8]TUNZ Extracted TB'!$A:$A,B997,'[8]TUNZ Extracted TB'!$C:$C,C997)</f>
        <v>#VALUE!</v>
      </c>
      <c r="N997" s="4" t="e">
        <f>SUMIFS('[9]TUNZ Extracted TB'!$G:$G,'[9]TUNZ Extracted TB'!$A:$A,B997,'[9]TUNZ Extracted TB'!$C:$C,C997)</f>
        <v>#VALUE!</v>
      </c>
      <c r="O997" s="4" t="e">
        <f>SUMIFS('[10]TUNZ Extracted TB'!$G:$G,'[10]TUNZ Extracted TB'!$A:$A,B997,'[10]TUNZ Extracted TB'!$C:$C,C997)</f>
        <v>#VALUE!</v>
      </c>
      <c r="P997" s="4" t="e">
        <f>SUMIFS('[11]TUNZ Extracted TB'!$G:$G,'[11]TUNZ Extracted TB'!$A:$A,B997,'[11]TUNZ Extracted TB'!$C:$C,C997)</f>
        <v>#VALUE!</v>
      </c>
      <c r="Q997" s="4" t="e">
        <f>SUMIFS('[12]TUNZ Extracted TB'!$G:$G,'[12]TUNZ Extracted TB'!$A:$A,B997,'[12]TUNZ Extracted TB'!$C:$C,C997)</f>
        <v>#VALUE!</v>
      </c>
      <c r="R997" s="4" t="e">
        <f t="shared" si="16"/>
        <v>#VALUE!</v>
      </c>
    </row>
    <row r="998" spans="1:18" x14ac:dyDescent="0.25">
      <c r="A998" t="s">
        <v>141</v>
      </c>
      <c r="B998">
        <v>7845</v>
      </c>
      <c r="C998">
        <v>120</v>
      </c>
      <c r="D998" t="s">
        <v>58</v>
      </c>
      <c r="E998" t="s">
        <v>139</v>
      </c>
      <c r="F998" s="4" t="e">
        <f>SUMIFS('[1]TUNZ Extracted TB'!$G:$G,'[1]TUNZ Extracted TB'!$A:$A,B998,'[1]TUNZ Extracted TB'!$C:$C,C998)</f>
        <v>#VALUE!</v>
      </c>
      <c r="G998" s="4" t="e">
        <f>SUMIFS('[2]TUNZ Extracted TB'!$G:$G,'[2]TUNZ Extracted TB'!$A:$A,B998,'[2]TUNZ Extracted TB'!$C:$C,C998)</f>
        <v>#VALUE!</v>
      </c>
      <c r="H998" s="4" t="e">
        <f>SUMIFS('[3]TUNZ Extracted TB'!$G:$G,'[3]TUNZ Extracted TB'!$A:$A,B998,'[3]TUNZ Extracted TB'!$C:$C,C998)</f>
        <v>#VALUE!</v>
      </c>
      <c r="I998" s="4" t="e">
        <f>SUMIFS('[4]TUNZ Extracted TB'!$G:$G,'[4]TUNZ Extracted TB'!$A:$A,B998,'[4]TUNZ Extracted TB'!$C:$C,C998)</f>
        <v>#VALUE!</v>
      </c>
      <c r="J998" s="4" t="e">
        <f>SUMIFS('[5]TUNZ Extracted TB'!$G:$G,'[5]TUNZ Extracted TB'!$A:$A,B998,'[5]TUNZ Extracted TB'!$C:$C,C998)</f>
        <v>#VALUE!</v>
      </c>
      <c r="K998" s="4" t="e">
        <f>SUMIFS('[6]TUNZ Extracted TB'!$G:$G,'[6]TUNZ Extracted TB'!$A:$A,B998,'[6]TUNZ Extracted TB'!$C:$C,C998)</f>
        <v>#VALUE!</v>
      </c>
      <c r="L998" s="4" t="e">
        <f>SUMIFS('[7]TUNZ Extracted TB'!$G:$G,'[7]TUNZ Extracted TB'!$A:$A,B998,'[7]TUNZ Extracted TB'!$C:$C,C998)</f>
        <v>#VALUE!</v>
      </c>
      <c r="M998" s="4" t="e">
        <f>SUMIFS('[8]TUNZ Extracted TB'!$G:$G,'[8]TUNZ Extracted TB'!$A:$A,B998,'[8]TUNZ Extracted TB'!$C:$C,C998)</f>
        <v>#VALUE!</v>
      </c>
      <c r="N998" s="4" t="e">
        <f>SUMIFS('[9]TUNZ Extracted TB'!$G:$G,'[9]TUNZ Extracted TB'!$A:$A,B998,'[9]TUNZ Extracted TB'!$C:$C,C998)</f>
        <v>#VALUE!</v>
      </c>
      <c r="O998" s="4" t="e">
        <f>SUMIFS('[10]TUNZ Extracted TB'!$G:$G,'[10]TUNZ Extracted TB'!$A:$A,B998,'[10]TUNZ Extracted TB'!$C:$C,C998)</f>
        <v>#VALUE!</v>
      </c>
      <c r="P998" s="4" t="e">
        <f>SUMIFS('[11]TUNZ Extracted TB'!$G:$G,'[11]TUNZ Extracted TB'!$A:$A,B998,'[11]TUNZ Extracted TB'!$C:$C,C998)</f>
        <v>#VALUE!</v>
      </c>
      <c r="Q998" s="4" t="e">
        <f>SUMIFS('[12]TUNZ Extracted TB'!$G:$G,'[12]TUNZ Extracted TB'!$A:$A,B998,'[12]TUNZ Extracted TB'!$C:$C,C998)</f>
        <v>#VALUE!</v>
      </c>
      <c r="R998" s="4" t="e">
        <f t="shared" si="16"/>
        <v>#VALUE!</v>
      </c>
    </row>
    <row r="999" spans="1:18" x14ac:dyDescent="0.25">
      <c r="A999" t="s">
        <v>141</v>
      </c>
      <c r="B999">
        <v>7845</v>
      </c>
      <c r="C999">
        <v>121</v>
      </c>
      <c r="D999" t="s">
        <v>58</v>
      </c>
      <c r="E999" t="s">
        <v>139</v>
      </c>
      <c r="F999" s="4" t="e">
        <f>SUMIFS('[1]TUNZ Extracted TB'!$G:$G,'[1]TUNZ Extracted TB'!$A:$A,B999,'[1]TUNZ Extracted TB'!$C:$C,C999)</f>
        <v>#VALUE!</v>
      </c>
      <c r="G999" s="4" t="e">
        <f>SUMIFS('[2]TUNZ Extracted TB'!$G:$G,'[2]TUNZ Extracted TB'!$A:$A,B999,'[2]TUNZ Extracted TB'!$C:$C,C999)</f>
        <v>#VALUE!</v>
      </c>
      <c r="H999" s="4" t="e">
        <f>SUMIFS('[3]TUNZ Extracted TB'!$G:$G,'[3]TUNZ Extracted TB'!$A:$A,B999,'[3]TUNZ Extracted TB'!$C:$C,C999)</f>
        <v>#VALUE!</v>
      </c>
      <c r="I999" s="4" t="e">
        <f>SUMIFS('[4]TUNZ Extracted TB'!$G:$G,'[4]TUNZ Extracted TB'!$A:$A,B999,'[4]TUNZ Extracted TB'!$C:$C,C999)</f>
        <v>#VALUE!</v>
      </c>
      <c r="J999" s="4" t="e">
        <f>SUMIFS('[5]TUNZ Extracted TB'!$G:$G,'[5]TUNZ Extracted TB'!$A:$A,B999,'[5]TUNZ Extracted TB'!$C:$C,C999)</f>
        <v>#VALUE!</v>
      </c>
      <c r="K999" s="4" t="e">
        <f>SUMIFS('[6]TUNZ Extracted TB'!$G:$G,'[6]TUNZ Extracted TB'!$A:$A,B999,'[6]TUNZ Extracted TB'!$C:$C,C999)</f>
        <v>#VALUE!</v>
      </c>
      <c r="L999" s="4" t="e">
        <f>SUMIFS('[7]TUNZ Extracted TB'!$G:$G,'[7]TUNZ Extracted TB'!$A:$A,B999,'[7]TUNZ Extracted TB'!$C:$C,C999)</f>
        <v>#VALUE!</v>
      </c>
      <c r="M999" s="4" t="e">
        <f>SUMIFS('[8]TUNZ Extracted TB'!$G:$G,'[8]TUNZ Extracted TB'!$A:$A,B999,'[8]TUNZ Extracted TB'!$C:$C,C999)</f>
        <v>#VALUE!</v>
      </c>
      <c r="N999" s="4" t="e">
        <f>SUMIFS('[9]TUNZ Extracted TB'!$G:$G,'[9]TUNZ Extracted TB'!$A:$A,B999,'[9]TUNZ Extracted TB'!$C:$C,C999)</f>
        <v>#VALUE!</v>
      </c>
      <c r="O999" s="4" t="e">
        <f>SUMIFS('[10]TUNZ Extracted TB'!$G:$G,'[10]TUNZ Extracted TB'!$A:$A,B999,'[10]TUNZ Extracted TB'!$C:$C,C999)</f>
        <v>#VALUE!</v>
      </c>
      <c r="P999" s="4" t="e">
        <f>SUMIFS('[11]TUNZ Extracted TB'!$G:$G,'[11]TUNZ Extracted TB'!$A:$A,B999,'[11]TUNZ Extracted TB'!$C:$C,C999)</f>
        <v>#VALUE!</v>
      </c>
      <c r="Q999" s="4" t="e">
        <f>SUMIFS('[12]TUNZ Extracted TB'!$G:$G,'[12]TUNZ Extracted TB'!$A:$A,B999,'[12]TUNZ Extracted TB'!$C:$C,C999)</f>
        <v>#VALUE!</v>
      </c>
      <c r="R999" s="4" t="e">
        <f t="shared" si="16"/>
        <v>#VALUE!</v>
      </c>
    </row>
    <row r="1000" spans="1:18" x14ac:dyDescent="0.25">
      <c r="A1000" t="s">
        <v>141</v>
      </c>
      <c r="B1000">
        <v>7845</v>
      </c>
      <c r="C1000">
        <v>130</v>
      </c>
      <c r="D1000" t="s">
        <v>58</v>
      </c>
      <c r="E1000" t="s">
        <v>139</v>
      </c>
      <c r="F1000" s="4" t="e">
        <f>SUMIFS('[1]TUNZ Extracted TB'!$G:$G,'[1]TUNZ Extracted TB'!$A:$A,B1000,'[1]TUNZ Extracted TB'!$C:$C,C1000)</f>
        <v>#VALUE!</v>
      </c>
      <c r="G1000" s="4" t="e">
        <f>SUMIFS('[2]TUNZ Extracted TB'!$G:$G,'[2]TUNZ Extracted TB'!$A:$A,B1000,'[2]TUNZ Extracted TB'!$C:$C,C1000)</f>
        <v>#VALUE!</v>
      </c>
      <c r="H1000" s="4" t="e">
        <f>SUMIFS('[3]TUNZ Extracted TB'!$G:$G,'[3]TUNZ Extracted TB'!$A:$A,B1000,'[3]TUNZ Extracted TB'!$C:$C,C1000)</f>
        <v>#VALUE!</v>
      </c>
      <c r="I1000" s="4" t="e">
        <f>SUMIFS('[4]TUNZ Extracted TB'!$G:$G,'[4]TUNZ Extracted TB'!$A:$A,B1000,'[4]TUNZ Extracted TB'!$C:$C,C1000)</f>
        <v>#VALUE!</v>
      </c>
      <c r="J1000" s="4" t="e">
        <f>SUMIFS('[5]TUNZ Extracted TB'!$G:$G,'[5]TUNZ Extracted TB'!$A:$A,B1000,'[5]TUNZ Extracted TB'!$C:$C,C1000)</f>
        <v>#VALUE!</v>
      </c>
      <c r="K1000" s="4" t="e">
        <f>SUMIFS('[6]TUNZ Extracted TB'!$G:$G,'[6]TUNZ Extracted TB'!$A:$A,B1000,'[6]TUNZ Extracted TB'!$C:$C,C1000)</f>
        <v>#VALUE!</v>
      </c>
      <c r="L1000" s="4" t="e">
        <f>SUMIFS('[7]TUNZ Extracted TB'!$G:$G,'[7]TUNZ Extracted TB'!$A:$A,B1000,'[7]TUNZ Extracted TB'!$C:$C,C1000)</f>
        <v>#VALUE!</v>
      </c>
      <c r="M1000" s="4" t="e">
        <f>SUMIFS('[8]TUNZ Extracted TB'!$G:$G,'[8]TUNZ Extracted TB'!$A:$A,B1000,'[8]TUNZ Extracted TB'!$C:$C,C1000)</f>
        <v>#VALUE!</v>
      </c>
      <c r="N1000" s="4" t="e">
        <f>SUMIFS('[9]TUNZ Extracted TB'!$G:$G,'[9]TUNZ Extracted TB'!$A:$A,B1000,'[9]TUNZ Extracted TB'!$C:$C,C1000)</f>
        <v>#VALUE!</v>
      </c>
      <c r="O1000" s="4" t="e">
        <f>SUMIFS('[10]TUNZ Extracted TB'!$G:$G,'[10]TUNZ Extracted TB'!$A:$A,B1000,'[10]TUNZ Extracted TB'!$C:$C,C1000)</f>
        <v>#VALUE!</v>
      </c>
      <c r="P1000" s="4" t="e">
        <f>SUMIFS('[11]TUNZ Extracted TB'!$G:$G,'[11]TUNZ Extracted TB'!$A:$A,B1000,'[11]TUNZ Extracted TB'!$C:$C,C1000)</f>
        <v>#VALUE!</v>
      </c>
      <c r="Q1000" s="4" t="e">
        <f>SUMIFS('[12]TUNZ Extracted TB'!$G:$G,'[12]TUNZ Extracted TB'!$A:$A,B1000,'[12]TUNZ Extracted TB'!$C:$C,C1000)</f>
        <v>#VALUE!</v>
      </c>
      <c r="R1000" s="4" t="e">
        <f t="shared" si="16"/>
        <v>#VALUE!</v>
      </c>
    </row>
    <row r="1001" spans="1:18" x14ac:dyDescent="0.25">
      <c r="A1001" t="s">
        <v>141</v>
      </c>
      <c r="B1001">
        <v>7845</v>
      </c>
      <c r="C1001">
        <v>140</v>
      </c>
      <c r="D1001" t="s">
        <v>58</v>
      </c>
      <c r="E1001" t="s">
        <v>139</v>
      </c>
      <c r="F1001" s="4" t="e">
        <f>SUMIFS('[1]TUNZ Extracted TB'!$G:$G,'[1]TUNZ Extracted TB'!$A:$A,B1001,'[1]TUNZ Extracted TB'!$C:$C,C1001)</f>
        <v>#VALUE!</v>
      </c>
      <c r="G1001" s="4" t="e">
        <f>SUMIFS('[2]TUNZ Extracted TB'!$G:$G,'[2]TUNZ Extracted TB'!$A:$A,B1001,'[2]TUNZ Extracted TB'!$C:$C,C1001)</f>
        <v>#VALUE!</v>
      </c>
      <c r="H1001" s="4" t="e">
        <f>SUMIFS('[3]TUNZ Extracted TB'!$G:$G,'[3]TUNZ Extracted TB'!$A:$A,B1001,'[3]TUNZ Extracted TB'!$C:$C,C1001)</f>
        <v>#VALUE!</v>
      </c>
      <c r="I1001" s="4" t="e">
        <f>SUMIFS('[4]TUNZ Extracted TB'!$G:$G,'[4]TUNZ Extracted TB'!$A:$A,B1001,'[4]TUNZ Extracted TB'!$C:$C,C1001)</f>
        <v>#VALUE!</v>
      </c>
      <c r="J1001" s="4" t="e">
        <f>SUMIFS('[5]TUNZ Extracted TB'!$G:$G,'[5]TUNZ Extracted TB'!$A:$A,B1001,'[5]TUNZ Extracted TB'!$C:$C,C1001)</f>
        <v>#VALUE!</v>
      </c>
      <c r="K1001" s="4" t="e">
        <f>SUMIFS('[6]TUNZ Extracted TB'!$G:$G,'[6]TUNZ Extracted TB'!$A:$A,B1001,'[6]TUNZ Extracted TB'!$C:$C,C1001)</f>
        <v>#VALUE!</v>
      </c>
      <c r="L1001" s="4" t="e">
        <f>SUMIFS('[7]TUNZ Extracted TB'!$G:$G,'[7]TUNZ Extracted TB'!$A:$A,B1001,'[7]TUNZ Extracted TB'!$C:$C,C1001)</f>
        <v>#VALUE!</v>
      </c>
      <c r="M1001" s="4" t="e">
        <f>SUMIFS('[8]TUNZ Extracted TB'!$G:$G,'[8]TUNZ Extracted TB'!$A:$A,B1001,'[8]TUNZ Extracted TB'!$C:$C,C1001)</f>
        <v>#VALUE!</v>
      </c>
      <c r="N1001" s="4" t="e">
        <f>SUMIFS('[9]TUNZ Extracted TB'!$G:$G,'[9]TUNZ Extracted TB'!$A:$A,B1001,'[9]TUNZ Extracted TB'!$C:$C,C1001)</f>
        <v>#VALUE!</v>
      </c>
      <c r="O1001" s="4" t="e">
        <f>SUMIFS('[10]TUNZ Extracted TB'!$G:$G,'[10]TUNZ Extracted TB'!$A:$A,B1001,'[10]TUNZ Extracted TB'!$C:$C,C1001)</f>
        <v>#VALUE!</v>
      </c>
      <c r="P1001" s="4" t="e">
        <f>SUMIFS('[11]TUNZ Extracted TB'!$G:$G,'[11]TUNZ Extracted TB'!$A:$A,B1001,'[11]TUNZ Extracted TB'!$C:$C,C1001)</f>
        <v>#VALUE!</v>
      </c>
      <c r="Q1001" s="4" t="e">
        <f>SUMIFS('[12]TUNZ Extracted TB'!$G:$G,'[12]TUNZ Extracted TB'!$A:$A,B1001,'[12]TUNZ Extracted TB'!$C:$C,C1001)</f>
        <v>#VALUE!</v>
      </c>
      <c r="R1001" s="4" t="e">
        <f t="shared" si="16"/>
        <v>#VALUE!</v>
      </c>
    </row>
    <row r="1002" spans="1:18" x14ac:dyDescent="0.25">
      <c r="A1002" t="s">
        <v>141</v>
      </c>
      <c r="B1002">
        <v>7845</v>
      </c>
      <c r="C1002">
        <v>142</v>
      </c>
      <c r="D1002" t="s">
        <v>62</v>
      </c>
      <c r="E1002" t="s">
        <v>140</v>
      </c>
      <c r="F1002" s="4" t="e">
        <f>SUMIFS('[1]TUNZ Extracted TB'!$G:$G,'[1]TUNZ Extracted TB'!$A:$A,B1002,'[1]TUNZ Extracted TB'!$C:$C,C1002)</f>
        <v>#VALUE!</v>
      </c>
      <c r="G1002" s="4" t="e">
        <f>SUMIFS('[2]TUNZ Extracted TB'!$G:$G,'[2]TUNZ Extracted TB'!$A:$A,B1002,'[2]TUNZ Extracted TB'!$C:$C,C1002)</f>
        <v>#VALUE!</v>
      </c>
      <c r="H1002" s="4" t="e">
        <f>SUMIFS('[3]TUNZ Extracted TB'!$G:$G,'[3]TUNZ Extracted TB'!$A:$A,B1002,'[3]TUNZ Extracted TB'!$C:$C,C1002)</f>
        <v>#VALUE!</v>
      </c>
      <c r="I1002" s="4" t="e">
        <f>SUMIFS('[4]TUNZ Extracted TB'!$G:$G,'[4]TUNZ Extracted TB'!$A:$A,B1002,'[4]TUNZ Extracted TB'!$C:$C,C1002)</f>
        <v>#VALUE!</v>
      </c>
      <c r="J1002" s="4" t="e">
        <f>SUMIFS('[5]TUNZ Extracted TB'!$G:$G,'[5]TUNZ Extracted TB'!$A:$A,B1002,'[5]TUNZ Extracted TB'!$C:$C,C1002)</f>
        <v>#VALUE!</v>
      </c>
      <c r="K1002" s="4" t="e">
        <f>SUMIFS('[6]TUNZ Extracted TB'!$G:$G,'[6]TUNZ Extracted TB'!$A:$A,B1002,'[6]TUNZ Extracted TB'!$C:$C,C1002)</f>
        <v>#VALUE!</v>
      </c>
      <c r="L1002" s="4" t="e">
        <f>SUMIFS('[7]TUNZ Extracted TB'!$G:$G,'[7]TUNZ Extracted TB'!$A:$A,B1002,'[7]TUNZ Extracted TB'!$C:$C,C1002)</f>
        <v>#VALUE!</v>
      </c>
      <c r="M1002" s="4" t="e">
        <f>SUMIFS('[8]TUNZ Extracted TB'!$G:$G,'[8]TUNZ Extracted TB'!$A:$A,B1002,'[8]TUNZ Extracted TB'!$C:$C,C1002)</f>
        <v>#VALUE!</v>
      </c>
      <c r="N1002" s="4" t="e">
        <f>SUMIFS('[9]TUNZ Extracted TB'!$G:$G,'[9]TUNZ Extracted TB'!$A:$A,B1002,'[9]TUNZ Extracted TB'!$C:$C,C1002)</f>
        <v>#VALUE!</v>
      </c>
      <c r="O1002" s="4" t="e">
        <f>SUMIFS('[10]TUNZ Extracted TB'!$G:$G,'[10]TUNZ Extracted TB'!$A:$A,B1002,'[10]TUNZ Extracted TB'!$C:$C,C1002)</f>
        <v>#VALUE!</v>
      </c>
      <c r="P1002" s="4" t="e">
        <f>SUMIFS('[11]TUNZ Extracted TB'!$G:$G,'[11]TUNZ Extracted TB'!$A:$A,B1002,'[11]TUNZ Extracted TB'!$C:$C,C1002)</f>
        <v>#VALUE!</v>
      </c>
      <c r="Q1002" s="4" t="e">
        <f>SUMIFS('[12]TUNZ Extracted TB'!$G:$G,'[12]TUNZ Extracted TB'!$A:$A,B1002,'[12]TUNZ Extracted TB'!$C:$C,C1002)</f>
        <v>#VALUE!</v>
      </c>
      <c r="R1002" s="4" t="e">
        <f t="shared" si="16"/>
        <v>#VALUE!</v>
      </c>
    </row>
    <row r="1003" spans="1:18" x14ac:dyDescent="0.25">
      <c r="A1003" t="s">
        <v>141</v>
      </c>
      <c r="B1003">
        <v>7845</v>
      </c>
      <c r="C1003">
        <v>147</v>
      </c>
      <c r="D1003" t="s">
        <v>58</v>
      </c>
      <c r="E1003" t="s">
        <v>139</v>
      </c>
      <c r="F1003" s="4" t="e">
        <f>SUMIFS('[1]TUNZ Extracted TB'!$G:$G,'[1]TUNZ Extracted TB'!$A:$A,B1003,'[1]TUNZ Extracted TB'!$C:$C,C1003)</f>
        <v>#VALUE!</v>
      </c>
      <c r="G1003" s="4" t="e">
        <f>SUMIFS('[2]TUNZ Extracted TB'!$G:$G,'[2]TUNZ Extracted TB'!$A:$A,B1003,'[2]TUNZ Extracted TB'!$C:$C,C1003)</f>
        <v>#VALUE!</v>
      </c>
      <c r="H1003" s="4" t="e">
        <f>SUMIFS('[3]TUNZ Extracted TB'!$G:$G,'[3]TUNZ Extracted TB'!$A:$A,B1003,'[3]TUNZ Extracted TB'!$C:$C,C1003)</f>
        <v>#VALUE!</v>
      </c>
      <c r="I1003" s="4" t="e">
        <f>SUMIFS('[4]TUNZ Extracted TB'!$G:$G,'[4]TUNZ Extracted TB'!$A:$A,B1003,'[4]TUNZ Extracted TB'!$C:$C,C1003)</f>
        <v>#VALUE!</v>
      </c>
      <c r="J1003" s="4" t="e">
        <f>SUMIFS('[5]TUNZ Extracted TB'!$G:$G,'[5]TUNZ Extracted TB'!$A:$A,B1003,'[5]TUNZ Extracted TB'!$C:$C,C1003)</f>
        <v>#VALUE!</v>
      </c>
      <c r="K1003" s="4" t="e">
        <f>SUMIFS('[6]TUNZ Extracted TB'!$G:$G,'[6]TUNZ Extracted TB'!$A:$A,B1003,'[6]TUNZ Extracted TB'!$C:$C,C1003)</f>
        <v>#VALUE!</v>
      </c>
      <c r="L1003" s="4" t="e">
        <f>SUMIFS('[7]TUNZ Extracted TB'!$G:$G,'[7]TUNZ Extracted TB'!$A:$A,B1003,'[7]TUNZ Extracted TB'!$C:$C,C1003)</f>
        <v>#VALUE!</v>
      </c>
      <c r="M1003" s="4" t="e">
        <f>SUMIFS('[8]TUNZ Extracted TB'!$G:$G,'[8]TUNZ Extracted TB'!$A:$A,B1003,'[8]TUNZ Extracted TB'!$C:$C,C1003)</f>
        <v>#VALUE!</v>
      </c>
      <c r="N1003" s="4" t="e">
        <f>SUMIFS('[9]TUNZ Extracted TB'!$G:$G,'[9]TUNZ Extracted TB'!$A:$A,B1003,'[9]TUNZ Extracted TB'!$C:$C,C1003)</f>
        <v>#VALUE!</v>
      </c>
      <c r="O1003" s="4" t="e">
        <f>SUMIFS('[10]TUNZ Extracted TB'!$G:$G,'[10]TUNZ Extracted TB'!$A:$A,B1003,'[10]TUNZ Extracted TB'!$C:$C,C1003)</f>
        <v>#VALUE!</v>
      </c>
      <c r="P1003" s="4" t="e">
        <f>SUMIFS('[11]TUNZ Extracted TB'!$G:$G,'[11]TUNZ Extracted TB'!$A:$A,B1003,'[11]TUNZ Extracted TB'!$C:$C,C1003)</f>
        <v>#VALUE!</v>
      </c>
      <c r="Q1003" s="4" t="e">
        <f>SUMIFS('[12]TUNZ Extracted TB'!$G:$G,'[12]TUNZ Extracted TB'!$A:$A,B1003,'[12]TUNZ Extracted TB'!$C:$C,C1003)</f>
        <v>#VALUE!</v>
      </c>
      <c r="R1003" s="4" t="e">
        <f t="shared" si="16"/>
        <v>#VALUE!</v>
      </c>
    </row>
    <row r="1004" spans="1:18" x14ac:dyDescent="0.25">
      <c r="A1004" t="s">
        <v>141</v>
      </c>
      <c r="B1004">
        <v>7845</v>
      </c>
      <c r="C1004">
        <v>190</v>
      </c>
      <c r="D1004" t="s">
        <v>58</v>
      </c>
      <c r="E1004" t="s">
        <v>139</v>
      </c>
      <c r="F1004" s="4" t="e">
        <f>SUMIFS('[1]TUNZ Extracted TB'!$G:$G,'[1]TUNZ Extracted TB'!$A:$A,B1004,'[1]TUNZ Extracted TB'!$C:$C,C1004)</f>
        <v>#VALUE!</v>
      </c>
      <c r="G1004" s="4" t="e">
        <f>SUMIFS('[2]TUNZ Extracted TB'!$G:$G,'[2]TUNZ Extracted TB'!$A:$A,B1004,'[2]TUNZ Extracted TB'!$C:$C,C1004)</f>
        <v>#VALUE!</v>
      </c>
      <c r="H1004" s="4" t="e">
        <f>SUMIFS('[3]TUNZ Extracted TB'!$G:$G,'[3]TUNZ Extracted TB'!$A:$A,B1004,'[3]TUNZ Extracted TB'!$C:$C,C1004)</f>
        <v>#VALUE!</v>
      </c>
      <c r="I1004" s="4" t="e">
        <f>SUMIFS('[4]TUNZ Extracted TB'!$G:$G,'[4]TUNZ Extracted TB'!$A:$A,B1004,'[4]TUNZ Extracted TB'!$C:$C,C1004)</f>
        <v>#VALUE!</v>
      </c>
      <c r="J1004" s="4" t="e">
        <f>SUMIFS('[5]TUNZ Extracted TB'!$G:$G,'[5]TUNZ Extracted TB'!$A:$A,B1004,'[5]TUNZ Extracted TB'!$C:$C,C1004)</f>
        <v>#VALUE!</v>
      </c>
      <c r="K1004" s="4" t="e">
        <f>SUMIFS('[6]TUNZ Extracted TB'!$G:$G,'[6]TUNZ Extracted TB'!$A:$A,B1004,'[6]TUNZ Extracted TB'!$C:$C,C1004)</f>
        <v>#VALUE!</v>
      </c>
      <c r="L1004" s="4" t="e">
        <f>SUMIFS('[7]TUNZ Extracted TB'!$G:$G,'[7]TUNZ Extracted TB'!$A:$A,B1004,'[7]TUNZ Extracted TB'!$C:$C,C1004)</f>
        <v>#VALUE!</v>
      </c>
      <c r="M1004" s="4" t="e">
        <f>SUMIFS('[8]TUNZ Extracted TB'!$G:$G,'[8]TUNZ Extracted TB'!$A:$A,B1004,'[8]TUNZ Extracted TB'!$C:$C,C1004)</f>
        <v>#VALUE!</v>
      </c>
      <c r="N1004" s="4" t="e">
        <f>SUMIFS('[9]TUNZ Extracted TB'!$G:$G,'[9]TUNZ Extracted TB'!$A:$A,B1004,'[9]TUNZ Extracted TB'!$C:$C,C1004)</f>
        <v>#VALUE!</v>
      </c>
      <c r="O1004" s="4" t="e">
        <f>SUMIFS('[10]TUNZ Extracted TB'!$G:$G,'[10]TUNZ Extracted TB'!$A:$A,B1004,'[10]TUNZ Extracted TB'!$C:$C,C1004)</f>
        <v>#VALUE!</v>
      </c>
      <c r="P1004" s="4" t="e">
        <f>SUMIFS('[11]TUNZ Extracted TB'!$G:$G,'[11]TUNZ Extracted TB'!$A:$A,B1004,'[11]TUNZ Extracted TB'!$C:$C,C1004)</f>
        <v>#VALUE!</v>
      </c>
      <c r="Q1004" s="4" t="e">
        <f>SUMIFS('[12]TUNZ Extracted TB'!$G:$G,'[12]TUNZ Extracted TB'!$A:$A,B1004,'[12]TUNZ Extracted TB'!$C:$C,C1004)</f>
        <v>#VALUE!</v>
      </c>
      <c r="R1004" s="4" t="e">
        <f t="shared" si="16"/>
        <v>#VALUE!</v>
      </c>
    </row>
    <row r="1005" spans="1:18" x14ac:dyDescent="0.25">
      <c r="A1005" t="s">
        <v>141</v>
      </c>
      <c r="B1005">
        <v>7845</v>
      </c>
      <c r="C1005">
        <v>210</v>
      </c>
      <c r="D1005" t="s">
        <v>58</v>
      </c>
      <c r="E1005" t="s">
        <v>139</v>
      </c>
      <c r="F1005" s="4" t="e">
        <f>SUMIFS('[1]TUNZ Extracted TB'!$G:$G,'[1]TUNZ Extracted TB'!$A:$A,B1005,'[1]TUNZ Extracted TB'!$C:$C,C1005)</f>
        <v>#VALUE!</v>
      </c>
      <c r="G1005" s="4" t="e">
        <f>SUMIFS('[2]TUNZ Extracted TB'!$G:$G,'[2]TUNZ Extracted TB'!$A:$A,B1005,'[2]TUNZ Extracted TB'!$C:$C,C1005)</f>
        <v>#VALUE!</v>
      </c>
      <c r="H1005" s="4" t="e">
        <f>SUMIFS('[3]TUNZ Extracted TB'!$G:$G,'[3]TUNZ Extracted TB'!$A:$A,B1005,'[3]TUNZ Extracted TB'!$C:$C,C1005)</f>
        <v>#VALUE!</v>
      </c>
      <c r="I1005" s="4" t="e">
        <f>SUMIFS('[4]TUNZ Extracted TB'!$G:$G,'[4]TUNZ Extracted TB'!$A:$A,B1005,'[4]TUNZ Extracted TB'!$C:$C,C1005)</f>
        <v>#VALUE!</v>
      </c>
      <c r="J1005" s="4" t="e">
        <f>SUMIFS('[5]TUNZ Extracted TB'!$G:$G,'[5]TUNZ Extracted TB'!$A:$A,B1005,'[5]TUNZ Extracted TB'!$C:$C,C1005)</f>
        <v>#VALUE!</v>
      </c>
      <c r="K1005" s="4" t="e">
        <f>SUMIFS('[6]TUNZ Extracted TB'!$G:$G,'[6]TUNZ Extracted TB'!$A:$A,B1005,'[6]TUNZ Extracted TB'!$C:$C,C1005)</f>
        <v>#VALUE!</v>
      </c>
      <c r="L1005" s="4" t="e">
        <f>SUMIFS('[7]TUNZ Extracted TB'!$G:$G,'[7]TUNZ Extracted TB'!$A:$A,B1005,'[7]TUNZ Extracted TB'!$C:$C,C1005)</f>
        <v>#VALUE!</v>
      </c>
      <c r="M1005" s="4" t="e">
        <f>SUMIFS('[8]TUNZ Extracted TB'!$G:$G,'[8]TUNZ Extracted TB'!$A:$A,B1005,'[8]TUNZ Extracted TB'!$C:$C,C1005)</f>
        <v>#VALUE!</v>
      </c>
      <c r="N1005" s="4" t="e">
        <f>SUMIFS('[9]TUNZ Extracted TB'!$G:$G,'[9]TUNZ Extracted TB'!$A:$A,B1005,'[9]TUNZ Extracted TB'!$C:$C,C1005)</f>
        <v>#VALUE!</v>
      </c>
      <c r="O1005" s="4" t="e">
        <f>SUMIFS('[10]TUNZ Extracted TB'!$G:$G,'[10]TUNZ Extracted TB'!$A:$A,B1005,'[10]TUNZ Extracted TB'!$C:$C,C1005)</f>
        <v>#VALUE!</v>
      </c>
      <c r="P1005" s="4" t="e">
        <f>SUMIFS('[11]TUNZ Extracted TB'!$G:$G,'[11]TUNZ Extracted TB'!$A:$A,B1005,'[11]TUNZ Extracted TB'!$C:$C,C1005)</f>
        <v>#VALUE!</v>
      </c>
      <c r="Q1005" s="4" t="e">
        <f>SUMIFS('[12]TUNZ Extracted TB'!$G:$G,'[12]TUNZ Extracted TB'!$A:$A,B1005,'[12]TUNZ Extracted TB'!$C:$C,C1005)</f>
        <v>#VALUE!</v>
      </c>
      <c r="R1005" s="4" t="e">
        <f t="shared" si="16"/>
        <v>#VALUE!</v>
      </c>
    </row>
    <row r="1006" spans="1:18" x14ac:dyDescent="0.25">
      <c r="A1006" t="s">
        <v>141</v>
      </c>
      <c r="B1006">
        <v>7845</v>
      </c>
      <c r="C1006">
        <v>220</v>
      </c>
      <c r="D1006" t="s">
        <v>58</v>
      </c>
      <c r="E1006" t="s">
        <v>139</v>
      </c>
      <c r="F1006" s="4" t="e">
        <f>SUMIFS('[1]TUNZ Extracted TB'!$G:$G,'[1]TUNZ Extracted TB'!$A:$A,B1006,'[1]TUNZ Extracted TB'!$C:$C,C1006)</f>
        <v>#VALUE!</v>
      </c>
      <c r="G1006" s="4" t="e">
        <f>SUMIFS('[2]TUNZ Extracted TB'!$G:$G,'[2]TUNZ Extracted TB'!$A:$A,B1006,'[2]TUNZ Extracted TB'!$C:$C,C1006)</f>
        <v>#VALUE!</v>
      </c>
      <c r="H1006" s="4" t="e">
        <f>SUMIFS('[3]TUNZ Extracted TB'!$G:$G,'[3]TUNZ Extracted TB'!$A:$A,B1006,'[3]TUNZ Extracted TB'!$C:$C,C1006)</f>
        <v>#VALUE!</v>
      </c>
      <c r="I1006" s="4" t="e">
        <f>SUMIFS('[4]TUNZ Extracted TB'!$G:$G,'[4]TUNZ Extracted TB'!$A:$A,B1006,'[4]TUNZ Extracted TB'!$C:$C,C1006)</f>
        <v>#VALUE!</v>
      </c>
      <c r="J1006" s="4" t="e">
        <f>SUMIFS('[5]TUNZ Extracted TB'!$G:$G,'[5]TUNZ Extracted TB'!$A:$A,B1006,'[5]TUNZ Extracted TB'!$C:$C,C1006)</f>
        <v>#VALUE!</v>
      </c>
      <c r="K1006" s="4" t="e">
        <f>SUMIFS('[6]TUNZ Extracted TB'!$G:$G,'[6]TUNZ Extracted TB'!$A:$A,B1006,'[6]TUNZ Extracted TB'!$C:$C,C1006)</f>
        <v>#VALUE!</v>
      </c>
      <c r="L1006" s="4" t="e">
        <f>SUMIFS('[7]TUNZ Extracted TB'!$G:$G,'[7]TUNZ Extracted TB'!$A:$A,B1006,'[7]TUNZ Extracted TB'!$C:$C,C1006)</f>
        <v>#VALUE!</v>
      </c>
      <c r="M1006" s="4" t="e">
        <f>SUMIFS('[8]TUNZ Extracted TB'!$G:$G,'[8]TUNZ Extracted TB'!$A:$A,B1006,'[8]TUNZ Extracted TB'!$C:$C,C1006)</f>
        <v>#VALUE!</v>
      </c>
      <c r="N1006" s="4" t="e">
        <f>SUMIFS('[9]TUNZ Extracted TB'!$G:$G,'[9]TUNZ Extracted TB'!$A:$A,B1006,'[9]TUNZ Extracted TB'!$C:$C,C1006)</f>
        <v>#VALUE!</v>
      </c>
      <c r="O1006" s="4" t="e">
        <f>SUMIFS('[10]TUNZ Extracted TB'!$G:$G,'[10]TUNZ Extracted TB'!$A:$A,B1006,'[10]TUNZ Extracted TB'!$C:$C,C1006)</f>
        <v>#VALUE!</v>
      </c>
      <c r="P1006" s="4" t="e">
        <f>SUMIFS('[11]TUNZ Extracted TB'!$G:$G,'[11]TUNZ Extracted TB'!$A:$A,B1006,'[11]TUNZ Extracted TB'!$C:$C,C1006)</f>
        <v>#VALUE!</v>
      </c>
      <c r="Q1006" s="4" t="e">
        <f>SUMIFS('[12]TUNZ Extracted TB'!$G:$G,'[12]TUNZ Extracted TB'!$A:$A,B1006,'[12]TUNZ Extracted TB'!$C:$C,C1006)</f>
        <v>#VALUE!</v>
      </c>
      <c r="R1006" s="4" t="e">
        <f t="shared" si="16"/>
        <v>#VALUE!</v>
      </c>
    </row>
    <row r="1007" spans="1:18" x14ac:dyDescent="0.25">
      <c r="A1007" t="s">
        <v>141</v>
      </c>
      <c r="B1007">
        <v>7845</v>
      </c>
      <c r="C1007">
        <v>230</v>
      </c>
      <c r="D1007" t="s">
        <v>58</v>
      </c>
      <c r="E1007" t="s">
        <v>139</v>
      </c>
      <c r="F1007" s="4" t="e">
        <f>SUMIFS('[1]TUNZ Extracted TB'!$G:$G,'[1]TUNZ Extracted TB'!$A:$A,B1007,'[1]TUNZ Extracted TB'!$C:$C,C1007)</f>
        <v>#VALUE!</v>
      </c>
      <c r="G1007" s="4" t="e">
        <f>SUMIFS('[2]TUNZ Extracted TB'!$G:$G,'[2]TUNZ Extracted TB'!$A:$A,B1007,'[2]TUNZ Extracted TB'!$C:$C,C1007)</f>
        <v>#VALUE!</v>
      </c>
      <c r="H1007" s="4" t="e">
        <f>SUMIFS('[3]TUNZ Extracted TB'!$G:$G,'[3]TUNZ Extracted TB'!$A:$A,B1007,'[3]TUNZ Extracted TB'!$C:$C,C1007)</f>
        <v>#VALUE!</v>
      </c>
      <c r="I1007" s="4" t="e">
        <f>SUMIFS('[4]TUNZ Extracted TB'!$G:$G,'[4]TUNZ Extracted TB'!$A:$A,B1007,'[4]TUNZ Extracted TB'!$C:$C,C1007)</f>
        <v>#VALUE!</v>
      </c>
      <c r="J1007" s="4" t="e">
        <f>SUMIFS('[5]TUNZ Extracted TB'!$G:$G,'[5]TUNZ Extracted TB'!$A:$A,B1007,'[5]TUNZ Extracted TB'!$C:$C,C1007)</f>
        <v>#VALUE!</v>
      </c>
      <c r="K1007" s="4" t="e">
        <f>SUMIFS('[6]TUNZ Extracted TB'!$G:$G,'[6]TUNZ Extracted TB'!$A:$A,B1007,'[6]TUNZ Extracted TB'!$C:$C,C1007)</f>
        <v>#VALUE!</v>
      </c>
      <c r="L1007" s="4" t="e">
        <f>SUMIFS('[7]TUNZ Extracted TB'!$G:$G,'[7]TUNZ Extracted TB'!$A:$A,B1007,'[7]TUNZ Extracted TB'!$C:$C,C1007)</f>
        <v>#VALUE!</v>
      </c>
      <c r="M1007" s="4" t="e">
        <f>SUMIFS('[8]TUNZ Extracted TB'!$G:$G,'[8]TUNZ Extracted TB'!$A:$A,B1007,'[8]TUNZ Extracted TB'!$C:$C,C1007)</f>
        <v>#VALUE!</v>
      </c>
      <c r="N1007" s="4" t="e">
        <f>SUMIFS('[9]TUNZ Extracted TB'!$G:$G,'[9]TUNZ Extracted TB'!$A:$A,B1007,'[9]TUNZ Extracted TB'!$C:$C,C1007)</f>
        <v>#VALUE!</v>
      </c>
      <c r="O1007" s="4" t="e">
        <f>SUMIFS('[10]TUNZ Extracted TB'!$G:$G,'[10]TUNZ Extracted TB'!$A:$A,B1007,'[10]TUNZ Extracted TB'!$C:$C,C1007)</f>
        <v>#VALUE!</v>
      </c>
      <c r="P1007" s="4" t="e">
        <f>SUMIFS('[11]TUNZ Extracted TB'!$G:$G,'[11]TUNZ Extracted TB'!$A:$A,B1007,'[11]TUNZ Extracted TB'!$C:$C,C1007)</f>
        <v>#VALUE!</v>
      </c>
      <c r="Q1007" s="4" t="e">
        <f>SUMIFS('[12]TUNZ Extracted TB'!$G:$G,'[12]TUNZ Extracted TB'!$A:$A,B1007,'[12]TUNZ Extracted TB'!$C:$C,C1007)</f>
        <v>#VALUE!</v>
      </c>
      <c r="R1007" s="4" t="e">
        <f t="shared" si="16"/>
        <v>#VALUE!</v>
      </c>
    </row>
    <row r="1008" spans="1:18" x14ac:dyDescent="0.25">
      <c r="A1008" t="s">
        <v>141</v>
      </c>
      <c r="B1008">
        <v>7845</v>
      </c>
      <c r="C1008">
        <v>240</v>
      </c>
      <c r="D1008" t="s">
        <v>58</v>
      </c>
      <c r="E1008" t="s">
        <v>139</v>
      </c>
      <c r="F1008" s="4" t="e">
        <f>SUMIFS('[1]TUNZ Extracted TB'!$G:$G,'[1]TUNZ Extracted TB'!$A:$A,B1008,'[1]TUNZ Extracted TB'!$C:$C,C1008)</f>
        <v>#VALUE!</v>
      </c>
      <c r="G1008" s="4" t="e">
        <f>SUMIFS('[2]TUNZ Extracted TB'!$G:$G,'[2]TUNZ Extracted TB'!$A:$A,B1008,'[2]TUNZ Extracted TB'!$C:$C,C1008)</f>
        <v>#VALUE!</v>
      </c>
      <c r="H1008" s="4" t="e">
        <f>SUMIFS('[3]TUNZ Extracted TB'!$G:$G,'[3]TUNZ Extracted TB'!$A:$A,B1008,'[3]TUNZ Extracted TB'!$C:$C,C1008)</f>
        <v>#VALUE!</v>
      </c>
      <c r="I1008" s="4" t="e">
        <f>SUMIFS('[4]TUNZ Extracted TB'!$G:$G,'[4]TUNZ Extracted TB'!$A:$A,B1008,'[4]TUNZ Extracted TB'!$C:$C,C1008)</f>
        <v>#VALUE!</v>
      </c>
      <c r="J1008" s="4" t="e">
        <f>SUMIFS('[5]TUNZ Extracted TB'!$G:$G,'[5]TUNZ Extracted TB'!$A:$A,B1008,'[5]TUNZ Extracted TB'!$C:$C,C1008)</f>
        <v>#VALUE!</v>
      </c>
      <c r="K1008" s="4" t="e">
        <f>SUMIFS('[6]TUNZ Extracted TB'!$G:$G,'[6]TUNZ Extracted TB'!$A:$A,B1008,'[6]TUNZ Extracted TB'!$C:$C,C1008)</f>
        <v>#VALUE!</v>
      </c>
      <c r="L1008" s="4" t="e">
        <f>SUMIFS('[7]TUNZ Extracted TB'!$G:$G,'[7]TUNZ Extracted TB'!$A:$A,B1008,'[7]TUNZ Extracted TB'!$C:$C,C1008)</f>
        <v>#VALUE!</v>
      </c>
      <c r="M1008" s="4" t="e">
        <f>SUMIFS('[8]TUNZ Extracted TB'!$G:$G,'[8]TUNZ Extracted TB'!$A:$A,B1008,'[8]TUNZ Extracted TB'!$C:$C,C1008)</f>
        <v>#VALUE!</v>
      </c>
      <c r="N1008" s="4" t="e">
        <f>SUMIFS('[9]TUNZ Extracted TB'!$G:$G,'[9]TUNZ Extracted TB'!$A:$A,B1008,'[9]TUNZ Extracted TB'!$C:$C,C1008)</f>
        <v>#VALUE!</v>
      </c>
      <c r="O1008" s="4" t="e">
        <f>SUMIFS('[10]TUNZ Extracted TB'!$G:$G,'[10]TUNZ Extracted TB'!$A:$A,B1008,'[10]TUNZ Extracted TB'!$C:$C,C1008)</f>
        <v>#VALUE!</v>
      </c>
      <c r="P1008" s="4" t="e">
        <f>SUMIFS('[11]TUNZ Extracted TB'!$G:$G,'[11]TUNZ Extracted TB'!$A:$A,B1008,'[11]TUNZ Extracted TB'!$C:$C,C1008)</f>
        <v>#VALUE!</v>
      </c>
      <c r="Q1008" s="4" t="e">
        <f>SUMIFS('[12]TUNZ Extracted TB'!$G:$G,'[12]TUNZ Extracted TB'!$A:$A,B1008,'[12]TUNZ Extracted TB'!$C:$C,C1008)</f>
        <v>#VALUE!</v>
      </c>
      <c r="R1008" s="4" t="e">
        <f t="shared" si="16"/>
        <v>#VALUE!</v>
      </c>
    </row>
    <row r="1009" spans="1:18" x14ac:dyDescent="0.25">
      <c r="A1009" t="s">
        <v>141</v>
      </c>
      <c r="B1009">
        <v>7845</v>
      </c>
      <c r="C1009">
        <v>340</v>
      </c>
      <c r="D1009" t="s">
        <v>58</v>
      </c>
      <c r="E1009" t="s">
        <v>139</v>
      </c>
      <c r="F1009" s="4" t="e">
        <f>SUMIFS('[1]TUNZ Extracted TB'!$G:$G,'[1]TUNZ Extracted TB'!$A:$A,B1009,'[1]TUNZ Extracted TB'!$C:$C,C1009)</f>
        <v>#VALUE!</v>
      </c>
      <c r="G1009" s="4" t="e">
        <f>SUMIFS('[2]TUNZ Extracted TB'!$G:$G,'[2]TUNZ Extracted TB'!$A:$A,B1009,'[2]TUNZ Extracted TB'!$C:$C,C1009)</f>
        <v>#VALUE!</v>
      </c>
      <c r="H1009" s="4" t="e">
        <f>SUMIFS('[3]TUNZ Extracted TB'!$G:$G,'[3]TUNZ Extracted TB'!$A:$A,B1009,'[3]TUNZ Extracted TB'!$C:$C,C1009)</f>
        <v>#VALUE!</v>
      </c>
      <c r="I1009" s="4" t="e">
        <f>SUMIFS('[4]TUNZ Extracted TB'!$G:$G,'[4]TUNZ Extracted TB'!$A:$A,B1009,'[4]TUNZ Extracted TB'!$C:$C,C1009)</f>
        <v>#VALUE!</v>
      </c>
      <c r="J1009" s="4" t="e">
        <f>SUMIFS('[5]TUNZ Extracted TB'!$G:$G,'[5]TUNZ Extracted TB'!$A:$A,B1009,'[5]TUNZ Extracted TB'!$C:$C,C1009)</f>
        <v>#VALUE!</v>
      </c>
      <c r="K1009" s="4" t="e">
        <f>SUMIFS('[6]TUNZ Extracted TB'!$G:$G,'[6]TUNZ Extracted TB'!$A:$A,B1009,'[6]TUNZ Extracted TB'!$C:$C,C1009)</f>
        <v>#VALUE!</v>
      </c>
      <c r="L1009" s="4" t="e">
        <f>SUMIFS('[7]TUNZ Extracted TB'!$G:$G,'[7]TUNZ Extracted TB'!$A:$A,B1009,'[7]TUNZ Extracted TB'!$C:$C,C1009)</f>
        <v>#VALUE!</v>
      </c>
      <c r="M1009" s="4" t="e">
        <f>SUMIFS('[8]TUNZ Extracted TB'!$G:$G,'[8]TUNZ Extracted TB'!$A:$A,B1009,'[8]TUNZ Extracted TB'!$C:$C,C1009)</f>
        <v>#VALUE!</v>
      </c>
      <c r="N1009" s="4" t="e">
        <f>SUMIFS('[9]TUNZ Extracted TB'!$G:$G,'[9]TUNZ Extracted TB'!$A:$A,B1009,'[9]TUNZ Extracted TB'!$C:$C,C1009)</f>
        <v>#VALUE!</v>
      </c>
      <c r="O1009" s="4" t="e">
        <f>SUMIFS('[10]TUNZ Extracted TB'!$G:$G,'[10]TUNZ Extracted TB'!$A:$A,B1009,'[10]TUNZ Extracted TB'!$C:$C,C1009)</f>
        <v>#VALUE!</v>
      </c>
      <c r="P1009" s="4" t="e">
        <f>SUMIFS('[11]TUNZ Extracted TB'!$G:$G,'[11]TUNZ Extracted TB'!$A:$A,B1009,'[11]TUNZ Extracted TB'!$C:$C,C1009)</f>
        <v>#VALUE!</v>
      </c>
      <c r="Q1009" s="4" t="e">
        <f>SUMIFS('[12]TUNZ Extracted TB'!$G:$G,'[12]TUNZ Extracted TB'!$A:$A,B1009,'[12]TUNZ Extracted TB'!$C:$C,C1009)</f>
        <v>#VALUE!</v>
      </c>
      <c r="R1009" s="4" t="e">
        <f t="shared" si="16"/>
        <v>#VALUE!</v>
      </c>
    </row>
    <row r="1010" spans="1:18" x14ac:dyDescent="0.25">
      <c r="A1010" t="s">
        <v>142</v>
      </c>
      <c r="B1010">
        <v>7900</v>
      </c>
      <c r="C1010">
        <v>110</v>
      </c>
      <c r="D1010" t="s">
        <v>58</v>
      </c>
      <c r="E1010" t="s">
        <v>95</v>
      </c>
      <c r="F1010" s="4" t="e">
        <f>SUMIFS('[1]TUNZ Extracted TB'!$G:$G,'[1]TUNZ Extracted TB'!$A:$A,B1010,'[1]TUNZ Extracted TB'!$C:$C,C1010)</f>
        <v>#VALUE!</v>
      </c>
      <c r="G1010" s="4" t="e">
        <f>SUMIFS('[2]TUNZ Extracted TB'!$G:$G,'[2]TUNZ Extracted TB'!$A:$A,B1010,'[2]TUNZ Extracted TB'!$C:$C,C1010)</f>
        <v>#VALUE!</v>
      </c>
      <c r="H1010" s="4" t="e">
        <f>SUMIFS('[3]TUNZ Extracted TB'!$G:$G,'[3]TUNZ Extracted TB'!$A:$A,B1010,'[3]TUNZ Extracted TB'!$C:$C,C1010)</f>
        <v>#VALUE!</v>
      </c>
      <c r="I1010" s="4" t="e">
        <f>SUMIFS('[4]TUNZ Extracted TB'!$G:$G,'[4]TUNZ Extracted TB'!$A:$A,B1010,'[4]TUNZ Extracted TB'!$C:$C,C1010)</f>
        <v>#VALUE!</v>
      </c>
      <c r="J1010" s="4" t="e">
        <f>SUMIFS('[5]TUNZ Extracted TB'!$G:$G,'[5]TUNZ Extracted TB'!$A:$A,B1010,'[5]TUNZ Extracted TB'!$C:$C,C1010)</f>
        <v>#VALUE!</v>
      </c>
      <c r="K1010" s="4" t="e">
        <f>SUMIFS('[6]TUNZ Extracted TB'!$G:$G,'[6]TUNZ Extracted TB'!$A:$A,B1010,'[6]TUNZ Extracted TB'!$C:$C,C1010)</f>
        <v>#VALUE!</v>
      </c>
      <c r="L1010" s="4" t="e">
        <f>SUMIFS('[7]TUNZ Extracted TB'!$G:$G,'[7]TUNZ Extracted TB'!$A:$A,B1010,'[7]TUNZ Extracted TB'!$C:$C,C1010)</f>
        <v>#VALUE!</v>
      </c>
      <c r="M1010" s="4" t="e">
        <f>SUMIFS('[8]TUNZ Extracted TB'!$G:$G,'[8]TUNZ Extracted TB'!$A:$A,B1010,'[8]TUNZ Extracted TB'!$C:$C,C1010)</f>
        <v>#VALUE!</v>
      </c>
      <c r="N1010" s="4" t="e">
        <f>SUMIFS('[9]TUNZ Extracted TB'!$G:$G,'[9]TUNZ Extracted TB'!$A:$A,B1010,'[9]TUNZ Extracted TB'!$C:$C,C1010)</f>
        <v>#VALUE!</v>
      </c>
      <c r="O1010" s="4" t="e">
        <f>SUMIFS('[10]TUNZ Extracted TB'!$G:$G,'[10]TUNZ Extracted TB'!$A:$A,B1010,'[10]TUNZ Extracted TB'!$C:$C,C1010)</f>
        <v>#VALUE!</v>
      </c>
      <c r="P1010" s="4" t="e">
        <f>SUMIFS('[11]TUNZ Extracted TB'!$G:$G,'[11]TUNZ Extracted TB'!$A:$A,B1010,'[11]TUNZ Extracted TB'!$C:$C,C1010)</f>
        <v>#VALUE!</v>
      </c>
      <c r="Q1010" s="4" t="e">
        <f>SUMIFS('[12]TUNZ Extracted TB'!$G:$G,'[12]TUNZ Extracted TB'!$A:$A,B1010,'[12]TUNZ Extracted TB'!$C:$C,C1010)</f>
        <v>#VALUE!</v>
      </c>
      <c r="R1010" s="4" t="e">
        <f t="shared" si="16"/>
        <v>#VALUE!</v>
      </c>
    </row>
    <row r="1011" spans="1:18" x14ac:dyDescent="0.25">
      <c r="A1011" t="s">
        <v>142</v>
      </c>
      <c r="B1011">
        <v>7900</v>
      </c>
      <c r="C1011">
        <v>112</v>
      </c>
      <c r="D1011" t="s">
        <v>62</v>
      </c>
      <c r="E1011" t="s">
        <v>122</v>
      </c>
      <c r="F1011" s="4" t="e">
        <f>SUMIFS('[1]TUNZ Extracted TB'!$G:$G,'[1]TUNZ Extracted TB'!$A:$A,B1011,'[1]TUNZ Extracted TB'!$C:$C,C1011)</f>
        <v>#VALUE!</v>
      </c>
      <c r="G1011" s="4" t="e">
        <f>SUMIFS('[2]TUNZ Extracted TB'!$G:$G,'[2]TUNZ Extracted TB'!$A:$A,B1011,'[2]TUNZ Extracted TB'!$C:$C,C1011)</f>
        <v>#VALUE!</v>
      </c>
      <c r="H1011" s="4" t="e">
        <f>SUMIFS('[3]TUNZ Extracted TB'!$G:$G,'[3]TUNZ Extracted TB'!$A:$A,B1011,'[3]TUNZ Extracted TB'!$C:$C,C1011)</f>
        <v>#VALUE!</v>
      </c>
      <c r="I1011" s="4" t="e">
        <f>SUMIFS('[4]TUNZ Extracted TB'!$G:$G,'[4]TUNZ Extracted TB'!$A:$A,B1011,'[4]TUNZ Extracted TB'!$C:$C,C1011)</f>
        <v>#VALUE!</v>
      </c>
      <c r="J1011" s="4" t="e">
        <f>SUMIFS('[5]TUNZ Extracted TB'!$G:$G,'[5]TUNZ Extracted TB'!$A:$A,B1011,'[5]TUNZ Extracted TB'!$C:$C,C1011)</f>
        <v>#VALUE!</v>
      </c>
      <c r="K1011" s="4" t="e">
        <f>SUMIFS('[6]TUNZ Extracted TB'!$G:$G,'[6]TUNZ Extracted TB'!$A:$A,B1011,'[6]TUNZ Extracted TB'!$C:$C,C1011)</f>
        <v>#VALUE!</v>
      </c>
      <c r="L1011" s="4" t="e">
        <f>SUMIFS('[7]TUNZ Extracted TB'!$G:$G,'[7]TUNZ Extracted TB'!$A:$A,B1011,'[7]TUNZ Extracted TB'!$C:$C,C1011)</f>
        <v>#VALUE!</v>
      </c>
      <c r="M1011" s="4" t="e">
        <f>SUMIFS('[8]TUNZ Extracted TB'!$G:$G,'[8]TUNZ Extracted TB'!$A:$A,B1011,'[8]TUNZ Extracted TB'!$C:$C,C1011)</f>
        <v>#VALUE!</v>
      </c>
      <c r="N1011" s="4" t="e">
        <f>SUMIFS('[9]TUNZ Extracted TB'!$G:$G,'[9]TUNZ Extracted TB'!$A:$A,B1011,'[9]TUNZ Extracted TB'!$C:$C,C1011)</f>
        <v>#VALUE!</v>
      </c>
      <c r="O1011" s="4" t="e">
        <f>SUMIFS('[10]TUNZ Extracted TB'!$G:$G,'[10]TUNZ Extracted TB'!$A:$A,B1011,'[10]TUNZ Extracted TB'!$C:$C,C1011)</f>
        <v>#VALUE!</v>
      </c>
      <c r="P1011" s="4" t="e">
        <f>SUMIFS('[11]TUNZ Extracted TB'!$G:$G,'[11]TUNZ Extracted TB'!$A:$A,B1011,'[11]TUNZ Extracted TB'!$C:$C,C1011)</f>
        <v>#VALUE!</v>
      </c>
      <c r="Q1011" s="4" t="e">
        <f>SUMIFS('[12]TUNZ Extracted TB'!$G:$G,'[12]TUNZ Extracted TB'!$A:$A,B1011,'[12]TUNZ Extracted TB'!$C:$C,C1011)</f>
        <v>#VALUE!</v>
      </c>
      <c r="R1011" s="4" t="e">
        <f t="shared" si="16"/>
        <v>#VALUE!</v>
      </c>
    </row>
    <row r="1012" spans="1:18" x14ac:dyDescent="0.25">
      <c r="A1012" t="s">
        <v>142</v>
      </c>
      <c r="B1012">
        <v>7900</v>
      </c>
      <c r="C1012">
        <v>120</v>
      </c>
      <c r="D1012" t="s">
        <v>58</v>
      </c>
      <c r="E1012" t="s">
        <v>95</v>
      </c>
      <c r="F1012" s="4" t="e">
        <f>SUMIFS('[1]TUNZ Extracted TB'!$G:$G,'[1]TUNZ Extracted TB'!$A:$A,B1012,'[1]TUNZ Extracted TB'!$C:$C,C1012)</f>
        <v>#VALUE!</v>
      </c>
      <c r="G1012" s="4" t="e">
        <f>SUMIFS('[2]TUNZ Extracted TB'!$G:$G,'[2]TUNZ Extracted TB'!$A:$A,B1012,'[2]TUNZ Extracted TB'!$C:$C,C1012)</f>
        <v>#VALUE!</v>
      </c>
      <c r="H1012" s="4" t="e">
        <f>SUMIFS('[3]TUNZ Extracted TB'!$G:$G,'[3]TUNZ Extracted TB'!$A:$A,B1012,'[3]TUNZ Extracted TB'!$C:$C,C1012)</f>
        <v>#VALUE!</v>
      </c>
      <c r="I1012" s="4" t="e">
        <f>SUMIFS('[4]TUNZ Extracted TB'!$G:$G,'[4]TUNZ Extracted TB'!$A:$A,B1012,'[4]TUNZ Extracted TB'!$C:$C,C1012)</f>
        <v>#VALUE!</v>
      </c>
      <c r="J1012" s="4" t="e">
        <f>SUMIFS('[5]TUNZ Extracted TB'!$G:$G,'[5]TUNZ Extracted TB'!$A:$A,B1012,'[5]TUNZ Extracted TB'!$C:$C,C1012)</f>
        <v>#VALUE!</v>
      </c>
      <c r="K1012" s="4" t="e">
        <f>SUMIFS('[6]TUNZ Extracted TB'!$G:$G,'[6]TUNZ Extracted TB'!$A:$A,B1012,'[6]TUNZ Extracted TB'!$C:$C,C1012)</f>
        <v>#VALUE!</v>
      </c>
      <c r="L1012" s="4" t="e">
        <f>SUMIFS('[7]TUNZ Extracted TB'!$G:$G,'[7]TUNZ Extracted TB'!$A:$A,B1012,'[7]TUNZ Extracted TB'!$C:$C,C1012)</f>
        <v>#VALUE!</v>
      </c>
      <c r="M1012" s="4" t="e">
        <f>SUMIFS('[8]TUNZ Extracted TB'!$G:$G,'[8]TUNZ Extracted TB'!$A:$A,B1012,'[8]TUNZ Extracted TB'!$C:$C,C1012)</f>
        <v>#VALUE!</v>
      </c>
      <c r="N1012" s="4" t="e">
        <f>SUMIFS('[9]TUNZ Extracted TB'!$G:$G,'[9]TUNZ Extracted TB'!$A:$A,B1012,'[9]TUNZ Extracted TB'!$C:$C,C1012)</f>
        <v>#VALUE!</v>
      </c>
      <c r="O1012" s="4" t="e">
        <f>SUMIFS('[10]TUNZ Extracted TB'!$G:$G,'[10]TUNZ Extracted TB'!$A:$A,B1012,'[10]TUNZ Extracted TB'!$C:$C,C1012)</f>
        <v>#VALUE!</v>
      </c>
      <c r="P1012" s="4" t="e">
        <f>SUMIFS('[11]TUNZ Extracted TB'!$G:$G,'[11]TUNZ Extracted TB'!$A:$A,B1012,'[11]TUNZ Extracted TB'!$C:$C,C1012)</f>
        <v>#VALUE!</v>
      </c>
      <c r="Q1012" s="4" t="e">
        <f>SUMIFS('[12]TUNZ Extracted TB'!$G:$G,'[12]TUNZ Extracted TB'!$A:$A,B1012,'[12]TUNZ Extracted TB'!$C:$C,C1012)</f>
        <v>#VALUE!</v>
      </c>
      <c r="R1012" s="4" t="e">
        <f t="shared" si="16"/>
        <v>#VALUE!</v>
      </c>
    </row>
    <row r="1013" spans="1:18" x14ac:dyDescent="0.25">
      <c r="A1013" t="s">
        <v>142</v>
      </c>
      <c r="B1013">
        <v>7900</v>
      </c>
      <c r="C1013">
        <v>121</v>
      </c>
      <c r="D1013" t="s">
        <v>58</v>
      </c>
      <c r="E1013" t="s">
        <v>95</v>
      </c>
      <c r="F1013" s="4" t="e">
        <f>SUMIFS('[1]TUNZ Extracted TB'!$G:$G,'[1]TUNZ Extracted TB'!$A:$A,B1013,'[1]TUNZ Extracted TB'!$C:$C,C1013)</f>
        <v>#VALUE!</v>
      </c>
      <c r="G1013" s="4" t="e">
        <f>SUMIFS('[2]TUNZ Extracted TB'!$G:$G,'[2]TUNZ Extracted TB'!$A:$A,B1013,'[2]TUNZ Extracted TB'!$C:$C,C1013)</f>
        <v>#VALUE!</v>
      </c>
      <c r="H1013" s="4" t="e">
        <f>SUMIFS('[3]TUNZ Extracted TB'!$G:$G,'[3]TUNZ Extracted TB'!$A:$A,B1013,'[3]TUNZ Extracted TB'!$C:$C,C1013)</f>
        <v>#VALUE!</v>
      </c>
      <c r="I1013" s="4" t="e">
        <f>SUMIFS('[4]TUNZ Extracted TB'!$G:$G,'[4]TUNZ Extracted TB'!$A:$A,B1013,'[4]TUNZ Extracted TB'!$C:$C,C1013)</f>
        <v>#VALUE!</v>
      </c>
      <c r="J1013" s="4" t="e">
        <f>SUMIFS('[5]TUNZ Extracted TB'!$G:$G,'[5]TUNZ Extracted TB'!$A:$A,B1013,'[5]TUNZ Extracted TB'!$C:$C,C1013)</f>
        <v>#VALUE!</v>
      </c>
      <c r="K1013" s="4" t="e">
        <f>SUMIFS('[6]TUNZ Extracted TB'!$G:$G,'[6]TUNZ Extracted TB'!$A:$A,B1013,'[6]TUNZ Extracted TB'!$C:$C,C1013)</f>
        <v>#VALUE!</v>
      </c>
      <c r="L1013" s="4" t="e">
        <f>SUMIFS('[7]TUNZ Extracted TB'!$G:$G,'[7]TUNZ Extracted TB'!$A:$A,B1013,'[7]TUNZ Extracted TB'!$C:$C,C1013)</f>
        <v>#VALUE!</v>
      </c>
      <c r="M1013" s="4" t="e">
        <f>SUMIFS('[8]TUNZ Extracted TB'!$G:$G,'[8]TUNZ Extracted TB'!$A:$A,B1013,'[8]TUNZ Extracted TB'!$C:$C,C1013)</f>
        <v>#VALUE!</v>
      </c>
      <c r="N1013" s="4" t="e">
        <f>SUMIFS('[9]TUNZ Extracted TB'!$G:$G,'[9]TUNZ Extracted TB'!$A:$A,B1013,'[9]TUNZ Extracted TB'!$C:$C,C1013)</f>
        <v>#VALUE!</v>
      </c>
      <c r="O1013" s="4" t="e">
        <f>SUMIFS('[10]TUNZ Extracted TB'!$G:$G,'[10]TUNZ Extracted TB'!$A:$A,B1013,'[10]TUNZ Extracted TB'!$C:$C,C1013)</f>
        <v>#VALUE!</v>
      </c>
      <c r="P1013" s="4" t="e">
        <f>SUMIFS('[11]TUNZ Extracted TB'!$G:$G,'[11]TUNZ Extracted TB'!$A:$A,B1013,'[11]TUNZ Extracted TB'!$C:$C,C1013)</f>
        <v>#VALUE!</v>
      </c>
      <c r="Q1013" s="4" t="e">
        <f>SUMIFS('[12]TUNZ Extracted TB'!$G:$G,'[12]TUNZ Extracted TB'!$A:$A,B1013,'[12]TUNZ Extracted TB'!$C:$C,C1013)</f>
        <v>#VALUE!</v>
      </c>
      <c r="R1013" s="4" t="e">
        <f t="shared" si="16"/>
        <v>#VALUE!</v>
      </c>
    </row>
    <row r="1014" spans="1:18" x14ac:dyDescent="0.25">
      <c r="A1014" t="s">
        <v>142</v>
      </c>
      <c r="B1014">
        <v>7900</v>
      </c>
      <c r="C1014">
        <v>130</v>
      </c>
      <c r="D1014" t="s">
        <v>58</v>
      </c>
      <c r="E1014" t="s">
        <v>95</v>
      </c>
      <c r="F1014" s="4" t="e">
        <f>SUMIFS('[1]TUNZ Extracted TB'!$G:$G,'[1]TUNZ Extracted TB'!$A:$A,B1014,'[1]TUNZ Extracted TB'!$C:$C,C1014)</f>
        <v>#VALUE!</v>
      </c>
      <c r="G1014" s="4" t="e">
        <f>SUMIFS('[2]TUNZ Extracted TB'!$G:$G,'[2]TUNZ Extracted TB'!$A:$A,B1014,'[2]TUNZ Extracted TB'!$C:$C,C1014)</f>
        <v>#VALUE!</v>
      </c>
      <c r="H1014" s="4" t="e">
        <f>SUMIFS('[3]TUNZ Extracted TB'!$G:$G,'[3]TUNZ Extracted TB'!$A:$A,B1014,'[3]TUNZ Extracted TB'!$C:$C,C1014)</f>
        <v>#VALUE!</v>
      </c>
      <c r="I1014" s="4" t="e">
        <f>SUMIFS('[4]TUNZ Extracted TB'!$G:$G,'[4]TUNZ Extracted TB'!$A:$A,B1014,'[4]TUNZ Extracted TB'!$C:$C,C1014)</f>
        <v>#VALUE!</v>
      </c>
      <c r="J1014" s="4" t="e">
        <f>SUMIFS('[5]TUNZ Extracted TB'!$G:$G,'[5]TUNZ Extracted TB'!$A:$A,B1014,'[5]TUNZ Extracted TB'!$C:$C,C1014)</f>
        <v>#VALUE!</v>
      </c>
      <c r="K1014" s="4" t="e">
        <f>SUMIFS('[6]TUNZ Extracted TB'!$G:$G,'[6]TUNZ Extracted TB'!$A:$A,B1014,'[6]TUNZ Extracted TB'!$C:$C,C1014)</f>
        <v>#VALUE!</v>
      </c>
      <c r="L1014" s="4" t="e">
        <f>SUMIFS('[7]TUNZ Extracted TB'!$G:$G,'[7]TUNZ Extracted TB'!$A:$A,B1014,'[7]TUNZ Extracted TB'!$C:$C,C1014)</f>
        <v>#VALUE!</v>
      </c>
      <c r="M1014" s="4" t="e">
        <f>SUMIFS('[8]TUNZ Extracted TB'!$G:$G,'[8]TUNZ Extracted TB'!$A:$A,B1014,'[8]TUNZ Extracted TB'!$C:$C,C1014)</f>
        <v>#VALUE!</v>
      </c>
      <c r="N1014" s="4" t="e">
        <f>SUMIFS('[9]TUNZ Extracted TB'!$G:$G,'[9]TUNZ Extracted TB'!$A:$A,B1014,'[9]TUNZ Extracted TB'!$C:$C,C1014)</f>
        <v>#VALUE!</v>
      </c>
      <c r="O1014" s="4" t="e">
        <f>SUMIFS('[10]TUNZ Extracted TB'!$G:$G,'[10]TUNZ Extracted TB'!$A:$A,B1014,'[10]TUNZ Extracted TB'!$C:$C,C1014)</f>
        <v>#VALUE!</v>
      </c>
      <c r="P1014" s="4" t="e">
        <f>SUMIFS('[11]TUNZ Extracted TB'!$G:$G,'[11]TUNZ Extracted TB'!$A:$A,B1014,'[11]TUNZ Extracted TB'!$C:$C,C1014)</f>
        <v>#VALUE!</v>
      </c>
      <c r="Q1014" s="4" t="e">
        <f>SUMIFS('[12]TUNZ Extracted TB'!$G:$G,'[12]TUNZ Extracted TB'!$A:$A,B1014,'[12]TUNZ Extracted TB'!$C:$C,C1014)</f>
        <v>#VALUE!</v>
      </c>
      <c r="R1014" s="4" t="e">
        <f t="shared" si="16"/>
        <v>#VALUE!</v>
      </c>
    </row>
    <row r="1015" spans="1:18" x14ac:dyDescent="0.25">
      <c r="A1015" t="s">
        <v>142</v>
      </c>
      <c r="B1015">
        <v>7900</v>
      </c>
      <c r="C1015">
        <v>140</v>
      </c>
      <c r="D1015" t="s">
        <v>58</v>
      </c>
      <c r="E1015" t="s">
        <v>95</v>
      </c>
      <c r="F1015" s="4" t="e">
        <f>SUMIFS('[1]TUNZ Extracted TB'!$G:$G,'[1]TUNZ Extracted TB'!$A:$A,B1015,'[1]TUNZ Extracted TB'!$C:$C,C1015)</f>
        <v>#VALUE!</v>
      </c>
      <c r="G1015" s="4" t="e">
        <f>SUMIFS('[2]TUNZ Extracted TB'!$G:$G,'[2]TUNZ Extracted TB'!$A:$A,B1015,'[2]TUNZ Extracted TB'!$C:$C,C1015)</f>
        <v>#VALUE!</v>
      </c>
      <c r="H1015" s="4" t="e">
        <f>SUMIFS('[3]TUNZ Extracted TB'!$G:$G,'[3]TUNZ Extracted TB'!$A:$A,B1015,'[3]TUNZ Extracted TB'!$C:$C,C1015)</f>
        <v>#VALUE!</v>
      </c>
      <c r="I1015" s="4" t="e">
        <f>SUMIFS('[4]TUNZ Extracted TB'!$G:$G,'[4]TUNZ Extracted TB'!$A:$A,B1015,'[4]TUNZ Extracted TB'!$C:$C,C1015)</f>
        <v>#VALUE!</v>
      </c>
      <c r="J1015" s="4" t="e">
        <f>SUMIFS('[5]TUNZ Extracted TB'!$G:$G,'[5]TUNZ Extracted TB'!$A:$A,B1015,'[5]TUNZ Extracted TB'!$C:$C,C1015)</f>
        <v>#VALUE!</v>
      </c>
      <c r="K1015" s="4" t="e">
        <f>SUMIFS('[6]TUNZ Extracted TB'!$G:$G,'[6]TUNZ Extracted TB'!$A:$A,B1015,'[6]TUNZ Extracted TB'!$C:$C,C1015)</f>
        <v>#VALUE!</v>
      </c>
      <c r="L1015" s="4" t="e">
        <f>SUMIFS('[7]TUNZ Extracted TB'!$G:$G,'[7]TUNZ Extracted TB'!$A:$A,B1015,'[7]TUNZ Extracted TB'!$C:$C,C1015)</f>
        <v>#VALUE!</v>
      </c>
      <c r="M1015" s="4" t="e">
        <f>SUMIFS('[8]TUNZ Extracted TB'!$G:$G,'[8]TUNZ Extracted TB'!$A:$A,B1015,'[8]TUNZ Extracted TB'!$C:$C,C1015)</f>
        <v>#VALUE!</v>
      </c>
      <c r="N1015" s="4" t="e">
        <f>SUMIFS('[9]TUNZ Extracted TB'!$G:$G,'[9]TUNZ Extracted TB'!$A:$A,B1015,'[9]TUNZ Extracted TB'!$C:$C,C1015)</f>
        <v>#VALUE!</v>
      </c>
      <c r="O1015" s="4" t="e">
        <f>SUMIFS('[10]TUNZ Extracted TB'!$G:$G,'[10]TUNZ Extracted TB'!$A:$A,B1015,'[10]TUNZ Extracted TB'!$C:$C,C1015)</f>
        <v>#VALUE!</v>
      </c>
      <c r="P1015" s="4" t="e">
        <f>SUMIFS('[11]TUNZ Extracted TB'!$G:$G,'[11]TUNZ Extracted TB'!$A:$A,B1015,'[11]TUNZ Extracted TB'!$C:$C,C1015)</f>
        <v>#VALUE!</v>
      </c>
      <c r="Q1015" s="4" t="e">
        <f>SUMIFS('[12]TUNZ Extracted TB'!$G:$G,'[12]TUNZ Extracted TB'!$A:$A,B1015,'[12]TUNZ Extracted TB'!$C:$C,C1015)</f>
        <v>#VALUE!</v>
      </c>
      <c r="R1015" s="4" t="e">
        <f t="shared" si="16"/>
        <v>#VALUE!</v>
      </c>
    </row>
    <row r="1016" spans="1:18" x14ac:dyDescent="0.25">
      <c r="A1016" t="s">
        <v>142</v>
      </c>
      <c r="B1016">
        <v>7900</v>
      </c>
      <c r="C1016">
        <v>142</v>
      </c>
      <c r="D1016" t="s">
        <v>62</v>
      </c>
      <c r="E1016" t="s">
        <v>122</v>
      </c>
      <c r="F1016" s="4" t="e">
        <f>SUMIFS('[1]TUNZ Extracted TB'!$G:$G,'[1]TUNZ Extracted TB'!$A:$A,B1016,'[1]TUNZ Extracted TB'!$C:$C,C1016)</f>
        <v>#VALUE!</v>
      </c>
      <c r="G1016" s="4" t="e">
        <f>SUMIFS('[2]TUNZ Extracted TB'!$G:$G,'[2]TUNZ Extracted TB'!$A:$A,B1016,'[2]TUNZ Extracted TB'!$C:$C,C1016)</f>
        <v>#VALUE!</v>
      </c>
      <c r="H1016" s="4" t="e">
        <f>SUMIFS('[3]TUNZ Extracted TB'!$G:$G,'[3]TUNZ Extracted TB'!$A:$A,B1016,'[3]TUNZ Extracted TB'!$C:$C,C1016)</f>
        <v>#VALUE!</v>
      </c>
      <c r="I1016" s="4" t="e">
        <f>SUMIFS('[4]TUNZ Extracted TB'!$G:$G,'[4]TUNZ Extracted TB'!$A:$A,B1016,'[4]TUNZ Extracted TB'!$C:$C,C1016)</f>
        <v>#VALUE!</v>
      </c>
      <c r="J1016" s="4" t="e">
        <f>SUMIFS('[5]TUNZ Extracted TB'!$G:$G,'[5]TUNZ Extracted TB'!$A:$A,B1016,'[5]TUNZ Extracted TB'!$C:$C,C1016)</f>
        <v>#VALUE!</v>
      </c>
      <c r="K1016" s="4" t="e">
        <f>SUMIFS('[6]TUNZ Extracted TB'!$G:$G,'[6]TUNZ Extracted TB'!$A:$A,B1016,'[6]TUNZ Extracted TB'!$C:$C,C1016)</f>
        <v>#VALUE!</v>
      </c>
      <c r="L1016" s="4" t="e">
        <f>SUMIFS('[7]TUNZ Extracted TB'!$G:$G,'[7]TUNZ Extracted TB'!$A:$A,B1016,'[7]TUNZ Extracted TB'!$C:$C,C1016)</f>
        <v>#VALUE!</v>
      </c>
      <c r="M1016" s="4" t="e">
        <f>SUMIFS('[8]TUNZ Extracted TB'!$G:$G,'[8]TUNZ Extracted TB'!$A:$A,B1016,'[8]TUNZ Extracted TB'!$C:$C,C1016)</f>
        <v>#VALUE!</v>
      </c>
      <c r="N1016" s="4" t="e">
        <f>SUMIFS('[9]TUNZ Extracted TB'!$G:$G,'[9]TUNZ Extracted TB'!$A:$A,B1016,'[9]TUNZ Extracted TB'!$C:$C,C1016)</f>
        <v>#VALUE!</v>
      </c>
      <c r="O1016" s="4" t="e">
        <f>SUMIFS('[10]TUNZ Extracted TB'!$G:$G,'[10]TUNZ Extracted TB'!$A:$A,B1016,'[10]TUNZ Extracted TB'!$C:$C,C1016)</f>
        <v>#VALUE!</v>
      </c>
      <c r="P1016" s="4" t="e">
        <f>SUMIFS('[11]TUNZ Extracted TB'!$G:$G,'[11]TUNZ Extracted TB'!$A:$A,B1016,'[11]TUNZ Extracted TB'!$C:$C,C1016)</f>
        <v>#VALUE!</v>
      </c>
      <c r="Q1016" s="4" t="e">
        <f>SUMIFS('[12]TUNZ Extracted TB'!$G:$G,'[12]TUNZ Extracted TB'!$A:$A,B1016,'[12]TUNZ Extracted TB'!$C:$C,C1016)</f>
        <v>#VALUE!</v>
      </c>
      <c r="R1016" s="4" t="e">
        <f t="shared" si="16"/>
        <v>#VALUE!</v>
      </c>
    </row>
    <row r="1017" spans="1:18" x14ac:dyDescent="0.25">
      <c r="A1017" t="s">
        <v>142</v>
      </c>
      <c r="B1017">
        <v>7900</v>
      </c>
      <c r="C1017">
        <v>147</v>
      </c>
      <c r="D1017" t="s">
        <v>58</v>
      </c>
      <c r="E1017" t="s">
        <v>95</v>
      </c>
      <c r="F1017" s="4" t="e">
        <f>SUMIFS('[1]TUNZ Extracted TB'!$G:$G,'[1]TUNZ Extracted TB'!$A:$A,B1017,'[1]TUNZ Extracted TB'!$C:$C,C1017)</f>
        <v>#VALUE!</v>
      </c>
      <c r="G1017" s="4" t="e">
        <f>SUMIFS('[2]TUNZ Extracted TB'!$G:$G,'[2]TUNZ Extracted TB'!$A:$A,B1017,'[2]TUNZ Extracted TB'!$C:$C,C1017)</f>
        <v>#VALUE!</v>
      </c>
      <c r="H1017" s="4" t="e">
        <f>SUMIFS('[3]TUNZ Extracted TB'!$G:$G,'[3]TUNZ Extracted TB'!$A:$A,B1017,'[3]TUNZ Extracted TB'!$C:$C,C1017)</f>
        <v>#VALUE!</v>
      </c>
      <c r="I1017" s="4" t="e">
        <f>SUMIFS('[4]TUNZ Extracted TB'!$G:$G,'[4]TUNZ Extracted TB'!$A:$A,B1017,'[4]TUNZ Extracted TB'!$C:$C,C1017)</f>
        <v>#VALUE!</v>
      </c>
      <c r="J1017" s="4" t="e">
        <f>SUMIFS('[5]TUNZ Extracted TB'!$G:$G,'[5]TUNZ Extracted TB'!$A:$A,B1017,'[5]TUNZ Extracted TB'!$C:$C,C1017)</f>
        <v>#VALUE!</v>
      </c>
      <c r="K1017" s="4" t="e">
        <f>SUMIFS('[6]TUNZ Extracted TB'!$G:$G,'[6]TUNZ Extracted TB'!$A:$A,B1017,'[6]TUNZ Extracted TB'!$C:$C,C1017)</f>
        <v>#VALUE!</v>
      </c>
      <c r="L1017" s="4" t="e">
        <f>SUMIFS('[7]TUNZ Extracted TB'!$G:$G,'[7]TUNZ Extracted TB'!$A:$A,B1017,'[7]TUNZ Extracted TB'!$C:$C,C1017)</f>
        <v>#VALUE!</v>
      </c>
      <c r="M1017" s="4" t="e">
        <f>SUMIFS('[8]TUNZ Extracted TB'!$G:$G,'[8]TUNZ Extracted TB'!$A:$A,B1017,'[8]TUNZ Extracted TB'!$C:$C,C1017)</f>
        <v>#VALUE!</v>
      </c>
      <c r="N1017" s="4" t="e">
        <f>SUMIFS('[9]TUNZ Extracted TB'!$G:$G,'[9]TUNZ Extracted TB'!$A:$A,B1017,'[9]TUNZ Extracted TB'!$C:$C,C1017)</f>
        <v>#VALUE!</v>
      </c>
      <c r="O1017" s="4" t="e">
        <f>SUMIFS('[10]TUNZ Extracted TB'!$G:$G,'[10]TUNZ Extracted TB'!$A:$A,B1017,'[10]TUNZ Extracted TB'!$C:$C,C1017)</f>
        <v>#VALUE!</v>
      </c>
      <c r="P1017" s="4" t="e">
        <f>SUMIFS('[11]TUNZ Extracted TB'!$G:$G,'[11]TUNZ Extracted TB'!$A:$A,B1017,'[11]TUNZ Extracted TB'!$C:$C,C1017)</f>
        <v>#VALUE!</v>
      </c>
      <c r="Q1017" s="4" t="e">
        <f>SUMIFS('[12]TUNZ Extracted TB'!$G:$G,'[12]TUNZ Extracted TB'!$A:$A,B1017,'[12]TUNZ Extracted TB'!$C:$C,C1017)</f>
        <v>#VALUE!</v>
      </c>
      <c r="R1017" s="4" t="e">
        <f t="shared" si="16"/>
        <v>#VALUE!</v>
      </c>
    </row>
    <row r="1018" spans="1:18" x14ac:dyDescent="0.25">
      <c r="A1018" t="s">
        <v>142</v>
      </c>
      <c r="B1018">
        <v>7900</v>
      </c>
      <c r="C1018">
        <v>150</v>
      </c>
      <c r="D1018" t="s">
        <v>62</v>
      </c>
      <c r="E1018" t="s">
        <v>122</v>
      </c>
      <c r="F1018" s="4" t="e">
        <f>SUMIFS('[1]TUNZ Extracted TB'!$G:$G,'[1]TUNZ Extracted TB'!$A:$A,B1018,'[1]TUNZ Extracted TB'!$C:$C,C1018)</f>
        <v>#VALUE!</v>
      </c>
      <c r="G1018" s="4" t="e">
        <f>SUMIFS('[2]TUNZ Extracted TB'!$G:$G,'[2]TUNZ Extracted TB'!$A:$A,B1018,'[2]TUNZ Extracted TB'!$C:$C,C1018)</f>
        <v>#VALUE!</v>
      </c>
      <c r="H1018" s="4" t="e">
        <f>SUMIFS('[3]TUNZ Extracted TB'!$G:$G,'[3]TUNZ Extracted TB'!$A:$A,B1018,'[3]TUNZ Extracted TB'!$C:$C,C1018)</f>
        <v>#VALUE!</v>
      </c>
      <c r="I1018" s="4" t="e">
        <f>SUMIFS('[4]TUNZ Extracted TB'!$G:$G,'[4]TUNZ Extracted TB'!$A:$A,B1018,'[4]TUNZ Extracted TB'!$C:$C,C1018)</f>
        <v>#VALUE!</v>
      </c>
      <c r="J1018" s="4" t="e">
        <f>SUMIFS('[5]TUNZ Extracted TB'!$G:$G,'[5]TUNZ Extracted TB'!$A:$A,B1018,'[5]TUNZ Extracted TB'!$C:$C,C1018)</f>
        <v>#VALUE!</v>
      </c>
      <c r="K1018" s="4" t="e">
        <f>SUMIFS('[6]TUNZ Extracted TB'!$G:$G,'[6]TUNZ Extracted TB'!$A:$A,B1018,'[6]TUNZ Extracted TB'!$C:$C,C1018)</f>
        <v>#VALUE!</v>
      </c>
      <c r="L1018" s="4" t="e">
        <f>SUMIFS('[7]TUNZ Extracted TB'!$G:$G,'[7]TUNZ Extracted TB'!$A:$A,B1018,'[7]TUNZ Extracted TB'!$C:$C,C1018)</f>
        <v>#VALUE!</v>
      </c>
      <c r="M1018" s="4" t="e">
        <f>SUMIFS('[8]TUNZ Extracted TB'!$G:$G,'[8]TUNZ Extracted TB'!$A:$A,B1018,'[8]TUNZ Extracted TB'!$C:$C,C1018)</f>
        <v>#VALUE!</v>
      </c>
      <c r="N1018" s="4" t="e">
        <f>SUMIFS('[9]TUNZ Extracted TB'!$G:$G,'[9]TUNZ Extracted TB'!$A:$A,B1018,'[9]TUNZ Extracted TB'!$C:$C,C1018)</f>
        <v>#VALUE!</v>
      </c>
      <c r="O1018" s="4" t="e">
        <f>SUMIFS('[10]TUNZ Extracted TB'!$G:$G,'[10]TUNZ Extracted TB'!$A:$A,B1018,'[10]TUNZ Extracted TB'!$C:$C,C1018)</f>
        <v>#VALUE!</v>
      </c>
      <c r="P1018" s="4" t="e">
        <f>SUMIFS('[11]TUNZ Extracted TB'!$G:$G,'[11]TUNZ Extracted TB'!$A:$A,B1018,'[11]TUNZ Extracted TB'!$C:$C,C1018)</f>
        <v>#VALUE!</v>
      </c>
      <c r="Q1018" s="4" t="e">
        <f>SUMIFS('[12]TUNZ Extracted TB'!$G:$G,'[12]TUNZ Extracted TB'!$A:$A,B1018,'[12]TUNZ Extracted TB'!$C:$C,C1018)</f>
        <v>#VALUE!</v>
      </c>
      <c r="R1018" s="4" t="e">
        <f t="shared" si="16"/>
        <v>#VALUE!</v>
      </c>
    </row>
    <row r="1019" spans="1:18" x14ac:dyDescent="0.25">
      <c r="A1019" t="s">
        <v>142</v>
      </c>
      <c r="B1019">
        <v>7900</v>
      </c>
      <c r="C1019">
        <v>160</v>
      </c>
      <c r="D1019" t="s">
        <v>58</v>
      </c>
      <c r="E1019" t="s">
        <v>95</v>
      </c>
      <c r="F1019" s="4" t="e">
        <f>SUMIFS('[1]TUNZ Extracted TB'!$G:$G,'[1]TUNZ Extracted TB'!$A:$A,B1019,'[1]TUNZ Extracted TB'!$C:$C,C1019)</f>
        <v>#VALUE!</v>
      </c>
      <c r="G1019" s="4" t="e">
        <f>SUMIFS('[2]TUNZ Extracted TB'!$G:$G,'[2]TUNZ Extracted TB'!$A:$A,B1019,'[2]TUNZ Extracted TB'!$C:$C,C1019)</f>
        <v>#VALUE!</v>
      </c>
      <c r="H1019" s="4" t="e">
        <f>SUMIFS('[3]TUNZ Extracted TB'!$G:$G,'[3]TUNZ Extracted TB'!$A:$A,B1019,'[3]TUNZ Extracted TB'!$C:$C,C1019)</f>
        <v>#VALUE!</v>
      </c>
      <c r="I1019" s="4" t="e">
        <f>SUMIFS('[4]TUNZ Extracted TB'!$G:$G,'[4]TUNZ Extracted TB'!$A:$A,B1019,'[4]TUNZ Extracted TB'!$C:$C,C1019)</f>
        <v>#VALUE!</v>
      </c>
      <c r="J1019" s="4" t="e">
        <f>SUMIFS('[5]TUNZ Extracted TB'!$G:$G,'[5]TUNZ Extracted TB'!$A:$A,B1019,'[5]TUNZ Extracted TB'!$C:$C,C1019)</f>
        <v>#VALUE!</v>
      </c>
      <c r="K1019" s="4" t="e">
        <f>SUMIFS('[6]TUNZ Extracted TB'!$G:$G,'[6]TUNZ Extracted TB'!$A:$A,B1019,'[6]TUNZ Extracted TB'!$C:$C,C1019)</f>
        <v>#VALUE!</v>
      </c>
      <c r="L1019" s="4" t="e">
        <f>SUMIFS('[7]TUNZ Extracted TB'!$G:$G,'[7]TUNZ Extracted TB'!$A:$A,B1019,'[7]TUNZ Extracted TB'!$C:$C,C1019)</f>
        <v>#VALUE!</v>
      </c>
      <c r="M1019" s="4" t="e">
        <f>SUMIFS('[8]TUNZ Extracted TB'!$G:$G,'[8]TUNZ Extracted TB'!$A:$A,B1019,'[8]TUNZ Extracted TB'!$C:$C,C1019)</f>
        <v>#VALUE!</v>
      </c>
      <c r="N1019" s="4" t="e">
        <f>SUMIFS('[9]TUNZ Extracted TB'!$G:$G,'[9]TUNZ Extracted TB'!$A:$A,B1019,'[9]TUNZ Extracted TB'!$C:$C,C1019)</f>
        <v>#VALUE!</v>
      </c>
      <c r="O1019" s="4" t="e">
        <f>SUMIFS('[10]TUNZ Extracted TB'!$G:$G,'[10]TUNZ Extracted TB'!$A:$A,B1019,'[10]TUNZ Extracted TB'!$C:$C,C1019)</f>
        <v>#VALUE!</v>
      </c>
      <c r="P1019" s="4" t="e">
        <f>SUMIFS('[11]TUNZ Extracted TB'!$G:$G,'[11]TUNZ Extracted TB'!$A:$A,B1019,'[11]TUNZ Extracted TB'!$C:$C,C1019)</f>
        <v>#VALUE!</v>
      </c>
      <c r="Q1019" s="4" t="e">
        <f>SUMIFS('[12]TUNZ Extracted TB'!$G:$G,'[12]TUNZ Extracted TB'!$A:$A,B1019,'[12]TUNZ Extracted TB'!$C:$C,C1019)</f>
        <v>#VALUE!</v>
      </c>
      <c r="R1019" s="4" t="e">
        <f t="shared" si="16"/>
        <v>#VALUE!</v>
      </c>
    </row>
    <row r="1020" spans="1:18" x14ac:dyDescent="0.25">
      <c r="A1020" t="s">
        <v>142</v>
      </c>
      <c r="B1020">
        <v>7900</v>
      </c>
      <c r="C1020">
        <v>210</v>
      </c>
      <c r="D1020" t="s">
        <v>58</v>
      </c>
      <c r="E1020" t="s">
        <v>95</v>
      </c>
      <c r="F1020" s="4" t="e">
        <f>SUMIFS('[1]TUNZ Extracted TB'!$G:$G,'[1]TUNZ Extracted TB'!$A:$A,B1020,'[1]TUNZ Extracted TB'!$C:$C,C1020)</f>
        <v>#VALUE!</v>
      </c>
      <c r="G1020" s="4" t="e">
        <f>SUMIFS('[2]TUNZ Extracted TB'!$G:$G,'[2]TUNZ Extracted TB'!$A:$A,B1020,'[2]TUNZ Extracted TB'!$C:$C,C1020)</f>
        <v>#VALUE!</v>
      </c>
      <c r="H1020" s="4" t="e">
        <f>SUMIFS('[3]TUNZ Extracted TB'!$G:$G,'[3]TUNZ Extracted TB'!$A:$A,B1020,'[3]TUNZ Extracted TB'!$C:$C,C1020)</f>
        <v>#VALUE!</v>
      </c>
      <c r="I1020" s="4" t="e">
        <f>SUMIFS('[4]TUNZ Extracted TB'!$G:$G,'[4]TUNZ Extracted TB'!$A:$A,B1020,'[4]TUNZ Extracted TB'!$C:$C,C1020)</f>
        <v>#VALUE!</v>
      </c>
      <c r="J1020" s="4" t="e">
        <f>SUMIFS('[5]TUNZ Extracted TB'!$G:$G,'[5]TUNZ Extracted TB'!$A:$A,B1020,'[5]TUNZ Extracted TB'!$C:$C,C1020)</f>
        <v>#VALUE!</v>
      </c>
      <c r="K1020" s="4" t="e">
        <f>SUMIFS('[6]TUNZ Extracted TB'!$G:$G,'[6]TUNZ Extracted TB'!$A:$A,B1020,'[6]TUNZ Extracted TB'!$C:$C,C1020)</f>
        <v>#VALUE!</v>
      </c>
      <c r="L1020" s="4" t="e">
        <f>SUMIFS('[7]TUNZ Extracted TB'!$G:$G,'[7]TUNZ Extracted TB'!$A:$A,B1020,'[7]TUNZ Extracted TB'!$C:$C,C1020)</f>
        <v>#VALUE!</v>
      </c>
      <c r="M1020" s="4" t="e">
        <f>SUMIFS('[8]TUNZ Extracted TB'!$G:$G,'[8]TUNZ Extracted TB'!$A:$A,B1020,'[8]TUNZ Extracted TB'!$C:$C,C1020)</f>
        <v>#VALUE!</v>
      </c>
      <c r="N1020" s="4" t="e">
        <f>SUMIFS('[9]TUNZ Extracted TB'!$G:$G,'[9]TUNZ Extracted TB'!$A:$A,B1020,'[9]TUNZ Extracted TB'!$C:$C,C1020)</f>
        <v>#VALUE!</v>
      </c>
      <c r="O1020" s="4" t="e">
        <f>SUMIFS('[10]TUNZ Extracted TB'!$G:$G,'[10]TUNZ Extracted TB'!$A:$A,B1020,'[10]TUNZ Extracted TB'!$C:$C,C1020)</f>
        <v>#VALUE!</v>
      </c>
      <c r="P1020" s="4" t="e">
        <f>SUMIFS('[11]TUNZ Extracted TB'!$G:$G,'[11]TUNZ Extracted TB'!$A:$A,B1020,'[11]TUNZ Extracted TB'!$C:$C,C1020)</f>
        <v>#VALUE!</v>
      </c>
      <c r="Q1020" s="4" t="e">
        <f>SUMIFS('[12]TUNZ Extracted TB'!$G:$G,'[12]TUNZ Extracted TB'!$A:$A,B1020,'[12]TUNZ Extracted TB'!$C:$C,C1020)</f>
        <v>#VALUE!</v>
      </c>
      <c r="R1020" s="4" t="e">
        <f t="shared" si="16"/>
        <v>#VALUE!</v>
      </c>
    </row>
    <row r="1021" spans="1:18" x14ac:dyDescent="0.25">
      <c r="A1021" t="s">
        <v>142</v>
      </c>
      <c r="B1021">
        <v>7900</v>
      </c>
      <c r="C1021">
        <v>220</v>
      </c>
      <c r="D1021" t="s">
        <v>58</v>
      </c>
      <c r="E1021" t="s">
        <v>95</v>
      </c>
      <c r="F1021" s="4" t="e">
        <f>SUMIFS('[1]TUNZ Extracted TB'!$G:$G,'[1]TUNZ Extracted TB'!$A:$A,B1021,'[1]TUNZ Extracted TB'!$C:$C,C1021)</f>
        <v>#VALUE!</v>
      </c>
      <c r="G1021" s="4" t="e">
        <f>SUMIFS('[2]TUNZ Extracted TB'!$G:$G,'[2]TUNZ Extracted TB'!$A:$A,B1021,'[2]TUNZ Extracted TB'!$C:$C,C1021)</f>
        <v>#VALUE!</v>
      </c>
      <c r="H1021" s="4" t="e">
        <f>SUMIFS('[3]TUNZ Extracted TB'!$G:$G,'[3]TUNZ Extracted TB'!$A:$A,B1021,'[3]TUNZ Extracted TB'!$C:$C,C1021)</f>
        <v>#VALUE!</v>
      </c>
      <c r="I1021" s="4" t="e">
        <f>SUMIFS('[4]TUNZ Extracted TB'!$G:$G,'[4]TUNZ Extracted TB'!$A:$A,B1021,'[4]TUNZ Extracted TB'!$C:$C,C1021)</f>
        <v>#VALUE!</v>
      </c>
      <c r="J1021" s="4" t="e">
        <f>SUMIFS('[5]TUNZ Extracted TB'!$G:$G,'[5]TUNZ Extracted TB'!$A:$A,B1021,'[5]TUNZ Extracted TB'!$C:$C,C1021)</f>
        <v>#VALUE!</v>
      </c>
      <c r="K1021" s="4" t="e">
        <f>SUMIFS('[6]TUNZ Extracted TB'!$G:$G,'[6]TUNZ Extracted TB'!$A:$A,B1021,'[6]TUNZ Extracted TB'!$C:$C,C1021)</f>
        <v>#VALUE!</v>
      </c>
      <c r="L1021" s="4" t="e">
        <f>SUMIFS('[7]TUNZ Extracted TB'!$G:$G,'[7]TUNZ Extracted TB'!$A:$A,B1021,'[7]TUNZ Extracted TB'!$C:$C,C1021)</f>
        <v>#VALUE!</v>
      </c>
      <c r="M1021" s="4" t="e">
        <f>SUMIFS('[8]TUNZ Extracted TB'!$G:$G,'[8]TUNZ Extracted TB'!$A:$A,B1021,'[8]TUNZ Extracted TB'!$C:$C,C1021)</f>
        <v>#VALUE!</v>
      </c>
      <c r="N1021" s="4" t="e">
        <f>SUMIFS('[9]TUNZ Extracted TB'!$G:$G,'[9]TUNZ Extracted TB'!$A:$A,B1021,'[9]TUNZ Extracted TB'!$C:$C,C1021)</f>
        <v>#VALUE!</v>
      </c>
      <c r="O1021" s="4" t="e">
        <f>SUMIFS('[10]TUNZ Extracted TB'!$G:$G,'[10]TUNZ Extracted TB'!$A:$A,B1021,'[10]TUNZ Extracted TB'!$C:$C,C1021)</f>
        <v>#VALUE!</v>
      </c>
      <c r="P1021" s="4" t="e">
        <f>SUMIFS('[11]TUNZ Extracted TB'!$G:$G,'[11]TUNZ Extracted TB'!$A:$A,B1021,'[11]TUNZ Extracted TB'!$C:$C,C1021)</f>
        <v>#VALUE!</v>
      </c>
      <c r="Q1021" s="4" t="e">
        <f>SUMIFS('[12]TUNZ Extracted TB'!$G:$G,'[12]TUNZ Extracted TB'!$A:$A,B1021,'[12]TUNZ Extracted TB'!$C:$C,C1021)</f>
        <v>#VALUE!</v>
      </c>
      <c r="R1021" s="4" t="e">
        <f t="shared" si="16"/>
        <v>#VALUE!</v>
      </c>
    </row>
    <row r="1022" spans="1:18" x14ac:dyDescent="0.25">
      <c r="A1022" t="s">
        <v>142</v>
      </c>
      <c r="B1022">
        <v>7900</v>
      </c>
      <c r="C1022">
        <v>230</v>
      </c>
      <c r="D1022" t="s">
        <v>58</v>
      </c>
      <c r="E1022" t="s">
        <v>95</v>
      </c>
      <c r="F1022" s="4" t="e">
        <f>SUMIFS('[1]TUNZ Extracted TB'!$G:$G,'[1]TUNZ Extracted TB'!$A:$A,B1022,'[1]TUNZ Extracted TB'!$C:$C,C1022)</f>
        <v>#VALUE!</v>
      </c>
      <c r="G1022" s="4" t="e">
        <f>SUMIFS('[2]TUNZ Extracted TB'!$G:$G,'[2]TUNZ Extracted TB'!$A:$A,B1022,'[2]TUNZ Extracted TB'!$C:$C,C1022)</f>
        <v>#VALUE!</v>
      </c>
      <c r="H1022" s="4" t="e">
        <f>SUMIFS('[3]TUNZ Extracted TB'!$G:$G,'[3]TUNZ Extracted TB'!$A:$A,B1022,'[3]TUNZ Extracted TB'!$C:$C,C1022)</f>
        <v>#VALUE!</v>
      </c>
      <c r="I1022" s="4" t="e">
        <f>SUMIFS('[4]TUNZ Extracted TB'!$G:$G,'[4]TUNZ Extracted TB'!$A:$A,B1022,'[4]TUNZ Extracted TB'!$C:$C,C1022)</f>
        <v>#VALUE!</v>
      </c>
      <c r="J1022" s="4" t="e">
        <f>SUMIFS('[5]TUNZ Extracted TB'!$G:$G,'[5]TUNZ Extracted TB'!$A:$A,B1022,'[5]TUNZ Extracted TB'!$C:$C,C1022)</f>
        <v>#VALUE!</v>
      </c>
      <c r="K1022" s="4" t="e">
        <f>SUMIFS('[6]TUNZ Extracted TB'!$G:$G,'[6]TUNZ Extracted TB'!$A:$A,B1022,'[6]TUNZ Extracted TB'!$C:$C,C1022)</f>
        <v>#VALUE!</v>
      </c>
      <c r="L1022" s="4" t="e">
        <f>SUMIFS('[7]TUNZ Extracted TB'!$G:$G,'[7]TUNZ Extracted TB'!$A:$A,B1022,'[7]TUNZ Extracted TB'!$C:$C,C1022)</f>
        <v>#VALUE!</v>
      </c>
      <c r="M1022" s="4" t="e">
        <f>SUMIFS('[8]TUNZ Extracted TB'!$G:$G,'[8]TUNZ Extracted TB'!$A:$A,B1022,'[8]TUNZ Extracted TB'!$C:$C,C1022)</f>
        <v>#VALUE!</v>
      </c>
      <c r="N1022" s="4" t="e">
        <f>SUMIFS('[9]TUNZ Extracted TB'!$G:$G,'[9]TUNZ Extracted TB'!$A:$A,B1022,'[9]TUNZ Extracted TB'!$C:$C,C1022)</f>
        <v>#VALUE!</v>
      </c>
      <c r="O1022" s="4" t="e">
        <f>SUMIFS('[10]TUNZ Extracted TB'!$G:$G,'[10]TUNZ Extracted TB'!$A:$A,B1022,'[10]TUNZ Extracted TB'!$C:$C,C1022)</f>
        <v>#VALUE!</v>
      </c>
      <c r="P1022" s="4" t="e">
        <f>SUMIFS('[11]TUNZ Extracted TB'!$G:$G,'[11]TUNZ Extracted TB'!$A:$A,B1022,'[11]TUNZ Extracted TB'!$C:$C,C1022)</f>
        <v>#VALUE!</v>
      </c>
      <c r="Q1022" s="4" t="e">
        <f>SUMIFS('[12]TUNZ Extracted TB'!$G:$G,'[12]TUNZ Extracted TB'!$A:$A,B1022,'[12]TUNZ Extracted TB'!$C:$C,C1022)</f>
        <v>#VALUE!</v>
      </c>
      <c r="R1022" s="4" t="e">
        <f t="shared" si="16"/>
        <v>#VALUE!</v>
      </c>
    </row>
    <row r="1023" spans="1:18" x14ac:dyDescent="0.25">
      <c r="A1023" t="s">
        <v>142</v>
      </c>
      <c r="B1023">
        <v>7900</v>
      </c>
      <c r="C1023">
        <v>240</v>
      </c>
      <c r="D1023" t="s">
        <v>58</v>
      </c>
      <c r="E1023" t="s">
        <v>95</v>
      </c>
      <c r="F1023" s="4" t="e">
        <f>SUMIFS('[1]TUNZ Extracted TB'!$G:$G,'[1]TUNZ Extracted TB'!$A:$A,B1023,'[1]TUNZ Extracted TB'!$C:$C,C1023)</f>
        <v>#VALUE!</v>
      </c>
      <c r="G1023" s="4" t="e">
        <f>SUMIFS('[2]TUNZ Extracted TB'!$G:$G,'[2]TUNZ Extracted TB'!$A:$A,B1023,'[2]TUNZ Extracted TB'!$C:$C,C1023)</f>
        <v>#VALUE!</v>
      </c>
      <c r="H1023" s="4" t="e">
        <f>SUMIFS('[3]TUNZ Extracted TB'!$G:$G,'[3]TUNZ Extracted TB'!$A:$A,B1023,'[3]TUNZ Extracted TB'!$C:$C,C1023)</f>
        <v>#VALUE!</v>
      </c>
      <c r="I1023" s="4" t="e">
        <f>SUMIFS('[4]TUNZ Extracted TB'!$G:$G,'[4]TUNZ Extracted TB'!$A:$A,B1023,'[4]TUNZ Extracted TB'!$C:$C,C1023)</f>
        <v>#VALUE!</v>
      </c>
      <c r="J1023" s="4" t="e">
        <f>SUMIFS('[5]TUNZ Extracted TB'!$G:$G,'[5]TUNZ Extracted TB'!$A:$A,B1023,'[5]TUNZ Extracted TB'!$C:$C,C1023)</f>
        <v>#VALUE!</v>
      </c>
      <c r="K1023" s="4" t="e">
        <f>SUMIFS('[6]TUNZ Extracted TB'!$G:$G,'[6]TUNZ Extracted TB'!$A:$A,B1023,'[6]TUNZ Extracted TB'!$C:$C,C1023)</f>
        <v>#VALUE!</v>
      </c>
      <c r="L1023" s="4" t="e">
        <f>SUMIFS('[7]TUNZ Extracted TB'!$G:$G,'[7]TUNZ Extracted TB'!$A:$A,B1023,'[7]TUNZ Extracted TB'!$C:$C,C1023)</f>
        <v>#VALUE!</v>
      </c>
      <c r="M1023" s="4" t="e">
        <f>SUMIFS('[8]TUNZ Extracted TB'!$G:$G,'[8]TUNZ Extracted TB'!$A:$A,B1023,'[8]TUNZ Extracted TB'!$C:$C,C1023)</f>
        <v>#VALUE!</v>
      </c>
      <c r="N1023" s="4" t="e">
        <f>SUMIFS('[9]TUNZ Extracted TB'!$G:$G,'[9]TUNZ Extracted TB'!$A:$A,B1023,'[9]TUNZ Extracted TB'!$C:$C,C1023)</f>
        <v>#VALUE!</v>
      </c>
      <c r="O1023" s="4" t="e">
        <f>SUMIFS('[10]TUNZ Extracted TB'!$G:$G,'[10]TUNZ Extracted TB'!$A:$A,B1023,'[10]TUNZ Extracted TB'!$C:$C,C1023)</f>
        <v>#VALUE!</v>
      </c>
      <c r="P1023" s="4" t="e">
        <f>SUMIFS('[11]TUNZ Extracted TB'!$G:$G,'[11]TUNZ Extracted TB'!$A:$A,B1023,'[11]TUNZ Extracted TB'!$C:$C,C1023)</f>
        <v>#VALUE!</v>
      </c>
      <c r="Q1023" s="4" t="e">
        <f>SUMIFS('[12]TUNZ Extracted TB'!$G:$G,'[12]TUNZ Extracted TB'!$A:$A,B1023,'[12]TUNZ Extracted TB'!$C:$C,C1023)</f>
        <v>#VALUE!</v>
      </c>
      <c r="R1023" s="4" t="e">
        <f t="shared" si="16"/>
        <v>#VALUE!</v>
      </c>
    </row>
    <row r="1024" spans="1:18" x14ac:dyDescent="0.25">
      <c r="A1024" t="s">
        <v>142</v>
      </c>
      <c r="B1024">
        <v>7900</v>
      </c>
      <c r="C1024">
        <v>260</v>
      </c>
      <c r="D1024" t="s">
        <v>58</v>
      </c>
      <c r="E1024" t="s">
        <v>95</v>
      </c>
      <c r="F1024" s="4" t="e">
        <f>SUMIFS('[1]TUNZ Extracted TB'!$G:$G,'[1]TUNZ Extracted TB'!$A:$A,B1024,'[1]TUNZ Extracted TB'!$C:$C,C1024)</f>
        <v>#VALUE!</v>
      </c>
      <c r="G1024" s="4" t="e">
        <f>SUMIFS('[2]TUNZ Extracted TB'!$G:$G,'[2]TUNZ Extracted TB'!$A:$A,B1024,'[2]TUNZ Extracted TB'!$C:$C,C1024)</f>
        <v>#VALUE!</v>
      </c>
      <c r="H1024" s="4" t="e">
        <f>SUMIFS('[3]TUNZ Extracted TB'!$G:$G,'[3]TUNZ Extracted TB'!$A:$A,B1024,'[3]TUNZ Extracted TB'!$C:$C,C1024)</f>
        <v>#VALUE!</v>
      </c>
      <c r="I1024" s="4" t="e">
        <f>SUMIFS('[4]TUNZ Extracted TB'!$G:$G,'[4]TUNZ Extracted TB'!$A:$A,B1024,'[4]TUNZ Extracted TB'!$C:$C,C1024)</f>
        <v>#VALUE!</v>
      </c>
      <c r="J1024" s="4" t="e">
        <f>SUMIFS('[5]TUNZ Extracted TB'!$G:$G,'[5]TUNZ Extracted TB'!$A:$A,B1024,'[5]TUNZ Extracted TB'!$C:$C,C1024)</f>
        <v>#VALUE!</v>
      </c>
      <c r="K1024" s="4" t="e">
        <f>SUMIFS('[6]TUNZ Extracted TB'!$G:$G,'[6]TUNZ Extracted TB'!$A:$A,B1024,'[6]TUNZ Extracted TB'!$C:$C,C1024)</f>
        <v>#VALUE!</v>
      </c>
      <c r="L1024" s="4" t="e">
        <f>SUMIFS('[7]TUNZ Extracted TB'!$G:$G,'[7]TUNZ Extracted TB'!$A:$A,B1024,'[7]TUNZ Extracted TB'!$C:$C,C1024)</f>
        <v>#VALUE!</v>
      </c>
      <c r="M1024" s="4" t="e">
        <f>SUMIFS('[8]TUNZ Extracted TB'!$G:$G,'[8]TUNZ Extracted TB'!$A:$A,B1024,'[8]TUNZ Extracted TB'!$C:$C,C1024)</f>
        <v>#VALUE!</v>
      </c>
      <c r="N1024" s="4" t="e">
        <f>SUMIFS('[9]TUNZ Extracted TB'!$G:$G,'[9]TUNZ Extracted TB'!$A:$A,B1024,'[9]TUNZ Extracted TB'!$C:$C,C1024)</f>
        <v>#VALUE!</v>
      </c>
      <c r="O1024" s="4" t="e">
        <f>SUMIFS('[10]TUNZ Extracted TB'!$G:$G,'[10]TUNZ Extracted TB'!$A:$A,B1024,'[10]TUNZ Extracted TB'!$C:$C,C1024)</f>
        <v>#VALUE!</v>
      </c>
      <c r="P1024" s="4" t="e">
        <f>SUMIFS('[11]TUNZ Extracted TB'!$G:$G,'[11]TUNZ Extracted TB'!$A:$A,B1024,'[11]TUNZ Extracted TB'!$C:$C,C1024)</f>
        <v>#VALUE!</v>
      </c>
      <c r="Q1024" s="4" t="e">
        <f>SUMIFS('[12]TUNZ Extracted TB'!$G:$G,'[12]TUNZ Extracted TB'!$A:$A,B1024,'[12]TUNZ Extracted TB'!$C:$C,C1024)</f>
        <v>#VALUE!</v>
      </c>
      <c r="R1024" s="4" t="e">
        <f t="shared" si="16"/>
        <v>#VALUE!</v>
      </c>
    </row>
    <row r="1025" spans="1:18" x14ac:dyDescent="0.25">
      <c r="A1025" t="s">
        <v>142</v>
      </c>
      <c r="B1025">
        <v>7900</v>
      </c>
      <c r="C1025">
        <v>330</v>
      </c>
      <c r="D1025" t="s">
        <v>58</v>
      </c>
      <c r="E1025" t="s">
        <v>95</v>
      </c>
      <c r="F1025" s="4" t="e">
        <f>SUMIFS('[1]TUNZ Extracted TB'!$G:$G,'[1]TUNZ Extracted TB'!$A:$A,B1025,'[1]TUNZ Extracted TB'!$C:$C,C1025)</f>
        <v>#VALUE!</v>
      </c>
      <c r="G1025" s="4" t="e">
        <f>SUMIFS('[2]TUNZ Extracted TB'!$G:$G,'[2]TUNZ Extracted TB'!$A:$A,B1025,'[2]TUNZ Extracted TB'!$C:$C,C1025)</f>
        <v>#VALUE!</v>
      </c>
      <c r="H1025" s="4" t="e">
        <f>SUMIFS('[3]TUNZ Extracted TB'!$G:$G,'[3]TUNZ Extracted TB'!$A:$A,B1025,'[3]TUNZ Extracted TB'!$C:$C,C1025)</f>
        <v>#VALUE!</v>
      </c>
      <c r="I1025" s="4" t="e">
        <f>SUMIFS('[4]TUNZ Extracted TB'!$G:$G,'[4]TUNZ Extracted TB'!$A:$A,B1025,'[4]TUNZ Extracted TB'!$C:$C,C1025)</f>
        <v>#VALUE!</v>
      </c>
      <c r="J1025" s="4" t="e">
        <f>SUMIFS('[5]TUNZ Extracted TB'!$G:$G,'[5]TUNZ Extracted TB'!$A:$A,B1025,'[5]TUNZ Extracted TB'!$C:$C,C1025)</f>
        <v>#VALUE!</v>
      </c>
      <c r="K1025" s="4" t="e">
        <f>SUMIFS('[6]TUNZ Extracted TB'!$G:$G,'[6]TUNZ Extracted TB'!$A:$A,B1025,'[6]TUNZ Extracted TB'!$C:$C,C1025)</f>
        <v>#VALUE!</v>
      </c>
      <c r="L1025" s="4" t="e">
        <f>SUMIFS('[7]TUNZ Extracted TB'!$G:$G,'[7]TUNZ Extracted TB'!$A:$A,B1025,'[7]TUNZ Extracted TB'!$C:$C,C1025)</f>
        <v>#VALUE!</v>
      </c>
      <c r="M1025" s="4" t="e">
        <f>SUMIFS('[8]TUNZ Extracted TB'!$G:$G,'[8]TUNZ Extracted TB'!$A:$A,B1025,'[8]TUNZ Extracted TB'!$C:$C,C1025)</f>
        <v>#VALUE!</v>
      </c>
      <c r="N1025" s="4" t="e">
        <f>SUMIFS('[9]TUNZ Extracted TB'!$G:$G,'[9]TUNZ Extracted TB'!$A:$A,B1025,'[9]TUNZ Extracted TB'!$C:$C,C1025)</f>
        <v>#VALUE!</v>
      </c>
      <c r="O1025" s="4" t="e">
        <f>SUMIFS('[10]TUNZ Extracted TB'!$G:$G,'[10]TUNZ Extracted TB'!$A:$A,B1025,'[10]TUNZ Extracted TB'!$C:$C,C1025)</f>
        <v>#VALUE!</v>
      </c>
      <c r="P1025" s="4" t="e">
        <f>SUMIFS('[11]TUNZ Extracted TB'!$G:$G,'[11]TUNZ Extracted TB'!$A:$A,B1025,'[11]TUNZ Extracted TB'!$C:$C,C1025)</f>
        <v>#VALUE!</v>
      </c>
      <c r="Q1025" s="4" t="e">
        <f>SUMIFS('[12]TUNZ Extracted TB'!$G:$G,'[12]TUNZ Extracted TB'!$A:$A,B1025,'[12]TUNZ Extracted TB'!$C:$C,C1025)</f>
        <v>#VALUE!</v>
      </c>
      <c r="R1025" s="4" t="e">
        <f t="shared" si="16"/>
        <v>#VALUE!</v>
      </c>
    </row>
    <row r="1026" spans="1:18" x14ac:dyDescent="0.25">
      <c r="A1026" t="s">
        <v>142</v>
      </c>
      <c r="B1026">
        <v>7900</v>
      </c>
      <c r="C1026">
        <v>340</v>
      </c>
      <c r="D1026" t="s">
        <v>58</v>
      </c>
      <c r="E1026" t="s">
        <v>95</v>
      </c>
      <c r="F1026" s="4" t="e">
        <f>SUMIFS('[1]TUNZ Extracted TB'!$G:$G,'[1]TUNZ Extracted TB'!$A:$A,B1026,'[1]TUNZ Extracted TB'!$C:$C,C1026)</f>
        <v>#VALUE!</v>
      </c>
      <c r="G1026" s="4" t="e">
        <f>SUMIFS('[2]TUNZ Extracted TB'!$G:$G,'[2]TUNZ Extracted TB'!$A:$A,B1026,'[2]TUNZ Extracted TB'!$C:$C,C1026)</f>
        <v>#VALUE!</v>
      </c>
      <c r="H1026" s="4" t="e">
        <f>SUMIFS('[3]TUNZ Extracted TB'!$G:$G,'[3]TUNZ Extracted TB'!$A:$A,B1026,'[3]TUNZ Extracted TB'!$C:$C,C1026)</f>
        <v>#VALUE!</v>
      </c>
      <c r="I1026" s="4" t="e">
        <f>SUMIFS('[4]TUNZ Extracted TB'!$G:$G,'[4]TUNZ Extracted TB'!$A:$A,B1026,'[4]TUNZ Extracted TB'!$C:$C,C1026)</f>
        <v>#VALUE!</v>
      </c>
      <c r="J1026" s="4" t="e">
        <f>SUMIFS('[5]TUNZ Extracted TB'!$G:$G,'[5]TUNZ Extracted TB'!$A:$A,B1026,'[5]TUNZ Extracted TB'!$C:$C,C1026)</f>
        <v>#VALUE!</v>
      </c>
      <c r="K1026" s="4" t="e">
        <f>SUMIFS('[6]TUNZ Extracted TB'!$G:$G,'[6]TUNZ Extracted TB'!$A:$A,B1026,'[6]TUNZ Extracted TB'!$C:$C,C1026)</f>
        <v>#VALUE!</v>
      </c>
      <c r="L1026" s="4" t="e">
        <f>SUMIFS('[7]TUNZ Extracted TB'!$G:$G,'[7]TUNZ Extracted TB'!$A:$A,B1026,'[7]TUNZ Extracted TB'!$C:$C,C1026)</f>
        <v>#VALUE!</v>
      </c>
      <c r="M1026" s="4" t="e">
        <f>SUMIFS('[8]TUNZ Extracted TB'!$G:$G,'[8]TUNZ Extracted TB'!$A:$A,B1026,'[8]TUNZ Extracted TB'!$C:$C,C1026)</f>
        <v>#VALUE!</v>
      </c>
      <c r="N1026" s="4" t="e">
        <f>SUMIFS('[9]TUNZ Extracted TB'!$G:$G,'[9]TUNZ Extracted TB'!$A:$A,B1026,'[9]TUNZ Extracted TB'!$C:$C,C1026)</f>
        <v>#VALUE!</v>
      </c>
      <c r="O1026" s="4" t="e">
        <f>SUMIFS('[10]TUNZ Extracted TB'!$G:$G,'[10]TUNZ Extracted TB'!$A:$A,B1026,'[10]TUNZ Extracted TB'!$C:$C,C1026)</f>
        <v>#VALUE!</v>
      </c>
      <c r="P1026" s="4" t="e">
        <f>SUMIFS('[11]TUNZ Extracted TB'!$G:$G,'[11]TUNZ Extracted TB'!$A:$A,B1026,'[11]TUNZ Extracted TB'!$C:$C,C1026)</f>
        <v>#VALUE!</v>
      </c>
      <c r="Q1026" s="4" t="e">
        <f>SUMIFS('[12]TUNZ Extracted TB'!$G:$G,'[12]TUNZ Extracted TB'!$A:$A,B1026,'[12]TUNZ Extracted TB'!$C:$C,C1026)</f>
        <v>#VALUE!</v>
      </c>
      <c r="R1026" s="4" t="e">
        <f t="shared" si="16"/>
        <v>#VALUE!</v>
      </c>
    </row>
    <row r="1027" spans="1:18" x14ac:dyDescent="0.25">
      <c r="A1027" t="s">
        <v>142</v>
      </c>
      <c r="B1027">
        <v>7900</v>
      </c>
      <c r="C1027">
        <v>430</v>
      </c>
      <c r="D1027" t="s">
        <v>58</v>
      </c>
      <c r="E1027" t="s">
        <v>95</v>
      </c>
      <c r="F1027" s="4" t="e">
        <f>SUMIFS('[1]TUNZ Extracted TB'!$G:$G,'[1]TUNZ Extracted TB'!$A:$A,B1027,'[1]TUNZ Extracted TB'!$C:$C,C1027)</f>
        <v>#VALUE!</v>
      </c>
      <c r="G1027" s="4" t="e">
        <f>SUMIFS('[2]TUNZ Extracted TB'!$G:$G,'[2]TUNZ Extracted TB'!$A:$A,B1027,'[2]TUNZ Extracted TB'!$C:$C,C1027)</f>
        <v>#VALUE!</v>
      </c>
      <c r="H1027" s="4" t="e">
        <f>SUMIFS('[3]TUNZ Extracted TB'!$G:$G,'[3]TUNZ Extracted TB'!$A:$A,B1027,'[3]TUNZ Extracted TB'!$C:$C,C1027)</f>
        <v>#VALUE!</v>
      </c>
      <c r="I1027" s="4" t="e">
        <f>SUMIFS('[4]TUNZ Extracted TB'!$G:$G,'[4]TUNZ Extracted TB'!$A:$A,B1027,'[4]TUNZ Extracted TB'!$C:$C,C1027)</f>
        <v>#VALUE!</v>
      </c>
      <c r="J1027" s="4" t="e">
        <f>SUMIFS('[5]TUNZ Extracted TB'!$G:$G,'[5]TUNZ Extracted TB'!$A:$A,B1027,'[5]TUNZ Extracted TB'!$C:$C,C1027)</f>
        <v>#VALUE!</v>
      </c>
      <c r="K1027" s="4" t="e">
        <f>SUMIFS('[6]TUNZ Extracted TB'!$G:$G,'[6]TUNZ Extracted TB'!$A:$A,B1027,'[6]TUNZ Extracted TB'!$C:$C,C1027)</f>
        <v>#VALUE!</v>
      </c>
      <c r="L1027" s="4" t="e">
        <f>SUMIFS('[7]TUNZ Extracted TB'!$G:$G,'[7]TUNZ Extracted TB'!$A:$A,B1027,'[7]TUNZ Extracted TB'!$C:$C,C1027)</f>
        <v>#VALUE!</v>
      </c>
      <c r="M1027" s="4" t="e">
        <f>SUMIFS('[8]TUNZ Extracted TB'!$G:$G,'[8]TUNZ Extracted TB'!$A:$A,B1027,'[8]TUNZ Extracted TB'!$C:$C,C1027)</f>
        <v>#VALUE!</v>
      </c>
      <c r="N1027" s="4" t="e">
        <f>SUMIFS('[9]TUNZ Extracted TB'!$G:$G,'[9]TUNZ Extracted TB'!$A:$A,B1027,'[9]TUNZ Extracted TB'!$C:$C,C1027)</f>
        <v>#VALUE!</v>
      </c>
      <c r="O1027" s="4" t="e">
        <f>SUMIFS('[10]TUNZ Extracted TB'!$G:$G,'[10]TUNZ Extracted TB'!$A:$A,B1027,'[10]TUNZ Extracted TB'!$C:$C,C1027)</f>
        <v>#VALUE!</v>
      </c>
      <c r="P1027" s="4" t="e">
        <f>SUMIFS('[11]TUNZ Extracted TB'!$G:$G,'[11]TUNZ Extracted TB'!$A:$A,B1027,'[11]TUNZ Extracted TB'!$C:$C,C1027)</f>
        <v>#VALUE!</v>
      </c>
      <c r="Q1027" s="4" t="e">
        <f>SUMIFS('[12]TUNZ Extracted TB'!$G:$G,'[12]TUNZ Extracted TB'!$A:$A,B1027,'[12]TUNZ Extracted TB'!$C:$C,C1027)</f>
        <v>#VALUE!</v>
      </c>
      <c r="R1027" s="4" t="e">
        <f t="shared" si="16"/>
        <v>#VALUE!</v>
      </c>
    </row>
    <row r="1028" spans="1:18" x14ac:dyDescent="0.25">
      <c r="A1028" t="s">
        <v>142</v>
      </c>
      <c r="B1028">
        <v>7900</v>
      </c>
      <c r="C1028">
        <v>440</v>
      </c>
      <c r="D1028" t="s">
        <v>58</v>
      </c>
      <c r="E1028" t="s">
        <v>95</v>
      </c>
      <c r="F1028" s="4" t="e">
        <f>SUMIFS('[1]TUNZ Extracted TB'!$G:$G,'[1]TUNZ Extracted TB'!$A:$A,B1028,'[1]TUNZ Extracted TB'!$C:$C,C1028)</f>
        <v>#VALUE!</v>
      </c>
      <c r="G1028" s="4" t="e">
        <f>SUMIFS('[2]TUNZ Extracted TB'!$G:$G,'[2]TUNZ Extracted TB'!$A:$A,B1028,'[2]TUNZ Extracted TB'!$C:$C,C1028)</f>
        <v>#VALUE!</v>
      </c>
      <c r="H1028" s="4" t="e">
        <f>SUMIFS('[3]TUNZ Extracted TB'!$G:$G,'[3]TUNZ Extracted TB'!$A:$A,B1028,'[3]TUNZ Extracted TB'!$C:$C,C1028)</f>
        <v>#VALUE!</v>
      </c>
      <c r="I1028" s="4" t="e">
        <f>SUMIFS('[4]TUNZ Extracted TB'!$G:$G,'[4]TUNZ Extracted TB'!$A:$A,B1028,'[4]TUNZ Extracted TB'!$C:$C,C1028)</f>
        <v>#VALUE!</v>
      </c>
      <c r="J1028" s="4" t="e">
        <f>SUMIFS('[5]TUNZ Extracted TB'!$G:$G,'[5]TUNZ Extracted TB'!$A:$A,B1028,'[5]TUNZ Extracted TB'!$C:$C,C1028)</f>
        <v>#VALUE!</v>
      </c>
      <c r="K1028" s="4" t="e">
        <f>SUMIFS('[6]TUNZ Extracted TB'!$G:$G,'[6]TUNZ Extracted TB'!$A:$A,B1028,'[6]TUNZ Extracted TB'!$C:$C,C1028)</f>
        <v>#VALUE!</v>
      </c>
      <c r="L1028" s="4" t="e">
        <f>SUMIFS('[7]TUNZ Extracted TB'!$G:$G,'[7]TUNZ Extracted TB'!$A:$A,B1028,'[7]TUNZ Extracted TB'!$C:$C,C1028)</f>
        <v>#VALUE!</v>
      </c>
      <c r="M1028" s="4" t="e">
        <f>SUMIFS('[8]TUNZ Extracted TB'!$G:$G,'[8]TUNZ Extracted TB'!$A:$A,B1028,'[8]TUNZ Extracted TB'!$C:$C,C1028)</f>
        <v>#VALUE!</v>
      </c>
      <c r="N1028" s="4" t="e">
        <f>SUMIFS('[9]TUNZ Extracted TB'!$G:$G,'[9]TUNZ Extracted TB'!$A:$A,B1028,'[9]TUNZ Extracted TB'!$C:$C,C1028)</f>
        <v>#VALUE!</v>
      </c>
      <c r="O1028" s="4" t="e">
        <f>SUMIFS('[10]TUNZ Extracted TB'!$G:$G,'[10]TUNZ Extracted TB'!$A:$A,B1028,'[10]TUNZ Extracted TB'!$C:$C,C1028)</f>
        <v>#VALUE!</v>
      </c>
      <c r="P1028" s="4" t="e">
        <f>SUMIFS('[11]TUNZ Extracted TB'!$G:$G,'[11]TUNZ Extracted TB'!$A:$A,B1028,'[11]TUNZ Extracted TB'!$C:$C,C1028)</f>
        <v>#VALUE!</v>
      </c>
      <c r="Q1028" s="4" t="e">
        <f>SUMIFS('[12]TUNZ Extracted TB'!$G:$G,'[12]TUNZ Extracted TB'!$A:$A,B1028,'[12]TUNZ Extracted TB'!$C:$C,C1028)</f>
        <v>#VALUE!</v>
      </c>
      <c r="R1028" s="4" t="e">
        <f t="shared" si="16"/>
        <v>#VALUE!</v>
      </c>
    </row>
    <row r="1029" spans="1:18" x14ac:dyDescent="0.25">
      <c r="A1029" t="s">
        <v>142</v>
      </c>
      <c r="B1029">
        <v>7900</v>
      </c>
      <c r="C1029">
        <v>935</v>
      </c>
      <c r="D1029" t="s">
        <v>62</v>
      </c>
      <c r="E1029" t="s">
        <v>122</v>
      </c>
      <c r="F1029" s="4" t="e">
        <f>SUMIFS('[1]TUNZ Extracted TB'!$G:$G,'[1]TUNZ Extracted TB'!$A:$A,B1029,'[1]TUNZ Extracted TB'!$C:$C,C1029)</f>
        <v>#VALUE!</v>
      </c>
      <c r="G1029" s="4" t="e">
        <f>SUMIFS('[2]TUNZ Extracted TB'!$G:$G,'[2]TUNZ Extracted TB'!$A:$A,B1029,'[2]TUNZ Extracted TB'!$C:$C,C1029)</f>
        <v>#VALUE!</v>
      </c>
      <c r="H1029" s="4" t="e">
        <f>SUMIFS('[3]TUNZ Extracted TB'!$G:$G,'[3]TUNZ Extracted TB'!$A:$A,B1029,'[3]TUNZ Extracted TB'!$C:$C,C1029)</f>
        <v>#VALUE!</v>
      </c>
      <c r="I1029" s="4" t="e">
        <f>SUMIFS('[4]TUNZ Extracted TB'!$G:$G,'[4]TUNZ Extracted TB'!$A:$A,B1029,'[4]TUNZ Extracted TB'!$C:$C,C1029)</f>
        <v>#VALUE!</v>
      </c>
      <c r="J1029" s="4" t="e">
        <f>SUMIFS('[5]TUNZ Extracted TB'!$G:$G,'[5]TUNZ Extracted TB'!$A:$A,B1029,'[5]TUNZ Extracted TB'!$C:$C,C1029)</f>
        <v>#VALUE!</v>
      </c>
      <c r="K1029" s="4" t="e">
        <f>SUMIFS('[6]TUNZ Extracted TB'!$G:$G,'[6]TUNZ Extracted TB'!$A:$A,B1029,'[6]TUNZ Extracted TB'!$C:$C,C1029)</f>
        <v>#VALUE!</v>
      </c>
      <c r="L1029" s="4" t="e">
        <f>SUMIFS('[7]TUNZ Extracted TB'!$G:$G,'[7]TUNZ Extracted TB'!$A:$A,B1029,'[7]TUNZ Extracted TB'!$C:$C,C1029)</f>
        <v>#VALUE!</v>
      </c>
      <c r="M1029" s="4" t="e">
        <f>SUMIFS('[8]TUNZ Extracted TB'!$G:$G,'[8]TUNZ Extracted TB'!$A:$A,B1029,'[8]TUNZ Extracted TB'!$C:$C,C1029)</f>
        <v>#VALUE!</v>
      </c>
      <c r="N1029" s="4" t="e">
        <f>SUMIFS('[9]TUNZ Extracted TB'!$G:$G,'[9]TUNZ Extracted TB'!$A:$A,B1029,'[9]TUNZ Extracted TB'!$C:$C,C1029)</f>
        <v>#VALUE!</v>
      </c>
      <c r="O1029" s="4" t="e">
        <f>SUMIFS('[10]TUNZ Extracted TB'!$G:$G,'[10]TUNZ Extracted TB'!$A:$A,B1029,'[10]TUNZ Extracted TB'!$C:$C,C1029)</f>
        <v>#VALUE!</v>
      </c>
      <c r="P1029" s="4" t="e">
        <f>SUMIFS('[11]TUNZ Extracted TB'!$G:$G,'[11]TUNZ Extracted TB'!$A:$A,B1029,'[11]TUNZ Extracted TB'!$C:$C,C1029)</f>
        <v>#VALUE!</v>
      </c>
      <c r="Q1029" s="4" t="e">
        <f>SUMIFS('[12]TUNZ Extracted TB'!$G:$G,'[12]TUNZ Extracted TB'!$A:$A,B1029,'[12]TUNZ Extracted TB'!$C:$C,C1029)</f>
        <v>#VALUE!</v>
      </c>
      <c r="R1029" s="4" t="e">
        <f t="shared" si="16"/>
        <v>#VALUE!</v>
      </c>
    </row>
    <row r="1030" spans="1:18" x14ac:dyDescent="0.25">
      <c r="A1030" t="s">
        <v>142</v>
      </c>
      <c r="B1030">
        <v>7900</v>
      </c>
      <c r="C1030">
        <v>936</v>
      </c>
      <c r="D1030" t="s">
        <v>62</v>
      </c>
      <c r="E1030" t="s">
        <v>122</v>
      </c>
      <c r="F1030" s="4" t="e">
        <f>SUMIFS('[1]TUNZ Extracted TB'!$G:$G,'[1]TUNZ Extracted TB'!$A:$A,B1030,'[1]TUNZ Extracted TB'!$C:$C,C1030)</f>
        <v>#VALUE!</v>
      </c>
      <c r="G1030" s="4" t="e">
        <f>SUMIFS('[2]TUNZ Extracted TB'!$G:$G,'[2]TUNZ Extracted TB'!$A:$A,B1030,'[2]TUNZ Extracted TB'!$C:$C,C1030)</f>
        <v>#VALUE!</v>
      </c>
      <c r="H1030" s="4" t="e">
        <f>SUMIFS('[3]TUNZ Extracted TB'!$G:$G,'[3]TUNZ Extracted TB'!$A:$A,B1030,'[3]TUNZ Extracted TB'!$C:$C,C1030)</f>
        <v>#VALUE!</v>
      </c>
      <c r="I1030" s="4" t="e">
        <f>SUMIFS('[4]TUNZ Extracted TB'!$G:$G,'[4]TUNZ Extracted TB'!$A:$A,B1030,'[4]TUNZ Extracted TB'!$C:$C,C1030)</f>
        <v>#VALUE!</v>
      </c>
      <c r="J1030" s="4" t="e">
        <f>SUMIFS('[5]TUNZ Extracted TB'!$G:$G,'[5]TUNZ Extracted TB'!$A:$A,B1030,'[5]TUNZ Extracted TB'!$C:$C,C1030)</f>
        <v>#VALUE!</v>
      </c>
      <c r="K1030" s="4" t="e">
        <f>SUMIFS('[6]TUNZ Extracted TB'!$G:$G,'[6]TUNZ Extracted TB'!$A:$A,B1030,'[6]TUNZ Extracted TB'!$C:$C,C1030)</f>
        <v>#VALUE!</v>
      </c>
      <c r="L1030" s="4" t="e">
        <f>SUMIFS('[7]TUNZ Extracted TB'!$G:$G,'[7]TUNZ Extracted TB'!$A:$A,B1030,'[7]TUNZ Extracted TB'!$C:$C,C1030)</f>
        <v>#VALUE!</v>
      </c>
      <c r="M1030" s="4" t="e">
        <f>SUMIFS('[8]TUNZ Extracted TB'!$G:$G,'[8]TUNZ Extracted TB'!$A:$A,B1030,'[8]TUNZ Extracted TB'!$C:$C,C1030)</f>
        <v>#VALUE!</v>
      </c>
      <c r="N1030" s="4" t="e">
        <f>SUMIFS('[9]TUNZ Extracted TB'!$G:$G,'[9]TUNZ Extracted TB'!$A:$A,B1030,'[9]TUNZ Extracted TB'!$C:$C,C1030)</f>
        <v>#VALUE!</v>
      </c>
      <c r="O1030" s="4" t="e">
        <f>SUMIFS('[10]TUNZ Extracted TB'!$G:$G,'[10]TUNZ Extracted TB'!$A:$A,B1030,'[10]TUNZ Extracted TB'!$C:$C,C1030)</f>
        <v>#VALUE!</v>
      </c>
      <c r="P1030" s="4" t="e">
        <f>SUMIFS('[11]TUNZ Extracted TB'!$G:$G,'[11]TUNZ Extracted TB'!$A:$A,B1030,'[11]TUNZ Extracted TB'!$C:$C,C1030)</f>
        <v>#VALUE!</v>
      </c>
      <c r="Q1030" s="4" t="e">
        <f>SUMIFS('[12]TUNZ Extracted TB'!$G:$G,'[12]TUNZ Extracted TB'!$A:$A,B1030,'[12]TUNZ Extracted TB'!$C:$C,C1030)</f>
        <v>#VALUE!</v>
      </c>
      <c r="R1030" s="4" t="e">
        <f t="shared" ref="R1030:R1052" si="17">SUM(F1030:Q1030)</f>
        <v>#VALUE!</v>
      </c>
    </row>
    <row r="1031" spans="1:18" x14ac:dyDescent="0.25">
      <c r="A1031" t="s">
        <v>143</v>
      </c>
      <c r="B1031">
        <v>7905</v>
      </c>
      <c r="C1031">
        <v>110</v>
      </c>
      <c r="D1031" t="s">
        <v>58</v>
      </c>
      <c r="E1031" t="s">
        <v>95</v>
      </c>
      <c r="F1031" s="4" t="e">
        <f>SUMIFS('[1]TUNZ Extracted TB'!$G:$G,'[1]TUNZ Extracted TB'!$A:$A,B1031,'[1]TUNZ Extracted TB'!$C:$C,C1031)</f>
        <v>#VALUE!</v>
      </c>
      <c r="G1031" s="4" t="e">
        <f>SUMIFS('[2]TUNZ Extracted TB'!$G:$G,'[2]TUNZ Extracted TB'!$A:$A,B1031,'[2]TUNZ Extracted TB'!$C:$C,C1031)</f>
        <v>#VALUE!</v>
      </c>
      <c r="H1031" s="4" t="e">
        <f>SUMIFS('[3]TUNZ Extracted TB'!$G:$G,'[3]TUNZ Extracted TB'!$A:$A,B1031,'[3]TUNZ Extracted TB'!$C:$C,C1031)</f>
        <v>#VALUE!</v>
      </c>
      <c r="I1031" s="4" t="e">
        <f>SUMIFS('[4]TUNZ Extracted TB'!$G:$G,'[4]TUNZ Extracted TB'!$A:$A,B1031,'[4]TUNZ Extracted TB'!$C:$C,C1031)</f>
        <v>#VALUE!</v>
      </c>
      <c r="J1031" s="4" t="e">
        <f>SUMIFS('[5]TUNZ Extracted TB'!$G:$G,'[5]TUNZ Extracted TB'!$A:$A,B1031,'[5]TUNZ Extracted TB'!$C:$C,C1031)</f>
        <v>#VALUE!</v>
      </c>
      <c r="K1031" s="4" t="e">
        <f>SUMIFS('[6]TUNZ Extracted TB'!$G:$G,'[6]TUNZ Extracted TB'!$A:$A,B1031,'[6]TUNZ Extracted TB'!$C:$C,C1031)</f>
        <v>#VALUE!</v>
      </c>
      <c r="L1031" s="4" t="e">
        <f>SUMIFS('[7]TUNZ Extracted TB'!$G:$G,'[7]TUNZ Extracted TB'!$A:$A,B1031,'[7]TUNZ Extracted TB'!$C:$C,C1031)</f>
        <v>#VALUE!</v>
      </c>
      <c r="M1031" s="4" t="e">
        <f>SUMIFS('[8]TUNZ Extracted TB'!$G:$G,'[8]TUNZ Extracted TB'!$A:$A,B1031,'[8]TUNZ Extracted TB'!$C:$C,C1031)</f>
        <v>#VALUE!</v>
      </c>
      <c r="N1031" s="4" t="e">
        <f>SUMIFS('[9]TUNZ Extracted TB'!$G:$G,'[9]TUNZ Extracted TB'!$A:$A,B1031,'[9]TUNZ Extracted TB'!$C:$C,C1031)</f>
        <v>#VALUE!</v>
      </c>
      <c r="O1031" s="4" t="e">
        <f>SUMIFS('[10]TUNZ Extracted TB'!$G:$G,'[10]TUNZ Extracted TB'!$A:$A,B1031,'[10]TUNZ Extracted TB'!$C:$C,C1031)</f>
        <v>#VALUE!</v>
      </c>
      <c r="P1031" s="4" t="e">
        <f>SUMIFS('[11]TUNZ Extracted TB'!$G:$G,'[11]TUNZ Extracted TB'!$A:$A,B1031,'[11]TUNZ Extracted TB'!$C:$C,C1031)</f>
        <v>#VALUE!</v>
      </c>
      <c r="Q1031" s="4" t="e">
        <f>SUMIFS('[12]TUNZ Extracted TB'!$G:$G,'[12]TUNZ Extracted TB'!$A:$A,B1031,'[12]TUNZ Extracted TB'!$C:$C,C1031)</f>
        <v>#VALUE!</v>
      </c>
      <c r="R1031" s="4" t="e">
        <f t="shared" si="17"/>
        <v>#VALUE!</v>
      </c>
    </row>
    <row r="1032" spans="1:18" x14ac:dyDescent="0.25">
      <c r="A1032" t="s">
        <v>143</v>
      </c>
      <c r="B1032">
        <v>7905</v>
      </c>
      <c r="C1032">
        <v>112</v>
      </c>
      <c r="D1032" t="s">
        <v>62</v>
      </c>
      <c r="E1032" t="s">
        <v>122</v>
      </c>
      <c r="F1032" s="4" t="e">
        <f>SUMIFS('[1]TUNZ Extracted TB'!$G:$G,'[1]TUNZ Extracted TB'!$A:$A,B1032,'[1]TUNZ Extracted TB'!$C:$C,C1032)</f>
        <v>#VALUE!</v>
      </c>
      <c r="G1032" s="4" t="e">
        <f>SUMIFS('[2]TUNZ Extracted TB'!$G:$G,'[2]TUNZ Extracted TB'!$A:$A,B1032,'[2]TUNZ Extracted TB'!$C:$C,C1032)</f>
        <v>#VALUE!</v>
      </c>
      <c r="H1032" s="4" t="e">
        <f>SUMIFS('[3]TUNZ Extracted TB'!$G:$G,'[3]TUNZ Extracted TB'!$A:$A,B1032,'[3]TUNZ Extracted TB'!$C:$C,C1032)</f>
        <v>#VALUE!</v>
      </c>
      <c r="I1032" s="4" t="e">
        <f>SUMIFS('[4]TUNZ Extracted TB'!$G:$G,'[4]TUNZ Extracted TB'!$A:$A,B1032,'[4]TUNZ Extracted TB'!$C:$C,C1032)</f>
        <v>#VALUE!</v>
      </c>
      <c r="J1032" s="4" t="e">
        <f>SUMIFS('[5]TUNZ Extracted TB'!$G:$G,'[5]TUNZ Extracted TB'!$A:$A,B1032,'[5]TUNZ Extracted TB'!$C:$C,C1032)</f>
        <v>#VALUE!</v>
      </c>
      <c r="K1032" s="4" t="e">
        <f>SUMIFS('[6]TUNZ Extracted TB'!$G:$G,'[6]TUNZ Extracted TB'!$A:$A,B1032,'[6]TUNZ Extracted TB'!$C:$C,C1032)</f>
        <v>#VALUE!</v>
      </c>
      <c r="L1032" s="4" t="e">
        <f>SUMIFS('[7]TUNZ Extracted TB'!$G:$G,'[7]TUNZ Extracted TB'!$A:$A,B1032,'[7]TUNZ Extracted TB'!$C:$C,C1032)</f>
        <v>#VALUE!</v>
      </c>
      <c r="M1032" s="4" t="e">
        <f>SUMIFS('[8]TUNZ Extracted TB'!$G:$G,'[8]TUNZ Extracted TB'!$A:$A,B1032,'[8]TUNZ Extracted TB'!$C:$C,C1032)</f>
        <v>#VALUE!</v>
      </c>
      <c r="N1032" s="4" t="e">
        <f>SUMIFS('[9]TUNZ Extracted TB'!$G:$G,'[9]TUNZ Extracted TB'!$A:$A,B1032,'[9]TUNZ Extracted TB'!$C:$C,C1032)</f>
        <v>#VALUE!</v>
      </c>
      <c r="O1032" s="4" t="e">
        <f>SUMIFS('[10]TUNZ Extracted TB'!$G:$G,'[10]TUNZ Extracted TB'!$A:$A,B1032,'[10]TUNZ Extracted TB'!$C:$C,C1032)</f>
        <v>#VALUE!</v>
      </c>
      <c r="P1032" s="4" t="e">
        <f>SUMIFS('[11]TUNZ Extracted TB'!$G:$G,'[11]TUNZ Extracted TB'!$A:$A,B1032,'[11]TUNZ Extracted TB'!$C:$C,C1032)</f>
        <v>#VALUE!</v>
      </c>
      <c r="Q1032" s="4" t="e">
        <f>SUMIFS('[12]TUNZ Extracted TB'!$G:$G,'[12]TUNZ Extracted TB'!$A:$A,B1032,'[12]TUNZ Extracted TB'!$C:$C,C1032)</f>
        <v>#VALUE!</v>
      </c>
      <c r="R1032" s="4" t="e">
        <f t="shared" si="17"/>
        <v>#VALUE!</v>
      </c>
    </row>
    <row r="1033" spans="1:18" x14ac:dyDescent="0.25">
      <c r="A1033" t="s">
        <v>143</v>
      </c>
      <c r="B1033">
        <v>7905</v>
      </c>
      <c r="C1033">
        <v>120</v>
      </c>
      <c r="D1033" t="s">
        <v>58</v>
      </c>
      <c r="E1033" t="s">
        <v>95</v>
      </c>
      <c r="F1033" s="4" t="e">
        <f>SUMIFS('[1]TUNZ Extracted TB'!$G:$G,'[1]TUNZ Extracted TB'!$A:$A,B1033,'[1]TUNZ Extracted TB'!$C:$C,C1033)</f>
        <v>#VALUE!</v>
      </c>
      <c r="G1033" s="4" t="e">
        <f>SUMIFS('[2]TUNZ Extracted TB'!$G:$G,'[2]TUNZ Extracted TB'!$A:$A,B1033,'[2]TUNZ Extracted TB'!$C:$C,C1033)</f>
        <v>#VALUE!</v>
      </c>
      <c r="H1033" s="4" t="e">
        <f>SUMIFS('[3]TUNZ Extracted TB'!$G:$G,'[3]TUNZ Extracted TB'!$A:$A,B1033,'[3]TUNZ Extracted TB'!$C:$C,C1033)</f>
        <v>#VALUE!</v>
      </c>
      <c r="I1033" s="4" t="e">
        <f>SUMIFS('[4]TUNZ Extracted TB'!$G:$G,'[4]TUNZ Extracted TB'!$A:$A,B1033,'[4]TUNZ Extracted TB'!$C:$C,C1033)</f>
        <v>#VALUE!</v>
      </c>
      <c r="J1033" s="4" t="e">
        <f>SUMIFS('[5]TUNZ Extracted TB'!$G:$G,'[5]TUNZ Extracted TB'!$A:$A,B1033,'[5]TUNZ Extracted TB'!$C:$C,C1033)</f>
        <v>#VALUE!</v>
      </c>
      <c r="K1033" s="4" t="e">
        <f>SUMIFS('[6]TUNZ Extracted TB'!$G:$G,'[6]TUNZ Extracted TB'!$A:$A,B1033,'[6]TUNZ Extracted TB'!$C:$C,C1033)</f>
        <v>#VALUE!</v>
      </c>
      <c r="L1033" s="4" t="e">
        <f>SUMIFS('[7]TUNZ Extracted TB'!$G:$G,'[7]TUNZ Extracted TB'!$A:$A,B1033,'[7]TUNZ Extracted TB'!$C:$C,C1033)</f>
        <v>#VALUE!</v>
      </c>
      <c r="M1033" s="4" t="e">
        <f>SUMIFS('[8]TUNZ Extracted TB'!$G:$G,'[8]TUNZ Extracted TB'!$A:$A,B1033,'[8]TUNZ Extracted TB'!$C:$C,C1033)</f>
        <v>#VALUE!</v>
      </c>
      <c r="N1033" s="4" t="e">
        <f>SUMIFS('[9]TUNZ Extracted TB'!$G:$G,'[9]TUNZ Extracted TB'!$A:$A,B1033,'[9]TUNZ Extracted TB'!$C:$C,C1033)</f>
        <v>#VALUE!</v>
      </c>
      <c r="O1033" s="4" t="e">
        <f>SUMIFS('[10]TUNZ Extracted TB'!$G:$G,'[10]TUNZ Extracted TB'!$A:$A,B1033,'[10]TUNZ Extracted TB'!$C:$C,C1033)</f>
        <v>#VALUE!</v>
      </c>
      <c r="P1033" s="4" t="e">
        <f>SUMIFS('[11]TUNZ Extracted TB'!$G:$G,'[11]TUNZ Extracted TB'!$A:$A,B1033,'[11]TUNZ Extracted TB'!$C:$C,C1033)</f>
        <v>#VALUE!</v>
      </c>
      <c r="Q1033" s="4" t="e">
        <f>SUMIFS('[12]TUNZ Extracted TB'!$G:$G,'[12]TUNZ Extracted TB'!$A:$A,B1033,'[12]TUNZ Extracted TB'!$C:$C,C1033)</f>
        <v>#VALUE!</v>
      </c>
      <c r="R1033" s="4" t="e">
        <f t="shared" si="17"/>
        <v>#VALUE!</v>
      </c>
    </row>
    <row r="1034" spans="1:18" x14ac:dyDescent="0.25">
      <c r="A1034" t="s">
        <v>143</v>
      </c>
      <c r="B1034">
        <v>7905</v>
      </c>
      <c r="C1034">
        <v>121</v>
      </c>
      <c r="D1034" t="s">
        <v>58</v>
      </c>
      <c r="E1034" t="s">
        <v>95</v>
      </c>
      <c r="F1034" s="4" t="e">
        <f>SUMIFS('[1]TUNZ Extracted TB'!$G:$G,'[1]TUNZ Extracted TB'!$A:$A,B1034,'[1]TUNZ Extracted TB'!$C:$C,C1034)</f>
        <v>#VALUE!</v>
      </c>
      <c r="G1034" s="4" t="e">
        <f>SUMIFS('[2]TUNZ Extracted TB'!$G:$G,'[2]TUNZ Extracted TB'!$A:$A,B1034,'[2]TUNZ Extracted TB'!$C:$C,C1034)</f>
        <v>#VALUE!</v>
      </c>
      <c r="H1034" s="4" t="e">
        <f>SUMIFS('[3]TUNZ Extracted TB'!$G:$G,'[3]TUNZ Extracted TB'!$A:$A,B1034,'[3]TUNZ Extracted TB'!$C:$C,C1034)</f>
        <v>#VALUE!</v>
      </c>
      <c r="I1034" s="4" t="e">
        <f>SUMIFS('[4]TUNZ Extracted TB'!$G:$G,'[4]TUNZ Extracted TB'!$A:$A,B1034,'[4]TUNZ Extracted TB'!$C:$C,C1034)</f>
        <v>#VALUE!</v>
      </c>
      <c r="J1034" s="4" t="e">
        <f>SUMIFS('[5]TUNZ Extracted TB'!$G:$G,'[5]TUNZ Extracted TB'!$A:$A,B1034,'[5]TUNZ Extracted TB'!$C:$C,C1034)</f>
        <v>#VALUE!</v>
      </c>
      <c r="K1034" s="4" t="e">
        <f>SUMIFS('[6]TUNZ Extracted TB'!$G:$G,'[6]TUNZ Extracted TB'!$A:$A,B1034,'[6]TUNZ Extracted TB'!$C:$C,C1034)</f>
        <v>#VALUE!</v>
      </c>
      <c r="L1034" s="4" t="e">
        <f>SUMIFS('[7]TUNZ Extracted TB'!$G:$G,'[7]TUNZ Extracted TB'!$A:$A,B1034,'[7]TUNZ Extracted TB'!$C:$C,C1034)</f>
        <v>#VALUE!</v>
      </c>
      <c r="M1034" s="4" t="e">
        <f>SUMIFS('[8]TUNZ Extracted TB'!$G:$G,'[8]TUNZ Extracted TB'!$A:$A,B1034,'[8]TUNZ Extracted TB'!$C:$C,C1034)</f>
        <v>#VALUE!</v>
      </c>
      <c r="N1034" s="4" t="e">
        <f>SUMIFS('[9]TUNZ Extracted TB'!$G:$G,'[9]TUNZ Extracted TB'!$A:$A,B1034,'[9]TUNZ Extracted TB'!$C:$C,C1034)</f>
        <v>#VALUE!</v>
      </c>
      <c r="O1034" s="4" t="e">
        <f>SUMIFS('[10]TUNZ Extracted TB'!$G:$G,'[10]TUNZ Extracted TB'!$A:$A,B1034,'[10]TUNZ Extracted TB'!$C:$C,C1034)</f>
        <v>#VALUE!</v>
      </c>
      <c r="P1034" s="4" t="e">
        <f>SUMIFS('[11]TUNZ Extracted TB'!$G:$G,'[11]TUNZ Extracted TB'!$A:$A,B1034,'[11]TUNZ Extracted TB'!$C:$C,C1034)</f>
        <v>#VALUE!</v>
      </c>
      <c r="Q1034" s="4" t="e">
        <f>SUMIFS('[12]TUNZ Extracted TB'!$G:$G,'[12]TUNZ Extracted TB'!$A:$A,B1034,'[12]TUNZ Extracted TB'!$C:$C,C1034)</f>
        <v>#VALUE!</v>
      </c>
      <c r="R1034" s="4" t="e">
        <f t="shared" si="17"/>
        <v>#VALUE!</v>
      </c>
    </row>
    <row r="1035" spans="1:18" x14ac:dyDescent="0.25">
      <c r="A1035" t="s">
        <v>143</v>
      </c>
      <c r="B1035">
        <v>7905</v>
      </c>
      <c r="C1035">
        <v>130</v>
      </c>
      <c r="D1035" t="s">
        <v>58</v>
      </c>
      <c r="E1035" t="s">
        <v>95</v>
      </c>
      <c r="F1035" s="4" t="e">
        <f>SUMIFS('[1]TUNZ Extracted TB'!$G:$G,'[1]TUNZ Extracted TB'!$A:$A,B1035,'[1]TUNZ Extracted TB'!$C:$C,C1035)</f>
        <v>#VALUE!</v>
      </c>
      <c r="G1035" s="4" t="e">
        <f>SUMIFS('[2]TUNZ Extracted TB'!$G:$G,'[2]TUNZ Extracted TB'!$A:$A,B1035,'[2]TUNZ Extracted TB'!$C:$C,C1035)</f>
        <v>#VALUE!</v>
      </c>
      <c r="H1035" s="4" t="e">
        <f>SUMIFS('[3]TUNZ Extracted TB'!$G:$G,'[3]TUNZ Extracted TB'!$A:$A,B1035,'[3]TUNZ Extracted TB'!$C:$C,C1035)</f>
        <v>#VALUE!</v>
      </c>
      <c r="I1035" s="4" t="e">
        <f>SUMIFS('[4]TUNZ Extracted TB'!$G:$G,'[4]TUNZ Extracted TB'!$A:$A,B1035,'[4]TUNZ Extracted TB'!$C:$C,C1035)</f>
        <v>#VALUE!</v>
      </c>
      <c r="J1035" s="4" t="e">
        <f>SUMIFS('[5]TUNZ Extracted TB'!$G:$G,'[5]TUNZ Extracted TB'!$A:$A,B1035,'[5]TUNZ Extracted TB'!$C:$C,C1035)</f>
        <v>#VALUE!</v>
      </c>
      <c r="K1035" s="4" t="e">
        <f>SUMIFS('[6]TUNZ Extracted TB'!$G:$G,'[6]TUNZ Extracted TB'!$A:$A,B1035,'[6]TUNZ Extracted TB'!$C:$C,C1035)</f>
        <v>#VALUE!</v>
      </c>
      <c r="L1035" s="4" t="e">
        <f>SUMIFS('[7]TUNZ Extracted TB'!$G:$G,'[7]TUNZ Extracted TB'!$A:$A,B1035,'[7]TUNZ Extracted TB'!$C:$C,C1035)</f>
        <v>#VALUE!</v>
      </c>
      <c r="M1035" s="4" t="e">
        <f>SUMIFS('[8]TUNZ Extracted TB'!$G:$G,'[8]TUNZ Extracted TB'!$A:$A,B1035,'[8]TUNZ Extracted TB'!$C:$C,C1035)</f>
        <v>#VALUE!</v>
      </c>
      <c r="N1035" s="4" t="e">
        <f>SUMIFS('[9]TUNZ Extracted TB'!$G:$G,'[9]TUNZ Extracted TB'!$A:$A,B1035,'[9]TUNZ Extracted TB'!$C:$C,C1035)</f>
        <v>#VALUE!</v>
      </c>
      <c r="O1035" s="4" t="e">
        <f>SUMIFS('[10]TUNZ Extracted TB'!$G:$G,'[10]TUNZ Extracted TB'!$A:$A,B1035,'[10]TUNZ Extracted TB'!$C:$C,C1035)</f>
        <v>#VALUE!</v>
      </c>
      <c r="P1035" s="4" t="e">
        <f>SUMIFS('[11]TUNZ Extracted TB'!$G:$G,'[11]TUNZ Extracted TB'!$A:$A,B1035,'[11]TUNZ Extracted TB'!$C:$C,C1035)</f>
        <v>#VALUE!</v>
      </c>
      <c r="Q1035" s="4" t="e">
        <f>SUMIFS('[12]TUNZ Extracted TB'!$G:$G,'[12]TUNZ Extracted TB'!$A:$A,B1035,'[12]TUNZ Extracted TB'!$C:$C,C1035)</f>
        <v>#VALUE!</v>
      </c>
      <c r="R1035" s="4" t="e">
        <f t="shared" si="17"/>
        <v>#VALUE!</v>
      </c>
    </row>
    <row r="1036" spans="1:18" x14ac:dyDescent="0.25">
      <c r="A1036" t="s">
        <v>143</v>
      </c>
      <c r="B1036">
        <v>7905</v>
      </c>
      <c r="C1036">
        <v>140</v>
      </c>
      <c r="D1036" t="s">
        <v>58</v>
      </c>
      <c r="E1036" t="s">
        <v>95</v>
      </c>
      <c r="F1036" s="4" t="e">
        <f>SUMIFS('[1]TUNZ Extracted TB'!$G:$G,'[1]TUNZ Extracted TB'!$A:$A,B1036,'[1]TUNZ Extracted TB'!$C:$C,C1036)</f>
        <v>#VALUE!</v>
      </c>
      <c r="G1036" s="4" t="e">
        <f>SUMIFS('[2]TUNZ Extracted TB'!$G:$G,'[2]TUNZ Extracted TB'!$A:$A,B1036,'[2]TUNZ Extracted TB'!$C:$C,C1036)</f>
        <v>#VALUE!</v>
      </c>
      <c r="H1036" s="4" t="e">
        <f>SUMIFS('[3]TUNZ Extracted TB'!$G:$G,'[3]TUNZ Extracted TB'!$A:$A,B1036,'[3]TUNZ Extracted TB'!$C:$C,C1036)</f>
        <v>#VALUE!</v>
      </c>
      <c r="I1036" s="4" t="e">
        <f>SUMIFS('[4]TUNZ Extracted TB'!$G:$G,'[4]TUNZ Extracted TB'!$A:$A,B1036,'[4]TUNZ Extracted TB'!$C:$C,C1036)</f>
        <v>#VALUE!</v>
      </c>
      <c r="J1036" s="4" t="e">
        <f>SUMIFS('[5]TUNZ Extracted TB'!$G:$G,'[5]TUNZ Extracted TB'!$A:$A,B1036,'[5]TUNZ Extracted TB'!$C:$C,C1036)</f>
        <v>#VALUE!</v>
      </c>
      <c r="K1036" s="4" t="e">
        <f>SUMIFS('[6]TUNZ Extracted TB'!$G:$G,'[6]TUNZ Extracted TB'!$A:$A,B1036,'[6]TUNZ Extracted TB'!$C:$C,C1036)</f>
        <v>#VALUE!</v>
      </c>
      <c r="L1036" s="4" t="e">
        <f>SUMIFS('[7]TUNZ Extracted TB'!$G:$G,'[7]TUNZ Extracted TB'!$A:$A,B1036,'[7]TUNZ Extracted TB'!$C:$C,C1036)</f>
        <v>#VALUE!</v>
      </c>
      <c r="M1036" s="4" t="e">
        <f>SUMIFS('[8]TUNZ Extracted TB'!$G:$G,'[8]TUNZ Extracted TB'!$A:$A,B1036,'[8]TUNZ Extracted TB'!$C:$C,C1036)</f>
        <v>#VALUE!</v>
      </c>
      <c r="N1036" s="4" t="e">
        <f>SUMIFS('[9]TUNZ Extracted TB'!$G:$G,'[9]TUNZ Extracted TB'!$A:$A,B1036,'[9]TUNZ Extracted TB'!$C:$C,C1036)</f>
        <v>#VALUE!</v>
      </c>
      <c r="O1036" s="4" t="e">
        <f>SUMIFS('[10]TUNZ Extracted TB'!$G:$G,'[10]TUNZ Extracted TB'!$A:$A,B1036,'[10]TUNZ Extracted TB'!$C:$C,C1036)</f>
        <v>#VALUE!</v>
      </c>
      <c r="P1036" s="4" t="e">
        <f>SUMIFS('[11]TUNZ Extracted TB'!$G:$G,'[11]TUNZ Extracted TB'!$A:$A,B1036,'[11]TUNZ Extracted TB'!$C:$C,C1036)</f>
        <v>#VALUE!</v>
      </c>
      <c r="Q1036" s="4" t="e">
        <f>SUMIFS('[12]TUNZ Extracted TB'!$G:$G,'[12]TUNZ Extracted TB'!$A:$A,B1036,'[12]TUNZ Extracted TB'!$C:$C,C1036)</f>
        <v>#VALUE!</v>
      </c>
      <c r="R1036" s="4" t="e">
        <f t="shared" si="17"/>
        <v>#VALUE!</v>
      </c>
    </row>
    <row r="1037" spans="1:18" x14ac:dyDescent="0.25">
      <c r="A1037" t="s">
        <v>143</v>
      </c>
      <c r="B1037">
        <v>7905</v>
      </c>
      <c r="C1037">
        <v>142</v>
      </c>
      <c r="D1037" t="s">
        <v>62</v>
      </c>
      <c r="E1037" t="s">
        <v>122</v>
      </c>
      <c r="F1037" s="4" t="e">
        <f>SUMIFS('[1]TUNZ Extracted TB'!$G:$G,'[1]TUNZ Extracted TB'!$A:$A,B1037,'[1]TUNZ Extracted TB'!$C:$C,C1037)</f>
        <v>#VALUE!</v>
      </c>
      <c r="G1037" s="4" t="e">
        <f>SUMIFS('[2]TUNZ Extracted TB'!$G:$G,'[2]TUNZ Extracted TB'!$A:$A,B1037,'[2]TUNZ Extracted TB'!$C:$C,C1037)</f>
        <v>#VALUE!</v>
      </c>
      <c r="H1037" s="4" t="e">
        <f>SUMIFS('[3]TUNZ Extracted TB'!$G:$G,'[3]TUNZ Extracted TB'!$A:$A,B1037,'[3]TUNZ Extracted TB'!$C:$C,C1037)</f>
        <v>#VALUE!</v>
      </c>
      <c r="I1037" s="4" t="e">
        <f>SUMIFS('[4]TUNZ Extracted TB'!$G:$G,'[4]TUNZ Extracted TB'!$A:$A,B1037,'[4]TUNZ Extracted TB'!$C:$C,C1037)</f>
        <v>#VALUE!</v>
      </c>
      <c r="J1037" s="4" t="e">
        <f>SUMIFS('[5]TUNZ Extracted TB'!$G:$G,'[5]TUNZ Extracted TB'!$A:$A,B1037,'[5]TUNZ Extracted TB'!$C:$C,C1037)</f>
        <v>#VALUE!</v>
      </c>
      <c r="K1037" s="4" t="e">
        <f>SUMIFS('[6]TUNZ Extracted TB'!$G:$G,'[6]TUNZ Extracted TB'!$A:$A,B1037,'[6]TUNZ Extracted TB'!$C:$C,C1037)</f>
        <v>#VALUE!</v>
      </c>
      <c r="L1037" s="4" t="e">
        <f>SUMIFS('[7]TUNZ Extracted TB'!$G:$G,'[7]TUNZ Extracted TB'!$A:$A,B1037,'[7]TUNZ Extracted TB'!$C:$C,C1037)</f>
        <v>#VALUE!</v>
      </c>
      <c r="M1037" s="4" t="e">
        <f>SUMIFS('[8]TUNZ Extracted TB'!$G:$G,'[8]TUNZ Extracted TB'!$A:$A,B1037,'[8]TUNZ Extracted TB'!$C:$C,C1037)</f>
        <v>#VALUE!</v>
      </c>
      <c r="N1037" s="4" t="e">
        <f>SUMIFS('[9]TUNZ Extracted TB'!$G:$G,'[9]TUNZ Extracted TB'!$A:$A,B1037,'[9]TUNZ Extracted TB'!$C:$C,C1037)</f>
        <v>#VALUE!</v>
      </c>
      <c r="O1037" s="4" t="e">
        <f>SUMIFS('[10]TUNZ Extracted TB'!$G:$G,'[10]TUNZ Extracted TB'!$A:$A,B1037,'[10]TUNZ Extracted TB'!$C:$C,C1037)</f>
        <v>#VALUE!</v>
      </c>
      <c r="P1037" s="4" t="e">
        <f>SUMIFS('[11]TUNZ Extracted TB'!$G:$G,'[11]TUNZ Extracted TB'!$A:$A,B1037,'[11]TUNZ Extracted TB'!$C:$C,C1037)</f>
        <v>#VALUE!</v>
      </c>
      <c r="Q1037" s="4" t="e">
        <f>SUMIFS('[12]TUNZ Extracted TB'!$G:$G,'[12]TUNZ Extracted TB'!$A:$A,B1037,'[12]TUNZ Extracted TB'!$C:$C,C1037)</f>
        <v>#VALUE!</v>
      </c>
      <c r="R1037" s="4" t="e">
        <f t="shared" si="17"/>
        <v>#VALUE!</v>
      </c>
    </row>
    <row r="1038" spans="1:18" x14ac:dyDescent="0.25">
      <c r="A1038" t="s">
        <v>143</v>
      </c>
      <c r="B1038">
        <v>7905</v>
      </c>
      <c r="C1038">
        <v>147</v>
      </c>
      <c r="D1038" t="s">
        <v>58</v>
      </c>
      <c r="E1038" t="s">
        <v>95</v>
      </c>
      <c r="F1038" s="4" t="e">
        <f>SUMIFS('[1]TUNZ Extracted TB'!$G:$G,'[1]TUNZ Extracted TB'!$A:$A,B1038,'[1]TUNZ Extracted TB'!$C:$C,C1038)</f>
        <v>#VALUE!</v>
      </c>
      <c r="G1038" s="4" t="e">
        <f>SUMIFS('[2]TUNZ Extracted TB'!$G:$G,'[2]TUNZ Extracted TB'!$A:$A,B1038,'[2]TUNZ Extracted TB'!$C:$C,C1038)</f>
        <v>#VALUE!</v>
      </c>
      <c r="H1038" s="4" t="e">
        <f>SUMIFS('[3]TUNZ Extracted TB'!$G:$G,'[3]TUNZ Extracted TB'!$A:$A,B1038,'[3]TUNZ Extracted TB'!$C:$C,C1038)</f>
        <v>#VALUE!</v>
      </c>
      <c r="I1038" s="4" t="e">
        <f>SUMIFS('[4]TUNZ Extracted TB'!$G:$G,'[4]TUNZ Extracted TB'!$A:$A,B1038,'[4]TUNZ Extracted TB'!$C:$C,C1038)</f>
        <v>#VALUE!</v>
      </c>
      <c r="J1038" s="4" t="e">
        <f>SUMIFS('[5]TUNZ Extracted TB'!$G:$G,'[5]TUNZ Extracted TB'!$A:$A,B1038,'[5]TUNZ Extracted TB'!$C:$C,C1038)</f>
        <v>#VALUE!</v>
      </c>
      <c r="K1038" s="4" t="e">
        <f>SUMIFS('[6]TUNZ Extracted TB'!$G:$G,'[6]TUNZ Extracted TB'!$A:$A,B1038,'[6]TUNZ Extracted TB'!$C:$C,C1038)</f>
        <v>#VALUE!</v>
      </c>
      <c r="L1038" s="4" t="e">
        <f>SUMIFS('[7]TUNZ Extracted TB'!$G:$G,'[7]TUNZ Extracted TB'!$A:$A,B1038,'[7]TUNZ Extracted TB'!$C:$C,C1038)</f>
        <v>#VALUE!</v>
      </c>
      <c r="M1038" s="4" t="e">
        <f>SUMIFS('[8]TUNZ Extracted TB'!$G:$G,'[8]TUNZ Extracted TB'!$A:$A,B1038,'[8]TUNZ Extracted TB'!$C:$C,C1038)</f>
        <v>#VALUE!</v>
      </c>
      <c r="N1038" s="4" t="e">
        <f>SUMIFS('[9]TUNZ Extracted TB'!$G:$G,'[9]TUNZ Extracted TB'!$A:$A,B1038,'[9]TUNZ Extracted TB'!$C:$C,C1038)</f>
        <v>#VALUE!</v>
      </c>
      <c r="O1038" s="4" t="e">
        <f>SUMIFS('[10]TUNZ Extracted TB'!$G:$G,'[10]TUNZ Extracted TB'!$A:$A,B1038,'[10]TUNZ Extracted TB'!$C:$C,C1038)</f>
        <v>#VALUE!</v>
      </c>
      <c r="P1038" s="4" t="e">
        <f>SUMIFS('[11]TUNZ Extracted TB'!$G:$G,'[11]TUNZ Extracted TB'!$A:$A,B1038,'[11]TUNZ Extracted TB'!$C:$C,C1038)</f>
        <v>#VALUE!</v>
      </c>
      <c r="Q1038" s="4" t="e">
        <f>SUMIFS('[12]TUNZ Extracted TB'!$G:$G,'[12]TUNZ Extracted TB'!$A:$A,B1038,'[12]TUNZ Extracted TB'!$C:$C,C1038)</f>
        <v>#VALUE!</v>
      </c>
      <c r="R1038" s="4" t="e">
        <f t="shared" si="17"/>
        <v>#VALUE!</v>
      </c>
    </row>
    <row r="1039" spans="1:18" x14ac:dyDescent="0.25">
      <c r="A1039" t="s">
        <v>143</v>
      </c>
      <c r="B1039">
        <v>7905</v>
      </c>
      <c r="C1039">
        <v>150</v>
      </c>
      <c r="D1039" t="s">
        <v>62</v>
      </c>
      <c r="E1039" t="s">
        <v>122</v>
      </c>
      <c r="F1039" s="4" t="e">
        <f>SUMIFS('[1]TUNZ Extracted TB'!$G:$G,'[1]TUNZ Extracted TB'!$A:$A,B1039,'[1]TUNZ Extracted TB'!$C:$C,C1039)</f>
        <v>#VALUE!</v>
      </c>
      <c r="G1039" s="4" t="e">
        <f>SUMIFS('[2]TUNZ Extracted TB'!$G:$G,'[2]TUNZ Extracted TB'!$A:$A,B1039,'[2]TUNZ Extracted TB'!$C:$C,C1039)</f>
        <v>#VALUE!</v>
      </c>
      <c r="H1039" s="4" t="e">
        <f>SUMIFS('[3]TUNZ Extracted TB'!$G:$G,'[3]TUNZ Extracted TB'!$A:$A,B1039,'[3]TUNZ Extracted TB'!$C:$C,C1039)</f>
        <v>#VALUE!</v>
      </c>
      <c r="I1039" s="4" t="e">
        <f>SUMIFS('[4]TUNZ Extracted TB'!$G:$G,'[4]TUNZ Extracted TB'!$A:$A,B1039,'[4]TUNZ Extracted TB'!$C:$C,C1039)</f>
        <v>#VALUE!</v>
      </c>
      <c r="J1039" s="4" t="e">
        <f>SUMIFS('[5]TUNZ Extracted TB'!$G:$G,'[5]TUNZ Extracted TB'!$A:$A,B1039,'[5]TUNZ Extracted TB'!$C:$C,C1039)</f>
        <v>#VALUE!</v>
      </c>
      <c r="K1039" s="4" t="e">
        <f>SUMIFS('[6]TUNZ Extracted TB'!$G:$G,'[6]TUNZ Extracted TB'!$A:$A,B1039,'[6]TUNZ Extracted TB'!$C:$C,C1039)</f>
        <v>#VALUE!</v>
      </c>
      <c r="L1039" s="4" t="e">
        <f>SUMIFS('[7]TUNZ Extracted TB'!$G:$G,'[7]TUNZ Extracted TB'!$A:$A,B1039,'[7]TUNZ Extracted TB'!$C:$C,C1039)</f>
        <v>#VALUE!</v>
      </c>
      <c r="M1039" s="4" t="e">
        <f>SUMIFS('[8]TUNZ Extracted TB'!$G:$G,'[8]TUNZ Extracted TB'!$A:$A,B1039,'[8]TUNZ Extracted TB'!$C:$C,C1039)</f>
        <v>#VALUE!</v>
      </c>
      <c r="N1039" s="4" t="e">
        <f>SUMIFS('[9]TUNZ Extracted TB'!$G:$G,'[9]TUNZ Extracted TB'!$A:$A,B1039,'[9]TUNZ Extracted TB'!$C:$C,C1039)</f>
        <v>#VALUE!</v>
      </c>
      <c r="O1039" s="4" t="e">
        <f>SUMIFS('[10]TUNZ Extracted TB'!$G:$G,'[10]TUNZ Extracted TB'!$A:$A,B1039,'[10]TUNZ Extracted TB'!$C:$C,C1039)</f>
        <v>#VALUE!</v>
      </c>
      <c r="P1039" s="4" t="e">
        <f>SUMIFS('[11]TUNZ Extracted TB'!$G:$G,'[11]TUNZ Extracted TB'!$A:$A,B1039,'[11]TUNZ Extracted TB'!$C:$C,C1039)</f>
        <v>#VALUE!</v>
      </c>
      <c r="Q1039" s="4" t="e">
        <f>SUMIFS('[12]TUNZ Extracted TB'!$G:$G,'[12]TUNZ Extracted TB'!$A:$A,B1039,'[12]TUNZ Extracted TB'!$C:$C,C1039)</f>
        <v>#VALUE!</v>
      </c>
      <c r="R1039" s="4" t="e">
        <f t="shared" si="17"/>
        <v>#VALUE!</v>
      </c>
    </row>
    <row r="1040" spans="1:18" x14ac:dyDescent="0.25">
      <c r="A1040" t="s">
        <v>143</v>
      </c>
      <c r="B1040">
        <v>7905</v>
      </c>
      <c r="C1040">
        <v>160</v>
      </c>
      <c r="D1040" t="s">
        <v>58</v>
      </c>
      <c r="E1040" t="s">
        <v>95</v>
      </c>
      <c r="F1040" s="4" t="e">
        <f>SUMIFS('[1]TUNZ Extracted TB'!$G:$G,'[1]TUNZ Extracted TB'!$A:$A,B1040,'[1]TUNZ Extracted TB'!$C:$C,C1040)</f>
        <v>#VALUE!</v>
      </c>
      <c r="G1040" s="4" t="e">
        <f>SUMIFS('[2]TUNZ Extracted TB'!$G:$G,'[2]TUNZ Extracted TB'!$A:$A,B1040,'[2]TUNZ Extracted TB'!$C:$C,C1040)</f>
        <v>#VALUE!</v>
      </c>
      <c r="H1040" s="4" t="e">
        <f>SUMIFS('[3]TUNZ Extracted TB'!$G:$G,'[3]TUNZ Extracted TB'!$A:$A,B1040,'[3]TUNZ Extracted TB'!$C:$C,C1040)</f>
        <v>#VALUE!</v>
      </c>
      <c r="I1040" s="4" t="e">
        <f>SUMIFS('[4]TUNZ Extracted TB'!$G:$G,'[4]TUNZ Extracted TB'!$A:$A,B1040,'[4]TUNZ Extracted TB'!$C:$C,C1040)</f>
        <v>#VALUE!</v>
      </c>
      <c r="J1040" s="4" t="e">
        <f>SUMIFS('[5]TUNZ Extracted TB'!$G:$G,'[5]TUNZ Extracted TB'!$A:$A,B1040,'[5]TUNZ Extracted TB'!$C:$C,C1040)</f>
        <v>#VALUE!</v>
      </c>
      <c r="K1040" s="4" t="e">
        <f>SUMIFS('[6]TUNZ Extracted TB'!$G:$G,'[6]TUNZ Extracted TB'!$A:$A,B1040,'[6]TUNZ Extracted TB'!$C:$C,C1040)</f>
        <v>#VALUE!</v>
      </c>
      <c r="L1040" s="4" t="e">
        <f>SUMIFS('[7]TUNZ Extracted TB'!$G:$G,'[7]TUNZ Extracted TB'!$A:$A,B1040,'[7]TUNZ Extracted TB'!$C:$C,C1040)</f>
        <v>#VALUE!</v>
      </c>
      <c r="M1040" s="4" t="e">
        <f>SUMIFS('[8]TUNZ Extracted TB'!$G:$G,'[8]TUNZ Extracted TB'!$A:$A,B1040,'[8]TUNZ Extracted TB'!$C:$C,C1040)</f>
        <v>#VALUE!</v>
      </c>
      <c r="N1040" s="4" t="e">
        <f>SUMIFS('[9]TUNZ Extracted TB'!$G:$G,'[9]TUNZ Extracted TB'!$A:$A,B1040,'[9]TUNZ Extracted TB'!$C:$C,C1040)</f>
        <v>#VALUE!</v>
      </c>
      <c r="O1040" s="4" t="e">
        <f>SUMIFS('[10]TUNZ Extracted TB'!$G:$G,'[10]TUNZ Extracted TB'!$A:$A,B1040,'[10]TUNZ Extracted TB'!$C:$C,C1040)</f>
        <v>#VALUE!</v>
      </c>
      <c r="P1040" s="4" t="e">
        <f>SUMIFS('[11]TUNZ Extracted TB'!$G:$G,'[11]TUNZ Extracted TB'!$A:$A,B1040,'[11]TUNZ Extracted TB'!$C:$C,C1040)</f>
        <v>#VALUE!</v>
      </c>
      <c r="Q1040" s="4" t="e">
        <f>SUMIFS('[12]TUNZ Extracted TB'!$G:$G,'[12]TUNZ Extracted TB'!$A:$A,B1040,'[12]TUNZ Extracted TB'!$C:$C,C1040)</f>
        <v>#VALUE!</v>
      </c>
      <c r="R1040" s="4" t="e">
        <f t="shared" si="17"/>
        <v>#VALUE!</v>
      </c>
    </row>
    <row r="1041" spans="1:18" x14ac:dyDescent="0.25">
      <c r="A1041" t="s">
        <v>143</v>
      </c>
      <c r="B1041">
        <v>7905</v>
      </c>
      <c r="C1041">
        <v>190</v>
      </c>
      <c r="D1041" t="s">
        <v>58</v>
      </c>
      <c r="E1041" t="s">
        <v>95</v>
      </c>
      <c r="F1041" s="4" t="e">
        <f>SUMIFS('[1]TUNZ Extracted TB'!$G:$G,'[1]TUNZ Extracted TB'!$A:$A,B1041,'[1]TUNZ Extracted TB'!$C:$C,C1041)</f>
        <v>#VALUE!</v>
      </c>
      <c r="G1041" s="4" t="e">
        <f>SUMIFS('[2]TUNZ Extracted TB'!$G:$G,'[2]TUNZ Extracted TB'!$A:$A,B1041,'[2]TUNZ Extracted TB'!$C:$C,C1041)</f>
        <v>#VALUE!</v>
      </c>
      <c r="H1041" s="4" t="e">
        <f>SUMIFS('[3]TUNZ Extracted TB'!$G:$G,'[3]TUNZ Extracted TB'!$A:$A,B1041,'[3]TUNZ Extracted TB'!$C:$C,C1041)</f>
        <v>#VALUE!</v>
      </c>
      <c r="I1041" s="4" t="e">
        <f>SUMIFS('[4]TUNZ Extracted TB'!$G:$G,'[4]TUNZ Extracted TB'!$A:$A,B1041,'[4]TUNZ Extracted TB'!$C:$C,C1041)</f>
        <v>#VALUE!</v>
      </c>
      <c r="J1041" s="4" t="e">
        <f>SUMIFS('[5]TUNZ Extracted TB'!$G:$G,'[5]TUNZ Extracted TB'!$A:$A,B1041,'[5]TUNZ Extracted TB'!$C:$C,C1041)</f>
        <v>#VALUE!</v>
      </c>
      <c r="K1041" s="4" t="e">
        <f>SUMIFS('[6]TUNZ Extracted TB'!$G:$G,'[6]TUNZ Extracted TB'!$A:$A,B1041,'[6]TUNZ Extracted TB'!$C:$C,C1041)</f>
        <v>#VALUE!</v>
      </c>
      <c r="L1041" s="4" t="e">
        <f>SUMIFS('[7]TUNZ Extracted TB'!$G:$G,'[7]TUNZ Extracted TB'!$A:$A,B1041,'[7]TUNZ Extracted TB'!$C:$C,C1041)</f>
        <v>#VALUE!</v>
      </c>
      <c r="M1041" s="4" t="e">
        <f>SUMIFS('[8]TUNZ Extracted TB'!$G:$G,'[8]TUNZ Extracted TB'!$A:$A,B1041,'[8]TUNZ Extracted TB'!$C:$C,C1041)</f>
        <v>#VALUE!</v>
      </c>
      <c r="N1041" s="4" t="e">
        <f>SUMIFS('[9]TUNZ Extracted TB'!$G:$G,'[9]TUNZ Extracted TB'!$A:$A,B1041,'[9]TUNZ Extracted TB'!$C:$C,C1041)</f>
        <v>#VALUE!</v>
      </c>
      <c r="O1041" s="4" t="e">
        <f>SUMIFS('[10]TUNZ Extracted TB'!$G:$G,'[10]TUNZ Extracted TB'!$A:$A,B1041,'[10]TUNZ Extracted TB'!$C:$C,C1041)</f>
        <v>#VALUE!</v>
      </c>
      <c r="P1041" s="4" t="e">
        <f>SUMIFS('[11]TUNZ Extracted TB'!$G:$G,'[11]TUNZ Extracted TB'!$A:$A,B1041,'[11]TUNZ Extracted TB'!$C:$C,C1041)</f>
        <v>#VALUE!</v>
      </c>
      <c r="Q1041" s="4" t="e">
        <f>SUMIFS('[12]TUNZ Extracted TB'!$G:$G,'[12]TUNZ Extracted TB'!$A:$A,B1041,'[12]TUNZ Extracted TB'!$C:$C,C1041)</f>
        <v>#VALUE!</v>
      </c>
      <c r="R1041" s="4" t="e">
        <f t="shared" si="17"/>
        <v>#VALUE!</v>
      </c>
    </row>
    <row r="1042" spans="1:18" x14ac:dyDescent="0.25">
      <c r="A1042" t="s">
        <v>143</v>
      </c>
      <c r="B1042">
        <v>7905</v>
      </c>
      <c r="C1042">
        <v>210</v>
      </c>
      <c r="D1042" t="s">
        <v>58</v>
      </c>
      <c r="E1042" t="s">
        <v>95</v>
      </c>
      <c r="F1042" s="4" t="e">
        <f>SUMIFS('[1]TUNZ Extracted TB'!$G:$G,'[1]TUNZ Extracted TB'!$A:$A,B1042,'[1]TUNZ Extracted TB'!$C:$C,C1042)</f>
        <v>#VALUE!</v>
      </c>
      <c r="G1042" s="4" t="e">
        <f>SUMIFS('[2]TUNZ Extracted TB'!$G:$G,'[2]TUNZ Extracted TB'!$A:$A,B1042,'[2]TUNZ Extracted TB'!$C:$C,C1042)</f>
        <v>#VALUE!</v>
      </c>
      <c r="H1042" s="4" t="e">
        <f>SUMIFS('[3]TUNZ Extracted TB'!$G:$G,'[3]TUNZ Extracted TB'!$A:$A,B1042,'[3]TUNZ Extracted TB'!$C:$C,C1042)</f>
        <v>#VALUE!</v>
      </c>
      <c r="I1042" s="4" t="e">
        <f>SUMIFS('[4]TUNZ Extracted TB'!$G:$G,'[4]TUNZ Extracted TB'!$A:$A,B1042,'[4]TUNZ Extracted TB'!$C:$C,C1042)</f>
        <v>#VALUE!</v>
      </c>
      <c r="J1042" s="4" t="e">
        <f>SUMIFS('[5]TUNZ Extracted TB'!$G:$G,'[5]TUNZ Extracted TB'!$A:$A,B1042,'[5]TUNZ Extracted TB'!$C:$C,C1042)</f>
        <v>#VALUE!</v>
      </c>
      <c r="K1042" s="4" t="e">
        <f>SUMIFS('[6]TUNZ Extracted TB'!$G:$G,'[6]TUNZ Extracted TB'!$A:$A,B1042,'[6]TUNZ Extracted TB'!$C:$C,C1042)</f>
        <v>#VALUE!</v>
      </c>
      <c r="L1042" s="4" t="e">
        <f>SUMIFS('[7]TUNZ Extracted TB'!$G:$G,'[7]TUNZ Extracted TB'!$A:$A,B1042,'[7]TUNZ Extracted TB'!$C:$C,C1042)</f>
        <v>#VALUE!</v>
      </c>
      <c r="M1042" s="4" t="e">
        <f>SUMIFS('[8]TUNZ Extracted TB'!$G:$G,'[8]TUNZ Extracted TB'!$A:$A,B1042,'[8]TUNZ Extracted TB'!$C:$C,C1042)</f>
        <v>#VALUE!</v>
      </c>
      <c r="N1042" s="4" t="e">
        <f>SUMIFS('[9]TUNZ Extracted TB'!$G:$G,'[9]TUNZ Extracted TB'!$A:$A,B1042,'[9]TUNZ Extracted TB'!$C:$C,C1042)</f>
        <v>#VALUE!</v>
      </c>
      <c r="O1042" s="4" t="e">
        <f>SUMIFS('[10]TUNZ Extracted TB'!$G:$G,'[10]TUNZ Extracted TB'!$A:$A,B1042,'[10]TUNZ Extracted TB'!$C:$C,C1042)</f>
        <v>#VALUE!</v>
      </c>
      <c r="P1042" s="4" t="e">
        <f>SUMIFS('[11]TUNZ Extracted TB'!$G:$G,'[11]TUNZ Extracted TB'!$A:$A,B1042,'[11]TUNZ Extracted TB'!$C:$C,C1042)</f>
        <v>#VALUE!</v>
      </c>
      <c r="Q1042" s="4" t="e">
        <f>SUMIFS('[12]TUNZ Extracted TB'!$G:$G,'[12]TUNZ Extracted TB'!$A:$A,B1042,'[12]TUNZ Extracted TB'!$C:$C,C1042)</f>
        <v>#VALUE!</v>
      </c>
      <c r="R1042" s="4" t="e">
        <f t="shared" si="17"/>
        <v>#VALUE!</v>
      </c>
    </row>
    <row r="1043" spans="1:18" x14ac:dyDescent="0.25">
      <c r="A1043" t="s">
        <v>143</v>
      </c>
      <c r="B1043">
        <v>7905</v>
      </c>
      <c r="C1043">
        <v>220</v>
      </c>
      <c r="D1043" t="s">
        <v>58</v>
      </c>
      <c r="E1043" t="s">
        <v>95</v>
      </c>
      <c r="F1043" s="4" t="e">
        <f>SUMIFS('[1]TUNZ Extracted TB'!$G:$G,'[1]TUNZ Extracted TB'!$A:$A,B1043,'[1]TUNZ Extracted TB'!$C:$C,C1043)</f>
        <v>#VALUE!</v>
      </c>
      <c r="G1043" s="4" t="e">
        <f>SUMIFS('[2]TUNZ Extracted TB'!$G:$G,'[2]TUNZ Extracted TB'!$A:$A,B1043,'[2]TUNZ Extracted TB'!$C:$C,C1043)</f>
        <v>#VALUE!</v>
      </c>
      <c r="H1043" s="4" t="e">
        <f>SUMIFS('[3]TUNZ Extracted TB'!$G:$G,'[3]TUNZ Extracted TB'!$A:$A,B1043,'[3]TUNZ Extracted TB'!$C:$C,C1043)</f>
        <v>#VALUE!</v>
      </c>
      <c r="I1043" s="4" t="e">
        <f>SUMIFS('[4]TUNZ Extracted TB'!$G:$G,'[4]TUNZ Extracted TB'!$A:$A,B1043,'[4]TUNZ Extracted TB'!$C:$C,C1043)</f>
        <v>#VALUE!</v>
      </c>
      <c r="J1043" s="4" t="e">
        <f>SUMIFS('[5]TUNZ Extracted TB'!$G:$G,'[5]TUNZ Extracted TB'!$A:$A,B1043,'[5]TUNZ Extracted TB'!$C:$C,C1043)</f>
        <v>#VALUE!</v>
      </c>
      <c r="K1043" s="4" t="e">
        <f>SUMIFS('[6]TUNZ Extracted TB'!$G:$G,'[6]TUNZ Extracted TB'!$A:$A,B1043,'[6]TUNZ Extracted TB'!$C:$C,C1043)</f>
        <v>#VALUE!</v>
      </c>
      <c r="L1043" s="4" t="e">
        <f>SUMIFS('[7]TUNZ Extracted TB'!$G:$G,'[7]TUNZ Extracted TB'!$A:$A,B1043,'[7]TUNZ Extracted TB'!$C:$C,C1043)</f>
        <v>#VALUE!</v>
      </c>
      <c r="M1043" s="4" t="e">
        <f>SUMIFS('[8]TUNZ Extracted TB'!$G:$G,'[8]TUNZ Extracted TB'!$A:$A,B1043,'[8]TUNZ Extracted TB'!$C:$C,C1043)</f>
        <v>#VALUE!</v>
      </c>
      <c r="N1043" s="4" t="e">
        <f>SUMIFS('[9]TUNZ Extracted TB'!$G:$G,'[9]TUNZ Extracted TB'!$A:$A,B1043,'[9]TUNZ Extracted TB'!$C:$C,C1043)</f>
        <v>#VALUE!</v>
      </c>
      <c r="O1043" s="4" t="e">
        <f>SUMIFS('[10]TUNZ Extracted TB'!$G:$G,'[10]TUNZ Extracted TB'!$A:$A,B1043,'[10]TUNZ Extracted TB'!$C:$C,C1043)</f>
        <v>#VALUE!</v>
      </c>
      <c r="P1043" s="4" t="e">
        <f>SUMIFS('[11]TUNZ Extracted TB'!$G:$G,'[11]TUNZ Extracted TB'!$A:$A,B1043,'[11]TUNZ Extracted TB'!$C:$C,C1043)</f>
        <v>#VALUE!</v>
      </c>
      <c r="Q1043" s="4" t="e">
        <f>SUMIFS('[12]TUNZ Extracted TB'!$G:$G,'[12]TUNZ Extracted TB'!$A:$A,B1043,'[12]TUNZ Extracted TB'!$C:$C,C1043)</f>
        <v>#VALUE!</v>
      </c>
      <c r="R1043" s="4" t="e">
        <f t="shared" si="17"/>
        <v>#VALUE!</v>
      </c>
    </row>
    <row r="1044" spans="1:18" x14ac:dyDescent="0.25">
      <c r="A1044" t="s">
        <v>143</v>
      </c>
      <c r="B1044">
        <v>7905</v>
      </c>
      <c r="C1044">
        <v>230</v>
      </c>
      <c r="D1044" t="s">
        <v>58</v>
      </c>
      <c r="E1044" t="s">
        <v>95</v>
      </c>
      <c r="F1044" s="4" t="e">
        <f>SUMIFS('[1]TUNZ Extracted TB'!$G:$G,'[1]TUNZ Extracted TB'!$A:$A,B1044,'[1]TUNZ Extracted TB'!$C:$C,C1044)</f>
        <v>#VALUE!</v>
      </c>
      <c r="G1044" s="4" t="e">
        <f>SUMIFS('[2]TUNZ Extracted TB'!$G:$G,'[2]TUNZ Extracted TB'!$A:$A,B1044,'[2]TUNZ Extracted TB'!$C:$C,C1044)</f>
        <v>#VALUE!</v>
      </c>
      <c r="H1044" s="4" t="e">
        <f>SUMIFS('[3]TUNZ Extracted TB'!$G:$G,'[3]TUNZ Extracted TB'!$A:$A,B1044,'[3]TUNZ Extracted TB'!$C:$C,C1044)</f>
        <v>#VALUE!</v>
      </c>
      <c r="I1044" s="4" t="e">
        <f>SUMIFS('[4]TUNZ Extracted TB'!$G:$G,'[4]TUNZ Extracted TB'!$A:$A,B1044,'[4]TUNZ Extracted TB'!$C:$C,C1044)</f>
        <v>#VALUE!</v>
      </c>
      <c r="J1044" s="4" t="e">
        <f>SUMIFS('[5]TUNZ Extracted TB'!$G:$G,'[5]TUNZ Extracted TB'!$A:$A,B1044,'[5]TUNZ Extracted TB'!$C:$C,C1044)</f>
        <v>#VALUE!</v>
      </c>
      <c r="K1044" s="4" t="e">
        <f>SUMIFS('[6]TUNZ Extracted TB'!$G:$G,'[6]TUNZ Extracted TB'!$A:$A,B1044,'[6]TUNZ Extracted TB'!$C:$C,C1044)</f>
        <v>#VALUE!</v>
      </c>
      <c r="L1044" s="4" t="e">
        <f>SUMIFS('[7]TUNZ Extracted TB'!$G:$G,'[7]TUNZ Extracted TB'!$A:$A,B1044,'[7]TUNZ Extracted TB'!$C:$C,C1044)</f>
        <v>#VALUE!</v>
      </c>
      <c r="M1044" s="4" t="e">
        <f>SUMIFS('[8]TUNZ Extracted TB'!$G:$G,'[8]TUNZ Extracted TB'!$A:$A,B1044,'[8]TUNZ Extracted TB'!$C:$C,C1044)</f>
        <v>#VALUE!</v>
      </c>
      <c r="N1044" s="4" t="e">
        <f>SUMIFS('[9]TUNZ Extracted TB'!$G:$G,'[9]TUNZ Extracted TB'!$A:$A,B1044,'[9]TUNZ Extracted TB'!$C:$C,C1044)</f>
        <v>#VALUE!</v>
      </c>
      <c r="O1044" s="4" t="e">
        <f>SUMIFS('[10]TUNZ Extracted TB'!$G:$G,'[10]TUNZ Extracted TB'!$A:$A,B1044,'[10]TUNZ Extracted TB'!$C:$C,C1044)</f>
        <v>#VALUE!</v>
      </c>
      <c r="P1044" s="4" t="e">
        <f>SUMIFS('[11]TUNZ Extracted TB'!$G:$G,'[11]TUNZ Extracted TB'!$A:$A,B1044,'[11]TUNZ Extracted TB'!$C:$C,C1044)</f>
        <v>#VALUE!</v>
      </c>
      <c r="Q1044" s="4" t="e">
        <f>SUMIFS('[12]TUNZ Extracted TB'!$G:$G,'[12]TUNZ Extracted TB'!$A:$A,B1044,'[12]TUNZ Extracted TB'!$C:$C,C1044)</f>
        <v>#VALUE!</v>
      </c>
      <c r="R1044" s="4" t="e">
        <f t="shared" si="17"/>
        <v>#VALUE!</v>
      </c>
    </row>
    <row r="1045" spans="1:18" x14ac:dyDescent="0.25">
      <c r="A1045" t="s">
        <v>143</v>
      </c>
      <c r="B1045">
        <v>7905</v>
      </c>
      <c r="C1045">
        <v>240</v>
      </c>
      <c r="D1045" t="s">
        <v>58</v>
      </c>
      <c r="E1045" t="s">
        <v>95</v>
      </c>
      <c r="F1045" s="4" t="e">
        <f>SUMIFS('[1]TUNZ Extracted TB'!$G:$G,'[1]TUNZ Extracted TB'!$A:$A,B1045,'[1]TUNZ Extracted TB'!$C:$C,C1045)</f>
        <v>#VALUE!</v>
      </c>
      <c r="G1045" s="4" t="e">
        <f>SUMIFS('[2]TUNZ Extracted TB'!$G:$G,'[2]TUNZ Extracted TB'!$A:$A,B1045,'[2]TUNZ Extracted TB'!$C:$C,C1045)</f>
        <v>#VALUE!</v>
      </c>
      <c r="H1045" s="4" t="e">
        <f>SUMIFS('[3]TUNZ Extracted TB'!$G:$G,'[3]TUNZ Extracted TB'!$A:$A,B1045,'[3]TUNZ Extracted TB'!$C:$C,C1045)</f>
        <v>#VALUE!</v>
      </c>
      <c r="I1045" s="4" t="e">
        <f>SUMIFS('[4]TUNZ Extracted TB'!$G:$G,'[4]TUNZ Extracted TB'!$A:$A,B1045,'[4]TUNZ Extracted TB'!$C:$C,C1045)</f>
        <v>#VALUE!</v>
      </c>
      <c r="J1045" s="4" t="e">
        <f>SUMIFS('[5]TUNZ Extracted TB'!$G:$G,'[5]TUNZ Extracted TB'!$A:$A,B1045,'[5]TUNZ Extracted TB'!$C:$C,C1045)</f>
        <v>#VALUE!</v>
      </c>
      <c r="K1045" s="4" t="e">
        <f>SUMIFS('[6]TUNZ Extracted TB'!$G:$G,'[6]TUNZ Extracted TB'!$A:$A,B1045,'[6]TUNZ Extracted TB'!$C:$C,C1045)</f>
        <v>#VALUE!</v>
      </c>
      <c r="L1045" s="4" t="e">
        <f>SUMIFS('[7]TUNZ Extracted TB'!$G:$G,'[7]TUNZ Extracted TB'!$A:$A,B1045,'[7]TUNZ Extracted TB'!$C:$C,C1045)</f>
        <v>#VALUE!</v>
      </c>
      <c r="M1045" s="4" t="e">
        <f>SUMIFS('[8]TUNZ Extracted TB'!$G:$G,'[8]TUNZ Extracted TB'!$A:$A,B1045,'[8]TUNZ Extracted TB'!$C:$C,C1045)</f>
        <v>#VALUE!</v>
      </c>
      <c r="N1045" s="4" t="e">
        <f>SUMIFS('[9]TUNZ Extracted TB'!$G:$G,'[9]TUNZ Extracted TB'!$A:$A,B1045,'[9]TUNZ Extracted TB'!$C:$C,C1045)</f>
        <v>#VALUE!</v>
      </c>
      <c r="O1045" s="4" t="e">
        <f>SUMIFS('[10]TUNZ Extracted TB'!$G:$G,'[10]TUNZ Extracted TB'!$A:$A,B1045,'[10]TUNZ Extracted TB'!$C:$C,C1045)</f>
        <v>#VALUE!</v>
      </c>
      <c r="P1045" s="4" t="e">
        <f>SUMIFS('[11]TUNZ Extracted TB'!$G:$G,'[11]TUNZ Extracted TB'!$A:$A,B1045,'[11]TUNZ Extracted TB'!$C:$C,C1045)</f>
        <v>#VALUE!</v>
      </c>
      <c r="Q1045" s="4" t="e">
        <f>SUMIFS('[12]TUNZ Extracted TB'!$G:$G,'[12]TUNZ Extracted TB'!$A:$A,B1045,'[12]TUNZ Extracted TB'!$C:$C,C1045)</f>
        <v>#VALUE!</v>
      </c>
      <c r="R1045" s="4" t="e">
        <f t="shared" si="17"/>
        <v>#VALUE!</v>
      </c>
    </row>
    <row r="1046" spans="1:18" x14ac:dyDescent="0.25">
      <c r="A1046" t="s">
        <v>143</v>
      </c>
      <c r="B1046">
        <v>7905</v>
      </c>
      <c r="C1046">
        <v>260</v>
      </c>
      <c r="D1046" t="s">
        <v>58</v>
      </c>
      <c r="E1046" t="s">
        <v>95</v>
      </c>
      <c r="F1046" s="4" t="e">
        <f>SUMIFS('[1]TUNZ Extracted TB'!$G:$G,'[1]TUNZ Extracted TB'!$A:$A,B1046,'[1]TUNZ Extracted TB'!$C:$C,C1046)</f>
        <v>#VALUE!</v>
      </c>
      <c r="G1046" s="4" t="e">
        <f>SUMIFS('[2]TUNZ Extracted TB'!$G:$G,'[2]TUNZ Extracted TB'!$A:$A,B1046,'[2]TUNZ Extracted TB'!$C:$C,C1046)</f>
        <v>#VALUE!</v>
      </c>
      <c r="H1046" s="4" t="e">
        <f>SUMIFS('[3]TUNZ Extracted TB'!$G:$G,'[3]TUNZ Extracted TB'!$A:$A,B1046,'[3]TUNZ Extracted TB'!$C:$C,C1046)</f>
        <v>#VALUE!</v>
      </c>
      <c r="I1046" s="4" t="e">
        <f>SUMIFS('[4]TUNZ Extracted TB'!$G:$G,'[4]TUNZ Extracted TB'!$A:$A,B1046,'[4]TUNZ Extracted TB'!$C:$C,C1046)</f>
        <v>#VALUE!</v>
      </c>
      <c r="J1046" s="4" t="e">
        <f>SUMIFS('[5]TUNZ Extracted TB'!$G:$G,'[5]TUNZ Extracted TB'!$A:$A,B1046,'[5]TUNZ Extracted TB'!$C:$C,C1046)</f>
        <v>#VALUE!</v>
      </c>
      <c r="K1046" s="4" t="e">
        <f>SUMIFS('[6]TUNZ Extracted TB'!$G:$G,'[6]TUNZ Extracted TB'!$A:$A,B1046,'[6]TUNZ Extracted TB'!$C:$C,C1046)</f>
        <v>#VALUE!</v>
      </c>
      <c r="L1046" s="4" t="e">
        <f>SUMIFS('[7]TUNZ Extracted TB'!$G:$G,'[7]TUNZ Extracted TB'!$A:$A,B1046,'[7]TUNZ Extracted TB'!$C:$C,C1046)</f>
        <v>#VALUE!</v>
      </c>
      <c r="M1046" s="4" t="e">
        <f>SUMIFS('[8]TUNZ Extracted TB'!$G:$G,'[8]TUNZ Extracted TB'!$A:$A,B1046,'[8]TUNZ Extracted TB'!$C:$C,C1046)</f>
        <v>#VALUE!</v>
      </c>
      <c r="N1046" s="4" t="e">
        <f>SUMIFS('[9]TUNZ Extracted TB'!$G:$G,'[9]TUNZ Extracted TB'!$A:$A,B1046,'[9]TUNZ Extracted TB'!$C:$C,C1046)</f>
        <v>#VALUE!</v>
      </c>
      <c r="O1046" s="4" t="e">
        <f>SUMIFS('[10]TUNZ Extracted TB'!$G:$G,'[10]TUNZ Extracted TB'!$A:$A,B1046,'[10]TUNZ Extracted TB'!$C:$C,C1046)</f>
        <v>#VALUE!</v>
      </c>
      <c r="P1046" s="4" t="e">
        <f>SUMIFS('[11]TUNZ Extracted TB'!$G:$G,'[11]TUNZ Extracted TB'!$A:$A,B1046,'[11]TUNZ Extracted TB'!$C:$C,C1046)</f>
        <v>#VALUE!</v>
      </c>
      <c r="Q1046" s="4" t="e">
        <f>SUMIFS('[12]TUNZ Extracted TB'!$G:$G,'[12]TUNZ Extracted TB'!$A:$A,B1046,'[12]TUNZ Extracted TB'!$C:$C,C1046)</f>
        <v>#VALUE!</v>
      </c>
      <c r="R1046" s="4" t="e">
        <f t="shared" si="17"/>
        <v>#VALUE!</v>
      </c>
    </row>
    <row r="1047" spans="1:18" x14ac:dyDescent="0.25">
      <c r="A1047" t="s">
        <v>143</v>
      </c>
      <c r="B1047">
        <v>7905</v>
      </c>
      <c r="C1047">
        <v>330</v>
      </c>
      <c r="D1047" t="s">
        <v>58</v>
      </c>
      <c r="E1047" t="s">
        <v>95</v>
      </c>
      <c r="F1047" s="4" t="e">
        <f>SUMIFS('[1]TUNZ Extracted TB'!$G:$G,'[1]TUNZ Extracted TB'!$A:$A,B1047,'[1]TUNZ Extracted TB'!$C:$C,C1047)</f>
        <v>#VALUE!</v>
      </c>
      <c r="G1047" s="4" t="e">
        <f>SUMIFS('[2]TUNZ Extracted TB'!$G:$G,'[2]TUNZ Extracted TB'!$A:$A,B1047,'[2]TUNZ Extracted TB'!$C:$C,C1047)</f>
        <v>#VALUE!</v>
      </c>
      <c r="H1047" s="4" t="e">
        <f>SUMIFS('[3]TUNZ Extracted TB'!$G:$G,'[3]TUNZ Extracted TB'!$A:$A,B1047,'[3]TUNZ Extracted TB'!$C:$C,C1047)</f>
        <v>#VALUE!</v>
      </c>
      <c r="I1047" s="4" t="e">
        <f>SUMIFS('[4]TUNZ Extracted TB'!$G:$G,'[4]TUNZ Extracted TB'!$A:$A,B1047,'[4]TUNZ Extracted TB'!$C:$C,C1047)</f>
        <v>#VALUE!</v>
      </c>
      <c r="J1047" s="4" t="e">
        <f>SUMIFS('[5]TUNZ Extracted TB'!$G:$G,'[5]TUNZ Extracted TB'!$A:$A,B1047,'[5]TUNZ Extracted TB'!$C:$C,C1047)</f>
        <v>#VALUE!</v>
      </c>
      <c r="K1047" s="4" t="e">
        <f>SUMIFS('[6]TUNZ Extracted TB'!$G:$G,'[6]TUNZ Extracted TB'!$A:$A,B1047,'[6]TUNZ Extracted TB'!$C:$C,C1047)</f>
        <v>#VALUE!</v>
      </c>
      <c r="L1047" s="4" t="e">
        <f>SUMIFS('[7]TUNZ Extracted TB'!$G:$G,'[7]TUNZ Extracted TB'!$A:$A,B1047,'[7]TUNZ Extracted TB'!$C:$C,C1047)</f>
        <v>#VALUE!</v>
      </c>
      <c r="M1047" s="4" t="e">
        <f>SUMIFS('[8]TUNZ Extracted TB'!$G:$G,'[8]TUNZ Extracted TB'!$A:$A,B1047,'[8]TUNZ Extracted TB'!$C:$C,C1047)</f>
        <v>#VALUE!</v>
      </c>
      <c r="N1047" s="4" t="e">
        <f>SUMIFS('[9]TUNZ Extracted TB'!$G:$G,'[9]TUNZ Extracted TB'!$A:$A,B1047,'[9]TUNZ Extracted TB'!$C:$C,C1047)</f>
        <v>#VALUE!</v>
      </c>
      <c r="O1047" s="4" t="e">
        <f>SUMIFS('[10]TUNZ Extracted TB'!$G:$G,'[10]TUNZ Extracted TB'!$A:$A,B1047,'[10]TUNZ Extracted TB'!$C:$C,C1047)</f>
        <v>#VALUE!</v>
      </c>
      <c r="P1047" s="4" t="e">
        <f>SUMIFS('[11]TUNZ Extracted TB'!$G:$G,'[11]TUNZ Extracted TB'!$A:$A,B1047,'[11]TUNZ Extracted TB'!$C:$C,C1047)</f>
        <v>#VALUE!</v>
      </c>
      <c r="Q1047" s="4" t="e">
        <f>SUMIFS('[12]TUNZ Extracted TB'!$G:$G,'[12]TUNZ Extracted TB'!$A:$A,B1047,'[12]TUNZ Extracted TB'!$C:$C,C1047)</f>
        <v>#VALUE!</v>
      </c>
      <c r="R1047" s="4" t="e">
        <f t="shared" si="17"/>
        <v>#VALUE!</v>
      </c>
    </row>
    <row r="1048" spans="1:18" x14ac:dyDescent="0.25">
      <c r="A1048" t="s">
        <v>143</v>
      </c>
      <c r="B1048">
        <v>7905</v>
      </c>
      <c r="C1048">
        <v>340</v>
      </c>
      <c r="D1048" t="s">
        <v>58</v>
      </c>
      <c r="E1048" t="s">
        <v>95</v>
      </c>
      <c r="F1048" s="4" t="e">
        <f>SUMIFS('[1]TUNZ Extracted TB'!$G:$G,'[1]TUNZ Extracted TB'!$A:$A,B1048,'[1]TUNZ Extracted TB'!$C:$C,C1048)</f>
        <v>#VALUE!</v>
      </c>
      <c r="G1048" s="4" t="e">
        <f>SUMIFS('[2]TUNZ Extracted TB'!$G:$G,'[2]TUNZ Extracted TB'!$A:$A,B1048,'[2]TUNZ Extracted TB'!$C:$C,C1048)</f>
        <v>#VALUE!</v>
      </c>
      <c r="H1048" s="4" t="e">
        <f>SUMIFS('[3]TUNZ Extracted TB'!$G:$G,'[3]TUNZ Extracted TB'!$A:$A,B1048,'[3]TUNZ Extracted TB'!$C:$C,C1048)</f>
        <v>#VALUE!</v>
      </c>
      <c r="I1048" s="4" t="e">
        <f>SUMIFS('[4]TUNZ Extracted TB'!$G:$G,'[4]TUNZ Extracted TB'!$A:$A,B1048,'[4]TUNZ Extracted TB'!$C:$C,C1048)</f>
        <v>#VALUE!</v>
      </c>
      <c r="J1048" s="4" t="e">
        <f>SUMIFS('[5]TUNZ Extracted TB'!$G:$G,'[5]TUNZ Extracted TB'!$A:$A,B1048,'[5]TUNZ Extracted TB'!$C:$C,C1048)</f>
        <v>#VALUE!</v>
      </c>
      <c r="K1048" s="4" t="e">
        <f>SUMIFS('[6]TUNZ Extracted TB'!$G:$G,'[6]TUNZ Extracted TB'!$A:$A,B1048,'[6]TUNZ Extracted TB'!$C:$C,C1048)</f>
        <v>#VALUE!</v>
      </c>
      <c r="L1048" s="4" t="e">
        <f>SUMIFS('[7]TUNZ Extracted TB'!$G:$G,'[7]TUNZ Extracted TB'!$A:$A,B1048,'[7]TUNZ Extracted TB'!$C:$C,C1048)</f>
        <v>#VALUE!</v>
      </c>
      <c r="M1048" s="4" t="e">
        <f>SUMIFS('[8]TUNZ Extracted TB'!$G:$G,'[8]TUNZ Extracted TB'!$A:$A,B1048,'[8]TUNZ Extracted TB'!$C:$C,C1048)</f>
        <v>#VALUE!</v>
      </c>
      <c r="N1048" s="4" t="e">
        <f>SUMIFS('[9]TUNZ Extracted TB'!$G:$G,'[9]TUNZ Extracted TB'!$A:$A,B1048,'[9]TUNZ Extracted TB'!$C:$C,C1048)</f>
        <v>#VALUE!</v>
      </c>
      <c r="O1048" s="4" t="e">
        <f>SUMIFS('[10]TUNZ Extracted TB'!$G:$G,'[10]TUNZ Extracted TB'!$A:$A,B1048,'[10]TUNZ Extracted TB'!$C:$C,C1048)</f>
        <v>#VALUE!</v>
      </c>
      <c r="P1048" s="4" t="e">
        <f>SUMIFS('[11]TUNZ Extracted TB'!$G:$G,'[11]TUNZ Extracted TB'!$A:$A,B1048,'[11]TUNZ Extracted TB'!$C:$C,C1048)</f>
        <v>#VALUE!</v>
      </c>
      <c r="Q1048" s="4" t="e">
        <f>SUMIFS('[12]TUNZ Extracted TB'!$G:$G,'[12]TUNZ Extracted TB'!$A:$A,B1048,'[12]TUNZ Extracted TB'!$C:$C,C1048)</f>
        <v>#VALUE!</v>
      </c>
      <c r="R1048" s="4" t="e">
        <f t="shared" si="17"/>
        <v>#VALUE!</v>
      </c>
    </row>
    <row r="1049" spans="1:18" x14ac:dyDescent="0.25">
      <c r="A1049" t="s">
        <v>143</v>
      </c>
      <c r="B1049">
        <v>7905</v>
      </c>
      <c r="C1049">
        <v>430</v>
      </c>
      <c r="D1049" t="s">
        <v>58</v>
      </c>
      <c r="E1049" t="s">
        <v>95</v>
      </c>
      <c r="F1049" s="4" t="e">
        <f>SUMIFS('[1]TUNZ Extracted TB'!$G:$G,'[1]TUNZ Extracted TB'!$A:$A,B1049,'[1]TUNZ Extracted TB'!$C:$C,C1049)</f>
        <v>#VALUE!</v>
      </c>
      <c r="G1049" s="4" t="e">
        <f>SUMIFS('[2]TUNZ Extracted TB'!$G:$G,'[2]TUNZ Extracted TB'!$A:$A,B1049,'[2]TUNZ Extracted TB'!$C:$C,C1049)</f>
        <v>#VALUE!</v>
      </c>
      <c r="H1049" s="4" t="e">
        <f>SUMIFS('[3]TUNZ Extracted TB'!$G:$G,'[3]TUNZ Extracted TB'!$A:$A,B1049,'[3]TUNZ Extracted TB'!$C:$C,C1049)</f>
        <v>#VALUE!</v>
      </c>
      <c r="I1049" s="4" t="e">
        <f>SUMIFS('[4]TUNZ Extracted TB'!$G:$G,'[4]TUNZ Extracted TB'!$A:$A,B1049,'[4]TUNZ Extracted TB'!$C:$C,C1049)</f>
        <v>#VALUE!</v>
      </c>
      <c r="J1049" s="4" t="e">
        <f>SUMIFS('[5]TUNZ Extracted TB'!$G:$G,'[5]TUNZ Extracted TB'!$A:$A,B1049,'[5]TUNZ Extracted TB'!$C:$C,C1049)</f>
        <v>#VALUE!</v>
      </c>
      <c r="K1049" s="4" t="e">
        <f>SUMIFS('[6]TUNZ Extracted TB'!$G:$G,'[6]TUNZ Extracted TB'!$A:$A,B1049,'[6]TUNZ Extracted TB'!$C:$C,C1049)</f>
        <v>#VALUE!</v>
      </c>
      <c r="L1049" s="4" t="e">
        <f>SUMIFS('[7]TUNZ Extracted TB'!$G:$G,'[7]TUNZ Extracted TB'!$A:$A,B1049,'[7]TUNZ Extracted TB'!$C:$C,C1049)</f>
        <v>#VALUE!</v>
      </c>
      <c r="M1049" s="4" t="e">
        <f>SUMIFS('[8]TUNZ Extracted TB'!$G:$G,'[8]TUNZ Extracted TB'!$A:$A,B1049,'[8]TUNZ Extracted TB'!$C:$C,C1049)</f>
        <v>#VALUE!</v>
      </c>
      <c r="N1049" s="4" t="e">
        <f>SUMIFS('[9]TUNZ Extracted TB'!$G:$G,'[9]TUNZ Extracted TB'!$A:$A,B1049,'[9]TUNZ Extracted TB'!$C:$C,C1049)</f>
        <v>#VALUE!</v>
      </c>
      <c r="O1049" s="4" t="e">
        <f>SUMIFS('[10]TUNZ Extracted TB'!$G:$G,'[10]TUNZ Extracted TB'!$A:$A,B1049,'[10]TUNZ Extracted TB'!$C:$C,C1049)</f>
        <v>#VALUE!</v>
      </c>
      <c r="P1049" s="4" t="e">
        <f>SUMIFS('[11]TUNZ Extracted TB'!$G:$G,'[11]TUNZ Extracted TB'!$A:$A,B1049,'[11]TUNZ Extracted TB'!$C:$C,C1049)</f>
        <v>#VALUE!</v>
      </c>
      <c r="Q1049" s="4" t="e">
        <f>SUMIFS('[12]TUNZ Extracted TB'!$G:$G,'[12]TUNZ Extracted TB'!$A:$A,B1049,'[12]TUNZ Extracted TB'!$C:$C,C1049)</f>
        <v>#VALUE!</v>
      </c>
      <c r="R1049" s="4" t="e">
        <f t="shared" si="17"/>
        <v>#VALUE!</v>
      </c>
    </row>
    <row r="1050" spans="1:18" x14ac:dyDescent="0.25">
      <c r="A1050" t="s">
        <v>143</v>
      </c>
      <c r="B1050">
        <v>7905</v>
      </c>
      <c r="C1050">
        <v>440</v>
      </c>
      <c r="D1050" t="s">
        <v>58</v>
      </c>
      <c r="E1050" t="s">
        <v>95</v>
      </c>
      <c r="F1050" s="4" t="e">
        <f>SUMIFS('[1]TUNZ Extracted TB'!$G:$G,'[1]TUNZ Extracted TB'!$A:$A,B1050,'[1]TUNZ Extracted TB'!$C:$C,C1050)</f>
        <v>#VALUE!</v>
      </c>
      <c r="G1050" s="4" t="e">
        <f>SUMIFS('[2]TUNZ Extracted TB'!$G:$G,'[2]TUNZ Extracted TB'!$A:$A,B1050,'[2]TUNZ Extracted TB'!$C:$C,C1050)</f>
        <v>#VALUE!</v>
      </c>
      <c r="H1050" s="4" t="e">
        <f>SUMIFS('[3]TUNZ Extracted TB'!$G:$G,'[3]TUNZ Extracted TB'!$A:$A,B1050,'[3]TUNZ Extracted TB'!$C:$C,C1050)</f>
        <v>#VALUE!</v>
      </c>
      <c r="I1050" s="4" t="e">
        <f>SUMIFS('[4]TUNZ Extracted TB'!$G:$G,'[4]TUNZ Extracted TB'!$A:$A,B1050,'[4]TUNZ Extracted TB'!$C:$C,C1050)</f>
        <v>#VALUE!</v>
      </c>
      <c r="J1050" s="4" t="e">
        <f>SUMIFS('[5]TUNZ Extracted TB'!$G:$G,'[5]TUNZ Extracted TB'!$A:$A,B1050,'[5]TUNZ Extracted TB'!$C:$C,C1050)</f>
        <v>#VALUE!</v>
      </c>
      <c r="K1050" s="4" t="e">
        <f>SUMIFS('[6]TUNZ Extracted TB'!$G:$G,'[6]TUNZ Extracted TB'!$A:$A,B1050,'[6]TUNZ Extracted TB'!$C:$C,C1050)</f>
        <v>#VALUE!</v>
      </c>
      <c r="L1050" s="4" t="e">
        <f>SUMIFS('[7]TUNZ Extracted TB'!$G:$G,'[7]TUNZ Extracted TB'!$A:$A,B1050,'[7]TUNZ Extracted TB'!$C:$C,C1050)</f>
        <v>#VALUE!</v>
      </c>
      <c r="M1050" s="4" t="e">
        <f>SUMIFS('[8]TUNZ Extracted TB'!$G:$G,'[8]TUNZ Extracted TB'!$A:$A,B1050,'[8]TUNZ Extracted TB'!$C:$C,C1050)</f>
        <v>#VALUE!</v>
      </c>
      <c r="N1050" s="4" t="e">
        <f>SUMIFS('[9]TUNZ Extracted TB'!$G:$G,'[9]TUNZ Extracted TB'!$A:$A,B1050,'[9]TUNZ Extracted TB'!$C:$C,C1050)</f>
        <v>#VALUE!</v>
      </c>
      <c r="O1050" s="4" t="e">
        <f>SUMIFS('[10]TUNZ Extracted TB'!$G:$G,'[10]TUNZ Extracted TB'!$A:$A,B1050,'[10]TUNZ Extracted TB'!$C:$C,C1050)</f>
        <v>#VALUE!</v>
      </c>
      <c r="P1050" s="4" t="e">
        <f>SUMIFS('[11]TUNZ Extracted TB'!$G:$G,'[11]TUNZ Extracted TB'!$A:$A,B1050,'[11]TUNZ Extracted TB'!$C:$C,C1050)</f>
        <v>#VALUE!</v>
      </c>
      <c r="Q1050" s="4" t="e">
        <f>SUMIFS('[12]TUNZ Extracted TB'!$G:$G,'[12]TUNZ Extracted TB'!$A:$A,B1050,'[12]TUNZ Extracted TB'!$C:$C,C1050)</f>
        <v>#VALUE!</v>
      </c>
      <c r="R1050" s="4" t="e">
        <f t="shared" si="17"/>
        <v>#VALUE!</v>
      </c>
    </row>
    <row r="1051" spans="1:18" x14ac:dyDescent="0.25">
      <c r="A1051" t="s">
        <v>143</v>
      </c>
      <c r="B1051">
        <v>7905</v>
      </c>
      <c r="C1051">
        <v>935</v>
      </c>
      <c r="D1051" t="s">
        <v>62</v>
      </c>
      <c r="E1051" t="s">
        <v>122</v>
      </c>
      <c r="F1051" s="4" t="e">
        <f>SUMIFS('[1]TUNZ Extracted TB'!$G:$G,'[1]TUNZ Extracted TB'!$A:$A,B1051,'[1]TUNZ Extracted TB'!$C:$C,C1051)</f>
        <v>#VALUE!</v>
      </c>
      <c r="G1051" s="4" t="e">
        <f>SUMIFS('[2]TUNZ Extracted TB'!$G:$G,'[2]TUNZ Extracted TB'!$A:$A,B1051,'[2]TUNZ Extracted TB'!$C:$C,C1051)</f>
        <v>#VALUE!</v>
      </c>
      <c r="H1051" s="4" t="e">
        <f>SUMIFS('[3]TUNZ Extracted TB'!$G:$G,'[3]TUNZ Extracted TB'!$A:$A,B1051,'[3]TUNZ Extracted TB'!$C:$C,C1051)</f>
        <v>#VALUE!</v>
      </c>
      <c r="I1051" s="4" t="e">
        <f>SUMIFS('[4]TUNZ Extracted TB'!$G:$G,'[4]TUNZ Extracted TB'!$A:$A,B1051,'[4]TUNZ Extracted TB'!$C:$C,C1051)</f>
        <v>#VALUE!</v>
      </c>
      <c r="J1051" s="4" t="e">
        <f>SUMIFS('[5]TUNZ Extracted TB'!$G:$G,'[5]TUNZ Extracted TB'!$A:$A,B1051,'[5]TUNZ Extracted TB'!$C:$C,C1051)</f>
        <v>#VALUE!</v>
      </c>
      <c r="K1051" s="4" t="e">
        <f>SUMIFS('[6]TUNZ Extracted TB'!$G:$G,'[6]TUNZ Extracted TB'!$A:$A,B1051,'[6]TUNZ Extracted TB'!$C:$C,C1051)</f>
        <v>#VALUE!</v>
      </c>
      <c r="L1051" s="4" t="e">
        <f>SUMIFS('[7]TUNZ Extracted TB'!$G:$G,'[7]TUNZ Extracted TB'!$A:$A,B1051,'[7]TUNZ Extracted TB'!$C:$C,C1051)</f>
        <v>#VALUE!</v>
      </c>
      <c r="M1051" s="4" t="e">
        <f>SUMIFS('[8]TUNZ Extracted TB'!$G:$G,'[8]TUNZ Extracted TB'!$A:$A,B1051,'[8]TUNZ Extracted TB'!$C:$C,C1051)</f>
        <v>#VALUE!</v>
      </c>
      <c r="N1051" s="4" t="e">
        <f>SUMIFS('[9]TUNZ Extracted TB'!$G:$G,'[9]TUNZ Extracted TB'!$A:$A,B1051,'[9]TUNZ Extracted TB'!$C:$C,C1051)</f>
        <v>#VALUE!</v>
      </c>
      <c r="O1051" s="4" t="e">
        <f>SUMIFS('[10]TUNZ Extracted TB'!$G:$G,'[10]TUNZ Extracted TB'!$A:$A,B1051,'[10]TUNZ Extracted TB'!$C:$C,C1051)</f>
        <v>#VALUE!</v>
      </c>
      <c r="P1051" s="4" t="e">
        <f>SUMIFS('[11]TUNZ Extracted TB'!$G:$G,'[11]TUNZ Extracted TB'!$A:$A,B1051,'[11]TUNZ Extracted TB'!$C:$C,C1051)</f>
        <v>#VALUE!</v>
      </c>
      <c r="Q1051" s="4" t="e">
        <f>SUMIFS('[12]TUNZ Extracted TB'!$G:$G,'[12]TUNZ Extracted TB'!$A:$A,B1051,'[12]TUNZ Extracted TB'!$C:$C,C1051)</f>
        <v>#VALUE!</v>
      </c>
      <c r="R1051" s="4" t="e">
        <f t="shared" si="17"/>
        <v>#VALUE!</v>
      </c>
    </row>
    <row r="1052" spans="1:18" x14ac:dyDescent="0.25">
      <c r="A1052" t="s">
        <v>143</v>
      </c>
      <c r="B1052">
        <v>7905</v>
      </c>
      <c r="C1052">
        <v>936</v>
      </c>
      <c r="D1052" t="s">
        <v>62</v>
      </c>
      <c r="E1052" t="s">
        <v>122</v>
      </c>
      <c r="F1052" s="4" t="e">
        <f>SUMIFS('[1]TUNZ Extracted TB'!$G:$G,'[1]TUNZ Extracted TB'!$A:$A,B1052,'[1]TUNZ Extracted TB'!$C:$C,C1052)</f>
        <v>#VALUE!</v>
      </c>
      <c r="G1052" s="4" t="e">
        <f>SUMIFS('[2]TUNZ Extracted TB'!$G:$G,'[2]TUNZ Extracted TB'!$A:$A,B1052,'[2]TUNZ Extracted TB'!$C:$C,C1052)</f>
        <v>#VALUE!</v>
      </c>
      <c r="H1052" s="4" t="e">
        <f>SUMIFS('[3]TUNZ Extracted TB'!$G:$G,'[3]TUNZ Extracted TB'!$A:$A,B1052,'[3]TUNZ Extracted TB'!$C:$C,C1052)</f>
        <v>#VALUE!</v>
      </c>
      <c r="I1052" s="4" t="e">
        <f>SUMIFS('[4]TUNZ Extracted TB'!$G:$G,'[4]TUNZ Extracted TB'!$A:$A,B1052,'[4]TUNZ Extracted TB'!$C:$C,C1052)</f>
        <v>#VALUE!</v>
      </c>
      <c r="J1052" s="4" t="e">
        <f>SUMIFS('[5]TUNZ Extracted TB'!$G:$G,'[5]TUNZ Extracted TB'!$A:$A,B1052,'[5]TUNZ Extracted TB'!$C:$C,C1052)</f>
        <v>#VALUE!</v>
      </c>
      <c r="K1052" s="4" t="e">
        <f>SUMIFS('[6]TUNZ Extracted TB'!$G:$G,'[6]TUNZ Extracted TB'!$A:$A,B1052,'[6]TUNZ Extracted TB'!$C:$C,C1052)</f>
        <v>#VALUE!</v>
      </c>
      <c r="L1052" s="4" t="e">
        <f>SUMIFS('[7]TUNZ Extracted TB'!$G:$G,'[7]TUNZ Extracted TB'!$A:$A,B1052,'[7]TUNZ Extracted TB'!$C:$C,C1052)</f>
        <v>#VALUE!</v>
      </c>
      <c r="M1052" s="4" t="e">
        <f>SUMIFS('[8]TUNZ Extracted TB'!$G:$G,'[8]TUNZ Extracted TB'!$A:$A,B1052,'[8]TUNZ Extracted TB'!$C:$C,C1052)</f>
        <v>#VALUE!</v>
      </c>
      <c r="N1052" s="4" t="e">
        <f>SUMIFS('[9]TUNZ Extracted TB'!$G:$G,'[9]TUNZ Extracted TB'!$A:$A,B1052,'[9]TUNZ Extracted TB'!$C:$C,C1052)</f>
        <v>#VALUE!</v>
      </c>
      <c r="O1052" s="4" t="e">
        <f>SUMIFS('[10]TUNZ Extracted TB'!$G:$G,'[10]TUNZ Extracted TB'!$A:$A,B1052,'[10]TUNZ Extracted TB'!$C:$C,C1052)</f>
        <v>#VALUE!</v>
      </c>
      <c r="P1052" s="4" t="e">
        <f>SUMIFS('[11]TUNZ Extracted TB'!$G:$G,'[11]TUNZ Extracted TB'!$A:$A,B1052,'[11]TUNZ Extracted TB'!$C:$C,C1052)</f>
        <v>#VALUE!</v>
      </c>
      <c r="Q1052" s="4" t="e">
        <f>SUMIFS('[12]TUNZ Extracted TB'!$G:$G,'[12]TUNZ Extracted TB'!$A:$A,B1052,'[12]TUNZ Extracted TB'!$C:$C,C1052)</f>
        <v>#VALUE!</v>
      </c>
      <c r="R1052" s="4" t="e">
        <f t="shared" si="17"/>
        <v>#VALUE!</v>
      </c>
    </row>
    <row r="1053" spans="1:18" x14ac:dyDescent="0.25">
      <c r="A1053" t="s">
        <v>144</v>
      </c>
      <c r="B1053">
        <v>7970</v>
      </c>
      <c r="C1053">
        <v>190</v>
      </c>
      <c r="D1053" t="s">
        <v>58</v>
      </c>
      <c r="E1053" t="s">
        <v>64</v>
      </c>
      <c r="F1053" s="4" t="e">
        <f>SUMIFS('[1]TUNZ Extracted TB'!$G:$G,'[1]TUNZ Extracted TB'!$A:$A,B1053,'[1]TUNZ Extracted TB'!$C:$C,C1053)</f>
        <v>#VALUE!</v>
      </c>
      <c r="G1053" s="4" t="e">
        <f>SUMIFS('[2]TUNZ Extracted TB'!$G:$G,'[2]TUNZ Extracted TB'!$A:$A,B1053,'[2]TUNZ Extracted TB'!$C:$C,C1053)</f>
        <v>#VALUE!</v>
      </c>
      <c r="H1053" s="4" t="e">
        <f>SUMIFS('[3]TUNZ Extracted TB'!$G:$G,'[3]TUNZ Extracted TB'!$A:$A,B1053,'[3]TUNZ Extracted TB'!$C:$C,C1053)</f>
        <v>#VALUE!</v>
      </c>
      <c r="I1053" s="4" t="e">
        <f>SUMIFS('[4]TUNZ Extracted TB'!$G:$G,'[4]TUNZ Extracted TB'!$A:$A,B1053,'[4]TUNZ Extracted TB'!$C:$C,C1053)</f>
        <v>#VALUE!</v>
      </c>
      <c r="J1053" s="4" t="e">
        <f>SUMIFS('[5]TUNZ Extracted TB'!$G:$G,'[5]TUNZ Extracted TB'!$A:$A,B1053,'[5]TUNZ Extracted TB'!$C:$C,C1053)</f>
        <v>#VALUE!</v>
      </c>
      <c r="K1053" s="4" t="e">
        <f>SUMIFS('[6]TUNZ Extracted TB'!$G:$G,'[6]TUNZ Extracted TB'!$A:$A,B1053,'[6]TUNZ Extracted TB'!$C:$C,C1053)</f>
        <v>#VALUE!</v>
      </c>
      <c r="L1053" s="4" t="e">
        <f>SUMIFS('[7]TUNZ Extracted TB'!$G:$G,'[7]TUNZ Extracted TB'!$A:$A,B1053,'[7]TUNZ Extracted TB'!$C:$C,C1053)</f>
        <v>#VALUE!</v>
      </c>
      <c r="M1053" s="4" t="e">
        <f>SUMIFS('[8]TUNZ Extracted TB'!$G:$G,'[8]TUNZ Extracted TB'!$A:$A,B1053,'[8]TUNZ Extracted TB'!$C:$C,C1053)</f>
        <v>#VALUE!</v>
      </c>
      <c r="N1053" s="4" t="e">
        <f>SUMIFS('[9]TUNZ Extracted TB'!$G:$G,'[9]TUNZ Extracted TB'!$A:$A,B1053,'[9]TUNZ Extracted TB'!$C:$C,C1053)</f>
        <v>#VALUE!</v>
      </c>
      <c r="O1053" s="4" t="e">
        <f>SUMIFS('[10]TUNZ Extracted TB'!$G:$G,'[10]TUNZ Extracted TB'!$A:$A,B1053,'[10]TUNZ Extracted TB'!$C:$C,C1053)</f>
        <v>#VALUE!</v>
      </c>
      <c r="P1053" s="4" t="e">
        <f>SUMIFS('[11]TUNZ Extracted TB'!$G:$G,'[11]TUNZ Extracted TB'!$A:$A,B1053,'[11]TUNZ Extracted TB'!$C:$C,C1053)</f>
        <v>#VALUE!</v>
      </c>
      <c r="Q1053" s="4" t="e">
        <f>SUMIFS('[12]TUNZ Extracted TB'!$G:$G,'[12]TUNZ Extracted TB'!$A:$A,B1053,'[12]TUNZ Extracted TB'!$C:$C,C1053)</f>
        <v>#VALUE!</v>
      </c>
      <c r="R1053" s="4" t="e">
        <f>SUM(F1053:Q1053)</f>
        <v>#VALUE!</v>
      </c>
    </row>
  </sheetData>
  <pageMargins left="0.7" right="0.7" top="0.75" bottom="0.75" header="0.3" footer="0.3"/>
  <pageSetup paperSize="9" scale="10" orientation="portrait"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8ABD5-254D-4E78-B035-BEBBED5A6FAC}">
  <dimension ref="A1:D373"/>
  <sheetViews>
    <sheetView workbookViewId="0"/>
  </sheetViews>
  <sheetFormatPr defaultRowHeight="15" x14ac:dyDescent="0.25"/>
  <cols>
    <col min="1" max="1" width="31.5703125" bestFit="1" customWidth="1"/>
    <col min="2" max="2" width="15.28515625" bestFit="1" customWidth="1"/>
    <col min="3" max="3" width="16" bestFit="1" customWidth="1"/>
    <col min="4" max="4" width="12.5703125" bestFit="1" customWidth="1"/>
  </cols>
  <sheetData>
    <row r="1" spans="1:4" x14ac:dyDescent="0.25">
      <c r="A1" t="s">
        <v>6083</v>
      </c>
      <c r="B1" t="s">
        <v>3957</v>
      </c>
      <c r="C1" t="s">
        <v>6084</v>
      </c>
    </row>
    <row r="2" spans="1:4" x14ac:dyDescent="0.25">
      <c r="A2" t="s">
        <v>9</v>
      </c>
      <c r="B2" s="427">
        <f>SUMIF('Summary - Selling Expenses'!A:A,Sheet2!A2,'Summary - Selling Expenses'!AL:AL)</f>
        <v>2334261.8466882552</v>
      </c>
      <c r="C2" s="427">
        <v>2155963.15</v>
      </c>
      <c r="D2" s="431">
        <f t="shared" ref="D2:D27" si="0">B2-C2</f>
        <v>178298.6966882553</v>
      </c>
    </row>
    <row r="3" spans="1:4" x14ac:dyDescent="0.25">
      <c r="A3" t="s">
        <v>32</v>
      </c>
      <c r="B3" s="427">
        <f>SUMIF('Summary - Selling Expenses'!A:A,Sheet2!A3,'Summary - Selling Expenses'!AL:AL)</f>
        <v>33672.070500000002</v>
      </c>
      <c r="C3" s="427">
        <v>29910.87</v>
      </c>
      <c r="D3" s="431">
        <f t="shared" si="0"/>
        <v>3761.2005000000026</v>
      </c>
    </row>
    <row r="4" spans="1:4" x14ac:dyDescent="0.25">
      <c r="A4" t="s">
        <v>37</v>
      </c>
      <c r="B4" s="427">
        <f>SUMIF('Summary - Selling Expenses'!A:A,Sheet2!A4,'Summary - Selling Expenses'!AL:AL)</f>
        <v>203800.00000000003</v>
      </c>
      <c r="C4" s="427">
        <v>245382.38</v>
      </c>
      <c r="D4" s="431">
        <f t="shared" si="0"/>
        <v>-41582.379999999976</v>
      </c>
    </row>
    <row r="5" spans="1:4" x14ac:dyDescent="0.25">
      <c r="A5" t="s">
        <v>39</v>
      </c>
      <c r="B5" s="427">
        <f>SUMIF('Summary - Selling Expenses'!A:A,Sheet2!A5,'Summary - Selling Expenses'!AL:AL)</f>
        <v>578348.91999999993</v>
      </c>
      <c r="C5" s="427">
        <v>633214.68999999994</v>
      </c>
      <c r="D5" s="431">
        <f t="shared" si="0"/>
        <v>-54865.770000000019</v>
      </c>
    </row>
    <row r="6" spans="1:4" x14ac:dyDescent="0.25">
      <c r="A6" t="s">
        <v>44</v>
      </c>
      <c r="B6" s="427">
        <f>SUMIF('Summary - Selling Expenses'!A:A,Sheet2!A6,'Summary - Selling Expenses'!AL:AL)</f>
        <v>0</v>
      </c>
      <c r="C6" s="427">
        <v>374533.79</v>
      </c>
      <c r="D6" s="431">
        <f t="shared" si="0"/>
        <v>-374533.79</v>
      </c>
    </row>
    <row r="7" spans="1:4" x14ac:dyDescent="0.25">
      <c r="A7" t="s">
        <v>50</v>
      </c>
      <c r="B7" s="427">
        <f>SUMIF('Summary - Selling Expenses'!A:A,Sheet2!A7,'Summary - Selling Expenses'!AL:AL)</f>
        <v>1132800</v>
      </c>
      <c r="C7" s="427">
        <v>1242936.3500000001</v>
      </c>
      <c r="D7" s="431">
        <f t="shared" si="0"/>
        <v>-110136.35000000009</v>
      </c>
    </row>
    <row r="8" spans="1:4" x14ac:dyDescent="0.25">
      <c r="A8" t="s">
        <v>55</v>
      </c>
      <c r="B8" s="427">
        <f>SUMIF('Summary - Selling Expenses'!A:A,Sheet2!A8,'Summary - Selling Expenses'!AL:AL)</f>
        <v>4223464.293322375</v>
      </c>
      <c r="C8" s="427">
        <v>3861151.34</v>
      </c>
      <c r="D8" s="431">
        <f t="shared" si="0"/>
        <v>362312.95332237519</v>
      </c>
    </row>
    <row r="9" spans="1:4" x14ac:dyDescent="0.25">
      <c r="A9" t="s">
        <v>60</v>
      </c>
      <c r="B9" s="427">
        <f>SUMIF('Summary - Selling Expenses'!A:A,Sheet2!A9,'Summary - Selling Expenses'!AL:AL)</f>
        <v>400517.06857668416</v>
      </c>
      <c r="C9" s="427">
        <v>257134.42</v>
      </c>
      <c r="D9" s="431">
        <f t="shared" si="0"/>
        <v>143382.64857668415</v>
      </c>
    </row>
    <row r="10" spans="1:4" x14ac:dyDescent="0.25">
      <c r="A10" t="s">
        <v>73</v>
      </c>
      <c r="B10" s="427">
        <f>SUMIF('Summary - Selling Expenses'!A:A,Sheet2!A10,'Summary - Selling Expenses'!AL:AL)</f>
        <v>239250.00000000009</v>
      </c>
      <c r="C10" s="427">
        <v>223654.46</v>
      </c>
      <c r="D10" s="431">
        <f t="shared" si="0"/>
        <v>15595.540000000095</v>
      </c>
    </row>
    <row r="11" spans="1:4" x14ac:dyDescent="0.25">
      <c r="A11" t="s">
        <v>79</v>
      </c>
      <c r="B11" s="427">
        <f>SUMIF('Summary - Selling Expenses'!A:A,Sheet2!A11,'Summary - Selling Expenses'!AL:AL)</f>
        <v>5813.13</v>
      </c>
      <c r="C11" s="427">
        <v>8087.49</v>
      </c>
      <c r="D11" s="431">
        <f t="shared" si="0"/>
        <v>-2274.3599999999997</v>
      </c>
    </row>
    <row r="12" spans="1:4" x14ac:dyDescent="0.25">
      <c r="A12" t="s">
        <v>81</v>
      </c>
      <c r="B12" s="427">
        <f>SUMIF('Summary - Selling Expenses'!A:A,Sheet2!A12,'Summary - Selling Expenses'!AL:AL)</f>
        <v>384880.76999999996</v>
      </c>
      <c r="C12" s="427">
        <v>365847.68</v>
      </c>
      <c r="D12" s="431">
        <f t="shared" si="0"/>
        <v>19033.089999999967</v>
      </c>
    </row>
    <row r="13" spans="1:4" x14ac:dyDescent="0.25">
      <c r="A13" t="s">
        <v>84</v>
      </c>
      <c r="B13" s="427">
        <f>SUMIF('Summary - Selling Expenses'!A:A,Sheet2!A13,'Summary - Selling Expenses'!AL:AL)</f>
        <v>163274.67000000001</v>
      </c>
      <c r="C13" s="427">
        <v>160287.21</v>
      </c>
      <c r="D13" s="431">
        <f t="shared" si="0"/>
        <v>2987.460000000021</v>
      </c>
    </row>
    <row r="14" spans="1:4" x14ac:dyDescent="0.25">
      <c r="A14" t="s">
        <v>87</v>
      </c>
      <c r="B14" s="427">
        <f>SUMIF('Summary - Selling Expenses'!A:A,Sheet2!A14,'Summary - Selling Expenses'!AL:AL)</f>
        <v>0</v>
      </c>
      <c r="C14" s="427">
        <v>66712.42</v>
      </c>
      <c r="D14" s="431">
        <f t="shared" si="0"/>
        <v>-66712.42</v>
      </c>
    </row>
    <row r="15" spans="1:4" x14ac:dyDescent="0.25">
      <c r="A15" t="s">
        <v>88</v>
      </c>
      <c r="B15" s="427">
        <f>SUMIF('Summary - Selling Expenses'!A:A,Sheet2!A15,'Summary - Selling Expenses'!AL:AL)</f>
        <v>35942.929999999993</v>
      </c>
      <c r="C15" s="427">
        <v>33412.629999999997</v>
      </c>
      <c r="D15" s="431">
        <f t="shared" si="0"/>
        <v>2530.2999999999956</v>
      </c>
    </row>
    <row r="16" spans="1:4" x14ac:dyDescent="0.25">
      <c r="A16" t="s">
        <v>71</v>
      </c>
      <c r="B16" s="427">
        <f>SUMIF('Summary - Selling Expenses'!A:A,Sheet2!A16,'Summary - Selling Expenses'!AL:AL)</f>
        <v>200999.99999999991</v>
      </c>
      <c r="C16" s="427">
        <v>156785.35</v>
      </c>
      <c r="D16" s="431">
        <f t="shared" si="0"/>
        <v>44214.649999999907</v>
      </c>
    </row>
    <row r="17" spans="1:4" x14ac:dyDescent="0.25">
      <c r="A17" t="s">
        <v>99</v>
      </c>
      <c r="B17" s="427">
        <f>SUMIF('Summary - Selling Expenses'!A:A,Sheet2!A17,'Summary - Selling Expenses'!AL:AL)</f>
        <v>33841.520000000004</v>
      </c>
      <c r="C17" s="427">
        <v>34359.599999999999</v>
      </c>
      <c r="D17" s="431">
        <f t="shared" si="0"/>
        <v>-518.07999999999447</v>
      </c>
    </row>
    <row r="18" spans="1:4" x14ac:dyDescent="0.25">
      <c r="A18" t="s">
        <v>100</v>
      </c>
      <c r="B18" s="427">
        <f>SUMIF('Summary - Selling Expenses'!A:A,Sheet2!A18,'Summary - Selling Expenses'!AL:AL)</f>
        <v>8618.7200000000012</v>
      </c>
      <c r="C18" s="427">
        <v>26652.21</v>
      </c>
      <c r="D18" s="431">
        <f t="shared" si="0"/>
        <v>-18033.489999999998</v>
      </c>
    </row>
    <row r="19" spans="1:4" x14ac:dyDescent="0.25">
      <c r="A19" t="s">
        <v>102</v>
      </c>
      <c r="B19" s="427">
        <f>SUMIF('Summary - Selling Expenses'!A:A,Sheet2!A19,'Summary - Selling Expenses'!AL:AL)</f>
        <v>-197855.29000000004</v>
      </c>
      <c r="C19" s="427">
        <v>-172859.77</v>
      </c>
      <c r="D19" s="431">
        <f t="shared" si="0"/>
        <v>-24995.520000000048</v>
      </c>
    </row>
    <row r="20" spans="1:4" x14ac:dyDescent="0.25">
      <c r="A20" t="s">
        <v>104</v>
      </c>
      <c r="B20" s="427">
        <f>SUMIF('Summary - Selling Expenses'!A:A,Sheet2!A20,'Summary - Selling Expenses'!AL:AL)</f>
        <v>208577.76000000004</v>
      </c>
      <c r="C20" s="427">
        <v>187182.23</v>
      </c>
      <c r="D20" s="431">
        <f t="shared" si="0"/>
        <v>21395.530000000028</v>
      </c>
    </row>
    <row r="21" spans="1:4" x14ac:dyDescent="0.25">
      <c r="A21" t="s">
        <v>108</v>
      </c>
      <c r="B21" s="427">
        <f>SUMIF('Summary - Selling Expenses'!A:A,Sheet2!A21,'Summary - Selling Expenses'!AL:AL)</f>
        <v>810360.13255914801</v>
      </c>
      <c r="C21" s="427">
        <v>916385.7</v>
      </c>
      <c r="D21" s="431">
        <f t="shared" si="0"/>
        <v>-106025.56744085194</v>
      </c>
    </row>
    <row r="22" spans="1:4" x14ac:dyDescent="0.25">
      <c r="A22" t="s">
        <v>110</v>
      </c>
      <c r="B22" s="427">
        <f>SUMIF('Summary - Selling Expenses'!A:A,Sheet2!A22,'Summary - Selling Expenses'!AL:AL)</f>
        <v>0</v>
      </c>
      <c r="C22" s="427">
        <v>0</v>
      </c>
      <c r="D22" s="431">
        <f t="shared" si="0"/>
        <v>0</v>
      </c>
    </row>
    <row r="23" spans="1:4" x14ac:dyDescent="0.25">
      <c r="A23" t="s">
        <v>113</v>
      </c>
      <c r="B23" s="427">
        <f>SUMIF('Summary - Selling Expenses'!A:A,Sheet2!A23,'Summary - Selling Expenses'!AL:AL)</f>
        <v>0</v>
      </c>
      <c r="C23" s="427">
        <v>70815.679999999993</v>
      </c>
      <c r="D23" s="431">
        <f t="shared" si="0"/>
        <v>-70815.679999999993</v>
      </c>
    </row>
    <row r="24" spans="1:4" x14ac:dyDescent="0.25">
      <c r="A24" t="s">
        <v>114</v>
      </c>
      <c r="B24" s="427">
        <f>SUMIF('Summary - Selling Expenses'!A:A,Sheet2!A24,'Summary - Selling Expenses'!AL:AL)</f>
        <v>1513664</v>
      </c>
      <c r="C24" s="427">
        <v>1409256.53</v>
      </c>
      <c r="D24" s="431">
        <f t="shared" si="0"/>
        <v>104407.46999999997</v>
      </c>
    </row>
    <row r="25" spans="1:4" x14ac:dyDescent="0.25">
      <c r="A25" t="s">
        <v>115</v>
      </c>
      <c r="B25" s="427">
        <f>SUMIF('Summary - Selling Expenses'!A:A,Sheet2!A25,'Summary - Selling Expenses'!AL:AL)</f>
        <v>578903.33333333326</v>
      </c>
      <c r="C25" s="427">
        <v>494724.42</v>
      </c>
      <c r="D25" s="431">
        <f t="shared" si="0"/>
        <v>84178.913333333272</v>
      </c>
    </row>
    <row r="26" spans="1:4" x14ac:dyDescent="0.25">
      <c r="A26" t="s">
        <v>118</v>
      </c>
      <c r="B26" s="427">
        <f>SUMIF('Summary - Selling Expenses'!A:A,Sheet2!A26,'Summary - Selling Expenses'!AL:AL)</f>
        <v>0</v>
      </c>
      <c r="C26" s="427">
        <v>512945.11</v>
      </c>
      <c r="D26" s="431">
        <f t="shared" si="0"/>
        <v>-512945.11</v>
      </c>
    </row>
    <row r="27" spans="1:4" x14ac:dyDescent="0.25">
      <c r="A27" t="s">
        <v>124</v>
      </c>
      <c r="B27" s="427">
        <f>SUMIF('Summary - Selling Expenses'!A:A,Sheet2!A27,'Summary - Selling Expenses'!AL:AL)</f>
        <v>37234.819999999992</v>
      </c>
      <c r="C27" s="427">
        <v>24617.63</v>
      </c>
      <c r="D27" s="431">
        <f t="shared" si="0"/>
        <v>12617.189999999991</v>
      </c>
    </row>
    <row r="28" spans="1:4" x14ac:dyDescent="0.25">
      <c r="B28" s="431">
        <f>SUM(B2:B27)</f>
        <v>12930370.694979796</v>
      </c>
      <c r="C28" s="431">
        <f>SUM(C2:C27)</f>
        <v>13319093.570000002</v>
      </c>
      <c r="D28" s="431">
        <f>SUM(D2:D27)</f>
        <v>-388722.87502020411</v>
      </c>
    </row>
    <row r="30" spans="1:4" x14ac:dyDescent="0.25">
      <c r="B30" s="431">
        <f>B28/12</f>
        <v>1077530.8912483163</v>
      </c>
      <c r="C30" s="431">
        <f>C28/11</f>
        <v>1210826.6881818185</v>
      </c>
      <c r="D30" s="431">
        <f>B30-C30</f>
        <v>-133295.79693350219</v>
      </c>
    </row>
    <row r="31" spans="1:4" x14ac:dyDescent="0.25">
      <c r="D31" s="431"/>
    </row>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sheetData>
  <conditionalFormatting sqref="A1:A1048576">
    <cfRule type="duplicateValues" dxfId="2"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EA9E-7C36-49AA-AB02-6BEB5323C5CE}">
  <dimension ref="A1:AN486"/>
  <sheetViews>
    <sheetView topLeftCell="A4" workbookViewId="0">
      <selection activeCell="U4" sqref="U4"/>
    </sheetView>
  </sheetViews>
  <sheetFormatPr defaultColWidth="12.7109375" defaultRowHeight="15" outlineLevelCol="1" x14ac:dyDescent="0.25"/>
  <cols>
    <col min="1" max="1" width="29.42578125" customWidth="1"/>
    <col min="2" max="2" width="13.5703125" bestFit="1" customWidth="1"/>
    <col min="3" max="3" width="11.28515625" bestFit="1" customWidth="1"/>
    <col min="4" max="4" width="17.5703125" customWidth="1"/>
    <col min="5" max="5" width="4.140625" customWidth="1"/>
    <col min="6" max="6" width="53.7109375" bestFit="1" customWidth="1"/>
    <col min="7" max="7" width="18.28515625" hidden="1" customWidth="1" outlineLevel="1"/>
    <col min="8" max="16" width="12.7109375" hidden="1" customWidth="1" outlineLevel="1"/>
    <col min="17" max="18" width="9.140625" hidden="1" customWidth="1" outlineLevel="1"/>
    <col min="19" max="19" width="14.85546875" customWidth="1" collapsed="1"/>
    <col min="20" max="22" width="12.7109375" customWidth="1"/>
  </cols>
  <sheetData>
    <row r="1" spans="1:38" x14ac:dyDescent="0.25">
      <c r="A1" s="109" t="s">
        <v>0</v>
      </c>
      <c r="B1" s="109" t="s">
        <v>1</v>
      </c>
      <c r="C1" s="109" t="s">
        <v>2</v>
      </c>
      <c r="D1" s="109" t="s">
        <v>3</v>
      </c>
      <c r="E1" s="109" t="s">
        <v>3966</v>
      </c>
      <c r="F1" s="249" t="s">
        <v>4</v>
      </c>
      <c r="G1" s="110">
        <v>44927</v>
      </c>
      <c r="H1" s="110">
        <v>44958</v>
      </c>
      <c r="I1" s="110">
        <v>44986</v>
      </c>
      <c r="J1" s="110">
        <v>45017</v>
      </c>
      <c r="K1" s="110">
        <v>45047</v>
      </c>
      <c r="L1" s="110">
        <v>45078</v>
      </c>
      <c r="M1" s="110">
        <v>45108</v>
      </c>
      <c r="N1" s="110">
        <v>45139</v>
      </c>
      <c r="O1" s="110">
        <v>45170</v>
      </c>
      <c r="P1" s="110">
        <v>45200</v>
      </c>
      <c r="Q1" s="110">
        <v>45231</v>
      </c>
      <c r="R1" s="110">
        <v>45261</v>
      </c>
      <c r="S1" s="222" t="s">
        <v>5</v>
      </c>
      <c r="T1" s="222"/>
      <c r="U1" s="590" t="s">
        <v>145</v>
      </c>
      <c r="V1" s="286" t="s">
        <v>301</v>
      </c>
      <c r="W1" s="588" t="s">
        <v>146</v>
      </c>
      <c r="X1" s="586" t="s">
        <v>147</v>
      </c>
      <c r="Y1" s="109"/>
      <c r="Z1" s="110">
        <v>45383</v>
      </c>
      <c r="AA1" s="110">
        <v>45413</v>
      </c>
      <c r="AB1" s="110">
        <v>45444</v>
      </c>
      <c r="AC1" s="110">
        <v>45474</v>
      </c>
      <c r="AD1" s="110">
        <v>45505</v>
      </c>
      <c r="AE1" s="110">
        <v>45536</v>
      </c>
      <c r="AF1" s="110">
        <v>45566</v>
      </c>
      <c r="AG1" s="110">
        <v>45597</v>
      </c>
      <c r="AH1" s="110">
        <v>45627</v>
      </c>
      <c r="AI1" s="110">
        <v>45658</v>
      </c>
      <c r="AJ1" s="110">
        <v>45689</v>
      </c>
      <c r="AK1" s="110">
        <v>45717</v>
      </c>
      <c r="AL1" s="222" t="s">
        <v>5</v>
      </c>
    </row>
    <row r="2" spans="1:38" x14ac:dyDescent="0.25">
      <c r="A2" s="111"/>
      <c r="B2" s="111"/>
      <c r="C2" s="111"/>
      <c r="D2" s="111"/>
      <c r="E2" s="111"/>
      <c r="F2" s="250"/>
      <c r="G2" s="112" t="s">
        <v>6</v>
      </c>
      <c r="H2" s="112" t="s">
        <v>6</v>
      </c>
      <c r="I2" s="113" t="s">
        <v>6</v>
      </c>
      <c r="J2" s="113" t="s">
        <v>6</v>
      </c>
      <c r="K2" s="113" t="s">
        <v>6</v>
      </c>
      <c r="L2" s="113" t="s">
        <v>6</v>
      </c>
      <c r="M2" s="113" t="s">
        <v>6</v>
      </c>
      <c r="N2" s="113" t="s">
        <v>6</v>
      </c>
      <c r="O2" s="113" t="s">
        <v>6</v>
      </c>
      <c r="P2" s="113" t="s">
        <v>6</v>
      </c>
      <c r="Q2" s="113" t="s">
        <v>6</v>
      </c>
      <c r="R2" s="113" t="s">
        <v>6</v>
      </c>
      <c r="S2" s="111"/>
      <c r="T2" s="111"/>
      <c r="U2" s="591"/>
      <c r="V2" s="287" t="s">
        <v>713</v>
      </c>
      <c r="W2" s="589"/>
      <c r="X2" s="587"/>
      <c r="Y2" s="111"/>
      <c r="Z2" s="112" t="s">
        <v>148</v>
      </c>
      <c r="AA2" s="112" t="s">
        <v>148</v>
      </c>
      <c r="AB2" s="113" t="s">
        <v>148</v>
      </c>
      <c r="AC2" s="113" t="s">
        <v>148</v>
      </c>
      <c r="AD2" s="113" t="s">
        <v>148</v>
      </c>
      <c r="AE2" s="113" t="s">
        <v>148</v>
      </c>
      <c r="AF2" s="113" t="s">
        <v>148</v>
      </c>
      <c r="AG2" s="113" t="s">
        <v>148</v>
      </c>
      <c r="AH2" s="113" t="s">
        <v>148</v>
      </c>
      <c r="AI2" s="113" t="s">
        <v>148</v>
      </c>
      <c r="AJ2" s="113" t="s">
        <v>148</v>
      </c>
      <c r="AK2" s="113" t="s">
        <v>148</v>
      </c>
      <c r="AL2" s="111"/>
    </row>
    <row r="3" spans="1:38" s="245" customFormat="1" x14ac:dyDescent="0.25">
      <c r="A3" s="245" t="s">
        <v>7</v>
      </c>
      <c r="F3" s="256"/>
      <c r="G3" s="257"/>
      <c r="H3" s="257"/>
      <c r="I3" s="257"/>
      <c r="J3" s="257"/>
      <c r="K3" s="257"/>
      <c r="L3" s="257"/>
      <c r="M3" s="257"/>
      <c r="N3" s="257"/>
      <c r="O3" s="257"/>
      <c r="P3" s="257"/>
      <c r="Q3" s="257"/>
      <c r="R3" s="257"/>
      <c r="S3" s="257"/>
      <c r="T3" s="257"/>
      <c r="U3" s="258"/>
      <c r="V3" s="258"/>
      <c r="W3" s="259"/>
      <c r="X3" s="260" t="e">
        <v>#DIV/0!</v>
      </c>
      <c r="Y3" s="261"/>
      <c r="Z3" s="257"/>
      <c r="AA3" s="257"/>
      <c r="AB3" s="257"/>
      <c r="AC3" s="257"/>
      <c r="AD3" s="257"/>
      <c r="AE3" s="257"/>
      <c r="AF3" s="257"/>
      <c r="AG3" s="257"/>
      <c r="AH3" s="257"/>
      <c r="AI3" s="257"/>
      <c r="AJ3" s="257"/>
      <c r="AK3" s="257"/>
      <c r="AL3" s="257">
        <f>SUM($Z3:$AK3)</f>
        <v>0</v>
      </c>
    </row>
    <row r="4" spans="1:38" s="245" customFormat="1" x14ac:dyDescent="0.25">
      <c r="A4" s="262" t="s">
        <v>149</v>
      </c>
      <c r="B4" s="262"/>
      <c r="C4" s="262"/>
      <c r="D4" s="262"/>
      <c r="E4" s="262"/>
      <c r="F4" s="263"/>
      <c r="G4" s="264"/>
      <c r="H4" s="264"/>
      <c r="I4" s="264"/>
      <c r="J4" s="264"/>
      <c r="K4" s="264"/>
      <c r="L4" s="264"/>
      <c r="M4" s="264"/>
      <c r="N4" s="264"/>
      <c r="O4" s="264"/>
      <c r="P4" s="264"/>
      <c r="Q4" s="264"/>
      <c r="R4" s="264"/>
      <c r="S4" s="264"/>
      <c r="T4" s="264"/>
      <c r="U4" s="289" t="e">
        <f>S4/S3</f>
        <v>#DIV/0!</v>
      </c>
      <c r="V4" s="289"/>
      <c r="W4" s="265"/>
      <c r="X4" s="266" t="e">
        <v>#DIV/0!</v>
      </c>
      <c r="Y4" s="267"/>
      <c r="Z4" s="264"/>
      <c r="AA4" s="264"/>
      <c r="AB4" s="264"/>
      <c r="AC4" s="264"/>
      <c r="AD4" s="264"/>
      <c r="AE4" s="264"/>
      <c r="AF4" s="264"/>
      <c r="AG4" s="264"/>
      <c r="AH4" s="264"/>
      <c r="AI4" s="264"/>
      <c r="AJ4" s="264"/>
      <c r="AK4" s="264"/>
      <c r="AL4" s="264">
        <f>SUM(Z4:AK4)</f>
        <v>0</v>
      </c>
    </row>
    <row r="5" spans="1:38" x14ac:dyDescent="0.25">
      <c r="A5" t="s">
        <v>9</v>
      </c>
      <c r="B5" s="124">
        <v>7020</v>
      </c>
      <c r="C5" s="124">
        <v>110</v>
      </c>
      <c r="D5" t="s">
        <v>10</v>
      </c>
      <c r="E5">
        <v>1</v>
      </c>
      <c r="F5" s="251" t="s">
        <v>11</v>
      </c>
      <c r="G5" s="4">
        <v>25488</v>
      </c>
      <c r="H5" s="4">
        <v>19913.13</v>
      </c>
      <c r="I5" s="4">
        <v>28850</v>
      </c>
      <c r="J5" s="4">
        <v>26400</v>
      </c>
      <c r="K5" s="4">
        <v>29136</v>
      </c>
      <c r="L5" s="4">
        <v>44700</v>
      </c>
      <c r="M5" s="4">
        <v>15700</v>
      </c>
      <c r="N5" s="4">
        <v>32633</v>
      </c>
      <c r="O5" s="4">
        <v>18272</v>
      </c>
      <c r="P5" s="4">
        <v>17600</v>
      </c>
      <c r="Q5" s="4">
        <v>33139.050000000003</v>
      </c>
      <c r="R5" s="4">
        <v>12850</v>
      </c>
      <c r="S5" s="4">
        <v>304681.18</v>
      </c>
      <c r="T5" s="4"/>
      <c r="U5" s="114" t="e">
        <f>S5/$S$3</f>
        <v>#DIV/0!</v>
      </c>
      <c r="V5" s="114"/>
      <c r="W5" s="115"/>
      <c r="X5" s="118"/>
      <c r="Y5" s="5"/>
      <c r="Z5" s="298">
        <f>'SE - Commission Sales - OUTPUT'!T2</f>
        <v>34000</v>
      </c>
      <c r="AA5" s="298">
        <f>'SE - Commission Sales - OUTPUT'!U2</f>
        <v>34000</v>
      </c>
      <c r="AB5" s="298">
        <f>'SE - Commission Sales - OUTPUT'!V2</f>
        <v>34000</v>
      </c>
      <c r="AC5" s="298">
        <f>'SE - Commission Sales - OUTPUT'!W2</f>
        <v>32375</v>
      </c>
      <c r="AD5" s="298">
        <f>'SE - Commission Sales - OUTPUT'!X2</f>
        <v>32375</v>
      </c>
      <c r="AE5" s="298">
        <f>'SE - Commission Sales - OUTPUT'!Y2</f>
        <v>32375</v>
      </c>
      <c r="AF5" s="298">
        <f>'SE - Commission Sales - OUTPUT'!Z2</f>
        <v>33875</v>
      </c>
      <c r="AG5" s="298">
        <f>'SE - Commission Sales - OUTPUT'!AA2</f>
        <v>31875</v>
      </c>
      <c r="AH5" s="298">
        <f>'SE - Commission Sales - OUTPUT'!AB2</f>
        <v>23062.5</v>
      </c>
      <c r="AI5" s="298">
        <f>'SE - Commission Sales - OUTPUT'!AC2</f>
        <v>23062.5</v>
      </c>
      <c r="AJ5" s="298">
        <f>'SE - Commission Sales - OUTPUT'!AD2</f>
        <v>23062.5</v>
      </c>
      <c r="AK5" s="298">
        <f>'SE - Commission Sales - OUTPUT'!AE2</f>
        <v>33375</v>
      </c>
      <c r="AL5" s="298">
        <f>SUM($Z5:$AK5)</f>
        <v>367437.5</v>
      </c>
    </row>
    <row r="6" spans="1:38" x14ac:dyDescent="0.25">
      <c r="A6" t="s">
        <v>9</v>
      </c>
      <c r="B6" s="124">
        <v>7020</v>
      </c>
      <c r="C6" s="124">
        <v>112</v>
      </c>
      <c r="D6" t="s">
        <v>12</v>
      </c>
      <c r="E6">
        <v>1</v>
      </c>
      <c r="F6" s="251" t="s">
        <v>13</v>
      </c>
      <c r="G6" s="4">
        <v>14748.89</v>
      </c>
      <c r="H6" s="4">
        <v>7153</v>
      </c>
      <c r="I6" s="4">
        <v>43063</v>
      </c>
      <c r="J6" s="4">
        <v>41020.199999999997</v>
      </c>
      <c r="K6" s="4">
        <v>56964.43</v>
      </c>
      <c r="L6" s="4">
        <v>39629.06</v>
      </c>
      <c r="M6" s="4">
        <v>42784.68</v>
      </c>
      <c r="N6" s="4">
        <v>54466.720000000001</v>
      </c>
      <c r="O6" s="4">
        <v>51017.17</v>
      </c>
      <c r="P6" s="4">
        <v>21286.46</v>
      </c>
      <c r="Q6" s="4">
        <v>32824.18</v>
      </c>
      <c r="R6" s="4">
        <v>18697.29</v>
      </c>
      <c r="S6" s="4">
        <v>423655.07999999996</v>
      </c>
      <c r="T6" s="4"/>
      <c r="U6" s="114" t="e">
        <f t="shared" ref="U6:U69" si="0">S6/$S$3</f>
        <v>#DIV/0!</v>
      </c>
      <c r="V6" s="114"/>
      <c r="W6" s="115"/>
      <c r="X6" s="118" t="e">
        <v>#DIV/0!</v>
      </c>
      <c r="Y6" s="5"/>
      <c r="Z6" s="298">
        <f>'SE - Commission Sales - OUTPUT'!T3</f>
        <v>18200</v>
      </c>
      <c r="AA6" s="298">
        <f>'SE - Commission Sales - OUTPUT'!U3</f>
        <v>18200</v>
      </c>
      <c r="AB6" s="298">
        <f>'SE - Commission Sales - OUTPUT'!V3</f>
        <v>18200</v>
      </c>
      <c r="AC6" s="298">
        <f>'SE - Commission Sales - OUTPUT'!W3</f>
        <v>18200</v>
      </c>
      <c r="AD6" s="298">
        <f>'SE - Commission Sales - OUTPUT'!X3</f>
        <v>18200</v>
      </c>
      <c r="AE6" s="298">
        <f>'SE - Commission Sales - OUTPUT'!Y3</f>
        <v>18200</v>
      </c>
      <c r="AF6" s="298">
        <f>'SE - Commission Sales - OUTPUT'!Z3</f>
        <v>18200</v>
      </c>
      <c r="AG6" s="298">
        <f>'SE - Commission Sales - OUTPUT'!AA3</f>
        <v>18200</v>
      </c>
      <c r="AH6" s="298">
        <f>'SE - Commission Sales - OUTPUT'!AB3</f>
        <v>18200</v>
      </c>
      <c r="AI6" s="298">
        <f>'SE - Commission Sales - OUTPUT'!AC3</f>
        <v>16900</v>
      </c>
      <c r="AJ6" s="298">
        <f>'SE - Commission Sales - OUTPUT'!AD3</f>
        <v>16900</v>
      </c>
      <c r="AK6" s="298">
        <f>'SE - Commission Sales - OUTPUT'!AE3</f>
        <v>24025</v>
      </c>
      <c r="AL6" s="298">
        <f t="shared" ref="AL6:AL69" si="1">SUM($Z6:$AK6)</f>
        <v>221625</v>
      </c>
    </row>
    <row r="7" spans="1:38" x14ac:dyDescent="0.25">
      <c r="A7" t="s">
        <v>9</v>
      </c>
      <c r="B7" s="124">
        <v>7020</v>
      </c>
      <c r="C7" s="124">
        <v>120</v>
      </c>
      <c r="D7" t="s">
        <v>14</v>
      </c>
      <c r="E7">
        <v>1</v>
      </c>
      <c r="F7" s="251" t="s">
        <v>15</v>
      </c>
      <c r="G7" s="4">
        <v>19320</v>
      </c>
      <c r="H7" s="4">
        <v>30140</v>
      </c>
      <c r="I7" s="4">
        <v>35590</v>
      </c>
      <c r="J7" s="4">
        <v>24290</v>
      </c>
      <c r="K7" s="4">
        <v>28360</v>
      </c>
      <c r="L7" s="4">
        <v>30750</v>
      </c>
      <c r="M7" s="4">
        <v>26198</v>
      </c>
      <c r="N7" s="4">
        <v>29932</v>
      </c>
      <c r="O7" s="4">
        <v>27260</v>
      </c>
      <c r="P7" s="4">
        <v>32610</v>
      </c>
      <c r="Q7" s="4">
        <v>38400</v>
      </c>
      <c r="R7" s="4">
        <v>29323</v>
      </c>
      <c r="S7" s="4">
        <v>352173</v>
      </c>
      <c r="T7" s="4"/>
      <c r="U7" s="114" t="e">
        <f t="shared" si="0"/>
        <v>#DIV/0!</v>
      </c>
      <c r="V7" s="114"/>
      <c r="W7" s="115"/>
      <c r="X7" s="118" t="e">
        <v>#DIV/0!</v>
      </c>
      <c r="Y7" s="5"/>
      <c r="Z7" s="298">
        <f>'SE - Commission Sales - OUTPUT'!T4</f>
        <v>24000</v>
      </c>
      <c r="AA7" s="298">
        <f>'SE - Commission Sales - OUTPUT'!U4</f>
        <v>29750</v>
      </c>
      <c r="AB7" s="298">
        <f>'SE - Commission Sales - OUTPUT'!V4</f>
        <v>31500</v>
      </c>
      <c r="AC7" s="298">
        <f>'SE - Commission Sales - OUTPUT'!W4</f>
        <v>31500</v>
      </c>
      <c r="AD7" s="298">
        <f>'SE - Commission Sales - OUTPUT'!X4</f>
        <v>31500</v>
      </c>
      <c r="AE7" s="298">
        <f>'SE - Commission Sales - OUTPUT'!Y4</f>
        <v>31500</v>
      </c>
      <c r="AF7" s="298">
        <f>'SE - Commission Sales - OUTPUT'!Z4</f>
        <v>31500</v>
      </c>
      <c r="AG7" s="298">
        <f>'SE - Commission Sales - OUTPUT'!AA4</f>
        <v>35000</v>
      </c>
      <c r="AH7" s="298">
        <f>'SE - Commission Sales - OUTPUT'!AB4</f>
        <v>24000</v>
      </c>
      <c r="AI7" s="298">
        <f>'SE - Commission Sales - OUTPUT'!AC4</f>
        <v>24000</v>
      </c>
      <c r="AJ7" s="298">
        <f>'SE - Commission Sales - OUTPUT'!AD4</f>
        <v>24000</v>
      </c>
      <c r="AK7" s="298">
        <f>'SE - Commission Sales - OUTPUT'!AE4</f>
        <v>24000</v>
      </c>
      <c r="AL7" s="298">
        <f t="shared" si="1"/>
        <v>342250</v>
      </c>
    </row>
    <row r="8" spans="1:38" x14ac:dyDescent="0.25">
      <c r="A8" t="s">
        <v>9</v>
      </c>
      <c r="B8" s="124">
        <v>7020</v>
      </c>
      <c r="C8" s="124">
        <v>121</v>
      </c>
      <c r="D8" t="s">
        <v>14</v>
      </c>
      <c r="E8">
        <v>1</v>
      </c>
      <c r="F8" s="251" t="s">
        <v>15</v>
      </c>
      <c r="G8" s="4">
        <v>100</v>
      </c>
      <c r="H8" s="4">
        <v>0</v>
      </c>
      <c r="I8" s="4">
        <v>0</v>
      </c>
      <c r="J8" s="4">
        <v>0</v>
      </c>
      <c r="K8" s="4">
        <v>0</v>
      </c>
      <c r="L8" s="4">
        <v>0</v>
      </c>
      <c r="M8" s="4">
        <v>0</v>
      </c>
      <c r="N8" s="4">
        <v>0</v>
      </c>
      <c r="O8" s="4">
        <v>0</v>
      </c>
      <c r="P8" s="4">
        <v>0</v>
      </c>
      <c r="Q8" s="4">
        <v>0</v>
      </c>
      <c r="R8" s="4">
        <v>0</v>
      </c>
      <c r="S8" s="4">
        <v>100</v>
      </c>
      <c r="T8" s="4"/>
      <c r="U8" s="114" t="e">
        <f t="shared" si="0"/>
        <v>#DIV/0!</v>
      </c>
      <c r="V8" s="114"/>
      <c r="W8" s="115"/>
      <c r="X8" s="118" t="e">
        <v>#DIV/0!</v>
      </c>
      <c r="Z8" s="298">
        <f>'SE - Commission Sales - OUTPUT'!T5</f>
        <v>0</v>
      </c>
      <c r="AA8" s="298">
        <f>'SE - Commission Sales - OUTPUT'!U5</f>
        <v>0</v>
      </c>
      <c r="AB8" s="298">
        <f>'SE - Commission Sales - OUTPUT'!V5</f>
        <v>0</v>
      </c>
      <c r="AC8" s="298">
        <f>'SE - Commission Sales - OUTPUT'!W5</f>
        <v>0</v>
      </c>
      <c r="AD8" s="298">
        <f>'SE - Commission Sales - OUTPUT'!X5</f>
        <v>0</v>
      </c>
      <c r="AE8" s="298">
        <f>'SE - Commission Sales - OUTPUT'!Y5</f>
        <v>0</v>
      </c>
      <c r="AF8" s="298">
        <f>'SE - Commission Sales - OUTPUT'!Z5</f>
        <v>0</v>
      </c>
      <c r="AG8" s="298">
        <f>'SE - Commission Sales - OUTPUT'!AA5</f>
        <v>0</v>
      </c>
      <c r="AH8" s="298">
        <f>'SE - Commission Sales - OUTPUT'!AB5</f>
        <v>0</v>
      </c>
      <c r="AI8" s="298">
        <f>'SE - Commission Sales - OUTPUT'!AC5</f>
        <v>0</v>
      </c>
      <c r="AJ8" s="298">
        <f>'SE - Commission Sales - OUTPUT'!AD5</f>
        <v>0</v>
      </c>
      <c r="AK8" s="298">
        <f>'SE - Commission Sales - OUTPUT'!AE5</f>
        <v>0</v>
      </c>
      <c r="AL8" s="298">
        <f t="shared" si="1"/>
        <v>0</v>
      </c>
    </row>
    <row r="9" spans="1:38" x14ac:dyDescent="0.25">
      <c r="A9" t="s">
        <v>9</v>
      </c>
      <c r="B9" s="124">
        <v>7020</v>
      </c>
      <c r="C9" s="124">
        <v>122</v>
      </c>
      <c r="D9" t="s">
        <v>16</v>
      </c>
      <c r="E9">
        <v>1</v>
      </c>
      <c r="F9" s="251" t="s">
        <v>17</v>
      </c>
      <c r="G9" s="4">
        <v>-1969.29</v>
      </c>
      <c r="H9" s="4">
        <v>0</v>
      </c>
      <c r="I9" s="4">
        <v>0</v>
      </c>
      <c r="J9" s="4">
        <v>0</v>
      </c>
      <c r="K9" s="4">
        <v>0</v>
      </c>
      <c r="L9" s="4">
        <v>0</v>
      </c>
      <c r="M9" s="4">
        <v>0</v>
      </c>
      <c r="N9" s="4">
        <v>0</v>
      </c>
      <c r="O9" s="4">
        <v>0</v>
      </c>
      <c r="P9" s="4">
        <v>9400</v>
      </c>
      <c r="Q9" s="4">
        <v>6471.84</v>
      </c>
      <c r="R9" s="4">
        <v>10343.41</v>
      </c>
      <c r="S9" s="4">
        <v>24245.96</v>
      </c>
      <c r="T9" s="4"/>
      <c r="U9" s="114" t="e">
        <f t="shared" si="0"/>
        <v>#DIV/0!</v>
      </c>
      <c r="V9" s="114"/>
      <c r="W9" s="115"/>
      <c r="X9" s="118" t="e">
        <v>#DIV/0!</v>
      </c>
      <c r="Y9" s="5"/>
      <c r="Z9" s="298">
        <f>'SE - Commission Sales - OUTPUT'!T6</f>
        <v>8450</v>
      </c>
      <c r="AA9" s="298">
        <f>'SE - Commission Sales - OUTPUT'!U6</f>
        <v>8450</v>
      </c>
      <c r="AB9" s="298">
        <f>'SE - Commission Sales - OUTPUT'!V6</f>
        <v>8450</v>
      </c>
      <c r="AC9" s="298">
        <f>'SE - Commission Sales - OUTPUT'!W6</f>
        <v>8450</v>
      </c>
      <c r="AD9" s="298">
        <f>'SE - Commission Sales - OUTPUT'!X6</f>
        <v>8450</v>
      </c>
      <c r="AE9" s="298">
        <f>'SE - Commission Sales - OUTPUT'!Y6</f>
        <v>8450</v>
      </c>
      <c r="AF9" s="298">
        <f>'SE - Commission Sales - OUTPUT'!Z6</f>
        <v>8450</v>
      </c>
      <c r="AG9" s="298">
        <f>'SE - Commission Sales - OUTPUT'!AA6</f>
        <v>8450</v>
      </c>
      <c r="AH9" s="298">
        <f>'SE - Commission Sales - OUTPUT'!AB6</f>
        <v>8450</v>
      </c>
      <c r="AI9" s="298">
        <f>'SE - Commission Sales - OUTPUT'!AC6</f>
        <v>8450</v>
      </c>
      <c r="AJ9" s="298">
        <f>'SE - Commission Sales - OUTPUT'!AD6</f>
        <v>8450</v>
      </c>
      <c r="AK9" s="298">
        <f>'SE - Commission Sales - OUTPUT'!AE6</f>
        <v>8450</v>
      </c>
      <c r="AL9" s="298">
        <f t="shared" si="1"/>
        <v>101400</v>
      </c>
    </row>
    <row r="10" spans="1:38" x14ac:dyDescent="0.25">
      <c r="A10" t="s">
        <v>9</v>
      </c>
      <c r="B10" s="124">
        <v>7020</v>
      </c>
      <c r="C10" s="124">
        <v>130</v>
      </c>
      <c r="D10" t="s">
        <v>18</v>
      </c>
      <c r="E10">
        <v>3</v>
      </c>
      <c r="F10" s="251" t="s">
        <v>19</v>
      </c>
      <c r="G10" s="4">
        <v>4835.33</v>
      </c>
      <c r="H10" s="4">
        <v>3108</v>
      </c>
      <c r="I10" s="4">
        <v>5302</v>
      </c>
      <c r="J10" s="4">
        <v>-1022.19</v>
      </c>
      <c r="K10" s="4">
        <v>5436.61</v>
      </c>
      <c r="L10" s="4">
        <v>2877.42</v>
      </c>
      <c r="M10" s="4">
        <v>2519.33</v>
      </c>
      <c r="N10" s="4">
        <v>4523.33</v>
      </c>
      <c r="O10" s="4">
        <v>6309.33</v>
      </c>
      <c r="P10" s="4">
        <v>2752.35</v>
      </c>
      <c r="Q10" s="4">
        <v>1583.33</v>
      </c>
      <c r="R10" s="4">
        <v>3702.33</v>
      </c>
      <c r="S10" s="4">
        <v>41927.170000000006</v>
      </c>
      <c r="T10" s="4"/>
      <c r="U10" s="114" t="e">
        <f t="shared" si="0"/>
        <v>#DIV/0!</v>
      </c>
      <c r="V10" s="114"/>
      <c r="W10" s="115"/>
      <c r="X10" s="118" t="e">
        <v>#DIV/0!</v>
      </c>
      <c r="Y10" s="5"/>
      <c r="Z10" s="298">
        <f>'SE - Commission Sales - OUTPUT'!T7</f>
        <v>1856.1935675396223</v>
      </c>
      <c r="AA10" s="298">
        <f>'SE - Commission Sales - OUTPUT'!U7</f>
        <v>1856.1935675396223</v>
      </c>
      <c r="AB10" s="298">
        <f>'SE - Commission Sales - OUTPUT'!V7</f>
        <v>1856.1935675396223</v>
      </c>
      <c r="AC10" s="298">
        <f>'SE - Commission Sales - OUTPUT'!W7</f>
        <v>1856.1935675396223</v>
      </c>
      <c r="AD10" s="298">
        <f>'SE - Commission Sales - OUTPUT'!X7</f>
        <v>1856.1935675396223</v>
      </c>
      <c r="AE10" s="298">
        <f>'SE - Commission Sales - OUTPUT'!Y7</f>
        <v>1856.1935675396223</v>
      </c>
      <c r="AF10" s="298">
        <f>'SE - Commission Sales - OUTPUT'!Z7</f>
        <v>1856.1935675396223</v>
      </c>
      <c r="AG10" s="298">
        <f>'SE - Commission Sales - OUTPUT'!AA7</f>
        <v>1856.1935675396223</v>
      </c>
      <c r="AH10" s="298">
        <f>'SE - Commission Sales - OUTPUT'!AB7</f>
        <v>1856.1935675396223</v>
      </c>
      <c r="AI10" s="298">
        <f>'SE - Commission Sales - OUTPUT'!AC7</f>
        <v>1856.1935675396223</v>
      </c>
      <c r="AJ10" s="298">
        <f>'SE - Commission Sales - OUTPUT'!AD7</f>
        <v>1856.1935675396223</v>
      </c>
      <c r="AK10" s="298">
        <f>'SE - Commission Sales - OUTPUT'!AE7</f>
        <v>1856.1935675396223</v>
      </c>
      <c r="AL10" s="298">
        <f t="shared" si="1"/>
        <v>22274.322810475471</v>
      </c>
    </row>
    <row r="11" spans="1:38" x14ac:dyDescent="0.25">
      <c r="A11" t="s">
        <v>9</v>
      </c>
      <c r="B11" s="124">
        <v>7020</v>
      </c>
      <c r="C11" s="124">
        <v>140</v>
      </c>
      <c r="D11" t="s">
        <v>20</v>
      </c>
      <c r="E11">
        <v>3</v>
      </c>
      <c r="F11" s="251" t="s">
        <v>21</v>
      </c>
      <c r="G11" s="4">
        <v>2981.33</v>
      </c>
      <c r="H11" s="4">
        <v>3231.33</v>
      </c>
      <c r="I11" s="4">
        <v>3231.33</v>
      </c>
      <c r="J11" s="4">
        <v>-4959.4399999999996</v>
      </c>
      <c r="K11" s="4">
        <v>5966.67</v>
      </c>
      <c r="L11" s="4">
        <v>4694.5600000000004</v>
      </c>
      <c r="M11" s="4">
        <v>3166.33</v>
      </c>
      <c r="N11" s="4">
        <v>3447</v>
      </c>
      <c r="O11" s="4">
        <v>3738.67</v>
      </c>
      <c r="P11" s="4">
        <v>4264.7700000000004</v>
      </c>
      <c r="Q11" s="4">
        <v>3681.33</v>
      </c>
      <c r="R11" s="4">
        <v>3681.33</v>
      </c>
      <c r="S11" s="4">
        <v>37125.21</v>
      </c>
      <c r="T11" s="4"/>
      <c r="U11" s="114" t="e">
        <f t="shared" si="0"/>
        <v>#DIV/0!</v>
      </c>
      <c r="V11" s="114"/>
      <c r="W11" s="115"/>
      <c r="X11" s="118"/>
      <c r="Y11" s="5"/>
      <c r="Z11" s="298">
        <f>'SE - Commission Sales - OUTPUT'!T8</f>
        <v>5141.5045092280498</v>
      </c>
      <c r="AA11" s="298">
        <f>'SE - Commission Sales - OUTPUT'!U8</f>
        <v>5141.5045092280498</v>
      </c>
      <c r="AB11" s="298">
        <f>'SE - Commission Sales - OUTPUT'!V8</f>
        <v>5141.5045092280498</v>
      </c>
      <c r="AC11" s="298">
        <f>'SE - Commission Sales - OUTPUT'!W8</f>
        <v>5141.5045092280498</v>
      </c>
      <c r="AD11" s="298">
        <f>'SE - Commission Sales - OUTPUT'!X8</f>
        <v>5141.5045092280498</v>
      </c>
      <c r="AE11" s="298">
        <f>'SE - Commission Sales - OUTPUT'!Y8</f>
        <v>5141.5045092280498</v>
      </c>
      <c r="AF11" s="298">
        <f>'SE - Commission Sales - OUTPUT'!Z8</f>
        <v>5141.5045092280498</v>
      </c>
      <c r="AG11" s="298">
        <f>'SE - Commission Sales - OUTPUT'!AA8</f>
        <v>5141.5045092280498</v>
      </c>
      <c r="AH11" s="298">
        <f>'SE - Commission Sales - OUTPUT'!AB8</f>
        <v>5141.5045092280498</v>
      </c>
      <c r="AI11" s="298">
        <f>'SE - Commission Sales - OUTPUT'!AC8</f>
        <v>5141.5045092280498</v>
      </c>
      <c r="AJ11" s="298">
        <f>'SE - Commission Sales - OUTPUT'!AD8</f>
        <v>5141.5045092280498</v>
      </c>
      <c r="AK11" s="298">
        <f>'SE - Commission Sales - OUTPUT'!AE8</f>
        <v>5141.5045092280498</v>
      </c>
      <c r="AL11" s="298">
        <f t="shared" si="1"/>
        <v>61698.054110736593</v>
      </c>
    </row>
    <row r="12" spans="1:38" x14ac:dyDescent="0.25">
      <c r="A12" t="s">
        <v>9</v>
      </c>
      <c r="B12" s="124">
        <v>7020</v>
      </c>
      <c r="C12" s="124">
        <v>142</v>
      </c>
      <c r="D12" t="s">
        <v>22</v>
      </c>
      <c r="E12">
        <v>3</v>
      </c>
      <c r="F12" s="251" t="s">
        <v>23</v>
      </c>
      <c r="G12" s="4">
        <v>2043.67</v>
      </c>
      <c r="H12" s="4">
        <v>2043.67</v>
      </c>
      <c r="I12" s="4">
        <v>2043.67</v>
      </c>
      <c r="J12" s="4">
        <v>819.67</v>
      </c>
      <c r="K12" s="4">
        <v>-1358.33</v>
      </c>
      <c r="L12" s="4">
        <v>2969.81</v>
      </c>
      <c r="M12" s="4">
        <v>2375.33</v>
      </c>
      <c r="N12" s="4">
        <v>3178</v>
      </c>
      <c r="O12" s="4">
        <v>3969.66</v>
      </c>
      <c r="P12" s="4">
        <v>7952.45</v>
      </c>
      <c r="Q12" s="4">
        <v>3943.66</v>
      </c>
      <c r="R12" s="4">
        <v>3943.66</v>
      </c>
      <c r="S12" s="4">
        <v>33924.92</v>
      </c>
      <c r="T12" s="4"/>
      <c r="U12" s="114" t="e">
        <f t="shared" si="0"/>
        <v>#DIV/0!</v>
      </c>
      <c r="V12" s="114"/>
      <c r="W12" s="115"/>
      <c r="X12" s="118" t="e">
        <v>#DIV/0!</v>
      </c>
      <c r="Y12" s="5"/>
      <c r="Z12" s="298">
        <f>'SE - Commission Sales - OUTPUT'!T9</f>
        <v>1465.0436488437142</v>
      </c>
      <c r="AA12" s="298">
        <f>'SE - Commission Sales - OUTPUT'!U9</f>
        <v>1465.0436488437142</v>
      </c>
      <c r="AB12" s="298">
        <f>'SE - Commission Sales - OUTPUT'!V9</f>
        <v>1465.0436488437142</v>
      </c>
      <c r="AC12" s="298">
        <f>'SE - Commission Sales - OUTPUT'!W9</f>
        <v>1465.0436488437142</v>
      </c>
      <c r="AD12" s="298">
        <f>'SE - Commission Sales - OUTPUT'!X9</f>
        <v>1465.0436488437142</v>
      </c>
      <c r="AE12" s="298">
        <f>'SE - Commission Sales - OUTPUT'!Y9</f>
        <v>1465.0436488437142</v>
      </c>
      <c r="AF12" s="298">
        <f>'SE - Commission Sales - OUTPUT'!Z9</f>
        <v>1465.0436488437142</v>
      </c>
      <c r="AG12" s="298">
        <f>'SE - Commission Sales - OUTPUT'!AA9</f>
        <v>1465.0436488437142</v>
      </c>
      <c r="AH12" s="298">
        <f>'SE - Commission Sales - OUTPUT'!AB9</f>
        <v>1465.0436488437142</v>
      </c>
      <c r="AI12" s="298">
        <f>'SE - Commission Sales - OUTPUT'!AC9</f>
        <v>1465.0436488437142</v>
      </c>
      <c r="AJ12" s="298">
        <f>'SE - Commission Sales - OUTPUT'!AD9</f>
        <v>1465.0436488437142</v>
      </c>
      <c r="AK12" s="298">
        <f>'SE - Commission Sales - OUTPUT'!AE9</f>
        <v>1465.0436488437142</v>
      </c>
      <c r="AL12" s="298">
        <f t="shared" si="1"/>
        <v>17580.523786124566</v>
      </c>
    </row>
    <row r="13" spans="1:38" x14ac:dyDescent="0.25">
      <c r="A13" t="s">
        <v>9</v>
      </c>
      <c r="B13" s="124">
        <v>7020</v>
      </c>
      <c r="C13" s="124">
        <v>147</v>
      </c>
      <c r="D13" t="s">
        <v>20</v>
      </c>
      <c r="E13">
        <v>3</v>
      </c>
      <c r="F13" s="251" t="s">
        <v>21</v>
      </c>
      <c r="G13" s="4">
        <v>766.67</v>
      </c>
      <c r="H13" s="4">
        <v>766.67</v>
      </c>
      <c r="I13" s="4">
        <v>766.67</v>
      </c>
      <c r="J13" s="4">
        <v>1505.64</v>
      </c>
      <c r="K13" s="4">
        <v>766.67</v>
      </c>
      <c r="L13" s="4">
        <v>0</v>
      </c>
      <c r="M13" s="4">
        <v>0</v>
      </c>
      <c r="N13" s="4">
        <v>0</v>
      </c>
      <c r="O13" s="4">
        <v>0</v>
      </c>
      <c r="P13" s="4">
        <v>0</v>
      </c>
      <c r="Q13" s="4">
        <v>0</v>
      </c>
      <c r="R13" s="4">
        <v>0</v>
      </c>
      <c r="S13" s="4">
        <v>4572.32</v>
      </c>
      <c r="T13" s="4"/>
      <c r="U13" s="114" t="e">
        <f t="shared" si="0"/>
        <v>#DIV/0!</v>
      </c>
      <c r="V13" s="114"/>
      <c r="W13" s="115"/>
      <c r="X13" s="119" t="e">
        <v>#DIV/0!</v>
      </c>
      <c r="Y13" s="7"/>
      <c r="Z13" s="298">
        <f>'SE - Commission Sales - OUTPUT'!T10</f>
        <v>0</v>
      </c>
      <c r="AA13" s="298">
        <f>'SE - Commission Sales - OUTPUT'!U10</f>
        <v>0</v>
      </c>
      <c r="AB13" s="298">
        <f>'SE - Commission Sales - OUTPUT'!V10</f>
        <v>0</v>
      </c>
      <c r="AC13" s="298">
        <f>'SE - Commission Sales - OUTPUT'!W10</f>
        <v>0</v>
      </c>
      <c r="AD13" s="298">
        <f>'SE - Commission Sales - OUTPUT'!X10</f>
        <v>0</v>
      </c>
      <c r="AE13" s="298">
        <f>'SE - Commission Sales - OUTPUT'!Y10</f>
        <v>0</v>
      </c>
      <c r="AF13" s="298">
        <f>'SE - Commission Sales - OUTPUT'!Z10</f>
        <v>0</v>
      </c>
      <c r="AG13" s="298">
        <f>'SE - Commission Sales - OUTPUT'!AA10</f>
        <v>0</v>
      </c>
      <c r="AH13" s="298">
        <f>'SE - Commission Sales - OUTPUT'!AB10</f>
        <v>0</v>
      </c>
      <c r="AI13" s="298">
        <f>'SE - Commission Sales - OUTPUT'!AC10</f>
        <v>0</v>
      </c>
      <c r="AJ13" s="298">
        <f>'SE - Commission Sales - OUTPUT'!AD10</f>
        <v>0</v>
      </c>
      <c r="AK13" s="298">
        <f>'SE - Commission Sales - OUTPUT'!AE10</f>
        <v>0</v>
      </c>
      <c r="AL13" s="298">
        <f t="shared" si="1"/>
        <v>0</v>
      </c>
    </row>
    <row r="14" spans="1:38" x14ac:dyDescent="0.25">
      <c r="A14" t="s">
        <v>9</v>
      </c>
      <c r="B14" s="124">
        <v>7020</v>
      </c>
      <c r="C14" s="124">
        <v>150</v>
      </c>
      <c r="D14" t="s">
        <v>24</v>
      </c>
      <c r="E14">
        <v>3</v>
      </c>
      <c r="F14" s="251" t="s">
        <v>25</v>
      </c>
      <c r="G14" s="4">
        <v>0</v>
      </c>
      <c r="H14" s="4">
        <v>0</v>
      </c>
      <c r="I14" s="4">
        <v>0</v>
      </c>
      <c r="J14" s="4">
        <v>0</v>
      </c>
      <c r="K14" s="4">
        <v>0</v>
      </c>
      <c r="L14" s="4">
        <v>0</v>
      </c>
      <c r="M14" s="4">
        <v>0</v>
      </c>
      <c r="N14" s="4">
        <v>833.33</v>
      </c>
      <c r="O14" s="4">
        <v>1166.67</v>
      </c>
      <c r="P14" s="4">
        <v>2833.29</v>
      </c>
      <c r="Q14" s="4">
        <v>1500</v>
      </c>
      <c r="R14" s="4">
        <v>1500</v>
      </c>
      <c r="S14" s="4">
        <v>7833.29</v>
      </c>
      <c r="T14" s="4"/>
      <c r="U14" s="114" t="e">
        <f t="shared" si="0"/>
        <v>#DIV/0!</v>
      </c>
      <c r="V14" s="114"/>
      <c r="W14" s="115"/>
      <c r="X14" s="119"/>
      <c r="Y14" s="7"/>
      <c r="Z14" s="298">
        <f>'SE - Commission Sales - OUTPUT'!T11</f>
        <v>1341.243929216947</v>
      </c>
      <c r="AA14" s="298">
        <f>'SE - Commission Sales - OUTPUT'!U11</f>
        <v>1341.243929216947</v>
      </c>
      <c r="AB14" s="298">
        <f>'SE - Commission Sales - OUTPUT'!V11</f>
        <v>1341.243929216947</v>
      </c>
      <c r="AC14" s="298">
        <f>'SE - Commission Sales - OUTPUT'!W11</f>
        <v>1341.243929216947</v>
      </c>
      <c r="AD14" s="298">
        <f>'SE - Commission Sales - OUTPUT'!X11</f>
        <v>1341.243929216947</v>
      </c>
      <c r="AE14" s="298">
        <f>'SE - Commission Sales - OUTPUT'!Y11</f>
        <v>1341.243929216947</v>
      </c>
      <c r="AF14" s="298">
        <f>'SE - Commission Sales - OUTPUT'!Z11</f>
        <v>1341.243929216947</v>
      </c>
      <c r="AG14" s="298">
        <f>'SE - Commission Sales - OUTPUT'!AA11</f>
        <v>1341.243929216947</v>
      </c>
      <c r="AH14" s="298">
        <f>'SE - Commission Sales - OUTPUT'!AB11</f>
        <v>1341.243929216947</v>
      </c>
      <c r="AI14" s="298">
        <f>'SE - Commission Sales - OUTPUT'!AC11</f>
        <v>1341.243929216947</v>
      </c>
      <c r="AJ14" s="298">
        <f>'SE - Commission Sales - OUTPUT'!AD11</f>
        <v>1341.243929216947</v>
      </c>
      <c r="AK14" s="298">
        <f>'SE - Commission Sales - OUTPUT'!AE11</f>
        <v>1341.243929216947</v>
      </c>
      <c r="AL14" s="298">
        <f t="shared" si="1"/>
        <v>16094.927150603367</v>
      </c>
    </row>
    <row r="15" spans="1:38" x14ac:dyDescent="0.25">
      <c r="A15" t="s">
        <v>9</v>
      </c>
      <c r="B15" s="124">
        <v>7020</v>
      </c>
      <c r="C15" s="124">
        <v>160</v>
      </c>
      <c r="D15" t="s">
        <v>26</v>
      </c>
      <c r="E15">
        <v>3</v>
      </c>
      <c r="F15" s="251" t="s">
        <v>27</v>
      </c>
      <c r="G15" s="4">
        <v>19392.84</v>
      </c>
      <c r="H15" s="4">
        <v>13222.22</v>
      </c>
      <c r="I15" s="4">
        <v>22350.14</v>
      </c>
      <c r="J15" s="4">
        <v>17262.759999999998</v>
      </c>
      <c r="K15" s="4">
        <v>23098.080000000002</v>
      </c>
      <c r="L15" s="4">
        <v>28005.759999999998</v>
      </c>
      <c r="M15" s="4">
        <v>17358.34</v>
      </c>
      <c r="N15" s="4">
        <v>25956.84</v>
      </c>
      <c r="O15" s="4">
        <v>18593.240000000002</v>
      </c>
      <c r="P15" s="4">
        <v>24417.68</v>
      </c>
      <c r="Q15" s="4">
        <v>31143.02</v>
      </c>
      <c r="R15" s="4">
        <v>17455.52</v>
      </c>
      <c r="S15" s="4">
        <v>258256.43999999994</v>
      </c>
      <c r="T15" s="4"/>
      <c r="U15" s="114" t="e">
        <f t="shared" si="0"/>
        <v>#DIV/0!</v>
      </c>
      <c r="V15" s="114"/>
      <c r="W15" s="115"/>
      <c r="X15" s="118" t="e">
        <v>#DIV/0!</v>
      </c>
      <c r="Y15" s="5"/>
      <c r="Z15" s="298">
        <f>'SE - Commission Sales - OUTPUT'!T12</f>
        <v>21901.736288483462</v>
      </c>
      <c r="AA15" s="298">
        <f>'SE - Commission Sales - OUTPUT'!U12</f>
        <v>21901.736288483462</v>
      </c>
      <c r="AB15" s="298">
        <f>'SE - Commission Sales - OUTPUT'!V12</f>
        <v>21901.736288483462</v>
      </c>
      <c r="AC15" s="298">
        <f>'SE - Commission Sales - OUTPUT'!W12</f>
        <v>21901.736288483462</v>
      </c>
      <c r="AD15" s="298">
        <f>'SE - Commission Sales - OUTPUT'!X12</f>
        <v>21901.736288483462</v>
      </c>
      <c r="AE15" s="298">
        <f>'SE - Commission Sales - OUTPUT'!Y12</f>
        <v>21901.736288483462</v>
      </c>
      <c r="AF15" s="298">
        <f>'SE - Commission Sales - OUTPUT'!Z12</f>
        <v>21901.736288483462</v>
      </c>
      <c r="AG15" s="298">
        <f>'SE - Commission Sales - OUTPUT'!AA12</f>
        <v>21901.736288483462</v>
      </c>
      <c r="AH15" s="298">
        <f>'SE - Commission Sales - OUTPUT'!AB12</f>
        <v>21901.736288483462</v>
      </c>
      <c r="AI15" s="298">
        <f>'SE - Commission Sales - OUTPUT'!AC12</f>
        <v>21901.736288483462</v>
      </c>
      <c r="AJ15" s="298">
        <f>'SE - Commission Sales - OUTPUT'!AD12</f>
        <v>21901.736288483462</v>
      </c>
      <c r="AK15" s="298">
        <f>'SE - Commission Sales - OUTPUT'!AE12</f>
        <v>21901.736288483462</v>
      </c>
      <c r="AL15" s="298">
        <f t="shared" si="1"/>
        <v>262820.83546180156</v>
      </c>
    </row>
    <row r="16" spans="1:38" x14ac:dyDescent="0.25">
      <c r="A16" t="s">
        <v>9</v>
      </c>
      <c r="B16" s="124">
        <v>7020</v>
      </c>
      <c r="C16" s="124">
        <v>162</v>
      </c>
      <c r="D16" t="s">
        <v>28</v>
      </c>
      <c r="E16">
        <v>3</v>
      </c>
      <c r="F16" s="251" t="s">
        <v>29</v>
      </c>
      <c r="G16" s="4">
        <v>5086</v>
      </c>
      <c r="H16" s="4">
        <v>5086</v>
      </c>
      <c r="I16" s="4">
        <v>5086</v>
      </c>
      <c r="J16" s="4">
        <v>7399</v>
      </c>
      <c r="K16" s="4">
        <v>7399</v>
      </c>
      <c r="L16" s="4">
        <v>12002</v>
      </c>
      <c r="M16" s="4">
        <v>4614</v>
      </c>
      <c r="N16" s="4">
        <v>0</v>
      </c>
      <c r="O16" s="4">
        <v>7969</v>
      </c>
      <c r="P16" s="4">
        <v>10465</v>
      </c>
      <c r="Q16" s="4">
        <v>13347</v>
      </c>
      <c r="R16" s="4">
        <v>7481</v>
      </c>
      <c r="S16" s="4">
        <v>85934</v>
      </c>
      <c r="T16" s="4"/>
      <c r="U16" s="114" t="e">
        <f t="shared" si="0"/>
        <v>#DIV/0!</v>
      </c>
      <c r="V16" s="114"/>
      <c r="W16" s="115"/>
      <c r="X16" s="118" t="e">
        <v>#DIV/0!</v>
      </c>
      <c r="Y16" s="5"/>
      <c r="Z16" s="298">
        <f>'SE - Commission Sales - OUTPUT'!T13</f>
        <v>8320.4786396852178</v>
      </c>
      <c r="AA16" s="298">
        <f>'SE - Commission Sales - OUTPUT'!U13</f>
        <v>8320.4786396852178</v>
      </c>
      <c r="AB16" s="298">
        <f>'SE - Commission Sales - OUTPUT'!V13</f>
        <v>8320.4786396852178</v>
      </c>
      <c r="AC16" s="298">
        <f>'SE - Commission Sales - OUTPUT'!W13</f>
        <v>8320.4786396852178</v>
      </c>
      <c r="AD16" s="298">
        <f>'SE - Commission Sales - OUTPUT'!X13</f>
        <v>8320.4786396852178</v>
      </c>
      <c r="AE16" s="298">
        <f>'SE - Commission Sales - OUTPUT'!Y13</f>
        <v>8320.4786396852178</v>
      </c>
      <c r="AF16" s="298">
        <f>'SE - Commission Sales - OUTPUT'!Z13</f>
        <v>8320.4786396852178</v>
      </c>
      <c r="AG16" s="298">
        <f>'SE - Commission Sales - OUTPUT'!AA13</f>
        <v>8320.4786396852178</v>
      </c>
      <c r="AH16" s="298">
        <f>'SE - Commission Sales - OUTPUT'!AB13</f>
        <v>8320.4786396852178</v>
      </c>
      <c r="AI16" s="298">
        <f>'SE - Commission Sales - OUTPUT'!AC13</f>
        <v>8320.4786396852178</v>
      </c>
      <c r="AJ16" s="298">
        <f>'SE - Commission Sales - OUTPUT'!AD13</f>
        <v>8320.4786396852178</v>
      </c>
      <c r="AK16" s="298">
        <f>'SE - Commission Sales - OUTPUT'!AE13</f>
        <v>8320.4786396852178</v>
      </c>
      <c r="AL16" s="298">
        <f t="shared" si="1"/>
        <v>99845.743676222584</v>
      </c>
    </row>
    <row r="17" spans="1:38" x14ac:dyDescent="0.25">
      <c r="A17" t="s">
        <v>9</v>
      </c>
      <c r="B17" s="124">
        <v>7020</v>
      </c>
      <c r="C17" s="124">
        <v>210</v>
      </c>
      <c r="D17" t="s">
        <v>10</v>
      </c>
      <c r="E17">
        <v>1</v>
      </c>
      <c r="F17" s="251" t="s">
        <v>11</v>
      </c>
      <c r="G17" s="4">
        <v>29000</v>
      </c>
      <c r="H17" s="4">
        <v>13600</v>
      </c>
      <c r="I17" s="4">
        <v>29000</v>
      </c>
      <c r="J17" s="4">
        <v>24200</v>
      </c>
      <c r="K17" s="4">
        <v>29300</v>
      </c>
      <c r="L17" s="4">
        <v>34802</v>
      </c>
      <c r="M17" s="4">
        <v>11700</v>
      </c>
      <c r="N17" s="4">
        <v>25600</v>
      </c>
      <c r="O17" s="4">
        <v>24000</v>
      </c>
      <c r="P17" s="4">
        <v>17490</v>
      </c>
      <c r="Q17" s="4">
        <v>23043</v>
      </c>
      <c r="R17" s="4">
        <v>11400</v>
      </c>
      <c r="S17" s="4">
        <v>273135</v>
      </c>
      <c r="T17" s="4"/>
      <c r="U17" s="114" t="e">
        <f t="shared" si="0"/>
        <v>#DIV/0!</v>
      </c>
      <c r="V17" s="114"/>
      <c r="W17" s="115"/>
      <c r="X17" s="118">
        <v>0</v>
      </c>
      <c r="Y17" s="5"/>
      <c r="Z17" s="298">
        <f>'SE - Commission Sales - OUTPUT'!T14</f>
        <v>23000</v>
      </c>
      <c r="AA17" s="298">
        <f>'SE - Commission Sales - OUTPUT'!U14</f>
        <v>23000</v>
      </c>
      <c r="AB17" s="298">
        <f>'SE - Commission Sales - OUTPUT'!V14</f>
        <v>23000</v>
      </c>
      <c r="AC17" s="298">
        <f>'SE - Commission Sales - OUTPUT'!W14</f>
        <v>23125</v>
      </c>
      <c r="AD17" s="298">
        <f>'SE - Commission Sales - OUTPUT'!X14</f>
        <v>23125</v>
      </c>
      <c r="AE17" s="298">
        <f>'SE - Commission Sales - OUTPUT'!Y14</f>
        <v>23125</v>
      </c>
      <c r="AF17" s="298">
        <f>'SE - Commission Sales - OUTPUT'!Z14</f>
        <v>23125</v>
      </c>
      <c r="AG17" s="298">
        <f>'SE - Commission Sales - OUTPUT'!AA14</f>
        <v>23125</v>
      </c>
      <c r="AH17" s="298">
        <f>'SE - Commission Sales - OUTPUT'!AB14</f>
        <v>24375</v>
      </c>
      <c r="AI17" s="298">
        <f>'SE - Commission Sales - OUTPUT'!AC14</f>
        <v>24375</v>
      </c>
      <c r="AJ17" s="298">
        <f>'SE - Commission Sales - OUTPUT'!AD14</f>
        <v>24375</v>
      </c>
      <c r="AK17" s="298">
        <f>'SE - Commission Sales - OUTPUT'!AE14</f>
        <v>25625</v>
      </c>
      <c r="AL17" s="298">
        <f t="shared" si="1"/>
        <v>283375</v>
      </c>
    </row>
    <row r="18" spans="1:38" x14ac:dyDescent="0.25">
      <c r="A18" t="s">
        <v>9</v>
      </c>
      <c r="B18" s="124">
        <v>7020</v>
      </c>
      <c r="C18" s="124">
        <v>220</v>
      </c>
      <c r="D18" t="s">
        <v>14</v>
      </c>
      <c r="E18">
        <v>1</v>
      </c>
      <c r="F18" s="251" t="s">
        <v>15</v>
      </c>
      <c r="G18" s="4">
        <v>17418.099999999999</v>
      </c>
      <c r="H18" s="4">
        <v>17600.759999999998</v>
      </c>
      <c r="I18" s="4">
        <v>16460.47</v>
      </c>
      <c r="J18" s="4">
        <v>12260.5</v>
      </c>
      <c r="K18" s="4">
        <v>16925.25</v>
      </c>
      <c r="L18" s="4">
        <v>13574.14</v>
      </c>
      <c r="M18" s="4">
        <v>9176.81</v>
      </c>
      <c r="N18" s="4">
        <v>9740</v>
      </c>
      <c r="O18" s="4">
        <v>16513.2</v>
      </c>
      <c r="P18" s="4">
        <v>10078</v>
      </c>
      <c r="Q18" s="4">
        <v>21671</v>
      </c>
      <c r="R18" s="4">
        <v>13159</v>
      </c>
      <c r="S18" s="4">
        <v>174577.22999999998</v>
      </c>
      <c r="T18" s="4"/>
      <c r="U18" s="114" t="e">
        <f t="shared" si="0"/>
        <v>#DIV/0!</v>
      </c>
      <c r="V18" s="114"/>
      <c r="W18" s="115"/>
      <c r="X18" s="118" t="e">
        <v>#DIV/0!</v>
      </c>
      <c r="Y18" s="5"/>
      <c r="Z18" s="298">
        <f>'SE - Commission Sales - OUTPUT'!T15</f>
        <v>18900</v>
      </c>
      <c r="AA18" s="298">
        <f>'SE - Commission Sales - OUTPUT'!U15</f>
        <v>19200</v>
      </c>
      <c r="AB18" s="298">
        <f>'SE - Commission Sales - OUTPUT'!V15</f>
        <v>25200</v>
      </c>
      <c r="AC18" s="298">
        <f>'SE - Commission Sales - OUTPUT'!W15</f>
        <v>18900</v>
      </c>
      <c r="AD18" s="298">
        <f>'SE - Commission Sales - OUTPUT'!X15</f>
        <v>20250</v>
      </c>
      <c r="AE18" s="298">
        <f>'SE - Commission Sales - OUTPUT'!Y15</f>
        <v>21600</v>
      </c>
      <c r="AF18" s="298">
        <f>'SE - Commission Sales - OUTPUT'!Z15</f>
        <v>18900</v>
      </c>
      <c r="AG18" s="298">
        <f>'SE - Commission Sales - OUTPUT'!AA15</f>
        <v>28350</v>
      </c>
      <c r="AH18" s="298">
        <f>'SE - Commission Sales - OUTPUT'!AB15</f>
        <v>20250</v>
      </c>
      <c r="AI18" s="298">
        <f>'SE - Commission Sales - OUTPUT'!AC15</f>
        <v>18900</v>
      </c>
      <c r="AJ18" s="298">
        <f>'SE - Commission Sales - OUTPUT'!AD15</f>
        <v>18900</v>
      </c>
      <c r="AK18" s="298">
        <f>'SE - Commission Sales - OUTPUT'!AE15</f>
        <v>28350</v>
      </c>
      <c r="AL18" s="298">
        <f t="shared" si="1"/>
        <v>257700</v>
      </c>
    </row>
    <row r="19" spans="1:38" x14ac:dyDescent="0.25">
      <c r="A19" t="s">
        <v>9</v>
      </c>
      <c r="B19" s="124">
        <v>7020</v>
      </c>
      <c r="C19" s="124">
        <v>230</v>
      </c>
      <c r="D19" t="s">
        <v>18</v>
      </c>
      <c r="E19">
        <v>3</v>
      </c>
      <c r="F19" s="251" t="s">
        <v>19</v>
      </c>
      <c r="G19" s="4">
        <v>566.66999999999996</v>
      </c>
      <c r="H19" s="4">
        <v>566.66999999999996</v>
      </c>
      <c r="I19" s="4">
        <v>566.66999999999996</v>
      </c>
      <c r="J19" s="4">
        <v>59.66</v>
      </c>
      <c r="K19" s="4">
        <v>566.66999999999996</v>
      </c>
      <c r="L19" s="4">
        <v>-68.34</v>
      </c>
      <c r="M19" s="4">
        <v>566.66999999999996</v>
      </c>
      <c r="N19" s="4">
        <v>566.66999999999996</v>
      </c>
      <c r="O19" s="4">
        <v>600</v>
      </c>
      <c r="P19" s="4">
        <v>1712.65</v>
      </c>
      <c r="Q19" s="4">
        <v>600</v>
      </c>
      <c r="R19" s="4">
        <v>600</v>
      </c>
      <c r="S19" s="4">
        <v>6903.99</v>
      </c>
      <c r="T19" s="4"/>
      <c r="U19" s="114" t="e">
        <f t="shared" si="0"/>
        <v>#DIV/0!</v>
      </c>
      <c r="V19" s="114"/>
      <c r="W19" s="115"/>
      <c r="X19" s="118" t="e">
        <v>#DIV/0!</v>
      </c>
      <c r="Y19" s="5"/>
      <c r="Z19" s="298">
        <f>'SE - Commission Sales - OUTPUT'!T16</f>
        <v>838.09511443509564</v>
      </c>
      <c r="AA19" s="298">
        <f>'SE - Commission Sales - OUTPUT'!U16</f>
        <v>838.09511443509564</v>
      </c>
      <c r="AB19" s="298">
        <f>'SE - Commission Sales - OUTPUT'!V16</f>
        <v>838.09511443509564</v>
      </c>
      <c r="AC19" s="298">
        <f>'SE - Commission Sales - OUTPUT'!W16</f>
        <v>838.09511443509564</v>
      </c>
      <c r="AD19" s="298">
        <f>'SE - Commission Sales - OUTPUT'!X16</f>
        <v>838.09511443509564</v>
      </c>
      <c r="AE19" s="298">
        <f>'SE - Commission Sales - OUTPUT'!Y16</f>
        <v>838.09511443509564</v>
      </c>
      <c r="AF19" s="298">
        <f>'SE - Commission Sales - OUTPUT'!Z16</f>
        <v>838.09511443509564</v>
      </c>
      <c r="AG19" s="298">
        <f>'SE - Commission Sales - OUTPUT'!AA16</f>
        <v>838.09511443509564</v>
      </c>
      <c r="AH19" s="298">
        <f>'SE - Commission Sales - OUTPUT'!AB16</f>
        <v>838.09511443509564</v>
      </c>
      <c r="AI19" s="298">
        <f>'SE - Commission Sales - OUTPUT'!AC16</f>
        <v>838.09511443509564</v>
      </c>
      <c r="AJ19" s="298">
        <f>'SE - Commission Sales - OUTPUT'!AD16</f>
        <v>838.09511443509564</v>
      </c>
      <c r="AK19" s="298">
        <f>'SE - Commission Sales - OUTPUT'!AE16</f>
        <v>838.09511443509564</v>
      </c>
      <c r="AL19" s="298">
        <f t="shared" si="1"/>
        <v>10057.141373221148</v>
      </c>
    </row>
    <row r="20" spans="1:38" x14ac:dyDescent="0.25">
      <c r="A20" t="s">
        <v>9</v>
      </c>
      <c r="B20" s="124">
        <v>7020</v>
      </c>
      <c r="C20" s="124">
        <v>240</v>
      </c>
      <c r="D20" t="s">
        <v>20</v>
      </c>
      <c r="E20">
        <v>3</v>
      </c>
      <c r="F20" s="251" t="s">
        <v>21</v>
      </c>
      <c r="G20" s="4">
        <v>1525.08</v>
      </c>
      <c r="H20" s="4">
        <v>1525.08</v>
      </c>
      <c r="I20" s="4">
        <v>1525.08</v>
      </c>
      <c r="J20" s="4">
        <v>1088.77</v>
      </c>
      <c r="K20" s="4">
        <v>1775.08</v>
      </c>
      <c r="L20" s="4">
        <v>1615.77</v>
      </c>
      <c r="M20" s="4">
        <v>1858.42</v>
      </c>
      <c r="N20" s="4">
        <v>2525</v>
      </c>
      <c r="O20" s="4">
        <v>2358.33</v>
      </c>
      <c r="P20" s="4">
        <v>4501.42</v>
      </c>
      <c r="Q20" s="4">
        <v>2691.67</v>
      </c>
      <c r="R20" s="4">
        <v>2691.67</v>
      </c>
      <c r="S20" s="4">
        <v>25681.369999999995</v>
      </c>
      <c r="T20" s="4"/>
      <c r="U20" s="114" t="e">
        <f t="shared" si="0"/>
        <v>#DIV/0!</v>
      </c>
      <c r="V20" s="114"/>
      <c r="W20" s="115"/>
      <c r="X20" s="118" t="e">
        <v>#DIV/0!</v>
      </c>
      <c r="Y20" s="5"/>
      <c r="Z20" s="298">
        <f>'SE - Commission Sales - OUTPUT'!T17</f>
        <v>2599.8172523631724</v>
      </c>
      <c r="AA20" s="298">
        <f>'SE - Commission Sales - OUTPUT'!U17</f>
        <v>2599.8172523631724</v>
      </c>
      <c r="AB20" s="298">
        <f>'SE - Commission Sales - OUTPUT'!V17</f>
        <v>2599.8172523631724</v>
      </c>
      <c r="AC20" s="298">
        <f>'SE - Commission Sales - OUTPUT'!W17</f>
        <v>2599.8172523631724</v>
      </c>
      <c r="AD20" s="298">
        <f>'SE - Commission Sales - OUTPUT'!X17</f>
        <v>2599.8172523631724</v>
      </c>
      <c r="AE20" s="298">
        <f>'SE - Commission Sales - OUTPUT'!Y17</f>
        <v>2599.8172523631724</v>
      </c>
      <c r="AF20" s="298">
        <f>'SE - Commission Sales - OUTPUT'!Z17</f>
        <v>2599.8172523631724</v>
      </c>
      <c r="AG20" s="298">
        <f>'SE - Commission Sales - OUTPUT'!AA17</f>
        <v>2599.8172523631724</v>
      </c>
      <c r="AH20" s="298">
        <f>'SE - Commission Sales - OUTPUT'!AB17</f>
        <v>2599.8172523631724</v>
      </c>
      <c r="AI20" s="298">
        <f>'SE - Commission Sales - OUTPUT'!AC17</f>
        <v>2599.8172523631724</v>
      </c>
      <c r="AJ20" s="298">
        <f>'SE - Commission Sales - OUTPUT'!AD17</f>
        <v>2599.8172523631724</v>
      </c>
      <c r="AK20" s="298">
        <f>'SE - Commission Sales - OUTPUT'!AE17</f>
        <v>2599.8172523631724</v>
      </c>
      <c r="AL20" s="298">
        <f t="shared" si="1"/>
        <v>31197.807028358071</v>
      </c>
    </row>
    <row r="21" spans="1:38" x14ac:dyDescent="0.25">
      <c r="A21" t="s">
        <v>9</v>
      </c>
      <c r="B21" s="124">
        <v>7020</v>
      </c>
      <c r="C21" s="124">
        <v>260</v>
      </c>
      <c r="D21" t="s">
        <v>26</v>
      </c>
      <c r="E21">
        <v>3</v>
      </c>
      <c r="F21" s="251" t="s">
        <v>27</v>
      </c>
      <c r="G21" s="4">
        <v>12791</v>
      </c>
      <c r="H21" s="4">
        <v>11055</v>
      </c>
      <c r="I21" s="4">
        <v>14876</v>
      </c>
      <c r="J21" s="4">
        <v>15408</v>
      </c>
      <c r="K21" s="4">
        <v>21913</v>
      </c>
      <c r="L21" s="4">
        <v>12869</v>
      </c>
      <c r="M21" s="4">
        <v>13132</v>
      </c>
      <c r="N21" s="4">
        <v>10137</v>
      </c>
      <c r="O21" s="4">
        <v>16103</v>
      </c>
      <c r="P21" s="4">
        <v>16285</v>
      </c>
      <c r="Q21" s="4">
        <v>15031</v>
      </c>
      <c r="R21" s="4">
        <v>12617</v>
      </c>
      <c r="S21" s="4">
        <v>172217</v>
      </c>
      <c r="T21" s="4"/>
      <c r="U21" s="114" t="e">
        <f t="shared" si="0"/>
        <v>#DIV/0!</v>
      </c>
      <c r="V21" s="114"/>
      <c r="W21" s="115"/>
      <c r="X21" s="118" t="e">
        <v>#DIV/0!</v>
      </c>
      <c r="Y21" s="5"/>
      <c r="Z21" s="298">
        <f>'SE - Commission Sales - OUTPUT'!T18</f>
        <v>15693.865441722346</v>
      </c>
      <c r="AA21" s="298">
        <f>'SE - Commission Sales - OUTPUT'!U18</f>
        <v>15693.865441722346</v>
      </c>
      <c r="AB21" s="298">
        <f>'SE - Commission Sales - OUTPUT'!V18</f>
        <v>15693.865441722346</v>
      </c>
      <c r="AC21" s="298">
        <f>'SE - Commission Sales - OUTPUT'!W18</f>
        <v>15693.865441722346</v>
      </c>
      <c r="AD21" s="298">
        <f>'SE - Commission Sales - OUTPUT'!X18</f>
        <v>15693.865441722346</v>
      </c>
      <c r="AE21" s="298">
        <f>'SE - Commission Sales - OUTPUT'!Y18</f>
        <v>15693.865441722346</v>
      </c>
      <c r="AF21" s="298">
        <f>'SE - Commission Sales - OUTPUT'!Z18</f>
        <v>15693.865441722346</v>
      </c>
      <c r="AG21" s="298">
        <f>'SE - Commission Sales - OUTPUT'!AA18</f>
        <v>15693.865441722346</v>
      </c>
      <c r="AH21" s="298">
        <f>'SE - Commission Sales - OUTPUT'!AB18</f>
        <v>15693.865441722346</v>
      </c>
      <c r="AI21" s="298">
        <f>'SE - Commission Sales - OUTPUT'!AC18</f>
        <v>15693.865441722346</v>
      </c>
      <c r="AJ21" s="298">
        <f>'SE - Commission Sales - OUTPUT'!AD18</f>
        <v>15693.865441722346</v>
      </c>
      <c r="AK21" s="298">
        <f>'SE - Commission Sales - OUTPUT'!AE18</f>
        <v>15693.865441722346</v>
      </c>
      <c r="AL21" s="298">
        <f t="shared" si="1"/>
        <v>188326.38530066819</v>
      </c>
    </row>
    <row r="22" spans="1:38" x14ac:dyDescent="0.25">
      <c r="A22" t="s">
        <v>9</v>
      </c>
      <c r="B22" s="124">
        <v>7020</v>
      </c>
      <c r="C22" s="124">
        <v>330</v>
      </c>
      <c r="D22" t="s">
        <v>18</v>
      </c>
      <c r="E22">
        <v>3</v>
      </c>
      <c r="F22" s="251" t="s">
        <v>19</v>
      </c>
      <c r="G22" s="4">
        <v>283.33</v>
      </c>
      <c r="H22" s="4">
        <v>283.33</v>
      </c>
      <c r="I22" s="4">
        <v>283.33</v>
      </c>
      <c r="J22" s="4">
        <v>161.34</v>
      </c>
      <c r="K22" s="4">
        <v>283.33</v>
      </c>
      <c r="L22" s="4">
        <v>-566.66</v>
      </c>
      <c r="M22" s="4">
        <v>283.33</v>
      </c>
      <c r="N22" s="4">
        <v>283.33</v>
      </c>
      <c r="O22" s="4">
        <v>283.33</v>
      </c>
      <c r="P22" s="4">
        <v>270.33999999999997</v>
      </c>
      <c r="Q22" s="4">
        <v>283.33</v>
      </c>
      <c r="R22" s="4">
        <v>283.33</v>
      </c>
      <c r="S22" s="4">
        <v>2414.9899999999998</v>
      </c>
      <c r="T22" s="4"/>
      <c r="U22" s="114" t="e">
        <f t="shared" si="0"/>
        <v>#DIV/0!</v>
      </c>
      <c r="V22" s="114"/>
      <c r="W22" s="115"/>
      <c r="X22" s="118" t="e">
        <v>#DIV/0!</v>
      </c>
      <c r="Y22" s="5"/>
      <c r="Z22" s="298">
        <f>'SE - Commission Sales - OUTPUT'!T19</f>
        <v>301.3633097492704</v>
      </c>
      <c r="AA22" s="298">
        <f>'SE - Commission Sales - OUTPUT'!U19</f>
        <v>301.3633097492704</v>
      </c>
      <c r="AB22" s="298">
        <f>'SE - Commission Sales - OUTPUT'!V19</f>
        <v>301.3633097492704</v>
      </c>
      <c r="AC22" s="298">
        <f>'SE - Commission Sales - OUTPUT'!W19</f>
        <v>301.3633097492704</v>
      </c>
      <c r="AD22" s="298">
        <f>'SE - Commission Sales - OUTPUT'!X19</f>
        <v>301.3633097492704</v>
      </c>
      <c r="AE22" s="298">
        <f>'SE - Commission Sales - OUTPUT'!Y19</f>
        <v>301.3633097492704</v>
      </c>
      <c r="AF22" s="298">
        <f>'SE - Commission Sales - OUTPUT'!Z19</f>
        <v>301.3633097492704</v>
      </c>
      <c r="AG22" s="298">
        <f>'SE - Commission Sales - OUTPUT'!AA19</f>
        <v>301.3633097492704</v>
      </c>
      <c r="AH22" s="298">
        <f>'SE - Commission Sales - OUTPUT'!AB19</f>
        <v>301.3633097492704</v>
      </c>
      <c r="AI22" s="298">
        <f>'SE - Commission Sales - OUTPUT'!AC19</f>
        <v>301.3633097492704</v>
      </c>
      <c r="AJ22" s="298">
        <f>'SE - Commission Sales - OUTPUT'!AD19</f>
        <v>301.3633097492704</v>
      </c>
      <c r="AK22" s="298">
        <f>'SE - Commission Sales - OUTPUT'!AE19</f>
        <v>301.3633097492704</v>
      </c>
      <c r="AL22" s="298">
        <f t="shared" si="1"/>
        <v>3616.3597169912441</v>
      </c>
    </row>
    <row r="23" spans="1:38" x14ac:dyDescent="0.25">
      <c r="A23" t="s">
        <v>9</v>
      </c>
      <c r="B23" s="124">
        <v>7020</v>
      </c>
      <c r="C23" s="124">
        <v>340</v>
      </c>
      <c r="D23" t="s">
        <v>20</v>
      </c>
      <c r="E23">
        <v>3</v>
      </c>
      <c r="F23" s="251" t="s">
        <v>21</v>
      </c>
      <c r="G23" s="4">
        <v>1775</v>
      </c>
      <c r="H23" s="4">
        <v>1775</v>
      </c>
      <c r="I23" s="4">
        <v>1775</v>
      </c>
      <c r="J23" s="4">
        <v>149.93</v>
      </c>
      <c r="K23" s="4">
        <v>1775</v>
      </c>
      <c r="L23" s="4">
        <v>-3134.07</v>
      </c>
      <c r="M23" s="4">
        <v>1775</v>
      </c>
      <c r="N23" s="4">
        <v>1941.67</v>
      </c>
      <c r="O23" s="4">
        <v>1941.67</v>
      </c>
      <c r="P23" s="4">
        <v>-212.83</v>
      </c>
      <c r="Q23" s="4">
        <v>1608.33</v>
      </c>
      <c r="R23" s="4">
        <v>1608.33</v>
      </c>
      <c r="S23" s="4">
        <v>12778.03</v>
      </c>
      <c r="T23" s="4"/>
      <c r="U23" s="114" t="e">
        <f t="shared" si="0"/>
        <v>#DIV/0!</v>
      </c>
      <c r="V23" s="114"/>
      <c r="W23" s="115"/>
      <c r="X23" s="118"/>
      <c r="Y23" s="5"/>
      <c r="Z23" s="298">
        <f>'SE - Commission Sales - OUTPUT'!T20</f>
        <v>1408.3490368440041</v>
      </c>
      <c r="AA23" s="298">
        <f>'SE - Commission Sales - OUTPUT'!U20</f>
        <v>1408.3490368440041</v>
      </c>
      <c r="AB23" s="298">
        <f>'SE - Commission Sales - OUTPUT'!V20</f>
        <v>1408.3490368440041</v>
      </c>
      <c r="AC23" s="298">
        <f>'SE - Commission Sales - OUTPUT'!W20</f>
        <v>1408.3490368440041</v>
      </c>
      <c r="AD23" s="298">
        <f>'SE - Commission Sales - OUTPUT'!X20</f>
        <v>1408.3490368440041</v>
      </c>
      <c r="AE23" s="298">
        <f>'SE - Commission Sales - OUTPUT'!Y20</f>
        <v>1408.3490368440041</v>
      </c>
      <c r="AF23" s="298">
        <f>'SE - Commission Sales - OUTPUT'!Z20</f>
        <v>1408.3490368440041</v>
      </c>
      <c r="AG23" s="298">
        <f>'SE - Commission Sales - OUTPUT'!AA20</f>
        <v>1408.3490368440041</v>
      </c>
      <c r="AH23" s="298">
        <f>'SE - Commission Sales - OUTPUT'!AB20</f>
        <v>1408.3490368440041</v>
      </c>
      <c r="AI23" s="298">
        <f>'SE - Commission Sales - OUTPUT'!AC20</f>
        <v>1408.3490368440041</v>
      </c>
      <c r="AJ23" s="298">
        <f>'SE - Commission Sales - OUTPUT'!AD20</f>
        <v>1408.3490368440041</v>
      </c>
      <c r="AK23" s="298">
        <f>'SE - Commission Sales - OUTPUT'!AE20</f>
        <v>1408.3490368440041</v>
      </c>
      <c r="AL23" s="298">
        <f t="shared" si="1"/>
        <v>16900.188442128045</v>
      </c>
    </row>
    <row r="24" spans="1:38" x14ac:dyDescent="0.25">
      <c r="A24" t="s">
        <v>9</v>
      </c>
      <c r="B24" s="124">
        <v>7020</v>
      </c>
      <c r="C24" s="124">
        <v>430</v>
      </c>
      <c r="D24" t="s">
        <v>18</v>
      </c>
      <c r="E24">
        <v>3</v>
      </c>
      <c r="F24" s="251" t="s">
        <v>19</v>
      </c>
      <c r="G24" s="4">
        <v>0</v>
      </c>
      <c r="H24" s="4">
        <v>0</v>
      </c>
      <c r="I24" s="4">
        <v>0</v>
      </c>
      <c r="J24" s="4">
        <v>0</v>
      </c>
      <c r="K24" s="4">
        <v>0</v>
      </c>
      <c r="L24" s="4">
        <v>0</v>
      </c>
      <c r="M24" s="4">
        <v>0</v>
      </c>
      <c r="N24" s="4">
        <v>0</v>
      </c>
      <c r="O24" s="4">
        <v>300</v>
      </c>
      <c r="P24" s="4">
        <v>300</v>
      </c>
      <c r="Q24" s="4">
        <v>300</v>
      </c>
      <c r="R24" s="4">
        <v>300</v>
      </c>
      <c r="S24" s="4">
        <v>1200</v>
      </c>
      <c r="T24" s="4"/>
      <c r="U24" s="114" t="e">
        <f t="shared" si="0"/>
        <v>#DIV/0!</v>
      </c>
      <c r="V24" s="114"/>
      <c r="W24" s="115"/>
      <c r="X24" s="118" t="e">
        <v>#DIV/0!</v>
      </c>
      <c r="Y24" s="5"/>
      <c r="Z24" s="298">
        <f>'SE - Commission Sales - OUTPUT'!T21</f>
        <v>12.857068661057442</v>
      </c>
      <c r="AA24" s="298">
        <f>'SE - Commission Sales - OUTPUT'!U21</f>
        <v>12.857068661057442</v>
      </c>
      <c r="AB24" s="298">
        <f>'SE - Commission Sales - OUTPUT'!V21</f>
        <v>12.857068661057442</v>
      </c>
      <c r="AC24" s="298">
        <f>'SE - Commission Sales - OUTPUT'!W21</f>
        <v>12.857068661057442</v>
      </c>
      <c r="AD24" s="298">
        <f>'SE - Commission Sales - OUTPUT'!X21</f>
        <v>12.857068661057442</v>
      </c>
      <c r="AE24" s="298">
        <f>'SE - Commission Sales - OUTPUT'!Y21</f>
        <v>12.857068661057442</v>
      </c>
      <c r="AF24" s="298">
        <f>'SE - Commission Sales - OUTPUT'!Z21</f>
        <v>12.857068661057442</v>
      </c>
      <c r="AG24" s="298">
        <f>'SE - Commission Sales - OUTPUT'!AA21</f>
        <v>12.857068661057442</v>
      </c>
      <c r="AH24" s="298">
        <f>'SE - Commission Sales - OUTPUT'!AB21</f>
        <v>12.857068661057442</v>
      </c>
      <c r="AI24" s="298">
        <f>'SE - Commission Sales - OUTPUT'!AC21</f>
        <v>12.857068661057442</v>
      </c>
      <c r="AJ24" s="298">
        <f>'SE - Commission Sales - OUTPUT'!AD21</f>
        <v>12.857068661057442</v>
      </c>
      <c r="AK24" s="298">
        <f>'SE - Commission Sales - OUTPUT'!AE21</f>
        <v>12.857068661057442</v>
      </c>
      <c r="AL24" s="298">
        <f t="shared" si="1"/>
        <v>154.28482393268931</v>
      </c>
    </row>
    <row r="25" spans="1:38" x14ac:dyDescent="0.25">
      <c r="A25" t="s">
        <v>9</v>
      </c>
      <c r="B25" s="124">
        <v>7020</v>
      </c>
      <c r="C25" s="124">
        <v>440</v>
      </c>
      <c r="D25" t="s">
        <v>20</v>
      </c>
      <c r="E25">
        <v>3</v>
      </c>
      <c r="F25" s="251" t="s">
        <v>21</v>
      </c>
      <c r="G25" s="4">
        <v>2408.33</v>
      </c>
      <c r="H25" s="4">
        <v>2408.33</v>
      </c>
      <c r="I25" s="4">
        <v>2408.33</v>
      </c>
      <c r="J25" s="4">
        <v>320.31</v>
      </c>
      <c r="K25" s="4">
        <v>2408.33</v>
      </c>
      <c r="L25" s="4">
        <v>3963.82</v>
      </c>
      <c r="M25" s="4">
        <v>2241.67</v>
      </c>
      <c r="N25" s="4">
        <v>2575</v>
      </c>
      <c r="O25" s="4">
        <v>2575</v>
      </c>
      <c r="P25" s="4">
        <v>3204.06</v>
      </c>
      <c r="Q25" s="4">
        <v>2575</v>
      </c>
      <c r="R25" s="4">
        <v>2575</v>
      </c>
      <c r="S25" s="4">
        <v>29663.180000000004</v>
      </c>
      <c r="T25" s="4"/>
      <c r="U25" s="114" t="e">
        <f t="shared" si="0"/>
        <v>#DIV/0!</v>
      </c>
      <c r="V25" s="114"/>
      <c r="W25" s="115"/>
      <c r="X25" s="118" t="e">
        <v>#DIV/0!</v>
      </c>
      <c r="Y25" s="5"/>
      <c r="Z25" s="298">
        <f>'SE - Commission Sales - OUTPUT'!T22</f>
        <v>2317.5584387231206</v>
      </c>
      <c r="AA25" s="298">
        <f>'SE - Commission Sales - OUTPUT'!U22</f>
        <v>2317.5584387231206</v>
      </c>
      <c r="AB25" s="298">
        <f>'SE - Commission Sales - OUTPUT'!V22</f>
        <v>2317.5584387231206</v>
      </c>
      <c r="AC25" s="298">
        <f>'SE - Commission Sales - OUTPUT'!W22</f>
        <v>2317.5584387231206</v>
      </c>
      <c r="AD25" s="298">
        <f>'SE - Commission Sales - OUTPUT'!X22</f>
        <v>2317.5584387231206</v>
      </c>
      <c r="AE25" s="298">
        <f>'SE - Commission Sales - OUTPUT'!Y22</f>
        <v>2317.5584387231206</v>
      </c>
      <c r="AF25" s="298">
        <f>'SE - Commission Sales - OUTPUT'!Z22</f>
        <v>2317.5584387231206</v>
      </c>
      <c r="AG25" s="298">
        <f>'SE - Commission Sales - OUTPUT'!AA22</f>
        <v>2317.5584387231206</v>
      </c>
      <c r="AH25" s="298">
        <f>'SE - Commission Sales - OUTPUT'!AB22</f>
        <v>2317.5584387231206</v>
      </c>
      <c r="AI25" s="298">
        <f>'SE - Commission Sales - OUTPUT'!AC22</f>
        <v>2317.5584387231206</v>
      </c>
      <c r="AJ25" s="298">
        <f>'SE - Commission Sales - OUTPUT'!AD22</f>
        <v>2317.5584387231206</v>
      </c>
      <c r="AK25" s="298">
        <f>'SE - Commission Sales - OUTPUT'!AE22</f>
        <v>2317.5584387231206</v>
      </c>
      <c r="AL25" s="298">
        <f t="shared" si="1"/>
        <v>27810.701264677449</v>
      </c>
    </row>
    <row r="26" spans="1:38" x14ac:dyDescent="0.25">
      <c r="A26" s="6" t="s">
        <v>9</v>
      </c>
      <c r="B26" s="124">
        <v>7020</v>
      </c>
      <c r="C26" s="124">
        <v>935</v>
      </c>
      <c r="D26" t="s">
        <v>30</v>
      </c>
      <c r="E26">
        <v>3</v>
      </c>
      <c r="F26" s="251" t="s">
        <v>31</v>
      </c>
      <c r="G26" s="4">
        <v>0</v>
      </c>
      <c r="H26" s="4">
        <v>0</v>
      </c>
      <c r="I26" s="4">
        <v>0</v>
      </c>
      <c r="J26" s="4">
        <v>0</v>
      </c>
      <c r="K26" s="4">
        <v>0</v>
      </c>
      <c r="L26" s="4">
        <v>0</v>
      </c>
      <c r="M26" s="4">
        <v>0</v>
      </c>
      <c r="N26" s="4">
        <v>542.61</v>
      </c>
      <c r="O26" s="4">
        <v>542.61</v>
      </c>
      <c r="P26" s="4">
        <v>542.61</v>
      </c>
      <c r="Q26" s="4">
        <v>0</v>
      </c>
      <c r="R26" s="4">
        <v>542.61</v>
      </c>
      <c r="S26" s="4">
        <v>2170.44</v>
      </c>
      <c r="T26" s="4"/>
      <c r="U26" s="114" t="e">
        <f t="shared" si="0"/>
        <v>#DIV/0!</v>
      </c>
      <c r="V26" s="114"/>
      <c r="W26" s="115"/>
      <c r="X26" s="118" t="e">
        <v>#DIV/0!</v>
      </c>
      <c r="Y26" s="5"/>
      <c r="Z26" s="298">
        <f>'SE - Commission Sales - OUTPUT'!T23</f>
        <v>0</v>
      </c>
      <c r="AA26" s="298">
        <f>'SE - Commission Sales - OUTPUT'!U23</f>
        <v>0</v>
      </c>
      <c r="AB26" s="298">
        <f>'SE - Commission Sales - OUTPUT'!V23</f>
        <v>0</v>
      </c>
      <c r="AC26" s="298">
        <f>'SE - Commission Sales - OUTPUT'!W23</f>
        <v>0</v>
      </c>
      <c r="AD26" s="298">
        <f>'SE - Commission Sales - OUTPUT'!X23</f>
        <v>0</v>
      </c>
      <c r="AE26" s="298">
        <f>'SE - Commission Sales - OUTPUT'!Y23</f>
        <v>0</v>
      </c>
      <c r="AF26" s="298">
        <f>'SE - Commission Sales - OUTPUT'!Z23</f>
        <v>0</v>
      </c>
      <c r="AG26" s="298">
        <f>'SE - Commission Sales - OUTPUT'!AA23</f>
        <v>0</v>
      </c>
      <c r="AH26" s="298">
        <f>'SE - Commission Sales - OUTPUT'!AB23</f>
        <v>0</v>
      </c>
      <c r="AI26" s="298">
        <f>'SE - Commission Sales - OUTPUT'!AC23</f>
        <v>0</v>
      </c>
      <c r="AJ26" s="298">
        <f>'SE - Commission Sales - OUTPUT'!AD23</f>
        <v>0</v>
      </c>
      <c r="AK26" s="298">
        <f>'SE - Commission Sales - OUTPUT'!AE23</f>
        <v>0</v>
      </c>
      <c r="AL26" s="298">
        <f t="shared" si="1"/>
        <v>0</v>
      </c>
    </row>
    <row r="27" spans="1:38" x14ac:dyDescent="0.25">
      <c r="A27" t="s">
        <v>9</v>
      </c>
      <c r="B27" s="124">
        <v>7020</v>
      </c>
      <c r="C27" s="124">
        <v>936</v>
      </c>
      <c r="D27" t="s">
        <v>30</v>
      </c>
      <c r="E27">
        <v>3</v>
      </c>
      <c r="F27" s="251" t="s">
        <v>31</v>
      </c>
      <c r="G27" s="4">
        <v>166.67</v>
      </c>
      <c r="H27" s="4">
        <v>166.67</v>
      </c>
      <c r="I27" s="4">
        <v>166.67</v>
      </c>
      <c r="J27" s="4">
        <v>41.66</v>
      </c>
      <c r="K27" s="4">
        <v>166.67</v>
      </c>
      <c r="L27" s="4">
        <v>166.66</v>
      </c>
      <c r="M27" s="4">
        <v>166.67</v>
      </c>
      <c r="N27" s="4">
        <v>166.67</v>
      </c>
      <c r="O27" s="4">
        <v>166.67</v>
      </c>
      <c r="P27" s="4">
        <v>410.66</v>
      </c>
      <c r="Q27" s="4">
        <v>166.67</v>
      </c>
      <c r="R27" s="4">
        <v>166.67</v>
      </c>
      <c r="S27" s="4">
        <v>2119.0100000000002</v>
      </c>
      <c r="T27" s="4"/>
      <c r="U27" s="114" t="e">
        <f t="shared" si="0"/>
        <v>#DIV/0!</v>
      </c>
      <c r="V27" s="114"/>
      <c r="W27" s="115"/>
      <c r="X27" s="118" t="e">
        <v>#DIV/0!</v>
      </c>
      <c r="Y27" s="5"/>
      <c r="Z27" s="298">
        <f>'SE - Commission Sales - OUTPUT'!T24</f>
        <v>174.75597852611031</v>
      </c>
      <c r="AA27" s="298">
        <f>'SE - Commission Sales - OUTPUT'!U24</f>
        <v>174.75597852611031</v>
      </c>
      <c r="AB27" s="298">
        <f>'SE - Commission Sales - OUTPUT'!V24</f>
        <v>174.75597852611031</v>
      </c>
      <c r="AC27" s="298">
        <f>'SE - Commission Sales - OUTPUT'!W24</f>
        <v>174.75597852611031</v>
      </c>
      <c r="AD27" s="298">
        <f>'SE - Commission Sales - OUTPUT'!X24</f>
        <v>174.75597852611031</v>
      </c>
      <c r="AE27" s="298">
        <f>'SE - Commission Sales - OUTPUT'!Y24</f>
        <v>174.75597852611031</v>
      </c>
      <c r="AF27" s="298">
        <f>'SE - Commission Sales - OUTPUT'!Z24</f>
        <v>174.75597852611031</v>
      </c>
      <c r="AG27" s="298">
        <f>'SE - Commission Sales - OUTPUT'!AA24</f>
        <v>174.75597852611031</v>
      </c>
      <c r="AH27" s="298">
        <f>'SE - Commission Sales - OUTPUT'!AB24</f>
        <v>174.75597852611031</v>
      </c>
      <c r="AI27" s="298">
        <f>'SE - Commission Sales - OUTPUT'!AC24</f>
        <v>174.75597852611031</v>
      </c>
      <c r="AJ27" s="298">
        <f>'SE - Commission Sales - OUTPUT'!AD24</f>
        <v>174.75597852611031</v>
      </c>
      <c r="AK27" s="298">
        <f>'SE - Commission Sales - OUTPUT'!AE24</f>
        <v>174.75597852611031</v>
      </c>
      <c r="AL27" s="298">
        <f t="shared" si="1"/>
        <v>2097.0717423133237</v>
      </c>
    </row>
    <row r="28" spans="1:38" x14ac:dyDescent="0.25">
      <c r="A28" t="s">
        <v>32</v>
      </c>
      <c r="B28" s="125">
        <v>7030</v>
      </c>
      <c r="C28" s="125">
        <v>110</v>
      </c>
      <c r="D28" t="s">
        <v>10</v>
      </c>
      <c r="E28">
        <v>1</v>
      </c>
      <c r="F28" s="251" t="s">
        <v>36</v>
      </c>
      <c r="G28" s="4">
        <v>200</v>
      </c>
      <c r="H28" s="4">
        <v>200</v>
      </c>
      <c r="I28" s="4">
        <v>500</v>
      </c>
      <c r="J28" s="4">
        <v>100</v>
      </c>
      <c r="K28" s="4">
        <v>438.32</v>
      </c>
      <c r="L28" s="4">
        <v>461.68</v>
      </c>
      <c r="M28" s="4">
        <v>0</v>
      </c>
      <c r="N28" s="4">
        <v>200</v>
      </c>
      <c r="O28" s="4">
        <v>300</v>
      </c>
      <c r="P28" s="4">
        <v>300</v>
      </c>
      <c r="Q28" s="4">
        <v>200</v>
      </c>
      <c r="R28" s="4">
        <v>200</v>
      </c>
      <c r="S28" s="4">
        <v>3100</v>
      </c>
      <c r="T28" s="4"/>
      <c r="U28" s="114" t="e">
        <f t="shared" si="0"/>
        <v>#DIV/0!</v>
      </c>
      <c r="V28" s="114"/>
      <c r="W28" s="115"/>
      <c r="X28" s="118" t="e">
        <v>#DIV/0!</v>
      </c>
      <c r="Y28" s="5"/>
      <c r="Z28" s="298">
        <f>'SE - Spotters Fees OUTPUT'!C4</f>
        <v>418.2</v>
      </c>
      <c r="AA28" s="298">
        <f>'SE - Spotters Fees OUTPUT'!D4</f>
        <v>418.2</v>
      </c>
      <c r="AB28" s="298">
        <f>'SE - Spotters Fees OUTPUT'!E4</f>
        <v>492.78750000000002</v>
      </c>
      <c r="AC28" s="298">
        <f>'SE - Spotters Fees OUTPUT'!F4</f>
        <v>398.21250000000003</v>
      </c>
      <c r="AD28" s="298">
        <f>'SE - Spotters Fees OUTPUT'!G4</f>
        <v>398.21250000000003</v>
      </c>
      <c r="AE28" s="298">
        <f>'SE - Spotters Fees OUTPUT'!H4</f>
        <v>469.23515624999999</v>
      </c>
      <c r="AF28" s="298">
        <f>'SE - Spotters Fees OUTPUT'!I4</f>
        <v>416.66250000000002</v>
      </c>
      <c r="AG28" s="298">
        <f>'SE - Spotters Fees OUTPUT'!J4</f>
        <v>392.0625</v>
      </c>
      <c r="AH28" s="298">
        <f>'SE - Spotters Fees OUTPUT'!K4</f>
        <v>371.40234375</v>
      </c>
      <c r="AI28" s="298">
        <f>'SE - Spotters Fees OUTPUT'!L4</f>
        <v>315.1875</v>
      </c>
      <c r="AJ28" s="298">
        <f>'SE - Spotters Fees OUTPUT'!M4</f>
        <v>315.1875</v>
      </c>
      <c r="AK28" s="298">
        <f>'SE - Spotters Fees OUTPUT'!N4</f>
        <v>483.72890625000002</v>
      </c>
      <c r="AL28" s="298">
        <f t="shared" si="1"/>
        <v>4889.0789062500007</v>
      </c>
    </row>
    <row r="29" spans="1:38" x14ac:dyDescent="0.25">
      <c r="A29" t="s">
        <v>32</v>
      </c>
      <c r="B29" s="124">
        <v>7030</v>
      </c>
      <c r="C29" s="124">
        <v>112</v>
      </c>
      <c r="D29" t="s">
        <v>12</v>
      </c>
      <c r="E29">
        <v>1</v>
      </c>
      <c r="F29" s="251" t="s">
        <v>34</v>
      </c>
      <c r="G29" s="4">
        <v>600</v>
      </c>
      <c r="H29" s="4">
        <v>0</v>
      </c>
      <c r="I29" s="4">
        <v>200</v>
      </c>
      <c r="J29" s="4">
        <v>600</v>
      </c>
      <c r="K29" s="4">
        <v>900</v>
      </c>
      <c r="L29" s="4">
        <v>300</v>
      </c>
      <c r="M29" s="4">
        <v>900</v>
      </c>
      <c r="N29" s="4">
        <v>2340</v>
      </c>
      <c r="O29" s="4">
        <v>1260</v>
      </c>
      <c r="P29" s="4">
        <v>1150</v>
      </c>
      <c r="Q29" s="4">
        <v>0</v>
      </c>
      <c r="R29" s="4">
        <v>560.87</v>
      </c>
      <c r="S29" s="4">
        <v>8810.8700000000008</v>
      </c>
      <c r="T29" s="4"/>
      <c r="U29" s="114" t="e">
        <f t="shared" si="0"/>
        <v>#DIV/0!</v>
      </c>
      <c r="V29" s="114"/>
      <c r="W29" s="115"/>
      <c r="X29" s="118" t="e">
        <v>#DIV/0!</v>
      </c>
      <c r="Y29" s="5"/>
      <c r="Z29" s="298">
        <f>'SE - Spotters Fees OUTPUT'!C20</f>
        <v>798</v>
      </c>
      <c r="AA29" s="298">
        <f>'SE - Spotters Fees OUTPUT'!D20</f>
        <v>798</v>
      </c>
      <c r="AB29" s="298">
        <f>'SE - Spotters Fees OUTPUT'!E20</f>
        <v>990.78</v>
      </c>
      <c r="AC29" s="298">
        <f>'SE - Spotters Fees OUTPUT'!F20</f>
        <v>798</v>
      </c>
      <c r="AD29" s="298">
        <f>'SE - Spotters Fees OUTPUT'!G20</f>
        <v>798</v>
      </c>
      <c r="AE29" s="298">
        <f>'SE - Spotters Fees OUTPUT'!H20</f>
        <v>990.78</v>
      </c>
      <c r="AF29" s="298">
        <f>'SE - Spotters Fees OUTPUT'!I20</f>
        <v>798</v>
      </c>
      <c r="AG29" s="298">
        <f>'SE - Spotters Fees OUTPUT'!J20</f>
        <v>798</v>
      </c>
      <c r="AH29" s="298">
        <f>'SE - Spotters Fees OUTPUT'!K20</f>
        <v>990.78</v>
      </c>
      <c r="AI29" s="298">
        <f>'SE - Spotters Fees OUTPUT'!L20</f>
        <v>741</v>
      </c>
      <c r="AJ29" s="298">
        <f>'SE - Spotters Fees OUTPUT'!M20</f>
        <v>741</v>
      </c>
      <c r="AK29" s="298">
        <f>'SE - Spotters Fees OUTPUT'!N20</f>
        <v>1073.9850000000001</v>
      </c>
      <c r="AL29" s="298">
        <f t="shared" si="1"/>
        <v>10316.325000000001</v>
      </c>
    </row>
    <row r="30" spans="1:38" x14ac:dyDescent="0.25">
      <c r="A30" t="s">
        <v>32</v>
      </c>
      <c r="B30" s="124">
        <v>7030</v>
      </c>
      <c r="C30" s="124">
        <v>120</v>
      </c>
      <c r="D30" t="s">
        <v>14</v>
      </c>
      <c r="E30">
        <v>1</v>
      </c>
      <c r="F30" s="251" t="s">
        <v>33</v>
      </c>
      <c r="G30" s="4">
        <v>1000</v>
      </c>
      <c r="H30" s="4">
        <v>900</v>
      </c>
      <c r="I30" s="4">
        <v>1186.96</v>
      </c>
      <c r="J30" s="4">
        <v>900</v>
      </c>
      <c r="K30" s="4">
        <v>800</v>
      </c>
      <c r="L30" s="4">
        <v>800</v>
      </c>
      <c r="M30" s="4">
        <v>1200</v>
      </c>
      <c r="N30" s="4">
        <v>400</v>
      </c>
      <c r="O30" s="4">
        <v>300</v>
      </c>
      <c r="P30" s="4">
        <v>750</v>
      </c>
      <c r="Q30" s="4">
        <v>0</v>
      </c>
      <c r="R30" s="4">
        <v>400</v>
      </c>
      <c r="S30" s="4">
        <v>8636.9599999999991</v>
      </c>
      <c r="T30" s="4"/>
      <c r="U30" s="114" t="e">
        <f t="shared" si="0"/>
        <v>#DIV/0!</v>
      </c>
      <c r="V30" s="114"/>
      <c r="W30" s="115"/>
      <c r="X30" s="118" t="e">
        <v>#DIV/0!</v>
      </c>
      <c r="Y30" s="5"/>
      <c r="Z30" s="298">
        <f>'SE - Spotters Fees OUTPUT'!C12</f>
        <v>429.99</v>
      </c>
      <c r="AA30" s="298">
        <f>'SE - Spotters Fees OUTPUT'!D12</f>
        <v>473.88</v>
      </c>
      <c r="AB30" s="298">
        <f>'SE - Spotters Fees OUTPUT'!E12</f>
        <v>651.16124999999988</v>
      </c>
      <c r="AC30" s="298">
        <f>'SE - Spotters Fees OUTPUT'!F12</f>
        <v>569.72842105263157</v>
      </c>
      <c r="AD30" s="298">
        <f>'SE - Spotters Fees OUTPUT'!G12</f>
        <v>569.72842105263157</v>
      </c>
      <c r="AE30" s="298">
        <f>'SE - Spotters Fees OUTPUT'!H12</f>
        <v>702.81888157894741</v>
      </c>
      <c r="AF30" s="298">
        <f>'SE - Spotters Fees OUTPUT'!I12</f>
        <v>569.72842105263157</v>
      </c>
      <c r="AG30" s="298">
        <f>'SE - Spotters Fees OUTPUT'!J12</f>
        <v>644.72842105263157</v>
      </c>
      <c r="AH30" s="298">
        <f>'SE - Spotters Fees OUTPUT'!K12</f>
        <v>624.22184210526325</v>
      </c>
      <c r="AI30" s="298">
        <f>'SE - Spotters Fees OUTPUT'!L12</f>
        <v>494.72842105263163</v>
      </c>
      <c r="AJ30" s="298">
        <f>'SE - Spotters Fees OUTPUT'!M12</f>
        <v>494.72842105263163</v>
      </c>
      <c r="AK30" s="298">
        <f>'SE - Spotters Fees OUTPUT'!N12</f>
        <v>621.82381578947366</v>
      </c>
      <c r="AL30" s="298">
        <f t="shared" si="1"/>
        <v>6847.2663157894722</v>
      </c>
    </row>
    <row r="31" spans="1:38" x14ac:dyDescent="0.25">
      <c r="A31" t="s">
        <v>32</v>
      </c>
      <c r="B31" s="124">
        <v>7030</v>
      </c>
      <c r="C31" s="124">
        <v>121</v>
      </c>
      <c r="D31" t="s">
        <v>14</v>
      </c>
      <c r="E31">
        <v>1</v>
      </c>
      <c r="F31" s="251" t="s">
        <v>33</v>
      </c>
      <c r="G31" s="4">
        <v>0</v>
      </c>
      <c r="H31" s="4">
        <v>0</v>
      </c>
      <c r="I31" s="4">
        <v>0</v>
      </c>
      <c r="J31" s="4">
        <v>0</v>
      </c>
      <c r="K31" s="4">
        <v>0</v>
      </c>
      <c r="L31" s="4">
        <v>0</v>
      </c>
      <c r="M31" s="4">
        <v>0</v>
      </c>
      <c r="N31" s="4">
        <v>0</v>
      </c>
      <c r="O31" s="4">
        <v>0</v>
      </c>
      <c r="P31" s="4">
        <v>0</v>
      </c>
      <c r="Q31" s="4">
        <v>0</v>
      </c>
      <c r="R31" s="4">
        <v>0</v>
      </c>
      <c r="S31" s="4">
        <v>0</v>
      </c>
      <c r="T31" s="4"/>
      <c r="U31" s="114" t="e">
        <f t="shared" si="0"/>
        <v>#DIV/0!</v>
      </c>
      <c r="V31" s="114"/>
      <c r="W31" s="115"/>
      <c r="X31" s="118" t="e">
        <v>#DIV/0!</v>
      </c>
      <c r="Y31" s="5"/>
      <c r="Z31" s="298">
        <v>0</v>
      </c>
      <c r="AA31" s="298">
        <v>0</v>
      </c>
      <c r="AB31" s="298">
        <v>0</v>
      </c>
      <c r="AC31" s="298">
        <v>0</v>
      </c>
      <c r="AD31" s="298">
        <v>0</v>
      </c>
      <c r="AE31" s="298">
        <v>0</v>
      </c>
      <c r="AF31" s="298">
        <v>0</v>
      </c>
      <c r="AG31" s="298">
        <v>0</v>
      </c>
      <c r="AH31" s="298">
        <v>0</v>
      </c>
      <c r="AI31" s="298">
        <v>0</v>
      </c>
      <c r="AJ31" s="298">
        <v>0</v>
      </c>
      <c r="AK31" s="298">
        <v>0</v>
      </c>
      <c r="AL31" s="298">
        <f>SUM($Z31:$AK31)</f>
        <v>0</v>
      </c>
    </row>
    <row r="32" spans="1:38" x14ac:dyDescent="0.25">
      <c r="A32" s="6" t="s">
        <v>32</v>
      </c>
      <c r="B32" s="124">
        <v>7030</v>
      </c>
      <c r="C32" s="124">
        <v>122</v>
      </c>
      <c r="D32" t="s">
        <v>16</v>
      </c>
      <c r="E32">
        <v>1</v>
      </c>
      <c r="F32" s="251" t="s">
        <v>35</v>
      </c>
      <c r="G32" s="4">
        <v>0</v>
      </c>
      <c r="H32" s="4">
        <v>300</v>
      </c>
      <c r="I32" s="4">
        <v>0</v>
      </c>
      <c r="J32" s="4">
        <v>0</v>
      </c>
      <c r="K32" s="4">
        <v>0</v>
      </c>
      <c r="L32" s="4">
        <v>0</v>
      </c>
      <c r="M32" s="4">
        <v>0</v>
      </c>
      <c r="N32" s="4">
        <v>0</v>
      </c>
      <c r="O32" s="4">
        <v>0</v>
      </c>
      <c r="P32" s="4">
        <v>600</v>
      </c>
      <c r="Q32" s="4">
        <v>0</v>
      </c>
      <c r="R32" s="4">
        <v>0</v>
      </c>
      <c r="S32" s="4">
        <v>900</v>
      </c>
      <c r="T32" s="4"/>
      <c r="U32" s="114" t="e">
        <f t="shared" si="0"/>
        <v>#DIV/0!</v>
      </c>
      <c r="V32" s="114"/>
      <c r="W32" s="115"/>
      <c r="X32" s="118" t="e">
        <v>#DIV/0!</v>
      </c>
      <c r="Y32" s="5"/>
      <c r="Z32" s="298">
        <f>'SE - Spotters Fees OUTPUT'!C24</f>
        <v>195</v>
      </c>
      <c r="AA32" s="298">
        <f>'SE - Spotters Fees OUTPUT'!D24</f>
        <v>195</v>
      </c>
      <c r="AB32" s="298">
        <f>'SE - Spotters Fees OUTPUT'!E24</f>
        <v>259.26</v>
      </c>
      <c r="AC32" s="298">
        <f>'SE - Spotters Fees OUTPUT'!F24</f>
        <v>195</v>
      </c>
      <c r="AD32" s="298">
        <f>'SE - Spotters Fees OUTPUT'!G24</f>
        <v>195</v>
      </c>
      <c r="AE32" s="298">
        <f>'SE - Spotters Fees OUTPUT'!H24</f>
        <v>259.26</v>
      </c>
      <c r="AF32" s="298">
        <f>'SE - Spotters Fees OUTPUT'!I24</f>
        <v>195</v>
      </c>
      <c r="AG32" s="298">
        <f>'SE - Spotters Fees OUTPUT'!J24</f>
        <v>195</v>
      </c>
      <c r="AH32" s="298">
        <f>'SE - Spotters Fees OUTPUT'!K24</f>
        <v>259.26</v>
      </c>
      <c r="AI32" s="298">
        <f>'SE - Spotters Fees OUTPUT'!L24</f>
        <v>195</v>
      </c>
      <c r="AJ32" s="298">
        <f>'SE - Spotters Fees OUTPUT'!M24</f>
        <v>195</v>
      </c>
      <c r="AK32" s="298">
        <f>'SE - Spotters Fees OUTPUT'!N24</f>
        <v>258.495</v>
      </c>
      <c r="AL32" s="298">
        <f>SUM($Z32:$AK32)</f>
        <v>2596.2749999999996</v>
      </c>
    </row>
    <row r="33" spans="1:38" x14ac:dyDescent="0.25">
      <c r="A33" t="s">
        <v>32</v>
      </c>
      <c r="B33" s="124">
        <v>7030</v>
      </c>
      <c r="C33" s="124">
        <v>200</v>
      </c>
      <c r="D33" t="s">
        <v>10</v>
      </c>
      <c r="E33">
        <v>1</v>
      </c>
      <c r="F33" s="251" t="s">
        <v>36</v>
      </c>
      <c r="G33" s="4">
        <v>0</v>
      </c>
      <c r="H33" s="4">
        <v>0</v>
      </c>
      <c r="I33" s="4">
        <v>0</v>
      </c>
      <c r="J33" s="4">
        <v>0</v>
      </c>
      <c r="K33" s="4">
        <v>0</v>
      </c>
      <c r="L33" s="4">
        <v>0</v>
      </c>
      <c r="M33" s="4">
        <v>0</v>
      </c>
      <c r="N33" s="4">
        <v>0</v>
      </c>
      <c r="O33" s="4">
        <v>0</v>
      </c>
      <c r="P33" s="4">
        <v>0</v>
      </c>
      <c r="Q33" s="4">
        <v>0</v>
      </c>
      <c r="R33" s="4">
        <v>0</v>
      </c>
      <c r="S33" s="4">
        <v>0</v>
      </c>
      <c r="T33" s="4"/>
      <c r="U33" s="114" t="e">
        <f t="shared" si="0"/>
        <v>#DIV/0!</v>
      </c>
      <c r="V33" s="114"/>
      <c r="W33" s="115"/>
      <c r="X33" s="118" t="e">
        <v>#DIV/0!</v>
      </c>
      <c r="Y33" s="5"/>
      <c r="Z33" s="298">
        <v>0</v>
      </c>
      <c r="AA33" s="298">
        <v>0</v>
      </c>
      <c r="AB33" s="298">
        <v>0</v>
      </c>
      <c r="AC33" s="298">
        <v>0</v>
      </c>
      <c r="AD33" s="298">
        <v>0</v>
      </c>
      <c r="AE33" s="298">
        <v>0</v>
      </c>
      <c r="AF33" s="298">
        <v>0</v>
      </c>
      <c r="AG33" s="298">
        <v>0</v>
      </c>
      <c r="AH33" s="298">
        <v>0</v>
      </c>
      <c r="AI33" s="298">
        <v>0</v>
      </c>
      <c r="AJ33" s="298">
        <v>0</v>
      </c>
      <c r="AK33" s="298">
        <v>0</v>
      </c>
      <c r="AL33" s="298">
        <f>SUM($Z33:$AK33)</f>
        <v>0</v>
      </c>
    </row>
    <row r="34" spans="1:38" x14ac:dyDescent="0.25">
      <c r="A34" t="s">
        <v>32</v>
      </c>
      <c r="B34" s="125">
        <v>7030</v>
      </c>
      <c r="C34" s="125">
        <v>210</v>
      </c>
      <c r="D34" t="s">
        <v>10</v>
      </c>
      <c r="E34">
        <v>1</v>
      </c>
      <c r="F34" s="251" t="s">
        <v>36</v>
      </c>
      <c r="G34" s="4">
        <v>1600</v>
      </c>
      <c r="H34" s="4">
        <v>1100</v>
      </c>
      <c r="I34" s="4">
        <v>300</v>
      </c>
      <c r="J34" s="4">
        <v>1100</v>
      </c>
      <c r="K34" s="4">
        <v>1200</v>
      </c>
      <c r="L34" s="4">
        <v>1400</v>
      </c>
      <c r="M34" s="4">
        <v>500</v>
      </c>
      <c r="N34" s="4">
        <v>200</v>
      </c>
      <c r="O34" s="4">
        <v>200</v>
      </c>
      <c r="P34" s="4">
        <v>1100</v>
      </c>
      <c r="Q34" s="4">
        <v>200</v>
      </c>
      <c r="R34" s="4">
        <v>0</v>
      </c>
      <c r="S34" s="4">
        <v>8900</v>
      </c>
      <c r="T34" s="4"/>
      <c r="U34" s="114" t="e">
        <f t="shared" si="0"/>
        <v>#DIV/0!</v>
      </c>
      <c r="V34" s="114"/>
      <c r="W34" s="115"/>
      <c r="X34" s="118" t="e">
        <v>#DIV/0!</v>
      </c>
      <c r="Y34" s="5"/>
      <c r="Z34" s="298">
        <f>'SE - Spotters Fees OUTPUT'!C8</f>
        <v>282.90000000000003</v>
      </c>
      <c r="AA34" s="298">
        <f>'SE - Spotters Fees OUTPUT'!D8</f>
        <v>282.90000000000003</v>
      </c>
      <c r="AB34" s="298">
        <f>'SE - Spotters Fees OUTPUT'!E8</f>
        <v>333.35624999999999</v>
      </c>
      <c r="AC34" s="298">
        <f>'SE - Spotters Fees OUTPUT'!F8</f>
        <v>284.4375</v>
      </c>
      <c r="AD34" s="298">
        <f>'SE - Spotters Fees OUTPUT'!G8</f>
        <v>284.4375</v>
      </c>
      <c r="AE34" s="298">
        <f>'SE - Spotters Fees OUTPUT'!H8</f>
        <v>335.16796875</v>
      </c>
      <c r="AF34" s="298">
        <f>'SE - Spotters Fees OUTPUT'!I8</f>
        <v>284.4375</v>
      </c>
      <c r="AG34" s="298">
        <f>'SE - Spotters Fees OUTPUT'!J8</f>
        <v>284.4375</v>
      </c>
      <c r="AH34" s="298">
        <f>'SE - Spotters Fees OUTPUT'!K8</f>
        <v>353.28515625</v>
      </c>
      <c r="AI34" s="298">
        <f>'SE - Spotters Fees OUTPUT'!L8</f>
        <v>299.8125</v>
      </c>
      <c r="AJ34" s="298">
        <f>'SE - Spotters Fees OUTPUT'!M8</f>
        <v>299.8125</v>
      </c>
      <c r="AK34" s="298">
        <f>'SE - Spotters Fees OUTPUT'!N8</f>
        <v>371.40234375</v>
      </c>
      <c r="AL34" s="298">
        <f t="shared" si="1"/>
        <v>3696.38671875</v>
      </c>
    </row>
    <row r="35" spans="1:38" x14ac:dyDescent="0.25">
      <c r="A35" t="s">
        <v>32</v>
      </c>
      <c r="B35" s="124">
        <v>7030</v>
      </c>
      <c r="C35" s="124">
        <v>220</v>
      </c>
      <c r="D35" t="s">
        <v>14</v>
      </c>
      <c r="E35">
        <v>1</v>
      </c>
      <c r="F35" s="251" t="s">
        <v>33</v>
      </c>
      <c r="G35" s="4">
        <v>0</v>
      </c>
      <c r="H35" s="4">
        <v>100</v>
      </c>
      <c r="I35" s="4">
        <v>0</v>
      </c>
      <c r="J35" s="4">
        <v>200</v>
      </c>
      <c r="K35" s="4">
        <v>0</v>
      </c>
      <c r="L35" s="4">
        <v>100</v>
      </c>
      <c r="M35" s="4">
        <v>0</v>
      </c>
      <c r="N35" s="4">
        <v>700</v>
      </c>
      <c r="O35" s="4">
        <v>100</v>
      </c>
      <c r="P35" s="4">
        <v>0</v>
      </c>
      <c r="Q35" s="4">
        <v>200</v>
      </c>
      <c r="R35" s="4">
        <v>0</v>
      </c>
      <c r="S35" s="4">
        <v>1400</v>
      </c>
      <c r="T35" s="4"/>
      <c r="U35" s="114" t="e">
        <f t="shared" si="0"/>
        <v>#DIV/0!</v>
      </c>
      <c r="V35" s="114"/>
      <c r="W35" s="115"/>
      <c r="X35" s="118" t="e">
        <v>#DIV/0!</v>
      </c>
      <c r="Y35" s="5"/>
      <c r="Z35" s="298">
        <f>'SE - Spotters Fees OUTPUT'!C16</f>
        <v>297.59399999999999</v>
      </c>
      <c r="AA35" s="298">
        <f>'SE - Spotters Fees OUTPUT'!D16</f>
        <v>352.70400000000001</v>
      </c>
      <c r="AB35" s="298">
        <f>'SE - Spotters Fees OUTPUT'!E16</f>
        <v>520.92899999999997</v>
      </c>
      <c r="AC35" s="298">
        <f>'SE - Spotters Fees OUTPUT'!F16</f>
        <v>377.75557894736841</v>
      </c>
      <c r="AD35" s="298">
        <f>'SE - Spotters Fees OUTPUT'!G16</f>
        <v>411.50557894736841</v>
      </c>
      <c r="AE35" s="298">
        <f>'SE - Spotters Fees OUTPUT'!H16</f>
        <v>565.03699342105267</v>
      </c>
      <c r="AF35" s="298">
        <f>'SE - Spotters Fees OUTPUT'!I16</f>
        <v>377.75557894736841</v>
      </c>
      <c r="AG35" s="298">
        <f>'SE - Spotters Fees OUTPUT'!J16</f>
        <v>512.75557894736846</v>
      </c>
      <c r="AH35" s="298">
        <f>'SE - Spotters Fees OUTPUT'!K16</f>
        <v>528.04965789473692</v>
      </c>
      <c r="AI35" s="298">
        <f>'SE - Spotters Fees OUTPUT'!L16</f>
        <v>377.75557894736841</v>
      </c>
      <c r="AJ35" s="298">
        <f>'SE - Spotters Fees OUTPUT'!M16</f>
        <v>377.75557894736841</v>
      </c>
      <c r="AK35" s="298">
        <f>'SE - Spotters Fees OUTPUT'!N16</f>
        <v>627.1414342105262</v>
      </c>
      <c r="AL35" s="298">
        <f t="shared" si="1"/>
        <v>5326.7385592105256</v>
      </c>
    </row>
    <row r="36" spans="1:38" x14ac:dyDescent="0.25">
      <c r="A36" t="s">
        <v>37</v>
      </c>
      <c r="B36" s="124">
        <v>7040</v>
      </c>
      <c r="C36" s="124">
        <v>110</v>
      </c>
      <c r="D36" t="s">
        <v>14</v>
      </c>
      <c r="E36">
        <v>2</v>
      </c>
      <c r="F36" s="251" t="s">
        <v>38</v>
      </c>
      <c r="G36" s="4">
        <v>6585</v>
      </c>
      <c r="H36" s="4">
        <v>6389.27</v>
      </c>
      <c r="I36" s="4">
        <v>7385</v>
      </c>
      <c r="J36" s="4">
        <v>5987</v>
      </c>
      <c r="K36" s="4">
        <v>11029.97</v>
      </c>
      <c r="L36" s="4">
        <v>12897.01</v>
      </c>
      <c r="M36" s="4">
        <v>8641.2900000000009</v>
      </c>
      <c r="N36" s="4">
        <v>11221.76</v>
      </c>
      <c r="O36" s="4">
        <v>6139.33</v>
      </c>
      <c r="P36" s="4">
        <v>5133.21</v>
      </c>
      <c r="Q36" s="4">
        <v>8442.33</v>
      </c>
      <c r="R36" s="4">
        <v>2303.11</v>
      </c>
      <c r="S36" s="4">
        <v>92154.280000000013</v>
      </c>
      <c r="T36" s="4"/>
      <c r="U36" s="114" t="e">
        <f t="shared" si="0"/>
        <v>#DIV/0!</v>
      </c>
      <c r="V36" s="114"/>
      <c r="W36" s="115"/>
      <c r="X36" s="118" t="e">
        <v>#DIV/0!</v>
      </c>
      <c r="Y36" s="5"/>
      <c r="Z36" s="298">
        <f>'SE - Vehicle Delivery Expenses'!$H$12</f>
        <v>3485.9058565955124</v>
      </c>
      <c r="AA36" s="298">
        <f>'SE - Vehicle Delivery Expenses'!$H$12</f>
        <v>3485.9058565955124</v>
      </c>
      <c r="AB36" s="298">
        <f>'SE - Vehicle Delivery Expenses'!$H$12</f>
        <v>3485.9058565955124</v>
      </c>
      <c r="AC36" s="298">
        <f>'SE - Vehicle Delivery Expenses'!$H$12</f>
        <v>3485.9058565955124</v>
      </c>
      <c r="AD36" s="298">
        <f>'SE - Vehicle Delivery Expenses'!$H$12</f>
        <v>3485.9058565955124</v>
      </c>
      <c r="AE36" s="298">
        <f>'SE - Vehicle Delivery Expenses'!$H$12</f>
        <v>3485.9058565955124</v>
      </c>
      <c r="AF36" s="298">
        <f>'SE - Vehicle Delivery Expenses'!$H$12</f>
        <v>3485.9058565955124</v>
      </c>
      <c r="AG36" s="298">
        <f>'SE - Vehicle Delivery Expenses'!$H$12</f>
        <v>3485.9058565955124</v>
      </c>
      <c r="AH36" s="298">
        <f>'SE - Vehicle Delivery Expenses'!$H$12</f>
        <v>3485.9058565955124</v>
      </c>
      <c r="AI36" s="298">
        <f>'SE - Vehicle Delivery Expenses'!$H$12</f>
        <v>3485.9058565955124</v>
      </c>
      <c r="AJ36" s="298">
        <f>'SE - Vehicle Delivery Expenses'!$H$12</f>
        <v>3485.9058565955124</v>
      </c>
      <c r="AK36" s="298">
        <f>'SE - Vehicle Delivery Expenses'!$H$12</f>
        <v>3485.9058565955124</v>
      </c>
      <c r="AL36" s="298">
        <f t="shared" si="1"/>
        <v>41830.870279146147</v>
      </c>
    </row>
    <row r="37" spans="1:38" x14ac:dyDescent="0.25">
      <c r="A37" t="s">
        <v>37</v>
      </c>
      <c r="B37" s="124">
        <v>7040</v>
      </c>
      <c r="C37" s="124">
        <v>112</v>
      </c>
      <c r="D37" t="s">
        <v>12</v>
      </c>
      <c r="E37">
        <v>1</v>
      </c>
      <c r="F37" s="251" t="s">
        <v>34</v>
      </c>
      <c r="G37" s="4">
        <v>3610</v>
      </c>
      <c r="H37" s="4">
        <v>3305</v>
      </c>
      <c r="I37" s="4">
        <v>4585</v>
      </c>
      <c r="J37" s="4">
        <v>3845.79</v>
      </c>
      <c r="K37" s="4">
        <v>20328.150000000001</v>
      </c>
      <c r="L37" s="4">
        <v>2142.5</v>
      </c>
      <c r="M37" s="4">
        <v>4341.8</v>
      </c>
      <c r="N37" s="4">
        <v>5388.59</v>
      </c>
      <c r="O37" s="4">
        <v>6369.8</v>
      </c>
      <c r="P37" s="4">
        <v>2519.37</v>
      </c>
      <c r="Q37" s="4">
        <v>3376.13</v>
      </c>
      <c r="R37" s="4">
        <v>3090.37</v>
      </c>
      <c r="S37" s="4">
        <v>62902.500000000007</v>
      </c>
      <c r="T37" s="4"/>
      <c r="U37" s="114" t="e">
        <f t="shared" si="0"/>
        <v>#DIV/0!</v>
      </c>
      <c r="V37" s="114"/>
      <c r="W37" s="115"/>
      <c r="X37" s="118" t="e">
        <v>#DIV/0!</v>
      </c>
      <c r="Y37" s="5"/>
      <c r="Z37" s="298">
        <f>'SE - Vehicle Delivery Expenses'!$H$13</f>
        <v>1557.0379492793288</v>
      </c>
      <c r="AA37" s="298">
        <f>'SE - Vehicle Delivery Expenses'!$H$13</f>
        <v>1557.0379492793288</v>
      </c>
      <c r="AB37" s="298">
        <f>'SE - Vehicle Delivery Expenses'!$H$13</f>
        <v>1557.0379492793288</v>
      </c>
      <c r="AC37" s="298">
        <f>'SE - Vehicle Delivery Expenses'!$H$13</f>
        <v>1557.0379492793288</v>
      </c>
      <c r="AD37" s="298">
        <f>'SE - Vehicle Delivery Expenses'!$H$13</f>
        <v>1557.0379492793288</v>
      </c>
      <c r="AE37" s="298">
        <f>'SE - Vehicle Delivery Expenses'!$H$13</f>
        <v>1557.0379492793288</v>
      </c>
      <c r="AF37" s="298">
        <f>'SE - Vehicle Delivery Expenses'!$H$13</f>
        <v>1557.0379492793288</v>
      </c>
      <c r="AG37" s="298">
        <f>'SE - Vehicle Delivery Expenses'!$H$13</f>
        <v>1557.0379492793288</v>
      </c>
      <c r="AH37" s="298">
        <f>'SE - Vehicle Delivery Expenses'!$H$13</f>
        <v>1557.0379492793288</v>
      </c>
      <c r="AI37" s="298">
        <f>'SE - Vehicle Delivery Expenses'!$H$13</f>
        <v>1557.0379492793288</v>
      </c>
      <c r="AJ37" s="298">
        <f>'SE - Vehicle Delivery Expenses'!$H$13</f>
        <v>1557.0379492793288</v>
      </c>
      <c r="AK37" s="298">
        <f>'SE - Vehicle Delivery Expenses'!$H$13</f>
        <v>1557.0379492793288</v>
      </c>
      <c r="AL37" s="298">
        <f t="shared" si="1"/>
        <v>18684.455391351945</v>
      </c>
    </row>
    <row r="38" spans="1:38" x14ac:dyDescent="0.25">
      <c r="A38" t="s">
        <v>37</v>
      </c>
      <c r="B38" s="124">
        <v>7040</v>
      </c>
      <c r="C38" s="124">
        <v>120</v>
      </c>
      <c r="D38" t="s">
        <v>14</v>
      </c>
      <c r="E38">
        <v>1</v>
      </c>
      <c r="F38" s="251" t="s">
        <v>33</v>
      </c>
      <c r="G38" s="4">
        <v>3120.19</v>
      </c>
      <c r="H38" s="4">
        <v>3410</v>
      </c>
      <c r="I38" s="4">
        <v>3080</v>
      </c>
      <c r="J38" s="4">
        <v>2777.2</v>
      </c>
      <c r="K38" s="4">
        <v>2670.43</v>
      </c>
      <c r="L38" s="4">
        <v>9554.5</v>
      </c>
      <c r="M38" s="4">
        <v>4326.59</v>
      </c>
      <c r="N38" s="4">
        <v>5780.54</v>
      </c>
      <c r="O38" s="4">
        <v>1640.67</v>
      </c>
      <c r="P38" s="4">
        <v>1534.78</v>
      </c>
      <c r="Q38" s="4">
        <v>2746.34</v>
      </c>
      <c r="R38" s="4">
        <v>2262.61</v>
      </c>
      <c r="S38" s="4">
        <v>42903.849999999991</v>
      </c>
      <c r="T38" s="4"/>
      <c r="U38" s="114" t="e">
        <f t="shared" si="0"/>
        <v>#DIV/0!</v>
      </c>
      <c r="V38" s="114"/>
      <c r="W38" s="115"/>
      <c r="X38" s="118">
        <v>0</v>
      </c>
      <c r="Y38" s="5"/>
      <c r="Z38" s="298">
        <f>'SE - Vehicle Delivery Expenses'!$H$14</f>
        <v>4810.5500821018068</v>
      </c>
      <c r="AA38" s="298">
        <f>'SE - Vehicle Delivery Expenses'!$H$14</f>
        <v>4810.5500821018068</v>
      </c>
      <c r="AB38" s="298">
        <f>'SE - Vehicle Delivery Expenses'!$H$14</f>
        <v>4810.5500821018068</v>
      </c>
      <c r="AC38" s="298">
        <f>'SE - Vehicle Delivery Expenses'!$H$14</f>
        <v>4810.5500821018068</v>
      </c>
      <c r="AD38" s="298">
        <f>'SE - Vehicle Delivery Expenses'!$H$14</f>
        <v>4810.5500821018068</v>
      </c>
      <c r="AE38" s="298">
        <f>'SE - Vehicle Delivery Expenses'!$H$14</f>
        <v>4810.5500821018068</v>
      </c>
      <c r="AF38" s="298">
        <f>'SE - Vehicle Delivery Expenses'!$H$14</f>
        <v>4810.5500821018068</v>
      </c>
      <c r="AG38" s="298">
        <f>'SE - Vehicle Delivery Expenses'!$H$14</f>
        <v>4810.5500821018068</v>
      </c>
      <c r="AH38" s="298">
        <f>'SE - Vehicle Delivery Expenses'!$H$14</f>
        <v>4810.5500821018068</v>
      </c>
      <c r="AI38" s="298">
        <f>'SE - Vehicle Delivery Expenses'!$H$14</f>
        <v>4810.5500821018068</v>
      </c>
      <c r="AJ38" s="298">
        <f>'SE - Vehicle Delivery Expenses'!$H$14</f>
        <v>4810.5500821018068</v>
      </c>
      <c r="AK38" s="298">
        <f>'SE - Vehicle Delivery Expenses'!$H$14</f>
        <v>4810.5500821018068</v>
      </c>
      <c r="AL38" s="298">
        <f t="shared" si="1"/>
        <v>57726.600985221681</v>
      </c>
    </row>
    <row r="39" spans="1:38" x14ac:dyDescent="0.25">
      <c r="A39" t="s">
        <v>37</v>
      </c>
      <c r="B39" s="124">
        <v>7040</v>
      </c>
      <c r="C39" s="124">
        <v>121</v>
      </c>
      <c r="D39" t="s">
        <v>14</v>
      </c>
      <c r="E39">
        <v>1</v>
      </c>
      <c r="F39" s="251" t="s">
        <v>33</v>
      </c>
      <c r="G39" s="4">
        <v>0</v>
      </c>
      <c r="H39" s="4">
        <v>0</v>
      </c>
      <c r="I39" s="4">
        <v>0</v>
      </c>
      <c r="J39" s="4">
        <v>0</v>
      </c>
      <c r="K39" s="4">
        <v>0</v>
      </c>
      <c r="L39" s="4">
        <v>0</v>
      </c>
      <c r="M39" s="4">
        <v>0</v>
      </c>
      <c r="N39" s="4">
        <v>0</v>
      </c>
      <c r="O39" s="4">
        <v>0</v>
      </c>
      <c r="P39" s="4">
        <v>0</v>
      </c>
      <c r="Q39" s="4">
        <v>0</v>
      </c>
      <c r="R39" s="4">
        <v>0</v>
      </c>
      <c r="S39" s="4">
        <v>0</v>
      </c>
      <c r="T39" s="4"/>
      <c r="U39" s="114" t="e">
        <f t="shared" si="0"/>
        <v>#DIV/0!</v>
      </c>
      <c r="V39" s="114"/>
      <c r="W39" s="115"/>
      <c r="X39" s="118" t="e">
        <v>#DIV/0!</v>
      </c>
      <c r="Y39" s="5"/>
      <c r="Z39" s="298">
        <v>0</v>
      </c>
      <c r="AA39" s="298">
        <v>0</v>
      </c>
      <c r="AB39" s="298">
        <v>0</v>
      </c>
      <c r="AC39" s="298">
        <v>0</v>
      </c>
      <c r="AD39" s="298">
        <v>0</v>
      </c>
      <c r="AE39" s="298">
        <v>0</v>
      </c>
      <c r="AF39" s="298">
        <v>0</v>
      </c>
      <c r="AG39" s="298">
        <v>0</v>
      </c>
      <c r="AH39" s="298">
        <v>0</v>
      </c>
      <c r="AI39" s="298">
        <v>0</v>
      </c>
      <c r="AJ39" s="298">
        <v>0</v>
      </c>
      <c r="AK39" s="298">
        <v>0</v>
      </c>
      <c r="AL39" s="298">
        <f t="shared" si="1"/>
        <v>0</v>
      </c>
    </row>
    <row r="40" spans="1:38" x14ac:dyDescent="0.25">
      <c r="A40" t="s">
        <v>37</v>
      </c>
      <c r="B40" s="124">
        <v>7040</v>
      </c>
      <c r="C40" s="124">
        <v>122</v>
      </c>
      <c r="D40" t="s">
        <v>16</v>
      </c>
      <c r="E40">
        <v>1</v>
      </c>
      <c r="F40" s="251" t="s">
        <v>35</v>
      </c>
      <c r="G40" s="4">
        <v>0</v>
      </c>
      <c r="H40" s="4">
        <v>0</v>
      </c>
      <c r="I40" s="4">
        <v>0</v>
      </c>
      <c r="J40" s="4">
        <v>0</v>
      </c>
      <c r="K40" s="4">
        <v>0</v>
      </c>
      <c r="L40" s="4">
        <v>0</v>
      </c>
      <c r="M40" s="4">
        <v>0</v>
      </c>
      <c r="N40" s="4">
        <v>0</v>
      </c>
      <c r="O40" s="4">
        <v>0</v>
      </c>
      <c r="P40" s="4">
        <v>1080</v>
      </c>
      <c r="Q40" s="4">
        <v>1447</v>
      </c>
      <c r="R40" s="4">
        <v>1324</v>
      </c>
      <c r="S40" s="4">
        <v>3851</v>
      </c>
      <c r="T40" s="4"/>
      <c r="U40" s="114" t="e">
        <f t="shared" si="0"/>
        <v>#DIV/0!</v>
      </c>
      <c r="V40" s="114"/>
      <c r="W40" s="115"/>
      <c r="X40" s="118" t="e">
        <v>#DIV/0!</v>
      </c>
      <c r="Y40" s="5"/>
      <c r="Z40" s="298">
        <f>'SE - Vehicle Delivery Expenses'!$H$15</f>
        <v>725.0684181718666</v>
      </c>
      <c r="AA40" s="298">
        <f>'SE - Vehicle Delivery Expenses'!$H$15</f>
        <v>725.0684181718666</v>
      </c>
      <c r="AB40" s="298">
        <f>'SE - Vehicle Delivery Expenses'!$H$15</f>
        <v>725.0684181718666</v>
      </c>
      <c r="AC40" s="298">
        <f>'SE - Vehicle Delivery Expenses'!$H$15</f>
        <v>725.0684181718666</v>
      </c>
      <c r="AD40" s="298">
        <f>'SE - Vehicle Delivery Expenses'!$H$15</f>
        <v>725.0684181718666</v>
      </c>
      <c r="AE40" s="298">
        <f>'SE - Vehicle Delivery Expenses'!$H$15</f>
        <v>725.0684181718666</v>
      </c>
      <c r="AF40" s="298">
        <f>'SE - Vehicle Delivery Expenses'!$H$15</f>
        <v>725.0684181718666</v>
      </c>
      <c r="AG40" s="298">
        <f>'SE - Vehicle Delivery Expenses'!$H$15</f>
        <v>725.0684181718666</v>
      </c>
      <c r="AH40" s="298">
        <f>'SE - Vehicle Delivery Expenses'!$H$15</f>
        <v>725.0684181718666</v>
      </c>
      <c r="AI40" s="298">
        <f>'SE - Vehicle Delivery Expenses'!$H$15</f>
        <v>725.0684181718666</v>
      </c>
      <c r="AJ40" s="298">
        <f>'SE - Vehicle Delivery Expenses'!$H$15</f>
        <v>725.0684181718666</v>
      </c>
      <c r="AK40" s="298">
        <f>'SE - Vehicle Delivery Expenses'!$H$15</f>
        <v>725.0684181718666</v>
      </c>
      <c r="AL40" s="298">
        <f t="shared" si="1"/>
        <v>8700.8210180623973</v>
      </c>
    </row>
    <row r="41" spans="1:38" x14ac:dyDescent="0.25">
      <c r="A41" t="s">
        <v>37</v>
      </c>
      <c r="B41" s="124">
        <v>7040</v>
      </c>
      <c r="C41" s="124">
        <v>210</v>
      </c>
      <c r="D41" t="s">
        <v>14</v>
      </c>
      <c r="E41">
        <v>2</v>
      </c>
      <c r="F41" s="251" t="s">
        <v>38</v>
      </c>
      <c r="G41" s="4">
        <v>2974.33</v>
      </c>
      <c r="H41" s="4">
        <v>857.6</v>
      </c>
      <c r="I41" s="4">
        <v>1642.5</v>
      </c>
      <c r="J41" s="4">
        <v>2823.38</v>
      </c>
      <c r="K41" s="4">
        <v>3824.59</v>
      </c>
      <c r="L41" s="4">
        <v>1723.73</v>
      </c>
      <c r="M41" s="4">
        <v>1299.68</v>
      </c>
      <c r="N41" s="4">
        <v>3749.64</v>
      </c>
      <c r="O41" s="4">
        <v>2560.5</v>
      </c>
      <c r="P41" s="4">
        <v>2554.58</v>
      </c>
      <c r="Q41" s="4">
        <v>6451.41</v>
      </c>
      <c r="R41" s="4">
        <v>4748.49</v>
      </c>
      <c r="S41" s="4">
        <v>35210.43</v>
      </c>
      <c r="T41" s="4"/>
      <c r="U41" s="114" t="e">
        <f t="shared" si="0"/>
        <v>#DIV/0!</v>
      </c>
      <c r="V41" s="114"/>
      <c r="W41" s="115"/>
      <c r="X41" s="118" t="e">
        <v>#DIV/0!</v>
      </c>
      <c r="Y41" s="5"/>
      <c r="Z41" s="298">
        <f>'SE - Vehicle Delivery Expenses'!$H$16</f>
        <v>2635.3448275862074</v>
      </c>
      <c r="AA41" s="298">
        <f>'SE - Vehicle Delivery Expenses'!$H$16</f>
        <v>2635.3448275862074</v>
      </c>
      <c r="AB41" s="298">
        <f>'SE - Vehicle Delivery Expenses'!$H$16</f>
        <v>2635.3448275862074</v>
      </c>
      <c r="AC41" s="298">
        <f>'SE - Vehicle Delivery Expenses'!$H$16</f>
        <v>2635.3448275862074</v>
      </c>
      <c r="AD41" s="298">
        <f>'SE - Vehicle Delivery Expenses'!$H$16</f>
        <v>2635.3448275862074</v>
      </c>
      <c r="AE41" s="298">
        <f>'SE - Vehicle Delivery Expenses'!$H$16</f>
        <v>2635.3448275862074</v>
      </c>
      <c r="AF41" s="298">
        <f>'SE - Vehicle Delivery Expenses'!$H$16</f>
        <v>2635.3448275862074</v>
      </c>
      <c r="AG41" s="298">
        <f>'SE - Vehicle Delivery Expenses'!$H$16</f>
        <v>2635.3448275862074</v>
      </c>
      <c r="AH41" s="298">
        <f>'SE - Vehicle Delivery Expenses'!$H$16</f>
        <v>2635.3448275862074</v>
      </c>
      <c r="AI41" s="298">
        <f>'SE - Vehicle Delivery Expenses'!$H$16</f>
        <v>2635.3448275862074</v>
      </c>
      <c r="AJ41" s="298">
        <f>'SE - Vehicle Delivery Expenses'!$H$16</f>
        <v>2635.3448275862074</v>
      </c>
      <c r="AK41" s="298">
        <f>'SE - Vehicle Delivery Expenses'!$H$16</f>
        <v>2635.3448275862074</v>
      </c>
      <c r="AL41" s="298">
        <f t="shared" si="1"/>
        <v>31624.137931034482</v>
      </c>
    </row>
    <row r="42" spans="1:38" x14ac:dyDescent="0.25">
      <c r="A42" t="s">
        <v>37</v>
      </c>
      <c r="B42" s="124">
        <v>7040</v>
      </c>
      <c r="C42" s="124">
        <v>220</v>
      </c>
      <c r="D42" t="s">
        <v>14</v>
      </c>
      <c r="E42">
        <v>1</v>
      </c>
      <c r="F42" s="251" t="s">
        <v>33</v>
      </c>
      <c r="G42" s="4">
        <v>2925</v>
      </c>
      <c r="H42" s="4">
        <v>826.29</v>
      </c>
      <c r="I42" s="4">
        <v>1085</v>
      </c>
      <c r="J42" s="4">
        <v>2972.62</v>
      </c>
      <c r="K42" s="4">
        <v>2302.77</v>
      </c>
      <c r="L42" s="4">
        <v>1673.72</v>
      </c>
      <c r="M42" s="4">
        <v>1231.1500000000001</v>
      </c>
      <c r="N42" s="4">
        <v>3532.9</v>
      </c>
      <c r="O42" s="4">
        <v>2221.83</v>
      </c>
      <c r="P42" s="4">
        <v>1213.5999999999999</v>
      </c>
      <c r="Q42" s="4">
        <v>1423.14</v>
      </c>
      <c r="R42" s="4">
        <v>3958.36</v>
      </c>
      <c r="S42" s="4">
        <v>25366.379999999997</v>
      </c>
      <c r="T42" s="4"/>
      <c r="U42" s="114" t="e">
        <f t="shared" si="0"/>
        <v>#DIV/0!</v>
      </c>
      <c r="V42" s="114"/>
      <c r="W42" s="115"/>
      <c r="X42" s="118" t="e">
        <v>#DIV/0!</v>
      </c>
      <c r="Y42" s="5"/>
      <c r="Z42" s="298">
        <f>'SE - Vehicle Delivery Expenses'!$H$17</f>
        <v>3769.4261995986139</v>
      </c>
      <c r="AA42" s="298">
        <f>'SE - Vehicle Delivery Expenses'!$H$17</f>
        <v>3769.4261995986139</v>
      </c>
      <c r="AB42" s="298">
        <f>'SE - Vehicle Delivery Expenses'!$H$17</f>
        <v>3769.4261995986139</v>
      </c>
      <c r="AC42" s="298">
        <f>'SE - Vehicle Delivery Expenses'!$H$17</f>
        <v>3769.4261995986139</v>
      </c>
      <c r="AD42" s="298">
        <f>'SE - Vehicle Delivery Expenses'!$H$17</f>
        <v>3769.4261995986139</v>
      </c>
      <c r="AE42" s="298">
        <f>'SE - Vehicle Delivery Expenses'!$H$17</f>
        <v>3769.4261995986139</v>
      </c>
      <c r="AF42" s="298">
        <f>'SE - Vehicle Delivery Expenses'!$H$17</f>
        <v>3769.4261995986139</v>
      </c>
      <c r="AG42" s="298">
        <f>'SE - Vehicle Delivery Expenses'!$H$17</f>
        <v>3769.4261995986139</v>
      </c>
      <c r="AH42" s="298">
        <f>'SE - Vehicle Delivery Expenses'!$H$17</f>
        <v>3769.4261995986139</v>
      </c>
      <c r="AI42" s="298">
        <f>'SE - Vehicle Delivery Expenses'!$H$17</f>
        <v>3769.4261995986139</v>
      </c>
      <c r="AJ42" s="298">
        <f>'SE - Vehicle Delivery Expenses'!$H$17</f>
        <v>3769.4261995986139</v>
      </c>
      <c r="AK42" s="298">
        <f>'SE - Vehicle Delivery Expenses'!$H$17</f>
        <v>3769.4261995986139</v>
      </c>
      <c r="AL42" s="298">
        <f t="shared" si="1"/>
        <v>45233.114395183373</v>
      </c>
    </row>
    <row r="43" spans="1:38" x14ac:dyDescent="0.25">
      <c r="A43" t="s">
        <v>39</v>
      </c>
      <c r="B43" s="124">
        <v>7060</v>
      </c>
      <c r="C43" s="124">
        <v>100</v>
      </c>
      <c r="D43" t="s">
        <v>10</v>
      </c>
      <c r="E43">
        <v>1</v>
      </c>
      <c r="F43" s="251" t="s">
        <v>36</v>
      </c>
      <c r="G43" s="4">
        <v>0</v>
      </c>
      <c r="H43" s="4">
        <v>0</v>
      </c>
      <c r="I43" s="4">
        <v>23718.54</v>
      </c>
      <c r="J43" s="4">
        <v>0</v>
      </c>
      <c r="K43" s="4">
        <v>0</v>
      </c>
      <c r="L43" s="4">
        <v>0</v>
      </c>
      <c r="M43" s="4">
        <v>0</v>
      </c>
      <c r="N43" s="4">
        <v>0</v>
      </c>
      <c r="O43" s="4">
        <v>0</v>
      </c>
      <c r="P43" s="4">
        <v>0</v>
      </c>
      <c r="Q43" s="4">
        <v>0</v>
      </c>
      <c r="R43" s="4">
        <v>0</v>
      </c>
      <c r="S43" s="4">
        <v>23718.54</v>
      </c>
      <c r="T43" s="4"/>
      <c r="U43" s="114" t="e">
        <f t="shared" si="0"/>
        <v>#DIV/0!</v>
      </c>
      <c r="V43" s="114"/>
      <c r="W43" s="115"/>
      <c r="X43" s="118"/>
      <c r="Y43" s="5"/>
      <c r="Z43" s="298">
        <f>'SE - Maintenance &amp; Petrol &amp; Oth'!C3</f>
        <v>1625.2710903165955</v>
      </c>
      <c r="AA43" s="298">
        <f>'SE - Maintenance &amp; Petrol &amp; Oth'!D3</f>
        <v>1625.2710903165955</v>
      </c>
      <c r="AB43" s="298">
        <f>'SE - Maintenance &amp; Petrol &amp; Oth'!E3</f>
        <v>1625.2710903165955</v>
      </c>
      <c r="AC43" s="298">
        <f>'SE - Maintenance &amp; Petrol &amp; Oth'!F3</f>
        <v>1625.2710903165955</v>
      </c>
      <c r="AD43" s="298">
        <f>'SE - Maintenance &amp; Petrol &amp; Oth'!G3</f>
        <v>1625.2710903165955</v>
      </c>
      <c r="AE43" s="298">
        <f>'SE - Maintenance &amp; Petrol &amp; Oth'!H3</f>
        <v>1625.2710903165955</v>
      </c>
      <c r="AF43" s="298">
        <f>'SE - Maintenance &amp; Petrol &amp; Oth'!I3</f>
        <v>1625.2710903165955</v>
      </c>
      <c r="AG43" s="298">
        <f>'SE - Maintenance &amp; Petrol &amp; Oth'!J3</f>
        <v>1625.2710903165955</v>
      </c>
      <c r="AH43" s="298">
        <f>'SE - Maintenance &amp; Petrol &amp; Oth'!K3</f>
        <v>1625.2710903165955</v>
      </c>
      <c r="AI43" s="298">
        <f>'SE - Maintenance &amp; Petrol &amp; Oth'!L3</f>
        <v>1625.2710903165955</v>
      </c>
      <c r="AJ43" s="298">
        <f>'SE - Maintenance &amp; Petrol &amp; Oth'!M3</f>
        <v>1625.2710903165955</v>
      </c>
      <c r="AK43" s="298">
        <f>'SE - Maintenance &amp; Petrol &amp; Oth'!N3</f>
        <v>1625.2710903165955</v>
      </c>
      <c r="AL43" s="298">
        <f t="shared" si="1"/>
        <v>19503.253083799147</v>
      </c>
    </row>
    <row r="44" spans="1:38" x14ac:dyDescent="0.25">
      <c r="A44" t="s">
        <v>39</v>
      </c>
      <c r="B44" s="124">
        <v>7060</v>
      </c>
      <c r="C44" s="124">
        <v>110</v>
      </c>
      <c r="D44" t="s">
        <v>10</v>
      </c>
      <c r="E44">
        <v>1</v>
      </c>
      <c r="F44" s="251" t="s">
        <v>36</v>
      </c>
      <c r="G44" s="4">
        <v>2893.98</v>
      </c>
      <c r="H44" s="4">
        <v>3066.14</v>
      </c>
      <c r="I44" s="4">
        <v>7436.51</v>
      </c>
      <c r="J44" s="4">
        <v>9924.1299999999992</v>
      </c>
      <c r="K44" s="4">
        <v>12393.29</v>
      </c>
      <c r="L44" s="4">
        <v>5194.49</v>
      </c>
      <c r="M44" s="4">
        <v>9996.02</v>
      </c>
      <c r="N44" s="4">
        <v>2618.87</v>
      </c>
      <c r="O44" s="4">
        <v>2995.01</v>
      </c>
      <c r="P44" s="4">
        <v>2314.5</v>
      </c>
      <c r="Q44" s="4">
        <v>3186.02</v>
      </c>
      <c r="R44" s="4">
        <v>2647.15</v>
      </c>
      <c r="S44" s="4">
        <v>64666.11</v>
      </c>
      <c r="T44" s="4"/>
      <c r="U44" s="114" t="e">
        <f t="shared" si="0"/>
        <v>#DIV/0!</v>
      </c>
      <c r="V44" s="114"/>
      <c r="W44" s="115"/>
      <c r="X44" s="118" t="e">
        <v>#DIV/0!</v>
      </c>
      <c r="Y44" s="5"/>
      <c r="Z44" s="298">
        <f>'SE - Maintenance &amp; Petrol &amp; Oth'!C4</f>
        <v>4431.1310521740761</v>
      </c>
      <c r="AA44" s="298">
        <f>'SE - Maintenance &amp; Petrol &amp; Oth'!D4</f>
        <v>4431.1310521740761</v>
      </c>
      <c r="AB44" s="298">
        <f>'SE - Maintenance &amp; Petrol &amp; Oth'!E4</f>
        <v>4431.1310521740761</v>
      </c>
      <c r="AC44" s="298">
        <f>'SE - Maintenance &amp; Petrol &amp; Oth'!F4</f>
        <v>4431.1310521740761</v>
      </c>
      <c r="AD44" s="298">
        <f>'SE - Maintenance &amp; Petrol &amp; Oth'!G4</f>
        <v>4431.1310521740761</v>
      </c>
      <c r="AE44" s="298">
        <f>'SE - Maintenance &amp; Petrol &amp; Oth'!H4</f>
        <v>4431.1310521740761</v>
      </c>
      <c r="AF44" s="298">
        <f>'SE - Maintenance &amp; Petrol &amp; Oth'!I4</f>
        <v>4431.1310521740761</v>
      </c>
      <c r="AG44" s="298">
        <f>'SE - Maintenance &amp; Petrol &amp; Oth'!J4</f>
        <v>4431.1310521740761</v>
      </c>
      <c r="AH44" s="298">
        <f>'SE - Maintenance &amp; Petrol &amp; Oth'!K4</f>
        <v>4431.1310521740761</v>
      </c>
      <c r="AI44" s="298">
        <f>'SE - Maintenance &amp; Petrol &amp; Oth'!L4</f>
        <v>4431.1310521740761</v>
      </c>
      <c r="AJ44" s="298">
        <f>'SE - Maintenance &amp; Petrol &amp; Oth'!M4</f>
        <v>4431.1310521740761</v>
      </c>
      <c r="AK44" s="298">
        <f>'SE - Maintenance &amp; Petrol &amp; Oth'!N4</f>
        <v>4431.1310521740761</v>
      </c>
      <c r="AL44" s="298">
        <f t="shared" si="1"/>
        <v>53173.572626088899</v>
      </c>
    </row>
    <row r="45" spans="1:38" x14ac:dyDescent="0.25">
      <c r="A45" t="s">
        <v>39</v>
      </c>
      <c r="B45" s="124">
        <v>7060</v>
      </c>
      <c r="C45" s="124">
        <v>112</v>
      </c>
      <c r="D45" t="s">
        <v>12</v>
      </c>
      <c r="E45">
        <v>1</v>
      </c>
      <c r="F45" s="251" t="s">
        <v>34</v>
      </c>
      <c r="G45" s="4">
        <v>520.35</v>
      </c>
      <c r="H45" s="4">
        <v>47.25</v>
      </c>
      <c r="I45" s="4">
        <v>3821.19</v>
      </c>
      <c r="J45" s="4">
        <v>3772.99</v>
      </c>
      <c r="K45" s="4">
        <v>3372.27</v>
      </c>
      <c r="L45" s="4">
        <v>4131.99</v>
      </c>
      <c r="M45" s="4">
        <v>6083.94</v>
      </c>
      <c r="N45" s="4">
        <v>9443.36</v>
      </c>
      <c r="O45" s="4">
        <v>7705.81</v>
      </c>
      <c r="P45" s="4">
        <v>2574.39</v>
      </c>
      <c r="Q45" s="4">
        <v>6103.99</v>
      </c>
      <c r="R45" s="4">
        <v>2181.4299999999998</v>
      </c>
      <c r="S45" s="4">
        <v>49758.96</v>
      </c>
      <c r="T45" s="4"/>
      <c r="U45" s="114" t="e">
        <f t="shared" si="0"/>
        <v>#DIV/0!</v>
      </c>
      <c r="V45" s="114"/>
      <c r="W45" s="115"/>
      <c r="X45" s="118" t="e">
        <v>#DIV/0!</v>
      </c>
      <c r="Y45" s="5"/>
      <c r="Z45" s="298">
        <f>'SE - Maintenance &amp; Petrol &amp; Oth'!C5</f>
        <v>3409.6449095188768</v>
      </c>
      <c r="AA45" s="298">
        <f>'SE - Maintenance &amp; Petrol &amp; Oth'!D5</f>
        <v>3409.6449095188768</v>
      </c>
      <c r="AB45" s="298">
        <f>'SE - Maintenance &amp; Petrol &amp; Oth'!E5</f>
        <v>3409.6449095188768</v>
      </c>
      <c r="AC45" s="298">
        <f>'SE - Maintenance &amp; Petrol &amp; Oth'!F5</f>
        <v>3409.6449095188768</v>
      </c>
      <c r="AD45" s="298">
        <f>'SE - Maintenance &amp; Petrol &amp; Oth'!G5</f>
        <v>3409.6449095188768</v>
      </c>
      <c r="AE45" s="298">
        <f>'SE - Maintenance &amp; Petrol &amp; Oth'!H5</f>
        <v>3409.6449095188768</v>
      </c>
      <c r="AF45" s="298">
        <f>'SE - Maintenance &amp; Petrol &amp; Oth'!I5</f>
        <v>3409.6449095188768</v>
      </c>
      <c r="AG45" s="298">
        <f>'SE - Maintenance &amp; Petrol &amp; Oth'!J5</f>
        <v>3409.6449095188768</v>
      </c>
      <c r="AH45" s="298">
        <f>'SE - Maintenance &amp; Petrol &amp; Oth'!K5</f>
        <v>3409.6449095188768</v>
      </c>
      <c r="AI45" s="298">
        <f>'SE - Maintenance &amp; Petrol &amp; Oth'!L5</f>
        <v>3409.6449095188768</v>
      </c>
      <c r="AJ45" s="298">
        <f>'SE - Maintenance &amp; Petrol &amp; Oth'!M5</f>
        <v>3409.6449095188768</v>
      </c>
      <c r="AK45" s="298">
        <f>'SE - Maintenance &amp; Petrol &amp; Oth'!N5</f>
        <v>3409.6449095188768</v>
      </c>
      <c r="AL45" s="298">
        <f t="shared" si="1"/>
        <v>40915.738914226531</v>
      </c>
    </row>
    <row r="46" spans="1:38" x14ac:dyDescent="0.25">
      <c r="A46" t="s">
        <v>39</v>
      </c>
      <c r="B46" s="124">
        <v>7060</v>
      </c>
      <c r="C46" s="124">
        <v>120</v>
      </c>
      <c r="D46" t="s">
        <v>14</v>
      </c>
      <c r="E46">
        <v>1</v>
      </c>
      <c r="F46" s="251" t="s">
        <v>33</v>
      </c>
      <c r="G46" s="4">
        <v>6025.18</v>
      </c>
      <c r="H46" s="4">
        <v>3225.38</v>
      </c>
      <c r="I46" s="4">
        <v>7725.41</v>
      </c>
      <c r="J46" s="4">
        <v>7914.32</v>
      </c>
      <c r="K46" s="4">
        <v>-3382.05</v>
      </c>
      <c r="L46" s="4">
        <v>7625.87</v>
      </c>
      <c r="M46" s="4">
        <v>15099.19</v>
      </c>
      <c r="N46" s="4">
        <v>10672.48</v>
      </c>
      <c r="O46" s="4">
        <v>16911.84</v>
      </c>
      <c r="P46" s="4">
        <v>7871.1</v>
      </c>
      <c r="Q46" s="4">
        <v>14111.84</v>
      </c>
      <c r="R46" s="4">
        <v>9817.9500000000007</v>
      </c>
      <c r="S46" s="4">
        <v>103618.51</v>
      </c>
      <c r="T46" s="4"/>
      <c r="U46" s="114" t="e">
        <f t="shared" si="0"/>
        <v>#DIV/0!</v>
      </c>
      <c r="V46" s="114"/>
      <c r="W46" s="115"/>
      <c r="X46" s="118" t="e">
        <v>#DIV/0!</v>
      </c>
      <c r="Y46" s="5"/>
      <c r="Z46" s="298">
        <f>'SE - Maintenance &amp; Petrol &amp; Oth'!C6</f>
        <v>7100.2755112532659</v>
      </c>
      <c r="AA46" s="298">
        <f>'SE - Maintenance &amp; Petrol &amp; Oth'!D6</f>
        <v>7100.2755112532659</v>
      </c>
      <c r="AB46" s="298">
        <f>'SE - Maintenance &amp; Petrol &amp; Oth'!E6</f>
        <v>7100.2755112532659</v>
      </c>
      <c r="AC46" s="298">
        <f>'SE - Maintenance &amp; Petrol &amp; Oth'!F6</f>
        <v>7100.2755112532659</v>
      </c>
      <c r="AD46" s="298">
        <f>'SE - Maintenance &amp; Petrol &amp; Oth'!G6</f>
        <v>7100.2755112532659</v>
      </c>
      <c r="AE46" s="298">
        <f>'SE - Maintenance &amp; Petrol &amp; Oth'!H6</f>
        <v>7100.2755112532659</v>
      </c>
      <c r="AF46" s="298">
        <f>'SE - Maintenance &amp; Petrol &amp; Oth'!I6</f>
        <v>7100.2755112532659</v>
      </c>
      <c r="AG46" s="298">
        <f>'SE - Maintenance &amp; Petrol &amp; Oth'!J6</f>
        <v>7100.2755112532659</v>
      </c>
      <c r="AH46" s="298">
        <f>'SE - Maintenance &amp; Petrol &amp; Oth'!K6</f>
        <v>7100.2755112532659</v>
      </c>
      <c r="AI46" s="298">
        <f>'SE - Maintenance &amp; Petrol &amp; Oth'!L6</f>
        <v>7100.2755112532659</v>
      </c>
      <c r="AJ46" s="298">
        <f>'SE - Maintenance &amp; Petrol &amp; Oth'!M6</f>
        <v>7100.2755112532659</v>
      </c>
      <c r="AK46" s="298">
        <f>'SE - Maintenance &amp; Petrol &amp; Oth'!N6</f>
        <v>7100.2755112532659</v>
      </c>
      <c r="AL46" s="298">
        <f t="shared" si="1"/>
        <v>85203.306135039194</v>
      </c>
    </row>
    <row r="47" spans="1:38" x14ac:dyDescent="0.25">
      <c r="A47" t="s">
        <v>39</v>
      </c>
      <c r="B47" s="124">
        <v>7060</v>
      </c>
      <c r="C47" s="124">
        <v>121</v>
      </c>
      <c r="D47" t="s">
        <v>14</v>
      </c>
      <c r="E47">
        <v>1</v>
      </c>
      <c r="F47" s="251" t="s">
        <v>33</v>
      </c>
      <c r="G47" s="4">
        <v>0</v>
      </c>
      <c r="H47" s="4">
        <v>787.23</v>
      </c>
      <c r="I47" s="4">
        <v>6.67</v>
      </c>
      <c r="J47" s="4">
        <v>185</v>
      </c>
      <c r="K47" s="4">
        <v>142.69999999999999</v>
      </c>
      <c r="L47" s="4">
        <v>10.050000000000001</v>
      </c>
      <c r="M47" s="4">
        <v>-0.01</v>
      </c>
      <c r="N47" s="4">
        <v>0</v>
      </c>
      <c r="O47" s="4">
        <v>185.57</v>
      </c>
      <c r="P47" s="4">
        <v>508.48</v>
      </c>
      <c r="Q47" s="4">
        <v>23.48</v>
      </c>
      <c r="R47" s="4">
        <v>728</v>
      </c>
      <c r="S47" s="4">
        <v>2577.17</v>
      </c>
      <c r="T47" s="4"/>
      <c r="U47" s="114" t="e">
        <f t="shared" si="0"/>
        <v>#DIV/0!</v>
      </c>
      <c r="V47" s="114"/>
      <c r="W47" s="115"/>
      <c r="X47" s="118" t="e">
        <v>#DIV/0!</v>
      </c>
      <c r="Y47" s="5"/>
      <c r="Z47" s="298">
        <f>'SE - Maintenance &amp; Petrol &amp; Oth'!C7</f>
        <v>176.5960255492632</v>
      </c>
      <c r="AA47" s="298">
        <f>'SE - Maintenance &amp; Petrol &amp; Oth'!D7</f>
        <v>176.5960255492632</v>
      </c>
      <c r="AB47" s="298">
        <f>'SE - Maintenance &amp; Petrol &amp; Oth'!E7</f>
        <v>176.5960255492632</v>
      </c>
      <c r="AC47" s="298">
        <f>'SE - Maintenance &amp; Petrol &amp; Oth'!F7</f>
        <v>176.5960255492632</v>
      </c>
      <c r="AD47" s="298">
        <f>'SE - Maintenance &amp; Petrol &amp; Oth'!G7</f>
        <v>176.5960255492632</v>
      </c>
      <c r="AE47" s="298">
        <f>'SE - Maintenance &amp; Petrol &amp; Oth'!H7</f>
        <v>176.5960255492632</v>
      </c>
      <c r="AF47" s="298">
        <f>'SE - Maintenance &amp; Petrol &amp; Oth'!I7</f>
        <v>176.5960255492632</v>
      </c>
      <c r="AG47" s="298">
        <f>'SE - Maintenance &amp; Petrol &amp; Oth'!J7</f>
        <v>176.5960255492632</v>
      </c>
      <c r="AH47" s="298">
        <f>'SE - Maintenance &amp; Petrol &amp; Oth'!K7</f>
        <v>176.5960255492632</v>
      </c>
      <c r="AI47" s="298">
        <f>'SE - Maintenance &amp; Petrol &amp; Oth'!L7</f>
        <v>176.5960255492632</v>
      </c>
      <c r="AJ47" s="298">
        <f>'SE - Maintenance &amp; Petrol &amp; Oth'!M7</f>
        <v>176.5960255492632</v>
      </c>
      <c r="AK47" s="298">
        <f>'SE - Maintenance &amp; Petrol &amp; Oth'!N7</f>
        <v>176.5960255492632</v>
      </c>
      <c r="AL47" s="298">
        <f t="shared" si="1"/>
        <v>2119.1523065911583</v>
      </c>
    </row>
    <row r="48" spans="1:38" x14ac:dyDescent="0.25">
      <c r="A48" t="s">
        <v>39</v>
      </c>
      <c r="B48" s="124">
        <v>7060</v>
      </c>
      <c r="C48" s="124">
        <v>122</v>
      </c>
      <c r="D48" t="s">
        <v>16</v>
      </c>
      <c r="E48">
        <v>1</v>
      </c>
      <c r="F48" s="251" t="s">
        <v>35</v>
      </c>
      <c r="G48" s="4">
        <v>0</v>
      </c>
      <c r="H48" s="4">
        <v>0</v>
      </c>
      <c r="I48" s="4">
        <v>0</v>
      </c>
      <c r="J48" s="4">
        <v>0</v>
      </c>
      <c r="K48" s="4">
        <v>0</v>
      </c>
      <c r="L48" s="4">
        <v>0</v>
      </c>
      <c r="M48" s="4">
        <v>-1304.3499999999999</v>
      </c>
      <c r="N48" s="4">
        <v>0</v>
      </c>
      <c r="O48" s="4">
        <v>-0.01</v>
      </c>
      <c r="P48" s="4">
        <v>1152.6400000000001</v>
      </c>
      <c r="Q48" s="4">
        <v>2616</v>
      </c>
      <c r="R48" s="4">
        <v>935</v>
      </c>
      <c r="S48" s="4">
        <v>3399.28</v>
      </c>
      <c r="T48" s="4"/>
      <c r="U48" s="114" t="e">
        <f t="shared" si="0"/>
        <v>#DIV/0!</v>
      </c>
      <c r="V48" s="114"/>
      <c r="W48" s="115"/>
      <c r="X48" s="118" t="e">
        <v>#DIV/0!</v>
      </c>
      <c r="Y48" s="5"/>
      <c r="Z48" s="298">
        <f>'SE - Maintenance &amp; Petrol &amp; Oth'!C8</f>
        <v>232.9296622764891</v>
      </c>
      <c r="AA48" s="298">
        <f>'SE - Maintenance &amp; Petrol &amp; Oth'!D8</f>
        <v>232.9296622764891</v>
      </c>
      <c r="AB48" s="298">
        <f>'SE - Maintenance &amp; Petrol &amp; Oth'!E8</f>
        <v>232.9296622764891</v>
      </c>
      <c r="AC48" s="298">
        <f>'SE - Maintenance &amp; Petrol &amp; Oth'!F8</f>
        <v>232.9296622764891</v>
      </c>
      <c r="AD48" s="298">
        <f>'SE - Maintenance &amp; Petrol &amp; Oth'!G8</f>
        <v>232.9296622764891</v>
      </c>
      <c r="AE48" s="298">
        <f>'SE - Maintenance &amp; Petrol &amp; Oth'!H8</f>
        <v>232.9296622764891</v>
      </c>
      <c r="AF48" s="298">
        <f>'SE - Maintenance &amp; Petrol &amp; Oth'!I8</f>
        <v>232.9296622764891</v>
      </c>
      <c r="AG48" s="298">
        <f>'SE - Maintenance &amp; Petrol &amp; Oth'!J8</f>
        <v>232.9296622764891</v>
      </c>
      <c r="AH48" s="298">
        <f>'SE - Maintenance &amp; Petrol &amp; Oth'!K8</f>
        <v>232.9296622764891</v>
      </c>
      <c r="AI48" s="298">
        <f>'SE - Maintenance &amp; Petrol &amp; Oth'!L8</f>
        <v>232.9296622764891</v>
      </c>
      <c r="AJ48" s="298">
        <f>'SE - Maintenance &amp; Petrol &amp; Oth'!M8</f>
        <v>232.9296622764891</v>
      </c>
      <c r="AK48" s="298">
        <f>'SE - Maintenance &amp; Petrol &amp; Oth'!N8</f>
        <v>232.9296622764891</v>
      </c>
      <c r="AL48" s="298">
        <f t="shared" si="1"/>
        <v>2795.155947317869</v>
      </c>
    </row>
    <row r="49" spans="1:38" x14ac:dyDescent="0.25">
      <c r="A49" t="s">
        <v>39</v>
      </c>
      <c r="B49" s="124">
        <v>7060</v>
      </c>
      <c r="C49" s="124">
        <v>130</v>
      </c>
      <c r="D49" t="s">
        <v>18</v>
      </c>
      <c r="E49">
        <v>3</v>
      </c>
      <c r="F49" s="251" t="s">
        <v>40</v>
      </c>
      <c r="G49" s="4">
        <v>470</v>
      </c>
      <c r="H49" s="4">
        <v>0</v>
      </c>
      <c r="I49" s="4">
        <v>0</v>
      </c>
      <c r="J49" s="4">
        <v>0</v>
      </c>
      <c r="K49" s="4">
        <v>27.68</v>
      </c>
      <c r="L49" s="4">
        <v>177.8</v>
      </c>
      <c r="M49" s="4">
        <v>51.01</v>
      </c>
      <c r="N49" s="4">
        <v>0</v>
      </c>
      <c r="O49" s="4">
        <v>1878.76</v>
      </c>
      <c r="P49" s="4">
        <v>956.75</v>
      </c>
      <c r="Q49" s="4">
        <v>133.06</v>
      </c>
      <c r="R49" s="4">
        <v>0</v>
      </c>
      <c r="S49" s="4">
        <v>3695.06</v>
      </c>
      <c r="T49" s="4"/>
      <c r="U49" s="114" t="e">
        <f t="shared" si="0"/>
        <v>#DIV/0!</v>
      </c>
      <c r="V49" s="114"/>
      <c r="W49" s="115"/>
      <c r="X49" s="119"/>
      <c r="Y49" s="7"/>
      <c r="Z49" s="298">
        <f>'SE - Maintenance &amp; Petrol &amp; Oth'!C9</f>
        <v>253.19746472528411</v>
      </c>
      <c r="AA49" s="298">
        <f>'SE - Maintenance &amp; Petrol &amp; Oth'!D9</f>
        <v>253.19746472528411</v>
      </c>
      <c r="AB49" s="298">
        <f>'SE - Maintenance &amp; Petrol &amp; Oth'!E9</f>
        <v>253.19746472528411</v>
      </c>
      <c r="AC49" s="298">
        <f>'SE - Maintenance &amp; Petrol &amp; Oth'!F9</f>
        <v>253.19746472528411</v>
      </c>
      <c r="AD49" s="298">
        <f>'SE - Maintenance &amp; Petrol &amp; Oth'!G9</f>
        <v>253.19746472528411</v>
      </c>
      <c r="AE49" s="298">
        <f>'SE - Maintenance &amp; Petrol &amp; Oth'!H9</f>
        <v>253.19746472528411</v>
      </c>
      <c r="AF49" s="298">
        <f>'SE - Maintenance &amp; Petrol &amp; Oth'!I9</f>
        <v>253.19746472528411</v>
      </c>
      <c r="AG49" s="298">
        <f>'SE - Maintenance &amp; Petrol &amp; Oth'!J9</f>
        <v>253.19746472528411</v>
      </c>
      <c r="AH49" s="298">
        <f>'SE - Maintenance &amp; Petrol &amp; Oth'!K9</f>
        <v>253.19746472528411</v>
      </c>
      <c r="AI49" s="298">
        <f>'SE - Maintenance &amp; Petrol &amp; Oth'!L9</f>
        <v>253.19746472528411</v>
      </c>
      <c r="AJ49" s="298">
        <f>'SE - Maintenance &amp; Petrol &amp; Oth'!M9</f>
        <v>253.19746472528411</v>
      </c>
      <c r="AK49" s="298">
        <f>'SE - Maintenance &amp; Petrol &amp; Oth'!N9</f>
        <v>253.19746472528411</v>
      </c>
      <c r="AL49" s="298">
        <f t="shared" si="1"/>
        <v>3038.3695767034092</v>
      </c>
    </row>
    <row r="50" spans="1:38" x14ac:dyDescent="0.25">
      <c r="A50" t="s">
        <v>39</v>
      </c>
      <c r="B50" s="124">
        <v>7060</v>
      </c>
      <c r="C50" s="124">
        <v>140</v>
      </c>
      <c r="D50" t="s">
        <v>20</v>
      </c>
      <c r="E50">
        <v>3</v>
      </c>
      <c r="F50" s="251" t="s">
        <v>41</v>
      </c>
      <c r="G50" s="4">
        <v>3610.35</v>
      </c>
      <c r="H50" s="4">
        <v>4455.9399999999996</v>
      </c>
      <c r="I50" s="4">
        <v>9488.9500000000007</v>
      </c>
      <c r="J50" s="4">
        <v>7504.58</v>
      </c>
      <c r="K50" s="4">
        <v>5437.98</v>
      </c>
      <c r="L50" s="4">
        <v>4421.33</v>
      </c>
      <c r="M50" s="4">
        <v>4457.9399999999996</v>
      </c>
      <c r="N50" s="4">
        <v>5871.7</v>
      </c>
      <c r="O50" s="4">
        <v>4810.6499999999996</v>
      </c>
      <c r="P50" s="4">
        <v>5548.13</v>
      </c>
      <c r="Q50" s="4">
        <v>19126.72</v>
      </c>
      <c r="R50" s="4">
        <v>3150.07</v>
      </c>
      <c r="S50" s="4">
        <v>77884.34</v>
      </c>
      <c r="T50" s="4"/>
      <c r="U50" s="114" t="e">
        <f t="shared" si="0"/>
        <v>#DIV/0!</v>
      </c>
      <c r="V50" s="114"/>
      <c r="W50" s="115"/>
      <c r="X50" s="118" t="e">
        <v>#DIV/0!</v>
      </c>
      <c r="Y50" s="5"/>
      <c r="Z50" s="298">
        <f>'SE - Maintenance &amp; Petrol &amp; Oth'!C10</f>
        <v>5336.8869327702478</v>
      </c>
      <c r="AA50" s="298">
        <f>'SE - Maintenance &amp; Petrol &amp; Oth'!D10</f>
        <v>5336.8869327702478</v>
      </c>
      <c r="AB50" s="298">
        <f>'SE - Maintenance &amp; Petrol &amp; Oth'!E10</f>
        <v>5336.8869327702478</v>
      </c>
      <c r="AC50" s="298">
        <f>'SE - Maintenance &amp; Petrol &amp; Oth'!F10</f>
        <v>5336.8869327702478</v>
      </c>
      <c r="AD50" s="298">
        <f>'SE - Maintenance &amp; Petrol &amp; Oth'!G10</f>
        <v>5336.8869327702478</v>
      </c>
      <c r="AE50" s="298">
        <f>'SE - Maintenance &amp; Petrol &amp; Oth'!H10</f>
        <v>5336.8869327702478</v>
      </c>
      <c r="AF50" s="298">
        <f>'SE - Maintenance &amp; Petrol &amp; Oth'!I10</f>
        <v>5336.8869327702478</v>
      </c>
      <c r="AG50" s="298">
        <f>'SE - Maintenance &amp; Petrol &amp; Oth'!J10</f>
        <v>5336.8869327702478</v>
      </c>
      <c r="AH50" s="298">
        <f>'SE - Maintenance &amp; Petrol &amp; Oth'!K10</f>
        <v>5336.8869327702478</v>
      </c>
      <c r="AI50" s="298">
        <f>'SE - Maintenance &amp; Petrol &amp; Oth'!L10</f>
        <v>5336.8869327702478</v>
      </c>
      <c r="AJ50" s="298">
        <f>'SE - Maintenance &amp; Petrol &amp; Oth'!M10</f>
        <v>5336.8869327702478</v>
      </c>
      <c r="AK50" s="298">
        <f>'SE - Maintenance &amp; Petrol &amp; Oth'!N10</f>
        <v>5336.8869327702478</v>
      </c>
      <c r="AL50" s="298">
        <f t="shared" si="1"/>
        <v>64042.643193242977</v>
      </c>
    </row>
    <row r="51" spans="1:38" x14ac:dyDescent="0.25">
      <c r="A51" t="s">
        <v>39</v>
      </c>
      <c r="B51" s="124">
        <v>7060</v>
      </c>
      <c r="C51" s="124">
        <v>142</v>
      </c>
      <c r="D51" t="s">
        <v>22</v>
      </c>
      <c r="E51">
        <v>3</v>
      </c>
      <c r="F51" s="251" t="s">
        <v>42</v>
      </c>
      <c r="G51" s="4">
        <v>2056.4899999999998</v>
      </c>
      <c r="H51" s="4">
        <v>457.12</v>
      </c>
      <c r="I51" s="4">
        <v>4942.7299999999996</v>
      </c>
      <c r="J51" s="4">
        <v>4294.41</v>
      </c>
      <c r="K51" s="4">
        <v>5431.74</v>
      </c>
      <c r="L51" s="4">
        <v>2807.3</v>
      </c>
      <c r="M51" s="4">
        <v>10907.04</v>
      </c>
      <c r="N51" s="4">
        <v>2285.52</v>
      </c>
      <c r="O51" s="4">
        <v>2519.9299999999998</v>
      </c>
      <c r="P51" s="4">
        <v>1831.21</v>
      </c>
      <c r="Q51" s="4">
        <v>3441.12</v>
      </c>
      <c r="R51" s="4">
        <v>2642.14</v>
      </c>
      <c r="S51" s="4">
        <v>43616.75</v>
      </c>
      <c r="T51" s="4"/>
      <c r="U51" s="114" t="e">
        <f t="shared" si="0"/>
        <v>#DIV/0!</v>
      </c>
      <c r="V51" s="114"/>
      <c r="W51" s="115"/>
      <c r="X51" s="118" t="e">
        <v>#DIV/0!</v>
      </c>
      <c r="Y51" s="5"/>
      <c r="Z51" s="298">
        <f>'SE - Maintenance &amp; Petrol &amp; Oth'!C11</f>
        <v>2988.7608102592476</v>
      </c>
      <c r="AA51" s="298">
        <f>'SE - Maintenance &amp; Petrol &amp; Oth'!D11</f>
        <v>2988.7608102592476</v>
      </c>
      <c r="AB51" s="298">
        <f>'SE - Maintenance &amp; Petrol &amp; Oth'!E11</f>
        <v>2988.7608102592476</v>
      </c>
      <c r="AC51" s="298">
        <f>'SE - Maintenance &amp; Petrol &amp; Oth'!F11</f>
        <v>2988.7608102592476</v>
      </c>
      <c r="AD51" s="298">
        <f>'SE - Maintenance &amp; Petrol &amp; Oth'!G11</f>
        <v>2988.7608102592476</v>
      </c>
      <c r="AE51" s="298">
        <f>'SE - Maintenance &amp; Petrol &amp; Oth'!H11</f>
        <v>2988.7608102592476</v>
      </c>
      <c r="AF51" s="298">
        <f>'SE - Maintenance &amp; Petrol &amp; Oth'!I11</f>
        <v>2988.7608102592476</v>
      </c>
      <c r="AG51" s="298">
        <f>'SE - Maintenance &amp; Petrol &amp; Oth'!J11</f>
        <v>2988.7608102592476</v>
      </c>
      <c r="AH51" s="298">
        <f>'SE - Maintenance &amp; Petrol &amp; Oth'!K11</f>
        <v>2988.7608102592476</v>
      </c>
      <c r="AI51" s="298">
        <f>'SE - Maintenance &amp; Petrol &amp; Oth'!L11</f>
        <v>2988.7608102592476</v>
      </c>
      <c r="AJ51" s="298">
        <f>'SE - Maintenance &amp; Petrol &amp; Oth'!M11</f>
        <v>2988.7608102592476</v>
      </c>
      <c r="AK51" s="298">
        <f>'SE - Maintenance &amp; Petrol &amp; Oth'!N11</f>
        <v>2988.7608102592476</v>
      </c>
      <c r="AL51" s="298">
        <f t="shared" si="1"/>
        <v>35865.129723110978</v>
      </c>
    </row>
    <row r="52" spans="1:38" x14ac:dyDescent="0.25">
      <c r="A52" t="s">
        <v>39</v>
      </c>
      <c r="B52" s="124">
        <v>7060</v>
      </c>
      <c r="C52" s="124">
        <v>147</v>
      </c>
      <c r="D52" t="s">
        <v>20</v>
      </c>
      <c r="E52">
        <v>3</v>
      </c>
      <c r="F52" s="251" t="s">
        <v>41</v>
      </c>
      <c r="G52" s="4">
        <v>111.11</v>
      </c>
      <c r="H52" s="4">
        <v>82.44</v>
      </c>
      <c r="I52" s="4">
        <v>1539.43</v>
      </c>
      <c r="J52" s="4">
        <v>646.96</v>
      </c>
      <c r="K52" s="4">
        <v>1296.77</v>
      </c>
      <c r="L52" s="4">
        <v>0</v>
      </c>
      <c r="M52" s="4">
        <v>0</v>
      </c>
      <c r="N52" s="4">
        <v>0</v>
      </c>
      <c r="O52" s="4">
        <v>0</v>
      </c>
      <c r="P52" s="4">
        <v>0</v>
      </c>
      <c r="Q52" s="4">
        <v>0</v>
      </c>
      <c r="R52" s="4">
        <v>0</v>
      </c>
      <c r="S52" s="4">
        <v>3676.71</v>
      </c>
      <c r="T52" s="4"/>
      <c r="U52" s="114" t="e">
        <f t="shared" si="0"/>
        <v>#DIV/0!</v>
      </c>
      <c r="V52" s="114"/>
      <c r="W52" s="115"/>
      <c r="X52" s="118" t="e">
        <v>#DIV/0!</v>
      </c>
      <c r="Y52" s="5"/>
      <c r="Z52" s="298">
        <f>'SE - Maintenance &amp; Petrol &amp; Oth'!C12</f>
        <v>251.94006336300336</v>
      </c>
      <c r="AA52" s="298">
        <f>'SE - Maintenance &amp; Petrol &amp; Oth'!D12</f>
        <v>251.94006336300336</v>
      </c>
      <c r="AB52" s="298">
        <f>'SE - Maintenance &amp; Petrol &amp; Oth'!E12</f>
        <v>251.94006336300336</v>
      </c>
      <c r="AC52" s="298">
        <f>'SE - Maintenance &amp; Petrol &amp; Oth'!F12</f>
        <v>251.94006336300336</v>
      </c>
      <c r="AD52" s="298">
        <f>'SE - Maintenance &amp; Petrol &amp; Oth'!G12</f>
        <v>251.94006336300336</v>
      </c>
      <c r="AE52" s="298">
        <f>'SE - Maintenance &amp; Petrol &amp; Oth'!H12</f>
        <v>251.94006336300336</v>
      </c>
      <c r="AF52" s="298">
        <f>'SE - Maintenance &amp; Petrol &amp; Oth'!I12</f>
        <v>251.94006336300336</v>
      </c>
      <c r="AG52" s="298">
        <f>'SE - Maintenance &amp; Petrol &amp; Oth'!J12</f>
        <v>251.94006336300336</v>
      </c>
      <c r="AH52" s="298">
        <f>'SE - Maintenance &amp; Petrol &amp; Oth'!K12</f>
        <v>251.94006336300336</v>
      </c>
      <c r="AI52" s="298">
        <f>'SE - Maintenance &amp; Petrol &amp; Oth'!L12</f>
        <v>251.94006336300336</v>
      </c>
      <c r="AJ52" s="298">
        <f>'SE - Maintenance &amp; Petrol &amp; Oth'!M12</f>
        <v>251.94006336300336</v>
      </c>
      <c r="AK52" s="298">
        <f>'SE - Maintenance &amp; Petrol &amp; Oth'!N12</f>
        <v>251.94006336300336</v>
      </c>
      <c r="AL52" s="298">
        <f t="shared" si="1"/>
        <v>3023.2807603560409</v>
      </c>
    </row>
    <row r="53" spans="1:38" x14ac:dyDescent="0.25">
      <c r="A53" t="s">
        <v>39</v>
      </c>
      <c r="B53" s="124">
        <v>7060</v>
      </c>
      <c r="C53" s="124">
        <v>210</v>
      </c>
      <c r="D53" t="s">
        <v>10</v>
      </c>
      <c r="E53">
        <v>1</v>
      </c>
      <c r="F53" s="251" t="s">
        <v>36</v>
      </c>
      <c r="G53" s="4">
        <v>6100.38</v>
      </c>
      <c r="H53" s="4">
        <v>5850.65</v>
      </c>
      <c r="I53" s="4">
        <v>4159.99</v>
      </c>
      <c r="J53" s="4">
        <v>2181.7399999999998</v>
      </c>
      <c r="K53" s="4">
        <v>7293.36</v>
      </c>
      <c r="L53" s="4">
        <v>12743.44</v>
      </c>
      <c r="M53" s="4">
        <v>16172.15</v>
      </c>
      <c r="N53" s="4">
        <v>4963.99</v>
      </c>
      <c r="O53" s="4">
        <v>5636.19</v>
      </c>
      <c r="P53" s="4">
        <v>3933.56</v>
      </c>
      <c r="Q53" s="4">
        <v>2430.86</v>
      </c>
      <c r="R53" s="4">
        <v>1422.1</v>
      </c>
      <c r="S53" s="4">
        <v>72888.41</v>
      </c>
      <c r="T53" s="4"/>
      <c r="U53" s="114" t="e">
        <f t="shared" si="0"/>
        <v>#DIV/0!</v>
      </c>
      <c r="V53" s="114"/>
      <c r="W53" s="115"/>
      <c r="X53" s="118" t="e">
        <v>#DIV/0!</v>
      </c>
      <c r="Y53" s="5"/>
      <c r="Z53" s="298">
        <f>'SE - Maintenance &amp; Petrol &amp; Oth'!C13</f>
        <v>4994.5496473283374</v>
      </c>
      <c r="AA53" s="298">
        <f>'SE - Maintenance &amp; Petrol &amp; Oth'!D13</f>
        <v>4994.5496473283374</v>
      </c>
      <c r="AB53" s="298">
        <f>'SE - Maintenance &amp; Petrol &amp; Oth'!E13</f>
        <v>4994.5496473283374</v>
      </c>
      <c r="AC53" s="298">
        <f>'SE - Maintenance &amp; Petrol &amp; Oth'!F13</f>
        <v>4994.5496473283374</v>
      </c>
      <c r="AD53" s="298">
        <f>'SE - Maintenance &amp; Petrol &amp; Oth'!G13</f>
        <v>4994.5496473283374</v>
      </c>
      <c r="AE53" s="298">
        <f>'SE - Maintenance &amp; Petrol &amp; Oth'!H13</f>
        <v>4994.5496473283374</v>
      </c>
      <c r="AF53" s="298">
        <f>'SE - Maintenance &amp; Petrol &amp; Oth'!I13</f>
        <v>4994.5496473283374</v>
      </c>
      <c r="AG53" s="298">
        <f>'SE - Maintenance &amp; Petrol &amp; Oth'!J13</f>
        <v>4994.5496473283374</v>
      </c>
      <c r="AH53" s="298">
        <f>'SE - Maintenance &amp; Petrol &amp; Oth'!K13</f>
        <v>4994.5496473283374</v>
      </c>
      <c r="AI53" s="298">
        <f>'SE - Maintenance &amp; Petrol &amp; Oth'!L13</f>
        <v>4994.5496473283374</v>
      </c>
      <c r="AJ53" s="298">
        <f>'SE - Maintenance &amp; Petrol &amp; Oth'!M13</f>
        <v>4994.5496473283374</v>
      </c>
      <c r="AK53" s="298">
        <f>'SE - Maintenance &amp; Petrol &amp; Oth'!N13</f>
        <v>4994.5496473283374</v>
      </c>
      <c r="AL53" s="298">
        <f t="shared" si="1"/>
        <v>59934.595767940038</v>
      </c>
    </row>
    <row r="54" spans="1:38" x14ac:dyDescent="0.25">
      <c r="A54" t="s">
        <v>39</v>
      </c>
      <c r="B54" s="124">
        <v>7060</v>
      </c>
      <c r="C54" s="124">
        <v>220</v>
      </c>
      <c r="D54" t="s">
        <v>14</v>
      </c>
      <c r="E54">
        <v>1</v>
      </c>
      <c r="F54" s="251" t="s">
        <v>33</v>
      </c>
      <c r="G54" s="4">
        <v>1728.18</v>
      </c>
      <c r="H54" s="4">
        <v>5385.52</v>
      </c>
      <c r="I54" s="4">
        <v>4185.12</v>
      </c>
      <c r="J54" s="4">
        <v>5076.8</v>
      </c>
      <c r="K54" s="4">
        <v>5970.99</v>
      </c>
      <c r="L54" s="4">
        <v>5096.66</v>
      </c>
      <c r="M54" s="4">
        <v>6587.02</v>
      </c>
      <c r="N54" s="4">
        <v>6932.62</v>
      </c>
      <c r="O54" s="4">
        <v>4971.93</v>
      </c>
      <c r="P54" s="4">
        <v>3568.69</v>
      </c>
      <c r="Q54" s="4">
        <v>6455.93</v>
      </c>
      <c r="R54" s="4">
        <v>8230.01</v>
      </c>
      <c r="S54" s="4">
        <v>64189.470000000008</v>
      </c>
      <c r="T54" s="4"/>
      <c r="U54" s="114" t="e">
        <f t="shared" si="0"/>
        <v>#DIV/0!</v>
      </c>
      <c r="V54" s="114"/>
      <c r="W54" s="115"/>
      <c r="X54" s="118" t="e">
        <v>#DIV/0!</v>
      </c>
      <c r="Y54" s="5"/>
      <c r="Z54" s="298">
        <f>'SE - Maintenance &amp; Petrol &amp; Oth'!C14</f>
        <v>4398.4701374428787</v>
      </c>
      <c r="AA54" s="298">
        <f>'SE - Maintenance &amp; Petrol &amp; Oth'!D14</f>
        <v>4398.4701374428787</v>
      </c>
      <c r="AB54" s="298">
        <f>'SE - Maintenance &amp; Petrol &amp; Oth'!E14</f>
        <v>4398.4701374428787</v>
      </c>
      <c r="AC54" s="298">
        <f>'SE - Maintenance &amp; Petrol &amp; Oth'!F14</f>
        <v>4398.4701374428787</v>
      </c>
      <c r="AD54" s="298">
        <f>'SE - Maintenance &amp; Petrol &amp; Oth'!G14</f>
        <v>4398.4701374428787</v>
      </c>
      <c r="AE54" s="298">
        <f>'SE - Maintenance &amp; Petrol &amp; Oth'!H14</f>
        <v>4398.4701374428787</v>
      </c>
      <c r="AF54" s="298">
        <f>'SE - Maintenance &amp; Petrol &amp; Oth'!I14</f>
        <v>4398.4701374428787</v>
      </c>
      <c r="AG54" s="298">
        <f>'SE - Maintenance &amp; Petrol &amp; Oth'!J14</f>
        <v>4398.4701374428787</v>
      </c>
      <c r="AH54" s="298">
        <f>'SE - Maintenance &amp; Petrol &amp; Oth'!K14</f>
        <v>4398.4701374428787</v>
      </c>
      <c r="AI54" s="298">
        <f>'SE - Maintenance &amp; Petrol &amp; Oth'!L14</f>
        <v>4398.4701374428787</v>
      </c>
      <c r="AJ54" s="298">
        <f>'SE - Maintenance &amp; Petrol &amp; Oth'!M14</f>
        <v>4398.4701374428787</v>
      </c>
      <c r="AK54" s="298">
        <f>'SE - Maintenance &amp; Petrol &amp; Oth'!N14</f>
        <v>4398.4701374428787</v>
      </c>
      <c r="AL54" s="298">
        <f t="shared" si="1"/>
        <v>52781.64164931453</v>
      </c>
    </row>
    <row r="55" spans="1:38" x14ac:dyDescent="0.25">
      <c r="A55" t="s">
        <v>39</v>
      </c>
      <c r="B55" s="124">
        <v>7060</v>
      </c>
      <c r="C55" s="124">
        <v>230</v>
      </c>
      <c r="D55" t="s">
        <v>18</v>
      </c>
      <c r="E55">
        <v>3</v>
      </c>
      <c r="F55" s="251" t="s">
        <v>40</v>
      </c>
      <c r="G55" s="4">
        <v>279.14999999999998</v>
      </c>
      <c r="H55" s="4">
        <v>18.38</v>
      </c>
      <c r="I55" s="4">
        <v>0</v>
      </c>
      <c r="J55" s="4">
        <v>0</v>
      </c>
      <c r="K55" s="4">
        <v>405.24</v>
      </c>
      <c r="L55" s="4">
        <v>358.18</v>
      </c>
      <c r="M55" s="4">
        <v>1200.42</v>
      </c>
      <c r="N55" s="4">
        <v>133.31</v>
      </c>
      <c r="O55" s="4">
        <v>74.7</v>
      </c>
      <c r="P55" s="4">
        <v>0</v>
      </c>
      <c r="Q55" s="4">
        <v>6.44</v>
      </c>
      <c r="R55" s="4">
        <v>360</v>
      </c>
      <c r="S55" s="4">
        <v>2835.8199999999997</v>
      </c>
      <c r="T55" s="4"/>
      <c r="U55" s="114" t="e">
        <f t="shared" si="0"/>
        <v>#DIV/0!</v>
      </c>
      <c r="V55" s="114"/>
      <c r="W55" s="115"/>
      <c r="X55" s="118" t="e">
        <v>#DIV/0!</v>
      </c>
      <c r="Y55" s="5"/>
      <c r="Z55" s="298">
        <f>'SE - Maintenance &amp; Petrol &amp; Oth'!C15</f>
        <v>194.31956028244608</v>
      </c>
      <c r="AA55" s="298">
        <f>'SE - Maintenance &amp; Petrol &amp; Oth'!D15</f>
        <v>194.31956028244608</v>
      </c>
      <c r="AB55" s="298">
        <f>'SE - Maintenance &amp; Petrol &amp; Oth'!E15</f>
        <v>194.31956028244608</v>
      </c>
      <c r="AC55" s="298">
        <f>'SE - Maintenance &amp; Petrol &amp; Oth'!F15</f>
        <v>194.31956028244608</v>
      </c>
      <c r="AD55" s="298">
        <f>'SE - Maintenance &amp; Petrol &amp; Oth'!G15</f>
        <v>194.31956028244608</v>
      </c>
      <c r="AE55" s="298">
        <f>'SE - Maintenance &amp; Petrol &amp; Oth'!H15</f>
        <v>194.31956028244608</v>
      </c>
      <c r="AF55" s="298">
        <f>'SE - Maintenance &amp; Petrol &amp; Oth'!I15</f>
        <v>194.31956028244608</v>
      </c>
      <c r="AG55" s="298">
        <f>'SE - Maintenance &amp; Petrol &amp; Oth'!J15</f>
        <v>194.31956028244608</v>
      </c>
      <c r="AH55" s="298">
        <f>'SE - Maintenance &amp; Petrol &amp; Oth'!K15</f>
        <v>194.31956028244608</v>
      </c>
      <c r="AI55" s="298">
        <f>'SE - Maintenance &amp; Petrol &amp; Oth'!L15</f>
        <v>194.31956028244608</v>
      </c>
      <c r="AJ55" s="298">
        <f>'SE - Maintenance &amp; Petrol &amp; Oth'!M15</f>
        <v>194.31956028244608</v>
      </c>
      <c r="AK55" s="298">
        <f>'SE - Maintenance &amp; Petrol &amp; Oth'!N15</f>
        <v>194.31956028244608</v>
      </c>
      <c r="AL55" s="298">
        <f t="shared" si="1"/>
        <v>2331.8347233893528</v>
      </c>
    </row>
    <row r="56" spans="1:38" x14ac:dyDescent="0.25">
      <c r="A56" t="s">
        <v>39</v>
      </c>
      <c r="B56" s="124">
        <v>7060</v>
      </c>
      <c r="C56" s="124">
        <v>240</v>
      </c>
      <c r="D56" t="s">
        <v>20</v>
      </c>
      <c r="E56">
        <v>3</v>
      </c>
      <c r="F56" s="251" t="s">
        <v>41</v>
      </c>
      <c r="G56" s="4">
        <v>2307.88</v>
      </c>
      <c r="H56" s="4">
        <v>5115.07</v>
      </c>
      <c r="I56" s="4">
        <v>4666.43</v>
      </c>
      <c r="J56" s="4">
        <v>3118.63</v>
      </c>
      <c r="K56" s="4">
        <v>1826.07</v>
      </c>
      <c r="L56" s="4">
        <v>1530.31</v>
      </c>
      <c r="M56" s="4">
        <v>2561.3000000000002</v>
      </c>
      <c r="N56" s="4">
        <v>4349.6000000000004</v>
      </c>
      <c r="O56" s="4">
        <v>2441.7800000000002</v>
      </c>
      <c r="P56" s="4">
        <v>1758.15</v>
      </c>
      <c r="Q56" s="4">
        <v>3906.93</v>
      </c>
      <c r="R56" s="4">
        <v>1545.26</v>
      </c>
      <c r="S56" s="4">
        <v>35127.410000000003</v>
      </c>
      <c r="T56" s="4"/>
      <c r="U56" s="114" t="e">
        <f t="shared" si="0"/>
        <v>#DIV/0!</v>
      </c>
      <c r="V56" s="114"/>
      <c r="W56" s="115"/>
      <c r="X56" s="118" t="e">
        <v>#DIV/0!</v>
      </c>
      <c r="Y56" s="5"/>
      <c r="Z56" s="298">
        <f>'SE - Maintenance &amp; Petrol &amp; Oth'!C16</f>
        <v>2407.0437704301398</v>
      </c>
      <c r="AA56" s="298">
        <f>'SE - Maintenance &amp; Petrol &amp; Oth'!D16</f>
        <v>2407.0437704301398</v>
      </c>
      <c r="AB56" s="298">
        <f>'SE - Maintenance &amp; Petrol &amp; Oth'!E16</f>
        <v>2407.0437704301398</v>
      </c>
      <c r="AC56" s="298">
        <f>'SE - Maintenance &amp; Petrol &amp; Oth'!F16</f>
        <v>2407.0437704301398</v>
      </c>
      <c r="AD56" s="298">
        <f>'SE - Maintenance &amp; Petrol &amp; Oth'!G16</f>
        <v>2407.0437704301398</v>
      </c>
      <c r="AE56" s="298">
        <f>'SE - Maintenance &amp; Petrol &amp; Oth'!H16</f>
        <v>2407.0437704301398</v>
      </c>
      <c r="AF56" s="298">
        <f>'SE - Maintenance &amp; Petrol &amp; Oth'!I16</f>
        <v>2407.0437704301398</v>
      </c>
      <c r="AG56" s="298">
        <f>'SE - Maintenance &amp; Petrol &amp; Oth'!J16</f>
        <v>2407.0437704301398</v>
      </c>
      <c r="AH56" s="298">
        <f>'SE - Maintenance &amp; Petrol &amp; Oth'!K16</f>
        <v>2407.0437704301398</v>
      </c>
      <c r="AI56" s="298">
        <f>'SE - Maintenance &amp; Petrol &amp; Oth'!L16</f>
        <v>2407.0437704301398</v>
      </c>
      <c r="AJ56" s="298">
        <f>'SE - Maintenance &amp; Petrol &amp; Oth'!M16</f>
        <v>2407.0437704301398</v>
      </c>
      <c r="AK56" s="298">
        <f>'SE - Maintenance &amp; Petrol &amp; Oth'!N16</f>
        <v>2407.0437704301398</v>
      </c>
      <c r="AL56" s="298">
        <f t="shared" si="1"/>
        <v>28884.52524516168</v>
      </c>
    </row>
    <row r="57" spans="1:38" x14ac:dyDescent="0.25">
      <c r="A57" t="s">
        <v>39</v>
      </c>
      <c r="B57" s="124">
        <v>7060</v>
      </c>
      <c r="C57" s="124">
        <v>340</v>
      </c>
      <c r="D57" t="s">
        <v>20</v>
      </c>
      <c r="E57">
        <v>3</v>
      </c>
      <c r="F57" s="251" t="s">
        <v>41</v>
      </c>
      <c r="G57" s="4">
        <v>2527.34</v>
      </c>
      <c r="H57" s="4">
        <v>2768.85</v>
      </c>
      <c r="I57" s="4">
        <v>8037.24</v>
      </c>
      <c r="J57" s="4">
        <v>2572.33</v>
      </c>
      <c r="K57" s="4">
        <v>1931.66</v>
      </c>
      <c r="L57" s="4">
        <v>4271.57</v>
      </c>
      <c r="M57" s="4">
        <v>4902.99</v>
      </c>
      <c r="N57" s="4">
        <v>9002.4500000000007</v>
      </c>
      <c r="O57" s="4">
        <v>3689.55</v>
      </c>
      <c r="P57" s="4">
        <v>1001.09</v>
      </c>
      <c r="Q57" s="4">
        <v>2995.06</v>
      </c>
      <c r="R57" s="4">
        <v>1428.56</v>
      </c>
      <c r="S57" s="4">
        <v>45128.69</v>
      </c>
      <c r="T57" s="4"/>
      <c r="U57" s="114" t="e">
        <f t="shared" si="0"/>
        <v>#DIV/0!</v>
      </c>
      <c r="V57" s="114"/>
      <c r="W57" s="115"/>
      <c r="X57" s="118" t="e">
        <v>#DIV/0!</v>
      </c>
      <c r="Y57" s="5"/>
      <c r="Z57" s="298">
        <f>'SE - Maintenance &amp; Petrol &amp; Oth'!C17</f>
        <v>3092.3638301876781</v>
      </c>
      <c r="AA57" s="298">
        <f>'SE - Maintenance &amp; Petrol &amp; Oth'!D17</f>
        <v>3092.3638301876781</v>
      </c>
      <c r="AB57" s="298">
        <f>'SE - Maintenance &amp; Petrol &amp; Oth'!E17</f>
        <v>3092.3638301876781</v>
      </c>
      <c r="AC57" s="298">
        <f>'SE - Maintenance &amp; Petrol &amp; Oth'!F17</f>
        <v>3092.3638301876781</v>
      </c>
      <c r="AD57" s="298">
        <f>'SE - Maintenance &amp; Petrol &amp; Oth'!G17</f>
        <v>3092.3638301876781</v>
      </c>
      <c r="AE57" s="298">
        <f>'SE - Maintenance &amp; Petrol &amp; Oth'!H17</f>
        <v>3092.3638301876781</v>
      </c>
      <c r="AF57" s="298">
        <f>'SE - Maintenance &amp; Petrol &amp; Oth'!I17</f>
        <v>3092.3638301876781</v>
      </c>
      <c r="AG57" s="298">
        <f>'SE - Maintenance &amp; Petrol &amp; Oth'!J17</f>
        <v>3092.3638301876781</v>
      </c>
      <c r="AH57" s="298">
        <f>'SE - Maintenance &amp; Petrol &amp; Oth'!K17</f>
        <v>3092.3638301876781</v>
      </c>
      <c r="AI57" s="298">
        <f>'SE - Maintenance &amp; Petrol &amp; Oth'!L17</f>
        <v>3092.3638301876781</v>
      </c>
      <c r="AJ57" s="298">
        <f>'SE - Maintenance &amp; Petrol &amp; Oth'!M17</f>
        <v>3092.3638301876781</v>
      </c>
      <c r="AK57" s="298">
        <f>'SE - Maintenance &amp; Petrol &amp; Oth'!N17</f>
        <v>3092.3638301876781</v>
      </c>
      <c r="AL57" s="298">
        <f t="shared" si="1"/>
        <v>37108.365962252137</v>
      </c>
    </row>
    <row r="58" spans="1:38" x14ac:dyDescent="0.25">
      <c r="A58" t="s">
        <v>39</v>
      </c>
      <c r="B58" s="124">
        <v>7060</v>
      </c>
      <c r="C58" s="124">
        <v>400</v>
      </c>
      <c r="D58" t="s">
        <v>10</v>
      </c>
      <c r="E58">
        <v>1</v>
      </c>
      <c r="F58" s="251" t="s">
        <v>36</v>
      </c>
      <c r="G58" s="4">
        <v>0</v>
      </c>
      <c r="H58" s="4">
        <v>0</v>
      </c>
      <c r="I58" s="4">
        <v>0</v>
      </c>
      <c r="J58" s="4">
        <v>0</v>
      </c>
      <c r="K58" s="4">
        <v>0</v>
      </c>
      <c r="L58" s="4">
        <v>0</v>
      </c>
      <c r="M58" s="4">
        <v>0</v>
      </c>
      <c r="N58" s="4">
        <v>0</v>
      </c>
      <c r="O58" s="4">
        <v>0</v>
      </c>
      <c r="P58" s="4">
        <v>0</v>
      </c>
      <c r="Q58" s="4">
        <v>0</v>
      </c>
      <c r="R58" s="4">
        <v>0</v>
      </c>
      <c r="S58" s="4">
        <v>0</v>
      </c>
      <c r="T58" s="4"/>
      <c r="U58" s="114" t="e">
        <f t="shared" si="0"/>
        <v>#DIV/0!</v>
      </c>
      <c r="V58" s="114"/>
      <c r="W58" s="115"/>
      <c r="X58" s="118" t="e">
        <v>#DIV/0!</v>
      </c>
      <c r="Y58" s="5"/>
      <c r="Z58" s="298">
        <f>'SE - Maintenance &amp; Petrol &amp; Oth'!C18</f>
        <v>0</v>
      </c>
      <c r="AA58" s="298">
        <f>'SE - Maintenance &amp; Petrol &amp; Oth'!D18</f>
        <v>0</v>
      </c>
      <c r="AB58" s="298">
        <f>'SE - Maintenance &amp; Petrol &amp; Oth'!E18</f>
        <v>0</v>
      </c>
      <c r="AC58" s="298">
        <f>'SE - Maintenance &amp; Petrol &amp; Oth'!F18</f>
        <v>0</v>
      </c>
      <c r="AD58" s="298">
        <f>'SE - Maintenance &amp; Petrol &amp; Oth'!G18</f>
        <v>0</v>
      </c>
      <c r="AE58" s="298">
        <f>'SE - Maintenance &amp; Petrol &amp; Oth'!H18</f>
        <v>0</v>
      </c>
      <c r="AF58" s="298">
        <f>'SE - Maintenance &amp; Petrol &amp; Oth'!I18</f>
        <v>0</v>
      </c>
      <c r="AG58" s="298">
        <f>'SE - Maintenance &amp; Petrol &amp; Oth'!J18</f>
        <v>0</v>
      </c>
      <c r="AH58" s="298">
        <f>'SE - Maintenance &amp; Petrol &amp; Oth'!K18</f>
        <v>0</v>
      </c>
      <c r="AI58" s="298">
        <f>'SE - Maintenance &amp; Petrol &amp; Oth'!L18</f>
        <v>0</v>
      </c>
      <c r="AJ58" s="298">
        <f>'SE - Maintenance &amp; Petrol &amp; Oth'!M18</f>
        <v>0</v>
      </c>
      <c r="AK58" s="298">
        <f>'SE - Maintenance &amp; Petrol &amp; Oth'!N18</f>
        <v>0</v>
      </c>
      <c r="AL58" s="298">
        <f t="shared" si="1"/>
        <v>0</v>
      </c>
    </row>
    <row r="59" spans="1:38" x14ac:dyDescent="0.25">
      <c r="A59" t="s">
        <v>39</v>
      </c>
      <c r="B59" s="124">
        <v>7060</v>
      </c>
      <c r="C59" s="124">
        <v>430</v>
      </c>
      <c r="D59" t="s">
        <v>18</v>
      </c>
      <c r="E59">
        <v>3</v>
      </c>
      <c r="F59" s="251" t="s">
        <v>40</v>
      </c>
      <c r="G59" s="4">
        <v>0</v>
      </c>
      <c r="H59" s="4">
        <v>0</v>
      </c>
      <c r="I59" s="4">
        <v>0</v>
      </c>
      <c r="J59" s="4">
        <v>0</v>
      </c>
      <c r="K59" s="4">
        <v>0</v>
      </c>
      <c r="L59" s="4">
        <v>0</v>
      </c>
      <c r="M59" s="4">
        <v>20</v>
      </c>
      <c r="N59" s="4">
        <v>0</v>
      </c>
      <c r="O59" s="4">
        <v>-90.6</v>
      </c>
      <c r="P59" s="4">
        <v>469.56</v>
      </c>
      <c r="Q59" s="4">
        <v>11.61</v>
      </c>
      <c r="R59" s="4">
        <v>25.61</v>
      </c>
      <c r="S59" s="4">
        <v>436.18000000000006</v>
      </c>
      <c r="T59" s="4"/>
      <c r="U59" s="114" t="e">
        <f t="shared" si="0"/>
        <v>#DIV/0!</v>
      </c>
      <c r="V59" s="114"/>
      <c r="W59" s="115"/>
      <c r="X59" s="118" t="e">
        <v>#DIV/0!</v>
      </c>
      <c r="Y59" s="5"/>
      <c r="Z59" s="298">
        <f>'SE - Maintenance &amp; Petrol &amp; Oth'!C19</f>
        <v>29.888464643030002</v>
      </c>
      <c r="AA59" s="298">
        <f>'SE - Maintenance &amp; Petrol &amp; Oth'!D19</f>
        <v>29.888464643030002</v>
      </c>
      <c r="AB59" s="298">
        <f>'SE - Maintenance &amp; Petrol &amp; Oth'!E19</f>
        <v>29.888464643030002</v>
      </c>
      <c r="AC59" s="298">
        <f>'SE - Maintenance &amp; Petrol &amp; Oth'!F19</f>
        <v>29.888464643030002</v>
      </c>
      <c r="AD59" s="298">
        <f>'SE - Maintenance &amp; Petrol &amp; Oth'!G19</f>
        <v>29.888464643030002</v>
      </c>
      <c r="AE59" s="298">
        <f>'SE - Maintenance &amp; Petrol &amp; Oth'!H19</f>
        <v>29.888464643030002</v>
      </c>
      <c r="AF59" s="298">
        <f>'SE - Maintenance &amp; Petrol &amp; Oth'!I19</f>
        <v>29.888464643030002</v>
      </c>
      <c r="AG59" s="298">
        <f>'SE - Maintenance &amp; Petrol &amp; Oth'!J19</f>
        <v>29.888464643030002</v>
      </c>
      <c r="AH59" s="298">
        <f>'SE - Maintenance &amp; Petrol &amp; Oth'!K19</f>
        <v>29.888464643030002</v>
      </c>
      <c r="AI59" s="298">
        <f>'SE - Maintenance &amp; Petrol &amp; Oth'!L19</f>
        <v>29.888464643030002</v>
      </c>
      <c r="AJ59" s="298">
        <f>'SE - Maintenance &amp; Petrol &amp; Oth'!M19</f>
        <v>29.888464643030002</v>
      </c>
      <c r="AK59" s="298">
        <f>'SE - Maintenance &amp; Petrol &amp; Oth'!N19</f>
        <v>29.888464643030002</v>
      </c>
      <c r="AL59" s="298">
        <f t="shared" si="1"/>
        <v>358.66157571635995</v>
      </c>
    </row>
    <row r="60" spans="1:38" x14ac:dyDescent="0.25">
      <c r="A60" t="s">
        <v>39</v>
      </c>
      <c r="B60" s="124">
        <v>7060</v>
      </c>
      <c r="C60" s="124">
        <v>440</v>
      </c>
      <c r="D60" t="s">
        <v>20</v>
      </c>
      <c r="E60">
        <v>3</v>
      </c>
      <c r="F60" s="251" t="s">
        <v>41</v>
      </c>
      <c r="G60" s="4">
        <v>8845.16</v>
      </c>
      <c r="H60" s="4">
        <v>7697.96</v>
      </c>
      <c r="I60" s="4">
        <v>9362.57</v>
      </c>
      <c r="J60" s="4">
        <v>5859.72</v>
      </c>
      <c r="K60" s="4">
        <v>6473.04</v>
      </c>
      <c r="L60" s="4">
        <v>9421.1200000000008</v>
      </c>
      <c r="M60" s="4">
        <v>22332.84</v>
      </c>
      <c r="N60" s="4">
        <v>16412.810000000001</v>
      </c>
      <c r="O60" s="4">
        <v>1374.42</v>
      </c>
      <c r="P60" s="4">
        <v>5272.03</v>
      </c>
      <c r="Q60" s="4">
        <v>5392.45</v>
      </c>
      <c r="R60" s="4">
        <v>3643.47</v>
      </c>
      <c r="S60" s="4">
        <v>102087.59</v>
      </c>
      <c r="T60" s="4"/>
      <c r="U60" s="114" t="e">
        <f t="shared" si="0"/>
        <v>#DIV/0!</v>
      </c>
      <c r="V60" s="114"/>
      <c r="W60" s="115"/>
      <c r="X60" s="118" t="e">
        <v>#DIV/0!</v>
      </c>
      <c r="Y60" s="5"/>
      <c r="Z60" s="298">
        <f>'SE - Maintenance &amp; Petrol &amp; Oth'!C20</f>
        <v>6995.3719203245055</v>
      </c>
      <c r="AA60" s="298">
        <f>'SE - Maintenance &amp; Petrol &amp; Oth'!D20</f>
        <v>6995.3719203245055</v>
      </c>
      <c r="AB60" s="298">
        <f>'SE - Maintenance &amp; Petrol &amp; Oth'!E20</f>
        <v>6995.3719203245055</v>
      </c>
      <c r="AC60" s="298">
        <f>'SE - Maintenance &amp; Petrol &amp; Oth'!F20</f>
        <v>6995.3719203245055</v>
      </c>
      <c r="AD60" s="298">
        <f>'SE - Maintenance &amp; Petrol &amp; Oth'!G20</f>
        <v>6995.3719203245055</v>
      </c>
      <c r="AE60" s="298">
        <f>'SE - Maintenance &amp; Petrol &amp; Oth'!H20</f>
        <v>6995.3719203245055</v>
      </c>
      <c r="AF60" s="298">
        <f>'SE - Maintenance &amp; Petrol &amp; Oth'!I20</f>
        <v>6995.3719203245055</v>
      </c>
      <c r="AG60" s="298">
        <f>'SE - Maintenance &amp; Petrol &amp; Oth'!J20</f>
        <v>6995.3719203245055</v>
      </c>
      <c r="AH60" s="298">
        <f>'SE - Maintenance &amp; Petrol &amp; Oth'!K20</f>
        <v>6995.3719203245055</v>
      </c>
      <c r="AI60" s="298">
        <f>'SE - Maintenance &amp; Petrol &amp; Oth'!L20</f>
        <v>6995.3719203245055</v>
      </c>
      <c r="AJ60" s="298">
        <f>'SE - Maintenance &amp; Petrol &amp; Oth'!M20</f>
        <v>6995.3719203245055</v>
      </c>
      <c r="AK60" s="298">
        <f>'SE - Maintenance &amp; Petrol &amp; Oth'!N20</f>
        <v>6995.3719203245055</v>
      </c>
      <c r="AL60" s="298">
        <f t="shared" si="1"/>
        <v>83944.463043894066</v>
      </c>
    </row>
    <row r="61" spans="1:38" x14ac:dyDescent="0.25">
      <c r="A61" t="s">
        <v>39</v>
      </c>
      <c r="B61" s="124">
        <v>7060</v>
      </c>
      <c r="C61" s="124">
        <v>935</v>
      </c>
      <c r="D61" t="s">
        <v>30</v>
      </c>
      <c r="E61">
        <v>3</v>
      </c>
      <c r="F61" s="251" t="s">
        <v>43</v>
      </c>
      <c r="G61" s="4">
        <v>0</v>
      </c>
      <c r="H61" s="4">
        <v>0</v>
      </c>
      <c r="I61" s="4">
        <v>0</v>
      </c>
      <c r="J61" s="4">
        <v>0</v>
      </c>
      <c r="K61" s="4">
        <v>0</v>
      </c>
      <c r="L61" s="4">
        <v>0</v>
      </c>
      <c r="M61" s="4">
        <v>0</v>
      </c>
      <c r="N61" s="4">
        <v>0</v>
      </c>
      <c r="O61" s="4">
        <v>2105.9</v>
      </c>
      <c r="P61" s="4">
        <v>0</v>
      </c>
      <c r="Q61" s="4">
        <v>0</v>
      </c>
      <c r="R61" s="4">
        <v>0</v>
      </c>
      <c r="S61" s="4">
        <v>2105.9</v>
      </c>
      <c r="T61" s="4"/>
      <c r="U61" s="114" t="e">
        <f t="shared" si="0"/>
        <v>#DIV/0!</v>
      </c>
      <c r="V61" s="114"/>
      <c r="W61" s="115"/>
      <c r="X61" s="118"/>
      <c r="Y61" s="5"/>
      <c r="Z61" s="298">
        <f>'SE - Maintenance &amp; Petrol &amp; Oth'!C21</f>
        <v>144.30308059002448</v>
      </c>
      <c r="AA61" s="298">
        <f>'SE - Maintenance &amp; Petrol &amp; Oth'!D21</f>
        <v>144.30308059002448</v>
      </c>
      <c r="AB61" s="298">
        <f>'SE - Maintenance &amp; Petrol &amp; Oth'!E21</f>
        <v>144.30308059002448</v>
      </c>
      <c r="AC61" s="298">
        <f>'SE - Maintenance &amp; Petrol &amp; Oth'!F21</f>
        <v>144.30308059002448</v>
      </c>
      <c r="AD61" s="298">
        <f>'SE - Maintenance &amp; Petrol &amp; Oth'!G21</f>
        <v>144.30308059002448</v>
      </c>
      <c r="AE61" s="298">
        <f>'SE - Maintenance &amp; Petrol &amp; Oth'!H21</f>
        <v>144.30308059002448</v>
      </c>
      <c r="AF61" s="298">
        <f>'SE - Maintenance &amp; Petrol &amp; Oth'!I21</f>
        <v>144.30308059002448</v>
      </c>
      <c r="AG61" s="298">
        <f>'SE - Maintenance &amp; Petrol &amp; Oth'!J21</f>
        <v>144.30308059002448</v>
      </c>
      <c r="AH61" s="298">
        <f>'SE - Maintenance &amp; Petrol &amp; Oth'!K21</f>
        <v>144.30308059002448</v>
      </c>
      <c r="AI61" s="298">
        <f>'SE - Maintenance &amp; Petrol &amp; Oth'!L21</f>
        <v>144.30308059002448</v>
      </c>
      <c r="AJ61" s="298">
        <f>'SE - Maintenance &amp; Petrol &amp; Oth'!M21</f>
        <v>144.30308059002448</v>
      </c>
      <c r="AK61" s="298">
        <f>'SE - Maintenance &amp; Petrol &amp; Oth'!N21</f>
        <v>144.30308059002448</v>
      </c>
      <c r="AL61" s="298">
        <f t="shared" si="1"/>
        <v>1731.6369670802933</v>
      </c>
    </row>
    <row r="62" spans="1:38" x14ac:dyDescent="0.25">
      <c r="A62" t="s">
        <v>39</v>
      </c>
      <c r="B62" s="124">
        <v>7060</v>
      </c>
      <c r="C62" s="124">
        <v>936</v>
      </c>
      <c r="D62" t="s">
        <v>30</v>
      </c>
      <c r="E62">
        <v>3</v>
      </c>
      <c r="F62" s="251" t="s">
        <v>43</v>
      </c>
      <c r="G62" s="4">
        <v>0</v>
      </c>
      <c r="H62" s="4">
        <v>0</v>
      </c>
      <c r="I62" s="4">
        <v>0</v>
      </c>
      <c r="J62" s="4">
        <v>0</v>
      </c>
      <c r="K62" s="4">
        <v>0</v>
      </c>
      <c r="L62" s="4">
        <v>490</v>
      </c>
      <c r="M62" s="4">
        <v>0</v>
      </c>
      <c r="N62" s="4">
        <v>0</v>
      </c>
      <c r="O62" s="4">
        <v>1348.02</v>
      </c>
      <c r="P62" s="4">
        <v>0</v>
      </c>
      <c r="Q62" s="4">
        <v>0</v>
      </c>
      <c r="R62" s="4">
        <v>100</v>
      </c>
      <c r="S62" s="4">
        <v>1938.02</v>
      </c>
      <c r="T62" s="4"/>
      <c r="U62" s="114" t="e">
        <f t="shared" si="0"/>
        <v>#DIV/0!</v>
      </c>
      <c r="V62" s="114"/>
      <c r="W62" s="115"/>
      <c r="X62" s="118" t="e">
        <v>#DIV/0!</v>
      </c>
      <c r="Y62" s="5"/>
      <c r="Z62" s="298">
        <f>'SE - Maintenance &amp; Petrol &amp; Oth'!C22</f>
        <v>132.79939989794349</v>
      </c>
      <c r="AA62" s="298">
        <f>'SE - Maintenance &amp; Petrol &amp; Oth'!D22</f>
        <v>132.79939989794349</v>
      </c>
      <c r="AB62" s="298">
        <f>'SE - Maintenance &amp; Petrol &amp; Oth'!E22</f>
        <v>132.79939989794349</v>
      </c>
      <c r="AC62" s="298">
        <f>'SE - Maintenance &amp; Petrol &amp; Oth'!F22</f>
        <v>132.79939989794349</v>
      </c>
      <c r="AD62" s="298">
        <f>'SE - Maintenance &amp; Petrol &amp; Oth'!G22</f>
        <v>132.79939989794349</v>
      </c>
      <c r="AE62" s="298">
        <f>'SE - Maintenance &amp; Petrol &amp; Oth'!H22</f>
        <v>132.79939989794349</v>
      </c>
      <c r="AF62" s="298">
        <f>'SE - Maintenance &amp; Petrol &amp; Oth'!I22</f>
        <v>132.79939989794349</v>
      </c>
      <c r="AG62" s="298">
        <f>'SE - Maintenance &amp; Petrol &amp; Oth'!J22</f>
        <v>132.79939989794349</v>
      </c>
      <c r="AH62" s="298">
        <f>'SE - Maintenance &amp; Petrol &amp; Oth'!K22</f>
        <v>132.79939989794349</v>
      </c>
      <c r="AI62" s="298">
        <f>'SE - Maintenance &amp; Petrol &amp; Oth'!L22</f>
        <v>132.79939989794349</v>
      </c>
      <c r="AJ62" s="298">
        <f>'SE - Maintenance &amp; Petrol &amp; Oth'!M22</f>
        <v>132.79939989794349</v>
      </c>
      <c r="AK62" s="298">
        <f>'SE - Maintenance &amp; Petrol &amp; Oth'!N22</f>
        <v>132.79939989794349</v>
      </c>
      <c r="AL62" s="298">
        <f t="shared" si="1"/>
        <v>1593.5927987753214</v>
      </c>
    </row>
    <row r="63" spans="1:38" x14ac:dyDescent="0.25">
      <c r="A63" t="s">
        <v>44</v>
      </c>
      <c r="B63" s="124">
        <v>7080</v>
      </c>
      <c r="C63" s="124">
        <v>110</v>
      </c>
      <c r="D63" t="s">
        <v>10</v>
      </c>
      <c r="E63">
        <v>2</v>
      </c>
      <c r="F63" s="251" t="s">
        <v>45</v>
      </c>
      <c r="G63" s="4">
        <v>12858.43</v>
      </c>
      <c r="H63" s="4">
        <v>14706.27</v>
      </c>
      <c r="I63" s="4">
        <v>11219.51</v>
      </c>
      <c r="J63" s="4">
        <v>19931.61</v>
      </c>
      <c r="K63" s="4">
        <v>11463.08</v>
      </c>
      <c r="L63" s="4">
        <v>10752</v>
      </c>
      <c r="M63" s="4">
        <v>8842.74</v>
      </c>
      <c r="N63" s="4">
        <v>399.29</v>
      </c>
      <c r="O63" s="4">
        <v>0</v>
      </c>
      <c r="P63" s="4">
        <v>2617.4499999999998</v>
      </c>
      <c r="Q63" s="4">
        <v>517.04999999999995</v>
      </c>
      <c r="R63" s="4">
        <v>8891.57</v>
      </c>
      <c r="S63" s="4">
        <v>102199</v>
      </c>
      <c r="T63" s="4"/>
      <c r="U63" s="114" t="e">
        <f t="shared" si="0"/>
        <v>#DIV/0!</v>
      </c>
      <c r="V63" s="114"/>
      <c r="W63" s="115"/>
      <c r="X63" s="118" t="e">
        <v>#DIV/0!</v>
      </c>
      <c r="Y63" s="5"/>
      <c r="Z63" s="4">
        <f>'SE - Marketing PE '!I36/12</f>
        <v>0</v>
      </c>
      <c r="AA63" s="4">
        <f t="shared" ref="AA63:AK63" si="2">Z63</f>
        <v>0</v>
      </c>
      <c r="AB63" s="4">
        <f t="shared" si="2"/>
        <v>0</v>
      </c>
      <c r="AC63" s="4">
        <f t="shared" si="2"/>
        <v>0</v>
      </c>
      <c r="AD63" s="4">
        <f t="shared" si="2"/>
        <v>0</v>
      </c>
      <c r="AE63" s="4">
        <f t="shared" si="2"/>
        <v>0</v>
      </c>
      <c r="AF63" s="4">
        <f t="shared" si="2"/>
        <v>0</v>
      </c>
      <c r="AG63" s="4">
        <f t="shared" si="2"/>
        <v>0</v>
      </c>
      <c r="AH63" s="4">
        <f t="shared" si="2"/>
        <v>0</v>
      </c>
      <c r="AI63" s="4">
        <f t="shared" si="2"/>
        <v>0</v>
      </c>
      <c r="AJ63" s="4">
        <f t="shared" si="2"/>
        <v>0</v>
      </c>
      <c r="AK63" s="4">
        <f t="shared" si="2"/>
        <v>0</v>
      </c>
      <c r="AL63" s="298">
        <f t="shared" si="1"/>
        <v>0</v>
      </c>
    </row>
    <row r="64" spans="1:38" x14ac:dyDescent="0.25">
      <c r="A64" t="s">
        <v>44</v>
      </c>
      <c r="B64" s="124">
        <v>7080</v>
      </c>
      <c r="C64" s="124">
        <v>112</v>
      </c>
      <c r="D64" t="s">
        <v>12</v>
      </c>
      <c r="E64">
        <v>2</v>
      </c>
      <c r="F64" s="251" t="s">
        <v>46</v>
      </c>
      <c r="G64" s="4">
        <v>10806.55</v>
      </c>
      <c r="H64" s="4">
        <v>103.21</v>
      </c>
      <c r="I64" s="4">
        <v>-3748.01</v>
      </c>
      <c r="J64" s="4">
        <v>5372.2</v>
      </c>
      <c r="K64" s="4">
        <v>4102.54</v>
      </c>
      <c r="L64" s="4">
        <v>2679</v>
      </c>
      <c r="M64" s="4">
        <v>7996</v>
      </c>
      <c r="N64" s="4">
        <v>5541.93</v>
      </c>
      <c r="O64" s="4">
        <v>4700</v>
      </c>
      <c r="P64" s="4">
        <v>2038.73</v>
      </c>
      <c r="Q64" s="4">
        <v>5275</v>
      </c>
      <c r="R64" s="4">
        <v>7158.81</v>
      </c>
      <c r="S64" s="4">
        <v>52025.96</v>
      </c>
      <c r="T64" s="4"/>
      <c r="U64" s="114" t="e">
        <f t="shared" si="0"/>
        <v>#DIV/0!</v>
      </c>
      <c r="V64" s="114"/>
      <c r="W64" s="115"/>
      <c r="X64" s="118" t="e">
        <v>#DIV/0!</v>
      </c>
      <c r="Y64" s="5"/>
      <c r="Z64" s="4">
        <f>'SE - Marketing PE '!I37/12</f>
        <v>0</v>
      </c>
      <c r="AA64" s="4">
        <f t="shared" ref="AA64:AK64" si="3">Z64</f>
        <v>0</v>
      </c>
      <c r="AB64" s="4">
        <f t="shared" si="3"/>
        <v>0</v>
      </c>
      <c r="AC64" s="4">
        <f t="shared" si="3"/>
        <v>0</v>
      </c>
      <c r="AD64" s="4">
        <f t="shared" si="3"/>
        <v>0</v>
      </c>
      <c r="AE64" s="4">
        <f t="shared" si="3"/>
        <v>0</v>
      </c>
      <c r="AF64" s="4">
        <f t="shared" si="3"/>
        <v>0</v>
      </c>
      <c r="AG64" s="4">
        <f t="shared" si="3"/>
        <v>0</v>
      </c>
      <c r="AH64" s="4">
        <f t="shared" si="3"/>
        <v>0</v>
      </c>
      <c r="AI64" s="4">
        <f t="shared" si="3"/>
        <v>0</v>
      </c>
      <c r="AJ64" s="4">
        <f t="shared" si="3"/>
        <v>0</v>
      </c>
      <c r="AK64" s="4">
        <f t="shared" si="3"/>
        <v>0</v>
      </c>
      <c r="AL64" s="298">
        <f t="shared" si="1"/>
        <v>0</v>
      </c>
    </row>
    <row r="65" spans="1:40" x14ac:dyDescent="0.25">
      <c r="A65" t="s">
        <v>44</v>
      </c>
      <c r="B65" s="124">
        <v>7080</v>
      </c>
      <c r="C65" s="124">
        <v>120</v>
      </c>
      <c r="D65" t="s">
        <v>14</v>
      </c>
      <c r="E65">
        <v>2</v>
      </c>
      <c r="F65" s="251" t="s">
        <v>47</v>
      </c>
      <c r="G65" s="4">
        <v>5039.59</v>
      </c>
      <c r="H65" s="4">
        <v>13632.56</v>
      </c>
      <c r="I65" s="4">
        <v>12850.46</v>
      </c>
      <c r="J65" s="4">
        <v>28074.49</v>
      </c>
      <c r="K65" s="4">
        <v>16177.28</v>
      </c>
      <c r="L65" s="4">
        <v>10452</v>
      </c>
      <c r="M65" s="4">
        <v>8492.74</v>
      </c>
      <c r="N65" s="4">
        <v>54.78</v>
      </c>
      <c r="O65" s="4">
        <v>2099.4499999999998</v>
      </c>
      <c r="P65" s="4">
        <v>1575.88</v>
      </c>
      <c r="Q65" s="4">
        <v>5041.8599999999997</v>
      </c>
      <c r="R65" s="4">
        <v>11921.94</v>
      </c>
      <c r="S65" s="4">
        <v>115413.03000000001</v>
      </c>
      <c r="T65" s="4"/>
      <c r="U65" s="114" t="e">
        <f t="shared" si="0"/>
        <v>#DIV/0!</v>
      </c>
      <c r="V65" s="114"/>
      <c r="W65" s="115"/>
      <c r="X65" s="118" t="e">
        <v>#DIV/0!</v>
      </c>
      <c r="Y65" s="5"/>
      <c r="Z65" s="4">
        <f>'SE - Marketing PE '!I38/12</f>
        <v>0</v>
      </c>
      <c r="AA65" s="4">
        <f t="shared" ref="AA65:AK65" si="4">Z65</f>
        <v>0</v>
      </c>
      <c r="AB65" s="4">
        <f t="shared" si="4"/>
        <v>0</v>
      </c>
      <c r="AC65" s="4">
        <f t="shared" si="4"/>
        <v>0</v>
      </c>
      <c r="AD65" s="4">
        <f t="shared" si="4"/>
        <v>0</v>
      </c>
      <c r="AE65" s="4">
        <f t="shared" si="4"/>
        <v>0</v>
      </c>
      <c r="AF65" s="4">
        <f t="shared" si="4"/>
        <v>0</v>
      </c>
      <c r="AG65" s="4">
        <f t="shared" si="4"/>
        <v>0</v>
      </c>
      <c r="AH65" s="4">
        <f t="shared" si="4"/>
        <v>0</v>
      </c>
      <c r="AI65" s="4">
        <f t="shared" si="4"/>
        <v>0</v>
      </c>
      <c r="AJ65" s="4">
        <f t="shared" si="4"/>
        <v>0</v>
      </c>
      <c r="AK65" s="4">
        <f t="shared" si="4"/>
        <v>0</v>
      </c>
      <c r="AL65" s="298">
        <f t="shared" si="1"/>
        <v>0</v>
      </c>
    </row>
    <row r="66" spans="1:40" x14ac:dyDescent="0.25">
      <c r="A66" t="s">
        <v>44</v>
      </c>
      <c r="B66" s="124">
        <v>7080</v>
      </c>
      <c r="C66" s="124">
        <v>121</v>
      </c>
      <c r="D66" t="s">
        <v>14</v>
      </c>
      <c r="E66">
        <v>2</v>
      </c>
      <c r="F66" s="251" t="s">
        <v>47</v>
      </c>
      <c r="G66" s="4">
        <v>0</v>
      </c>
      <c r="H66" s="4">
        <v>0</v>
      </c>
      <c r="I66" s="4">
        <v>0</v>
      </c>
      <c r="J66" s="4">
        <v>0</v>
      </c>
      <c r="K66" s="4">
        <v>0</v>
      </c>
      <c r="L66" s="4">
        <v>0</v>
      </c>
      <c r="M66" s="4">
        <v>0</v>
      </c>
      <c r="N66" s="4">
        <v>0</v>
      </c>
      <c r="O66" s="4">
        <v>0</v>
      </c>
      <c r="P66" s="4">
        <v>0</v>
      </c>
      <c r="Q66" s="4">
        <v>0</v>
      </c>
      <c r="R66" s="4">
        <v>0</v>
      </c>
      <c r="S66" s="4">
        <v>0</v>
      </c>
      <c r="T66" s="4"/>
      <c r="U66" s="114" t="e">
        <f t="shared" si="0"/>
        <v>#DIV/0!</v>
      </c>
      <c r="V66" s="114"/>
      <c r="W66" s="115"/>
      <c r="X66" s="118" t="e">
        <v>#DIV/0!</v>
      </c>
      <c r="Y66" s="5"/>
      <c r="Z66" s="4">
        <f>'SE - Marketing PE '!I39/12</f>
        <v>0</v>
      </c>
      <c r="AA66" s="4">
        <f t="shared" ref="AA66:AK66" si="5">Z66</f>
        <v>0</v>
      </c>
      <c r="AB66" s="4">
        <f t="shared" si="5"/>
        <v>0</v>
      </c>
      <c r="AC66" s="4">
        <f t="shared" si="5"/>
        <v>0</v>
      </c>
      <c r="AD66" s="4">
        <f t="shared" si="5"/>
        <v>0</v>
      </c>
      <c r="AE66" s="4">
        <f t="shared" si="5"/>
        <v>0</v>
      </c>
      <c r="AF66" s="4">
        <f t="shared" si="5"/>
        <v>0</v>
      </c>
      <c r="AG66" s="4">
        <f t="shared" si="5"/>
        <v>0</v>
      </c>
      <c r="AH66" s="4">
        <f t="shared" si="5"/>
        <v>0</v>
      </c>
      <c r="AI66" s="4">
        <f t="shared" si="5"/>
        <v>0</v>
      </c>
      <c r="AJ66" s="4">
        <f t="shared" si="5"/>
        <v>0</v>
      </c>
      <c r="AK66" s="4">
        <f t="shared" si="5"/>
        <v>0</v>
      </c>
      <c r="AL66" s="298">
        <f t="shared" si="1"/>
        <v>0</v>
      </c>
    </row>
    <row r="67" spans="1:40" x14ac:dyDescent="0.25">
      <c r="A67" t="s">
        <v>44</v>
      </c>
      <c r="B67" s="124">
        <v>7080</v>
      </c>
      <c r="C67" s="124">
        <v>122</v>
      </c>
      <c r="D67" t="s">
        <v>16</v>
      </c>
      <c r="E67">
        <v>2</v>
      </c>
      <c r="F67" s="251" t="s">
        <v>48</v>
      </c>
      <c r="G67" s="4">
        <v>5486.95</v>
      </c>
      <c r="H67" s="4">
        <v>5486.94</v>
      </c>
      <c r="I67" s="4">
        <v>3975</v>
      </c>
      <c r="J67" s="4">
        <v>2303</v>
      </c>
      <c r="K67" s="4">
        <v>2303</v>
      </c>
      <c r="L67" s="4">
        <v>1148</v>
      </c>
      <c r="M67" s="4">
        <v>2126</v>
      </c>
      <c r="N67" s="4">
        <v>2362</v>
      </c>
      <c r="O67" s="4">
        <v>2015</v>
      </c>
      <c r="P67" s="4">
        <v>874</v>
      </c>
      <c r="Q67" s="4">
        <v>2261</v>
      </c>
      <c r="R67" s="4">
        <v>3068</v>
      </c>
      <c r="S67" s="4">
        <v>33408.89</v>
      </c>
      <c r="T67" s="4"/>
      <c r="U67" s="114" t="e">
        <f t="shared" si="0"/>
        <v>#DIV/0!</v>
      </c>
      <c r="V67" s="114"/>
      <c r="W67" s="115"/>
      <c r="X67" s="118" t="e">
        <v>#DIV/0!</v>
      </c>
      <c r="Y67" s="5"/>
      <c r="Z67" s="4">
        <f>'SE - Marketing PE '!I40/12</f>
        <v>0</v>
      </c>
      <c r="AA67" s="4">
        <f t="shared" ref="AA67:AK67" si="6">Z67</f>
        <v>0</v>
      </c>
      <c r="AB67" s="4">
        <f t="shared" si="6"/>
        <v>0</v>
      </c>
      <c r="AC67" s="4">
        <f t="shared" si="6"/>
        <v>0</v>
      </c>
      <c r="AD67" s="4">
        <f t="shared" si="6"/>
        <v>0</v>
      </c>
      <c r="AE67" s="4">
        <f t="shared" si="6"/>
        <v>0</v>
      </c>
      <c r="AF67" s="4">
        <f t="shared" si="6"/>
        <v>0</v>
      </c>
      <c r="AG67" s="4">
        <f t="shared" si="6"/>
        <v>0</v>
      </c>
      <c r="AH67" s="4">
        <f t="shared" si="6"/>
        <v>0</v>
      </c>
      <c r="AI67" s="4">
        <f t="shared" si="6"/>
        <v>0</v>
      </c>
      <c r="AJ67" s="4">
        <f t="shared" si="6"/>
        <v>0</v>
      </c>
      <c r="AK67" s="4">
        <f t="shared" si="6"/>
        <v>0</v>
      </c>
      <c r="AL67" s="298">
        <f t="shared" si="1"/>
        <v>0</v>
      </c>
    </row>
    <row r="68" spans="1:40" x14ac:dyDescent="0.25">
      <c r="A68" t="s">
        <v>44</v>
      </c>
      <c r="B68" s="124">
        <v>7080</v>
      </c>
      <c r="C68" s="124">
        <v>130</v>
      </c>
      <c r="D68" t="s">
        <v>18</v>
      </c>
      <c r="E68">
        <v>3</v>
      </c>
      <c r="F68" s="251" t="s">
        <v>40</v>
      </c>
      <c r="G68" s="4">
        <v>4.7</v>
      </c>
      <c r="H68" s="4">
        <v>2467.98</v>
      </c>
      <c r="I68" s="4">
        <v>2169.63</v>
      </c>
      <c r="J68" s="4">
        <v>3363.89</v>
      </c>
      <c r="K68" s="4">
        <v>741.08</v>
      </c>
      <c r="L68" s="4">
        <v>0</v>
      </c>
      <c r="M68" s="4">
        <v>0</v>
      </c>
      <c r="N68" s="4">
        <v>31.04</v>
      </c>
      <c r="O68" s="4">
        <v>0</v>
      </c>
      <c r="P68" s="4">
        <v>1090.48</v>
      </c>
      <c r="Q68" s="4">
        <v>31.62</v>
      </c>
      <c r="R68" s="4">
        <v>422.63</v>
      </c>
      <c r="S68" s="4">
        <v>10323.049999999999</v>
      </c>
      <c r="T68" s="4"/>
      <c r="U68" s="114" t="e">
        <f t="shared" si="0"/>
        <v>#DIV/0!</v>
      </c>
      <c r="V68" s="114"/>
      <c r="W68" s="115"/>
      <c r="X68" s="118" t="e">
        <v>#DIV/0!</v>
      </c>
      <c r="Y68" s="5"/>
      <c r="Z68" s="4">
        <f>'SE - Marketing PE '!I41/12</f>
        <v>0</v>
      </c>
      <c r="AA68" s="4">
        <f t="shared" ref="AA68:AK68" si="7">Z68</f>
        <v>0</v>
      </c>
      <c r="AB68" s="4">
        <f t="shared" si="7"/>
        <v>0</v>
      </c>
      <c r="AC68" s="4">
        <f t="shared" si="7"/>
        <v>0</v>
      </c>
      <c r="AD68" s="4">
        <f t="shared" si="7"/>
        <v>0</v>
      </c>
      <c r="AE68" s="4">
        <f t="shared" si="7"/>
        <v>0</v>
      </c>
      <c r="AF68" s="4">
        <f t="shared" si="7"/>
        <v>0</v>
      </c>
      <c r="AG68" s="4">
        <f t="shared" si="7"/>
        <v>0</v>
      </c>
      <c r="AH68" s="4">
        <f t="shared" si="7"/>
        <v>0</v>
      </c>
      <c r="AI68" s="4">
        <f t="shared" si="7"/>
        <v>0</v>
      </c>
      <c r="AJ68" s="4">
        <f t="shared" si="7"/>
        <v>0</v>
      </c>
      <c r="AK68" s="4">
        <f t="shared" si="7"/>
        <v>0</v>
      </c>
      <c r="AL68" s="298">
        <f t="shared" si="1"/>
        <v>0</v>
      </c>
    </row>
    <row r="69" spans="1:40" x14ac:dyDescent="0.25">
      <c r="A69" t="s">
        <v>44</v>
      </c>
      <c r="B69" s="124">
        <v>7080</v>
      </c>
      <c r="C69" s="124">
        <v>140</v>
      </c>
      <c r="D69" t="s">
        <v>20</v>
      </c>
      <c r="E69">
        <v>3</v>
      </c>
      <c r="F69" s="251" t="s">
        <v>41</v>
      </c>
      <c r="G69" s="4">
        <v>5.53</v>
      </c>
      <c r="H69" s="4">
        <v>103.51</v>
      </c>
      <c r="I69" s="4">
        <v>2176.34</v>
      </c>
      <c r="J69" s="4">
        <v>2463.89</v>
      </c>
      <c r="K69" s="4">
        <v>741.08</v>
      </c>
      <c r="L69" s="4">
        <v>0</v>
      </c>
      <c r="M69" s="4">
        <v>0</v>
      </c>
      <c r="N69" s="4">
        <v>36.520000000000003</v>
      </c>
      <c r="O69" s="4">
        <v>0</v>
      </c>
      <c r="P69" s="4">
        <v>1090.48</v>
      </c>
      <c r="Q69" s="4">
        <v>37.200000000000003</v>
      </c>
      <c r="R69" s="4">
        <v>422.63</v>
      </c>
      <c r="S69" s="4">
        <v>7077.18</v>
      </c>
      <c r="T69" s="4"/>
      <c r="U69" s="114" t="e">
        <f t="shared" si="0"/>
        <v>#DIV/0!</v>
      </c>
      <c r="V69" s="114"/>
      <c r="W69" s="115"/>
      <c r="X69" s="118" t="e">
        <v>#DIV/0!</v>
      </c>
      <c r="Y69" s="5"/>
      <c r="Z69" s="4">
        <f>'SE - Marketing PE '!I42/12</f>
        <v>0</v>
      </c>
      <c r="AA69" s="4">
        <f t="shared" ref="AA69:AK69" si="8">Z69</f>
        <v>0</v>
      </c>
      <c r="AB69" s="4">
        <f t="shared" si="8"/>
        <v>0</v>
      </c>
      <c r="AC69" s="4">
        <f t="shared" si="8"/>
        <v>0</v>
      </c>
      <c r="AD69" s="4">
        <f t="shared" si="8"/>
        <v>0</v>
      </c>
      <c r="AE69" s="4">
        <f t="shared" si="8"/>
        <v>0</v>
      </c>
      <c r="AF69" s="4">
        <f t="shared" si="8"/>
        <v>0</v>
      </c>
      <c r="AG69" s="4">
        <f t="shared" si="8"/>
        <v>0</v>
      </c>
      <c r="AH69" s="4">
        <f t="shared" si="8"/>
        <v>0</v>
      </c>
      <c r="AI69" s="4">
        <f t="shared" si="8"/>
        <v>0</v>
      </c>
      <c r="AJ69" s="4">
        <f t="shared" si="8"/>
        <v>0</v>
      </c>
      <c r="AK69" s="4">
        <f t="shared" si="8"/>
        <v>0</v>
      </c>
      <c r="AL69" s="298">
        <f t="shared" si="1"/>
        <v>0</v>
      </c>
    </row>
    <row r="70" spans="1:40" x14ac:dyDescent="0.25">
      <c r="A70" t="s">
        <v>44</v>
      </c>
      <c r="B70" s="124">
        <v>7080</v>
      </c>
      <c r="C70" s="124">
        <v>160</v>
      </c>
      <c r="D70" t="s">
        <v>26</v>
      </c>
      <c r="E70">
        <v>3</v>
      </c>
      <c r="F70" s="251" t="s">
        <v>49</v>
      </c>
      <c r="G70" s="4">
        <v>2.77</v>
      </c>
      <c r="H70" s="4">
        <v>251.76</v>
      </c>
      <c r="I70" s="4">
        <v>22.38</v>
      </c>
      <c r="J70" s="4">
        <v>0</v>
      </c>
      <c r="K70" s="4">
        <v>0</v>
      </c>
      <c r="L70" s="4">
        <v>0</v>
      </c>
      <c r="M70" s="4">
        <v>0</v>
      </c>
      <c r="N70" s="4">
        <v>18.260000000000002</v>
      </c>
      <c r="O70" s="4">
        <v>0</v>
      </c>
      <c r="P70" s="4">
        <v>0</v>
      </c>
      <c r="Q70" s="4">
        <v>18.600000000000001</v>
      </c>
      <c r="R70" s="4">
        <v>0</v>
      </c>
      <c r="S70" s="4">
        <v>313.77000000000004</v>
      </c>
      <c r="T70" s="4"/>
      <c r="U70" s="114" t="e">
        <f t="shared" ref="U70:U133" si="9">S70/$S$3</f>
        <v>#DIV/0!</v>
      </c>
      <c r="V70" s="114"/>
      <c r="W70" s="115"/>
      <c r="X70" s="118" t="e">
        <v>#DIV/0!</v>
      </c>
      <c r="Y70" s="5"/>
      <c r="Z70" s="4">
        <f>'SE - Marketing PE '!I43/12</f>
        <v>0</v>
      </c>
      <c r="AA70" s="4">
        <f t="shared" ref="AA70:AK70" si="10">Z70</f>
        <v>0</v>
      </c>
      <c r="AB70" s="4">
        <f t="shared" si="10"/>
        <v>0</v>
      </c>
      <c r="AC70" s="4">
        <f t="shared" si="10"/>
        <v>0</v>
      </c>
      <c r="AD70" s="4">
        <f t="shared" si="10"/>
        <v>0</v>
      </c>
      <c r="AE70" s="4">
        <f t="shared" si="10"/>
        <v>0</v>
      </c>
      <c r="AF70" s="4">
        <f t="shared" si="10"/>
        <v>0</v>
      </c>
      <c r="AG70" s="4">
        <f t="shared" si="10"/>
        <v>0</v>
      </c>
      <c r="AH70" s="4">
        <f t="shared" si="10"/>
        <v>0</v>
      </c>
      <c r="AI70" s="4">
        <f t="shared" si="10"/>
        <v>0</v>
      </c>
      <c r="AJ70" s="4">
        <f t="shared" si="10"/>
        <v>0</v>
      </c>
      <c r="AK70" s="4">
        <f t="shared" si="10"/>
        <v>0</v>
      </c>
      <c r="AL70" s="298">
        <f t="shared" ref="AL70:AL133" si="11">SUM($Z70:$AK70)</f>
        <v>0</v>
      </c>
    </row>
    <row r="71" spans="1:40" x14ac:dyDescent="0.25">
      <c r="A71" t="s">
        <v>44</v>
      </c>
      <c r="B71" s="124">
        <v>7080</v>
      </c>
      <c r="C71" s="124">
        <v>210</v>
      </c>
      <c r="D71" t="s">
        <v>10</v>
      </c>
      <c r="E71">
        <v>2</v>
      </c>
      <c r="F71" s="251" t="s">
        <v>45</v>
      </c>
      <c r="G71" s="4">
        <v>6809.48</v>
      </c>
      <c r="H71" s="4">
        <v>5715.93</v>
      </c>
      <c r="I71" s="4">
        <v>2456.69</v>
      </c>
      <c r="J71" s="4">
        <v>7938.53</v>
      </c>
      <c r="K71" s="4">
        <v>8931.6200000000008</v>
      </c>
      <c r="L71" s="4">
        <v>5849.5</v>
      </c>
      <c r="M71" s="4">
        <v>4867.5</v>
      </c>
      <c r="N71" s="4">
        <v>20.3</v>
      </c>
      <c r="O71" s="4">
        <v>0</v>
      </c>
      <c r="P71" s="4">
        <v>1289.3499999999999</v>
      </c>
      <c r="Q71" s="4">
        <v>85.9</v>
      </c>
      <c r="R71" s="4">
        <v>7443.28</v>
      </c>
      <c r="S71" s="4">
        <v>51408.08</v>
      </c>
      <c r="T71" s="4"/>
      <c r="U71" s="114" t="e">
        <f t="shared" si="9"/>
        <v>#DIV/0!</v>
      </c>
      <c r="V71" s="114"/>
      <c r="W71" s="116"/>
      <c r="X71" s="118" t="e">
        <v>#DIV/0!</v>
      </c>
      <c r="Y71" s="5"/>
      <c r="Z71" s="4">
        <f>'SE - Marketing PE '!I44/12</f>
        <v>0</v>
      </c>
      <c r="AA71" s="4">
        <f t="shared" ref="AA71:AK71" si="12">Z71</f>
        <v>0</v>
      </c>
      <c r="AB71" s="4">
        <f t="shared" si="12"/>
        <v>0</v>
      </c>
      <c r="AC71" s="4">
        <f t="shared" si="12"/>
        <v>0</v>
      </c>
      <c r="AD71" s="4">
        <f t="shared" si="12"/>
        <v>0</v>
      </c>
      <c r="AE71" s="4">
        <f t="shared" si="12"/>
        <v>0</v>
      </c>
      <c r="AF71" s="4">
        <f t="shared" si="12"/>
        <v>0</v>
      </c>
      <c r="AG71" s="4">
        <f t="shared" si="12"/>
        <v>0</v>
      </c>
      <c r="AH71" s="4">
        <f t="shared" si="12"/>
        <v>0</v>
      </c>
      <c r="AI71" s="4">
        <f t="shared" si="12"/>
        <v>0</v>
      </c>
      <c r="AJ71" s="4">
        <f t="shared" si="12"/>
        <v>0</v>
      </c>
      <c r="AK71" s="4">
        <f t="shared" si="12"/>
        <v>0</v>
      </c>
      <c r="AL71" s="298">
        <f t="shared" si="11"/>
        <v>0</v>
      </c>
    </row>
    <row r="72" spans="1:40" x14ac:dyDescent="0.25">
      <c r="A72" t="s">
        <v>44</v>
      </c>
      <c r="B72" s="124">
        <v>7080</v>
      </c>
      <c r="C72" s="124">
        <v>220</v>
      </c>
      <c r="D72" t="s">
        <v>14</v>
      </c>
      <c r="E72">
        <v>2</v>
      </c>
      <c r="F72" s="251" t="s">
        <v>47</v>
      </c>
      <c r="G72" s="4">
        <v>4898.2299999999996</v>
      </c>
      <c r="H72" s="4">
        <v>5564.28</v>
      </c>
      <c r="I72" s="4">
        <v>2182.42</v>
      </c>
      <c r="J72" s="4">
        <v>8276.9699999999993</v>
      </c>
      <c r="K72" s="4">
        <v>5770.63</v>
      </c>
      <c r="L72" s="4">
        <v>5973.03</v>
      </c>
      <c r="M72" s="4">
        <v>4867.5</v>
      </c>
      <c r="N72" s="4">
        <v>12.17</v>
      </c>
      <c r="O72" s="4">
        <v>0</v>
      </c>
      <c r="P72" s="4">
        <v>673.43</v>
      </c>
      <c r="Q72" s="4">
        <v>12.4</v>
      </c>
      <c r="R72" s="4">
        <v>7727.62</v>
      </c>
      <c r="S72" s="4">
        <v>45958.68</v>
      </c>
      <c r="T72" s="4"/>
      <c r="U72" s="114" t="e">
        <f t="shared" si="9"/>
        <v>#DIV/0!</v>
      </c>
      <c r="V72" s="114"/>
      <c r="W72" s="116"/>
      <c r="X72" s="119" t="e">
        <v>#DIV/0!</v>
      </c>
      <c r="Y72" s="7"/>
      <c r="Z72" s="4">
        <f>'SE - Marketing PE '!I45/12</f>
        <v>0</v>
      </c>
      <c r="AA72" s="4">
        <f t="shared" ref="AA72:AK72" si="13">Z72</f>
        <v>0</v>
      </c>
      <c r="AB72" s="4">
        <f t="shared" si="13"/>
        <v>0</v>
      </c>
      <c r="AC72" s="4">
        <f t="shared" si="13"/>
        <v>0</v>
      </c>
      <c r="AD72" s="4">
        <f t="shared" si="13"/>
        <v>0</v>
      </c>
      <c r="AE72" s="4">
        <f t="shared" si="13"/>
        <v>0</v>
      </c>
      <c r="AF72" s="4">
        <f t="shared" si="13"/>
        <v>0</v>
      </c>
      <c r="AG72" s="4">
        <f t="shared" si="13"/>
        <v>0</v>
      </c>
      <c r="AH72" s="4">
        <f t="shared" si="13"/>
        <v>0</v>
      </c>
      <c r="AI72" s="4">
        <f t="shared" si="13"/>
        <v>0</v>
      </c>
      <c r="AJ72" s="4">
        <f t="shared" si="13"/>
        <v>0</v>
      </c>
      <c r="AK72" s="4">
        <f t="shared" si="13"/>
        <v>0</v>
      </c>
      <c r="AL72" s="298">
        <f t="shared" si="11"/>
        <v>0</v>
      </c>
    </row>
    <row r="73" spans="1:40" x14ac:dyDescent="0.25">
      <c r="A73" t="s">
        <v>44</v>
      </c>
      <c r="B73" s="124">
        <v>7080</v>
      </c>
      <c r="C73" s="124">
        <v>230</v>
      </c>
      <c r="D73" t="s">
        <v>18</v>
      </c>
      <c r="E73">
        <v>3</v>
      </c>
      <c r="F73" s="251" t="s">
        <v>40</v>
      </c>
      <c r="G73" s="4">
        <v>3.11</v>
      </c>
      <c r="H73" s="4">
        <v>58.23</v>
      </c>
      <c r="I73" s="4">
        <v>25.18</v>
      </c>
      <c r="J73" s="4">
        <v>0</v>
      </c>
      <c r="K73" s="4">
        <v>242.16</v>
      </c>
      <c r="L73" s="4">
        <v>0</v>
      </c>
      <c r="M73" s="4">
        <v>0</v>
      </c>
      <c r="N73" s="4">
        <v>20.55</v>
      </c>
      <c r="O73" s="4">
        <v>0</v>
      </c>
      <c r="P73" s="4">
        <v>0</v>
      </c>
      <c r="Q73" s="4">
        <v>20.92</v>
      </c>
      <c r="R73" s="4">
        <v>0</v>
      </c>
      <c r="S73" s="4">
        <v>370.15000000000003</v>
      </c>
      <c r="T73" s="4"/>
      <c r="U73" s="114" t="e">
        <f t="shared" si="9"/>
        <v>#DIV/0!</v>
      </c>
      <c r="V73" s="114"/>
      <c r="W73" s="116"/>
      <c r="X73" s="119"/>
      <c r="Y73" s="7"/>
      <c r="Z73" s="4">
        <f>'SE - Marketing PE '!I46/12</f>
        <v>0</v>
      </c>
      <c r="AA73" s="4">
        <f t="shared" ref="AA73:AK73" si="14">Z73</f>
        <v>0</v>
      </c>
      <c r="AB73" s="4">
        <f t="shared" si="14"/>
        <v>0</v>
      </c>
      <c r="AC73" s="4">
        <f t="shared" si="14"/>
        <v>0</v>
      </c>
      <c r="AD73" s="4">
        <f t="shared" si="14"/>
        <v>0</v>
      </c>
      <c r="AE73" s="4">
        <f t="shared" si="14"/>
        <v>0</v>
      </c>
      <c r="AF73" s="4">
        <f t="shared" si="14"/>
        <v>0</v>
      </c>
      <c r="AG73" s="4">
        <f t="shared" si="14"/>
        <v>0</v>
      </c>
      <c r="AH73" s="4">
        <f t="shared" si="14"/>
        <v>0</v>
      </c>
      <c r="AI73" s="4">
        <f t="shared" si="14"/>
        <v>0</v>
      </c>
      <c r="AJ73" s="4">
        <f t="shared" si="14"/>
        <v>0</v>
      </c>
      <c r="AK73" s="4">
        <f t="shared" si="14"/>
        <v>0</v>
      </c>
      <c r="AL73" s="298">
        <f t="shared" si="11"/>
        <v>0</v>
      </c>
    </row>
    <row r="74" spans="1:40" x14ac:dyDescent="0.25">
      <c r="A74" t="s">
        <v>44</v>
      </c>
      <c r="B74" s="124">
        <v>7080</v>
      </c>
      <c r="C74" s="124">
        <v>240</v>
      </c>
      <c r="D74" t="s">
        <v>20</v>
      </c>
      <c r="E74">
        <v>3</v>
      </c>
      <c r="F74" s="251" t="s">
        <v>41</v>
      </c>
      <c r="G74" s="4">
        <v>2.4500000000000002</v>
      </c>
      <c r="H74" s="4">
        <v>45.97</v>
      </c>
      <c r="I74" s="4">
        <v>972.09</v>
      </c>
      <c r="J74" s="4">
        <v>0</v>
      </c>
      <c r="K74" s="4">
        <v>242.16</v>
      </c>
      <c r="L74" s="4">
        <v>0</v>
      </c>
      <c r="M74" s="4">
        <v>0</v>
      </c>
      <c r="N74" s="4">
        <v>16.23</v>
      </c>
      <c r="O74" s="4">
        <v>0</v>
      </c>
      <c r="P74" s="4">
        <v>0</v>
      </c>
      <c r="Q74" s="4">
        <v>16.52</v>
      </c>
      <c r="R74" s="4">
        <v>0</v>
      </c>
      <c r="S74" s="4">
        <v>1295.42</v>
      </c>
      <c r="T74" s="4"/>
      <c r="U74" s="114" t="e">
        <f t="shared" si="9"/>
        <v>#DIV/0!</v>
      </c>
      <c r="V74" s="114"/>
      <c r="W74" s="116"/>
      <c r="X74" s="117"/>
      <c r="Z74" s="4">
        <f>'SE - Marketing PE '!I47/12</f>
        <v>0</v>
      </c>
      <c r="AA74" s="4">
        <f t="shared" ref="AA74:AK74" si="15">Z74</f>
        <v>0</v>
      </c>
      <c r="AB74" s="4">
        <f t="shared" si="15"/>
        <v>0</v>
      </c>
      <c r="AC74" s="4">
        <f t="shared" si="15"/>
        <v>0</v>
      </c>
      <c r="AD74" s="4">
        <f t="shared" si="15"/>
        <v>0</v>
      </c>
      <c r="AE74" s="4">
        <f t="shared" si="15"/>
        <v>0</v>
      </c>
      <c r="AF74" s="4">
        <f t="shared" si="15"/>
        <v>0</v>
      </c>
      <c r="AG74" s="4">
        <f t="shared" si="15"/>
        <v>0</v>
      </c>
      <c r="AH74" s="4">
        <f t="shared" si="15"/>
        <v>0</v>
      </c>
      <c r="AI74" s="4">
        <f t="shared" si="15"/>
        <v>0</v>
      </c>
      <c r="AJ74" s="4">
        <f t="shared" si="15"/>
        <v>0</v>
      </c>
      <c r="AK74" s="4">
        <f t="shared" si="15"/>
        <v>0</v>
      </c>
      <c r="AL74" s="298">
        <f t="shared" si="11"/>
        <v>0</v>
      </c>
    </row>
    <row r="75" spans="1:40" x14ac:dyDescent="0.25">
      <c r="A75" t="s">
        <v>44</v>
      </c>
      <c r="B75" s="124">
        <v>7080</v>
      </c>
      <c r="C75" s="124">
        <v>340</v>
      </c>
      <c r="D75" t="s">
        <v>20</v>
      </c>
      <c r="E75">
        <v>3</v>
      </c>
      <c r="F75" s="251" t="s">
        <v>41</v>
      </c>
      <c r="G75" s="4">
        <v>1.25</v>
      </c>
      <c r="H75" s="4">
        <v>23.46</v>
      </c>
      <c r="I75" s="4">
        <v>10.15</v>
      </c>
      <c r="J75" s="4">
        <v>0</v>
      </c>
      <c r="K75" s="4">
        <v>108.97</v>
      </c>
      <c r="L75" s="4">
        <v>0</v>
      </c>
      <c r="M75" s="4">
        <v>0</v>
      </c>
      <c r="N75" s="4">
        <v>8.2799999999999994</v>
      </c>
      <c r="O75" s="4">
        <v>0</v>
      </c>
      <c r="P75" s="4">
        <v>0</v>
      </c>
      <c r="Q75" s="4">
        <v>8.43</v>
      </c>
      <c r="R75" s="4">
        <v>0</v>
      </c>
      <c r="S75" s="4">
        <v>160.54</v>
      </c>
      <c r="T75" s="4"/>
      <c r="U75" s="114" t="e">
        <f t="shared" si="9"/>
        <v>#DIV/0!</v>
      </c>
      <c r="V75" s="114"/>
      <c r="W75" s="116"/>
      <c r="X75" s="117"/>
      <c r="Z75" s="4">
        <f>'SE - Marketing PE '!I48/12</f>
        <v>0</v>
      </c>
      <c r="AA75" s="4">
        <f t="shared" ref="AA75:AK75" si="16">Z75</f>
        <v>0</v>
      </c>
      <c r="AB75" s="4">
        <f t="shared" si="16"/>
        <v>0</v>
      </c>
      <c r="AC75" s="4">
        <f t="shared" si="16"/>
        <v>0</v>
      </c>
      <c r="AD75" s="4">
        <f t="shared" si="16"/>
        <v>0</v>
      </c>
      <c r="AE75" s="4">
        <f t="shared" si="16"/>
        <v>0</v>
      </c>
      <c r="AF75" s="4">
        <f t="shared" si="16"/>
        <v>0</v>
      </c>
      <c r="AG75" s="4">
        <f t="shared" si="16"/>
        <v>0</v>
      </c>
      <c r="AH75" s="4">
        <f t="shared" si="16"/>
        <v>0</v>
      </c>
      <c r="AI75" s="4">
        <f t="shared" si="16"/>
        <v>0</v>
      </c>
      <c r="AJ75" s="4">
        <f t="shared" si="16"/>
        <v>0</v>
      </c>
      <c r="AK75" s="4">
        <f t="shared" si="16"/>
        <v>0</v>
      </c>
      <c r="AL75" s="298">
        <f t="shared" si="11"/>
        <v>0</v>
      </c>
    </row>
    <row r="76" spans="1:40" x14ac:dyDescent="0.25">
      <c r="A76" t="s">
        <v>44</v>
      </c>
      <c r="B76" s="124">
        <v>7080</v>
      </c>
      <c r="C76" s="124">
        <v>440</v>
      </c>
      <c r="D76" t="s">
        <v>20</v>
      </c>
      <c r="E76">
        <v>3</v>
      </c>
      <c r="F76" s="251" t="s">
        <v>41</v>
      </c>
      <c r="G76" s="4">
        <v>0</v>
      </c>
      <c r="H76" s="4">
        <v>0</v>
      </c>
      <c r="I76" s="4">
        <v>828</v>
      </c>
      <c r="J76" s="4">
        <v>0</v>
      </c>
      <c r="K76" s="4">
        <v>0</v>
      </c>
      <c r="L76" s="4">
        <v>0</v>
      </c>
      <c r="M76" s="4">
        <v>0</v>
      </c>
      <c r="N76" s="4">
        <v>0</v>
      </c>
      <c r="O76" s="4">
        <v>0</v>
      </c>
      <c r="P76" s="4">
        <v>800</v>
      </c>
      <c r="Q76" s="4">
        <v>0</v>
      </c>
      <c r="R76" s="4">
        <v>0</v>
      </c>
      <c r="S76" s="4">
        <v>1628</v>
      </c>
      <c r="T76" s="4"/>
      <c r="U76" s="114" t="e">
        <f t="shared" si="9"/>
        <v>#DIV/0!</v>
      </c>
      <c r="V76" s="114"/>
      <c r="W76" s="116"/>
      <c r="X76" s="117"/>
      <c r="Z76" s="4">
        <f>'SE - Marketing PE '!I49/12</f>
        <v>0</v>
      </c>
      <c r="AA76" s="4">
        <f t="shared" ref="AA76:AK76" si="17">Z76</f>
        <v>0</v>
      </c>
      <c r="AB76" s="4">
        <f t="shared" si="17"/>
        <v>0</v>
      </c>
      <c r="AC76" s="4">
        <f t="shared" si="17"/>
        <v>0</v>
      </c>
      <c r="AD76" s="4">
        <f t="shared" si="17"/>
        <v>0</v>
      </c>
      <c r="AE76" s="4">
        <f t="shared" si="17"/>
        <v>0</v>
      </c>
      <c r="AF76" s="4">
        <f t="shared" si="17"/>
        <v>0</v>
      </c>
      <c r="AG76" s="4">
        <f t="shared" si="17"/>
        <v>0</v>
      </c>
      <c r="AH76" s="4">
        <f t="shared" si="17"/>
        <v>0</v>
      </c>
      <c r="AI76" s="4">
        <f t="shared" si="17"/>
        <v>0</v>
      </c>
      <c r="AJ76" s="4">
        <f t="shared" si="17"/>
        <v>0</v>
      </c>
      <c r="AK76" s="4">
        <f t="shared" si="17"/>
        <v>0</v>
      </c>
      <c r="AL76" s="298">
        <f t="shared" si="11"/>
        <v>0</v>
      </c>
    </row>
    <row r="77" spans="1:40" x14ac:dyDescent="0.25">
      <c r="A77" t="s">
        <v>44</v>
      </c>
      <c r="B77" s="124">
        <v>7080</v>
      </c>
      <c r="C77" s="124">
        <v>935</v>
      </c>
      <c r="D77" t="s">
        <v>30</v>
      </c>
      <c r="E77">
        <v>3</v>
      </c>
      <c r="F77" s="251" t="s">
        <v>43</v>
      </c>
      <c r="G77" s="4">
        <v>1.1599999999999999</v>
      </c>
      <c r="H77" s="4">
        <v>21.57</v>
      </c>
      <c r="I77" s="4">
        <v>542.23</v>
      </c>
      <c r="J77" s="4">
        <v>540.97</v>
      </c>
      <c r="K77" s="4">
        <v>185.27</v>
      </c>
      <c r="L77" s="4">
        <v>0</v>
      </c>
      <c r="M77" s="4">
        <v>0</v>
      </c>
      <c r="N77" s="4">
        <v>0</v>
      </c>
      <c r="O77" s="4">
        <v>0</v>
      </c>
      <c r="P77" s="4">
        <v>1600</v>
      </c>
      <c r="Q77" s="4">
        <v>0</v>
      </c>
      <c r="R77" s="4">
        <v>0</v>
      </c>
      <c r="S77" s="4">
        <v>2891.2</v>
      </c>
      <c r="T77" s="9"/>
      <c r="U77" s="114" t="e">
        <f t="shared" si="9"/>
        <v>#DIV/0!</v>
      </c>
      <c r="V77" s="114"/>
      <c r="W77" s="115"/>
      <c r="X77" s="117"/>
      <c r="Z77" s="4">
        <f>'SE - Marketing PE '!I50/12</f>
        <v>0</v>
      </c>
      <c r="AA77" s="4">
        <f t="shared" ref="AA77:AK77" si="18">Z77</f>
        <v>0</v>
      </c>
      <c r="AB77" s="4">
        <f t="shared" si="18"/>
        <v>0</v>
      </c>
      <c r="AC77" s="4">
        <f t="shared" si="18"/>
        <v>0</v>
      </c>
      <c r="AD77" s="4">
        <f t="shared" si="18"/>
        <v>0</v>
      </c>
      <c r="AE77" s="4">
        <f t="shared" si="18"/>
        <v>0</v>
      </c>
      <c r="AF77" s="4">
        <f t="shared" si="18"/>
        <v>0</v>
      </c>
      <c r="AG77" s="4">
        <f t="shared" si="18"/>
        <v>0</v>
      </c>
      <c r="AH77" s="4">
        <f t="shared" si="18"/>
        <v>0</v>
      </c>
      <c r="AI77" s="4">
        <f t="shared" si="18"/>
        <v>0</v>
      </c>
      <c r="AJ77" s="4">
        <f t="shared" si="18"/>
        <v>0</v>
      </c>
      <c r="AK77" s="4">
        <f t="shared" si="18"/>
        <v>0</v>
      </c>
      <c r="AL77" s="298">
        <f t="shared" si="11"/>
        <v>0</v>
      </c>
    </row>
    <row r="78" spans="1:40" x14ac:dyDescent="0.25">
      <c r="A78" t="s">
        <v>44</v>
      </c>
      <c r="B78" s="124">
        <v>7080</v>
      </c>
      <c r="C78" s="124">
        <v>936</v>
      </c>
      <c r="D78" t="s">
        <v>30</v>
      </c>
      <c r="E78">
        <v>3</v>
      </c>
      <c r="F78" s="251" t="s">
        <v>43</v>
      </c>
      <c r="G78" s="4">
        <v>1.1599999999999999</v>
      </c>
      <c r="H78" s="4">
        <v>21.57</v>
      </c>
      <c r="I78" s="4">
        <v>9.33</v>
      </c>
      <c r="J78" s="4">
        <v>0</v>
      </c>
      <c r="K78" s="4">
        <v>133.19</v>
      </c>
      <c r="L78" s="4">
        <v>0</v>
      </c>
      <c r="M78" s="4">
        <v>0</v>
      </c>
      <c r="N78" s="4">
        <v>0</v>
      </c>
      <c r="O78" s="4">
        <v>0</v>
      </c>
      <c r="P78" s="4">
        <v>0</v>
      </c>
      <c r="Q78" s="4">
        <v>0</v>
      </c>
      <c r="R78" s="4">
        <v>0</v>
      </c>
      <c r="S78" s="4">
        <v>165.25</v>
      </c>
      <c r="T78" s="9"/>
      <c r="U78" s="114" t="e">
        <f t="shared" si="9"/>
        <v>#DIV/0!</v>
      </c>
      <c r="V78" s="114"/>
      <c r="W78" s="115"/>
      <c r="X78" s="117"/>
      <c r="Z78" s="4">
        <f>'SE - Marketing PE '!I51/12</f>
        <v>0</v>
      </c>
      <c r="AA78" s="4">
        <f t="shared" ref="AA78:AK78" si="19">Z78</f>
        <v>0</v>
      </c>
      <c r="AB78" s="4">
        <f t="shared" si="19"/>
        <v>0</v>
      </c>
      <c r="AC78" s="4">
        <f t="shared" si="19"/>
        <v>0</v>
      </c>
      <c r="AD78" s="4">
        <f t="shared" si="19"/>
        <v>0</v>
      </c>
      <c r="AE78" s="4">
        <f t="shared" si="19"/>
        <v>0</v>
      </c>
      <c r="AF78" s="4">
        <f t="shared" si="19"/>
        <v>0</v>
      </c>
      <c r="AG78" s="4">
        <f t="shared" si="19"/>
        <v>0</v>
      </c>
      <c r="AH78" s="4">
        <f t="shared" si="19"/>
        <v>0</v>
      </c>
      <c r="AI78" s="4">
        <f t="shared" si="19"/>
        <v>0</v>
      </c>
      <c r="AJ78" s="4">
        <f t="shared" si="19"/>
        <v>0</v>
      </c>
      <c r="AK78" s="4">
        <f t="shared" si="19"/>
        <v>0</v>
      </c>
      <c r="AL78" s="298">
        <f t="shared" si="11"/>
        <v>0</v>
      </c>
      <c r="AM78" s="412"/>
      <c r="AN78" s="232"/>
    </row>
    <row r="79" spans="1:40" x14ac:dyDescent="0.25">
      <c r="A79" t="s">
        <v>50</v>
      </c>
      <c r="B79" s="124">
        <v>7000</v>
      </c>
      <c r="C79" s="124">
        <v>110</v>
      </c>
      <c r="D79" t="s">
        <v>10</v>
      </c>
      <c r="E79">
        <v>2</v>
      </c>
      <c r="F79" s="251" t="s">
        <v>51</v>
      </c>
      <c r="G79" s="4">
        <v>32567.61</v>
      </c>
      <c r="H79" s="4">
        <v>17204.669999999998</v>
      </c>
      <c r="I79" s="4">
        <v>20175.16</v>
      </c>
      <c r="J79" s="4">
        <v>24973.85</v>
      </c>
      <c r="K79" s="4">
        <v>18502.46</v>
      </c>
      <c r="L79" s="4">
        <v>21967.95</v>
      </c>
      <c r="M79" s="4">
        <v>20596.72</v>
      </c>
      <c r="N79" s="4">
        <v>23830.51</v>
      </c>
      <c r="O79" s="4">
        <v>26133.56</v>
      </c>
      <c r="P79" s="4">
        <v>22145.75</v>
      </c>
      <c r="Q79" s="4">
        <v>28542.2</v>
      </c>
      <c r="R79" s="4">
        <v>26063.52</v>
      </c>
      <c r="S79" s="4">
        <v>282703.96000000002</v>
      </c>
      <c r="T79" s="9"/>
      <c r="U79" s="114" t="e">
        <f t="shared" si="9"/>
        <v>#DIV/0!</v>
      </c>
      <c r="V79" s="114"/>
      <c r="W79" s="115"/>
      <c r="X79" s="117"/>
      <c r="Z79" s="298">
        <f>SUMIFS('SE - OTE - NBML OUTPUT'!D:D,'SE - OTE - NBML OUTPUT'!A:A,'Summary - Selling Expenses'!B79,'SE - OTE - NBML OUTPUT'!B:B,'Summary - Selling Expenses'!C79)</f>
        <v>24000</v>
      </c>
      <c r="AA79" s="298">
        <f>Z79</f>
        <v>24000</v>
      </c>
      <c r="AB79" s="298">
        <f t="shared" ref="AB79:AK79" si="20">AA79</f>
        <v>24000</v>
      </c>
      <c r="AC79" s="298">
        <f t="shared" si="20"/>
        <v>24000</v>
      </c>
      <c r="AD79" s="298">
        <f t="shared" si="20"/>
        <v>24000</v>
      </c>
      <c r="AE79" s="298">
        <f t="shared" si="20"/>
        <v>24000</v>
      </c>
      <c r="AF79" s="298">
        <f t="shared" si="20"/>
        <v>24000</v>
      </c>
      <c r="AG79" s="298">
        <f t="shared" si="20"/>
        <v>24000</v>
      </c>
      <c r="AH79" s="298">
        <f t="shared" si="20"/>
        <v>24000</v>
      </c>
      <c r="AI79" s="298">
        <f t="shared" si="20"/>
        <v>24000</v>
      </c>
      <c r="AJ79" s="298">
        <f t="shared" si="20"/>
        <v>24000</v>
      </c>
      <c r="AK79" s="298">
        <f t="shared" si="20"/>
        <v>24000</v>
      </c>
      <c r="AL79" s="298">
        <f t="shared" si="11"/>
        <v>288000</v>
      </c>
    </row>
    <row r="80" spans="1:40" x14ac:dyDescent="0.25">
      <c r="A80" t="s">
        <v>50</v>
      </c>
      <c r="B80" s="124">
        <v>7000</v>
      </c>
      <c r="C80" s="124">
        <v>112</v>
      </c>
      <c r="D80" t="s">
        <v>12</v>
      </c>
      <c r="E80">
        <v>2</v>
      </c>
      <c r="F80" s="251" t="s">
        <v>52</v>
      </c>
      <c r="G80" s="4">
        <v>14207.51</v>
      </c>
      <c r="H80" s="4">
        <v>9495.06</v>
      </c>
      <c r="I80" s="4">
        <v>14177.06</v>
      </c>
      <c r="J80" s="4">
        <v>21128.79</v>
      </c>
      <c r="K80" s="4">
        <v>14135.08</v>
      </c>
      <c r="L80" s="4">
        <v>18665.98</v>
      </c>
      <c r="M80" s="4">
        <v>20700.72</v>
      </c>
      <c r="N80" s="4">
        <v>21400.42</v>
      </c>
      <c r="O80" s="4">
        <v>18759.099999999999</v>
      </c>
      <c r="P80" s="4">
        <v>21249.72</v>
      </c>
      <c r="Q80" s="4">
        <v>12270.12</v>
      </c>
      <c r="R80" s="4">
        <v>13083.92</v>
      </c>
      <c r="S80" s="4">
        <v>199273.48</v>
      </c>
      <c r="U80" s="114" t="e">
        <f t="shared" si="9"/>
        <v>#DIV/0!</v>
      </c>
      <c r="V80" s="114"/>
      <c r="W80" s="115"/>
      <c r="X80" s="117"/>
      <c r="Z80" s="298">
        <f>SUMIFS('SE - OTE - NBML OUTPUT'!D:D,'SE - OTE - NBML OUTPUT'!A:A,'Summary - Selling Expenses'!B80,'SE - OTE - NBML OUTPUT'!B:B,'Summary - Selling Expenses'!C80)</f>
        <v>14280</v>
      </c>
      <c r="AA80" s="298">
        <f t="shared" ref="AA80:AK80" si="21">Z80</f>
        <v>14280</v>
      </c>
      <c r="AB80" s="298">
        <f t="shared" si="21"/>
        <v>14280</v>
      </c>
      <c r="AC80" s="298">
        <f t="shared" si="21"/>
        <v>14280</v>
      </c>
      <c r="AD80" s="298">
        <f t="shared" si="21"/>
        <v>14280</v>
      </c>
      <c r="AE80" s="298">
        <f t="shared" si="21"/>
        <v>14280</v>
      </c>
      <c r="AF80" s="298">
        <f t="shared" si="21"/>
        <v>14280</v>
      </c>
      <c r="AG80" s="298">
        <f t="shared" si="21"/>
        <v>14280</v>
      </c>
      <c r="AH80" s="298">
        <f t="shared" si="21"/>
        <v>14280</v>
      </c>
      <c r="AI80" s="298">
        <f t="shared" si="21"/>
        <v>14280</v>
      </c>
      <c r="AJ80" s="298">
        <f t="shared" si="21"/>
        <v>14280</v>
      </c>
      <c r="AK80" s="298">
        <f t="shared" si="21"/>
        <v>14280</v>
      </c>
      <c r="AL80" s="298">
        <f t="shared" si="11"/>
        <v>171360</v>
      </c>
    </row>
    <row r="81" spans="1:38" x14ac:dyDescent="0.25">
      <c r="A81" t="s">
        <v>50</v>
      </c>
      <c r="B81" s="124">
        <v>7000</v>
      </c>
      <c r="C81" s="124">
        <v>120</v>
      </c>
      <c r="D81" t="s">
        <v>14</v>
      </c>
      <c r="E81">
        <v>2</v>
      </c>
      <c r="F81" s="251" t="s">
        <v>53</v>
      </c>
      <c r="G81" s="4">
        <v>8500.82</v>
      </c>
      <c r="H81" s="4">
        <v>8968.7199999999993</v>
      </c>
      <c r="I81" s="4">
        <v>12157.12</v>
      </c>
      <c r="J81" s="4">
        <v>15148.97</v>
      </c>
      <c r="K81" s="4">
        <v>13619.21</v>
      </c>
      <c r="L81" s="4">
        <v>12492.44</v>
      </c>
      <c r="M81" s="4">
        <v>14748.25</v>
      </c>
      <c r="N81" s="4">
        <v>19568.8</v>
      </c>
      <c r="O81" s="4">
        <v>9662</v>
      </c>
      <c r="P81" s="4">
        <v>16834.28</v>
      </c>
      <c r="Q81" s="4">
        <v>16345.7</v>
      </c>
      <c r="R81" s="4">
        <v>15504.57</v>
      </c>
      <c r="S81" s="4">
        <v>163550.88</v>
      </c>
      <c r="U81" s="114" t="e">
        <f t="shared" si="9"/>
        <v>#DIV/0!</v>
      </c>
      <c r="V81" s="114"/>
      <c r="W81" s="115"/>
      <c r="X81" s="117"/>
      <c r="Z81" s="298">
        <f>SUMIFS('SE - OTE - NBML OUTPUT'!D:D,'SE - OTE - NBML OUTPUT'!A:A,'Summary - Selling Expenses'!B81,'SE - OTE - NBML OUTPUT'!B:B,'Summary - Selling Expenses'!C81)</f>
        <v>22000</v>
      </c>
      <c r="AA81" s="298">
        <f t="shared" ref="AA81:AK81" si="22">Z81</f>
        <v>22000</v>
      </c>
      <c r="AB81" s="298">
        <f t="shared" si="22"/>
        <v>22000</v>
      </c>
      <c r="AC81" s="298">
        <f t="shared" si="22"/>
        <v>22000</v>
      </c>
      <c r="AD81" s="298">
        <f t="shared" si="22"/>
        <v>22000</v>
      </c>
      <c r="AE81" s="298">
        <f t="shared" si="22"/>
        <v>22000</v>
      </c>
      <c r="AF81" s="298">
        <f t="shared" si="22"/>
        <v>22000</v>
      </c>
      <c r="AG81" s="298">
        <f t="shared" si="22"/>
        <v>22000</v>
      </c>
      <c r="AH81" s="298">
        <f t="shared" si="22"/>
        <v>22000</v>
      </c>
      <c r="AI81" s="298">
        <f t="shared" si="22"/>
        <v>22000</v>
      </c>
      <c r="AJ81" s="298">
        <f t="shared" si="22"/>
        <v>22000</v>
      </c>
      <c r="AK81" s="298">
        <f t="shared" si="22"/>
        <v>22000</v>
      </c>
      <c r="AL81" s="298">
        <f t="shared" si="11"/>
        <v>264000</v>
      </c>
    </row>
    <row r="82" spans="1:38" x14ac:dyDescent="0.25">
      <c r="A82" t="s">
        <v>50</v>
      </c>
      <c r="B82" s="124">
        <v>7000</v>
      </c>
      <c r="C82" s="124">
        <v>121</v>
      </c>
      <c r="D82" t="s">
        <v>14</v>
      </c>
      <c r="E82">
        <v>2</v>
      </c>
      <c r="F82" s="251" t="s">
        <v>53</v>
      </c>
      <c r="G82" s="4">
        <v>8392.2099999999991</v>
      </c>
      <c r="H82" s="4">
        <v>9014.34</v>
      </c>
      <c r="I82" s="4">
        <v>9488.84</v>
      </c>
      <c r="J82" s="4">
        <v>11325.74</v>
      </c>
      <c r="K82" s="4">
        <v>8577.36</v>
      </c>
      <c r="L82" s="4">
        <v>10070.129999999999</v>
      </c>
      <c r="M82" s="4">
        <v>10435.51</v>
      </c>
      <c r="N82" s="4">
        <v>7203.45</v>
      </c>
      <c r="O82" s="4">
        <v>8687.2999999999993</v>
      </c>
      <c r="P82" s="4">
        <v>10707.49</v>
      </c>
      <c r="Q82" s="4">
        <v>10781.04</v>
      </c>
      <c r="R82" s="4">
        <v>11341.74</v>
      </c>
      <c r="S82" s="4">
        <v>116025.15000000001</v>
      </c>
      <c r="T82" s="4"/>
      <c r="U82" s="114" t="e">
        <f t="shared" si="9"/>
        <v>#DIV/0!</v>
      </c>
      <c r="V82" s="114"/>
      <c r="W82" s="115"/>
      <c r="X82" s="117"/>
      <c r="Z82" s="298">
        <f>SUMIFS('SE - OTE - NBML OUTPUT'!D:D,'SE - OTE - NBML OUTPUT'!A:A,'Summary - Selling Expenses'!B82,'SE - OTE - NBML OUTPUT'!B:B,'Summary - Selling Expenses'!C82)</f>
        <v>0</v>
      </c>
      <c r="AA82" s="298">
        <f t="shared" ref="AA82:AK82" si="23">Z82</f>
        <v>0</v>
      </c>
      <c r="AB82" s="298">
        <f t="shared" si="23"/>
        <v>0</v>
      </c>
      <c r="AC82" s="298">
        <f t="shared" si="23"/>
        <v>0</v>
      </c>
      <c r="AD82" s="298">
        <f t="shared" si="23"/>
        <v>0</v>
      </c>
      <c r="AE82" s="298">
        <f t="shared" si="23"/>
        <v>0</v>
      </c>
      <c r="AF82" s="298">
        <f t="shared" si="23"/>
        <v>0</v>
      </c>
      <c r="AG82" s="298">
        <f t="shared" si="23"/>
        <v>0</v>
      </c>
      <c r="AH82" s="298">
        <f t="shared" si="23"/>
        <v>0</v>
      </c>
      <c r="AI82" s="298">
        <f t="shared" si="23"/>
        <v>0</v>
      </c>
      <c r="AJ82" s="298">
        <f t="shared" si="23"/>
        <v>0</v>
      </c>
      <c r="AK82" s="298">
        <f t="shared" si="23"/>
        <v>0</v>
      </c>
      <c r="AL82" s="298">
        <f t="shared" si="11"/>
        <v>0</v>
      </c>
    </row>
    <row r="83" spans="1:38" x14ac:dyDescent="0.25">
      <c r="A83" t="s">
        <v>50</v>
      </c>
      <c r="B83" s="124">
        <v>7000</v>
      </c>
      <c r="C83" s="124">
        <v>122</v>
      </c>
      <c r="D83" t="s">
        <v>16</v>
      </c>
      <c r="E83">
        <v>2</v>
      </c>
      <c r="F83" s="251" t="s">
        <v>54</v>
      </c>
      <c r="G83" s="4">
        <v>5388</v>
      </c>
      <c r="H83" s="4">
        <v>5388</v>
      </c>
      <c r="I83" s="4">
        <v>5388</v>
      </c>
      <c r="J83" s="4">
        <v>9055</v>
      </c>
      <c r="K83" s="4">
        <v>9055</v>
      </c>
      <c r="L83" s="4">
        <v>7999</v>
      </c>
      <c r="M83" s="4">
        <v>5503</v>
      </c>
      <c r="N83" s="4">
        <v>9172</v>
      </c>
      <c r="O83" s="4">
        <v>8039</v>
      </c>
      <c r="P83" s="4">
        <v>10066.06</v>
      </c>
      <c r="Q83" s="4">
        <v>12603.87</v>
      </c>
      <c r="R83" s="4">
        <v>12538.32</v>
      </c>
      <c r="S83" s="4">
        <v>100195.25</v>
      </c>
      <c r="U83" s="114" t="e">
        <f t="shared" si="9"/>
        <v>#DIV/0!</v>
      </c>
      <c r="V83" s="114"/>
      <c r="W83" s="115"/>
      <c r="X83" s="117"/>
      <c r="Z83" s="298">
        <f>SUMIFS('SE - OTE - NBML OUTPUT'!D:D,'SE - OTE - NBML OUTPUT'!A:A,'Summary - Selling Expenses'!B83,'SE - OTE - NBML OUTPUT'!B:B,'Summary - Selling Expenses'!C83)</f>
        <v>6120</v>
      </c>
      <c r="AA83" s="298">
        <f t="shared" ref="AA83:AK83" si="24">Z83</f>
        <v>6120</v>
      </c>
      <c r="AB83" s="298">
        <f t="shared" si="24"/>
        <v>6120</v>
      </c>
      <c r="AC83" s="298">
        <f t="shared" si="24"/>
        <v>6120</v>
      </c>
      <c r="AD83" s="298">
        <f t="shared" si="24"/>
        <v>6120</v>
      </c>
      <c r="AE83" s="298">
        <f t="shared" si="24"/>
        <v>6120</v>
      </c>
      <c r="AF83" s="298">
        <f t="shared" si="24"/>
        <v>6120</v>
      </c>
      <c r="AG83" s="298">
        <f t="shared" si="24"/>
        <v>6120</v>
      </c>
      <c r="AH83" s="298">
        <f t="shared" si="24"/>
        <v>6120</v>
      </c>
      <c r="AI83" s="298">
        <f t="shared" si="24"/>
        <v>6120</v>
      </c>
      <c r="AJ83" s="298">
        <f t="shared" si="24"/>
        <v>6120</v>
      </c>
      <c r="AK83" s="298">
        <f t="shared" si="24"/>
        <v>6120</v>
      </c>
      <c r="AL83" s="298">
        <f t="shared" si="11"/>
        <v>73440</v>
      </c>
    </row>
    <row r="84" spans="1:38" x14ac:dyDescent="0.25">
      <c r="A84" t="s">
        <v>50</v>
      </c>
      <c r="B84" s="124">
        <v>7000</v>
      </c>
      <c r="C84" s="124">
        <v>140</v>
      </c>
      <c r="D84" t="s">
        <v>20</v>
      </c>
      <c r="E84">
        <v>3</v>
      </c>
      <c r="F84" s="251" t="s">
        <v>21</v>
      </c>
      <c r="G84" s="4">
        <v>0</v>
      </c>
      <c r="H84" s="4">
        <v>0</v>
      </c>
      <c r="I84" s="4">
        <v>0</v>
      </c>
      <c r="J84" s="4">
        <v>0</v>
      </c>
      <c r="K84" s="4">
        <v>0</v>
      </c>
      <c r="L84" s="4">
        <v>0</v>
      </c>
      <c r="M84" s="4">
        <v>0</v>
      </c>
      <c r="N84" s="4">
        <v>0</v>
      </c>
      <c r="O84" s="4">
        <v>0</v>
      </c>
      <c r="P84" s="4">
        <v>0</v>
      </c>
      <c r="Q84" s="4">
        <v>0</v>
      </c>
      <c r="R84" s="4">
        <v>0</v>
      </c>
      <c r="S84" s="4">
        <v>0</v>
      </c>
      <c r="U84" s="114" t="e">
        <f t="shared" si="9"/>
        <v>#DIV/0!</v>
      </c>
      <c r="V84" s="114"/>
      <c r="W84" s="115"/>
      <c r="X84" s="117"/>
      <c r="Z84" s="298">
        <f>SUMIFS('SE - OTE - NBML OUTPUT'!D:D,'SE - OTE - NBML OUTPUT'!A:A,'Summary - Selling Expenses'!B84,'SE - OTE - NBML OUTPUT'!B:B,'Summary - Selling Expenses'!C84)</f>
        <v>0</v>
      </c>
      <c r="AA84" s="298">
        <f t="shared" ref="AA84:AK84" si="25">Z84</f>
        <v>0</v>
      </c>
      <c r="AB84" s="298">
        <f t="shared" si="25"/>
        <v>0</v>
      </c>
      <c r="AC84" s="298">
        <f t="shared" si="25"/>
        <v>0</v>
      </c>
      <c r="AD84" s="298">
        <f t="shared" si="25"/>
        <v>0</v>
      </c>
      <c r="AE84" s="298">
        <f t="shared" si="25"/>
        <v>0</v>
      </c>
      <c r="AF84" s="298">
        <f t="shared" si="25"/>
        <v>0</v>
      </c>
      <c r="AG84" s="298">
        <f t="shared" si="25"/>
        <v>0</v>
      </c>
      <c r="AH84" s="298">
        <f t="shared" si="25"/>
        <v>0</v>
      </c>
      <c r="AI84" s="298">
        <f t="shared" si="25"/>
        <v>0</v>
      </c>
      <c r="AJ84" s="298">
        <f t="shared" si="25"/>
        <v>0</v>
      </c>
      <c r="AK84" s="298">
        <f t="shared" si="25"/>
        <v>0</v>
      </c>
      <c r="AL84" s="298">
        <f t="shared" si="11"/>
        <v>0</v>
      </c>
    </row>
    <row r="85" spans="1:38" x14ac:dyDescent="0.25">
      <c r="A85" t="s">
        <v>50</v>
      </c>
      <c r="B85" s="124">
        <v>7000</v>
      </c>
      <c r="C85" s="124">
        <v>150</v>
      </c>
      <c r="D85" t="s">
        <v>24</v>
      </c>
      <c r="E85">
        <v>3</v>
      </c>
      <c r="F85" s="251" t="s">
        <v>25</v>
      </c>
      <c r="G85" s="4">
        <v>0</v>
      </c>
      <c r="H85" s="4">
        <v>0</v>
      </c>
      <c r="I85" s="4">
        <v>0</v>
      </c>
      <c r="J85" s="4">
        <v>0</v>
      </c>
      <c r="K85" s="4">
        <v>0</v>
      </c>
      <c r="L85" s="4">
        <v>30</v>
      </c>
      <c r="M85" s="4">
        <v>45</v>
      </c>
      <c r="N85" s="4">
        <v>40</v>
      </c>
      <c r="O85" s="4">
        <v>20</v>
      </c>
      <c r="P85" s="4">
        <v>0</v>
      </c>
      <c r="Q85" s="4">
        <v>0</v>
      </c>
      <c r="R85" s="4">
        <v>0</v>
      </c>
      <c r="S85" s="4">
        <v>135</v>
      </c>
      <c r="U85" s="114" t="e">
        <f t="shared" si="9"/>
        <v>#DIV/0!</v>
      </c>
      <c r="V85" s="114"/>
      <c r="W85" s="115"/>
      <c r="X85" s="117"/>
      <c r="Z85" s="298">
        <f>SUMIFS('SE - OTE - NBML OUTPUT'!D:D,'SE - OTE - NBML OUTPUT'!A:A,'Summary - Selling Expenses'!B85,'SE - OTE - NBML OUTPUT'!B:B,'Summary - Selling Expenses'!C85)</f>
        <v>0</v>
      </c>
      <c r="AA85" s="298">
        <f t="shared" ref="AA85:AK85" si="26">Z85</f>
        <v>0</v>
      </c>
      <c r="AB85" s="298">
        <f t="shared" si="26"/>
        <v>0</v>
      </c>
      <c r="AC85" s="298">
        <f t="shared" si="26"/>
        <v>0</v>
      </c>
      <c r="AD85" s="298">
        <f t="shared" si="26"/>
        <v>0</v>
      </c>
      <c r="AE85" s="298">
        <f t="shared" si="26"/>
        <v>0</v>
      </c>
      <c r="AF85" s="298">
        <f t="shared" si="26"/>
        <v>0</v>
      </c>
      <c r="AG85" s="298">
        <f t="shared" si="26"/>
        <v>0</v>
      </c>
      <c r="AH85" s="298">
        <f t="shared" si="26"/>
        <v>0</v>
      </c>
      <c r="AI85" s="298">
        <f t="shared" si="26"/>
        <v>0</v>
      </c>
      <c r="AJ85" s="298">
        <f t="shared" si="26"/>
        <v>0</v>
      </c>
      <c r="AK85" s="298">
        <f t="shared" si="26"/>
        <v>0</v>
      </c>
      <c r="AL85" s="298">
        <f t="shared" si="11"/>
        <v>0</v>
      </c>
    </row>
    <row r="86" spans="1:38" x14ac:dyDescent="0.25">
      <c r="A86" t="s">
        <v>50</v>
      </c>
      <c r="B86" s="124">
        <v>7000</v>
      </c>
      <c r="C86" s="124">
        <v>160</v>
      </c>
      <c r="D86" t="s">
        <v>26</v>
      </c>
      <c r="E86">
        <v>3</v>
      </c>
      <c r="F86" s="251" t="s">
        <v>27</v>
      </c>
      <c r="G86" s="4">
        <v>0</v>
      </c>
      <c r="H86" s="4">
        <v>0</v>
      </c>
      <c r="I86" s="4">
        <v>0</v>
      </c>
      <c r="J86" s="4">
        <v>703.16</v>
      </c>
      <c r="K86" s="4">
        <v>456.2</v>
      </c>
      <c r="L86" s="4">
        <v>647.34</v>
      </c>
      <c r="M86" s="4">
        <v>631.66</v>
      </c>
      <c r="N86" s="4">
        <v>620.02</v>
      </c>
      <c r="O86" s="4">
        <v>513.83000000000004</v>
      </c>
      <c r="P86" s="4">
        <v>645.52</v>
      </c>
      <c r="Q86" s="4">
        <v>545.45000000000005</v>
      </c>
      <c r="R86" s="4">
        <v>330.43</v>
      </c>
      <c r="S86" s="4">
        <v>5093.6099999999997</v>
      </c>
      <c r="U86" s="114" t="e">
        <f t="shared" si="9"/>
        <v>#DIV/0!</v>
      </c>
      <c r="V86" s="114"/>
      <c r="W86" s="115"/>
      <c r="X86" s="117"/>
      <c r="Z86" s="298">
        <f>SUMIFS('SE - OTE - NBML OUTPUT'!D:D,'SE - OTE - NBML OUTPUT'!A:A,'Summary - Selling Expenses'!B86,'SE - OTE - NBML OUTPUT'!B:B,'Summary - Selling Expenses'!C86)</f>
        <v>0</v>
      </c>
      <c r="AA86" s="298">
        <f t="shared" ref="AA86:AK86" si="27">Z86</f>
        <v>0</v>
      </c>
      <c r="AB86" s="298">
        <f t="shared" si="27"/>
        <v>0</v>
      </c>
      <c r="AC86" s="298">
        <f t="shared" si="27"/>
        <v>0</v>
      </c>
      <c r="AD86" s="298">
        <f t="shared" si="27"/>
        <v>0</v>
      </c>
      <c r="AE86" s="298">
        <f t="shared" si="27"/>
        <v>0</v>
      </c>
      <c r="AF86" s="298">
        <f t="shared" si="27"/>
        <v>0</v>
      </c>
      <c r="AG86" s="298">
        <f t="shared" si="27"/>
        <v>0</v>
      </c>
      <c r="AH86" s="298">
        <f t="shared" si="27"/>
        <v>0</v>
      </c>
      <c r="AI86" s="298">
        <f t="shared" si="27"/>
        <v>0</v>
      </c>
      <c r="AJ86" s="298">
        <f t="shared" si="27"/>
        <v>0</v>
      </c>
      <c r="AK86" s="298">
        <f t="shared" si="27"/>
        <v>0</v>
      </c>
      <c r="AL86" s="298">
        <f t="shared" si="11"/>
        <v>0</v>
      </c>
    </row>
    <row r="87" spans="1:38" x14ac:dyDescent="0.25">
      <c r="A87" t="s">
        <v>50</v>
      </c>
      <c r="B87" s="124">
        <v>7000</v>
      </c>
      <c r="C87" s="124">
        <v>210</v>
      </c>
      <c r="D87" t="s">
        <v>10</v>
      </c>
      <c r="E87">
        <v>2</v>
      </c>
      <c r="F87" s="251" t="s">
        <v>51</v>
      </c>
      <c r="G87" s="4">
        <v>15117.87</v>
      </c>
      <c r="H87" s="4">
        <v>15838.5</v>
      </c>
      <c r="I87" s="4">
        <v>23379.52</v>
      </c>
      <c r="J87" s="4">
        <v>22631.54</v>
      </c>
      <c r="K87" s="4">
        <v>18322.080000000002</v>
      </c>
      <c r="L87" s="4">
        <v>21062.12</v>
      </c>
      <c r="M87" s="4">
        <v>21546.04</v>
      </c>
      <c r="N87" s="4">
        <v>12702.33</v>
      </c>
      <c r="O87" s="4">
        <v>10708.6</v>
      </c>
      <c r="P87" s="4">
        <v>14355.26</v>
      </c>
      <c r="Q87" s="4">
        <v>10350.370000000001</v>
      </c>
      <c r="R87" s="4">
        <v>10210.219999999999</v>
      </c>
      <c r="S87" s="4">
        <v>196224.44999999998</v>
      </c>
      <c r="U87" s="114" t="e">
        <f t="shared" si="9"/>
        <v>#DIV/0!</v>
      </c>
      <c r="V87" s="114"/>
      <c r="W87" s="115"/>
      <c r="X87" s="117"/>
      <c r="Z87" s="298">
        <f>SUMIFS('SE - OTE - NBML OUTPUT'!D:D,'SE - OTE - NBML OUTPUT'!A:A,'Summary - Selling Expenses'!B87,'SE - OTE - NBML OUTPUT'!B:B,'Summary - Selling Expenses'!C87)</f>
        <v>9600</v>
      </c>
      <c r="AA87" s="298">
        <f t="shared" ref="AA87:AK87" si="28">Z87</f>
        <v>9600</v>
      </c>
      <c r="AB87" s="298">
        <f t="shared" si="28"/>
        <v>9600</v>
      </c>
      <c r="AC87" s="298">
        <f t="shared" si="28"/>
        <v>9600</v>
      </c>
      <c r="AD87" s="298">
        <f t="shared" si="28"/>
        <v>9600</v>
      </c>
      <c r="AE87" s="298">
        <f t="shared" si="28"/>
        <v>9600</v>
      </c>
      <c r="AF87" s="298">
        <f t="shared" si="28"/>
        <v>9600</v>
      </c>
      <c r="AG87" s="298">
        <f t="shared" si="28"/>
        <v>9600</v>
      </c>
      <c r="AH87" s="298">
        <f t="shared" si="28"/>
        <v>9600</v>
      </c>
      <c r="AI87" s="298">
        <f t="shared" si="28"/>
        <v>9600</v>
      </c>
      <c r="AJ87" s="298">
        <f t="shared" si="28"/>
        <v>9600</v>
      </c>
      <c r="AK87" s="298">
        <f t="shared" si="28"/>
        <v>9600</v>
      </c>
      <c r="AL87" s="298">
        <f t="shared" si="11"/>
        <v>115200</v>
      </c>
    </row>
    <row r="88" spans="1:38" x14ac:dyDescent="0.25">
      <c r="A88" t="s">
        <v>50</v>
      </c>
      <c r="B88" s="124">
        <v>7000</v>
      </c>
      <c r="C88" s="124">
        <v>220</v>
      </c>
      <c r="D88" t="s">
        <v>14</v>
      </c>
      <c r="E88">
        <v>2</v>
      </c>
      <c r="F88" s="251" t="s">
        <v>53</v>
      </c>
      <c r="G88" s="4">
        <v>16540.560000000001</v>
      </c>
      <c r="H88" s="4">
        <v>16203.04</v>
      </c>
      <c r="I88" s="4">
        <v>28617.599999999999</v>
      </c>
      <c r="J88" s="4">
        <v>18674.05</v>
      </c>
      <c r="K88" s="4">
        <v>17689.43</v>
      </c>
      <c r="L88" s="4">
        <v>21498.27</v>
      </c>
      <c r="M88" s="4">
        <v>21444.12</v>
      </c>
      <c r="N88" s="4">
        <v>23900.22</v>
      </c>
      <c r="O88" s="4">
        <v>17020.810000000001</v>
      </c>
      <c r="P88" s="4">
        <v>19306.47</v>
      </c>
      <c r="Q88" s="4">
        <v>22405.39</v>
      </c>
      <c r="R88" s="4">
        <v>18603.71</v>
      </c>
      <c r="S88" s="4">
        <v>241903.67</v>
      </c>
      <c r="U88" s="114" t="e">
        <f t="shared" si="9"/>
        <v>#DIV/0!</v>
      </c>
      <c r="V88" s="114"/>
      <c r="W88" s="115"/>
      <c r="X88" s="117"/>
      <c r="Z88" s="298">
        <f>SUMIFS('SE - OTE - NBML OUTPUT'!D:D,'SE - OTE - NBML OUTPUT'!A:A,'Summary - Selling Expenses'!B88,'SE - OTE - NBML OUTPUT'!B:B,'Summary - Selling Expenses'!C88)</f>
        <v>18400</v>
      </c>
      <c r="AA88" s="298">
        <f t="shared" ref="AA88:AK88" si="29">Z88</f>
        <v>18400</v>
      </c>
      <c r="AB88" s="298">
        <f t="shared" si="29"/>
        <v>18400</v>
      </c>
      <c r="AC88" s="298">
        <f t="shared" si="29"/>
        <v>18400</v>
      </c>
      <c r="AD88" s="298">
        <f t="shared" si="29"/>
        <v>18400</v>
      </c>
      <c r="AE88" s="298">
        <f t="shared" si="29"/>
        <v>18400</v>
      </c>
      <c r="AF88" s="298">
        <f t="shared" si="29"/>
        <v>18400</v>
      </c>
      <c r="AG88" s="298">
        <f t="shared" si="29"/>
        <v>18400</v>
      </c>
      <c r="AH88" s="298">
        <f t="shared" si="29"/>
        <v>18400</v>
      </c>
      <c r="AI88" s="298">
        <f t="shared" si="29"/>
        <v>18400</v>
      </c>
      <c r="AJ88" s="298">
        <f t="shared" si="29"/>
        <v>18400</v>
      </c>
      <c r="AK88" s="298">
        <f t="shared" si="29"/>
        <v>18400</v>
      </c>
      <c r="AL88" s="298">
        <f t="shared" si="11"/>
        <v>220800</v>
      </c>
    </row>
    <row r="89" spans="1:38" x14ac:dyDescent="0.25">
      <c r="A89" t="s">
        <v>50</v>
      </c>
      <c r="B89" s="124">
        <v>7000</v>
      </c>
      <c r="C89" s="124">
        <v>260</v>
      </c>
      <c r="D89" t="s">
        <v>26</v>
      </c>
      <c r="E89">
        <v>3</v>
      </c>
      <c r="F89" s="251" t="s">
        <v>27</v>
      </c>
      <c r="G89" s="4">
        <v>2868.65</v>
      </c>
      <c r="H89" s="4">
        <v>2242.54</v>
      </c>
      <c r="I89" s="4">
        <v>5126.91</v>
      </c>
      <c r="J89" s="4">
        <v>3069.84</v>
      </c>
      <c r="K89" s="4">
        <v>3079.14</v>
      </c>
      <c r="L89" s="4">
        <v>3289.02</v>
      </c>
      <c r="M89" s="4">
        <v>3473.53</v>
      </c>
      <c r="N89" s="4">
        <v>1481.09</v>
      </c>
      <c r="O89" s="4">
        <v>513.83000000000004</v>
      </c>
      <c r="P89" s="4">
        <v>645.52</v>
      </c>
      <c r="Q89" s="4">
        <v>545.45000000000005</v>
      </c>
      <c r="R89" s="4">
        <v>330.43</v>
      </c>
      <c r="S89" s="4">
        <v>26665.950000000004</v>
      </c>
      <c r="U89" s="114" t="e">
        <f t="shared" si="9"/>
        <v>#DIV/0!</v>
      </c>
      <c r="V89" s="114"/>
      <c r="W89" s="115"/>
      <c r="X89" s="117"/>
      <c r="Z89" s="298">
        <f>SUMIFS('SE - OTE - NBML OUTPUT'!D:D,'SE - OTE - NBML OUTPUT'!A:A,'Summary - Selling Expenses'!B89,'SE - OTE - NBML OUTPUT'!B:B,'Summary - Selling Expenses'!C89)</f>
        <v>0</v>
      </c>
      <c r="AA89" s="298">
        <f t="shared" ref="AA89:AK89" si="30">Z89</f>
        <v>0</v>
      </c>
      <c r="AB89" s="298">
        <f t="shared" si="30"/>
        <v>0</v>
      </c>
      <c r="AC89" s="298">
        <f t="shared" si="30"/>
        <v>0</v>
      </c>
      <c r="AD89" s="298">
        <f t="shared" si="30"/>
        <v>0</v>
      </c>
      <c r="AE89" s="298">
        <f t="shared" si="30"/>
        <v>0</v>
      </c>
      <c r="AF89" s="298">
        <f t="shared" si="30"/>
        <v>0</v>
      </c>
      <c r="AG89" s="298">
        <f t="shared" si="30"/>
        <v>0</v>
      </c>
      <c r="AH89" s="298">
        <f t="shared" si="30"/>
        <v>0</v>
      </c>
      <c r="AI89" s="298">
        <f t="shared" si="30"/>
        <v>0</v>
      </c>
      <c r="AJ89" s="298">
        <f t="shared" si="30"/>
        <v>0</v>
      </c>
      <c r="AK89" s="298">
        <f t="shared" si="30"/>
        <v>0</v>
      </c>
      <c r="AL89" s="298">
        <f t="shared" si="11"/>
        <v>0</v>
      </c>
    </row>
    <row r="90" spans="1:38" x14ac:dyDescent="0.25">
      <c r="A90" t="s">
        <v>55</v>
      </c>
      <c r="B90" s="124">
        <v>7190</v>
      </c>
      <c r="C90" s="124">
        <v>110</v>
      </c>
      <c r="D90" t="s">
        <v>10</v>
      </c>
      <c r="E90">
        <v>2</v>
      </c>
      <c r="F90" s="251" t="s">
        <v>51</v>
      </c>
      <c r="G90" s="4">
        <v>4479.8599999999997</v>
      </c>
      <c r="H90" s="4">
        <v>3019.16</v>
      </c>
      <c r="I90" s="4">
        <v>-21252.22</v>
      </c>
      <c r="J90" s="4">
        <v>5122.07</v>
      </c>
      <c r="K90" s="4">
        <v>4402.57</v>
      </c>
      <c r="L90" s="4">
        <v>4621.25</v>
      </c>
      <c r="M90" s="4">
        <v>4625</v>
      </c>
      <c r="N90" s="4">
        <v>2583.56</v>
      </c>
      <c r="O90" s="4">
        <v>4043.88</v>
      </c>
      <c r="P90" s="4">
        <v>3384.88</v>
      </c>
      <c r="Q90" s="4">
        <v>4717.84</v>
      </c>
      <c r="R90" s="4">
        <v>3699.4</v>
      </c>
      <c r="S90" s="4">
        <v>23447.25</v>
      </c>
      <c r="U90" s="114" t="e">
        <f t="shared" si="9"/>
        <v>#DIV/0!</v>
      </c>
      <c r="V90" s="114"/>
      <c r="W90" s="115"/>
      <c r="X90" s="117"/>
      <c r="Z90" s="298">
        <f>SUMIFS('SE - OTE - NBML OUTPUT'!D:D,'SE - OTE - NBML OUTPUT'!A:A,'Summary - Selling Expenses'!B90,'SE - OTE - NBML OUTPUT'!B:B,'Summary - Selling Expenses'!C90)</f>
        <v>8507.4639999999999</v>
      </c>
      <c r="AA90" s="298">
        <f t="shared" ref="AA90:AK90" si="31">Z90</f>
        <v>8507.4639999999999</v>
      </c>
      <c r="AB90" s="298">
        <f t="shared" si="31"/>
        <v>8507.4639999999999</v>
      </c>
      <c r="AC90" s="298">
        <f t="shared" si="31"/>
        <v>8507.4639999999999</v>
      </c>
      <c r="AD90" s="298">
        <f t="shared" si="31"/>
        <v>8507.4639999999999</v>
      </c>
      <c r="AE90" s="298">
        <f t="shared" si="31"/>
        <v>8507.4639999999999</v>
      </c>
      <c r="AF90" s="298">
        <f t="shared" si="31"/>
        <v>8507.4639999999999</v>
      </c>
      <c r="AG90" s="298">
        <f t="shared" si="31"/>
        <v>8507.4639999999999</v>
      </c>
      <c r="AH90" s="298">
        <f t="shared" si="31"/>
        <v>8507.4639999999999</v>
      </c>
      <c r="AI90" s="298">
        <f t="shared" si="31"/>
        <v>8507.4639999999999</v>
      </c>
      <c r="AJ90" s="298">
        <f t="shared" si="31"/>
        <v>8507.4639999999999</v>
      </c>
      <c r="AK90" s="298">
        <f t="shared" si="31"/>
        <v>8507.4639999999999</v>
      </c>
      <c r="AL90" s="298">
        <f t="shared" si="11"/>
        <v>102089.56800000003</v>
      </c>
    </row>
    <row r="91" spans="1:38" x14ac:dyDescent="0.25">
      <c r="A91" t="s">
        <v>55</v>
      </c>
      <c r="B91" s="124">
        <v>7190</v>
      </c>
      <c r="C91" s="124">
        <v>112</v>
      </c>
      <c r="D91" t="s">
        <v>12</v>
      </c>
      <c r="E91">
        <v>2</v>
      </c>
      <c r="F91" s="251" t="s">
        <v>52</v>
      </c>
      <c r="G91" s="4">
        <v>305.55</v>
      </c>
      <c r="H91" s="4">
        <v>-518</v>
      </c>
      <c r="I91" s="4">
        <v>-518</v>
      </c>
      <c r="J91" s="4">
        <v>0</v>
      </c>
      <c r="K91" s="4">
        <v>0</v>
      </c>
      <c r="L91" s="4">
        <v>0</v>
      </c>
      <c r="M91" s="4">
        <v>0</v>
      </c>
      <c r="N91" s="4">
        <v>0</v>
      </c>
      <c r="O91" s="4">
        <v>0</v>
      </c>
      <c r="P91" s="4">
        <v>0</v>
      </c>
      <c r="Q91" s="4">
        <v>0</v>
      </c>
      <c r="R91" s="4">
        <v>0</v>
      </c>
      <c r="S91" s="4">
        <v>-730.45</v>
      </c>
      <c r="U91" s="114" t="e">
        <f t="shared" si="9"/>
        <v>#DIV/0!</v>
      </c>
      <c r="V91" s="114"/>
      <c r="W91" s="115"/>
      <c r="X91" s="117"/>
      <c r="Z91" s="298">
        <f>SUMIFS('SE - OTE - NBML OUTPUT'!D:D,'SE - OTE - NBML OUTPUT'!A:A,'Summary - Selling Expenses'!B91,'SE - OTE - NBML OUTPUT'!B:B,'Summary - Selling Expenses'!C91)</f>
        <v>2336.4615999999996</v>
      </c>
      <c r="AA91" s="298">
        <f t="shared" ref="AA91:AK91" si="32">Z91</f>
        <v>2336.4615999999996</v>
      </c>
      <c r="AB91" s="298">
        <f t="shared" si="32"/>
        <v>2336.4615999999996</v>
      </c>
      <c r="AC91" s="298">
        <f t="shared" si="32"/>
        <v>2336.4615999999996</v>
      </c>
      <c r="AD91" s="298">
        <f t="shared" si="32"/>
        <v>2336.4615999999996</v>
      </c>
      <c r="AE91" s="298">
        <f t="shared" si="32"/>
        <v>2336.4615999999996</v>
      </c>
      <c r="AF91" s="298">
        <f t="shared" si="32"/>
        <v>2336.4615999999996</v>
      </c>
      <c r="AG91" s="298">
        <f t="shared" si="32"/>
        <v>2336.4615999999996</v>
      </c>
      <c r="AH91" s="298">
        <f t="shared" si="32"/>
        <v>2336.4615999999996</v>
      </c>
      <c r="AI91" s="298">
        <f t="shared" si="32"/>
        <v>2336.4615999999996</v>
      </c>
      <c r="AJ91" s="298">
        <f t="shared" si="32"/>
        <v>2336.4615999999996</v>
      </c>
      <c r="AK91" s="298">
        <f t="shared" si="32"/>
        <v>2336.4615999999996</v>
      </c>
      <c r="AL91" s="298">
        <f t="shared" si="11"/>
        <v>28037.539199999988</v>
      </c>
    </row>
    <row r="92" spans="1:38" x14ac:dyDescent="0.25">
      <c r="A92" t="s">
        <v>55</v>
      </c>
      <c r="B92" s="124">
        <v>7190</v>
      </c>
      <c r="C92" s="124">
        <v>120</v>
      </c>
      <c r="D92" t="s">
        <v>14</v>
      </c>
      <c r="E92">
        <v>2</v>
      </c>
      <c r="F92" s="251" t="s">
        <v>53</v>
      </c>
      <c r="G92" s="4">
        <v>470.6</v>
      </c>
      <c r="H92" s="4">
        <v>0</v>
      </c>
      <c r="I92" s="4">
        <v>0</v>
      </c>
      <c r="J92" s="4">
        <v>0</v>
      </c>
      <c r="K92" s="4">
        <v>0</v>
      </c>
      <c r="L92" s="4">
        <v>0</v>
      </c>
      <c r="M92" s="4">
        <v>2512.87</v>
      </c>
      <c r="N92" s="4">
        <v>1835.15</v>
      </c>
      <c r="O92" s="4">
        <v>2032.76</v>
      </c>
      <c r="P92" s="4">
        <v>2279.4</v>
      </c>
      <c r="Q92" s="4">
        <v>2394.94</v>
      </c>
      <c r="R92" s="4">
        <v>2034.82</v>
      </c>
      <c r="S92" s="4">
        <v>13560.54</v>
      </c>
      <c r="U92" s="114" t="e">
        <f t="shared" si="9"/>
        <v>#DIV/0!</v>
      </c>
      <c r="V92" s="114"/>
      <c r="W92" s="115"/>
      <c r="X92" s="117"/>
      <c r="Z92" s="298">
        <f>SUMIFS('SE - OTE - NBML OUTPUT'!D:D,'SE - OTE - NBML OUTPUT'!A:A,'Summary - Selling Expenses'!B92,'SE - OTE - NBML OUTPUT'!B:B,'Summary - Selling Expenses'!C92)</f>
        <v>9427.76</v>
      </c>
      <c r="AA92" s="298">
        <f t="shared" ref="AA92:AK92" si="33">Z92</f>
        <v>9427.76</v>
      </c>
      <c r="AB92" s="298">
        <f t="shared" si="33"/>
        <v>9427.76</v>
      </c>
      <c r="AC92" s="298">
        <f t="shared" si="33"/>
        <v>9427.76</v>
      </c>
      <c r="AD92" s="298">
        <f t="shared" si="33"/>
        <v>9427.76</v>
      </c>
      <c r="AE92" s="298">
        <f t="shared" si="33"/>
        <v>9427.76</v>
      </c>
      <c r="AF92" s="298">
        <f t="shared" si="33"/>
        <v>9427.76</v>
      </c>
      <c r="AG92" s="298">
        <f t="shared" si="33"/>
        <v>9427.76</v>
      </c>
      <c r="AH92" s="298">
        <f t="shared" si="33"/>
        <v>9427.76</v>
      </c>
      <c r="AI92" s="298">
        <f t="shared" si="33"/>
        <v>9427.76</v>
      </c>
      <c r="AJ92" s="298">
        <f t="shared" si="33"/>
        <v>9427.76</v>
      </c>
      <c r="AK92" s="298">
        <f t="shared" si="33"/>
        <v>9427.76</v>
      </c>
      <c r="AL92" s="298">
        <f t="shared" si="11"/>
        <v>113133.11999999998</v>
      </c>
    </row>
    <row r="93" spans="1:38" x14ac:dyDescent="0.25">
      <c r="A93" t="s">
        <v>55</v>
      </c>
      <c r="B93" s="124">
        <v>7190</v>
      </c>
      <c r="C93" s="124">
        <v>121</v>
      </c>
      <c r="D93" t="s">
        <v>14</v>
      </c>
      <c r="E93">
        <v>2</v>
      </c>
      <c r="F93" s="251" t="s">
        <v>53</v>
      </c>
      <c r="G93" s="4">
        <v>0</v>
      </c>
      <c r="H93" s="4">
        <v>0</v>
      </c>
      <c r="I93" s="4">
        <v>0</v>
      </c>
      <c r="J93" s="4">
        <v>0</v>
      </c>
      <c r="K93" s="4">
        <v>0</v>
      </c>
      <c r="L93" s="4">
        <v>0</v>
      </c>
      <c r="M93" s="4">
        <v>0</v>
      </c>
      <c r="N93" s="4">
        <v>0</v>
      </c>
      <c r="O93" s="4">
        <v>0</v>
      </c>
      <c r="P93" s="4">
        <v>0</v>
      </c>
      <c r="Q93" s="4">
        <v>0</v>
      </c>
      <c r="R93" s="4">
        <v>0</v>
      </c>
      <c r="S93" s="4">
        <v>0</v>
      </c>
      <c r="U93" s="114" t="e">
        <f t="shared" si="9"/>
        <v>#DIV/0!</v>
      </c>
      <c r="V93" s="114"/>
      <c r="W93" s="115"/>
      <c r="X93" s="117"/>
      <c r="Z93" s="298">
        <f>SUMIFS('SE - OTE - NBML OUTPUT'!D:D,'SE - OTE - NBML OUTPUT'!A:A,'Summary - Selling Expenses'!B93,'SE - OTE - NBML OUTPUT'!B:B,'Summary - Selling Expenses'!C93)</f>
        <v>0</v>
      </c>
      <c r="AA93" s="298">
        <f t="shared" ref="AA93:AK93" si="34">Z93</f>
        <v>0</v>
      </c>
      <c r="AB93" s="298">
        <f t="shared" si="34"/>
        <v>0</v>
      </c>
      <c r="AC93" s="298">
        <f t="shared" si="34"/>
        <v>0</v>
      </c>
      <c r="AD93" s="298">
        <f t="shared" si="34"/>
        <v>0</v>
      </c>
      <c r="AE93" s="298">
        <f t="shared" si="34"/>
        <v>0</v>
      </c>
      <c r="AF93" s="298">
        <f t="shared" si="34"/>
        <v>0</v>
      </c>
      <c r="AG93" s="298">
        <f t="shared" si="34"/>
        <v>0</v>
      </c>
      <c r="AH93" s="298">
        <f t="shared" si="34"/>
        <v>0</v>
      </c>
      <c r="AI93" s="298">
        <f t="shared" si="34"/>
        <v>0</v>
      </c>
      <c r="AJ93" s="298">
        <f t="shared" si="34"/>
        <v>0</v>
      </c>
      <c r="AK93" s="298">
        <f t="shared" si="34"/>
        <v>0</v>
      </c>
      <c r="AL93" s="298">
        <f t="shared" si="11"/>
        <v>0</v>
      </c>
    </row>
    <row r="94" spans="1:38" x14ac:dyDescent="0.25">
      <c r="A94" t="s">
        <v>55</v>
      </c>
      <c r="B94" s="124">
        <v>7190</v>
      </c>
      <c r="C94" s="124">
        <v>122</v>
      </c>
      <c r="D94" t="s">
        <v>16</v>
      </c>
      <c r="E94">
        <v>2</v>
      </c>
      <c r="F94" s="251" t="s">
        <v>54</v>
      </c>
      <c r="G94" s="4">
        <v>518</v>
      </c>
      <c r="H94" s="4">
        <v>518</v>
      </c>
      <c r="I94" s="4">
        <v>518</v>
      </c>
      <c r="J94" s="4">
        <v>0</v>
      </c>
      <c r="K94" s="4">
        <v>0</v>
      </c>
      <c r="L94" s="4">
        <v>0</v>
      </c>
      <c r="M94" s="4">
        <v>0</v>
      </c>
      <c r="N94" s="4">
        <v>0</v>
      </c>
      <c r="O94" s="4">
        <v>0</v>
      </c>
      <c r="P94" s="4">
        <v>0</v>
      </c>
      <c r="Q94" s="4">
        <v>0</v>
      </c>
      <c r="R94" s="4">
        <v>0</v>
      </c>
      <c r="S94" s="4">
        <v>1554</v>
      </c>
      <c r="U94" s="114" t="e">
        <f t="shared" si="9"/>
        <v>#DIV/0!</v>
      </c>
      <c r="V94" s="114"/>
      <c r="W94" s="115"/>
      <c r="X94" s="117"/>
      <c r="Z94" s="298">
        <f>SUMIFS('SE - OTE - NBML OUTPUT'!D:D,'SE - OTE - NBML OUTPUT'!A:A,'Summary - Selling Expenses'!B94,'SE - OTE - NBML OUTPUT'!B:B,'Summary - Selling Expenses'!C94)</f>
        <v>0</v>
      </c>
      <c r="AA94" s="298">
        <f t="shared" ref="AA94:AK94" si="35">Z94</f>
        <v>0</v>
      </c>
      <c r="AB94" s="298">
        <f t="shared" si="35"/>
        <v>0</v>
      </c>
      <c r="AC94" s="298">
        <f t="shared" si="35"/>
        <v>0</v>
      </c>
      <c r="AD94" s="298">
        <f t="shared" si="35"/>
        <v>0</v>
      </c>
      <c r="AE94" s="298">
        <f t="shared" si="35"/>
        <v>0</v>
      </c>
      <c r="AF94" s="298">
        <f t="shared" si="35"/>
        <v>0</v>
      </c>
      <c r="AG94" s="298">
        <f t="shared" si="35"/>
        <v>0</v>
      </c>
      <c r="AH94" s="298">
        <f t="shared" si="35"/>
        <v>0</v>
      </c>
      <c r="AI94" s="298">
        <f t="shared" si="35"/>
        <v>0</v>
      </c>
      <c r="AJ94" s="298">
        <f t="shared" si="35"/>
        <v>0</v>
      </c>
      <c r="AK94" s="298">
        <f t="shared" si="35"/>
        <v>0</v>
      </c>
      <c r="AL94" s="298">
        <f t="shared" si="11"/>
        <v>0</v>
      </c>
    </row>
    <row r="95" spans="1:38" x14ac:dyDescent="0.25">
      <c r="A95" t="s">
        <v>55</v>
      </c>
      <c r="B95" s="124">
        <v>7190</v>
      </c>
      <c r="C95" s="124">
        <v>130</v>
      </c>
      <c r="D95" t="s">
        <v>18</v>
      </c>
      <c r="E95">
        <v>3</v>
      </c>
      <c r="F95" s="251" t="s">
        <v>19</v>
      </c>
      <c r="G95" s="4">
        <v>42179.78</v>
      </c>
      <c r="H95" s="4">
        <v>40669.589999999997</v>
      </c>
      <c r="I95" s="4">
        <v>48677.82</v>
      </c>
      <c r="J95" s="4">
        <v>39878.9</v>
      </c>
      <c r="K95" s="4">
        <v>38814.94</v>
      </c>
      <c r="L95" s="4">
        <v>43626.49</v>
      </c>
      <c r="M95" s="4">
        <v>37024.5</v>
      </c>
      <c r="N95" s="4">
        <v>41547.97</v>
      </c>
      <c r="O95" s="4">
        <v>45837.5</v>
      </c>
      <c r="P95" s="4">
        <v>43112.78</v>
      </c>
      <c r="Q95" s="4">
        <v>44018.080000000002</v>
      </c>
      <c r="R95" s="4">
        <v>39028.71</v>
      </c>
      <c r="S95" s="4">
        <v>504417.06000000006</v>
      </c>
      <c r="U95" s="114" t="e">
        <f t="shared" si="9"/>
        <v>#DIV/0!</v>
      </c>
      <c r="V95" s="114"/>
      <c r="W95" s="115"/>
      <c r="X95" s="117"/>
      <c r="Z95" s="298">
        <f>SUMIFS('SE - OTE - NBML OUTPUT'!D:D,'SE - OTE - NBML OUTPUT'!A:A,'Summary - Selling Expenses'!B95,'SE - OTE - NBML OUTPUT'!B:B,'Summary - Selling Expenses'!C95)</f>
        <v>37211.669077645769</v>
      </c>
      <c r="AA95" s="298">
        <f t="shared" ref="AA95:AK95" si="36">Z95</f>
        <v>37211.669077645769</v>
      </c>
      <c r="AB95" s="298">
        <f t="shared" si="36"/>
        <v>37211.669077645769</v>
      </c>
      <c r="AC95" s="298">
        <f t="shared" si="36"/>
        <v>37211.669077645769</v>
      </c>
      <c r="AD95" s="298">
        <f t="shared" si="36"/>
        <v>37211.669077645769</v>
      </c>
      <c r="AE95" s="298">
        <f t="shared" si="36"/>
        <v>37211.669077645769</v>
      </c>
      <c r="AF95" s="298">
        <f t="shared" si="36"/>
        <v>37211.669077645769</v>
      </c>
      <c r="AG95" s="298">
        <f t="shared" si="36"/>
        <v>37211.669077645769</v>
      </c>
      <c r="AH95" s="298">
        <f t="shared" si="36"/>
        <v>37211.669077645769</v>
      </c>
      <c r="AI95" s="298">
        <f t="shared" si="36"/>
        <v>37211.669077645769</v>
      </c>
      <c r="AJ95" s="298">
        <f t="shared" si="36"/>
        <v>37211.669077645769</v>
      </c>
      <c r="AK95" s="298">
        <f t="shared" si="36"/>
        <v>37211.669077645769</v>
      </c>
      <c r="AL95" s="298">
        <f t="shared" si="11"/>
        <v>446540.02893174911</v>
      </c>
    </row>
    <row r="96" spans="1:38" x14ac:dyDescent="0.25">
      <c r="A96" t="s">
        <v>55</v>
      </c>
      <c r="B96" s="124">
        <v>7190</v>
      </c>
      <c r="C96" s="124">
        <v>132</v>
      </c>
      <c r="D96" t="s">
        <v>56</v>
      </c>
      <c r="E96">
        <v>3</v>
      </c>
      <c r="F96" s="251" t="s">
        <v>57</v>
      </c>
      <c r="G96" s="4">
        <v>0</v>
      </c>
      <c r="H96" s="4">
        <v>0</v>
      </c>
      <c r="I96" s="4">
        <v>0</v>
      </c>
      <c r="J96" s="4">
        <v>0</v>
      </c>
      <c r="K96" s="4">
        <v>0</v>
      </c>
      <c r="L96" s="4">
        <v>0</v>
      </c>
      <c r="M96" s="4">
        <v>0</v>
      </c>
      <c r="N96" s="4">
        <v>0</v>
      </c>
      <c r="O96" s="4">
        <v>0</v>
      </c>
      <c r="P96" s="4">
        <v>4790</v>
      </c>
      <c r="Q96" s="4">
        <v>4891</v>
      </c>
      <c r="R96" s="4">
        <v>4337</v>
      </c>
      <c r="S96" s="4">
        <v>14018</v>
      </c>
      <c r="U96" s="114" t="e">
        <f t="shared" si="9"/>
        <v>#DIV/0!</v>
      </c>
      <c r="V96" s="114"/>
      <c r="W96" s="115"/>
      <c r="X96" s="117"/>
      <c r="Z96" s="298">
        <f>SUMIFS('SE - OTE - NBML OUTPUT'!D:D,'SE - OTE - NBML OUTPUT'!A:A,'Summary - Selling Expenses'!B96,'SE - OTE - NBML OUTPUT'!B:B,'Summary - Selling Expenses'!C96)</f>
        <v>4134.6298975161963</v>
      </c>
      <c r="AA96" s="298">
        <f t="shared" ref="AA96:AK96" si="37">Z96</f>
        <v>4134.6298975161963</v>
      </c>
      <c r="AB96" s="298">
        <f t="shared" si="37"/>
        <v>4134.6298975161963</v>
      </c>
      <c r="AC96" s="298">
        <f t="shared" si="37"/>
        <v>4134.6298975161963</v>
      </c>
      <c r="AD96" s="298">
        <f t="shared" si="37"/>
        <v>4134.6298975161963</v>
      </c>
      <c r="AE96" s="298">
        <f t="shared" si="37"/>
        <v>4134.6298975161963</v>
      </c>
      <c r="AF96" s="298">
        <f t="shared" si="37"/>
        <v>4134.6298975161963</v>
      </c>
      <c r="AG96" s="298">
        <f t="shared" si="37"/>
        <v>4134.6298975161963</v>
      </c>
      <c r="AH96" s="298">
        <f t="shared" si="37"/>
        <v>4134.6298975161963</v>
      </c>
      <c r="AI96" s="298">
        <f t="shared" si="37"/>
        <v>4134.6298975161963</v>
      </c>
      <c r="AJ96" s="298">
        <f t="shared" si="37"/>
        <v>4134.6298975161963</v>
      </c>
      <c r="AK96" s="298">
        <f t="shared" si="37"/>
        <v>4134.6298975161963</v>
      </c>
      <c r="AL96" s="298">
        <f t="shared" si="11"/>
        <v>49615.558770194366</v>
      </c>
    </row>
    <row r="97" spans="1:38" x14ac:dyDescent="0.25">
      <c r="A97" t="s">
        <v>55</v>
      </c>
      <c r="B97" s="124">
        <v>7190</v>
      </c>
      <c r="C97" s="124">
        <v>140</v>
      </c>
      <c r="D97" t="s">
        <v>20</v>
      </c>
      <c r="E97">
        <v>3</v>
      </c>
      <c r="F97" s="251" t="s">
        <v>21</v>
      </c>
      <c r="G97" s="4">
        <v>54585.279999999999</v>
      </c>
      <c r="H97" s="4">
        <v>52331.63</v>
      </c>
      <c r="I97" s="4">
        <v>60859.94</v>
      </c>
      <c r="J97" s="4">
        <v>45216.51</v>
      </c>
      <c r="K97" s="4">
        <v>49205.42</v>
      </c>
      <c r="L97" s="4">
        <v>56801.05</v>
      </c>
      <c r="M97" s="4">
        <v>62730.76</v>
      </c>
      <c r="N97" s="4">
        <v>73647.16</v>
      </c>
      <c r="O97" s="4">
        <v>44126.400000000001</v>
      </c>
      <c r="P97" s="4">
        <v>57617.85</v>
      </c>
      <c r="Q97" s="4">
        <v>54087.18</v>
      </c>
      <c r="R97" s="4">
        <v>60564.06</v>
      </c>
      <c r="S97" s="4">
        <v>671773.24</v>
      </c>
      <c r="U97" s="114" t="e">
        <f t="shared" si="9"/>
        <v>#DIV/0!</v>
      </c>
      <c r="V97" s="114"/>
      <c r="W97" s="115"/>
      <c r="X97" s="117"/>
      <c r="Z97" s="298">
        <f>SUMIFS('SE - OTE - NBML OUTPUT'!D:D,'SE - OTE - NBML OUTPUT'!A:A,'Summary - Selling Expenses'!B97,'SE - OTE - NBML OUTPUT'!B:B,'Summary - Selling Expenses'!C97)</f>
        <v>65330.714257488093</v>
      </c>
      <c r="AA97" s="298">
        <f t="shared" ref="AA97:AK97" si="38">Z97</f>
        <v>65330.714257488093</v>
      </c>
      <c r="AB97" s="298">
        <f t="shared" si="38"/>
        <v>65330.714257488093</v>
      </c>
      <c r="AC97" s="298">
        <f t="shared" si="38"/>
        <v>65330.714257488093</v>
      </c>
      <c r="AD97" s="298">
        <f t="shared" si="38"/>
        <v>65330.714257488093</v>
      </c>
      <c r="AE97" s="298">
        <f t="shared" si="38"/>
        <v>65330.714257488093</v>
      </c>
      <c r="AF97" s="298">
        <f t="shared" si="38"/>
        <v>65330.714257488093</v>
      </c>
      <c r="AG97" s="298">
        <f t="shared" si="38"/>
        <v>65330.714257488093</v>
      </c>
      <c r="AH97" s="298">
        <f t="shared" si="38"/>
        <v>65330.714257488093</v>
      </c>
      <c r="AI97" s="298">
        <f t="shared" si="38"/>
        <v>65330.714257488093</v>
      </c>
      <c r="AJ97" s="298">
        <f t="shared" si="38"/>
        <v>65330.714257488093</v>
      </c>
      <c r="AK97" s="298">
        <f t="shared" si="38"/>
        <v>65330.714257488093</v>
      </c>
      <c r="AL97" s="298">
        <f t="shared" si="11"/>
        <v>783968.57108985726</v>
      </c>
    </row>
    <row r="98" spans="1:38" x14ac:dyDescent="0.25">
      <c r="A98" t="s">
        <v>55</v>
      </c>
      <c r="B98" s="124">
        <v>7190</v>
      </c>
      <c r="C98" s="124">
        <v>142</v>
      </c>
      <c r="D98" t="s">
        <v>22</v>
      </c>
      <c r="E98">
        <v>3</v>
      </c>
      <c r="F98" s="251" t="s">
        <v>23</v>
      </c>
      <c r="G98" s="4">
        <v>15017.88</v>
      </c>
      <c r="H98" s="4">
        <v>10027.959999999999</v>
      </c>
      <c r="I98" s="4">
        <v>139466.31</v>
      </c>
      <c r="J98" s="4">
        <v>20857.04</v>
      </c>
      <c r="K98" s="4">
        <v>16050.68</v>
      </c>
      <c r="L98" s="4">
        <v>20151.41</v>
      </c>
      <c r="M98" s="4">
        <v>19119.63</v>
      </c>
      <c r="N98" s="4">
        <v>24818.52</v>
      </c>
      <c r="O98" s="4">
        <v>29056.959999999999</v>
      </c>
      <c r="P98" s="4">
        <v>35434.74</v>
      </c>
      <c r="Q98" s="4">
        <v>34308.949999999997</v>
      </c>
      <c r="R98" s="4">
        <v>29311.81</v>
      </c>
      <c r="S98" s="4">
        <v>393621.89</v>
      </c>
      <c r="U98" s="114" t="e">
        <f t="shared" si="9"/>
        <v>#DIV/0!</v>
      </c>
      <c r="V98" s="114"/>
      <c r="W98" s="115"/>
      <c r="X98" s="117"/>
      <c r="Z98" s="298">
        <f>SUMIFS('SE - OTE - NBML OUTPUT'!D:D,'SE - OTE - NBML OUTPUT'!A:A,'Summary - Selling Expenses'!B98,'SE - OTE - NBML OUTPUT'!B:B,'Summary - Selling Expenses'!C98)</f>
        <v>22529.808897637791</v>
      </c>
      <c r="AA98" s="298">
        <f t="shared" ref="AA98:AK98" si="39">Z98</f>
        <v>22529.808897637791</v>
      </c>
      <c r="AB98" s="298">
        <f t="shared" si="39"/>
        <v>22529.808897637791</v>
      </c>
      <c r="AC98" s="298">
        <f t="shared" si="39"/>
        <v>22529.808897637791</v>
      </c>
      <c r="AD98" s="298">
        <f t="shared" si="39"/>
        <v>22529.808897637791</v>
      </c>
      <c r="AE98" s="298">
        <f t="shared" si="39"/>
        <v>22529.808897637791</v>
      </c>
      <c r="AF98" s="298">
        <f t="shared" si="39"/>
        <v>22529.808897637791</v>
      </c>
      <c r="AG98" s="298">
        <f t="shared" si="39"/>
        <v>22529.808897637791</v>
      </c>
      <c r="AH98" s="298">
        <f t="shared" si="39"/>
        <v>22529.808897637791</v>
      </c>
      <c r="AI98" s="298">
        <f t="shared" si="39"/>
        <v>22529.808897637791</v>
      </c>
      <c r="AJ98" s="298">
        <f t="shared" si="39"/>
        <v>22529.808897637791</v>
      </c>
      <c r="AK98" s="298">
        <f t="shared" si="39"/>
        <v>22529.808897637791</v>
      </c>
      <c r="AL98" s="298">
        <f t="shared" si="11"/>
        <v>270357.70677165349</v>
      </c>
    </row>
    <row r="99" spans="1:38" x14ac:dyDescent="0.25">
      <c r="A99" t="s">
        <v>55</v>
      </c>
      <c r="B99" s="124">
        <v>7190</v>
      </c>
      <c r="C99" s="124">
        <v>147</v>
      </c>
      <c r="D99" t="s">
        <v>20</v>
      </c>
      <c r="E99">
        <v>3</v>
      </c>
      <c r="F99" s="251" t="s">
        <v>21</v>
      </c>
      <c r="G99" s="4">
        <v>2845.24</v>
      </c>
      <c r="H99" s="4">
        <v>161.07</v>
      </c>
      <c r="I99" s="4">
        <v>434.57</v>
      </c>
      <c r="J99" s="4">
        <v>227.13</v>
      </c>
      <c r="K99" s="4">
        <v>165.53</v>
      </c>
      <c r="L99" s="4">
        <v>0</v>
      </c>
      <c r="M99" s="4">
        <v>0</v>
      </c>
      <c r="N99" s="4">
        <v>0</v>
      </c>
      <c r="O99" s="4">
        <v>0</v>
      </c>
      <c r="P99" s="4">
        <v>0</v>
      </c>
      <c r="Q99" s="4">
        <v>0</v>
      </c>
      <c r="R99" s="4">
        <v>0</v>
      </c>
      <c r="S99" s="4">
        <v>3833.5400000000004</v>
      </c>
      <c r="U99" s="114" t="e">
        <f t="shared" si="9"/>
        <v>#DIV/0!</v>
      </c>
      <c r="V99" s="114"/>
      <c r="W99" s="115"/>
      <c r="X99" s="117"/>
      <c r="Z99" s="298">
        <f>SUMIFS('SE - OTE - NBML OUTPUT'!D:D,'SE - OTE - NBML OUTPUT'!A:A,'Summary - Selling Expenses'!B99,'SE - OTE - NBML OUTPUT'!B:B,'Summary - Selling Expenses'!C99)</f>
        <v>0</v>
      </c>
      <c r="AA99" s="298">
        <f t="shared" ref="AA99:AK99" si="40">Z99</f>
        <v>0</v>
      </c>
      <c r="AB99" s="298">
        <f t="shared" si="40"/>
        <v>0</v>
      </c>
      <c r="AC99" s="298">
        <f t="shared" si="40"/>
        <v>0</v>
      </c>
      <c r="AD99" s="298">
        <f t="shared" si="40"/>
        <v>0</v>
      </c>
      <c r="AE99" s="298">
        <f t="shared" si="40"/>
        <v>0</v>
      </c>
      <c r="AF99" s="298">
        <f t="shared" si="40"/>
        <v>0</v>
      </c>
      <c r="AG99" s="298">
        <f t="shared" si="40"/>
        <v>0</v>
      </c>
      <c r="AH99" s="298">
        <f t="shared" si="40"/>
        <v>0</v>
      </c>
      <c r="AI99" s="298">
        <f t="shared" si="40"/>
        <v>0</v>
      </c>
      <c r="AJ99" s="298">
        <f t="shared" si="40"/>
        <v>0</v>
      </c>
      <c r="AK99" s="298">
        <f t="shared" si="40"/>
        <v>0</v>
      </c>
      <c r="AL99" s="298">
        <f t="shared" si="11"/>
        <v>0</v>
      </c>
    </row>
    <row r="100" spans="1:38" x14ac:dyDescent="0.25">
      <c r="A100" t="s">
        <v>55</v>
      </c>
      <c r="B100" s="124">
        <v>7190</v>
      </c>
      <c r="C100" s="124">
        <v>150</v>
      </c>
      <c r="D100" t="s">
        <v>24</v>
      </c>
      <c r="E100">
        <v>3</v>
      </c>
      <c r="F100" s="251" t="s">
        <v>25</v>
      </c>
      <c r="G100" s="4">
        <v>25817.32</v>
      </c>
      <c r="H100" s="4">
        <v>22385.279999999999</v>
      </c>
      <c r="I100" s="4">
        <v>30369.919999999998</v>
      </c>
      <c r="J100" s="4">
        <v>22586.68</v>
      </c>
      <c r="K100" s="4">
        <v>28274.84</v>
      </c>
      <c r="L100" s="4">
        <v>27877.41</v>
      </c>
      <c r="M100" s="4">
        <v>34716.42</v>
      </c>
      <c r="N100" s="4">
        <v>38819.919999999998</v>
      </c>
      <c r="O100" s="4">
        <v>35367.81</v>
      </c>
      <c r="P100" s="4">
        <v>35589.1</v>
      </c>
      <c r="Q100" s="4">
        <v>32287.23</v>
      </c>
      <c r="R100" s="4">
        <v>30960.36</v>
      </c>
      <c r="S100" s="4">
        <v>365052.28999999992</v>
      </c>
      <c r="U100" s="114" t="e">
        <f t="shared" si="9"/>
        <v>#DIV/0!</v>
      </c>
      <c r="V100" s="114"/>
      <c r="W100" s="115"/>
      <c r="X100" s="117"/>
      <c r="Z100" s="298">
        <f>SUMIFS('SE - OTE - NBML OUTPUT'!D:D,'SE - OTE - NBML OUTPUT'!A:A,'Summary - Selling Expenses'!B100,'SE - OTE - NBML OUTPUT'!B:B,'Summary - Selling Expenses'!C100)</f>
        <v>33166.485827951736</v>
      </c>
      <c r="AA100" s="298">
        <f t="shared" ref="AA100:AK100" si="41">Z100</f>
        <v>33166.485827951736</v>
      </c>
      <c r="AB100" s="298">
        <f t="shared" si="41"/>
        <v>33166.485827951736</v>
      </c>
      <c r="AC100" s="298">
        <f t="shared" si="41"/>
        <v>33166.485827951736</v>
      </c>
      <c r="AD100" s="298">
        <f t="shared" si="41"/>
        <v>33166.485827951736</v>
      </c>
      <c r="AE100" s="298">
        <f t="shared" si="41"/>
        <v>33166.485827951736</v>
      </c>
      <c r="AF100" s="298">
        <f t="shared" si="41"/>
        <v>33166.485827951736</v>
      </c>
      <c r="AG100" s="298">
        <f t="shared" si="41"/>
        <v>33166.485827951736</v>
      </c>
      <c r="AH100" s="298">
        <f t="shared" si="41"/>
        <v>33166.485827951736</v>
      </c>
      <c r="AI100" s="298">
        <f t="shared" si="41"/>
        <v>33166.485827951736</v>
      </c>
      <c r="AJ100" s="298">
        <f t="shared" si="41"/>
        <v>33166.485827951736</v>
      </c>
      <c r="AK100" s="298">
        <f t="shared" si="41"/>
        <v>33166.485827951736</v>
      </c>
      <c r="AL100" s="298">
        <f t="shared" si="11"/>
        <v>397997.82993542094</v>
      </c>
    </row>
    <row r="101" spans="1:38" x14ac:dyDescent="0.25">
      <c r="A101" t="s">
        <v>55</v>
      </c>
      <c r="B101" s="124">
        <v>7190</v>
      </c>
      <c r="C101" s="124">
        <v>160</v>
      </c>
      <c r="D101" t="s">
        <v>26</v>
      </c>
      <c r="E101">
        <v>3</v>
      </c>
      <c r="F101" s="251" t="s">
        <v>27</v>
      </c>
      <c r="G101" s="4">
        <v>7785.79</v>
      </c>
      <c r="H101" s="4">
        <v>9377.52</v>
      </c>
      <c r="I101" s="4">
        <v>14186.91</v>
      </c>
      <c r="J101" s="4">
        <v>10426.799999999999</v>
      </c>
      <c r="K101" s="4">
        <v>7529.92</v>
      </c>
      <c r="L101" s="4">
        <v>10758.51</v>
      </c>
      <c r="M101" s="4">
        <v>14768.21</v>
      </c>
      <c r="N101" s="4">
        <v>10422.59</v>
      </c>
      <c r="O101" s="4">
        <v>10600.99</v>
      </c>
      <c r="P101" s="4">
        <v>11631.98</v>
      </c>
      <c r="Q101" s="4">
        <v>14113.82</v>
      </c>
      <c r="R101" s="4">
        <v>9906.84</v>
      </c>
      <c r="S101" s="4">
        <v>131509.88</v>
      </c>
      <c r="U101" s="114" t="e">
        <f t="shared" si="9"/>
        <v>#DIV/0!</v>
      </c>
      <c r="V101" s="114"/>
      <c r="W101" s="115"/>
      <c r="X101" s="117"/>
      <c r="Z101" s="298">
        <f>SUMIFS('SE - OTE - NBML OUTPUT'!D:D,'SE - OTE - NBML OUTPUT'!A:A,'Summary - Selling Expenses'!B101,'SE - OTE - NBML OUTPUT'!B:B,'Summary - Selling Expenses'!C101)</f>
        <v>11440</v>
      </c>
      <c r="AA101" s="298">
        <f t="shared" ref="AA101:AK101" si="42">Z101</f>
        <v>11440</v>
      </c>
      <c r="AB101" s="298">
        <f t="shared" si="42"/>
        <v>11440</v>
      </c>
      <c r="AC101" s="298">
        <f t="shared" si="42"/>
        <v>11440</v>
      </c>
      <c r="AD101" s="298">
        <f t="shared" si="42"/>
        <v>11440</v>
      </c>
      <c r="AE101" s="298">
        <f t="shared" si="42"/>
        <v>11440</v>
      </c>
      <c r="AF101" s="298">
        <f t="shared" si="42"/>
        <v>11440</v>
      </c>
      <c r="AG101" s="298">
        <f t="shared" si="42"/>
        <v>11440</v>
      </c>
      <c r="AH101" s="298">
        <f t="shared" si="42"/>
        <v>11440</v>
      </c>
      <c r="AI101" s="298">
        <f t="shared" si="42"/>
        <v>11440</v>
      </c>
      <c r="AJ101" s="298">
        <f t="shared" si="42"/>
        <v>11440</v>
      </c>
      <c r="AK101" s="298">
        <f t="shared" si="42"/>
        <v>11440</v>
      </c>
      <c r="AL101" s="298">
        <f t="shared" si="11"/>
        <v>137280</v>
      </c>
    </row>
    <row r="102" spans="1:38" x14ac:dyDescent="0.25">
      <c r="A102" t="s">
        <v>55</v>
      </c>
      <c r="B102" s="124">
        <v>7190</v>
      </c>
      <c r="C102" s="124">
        <v>162</v>
      </c>
      <c r="D102" t="s">
        <v>28</v>
      </c>
      <c r="E102">
        <v>3</v>
      </c>
      <c r="F102" s="251" t="s">
        <v>29</v>
      </c>
      <c r="G102" s="4">
        <v>4502</v>
      </c>
      <c r="H102" s="4">
        <v>4502</v>
      </c>
      <c r="I102" s="4">
        <v>4502</v>
      </c>
      <c r="J102" s="4">
        <v>6666</v>
      </c>
      <c r="K102" s="4">
        <v>6666</v>
      </c>
      <c r="L102" s="4">
        <v>6879</v>
      </c>
      <c r="M102" s="4">
        <v>4610</v>
      </c>
      <c r="N102" s="4">
        <v>6663</v>
      </c>
      <c r="O102" s="4">
        <v>6777</v>
      </c>
      <c r="P102" s="4">
        <v>7437</v>
      </c>
      <c r="Q102" s="4">
        <v>9023</v>
      </c>
      <c r="R102" s="4">
        <v>6334</v>
      </c>
      <c r="S102" s="4">
        <v>74561</v>
      </c>
      <c r="U102" s="114" t="e">
        <f t="shared" si="9"/>
        <v>#DIV/0!</v>
      </c>
      <c r="V102" s="114"/>
      <c r="W102" s="115"/>
      <c r="X102" s="117"/>
      <c r="Z102" s="298">
        <f>SUMIFS('SE - OTE - NBML OUTPUT'!D:D,'SE - OTE - NBML OUTPUT'!A:A,'Summary - Selling Expenses'!B102,'SE - OTE - NBML OUTPUT'!B:B,'Summary - Selling Expenses'!C102)</f>
        <v>2860</v>
      </c>
      <c r="AA102" s="298">
        <f t="shared" ref="AA102:AK102" si="43">Z102</f>
        <v>2860</v>
      </c>
      <c r="AB102" s="298">
        <f t="shared" si="43"/>
        <v>2860</v>
      </c>
      <c r="AC102" s="298">
        <f t="shared" si="43"/>
        <v>2860</v>
      </c>
      <c r="AD102" s="298">
        <f t="shared" si="43"/>
        <v>2860</v>
      </c>
      <c r="AE102" s="298">
        <f t="shared" si="43"/>
        <v>2860</v>
      </c>
      <c r="AF102" s="298">
        <f t="shared" si="43"/>
        <v>2860</v>
      </c>
      <c r="AG102" s="298">
        <f t="shared" si="43"/>
        <v>2860</v>
      </c>
      <c r="AH102" s="298">
        <f t="shared" si="43"/>
        <v>2860</v>
      </c>
      <c r="AI102" s="298">
        <f t="shared" si="43"/>
        <v>2860</v>
      </c>
      <c r="AJ102" s="298">
        <f t="shared" si="43"/>
        <v>2860</v>
      </c>
      <c r="AK102" s="298">
        <f t="shared" si="43"/>
        <v>2860</v>
      </c>
      <c r="AL102" s="298">
        <f t="shared" si="11"/>
        <v>34320</v>
      </c>
    </row>
    <row r="103" spans="1:38" x14ac:dyDescent="0.25">
      <c r="A103" t="s">
        <v>55</v>
      </c>
      <c r="B103" s="124">
        <v>7190</v>
      </c>
      <c r="C103" s="124">
        <v>210</v>
      </c>
      <c r="D103" t="s">
        <v>10</v>
      </c>
      <c r="E103">
        <v>2</v>
      </c>
      <c r="F103" s="251" t="s">
        <v>51</v>
      </c>
      <c r="G103" s="4">
        <v>9578.4599999999991</v>
      </c>
      <c r="H103" s="4">
        <v>9442.18</v>
      </c>
      <c r="I103" s="4">
        <v>11795.51</v>
      </c>
      <c r="J103" s="4">
        <v>9235.23</v>
      </c>
      <c r="K103" s="4">
        <v>9266.6200000000008</v>
      </c>
      <c r="L103" s="4">
        <v>10351.299999999999</v>
      </c>
      <c r="M103" s="4">
        <v>9168</v>
      </c>
      <c r="N103" s="4">
        <v>9067.2000000000007</v>
      </c>
      <c r="O103" s="4">
        <v>8621.44</v>
      </c>
      <c r="P103" s="4">
        <v>7558.93</v>
      </c>
      <c r="Q103" s="4">
        <v>9677.06</v>
      </c>
      <c r="R103" s="4">
        <v>9553.11</v>
      </c>
      <c r="S103" s="4">
        <v>113315.04</v>
      </c>
      <c r="U103" s="114" t="e">
        <f t="shared" si="9"/>
        <v>#DIV/0!</v>
      </c>
      <c r="V103" s="114"/>
      <c r="W103" s="115"/>
      <c r="X103" s="117"/>
      <c r="Z103" s="298">
        <f>SUMIFS('SE - OTE - NBML OUTPUT'!D:D,'SE - OTE - NBML OUTPUT'!A:A,'Summary - Selling Expenses'!B103,'SE - OTE - NBML OUTPUT'!B:B,'Summary - Selling Expenses'!C103)</f>
        <v>9034.4</v>
      </c>
      <c r="AA103" s="298">
        <f t="shared" ref="AA103:AK103" si="44">Z103</f>
        <v>9034.4</v>
      </c>
      <c r="AB103" s="298">
        <f t="shared" si="44"/>
        <v>9034.4</v>
      </c>
      <c r="AC103" s="298">
        <f t="shared" si="44"/>
        <v>9034.4</v>
      </c>
      <c r="AD103" s="298">
        <f t="shared" si="44"/>
        <v>9034.4</v>
      </c>
      <c r="AE103" s="298">
        <f t="shared" si="44"/>
        <v>9034.4</v>
      </c>
      <c r="AF103" s="298">
        <f t="shared" si="44"/>
        <v>9034.4</v>
      </c>
      <c r="AG103" s="298">
        <f t="shared" si="44"/>
        <v>9034.4</v>
      </c>
      <c r="AH103" s="298">
        <f t="shared" si="44"/>
        <v>9034.4</v>
      </c>
      <c r="AI103" s="298">
        <f t="shared" si="44"/>
        <v>9034.4</v>
      </c>
      <c r="AJ103" s="298">
        <f t="shared" si="44"/>
        <v>9034.4</v>
      </c>
      <c r="AK103" s="298">
        <f t="shared" si="44"/>
        <v>9034.4</v>
      </c>
      <c r="AL103" s="298">
        <f t="shared" si="11"/>
        <v>108412.79999999997</v>
      </c>
    </row>
    <row r="104" spans="1:38" x14ac:dyDescent="0.25">
      <c r="A104" t="s">
        <v>55</v>
      </c>
      <c r="B104" s="124">
        <v>7190</v>
      </c>
      <c r="C104" s="124">
        <v>220</v>
      </c>
      <c r="D104" t="s">
        <v>14</v>
      </c>
      <c r="E104">
        <v>2</v>
      </c>
      <c r="F104" s="251" t="s">
        <v>53</v>
      </c>
      <c r="G104" s="4">
        <v>12637.62</v>
      </c>
      <c r="H104" s="4">
        <v>13137.53</v>
      </c>
      <c r="I104" s="4">
        <v>11522.4</v>
      </c>
      <c r="J104" s="4">
        <v>9985.69</v>
      </c>
      <c r="K104" s="4">
        <v>11215.04</v>
      </c>
      <c r="L104" s="4">
        <v>10301.709999999999</v>
      </c>
      <c r="M104" s="4">
        <v>12504.87</v>
      </c>
      <c r="N104" s="4">
        <v>15580.38</v>
      </c>
      <c r="O104" s="4">
        <v>13844.26</v>
      </c>
      <c r="P104" s="4">
        <v>18234.400000000001</v>
      </c>
      <c r="Q104" s="4">
        <v>20998.39</v>
      </c>
      <c r="R104" s="4">
        <v>19941.16</v>
      </c>
      <c r="S104" s="4">
        <v>169903.44999999998</v>
      </c>
      <c r="U104" s="114" t="e">
        <f t="shared" si="9"/>
        <v>#DIV/0!</v>
      </c>
      <c r="V104" s="114"/>
      <c r="W104" s="115"/>
      <c r="X104" s="117"/>
      <c r="Z104" s="298">
        <f>SUMIFS('SE - OTE - NBML OUTPUT'!D:D,'SE - OTE - NBML OUTPUT'!A:A,'Summary - Selling Expenses'!B104,'SE - OTE - NBML OUTPUT'!B:B,'Summary - Selling Expenses'!C104)</f>
        <v>4399.0080000000007</v>
      </c>
      <c r="AA104" s="298">
        <f t="shared" ref="AA104:AK104" si="45">Z104</f>
        <v>4399.0080000000007</v>
      </c>
      <c r="AB104" s="298">
        <f t="shared" si="45"/>
        <v>4399.0080000000007</v>
      </c>
      <c r="AC104" s="298">
        <f t="shared" si="45"/>
        <v>4399.0080000000007</v>
      </c>
      <c r="AD104" s="298">
        <f t="shared" si="45"/>
        <v>4399.0080000000007</v>
      </c>
      <c r="AE104" s="298">
        <f t="shared" si="45"/>
        <v>4399.0080000000007</v>
      </c>
      <c r="AF104" s="298">
        <f t="shared" si="45"/>
        <v>4399.0080000000007</v>
      </c>
      <c r="AG104" s="298">
        <f t="shared" si="45"/>
        <v>4399.0080000000007</v>
      </c>
      <c r="AH104" s="298">
        <f t="shared" si="45"/>
        <v>4399.0080000000007</v>
      </c>
      <c r="AI104" s="298">
        <f t="shared" si="45"/>
        <v>4399.0080000000007</v>
      </c>
      <c r="AJ104" s="298">
        <f t="shared" si="45"/>
        <v>4399.0080000000007</v>
      </c>
      <c r="AK104" s="298">
        <f t="shared" si="45"/>
        <v>4399.0080000000007</v>
      </c>
      <c r="AL104" s="298">
        <f t="shared" si="11"/>
        <v>52788.096000000012</v>
      </c>
    </row>
    <row r="105" spans="1:38" x14ac:dyDescent="0.25">
      <c r="A105" t="s">
        <v>55</v>
      </c>
      <c r="B105" s="124">
        <v>7190</v>
      </c>
      <c r="C105" s="124">
        <v>230</v>
      </c>
      <c r="D105" t="s">
        <v>18</v>
      </c>
      <c r="E105">
        <v>3</v>
      </c>
      <c r="F105" s="251" t="s">
        <v>19</v>
      </c>
      <c r="G105" s="4">
        <v>19535.310000000001</v>
      </c>
      <c r="H105" s="4">
        <v>18853.560000000001</v>
      </c>
      <c r="I105" s="4">
        <v>20321.63</v>
      </c>
      <c r="J105" s="4">
        <v>17730.009999999998</v>
      </c>
      <c r="K105" s="4">
        <v>19914.8</v>
      </c>
      <c r="L105" s="4">
        <v>17954.32</v>
      </c>
      <c r="M105" s="4">
        <v>19846.37</v>
      </c>
      <c r="N105" s="4">
        <v>21701.65</v>
      </c>
      <c r="O105" s="4">
        <v>19677.86</v>
      </c>
      <c r="P105" s="4">
        <v>21998.01</v>
      </c>
      <c r="Q105" s="4">
        <v>20789.36</v>
      </c>
      <c r="R105" s="4">
        <v>19594.13</v>
      </c>
      <c r="S105" s="4">
        <v>237917.01</v>
      </c>
      <c r="U105" s="114" t="e">
        <f t="shared" si="9"/>
        <v>#DIV/0!</v>
      </c>
      <c r="V105" s="114"/>
      <c r="W105" s="115"/>
      <c r="X105" s="117"/>
      <c r="Z105" s="298">
        <f>SUMIFS('SE - OTE - NBML OUTPUT'!D:D,'SE - OTE - NBML OUTPUT'!A:A,'Summary - Selling Expenses'!B105,'SE - OTE - NBML OUTPUT'!B:B,'Summary - Selling Expenses'!C105)</f>
        <v>14487.935356808977</v>
      </c>
      <c r="AA105" s="298">
        <f t="shared" ref="AA105:AK105" si="46">Z105</f>
        <v>14487.935356808977</v>
      </c>
      <c r="AB105" s="298">
        <f t="shared" si="46"/>
        <v>14487.935356808977</v>
      </c>
      <c r="AC105" s="298">
        <f t="shared" si="46"/>
        <v>14487.935356808977</v>
      </c>
      <c r="AD105" s="298">
        <f t="shared" si="46"/>
        <v>14487.935356808977</v>
      </c>
      <c r="AE105" s="298">
        <f t="shared" si="46"/>
        <v>14487.935356808977</v>
      </c>
      <c r="AF105" s="298">
        <f t="shared" si="46"/>
        <v>14487.935356808977</v>
      </c>
      <c r="AG105" s="298">
        <f t="shared" si="46"/>
        <v>14487.935356808977</v>
      </c>
      <c r="AH105" s="298">
        <f t="shared" si="46"/>
        <v>14487.935356808977</v>
      </c>
      <c r="AI105" s="298">
        <f t="shared" si="46"/>
        <v>14487.935356808977</v>
      </c>
      <c r="AJ105" s="298">
        <f t="shared" si="46"/>
        <v>14487.935356808977</v>
      </c>
      <c r="AK105" s="298">
        <f t="shared" si="46"/>
        <v>14487.935356808977</v>
      </c>
      <c r="AL105" s="298">
        <f t="shared" si="11"/>
        <v>173855.22428170769</v>
      </c>
    </row>
    <row r="106" spans="1:38" x14ac:dyDescent="0.25">
      <c r="A106" t="s">
        <v>55</v>
      </c>
      <c r="B106" s="124">
        <v>7190</v>
      </c>
      <c r="C106" s="124">
        <v>240</v>
      </c>
      <c r="D106" t="s">
        <v>20</v>
      </c>
      <c r="E106">
        <v>3</v>
      </c>
      <c r="F106" s="251" t="s">
        <v>21</v>
      </c>
      <c r="G106" s="4">
        <v>24622.25</v>
      </c>
      <c r="H106" s="4">
        <v>17122.7</v>
      </c>
      <c r="I106" s="4">
        <v>30104.81</v>
      </c>
      <c r="J106" s="4">
        <v>23904.04</v>
      </c>
      <c r="K106" s="4">
        <v>22849</v>
      </c>
      <c r="L106" s="4">
        <v>29056.83</v>
      </c>
      <c r="M106" s="4">
        <v>30972</v>
      </c>
      <c r="N106" s="4">
        <v>29515.4</v>
      </c>
      <c r="O106" s="4">
        <v>24844</v>
      </c>
      <c r="P106" s="4">
        <v>31931.89</v>
      </c>
      <c r="Q106" s="4">
        <v>22944.09</v>
      </c>
      <c r="R106" s="4">
        <v>23796.880000000001</v>
      </c>
      <c r="S106" s="4">
        <v>311663.89</v>
      </c>
      <c r="U106" s="114" t="e">
        <f t="shared" si="9"/>
        <v>#DIV/0!</v>
      </c>
      <c r="V106" s="114"/>
      <c r="W106" s="115"/>
      <c r="X106" s="117"/>
      <c r="Z106" s="298">
        <f>SUMIFS('SE - OTE - NBML OUTPUT'!D:D,'SE - OTE - NBML OUTPUT'!A:A,'Summary - Selling Expenses'!B106,'SE - OTE - NBML OUTPUT'!B:B,'Summary - Selling Expenses'!C106)</f>
        <v>32247.446164475055</v>
      </c>
      <c r="AA106" s="298">
        <f t="shared" ref="AA106:AK106" si="47">Z106</f>
        <v>32247.446164475055</v>
      </c>
      <c r="AB106" s="298">
        <f t="shared" si="47"/>
        <v>32247.446164475055</v>
      </c>
      <c r="AC106" s="298">
        <f t="shared" si="47"/>
        <v>32247.446164475055</v>
      </c>
      <c r="AD106" s="298">
        <f t="shared" si="47"/>
        <v>32247.446164475055</v>
      </c>
      <c r="AE106" s="298">
        <f t="shared" si="47"/>
        <v>32247.446164475055</v>
      </c>
      <c r="AF106" s="298">
        <f t="shared" si="47"/>
        <v>32247.446164475055</v>
      </c>
      <c r="AG106" s="298">
        <f t="shared" si="47"/>
        <v>32247.446164475055</v>
      </c>
      <c r="AH106" s="298">
        <f t="shared" si="47"/>
        <v>32247.446164475055</v>
      </c>
      <c r="AI106" s="298">
        <f t="shared" si="47"/>
        <v>32247.446164475055</v>
      </c>
      <c r="AJ106" s="298">
        <f t="shared" si="47"/>
        <v>32247.446164475055</v>
      </c>
      <c r="AK106" s="298">
        <f t="shared" si="47"/>
        <v>32247.446164475055</v>
      </c>
      <c r="AL106" s="298">
        <f t="shared" si="11"/>
        <v>386969.35397370066</v>
      </c>
    </row>
    <row r="107" spans="1:38" x14ac:dyDescent="0.25">
      <c r="A107" t="s">
        <v>55</v>
      </c>
      <c r="B107" s="124">
        <v>7190</v>
      </c>
      <c r="C107" s="124">
        <v>260</v>
      </c>
      <c r="D107" t="s">
        <v>26</v>
      </c>
      <c r="E107">
        <v>3</v>
      </c>
      <c r="F107" s="251" t="s">
        <v>27</v>
      </c>
      <c r="G107" s="4">
        <v>7411.75</v>
      </c>
      <c r="H107" s="4">
        <v>6742.78</v>
      </c>
      <c r="I107" s="4">
        <v>7472.69</v>
      </c>
      <c r="J107" s="4">
        <v>6442.17</v>
      </c>
      <c r="K107" s="4">
        <v>8118.59</v>
      </c>
      <c r="L107" s="4">
        <v>9357.35</v>
      </c>
      <c r="M107" s="4">
        <v>7277.43</v>
      </c>
      <c r="N107" s="4">
        <v>11941.02</v>
      </c>
      <c r="O107" s="4">
        <v>9923.51</v>
      </c>
      <c r="P107" s="4">
        <v>12397.76</v>
      </c>
      <c r="Q107" s="4">
        <v>11893.56</v>
      </c>
      <c r="R107" s="4">
        <v>11309.39</v>
      </c>
      <c r="S107" s="4">
        <v>110287.99999999999</v>
      </c>
      <c r="U107" s="114" t="e">
        <f t="shared" si="9"/>
        <v>#DIV/0!</v>
      </c>
      <c r="V107" s="114"/>
      <c r="W107" s="115"/>
      <c r="X107" s="117"/>
      <c r="Z107" s="298">
        <f>SUMIFS('SE - OTE - NBML OUTPUT'!D:D,'SE - OTE - NBML OUTPUT'!A:A,'Summary - Selling Expenses'!B107,'SE - OTE - NBML OUTPUT'!B:B,'Summary - Selling Expenses'!C107)</f>
        <v>8800</v>
      </c>
      <c r="AA107" s="298">
        <f t="shared" ref="AA107:AK107" si="48">Z107</f>
        <v>8800</v>
      </c>
      <c r="AB107" s="298">
        <f t="shared" si="48"/>
        <v>8800</v>
      </c>
      <c r="AC107" s="298">
        <f t="shared" si="48"/>
        <v>8800</v>
      </c>
      <c r="AD107" s="298">
        <f t="shared" si="48"/>
        <v>8800</v>
      </c>
      <c r="AE107" s="298">
        <f t="shared" si="48"/>
        <v>8800</v>
      </c>
      <c r="AF107" s="298">
        <f t="shared" si="48"/>
        <v>8800</v>
      </c>
      <c r="AG107" s="298">
        <f t="shared" si="48"/>
        <v>8800</v>
      </c>
      <c r="AH107" s="298">
        <f t="shared" si="48"/>
        <v>8800</v>
      </c>
      <c r="AI107" s="298">
        <f t="shared" si="48"/>
        <v>8800</v>
      </c>
      <c r="AJ107" s="298">
        <f t="shared" si="48"/>
        <v>8800</v>
      </c>
      <c r="AK107" s="298">
        <f t="shared" si="48"/>
        <v>8800</v>
      </c>
      <c r="AL107" s="298">
        <f t="shared" si="11"/>
        <v>105600</v>
      </c>
    </row>
    <row r="108" spans="1:38" x14ac:dyDescent="0.25">
      <c r="A108" t="s">
        <v>55</v>
      </c>
      <c r="B108" s="124">
        <v>7190</v>
      </c>
      <c r="C108" s="124">
        <v>330</v>
      </c>
      <c r="D108" t="s">
        <v>18</v>
      </c>
      <c r="E108">
        <v>3</v>
      </c>
      <c r="F108" s="251" t="s">
        <v>19</v>
      </c>
      <c r="G108" s="4">
        <v>6764.09</v>
      </c>
      <c r="H108" s="4">
        <v>5450.64</v>
      </c>
      <c r="I108" s="4">
        <v>7061.78</v>
      </c>
      <c r="J108" s="4">
        <v>5362.7</v>
      </c>
      <c r="K108" s="4">
        <v>2797.46</v>
      </c>
      <c r="L108" s="4">
        <v>5140.43</v>
      </c>
      <c r="M108" s="4">
        <v>5805.32</v>
      </c>
      <c r="N108" s="4">
        <v>5615.02</v>
      </c>
      <c r="O108" s="4">
        <v>5570.47</v>
      </c>
      <c r="P108" s="4">
        <v>5867.89</v>
      </c>
      <c r="Q108" s="4">
        <v>5704.84</v>
      </c>
      <c r="R108" s="4">
        <v>6300.04</v>
      </c>
      <c r="S108" s="4">
        <v>67440.679999999993</v>
      </c>
      <c r="U108" s="114" t="e">
        <f t="shared" si="9"/>
        <v>#DIV/0!</v>
      </c>
      <c r="V108" s="114"/>
      <c r="W108" s="115"/>
      <c r="X108" s="117"/>
      <c r="Z108" s="298">
        <f>SUMIFS('SE - OTE - NBML OUTPUT'!D:D,'SE - OTE - NBML OUTPUT'!A:A,'Summary - Selling Expenses'!B108,'SE - OTE - NBML OUTPUT'!B:B,'Summary - Selling Expenses'!C108)</f>
        <v>5810.7178893073678</v>
      </c>
      <c r="AA108" s="298">
        <f t="shared" ref="AA108:AK108" si="49">Z108</f>
        <v>5810.7178893073678</v>
      </c>
      <c r="AB108" s="298">
        <f t="shared" si="49"/>
        <v>5810.7178893073678</v>
      </c>
      <c r="AC108" s="298">
        <f t="shared" si="49"/>
        <v>5810.7178893073678</v>
      </c>
      <c r="AD108" s="298">
        <f t="shared" si="49"/>
        <v>5810.7178893073678</v>
      </c>
      <c r="AE108" s="298">
        <f t="shared" si="49"/>
        <v>5810.7178893073678</v>
      </c>
      <c r="AF108" s="298">
        <f t="shared" si="49"/>
        <v>5810.7178893073678</v>
      </c>
      <c r="AG108" s="298">
        <f t="shared" si="49"/>
        <v>5810.7178893073678</v>
      </c>
      <c r="AH108" s="298">
        <f t="shared" si="49"/>
        <v>5810.7178893073678</v>
      </c>
      <c r="AI108" s="298">
        <f t="shared" si="49"/>
        <v>5810.7178893073678</v>
      </c>
      <c r="AJ108" s="298">
        <f t="shared" si="49"/>
        <v>5810.7178893073678</v>
      </c>
      <c r="AK108" s="298">
        <f t="shared" si="49"/>
        <v>5810.7178893073678</v>
      </c>
      <c r="AL108" s="298">
        <f t="shared" si="11"/>
        <v>69728.614671688396</v>
      </c>
    </row>
    <row r="109" spans="1:38" x14ac:dyDescent="0.25">
      <c r="A109" t="s">
        <v>55</v>
      </c>
      <c r="B109" s="124">
        <v>7190</v>
      </c>
      <c r="C109" s="124">
        <v>340</v>
      </c>
      <c r="D109" t="s">
        <v>20</v>
      </c>
      <c r="E109">
        <v>3</v>
      </c>
      <c r="F109" s="251" t="s">
        <v>21</v>
      </c>
      <c r="G109" s="4">
        <v>29486.75</v>
      </c>
      <c r="H109" s="4">
        <v>24071.13</v>
      </c>
      <c r="I109" s="4">
        <v>23903.16</v>
      </c>
      <c r="J109" s="4">
        <v>25614.78</v>
      </c>
      <c r="K109" s="4">
        <v>20955.150000000001</v>
      </c>
      <c r="L109" s="4">
        <v>21342.880000000001</v>
      </c>
      <c r="M109" s="4">
        <v>26776.560000000001</v>
      </c>
      <c r="N109" s="4">
        <v>21883.02</v>
      </c>
      <c r="O109" s="4">
        <v>26327.3</v>
      </c>
      <c r="P109" s="4">
        <v>22940.17</v>
      </c>
      <c r="Q109" s="4">
        <v>19635.88</v>
      </c>
      <c r="R109" s="4">
        <v>13391.74</v>
      </c>
      <c r="S109" s="4">
        <v>276328.51999999996</v>
      </c>
      <c r="U109" s="114" t="e">
        <f t="shared" si="9"/>
        <v>#DIV/0!</v>
      </c>
      <c r="V109" s="114"/>
      <c r="W109" s="115"/>
      <c r="X109" s="117"/>
      <c r="Z109" s="298">
        <f>SUMIFS('SE - OTE - NBML OUTPUT'!D:D,'SE - OTE - NBML OUTPUT'!A:A,'Summary - Selling Expenses'!B109,'SE - OTE - NBML OUTPUT'!B:B,'Summary - Selling Expenses'!C109)</f>
        <v>23743.183999999997</v>
      </c>
      <c r="AA109" s="298">
        <f t="shared" ref="AA109:AK109" si="50">Z109</f>
        <v>23743.183999999997</v>
      </c>
      <c r="AB109" s="298">
        <f t="shared" si="50"/>
        <v>23743.183999999997</v>
      </c>
      <c r="AC109" s="298">
        <f t="shared" si="50"/>
        <v>23743.183999999997</v>
      </c>
      <c r="AD109" s="298">
        <f t="shared" si="50"/>
        <v>23743.183999999997</v>
      </c>
      <c r="AE109" s="298">
        <f t="shared" si="50"/>
        <v>23743.183999999997</v>
      </c>
      <c r="AF109" s="298">
        <f t="shared" si="50"/>
        <v>23743.183999999997</v>
      </c>
      <c r="AG109" s="298">
        <f t="shared" si="50"/>
        <v>23743.183999999997</v>
      </c>
      <c r="AH109" s="298">
        <f t="shared" si="50"/>
        <v>23743.183999999997</v>
      </c>
      <c r="AI109" s="298">
        <f t="shared" si="50"/>
        <v>23743.183999999997</v>
      </c>
      <c r="AJ109" s="298">
        <f t="shared" si="50"/>
        <v>23743.183999999997</v>
      </c>
      <c r="AK109" s="298">
        <f t="shared" si="50"/>
        <v>23743.183999999997</v>
      </c>
      <c r="AL109" s="298">
        <f t="shared" si="11"/>
        <v>284918.20800000004</v>
      </c>
    </row>
    <row r="110" spans="1:38" x14ac:dyDescent="0.25">
      <c r="A110" t="s">
        <v>55</v>
      </c>
      <c r="B110" s="124">
        <v>7190</v>
      </c>
      <c r="C110" s="124">
        <v>410</v>
      </c>
      <c r="D110" t="s">
        <v>14</v>
      </c>
      <c r="E110">
        <v>2</v>
      </c>
      <c r="F110" s="251" t="s">
        <v>53</v>
      </c>
      <c r="G110" s="4">
        <v>0</v>
      </c>
      <c r="H110" s="4">
        <v>0</v>
      </c>
      <c r="I110" s="4">
        <v>0</v>
      </c>
      <c r="J110" s="4">
        <v>0</v>
      </c>
      <c r="K110" s="4">
        <v>0</v>
      </c>
      <c r="L110" s="4">
        <v>0</v>
      </c>
      <c r="M110" s="4">
        <v>0</v>
      </c>
      <c r="N110" s="4">
        <v>0</v>
      </c>
      <c r="O110" s="4">
        <v>0</v>
      </c>
      <c r="P110" s="4">
        <v>0</v>
      </c>
      <c r="Q110" s="4">
        <v>0</v>
      </c>
      <c r="R110" s="4">
        <v>0</v>
      </c>
      <c r="S110" s="4">
        <v>0</v>
      </c>
      <c r="U110" s="114" t="e">
        <f t="shared" si="9"/>
        <v>#DIV/0!</v>
      </c>
      <c r="V110" s="114"/>
      <c r="W110" s="115"/>
      <c r="X110" s="117"/>
      <c r="Z110" s="298">
        <f>SUMIFS('SE - OTE - NBML OUTPUT'!D:D,'SE - OTE - NBML OUTPUT'!A:A,'Summary - Selling Expenses'!B110,'SE - OTE - NBML OUTPUT'!B:B,'Summary - Selling Expenses'!C110)</f>
        <v>0</v>
      </c>
      <c r="AA110" s="298">
        <f t="shared" ref="AA110:AK110" si="51">Z110</f>
        <v>0</v>
      </c>
      <c r="AB110" s="298">
        <f t="shared" si="51"/>
        <v>0</v>
      </c>
      <c r="AC110" s="298">
        <f t="shared" si="51"/>
        <v>0</v>
      </c>
      <c r="AD110" s="298">
        <f t="shared" si="51"/>
        <v>0</v>
      </c>
      <c r="AE110" s="298">
        <f t="shared" si="51"/>
        <v>0</v>
      </c>
      <c r="AF110" s="298">
        <f t="shared" si="51"/>
        <v>0</v>
      </c>
      <c r="AG110" s="298">
        <f t="shared" si="51"/>
        <v>0</v>
      </c>
      <c r="AH110" s="298">
        <f t="shared" si="51"/>
        <v>0</v>
      </c>
      <c r="AI110" s="298">
        <f t="shared" si="51"/>
        <v>0</v>
      </c>
      <c r="AJ110" s="298">
        <f t="shared" si="51"/>
        <v>0</v>
      </c>
      <c r="AK110" s="298">
        <f t="shared" si="51"/>
        <v>0</v>
      </c>
      <c r="AL110" s="298">
        <f t="shared" si="11"/>
        <v>0</v>
      </c>
    </row>
    <row r="111" spans="1:38" x14ac:dyDescent="0.25">
      <c r="A111" t="s">
        <v>55</v>
      </c>
      <c r="B111" s="124">
        <v>7190</v>
      </c>
      <c r="C111" s="124">
        <v>430</v>
      </c>
      <c r="D111" t="s">
        <v>18</v>
      </c>
      <c r="E111">
        <v>3</v>
      </c>
      <c r="F111" s="251" t="s">
        <v>19</v>
      </c>
      <c r="G111" s="4">
        <v>5254.88</v>
      </c>
      <c r="H111" s="4">
        <v>6008.69</v>
      </c>
      <c r="I111" s="4">
        <v>7699.37</v>
      </c>
      <c r="J111" s="4">
        <v>957.35</v>
      </c>
      <c r="K111" s="4">
        <v>6262.78</v>
      </c>
      <c r="L111" s="4">
        <v>6918.9</v>
      </c>
      <c r="M111" s="4">
        <v>6454.08</v>
      </c>
      <c r="N111" s="4">
        <v>6742.13</v>
      </c>
      <c r="O111" s="4">
        <v>4498.37</v>
      </c>
      <c r="P111" s="4">
        <v>6717.11</v>
      </c>
      <c r="Q111" s="4">
        <v>6257.86</v>
      </c>
      <c r="R111" s="4">
        <v>6368.36</v>
      </c>
      <c r="S111" s="4">
        <v>70139.87999999999</v>
      </c>
      <c r="U111" s="114" t="e">
        <f t="shared" si="9"/>
        <v>#DIV/0!</v>
      </c>
      <c r="V111" s="114"/>
      <c r="W111" s="115"/>
      <c r="X111" s="117"/>
      <c r="Z111" s="298">
        <f>SUMIFS('SE - OTE - NBML OUTPUT'!D:D,'SE - OTE - NBML OUTPUT'!A:A,'Summary - Selling Expenses'!B111,'SE - OTE - NBML OUTPUT'!B:B,'Summary - Selling Expenses'!C111)</f>
        <v>6779.8172140853849</v>
      </c>
      <c r="AA111" s="298">
        <f t="shared" ref="AA111:AK111" si="52">Z111</f>
        <v>6779.8172140853849</v>
      </c>
      <c r="AB111" s="298">
        <f t="shared" si="52"/>
        <v>6779.8172140853849</v>
      </c>
      <c r="AC111" s="298">
        <f t="shared" si="52"/>
        <v>6779.8172140853849</v>
      </c>
      <c r="AD111" s="298">
        <f t="shared" si="52"/>
        <v>6779.8172140853849</v>
      </c>
      <c r="AE111" s="298">
        <f t="shared" si="52"/>
        <v>6779.8172140853849</v>
      </c>
      <c r="AF111" s="298">
        <f t="shared" si="52"/>
        <v>6779.8172140853849</v>
      </c>
      <c r="AG111" s="298">
        <f t="shared" si="52"/>
        <v>6779.8172140853849</v>
      </c>
      <c r="AH111" s="298">
        <f t="shared" si="52"/>
        <v>6779.8172140853849</v>
      </c>
      <c r="AI111" s="298">
        <f t="shared" si="52"/>
        <v>6779.8172140853849</v>
      </c>
      <c r="AJ111" s="298">
        <f t="shared" si="52"/>
        <v>6779.8172140853849</v>
      </c>
      <c r="AK111" s="298">
        <f t="shared" si="52"/>
        <v>6779.8172140853849</v>
      </c>
      <c r="AL111" s="298">
        <f t="shared" si="11"/>
        <v>81357.806569024615</v>
      </c>
    </row>
    <row r="112" spans="1:38" x14ac:dyDescent="0.25">
      <c r="A112" t="s">
        <v>55</v>
      </c>
      <c r="B112" s="124">
        <v>7190</v>
      </c>
      <c r="C112" s="124">
        <v>440</v>
      </c>
      <c r="D112" t="s">
        <v>20</v>
      </c>
      <c r="E112">
        <v>3</v>
      </c>
      <c r="F112" s="251" t="s">
        <v>21</v>
      </c>
      <c r="G112" s="4">
        <v>18072.41</v>
      </c>
      <c r="H112" s="4">
        <v>18269.91</v>
      </c>
      <c r="I112" s="4">
        <v>24440.73</v>
      </c>
      <c r="J112" s="4">
        <v>22950.46</v>
      </c>
      <c r="K112" s="4">
        <v>21358.14</v>
      </c>
      <c r="L112" s="4">
        <v>30215.88</v>
      </c>
      <c r="M112" s="4">
        <v>28258.94</v>
      </c>
      <c r="N112" s="4">
        <v>35174.19</v>
      </c>
      <c r="O112" s="4">
        <v>23011.06</v>
      </c>
      <c r="P112" s="4">
        <v>32142.17</v>
      </c>
      <c r="Q112" s="4">
        <v>27367.119999999999</v>
      </c>
      <c r="R112" s="4">
        <v>33394.089999999997</v>
      </c>
      <c r="S112" s="4">
        <v>314655.09999999998</v>
      </c>
      <c r="U112" s="114" t="e">
        <f t="shared" si="9"/>
        <v>#DIV/0!</v>
      </c>
      <c r="V112" s="114"/>
      <c r="W112" s="115"/>
      <c r="X112" s="117"/>
      <c r="Z112" s="298">
        <f>SUMIFS('SE - OTE - NBML OUTPUT'!D:D,'SE - OTE - NBML OUTPUT'!A:A,'Summary - Selling Expenses'!B112,'SE - OTE - NBML OUTPUT'!B:B,'Summary - Selling Expenses'!C112)</f>
        <v>23467.061333333331</v>
      </c>
      <c r="AA112" s="298">
        <f t="shared" ref="AA112:AK112" si="53">Z112</f>
        <v>23467.061333333331</v>
      </c>
      <c r="AB112" s="298">
        <f t="shared" si="53"/>
        <v>23467.061333333331</v>
      </c>
      <c r="AC112" s="298">
        <f t="shared" si="53"/>
        <v>23467.061333333331</v>
      </c>
      <c r="AD112" s="298">
        <f t="shared" si="53"/>
        <v>23467.061333333331</v>
      </c>
      <c r="AE112" s="298">
        <f t="shared" si="53"/>
        <v>23467.061333333331</v>
      </c>
      <c r="AF112" s="298">
        <f t="shared" si="53"/>
        <v>23467.061333333331</v>
      </c>
      <c r="AG112" s="298">
        <f t="shared" si="53"/>
        <v>23467.061333333331</v>
      </c>
      <c r="AH112" s="298">
        <f t="shared" si="53"/>
        <v>23467.061333333331</v>
      </c>
      <c r="AI112" s="298">
        <f t="shared" si="53"/>
        <v>23467.061333333331</v>
      </c>
      <c r="AJ112" s="298">
        <f t="shared" si="53"/>
        <v>23467.061333333331</v>
      </c>
      <c r="AK112" s="298">
        <f t="shared" si="53"/>
        <v>23467.061333333331</v>
      </c>
      <c r="AL112" s="298">
        <f t="shared" si="11"/>
        <v>281604.73599999992</v>
      </c>
    </row>
    <row r="113" spans="1:38" x14ac:dyDescent="0.25">
      <c r="A113" t="s">
        <v>55</v>
      </c>
      <c r="B113" s="124">
        <v>7190</v>
      </c>
      <c r="C113" s="124">
        <v>935</v>
      </c>
      <c r="D113" t="s">
        <v>30</v>
      </c>
      <c r="E113">
        <v>3</v>
      </c>
      <c r="F113" s="251" t="s">
        <v>31</v>
      </c>
      <c r="G113" s="4">
        <v>18755.169999999998</v>
      </c>
      <c r="H113" s="4">
        <v>15827.94</v>
      </c>
      <c r="I113" s="4">
        <v>22600.36</v>
      </c>
      <c r="J113" s="4">
        <v>19044.04</v>
      </c>
      <c r="K113" s="4">
        <v>21224.98</v>
      </c>
      <c r="L113" s="4">
        <v>20934.54</v>
      </c>
      <c r="M113" s="4">
        <v>18270.57</v>
      </c>
      <c r="N113" s="4">
        <v>21153.87</v>
      </c>
      <c r="O113" s="4">
        <v>20128.080000000002</v>
      </c>
      <c r="P113" s="4">
        <v>22498.38</v>
      </c>
      <c r="Q113" s="4">
        <v>23369.759999999998</v>
      </c>
      <c r="R113" s="4">
        <v>21263.84</v>
      </c>
      <c r="S113" s="4">
        <v>245071.53</v>
      </c>
      <c r="U113" s="114" t="e">
        <f t="shared" si="9"/>
        <v>#DIV/0!</v>
      </c>
      <c r="V113" s="114"/>
      <c r="W113" s="115"/>
      <c r="X113" s="117"/>
      <c r="Z113" s="298">
        <f>SUMIFS('SE - OTE - NBML OUTPUT'!D:D,'SE - OTE - NBML OUTPUT'!A:A,'Summary - Selling Expenses'!B113,'SE - OTE - NBML OUTPUT'!B:B,'Summary - Selling Expenses'!C113)</f>
        <v>20679.36</v>
      </c>
      <c r="AA113" s="298">
        <f t="shared" ref="AA113:AK113" si="54">Z113</f>
        <v>20679.36</v>
      </c>
      <c r="AB113" s="298">
        <f t="shared" si="54"/>
        <v>20679.36</v>
      </c>
      <c r="AC113" s="298">
        <f t="shared" si="54"/>
        <v>20679.36</v>
      </c>
      <c r="AD113" s="298">
        <f t="shared" si="54"/>
        <v>20679.36</v>
      </c>
      <c r="AE113" s="298">
        <f t="shared" si="54"/>
        <v>20679.36</v>
      </c>
      <c r="AF113" s="298">
        <f t="shared" si="54"/>
        <v>20679.36</v>
      </c>
      <c r="AG113" s="298">
        <f t="shared" si="54"/>
        <v>20679.36</v>
      </c>
      <c r="AH113" s="298">
        <f t="shared" si="54"/>
        <v>20679.36</v>
      </c>
      <c r="AI113" s="298">
        <f t="shared" si="54"/>
        <v>20679.36</v>
      </c>
      <c r="AJ113" s="298">
        <f t="shared" si="54"/>
        <v>20679.36</v>
      </c>
      <c r="AK113" s="298">
        <f t="shared" si="54"/>
        <v>20679.36</v>
      </c>
      <c r="AL113" s="298">
        <f t="shared" si="11"/>
        <v>248152.31999999995</v>
      </c>
    </row>
    <row r="114" spans="1:38" x14ac:dyDescent="0.25">
      <c r="A114" t="s">
        <v>55</v>
      </c>
      <c r="B114" s="124">
        <v>7190</v>
      </c>
      <c r="C114" s="124">
        <v>936</v>
      </c>
      <c r="D114" t="s">
        <v>30</v>
      </c>
      <c r="E114">
        <v>3</v>
      </c>
      <c r="F114" s="251" t="s">
        <v>31</v>
      </c>
      <c r="G114" s="4">
        <v>4648.1499999999996</v>
      </c>
      <c r="H114" s="4">
        <v>5866.79</v>
      </c>
      <c r="I114" s="4">
        <v>7360.17</v>
      </c>
      <c r="J114" s="4">
        <v>4987.1000000000004</v>
      </c>
      <c r="K114" s="4">
        <v>6144.63</v>
      </c>
      <c r="L114" s="4">
        <v>6108.04</v>
      </c>
      <c r="M114" s="4">
        <v>5949.72</v>
      </c>
      <c r="N114" s="4">
        <v>5636.92</v>
      </c>
      <c r="O114" s="4">
        <v>6055.62</v>
      </c>
      <c r="P114" s="4">
        <v>5504.87</v>
      </c>
      <c r="Q114" s="4">
        <v>5856.41</v>
      </c>
      <c r="R114" s="4">
        <v>5283.58</v>
      </c>
      <c r="S114" s="4">
        <v>69402</v>
      </c>
      <c r="U114" s="114" t="e">
        <f t="shared" si="9"/>
        <v>#DIV/0!</v>
      </c>
      <c r="V114" s="114"/>
      <c r="W114" s="115"/>
      <c r="X114" s="117"/>
      <c r="Z114" s="298">
        <f>SUMIFS('SE - OTE - NBML OUTPUT'!D:D,'SE - OTE - NBML OUTPUT'!A:A,'Summary - Selling Expenses'!B114,'SE - OTE - NBML OUTPUT'!B:B,'Summary - Selling Expenses'!C114)</f>
        <v>5561.434260614933</v>
      </c>
      <c r="AA114" s="298">
        <f t="shared" ref="AA114:AK114" si="55">Z114</f>
        <v>5561.434260614933</v>
      </c>
      <c r="AB114" s="298">
        <f t="shared" si="55"/>
        <v>5561.434260614933</v>
      </c>
      <c r="AC114" s="298">
        <f t="shared" si="55"/>
        <v>5561.434260614933</v>
      </c>
      <c r="AD114" s="298">
        <f t="shared" si="55"/>
        <v>5561.434260614933</v>
      </c>
      <c r="AE114" s="298">
        <f t="shared" si="55"/>
        <v>5561.434260614933</v>
      </c>
      <c r="AF114" s="298">
        <f t="shared" si="55"/>
        <v>5561.434260614933</v>
      </c>
      <c r="AG114" s="298">
        <f t="shared" si="55"/>
        <v>5561.434260614933</v>
      </c>
      <c r="AH114" s="298">
        <f t="shared" si="55"/>
        <v>5561.434260614933</v>
      </c>
      <c r="AI114" s="298">
        <f t="shared" si="55"/>
        <v>5561.434260614933</v>
      </c>
      <c r="AJ114" s="298">
        <f t="shared" si="55"/>
        <v>5561.434260614933</v>
      </c>
      <c r="AK114" s="298">
        <f t="shared" si="55"/>
        <v>5561.434260614933</v>
      </c>
      <c r="AL114" s="298">
        <f t="shared" si="11"/>
        <v>66737.211127379182</v>
      </c>
    </row>
    <row r="115" spans="1:38" x14ac:dyDescent="0.25">
      <c r="A115" t="s">
        <v>60</v>
      </c>
      <c r="B115" s="124">
        <v>7211</v>
      </c>
      <c r="C115" s="124">
        <v>110</v>
      </c>
      <c r="D115" t="s">
        <v>10</v>
      </c>
      <c r="E115">
        <v>2</v>
      </c>
      <c r="F115" s="251" t="s">
        <v>51</v>
      </c>
      <c r="G115" s="4">
        <v>225</v>
      </c>
      <c r="H115" s="4">
        <v>173.08</v>
      </c>
      <c r="I115" s="4">
        <v>711.55</v>
      </c>
      <c r="J115" s="4">
        <v>19.23</v>
      </c>
      <c r="K115" s="4">
        <v>187.22</v>
      </c>
      <c r="L115" s="4">
        <v>571.83000000000004</v>
      </c>
      <c r="M115" s="4">
        <v>1003.28</v>
      </c>
      <c r="N115" s="4">
        <v>312.43</v>
      </c>
      <c r="O115" s="4">
        <v>561.66</v>
      </c>
      <c r="P115" s="4">
        <v>-187.22</v>
      </c>
      <c r="Q115" s="4">
        <v>357.35</v>
      </c>
      <c r="R115" s="4">
        <v>211.54</v>
      </c>
      <c r="S115" s="4">
        <v>4146.9500000000007</v>
      </c>
      <c r="U115" s="114" t="e">
        <f t="shared" si="9"/>
        <v>#DIV/0!</v>
      </c>
      <c r="V115" s="114"/>
      <c r="W115" s="115"/>
      <c r="X115" s="117"/>
      <c r="Z115" s="298">
        <f>SUMIFS('SE - OTE - NBML OUTPUT'!D:D,'SE - OTE - NBML OUTPUT'!A:A,'Summary - Selling Expenses'!B115,'SE - OTE - NBML OUTPUT'!B:B,'Summary - Selling Expenses'!C115)</f>
        <v>1757.9776666666664</v>
      </c>
      <c r="AA115" s="298">
        <f t="shared" ref="AA115:AK115" si="56">Z115</f>
        <v>1757.9776666666664</v>
      </c>
      <c r="AB115" s="298">
        <f t="shared" si="56"/>
        <v>1757.9776666666664</v>
      </c>
      <c r="AC115" s="298">
        <f t="shared" si="56"/>
        <v>1757.9776666666664</v>
      </c>
      <c r="AD115" s="298">
        <f t="shared" si="56"/>
        <v>1757.9776666666664</v>
      </c>
      <c r="AE115" s="298">
        <f t="shared" si="56"/>
        <v>1757.9776666666664</v>
      </c>
      <c r="AF115" s="298">
        <f t="shared" si="56"/>
        <v>1757.9776666666664</v>
      </c>
      <c r="AG115" s="298">
        <f t="shared" si="56"/>
        <v>1757.9776666666664</v>
      </c>
      <c r="AH115" s="298">
        <f t="shared" si="56"/>
        <v>1757.9776666666664</v>
      </c>
      <c r="AI115" s="298">
        <f t="shared" si="56"/>
        <v>1757.9776666666664</v>
      </c>
      <c r="AJ115" s="298">
        <f t="shared" si="56"/>
        <v>1757.9776666666664</v>
      </c>
      <c r="AK115" s="298">
        <f t="shared" si="56"/>
        <v>1757.9776666666664</v>
      </c>
      <c r="AL115" s="298">
        <f t="shared" si="11"/>
        <v>21095.731999999993</v>
      </c>
    </row>
    <row r="116" spans="1:38" x14ac:dyDescent="0.25">
      <c r="A116" t="s">
        <v>60</v>
      </c>
      <c r="B116" s="124">
        <v>7211</v>
      </c>
      <c r="C116" s="124">
        <v>112</v>
      </c>
      <c r="D116" t="s">
        <v>12</v>
      </c>
      <c r="E116">
        <v>2</v>
      </c>
      <c r="F116" s="251" t="s">
        <v>52</v>
      </c>
      <c r="G116" s="4">
        <v>262.5</v>
      </c>
      <c r="H116" s="4">
        <v>0</v>
      </c>
      <c r="I116" s="4">
        <v>0</v>
      </c>
      <c r="J116" s="4">
        <v>211.54</v>
      </c>
      <c r="K116" s="4">
        <v>517.91999999999996</v>
      </c>
      <c r="L116" s="4">
        <v>202.67</v>
      </c>
      <c r="M116" s="4">
        <v>202.5</v>
      </c>
      <c r="N116" s="4">
        <v>-4.9000000000000004</v>
      </c>
      <c r="O116" s="4">
        <v>748.86</v>
      </c>
      <c r="P116" s="4">
        <v>-162.88999999999999</v>
      </c>
      <c r="Q116" s="4">
        <v>296.16000000000003</v>
      </c>
      <c r="R116" s="4">
        <v>444.23</v>
      </c>
      <c r="S116" s="4">
        <v>2718.5899999999997</v>
      </c>
      <c r="U116" s="114" t="e">
        <f t="shared" si="9"/>
        <v>#DIV/0!</v>
      </c>
      <c r="V116" s="114"/>
      <c r="W116" s="115"/>
      <c r="X116" s="117"/>
      <c r="Z116" s="298">
        <f>SUMIFS('SE - OTE - NBML OUTPUT'!D:D,'SE - OTE - NBML OUTPUT'!A:A,'Summary - Selling Expenses'!B116,'SE - OTE - NBML OUTPUT'!B:B,'Summary - Selling Expenses'!C116)</f>
        <v>885.51923333333332</v>
      </c>
      <c r="AA116" s="298">
        <f t="shared" ref="AA116:AK116" si="57">Z116</f>
        <v>885.51923333333332</v>
      </c>
      <c r="AB116" s="298">
        <f t="shared" si="57"/>
        <v>885.51923333333332</v>
      </c>
      <c r="AC116" s="298">
        <f t="shared" si="57"/>
        <v>885.51923333333332</v>
      </c>
      <c r="AD116" s="298">
        <f t="shared" si="57"/>
        <v>885.51923333333332</v>
      </c>
      <c r="AE116" s="298">
        <f t="shared" si="57"/>
        <v>885.51923333333332</v>
      </c>
      <c r="AF116" s="298">
        <f t="shared" si="57"/>
        <v>885.51923333333332</v>
      </c>
      <c r="AG116" s="298">
        <f t="shared" si="57"/>
        <v>885.51923333333332</v>
      </c>
      <c r="AH116" s="298">
        <f t="shared" si="57"/>
        <v>885.51923333333332</v>
      </c>
      <c r="AI116" s="298">
        <f t="shared" si="57"/>
        <v>885.51923333333332</v>
      </c>
      <c r="AJ116" s="298">
        <f t="shared" si="57"/>
        <v>885.51923333333332</v>
      </c>
      <c r="AK116" s="298">
        <f t="shared" si="57"/>
        <v>885.51923333333332</v>
      </c>
      <c r="AL116" s="298">
        <f t="shared" si="11"/>
        <v>10626.230799999998</v>
      </c>
    </row>
    <row r="117" spans="1:38" x14ac:dyDescent="0.25">
      <c r="A117" t="s">
        <v>60</v>
      </c>
      <c r="B117" s="124">
        <v>7211</v>
      </c>
      <c r="C117" s="124">
        <v>120</v>
      </c>
      <c r="D117" t="s">
        <v>14</v>
      </c>
      <c r="E117">
        <v>2</v>
      </c>
      <c r="F117" s="251" t="s">
        <v>53</v>
      </c>
      <c r="G117" s="4">
        <v>534.62</v>
      </c>
      <c r="H117" s="4">
        <v>0</v>
      </c>
      <c r="I117" s="4">
        <v>0</v>
      </c>
      <c r="J117" s="4">
        <v>0</v>
      </c>
      <c r="K117" s="4">
        <v>769.23</v>
      </c>
      <c r="L117" s="4">
        <v>230.77</v>
      </c>
      <c r="M117" s="4">
        <v>568.65</v>
      </c>
      <c r="N117" s="4">
        <v>-11.44</v>
      </c>
      <c r="O117" s="4">
        <v>423.08</v>
      </c>
      <c r="P117" s="4">
        <v>-211.54</v>
      </c>
      <c r="Q117" s="4">
        <v>0</v>
      </c>
      <c r="R117" s="4">
        <v>0</v>
      </c>
      <c r="S117" s="4">
        <v>2303.37</v>
      </c>
      <c r="U117" s="114" t="e">
        <f t="shared" si="9"/>
        <v>#DIV/0!</v>
      </c>
      <c r="V117" s="114"/>
      <c r="W117" s="115"/>
      <c r="X117" s="117"/>
      <c r="Z117" s="298">
        <f>SUMIFS('SE - OTE - NBML OUTPUT'!D:D,'SE - OTE - NBML OUTPUT'!A:A,'Summary - Selling Expenses'!B117,'SE - OTE - NBML OUTPUT'!B:B,'Summary - Selling Expenses'!C117)</f>
        <v>1769.6566666666665</v>
      </c>
      <c r="AA117" s="298">
        <f t="shared" ref="AA117:AK117" si="58">Z117</f>
        <v>1769.6566666666665</v>
      </c>
      <c r="AB117" s="298">
        <f t="shared" si="58"/>
        <v>1769.6566666666665</v>
      </c>
      <c r="AC117" s="298">
        <f t="shared" si="58"/>
        <v>1769.6566666666665</v>
      </c>
      <c r="AD117" s="298">
        <f t="shared" si="58"/>
        <v>1769.6566666666665</v>
      </c>
      <c r="AE117" s="298">
        <f t="shared" si="58"/>
        <v>1769.6566666666665</v>
      </c>
      <c r="AF117" s="298">
        <f t="shared" si="58"/>
        <v>1769.6566666666665</v>
      </c>
      <c r="AG117" s="298">
        <f t="shared" si="58"/>
        <v>1769.6566666666665</v>
      </c>
      <c r="AH117" s="298">
        <f t="shared" si="58"/>
        <v>1769.6566666666665</v>
      </c>
      <c r="AI117" s="298">
        <f t="shared" si="58"/>
        <v>1769.6566666666665</v>
      </c>
      <c r="AJ117" s="298">
        <f t="shared" si="58"/>
        <v>1769.6566666666665</v>
      </c>
      <c r="AK117" s="298">
        <f t="shared" si="58"/>
        <v>1769.6566666666665</v>
      </c>
      <c r="AL117" s="298">
        <f t="shared" si="11"/>
        <v>21235.879999999994</v>
      </c>
    </row>
    <row r="118" spans="1:38" x14ac:dyDescent="0.25">
      <c r="A118" t="s">
        <v>60</v>
      </c>
      <c r="B118" s="124">
        <v>7211</v>
      </c>
      <c r="C118" s="124">
        <v>121</v>
      </c>
      <c r="D118" t="s">
        <v>14</v>
      </c>
      <c r="E118">
        <v>2</v>
      </c>
      <c r="F118" s="251" t="s">
        <v>53</v>
      </c>
      <c r="G118" s="4">
        <v>0</v>
      </c>
      <c r="H118" s="4">
        <v>576.91999999999996</v>
      </c>
      <c r="I118" s="4">
        <v>0</v>
      </c>
      <c r="J118" s="4">
        <v>0</v>
      </c>
      <c r="K118" s="4">
        <v>0</v>
      </c>
      <c r="L118" s="4">
        <v>230.77</v>
      </c>
      <c r="M118" s="4">
        <v>115.38</v>
      </c>
      <c r="N118" s="4">
        <v>211.54</v>
      </c>
      <c r="O118" s="4">
        <v>0</v>
      </c>
      <c r="P118" s="4">
        <v>634.62</v>
      </c>
      <c r="Q118" s="4">
        <v>380.77</v>
      </c>
      <c r="R118" s="4">
        <v>-169.23</v>
      </c>
      <c r="S118" s="4">
        <v>1980.77</v>
      </c>
      <c r="U118" s="114" t="e">
        <f t="shared" si="9"/>
        <v>#DIV/0!</v>
      </c>
      <c r="V118" s="114"/>
      <c r="W118" s="115"/>
      <c r="X118" s="117"/>
      <c r="Z118" s="298">
        <f>SUMIFS('SE - OTE - NBML OUTPUT'!D:D,'SE - OTE - NBML OUTPUT'!A:A,'Summary - Selling Expenses'!B118,'SE - OTE - NBML OUTPUT'!B:B,'Summary - Selling Expenses'!C118)</f>
        <v>0</v>
      </c>
      <c r="AA118" s="298">
        <f t="shared" ref="AA118:AK118" si="59">Z118</f>
        <v>0</v>
      </c>
      <c r="AB118" s="298">
        <f t="shared" si="59"/>
        <v>0</v>
      </c>
      <c r="AC118" s="298">
        <f t="shared" si="59"/>
        <v>0</v>
      </c>
      <c r="AD118" s="298">
        <f t="shared" si="59"/>
        <v>0</v>
      </c>
      <c r="AE118" s="298">
        <f t="shared" si="59"/>
        <v>0</v>
      </c>
      <c r="AF118" s="298">
        <f t="shared" si="59"/>
        <v>0</v>
      </c>
      <c r="AG118" s="298">
        <f t="shared" si="59"/>
        <v>0</v>
      </c>
      <c r="AH118" s="298">
        <f t="shared" si="59"/>
        <v>0</v>
      </c>
      <c r="AI118" s="298">
        <f t="shared" si="59"/>
        <v>0</v>
      </c>
      <c r="AJ118" s="298">
        <f t="shared" si="59"/>
        <v>0</v>
      </c>
      <c r="AK118" s="298">
        <f t="shared" si="59"/>
        <v>0</v>
      </c>
      <c r="AL118" s="298">
        <f t="shared" si="11"/>
        <v>0</v>
      </c>
    </row>
    <row r="119" spans="1:38" x14ac:dyDescent="0.25">
      <c r="A119" t="s">
        <v>60</v>
      </c>
      <c r="B119" s="124">
        <v>7211</v>
      </c>
      <c r="C119" s="124">
        <v>122</v>
      </c>
      <c r="D119" t="s">
        <v>16</v>
      </c>
      <c r="E119">
        <v>2</v>
      </c>
      <c r="F119" s="251" t="s">
        <v>54</v>
      </c>
      <c r="G119" s="4">
        <v>0</v>
      </c>
      <c r="H119" s="4">
        <v>0</v>
      </c>
      <c r="I119" s="4">
        <v>0</v>
      </c>
      <c r="J119" s="4">
        <v>0</v>
      </c>
      <c r="K119" s="4">
        <v>0</v>
      </c>
      <c r="L119" s="4">
        <v>0</v>
      </c>
      <c r="M119" s="4">
        <v>0</v>
      </c>
      <c r="N119" s="4">
        <v>0</v>
      </c>
      <c r="O119" s="4">
        <v>0</v>
      </c>
      <c r="P119" s="4">
        <v>0</v>
      </c>
      <c r="Q119" s="4">
        <v>126.92</v>
      </c>
      <c r="R119" s="4">
        <v>190.39</v>
      </c>
      <c r="S119" s="4">
        <v>317.31</v>
      </c>
      <c r="U119" s="114" t="e">
        <f t="shared" si="9"/>
        <v>#DIV/0!</v>
      </c>
      <c r="V119" s="114"/>
      <c r="W119" s="115"/>
      <c r="X119" s="117"/>
      <c r="Z119" s="298">
        <f>SUMIFS('SE - OTE - NBML OUTPUT'!D:D,'SE - OTE - NBML OUTPUT'!A:A,'Summary - Selling Expenses'!B119,'SE - OTE - NBML OUTPUT'!B:B,'Summary - Selling Expenses'!C119)</f>
        <v>255</v>
      </c>
      <c r="AA119" s="298">
        <f t="shared" ref="AA119:AK119" si="60">Z119</f>
        <v>255</v>
      </c>
      <c r="AB119" s="298">
        <f t="shared" si="60"/>
        <v>255</v>
      </c>
      <c r="AC119" s="298">
        <f t="shared" si="60"/>
        <v>255</v>
      </c>
      <c r="AD119" s="298">
        <f t="shared" si="60"/>
        <v>255</v>
      </c>
      <c r="AE119" s="298">
        <f t="shared" si="60"/>
        <v>255</v>
      </c>
      <c r="AF119" s="298">
        <f t="shared" si="60"/>
        <v>255</v>
      </c>
      <c r="AG119" s="298">
        <f t="shared" si="60"/>
        <v>255</v>
      </c>
      <c r="AH119" s="298">
        <f t="shared" si="60"/>
        <v>255</v>
      </c>
      <c r="AI119" s="298">
        <f t="shared" si="60"/>
        <v>255</v>
      </c>
      <c r="AJ119" s="298">
        <f t="shared" si="60"/>
        <v>255</v>
      </c>
      <c r="AK119" s="298">
        <f t="shared" si="60"/>
        <v>255</v>
      </c>
      <c r="AL119" s="298">
        <f t="shared" si="11"/>
        <v>3060</v>
      </c>
    </row>
    <row r="120" spans="1:38" x14ac:dyDescent="0.25">
      <c r="A120" t="s">
        <v>60</v>
      </c>
      <c r="B120" s="124">
        <v>7211</v>
      </c>
      <c r="C120" s="124">
        <v>130</v>
      </c>
      <c r="D120" t="s">
        <v>18</v>
      </c>
      <c r="E120">
        <v>3</v>
      </c>
      <c r="F120" s="251" t="s">
        <v>19</v>
      </c>
      <c r="G120" s="4">
        <v>476.82</v>
      </c>
      <c r="H120" s="4">
        <v>883.75</v>
      </c>
      <c r="I120" s="4">
        <v>6516.12</v>
      </c>
      <c r="J120" s="4">
        <v>-487.58</v>
      </c>
      <c r="K120" s="4">
        <v>5873.92</v>
      </c>
      <c r="L120" s="4">
        <v>6144.64</v>
      </c>
      <c r="M120" s="4">
        <v>-1055.01</v>
      </c>
      <c r="N120" s="4">
        <v>3515.23</v>
      </c>
      <c r="O120" s="4">
        <v>652.69000000000005</v>
      </c>
      <c r="P120" s="4">
        <v>3099.81</v>
      </c>
      <c r="Q120" s="4">
        <v>837.44</v>
      </c>
      <c r="R120" s="4">
        <v>1142.6600000000001</v>
      </c>
      <c r="S120" s="4">
        <v>27600.489999999998</v>
      </c>
      <c r="U120" s="114" t="e">
        <f t="shared" si="9"/>
        <v>#DIV/0!</v>
      </c>
      <c r="V120" s="114"/>
      <c r="W120" s="115"/>
      <c r="X120" s="117"/>
      <c r="Z120" s="298">
        <f>SUMIFS('SE - OTE - NBML OUTPUT'!D:D,'SE - OTE - NBML OUTPUT'!A:A,'Summary - Selling Expenses'!B120,'SE - OTE - NBML OUTPUT'!B:B,'Summary - Selling Expenses'!C120)</f>
        <v>2088.8069017428593</v>
      </c>
      <c r="AA120" s="298">
        <f t="shared" ref="AA120:AK120" si="61">Z120</f>
        <v>2088.8069017428593</v>
      </c>
      <c r="AB120" s="298">
        <f t="shared" si="61"/>
        <v>2088.8069017428593</v>
      </c>
      <c r="AC120" s="298">
        <f t="shared" si="61"/>
        <v>2088.8069017428593</v>
      </c>
      <c r="AD120" s="298">
        <f t="shared" si="61"/>
        <v>2088.8069017428593</v>
      </c>
      <c r="AE120" s="298">
        <f t="shared" si="61"/>
        <v>2088.8069017428593</v>
      </c>
      <c r="AF120" s="298">
        <f t="shared" si="61"/>
        <v>2088.8069017428593</v>
      </c>
      <c r="AG120" s="298">
        <f t="shared" si="61"/>
        <v>2088.8069017428593</v>
      </c>
      <c r="AH120" s="298">
        <f t="shared" si="61"/>
        <v>2088.8069017428593</v>
      </c>
      <c r="AI120" s="298">
        <f t="shared" si="61"/>
        <v>2088.8069017428593</v>
      </c>
      <c r="AJ120" s="298">
        <f t="shared" si="61"/>
        <v>2088.8069017428593</v>
      </c>
      <c r="AK120" s="298">
        <f t="shared" si="61"/>
        <v>2088.8069017428593</v>
      </c>
      <c r="AL120" s="298">
        <f t="shared" si="11"/>
        <v>25065.682820914317</v>
      </c>
    </row>
    <row r="121" spans="1:38" x14ac:dyDescent="0.25">
      <c r="A121" t="s">
        <v>60</v>
      </c>
      <c r="B121" s="124">
        <v>7211</v>
      </c>
      <c r="C121" s="124">
        <v>140</v>
      </c>
      <c r="D121" t="s">
        <v>20</v>
      </c>
      <c r="E121">
        <v>3</v>
      </c>
      <c r="F121" s="251" t="s">
        <v>21</v>
      </c>
      <c r="G121" s="4">
        <v>1225.42</v>
      </c>
      <c r="H121" s="4">
        <v>4782.7299999999996</v>
      </c>
      <c r="I121" s="4">
        <v>7437.75</v>
      </c>
      <c r="J121" s="4">
        <v>2388.7199999999998</v>
      </c>
      <c r="K121" s="4">
        <v>10918.05</v>
      </c>
      <c r="L121" s="4">
        <v>5376.55</v>
      </c>
      <c r="M121" s="4">
        <v>5980.3</v>
      </c>
      <c r="N121" s="4">
        <v>4020.7</v>
      </c>
      <c r="O121" s="4">
        <v>8742.4699999999993</v>
      </c>
      <c r="P121" s="4">
        <v>4250.38</v>
      </c>
      <c r="Q121" s="4">
        <v>10964.87</v>
      </c>
      <c r="R121" s="4">
        <v>3966.41</v>
      </c>
      <c r="S121" s="4">
        <v>70054.349999999991</v>
      </c>
      <c r="U121" s="114" t="e">
        <f t="shared" si="9"/>
        <v>#DIV/0!</v>
      </c>
      <c r="V121" s="114"/>
      <c r="W121" s="115"/>
      <c r="X121" s="117"/>
      <c r="Z121" s="298">
        <f>SUMIFS('SE - OTE - NBML OUTPUT'!D:D,'SE - OTE - NBML OUTPUT'!A:A,'Summary - Selling Expenses'!B121,'SE - OTE - NBML OUTPUT'!B:B,'Summary - Selling Expenses'!C121)</f>
        <v>7280.5548196308773</v>
      </c>
      <c r="AA121" s="298">
        <f t="shared" ref="AA121:AK121" si="62">Z121</f>
        <v>7280.5548196308773</v>
      </c>
      <c r="AB121" s="298">
        <f t="shared" si="62"/>
        <v>7280.5548196308773</v>
      </c>
      <c r="AC121" s="298">
        <f t="shared" si="62"/>
        <v>7280.5548196308773</v>
      </c>
      <c r="AD121" s="298">
        <f t="shared" si="62"/>
        <v>7280.5548196308773</v>
      </c>
      <c r="AE121" s="298">
        <f t="shared" si="62"/>
        <v>7280.5548196308773</v>
      </c>
      <c r="AF121" s="298">
        <f t="shared" si="62"/>
        <v>7280.5548196308773</v>
      </c>
      <c r="AG121" s="298">
        <f t="shared" si="62"/>
        <v>7280.5548196308773</v>
      </c>
      <c r="AH121" s="298">
        <f t="shared" si="62"/>
        <v>7280.5548196308773</v>
      </c>
      <c r="AI121" s="298">
        <f t="shared" si="62"/>
        <v>7280.5548196308773</v>
      </c>
      <c r="AJ121" s="298">
        <f t="shared" si="62"/>
        <v>7280.5548196308773</v>
      </c>
      <c r="AK121" s="298">
        <f t="shared" si="62"/>
        <v>7280.5548196308773</v>
      </c>
      <c r="AL121" s="298">
        <f t="shared" si="11"/>
        <v>87366.657835570557</v>
      </c>
    </row>
    <row r="122" spans="1:38" x14ac:dyDescent="0.25">
      <c r="A122" t="s">
        <v>60</v>
      </c>
      <c r="B122" s="124">
        <v>7211</v>
      </c>
      <c r="C122" s="124">
        <v>142</v>
      </c>
      <c r="D122" t="s">
        <v>22</v>
      </c>
      <c r="E122">
        <v>3</v>
      </c>
      <c r="F122" s="251" t="s">
        <v>23</v>
      </c>
      <c r="G122" s="4">
        <v>1205.22</v>
      </c>
      <c r="H122" s="4">
        <v>1040.96</v>
      </c>
      <c r="I122" s="4">
        <v>1052.8800000000001</v>
      </c>
      <c r="J122" s="4">
        <v>5263.47</v>
      </c>
      <c r="K122" s="4">
        <v>4668.78</v>
      </c>
      <c r="L122" s="4">
        <v>1657.21</v>
      </c>
      <c r="M122" s="4">
        <v>5171.7700000000004</v>
      </c>
      <c r="N122" s="4">
        <v>1957.97</v>
      </c>
      <c r="O122" s="4">
        <v>633.64</v>
      </c>
      <c r="P122" s="4">
        <v>1011.14</v>
      </c>
      <c r="Q122" s="4">
        <v>2041.65</v>
      </c>
      <c r="R122" s="4">
        <v>142.4</v>
      </c>
      <c r="S122" s="4">
        <v>25847.090000000004</v>
      </c>
      <c r="U122" s="114" t="e">
        <f t="shared" si="9"/>
        <v>#DIV/0!</v>
      </c>
      <c r="V122" s="114"/>
      <c r="W122" s="115"/>
      <c r="X122" s="117"/>
      <c r="Z122" s="298">
        <f>SUMIFS('SE - OTE - NBML OUTPUT'!D:D,'SE - OTE - NBML OUTPUT'!A:A,'Summary - Selling Expenses'!B122,'SE - OTE - NBML OUTPUT'!B:B,'Summary - Selling Expenses'!C122)</f>
        <v>1856.3582540462519</v>
      </c>
      <c r="AA122" s="298">
        <f t="shared" ref="AA122:AK122" si="63">Z122</f>
        <v>1856.3582540462519</v>
      </c>
      <c r="AB122" s="298">
        <f t="shared" si="63"/>
        <v>1856.3582540462519</v>
      </c>
      <c r="AC122" s="298">
        <f t="shared" si="63"/>
        <v>1856.3582540462519</v>
      </c>
      <c r="AD122" s="298">
        <f t="shared" si="63"/>
        <v>1856.3582540462519</v>
      </c>
      <c r="AE122" s="298">
        <f t="shared" si="63"/>
        <v>1856.3582540462519</v>
      </c>
      <c r="AF122" s="298">
        <f t="shared" si="63"/>
        <v>1856.3582540462519</v>
      </c>
      <c r="AG122" s="298">
        <f t="shared" si="63"/>
        <v>1856.3582540462519</v>
      </c>
      <c r="AH122" s="298">
        <f t="shared" si="63"/>
        <v>1856.3582540462519</v>
      </c>
      <c r="AI122" s="298">
        <f t="shared" si="63"/>
        <v>1856.3582540462519</v>
      </c>
      <c r="AJ122" s="298">
        <f t="shared" si="63"/>
        <v>1856.3582540462519</v>
      </c>
      <c r="AK122" s="298">
        <f t="shared" si="63"/>
        <v>1856.3582540462519</v>
      </c>
      <c r="AL122" s="298">
        <f t="shared" si="11"/>
        <v>22276.299048555022</v>
      </c>
    </row>
    <row r="123" spans="1:38" x14ac:dyDescent="0.25">
      <c r="A123" t="s">
        <v>60</v>
      </c>
      <c r="B123" s="124">
        <v>7211</v>
      </c>
      <c r="C123" s="124">
        <v>147</v>
      </c>
      <c r="D123" t="s">
        <v>20</v>
      </c>
      <c r="E123">
        <v>3</v>
      </c>
      <c r="F123" s="251" t="s">
        <v>21</v>
      </c>
      <c r="G123" s="4">
        <v>0</v>
      </c>
      <c r="H123" s="4">
        <v>1653.9</v>
      </c>
      <c r="I123" s="4">
        <v>490.82</v>
      </c>
      <c r="J123" s="4">
        <v>0</v>
      </c>
      <c r="K123" s="4">
        <v>0</v>
      </c>
      <c r="L123" s="4">
        <v>0</v>
      </c>
      <c r="M123" s="4">
        <v>0</v>
      </c>
      <c r="N123" s="4">
        <v>0</v>
      </c>
      <c r="O123" s="4">
        <v>0</v>
      </c>
      <c r="P123" s="4">
        <v>0</v>
      </c>
      <c r="Q123" s="4">
        <v>0</v>
      </c>
      <c r="R123" s="4">
        <v>0</v>
      </c>
      <c r="S123" s="4">
        <v>2144.7200000000003</v>
      </c>
      <c r="U123" s="114" t="e">
        <f t="shared" si="9"/>
        <v>#DIV/0!</v>
      </c>
      <c r="V123" s="114"/>
      <c r="W123" s="115"/>
      <c r="X123" s="117"/>
      <c r="Z123" s="298">
        <f>SUMIFS('SE - OTE - NBML OUTPUT'!D:D,'SE - OTE - NBML OUTPUT'!A:A,'Summary - Selling Expenses'!B123,'SE - OTE - NBML OUTPUT'!B:B,'Summary - Selling Expenses'!C123)</f>
        <v>0</v>
      </c>
      <c r="AA123" s="298">
        <f t="shared" ref="AA123:AK123" si="64">Z123</f>
        <v>0</v>
      </c>
      <c r="AB123" s="298">
        <f t="shared" si="64"/>
        <v>0</v>
      </c>
      <c r="AC123" s="298">
        <f t="shared" si="64"/>
        <v>0</v>
      </c>
      <c r="AD123" s="298">
        <f t="shared" si="64"/>
        <v>0</v>
      </c>
      <c r="AE123" s="298">
        <f t="shared" si="64"/>
        <v>0</v>
      </c>
      <c r="AF123" s="298">
        <f t="shared" si="64"/>
        <v>0</v>
      </c>
      <c r="AG123" s="298">
        <f t="shared" si="64"/>
        <v>0</v>
      </c>
      <c r="AH123" s="298">
        <f t="shared" si="64"/>
        <v>0</v>
      </c>
      <c r="AI123" s="298">
        <f t="shared" si="64"/>
        <v>0</v>
      </c>
      <c r="AJ123" s="298">
        <f t="shared" si="64"/>
        <v>0</v>
      </c>
      <c r="AK123" s="298">
        <f t="shared" si="64"/>
        <v>0</v>
      </c>
      <c r="AL123" s="298">
        <f t="shared" si="11"/>
        <v>0</v>
      </c>
    </row>
    <row r="124" spans="1:38" x14ac:dyDescent="0.25">
      <c r="A124" t="s">
        <v>60</v>
      </c>
      <c r="B124" s="124">
        <v>7211</v>
      </c>
      <c r="C124" s="124">
        <v>150</v>
      </c>
      <c r="D124" t="s">
        <v>24</v>
      </c>
      <c r="E124">
        <v>3</v>
      </c>
      <c r="F124" s="251" t="s">
        <v>25</v>
      </c>
      <c r="G124" s="4">
        <v>1090</v>
      </c>
      <c r="H124" s="4">
        <v>219.34</v>
      </c>
      <c r="I124" s="4">
        <v>2006</v>
      </c>
      <c r="J124" s="4">
        <v>488</v>
      </c>
      <c r="K124" s="4">
        <v>360</v>
      </c>
      <c r="L124" s="4">
        <v>624</v>
      </c>
      <c r="M124" s="4">
        <v>0</v>
      </c>
      <c r="N124" s="4">
        <v>485</v>
      </c>
      <c r="O124" s="4">
        <v>612</v>
      </c>
      <c r="P124" s="4">
        <v>2168.75</v>
      </c>
      <c r="Q124" s="4">
        <v>889.18</v>
      </c>
      <c r="R124" s="4">
        <v>489.45</v>
      </c>
      <c r="S124" s="4">
        <v>9431.7200000000012</v>
      </c>
      <c r="U124" s="114" t="e">
        <f t="shared" si="9"/>
        <v>#DIV/0!</v>
      </c>
      <c r="V124" s="114"/>
      <c r="W124" s="115"/>
      <c r="X124" s="117"/>
      <c r="Z124" s="298">
        <f>SUMIFS('SE - OTE - NBML OUTPUT'!D:D,'SE - OTE - NBML OUTPUT'!A:A,'Summary - Selling Expenses'!B124,'SE - OTE - NBML OUTPUT'!B:B,'Summary - Selling Expenses'!C124)</f>
        <v>1705.2702428313221</v>
      </c>
      <c r="AA124" s="298">
        <f t="shared" ref="AA124:AK124" si="65">Z124</f>
        <v>1705.2702428313221</v>
      </c>
      <c r="AB124" s="298">
        <f t="shared" si="65"/>
        <v>1705.2702428313221</v>
      </c>
      <c r="AC124" s="298">
        <f t="shared" si="65"/>
        <v>1705.2702428313221</v>
      </c>
      <c r="AD124" s="298">
        <f t="shared" si="65"/>
        <v>1705.2702428313221</v>
      </c>
      <c r="AE124" s="298">
        <f t="shared" si="65"/>
        <v>1705.2702428313221</v>
      </c>
      <c r="AF124" s="298">
        <f t="shared" si="65"/>
        <v>1705.2702428313221</v>
      </c>
      <c r="AG124" s="298">
        <f t="shared" si="65"/>
        <v>1705.2702428313221</v>
      </c>
      <c r="AH124" s="298">
        <f t="shared" si="65"/>
        <v>1705.2702428313221</v>
      </c>
      <c r="AI124" s="298">
        <f t="shared" si="65"/>
        <v>1705.2702428313221</v>
      </c>
      <c r="AJ124" s="298">
        <f t="shared" si="65"/>
        <v>1705.2702428313221</v>
      </c>
      <c r="AK124" s="298">
        <f t="shared" si="65"/>
        <v>1705.2702428313221</v>
      </c>
      <c r="AL124" s="298">
        <f t="shared" si="11"/>
        <v>20463.242913975861</v>
      </c>
    </row>
    <row r="125" spans="1:38" x14ac:dyDescent="0.25">
      <c r="A125" t="s">
        <v>60</v>
      </c>
      <c r="B125" s="124">
        <v>7211</v>
      </c>
      <c r="C125" s="124">
        <v>160</v>
      </c>
      <c r="D125" t="s">
        <v>26</v>
      </c>
      <c r="E125">
        <v>3</v>
      </c>
      <c r="F125" s="251" t="s">
        <v>27</v>
      </c>
      <c r="G125" s="4">
        <v>112.5</v>
      </c>
      <c r="H125" s="4">
        <v>0</v>
      </c>
      <c r="I125" s="4">
        <v>0</v>
      </c>
      <c r="J125" s="4">
        <v>0</v>
      </c>
      <c r="K125" s="4">
        <v>0</v>
      </c>
      <c r="L125" s="4">
        <v>173.08</v>
      </c>
      <c r="M125" s="4">
        <v>115.96</v>
      </c>
      <c r="N125" s="4">
        <v>-4.9000000000000004</v>
      </c>
      <c r="O125" s="4">
        <v>0</v>
      </c>
      <c r="P125" s="4">
        <v>0</v>
      </c>
      <c r="Q125" s="4">
        <v>0</v>
      </c>
      <c r="R125" s="4">
        <v>0</v>
      </c>
      <c r="S125" s="4">
        <v>396.64000000000004</v>
      </c>
      <c r="U125" s="114" t="e">
        <f t="shared" si="9"/>
        <v>#DIV/0!</v>
      </c>
      <c r="V125" s="114"/>
      <c r="W125" s="115"/>
      <c r="X125" s="117"/>
      <c r="Z125" s="298">
        <f>SUMIFS('SE - OTE - NBML OUTPUT'!D:D,'SE - OTE - NBML OUTPUT'!A:A,'Summary - Selling Expenses'!B125,'SE - OTE - NBML OUTPUT'!B:B,'Summary - Selling Expenses'!C125)</f>
        <v>732.33333333333337</v>
      </c>
      <c r="AA125" s="298">
        <f t="shared" ref="AA125:AK125" si="66">Z125</f>
        <v>732.33333333333337</v>
      </c>
      <c r="AB125" s="298">
        <f t="shared" si="66"/>
        <v>732.33333333333337</v>
      </c>
      <c r="AC125" s="298">
        <f t="shared" si="66"/>
        <v>732.33333333333337</v>
      </c>
      <c r="AD125" s="298">
        <f t="shared" si="66"/>
        <v>732.33333333333337</v>
      </c>
      <c r="AE125" s="298">
        <f t="shared" si="66"/>
        <v>732.33333333333337</v>
      </c>
      <c r="AF125" s="298">
        <f t="shared" si="66"/>
        <v>732.33333333333337</v>
      </c>
      <c r="AG125" s="298">
        <f t="shared" si="66"/>
        <v>732.33333333333337</v>
      </c>
      <c r="AH125" s="298">
        <f t="shared" si="66"/>
        <v>732.33333333333337</v>
      </c>
      <c r="AI125" s="298">
        <f t="shared" si="66"/>
        <v>732.33333333333337</v>
      </c>
      <c r="AJ125" s="298">
        <f t="shared" si="66"/>
        <v>732.33333333333337</v>
      </c>
      <c r="AK125" s="298">
        <f t="shared" si="66"/>
        <v>732.33333333333337</v>
      </c>
      <c r="AL125" s="298">
        <f t="shared" si="11"/>
        <v>8787.9999999999982</v>
      </c>
    </row>
    <row r="126" spans="1:38" x14ac:dyDescent="0.25">
      <c r="A126" t="s">
        <v>60</v>
      </c>
      <c r="B126" s="124">
        <v>7211</v>
      </c>
      <c r="C126" s="124">
        <v>210</v>
      </c>
      <c r="D126" t="s">
        <v>10</v>
      </c>
      <c r="E126">
        <v>2</v>
      </c>
      <c r="F126" s="251" t="s">
        <v>51</v>
      </c>
      <c r="G126" s="4">
        <v>0</v>
      </c>
      <c r="H126" s="4">
        <v>0</v>
      </c>
      <c r="I126" s="4">
        <v>173.08</v>
      </c>
      <c r="J126" s="4">
        <v>557.67999999999995</v>
      </c>
      <c r="K126" s="4">
        <v>0</v>
      </c>
      <c r="L126" s="4">
        <v>278.83999999999997</v>
      </c>
      <c r="M126" s="4">
        <v>747.49</v>
      </c>
      <c r="N126" s="4">
        <v>1433.8</v>
      </c>
      <c r="O126" s="4">
        <v>256.04000000000002</v>
      </c>
      <c r="P126" s="4">
        <v>216</v>
      </c>
      <c r="Q126" s="4">
        <v>400</v>
      </c>
      <c r="R126" s="4">
        <v>0</v>
      </c>
      <c r="S126" s="4">
        <v>4062.93</v>
      </c>
      <c r="U126" s="114" t="e">
        <f t="shared" si="9"/>
        <v>#DIV/0!</v>
      </c>
      <c r="V126" s="114"/>
      <c r="W126" s="115"/>
      <c r="X126" s="117"/>
      <c r="Z126" s="298">
        <f>SUMIFS('SE - OTE - NBML OUTPUT'!D:D,'SE - OTE - NBML OUTPUT'!A:A,'Summary - Selling Expenses'!B126,'SE - OTE - NBML OUTPUT'!B:B,'Summary - Selling Expenses'!C126)</f>
        <v>939.76666666666677</v>
      </c>
      <c r="AA126" s="298">
        <f t="shared" ref="AA126:AK126" si="67">Z126</f>
        <v>939.76666666666677</v>
      </c>
      <c r="AB126" s="298">
        <f t="shared" si="67"/>
        <v>939.76666666666677</v>
      </c>
      <c r="AC126" s="298">
        <f t="shared" si="67"/>
        <v>939.76666666666677</v>
      </c>
      <c r="AD126" s="298">
        <f t="shared" si="67"/>
        <v>939.76666666666677</v>
      </c>
      <c r="AE126" s="298">
        <f t="shared" si="67"/>
        <v>939.76666666666677</v>
      </c>
      <c r="AF126" s="298">
        <f t="shared" si="67"/>
        <v>939.76666666666677</v>
      </c>
      <c r="AG126" s="298">
        <f t="shared" si="67"/>
        <v>939.76666666666677</v>
      </c>
      <c r="AH126" s="298">
        <f t="shared" si="67"/>
        <v>939.76666666666677</v>
      </c>
      <c r="AI126" s="298">
        <f t="shared" si="67"/>
        <v>939.76666666666677</v>
      </c>
      <c r="AJ126" s="298">
        <f t="shared" si="67"/>
        <v>939.76666666666677</v>
      </c>
      <c r="AK126" s="298">
        <f t="shared" si="67"/>
        <v>939.76666666666677</v>
      </c>
      <c r="AL126" s="298">
        <f t="shared" si="11"/>
        <v>11277.199999999999</v>
      </c>
    </row>
    <row r="127" spans="1:38" x14ac:dyDescent="0.25">
      <c r="A127" t="s">
        <v>60</v>
      </c>
      <c r="B127" s="124">
        <v>7211</v>
      </c>
      <c r="C127" s="124">
        <v>220</v>
      </c>
      <c r="D127" t="s">
        <v>14</v>
      </c>
      <c r="E127">
        <v>2</v>
      </c>
      <c r="F127" s="251" t="s">
        <v>53</v>
      </c>
      <c r="G127" s="4">
        <v>0</v>
      </c>
      <c r="H127" s="4">
        <v>1480.77</v>
      </c>
      <c r="I127" s="4">
        <v>0</v>
      </c>
      <c r="J127" s="4">
        <v>1180.78</v>
      </c>
      <c r="K127" s="4">
        <v>211.54</v>
      </c>
      <c r="L127" s="4">
        <v>916.2</v>
      </c>
      <c r="M127" s="4">
        <v>78.17</v>
      </c>
      <c r="N127" s="4">
        <v>525.4</v>
      </c>
      <c r="O127" s="4">
        <v>748.87</v>
      </c>
      <c r="P127" s="4">
        <v>262.11</v>
      </c>
      <c r="Q127" s="4">
        <v>-74.89</v>
      </c>
      <c r="R127" s="4">
        <v>0</v>
      </c>
      <c r="S127" s="4">
        <v>5328.9499999999989</v>
      </c>
      <c r="U127" s="114" t="e">
        <f t="shared" si="9"/>
        <v>#DIV/0!</v>
      </c>
      <c r="V127" s="114"/>
      <c r="W127" s="115"/>
      <c r="X127" s="117"/>
      <c r="Z127" s="298">
        <f>SUMIFS('SE - OTE - NBML OUTPUT'!D:D,'SE - OTE - NBML OUTPUT'!A:A,'Summary - Selling Expenses'!B127,'SE - OTE - NBML OUTPUT'!B:B,'Summary - Selling Expenses'!C127)</f>
        <v>1159.9586666666667</v>
      </c>
      <c r="AA127" s="298">
        <f t="shared" ref="AA127:AK127" si="68">Z127</f>
        <v>1159.9586666666667</v>
      </c>
      <c r="AB127" s="298">
        <f t="shared" si="68"/>
        <v>1159.9586666666667</v>
      </c>
      <c r="AC127" s="298">
        <f t="shared" si="68"/>
        <v>1159.9586666666667</v>
      </c>
      <c r="AD127" s="298">
        <f t="shared" si="68"/>
        <v>1159.9586666666667</v>
      </c>
      <c r="AE127" s="298">
        <f t="shared" si="68"/>
        <v>1159.9586666666667</v>
      </c>
      <c r="AF127" s="298">
        <f t="shared" si="68"/>
        <v>1159.9586666666667</v>
      </c>
      <c r="AG127" s="298">
        <f t="shared" si="68"/>
        <v>1159.9586666666667</v>
      </c>
      <c r="AH127" s="298">
        <f t="shared" si="68"/>
        <v>1159.9586666666667</v>
      </c>
      <c r="AI127" s="298">
        <f t="shared" si="68"/>
        <v>1159.9586666666667</v>
      </c>
      <c r="AJ127" s="298">
        <f t="shared" si="68"/>
        <v>1159.9586666666667</v>
      </c>
      <c r="AK127" s="298">
        <f t="shared" si="68"/>
        <v>1159.9586666666667</v>
      </c>
      <c r="AL127" s="298">
        <f t="shared" si="11"/>
        <v>13919.504000000003</v>
      </c>
    </row>
    <row r="128" spans="1:38" x14ac:dyDescent="0.25">
      <c r="A128" t="s">
        <v>60</v>
      </c>
      <c r="B128" s="124">
        <v>7211</v>
      </c>
      <c r="C128" s="124">
        <v>230</v>
      </c>
      <c r="D128" t="s">
        <v>18</v>
      </c>
      <c r="E128">
        <v>3</v>
      </c>
      <c r="F128" s="251" t="s">
        <v>19</v>
      </c>
      <c r="G128" s="4">
        <v>0</v>
      </c>
      <c r="H128" s="4">
        <v>23.08</v>
      </c>
      <c r="I128" s="4">
        <v>773.9</v>
      </c>
      <c r="J128" s="4">
        <v>-187.38</v>
      </c>
      <c r="K128" s="4">
        <v>241.27</v>
      </c>
      <c r="L128" s="4">
        <v>246.15</v>
      </c>
      <c r="M128" s="4">
        <v>2334.4</v>
      </c>
      <c r="N128" s="4">
        <v>1218.46</v>
      </c>
      <c r="O128" s="4">
        <v>152.36000000000001</v>
      </c>
      <c r="P128" s="4">
        <v>395.64</v>
      </c>
      <c r="Q128" s="4">
        <v>330.3</v>
      </c>
      <c r="R128" s="4">
        <v>459.96</v>
      </c>
      <c r="S128" s="4">
        <v>5988.14</v>
      </c>
      <c r="U128" s="114" t="e">
        <f t="shared" si="9"/>
        <v>#DIV/0!</v>
      </c>
      <c r="V128" s="114"/>
      <c r="W128" s="115"/>
      <c r="X128" s="117"/>
      <c r="Z128" s="298">
        <f>SUMIFS('SE - OTE - NBML OUTPUT'!D:D,'SE - OTE - NBML OUTPUT'!A:A,'Summary - Selling Expenses'!B128,'SE - OTE - NBML OUTPUT'!B:B,'Summary - Selling Expenses'!C128)</f>
        <v>936.99730653370716</v>
      </c>
      <c r="AA128" s="298">
        <f t="shared" ref="AA128:AK128" si="69">Z128</f>
        <v>936.99730653370716</v>
      </c>
      <c r="AB128" s="298">
        <f t="shared" si="69"/>
        <v>936.99730653370716</v>
      </c>
      <c r="AC128" s="298">
        <f t="shared" si="69"/>
        <v>936.99730653370716</v>
      </c>
      <c r="AD128" s="298">
        <f t="shared" si="69"/>
        <v>936.99730653370716</v>
      </c>
      <c r="AE128" s="298">
        <f t="shared" si="69"/>
        <v>936.99730653370716</v>
      </c>
      <c r="AF128" s="298">
        <f t="shared" si="69"/>
        <v>936.99730653370716</v>
      </c>
      <c r="AG128" s="298">
        <f t="shared" si="69"/>
        <v>936.99730653370716</v>
      </c>
      <c r="AH128" s="298">
        <f t="shared" si="69"/>
        <v>936.99730653370716</v>
      </c>
      <c r="AI128" s="298">
        <f t="shared" si="69"/>
        <v>936.99730653370716</v>
      </c>
      <c r="AJ128" s="298">
        <f t="shared" si="69"/>
        <v>936.99730653370716</v>
      </c>
      <c r="AK128" s="298">
        <f t="shared" si="69"/>
        <v>936.99730653370716</v>
      </c>
      <c r="AL128" s="298">
        <f t="shared" si="11"/>
        <v>11243.967678404486</v>
      </c>
    </row>
    <row r="129" spans="1:38" x14ac:dyDescent="0.25">
      <c r="A129" t="s">
        <v>60</v>
      </c>
      <c r="B129" s="124">
        <v>7211</v>
      </c>
      <c r="C129" s="124">
        <v>240</v>
      </c>
      <c r="D129" t="s">
        <v>20</v>
      </c>
      <c r="E129">
        <v>3</v>
      </c>
      <c r="F129" s="251" t="s">
        <v>21</v>
      </c>
      <c r="G129" s="4">
        <v>1608.54</v>
      </c>
      <c r="H129" s="4">
        <v>8787.9599999999991</v>
      </c>
      <c r="I129" s="4">
        <v>6102.43</v>
      </c>
      <c r="J129" s="4">
        <v>6039.88</v>
      </c>
      <c r="K129" s="4">
        <v>5897.13</v>
      </c>
      <c r="L129" s="4">
        <v>624.24</v>
      </c>
      <c r="M129" s="4">
        <v>2373.6</v>
      </c>
      <c r="N129" s="4">
        <v>3197.24</v>
      </c>
      <c r="O129" s="4">
        <v>1051.4000000000001</v>
      </c>
      <c r="P129" s="4">
        <v>1307.8399999999999</v>
      </c>
      <c r="Q129" s="4">
        <v>3050.18</v>
      </c>
      <c r="R129" s="4">
        <v>3408.1</v>
      </c>
      <c r="S129" s="4">
        <v>43448.54</v>
      </c>
      <c r="U129" s="114" t="e">
        <f t="shared" si="9"/>
        <v>#DIV/0!</v>
      </c>
      <c r="V129" s="114"/>
      <c r="W129" s="115"/>
      <c r="X129" s="117"/>
      <c r="Z129" s="298">
        <f>SUMIFS('SE - OTE - NBML OUTPUT'!D:D,'SE - OTE - NBML OUTPUT'!A:A,'Summary - Selling Expenses'!B129,'SE - OTE - NBML OUTPUT'!B:B,'Summary - Selling Expenses'!C129)</f>
        <v>3991.4627543499168</v>
      </c>
      <c r="AA129" s="298">
        <f t="shared" ref="AA129:AK129" si="70">Z129</f>
        <v>3991.4627543499168</v>
      </c>
      <c r="AB129" s="298">
        <f t="shared" si="70"/>
        <v>3991.4627543499168</v>
      </c>
      <c r="AC129" s="298">
        <f t="shared" si="70"/>
        <v>3991.4627543499168</v>
      </c>
      <c r="AD129" s="298">
        <f t="shared" si="70"/>
        <v>3991.4627543499168</v>
      </c>
      <c r="AE129" s="298">
        <f t="shared" si="70"/>
        <v>3991.4627543499168</v>
      </c>
      <c r="AF129" s="298">
        <f t="shared" si="70"/>
        <v>3991.4627543499168</v>
      </c>
      <c r="AG129" s="298">
        <f t="shared" si="70"/>
        <v>3991.4627543499168</v>
      </c>
      <c r="AH129" s="298">
        <f t="shared" si="70"/>
        <v>3991.4627543499168</v>
      </c>
      <c r="AI129" s="298">
        <f t="shared" si="70"/>
        <v>3991.4627543499168</v>
      </c>
      <c r="AJ129" s="298">
        <f t="shared" si="70"/>
        <v>3991.4627543499168</v>
      </c>
      <c r="AK129" s="298">
        <f t="shared" si="70"/>
        <v>3991.4627543499168</v>
      </c>
      <c r="AL129" s="298">
        <f t="shared" si="11"/>
        <v>47897.553052198993</v>
      </c>
    </row>
    <row r="130" spans="1:38" x14ac:dyDescent="0.25">
      <c r="A130" t="s">
        <v>60</v>
      </c>
      <c r="B130" s="124">
        <v>7211</v>
      </c>
      <c r="C130" s="124">
        <v>260</v>
      </c>
      <c r="D130" t="s">
        <v>26</v>
      </c>
      <c r="E130">
        <v>3</v>
      </c>
      <c r="F130" s="251" t="s">
        <v>27</v>
      </c>
      <c r="G130" s="4">
        <v>0</v>
      </c>
      <c r="H130" s="4">
        <v>0</v>
      </c>
      <c r="I130" s="4">
        <v>0</v>
      </c>
      <c r="J130" s="4">
        <v>223.08</v>
      </c>
      <c r="K130" s="4">
        <v>0</v>
      </c>
      <c r="L130" s="4">
        <v>111.54</v>
      </c>
      <c r="M130" s="4">
        <v>140.96</v>
      </c>
      <c r="N130" s="4">
        <v>106.64</v>
      </c>
      <c r="O130" s="4">
        <v>1000.01</v>
      </c>
      <c r="P130" s="4">
        <v>230.77</v>
      </c>
      <c r="Q130" s="4">
        <v>0</v>
      </c>
      <c r="R130" s="4">
        <v>230.77</v>
      </c>
      <c r="S130" s="4">
        <v>2043.77</v>
      </c>
      <c r="U130" s="114" t="e">
        <f t="shared" si="9"/>
        <v>#DIV/0!</v>
      </c>
      <c r="V130" s="114"/>
      <c r="W130" s="115"/>
      <c r="X130" s="117"/>
      <c r="Z130" s="298">
        <f>SUMIFS('SE - OTE - NBML OUTPUT'!D:D,'SE - OTE - NBML OUTPUT'!A:A,'Summary - Selling Expenses'!B130,'SE - OTE - NBML OUTPUT'!B:B,'Summary - Selling Expenses'!C130)</f>
        <v>460</v>
      </c>
      <c r="AA130" s="298">
        <f t="shared" ref="AA130:AK130" si="71">Z130</f>
        <v>460</v>
      </c>
      <c r="AB130" s="298">
        <f t="shared" si="71"/>
        <v>460</v>
      </c>
      <c r="AC130" s="298">
        <f t="shared" si="71"/>
        <v>460</v>
      </c>
      <c r="AD130" s="298">
        <f t="shared" si="71"/>
        <v>460</v>
      </c>
      <c r="AE130" s="298">
        <f t="shared" si="71"/>
        <v>460</v>
      </c>
      <c r="AF130" s="298">
        <f t="shared" si="71"/>
        <v>460</v>
      </c>
      <c r="AG130" s="298">
        <f t="shared" si="71"/>
        <v>460</v>
      </c>
      <c r="AH130" s="298">
        <f t="shared" si="71"/>
        <v>460</v>
      </c>
      <c r="AI130" s="298">
        <f t="shared" si="71"/>
        <v>460</v>
      </c>
      <c r="AJ130" s="298">
        <f t="shared" si="71"/>
        <v>460</v>
      </c>
      <c r="AK130" s="298">
        <f t="shared" si="71"/>
        <v>460</v>
      </c>
      <c r="AL130" s="298">
        <f t="shared" si="11"/>
        <v>5520</v>
      </c>
    </row>
    <row r="131" spans="1:38" x14ac:dyDescent="0.25">
      <c r="A131" t="s">
        <v>60</v>
      </c>
      <c r="B131" s="124">
        <v>7211</v>
      </c>
      <c r="C131" s="124">
        <v>330</v>
      </c>
      <c r="D131" t="s">
        <v>18</v>
      </c>
      <c r="E131">
        <v>3</v>
      </c>
      <c r="F131" s="251" t="s">
        <v>19</v>
      </c>
      <c r="G131" s="4">
        <v>0</v>
      </c>
      <c r="H131" s="4">
        <v>0</v>
      </c>
      <c r="I131" s="4">
        <v>0</v>
      </c>
      <c r="J131" s="4">
        <v>0</v>
      </c>
      <c r="K131" s="4">
        <v>2744.48</v>
      </c>
      <c r="L131" s="4">
        <v>-282.98</v>
      </c>
      <c r="M131" s="4">
        <v>0</v>
      </c>
      <c r="N131" s="4">
        <v>0</v>
      </c>
      <c r="O131" s="4">
        <v>0</v>
      </c>
      <c r="P131" s="4">
        <v>0</v>
      </c>
      <c r="Q131" s="4">
        <v>0</v>
      </c>
      <c r="R131" s="4">
        <v>72.900000000000006</v>
      </c>
      <c r="S131" s="4">
        <v>2534.4</v>
      </c>
      <c r="U131" s="114" t="e">
        <f t="shared" si="9"/>
        <v>#DIV/0!</v>
      </c>
      <c r="V131" s="114"/>
      <c r="W131" s="115"/>
      <c r="X131" s="117"/>
      <c r="Z131" s="298">
        <f>SUMIFS('SE - OTE - NBML OUTPUT'!D:D,'SE - OTE - NBML OUTPUT'!A:A,'Summary - Selling Expenses'!B131,'SE - OTE - NBML OUTPUT'!B:B,'Summary - Selling Expenses'!C131)</f>
        <v>353.44657872114027</v>
      </c>
      <c r="AA131" s="298">
        <f t="shared" ref="AA131:AK131" si="72">Z131</f>
        <v>353.44657872114027</v>
      </c>
      <c r="AB131" s="298">
        <f t="shared" si="72"/>
        <v>353.44657872114027</v>
      </c>
      <c r="AC131" s="298">
        <f t="shared" si="72"/>
        <v>353.44657872114027</v>
      </c>
      <c r="AD131" s="298">
        <f t="shared" si="72"/>
        <v>353.44657872114027</v>
      </c>
      <c r="AE131" s="298">
        <f t="shared" si="72"/>
        <v>353.44657872114027</v>
      </c>
      <c r="AF131" s="298">
        <f t="shared" si="72"/>
        <v>353.44657872114027</v>
      </c>
      <c r="AG131" s="298">
        <f t="shared" si="72"/>
        <v>353.44657872114027</v>
      </c>
      <c r="AH131" s="298">
        <f t="shared" si="72"/>
        <v>353.44657872114027</v>
      </c>
      <c r="AI131" s="298">
        <f t="shared" si="72"/>
        <v>353.44657872114027</v>
      </c>
      <c r="AJ131" s="298">
        <f t="shared" si="72"/>
        <v>353.44657872114027</v>
      </c>
      <c r="AK131" s="298">
        <f t="shared" si="72"/>
        <v>353.44657872114027</v>
      </c>
      <c r="AL131" s="298">
        <f t="shared" si="11"/>
        <v>4241.3589446536835</v>
      </c>
    </row>
    <row r="132" spans="1:38" x14ac:dyDescent="0.25">
      <c r="A132" t="s">
        <v>60</v>
      </c>
      <c r="B132" s="124">
        <v>7211</v>
      </c>
      <c r="C132" s="124">
        <v>340</v>
      </c>
      <c r="D132" t="s">
        <v>20</v>
      </c>
      <c r="E132">
        <v>3</v>
      </c>
      <c r="F132" s="251" t="s">
        <v>21</v>
      </c>
      <c r="G132" s="4">
        <v>2352</v>
      </c>
      <c r="H132" s="4">
        <v>2153.6999999999998</v>
      </c>
      <c r="I132" s="4">
        <v>2973.59</v>
      </c>
      <c r="J132" s="4">
        <v>2331.02</v>
      </c>
      <c r="K132" s="4">
        <v>1844.09</v>
      </c>
      <c r="L132" s="4">
        <v>3864.17</v>
      </c>
      <c r="M132" s="4">
        <v>936.61</v>
      </c>
      <c r="N132" s="4">
        <v>3630.78</v>
      </c>
      <c r="O132" s="4">
        <v>3273.98</v>
      </c>
      <c r="P132" s="4">
        <v>763.2</v>
      </c>
      <c r="Q132" s="4">
        <v>297.60000000000002</v>
      </c>
      <c r="R132" s="4">
        <v>2587.6799999999998</v>
      </c>
      <c r="S132" s="4">
        <v>27008.42</v>
      </c>
      <c r="U132" s="114" t="e">
        <f t="shared" si="9"/>
        <v>#DIV/0!</v>
      </c>
      <c r="V132" s="114"/>
      <c r="W132" s="115"/>
      <c r="X132" s="117"/>
      <c r="Z132" s="298">
        <f>SUMIFS('SE - OTE - NBML OUTPUT'!D:D,'SE - OTE - NBML OUTPUT'!A:A,'Summary - Selling Expenses'!B132,'SE - OTE - NBML OUTPUT'!B:B,'Summary - Selling Expenses'!C132)</f>
        <v>2348.6264829706843</v>
      </c>
      <c r="AA132" s="298">
        <f t="shared" ref="AA132:AK132" si="73">Z132</f>
        <v>2348.6264829706843</v>
      </c>
      <c r="AB132" s="298">
        <f t="shared" si="73"/>
        <v>2348.6264829706843</v>
      </c>
      <c r="AC132" s="298">
        <f t="shared" si="73"/>
        <v>2348.6264829706843</v>
      </c>
      <c r="AD132" s="298">
        <f t="shared" si="73"/>
        <v>2348.6264829706843</v>
      </c>
      <c r="AE132" s="298">
        <f t="shared" si="73"/>
        <v>2348.6264829706843</v>
      </c>
      <c r="AF132" s="298">
        <f t="shared" si="73"/>
        <v>2348.6264829706843</v>
      </c>
      <c r="AG132" s="298">
        <f t="shared" si="73"/>
        <v>2348.6264829706843</v>
      </c>
      <c r="AH132" s="298">
        <f t="shared" si="73"/>
        <v>2348.6264829706843</v>
      </c>
      <c r="AI132" s="298">
        <f t="shared" si="73"/>
        <v>2348.6264829706843</v>
      </c>
      <c r="AJ132" s="298">
        <f t="shared" si="73"/>
        <v>2348.6264829706843</v>
      </c>
      <c r="AK132" s="298">
        <f t="shared" si="73"/>
        <v>2348.6264829706843</v>
      </c>
      <c r="AL132" s="298">
        <f t="shared" si="11"/>
        <v>28183.517795648218</v>
      </c>
    </row>
    <row r="133" spans="1:38" x14ac:dyDescent="0.25">
      <c r="A133" t="s">
        <v>60</v>
      </c>
      <c r="B133" s="124">
        <v>7211</v>
      </c>
      <c r="C133" s="124">
        <v>430</v>
      </c>
      <c r="D133" t="s">
        <v>18</v>
      </c>
      <c r="E133">
        <v>3</v>
      </c>
      <c r="F133" s="251" t="s">
        <v>19</v>
      </c>
      <c r="G133" s="4">
        <v>0</v>
      </c>
      <c r="H133" s="4">
        <v>4.62</v>
      </c>
      <c r="I133" s="4">
        <v>4.62</v>
      </c>
      <c r="J133" s="4">
        <v>13.85</v>
      </c>
      <c r="K133" s="4">
        <v>383.05</v>
      </c>
      <c r="L133" s="4">
        <v>170.81</v>
      </c>
      <c r="M133" s="4">
        <v>9.23</v>
      </c>
      <c r="N133" s="4">
        <v>276.93</v>
      </c>
      <c r="O133" s="4">
        <v>1661.58</v>
      </c>
      <c r="P133" s="4">
        <v>0</v>
      </c>
      <c r="Q133" s="4">
        <v>276.93</v>
      </c>
      <c r="R133" s="4">
        <v>0</v>
      </c>
      <c r="S133" s="4">
        <v>2801.62</v>
      </c>
      <c r="U133" s="114" t="e">
        <f t="shared" si="9"/>
        <v>#DIV/0!</v>
      </c>
      <c r="V133" s="114"/>
      <c r="W133" s="115"/>
      <c r="X133" s="117"/>
      <c r="Z133" s="298">
        <f>SUMIFS('SE - OTE - NBML OUTPUT'!D:D,'SE - OTE - NBML OUTPUT'!A:A,'Summary - Selling Expenses'!B133,'SE - OTE - NBML OUTPUT'!B:B,'Summary - Selling Expenses'!C133)</f>
        <v>380.65905058689106</v>
      </c>
      <c r="AA133" s="298">
        <f t="shared" ref="AA133:AK133" si="74">Z133</f>
        <v>380.65905058689106</v>
      </c>
      <c r="AB133" s="298">
        <f t="shared" si="74"/>
        <v>380.65905058689106</v>
      </c>
      <c r="AC133" s="298">
        <f t="shared" si="74"/>
        <v>380.65905058689106</v>
      </c>
      <c r="AD133" s="298">
        <f t="shared" si="74"/>
        <v>380.65905058689106</v>
      </c>
      <c r="AE133" s="298">
        <f t="shared" si="74"/>
        <v>380.65905058689106</v>
      </c>
      <c r="AF133" s="298">
        <f t="shared" si="74"/>
        <v>380.65905058689106</v>
      </c>
      <c r="AG133" s="298">
        <f t="shared" si="74"/>
        <v>380.65905058689106</v>
      </c>
      <c r="AH133" s="298">
        <f t="shared" si="74"/>
        <v>380.65905058689106</v>
      </c>
      <c r="AI133" s="298">
        <f t="shared" si="74"/>
        <v>380.65905058689106</v>
      </c>
      <c r="AJ133" s="298">
        <f t="shared" si="74"/>
        <v>380.65905058689106</v>
      </c>
      <c r="AK133" s="298">
        <f t="shared" si="74"/>
        <v>380.65905058689106</v>
      </c>
      <c r="AL133" s="298">
        <f t="shared" si="11"/>
        <v>4567.9086070426929</v>
      </c>
    </row>
    <row r="134" spans="1:38" x14ac:dyDescent="0.25">
      <c r="A134" t="s">
        <v>60</v>
      </c>
      <c r="B134" s="124">
        <v>7211</v>
      </c>
      <c r="C134" s="124">
        <v>440</v>
      </c>
      <c r="D134" t="s">
        <v>20</v>
      </c>
      <c r="E134">
        <v>3</v>
      </c>
      <c r="F134" s="251" t="s">
        <v>21</v>
      </c>
      <c r="G134" s="4">
        <v>-818.6</v>
      </c>
      <c r="H134" s="4">
        <v>248.46</v>
      </c>
      <c r="I134" s="4">
        <v>1201.3900000000001</v>
      </c>
      <c r="J134" s="4">
        <v>534.29999999999995</v>
      </c>
      <c r="K134" s="4">
        <v>2195.27</v>
      </c>
      <c r="L134" s="4">
        <v>1229.73</v>
      </c>
      <c r="M134" s="4">
        <v>3643.16</v>
      </c>
      <c r="N134" s="4">
        <v>2393.5100000000002</v>
      </c>
      <c r="O134" s="4">
        <v>3452.06</v>
      </c>
      <c r="P134" s="4">
        <v>1111.51</v>
      </c>
      <c r="Q134" s="4">
        <v>2157.36</v>
      </c>
      <c r="R134" s="4">
        <v>1906.04</v>
      </c>
      <c r="S134" s="4">
        <v>19254.189999999999</v>
      </c>
      <c r="U134" s="114" t="e">
        <f t="shared" ref="U134:U197" si="75">S134/$S$3</f>
        <v>#DIV/0!</v>
      </c>
      <c r="V134" s="114"/>
      <c r="W134" s="115"/>
      <c r="X134" s="117"/>
      <c r="Z134" s="298">
        <f>SUMIFS('SE - OTE - NBML OUTPUT'!D:D,'SE - OTE - NBML OUTPUT'!A:A,'Summary - Selling Expenses'!B134,'SE - OTE - NBML OUTPUT'!B:B,'Summary - Selling Expenses'!C134)</f>
        <v>3025.6613291177418</v>
      </c>
      <c r="AA134" s="298">
        <f t="shared" ref="AA134:AK134" si="76">Z134</f>
        <v>3025.6613291177418</v>
      </c>
      <c r="AB134" s="298">
        <f t="shared" si="76"/>
        <v>3025.6613291177418</v>
      </c>
      <c r="AC134" s="298">
        <f t="shared" si="76"/>
        <v>3025.6613291177418</v>
      </c>
      <c r="AD134" s="298">
        <f t="shared" si="76"/>
        <v>3025.6613291177418</v>
      </c>
      <c r="AE134" s="298">
        <f t="shared" si="76"/>
        <v>3025.6613291177418</v>
      </c>
      <c r="AF134" s="298">
        <f t="shared" si="76"/>
        <v>3025.6613291177418</v>
      </c>
      <c r="AG134" s="298">
        <f t="shared" si="76"/>
        <v>3025.6613291177418</v>
      </c>
      <c r="AH134" s="298">
        <f t="shared" si="76"/>
        <v>3025.6613291177418</v>
      </c>
      <c r="AI134" s="298">
        <f t="shared" si="76"/>
        <v>3025.6613291177418</v>
      </c>
      <c r="AJ134" s="298">
        <f t="shared" si="76"/>
        <v>3025.6613291177418</v>
      </c>
      <c r="AK134" s="298">
        <f t="shared" si="76"/>
        <v>3025.6613291177418</v>
      </c>
      <c r="AL134" s="298">
        <f t="shared" ref="AL134:AL196" si="77">SUM($Z134:$AK134)</f>
        <v>36307.935949412902</v>
      </c>
    </row>
    <row r="135" spans="1:38" x14ac:dyDescent="0.25">
      <c r="A135" t="s">
        <v>60</v>
      </c>
      <c r="B135" s="124">
        <v>7211</v>
      </c>
      <c r="C135" s="124">
        <v>935</v>
      </c>
      <c r="D135" t="s">
        <v>30</v>
      </c>
      <c r="E135">
        <v>3</v>
      </c>
      <c r="F135" s="251" t="s">
        <v>31</v>
      </c>
      <c r="G135" s="4">
        <v>0</v>
      </c>
      <c r="H135" s="4">
        <v>4131</v>
      </c>
      <c r="I135" s="4">
        <v>0</v>
      </c>
      <c r="J135" s="4">
        <v>0</v>
      </c>
      <c r="K135" s="4">
        <v>0</v>
      </c>
      <c r="L135" s="4">
        <v>0</v>
      </c>
      <c r="M135" s="4">
        <v>32.31</v>
      </c>
      <c r="N135" s="4">
        <v>49.23</v>
      </c>
      <c r="O135" s="4">
        <v>0</v>
      </c>
      <c r="P135" s="4">
        <v>0</v>
      </c>
      <c r="Q135" s="4">
        <v>0</v>
      </c>
      <c r="R135" s="4">
        <v>0</v>
      </c>
      <c r="S135" s="4">
        <v>4212.54</v>
      </c>
      <c r="U135" s="114" t="e">
        <f t="shared" si="75"/>
        <v>#DIV/0!</v>
      </c>
      <c r="V135" s="114"/>
      <c r="W135" s="115"/>
      <c r="X135" s="117"/>
      <c r="Z135" s="298">
        <f>SUMIFS('SE - OTE - NBML OUTPUT'!D:D,'SE - OTE - NBML OUTPUT'!A:A,'Summary - Selling Expenses'!B135,'SE - OTE - NBML OUTPUT'!B:B,'Summary - Selling Expenses'!C135)</f>
        <v>1150.9733333333334</v>
      </c>
      <c r="AA135" s="298">
        <f t="shared" ref="AA135:AK135" si="78">Z135</f>
        <v>1150.9733333333334</v>
      </c>
      <c r="AB135" s="298">
        <f t="shared" si="78"/>
        <v>1150.9733333333334</v>
      </c>
      <c r="AC135" s="298">
        <f t="shared" si="78"/>
        <v>1150.9733333333334</v>
      </c>
      <c r="AD135" s="298">
        <f t="shared" si="78"/>
        <v>1150.9733333333334</v>
      </c>
      <c r="AE135" s="298">
        <f t="shared" si="78"/>
        <v>1150.9733333333334</v>
      </c>
      <c r="AF135" s="298">
        <f t="shared" si="78"/>
        <v>1150.9733333333334</v>
      </c>
      <c r="AG135" s="298">
        <f t="shared" si="78"/>
        <v>1150.9733333333334</v>
      </c>
      <c r="AH135" s="298">
        <f t="shared" si="78"/>
        <v>1150.9733333333334</v>
      </c>
      <c r="AI135" s="298">
        <f t="shared" si="78"/>
        <v>1150.9733333333334</v>
      </c>
      <c r="AJ135" s="298">
        <f t="shared" si="78"/>
        <v>1150.9733333333334</v>
      </c>
      <c r="AK135" s="298">
        <f t="shared" si="78"/>
        <v>1150.9733333333334</v>
      </c>
      <c r="AL135" s="298">
        <f t="shared" si="77"/>
        <v>13811.68</v>
      </c>
    </row>
    <row r="136" spans="1:38" x14ac:dyDescent="0.25">
      <c r="A136" t="s">
        <v>60</v>
      </c>
      <c r="B136" s="124">
        <v>7211</v>
      </c>
      <c r="C136" s="124">
        <v>936</v>
      </c>
      <c r="D136" t="s">
        <v>30</v>
      </c>
      <c r="E136">
        <v>3</v>
      </c>
      <c r="F136" s="251" t="s">
        <v>31</v>
      </c>
      <c r="G136" s="4">
        <v>0</v>
      </c>
      <c r="H136" s="4">
        <v>4.62</v>
      </c>
      <c r="I136" s="4">
        <v>4.62</v>
      </c>
      <c r="J136" s="4">
        <v>778.85</v>
      </c>
      <c r="K136" s="4">
        <v>352.72</v>
      </c>
      <c r="L136" s="4">
        <v>550.28</v>
      </c>
      <c r="M136" s="4">
        <v>-187.27</v>
      </c>
      <c r="N136" s="4">
        <v>892.5</v>
      </c>
      <c r="O136" s="4">
        <v>637.5</v>
      </c>
      <c r="P136" s="4">
        <v>193.8</v>
      </c>
      <c r="Q136" s="4">
        <v>459</v>
      </c>
      <c r="R136" s="4">
        <v>484.5</v>
      </c>
      <c r="S136" s="4">
        <v>4171.12</v>
      </c>
      <c r="U136" s="114" t="e">
        <f t="shared" si="75"/>
        <v>#DIV/0!</v>
      </c>
      <c r="V136" s="114"/>
      <c r="W136" s="115"/>
      <c r="X136" s="117"/>
      <c r="Z136" s="298">
        <f>SUMIFS('SE - OTE - NBML OUTPUT'!D:D,'SE - OTE - NBML OUTPUT'!A:A,'Summary - Selling Expenses'!B136,'SE - OTE - NBML OUTPUT'!B:B,'Summary - Selling Expenses'!C136)</f>
        <v>297.39309419228891</v>
      </c>
      <c r="AA136" s="298">
        <f t="shared" ref="AA136:AK137" si="79">Z136</f>
        <v>297.39309419228891</v>
      </c>
      <c r="AB136" s="298">
        <f t="shared" si="79"/>
        <v>297.39309419228891</v>
      </c>
      <c r="AC136" s="298">
        <f t="shared" si="79"/>
        <v>297.39309419228891</v>
      </c>
      <c r="AD136" s="298">
        <f t="shared" si="79"/>
        <v>297.39309419228891</v>
      </c>
      <c r="AE136" s="298">
        <f t="shared" si="79"/>
        <v>297.39309419228891</v>
      </c>
      <c r="AF136" s="298">
        <f t="shared" si="79"/>
        <v>297.39309419228891</v>
      </c>
      <c r="AG136" s="298">
        <f t="shared" si="79"/>
        <v>297.39309419228891</v>
      </c>
      <c r="AH136" s="298">
        <f t="shared" si="79"/>
        <v>297.39309419228891</v>
      </c>
      <c r="AI136" s="298">
        <f t="shared" si="79"/>
        <v>297.39309419228891</v>
      </c>
      <c r="AJ136" s="298">
        <f t="shared" si="79"/>
        <v>297.39309419228891</v>
      </c>
      <c r="AK136" s="298">
        <f t="shared" si="79"/>
        <v>297.39309419228891</v>
      </c>
      <c r="AL136" s="298">
        <f t="shared" si="77"/>
        <v>3568.7171303074679</v>
      </c>
    </row>
    <row r="137" spans="1:38" x14ac:dyDescent="0.25">
      <c r="A137" t="s">
        <v>73</v>
      </c>
      <c r="B137" s="124">
        <v>7550</v>
      </c>
      <c r="C137" s="124">
        <v>110</v>
      </c>
      <c r="D137" t="s">
        <v>10</v>
      </c>
      <c r="E137">
        <v>2</v>
      </c>
      <c r="F137" s="251" t="s">
        <v>74</v>
      </c>
      <c r="G137" s="4">
        <v>1478.85</v>
      </c>
      <c r="H137" s="4">
        <v>853.7</v>
      </c>
      <c r="I137" s="4">
        <v>323.72000000000003</v>
      </c>
      <c r="J137" s="4">
        <v>0</v>
      </c>
      <c r="K137" s="4">
        <v>1582.33</v>
      </c>
      <c r="L137" s="4">
        <v>0</v>
      </c>
      <c r="M137" s="4">
        <v>0</v>
      </c>
      <c r="N137" s="4">
        <v>0</v>
      </c>
      <c r="O137" s="4">
        <v>0</v>
      </c>
      <c r="P137" s="4">
        <v>650.08000000000004</v>
      </c>
      <c r="Q137" s="4">
        <v>1889.45</v>
      </c>
      <c r="R137" s="4">
        <v>333</v>
      </c>
      <c r="S137" s="4">
        <v>7111.13</v>
      </c>
      <c r="U137" s="114" t="e">
        <f t="shared" si="75"/>
        <v>#DIV/0!</v>
      </c>
      <c r="V137" s="114"/>
      <c r="W137" s="115"/>
      <c r="X137" s="117"/>
      <c r="Z137" s="298">
        <f>'SE - Training'!J22/12</f>
        <v>527.60797968752536</v>
      </c>
      <c r="AA137" s="298">
        <f>Z137</f>
        <v>527.60797968752536</v>
      </c>
      <c r="AB137" s="298">
        <f t="shared" si="79"/>
        <v>527.60797968752536</v>
      </c>
      <c r="AC137" s="298">
        <f t="shared" si="79"/>
        <v>527.60797968752536</v>
      </c>
      <c r="AD137" s="298">
        <f t="shared" si="79"/>
        <v>527.60797968752536</v>
      </c>
      <c r="AE137" s="298">
        <f t="shared" si="79"/>
        <v>527.60797968752536</v>
      </c>
      <c r="AF137" s="298">
        <f t="shared" si="79"/>
        <v>527.60797968752536</v>
      </c>
      <c r="AG137" s="298">
        <f t="shared" si="79"/>
        <v>527.60797968752536</v>
      </c>
      <c r="AH137" s="298">
        <f t="shared" si="79"/>
        <v>527.60797968752536</v>
      </c>
      <c r="AI137" s="298">
        <f t="shared" si="79"/>
        <v>527.60797968752536</v>
      </c>
      <c r="AJ137" s="298">
        <f t="shared" si="79"/>
        <v>527.60797968752536</v>
      </c>
      <c r="AK137" s="298">
        <f t="shared" si="79"/>
        <v>527.60797968752536</v>
      </c>
      <c r="AL137" s="298">
        <f t="shared" si="77"/>
        <v>6331.2957562503061</v>
      </c>
    </row>
    <row r="138" spans="1:38" x14ac:dyDescent="0.25">
      <c r="A138" t="s">
        <v>73</v>
      </c>
      <c r="B138" s="124">
        <v>7550</v>
      </c>
      <c r="C138" s="124">
        <v>112</v>
      </c>
      <c r="D138" t="s">
        <v>12</v>
      </c>
      <c r="E138">
        <v>2</v>
      </c>
      <c r="F138" s="251" t="s">
        <v>75</v>
      </c>
      <c r="G138" s="4">
        <v>1007.49</v>
      </c>
      <c r="H138" s="4">
        <v>845.6</v>
      </c>
      <c r="I138" s="4">
        <v>349.62</v>
      </c>
      <c r="J138" s="4">
        <v>0</v>
      </c>
      <c r="K138" s="4">
        <v>104.5</v>
      </c>
      <c r="L138" s="4">
        <v>0</v>
      </c>
      <c r="M138" s="4">
        <v>3418.68</v>
      </c>
      <c r="N138" s="4">
        <v>0</v>
      </c>
      <c r="O138" s="4">
        <v>0</v>
      </c>
      <c r="P138" s="4">
        <v>715.06</v>
      </c>
      <c r="Q138" s="4">
        <v>0</v>
      </c>
      <c r="R138" s="4">
        <v>366.31</v>
      </c>
      <c r="S138" s="4">
        <v>6807.2599999999993</v>
      </c>
      <c r="U138" s="114" t="e">
        <f t="shared" si="75"/>
        <v>#DIV/0!</v>
      </c>
      <c r="V138" s="114"/>
      <c r="W138" s="115"/>
      <c r="X138" s="117"/>
      <c r="Z138" s="298">
        <f>'SE - Training'!J23/12</f>
        <v>529.76350241011562</v>
      </c>
      <c r="AA138" s="298">
        <f t="shared" ref="AA138:AA157" si="80">Z138</f>
        <v>529.76350241011562</v>
      </c>
      <c r="AB138" s="298">
        <f t="shared" ref="AB138:AB157" si="81">AA138</f>
        <v>529.76350241011562</v>
      </c>
      <c r="AC138" s="298">
        <f t="shared" ref="AC138:AC157" si="82">AB138</f>
        <v>529.76350241011562</v>
      </c>
      <c r="AD138" s="298">
        <f t="shared" ref="AD138:AD157" si="83">AC138</f>
        <v>529.76350241011562</v>
      </c>
      <c r="AE138" s="298">
        <f t="shared" ref="AE138:AE157" si="84">AD138</f>
        <v>529.76350241011562</v>
      </c>
      <c r="AF138" s="298">
        <f t="shared" ref="AF138:AF157" si="85">AE138</f>
        <v>529.76350241011562</v>
      </c>
      <c r="AG138" s="298">
        <f t="shared" ref="AG138:AG157" si="86">AF138</f>
        <v>529.76350241011562</v>
      </c>
      <c r="AH138" s="298">
        <f t="shared" ref="AH138:AH157" si="87">AG138</f>
        <v>529.76350241011562</v>
      </c>
      <c r="AI138" s="298">
        <f t="shared" ref="AI138:AI157" si="88">AH138</f>
        <v>529.76350241011562</v>
      </c>
      <c r="AJ138" s="298">
        <f t="shared" ref="AJ138:AJ157" si="89">AI138</f>
        <v>529.76350241011562</v>
      </c>
      <c r="AK138" s="298">
        <f t="shared" ref="AK138:AK157" si="90">AJ138</f>
        <v>529.76350241011562</v>
      </c>
      <c r="AL138" s="298">
        <f t="shared" si="77"/>
        <v>6357.162028921387</v>
      </c>
    </row>
    <row r="139" spans="1:38" x14ac:dyDescent="0.25">
      <c r="A139" t="s">
        <v>73</v>
      </c>
      <c r="B139" s="124">
        <v>7550</v>
      </c>
      <c r="C139" s="124">
        <v>120</v>
      </c>
      <c r="D139" t="s">
        <v>14</v>
      </c>
      <c r="E139">
        <v>2</v>
      </c>
      <c r="F139" s="251" t="s">
        <v>76</v>
      </c>
      <c r="G139" s="4">
        <v>1351.72</v>
      </c>
      <c r="H139" s="4">
        <v>803.86</v>
      </c>
      <c r="I139" s="4">
        <v>3928.09</v>
      </c>
      <c r="J139" s="4">
        <v>167.5</v>
      </c>
      <c r="K139" s="4">
        <v>1572.83</v>
      </c>
      <c r="L139" s="4">
        <v>3263.39</v>
      </c>
      <c r="M139" s="4">
        <v>0</v>
      </c>
      <c r="N139" s="4">
        <v>316.13</v>
      </c>
      <c r="O139" s="4">
        <v>0</v>
      </c>
      <c r="P139" s="4">
        <v>585.04</v>
      </c>
      <c r="Q139" s="4">
        <v>1839.44</v>
      </c>
      <c r="R139" s="4">
        <v>299.70999999999998</v>
      </c>
      <c r="S139" s="4">
        <v>14127.709999999997</v>
      </c>
      <c r="U139" s="114" t="e">
        <f t="shared" si="75"/>
        <v>#DIV/0!</v>
      </c>
      <c r="V139" s="114"/>
      <c r="W139" s="115"/>
      <c r="X139" s="117"/>
      <c r="Z139" s="298">
        <f>'SE - Training'!J24/12</f>
        <v>1048.6432480429096</v>
      </c>
      <c r="AA139" s="298">
        <f t="shared" si="80"/>
        <v>1048.6432480429096</v>
      </c>
      <c r="AB139" s="298">
        <f t="shared" si="81"/>
        <v>1048.6432480429096</v>
      </c>
      <c r="AC139" s="298">
        <f t="shared" si="82"/>
        <v>1048.6432480429096</v>
      </c>
      <c r="AD139" s="298">
        <f t="shared" si="83"/>
        <v>1048.6432480429096</v>
      </c>
      <c r="AE139" s="298">
        <f t="shared" si="84"/>
        <v>1048.6432480429096</v>
      </c>
      <c r="AF139" s="298">
        <f t="shared" si="85"/>
        <v>1048.6432480429096</v>
      </c>
      <c r="AG139" s="298">
        <f t="shared" si="86"/>
        <v>1048.6432480429096</v>
      </c>
      <c r="AH139" s="298">
        <f t="shared" si="87"/>
        <v>1048.6432480429096</v>
      </c>
      <c r="AI139" s="298">
        <f t="shared" si="88"/>
        <v>1048.6432480429096</v>
      </c>
      <c r="AJ139" s="298">
        <f t="shared" si="89"/>
        <v>1048.6432480429096</v>
      </c>
      <c r="AK139" s="298">
        <f t="shared" si="90"/>
        <v>1048.6432480429096</v>
      </c>
      <c r="AL139" s="298">
        <f t="shared" si="77"/>
        <v>12583.718976514918</v>
      </c>
    </row>
    <row r="140" spans="1:38" x14ac:dyDescent="0.25">
      <c r="A140" t="s">
        <v>73</v>
      </c>
      <c r="B140" s="124">
        <v>7550</v>
      </c>
      <c r="C140" s="124">
        <v>121</v>
      </c>
      <c r="D140" t="s">
        <v>14</v>
      </c>
      <c r="E140">
        <v>2</v>
      </c>
      <c r="F140" s="251" t="s">
        <v>76</v>
      </c>
      <c r="G140" s="4">
        <v>0</v>
      </c>
      <c r="H140" s="4">
        <v>0</v>
      </c>
      <c r="I140" s="4">
        <v>0</v>
      </c>
      <c r="J140" s="4">
        <v>0</v>
      </c>
      <c r="K140" s="4">
        <v>0</v>
      </c>
      <c r="L140" s="4">
        <v>0</v>
      </c>
      <c r="M140" s="4">
        <v>0</v>
      </c>
      <c r="N140" s="4">
        <v>0</v>
      </c>
      <c r="O140" s="4">
        <v>0</v>
      </c>
      <c r="P140" s="4">
        <v>0</v>
      </c>
      <c r="Q140" s="4">
        <v>0</v>
      </c>
      <c r="R140" s="4">
        <v>0</v>
      </c>
      <c r="S140" s="4">
        <v>0</v>
      </c>
      <c r="U140" s="114" t="e">
        <f t="shared" si="75"/>
        <v>#DIV/0!</v>
      </c>
      <c r="V140" s="114"/>
      <c r="W140" s="115"/>
      <c r="X140" s="117"/>
      <c r="Z140" s="298">
        <f>'SE - Training'!J25/12</f>
        <v>0</v>
      </c>
      <c r="AA140" s="298">
        <f t="shared" si="80"/>
        <v>0</v>
      </c>
      <c r="AB140" s="298">
        <f t="shared" si="81"/>
        <v>0</v>
      </c>
      <c r="AC140" s="298">
        <f t="shared" si="82"/>
        <v>0</v>
      </c>
      <c r="AD140" s="298">
        <f t="shared" si="83"/>
        <v>0</v>
      </c>
      <c r="AE140" s="298">
        <f t="shared" si="84"/>
        <v>0</v>
      </c>
      <c r="AF140" s="298">
        <f t="shared" si="85"/>
        <v>0</v>
      </c>
      <c r="AG140" s="298">
        <f t="shared" si="86"/>
        <v>0</v>
      </c>
      <c r="AH140" s="298">
        <f t="shared" si="87"/>
        <v>0</v>
      </c>
      <c r="AI140" s="298">
        <f t="shared" si="88"/>
        <v>0</v>
      </c>
      <c r="AJ140" s="298">
        <f t="shared" si="89"/>
        <v>0</v>
      </c>
      <c r="AK140" s="298">
        <f t="shared" si="90"/>
        <v>0</v>
      </c>
      <c r="AL140" s="298">
        <f t="shared" si="77"/>
        <v>0</v>
      </c>
    </row>
    <row r="141" spans="1:38" x14ac:dyDescent="0.25">
      <c r="A141" t="s">
        <v>73</v>
      </c>
      <c r="B141" s="124">
        <v>7550</v>
      </c>
      <c r="C141" s="124">
        <v>130</v>
      </c>
      <c r="D141" t="s">
        <v>18</v>
      </c>
      <c r="E141">
        <v>3</v>
      </c>
      <c r="F141" s="251" t="s">
        <v>40</v>
      </c>
      <c r="G141" s="4">
        <v>690.97</v>
      </c>
      <c r="H141" s="4">
        <v>1976.15</v>
      </c>
      <c r="I141" s="4">
        <v>278.38</v>
      </c>
      <c r="J141" s="4">
        <v>0</v>
      </c>
      <c r="K141" s="4">
        <v>85.5</v>
      </c>
      <c r="L141" s="4">
        <v>0</v>
      </c>
      <c r="M141" s="4">
        <v>0</v>
      </c>
      <c r="N141" s="4">
        <v>316.12</v>
      </c>
      <c r="O141" s="4">
        <v>0</v>
      </c>
      <c r="P141" s="4">
        <v>585.04</v>
      </c>
      <c r="Q141" s="4">
        <v>0</v>
      </c>
      <c r="R141" s="4">
        <v>299.70999999999998</v>
      </c>
      <c r="S141" s="4">
        <v>4231.87</v>
      </c>
      <c r="U141" s="114" t="e">
        <f t="shared" si="75"/>
        <v>#DIV/0!</v>
      </c>
      <c r="V141" s="114"/>
      <c r="W141" s="115"/>
      <c r="X141" s="117"/>
      <c r="Z141" s="298">
        <f>'SE - Training'!J26/12</f>
        <v>314.11473636529547</v>
      </c>
      <c r="AA141" s="298">
        <f t="shared" si="80"/>
        <v>314.11473636529547</v>
      </c>
      <c r="AB141" s="298">
        <f t="shared" si="81"/>
        <v>314.11473636529547</v>
      </c>
      <c r="AC141" s="298">
        <f t="shared" si="82"/>
        <v>314.11473636529547</v>
      </c>
      <c r="AD141" s="298">
        <f t="shared" si="83"/>
        <v>314.11473636529547</v>
      </c>
      <c r="AE141" s="298">
        <f t="shared" si="84"/>
        <v>314.11473636529547</v>
      </c>
      <c r="AF141" s="298">
        <f t="shared" si="85"/>
        <v>314.11473636529547</v>
      </c>
      <c r="AG141" s="298">
        <f t="shared" si="86"/>
        <v>314.11473636529547</v>
      </c>
      <c r="AH141" s="298">
        <f t="shared" si="87"/>
        <v>314.11473636529547</v>
      </c>
      <c r="AI141" s="298">
        <f t="shared" si="88"/>
        <v>314.11473636529547</v>
      </c>
      <c r="AJ141" s="298">
        <f t="shared" si="89"/>
        <v>314.11473636529547</v>
      </c>
      <c r="AK141" s="298">
        <f t="shared" si="90"/>
        <v>314.11473636529547</v>
      </c>
      <c r="AL141" s="298">
        <f t="shared" si="77"/>
        <v>3769.3768363835447</v>
      </c>
    </row>
    <row r="142" spans="1:38" x14ac:dyDescent="0.25">
      <c r="A142" t="s">
        <v>73</v>
      </c>
      <c r="B142" s="124">
        <v>7550</v>
      </c>
      <c r="C142" s="124">
        <v>140</v>
      </c>
      <c r="D142" t="s">
        <v>20</v>
      </c>
      <c r="E142">
        <v>3</v>
      </c>
      <c r="F142" s="251" t="s">
        <v>41</v>
      </c>
      <c r="G142" s="4">
        <v>934.81</v>
      </c>
      <c r="H142" s="4">
        <v>1113.8699999999999</v>
      </c>
      <c r="I142" s="4">
        <v>10479.25</v>
      </c>
      <c r="J142" s="4">
        <v>9385.34</v>
      </c>
      <c r="K142" s="4">
        <v>8903.34</v>
      </c>
      <c r="L142" s="4">
        <v>20807.189999999999</v>
      </c>
      <c r="M142" s="4">
        <v>6689.58</v>
      </c>
      <c r="N142" s="4">
        <v>-216.7</v>
      </c>
      <c r="O142" s="4">
        <v>7131.28</v>
      </c>
      <c r="P142" s="4">
        <v>2512.13</v>
      </c>
      <c r="Q142" s="4">
        <v>1786.83</v>
      </c>
      <c r="R142" s="4">
        <v>1742.65</v>
      </c>
      <c r="S142" s="4">
        <v>71269.570000000007</v>
      </c>
      <c r="U142" s="114" t="e">
        <f t="shared" si="75"/>
        <v>#DIV/0!</v>
      </c>
      <c r="V142" s="114"/>
      <c r="W142" s="115"/>
      <c r="X142" s="117"/>
      <c r="Z142" s="298">
        <f>'SE - Training'!J27/12</f>
        <v>5325.7614781394195</v>
      </c>
      <c r="AA142" s="298">
        <f t="shared" si="80"/>
        <v>5325.7614781394195</v>
      </c>
      <c r="AB142" s="298">
        <f t="shared" si="81"/>
        <v>5325.7614781394195</v>
      </c>
      <c r="AC142" s="298">
        <f t="shared" si="82"/>
        <v>5325.7614781394195</v>
      </c>
      <c r="AD142" s="298">
        <f t="shared" si="83"/>
        <v>5325.7614781394195</v>
      </c>
      <c r="AE142" s="298">
        <f t="shared" si="84"/>
        <v>5325.7614781394195</v>
      </c>
      <c r="AF142" s="298">
        <f t="shared" si="85"/>
        <v>5325.7614781394195</v>
      </c>
      <c r="AG142" s="298">
        <f t="shared" si="86"/>
        <v>5325.7614781394195</v>
      </c>
      <c r="AH142" s="298">
        <f t="shared" si="87"/>
        <v>5325.7614781394195</v>
      </c>
      <c r="AI142" s="298">
        <f t="shared" si="88"/>
        <v>5325.7614781394195</v>
      </c>
      <c r="AJ142" s="298">
        <f t="shared" si="89"/>
        <v>5325.7614781394195</v>
      </c>
      <c r="AK142" s="298">
        <f t="shared" si="90"/>
        <v>5325.7614781394195</v>
      </c>
      <c r="AL142" s="298">
        <f t="shared" si="77"/>
        <v>63909.137737673045</v>
      </c>
    </row>
    <row r="143" spans="1:38" x14ac:dyDescent="0.25">
      <c r="A143" t="s">
        <v>73</v>
      </c>
      <c r="B143" s="124">
        <v>7550</v>
      </c>
      <c r="C143" s="124">
        <v>142</v>
      </c>
      <c r="D143" t="s">
        <v>22</v>
      </c>
      <c r="E143">
        <v>3</v>
      </c>
      <c r="F143" s="251" t="s">
        <v>42</v>
      </c>
      <c r="G143" s="4">
        <v>1950.14</v>
      </c>
      <c r="H143" s="4">
        <v>1554.68</v>
      </c>
      <c r="I143" s="4">
        <v>5296.92</v>
      </c>
      <c r="J143" s="4">
        <v>410.49</v>
      </c>
      <c r="K143" s="4">
        <v>436.33</v>
      </c>
      <c r="L143" s="4">
        <v>1188.98</v>
      </c>
      <c r="M143" s="4">
        <v>4457.97</v>
      </c>
      <c r="N143" s="4">
        <v>2223.2199999999998</v>
      </c>
      <c r="O143" s="4">
        <v>4782.96</v>
      </c>
      <c r="P143" s="4">
        <v>-803.59</v>
      </c>
      <c r="Q143" s="4">
        <v>245.87</v>
      </c>
      <c r="R143" s="4">
        <v>9.92</v>
      </c>
      <c r="S143" s="4">
        <v>21753.889999999996</v>
      </c>
      <c r="U143" s="114" t="e">
        <f t="shared" si="75"/>
        <v>#DIV/0!</v>
      </c>
      <c r="V143" s="114"/>
      <c r="W143" s="115"/>
      <c r="X143" s="117"/>
      <c r="Z143" s="298">
        <f>'SE - Training'!J28/12</f>
        <v>1654.6509441657499</v>
      </c>
      <c r="AA143" s="298">
        <f t="shared" si="80"/>
        <v>1654.6509441657499</v>
      </c>
      <c r="AB143" s="298">
        <f t="shared" si="81"/>
        <v>1654.6509441657499</v>
      </c>
      <c r="AC143" s="298">
        <f t="shared" si="82"/>
        <v>1654.6509441657499</v>
      </c>
      <c r="AD143" s="298">
        <f t="shared" si="83"/>
        <v>1654.6509441657499</v>
      </c>
      <c r="AE143" s="298">
        <f t="shared" si="84"/>
        <v>1654.6509441657499</v>
      </c>
      <c r="AF143" s="298">
        <f t="shared" si="85"/>
        <v>1654.6509441657499</v>
      </c>
      <c r="AG143" s="298">
        <f t="shared" si="86"/>
        <v>1654.6509441657499</v>
      </c>
      <c r="AH143" s="298">
        <f t="shared" si="87"/>
        <v>1654.6509441657499</v>
      </c>
      <c r="AI143" s="298">
        <f t="shared" si="88"/>
        <v>1654.6509441657499</v>
      </c>
      <c r="AJ143" s="298">
        <f t="shared" si="89"/>
        <v>1654.6509441657499</v>
      </c>
      <c r="AK143" s="298">
        <f t="shared" si="90"/>
        <v>1654.6509441657499</v>
      </c>
      <c r="AL143" s="298">
        <f t="shared" si="77"/>
        <v>19855.811329989006</v>
      </c>
    </row>
    <row r="144" spans="1:38" x14ac:dyDescent="0.25">
      <c r="A144" t="s">
        <v>73</v>
      </c>
      <c r="B144" s="124">
        <v>7550</v>
      </c>
      <c r="C144" s="124">
        <v>147</v>
      </c>
      <c r="D144" t="s">
        <v>20</v>
      </c>
      <c r="E144">
        <v>3</v>
      </c>
      <c r="F144" s="251" t="s">
        <v>41</v>
      </c>
      <c r="G144" s="4">
        <v>246</v>
      </c>
      <c r="H144" s="4">
        <v>127.8</v>
      </c>
      <c r="I144" s="4">
        <v>161.38</v>
      </c>
      <c r="J144" s="4">
        <v>0</v>
      </c>
      <c r="K144" s="4">
        <v>3</v>
      </c>
      <c r="L144" s="4">
        <v>0</v>
      </c>
      <c r="M144" s="4">
        <v>0</v>
      </c>
      <c r="N144" s="4">
        <v>0</v>
      </c>
      <c r="O144" s="4">
        <v>0</v>
      </c>
      <c r="P144" s="4">
        <v>0</v>
      </c>
      <c r="Q144" s="4">
        <v>0</v>
      </c>
      <c r="R144" s="4">
        <v>0</v>
      </c>
      <c r="S144" s="4">
        <v>538.18000000000006</v>
      </c>
      <c r="U144" s="114" t="e">
        <f t="shared" si="75"/>
        <v>#DIV/0!</v>
      </c>
      <c r="V144" s="114"/>
      <c r="W144" s="115"/>
      <c r="X144" s="117"/>
      <c r="Z144" s="298">
        <f>'SE - Training'!J29/12</f>
        <v>0</v>
      </c>
      <c r="AA144" s="298">
        <f t="shared" si="80"/>
        <v>0</v>
      </c>
      <c r="AB144" s="298">
        <f t="shared" si="81"/>
        <v>0</v>
      </c>
      <c r="AC144" s="298">
        <f t="shared" si="82"/>
        <v>0</v>
      </c>
      <c r="AD144" s="298">
        <f t="shared" si="83"/>
        <v>0</v>
      </c>
      <c r="AE144" s="298">
        <f t="shared" si="84"/>
        <v>0</v>
      </c>
      <c r="AF144" s="298">
        <f t="shared" si="85"/>
        <v>0</v>
      </c>
      <c r="AG144" s="298">
        <f t="shared" si="86"/>
        <v>0</v>
      </c>
      <c r="AH144" s="298">
        <f t="shared" si="87"/>
        <v>0</v>
      </c>
      <c r="AI144" s="298">
        <f t="shared" si="88"/>
        <v>0</v>
      </c>
      <c r="AJ144" s="298">
        <f t="shared" si="89"/>
        <v>0</v>
      </c>
      <c r="AK144" s="298">
        <f t="shared" si="90"/>
        <v>0</v>
      </c>
      <c r="AL144" s="298">
        <f t="shared" si="77"/>
        <v>0</v>
      </c>
    </row>
    <row r="145" spans="1:38" x14ac:dyDescent="0.25">
      <c r="A145" t="s">
        <v>73</v>
      </c>
      <c r="B145" s="124">
        <v>7550</v>
      </c>
      <c r="C145" s="124">
        <v>150</v>
      </c>
      <c r="D145" t="s">
        <v>24</v>
      </c>
      <c r="E145">
        <v>3</v>
      </c>
      <c r="F145" s="251" t="s">
        <v>72</v>
      </c>
      <c r="G145" s="4">
        <v>164.66</v>
      </c>
      <c r="H145" s="4">
        <v>13</v>
      </c>
      <c r="I145" s="4">
        <v>13</v>
      </c>
      <c r="J145" s="4">
        <v>0</v>
      </c>
      <c r="K145" s="4">
        <v>0</v>
      </c>
      <c r="L145" s="4">
        <v>0</v>
      </c>
      <c r="M145" s="4">
        <v>0</v>
      </c>
      <c r="N145" s="4">
        <v>130.44</v>
      </c>
      <c r="O145" s="4">
        <v>0</v>
      </c>
      <c r="P145" s="4">
        <v>0</v>
      </c>
      <c r="Q145" s="4">
        <v>0</v>
      </c>
      <c r="R145" s="4">
        <v>159.96</v>
      </c>
      <c r="S145" s="4">
        <v>481.06000000000006</v>
      </c>
      <c r="U145" s="114" t="e">
        <f t="shared" si="75"/>
        <v>#DIV/0!</v>
      </c>
      <c r="V145" s="114"/>
      <c r="W145" s="115"/>
      <c r="X145" s="117"/>
      <c r="Z145" s="298">
        <f>'SE - Training'!J30/12</f>
        <v>0</v>
      </c>
      <c r="AA145" s="298">
        <f t="shared" si="80"/>
        <v>0</v>
      </c>
      <c r="AB145" s="298">
        <f t="shared" si="81"/>
        <v>0</v>
      </c>
      <c r="AC145" s="298">
        <f t="shared" si="82"/>
        <v>0</v>
      </c>
      <c r="AD145" s="298">
        <f t="shared" si="83"/>
        <v>0</v>
      </c>
      <c r="AE145" s="298">
        <f t="shared" si="84"/>
        <v>0</v>
      </c>
      <c r="AF145" s="298">
        <f t="shared" si="85"/>
        <v>0</v>
      </c>
      <c r="AG145" s="298">
        <f t="shared" si="86"/>
        <v>0</v>
      </c>
      <c r="AH145" s="298">
        <f t="shared" si="87"/>
        <v>0</v>
      </c>
      <c r="AI145" s="298">
        <f t="shared" si="88"/>
        <v>0</v>
      </c>
      <c r="AJ145" s="298">
        <f t="shared" si="89"/>
        <v>0</v>
      </c>
      <c r="AK145" s="298">
        <f t="shared" si="90"/>
        <v>0</v>
      </c>
      <c r="AL145" s="298">
        <f t="shared" si="77"/>
        <v>0</v>
      </c>
    </row>
    <row r="146" spans="1:38" x14ac:dyDescent="0.25">
      <c r="A146" t="s">
        <v>73</v>
      </c>
      <c r="B146" s="124">
        <v>7550</v>
      </c>
      <c r="C146" s="124">
        <v>160</v>
      </c>
      <c r="D146" t="s">
        <v>26</v>
      </c>
      <c r="E146">
        <v>3</v>
      </c>
      <c r="F146" s="251" t="s">
        <v>49</v>
      </c>
      <c r="G146" s="4">
        <v>-72.5</v>
      </c>
      <c r="H146" s="4">
        <v>56.5</v>
      </c>
      <c r="I146" s="4">
        <v>13</v>
      </c>
      <c r="J146" s="4">
        <v>0</v>
      </c>
      <c r="K146" s="4">
        <v>0</v>
      </c>
      <c r="L146" s="4">
        <v>0</v>
      </c>
      <c r="M146" s="4">
        <v>0</v>
      </c>
      <c r="N146" s="4">
        <v>0</v>
      </c>
      <c r="O146" s="4">
        <v>0</v>
      </c>
      <c r="P146" s="4">
        <v>0</v>
      </c>
      <c r="Q146" s="4">
        <v>0</v>
      </c>
      <c r="R146" s="4">
        <v>0</v>
      </c>
      <c r="S146" s="4">
        <v>-3</v>
      </c>
      <c r="U146" s="114" t="e">
        <f t="shared" si="75"/>
        <v>#DIV/0!</v>
      </c>
      <c r="V146" s="114"/>
      <c r="W146" s="115"/>
      <c r="X146" s="117"/>
      <c r="Z146" s="298">
        <f>'SE - Training'!J31/12</f>
        <v>0</v>
      </c>
      <c r="AA146" s="298">
        <f t="shared" si="80"/>
        <v>0</v>
      </c>
      <c r="AB146" s="298">
        <f t="shared" si="81"/>
        <v>0</v>
      </c>
      <c r="AC146" s="298">
        <f t="shared" si="82"/>
        <v>0</v>
      </c>
      <c r="AD146" s="298">
        <f t="shared" si="83"/>
        <v>0</v>
      </c>
      <c r="AE146" s="298">
        <f t="shared" si="84"/>
        <v>0</v>
      </c>
      <c r="AF146" s="298">
        <f t="shared" si="85"/>
        <v>0</v>
      </c>
      <c r="AG146" s="298">
        <f t="shared" si="86"/>
        <v>0</v>
      </c>
      <c r="AH146" s="298">
        <f t="shared" si="87"/>
        <v>0</v>
      </c>
      <c r="AI146" s="298">
        <f t="shared" si="88"/>
        <v>0</v>
      </c>
      <c r="AJ146" s="298">
        <f t="shared" si="89"/>
        <v>0</v>
      </c>
      <c r="AK146" s="298">
        <f t="shared" si="90"/>
        <v>0</v>
      </c>
      <c r="AL146" s="298">
        <f t="shared" si="77"/>
        <v>0</v>
      </c>
    </row>
    <row r="147" spans="1:38" x14ac:dyDescent="0.25">
      <c r="A147" t="s">
        <v>73</v>
      </c>
      <c r="B147" s="124">
        <v>7550</v>
      </c>
      <c r="C147" s="124">
        <v>210</v>
      </c>
      <c r="D147" t="s">
        <v>10</v>
      </c>
      <c r="E147">
        <v>2</v>
      </c>
      <c r="F147" s="251" t="s">
        <v>74</v>
      </c>
      <c r="G147" s="4">
        <v>952.72</v>
      </c>
      <c r="H147" s="4">
        <v>644.36</v>
      </c>
      <c r="I147" s="4">
        <v>297.88</v>
      </c>
      <c r="J147" s="4">
        <v>1869.57</v>
      </c>
      <c r="K147" s="4">
        <v>85.5</v>
      </c>
      <c r="L147" s="4">
        <v>0</v>
      </c>
      <c r="M147" s="4">
        <v>347.34</v>
      </c>
      <c r="N147" s="4">
        <v>0</v>
      </c>
      <c r="O147" s="4">
        <v>46.96</v>
      </c>
      <c r="P147" s="4">
        <v>585.04</v>
      </c>
      <c r="Q147" s="4">
        <v>1826.95</v>
      </c>
      <c r="R147" s="4">
        <v>386.67</v>
      </c>
      <c r="S147" s="4">
        <v>7042.99</v>
      </c>
      <c r="U147" s="114" t="e">
        <f t="shared" si="75"/>
        <v>#DIV/0!</v>
      </c>
      <c r="V147" s="114"/>
      <c r="W147" s="115"/>
      <c r="X147" s="117"/>
      <c r="Z147" s="298">
        <f>'SE - Training'!J32/12</f>
        <v>598.44629461628813</v>
      </c>
      <c r="AA147" s="298">
        <f t="shared" si="80"/>
        <v>598.44629461628813</v>
      </c>
      <c r="AB147" s="298">
        <f t="shared" si="81"/>
        <v>598.44629461628813</v>
      </c>
      <c r="AC147" s="298">
        <f t="shared" si="82"/>
        <v>598.44629461628813</v>
      </c>
      <c r="AD147" s="298">
        <f t="shared" si="83"/>
        <v>598.44629461628813</v>
      </c>
      <c r="AE147" s="298">
        <f t="shared" si="84"/>
        <v>598.44629461628813</v>
      </c>
      <c r="AF147" s="298">
        <f t="shared" si="85"/>
        <v>598.44629461628813</v>
      </c>
      <c r="AG147" s="298">
        <f t="shared" si="86"/>
        <v>598.44629461628813</v>
      </c>
      <c r="AH147" s="298">
        <f t="shared" si="87"/>
        <v>598.44629461628813</v>
      </c>
      <c r="AI147" s="298">
        <f t="shared" si="88"/>
        <v>598.44629461628813</v>
      </c>
      <c r="AJ147" s="298">
        <f t="shared" si="89"/>
        <v>598.44629461628813</v>
      </c>
      <c r="AK147" s="298">
        <f t="shared" si="90"/>
        <v>598.44629461628813</v>
      </c>
      <c r="AL147" s="298">
        <f t="shared" si="77"/>
        <v>7181.3555353954589</v>
      </c>
    </row>
    <row r="148" spans="1:38" x14ac:dyDescent="0.25">
      <c r="A148" t="s">
        <v>73</v>
      </c>
      <c r="B148" s="124">
        <v>7550</v>
      </c>
      <c r="C148" s="124">
        <v>220</v>
      </c>
      <c r="D148" t="s">
        <v>14</v>
      </c>
      <c r="E148">
        <v>2</v>
      </c>
      <c r="F148" s="251" t="s">
        <v>76</v>
      </c>
      <c r="G148" s="4">
        <v>952.72</v>
      </c>
      <c r="H148" s="4">
        <v>644.36</v>
      </c>
      <c r="I148" s="4">
        <v>3697.88</v>
      </c>
      <c r="J148" s="4">
        <v>640.42999999999995</v>
      </c>
      <c r="K148" s="4">
        <v>85.5</v>
      </c>
      <c r="L148" s="4">
        <v>3430.87</v>
      </c>
      <c r="M148" s="4">
        <v>347.34</v>
      </c>
      <c r="N148" s="4">
        <v>0</v>
      </c>
      <c r="O148" s="4">
        <v>1113.5</v>
      </c>
      <c r="P148" s="4">
        <v>752.54</v>
      </c>
      <c r="Q148" s="4">
        <v>1783.47</v>
      </c>
      <c r="R148" s="4">
        <v>397.75</v>
      </c>
      <c r="S148" s="4">
        <v>13846.359999999999</v>
      </c>
      <c r="U148" s="114" t="e">
        <f t="shared" si="75"/>
        <v>#DIV/0!</v>
      </c>
      <c r="V148" s="114"/>
      <c r="W148" s="115"/>
      <c r="X148" s="117"/>
      <c r="Z148" s="298">
        <f>'SE - Training'!J33/12</f>
        <v>1027.7597660180895</v>
      </c>
      <c r="AA148" s="298">
        <f t="shared" si="80"/>
        <v>1027.7597660180895</v>
      </c>
      <c r="AB148" s="298">
        <f t="shared" si="81"/>
        <v>1027.7597660180895</v>
      </c>
      <c r="AC148" s="298">
        <f t="shared" si="82"/>
        <v>1027.7597660180895</v>
      </c>
      <c r="AD148" s="298">
        <f t="shared" si="83"/>
        <v>1027.7597660180895</v>
      </c>
      <c r="AE148" s="298">
        <f t="shared" si="84"/>
        <v>1027.7597660180895</v>
      </c>
      <c r="AF148" s="298">
        <f t="shared" si="85"/>
        <v>1027.7597660180895</v>
      </c>
      <c r="AG148" s="298">
        <f t="shared" si="86"/>
        <v>1027.7597660180895</v>
      </c>
      <c r="AH148" s="298">
        <f t="shared" si="87"/>
        <v>1027.7597660180895</v>
      </c>
      <c r="AI148" s="298">
        <f t="shared" si="88"/>
        <v>1027.7597660180895</v>
      </c>
      <c r="AJ148" s="298">
        <f t="shared" si="89"/>
        <v>1027.7597660180895</v>
      </c>
      <c r="AK148" s="298">
        <f t="shared" si="90"/>
        <v>1027.7597660180895</v>
      </c>
      <c r="AL148" s="298">
        <f t="shared" si="77"/>
        <v>12333.117192217071</v>
      </c>
    </row>
    <row r="149" spans="1:38" x14ac:dyDescent="0.25">
      <c r="A149" t="s">
        <v>73</v>
      </c>
      <c r="B149" s="124">
        <v>7550</v>
      </c>
      <c r="C149" s="124">
        <v>230</v>
      </c>
      <c r="D149" t="s">
        <v>18</v>
      </c>
      <c r="E149">
        <v>3</v>
      </c>
      <c r="F149" s="251" t="s">
        <v>40</v>
      </c>
      <c r="G149" s="4">
        <v>907.22</v>
      </c>
      <c r="H149" s="4">
        <v>598.86</v>
      </c>
      <c r="I149" s="4">
        <v>252.38</v>
      </c>
      <c r="J149" s="4">
        <v>0</v>
      </c>
      <c r="K149" s="4">
        <v>181.38</v>
      </c>
      <c r="L149" s="4">
        <v>0</v>
      </c>
      <c r="M149" s="4">
        <v>347.34</v>
      </c>
      <c r="N149" s="4">
        <v>0</v>
      </c>
      <c r="O149" s="4">
        <v>0</v>
      </c>
      <c r="P149" s="4">
        <v>585.04</v>
      </c>
      <c r="Q149" s="4">
        <v>0</v>
      </c>
      <c r="R149" s="4">
        <v>299.70999999999998</v>
      </c>
      <c r="S149" s="4">
        <v>3171.9300000000003</v>
      </c>
      <c r="U149" s="114" t="e">
        <f t="shared" si="75"/>
        <v>#DIV/0!</v>
      </c>
      <c r="V149" s="114"/>
      <c r="W149" s="115"/>
      <c r="X149" s="117"/>
      <c r="Z149" s="298">
        <f>'SE - Training'!J34/12</f>
        <v>235.43964151053123</v>
      </c>
      <c r="AA149" s="298">
        <f t="shared" si="80"/>
        <v>235.43964151053123</v>
      </c>
      <c r="AB149" s="298">
        <f t="shared" si="81"/>
        <v>235.43964151053123</v>
      </c>
      <c r="AC149" s="298">
        <f t="shared" si="82"/>
        <v>235.43964151053123</v>
      </c>
      <c r="AD149" s="298">
        <f t="shared" si="83"/>
        <v>235.43964151053123</v>
      </c>
      <c r="AE149" s="298">
        <f t="shared" si="84"/>
        <v>235.43964151053123</v>
      </c>
      <c r="AF149" s="298">
        <f t="shared" si="85"/>
        <v>235.43964151053123</v>
      </c>
      <c r="AG149" s="298">
        <f t="shared" si="86"/>
        <v>235.43964151053123</v>
      </c>
      <c r="AH149" s="298">
        <f t="shared" si="87"/>
        <v>235.43964151053123</v>
      </c>
      <c r="AI149" s="298">
        <f t="shared" si="88"/>
        <v>235.43964151053123</v>
      </c>
      <c r="AJ149" s="298">
        <f t="shared" si="89"/>
        <v>235.43964151053123</v>
      </c>
      <c r="AK149" s="298">
        <f t="shared" si="90"/>
        <v>235.43964151053123</v>
      </c>
      <c r="AL149" s="298">
        <f t="shared" si="77"/>
        <v>2825.2756981263742</v>
      </c>
    </row>
    <row r="150" spans="1:38" x14ac:dyDescent="0.25">
      <c r="A150" t="s">
        <v>73</v>
      </c>
      <c r="B150" s="124">
        <v>7550</v>
      </c>
      <c r="C150" s="124">
        <v>240</v>
      </c>
      <c r="D150" t="s">
        <v>20</v>
      </c>
      <c r="E150">
        <v>3</v>
      </c>
      <c r="F150" s="251" t="s">
        <v>41</v>
      </c>
      <c r="G150" s="4">
        <v>1936.02</v>
      </c>
      <c r="H150" s="4">
        <v>3170.79</v>
      </c>
      <c r="I150" s="4">
        <v>3815.34</v>
      </c>
      <c r="J150" s="4">
        <v>2564.54</v>
      </c>
      <c r="K150" s="4">
        <v>2841.05</v>
      </c>
      <c r="L150" s="4">
        <v>12821.57</v>
      </c>
      <c r="M150" s="4">
        <v>4238.6400000000003</v>
      </c>
      <c r="N150" s="4">
        <v>1662.26</v>
      </c>
      <c r="O150" s="4">
        <v>9426.48</v>
      </c>
      <c r="P150" s="4">
        <v>2442.5700000000002</v>
      </c>
      <c r="Q150" s="4">
        <v>621.57000000000005</v>
      </c>
      <c r="R150" s="4">
        <v>1984.49</v>
      </c>
      <c r="S150" s="4">
        <v>47525.32</v>
      </c>
      <c r="U150" s="114" t="e">
        <f t="shared" si="75"/>
        <v>#DIV/0!</v>
      </c>
      <c r="V150" s="114"/>
      <c r="W150" s="115"/>
      <c r="X150" s="117"/>
      <c r="Z150" s="298">
        <f>'SE - Training'!J35/12</f>
        <v>3527.6138828641488</v>
      </c>
      <c r="AA150" s="298">
        <f t="shared" si="80"/>
        <v>3527.6138828641488</v>
      </c>
      <c r="AB150" s="298">
        <f t="shared" si="81"/>
        <v>3527.6138828641488</v>
      </c>
      <c r="AC150" s="298">
        <f t="shared" si="82"/>
        <v>3527.6138828641488</v>
      </c>
      <c r="AD150" s="298">
        <f t="shared" si="83"/>
        <v>3527.6138828641488</v>
      </c>
      <c r="AE150" s="298">
        <f t="shared" si="84"/>
        <v>3527.6138828641488</v>
      </c>
      <c r="AF150" s="298">
        <f t="shared" si="85"/>
        <v>3527.6138828641488</v>
      </c>
      <c r="AG150" s="298">
        <f t="shared" si="86"/>
        <v>3527.6138828641488</v>
      </c>
      <c r="AH150" s="298">
        <f t="shared" si="87"/>
        <v>3527.6138828641488</v>
      </c>
      <c r="AI150" s="298">
        <f t="shared" si="88"/>
        <v>3527.6138828641488</v>
      </c>
      <c r="AJ150" s="298">
        <f t="shared" si="89"/>
        <v>3527.6138828641488</v>
      </c>
      <c r="AK150" s="298">
        <f t="shared" si="90"/>
        <v>3527.6138828641488</v>
      </c>
      <c r="AL150" s="298">
        <f t="shared" si="77"/>
        <v>42331.366594369785</v>
      </c>
    </row>
    <row r="151" spans="1:38" x14ac:dyDescent="0.25">
      <c r="A151" t="s">
        <v>73</v>
      </c>
      <c r="B151" s="124">
        <v>7550</v>
      </c>
      <c r="C151" s="124">
        <v>260</v>
      </c>
      <c r="D151" t="s">
        <v>26</v>
      </c>
      <c r="E151">
        <v>3</v>
      </c>
      <c r="F151" s="251" t="s">
        <v>49</v>
      </c>
      <c r="G151" s="4">
        <v>6.5</v>
      </c>
      <c r="H151" s="4">
        <v>6.5</v>
      </c>
      <c r="I151" s="4">
        <v>6.5</v>
      </c>
      <c r="J151" s="4">
        <v>1000</v>
      </c>
      <c r="K151" s="4">
        <v>0</v>
      </c>
      <c r="L151" s="4">
        <v>0</v>
      </c>
      <c r="M151" s="4">
        <v>0</v>
      </c>
      <c r="N151" s="4">
        <v>0</v>
      </c>
      <c r="O151" s="4">
        <v>0</v>
      </c>
      <c r="P151" s="4">
        <v>0</v>
      </c>
      <c r="Q151" s="4">
        <v>0</v>
      </c>
      <c r="R151" s="4">
        <v>0</v>
      </c>
      <c r="S151" s="4">
        <v>1019.5</v>
      </c>
      <c r="U151" s="114" t="e">
        <f t="shared" si="75"/>
        <v>#DIV/0!</v>
      </c>
      <c r="V151" s="114"/>
      <c r="W151" s="115"/>
      <c r="X151" s="117"/>
      <c r="Z151" s="298">
        <f>'SE - Training'!J36/12</f>
        <v>0</v>
      </c>
      <c r="AA151" s="298">
        <f t="shared" si="80"/>
        <v>0</v>
      </c>
      <c r="AB151" s="298">
        <f t="shared" si="81"/>
        <v>0</v>
      </c>
      <c r="AC151" s="298">
        <f t="shared" si="82"/>
        <v>0</v>
      </c>
      <c r="AD151" s="298">
        <f t="shared" si="83"/>
        <v>0</v>
      </c>
      <c r="AE151" s="298">
        <f t="shared" si="84"/>
        <v>0</v>
      </c>
      <c r="AF151" s="298">
        <f t="shared" si="85"/>
        <v>0</v>
      </c>
      <c r="AG151" s="298">
        <f t="shared" si="86"/>
        <v>0</v>
      </c>
      <c r="AH151" s="298">
        <f t="shared" si="87"/>
        <v>0</v>
      </c>
      <c r="AI151" s="298">
        <f t="shared" si="88"/>
        <v>0</v>
      </c>
      <c r="AJ151" s="298">
        <f t="shared" si="89"/>
        <v>0</v>
      </c>
      <c r="AK151" s="298">
        <f t="shared" si="90"/>
        <v>0</v>
      </c>
      <c r="AL151" s="298">
        <f t="shared" si="77"/>
        <v>0</v>
      </c>
    </row>
    <row r="152" spans="1:38" x14ac:dyDescent="0.25">
      <c r="A152" t="s">
        <v>73</v>
      </c>
      <c r="B152" s="124">
        <v>7550</v>
      </c>
      <c r="C152" s="124">
        <v>330</v>
      </c>
      <c r="D152" t="s">
        <v>18</v>
      </c>
      <c r="E152">
        <v>3</v>
      </c>
      <c r="F152" s="251" t="s">
        <v>40</v>
      </c>
      <c r="G152" s="4">
        <v>6.5</v>
      </c>
      <c r="H152" s="4">
        <v>6.5</v>
      </c>
      <c r="I152" s="4">
        <v>6.5</v>
      </c>
      <c r="J152" s="4">
        <v>208.75</v>
      </c>
      <c r="K152" s="4">
        <v>0</v>
      </c>
      <c r="L152" s="4">
        <v>0</v>
      </c>
      <c r="M152" s="4">
        <v>0</v>
      </c>
      <c r="N152" s="4">
        <v>0</v>
      </c>
      <c r="O152" s="4">
        <v>0</v>
      </c>
      <c r="P152" s="4">
        <v>173</v>
      </c>
      <c r="Q152" s="4">
        <v>0</v>
      </c>
      <c r="R152" s="4">
        <v>0</v>
      </c>
      <c r="S152" s="4">
        <v>401.25</v>
      </c>
      <c r="U152" s="114" t="e">
        <f t="shared" si="75"/>
        <v>#DIV/0!</v>
      </c>
      <c r="V152" s="114"/>
      <c r="W152" s="115"/>
      <c r="X152" s="117"/>
      <c r="Z152" s="298">
        <f>'SE - Training'!J37/12</f>
        <v>29.783178114302856</v>
      </c>
      <c r="AA152" s="298">
        <f t="shared" si="80"/>
        <v>29.783178114302856</v>
      </c>
      <c r="AB152" s="298">
        <f t="shared" si="81"/>
        <v>29.783178114302856</v>
      </c>
      <c r="AC152" s="298">
        <f t="shared" si="82"/>
        <v>29.783178114302856</v>
      </c>
      <c r="AD152" s="298">
        <f t="shared" si="83"/>
        <v>29.783178114302856</v>
      </c>
      <c r="AE152" s="298">
        <f t="shared" si="84"/>
        <v>29.783178114302856</v>
      </c>
      <c r="AF152" s="298">
        <f t="shared" si="85"/>
        <v>29.783178114302856</v>
      </c>
      <c r="AG152" s="298">
        <f t="shared" si="86"/>
        <v>29.783178114302856</v>
      </c>
      <c r="AH152" s="298">
        <f t="shared" si="87"/>
        <v>29.783178114302856</v>
      </c>
      <c r="AI152" s="298">
        <f t="shared" si="88"/>
        <v>29.783178114302856</v>
      </c>
      <c r="AJ152" s="298">
        <f t="shared" si="89"/>
        <v>29.783178114302856</v>
      </c>
      <c r="AK152" s="298">
        <f t="shared" si="90"/>
        <v>29.783178114302856</v>
      </c>
      <c r="AL152" s="298">
        <f t="shared" si="77"/>
        <v>357.39813737163439</v>
      </c>
    </row>
    <row r="153" spans="1:38" x14ac:dyDescent="0.25">
      <c r="A153" t="s">
        <v>73</v>
      </c>
      <c r="B153" s="124">
        <v>7550</v>
      </c>
      <c r="C153" s="124">
        <v>340</v>
      </c>
      <c r="D153" t="s">
        <v>20</v>
      </c>
      <c r="E153">
        <v>3</v>
      </c>
      <c r="F153" s="251" t="s">
        <v>41</v>
      </c>
      <c r="G153" s="4">
        <v>2147.2800000000002</v>
      </c>
      <c r="H153" s="4">
        <v>1882.29</v>
      </c>
      <c r="I153" s="4">
        <v>3388.66</v>
      </c>
      <c r="J153" s="4">
        <v>1322.2</v>
      </c>
      <c r="K153" s="4">
        <v>4790.6899999999996</v>
      </c>
      <c r="L153" s="4">
        <v>4691.9399999999996</v>
      </c>
      <c r="M153" s="4">
        <v>5752.59</v>
      </c>
      <c r="N153" s="4">
        <v>5115.72</v>
      </c>
      <c r="O153" s="4">
        <v>5918.44</v>
      </c>
      <c r="P153" s="4">
        <v>4845.68</v>
      </c>
      <c r="Q153" s="4">
        <v>4456.1400000000003</v>
      </c>
      <c r="R153" s="4">
        <v>4803.45</v>
      </c>
      <c r="S153" s="4">
        <v>49115.079999999994</v>
      </c>
      <c r="U153" s="114" t="e">
        <f t="shared" si="75"/>
        <v>#DIV/0!</v>
      </c>
      <c r="V153" s="114"/>
      <c r="W153" s="115"/>
      <c r="X153" s="117"/>
      <c r="Z153" s="298">
        <f>'SE - Training'!J38/12</f>
        <v>3645.6153912479344</v>
      </c>
      <c r="AA153" s="298">
        <f t="shared" si="80"/>
        <v>3645.6153912479344</v>
      </c>
      <c r="AB153" s="298">
        <f t="shared" si="81"/>
        <v>3645.6153912479344</v>
      </c>
      <c r="AC153" s="298">
        <f t="shared" si="82"/>
        <v>3645.6153912479344</v>
      </c>
      <c r="AD153" s="298">
        <f t="shared" si="83"/>
        <v>3645.6153912479344</v>
      </c>
      <c r="AE153" s="298">
        <f t="shared" si="84"/>
        <v>3645.6153912479344</v>
      </c>
      <c r="AF153" s="298">
        <f t="shared" si="85"/>
        <v>3645.6153912479344</v>
      </c>
      <c r="AG153" s="298">
        <f t="shared" si="86"/>
        <v>3645.6153912479344</v>
      </c>
      <c r="AH153" s="298">
        <f t="shared" si="87"/>
        <v>3645.6153912479344</v>
      </c>
      <c r="AI153" s="298">
        <f t="shared" si="88"/>
        <v>3645.6153912479344</v>
      </c>
      <c r="AJ153" s="298">
        <f t="shared" si="89"/>
        <v>3645.6153912479344</v>
      </c>
      <c r="AK153" s="298">
        <f t="shared" si="90"/>
        <v>3645.6153912479344</v>
      </c>
      <c r="AL153" s="298">
        <f t="shared" si="77"/>
        <v>43747.384694975211</v>
      </c>
    </row>
    <row r="154" spans="1:38" x14ac:dyDescent="0.25">
      <c r="A154" t="s">
        <v>73</v>
      </c>
      <c r="B154" s="124">
        <v>7550</v>
      </c>
      <c r="C154" s="124">
        <v>430</v>
      </c>
      <c r="D154" t="s">
        <v>18</v>
      </c>
      <c r="E154">
        <v>3</v>
      </c>
      <c r="F154" s="251" t="s">
        <v>40</v>
      </c>
      <c r="G154" s="4">
        <v>401.04</v>
      </c>
      <c r="H154" s="4">
        <v>263.99</v>
      </c>
      <c r="I154" s="4">
        <v>110</v>
      </c>
      <c r="J154" s="4">
        <v>0</v>
      </c>
      <c r="K154" s="4">
        <v>133.88</v>
      </c>
      <c r="L154" s="4">
        <v>0</v>
      </c>
      <c r="M154" s="4">
        <v>0</v>
      </c>
      <c r="N154" s="4">
        <v>0</v>
      </c>
      <c r="O154" s="4">
        <v>0</v>
      </c>
      <c r="P154" s="4">
        <v>260.02</v>
      </c>
      <c r="Q154" s="4">
        <v>0</v>
      </c>
      <c r="R154" s="4">
        <v>133.19999999999999</v>
      </c>
      <c r="S154" s="4">
        <v>1302.1299999999999</v>
      </c>
      <c r="U154" s="114" t="e">
        <f t="shared" si="75"/>
        <v>#DIV/0!</v>
      </c>
      <c r="V154" s="114"/>
      <c r="W154" s="115"/>
      <c r="X154" s="117"/>
      <c r="Z154" s="298">
        <f>'SE - Training'!J39/12</f>
        <v>96.651887147606658</v>
      </c>
      <c r="AA154" s="298">
        <f t="shared" si="80"/>
        <v>96.651887147606658</v>
      </c>
      <c r="AB154" s="298">
        <f t="shared" si="81"/>
        <v>96.651887147606658</v>
      </c>
      <c r="AC154" s="298">
        <f t="shared" si="82"/>
        <v>96.651887147606658</v>
      </c>
      <c r="AD154" s="298">
        <f t="shared" si="83"/>
        <v>96.651887147606658</v>
      </c>
      <c r="AE154" s="298">
        <f t="shared" si="84"/>
        <v>96.651887147606658</v>
      </c>
      <c r="AF154" s="298">
        <f t="shared" si="85"/>
        <v>96.651887147606658</v>
      </c>
      <c r="AG154" s="298">
        <f t="shared" si="86"/>
        <v>96.651887147606658</v>
      </c>
      <c r="AH154" s="298">
        <f t="shared" si="87"/>
        <v>96.651887147606658</v>
      </c>
      <c r="AI154" s="298">
        <f t="shared" si="88"/>
        <v>96.651887147606658</v>
      </c>
      <c r="AJ154" s="298">
        <f t="shared" si="89"/>
        <v>96.651887147606658</v>
      </c>
      <c r="AK154" s="298">
        <f t="shared" si="90"/>
        <v>96.651887147606658</v>
      </c>
      <c r="AL154" s="298">
        <f t="shared" si="77"/>
        <v>1159.8226457712799</v>
      </c>
    </row>
    <row r="155" spans="1:38" x14ac:dyDescent="0.25">
      <c r="A155" t="s">
        <v>73</v>
      </c>
      <c r="B155" s="124">
        <v>7550</v>
      </c>
      <c r="C155" s="124">
        <v>440</v>
      </c>
      <c r="D155" t="s">
        <v>20</v>
      </c>
      <c r="E155">
        <v>3</v>
      </c>
      <c r="F155" s="251" t="s">
        <v>41</v>
      </c>
      <c r="G155" s="4">
        <v>835.07</v>
      </c>
      <c r="H155" s="4">
        <v>799.31</v>
      </c>
      <c r="I155" s="4">
        <v>3563.12</v>
      </c>
      <c r="J155" s="4">
        <v>60.05</v>
      </c>
      <c r="K155" s="4">
        <v>1814.62</v>
      </c>
      <c r="L155" s="4">
        <v>511.88</v>
      </c>
      <c r="M155" s="4">
        <v>359.72</v>
      </c>
      <c r="N155" s="4">
        <v>910.83</v>
      </c>
      <c r="O155" s="4">
        <v>3068.77</v>
      </c>
      <c r="P155" s="4">
        <v>4202.67</v>
      </c>
      <c r="Q155" s="4">
        <v>938.79</v>
      </c>
      <c r="R155" s="4">
        <v>1468.41</v>
      </c>
      <c r="S155" s="4">
        <v>18533.240000000002</v>
      </c>
      <c r="U155" s="114" t="e">
        <f t="shared" si="75"/>
        <v>#DIV/0!</v>
      </c>
      <c r="V155" s="114"/>
      <c r="W155" s="115"/>
      <c r="X155" s="117"/>
      <c r="Z155" s="298">
        <f>'SE - Training'!J40/12</f>
        <v>1375.6480696700867</v>
      </c>
      <c r="AA155" s="298">
        <f t="shared" si="80"/>
        <v>1375.6480696700867</v>
      </c>
      <c r="AB155" s="298">
        <f t="shared" si="81"/>
        <v>1375.6480696700867</v>
      </c>
      <c r="AC155" s="298">
        <f t="shared" si="82"/>
        <v>1375.6480696700867</v>
      </c>
      <c r="AD155" s="298">
        <f t="shared" si="83"/>
        <v>1375.6480696700867</v>
      </c>
      <c r="AE155" s="298">
        <f t="shared" si="84"/>
        <v>1375.6480696700867</v>
      </c>
      <c r="AF155" s="298">
        <f t="shared" si="85"/>
        <v>1375.6480696700867</v>
      </c>
      <c r="AG155" s="298">
        <f t="shared" si="86"/>
        <v>1375.6480696700867</v>
      </c>
      <c r="AH155" s="298">
        <f t="shared" si="87"/>
        <v>1375.6480696700867</v>
      </c>
      <c r="AI155" s="298">
        <f t="shared" si="88"/>
        <v>1375.6480696700867</v>
      </c>
      <c r="AJ155" s="298">
        <f t="shared" si="89"/>
        <v>1375.6480696700867</v>
      </c>
      <c r="AK155" s="298">
        <f t="shared" si="90"/>
        <v>1375.6480696700867</v>
      </c>
      <c r="AL155" s="298">
        <f t="shared" si="77"/>
        <v>16507.776836041045</v>
      </c>
    </row>
    <row r="156" spans="1:38" x14ac:dyDescent="0.25">
      <c r="A156" t="s">
        <v>73</v>
      </c>
      <c r="B156" s="124">
        <v>7550</v>
      </c>
      <c r="C156" s="124">
        <v>935</v>
      </c>
      <c r="D156" t="s">
        <v>30</v>
      </c>
      <c r="E156">
        <v>3</v>
      </c>
      <c r="F156" s="251" t="s">
        <v>43</v>
      </c>
      <c r="G156" s="4">
        <v>-51.75</v>
      </c>
      <c r="H156" s="4">
        <v>55.75</v>
      </c>
      <c r="I156" s="4">
        <v>19.5</v>
      </c>
      <c r="J156" s="4">
        <v>0</v>
      </c>
      <c r="K156" s="4">
        <v>0</v>
      </c>
      <c r="L156" s="4">
        <v>0</v>
      </c>
      <c r="M156" s="4">
        <v>0</v>
      </c>
      <c r="N156" s="4">
        <v>0</v>
      </c>
      <c r="O156" s="4">
        <v>0</v>
      </c>
      <c r="P156" s="4">
        <v>0</v>
      </c>
      <c r="Q156" s="4">
        <v>0</v>
      </c>
      <c r="R156" s="4">
        <v>0</v>
      </c>
      <c r="S156" s="4">
        <v>23.5</v>
      </c>
      <c r="U156" s="114" t="e">
        <f t="shared" si="75"/>
        <v>#DIV/0!</v>
      </c>
      <c r="V156" s="114"/>
      <c r="W156" s="115"/>
      <c r="X156" s="117"/>
      <c r="Z156" s="298">
        <f>'SE - Training'!J41/12</f>
        <v>0</v>
      </c>
      <c r="AA156" s="298">
        <f t="shared" si="80"/>
        <v>0</v>
      </c>
      <c r="AB156" s="298">
        <f t="shared" si="81"/>
        <v>0</v>
      </c>
      <c r="AC156" s="298">
        <f t="shared" si="82"/>
        <v>0</v>
      </c>
      <c r="AD156" s="298">
        <f t="shared" si="83"/>
        <v>0</v>
      </c>
      <c r="AE156" s="298">
        <f t="shared" si="84"/>
        <v>0</v>
      </c>
      <c r="AF156" s="298">
        <f t="shared" si="85"/>
        <v>0</v>
      </c>
      <c r="AG156" s="298">
        <f t="shared" si="86"/>
        <v>0</v>
      </c>
      <c r="AH156" s="298">
        <f t="shared" si="87"/>
        <v>0</v>
      </c>
      <c r="AI156" s="298">
        <f t="shared" si="88"/>
        <v>0</v>
      </c>
      <c r="AJ156" s="298">
        <f t="shared" si="89"/>
        <v>0</v>
      </c>
      <c r="AK156" s="298">
        <f t="shared" si="90"/>
        <v>0</v>
      </c>
      <c r="AL156" s="298">
        <f t="shared" si="77"/>
        <v>0</v>
      </c>
    </row>
    <row r="157" spans="1:38" x14ac:dyDescent="0.25">
      <c r="A157" t="s">
        <v>73</v>
      </c>
      <c r="B157" s="124">
        <v>7550</v>
      </c>
      <c r="C157" s="124">
        <v>936</v>
      </c>
      <c r="D157" t="s">
        <v>30</v>
      </c>
      <c r="E157">
        <v>3</v>
      </c>
      <c r="F157" s="251" t="s">
        <v>43</v>
      </c>
      <c r="G157" s="4">
        <v>6.5</v>
      </c>
      <c r="H157" s="4">
        <v>6.5</v>
      </c>
      <c r="I157" s="4">
        <v>6.5</v>
      </c>
      <c r="J157" s="4">
        <v>0</v>
      </c>
      <c r="K157" s="4">
        <v>95.88</v>
      </c>
      <c r="L157" s="4">
        <v>0</v>
      </c>
      <c r="M157" s="4">
        <v>191.03</v>
      </c>
      <c r="N157" s="4">
        <v>0</v>
      </c>
      <c r="O157" s="4">
        <v>0</v>
      </c>
      <c r="P157" s="4">
        <v>0</v>
      </c>
      <c r="Q157" s="4">
        <v>0</v>
      </c>
      <c r="R157" s="4">
        <v>0</v>
      </c>
      <c r="S157" s="4">
        <v>306.40999999999997</v>
      </c>
      <c r="U157" s="114" t="e">
        <f t="shared" si="75"/>
        <v>#DIV/0!</v>
      </c>
      <c r="V157" s="114"/>
      <c r="W157" s="115"/>
      <c r="X157" s="117"/>
      <c r="Z157" s="298">
        <f>'SE - Training'!J42/12</f>
        <v>0</v>
      </c>
      <c r="AA157" s="298">
        <f t="shared" si="80"/>
        <v>0</v>
      </c>
      <c r="AB157" s="298">
        <f t="shared" si="81"/>
        <v>0</v>
      </c>
      <c r="AC157" s="298">
        <f t="shared" si="82"/>
        <v>0</v>
      </c>
      <c r="AD157" s="298">
        <f t="shared" si="83"/>
        <v>0</v>
      </c>
      <c r="AE157" s="298">
        <f t="shared" si="84"/>
        <v>0</v>
      </c>
      <c r="AF157" s="298">
        <f t="shared" si="85"/>
        <v>0</v>
      </c>
      <c r="AG157" s="298">
        <f t="shared" si="86"/>
        <v>0</v>
      </c>
      <c r="AH157" s="298">
        <f t="shared" si="87"/>
        <v>0</v>
      </c>
      <c r="AI157" s="298">
        <f t="shared" si="88"/>
        <v>0</v>
      </c>
      <c r="AJ157" s="298">
        <f t="shared" si="89"/>
        <v>0</v>
      </c>
      <c r="AK157" s="298">
        <f t="shared" si="90"/>
        <v>0</v>
      </c>
      <c r="AL157" s="298">
        <f t="shared" si="77"/>
        <v>0</v>
      </c>
    </row>
    <row r="158" spans="1:38" x14ac:dyDescent="0.25">
      <c r="A158" t="s">
        <v>79</v>
      </c>
      <c r="B158" s="124">
        <v>7330</v>
      </c>
      <c r="C158" s="124">
        <v>110</v>
      </c>
      <c r="D158" t="s">
        <v>14</v>
      </c>
      <c r="E158">
        <v>2</v>
      </c>
      <c r="F158" s="251" t="s">
        <v>76</v>
      </c>
      <c r="G158" s="4">
        <v>0</v>
      </c>
      <c r="H158" s="4">
        <v>0</v>
      </c>
      <c r="I158" s="4">
        <v>3.57</v>
      </c>
      <c r="J158" s="4">
        <v>0</v>
      </c>
      <c r="K158" s="4">
        <v>0</v>
      </c>
      <c r="L158" s="4">
        <v>0</v>
      </c>
      <c r="M158" s="4">
        <v>662.7</v>
      </c>
      <c r="N158" s="4">
        <v>112.5</v>
      </c>
      <c r="O158" s="4">
        <v>450.44</v>
      </c>
      <c r="P158" s="4">
        <v>0</v>
      </c>
      <c r="Q158" s="4">
        <v>0</v>
      </c>
      <c r="R158" s="4">
        <v>57.33</v>
      </c>
      <c r="S158" s="4">
        <v>1286.54</v>
      </c>
      <c r="U158" s="114" t="e">
        <f t="shared" si="75"/>
        <v>#DIV/0!</v>
      </c>
      <c r="V158" s="114"/>
      <c r="W158" s="115"/>
      <c r="X158" s="117"/>
      <c r="Z158" s="298">
        <f>'SE - Maintenance &amp; Petrol &amp; Oth'!C28</f>
        <v>107.21166666666666</v>
      </c>
      <c r="AA158" s="298">
        <f>'SE - Maintenance &amp; Petrol &amp; Oth'!D28</f>
        <v>107.21166666666666</v>
      </c>
      <c r="AB158" s="298">
        <f>'SE - Maintenance &amp; Petrol &amp; Oth'!E28</f>
        <v>107.21166666666666</v>
      </c>
      <c r="AC158" s="298">
        <f>'SE - Maintenance &amp; Petrol &amp; Oth'!F28</f>
        <v>107.21166666666666</v>
      </c>
      <c r="AD158" s="298">
        <f>'SE - Maintenance &amp; Petrol &amp; Oth'!G28</f>
        <v>107.21166666666666</v>
      </c>
      <c r="AE158" s="298">
        <f>'SE - Maintenance &amp; Petrol &amp; Oth'!H28</f>
        <v>107.21166666666666</v>
      </c>
      <c r="AF158" s="298">
        <f>'SE - Maintenance &amp; Petrol &amp; Oth'!I28</f>
        <v>107.21166666666666</v>
      </c>
      <c r="AG158" s="298">
        <f>'SE - Maintenance &amp; Petrol &amp; Oth'!J28</f>
        <v>107.21166666666666</v>
      </c>
      <c r="AH158" s="298">
        <f>'SE - Maintenance &amp; Petrol &amp; Oth'!K28</f>
        <v>107.21166666666666</v>
      </c>
      <c r="AI158" s="298">
        <f>'SE - Maintenance &amp; Petrol &amp; Oth'!L28</f>
        <v>107.21166666666666</v>
      </c>
      <c r="AJ158" s="298">
        <f>'SE - Maintenance &amp; Petrol &amp; Oth'!M28</f>
        <v>107.21166666666666</v>
      </c>
      <c r="AK158" s="298">
        <f>'SE - Maintenance &amp; Petrol &amp; Oth'!N28</f>
        <v>107.21166666666666</v>
      </c>
      <c r="AL158" s="298">
        <f t="shared" si="77"/>
        <v>1286.54</v>
      </c>
    </row>
    <row r="159" spans="1:38" x14ac:dyDescent="0.25">
      <c r="A159" t="s">
        <v>79</v>
      </c>
      <c r="B159" s="124">
        <v>7330</v>
      </c>
      <c r="C159" s="124">
        <v>112</v>
      </c>
      <c r="D159" t="s">
        <v>12</v>
      </c>
      <c r="E159">
        <v>2</v>
      </c>
      <c r="F159" s="251" t="s">
        <v>75</v>
      </c>
      <c r="G159" s="4">
        <v>0</v>
      </c>
      <c r="H159" s="4">
        <v>0</v>
      </c>
      <c r="I159" s="4">
        <v>0</v>
      </c>
      <c r="J159" s="4">
        <v>52.17</v>
      </c>
      <c r="K159" s="4">
        <v>0</v>
      </c>
      <c r="L159" s="4">
        <v>16.88</v>
      </c>
      <c r="M159" s="4">
        <v>26.02</v>
      </c>
      <c r="N159" s="4">
        <v>0</v>
      </c>
      <c r="O159" s="4">
        <v>52.38</v>
      </c>
      <c r="P159" s="4">
        <v>0</v>
      </c>
      <c r="Q159" s="4">
        <v>0</v>
      </c>
      <c r="R159" s="4">
        <v>0</v>
      </c>
      <c r="S159" s="4">
        <v>147.44999999999999</v>
      </c>
      <c r="U159" s="114" t="e">
        <f t="shared" si="75"/>
        <v>#DIV/0!</v>
      </c>
      <c r="V159" s="114"/>
      <c r="W159" s="115"/>
      <c r="X159" s="117"/>
      <c r="Z159" s="298">
        <f>'SE - Maintenance &amp; Petrol &amp; Oth'!C29</f>
        <v>12.2875</v>
      </c>
      <c r="AA159" s="298">
        <f>'SE - Maintenance &amp; Petrol &amp; Oth'!D29</f>
        <v>12.2875</v>
      </c>
      <c r="AB159" s="298">
        <f>'SE - Maintenance &amp; Petrol &amp; Oth'!E29</f>
        <v>12.2875</v>
      </c>
      <c r="AC159" s="298">
        <f>'SE - Maintenance &amp; Petrol &amp; Oth'!F29</f>
        <v>12.2875</v>
      </c>
      <c r="AD159" s="298">
        <f>'SE - Maintenance &amp; Petrol &amp; Oth'!G29</f>
        <v>12.2875</v>
      </c>
      <c r="AE159" s="298">
        <f>'SE - Maintenance &amp; Petrol &amp; Oth'!H29</f>
        <v>12.2875</v>
      </c>
      <c r="AF159" s="298">
        <f>'SE - Maintenance &amp; Petrol &amp; Oth'!I29</f>
        <v>12.2875</v>
      </c>
      <c r="AG159" s="298">
        <f>'SE - Maintenance &amp; Petrol &amp; Oth'!J29</f>
        <v>12.2875</v>
      </c>
      <c r="AH159" s="298">
        <f>'SE - Maintenance &amp; Petrol &amp; Oth'!K29</f>
        <v>12.2875</v>
      </c>
      <c r="AI159" s="298">
        <f>'SE - Maintenance &amp; Petrol &amp; Oth'!L29</f>
        <v>12.2875</v>
      </c>
      <c r="AJ159" s="298">
        <f>'SE - Maintenance &amp; Petrol &amp; Oth'!M29</f>
        <v>12.2875</v>
      </c>
      <c r="AK159" s="298">
        <f>'SE - Maintenance &amp; Petrol &amp; Oth'!N29</f>
        <v>12.2875</v>
      </c>
      <c r="AL159" s="298">
        <f t="shared" si="77"/>
        <v>147.44999999999996</v>
      </c>
    </row>
    <row r="160" spans="1:38" x14ac:dyDescent="0.25">
      <c r="A160" t="s">
        <v>79</v>
      </c>
      <c r="B160" s="124">
        <v>7330</v>
      </c>
      <c r="C160" s="124">
        <v>121</v>
      </c>
      <c r="D160" t="s">
        <v>14</v>
      </c>
      <c r="E160">
        <v>2</v>
      </c>
      <c r="F160" s="251" t="s">
        <v>76</v>
      </c>
      <c r="G160" s="4">
        <v>0</v>
      </c>
      <c r="H160" s="4">
        <v>0</v>
      </c>
      <c r="I160" s="4">
        <v>0</v>
      </c>
      <c r="J160" s="4">
        <v>0</v>
      </c>
      <c r="K160" s="4">
        <v>0</v>
      </c>
      <c r="L160" s="4">
        <v>0</v>
      </c>
      <c r="M160" s="4">
        <v>0</v>
      </c>
      <c r="N160" s="4">
        <v>0</v>
      </c>
      <c r="O160" s="4">
        <v>0</v>
      </c>
      <c r="P160" s="4">
        <v>0</v>
      </c>
      <c r="Q160" s="4">
        <v>34.520000000000003</v>
      </c>
      <c r="R160" s="4">
        <v>0</v>
      </c>
      <c r="S160" s="4">
        <v>34.520000000000003</v>
      </c>
      <c r="U160" s="114" t="e">
        <f t="shared" si="75"/>
        <v>#DIV/0!</v>
      </c>
      <c r="V160" s="114"/>
      <c r="W160" s="115"/>
      <c r="X160" s="117"/>
      <c r="Z160" s="298">
        <f>'SE - Maintenance &amp; Petrol &amp; Oth'!C30</f>
        <v>2.8766666666666669</v>
      </c>
      <c r="AA160" s="298">
        <f>'SE - Maintenance &amp; Petrol &amp; Oth'!D30</f>
        <v>2.8766666666666669</v>
      </c>
      <c r="AB160" s="298">
        <f>'SE - Maintenance &amp; Petrol &amp; Oth'!E30</f>
        <v>2.8766666666666669</v>
      </c>
      <c r="AC160" s="298">
        <f>'SE - Maintenance &amp; Petrol &amp; Oth'!F30</f>
        <v>2.8766666666666669</v>
      </c>
      <c r="AD160" s="298">
        <f>'SE - Maintenance &amp; Petrol &amp; Oth'!G30</f>
        <v>2.8766666666666669</v>
      </c>
      <c r="AE160" s="298">
        <f>'SE - Maintenance &amp; Petrol &amp; Oth'!H30</f>
        <v>2.8766666666666669</v>
      </c>
      <c r="AF160" s="298">
        <f>'SE - Maintenance &amp; Petrol &amp; Oth'!I30</f>
        <v>2.8766666666666669</v>
      </c>
      <c r="AG160" s="298">
        <f>'SE - Maintenance &amp; Petrol &amp; Oth'!J30</f>
        <v>2.8766666666666669</v>
      </c>
      <c r="AH160" s="298">
        <f>'SE - Maintenance &amp; Petrol &amp; Oth'!K30</f>
        <v>2.8766666666666669</v>
      </c>
      <c r="AI160" s="298">
        <f>'SE - Maintenance &amp; Petrol &amp; Oth'!L30</f>
        <v>2.8766666666666669</v>
      </c>
      <c r="AJ160" s="298">
        <f>'SE - Maintenance &amp; Petrol &amp; Oth'!M30</f>
        <v>2.8766666666666669</v>
      </c>
      <c r="AK160" s="298">
        <f>'SE - Maintenance &amp; Petrol &amp; Oth'!N30</f>
        <v>2.8766666666666669</v>
      </c>
      <c r="AL160" s="298">
        <f t="shared" si="77"/>
        <v>34.519999999999996</v>
      </c>
    </row>
    <row r="161" spans="1:38" x14ac:dyDescent="0.25">
      <c r="A161" t="s">
        <v>79</v>
      </c>
      <c r="B161" s="124">
        <v>7330</v>
      </c>
      <c r="C161" s="124">
        <v>122</v>
      </c>
      <c r="D161" t="s">
        <v>16</v>
      </c>
      <c r="E161">
        <v>2</v>
      </c>
      <c r="F161" s="251" t="s">
        <v>80</v>
      </c>
      <c r="G161" s="4">
        <v>0</v>
      </c>
      <c r="H161" s="4">
        <v>0</v>
      </c>
      <c r="I161" s="4">
        <v>0</v>
      </c>
      <c r="J161" s="4">
        <v>45.47</v>
      </c>
      <c r="K161" s="4">
        <v>0</v>
      </c>
      <c r="L161" s="4">
        <v>0</v>
      </c>
      <c r="M161" s="4">
        <v>0</v>
      </c>
      <c r="N161" s="4">
        <v>0</v>
      </c>
      <c r="O161" s="4">
        <v>0</v>
      </c>
      <c r="P161" s="4">
        <v>0</v>
      </c>
      <c r="Q161" s="4">
        <v>0</v>
      </c>
      <c r="R161" s="4">
        <v>0</v>
      </c>
      <c r="S161" s="4">
        <v>45.47</v>
      </c>
      <c r="U161" s="114" t="e">
        <f t="shared" si="75"/>
        <v>#DIV/0!</v>
      </c>
      <c r="V161" s="114"/>
      <c r="W161" s="115"/>
      <c r="X161" s="117"/>
      <c r="Z161" s="298">
        <f>'SE - Maintenance &amp; Petrol &amp; Oth'!C31</f>
        <v>3.7891666666666666</v>
      </c>
      <c r="AA161" s="298">
        <f>'SE - Maintenance &amp; Petrol &amp; Oth'!D31</f>
        <v>3.7891666666666666</v>
      </c>
      <c r="AB161" s="298">
        <f>'SE - Maintenance &amp; Petrol &amp; Oth'!E31</f>
        <v>3.7891666666666666</v>
      </c>
      <c r="AC161" s="298">
        <f>'SE - Maintenance &amp; Petrol &amp; Oth'!F31</f>
        <v>3.7891666666666666</v>
      </c>
      <c r="AD161" s="298">
        <f>'SE - Maintenance &amp; Petrol &amp; Oth'!G31</f>
        <v>3.7891666666666666</v>
      </c>
      <c r="AE161" s="298">
        <f>'SE - Maintenance &amp; Petrol &amp; Oth'!H31</f>
        <v>3.7891666666666666</v>
      </c>
      <c r="AF161" s="298">
        <f>'SE - Maintenance &amp; Petrol &amp; Oth'!I31</f>
        <v>3.7891666666666666</v>
      </c>
      <c r="AG161" s="298">
        <f>'SE - Maintenance &amp; Petrol &amp; Oth'!J31</f>
        <v>3.7891666666666666</v>
      </c>
      <c r="AH161" s="298">
        <f>'SE - Maintenance &amp; Petrol &amp; Oth'!K31</f>
        <v>3.7891666666666666</v>
      </c>
      <c r="AI161" s="298">
        <f>'SE - Maintenance &amp; Petrol &amp; Oth'!L31</f>
        <v>3.7891666666666666</v>
      </c>
      <c r="AJ161" s="298">
        <f>'SE - Maintenance &amp; Petrol &amp; Oth'!M31</f>
        <v>3.7891666666666666</v>
      </c>
      <c r="AK161" s="298">
        <f>'SE - Maintenance &amp; Petrol &amp; Oth'!N31</f>
        <v>3.7891666666666666</v>
      </c>
      <c r="AL161" s="298">
        <f t="shared" si="77"/>
        <v>45.47</v>
      </c>
    </row>
    <row r="162" spans="1:38" x14ac:dyDescent="0.25">
      <c r="A162" t="s">
        <v>79</v>
      </c>
      <c r="B162" s="124">
        <v>7330</v>
      </c>
      <c r="C162" s="124">
        <v>130</v>
      </c>
      <c r="D162" t="s">
        <v>18</v>
      </c>
      <c r="E162">
        <v>3</v>
      </c>
      <c r="F162" s="251" t="s">
        <v>40</v>
      </c>
      <c r="G162" s="4">
        <v>115</v>
      </c>
      <c r="H162" s="4">
        <v>0</v>
      </c>
      <c r="I162" s="4">
        <v>0</v>
      </c>
      <c r="J162" s="4">
        <v>0</v>
      </c>
      <c r="K162" s="4">
        <v>0</v>
      </c>
      <c r="L162" s="4">
        <v>37.5</v>
      </c>
      <c r="M162" s="4">
        <v>4.17</v>
      </c>
      <c r="N162" s="4">
        <v>0</v>
      </c>
      <c r="O162" s="4">
        <v>698.53</v>
      </c>
      <c r="P162" s="4">
        <v>0</v>
      </c>
      <c r="Q162" s="4">
        <v>0</v>
      </c>
      <c r="R162" s="4">
        <v>0</v>
      </c>
      <c r="S162" s="4">
        <v>855.19999999999993</v>
      </c>
      <c r="U162" s="114" t="e">
        <f t="shared" si="75"/>
        <v>#DIV/0!</v>
      </c>
      <c r="V162" s="114"/>
      <c r="W162" s="115"/>
      <c r="X162" s="117"/>
      <c r="Z162" s="298">
        <f>'SE - Maintenance &amp; Petrol &amp; Oth'!C32</f>
        <v>71.266666666666666</v>
      </c>
      <c r="AA162" s="298">
        <f>'SE - Maintenance &amp; Petrol &amp; Oth'!D32</f>
        <v>71.266666666666666</v>
      </c>
      <c r="AB162" s="298">
        <f>'SE - Maintenance &amp; Petrol &amp; Oth'!E32</f>
        <v>71.266666666666666</v>
      </c>
      <c r="AC162" s="298">
        <f>'SE - Maintenance &amp; Petrol &amp; Oth'!F32</f>
        <v>71.266666666666666</v>
      </c>
      <c r="AD162" s="298">
        <f>'SE - Maintenance &amp; Petrol &amp; Oth'!G32</f>
        <v>71.266666666666666</v>
      </c>
      <c r="AE162" s="298">
        <f>'SE - Maintenance &amp; Petrol &amp; Oth'!H32</f>
        <v>71.266666666666666</v>
      </c>
      <c r="AF162" s="298">
        <f>'SE - Maintenance &amp; Petrol &amp; Oth'!I32</f>
        <v>71.266666666666666</v>
      </c>
      <c r="AG162" s="298">
        <f>'SE - Maintenance &amp; Petrol &amp; Oth'!J32</f>
        <v>71.266666666666666</v>
      </c>
      <c r="AH162" s="298">
        <f>'SE - Maintenance &amp; Petrol &amp; Oth'!K32</f>
        <v>71.266666666666666</v>
      </c>
      <c r="AI162" s="298">
        <f>'SE - Maintenance &amp; Petrol &amp; Oth'!L32</f>
        <v>71.266666666666666</v>
      </c>
      <c r="AJ162" s="298">
        <f>'SE - Maintenance &amp; Petrol &amp; Oth'!M32</f>
        <v>71.266666666666666</v>
      </c>
      <c r="AK162" s="298">
        <f>'SE - Maintenance &amp; Petrol &amp; Oth'!N32</f>
        <v>71.266666666666666</v>
      </c>
      <c r="AL162" s="298">
        <f t="shared" si="77"/>
        <v>855.19999999999993</v>
      </c>
    </row>
    <row r="163" spans="1:38" x14ac:dyDescent="0.25">
      <c r="A163" t="s">
        <v>79</v>
      </c>
      <c r="B163" s="124">
        <v>7330</v>
      </c>
      <c r="C163" s="124">
        <v>140</v>
      </c>
      <c r="D163" t="s">
        <v>20</v>
      </c>
      <c r="E163">
        <v>3</v>
      </c>
      <c r="F163" s="251" t="s">
        <v>41</v>
      </c>
      <c r="G163" s="4">
        <v>0</v>
      </c>
      <c r="H163" s="4">
        <v>0</v>
      </c>
      <c r="I163" s="4">
        <v>0</v>
      </c>
      <c r="J163" s="4">
        <v>0</v>
      </c>
      <c r="K163" s="4">
        <v>0</v>
      </c>
      <c r="L163" s="4">
        <v>0</v>
      </c>
      <c r="M163" s="4">
        <v>0</v>
      </c>
      <c r="N163" s="4">
        <v>0</v>
      </c>
      <c r="O163" s="4">
        <v>0</v>
      </c>
      <c r="P163" s="4">
        <v>0</v>
      </c>
      <c r="Q163" s="4">
        <v>0</v>
      </c>
      <c r="R163" s="4">
        <v>0</v>
      </c>
      <c r="S163" s="4">
        <v>0</v>
      </c>
      <c r="U163" s="114" t="e">
        <f t="shared" si="75"/>
        <v>#DIV/0!</v>
      </c>
      <c r="V163" s="114"/>
      <c r="W163" s="115"/>
      <c r="X163" s="117"/>
      <c r="Z163" s="298">
        <f>'SE - Maintenance &amp; Petrol &amp; Oth'!C33</f>
        <v>0</v>
      </c>
      <c r="AA163" s="298">
        <f>'SE - Maintenance &amp; Petrol &amp; Oth'!D33</f>
        <v>0</v>
      </c>
      <c r="AB163" s="298">
        <f>'SE - Maintenance &amp; Petrol &amp; Oth'!E33</f>
        <v>0</v>
      </c>
      <c r="AC163" s="298">
        <f>'SE - Maintenance &amp; Petrol &amp; Oth'!F33</f>
        <v>0</v>
      </c>
      <c r="AD163" s="298">
        <f>'SE - Maintenance &amp; Petrol &amp; Oth'!G33</f>
        <v>0</v>
      </c>
      <c r="AE163" s="298">
        <f>'SE - Maintenance &amp; Petrol &amp; Oth'!H33</f>
        <v>0</v>
      </c>
      <c r="AF163" s="298">
        <f>'SE - Maintenance &amp; Petrol &amp; Oth'!I33</f>
        <v>0</v>
      </c>
      <c r="AG163" s="298">
        <f>'SE - Maintenance &amp; Petrol &amp; Oth'!J33</f>
        <v>0</v>
      </c>
      <c r="AH163" s="298">
        <f>'SE - Maintenance &amp; Petrol &amp; Oth'!K33</f>
        <v>0</v>
      </c>
      <c r="AI163" s="298">
        <f>'SE - Maintenance &amp; Petrol &amp; Oth'!L33</f>
        <v>0</v>
      </c>
      <c r="AJ163" s="298">
        <f>'SE - Maintenance &amp; Petrol &amp; Oth'!M33</f>
        <v>0</v>
      </c>
      <c r="AK163" s="298">
        <f>'SE - Maintenance &amp; Petrol &amp; Oth'!N33</f>
        <v>0</v>
      </c>
      <c r="AL163" s="298">
        <f t="shared" si="77"/>
        <v>0</v>
      </c>
    </row>
    <row r="164" spans="1:38" x14ac:dyDescent="0.25">
      <c r="A164" t="s">
        <v>79</v>
      </c>
      <c r="B164" s="124">
        <v>7330</v>
      </c>
      <c r="C164" s="124">
        <v>142</v>
      </c>
      <c r="D164" t="s">
        <v>22</v>
      </c>
      <c r="E164">
        <v>3</v>
      </c>
      <c r="F164" s="251" t="s">
        <v>42</v>
      </c>
      <c r="G164" s="4">
        <v>51.98</v>
      </c>
      <c r="H164" s="4">
        <v>0</v>
      </c>
      <c r="I164" s="4">
        <v>0</v>
      </c>
      <c r="J164" s="4">
        <v>100</v>
      </c>
      <c r="K164" s="4">
        <v>522.80999999999995</v>
      </c>
      <c r="L164" s="4">
        <v>450.99</v>
      </c>
      <c r="M164" s="4">
        <v>92</v>
      </c>
      <c r="N164" s="4">
        <v>0</v>
      </c>
      <c r="O164" s="4">
        <v>223.77</v>
      </c>
      <c r="P164" s="4">
        <v>132</v>
      </c>
      <c r="Q164" s="4">
        <v>0</v>
      </c>
      <c r="R164" s="4">
        <v>1389.42</v>
      </c>
      <c r="S164" s="4">
        <v>2962.9700000000003</v>
      </c>
      <c r="U164" s="114" t="e">
        <f t="shared" si="75"/>
        <v>#DIV/0!</v>
      </c>
      <c r="V164" s="114"/>
      <c r="W164" s="115"/>
      <c r="X164" s="117"/>
      <c r="Z164" s="298">
        <f>'SE - Maintenance &amp; Petrol &amp; Oth'!C34</f>
        <v>246.91416666666669</v>
      </c>
      <c r="AA164" s="298">
        <f>'SE - Maintenance &amp; Petrol &amp; Oth'!D34</f>
        <v>246.91416666666669</v>
      </c>
      <c r="AB164" s="298">
        <f>'SE - Maintenance &amp; Petrol &amp; Oth'!E34</f>
        <v>246.91416666666669</v>
      </c>
      <c r="AC164" s="298">
        <f>'SE - Maintenance &amp; Petrol &amp; Oth'!F34</f>
        <v>246.91416666666669</v>
      </c>
      <c r="AD164" s="298">
        <f>'SE - Maintenance &amp; Petrol &amp; Oth'!G34</f>
        <v>246.91416666666669</v>
      </c>
      <c r="AE164" s="298">
        <f>'SE - Maintenance &amp; Petrol &amp; Oth'!H34</f>
        <v>246.91416666666669</v>
      </c>
      <c r="AF164" s="298">
        <f>'SE - Maintenance &amp; Petrol &amp; Oth'!I34</f>
        <v>246.91416666666669</v>
      </c>
      <c r="AG164" s="298">
        <f>'SE - Maintenance &amp; Petrol &amp; Oth'!J34</f>
        <v>246.91416666666669</v>
      </c>
      <c r="AH164" s="298">
        <f>'SE - Maintenance &amp; Petrol &amp; Oth'!K34</f>
        <v>246.91416666666669</v>
      </c>
      <c r="AI164" s="298">
        <f>'SE - Maintenance &amp; Petrol &amp; Oth'!L34</f>
        <v>246.91416666666669</v>
      </c>
      <c r="AJ164" s="298">
        <f>'SE - Maintenance &amp; Petrol &amp; Oth'!M34</f>
        <v>246.91416666666669</v>
      </c>
      <c r="AK164" s="298">
        <f>'SE - Maintenance &amp; Petrol &amp; Oth'!N34</f>
        <v>246.91416666666669</v>
      </c>
      <c r="AL164" s="298">
        <f t="shared" si="77"/>
        <v>2962.9699999999993</v>
      </c>
    </row>
    <row r="165" spans="1:38" x14ac:dyDescent="0.25">
      <c r="A165" t="s">
        <v>79</v>
      </c>
      <c r="B165" s="124">
        <v>7330</v>
      </c>
      <c r="C165" s="124">
        <v>147</v>
      </c>
      <c r="D165" t="s">
        <v>20</v>
      </c>
      <c r="E165">
        <v>3</v>
      </c>
      <c r="F165" s="251" t="s">
        <v>41</v>
      </c>
      <c r="G165" s="4">
        <v>0</v>
      </c>
      <c r="H165" s="4">
        <v>0</v>
      </c>
      <c r="I165" s="4">
        <v>0</v>
      </c>
      <c r="J165" s="4">
        <v>0</v>
      </c>
      <c r="K165" s="4">
        <v>0</v>
      </c>
      <c r="L165" s="4">
        <v>0</v>
      </c>
      <c r="M165" s="4">
        <v>0</v>
      </c>
      <c r="N165" s="4">
        <v>0</v>
      </c>
      <c r="O165" s="4">
        <v>0</v>
      </c>
      <c r="P165" s="4">
        <v>0</v>
      </c>
      <c r="Q165" s="4">
        <v>0</v>
      </c>
      <c r="R165" s="4">
        <v>0</v>
      </c>
      <c r="S165" s="4">
        <v>0</v>
      </c>
      <c r="U165" s="114" t="e">
        <f t="shared" si="75"/>
        <v>#DIV/0!</v>
      </c>
      <c r="V165" s="114"/>
      <c r="W165" s="115"/>
      <c r="X165" s="117"/>
      <c r="Z165" s="298">
        <f>'SE - Maintenance &amp; Petrol &amp; Oth'!C35</f>
        <v>0</v>
      </c>
      <c r="AA165" s="298">
        <f>'SE - Maintenance &amp; Petrol &amp; Oth'!D35</f>
        <v>0</v>
      </c>
      <c r="AB165" s="298">
        <f>'SE - Maintenance &amp; Petrol &amp; Oth'!E35</f>
        <v>0</v>
      </c>
      <c r="AC165" s="298">
        <f>'SE - Maintenance &amp; Petrol &amp; Oth'!F35</f>
        <v>0</v>
      </c>
      <c r="AD165" s="298">
        <f>'SE - Maintenance &amp; Petrol &amp; Oth'!G35</f>
        <v>0</v>
      </c>
      <c r="AE165" s="298">
        <f>'SE - Maintenance &amp; Petrol &amp; Oth'!H35</f>
        <v>0</v>
      </c>
      <c r="AF165" s="298">
        <f>'SE - Maintenance &amp; Petrol &amp; Oth'!I35</f>
        <v>0</v>
      </c>
      <c r="AG165" s="298">
        <f>'SE - Maintenance &amp; Petrol &amp; Oth'!J35</f>
        <v>0</v>
      </c>
      <c r="AH165" s="298">
        <f>'SE - Maintenance &amp; Petrol &amp; Oth'!K35</f>
        <v>0</v>
      </c>
      <c r="AI165" s="298">
        <f>'SE - Maintenance &amp; Petrol &amp; Oth'!L35</f>
        <v>0</v>
      </c>
      <c r="AJ165" s="298">
        <f>'SE - Maintenance &amp; Petrol &amp; Oth'!M35</f>
        <v>0</v>
      </c>
      <c r="AK165" s="298">
        <f>'SE - Maintenance &amp; Petrol &amp; Oth'!N35</f>
        <v>0</v>
      </c>
      <c r="AL165" s="298">
        <f t="shared" si="77"/>
        <v>0</v>
      </c>
    </row>
    <row r="166" spans="1:38" x14ac:dyDescent="0.25">
      <c r="A166" t="s">
        <v>79</v>
      </c>
      <c r="B166" s="124">
        <v>7330</v>
      </c>
      <c r="C166" s="124">
        <v>210</v>
      </c>
      <c r="D166" t="s">
        <v>14</v>
      </c>
      <c r="E166">
        <v>2</v>
      </c>
      <c r="F166" s="251" t="s">
        <v>76</v>
      </c>
      <c r="G166" s="4">
        <v>0</v>
      </c>
      <c r="H166" s="4">
        <v>0</v>
      </c>
      <c r="I166" s="4">
        <v>0</v>
      </c>
      <c r="J166" s="4">
        <v>0</v>
      </c>
      <c r="K166" s="4">
        <v>0</v>
      </c>
      <c r="L166" s="4">
        <v>0</v>
      </c>
      <c r="M166" s="4">
        <v>0</v>
      </c>
      <c r="N166" s="4">
        <v>0</v>
      </c>
      <c r="O166" s="4">
        <v>145.37</v>
      </c>
      <c r="P166" s="4">
        <v>0</v>
      </c>
      <c r="Q166" s="4">
        <v>0</v>
      </c>
      <c r="R166" s="4">
        <v>0</v>
      </c>
      <c r="S166" s="4">
        <v>145.37</v>
      </c>
      <c r="U166" s="114" t="e">
        <f t="shared" si="75"/>
        <v>#DIV/0!</v>
      </c>
      <c r="V166" s="114"/>
      <c r="W166" s="115"/>
      <c r="X166" s="117"/>
      <c r="Z166" s="298">
        <f>'SE - Maintenance &amp; Petrol &amp; Oth'!C36</f>
        <v>12.114166666666668</v>
      </c>
      <c r="AA166" s="298">
        <f>'SE - Maintenance &amp; Petrol &amp; Oth'!D36</f>
        <v>12.114166666666668</v>
      </c>
      <c r="AB166" s="298">
        <f>'SE - Maintenance &amp; Petrol &amp; Oth'!E36</f>
        <v>12.114166666666668</v>
      </c>
      <c r="AC166" s="298">
        <f>'SE - Maintenance &amp; Petrol &amp; Oth'!F36</f>
        <v>12.114166666666668</v>
      </c>
      <c r="AD166" s="298">
        <f>'SE - Maintenance &amp; Petrol &amp; Oth'!G36</f>
        <v>12.114166666666668</v>
      </c>
      <c r="AE166" s="298">
        <f>'SE - Maintenance &amp; Petrol &amp; Oth'!H36</f>
        <v>12.114166666666668</v>
      </c>
      <c r="AF166" s="298">
        <f>'SE - Maintenance &amp; Petrol &amp; Oth'!I36</f>
        <v>12.114166666666668</v>
      </c>
      <c r="AG166" s="298">
        <f>'SE - Maintenance &amp; Petrol &amp; Oth'!J36</f>
        <v>12.114166666666668</v>
      </c>
      <c r="AH166" s="298">
        <f>'SE - Maintenance &amp; Petrol &amp; Oth'!K36</f>
        <v>12.114166666666668</v>
      </c>
      <c r="AI166" s="298">
        <f>'SE - Maintenance &amp; Petrol &amp; Oth'!L36</f>
        <v>12.114166666666668</v>
      </c>
      <c r="AJ166" s="298">
        <f>'SE - Maintenance &amp; Petrol &amp; Oth'!M36</f>
        <v>12.114166666666668</v>
      </c>
      <c r="AK166" s="298">
        <f>'SE - Maintenance &amp; Petrol &amp; Oth'!N36</f>
        <v>12.114166666666668</v>
      </c>
      <c r="AL166" s="298">
        <f t="shared" si="77"/>
        <v>145.37</v>
      </c>
    </row>
    <row r="167" spans="1:38" x14ac:dyDescent="0.25">
      <c r="A167" t="s">
        <v>79</v>
      </c>
      <c r="B167" s="124">
        <v>7330</v>
      </c>
      <c r="C167" s="124">
        <v>220</v>
      </c>
      <c r="D167" t="s">
        <v>14</v>
      </c>
      <c r="E167">
        <v>2</v>
      </c>
      <c r="F167" s="251" t="s">
        <v>76</v>
      </c>
      <c r="G167" s="4">
        <v>0</v>
      </c>
      <c r="H167" s="4">
        <v>0</v>
      </c>
      <c r="I167" s="4">
        <v>0</v>
      </c>
      <c r="J167" s="4">
        <v>0</v>
      </c>
      <c r="K167" s="4">
        <v>0</v>
      </c>
      <c r="L167" s="4">
        <v>0</v>
      </c>
      <c r="M167" s="4">
        <v>0</v>
      </c>
      <c r="N167" s="4">
        <v>0</v>
      </c>
      <c r="O167" s="4">
        <v>0</v>
      </c>
      <c r="P167" s="4">
        <v>68.52</v>
      </c>
      <c r="Q167" s="4">
        <v>0</v>
      </c>
      <c r="R167" s="4">
        <v>0</v>
      </c>
      <c r="S167" s="4">
        <v>68.52</v>
      </c>
      <c r="U167" s="114" t="e">
        <f t="shared" si="75"/>
        <v>#DIV/0!</v>
      </c>
      <c r="V167" s="114"/>
      <c r="W167" s="115"/>
      <c r="X167" s="117"/>
      <c r="Z167" s="298">
        <f>'SE - Maintenance &amp; Petrol &amp; Oth'!C37</f>
        <v>5.71</v>
      </c>
      <c r="AA167" s="298">
        <f>'SE - Maintenance &amp; Petrol &amp; Oth'!D37</f>
        <v>5.71</v>
      </c>
      <c r="AB167" s="298">
        <f>'SE - Maintenance &amp; Petrol &amp; Oth'!E37</f>
        <v>5.71</v>
      </c>
      <c r="AC167" s="298">
        <f>'SE - Maintenance &amp; Petrol &amp; Oth'!F37</f>
        <v>5.71</v>
      </c>
      <c r="AD167" s="298">
        <f>'SE - Maintenance &amp; Petrol &amp; Oth'!G37</f>
        <v>5.71</v>
      </c>
      <c r="AE167" s="298">
        <f>'SE - Maintenance &amp; Petrol &amp; Oth'!H37</f>
        <v>5.71</v>
      </c>
      <c r="AF167" s="298">
        <f>'SE - Maintenance &amp; Petrol &amp; Oth'!I37</f>
        <v>5.71</v>
      </c>
      <c r="AG167" s="298">
        <f>'SE - Maintenance &amp; Petrol &amp; Oth'!J37</f>
        <v>5.71</v>
      </c>
      <c r="AH167" s="298">
        <f>'SE - Maintenance &amp; Petrol &amp; Oth'!K37</f>
        <v>5.71</v>
      </c>
      <c r="AI167" s="298">
        <f>'SE - Maintenance &amp; Petrol &amp; Oth'!L37</f>
        <v>5.71</v>
      </c>
      <c r="AJ167" s="298">
        <f>'SE - Maintenance &amp; Petrol &amp; Oth'!M37</f>
        <v>5.71</v>
      </c>
      <c r="AK167" s="298">
        <f>'SE - Maintenance &amp; Petrol &amp; Oth'!N37</f>
        <v>5.71</v>
      </c>
      <c r="AL167" s="298">
        <f t="shared" si="77"/>
        <v>68.52</v>
      </c>
    </row>
    <row r="168" spans="1:38" x14ac:dyDescent="0.25">
      <c r="A168" t="s">
        <v>79</v>
      </c>
      <c r="B168" s="124">
        <v>7330</v>
      </c>
      <c r="C168" s="124">
        <v>230</v>
      </c>
      <c r="D168" t="s">
        <v>18</v>
      </c>
      <c r="E168">
        <v>3</v>
      </c>
      <c r="F168" s="251" t="s">
        <v>40</v>
      </c>
      <c r="G168" s="4">
        <v>0</v>
      </c>
      <c r="H168" s="4">
        <v>0</v>
      </c>
      <c r="I168" s="4">
        <v>0</v>
      </c>
      <c r="J168" s="4">
        <v>0</v>
      </c>
      <c r="K168" s="4">
        <v>0</v>
      </c>
      <c r="L168" s="4">
        <v>0</v>
      </c>
      <c r="M168" s="4">
        <v>0</v>
      </c>
      <c r="N168" s="4">
        <v>0</v>
      </c>
      <c r="O168" s="4">
        <v>0</v>
      </c>
      <c r="P168" s="4">
        <v>0</v>
      </c>
      <c r="Q168" s="4">
        <v>0</v>
      </c>
      <c r="R168" s="4">
        <v>0</v>
      </c>
      <c r="S168" s="4">
        <v>0</v>
      </c>
      <c r="U168" s="114" t="e">
        <f t="shared" si="75"/>
        <v>#DIV/0!</v>
      </c>
      <c r="V168" s="114"/>
      <c r="W168" s="115"/>
      <c r="X168" s="117"/>
      <c r="Z168" s="298">
        <f>'SE - Maintenance &amp; Petrol &amp; Oth'!C38</f>
        <v>0</v>
      </c>
      <c r="AA168" s="298">
        <f>'SE - Maintenance &amp; Petrol &amp; Oth'!D38</f>
        <v>0</v>
      </c>
      <c r="AB168" s="298">
        <f>'SE - Maintenance &amp; Petrol &amp; Oth'!E38</f>
        <v>0</v>
      </c>
      <c r="AC168" s="298">
        <f>'SE - Maintenance &amp; Petrol &amp; Oth'!F38</f>
        <v>0</v>
      </c>
      <c r="AD168" s="298">
        <f>'SE - Maintenance &amp; Petrol &amp; Oth'!G38</f>
        <v>0</v>
      </c>
      <c r="AE168" s="298">
        <f>'SE - Maintenance &amp; Petrol &amp; Oth'!H38</f>
        <v>0</v>
      </c>
      <c r="AF168" s="298">
        <f>'SE - Maintenance &amp; Petrol &amp; Oth'!I38</f>
        <v>0</v>
      </c>
      <c r="AG168" s="298">
        <f>'SE - Maintenance &amp; Petrol &amp; Oth'!J38</f>
        <v>0</v>
      </c>
      <c r="AH168" s="298">
        <f>'SE - Maintenance &amp; Petrol &amp; Oth'!K38</f>
        <v>0</v>
      </c>
      <c r="AI168" s="298">
        <f>'SE - Maintenance &amp; Petrol &amp; Oth'!L38</f>
        <v>0</v>
      </c>
      <c r="AJ168" s="298">
        <f>'SE - Maintenance &amp; Petrol &amp; Oth'!M38</f>
        <v>0</v>
      </c>
      <c r="AK168" s="298">
        <f>'SE - Maintenance &amp; Petrol &amp; Oth'!N38</f>
        <v>0</v>
      </c>
      <c r="AL168" s="298">
        <f t="shared" si="77"/>
        <v>0</v>
      </c>
    </row>
    <row r="169" spans="1:38" x14ac:dyDescent="0.25">
      <c r="A169" t="s">
        <v>79</v>
      </c>
      <c r="B169" s="124">
        <v>7330</v>
      </c>
      <c r="C169" s="124">
        <v>430</v>
      </c>
      <c r="D169" t="s">
        <v>18</v>
      </c>
      <c r="E169">
        <v>3</v>
      </c>
      <c r="F169" s="251" t="s">
        <v>40</v>
      </c>
      <c r="G169" s="4">
        <v>0</v>
      </c>
      <c r="H169" s="4">
        <v>0</v>
      </c>
      <c r="I169" s="4">
        <v>0</v>
      </c>
      <c r="J169" s="4">
        <v>0</v>
      </c>
      <c r="K169" s="4">
        <v>0</v>
      </c>
      <c r="L169" s="4">
        <v>0</v>
      </c>
      <c r="M169" s="4">
        <v>215.99</v>
      </c>
      <c r="N169" s="4">
        <v>0</v>
      </c>
      <c r="O169" s="4">
        <v>0</v>
      </c>
      <c r="P169" s="4">
        <v>0</v>
      </c>
      <c r="Q169" s="4">
        <v>0</v>
      </c>
      <c r="R169" s="4">
        <v>0</v>
      </c>
      <c r="S169" s="4">
        <v>215.99</v>
      </c>
      <c r="U169" s="114" t="e">
        <f t="shared" si="75"/>
        <v>#DIV/0!</v>
      </c>
      <c r="V169" s="114"/>
      <c r="W169" s="115"/>
      <c r="X169" s="117"/>
      <c r="Z169" s="298">
        <f>'SE - Maintenance &amp; Petrol &amp; Oth'!C39</f>
        <v>17.999166666666667</v>
      </c>
      <c r="AA169" s="298">
        <f>'SE - Maintenance &amp; Petrol &amp; Oth'!D39</f>
        <v>17.999166666666667</v>
      </c>
      <c r="AB169" s="298">
        <f>'SE - Maintenance &amp; Petrol &amp; Oth'!E39</f>
        <v>17.999166666666667</v>
      </c>
      <c r="AC169" s="298">
        <f>'SE - Maintenance &amp; Petrol &amp; Oth'!F39</f>
        <v>17.999166666666667</v>
      </c>
      <c r="AD169" s="298">
        <f>'SE - Maintenance &amp; Petrol &amp; Oth'!G39</f>
        <v>17.999166666666667</v>
      </c>
      <c r="AE169" s="298">
        <f>'SE - Maintenance &amp; Petrol &amp; Oth'!H39</f>
        <v>17.999166666666667</v>
      </c>
      <c r="AF169" s="298">
        <f>'SE - Maintenance &amp; Petrol &amp; Oth'!I39</f>
        <v>17.999166666666667</v>
      </c>
      <c r="AG169" s="298">
        <f>'SE - Maintenance &amp; Petrol &amp; Oth'!J39</f>
        <v>17.999166666666667</v>
      </c>
      <c r="AH169" s="298">
        <f>'SE - Maintenance &amp; Petrol &amp; Oth'!K39</f>
        <v>17.999166666666667</v>
      </c>
      <c r="AI169" s="298">
        <f>'SE - Maintenance &amp; Petrol &amp; Oth'!L39</f>
        <v>17.999166666666667</v>
      </c>
      <c r="AJ169" s="298">
        <f>'SE - Maintenance &amp; Petrol &amp; Oth'!M39</f>
        <v>17.999166666666667</v>
      </c>
      <c r="AK169" s="298">
        <f>'SE - Maintenance &amp; Petrol &amp; Oth'!N39</f>
        <v>17.999166666666667</v>
      </c>
      <c r="AL169" s="298">
        <f t="shared" si="77"/>
        <v>215.99</v>
      </c>
    </row>
    <row r="170" spans="1:38" x14ac:dyDescent="0.25">
      <c r="A170" t="s">
        <v>79</v>
      </c>
      <c r="B170" s="124">
        <v>7330</v>
      </c>
      <c r="C170" s="124">
        <v>440</v>
      </c>
      <c r="D170" t="s">
        <v>20</v>
      </c>
      <c r="E170">
        <v>3</v>
      </c>
      <c r="F170" s="251" t="s">
        <v>41</v>
      </c>
      <c r="G170" s="4">
        <v>0</v>
      </c>
      <c r="H170" s="4">
        <v>0</v>
      </c>
      <c r="I170" s="4">
        <v>51.1</v>
      </c>
      <c r="J170" s="4">
        <v>0</v>
      </c>
      <c r="K170" s="4">
        <v>0</v>
      </c>
      <c r="L170" s="4">
        <v>0</v>
      </c>
      <c r="M170" s="4">
        <v>0</v>
      </c>
      <c r="N170" s="4">
        <v>0</v>
      </c>
      <c r="O170" s="4">
        <v>0</v>
      </c>
      <c r="P170" s="4">
        <v>0</v>
      </c>
      <c r="Q170" s="4">
        <v>0</v>
      </c>
      <c r="R170" s="4">
        <v>0</v>
      </c>
      <c r="S170" s="4">
        <v>51.1</v>
      </c>
      <c r="U170" s="114" t="e">
        <f t="shared" si="75"/>
        <v>#DIV/0!</v>
      </c>
      <c r="V170" s="114"/>
      <c r="W170" s="115"/>
      <c r="X170" s="117"/>
      <c r="Z170" s="298">
        <f>'SE - Maintenance &amp; Petrol &amp; Oth'!C40</f>
        <v>4.2583333333333337</v>
      </c>
      <c r="AA170" s="298">
        <f>'SE - Maintenance &amp; Petrol &amp; Oth'!D40</f>
        <v>4.2583333333333337</v>
      </c>
      <c r="AB170" s="298">
        <f>'SE - Maintenance &amp; Petrol &amp; Oth'!E40</f>
        <v>4.2583333333333337</v>
      </c>
      <c r="AC170" s="298">
        <f>'SE - Maintenance &amp; Petrol &amp; Oth'!F40</f>
        <v>4.2583333333333337</v>
      </c>
      <c r="AD170" s="298">
        <f>'SE - Maintenance &amp; Petrol &amp; Oth'!G40</f>
        <v>4.2583333333333337</v>
      </c>
      <c r="AE170" s="298">
        <f>'SE - Maintenance &amp; Petrol &amp; Oth'!H40</f>
        <v>4.2583333333333337</v>
      </c>
      <c r="AF170" s="298">
        <f>'SE - Maintenance &amp; Petrol &amp; Oth'!I40</f>
        <v>4.2583333333333337</v>
      </c>
      <c r="AG170" s="298">
        <f>'SE - Maintenance &amp; Petrol &amp; Oth'!J40</f>
        <v>4.2583333333333337</v>
      </c>
      <c r="AH170" s="298">
        <f>'SE - Maintenance &amp; Petrol &amp; Oth'!K40</f>
        <v>4.2583333333333337</v>
      </c>
      <c r="AI170" s="298">
        <f>'SE - Maintenance &amp; Petrol &amp; Oth'!L40</f>
        <v>4.2583333333333337</v>
      </c>
      <c r="AJ170" s="298">
        <f>'SE - Maintenance &amp; Petrol &amp; Oth'!M40</f>
        <v>4.2583333333333337</v>
      </c>
      <c r="AK170" s="298">
        <f>'SE - Maintenance &amp; Petrol &amp; Oth'!N40</f>
        <v>4.2583333333333337</v>
      </c>
      <c r="AL170" s="298">
        <f t="shared" si="77"/>
        <v>51.1</v>
      </c>
    </row>
    <row r="171" spans="1:38" x14ac:dyDescent="0.25">
      <c r="A171" t="s">
        <v>81</v>
      </c>
      <c r="B171" s="124">
        <v>7332</v>
      </c>
      <c r="C171" s="124">
        <v>110</v>
      </c>
      <c r="D171" t="s">
        <v>10</v>
      </c>
      <c r="E171">
        <v>2</v>
      </c>
      <c r="F171" s="251" t="s">
        <v>82</v>
      </c>
      <c r="G171" s="4">
        <v>4080.03</v>
      </c>
      <c r="H171" s="4">
        <v>-562.51</v>
      </c>
      <c r="I171" s="4">
        <v>5593.63</v>
      </c>
      <c r="J171" s="4">
        <v>6822.01</v>
      </c>
      <c r="K171" s="4">
        <v>1305.3399999999999</v>
      </c>
      <c r="L171" s="4">
        <v>-9328.9</v>
      </c>
      <c r="M171" s="4">
        <v>4820.7</v>
      </c>
      <c r="N171" s="4">
        <v>5001.8900000000003</v>
      </c>
      <c r="O171" s="4">
        <v>-1316.99</v>
      </c>
      <c r="P171" s="4">
        <v>281.16000000000003</v>
      </c>
      <c r="Q171" s="4">
        <v>-1753.07</v>
      </c>
      <c r="R171" s="4">
        <v>-441.88</v>
      </c>
      <c r="S171" s="4">
        <v>14501.409999999998</v>
      </c>
      <c r="U171" s="114" t="e">
        <f t="shared" si="75"/>
        <v>#DIV/0!</v>
      </c>
      <c r="V171" s="114"/>
      <c r="W171" s="115"/>
      <c r="X171" s="117"/>
      <c r="Z171" s="298">
        <f>'SE - Maintenance &amp; Petrol &amp; Oth'!C46</f>
        <v>1208.4508333333331</v>
      </c>
      <c r="AA171" s="298">
        <f>'SE - Maintenance &amp; Petrol &amp; Oth'!D46</f>
        <v>1208.4508333333331</v>
      </c>
      <c r="AB171" s="298">
        <f>'SE - Maintenance &amp; Petrol &amp; Oth'!E46</f>
        <v>1208.4508333333331</v>
      </c>
      <c r="AC171" s="298">
        <f>'SE - Maintenance &amp; Petrol &amp; Oth'!F46</f>
        <v>1208.4508333333331</v>
      </c>
      <c r="AD171" s="298">
        <f>'SE - Maintenance &amp; Petrol &amp; Oth'!G46</f>
        <v>1208.4508333333331</v>
      </c>
      <c r="AE171" s="298">
        <f>'SE - Maintenance &amp; Petrol &amp; Oth'!H46</f>
        <v>1208.4508333333331</v>
      </c>
      <c r="AF171" s="298">
        <f>'SE - Maintenance &amp; Petrol &amp; Oth'!I46</f>
        <v>1208.4508333333331</v>
      </c>
      <c r="AG171" s="298">
        <f>'SE - Maintenance &amp; Petrol &amp; Oth'!J46</f>
        <v>1208.4508333333331</v>
      </c>
      <c r="AH171" s="298">
        <f>'SE - Maintenance &amp; Petrol &amp; Oth'!K46</f>
        <v>1208.4508333333331</v>
      </c>
      <c r="AI171" s="298">
        <f>'SE - Maintenance &amp; Petrol &amp; Oth'!L46</f>
        <v>1208.4508333333331</v>
      </c>
      <c r="AJ171" s="298">
        <f>'SE - Maintenance &amp; Petrol &amp; Oth'!M46</f>
        <v>1208.4508333333331</v>
      </c>
      <c r="AK171" s="298">
        <f>'SE - Maintenance &amp; Petrol &amp; Oth'!N46</f>
        <v>1208.4508333333331</v>
      </c>
      <c r="AL171" s="298">
        <f t="shared" si="77"/>
        <v>14501.409999999994</v>
      </c>
    </row>
    <row r="172" spans="1:38" x14ac:dyDescent="0.25">
      <c r="A172" t="s">
        <v>81</v>
      </c>
      <c r="B172" s="124">
        <v>7332</v>
      </c>
      <c r="C172" s="124">
        <v>112</v>
      </c>
      <c r="D172" t="s">
        <v>12</v>
      </c>
      <c r="E172">
        <v>2</v>
      </c>
      <c r="F172" s="251" t="s">
        <v>83</v>
      </c>
      <c r="G172" s="4">
        <v>6598.38</v>
      </c>
      <c r="H172" s="4">
        <v>4412.37</v>
      </c>
      <c r="I172" s="4">
        <v>6298.24</v>
      </c>
      <c r="J172" s="4">
        <v>5355.41</v>
      </c>
      <c r="K172" s="4">
        <v>4657.38</v>
      </c>
      <c r="L172" s="4">
        <v>6231.24</v>
      </c>
      <c r="M172" s="4">
        <v>5651.51</v>
      </c>
      <c r="N172" s="4">
        <v>8083.98</v>
      </c>
      <c r="O172" s="4">
        <v>7288.1</v>
      </c>
      <c r="P172" s="4">
        <v>4950.09</v>
      </c>
      <c r="Q172" s="4">
        <v>5015.07</v>
      </c>
      <c r="R172" s="4">
        <v>3403.18</v>
      </c>
      <c r="S172" s="4">
        <v>67944.95</v>
      </c>
      <c r="U172" s="114" t="e">
        <f t="shared" si="75"/>
        <v>#DIV/0!</v>
      </c>
      <c r="V172" s="114"/>
      <c r="W172" s="115"/>
      <c r="X172" s="117"/>
      <c r="Z172" s="298">
        <f>'SE - Maintenance &amp; Petrol &amp; Oth'!C47</f>
        <v>5662.0791666666664</v>
      </c>
      <c r="AA172" s="298">
        <f>'SE - Maintenance &amp; Petrol &amp; Oth'!D47</f>
        <v>5662.0791666666664</v>
      </c>
      <c r="AB172" s="298">
        <f>'SE - Maintenance &amp; Petrol &amp; Oth'!E47</f>
        <v>5662.0791666666664</v>
      </c>
      <c r="AC172" s="298">
        <f>'SE - Maintenance &amp; Petrol &amp; Oth'!F47</f>
        <v>5662.0791666666664</v>
      </c>
      <c r="AD172" s="298">
        <f>'SE - Maintenance &amp; Petrol &amp; Oth'!G47</f>
        <v>5662.0791666666664</v>
      </c>
      <c r="AE172" s="298">
        <f>'SE - Maintenance &amp; Petrol &amp; Oth'!H47</f>
        <v>5662.0791666666664</v>
      </c>
      <c r="AF172" s="298">
        <f>'SE - Maintenance &amp; Petrol &amp; Oth'!I47</f>
        <v>5662.0791666666664</v>
      </c>
      <c r="AG172" s="298">
        <f>'SE - Maintenance &amp; Petrol &amp; Oth'!J47</f>
        <v>5662.0791666666664</v>
      </c>
      <c r="AH172" s="298">
        <f>'SE - Maintenance &amp; Petrol &amp; Oth'!K47</f>
        <v>5662.0791666666664</v>
      </c>
      <c r="AI172" s="298">
        <f>'SE - Maintenance &amp; Petrol &amp; Oth'!L47</f>
        <v>5662.0791666666664</v>
      </c>
      <c r="AJ172" s="298">
        <f>'SE - Maintenance &amp; Petrol &amp; Oth'!M47</f>
        <v>5662.0791666666664</v>
      </c>
      <c r="AK172" s="298">
        <f>'SE - Maintenance &amp; Petrol &amp; Oth'!N47</f>
        <v>5662.0791666666664</v>
      </c>
      <c r="AL172" s="298">
        <f t="shared" si="77"/>
        <v>67944.949999999983</v>
      </c>
    </row>
    <row r="173" spans="1:38" x14ac:dyDescent="0.25">
      <c r="A173" t="s">
        <v>81</v>
      </c>
      <c r="B173" s="124">
        <v>7332</v>
      </c>
      <c r="C173" s="124">
        <v>120</v>
      </c>
      <c r="D173" t="s">
        <v>14</v>
      </c>
      <c r="E173">
        <v>2</v>
      </c>
      <c r="F173" s="251" t="s">
        <v>76</v>
      </c>
      <c r="G173" s="4">
        <v>5538.97</v>
      </c>
      <c r="H173" s="4">
        <v>1587.04</v>
      </c>
      <c r="I173" s="4">
        <v>8582.5</v>
      </c>
      <c r="J173" s="4">
        <v>6940.26</v>
      </c>
      <c r="K173" s="4">
        <v>9927.49</v>
      </c>
      <c r="L173" s="4">
        <v>5928.79</v>
      </c>
      <c r="M173" s="4">
        <v>6142.41</v>
      </c>
      <c r="N173" s="4">
        <v>7976.47</v>
      </c>
      <c r="O173" s="4">
        <v>10560.33</v>
      </c>
      <c r="P173" s="4">
        <v>7428.99</v>
      </c>
      <c r="Q173" s="4">
        <v>8513.4500000000007</v>
      </c>
      <c r="R173" s="4">
        <v>6197.25</v>
      </c>
      <c r="S173" s="4">
        <v>85323.950000000012</v>
      </c>
      <c r="U173" s="114" t="e">
        <f t="shared" si="75"/>
        <v>#DIV/0!</v>
      </c>
      <c r="V173" s="114"/>
      <c r="W173" s="115"/>
      <c r="X173" s="117"/>
      <c r="Z173" s="298">
        <f>'SE - Maintenance &amp; Petrol &amp; Oth'!C48</f>
        <v>7110.3291666666673</v>
      </c>
      <c r="AA173" s="298">
        <f>'SE - Maintenance &amp; Petrol &amp; Oth'!D48</f>
        <v>7110.3291666666673</v>
      </c>
      <c r="AB173" s="298">
        <f>'SE - Maintenance &amp; Petrol &amp; Oth'!E48</f>
        <v>7110.3291666666673</v>
      </c>
      <c r="AC173" s="298">
        <f>'SE - Maintenance &amp; Petrol &amp; Oth'!F48</f>
        <v>7110.3291666666673</v>
      </c>
      <c r="AD173" s="298">
        <f>'SE - Maintenance &amp; Petrol &amp; Oth'!G48</f>
        <v>7110.3291666666673</v>
      </c>
      <c r="AE173" s="298">
        <f>'SE - Maintenance &amp; Petrol &amp; Oth'!H48</f>
        <v>7110.3291666666673</v>
      </c>
      <c r="AF173" s="298">
        <f>'SE - Maintenance &amp; Petrol &amp; Oth'!I48</f>
        <v>7110.3291666666673</v>
      </c>
      <c r="AG173" s="298">
        <f>'SE - Maintenance &amp; Petrol &amp; Oth'!J48</f>
        <v>7110.3291666666673</v>
      </c>
      <c r="AH173" s="298">
        <f>'SE - Maintenance &amp; Petrol &amp; Oth'!K48</f>
        <v>7110.3291666666673</v>
      </c>
      <c r="AI173" s="298">
        <f>'SE - Maintenance &amp; Petrol &amp; Oth'!L48</f>
        <v>7110.3291666666673</v>
      </c>
      <c r="AJ173" s="298">
        <f>'SE - Maintenance &amp; Petrol &amp; Oth'!M48</f>
        <v>7110.3291666666673</v>
      </c>
      <c r="AK173" s="298">
        <f>'SE - Maintenance &amp; Petrol &amp; Oth'!N48</f>
        <v>7110.3291666666673</v>
      </c>
      <c r="AL173" s="298">
        <f t="shared" si="77"/>
        <v>85323.950000000012</v>
      </c>
    </row>
    <row r="174" spans="1:38" x14ac:dyDescent="0.25">
      <c r="A174" t="s">
        <v>81</v>
      </c>
      <c r="B174" s="124">
        <v>7332</v>
      </c>
      <c r="C174" s="124">
        <v>121</v>
      </c>
      <c r="D174" t="s">
        <v>14</v>
      </c>
      <c r="E174">
        <v>2</v>
      </c>
      <c r="F174" s="251" t="s">
        <v>76</v>
      </c>
      <c r="G174" s="4">
        <v>-1131.2</v>
      </c>
      <c r="H174" s="4">
        <v>-1307.95</v>
      </c>
      <c r="I174" s="4">
        <v>-1343.3</v>
      </c>
      <c r="J174" s="4">
        <v>-1166.55</v>
      </c>
      <c r="K174" s="4">
        <v>-1272.5999999999999</v>
      </c>
      <c r="L174" s="4">
        <v>-1025.1500000000001</v>
      </c>
      <c r="M174" s="4">
        <v>-565.6</v>
      </c>
      <c r="N174" s="4">
        <v>-848.4</v>
      </c>
      <c r="O174" s="4">
        <v>-1449.35</v>
      </c>
      <c r="P174" s="4">
        <v>-1449.35</v>
      </c>
      <c r="Q174" s="4">
        <v>-1802.85</v>
      </c>
      <c r="R174" s="4">
        <v>-1732.15</v>
      </c>
      <c r="S174" s="4">
        <v>-15094.45</v>
      </c>
      <c r="U174" s="114" t="e">
        <f t="shared" si="75"/>
        <v>#DIV/0!</v>
      </c>
      <c r="V174" s="114"/>
      <c r="W174" s="115"/>
      <c r="X174" s="117"/>
      <c r="Z174" s="298">
        <f>'SE - Maintenance &amp; Petrol &amp; Oth'!C49</f>
        <v>-1257.8708333333334</v>
      </c>
      <c r="AA174" s="298">
        <f>'SE - Maintenance &amp; Petrol &amp; Oth'!D49</f>
        <v>-1257.8708333333334</v>
      </c>
      <c r="AB174" s="298">
        <f>'SE - Maintenance &amp; Petrol &amp; Oth'!E49</f>
        <v>-1257.8708333333334</v>
      </c>
      <c r="AC174" s="298">
        <f>'SE - Maintenance &amp; Petrol &amp; Oth'!F49</f>
        <v>-1257.8708333333334</v>
      </c>
      <c r="AD174" s="298">
        <f>'SE - Maintenance &amp; Petrol &amp; Oth'!G49</f>
        <v>-1257.8708333333334</v>
      </c>
      <c r="AE174" s="298">
        <f>'SE - Maintenance &amp; Petrol &amp; Oth'!H49</f>
        <v>-1257.8708333333334</v>
      </c>
      <c r="AF174" s="298">
        <f>'SE - Maintenance &amp; Petrol &amp; Oth'!I49</f>
        <v>-1257.8708333333334</v>
      </c>
      <c r="AG174" s="298">
        <f>'SE - Maintenance &amp; Petrol &amp; Oth'!J49</f>
        <v>-1257.8708333333334</v>
      </c>
      <c r="AH174" s="298">
        <f>'SE - Maintenance &amp; Petrol &amp; Oth'!K49</f>
        <v>-1257.8708333333334</v>
      </c>
      <c r="AI174" s="298">
        <f>'SE - Maintenance &amp; Petrol &amp; Oth'!L49</f>
        <v>-1257.8708333333334</v>
      </c>
      <c r="AJ174" s="298">
        <f>'SE - Maintenance &amp; Petrol &amp; Oth'!M49</f>
        <v>-1257.8708333333334</v>
      </c>
      <c r="AK174" s="298">
        <f>'SE - Maintenance &amp; Petrol &amp; Oth'!N49</f>
        <v>-1257.8708333333334</v>
      </c>
      <c r="AL174" s="298">
        <f t="shared" si="77"/>
        <v>-15094.450000000004</v>
      </c>
    </row>
    <row r="175" spans="1:38" x14ac:dyDescent="0.25">
      <c r="A175" t="s">
        <v>81</v>
      </c>
      <c r="B175" s="124">
        <v>7332</v>
      </c>
      <c r="C175" s="124">
        <v>122</v>
      </c>
      <c r="D175" t="s">
        <v>16</v>
      </c>
      <c r="E175">
        <v>1</v>
      </c>
      <c r="F175" s="251" t="s">
        <v>35</v>
      </c>
      <c r="G175" s="4">
        <v>-500</v>
      </c>
      <c r="H175" s="4">
        <v>-400</v>
      </c>
      <c r="I175" s="4">
        <v>-700</v>
      </c>
      <c r="J175" s="4">
        <v>-500</v>
      </c>
      <c r="K175" s="4">
        <v>-1200</v>
      </c>
      <c r="L175" s="4">
        <v>-700</v>
      </c>
      <c r="M175" s="4">
        <v>-1000</v>
      </c>
      <c r="N175" s="4">
        <v>-1400</v>
      </c>
      <c r="O175" s="4">
        <v>-1300</v>
      </c>
      <c r="P175" s="4">
        <v>949.51</v>
      </c>
      <c r="Q175" s="4">
        <v>1457.95</v>
      </c>
      <c r="R175" s="4">
        <v>1369.41</v>
      </c>
      <c r="S175" s="4">
        <v>-3923.13</v>
      </c>
      <c r="U175" s="114" t="e">
        <f t="shared" si="75"/>
        <v>#DIV/0!</v>
      </c>
      <c r="V175" s="114"/>
      <c r="W175" s="115"/>
      <c r="X175" s="117"/>
      <c r="Z175" s="298">
        <f>'SE - Maintenance &amp; Petrol &amp; Oth'!C50</f>
        <v>-326.92750000000001</v>
      </c>
      <c r="AA175" s="298">
        <f>'SE - Maintenance &amp; Petrol &amp; Oth'!D50</f>
        <v>-326.92750000000001</v>
      </c>
      <c r="AB175" s="298">
        <f>'SE - Maintenance &amp; Petrol &amp; Oth'!E50</f>
        <v>-326.92750000000001</v>
      </c>
      <c r="AC175" s="298">
        <f>'SE - Maintenance &amp; Petrol &amp; Oth'!F50</f>
        <v>-326.92750000000001</v>
      </c>
      <c r="AD175" s="298">
        <f>'SE - Maintenance &amp; Petrol &amp; Oth'!G50</f>
        <v>-326.92750000000001</v>
      </c>
      <c r="AE175" s="298">
        <f>'SE - Maintenance &amp; Petrol &amp; Oth'!H50</f>
        <v>-326.92750000000001</v>
      </c>
      <c r="AF175" s="298">
        <f>'SE - Maintenance &amp; Petrol &amp; Oth'!I50</f>
        <v>-326.92750000000001</v>
      </c>
      <c r="AG175" s="298">
        <f>'SE - Maintenance &amp; Petrol &amp; Oth'!J50</f>
        <v>-326.92750000000001</v>
      </c>
      <c r="AH175" s="298">
        <f>'SE - Maintenance &amp; Petrol &amp; Oth'!K50</f>
        <v>-326.92750000000001</v>
      </c>
      <c r="AI175" s="298">
        <f>'SE - Maintenance &amp; Petrol &amp; Oth'!L50</f>
        <v>-326.92750000000001</v>
      </c>
      <c r="AJ175" s="298">
        <f>'SE - Maintenance &amp; Petrol &amp; Oth'!M50</f>
        <v>-326.92750000000001</v>
      </c>
      <c r="AK175" s="298">
        <f>'SE - Maintenance &amp; Petrol &amp; Oth'!N50</f>
        <v>-326.92750000000001</v>
      </c>
      <c r="AL175" s="298">
        <f t="shared" si="77"/>
        <v>-3923.1299999999992</v>
      </c>
    </row>
    <row r="176" spans="1:38" x14ac:dyDescent="0.25">
      <c r="A176" t="s">
        <v>81</v>
      </c>
      <c r="B176" s="124">
        <v>7332</v>
      </c>
      <c r="C176" s="124">
        <v>130</v>
      </c>
      <c r="D176" t="s">
        <v>18</v>
      </c>
      <c r="E176">
        <v>3</v>
      </c>
      <c r="F176" s="251" t="s">
        <v>40</v>
      </c>
      <c r="G176" s="4">
        <v>1067.25</v>
      </c>
      <c r="H176" s="4">
        <v>1430.11</v>
      </c>
      <c r="I176" s="4">
        <v>1560.12</v>
      </c>
      <c r="J176" s="4">
        <v>851.73</v>
      </c>
      <c r="K176" s="4">
        <v>1090.81</v>
      </c>
      <c r="L176" s="4">
        <v>1142.07</v>
      </c>
      <c r="M176" s="4">
        <v>1100.48</v>
      </c>
      <c r="N176" s="4">
        <v>1498.88</v>
      </c>
      <c r="O176" s="4">
        <v>1547.6</v>
      </c>
      <c r="P176" s="4">
        <v>1493.96</v>
      </c>
      <c r="Q176" s="4">
        <v>1704.96</v>
      </c>
      <c r="R176" s="4">
        <v>1228.6400000000001</v>
      </c>
      <c r="S176" s="4">
        <v>15716.609999999997</v>
      </c>
      <c r="U176" s="114" t="e">
        <f t="shared" si="75"/>
        <v>#DIV/0!</v>
      </c>
      <c r="V176" s="114"/>
      <c r="W176" s="115"/>
      <c r="X176" s="117"/>
      <c r="Z176" s="298">
        <f>'SE - Maintenance &amp; Petrol &amp; Oth'!C51</f>
        <v>1309.7174999999997</v>
      </c>
      <c r="AA176" s="298">
        <f>'SE - Maintenance &amp; Petrol &amp; Oth'!D51</f>
        <v>1309.7174999999997</v>
      </c>
      <c r="AB176" s="298">
        <f>'SE - Maintenance &amp; Petrol &amp; Oth'!E51</f>
        <v>1309.7174999999997</v>
      </c>
      <c r="AC176" s="298">
        <f>'SE - Maintenance &amp; Petrol &amp; Oth'!F51</f>
        <v>1309.7174999999997</v>
      </c>
      <c r="AD176" s="298">
        <f>'SE - Maintenance &amp; Petrol &amp; Oth'!G51</f>
        <v>1309.7174999999997</v>
      </c>
      <c r="AE176" s="298">
        <f>'SE - Maintenance &amp; Petrol &amp; Oth'!H51</f>
        <v>1309.7174999999997</v>
      </c>
      <c r="AF176" s="298">
        <f>'SE - Maintenance &amp; Petrol &amp; Oth'!I51</f>
        <v>1309.7174999999997</v>
      </c>
      <c r="AG176" s="298">
        <f>'SE - Maintenance &amp; Petrol &amp; Oth'!J51</f>
        <v>1309.7174999999997</v>
      </c>
      <c r="AH176" s="298">
        <f>'SE - Maintenance &amp; Petrol &amp; Oth'!K51</f>
        <v>1309.7174999999997</v>
      </c>
      <c r="AI176" s="298">
        <f>'SE - Maintenance &amp; Petrol &amp; Oth'!L51</f>
        <v>1309.7174999999997</v>
      </c>
      <c r="AJ176" s="298">
        <f>'SE - Maintenance &amp; Petrol &amp; Oth'!M51</f>
        <v>1309.7174999999997</v>
      </c>
      <c r="AK176" s="298">
        <f>'SE - Maintenance &amp; Petrol &amp; Oth'!N51</f>
        <v>1309.7174999999997</v>
      </c>
      <c r="AL176" s="298">
        <f t="shared" si="77"/>
        <v>15716.609999999993</v>
      </c>
    </row>
    <row r="177" spans="1:38" x14ac:dyDescent="0.25">
      <c r="A177" t="s">
        <v>81</v>
      </c>
      <c r="B177" s="124">
        <v>7332</v>
      </c>
      <c r="C177" s="124">
        <v>140</v>
      </c>
      <c r="D177" t="s">
        <v>20</v>
      </c>
      <c r="E177">
        <v>3</v>
      </c>
      <c r="F177" s="251" t="s">
        <v>41</v>
      </c>
      <c r="G177" s="4">
        <v>3559.61</v>
      </c>
      <c r="H177" s="4">
        <v>7942.4</v>
      </c>
      <c r="I177" s="4">
        <v>3789.86</v>
      </c>
      <c r="J177" s="4">
        <v>3372.85</v>
      </c>
      <c r="K177" s="4">
        <v>3306.43</v>
      </c>
      <c r="L177" s="4">
        <v>3587.73</v>
      </c>
      <c r="M177" s="4">
        <v>3781.74</v>
      </c>
      <c r="N177" s="4">
        <v>4496.99</v>
      </c>
      <c r="O177" s="4">
        <v>4131.6099999999997</v>
      </c>
      <c r="P177" s="4">
        <v>3771.13</v>
      </c>
      <c r="Q177" s="4">
        <v>4358.2</v>
      </c>
      <c r="R177" s="4">
        <v>4358.45</v>
      </c>
      <c r="S177" s="4">
        <v>50456.999999999993</v>
      </c>
      <c r="U177" s="114" t="e">
        <f t="shared" si="75"/>
        <v>#DIV/0!</v>
      </c>
      <c r="V177" s="114"/>
      <c r="W177" s="115"/>
      <c r="X177" s="117"/>
      <c r="Z177" s="298">
        <f>'SE - Maintenance &amp; Petrol &amp; Oth'!C52</f>
        <v>4204.7499999999991</v>
      </c>
      <c r="AA177" s="298">
        <f>'SE - Maintenance &amp; Petrol &amp; Oth'!D52</f>
        <v>4204.7499999999991</v>
      </c>
      <c r="AB177" s="298">
        <f>'SE - Maintenance &amp; Petrol &amp; Oth'!E52</f>
        <v>4204.7499999999991</v>
      </c>
      <c r="AC177" s="298">
        <f>'SE - Maintenance &amp; Petrol &amp; Oth'!F52</f>
        <v>4204.7499999999991</v>
      </c>
      <c r="AD177" s="298">
        <f>'SE - Maintenance &amp; Petrol &amp; Oth'!G52</f>
        <v>4204.7499999999991</v>
      </c>
      <c r="AE177" s="298">
        <f>'SE - Maintenance &amp; Petrol &amp; Oth'!H52</f>
        <v>4204.7499999999991</v>
      </c>
      <c r="AF177" s="298">
        <f>'SE - Maintenance &amp; Petrol &amp; Oth'!I52</f>
        <v>4204.7499999999991</v>
      </c>
      <c r="AG177" s="298">
        <f>'SE - Maintenance &amp; Petrol &amp; Oth'!J52</f>
        <v>4204.7499999999991</v>
      </c>
      <c r="AH177" s="298">
        <f>'SE - Maintenance &amp; Petrol &amp; Oth'!K52</f>
        <v>4204.7499999999991</v>
      </c>
      <c r="AI177" s="298">
        <f>'SE - Maintenance &amp; Petrol &amp; Oth'!L52</f>
        <v>4204.7499999999991</v>
      </c>
      <c r="AJ177" s="298">
        <f>'SE - Maintenance &amp; Petrol &amp; Oth'!M52</f>
        <v>4204.7499999999991</v>
      </c>
      <c r="AK177" s="298">
        <f>'SE - Maintenance &amp; Petrol &amp; Oth'!N52</f>
        <v>4204.7499999999991</v>
      </c>
      <c r="AL177" s="298">
        <f t="shared" si="77"/>
        <v>50456.999999999993</v>
      </c>
    </row>
    <row r="178" spans="1:38" x14ac:dyDescent="0.25">
      <c r="A178" t="s">
        <v>81</v>
      </c>
      <c r="B178" s="124">
        <v>7332</v>
      </c>
      <c r="C178" s="124">
        <v>142</v>
      </c>
      <c r="D178" t="s">
        <v>22</v>
      </c>
      <c r="E178">
        <v>3</v>
      </c>
      <c r="F178" s="251" t="s">
        <v>42</v>
      </c>
      <c r="G178" s="4">
        <v>0</v>
      </c>
      <c r="H178" s="4">
        <v>0</v>
      </c>
      <c r="I178" s="4">
        <v>0</v>
      </c>
      <c r="J178" s="4">
        <v>0</v>
      </c>
      <c r="K178" s="4">
        <v>0</v>
      </c>
      <c r="L178" s="4">
        <v>165.75</v>
      </c>
      <c r="M178" s="4">
        <v>172.79</v>
      </c>
      <c r="N178" s="4">
        <v>182.96</v>
      </c>
      <c r="O178" s="4">
        <v>221.49</v>
      </c>
      <c r="P178" s="4">
        <v>206.28</v>
      </c>
      <c r="Q178" s="4">
        <v>201.79</v>
      </c>
      <c r="R178" s="4">
        <v>196.09</v>
      </c>
      <c r="S178" s="4">
        <v>1347.1499999999999</v>
      </c>
      <c r="U178" s="114" t="e">
        <f t="shared" si="75"/>
        <v>#DIV/0!</v>
      </c>
      <c r="V178" s="114"/>
      <c r="W178" s="115"/>
      <c r="X178" s="117"/>
      <c r="Z178" s="298">
        <f>'SE - Maintenance &amp; Petrol &amp; Oth'!C53</f>
        <v>112.26249999999999</v>
      </c>
      <c r="AA178" s="298">
        <f>'SE - Maintenance &amp; Petrol &amp; Oth'!D53</f>
        <v>112.26249999999999</v>
      </c>
      <c r="AB178" s="298">
        <f>'SE - Maintenance &amp; Petrol &amp; Oth'!E53</f>
        <v>112.26249999999999</v>
      </c>
      <c r="AC178" s="298">
        <f>'SE - Maintenance &amp; Petrol &amp; Oth'!F53</f>
        <v>112.26249999999999</v>
      </c>
      <c r="AD178" s="298">
        <f>'SE - Maintenance &amp; Petrol &amp; Oth'!G53</f>
        <v>112.26249999999999</v>
      </c>
      <c r="AE178" s="298">
        <f>'SE - Maintenance &amp; Petrol &amp; Oth'!H53</f>
        <v>112.26249999999999</v>
      </c>
      <c r="AF178" s="298">
        <f>'SE - Maintenance &amp; Petrol &amp; Oth'!I53</f>
        <v>112.26249999999999</v>
      </c>
      <c r="AG178" s="298">
        <f>'SE - Maintenance &amp; Petrol &amp; Oth'!J53</f>
        <v>112.26249999999999</v>
      </c>
      <c r="AH178" s="298">
        <f>'SE - Maintenance &amp; Petrol &amp; Oth'!K53</f>
        <v>112.26249999999999</v>
      </c>
      <c r="AI178" s="298">
        <f>'SE - Maintenance &amp; Petrol &amp; Oth'!L53</f>
        <v>112.26249999999999</v>
      </c>
      <c r="AJ178" s="298">
        <f>'SE - Maintenance &amp; Petrol &amp; Oth'!M53</f>
        <v>112.26249999999999</v>
      </c>
      <c r="AK178" s="298">
        <f>'SE - Maintenance &amp; Petrol &amp; Oth'!N53</f>
        <v>112.26249999999999</v>
      </c>
      <c r="AL178" s="298">
        <f t="shared" si="77"/>
        <v>1347.1500000000003</v>
      </c>
    </row>
    <row r="179" spans="1:38" x14ac:dyDescent="0.25">
      <c r="A179" t="s">
        <v>81</v>
      </c>
      <c r="B179" s="124">
        <v>7332</v>
      </c>
      <c r="C179" s="124">
        <v>147</v>
      </c>
      <c r="D179" t="s">
        <v>20</v>
      </c>
      <c r="E179">
        <v>3</v>
      </c>
      <c r="F179" s="251" t="s">
        <v>41</v>
      </c>
      <c r="G179" s="4">
        <v>669.89</v>
      </c>
      <c r="H179" s="4">
        <v>149.37</v>
      </c>
      <c r="I179" s="4">
        <v>605.24</v>
      </c>
      <c r="J179" s="4">
        <v>235.14</v>
      </c>
      <c r="K179" s="4">
        <v>193.89</v>
      </c>
      <c r="L179" s="4">
        <v>0</v>
      </c>
      <c r="M179" s="4">
        <v>0</v>
      </c>
      <c r="N179" s="4">
        <v>0</v>
      </c>
      <c r="O179" s="4">
        <v>0</v>
      </c>
      <c r="P179" s="4">
        <v>0</v>
      </c>
      <c r="Q179" s="4">
        <v>0</v>
      </c>
      <c r="R179" s="4">
        <v>0</v>
      </c>
      <c r="S179" s="4">
        <v>1853.5299999999997</v>
      </c>
      <c r="U179" s="114" t="e">
        <f t="shared" si="75"/>
        <v>#DIV/0!</v>
      </c>
      <c r="V179" s="114"/>
      <c r="W179" s="115"/>
      <c r="X179" s="117"/>
      <c r="Z179" s="298">
        <f>'SE - Maintenance &amp; Petrol &amp; Oth'!C54</f>
        <v>154.46083333333331</v>
      </c>
      <c r="AA179" s="298">
        <f>'SE - Maintenance &amp; Petrol &amp; Oth'!D54</f>
        <v>154.46083333333331</v>
      </c>
      <c r="AB179" s="298">
        <f>'SE - Maintenance &amp; Petrol &amp; Oth'!E54</f>
        <v>154.46083333333331</v>
      </c>
      <c r="AC179" s="298">
        <f>'SE - Maintenance &amp; Petrol &amp; Oth'!F54</f>
        <v>154.46083333333331</v>
      </c>
      <c r="AD179" s="298">
        <f>'SE - Maintenance &amp; Petrol &amp; Oth'!G54</f>
        <v>154.46083333333331</v>
      </c>
      <c r="AE179" s="298">
        <f>'SE - Maintenance &amp; Petrol &amp; Oth'!H54</f>
        <v>154.46083333333331</v>
      </c>
      <c r="AF179" s="298">
        <f>'SE - Maintenance &amp; Petrol &amp; Oth'!I54</f>
        <v>154.46083333333331</v>
      </c>
      <c r="AG179" s="298">
        <f>'SE - Maintenance &amp; Petrol &amp; Oth'!J54</f>
        <v>154.46083333333331</v>
      </c>
      <c r="AH179" s="298">
        <f>'SE - Maintenance &amp; Petrol &amp; Oth'!K54</f>
        <v>154.46083333333331</v>
      </c>
      <c r="AI179" s="298">
        <f>'SE - Maintenance &amp; Petrol &amp; Oth'!L54</f>
        <v>154.46083333333331</v>
      </c>
      <c r="AJ179" s="298">
        <f>'SE - Maintenance &amp; Petrol &amp; Oth'!M54</f>
        <v>154.46083333333331</v>
      </c>
      <c r="AK179" s="298">
        <f>'SE - Maintenance &amp; Petrol &amp; Oth'!N54</f>
        <v>154.46083333333331</v>
      </c>
      <c r="AL179" s="298">
        <f t="shared" si="77"/>
        <v>1853.5299999999997</v>
      </c>
    </row>
    <row r="180" spans="1:38" x14ac:dyDescent="0.25">
      <c r="A180" t="s">
        <v>81</v>
      </c>
      <c r="B180" s="124">
        <v>7332</v>
      </c>
      <c r="C180" s="124">
        <v>150</v>
      </c>
      <c r="D180" t="s">
        <v>24</v>
      </c>
      <c r="E180">
        <v>3</v>
      </c>
      <c r="F180" s="251" t="s">
        <v>72</v>
      </c>
      <c r="G180" s="4">
        <v>124.04</v>
      </c>
      <c r="H180" s="4">
        <v>149.37</v>
      </c>
      <c r="I180" s="4">
        <v>225.54</v>
      </c>
      <c r="J180" s="4">
        <v>118.41</v>
      </c>
      <c r="K180" s="4">
        <v>193.89</v>
      </c>
      <c r="L180" s="4">
        <v>165.75</v>
      </c>
      <c r="M180" s="4">
        <v>172.79</v>
      </c>
      <c r="N180" s="4">
        <v>182.96</v>
      </c>
      <c r="O180" s="4">
        <v>221.49</v>
      </c>
      <c r="P180" s="4">
        <v>206.28</v>
      </c>
      <c r="Q180" s="4">
        <v>201.79</v>
      </c>
      <c r="R180" s="4">
        <v>170</v>
      </c>
      <c r="S180" s="4">
        <v>2132.31</v>
      </c>
      <c r="U180" s="114" t="e">
        <f t="shared" si="75"/>
        <v>#DIV/0!</v>
      </c>
      <c r="V180" s="114"/>
      <c r="W180" s="115"/>
      <c r="X180" s="117"/>
      <c r="Z180" s="298">
        <f>'SE - Maintenance &amp; Petrol &amp; Oth'!C55</f>
        <v>177.6925</v>
      </c>
      <c r="AA180" s="298">
        <f>'SE - Maintenance &amp; Petrol &amp; Oth'!D55</f>
        <v>177.6925</v>
      </c>
      <c r="AB180" s="298">
        <f>'SE - Maintenance &amp; Petrol &amp; Oth'!E55</f>
        <v>177.6925</v>
      </c>
      <c r="AC180" s="298">
        <f>'SE - Maintenance &amp; Petrol &amp; Oth'!F55</f>
        <v>177.6925</v>
      </c>
      <c r="AD180" s="298">
        <f>'SE - Maintenance &amp; Petrol &amp; Oth'!G55</f>
        <v>177.6925</v>
      </c>
      <c r="AE180" s="298">
        <f>'SE - Maintenance &amp; Petrol &amp; Oth'!H55</f>
        <v>177.6925</v>
      </c>
      <c r="AF180" s="298">
        <f>'SE - Maintenance &amp; Petrol &amp; Oth'!I55</f>
        <v>177.6925</v>
      </c>
      <c r="AG180" s="298">
        <f>'SE - Maintenance &amp; Petrol &amp; Oth'!J55</f>
        <v>177.6925</v>
      </c>
      <c r="AH180" s="298">
        <f>'SE - Maintenance &amp; Petrol &amp; Oth'!K55</f>
        <v>177.6925</v>
      </c>
      <c r="AI180" s="298">
        <f>'SE - Maintenance &amp; Petrol &amp; Oth'!L55</f>
        <v>177.6925</v>
      </c>
      <c r="AJ180" s="298">
        <f>'SE - Maintenance &amp; Petrol &amp; Oth'!M55</f>
        <v>177.6925</v>
      </c>
      <c r="AK180" s="298">
        <f>'SE - Maintenance &amp; Petrol &amp; Oth'!N55</f>
        <v>177.6925</v>
      </c>
      <c r="AL180" s="298">
        <f t="shared" si="77"/>
        <v>2132.3100000000004</v>
      </c>
    </row>
    <row r="181" spans="1:38" x14ac:dyDescent="0.25">
      <c r="A181" t="s">
        <v>81</v>
      </c>
      <c r="B181" s="124">
        <v>7332</v>
      </c>
      <c r="C181" s="124">
        <v>160</v>
      </c>
      <c r="D181" t="s">
        <v>26</v>
      </c>
      <c r="E181">
        <v>3</v>
      </c>
      <c r="F181" s="251" t="s">
        <v>49</v>
      </c>
      <c r="G181" s="4">
        <v>673.8</v>
      </c>
      <c r="H181" s="4">
        <v>874.07</v>
      </c>
      <c r="I181" s="4">
        <v>686.62</v>
      </c>
      <c r="J181" s="4">
        <v>1073.8</v>
      </c>
      <c r="K181" s="4">
        <v>813.91</v>
      </c>
      <c r="L181" s="4">
        <v>859.85</v>
      </c>
      <c r="M181" s="4">
        <v>726.15</v>
      </c>
      <c r="N181" s="4">
        <v>965.5</v>
      </c>
      <c r="O181" s="4">
        <v>848.94</v>
      </c>
      <c r="P181" s="4">
        <v>696.77</v>
      </c>
      <c r="Q181" s="4">
        <v>869.04</v>
      </c>
      <c r="R181" s="4">
        <v>777.09</v>
      </c>
      <c r="S181" s="4">
        <v>9865.5400000000009</v>
      </c>
      <c r="U181" s="114" t="e">
        <f t="shared" si="75"/>
        <v>#DIV/0!</v>
      </c>
      <c r="V181" s="114"/>
      <c r="W181" s="115"/>
      <c r="X181" s="117"/>
      <c r="Z181" s="298">
        <f>'SE - Maintenance &amp; Petrol &amp; Oth'!C56</f>
        <v>822.12833333333344</v>
      </c>
      <c r="AA181" s="298">
        <f>'SE - Maintenance &amp; Petrol &amp; Oth'!D56</f>
        <v>822.12833333333344</v>
      </c>
      <c r="AB181" s="298">
        <f>'SE - Maintenance &amp; Petrol &amp; Oth'!E56</f>
        <v>822.12833333333344</v>
      </c>
      <c r="AC181" s="298">
        <f>'SE - Maintenance &amp; Petrol &amp; Oth'!F56</f>
        <v>822.12833333333344</v>
      </c>
      <c r="AD181" s="298">
        <f>'SE - Maintenance &amp; Petrol &amp; Oth'!G56</f>
        <v>822.12833333333344</v>
      </c>
      <c r="AE181" s="298">
        <f>'SE - Maintenance &amp; Petrol &amp; Oth'!H56</f>
        <v>822.12833333333344</v>
      </c>
      <c r="AF181" s="298">
        <f>'SE - Maintenance &amp; Petrol &amp; Oth'!I56</f>
        <v>822.12833333333344</v>
      </c>
      <c r="AG181" s="298">
        <f>'SE - Maintenance &amp; Petrol &amp; Oth'!J56</f>
        <v>822.12833333333344</v>
      </c>
      <c r="AH181" s="298">
        <f>'SE - Maintenance &amp; Petrol &amp; Oth'!K56</f>
        <v>822.12833333333344</v>
      </c>
      <c r="AI181" s="298">
        <f>'SE - Maintenance &amp; Petrol &amp; Oth'!L56</f>
        <v>822.12833333333344</v>
      </c>
      <c r="AJ181" s="298">
        <f>'SE - Maintenance &amp; Petrol &amp; Oth'!M56</f>
        <v>822.12833333333344</v>
      </c>
      <c r="AK181" s="298">
        <f>'SE - Maintenance &amp; Petrol &amp; Oth'!N56</f>
        <v>822.12833333333344</v>
      </c>
      <c r="AL181" s="298">
        <f t="shared" si="77"/>
        <v>9865.5400000000009</v>
      </c>
    </row>
    <row r="182" spans="1:38" x14ac:dyDescent="0.25">
      <c r="A182" t="s">
        <v>81</v>
      </c>
      <c r="B182" s="124">
        <v>7332</v>
      </c>
      <c r="C182" s="124">
        <v>210</v>
      </c>
      <c r="D182" t="s">
        <v>10</v>
      </c>
      <c r="E182">
        <v>2</v>
      </c>
      <c r="F182" s="251" t="s">
        <v>82</v>
      </c>
      <c r="G182" s="4">
        <v>-164.92</v>
      </c>
      <c r="H182" s="4">
        <v>-1638.73</v>
      </c>
      <c r="I182" s="4">
        <v>590.91</v>
      </c>
      <c r="J182" s="4">
        <v>1895.33</v>
      </c>
      <c r="K182" s="4">
        <v>-3309.11</v>
      </c>
      <c r="L182" s="4">
        <v>-2290.98</v>
      </c>
      <c r="M182" s="4">
        <v>2908.39</v>
      </c>
      <c r="N182" s="4">
        <v>3721.4</v>
      </c>
      <c r="O182" s="4">
        <v>-2270.96</v>
      </c>
      <c r="P182" s="4">
        <v>170.16</v>
      </c>
      <c r="Q182" s="4">
        <v>-1767.78</v>
      </c>
      <c r="R182" s="4">
        <v>157.55000000000001</v>
      </c>
      <c r="S182" s="4">
        <v>-1998.74</v>
      </c>
      <c r="U182" s="114" t="e">
        <f t="shared" si="75"/>
        <v>#DIV/0!</v>
      </c>
      <c r="V182" s="114"/>
      <c r="W182" s="115"/>
      <c r="X182" s="117"/>
      <c r="Z182" s="298">
        <f>'SE - Maintenance &amp; Petrol &amp; Oth'!C57</f>
        <v>-166.56166666666667</v>
      </c>
      <c r="AA182" s="298">
        <f>'SE - Maintenance &amp; Petrol &amp; Oth'!D57</f>
        <v>-166.56166666666667</v>
      </c>
      <c r="AB182" s="298">
        <f>'SE - Maintenance &amp; Petrol &amp; Oth'!E57</f>
        <v>-166.56166666666667</v>
      </c>
      <c r="AC182" s="298">
        <f>'SE - Maintenance &amp; Petrol &amp; Oth'!F57</f>
        <v>-166.56166666666667</v>
      </c>
      <c r="AD182" s="298">
        <f>'SE - Maintenance &amp; Petrol &amp; Oth'!G57</f>
        <v>-166.56166666666667</v>
      </c>
      <c r="AE182" s="298">
        <f>'SE - Maintenance &amp; Petrol &amp; Oth'!H57</f>
        <v>-166.56166666666667</v>
      </c>
      <c r="AF182" s="298">
        <f>'SE - Maintenance &amp; Petrol &amp; Oth'!I57</f>
        <v>-166.56166666666667</v>
      </c>
      <c r="AG182" s="298">
        <f>'SE - Maintenance &amp; Petrol &amp; Oth'!J57</f>
        <v>-166.56166666666667</v>
      </c>
      <c r="AH182" s="298">
        <f>'SE - Maintenance &amp; Petrol &amp; Oth'!K57</f>
        <v>-166.56166666666667</v>
      </c>
      <c r="AI182" s="298">
        <f>'SE - Maintenance &amp; Petrol &amp; Oth'!L57</f>
        <v>-166.56166666666667</v>
      </c>
      <c r="AJ182" s="298">
        <f>'SE - Maintenance &amp; Petrol &amp; Oth'!M57</f>
        <v>-166.56166666666667</v>
      </c>
      <c r="AK182" s="298">
        <f>'SE - Maintenance &amp; Petrol &amp; Oth'!N57</f>
        <v>-166.56166666666667</v>
      </c>
      <c r="AL182" s="298">
        <f t="shared" si="77"/>
        <v>-1998.7400000000005</v>
      </c>
    </row>
    <row r="183" spans="1:38" x14ac:dyDescent="0.25">
      <c r="A183" t="s">
        <v>81</v>
      </c>
      <c r="B183" s="124">
        <v>7332</v>
      </c>
      <c r="C183" s="124">
        <v>220</v>
      </c>
      <c r="D183" t="s">
        <v>14</v>
      </c>
      <c r="E183">
        <v>2</v>
      </c>
      <c r="F183" s="251" t="s">
        <v>76</v>
      </c>
      <c r="G183" s="4">
        <v>3707.11</v>
      </c>
      <c r="H183" s="4">
        <v>4363.3500000000004</v>
      </c>
      <c r="I183" s="4">
        <v>6073.15</v>
      </c>
      <c r="J183" s="4">
        <v>5670.51</v>
      </c>
      <c r="K183" s="4">
        <v>9815.44</v>
      </c>
      <c r="L183" s="4">
        <v>11995.75</v>
      </c>
      <c r="M183" s="4">
        <v>8140.05</v>
      </c>
      <c r="N183" s="4">
        <v>12461.24</v>
      </c>
      <c r="O183" s="4">
        <v>4720.97</v>
      </c>
      <c r="P183" s="4">
        <v>4286.87</v>
      </c>
      <c r="Q183" s="4">
        <v>4060.47</v>
      </c>
      <c r="R183" s="4">
        <v>3884.35</v>
      </c>
      <c r="S183" s="4">
        <v>79179.260000000009</v>
      </c>
      <c r="U183" s="114" t="e">
        <f t="shared" si="75"/>
        <v>#DIV/0!</v>
      </c>
      <c r="V183" s="114"/>
      <c r="W183" s="115"/>
      <c r="X183" s="117"/>
      <c r="Z183" s="298">
        <f>'SE - Maintenance &amp; Petrol &amp; Oth'!C58</f>
        <v>6598.2716666666674</v>
      </c>
      <c r="AA183" s="298">
        <f>'SE - Maintenance &amp; Petrol &amp; Oth'!D58</f>
        <v>6598.2716666666674</v>
      </c>
      <c r="AB183" s="298">
        <f>'SE - Maintenance &amp; Petrol &amp; Oth'!E58</f>
        <v>6598.2716666666674</v>
      </c>
      <c r="AC183" s="298">
        <f>'SE - Maintenance &amp; Petrol &amp; Oth'!F58</f>
        <v>6598.2716666666674</v>
      </c>
      <c r="AD183" s="298">
        <f>'SE - Maintenance &amp; Petrol &amp; Oth'!G58</f>
        <v>6598.2716666666674</v>
      </c>
      <c r="AE183" s="298">
        <f>'SE - Maintenance &amp; Petrol &amp; Oth'!H58</f>
        <v>6598.2716666666674</v>
      </c>
      <c r="AF183" s="298">
        <f>'SE - Maintenance &amp; Petrol &amp; Oth'!I58</f>
        <v>6598.2716666666674</v>
      </c>
      <c r="AG183" s="298">
        <f>'SE - Maintenance &amp; Petrol &amp; Oth'!J58</f>
        <v>6598.2716666666674</v>
      </c>
      <c r="AH183" s="298">
        <f>'SE - Maintenance &amp; Petrol &amp; Oth'!K58</f>
        <v>6598.2716666666674</v>
      </c>
      <c r="AI183" s="298">
        <f>'SE - Maintenance &amp; Petrol &amp; Oth'!L58</f>
        <v>6598.2716666666674</v>
      </c>
      <c r="AJ183" s="298">
        <f>'SE - Maintenance &amp; Petrol &amp; Oth'!M58</f>
        <v>6598.2716666666674</v>
      </c>
      <c r="AK183" s="298">
        <f>'SE - Maintenance &amp; Petrol &amp; Oth'!N58</f>
        <v>6598.2716666666674</v>
      </c>
      <c r="AL183" s="298">
        <f t="shared" si="77"/>
        <v>79179.260000000009</v>
      </c>
    </row>
    <row r="184" spans="1:38" x14ac:dyDescent="0.25">
      <c r="A184" t="s">
        <v>81</v>
      </c>
      <c r="B184" s="124">
        <v>7332</v>
      </c>
      <c r="C184" s="124">
        <v>230</v>
      </c>
      <c r="D184" t="s">
        <v>18</v>
      </c>
      <c r="E184">
        <v>3</v>
      </c>
      <c r="F184" s="251" t="s">
        <v>40</v>
      </c>
      <c r="G184" s="4">
        <v>496.3</v>
      </c>
      <c r="H184" s="4">
        <v>602.96</v>
      </c>
      <c r="I184" s="4">
        <v>440.27</v>
      </c>
      <c r="J184" s="4">
        <v>531.41</v>
      </c>
      <c r="K184" s="4">
        <v>646.62</v>
      </c>
      <c r="L184" s="4">
        <v>561.15</v>
      </c>
      <c r="M184" s="4">
        <v>517.64</v>
      </c>
      <c r="N184" s="4">
        <v>781.49</v>
      </c>
      <c r="O184" s="4">
        <v>663.77</v>
      </c>
      <c r="P184" s="4">
        <v>701.5</v>
      </c>
      <c r="Q184" s="4">
        <v>750.55</v>
      </c>
      <c r="R184" s="4">
        <v>500.27</v>
      </c>
      <c r="S184" s="4">
        <v>7193.93</v>
      </c>
      <c r="U184" s="114" t="e">
        <f t="shared" si="75"/>
        <v>#DIV/0!</v>
      </c>
      <c r="V184" s="114"/>
      <c r="W184" s="115"/>
      <c r="X184" s="117"/>
      <c r="Z184" s="298">
        <f>'SE - Maintenance &amp; Petrol &amp; Oth'!C59</f>
        <v>599.49416666666673</v>
      </c>
      <c r="AA184" s="298">
        <f>'SE - Maintenance &amp; Petrol &amp; Oth'!D59</f>
        <v>599.49416666666673</v>
      </c>
      <c r="AB184" s="298">
        <f>'SE - Maintenance &amp; Petrol &amp; Oth'!E59</f>
        <v>599.49416666666673</v>
      </c>
      <c r="AC184" s="298">
        <f>'SE - Maintenance &amp; Petrol &amp; Oth'!F59</f>
        <v>599.49416666666673</v>
      </c>
      <c r="AD184" s="298">
        <f>'SE - Maintenance &amp; Petrol &amp; Oth'!G59</f>
        <v>599.49416666666673</v>
      </c>
      <c r="AE184" s="298">
        <f>'SE - Maintenance &amp; Petrol &amp; Oth'!H59</f>
        <v>599.49416666666673</v>
      </c>
      <c r="AF184" s="298">
        <f>'SE - Maintenance &amp; Petrol &amp; Oth'!I59</f>
        <v>599.49416666666673</v>
      </c>
      <c r="AG184" s="298">
        <f>'SE - Maintenance &amp; Petrol &amp; Oth'!J59</f>
        <v>599.49416666666673</v>
      </c>
      <c r="AH184" s="298">
        <f>'SE - Maintenance &amp; Petrol &amp; Oth'!K59</f>
        <v>599.49416666666673</v>
      </c>
      <c r="AI184" s="298">
        <f>'SE - Maintenance &amp; Petrol &amp; Oth'!L59</f>
        <v>599.49416666666673</v>
      </c>
      <c r="AJ184" s="298">
        <f>'SE - Maintenance &amp; Petrol &amp; Oth'!M59</f>
        <v>599.49416666666673</v>
      </c>
      <c r="AK184" s="298">
        <f>'SE - Maintenance &amp; Petrol &amp; Oth'!N59</f>
        <v>599.49416666666673</v>
      </c>
      <c r="AL184" s="298">
        <f t="shared" si="77"/>
        <v>7193.9299999999994</v>
      </c>
    </row>
    <row r="185" spans="1:38" x14ac:dyDescent="0.25">
      <c r="A185" t="s">
        <v>81</v>
      </c>
      <c r="B185" s="124">
        <v>7332</v>
      </c>
      <c r="C185" s="124">
        <v>240</v>
      </c>
      <c r="D185" t="s">
        <v>20</v>
      </c>
      <c r="E185">
        <v>3</v>
      </c>
      <c r="F185" s="251" t="s">
        <v>41</v>
      </c>
      <c r="G185" s="4">
        <v>1333.46</v>
      </c>
      <c r="H185" s="4">
        <v>783.34</v>
      </c>
      <c r="I185" s="4">
        <v>1036.3599999999999</v>
      </c>
      <c r="J185" s="4">
        <v>914.56</v>
      </c>
      <c r="K185" s="4">
        <v>701.83</v>
      </c>
      <c r="L185" s="4">
        <v>829.71</v>
      </c>
      <c r="M185" s="4">
        <v>710.26</v>
      </c>
      <c r="N185" s="4">
        <v>1072.18</v>
      </c>
      <c r="O185" s="4">
        <v>813.93</v>
      </c>
      <c r="P185" s="4">
        <v>1065.18</v>
      </c>
      <c r="Q185" s="4">
        <v>1019.21</v>
      </c>
      <c r="R185" s="4">
        <v>979.55</v>
      </c>
      <c r="S185" s="4">
        <v>11259.57</v>
      </c>
      <c r="U185" s="114" t="e">
        <f t="shared" si="75"/>
        <v>#DIV/0!</v>
      </c>
      <c r="V185" s="114"/>
      <c r="W185" s="115"/>
      <c r="X185" s="117"/>
      <c r="Z185" s="298">
        <f>'SE - Maintenance &amp; Petrol &amp; Oth'!C60</f>
        <v>938.29750000000001</v>
      </c>
      <c r="AA185" s="298">
        <f>'SE - Maintenance &amp; Petrol &amp; Oth'!D60</f>
        <v>938.29750000000001</v>
      </c>
      <c r="AB185" s="298">
        <f>'SE - Maintenance &amp; Petrol &amp; Oth'!E60</f>
        <v>938.29750000000001</v>
      </c>
      <c r="AC185" s="298">
        <f>'SE - Maintenance &amp; Petrol &amp; Oth'!F60</f>
        <v>938.29750000000001</v>
      </c>
      <c r="AD185" s="298">
        <f>'SE - Maintenance &amp; Petrol &amp; Oth'!G60</f>
        <v>938.29750000000001</v>
      </c>
      <c r="AE185" s="298">
        <f>'SE - Maintenance &amp; Petrol &amp; Oth'!H60</f>
        <v>938.29750000000001</v>
      </c>
      <c r="AF185" s="298">
        <f>'SE - Maintenance &amp; Petrol &amp; Oth'!I60</f>
        <v>938.29750000000001</v>
      </c>
      <c r="AG185" s="298">
        <f>'SE - Maintenance &amp; Petrol &amp; Oth'!J60</f>
        <v>938.29750000000001</v>
      </c>
      <c r="AH185" s="298">
        <f>'SE - Maintenance &amp; Petrol &amp; Oth'!K60</f>
        <v>938.29750000000001</v>
      </c>
      <c r="AI185" s="298">
        <f>'SE - Maintenance &amp; Petrol &amp; Oth'!L60</f>
        <v>938.29750000000001</v>
      </c>
      <c r="AJ185" s="298">
        <f>'SE - Maintenance &amp; Petrol &amp; Oth'!M60</f>
        <v>938.29750000000001</v>
      </c>
      <c r="AK185" s="298">
        <f>'SE - Maintenance &amp; Petrol &amp; Oth'!N60</f>
        <v>938.29750000000001</v>
      </c>
      <c r="AL185" s="298">
        <f t="shared" si="77"/>
        <v>11259.570000000002</v>
      </c>
    </row>
    <row r="186" spans="1:38" x14ac:dyDescent="0.25">
      <c r="A186" t="s">
        <v>81</v>
      </c>
      <c r="B186" s="124">
        <v>7332</v>
      </c>
      <c r="C186" s="124">
        <v>260</v>
      </c>
      <c r="D186" t="s">
        <v>26</v>
      </c>
      <c r="E186">
        <v>3</v>
      </c>
      <c r="F186" s="251" t="s">
        <v>49</v>
      </c>
      <c r="G186" s="4">
        <v>437.31</v>
      </c>
      <c r="H186" s="4">
        <v>392.8</v>
      </c>
      <c r="I186" s="4">
        <v>362.1</v>
      </c>
      <c r="J186" s="4">
        <v>336.27</v>
      </c>
      <c r="K186" s="4">
        <v>342.4</v>
      </c>
      <c r="L186" s="4">
        <v>154.77000000000001</v>
      </c>
      <c r="M186" s="4">
        <v>291.42</v>
      </c>
      <c r="N186" s="4">
        <v>564.5</v>
      </c>
      <c r="O186" s="4">
        <v>638.84</v>
      </c>
      <c r="P186" s="4">
        <v>616.70000000000005</v>
      </c>
      <c r="Q186" s="4">
        <v>581.82000000000005</v>
      </c>
      <c r="R186" s="4">
        <v>475.33</v>
      </c>
      <c r="S186" s="4">
        <v>5194.26</v>
      </c>
      <c r="U186" s="114" t="e">
        <f t="shared" si="75"/>
        <v>#DIV/0!</v>
      </c>
      <c r="V186" s="114"/>
      <c r="W186" s="115"/>
      <c r="X186" s="117"/>
      <c r="Z186" s="298">
        <f>'SE - Maintenance &amp; Petrol &amp; Oth'!C61</f>
        <v>432.85500000000002</v>
      </c>
      <c r="AA186" s="298">
        <f>'SE - Maintenance &amp; Petrol &amp; Oth'!D61</f>
        <v>432.85500000000002</v>
      </c>
      <c r="AB186" s="298">
        <f>'SE - Maintenance &amp; Petrol &amp; Oth'!E61</f>
        <v>432.85500000000002</v>
      </c>
      <c r="AC186" s="298">
        <f>'SE - Maintenance &amp; Petrol &amp; Oth'!F61</f>
        <v>432.85500000000002</v>
      </c>
      <c r="AD186" s="298">
        <f>'SE - Maintenance &amp; Petrol &amp; Oth'!G61</f>
        <v>432.85500000000002</v>
      </c>
      <c r="AE186" s="298">
        <f>'SE - Maintenance &amp; Petrol &amp; Oth'!H61</f>
        <v>432.85500000000002</v>
      </c>
      <c r="AF186" s="298">
        <f>'SE - Maintenance &amp; Petrol &amp; Oth'!I61</f>
        <v>432.85500000000002</v>
      </c>
      <c r="AG186" s="298">
        <f>'SE - Maintenance &amp; Petrol &amp; Oth'!J61</f>
        <v>432.85500000000002</v>
      </c>
      <c r="AH186" s="298">
        <f>'SE - Maintenance &amp; Petrol &amp; Oth'!K61</f>
        <v>432.85500000000002</v>
      </c>
      <c r="AI186" s="298">
        <f>'SE - Maintenance &amp; Petrol &amp; Oth'!L61</f>
        <v>432.85500000000002</v>
      </c>
      <c r="AJ186" s="298">
        <f>'SE - Maintenance &amp; Petrol &amp; Oth'!M61</f>
        <v>432.85500000000002</v>
      </c>
      <c r="AK186" s="298">
        <f>'SE - Maintenance &amp; Petrol &amp; Oth'!N61</f>
        <v>432.85500000000002</v>
      </c>
      <c r="AL186" s="298">
        <f t="shared" si="77"/>
        <v>5194.26</v>
      </c>
    </row>
    <row r="187" spans="1:38" x14ac:dyDescent="0.25">
      <c r="A187" t="s">
        <v>81</v>
      </c>
      <c r="B187" s="124">
        <v>7332</v>
      </c>
      <c r="C187" s="124">
        <v>330</v>
      </c>
      <c r="D187" t="s">
        <v>18</v>
      </c>
      <c r="E187">
        <v>3</v>
      </c>
      <c r="F187" s="251" t="s">
        <v>40</v>
      </c>
      <c r="G187" s="4">
        <v>250.17</v>
      </c>
      <c r="H187" s="4">
        <v>320.56</v>
      </c>
      <c r="I187" s="4">
        <v>325.39999999999998</v>
      </c>
      <c r="J187" s="4">
        <v>227.24</v>
      </c>
      <c r="K187" s="4">
        <v>311.41000000000003</v>
      </c>
      <c r="L187" s="4">
        <v>321.95</v>
      </c>
      <c r="M187" s="4">
        <v>297.27999999999997</v>
      </c>
      <c r="N187" s="4">
        <v>392.95</v>
      </c>
      <c r="O187" s="4">
        <v>407.84</v>
      </c>
      <c r="P187" s="4">
        <v>418.12</v>
      </c>
      <c r="Q187" s="4">
        <v>390.42</v>
      </c>
      <c r="R187" s="4">
        <v>285.64999999999998</v>
      </c>
      <c r="S187" s="4">
        <v>3948.9900000000002</v>
      </c>
      <c r="U187" s="114" t="e">
        <f t="shared" si="75"/>
        <v>#DIV/0!</v>
      </c>
      <c r="V187" s="114"/>
      <c r="W187" s="115"/>
      <c r="X187" s="117"/>
      <c r="Z187" s="298">
        <f>'SE - Maintenance &amp; Petrol &amp; Oth'!C62</f>
        <v>329.08250000000004</v>
      </c>
      <c r="AA187" s="298">
        <f>'SE - Maintenance &amp; Petrol &amp; Oth'!D62</f>
        <v>329.08250000000004</v>
      </c>
      <c r="AB187" s="298">
        <f>'SE - Maintenance &amp; Petrol &amp; Oth'!E62</f>
        <v>329.08250000000004</v>
      </c>
      <c r="AC187" s="298">
        <f>'SE - Maintenance &amp; Petrol &amp; Oth'!F62</f>
        <v>329.08250000000004</v>
      </c>
      <c r="AD187" s="298">
        <f>'SE - Maintenance &amp; Petrol &amp; Oth'!G62</f>
        <v>329.08250000000004</v>
      </c>
      <c r="AE187" s="298">
        <f>'SE - Maintenance &amp; Petrol &amp; Oth'!H62</f>
        <v>329.08250000000004</v>
      </c>
      <c r="AF187" s="298">
        <f>'SE - Maintenance &amp; Petrol &amp; Oth'!I62</f>
        <v>329.08250000000004</v>
      </c>
      <c r="AG187" s="298">
        <f>'SE - Maintenance &amp; Petrol &amp; Oth'!J62</f>
        <v>329.08250000000004</v>
      </c>
      <c r="AH187" s="298">
        <f>'SE - Maintenance &amp; Petrol &amp; Oth'!K62</f>
        <v>329.08250000000004</v>
      </c>
      <c r="AI187" s="298">
        <f>'SE - Maintenance &amp; Petrol &amp; Oth'!L62</f>
        <v>329.08250000000004</v>
      </c>
      <c r="AJ187" s="298">
        <f>'SE - Maintenance &amp; Petrol &amp; Oth'!M62</f>
        <v>329.08250000000004</v>
      </c>
      <c r="AK187" s="298">
        <f>'SE - Maintenance &amp; Petrol &amp; Oth'!N62</f>
        <v>329.08250000000004</v>
      </c>
      <c r="AL187" s="298">
        <f t="shared" si="77"/>
        <v>3948.9900000000002</v>
      </c>
    </row>
    <row r="188" spans="1:38" x14ac:dyDescent="0.25">
      <c r="A188" t="s">
        <v>81</v>
      </c>
      <c r="B188" s="124">
        <v>7332</v>
      </c>
      <c r="C188" s="124">
        <v>340</v>
      </c>
      <c r="D188" t="s">
        <v>20</v>
      </c>
      <c r="E188">
        <v>3</v>
      </c>
      <c r="F188" s="251" t="s">
        <v>41</v>
      </c>
      <c r="G188" s="4">
        <v>1049.46</v>
      </c>
      <c r="H188" s="4">
        <v>1220.69</v>
      </c>
      <c r="I188" s="4">
        <v>2856.11</v>
      </c>
      <c r="J188" s="4">
        <v>3539.73</v>
      </c>
      <c r="K188" s="4">
        <v>3072.08</v>
      </c>
      <c r="L188" s="4">
        <v>3048.11</v>
      </c>
      <c r="M188" s="4">
        <v>1879.83</v>
      </c>
      <c r="N188" s="4">
        <v>2777.33</v>
      </c>
      <c r="O188" s="4">
        <v>1415.71</v>
      </c>
      <c r="P188" s="4">
        <v>1068.9100000000001</v>
      </c>
      <c r="Q188" s="4">
        <v>1554.99</v>
      </c>
      <c r="R188" s="4">
        <v>1391.59</v>
      </c>
      <c r="S188" s="4">
        <v>24874.540000000005</v>
      </c>
      <c r="U188" s="114" t="e">
        <f t="shared" si="75"/>
        <v>#DIV/0!</v>
      </c>
      <c r="V188" s="114"/>
      <c r="W188" s="115"/>
      <c r="X188" s="117"/>
      <c r="Z188" s="298">
        <f>'SE - Maintenance &amp; Petrol &amp; Oth'!C63</f>
        <v>2072.8783333333336</v>
      </c>
      <c r="AA188" s="298">
        <f>'SE - Maintenance &amp; Petrol &amp; Oth'!D63</f>
        <v>2072.8783333333336</v>
      </c>
      <c r="AB188" s="298">
        <f>'SE - Maintenance &amp; Petrol &amp; Oth'!E63</f>
        <v>2072.8783333333336</v>
      </c>
      <c r="AC188" s="298">
        <f>'SE - Maintenance &amp; Petrol &amp; Oth'!F63</f>
        <v>2072.8783333333336</v>
      </c>
      <c r="AD188" s="298">
        <f>'SE - Maintenance &amp; Petrol &amp; Oth'!G63</f>
        <v>2072.8783333333336</v>
      </c>
      <c r="AE188" s="298">
        <f>'SE - Maintenance &amp; Petrol &amp; Oth'!H63</f>
        <v>2072.8783333333336</v>
      </c>
      <c r="AF188" s="298">
        <f>'SE - Maintenance &amp; Petrol &amp; Oth'!I63</f>
        <v>2072.8783333333336</v>
      </c>
      <c r="AG188" s="298">
        <f>'SE - Maintenance &amp; Petrol &amp; Oth'!J63</f>
        <v>2072.8783333333336</v>
      </c>
      <c r="AH188" s="298">
        <f>'SE - Maintenance &amp; Petrol &amp; Oth'!K63</f>
        <v>2072.8783333333336</v>
      </c>
      <c r="AI188" s="298">
        <f>'SE - Maintenance &amp; Petrol &amp; Oth'!L63</f>
        <v>2072.8783333333336</v>
      </c>
      <c r="AJ188" s="298">
        <f>'SE - Maintenance &amp; Petrol &amp; Oth'!M63</f>
        <v>2072.8783333333336</v>
      </c>
      <c r="AK188" s="298">
        <f>'SE - Maintenance &amp; Petrol &amp; Oth'!N63</f>
        <v>2072.8783333333336</v>
      </c>
      <c r="AL188" s="298">
        <f t="shared" si="77"/>
        <v>24874.540000000005</v>
      </c>
    </row>
    <row r="189" spans="1:38" x14ac:dyDescent="0.25">
      <c r="A189" t="s">
        <v>81</v>
      </c>
      <c r="B189" s="124">
        <v>7332</v>
      </c>
      <c r="C189" s="124">
        <v>430</v>
      </c>
      <c r="D189" t="s">
        <v>18</v>
      </c>
      <c r="E189">
        <v>3</v>
      </c>
      <c r="F189" s="251" t="s">
        <v>40</v>
      </c>
      <c r="G189" s="4">
        <v>250.17</v>
      </c>
      <c r="H189" s="4">
        <v>320.56</v>
      </c>
      <c r="I189" s="4">
        <v>130.28</v>
      </c>
      <c r="J189" s="4">
        <v>227.24</v>
      </c>
      <c r="K189" s="4">
        <v>311.41000000000003</v>
      </c>
      <c r="L189" s="4">
        <v>321.95</v>
      </c>
      <c r="M189" s="4">
        <v>297.27999999999997</v>
      </c>
      <c r="N189" s="4">
        <v>392.95</v>
      </c>
      <c r="O189" s="4">
        <v>407.84</v>
      </c>
      <c r="P189" s="4">
        <v>418.12</v>
      </c>
      <c r="Q189" s="4">
        <v>390.42</v>
      </c>
      <c r="R189" s="4">
        <v>285.64999999999998</v>
      </c>
      <c r="S189" s="4">
        <v>3753.8700000000003</v>
      </c>
      <c r="U189" s="114" t="e">
        <f t="shared" si="75"/>
        <v>#DIV/0!</v>
      </c>
      <c r="V189" s="114"/>
      <c r="W189" s="115"/>
      <c r="X189" s="117"/>
      <c r="Z189" s="298">
        <f>'SE - Maintenance &amp; Petrol &amp; Oth'!C64</f>
        <v>312.82250000000005</v>
      </c>
      <c r="AA189" s="298">
        <f>'SE - Maintenance &amp; Petrol &amp; Oth'!D64</f>
        <v>312.82250000000005</v>
      </c>
      <c r="AB189" s="298">
        <f>'SE - Maintenance &amp; Petrol &amp; Oth'!E64</f>
        <v>312.82250000000005</v>
      </c>
      <c r="AC189" s="298">
        <f>'SE - Maintenance &amp; Petrol &amp; Oth'!F64</f>
        <v>312.82250000000005</v>
      </c>
      <c r="AD189" s="298">
        <f>'SE - Maintenance &amp; Petrol &amp; Oth'!G64</f>
        <v>312.82250000000005</v>
      </c>
      <c r="AE189" s="298">
        <f>'SE - Maintenance &amp; Petrol &amp; Oth'!H64</f>
        <v>312.82250000000005</v>
      </c>
      <c r="AF189" s="298">
        <f>'SE - Maintenance &amp; Petrol &amp; Oth'!I64</f>
        <v>312.82250000000005</v>
      </c>
      <c r="AG189" s="298">
        <f>'SE - Maintenance &amp; Petrol &amp; Oth'!J64</f>
        <v>312.82250000000005</v>
      </c>
      <c r="AH189" s="298">
        <f>'SE - Maintenance &amp; Petrol &amp; Oth'!K64</f>
        <v>312.82250000000005</v>
      </c>
      <c r="AI189" s="298">
        <f>'SE - Maintenance &amp; Petrol &amp; Oth'!L64</f>
        <v>312.82250000000005</v>
      </c>
      <c r="AJ189" s="298">
        <f>'SE - Maintenance &amp; Petrol &amp; Oth'!M64</f>
        <v>312.82250000000005</v>
      </c>
      <c r="AK189" s="298">
        <f>'SE - Maintenance &amp; Petrol &amp; Oth'!N64</f>
        <v>312.82250000000005</v>
      </c>
      <c r="AL189" s="298">
        <f t="shared" si="77"/>
        <v>3753.8700000000013</v>
      </c>
    </row>
    <row r="190" spans="1:38" x14ac:dyDescent="0.25">
      <c r="A190" t="s">
        <v>81</v>
      </c>
      <c r="B190" s="124">
        <v>7332</v>
      </c>
      <c r="C190" s="124">
        <v>440</v>
      </c>
      <c r="D190" t="s">
        <v>20</v>
      </c>
      <c r="E190">
        <v>3</v>
      </c>
      <c r="F190" s="251" t="s">
        <v>41</v>
      </c>
      <c r="G190" s="4">
        <v>187.04</v>
      </c>
      <c r="H190" s="4">
        <v>172.55</v>
      </c>
      <c r="I190" s="4">
        <v>417.46</v>
      </c>
      <c r="J190" s="4">
        <v>207.47</v>
      </c>
      <c r="K190" s="4">
        <v>184.48</v>
      </c>
      <c r="L190" s="4">
        <v>248.07</v>
      </c>
      <c r="M190" s="4">
        <v>171.81</v>
      </c>
      <c r="N190" s="4">
        <v>221.86</v>
      </c>
      <c r="O190" s="4">
        <v>240.21</v>
      </c>
      <c r="P190" s="4">
        <v>242.16</v>
      </c>
      <c r="Q190" s="4">
        <v>1292.04</v>
      </c>
      <c r="R190" s="4">
        <v>2913.21</v>
      </c>
      <c r="S190" s="4">
        <v>6498.36</v>
      </c>
      <c r="U190" s="114" t="e">
        <f t="shared" si="75"/>
        <v>#DIV/0!</v>
      </c>
      <c r="V190" s="114"/>
      <c r="W190" s="115"/>
      <c r="X190" s="117"/>
      <c r="Z190" s="298">
        <f>'SE - Maintenance &amp; Petrol &amp; Oth'!C65</f>
        <v>541.53</v>
      </c>
      <c r="AA190" s="298">
        <f>'SE - Maintenance &amp; Petrol &amp; Oth'!D65</f>
        <v>541.53</v>
      </c>
      <c r="AB190" s="298">
        <f>'SE - Maintenance &amp; Petrol &amp; Oth'!E65</f>
        <v>541.53</v>
      </c>
      <c r="AC190" s="298">
        <f>'SE - Maintenance &amp; Petrol &amp; Oth'!F65</f>
        <v>541.53</v>
      </c>
      <c r="AD190" s="298">
        <f>'SE - Maintenance &amp; Petrol &amp; Oth'!G65</f>
        <v>541.53</v>
      </c>
      <c r="AE190" s="298">
        <f>'SE - Maintenance &amp; Petrol &amp; Oth'!H65</f>
        <v>541.53</v>
      </c>
      <c r="AF190" s="298">
        <f>'SE - Maintenance &amp; Petrol &amp; Oth'!I65</f>
        <v>541.53</v>
      </c>
      <c r="AG190" s="298">
        <f>'SE - Maintenance &amp; Petrol &amp; Oth'!J65</f>
        <v>541.53</v>
      </c>
      <c r="AH190" s="298">
        <f>'SE - Maintenance &amp; Petrol &amp; Oth'!K65</f>
        <v>541.53</v>
      </c>
      <c r="AI190" s="298">
        <f>'SE - Maintenance &amp; Petrol &amp; Oth'!L65</f>
        <v>541.53</v>
      </c>
      <c r="AJ190" s="298">
        <f>'SE - Maintenance &amp; Petrol &amp; Oth'!M65</f>
        <v>541.53</v>
      </c>
      <c r="AK190" s="298">
        <f>'SE - Maintenance &amp; Petrol &amp; Oth'!N65</f>
        <v>541.53</v>
      </c>
      <c r="AL190" s="298">
        <f t="shared" si="77"/>
        <v>6498.3599999999979</v>
      </c>
    </row>
    <row r="191" spans="1:38" x14ac:dyDescent="0.25">
      <c r="A191" t="s">
        <v>81</v>
      </c>
      <c r="B191" s="124">
        <v>7332</v>
      </c>
      <c r="C191" s="124">
        <v>935</v>
      </c>
      <c r="D191" t="s">
        <v>30</v>
      </c>
      <c r="E191">
        <v>3</v>
      </c>
      <c r="F191" s="251" t="s">
        <v>43</v>
      </c>
      <c r="G191" s="4">
        <v>533.07000000000005</v>
      </c>
      <c r="H191" s="4">
        <v>445.17</v>
      </c>
      <c r="I191" s="4">
        <v>669.44</v>
      </c>
      <c r="J191" s="4">
        <v>601.11</v>
      </c>
      <c r="K191" s="4">
        <v>858.54</v>
      </c>
      <c r="L191" s="4">
        <v>829</v>
      </c>
      <c r="M191" s="4">
        <v>775.13</v>
      </c>
      <c r="N191" s="4">
        <v>622.07000000000005</v>
      </c>
      <c r="O191" s="4">
        <v>616</v>
      </c>
      <c r="P191" s="4">
        <v>587.04999999999995</v>
      </c>
      <c r="Q191" s="4">
        <v>628.26</v>
      </c>
      <c r="R191" s="4">
        <v>642.86</v>
      </c>
      <c r="S191" s="4">
        <v>7807.7</v>
      </c>
      <c r="U191" s="114" t="e">
        <f t="shared" si="75"/>
        <v>#DIV/0!</v>
      </c>
      <c r="V191" s="114"/>
      <c r="W191" s="115"/>
      <c r="X191" s="117"/>
      <c r="Z191" s="298">
        <f>'SE - Maintenance &amp; Petrol &amp; Oth'!C66</f>
        <v>650.64166666666665</v>
      </c>
      <c r="AA191" s="298">
        <f>'SE - Maintenance &amp; Petrol &amp; Oth'!D66</f>
        <v>650.64166666666665</v>
      </c>
      <c r="AB191" s="298">
        <f>'SE - Maintenance &amp; Petrol &amp; Oth'!E66</f>
        <v>650.64166666666665</v>
      </c>
      <c r="AC191" s="298">
        <f>'SE - Maintenance &amp; Petrol &amp; Oth'!F66</f>
        <v>650.64166666666665</v>
      </c>
      <c r="AD191" s="298">
        <f>'SE - Maintenance &amp; Petrol &amp; Oth'!G66</f>
        <v>650.64166666666665</v>
      </c>
      <c r="AE191" s="298">
        <f>'SE - Maintenance &amp; Petrol &amp; Oth'!H66</f>
        <v>650.64166666666665</v>
      </c>
      <c r="AF191" s="298">
        <f>'SE - Maintenance &amp; Petrol &amp; Oth'!I66</f>
        <v>650.64166666666665</v>
      </c>
      <c r="AG191" s="298">
        <f>'SE - Maintenance &amp; Petrol &amp; Oth'!J66</f>
        <v>650.64166666666665</v>
      </c>
      <c r="AH191" s="298">
        <f>'SE - Maintenance &amp; Petrol &amp; Oth'!K66</f>
        <v>650.64166666666665</v>
      </c>
      <c r="AI191" s="298">
        <f>'SE - Maintenance &amp; Petrol &amp; Oth'!L66</f>
        <v>650.64166666666665</v>
      </c>
      <c r="AJ191" s="298">
        <f>'SE - Maintenance &amp; Petrol &amp; Oth'!M66</f>
        <v>650.64166666666665</v>
      </c>
      <c r="AK191" s="298">
        <f>'SE - Maintenance &amp; Petrol &amp; Oth'!N66</f>
        <v>650.64166666666665</v>
      </c>
      <c r="AL191" s="298">
        <f t="shared" si="77"/>
        <v>7807.699999999998</v>
      </c>
    </row>
    <row r="192" spans="1:38" x14ac:dyDescent="0.25">
      <c r="A192" t="s">
        <v>81</v>
      </c>
      <c r="B192" s="124">
        <v>7332</v>
      </c>
      <c r="C192" s="124">
        <v>936</v>
      </c>
      <c r="D192" t="s">
        <v>30</v>
      </c>
      <c r="E192">
        <v>3</v>
      </c>
      <c r="F192" s="251" t="s">
        <v>43</v>
      </c>
      <c r="G192" s="4">
        <v>478.31</v>
      </c>
      <c r="H192" s="4">
        <v>560.24</v>
      </c>
      <c r="I192" s="4">
        <v>412.45</v>
      </c>
      <c r="J192" s="4">
        <v>504.68</v>
      </c>
      <c r="K192" s="4">
        <v>653.25</v>
      </c>
      <c r="L192" s="4">
        <v>602.24</v>
      </c>
      <c r="M192" s="4">
        <v>563.73</v>
      </c>
      <c r="N192" s="4">
        <v>670.96</v>
      </c>
      <c r="O192" s="4">
        <v>559.95000000000005</v>
      </c>
      <c r="P192" s="4">
        <v>768.77</v>
      </c>
      <c r="Q192" s="4">
        <v>691.89</v>
      </c>
      <c r="R192" s="4">
        <v>577.69000000000005</v>
      </c>
      <c r="S192" s="4">
        <v>7044.16</v>
      </c>
      <c r="U192" s="114" t="e">
        <f t="shared" si="75"/>
        <v>#DIV/0!</v>
      </c>
      <c r="V192" s="114"/>
      <c r="W192" s="115"/>
      <c r="X192" s="117"/>
      <c r="Z192" s="298">
        <f>'SE - Maintenance &amp; Petrol &amp; Oth'!C67</f>
        <v>587.01333333333332</v>
      </c>
      <c r="AA192" s="298">
        <f>'SE - Maintenance &amp; Petrol &amp; Oth'!D67</f>
        <v>587.01333333333332</v>
      </c>
      <c r="AB192" s="298">
        <f>'SE - Maintenance &amp; Petrol &amp; Oth'!E67</f>
        <v>587.01333333333332</v>
      </c>
      <c r="AC192" s="298">
        <f>'SE - Maintenance &amp; Petrol &amp; Oth'!F67</f>
        <v>587.01333333333332</v>
      </c>
      <c r="AD192" s="298">
        <f>'SE - Maintenance &amp; Petrol &amp; Oth'!G67</f>
        <v>587.01333333333332</v>
      </c>
      <c r="AE192" s="298">
        <f>'SE - Maintenance &amp; Petrol &amp; Oth'!H67</f>
        <v>587.01333333333332</v>
      </c>
      <c r="AF192" s="298">
        <f>'SE - Maintenance &amp; Petrol &amp; Oth'!I67</f>
        <v>587.01333333333332</v>
      </c>
      <c r="AG192" s="298">
        <f>'SE - Maintenance &amp; Petrol &amp; Oth'!J67</f>
        <v>587.01333333333332</v>
      </c>
      <c r="AH192" s="298">
        <f>'SE - Maintenance &amp; Petrol &amp; Oth'!K67</f>
        <v>587.01333333333332</v>
      </c>
      <c r="AI192" s="298">
        <f>'SE - Maintenance &amp; Petrol &amp; Oth'!L67</f>
        <v>587.01333333333332</v>
      </c>
      <c r="AJ192" s="298">
        <f>'SE - Maintenance &amp; Petrol &amp; Oth'!M67</f>
        <v>587.01333333333332</v>
      </c>
      <c r="AK192" s="298">
        <f>'SE - Maintenance &amp; Petrol &amp; Oth'!N67</f>
        <v>587.01333333333332</v>
      </c>
      <c r="AL192" s="298">
        <f t="shared" si="77"/>
        <v>7044.16</v>
      </c>
    </row>
    <row r="193" spans="1:38" x14ac:dyDescent="0.25">
      <c r="A193" t="s">
        <v>84</v>
      </c>
      <c r="B193" s="124">
        <v>7333</v>
      </c>
      <c r="C193" s="124">
        <v>110</v>
      </c>
      <c r="D193" t="s">
        <v>10</v>
      </c>
      <c r="E193">
        <v>2</v>
      </c>
      <c r="F193" s="251" t="s">
        <v>74</v>
      </c>
      <c r="G193" s="4">
        <v>29.75</v>
      </c>
      <c r="H193" s="4">
        <v>533.49</v>
      </c>
      <c r="I193" s="4">
        <v>831.05</v>
      </c>
      <c r="J193" s="4">
        <v>714.88</v>
      </c>
      <c r="K193" s="4">
        <v>1600.17</v>
      </c>
      <c r="L193" s="4">
        <v>2304.88</v>
      </c>
      <c r="M193" s="4">
        <v>1772</v>
      </c>
      <c r="N193" s="4">
        <v>4447.74</v>
      </c>
      <c r="O193" s="4">
        <v>1367.43</v>
      </c>
      <c r="P193" s="4">
        <v>1780</v>
      </c>
      <c r="Q193" s="4">
        <v>2112.4899999999998</v>
      </c>
      <c r="R193" s="4">
        <v>1579.36</v>
      </c>
      <c r="S193" s="4">
        <v>19073.239999999998</v>
      </c>
      <c r="U193" s="114" t="e">
        <f t="shared" si="75"/>
        <v>#DIV/0!</v>
      </c>
      <c r="V193" s="114"/>
      <c r="W193" s="115"/>
      <c r="X193" s="117"/>
      <c r="Z193" s="298">
        <f>'SE - Maintenance &amp; Petrol &amp; Oth'!C73</f>
        <v>1589.4366666666665</v>
      </c>
      <c r="AA193" s="298">
        <f>'SE - Maintenance &amp; Petrol &amp; Oth'!D73</f>
        <v>1589.4366666666665</v>
      </c>
      <c r="AB193" s="298">
        <f>'SE - Maintenance &amp; Petrol &amp; Oth'!E73</f>
        <v>1589.4366666666665</v>
      </c>
      <c r="AC193" s="298">
        <f>'SE - Maintenance &amp; Petrol &amp; Oth'!F73</f>
        <v>1589.4366666666665</v>
      </c>
      <c r="AD193" s="298">
        <f>'SE - Maintenance &amp; Petrol &amp; Oth'!G73</f>
        <v>1589.4366666666665</v>
      </c>
      <c r="AE193" s="298">
        <f>'SE - Maintenance &amp; Petrol &amp; Oth'!H73</f>
        <v>1589.4366666666665</v>
      </c>
      <c r="AF193" s="298">
        <f>'SE - Maintenance &amp; Petrol &amp; Oth'!I73</f>
        <v>1589.4366666666665</v>
      </c>
      <c r="AG193" s="298">
        <f>'SE - Maintenance &amp; Petrol &amp; Oth'!J73</f>
        <v>1589.4366666666665</v>
      </c>
      <c r="AH193" s="298">
        <f>'SE - Maintenance &amp; Petrol &amp; Oth'!K73</f>
        <v>1589.4366666666665</v>
      </c>
      <c r="AI193" s="298">
        <f>'SE - Maintenance &amp; Petrol &amp; Oth'!L73</f>
        <v>1589.4366666666665</v>
      </c>
      <c r="AJ193" s="298">
        <f>'SE - Maintenance &amp; Petrol &amp; Oth'!M73</f>
        <v>1589.4366666666665</v>
      </c>
      <c r="AK193" s="298">
        <f>'SE - Maintenance &amp; Petrol &amp; Oth'!N73</f>
        <v>1589.4366666666665</v>
      </c>
      <c r="AL193" s="298">
        <f t="shared" si="77"/>
        <v>19073.239999999998</v>
      </c>
    </row>
    <row r="194" spans="1:38" x14ac:dyDescent="0.25">
      <c r="A194" t="s">
        <v>84</v>
      </c>
      <c r="B194" s="124">
        <v>7333</v>
      </c>
      <c r="C194" s="124">
        <v>112</v>
      </c>
      <c r="D194" t="s">
        <v>12</v>
      </c>
      <c r="E194">
        <v>2</v>
      </c>
      <c r="F194" s="251" t="s">
        <v>83</v>
      </c>
      <c r="G194" s="4">
        <v>1130.47</v>
      </c>
      <c r="H194" s="4">
        <v>2359</v>
      </c>
      <c r="I194" s="4">
        <v>2386.88</v>
      </c>
      <c r="J194" s="4">
        <v>2365.37</v>
      </c>
      <c r="K194" s="4">
        <v>2367</v>
      </c>
      <c r="L194" s="4">
        <v>2076</v>
      </c>
      <c r="M194" s="4">
        <v>2889.88</v>
      </c>
      <c r="N194" s="4">
        <v>1960.91</v>
      </c>
      <c r="O194" s="4">
        <v>1926</v>
      </c>
      <c r="P194" s="4">
        <v>1501.48</v>
      </c>
      <c r="Q194" s="4">
        <v>2493</v>
      </c>
      <c r="R194" s="4">
        <v>2295</v>
      </c>
      <c r="S194" s="4">
        <v>25750.99</v>
      </c>
      <c r="U194" s="114" t="e">
        <f t="shared" si="75"/>
        <v>#DIV/0!</v>
      </c>
      <c r="V194" s="114"/>
      <c r="W194" s="115"/>
      <c r="X194" s="117"/>
      <c r="Z194" s="298">
        <f>'SE - Maintenance &amp; Petrol &amp; Oth'!C74</f>
        <v>2145.9158333333335</v>
      </c>
      <c r="AA194" s="298">
        <f>'SE - Maintenance &amp; Petrol &amp; Oth'!D74</f>
        <v>2145.9158333333335</v>
      </c>
      <c r="AB194" s="298">
        <f>'SE - Maintenance &amp; Petrol &amp; Oth'!E74</f>
        <v>2145.9158333333335</v>
      </c>
      <c r="AC194" s="298">
        <f>'SE - Maintenance &amp; Petrol &amp; Oth'!F74</f>
        <v>2145.9158333333335</v>
      </c>
      <c r="AD194" s="298">
        <f>'SE - Maintenance &amp; Petrol &amp; Oth'!G74</f>
        <v>2145.9158333333335</v>
      </c>
      <c r="AE194" s="298">
        <f>'SE - Maintenance &amp; Petrol &amp; Oth'!H74</f>
        <v>2145.9158333333335</v>
      </c>
      <c r="AF194" s="298">
        <f>'SE - Maintenance &amp; Petrol &amp; Oth'!I74</f>
        <v>2145.9158333333335</v>
      </c>
      <c r="AG194" s="298">
        <f>'SE - Maintenance &amp; Petrol &amp; Oth'!J74</f>
        <v>2145.9158333333335</v>
      </c>
      <c r="AH194" s="298">
        <f>'SE - Maintenance &amp; Petrol &amp; Oth'!K74</f>
        <v>2145.9158333333335</v>
      </c>
      <c r="AI194" s="298">
        <f>'SE - Maintenance &amp; Petrol &amp; Oth'!L74</f>
        <v>2145.9158333333335</v>
      </c>
      <c r="AJ194" s="298">
        <f>'SE - Maintenance &amp; Petrol &amp; Oth'!M74</f>
        <v>2145.9158333333335</v>
      </c>
      <c r="AK194" s="298">
        <f>'SE - Maintenance &amp; Petrol &amp; Oth'!N74</f>
        <v>2145.9158333333335</v>
      </c>
      <c r="AL194" s="298">
        <f t="shared" si="77"/>
        <v>25750.989999999994</v>
      </c>
    </row>
    <row r="195" spans="1:38" x14ac:dyDescent="0.25">
      <c r="A195" t="s">
        <v>84</v>
      </c>
      <c r="B195" s="124">
        <v>7333</v>
      </c>
      <c r="C195" s="124">
        <v>120</v>
      </c>
      <c r="D195" t="s">
        <v>14</v>
      </c>
      <c r="E195">
        <v>2</v>
      </c>
      <c r="F195" s="251" t="s">
        <v>76</v>
      </c>
      <c r="G195" s="4">
        <v>-33.479999999999997</v>
      </c>
      <c r="H195" s="4">
        <v>885</v>
      </c>
      <c r="I195" s="4">
        <v>401.14</v>
      </c>
      <c r="J195" s="4">
        <v>231.87</v>
      </c>
      <c r="K195" s="4">
        <v>833.77</v>
      </c>
      <c r="L195" s="4">
        <v>478</v>
      </c>
      <c r="M195" s="4">
        <v>2759.14</v>
      </c>
      <c r="N195" s="4">
        <v>854</v>
      </c>
      <c r="O195" s="4">
        <v>705</v>
      </c>
      <c r="P195" s="4">
        <v>0</v>
      </c>
      <c r="Q195" s="4">
        <v>2236.9</v>
      </c>
      <c r="R195" s="4">
        <v>1580.23</v>
      </c>
      <c r="S195" s="4">
        <v>10931.57</v>
      </c>
      <c r="U195" s="114" t="e">
        <f t="shared" si="75"/>
        <v>#DIV/0!</v>
      </c>
      <c r="V195" s="114"/>
      <c r="W195" s="115"/>
      <c r="X195" s="117"/>
      <c r="Z195" s="298">
        <f>'SE - Maintenance &amp; Petrol &amp; Oth'!C75</f>
        <v>910.96416666666664</v>
      </c>
      <c r="AA195" s="298">
        <f>'SE - Maintenance &amp; Petrol &amp; Oth'!D75</f>
        <v>910.96416666666664</v>
      </c>
      <c r="AB195" s="298">
        <f>'SE - Maintenance &amp; Petrol &amp; Oth'!E75</f>
        <v>910.96416666666664</v>
      </c>
      <c r="AC195" s="298">
        <f>'SE - Maintenance &amp; Petrol &amp; Oth'!F75</f>
        <v>910.96416666666664</v>
      </c>
      <c r="AD195" s="298">
        <f>'SE - Maintenance &amp; Petrol &amp; Oth'!G75</f>
        <v>910.96416666666664</v>
      </c>
      <c r="AE195" s="298">
        <f>'SE - Maintenance &amp; Petrol &amp; Oth'!H75</f>
        <v>910.96416666666664</v>
      </c>
      <c r="AF195" s="298">
        <f>'SE - Maintenance &amp; Petrol &amp; Oth'!I75</f>
        <v>910.96416666666664</v>
      </c>
      <c r="AG195" s="298">
        <f>'SE - Maintenance &amp; Petrol &amp; Oth'!J75</f>
        <v>910.96416666666664</v>
      </c>
      <c r="AH195" s="298">
        <f>'SE - Maintenance &amp; Petrol &amp; Oth'!K75</f>
        <v>910.96416666666664</v>
      </c>
      <c r="AI195" s="298">
        <f>'SE - Maintenance &amp; Petrol &amp; Oth'!L75</f>
        <v>910.96416666666664</v>
      </c>
      <c r="AJ195" s="298">
        <f>'SE - Maintenance &amp; Petrol &amp; Oth'!M75</f>
        <v>910.96416666666664</v>
      </c>
      <c r="AK195" s="298">
        <f>'SE - Maintenance &amp; Petrol &amp; Oth'!N75</f>
        <v>910.96416666666664</v>
      </c>
      <c r="AL195" s="298">
        <f t="shared" si="77"/>
        <v>10931.57</v>
      </c>
    </row>
    <row r="196" spans="1:38" x14ac:dyDescent="0.25">
      <c r="A196" t="s">
        <v>84</v>
      </c>
      <c r="B196" s="124">
        <v>7333</v>
      </c>
      <c r="C196" s="124">
        <v>121</v>
      </c>
      <c r="D196" t="s">
        <v>14</v>
      </c>
      <c r="E196">
        <v>2</v>
      </c>
      <c r="F196" s="251" t="s">
        <v>76</v>
      </c>
      <c r="G196" s="4">
        <v>0</v>
      </c>
      <c r="H196" s="4">
        <v>928</v>
      </c>
      <c r="I196" s="4">
        <v>0</v>
      </c>
      <c r="J196" s="4">
        <v>0</v>
      </c>
      <c r="K196" s="4">
        <v>318</v>
      </c>
      <c r="L196" s="4">
        <v>538</v>
      </c>
      <c r="M196" s="4">
        <v>0</v>
      </c>
      <c r="N196" s="4">
        <v>0</v>
      </c>
      <c r="O196" s="4">
        <v>557.6</v>
      </c>
      <c r="P196" s="4">
        <v>150</v>
      </c>
      <c r="Q196" s="4">
        <v>695</v>
      </c>
      <c r="R196" s="4">
        <v>678</v>
      </c>
      <c r="S196" s="4">
        <v>3864.6</v>
      </c>
      <c r="U196" s="114" t="e">
        <f t="shared" si="75"/>
        <v>#DIV/0!</v>
      </c>
      <c r="V196" s="114"/>
      <c r="W196" s="115"/>
      <c r="X196" s="117"/>
      <c r="Z196" s="298">
        <f>'SE - Maintenance &amp; Petrol &amp; Oth'!C76</f>
        <v>322.05</v>
      </c>
      <c r="AA196" s="298">
        <f>'SE - Maintenance &amp; Petrol &amp; Oth'!D76</f>
        <v>322.05</v>
      </c>
      <c r="AB196" s="298">
        <f>'SE - Maintenance &amp; Petrol &amp; Oth'!E76</f>
        <v>322.05</v>
      </c>
      <c r="AC196" s="298">
        <f>'SE - Maintenance &amp; Petrol &amp; Oth'!F76</f>
        <v>322.05</v>
      </c>
      <c r="AD196" s="298">
        <f>'SE - Maintenance &amp; Petrol &amp; Oth'!G76</f>
        <v>322.05</v>
      </c>
      <c r="AE196" s="298">
        <f>'SE - Maintenance &amp; Petrol &amp; Oth'!H76</f>
        <v>322.05</v>
      </c>
      <c r="AF196" s="298">
        <f>'SE - Maintenance &amp; Petrol &amp; Oth'!I76</f>
        <v>322.05</v>
      </c>
      <c r="AG196" s="298">
        <f>'SE - Maintenance &amp; Petrol &amp; Oth'!J76</f>
        <v>322.05</v>
      </c>
      <c r="AH196" s="298">
        <f>'SE - Maintenance &amp; Petrol &amp; Oth'!K76</f>
        <v>322.05</v>
      </c>
      <c r="AI196" s="298">
        <f>'SE - Maintenance &amp; Petrol &amp; Oth'!L76</f>
        <v>322.05</v>
      </c>
      <c r="AJ196" s="298">
        <f>'SE - Maintenance &amp; Petrol &amp; Oth'!M76</f>
        <v>322.05</v>
      </c>
      <c r="AK196" s="298">
        <f>'SE - Maintenance &amp; Petrol &amp; Oth'!N76</f>
        <v>322.05</v>
      </c>
      <c r="AL196" s="298">
        <f t="shared" si="77"/>
        <v>3864.6000000000008</v>
      </c>
    </row>
    <row r="197" spans="1:38" x14ac:dyDescent="0.25">
      <c r="A197" t="s">
        <v>84</v>
      </c>
      <c r="B197" s="124">
        <v>7333</v>
      </c>
      <c r="C197" s="124">
        <v>122</v>
      </c>
      <c r="D197" t="s">
        <v>16</v>
      </c>
      <c r="E197">
        <v>2</v>
      </c>
      <c r="F197" s="251" t="s">
        <v>80</v>
      </c>
      <c r="G197" s="4">
        <v>0</v>
      </c>
      <c r="H197" s="4">
        <v>0</v>
      </c>
      <c r="I197" s="4">
        <v>0</v>
      </c>
      <c r="J197" s="4">
        <v>88.33</v>
      </c>
      <c r="K197" s="4">
        <v>0</v>
      </c>
      <c r="L197" s="4">
        <v>0</v>
      </c>
      <c r="M197" s="4">
        <v>160.97999999999999</v>
      </c>
      <c r="N197" s="4">
        <v>0</v>
      </c>
      <c r="O197" s="4">
        <v>0</v>
      </c>
      <c r="P197" s="4">
        <v>1591.57</v>
      </c>
      <c r="Q197" s="4">
        <v>0</v>
      </c>
      <c r="R197" s="4">
        <v>0</v>
      </c>
      <c r="S197" s="4">
        <v>1840.8799999999999</v>
      </c>
      <c r="U197" s="114" t="e">
        <f t="shared" si="75"/>
        <v>#DIV/0!</v>
      </c>
      <c r="V197" s="114"/>
      <c r="W197" s="115"/>
      <c r="X197" s="117"/>
      <c r="Z197" s="298">
        <f>'SE - Maintenance &amp; Petrol &amp; Oth'!C77</f>
        <v>153.40666666666667</v>
      </c>
      <c r="AA197" s="298">
        <f>'SE - Maintenance &amp; Petrol &amp; Oth'!D77</f>
        <v>153.40666666666667</v>
      </c>
      <c r="AB197" s="298">
        <f>'SE - Maintenance &amp; Petrol &amp; Oth'!E77</f>
        <v>153.40666666666667</v>
      </c>
      <c r="AC197" s="298">
        <f>'SE - Maintenance &amp; Petrol &amp; Oth'!F77</f>
        <v>153.40666666666667</v>
      </c>
      <c r="AD197" s="298">
        <f>'SE - Maintenance &amp; Petrol &amp; Oth'!G77</f>
        <v>153.40666666666667</v>
      </c>
      <c r="AE197" s="298">
        <f>'SE - Maintenance &amp; Petrol &amp; Oth'!H77</f>
        <v>153.40666666666667</v>
      </c>
      <c r="AF197" s="298">
        <f>'SE - Maintenance &amp; Petrol &amp; Oth'!I77</f>
        <v>153.40666666666667</v>
      </c>
      <c r="AG197" s="298">
        <f>'SE - Maintenance &amp; Petrol &amp; Oth'!J77</f>
        <v>153.40666666666667</v>
      </c>
      <c r="AH197" s="298">
        <f>'SE - Maintenance &amp; Petrol &amp; Oth'!K77</f>
        <v>153.40666666666667</v>
      </c>
      <c r="AI197" s="298">
        <f>'SE - Maintenance &amp; Petrol &amp; Oth'!L77</f>
        <v>153.40666666666667</v>
      </c>
      <c r="AJ197" s="298">
        <f>'SE - Maintenance &amp; Petrol &amp; Oth'!M77</f>
        <v>153.40666666666667</v>
      </c>
      <c r="AK197" s="298">
        <f>'SE - Maintenance &amp; Petrol &amp; Oth'!N77</f>
        <v>153.40666666666667</v>
      </c>
      <c r="AL197" s="298">
        <f t="shared" ref="AL197:AL261" si="91">SUM($Z197:$AK197)</f>
        <v>1840.8800000000003</v>
      </c>
    </row>
    <row r="198" spans="1:38" x14ac:dyDescent="0.25">
      <c r="A198" t="s">
        <v>84</v>
      </c>
      <c r="B198" s="124">
        <v>7333</v>
      </c>
      <c r="C198" s="124">
        <v>130</v>
      </c>
      <c r="D198" t="s">
        <v>18</v>
      </c>
      <c r="E198">
        <v>3</v>
      </c>
      <c r="F198" s="251" t="s">
        <v>40</v>
      </c>
      <c r="G198" s="4">
        <v>876.36</v>
      </c>
      <c r="H198" s="4">
        <v>902.13</v>
      </c>
      <c r="I198" s="4">
        <v>551.57000000000005</v>
      </c>
      <c r="J198" s="4">
        <v>0</v>
      </c>
      <c r="K198" s="4">
        <v>0</v>
      </c>
      <c r="L198" s="4">
        <v>1772.79</v>
      </c>
      <c r="M198" s="4">
        <v>993.13</v>
      </c>
      <c r="N198" s="4">
        <v>433.84</v>
      </c>
      <c r="O198" s="4">
        <v>780</v>
      </c>
      <c r="P198" s="4">
        <v>0</v>
      </c>
      <c r="Q198" s="4">
        <v>337.01</v>
      </c>
      <c r="R198" s="4">
        <v>1920.5</v>
      </c>
      <c r="S198" s="4">
        <v>8567.3300000000017</v>
      </c>
      <c r="U198" s="114" t="e">
        <f t="shared" ref="U198:U261" si="92">S198/$S$3</f>
        <v>#DIV/0!</v>
      </c>
      <c r="V198" s="114"/>
      <c r="W198" s="115"/>
      <c r="X198" s="117"/>
      <c r="Z198" s="298">
        <f>'SE - Maintenance &amp; Petrol &amp; Oth'!C78</f>
        <v>713.94416666666677</v>
      </c>
      <c r="AA198" s="298">
        <f>'SE - Maintenance &amp; Petrol &amp; Oth'!D78</f>
        <v>713.94416666666677</v>
      </c>
      <c r="AB198" s="298">
        <f>'SE - Maintenance &amp; Petrol &amp; Oth'!E78</f>
        <v>713.94416666666677</v>
      </c>
      <c r="AC198" s="298">
        <f>'SE - Maintenance &amp; Petrol &amp; Oth'!F78</f>
        <v>713.94416666666677</v>
      </c>
      <c r="AD198" s="298">
        <f>'SE - Maintenance &amp; Petrol &amp; Oth'!G78</f>
        <v>713.94416666666677</v>
      </c>
      <c r="AE198" s="298">
        <f>'SE - Maintenance &amp; Petrol &amp; Oth'!H78</f>
        <v>713.94416666666677</v>
      </c>
      <c r="AF198" s="298">
        <f>'SE - Maintenance &amp; Petrol &amp; Oth'!I78</f>
        <v>713.94416666666677</v>
      </c>
      <c r="AG198" s="298">
        <f>'SE - Maintenance &amp; Petrol &amp; Oth'!J78</f>
        <v>713.94416666666677</v>
      </c>
      <c r="AH198" s="298">
        <f>'SE - Maintenance &amp; Petrol &amp; Oth'!K78</f>
        <v>713.94416666666677</v>
      </c>
      <c r="AI198" s="298">
        <f>'SE - Maintenance &amp; Petrol &amp; Oth'!L78</f>
        <v>713.94416666666677</v>
      </c>
      <c r="AJ198" s="298">
        <f>'SE - Maintenance &amp; Petrol &amp; Oth'!M78</f>
        <v>713.94416666666677</v>
      </c>
      <c r="AK198" s="298">
        <f>'SE - Maintenance &amp; Petrol &amp; Oth'!N78</f>
        <v>713.94416666666677</v>
      </c>
      <c r="AL198" s="298">
        <f t="shared" si="91"/>
        <v>8567.3300000000036</v>
      </c>
    </row>
    <row r="199" spans="1:38" x14ac:dyDescent="0.25">
      <c r="A199" t="s">
        <v>84</v>
      </c>
      <c r="B199" s="124">
        <v>7333</v>
      </c>
      <c r="C199" s="124">
        <v>140</v>
      </c>
      <c r="D199" t="s">
        <v>20</v>
      </c>
      <c r="E199">
        <v>3</v>
      </c>
      <c r="F199" s="251" t="s">
        <v>41</v>
      </c>
      <c r="G199" s="4">
        <v>419.8</v>
      </c>
      <c r="H199" s="4">
        <v>2650.89</v>
      </c>
      <c r="I199" s="4">
        <v>4318.8500000000004</v>
      </c>
      <c r="J199" s="4">
        <v>1900.48</v>
      </c>
      <c r="K199" s="4">
        <v>7401.03</v>
      </c>
      <c r="L199" s="4">
        <v>629.46</v>
      </c>
      <c r="M199" s="4">
        <v>1937.65</v>
      </c>
      <c r="N199" s="4">
        <v>2291.08</v>
      </c>
      <c r="O199" s="4">
        <v>7203.92</v>
      </c>
      <c r="P199" s="4">
        <v>1059.32</v>
      </c>
      <c r="Q199" s="4">
        <v>639.27</v>
      </c>
      <c r="R199" s="4">
        <v>2244.9699999999998</v>
      </c>
      <c r="S199" s="4">
        <v>32696.719999999998</v>
      </c>
      <c r="U199" s="114" t="e">
        <f t="shared" si="92"/>
        <v>#DIV/0!</v>
      </c>
      <c r="V199" s="114"/>
      <c r="W199" s="115"/>
      <c r="X199" s="117"/>
      <c r="Z199" s="298">
        <f>'SE - Maintenance &amp; Petrol &amp; Oth'!C79</f>
        <v>2724.7266666666665</v>
      </c>
      <c r="AA199" s="298">
        <f>'SE - Maintenance &amp; Petrol &amp; Oth'!D79</f>
        <v>2724.7266666666665</v>
      </c>
      <c r="AB199" s="298">
        <f>'SE - Maintenance &amp; Petrol &amp; Oth'!E79</f>
        <v>2724.7266666666665</v>
      </c>
      <c r="AC199" s="298">
        <f>'SE - Maintenance &amp; Petrol &amp; Oth'!F79</f>
        <v>2724.7266666666665</v>
      </c>
      <c r="AD199" s="298">
        <f>'SE - Maintenance &amp; Petrol &amp; Oth'!G79</f>
        <v>2724.7266666666665</v>
      </c>
      <c r="AE199" s="298">
        <f>'SE - Maintenance &amp; Petrol &amp; Oth'!H79</f>
        <v>2724.7266666666665</v>
      </c>
      <c r="AF199" s="298">
        <f>'SE - Maintenance &amp; Petrol &amp; Oth'!I79</f>
        <v>2724.7266666666665</v>
      </c>
      <c r="AG199" s="298">
        <f>'SE - Maintenance &amp; Petrol &amp; Oth'!J79</f>
        <v>2724.7266666666665</v>
      </c>
      <c r="AH199" s="298">
        <f>'SE - Maintenance &amp; Petrol &amp; Oth'!K79</f>
        <v>2724.7266666666665</v>
      </c>
      <c r="AI199" s="298">
        <f>'SE - Maintenance &amp; Petrol &amp; Oth'!L79</f>
        <v>2724.7266666666665</v>
      </c>
      <c r="AJ199" s="298">
        <f>'SE - Maintenance &amp; Petrol &amp; Oth'!M79</f>
        <v>2724.7266666666665</v>
      </c>
      <c r="AK199" s="298">
        <f>'SE - Maintenance &amp; Petrol &amp; Oth'!N79</f>
        <v>2724.7266666666665</v>
      </c>
      <c r="AL199" s="298">
        <f t="shared" si="91"/>
        <v>32696.71999999999</v>
      </c>
    </row>
    <row r="200" spans="1:38" x14ac:dyDescent="0.25">
      <c r="A200" t="s">
        <v>84</v>
      </c>
      <c r="B200" s="124">
        <v>7333</v>
      </c>
      <c r="C200" s="124">
        <v>142</v>
      </c>
      <c r="D200" t="s">
        <v>22</v>
      </c>
      <c r="E200">
        <v>3</v>
      </c>
      <c r="F200" s="251" t="s">
        <v>42</v>
      </c>
      <c r="G200" s="4">
        <v>0</v>
      </c>
      <c r="H200" s="4">
        <v>0</v>
      </c>
      <c r="I200" s="4">
        <v>28.35</v>
      </c>
      <c r="J200" s="4">
        <v>1183.5</v>
      </c>
      <c r="K200" s="4">
        <v>0</v>
      </c>
      <c r="L200" s="4">
        <v>230</v>
      </c>
      <c r="M200" s="4">
        <v>0</v>
      </c>
      <c r="N200" s="4">
        <v>751.71</v>
      </c>
      <c r="O200" s="4">
        <v>89.01</v>
      </c>
      <c r="P200" s="4">
        <v>0</v>
      </c>
      <c r="Q200" s="4">
        <v>0</v>
      </c>
      <c r="R200" s="4">
        <v>0</v>
      </c>
      <c r="S200" s="4">
        <v>2282.5700000000002</v>
      </c>
      <c r="U200" s="114" t="e">
        <f t="shared" si="92"/>
        <v>#DIV/0!</v>
      </c>
      <c r="V200" s="114"/>
      <c r="W200" s="115"/>
      <c r="X200" s="117"/>
      <c r="Z200" s="298">
        <f>'SE - Maintenance &amp; Petrol &amp; Oth'!C80</f>
        <v>190.21416666666667</v>
      </c>
      <c r="AA200" s="298">
        <f>'SE - Maintenance &amp; Petrol &amp; Oth'!D80</f>
        <v>190.21416666666667</v>
      </c>
      <c r="AB200" s="298">
        <f>'SE - Maintenance &amp; Petrol &amp; Oth'!E80</f>
        <v>190.21416666666667</v>
      </c>
      <c r="AC200" s="298">
        <f>'SE - Maintenance &amp; Petrol &amp; Oth'!F80</f>
        <v>190.21416666666667</v>
      </c>
      <c r="AD200" s="298">
        <f>'SE - Maintenance &amp; Petrol &amp; Oth'!G80</f>
        <v>190.21416666666667</v>
      </c>
      <c r="AE200" s="298">
        <f>'SE - Maintenance &amp; Petrol &amp; Oth'!H80</f>
        <v>190.21416666666667</v>
      </c>
      <c r="AF200" s="298">
        <f>'SE - Maintenance &amp; Petrol &amp; Oth'!I80</f>
        <v>190.21416666666667</v>
      </c>
      <c r="AG200" s="298">
        <f>'SE - Maintenance &amp; Petrol &amp; Oth'!J80</f>
        <v>190.21416666666667</v>
      </c>
      <c r="AH200" s="298">
        <f>'SE - Maintenance &amp; Petrol &amp; Oth'!K80</f>
        <v>190.21416666666667</v>
      </c>
      <c r="AI200" s="298">
        <f>'SE - Maintenance &amp; Petrol &amp; Oth'!L80</f>
        <v>190.21416666666667</v>
      </c>
      <c r="AJ200" s="298">
        <f>'SE - Maintenance &amp; Petrol &amp; Oth'!M80</f>
        <v>190.21416666666667</v>
      </c>
      <c r="AK200" s="298">
        <f>'SE - Maintenance &amp; Petrol &amp; Oth'!N80</f>
        <v>190.21416666666667</v>
      </c>
      <c r="AL200" s="298">
        <f t="shared" si="91"/>
        <v>2282.5700000000002</v>
      </c>
    </row>
    <row r="201" spans="1:38" x14ac:dyDescent="0.25">
      <c r="A201" t="s">
        <v>84</v>
      </c>
      <c r="B201" s="124">
        <v>7333</v>
      </c>
      <c r="C201" s="124">
        <v>147</v>
      </c>
      <c r="D201" t="s">
        <v>20</v>
      </c>
      <c r="E201">
        <v>3</v>
      </c>
      <c r="F201" s="251" t="s">
        <v>41</v>
      </c>
      <c r="G201" s="4">
        <v>0</v>
      </c>
      <c r="H201" s="4">
        <v>138.74</v>
      </c>
      <c r="I201" s="4">
        <v>88.33</v>
      </c>
      <c r="J201" s="4">
        <v>0</v>
      </c>
      <c r="K201" s="4">
        <v>0</v>
      </c>
      <c r="L201" s="4">
        <v>0</v>
      </c>
      <c r="M201" s="4">
        <v>0</v>
      </c>
      <c r="N201" s="4">
        <v>0</v>
      </c>
      <c r="O201" s="4">
        <v>0</v>
      </c>
      <c r="P201" s="4">
        <v>0</v>
      </c>
      <c r="Q201" s="4">
        <v>0</v>
      </c>
      <c r="R201" s="4">
        <v>0</v>
      </c>
      <c r="S201" s="4">
        <v>227.07</v>
      </c>
      <c r="U201" s="114" t="e">
        <f t="shared" si="92"/>
        <v>#DIV/0!</v>
      </c>
      <c r="V201" s="114"/>
      <c r="W201" s="115"/>
      <c r="X201" s="117"/>
      <c r="Z201" s="298">
        <f>'SE - Maintenance &amp; Petrol &amp; Oth'!C81</f>
        <v>18.922499999999999</v>
      </c>
      <c r="AA201" s="298">
        <f>'SE - Maintenance &amp; Petrol &amp; Oth'!D81</f>
        <v>18.922499999999999</v>
      </c>
      <c r="AB201" s="298">
        <f>'SE - Maintenance &amp; Petrol &amp; Oth'!E81</f>
        <v>18.922499999999999</v>
      </c>
      <c r="AC201" s="298">
        <f>'SE - Maintenance &amp; Petrol &amp; Oth'!F81</f>
        <v>18.922499999999999</v>
      </c>
      <c r="AD201" s="298">
        <f>'SE - Maintenance &amp; Petrol &amp; Oth'!G81</f>
        <v>18.922499999999999</v>
      </c>
      <c r="AE201" s="298">
        <f>'SE - Maintenance &amp; Petrol &amp; Oth'!H81</f>
        <v>18.922499999999999</v>
      </c>
      <c r="AF201" s="298">
        <f>'SE - Maintenance &amp; Petrol &amp; Oth'!I81</f>
        <v>18.922499999999999</v>
      </c>
      <c r="AG201" s="298">
        <f>'SE - Maintenance &amp; Petrol &amp; Oth'!J81</f>
        <v>18.922499999999999</v>
      </c>
      <c r="AH201" s="298">
        <f>'SE - Maintenance &amp; Petrol &amp; Oth'!K81</f>
        <v>18.922499999999999</v>
      </c>
      <c r="AI201" s="298">
        <f>'SE - Maintenance &amp; Petrol &amp; Oth'!L81</f>
        <v>18.922499999999999</v>
      </c>
      <c r="AJ201" s="298">
        <f>'SE - Maintenance &amp; Petrol &amp; Oth'!M81</f>
        <v>18.922499999999999</v>
      </c>
      <c r="AK201" s="298">
        <f>'SE - Maintenance &amp; Petrol &amp; Oth'!N81</f>
        <v>18.922499999999999</v>
      </c>
      <c r="AL201" s="298">
        <f t="shared" si="91"/>
        <v>227.07000000000005</v>
      </c>
    </row>
    <row r="202" spans="1:38" x14ac:dyDescent="0.25">
      <c r="A202" t="s">
        <v>84</v>
      </c>
      <c r="B202" s="124">
        <v>7333</v>
      </c>
      <c r="C202" s="124">
        <v>150</v>
      </c>
      <c r="D202" t="s">
        <v>24</v>
      </c>
      <c r="E202">
        <v>3</v>
      </c>
      <c r="F202" s="251" t="s">
        <v>72</v>
      </c>
      <c r="G202" s="4">
        <v>0</v>
      </c>
      <c r="H202" s="4">
        <v>0</v>
      </c>
      <c r="I202" s="4">
        <v>0</v>
      </c>
      <c r="J202" s="4">
        <v>0</v>
      </c>
      <c r="K202" s="4">
        <v>0</v>
      </c>
      <c r="L202" s="4">
        <v>0</v>
      </c>
      <c r="M202" s="4">
        <v>0</v>
      </c>
      <c r="N202" s="4">
        <v>89.01</v>
      </c>
      <c r="O202" s="4">
        <v>178.02</v>
      </c>
      <c r="P202" s="4">
        <v>666.35</v>
      </c>
      <c r="Q202" s="4">
        <v>0</v>
      </c>
      <c r="R202" s="4">
        <v>666.35</v>
      </c>
      <c r="S202" s="4">
        <v>1599.73</v>
      </c>
      <c r="U202" s="114" t="e">
        <f t="shared" si="92"/>
        <v>#DIV/0!</v>
      </c>
      <c r="V202" s="114"/>
      <c r="W202" s="115"/>
      <c r="X202" s="117"/>
      <c r="Z202" s="298">
        <f>'SE - Maintenance &amp; Petrol &amp; Oth'!C82</f>
        <v>133.31083333333333</v>
      </c>
      <c r="AA202" s="298">
        <f>'SE - Maintenance &amp; Petrol &amp; Oth'!D82</f>
        <v>133.31083333333333</v>
      </c>
      <c r="AB202" s="298">
        <f>'SE - Maintenance &amp; Petrol &amp; Oth'!E82</f>
        <v>133.31083333333333</v>
      </c>
      <c r="AC202" s="298">
        <f>'SE - Maintenance &amp; Petrol &amp; Oth'!F82</f>
        <v>133.31083333333333</v>
      </c>
      <c r="AD202" s="298">
        <f>'SE - Maintenance &amp; Petrol &amp; Oth'!G82</f>
        <v>133.31083333333333</v>
      </c>
      <c r="AE202" s="298">
        <f>'SE - Maintenance &amp; Petrol &amp; Oth'!H82</f>
        <v>133.31083333333333</v>
      </c>
      <c r="AF202" s="298">
        <f>'SE - Maintenance &amp; Petrol &amp; Oth'!I82</f>
        <v>133.31083333333333</v>
      </c>
      <c r="AG202" s="298">
        <f>'SE - Maintenance &amp; Petrol &amp; Oth'!J82</f>
        <v>133.31083333333333</v>
      </c>
      <c r="AH202" s="298">
        <f>'SE - Maintenance &amp; Petrol &amp; Oth'!K82</f>
        <v>133.31083333333333</v>
      </c>
      <c r="AI202" s="298">
        <f>'SE - Maintenance &amp; Petrol &amp; Oth'!L82</f>
        <v>133.31083333333333</v>
      </c>
      <c r="AJ202" s="298">
        <f>'SE - Maintenance &amp; Petrol &amp; Oth'!M82</f>
        <v>133.31083333333333</v>
      </c>
      <c r="AK202" s="298">
        <f>'SE - Maintenance &amp; Petrol &amp; Oth'!N82</f>
        <v>133.31083333333333</v>
      </c>
      <c r="AL202" s="298">
        <f t="shared" si="91"/>
        <v>1599.7300000000005</v>
      </c>
    </row>
    <row r="203" spans="1:38" x14ac:dyDescent="0.25">
      <c r="A203" t="s">
        <v>84</v>
      </c>
      <c r="B203" s="124">
        <v>7333</v>
      </c>
      <c r="C203" s="124">
        <v>160</v>
      </c>
      <c r="D203" t="s">
        <v>26</v>
      </c>
      <c r="E203">
        <v>3</v>
      </c>
      <c r="F203" s="251" t="s">
        <v>49</v>
      </c>
      <c r="G203" s="4">
        <v>0</v>
      </c>
      <c r="H203" s="4">
        <v>0</v>
      </c>
      <c r="I203" s="4">
        <v>0</v>
      </c>
      <c r="J203" s="4">
        <v>0</v>
      </c>
      <c r="K203" s="4">
        <v>0</v>
      </c>
      <c r="L203" s="4">
        <v>0</v>
      </c>
      <c r="M203" s="4">
        <v>0</v>
      </c>
      <c r="N203" s="4">
        <v>0</v>
      </c>
      <c r="O203" s="4">
        <v>0</v>
      </c>
      <c r="P203" s="4">
        <v>80</v>
      </c>
      <c r="Q203" s="4">
        <v>0</v>
      </c>
      <c r="R203" s="4">
        <v>0</v>
      </c>
      <c r="S203" s="4">
        <v>80</v>
      </c>
      <c r="U203" s="114" t="e">
        <f t="shared" si="92"/>
        <v>#DIV/0!</v>
      </c>
      <c r="V203" s="114"/>
      <c r="W203" s="115"/>
      <c r="X203" s="117"/>
      <c r="Z203" s="298">
        <f>'SE - Maintenance &amp; Petrol &amp; Oth'!C83</f>
        <v>6.666666666666667</v>
      </c>
      <c r="AA203" s="298">
        <f>'SE - Maintenance &amp; Petrol &amp; Oth'!D83</f>
        <v>6.666666666666667</v>
      </c>
      <c r="AB203" s="298">
        <f>'SE - Maintenance &amp; Petrol &amp; Oth'!E83</f>
        <v>6.666666666666667</v>
      </c>
      <c r="AC203" s="298">
        <f>'SE - Maintenance &amp; Petrol &amp; Oth'!F83</f>
        <v>6.666666666666667</v>
      </c>
      <c r="AD203" s="298">
        <f>'SE - Maintenance &amp; Petrol &amp; Oth'!G83</f>
        <v>6.666666666666667</v>
      </c>
      <c r="AE203" s="298">
        <f>'SE - Maintenance &amp; Petrol &amp; Oth'!H83</f>
        <v>6.666666666666667</v>
      </c>
      <c r="AF203" s="298">
        <f>'SE - Maintenance &amp; Petrol &amp; Oth'!I83</f>
        <v>6.666666666666667</v>
      </c>
      <c r="AG203" s="298">
        <f>'SE - Maintenance &amp; Petrol &amp; Oth'!J83</f>
        <v>6.666666666666667</v>
      </c>
      <c r="AH203" s="298">
        <f>'SE - Maintenance &amp; Petrol &amp; Oth'!K83</f>
        <v>6.666666666666667</v>
      </c>
      <c r="AI203" s="298">
        <f>'SE - Maintenance &amp; Petrol &amp; Oth'!L83</f>
        <v>6.666666666666667</v>
      </c>
      <c r="AJ203" s="298">
        <f>'SE - Maintenance &amp; Petrol &amp; Oth'!M83</f>
        <v>6.666666666666667</v>
      </c>
      <c r="AK203" s="298">
        <f>'SE - Maintenance &amp; Petrol &amp; Oth'!N83</f>
        <v>6.666666666666667</v>
      </c>
      <c r="AL203" s="298">
        <f t="shared" si="91"/>
        <v>80</v>
      </c>
    </row>
    <row r="204" spans="1:38" x14ac:dyDescent="0.25">
      <c r="A204" t="s">
        <v>84</v>
      </c>
      <c r="B204" s="124">
        <v>7333</v>
      </c>
      <c r="C204" s="124">
        <v>210</v>
      </c>
      <c r="D204" t="s">
        <v>14</v>
      </c>
      <c r="E204">
        <v>2</v>
      </c>
      <c r="F204" s="251" t="s">
        <v>76</v>
      </c>
      <c r="G204" s="4">
        <v>0</v>
      </c>
      <c r="H204" s="4">
        <v>0</v>
      </c>
      <c r="I204" s="4">
        <v>62.35</v>
      </c>
      <c r="J204" s="4">
        <v>148.9</v>
      </c>
      <c r="K204" s="4">
        <v>0</v>
      </c>
      <c r="L204" s="4">
        <v>214.87</v>
      </c>
      <c r="M204" s="4">
        <v>0</v>
      </c>
      <c r="N204" s="4">
        <v>346.74</v>
      </c>
      <c r="O204" s="4">
        <v>0</v>
      </c>
      <c r="P204" s="4">
        <v>0</v>
      </c>
      <c r="Q204" s="4">
        <v>0</v>
      </c>
      <c r="R204" s="4">
        <v>0</v>
      </c>
      <c r="S204" s="4">
        <v>772.86</v>
      </c>
      <c r="U204" s="114" t="e">
        <f t="shared" si="92"/>
        <v>#DIV/0!</v>
      </c>
      <c r="V204" s="114"/>
      <c r="W204" s="115"/>
      <c r="X204" s="117"/>
      <c r="Z204" s="298">
        <f>'SE - Maintenance &amp; Petrol &amp; Oth'!C84</f>
        <v>64.405000000000001</v>
      </c>
      <c r="AA204" s="298">
        <f>'SE - Maintenance &amp; Petrol &amp; Oth'!D84</f>
        <v>64.405000000000001</v>
      </c>
      <c r="AB204" s="298">
        <f>'SE - Maintenance &amp; Petrol &amp; Oth'!E84</f>
        <v>64.405000000000001</v>
      </c>
      <c r="AC204" s="298">
        <f>'SE - Maintenance &amp; Petrol &amp; Oth'!F84</f>
        <v>64.405000000000001</v>
      </c>
      <c r="AD204" s="298">
        <f>'SE - Maintenance &amp; Petrol &amp; Oth'!G84</f>
        <v>64.405000000000001</v>
      </c>
      <c r="AE204" s="298">
        <f>'SE - Maintenance &amp; Petrol &amp; Oth'!H84</f>
        <v>64.405000000000001</v>
      </c>
      <c r="AF204" s="298">
        <f>'SE - Maintenance &amp; Petrol &amp; Oth'!I84</f>
        <v>64.405000000000001</v>
      </c>
      <c r="AG204" s="298">
        <f>'SE - Maintenance &amp; Petrol &amp; Oth'!J84</f>
        <v>64.405000000000001</v>
      </c>
      <c r="AH204" s="298">
        <f>'SE - Maintenance &amp; Petrol &amp; Oth'!K84</f>
        <v>64.405000000000001</v>
      </c>
      <c r="AI204" s="298">
        <f>'SE - Maintenance &amp; Petrol &amp; Oth'!L84</f>
        <v>64.405000000000001</v>
      </c>
      <c r="AJ204" s="298">
        <f>'SE - Maintenance &amp; Petrol &amp; Oth'!M84</f>
        <v>64.405000000000001</v>
      </c>
      <c r="AK204" s="298">
        <f>'SE - Maintenance &amp; Petrol &amp; Oth'!N84</f>
        <v>64.405000000000001</v>
      </c>
      <c r="AL204" s="298">
        <f t="shared" si="91"/>
        <v>772.85999999999979</v>
      </c>
    </row>
    <row r="205" spans="1:38" x14ac:dyDescent="0.25">
      <c r="A205" t="s">
        <v>84</v>
      </c>
      <c r="B205" s="124">
        <v>7333</v>
      </c>
      <c r="C205" s="124">
        <v>220</v>
      </c>
      <c r="D205" t="s">
        <v>14</v>
      </c>
      <c r="E205">
        <v>2</v>
      </c>
      <c r="F205" s="251" t="s">
        <v>76</v>
      </c>
      <c r="G205" s="4">
        <v>143.91999999999999</v>
      </c>
      <c r="H205" s="4">
        <v>0</v>
      </c>
      <c r="I205" s="4">
        <v>27.34</v>
      </c>
      <c r="J205" s="4">
        <v>91.46</v>
      </c>
      <c r="K205" s="4">
        <v>0</v>
      </c>
      <c r="L205" s="4">
        <v>0</v>
      </c>
      <c r="M205" s="4">
        <v>0</v>
      </c>
      <c r="N205" s="4">
        <v>1871.79</v>
      </c>
      <c r="O205" s="4">
        <v>0</v>
      </c>
      <c r="P205" s="4">
        <v>25.31</v>
      </c>
      <c r="Q205" s="4">
        <v>0</v>
      </c>
      <c r="R205" s="4">
        <v>0</v>
      </c>
      <c r="S205" s="4">
        <v>2159.8199999999997</v>
      </c>
      <c r="U205" s="114" t="e">
        <f t="shared" si="92"/>
        <v>#DIV/0!</v>
      </c>
      <c r="V205" s="114"/>
      <c r="W205" s="115"/>
      <c r="X205" s="117"/>
      <c r="Z205" s="298">
        <f>'SE - Maintenance &amp; Petrol &amp; Oth'!C85</f>
        <v>179.98499999999999</v>
      </c>
      <c r="AA205" s="298">
        <f>'SE - Maintenance &amp; Petrol &amp; Oth'!D85</f>
        <v>179.98499999999999</v>
      </c>
      <c r="AB205" s="298">
        <f>'SE - Maintenance &amp; Petrol &amp; Oth'!E85</f>
        <v>179.98499999999999</v>
      </c>
      <c r="AC205" s="298">
        <f>'SE - Maintenance &amp; Petrol &amp; Oth'!F85</f>
        <v>179.98499999999999</v>
      </c>
      <c r="AD205" s="298">
        <f>'SE - Maintenance &amp; Petrol &amp; Oth'!G85</f>
        <v>179.98499999999999</v>
      </c>
      <c r="AE205" s="298">
        <f>'SE - Maintenance &amp; Petrol &amp; Oth'!H85</f>
        <v>179.98499999999999</v>
      </c>
      <c r="AF205" s="298">
        <f>'SE - Maintenance &amp; Petrol &amp; Oth'!I85</f>
        <v>179.98499999999999</v>
      </c>
      <c r="AG205" s="298">
        <f>'SE - Maintenance &amp; Petrol &amp; Oth'!J85</f>
        <v>179.98499999999999</v>
      </c>
      <c r="AH205" s="298">
        <f>'SE - Maintenance &amp; Petrol &amp; Oth'!K85</f>
        <v>179.98499999999999</v>
      </c>
      <c r="AI205" s="298">
        <f>'SE - Maintenance &amp; Petrol &amp; Oth'!L85</f>
        <v>179.98499999999999</v>
      </c>
      <c r="AJ205" s="298">
        <f>'SE - Maintenance &amp; Petrol &amp; Oth'!M85</f>
        <v>179.98499999999999</v>
      </c>
      <c r="AK205" s="298">
        <f>'SE - Maintenance &amp; Petrol &amp; Oth'!N85</f>
        <v>179.98499999999999</v>
      </c>
      <c r="AL205" s="298">
        <f t="shared" si="91"/>
        <v>2159.8199999999993</v>
      </c>
    </row>
    <row r="206" spans="1:38" x14ac:dyDescent="0.25">
      <c r="A206" t="s">
        <v>84</v>
      </c>
      <c r="B206" s="124">
        <v>7333</v>
      </c>
      <c r="C206" s="124">
        <v>230</v>
      </c>
      <c r="D206" t="s">
        <v>18</v>
      </c>
      <c r="E206">
        <v>3</v>
      </c>
      <c r="F206" s="251" t="s">
        <v>40</v>
      </c>
      <c r="G206" s="4">
        <v>0</v>
      </c>
      <c r="H206" s="4">
        <v>0</v>
      </c>
      <c r="I206" s="4">
        <v>0</v>
      </c>
      <c r="J206" s="4">
        <v>0</v>
      </c>
      <c r="K206" s="4">
        <v>0</v>
      </c>
      <c r="L206" s="4">
        <v>230</v>
      </c>
      <c r="M206" s="4">
        <v>0</v>
      </c>
      <c r="N206" s="4">
        <v>84.08</v>
      </c>
      <c r="O206" s="4">
        <v>0</v>
      </c>
      <c r="P206" s="4">
        <v>0</v>
      </c>
      <c r="Q206" s="4">
        <v>0</v>
      </c>
      <c r="R206" s="4">
        <v>218.5</v>
      </c>
      <c r="S206" s="4">
        <v>532.57999999999993</v>
      </c>
      <c r="U206" s="114" t="e">
        <f t="shared" si="92"/>
        <v>#DIV/0!</v>
      </c>
      <c r="V206" s="114"/>
      <c r="W206" s="115"/>
      <c r="X206" s="117"/>
      <c r="Z206" s="298">
        <f>'SE - Maintenance &amp; Petrol &amp; Oth'!C86</f>
        <v>44.381666666666661</v>
      </c>
      <c r="AA206" s="298">
        <f>'SE - Maintenance &amp; Petrol &amp; Oth'!D86</f>
        <v>44.381666666666661</v>
      </c>
      <c r="AB206" s="298">
        <f>'SE - Maintenance &amp; Petrol &amp; Oth'!E86</f>
        <v>44.381666666666661</v>
      </c>
      <c r="AC206" s="298">
        <f>'SE - Maintenance &amp; Petrol &amp; Oth'!F86</f>
        <v>44.381666666666661</v>
      </c>
      <c r="AD206" s="298">
        <f>'SE - Maintenance &amp; Petrol &amp; Oth'!G86</f>
        <v>44.381666666666661</v>
      </c>
      <c r="AE206" s="298">
        <f>'SE - Maintenance &amp; Petrol &amp; Oth'!H86</f>
        <v>44.381666666666661</v>
      </c>
      <c r="AF206" s="298">
        <f>'SE - Maintenance &amp; Petrol &amp; Oth'!I86</f>
        <v>44.381666666666661</v>
      </c>
      <c r="AG206" s="298">
        <f>'SE - Maintenance &amp; Petrol &amp; Oth'!J86</f>
        <v>44.381666666666661</v>
      </c>
      <c r="AH206" s="298">
        <f>'SE - Maintenance &amp; Petrol &amp; Oth'!K86</f>
        <v>44.381666666666661</v>
      </c>
      <c r="AI206" s="298">
        <f>'SE - Maintenance &amp; Petrol &amp; Oth'!L86</f>
        <v>44.381666666666661</v>
      </c>
      <c r="AJ206" s="298">
        <f>'SE - Maintenance &amp; Petrol &amp; Oth'!M86</f>
        <v>44.381666666666661</v>
      </c>
      <c r="AK206" s="298">
        <f>'SE - Maintenance &amp; Petrol &amp; Oth'!N86</f>
        <v>44.381666666666661</v>
      </c>
      <c r="AL206" s="298">
        <f t="shared" si="91"/>
        <v>532.57999999999993</v>
      </c>
    </row>
    <row r="207" spans="1:38" x14ac:dyDescent="0.25">
      <c r="A207" t="s">
        <v>84</v>
      </c>
      <c r="B207" s="124">
        <v>7333</v>
      </c>
      <c r="C207" s="124">
        <v>240</v>
      </c>
      <c r="D207" t="s">
        <v>20</v>
      </c>
      <c r="E207">
        <v>3</v>
      </c>
      <c r="F207" s="251" t="s">
        <v>41</v>
      </c>
      <c r="G207" s="4">
        <v>409.23</v>
      </c>
      <c r="H207" s="4">
        <v>2236.36</v>
      </c>
      <c r="I207" s="4">
        <v>1489.46</v>
      </c>
      <c r="J207" s="4">
        <v>1368.82</v>
      </c>
      <c r="K207" s="4">
        <v>523.42999999999995</v>
      </c>
      <c r="L207" s="4">
        <v>322.83999999999997</v>
      </c>
      <c r="M207" s="4">
        <v>184.23</v>
      </c>
      <c r="N207" s="4">
        <v>1463.63</v>
      </c>
      <c r="O207" s="4">
        <v>726.27</v>
      </c>
      <c r="P207" s="4">
        <v>32</v>
      </c>
      <c r="Q207" s="4">
        <v>1125.51</v>
      </c>
      <c r="R207" s="4">
        <v>1047.73</v>
      </c>
      <c r="S207" s="4">
        <v>10929.51</v>
      </c>
      <c r="U207" s="114" t="e">
        <f t="shared" si="92"/>
        <v>#DIV/0!</v>
      </c>
      <c r="V207" s="114"/>
      <c r="W207" s="115"/>
      <c r="X207" s="117"/>
      <c r="Z207" s="298">
        <f>'SE - Maintenance &amp; Petrol &amp; Oth'!C87</f>
        <v>910.79250000000002</v>
      </c>
      <c r="AA207" s="298">
        <f>'SE - Maintenance &amp; Petrol &amp; Oth'!D87</f>
        <v>910.79250000000002</v>
      </c>
      <c r="AB207" s="298">
        <f>'SE - Maintenance &amp; Petrol &amp; Oth'!E87</f>
        <v>910.79250000000002</v>
      </c>
      <c r="AC207" s="298">
        <f>'SE - Maintenance &amp; Petrol &amp; Oth'!F87</f>
        <v>910.79250000000002</v>
      </c>
      <c r="AD207" s="298">
        <f>'SE - Maintenance &amp; Petrol &amp; Oth'!G87</f>
        <v>910.79250000000002</v>
      </c>
      <c r="AE207" s="298">
        <f>'SE - Maintenance &amp; Petrol &amp; Oth'!H87</f>
        <v>910.79250000000002</v>
      </c>
      <c r="AF207" s="298">
        <f>'SE - Maintenance &amp; Petrol &amp; Oth'!I87</f>
        <v>910.79250000000002</v>
      </c>
      <c r="AG207" s="298">
        <f>'SE - Maintenance &amp; Petrol &amp; Oth'!J87</f>
        <v>910.79250000000002</v>
      </c>
      <c r="AH207" s="298">
        <f>'SE - Maintenance &amp; Petrol &amp; Oth'!K87</f>
        <v>910.79250000000002</v>
      </c>
      <c r="AI207" s="298">
        <f>'SE - Maintenance &amp; Petrol &amp; Oth'!L87</f>
        <v>910.79250000000002</v>
      </c>
      <c r="AJ207" s="298">
        <f>'SE - Maintenance &amp; Petrol &amp; Oth'!M87</f>
        <v>910.79250000000002</v>
      </c>
      <c r="AK207" s="298">
        <f>'SE - Maintenance &amp; Petrol &amp; Oth'!N87</f>
        <v>910.79250000000002</v>
      </c>
      <c r="AL207" s="298">
        <f t="shared" si="91"/>
        <v>10929.509999999997</v>
      </c>
    </row>
    <row r="208" spans="1:38" x14ac:dyDescent="0.25">
      <c r="A208" t="s">
        <v>84</v>
      </c>
      <c r="B208" s="124">
        <v>7333</v>
      </c>
      <c r="C208" s="124">
        <v>340</v>
      </c>
      <c r="D208" t="s">
        <v>20</v>
      </c>
      <c r="E208">
        <v>3</v>
      </c>
      <c r="F208" s="251" t="s">
        <v>41</v>
      </c>
      <c r="G208" s="4">
        <v>2748.52</v>
      </c>
      <c r="H208" s="4">
        <v>64.239999999999995</v>
      </c>
      <c r="I208" s="4">
        <v>401.37</v>
      </c>
      <c r="J208" s="4">
        <v>243.48</v>
      </c>
      <c r="K208" s="4">
        <v>1379.86</v>
      </c>
      <c r="L208" s="4">
        <v>415.13</v>
      </c>
      <c r="M208" s="4">
        <v>33.57</v>
      </c>
      <c r="N208" s="4">
        <v>1376.8</v>
      </c>
      <c r="O208" s="4">
        <v>463.56</v>
      </c>
      <c r="P208" s="4">
        <v>2193.98</v>
      </c>
      <c r="Q208" s="4">
        <v>555.99</v>
      </c>
      <c r="R208" s="4">
        <v>2030.65</v>
      </c>
      <c r="S208" s="4">
        <v>11907.15</v>
      </c>
      <c r="U208" s="114" t="e">
        <f t="shared" si="92"/>
        <v>#DIV/0!</v>
      </c>
      <c r="V208" s="114"/>
      <c r="W208" s="115"/>
      <c r="X208" s="117"/>
      <c r="Z208" s="298">
        <f>'SE - Maintenance &amp; Petrol &amp; Oth'!C88</f>
        <v>992.26249999999993</v>
      </c>
      <c r="AA208" s="298">
        <f>'SE - Maintenance &amp; Petrol &amp; Oth'!D88</f>
        <v>992.26249999999993</v>
      </c>
      <c r="AB208" s="298">
        <f>'SE - Maintenance &amp; Petrol &amp; Oth'!E88</f>
        <v>992.26249999999993</v>
      </c>
      <c r="AC208" s="298">
        <f>'SE - Maintenance &amp; Petrol &amp; Oth'!F88</f>
        <v>992.26249999999993</v>
      </c>
      <c r="AD208" s="298">
        <f>'SE - Maintenance &amp; Petrol &amp; Oth'!G88</f>
        <v>992.26249999999993</v>
      </c>
      <c r="AE208" s="298">
        <f>'SE - Maintenance &amp; Petrol &amp; Oth'!H88</f>
        <v>992.26249999999993</v>
      </c>
      <c r="AF208" s="298">
        <f>'SE - Maintenance &amp; Petrol &amp; Oth'!I88</f>
        <v>992.26249999999993</v>
      </c>
      <c r="AG208" s="298">
        <f>'SE - Maintenance &amp; Petrol &amp; Oth'!J88</f>
        <v>992.26249999999993</v>
      </c>
      <c r="AH208" s="298">
        <f>'SE - Maintenance &amp; Petrol &amp; Oth'!K88</f>
        <v>992.26249999999993</v>
      </c>
      <c r="AI208" s="298">
        <f>'SE - Maintenance &amp; Petrol &amp; Oth'!L88</f>
        <v>992.26249999999993</v>
      </c>
      <c r="AJ208" s="298">
        <f>'SE - Maintenance &amp; Petrol &amp; Oth'!M88</f>
        <v>992.26249999999993</v>
      </c>
      <c r="AK208" s="298">
        <f>'SE - Maintenance &amp; Petrol &amp; Oth'!N88</f>
        <v>992.26249999999993</v>
      </c>
      <c r="AL208" s="298">
        <f t="shared" si="91"/>
        <v>11907.150000000001</v>
      </c>
    </row>
    <row r="209" spans="1:38" x14ac:dyDescent="0.25">
      <c r="A209" t="s">
        <v>84</v>
      </c>
      <c r="B209" s="124">
        <v>7333</v>
      </c>
      <c r="C209" s="124">
        <v>430</v>
      </c>
      <c r="D209" t="s">
        <v>18</v>
      </c>
      <c r="E209">
        <v>3</v>
      </c>
      <c r="F209" s="251" t="s">
        <v>40</v>
      </c>
      <c r="G209" s="4">
        <v>0</v>
      </c>
      <c r="H209" s="4">
        <v>0</v>
      </c>
      <c r="I209" s="4">
        <v>0</v>
      </c>
      <c r="J209" s="4">
        <v>0</v>
      </c>
      <c r="K209" s="4">
        <v>0</v>
      </c>
      <c r="L209" s="4">
        <v>320.48</v>
      </c>
      <c r="M209" s="4">
        <v>0</v>
      </c>
      <c r="N209" s="4">
        <v>0</v>
      </c>
      <c r="O209" s="4">
        <v>0</v>
      </c>
      <c r="P209" s="4">
        <v>0</v>
      </c>
      <c r="Q209" s="4">
        <v>0</v>
      </c>
      <c r="R209" s="4">
        <v>515.12</v>
      </c>
      <c r="S209" s="4">
        <v>835.6</v>
      </c>
      <c r="U209" s="114" t="e">
        <f t="shared" si="92"/>
        <v>#DIV/0!</v>
      </c>
      <c r="V209" s="114"/>
      <c r="W209" s="115"/>
      <c r="X209" s="117"/>
      <c r="Z209" s="298">
        <f>'SE - Maintenance &amp; Petrol &amp; Oth'!C89</f>
        <v>69.63333333333334</v>
      </c>
      <c r="AA209" s="298">
        <f>'SE - Maintenance &amp; Petrol &amp; Oth'!D89</f>
        <v>69.63333333333334</v>
      </c>
      <c r="AB209" s="298">
        <f>'SE - Maintenance &amp; Petrol &amp; Oth'!E89</f>
        <v>69.63333333333334</v>
      </c>
      <c r="AC209" s="298">
        <f>'SE - Maintenance &amp; Petrol &amp; Oth'!F89</f>
        <v>69.63333333333334</v>
      </c>
      <c r="AD209" s="298">
        <f>'SE - Maintenance &amp; Petrol &amp; Oth'!G89</f>
        <v>69.63333333333334</v>
      </c>
      <c r="AE209" s="298">
        <f>'SE - Maintenance &amp; Petrol &amp; Oth'!H89</f>
        <v>69.63333333333334</v>
      </c>
      <c r="AF209" s="298">
        <f>'SE - Maintenance &amp; Petrol &amp; Oth'!I89</f>
        <v>69.63333333333334</v>
      </c>
      <c r="AG209" s="298">
        <f>'SE - Maintenance &amp; Petrol &amp; Oth'!J89</f>
        <v>69.63333333333334</v>
      </c>
      <c r="AH209" s="298">
        <f>'SE - Maintenance &amp; Petrol &amp; Oth'!K89</f>
        <v>69.63333333333334</v>
      </c>
      <c r="AI209" s="298">
        <f>'SE - Maintenance &amp; Petrol &amp; Oth'!L89</f>
        <v>69.63333333333334</v>
      </c>
      <c r="AJ209" s="298">
        <f>'SE - Maintenance &amp; Petrol &amp; Oth'!M89</f>
        <v>69.63333333333334</v>
      </c>
      <c r="AK209" s="298">
        <f>'SE - Maintenance &amp; Petrol &amp; Oth'!N89</f>
        <v>69.63333333333334</v>
      </c>
      <c r="AL209" s="298">
        <f t="shared" si="91"/>
        <v>835.6</v>
      </c>
    </row>
    <row r="210" spans="1:38" x14ac:dyDescent="0.25">
      <c r="A210" t="s">
        <v>84</v>
      </c>
      <c r="B210" s="124">
        <v>7333</v>
      </c>
      <c r="C210" s="124">
        <v>440</v>
      </c>
      <c r="D210" t="s">
        <v>20</v>
      </c>
      <c r="E210">
        <v>3</v>
      </c>
      <c r="F210" s="251" t="s">
        <v>41</v>
      </c>
      <c r="G210" s="4">
        <v>88.33</v>
      </c>
      <c r="H210" s="4">
        <v>374.98</v>
      </c>
      <c r="I210" s="4">
        <v>180.23</v>
      </c>
      <c r="J210" s="4">
        <v>0</v>
      </c>
      <c r="K210" s="4">
        <v>428.95</v>
      </c>
      <c r="L210" s="4">
        <v>2616.54</v>
      </c>
      <c r="M210" s="4">
        <v>124.1</v>
      </c>
      <c r="N210" s="4">
        <v>2068.23</v>
      </c>
      <c r="O210" s="4">
        <v>1488.63</v>
      </c>
      <c r="P210" s="4">
        <v>2343.04</v>
      </c>
      <c r="Q210" s="4">
        <v>372.25</v>
      </c>
      <c r="R210" s="4">
        <v>2192.2199999999998</v>
      </c>
      <c r="S210" s="4">
        <v>12277.499999999998</v>
      </c>
      <c r="U210" s="114" t="e">
        <f t="shared" si="92"/>
        <v>#DIV/0!</v>
      </c>
      <c r="V210" s="114"/>
      <c r="W210" s="115"/>
      <c r="X210" s="117"/>
      <c r="Z210" s="298">
        <f>'SE - Maintenance &amp; Petrol &amp; Oth'!C90</f>
        <v>1023.1249999999999</v>
      </c>
      <c r="AA210" s="298">
        <f>'SE - Maintenance &amp; Petrol &amp; Oth'!D90</f>
        <v>1023.1249999999999</v>
      </c>
      <c r="AB210" s="298">
        <f>'SE - Maintenance &amp; Petrol &amp; Oth'!E90</f>
        <v>1023.1249999999999</v>
      </c>
      <c r="AC210" s="298">
        <f>'SE - Maintenance &amp; Petrol &amp; Oth'!F90</f>
        <v>1023.1249999999999</v>
      </c>
      <c r="AD210" s="298">
        <f>'SE - Maintenance &amp; Petrol &amp; Oth'!G90</f>
        <v>1023.1249999999999</v>
      </c>
      <c r="AE210" s="298">
        <f>'SE - Maintenance &amp; Petrol &amp; Oth'!H90</f>
        <v>1023.1249999999999</v>
      </c>
      <c r="AF210" s="298">
        <f>'SE - Maintenance &amp; Petrol &amp; Oth'!I90</f>
        <v>1023.1249999999999</v>
      </c>
      <c r="AG210" s="298">
        <f>'SE - Maintenance &amp; Petrol &amp; Oth'!J90</f>
        <v>1023.1249999999999</v>
      </c>
      <c r="AH210" s="298">
        <f>'SE - Maintenance &amp; Petrol &amp; Oth'!K90</f>
        <v>1023.1249999999999</v>
      </c>
      <c r="AI210" s="298">
        <f>'SE - Maintenance &amp; Petrol &amp; Oth'!L90</f>
        <v>1023.1249999999999</v>
      </c>
      <c r="AJ210" s="298">
        <f>'SE - Maintenance &amp; Petrol &amp; Oth'!M90</f>
        <v>1023.1249999999999</v>
      </c>
      <c r="AK210" s="298">
        <f>'SE - Maintenance &amp; Petrol &amp; Oth'!N90</f>
        <v>1023.1249999999999</v>
      </c>
      <c r="AL210" s="298">
        <f t="shared" si="91"/>
        <v>12277.499999999998</v>
      </c>
    </row>
    <row r="211" spans="1:38" x14ac:dyDescent="0.25">
      <c r="A211" t="s">
        <v>84</v>
      </c>
      <c r="B211" s="124">
        <v>7333</v>
      </c>
      <c r="C211" s="124">
        <v>935</v>
      </c>
      <c r="D211" t="s">
        <v>30</v>
      </c>
      <c r="E211">
        <v>3</v>
      </c>
      <c r="F211" s="251" t="s">
        <v>43</v>
      </c>
      <c r="G211" s="4">
        <v>858</v>
      </c>
      <c r="H211" s="4">
        <v>1700</v>
      </c>
      <c r="I211" s="4">
        <v>1488</v>
      </c>
      <c r="J211" s="4">
        <v>1019</v>
      </c>
      <c r="K211" s="4">
        <v>1297.6199999999999</v>
      </c>
      <c r="L211" s="4">
        <v>1259.0899999999999</v>
      </c>
      <c r="M211" s="4">
        <v>1351</v>
      </c>
      <c r="N211" s="4">
        <v>1190</v>
      </c>
      <c r="O211" s="4">
        <v>1426</v>
      </c>
      <c r="P211" s="4">
        <v>1256.1400000000001</v>
      </c>
      <c r="Q211" s="4">
        <v>1805</v>
      </c>
      <c r="R211" s="4">
        <v>1643</v>
      </c>
      <c r="S211" s="4">
        <v>16292.849999999999</v>
      </c>
      <c r="U211" s="114" t="e">
        <f t="shared" si="92"/>
        <v>#DIV/0!</v>
      </c>
      <c r="V211" s="114"/>
      <c r="W211" s="115"/>
      <c r="X211" s="117"/>
      <c r="Z211" s="298">
        <f>'SE - Maintenance &amp; Petrol &amp; Oth'!C91</f>
        <v>1357.7375</v>
      </c>
      <c r="AA211" s="298">
        <f>'SE - Maintenance &amp; Petrol &amp; Oth'!D91</f>
        <v>1357.7375</v>
      </c>
      <c r="AB211" s="298">
        <f>'SE - Maintenance &amp; Petrol &amp; Oth'!E91</f>
        <v>1357.7375</v>
      </c>
      <c r="AC211" s="298">
        <f>'SE - Maintenance &amp; Petrol &amp; Oth'!F91</f>
        <v>1357.7375</v>
      </c>
      <c r="AD211" s="298">
        <f>'SE - Maintenance &amp; Petrol &amp; Oth'!G91</f>
        <v>1357.7375</v>
      </c>
      <c r="AE211" s="298">
        <f>'SE - Maintenance &amp; Petrol &amp; Oth'!H91</f>
        <v>1357.7375</v>
      </c>
      <c r="AF211" s="298">
        <f>'SE - Maintenance &amp; Petrol &amp; Oth'!I91</f>
        <v>1357.7375</v>
      </c>
      <c r="AG211" s="298">
        <f>'SE - Maintenance &amp; Petrol &amp; Oth'!J91</f>
        <v>1357.7375</v>
      </c>
      <c r="AH211" s="298">
        <f>'SE - Maintenance &amp; Petrol &amp; Oth'!K91</f>
        <v>1357.7375</v>
      </c>
      <c r="AI211" s="298">
        <f>'SE - Maintenance &amp; Petrol &amp; Oth'!L91</f>
        <v>1357.7375</v>
      </c>
      <c r="AJ211" s="298">
        <f>'SE - Maintenance &amp; Petrol &amp; Oth'!M91</f>
        <v>1357.7375</v>
      </c>
      <c r="AK211" s="298">
        <f>'SE - Maintenance &amp; Petrol &amp; Oth'!N91</f>
        <v>1357.7375</v>
      </c>
      <c r="AL211" s="298">
        <f t="shared" si="91"/>
        <v>16292.849999999997</v>
      </c>
    </row>
    <row r="212" spans="1:38" x14ac:dyDescent="0.25">
      <c r="A212" t="s">
        <v>84</v>
      </c>
      <c r="B212" s="124">
        <v>7333</v>
      </c>
      <c r="C212" s="124">
        <v>936</v>
      </c>
      <c r="D212" t="s">
        <v>30</v>
      </c>
      <c r="E212">
        <v>3</v>
      </c>
      <c r="F212" s="251" t="s">
        <v>43</v>
      </c>
      <c r="G212" s="4">
        <v>0</v>
      </c>
      <c r="H212" s="4">
        <v>0</v>
      </c>
      <c r="I212" s="4">
        <v>352.04</v>
      </c>
      <c r="J212" s="4">
        <v>0</v>
      </c>
      <c r="K212" s="4">
        <v>0</v>
      </c>
      <c r="L212" s="4">
        <v>0</v>
      </c>
      <c r="M212" s="4">
        <v>0</v>
      </c>
      <c r="N212" s="4">
        <v>0</v>
      </c>
      <c r="O212" s="4">
        <v>0</v>
      </c>
      <c r="P212" s="4">
        <v>0</v>
      </c>
      <c r="Q212" s="4">
        <v>300.06</v>
      </c>
      <c r="R212" s="4">
        <v>0</v>
      </c>
      <c r="S212" s="4">
        <v>652.1</v>
      </c>
      <c r="U212" s="114" t="e">
        <f t="shared" si="92"/>
        <v>#DIV/0!</v>
      </c>
      <c r="V212" s="114"/>
      <c r="W212" s="115"/>
      <c r="X212" s="117"/>
      <c r="Z212" s="298">
        <f>'SE - Maintenance &amp; Petrol &amp; Oth'!C92</f>
        <v>54.341666666666669</v>
      </c>
      <c r="AA212" s="298">
        <f>'SE - Maintenance &amp; Petrol &amp; Oth'!D92</f>
        <v>54.341666666666669</v>
      </c>
      <c r="AB212" s="298">
        <f>'SE - Maintenance &amp; Petrol &amp; Oth'!E92</f>
        <v>54.341666666666669</v>
      </c>
      <c r="AC212" s="298">
        <f>'SE - Maintenance &amp; Petrol &amp; Oth'!F92</f>
        <v>54.341666666666669</v>
      </c>
      <c r="AD212" s="298">
        <f>'SE - Maintenance &amp; Petrol &amp; Oth'!G92</f>
        <v>54.341666666666669</v>
      </c>
      <c r="AE212" s="298">
        <f>'SE - Maintenance &amp; Petrol &amp; Oth'!H92</f>
        <v>54.341666666666669</v>
      </c>
      <c r="AF212" s="298">
        <f>'SE - Maintenance &amp; Petrol &amp; Oth'!I92</f>
        <v>54.341666666666669</v>
      </c>
      <c r="AG212" s="298">
        <f>'SE - Maintenance &amp; Petrol &amp; Oth'!J92</f>
        <v>54.341666666666669</v>
      </c>
      <c r="AH212" s="298">
        <f>'SE - Maintenance &amp; Petrol &amp; Oth'!K92</f>
        <v>54.341666666666669</v>
      </c>
      <c r="AI212" s="298">
        <f>'SE - Maintenance &amp; Petrol &amp; Oth'!L92</f>
        <v>54.341666666666669</v>
      </c>
      <c r="AJ212" s="298">
        <f>'SE - Maintenance &amp; Petrol &amp; Oth'!M92</f>
        <v>54.341666666666669</v>
      </c>
      <c r="AK212" s="298">
        <f>'SE - Maintenance &amp; Petrol &amp; Oth'!N92</f>
        <v>54.341666666666669</v>
      </c>
      <c r="AL212" s="298">
        <f t="shared" si="91"/>
        <v>652.10000000000025</v>
      </c>
    </row>
    <row r="213" spans="1:38" x14ac:dyDescent="0.25">
      <c r="A213" t="s">
        <v>87</v>
      </c>
      <c r="B213" s="124">
        <v>7385</v>
      </c>
      <c r="C213" s="124">
        <v>110</v>
      </c>
      <c r="D213" t="s">
        <v>14</v>
      </c>
      <c r="E213">
        <v>2</v>
      </c>
      <c r="F213" s="251" t="s">
        <v>47</v>
      </c>
      <c r="G213" s="4">
        <v>200</v>
      </c>
      <c r="H213" s="4">
        <v>200</v>
      </c>
      <c r="I213" s="4">
        <v>60.87</v>
      </c>
      <c r="J213" s="4">
        <v>0</v>
      </c>
      <c r="K213" s="4">
        <v>0</v>
      </c>
      <c r="L213" s="4">
        <v>86.96</v>
      </c>
      <c r="M213" s="4">
        <v>0</v>
      </c>
      <c r="N213" s="4">
        <v>200</v>
      </c>
      <c r="O213" s="4">
        <v>0</v>
      </c>
      <c r="P213" s="4">
        <v>1300</v>
      </c>
      <c r="Q213" s="4">
        <v>417.39</v>
      </c>
      <c r="R213" s="4">
        <v>801.74</v>
      </c>
      <c r="S213" s="4">
        <v>3266.96</v>
      </c>
      <c r="U213" s="114" t="e">
        <f t="shared" si="92"/>
        <v>#DIV/0!</v>
      </c>
      <c r="V213" s="114"/>
      <c r="W213" s="115"/>
      <c r="X213" s="117"/>
      <c r="Z213" s="298">
        <f>'SE - Marketing PE '!I56/12</f>
        <v>0</v>
      </c>
      <c r="AA213" s="298">
        <f>Z213</f>
        <v>0</v>
      </c>
      <c r="AB213" s="298">
        <f t="shared" ref="AB213:AK213" si="93">AA213</f>
        <v>0</v>
      </c>
      <c r="AC213" s="298">
        <f t="shared" si="93"/>
        <v>0</v>
      </c>
      <c r="AD213" s="298">
        <f t="shared" si="93"/>
        <v>0</v>
      </c>
      <c r="AE213" s="298">
        <f t="shared" si="93"/>
        <v>0</v>
      </c>
      <c r="AF213" s="298">
        <f t="shared" si="93"/>
        <v>0</v>
      </c>
      <c r="AG213" s="298">
        <f t="shared" si="93"/>
        <v>0</v>
      </c>
      <c r="AH213" s="298">
        <f t="shared" si="93"/>
        <v>0</v>
      </c>
      <c r="AI213" s="298">
        <f t="shared" si="93"/>
        <v>0</v>
      </c>
      <c r="AJ213" s="298">
        <f t="shared" si="93"/>
        <v>0</v>
      </c>
      <c r="AK213" s="298">
        <f t="shared" si="93"/>
        <v>0</v>
      </c>
      <c r="AL213" s="298">
        <f t="shared" si="91"/>
        <v>0</v>
      </c>
    </row>
    <row r="214" spans="1:38" x14ac:dyDescent="0.25">
      <c r="A214" t="s">
        <v>87</v>
      </c>
      <c r="B214" s="124">
        <v>7385</v>
      </c>
      <c r="C214" s="124">
        <v>112</v>
      </c>
      <c r="D214" t="s">
        <v>12</v>
      </c>
      <c r="E214">
        <v>2</v>
      </c>
      <c r="F214" s="251" t="s">
        <v>46</v>
      </c>
      <c r="G214" s="4">
        <v>22100</v>
      </c>
      <c r="H214" s="4">
        <v>396</v>
      </c>
      <c r="I214" s="4">
        <v>10073.91</v>
      </c>
      <c r="J214" s="4">
        <v>22000</v>
      </c>
      <c r="K214" s="4">
        <v>6200</v>
      </c>
      <c r="L214" s="4">
        <v>10043.48</v>
      </c>
      <c r="M214" s="4">
        <v>0</v>
      </c>
      <c r="N214" s="4">
        <v>9100</v>
      </c>
      <c r="O214" s="4">
        <v>5000</v>
      </c>
      <c r="P214" s="4">
        <v>-4800</v>
      </c>
      <c r="Q214" s="4">
        <v>100</v>
      </c>
      <c r="R214" s="4">
        <v>280.87</v>
      </c>
      <c r="S214" s="4">
        <v>80494.259999999995</v>
      </c>
      <c r="U214" s="114" t="e">
        <f t="shared" si="92"/>
        <v>#DIV/0!</v>
      </c>
      <c r="V214" s="114"/>
      <c r="W214" s="115"/>
      <c r="X214" s="117"/>
      <c r="Z214" s="298">
        <f>'SE - Marketing PE '!I57/12</f>
        <v>0</v>
      </c>
      <c r="AA214" s="298">
        <f t="shared" ref="AA214:AK214" si="94">Z214</f>
        <v>0</v>
      </c>
      <c r="AB214" s="298">
        <f t="shared" si="94"/>
        <v>0</v>
      </c>
      <c r="AC214" s="298">
        <f t="shared" si="94"/>
        <v>0</v>
      </c>
      <c r="AD214" s="298">
        <f t="shared" si="94"/>
        <v>0</v>
      </c>
      <c r="AE214" s="298">
        <f t="shared" si="94"/>
        <v>0</v>
      </c>
      <c r="AF214" s="298">
        <f t="shared" si="94"/>
        <v>0</v>
      </c>
      <c r="AG214" s="298">
        <f t="shared" si="94"/>
        <v>0</v>
      </c>
      <c r="AH214" s="298">
        <f t="shared" si="94"/>
        <v>0</v>
      </c>
      <c r="AI214" s="298">
        <f t="shared" si="94"/>
        <v>0</v>
      </c>
      <c r="AJ214" s="298">
        <f t="shared" si="94"/>
        <v>0</v>
      </c>
      <c r="AK214" s="298">
        <f t="shared" si="94"/>
        <v>0</v>
      </c>
      <c r="AL214" s="298">
        <f t="shared" si="91"/>
        <v>0</v>
      </c>
    </row>
    <row r="215" spans="1:38" x14ac:dyDescent="0.25">
      <c r="A215" t="s">
        <v>87</v>
      </c>
      <c r="B215" s="124">
        <v>7385</v>
      </c>
      <c r="C215" s="124">
        <v>120</v>
      </c>
      <c r="D215" t="s">
        <v>14</v>
      </c>
      <c r="E215">
        <v>2</v>
      </c>
      <c r="F215" s="251" t="s">
        <v>47</v>
      </c>
      <c r="G215" s="4">
        <v>220</v>
      </c>
      <c r="H215" s="4">
        <v>220</v>
      </c>
      <c r="I215" s="4">
        <v>66.959999999999994</v>
      </c>
      <c r="J215" s="4">
        <v>0</v>
      </c>
      <c r="K215" s="4">
        <v>0</v>
      </c>
      <c r="L215" s="4">
        <v>95.65</v>
      </c>
      <c r="M215" s="4">
        <v>0</v>
      </c>
      <c r="N215" s="4">
        <v>220</v>
      </c>
      <c r="O215" s="4">
        <v>0</v>
      </c>
      <c r="P215" s="4">
        <v>440</v>
      </c>
      <c r="Q215" s="4">
        <v>220</v>
      </c>
      <c r="R215" s="4">
        <v>617.91</v>
      </c>
      <c r="S215" s="4">
        <v>2100.52</v>
      </c>
      <c r="U215" s="114" t="e">
        <f t="shared" si="92"/>
        <v>#DIV/0!</v>
      </c>
      <c r="V215" s="114"/>
      <c r="W215" s="115"/>
      <c r="X215" s="117"/>
      <c r="Z215" s="298">
        <f>'SE - Marketing PE '!I58/12</f>
        <v>0</v>
      </c>
      <c r="AA215" s="298">
        <f t="shared" ref="AA215:AK215" si="95">Z215</f>
        <v>0</v>
      </c>
      <c r="AB215" s="298">
        <f t="shared" si="95"/>
        <v>0</v>
      </c>
      <c r="AC215" s="298">
        <f t="shared" si="95"/>
        <v>0</v>
      </c>
      <c r="AD215" s="298">
        <f t="shared" si="95"/>
        <v>0</v>
      </c>
      <c r="AE215" s="298">
        <f t="shared" si="95"/>
        <v>0</v>
      </c>
      <c r="AF215" s="298">
        <f t="shared" si="95"/>
        <v>0</v>
      </c>
      <c r="AG215" s="298">
        <f t="shared" si="95"/>
        <v>0</v>
      </c>
      <c r="AH215" s="298">
        <f t="shared" si="95"/>
        <v>0</v>
      </c>
      <c r="AI215" s="298">
        <f t="shared" si="95"/>
        <v>0</v>
      </c>
      <c r="AJ215" s="298">
        <f t="shared" si="95"/>
        <v>0</v>
      </c>
      <c r="AK215" s="298">
        <f t="shared" si="95"/>
        <v>0</v>
      </c>
      <c r="AL215" s="298">
        <f t="shared" si="91"/>
        <v>0</v>
      </c>
    </row>
    <row r="216" spans="1:38" x14ac:dyDescent="0.25">
      <c r="A216" t="s">
        <v>87</v>
      </c>
      <c r="B216" s="124">
        <v>7385</v>
      </c>
      <c r="C216" s="124">
        <v>121</v>
      </c>
      <c r="D216" t="s">
        <v>14</v>
      </c>
      <c r="E216">
        <v>2</v>
      </c>
      <c r="F216" s="251" t="s">
        <v>47</v>
      </c>
      <c r="G216" s="4">
        <v>0</v>
      </c>
      <c r="H216" s="4">
        <v>0</v>
      </c>
      <c r="I216" s="4">
        <v>0</v>
      </c>
      <c r="J216" s="4">
        <v>0</v>
      </c>
      <c r="K216" s="4">
        <v>0</v>
      </c>
      <c r="L216" s="4">
        <v>0</v>
      </c>
      <c r="M216" s="4">
        <v>0</v>
      </c>
      <c r="N216" s="4">
        <v>0</v>
      </c>
      <c r="O216" s="4">
        <v>0</v>
      </c>
      <c r="P216" s="4">
        <v>0</v>
      </c>
      <c r="Q216" s="4">
        <v>0</v>
      </c>
      <c r="R216" s="4">
        <v>0</v>
      </c>
      <c r="S216" s="4">
        <v>0</v>
      </c>
      <c r="U216" s="114" t="e">
        <f t="shared" si="92"/>
        <v>#DIV/0!</v>
      </c>
      <c r="V216" s="114"/>
      <c r="W216" s="115"/>
      <c r="X216" s="117"/>
      <c r="Z216" s="298">
        <f>'SE - Marketing PE '!I59/12</f>
        <v>0</v>
      </c>
      <c r="AA216" s="298">
        <f t="shared" ref="AA216:AK216" si="96">Z216</f>
        <v>0</v>
      </c>
      <c r="AB216" s="298">
        <f t="shared" si="96"/>
        <v>0</v>
      </c>
      <c r="AC216" s="298">
        <f t="shared" si="96"/>
        <v>0</v>
      </c>
      <c r="AD216" s="298">
        <f t="shared" si="96"/>
        <v>0</v>
      </c>
      <c r="AE216" s="298">
        <f t="shared" si="96"/>
        <v>0</v>
      </c>
      <c r="AF216" s="298">
        <f t="shared" si="96"/>
        <v>0</v>
      </c>
      <c r="AG216" s="298">
        <f t="shared" si="96"/>
        <v>0</v>
      </c>
      <c r="AH216" s="298">
        <f t="shared" si="96"/>
        <v>0</v>
      </c>
      <c r="AI216" s="298">
        <f t="shared" si="96"/>
        <v>0</v>
      </c>
      <c r="AJ216" s="298">
        <f t="shared" si="96"/>
        <v>0</v>
      </c>
      <c r="AK216" s="298">
        <f t="shared" si="96"/>
        <v>0</v>
      </c>
      <c r="AL216" s="298">
        <f t="shared" si="91"/>
        <v>0</v>
      </c>
    </row>
    <row r="217" spans="1:38" x14ac:dyDescent="0.25">
      <c r="A217" t="s">
        <v>87</v>
      </c>
      <c r="B217" s="124">
        <v>7385</v>
      </c>
      <c r="C217" s="124">
        <v>130</v>
      </c>
      <c r="D217" t="s">
        <v>18</v>
      </c>
      <c r="E217">
        <v>3</v>
      </c>
      <c r="F217" s="251" t="s">
        <v>40</v>
      </c>
      <c r="G217" s="4">
        <v>170</v>
      </c>
      <c r="H217" s="4">
        <v>170</v>
      </c>
      <c r="I217" s="4">
        <v>51.74</v>
      </c>
      <c r="J217" s="4">
        <v>0</v>
      </c>
      <c r="K217" s="4">
        <v>0</v>
      </c>
      <c r="L217" s="4">
        <v>73.91</v>
      </c>
      <c r="M217" s="4">
        <v>0</v>
      </c>
      <c r="N217" s="4">
        <v>170</v>
      </c>
      <c r="O217" s="4">
        <v>0</v>
      </c>
      <c r="P217" s="4">
        <v>340</v>
      </c>
      <c r="Q217" s="4">
        <v>170</v>
      </c>
      <c r="R217" s="4">
        <v>477.48</v>
      </c>
      <c r="S217" s="4">
        <v>1623.13</v>
      </c>
      <c r="U217" s="114" t="e">
        <f t="shared" si="92"/>
        <v>#DIV/0!</v>
      </c>
      <c r="V217" s="114"/>
      <c r="W217" s="115"/>
      <c r="X217" s="117"/>
      <c r="Z217" s="298">
        <f>'SE - Marketing PE '!I60/12</f>
        <v>0</v>
      </c>
      <c r="AA217" s="298">
        <f t="shared" ref="AA217:AK217" si="97">Z217</f>
        <v>0</v>
      </c>
      <c r="AB217" s="298">
        <f t="shared" si="97"/>
        <v>0</v>
      </c>
      <c r="AC217" s="298">
        <f t="shared" si="97"/>
        <v>0</v>
      </c>
      <c r="AD217" s="298">
        <f t="shared" si="97"/>
        <v>0</v>
      </c>
      <c r="AE217" s="298">
        <f t="shared" si="97"/>
        <v>0</v>
      </c>
      <c r="AF217" s="298">
        <f t="shared" si="97"/>
        <v>0</v>
      </c>
      <c r="AG217" s="298">
        <f t="shared" si="97"/>
        <v>0</v>
      </c>
      <c r="AH217" s="298">
        <f t="shared" si="97"/>
        <v>0</v>
      </c>
      <c r="AI217" s="298">
        <f t="shared" si="97"/>
        <v>0</v>
      </c>
      <c r="AJ217" s="298">
        <f t="shared" si="97"/>
        <v>0</v>
      </c>
      <c r="AK217" s="298">
        <f t="shared" si="97"/>
        <v>0</v>
      </c>
      <c r="AL217" s="298">
        <f t="shared" si="91"/>
        <v>0</v>
      </c>
    </row>
    <row r="218" spans="1:38" x14ac:dyDescent="0.25">
      <c r="A218" t="s">
        <v>87</v>
      </c>
      <c r="B218" s="124">
        <v>7385</v>
      </c>
      <c r="C218" s="124">
        <v>140</v>
      </c>
      <c r="D218" t="s">
        <v>20</v>
      </c>
      <c r="E218">
        <v>3</v>
      </c>
      <c r="F218" s="251" t="s">
        <v>41</v>
      </c>
      <c r="G218" s="4">
        <v>200</v>
      </c>
      <c r="H218" s="4">
        <v>200</v>
      </c>
      <c r="I218" s="4">
        <v>60.87</v>
      </c>
      <c r="J218" s="4">
        <v>0</v>
      </c>
      <c r="K218" s="4">
        <v>0</v>
      </c>
      <c r="L218" s="4">
        <v>86.96</v>
      </c>
      <c r="M218" s="4">
        <v>0</v>
      </c>
      <c r="N218" s="4">
        <v>200</v>
      </c>
      <c r="O218" s="4">
        <v>0</v>
      </c>
      <c r="P218" s="4">
        <v>400</v>
      </c>
      <c r="Q218" s="4">
        <v>200</v>
      </c>
      <c r="R218" s="4">
        <v>561.74</v>
      </c>
      <c r="S218" s="4">
        <v>1909.57</v>
      </c>
      <c r="U218" s="114" t="e">
        <f t="shared" si="92"/>
        <v>#DIV/0!</v>
      </c>
      <c r="V218" s="114"/>
      <c r="W218" s="115"/>
      <c r="X218" s="117"/>
      <c r="Z218" s="298">
        <f>'SE - Marketing PE '!I61/12</f>
        <v>0</v>
      </c>
      <c r="AA218" s="298">
        <f t="shared" ref="AA218:AK218" si="98">Z218</f>
        <v>0</v>
      </c>
      <c r="AB218" s="298">
        <f t="shared" si="98"/>
        <v>0</v>
      </c>
      <c r="AC218" s="298">
        <f t="shared" si="98"/>
        <v>0</v>
      </c>
      <c r="AD218" s="298">
        <f t="shared" si="98"/>
        <v>0</v>
      </c>
      <c r="AE218" s="298">
        <f t="shared" si="98"/>
        <v>0</v>
      </c>
      <c r="AF218" s="298">
        <f t="shared" si="98"/>
        <v>0</v>
      </c>
      <c r="AG218" s="298">
        <f t="shared" si="98"/>
        <v>0</v>
      </c>
      <c r="AH218" s="298">
        <f t="shared" si="98"/>
        <v>0</v>
      </c>
      <c r="AI218" s="298">
        <f t="shared" si="98"/>
        <v>0</v>
      </c>
      <c r="AJ218" s="298">
        <f t="shared" si="98"/>
        <v>0</v>
      </c>
      <c r="AK218" s="298">
        <f t="shared" si="98"/>
        <v>0</v>
      </c>
      <c r="AL218" s="298">
        <f t="shared" si="91"/>
        <v>0</v>
      </c>
    </row>
    <row r="219" spans="1:38" x14ac:dyDescent="0.25">
      <c r="A219" t="s">
        <v>87</v>
      </c>
      <c r="B219" s="124">
        <v>7385</v>
      </c>
      <c r="C219" s="124">
        <v>160</v>
      </c>
      <c r="D219" t="s">
        <v>26</v>
      </c>
      <c r="E219">
        <v>3</v>
      </c>
      <c r="F219" s="251" t="s">
        <v>49</v>
      </c>
      <c r="G219" s="4">
        <v>60</v>
      </c>
      <c r="H219" s="4">
        <v>60</v>
      </c>
      <c r="I219" s="4">
        <v>18.260000000000002</v>
      </c>
      <c r="J219" s="4">
        <v>0</v>
      </c>
      <c r="K219" s="4">
        <v>0</v>
      </c>
      <c r="L219" s="4">
        <v>26.09</v>
      </c>
      <c r="M219" s="4">
        <v>0</v>
      </c>
      <c r="N219" s="4">
        <v>60</v>
      </c>
      <c r="O219" s="4">
        <v>0</v>
      </c>
      <c r="P219" s="4">
        <v>120</v>
      </c>
      <c r="Q219" s="4">
        <v>60</v>
      </c>
      <c r="R219" s="4">
        <v>168.52</v>
      </c>
      <c r="S219" s="4">
        <v>572.87</v>
      </c>
      <c r="U219" s="114" t="e">
        <f t="shared" si="92"/>
        <v>#DIV/0!</v>
      </c>
      <c r="V219" s="114"/>
      <c r="W219" s="115"/>
      <c r="X219" s="117"/>
      <c r="Z219" s="298">
        <f>'SE - Marketing PE '!I62/12</f>
        <v>0</v>
      </c>
      <c r="AA219" s="298">
        <f t="shared" ref="AA219:AK219" si="99">Z219</f>
        <v>0</v>
      </c>
      <c r="AB219" s="298">
        <f t="shared" si="99"/>
        <v>0</v>
      </c>
      <c r="AC219" s="298">
        <f t="shared" si="99"/>
        <v>0</v>
      </c>
      <c r="AD219" s="298">
        <f t="shared" si="99"/>
        <v>0</v>
      </c>
      <c r="AE219" s="298">
        <f t="shared" si="99"/>
        <v>0</v>
      </c>
      <c r="AF219" s="298">
        <f t="shared" si="99"/>
        <v>0</v>
      </c>
      <c r="AG219" s="298">
        <f t="shared" si="99"/>
        <v>0</v>
      </c>
      <c r="AH219" s="298">
        <f t="shared" si="99"/>
        <v>0</v>
      </c>
      <c r="AI219" s="298">
        <f t="shared" si="99"/>
        <v>0</v>
      </c>
      <c r="AJ219" s="298">
        <f t="shared" si="99"/>
        <v>0</v>
      </c>
      <c r="AK219" s="298">
        <f t="shared" si="99"/>
        <v>0</v>
      </c>
      <c r="AL219" s="298">
        <f t="shared" si="91"/>
        <v>0</v>
      </c>
    </row>
    <row r="220" spans="1:38" x14ac:dyDescent="0.25">
      <c r="A220" t="s">
        <v>87</v>
      </c>
      <c r="B220" s="124">
        <v>7385</v>
      </c>
      <c r="C220" s="124">
        <v>210</v>
      </c>
      <c r="D220" t="s">
        <v>10</v>
      </c>
      <c r="E220">
        <v>2</v>
      </c>
      <c r="F220" s="251" t="s">
        <v>45</v>
      </c>
      <c r="G220" s="4">
        <v>2500</v>
      </c>
      <c r="H220" s="4">
        <v>0</v>
      </c>
      <c r="I220" s="4">
        <v>456</v>
      </c>
      <c r="J220" s="4">
        <v>0</v>
      </c>
      <c r="K220" s="4">
        <v>0</v>
      </c>
      <c r="L220" s="4">
        <v>0</v>
      </c>
      <c r="M220" s="4">
        <v>0</v>
      </c>
      <c r="N220" s="4">
        <v>0</v>
      </c>
      <c r="O220" s="4">
        <v>0</v>
      </c>
      <c r="P220" s="4">
        <v>2500</v>
      </c>
      <c r="Q220" s="4">
        <v>0</v>
      </c>
      <c r="R220" s="4">
        <v>0</v>
      </c>
      <c r="S220" s="4">
        <v>5456</v>
      </c>
      <c r="U220" s="114" t="e">
        <f t="shared" si="92"/>
        <v>#DIV/0!</v>
      </c>
      <c r="V220" s="114"/>
      <c r="W220" s="115"/>
      <c r="X220" s="117"/>
      <c r="Z220" s="298">
        <f>'SE - Marketing PE '!I63/12</f>
        <v>0</v>
      </c>
      <c r="AA220" s="298">
        <f t="shared" ref="AA220:AK220" si="100">Z220</f>
        <v>0</v>
      </c>
      <c r="AB220" s="298">
        <f t="shared" si="100"/>
        <v>0</v>
      </c>
      <c r="AC220" s="298">
        <f t="shared" si="100"/>
        <v>0</v>
      </c>
      <c r="AD220" s="298">
        <f t="shared" si="100"/>
        <v>0</v>
      </c>
      <c r="AE220" s="298">
        <f t="shared" si="100"/>
        <v>0</v>
      </c>
      <c r="AF220" s="298">
        <f t="shared" si="100"/>
        <v>0</v>
      </c>
      <c r="AG220" s="298">
        <f t="shared" si="100"/>
        <v>0</v>
      </c>
      <c r="AH220" s="298">
        <f t="shared" si="100"/>
        <v>0</v>
      </c>
      <c r="AI220" s="298">
        <f t="shared" si="100"/>
        <v>0</v>
      </c>
      <c r="AJ220" s="298">
        <f t="shared" si="100"/>
        <v>0</v>
      </c>
      <c r="AK220" s="298">
        <f t="shared" si="100"/>
        <v>0</v>
      </c>
      <c r="AL220" s="298">
        <f t="shared" si="91"/>
        <v>0</v>
      </c>
    </row>
    <row r="221" spans="1:38" x14ac:dyDescent="0.25">
      <c r="A221" t="s">
        <v>87</v>
      </c>
      <c r="B221" s="124">
        <v>7385</v>
      </c>
      <c r="C221" s="124">
        <v>220</v>
      </c>
      <c r="D221" t="s">
        <v>14</v>
      </c>
      <c r="E221">
        <v>2</v>
      </c>
      <c r="F221" s="251" t="s">
        <v>47</v>
      </c>
      <c r="G221" s="4">
        <v>2500</v>
      </c>
      <c r="H221" s="4">
        <v>0</v>
      </c>
      <c r="I221" s="4">
        <v>456</v>
      </c>
      <c r="J221" s="4">
        <v>0</v>
      </c>
      <c r="K221" s="4">
        <v>0</v>
      </c>
      <c r="L221" s="4">
        <v>0</v>
      </c>
      <c r="M221" s="4">
        <v>0</v>
      </c>
      <c r="N221" s="4">
        <v>0</v>
      </c>
      <c r="O221" s="4">
        <v>0</v>
      </c>
      <c r="P221" s="4">
        <v>2500</v>
      </c>
      <c r="Q221" s="4">
        <v>0</v>
      </c>
      <c r="R221" s="4">
        <v>0</v>
      </c>
      <c r="S221" s="4">
        <v>5456</v>
      </c>
      <c r="U221" s="114" t="e">
        <f t="shared" si="92"/>
        <v>#DIV/0!</v>
      </c>
      <c r="V221" s="114"/>
      <c r="W221" s="115"/>
      <c r="X221" s="117"/>
      <c r="Z221" s="298">
        <f>'SE - Marketing PE '!I64/12</f>
        <v>0</v>
      </c>
      <c r="AA221" s="298">
        <f t="shared" ref="AA221:AK221" si="101">Z221</f>
        <v>0</v>
      </c>
      <c r="AB221" s="298">
        <f t="shared" si="101"/>
        <v>0</v>
      </c>
      <c r="AC221" s="298">
        <f t="shared" si="101"/>
        <v>0</v>
      </c>
      <c r="AD221" s="298">
        <f t="shared" si="101"/>
        <v>0</v>
      </c>
      <c r="AE221" s="298">
        <f t="shared" si="101"/>
        <v>0</v>
      </c>
      <c r="AF221" s="298">
        <f t="shared" si="101"/>
        <v>0</v>
      </c>
      <c r="AG221" s="298">
        <f t="shared" si="101"/>
        <v>0</v>
      </c>
      <c r="AH221" s="298">
        <f t="shared" si="101"/>
        <v>0</v>
      </c>
      <c r="AI221" s="298">
        <f t="shared" si="101"/>
        <v>0</v>
      </c>
      <c r="AJ221" s="298">
        <f t="shared" si="101"/>
        <v>0</v>
      </c>
      <c r="AK221" s="298">
        <f t="shared" si="101"/>
        <v>0</v>
      </c>
      <c r="AL221" s="298">
        <f t="shared" si="91"/>
        <v>0</v>
      </c>
    </row>
    <row r="222" spans="1:38" x14ac:dyDescent="0.25">
      <c r="A222" t="s">
        <v>87</v>
      </c>
      <c r="B222" s="124">
        <v>7385</v>
      </c>
      <c r="C222" s="124">
        <v>230</v>
      </c>
      <c r="D222" t="s">
        <v>18</v>
      </c>
      <c r="E222">
        <v>3</v>
      </c>
      <c r="F222" s="251" t="s">
        <v>40</v>
      </c>
      <c r="G222" s="4">
        <v>0</v>
      </c>
      <c r="H222" s="4">
        <v>0</v>
      </c>
      <c r="I222" s="4">
        <v>364.8</v>
      </c>
      <c r="J222" s="4">
        <v>0</v>
      </c>
      <c r="K222" s="4">
        <v>0</v>
      </c>
      <c r="L222" s="4">
        <v>0</v>
      </c>
      <c r="M222" s="4">
        <v>0</v>
      </c>
      <c r="N222" s="4">
        <v>0</v>
      </c>
      <c r="O222" s="4">
        <v>0</v>
      </c>
      <c r="P222" s="4">
        <v>0</v>
      </c>
      <c r="Q222" s="4">
        <v>0</v>
      </c>
      <c r="R222" s="4">
        <v>0</v>
      </c>
      <c r="S222" s="4">
        <v>364.8</v>
      </c>
      <c r="U222" s="114" t="e">
        <f t="shared" si="92"/>
        <v>#DIV/0!</v>
      </c>
      <c r="V222" s="114"/>
      <c r="W222" s="115"/>
      <c r="X222" s="117"/>
      <c r="Z222" s="298">
        <f>'SE - Marketing PE '!I65/12</f>
        <v>0</v>
      </c>
      <c r="AA222" s="298">
        <f t="shared" ref="AA222:AK222" si="102">Z222</f>
        <v>0</v>
      </c>
      <c r="AB222" s="298">
        <f t="shared" si="102"/>
        <v>0</v>
      </c>
      <c r="AC222" s="298">
        <f t="shared" si="102"/>
        <v>0</v>
      </c>
      <c r="AD222" s="298">
        <f t="shared" si="102"/>
        <v>0</v>
      </c>
      <c r="AE222" s="298">
        <f t="shared" si="102"/>
        <v>0</v>
      </c>
      <c r="AF222" s="298">
        <f t="shared" si="102"/>
        <v>0</v>
      </c>
      <c r="AG222" s="298">
        <f t="shared" si="102"/>
        <v>0</v>
      </c>
      <c r="AH222" s="298">
        <f t="shared" si="102"/>
        <v>0</v>
      </c>
      <c r="AI222" s="298">
        <f t="shared" si="102"/>
        <v>0</v>
      </c>
      <c r="AJ222" s="298">
        <f t="shared" si="102"/>
        <v>0</v>
      </c>
      <c r="AK222" s="298">
        <f t="shared" si="102"/>
        <v>0</v>
      </c>
      <c r="AL222" s="298">
        <f t="shared" si="91"/>
        <v>0</v>
      </c>
    </row>
    <row r="223" spans="1:38" x14ac:dyDescent="0.25">
      <c r="A223" t="s">
        <v>87</v>
      </c>
      <c r="B223" s="124">
        <v>7385</v>
      </c>
      <c r="C223" s="124">
        <v>240</v>
      </c>
      <c r="D223" t="s">
        <v>20</v>
      </c>
      <c r="E223">
        <v>3</v>
      </c>
      <c r="F223" s="251" t="s">
        <v>41</v>
      </c>
      <c r="G223" s="4">
        <v>0</v>
      </c>
      <c r="H223" s="4">
        <v>0</v>
      </c>
      <c r="I223" s="4">
        <v>383.04</v>
      </c>
      <c r="J223" s="4">
        <v>0</v>
      </c>
      <c r="K223" s="4">
        <v>0</v>
      </c>
      <c r="L223" s="4">
        <v>0</v>
      </c>
      <c r="M223" s="4">
        <v>0</v>
      </c>
      <c r="N223" s="4">
        <v>0</v>
      </c>
      <c r="O223" s="4">
        <v>0</v>
      </c>
      <c r="P223" s="4">
        <v>0</v>
      </c>
      <c r="Q223" s="4">
        <v>0</v>
      </c>
      <c r="R223" s="4">
        <v>0</v>
      </c>
      <c r="S223" s="4">
        <v>383.04</v>
      </c>
      <c r="U223" s="114" t="e">
        <f t="shared" si="92"/>
        <v>#DIV/0!</v>
      </c>
      <c r="V223" s="114"/>
      <c r="W223" s="115"/>
      <c r="X223" s="117"/>
      <c r="Z223" s="298">
        <f>'SE - Marketing PE '!I66/12</f>
        <v>0</v>
      </c>
      <c r="AA223" s="298">
        <f t="shared" ref="AA223:AK223" si="103">Z223</f>
        <v>0</v>
      </c>
      <c r="AB223" s="298">
        <f t="shared" si="103"/>
        <v>0</v>
      </c>
      <c r="AC223" s="298">
        <f t="shared" si="103"/>
        <v>0</v>
      </c>
      <c r="AD223" s="298">
        <f t="shared" si="103"/>
        <v>0</v>
      </c>
      <c r="AE223" s="298">
        <f t="shared" si="103"/>
        <v>0</v>
      </c>
      <c r="AF223" s="298">
        <f t="shared" si="103"/>
        <v>0</v>
      </c>
      <c r="AG223" s="298">
        <f t="shared" si="103"/>
        <v>0</v>
      </c>
      <c r="AH223" s="298">
        <f t="shared" si="103"/>
        <v>0</v>
      </c>
      <c r="AI223" s="298">
        <f t="shared" si="103"/>
        <v>0</v>
      </c>
      <c r="AJ223" s="298">
        <f t="shared" si="103"/>
        <v>0</v>
      </c>
      <c r="AK223" s="298">
        <f t="shared" si="103"/>
        <v>0</v>
      </c>
      <c r="AL223" s="298">
        <f t="shared" si="91"/>
        <v>0</v>
      </c>
    </row>
    <row r="224" spans="1:38" x14ac:dyDescent="0.25">
      <c r="A224" t="s">
        <v>87</v>
      </c>
      <c r="B224" s="124">
        <v>7385</v>
      </c>
      <c r="C224" s="124">
        <v>340</v>
      </c>
      <c r="D224" t="s">
        <v>20</v>
      </c>
      <c r="E224">
        <v>3</v>
      </c>
      <c r="F224" s="251" t="s">
        <v>41</v>
      </c>
      <c r="G224" s="4">
        <v>0</v>
      </c>
      <c r="H224" s="4">
        <v>0</v>
      </c>
      <c r="I224" s="4">
        <v>164.16</v>
      </c>
      <c r="J224" s="4">
        <v>0</v>
      </c>
      <c r="K224" s="4">
        <v>0</v>
      </c>
      <c r="L224" s="4">
        <v>0</v>
      </c>
      <c r="M224" s="4">
        <v>0</v>
      </c>
      <c r="N224" s="4">
        <v>0</v>
      </c>
      <c r="O224" s="4">
        <v>0</v>
      </c>
      <c r="P224" s="4">
        <v>0</v>
      </c>
      <c r="Q224" s="4">
        <v>0</v>
      </c>
      <c r="R224" s="4">
        <v>0</v>
      </c>
      <c r="S224" s="4">
        <v>164.16</v>
      </c>
      <c r="U224" s="114" t="e">
        <f t="shared" si="92"/>
        <v>#DIV/0!</v>
      </c>
      <c r="V224" s="114"/>
      <c r="W224" s="115"/>
      <c r="X224" s="117"/>
      <c r="Z224" s="298">
        <f>'SE - Marketing PE '!I67/12</f>
        <v>0</v>
      </c>
      <c r="AA224" s="298">
        <f t="shared" ref="AA224:AK224" si="104">Z224</f>
        <v>0</v>
      </c>
      <c r="AB224" s="298">
        <f t="shared" si="104"/>
        <v>0</v>
      </c>
      <c r="AC224" s="298">
        <f t="shared" si="104"/>
        <v>0</v>
      </c>
      <c r="AD224" s="298">
        <f t="shared" si="104"/>
        <v>0</v>
      </c>
      <c r="AE224" s="298">
        <f t="shared" si="104"/>
        <v>0</v>
      </c>
      <c r="AF224" s="298">
        <f t="shared" si="104"/>
        <v>0</v>
      </c>
      <c r="AG224" s="298">
        <f t="shared" si="104"/>
        <v>0</v>
      </c>
      <c r="AH224" s="298">
        <f t="shared" si="104"/>
        <v>0</v>
      </c>
      <c r="AI224" s="298">
        <f t="shared" si="104"/>
        <v>0</v>
      </c>
      <c r="AJ224" s="298">
        <f t="shared" si="104"/>
        <v>0</v>
      </c>
      <c r="AK224" s="298">
        <f t="shared" si="104"/>
        <v>0</v>
      </c>
      <c r="AL224" s="298">
        <f t="shared" si="91"/>
        <v>0</v>
      </c>
    </row>
    <row r="225" spans="1:38" x14ac:dyDescent="0.25">
      <c r="A225" t="s">
        <v>87</v>
      </c>
      <c r="B225" s="124">
        <v>7385</v>
      </c>
      <c r="C225" s="124">
        <v>935</v>
      </c>
      <c r="D225" t="s">
        <v>30</v>
      </c>
      <c r="E225">
        <v>3</v>
      </c>
      <c r="F225" s="251" t="s">
        <v>43</v>
      </c>
      <c r="G225" s="4">
        <v>50</v>
      </c>
      <c r="H225" s="4">
        <v>50</v>
      </c>
      <c r="I225" s="4">
        <v>15.22</v>
      </c>
      <c r="J225" s="4">
        <v>0</v>
      </c>
      <c r="K225" s="4">
        <v>0</v>
      </c>
      <c r="L225" s="4">
        <v>521.74</v>
      </c>
      <c r="M225" s="4">
        <v>0</v>
      </c>
      <c r="N225" s="4">
        <v>50</v>
      </c>
      <c r="O225" s="4">
        <v>0</v>
      </c>
      <c r="P225" s="4">
        <v>100</v>
      </c>
      <c r="Q225" s="4">
        <v>50</v>
      </c>
      <c r="R225" s="4">
        <v>140.43</v>
      </c>
      <c r="S225" s="4">
        <v>977.3900000000001</v>
      </c>
      <c r="U225" s="114" t="e">
        <f t="shared" si="92"/>
        <v>#DIV/0!</v>
      </c>
      <c r="V225" s="114"/>
      <c r="W225" s="115"/>
      <c r="X225" s="117"/>
      <c r="Z225" s="298">
        <f>'SE - Marketing PE '!I68/12</f>
        <v>0</v>
      </c>
      <c r="AA225" s="298">
        <f t="shared" ref="AA225:AK225" si="105">Z225</f>
        <v>0</v>
      </c>
      <c r="AB225" s="298">
        <f t="shared" si="105"/>
        <v>0</v>
      </c>
      <c r="AC225" s="298">
        <f t="shared" si="105"/>
        <v>0</v>
      </c>
      <c r="AD225" s="298">
        <f t="shared" si="105"/>
        <v>0</v>
      </c>
      <c r="AE225" s="298">
        <f t="shared" si="105"/>
        <v>0</v>
      </c>
      <c r="AF225" s="298">
        <f t="shared" si="105"/>
        <v>0</v>
      </c>
      <c r="AG225" s="298">
        <f t="shared" si="105"/>
        <v>0</v>
      </c>
      <c r="AH225" s="298">
        <f t="shared" si="105"/>
        <v>0</v>
      </c>
      <c r="AI225" s="298">
        <f t="shared" si="105"/>
        <v>0</v>
      </c>
      <c r="AJ225" s="298">
        <f t="shared" si="105"/>
        <v>0</v>
      </c>
      <c r="AK225" s="298">
        <f t="shared" si="105"/>
        <v>0</v>
      </c>
      <c r="AL225" s="298">
        <f t="shared" si="91"/>
        <v>0</v>
      </c>
    </row>
    <row r="226" spans="1:38" x14ac:dyDescent="0.25">
      <c r="A226" t="s">
        <v>88</v>
      </c>
      <c r="B226" s="124">
        <v>7410</v>
      </c>
      <c r="C226" s="124">
        <v>130</v>
      </c>
      <c r="D226" t="s">
        <v>18</v>
      </c>
      <c r="E226">
        <v>3</v>
      </c>
      <c r="F226" s="251" t="s">
        <v>40</v>
      </c>
      <c r="G226" s="4">
        <v>168.26</v>
      </c>
      <c r="H226" s="4">
        <v>229.01</v>
      </c>
      <c r="I226" s="4">
        <v>2367</v>
      </c>
      <c r="J226" s="4">
        <v>100.7</v>
      </c>
      <c r="K226" s="4">
        <v>0</v>
      </c>
      <c r="L226" s="4">
        <v>0</v>
      </c>
      <c r="M226" s="4">
        <v>0</v>
      </c>
      <c r="N226" s="4">
        <v>266.99</v>
      </c>
      <c r="O226" s="4">
        <v>466.24</v>
      </c>
      <c r="P226" s="4">
        <v>102.93</v>
      </c>
      <c r="Q226" s="4">
        <v>930</v>
      </c>
      <c r="R226" s="4">
        <v>1047.52</v>
      </c>
      <c r="S226" s="4">
        <v>5678.65</v>
      </c>
      <c r="U226" s="114" t="e">
        <f t="shared" si="92"/>
        <v>#DIV/0!</v>
      </c>
      <c r="V226" s="114"/>
      <c r="W226" s="115"/>
      <c r="X226" s="117"/>
      <c r="Z226" s="298">
        <f>'SE - Maintenance &amp; Petrol &amp; Oth'!C98</f>
        <v>473.2208333333333</v>
      </c>
      <c r="AA226" s="298">
        <f>'SE - Maintenance &amp; Petrol &amp; Oth'!D98</f>
        <v>473.2208333333333</v>
      </c>
      <c r="AB226" s="298">
        <f>'SE - Maintenance &amp; Petrol &amp; Oth'!E98</f>
        <v>473.2208333333333</v>
      </c>
      <c r="AC226" s="298">
        <f>'SE - Maintenance &amp; Petrol &amp; Oth'!F98</f>
        <v>473.2208333333333</v>
      </c>
      <c r="AD226" s="298">
        <f>'SE - Maintenance &amp; Petrol &amp; Oth'!G98</f>
        <v>473.2208333333333</v>
      </c>
      <c r="AE226" s="298">
        <f>'SE - Maintenance &amp; Petrol &amp; Oth'!H98</f>
        <v>473.2208333333333</v>
      </c>
      <c r="AF226" s="298">
        <f>'SE - Maintenance &amp; Petrol &amp; Oth'!I98</f>
        <v>473.2208333333333</v>
      </c>
      <c r="AG226" s="298">
        <f>'SE - Maintenance &amp; Petrol &amp; Oth'!J98</f>
        <v>473.2208333333333</v>
      </c>
      <c r="AH226" s="298">
        <f>'SE - Maintenance &amp; Petrol &amp; Oth'!K98</f>
        <v>473.2208333333333</v>
      </c>
      <c r="AI226" s="298">
        <f>'SE - Maintenance &amp; Petrol &amp; Oth'!L98</f>
        <v>473.2208333333333</v>
      </c>
      <c r="AJ226" s="298">
        <f>'SE - Maintenance &amp; Petrol &amp; Oth'!M98</f>
        <v>473.2208333333333</v>
      </c>
      <c r="AK226" s="298">
        <f>'SE - Maintenance &amp; Petrol &amp; Oth'!N98</f>
        <v>473.2208333333333</v>
      </c>
      <c r="AL226" s="298">
        <f t="shared" si="91"/>
        <v>5678.6499999999978</v>
      </c>
    </row>
    <row r="227" spans="1:38" x14ac:dyDescent="0.25">
      <c r="A227" t="s">
        <v>88</v>
      </c>
      <c r="B227" s="124">
        <v>7410</v>
      </c>
      <c r="C227" s="124">
        <v>140</v>
      </c>
      <c r="D227" t="s">
        <v>20</v>
      </c>
      <c r="E227">
        <v>3</v>
      </c>
      <c r="F227" s="251" t="s">
        <v>41</v>
      </c>
      <c r="G227" s="4">
        <v>1369.61</v>
      </c>
      <c r="H227" s="4">
        <v>1762.98</v>
      </c>
      <c r="I227" s="4">
        <v>1373.28</v>
      </c>
      <c r="J227" s="4">
        <v>689.57</v>
      </c>
      <c r="K227" s="4">
        <v>783.91</v>
      </c>
      <c r="L227" s="4">
        <v>1599.5</v>
      </c>
      <c r="M227" s="4">
        <v>402.53</v>
      </c>
      <c r="N227" s="4">
        <v>657.03</v>
      </c>
      <c r="O227" s="4">
        <v>863.19</v>
      </c>
      <c r="P227" s="4">
        <v>1047.45</v>
      </c>
      <c r="Q227" s="4">
        <v>1138.3800000000001</v>
      </c>
      <c r="R227" s="4">
        <v>905.99</v>
      </c>
      <c r="S227" s="4">
        <v>12593.42</v>
      </c>
      <c r="U227" s="114" t="e">
        <f t="shared" si="92"/>
        <v>#DIV/0!</v>
      </c>
      <c r="V227" s="114"/>
      <c r="W227" s="115"/>
      <c r="X227" s="117"/>
      <c r="Z227" s="298">
        <f>'SE - Maintenance &amp; Petrol &amp; Oth'!C99</f>
        <v>1049.4516666666666</v>
      </c>
      <c r="AA227" s="298">
        <f>'SE - Maintenance &amp; Petrol &amp; Oth'!D99</f>
        <v>1049.4516666666666</v>
      </c>
      <c r="AB227" s="298">
        <f>'SE - Maintenance &amp; Petrol &amp; Oth'!E99</f>
        <v>1049.4516666666666</v>
      </c>
      <c r="AC227" s="298">
        <f>'SE - Maintenance &amp; Petrol &amp; Oth'!F99</f>
        <v>1049.4516666666666</v>
      </c>
      <c r="AD227" s="298">
        <f>'SE - Maintenance &amp; Petrol &amp; Oth'!G99</f>
        <v>1049.4516666666666</v>
      </c>
      <c r="AE227" s="298">
        <f>'SE - Maintenance &amp; Petrol &amp; Oth'!H99</f>
        <v>1049.4516666666666</v>
      </c>
      <c r="AF227" s="298">
        <f>'SE - Maintenance &amp; Petrol &amp; Oth'!I99</f>
        <v>1049.4516666666666</v>
      </c>
      <c r="AG227" s="298">
        <f>'SE - Maintenance &amp; Petrol &amp; Oth'!J99</f>
        <v>1049.4516666666666</v>
      </c>
      <c r="AH227" s="298">
        <f>'SE - Maintenance &amp; Petrol &amp; Oth'!K99</f>
        <v>1049.4516666666666</v>
      </c>
      <c r="AI227" s="298">
        <f>'SE - Maintenance &amp; Petrol &amp; Oth'!L99</f>
        <v>1049.4516666666666</v>
      </c>
      <c r="AJ227" s="298">
        <f>'SE - Maintenance &amp; Petrol &amp; Oth'!M99</f>
        <v>1049.4516666666666</v>
      </c>
      <c r="AK227" s="298">
        <f>'SE - Maintenance &amp; Petrol &amp; Oth'!N99</f>
        <v>1049.4516666666666</v>
      </c>
      <c r="AL227" s="298">
        <f t="shared" si="91"/>
        <v>12593.419999999996</v>
      </c>
    </row>
    <row r="228" spans="1:38" x14ac:dyDescent="0.25">
      <c r="A228" t="s">
        <v>88</v>
      </c>
      <c r="B228" s="124">
        <v>7410</v>
      </c>
      <c r="C228" s="124">
        <v>142</v>
      </c>
      <c r="D228" t="s">
        <v>22</v>
      </c>
      <c r="E228">
        <v>3</v>
      </c>
      <c r="F228" s="251" t="s">
        <v>42</v>
      </c>
      <c r="G228" s="4">
        <v>0</v>
      </c>
      <c r="H228" s="4">
        <v>0</v>
      </c>
      <c r="I228" s="4">
        <v>0</v>
      </c>
      <c r="J228" s="4">
        <v>0</v>
      </c>
      <c r="K228" s="4">
        <v>0</v>
      </c>
      <c r="L228" s="4">
        <v>0</v>
      </c>
      <c r="M228" s="4">
        <v>0</v>
      </c>
      <c r="N228" s="4">
        <v>0</v>
      </c>
      <c r="O228" s="4">
        <v>78.75</v>
      </c>
      <c r="P228" s="4">
        <v>0</v>
      </c>
      <c r="Q228" s="4">
        <v>0</v>
      </c>
      <c r="R228" s="4">
        <v>200.03</v>
      </c>
      <c r="S228" s="4">
        <v>278.77999999999997</v>
      </c>
      <c r="U228" s="114" t="e">
        <f t="shared" si="92"/>
        <v>#DIV/0!</v>
      </c>
      <c r="V228" s="114"/>
      <c r="W228" s="115"/>
      <c r="X228" s="117"/>
      <c r="Z228" s="298">
        <f>'SE - Maintenance &amp; Petrol &amp; Oth'!C100</f>
        <v>23.231666666666666</v>
      </c>
      <c r="AA228" s="298">
        <f>'SE - Maintenance &amp; Petrol &amp; Oth'!D100</f>
        <v>23.231666666666666</v>
      </c>
      <c r="AB228" s="298">
        <f>'SE - Maintenance &amp; Petrol &amp; Oth'!E100</f>
        <v>23.231666666666666</v>
      </c>
      <c r="AC228" s="298">
        <f>'SE - Maintenance &amp; Petrol &amp; Oth'!F100</f>
        <v>23.231666666666666</v>
      </c>
      <c r="AD228" s="298">
        <f>'SE - Maintenance &amp; Petrol &amp; Oth'!G100</f>
        <v>23.231666666666666</v>
      </c>
      <c r="AE228" s="298">
        <f>'SE - Maintenance &amp; Petrol &amp; Oth'!H100</f>
        <v>23.231666666666666</v>
      </c>
      <c r="AF228" s="298">
        <f>'SE - Maintenance &amp; Petrol &amp; Oth'!I100</f>
        <v>23.231666666666666</v>
      </c>
      <c r="AG228" s="298">
        <f>'SE - Maintenance &amp; Petrol &amp; Oth'!J100</f>
        <v>23.231666666666666</v>
      </c>
      <c r="AH228" s="298">
        <f>'SE - Maintenance &amp; Petrol &amp; Oth'!K100</f>
        <v>23.231666666666666</v>
      </c>
      <c r="AI228" s="298">
        <f>'SE - Maintenance &amp; Petrol &amp; Oth'!L100</f>
        <v>23.231666666666666</v>
      </c>
      <c r="AJ228" s="298">
        <f>'SE - Maintenance &amp; Petrol &amp; Oth'!M100</f>
        <v>23.231666666666666</v>
      </c>
      <c r="AK228" s="298">
        <f>'SE - Maintenance &amp; Petrol &amp; Oth'!N100</f>
        <v>23.231666666666666</v>
      </c>
      <c r="AL228" s="298">
        <f t="shared" si="91"/>
        <v>278.77999999999992</v>
      </c>
    </row>
    <row r="229" spans="1:38" x14ac:dyDescent="0.25">
      <c r="A229" t="s">
        <v>88</v>
      </c>
      <c r="B229" s="124">
        <v>7410</v>
      </c>
      <c r="C229" s="124">
        <v>230</v>
      </c>
      <c r="D229" t="s">
        <v>18</v>
      </c>
      <c r="E229">
        <v>3</v>
      </c>
      <c r="F229" s="251" t="s">
        <v>40</v>
      </c>
      <c r="G229" s="4">
        <v>16.149999999999999</v>
      </c>
      <c r="H229" s="4">
        <v>789.74</v>
      </c>
      <c r="I229" s="4">
        <v>503.78</v>
      </c>
      <c r="J229" s="4">
        <v>0</v>
      </c>
      <c r="K229" s="4">
        <v>25</v>
      </c>
      <c r="L229" s="4">
        <v>0</v>
      </c>
      <c r="M229" s="4">
        <v>76.17</v>
      </c>
      <c r="N229" s="4">
        <v>150</v>
      </c>
      <c r="O229" s="4">
        <v>0</v>
      </c>
      <c r="P229" s="4">
        <v>59.13</v>
      </c>
      <c r="Q229" s="4">
        <v>0</v>
      </c>
      <c r="R229" s="4">
        <v>80.23</v>
      </c>
      <c r="S229" s="4">
        <v>1700.2000000000003</v>
      </c>
      <c r="U229" s="114" t="e">
        <f t="shared" si="92"/>
        <v>#DIV/0!</v>
      </c>
      <c r="V229" s="114"/>
      <c r="W229" s="115"/>
      <c r="X229" s="117"/>
      <c r="Z229" s="298">
        <f>'SE - Maintenance &amp; Petrol &amp; Oth'!C101</f>
        <v>141.68333333333337</v>
      </c>
      <c r="AA229" s="298">
        <f>'SE - Maintenance &amp; Petrol &amp; Oth'!D101</f>
        <v>141.68333333333337</v>
      </c>
      <c r="AB229" s="298">
        <f>'SE - Maintenance &amp; Petrol &amp; Oth'!E101</f>
        <v>141.68333333333337</v>
      </c>
      <c r="AC229" s="298">
        <f>'SE - Maintenance &amp; Petrol &amp; Oth'!F101</f>
        <v>141.68333333333337</v>
      </c>
      <c r="AD229" s="298">
        <f>'SE - Maintenance &amp; Petrol &amp; Oth'!G101</f>
        <v>141.68333333333337</v>
      </c>
      <c r="AE229" s="298">
        <f>'SE - Maintenance &amp; Petrol &amp; Oth'!H101</f>
        <v>141.68333333333337</v>
      </c>
      <c r="AF229" s="298">
        <f>'SE - Maintenance &amp; Petrol &amp; Oth'!I101</f>
        <v>141.68333333333337</v>
      </c>
      <c r="AG229" s="298">
        <f>'SE - Maintenance &amp; Petrol &amp; Oth'!J101</f>
        <v>141.68333333333337</v>
      </c>
      <c r="AH229" s="298">
        <f>'SE - Maintenance &amp; Petrol &amp; Oth'!K101</f>
        <v>141.68333333333337</v>
      </c>
      <c r="AI229" s="298">
        <f>'SE - Maintenance &amp; Petrol &amp; Oth'!L101</f>
        <v>141.68333333333337</v>
      </c>
      <c r="AJ229" s="298">
        <f>'SE - Maintenance &amp; Petrol &amp; Oth'!M101</f>
        <v>141.68333333333337</v>
      </c>
      <c r="AK229" s="298">
        <f>'SE - Maintenance &amp; Petrol &amp; Oth'!N101</f>
        <v>141.68333333333337</v>
      </c>
      <c r="AL229" s="298">
        <f t="shared" si="91"/>
        <v>1700.2000000000005</v>
      </c>
    </row>
    <row r="230" spans="1:38" x14ac:dyDescent="0.25">
      <c r="A230" t="s">
        <v>88</v>
      </c>
      <c r="B230" s="124">
        <v>7410</v>
      </c>
      <c r="C230" s="124">
        <v>240</v>
      </c>
      <c r="D230" t="s">
        <v>20</v>
      </c>
      <c r="E230">
        <v>3</v>
      </c>
      <c r="F230" s="251" t="s">
        <v>41</v>
      </c>
      <c r="G230" s="4">
        <v>0</v>
      </c>
      <c r="H230" s="4">
        <v>0</v>
      </c>
      <c r="I230" s="4">
        <v>0</v>
      </c>
      <c r="J230" s="4">
        <v>0</v>
      </c>
      <c r="K230" s="4">
        <v>0</v>
      </c>
      <c r="L230" s="4">
        <v>0</v>
      </c>
      <c r="M230" s="4">
        <v>0</v>
      </c>
      <c r="N230" s="4">
        <v>621.20000000000005</v>
      </c>
      <c r="O230" s="4">
        <v>643.17999999999995</v>
      </c>
      <c r="P230" s="4">
        <v>792.2</v>
      </c>
      <c r="Q230" s="4">
        <v>1100.8499999999999</v>
      </c>
      <c r="R230" s="4">
        <v>1253.8499999999999</v>
      </c>
      <c r="S230" s="4">
        <v>4411.28</v>
      </c>
      <c r="U230" s="114" t="e">
        <f t="shared" si="92"/>
        <v>#DIV/0!</v>
      </c>
      <c r="V230" s="114"/>
      <c r="W230" s="115"/>
      <c r="X230" s="117"/>
      <c r="Z230" s="298">
        <f>'SE - Maintenance &amp; Petrol &amp; Oth'!C102</f>
        <v>367.60666666666663</v>
      </c>
      <c r="AA230" s="298">
        <f>'SE - Maintenance &amp; Petrol &amp; Oth'!D102</f>
        <v>367.60666666666663</v>
      </c>
      <c r="AB230" s="298">
        <f>'SE - Maintenance &amp; Petrol &amp; Oth'!E102</f>
        <v>367.60666666666663</v>
      </c>
      <c r="AC230" s="298">
        <f>'SE - Maintenance &amp; Petrol &amp; Oth'!F102</f>
        <v>367.60666666666663</v>
      </c>
      <c r="AD230" s="298">
        <f>'SE - Maintenance &amp; Petrol &amp; Oth'!G102</f>
        <v>367.60666666666663</v>
      </c>
      <c r="AE230" s="298">
        <f>'SE - Maintenance &amp; Petrol &amp; Oth'!H102</f>
        <v>367.60666666666663</v>
      </c>
      <c r="AF230" s="298">
        <f>'SE - Maintenance &amp; Petrol &amp; Oth'!I102</f>
        <v>367.60666666666663</v>
      </c>
      <c r="AG230" s="298">
        <f>'SE - Maintenance &amp; Petrol &amp; Oth'!J102</f>
        <v>367.60666666666663</v>
      </c>
      <c r="AH230" s="298">
        <f>'SE - Maintenance &amp; Petrol &amp; Oth'!K102</f>
        <v>367.60666666666663</v>
      </c>
      <c r="AI230" s="298">
        <f>'SE - Maintenance &amp; Petrol &amp; Oth'!L102</f>
        <v>367.60666666666663</v>
      </c>
      <c r="AJ230" s="298">
        <f>'SE - Maintenance &amp; Petrol &amp; Oth'!M102</f>
        <v>367.60666666666663</v>
      </c>
      <c r="AK230" s="298">
        <f>'SE - Maintenance &amp; Petrol &amp; Oth'!N102</f>
        <v>367.60666666666663</v>
      </c>
      <c r="AL230" s="298">
        <f t="shared" si="91"/>
        <v>4411.28</v>
      </c>
    </row>
    <row r="231" spans="1:38" x14ac:dyDescent="0.25">
      <c r="A231" t="s">
        <v>88</v>
      </c>
      <c r="B231" s="124">
        <v>7410</v>
      </c>
      <c r="C231" s="124">
        <v>340</v>
      </c>
      <c r="D231" t="s">
        <v>20</v>
      </c>
      <c r="E231">
        <v>3</v>
      </c>
      <c r="F231" s="251" t="s">
        <v>41</v>
      </c>
      <c r="G231" s="4">
        <v>0</v>
      </c>
      <c r="H231" s="4">
        <v>0</v>
      </c>
      <c r="I231" s="4">
        <v>0</v>
      </c>
      <c r="J231" s="4">
        <v>0</v>
      </c>
      <c r="K231" s="4">
        <v>0</v>
      </c>
      <c r="L231" s="4">
        <v>0</v>
      </c>
      <c r="M231" s="4">
        <v>0</v>
      </c>
      <c r="N231" s="4">
        <v>8</v>
      </c>
      <c r="O231" s="4">
        <v>0</v>
      </c>
      <c r="P231" s="4">
        <v>122.4</v>
      </c>
      <c r="Q231" s="4">
        <v>57.2</v>
      </c>
      <c r="R231" s="4">
        <v>186.08</v>
      </c>
      <c r="S231" s="4">
        <v>373.68000000000006</v>
      </c>
      <c r="U231" s="114" t="e">
        <f t="shared" si="92"/>
        <v>#DIV/0!</v>
      </c>
      <c r="V231" s="114"/>
      <c r="W231" s="115"/>
      <c r="X231" s="117"/>
      <c r="Z231" s="298">
        <f>'SE - Maintenance &amp; Petrol &amp; Oth'!C103</f>
        <v>31.140000000000004</v>
      </c>
      <c r="AA231" s="298">
        <f>'SE - Maintenance &amp; Petrol &amp; Oth'!D103</f>
        <v>31.140000000000004</v>
      </c>
      <c r="AB231" s="298">
        <f>'SE - Maintenance &amp; Petrol &amp; Oth'!E103</f>
        <v>31.140000000000004</v>
      </c>
      <c r="AC231" s="298">
        <f>'SE - Maintenance &amp; Petrol &amp; Oth'!F103</f>
        <v>31.140000000000004</v>
      </c>
      <c r="AD231" s="298">
        <f>'SE - Maintenance &amp; Petrol &amp; Oth'!G103</f>
        <v>31.140000000000004</v>
      </c>
      <c r="AE231" s="298">
        <f>'SE - Maintenance &amp; Petrol &amp; Oth'!H103</f>
        <v>31.140000000000004</v>
      </c>
      <c r="AF231" s="298">
        <f>'SE - Maintenance &amp; Petrol &amp; Oth'!I103</f>
        <v>31.140000000000004</v>
      </c>
      <c r="AG231" s="298">
        <f>'SE - Maintenance &amp; Petrol &amp; Oth'!J103</f>
        <v>31.140000000000004</v>
      </c>
      <c r="AH231" s="298">
        <f>'SE - Maintenance &amp; Petrol &amp; Oth'!K103</f>
        <v>31.140000000000004</v>
      </c>
      <c r="AI231" s="298">
        <f>'SE - Maintenance &amp; Petrol &amp; Oth'!L103</f>
        <v>31.140000000000004</v>
      </c>
      <c r="AJ231" s="298">
        <f>'SE - Maintenance &amp; Petrol &amp; Oth'!M103</f>
        <v>31.140000000000004</v>
      </c>
      <c r="AK231" s="298">
        <f>'SE - Maintenance &amp; Petrol &amp; Oth'!N103</f>
        <v>31.140000000000004</v>
      </c>
      <c r="AL231" s="298">
        <f t="shared" si="91"/>
        <v>373.68</v>
      </c>
    </row>
    <row r="232" spans="1:38" x14ac:dyDescent="0.25">
      <c r="A232" t="s">
        <v>88</v>
      </c>
      <c r="B232" s="124">
        <v>7410</v>
      </c>
      <c r="C232" s="124">
        <v>440</v>
      </c>
      <c r="D232" t="s">
        <v>20</v>
      </c>
      <c r="E232">
        <v>3</v>
      </c>
      <c r="F232" s="251" t="s">
        <v>41</v>
      </c>
      <c r="G232" s="4">
        <v>30.38</v>
      </c>
      <c r="H232" s="4">
        <v>438.75</v>
      </c>
      <c r="I232" s="4">
        <v>686.66</v>
      </c>
      <c r="J232" s="4">
        <v>137.25</v>
      </c>
      <c r="K232" s="4">
        <v>767.25</v>
      </c>
      <c r="L232" s="4">
        <v>3619.53</v>
      </c>
      <c r="M232" s="4">
        <v>1018.15</v>
      </c>
      <c r="N232" s="4">
        <v>596.26</v>
      </c>
      <c r="O232" s="4">
        <v>2086.36</v>
      </c>
      <c r="P232" s="4">
        <v>221.8</v>
      </c>
      <c r="Q232" s="4">
        <v>283.49</v>
      </c>
      <c r="R232" s="4">
        <v>1021.04</v>
      </c>
      <c r="S232" s="4">
        <v>10906.919999999998</v>
      </c>
      <c r="U232" s="114" t="e">
        <f t="shared" si="92"/>
        <v>#DIV/0!</v>
      </c>
      <c r="V232" s="114"/>
      <c r="W232" s="115"/>
      <c r="X232" s="117"/>
      <c r="Z232" s="298">
        <f>'SE - Maintenance &amp; Petrol &amp; Oth'!C104</f>
        <v>908.90999999999985</v>
      </c>
      <c r="AA232" s="298">
        <f>'SE - Maintenance &amp; Petrol &amp; Oth'!D104</f>
        <v>908.90999999999985</v>
      </c>
      <c r="AB232" s="298">
        <f>'SE - Maintenance &amp; Petrol &amp; Oth'!E104</f>
        <v>908.90999999999985</v>
      </c>
      <c r="AC232" s="298">
        <f>'SE - Maintenance &amp; Petrol &amp; Oth'!F104</f>
        <v>908.90999999999985</v>
      </c>
      <c r="AD232" s="298">
        <f>'SE - Maintenance &amp; Petrol &amp; Oth'!G104</f>
        <v>908.90999999999985</v>
      </c>
      <c r="AE232" s="298">
        <f>'SE - Maintenance &amp; Petrol &amp; Oth'!H104</f>
        <v>908.90999999999985</v>
      </c>
      <c r="AF232" s="298">
        <f>'SE - Maintenance &amp; Petrol &amp; Oth'!I104</f>
        <v>908.90999999999985</v>
      </c>
      <c r="AG232" s="298">
        <f>'SE - Maintenance &amp; Petrol &amp; Oth'!J104</f>
        <v>908.90999999999985</v>
      </c>
      <c r="AH232" s="298">
        <f>'SE - Maintenance &amp; Petrol &amp; Oth'!K104</f>
        <v>908.90999999999985</v>
      </c>
      <c r="AI232" s="298">
        <f>'SE - Maintenance &amp; Petrol &amp; Oth'!L104</f>
        <v>908.90999999999985</v>
      </c>
      <c r="AJ232" s="298">
        <f>'SE - Maintenance &amp; Petrol &amp; Oth'!M104</f>
        <v>908.90999999999985</v>
      </c>
      <c r="AK232" s="298">
        <f>'SE - Maintenance &amp; Petrol &amp; Oth'!N104</f>
        <v>908.90999999999985</v>
      </c>
      <c r="AL232" s="298">
        <f t="shared" si="91"/>
        <v>10906.919999999998</v>
      </c>
    </row>
    <row r="233" spans="1:38" x14ac:dyDescent="0.25">
      <c r="A233" t="s">
        <v>71</v>
      </c>
      <c r="B233" s="124">
        <v>7457</v>
      </c>
      <c r="C233" s="124">
        <v>110</v>
      </c>
      <c r="D233" t="s">
        <v>10</v>
      </c>
      <c r="E233">
        <v>2</v>
      </c>
      <c r="F233" s="251" t="s">
        <v>74</v>
      </c>
      <c r="G233" s="4">
        <v>141.19</v>
      </c>
      <c r="H233" s="4">
        <v>0</v>
      </c>
      <c r="I233" s="4">
        <v>2336.2199999999998</v>
      </c>
      <c r="J233" s="4">
        <v>217.39</v>
      </c>
      <c r="K233" s="4">
        <v>43.96</v>
      </c>
      <c r="L233" s="4">
        <v>423.83</v>
      </c>
      <c r="M233" s="4">
        <v>420.65</v>
      </c>
      <c r="N233" s="4">
        <v>301.95999999999998</v>
      </c>
      <c r="O233" s="4">
        <v>1473.65</v>
      </c>
      <c r="P233" s="4">
        <v>909.06</v>
      </c>
      <c r="Q233" s="4">
        <v>1964.91</v>
      </c>
      <c r="R233" s="4">
        <v>3681</v>
      </c>
      <c r="S233" s="4">
        <v>11913.82</v>
      </c>
      <c r="U233" s="114" t="e">
        <f t="shared" si="92"/>
        <v>#DIV/0!</v>
      </c>
      <c r="V233" s="114"/>
      <c r="W233" s="115"/>
      <c r="X233" s="117"/>
      <c r="Z233" s="298">
        <f>'SE - General Expenses'!J22/12</f>
        <v>902.14332432922117</v>
      </c>
      <c r="AA233" s="298">
        <f>Z233</f>
        <v>902.14332432922117</v>
      </c>
      <c r="AB233" s="298">
        <f t="shared" ref="AB233:AK233" si="106">AA233</f>
        <v>902.14332432922117</v>
      </c>
      <c r="AC233" s="298">
        <f t="shared" si="106"/>
        <v>902.14332432922117</v>
      </c>
      <c r="AD233" s="298">
        <f t="shared" si="106"/>
        <v>902.14332432922117</v>
      </c>
      <c r="AE233" s="298">
        <f t="shared" si="106"/>
        <v>902.14332432922117</v>
      </c>
      <c r="AF233" s="298">
        <f t="shared" si="106"/>
        <v>902.14332432922117</v>
      </c>
      <c r="AG233" s="298">
        <f t="shared" si="106"/>
        <v>902.14332432922117</v>
      </c>
      <c r="AH233" s="298">
        <f t="shared" si="106"/>
        <v>902.14332432922117</v>
      </c>
      <c r="AI233" s="298">
        <f t="shared" si="106"/>
        <v>902.14332432922117</v>
      </c>
      <c r="AJ233" s="298">
        <f t="shared" si="106"/>
        <v>902.14332432922117</v>
      </c>
      <c r="AK233" s="298">
        <f t="shared" si="106"/>
        <v>902.14332432922117</v>
      </c>
      <c r="AL233" s="298">
        <f t="shared" si="91"/>
        <v>10825.719891950654</v>
      </c>
    </row>
    <row r="234" spans="1:38" x14ac:dyDescent="0.25">
      <c r="A234" t="s">
        <v>71</v>
      </c>
      <c r="B234" s="124">
        <v>7457</v>
      </c>
      <c r="C234" s="124">
        <v>112</v>
      </c>
      <c r="D234" t="s">
        <v>12</v>
      </c>
      <c r="E234">
        <v>2</v>
      </c>
      <c r="F234" s="251" t="s">
        <v>75</v>
      </c>
      <c r="G234" s="4">
        <v>191.51</v>
      </c>
      <c r="H234" s="4">
        <v>139.13</v>
      </c>
      <c r="I234" s="4">
        <v>1571.34</v>
      </c>
      <c r="J234" s="4">
        <v>0</v>
      </c>
      <c r="K234" s="4">
        <v>3</v>
      </c>
      <c r="L234" s="4">
        <v>659.9</v>
      </c>
      <c r="M234" s="4">
        <v>808.08</v>
      </c>
      <c r="N234" s="4">
        <v>1901.15</v>
      </c>
      <c r="O234" s="4">
        <v>1608.33</v>
      </c>
      <c r="P234" s="4">
        <v>461.58</v>
      </c>
      <c r="Q234" s="4">
        <v>437.97</v>
      </c>
      <c r="R234" s="4">
        <v>1046.8900000000001</v>
      </c>
      <c r="S234" s="4">
        <v>8828.880000000001</v>
      </c>
      <c r="U234" s="114" t="e">
        <f t="shared" si="92"/>
        <v>#DIV/0!</v>
      </c>
      <c r="V234" s="114"/>
      <c r="W234" s="115"/>
      <c r="X234" s="117"/>
      <c r="Z234" s="298">
        <f>'SE - General Expenses'!J23/12</f>
        <v>668.54419097348921</v>
      </c>
      <c r="AA234" s="298">
        <f t="shared" ref="AA234:AK234" si="107">Z234</f>
        <v>668.54419097348921</v>
      </c>
      <c r="AB234" s="298">
        <f t="shared" si="107"/>
        <v>668.54419097348921</v>
      </c>
      <c r="AC234" s="298">
        <f t="shared" si="107"/>
        <v>668.54419097348921</v>
      </c>
      <c r="AD234" s="298">
        <f t="shared" si="107"/>
        <v>668.54419097348921</v>
      </c>
      <c r="AE234" s="298">
        <f t="shared" si="107"/>
        <v>668.54419097348921</v>
      </c>
      <c r="AF234" s="298">
        <f t="shared" si="107"/>
        <v>668.54419097348921</v>
      </c>
      <c r="AG234" s="298">
        <f t="shared" si="107"/>
        <v>668.54419097348921</v>
      </c>
      <c r="AH234" s="298">
        <f t="shared" si="107"/>
        <v>668.54419097348921</v>
      </c>
      <c r="AI234" s="298">
        <f t="shared" si="107"/>
        <v>668.54419097348921</v>
      </c>
      <c r="AJ234" s="298">
        <f t="shared" si="107"/>
        <v>668.54419097348921</v>
      </c>
      <c r="AK234" s="298">
        <f t="shared" si="107"/>
        <v>668.54419097348921</v>
      </c>
      <c r="AL234" s="298">
        <f t="shared" si="91"/>
        <v>8022.53029168187</v>
      </c>
    </row>
    <row r="235" spans="1:38" x14ac:dyDescent="0.25">
      <c r="A235" t="s">
        <v>71</v>
      </c>
      <c r="B235" s="124">
        <v>7457</v>
      </c>
      <c r="C235" s="124">
        <v>120</v>
      </c>
      <c r="D235" t="s">
        <v>14</v>
      </c>
      <c r="E235">
        <v>2</v>
      </c>
      <c r="F235" s="251" t="s">
        <v>76</v>
      </c>
      <c r="G235" s="4">
        <v>282.38</v>
      </c>
      <c r="H235" s="4">
        <v>0</v>
      </c>
      <c r="I235" s="4">
        <v>2220.48</v>
      </c>
      <c r="J235" s="4">
        <v>0</v>
      </c>
      <c r="K235" s="4">
        <v>87.92</v>
      </c>
      <c r="L235" s="4">
        <v>396.33</v>
      </c>
      <c r="M235" s="4">
        <v>179.55</v>
      </c>
      <c r="N235" s="4">
        <v>233.39</v>
      </c>
      <c r="O235" s="4">
        <v>170.41</v>
      </c>
      <c r="P235" s="4">
        <v>570.20000000000005</v>
      </c>
      <c r="Q235" s="4">
        <v>546.30999999999995</v>
      </c>
      <c r="R235" s="4">
        <v>960.13</v>
      </c>
      <c r="S235" s="4">
        <v>5647.0999999999995</v>
      </c>
      <c r="U235" s="114" t="e">
        <f t="shared" si="92"/>
        <v>#DIV/0!</v>
      </c>
      <c r="V235" s="114"/>
      <c r="W235" s="115"/>
      <c r="X235" s="117"/>
      <c r="Z235" s="298">
        <f>'SE - General Expenses'!J24/12</f>
        <v>427.61209811962453</v>
      </c>
      <c r="AA235" s="298">
        <f t="shared" ref="AA235:AK235" si="108">Z235</f>
        <v>427.61209811962453</v>
      </c>
      <c r="AB235" s="298">
        <f t="shared" si="108"/>
        <v>427.61209811962453</v>
      </c>
      <c r="AC235" s="298">
        <f t="shared" si="108"/>
        <v>427.61209811962453</v>
      </c>
      <c r="AD235" s="298">
        <f t="shared" si="108"/>
        <v>427.61209811962453</v>
      </c>
      <c r="AE235" s="298">
        <f t="shared" si="108"/>
        <v>427.61209811962453</v>
      </c>
      <c r="AF235" s="298">
        <f t="shared" si="108"/>
        <v>427.61209811962453</v>
      </c>
      <c r="AG235" s="298">
        <f t="shared" si="108"/>
        <v>427.61209811962453</v>
      </c>
      <c r="AH235" s="298">
        <f t="shared" si="108"/>
        <v>427.61209811962453</v>
      </c>
      <c r="AI235" s="298">
        <f t="shared" si="108"/>
        <v>427.61209811962453</v>
      </c>
      <c r="AJ235" s="298">
        <f t="shared" si="108"/>
        <v>427.61209811962453</v>
      </c>
      <c r="AK235" s="298">
        <f t="shared" si="108"/>
        <v>427.61209811962453</v>
      </c>
      <c r="AL235" s="298">
        <f t="shared" si="91"/>
        <v>5131.3451774354944</v>
      </c>
    </row>
    <row r="236" spans="1:38" x14ac:dyDescent="0.25">
      <c r="A236" t="s">
        <v>71</v>
      </c>
      <c r="B236" s="124">
        <v>7457</v>
      </c>
      <c r="C236" s="124">
        <v>121</v>
      </c>
      <c r="D236" t="s">
        <v>14</v>
      </c>
      <c r="E236">
        <v>2</v>
      </c>
      <c r="F236" s="251" t="s">
        <v>76</v>
      </c>
      <c r="G236" s="4">
        <v>0</v>
      </c>
      <c r="H236" s="4">
        <v>0</v>
      </c>
      <c r="I236" s="4">
        <v>0</v>
      </c>
      <c r="J236" s="4">
        <v>0</v>
      </c>
      <c r="K236" s="4">
        <v>0</v>
      </c>
      <c r="L236" s="4">
        <v>0</v>
      </c>
      <c r="M236" s="4">
        <v>0</v>
      </c>
      <c r="N236" s="4">
        <v>0</v>
      </c>
      <c r="O236" s="4">
        <v>0</v>
      </c>
      <c r="P236" s="4">
        <v>0</v>
      </c>
      <c r="Q236" s="4">
        <v>0</v>
      </c>
      <c r="R236" s="4">
        <v>0</v>
      </c>
      <c r="S236" s="4">
        <v>0</v>
      </c>
      <c r="U236" s="114" t="e">
        <f t="shared" si="92"/>
        <v>#DIV/0!</v>
      </c>
      <c r="V236" s="114"/>
      <c r="W236" s="115"/>
      <c r="X236" s="117"/>
      <c r="Z236" s="298">
        <f>'SE - General Expenses'!J25/12</f>
        <v>0</v>
      </c>
      <c r="AA236" s="298">
        <f t="shared" ref="AA236:AK236" si="109">Z236</f>
        <v>0</v>
      </c>
      <c r="AB236" s="298">
        <f t="shared" si="109"/>
        <v>0</v>
      </c>
      <c r="AC236" s="298">
        <f t="shared" si="109"/>
        <v>0</v>
      </c>
      <c r="AD236" s="298">
        <f t="shared" si="109"/>
        <v>0</v>
      </c>
      <c r="AE236" s="298">
        <f t="shared" si="109"/>
        <v>0</v>
      </c>
      <c r="AF236" s="298">
        <f t="shared" si="109"/>
        <v>0</v>
      </c>
      <c r="AG236" s="298">
        <f t="shared" si="109"/>
        <v>0</v>
      </c>
      <c r="AH236" s="298">
        <f t="shared" si="109"/>
        <v>0</v>
      </c>
      <c r="AI236" s="298">
        <f t="shared" si="109"/>
        <v>0</v>
      </c>
      <c r="AJ236" s="298">
        <f t="shared" si="109"/>
        <v>0</v>
      </c>
      <c r="AK236" s="298">
        <f t="shared" si="109"/>
        <v>0</v>
      </c>
      <c r="AL236" s="298">
        <f t="shared" si="91"/>
        <v>0</v>
      </c>
    </row>
    <row r="237" spans="1:38" x14ac:dyDescent="0.25">
      <c r="A237" t="s">
        <v>71</v>
      </c>
      <c r="B237" s="124">
        <v>7457</v>
      </c>
      <c r="C237" s="124">
        <v>130</v>
      </c>
      <c r="D237" t="s">
        <v>18</v>
      </c>
      <c r="E237">
        <v>3</v>
      </c>
      <c r="F237" s="251" t="s">
        <v>40</v>
      </c>
      <c r="G237" s="4">
        <v>141.19</v>
      </c>
      <c r="H237" s="4">
        <v>0</v>
      </c>
      <c r="I237" s="4">
        <v>1895.91</v>
      </c>
      <c r="J237" s="4">
        <v>0</v>
      </c>
      <c r="K237" s="4">
        <v>60.92</v>
      </c>
      <c r="L237" s="4">
        <v>306.23</v>
      </c>
      <c r="M237" s="4">
        <v>104.74</v>
      </c>
      <c r="N237" s="4">
        <v>184.82</v>
      </c>
      <c r="O237" s="4">
        <v>146.80000000000001</v>
      </c>
      <c r="P237" s="4">
        <v>350.02</v>
      </c>
      <c r="Q237" s="4">
        <v>706.7</v>
      </c>
      <c r="R237" s="4">
        <v>1301.4100000000001</v>
      </c>
      <c r="S237" s="4">
        <v>5198.74</v>
      </c>
      <c r="U237" s="114" t="e">
        <f t="shared" si="92"/>
        <v>#DIV/0!</v>
      </c>
      <c r="V237" s="114"/>
      <c r="W237" s="115"/>
      <c r="X237" s="117"/>
      <c r="Z237" s="298">
        <f>'SE - General Expenses'!J26/12</f>
        <v>393.66119228956751</v>
      </c>
      <c r="AA237" s="298">
        <f t="shared" ref="AA237:AK237" si="110">Z237</f>
        <v>393.66119228956751</v>
      </c>
      <c r="AB237" s="298">
        <f t="shared" si="110"/>
        <v>393.66119228956751</v>
      </c>
      <c r="AC237" s="298">
        <f t="shared" si="110"/>
        <v>393.66119228956751</v>
      </c>
      <c r="AD237" s="298">
        <f t="shared" si="110"/>
        <v>393.66119228956751</v>
      </c>
      <c r="AE237" s="298">
        <f t="shared" si="110"/>
        <v>393.66119228956751</v>
      </c>
      <c r="AF237" s="298">
        <f t="shared" si="110"/>
        <v>393.66119228956751</v>
      </c>
      <c r="AG237" s="298">
        <f t="shared" si="110"/>
        <v>393.66119228956751</v>
      </c>
      <c r="AH237" s="298">
        <f t="shared" si="110"/>
        <v>393.66119228956751</v>
      </c>
      <c r="AI237" s="298">
        <f t="shared" si="110"/>
        <v>393.66119228956751</v>
      </c>
      <c r="AJ237" s="298">
        <f t="shared" si="110"/>
        <v>393.66119228956751</v>
      </c>
      <c r="AK237" s="298">
        <f t="shared" si="110"/>
        <v>393.66119228956751</v>
      </c>
      <c r="AL237" s="298">
        <f t="shared" si="91"/>
        <v>4723.9343074748103</v>
      </c>
    </row>
    <row r="238" spans="1:38" x14ac:dyDescent="0.25">
      <c r="A238" t="s">
        <v>71</v>
      </c>
      <c r="B238" s="124">
        <v>7457</v>
      </c>
      <c r="C238" s="124">
        <v>140</v>
      </c>
      <c r="D238" t="s">
        <v>20</v>
      </c>
      <c r="E238">
        <v>3</v>
      </c>
      <c r="F238" s="251" t="s">
        <v>41</v>
      </c>
      <c r="G238" s="4">
        <v>669.53</v>
      </c>
      <c r="H238" s="4">
        <v>263.08999999999997</v>
      </c>
      <c r="I238" s="4">
        <v>1956.21</v>
      </c>
      <c r="J238" s="4">
        <v>200.46</v>
      </c>
      <c r="K238" s="4">
        <v>91.68</v>
      </c>
      <c r="L238" s="4">
        <v>1569.37</v>
      </c>
      <c r="M238" s="4">
        <v>1435.29</v>
      </c>
      <c r="N238" s="4">
        <v>1469.88</v>
      </c>
      <c r="O238" s="4">
        <v>1207.21</v>
      </c>
      <c r="P238" s="4">
        <v>1569.78</v>
      </c>
      <c r="Q238" s="4">
        <v>1894.9</v>
      </c>
      <c r="R238" s="4">
        <v>1598.33</v>
      </c>
      <c r="S238" s="4">
        <v>13925.730000000001</v>
      </c>
      <c r="U238" s="114" t="e">
        <f t="shared" si="92"/>
        <v>#DIV/0!</v>
      </c>
      <c r="V238" s="114"/>
      <c r="W238" s="115"/>
      <c r="X238" s="117"/>
      <c r="Z238" s="298">
        <f>'SE - General Expenses'!J27/12</f>
        <v>1266.5207623652229</v>
      </c>
      <c r="AA238" s="298">
        <f t="shared" ref="AA238:AK238" si="111">Z238</f>
        <v>1266.5207623652229</v>
      </c>
      <c r="AB238" s="298">
        <f t="shared" si="111"/>
        <v>1266.5207623652229</v>
      </c>
      <c r="AC238" s="298">
        <f t="shared" si="111"/>
        <v>1266.5207623652229</v>
      </c>
      <c r="AD238" s="298">
        <f t="shared" si="111"/>
        <v>1266.5207623652229</v>
      </c>
      <c r="AE238" s="298">
        <f t="shared" si="111"/>
        <v>1266.5207623652229</v>
      </c>
      <c r="AF238" s="298">
        <f t="shared" si="111"/>
        <v>1266.5207623652229</v>
      </c>
      <c r="AG238" s="298">
        <f t="shared" si="111"/>
        <v>1266.5207623652229</v>
      </c>
      <c r="AH238" s="298">
        <f t="shared" si="111"/>
        <v>1266.5207623652229</v>
      </c>
      <c r="AI238" s="298">
        <f t="shared" si="111"/>
        <v>1266.5207623652229</v>
      </c>
      <c r="AJ238" s="298">
        <f t="shared" si="111"/>
        <v>1266.5207623652229</v>
      </c>
      <c r="AK238" s="298">
        <f t="shared" si="111"/>
        <v>1266.5207623652229</v>
      </c>
      <c r="AL238" s="298">
        <f t="shared" si="91"/>
        <v>15198.249148382673</v>
      </c>
    </row>
    <row r="239" spans="1:38" x14ac:dyDescent="0.25">
      <c r="A239" t="s">
        <v>71</v>
      </c>
      <c r="B239" s="124">
        <v>7457</v>
      </c>
      <c r="C239" s="124">
        <v>142</v>
      </c>
      <c r="D239" t="s">
        <v>22</v>
      </c>
      <c r="E239">
        <v>3</v>
      </c>
      <c r="F239" s="251" t="s">
        <v>42</v>
      </c>
      <c r="G239" s="4">
        <v>3242.28</v>
      </c>
      <c r="H239" s="4">
        <v>4912.22</v>
      </c>
      <c r="I239" s="4">
        <v>4983.22</v>
      </c>
      <c r="J239" s="4">
        <v>72.5</v>
      </c>
      <c r="K239" s="4">
        <v>23.19</v>
      </c>
      <c r="L239" s="4">
        <v>0</v>
      </c>
      <c r="M239" s="4">
        <v>0</v>
      </c>
      <c r="N239" s="4">
        <v>250.92</v>
      </c>
      <c r="O239" s="4">
        <v>746.45</v>
      </c>
      <c r="P239" s="4">
        <v>0</v>
      </c>
      <c r="Q239" s="4">
        <v>444.52</v>
      </c>
      <c r="R239" s="4">
        <v>0</v>
      </c>
      <c r="S239" s="4">
        <v>14675.300000000003</v>
      </c>
      <c r="U239" s="114" t="e">
        <f t="shared" si="92"/>
        <v>#DIV/0!</v>
      </c>
      <c r="V239" s="114"/>
      <c r="W239" s="115"/>
      <c r="X239" s="117"/>
      <c r="Z239" s="298">
        <f>'SE - General Expenses'!J28/12</f>
        <v>1323.2800193975984</v>
      </c>
      <c r="AA239" s="298">
        <f t="shared" ref="AA239:AK239" si="112">Z239</f>
        <v>1323.2800193975984</v>
      </c>
      <c r="AB239" s="298">
        <f t="shared" si="112"/>
        <v>1323.2800193975984</v>
      </c>
      <c r="AC239" s="298">
        <f t="shared" si="112"/>
        <v>1323.2800193975984</v>
      </c>
      <c r="AD239" s="298">
        <f t="shared" si="112"/>
        <v>1323.2800193975984</v>
      </c>
      <c r="AE239" s="298">
        <f t="shared" si="112"/>
        <v>1323.2800193975984</v>
      </c>
      <c r="AF239" s="298">
        <f t="shared" si="112"/>
        <v>1323.2800193975984</v>
      </c>
      <c r="AG239" s="298">
        <f t="shared" si="112"/>
        <v>1323.2800193975984</v>
      </c>
      <c r="AH239" s="298">
        <f t="shared" si="112"/>
        <v>1323.2800193975984</v>
      </c>
      <c r="AI239" s="298">
        <f t="shared" si="112"/>
        <v>1323.2800193975984</v>
      </c>
      <c r="AJ239" s="298">
        <f t="shared" si="112"/>
        <v>1323.2800193975984</v>
      </c>
      <c r="AK239" s="298">
        <f t="shared" si="112"/>
        <v>1323.2800193975984</v>
      </c>
      <c r="AL239" s="298">
        <f t="shared" si="91"/>
        <v>15879.36023277118</v>
      </c>
    </row>
    <row r="240" spans="1:38" x14ac:dyDescent="0.25">
      <c r="A240" t="s">
        <v>71</v>
      </c>
      <c r="B240" s="124">
        <v>7457</v>
      </c>
      <c r="C240" s="124">
        <v>147</v>
      </c>
      <c r="D240" t="s">
        <v>20</v>
      </c>
      <c r="E240">
        <v>3</v>
      </c>
      <c r="F240" s="251" t="s">
        <v>41</v>
      </c>
      <c r="G240" s="4">
        <v>1680.57</v>
      </c>
      <c r="H240" s="4">
        <v>1960.4</v>
      </c>
      <c r="I240" s="4">
        <v>1959.24</v>
      </c>
      <c r="J240" s="4">
        <v>0</v>
      </c>
      <c r="K240" s="4">
        <v>0</v>
      </c>
      <c r="L240" s="4">
        <v>0</v>
      </c>
      <c r="M240" s="4">
        <v>0</v>
      </c>
      <c r="N240" s="4">
        <v>0</v>
      </c>
      <c r="O240" s="4">
        <v>0</v>
      </c>
      <c r="P240" s="4">
        <v>0</v>
      </c>
      <c r="Q240" s="4">
        <v>0</v>
      </c>
      <c r="R240" s="4">
        <v>0</v>
      </c>
      <c r="S240" s="4">
        <v>5600.21</v>
      </c>
      <c r="U240" s="114" t="e">
        <f t="shared" si="92"/>
        <v>#DIV/0!</v>
      </c>
      <c r="V240" s="114"/>
      <c r="W240" s="115"/>
      <c r="X240" s="117"/>
      <c r="Z240" s="298">
        <f>'SE - General Expenses'!J29/12</f>
        <v>0</v>
      </c>
      <c r="AA240" s="298">
        <f t="shared" ref="AA240:AK240" si="113">Z240</f>
        <v>0</v>
      </c>
      <c r="AB240" s="298">
        <f t="shared" si="113"/>
        <v>0</v>
      </c>
      <c r="AC240" s="298">
        <f t="shared" si="113"/>
        <v>0</v>
      </c>
      <c r="AD240" s="298">
        <f t="shared" si="113"/>
        <v>0</v>
      </c>
      <c r="AE240" s="298">
        <f t="shared" si="113"/>
        <v>0</v>
      </c>
      <c r="AF240" s="298">
        <f t="shared" si="113"/>
        <v>0</v>
      </c>
      <c r="AG240" s="298">
        <f t="shared" si="113"/>
        <v>0</v>
      </c>
      <c r="AH240" s="298">
        <f t="shared" si="113"/>
        <v>0</v>
      </c>
      <c r="AI240" s="298">
        <f t="shared" si="113"/>
        <v>0</v>
      </c>
      <c r="AJ240" s="298">
        <f t="shared" si="113"/>
        <v>0</v>
      </c>
      <c r="AK240" s="298">
        <f t="shared" si="113"/>
        <v>0</v>
      </c>
      <c r="AL240" s="298">
        <f t="shared" si="91"/>
        <v>0</v>
      </c>
    </row>
    <row r="241" spans="1:38" x14ac:dyDescent="0.25">
      <c r="A241" t="s">
        <v>71</v>
      </c>
      <c r="B241" s="124">
        <v>7457</v>
      </c>
      <c r="C241" s="124">
        <v>150</v>
      </c>
      <c r="D241" t="s">
        <v>24</v>
      </c>
      <c r="E241">
        <v>3</v>
      </c>
      <c r="F241" s="251" t="s">
        <v>72</v>
      </c>
      <c r="G241" s="4">
        <v>0</v>
      </c>
      <c r="H241" s="4">
        <v>27.39</v>
      </c>
      <c r="I241" s="4">
        <v>0</v>
      </c>
      <c r="J241" s="4">
        <v>0</v>
      </c>
      <c r="K241" s="4">
        <v>0</v>
      </c>
      <c r="L241" s="4">
        <v>0</v>
      </c>
      <c r="M241" s="4">
        <v>0</v>
      </c>
      <c r="N241" s="4">
        <v>0</v>
      </c>
      <c r="O241" s="4">
        <v>0</v>
      </c>
      <c r="P241" s="4">
        <v>0</v>
      </c>
      <c r="Q241" s="4">
        <v>0</v>
      </c>
      <c r="R241" s="4">
        <v>0</v>
      </c>
      <c r="S241" s="4">
        <v>27.39</v>
      </c>
      <c r="U241" s="114" t="e">
        <f t="shared" si="92"/>
        <v>#DIV/0!</v>
      </c>
      <c r="V241" s="114"/>
      <c r="W241" s="115"/>
      <c r="X241" s="117"/>
      <c r="Z241" s="298">
        <f>'SE - General Expenses'!J30/12</f>
        <v>2.0740371814730598</v>
      </c>
      <c r="AA241" s="298">
        <f t="shared" ref="AA241:AK241" si="114">Z241</f>
        <v>2.0740371814730598</v>
      </c>
      <c r="AB241" s="298">
        <f t="shared" si="114"/>
        <v>2.0740371814730598</v>
      </c>
      <c r="AC241" s="298">
        <f t="shared" si="114"/>
        <v>2.0740371814730598</v>
      </c>
      <c r="AD241" s="298">
        <f t="shared" si="114"/>
        <v>2.0740371814730598</v>
      </c>
      <c r="AE241" s="298">
        <f t="shared" si="114"/>
        <v>2.0740371814730598</v>
      </c>
      <c r="AF241" s="298">
        <f t="shared" si="114"/>
        <v>2.0740371814730598</v>
      </c>
      <c r="AG241" s="298">
        <f t="shared" si="114"/>
        <v>2.0740371814730598</v>
      </c>
      <c r="AH241" s="298">
        <f t="shared" si="114"/>
        <v>2.0740371814730598</v>
      </c>
      <c r="AI241" s="298">
        <f t="shared" si="114"/>
        <v>2.0740371814730598</v>
      </c>
      <c r="AJ241" s="298">
        <f t="shared" si="114"/>
        <v>2.0740371814730598</v>
      </c>
      <c r="AK241" s="298">
        <f t="shared" si="114"/>
        <v>2.0740371814730598</v>
      </c>
      <c r="AL241" s="298">
        <f>SUM($Z241:$AK241)</f>
        <v>24.888446177676716</v>
      </c>
    </row>
    <row r="242" spans="1:38" x14ac:dyDescent="0.25">
      <c r="A242" t="s">
        <v>71</v>
      </c>
      <c r="B242" s="124">
        <v>7457</v>
      </c>
      <c r="C242" s="124">
        <v>160</v>
      </c>
      <c r="D242" t="s">
        <v>26</v>
      </c>
      <c r="E242">
        <v>3</v>
      </c>
      <c r="F242" s="251" t="s">
        <v>49</v>
      </c>
      <c r="G242" s="4">
        <v>0</v>
      </c>
      <c r="H242" s="4">
        <v>0</v>
      </c>
      <c r="I242" s="4">
        <v>0</v>
      </c>
      <c r="J242" s="4">
        <v>0</v>
      </c>
      <c r="K242" s="4">
        <v>0</v>
      </c>
      <c r="L242" s="4">
        <v>108.09</v>
      </c>
      <c r="M242" s="4">
        <v>36.97</v>
      </c>
      <c r="N242" s="4">
        <v>58.28</v>
      </c>
      <c r="O242" s="4">
        <v>46.48</v>
      </c>
      <c r="P242" s="4">
        <v>246.66</v>
      </c>
      <c r="Q242" s="4">
        <v>152.26</v>
      </c>
      <c r="R242" s="4">
        <v>14.34</v>
      </c>
      <c r="S242" s="4">
        <v>663.08</v>
      </c>
      <c r="U242" s="114" t="e">
        <f t="shared" si="92"/>
        <v>#DIV/0!</v>
      </c>
      <c r="V242" s="114"/>
      <c r="W242" s="115"/>
      <c r="X242" s="117"/>
      <c r="Z242" s="298">
        <f>'SE - General Expenses'!J31/12</f>
        <v>50.210024618151017</v>
      </c>
      <c r="AA242" s="298">
        <f t="shared" ref="AA242:AK242" si="115">Z242</f>
        <v>50.210024618151017</v>
      </c>
      <c r="AB242" s="298">
        <f t="shared" si="115"/>
        <v>50.210024618151017</v>
      </c>
      <c r="AC242" s="298">
        <f t="shared" si="115"/>
        <v>50.210024618151017</v>
      </c>
      <c r="AD242" s="298">
        <f t="shared" si="115"/>
        <v>50.210024618151017</v>
      </c>
      <c r="AE242" s="298">
        <f t="shared" si="115"/>
        <v>50.210024618151017</v>
      </c>
      <c r="AF242" s="298">
        <f t="shared" si="115"/>
        <v>50.210024618151017</v>
      </c>
      <c r="AG242" s="298">
        <f t="shared" si="115"/>
        <v>50.210024618151017</v>
      </c>
      <c r="AH242" s="298">
        <f t="shared" si="115"/>
        <v>50.210024618151017</v>
      </c>
      <c r="AI242" s="298">
        <f t="shared" si="115"/>
        <v>50.210024618151017</v>
      </c>
      <c r="AJ242" s="298">
        <f t="shared" si="115"/>
        <v>50.210024618151017</v>
      </c>
      <c r="AK242" s="298">
        <f t="shared" si="115"/>
        <v>50.210024618151017</v>
      </c>
      <c r="AL242" s="298">
        <f t="shared" si="91"/>
        <v>602.52029541781224</v>
      </c>
    </row>
    <row r="243" spans="1:38" x14ac:dyDescent="0.25">
      <c r="A243" t="s">
        <v>71</v>
      </c>
      <c r="B243" s="124">
        <v>7457</v>
      </c>
      <c r="C243" s="124">
        <v>210</v>
      </c>
      <c r="D243" t="s">
        <v>14</v>
      </c>
      <c r="E243">
        <v>2</v>
      </c>
      <c r="F243" s="251" t="s">
        <v>76</v>
      </c>
      <c r="G243" s="4">
        <v>176.49</v>
      </c>
      <c r="H243" s="4">
        <v>0</v>
      </c>
      <c r="I243" s="4">
        <v>1944.59</v>
      </c>
      <c r="J243" s="4">
        <v>0</v>
      </c>
      <c r="K243" s="4">
        <v>49.63</v>
      </c>
      <c r="L243" s="4">
        <v>502.99</v>
      </c>
      <c r="M243" s="4">
        <v>158.27000000000001</v>
      </c>
      <c r="N243" s="4">
        <v>195.16</v>
      </c>
      <c r="O243" s="4">
        <v>446.88</v>
      </c>
      <c r="P243" s="4">
        <v>458.29</v>
      </c>
      <c r="Q243" s="4">
        <v>595.22</v>
      </c>
      <c r="R243" s="4">
        <v>1292.0899999999999</v>
      </c>
      <c r="S243" s="4">
        <v>5819.61</v>
      </c>
      <c r="U243" s="114" t="e">
        <f t="shared" si="92"/>
        <v>#DIV/0!</v>
      </c>
      <c r="V243" s="114"/>
      <c r="W243" s="115"/>
      <c r="X243" s="117"/>
      <c r="Z243" s="298">
        <f>'SE - General Expenses'!J32/12</f>
        <v>440.67497340899718</v>
      </c>
      <c r="AA243" s="298">
        <f t="shared" ref="AA243:AK243" si="116">Z243</f>
        <v>440.67497340899718</v>
      </c>
      <c r="AB243" s="298">
        <f t="shared" si="116"/>
        <v>440.67497340899718</v>
      </c>
      <c r="AC243" s="298">
        <f t="shared" si="116"/>
        <v>440.67497340899718</v>
      </c>
      <c r="AD243" s="298">
        <f t="shared" si="116"/>
        <v>440.67497340899718</v>
      </c>
      <c r="AE243" s="298">
        <f t="shared" si="116"/>
        <v>440.67497340899718</v>
      </c>
      <c r="AF243" s="298">
        <f t="shared" si="116"/>
        <v>440.67497340899718</v>
      </c>
      <c r="AG243" s="298">
        <f t="shared" si="116"/>
        <v>440.67497340899718</v>
      </c>
      <c r="AH243" s="298">
        <f t="shared" si="116"/>
        <v>440.67497340899718</v>
      </c>
      <c r="AI243" s="298">
        <f t="shared" si="116"/>
        <v>440.67497340899718</v>
      </c>
      <c r="AJ243" s="298">
        <f t="shared" si="116"/>
        <v>440.67497340899718</v>
      </c>
      <c r="AK243" s="298">
        <f t="shared" si="116"/>
        <v>440.67497340899718</v>
      </c>
      <c r="AL243" s="298">
        <f t="shared" si="91"/>
        <v>5288.0996809079661</v>
      </c>
    </row>
    <row r="244" spans="1:38" x14ac:dyDescent="0.25">
      <c r="A244" t="s">
        <v>71</v>
      </c>
      <c r="B244" s="124">
        <v>7457</v>
      </c>
      <c r="C244" s="124">
        <v>220</v>
      </c>
      <c r="D244" t="s">
        <v>14</v>
      </c>
      <c r="E244">
        <v>2</v>
      </c>
      <c r="F244" s="251" t="s">
        <v>76</v>
      </c>
      <c r="G244" s="4">
        <v>176.49</v>
      </c>
      <c r="H244" s="4">
        <v>0</v>
      </c>
      <c r="I244" s="4">
        <v>1939.37</v>
      </c>
      <c r="J244" s="4">
        <v>0</v>
      </c>
      <c r="K244" s="4">
        <v>49.63</v>
      </c>
      <c r="L244" s="4">
        <v>502.98</v>
      </c>
      <c r="M244" s="4">
        <v>100.77</v>
      </c>
      <c r="N244" s="4">
        <v>200.81</v>
      </c>
      <c r="O244" s="4">
        <v>299.38</v>
      </c>
      <c r="P244" s="4">
        <v>268.81</v>
      </c>
      <c r="Q244" s="4">
        <v>587.23</v>
      </c>
      <c r="R244" s="4">
        <v>1296.5899999999999</v>
      </c>
      <c r="S244" s="4">
        <v>5422.0599999999995</v>
      </c>
      <c r="U244" s="114" t="e">
        <f t="shared" si="92"/>
        <v>#DIV/0!</v>
      </c>
      <c r="V244" s="114"/>
      <c r="W244" s="115"/>
      <c r="X244" s="117"/>
      <c r="Z244" s="298">
        <f>'SE - General Expenses'!J33/12</f>
        <v>377.07152392032918</v>
      </c>
      <c r="AA244" s="298">
        <f t="shared" ref="AA244:AK244" si="117">Z244</f>
        <v>377.07152392032918</v>
      </c>
      <c r="AB244" s="298">
        <f t="shared" si="117"/>
        <v>377.07152392032918</v>
      </c>
      <c r="AC244" s="298">
        <f t="shared" si="117"/>
        <v>377.07152392032918</v>
      </c>
      <c r="AD244" s="298">
        <f t="shared" si="117"/>
        <v>377.07152392032918</v>
      </c>
      <c r="AE244" s="298">
        <f t="shared" si="117"/>
        <v>377.07152392032918</v>
      </c>
      <c r="AF244" s="298">
        <f t="shared" si="117"/>
        <v>377.07152392032918</v>
      </c>
      <c r="AG244" s="298">
        <f t="shared" si="117"/>
        <v>377.07152392032918</v>
      </c>
      <c r="AH244" s="298">
        <f t="shared" si="117"/>
        <v>377.07152392032918</v>
      </c>
      <c r="AI244" s="298">
        <f t="shared" si="117"/>
        <v>377.07152392032918</v>
      </c>
      <c r="AJ244" s="298">
        <f t="shared" si="117"/>
        <v>377.07152392032918</v>
      </c>
      <c r="AK244" s="298">
        <f t="shared" si="117"/>
        <v>377.07152392032918</v>
      </c>
      <c r="AL244" s="298">
        <f t="shared" si="91"/>
        <v>4524.8582870439504</v>
      </c>
    </row>
    <row r="245" spans="1:38" x14ac:dyDescent="0.25">
      <c r="A245" t="s">
        <v>71</v>
      </c>
      <c r="B245" s="124">
        <v>7457</v>
      </c>
      <c r="C245" s="124">
        <v>230</v>
      </c>
      <c r="D245" t="s">
        <v>18</v>
      </c>
      <c r="E245">
        <v>3</v>
      </c>
      <c r="F245" s="251" t="s">
        <v>40</v>
      </c>
      <c r="G245" s="4">
        <v>236.29</v>
      </c>
      <c r="H245" s="4">
        <v>487.29</v>
      </c>
      <c r="I245" s="4">
        <v>2188.83</v>
      </c>
      <c r="J245" s="4">
        <v>144.35</v>
      </c>
      <c r="K245" s="4">
        <v>506.26</v>
      </c>
      <c r="L245" s="4">
        <v>384.14</v>
      </c>
      <c r="M245" s="4">
        <v>100.77</v>
      </c>
      <c r="N245" s="4">
        <v>199.51</v>
      </c>
      <c r="O245" s="4">
        <v>248.89</v>
      </c>
      <c r="P245" s="4">
        <v>232.44</v>
      </c>
      <c r="Q245" s="4">
        <v>670.05</v>
      </c>
      <c r="R245" s="4">
        <v>1247.0899999999999</v>
      </c>
      <c r="S245" s="4">
        <v>6645.91</v>
      </c>
      <c r="U245" s="114" t="e">
        <f t="shared" si="92"/>
        <v>#DIV/0!</v>
      </c>
      <c r="V245" s="114"/>
      <c r="W245" s="115"/>
      <c r="X245" s="117"/>
      <c r="Z245" s="298">
        <f>'SE - General Expenses'!J34/12</f>
        <v>503.24441200159271</v>
      </c>
      <c r="AA245" s="298">
        <f t="shared" ref="AA245:AK245" si="118">Z245</f>
        <v>503.24441200159271</v>
      </c>
      <c r="AB245" s="298">
        <f t="shared" si="118"/>
        <v>503.24441200159271</v>
      </c>
      <c r="AC245" s="298">
        <f t="shared" si="118"/>
        <v>503.24441200159271</v>
      </c>
      <c r="AD245" s="298">
        <f t="shared" si="118"/>
        <v>503.24441200159271</v>
      </c>
      <c r="AE245" s="298">
        <f t="shared" si="118"/>
        <v>503.24441200159271</v>
      </c>
      <c r="AF245" s="298">
        <f t="shared" si="118"/>
        <v>503.24441200159271</v>
      </c>
      <c r="AG245" s="298">
        <f t="shared" si="118"/>
        <v>503.24441200159271</v>
      </c>
      <c r="AH245" s="298">
        <f t="shared" si="118"/>
        <v>503.24441200159271</v>
      </c>
      <c r="AI245" s="298">
        <f t="shared" si="118"/>
        <v>503.24441200159271</v>
      </c>
      <c r="AJ245" s="298">
        <f t="shared" si="118"/>
        <v>503.24441200159271</v>
      </c>
      <c r="AK245" s="298">
        <f t="shared" si="118"/>
        <v>503.24441200159271</v>
      </c>
      <c r="AL245" s="298">
        <f t="shared" si="91"/>
        <v>6038.9329440191113</v>
      </c>
    </row>
    <row r="246" spans="1:38" x14ac:dyDescent="0.25">
      <c r="A246" t="s">
        <v>71</v>
      </c>
      <c r="B246" s="124">
        <v>7457</v>
      </c>
      <c r="C246" s="124">
        <v>240</v>
      </c>
      <c r="D246" t="s">
        <v>20</v>
      </c>
      <c r="E246">
        <v>3</v>
      </c>
      <c r="F246" s="251" t="s">
        <v>41</v>
      </c>
      <c r="G246" s="4">
        <v>5637.46</v>
      </c>
      <c r="H246" s="4">
        <v>7467.94</v>
      </c>
      <c r="I246" s="4">
        <v>12931.52</v>
      </c>
      <c r="J246" s="4">
        <v>7860.9</v>
      </c>
      <c r="K246" s="4">
        <v>9080.06</v>
      </c>
      <c r="L246" s="4">
        <v>7729.4</v>
      </c>
      <c r="M246" s="4">
        <v>7929.23</v>
      </c>
      <c r="N246" s="4">
        <v>8496.9699999999993</v>
      </c>
      <c r="O246" s="4">
        <v>6669.05</v>
      </c>
      <c r="P246" s="4">
        <v>249.66</v>
      </c>
      <c r="Q246" s="4">
        <v>567.30999999999995</v>
      </c>
      <c r="R246" s="4">
        <v>1466.43</v>
      </c>
      <c r="S246" s="4">
        <v>76085.929999999993</v>
      </c>
      <c r="U246" s="114" t="e">
        <f t="shared" si="92"/>
        <v>#DIV/0!</v>
      </c>
      <c r="V246" s="114"/>
      <c r="W246" s="115"/>
      <c r="X246" s="117"/>
      <c r="Z246" s="298">
        <f>'SE - General Expenses'!J35/12</f>
        <v>5761.4110188739141</v>
      </c>
      <c r="AA246" s="298">
        <f t="shared" ref="AA246:AK246" si="119">Z246</f>
        <v>5761.4110188739141</v>
      </c>
      <c r="AB246" s="298">
        <f t="shared" si="119"/>
        <v>5761.4110188739141</v>
      </c>
      <c r="AC246" s="298">
        <f t="shared" si="119"/>
        <v>5761.4110188739141</v>
      </c>
      <c r="AD246" s="298">
        <f t="shared" si="119"/>
        <v>5761.4110188739141</v>
      </c>
      <c r="AE246" s="298">
        <f t="shared" si="119"/>
        <v>5761.4110188739141</v>
      </c>
      <c r="AF246" s="298">
        <f t="shared" si="119"/>
        <v>5761.4110188739141</v>
      </c>
      <c r="AG246" s="298">
        <f t="shared" si="119"/>
        <v>5761.4110188739141</v>
      </c>
      <c r="AH246" s="298">
        <f t="shared" si="119"/>
        <v>5761.4110188739141</v>
      </c>
      <c r="AI246" s="298">
        <f t="shared" si="119"/>
        <v>5761.4110188739141</v>
      </c>
      <c r="AJ246" s="298">
        <f t="shared" si="119"/>
        <v>5761.4110188739141</v>
      </c>
      <c r="AK246" s="298">
        <f t="shared" si="119"/>
        <v>5761.4110188739141</v>
      </c>
      <c r="AL246" s="298">
        <f t="shared" si="91"/>
        <v>69136.93222648697</v>
      </c>
    </row>
    <row r="247" spans="1:38" x14ac:dyDescent="0.25">
      <c r="A247" t="s">
        <v>71</v>
      </c>
      <c r="B247" s="124">
        <v>7457</v>
      </c>
      <c r="C247" s="124">
        <v>260</v>
      </c>
      <c r="D247" t="s">
        <v>26</v>
      </c>
      <c r="E247">
        <v>3</v>
      </c>
      <c r="F247" s="251" t="s">
        <v>49</v>
      </c>
      <c r="G247" s="4">
        <v>0</v>
      </c>
      <c r="H247" s="4">
        <v>0</v>
      </c>
      <c r="I247" s="4">
        <v>0</v>
      </c>
      <c r="J247" s="4">
        <v>0</v>
      </c>
      <c r="K247" s="4">
        <v>0</v>
      </c>
      <c r="L247" s="4">
        <v>0</v>
      </c>
      <c r="M247" s="4">
        <v>0</v>
      </c>
      <c r="N247" s="4">
        <v>0</v>
      </c>
      <c r="O247" s="4">
        <v>0</v>
      </c>
      <c r="P247" s="4">
        <v>0</v>
      </c>
      <c r="Q247" s="4">
        <v>0</v>
      </c>
      <c r="R247" s="4">
        <v>0</v>
      </c>
      <c r="S247" s="4">
        <v>0</v>
      </c>
      <c r="U247" s="114" t="e">
        <f t="shared" si="92"/>
        <v>#DIV/0!</v>
      </c>
      <c r="V247" s="114"/>
      <c r="W247" s="115"/>
      <c r="X247" s="117"/>
      <c r="Z247" s="298">
        <f>'SE - General Expenses'!J36/12</f>
        <v>33.5</v>
      </c>
      <c r="AA247" s="298">
        <f t="shared" ref="AA247:AK247" si="120">Z247</f>
        <v>33.5</v>
      </c>
      <c r="AB247" s="298">
        <f t="shared" si="120"/>
        <v>33.5</v>
      </c>
      <c r="AC247" s="298">
        <f t="shared" si="120"/>
        <v>33.5</v>
      </c>
      <c r="AD247" s="298">
        <f t="shared" si="120"/>
        <v>33.5</v>
      </c>
      <c r="AE247" s="298">
        <f t="shared" si="120"/>
        <v>33.5</v>
      </c>
      <c r="AF247" s="298">
        <f t="shared" si="120"/>
        <v>33.5</v>
      </c>
      <c r="AG247" s="298">
        <f t="shared" si="120"/>
        <v>33.5</v>
      </c>
      <c r="AH247" s="298">
        <f t="shared" si="120"/>
        <v>33.5</v>
      </c>
      <c r="AI247" s="298">
        <f t="shared" si="120"/>
        <v>33.5</v>
      </c>
      <c r="AJ247" s="298">
        <f t="shared" si="120"/>
        <v>33.5</v>
      </c>
      <c r="AK247" s="298">
        <f t="shared" si="120"/>
        <v>33.5</v>
      </c>
      <c r="AL247" s="298">
        <f t="shared" si="91"/>
        <v>402</v>
      </c>
    </row>
    <row r="248" spans="1:38" x14ac:dyDescent="0.25">
      <c r="A248" t="s">
        <v>71</v>
      </c>
      <c r="B248" s="124">
        <v>7457</v>
      </c>
      <c r="C248" s="124">
        <v>330</v>
      </c>
      <c r="D248" t="s">
        <v>18</v>
      </c>
      <c r="E248">
        <v>3</v>
      </c>
      <c r="F248" s="251" t="s">
        <v>40</v>
      </c>
      <c r="G248" s="4">
        <v>0</v>
      </c>
      <c r="H248" s="4">
        <v>0</v>
      </c>
      <c r="I248" s="4">
        <v>0</v>
      </c>
      <c r="J248" s="4">
        <v>0</v>
      </c>
      <c r="K248" s="4">
        <v>900</v>
      </c>
      <c r="L248" s="4">
        <v>49.75</v>
      </c>
      <c r="M248" s="4">
        <v>307.95</v>
      </c>
      <c r="N248" s="4">
        <v>349.74</v>
      </c>
      <c r="O248" s="4">
        <v>301.83999999999997</v>
      </c>
      <c r="P248" s="4">
        <v>0</v>
      </c>
      <c r="Q248" s="4">
        <v>0</v>
      </c>
      <c r="R248" s="4">
        <v>448.04</v>
      </c>
      <c r="S248" s="4">
        <v>2357.3200000000002</v>
      </c>
      <c r="U248" s="114" t="e">
        <f t="shared" si="92"/>
        <v>#DIV/0!</v>
      </c>
      <c r="V248" s="114"/>
      <c r="W248" s="115"/>
      <c r="X248" s="117"/>
      <c r="Z248" s="298">
        <f>'SE - General Expenses'!J37/12</f>
        <v>178.50198352063066</v>
      </c>
      <c r="AA248" s="298">
        <f t="shared" ref="AA248:AK248" si="121">Z248</f>
        <v>178.50198352063066</v>
      </c>
      <c r="AB248" s="298">
        <f t="shared" si="121"/>
        <v>178.50198352063066</v>
      </c>
      <c r="AC248" s="298">
        <f t="shared" si="121"/>
        <v>178.50198352063066</v>
      </c>
      <c r="AD248" s="298">
        <f t="shared" si="121"/>
        <v>178.50198352063066</v>
      </c>
      <c r="AE248" s="298">
        <f t="shared" si="121"/>
        <v>178.50198352063066</v>
      </c>
      <c r="AF248" s="298">
        <f t="shared" si="121"/>
        <v>178.50198352063066</v>
      </c>
      <c r="AG248" s="298">
        <f t="shared" si="121"/>
        <v>178.50198352063066</v>
      </c>
      <c r="AH248" s="298">
        <f t="shared" si="121"/>
        <v>178.50198352063066</v>
      </c>
      <c r="AI248" s="298">
        <f t="shared" si="121"/>
        <v>178.50198352063066</v>
      </c>
      <c r="AJ248" s="298">
        <f t="shared" si="121"/>
        <v>178.50198352063066</v>
      </c>
      <c r="AK248" s="298">
        <f t="shared" si="121"/>
        <v>178.50198352063066</v>
      </c>
      <c r="AL248" s="298">
        <f t="shared" si="91"/>
        <v>2142.0238022475673</v>
      </c>
    </row>
    <row r="249" spans="1:38" x14ac:dyDescent="0.25">
      <c r="A249" t="s">
        <v>71</v>
      </c>
      <c r="B249" s="124">
        <v>7457</v>
      </c>
      <c r="C249" s="124">
        <v>340</v>
      </c>
      <c r="D249" t="s">
        <v>20</v>
      </c>
      <c r="E249">
        <v>3</v>
      </c>
      <c r="F249" s="251" t="s">
        <v>41</v>
      </c>
      <c r="G249" s="4">
        <v>5587.01</v>
      </c>
      <c r="H249" s="4">
        <v>5339.28</v>
      </c>
      <c r="I249" s="4">
        <v>5303.51</v>
      </c>
      <c r="J249" s="4">
        <v>5011.5</v>
      </c>
      <c r="K249" s="4">
        <v>4617.8100000000004</v>
      </c>
      <c r="L249" s="4">
        <v>5742.3</v>
      </c>
      <c r="M249" s="4">
        <v>5333.74</v>
      </c>
      <c r="N249" s="4">
        <v>6888.18</v>
      </c>
      <c r="O249" s="4">
        <v>5122.0200000000004</v>
      </c>
      <c r="P249" s="4">
        <v>100.18</v>
      </c>
      <c r="Q249" s="4">
        <v>256.26</v>
      </c>
      <c r="R249" s="4">
        <v>689.76</v>
      </c>
      <c r="S249" s="4">
        <v>49991.55000000001</v>
      </c>
      <c r="U249" s="114" t="e">
        <f t="shared" si="92"/>
        <v>#DIV/0!</v>
      </c>
      <c r="V249" s="114"/>
      <c r="W249" s="115"/>
      <c r="X249" s="117"/>
      <c r="Z249" s="298">
        <f>'SE - General Expenses'!J38/12</f>
        <v>3785.4813238214515</v>
      </c>
      <c r="AA249" s="298">
        <f t="shared" ref="AA249:AK249" si="122">Z249</f>
        <v>3785.4813238214515</v>
      </c>
      <c r="AB249" s="298">
        <f t="shared" si="122"/>
        <v>3785.4813238214515</v>
      </c>
      <c r="AC249" s="298">
        <f t="shared" si="122"/>
        <v>3785.4813238214515</v>
      </c>
      <c r="AD249" s="298">
        <f t="shared" si="122"/>
        <v>3785.4813238214515</v>
      </c>
      <c r="AE249" s="298">
        <f t="shared" si="122"/>
        <v>3785.4813238214515</v>
      </c>
      <c r="AF249" s="298">
        <f t="shared" si="122"/>
        <v>3785.4813238214515</v>
      </c>
      <c r="AG249" s="298">
        <f t="shared" si="122"/>
        <v>3785.4813238214515</v>
      </c>
      <c r="AH249" s="298">
        <f t="shared" si="122"/>
        <v>3785.4813238214515</v>
      </c>
      <c r="AI249" s="298">
        <f t="shared" si="122"/>
        <v>3785.4813238214515</v>
      </c>
      <c r="AJ249" s="298">
        <f t="shared" si="122"/>
        <v>3785.4813238214515</v>
      </c>
      <c r="AK249" s="298">
        <f t="shared" si="122"/>
        <v>3785.4813238214515</v>
      </c>
      <c r="AL249" s="298">
        <f t="shared" si="91"/>
        <v>45425.775885857409</v>
      </c>
    </row>
    <row r="250" spans="1:38" x14ac:dyDescent="0.25">
      <c r="A250" t="s">
        <v>71</v>
      </c>
      <c r="B250" s="124">
        <v>7457</v>
      </c>
      <c r="C250" s="124">
        <v>430</v>
      </c>
      <c r="D250" t="s">
        <v>18</v>
      </c>
      <c r="E250">
        <v>3</v>
      </c>
      <c r="F250" s="251" t="s">
        <v>40</v>
      </c>
      <c r="G250" s="4">
        <v>0</v>
      </c>
      <c r="H250" s="4">
        <v>0</v>
      </c>
      <c r="I250" s="4">
        <v>0</v>
      </c>
      <c r="J250" s="4">
        <v>0</v>
      </c>
      <c r="K250" s="4">
        <v>107.48</v>
      </c>
      <c r="L250" s="4">
        <v>59.48</v>
      </c>
      <c r="M250" s="4">
        <v>96.38</v>
      </c>
      <c r="N250" s="4">
        <v>319.8</v>
      </c>
      <c r="O250" s="4">
        <v>52.88</v>
      </c>
      <c r="P250" s="4">
        <v>25.46</v>
      </c>
      <c r="Q250" s="4">
        <v>81.13</v>
      </c>
      <c r="R250" s="4">
        <v>23.91</v>
      </c>
      <c r="S250" s="4">
        <v>766.5200000000001</v>
      </c>
      <c r="U250" s="114" t="e">
        <f t="shared" si="92"/>
        <v>#DIV/0!</v>
      </c>
      <c r="V250" s="114"/>
      <c r="W250" s="115"/>
      <c r="X250" s="117"/>
      <c r="Z250" s="298">
        <f>'SE - General Expenses'!J39/12</f>
        <v>58.042752111819276</v>
      </c>
      <c r="AA250" s="298">
        <f t="shared" ref="AA250:AK250" si="123">Z250</f>
        <v>58.042752111819276</v>
      </c>
      <c r="AB250" s="298">
        <f t="shared" si="123"/>
        <v>58.042752111819276</v>
      </c>
      <c r="AC250" s="298">
        <f t="shared" si="123"/>
        <v>58.042752111819276</v>
      </c>
      <c r="AD250" s="298">
        <f t="shared" si="123"/>
        <v>58.042752111819276</v>
      </c>
      <c r="AE250" s="298">
        <f t="shared" si="123"/>
        <v>58.042752111819276</v>
      </c>
      <c r="AF250" s="298">
        <f t="shared" si="123"/>
        <v>58.042752111819276</v>
      </c>
      <c r="AG250" s="298">
        <f t="shared" si="123"/>
        <v>58.042752111819276</v>
      </c>
      <c r="AH250" s="298">
        <f t="shared" si="123"/>
        <v>58.042752111819276</v>
      </c>
      <c r="AI250" s="298">
        <f t="shared" si="123"/>
        <v>58.042752111819276</v>
      </c>
      <c r="AJ250" s="298">
        <f t="shared" si="123"/>
        <v>58.042752111819276</v>
      </c>
      <c r="AK250" s="298">
        <f t="shared" si="123"/>
        <v>58.042752111819276</v>
      </c>
      <c r="AL250" s="298">
        <f t="shared" si="91"/>
        <v>696.51302534183117</v>
      </c>
    </row>
    <row r="251" spans="1:38" x14ac:dyDescent="0.25">
      <c r="A251" t="s">
        <v>71</v>
      </c>
      <c r="B251" s="124">
        <v>7457</v>
      </c>
      <c r="C251" s="124">
        <v>440</v>
      </c>
      <c r="D251" t="s">
        <v>20</v>
      </c>
      <c r="E251">
        <v>3</v>
      </c>
      <c r="F251" s="251" t="s">
        <v>41</v>
      </c>
      <c r="G251" s="4">
        <v>104.35</v>
      </c>
      <c r="H251" s="4">
        <v>34.72</v>
      </c>
      <c r="I251" s="4">
        <v>262.98</v>
      </c>
      <c r="J251" s="4">
        <v>2056.92</v>
      </c>
      <c r="K251" s="4">
        <v>604.76</v>
      </c>
      <c r="L251" s="4">
        <v>865.1</v>
      </c>
      <c r="M251" s="4">
        <v>647.26</v>
      </c>
      <c r="N251" s="4">
        <v>575.66</v>
      </c>
      <c r="O251" s="4">
        <v>159.05000000000001</v>
      </c>
      <c r="P251" s="4">
        <v>213.76</v>
      </c>
      <c r="Q251" s="4">
        <v>219.95</v>
      </c>
      <c r="R251" s="4">
        <v>330.72</v>
      </c>
      <c r="S251" s="4">
        <v>6075.2300000000005</v>
      </c>
      <c r="U251" s="114" t="e">
        <f t="shared" si="92"/>
        <v>#DIV/0!</v>
      </c>
      <c r="V251" s="114"/>
      <c r="W251" s="115"/>
      <c r="X251" s="117"/>
      <c r="Z251" s="298">
        <f>'SE - General Expenses'!J40/12</f>
        <v>460.03113932094112</v>
      </c>
      <c r="AA251" s="298">
        <f t="shared" ref="AA251:AK251" si="124">Z251</f>
        <v>460.03113932094112</v>
      </c>
      <c r="AB251" s="298">
        <f t="shared" si="124"/>
        <v>460.03113932094112</v>
      </c>
      <c r="AC251" s="298">
        <f t="shared" si="124"/>
        <v>460.03113932094112</v>
      </c>
      <c r="AD251" s="298">
        <f t="shared" si="124"/>
        <v>460.03113932094112</v>
      </c>
      <c r="AE251" s="298">
        <f t="shared" si="124"/>
        <v>460.03113932094112</v>
      </c>
      <c r="AF251" s="298">
        <f t="shared" si="124"/>
        <v>460.03113932094112</v>
      </c>
      <c r="AG251" s="298">
        <f t="shared" si="124"/>
        <v>460.03113932094112</v>
      </c>
      <c r="AH251" s="298">
        <f t="shared" si="124"/>
        <v>460.03113932094112</v>
      </c>
      <c r="AI251" s="298">
        <f t="shared" si="124"/>
        <v>460.03113932094112</v>
      </c>
      <c r="AJ251" s="298">
        <f t="shared" si="124"/>
        <v>460.03113932094112</v>
      </c>
      <c r="AK251" s="298">
        <f t="shared" si="124"/>
        <v>460.03113932094112</v>
      </c>
      <c r="AL251" s="298">
        <f t="shared" si="91"/>
        <v>5520.3736718512946</v>
      </c>
    </row>
    <row r="252" spans="1:38" x14ac:dyDescent="0.25">
      <c r="A252" t="s">
        <v>71</v>
      </c>
      <c r="B252" s="124">
        <v>7457</v>
      </c>
      <c r="C252" s="124">
        <v>935</v>
      </c>
      <c r="D252" t="s">
        <v>30</v>
      </c>
      <c r="E252">
        <v>3</v>
      </c>
      <c r="F252" s="251" t="s">
        <v>43</v>
      </c>
      <c r="G252" s="4">
        <v>0</v>
      </c>
      <c r="H252" s="4">
        <v>0</v>
      </c>
      <c r="I252" s="4">
        <v>0</v>
      </c>
      <c r="J252" s="4">
        <v>0</v>
      </c>
      <c r="K252" s="4">
        <v>0</v>
      </c>
      <c r="L252" s="4">
        <v>90.1</v>
      </c>
      <c r="M252" s="4">
        <v>63.51</v>
      </c>
      <c r="N252" s="4">
        <v>48.59</v>
      </c>
      <c r="O252" s="4">
        <v>38.74</v>
      </c>
      <c r="P252" s="4">
        <v>74.28</v>
      </c>
      <c r="Q252" s="4">
        <v>111.93</v>
      </c>
      <c r="R252" s="4">
        <v>44.64</v>
      </c>
      <c r="S252" s="4">
        <v>471.79</v>
      </c>
      <c r="U252" s="114" t="e">
        <f t="shared" si="92"/>
        <v>#DIV/0!</v>
      </c>
      <c r="V252" s="114"/>
      <c r="W252" s="115"/>
      <c r="X252" s="117"/>
      <c r="Z252" s="298">
        <f>'SE - General Expenses'!J41/12</f>
        <v>35.725082214208648</v>
      </c>
      <c r="AA252" s="298">
        <f t="shared" ref="AA252:AK252" si="125">Z252</f>
        <v>35.725082214208648</v>
      </c>
      <c r="AB252" s="298">
        <f t="shared" si="125"/>
        <v>35.725082214208648</v>
      </c>
      <c r="AC252" s="298">
        <f t="shared" si="125"/>
        <v>35.725082214208648</v>
      </c>
      <c r="AD252" s="298">
        <f t="shared" si="125"/>
        <v>35.725082214208648</v>
      </c>
      <c r="AE252" s="298">
        <f t="shared" si="125"/>
        <v>35.725082214208648</v>
      </c>
      <c r="AF252" s="298">
        <f t="shared" si="125"/>
        <v>35.725082214208648</v>
      </c>
      <c r="AG252" s="298">
        <f t="shared" si="125"/>
        <v>35.725082214208648</v>
      </c>
      <c r="AH252" s="298">
        <f t="shared" si="125"/>
        <v>35.725082214208648</v>
      </c>
      <c r="AI252" s="298">
        <f t="shared" si="125"/>
        <v>35.725082214208648</v>
      </c>
      <c r="AJ252" s="298">
        <f t="shared" si="125"/>
        <v>35.725082214208648</v>
      </c>
      <c r="AK252" s="298">
        <f t="shared" si="125"/>
        <v>35.725082214208648</v>
      </c>
      <c r="AL252" s="298">
        <f t="shared" si="91"/>
        <v>428.70098657050386</v>
      </c>
    </row>
    <row r="253" spans="1:38" x14ac:dyDescent="0.25">
      <c r="A253" t="s">
        <v>71</v>
      </c>
      <c r="B253" s="124">
        <v>7457</v>
      </c>
      <c r="C253" s="124">
        <v>936</v>
      </c>
      <c r="D253" t="s">
        <v>30</v>
      </c>
      <c r="E253">
        <v>3</v>
      </c>
      <c r="F253" s="251" t="s">
        <v>43</v>
      </c>
      <c r="G253" s="4">
        <v>0</v>
      </c>
      <c r="H253" s="4">
        <v>0</v>
      </c>
      <c r="I253" s="4">
        <v>11.36</v>
      </c>
      <c r="J253" s="4">
        <v>0</v>
      </c>
      <c r="K253" s="4">
        <v>12.48</v>
      </c>
      <c r="L253" s="4">
        <v>104.8</v>
      </c>
      <c r="M253" s="4">
        <v>55.43</v>
      </c>
      <c r="N253" s="4">
        <v>107.34</v>
      </c>
      <c r="O253" s="4">
        <v>228.62</v>
      </c>
      <c r="P253" s="4">
        <v>101.53</v>
      </c>
      <c r="Q253" s="4">
        <v>303.24</v>
      </c>
      <c r="R253" s="4">
        <v>161.66999999999999</v>
      </c>
      <c r="S253" s="4">
        <v>1086.47</v>
      </c>
      <c r="U253" s="114" t="e">
        <f t="shared" si="92"/>
        <v>#DIV/0!</v>
      </c>
      <c r="V253" s="114"/>
      <c r="W253" s="115"/>
      <c r="X253" s="117"/>
      <c r="Z253" s="298">
        <f>'SE - General Expenses'!J42/12</f>
        <v>82.270141531764708</v>
      </c>
      <c r="AA253" s="298">
        <f t="shared" ref="AA253:AK253" si="126">Z253</f>
        <v>82.270141531764708</v>
      </c>
      <c r="AB253" s="298">
        <f t="shared" si="126"/>
        <v>82.270141531764708</v>
      </c>
      <c r="AC253" s="298">
        <f t="shared" si="126"/>
        <v>82.270141531764708</v>
      </c>
      <c r="AD253" s="298">
        <f t="shared" si="126"/>
        <v>82.270141531764708</v>
      </c>
      <c r="AE253" s="298">
        <f t="shared" si="126"/>
        <v>82.270141531764708</v>
      </c>
      <c r="AF253" s="298">
        <f t="shared" si="126"/>
        <v>82.270141531764708</v>
      </c>
      <c r="AG253" s="298">
        <f t="shared" si="126"/>
        <v>82.270141531764708</v>
      </c>
      <c r="AH253" s="298">
        <f t="shared" si="126"/>
        <v>82.270141531764708</v>
      </c>
      <c r="AI253" s="298">
        <f t="shared" si="126"/>
        <v>82.270141531764708</v>
      </c>
      <c r="AJ253" s="298">
        <f t="shared" si="126"/>
        <v>82.270141531764708</v>
      </c>
      <c r="AK253" s="298">
        <f t="shared" si="126"/>
        <v>82.270141531764708</v>
      </c>
      <c r="AL253" s="298">
        <f t="shared" si="91"/>
        <v>987.24169838117643</v>
      </c>
    </row>
    <row r="254" spans="1:38" x14ac:dyDescent="0.25">
      <c r="A254" t="s">
        <v>99</v>
      </c>
      <c r="B254" s="124">
        <v>7570</v>
      </c>
      <c r="C254" s="124">
        <v>140</v>
      </c>
      <c r="D254" t="s">
        <v>20</v>
      </c>
      <c r="E254">
        <v>3</v>
      </c>
      <c r="F254" s="251" t="s">
        <v>41</v>
      </c>
      <c r="G254" s="4">
        <v>0</v>
      </c>
      <c r="H254" s="4">
        <v>148.97999999999999</v>
      </c>
      <c r="I254" s="4">
        <v>0</v>
      </c>
      <c r="J254" s="4">
        <v>409.12</v>
      </c>
      <c r="K254" s="4">
        <v>1159.57</v>
      </c>
      <c r="L254" s="4">
        <v>645</v>
      </c>
      <c r="M254" s="4">
        <v>3171.01</v>
      </c>
      <c r="N254" s="4">
        <v>97.75</v>
      </c>
      <c r="O254" s="4">
        <v>621.83000000000004</v>
      </c>
      <c r="P254" s="4">
        <v>0</v>
      </c>
      <c r="Q254" s="4">
        <v>510.49</v>
      </c>
      <c r="R254" s="4">
        <v>0</v>
      </c>
      <c r="S254" s="4">
        <v>6763.75</v>
      </c>
      <c r="U254" s="114" t="e">
        <f t="shared" si="92"/>
        <v>#DIV/0!</v>
      </c>
      <c r="V254" s="114"/>
      <c r="W254" s="115"/>
      <c r="X254" s="117"/>
      <c r="Z254" s="298">
        <f>'SE - Maintenance &amp; Petrol &amp; Oth'!C110</f>
        <v>563.64583333333337</v>
      </c>
      <c r="AA254" s="298">
        <f>'SE - Maintenance &amp; Petrol &amp; Oth'!D110</f>
        <v>563.64583333333337</v>
      </c>
      <c r="AB254" s="298">
        <f>'SE - Maintenance &amp; Petrol &amp; Oth'!E110</f>
        <v>563.64583333333337</v>
      </c>
      <c r="AC254" s="298">
        <f>'SE - Maintenance &amp; Petrol &amp; Oth'!F110</f>
        <v>563.64583333333337</v>
      </c>
      <c r="AD254" s="298">
        <f>'SE - Maintenance &amp; Petrol &amp; Oth'!G110</f>
        <v>563.64583333333337</v>
      </c>
      <c r="AE254" s="298">
        <f>'SE - Maintenance &amp; Petrol &amp; Oth'!H110</f>
        <v>563.64583333333337</v>
      </c>
      <c r="AF254" s="298">
        <f>'SE - Maintenance &amp; Petrol &amp; Oth'!I110</f>
        <v>563.64583333333337</v>
      </c>
      <c r="AG254" s="298">
        <f>'SE - Maintenance &amp; Petrol &amp; Oth'!J110</f>
        <v>563.64583333333337</v>
      </c>
      <c r="AH254" s="298">
        <f>'SE - Maintenance &amp; Petrol &amp; Oth'!K110</f>
        <v>563.64583333333337</v>
      </c>
      <c r="AI254" s="298">
        <f>'SE - Maintenance &amp; Petrol &amp; Oth'!L110</f>
        <v>563.64583333333337</v>
      </c>
      <c r="AJ254" s="298">
        <f>'SE - Maintenance &amp; Petrol &amp; Oth'!M110</f>
        <v>563.64583333333337</v>
      </c>
      <c r="AK254" s="298">
        <f>'SE - Maintenance &amp; Petrol &amp; Oth'!N110</f>
        <v>563.64583333333337</v>
      </c>
      <c r="AL254" s="298">
        <f t="shared" si="91"/>
        <v>6763.7499999999991</v>
      </c>
    </row>
    <row r="255" spans="1:38" x14ac:dyDescent="0.25">
      <c r="A255" t="s">
        <v>99</v>
      </c>
      <c r="B255" s="124">
        <v>7570</v>
      </c>
      <c r="C255" s="124">
        <v>142</v>
      </c>
      <c r="D255" t="s">
        <v>22</v>
      </c>
      <c r="E255">
        <v>3</v>
      </c>
      <c r="F255" s="251" t="s">
        <v>42</v>
      </c>
      <c r="G255" s="4">
        <v>0</v>
      </c>
      <c r="H255" s="4">
        <v>0</v>
      </c>
      <c r="I255" s="4">
        <v>687.5</v>
      </c>
      <c r="J255" s="4">
        <v>0</v>
      </c>
      <c r="K255" s="4">
        <v>311.02</v>
      </c>
      <c r="L255" s="4">
        <v>0</v>
      </c>
      <c r="M255" s="4">
        <v>0</v>
      </c>
      <c r="N255" s="4">
        <v>0</v>
      </c>
      <c r="O255" s="4">
        <v>0</v>
      </c>
      <c r="P255" s="4">
        <v>0</v>
      </c>
      <c r="Q255" s="4">
        <v>0</v>
      </c>
      <c r="R255" s="4">
        <v>0</v>
      </c>
      <c r="S255" s="4">
        <v>998.52</v>
      </c>
      <c r="U255" s="114" t="e">
        <f t="shared" si="92"/>
        <v>#DIV/0!</v>
      </c>
      <c r="V255" s="114"/>
      <c r="W255" s="115"/>
      <c r="X255" s="117"/>
      <c r="Z255" s="298">
        <f>'SE - Maintenance &amp; Petrol &amp; Oth'!C111</f>
        <v>83.21</v>
      </c>
      <c r="AA255" s="298">
        <f>'SE - Maintenance &amp; Petrol &amp; Oth'!D111</f>
        <v>83.21</v>
      </c>
      <c r="AB255" s="298">
        <f>'SE - Maintenance &amp; Petrol &amp; Oth'!E111</f>
        <v>83.21</v>
      </c>
      <c r="AC255" s="298">
        <f>'SE - Maintenance &amp; Petrol &amp; Oth'!F111</f>
        <v>83.21</v>
      </c>
      <c r="AD255" s="298">
        <f>'SE - Maintenance &amp; Petrol &amp; Oth'!G111</f>
        <v>83.21</v>
      </c>
      <c r="AE255" s="298">
        <f>'SE - Maintenance &amp; Petrol &amp; Oth'!H111</f>
        <v>83.21</v>
      </c>
      <c r="AF255" s="298">
        <f>'SE - Maintenance &amp; Petrol &amp; Oth'!I111</f>
        <v>83.21</v>
      </c>
      <c r="AG255" s="298">
        <f>'SE - Maintenance &amp; Petrol &amp; Oth'!J111</f>
        <v>83.21</v>
      </c>
      <c r="AH255" s="298">
        <f>'SE - Maintenance &amp; Petrol &amp; Oth'!K111</f>
        <v>83.21</v>
      </c>
      <c r="AI255" s="298">
        <f>'SE - Maintenance &amp; Petrol &amp; Oth'!L111</f>
        <v>83.21</v>
      </c>
      <c r="AJ255" s="298">
        <f>'SE - Maintenance &amp; Petrol &amp; Oth'!M111</f>
        <v>83.21</v>
      </c>
      <c r="AK255" s="298">
        <f>'SE - Maintenance &amp; Petrol &amp; Oth'!N111</f>
        <v>83.21</v>
      </c>
      <c r="AL255" s="298">
        <f t="shared" si="91"/>
        <v>998.5200000000001</v>
      </c>
    </row>
    <row r="256" spans="1:38" x14ac:dyDescent="0.25">
      <c r="A256" t="s">
        <v>99</v>
      </c>
      <c r="B256" s="124">
        <v>7570</v>
      </c>
      <c r="C256" s="124">
        <v>150</v>
      </c>
      <c r="D256" t="s">
        <v>24</v>
      </c>
      <c r="E256">
        <v>3</v>
      </c>
      <c r="F256" s="251" t="s">
        <v>72</v>
      </c>
      <c r="G256" s="4">
        <v>0</v>
      </c>
      <c r="H256" s="4">
        <v>0</v>
      </c>
      <c r="I256" s="4">
        <v>0</v>
      </c>
      <c r="J256" s="4">
        <v>0</v>
      </c>
      <c r="K256" s="4">
        <v>311</v>
      </c>
      <c r="L256" s="4">
        <v>57.2</v>
      </c>
      <c r="M256" s="4">
        <v>0</v>
      </c>
      <c r="N256" s="4">
        <v>251.27</v>
      </c>
      <c r="O256" s="4">
        <v>0</v>
      </c>
      <c r="P256" s="4">
        <v>0</v>
      </c>
      <c r="Q256" s="4">
        <v>164.93</v>
      </c>
      <c r="R256" s="4">
        <v>0</v>
      </c>
      <c r="S256" s="4">
        <v>784.40000000000009</v>
      </c>
      <c r="U256" s="114" t="e">
        <f t="shared" si="92"/>
        <v>#DIV/0!</v>
      </c>
      <c r="V256" s="114"/>
      <c r="W256" s="115"/>
      <c r="X256" s="117"/>
      <c r="Z256" s="298">
        <f>'SE - Maintenance &amp; Petrol &amp; Oth'!C112</f>
        <v>65.366666666666674</v>
      </c>
      <c r="AA256" s="298">
        <f>'SE - Maintenance &amp; Petrol &amp; Oth'!D112</f>
        <v>65.366666666666674</v>
      </c>
      <c r="AB256" s="298">
        <f>'SE - Maintenance &amp; Petrol &amp; Oth'!E112</f>
        <v>65.366666666666674</v>
      </c>
      <c r="AC256" s="298">
        <f>'SE - Maintenance &amp; Petrol &amp; Oth'!F112</f>
        <v>65.366666666666674</v>
      </c>
      <c r="AD256" s="298">
        <f>'SE - Maintenance &amp; Petrol &amp; Oth'!G112</f>
        <v>65.366666666666674</v>
      </c>
      <c r="AE256" s="298">
        <f>'SE - Maintenance &amp; Petrol &amp; Oth'!H112</f>
        <v>65.366666666666674</v>
      </c>
      <c r="AF256" s="298">
        <f>'SE - Maintenance &amp; Petrol &amp; Oth'!I112</f>
        <v>65.366666666666674</v>
      </c>
      <c r="AG256" s="298">
        <f>'SE - Maintenance &amp; Petrol &amp; Oth'!J112</f>
        <v>65.366666666666674</v>
      </c>
      <c r="AH256" s="298">
        <f>'SE - Maintenance &amp; Petrol &amp; Oth'!K112</f>
        <v>65.366666666666674</v>
      </c>
      <c r="AI256" s="298">
        <f>'SE - Maintenance &amp; Petrol &amp; Oth'!L112</f>
        <v>65.366666666666674</v>
      </c>
      <c r="AJ256" s="298">
        <f>'SE - Maintenance &amp; Petrol &amp; Oth'!M112</f>
        <v>65.366666666666674</v>
      </c>
      <c r="AK256" s="298">
        <f>'SE - Maintenance &amp; Petrol &amp; Oth'!N112</f>
        <v>65.366666666666674</v>
      </c>
      <c r="AL256" s="298">
        <f t="shared" si="91"/>
        <v>784.40000000000009</v>
      </c>
    </row>
    <row r="257" spans="1:38" x14ac:dyDescent="0.25">
      <c r="A257" t="s">
        <v>99</v>
      </c>
      <c r="B257" s="124">
        <v>7570</v>
      </c>
      <c r="C257" s="124">
        <v>240</v>
      </c>
      <c r="D257" t="s">
        <v>20</v>
      </c>
      <c r="E257">
        <v>3</v>
      </c>
      <c r="F257" s="251" t="s">
        <v>41</v>
      </c>
      <c r="G257" s="4">
        <v>1876.13</v>
      </c>
      <c r="H257" s="4">
        <v>0</v>
      </c>
      <c r="I257" s="4">
        <v>2236.8200000000002</v>
      </c>
      <c r="J257" s="4">
        <v>0</v>
      </c>
      <c r="K257" s="4">
        <v>198.45</v>
      </c>
      <c r="L257" s="4">
        <v>0</v>
      </c>
      <c r="M257" s="4">
        <v>288.85000000000002</v>
      </c>
      <c r="N257" s="4">
        <v>260</v>
      </c>
      <c r="O257" s="4">
        <v>0</v>
      </c>
      <c r="P257" s="4">
        <v>121.05</v>
      </c>
      <c r="Q257" s="4">
        <v>1460.3</v>
      </c>
      <c r="R257" s="4">
        <v>0</v>
      </c>
      <c r="S257" s="4">
        <v>6441.6000000000013</v>
      </c>
      <c r="U257" s="114" t="e">
        <f t="shared" si="92"/>
        <v>#DIV/0!</v>
      </c>
      <c r="V257" s="114"/>
      <c r="W257" s="115"/>
      <c r="X257" s="117"/>
      <c r="Z257" s="298">
        <f>'SE - Maintenance &amp; Petrol &amp; Oth'!C113</f>
        <v>536.80000000000007</v>
      </c>
      <c r="AA257" s="298">
        <f>'SE - Maintenance &amp; Petrol &amp; Oth'!D113</f>
        <v>536.80000000000007</v>
      </c>
      <c r="AB257" s="298">
        <f>'SE - Maintenance &amp; Petrol &amp; Oth'!E113</f>
        <v>536.80000000000007</v>
      </c>
      <c r="AC257" s="298">
        <f>'SE - Maintenance &amp; Petrol &amp; Oth'!F113</f>
        <v>536.80000000000007</v>
      </c>
      <c r="AD257" s="298">
        <f>'SE - Maintenance &amp; Petrol &amp; Oth'!G113</f>
        <v>536.80000000000007</v>
      </c>
      <c r="AE257" s="298">
        <f>'SE - Maintenance &amp; Petrol &amp; Oth'!H113</f>
        <v>536.80000000000007</v>
      </c>
      <c r="AF257" s="298">
        <f>'SE - Maintenance &amp; Petrol &amp; Oth'!I113</f>
        <v>536.80000000000007</v>
      </c>
      <c r="AG257" s="298">
        <f>'SE - Maintenance &amp; Petrol &amp; Oth'!J113</f>
        <v>536.80000000000007</v>
      </c>
      <c r="AH257" s="298">
        <f>'SE - Maintenance &amp; Petrol &amp; Oth'!K113</f>
        <v>536.80000000000007</v>
      </c>
      <c r="AI257" s="298">
        <f>'SE - Maintenance &amp; Petrol &amp; Oth'!L113</f>
        <v>536.80000000000007</v>
      </c>
      <c r="AJ257" s="298">
        <f>'SE - Maintenance &amp; Petrol &amp; Oth'!M113</f>
        <v>536.80000000000007</v>
      </c>
      <c r="AK257" s="298">
        <f>'SE - Maintenance &amp; Petrol &amp; Oth'!N113</f>
        <v>536.80000000000007</v>
      </c>
      <c r="AL257" s="298">
        <f t="shared" si="91"/>
        <v>6441.6000000000013</v>
      </c>
    </row>
    <row r="258" spans="1:38" x14ac:dyDescent="0.25">
      <c r="A258" t="s">
        <v>99</v>
      </c>
      <c r="B258" s="124">
        <v>7570</v>
      </c>
      <c r="C258" s="124">
        <v>340</v>
      </c>
      <c r="D258" t="s">
        <v>20</v>
      </c>
      <c r="E258">
        <v>3</v>
      </c>
      <c r="F258" s="251" t="s">
        <v>41</v>
      </c>
      <c r="G258" s="4">
        <v>157.1</v>
      </c>
      <c r="H258" s="4">
        <v>0</v>
      </c>
      <c r="I258" s="4">
        <v>0</v>
      </c>
      <c r="J258" s="4">
        <v>0</v>
      </c>
      <c r="K258" s="4">
        <v>2075.33</v>
      </c>
      <c r="L258" s="4">
        <v>0</v>
      </c>
      <c r="M258" s="4">
        <v>0</v>
      </c>
      <c r="N258" s="4">
        <v>1887.92</v>
      </c>
      <c r="O258" s="4">
        <v>0</v>
      </c>
      <c r="P258" s="4">
        <v>0</v>
      </c>
      <c r="Q258" s="4">
        <v>2.37</v>
      </c>
      <c r="R258" s="4">
        <v>0</v>
      </c>
      <c r="S258" s="4">
        <v>4122.72</v>
      </c>
      <c r="U258" s="114" t="e">
        <f t="shared" si="92"/>
        <v>#DIV/0!</v>
      </c>
      <c r="V258" s="114"/>
      <c r="W258" s="115"/>
      <c r="X258" s="117"/>
      <c r="Z258" s="298">
        <f>'SE - Maintenance &amp; Petrol &amp; Oth'!C114</f>
        <v>343.56</v>
      </c>
      <c r="AA258" s="298">
        <f>'SE - Maintenance &amp; Petrol &amp; Oth'!D114</f>
        <v>343.56</v>
      </c>
      <c r="AB258" s="298">
        <f>'SE - Maintenance &amp; Petrol &amp; Oth'!E114</f>
        <v>343.56</v>
      </c>
      <c r="AC258" s="298">
        <f>'SE - Maintenance &amp; Petrol &amp; Oth'!F114</f>
        <v>343.56</v>
      </c>
      <c r="AD258" s="298">
        <f>'SE - Maintenance &amp; Petrol &amp; Oth'!G114</f>
        <v>343.56</v>
      </c>
      <c r="AE258" s="298">
        <f>'SE - Maintenance &amp; Petrol &amp; Oth'!H114</f>
        <v>343.56</v>
      </c>
      <c r="AF258" s="298">
        <f>'SE - Maintenance &amp; Petrol &amp; Oth'!I114</f>
        <v>343.56</v>
      </c>
      <c r="AG258" s="298">
        <f>'SE - Maintenance &amp; Petrol &amp; Oth'!J114</f>
        <v>343.56</v>
      </c>
      <c r="AH258" s="298">
        <f>'SE - Maintenance &amp; Petrol &amp; Oth'!K114</f>
        <v>343.56</v>
      </c>
      <c r="AI258" s="298">
        <f>'SE - Maintenance &amp; Petrol &amp; Oth'!L114</f>
        <v>343.56</v>
      </c>
      <c r="AJ258" s="298">
        <f>'SE - Maintenance &amp; Petrol &amp; Oth'!M114</f>
        <v>343.56</v>
      </c>
      <c r="AK258" s="298">
        <f>'SE - Maintenance &amp; Petrol &amp; Oth'!N114</f>
        <v>343.56</v>
      </c>
      <c r="AL258" s="298">
        <f t="shared" si="91"/>
        <v>4122.72</v>
      </c>
    </row>
    <row r="259" spans="1:38" x14ac:dyDescent="0.25">
      <c r="A259" t="s">
        <v>99</v>
      </c>
      <c r="B259" s="124">
        <v>7570</v>
      </c>
      <c r="C259" s="124">
        <v>440</v>
      </c>
      <c r="D259" t="s">
        <v>20</v>
      </c>
      <c r="E259">
        <v>3</v>
      </c>
      <c r="F259" s="251" t="s">
        <v>41</v>
      </c>
      <c r="G259" s="4">
        <v>0</v>
      </c>
      <c r="H259" s="4">
        <v>0</v>
      </c>
      <c r="I259" s="4">
        <v>0</v>
      </c>
      <c r="J259" s="4">
        <v>1415</v>
      </c>
      <c r="K259" s="4">
        <v>2398.58</v>
      </c>
      <c r="L259" s="4">
        <v>0</v>
      </c>
      <c r="M259" s="4">
        <v>1400</v>
      </c>
      <c r="N259" s="4">
        <v>4519.5200000000004</v>
      </c>
      <c r="O259" s="4">
        <v>75</v>
      </c>
      <c r="P259" s="4">
        <v>145</v>
      </c>
      <c r="Q259" s="4">
        <v>0</v>
      </c>
      <c r="R259" s="4">
        <v>435.09</v>
      </c>
      <c r="S259" s="4">
        <v>10388.19</v>
      </c>
      <c r="U259" s="114" t="e">
        <f t="shared" si="92"/>
        <v>#DIV/0!</v>
      </c>
      <c r="V259" s="114"/>
      <c r="W259" s="115"/>
      <c r="X259" s="117"/>
      <c r="Z259" s="298">
        <f>'SE - Maintenance &amp; Petrol &amp; Oth'!C115</f>
        <v>865.6825</v>
      </c>
      <c r="AA259" s="298">
        <f>'SE - Maintenance &amp; Petrol &amp; Oth'!D115</f>
        <v>865.6825</v>
      </c>
      <c r="AB259" s="298">
        <f>'SE - Maintenance &amp; Petrol &amp; Oth'!E115</f>
        <v>865.6825</v>
      </c>
      <c r="AC259" s="298">
        <f>'SE - Maintenance &amp; Petrol &amp; Oth'!F115</f>
        <v>865.6825</v>
      </c>
      <c r="AD259" s="298">
        <f>'SE - Maintenance &amp; Petrol &amp; Oth'!G115</f>
        <v>865.6825</v>
      </c>
      <c r="AE259" s="298">
        <f>'SE - Maintenance &amp; Petrol &amp; Oth'!H115</f>
        <v>865.6825</v>
      </c>
      <c r="AF259" s="298">
        <f>'SE - Maintenance &amp; Petrol &amp; Oth'!I115</f>
        <v>865.6825</v>
      </c>
      <c r="AG259" s="298">
        <f>'SE - Maintenance &amp; Petrol &amp; Oth'!J115</f>
        <v>865.6825</v>
      </c>
      <c r="AH259" s="298">
        <f>'SE - Maintenance &amp; Petrol &amp; Oth'!K115</f>
        <v>865.6825</v>
      </c>
      <c r="AI259" s="298">
        <f>'SE - Maintenance &amp; Petrol &amp; Oth'!L115</f>
        <v>865.6825</v>
      </c>
      <c r="AJ259" s="298">
        <f>'SE - Maintenance &amp; Petrol &amp; Oth'!M115</f>
        <v>865.6825</v>
      </c>
      <c r="AK259" s="298">
        <f>'SE - Maintenance &amp; Petrol &amp; Oth'!N115</f>
        <v>865.6825</v>
      </c>
      <c r="AL259" s="298">
        <f t="shared" si="91"/>
        <v>10388.190000000002</v>
      </c>
    </row>
    <row r="260" spans="1:38" x14ac:dyDescent="0.25">
      <c r="A260" t="s">
        <v>99</v>
      </c>
      <c r="B260" s="124">
        <v>7570</v>
      </c>
      <c r="C260" s="124">
        <v>935</v>
      </c>
      <c r="D260" t="s">
        <v>30</v>
      </c>
      <c r="E260">
        <v>3</v>
      </c>
      <c r="F260" s="251" t="s">
        <v>43</v>
      </c>
      <c r="G260" s="4">
        <v>0</v>
      </c>
      <c r="H260" s="4">
        <v>0</v>
      </c>
      <c r="I260" s="4">
        <v>881.1</v>
      </c>
      <c r="J260" s="4">
        <v>460</v>
      </c>
      <c r="K260" s="4">
        <v>0</v>
      </c>
      <c r="L260" s="4">
        <v>0</v>
      </c>
      <c r="M260" s="4">
        <v>220.05</v>
      </c>
      <c r="N260" s="4">
        <v>510</v>
      </c>
      <c r="O260" s="4">
        <v>0</v>
      </c>
      <c r="P260" s="4">
        <v>0</v>
      </c>
      <c r="Q260" s="4">
        <v>2.17</v>
      </c>
      <c r="R260" s="4">
        <v>0</v>
      </c>
      <c r="S260" s="4">
        <v>2073.3199999999997</v>
      </c>
      <c r="U260" s="114" t="e">
        <f t="shared" si="92"/>
        <v>#DIV/0!</v>
      </c>
      <c r="V260" s="114"/>
      <c r="W260" s="115"/>
      <c r="X260" s="117"/>
      <c r="Z260" s="298">
        <f>'SE - Maintenance &amp; Petrol &amp; Oth'!C116</f>
        <v>172.77666666666664</v>
      </c>
      <c r="AA260" s="298">
        <f>'SE - Maintenance &amp; Petrol &amp; Oth'!D116</f>
        <v>172.77666666666664</v>
      </c>
      <c r="AB260" s="298">
        <f>'SE - Maintenance &amp; Petrol &amp; Oth'!E116</f>
        <v>172.77666666666664</v>
      </c>
      <c r="AC260" s="298">
        <f>'SE - Maintenance &amp; Petrol &amp; Oth'!F116</f>
        <v>172.77666666666664</v>
      </c>
      <c r="AD260" s="298">
        <f>'SE - Maintenance &amp; Petrol &amp; Oth'!G116</f>
        <v>172.77666666666664</v>
      </c>
      <c r="AE260" s="298">
        <f>'SE - Maintenance &amp; Petrol &amp; Oth'!H116</f>
        <v>172.77666666666664</v>
      </c>
      <c r="AF260" s="298">
        <f>'SE - Maintenance &amp; Petrol &amp; Oth'!I116</f>
        <v>172.77666666666664</v>
      </c>
      <c r="AG260" s="298">
        <f>'SE - Maintenance &amp; Petrol &amp; Oth'!J116</f>
        <v>172.77666666666664</v>
      </c>
      <c r="AH260" s="298">
        <f>'SE - Maintenance &amp; Petrol &amp; Oth'!K116</f>
        <v>172.77666666666664</v>
      </c>
      <c r="AI260" s="298">
        <f>'SE - Maintenance &amp; Petrol &amp; Oth'!L116</f>
        <v>172.77666666666664</v>
      </c>
      <c r="AJ260" s="298">
        <f>'SE - Maintenance &amp; Petrol &amp; Oth'!M116</f>
        <v>172.77666666666664</v>
      </c>
      <c r="AK260" s="298">
        <f>'SE - Maintenance &amp; Petrol &amp; Oth'!N116</f>
        <v>172.77666666666664</v>
      </c>
      <c r="AL260" s="298">
        <f t="shared" si="91"/>
        <v>2073.3199999999997</v>
      </c>
    </row>
    <row r="261" spans="1:38" x14ac:dyDescent="0.25">
      <c r="A261" t="s">
        <v>99</v>
      </c>
      <c r="B261" s="124">
        <v>7570</v>
      </c>
      <c r="C261" s="124">
        <v>936</v>
      </c>
      <c r="D261" t="s">
        <v>30</v>
      </c>
      <c r="E261">
        <v>3</v>
      </c>
      <c r="F261" s="251" t="s">
        <v>43</v>
      </c>
      <c r="G261" s="4">
        <v>0</v>
      </c>
      <c r="H261" s="4">
        <v>479.76</v>
      </c>
      <c r="I261" s="4">
        <v>820</v>
      </c>
      <c r="J261" s="4">
        <v>0</v>
      </c>
      <c r="K261" s="4">
        <v>160.76</v>
      </c>
      <c r="L261" s="4">
        <v>808.5</v>
      </c>
      <c r="M261" s="4">
        <v>0</v>
      </c>
      <c r="N261" s="4">
        <v>0</v>
      </c>
      <c r="O261" s="4">
        <v>0</v>
      </c>
      <c r="P261" s="4">
        <v>0</v>
      </c>
      <c r="Q261" s="4">
        <v>0</v>
      </c>
      <c r="R261" s="4">
        <v>0</v>
      </c>
      <c r="S261" s="4">
        <v>2269.02</v>
      </c>
      <c r="U261" s="114" t="e">
        <f t="shared" si="92"/>
        <v>#DIV/0!</v>
      </c>
      <c r="V261" s="114"/>
      <c r="W261" s="115"/>
      <c r="X261" s="117"/>
      <c r="Z261" s="298">
        <f>'SE - Maintenance &amp; Petrol &amp; Oth'!C117</f>
        <v>189.08500000000001</v>
      </c>
      <c r="AA261" s="298">
        <f>'SE - Maintenance &amp; Petrol &amp; Oth'!D117</f>
        <v>189.08500000000001</v>
      </c>
      <c r="AB261" s="298">
        <f>'SE - Maintenance &amp; Petrol &amp; Oth'!E117</f>
        <v>189.08500000000001</v>
      </c>
      <c r="AC261" s="298">
        <f>'SE - Maintenance &amp; Petrol &amp; Oth'!F117</f>
        <v>189.08500000000001</v>
      </c>
      <c r="AD261" s="298">
        <f>'SE - Maintenance &amp; Petrol &amp; Oth'!G117</f>
        <v>189.08500000000001</v>
      </c>
      <c r="AE261" s="298">
        <f>'SE - Maintenance &amp; Petrol &amp; Oth'!H117</f>
        <v>189.08500000000001</v>
      </c>
      <c r="AF261" s="298">
        <f>'SE - Maintenance &amp; Petrol &amp; Oth'!I117</f>
        <v>189.08500000000001</v>
      </c>
      <c r="AG261" s="298">
        <f>'SE - Maintenance &amp; Petrol &amp; Oth'!J117</f>
        <v>189.08500000000001</v>
      </c>
      <c r="AH261" s="298">
        <f>'SE - Maintenance &amp; Petrol &amp; Oth'!K117</f>
        <v>189.08500000000001</v>
      </c>
      <c r="AI261" s="298">
        <f>'SE - Maintenance &amp; Petrol &amp; Oth'!L117</f>
        <v>189.08500000000001</v>
      </c>
      <c r="AJ261" s="298">
        <f>'SE - Maintenance &amp; Petrol &amp; Oth'!M117</f>
        <v>189.08500000000001</v>
      </c>
      <c r="AK261" s="298">
        <f>'SE - Maintenance &amp; Petrol &amp; Oth'!N117</f>
        <v>189.08500000000001</v>
      </c>
      <c r="AL261" s="298">
        <f t="shared" si="91"/>
        <v>2269.02</v>
      </c>
    </row>
    <row r="262" spans="1:38" x14ac:dyDescent="0.25">
      <c r="A262" t="s">
        <v>100</v>
      </c>
      <c r="B262" s="124" t="s">
        <v>101</v>
      </c>
      <c r="C262" s="124">
        <v>140</v>
      </c>
      <c r="D262" t="s">
        <v>20</v>
      </c>
      <c r="E262">
        <v>3</v>
      </c>
      <c r="F262" s="251" t="s">
        <v>41</v>
      </c>
      <c r="G262" s="4">
        <v>29.75</v>
      </c>
      <c r="H262" s="4">
        <v>29.75</v>
      </c>
      <c r="I262" s="4">
        <v>29.75</v>
      </c>
      <c r="J262" s="4">
        <v>363.35</v>
      </c>
      <c r="K262" s="4">
        <v>59.5</v>
      </c>
      <c r="L262" s="4">
        <v>0</v>
      </c>
      <c r="M262" s="4">
        <v>42</v>
      </c>
      <c r="N262" s="4">
        <v>75.75</v>
      </c>
      <c r="O262" s="4">
        <v>29.75</v>
      </c>
      <c r="P262" s="4">
        <v>29.75</v>
      </c>
      <c r="Q262" s="4">
        <v>40.18</v>
      </c>
      <c r="R262" s="4">
        <v>0</v>
      </c>
      <c r="S262" s="4">
        <v>729.53</v>
      </c>
      <c r="U262" s="114" t="e">
        <f t="shared" ref="U262:U325" si="127">S262/$S$3</f>
        <v>#DIV/0!</v>
      </c>
      <c r="V262" s="114"/>
      <c r="W262" s="115"/>
      <c r="X262" s="117"/>
      <c r="Z262" s="298">
        <f>'SE - Maintenance &amp; Petrol &amp; Oth'!C123</f>
        <v>60.794166666666662</v>
      </c>
      <c r="AA262" s="298">
        <f>'SE - Maintenance &amp; Petrol &amp; Oth'!D123</f>
        <v>60.794166666666662</v>
      </c>
      <c r="AB262" s="298">
        <f>'SE - Maintenance &amp; Petrol &amp; Oth'!E123</f>
        <v>60.794166666666662</v>
      </c>
      <c r="AC262" s="298">
        <f>'SE - Maintenance &amp; Petrol &amp; Oth'!F123</f>
        <v>60.794166666666662</v>
      </c>
      <c r="AD262" s="298">
        <f>'SE - Maintenance &amp; Petrol &amp; Oth'!G123</f>
        <v>60.794166666666662</v>
      </c>
      <c r="AE262" s="298">
        <f>'SE - Maintenance &amp; Petrol &amp; Oth'!H123</f>
        <v>60.794166666666662</v>
      </c>
      <c r="AF262" s="298">
        <f>'SE - Maintenance &amp; Petrol &amp; Oth'!I123</f>
        <v>60.794166666666662</v>
      </c>
      <c r="AG262" s="298">
        <f>'SE - Maintenance &amp; Petrol &amp; Oth'!J123</f>
        <v>60.794166666666662</v>
      </c>
      <c r="AH262" s="298">
        <f>'SE - Maintenance &amp; Petrol &amp; Oth'!K123</f>
        <v>60.794166666666662</v>
      </c>
      <c r="AI262" s="298">
        <f>'SE - Maintenance &amp; Petrol &amp; Oth'!L123</f>
        <v>60.794166666666662</v>
      </c>
      <c r="AJ262" s="298">
        <f>'SE - Maintenance &amp; Petrol &amp; Oth'!M123</f>
        <v>60.794166666666662</v>
      </c>
      <c r="AK262" s="298">
        <f>'SE - Maintenance &amp; Petrol &amp; Oth'!N123</f>
        <v>60.794166666666662</v>
      </c>
      <c r="AL262" s="298">
        <f t="shared" ref="AL262:AL327" si="128">SUM($Z262:$AK262)</f>
        <v>729.53000000000009</v>
      </c>
    </row>
    <row r="263" spans="1:38" x14ac:dyDescent="0.25">
      <c r="A263" t="s">
        <v>100</v>
      </c>
      <c r="B263" s="124" t="s">
        <v>101</v>
      </c>
      <c r="C263" s="124">
        <v>147</v>
      </c>
      <c r="D263" t="s">
        <v>20</v>
      </c>
      <c r="E263">
        <v>3</v>
      </c>
      <c r="F263" s="251" t="s">
        <v>41</v>
      </c>
      <c r="G263" s="4">
        <v>52.95</v>
      </c>
      <c r="H263" s="4">
        <v>0</v>
      </c>
      <c r="I263" s="4">
        <v>0</v>
      </c>
      <c r="J263" s="4">
        <v>0</v>
      </c>
      <c r="K263" s="4">
        <v>0</v>
      </c>
      <c r="L263" s="4">
        <v>0</v>
      </c>
      <c r="M263" s="4">
        <v>0</v>
      </c>
      <c r="N263" s="4">
        <v>0</v>
      </c>
      <c r="O263" s="4">
        <v>0</v>
      </c>
      <c r="P263" s="4">
        <v>0</v>
      </c>
      <c r="Q263" s="4">
        <v>0</v>
      </c>
      <c r="R263" s="4">
        <v>0</v>
      </c>
      <c r="S263" s="4">
        <v>52.95</v>
      </c>
      <c r="U263" s="114" t="e">
        <f t="shared" si="127"/>
        <v>#DIV/0!</v>
      </c>
      <c r="V263" s="114"/>
      <c r="W263" s="115"/>
      <c r="X263" s="117"/>
      <c r="Z263" s="298">
        <f>'SE - Maintenance &amp; Petrol &amp; Oth'!C124</f>
        <v>4.4125000000000005</v>
      </c>
      <c r="AA263" s="298">
        <f>'SE - Maintenance &amp; Petrol &amp; Oth'!D124</f>
        <v>4.4125000000000005</v>
      </c>
      <c r="AB263" s="298">
        <f>'SE - Maintenance &amp; Petrol &amp; Oth'!E124</f>
        <v>4.4125000000000005</v>
      </c>
      <c r="AC263" s="298">
        <f>'SE - Maintenance &amp; Petrol &amp; Oth'!F124</f>
        <v>4.4125000000000005</v>
      </c>
      <c r="AD263" s="298">
        <f>'SE - Maintenance &amp; Petrol &amp; Oth'!G124</f>
        <v>4.4125000000000005</v>
      </c>
      <c r="AE263" s="298">
        <f>'SE - Maintenance &amp; Petrol &amp; Oth'!H124</f>
        <v>4.4125000000000005</v>
      </c>
      <c r="AF263" s="298">
        <f>'SE - Maintenance &amp; Petrol &amp; Oth'!I124</f>
        <v>4.4125000000000005</v>
      </c>
      <c r="AG263" s="298">
        <f>'SE - Maintenance &amp; Petrol &amp; Oth'!J124</f>
        <v>4.4125000000000005</v>
      </c>
      <c r="AH263" s="298">
        <f>'SE - Maintenance &amp; Petrol &amp; Oth'!K124</f>
        <v>4.4125000000000005</v>
      </c>
      <c r="AI263" s="298">
        <f>'SE - Maintenance &amp; Petrol &amp; Oth'!L124</f>
        <v>4.4125000000000005</v>
      </c>
      <c r="AJ263" s="298">
        <f>'SE - Maintenance &amp; Petrol &amp; Oth'!M124</f>
        <v>4.4125000000000005</v>
      </c>
      <c r="AK263" s="298">
        <f>'SE - Maintenance &amp; Petrol &amp; Oth'!N124</f>
        <v>4.4125000000000005</v>
      </c>
      <c r="AL263" s="298">
        <f t="shared" si="128"/>
        <v>52.95000000000001</v>
      </c>
    </row>
    <row r="264" spans="1:38" x14ac:dyDescent="0.25">
      <c r="A264" t="s">
        <v>100</v>
      </c>
      <c r="B264" s="124" t="s">
        <v>101</v>
      </c>
      <c r="C264" s="124">
        <v>240</v>
      </c>
      <c r="D264" t="s">
        <v>20</v>
      </c>
      <c r="E264">
        <v>3</v>
      </c>
      <c r="F264" s="251" t="s">
        <v>41</v>
      </c>
      <c r="G264" s="4">
        <v>150</v>
      </c>
      <c r="H264" s="4">
        <v>150</v>
      </c>
      <c r="I264" s="4">
        <v>154.5</v>
      </c>
      <c r="J264" s="4">
        <v>105</v>
      </c>
      <c r="K264" s="4">
        <v>154.5</v>
      </c>
      <c r="L264" s="4">
        <v>105</v>
      </c>
      <c r="M264" s="4">
        <v>154.5</v>
      </c>
      <c r="N264" s="4">
        <v>154.5</v>
      </c>
      <c r="O264" s="4">
        <v>105</v>
      </c>
      <c r="P264" s="4">
        <v>117.37</v>
      </c>
      <c r="Q264" s="4">
        <v>109.63</v>
      </c>
      <c r="R264" s="4">
        <v>154.5</v>
      </c>
      <c r="S264" s="4">
        <v>1614.5</v>
      </c>
      <c r="U264" s="114" t="e">
        <f t="shared" si="127"/>
        <v>#DIV/0!</v>
      </c>
      <c r="V264" s="114"/>
      <c r="W264" s="115"/>
      <c r="X264" s="117"/>
      <c r="Z264" s="298">
        <f>'SE - Maintenance &amp; Petrol &amp; Oth'!C125</f>
        <v>134.54166666666666</v>
      </c>
      <c r="AA264" s="298">
        <f>'SE - Maintenance &amp; Petrol &amp; Oth'!D125</f>
        <v>134.54166666666666</v>
      </c>
      <c r="AB264" s="298">
        <f>'SE - Maintenance &amp; Petrol &amp; Oth'!E125</f>
        <v>134.54166666666666</v>
      </c>
      <c r="AC264" s="298">
        <f>'SE - Maintenance &amp; Petrol &amp; Oth'!F125</f>
        <v>134.54166666666666</v>
      </c>
      <c r="AD264" s="298">
        <f>'SE - Maintenance &amp; Petrol &amp; Oth'!G125</f>
        <v>134.54166666666666</v>
      </c>
      <c r="AE264" s="298">
        <f>'SE - Maintenance &amp; Petrol &amp; Oth'!H125</f>
        <v>134.54166666666666</v>
      </c>
      <c r="AF264" s="298">
        <f>'SE - Maintenance &amp; Petrol &amp; Oth'!I125</f>
        <v>134.54166666666666</v>
      </c>
      <c r="AG264" s="298">
        <f>'SE - Maintenance &amp; Petrol &amp; Oth'!J125</f>
        <v>134.54166666666666</v>
      </c>
      <c r="AH264" s="298">
        <f>'SE - Maintenance &amp; Petrol &amp; Oth'!K125</f>
        <v>134.54166666666666</v>
      </c>
      <c r="AI264" s="298">
        <f>'SE - Maintenance &amp; Petrol &amp; Oth'!L125</f>
        <v>134.54166666666666</v>
      </c>
      <c r="AJ264" s="298">
        <f>'SE - Maintenance &amp; Petrol &amp; Oth'!M125</f>
        <v>134.54166666666666</v>
      </c>
      <c r="AK264" s="298">
        <f>'SE - Maintenance &amp; Petrol &amp; Oth'!N125</f>
        <v>134.54166666666666</v>
      </c>
      <c r="AL264" s="298">
        <f t="shared" si="128"/>
        <v>1614.5000000000002</v>
      </c>
    </row>
    <row r="265" spans="1:38" x14ac:dyDescent="0.25">
      <c r="A265" t="s">
        <v>100</v>
      </c>
      <c r="B265" s="124" t="s">
        <v>101</v>
      </c>
      <c r="C265" s="124">
        <v>340</v>
      </c>
      <c r="D265" t="s">
        <v>20</v>
      </c>
      <c r="E265">
        <v>3</v>
      </c>
      <c r="F265" s="251" t="s">
        <v>41</v>
      </c>
      <c r="G265" s="4">
        <v>135</v>
      </c>
      <c r="H265" s="4">
        <v>187.95</v>
      </c>
      <c r="I265" s="4">
        <v>220.95</v>
      </c>
      <c r="J265" s="4">
        <v>157.94999999999999</v>
      </c>
      <c r="K265" s="4">
        <v>190.95</v>
      </c>
      <c r="L265" s="4">
        <v>105</v>
      </c>
      <c r="M265" s="4">
        <v>105</v>
      </c>
      <c r="N265" s="4">
        <v>171</v>
      </c>
      <c r="O265" s="4">
        <v>138</v>
      </c>
      <c r="P265" s="4">
        <v>171</v>
      </c>
      <c r="Q265" s="4">
        <v>138</v>
      </c>
      <c r="R265" s="4">
        <v>105</v>
      </c>
      <c r="S265" s="4">
        <v>1825.8</v>
      </c>
      <c r="U265" s="114" t="e">
        <f t="shared" si="127"/>
        <v>#DIV/0!</v>
      </c>
      <c r="V265" s="114"/>
      <c r="W265" s="115"/>
      <c r="X265" s="117"/>
      <c r="Z265" s="298">
        <f>'SE - Maintenance &amp; Petrol &amp; Oth'!C126</f>
        <v>152.15</v>
      </c>
      <c r="AA265" s="298">
        <f>'SE - Maintenance &amp; Petrol &amp; Oth'!D126</f>
        <v>152.15</v>
      </c>
      <c r="AB265" s="298">
        <f>'SE - Maintenance &amp; Petrol &amp; Oth'!E126</f>
        <v>152.15</v>
      </c>
      <c r="AC265" s="298">
        <f>'SE - Maintenance &amp; Petrol &amp; Oth'!F126</f>
        <v>152.15</v>
      </c>
      <c r="AD265" s="298">
        <f>'SE - Maintenance &amp; Petrol &amp; Oth'!G126</f>
        <v>152.15</v>
      </c>
      <c r="AE265" s="298">
        <f>'SE - Maintenance &amp; Petrol &amp; Oth'!H126</f>
        <v>152.15</v>
      </c>
      <c r="AF265" s="298">
        <f>'SE - Maintenance &amp; Petrol &amp; Oth'!I126</f>
        <v>152.15</v>
      </c>
      <c r="AG265" s="298">
        <f>'SE - Maintenance &amp; Petrol &amp; Oth'!J126</f>
        <v>152.15</v>
      </c>
      <c r="AH265" s="298">
        <f>'SE - Maintenance &amp; Petrol &amp; Oth'!K126</f>
        <v>152.15</v>
      </c>
      <c r="AI265" s="298">
        <f>'SE - Maintenance &amp; Petrol &amp; Oth'!L126</f>
        <v>152.15</v>
      </c>
      <c r="AJ265" s="298">
        <f>'SE - Maintenance &amp; Petrol &amp; Oth'!M126</f>
        <v>152.15</v>
      </c>
      <c r="AK265" s="298">
        <f>'SE - Maintenance &amp; Petrol &amp; Oth'!N126</f>
        <v>152.15</v>
      </c>
      <c r="AL265" s="298">
        <f t="shared" si="128"/>
        <v>1825.8000000000004</v>
      </c>
    </row>
    <row r="266" spans="1:38" x14ac:dyDescent="0.25">
      <c r="A266" t="s">
        <v>100</v>
      </c>
      <c r="B266" s="124" t="s">
        <v>101</v>
      </c>
      <c r="C266" s="124">
        <v>440</v>
      </c>
      <c r="D266" t="s">
        <v>20</v>
      </c>
      <c r="E266">
        <v>3</v>
      </c>
      <c r="F266" s="251" t="s">
        <v>41</v>
      </c>
      <c r="G266" s="4">
        <v>221</v>
      </c>
      <c r="H266" s="4">
        <v>311.89999999999998</v>
      </c>
      <c r="I266" s="4">
        <v>695.54</v>
      </c>
      <c r="J266" s="4">
        <v>364.85</v>
      </c>
      <c r="K266" s="4">
        <v>457.9</v>
      </c>
      <c r="L266" s="4">
        <v>288.95</v>
      </c>
      <c r="M266" s="4">
        <v>175.65</v>
      </c>
      <c r="N266" s="4">
        <v>206</v>
      </c>
      <c r="O266" s="4">
        <v>206</v>
      </c>
      <c r="P266" s="4">
        <v>377.82</v>
      </c>
      <c r="Q266" s="4">
        <v>203.91</v>
      </c>
      <c r="R266" s="4">
        <v>196.47</v>
      </c>
      <c r="S266" s="4">
        <v>3705.99</v>
      </c>
      <c r="U266" s="114" t="e">
        <f t="shared" si="127"/>
        <v>#DIV/0!</v>
      </c>
      <c r="V266" s="114"/>
      <c r="W266" s="115"/>
      <c r="X266" s="117"/>
      <c r="Z266" s="298">
        <f>'SE - Maintenance &amp; Petrol &amp; Oth'!C127</f>
        <v>308.83249999999998</v>
      </c>
      <c r="AA266" s="298">
        <f>'SE - Maintenance &amp; Petrol &amp; Oth'!D127</f>
        <v>308.83249999999998</v>
      </c>
      <c r="AB266" s="298">
        <f>'SE - Maintenance &amp; Petrol &amp; Oth'!E127</f>
        <v>308.83249999999998</v>
      </c>
      <c r="AC266" s="298">
        <f>'SE - Maintenance &amp; Petrol &amp; Oth'!F127</f>
        <v>308.83249999999998</v>
      </c>
      <c r="AD266" s="298">
        <f>'SE - Maintenance &amp; Petrol &amp; Oth'!G127</f>
        <v>308.83249999999998</v>
      </c>
      <c r="AE266" s="298">
        <f>'SE - Maintenance &amp; Petrol &amp; Oth'!H127</f>
        <v>308.83249999999998</v>
      </c>
      <c r="AF266" s="298">
        <f>'SE - Maintenance &amp; Petrol &amp; Oth'!I127</f>
        <v>308.83249999999998</v>
      </c>
      <c r="AG266" s="298">
        <f>'SE - Maintenance &amp; Petrol &amp; Oth'!J127</f>
        <v>308.83249999999998</v>
      </c>
      <c r="AH266" s="298">
        <f>'SE - Maintenance &amp; Petrol &amp; Oth'!K127</f>
        <v>308.83249999999998</v>
      </c>
      <c r="AI266" s="298">
        <f>'SE - Maintenance &amp; Petrol &amp; Oth'!L127</f>
        <v>308.83249999999998</v>
      </c>
      <c r="AJ266" s="298">
        <f>'SE - Maintenance &amp; Petrol &amp; Oth'!M127</f>
        <v>308.83249999999998</v>
      </c>
      <c r="AK266" s="298">
        <f>'SE - Maintenance &amp; Petrol &amp; Oth'!N127</f>
        <v>308.83249999999998</v>
      </c>
      <c r="AL266" s="298">
        <f t="shared" si="128"/>
        <v>3705.99</v>
      </c>
    </row>
    <row r="267" spans="1:38" x14ac:dyDescent="0.25">
      <c r="A267" t="s">
        <v>100</v>
      </c>
      <c r="B267" s="124" t="s">
        <v>101</v>
      </c>
      <c r="C267" s="124">
        <v>935</v>
      </c>
      <c r="D267" t="s">
        <v>30</v>
      </c>
      <c r="E267">
        <v>3</v>
      </c>
      <c r="F267" s="251" t="s">
        <v>43</v>
      </c>
      <c r="G267" s="4">
        <v>95.95</v>
      </c>
      <c r="H267" s="4">
        <v>29.75</v>
      </c>
      <c r="I267" s="4">
        <v>32.700000000000003</v>
      </c>
      <c r="J267" s="4">
        <v>32.700000000000003</v>
      </c>
      <c r="K267" s="4">
        <v>115.48</v>
      </c>
      <c r="L267" s="4">
        <v>50.08</v>
      </c>
      <c r="M267" s="4">
        <v>0</v>
      </c>
      <c r="N267" s="4">
        <v>82.78</v>
      </c>
      <c r="O267" s="4">
        <v>82.78</v>
      </c>
      <c r="P267" s="4">
        <v>82.78</v>
      </c>
      <c r="Q267" s="4">
        <v>0</v>
      </c>
      <c r="R267" s="4">
        <v>50.08</v>
      </c>
      <c r="S267" s="4">
        <v>655.08000000000004</v>
      </c>
      <c r="U267" s="114" t="e">
        <f t="shared" si="127"/>
        <v>#DIV/0!</v>
      </c>
      <c r="V267" s="114"/>
      <c r="W267" s="115"/>
      <c r="X267" s="117"/>
      <c r="Z267" s="298">
        <f>'SE - Maintenance &amp; Petrol &amp; Oth'!C128</f>
        <v>54.59</v>
      </c>
      <c r="AA267" s="298">
        <f>'SE - Maintenance &amp; Petrol &amp; Oth'!D128</f>
        <v>54.59</v>
      </c>
      <c r="AB267" s="298">
        <f>'SE - Maintenance &amp; Petrol &amp; Oth'!E128</f>
        <v>54.59</v>
      </c>
      <c r="AC267" s="298">
        <f>'SE - Maintenance &amp; Petrol &amp; Oth'!F128</f>
        <v>54.59</v>
      </c>
      <c r="AD267" s="298">
        <f>'SE - Maintenance &amp; Petrol &amp; Oth'!G128</f>
        <v>54.59</v>
      </c>
      <c r="AE267" s="298">
        <f>'SE - Maintenance &amp; Petrol &amp; Oth'!H128</f>
        <v>54.59</v>
      </c>
      <c r="AF267" s="298">
        <f>'SE - Maintenance &amp; Petrol &amp; Oth'!I128</f>
        <v>54.59</v>
      </c>
      <c r="AG267" s="298">
        <f>'SE - Maintenance &amp; Petrol &amp; Oth'!J128</f>
        <v>54.59</v>
      </c>
      <c r="AH267" s="298">
        <f>'SE - Maintenance &amp; Petrol &amp; Oth'!K128</f>
        <v>54.59</v>
      </c>
      <c r="AI267" s="298">
        <f>'SE - Maintenance &amp; Petrol &amp; Oth'!L128</f>
        <v>54.59</v>
      </c>
      <c r="AJ267" s="298">
        <f>'SE - Maintenance &amp; Petrol &amp; Oth'!M128</f>
        <v>54.59</v>
      </c>
      <c r="AK267" s="298">
        <f>'SE - Maintenance &amp; Petrol &amp; Oth'!N128</f>
        <v>54.59</v>
      </c>
      <c r="AL267" s="298">
        <f t="shared" si="128"/>
        <v>655.08000000000027</v>
      </c>
    </row>
    <row r="268" spans="1:38" x14ac:dyDescent="0.25">
      <c r="A268" t="s">
        <v>100</v>
      </c>
      <c r="B268" s="124" t="s">
        <v>101</v>
      </c>
      <c r="C268" s="124">
        <v>936</v>
      </c>
      <c r="D268" t="s">
        <v>30</v>
      </c>
      <c r="E268">
        <v>3</v>
      </c>
      <c r="F268" s="251" t="s">
        <v>43</v>
      </c>
      <c r="G268" s="4">
        <v>0</v>
      </c>
      <c r="H268" s="4">
        <v>0</v>
      </c>
      <c r="I268" s="4">
        <v>0</v>
      </c>
      <c r="J268" s="4">
        <v>0</v>
      </c>
      <c r="K268" s="4">
        <v>0</v>
      </c>
      <c r="L268" s="4">
        <v>0</v>
      </c>
      <c r="M268" s="4">
        <v>0</v>
      </c>
      <c r="N268" s="4">
        <v>0</v>
      </c>
      <c r="O268" s="4">
        <v>0</v>
      </c>
      <c r="P268" s="4">
        <v>0</v>
      </c>
      <c r="Q268" s="4">
        <v>34.869999999999997</v>
      </c>
      <c r="R268" s="4">
        <v>0</v>
      </c>
      <c r="S268" s="4">
        <v>34.869999999999997</v>
      </c>
      <c r="U268" s="114" t="e">
        <f t="shared" si="127"/>
        <v>#DIV/0!</v>
      </c>
      <c r="V268" s="114"/>
      <c r="W268" s="115"/>
      <c r="X268" s="117"/>
      <c r="Z268" s="298">
        <f>'SE - Maintenance &amp; Petrol &amp; Oth'!C129</f>
        <v>2.9058333333333333</v>
      </c>
      <c r="AA268" s="298">
        <f>'SE - Maintenance &amp; Petrol &amp; Oth'!D129</f>
        <v>2.9058333333333333</v>
      </c>
      <c r="AB268" s="298">
        <f>'SE - Maintenance &amp; Petrol &amp; Oth'!E129</f>
        <v>2.9058333333333333</v>
      </c>
      <c r="AC268" s="298">
        <f>'SE - Maintenance &amp; Petrol &amp; Oth'!F129</f>
        <v>2.9058333333333333</v>
      </c>
      <c r="AD268" s="298">
        <f>'SE - Maintenance &amp; Petrol &amp; Oth'!G129</f>
        <v>2.9058333333333333</v>
      </c>
      <c r="AE268" s="298">
        <f>'SE - Maintenance &amp; Petrol &amp; Oth'!H129</f>
        <v>2.9058333333333333</v>
      </c>
      <c r="AF268" s="298">
        <f>'SE - Maintenance &amp; Petrol &amp; Oth'!I129</f>
        <v>2.9058333333333333</v>
      </c>
      <c r="AG268" s="298">
        <f>'SE - Maintenance &amp; Petrol &amp; Oth'!J129</f>
        <v>2.9058333333333333</v>
      </c>
      <c r="AH268" s="298">
        <f>'SE - Maintenance &amp; Petrol &amp; Oth'!K129</f>
        <v>2.9058333333333333</v>
      </c>
      <c r="AI268" s="298">
        <f>'SE - Maintenance &amp; Petrol &amp; Oth'!L129</f>
        <v>2.9058333333333333</v>
      </c>
      <c r="AJ268" s="298">
        <f>'SE - Maintenance &amp; Petrol &amp; Oth'!M129</f>
        <v>2.9058333333333333</v>
      </c>
      <c r="AK268" s="298">
        <f>'SE - Maintenance &amp; Petrol &amp; Oth'!N129</f>
        <v>2.9058333333333333</v>
      </c>
      <c r="AL268" s="298">
        <f t="shared" si="128"/>
        <v>34.869999999999997</v>
      </c>
    </row>
    <row r="269" spans="1:38" x14ac:dyDescent="0.25">
      <c r="A269" t="s">
        <v>102</v>
      </c>
      <c r="B269" s="124">
        <v>7590</v>
      </c>
      <c r="C269" s="124">
        <v>130</v>
      </c>
      <c r="D269" t="s">
        <v>18</v>
      </c>
      <c r="E269">
        <v>3</v>
      </c>
      <c r="F269" s="251" t="s">
        <v>103</v>
      </c>
      <c r="G269" s="4">
        <v>-10736.06</v>
      </c>
      <c r="H269" s="4">
        <v>-13634.18</v>
      </c>
      <c r="I269" s="4">
        <v>-12034.03</v>
      </c>
      <c r="J269" s="4">
        <v>-10271.200000000001</v>
      </c>
      <c r="K269" s="4">
        <v>-11582.74</v>
      </c>
      <c r="L269" s="4">
        <v>-13594.61</v>
      </c>
      <c r="M269" s="4">
        <v>-14822.3</v>
      </c>
      <c r="N269" s="4">
        <v>-12224.61</v>
      </c>
      <c r="O269" s="4">
        <v>-16596.509999999998</v>
      </c>
      <c r="P269" s="4">
        <v>-12213.97</v>
      </c>
      <c r="Q269" s="4">
        <v>-13373.24</v>
      </c>
      <c r="R269" s="4">
        <v>-8335.1200000000008</v>
      </c>
      <c r="S269" s="4">
        <v>-149418.57</v>
      </c>
      <c r="U269" s="114" t="e">
        <f t="shared" si="127"/>
        <v>#DIV/0!</v>
      </c>
      <c r="V269" s="114"/>
      <c r="W269" s="115"/>
      <c r="X269" s="117"/>
      <c r="Z269" s="298">
        <f>'SE - Maintenance &amp; Petrol &amp; Oth'!C135</f>
        <v>-12451.547500000001</v>
      </c>
      <c r="AA269" s="298">
        <f>'SE - Maintenance &amp; Petrol &amp; Oth'!D135</f>
        <v>-12451.547500000001</v>
      </c>
      <c r="AB269" s="298">
        <f>'SE - Maintenance &amp; Petrol &amp; Oth'!E135</f>
        <v>-12451.547500000001</v>
      </c>
      <c r="AC269" s="298">
        <f>'SE - Maintenance &amp; Petrol &amp; Oth'!F135</f>
        <v>-12451.547500000001</v>
      </c>
      <c r="AD269" s="298">
        <f>'SE - Maintenance &amp; Petrol &amp; Oth'!G135</f>
        <v>-12451.547500000001</v>
      </c>
      <c r="AE269" s="298">
        <f>'SE - Maintenance &amp; Petrol &amp; Oth'!H135</f>
        <v>-12451.547500000001</v>
      </c>
      <c r="AF269" s="298">
        <f>'SE - Maintenance &amp; Petrol &amp; Oth'!I135</f>
        <v>-12451.547500000001</v>
      </c>
      <c r="AG269" s="298">
        <f>'SE - Maintenance &amp; Petrol &amp; Oth'!J135</f>
        <v>-12451.547500000001</v>
      </c>
      <c r="AH269" s="298">
        <f>'SE - Maintenance &amp; Petrol &amp; Oth'!K135</f>
        <v>-12451.547500000001</v>
      </c>
      <c r="AI269" s="298">
        <f>'SE - Maintenance &amp; Petrol &amp; Oth'!L135</f>
        <v>-12451.547500000001</v>
      </c>
      <c r="AJ269" s="298">
        <f>'SE - Maintenance &amp; Petrol &amp; Oth'!M135</f>
        <v>-12451.547500000001</v>
      </c>
      <c r="AK269" s="298">
        <f>'SE - Maintenance &amp; Petrol &amp; Oth'!N135</f>
        <v>-12451.547500000001</v>
      </c>
      <c r="AL269" s="298">
        <f t="shared" si="128"/>
        <v>-149418.57</v>
      </c>
    </row>
    <row r="270" spans="1:38" x14ac:dyDescent="0.25">
      <c r="A270" t="s">
        <v>102</v>
      </c>
      <c r="B270" s="124">
        <v>7590</v>
      </c>
      <c r="C270" s="124">
        <v>230</v>
      </c>
      <c r="D270" t="s">
        <v>18</v>
      </c>
      <c r="E270">
        <v>3</v>
      </c>
      <c r="F270" s="251" t="s">
        <v>103</v>
      </c>
      <c r="G270" s="4">
        <v>-5035.3100000000004</v>
      </c>
      <c r="H270" s="4">
        <v>-4504.7</v>
      </c>
      <c r="I270" s="4">
        <v>-6076.12</v>
      </c>
      <c r="J270" s="4">
        <v>-5844.21</v>
      </c>
      <c r="K270" s="4">
        <v>-7045.02</v>
      </c>
      <c r="L270" s="4">
        <v>-7124.65</v>
      </c>
      <c r="M270" s="4">
        <v>-6132.84</v>
      </c>
      <c r="N270" s="4">
        <v>-7101.69</v>
      </c>
      <c r="O270" s="4">
        <v>-5259.58</v>
      </c>
      <c r="P270" s="4">
        <v>-5519.17</v>
      </c>
      <c r="Q270" s="4">
        <v>-5395.56</v>
      </c>
      <c r="R270" s="4">
        <v>-3254.87</v>
      </c>
      <c r="S270" s="4">
        <v>-68293.72</v>
      </c>
      <c r="U270" s="114" t="e">
        <f t="shared" si="127"/>
        <v>#DIV/0!</v>
      </c>
      <c r="V270" s="114"/>
      <c r="W270" s="115"/>
      <c r="X270" s="117"/>
      <c r="Z270" s="298">
        <f>'SE - Maintenance &amp; Petrol &amp; Oth'!C136</f>
        <v>-5691.1433333333334</v>
      </c>
      <c r="AA270" s="298">
        <f>'SE - Maintenance &amp; Petrol &amp; Oth'!D136</f>
        <v>-5691.1433333333334</v>
      </c>
      <c r="AB270" s="298">
        <f>'SE - Maintenance &amp; Petrol &amp; Oth'!E136</f>
        <v>-5691.1433333333334</v>
      </c>
      <c r="AC270" s="298">
        <f>'SE - Maintenance &amp; Petrol &amp; Oth'!F136</f>
        <v>-5691.1433333333334</v>
      </c>
      <c r="AD270" s="298">
        <f>'SE - Maintenance &amp; Petrol &amp; Oth'!G136</f>
        <v>-5691.1433333333334</v>
      </c>
      <c r="AE270" s="298">
        <f>'SE - Maintenance &amp; Petrol &amp; Oth'!H136</f>
        <v>-5691.1433333333334</v>
      </c>
      <c r="AF270" s="298">
        <f>'SE - Maintenance &amp; Petrol &amp; Oth'!I136</f>
        <v>-5691.1433333333334</v>
      </c>
      <c r="AG270" s="298">
        <f>'SE - Maintenance &amp; Petrol &amp; Oth'!J136</f>
        <v>-5691.1433333333334</v>
      </c>
      <c r="AH270" s="298">
        <f>'SE - Maintenance &amp; Petrol &amp; Oth'!K136</f>
        <v>-5691.1433333333334</v>
      </c>
      <c r="AI270" s="298">
        <f>'SE - Maintenance &amp; Petrol &amp; Oth'!L136</f>
        <v>-5691.1433333333334</v>
      </c>
      <c r="AJ270" s="298">
        <f>'SE - Maintenance &amp; Petrol &amp; Oth'!M136</f>
        <v>-5691.1433333333334</v>
      </c>
      <c r="AK270" s="298">
        <f>'SE - Maintenance &amp; Petrol &amp; Oth'!N136</f>
        <v>-5691.1433333333334</v>
      </c>
      <c r="AL270" s="298">
        <f t="shared" si="128"/>
        <v>-68293.72</v>
      </c>
    </row>
    <row r="271" spans="1:38" x14ac:dyDescent="0.25">
      <c r="A271" t="s">
        <v>102</v>
      </c>
      <c r="B271" s="124">
        <v>7590</v>
      </c>
      <c r="C271" s="124">
        <v>330</v>
      </c>
      <c r="D271" t="s">
        <v>18</v>
      </c>
      <c r="E271">
        <v>3</v>
      </c>
      <c r="F271" s="251" t="s">
        <v>103</v>
      </c>
      <c r="G271" s="4">
        <v>-669.04</v>
      </c>
      <c r="H271" s="4">
        <v>-472.97</v>
      </c>
      <c r="I271" s="4">
        <v>-632.59</v>
      </c>
      <c r="J271" s="4">
        <v>-813.12</v>
      </c>
      <c r="K271" s="4">
        <v>-749.86</v>
      </c>
      <c r="L271" s="4">
        <v>-911.8</v>
      </c>
      <c r="M271" s="4">
        <v>-958.6</v>
      </c>
      <c r="N271" s="4">
        <v>-1406.33</v>
      </c>
      <c r="O271" s="4">
        <v>-1252.02</v>
      </c>
      <c r="P271" s="4">
        <v>-1101.3699999999999</v>
      </c>
      <c r="Q271" s="4">
        <v>-1031.8800000000001</v>
      </c>
      <c r="R271" s="4">
        <v>-1252.68</v>
      </c>
      <c r="S271" s="4">
        <v>-11252.260000000002</v>
      </c>
      <c r="U271" s="114" t="e">
        <f t="shared" si="127"/>
        <v>#DIV/0!</v>
      </c>
      <c r="V271" s="114"/>
      <c r="W271" s="115"/>
      <c r="X271" s="117"/>
      <c r="Z271" s="298">
        <f>'SE - Maintenance &amp; Petrol &amp; Oth'!C137</f>
        <v>-937.6883333333335</v>
      </c>
      <c r="AA271" s="298">
        <f>'SE - Maintenance &amp; Petrol &amp; Oth'!D137</f>
        <v>-937.6883333333335</v>
      </c>
      <c r="AB271" s="298">
        <f>'SE - Maintenance &amp; Petrol &amp; Oth'!E137</f>
        <v>-937.6883333333335</v>
      </c>
      <c r="AC271" s="298">
        <f>'SE - Maintenance &amp; Petrol &amp; Oth'!F137</f>
        <v>-937.6883333333335</v>
      </c>
      <c r="AD271" s="298">
        <f>'SE - Maintenance &amp; Petrol &amp; Oth'!G137</f>
        <v>-937.6883333333335</v>
      </c>
      <c r="AE271" s="298">
        <f>'SE - Maintenance &amp; Petrol &amp; Oth'!H137</f>
        <v>-937.6883333333335</v>
      </c>
      <c r="AF271" s="298">
        <f>'SE - Maintenance &amp; Petrol &amp; Oth'!I137</f>
        <v>-937.6883333333335</v>
      </c>
      <c r="AG271" s="298">
        <f>'SE - Maintenance &amp; Petrol &amp; Oth'!J137</f>
        <v>-937.6883333333335</v>
      </c>
      <c r="AH271" s="298">
        <f>'SE - Maintenance &amp; Petrol &amp; Oth'!K137</f>
        <v>-937.6883333333335</v>
      </c>
      <c r="AI271" s="298">
        <f>'SE - Maintenance &amp; Petrol &amp; Oth'!L137</f>
        <v>-937.6883333333335</v>
      </c>
      <c r="AJ271" s="298">
        <f>'SE - Maintenance &amp; Petrol &amp; Oth'!M137</f>
        <v>-937.6883333333335</v>
      </c>
      <c r="AK271" s="298">
        <f>'SE - Maintenance &amp; Petrol &amp; Oth'!N137</f>
        <v>-937.6883333333335</v>
      </c>
      <c r="AL271" s="298">
        <f t="shared" si="128"/>
        <v>-11252.260000000002</v>
      </c>
    </row>
    <row r="272" spans="1:38" x14ac:dyDescent="0.25">
      <c r="A272" t="s">
        <v>102</v>
      </c>
      <c r="B272" s="124">
        <v>7590</v>
      </c>
      <c r="C272" s="124">
        <v>430</v>
      </c>
      <c r="D272" t="s">
        <v>18</v>
      </c>
      <c r="E272">
        <v>3</v>
      </c>
      <c r="F272" s="251" t="s">
        <v>103</v>
      </c>
      <c r="G272" s="4">
        <v>-423.68</v>
      </c>
      <c r="H272" s="4">
        <v>-752.09</v>
      </c>
      <c r="I272" s="4">
        <v>-656.33</v>
      </c>
      <c r="J272" s="4">
        <v>-25.91</v>
      </c>
      <c r="K272" s="4">
        <v>-305.39999999999998</v>
      </c>
      <c r="L272" s="4">
        <v>-508.67</v>
      </c>
      <c r="M272" s="4">
        <v>-583.6</v>
      </c>
      <c r="N272" s="4">
        <v>-582.41999999999996</v>
      </c>
      <c r="O272" s="4">
        <v>-394.98</v>
      </c>
      <c r="P272" s="4">
        <v>-529.15</v>
      </c>
      <c r="Q272" s="4">
        <v>-565.64</v>
      </c>
      <c r="R272" s="4">
        <v>-547.04999999999995</v>
      </c>
      <c r="S272" s="4">
        <v>-5874.92</v>
      </c>
      <c r="U272" s="114" t="e">
        <f t="shared" si="127"/>
        <v>#DIV/0!</v>
      </c>
      <c r="V272" s="114"/>
      <c r="W272" s="115"/>
      <c r="X272" s="117"/>
      <c r="Z272" s="298">
        <f>'SE - Maintenance &amp; Petrol &amp; Oth'!C138</f>
        <v>-489.57666666666665</v>
      </c>
      <c r="AA272" s="298">
        <f>'SE - Maintenance &amp; Petrol &amp; Oth'!D138</f>
        <v>-489.57666666666665</v>
      </c>
      <c r="AB272" s="298">
        <f>'SE - Maintenance &amp; Petrol &amp; Oth'!E138</f>
        <v>-489.57666666666665</v>
      </c>
      <c r="AC272" s="298">
        <f>'SE - Maintenance &amp; Petrol &amp; Oth'!F138</f>
        <v>-489.57666666666665</v>
      </c>
      <c r="AD272" s="298">
        <f>'SE - Maintenance &amp; Petrol &amp; Oth'!G138</f>
        <v>-489.57666666666665</v>
      </c>
      <c r="AE272" s="298">
        <f>'SE - Maintenance &amp; Petrol &amp; Oth'!H138</f>
        <v>-489.57666666666665</v>
      </c>
      <c r="AF272" s="298">
        <f>'SE - Maintenance &amp; Petrol &amp; Oth'!I138</f>
        <v>-489.57666666666665</v>
      </c>
      <c r="AG272" s="298">
        <f>'SE - Maintenance &amp; Petrol &amp; Oth'!J138</f>
        <v>-489.57666666666665</v>
      </c>
      <c r="AH272" s="298">
        <f>'SE - Maintenance &amp; Petrol &amp; Oth'!K138</f>
        <v>-489.57666666666665</v>
      </c>
      <c r="AI272" s="298">
        <f>'SE - Maintenance &amp; Petrol &amp; Oth'!L138</f>
        <v>-489.57666666666665</v>
      </c>
      <c r="AJ272" s="298">
        <f>'SE - Maintenance &amp; Petrol &amp; Oth'!M138</f>
        <v>-489.57666666666665</v>
      </c>
      <c r="AK272" s="298">
        <f>'SE - Maintenance &amp; Petrol &amp; Oth'!N138</f>
        <v>-489.57666666666665</v>
      </c>
      <c r="AL272" s="298">
        <f t="shared" si="128"/>
        <v>-5874.920000000001</v>
      </c>
    </row>
    <row r="273" spans="1:38" x14ac:dyDescent="0.25">
      <c r="A273" t="s">
        <v>102</v>
      </c>
      <c r="B273" s="124">
        <v>7590</v>
      </c>
      <c r="C273" s="124">
        <v>935</v>
      </c>
      <c r="D273" t="s">
        <v>30</v>
      </c>
      <c r="E273">
        <v>3</v>
      </c>
      <c r="F273" s="251" t="s">
        <v>43</v>
      </c>
      <c r="G273" s="4">
        <v>1942.86</v>
      </c>
      <c r="H273" s="4">
        <v>4777.2299999999996</v>
      </c>
      <c r="I273" s="4">
        <v>4601.3599999999997</v>
      </c>
      <c r="J273" s="4">
        <v>5778.53</v>
      </c>
      <c r="K273" s="4">
        <v>2875.19</v>
      </c>
      <c r="L273" s="4">
        <v>3247.49</v>
      </c>
      <c r="M273" s="4">
        <v>3429.63</v>
      </c>
      <c r="N273" s="4">
        <v>2087.09</v>
      </c>
      <c r="O273" s="4">
        <v>2045.12</v>
      </c>
      <c r="P273" s="4">
        <v>2062.54</v>
      </c>
      <c r="Q273" s="4">
        <v>2370.39</v>
      </c>
      <c r="R273" s="4">
        <v>1766.75</v>
      </c>
      <c r="S273" s="4">
        <v>36984.179999999993</v>
      </c>
      <c r="U273" s="114" t="e">
        <f t="shared" si="127"/>
        <v>#DIV/0!</v>
      </c>
      <c r="V273" s="114"/>
      <c r="W273" s="115"/>
      <c r="X273" s="117"/>
      <c r="Z273" s="298">
        <f>'SE - Maintenance &amp; Petrol &amp; Oth'!C139</f>
        <v>3082.0149999999994</v>
      </c>
      <c r="AA273" s="298">
        <f>'SE - Maintenance &amp; Petrol &amp; Oth'!D139</f>
        <v>3082.0149999999994</v>
      </c>
      <c r="AB273" s="298">
        <f>'SE - Maintenance &amp; Petrol &amp; Oth'!E139</f>
        <v>3082.0149999999994</v>
      </c>
      <c r="AC273" s="298">
        <f>'SE - Maintenance &amp; Petrol &amp; Oth'!F139</f>
        <v>3082.0149999999994</v>
      </c>
      <c r="AD273" s="298">
        <f>'SE - Maintenance &amp; Petrol &amp; Oth'!G139</f>
        <v>3082.0149999999994</v>
      </c>
      <c r="AE273" s="298">
        <f>'SE - Maintenance &amp; Petrol &amp; Oth'!H139</f>
        <v>3082.0149999999994</v>
      </c>
      <c r="AF273" s="298">
        <f>'SE - Maintenance &amp; Petrol &amp; Oth'!I139</f>
        <v>3082.0149999999994</v>
      </c>
      <c r="AG273" s="298">
        <f>'SE - Maintenance &amp; Petrol &amp; Oth'!J139</f>
        <v>3082.0149999999994</v>
      </c>
      <c r="AH273" s="298">
        <f>'SE - Maintenance &amp; Petrol &amp; Oth'!K139</f>
        <v>3082.0149999999994</v>
      </c>
      <c r="AI273" s="298">
        <f>'SE - Maintenance &amp; Petrol &amp; Oth'!L139</f>
        <v>3082.0149999999994</v>
      </c>
      <c r="AJ273" s="298">
        <f>'SE - Maintenance &amp; Petrol &amp; Oth'!M139</f>
        <v>3082.0149999999994</v>
      </c>
      <c r="AK273" s="298">
        <f>'SE - Maintenance &amp; Petrol &amp; Oth'!N139</f>
        <v>3082.0149999999994</v>
      </c>
      <c r="AL273" s="298">
        <f t="shared" si="128"/>
        <v>36984.179999999993</v>
      </c>
    </row>
    <row r="274" spans="1:38" x14ac:dyDescent="0.25">
      <c r="A274" t="s">
        <v>104</v>
      </c>
      <c r="B274" s="124">
        <v>7592</v>
      </c>
      <c r="C274" s="124">
        <v>130</v>
      </c>
      <c r="D274" t="s">
        <v>18</v>
      </c>
      <c r="E274">
        <v>3</v>
      </c>
      <c r="F274" s="251" t="s">
        <v>103</v>
      </c>
      <c r="G274" s="4">
        <v>11409.49</v>
      </c>
      <c r="H274" s="4">
        <v>10603.2</v>
      </c>
      <c r="I274" s="4">
        <v>9451.11</v>
      </c>
      <c r="J274" s="4">
        <v>5339.26</v>
      </c>
      <c r="K274" s="4">
        <v>28506.720000000001</v>
      </c>
      <c r="L274" s="4">
        <v>-364.18</v>
      </c>
      <c r="M274" s="4">
        <v>7644.18</v>
      </c>
      <c r="N274" s="4">
        <v>9934.67</v>
      </c>
      <c r="O274" s="4">
        <v>10107.280000000001</v>
      </c>
      <c r="P274" s="4">
        <v>9644.43</v>
      </c>
      <c r="Q274" s="4">
        <v>11620.54</v>
      </c>
      <c r="R274" s="4">
        <v>11348.27</v>
      </c>
      <c r="S274" s="4">
        <v>125244.97000000002</v>
      </c>
      <c r="U274" s="114" t="e">
        <f t="shared" si="127"/>
        <v>#DIV/0!</v>
      </c>
      <c r="V274" s="114"/>
      <c r="W274" s="115"/>
      <c r="X274" s="117"/>
      <c r="Z274" s="298">
        <f>'SE - Maintenance &amp; Petrol &amp; Oth'!C145</f>
        <v>10437.080833333335</v>
      </c>
      <c r="AA274" s="298">
        <f>'SE - Maintenance &amp; Petrol &amp; Oth'!D145</f>
        <v>10437.080833333335</v>
      </c>
      <c r="AB274" s="298">
        <f>'SE - Maintenance &amp; Petrol &amp; Oth'!E145</f>
        <v>10437.080833333335</v>
      </c>
      <c r="AC274" s="298">
        <f>'SE - Maintenance &amp; Petrol &amp; Oth'!F145</f>
        <v>10437.080833333335</v>
      </c>
      <c r="AD274" s="298">
        <f>'SE - Maintenance &amp; Petrol &amp; Oth'!G145</f>
        <v>10437.080833333335</v>
      </c>
      <c r="AE274" s="298">
        <f>'SE - Maintenance &amp; Petrol &amp; Oth'!H145</f>
        <v>10437.080833333335</v>
      </c>
      <c r="AF274" s="298">
        <f>'SE - Maintenance &amp; Petrol &amp; Oth'!I145</f>
        <v>10437.080833333335</v>
      </c>
      <c r="AG274" s="298">
        <f>'SE - Maintenance &amp; Petrol &amp; Oth'!J145</f>
        <v>10437.080833333335</v>
      </c>
      <c r="AH274" s="298">
        <f>'SE - Maintenance &amp; Petrol &amp; Oth'!K145</f>
        <v>10437.080833333335</v>
      </c>
      <c r="AI274" s="298">
        <f>'SE - Maintenance &amp; Petrol &amp; Oth'!L145</f>
        <v>10437.080833333335</v>
      </c>
      <c r="AJ274" s="298">
        <f>'SE - Maintenance &amp; Petrol &amp; Oth'!M145</f>
        <v>10437.080833333335</v>
      </c>
      <c r="AK274" s="298">
        <f>'SE - Maintenance &amp; Petrol &amp; Oth'!N145</f>
        <v>10437.080833333335</v>
      </c>
      <c r="AL274" s="298">
        <f t="shared" si="128"/>
        <v>125244.97000000004</v>
      </c>
    </row>
    <row r="275" spans="1:38" x14ac:dyDescent="0.25">
      <c r="A275" t="s">
        <v>104</v>
      </c>
      <c r="B275" s="124">
        <v>7592</v>
      </c>
      <c r="C275" s="124">
        <v>220</v>
      </c>
      <c r="D275" t="s">
        <v>14</v>
      </c>
      <c r="E275">
        <v>2</v>
      </c>
      <c r="F275" s="251" t="s">
        <v>76</v>
      </c>
      <c r="G275" s="4">
        <v>0</v>
      </c>
      <c r="H275" s="4">
        <v>0</v>
      </c>
      <c r="I275" s="4">
        <v>0</v>
      </c>
      <c r="J275" s="4">
        <v>0</v>
      </c>
      <c r="K275" s="4">
        <v>0</v>
      </c>
      <c r="L275" s="4">
        <v>0</v>
      </c>
      <c r="M275" s="4">
        <v>0</v>
      </c>
      <c r="N275" s="4">
        <v>0</v>
      </c>
      <c r="O275" s="4">
        <v>0</v>
      </c>
      <c r="P275" s="4">
        <v>0</v>
      </c>
      <c r="Q275" s="4">
        <v>0</v>
      </c>
      <c r="R275" s="4">
        <v>0</v>
      </c>
      <c r="S275" s="4">
        <v>0</v>
      </c>
      <c r="U275" s="114" t="e">
        <f t="shared" si="127"/>
        <v>#DIV/0!</v>
      </c>
      <c r="V275" s="114"/>
      <c r="W275" s="115"/>
      <c r="X275" s="117"/>
      <c r="Z275" s="298">
        <f>'SE - Maintenance &amp; Petrol &amp; Oth'!C146</f>
        <v>0</v>
      </c>
      <c r="AA275" s="298">
        <f>'SE - Maintenance &amp; Petrol &amp; Oth'!D146</f>
        <v>0</v>
      </c>
      <c r="AB275" s="298">
        <f>'SE - Maintenance &amp; Petrol &amp; Oth'!E146</f>
        <v>0</v>
      </c>
      <c r="AC275" s="298">
        <f>'SE - Maintenance &amp; Petrol &amp; Oth'!F146</f>
        <v>0</v>
      </c>
      <c r="AD275" s="298">
        <f>'SE - Maintenance &amp; Petrol &amp; Oth'!G146</f>
        <v>0</v>
      </c>
      <c r="AE275" s="298">
        <f>'SE - Maintenance &amp; Petrol &amp; Oth'!H146</f>
        <v>0</v>
      </c>
      <c r="AF275" s="298">
        <f>'SE - Maintenance &amp; Petrol &amp; Oth'!I146</f>
        <v>0</v>
      </c>
      <c r="AG275" s="298">
        <f>'SE - Maintenance &amp; Petrol &amp; Oth'!J146</f>
        <v>0</v>
      </c>
      <c r="AH275" s="298">
        <f>'SE - Maintenance &amp; Petrol &amp; Oth'!K146</f>
        <v>0</v>
      </c>
      <c r="AI275" s="298">
        <f>'SE - Maintenance &amp; Petrol &amp; Oth'!L146</f>
        <v>0</v>
      </c>
      <c r="AJ275" s="298">
        <f>'SE - Maintenance &amp; Petrol &amp; Oth'!M146</f>
        <v>0</v>
      </c>
      <c r="AK275" s="298">
        <f>'SE - Maintenance &amp; Petrol &amp; Oth'!N146</f>
        <v>0</v>
      </c>
      <c r="AL275" s="298">
        <f t="shared" si="128"/>
        <v>0</v>
      </c>
    </row>
    <row r="276" spans="1:38" x14ac:dyDescent="0.25">
      <c r="A276" t="s">
        <v>104</v>
      </c>
      <c r="B276" s="124">
        <v>7592</v>
      </c>
      <c r="C276" s="124">
        <v>230</v>
      </c>
      <c r="D276" t="s">
        <v>18</v>
      </c>
      <c r="E276">
        <v>3</v>
      </c>
      <c r="F276" s="251" t="s">
        <v>103</v>
      </c>
      <c r="G276" s="4">
        <v>4054.17</v>
      </c>
      <c r="H276" s="4">
        <v>2034.3</v>
      </c>
      <c r="I276" s="4">
        <v>8683.14</v>
      </c>
      <c r="J276" s="4">
        <v>2845.45</v>
      </c>
      <c r="K276" s="4">
        <v>10415.14</v>
      </c>
      <c r="L276" s="4">
        <v>6053.11</v>
      </c>
      <c r="M276" s="4">
        <v>4119.5600000000004</v>
      </c>
      <c r="N276" s="4">
        <v>8058.86</v>
      </c>
      <c r="O276" s="4">
        <v>3081.35</v>
      </c>
      <c r="P276" s="4">
        <v>2783.29</v>
      </c>
      <c r="Q276" s="4">
        <v>2598.54</v>
      </c>
      <c r="R276" s="4">
        <v>1913.48</v>
      </c>
      <c r="S276" s="4">
        <v>56640.39</v>
      </c>
      <c r="U276" s="114" t="e">
        <f t="shared" si="127"/>
        <v>#DIV/0!</v>
      </c>
      <c r="V276" s="114"/>
      <c r="W276" s="115"/>
      <c r="X276" s="117"/>
      <c r="Z276" s="298">
        <f>'SE - Maintenance &amp; Petrol &amp; Oth'!C147</f>
        <v>4720.0325000000003</v>
      </c>
      <c r="AA276" s="298">
        <f>'SE - Maintenance &amp; Petrol &amp; Oth'!D147</f>
        <v>4720.0325000000003</v>
      </c>
      <c r="AB276" s="298">
        <f>'SE - Maintenance &amp; Petrol &amp; Oth'!E147</f>
        <v>4720.0325000000003</v>
      </c>
      <c r="AC276" s="298">
        <f>'SE - Maintenance &amp; Petrol &amp; Oth'!F147</f>
        <v>4720.0325000000003</v>
      </c>
      <c r="AD276" s="298">
        <f>'SE - Maintenance &amp; Petrol &amp; Oth'!G147</f>
        <v>4720.0325000000003</v>
      </c>
      <c r="AE276" s="298">
        <f>'SE - Maintenance &amp; Petrol &amp; Oth'!H147</f>
        <v>4720.0325000000003</v>
      </c>
      <c r="AF276" s="298">
        <f>'SE - Maintenance &amp; Petrol &amp; Oth'!I147</f>
        <v>4720.0325000000003</v>
      </c>
      <c r="AG276" s="298">
        <f>'SE - Maintenance &amp; Petrol &amp; Oth'!J147</f>
        <v>4720.0325000000003</v>
      </c>
      <c r="AH276" s="298">
        <f>'SE - Maintenance &amp; Petrol &amp; Oth'!K147</f>
        <v>4720.0325000000003</v>
      </c>
      <c r="AI276" s="298">
        <f>'SE - Maintenance &amp; Petrol &amp; Oth'!L147</f>
        <v>4720.0325000000003</v>
      </c>
      <c r="AJ276" s="298">
        <f>'SE - Maintenance &amp; Petrol &amp; Oth'!M147</f>
        <v>4720.0325000000003</v>
      </c>
      <c r="AK276" s="298">
        <f>'SE - Maintenance &amp; Petrol &amp; Oth'!N147</f>
        <v>4720.0325000000003</v>
      </c>
      <c r="AL276" s="298">
        <f t="shared" si="128"/>
        <v>56640.390000000007</v>
      </c>
    </row>
    <row r="277" spans="1:38" x14ac:dyDescent="0.25">
      <c r="A277" t="s">
        <v>104</v>
      </c>
      <c r="B277" s="124">
        <v>7592</v>
      </c>
      <c r="C277" s="124">
        <v>330</v>
      </c>
      <c r="D277" t="s">
        <v>18</v>
      </c>
      <c r="E277">
        <v>3</v>
      </c>
      <c r="F277" s="251" t="s">
        <v>103</v>
      </c>
      <c r="G277" s="4">
        <v>0</v>
      </c>
      <c r="H277" s="4">
        <v>1337.1</v>
      </c>
      <c r="I277" s="4">
        <v>168.5</v>
      </c>
      <c r="J277" s="4">
        <v>734.1</v>
      </c>
      <c r="K277" s="4">
        <v>1527.52</v>
      </c>
      <c r="L277" s="4">
        <v>252.8</v>
      </c>
      <c r="M277" s="4">
        <v>2592.96</v>
      </c>
      <c r="N277" s="4">
        <v>785.25</v>
      </c>
      <c r="O277" s="4">
        <v>2051.34</v>
      </c>
      <c r="P277" s="4">
        <v>1899.2</v>
      </c>
      <c r="Q277" s="4">
        <v>2205.84</v>
      </c>
      <c r="R277" s="4">
        <v>1673.39</v>
      </c>
      <c r="S277" s="4">
        <v>15228</v>
      </c>
      <c r="U277" s="114" t="e">
        <f t="shared" si="127"/>
        <v>#DIV/0!</v>
      </c>
      <c r="V277" s="114"/>
      <c r="W277" s="115"/>
      <c r="X277" s="117"/>
      <c r="Z277" s="298">
        <f>'SE - Maintenance &amp; Petrol &amp; Oth'!C148</f>
        <v>1269</v>
      </c>
      <c r="AA277" s="298">
        <f>'SE - Maintenance &amp; Petrol &amp; Oth'!D148</f>
        <v>1269</v>
      </c>
      <c r="AB277" s="298">
        <f>'SE - Maintenance &amp; Petrol &amp; Oth'!E148</f>
        <v>1269</v>
      </c>
      <c r="AC277" s="298">
        <f>'SE - Maintenance &amp; Petrol &amp; Oth'!F148</f>
        <v>1269</v>
      </c>
      <c r="AD277" s="298">
        <f>'SE - Maintenance &amp; Petrol &amp; Oth'!G148</f>
        <v>1269</v>
      </c>
      <c r="AE277" s="298">
        <f>'SE - Maintenance &amp; Petrol &amp; Oth'!H148</f>
        <v>1269</v>
      </c>
      <c r="AF277" s="298">
        <f>'SE - Maintenance &amp; Petrol &amp; Oth'!I148</f>
        <v>1269</v>
      </c>
      <c r="AG277" s="298">
        <f>'SE - Maintenance &amp; Petrol &amp; Oth'!J148</f>
        <v>1269</v>
      </c>
      <c r="AH277" s="298">
        <f>'SE - Maintenance &amp; Petrol &amp; Oth'!K148</f>
        <v>1269</v>
      </c>
      <c r="AI277" s="298">
        <f>'SE - Maintenance &amp; Petrol &amp; Oth'!L148</f>
        <v>1269</v>
      </c>
      <c r="AJ277" s="298">
        <f>'SE - Maintenance &amp; Petrol &amp; Oth'!M148</f>
        <v>1269</v>
      </c>
      <c r="AK277" s="298">
        <f>'SE - Maintenance &amp; Petrol &amp; Oth'!N148</f>
        <v>1269</v>
      </c>
      <c r="AL277" s="298">
        <f t="shared" si="128"/>
        <v>15228</v>
      </c>
    </row>
    <row r="278" spans="1:38" x14ac:dyDescent="0.25">
      <c r="A278" t="s">
        <v>104</v>
      </c>
      <c r="B278" s="124">
        <v>7592</v>
      </c>
      <c r="C278" s="124">
        <v>430</v>
      </c>
      <c r="D278" t="s">
        <v>18</v>
      </c>
      <c r="E278">
        <v>3</v>
      </c>
      <c r="F278" s="251" t="s">
        <v>103</v>
      </c>
      <c r="G278" s="4">
        <v>0</v>
      </c>
      <c r="H278" s="4">
        <v>1512.55</v>
      </c>
      <c r="I278" s="4">
        <v>176.01</v>
      </c>
      <c r="J278" s="4">
        <v>196.17</v>
      </c>
      <c r="K278" s="4">
        <v>1991.18</v>
      </c>
      <c r="L278" s="4">
        <v>27.5</v>
      </c>
      <c r="M278" s="4">
        <v>1772.68</v>
      </c>
      <c r="N278" s="4">
        <v>0</v>
      </c>
      <c r="O278" s="4">
        <v>1633.6</v>
      </c>
      <c r="P278" s="4">
        <v>1641.57</v>
      </c>
      <c r="Q278" s="4">
        <v>2145.37</v>
      </c>
      <c r="R278" s="4">
        <v>367.77</v>
      </c>
      <c r="S278" s="4">
        <v>11464.400000000001</v>
      </c>
      <c r="U278" s="114" t="e">
        <f t="shared" si="127"/>
        <v>#DIV/0!</v>
      </c>
      <c r="V278" s="114"/>
      <c r="W278" s="115"/>
      <c r="X278" s="117"/>
      <c r="Z278" s="298">
        <f>'SE - Maintenance &amp; Petrol &amp; Oth'!C149</f>
        <v>955.36666666666679</v>
      </c>
      <c r="AA278" s="298">
        <f>'SE - Maintenance &amp; Petrol &amp; Oth'!D149</f>
        <v>955.36666666666679</v>
      </c>
      <c r="AB278" s="298">
        <f>'SE - Maintenance &amp; Petrol &amp; Oth'!E149</f>
        <v>955.36666666666679</v>
      </c>
      <c r="AC278" s="298">
        <f>'SE - Maintenance &amp; Petrol &amp; Oth'!F149</f>
        <v>955.36666666666679</v>
      </c>
      <c r="AD278" s="298">
        <f>'SE - Maintenance &amp; Petrol &amp; Oth'!G149</f>
        <v>955.36666666666679</v>
      </c>
      <c r="AE278" s="298">
        <f>'SE - Maintenance &amp; Petrol &amp; Oth'!H149</f>
        <v>955.36666666666679</v>
      </c>
      <c r="AF278" s="298">
        <f>'SE - Maintenance &amp; Petrol &amp; Oth'!I149</f>
        <v>955.36666666666679</v>
      </c>
      <c r="AG278" s="298">
        <f>'SE - Maintenance &amp; Petrol &amp; Oth'!J149</f>
        <v>955.36666666666679</v>
      </c>
      <c r="AH278" s="298">
        <f>'SE - Maintenance &amp; Petrol &amp; Oth'!K149</f>
        <v>955.36666666666679</v>
      </c>
      <c r="AI278" s="298">
        <f>'SE - Maintenance &amp; Petrol &amp; Oth'!L149</f>
        <v>955.36666666666679</v>
      </c>
      <c r="AJ278" s="298">
        <f>'SE - Maintenance &amp; Petrol &amp; Oth'!M149</f>
        <v>955.36666666666679</v>
      </c>
      <c r="AK278" s="298">
        <f>'SE - Maintenance &amp; Petrol &amp; Oth'!N149</f>
        <v>955.36666666666679</v>
      </c>
      <c r="AL278" s="298">
        <f t="shared" si="128"/>
        <v>11464.400000000001</v>
      </c>
    </row>
    <row r="279" spans="1:38" x14ac:dyDescent="0.25">
      <c r="A279" t="s">
        <v>108</v>
      </c>
      <c r="B279" s="124">
        <v>7630</v>
      </c>
      <c r="C279" s="124">
        <v>110</v>
      </c>
      <c r="D279" t="s">
        <v>10</v>
      </c>
      <c r="E279">
        <v>2</v>
      </c>
      <c r="F279" s="251" t="s">
        <v>82</v>
      </c>
      <c r="G279" s="4">
        <v>26904.45</v>
      </c>
      <c r="H279" s="4">
        <v>21137.91</v>
      </c>
      <c r="I279" s="4">
        <v>-107211.17</v>
      </c>
      <c r="J279" s="4">
        <v>24335.42</v>
      </c>
      <c r="K279" s="4">
        <v>26708.880000000001</v>
      </c>
      <c r="L279" s="4">
        <v>22983.63</v>
      </c>
      <c r="M279" s="4">
        <v>24202.28</v>
      </c>
      <c r="N279" s="4">
        <v>27671.1</v>
      </c>
      <c r="O279" s="4">
        <v>28252.11</v>
      </c>
      <c r="P279" s="4">
        <v>25693.88</v>
      </c>
      <c r="Q279" s="4">
        <v>23892.29</v>
      </c>
      <c r="R279" s="4">
        <v>27786.84</v>
      </c>
      <c r="S279" s="4">
        <v>172357.62</v>
      </c>
      <c r="U279" s="114" t="e">
        <f t="shared" si="127"/>
        <v>#DIV/0!</v>
      </c>
      <c r="V279" s="114"/>
      <c r="W279" s="115"/>
      <c r="X279" s="117"/>
      <c r="Z279" s="298">
        <f>'SE &amp; OV - Interest Other'!G37+'SE &amp; OV - Interest Other'!J37</f>
        <v>7428.3012151255234</v>
      </c>
      <c r="AA279" s="298">
        <f>Z279</f>
        <v>7428.3012151255234</v>
      </c>
      <c r="AB279" s="298">
        <f t="shared" ref="AB279:AK279" si="129">AA279</f>
        <v>7428.3012151255234</v>
      </c>
      <c r="AC279" s="298">
        <f t="shared" si="129"/>
        <v>7428.3012151255234</v>
      </c>
      <c r="AD279" s="298">
        <f t="shared" si="129"/>
        <v>7428.3012151255234</v>
      </c>
      <c r="AE279" s="298">
        <f t="shared" si="129"/>
        <v>7428.3012151255234</v>
      </c>
      <c r="AF279" s="298">
        <f t="shared" si="129"/>
        <v>7428.3012151255234</v>
      </c>
      <c r="AG279" s="298">
        <f t="shared" si="129"/>
        <v>7428.3012151255234</v>
      </c>
      <c r="AH279" s="298">
        <f t="shared" si="129"/>
        <v>7428.3012151255234</v>
      </c>
      <c r="AI279" s="298">
        <f t="shared" si="129"/>
        <v>7428.3012151255234</v>
      </c>
      <c r="AJ279" s="298">
        <f t="shared" si="129"/>
        <v>7428.3012151255234</v>
      </c>
      <c r="AK279" s="298">
        <f t="shared" si="129"/>
        <v>7428.3012151255234</v>
      </c>
      <c r="AL279" s="298">
        <f t="shared" si="128"/>
        <v>89139.614581506277</v>
      </c>
    </row>
    <row r="280" spans="1:38" x14ac:dyDescent="0.25">
      <c r="A280" t="s">
        <v>108</v>
      </c>
      <c r="B280" s="124">
        <v>7630</v>
      </c>
      <c r="C280" s="124">
        <v>112</v>
      </c>
      <c r="D280" t="s">
        <v>12</v>
      </c>
      <c r="E280">
        <v>2</v>
      </c>
      <c r="F280" s="251" t="s">
        <v>75</v>
      </c>
      <c r="G280" s="4"/>
      <c r="H280" s="4"/>
      <c r="I280" s="4"/>
      <c r="J280" s="4"/>
      <c r="K280" s="4"/>
      <c r="L280" s="4"/>
      <c r="M280" s="4"/>
      <c r="N280" s="4"/>
      <c r="O280" s="4"/>
      <c r="P280" s="4"/>
      <c r="Q280" s="4"/>
      <c r="R280" s="4"/>
      <c r="S280" s="4"/>
      <c r="U280" s="114" t="e">
        <f t="shared" si="127"/>
        <v>#DIV/0!</v>
      </c>
      <c r="V280" s="114"/>
      <c r="W280" s="115"/>
      <c r="X280" s="117"/>
      <c r="Z280" s="298">
        <f>'SE &amp; OV - Interest Other'!G38+'SE &amp; OV - Interest Other'!J38</f>
        <v>23635.503866308485</v>
      </c>
      <c r="AA280" s="298">
        <f>Z280</f>
        <v>23635.503866308485</v>
      </c>
      <c r="AB280" s="298">
        <f t="shared" ref="AB280:AK280" si="130">AA280</f>
        <v>23635.503866308485</v>
      </c>
      <c r="AC280" s="298">
        <f t="shared" si="130"/>
        <v>23635.503866308485</v>
      </c>
      <c r="AD280" s="298">
        <f t="shared" si="130"/>
        <v>23635.503866308485</v>
      </c>
      <c r="AE280" s="298">
        <f t="shared" si="130"/>
        <v>23635.503866308485</v>
      </c>
      <c r="AF280" s="298">
        <f t="shared" si="130"/>
        <v>23635.503866308485</v>
      </c>
      <c r="AG280" s="298">
        <f t="shared" si="130"/>
        <v>23635.503866308485</v>
      </c>
      <c r="AH280" s="298">
        <f t="shared" si="130"/>
        <v>23635.503866308485</v>
      </c>
      <c r="AI280" s="298">
        <f t="shared" si="130"/>
        <v>23635.503866308485</v>
      </c>
      <c r="AJ280" s="298">
        <f t="shared" si="130"/>
        <v>23635.503866308485</v>
      </c>
      <c r="AK280" s="298">
        <f t="shared" si="130"/>
        <v>23635.503866308485</v>
      </c>
      <c r="AL280" s="298">
        <f t="shared" si="128"/>
        <v>283626.04639570182</v>
      </c>
    </row>
    <row r="281" spans="1:38" x14ac:dyDescent="0.25">
      <c r="A281" t="s">
        <v>108</v>
      </c>
      <c r="B281" s="124">
        <v>7630</v>
      </c>
      <c r="C281" s="124">
        <v>120</v>
      </c>
      <c r="D281" t="s">
        <v>14</v>
      </c>
      <c r="E281">
        <v>2</v>
      </c>
      <c r="F281" s="251" t="s">
        <v>109</v>
      </c>
      <c r="G281" s="4">
        <v>8152.86</v>
      </c>
      <c r="H281" s="4">
        <v>6405.43</v>
      </c>
      <c r="I281" s="4">
        <v>5737.71</v>
      </c>
      <c r="J281" s="4">
        <v>7374.37</v>
      </c>
      <c r="K281" s="4">
        <v>8544.83</v>
      </c>
      <c r="L281" s="4">
        <v>6964.74</v>
      </c>
      <c r="M281" s="4">
        <v>7334.02</v>
      </c>
      <c r="N281" s="4">
        <v>8385.18</v>
      </c>
      <c r="O281" s="4">
        <v>8561.24</v>
      </c>
      <c r="P281" s="4">
        <v>7786.03</v>
      </c>
      <c r="Q281" s="4">
        <v>7240.09</v>
      </c>
      <c r="R281" s="4">
        <v>8420.26</v>
      </c>
      <c r="S281" s="4">
        <v>90906.75999999998</v>
      </c>
      <c r="U281" s="114" t="e">
        <f t="shared" si="127"/>
        <v>#DIV/0!</v>
      </c>
      <c r="V281" s="114"/>
      <c r="W281" s="115"/>
      <c r="X281" s="117"/>
      <c r="Z281" s="298">
        <f>'SE &amp; OV - Interest Other'!G39+'SE &amp; OV - Interest Other'!J39</f>
        <v>13506.002209319136</v>
      </c>
      <c r="AA281" s="298">
        <f t="shared" ref="AA281:AK281" si="131">Z281</f>
        <v>13506.002209319136</v>
      </c>
      <c r="AB281" s="298">
        <f t="shared" si="131"/>
        <v>13506.002209319136</v>
      </c>
      <c r="AC281" s="298">
        <f t="shared" si="131"/>
        <v>13506.002209319136</v>
      </c>
      <c r="AD281" s="298">
        <f t="shared" si="131"/>
        <v>13506.002209319136</v>
      </c>
      <c r="AE281" s="298">
        <f t="shared" si="131"/>
        <v>13506.002209319136</v>
      </c>
      <c r="AF281" s="298">
        <f t="shared" si="131"/>
        <v>13506.002209319136</v>
      </c>
      <c r="AG281" s="298">
        <f t="shared" si="131"/>
        <v>13506.002209319136</v>
      </c>
      <c r="AH281" s="298">
        <f t="shared" si="131"/>
        <v>13506.002209319136</v>
      </c>
      <c r="AI281" s="298">
        <f t="shared" si="131"/>
        <v>13506.002209319136</v>
      </c>
      <c r="AJ281" s="298">
        <f t="shared" si="131"/>
        <v>13506.002209319136</v>
      </c>
      <c r="AK281" s="298">
        <f t="shared" si="131"/>
        <v>13506.002209319136</v>
      </c>
      <c r="AL281" s="298">
        <f t="shared" si="128"/>
        <v>162072.02651182964</v>
      </c>
    </row>
    <row r="282" spans="1:38" x14ac:dyDescent="0.25">
      <c r="A282" t="s">
        <v>108</v>
      </c>
      <c r="B282" s="124">
        <v>7630</v>
      </c>
      <c r="C282" s="124">
        <v>121</v>
      </c>
      <c r="D282" t="s">
        <v>14</v>
      </c>
      <c r="E282">
        <v>2</v>
      </c>
      <c r="F282" s="251" t="s">
        <v>109</v>
      </c>
      <c r="G282" s="4">
        <v>5707</v>
      </c>
      <c r="H282" s="4">
        <v>4483.8</v>
      </c>
      <c r="I282" s="4">
        <v>4016.39</v>
      </c>
      <c r="J282" s="4">
        <v>5162.0600000000004</v>
      </c>
      <c r="K282" s="4">
        <v>5665.52</v>
      </c>
      <c r="L282" s="4">
        <v>4875.32</v>
      </c>
      <c r="M282" s="4">
        <v>5133.82</v>
      </c>
      <c r="N282" s="4">
        <v>5869.63</v>
      </c>
      <c r="O282" s="4">
        <v>5992.87</v>
      </c>
      <c r="P282" s="4">
        <v>5450.22</v>
      </c>
      <c r="Q282" s="4">
        <v>5068.0600000000004</v>
      </c>
      <c r="R282" s="4">
        <v>5894.18</v>
      </c>
      <c r="S282" s="4">
        <v>63318.87</v>
      </c>
      <c r="U282" s="114" t="e">
        <f t="shared" si="127"/>
        <v>#DIV/0!</v>
      </c>
      <c r="V282" s="114"/>
      <c r="W282" s="115"/>
      <c r="X282" s="117"/>
      <c r="Z282" s="298">
        <v>0</v>
      </c>
      <c r="AA282" s="298">
        <f t="shared" ref="AA282:AK282" si="132">Z282</f>
        <v>0</v>
      </c>
      <c r="AB282" s="298">
        <f t="shared" si="132"/>
        <v>0</v>
      </c>
      <c r="AC282" s="298">
        <f t="shared" si="132"/>
        <v>0</v>
      </c>
      <c r="AD282" s="298">
        <f t="shared" si="132"/>
        <v>0</v>
      </c>
      <c r="AE282" s="298">
        <f t="shared" si="132"/>
        <v>0</v>
      </c>
      <c r="AF282" s="298">
        <f t="shared" si="132"/>
        <v>0</v>
      </c>
      <c r="AG282" s="298">
        <f t="shared" si="132"/>
        <v>0</v>
      </c>
      <c r="AH282" s="298">
        <f t="shared" si="132"/>
        <v>0</v>
      </c>
      <c r="AI282" s="298">
        <f t="shared" si="132"/>
        <v>0</v>
      </c>
      <c r="AJ282" s="298">
        <f t="shared" si="132"/>
        <v>0</v>
      </c>
      <c r="AK282" s="298">
        <f t="shared" si="132"/>
        <v>0</v>
      </c>
      <c r="AL282" s="298">
        <f t="shared" si="128"/>
        <v>0</v>
      </c>
    </row>
    <row r="283" spans="1:38" x14ac:dyDescent="0.25">
      <c r="A283" t="s">
        <v>108</v>
      </c>
      <c r="B283" s="124">
        <v>7630</v>
      </c>
      <c r="C283" s="124">
        <v>122</v>
      </c>
      <c r="D283" t="s">
        <v>16</v>
      </c>
      <c r="E283">
        <v>2</v>
      </c>
      <c r="F283" s="251" t="s">
        <v>80</v>
      </c>
      <c r="G283" s="4"/>
      <c r="H283" s="4"/>
      <c r="I283" s="4"/>
      <c r="J283" s="4"/>
      <c r="K283" s="4"/>
      <c r="L283" s="4"/>
      <c r="M283" s="4"/>
      <c r="N283" s="4"/>
      <c r="O283" s="4"/>
      <c r="P283" s="4"/>
      <c r="Q283" s="4"/>
      <c r="R283" s="4"/>
      <c r="S283" s="4"/>
      <c r="U283" s="114" t="e">
        <f t="shared" si="127"/>
        <v>#DIV/0!</v>
      </c>
      <c r="V283" s="114"/>
      <c r="W283" s="115"/>
      <c r="X283" s="117"/>
      <c r="Z283" s="298">
        <f>'SE &amp; OV - Interest Other'!G41+'SE &amp; OV - Interest Other'!J41</f>
        <v>10129.501656989349</v>
      </c>
      <c r="AA283" s="298">
        <f t="shared" ref="AA283:AK283" si="133">Z283</f>
        <v>10129.501656989349</v>
      </c>
      <c r="AB283" s="298">
        <f t="shared" si="133"/>
        <v>10129.501656989349</v>
      </c>
      <c r="AC283" s="298">
        <f t="shared" si="133"/>
        <v>10129.501656989349</v>
      </c>
      <c r="AD283" s="298">
        <f t="shared" si="133"/>
        <v>10129.501656989349</v>
      </c>
      <c r="AE283" s="298">
        <f t="shared" si="133"/>
        <v>10129.501656989349</v>
      </c>
      <c r="AF283" s="298">
        <f t="shared" si="133"/>
        <v>10129.501656989349</v>
      </c>
      <c r="AG283" s="298">
        <f t="shared" si="133"/>
        <v>10129.501656989349</v>
      </c>
      <c r="AH283" s="298">
        <f t="shared" si="133"/>
        <v>10129.501656989349</v>
      </c>
      <c r="AI283" s="298">
        <f t="shared" si="133"/>
        <v>10129.501656989349</v>
      </c>
      <c r="AJ283" s="298">
        <f t="shared" si="133"/>
        <v>10129.501656989349</v>
      </c>
      <c r="AK283" s="298">
        <f t="shared" si="133"/>
        <v>10129.501656989349</v>
      </c>
      <c r="AL283" s="298">
        <f t="shared" si="128"/>
        <v>121554.01988387218</v>
      </c>
    </row>
    <row r="284" spans="1:38" x14ac:dyDescent="0.25">
      <c r="A284" t="s">
        <v>108</v>
      </c>
      <c r="B284" s="124">
        <v>7630</v>
      </c>
      <c r="C284" s="124">
        <v>210</v>
      </c>
      <c r="D284" t="s">
        <v>10</v>
      </c>
      <c r="E284">
        <v>2</v>
      </c>
      <c r="F284" s="251" t="s">
        <v>82</v>
      </c>
      <c r="G284" s="4">
        <v>6522.29</v>
      </c>
      <c r="H284" s="4">
        <v>5124.34</v>
      </c>
      <c r="I284" s="4">
        <v>4590.17</v>
      </c>
      <c r="J284" s="4">
        <v>5899.5</v>
      </c>
      <c r="K284" s="4">
        <v>6474.88</v>
      </c>
      <c r="L284" s="4">
        <v>5571.79</v>
      </c>
      <c r="M284" s="4">
        <v>5867.22</v>
      </c>
      <c r="N284" s="4">
        <v>6708.15</v>
      </c>
      <c r="O284" s="4">
        <v>6849</v>
      </c>
      <c r="P284" s="4">
        <v>6228.82</v>
      </c>
      <c r="Q284" s="4">
        <v>5792.07</v>
      </c>
      <c r="R284" s="4">
        <v>6736.2</v>
      </c>
      <c r="S284" s="4">
        <v>72364.430000000008</v>
      </c>
      <c r="U284" s="114" t="e">
        <f t="shared" si="127"/>
        <v>#DIV/0!</v>
      </c>
      <c r="V284" s="114"/>
      <c r="W284" s="115"/>
      <c r="X284" s="117"/>
      <c r="Z284" s="298">
        <f>'SE &amp; OV - Interest Other'!G49+'SE &amp; OV - Interest Other'!J49</f>
        <v>6077.7009941936103</v>
      </c>
      <c r="AA284" s="298">
        <f t="shared" ref="AA284:AK284" si="134">Z284</f>
        <v>6077.7009941936103</v>
      </c>
      <c r="AB284" s="298">
        <f t="shared" si="134"/>
        <v>6077.7009941936103</v>
      </c>
      <c r="AC284" s="298">
        <f t="shared" si="134"/>
        <v>6077.7009941936103</v>
      </c>
      <c r="AD284" s="298">
        <f t="shared" si="134"/>
        <v>6077.7009941936103</v>
      </c>
      <c r="AE284" s="298">
        <f t="shared" si="134"/>
        <v>6077.7009941936103</v>
      </c>
      <c r="AF284" s="298">
        <f t="shared" si="134"/>
        <v>6077.7009941936103</v>
      </c>
      <c r="AG284" s="298">
        <f t="shared" si="134"/>
        <v>6077.7009941936103</v>
      </c>
      <c r="AH284" s="298">
        <f t="shared" si="134"/>
        <v>6077.7009941936103</v>
      </c>
      <c r="AI284" s="298">
        <f t="shared" si="134"/>
        <v>6077.7009941936103</v>
      </c>
      <c r="AJ284" s="298">
        <f t="shared" si="134"/>
        <v>6077.7009941936103</v>
      </c>
      <c r="AK284" s="298">
        <f t="shared" si="134"/>
        <v>6077.7009941936103</v>
      </c>
      <c r="AL284" s="298">
        <f t="shared" si="128"/>
        <v>72932.411930323331</v>
      </c>
    </row>
    <row r="285" spans="1:38" x14ac:dyDescent="0.25">
      <c r="A285" t="s">
        <v>108</v>
      </c>
      <c r="B285" s="124">
        <v>7630</v>
      </c>
      <c r="C285" s="124">
        <v>220</v>
      </c>
      <c r="D285" t="s">
        <v>14</v>
      </c>
      <c r="E285">
        <v>2</v>
      </c>
      <c r="F285" s="251" t="s">
        <v>109</v>
      </c>
      <c r="G285" s="4">
        <v>5707</v>
      </c>
      <c r="H285" s="4">
        <v>4483.8</v>
      </c>
      <c r="I285" s="4">
        <v>4016.39</v>
      </c>
      <c r="J285" s="4">
        <v>5162.0600000000004</v>
      </c>
      <c r="K285" s="4">
        <v>5665.52</v>
      </c>
      <c r="L285" s="4">
        <v>4875.32</v>
      </c>
      <c r="M285" s="4">
        <v>5133.82</v>
      </c>
      <c r="N285" s="4">
        <v>5869.63</v>
      </c>
      <c r="O285" s="4">
        <v>5992.87</v>
      </c>
      <c r="P285" s="4">
        <v>5450.22</v>
      </c>
      <c r="Q285" s="4">
        <v>5068.0600000000004</v>
      </c>
      <c r="R285" s="4">
        <v>5894.18</v>
      </c>
      <c r="S285" s="4">
        <v>63318.87</v>
      </c>
      <c r="U285" s="114" t="e">
        <f t="shared" si="127"/>
        <v>#DIV/0!</v>
      </c>
      <c r="V285" s="114"/>
      <c r="W285" s="115"/>
      <c r="X285" s="117"/>
      <c r="Z285" s="298">
        <f>'SE &amp; OV - Interest Other'!G50+'SE &amp; OV - Interest Other'!J50</f>
        <v>6753.0011046595682</v>
      </c>
      <c r="AA285" s="298">
        <f t="shared" ref="AA285:AK285" si="135">Z285</f>
        <v>6753.0011046595682</v>
      </c>
      <c r="AB285" s="298">
        <f t="shared" si="135"/>
        <v>6753.0011046595682</v>
      </c>
      <c r="AC285" s="298">
        <f t="shared" si="135"/>
        <v>6753.0011046595682</v>
      </c>
      <c r="AD285" s="298">
        <f t="shared" si="135"/>
        <v>6753.0011046595682</v>
      </c>
      <c r="AE285" s="298">
        <f t="shared" si="135"/>
        <v>6753.0011046595682</v>
      </c>
      <c r="AF285" s="298">
        <f t="shared" si="135"/>
        <v>6753.0011046595682</v>
      </c>
      <c r="AG285" s="298">
        <f t="shared" si="135"/>
        <v>6753.0011046595682</v>
      </c>
      <c r="AH285" s="298">
        <f t="shared" si="135"/>
        <v>6753.0011046595682</v>
      </c>
      <c r="AI285" s="298">
        <f t="shared" si="135"/>
        <v>6753.0011046595682</v>
      </c>
      <c r="AJ285" s="298">
        <f t="shared" si="135"/>
        <v>6753.0011046595682</v>
      </c>
      <c r="AK285" s="298">
        <f t="shared" si="135"/>
        <v>6753.0011046595682</v>
      </c>
      <c r="AL285" s="298">
        <f t="shared" si="128"/>
        <v>81036.013255914819</v>
      </c>
    </row>
    <row r="286" spans="1:38" x14ac:dyDescent="0.25">
      <c r="A286" t="s">
        <v>110</v>
      </c>
      <c r="B286" s="124">
        <v>7650</v>
      </c>
      <c r="C286" s="124">
        <v>140</v>
      </c>
      <c r="D286" t="s">
        <v>20</v>
      </c>
      <c r="E286">
        <v>3</v>
      </c>
      <c r="F286" s="251" t="s">
        <v>41</v>
      </c>
      <c r="G286" s="4">
        <v>0</v>
      </c>
      <c r="H286" s="4">
        <v>0</v>
      </c>
      <c r="I286" s="4">
        <v>-200</v>
      </c>
      <c r="J286" s="4">
        <v>0</v>
      </c>
      <c r="K286" s="4">
        <v>0</v>
      </c>
      <c r="L286" s="4">
        <v>0</v>
      </c>
      <c r="M286" s="4">
        <v>0</v>
      </c>
      <c r="N286" s="4">
        <v>0</v>
      </c>
      <c r="O286" s="4">
        <v>0</v>
      </c>
      <c r="P286" s="4">
        <v>0</v>
      </c>
      <c r="Q286" s="4">
        <v>0</v>
      </c>
      <c r="R286" s="4">
        <v>0</v>
      </c>
      <c r="S286" s="4">
        <v>-200</v>
      </c>
      <c r="U286" s="114" t="e">
        <f t="shared" si="127"/>
        <v>#DIV/0!</v>
      </c>
      <c r="V286" s="114"/>
      <c r="W286" s="115"/>
      <c r="X286" s="117"/>
      <c r="Z286" s="298">
        <v>0</v>
      </c>
      <c r="AA286" s="298">
        <v>0</v>
      </c>
      <c r="AB286" s="298">
        <v>0</v>
      </c>
      <c r="AC286" s="298">
        <v>0</v>
      </c>
      <c r="AD286" s="298">
        <v>0</v>
      </c>
      <c r="AE286" s="298">
        <v>0</v>
      </c>
      <c r="AF286" s="298">
        <v>0</v>
      </c>
      <c r="AG286" s="298">
        <v>0</v>
      </c>
      <c r="AH286" s="298">
        <v>0</v>
      </c>
      <c r="AI286" s="298">
        <v>0</v>
      </c>
      <c r="AJ286" s="298">
        <v>0</v>
      </c>
      <c r="AK286" s="298">
        <v>0</v>
      </c>
      <c r="AL286" s="298">
        <f t="shared" si="128"/>
        <v>0</v>
      </c>
    </row>
    <row r="287" spans="1:38" x14ac:dyDescent="0.25">
      <c r="A287" t="s">
        <v>110</v>
      </c>
      <c r="B287" s="124">
        <v>7650</v>
      </c>
      <c r="C287" s="124">
        <v>340</v>
      </c>
      <c r="D287" t="s">
        <v>20</v>
      </c>
      <c r="E287">
        <v>3</v>
      </c>
      <c r="F287" s="251" t="s">
        <v>41</v>
      </c>
      <c r="G287" s="4">
        <v>0</v>
      </c>
      <c r="H287" s="4">
        <v>0</v>
      </c>
      <c r="I287" s="4">
        <v>124.1</v>
      </c>
      <c r="J287" s="4">
        <v>0</v>
      </c>
      <c r="K287" s="4">
        <v>0</v>
      </c>
      <c r="L287" s="4">
        <v>0</v>
      </c>
      <c r="M287" s="4">
        <v>0</v>
      </c>
      <c r="N287" s="4">
        <v>0</v>
      </c>
      <c r="O287" s="4">
        <v>0</v>
      </c>
      <c r="P287" s="4">
        <v>0</v>
      </c>
      <c r="Q287" s="4">
        <v>0</v>
      </c>
      <c r="R287" s="4">
        <v>0</v>
      </c>
      <c r="S287" s="4">
        <v>124.1</v>
      </c>
      <c r="U287" s="114" t="e">
        <f t="shared" si="127"/>
        <v>#DIV/0!</v>
      </c>
      <c r="V287" s="114"/>
      <c r="W287" s="115"/>
      <c r="X287" s="117"/>
      <c r="Z287" s="298">
        <v>0</v>
      </c>
      <c r="AA287" s="298">
        <v>0</v>
      </c>
      <c r="AB287" s="298">
        <v>0</v>
      </c>
      <c r="AC287" s="298">
        <v>0</v>
      </c>
      <c r="AD287" s="298">
        <v>0</v>
      </c>
      <c r="AE287" s="298">
        <v>0</v>
      </c>
      <c r="AF287" s="298">
        <v>0</v>
      </c>
      <c r="AG287" s="298">
        <v>0</v>
      </c>
      <c r="AH287" s="298">
        <v>0</v>
      </c>
      <c r="AI287" s="298">
        <v>0</v>
      </c>
      <c r="AJ287" s="298">
        <v>0</v>
      </c>
      <c r="AK287" s="298">
        <v>0</v>
      </c>
      <c r="AL287" s="298">
        <f t="shared" si="128"/>
        <v>0</v>
      </c>
    </row>
    <row r="288" spans="1:38" x14ac:dyDescent="0.25">
      <c r="A288" t="s">
        <v>113</v>
      </c>
      <c r="B288" s="124">
        <v>7910</v>
      </c>
      <c r="C288" s="124">
        <v>110</v>
      </c>
      <c r="D288" t="s">
        <v>14</v>
      </c>
      <c r="E288">
        <v>2</v>
      </c>
      <c r="F288" s="251" t="s">
        <v>47</v>
      </c>
      <c r="G288" s="4">
        <v>0</v>
      </c>
      <c r="H288" s="4">
        <v>0</v>
      </c>
      <c r="I288" s="4">
        <v>0</v>
      </c>
      <c r="J288" s="4">
        <v>0</v>
      </c>
      <c r="K288" s="4">
        <v>1212.69</v>
      </c>
      <c r="L288" s="4">
        <v>1228.93</v>
      </c>
      <c r="M288" s="4">
        <v>981.96</v>
      </c>
      <c r="N288" s="4">
        <v>746.49</v>
      </c>
      <c r="O288" s="4">
        <v>576.27</v>
      </c>
      <c r="P288" s="4">
        <v>568.92999999999995</v>
      </c>
      <c r="Q288" s="4">
        <v>628.48</v>
      </c>
      <c r="R288" s="4">
        <v>458.81</v>
      </c>
      <c r="S288" s="4">
        <v>6402.56</v>
      </c>
      <c r="U288" s="114" t="e">
        <f t="shared" si="127"/>
        <v>#DIV/0!</v>
      </c>
      <c r="V288" s="114"/>
      <c r="W288" s="115"/>
      <c r="X288" s="117"/>
      <c r="Z288" s="298">
        <f>'SE - Marketing PE '!I73/12</f>
        <v>0</v>
      </c>
      <c r="AA288" s="298">
        <f>Z288</f>
        <v>0</v>
      </c>
      <c r="AB288" s="298">
        <f t="shared" ref="AB288:AK288" si="136">AA288</f>
        <v>0</v>
      </c>
      <c r="AC288" s="298">
        <f t="shared" si="136"/>
        <v>0</v>
      </c>
      <c r="AD288" s="298">
        <f t="shared" si="136"/>
        <v>0</v>
      </c>
      <c r="AE288" s="298">
        <f t="shared" si="136"/>
        <v>0</v>
      </c>
      <c r="AF288" s="298">
        <f t="shared" si="136"/>
        <v>0</v>
      </c>
      <c r="AG288" s="298">
        <f t="shared" si="136"/>
        <v>0</v>
      </c>
      <c r="AH288" s="298">
        <f t="shared" si="136"/>
        <v>0</v>
      </c>
      <c r="AI288" s="298">
        <f t="shared" si="136"/>
        <v>0</v>
      </c>
      <c r="AJ288" s="298">
        <f t="shared" si="136"/>
        <v>0</v>
      </c>
      <c r="AK288" s="298">
        <f t="shared" si="136"/>
        <v>0</v>
      </c>
      <c r="AL288" s="298">
        <f t="shared" si="128"/>
        <v>0</v>
      </c>
    </row>
    <row r="289" spans="1:38" x14ac:dyDescent="0.25">
      <c r="A289" t="s">
        <v>113</v>
      </c>
      <c r="B289" s="124">
        <v>7910</v>
      </c>
      <c r="C289" s="124">
        <v>112</v>
      </c>
      <c r="D289" t="s">
        <v>12</v>
      </c>
      <c r="E289">
        <v>2</v>
      </c>
      <c r="F289" s="251" t="s">
        <v>46</v>
      </c>
      <c r="G289" s="4">
        <v>0</v>
      </c>
      <c r="H289" s="4">
        <v>0</v>
      </c>
      <c r="I289" s="4">
        <v>0</v>
      </c>
      <c r="J289" s="4">
        <v>0</v>
      </c>
      <c r="K289" s="4">
        <v>627.42999999999995</v>
      </c>
      <c r="L289" s="4">
        <v>961.9</v>
      </c>
      <c r="M289" s="4">
        <v>157.88</v>
      </c>
      <c r="N289" s="4">
        <v>247.45</v>
      </c>
      <c r="O289" s="4">
        <v>133.63</v>
      </c>
      <c r="P289" s="4">
        <v>157.88</v>
      </c>
      <c r="Q289" s="4">
        <v>127.45</v>
      </c>
      <c r="R289" s="4">
        <v>98.44</v>
      </c>
      <c r="S289" s="4">
        <v>2512.06</v>
      </c>
      <c r="U289" s="114" t="e">
        <f t="shared" si="127"/>
        <v>#DIV/0!</v>
      </c>
      <c r="V289" s="114"/>
      <c r="W289" s="115"/>
      <c r="X289" s="117"/>
      <c r="Z289" s="298">
        <f>'SE - Marketing PE '!I74/12</f>
        <v>0</v>
      </c>
      <c r="AA289" s="298">
        <f t="shared" ref="AA289:AK289" si="137">Z289</f>
        <v>0</v>
      </c>
      <c r="AB289" s="298">
        <f t="shared" si="137"/>
        <v>0</v>
      </c>
      <c r="AC289" s="298">
        <f t="shared" si="137"/>
        <v>0</v>
      </c>
      <c r="AD289" s="298">
        <f t="shared" si="137"/>
        <v>0</v>
      </c>
      <c r="AE289" s="298">
        <f t="shared" si="137"/>
        <v>0</v>
      </c>
      <c r="AF289" s="298">
        <f t="shared" si="137"/>
        <v>0</v>
      </c>
      <c r="AG289" s="298">
        <f t="shared" si="137"/>
        <v>0</v>
      </c>
      <c r="AH289" s="298">
        <f t="shared" si="137"/>
        <v>0</v>
      </c>
      <c r="AI289" s="298">
        <f t="shared" si="137"/>
        <v>0</v>
      </c>
      <c r="AJ289" s="298">
        <f t="shared" si="137"/>
        <v>0</v>
      </c>
      <c r="AK289" s="298">
        <f t="shared" si="137"/>
        <v>0</v>
      </c>
      <c r="AL289" s="298">
        <f t="shared" si="128"/>
        <v>0</v>
      </c>
    </row>
    <row r="290" spans="1:38" x14ac:dyDescent="0.25">
      <c r="A290" t="s">
        <v>113</v>
      </c>
      <c r="B290" s="124">
        <v>7910</v>
      </c>
      <c r="C290" s="124">
        <v>120</v>
      </c>
      <c r="D290" t="s">
        <v>14</v>
      </c>
      <c r="E290">
        <v>2</v>
      </c>
      <c r="F290" s="251" t="s">
        <v>47</v>
      </c>
      <c r="G290" s="4">
        <v>0</v>
      </c>
      <c r="H290" s="4">
        <v>0</v>
      </c>
      <c r="I290" s="4">
        <v>0</v>
      </c>
      <c r="J290" s="4">
        <v>0</v>
      </c>
      <c r="K290" s="4">
        <v>1129.3800000000001</v>
      </c>
      <c r="L290" s="4">
        <v>1443.41</v>
      </c>
      <c r="M290" s="4">
        <v>284.17</v>
      </c>
      <c r="N290" s="4">
        <v>445.39</v>
      </c>
      <c r="O290" s="4">
        <v>240.53</v>
      </c>
      <c r="P290" s="4">
        <v>284.17</v>
      </c>
      <c r="Q290" s="4">
        <v>229.39</v>
      </c>
      <c r="R290" s="4">
        <v>177.18</v>
      </c>
      <c r="S290" s="4">
        <v>4233.62</v>
      </c>
      <c r="U290" s="114" t="e">
        <f t="shared" si="127"/>
        <v>#DIV/0!</v>
      </c>
      <c r="V290" s="114"/>
      <c r="W290" s="115"/>
      <c r="X290" s="117"/>
      <c r="Z290" s="298">
        <f>'SE - Marketing PE '!I75/12</f>
        <v>0</v>
      </c>
      <c r="AA290" s="298">
        <f t="shared" ref="AA290:AK290" si="138">Z290</f>
        <v>0</v>
      </c>
      <c r="AB290" s="298">
        <f t="shared" si="138"/>
        <v>0</v>
      </c>
      <c r="AC290" s="298">
        <f t="shared" si="138"/>
        <v>0</v>
      </c>
      <c r="AD290" s="298">
        <f t="shared" si="138"/>
        <v>0</v>
      </c>
      <c r="AE290" s="298">
        <f t="shared" si="138"/>
        <v>0</v>
      </c>
      <c r="AF290" s="298">
        <f t="shared" si="138"/>
        <v>0</v>
      </c>
      <c r="AG290" s="298">
        <f t="shared" si="138"/>
        <v>0</v>
      </c>
      <c r="AH290" s="298">
        <f t="shared" si="138"/>
        <v>0</v>
      </c>
      <c r="AI290" s="298">
        <f t="shared" si="138"/>
        <v>0</v>
      </c>
      <c r="AJ290" s="298">
        <f t="shared" si="138"/>
        <v>0</v>
      </c>
      <c r="AK290" s="298">
        <f t="shared" si="138"/>
        <v>0</v>
      </c>
      <c r="AL290" s="298">
        <f t="shared" si="128"/>
        <v>0</v>
      </c>
    </row>
    <row r="291" spans="1:38" x14ac:dyDescent="0.25">
      <c r="A291" t="s">
        <v>113</v>
      </c>
      <c r="B291" s="124">
        <v>7910</v>
      </c>
      <c r="C291" s="124">
        <v>130</v>
      </c>
      <c r="D291" t="s">
        <v>18</v>
      </c>
      <c r="E291">
        <v>3</v>
      </c>
      <c r="F291" s="251" t="s">
        <v>40</v>
      </c>
      <c r="G291" s="4">
        <v>0</v>
      </c>
      <c r="H291" s="4">
        <v>0</v>
      </c>
      <c r="I291" s="4">
        <v>5647.3</v>
      </c>
      <c r="J291" s="4">
        <v>2100</v>
      </c>
      <c r="K291" s="4">
        <v>2739.97</v>
      </c>
      <c r="L291" s="4">
        <v>2917.93</v>
      </c>
      <c r="M291" s="4">
        <v>2261.04</v>
      </c>
      <c r="N291" s="4">
        <v>2360.0500000000002</v>
      </c>
      <c r="O291" s="4">
        <v>2296.31</v>
      </c>
      <c r="P291" s="4">
        <v>221.04</v>
      </c>
      <c r="Q291" s="4">
        <v>4390.55</v>
      </c>
      <c r="R291" s="4">
        <v>4010.41</v>
      </c>
      <c r="S291" s="4">
        <v>28944.600000000002</v>
      </c>
      <c r="U291" s="114" t="e">
        <f t="shared" si="127"/>
        <v>#DIV/0!</v>
      </c>
      <c r="V291" s="114"/>
      <c r="W291" s="115"/>
      <c r="X291" s="117"/>
      <c r="Z291" s="298">
        <f>'SE - Marketing PE '!I76/12</f>
        <v>0</v>
      </c>
      <c r="AA291" s="298">
        <f t="shared" ref="AA291:AK291" si="139">Z291</f>
        <v>0</v>
      </c>
      <c r="AB291" s="298">
        <f t="shared" si="139"/>
        <v>0</v>
      </c>
      <c r="AC291" s="298">
        <f t="shared" si="139"/>
        <v>0</v>
      </c>
      <c r="AD291" s="298">
        <f t="shared" si="139"/>
        <v>0</v>
      </c>
      <c r="AE291" s="298">
        <f t="shared" si="139"/>
        <v>0</v>
      </c>
      <c r="AF291" s="298">
        <f t="shared" si="139"/>
        <v>0</v>
      </c>
      <c r="AG291" s="298">
        <f t="shared" si="139"/>
        <v>0</v>
      </c>
      <c r="AH291" s="298">
        <f t="shared" si="139"/>
        <v>0</v>
      </c>
      <c r="AI291" s="298">
        <f t="shared" si="139"/>
        <v>0</v>
      </c>
      <c r="AJ291" s="298">
        <f t="shared" si="139"/>
        <v>0</v>
      </c>
      <c r="AK291" s="298">
        <f t="shared" si="139"/>
        <v>0</v>
      </c>
      <c r="AL291" s="298">
        <f t="shared" si="128"/>
        <v>0</v>
      </c>
    </row>
    <row r="292" spans="1:38" x14ac:dyDescent="0.25">
      <c r="A292" t="s">
        <v>113</v>
      </c>
      <c r="B292" s="124">
        <v>7910</v>
      </c>
      <c r="C292" s="124">
        <v>140</v>
      </c>
      <c r="D292" t="s">
        <v>20</v>
      </c>
      <c r="E292">
        <v>3</v>
      </c>
      <c r="F292" s="251" t="s">
        <v>41</v>
      </c>
      <c r="G292" s="4">
        <v>0</v>
      </c>
      <c r="H292" s="4">
        <v>0</v>
      </c>
      <c r="I292" s="4">
        <v>0</v>
      </c>
      <c r="J292" s="4">
        <v>0</v>
      </c>
      <c r="K292" s="4">
        <v>958.17</v>
      </c>
      <c r="L292" s="4">
        <v>962.28</v>
      </c>
      <c r="M292" s="4">
        <v>833.5</v>
      </c>
      <c r="N292" s="4">
        <v>341.14</v>
      </c>
      <c r="O292" s="4">
        <v>163.51</v>
      </c>
      <c r="P292" s="4">
        <v>200.01</v>
      </c>
      <c r="Q292" s="4">
        <v>156.63</v>
      </c>
      <c r="R292" s="4">
        <v>556.46</v>
      </c>
      <c r="S292" s="4">
        <v>4171.7</v>
      </c>
      <c r="U292" s="114" t="e">
        <f t="shared" si="127"/>
        <v>#DIV/0!</v>
      </c>
      <c r="V292" s="114"/>
      <c r="W292" s="115"/>
      <c r="X292" s="117"/>
      <c r="Z292" s="298">
        <f>'SE - Marketing PE '!I77/12</f>
        <v>0</v>
      </c>
      <c r="AA292" s="298">
        <f t="shared" ref="AA292:AK292" si="140">Z292</f>
        <v>0</v>
      </c>
      <c r="AB292" s="298">
        <f t="shared" si="140"/>
        <v>0</v>
      </c>
      <c r="AC292" s="298">
        <f t="shared" si="140"/>
        <v>0</v>
      </c>
      <c r="AD292" s="298">
        <f t="shared" si="140"/>
        <v>0</v>
      </c>
      <c r="AE292" s="298">
        <f t="shared" si="140"/>
        <v>0</v>
      </c>
      <c r="AF292" s="298">
        <f t="shared" si="140"/>
        <v>0</v>
      </c>
      <c r="AG292" s="298">
        <f t="shared" si="140"/>
        <v>0</v>
      </c>
      <c r="AH292" s="298">
        <f t="shared" si="140"/>
        <v>0</v>
      </c>
      <c r="AI292" s="298">
        <f t="shared" si="140"/>
        <v>0</v>
      </c>
      <c r="AJ292" s="298">
        <f t="shared" si="140"/>
        <v>0</v>
      </c>
      <c r="AK292" s="298">
        <f t="shared" si="140"/>
        <v>0</v>
      </c>
      <c r="AL292" s="298">
        <f t="shared" si="128"/>
        <v>0</v>
      </c>
    </row>
    <row r="293" spans="1:38" x14ac:dyDescent="0.25">
      <c r="A293" t="s">
        <v>113</v>
      </c>
      <c r="B293" s="124">
        <v>7910</v>
      </c>
      <c r="C293" s="124">
        <v>160</v>
      </c>
      <c r="D293" t="s">
        <v>26</v>
      </c>
      <c r="E293">
        <v>3</v>
      </c>
      <c r="F293" s="251" t="s">
        <v>49</v>
      </c>
      <c r="G293" s="4">
        <v>0</v>
      </c>
      <c r="H293" s="4">
        <v>0</v>
      </c>
      <c r="I293" s="4">
        <v>0</v>
      </c>
      <c r="J293" s="4">
        <v>0</v>
      </c>
      <c r="K293" s="4">
        <v>376.46</v>
      </c>
      <c r="L293" s="4">
        <v>481.13</v>
      </c>
      <c r="M293" s="4">
        <v>94.73</v>
      </c>
      <c r="N293" s="4">
        <v>148.47</v>
      </c>
      <c r="O293" s="4">
        <v>80.180000000000007</v>
      </c>
      <c r="P293" s="4">
        <v>94.73</v>
      </c>
      <c r="Q293" s="4">
        <v>76.47</v>
      </c>
      <c r="R293" s="4">
        <v>59.06</v>
      </c>
      <c r="S293" s="4">
        <v>1411.23</v>
      </c>
      <c r="U293" s="114" t="e">
        <f t="shared" si="127"/>
        <v>#DIV/0!</v>
      </c>
      <c r="V293" s="114"/>
      <c r="W293" s="115"/>
      <c r="X293" s="117"/>
      <c r="Z293" s="298">
        <f>'SE - Marketing PE '!I78/12</f>
        <v>0</v>
      </c>
      <c r="AA293" s="298">
        <f t="shared" ref="AA293:AK293" si="141">Z293</f>
        <v>0</v>
      </c>
      <c r="AB293" s="298">
        <f t="shared" si="141"/>
        <v>0</v>
      </c>
      <c r="AC293" s="298">
        <f t="shared" si="141"/>
        <v>0</v>
      </c>
      <c r="AD293" s="298">
        <f t="shared" si="141"/>
        <v>0</v>
      </c>
      <c r="AE293" s="298">
        <f t="shared" si="141"/>
        <v>0</v>
      </c>
      <c r="AF293" s="298">
        <f t="shared" si="141"/>
        <v>0</v>
      </c>
      <c r="AG293" s="298">
        <f t="shared" si="141"/>
        <v>0</v>
      </c>
      <c r="AH293" s="298">
        <f t="shared" si="141"/>
        <v>0</v>
      </c>
      <c r="AI293" s="298">
        <f t="shared" si="141"/>
        <v>0</v>
      </c>
      <c r="AJ293" s="298">
        <f t="shared" si="141"/>
        <v>0</v>
      </c>
      <c r="AK293" s="298">
        <f t="shared" si="141"/>
        <v>0</v>
      </c>
      <c r="AL293" s="298">
        <f t="shared" si="128"/>
        <v>0</v>
      </c>
    </row>
    <row r="294" spans="1:38" x14ac:dyDescent="0.25">
      <c r="A294" t="s">
        <v>113</v>
      </c>
      <c r="B294" s="124">
        <v>7910</v>
      </c>
      <c r="C294" s="124">
        <v>210</v>
      </c>
      <c r="D294" t="s">
        <v>14</v>
      </c>
      <c r="E294">
        <v>2</v>
      </c>
      <c r="F294" s="251" t="s">
        <v>47</v>
      </c>
      <c r="G294" s="4">
        <v>0</v>
      </c>
      <c r="H294" s="4">
        <v>0</v>
      </c>
      <c r="I294" s="4">
        <v>0</v>
      </c>
      <c r="J294" s="4">
        <v>0</v>
      </c>
      <c r="K294" s="4">
        <v>418.5</v>
      </c>
      <c r="L294" s="4">
        <v>534.87</v>
      </c>
      <c r="M294" s="4">
        <v>105.3</v>
      </c>
      <c r="N294" s="4">
        <v>165.04</v>
      </c>
      <c r="O294" s="4">
        <v>89.13</v>
      </c>
      <c r="P294" s="4">
        <v>105.3</v>
      </c>
      <c r="Q294" s="4">
        <v>163</v>
      </c>
      <c r="R294" s="4">
        <v>65.650000000000006</v>
      </c>
      <c r="S294" s="4">
        <v>1646.7900000000002</v>
      </c>
      <c r="U294" s="114" t="e">
        <f t="shared" si="127"/>
        <v>#DIV/0!</v>
      </c>
      <c r="V294" s="114"/>
      <c r="W294" s="115"/>
      <c r="X294" s="117"/>
      <c r="Z294" s="298">
        <f>'SE - Marketing PE '!I79/12</f>
        <v>0</v>
      </c>
      <c r="AA294" s="298">
        <f t="shared" ref="AA294:AK294" si="142">Z294</f>
        <v>0</v>
      </c>
      <c r="AB294" s="298">
        <f t="shared" si="142"/>
        <v>0</v>
      </c>
      <c r="AC294" s="298">
        <f t="shared" si="142"/>
        <v>0</v>
      </c>
      <c r="AD294" s="298">
        <f t="shared" si="142"/>
        <v>0</v>
      </c>
      <c r="AE294" s="298">
        <f t="shared" si="142"/>
        <v>0</v>
      </c>
      <c r="AF294" s="298">
        <f t="shared" si="142"/>
        <v>0</v>
      </c>
      <c r="AG294" s="298">
        <f t="shared" si="142"/>
        <v>0</v>
      </c>
      <c r="AH294" s="298">
        <f t="shared" si="142"/>
        <v>0</v>
      </c>
      <c r="AI294" s="298">
        <f t="shared" si="142"/>
        <v>0</v>
      </c>
      <c r="AJ294" s="298">
        <f t="shared" si="142"/>
        <v>0</v>
      </c>
      <c r="AK294" s="298">
        <f t="shared" si="142"/>
        <v>0</v>
      </c>
      <c r="AL294" s="298">
        <f t="shared" si="128"/>
        <v>0</v>
      </c>
    </row>
    <row r="295" spans="1:38" x14ac:dyDescent="0.25">
      <c r="A295" t="s">
        <v>113</v>
      </c>
      <c r="B295" s="124">
        <v>7910</v>
      </c>
      <c r="C295" s="124">
        <v>220</v>
      </c>
      <c r="D295" t="s">
        <v>14</v>
      </c>
      <c r="E295">
        <v>2</v>
      </c>
      <c r="F295" s="251" t="s">
        <v>47</v>
      </c>
      <c r="G295" s="4">
        <v>0</v>
      </c>
      <c r="H295" s="4">
        <v>0</v>
      </c>
      <c r="I295" s="4">
        <v>0</v>
      </c>
      <c r="J295" s="4">
        <v>0</v>
      </c>
      <c r="K295" s="4">
        <v>250.97</v>
      </c>
      <c r="L295" s="4">
        <v>320.75</v>
      </c>
      <c r="M295" s="4">
        <v>63.15</v>
      </c>
      <c r="N295" s="4">
        <v>98.98</v>
      </c>
      <c r="O295" s="4">
        <v>53.46</v>
      </c>
      <c r="P295" s="4">
        <v>63.15</v>
      </c>
      <c r="Q295" s="4">
        <v>128.97999999999999</v>
      </c>
      <c r="R295" s="4">
        <v>39.380000000000003</v>
      </c>
      <c r="S295" s="4">
        <v>1018.82</v>
      </c>
      <c r="U295" s="114" t="e">
        <f t="shared" si="127"/>
        <v>#DIV/0!</v>
      </c>
      <c r="V295" s="114"/>
      <c r="W295" s="115"/>
      <c r="X295" s="117"/>
      <c r="Z295" s="298">
        <f>'SE - Marketing PE '!I80/12</f>
        <v>0</v>
      </c>
      <c r="AA295" s="298">
        <f t="shared" ref="AA295:AK295" si="143">Z295</f>
        <v>0</v>
      </c>
      <c r="AB295" s="298">
        <f t="shared" si="143"/>
        <v>0</v>
      </c>
      <c r="AC295" s="298">
        <f t="shared" si="143"/>
        <v>0</v>
      </c>
      <c r="AD295" s="298">
        <f t="shared" si="143"/>
        <v>0</v>
      </c>
      <c r="AE295" s="298">
        <f t="shared" si="143"/>
        <v>0</v>
      </c>
      <c r="AF295" s="298">
        <f t="shared" si="143"/>
        <v>0</v>
      </c>
      <c r="AG295" s="298">
        <f t="shared" si="143"/>
        <v>0</v>
      </c>
      <c r="AH295" s="298">
        <f t="shared" si="143"/>
        <v>0</v>
      </c>
      <c r="AI295" s="298">
        <f t="shared" si="143"/>
        <v>0</v>
      </c>
      <c r="AJ295" s="298">
        <f t="shared" si="143"/>
        <v>0</v>
      </c>
      <c r="AK295" s="298">
        <f t="shared" si="143"/>
        <v>0</v>
      </c>
      <c r="AL295" s="298">
        <f t="shared" si="128"/>
        <v>0</v>
      </c>
    </row>
    <row r="296" spans="1:38" x14ac:dyDescent="0.25">
      <c r="A296" t="s">
        <v>113</v>
      </c>
      <c r="B296" s="124">
        <v>7910</v>
      </c>
      <c r="C296" s="124">
        <v>230</v>
      </c>
      <c r="D296" t="s">
        <v>18</v>
      </c>
      <c r="E296">
        <v>3</v>
      </c>
      <c r="F296" s="251" t="s">
        <v>40</v>
      </c>
      <c r="G296" s="4">
        <v>24</v>
      </c>
      <c r="H296" s="4">
        <v>50</v>
      </c>
      <c r="I296" s="4">
        <v>62.5</v>
      </c>
      <c r="J296" s="4">
        <v>62.5</v>
      </c>
      <c r="K296" s="4">
        <v>486.06</v>
      </c>
      <c r="L296" s="4">
        <v>591.29</v>
      </c>
      <c r="M296" s="4">
        <v>130.58000000000001</v>
      </c>
      <c r="N296" s="4">
        <v>191.03</v>
      </c>
      <c r="O296" s="4">
        <v>114.2</v>
      </c>
      <c r="P296" s="4">
        <v>88.6</v>
      </c>
      <c r="Q296" s="4">
        <v>134.03</v>
      </c>
      <c r="R296" s="4">
        <v>73.709999999999994</v>
      </c>
      <c r="S296" s="4">
        <v>2008.4999999999998</v>
      </c>
      <c r="U296" s="114" t="e">
        <f t="shared" si="127"/>
        <v>#DIV/0!</v>
      </c>
      <c r="V296" s="114"/>
      <c r="W296" s="115"/>
      <c r="X296" s="117"/>
      <c r="Z296" s="298">
        <f>'SE - Marketing PE '!I81/12</f>
        <v>0</v>
      </c>
      <c r="AA296" s="298">
        <f t="shared" ref="AA296:AK296" si="144">Z296</f>
        <v>0</v>
      </c>
      <c r="AB296" s="298">
        <f t="shared" si="144"/>
        <v>0</v>
      </c>
      <c r="AC296" s="298">
        <f t="shared" si="144"/>
        <v>0</v>
      </c>
      <c r="AD296" s="298">
        <f t="shared" si="144"/>
        <v>0</v>
      </c>
      <c r="AE296" s="298">
        <f t="shared" si="144"/>
        <v>0</v>
      </c>
      <c r="AF296" s="298">
        <f t="shared" si="144"/>
        <v>0</v>
      </c>
      <c r="AG296" s="298">
        <f t="shared" si="144"/>
        <v>0</v>
      </c>
      <c r="AH296" s="298">
        <f t="shared" si="144"/>
        <v>0</v>
      </c>
      <c r="AI296" s="298">
        <f t="shared" si="144"/>
        <v>0</v>
      </c>
      <c r="AJ296" s="298">
        <f t="shared" si="144"/>
        <v>0</v>
      </c>
      <c r="AK296" s="298">
        <f t="shared" si="144"/>
        <v>0</v>
      </c>
      <c r="AL296" s="298">
        <f t="shared" si="128"/>
        <v>0</v>
      </c>
    </row>
    <row r="297" spans="1:38" x14ac:dyDescent="0.25">
      <c r="A297" t="s">
        <v>113</v>
      </c>
      <c r="B297" s="124">
        <v>7910</v>
      </c>
      <c r="C297" s="124">
        <v>240</v>
      </c>
      <c r="D297" t="s">
        <v>20</v>
      </c>
      <c r="E297">
        <v>3</v>
      </c>
      <c r="F297" s="251" t="s">
        <v>41</v>
      </c>
      <c r="G297" s="4">
        <v>0</v>
      </c>
      <c r="H297" s="4">
        <v>0</v>
      </c>
      <c r="I297" s="4">
        <v>0</v>
      </c>
      <c r="J297" s="4">
        <v>0</v>
      </c>
      <c r="K297" s="4">
        <v>849.66</v>
      </c>
      <c r="L297" s="4">
        <v>427.42</v>
      </c>
      <c r="M297" s="4">
        <v>84.16</v>
      </c>
      <c r="N297" s="4">
        <v>760.64</v>
      </c>
      <c r="O297" s="4">
        <v>785.53</v>
      </c>
      <c r="P297" s="4">
        <v>707.91</v>
      </c>
      <c r="Q297" s="4">
        <v>706.83</v>
      </c>
      <c r="R297" s="4">
        <v>52.46</v>
      </c>
      <c r="S297" s="4">
        <v>4374.6099999999997</v>
      </c>
      <c r="U297" s="114" t="e">
        <f t="shared" si="127"/>
        <v>#DIV/0!</v>
      </c>
      <c r="V297" s="114"/>
      <c r="W297" s="115"/>
      <c r="X297" s="117"/>
      <c r="Z297" s="298">
        <f>'SE - Marketing PE '!I82/12</f>
        <v>0</v>
      </c>
      <c r="AA297" s="298">
        <f t="shared" ref="AA297:AK297" si="145">Z297</f>
        <v>0</v>
      </c>
      <c r="AB297" s="298">
        <f t="shared" si="145"/>
        <v>0</v>
      </c>
      <c r="AC297" s="298">
        <f t="shared" si="145"/>
        <v>0</v>
      </c>
      <c r="AD297" s="298">
        <f t="shared" si="145"/>
        <v>0</v>
      </c>
      <c r="AE297" s="298">
        <f t="shared" si="145"/>
        <v>0</v>
      </c>
      <c r="AF297" s="298">
        <f t="shared" si="145"/>
        <v>0</v>
      </c>
      <c r="AG297" s="298">
        <f t="shared" si="145"/>
        <v>0</v>
      </c>
      <c r="AH297" s="298">
        <f t="shared" si="145"/>
        <v>0</v>
      </c>
      <c r="AI297" s="298">
        <f t="shared" si="145"/>
        <v>0</v>
      </c>
      <c r="AJ297" s="298">
        <f t="shared" si="145"/>
        <v>0</v>
      </c>
      <c r="AK297" s="298">
        <f t="shared" si="145"/>
        <v>0</v>
      </c>
      <c r="AL297" s="298">
        <f t="shared" si="128"/>
        <v>0</v>
      </c>
    </row>
    <row r="298" spans="1:38" x14ac:dyDescent="0.25">
      <c r="A298" t="s">
        <v>113</v>
      </c>
      <c r="B298" s="124">
        <v>7910</v>
      </c>
      <c r="C298" s="124">
        <v>330</v>
      </c>
      <c r="D298" t="s">
        <v>18</v>
      </c>
      <c r="E298">
        <v>3</v>
      </c>
      <c r="F298" s="251" t="s">
        <v>40</v>
      </c>
      <c r="G298" s="4">
        <v>0</v>
      </c>
      <c r="H298" s="4">
        <v>0</v>
      </c>
      <c r="I298" s="4">
        <v>0</v>
      </c>
      <c r="J298" s="4">
        <v>0</v>
      </c>
      <c r="K298" s="4">
        <v>0</v>
      </c>
      <c r="L298" s="4">
        <v>0</v>
      </c>
      <c r="M298" s="4">
        <v>0</v>
      </c>
      <c r="N298" s="4">
        <v>0</v>
      </c>
      <c r="O298" s="4">
        <v>0</v>
      </c>
      <c r="P298" s="4">
        <v>0</v>
      </c>
      <c r="Q298" s="4">
        <v>0</v>
      </c>
      <c r="R298" s="4">
        <v>0</v>
      </c>
      <c r="S298" s="4">
        <v>0</v>
      </c>
      <c r="U298" s="114" t="e">
        <f t="shared" si="127"/>
        <v>#DIV/0!</v>
      </c>
      <c r="V298" s="114"/>
      <c r="W298" s="115"/>
      <c r="X298" s="117"/>
      <c r="Z298" s="298">
        <f>'SE - Marketing PE '!I83/12</f>
        <v>0</v>
      </c>
      <c r="AA298" s="298">
        <f t="shared" ref="AA298:AK298" si="146">Z298</f>
        <v>0</v>
      </c>
      <c r="AB298" s="298">
        <f t="shared" si="146"/>
        <v>0</v>
      </c>
      <c r="AC298" s="298">
        <f t="shared" si="146"/>
        <v>0</v>
      </c>
      <c r="AD298" s="298">
        <f t="shared" si="146"/>
        <v>0</v>
      </c>
      <c r="AE298" s="298">
        <f t="shared" si="146"/>
        <v>0</v>
      </c>
      <c r="AF298" s="298">
        <f t="shared" si="146"/>
        <v>0</v>
      </c>
      <c r="AG298" s="298">
        <f t="shared" si="146"/>
        <v>0</v>
      </c>
      <c r="AH298" s="298">
        <f t="shared" si="146"/>
        <v>0</v>
      </c>
      <c r="AI298" s="298">
        <f t="shared" si="146"/>
        <v>0</v>
      </c>
      <c r="AJ298" s="298">
        <f t="shared" si="146"/>
        <v>0</v>
      </c>
      <c r="AK298" s="298">
        <f t="shared" si="146"/>
        <v>0</v>
      </c>
      <c r="AL298" s="298">
        <f t="shared" si="128"/>
        <v>0</v>
      </c>
    </row>
    <row r="299" spans="1:38" x14ac:dyDescent="0.25">
      <c r="A299" t="s">
        <v>113</v>
      </c>
      <c r="B299" s="124">
        <v>7910</v>
      </c>
      <c r="C299" s="124">
        <v>340</v>
      </c>
      <c r="D299" t="s">
        <v>20</v>
      </c>
      <c r="E299">
        <v>3</v>
      </c>
      <c r="F299" s="251" t="s">
        <v>41</v>
      </c>
      <c r="G299" s="4">
        <v>0</v>
      </c>
      <c r="H299" s="4">
        <v>0</v>
      </c>
      <c r="I299" s="4">
        <v>0</v>
      </c>
      <c r="J299" s="4">
        <v>0</v>
      </c>
      <c r="K299" s="4">
        <v>170.67</v>
      </c>
      <c r="L299" s="4">
        <v>218.12</v>
      </c>
      <c r="M299" s="4">
        <v>42.95</v>
      </c>
      <c r="N299" s="4">
        <v>67.31</v>
      </c>
      <c r="O299" s="4">
        <v>36.36</v>
      </c>
      <c r="P299" s="4">
        <v>42.95</v>
      </c>
      <c r="Q299" s="4">
        <v>34.67</v>
      </c>
      <c r="R299" s="4">
        <v>26.78</v>
      </c>
      <c r="S299" s="4">
        <v>639.80999999999995</v>
      </c>
      <c r="U299" s="114" t="e">
        <f t="shared" si="127"/>
        <v>#DIV/0!</v>
      </c>
      <c r="V299" s="114"/>
      <c r="W299" s="115"/>
      <c r="X299" s="117"/>
      <c r="Z299" s="298">
        <f>'SE - Marketing PE '!I84/12</f>
        <v>0</v>
      </c>
      <c r="AA299" s="298">
        <f t="shared" ref="AA299:AK299" si="147">Z299</f>
        <v>0</v>
      </c>
      <c r="AB299" s="298">
        <f t="shared" si="147"/>
        <v>0</v>
      </c>
      <c r="AC299" s="298">
        <f t="shared" si="147"/>
        <v>0</v>
      </c>
      <c r="AD299" s="298">
        <f t="shared" si="147"/>
        <v>0</v>
      </c>
      <c r="AE299" s="298">
        <f t="shared" si="147"/>
        <v>0</v>
      </c>
      <c r="AF299" s="298">
        <f t="shared" si="147"/>
        <v>0</v>
      </c>
      <c r="AG299" s="298">
        <f t="shared" si="147"/>
        <v>0</v>
      </c>
      <c r="AH299" s="298">
        <f t="shared" si="147"/>
        <v>0</v>
      </c>
      <c r="AI299" s="298">
        <f t="shared" si="147"/>
        <v>0</v>
      </c>
      <c r="AJ299" s="298">
        <f t="shared" si="147"/>
        <v>0</v>
      </c>
      <c r="AK299" s="298">
        <f t="shared" si="147"/>
        <v>0</v>
      </c>
      <c r="AL299" s="298">
        <f t="shared" si="128"/>
        <v>0</v>
      </c>
    </row>
    <row r="300" spans="1:38" x14ac:dyDescent="0.25">
      <c r="A300" t="s">
        <v>113</v>
      </c>
      <c r="B300" s="124">
        <v>7910</v>
      </c>
      <c r="C300" s="124">
        <v>430</v>
      </c>
      <c r="D300" t="s">
        <v>18</v>
      </c>
      <c r="E300">
        <v>3</v>
      </c>
      <c r="F300" s="251" t="s">
        <v>40</v>
      </c>
      <c r="G300" s="4">
        <v>0</v>
      </c>
      <c r="H300" s="4">
        <v>0</v>
      </c>
      <c r="I300" s="4">
        <v>0</v>
      </c>
      <c r="J300" s="4">
        <v>0</v>
      </c>
      <c r="K300" s="4">
        <v>0</v>
      </c>
      <c r="L300" s="4">
        <v>0</v>
      </c>
      <c r="M300" s="4">
        <v>0</v>
      </c>
      <c r="N300" s="4">
        <v>0</v>
      </c>
      <c r="O300" s="4">
        <v>0</v>
      </c>
      <c r="P300" s="4">
        <v>0</v>
      </c>
      <c r="Q300" s="4">
        <v>0</v>
      </c>
      <c r="R300" s="4">
        <v>0</v>
      </c>
      <c r="S300" s="4">
        <v>0</v>
      </c>
      <c r="U300" s="114" t="e">
        <f t="shared" si="127"/>
        <v>#DIV/0!</v>
      </c>
      <c r="V300" s="114"/>
      <c r="W300" s="115"/>
      <c r="X300" s="117"/>
      <c r="Z300" s="298">
        <f>'SE - Marketing PE '!I85/12</f>
        <v>0</v>
      </c>
      <c r="AA300" s="298">
        <f t="shared" ref="AA300:AK300" si="148">Z300</f>
        <v>0</v>
      </c>
      <c r="AB300" s="298">
        <f t="shared" si="148"/>
        <v>0</v>
      </c>
      <c r="AC300" s="298">
        <f t="shared" si="148"/>
        <v>0</v>
      </c>
      <c r="AD300" s="298">
        <f t="shared" si="148"/>
        <v>0</v>
      </c>
      <c r="AE300" s="298">
        <f t="shared" si="148"/>
        <v>0</v>
      </c>
      <c r="AF300" s="298">
        <f t="shared" si="148"/>
        <v>0</v>
      </c>
      <c r="AG300" s="298">
        <f t="shared" si="148"/>
        <v>0</v>
      </c>
      <c r="AH300" s="298">
        <f t="shared" si="148"/>
        <v>0</v>
      </c>
      <c r="AI300" s="298">
        <f t="shared" si="148"/>
        <v>0</v>
      </c>
      <c r="AJ300" s="298">
        <f t="shared" si="148"/>
        <v>0</v>
      </c>
      <c r="AK300" s="298">
        <f t="shared" si="148"/>
        <v>0</v>
      </c>
      <c r="AL300" s="298">
        <f t="shared" si="128"/>
        <v>0</v>
      </c>
    </row>
    <row r="301" spans="1:38" x14ac:dyDescent="0.25">
      <c r="A301" t="s">
        <v>113</v>
      </c>
      <c r="B301" s="124">
        <v>7910</v>
      </c>
      <c r="C301" s="124">
        <v>935</v>
      </c>
      <c r="D301" t="s">
        <v>30</v>
      </c>
      <c r="E301">
        <v>3</v>
      </c>
      <c r="F301" s="251" t="s">
        <v>43</v>
      </c>
      <c r="G301" s="4">
        <v>0</v>
      </c>
      <c r="H301" s="4">
        <v>0</v>
      </c>
      <c r="I301" s="4">
        <v>0</v>
      </c>
      <c r="J301" s="4">
        <v>0</v>
      </c>
      <c r="K301" s="4">
        <v>156.87</v>
      </c>
      <c r="L301" s="4">
        <v>200.47</v>
      </c>
      <c r="M301" s="4">
        <v>39.47</v>
      </c>
      <c r="N301" s="4">
        <v>136.86000000000001</v>
      </c>
      <c r="O301" s="4">
        <v>33.409999999999997</v>
      </c>
      <c r="P301" s="4">
        <v>39.47</v>
      </c>
      <c r="Q301" s="4">
        <v>31.86</v>
      </c>
      <c r="R301" s="4">
        <v>24.61</v>
      </c>
      <c r="S301" s="4">
        <v>663.0200000000001</v>
      </c>
      <c r="U301" s="114" t="e">
        <f t="shared" si="127"/>
        <v>#DIV/0!</v>
      </c>
      <c r="V301" s="114"/>
      <c r="W301" s="115"/>
      <c r="X301" s="117"/>
      <c r="Z301" s="298">
        <f>'SE - Marketing PE '!I86/12</f>
        <v>0</v>
      </c>
      <c r="AA301" s="298">
        <f t="shared" ref="AA301:AK301" si="149">Z301</f>
        <v>0</v>
      </c>
      <c r="AB301" s="298">
        <f t="shared" si="149"/>
        <v>0</v>
      </c>
      <c r="AC301" s="298">
        <f t="shared" si="149"/>
        <v>0</v>
      </c>
      <c r="AD301" s="298">
        <f t="shared" si="149"/>
        <v>0</v>
      </c>
      <c r="AE301" s="298">
        <f t="shared" si="149"/>
        <v>0</v>
      </c>
      <c r="AF301" s="298">
        <f t="shared" si="149"/>
        <v>0</v>
      </c>
      <c r="AG301" s="298">
        <f t="shared" si="149"/>
        <v>0</v>
      </c>
      <c r="AH301" s="298">
        <f t="shared" si="149"/>
        <v>0</v>
      </c>
      <c r="AI301" s="298">
        <f t="shared" si="149"/>
        <v>0</v>
      </c>
      <c r="AJ301" s="298">
        <f t="shared" si="149"/>
        <v>0</v>
      </c>
      <c r="AK301" s="298">
        <f t="shared" si="149"/>
        <v>0</v>
      </c>
      <c r="AL301" s="298">
        <f t="shared" si="128"/>
        <v>0</v>
      </c>
    </row>
    <row r="302" spans="1:38" x14ac:dyDescent="0.25">
      <c r="A302" t="s">
        <v>113</v>
      </c>
      <c r="B302" s="124">
        <v>7910</v>
      </c>
      <c r="C302" s="124">
        <v>936</v>
      </c>
      <c r="D302" t="s">
        <v>30</v>
      </c>
      <c r="E302">
        <v>3</v>
      </c>
      <c r="F302" s="251" t="s">
        <v>43</v>
      </c>
      <c r="G302" s="4">
        <v>0</v>
      </c>
      <c r="H302" s="4">
        <v>0</v>
      </c>
      <c r="I302" s="4">
        <v>0</v>
      </c>
      <c r="J302" s="4">
        <v>0</v>
      </c>
      <c r="K302" s="4">
        <v>156.87</v>
      </c>
      <c r="L302" s="4">
        <v>200.47</v>
      </c>
      <c r="M302" s="4">
        <v>39.47</v>
      </c>
      <c r="N302" s="4">
        <v>61.86</v>
      </c>
      <c r="O302" s="4">
        <v>33.409999999999997</v>
      </c>
      <c r="P302" s="4">
        <v>39.47</v>
      </c>
      <c r="Q302" s="4">
        <v>31.86</v>
      </c>
      <c r="R302" s="4">
        <v>24.61</v>
      </c>
      <c r="S302" s="4">
        <v>588.0200000000001</v>
      </c>
      <c r="U302" s="114" t="e">
        <f t="shared" si="127"/>
        <v>#DIV/0!</v>
      </c>
      <c r="V302" s="114"/>
      <c r="W302" s="115"/>
      <c r="X302" s="117"/>
      <c r="Z302" s="298">
        <f>'SE - Marketing PE '!I87/12</f>
        <v>0</v>
      </c>
      <c r="AA302" s="298">
        <f t="shared" ref="AA302:AK302" si="150">Z302</f>
        <v>0</v>
      </c>
      <c r="AB302" s="298">
        <f t="shared" si="150"/>
        <v>0</v>
      </c>
      <c r="AC302" s="298">
        <f t="shared" si="150"/>
        <v>0</v>
      </c>
      <c r="AD302" s="298">
        <f t="shared" si="150"/>
        <v>0</v>
      </c>
      <c r="AE302" s="298">
        <f t="shared" si="150"/>
        <v>0</v>
      </c>
      <c r="AF302" s="298">
        <f t="shared" si="150"/>
        <v>0</v>
      </c>
      <c r="AG302" s="298">
        <f t="shared" si="150"/>
        <v>0</v>
      </c>
      <c r="AH302" s="298">
        <f t="shared" si="150"/>
        <v>0</v>
      </c>
      <c r="AI302" s="298">
        <f t="shared" si="150"/>
        <v>0</v>
      </c>
      <c r="AJ302" s="298">
        <f t="shared" si="150"/>
        <v>0</v>
      </c>
      <c r="AK302" s="298">
        <f t="shared" si="150"/>
        <v>0</v>
      </c>
      <c r="AL302" s="298">
        <f t="shared" si="128"/>
        <v>0</v>
      </c>
    </row>
    <row r="303" spans="1:38" x14ac:dyDescent="0.25">
      <c r="A303" t="s">
        <v>114</v>
      </c>
      <c r="B303" s="124">
        <v>7170</v>
      </c>
      <c r="C303" s="124">
        <v>110</v>
      </c>
      <c r="D303" t="s">
        <v>10</v>
      </c>
      <c r="E303">
        <v>2</v>
      </c>
      <c r="F303" s="251" t="s">
        <v>51</v>
      </c>
      <c r="G303" s="4">
        <v>12854.47</v>
      </c>
      <c r="H303" s="4">
        <v>14245.75</v>
      </c>
      <c r="I303" s="4">
        <v>17211.54</v>
      </c>
      <c r="J303" s="4">
        <v>11636.28</v>
      </c>
      <c r="K303" s="4">
        <v>12878.73</v>
      </c>
      <c r="L303" s="4">
        <v>13355.56</v>
      </c>
      <c r="M303" s="4">
        <v>14497.82</v>
      </c>
      <c r="N303" s="4">
        <v>11831.02</v>
      </c>
      <c r="O303" s="4">
        <v>12898.3</v>
      </c>
      <c r="P303" s="4">
        <v>14211.49</v>
      </c>
      <c r="Q303" s="4">
        <v>11696.48</v>
      </c>
      <c r="R303" s="4">
        <v>12802.8</v>
      </c>
      <c r="S303" s="4">
        <v>160120.24</v>
      </c>
      <c r="U303" s="114" t="e">
        <f t="shared" si="127"/>
        <v>#DIV/0!</v>
      </c>
      <c r="V303" s="114"/>
      <c r="W303" s="115"/>
      <c r="X303" s="117"/>
      <c r="Z303" s="298">
        <f>SUMIFS('SE - OTE - NBML OUTPUT'!D:D,'SE - OTE - NBML OUTPUT'!A:A,'Summary - Selling Expenses'!B303,'SE - OTE - NBML OUTPUT'!B:B,'Summary - Selling Expenses'!C303)</f>
        <v>9684</v>
      </c>
      <c r="AA303" s="298">
        <f>Z303</f>
        <v>9684</v>
      </c>
      <c r="AB303" s="298">
        <f t="shared" ref="AB303:AK303" si="151">AA303</f>
        <v>9684</v>
      </c>
      <c r="AC303" s="298">
        <f t="shared" si="151"/>
        <v>9684</v>
      </c>
      <c r="AD303" s="298">
        <f t="shared" si="151"/>
        <v>9684</v>
      </c>
      <c r="AE303" s="298">
        <f t="shared" si="151"/>
        <v>9684</v>
      </c>
      <c r="AF303" s="298">
        <f t="shared" si="151"/>
        <v>9684</v>
      </c>
      <c r="AG303" s="298">
        <f t="shared" si="151"/>
        <v>9684</v>
      </c>
      <c r="AH303" s="298">
        <f t="shared" si="151"/>
        <v>9684</v>
      </c>
      <c r="AI303" s="298">
        <f t="shared" si="151"/>
        <v>9684</v>
      </c>
      <c r="AJ303" s="298">
        <f t="shared" si="151"/>
        <v>9684</v>
      </c>
      <c r="AK303" s="298">
        <f t="shared" si="151"/>
        <v>9684</v>
      </c>
      <c r="AL303" s="298">
        <f t="shared" si="128"/>
        <v>116208</v>
      </c>
    </row>
    <row r="304" spans="1:38" x14ac:dyDescent="0.25">
      <c r="A304" t="s">
        <v>114</v>
      </c>
      <c r="B304" s="124">
        <v>7170</v>
      </c>
      <c r="C304" s="124">
        <v>112</v>
      </c>
      <c r="D304" t="s">
        <v>12</v>
      </c>
      <c r="E304">
        <v>2</v>
      </c>
      <c r="F304" s="251" t="s">
        <v>52</v>
      </c>
      <c r="G304" s="4">
        <v>1333.14</v>
      </c>
      <c r="H304" s="4">
        <v>2262.61</v>
      </c>
      <c r="I304" s="4">
        <v>2654.12</v>
      </c>
      <c r="J304" s="4">
        <v>1004.73</v>
      </c>
      <c r="K304" s="4">
        <v>1594.22</v>
      </c>
      <c r="L304" s="4">
        <v>1374.05</v>
      </c>
      <c r="M304" s="4">
        <v>1879.82</v>
      </c>
      <c r="N304" s="4">
        <v>1364.08</v>
      </c>
      <c r="O304" s="4">
        <v>1423.64</v>
      </c>
      <c r="P304" s="4">
        <v>1646.27</v>
      </c>
      <c r="Q304" s="4">
        <v>558.01</v>
      </c>
      <c r="R304" s="4">
        <v>1531.48</v>
      </c>
      <c r="S304" s="4">
        <v>18626.169999999995</v>
      </c>
      <c r="U304" s="114" t="e">
        <f t="shared" si="127"/>
        <v>#DIV/0!</v>
      </c>
      <c r="V304" s="114"/>
      <c r="W304" s="115"/>
      <c r="X304" s="117"/>
      <c r="Z304" s="298">
        <f>SUMIFS('SE - OTE - NBML OUTPUT'!D:D,'SE - OTE - NBML OUTPUT'!A:A,'Summary - Selling Expenses'!B304,'SE - OTE - NBML OUTPUT'!B:B,'Summary - Selling Expenses'!C304)</f>
        <v>4636</v>
      </c>
      <c r="AA304" s="298">
        <f t="shared" ref="AA304:AK304" si="152">Z304</f>
        <v>4636</v>
      </c>
      <c r="AB304" s="298">
        <f t="shared" si="152"/>
        <v>4636</v>
      </c>
      <c r="AC304" s="298">
        <f t="shared" si="152"/>
        <v>4636</v>
      </c>
      <c r="AD304" s="298">
        <f t="shared" si="152"/>
        <v>4636</v>
      </c>
      <c r="AE304" s="298">
        <f t="shared" si="152"/>
        <v>4636</v>
      </c>
      <c r="AF304" s="298">
        <f t="shared" si="152"/>
        <v>4636</v>
      </c>
      <c r="AG304" s="298">
        <f t="shared" si="152"/>
        <v>4636</v>
      </c>
      <c r="AH304" s="298">
        <f t="shared" si="152"/>
        <v>4636</v>
      </c>
      <c r="AI304" s="298">
        <f t="shared" si="152"/>
        <v>4636</v>
      </c>
      <c r="AJ304" s="298">
        <f t="shared" si="152"/>
        <v>4636</v>
      </c>
      <c r="AK304" s="298">
        <f t="shared" si="152"/>
        <v>4636</v>
      </c>
      <c r="AL304" s="298">
        <f t="shared" si="128"/>
        <v>55632</v>
      </c>
    </row>
    <row r="305" spans="1:38" x14ac:dyDescent="0.25">
      <c r="A305" t="s">
        <v>114</v>
      </c>
      <c r="B305" s="124">
        <v>7170</v>
      </c>
      <c r="C305" s="124">
        <v>120</v>
      </c>
      <c r="D305" t="s">
        <v>14</v>
      </c>
      <c r="E305">
        <v>2</v>
      </c>
      <c r="F305" s="251" t="s">
        <v>53</v>
      </c>
      <c r="G305" s="4">
        <v>2802.81</v>
      </c>
      <c r="H305" s="4">
        <v>4042.09</v>
      </c>
      <c r="I305" s="4">
        <v>4564.17</v>
      </c>
      <c r="J305" s="4">
        <v>3554.99</v>
      </c>
      <c r="K305" s="4">
        <v>3764.7</v>
      </c>
      <c r="L305" s="4">
        <v>4127.7700000000004</v>
      </c>
      <c r="M305" s="4">
        <v>4646.9399999999996</v>
      </c>
      <c r="N305" s="4">
        <v>4044.13</v>
      </c>
      <c r="O305" s="4">
        <v>3910.41</v>
      </c>
      <c r="P305" s="4">
        <v>4641.21</v>
      </c>
      <c r="Q305" s="4">
        <v>2335.38</v>
      </c>
      <c r="R305" s="4">
        <v>3687.55</v>
      </c>
      <c r="S305" s="4">
        <v>46122.149999999994</v>
      </c>
      <c r="U305" s="114" t="e">
        <f t="shared" si="127"/>
        <v>#DIV/0!</v>
      </c>
      <c r="V305" s="114"/>
      <c r="W305" s="115"/>
      <c r="X305" s="117"/>
      <c r="Z305" s="298">
        <f>SUMIFS('SE - OTE - NBML OUTPUT'!D:D,'SE - OTE - NBML OUTPUT'!A:A,'Summary - Selling Expenses'!B305,'SE - OTE - NBML OUTPUT'!B:B,'Summary - Selling Expenses'!C305)</f>
        <v>11044</v>
      </c>
      <c r="AA305" s="298">
        <f t="shared" ref="AA305:AK305" si="153">Z305</f>
        <v>11044</v>
      </c>
      <c r="AB305" s="298">
        <f t="shared" si="153"/>
        <v>11044</v>
      </c>
      <c r="AC305" s="298">
        <f t="shared" si="153"/>
        <v>11044</v>
      </c>
      <c r="AD305" s="298">
        <f t="shared" si="153"/>
        <v>11044</v>
      </c>
      <c r="AE305" s="298">
        <f t="shared" si="153"/>
        <v>11044</v>
      </c>
      <c r="AF305" s="298">
        <f t="shared" si="153"/>
        <v>11044</v>
      </c>
      <c r="AG305" s="298">
        <f t="shared" si="153"/>
        <v>11044</v>
      </c>
      <c r="AH305" s="298">
        <f t="shared" si="153"/>
        <v>11044</v>
      </c>
      <c r="AI305" s="298">
        <f t="shared" si="153"/>
        <v>11044</v>
      </c>
      <c r="AJ305" s="298">
        <f t="shared" si="153"/>
        <v>11044</v>
      </c>
      <c r="AK305" s="298">
        <f t="shared" si="153"/>
        <v>11044</v>
      </c>
      <c r="AL305" s="298">
        <f t="shared" si="128"/>
        <v>132528</v>
      </c>
    </row>
    <row r="306" spans="1:38" x14ac:dyDescent="0.25">
      <c r="A306" t="s">
        <v>114</v>
      </c>
      <c r="B306" s="124">
        <v>7170</v>
      </c>
      <c r="C306" s="124">
        <v>121</v>
      </c>
      <c r="D306" t="s">
        <v>14</v>
      </c>
      <c r="E306">
        <v>2</v>
      </c>
      <c r="F306" s="251" t="s">
        <v>53</v>
      </c>
      <c r="G306" s="4">
        <v>2802.81</v>
      </c>
      <c r="H306" s="4">
        <v>4042.09</v>
      </c>
      <c r="I306" s="4">
        <v>4564.17</v>
      </c>
      <c r="J306" s="4">
        <v>1914.31</v>
      </c>
      <c r="K306" s="4">
        <v>2700.26</v>
      </c>
      <c r="L306" s="4">
        <v>2617.35</v>
      </c>
      <c r="M306" s="4">
        <v>3173.07</v>
      </c>
      <c r="N306" s="4">
        <v>2597.4499999999998</v>
      </c>
      <c r="O306" s="4">
        <v>2711.5</v>
      </c>
      <c r="P306" s="4">
        <v>3135.03</v>
      </c>
      <c r="Q306" s="4">
        <v>1062.69</v>
      </c>
      <c r="R306" s="4">
        <v>2916.57</v>
      </c>
      <c r="S306" s="4">
        <v>34237.299999999996</v>
      </c>
      <c r="U306" s="114" t="e">
        <f t="shared" si="127"/>
        <v>#DIV/0!</v>
      </c>
      <c r="V306" s="114"/>
      <c r="W306" s="115"/>
      <c r="X306" s="117"/>
      <c r="Z306" s="298">
        <f>SUMIFS('SE - OTE - NBML OUTPUT'!D:D,'SE - OTE - NBML OUTPUT'!A:A,'Summary - Selling Expenses'!B306,'SE - OTE - NBML OUTPUT'!B:B,'Summary - Selling Expenses'!C306)</f>
        <v>0</v>
      </c>
      <c r="AA306" s="298">
        <f t="shared" ref="AA306:AK306" si="154">Z306</f>
        <v>0</v>
      </c>
      <c r="AB306" s="298">
        <f t="shared" si="154"/>
        <v>0</v>
      </c>
      <c r="AC306" s="298">
        <f t="shared" si="154"/>
        <v>0</v>
      </c>
      <c r="AD306" s="298">
        <f t="shared" si="154"/>
        <v>0</v>
      </c>
      <c r="AE306" s="298">
        <f t="shared" si="154"/>
        <v>0</v>
      </c>
      <c r="AF306" s="298">
        <f t="shared" si="154"/>
        <v>0</v>
      </c>
      <c r="AG306" s="298">
        <f t="shared" si="154"/>
        <v>0</v>
      </c>
      <c r="AH306" s="298">
        <f t="shared" si="154"/>
        <v>0</v>
      </c>
      <c r="AI306" s="298">
        <f t="shared" si="154"/>
        <v>0</v>
      </c>
      <c r="AJ306" s="298">
        <f t="shared" si="154"/>
        <v>0</v>
      </c>
      <c r="AK306" s="298">
        <f t="shared" si="154"/>
        <v>0</v>
      </c>
      <c r="AL306" s="298">
        <f t="shared" si="128"/>
        <v>0</v>
      </c>
    </row>
    <row r="307" spans="1:38" x14ac:dyDescent="0.25">
      <c r="A307" t="s">
        <v>114</v>
      </c>
      <c r="B307" s="124">
        <v>7170</v>
      </c>
      <c r="C307" s="124">
        <v>122</v>
      </c>
      <c r="D307" t="s">
        <v>16</v>
      </c>
      <c r="E307">
        <v>2</v>
      </c>
      <c r="F307" s="251" t="s">
        <v>54</v>
      </c>
      <c r="G307" s="4">
        <v>769</v>
      </c>
      <c r="H307" s="4">
        <v>769</v>
      </c>
      <c r="I307" s="4">
        <v>769</v>
      </c>
      <c r="J307" s="4">
        <v>431</v>
      </c>
      <c r="K307" s="4">
        <v>431</v>
      </c>
      <c r="L307" s="4">
        <v>589</v>
      </c>
      <c r="M307" s="4">
        <v>500</v>
      </c>
      <c r="N307" s="4">
        <v>584</v>
      </c>
      <c r="O307" s="4">
        <v>610</v>
      </c>
      <c r="P307" s="4">
        <v>705</v>
      </c>
      <c r="Q307" s="4">
        <v>239</v>
      </c>
      <c r="R307" s="4">
        <v>656</v>
      </c>
      <c r="S307" s="4">
        <v>7052</v>
      </c>
      <c r="U307" s="114" t="e">
        <f t="shared" si="127"/>
        <v>#DIV/0!</v>
      </c>
      <c r="V307" s="114"/>
      <c r="W307" s="115"/>
      <c r="X307" s="117"/>
      <c r="Z307" s="298">
        <f>SUMIFS('SE - OTE - NBML OUTPUT'!D:D,'SE - OTE - NBML OUTPUT'!A:A,'Summary - Selling Expenses'!B307,'SE - OTE - NBML OUTPUT'!B:B,'Summary - Selling Expenses'!C307)</f>
        <v>0</v>
      </c>
      <c r="AA307" s="298">
        <f t="shared" ref="AA307:AK307" si="155">Z307</f>
        <v>0</v>
      </c>
      <c r="AB307" s="298">
        <f t="shared" si="155"/>
        <v>0</v>
      </c>
      <c r="AC307" s="298">
        <f t="shared" si="155"/>
        <v>0</v>
      </c>
      <c r="AD307" s="298">
        <f t="shared" si="155"/>
        <v>0</v>
      </c>
      <c r="AE307" s="298">
        <f t="shared" si="155"/>
        <v>0</v>
      </c>
      <c r="AF307" s="298">
        <f t="shared" si="155"/>
        <v>0</v>
      </c>
      <c r="AG307" s="298">
        <f t="shared" si="155"/>
        <v>0</v>
      </c>
      <c r="AH307" s="298">
        <f t="shared" si="155"/>
        <v>0</v>
      </c>
      <c r="AI307" s="298">
        <f t="shared" si="155"/>
        <v>0</v>
      </c>
      <c r="AJ307" s="298">
        <f t="shared" si="155"/>
        <v>0</v>
      </c>
      <c r="AK307" s="298">
        <f t="shared" si="155"/>
        <v>0</v>
      </c>
      <c r="AL307" s="298">
        <f t="shared" si="128"/>
        <v>0</v>
      </c>
    </row>
    <row r="308" spans="1:38" x14ac:dyDescent="0.25">
      <c r="A308" t="s">
        <v>114</v>
      </c>
      <c r="B308" s="124">
        <v>7170</v>
      </c>
      <c r="C308" s="124">
        <v>130</v>
      </c>
      <c r="D308" t="s">
        <v>18</v>
      </c>
      <c r="E308">
        <v>3</v>
      </c>
      <c r="F308" s="251" t="s">
        <v>19</v>
      </c>
      <c r="G308" s="4">
        <v>13471.53</v>
      </c>
      <c r="H308" s="4">
        <v>15159.49</v>
      </c>
      <c r="I308" s="4">
        <v>17560</v>
      </c>
      <c r="J308" s="4">
        <v>15570.53</v>
      </c>
      <c r="K308" s="4">
        <v>16895.439999999999</v>
      </c>
      <c r="L308" s="4">
        <v>15280.35</v>
      </c>
      <c r="M308" s="4">
        <v>18452.11</v>
      </c>
      <c r="N308" s="4">
        <v>16547.97</v>
      </c>
      <c r="O308" s="4">
        <v>14816.52</v>
      </c>
      <c r="P308" s="4">
        <v>15836.66</v>
      </c>
      <c r="Q308" s="4">
        <v>14543.01</v>
      </c>
      <c r="R308" s="4">
        <v>13175.14</v>
      </c>
      <c r="S308" s="4">
        <v>187308.75</v>
      </c>
      <c r="U308" s="114" t="e">
        <f t="shared" si="127"/>
        <v>#DIV/0!</v>
      </c>
      <c r="V308" s="114"/>
      <c r="W308" s="115"/>
      <c r="X308" s="117"/>
      <c r="Z308" s="298">
        <f>SUMIFS('SE - OTE - NBML OUTPUT'!D:D,'SE - OTE - NBML OUTPUT'!A:A,'Summary - Selling Expenses'!B308,'SE - OTE - NBML OUTPUT'!B:B,'Summary - Selling Expenses'!C308)</f>
        <v>7906.5599999999986</v>
      </c>
      <c r="AA308" s="298">
        <f t="shared" ref="AA308:AK308" si="156">Z308</f>
        <v>7906.5599999999986</v>
      </c>
      <c r="AB308" s="298">
        <f t="shared" si="156"/>
        <v>7906.5599999999986</v>
      </c>
      <c r="AC308" s="298">
        <f t="shared" si="156"/>
        <v>7906.5599999999986</v>
      </c>
      <c r="AD308" s="298">
        <f t="shared" si="156"/>
        <v>7906.5599999999986</v>
      </c>
      <c r="AE308" s="298">
        <f t="shared" si="156"/>
        <v>7906.5599999999986</v>
      </c>
      <c r="AF308" s="298">
        <f t="shared" si="156"/>
        <v>7906.5599999999986</v>
      </c>
      <c r="AG308" s="298">
        <f t="shared" si="156"/>
        <v>7906.5599999999986</v>
      </c>
      <c r="AH308" s="298">
        <f t="shared" si="156"/>
        <v>7906.5599999999986</v>
      </c>
      <c r="AI308" s="298">
        <f t="shared" si="156"/>
        <v>7906.5599999999986</v>
      </c>
      <c r="AJ308" s="298">
        <f t="shared" si="156"/>
        <v>7906.5599999999986</v>
      </c>
      <c r="AK308" s="298">
        <f t="shared" si="156"/>
        <v>7906.5599999999986</v>
      </c>
      <c r="AL308" s="298">
        <f t="shared" si="128"/>
        <v>94878.719999999987</v>
      </c>
    </row>
    <row r="309" spans="1:38" x14ac:dyDescent="0.25">
      <c r="A309" t="s">
        <v>114</v>
      </c>
      <c r="B309" s="124">
        <v>7170</v>
      </c>
      <c r="C309" s="124">
        <v>132</v>
      </c>
      <c r="D309" t="s">
        <v>56</v>
      </c>
      <c r="E309">
        <v>3</v>
      </c>
      <c r="F309" s="251" t="s">
        <v>57</v>
      </c>
      <c r="G309" s="4">
        <v>0</v>
      </c>
      <c r="H309" s="4">
        <v>0</v>
      </c>
      <c r="I309" s="4">
        <v>0</v>
      </c>
      <c r="J309" s="4">
        <v>0</v>
      </c>
      <c r="K309" s="4">
        <v>0</v>
      </c>
      <c r="L309" s="4">
        <v>0</v>
      </c>
      <c r="M309" s="4">
        <v>0</v>
      </c>
      <c r="N309" s="4">
        <v>0</v>
      </c>
      <c r="O309" s="4">
        <v>0</v>
      </c>
      <c r="P309" s="4">
        <v>1760</v>
      </c>
      <c r="Q309" s="4">
        <v>1616</v>
      </c>
      <c r="R309" s="4">
        <v>1464</v>
      </c>
      <c r="S309" s="4">
        <v>4840</v>
      </c>
      <c r="U309" s="114" t="e">
        <f t="shared" si="127"/>
        <v>#DIV/0!</v>
      </c>
      <c r="V309" s="114"/>
      <c r="W309" s="115"/>
      <c r="X309" s="117"/>
      <c r="Z309" s="298">
        <f>SUMIFS('SE - OTE - NBML OUTPUT'!D:D,'SE - OTE - NBML OUTPUT'!A:A,'Summary - Selling Expenses'!B309,'SE - OTE - NBML OUTPUT'!B:B,'Summary - Selling Expenses'!C309)</f>
        <v>878.50666666666666</v>
      </c>
      <c r="AA309" s="298">
        <f t="shared" ref="AA309:AK309" si="157">Z309</f>
        <v>878.50666666666666</v>
      </c>
      <c r="AB309" s="298">
        <f t="shared" si="157"/>
        <v>878.50666666666666</v>
      </c>
      <c r="AC309" s="298">
        <f t="shared" si="157"/>
        <v>878.50666666666666</v>
      </c>
      <c r="AD309" s="298">
        <f t="shared" si="157"/>
        <v>878.50666666666666</v>
      </c>
      <c r="AE309" s="298">
        <f t="shared" si="157"/>
        <v>878.50666666666666</v>
      </c>
      <c r="AF309" s="298">
        <f t="shared" si="157"/>
        <v>878.50666666666666</v>
      </c>
      <c r="AG309" s="298">
        <f t="shared" si="157"/>
        <v>878.50666666666666</v>
      </c>
      <c r="AH309" s="298">
        <f t="shared" si="157"/>
        <v>878.50666666666666</v>
      </c>
      <c r="AI309" s="298">
        <f t="shared" si="157"/>
        <v>878.50666666666666</v>
      </c>
      <c r="AJ309" s="298">
        <f t="shared" si="157"/>
        <v>878.50666666666666</v>
      </c>
      <c r="AK309" s="298">
        <f t="shared" si="157"/>
        <v>878.50666666666666</v>
      </c>
      <c r="AL309" s="298">
        <f t="shared" si="128"/>
        <v>10542.079999999996</v>
      </c>
    </row>
    <row r="310" spans="1:38" x14ac:dyDescent="0.25">
      <c r="A310" t="s">
        <v>114</v>
      </c>
      <c r="B310" s="124">
        <v>7170</v>
      </c>
      <c r="C310" s="124">
        <v>140</v>
      </c>
      <c r="D310" t="s">
        <v>20</v>
      </c>
      <c r="E310">
        <v>3</v>
      </c>
      <c r="F310" s="251" t="s">
        <v>21</v>
      </c>
      <c r="G310" s="4">
        <v>14091.25</v>
      </c>
      <c r="H310" s="4">
        <v>14546.68</v>
      </c>
      <c r="I310" s="4">
        <v>20398.04</v>
      </c>
      <c r="J310" s="4">
        <v>14820.98</v>
      </c>
      <c r="K310" s="4">
        <v>15291.44</v>
      </c>
      <c r="L310" s="4">
        <v>18015.53</v>
      </c>
      <c r="M310" s="4">
        <v>15933.12</v>
      </c>
      <c r="N310" s="4">
        <v>18272.560000000001</v>
      </c>
      <c r="O310" s="4">
        <v>17197.78</v>
      </c>
      <c r="P310" s="4">
        <v>19610.89</v>
      </c>
      <c r="Q310" s="4">
        <v>16739.36</v>
      </c>
      <c r="R310" s="4">
        <v>18964.16</v>
      </c>
      <c r="S310" s="4">
        <v>203881.79</v>
      </c>
      <c r="U310" s="114" t="e">
        <f t="shared" si="127"/>
        <v>#DIV/0!</v>
      </c>
      <c r="V310" s="114"/>
      <c r="W310" s="115"/>
      <c r="X310" s="117"/>
      <c r="Z310" s="298">
        <f>SUMIFS('SE - OTE - NBML OUTPUT'!D:D,'SE - OTE - NBML OUTPUT'!A:A,'Summary - Selling Expenses'!B310,'SE - OTE - NBML OUTPUT'!B:B,'Summary - Selling Expenses'!C310)</f>
        <v>20137.600000000002</v>
      </c>
      <c r="AA310" s="298">
        <f t="shared" ref="AA310:AK310" si="158">Z310</f>
        <v>20137.600000000002</v>
      </c>
      <c r="AB310" s="298">
        <f t="shared" si="158"/>
        <v>20137.600000000002</v>
      </c>
      <c r="AC310" s="298">
        <f t="shared" si="158"/>
        <v>20137.600000000002</v>
      </c>
      <c r="AD310" s="298">
        <f t="shared" si="158"/>
        <v>20137.600000000002</v>
      </c>
      <c r="AE310" s="298">
        <f t="shared" si="158"/>
        <v>20137.600000000002</v>
      </c>
      <c r="AF310" s="298">
        <f t="shared" si="158"/>
        <v>20137.600000000002</v>
      </c>
      <c r="AG310" s="298">
        <f t="shared" si="158"/>
        <v>20137.600000000002</v>
      </c>
      <c r="AH310" s="298">
        <f t="shared" si="158"/>
        <v>20137.600000000002</v>
      </c>
      <c r="AI310" s="298">
        <f t="shared" si="158"/>
        <v>20137.600000000002</v>
      </c>
      <c r="AJ310" s="298">
        <f t="shared" si="158"/>
        <v>20137.600000000002</v>
      </c>
      <c r="AK310" s="298">
        <f t="shared" si="158"/>
        <v>20137.600000000002</v>
      </c>
      <c r="AL310" s="298">
        <f t="shared" si="128"/>
        <v>241651.20000000004</v>
      </c>
    </row>
    <row r="311" spans="1:38" x14ac:dyDescent="0.25">
      <c r="A311" t="s">
        <v>114</v>
      </c>
      <c r="B311" s="124">
        <v>7170</v>
      </c>
      <c r="C311" s="124">
        <v>142</v>
      </c>
      <c r="D311" t="s">
        <v>22</v>
      </c>
      <c r="E311">
        <v>3</v>
      </c>
      <c r="F311" s="251" t="s">
        <v>23</v>
      </c>
      <c r="G311" s="4">
        <v>4945</v>
      </c>
      <c r="H311" s="4">
        <v>4945</v>
      </c>
      <c r="I311" s="4">
        <v>4945</v>
      </c>
      <c r="J311" s="4">
        <v>6352</v>
      </c>
      <c r="K311" s="4">
        <v>6352</v>
      </c>
      <c r="L311" s="4">
        <v>8974.2099999999991</v>
      </c>
      <c r="M311" s="4">
        <v>5576.21</v>
      </c>
      <c r="N311" s="4">
        <v>7780.23</v>
      </c>
      <c r="O311" s="4">
        <v>7370</v>
      </c>
      <c r="P311" s="4">
        <v>8404</v>
      </c>
      <c r="Q311" s="4">
        <v>7174</v>
      </c>
      <c r="R311" s="4">
        <v>8127</v>
      </c>
      <c r="S311" s="4">
        <v>80944.649999999994</v>
      </c>
      <c r="U311" s="114" t="e">
        <f t="shared" si="127"/>
        <v>#DIV/0!</v>
      </c>
      <c r="V311" s="114"/>
      <c r="W311" s="115"/>
      <c r="X311" s="117"/>
      <c r="Z311" s="298">
        <f>SUMIFS('SE - OTE - NBML OUTPUT'!D:D,'SE - OTE - NBML OUTPUT'!A:A,'Summary - Selling Expenses'!B311,'SE - OTE - NBML OUTPUT'!B:B,'Summary - Selling Expenses'!C311)</f>
        <v>3168</v>
      </c>
      <c r="AA311" s="298">
        <f t="shared" ref="AA311:AK311" si="159">Z311</f>
        <v>3168</v>
      </c>
      <c r="AB311" s="298">
        <f t="shared" si="159"/>
        <v>3168</v>
      </c>
      <c r="AC311" s="298">
        <f t="shared" si="159"/>
        <v>3168</v>
      </c>
      <c r="AD311" s="298">
        <f t="shared" si="159"/>
        <v>3168</v>
      </c>
      <c r="AE311" s="298">
        <f t="shared" si="159"/>
        <v>3168</v>
      </c>
      <c r="AF311" s="298">
        <f t="shared" si="159"/>
        <v>3168</v>
      </c>
      <c r="AG311" s="298">
        <f t="shared" si="159"/>
        <v>3168</v>
      </c>
      <c r="AH311" s="298">
        <f t="shared" si="159"/>
        <v>3168</v>
      </c>
      <c r="AI311" s="298">
        <f t="shared" si="159"/>
        <v>3168</v>
      </c>
      <c r="AJ311" s="298">
        <f t="shared" si="159"/>
        <v>3168</v>
      </c>
      <c r="AK311" s="298">
        <f t="shared" si="159"/>
        <v>3168</v>
      </c>
      <c r="AL311" s="298">
        <f t="shared" si="128"/>
        <v>38016</v>
      </c>
    </row>
    <row r="312" spans="1:38" x14ac:dyDescent="0.25">
      <c r="A312" t="s">
        <v>114</v>
      </c>
      <c r="B312" s="124">
        <v>7170</v>
      </c>
      <c r="C312" s="124">
        <v>147</v>
      </c>
      <c r="D312" t="s">
        <v>20</v>
      </c>
      <c r="E312">
        <v>3</v>
      </c>
      <c r="F312" s="251" t="s">
        <v>21</v>
      </c>
      <c r="G312" s="4">
        <v>7550.26</v>
      </c>
      <c r="H312" s="4">
        <v>6953.37</v>
      </c>
      <c r="I312" s="4">
        <v>4261.84</v>
      </c>
      <c r="J312" s="4">
        <v>936.31</v>
      </c>
      <c r="K312" s="4">
        <v>1193.92</v>
      </c>
      <c r="L312" s="4">
        <v>0</v>
      </c>
      <c r="M312" s="4">
        <v>0</v>
      </c>
      <c r="N312" s="4">
        <v>0</v>
      </c>
      <c r="O312" s="4">
        <v>0</v>
      </c>
      <c r="P312" s="4">
        <v>0</v>
      </c>
      <c r="Q312" s="4">
        <v>0</v>
      </c>
      <c r="R312" s="4">
        <v>0</v>
      </c>
      <c r="S312" s="4">
        <v>20895.700000000004</v>
      </c>
      <c r="U312" s="114" t="e">
        <f t="shared" si="127"/>
        <v>#DIV/0!</v>
      </c>
      <c r="V312" s="114"/>
      <c r="W312" s="115"/>
      <c r="X312" s="117"/>
      <c r="Z312" s="298">
        <f>SUMIFS('SE - OTE - NBML OUTPUT'!D:D,'SE - OTE - NBML OUTPUT'!A:A,'Summary - Selling Expenses'!B312,'SE - OTE - NBML OUTPUT'!B:B,'Summary - Selling Expenses'!C312)</f>
        <v>0</v>
      </c>
      <c r="AA312" s="298">
        <f t="shared" ref="AA312:AK312" si="160">Z312</f>
        <v>0</v>
      </c>
      <c r="AB312" s="298">
        <f t="shared" si="160"/>
        <v>0</v>
      </c>
      <c r="AC312" s="298">
        <f t="shared" si="160"/>
        <v>0</v>
      </c>
      <c r="AD312" s="298">
        <f t="shared" si="160"/>
        <v>0</v>
      </c>
      <c r="AE312" s="298">
        <f t="shared" si="160"/>
        <v>0</v>
      </c>
      <c r="AF312" s="298">
        <f t="shared" si="160"/>
        <v>0</v>
      </c>
      <c r="AG312" s="298">
        <f t="shared" si="160"/>
        <v>0</v>
      </c>
      <c r="AH312" s="298">
        <f t="shared" si="160"/>
        <v>0</v>
      </c>
      <c r="AI312" s="298">
        <f t="shared" si="160"/>
        <v>0</v>
      </c>
      <c r="AJ312" s="298">
        <f t="shared" si="160"/>
        <v>0</v>
      </c>
      <c r="AK312" s="298">
        <f t="shared" si="160"/>
        <v>0</v>
      </c>
      <c r="AL312" s="298">
        <f t="shared" si="128"/>
        <v>0</v>
      </c>
    </row>
    <row r="313" spans="1:38" x14ac:dyDescent="0.25">
      <c r="A313" t="s">
        <v>114</v>
      </c>
      <c r="B313" s="124">
        <v>7170</v>
      </c>
      <c r="C313" s="124">
        <v>150</v>
      </c>
      <c r="D313" t="s">
        <v>24</v>
      </c>
      <c r="E313">
        <v>3</v>
      </c>
      <c r="F313" s="251" t="s">
        <v>25</v>
      </c>
      <c r="G313" s="4">
        <v>8068.16</v>
      </c>
      <c r="H313" s="4">
        <v>7582.5</v>
      </c>
      <c r="I313" s="4">
        <v>9310</v>
      </c>
      <c r="J313" s="4">
        <v>8552.5499999999993</v>
      </c>
      <c r="K313" s="4">
        <v>7698.46</v>
      </c>
      <c r="L313" s="4">
        <v>8575.6</v>
      </c>
      <c r="M313" s="4">
        <v>9529.99</v>
      </c>
      <c r="N313" s="4">
        <v>7464.06</v>
      </c>
      <c r="O313" s="4">
        <v>7926.24</v>
      </c>
      <c r="P313" s="4">
        <v>9078.5400000000009</v>
      </c>
      <c r="Q313" s="4">
        <v>7138.88</v>
      </c>
      <c r="R313" s="4">
        <v>3369.32</v>
      </c>
      <c r="S313" s="4">
        <v>94294.300000000017</v>
      </c>
      <c r="U313" s="114" t="e">
        <f t="shared" si="127"/>
        <v>#DIV/0!</v>
      </c>
      <c r="V313" s="114"/>
      <c r="W313" s="115"/>
      <c r="X313" s="117"/>
      <c r="Z313" s="298">
        <f>SUMIFS('SE - OTE - NBML OUTPUT'!D:D,'SE - OTE - NBML OUTPUT'!A:A,'Summary - Selling Expenses'!B313,'SE - OTE - NBML OUTPUT'!B:B,'Summary - Selling Expenses'!C313)</f>
        <v>7760</v>
      </c>
      <c r="AA313" s="298">
        <f t="shared" ref="AA313:AK313" si="161">Z313</f>
        <v>7760</v>
      </c>
      <c r="AB313" s="298">
        <f t="shared" si="161"/>
        <v>7760</v>
      </c>
      <c r="AC313" s="298">
        <f t="shared" si="161"/>
        <v>7760</v>
      </c>
      <c r="AD313" s="298">
        <f t="shared" si="161"/>
        <v>7760</v>
      </c>
      <c r="AE313" s="298">
        <f t="shared" si="161"/>
        <v>7760</v>
      </c>
      <c r="AF313" s="298">
        <f t="shared" si="161"/>
        <v>7760</v>
      </c>
      <c r="AG313" s="298">
        <f t="shared" si="161"/>
        <v>7760</v>
      </c>
      <c r="AH313" s="298">
        <f t="shared" si="161"/>
        <v>7760</v>
      </c>
      <c r="AI313" s="298">
        <f t="shared" si="161"/>
        <v>7760</v>
      </c>
      <c r="AJ313" s="298">
        <f t="shared" si="161"/>
        <v>7760</v>
      </c>
      <c r="AK313" s="298">
        <f t="shared" si="161"/>
        <v>7760</v>
      </c>
      <c r="AL313" s="298">
        <f t="shared" si="128"/>
        <v>93120</v>
      </c>
    </row>
    <row r="314" spans="1:38" x14ac:dyDescent="0.25">
      <c r="A314" t="s">
        <v>114</v>
      </c>
      <c r="B314" s="124">
        <v>7170</v>
      </c>
      <c r="C314" s="124">
        <v>160</v>
      </c>
      <c r="D314" t="s">
        <v>26</v>
      </c>
      <c r="E314">
        <v>3</v>
      </c>
      <c r="F314" s="251" t="s">
        <v>27</v>
      </c>
      <c r="G314" s="4">
        <v>1102.1400000000001</v>
      </c>
      <c r="H314" s="4">
        <v>2031.61</v>
      </c>
      <c r="I314" s="4">
        <v>2423.12</v>
      </c>
      <c r="J314" s="4">
        <v>875.73</v>
      </c>
      <c r="K314" s="4">
        <v>1465.22</v>
      </c>
      <c r="L314" s="4">
        <v>1197.05</v>
      </c>
      <c r="M314" s="4">
        <v>1813.82</v>
      </c>
      <c r="N314" s="4">
        <v>1188.08</v>
      </c>
      <c r="O314" s="4">
        <v>1240.6400000000001</v>
      </c>
      <c r="P314" s="4">
        <v>1434.27</v>
      </c>
      <c r="Q314" s="4">
        <v>486.01</v>
      </c>
      <c r="R314" s="4">
        <v>1334.48</v>
      </c>
      <c r="S314" s="4">
        <v>16592.170000000002</v>
      </c>
      <c r="U314" s="114" t="e">
        <f t="shared" si="127"/>
        <v>#DIV/0!</v>
      </c>
      <c r="V314" s="114"/>
      <c r="W314" s="115"/>
      <c r="X314" s="117"/>
      <c r="Z314" s="298">
        <f>SUMIFS('SE - OTE - NBML OUTPUT'!D:D,'SE - OTE - NBML OUTPUT'!A:A,'Summary - Selling Expenses'!B314,'SE - OTE - NBML OUTPUT'!B:B,'Summary - Selling Expenses'!C314)</f>
        <v>2620.8000000000002</v>
      </c>
      <c r="AA314" s="298">
        <f t="shared" ref="AA314:AK314" si="162">Z314</f>
        <v>2620.8000000000002</v>
      </c>
      <c r="AB314" s="298">
        <f t="shared" si="162"/>
        <v>2620.8000000000002</v>
      </c>
      <c r="AC314" s="298">
        <f t="shared" si="162"/>
        <v>2620.8000000000002</v>
      </c>
      <c r="AD314" s="298">
        <f t="shared" si="162"/>
        <v>2620.8000000000002</v>
      </c>
      <c r="AE314" s="298">
        <f t="shared" si="162"/>
        <v>2620.8000000000002</v>
      </c>
      <c r="AF314" s="298">
        <f t="shared" si="162"/>
        <v>2620.8000000000002</v>
      </c>
      <c r="AG314" s="298">
        <f t="shared" si="162"/>
        <v>2620.8000000000002</v>
      </c>
      <c r="AH314" s="298">
        <f t="shared" si="162"/>
        <v>2620.8000000000002</v>
      </c>
      <c r="AI314" s="298">
        <f t="shared" si="162"/>
        <v>2620.8000000000002</v>
      </c>
      <c r="AJ314" s="298">
        <f t="shared" si="162"/>
        <v>2620.8000000000002</v>
      </c>
      <c r="AK314" s="298">
        <f t="shared" si="162"/>
        <v>2620.8000000000002</v>
      </c>
      <c r="AL314" s="298">
        <f t="shared" si="128"/>
        <v>31449.599999999995</v>
      </c>
    </row>
    <row r="315" spans="1:38" x14ac:dyDescent="0.25">
      <c r="A315" t="s">
        <v>114</v>
      </c>
      <c r="B315" s="124">
        <v>7170</v>
      </c>
      <c r="C315" s="124">
        <v>162</v>
      </c>
      <c r="D315" t="s">
        <v>28</v>
      </c>
      <c r="E315">
        <v>3</v>
      </c>
      <c r="F315" s="251" t="s">
        <v>29</v>
      </c>
      <c r="G315" s="4">
        <v>1000</v>
      </c>
      <c r="H315" s="4">
        <v>1000</v>
      </c>
      <c r="I315" s="4">
        <v>1000</v>
      </c>
      <c r="J315" s="4">
        <v>560</v>
      </c>
      <c r="K315" s="4">
        <v>560</v>
      </c>
      <c r="L315" s="4">
        <v>766</v>
      </c>
      <c r="M315" s="4">
        <v>566</v>
      </c>
      <c r="N315" s="4">
        <v>760</v>
      </c>
      <c r="O315" s="4">
        <v>793</v>
      </c>
      <c r="P315" s="4">
        <v>917</v>
      </c>
      <c r="Q315" s="4">
        <v>311</v>
      </c>
      <c r="R315" s="4">
        <v>853</v>
      </c>
      <c r="S315" s="4">
        <v>9086</v>
      </c>
      <c r="U315" s="114" t="e">
        <f t="shared" si="127"/>
        <v>#DIV/0!</v>
      </c>
      <c r="V315" s="114"/>
      <c r="W315" s="115"/>
      <c r="X315" s="117"/>
      <c r="Z315" s="298">
        <f>SUMIFS('SE - OTE - NBML OUTPUT'!D:D,'SE - OTE - NBML OUTPUT'!A:A,'Summary - Selling Expenses'!B315,'SE - OTE - NBML OUTPUT'!B:B,'Summary - Selling Expenses'!C315)</f>
        <v>655.20000000000005</v>
      </c>
      <c r="AA315" s="298">
        <f t="shared" ref="AA315:AK315" si="163">Z315</f>
        <v>655.20000000000005</v>
      </c>
      <c r="AB315" s="298">
        <f t="shared" si="163"/>
        <v>655.20000000000005</v>
      </c>
      <c r="AC315" s="298">
        <f t="shared" si="163"/>
        <v>655.20000000000005</v>
      </c>
      <c r="AD315" s="298">
        <f t="shared" si="163"/>
        <v>655.20000000000005</v>
      </c>
      <c r="AE315" s="298">
        <f t="shared" si="163"/>
        <v>655.20000000000005</v>
      </c>
      <c r="AF315" s="298">
        <f t="shared" si="163"/>
        <v>655.20000000000005</v>
      </c>
      <c r="AG315" s="298">
        <f t="shared" si="163"/>
        <v>655.20000000000005</v>
      </c>
      <c r="AH315" s="298">
        <f t="shared" si="163"/>
        <v>655.20000000000005</v>
      </c>
      <c r="AI315" s="298">
        <f t="shared" si="163"/>
        <v>655.20000000000005</v>
      </c>
      <c r="AJ315" s="298">
        <f t="shared" si="163"/>
        <v>655.20000000000005</v>
      </c>
      <c r="AK315" s="298">
        <f t="shared" si="163"/>
        <v>655.20000000000005</v>
      </c>
      <c r="AL315" s="298">
        <f t="shared" si="128"/>
        <v>7862.3999999999987</v>
      </c>
    </row>
    <row r="316" spans="1:38" x14ac:dyDescent="0.25">
      <c r="A316" t="s">
        <v>114</v>
      </c>
      <c r="B316" s="124">
        <v>7170</v>
      </c>
      <c r="C316" s="124">
        <v>210</v>
      </c>
      <c r="D316" t="s">
        <v>10</v>
      </c>
      <c r="E316">
        <v>2</v>
      </c>
      <c r="F316" s="251" t="s">
        <v>51</v>
      </c>
      <c r="G316" s="4">
        <v>0</v>
      </c>
      <c r="H316" s="4">
        <v>0</v>
      </c>
      <c r="I316" s="4">
        <v>0</v>
      </c>
      <c r="J316" s="4">
        <v>0</v>
      </c>
      <c r="K316" s="4">
        <v>0</v>
      </c>
      <c r="L316" s="4">
        <v>0</v>
      </c>
      <c r="M316" s="4">
        <v>0</v>
      </c>
      <c r="N316" s="4">
        <v>0</v>
      </c>
      <c r="O316" s="4">
        <v>0</v>
      </c>
      <c r="P316" s="4">
        <v>1992.3</v>
      </c>
      <c r="Q316" s="4">
        <v>6353.87</v>
      </c>
      <c r="R316" s="4">
        <v>6192.31</v>
      </c>
      <c r="S316" s="4">
        <v>14538.48</v>
      </c>
      <c r="U316" s="114" t="e">
        <f t="shared" si="127"/>
        <v>#DIV/0!</v>
      </c>
      <c r="V316" s="114"/>
      <c r="W316" s="115"/>
      <c r="X316" s="117"/>
      <c r="Z316" s="298">
        <f>SUMIFS('SE - OTE - NBML OUTPUT'!D:D,'SE - OTE - NBML OUTPUT'!A:A,'Summary - Selling Expenses'!B316,'SE - OTE - NBML OUTPUT'!B:B,'Summary - Selling Expenses'!C316)</f>
        <v>3920</v>
      </c>
      <c r="AA316" s="298">
        <f t="shared" ref="AA316:AK316" si="164">Z316</f>
        <v>3920</v>
      </c>
      <c r="AB316" s="298">
        <f t="shared" si="164"/>
        <v>3920</v>
      </c>
      <c r="AC316" s="298">
        <f t="shared" si="164"/>
        <v>3920</v>
      </c>
      <c r="AD316" s="298">
        <f t="shared" si="164"/>
        <v>3920</v>
      </c>
      <c r="AE316" s="298">
        <f t="shared" si="164"/>
        <v>3920</v>
      </c>
      <c r="AF316" s="298">
        <f t="shared" si="164"/>
        <v>3920</v>
      </c>
      <c r="AG316" s="298">
        <f t="shared" si="164"/>
        <v>3920</v>
      </c>
      <c r="AH316" s="298">
        <f t="shared" si="164"/>
        <v>3920</v>
      </c>
      <c r="AI316" s="298">
        <f t="shared" si="164"/>
        <v>3920</v>
      </c>
      <c r="AJ316" s="298">
        <f t="shared" si="164"/>
        <v>3920</v>
      </c>
      <c r="AK316" s="298">
        <f t="shared" si="164"/>
        <v>3920</v>
      </c>
      <c r="AL316" s="298">
        <f t="shared" si="128"/>
        <v>47040</v>
      </c>
    </row>
    <row r="317" spans="1:38" x14ac:dyDescent="0.25">
      <c r="A317" t="s">
        <v>114</v>
      </c>
      <c r="B317" s="124">
        <v>7170</v>
      </c>
      <c r="C317" s="124">
        <v>220</v>
      </c>
      <c r="D317" t="s">
        <v>14</v>
      </c>
      <c r="E317">
        <v>2</v>
      </c>
      <c r="F317" s="251" t="s">
        <v>53</v>
      </c>
      <c r="G317" s="4">
        <v>0</v>
      </c>
      <c r="H317" s="4">
        <v>0</v>
      </c>
      <c r="I317" s="4">
        <v>0</v>
      </c>
      <c r="J317" s="4">
        <v>0</v>
      </c>
      <c r="K317" s="4">
        <v>0</v>
      </c>
      <c r="L317" s="4">
        <v>0</v>
      </c>
      <c r="M317" s="4">
        <v>0</v>
      </c>
      <c r="N317" s="4">
        <v>0</v>
      </c>
      <c r="O317" s="4">
        <v>0</v>
      </c>
      <c r="P317" s="4">
        <v>0</v>
      </c>
      <c r="Q317" s="4">
        <v>0</v>
      </c>
      <c r="R317" s="4">
        <v>0</v>
      </c>
      <c r="S317" s="4">
        <v>0</v>
      </c>
      <c r="U317" s="114" t="e">
        <f t="shared" si="127"/>
        <v>#DIV/0!</v>
      </c>
      <c r="V317" s="114"/>
      <c r="W317" s="115"/>
      <c r="X317" s="117"/>
      <c r="Z317" s="298">
        <f>SUMIFS('SE - OTE - NBML OUTPUT'!D:D,'SE - OTE - NBML OUTPUT'!A:A,'Summary - Selling Expenses'!B317,'SE - OTE - NBML OUTPUT'!B:B,'Summary - Selling Expenses'!C317)</f>
        <v>5040</v>
      </c>
      <c r="AA317" s="298">
        <f t="shared" ref="AA317:AK317" si="165">Z317</f>
        <v>5040</v>
      </c>
      <c r="AB317" s="298">
        <f t="shared" si="165"/>
        <v>5040</v>
      </c>
      <c r="AC317" s="298">
        <f t="shared" si="165"/>
        <v>5040</v>
      </c>
      <c r="AD317" s="298">
        <f t="shared" si="165"/>
        <v>5040</v>
      </c>
      <c r="AE317" s="298">
        <f t="shared" si="165"/>
        <v>5040</v>
      </c>
      <c r="AF317" s="298">
        <f t="shared" si="165"/>
        <v>5040</v>
      </c>
      <c r="AG317" s="298">
        <f t="shared" si="165"/>
        <v>5040</v>
      </c>
      <c r="AH317" s="298">
        <f t="shared" si="165"/>
        <v>5040</v>
      </c>
      <c r="AI317" s="298">
        <f t="shared" si="165"/>
        <v>5040</v>
      </c>
      <c r="AJ317" s="298">
        <f t="shared" si="165"/>
        <v>5040</v>
      </c>
      <c r="AK317" s="298">
        <f t="shared" si="165"/>
        <v>5040</v>
      </c>
      <c r="AL317" s="298">
        <f t="shared" si="128"/>
        <v>60480</v>
      </c>
    </row>
    <row r="318" spans="1:38" x14ac:dyDescent="0.25">
      <c r="A318" t="s">
        <v>114</v>
      </c>
      <c r="B318" s="124">
        <v>7170</v>
      </c>
      <c r="C318" s="124">
        <v>230</v>
      </c>
      <c r="D318" t="s">
        <v>18</v>
      </c>
      <c r="E318">
        <v>3</v>
      </c>
      <c r="F318" s="251" t="s">
        <v>19</v>
      </c>
      <c r="G318" s="4">
        <v>8157.39</v>
      </c>
      <c r="H318" s="4">
        <v>7590.42</v>
      </c>
      <c r="I318" s="4">
        <v>9338.3799999999992</v>
      </c>
      <c r="J318" s="4">
        <v>8253.15</v>
      </c>
      <c r="K318" s="4">
        <v>9072.7999999999993</v>
      </c>
      <c r="L318" s="4">
        <v>9121.84</v>
      </c>
      <c r="M318" s="4">
        <v>9836.4599999999991</v>
      </c>
      <c r="N318" s="4">
        <v>8271.25</v>
      </c>
      <c r="O318" s="4">
        <v>7385.44</v>
      </c>
      <c r="P318" s="4">
        <v>8388.81</v>
      </c>
      <c r="Q318" s="4">
        <v>6168.46</v>
      </c>
      <c r="R318" s="4">
        <v>8535.25</v>
      </c>
      <c r="S318" s="4">
        <v>100119.65000000001</v>
      </c>
      <c r="U318" s="114" t="e">
        <f t="shared" si="127"/>
        <v>#DIV/0!</v>
      </c>
      <c r="V318" s="114"/>
      <c r="W318" s="115"/>
      <c r="X318" s="117"/>
      <c r="Z318" s="298">
        <f>SUMIFS('SE - OTE - NBML OUTPUT'!D:D,'SE - OTE - NBML OUTPUT'!A:A,'Summary - Selling Expenses'!B318,'SE - OTE - NBML OUTPUT'!B:B,'Summary - Selling Expenses'!C318)</f>
        <v>8000</v>
      </c>
      <c r="AA318" s="298">
        <f t="shared" ref="AA318:AK318" si="166">Z318</f>
        <v>8000</v>
      </c>
      <c r="AB318" s="298">
        <f t="shared" si="166"/>
        <v>8000</v>
      </c>
      <c r="AC318" s="298">
        <f t="shared" si="166"/>
        <v>8000</v>
      </c>
      <c r="AD318" s="298">
        <f t="shared" si="166"/>
        <v>8000</v>
      </c>
      <c r="AE318" s="298">
        <f t="shared" si="166"/>
        <v>8000</v>
      </c>
      <c r="AF318" s="298">
        <f t="shared" si="166"/>
        <v>8000</v>
      </c>
      <c r="AG318" s="298">
        <f t="shared" si="166"/>
        <v>8000</v>
      </c>
      <c r="AH318" s="298">
        <f t="shared" si="166"/>
        <v>8000</v>
      </c>
      <c r="AI318" s="298">
        <f t="shared" si="166"/>
        <v>8000</v>
      </c>
      <c r="AJ318" s="298">
        <f t="shared" si="166"/>
        <v>8000</v>
      </c>
      <c r="AK318" s="298">
        <f t="shared" si="166"/>
        <v>8000</v>
      </c>
      <c r="AL318" s="298">
        <f t="shared" si="128"/>
        <v>96000</v>
      </c>
    </row>
    <row r="319" spans="1:38" x14ac:dyDescent="0.25">
      <c r="A319" t="s">
        <v>114</v>
      </c>
      <c r="B319" s="124">
        <v>7170</v>
      </c>
      <c r="C319" s="124">
        <v>240</v>
      </c>
      <c r="D319" t="s">
        <v>20</v>
      </c>
      <c r="E319">
        <v>3</v>
      </c>
      <c r="F319" s="251" t="s">
        <v>21</v>
      </c>
      <c r="G319" s="4">
        <v>9464.32</v>
      </c>
      <c r="H319" s="4">
        <v>9740</v>
      </c>
      <c r="I319" s="4">
        <v>13323.89</v>
      </c>
      <c r="J319" s="4">
        <v>8862.7099999999991</v>
      </c>
      <c r="K319" s="4">
        <v>13169.06</v>
      </c>
      <c r="L319" s="4">
        <v>11682.33</v>
      </c>
      <c r="M319" s="4">
        <v>14462.96</v>
      </c>
      <c r="N319" s="4">
        <v>13199.24</v>
      </c>
      <c r="O319" s="4">
        <v>10910.6</v>
      </c>
      <c r="P319" s="4">
        <v>11301.26</v>
      </c>
      <c r="Q319" s="4">
        <v>13376.95</v>
      </c>
      <c r="R319" s="4">
        <v>11689.49</v>
      </c>
      <c r="S319" s="4">
        <v>141182.81</v>
      </c>
      <c r="U319" s="114" t="e">
        <f t="shared" si="127"/>
        <v>#DIV/0!</v>
      </c>
      <c r="V319" s="114"/>
      <c r="W319" s="115"/>
      <c r="X319" s="117"/>
      <c r="Z319" s="298">
        <f>SUMIFS('SE - OTE - NBML OUTPUT'!D:D,'SE - OTE - NBML OUTPUT'!A:A,'Summary - Selling Expenses'!B319,'SE - OTE - NBML OUTPUT'!B:B,'Summary - Selling Expenses'!C319)</f>
        <v>11893.333333333334</v>
      </c>
      <c r="AA319" s="298">
        <f t="shared" ref="AA319:AK319" si="167">Z319</f>
        <v>11893.333333333334</v>
      </c>
      <c r="AB319" s="298">
        <f t="shared" si="167"/>
        <v>11893.333333333334</v>
      </c>
      <c r="AC319" s="298">
        <f t="shared" si="167"/>
        <v>11893.333333333334</v>
      </c>
      <c r="AD319" s="298">
        <f t="shared" si="167"/>
        <v>11893.333333333334</v>
      </c>
      <c r="AE319" s="298">
        <f t="shared" si="167"/>
        <v>11893.333333333334</v>
      </c>
      <c r="AF319" s="298">
        <f t="shared" si="167"/>
        <v>11893.333333333334</v>
      </c>
      <c r="AG319" s="298">
        <f t="shared" si="167"/>
        <v>11893.333333333334</v>
      </c>
      <c r="AH319" s="298">
        <f t="shared" si="167"/>
        <v>11893.333333333334</v>
      </c>
      <c r="AI319" s="298">
        <f t="shared" si="167"/>
        <v>11893.333333333334</v>
      </c>
      <c r="AJ319" s="298">
        <f t="shared" si="167"/>
        <v>11893.333333333334</v>
      </c>
      <c r="AK319" s="298">
        <f t="shared" si="167"/>
        <v>11893.333333333334</v>
      </c>
      <c r="AL319" s="298">
        <f t="shared" si="128"/>
        <v>142719.99999999997</v>
      </c>
    </row>
    <row r="320" spans="1:38" x14ac:dyDescent="0.25">
      <c r="A320" t="s">
        <v>114</v>
      </c>
      <c r="B320" s="124">
        <v>7170</v>
      </c>
      <c r="C320" s="124">
        <v>260</v>
      </c>
      <c r="D320" t="s">
        <v>26</v>
      </c>
      <c r="E320">
        <v>3</v>
      </c>
      <c r="F320" s="251" t="s">
        <v>27</v>
      </c>
      <c r="G320" s="4">
        <v>0</v>
      </c>
      <c r="H320" s="4">
        <v>0</v>
      </c>
      <c r="I320" s="4">
        <v>0</v>
      </c>
      <c r="J320" s="4">
        <v>4294.32</v>
      </c>
      <c r="K320" s="4">
        <v>2545.0300000000002</v>
      </c>
      <c r="L320" s="4">
        <v>0</v>
      </c>
      <c r="M320" s="4">
        <v>0</v>
      </c>
      <c r="N320" s="4">
        <v>0</v>
      </c>
      <c r="O320" s="4">
        <v>0</v>
      </c>
      <c r="P320" s="4">
        <v>796.93</v>
      </c>
      <c r="Q320" s="4">
        <v>2541.54</v>
      </c>
      <c r="R320" s="4">
        <v>2476.9299999999998</v>
      </c>
      <c r="S320" s="4">
        <v>12654.75</v>
      </c>
      <c r="U320" s="114" t="e">
        <f t="shared" si="127"/>
        <v>#DIV/0!</v>
      </c>
      <c r="V320" s="114"/>
      <c r="W320" s="115"/>
      <c r="X320" s="117"/>
      <c r="Z320" s="298">
        <f>SUMIFS('SE - OTE - NBML OUTPUT'!D:D,'SE - OTE - NBML OUTPUT'!A:A,'Summary - Selling Expenses'!B320,'SE - OTE - NBML OUTPUT'!B:B,'Summary - Selling Expenses'!C320)</f>
        <v>2240</v>
      </c>
      <c r="AA320" s="298">
        <f t="shared" ref="AA320:AK320" si="168">Z320</f>
        <v>2240</v>
      </c>
      <c r="AB320" s="298">
        <f t="shared" si="168"/>
        <v>2240</v>
      </c>
      <c r="AC320" s="298">
        <f t="shared" si="168"/>
        <v>2240</v>
      </c>
      <c r="AD320" s="298">
        <f t="shared" si="168"/>
        <v>2240</v>
      </c>
      <c r="AE320" s="298">
        <f t="shared" si="168"/>
        <v>2240</v>
      </c>
      <c r="AF320" s="298">
        <f t="shared" si="168"/>
        <v>2240</v>
      </c>
      <c r="AG320" s="298">
        <f t="shared" si="168"/>
        <v>2240</v>
      </c>
      <c r="AH320" s="298">
        <f t="shared" si="168"/>
        <v>2240</v>
      </c>
      <c r="AI320" s="298">
        <f t="shared" si="168"/>
        <v>2240</v>
      </c>
      <c r="AJ320" s="298">
        <f t="shared" si="168"/>
        <v>2240</v>
      </c>
      <c r="AK320" s="298">
        <f t="shared" si="168"/>
        <v>2240</v>
      </c>
      <c r="AL320" s="298">
        <f t="shared" si="128"/>
        <v>26880</v>
      </c>
    </row>
    <row r="321" spans="1:38" x14ac:dyDescent="0.25">
      <c r="A321" t="s">
        <v>114</v>
      </c>
      <c r="B321" s="124">
        <v>7170</v>
      </c>
      <c r="C321" s="124">
        <v>330</v>
      </c>
      <c r="D321" t="s">
        <v>18</v>
      </c>
      <c r="E321">
        <v>3</v>
      </c>
      <c r="F321" s="251" t="s">
        <v>19</v>
      </c>
      <c r="G321" s="4">
        <v>0</v>
      </c>
      <c r="H321" s="4">
        <v>0</v>
      </c>
      <c r="I321" s="4">
        <v>0</v>
      </c>
      <c r="J321" s="4">
        <v>0</v>
      </c>
      <c r="K321" s="4">
        <v>0</v>
      </c>
      <c r="L321" s="4">
        <v>0</v>
      </c>
      <c r="M321" s="4">
        <v>0</v>
      </c>
      <c r="N321" s="4">
        <v>0</v>
      </c>
      <c r="O321" s="4">
        <v>0</v>
      </c>
      <c r="P321" s="4">
        <v>0</v>
      </c>
      <c r="Q321" s="4">
        <v>0</v>
      </c>
      <c r="R321" s="4">
        <v>0</v>
      </c>
      <c r="S321" s="4">
        <v>0</v>
      </c>
      <c r="U321" s="114" t="e">
        <f t="shared" si="127"/>
        <v>#DIV/0!</v>
      </c>
      <c r="V321" s="114"/>
      <c r="W321" s="115"/>
      <c r="X321" s="117"/>
      <c r="Z321" s="298">
        <f>SUMIFS('SE - OTE - NBML OUTPUT'!D:D,'SE - OTE - NBML OUTPUT'!A:A,'Summary - Selling Expenses'!B321,'SE - OTE - NBML OUTPUT'!B:B,'Summary - Selling Expenses'!C321)</f>
        <v>2672.0000000000005</v>
      </c>
      <c r="AA321" s="298">
        <f t="shared" ref="AA321:AK321" si="169">Z321</f>
        <v>2672.0000000000005</v>
      </c>
      <c r="AB321" s="298">
        <f t="shared" si="169"/>
        <v>2672.0000000000005</v>
      </c>
      <c r="AC321" s="298">
        <f t="shared" si="169"/>
        <v>2672.0000000000005</v>
      </c>
      <c r="AD321" s="298">
        <f t="shared" si="169"/>
        <v>2672.0000000000005</v>
      </c>
      <c r="AE321" s="298">
        <f t="shared" si="169"/>
        <v>2672.0000000000005</v>
      </c>
      <c r="AF321" s="298">
        <f t="shared" si="169"/>
        <v>2672.0000000000005</v>
      </c>
      <c r="AG321" s="298">
        <f t="shared" si="169"/>
        <v>2672.0000000000005</v>
      </c>
      <c r="AH321" s="298">
        <f t="shared" si="169"/>
        <v>2672.0000000000005</v>
      </c>
      <c r="AI321" s="298">
        <f t="shared" si="169"/>
        <v>2672.0000000000005</v>
      </c>
      <c r="AJ321" s="298">
        <f t="shared" si="169"/>
        <v>2672.0000000000005</v>
      </c>
      <c r="AK321" s="298">
        <f t="shared" si="169"/>
        <v>2672.0000000000005</v>
      </c>
      <c r="AL321" s="298">
        <f t="shared" si="128"/>
        <v>32064.000000000004</v>
      </c>
    </row>
    <row r="322" spans="1:38" x14ac:dyDescent="0.25">
      <c r="A322" t="s">
        <v>114</v>
      </c>
      <c r="B322" s="124">
        <v>7170</v>
      </c>
      <c r="C322" s="124">
        <v>340</v>
      </c>
      <c r="D322" t="s">
        <v>20</v>
      </c>
      <c r="E322">
        <v>3</v>
      </c>
      <c r="F322" s="251" t="s">
        <v>21</v>
      </c>
      <c r="G322" s="4">
        <v>10259.09</v>
      </c>
      <c r="H322" s="4">
        <v>6172.94</v>
      </c>
      <c r="I322" s="4">
        <v>11387.02</v>
      </c>
      <c r="J322" s="4">
        <v>11648</v>
      </c>
      <c r="K322" s="4">
        <v>8193.16</v>
      </c>
      <c r="L322" s="4">
        <v>9520.31</v>
      </c>
      <c r="M322" s="4">
        <v>13441.86</v>
      </c>
      <c r="N322" s="4">
        <v>8144.01</v>
      </c>
      <c r="O322" s="4">
        <v>7454.99</v>
      </c>
      <c r="P322" s="4">
        <v>16727.64</v>
      </c>
      <c r="Q322" s="4">
        <v>6033.82</v>
      </c>
      <c r="R322" s="4">
        <v>10442.94</v>
      </c>
      <c r="S322" s="4">
        <v>119425.78</v>
      </c>
      <c r="U322" s="114" t="e">
        <f t="shared" si="127"/>
        <v>#DIV/0!</v>
      </c>
      <c r="V322" s="114"/>
      <c r="W322" s="115"/>
      <c r="X322" s="117"/>
      <c r="Z322" s="298">
        <f>SUMIFS('SE - OTE - NBML OUTPUT'!D:D,'SE - OTE - NBML OUTPUT'!A:A,'Summary - Selling Expenses'!B322,'SE - OTE - NBML OUTPUT'!B:B,'Summary - Selling Expenses'!C322)</f>
        <v>5938.666666666667</v>
      </c>
      <c r="AA322" s="298">
        <f t="shared" ref="AA322:AK322" si="170">Z322</f>
        <v>5938.666666666667</v>
      </c>
      <c r="AB322" s="298">
        <f t="shared" si="170"/>
        <v>5938.666666666667</v>
      </c>
      <c r="AC322" s="298">
        <f t="shared" si="170"/>
        <v>5938.666666666667</v>
      </c>
      <c r="AD322" s="298">
        <f t="shared" si="170"/>
        <v>5938.666666666667</v>
      </c>
      <c r="AE322" s="298">
        <f t="shared" si="170"/>
        <v>5938.666666666667</v>
      </c>
      <c r="AF322" s="298">
        <f t="shared" si="170"/>
        <v>5938.666666666667</v>
      </c>
      <c r="AG322" s="298">
        <f t="shared" si="170"/>
        <v>5938.666666666667</v>
      </c>
      <c r="AH322" s="298">
        <f t="shared" si="170"/>
        <v>5938.666666666667</v>
      </c>
      <c r="AI322" s="298">
        <f t="shared" si="170"/>
        <v>5938.666666666667</v>
      </c>
      <c r="AJ322" s="298">
        <f t="shared" si="170"/>
        <v>5938.666666666667</v>
      </c>
      <c r="AK322" s="298">
        <f t="shared" si="170"/>
        <v>5938.666666666667</v>
      </c>
      <c r="AL322" s="298">
        <f t="shared" si="128"/>
        <v>71263.999999999985</v>
      </c>
    </row>
    <row r="323" spans="1:38" x14ac:dyDescent="0.25">
      <c r="A323" t="s">
        <v>114</v>
      </c>
      <c r="B323" s="124">
        <v>7170</v>
      </c>
      <c r="C323" s="124">
        <v>430</v>
      </c>
      <c r="D323" t="s">
        <v>18</v>
      </c>
      <c r="E323">
        <v>3</v>
      </c>
      <c r="F323" s="251" t="s">
        <v>19</v>
      </c>
      <c r="G323" s="4">
        <v>176.9</v>
      </c>
      <c r="H323" s="4">
        <v>171.95</v>
      </c>
      <c r="I323" s="4">
        <v>233.21</v>
      </c>
      <c r="J323" s="4">
        <v>197.9</v>
      </c>
      <c r="K323" s="4">
        <v>217.05</v>
      </c>
      <c r="L323" s="4">
        <v>148.30000000000001</v>
      </c>
      <c r="M323" s="4">
        <v>254.9</v>
      </c>
      <c r="N323" s="4">
        <v>227.05</v>
      </c>
      <c r="O323" s="4">
        <v>115.42</v>
      </c>
      <c r="P323" s="4">
        <v>297.29000000000002</v>
      </c>
      <c r="Q323" s="4">
        <v>218.05</v>
      </c>
      <c r="R323" s="4">
        <v>212.28</v>
      </c>
      <c r="S323" s="4">
        <v>2470.3000000000002</v>
      </c>
      <c r="U323" s="114" t="e">
        <f t="shared" si="127"/>
        <v>#DIV/0!</v>
      </c>
      <c r="V323" s="114"/>
      <c r="W323" s="115"/>
      <c r="X323" s="117"/>
      <c r="Z323" s="298">
        <f>SUMIFS('SE - OTE - NBML OUTPUT'!D:D,'SE - OTE - NBML OUTPUT'!A:A,'Summary - Selling Expenses'!B323,'SE - OTE - NBML OUTPUT'!B:B,'Summary - Selling Expenses'!C323)</f>
        <v>2356</v>
      </c>
      <c r="AA323" s="298">
        <f t="shared" ref="AA323:AK323" si="171">Z323</f>
        <v>2356</v>
      </c>
      <c r="AB323" s="298">
        <f t="shared" si="171"/>
        <v>2356</v>
      </c>
      <c r="AC323" s="298">
        <f t="shared" si="171"/>
        <v>2356</v>
      </c>
      <c r="AD323" s="298">
        <f t="shared" si="171"/>
        <v>2356</v>
      </c>
      <c r="AE323" s="298">
        <f t="shared" si="171"/>
        <v>2356</v>
      </c>
      <c r="AF323" s="298">
        <f t="shared" si="171"/>
        <v>2356</v>
      </c>
      <c r="AG323" s="298">
        <f t="shared" si="171"/>
        <v>2356</v>
      </c>
      <c r="AH323" s="298">
        <f t="shared" si="171"/>
        <v>2356</v>
      </c>
      <c r="AI323" s="298">
        <f t="shared" si="171"/>
        <v>2356</v>
      </c>
      <c r="AJ323" s="298">
        <f t="shared" si="171"/>
        <v>2356</v>
      </c>
      <c r="AK323" s="298">
        <f t="shared" si="171"/>
        <v>2356</v>
      </c>
      <c r="AL323" s="298">
        <f t="shared" si="128"/>
        <v>28272</v>
      </c>
    </row>
    <row r="324" spans="1:38" x14ac:dyDescent="0.25">
      <c r="A324" t="s">
        <v>114</v>
      </c>
      <c r="B324" s="124">
        <v>7170</v>
      </c>
      <c r="C324" s="124">
        <v>440</v>
      </c>
      <c r="D324" t="s">
        <v>20</v>
      </c>
      <c r="E324">
        <v>3</v>
      </c>
      <c r="F324" s="251" t="s">
        <v>21</v>
      </c>
      <c r="G324" s="4">
        <v>7122.28</v>
      </c>
      <c r="H324" s="4">
        <v>8884.49</v>
      </c>
      <c r="I324" s="4">
        <v>10453.790000000001</v>
      </c>
      <c r="J324" s="4">
        <v>9506.83</v>
      </c>
      <c r="K324" s="4">
        <v>8044.76</v>
      </c>
      <c r="L324" s="4">
        <v>7570.01</v>
      </c>
      <c r="M324" s="4">
        <v>11141.18</v>
      </c>
      <c r="N324" s="4">
        <v>10338.94</v>
      </c>
      <c r="O324" s="4">
        <v>8264.2900000000009</v>
      </c>
      <c r="P324" s="4">
        <v>12479.88</v>
      </c>
      <c r="Q324" s="4">
        <v>10680.48</v>
      </c>
      <c r="R324" s="4">
        <v>9275.5499999999993</v>
      </c>
      <c r="S324" s="4">
        <v>113762.48000000001</v>
      </c>
      <c r="U324" s="114" t="e">
        <f t="shared" si="127"/>
        <v>#DIV/0!</v>
      </c>
      <c r="V324" s="114"/>
      <c r="W324" s="115"/>
      <c r="X324" s="117"/>
      <c r="Z324" s="298">
        <f>SUMIFS('SE - OTE - NBML OUTPUT'!D:D,'SE - OTE - NBML OUTPUT'!A:A,'Summary - Selling Expenses'!B324,'SE - OTE - NBML OUTPUT'!B:B,'Summary - Selling Expenses'!C324)</f>
        <v>7068</v>
      </c>
      <c r="AA324" s="298">
        <f t="shared" ref="AA324:AK324" si="172">Z324</f>
        <v>7068</v>
      </c>
      <c r="AB324" s="298">
        <f t="shared" si="172"/>
        <v>7068</v>
      </c>
      <c r="AC324" s="298">
        <f t="shared" si="172"/>
        <v>7068</v>
      </c>
      <c r="AD324" s="298">
        <f t="shared" si="172"/>
        <v>7068</v>
      </c>
      <c r="AE324" s="298">
        <f t="shared" si="172"/>
        <v>7068</v>
      </c>
      <c r="AF324" s="298">
        <f t="shared" si="172"/>
        <v>7068</v>
      </c>
      <c r="AG324" s="298">
        <f t="shared" si="172"/>
        <v>7068</v>
      </c>
      <c r="AH324" s="298">
        <f t="shared" si="172"/>
        <v>7068</v>
      </c>
      <c r="AI324" s="298">
        <f t="shared" si="172"/>
        <v>7068</v>
      </c>
      <c r="AJ324" s="298">
        <f t="shared" si="172"/>
        <v>7068</v>
      </c>
      <c r="AK324" s="298">
        <f t="shared" si="172"/>
        <v>7068</v>
      </c>
      <c r="AL324" s="298">
        <f t="shared" si="128"/>
        <v>84816</v>
      </c>
    </row>
    <row r="325" spans="1:38" x14ac:dyDescent="0.25">
      <c r="A325" t="s">
        <v>114</v>
      </c>
      <c r="B325" s="124">
        <v>7170</v>
      </c>
      <c r="C325" s="124">
        <v>935</v>
      </c>
      <c r="D325" t="s">
        <v>30</v>
      </c>
      <c r="E325">
        <v>3</v>
      </c>
      <c r="F325" s="251" t="s">
        <v>31</v>
      </c>
      <c r="G325" s="4">
        <v>4209.4399999999996</v>
      </c>
      <c r="H325" s="4">
        <v>6296.91</v>
      </c>
      <c r="I325" s="4">
        <v>7744.47</v>
      </c>
      <c r="J325" s="4">
        <v>6528.22</v>
      </c>
      <c r="K325" s="4">
        <v>7338.18</v>
      </c>
      <c r="L325" s="4">
        <v>7664.17</v>
      </c>
      <c r="M325" s="4">
        <v>7906.12</v>
      </c>
      <c r="N325" s="4">
        <v>8400.4699999999993</v>
      </c>
      <c r="O325" s="4">
        <v>7316.85</v>
      </c>
      <c r="P325" s="4">
        <v>4980.09</v>
      </c>
      <c r="Q325" s="4">
        <v>8047.27</v>
      </c>
      <c r="R325" s="4">
        <v>7908.16</v>
      </c>
      <c r="S325" s="4">
        <v>84340.35</v>
      </c>
      <c r="U325" s="114" t="e">
        <f t="shared" si="127"/>
        <v>#DIV/0!</v>
      </c>
      <c r="V325" s="114"/>
      <c r="W325" s="115"/>
      <c r="X325" s="117"/>
      <c r="Z325" s="298">
        <f>SUMIFS('SE - OTE - NBML OUTPUT'!D:D,'SE - OTE - NBML OUTPUT'!A:A,'Summary - Selling Expenses'!B325,'SE - OTE - NBML OUTPUT'!B:B,'Summary - Selling Expenses'!C325)</f>
        <v>6944</v>
      </c>
      <c r="AA325" s="298">
        <f t="shared" ref="AA325:AK325" si="173">Z325</f>
        <v>6944</v>
      </c>
      <c r="AB325" s="298">
        <f t="shared" si="173"/>
        <v>6944</v>
      </c>
      <c r="AC325" s="298">
        <f t="shared" si="173"/>
        <v>6944</v>
      </c>
      <c r="AD325" s="298">
        <f t="shared" si="173"/>
        <v>6944</v>
      </c>
      <c r="AE325" s="298">
        <f t="shared" si="173"/>
        <v>6944</v>
      </c>
      <c r="AF325" s="298">
        <f t="shared" si="173"/>
        <v>6944</v>
      </c>
      <c r="AG325" s="298">
        <f t="shared" si="173"/>
        <v>6944</v>
      </c>
      <c r="AH325" s="298">
        <f t="shared" si="173"/>
        <v>6944</v>
      </c>
      <c r="AI325" s="298">
        <f t="shared" si="173"/>
        <v>6944</v>
      </c>
      <c r="AJ325" s="298">
        <f t="shared" si="173"/>
        <v>6944</v>
      </c>
      <c r="AK325" s="298">
        <f t="shared" si="173"/>
        <v>6944</v>
      </c>
      <c r="AL325" s="298">
        <f t="shared" si="128"/>
        <v>83328</v>
      </c>
    </row>
    <row r="326" spans="1:38" x14ac:dyDescent="0.25">
      <c r="A326" t="s">
        <v>114</v>
      </c>
      <c r="B326" s="124">
        <v>7170</v>
      </c>
      <c r="C326" s="124">
        <v>936</v>
      </c>
      <c r="D326" t="s">
        <v>30</v>
      </c>
      <c r="E326">
        <v>3</v>
      </c>
      <c r="F326" s="251" t="s">
        <v>31</v>
      </c>
      <c r="G326" s="4">
        <v>920.48</v>
      </c>
      <c r="H326" s="4">
        <v>5828.99</v>
      </c>
      <c r="I326" s="4">
        <v>6606.29</v>
      </c>
      <c r="J326" s="4">
        <v>5058.71</v>
      </c>
      <c r="K326" s="4">
        <v>5739.08</v>
      </c>
      <c r="L326" s="4">
        <v>5865.29</v>
      </c>
      <c r="M326" s="4">
        <v>5516.66</v>
      </c>
      <c r="N326" s="4">
        <v>5480.82</v>
      </c>
      <c r="O326" s="4">
        <v>5018.08</v>
      </c>
      <c r="P326" s="4">
        <v>4229.96</v>
      </c>
      <c r="Q326" s="4">
        <v>5393.95</v>
      </c>
      <c r="R326" s="4">
        <v>4763.38</v>
      </c>
      <c r="S326" s="4">
        <v>60421.689999999995</v>
      </c>
      <c r="U326" s="114" t="e">
        <f t="shared" ref="U326:U374" si="174">S326/$S$3</f>
        <v>#DIV/0!</v>
      </c>
      <c r="V326" s="114"/>
      <c r="W326" s="115"/>
      <c r="X326" s="117"/>
      <c r="Z326" s="298">
        <f>SUMIFS('SE - OTE - NBML OUTPUT'!D:D,'SE - OTE - NBML OUTPUT'!A:A,'Summary - Selling Expenses'!B326,'SE - OTE - NBML OUTPUT'!B:B,'Summary - Selling Expenses'!C326)</f>
        <v>1576</v>
      </c>
      <c r="AA326" s="298">
        <f t="shared" ref="AA326:AK326" si="175">Z326</f>
        <v>1576</v>
      </c>
      <c r="AB326" s="298">
        <f t="shared" si="175"/>
        <v>1576</v>
      </c>
      <c r="AC326" s="298">
        <f t="shared" si="175"/>
        <v>1576</v>
      </c>
      <c r="AD326" s="298">
        <f t="shared" si="175"/>
        <v>1576</v>
      </c>
      <c r="AE326" s="298">
        <f t="shared" si="175"/>
        <v>1576</v>
      </c>
      <c r="AF326" s="298">
        <f t="shared" si="175"/>
        <v>1576</v>
      </c>
      <c r="AG326" s="298">
        <f t="shared" si="175"/>
        <v>1576</v>
      </c>
      <c r="AH326" s="298">
        <f t="shared" si="175"/>
        <v>1576</v>
      </c>
      <c r="AI326" s="298">
        <f t="shared" si="175"/>
        <v>1576</v>
      </c>
      <c r="AJ326" s="298">
        <f t="shared" si="175"/>
        <v>1576</v>
      </c>
      <c r="AK326" s="298">
        <f t="shared" si="175"/>
        <v>1576</v>
      </c>
      <c r="AL326" s="298">
        <f t="shared" si="128"/>
        <v>18912</v>
      </c>
    </row>
    <row r="327" spans="1:38" x14ac:dyDescent="0.25">
      <c r="A327" t="s">
        <v>115</v>
      </c>
      <c r="B327" s="124">
        <v>7175</v>
      </c>
      <c r="C327" s="124">
        <v>110</v>
      </c>
      <c r="D327" t="s">
        <v>10</v>
      </c>
      <c r="E327">
        <v>1</v>
      </c>
      <c r="F327" s="251" t="s">
        <v>11</v>
      </c>
      <c r="G327" s="4">
        <v>4520.83</v>
      </c>
      <c r="H327" s="4">
        <v>4520.83</v>
      </c>
      <c r="I327" s="4">
        <v>4520.83</v>
      </c>
      <c r="J327" s="4">
        <v>1000.28</v>
      </c>
      <c r="K327" s="4">
        <v>4520.92</v>
      </c>
      <c r="L327" s="4">
        <v>14196.93</v>
      </c>
      <c r="M327" s="4">
        <v>4520.93</v>
      </c>
      <c r="N327" s="4">
        <v>4520.9799999999996</v>
      </c>
      <c r="O327" s="4">
        <v>4520.83</v>
      </c>
      <c r="P327" s="4">
        <v>3447.03</v>
      </c>
      <c r="Q327" s="4">
        <v>4520.83</v>
      </c>
      <c r="R327" s="4">
        <v>4520.83</v>
      </c>
      <c r="S327" s="4">
        <v>59332.05</v>
      </c>
      <c r="U327" s="114" t="e">
        <f t="shared" si="174"/>
        <v>#DIV/0!</v>
      </c>
      <c r="V327" s="114"/>
      <c r="W327" s="115"/>
      <c r="X327" s="117"/>
      <c r="Z327" s="298">
        <f>SUMIFS('SE - OTE - NBML OUTPUT'!D:D,'SE - OTE - NBML OUTPUT'!A:A,'Summary - Selling Expenses'!B327,'SE - OTE - NBML OUTPUT'!B:B,'Summary - Selling Expenses'!C327)</f>
        <v>4771.875</v>
      </c>
      <c r="AA327" s="298">
        <f>Z327</f>
        <v>4771.875</v>
      </c>
      <c r="AB327" s="298">
        <f t="shared" ref="AB327:AK327" si="176">AA327</f>
        <v>4771.875</v>
      </c>
      <c r="AC327" s="298">
        <f t="shared" si="176"/>
        <v>4771.875</v>
      </c>
      <c r="AD327" s="298">
        <f t="shared" si="176"/>
        <v>4771.875</v>
      </c>
      <c r="AE327" s="298">
        <f t="shared" si="176"/>
        <v>4771.875</v>
      </c>
      <c r="AF327" s="298">
        <f t="shared" si="176"/>
        <v>4771.875</v>
      </c>
      <c r="AG327" s="298">
        <f t="shared" si="176"/>
        <v>4771.875</v>
      </c>
      <c r="AH327" s="298">
        <f t="shared" si="176"/>
        <v>4771.875</v>
      </c>
      <c r="AI327" s="298">
        <f t="shared" si="176"/>
        <v>4771.875</v>
      </c>
      <c r="AJ327" s="298">
        <f t="shared" si="176"/>
        <v>4771.875</v>
      </c>
      <c r="AK327" s="298">
        <f t="shared" si="176"/>
        <v>4771.875</v>
      </c>
      <c r="AL327" s="298">
        <f t="shared" si="128"/>
        <v>57262.5</v>
      </c>
    </row>
    <row r="328" spans="1:38" x14ac:dyDescent="0.25">
      <c r="A328" t="s">
        <v>115</v>
      </c>
      <c r="B328" s="124">
        <v>7175</v>
      </c>
      <c r="C328" s="124">
        <v>112</v>
      </c>
      <c r="D328" t="s">
        <v>12</v>
      </c>
      <c r="E328">
        <v>1</v>
      </c>
      <c r="F328" s="251" t="s">
        <v>13</v>
      </c>
      <c r="G328" s="4">
        <v>1937.5</v>
      </c>
      <c r="H328" s="4">
        <v>1937.5</v>
      </c>
      <c r="I328" s="4">
        <v>1937.5</v>
      </c>
      <c r="J328" s="4">
        <v>428.65</v>
      </c>
      <c r="K328" s="4">
        <v>1937.5</v>
      </c>
      <c r="L328" s="4">
        <v>6084.4</v>
      </c>
      <c r="M328" s="4">
        <v>1937.5</v>
      </c>
      <c r="N328" s="4">
        <v>1937.5</v>
      </c>
      <c r="O328" s="4">
        <v>1937.68</v>
      </c>
      <c r="P328" s="4">
        <v>1477.5</v>
      </c>
      <c r="Q328" s="4">
        <v>1937.5</v>
      </c>
      <c r="R328" s="4">
        <v>1937.5</v>
      </c>
      <c r="S328" s="4">
        <v>25428.23</v>
      </c>
      <c r="U328" s="114" t="e">
        <f t="shared" si="174"/>
        <v>#DIV/0!</v>
      </c>
      <c r="V328" s="114"/>
      <c r="W328" s="115"/>
      <c r="X328" s="117"/>
      <c r="Z328" s="298">
        <f>SUMIFS('SE - OTE - NBML OUTPUT'!D:D,'SE - OTE - NBML OUTPUT'!A:A,'Summary - Selling Expenses'!B328,'SE - OTE - NBML OUTPUT'!B:B,'Summary - Selling Expenses'!C328)</f>
        <v>2051.0416666666665</v>
      </c>
      <c r="AA328" s="298">
        <f t="shared" ref="AA328:AK328" si="177">Z328</f>
        <v>2051.0416666666665</v>
      </c>
      <c r="AB328" s="298">
        <f t="shared" si="177"/>
        <v>2051.0416666666665</v>
      </c>
      <c r="AC328" s="298">
        <f t="shared" si="177"/>
        <v>2051.0416666666665</v>
      </c>
      <c r="AD328" s="298">
        <f t="shared" si="177"/>
        <v>2051.0416666666665</v>
      </c>
      <c r="AE328" s="298">
        <f t="shared" si="177"/>
        <v>2051.0416666666665</v>
      </c>
      <c r="AF328" s="298">
        <f t="shared" si="177"/>
        <v>2051.0416666666665</v>
      </c>
      <c r="AG328" s="298">
        <f t="shared" si="177"/>
        <v>2051.0416666666665</v>
      </c>
      <c r="AH328" s="298">
        <f t="shared" si="177"/>
        <v>2051.0416666666665</v>
      </c>
      <c r="AI328" s="298">
        <f t="shared" si="177"/>
        <v>2051.0416666666665</v>
      </c>
      <c r="AJ328" s="298">
        <f t="shared" si="177"/>
        <v>2051.0416666666665</v>
      </c>
      <c r="AK328" s="298">
        <f t="shared" si="177"/>
        <v>2051.0416666666665</v>
      </c>
      <c r="AL328" s="298">
        <f t="shared" ref="AL328:AL374" si="178">SUM($Z328:$AK328)</f>
        <v>24612.500000000004</v>
      </c>
    </row>
    <row r="329" spans="1:38" x14ac:dyDescent="0.25">
      <c r="A329" t="s">
        <v>115</v>
      </c>
      <c r="B329" s="124">
        <v>7175</v>
      </c>
      <c r="C329" s="124">
        <v>120</v>
      </c>
      <c r="D329" t="s">
        <v>14</v>
      </c>
      <c r="E329">
        <v>1</v>
      </c>
      <c r="F329" s="251" t="s">
        <v>15</v>
      </c>
      <c r="G329" s="4">
        <v>4520.83</v>
      </c>
      <c r="H329" s="4">
        <v>4520.83</v>
      </c>
      <c r="I329" s="4">
        <v>4520.83</v>
      </c>
      <c r="J329" s="4">
        <v>1000.19</v>
      </c>
      <c r="K329" s="4">
        <v>4520.83</v>
      </c>
      <c r="L329" s="4">
        <v>14196.94</v>
      </c>
      <c r="M329" s="4">
        <v>4520.83</v>
      </c>
      <c r="N329" s="4">
        <v>4520.83</v>
      </c>
      <c r="O329" s="4">
        <v>4520.83</v>
      </c>
      <c r="P329" s="4">
        <v>3447.04</v>
      </c>
      <c r="Q329" s="4">
        <v>4520.83</v>
      </c>
      <c r="R329" s="4">
        <v>4520.83</v>
      </c>
      <c r="S329" s="4">
        <v>59331.640000000014</v>
      </c>
      <c r="U329" s="114" t="e">
        <f t="shared" si="174"/>
        <v>#DIV/0!</v>
      </c>
      <c r="V329" s="114"/>
      <c r="W329" s="115"/>
      <c r="X329" s="117"/>
      <c r="Z329" s="298">
        <f>SUMIFS('SE - OTE - NBML OUTPUT'!D:D,'SE - OTE - NBML OUTPUT'!A:A,'Summary - Selling Expenses'!B329,'SE - OTE - NBML OUTPUT'!B:B,'Summary - Selling Expenses'!C329)</f>
        <v>4855.208333333333</v>
      </c>
      <c r="AA329" s="298">
        <f t="shared" ref="AA329:AK329" si="179">Z329</f>
        <v>4855.208333333333</v>
      </c>
      <c r="AB329" s="298">
        <f t="shared" si="179"/>
        <v>4855.208333333333</v>
      </c>
      <c r="AC329" s="298">
        <f t="shared" si="179"/>
        <v>4855.208333333333</v>
      </c>
      <c r="AD329" s="298">
        <f t="shared" si="179"/>
        <v>4855.208333333333</v>
      </c>
      <c r="AE329" s="298">
        <f t="shared" si="179"/>
        <v>4855.208333333333</v>
      </c>
      <c r="AF329" s="298">
        <f t="shared" si="179"/>
        <v>4855.208333333333</v>
      </c>
      <c r="AG329" s="298">
        <f t="shared" si="179"/>
        <v>4855.208333333333</v>
      </c>
      <c r="AH329" s="298">
        <f t="shared" si="179"/>
        <v>4855.208333333333</v>
      </c>
      <c r="AI329" s="298">
        <f t="shared" si="179"/>
        <v>4855.208333333333</v>
      </c>
      <c r="AJ329" s="298">
        <f t="shared" si="179"/>
        <v>4855.208333333333</v>
      </c>
      <c r="AK329" s="298">
        <f t="shared" si="179"/>
        <v>4855.208333333333</v>
      </c>
      <c r="AL329" s="298">
        <f t="shared" si="178"/>
        <v>58262.500000000007</v>
      </c>
    </row>
    <row r="330" spans="1:38" x14ac:dyDescent="0.25">
      <c r="A330" t="s">
        <v>115</v>
      </c>
      <c r="B330" s="124">
        <v>7175</v>
      </c>
      <c r="C330" s="124">
        <v>121</v>
      </c>
      <c r="D330" t="s">
        <v>14</v>
      </c>
      <c r="E330">
        <v>1</v>
      </c>
      <c r="F330" s="251" t="s">
        <v>15</v>
      </c>
      <c r="G330" s="4">
        <v>0</v>
      </c>
      <c r="H330" s="4">
        <v>0</v>
      </c>
      <c r="I330" s="4">
        <v>0</v>
      </c>
      <c r="J330" s="4">
        <v>0</v>
      </c>
      <c r="K330" s="4">
        <v>0</v>
      </c>
      <c r="L330" s="4">
        <v>0</v>
      </c>
      <c r="M330" s="4">
        <v>0</v>
      </c>
      <c r="N330" s="4">
        <v>0</v>
      </c>
      <c r="O330" s="4">
        <v>0</v>
      </c>
      <c r="P330" s="4">
        <v>0</v>
      </c>
      <c r="Q330" s="4">
        <v>0</v>
      </c>
      <c r="R330" s="4">
        <v>0</v>
      </c>
      <c r="S330" s="4">
        <v>0</v>
      </c>
      <c r="U330" s="114" t="e">
        <f t="shared" si="174"/>
        <v>#DIV/0!</v>
      </c>
      <c r="V330" s="114"/>
      <c r="W330" s="115"/>
      <c r="X330" s="117"/>
      <c r="Z330" s="298">
        <f>SUMIFS('SE - OTE - NBML OUTPUT'!D:D,'SE - OTE - NBML OUTPUT'!A:A,'Summary - Selling Expenses'!B330,'SE - OTE - NBML OUTPUT'!B:B,'Summary - Selling Expenses'!C330)</f>
        <v>0</v>
      </c>
      <c r="AA330" s="298">
        <f t="shared" ref="AA330:AK330" si="180">Z330</f>
        <v>0</v>
      </c>
      <c r="AB330" s="298">
        <f t="shared" si="180"/>
        <v>0</v>
      </c>
      <c r="AC330" s="298">
        <f t="shared" si="180"/>
        <v>0</v>
      </c>
      <c r="AD330" s="298">
        <f t="shared" si="180"/>
        <v>0</v>
      </c>
      <c r="AE330" s="298">
        <f t="shared" si="180"/>
        <v>0</v>
      </c>
      <c r="AF330" s="298">
        <f t="shared" si="180"/>
        <v>0</v>
      </c>
      <c r="AG330" s="298">
        <f t="shared" si="180"/>
        <v>0</v>
      </c>
      <c r="AH330" s="298">
        <f t="shared" si="180"/>
        <v>0</v>
      </c>
      <c r="AI330" s="298">
        <f t="shared" si="180"/>
        <v>0</v>
      </c>
      <c r="AJ330" s="298">
        <f t="shared" si="180"/>
        <v>0</v>
      </c>
      <c r="AK330" s="298">
        <f t="shared" si="180"/>
        <v>0</v>
      </c>
      <c r="AL330" s="298">
        <f t="shared" si="178"/>
        <v>0</v>
      </c>
    </row>
    <row r="331" spans="1:38" x14ac:dyDescent="0.25">
      <c r="A331" t="s">
        <v>115</v>
      </c>
      <c r="B331" s="124">
        <v>7175</v>
      </c>
      <c r="C331" s="124">
        <v>130</v>
      </c>
      <c r="D331" t="s">
        <v>18</v>
      </c>
      <c r="E331">
        <v>3</v>
      </c>
      <c r="F331" s="251" t="s">
        <v>19</v>
      </c>
      <c r="G331" s="4">
        <v>2750</v>
      </c>
      <c r="H331" s="4">
        <v>2750</v>
      </c>
      <c r="I331" s="4">
        <v>2750</v>
      </c>
      <c r="J331" s="4">
        <v>-363.83</v>
      </c>
      <c r="K331" s="4">
        <v>2851.67</v>
      </c>
      <c r="L331" s="4">
        <v>6554.86</v>
      </c>
      <c r="M331" s="4">
        <v>2851.67</v>
      </c>
      <c r="N331" s="4">
        <v>2851.67</v>
      </c>
      <c r="O331" s="4">
        <v>2851.67</v>
      </c>
      <c r="P331" s="4">
        <v>1873.11</v>
      </c>
      <c r="Q331" s="4">
        <v>2851.67</v>
      </c>
      <c r="R331" s="4">
        <v>2851.88</v>
      </c>
      <c r="S331" s="4">
        <v>33424.369999999995</v>
      </c>
      <c r="U331" s="114" t="e">
        <f t="shared" si="174"/>
        <v>#DIV/0!</v>
      </c>
      <c r="V331" s="114"/>
      <c r="W331" s="115"/>
      <c r="X331" s="117"/>
      <c r="Z331" s="298">
        <f>SUMIFS('SE - OTE - NBML OUTPUT'!D:D,'SE - OTE - NBML OUTPUT'!A:A,'Summary - Selling Expenses'!B331,'SE - OTE - NBML OUTPUT'!B:B,'Summary - Selling Expenses'!C331)</f>
        <v>2912.7777777777774</v>
      </c>
      <c r="AA331" s="298">
        <f t="shared" ref="AA331:AK331" si="181">Z331</f>
        <v>2912.7777777777774</v>
      </c>
      <c r="AB331" s="298">
        <f t="shared" si="181"/>
        <v>2912.7777777777774</v>
      </c>
      <c r="AC331" s="298">
        <f t="shared" si="181"/>
        <v>2912.7777777777774</v>
      </c>
      <c r="AD331" s="298">
        <f t="shared" si="181"/>
        <v>2912.7777777777774</v>
      </c>
      <c r="AE331" s="298">
        <f t="shared" si="181"/>
        <v>2912.7777777777774</v>
      </c>
      <c r="AF331" s="298">
        <f t="shared" si="181"/>
        <v>2912.7777777777774</v>
      </c>
      <c r="AG331" s="298">
        <f t="shared" si="181"/>
        <v>2912.7777777777774</v>
      </c>
      <c r="AH331" s="298">
        <f t="shared" si="181"/>
        <v>2912.7777777777774</v>
      </c>
      <c r="AI331" s="298">
        <f t="shared" si="181"/>
        <v>2912.7777777777774</v>
      </c>
      <c r="AJ331" s="298">
        <f t="shared" si="181"/>
        <v>2912.7777777777774</v>
      </c>
      <c r="AK331" s="298">
        <f t="shared" si="181"/>
        <v>2912.7777777777774</v>
      </c>
      <c r="AL331" s="298">
        <f t="shared" si="178"/>
        <v>34953.333333333328</v>
      </c>
    </row>
    <row r="332" spans="1:38" x14ac:dyDescent="0.25">
      <c r="A332" t="s">
        <v>115</v>
      </c>
      <c r="B332" s="124">
        <v>7175</v>
      </c>
      <c r="C332" s="124">
        <v>140</v>
      </c>
      <c r="D332" t="s">
        <v>20</v>
      </c>
      <c r="E332">
        <v>3</v>
      </c>
      <c r="F332" s="251" t="s">
        <v>21</v>
      </c>
      <c r="G332" s="4">
        <v>8133.33</v>
      </c>
      <c r="H332" s="4">
        <v>8133.33</v>
      </c>
      <c r="I332" s="4">
        <v>8133.33</v>
      </c>
      <c r="J332" s="4">
        <v>-2688.33</v>
      </c>
      <c r="K332" s="4">
        <v>8726.67</v>
      </c>
      <c r="L332" s="4">
        <v>20991.45</v>
      </c>
      <c r="M332" s="4">
        <v>8726.67</v>
      </c>
      <c r="N332" s="4">
        <v>8726.67</v>
      </c>
      <c r="O332" s="4">
        <v>8726.67</v>
      </c>
      <c r="P332" s="4">
        <v>8741.4500000000007</v>
      </c>
      <c r="Q332" s="4">
        <v>8726.67</v>
      </c>
      <c r="R332" s="4">
        <v>8726.67</v>
      </c>
      <c r="S332" s="4">
        <v>103804.57999999999</v>
      </c>
      <c r="U332" s="114" t="e">
        <f t="shared" si="174"/>
        <v>#DIV/0!</v>
      </c>
      <c r="V332" s="114"/>
      <c r="W332" s="115"/>
      <c r="X332" s="117"/>
      <c r="Z332" s="298">
        <f>SUMIFS('SE - OTE - NBML OUTPUT'!D:D,'SE - OTE - NBML OUTPUT'!A:A,'Summary - Selling Expenses'!B332,'SE - OTE - NBML OUTPUT'!B:B,'Summary - Selling Expenses'!C332)</f>
        <v>6910.833333333333</v>
      </c>
      <c r="AA332" s="298">
        <f t="shared" ref="AA332:AK332" si="182">Z332</f>
        <v>6910.833333333333</v>
      </c>
      <c r="AB332" s="298">
        <f t="shared" si="182"/>
        <v>6910.833333333333</v>
      </c>
      <c r="AC332" s="298">
        <f t="shared" si="182"/>
        <v>6910.833333333333</v>
      </c>
      <c r="AD332" s="298">
        <f t="shared" si="182"/>
        <v>6910.833333333333</v>
      </c>
      <c r="AE332" s="298">
        <f t="shared" si="182"/>
        <v>6910.833333333333</v>
      </c>
      <c r="AF332" s="298">
        <f t="shared" si="182"/>
        <v>6910.833333333333</v>
      </c>
      <c r="AG332" s="298">
        <f t="shared" si="182"/>
        <v>6910.833333333333</v>
      </c>
      <c r="AH332" s="298">
        <f t="shared" si="182"/>
        <v>6910.833333333333</v>
      </c>
      <c r="AI332" s="298">
        <f t="shared" si="182"/>
        <v>6910.833333333333</v>
      </c>
      <c r="AJ332" s="298">
        <f t="shared" si="182"/>
        <v>6910.833333333333</v>
      </c>
      <c r="AK332" s="298">
        <f t="shared" si="182"/>
        <v>6910.833333333333</v>
      </c>
      <c r="AL332" s="298">
        <f t="shared" si="178"/>
        <v>82930</v>
      </c>
    </row>
    <row r="333" spans="1:38" x14ac:dyDescent="0.25">
      <c r="A333" t="s">
        <v>115</v>
      </c>
      <c r="B333" s="124">
        <v>7175</v>
      </c>
      <c r="C333" s="124">
        <v>142</v>
      </c>
      <c r="D333" t="s">
        <v>22</v>
      </c>
      <c r="E333">
        <v>3</v>
      </c>
      <c r="F333" s="251" t="s">
        <v>23</v>
      </c>
      <c r="G333" s="4">
        <v>466.67</v>
      </c>
      <c r="H333" s="4">
        <v>466.67</v>
      </c>
      <c r="I333" s="4">
        <v>800</v>
      </c>
      <c r="J333" s="4">
        <v>1671.37</v>
      </c>
      <c r="K333" s="4">
        <v>800</v>
      </c>
      <c r="L333" s="4">
        <v>4091.18</v>
      </c>
      <c r="M333" s="4">
        <v>1533.33</v>
      </c>
      <c r="N333" s="4">
        <v>1200</v>
      </c>
      <c r="O333" s="4">
        <v>1200</v>
      </c>
      <c r="P333" s="4">
        <v>1347.27</v>
      </c>
      <c r="Q333" s="4">
        <v>1200</v>
      </c>
      <c r="R333" s="4">
        <v>1200</v>
      </c>
      <c r="S333" s="4">
        <v>15976.49</v>
      </c>
      <c r="U333" s="114" t="e">
        <f t="shared" si="174"/>
        <v>#DIV/0!</v>
      </c>
      <c r="V333" s="114"/>
      <c r="W333" s="115"/>
      <c r="X333" s="117"/>
      <c r="Z333" s="298">
        <f>SUMIFS('SE - OTE - NBML OUTPUT'!D:D,'SE - OTE - NBML OUTPUT'!A:A,'Summary - Selling Expenses'!B333,'SE - OTE - NBML OUTPUT'!B:B,'Summary - Selling Expenses'!C333)</f>
        <v>2200</v>
      </c>
      <c r="AA333" s="298">
        <f t="shared" ref="AA333:AK333" si="183">Z333</f>
        <v>2200</v>
      </c>
      <c r="AB333" s="298">
        <f t="shared" si="183"/>
        <v>2200</v>
      </c>
      <c r="AC333" s="298">
        <f t="shared" si="183"/>
        <v>2200</v>
      </c>
      <c r="AD333" s="298">
        <f t="shared" si="183"/>
        <v>2200</v>
      </c>
      <c r="AE333" s="298">
        <f t="shared" si="183"/>
        <v>2200</v>
      </c>
      <c r="AF333" s="298">
        <f t="shared" si="183"/>
        <v>2200</v>
      </c>
      <c r="AG333" s="298">
        <f t="shared" si="183"/>
        <v>2200</v>
      </c>
      <c r="AH333" s="298">
        <f t="shared" si="183"/>
        <v>2200</v>
      </c>
      <c r="AI333" s="298">
        <f t="shared" si="183"/>
        <v>2200</v>
      </c>
      <c r="AJ333" s="298">
        <f t="shared" si="183"/>
        <v>2200</v>
      </c>
      <c r="AK333" s="298">
        <f t="shared" si="183"/>
        <v>2200</v>
      </c>
      <c r="AL333" s="298">
        <f t="shared" si="178"/>
        <v>26400</v>
      </c>
    </row>
    <row r="334" spans="1:38" x14ac:dyDescent="0.25">
      <c r="A334" t="s">
        <v>115</v>
      </c>
      <c r="B334" s="124">
        <v>7175</v>
      </c>
      <c r="C334" s="124">
        <v>147</v>
      </c>
      <c r="D334" t="s">
        <v>20</v>
      </c>
      <c r="E334">
        <v>3</v>
      </c>
      <c r="F334" s="251" t="s">
        <v>21</v>
      </c>
      <c r="G334" s="4">
        <v>1983.33</v>
      </c>
      <c r="H334" s="4">
        <v>1983.33</v>
      </c>
      <c r="I334" s="4">
        <v>733.33</v>
      </c>
      <c r="J334" s="4">
        <v>-123.57</v>
      </c>
      <c r="K334" s="4">
        <v>733.33</v>
      </c>
      <c r="L334" s="4">
        <v>0</v>
      </c>
      <c r="M334" s="4">
        <v>0</v>
      </c>
      <c r="N334" s="4">
        <v>0</v>
      </c>
      <c r="O334" s="4">
        <v>0</v>
      </c>
      <c r="P334" s="4">
        <v>0</v>
      </c>
      <c r="Q334" s="4">
        <v>0</v>
      </c>
      <c r="R334" s="4">
        <v>0</v>
      </c>
      <c r="S334" s="4">
        <v>5309.75</v>
      </c>
      <c r="U334" s="114" t="e">
        <f t="shared" si="174"/>
        <v>#DIV/0!</v>
      </c>
      <c r="V334" s="114"/>
      <c r="W334" s="115"/>
      <c r="X334" s="117"/>
      <c r="Z334" s="298">
        <f>SUMIFS('SE - OTE - NBML OUTPUT'!D:D,'SE - OTE - NBML OUTPUT'!A:A,'Summary - Selling Expenses'!B334,'SE - OTE - NBML OUTPUT'!B:B,'Summary - Selling Expenses'!C334)</f>
        <v>0</v>
      </c>
      <c r="AA334" s="298">
        <f t="shared" ref="AA334:AK334" si="184">Z334</f>
        <v>0</v>
      </c>
      <c r="AB334" s="298">
        <f t="shared" si="184"/>
        <v>0</v>
      </c>
      <c r="AC334" s="298">
        <f t="shared" si="184"/>
        <v>0</v>
      </c>
      <c r="AD334" s="298">
        <f t="shared" si="184"/>
        <v>0</v>
      </c>
      <c r="AE334" s="298">
        <f t="shared" si="184"/>
        <v>0</v>
      </c>
      <c r="AF334" s="298">
        <f t="shared" si="184"/>
        <v>0</v>
      </c>
      <c r="AG334" s="298">
        <f t="shared" si="184"/>
        <v>0</v>
      </c>
      <c r="AH334" s="298">
        <f t="shared" si="184"/>
        <v>0</v>
      </c>
      <c r="AI334" s="298">
        <f t="shared" si="184"/>
        <v>0</v>
      </c>
      <c r="AJ334" s="298">
        <f t="shared" si="184"/>
        <v>0</v>
      </c>
      <c r="AK334" s="298">
        <f t="shared" si="184"/>
        <v>0</v>
      </c>
      <c r="AL334" s="298">
        <f t="shared" si="178"/>
        <v>0</v>
      </c>
    </row>
    <row r="335" spans="1:38" x14ac:dyDescent="0.25">
      <c r="A335" t="s">
        <v>115</v>
      </c>
      <c r="B335" s="124">
        <v>7175</v>
      </c>
      <c r="C335" s="124">
        <v>160</v>
      </c>
      <c r="D335" t="s">
        <v>26</v>
      </c>
      <c r="E335">
        <v>3</v>
      </c>
      <c r="F335" s="251" t="s">
        <v>27</v>
      </c>
      <c r="G335" s="4">
        <v>1937.5</v>
      </c>
      <c r="H335" s="4">
        <v>1937.5</v>
      </c>
      <c r="I335" s="4">
        <v>1937.5</v>
      </c>
      <c r="J335" s="4">
        <v>428.65</v>
      </c>
      <c r="K335" s="4">
        <v>1937.5</v>
      </c>
      <c r="L335" s="4">
        <v>6084.4</v>
      </c>
      <c r="M335" s="4">
        <v>1937.5</v>
      </c>
      <c r="N335" s="4">
        <v>1937.5</v>
      </c>
      <c r="O335" s="4">
        <v>1937.5</v>
      </c>
      <c r="P335" s="4">
        <v>1477.3</v>
      </c>
      <c r="Q335" s="4">
        <v>1937.71</v>
      </c>
      <c r="R335" s="4">
        <v>1937.5</v>
      </c>
      <c r="S335" s="4">
        <v>25428.059999999998</v>
      </c>
      <c r="U335" s="114" t="e">
        <f t="shared" si="174"/>
        <v>#DIV/0!</v>
      </c>
      <c r="V335" s="114"/>
      <c r="W335" s="115"/>
      <c r="X335" s="117"/>
      <c r="Z335" s="298">
        <f>SUMIFS('SE - OTE - NBML OUTPUT'!D:D,'SE - OTE - NBML OUTPUT'!A:A,'Summary - Selling Expenses'!B335,'SE - OTE - NBML OUTPUT'!B:B,'Summary - Selling Expenses'!C335)</f>
        <v>1634.375</v>
      </c>
      <c r="AA335" s="298">
        <f t="shared" ref="AA335:AK335" si="185">Z335</f>
        <v>1634.375</v>
      </c>
      <c r="AB335" s="298">
        <f t="shared" si="185"/>
        <v>1634.375</v>
      </c>
      <c r="AC335" s="298">
        <f t="shared" si="185"/>
        <v>1634.375</v>
      </c>
      <c r="AD335" s="298">
        <f t="shared" si="185"/>
        <v>1634.375</v>
      </c>
      <c r="AE335" s="298">
        <f t="shared" si="185"/>
        <v>1634.375</v>
      </c>
      <c r="AF335" s="298">
        <f t="shared" si="185"/>
        <v>1634.375</v>
      </c>
      <c r="AG335" s="298">
        <f t="shared" si="185"/>
        <v>1634.375</v>
      </c>
      <c r="AH335" s="298">
        <f t="shared" si="185"/>
        <v>1634.375</v>
      </c>
      <c r="AI335" s="298">
        <f t="shared" si="185"/>
        <v>1634.375</v>
      </c>
      <c r="AJ335" s="298">
        <f t="shared" si="185"/>
        <v>1634.375</v>
      </c>
      <c r="AK335" s="298">
        <f t="shared" si="185"/>
        <v>1634.375</v>
      </c>
      <c r="AL335" s="298">
        <f t="shared" si="178"/>
        <v>19612.5</v>
      </c>
    </row>
    <row r="336" spans="1:38" x14ac:dyDescent="0.25">
      <c r="A336" t="s">
        <v>115</v>
      </c>
      <c r="B336" s="124">
        <v>7175</v>
      </c>
      <c r="C336" s="124">
        <v>150</v>
      </c>
      <c r="D336" t="s">
        <v>24</v>
      </c>
      <c r="E336">
        <v>3</v>
      </c>
      <c r="F336" s="251" t="s">
        <v>25</v>
      </c>
      <c r="G336" s="4">
        <v>0</v>
      </c>
      <c r="H336" s="4">
        <v>0</v>
      </c>
      <c r="I336" s="4">
        <v>0</v>
      </c>
      <c r="J336" s="4">
        <v>0</v>
      </c>
      <c r="K336" s="4">
        <v>0</v>
      </c>
      <c r="L336" s="4">
        <v>0</v>
      </c>
      <c r="M336" s="4">
        <v>0</v>
      </c>
      <c r="N336" s="4">
        <v>0</v>
      </c>
      <c r="O336" s="4">
        <v>0</v>
      </c>
      <c r="P336" s="4">
        <v>0</v>
      </c>
      <c r="Q336" s="4">
        <v>0</v>
      </c>
      <c r="R336" s="4">
        <v>0</v>
      </c>
      <c r="S336" s="4">
        <v>0</v>
      </c>
      <c r="U336" s="114" t="e">
        <f t="shared" si="174"/>
        <v>#DIV/0!</v>
      </c>
      <c r="V336" s="114"/>
      <c r="W336" s="115"/>
      <c r="X336" s="117"/>
      <c r="Z336" s="298">
        <f>SUMIFS('SE - OTE - NBML OUTPUT'!D:D,'SE - OTE - NBML OUTPUT'!A:A,'Summary - Selling Expenses'!B336,'SE - OTE - NBML OUTPUT'!B:B,'Summary - Selling Expenses'!C336)</f>
        <v>833.33333333333337</v>
      </c>
      <c r="AA336" s="298">
        <f t="shared" ref="AA336:AK336" si="186">Z336</f>
        <v>833.33333333333337</v>
      </c>
      <c r="AB336" s="298">
        <f t="shared" si="186"/>
        <v>833.33333333333337</v>
      </c>
      <c r="AC336" s="298">
        <f t="shared" si="186"/>
        <v>833.33333333333337</v>
      </c>
      <c r="AD336" s="298">
        <f t="shared" si="186"/>
        <v>833.33333333333337</v>
      </c>
      <c r="AE336" s="298">
        <f t="shared" si="186"/>
        <v>833.33333333333337</v>
      </c>
      <c r="AF336" s="298">
        <f t="shared" si="186"/>
        <v>833.33333333333337</v>
      </c>
      <c r="AG336" s="298">
        <f t="shared" si="186"/>
        <v>833.33333333333337</v>
      </c>
      <c r="AH336" s="298">
        <f t="shared" si="186"/>
        <v>833.33333333333337</v>
      </c>
      <c r="AI336" s="298">
        <f t="shared" si="186"/>
        <v>833.33333333333337</v>
      </c>
      <c r="AJ336" s="298">
        <f t="shared" si="186"/>
        <v>833.33333333333337</v>
      </c>
      <c r="AK336" s="298">
        <f t="shared" si="186"/>
        <v>833.33333333333337</v>
      </c>
      <c r="AL336" s="298">
        <f t="shared" si="178"/>
        <v>10000</v>
      </c>
    </row>
    <row r="337" spans="1:38" x14ac:dyDescent="0.25">
      <c r="A337" t="s">
        <v>115</v>
      </c>
      <c r="B337" s="124">
        <v>7175</v>
      </c>
      <c r="C337" s="124">
        <v>210</v>
      </c>
      <c r="D337" t="s">
        <v>10</v>
      </c>
      <c r="E337">
        <v>1</v>
      </c>
      <c r="F337" s="251" t="s">
        <v>11</v>
      </c>
      <c r="G337" s="4">
        <v>2500</v>
      </c>
      <c r="H337" s="4">
        <v>2500</v>
      </c>
      <c r="I337" s="4">
        <v>2500</v>
      </c>
      <c r="J337" s="4">
        <v>-753</v>
      </c>
      <c r="K337" s="4">
        <v>2500</v>
      </c>
      <c r="L337" s="4">
        <v>7126</v>
      </c>
      <c r="M337" s="4">
        <v>2500</v>
      </c>
      <c r="N337" s="4">
        <v>2500</v>
      </c>
      <c r="O337" s="4">
        <v>2500</v>
      </c>
      <c r="P337" s="4">
        <v>-5000</v>
      </c>
      <c r="Q337" s="4">
        <v>2500</v>
      </c>
      <c r="R337" s="4">
        <v>2500</v>
      </c>
      <c r="S337" s="4">
        <v>23873</v>
      </c>
      <c r="U337" s="114" t="e">
        <f t="shared" si="174"/>
        <v>#DIV/0!</v>
      </c>
      <c r="V337" s="114"/>
      <c r="W337" s="115"/>
      <c r="X337" s="117"/>
      <c r="Z337" s="298">
        <f>SUMIFS('SE - OTE - NBML OUTPUT'!D:D,'SE - OTE - NBML OUTPUT'!A:A,'Summary - Selling Expenses'!B337,'SE - OTE - NBML OUTPUT'!B:B,'Summary - Selling Expenses'!C337)</f>
        <v>1750</v>
      </c>
      <c r="AA337" s="298">
        <f t="shared" ref="AA337:AK337" si="187">Z337</f>
        <v>1750</v>
      </c>
      <c r="AB337" s="298">
        <f t="shared" si="187"/>
        <v>1750</v>
      </c>
      <c r="AC337" s="298">
        <f t="shared" si="187"/>
        <v>1750</v>
      </c>
      <c r="AD337" s="298">
        <f t="shared" si="187"/>
        <v>1750</v>
      </c>
      <c r="AE337" s="298">
        <f t="shared" si="187"/>
        <v>1750</v>
      </c>
      <c r="AF337" s="298">
        <f t="shared" si="187"/>
        <v>1750</v>
      </c>
      <c r="AG337" s="298">
        <f t="shared" si="187"/>
        <v>1750</v>
      </c>
      <c r="AH337" s="298">
        <f t="shared" si="187"/>
        <v>1750</v>
      </c>
      <c r="AI337" s="298">
        <f t="shared" si="187"/>
        <v>1750</v>
      </c>
      <c r="AJ337" s="298">
        <f t="shared" si="187"/>
        <v>1750</v>
      </c>
      <c r="AK337" s="298">
        <f t="shared" si="187"/>
        <v>1750</v>
      </c>
      <c r="AL337" s="298">
        <f t="shared" si="178"/>
        <v>21000</v>
      </c>
    </row>
    <row r="338" spans="1:38" x14ac:dyDescent="0.25">
      <c r="A338" t="s">
        <v>115</v>
      </c>
      <c r="B338" s="124">
        <v>7175</v>
      </c>
      <c r="C338" s="124">
        <v>220</v>
      </c>
      <c r="D338" t="s">
        <v>14</v>
      </c>
      <c r="E338">
        <v>1</v>
      </c>
      <c r="F338" s="251" t="s">
        <v>15</v>
      </c>
      <c r="G338" s="4">
        <v>1500</v>
      </c>
      <c r="H338" s="4">
        <v>1500</v>
      </c>
      <c r="I338" s="4">
        <v>1500</v>
      </c>
      <c r="J338" s="4">
        <v>-451.8</v>
      </c>
      <c r="K338" s="4">
        <v>1500</v>
      </c>
      <c r="L338" s="4">
        <v>4275.6000000000004</v>
      </c>
      <c r="M338" s="4">
        <v>1500</v>
      </c>
      <c r="N338" s="4">
        <v>1500</v>
      </c>
      <c r="O338" s="4">
        <v>1500</v>
      </c>
      <c r="P338" s="4">
        <v>-3000</v>
      </c>
      <c r="Q338" s="4">
        <v>1500</v>
      </c>
      <c r="R338" s="4">
        <v>1500</v>
      </c>
      <c r="S338" s="4">
        <v>14323.8</v>
      </c>
      <c r="U338" s="114" t="e">
        <f t="shared" si="174"/>
        <v>#DIV/0!</v>
      </c>
      <c r="V338" s="114"/>
      <c r="W338" s="115"/>
      <c r="X338" s="117"/>
      <c r="Z338" s="298">
        <f>SUMIFS('SE - OTE - NBML OUTPUT'!D:D,'SE - OTE - NBML OUTPUT'!A:A,'Summary - Selling Expenses'!B338,'SE - OTE - NBML OUTPUT'!B:B,'Summary - Selling Expenses'!C338)</f>
        <v>2500</v>
      </c>
      <c r="AA338" s="298">
        <f t="shared" ref="AA338:AK338" si="188">Z338</f>
        <v>2500</v>
      </c>
      <c r="AB338" s="298">
        <f t="shared" si="188"/>
        <v>2500</v>
      </c>
      <c r="AC338" s="298">
        <f t="shared" si="188"/>
        <v>2500</v>
      </c>
      <c r="AD338" s="298">
        <f t="shared" si="188"/>
        <v>2500</v>
      </c>
      <c r="AE338" s="298">
        <f t="shared" si="188"/>
        <v>2500</v>
      </c>
      <c r="AF338" s="298">
        <f t="shared" si="188"/>
        <v>2500</v>
      </c>
      <c r="AG338" s="298">
        <f t="shared" si="188"/>
        <v>2500</v>
      </c>
      <c r="AH338" s="298">
        <f t="shared" si="188"/>
        <v>2500</v>
      </c>
      <c r="AI338" s="298">
        <f t="shared" si="188"/>
        <v>2500</v>
      </c>
      <c r="AJ338" s="298">
        <f t="shared" si="188"/>
        <v>2500</v>
      </c>
      <c r="AK338" s="298">
        <f t="shared" si="188"/>
        <v>2500</v>
      </c>
      <c r="AL338" s="298">
        <f t="shared" si="178"/>
        <v>30000</v>
      </c>
    </row>
    <row r="339" spans="1:38" x14ac:dyDescent="0.25">
      <c r="A339" t="s">
        <v>115</v>
      </c>
      <c r="B339" s="124">
        <v>7175</v>
      </c>
      <c r="C339" s="124">
        <v>230</v>
      </c>
      <c r="D339" t="s">
        <v>18</v>
      </c>
      <c r="E339">
        <v>3</v>
      </c>
      <c r="F339" s="251" t="s">
        <v>19</v>
      </c>
      <c r="G339" s="4">
        <v>2400</v>
      </c>
      <c r="H339" s="4">
        <v>2400</v>
      </c>
      <c r="I339" s="4">
        <v>2400</v>
      </c>
      <c r="J339" s="4">
        <v>480.84</v>
      </c>
      <c r="K339" s="4">
        <v>2585</v>
      </c>
      <c r="L339" s="4">
        <v>5928.04</v>
      </c>
      <c r="M339" s="4">
        <v>2585</v>
      </c>
      <c r="N339" s="4">
        <v>2585</v>
      </c>
      <c r="O339" s="4">
        <v>2585</v>
      </c>
      <c r="P339" s="4">
        <v>2052.34</v>
      </c>
      <c r="Q339" s="4">
        <v>2585</v>
      </c>
      <c r="R339" s="4">
        <v>2585</v>
      </c>
      <c r="S339" s="4">
        <v>31171.22</v>
      </c>
      <c r="U339" s="114" t="e">
        <f t="shared" si="174"/>
        <v>#DIV/0!</v>
      </c>
      <c r="V339" s="114"/>
      <c r="W339" s="115"/>
      <c r="X339" s="117"/>
      <c r="Z339" s="298">
        <f>SUMIFS('SE - OTE - NBML OUTPUT'!D:D,'SE - OTE - NBML OUTPUT'!A:A,'Summary - Selling Expenses'!B339,'SE - OTE - NBML OUTPUT'!B:B,'Summary - Selling Expenses'!C339)</f>
        <v>2518.3333333333335</v>
      </c>
      <c r="AA339" s="298">
        <f t="shared" ref="AA339:AK339" si="189">Z339</f>
        <v>2518.3333333333335</v>
      </c>
      <c r="AB339" s="298">
        <f t="shared" si="189"/>
        <v>2518.3333333333335</v>
      </c>
      <c r="AC339" s="298">
        <f t="shared" si="189"/>
        <v>2518.3333333333335</v>
      </c>
      <c r="AD339" s="298">
        <f t="shared" si="189"/>
        <v>2518.3333333333335</v>
      </c>
      <c r="AE339" s="298">
        <f t="shared" si="189"/>
        <v>2518.3333333333335</v>
      </c>
      <c r="AF339" s="298">
        <f t="shared" si="189"/>
        <v>2518.3333333333335</v>
      </c>
      <c r="AG339" s="298">
        <f t="shared" si="189"/>
        <v>2518.3333333333335</v>
      </c>
      <c r="AH339" s="298">
        <f t="shared" si="189"/>
        <v>2518.3333333333335</v>
      </c>
      <c r="AI339" s="298">
        <f t="shared" si="189"/>
        <v>2518.3333333333335</v>
      </c>
      <c r="AJ339" s="298">
        <f t="shared" si="189"/>
        <v>2518.3333333333335</v>
      </c>
      <c r="AK339" s="298">
        <f t="shared" si="189"/>
        <v>2518.3333333333335</v>
      </c>
      <c r="AL339" s="298">
        <f t="shared" si="178"/>
        <v>30219.999999999996</v>
      </c>
    </row>
    <row r="340" spans="1:38" x14ac:dyDescent="0.25">
      <c r="A340" t="s">
        <v>115</v>
      </c>
      <c r="B340" s="124">
        <v>7175</v>
      </c>
      <c r="C340" s="124">
        <v>240</v>
      </c>
      <c r="D340" t="s">
        <v>20</v>
      </c>
      <c r="E340">
        <v>3</v>
      </c>
      <c r="F340" s="251" t="s">
        <v>21</v>
      </c>
      <c r="G340" s="4">
        <v>4983.33</v>
      </c>
      <c r="H340" s="4">
        <v>4983.33</v>
      </c>
      <c r="I340" s="4">
        <v>4983.33</v>
      </c>
      <c r="J340" s="4">
        <v>-974.91</v>
      </c>
      <c r="K340" s="4">
        <v>5150</v>
      </c>
      <c r="L340" s="4">
        <v>12818.31</v>
      </c>
      <c r="M340" s="4">
        <v>5150</v>
      </c>
      <c r="N340" s="4">
        <v>5150</v>
      </c>
      <c r="O340" s="4">
        <v>5150</v>
      </c>
      <c r="P340" s="4">
        <v>3612.11</v>
      </c>
      <c r="Q340" s="4">
        <v>5150</v>
      </c>
      <c r="R340" s="4">
        <v>5150</v>
      </c>
      <c r="S340" s="4">
        <v>61305.5</v>
      </c>
      <c r="U340" s="114" t="e">
        <f t="shared" si="174"/>
        <v>#DIV/0!</v>
      </c>
      <c r="V340" s="114"/>
      <c r="W340" s="115"/>
      <c r="X340" s="117"/>
      <c r="Z340" s="298">
        <f>SUMIFS('SE - OTE - NBML OUTPUT'!D:D,'SE - OTE - NBML OUTPUT'!A:A,'Summary - Selling Expenses'!B340,'SE - OTE - NBML OUTPUT'!B:B,'Summary - Selling Expenses'!C340)</f>
        <v>4763.8888888888896</v>
      </c>
      <c r="AA340" s="298">
        <f t="shared" ref="AA340:AK340" si="190">Z340</f>
        <v>4763.8888888888896</v>
      </c>
      <c r="AB340" s="298">
        <f t="shared" si="190"/>
        <v>4763.8888888888896</v>
      </c>
      <c r="AC340" s="298">
        <f t="shared" si="190"/>
        <v>4763.8888888888896</v>
      </c>
      <c r="AD340" s="298">
        <f t="shared" si="190"/>
        <v>4763.8888888888896</v>
      </c>
      <c r="AE340" s="298">
        <f t="shared" si="190"/>
        <v>4763.8888888888896</v>
      </c>
      <c r="AF340" s="298">
        <f t="shared" si="190"/>
        <v>4763.8888888888896</v>
      </c>
      <c r="AG340" s="298">
        <f t="shared" si="190"/>
        <v>4763.8888888888896</v>
      </c>
      <c r="AH340" s="298">
        <f t="shared" si="190"/>
        <v>4763.8888888888896</v>
      </c>
      <c r="AI340" s="298">
        <f t="shared" si="190"/>
        <v>4763.8888888888896</v>
      </c>
      <c r="AJ340" s="298">
        <f t="shared" si="190"/>
        <v>4763.8888888888896</v>
      </c>
      <c r="AK340" s="298">
        <f t="shared" si="190"/>
        <v>4763.8888888888896</v>
      </c>
      <c r="AL340" s="298">
        <f t="shared" si="178"/>
        <v>57166.666666666679</v>
      </c>
    </row>
    <row r="341" spans="1:38" x14ac:dyDescent="0.25">
      <c r="A341" t="s">
        <v>115</v>
      </c>
      <c r="B341" s="124">
        <v>7175</v>
      </c>
      <c r="C341" s="124">
        <v>260</v>
      </c>
      <c r="D341" t="s">
        <v>26</v>
      </c>
      <c r="E341">
        <v>3</v>
      </c>
      <c r="F341" s="251" t="s">
        <v>27</v>
      </c>
      <c r="G341" s="4">
        <v>1000</v>
      </c>
      <c r="H341" s="4">
        <v>1000</v>
      </c>
      <c r="I341" s="4">
        <v>1000</v>
      </c>
      <c r="J341" s="4">
        <v>-301.2</v>
      </c>
      <c r="K341" s="4">
        <v>1000</v>
      </c>
      <c r="L341" s="4">
        <v>2850.4</v>
      </c>
      <c r="M341" s="4">
        <v>1000</v>
      </c>
      <c r="N341" s="4">
        <v>1000</v>
      </c>
      <c r="O341" s="4">
        <v>1000</v>
      </c>
      <c r="P341" s="4">
        <v>-2000</v>
      </c>
      <c r="Q341" s="4">
        <v>1000</v>
      </c>
      <c r="R341" s="4">
        <v>1000</v>
      </c>
      <c r="S341" s="4">
        <v>9549.2000000000007</v>
      </c>
      <c r="U341" s="114" t="e">
        <f t="shared" si="174"/>
        <v>#DIV/0!</v>
      </c>
      <c r="V341" s="114"/>
      <c r="W341" s="115"/>
      <c r="X341" s="117"/>
      <c r="Z341" s="298">
        <f>SUMIFS('SE - OTE - NBML OUTPUT'!D:D,'SE - OTE - NBML OUTPUT'!A:A,'Summary - Selling Expenses'!B341,'SE - OTE - NBML OUTPUT'!B:B,'Summary - Selling Expenses'!C341)</f>
        <v>1000</v>
      </c>
      <c r="AA341" s="298">
        <f t="shared" ref="AA341:AK341" si="191">Z341</f>
        <v>1000</v>
      </c>
      <c r="AB341" s="298">
        <f t="shared" si="191"/>
        <v>1000</v>
      </c>
      <c r="AC341" s="298">
        <f t="shared" si="191"/>
        <v>1000</v>
      </c>
      <c r="AD341" s="298">
        <f t="shared" si="191"/>
        <v>1000</v>
      </c>
      <c r="AE341" s="298">
        <f t="shared" si="191"/>
        <v>1000</v>
      </c>
      <c r="AF341" s="298">
        <f t="shared" si="191"/>
        <v>1000</v>
      </c>
      <c r="AG341" s="298">
        <f t="shared" si="191"/>
        <v>1000</v>
      </c>
      <c r="AH341" s="298">
        <f t="shared" si="191"/>
        <v>1000</v>
      </c>
      <c r="AI341" s="298">
        <f t="shared" si="191"/>
        <v>1000</v>
      </c>
      <c r="AJ341" s="298">
        <f t="shared" si="191"/>
        <v>1000</v>
      </c>
      <c r="AK341" s="298">
        <f t="shared" si="191"/>
        <v>1000</v>
      </c>
      <c r="AL341" s="298">
        <f t="shared" si="178"/>
        <v>12000</v>
      </c>
    </row>
    <row r="342" spans="1:38" x14ac:dyDescent="0.25">
      <c r="A342" t="s">
        <v>115</v>
      </c>
      <c r="B342" s="124">
        <v>7175</v>
      </c>
      <c r="C342" s="124">
        <v>330</v>
      </c>
      <c r="D342" t="s">
        <v>18</v>
      </c>
      <c r="E342">
        <v>3</v>
      </c>
      <c r="F342" s="251" t="s">
        <v>19</v>
      </c>
      <c r="G342" s="4">
        <v>0</v>
      </c>
      <c r="H342" s="4">
        <v>0</v>
      </c>
      <c r="I342" s="4">
        <v>0</v>
      </c>
      <c r="J342" s="4">
        <v>0</v>
      </c>
      <c r="K342" s="4">
        <v>0</v>
      </c>
      <c r="L342" s="4">
        <v>0</v>
      </c>
      <c r="M342" s="4">
        <v>0</v>
      </c>
      <c r="N342" s="4">
        <v>0</v>
      </c>
      <c r="O342" s="4">
        <v>0</v>
      </c>
      <c r="P342" s="4">
        <v>0</v>
      </c>
      <c r="Q342" s="4">
        <v>0</v>
      </c>
      <c r="R342" s="4">
        <v>0</v>
      </c>
      <c r="S342" s="4">
        <v>0</v>
      </c>
      <c r="U342" s="114" t="e">
        <f t="shared" si="174"/>
        <v>#DIV/0!</v>
      </c>
      <c r="V342" s="114"/>
      <c r="W342" s="115"/>
      <c r="X342" s="117"/>
      <c r="Z342" s="298">
        <f>SUMIFS('SE - OTE - NBML OUTPUT'!D:D,'SE - OTE - NBML OUTPUT'!A:A,'Summary - Selling Expenses'!B342,'SE - OTE - NBML OUTPUT'!B:B,'Summary - Selling Expenses'!C342)</f>
        <v>904.16666666666663</v>
      </c>
      <c r="AA342" s="298">
        <f t="shared" ref="AA342:AK342" si="192">Z342</f>
        <v>904.16666666666663</v>
      </c>
      <c r="AB342" s="298">
        <f t="shared" si="192"/>
        <v>904.16666666666663</v>
      </c>
      <c r="AC342" s="298">
        <f t="shared" si="192"/>
        <v>904.16666666666663</v>
      </c>
      <c r="AD342" s="298">
        <f t="shared" si="192"/>
        <v>904.16666666666663</v>
      </c>
      <c r="AE342" s="298">
        <f t="shared" si="192"/>
        <v>904.16666666666663</v>
      </c>
      <c r="AF342" s="298">
        <f t="shared" si="192"/>
        <v>904.16666666666663</v>
      </c>
      <c r="AG342" s="298">
        <f t="shared" si="192"/>
        <v>904.16666666666663</v>
      </c>
      <c r="AH342" s="298">
        <f t="shared" si="192"/>
        <v>904.16666666666663</v>
      </c>
      <c r="AI342" s="298">
        <f t="shared" si="192"/>
        <v>904.16666666666663</v>
      </c>
      <c r="AJ342" s="298">
        <f t="shared" si="192"/>
        <v>904.16666666666663</v>
      </c>
      <c r="AK342" s="298">
        <f t="shared" si="192"/>
        <v>904.16666666666663</v>
      </c>
      <c r="AL342" s="298">
        <f t="shared" si="178"/>
        <v>10850</v>
      </c>
    </row>
    <row r="343" spans="1:38" x14ac:dyDescent="0.25">
      <c r="A343" t="s">
        <v>115</v>
      </c>
      <c r="B343" s="124">
        <v>7175</v>
      </c>
      <c r="C343" s="124">
        <v>340</v>
      </c>
      <c r="D343" t="s">
        <v>20</v>
      </c>
      <c r="E343">
        <v>3</v>
      </c>
      <c r="F343" s="251" t="s">
        <v>21</v>
      </c>
      <c r="G343" s="4">
        <v>2266.67</v>
      </c>
      <c r="H343" s="4">
        <v>2266.67</v>
      </c>
      <c r="I343" s="4">
        <v>2266.67</v>
      </c>
      <c r="J343" s="4">
        <v>-305.43</v>
      </c>
      <c r="K343" s="4">
        <v>2266.67</v>
      </c>
      <c r="L343" s="4">
        <v>5991.37</v>
      </c>
      <c r="M343" s="4">
        <v>2266.67</v>
      </c>
      <c r="N343" s="4">
        <v>2266.67</v>
      </c>
      <c r="O343" s="4">
        <v>2266.67</v>
      </c>
      <c r="P343" s="4">
        <v>1751.57</v>
      </c>
      <c r="Q343" s="4">
        <v>2266.67</v>
      </c>
      <c r="R343" s="4">
        <v>2266.67</v>
      </c>
      <c r="S343" s="4">
        <v>27837.539999999994</v>
      </c>
      <c r="U343" s="114" t="e">
        <f t="shared" si="174"/>
        <v>#DIV/0!</v>
      </c>
      <c r="V343" s="114"/>
      <c r="W343" s="115"/>
      <c r="X343" s="117"/>
      <c r="Z343" s="298">
        <f>SUMIFS('SE - OTE - NBML OUTPUT'!D:D,'SE - OTE - NBML OUTPUT'!A:A,'Summary - Selling Expenses'!B343,'SE - OTE - NBML OUTPUT'!B:B,'Summary - Selling Expenses'!C343)</f>
        <v>2379.8611111111113</v>
      </c>
      <c r="AA343" s="298">
        <f t="shared" ref="AA343:AK343" si="193">Z343</f>
        <v>2379.8611111111113</v>
      </c>
      <c r="AB343" s="298">
        <f t="shared" si="193"/>
        <v>2379.8611111111113</v>
      </c>
      <c r="AC343" s="298">
        <f t="shared" si="193"/>
        <v>2379.8611111111113</v>
      </c>
      <c r="AD343" s="298">
        <f t="shared" si="193"/>
        <v>2379.8611111111113</v>
      </c>
      <c r="AE343" s="298">
        <f t="shared" si="193"/>
        <v>2379.8611111111113</v>
      </c>
      <c r="AF343" s="298">
        <f t="shared" si="193"/>
        <v>2379.8611111111113</v>
      </c>
      <c r="AG343" s="298">
        <f t="shared" si="193"/>
        <v>2379.8611111111113</v>
      </c>
      <c r="AH343" s="298">
        <f t="shared" si="193"/>
        <v>2379.8611111111113</v>
      </c>
      <c r="AI343" s="298">
        <f t="shared" si="193"/>
        <v>2379.8611111111113</v>
      </c>
      <c r="AJ343" s="298">
        <f t="shared" si="193"/>
        <v>2379.8611111111113</v>
      </c>
      <c r="AK343" s="298">
        <f t="shared" si="193"/>
        <v>2379.8611111111113</v>
      </c>
      <c r="AL343" s="298">
        <f t="shared" si="178"/>
        <v>28558.333333333328</v>
      </c>
    </row>
    <row r="344" spans="1:38" x14ac:dyDescent="0.25">
      <c r="A344" t="s">
        <v>115</v>
      </c>
      <c r="B344" s="124">
        <v>7175</v>
      </c>
      <c r="C344" s="124">
        <v>430</v>
      </c>
      <c r="D344" t="s">
        <v>18</v>
      </c>
      <c r="E344">
        <v>3</v>
      </c>
      <c r="F344" s="251" t="s">
        <v>19</v>
      </c>
      <c r="G344" s="4">
        <v>437.5</v>
      </c>
      <c r="H344" s="4">
        <v>437.5</v>
      </c>
      <c r="I344" s="4">
        <v>437.5</v>
      </c>
      <c r="J344" s="4">
        <v>-25.58</v>
      </c>
      <c r="K344" s="4">
        <v>479.17</v>
      </c>
      <c r="L344" s="4">
        <v>1159.67</v>
      </c>
      <c r="M344" s="4">
        <v>479.17</v>
      </c>
      <c r="N344" s="4">
        <v>479.17</v>
      </c>
      <c r="O344" s="4">
        <v>479.17</v>
      </c>
      <c r="P344" s="4">
        <v>411.92</v>
      </c>
      <c r="Q344" s="4">
        <v>479.17</v>
      </c>
      <c r="R344" s="4">
        <v>479.17</v>
      </c>
      <c r="S344" s="4">
        <v>5733.5300000000007</v>
      </c>
      <c r="U344" s="114" t="e">
        <f t="shared" si="174"/>
        <v>#DIV/0!</v>
      </c>
      <c r="V344" s="114"/>
      <c r="W344" s="115"/>
      <c r="X344" s="117"/>
      <c r="Z344" s="298">
        <f>SUMIFS('SE - OTE - NBML OUTPUT'!D:D,'SE - OTE - NBML OUTPUT'!A:A,'Summary - Selling Expenses'!B344,'SE - OTE - NBML OUTPUT'!B:B,'Summary - Selling Expenses'!C344)</f>
        <v>821.875</v>
      </c>
      <c r="AA344" s="298">
        <f t="shared" ref="AA344:AK344" si="194">Z344</f>
        <v>821.875</v>
      </c>
      <c r="AB344" s="298">
        <f t="shared" si="194"/>
        <v>821.875</v>
      </c>
      <c r="AC344" s="298">
        <f t="shared" si="194"/>
        <v>821.875</v>
      </c>
      <c r="AD344" s="298">
        <f t="shared" si="194"/>
        <v>821.875</v>
      </c>
      <c r="AE344" s="298">
        <f t="shared" si="194"/>
        <v>821.875</v>
      </c>
      <c r="AF344" s="298">
        <f t="shared" si="194"/>
        <v>821.875</v>
      </c>
      <c r="AG344" s="298">
        <f t="shared" si="194"/>
        <v>821.875</v>
      </c>
      <c r="AH344" s="298">
        <f t="shared" si="194"/>
        <v>821.875</v>
      </c>
      <c r="AI344" s="298">
        <f t="shared" si="194"/>
        <v>821.875</v>
      </c>
      <c r="AJ344" s="298">
        <f t="shared" si="194"/>
        <v>821.875</v>
      </c>
      <c r="AK344" s="298">
        <f t="shared" si="194"/>
        <v>821.875</v>
      </c>
      <c r="AL344" s="298">
        <f t="shared" si="178"/>
        <v>9862.5</v>
      </c>
    </row>
    <row r="345" spans="1:38" x14ac:dyDescent="0.25">
      <c r="A345" t="s">
        <v>115</v>
      </c>
      <c r="B345" s="124">
        <v>7175</v>
      </c>
      <c r="C345" s="124">
        <v>440</v>
      </c>
      <c r="D345" t="s">
        <v>20</v>
      </c>
      <c r="E345">
        <v>3</v>
      </c>
      <c r="F345" s="251" t="s">
        <v>21</v>
      </c>
      <c r="G345" s="4">
        <v>1312.5</v>
      </c>
      <c r="H345" s="4">
        <v>1312.5</v>
      </c>
      <c r="I345" s="4">
        <v>1312.5</v>
      </c>
      <c r="J345" s="4">
        <v>-76.75</v>
      </c>
      <c r="K345" s="4">
        <v>1437.5</v>
      </c>
      <c r="L345" s="4">
        <v>3478.99</v>
      </c>
      <c r="M345" s="4">
        <v>1437.5</v>
      </c>
      <c r="N345" s="4">
        <v>1437.5</v>
      </c>
      <c r="O345" s="4">
        <v>1437.5</v>
      </c>
      <c r="P345" s="4">
        <v>1235.74</v>
      </c>
      <c r="Q345" s="4">
        <v>1437.5</v>
      </c>
      <c r="R345" s="4">
        <v>1437.5</v>
      </c>
      <c r="S345" s="4">
        <v>17200.48</v>
      </c>
      <c r="U345" s="114" t="e">
        <f t="shared" si="174"/>
        <v>#DIV/0!</v>
      </c>
      <c r="V345" s="114"/>
      <c r="W345" s="115"/>
      <c r="X345" s="117"/>
      <c r="Z345" s="298">
        <f>SUMIFS('SE - OTE - NBML OUTPUT'!D:D,'SE - OTE - NBML OUTPUT'!A:A,'Summary - Selling Expenses'!B345,'SE - OTE - NBML OUTPUT'!B:B,'Summary - Selling Expenses'!C345)</f>
        <v>2715.625</v>
      </c>
      <c r="AA345" s="298">
        <f t="shared" ref="AA345:AK345" si="195">Z345</f>
        <v>2715.625</v>
      </c>
      <c r="AB345" s="298">
        <f t="shared" si="195"/>
        <v>2715.625</v>
      </c>
      <c r="AC345" s="298">
        <f t="shared" si="195"/>
        <v>2715.625</v>
      </c>
      <c r="AD345" s="298">
        <f t="shared" si="195"/>
        <v>2715.625</v>
      </c>
      <c r="AE345" s="298">
        <f t="shared" si="195"/>
        <v>2715.625</v>
      </c>
      <c r="AF345" s="298">
        <f t="shared" si="195"/>
        <v>2715.625</v>
      </c>
      <c r="AG345" s="298">
        <f t="shared" si="195"/>
        <v>2715.625</v>
      </c>
      <c r="AH345" s="298">
        <f t="shared" si="195"/>
        <v>2715.625</v>
      </c>
      <c r="AI345" s="298">
        <f t="shared" si="195"/>
        <v>2715.625</v>
      </c>
      <c r="AJ345" s="298">
        <f t="shared" si="195"/>
        <v>2715.625</v>
      </c>
      <c r="AK345" s="298">
        <f t="shared" si="195"/>
        <v>2715.625</v>
      </c>
      <c r="AL345" s="298">
        <f t="shared" si="178"/>
        <v>32587.5</v>
      </c>
    </row>
    <row r="346" spans="1:38" x14ac:dyDescent="0.25">
      <c r="A346" t="s">
        <v>115</v>
      </c>
      <c r="B346" s="124">
        <v>7175</v>
      </c>
      <c r="C346" s="124">
        <v>935</v>
      </c>
      <c r="D346" t="s">
        <v>30</v>
      </c>
      <c r="E346">
        <v>3</v>
      </c>
      <c r="F346" s="251" t="s">
        <v>31</v>
      </c>
      <c r="G346" s="4">
        <v>2841.67</v>
      </c>
      <c r="H346" s="4">
        <v>2841.67</v>
      </c>
      <c r="I346" s="4">
        <v>2841.67</v>
      </c>
      <c r="J346" s="4">
        <v>-1863.3</v>
      </c>
      <c r="K346" s="4">
        <v>1977</v>
      </c>
      <c r="L346" s="4">
        <v>5472.17</v>
      </c>
      <c r="M346" s="4">
        <v>1977</v>
      </c>
      <c r="N346" s="4">
        <v>2100</v>
      </c>
      <c r="O346" s="4">
        <v>2100</v>
      </c>
      <c r="P346" s="4">
        <v>1552.82</v>
      </c>
      <c r="Q346" s="4">
        <v>2100</v>
      </c>
      <c r="R346" s="4">
        <v>2100</v>
      </c>
      <c r="S346" s="4">
        <v>26040.699999999997</v>
      </c>
      <c r="U346" s="114" t="e">
        <f t="shared" si="174"/>
        <v>#DIV/0!</v>
      </c>
      <c r="V346" s="114"/>
      <c r="W346" s="115"/>
      <c r="X346" s="117"/>
      <c r="Z346" s="298">
        <f>SUMIFS('SE - OTE - NBML OUTPUT'!D:D,'SE - OTE - NBML OUTPUT'!A:A,'Summary - Selling Expenses'!B346,'SE - OTE - NBML OUTPUT'!B:B,'Summary - Selling Expenses'!C346)</f>
        <v>2100</v>
      </c>
      <c r="AA346" s="298">
        <f t="shared" ref="AA346:AK346" si="196">Z346</f>
        <v>2100</v>
      </c>
      <c r="AB346" s="298">
        <f t="shared" si="196"/>
        <v>2100</v>
      </c>
      <c r="AC346" s="298">
        <f t="shared" si="196"/>
        <v>2100</v>
      </c>
      <c r="AD346" s="298">
        <f t="shared" si="196"/>
        <v>2100</v>
      </c>
      <c r="AE346" s="298">
        <f t="shared" si="196"/>
        <v>2100</v>
      </c>
      <c r="AF346" s="298">
        <f t="shared" si="196"/>
        <v>2100</v>
      </c>
      <c r="AG346" s="298">
        <f t="shared" si="196"/>
        <v>2100</v>
      </c>
      <c r="AH346" s="298">
        <f t="shared" si="196"/>
        <v>2100</v>
      </c>
      <c r="AI346" s="298">
        <f t="shared" si="196"/>
        <v>2100</v>
      </c>
      <c r="AJ346" s="298">
        <f t="shared" si="196"/>
        <v>2100</v>
      </c>
      <c r="AK346" s="298">
        <f t="shared" si="196"/>
        <v>2100</v>
      </c>
      <c r="AL346" s="298">
        <f t="shared" si="178"/>
        <v>25200</v>
      </c>
    </row>
    <row r="347" spans="1:38" x14ac:dyDescent="0.25">
      <c r="A347" t="s">
        <v>115</v>
      </c>
      <c r="B347" s="124">
        <v>7175</v>
      </c>
      <c r="C347" s="124">
        <v>936</v>
      </c>
      <c r="D347" t="s">
        <v>30</v>
      </c>
      <c r="E347">
        <v>3</v>
      </c>
      <c r="F347" s="251" t="s">
        <v>31</v>
      </c>
      <c r="G347" s="4">
        <v>600</v>
      </c>
      <c r="H347" s="4">
        <v>600</v>
      </c>
      <c r="I347" s="4">
        <v>600</v>
      </c>
      <c r="J347" s="4">
        <v>-80.849999999999994</v>
      </c>
      <c r="K347" s="4">
        <v>600</v>
      </c>
      <c r="L347" s="4">
        <v>1585.95</v>
      </c>
      <c r="M347" s="4">
        <v>600</v>
      </c>
      <c r="N347" s="4">
        <v>600</v>
      </c>
      <c r="O347" s="4">
        <v>600</v>
      </c>
      <c r="P347" s="4">
        <v>463.65</v>
      </c>
      <c r="Q347" s="4">
        <v>600</v>
      </c>
      <c r="R347" s="4">
        <v>600</v>
      </c>
      <c r="S347" s="4">
        <v>7368.75</v>
      </c>
      <c r="U347" s="114" t="e">
        <f t="shared" si="174"/>
        <v>#DIV/0!</v>
      </c>
      <c r="V347" s="114"/>
      <c r="W347" s="115"/>
      <c r="X347" s="117"/>
      <c r="Z347" s="298">
        <f>SUMIFS('SE - OTE - NBML OUTPUT'!D:D,'SE - OTE - NBML OUTPUT'!A:A,'Summary - Selling Expenses'!B347,'SE - OTE - NBML OUTPUT'!B:B,'Summary - Selling Expenses'!C347)</f>
        <v>618.75</v>
      </c>
      <c r="AA347" s="298">
        <f t="shared" ref="AA347:AJ348" si="197">Z347</f>
        <v>618.75</v>
      </c>
      <c r="AB347" s="298">
        <f t="shared" si="197"/>
        <v>618.75</v>
      </c>
      <c r="AC347" s="298">
        <f t="shared" si="197"/>
        <v>618.75</v>
      </c>
      <c r="AD347" s="298">
        <f t="shared" si="197"/>
        <v>618.75</v>
      </c>
      <c r="AE347" s="298">
        <f t="shared" si="197"/>
        <v>618.75</v>
      </c>
      <c r="AF347" s="298">
        <f t="shared" si="197"/>
        <v>618.75</v>
      </c>
      <c r="AG347" s="298">
        <f t="shared" si="197"/>
        <v>618.75</v>
      </c>
      <c r="AH347" s="298">
        <f t="shared" si="197"/>
        <v>618.75</v>
      </c>
      <c r="AI347" s="298">
        <f t="shared" si="197"/>
        <v>618.75</v>
      </c>
      <c r="AJ347" s="298">
        <f t="shared" si="197"/>
        <v>618.75</v>
      </c>
      <c r="AK347" s="298">
        <f>AJ347</f>
        <v>618.75</v>
      </c>
      <c r="AL347" s="298">
        <f t="shared" si="178"/>
        <v>7425</v>
      </c>
    </row>
    <row r="348" spans="1:38" x14ac:dyDescent="0.25">
      <c r="A348" t="s">
        <v>118</v>
      </c>
      <c r="B348" s="124">
        <v>7390</v>
      </c>
      <c r="C348" s="124">
        <v>110</v>
      </c>
      <c r="D348" t="s">
        <v>10</v>
      </c>
      <c r="E348">
        <v>2</v>
      </c>
      <c r="F348" s="251" t="s">
        <v>45</v>
      </c>
      <c r="G348" s="4">
        <v>10117.66</v>
      </c>
      <c r="H348" s="4">
        <v>819.25</v>
      </c>
      <c r="I348" s="4">
        <v>9831.74</v>
      </c>
      <c r="J348" s="4">
        <v>2897.25</v>
      </c>
      <c r="K348" s="4">
        <v>11944.99</v>
      </c>
      <c r="L348" s="4">
        <v>2802.32</v>
      </c>
      <c r="M348" s="4">
        <v>11733.72</v>
      </c>
      <c r="N348" s="4">
        <v>11786.36</v>
      </c>
      <c r="O348" s="4">
        <v>13528.34</v>
      </c>
      <c r="P348" s="4">
        <v>12504.78</v>
      </c>
      <c r="Q348" s="4">
        <v>17230.47</v>
      </c>
      <c r="R348" s="4">
        <v>3640.97</v>
      </c>
      <c r="S348" s="4">
        <v>108837.85</v>
      </c>
      <c r="U348" s="114" t="e">
        <f t="shared" si="174"/>
        <v>#DIV/0!</v>
      </c>
      <c r="V348" s="114"/>
      <c r="W348" s="115"/>
      <c r="X348" s="117"/>
      <c r="Z348" s="298">
        <f>'SE - Marketing PE '!I92/12</f>
        <v>0</v>
      </c>
      <c r="AA348" s="298">
        <f>Z348</f>
        <v>0</v>
      </c>
      <c r="AB348" s="298">
        <f t="shared" si="197"/>
        <v>0</v>
      </c>
      <c r="AC348" s="298">
        <f t="shared" si="197"/>
        <v>0</v>
      </c>
      <c r="AD348" s="298">
        <f t="shared" si="197"/>
        <v>0</v>
      </c>
      <c r="AE348" s="298">
        <f t="shared" si="197"/>
        <v>0</v>
      </c>
      <c r="AF348" s="298">
        <f t="shared" si="197"/>
        <v>0</v>
      </c>
      <c r="AG348" s="298">
        <f t="shared" si="197"/>
        <v>0</v>
      </c>
      <c r="AH348" s="298">
        <f t="shared" si="197"/>
        <v>0</v>
      </c>
      <c r="AI348" s="298">
        <f t="shared" si="197"/>
        <v>0</v>
      </c>
      <c r="AJ348" s="298">
        <f t="shared" si="197"/>
        <v>0</v>
      </c>
      <c r="AK348" s="298">
        <f t="shared" ref="AK348:AK364" si="198">AJ348</f>
        <v>0</v>
      </c>
      <c r="AL348" s="298">
        <f t="shared" si="178"/>
        <v>0</v>
      </c>
    </row>
    <row r="349" spans="1:38" x14ac:dyDescent="0.25">
      <c r="A349" t="s">
        <v>118</v>
      </c>
      <c r="B349" s="124">
        <v>7390</v>
      </c>
      <c r="C349" s="124">
        <v>112</v>
      </c>
      <c r="D349" t="s">
        <v>12</v>
      </c>
      <c r="E349">
        <v>2</v>
      </c>
      <c r="F349" s="251" t="s">
        <v>46</v>
      </c>
      <c r="G349" s="4">
        <v>-7671.81</v>
      </c>
      <c r="H349" s="4">
        <v>5601.1</v>
      </c>
      <c r="I349" s="4">
        <v>8381.56</v>
      </c>
      <c r="J349" s="4">
        <v>4618.5600000000004</v>
      </c>
      <c r="K349" s="4">
        <v>11329.66</v>
      </c>
      <c r="L349" s="4">
        <v>30285.66</v>
      </c>
      <c r="M349" s="4">
        <v>2991.62</v>
      </c>
      <c r="N349" s="4">
        <v>7604.18</v>
      </c>
      <c r="O349" s="4">
        <v>18503.18</v>
      </c>
      <c r="P349" s="4">
        <v>10578.47</v>
      </c>
      <c r="Q349" s="4">
        <v>17198.650000000001</v>
      </c>
      <c r="R349" s="4">
        <v>-4452.7700000000004</v>
      </c>
      <c r="S349" s="4">
        <v>104968.05999999998</v>
      </c>
      <c r="U349" s="114" t="e">
        <f t="shared" si="174"/>
        <v>#DIV/0!</v>
      </c>
      <c r="V349" s="114"/>
      <c r="W349" s="115"/>
      <c r="X349" s="117"/>
      <c r="Z349" s="298">
        <f>'SE - Marketing PE '!I93/12</f>
        <v>0</v>
      </c>
      <c r="AA349" s="298">
        <f t="shared" ref="AA349:AA364" si="199">Z349</f>
        <v>0</v>
      </c>
      <c r="AB349" s="298">
        <f t="shared" ref="AB349:AB364" si="200">AA349</f>
        <v>0</v>
      </c>
      <c r="AC349" s="298">
        <f t="shared" ref="AC349:AC364" si="201">AB349</f>
        <v>0</v>
      </c>
      <c r="AD349" s="298">
        <f t="shared" ref="AD349:AD364" si="202">AC349</f>
        <v>0</v>
      </c>
      <c r="AE349" s="298">
        <f t="shared" ref="AE349:AE364" si="203">AD349</f>
        <v>0</v>
      </c>
      <c r="AF349" s="298">
        <f t="shared" ref="AF349:AF364" si="204">AE349</f>
        <v>0</v>
      </c>
      <c r="AG349" s="298">
        <f t="shared" ref="AG349:AG364" si="205">AF349</f>
        <v>0</v>
      </c>
      <c r="AH349" s="298">
        <f t="shared" ref="AH349:AH364" si="206">AG349</f>
        <v>0</v>
      </c>
      <c r="AI349" s="298">
        <f t="shared" ref="AI349:AI364" si="207">AH349</f>
        <v>0</v>
      </c>
      <c r="AJ349" s="298">
        <f t="shared" ref="AJ349:AJ364" si="208">AI349</f>
        <v>0</v>
      </c>
      <c r="AK349" s="298">
        <f t="shared" si="198"/>
        <v>0</v>
      </c>
      <c r="AL349" s="298">
        <f t="shared" si="178"/>
        <v>0</v>
      </c>
    </row>
    <row r="350" spans="1:38" x14ac:dyDescent="0.25">
      <c r="A350" t="s">
        <v>118</v>
      </c>
      <c r="B350" s="124">
        <v>7390</v>
      </c>
      <c r="C350" s="124">
        <v>120</v>
      </c>
      <c r="D350" t="s">
        <v>14</v>
      </c>
      <c r="E350">
        <v>2</v>
      </c>
      <c r="F350" s="251" t="s">
        <v>47</v>
      </c>
      <c r="G350" s="4">
        <v>11714.98</v>
      </c>
      <c r="H350" s="4">
        <v>1212.49</v>
      </c>
      <c r="I350" s="4">
        <v>13116.91</v>
      </c>
      <c r="J350" s="4">
        <v>1967.1</v>
      </c>
      <c r="K350" s="4">
        <v>-2188.62</v>
      </c>
      <c r="L350" s="4">
        <v>3816.42</v>
      </c>
      <c r="M350" s="4">
        <v>996.35</v>
      </c>
      <c r="N350" s="4">
        <v>10088.86</v>
      </c>
      <c r="O350" s="4">
        <v>18954.03</v>
      </c>
      <c r="P350" s="4">
        <v>11067.3</v>
      </c>
      <c r="Q350" s="4">
        <v>9214.24</v>
      </c>
      <c r="R350" s="4">
        <v>565.07000000000005</v>
      </c>
      <c r="S350" s="4">
        <v>80525.13</v>
      </c>
      <c r="U350" s="114" t="e">
        <f t="shared" si="174"/>
        <v>#DIV/0!</v>
      </c>
      <c r="V350" s="114"/>
      <c r="W350" s="115"/>
      <c r="X350" s="117"/>
      <c r="Z350" s="298">
        <f>'SE - Marketing PE '!I94/12</f>
        <v>0</v>
      </c>
      <c r="AA350" s="298">
        <f t="shared" si="199"/>
        <v>0</v>
      </c>
      <c r="AB350" s="298">
        <f t="shared" si="200"/>
        <v>0</v>
      </c>
      <c r="AC350" s="298">
        <f t="shared" si="201"/>
        <v>0</v>
      </c>
      <c r="AD350" s="298">
        <f t="shared" si="202"/>
        <v>0</v>
      </c>
      <c r="AE350" s="298">
        <f t="shared" si="203"/>
        <v>0</v>
      </c>
      <c r="AF350" s="298">
        <f t="shared" si="204"/>
        <v>0</v>
      </c>
      <c r="AG350" s="298">
        <f t="shared" si="205"/>
        <v>0</v>
      </c>
      <c r="AH350" s="298">
        <f t="shared" si="206"/>
        <v>0</v>
      </c>
      <c r="AI350" s="298">
        <f t="shared" si="207"/>
        <v>0</v>
      </c>
      <c r="AJ350" s="298">
        <f t="shared" si="208"/>
        <v>0</v>
      </c>
      <c r="AK350" s="298">
        <f t="shared" si="198"/>
        <v>0</v>
      </c>
      <c r="AL350" s="298">
        <f t="shared" si="178"/>
        <v>0</v>
      </c>
    </row>
    <row r="351" spans="1:38" x14ac:dyDescent="0.25">
      <c r="A351" t="s">
        <v>118</v>
      </c>
      <c r="B351" s="124">
        <v>7390</v>
      </c>
      <c r="C351" s="124">
        <v>121</v>
      </c>
      <c r="D351" t="s">
        <v>14</v>
      </c>
      <c r="E351">
        <v>2</v>
      </c>
      <c r="F351" s="251" t="s">
        <v>47</v>
      </c>
      <c r="G351" s="4">
        <v>0</v>
      </c>
      <c r="H351" s="4">
        <v>0</v>
      </c>
      <c r="I351" s="4">
        <v>0</v>
      </c>
      <c r="J351" s="4">
        <v>0</v>
      </c>
      <c r="K351" s="4">
        <v>0</v>
      </c>
      <c r="L351" s="4">
        <v>0</v>
      </c>
      <c r="M351" s="4">
        <v>0</v>
      </c>
      <c r="N351" s="4">
        <v>0</v>
      </c>
      <c r="O351" s="4">
        <v>454.93</v>
      </c>
      <c r="P351" s="4">
        <v>0</v>
      </c>
      <c r="Q351" s="4">
        <v>0</v>
      </c>
      <c r="R351" s="4">
        <v>0</v>
      </c>
      <c r="S351" s="4">
        <v>454.93</v>
      </c>
      <c r="U351" s="114" t="e">
        <f t="shared" si="174"/>
        <v>#DIV/0!</v>
      </c>
      <c r="V351" s="114"/>
      <c r="W351" s="115"/>
      <c r="X351" s="117"/>
      <c r="Z351" s="298">
        <f>'SE - Marketing PE '!I95/12</f>
        <v>0</v>
      </c>
      <c r="AA351" s="298">
        <f t="shared" si="199"/>
        <v>0</v>
      </c>
      <c r="AB351" s="298">
        <f t="shared" si="200"/>
        <v>0</v>
      </c>
      <c r="AC351" s="298">
        <f t="shared" si="201"/>
        <v>0</v>
      </c>
      <c r="AD351" s="298">
        <f t="shared" si="202"/>
        <v>0</v>
      </c>
      <c r="AE351" s="298">
        <f t="shared" si="203"/>
        <v>0</v>
      </c>
      <c r="AF351" s="298">
        <f t="shared" si="204"/>
        <v>0</v>
      </c>
      <c r="AG351" s="298">
        <f t="shared" si="205"/>
        <v>0</v>
      </c>
      <c r="AH351" s="298">
        <f t="shared" si="206"/>
        <v>0</v>
      </c>
      <c r="AI351" s="298">
        <f t="shared" si="207"/>
        <v>0</v>
      </c>
      <c r="AJ351" s="298">
        <f t="shared" si="208"/>
        <v>0</v>
      </c>
      <c r="AK351" s="298">
        <f t="shared" si="198"/>
        <v>0</v>
      </c>
      <c r="AL351" s="298">
        <f t="shared" si="178"/>
        <v>0</v>
      </c>
    </row>
    <row r="352" spans="1:38" x14ac:dyDescent="0.25">
      <c r="A352" t="s">
        <v>118</v>
      </c>
      <c r="B352" s="124">
        <v>7390</v>
      </c>
      <c r="C352" s="124">
        <v>130</v>
      </c>
      <c r="D352" t="s">
        <v>18</v>
      </c>
      <c r="E352">
        <v>3</v>
      </c>
      <c r="F352" s="251" t="s">
        <v>40</v>
      </c>
      <c r="G352" s="4">
        <v>2205.4899999999998</v>
      </c>
      <c r="H352" s="4">
        <v>1565.96</v>
      </c>
      <c r="I352" s="4">
        <v>3898.41</v>
      </c>
      <c r="J352" s="4">
        <v>3601.63</v>
      </c>
      <c r="K352" s="4">
        <v>4653.4399999999996</v>
      </c>
      <c r="L352" s="4">
        <v>4682.82</v>
      </c>
      <c r="M352" s="4">
        <v>1491.76</v>
      </c>
      <c r="N352" s="4">
        <v>6356.48</v>
      </c>
      <c r="O352" s="4">
        <v>907.71</v>
      </c>
      <c r="P352" s="4">
        <v>4135</v>
      </c>
      <c r="Q352" s="4">
        <v>1666.25</v>
      </c>
      <c r="R352" s="4">
        <v>3104.32</v>
      </c>
      <c r="S352" s="4">
        <v>38269.269999999997</v>
      </c>
      <c r="U352" s="114" t="e">
        <f t="shared" si="174"/>
        <v>#DIV/0!</v>
      </c>
      <c r="V352" s="114"/>
      <c r="W352" s="115"/>
      <c r="X352" s="117"/>
      <c r="Z352" s="298">
        <f>'SE - Marketing PE '!I96/12</f>
        <v>0</v>
      </c>
      <c r="AA352" s="298">
        <f t="shared" si="199"/>
        <v>0</v>
      </c>
      <c r="AB352" s="298">
        <f t="shared" si="200"/>
        <v>0</v>
      </c>
      <c r="AC352" s="298">
        <f t="shared" si="201"/>
        <v>0</v>
      </c>
      <c r="AD352" s="298">
        <f t="shared" si="202"/>
        <v>0</v>
      </c>
      <c r="AE352" s="298">
        <f t="shared" si="203"/>
        <v>0</v>
      </c>
      <c r="AF352" s="298">
        <f t="shared" si="204"/>
        <v>0</v>
      </c>
      <c r="AG352" s="298">
        <f t="shared" si="205"/>
        <v>0</v>
      </c>
      <c r="AH352" s="298">
        <f t="shared" si="206"/>
        <v>0</v>
      </c>
      <c r="AI352" s="298">
        <f t="shared" si="207"/>
        <v>0</v>
      </c>
      <c r="AJ352" s="298">
        <f t="shared" si="208"/>
        <v>0</v>
      </c>
      <c r="AK352" s="298">
        <f t="shared" si="198"/>
        <v>0</v>
      </c>
      <c r="AL352" s="298">
        <f t="shared" si="178"/>
        <v>0</v>
      </c>
    </row>
    <row r="353" spans="1:38" x14ac:dyDescent="0.25">
      <c r="A353" t="s">
        <v>118</v>
      </c>
      <c r="B353" s="124">
        <v>7390</v>
      </c>
      <c r="C353" s="124">
        <v>140</v>
      </c>
      <c r="D353" t="s">
        <v>20</v>
      </c>
      <c r="E353">
        <v>3</v>
      </c>
      <c r="F353" s="251" t="s">
        <v>41</v>
      </c>
      <c r="G353" s="4">
        <v>1508.88</v>
      </c>
      <c r="H353" s="4">
        <v>207.01</v>
      </c>
      <c r="I353" s="4">
        <v>1105.67</v>
      </c>
      <c r="J353" s="4">
        <v>1536.04</v>
      </c>
      <c r="K353" s="4">
        <v>2152.25</v>
      </c>
      <c r="L353" s="4">
        <v>2279.27</v>
      </c>
      <c r="M353" s="4">
        <v>52.3</v>
      </c>
      <c r="N353" s="4">
        <v>1237.01</v>
      </c>
      <c r="O353" s="4">
        <v>532.67999999999995</v>
      </c>
      <c r="P353" s="4">
        <v>72.52</v>
      </c>
      <c r="Q353" s="4">
        <v>54.63</v>
      </c>
      <c r="R353" s="4">
        <v>467.64</v>
      </c>
      <c r="S353" s="4">
        <v>11205.9</v>
      </c>
      <c r="U353" s="114" t="e">
        <f t="shared" si="174"/>
        <v>#DIV/0!</v>
      </c>
      <c r="V353" s="114"/>
      <c r="W353" s="115"/>
      <c r="X353" s="117"/>
      <c r="Z353" s="298">
        <f>'SE - Marketing PE '!I97/12</f>
        <v>0</v>
      </c>
      <c r="AA353" s="298">
        <f t="shared" si="199"/>
        <v>0</v>
      </c>
      <c r="AB353" s="298">
        <f t="shared" si="200"/>
        <v>0</v>
      </c>
      <c r="AC353" s="298">
        <f t="shared" si="201"/>
        <v>0</v>
      </c>
      <c r="AD353" s="298">
        <f t="shared" si="202"/>
        <v>0</v>
      </c>
      <c r="AE353" s="298">
        <f t="shared" si="203"/>
        <v>0</v>
      </c>
      <c r="AF353" s="298">
        <f t="shared" si="204"/>
        <v>0</v>
      </c>
      <c r="AG353" s="298">
        <f t="shared" si="205"/>
        <v>0</v>
      </c>
      <c r="AH353" s="298">
        <f t="shared" si="206"/>
        <v>0</v>
      </c>
      <c r="AI353" s="298">
        <f t="shared" si="207"/>
        <v>0</v>
      </c>
      <c r="AJ353" s="298">
        <f t="shared" si="208"/>
        <v>0</v>
      </c>
      <c r="AK353" s="298">
        <f t="shared" si="198"/>
        <v>0</v>
      </c>
      <c r="AL353" s="298">
        <f t="shared" si="178"/>
        <v>0</v>
      </c>
    </row>
    <row r="354" spans="1:38" x14ac:dyDescent="0.25">
      <c r="A354" t="s">
        <v>118</v>
      </c>
      <c r="B354" s="124">
        <v>7390</v>
      </c>
      <c r="C354" s="124">
        <v>160</v>
      </c>
      <c r="D354" t="s">
        <v>26</v>
      </c>
      <c r="E354">
        <v>3</v>
      </c>
      <c r="F354" s="251" t="s">
        <v>49</v>
      </c>
      <c r="G354" s="4">
        <v>77.959999999999994</v>
      </c>
      <c r="H354" s="4">
        <v>103.5</v>
      </c>
      <c r="I354" s="4">
        <v>136.75</v>
      </c>
      <c r="J354" s="4">
        <v>599.54999999999995</v>
      </c>
      <c r="K354" s="4">
        <v>650.16999999999996</v>
      </c>
      <c r="L354" s="4">
        <v>581</v>
      </c>
      <c r="M354" s="4">
        <v>26.15</v>
      </c>
      <c r="N354" s="4">
        <v>265.73</v>
      </c>
      <c r="O354" s="4">
        <v>159.81</v>
      </c>
      <c r="P354" s="4">
        <v>36.26</v>
      </c>
      <c r="Q354" s="4">
        <v>0</v>
      </c>
      <c r="R354" s="4">
        <v>0</v>
      </c>
      <c r="S354" s="4">
        <v>2636.88</v>
      </c>
      <c r="U354" s="114" t="e">
        <f t="shared" si="174"/>
        <v>#DIV/0!</v>
      </c>
      <c r="V354" s="114"/>
      <c r="W354" s="115"/>
      <c r="X354" s="117"/>
      <c r="Z354" s="298">
        <f>'SE - Marketing PE '!I98/12</f>
        <v>0</v>
      </c>
      <c r="AA354" s="298">
        <f t="shared" si="199"/>
        <v>0</v>
      </c>
      <c r="AB354" s="298">
        <f t="shared" si="200"/>
        <v>0</v>
      </c>
      <c r="AC354" s="298">
        <f t="shared" si="201"/>
        <v>0</v>
      </c>
      <c r="AD354" s="298">
        <f t="shared" si="202"/>
        <v>0</v>
      </c>
      <c r="AE354" s="298">
        <f t="shared" si="203"/>
        <v>0</v>
      </c>
      <c r="AF354" s="298">
        <f t="shared" si="204"/>
        <v>0</v>
      </c>
      <c r="AG354" s="298">
        <f t="shared" si="205"/>
        <v>0</v>
      </c>
      <c r="AH354" s="298">
        <f t="shared" si="206"/>
        <v>0</v>
      </c>
      <c r="AI354" s="298">
        <f t="shared" si="207"/>
        <v>0</v>
      </c>
      <c r="AJ354" s="298">
        <f t="shared" si="208"/>
        <v>0</v>
      </c>
      <c r="AK354" s="298">
        <f t="shared" si="198"/>
        <v>0</v>
      </c>
      <c r="AL354" s="298">
        <f t="shared" si="178"/>
        <v>0</v>
      </c>
    </row>
    <row r="355" spans="1:38" x14ac:dyDescent="0.25">
      <c r="A355" t="s">
        <v>118</v>
      </c>
      <c r="B355" s="124">
        <v>7390</v>
      </c>
      <c r="C355" s="124">
        <v>210</v>
      </c>
      <c r="D355" t="s">
        <v>10</v>
      </c>
      <c r="E355">
        <v>2</v>
      </c>
      <c r="F355" s="251" t="s">
        <v>45</v>
      </c>
      <c r="G355" s="4">
        <v>6703.89</v>
      </c>
      <c r="H355" s="4">
        <v>115.06</v>
      </c>
      <c r="I355" s="4">
        <v>2038.25</v>
      </c>
      <c r="J355" s="4">
        <v>4205.3500000000004</v>
      </c>
      <c r="K355" s="4">
        <v>9307.56</v>
      </c>
      <c r="L355" s="4">
        <v>5825.92</v>
      </c>
      <c r="M355" s="4">
        <v>10926.93</v>
      </c>
      <c r="N355" s="4">
        <v>9114.19</v>
      </c>
      <c r="O355" s="4">
        <v>12242.58</v>
      </c>
      <c r="P355" s="4">
        <v>10118.42</v>
      </c>
      <c r="Q355" s="4">
        <v>12589.7</v>
      </c>
      <c r="R355" s="4">
        <v>2193.25</v>
      </c>
      <c r="S355" s="4">
        <v>85381.1</v>
      </c>
      <c r="U355" s="114" t="e">
        <f t="shared" si="174"/>
        <v>#DIV/0!</v>
      </c>
      <c r="V355" s="114"/>
      <c r="W355" s="115"/>
      <c r="X355" s="117"/>
      <c r="Z355" s="298">
        <f>'SE - Marketing PE '!I99/12</f>
        <v>0</v>
      </c>
      <c r="AA355" s="298">
        <f t="shared" si="199"/>
        <v>0</v>
      </c>
      <c r="AB355" s="298">
        <f t="shared" si="200"/>
        <v>0</v>
      </c>
      <c r="AC355" s="298">
        <f t="shared" si="201"/>
        <v>0</v>
      </c>
      <c r="AD355" s="298">
        <f t="shared" si="202"/>
        <v>0</v>
      </c>
      <c r="AE355" s="298">
        <f t="shared" si="203"/>
        <v>0</v>
      </c>
      <c r="AF355" s="298">
        <f t="shared" si="204"/>
        <v>0</v>
      </c>
      <c r="AG355" s="298">
        <f t="shared" si="205"/>
        <v>0</v>
      </c>
      <c r="AH355" s="298">
        <f t="shared" si="206"/>
        <v>0</v>
      </c>
      <c r="AI355" s="298">
        <f t="shared" si="207"/>
        <v>0</v>
      </c>
      <c r="AJ355" s="298">
        <f t="shared" si="208"/>
        <v>0</v>
      </c>
      <c r="AK355" s="298">
        <f t="shared" si="198"/>
        <v>0</v>
      </c>
      <c r="AL355" s="298">
        <f>SUM($Z355:$AK355)</f>
        <v>0</v>
      </c>
    </row>
    <row r="356" spans="1:38" x14ac:dyDescent="0.25">
      <c r="A356" t="s">
        <v>118</v>
      </c>
      <c r="B356" s="124">
        <v>7390</v>
      </c>
      <c r="C356" s="124">
        <v>220</v>
      </c>
      <c r="D356" t="s">
        <v>14</v>
      </c>
      <c r="E356">
        <v>2</v>
      </c>
      <c r="F356" s="251" t="s">
        <v>47</v>
      </c>
      <c r="G356" s="4">
        <v>6669.2</v>
      </c>
      <c r="H356" s="4">
        <v>69</v>
      </c>
      <c r="I356" s="4">
        <v>937.69</v>
      </c>
      <c r="J356" s="4">
        <v>2054.11</v>
      </c>
      <c r="K356" s="4">
        <v>-943.06</v>
      </c>
      <c r="L356" s="4">
        <v>2492.7800000000002</v>
      </c>
      <c r="M356" s="4">
        <v>3571.19</v>
      </c>
      <c r="N356" s="4">
        <v>8621.9699999999993</v>
      </c>
      <c r="O356" s="4">
        <v>8541.7199999999993</v>
      </c>
      <c r="P356" s="4">
        <v>10441.4</v>
      </c>
      <c r="Q356" s="4">
        <v>9721.48</v>
      </c>
      <c r="R356" s="4">
        <v>1936.72</v>
      </c>
      <c r="S356" s="4">
        <v>54114.2</v>
      </c>
      <c r="U356" s="114" t="e">
        <f t="shared" si="174"/>
        <v>#DIV/0!</v>
      </c>
      <c r="V356" s="114"/>
      <c r="W356" s="115"/>
      <c r="X356" s="117"/>
      <c r="Z356" s="298">
        <f>'SE - Marketing PE '!I100/12</f>
        <v>0</v>
      </c>
      <c r="AA356" s="298">
        <f t="shared" si="199"/>
        <v>0</v>
      </c>
      <c r="AB356" s="298">
        <f t="shared" si="200"/>
        <v>0</v>
      </c>
      <c r="AC356" s="298">
        <f t="shared" si="201"/>
        <v>0</v>
      </c>
      <c r="AD356" s="298">
        <f t="shared" si="202"/>
        <v>0</v>
      </c>
      <c r="AE356" s="298">
        <f t="shared" si="203"/>
        <v>0</v>
      </c>
      <c r="AF356" s="298">
        <f t="shared" si="204"/>
        <v>0</v>
      </c>
      <c r="AG356" s="298">
        <f t="shared" si="205"/>
        <v>0</v>
      </c>
      <c r="AH356" s="298">
        <f t="shared" si="206"/>
        <v>0</v>
      </c>
      <c r="AI356" s="298">
        <f t="shared" si="207"/>
        <v>0</v>
      </c>
      <c r="AJ356" s="298">
        <f t="shared" si="208"/>
        <v>0</v>
      </c>
      <c r="AK356" s="298">
        <f t="shared" si="198"/>
        <v>0</v>
      </c>
      <c r="AL356" s="298">
        <f t="shared" si="178"/>
        <v>0</v>
      </c>
    </row>
    <row r="357" spans="1:38" x14ac:dyDescent="0.25">
      <c r="A357" t="s">
        <v>118</v>
      </c>
      <c r="B357" s="124">
        <v>7390</v>
      </c>
      <c r="C357" s="124">
        <v>230</v>
      </c>
      <c r="D357" t="s">
        <v>18</v>
      </c>
      <c r="E357">
        <v>3</v>
      </c>
      <c r="F357" s="251" t="s">
        <v>40</v>
      </c>
      <c r="G357" s="4">
        <v>1778.91</v>
      </c>
      <c r="H357" s="4">
        <v>116.44</v>
      </c>
      <c r="I357" s="4">
        <v>3558.9</v>
      </c>
      <c r="J357" s="4">
        <v>1195.56</v>
      </c>
      <c r="K357" s="4">
        <v>1323.81</v>
      </c>
      <c r="L357" s="4">
        <v>1979.95</v>
      </c>
      <c r="M357" s="4">
        <v>201.16</v>
      </c>
      <c r="N357" s="4">
        <v>1493.5</v>
      </c>
      <c r="O357" s="4">
        <v>568.66</v>
      </c>
      <c r="P357" s="4">
        <v>1410.8</v>
      </c>
      <c r="Q357" s="4">
        <v>0</v>
      </c>
      <c r="R357" s="4">
        <v>584.54999999999995</v>
      </c>
      <c r="S357" s="4">
        <v>14212.239999999998</v>
      </c>
      <c r="U357" s="114" t="e">
        <f t="shared" si="174"/>
        <v>#DIV/0!</v>
      </c>
      <c r="V357" s="114"/>
      <c r="W357" s="115"/>
      <c r="X357" s="117"/>
      <c r="Z357" s="298">
        <f>'SE - Marketing PE '!I101/12</f>
        <v>0</v>
      </c>
      <c r="AA357" s="298">
        <f t="shared" si="199"/>
        <v>0</v>
      </c>
      <c r="AB357" s="298">
        <f t="shared" si="200"/>
        <v>0</v>
      </c>
      <c r="AC357" s="298">
        <f t="shared" si="201"/>
        <v>0</v>
      </c>
      <c r="AD357" s="298">
        <f t="shared" si="202"/>
        <v>0</v>
      </c>
      <c r="AE357" s="298">
        <f t="shared" si="203"/>
        <v>0</v>
      </c>
      <c r="AF357" s="298">
        <f t="shared" si="204"/>
        <v>0</v>
      </c>
      <c r="AG357" s="298">
        <f t="shared" si="205"/>
        <v>0</v>
      </c>
      <c r="AH357" s="298">
        <f t="shared" si="206"/>
        <v>0</v>
      </c>
      <c r="AI357" s="298">
        <f t="shared" si="207"/>
        <v>0</v>
      </c>
      <c r="AJ357" s="298">
        <f t="shared" si="208"/>
        <v>0</v>
      </c>
      <c r="AK357" s="298">
        <f t="shared" si="198"/>
        <v>0</v>
      </c>
      <c r="AL357" s="298">
        <f t="shared" si="178"/>
        <v>0</v>
      </c>
    </row>
    <row r="358" spans="1:38" x14ac:dyDescent="0.25">
      <c r="A358" t="s">
        <v>118</v>
      </c>
      <c r="B358" s="124">
        <v>7390</v>
      </c>
      <c r="C358" s="124">
        <v>240</v>
      </c>
      <c r="D358" t="s">
        <v>20</v>
      </c>
      <c r="E358">
        <v>3</v>
      </c>
      <c r="F358" s="251" t="s">
        <v>41</v>
      </c>
      <c r="G358" s="4">
        <v>1760.46</v>
      </c>
      <c r="H358" s="4">
        <v>350.55</v>
      </c>
      <c r="I358" s="4">
        <v>949.6</v>
      </c>
      <c r="J358" s="4">
        <v>848.61</v>
      </c>
      <c r="K358" s="4">
        <v>4665.5200000000004</v>
      </c>
      <c r="L358" s="4">
        <v>1924.68</v>
      </c>
      <c r="M358" s="4">
        <v>217.75</v>
      </c>
      <c r="N358" s="4">
        <v>1474.98</v>
      </c>
      <c r="O358" s="4">
        <v>568.66</v>
      </c>
      <c r="P358" s="4">
        <v>1402.22</v>
      </c>
      <c r="Q358" s="4">
        <v>0</v>
      </c>
      <c r="R358" s="4">
        <v>1169.0999999999999</v>
      </c>
      <c r="S358" s="4">
        <v>15332.130000000001</v>
      </c>
      <c r="U358" s="114" t="e">
        <f t="shared" si="174"/>
        <v>#DIV/0!</v>
      </c>
      <c r="V358" s="114"/>
      <c r="W358" s="115"/>
      <c r="X358" s="117"/>
      <c r="Z358" s="298">
        <f>'SE - Marketing PE '!I102/12</f>
        <v>0</v>
      </c>
      <c r="AA358" s="298">
        <f t="shared" si="199"/>
        <v>0</v>
      </c>
      <c r="AB358" s="298">
        <f t="shared" si="200"/>
        <v>0</v>
      </c>
      <c r="AC358" s="298">
        <f t="shared" si="201"/>
        <v>0</v>
      </c>
      <c r="AD358" s="298">
        <f t="shared" si="202"/>
        <v>0</v>
      </c>
      <c r="AE358" s="298">
        <f t="shared" si="203"/>
        <v>0</v>
      </c>
      <c r="AF358" s="298">
        <f t="shared" si="204"/>
        <v>0</v>
      </c>
      <c r="AG358" s="298">
        <f t="shared" si="205"/>
        <v>0</v>
      </c>
      <c r="AH358" s="298">
        <f t="shared" si="206"/>
        <v>0</v>
      </c>
      <c r="AI358" s="298">
        <f t="shared" si="207"/>
        <v>0</v>
      </c>
      <c r="AJ358" s="298">
        <f t="shared" si="208"/>
        <v>0</v>
      </c>
      <c r="AK358" s="298">
        <f t="shared" si="198"/>
        <v>0</v>
      </c>
      <c r="AL358" s="298">
        <f t="shared" si="178"/>
        <v>0</v>
      </c>
    </row>
    <row r="359" spans="1:38" x14ac:dyDescent="0.25">
      <c r="A359" t="s">
        <v>118</v>
      </c>
      <c r="B359" s="124">
        <v>7390</v>
      </c>
      <c r="C359" s="124">
        <v>260</v>
      </c>
      <c r="D359" t="s">
        <v>26</v>
      </c>
      <c r="E359">
        <v>3</v>
      </c>
      <c r="F359" s="251" t="s">
        <v>49</v>
      </c>
      <c r="G359" s="4">
        <v>0</v>
      </c>
      <c r="H359" s="4">
        <v>0</v>
      </c>
      <c r="I359" s="4">
        <v>0</v>
      </c>
      <c r="J359" s="4">
        <v>546.87</v>
      </c>
      <c r="K359" s="4">
        <v>309</v>
      </c>
      <c r="L359" s="4">
        <v>0</v>
      </c>
      <c r="M359" s="4">
        <v>0</v>
      </c>
      <c r="N359" s="4">
        <v>246</v>
      </c>
      <c r="O359" s="4">
        <v>0</v>
      </c>
      <c r="P359" s="4">
        <v>0</v>
      </c>
      <c r="Q359" s="4">
        <v>0</v>
      </c>
      <c r="R359" s="4">
        <v>0</v>
      </c>
      <c r="S359" s="4">
        <v>1101.8699999999999</v>
      </c>
      <c r="U359" s="114" t="e">
        <f t="shared" si="174"/>
        <v>#DIV/0!</v>
      </c>
      <c r="V359" s="114"/>
      <c r="W359" s="115"/>
      <c r="X359" s="117"/>
      <c r="Z359" s="298">
        <f>'SE - Marketing PE '!I103/12</f>
        <v>0</v>
      </c>
      <c r="AA359" s="298">
        <f t="shared" si="199"/>
        <v>0</v>
      </c>
      <c r="AB359" s="298">
        <f t="shared" si="200"/>
        <v>0</v>
      </c>
      <c r="AC359" s="298">
        <f t="shared" si="201"/>
        <v>0</v>
      </c>
      <c r="AD359" s="298">
        <f t="shared" si="202"/>
        <v>0</v>
      </c>
      <c r="AE359" s="298">
        <f t="shared" si="203"/>
        <v>0</v>
      </c>
      <c r="AF359" s="298">
        <f t="shared" si="204"/>
        <v>0</v>
      </c>
      <c r="AG359" s="298">
        <f t="shared" si="205"/>
        <v>0</v>
      </c>
      <c r="AH359" s="298">
        <f t="shared" si="206"/>
        <v>0</v>
      </c>
      <c r="AI359" s="298">
        <f t="shared" si="207"/>
        <v>0</v>
      </c>
      <c r="AJ359" s="298">
        <f t="shared" si="208"/>
        <v>0</v>
      </c>
      <c r="AK359" s="298">
        <f t="shared" si="198"/>
        <v>0</v>
      </c>
      <c r="AL359" s="298">
        <f t="shared" si="178"/>
        <v>0</v>
      </c>
    </row>
    <row r="360" spans="1:38" x14ac:dyDescent="0.25">
      <c r="A360" t="s">
        <v>118</v>
      </c>
      <c r="B360" s="124">
        <v>7390</v>
      </c>
      <c r="C360" s="124">
        <v>340</v>
      </c>
      <c r="D360" t="s">
        <v>20</v>
      </c>
      <c r="E360">
        <v>3</v>
      </c>
      <c r="F360" s="251" t="s">
        <v>41</v>
      </c>
      <c r="G360" s="4">
        <v>35.340000000000003</v>
      </c>
      <c r="H360" s="4">
        <v>874.92</v>
      </c>
      <c r="I360" s="4">
        <v>24.36</v>
      </c>
      <c r="J360" s="4">
        <v>1702.24</v>
      </c>
      <c r="K360" s="4">
        <v>253.39</v>
      </c>
      <c r="L360" s="4">
        <v>470.85</v>
      </c>
      <c r="M360" s="4">
        <v>11.85</v>
      </c>
      <c r="N360" s="4">
        <v>300.97000000000003</v>
      </c>
      <c r="O360" s="4">
        <v>0</v>
      </c>
      <c r="P360" s="4">
        <v>2117.94</v>
      </c>
      <c r="Q360" s="4">
        <v>0</v>
      </c>
      <c r="R360" s="4">
        <v>0</v>
      </c>
      <c r="S360" s="4">
        <v>5791.8600000000006</v>
      </c>
      <c r="U360" s="114" t="e">
        <f t="shared" si="174"/>
        <v>#DIV/0!</v>
      </c>
      <c r="V360" s="114"/>
      <c r="W360" s="115"/>
      <c r="X360" s="117"/>
      <c r="Z360" s="298">
        <f>'SE - Marketing PE '!I104/12</f>
        <v>0</v>
      </c>
      <c r="AA360" s="298">
        <f t="shared" si="199"/>
        <v>0</v>
      </c>
      <c r="AB360" s="298">
        <f t="shared" si="200"/>
        <v>0</v>
      </c>
      <c r="AC360" s="298">
        <f t="shared" si="201"/>
        <v>0</v>
      </c>
      <c r="AD360" s="298">
        <f t="shared" si="202"/>
        <v>0</v>
      </c>
      <c r="AE360" s="298">
        <f t="shared" si="203"/>
        <v>0</v>
      </c>
      <c r="AF360" s="298">
        <f t="shared" si="204"/>
        <v>0</v>
      </c>
      <c r="AG360" s="298">
        <f t="shared" si="205"/>
        <v>0</v>
      </c>
      <c r="AH360" s="298">
        <f t="shared" si="206"/>
        <v>0</v>
      </c>
      <c r="AI360" s="298">
        <f t="shared" si="207"/>
        <v>0</v>
      </c>
      <c r="AJ360" s="298">
        <f t="shared" si="208"/>
        <v>0</v>
      </c>
      <c r="AK360" s="298">
        <f t="shared" si="198"/>
        <v>0</v>
      </c>
      <c r="AL360" s="298">
        <f t="shared" si="178"/>
        <v>0</v>
      </c>
    </row>
    <row r="361" spans="1:38" x14ac:dyDescent="0.25">
      <c r="A361" t="s">
        <v>118</v>
      </c>
      <c r="B361" s="124">
        <v>7390</v>
      </c>
      <c r="C361" s="124">
        <v>430</v>
      </c>
      <c r="D361" t="s">
        <v>18</v>
      </c>
      <c r="E361">
        <v>3</v>
      </c>
      <c r="F361" s="251" t="s">
        <v>40</v>
      </c>
      <c r="G361" s="4">
        <v>0</v>
      </c>
      <c r="H361" s="4">
        <v>0</v>
      </c>
      <c r="I361" s="4">
        <v>89.9</v>
      </c>
      <c r="J361" s="4">
        <v>395.59</v>
      </c>
      <c r="K361" s="4">
        <v>0</v>
      </c>
      <c r="L361" s="4">
        <v>0</v>
      </c>
      <c r="M361" s="4">
        <v>181.96</v>
      </c>
      <c r="N361" s="4">
        <v>0</v>
      </c>
      <c r="O361" s="4">
        <v>0</v>
      </c>
      <c r="P361" s="4">
        <v>1325</v>
      </c>
      <c r="Q361" s="4">
        <v>0</v>
      </c>
      <c r="R361" s="4">
        <v>0</v>
      </c>
      <c r="S361" s="4">
        <v>1992.45</v>
      </c>
      <c r="U361" s="114" t="e">
        <f t="shared" si="174"/>
        <v>#DIV/0!</v>
      </c>
      <c r="V361" s="114"/>
      <c r="W361" s="115"/>
      <c r="X361" s="117"/>
      <c r="Z361" s="298">
        <f>'SE - Marketing PE '!I105/12</f>
        <v>0</v>
      </c>
      <c r="AA361" s="298">
        <f t="shared" si="199"/>
        <v>0</v>
      </c>
      <c r="AB361" s="298">
        <f t="shared" si="200"/>
        <v>0</v>
      </c>
      <c r="AC361" s="298">
        <f t="shared" si="201"/>
        <v>0</v>
      </c>
      <c r="AD361" s="298">
        <f t="shared" si="202"/>
        <v>0</v>
      </c>
      <c r="AE361" s="298">
        <f t="shared" si="203"/>
        <v>0</v>
      </c>
      <c r="AF361" s="298">
        <f t="shared" si="204"/>
        <v>0</v>
      </c>
      <c r="AG361" s="298">
        <f t="shared" si="205"/>
        <v>0</v>
      </c>
      <c r="AH361" s="298">
        <f t="shared" si="206"/>
        <v>0</v>
      </c>
      <c r="AI361" s="298">
        <f t="shared" si="207"/>
        <v>0</v>
      </c>
      <c r="AJ361" s="298">
        <f t="shared" si="208"/>
        <v>0</v>
      </c>
      <c r="AK361" s="298">
        <f t="shared" si="198"/>
        <v>0</v>
      </c>
      <c r="AL361" s="298">
        <f t="shared" si="178"/>
        <v>0</v>
      </c>
    </row>
    <row r="362" spans="1:38" x14ac:dyDescent="0.25">
      <c r="A362" t="s">
        <v>118</v>
      </c>
      <c r="B362" s="124">
        <v>7390</v>
      </c>
      <c r="C362" s="124">
        <v>440</v>
      </c>
      <c r="D362" t="s">
        <v>20</v>
      </c>
      <c r="E362">
        <v>3</v>
      </c>
      <c r="F362" s="251" t="s">
        <v>41</v>
      </c>
      <c r="G362" s="4">
        <v>0.35</v>
      </c>
      <c r="H362" s="4">
        <v>0</v>
      </c>
      <c r="I362" s="4">
        <v>642.9</v>
      </c>
      <c r="J362" s="4">
        <v>395.59</v>
      </c>
      <c r="K362" s="4">
        <v>1006</v>
      </c>
      <c r="L362" s="4">
        <v>-27.38</v>
      </c>
      <c r="M362" s="4">
        <v>130.43</v>
      </c>
      <c r="N362" s="4">
        <v>0</v>
      </c>
      <c r="O362" s="4">
        <v>0</v>
      </c>
      <c r="P362" s="4">
        <v>1325</v>
      </c>
      <c r="Q362" s="4">
        <v>0</v>
      </c>
      <c r="R362" s="4">
        <v>451.51</v>
      </c>
      <c r="S362" s="4">
        <v>3924.3999999999996</v>
      </c>
      <c r="U362" s="114" t="e">
        <f t="shared" si="174"/>
        <v>#DIV/0!</v>
      </c>
      <c r="V362" s="114"/>
      <c r="W362" s="115"/>
      <c r="X362" s="117"/>
      <c r="Z362" s="298">
        <f>'SE - Marketing PE '!I106/12</f>
        <v>0</v>
      </c>
      <c r="AA362" s="298">
        <f t="shared" si="199"/>
        <v>0</v>
      </c>
      <c r="AB362" s="298">
        <f t="shared" si="200"/>
        <v>0</v>
      </c>
      <c r="AC362" s="298">
        <f t="shared" si="201"/>
        <v>0</v>
      </c>
      <c r="AD362" s="298">
        <f t="shared" si="202"/>
        <v>0</v>
      </c>
      <c r="AE362" s="298">
        <f t="shared" si="203"/>
        <v>0</v>
      </c>
      <c r="AF362" s="298">
        <f t="shared" si="204"/>
        <v>0</v>
      </c>
      <c r="AG362" s="298">
        <f t="shared" si="205"/>
        <v>0</v>
      </c>
      <c r="AH362" s="298">
        <f t="shared" si="206"/>
        <v>0</v>
      </c>
      <c r="AI362" s="298">
        <f t="shared" si="207"/>
        <v>0</v>
      </c>
      <c r="AJ362" s="298">
        <f t="shared" si="208"/>
        <v>0</v>
      </c>
      <c r="AK362" s="298">
        <f t="shared" si="198"/>
        <v>0</v>
      </c>
      <c r="AL362" s="298">
        <f t="shared" si="178"/>
        <v>0</v>
      </c>
    </row>
    <row r="363" spans="1:38" x14ac:dyDescent="0.25">
      <c r="A363" t="s">
        <v>118</v>
      </c>
      <c r="B363" s="124">
        <v>7390</v>
      </c>
      <c r="C363" s="124">
        <v>935</v>
      </c>
      <c r="D363" t="s">
        <v>30</v>
      </c>
      <c r="E363">
        <v>3</v>
      </c>
      <c r="F363" s="251" t="s">
        <v>43</v>
      </c>
      <c r="G363" s="4">
        <v>65.099999999999994</v>
      </c>
      <c r="H363" s="4">
        <v>291.73</v>
      </c>
      <c r="I363" s="4">
        <v>2951.56</v>
      </c>
      <c r="J363" s="4">
        <v>-1544.95</v>
      </c>
      <c r="K363" s="4">
        <v>383.9</v>
      </c>
      <c r="L363" s="4">
        <v>4013.04</v>
      </c>
      <c r="M363" s="4">
        <v>10.9</v>
      </c>
      <c r="N363" s="4">
        <v>0</v>
      </c>
      <c r="O363" s="4">
        <v>75</v>
      </c>
      <c r="P363" s="4">
        <v>75</v>
      </c>
      <c r="Q363" s="4">
        <v>673.9</v>
      </c>
      <c r="R363" s="4">
        <v>75</v>
      </c>
      <c r="S363" s="4">
        <v>7070.1799999999985</v>
      </c>
      <c r="U363" s="114" t="e">
        <f t="shared" si="174"/>
        <v>#DIV/0!</v>
      </c>
      <c r="V363" s="114"/>
      <c r="W363" s="115"/>
      <c r="X363" s="117"/>
      <c r="Z363" s="298">
        <f>'SE - Marketing PE '!I107/12</f>
        <v>0</v>
      </c>
      <c r="AA363" s="298">
        <f t="shared" si="199"/>
        <v>0</v>
      </c>
      <c r="AB363" s="298">
        <f t="shared" si="200"/>
        <v>0</v>
      </c>
      <c r="AC363" s="298">
        <f t="shared" si="201"/>
        <v>0</v>
      </c>
      <c r="AD363" s="298">
        <f t="shared" si="202"/>
        <v>0</v>
      </c>
      <c r="AE363" s="298">
        <f t="shared" si="203"/>
        <v>0</v>
      </c>
      <c r="AF363" s="298">
        <f t="shared" si="204"/>
        <v>0</v>
      </c>
      <c r="AG363" s="298">
        <f t="shared" si="205"/>
        <v>0</v>
      </c>
      <c r="AH363" s="298">
        <f t="shared" si="206"/>
        <v>0</v>
      </c>
      <c r="AI363" s="298">
        <f t="shared" si="207"/>
        <v>0</v>
      </c>
      <c r="AJ363" s="298">
        <f t="shared" si="208"/>
        <v>0</v>
      </c>
      <c r="AK363" s="298">
        <f t="shared" si="198"/>
        <v>0</v>
      </c>
      <c r="AL363" s="298">
        <f t="shared" si="178"/>
        <v>0</v>
      </c>
    </row>
    <row r="364" spans="1:38" ht="15" customHeight="1" x14ac:dyDescent="0.25">
      <c r="A364" t="s">
        <v>118</v>
      </c>
      <c r="B364" s="124">
        <v>7390</v>
      </c>
      <c r="C364" s="124">
        <v>936</v>
      </c>
      <c r="D364" t="s">
        <v>30</v>
      </c>
      <c r="E364">
        <v>3</v>
      </c>
      <c r="F364" s="251" t="s">
        <v>43</v>
      </c>
      <c r="G364" s="4">
        <v>74.88</v>
      </c>
      <c r="H364" s="4">
        <v>173.68</v>
      </c>
      <c r="I364" s="4">
        <v>22.38</v>
      </c>
      <c r="J364" s="4">
        <v>-1117.48</v>
      </c>
      <c r="K364" s="4">
        <v>305.95</v>
      </c>
      <c r="L364" s="4">
        <v>543.4</v>
      </c>
      <c r="M364" s="4">
        <v>104.4</v>
      </c>
      <c r="N364" s="4">
        <v>324.5</v>
      </c>
      <c r="O364" s="4">
        <v>0</v>
      </c>
      <c r="P364" s="4">
        <v>368.5</v>
      </c>
      <c r="Q364" s="4">
        <v>673.9</v>
      </c>
      <c r="R364" s="4">
        <v>0</v>
      </c>
      <c r="S364" s="4">
        <v>1474.1100000000001</v>
      </c>
      <c r="U364" s="114" t="e">
        <f t="shared" si="174"/>
        <v>#DIV/0!</v>
      </c>
      <c r="V364" s="114"/>
      <c r="W364" s="115"/>
      <c r="X364" s="117"/>
      <c r="Z364" s="298">
        <f>'SE - Marketing PE '!I108/12</f>
        <v>0</v>
      </c>
      <c r="AA364" s="298">
        <f t="shared" si="199"/>
        <v>0</v>
      </c>
      <c r="AB364" s="298">
        <f t="shared" si="200"/>
        <v>0</v>
      </c>
      <c r="AC364" s="298">
        <f t="shared" si="201"/>
        <v>0</v>
      </c>
      <c r="AD364" s="298">
        <f t="shared" si="202"/>
        <v>0</v>
      </c>
      <c r="AE364" s="298">
        <f t="shared" si="203"/>
        <v>0</v>
      </c>
      <c r="AF364" s="298">
        <f t="shared" si="204"/>
        <v>0</v>
      </c>
      <c r="AG364" s="298">
        <f t="shared" si="205"/>
        <v>0</v>
      </c>
      <c r="AH364" s="298">
        <f t="shared" si="206"/>
        <v>0</v>
      </c>
      <c r="AI364" s="298">
        <f t="shared" si="207"/>
        <v>0</v>
      </c>
      <c r="AJ364" s="298">
        <f t="shared" si="208"/>
        <v>0</v>
      </c>
      <c r="AK364" s="298">
        <f t="shared" si="198"/>
        <v>0</v>
      </c>
      <c r="AL364" s="298">
        <f t="shared" si="178"/>
        <v>0</v>
      </c>
    </row>
    <row r="365" spans="1:38" x14ac:dyDescent="0.25">
      <c r="A365" t="s">
        <v>124</v>
      </c>
      <c r="B365" s="124">
        <v>7458</v>
      </c>
      <c r="C365" s="124">
        <v>130</v>
      </c>
      <c r="D365" t="s">
        <v>18</v>
      </c>
      <c r="E365">
        <v>3</v>
      </c>
      <c r="F365" s="251" t="s">
        <v>40</v>
      </c>
      <c r="G365" s="4">
        <v>0</v>
      </c>
      <c r="H365" s="4">
        <v>0</v>
      </c>
      <c r="I365" s="4">
        <v>0</v>
      </c>
      <c r="J365" s="4">
        <v>0</v>
      </c>
      <c r="K365" s="4">
        <v>0</v>
      </c>
      <c r="L365" s="4">
        <v>0</v>
      </c>
      <c r="M365" s="4">
        <v>0</v>
      </c>
      <c r="N365" s="4">
        <v>0</v>
      </c>
      <c r="O365" s="4">
        <v>0</v>
      </c>
      <c r="P365" s="4">
        <v>0</v>
      </c>
      <c r="Q365" s="4">
        <v>0</v>
      </c>
      <c r="R365" s="4">
        <v>0</v>
      </c>
      <c r="S365" s="4">
        <v>0</v>
      </c>
      <c r="U365" s="114" t="e">
        <f t="shared" si="174"/>
        <v>#DIV/0!</v>
      </c>
      <c r="V365" s="114"/>
      <c r="W365" s="115"/>
      <c r="X365" s="117"/>
      <c r="Z365" s="298">
        <f>'SE - Maintenance &amp; Petrol &amp; Oth'!C155</f>
        <v>0</v>
      </c>
      <c r="AA365" s="298">
        <f>'SE - Maintenance &amp; Petrol &amp; Oth'!D155</f>
        <v>0</v>
      </c>
      <c r="AB365" s="298">
        <f>'SE - Maintenance &amp; Petrol &amp; Oth'!E155</f>
        <v>0</v>
      </c>
      <c r="AC365" s="298">
        <f>'SE - Maintenance &amp; Petrol &amp; Oth'!F155</f>
        <v>0</v>
      </c>
      <c r="AD365" s="298">
        <f>'SE - Maintenance &amp; Petrol &amp; Oth'!G155</f>
        <v>0</v>
      </c>
      <c r="AE365" s="298">
        <f>'SE - Maintenance &amp; Petrol &amp; Oth'!H155</f>
        <v>0</v>
      </c>
      <c r="AF365" s="298">
        <f>'SE - Maintenance &amp; Petrol &amp; Oth'!I155</f>
        <v>0</v>
      </c>
      <c r="AG365" s="298">
        <f>'SE - Maintenance &amp; Petrol &amp; Oth'!J155</f>
        <v>0</v>
      </c>
      <c r="AH365" s="298">
        <f>'SE - Maintenance &amp; Petrol &amp; Oth'!K155</f>
        <v>0</v>
      </c>
      <c r="AI365" s="298">
        <f>'SE - Maintenance &amp; Petrol &amp; Oth'!L155</f>
        <v>0</v>
      </c>
      <c r="AJ365" s="298">
        <f>'SE - Maintenance &amp; Petrol &amp; Oth'!M155</f>
        <v>0</v>
      </c>
      <c r="AK365" s="298">
        <f>'SE - Maintenance &amp; Petrol &amp; Oth'!N155</f>
        <v>0</v>
      </c>
      <c r="AL365" s="298">
        <f t="shared" si="178"/>
        <v>0</v>
      </c>
    </row>
    <row r="366" spans="1:38" x14ac:dyDescent="0.25">
      <c r="A366" t="s">
        <v>124</v>
      </c>
      <c r="B366" s="124">
        <v>7458</v>
      </c>
      <c r="C366" s="124">
        <v>140</v>
      </c>
      <c r="D366" t="s">
        <v>20</v>
      </c>
      <c r="E366">
        <v>3</v>
      </c>
      <c r="F366" s="251" t="s">
        <v>41</v>
      </c>
      <c r="G366" s="4">
        <v>204.35</v>
      </c>
      <c r="H366" s="4">
        <v>85.22</v>
      </c>
      <c r="I366" s="4">
        <v>0</v>
      </c>
      <c r="J366" s="4">
        <v>0</v>
      </c>
      <c r="K366" s="4">
        <v>0</v>
      </c>
      <c r="L366" s="4">
        <v>565.53</v>
      </c>
      <c r="M366" s="4">
        <v>0</v>
      </c>
      <c r="N366" s="4">
        <v>127.99</v>
      </c>
      <c r="O366" s="4">
        <v>110</v>
      </c>
      <c r="P366" s="4">
        <v>310.11</v>
      </c>
      <c r="Q366" s="4">
        <v>0</v>
      </c>
      <c r="R366" s="4">
        <v>48</v>
      </c>
      <c r="S366" s="4">
        <v>1451.1999999999998</v>
      </c>
      <c r="U366" s="114" t="e">
        <f t="shared" si="174"/>
        <v>#DIV/0!</v>
      </c>
      <c r="V366" s="114"/>
      <c r="W366" s="115"/>
      <c r="X366" s="117"/>
      <c r="Z366" s="298">
        <f>'SE - Maintenance &amp; Petrol &amp; Oth'!C156</f>
        <v>120.93333333333332</v>
      </c>
      <c r="AA366" s="298">
        <f>'SE - Maintenance &amp; Petrol &amp; Oth'!D156</f>
        <v>120.93333333333332</v>
      </c>
      <c r="AB366" s="298">
        <f>'SE - Maintenance &amp; Petrol &amp; Oth'!E156</f>
        <v>120.93333333333332</v>
      </c>
      <c r="AC366" s="298">
        <f>'SE - Maintenance &amp; Petrol &amp; Oth'!F156</f>
        <v>120.93333333333332</v>
      </c>
      <c r="AD366" s="298">
        <f>'SE - Maintenance &amp; Petrol &amp; Oth'!G156</f>
        <v>120.93333333333332</v>
      </c>
      <c r="AE366" s="298">
        <f>'SE - Maintenance &amp; Petrol &amp; Oth'!H156</f>
        <v>120.93333333333332</v>
      </c>
      <c r="AF366" s="298">
        <f>'SE - Maintenance &amp; Petrol &amp; Oth'!I156</f>
        <v>120.93333333333332</v>
      </c>
      <c r="AG366" s="298">
        <f>'SE - Maintenance &amp; Petrol &amp; Oth'!J156</f>
        <v>120.93333333333332</v>
      </c>
      <c r="AH366" s="298">
        <f>'SE - Maintenance &amp; Petrol &amp; Oth'!K156</f>
        <v>120.93333333333332</v>
      </c>
      <c r="AI366" s="298">
        <f>'SE - Maintenance &amp; Petrol &amp; Oth'!L156</f>
        <v>120.93333333333332</v>
      </c>
      <c r="AJ366" s="298">
        <f>'SE - Maintenance &amp; Petrol &amp; Oth'!M156</f>
        <v>120.93333333333332</v>
      </c>
      <c r="AK366" s="298">
        <f>'SE - Maintenance &amp; Petrol &amp; Oth'!N156</f>
        <v>120.93333333333332</v>
      </c>
      <c r="AL366" s="298">
        <f t="shared" si="178"/>
        <v>1451.2</v>
      </c>
    </row>
    <row r="367" spans="1:38" x14ac:dyDescent="0.25">
      <c r="A367" t="s">
        <v>124</v>
      </c>
      <c r="B367" s="124">
        <v>7458</v>
      </c>
      <c r="C367" s="124">
        <v>147</v>
      </c>
      <c r="D367" t="s">
        <v>20</v>
      </c>
      <c r="E367">
        <v>3</v>
      </c>
      <c r="F367" s="251" t="s">
        <v>41</v>
      </c>
      <c r="G367" s="4">
        <v>0</v>
      </c>
      <c r="H367" s="4">
        <v>0</v>
      </c>
      <c r="I367" s="4">
        <v>0</v>
      </c>
      <c r="J367" s="4">
        <v>0</v>
      </c>
      <c r="K367" s="4">
        <v>0</v>
      </c>
      <c r="L367" s="4">
        <v>0</v>
      </c>
      <c r="M367" s="4">
        <v>0</v>
      </c>
      <c r="N367" s="4">
        <v>0</v>
      </c>
      <c r="O367" s="4">
        <v>0</v>
      </c>
      <c r="P367" s="4">
        <v>0</v>
      </c>
      <c r="Q367" s="4">
        <v>0</v>
      </c>
      <c r="R367" s="4">
        <v>0</v>
      </c>
      <c r="S367" s="4">
        <v>0</v>
      </c>
      <c r="U367" s="114" t="e">
        <f t="shared" si="174"/>
        <v>#DIV/0!</v>
      </c>
      <c r="V367" s="114"/>
      <c r="W367" s="115"/>
      <c r="X367" s="117"/>
      <c r="Z367" s="298">
        <f>'SE - Maintenance &amp; Petrol &amp; Oth'!C157</f>
        <v>0</v>
      </c>
      <c r="AA367" s="298">
        <f>'SE - Maintenance &amp; Petrol &amp; Oth'!D157</f>
        <v>0</v>
      </c>
      <c r="AB367" s="298">
        <f>'SE - Maintenance &amp; Petrol &amp; Oth'!E157</f>
        <v>0</v>
      </c>
      <c r="AC367" s="298">
        <f>'SE - Maintenance &amp; Petrol &amp; Oth'!F157</f>
        <v>0</v>
      </c>
      <c r="AD367" s="298">
        <f>'SE - Maintenance &amp; Petrol &amp; Oth'!G157</f>
        <v>0</v>
      </c>
      <c r="AE367" s="298">
        <f>'SE - Maintenance &amp; Petrol &amp; Oth'!H157</f>
        <v>0</v>
      </c>
      <c r="AF367" s="298">
        <f>'SE - Maintenance &amp; Petrol &amp; Oth'!I157</f>
        <v>0</v>
      </c>
      <c r="AG367" s="298">
        <f>'SE - Maintenance &amp; Petrol &amp; Oth'!J157</f>
        <v>0</v>
      </c>
      <c r="AH367" s="298">
        <f>'SE - Maintenance &amp; Petrol &amp; Oth'!K157</f>
        <v>0</v>
      </c>
      <c r="AI367" s="298">
        <f>'SE - Maintenance &amp; Petrol &amp; Oth'!L157</f>
        <v>0</v>
      </c>
      <c r="AJ367" s="298">
        <f>'SE - Maintenance &amp; Petrol &amp; Oth'!M157</f>
        <v>0</v>
      </c>
      <c r="AK367" s="298">
        <f>'SE - Maintenance &amp; Petrol &amp; Oth'!N157</f>
        <v>0</v>
      </c>
      <c r="AL367" s="298">
        <f t="shared" si="178"/>
        <v>0</v>
      </c>
    </row>
    <row r="368" spans="1:38" x14ac:dyDescent="0.25">
      <c r="A368" t="s">
        <v>124</v>
      </c>
      <c r="B368" s="124">
        <v>7458</v>
      </c>
      <c r="C368" s="124">
        <v>150</v>
      </c>
      <c r="D368" t="s">
        <v>24</v>
      </c>
      <c r="E368">
        <v>3</v>
      </c>
      <c r="F368" s="251" t="s">
        <v>72</v>
      </c>
      <c r="G368" s="4">
        <v>0</v>
      </c>
      <c r="H368" s="4">
        <v>13552.57</v>
      </c>
      <c r="I368" s="4">
        <v>743.23</v>
      </c>
      <c r="J368" s="4">
        <v>0</v>
      </c>
      <c r="K368" s="4">
        <v>0</v>
      </c>
      <c r="L368" s="4">
        <v>0</v>
      </c>
      <c r="M368" s="4">
        <v>0</v>
      </c>
      <c r="N368" s="4">
        <v>1285.3699999999999</v>
      </c>
      <c r="O368" s="4">
        <v>1273.3599999999999</v>
      </c>
      <c r="P368" s="4">
        <v>0</v>
      </c>
      <c r="Q368" s="4">
        <v>182.6</v>
      </c>
      <c r="R368" s="4">
        <v>669.9</v>
      </c>
      <c r="S368" s="4">
        <v>17707.03</v>
      </c>
      <c r="U368" s="114" t="e">
        <f t="shared" si="174"/>
        <v>#DIV/0!</v>
      </c>
      <c r="V368" s="114"/>
      <c r="W368" s="115"/>
      <c r="X368" s="117"/>
      <c r="Z368" s="298">
        <f>'SE - Maintenance &amp; Petrol &amp; Oth'!C158</f>
        <v>1475.5858333333333</v>
      </c>
      <c r="AA368" s="298">
        <f>'SE - Maintenance &amp; Petrol &amp; Oth'!D158</f>
        <v>1475.5858333333333</v>
      </c>
      <c r="AB368" s="298">
        <f>'SE - Maintenance &amp; Petrol &amp; Oth'!E158</f>
        <v>1475.5858333333333</v>
      </c>
      <c r="AC368" s="298">
        <f>'SE - Maintenance &amp; Petrol &amp; Oth'!F158</f>
        <v>1475.5858333333333</v>
      </c>
      <c r="AD368" s="298">
        <f>'SE - Maintenance &amp; Petrol &amp; Oth'!G158</f>
        <v>1475.5858333333333</v>
      </c>
      <c r="AE368" s="298">
        <f>'SE - Maintenance &amp; Petrol &amp; Oth'!H158</f>
        <v>1475.5858333333333</v>
      </c>
      <c r="AF368" s="298">
        <f>'SE - Maintenance &amp; Petrol &amp; Oth'!I158</f>
        <v>1475.5858333333333</v>
      </c>
      <c r="AG368" s="298">
        <f>'SE - Maintenance &amp; Petrol &amp; Oth'!J158</f>
        <v>1475.5858333333333</v>
      </c>
      <c r="AH368" s="298">
        <f>'SE - Maintenance &amp; Petrol &amp; Oth'!K158</f>
        <v>1475.5858333333333</v>
      </c>
      <c r="AI368" s="298">
        <f>'SE - Maintenance &amp; Petrol &amp; Oth'!L158</f>
        <v>1475.5858333333333</v>
      </c>
      <c r="AJ368" s="298">
        <f>'SE - Maintenance &amp; Petrol &amp; Oth'!M158</f>
        <v>1475.5858333333333</v>
      </c>
      <c r="AK368" s="298">
        <f>'SE - Maintenance &amp; Petrol &amp; Oth'!N158</f>
        <v>1475.5858333333333</v>
      </c>
      <c r="AL368" s="298">
        <f t="shared" si="178"/>
        <v>17707.029999999995</v>
      </c>
    </row>
    <row r="369" spans="1:38" x14ac:dyDescent="0.25">
      <c r="A369" t="s">
        <v>124</v>
      </c>
      <c r="B369" s="124">
        <v>7458</v>
      </c>
      <c r="C369" s="124">
        <v>240</v>
      </c>
      <c r="D369" t="s">
        <v>20</v>
      </c>
      <c r="E369">
        <v>3</v>
      </c>
      <c r="F369" s="251" t="s">
        <v>41</v>
      </c>
      <c r="G369" s="4">
        <v>0</v>
      </c>
      <c r="H369" s="4">
        <v>90.14</v>
      </c>
      <c r="I369" s="4">
        <v>0</v>
      </c>
      <c r="J369" s="4">
        <v>0</v>
      </c>
      <c r="K369" s="4">
        <v>0</v>
      </c>
      <c r="L369" s="4">
        <v>0</v>
      </c>
      <c r="M369" s="4">
        <v>0</v>
      </c>
      <c r="N369" s="4">
        <v>0</v>
      </c>
      <c r="O369" s="4">
        <v>0</v>
      </c>
      <c r="P369" s="4">
        <v>0</v>
      </c>
      <c r="Q369" s="4">
        <v>0</v>
      </c>
      <c r="R369" s="4">
        <v>0</v>
      </c>
      <c r="S369" s="4">
        <v>90.14</v>
      </c>
      <c r="U369" s="114" t="e">
        <f t="shared" si="174"/>
        <v>#DIV/0!</v>
      </c>
      <c r="V369" s="114"/>
      <c r="W369" s="115"/>
      <c r="X369" s="117"/>
      <c r="Z369" s="298">
        <f>'SE - Maintenance &amp; Petrol &amp; Oth'!C159</f>
        <v>7.5116666666666667</v>
      </c>
      <c r="AA369" s="298">
        <f>'SE - Maintenance &amp; Petrol &amp; Oth'!D159</f>
        <v>7.5116666666666667</v>
      </c>
      <c r="AB369" s="298">
        <f>'SE - Maintenance &amp; Petrol &amp; Oth'!E159</f>
        <v>7.5116666666666667</v>
      </c>
      <c r="AC369" s="298">
        <f>'SE - Maintenance &amp; Petrol &amp; Oth'!F159</f>
        <v>7.5116666666666667</v>
      </c>
      <c r="AD369" s="298">
        <f>'SE - Maintenance &amp; Petrol &amp; Oth'!G159</f>
        <v>7.5116666666666667</v>
      </c>
      <c r="AE369" s="298">
        <f>'SE - Maintenance &amp; Petrol &amp; Oth'!H159</f>
        <v>7.5116666666666667</v>
      </c>
      <c r="AF369" s="298">
        <f>'SE - Maintenance &amp; Petrol &amp; Oth'!I159</f>
        <v>7.5116666666666667</v>
      </c>
      <c r="AG369" s="298">
        <f>'SE - Maintenance &amp; Petrol &amp; Oth'!J159</f>
        <v>7.5116666666666667</v>
      </c>
      <c r="AH369" s="298">
        <f>'SE - Maintenance &amp; Petrol &amp; Oth'!K159</f>
        <v>7.5116666666666667</v>
      </c>
      <c r="AI369" s="298">
        <f>'SE - Maintenance &amp; Petrol &amp; Oth'!L159</f>
        <v>7.5116666666666667</v>
      </c>
      <c r="AJ369" s="298">
        <f>'SE - Maintenance &amp; Petrol &amp; Oth'!M159</f>
        <v>7.5116666666666667</v>
      </c>
      <c r="AK369" s="298">
        <f>'SE - Maintenance &amp; Petrol &amp; Oth'!N159</f>
        <v>7.5116666666666667</v>
      </c>
      <c r="AL369" s="298">
        <f t="shared" si="178"/>
        <v>90.140000000000029</v>
      </c>
    </row>
    <row r="370" spans="1:38" x14ac:dyDescent="0.25">
      <c r="A370" t="s">
        <v>124</v>
      </c>
      <c r="B370" s="124">
        <v>7458</v>
      </c>
      <c r="C370" s="124">
        <v>330</v>
      </c>
      <c r="D370" t="s">
        <v>18</v>
      </c>
      <c r="E370">
        <v>3</v>
      </c>
      <c r="F370" s="251" t="s">
        <v>40</v>
      </c>
      <c r="G370" s="4">
        <v>0</v>
      </c>
      <c r="H370" s="4">
        <v>439</v>
      </c>
      <c r="I370" s="4">
        <v>0</v>
      </c>
      <c r="J370" s="4">
        <v>0</v>
      </c>
      <c r="K370" s="4">
        <v>0</v>
      </c>
      <c r="L370" s="4">
        <v>0</v>
      </c>
      <c r="M370" s="4">
        <v>0</v>
      </c>
      <c r="N370" s="4">
        <v>0</v>
      </c>
      <c r="O370" s="4">
        <v>0</v>
      </c>
      <c r="P370" s="4">
        <v>0</v>
      </c>
      <c r="Q370" s="4">
        <v>0</v>
      </c>
      <c r="R370" s="4">
        <v>0</v>
      </c>
      <c r="S370" s="4">
        <v>439</v>
      </c>
      <c r="U370" s="114" t="e">
        <f t="shared" si="174"/>
        <v>#DIV/0!</v>
      </c>
      <c r="V370" s="114"/>
      <c r="W370" s="115"/>
      <c r="X370" s="117"/>
      <c r="Z370" s="298">
        <f>'SE - Maintenance &amp; Petrol &amp; Oth'!C160</f>
        <v>36.583333333333336</v>
      </c>
      <c r="AA370" s="298">
        <f>'SE - Maintenance &amp; Petrol &amp; Oth'!D160</f>
        <v>36.583333333333336</v>
      </c>
      <c r="AB370" s="298">
        <f>'SE - Maintenance &amp; Petrol &amp; Oth'!E160</f>
        <v>36.583333333333336</v>
      </c>
      <c r="AC370" s="298">
        <f>'SE - Maintenance &amp; Petrol &amp; Oth'!F160</f>
        <v>36.583333333333336</v>
      </c>
      <c r="AD370" s="298">
        <f>'SE - Maintenance &amp; Petrol &amp; Oth'!G160</f>
        <v>36.583333333333336</v>
      </c>
      <c r="AE370" s="298">
        <f>'SE - Maintenance &amp; Petrol &amp; Oth'!H160</f>
        <v>36.583333333333336</v>
      </c>
      <c r="AF370" s="298">
        <f>'SE - Maintenance &amp; Petrol &amp; Oth'!I160</f>
        <v>36.583333333333336</v>
      </c>
      <c r="AG370" s="298">
        <f>'SE - Maintenance &amp; Petrol &amp; Oth'!J160</f>
        <v>36.583333333333336</v>
      </c>
      <c r="AH370" s="298">
        <f>'SE - Maintenance &amp; Petrol &amp; Oth'!K160</f>
        <v>36.583333333333336</v>
      </c>
      <c r="AI370" s="298">
        <f>'SE - Maintenance &amp; Petrol &amp; Oth'!L160</f>
        <v>36.583333333333336</v>
      </c>
      <c r="AJ370" s="298">
        <f>'SE - Maintenance &amp; Petrol &amp; Oth'!M160</f>
        <v>36.583333333333336</v>
      </c>
      <c r="AK370" s="298">
        <f>'SE - Maintenance &amp; Petrol &amp; Oth'!N160</f>
        <v>36.583333333333336</v>
      </c>
      <c r="AL370" s="298">
        <f t="shared" si="178"/>
        <v>438.99999999999994</v>
      </c>
    </row>
    <row r="371" spans="1:38" x14ac:dyDescent="0.25">
      <c r="A371" t="s">
        <v>124</v>
      </c>
      <c r="B371" s="124">
        <v>7458</v>
      </c>
      <c r="C371" s="124">
        <v>340</v>
      </c>
      <c r="D371" t="s">
        <v>20</v>
      </c>
      <c r="E371">
        <v>3</v>
      </c>
      <c r="F371" s="251" t="s">
        <v>41</v>
      </c>
      <c r="G371" s="4">
        <v>0</v>
      </c>
      <c r="H371" s="4">
        <v>0</v>
      </c>
      <c r="I371" s="4">
        <v>0</v>
      </c>
      <c r="J371" s="4">
        <v>0</v>
      </c>
      <c r="K371" s="4">
        <v>2753.1</v>
      </c>
      <c r="L371" s="4">
        <v>598.95000000000005</v>
      </c>
      <c r="M371" s="4">
        <v>234.8</v>
      </c>
      <c r="N371" s="4">
        <v>590</v>
      </c>
      <c r="O371" s="4">
        <v>246</v>
      </c>
      <c r="P371" s="4">
        <v>0</v>
      </c>
      <c r="Q371" s="4">
        <v>351.75</v>
      </c>
      <c r="R371" s="4">
        <v>0</v>
      </c>
      <c r="S371" s="4">
        <v>4774.6000000000004</v>
      </c>
      <c r="U371" s="114" t="e">
        <f t="shared" si="174"/>
        <v>#DIV/0!</v>
      </c>
      <c r="V371" s="114"/>
      <c r="W371" s="115"/>
      <c r="X371" s="117"/>
      <c r="Z371" s="298">
        <f>'SE - Maintenance &amp; Petrol &amp; Oth'!C161</f>
        <v>397.88333333333338</v>
      </c>
      <c r="AA371" s="298">
        <f>'SE - Maintenance &amp; Petrol &amp; Oth'!D161</f>
        <v>397.88333333333338</v>
      </c>
      <c r="AB371" s="298">
        <f>'SE - Maintenance &amp; Petrol &amp; Oth'!E161</f>
        <v>397.88333333333338</v>
      </c>
      <c r="AC371" s="298">
        <f>'SE - Maintenance &amp; Petrol &amp; Oth'!F161</f>
        <v>397.88333333333338</v>
      </c>
      <c r="AD371" s="298">
        <f>'SE - Maintenance &amp; Petrol &amp; Oth'!G161</f>
        <v>397.88333333333338</v>
      </c>
      <c r="AE371" s="298">
        <f>'SE - Maintenance &amp; Petrol &amp; Oth'!H161</f>
        <v>397.88333333333338</v>
      </c>
      <c r="AF371" s="298">
        <f>'SE - Maintenance &amp; Petrol &amp; Oth'!I161</f>
        <v>397.88333333333338</v>
      </c>
      <c r="AG371" s="298">
        <f>'SE - Maintenance &amp; Petrol &amp; Oth'!J161</f>
        <v>397.88333333333338</v>
      </c>
      <c r="AH371" s="298">
        <f>'SE - Maintenance &amp; Petrol &amp; Oth'!K161</f>
        <v>397.88333333333338</v>
      </c>
      <c r="AI371" s="298">
        <f>'SE - Maintenance &amp; Petrol &amp; Oth'!L161</f>
        <v>397.88333333333338</v>
      </c>
      <c r="AJ371" s="298">
        <f>'SE - Maintenance &amp; Petrol &amp; Oth'!M161</f>
        <v>397.88333333333338</v>
      </c>
      <c r="AK371" s="298">
        <f>'SE - Maintenance &amp; Petrol &amp; Oth'!N161</f>
        <v>397.88333333333338</v>
      </c>
      <c r="AL371" s="298">
        <f t="shared" si="178"/>
        <v>4774.5999999999995</v>
      </c>
    </row>
    <row r="372" spans="1:38" x14ac:dyDescent="0.25">
      <c r="A372" t="s">
        <v>124</v>
      </c>
      <c r="B372" s="124">
        <v>7458</v>
      </c>
      <c r="C372" s="124">
        <v>440</v>
      </c>
      <c r="D372" t="s">
        <v>20</v>
      </c>
      <c r="E372">
        <v>3</v>
      </c>
      <c r="F372" s="251" t="s">
        <v>41</v>
      </c>
      <c r="G372" s="4">
        <v>30</v>
      </c>
      <c r="H372" s="4">
        <v>-284.08999999999997</v>
      </c>
      <c r="I372" s="4">
        <v>0</v>
      </c>
      <c r="J372" s="4">
        <v>0</v>
      </c>
      <c r="K372" s="4">
        <v>0</v>
      </c>
      <c r="L372" s="4">
        <v>294.3</v>
      </c>
      <c r="M372" s="4">
        <v>69</v>
      </c>
      <c r="N372" s="4">
        <v>3721.75</v>
      </c>
      <c r="O372" s="4">
        <v>767.83</v>
      </c>
      <c r="P372" s="4">
        <v>1712.87</v>
      </c>
      <c r="Q372" s="4">
        <v>2605.96</v>
      </c>
      <c r="R372" s="4">
        <v>1933.8</v>
      </c>
      <c r="S372" s="4">
        <v>10851.419999999998</v>
      </c>
      <c r="U372" s="114" t="e">
        <f t="shared" si="174"/>
        <v>#DIV/0!</v>
      </c>
      <c r="V372" s="114"/>
      <c r="W372" s="115"/>
      <c r="X372" s="117"/>
      <c r="Z372" s="298">
        <f>'SE - Maintenance &amp; Petrol &amp; Oth'!C162</f>
        <v>904.28499999999985</v>
      </c>
      <c r="AA372" s="298">
        <f>'SE - Maintenance &amp; Petrol &amp; Oth'!D162</f>
        <v>904.28499999999985</v>
      </c>
      <c r="AB372" s="298">
        <f>'SE - Maintenance &amp; Petrol &amp; Oth'!E162</f>
        <v>904.28499999999985</v>
      </c>
      <c r="AC372" s="298">
        <f>'SE - Maintenance &amp; Petrol &amp; Oth'!F162</f>
        <v>904.28499999999985</v>
      </c>
      <c r="AD372" s="298">
        <f>'SE - Maintenance &amp; Petrol &amp; Oth'!G162</f>
        <v>904.28499999999985</v>
      </c>
      <c r="AE372" s="298">
        <f>'SE - Maintenance &amp; Petrol &amp; Oth'!H162</f>
        <v>904.28499999999985</v>
      </c>
      <c r="AF372" s="298">
        <f>'SE - Maintenance &amp; Petrol &amp; Oth'!I162</f>
        <v>904.28499999999985</v>
      </c>
      <c r="AG372" s="298">
        <f>'SE - Maintenance &amp; Petrol &amp; Oth'!J162</f>
        <v>904.28499999999985</v>
      </c>
      <c r="AH372" s="298">
        <f>'SE - Maintenance &amp; Petrol &amp; Oth'!K162</f>
        <v>904.28499999999985</v>
      </c>
      <c r="AI372" s="298">
        <f>'SE - Maintenance &amp; Petrol &amp; Oth'!L162</f>
        <v>904.28499999999985</v>
      </c>
      <c r="AJ372" s="298">
        <f>'SE - Maintenance &amp; Petrol &amp; Oth'!M162</f>
        <v>904.28499999999985</v>
      </c>
      <c r="AK372" s="298">
        <f>'SE - Maintenance &amp; Petrol &amp; Oth'!N162</f>
        <v>904.28499999999985</v>
      </c>
      <c r="AL372" s="298">
        <f t="shared" si="178"/>
        <v>10851.419999999998</v>
      </c>
    </row>
    <row r="373" spans="1:38" x14ac:dyDescent="0.25">
      <c r="A373" t="s">
        <v>124</v>
      </c>
      <c r="B373" s="124">
        <v>7458</v>
      </c>
      <c r="C373" s="124">
        <v>935</v>
      </c>
      <c r="D373" t="s">
        <v>30</v>
      </c>
      <c r="E373">
        <v>3</v>
      </c>
      <c r="F373" s="251" t="s">
        <v>43</v>
      </c>
      <c r="G373" s="4">
        <v>47.02</v>
      </c>
      <c r="H373" s="4">
        <v>0</v>
      </c>
      <c r="I373" s="4">
        <v>131.24</v>
      </c>
      <c r="J373" s="4">
        <v>86</v>
      </c>
      <c r="K373" s="4">
        <v>79</v>
      </c>
      <c r="L373" s="4">
        <v>977.95</v>
      </c>
      <c r="M373" s="4">
        <v>0</v>
      </c>
      <c r="N373" s="4">
        <v>338.8</v>
      </c>
      <c r="O373" s="4">
        <v>67.5</v>
      </c>
      <c r="P373" s="4">
        <v>85.52</v>
      </c>
      <c r="Q373" s="4">
        <v>0</v>
      </c>
      <c r="R373" s="4">
        <v>108.4</v>
      </c>
      <c r="S373" s="4">
        <v>1921.43</v>
      </c>
      <c r="U373" s="114" t="e">
        <f t="shared" si="174"/>
        <v>#DIV/0!</v>
      </c>
      <c r="V373" s="114"/>
      <c r="W373" s="115"/>
      <c r="X373" s="117"/>
      <c r="Z373" s="298">
        <f>'SE - Maintenance &amp; Petrol &amp; Oth'!C163</f>
        <v>160.11916666666667</v>
      </c>
      <c r="AA373" s="298">
        <f>'SE - Maintenance &amp; Petrol &amp; Oth'!D163</f>
        <v>160.11916666666667</v>
      </c>
      <c r="AB373" s="298">
        <f>'SE - Maintenance &amp; Petrol &amp; Oth'!E163</f>
        <v>160.11916666666667</v>
      </c>
      <c r="AC373" s="298">
        <f>'SE - Maintenance &amp; Petrol &amp; Oth'!F163</f>
        <v>160.11916666666667</v>
      </c>
      <c r="AD373" s="298">
        <f>'SE - Maintenance &amp; Petrol &amp; Oth'!G163</f>
        <v>160.11916666666667</v>
      </c>
      <c r="AE373" s="298">
        <f>'SE - Maintenance &amp; Petrol &amp; Oth'!H163</f>
        <v>160.11916666666667</v>
      </c>
      <c r="AF373" s="298">
        <f>'SE - Maintenance &amp; Petrol &amp; Oth'!I163</f>
        <v>160.11916666666667</v>
      </c>
      <c r="AG373" s="298">
        <f>'SE - Maintenance &amp; Petrol &amp; Oth'!J163</f>
        <v>160.11916666666667</v>
      </c>
      <c r="AH373" s="298">
        <f>'SE - Maintenance &amp; Petrol &amp; Oth'!K163</f>
        <v>160.11916666666667</v>
      </c>
      <c r="AI373" s="298">
        <f>'SE - Maintenance &amp; Petrol &amp; Oth'!L163</f>
        <v>160.11916666666667</v>
      </c>
      <c r="AJ373" s="298">
        <f>'SE - Maintenance &amp; Petrol &amp; Oth'!M163</f>
        <v>160.11916666666667</v>
      </c>
      <c r="AK373" s="298">
        <f>'SE - Maintenance &amp; Petrol &amp; Oth'!N163</f>
        <v>160.11916666666667</v>
      </c>
      <c r="AL373" s="298">
        <f t="shared" si="178"/>
        <v>1921.4299999999996</v>
      </c>
    </row>
    <row r="374" spans="1:38" x14ac:dyDescent="0.25">
      <c r="A374" s="2" t="s">
        <v>124</v>
      </c>
      <c r="B374" s="252">
        <v>7458</v>
      </c>
      <c r="C374" s="252">
        <v>936</v>
      </c>
      <c r="D374" s="2" t="s">
        <v>30</v>
      </c>
      <c r="E374" s="2">
        <v>3</v>
      </c>
      <c r="F374" s="253" t="s">
        <v>43</v>
      </c>
      <c r="G374" s="8">
        <v>0</v>
      </c>
      <c r="H374" s="8">
        <v>0</v>
      </c>
      <c r="I374" s="8">
        <v>0</v>
      </c>
      <c r="J374" s="8">
        <v>0</v>
      </c>
      <c r="K374" s="8">
        <v>0</v>
      </c>
      <c r="L374" s="8">
        <v>0</v>
      </c>
      <c r="M374" s="8">
        <v>0</v>
      </c>
      <c r="N374" s="8">
        <v>0</v>
      </c>
      <c r="O374" s="8">
        <v>0</v>
      </c>
      <c r="P374" s="8">
        <v>0</v>
      </c>
      <c r="Q374" s="8">
        <v>0</v>
      </c>
      <c r="R374" s="8">
        <v>0</v>
      </c>
      <c r="S374" s="8">
        <v>0</v>
      </c>
      <c r="T374" s="2"/>
      <c r="U374" s="524" t="e">
        <f t="shared" si="174"/>
        <v>#DIV/0!</v>
      </c>
      <c r="V374" s="524"/>
      <c r="W374" s="254"/>
      <c r="X374" s="255"/>
      <c r="Y374" s="2"/>
      <c r="Z374" s="428">
        <f>'SE - Maintenance &amp; Petrol &amp; Oth'!C164</f>
        <v>0</v>
      </c>
      <c r="AA374" s="428">
        <f>'SE - Maintenance &amp; Petrol &amp; Oth'!D164</f>
        <v>0</v>
      </c>
      <c r="AB374" s="428">
        <f>'SE - Maintenance &amp; Petrol &amp; Oth'!E164</f>
        <v>0</v>
      </c>
      <c r="AC374" s="428">
        <f>'SE - Maintenance &amp; Petrol &amp; Oth'!F164</f>
        <v>0</v>
      </c>
      <c r="AD374" s="428">
        <f>'SE - Maintenance &amp; Petrol &amp; Oth'!G164</f>
        <v>0</v>
      </c>
      <c r="AE374" s="428">
        <f>'SE - Maintenance &amp; Petrol &amp; Oth'!H164</f>
        <v>0</v>
      </c>
      <c r="AF374" s="428">
        <f>'SE - Maintenance &amp; Petrol &amp; Oth'!I164</f>
        <v>0</v>
      </c>
      <c r="AG374" s="428">
        <f>'SE - Maintenance &amp; Petrol &amp; Oth'!J164</f>
        <v>0</v>
      </c>
      <c r="AH374" s="428">
        <f>'SE - Maintenance &amp; Petrol &amp; Oth'!K164</f>
        <v>0</v>
      </c>
      <c r="AI374" s="428">
        <f>'SE - Maintenance &amp; Petrol &amp; Oth'!L164</f>
        <v>0</v>
      </c>
      <c r="AJ374" s="428">
        <f>'SE - Maintenance &amp; Petrol &amp; Oth'!M164</f>
        <v>0</v>
      </c>
      <c r="AK374" s="428">
        <f>'SE - Maintenance &amp; Petrol &amp; Oth'!N164</f>
        <v>0</v>
      </c>
      <c r="AL374" s="428">
        <f t="shared" si="178"/>
        <v>0</v>
      </c>
    </row>
    <row r="375" spans="1:38" x14ac:dyDescent="0.25">
      <c r="A375" t="s">
        <v>150</v>
      </c>
      <c r="F375" s="251"/>
      <c r="G375" s="4">
        <f t="shared" ref="G375:R375" si="209">SUM(G5:G374)</f>
        <v>1040442.3699999996</v>
      </c>
      <c r="H375" s="4">
        <f t="shared" si="209"/>
        <v>944809.79999999993</v>
      </c>
      <c r="I375" s="4">
        <f t="shared" si="209"/>
        <v>1272174.1699999997</v>
      </c>
      <c r="J375" s="4">
        <f t="shared" si="209"/>
        <v>1058614.0400000007</v>
      </c>
      <c r="K375" s="4">
        <f t="shared" si="209"/>
        <v>1226439.4399999997</v>
      </c>
      <c r="L375" s="4">
        <f t="shared" si="209"/>
        <v>1312339.8199999996</v>
      </c>
      <c r="M375" s="4">
        <f t="shared" si="209"/>
        <v>1176245.7099999995</v>
      </c>
      <c r="N375" s="4">
        <f t="shared" si="209"/>
        <v>1270774.3700000001</v>
      </c>
      <c r="O375" s="4">
        <f t="shared" si="209"/>
        <v>1161336.3099999996</v>
      </c>
      <c r="P375" s="4">
        <f t="shared" si="209"/>
        <v>1137032.2400000019</v>
      </c>
      <c r="Q375" s="4">
        <f t="shared" si="209"/>
        <v>1221329.1499999997</v>
      </c>
      <c r="R375" s="4">
        <f t="shared" si="209"/>
        <v>1076546.8399999999</v>
      </c>
      <c r="S375" s="4">
        <f>SUM(G374:R375)</f>
        <v>13898084.26</v>
      </c>
      <c r="Z375" s="4">
        <f t="shared" ref="Z375:AK375" si="210">SUM(Z5:Z374)</f>
        <v>1072547.6110399829</v>
      </c>
      <c r="AA375" s="4">
        <f t="shared" si="210"/>
        <v>1078696.6110399824</v>
      </c>
      <c r="AB375" s="4">
        <f t="shared" si="210"/>
        <v>1087174.2010399825</v>
      </c>
      <c r="AC375" s="4">
        <f t="shared" si="210"/>
        <v>1078749.0610399826</v>
      </c>
      <c r="AD375" s="4">
        <f t="shared" si="210"/>
        <v>1080132.8110399826</v>
      </c>
      <c r="AE375" s="4">
        <f t="shared" si="210"/>
        <v>1082148.2260399826</v>
      </c>
      <c r="AF375" s="4">
        <f t="shared" si="210"/>
        <v>1080267.5110399825</v>
      </c>
      <c r="AG375" s="4">
        <f t="shared" si="210"/>
        <v>1091402.9110399825</v>
      </c>
      <c r="AH375" s="4">
        <f t="shared" si="210"/>
        <v>1065040.4260399828</v>
      </c>
      <c r="AI375" s="4">
        <f t="shared" si="210"/>
        <v>1061686.9110399829</v>
      </c>
      <c r="AJ375" s="4">
        <f t="shared" si="210"/>
        <v>1061686.9110399829</v>
      </c>
      <c r="AK375" s="4">
        <f t="shared" si="210"/>
        <v>1090837.5035399825</v>
      </c>
      <c r="AL375" s="4">
        <f>SUM(Z375:AK375)</f>
        <v>12930370.694979791</v>
      </c>
    </row>
    <row r="376" spans="1:38" x14ac:dyDescent="0.25">
      <c r="G376" s="4"/>
      <c r="H376" s="4"/>
      <c r="I376" s="4"/>
      <c r="J376" s="4"/>
      <c r="K376" s="4"/>
      <c r="L376" s="4"/>
      <c r="M376" s="4"/>
      <c r="N376" s="4"/>
      <c r="O376" s="4"/>
      <c r="P376" s="4"/>
      <c r="Q376" s="4"/>
      <c r="R376" s="4"/>
      <c r="S376" s="4"/>
      <c r="Z376" s="4"/>
      <c r="AA376" s="4"/>
      <c r="AB376" s="4"/>
      <c r="AC376" s="4"/>
      <c r="AD376" s="4"/>
      <c r="AE376" s="4"/>
      <c r="AF376" s="4"/>
      <c r="AG376" s="4"/>
      <c r="AH376" s="4"/>
      <c r="AI376" s="4"/>
      <c r="AJ376" s="4"/>
      <c r="AK376" s="4"/>
      <c r="AL376" s="4"/>
    </row>
    <row r="377" spans="1:38" x14ac:dyDescent="0.25">
      <c r="G377" s="4"/>
      <c r="H377" s="4"/>
      <c r="I377" s="4"/>
      <c r="J377" s="4"/>
      <c r="K377" s="4"/>
      <c r="L377" s="4"/>
      <c r="M377" s="4"/>
      <c r="N377" s="4"/>
      <c r="O377" s="4"/>
      <c r="P377" s="4"/>
      <c r="Q377" s="4"/>
      <c r="R377" s="4"/>
      <c r="S377" s="4"/>
      <c r="Z377" s="4"/>
      <c r="AA377" s="4"/>
      <c r="AB377" s="4"/>
      <c r="AC377" s="4"/>
      <c r="AD377" s="4"/>
      <c r="AE377" s="4"/>
      <c r="AF377" s="4"/>
      <c r="AG377" s="4"/>
      <c r="AH377" s="4"/>
      <c r="AI377" s="4"/>
      <c r="AJ377" s="4"/>
      <c r="AK377" s="4"/>
      <c r="AL377" s="4"/>
    </row>
    <row r="378" spans="1:38" x14ac:dyDescent="0.25">
      <c r="G378" s="4"/>
      <c r="H378" s="4"/>
      <c r="I378" s="4"/>
      <c r="J378" s="4"/>
      <c r="K378" s="4"/>
      <c r="L378" s="4"/>
      <c r="M378" s="4"/>
      <c r="N378" s="4"/>
      <c r="O378" s="4"/>
      <c r="P378" s="4"/>
      <c r="Q378" s="4"/>
      <c r="R378" s="4"/>
      <c r="S378" s="4"/>
      <c r="Z378" s="4"/>
      <c r="AA378" s="4"/>
      <c r="AB378" s="4"/>
      <c r="AC378" s="4"/>
      <c r="AD378" s="298"/>
      <c r="AE378" s="4"/>
      <c r="AF378" s="4"/>
      <c r="AG378" s="4"/>
      <c r="AH378" s="4"/>
      <c r="AI378" s="4"/>
      <c r="AJ378" s="4"/>
      <c r="AK378" s="4"/>
      <c r="AL378" s="4"/>
    </row>
    <row r="379" spans="1:38" x14ac:dyDescent="0.25">
      <c r="G379" s="4"/>
      <c r="H379" s="4"/>
      <c r="I379" s="4"/>
      <c r="J379" s="4"/>
      <c r="K379" s="4"/>
      <c r="L379" s="4"/>
      <c r="M379" s="4"/>
      <c r="N379" s="4"/>
      <c r="O379" s="4"/>
      <c r="P379" s="4"/>
      <c r="Q379" s="4"/>
      <c r="R379" s="4"/>
      <c r="S379" s="4"/>
      <c r="Z379" s="4"/>
      <c r="AA379" s="4"/>
      <c r="AB379" s="4"/>
      <c r="AC379" s="4"/>
      <c r="AD379" s="298"/>
      <c r="AE379" s="4"/>
      <c r="AF379" s="4"/>
      <c r="AG379" s="4"/>
      <c r="AH379" s="4"/>
      <c r="AI379" s="4"/>
      <c r="AJ379" s="4"/>
      <c r="AK379" s="4"/>
      <c r="AL379" s="4"/>
    </row>
    <row r="380" spans="1:38" x14ac:dyDescent="0.25">
      <c r="G380" s="4"/>
      <c r="H380" s="4"/>
      <c r="I380" s="4"/>
      <c r="J380" s="4"/>
      <c r="K380" s="4"/>
      <c r="L380" s="4"/>
      <c r="M380" s="4"/>
      <c r="N380" s="4"/>
      <c r="O380" s="4"/>
      <c r="P380" s="4"/>
      <c r="Q380" s="4"/>
      <c r="R380" s="4"/>
      <c r="S380" s="4"/>
      <c r="AB380" s="4"/>
      <c r="AC380" s="4"/>
      <c r="AD380" s="298"/>
      <c r="AE380" s="4"/>
      <c r="AF380" s="4"/>
      <c r="AG380" s="4"/>
      <c r="AH380" s="4"/>
      <c r="AI380" s="4"/>
      <c r="AJ380" s="4"/>
      <c r="AK380" s="4"/>
      <c r="AL380" s="4"/>
    </row>
    <row r="381" spans="1:38" x14ac:dyDescent="0.25">
      <c r="G381" s="4"/>
      <c r="H381" s="4"/>
      <c r="I381" s="4"/>
      <c r="J381" s="4"/>
      <c r="K381" s="4"/>
      <c r="L381" s="4"/>
      <c r="M381" s="4"/>
      <c r="N381" s="4"/>
      <c r="O381" s="4"/>
      <c r="P381" s="4"/>
      <c r="Q381" s="4"/>
      <c r="R381" s="4"/>
      <c r="S381" s="4"/>
      <c r="Z381" s="4"/>
      <c r="AA381" s="4"/>
      <c r="AB381" s="4"/>
      <c r="AC381" s="4"/>
      <c r="AD381" s="298"/>
      <c r="AE381" s="4"/>
      <c r="AF381" s="4"/>
      <c r="AG381" s="4"/>
      <c r="AH381" s="4"/>
      <c r="AI381" s="4"/>
      <c r="AJ381" s="4"/>
      <c r="AK381" s="4"/>
      <c r="AL381" s="4"/>
    </row>
    <row r="382" spans="1:38" x14ac:dyDescent="0.25">
      <c r="G382" s="4"/>
      <c r="H382" s="4"/>
      <c r="I382" s="4"/>
      <c r="J382" s="4"/>
      <c r="K382" s="4"/>
      <c r="L382" s="4"/>
      <c r="M382" s="4"/>
      <c r="N382" s="4"/>
      <c r="O382" s="4"/>
      <c r="P382" s="4"/>
      <c r="Q382" s="4"/>
      <c r="R382" s="4"/>
      <c r="S382" s="4"/>
      <c r="Z382" s="4"/>
      <c r="AA382" s="4"/>
      <c r="AB382" s="4"/>
      <c r="AC382" s="4"/>
      <c r="AD382" s="4"/>
      <c r="AE382" s="4"/>
      <c r="AF382" s="4"/>
      <c r="AG382" s="4"/>
      <c r="AH382" s="4"/>
      <c r="AI382" s="4"/>
      <c r="AJ382" s="4"/>
      <c r="AK382" s="4"/>
      <c r="AL382" s="4"/>
    </row>
    <row r="383" spans="1:38" x14ac:dyDescent="0.25">
      <c r="G383" s="4"/>
      <c r="H383" s="4"/>
      <c r="I383" s="4"/>
      <c r="J383" s="4"/>
      <c r="K383" s="4"/>
      <c r="L383" s="4"/>
      <c r="M383" s="4"/>
      <c r="N383" s="4"/>
      <c r="O383" s="4"/>
      <c r="P383" s="4"/>
      <c r="Q383" s="4"/>
      <c r="R383" s="4"/>
      <c r="S383" s="4"/>
      <c r="Z383" s="4"/>
      <c r="AA383" s="4"/>
      <c r="AB383" s="4"/>
      <c r="AC383" s="4"/>
      <c r="AD383" s="4"/>
      <c r="AE383" s="4"/>
      <c r="AF383" s="4"/>
      <c r="AG383" s="4"/>
      <c r="AH383" s="4"/>
      <c r="AI383" s="4"/>
      <c r="AJ383" s="4"/>
      <c r="AK383" s="4"/>
      <c r="AL383" s="4"/>
    </row>
    <row r="384" spans="1:38" x14ac:dyDescent="0.25">
      <c r="G384" s="4"/>
      <c r="H384" s="4"/>
      <c r="I384" s="4"/>
      <c r="J384" s="4"/>
      <c r="K384" s="4"/>
      <c r="L384" s="4"/>
      <c r="M384" s="4"/>
      <c r="N384" s="4"/>
      <c r="O384" s="4"/>
      <c r="P384" s="4"/>
      <c r="Q384" s="4"/>
      <c r="R384" s="4"/>
      <c r="S384" s="4"/>
      <c r="Z384" s="4"/>
      <c r="AA384" s="4"/>
      <c r="AB384" s="4"/>
      <c r="AC384" s="4"/>
      <c r="AD384" s="4"/>
      <c r="AE384" s="4"/>
      <c r="AF384" s="4"/>
      <c r="AG384" s="4"/>
      <c r="AH384" s="4"/>
      <c r="AI384" s="4"/>
      <c r="AJ384" s="4"/>
      <c r="AK384" s="4"/>
      <c r="AL384" s="4"/>
    </row>
    <row r="385" spans="7:38" x14ac:dyDescent="0.25">
      <c r="G385" s="4"/>
      <c r="H385" s="4"/>
      <c r="I385" s="4"/>
      <c r="J385" s="4"/>
      <c r="K385" s="4"/>
      <c r="L385" s="4"/>
      <c r="M385" s="4"/>
      <c r="N385" s="4"/>
      <c r="O385" s="4"/>
      <c r="P385" s="4"/>
      <c r="Q385" s="4"/>
      <c r="R385" s="4"/>
      <c r="S385" s="4"/>
      <c r="Z385" s="4"/>
      <c r="AA385" s="4"/>
      <c r="AB385" s="4"/>
      <c r="AC385" s="4"/>
      <c r="AD385" s="4"/>
      <c r="AE385" s="4"/>
      <c r="AF385" s="4"/>
      <c r="AG385" s="4"/>
      <c r="AH385" s="4"/>
      <c r="AI385" s="4"/>
      <c r="AJ385" s="4"/>
      <c r="AK385" s="4"/>
      <c r="AL385" s="4"/>
    </row>
    <row r="386" spans="7:38" x14ac:dyDescent="0.25">
      <c r="G386" s="4"/>
      <c r="H386" s="4"/>
      <c r="I386" s="4"/>
      <c r="J386" s="4"/>
      <c r="K386" s="4"/>
      <c r="L386" s="4"/>
      <c r="M386" s="4"/>
      <c r="N386" s="4"/>
      <c r="O386" s="4"/>
      <c r="P386" s="4"/>
      <c r="Q386" s="4"/>
      <c r="R386" s="4"/>
      <c r="S386" s="4"/>
      <c r="W386" s="298"/>
      <c r="Z386" s="4"/>
      <c r="AA386" s="4"/>
      <c r="AB386" s="4"/>
      <c r="AC386" s="4"/>
      <c r="AD386" s="4"/>
      <c r="AE386" s="4"/>
      <c r="AF386" s="4"/>
      <c r="AG386" s="4"/>
      <c r="AH386" s="4"/>
      <c r="AI386" s="4"/>
      <c r="AJ386" s="4"/>
      <c r="AK386" s="4"/>
      <c r="AL386" s="4"/>
    </row>
    <row r="387" spans="7:38" x14ac:dyDescent="0.25">
      <c r="G387" s="4"/>
      <c r="H387" s="4"/>
      <c r="I387" s="4"/>
      <c r="J387" s="4"/>
      <c r="K387" s="4"/>
      <c r="L387" s="4"/>
      <c r="M387" s="4"/>
      <c r="N387" s="4"/>
      <c r="O387" s="4"/>
      <c r="P387" s="4"/>
      <c r="Q387" s="4"/>
      <c r="R387" s="4"/>
      <c r="S387" s="4"/>
      <c r="Z387" s="4"/>
      <c r="AA387" s="4"/>
      <c r="AB387" s="4"/>
      <c r="AC387" s="4"/>
      <c r="AD387" s="4"/>
      <c r="AE387" s="4"/>
      <c r="AF387" s="4"/>
      <c r="AG387" s="4"/>
      <c r="AH387" s="4"/>
      <c r="AI387" s="4"/>
      <c r="AJ387" s="4"/>
      <c r="AK387" s="4"/>
      <c r="AL387" s="4"/>
    </row>
    <row r="388" spans="7:38" x14ac:dyDescent="0.25">
      <c r="G388" s="4"/>
      <c r="H388" s="4"/>
      <c r="I388" s="4"/>
      <c r="J388" s="4"/>
      <c r="K388" s="4"/>
      <c r="L388" s="4"/>
      <c r="M388" s="4"/>
      <c r="N388" s="4"/>
      <c r="O388" s="4"/>
      <c r="P388" s="4"/>
      <c r="Q388" s="4"/>
      <c r="R388" s="4"/>
      <c r="S388" s="4"/>
      <c r="Z388" s="4"/>
      <c r="AA388" s="4"/>
      <c r="AB388" s="4"/>
      <c r="AC388" s="4"/>
      <c r="AD388" s="4"/>
      <c r="AE388" s="4"/>
      <c r="AF388" s="4"/>
      <c r="AG388" s="4"/>
      <c r="AH388" s="4"/>
      <c r="AI388" s="4"/>
      <c r="AJ388" s="4"/>
      <c r="AK388" s="4"/>
      <c r="AL388" s="4"/>
    </row>
    <row r="389" spans="7:38" x14ac:dyDescent="0.25">
      <c r="G389" s="4"/>
      <c r="H389" s="4"/>
      <c r="I389" s="4"/>
      <c r="J389" s="4"/>
      <c r="K389" s="4"/>
      <c r="L389" s="4"/>
      <c r="M389" s="4"/>
      <c r="N389" s="4"/>
      <c r="O389" s="4"/>
      <c r="P389" s="4"/>
      <c r="Q389" s="4"/>
      <c r="R389" s="4"/>
      <c r="S389" s="4"/>
      <c r="Z389" s="4"/>
      <c r="AA389" s="4"/>
      <c r="AB389" s="4"/>
      <c r="AC389" s="4"/>
      <c r="AD389" s="4"/>
      <c r="AE389" s="4"/>
      <c r="AF389" s="4"/>
      <c r="AG389" s="4"/>
      <c r="AH389" s="4"/>
      <c r="AI389" s="4"/>
      <c r="AJ389" s="4"/>
      <c r="AK389" s="4"/>
      <c r="AL389" s="4"/>
    </row>
    <row r="390" spans="7:38" x14ac:dyDescent="0.25">
      <c r="G390" s="4"/>
      <c r="H390" s="4"/>
      <c r="I390" s="4"/>
      <c r="J390" s="4"/>
      <c r="K390" s="4"/>
      <c r="L390" s="4"/>
      <c r="M390" s="4"/>
      <c r="N390" s="4"/>
      <c r="O390" s="4"/>
      <c r="P390" s="4"/>
      <c r="Q390" s="4"/>
      <c r="R390" s="4"/>
      <c r="S390" s="4"/>
      <c r="Z390" s="4"/>
      <c r="AA390" s="4"/>
      <c r="AB390" s="4"/>
      <c r="AC390" s="4"/>
      <c r="AD390" s="4"/>
      <c r="AE390" s="4"/>
      <c r="AF390" s="4"/>
      <c r="AG390" s="4"/>
      <c r="AH390" s="4"/>
      <c r="AI390" s="4"/>
      <c r="AJ390" s="4"/>
      <c r="AK390" s="4"/>
      <c r="AL390" s="4"/>
    </row>
    <row r="391" spans="7:38" x14ac:dyDescent="0.25">
      <c r="G391" s="4"/>
      <c r="H391" s="4"/>
      <c r="I391" s="4"/>
      <c r="J391" s="4"/>
      <c r="K391" s="4"/>
      <c r="L391" s="4"/>
      <c r="M391" s="4"/>
      <c r="N391" s="4"/>
      <c r="O391" s="4"/>
      <c r="P391" s="4"/>
      <c r="Q391" s="4"/>
      <c r="R391" s="4"/>
      <c r="S391" s="4"/>
      <c r="Z391" s="4"/>
      <c r="AA391" s="4"/>
      <c r="AB391" s="4"/>
      <c r="AC391" s="4"/>
      <c r="AD391" s="4"/>
      <c r="AE391" s="4"/>
      <c r="AF391" s="4"/>
      <c r="AG391" s="4"/>
      <c r="AH391" s="4"/>
      <c r="AI391" s="4"/>
      <c r="AJ391" s="4"/>
      <c r="AK391" s="4"/>
      <c r="AL391" s="4"/>
    </row>
    <row r="392" spans="7:38" x14ac:dyDescent="0.25">
      <c r="G392" s="4"/>
      <c r="H392" s="4"/>
      <c r="I392" s="4"/>
      <c r="J392" s="4"/>
      <c r="K392" s="4"/>
      <c r="L392" s="4"/>
      <c r="M392" s="4"/>
      <c r="N392" s="4"/>
      <c r="O392" s="4"/>
      <c r="P392" s="4"/>
      <c r="Q392" s="4"/>
      <c r="R392" s="4"/>
      <c r="S392" s="4"/>
      <c r="Z392" s="4"/>
      <c r="AA392" s="4"/>
      <c r="AB392" s="4"/>
      <c r="AC392" s="4"/>
      <c r="AD392" s="4"/>
      <c r="AE392" s="4"/>
      <c r="AF392" s="4"/>
      <c r="AG392" s="4"/>
      <c r="AH392" s="4"/>
      <c r="AI392" s="4"/>
      <c r="AJ392" s="4"/>
      <c r="AK392" s="4"/>
      <c r="AL392" s="4"/>
    </row>
    <row r="393" spans="7:38" x14ac:dyDescent="0.25">
      <c r="G393" s="4"/>
      <c r="H393" s="4"/>
      <c r="I393" s="4"/>
      <c r="J393" s="4"/>
      <c r="K393" s="4"/>
      <c r="L393" s="4"/>
      <c r="M393" s="4"/>
      <c r="N393" s="4"/>
      <c r="O393" s="4"/>
      <c r="P393" s="4"/>
      <c r="Q393" s="4"/>
      <c r="R393" s="4"/>
      <c r="S393" s="4"/>
      <c r="Z393" s="4"/>
      <c r="AA393" s="4"/>
      <c r="AB393" s="4"/>
      <c r="AC393" s="4"/>
      <c r="AD393" s="4"/>
      <c r="AE393" s="4"/>
      <c r="AF393" s="4"/>
      <c r="AG393" s="4"/>
      <c r="AH393" s="4"/>
      <c r="AI393" s="4"/>
      <c r="AJ393" s="4"/>
      <c r="AK393" s="4"/>
      <c r="AL393" s="4"/>
    </row>
    <row r="394" spans="7:38" x14ac:dyDescent="0.25">
      <c r="G394" s="4"/>
      <c r="H394" s="4"/>
      <c r="I394" s="4"/>
      <c r="J394" s="4"/>
      <c r="K394" s="4"/>
      <c r="L394" s="4"/>
      <c r="M394" s="4"/>
      <c r="N394" s="4"/>
      <c r="O394" s="4"/>
      <c r="P394" s="4"/>
      <c r="Q394" s="4"/>
      <c r="R394" s="4"/>
      <c r="S394" s="4"/>
      <c r="Z394" s="4"/>
      <c r="AA394" s="4"/>
      <c r="AB394" s="4"/>
      <c r="AC394" s="4"/>
      <c r="AD394" s="4"/>
      <c r="AE394" s="4"/>
      <c r="AF394" s="4"/>
      <c r="AG394" s="4"/>
      <c r="AH394" s="4"/>
      <c r="AI394" s="4"/>
      <c r="AJ394" s="4"/>
      <c r="AK394" s="4"/>
      <c r="AL394" s="4"/>
    </row>
    <row r="395" spans="7:38" x14ac:dyDescent="0.25">
      <c r="G395" s="4"/>
      <c r="H395" s="4"/>
      <c r="I395" s="4"/>
      <c r="J395" s="4"/>
      <c r="K395" s="4"/>
      <c r="L395" s="4"/>
      <c r="M395" s="4"/>
      <c r="N395" s="4"/>
      <c r="O395" s="4"/>
      <c r="P395" s="4"/>
      <c r="Q395" s="4"/>
      <c r="R395" s="4"/>
      <c r="S395" s="4"/>
      <c r="Z395" s="4"/>
      <c r="AA395" s="4"/>
      <c r="AB395" s="4"/>
      <c r="AC395" s="4"/>
      <c r="AD395" s="4"/>
      <c r="AE395" s="4"/>
      <c r="AF395" s="4"/>
      <c r="AG395" s="4"/>
      <c r="AH395" s="4"/>
      <c r="AI395" s="4"/>
      <c r="AJ395" s="4"/>
      <c r="AK395" s="4"/>
      <c r="AL395" s="4"/>
    </row>
    <row r="396" spans="7:38" x14ac:dyDescent="0.25">
      <c r="G396" s="4"/>
      <c r="H396" s="4"/>
      <c r="I396" s="4"/>
      <c r="J396" s="4"/>
      <c r="K396" s="4"/>
      <c r="L396" s="4"/>
      <c r="M396" s="4"/>
      <c r="N396" s="4"/>
      <c r="O396" s="4"/>
      <c r="P396" s="4"/>
      <c r="Q396" s="4"/>
      <c r="R396" s="4"/>
      <c r="S396" s="4"/>
      <c r="Z396" s="4"/>
      <c r="AA396" s="4"/>
      <c r="AB396" s="4"/>
      <c r="AC396" s="4"/>
      <c r="AD396" s="4"/>
      <c r="AE396" s="4"/>
      <c r="AF396" s="4"/>
      <c r="AG396" s="4"/>
      <c r="AH396" s="4"/>
      <c r="AI396" s="4"/>
      <c r="AJ396" s="4"/>
      <c r="AK396" s="4"/>
      <c r="AL396" s="4"/>
    </row>
    <row r="397" spans="7:38" x14ac:dyDescent="0.25">
      <c r="G397" s="4"/>
      <c r="H397" s="4"/>
      <c r="I397" s="4"/>
      <c r="J397" s="4"/>
      <c r="K397" s="4"/>
      <c r="L397" s="4"/>
      <c r="M397" s="4"/>
      <c r="N397" s="4"/>
      <c r="O397" s="4"/>
      <c r="P397" s="4"/>
      <c r="Q397" s="4"/>
      <c r="R397" s="4"/>
      <c r="S397" s="4"/>
      <c r="Z397" s="4"/>
      <c r="AA397" s="4"/>
      <c r="AB397" s="4"/>
      <c r="AC397" s="4"/>
      <c r="AD397" s="4"/>
      <c r="AE397" s="4"/>
      <c r="AF397" s="4"/>
      <c r="AG397" s="4"/>
      <c r="AH397" s="4"/>
      <c r="AI397" s="4"/>
      <c r="AJ397" s="4"/>
      <c r="AK397" s="4"/>
      <c r="AL397" s="4"/>
    </row>
    <row r="398" spans="7:38" x14ac:dyDescent="0.25">
      <c r="G398" s="4"/>
      <c r="H398" s="4"/>
      <c r="I398" s="4"/>
      <c r="J398" s="4"/>
      <c r="K398" s="4"/>
      <c r="L398" s="4"/>
      <c r="M398" s="4"/>
      <c r="N398" s="4"/>
      <c r="O398" s="4"/>
      <c r="P398" s="4"/>
      <c r="Q398" s="4"/>
      <c r="R398" s="4"/>
      <c r="S398" s="4"/>
      <c r="Z398" s="4"/>
      <c r="AA398" s="4"/>
      <c r="AB398" s="4"/>
      <c r="AC398" s="4"/>
      <c r="AD398" s="4"/>
      <c r="AE398" s="4"/>
      <c r="AF398" s="4"/>
      <c r="AG398" s="4"/>
      <c r="AH398" s="4"/>
      <c r="AI398" s="4"/>
      <c r="AJ398" s="4"/>
      <c r="AK398" s="4"/>
      <c r="AL398" s="4"/>
    </row>
    <row r="399" spans="7:38" x14ac:dyDescent="0.25">
      <c r="G399" s="4"/>
      <c r="H399" s="4"/>
      <c r="I399" s="4"/>
      <c r="J399" s="4"/>
      <c r="K399" s="4"/>
      <c r="L399" s="4"/>
      <c r="M399" s="4"/>
      <c r="N399" s="4"/>
      <c r="O399" s="4"/>
      <c r="P399" s="4"/>
      <c r="Q399" s="4"/>
      <c r="R399" s="4"/>
      <c r="S399" s="4"/>
      <c r="Z399" s="4"/>
      <c r="AA399" s="4"/>
      <c r="AB399" s="4"/>
      <c r="AC399" s="4"/>
      <c r="AD399" s="4"/>
      <c r="AE399" s="4"/>
      <c r="AF399" s="4"/>
      <c r="AG399" s="4"/>
      <c r="AH399" s="4"/>
      <c r="AI399" s="4"/>
      <c r="AJ399" s="4"/>
      <c r="AK399" s="4"/>
      <c r="AL399" s="4"/>
    </row>
    <row r="400" spans="7:38" x14ac:dyDescent="0.25">
      <c r="G400" s="4"/>
      <c r="H400" s="4"/>
      <c r="I400" s="4"/>
      <c r="J400" s="4"/>
      <c r="K400" s="4"/>
      <c r="L400" s="4"/>
      <c r="M400" s="4"/>
      <c r="N400" s="4"/>
      <c r="O400" s="4"/>
      <c r="P400" s="4"/>
      <c r="Q400" s="4"/>
      <c r="R400" s="4"/>
      <c r="S400" s="4"/>
      <c r="Z400" s="4"/>
      <c r="AA400" s="4"/>
      <c r="AB400" s="4"/>
      <c r="AC400" s="4"/>
      <c r="AD400" s="4"/>
      <c r="AE400" s="4"/>
      <c r="AF400" s="4"/>
      <c r="AG400" s="4"/>
      <c r="AH400" s="4"/>
      <c r="AI400" s="4"/>
      <c r="AJ400" s="4"/>
      <c r="AK400" s="4"/>
      <c r="AL400" s="4"/>
    </row>
    <row r="401" spans="7:38" x14ac:dyDescent="0.25">
      <c r="G401" s="4"/>
      <c r="H401" s="4"/>
      <c r="I401" s="4"/>
      <c r="J401" s="4"/>
      <c r="K401" s="4"/>
      <c r="L401" s="4"/>
      <c r="M401" s="4"/>
      <c r="N401" s="4"/>
      <c r="O401" s="4"/>
      <c r="P401" s="4"/>
      <c r="Q401" s="4"/>
      <c r="R401" s="4"/>
      <c r="S401" s="4"/>
      <c r="Z401" s="4"/>
      <c r="AA401" s="4"/>
      <c r="AB401" s="4"/>
      <c r="AC401" s="4"/>
      <c r="AD401" s="4"/>
      <c r="AE401" s="4"/>
      <c r="AF401" s="4"/>
      <c r="AG401" s="4"/>
      <c r="AH401" s="4"/>
      <c r="AI401" s="4"/>
      <c r="AJ401" s="4"/>
      <c r="AK401" s="4"/>
      <c r="AL401" s="4"/>
    </row>
    <row r="402" spans="7:38" x14ac:dyDescent="0.25">
      <c r="G402" s="4"/>
      <c r="H402" s="4"/>
      <c r="I402" s="4"/>
      <c r="J402" s="4"/>
      <c r="K402" s="4"/>
      <c r="L402" s="4"/>
      <c r="M402" s="4"/>
      <c r="N402" s="4"/>
      <c r="O402" s="4"/>
      <c r="P402" s="4"/>
      <c r="Q402" s="4"/>
      <c r="R402" s="4"/>
      <c r="S402" s="4"/>
      <c r="Z402" s="4"/>
      <c r="AA402" s="4"/>
      <c r="AB402" s="4"/>
      <c r="AC402" s="4"/>
      <c r="AD402" s="4"/>
      <c r="AE402" s="4"/>
      <c r="AF402" s="4"/>
      <c r="AG402" s="4"/>
      <c r="AH402" s="4"/>
      <c r="AI402" s="4"/>
      <c r="AJ402" s="4"/>
      <c r="AK402" s="4"/>
      <c r="AL402" s="4"/>
    </row>
    <row r="403" spans="7:38" x14ac:dyDescent="0.25">
      <c r="G403" s="4"/>
      <c r="H403" s="4"/>
      <c r="I403" s="4"/>
      <c r="J403" s="4"/>
      <c r="K403" s="4"/>
      <c r="L403" s="4"/>
      <c r="M403" s="4"/>
      <c r="N403" s="4"/>
      <c r="O403" s="4"/>
      <c r="P403" s="4"/>
      <c r="Q403" s="4"/>
      <c r="R403" s="4"/>
      <c r="S403" s="4"/>
      <c r="Z403" s="4"/>
      <c r="AA403" s="4"/>
      <c r="AB403" s="4"/>
      <c r="AC403" s="4"/>
      <c r="AD403" s="4"/>
      <c r="AE403" s="4"/>
      <c r="AF403" s="4"/>
      <c r="AG403" s="4"/>
      <c r="AH403" s="4"/>
      <c r="AI403" s="4"/>
      <c r="AJ403" s="4"/>
      <c r="AK403" s="4"/>
      <c r="AL403" s="4"/>
    </row>
    <row r="404" spans="7:38" x14ac:dyDescent="0.25">
      <c r="G404" s="4"/>
      <c r="H404" s="4"/>
      <c r="I404" s="4"/>
      <c r="J404" s="4"/>
      <c r="K404" s="4"/>
      <c r="L404" s="4"/>
      <c r="M404" s="4"/>
      <c r="N404" s="4"/>
      <c r="O404" s="4"/>
      <c r="P404" s="4"/>
      <c r="Q404" s="4"/>
      <c r="R404" s="4"/>
      <c r="S404" s="4"/>
      <c r="Z404" s="4"/>
      <c r="AA404" s="4"/>
      <c r="AB404" s="4"/>
      <c r="AC404" s="4"/>
      <c r="AD404" s="4"/>
      <c r="AE404" s="4"/>
      <c r="AF404" s="4"/>
      <c r="AG404" s="4"/>
      <c r="AH404" s="4"/>
      <c r="AI404" s="4"/>
      <c r="AJ404" s="4"/>
      <c r="AK404" s="4"/>
      <c r="AL404" s="4"/>
    </row>
    <row r="405" spans="7:38" x14ac:dyDescent="0.25">
      <c r="G405" s="4"/>
      <c r="H405" s="4"/>
      <c r="I405" s="4"/>
      <c r="J405" s="4"/>
      <c r="K405" s="4"/>
      <c r="L405" s="4"/>
      <c r="M405" s="4"/>
      <c r="N405" s="4"/>
      <c r="O405" s="4"/>
      <c r="P405" s="4"/>
      <c r="Q405" s="4"/>
      <c r="R405" s="4"/>
      <c r="S405" s="4"/>
      <c r="Z405" s="4"/>
      <c r="AA405" s="4"/>
      <c r="AB405" s="4"/>
      <c r="AC405" s="4"/>
      <c r="AD405" s="4"/>
      <c r="AE405" s="4"/>
      <c r="AF405" s="4"/>
      <c r="AG405" s="4"/>
      <c r="AH405" s="4"/>
      <c r="AI405" s="4"/>
      <c r="AJ405" s="4"/>
      <c r="AK405" s="4"/>
      <c r="AL405" s="4"/>
    </row>
    <row r="406" spans="7:38" x14ac:dyDescent="0.25">
      <c r="G406" s="4"/>
      <c r="H406" s="4"/>
      <c r="I406" s="4"/>
      <c r="J406" s="4"/>
      <c r="K406" s="4"/>
      <c r="L406" s="4"/>
      <c r="M406" s="4"/>
      <c r="N406" s="4"/>
      <c r="O406" s="4"/>
      <c r="P406" s="4"/>
      <c r="Q406" s="4"/>
      <c r="R406" s="4"/>
      <c r="S406" s="4"/>
      <c r="Z406" s="4"/>
      <c r="AA406" s="4"/>
      <c r="AB406" s="4"/>
      <c r="AC406" s="4"/>
      <c r="AD406" s="4"/>
      <c r="AE406" s="4"/>
      <c r="AF406" s="4"/>
      <c r="AG406" s="4"/>
      <c r="AH406" s="4"/>
      <c r="AI406" s="4"/>
      <c r="AJ406" s="4"/>
      <c r="AK406" s="4"/>
      <c r="AL406" s="4"/>
    </row>
    <row r="407" spans="7:38" x14ac:dyDescent="0.25">
      <c r="G407" s="4"/>
      <c r="H407" s="4"/>
      <c r="I407" s="4"/>
      <c r="J407" s="4"/>
      <c r="K407" s="4"/>
      <c r="L407" s="4"/>
      <c r="M407" s="4"/>
      <c r="N407" s="4"/>
      <c r="O407" s="4"/>
      <c r="P407" s="4"/>
      <c r="Q407" s="4"/>
      <c r="R407" s="4"/>
      <c r="S407" s="4"/>
      <c r="Z407" s="4"/>
      <c r="AA407" s="4"/>
      <c r="AB407" s="4"/>
      <c r="AC407" s="4"/>
      <c r="AD407" s="4"/>
      <c r="AE407" s="4"/>
      <c r="AF407" s="4"/>
      <c r="AG407" s="4"/>
      <c r="AH407" s="4"/>
      <c r="AI407" s="4"/>
      <c r="AJ407" s="4"/>
      <c r="AK407" s="4"/>
      <c r="AL407" s="4"/>
    </row>
    <row r="408" spans="7:38" x14ac:dyDescent="0.25">
      <c r="G408" s="4"/>
      <c r="H408" s="4"/>
      <c r="I408" s="4"/>
      <c r="J408" s="4"/>
      <c r="K408" s="4"/>
      <c r="L408" s="4"/>
      <c r="M408" s="4"/>
      <c r="N408" s="4"/>
      <c r="O408" s="4"/>
      <c r="P408" s="4"/>
      <c r="Q408" s="4"/>
      <c r="R408" s="4"/>
      <c r="S408" s="4"/>
      <c r="Z408" s="4"/>
      <c r="AA408" s="4"/>
      <c r="AB408" s="4"/>
      <c r="AC408" s="4"/>
      <c r="AD408" s="4"/>
      <c r="AE408" s="4"/>
      <c r="AF408" s="4"/>
      <c r="AG408" s="4"/>
      <c r="AH408" s="4"/>
      <c r="AI408" s="4"/>
      <c r="AJ408" s="4"/>
      <c r="AK408" s="4"/>
      <c r="AL408" s="4"/>
    </row>
    <row r="409" spans="7:38" x14ac:dyDescent="0.25">
      <c r="G409" s="4"/>
      <c r="H409" s="4"/>
      <c r="I409" s="4"/>
      <c r="J409" s="4"/>
      <c r="K409" s="4"/>
      <c r="L409" s="4"/>
      <c r="M409" s="4"/>
      <c r="N409" s="4"/>
      <c r="O409" s="4"/>
      <c r="P409" s="4"/>
      <c r="Q409" s="4"/>
      <c r="R409" s="4"/>
      <c r="S409" s="4"/>
      <c r="Z409" s="4"/>
      <c r="AA409" s="4"/>
      <c r="AB409" s="4"/>
      <c r="AC409" s="4"/>
      <c r="AD409" s="4"/>
      <c r="AE409" s="4"/>
      <c r="AF409" s="4"/>
      <c r="AG409" s="4"/>
      <c r="AH409" s="4"/>
      <c r="AI409" s="4"/>
      <c r="AJ409" s="4"/>
      <c r="AK409" s="4"/>
      <c r="AL409" s="4"/>
    </row>
    <row r="410" spans="7:38" x14ac:dyDescent="0.25">
      <c r="G410" s="4"/>
      <c r="H410" s="4"/>
      <c r="I410" s="4"/>
      <c r="J410" s="4"/>
      <c r="K410" s="4"/>
      <c r="L410" s="4"/>
      <c r="M410" s="4"/>
      <c r="N410" s="4"/>
      <c r="O410" s="4"/>
      <c r="P410" s="4"/>
      <c r="Q410" s="4"/>
      <c r="R410" s="4"/>
      <c r="S410" s="4"/>
      <c r="Z410" s="4"/>
      <c r="AA410" s="4"/>
      <c r="AB410" s="4"/>
      <c r="AC410" s="4"/>
      <c r="AD410" s="4"/>
      <c r="AE410" s="4"/>
      <c r="AF410" s="4"/>
      <c r="AG410" s="4"/>
      <c r="AH410" s="4"/>
      <c r="AI410" s="4"/>
      <c r="AJ410" s="4"/>
      <c r="AK410" s="4"/>
      <c r="AL410" s="4"/>
    </row>
    <row r="411" spans="7:38" x14ac:dyDescent="0.25">
      <c r="G411" s="4"/>
      <c r="H411" s="4"/>
      <c r="I411" s="4"/>
      <c r="J411" s="4"/>
      <c r="K411" s="4"/>
      <c r="L411" s="4"/>
      <c r="M411" s="4"/>
      <c r="N411" s="4"/>
      <c r="O411" s="4"/>
      <c r="P411" s="4"/>
      <c r="Q411" s="4"/>
      <c r="R411" s="4"/>
      <c r="S411" s="4"/>
      <c r="Z411" s="4"/>
      <c r="AA411" s="4"/>
      <c r="AB411" s="4"/>
      <c r="AC411" s="4"/>
      <c r="AD411" s="4"/>
      <c r="AE411" s="4"/>
      <c r="AF411" s="4"/>
      <c r="AG411" s="4"/>
      <c r="AH411" s="4"/>
      <c r="AI411" s="4"/>
      <c r="AJ411" s="4"/>
      <c r="AK411" s="4"/>
      <c r="AL411" s="4"/>
    </row>
    <row r="412" spans="7:38" x14ac:dyDescent="0.25">
      <c r="G412" s="4"/>
      <c r="H412" s="4"/>
      <c r="I412" s="4"/>
      <c r="J412" s="4"/>
      <c r="K412" s="4"/>
      <c r="L412" s="4"/>
      <c r="M412" s="4"/>
      <c r="N412" s="4"/>
      <c r="O412" s="4"/>
      <c r="P412" s="4"/>
      <c r="Q412" s="4"/>
      <c r="R412" s="4"/>
      <c r="S412" s="4"/>
      <c r="Z412" s="4"/>
      <c r="AA412" s="4"/>
      <c r="AB412" s="4"/>
      <c r="AC412" s="4"/>
      <c r="AD412" s="4"/>
      <c r="AE412" s="4"/>
      <c r="AF412" s="4"/>
      <c r="AG412" s="4"/>
      <c r="AH412" s="4"/>
      <c r="AI412" s="4"/>
      <c r="AJ412" s="4"/>
      <c r="AK412" s="4"/>
      <c r="AL412" s="4"/>
    </row>
    <row r="413" spans="7:38" x14ac:dyDescent="0.25">
      <c r="G413" s="4"/>
      <c r="H413" s="4"/>
      <c r="I413" s="4"/>
      <c r="J413" s="4"/>
      <c r="K413" s="4"/>
      <c r="L413" s="4"/>
      <c r="M413" s="4"/>
      <c r="N413" s="4"/>
      <c r="O413" s="4"/>
      <c r="P413" s="4"/>
      <c r="Q413" s="4"/>
      <c r="R413" s="4"/>
      <c r="S413" s="4"/>
      <c r="Z413" s="4"/>
      <c r="AA413" s="4"/>
      <c r="AB413" s="4"/>
      <c r="AC413" s="4"/>
      <c r="AD413" s="4"/>
      <c r="AE413" s="4"/>
      <c r="AF413" s="4"/>
      <c r="AG413" s="4"/>
      <c r="AH413" s="4"/>
      <c r="AI413" s="4"/>
      <c r="AJ413" s="4"/>
      <c r="AK413" s="4"/>
      <c r="AL413" s="4"/>
    </row>
    <row r="414" spans="7:38" x14ac:dyDescent="0.25">
      <c r="G414" s="4"/>
      <c r="H414" s="4"/>
      <c r="I414" s="4"/>
      <c r="J414" s="4"/>
      <c r="K414" s="4"/>
      <c r="L414" s="4"/>
      <c r="M414" s="4"/>
      <c r="N414" s="4"/>
      <c r="O414" s="4"/>
      <c r="P414" s="4"/>
      <c r="Q414" s="4"/>
      <c r="R414" s="4"/>
      <c r="S414" s="4"/>
      <c r="Z414" s="4"/>
      <c r="AA414" s="4"/>
      <c r="AB414" s="4"/>
      <c r="AC414" s="4"/>
      <c r="AD414" s="4"/>
      <c r="AE414" s="4"/>
      <c r="AF414" s="4"/>
      <c r="AG414" s="4"/>
      <c r="AH414" s="4"/>
      <c r="AI414" s="4"/>
      <c r="AJ414" s="4"/>
      <c r="AK414" s="4"/>
      <c r="AL414" s="4"/>
    </row>
    <row r="415" spans="7:38" x14ac:dyDescent="0.25">
      <c r="G415" s="4"/>
      <c r="H415" s="4"/>
      <c r="I415" s="4"/>
      <c r="J415" s="4"/>
      <c r="K415" s="4"/>
      <c r="L415" s="4"/>
      <c r="M415" s="4"/>
      <c r="N415" s="4"/>
      <c r="O415" s="4"/>
      <c r="P415" s="4"/>
      <c r="Q415" s="4"/>
      <c r="R415" s="4"/>
      <c r="S415" s="4"/>
      <c r="Z415" s="4"/>
      <c r="AA415" s="4"/>
      <c r="AB415" s="4"/>
      <c r="AC415" s="4"/>
      <c r="AD415" s="4"/>
      <c r="AE415" s="4"/>
      <c r="AF415" s="4"/>
      <c r="AG415" s="4"/>
      <c r="AH415" s="4"/>
      <c r="AI415" s="4"/>
      <c r="AJ415" s="4"/>
      <c r="AK415" s="4"/>
      <c r="AL415" s="4"/>
    </row>
    <row r="416" spans="7:38" x14ac:dyDescent="0.25">
      <c r="G416" s="4"/>
      <c r="H416" s="4"/>
      <c r="I416" s="4"/>
      <c r="J416" s="4"/>
      <c r="K416" s="4"/>
      <c r="L416" s="4"/>
      <c r="M416" s="4"/>
      <c r="N416" s="4"/>
      <c r="O416" s="4"/>
      <c r="P416" s="4"/>
      <c r="Q416" s="4"/>
      <c r="R416" s="4"/>
      <c r="S416" s="4"/>
      <c r="Z416" s="4"/>
      <c r="AA416" s="4"/>
      <c r="AB416" s="4"/>
      <c r="AC416" s="4"/>
      <c r="AD416" s="4"/>
      <c r="AE416" s="4"/>
      <c r="AF416" s="4"/>
      <c r="AG416" s="4"/>
      <c r="AH416" s="4"/>
      <c r="AI416" s="4"/>
      <c r="AJ416" s="4"/>
      <c r="AK416" s="4"/>
      <c r="AL416" s="4"/>
    </row>
    <row r="417" spans="7:38" x14ac:dyDescent="0.25">
      <c r="G417" s="4"/>
      <c r="H417" s="4"/>
      <c r="I417" s="4"/>
      <c r="J417" s="4"/>
      <c r="K417" s="4"/>
      <c r="L417" s="4"/>
      <c r="M417" s="4"/>
      <c r="N417" s="4"/>
      <c r="O417" s="4"/>
      <c r="P417" s="4"/>
      <c r="Q417" s="4"/>
      <c r="R417" s="4"/>
      <c r="S417" s="4"/>
      <c r="Z417" s="4"/>
      <c r="AA417" s="4"/>
      <c r="AB417" s="4"/>
      <c r="AC417" s="4"/>
      <c r="AD417" s="4"/>
      <c r="AE417" s="4"/>
      <c r="AF417" s="4"/>
      <c r="AG417" s="4"/>
      <c r="AH417" s="4"/>
      <c r="AI417" s="4"/>
      <c r="AJ417" s="4"/>
      <c r="AK417" s="4"/>
      <c r="AL417" s="4"/>
    </row>
    <row r="418" spans="7:38" x14ac:dyDescent="0.25">
      <c r="G418" s="4"/>
      <c r="H418" s="4"/>
      <c r="I418" s="4"/>
      <c r="J418" s="4"/>
      <c r="K418" s="4"/>
      <c r="L418" s="4"/>
      <c r="M418" s="4"/>
      <c r="N418" s="4"/>
      <c r="O418" s="4"/>
      <c r="P418" s="4"/>
      <c r="Q418" s="4"/>
      <c r="R418" s="4"/>
      <c r="S418" s="4"/>
      <c r="Z418" s="4"/>
      <c r="AA418" s="4"/>
      <c r="AB418" s="4"/>
      <c r="AC418" s="4"/>
      <c r="AD418" s="4"/>
      <c r="AE418" s="4"/>
      <c r="AF418" s="4"/>
      <c r="AG418" s="4"/>
      <c r="AH418" s="4"/>
      <c r="AI418" s="4"/>
      <c r="AJ418" s="4"/>
      <c r="AK418" s="4"/>
      <c r="AL418" s="4"/>
    </row>
    <row r="419" spans="7:38" x14ac:dyDescent="0.25">
      <c r="G419" s="4"/>
      <c r="H419" s="4"/>
      <c r="I419" s="4"/>
      <c r="J419" s="4"/>
      <c r="K419" s="4"/>
      <c r="L419" s="4"/>
      <c r="M419" s="4"/>
      <c r="N419" s="4"/>
      <c r="O419" s="4"/>
      <c r="P419" s="4"/>
      <c r="Q419" s="4"/>
      <c r="R419" s="4"/>
      <c r="S419" s="4"/>
      <c r="Z419" s="4"/>
      <c r="AA419" s="4"/>
      <c r="AB419" s="4"/>
      <c r="AC419" s="4"/>
      <c r="AD419" s="4"/>
      <c r="AE419" s="4"/>
      <c r="AF419" s="4"/>
      <c r="AG419" s="4"/>
      <c r="AH419" s="4"/>
      <c r="AI419" s="4"/>
      <c r="AJ419" s="4"/>
      <c r="AK419" s="4"/>
      <c r="AL419" s="4"/>
    </row>
    <row r="420" spans="7:38" x14ac:dyDescent="0.25">
      <c r="G420" s="4"/>
      <c r="H420" s="4"/>
      <c r="I420" s="4"/>
      <c r="J420" s="4"/>
      <c r="K420" s="4"/>
      <c r="L420" s="4"/>
      <c r="M420" s="4"/>
      <c r="N420" s="4"/>
      <c r="O420" s="4"/>
      <c r="P420" s="4"/>
      <c r="Q420" s="4"/>
      <c r="R420" s="4"/>
      <c r="S420" s="4"/>
      <c r="Z420" s="4"/>
      <c r="AA420" s="4"/>
      <c r="AB420" s="4"/>
      <c r="AC420" s="4"/>
      <c r="AD420" s="4"/>
      <c r="AE420" s="4"/>
      <c r="AF420" s="4"/>
      <c r="AG420" s="4"/>
      <c r="AH420" s="4"/>
      <c r="AI420" s="4"/>
      <c r="AJ420" s="4"/>
      <c r="AK420" s="4"/>
      <c r="AL420" s="4"/>
    </row>
    <row r="421" spans="7:38" x14ac:dyDescent="0.25">
      <c r="G421" s="4"/>
      <c r="H421" s="4"/>
      <c r="I421" s="4"/>
      <c r="J421" s="4"/>
      <c r="K421" s="4"/>
      <c r="L421" s="4"/>
      <c r="M421" s="4"/>
      <c r="N421" s="4"/>
      <c r="O421" s="4"/>
      <c r="P421" s="4"/>
      <c r="Q421" s="4"/>
      <c r="R421" s="4"/>
      <c r="S421" s="4"/>
      <c r="Z421" s="4"/>
      <c r="AA421" s="4"/>
      <c r="AB421" s="4"/>
      <c r="AC421" s="4"/>
      <c r="AD421" s="4"/>
      <c r="AE421" s="4"/>
      <c r="AF421" s="4"/>
      <c r="AG421" s="4"/>
      <c r="AH421" s="4"/>
      <c r="AI421" s="4"/>
      <c r="AJ421" s="4"/>
      <c r="AK421" s="4"/>
      <c r="AL421" s="4"/>
    </row>
    <row r="422" spans="7:38" x14ac:dyDescent="0.25">
      <c r="G422" s="4"/>
      <c r="H422" s="4"/>
      <c r="I422" s="4"/>
      <c r="J422" s="4"/>
      <c r="K422" s="4"/>
      <c r="L422" s="4"/>
      <c r="M422" s="4"/>
      <c r="N422" s="4"/>
      <c r="O422" s="4"/>
      <c r="P422" s="4"/>
      <c r="Q422" s="4"/>
      <c r="R422" s="4"/>
      <c r="S422" s="4"/>
      <c r="Z422" s="4"/>
      <c r="AA422" s="4"/>
      <c r="AB422" s="4"/>
      <c r="AC422" s="4"/>
      <c r="AD422" s="4"/>
      <c r="AE422" s="4"/>
      <c r="AF422" s="4"/>
      <c r="AG422" s="4"/>
      <c r="AH422" s="4"/>
      <c r="AI422" s="4"/>
      <c r="AJ422" s="4"/>
      <c r="AK422" s="4"/>
      <c r="AL422" s="4"/>
    </row>
    <row r="423" spans="7:38" x14ac:dyDescent="0.25">
      <c r="G423" s="4"/>
      <c r="H423" s="4"/>
      <c r="I423" s="4"/>
      <c r="J423" s="4"/>
      <c r="K423" s="4"/>
      <c r="L423" s="4"/>
      <c r="M423" s="4"/>
      <c r="N423" s="4"/>
      <c r="O423" s="4"/>
      <c r="P423" s="4"/>
      <c r="Q423" s="4"/>
      <c r="R423" s="4"/>
      <c r="S423" s="4"/>
      <c r="Z423" s="4"/>
      <c r="AA423" s="4"/>
      <c r="AB423" s="4"/>
      <c r="AC423" s="4"/>
      <c r="AD423" s="4"/>
      <c r="AE423" s="4"/>
      <c r="AF423" s="4"/>
      <c r="AG423" s="4"/>
      <c r="AH423" s="4"/>
      <c r="AI423" s="4"/>
      <c r="AJ423" s="4"/>
      <c r="AK423" s="4"/>
      <c r="AL423" s="4"/>
    </row>
    <row r="424" spans="7:38" x14ac:dyDescent="0.25">
      <c r="G424" s="4"/>
      <c r="H424" s="4"/>
      <c r="I424" s="4"/>
      <c r="J424" s="4"/>
      <c r="K424" s="4"/>
      <c r="L424" s="4"/>
      <c r="M424" s="4"/>
      <c r="N424" s="4"/>
      <c r="O424" s="4"/>
      <c r="P424" s="4"/>
      <c r="Q424" s="4"/>
      <c r="R424" s="4"/>
      <c r="S424" s="4"/>
      <c r="Z424" s="4"/>
      <c r="AA424" s="4"/>
      <c r="AB424" s="4"/>
      <c r="AC424" s="4"/>
      <c r="AD424" s="4"/>
      <c r="AE424" s="4"/>
      <c r="AF424" s="4"/>
      <c r="AG424" s="4"/>
      <c r="AH424" s="4"/>
      <c r="AI424" s="4"/>
      <c r="AJ424" s="4"/>
      <c r="AK424" s="4"/>
      <c r="AL424" s="4"/>
    </row>
    <row r="425" spans="7:38" x14ac:dyDescent="0.25">
      <c r="G425" s="4"/>
      <c r="H425" s="4"/>
      <c r="I425" s="4"/>
      <c r="J425" s="4"/>
      <c r="K425" s="4"/>
      <c r="L425" s="4"/>
      <c r="M425" s="4"/>
      <c r="N425" s="4"/>
      <c r="O425" s="4"/>
      <c r="P425" s="4"/>
      <c r="Q425" s="4"/>
      <c r="R425" s="4"/>
      <c r="S425" s="4"/>
      <c r="Z425" s="4"/>
      <c r="AA425" s="4"/>
      <c r="AB425" s="4"/>
      <c r="AC425" s="4"/>
      <c r="AD425" s="4"/>
      <c r="AE425" s="4"/>
      <c r="AF425" s="4"/>
      <c r="AG425" s="4"/>
      <c r="AH425" s="4"/>
      <c r="AI425" s="4"/>
      <c r="AJ425" s="4"/>
      <c r="AK425" s="4"/>
      <c r="AL425" s="4"/>
    </row>
    <row r="426" spans="7:38" x14ac:dyDescent="0.25">
      <c r="G426" s="4"/>
      <c r="H426" s="4"/>
      <c r="I426" s="4"/>
      <c r="J426" s="4"/>
      <c r="K426" s="4"/>
      <c r="L426" s="4"/>
      <c r="M426" s="4"/>
      <c r="N426" s="4"/>
      <c r="O426" s="4"/>
      <c r="P426" s="4"/>
      <c r="Q426" s="4"/>
      <c r="R426" s="4"/>
      <c r="S426" s="4"/>
      <c r="Z426" s="4"/>
      <c r="AA426" s="4"/>
      <c r="AB426" s="4"/>
      <c r="AC426" s="4"/>
      <c r="AD426" s="4"/>
      <c r="AE426" s="4"/>
      <c r="AF426" s="4"/>
      <c r="AG426" s="4"/>
      <c r="AH426" s="4"/>
      <c r="AI426" s="4"/>
      <c r="AJ426" s="4"/>
      <c r="AK426" s="4"/>
      <c r="AL426" s="4"/>
    </row>
    <row r="427" spans="7:38" x14ac:dyDescent="0.25">
      <c r="G427" s="4"/>
      <c r="H427" s="4"/>
      <c r="I427" s="4"/>
      <c r="J427" s="4"/>
      <c r="K427" s="4"/>
      <c r="L427" s="4"/>
      <c r="M427" s="4"/>
      <c r="N427" s="4"/>
      <c r="O427" s="4"/>
      <c r="P427" s="4"/>
      <c r="Q427" s="4"/>
      <c r="R427" s="4"/>
      <c r="S427" s="4"/>
      <c r="Z427" s="4"/>
      <c r="AA427" s="4"/>
      <c r="AB427" s="4"/>
      <c r="AC427" s="4"/>
      <c r="AD427" s="4"/>
      <c r="AE427" s="4"/>
      <c r="AF427" s="4"/>
      <c r="AG427" s="4"/>
      <c r="AH427" s="4"/>
      <c r="AI427" s="4"/>
      <c r="AJ427" s="4"/>
      <c r="AK427" s="4"/>
      <c r="AL427" s="4"/>
    </row>
    <row r="428" spans="7:38" x14ac:dyDescent="0.25">
      <c r="G428" s="4"/>
      <c r="H428" s="4"/>
      <c r="I428" s="4"/>
      <c r="J428" s="4"/>
      <c r="K428" s="4"/>
      <c r="L428" s="4"/>
      <c r="M428" s="4"/>
      <c r="N428" s="4"/>
      <c r="O428" s="4"/>
      <c r="P428" s="4"/>
      <c r="Q428" s="4"/>
      <c r="R428" s="4"/>
      <c r="S428" s="4"/>
      <c r="Z428" s="4"/>
      <c r="AA428" s="4"/>
      <c r="AB428" s="4"/>
      <c r="AC428" s="4"/>
      <c r="AD428" s="4"/>
      <c r="AE428" s="4"/>
      <c r="AF428" s="4"/>
      <c r="AG428" s="4"/>
      <c r="AH428" s="4"/>
      <c r="AI428" s="4"/>
      <c r="AJ428" s="4"/>
      <c r="AK428" s="4"/>
      <c r="AL428" s="4"/>
    </row>
    <row r="429" spans="7:38" x14ac:dyDescent="0.25">
      <c r="G429" s="4"/>
      <c r="H429" s="4"/>
      <c r="I429" s="4"/>
      <c r="J429" s="4"/>
      <c r="K429" s="4"/>
      <c r="L429" s="4"/>
      <c r="M429" s="4"/>
      <c r="N429" s="4"/>
      <c r="O429" s="4"/>
      <c r="P429" s="4"/>
      <c r="Q429" s="4"/>
      <c r="R429" s="4"/>
      <c r="S429" s="4"/>
      <c r="Z429" s="4"/>
      <c r="AA429" s="4"/>
      <c r="AB429" s="4"/>
      <c r="AC429" s="4"/>
      <c r="AD429" s="4"/>
      <c r="AE429" s="4"/>
      <c r="AF429" s="4"/>
      <c r="AG429" s="4"/>
      <c r="AH429" s="4"/>
      <c r="AI429" s="4"/>
      <c r="AJ429" s="4"/>
      <c r="AK429" s="4"/>
      <c r="AL429" s="4"/>
    </row>
    <row r="430" spans="7:38" x14ac:dyDescent="0.25">
      <c r="G430" s="4"/>
      <c r="H430" s="4"/>
      <c r="I430" s="4"/>
      <c r="J430" s="4"/>
      <c r="K430" s="4"/>
      <c r="L430" s="4"/>
      <c r="M430" s="4"/>
      <c r="N430" s="4"/>
      <c r="O430" s="4"/>
      <c r="P430" s="4"/>
      <c r="Q430" s="4"/>
      <c r="R430" s="4"/>
      <c r="S430" s="4"/>
      <c r="Z430" s="4"/>
      <c r="AA430" s="4"/>
      <c r="AB430" s="4"/>
      <c r="AC430" s="4"/>
      <c r="AD430" s="4"/>
      <c r="AE430" s="4"/>
      <c r="AF430" s="4"/>
      <c r="AG430" s="4"/>
      <c r="AH430" s="4"/>
      <c r="AI430" s="4"/>
      <c r="AJ430" s="4"/>
      <c r="AK430" s="4"/>
      <c r="AL430" s="4"/>
    </row>
    <row r="431" spans="7:38" x14ac:dyDescent="0.25">
      <c r="G431" s="4"/>
      <c r="H431" s="4"/>
      <c r="I431" s="4"/>
      <c r="J431" s="4"/>
      <c r="K431" s="4"/>
      <c r="L431" s="4"/>
      <c r="M431" s="4"/>
      <c r="N431" s="4"/>
      <c r="O431" s="4"/>
      <c r="P431" s="4"/>
      <c r="Q431" s="4"/>
      <c r="R431" s="4"/>
      <c r="S431" s="4"/>
      <c r="Z431" s="4"/>
      <c r="AA431" s="4"/>
      <c r="AB431" s="4"/>
      <c r="AC431" s="4"/>
      <c r="AD431" s="4"/>
      <c r="AE431" s="4"/>
      <c r="AF431" s="4"/>
      <c r="AG431" s="4"/>
      <c r="AH431" s="4"/>
      <c r="AI431" s="4"/>
      <c r="AJ431" s="4"/>
      <c r="AK431" s="4"/>
      <c r="AL431" s="4"/>
    </row>
    <row r="432" spans="7:38" x14ac:dyDescent="0.25">
      <c r="G432" s="4"/>
      <c r="H432" s="4"/>
      <c r="I432" s="4"/>
      <c r="J432" s="4"/>
      <c r="K432" s="4"/>
      <c r="L432" s="4"/>
      <c r="M432" s="4"/>
      <c r="N432" s="4"/>
      <c r="O432" s="4"/>
      <c r="P432" s="4"/>
      <c r="Q432" s="4"/>
      <c r="R432" s="4"/>
      <c r="S432" s="4"/>
      <c r="Z432" s="4"/>
      <c r="AA432" s="4"/>
      <c r="AB432" s="4"/>
      <c r="AC432" s="4"/>
      <c r="AD432" s="4"/>
      <c r="AE432" s="4"/>
      <c r="AF432" s="4"/>
      <c r="AG432" s="4"/>
      <c r="AH432" s="4"/>
      <c r="AI432" s="4"/>
      <c r="AJ432" s="4"/>
      <c r="AK432" s="4"/>
      <c r="AL432" s="4"/>
    </row>
    <row r="433" spans="7:38" x14ac:dyDescent="0.25">
      <c r="G433" s="4"/>
      <c r="H433" s="4"/>
      <c r="I433" s="4"/>
      <c r="J433" s="4"/>
      <c r="K433" s="4"/>
      <c r="L433" s="4"/>
      <c r="M433" s="4"/>
      <c r="N433" s="4"/>
      <c r="O433" s="4"/>
      <c r="P433" s="4"/>
      <c r="Q433" s="4"/>
      <c r="R433" s="4"/>
      <c r="S433" s="4"/>
      <c r="Z433" s="4"/>
      <c r="AA433" s="4"/>
      <c r="AB433" s="4"/>
      <c r="AC433" s="4"/>
      <c r="AD433" s="4"/>
      <c r="AE433" s="4"/>
      <c r="AF433" s="4"/>
      <c r="AG433" s="4"/>
      <c r="AH433" s="4"/>
      <c r="AI433" s="4"/>
      <c r="AJ433" s="4"/>
      <c r="AK433" s="4"/>
      <c r="AL433" s="4"/>
    </row>
    <row r="434" spans="7:38" x14ac:dyDescent="0.25">
      <c r="G434" s="4"/>
      <c r="H434" s="4"/>
      <c r="I434" s="4"/>
      <c r="J434" s="4"/>
      <c r="K434" s="4"/>
      <c r="L434" s="4"/>
      <c r="M434" s="4"/>
      <c r="N434" s="4"/>
      <c r="O434" s="4"/>
      <c r="P434" s="4"/>
      <c r="Q434" s="4"/>
      <c r="R434" s="4"/>
      <c r="S434" s="4"/>
      <c r="Z434" s="4"/>
      <c r="AA434" s="4"/>
      <c r="AB434" s="4"/>
      <c r="AC434" s="4"/>
      <c r="AD434" s="4"/>
      <c r="AE434" s="4"/>
      <c r="AF434" s="4"/>
      <c r="AG434" s="4"/>
      <c r="AH434" s="4"/>
      <c r="AI434" s="4"/>
      <c r="AJ434" s="4"/>
      <c r="AK434" s="4"/>
      <c r="AL434" s="4"/>
    </row>
    <row r="435" spans="7:38" x14ac:dyDescent="0.25">
      <c r="G435" s="4"/>
      <c r="H435" s="4"/>
      <c r="I435" s="4"/>
      <c r="J435" s="4"/>
      <c r="K435" s="4"/>
      <c r="L435" s="4"/>
      <c r="M435" s="4"/>
      <c r="N435" s="4"/>
      <c r="O435" s="4"/>
      <c r="P435" s="4"/>
      <c r="Q435" s="4"/>
      <c r="R435" s="4"/>
      <c r="S435" s="4"/>
      <c r="Z435" s="4"/>
      <c r="AA435" s="4"/>
      <c r="AB435" s="4"/>
      <c r="AC435" s="4"/>
      <c r="AD435" s="4"/>
      <c r="AE435" s="4"/>
      <c r="AF435" s="4"/>
      <c r="AG435" s="4"/>
      <c r="AH435" s="4"/>
      <c r="AI435" s="4"/>
      <c r="AJ435" s="4"/>
      <c r="AK435" s="4"/>
      <c r="AL435" s="4"/>
    </row>
    <row r="436" spans="7:38" x14ac:dyDescent="0.25">
      <c r="G436" s="4"/>
      <c r="H436" s="4"/>
      <c r="I436" s="4"/>
      <c r="J436" s="4"/>
      <c r="K436" s="4"/>
      <c r="L436" s="4"/>
      <c r="M436" s="4"/>
      <c r="N436" s="4"/>
      <c r="O436" s="4"/>
      <c r="P436" s="4"/>
      <c r="Q436" s="4"/>
      <c r="R436" s="4"/>
      <c r="S436" s="4"/>
      <c r="Z436" s="4"/>
      <c r="AA436" s="4"/>
      <c r="AB436" s="4"/>
      <c r="AC436" s="4"/>
      <c r="AD436" s="4"/>
      <c r="AE436" s="4"/>
      <c r="AF436" s="4"/>
      <c r="AG436" s="4"/>
      <c r="AH436" s="4"/>
      <c r="AI436" s="4"/>
      <c r="AJ436" s="4"/>
      <c r="AK436" s="4"/>
      <c r="AL436" s="4"/>
    </row>
    <row r="437" spans="7:38" x14ac:dyDescent="0.25">
      <c r="G437" s="4"/>
      <c r="H437" s="4"/>
      <c r="I437" s="4"/>
      <c r="J437" s="4"/>
      <c r="K437" s="4"/>
      <c r="L437" s="4"/>
      <c r="M437" s="4"/>
      <c r="N437" s="4"/>
      <c r="O437" s="4"/>
      <c r="P437" s="4"/>
      <c r="Q437" s="4"/>
      <c r="R437" s="4"/>
      <c r="S437" s="4"/>
      <c r="Z437" s="4"/>
      <c r="AA437" s="4"/>
      <c r="AB437" s="4"/>
      <c r="AC437" s="4"/>
      <c r="AD437" s="4"/>
      <c r="AE437" s="4"/>
      <c r="AF437" s="4"/>
      <c r="AG437" s="4"/>
      <c r="AH437" s="4"/>
      <c r="AI437" s="4"/>
      <c r="AJ437" s="4"/>
      <c r="AK437" s="4"/>
      <c r="AL437" s="4"/>
    </row>
    <row r="438" spans="7:38" x14ac:dyDescent="0.25">
      <c r="G438" s="4"/>
      <c r="H438" s="4"/>
      <c r="I438" s="4"/>
      <c r="J438" s="4"/>
      <c r="K438" s="4"/>
      <c r="L438" s="4"/>
      <c r="M438" s="4"/>
      <c r="N438" s="4"/>
      <c r="O438" s="4"/>
      <c r="P438" s="4"/>
      <c r="Q438" s="4"/>
      <c r="R438" s="4"/>
      <c r="S438" s="4"/>
      <c r="Z438" s="4"/>
      <c r="AA438" s="4"/>
      <c r="AB438" s="4"/>
      <c r="AC438" s="4"/>
      <c r="AD438" s="4"/>
      <c r="AE438" s="4"/>
      <c r="AF438" s="4"/>
      <c r="AG438" s="4"/>
      <c r="AH438" s="4"/>
      <c r="AI438" s="4"/>
      <c r="AJ438" s="4"/>
      <c r="AK438" s="4"/>
      <c r="AL438" s="4"/>
    </row>
    <row r="439" spans="7:38" x14ac:dyDescent="0.25">
      <c r="G439" s="4"/>
      <c r="H439" s="4"/>
      <c r="I439" s="4"/>
      <c r="J439" s="4"/>
      <c r="K439" s="4"/>
      <c r="L439" s="4"/>
      <c r="M439" s="4"/>
      <c r="N439" s="4"/>
      <c r="O439" s="4"/>
      <c r="P439" s="4"/>
      <c r="Q439" s="4"/>
      <c r="R439" s="4"/>
      <c r="S439" s="4"/>
      <c r="Z439" s="4"/>
      <c r="AA439" s="4"/>
      <c r="AB439" s="4"/>
      <c r="AC439" s="4"/>
      <c r="AD439" s="4"/>
      <c r="AE439" s="4"/>
      <c r="AF439" s="4"/>
      <c r="AG439" s="4"/>
      <c r="AH439" s="4"/>
      <c r="AI439" s="4"/>
      <c r="AJ439" s="4"/>
      <c r="AK439" s="4"/>
      <c r="AL439" s="4"/>
    </row>
    <row r="440" spans="7:38" x14ac:dyDescent="0.25">
      <c r="G440" s="4"/>
      <c r="H440" s="4"/>
      <c r="I440" s="4"/>
      <c r="J440" s="4"/>
      <c r="K440" s="4"/>
      <c r="L440" s="4"/>
      <c r="M440" s="4"/>
      <c r="N440" s="4"/>
      <c r="O440" s="4"/>
      <c r="P440" s="4"/>
      <c r="Q440" s="4"/>
      <c r="R440" s="4"/>
      <c r="S440" s="4"/>
      <c r="Z440" s="4"/>
      <c r="AA440" s="4"/>
      <c r="AB440" s="4"/>
      <c r="AC440" s="4"/>
      <c r="AD440" s="4"/>
      <c r="AE440" s="4"/>
      <c r="AF440" s="4"/>
      <c r="AG440" s="4"/>
      <c r="AH440" s="4"/>
      <c r="AI440" s="4"/>
      <c r="AJ440" s="4"/>
      <c r="AK440" s="4"/>
      <c r="AL440" s="4"/>
    </row>
    <row r="441" spans="7:38" x14ac:dyDescent="0.25">
      <c r="G441" s="4"/>
      <c r="H441" s="4"/>
      <c r="I441" s="4"/>
      <c r="J441" s="4"/>
      <c r="K441" s="4"/>
      <c r="L441" s="4"/>
      <c r="M441" s="4"/>
      <c r="N441" s="4"/>
      <c r="O441" s="4"/>
      <c r="P441" s="4"/>
      <c r="Q441" s="4"/>
      <c r="R441" s="4"/>
      <c r="S441" s="4"/>
      <c r="Z441" s="4"/>
      <c r="AA441" s="4"/>
      <c r="AB441" s="4"/>
      <c r="AC441" s="4"/>
      <c r="AD441" s="4"/>
      <c r="AE441" s="4"/>
      <c r="AF441" s="4"/>
      <c r="AG441" s="4"/>
      <c r="AH441" s="4"/>
      <c r="AI441" s="4"/>
      <c r="AJ441" s="4"/>
      <c r="AK441" s="4"/>
      <c r="AL441" s="4"/>
    </row>
    <row r="442" spans="7:38" x14ac:dyDescent="0.25">
      <c r="G442" s="4"/>
      <c r="H442" s="4"/>
      <c r="I442" s="4"/>
      <c r="J442" s="4"/>
      <c r="K442" s="4"/>
      <c r="L442" s="4"/>
      <c r="M442" s="4"/>
      <c r="N442" s="4"/>
      <c r="O442" s="4"/>
      <c r="P442" s="4"/>
      <c r="Q442" s="4"/>
      <c r="R442" s="4"/>
      <c r="S442" s="4"/>
      <c r="Z442" s="4"/>
      <c r="AA442" s="4"/>
      <c r="AB442" s="4"/>
      <c r="AC442" s="4"/>
      <c r="AD442" s="4"/>
      <c r="AE442" s="4"/>
      <c r="AF442" s="4"/>
      <c r="AG442" s="4"/>
      <c r="AH442" s="4"/>
      <c r="AI442" s="4"/>
      <c r="AJ442" s="4"/>
      <c r="AK442" s="4"/>
      <c r="AL442" s="4"/>
    </row>
    <row r="443" spans="7:38" x14ac:dyDescent="0.25">
      <c r="G443" s="4"/>
      <c r="H443" s="4"/>
      <c r="I443" s="4"/>
      <c r="J443" s="4"/>
      <c r="K443" s="4"/>
      <c r="L443" s="4"/>
      <c r="M443" s="4"/>
      <c r="N443" s="4"/>
      <c r="O443" s="4"/>
      <c r="P443" s="4"/>
      <c r="Q443" s="4"/>
      <c r="R443" s="4"/>
      <c r="S443" s="4"/>
      <c r="Z443" s="4"/>
      <c r="AA443" s="4"/>
      <c r="AB443" s="4"/>
      <c r="AC443" s="4"/>
      <c r="AD443" s="4"/>
      <c r="AE443" s="4"/>
      <c r="AF443" s="4"/>
      <c r="AG443" s="4"/>
      <c r="AH443" s="4"/>
      <c r="AI443" s="4"/>
      <c r="AJ443" s="4"/>
      <c r="AK443" s="4"/>
      <c r="AL443" s="4"/>
    </row>
    <row r="444" spans="7:38" x14ac:dyDescent="0.25">
      <c r="G444" s="4"/>
      <c r="H444" s="4"/>
      <c r="I444" s="4"/>
      <c r="J444" s="4"/>
      <c r="K444" s="4"/>
      <c r="L444" s="4"/>
      <c r="M444" s="4"/>
      <c r="N444" s="4"/>
      <c r="O444" s="4"/>
      <c r="P444" s="4"/>
      <c r="Q444" s="4"/>
      <c r="R444" s="4"/>
      <c r="S444" s="4"/>
      <c r="Z444" s="4"/>
      <c r="AA444" s="4"/>
      <c r="AB444" s="4"/>
      <c r="AC444" s="4"/>
      <c r="AD444" s="4"/>
      <c r="AE444" s="4"/>
      <c r="AF444" s="4"/>
      <c r="AG444" s="4"/>
      <c r="AH444" s="4"/>
      <c r="AI444" s="4"/>
      <c r="AJ444" s="4"/>
      <c r="AK444" s="4"/>
      <c r="AL444" s="4"/>
    </row>
    <row r="445" spans="7:38" x14ac:dyDescent="0.25">
      <c r="G445" s="4"/>
      <c r="H445" s="4"/>
      <c r="I445" s="4"/>
      <c r="J445" s="4"/>
      <c r="K445" s="4"/>
      <c r="L445" s="4"/>
      <c r="M445" s="4"/>
      <c r="N445" s="4"/>
      <c r="O445" s="4"/>
      <c r="P445" s="4"/>
      <c r="Q445" s="4"/>
      <c r="R445" s="4"/>
      <c r="S445" s="4"/>
      <c r="Z445" s="4"/>
      <c r="AA445" s="4"/>
      <c r="AB445" s="4"/>
      <c r="AC445" s="4"/>
      <c r="AD445" s="4"/>
      <c r="AE445" s="4"/>
      <c r="AF445" s="4"/>
      <c r="AG445" s="4"/>
      <c r="AH445" s="4"/>
      <c r="AI445" s="4"/>
      <c r="AJ445" s="4"/>
      <c r="AK445" s="4"/>
      <c r="AL445" s="4"/>
    </row>
    <row r="446" spans="7:38" x14ac:dyDescent="0.25">
      <c r="G446" s="4"/>
      <c r="H446" s="4"/>
      <c r="I446" s="4"/>
      <c r="J446" s="4"/>
      <c r="K446" s="4"/>
      <c r="L446" s="4"/>
      <c r="M446" s="4"/>
      <c r="N446" s="4"/>
      <c r="O446" s="4"/>
      <c r="P446" s="4"/>
      <c r="Q446" s="4"/>
      <c r="R446" s="4"/>
      <c r="S446" s="4"/>
      <c r="Z446" s="4"/>
      <c r="AA446" s="4"/>
      <c r="AB446" s="4"/>
      <c r="AC446" s="4"/>
      <c r="AD446" s="4"/>
      <c r="AE446" s="4"/>
      <c r="AF446" s="4"/>
      <c r="AG446" s="4"/>
      <c r="AH446" s="4"/>
      <c r="AI446" s="4"/>
      <c r="AJ446" s="4"/>
      <c r="AK446" s="4"/>
      <c r="AL446" s="4"/>
    </row>
    <row r="447" spans="7:38" x14ac:dyDescent="0.25">
      <c r="G447" s="4"/>
      <c r="H447" s="4"/>
      <c r="I447" s="4"/>
      <c r="J447" s="4"/>
      <c r="K447" s="4"/>
      <c r="L447" s="4"/>
      <c r="M447" s="4"/>
      <c r="N447" s="4"/>
      <c r="O447" s="4"/>
      <c r="P447" s="4"/>
      <c r="Q447" s="4"/>
      <c r="R447" s="4"/>
      <c r="S447" s="4"/>
      <c r="Z447" s="4"/>
      <c r="AA447" s="4"/>
      <c r="AB447" s="4"/>
      <c r="AC447" s="4"/>
      <c r="AD447" s="4"/>
      <c r="AE447" s="4"/>
      <c r="AF447" s="4"/>
      <c r="AG447" s="4"/>
      <c r="AH447" s="4"/>
      <c r="AI447" s="4"/>
      <c r="AJ447" s="4"/>
      <c r="AK447" s="4"/>
      <c r="AL447" s="4"/>
    </row>
    <row r="448" spans="7:38" x14ac:dyDescent="0.25">
      <c r="G448" s="4"/>
      <c r="H448" s="4"/>
      <c r="I448" s="4"/>
      <c r="J448" s="4"/>
      <c r="K448" s="4"/>
      <c r="L448" s="4"/>
      <c r="M448" s="4"/>
      <c r="N448" s="4"/>
      <c r="O448" s="4"/>
      <c r="P448" s="4"/>
      <c r="Q448" s="4"/>
      <c r="R448" s="4"/>
      <c r="S448" s="4"/>
      <c r="Z448" s="4"/>
      <c r="AA448" s="4"/>
      <c r="AB448" s="4"/>
      <c r="AC448" s="4"/>
      <c r="AD448" s="4"/>
      <c r="AE448" s="4"/>
      <c r="AF448" s="4"/>
      <c r="AG448" s="4"/>
      <c r="AH448" s="4"/>
      <c r="AI448" s="4"/>
      <c r="AJ448" s="4"/>
      <c r="AK448" s="4"/>
      <c r="AL448" s="4"/>
    </row>
    <row r="449" spans="7:38" x14ac:dyDescent="0.25">
      <c r="G449" s="4"/>
      <c r="H449" s="4"/>
      <c r="I449" s="4"/>
      <c r="J449" s="4"/>
      <c r="K449" s="4"/>
      <c r="L449" s="4"/>
      <c r="M449" s="4"/>
      <c r="N449" s="4"/>
      <c r="O449" s="4"/>
      <c r="P449" s="4"/>
      <c r="Q449" s="4"/>
      <c r="R449" s="4"/>
      <c r="S449" s="4"/>
      <c r="Z449" s="4"/>
      <c r="AA449" s="4"/>
      <c r="AB449" s="4"/>
      <c r="AC449" s="4"/>
      <c r="AD449" s="4"/>
      <c r="AE449" s="4"/>
      <c r="AF449" s="4"/>
      <c r="AG449" s="4"/>
      <c r="AH449" s="4"/>
      <c r="AI449" s="4"/>
      <c r="AJ449" s="4"/>
      <c r="AK449" s="4"/>
      <c r="AL449" s="4"/>
    </row>
    <row r="450" spans="7:38" x14ac:dyDescent="0.25">
      <c r="G450" s="4"/>
      <c r="H450" s="4"/>
      <c r="I450" s="4"/>
      <c r="J450" s="4"/>
      <c r="K450" s="4"/>
      <c r="L450" s="4"/>
      <c r="M450" s="4"/>
      <c r="N450" s="4"/>
      <c r="O450" s="4"/>
      <c r="P450" s="4"/>
      <c r="Q450" s="4"/>
      <c r="R450" s="4"/>
      <c r="S450" s="4"/>
      <c r="Z450" s="4"/>
      <c r="AA450" s="4"/>
      <c r="AB450" s="4"/>
      <c r="AC450" s="4"/>
      <c r="AD450" s="4"/>
      <c r="AE450" s="4"/>
      <c r="AF450" s="4"/>
      <c r="AG450" s="4"/>
      <c r="AH450" s="4"/>
      <c r="AI450" s="4"/>
      <c r="AJ450" s="4"/>
      <c r="AK450" s="4"/>
      <c r="AL450" s="4"/>
    </row>
    <row r="451" spans="7:38" x14ac:dyDescent="0.25">
      <c r="G451" s="4"/>
      <c r="H451" s="4"/>
      <c r="I451" s="4"/>
      <c r="J451" s="4"/>
      <c r="K451" s="4"/>
      <c r="L451" s="4"/>
      <c r="M451" s="4"/>
      <c r="N451" s="4"/>
      <c r="O451" s="4"/>
      <c r="P451" s="4"/>
      <c r="Q451" s="4"/>
      <c r="R451" s="4"/>
      <c r="S451" s="4"/>
      <c r="Z451" s="4"/>
      <c r="AA451" s="4"/>
      <c r="AB451" s="4"/>
      <c r="AC451" s="4"/>
      <c r="AD451" s="4"/>
      <c r="AE451" s="4"/>
      <c r="AF451" s="4"/>
      <c r="AG451" s="4"/>
      <c r="AH451" s="4"/>
      <c r="AI451" s="4"/>
      <c r="AJ451" s="4"/>
      <c r="AK451" s="4"/>
      <c r="AL451" s="4"/>
    </row>
    <row r="452" spans="7:38" x14ac:dyDescent="0.25">
      <c r="G452" s="4"/>
      <c r="H452" s="4"/>
      <c r="I452" s="4"/>
      <c r="J452" s="4"/>
      <c r="K452" s="4"/>
      <c r="L452" s="4"/>
      <c r="M452" s="4"/>
      <c r="N452" s="4"/>
      <c r="O452" s="4"/>
      <c r="P452" s="4"/>
      <c r="Q452" s="4"/>
      <c r="R452" s="4"/>
      <c r="S452" s="4"/>
      <c r="Z452" s="4"/>
      <c r="AA452" s="4"/>
      <c r="AB452" s="4"/>
      <c r="AC452" s="4"/>
      <c r="AD452" s="4"/>
      <c r="AE452" s="4"/>
      <c r="AF452" s="4"/>
      <c r="AG452" s="4"/>
      <c r="AH452" s="4"/>
      <c r="AI452" s="4"/>
      <c r="AJ452" s="4"/>
      <c r="AK452" s="4"/>
      <c r="AL452" s="4"/>
    </row>
    <row r="453" spans="7:38" x14ac:dyDescent="0.25">
      <c r="G453" s="4"/>
      <c r="H453" s="4"/>
      <c r="I453" s="4"/>
      <c r="J453" s="4"/>
      <c r="K453" s="4"/>
      <c r="L453" s="4"/>
      <c r="M453" s="4"/>
      <c r="N453" s="4"/>
      <c r="O453" s="4"/>
      <c r="P453" s="4"/>
      <c r="Q453" s="4"/>
      <c r="R453" s="4"/>
      <c r="S453" s="4"/>
      <c r="Z453" s="4"/>
      <c r="AA453" s="4"/>
      <c r="AB453" s="4"/>
      <c r="AC453" s="4"/>
      <c r="AD453" s="4"/>
      <c r="AE453" s="4"/>
      <c r="AF453" s="4"/>
      <c r="AG453" s="4"/>
      <c r="AH453" s="4"/>
      <c r="AI453" s="4"/>
      <c r="AJ453" s="4"/>
      <c r="AK453" s="4"/>
      <c r="AL453" s="4"/>
    </row>
    <row r="454" spans="7:38" x14ac:dyDescent="0.25">
      <c r="G454" s="4"/>
      <c r="H454" s="4"/>
      <c r="I454" s="4"/>
      <c r="J454" s="4"/>
      <c r="K454" s="4"/>
      <c r="L454" s="4"/>
      <c r="M454" s="4"/>
      <c r="N454" s="4"/>
      <c r="O454" s="4"/>
      <c r="P454" s="4"/>
      <c r="Q454" s="4"/>
      <c r="R454" s="4"/>
      <c r="S454" s="4"/>
      <c r="Z454" s="4"/>
      <c r="AA454" s="4"/>
      <c r="AB454" s="4"/>
      <c r="AC454" s="4"/>
      <c r="AD454" s="4"/>
      <c r="AE454" s="4"/>
      <c r="AF454" s="4"/>
      <c r="AG454" s="4"/>
      <c r="AH454" s="4"/>
      <c r="AI454" s="4"/>
      <c r="AJ454" s="4"/>
      <c r="AK454" s="4"/>
      <c r="AL454" s="4"/>
    </row>
    <row r="455" spans="7:38" x14ac:dyDescent="0.25">
      <c r="G455" s="4"/>
      <c r="H455" s="4"/>
      <c r="I455" s="4"/>
      <c r="J455" s="4"/>
      <c r="K455" s="4"/>
      <c r="L455" s="4"/>
      <c r="M455" s="4"/>
      <c r="N455" s="4"/>
      <c r="O455" s="4"/>
      <c r="P455" s="4"/>
      <c r="Q455" s="4"/>
      <c r="R455" s="4"/>
      <c r="S455" s="4"/>
      <c r="Z455" s="4"/>
      <c r="AA455" s="4"/>
      <c r="AB455" s="4"/>
      <c r="AC455" s="4"/>
      <c r="AD455" s="4"/>
      <c r="AE455" s="4"/>
      <c r="AF455" s="4"/>
      <c r="AG455" s="4"/>
      <c r="AH455" s="4"/>
      <c r="AI455" s="4"/>
      <c r="AJ455" s="4"/>
      <c r="AK455" s="4"/>
      <c r="AL455" s="4"/>
    </row>
    <row r="456" spans="7:38" x14ac:dyDescent="0.25">
      <c r="G456" s="4"/>
      <c r="H456" s="4"/>
      <c r="I456" s="4"/>
      <c r="J456" s="4"/>
      <c r="K456" s="4"/>
      <c r="L456" s="4"/>
      <c r="M456" s="4"/>
      <c r="N456" s="4"/>
      <c r="O456" s="4"/>
      <c r="P456" s="4"/>
      <c r="Q456" s="4"/>
      <c r="R456" s="4"/>
      <c r="S456" s="4"/>
      <c r="Z456" s="4"/>
      <c r="AA456" s="4"/>
      <c r="AB456" s="4"/>
      <c r="AC456" s="4"/>
      <c r="AD456" s="4"/>
      <c r="AE456" s="4"/>
      <c r="AF456" s="4"/>
      <c r="AG456" s="4"/>
      <c r="AH456" s="4"/>
      <c r="AI456" s="4"/>
      <c r="AJ456" s="4"/>
      <c r="AK456" s="4"/>
      <c r="AL456" s="4"/>
    </row>
    <row r="457" spans="7:38" x14ac:dyDescent="0.25">
      <c r="G457" s="4"/>
      <c r="H457" s="4"/>
      <c r="I457" s="4"/>
      <c r="J457" s="4"/>
      <c r="K457" s="4"/>
      <c r="L457" s="4"/>
      <c r="M457" s="4"/>
      <c r="N457" s="4"/>
      <c r="O457" s="4"/>
      <c r="P457" s="4"/>
      <c r="Q457" s="4"/>
      <c r="R457" s="4"/>
      <c r="S457" s="4"/>
      <c r="Z457" s="4"/>
      <c r="AA457" s="4"/>
      <c r="AB457" s="4"/>
      <c r="AC457" s="4"/>
      <c r="AD457" s="4"/>
      <c r="AE457" s="4"/>
      <c r="AF457" s="4"/>
      <c r="AG457" s="4"/>
      <c r="AH457" s="4"/>
      <c r="AI457" s="4"/>
      <c r="AJ457" s="4"/>
      <c r="AK457" s="4"/>
      <c r="AL457" s="4"/>
    </row>
    <row r="458" spans="7:38" x14ac:dyDescent="0.25">
      <c r="G458" s="4"/>
      <c r="H458" s="4"/>
      <c r="I458" s="4"/>
      <c r="J458" s="4"/>
      <c r="K458" s="4"/>
      <c r="L458" s="4"/>
      <c r="M458" s="4"/>
      <c r="N458" s="4"/>
      <c r="O458" s="4"/>
      <c r="P458" s="4"/>
      <c r="Q458" s="4"/>
      <c r="R458" s="4"/>
      <c r="S458" s="4"/>
      <c r="Z458" s="4"/>
      <c r="AA458" s="4"/>
      <c r="AB458" s="4"/>
      <c r="AC458" s="4"/>
      <c r="AD458" s="4"/>
      <c r="AE458" s="4"/>
      <c r="AF458" s="4"/>
      <c r="AG458" s="4"/>
      <c r="AH458" s="4"/>
      <c r="AI458" s="4"/>
      <c r="AJ458" s="4"/>
      <c r="AK458" s="4"/>
      <c r="AL458" s="4"/>
    </row>
    <row r="459" spans="7:38" x14ac:dyDescent="0.25">
      <c r="G459" s="4"/>
      <c r="H459" s="4"/>
      <c r="I459" s="4"/>
      <c r="J459" s="4"/>
      <c r="K459" s="4"/>
      <c r="L459" s="4"/>
      <c r="M459" s="4"/>
      <c r="N459" s="4"/>
      <c r="O459" s="4"/>
      <c r="P459" s="4"/>
      <c r="Q459" s="4"/>
      <c r="R459" s="4"/>
      <c r="S459" s="4"/>
      <c r="Z459" s="4"/>
      <c r="AA459" s="4"/>
      <c r="AB459" s="4"/>
      <c r="AC459" s="4"/>
      <c r="AD459" s="4"/>
      <c r="AE459" s="4"/>
      <c r="AF459" s="4"/>
      <c r="AG459" s="4"/>
      <c r="AH459" s="4"/>
      <c r="AI459" s="4"/>
      <c r="AJ459" s="4"/>
      <c r="AK459" s="4"/>
      <c r="AL459" s="4"/>
    </row>
    <row r="460" spans="7:38" x14ac:dyDescent="0.25">
      <c r="G460" s="4"/>
      <c r="H460" s="4"/>
      <c r="I460" s="4"/>
      <c r="J460" s="4"/>
      <c r="K460" s="4"/>
      <c r="L460" s="4"/>
      <c r="M460" s="4"/>
      <c r="N460" s="4"/>
      <c r="O460" s="4"/>
      <c r="P460" s="4"/>
      <c r="Q460" s="4"/>
      <c r="R460" s="4"/>
      <c r="S460" s="4"/>
      <c r="Z460" s="4"/>
      <c r="AA460" s="4"/>
      <c r="AB460" s="4"/>
      <c r="AC460" s="4"/>
      <c r="AD460" s="4"/>
      <c r="AE460" s="4"/>
      <c r="AF460" s="4"/>
      <c r="AG460" s="4"/>
      <c r="AH460" s="4"/>
      <c r="AI460" s="4"/>
      <c r="AJ460" s="4"/>
      <c r="AK460" s="4"/>
      <c r="AL460" s="4"/>
    </row>
    <row r="461" spans="7:38" x14ac:dyDescent="0.25">
      <c r="G461" s="4"/>
      <c r="H461" s="4"/>
      <c r="I461" s="4"/>
      <c r="J461" s="4"/>
      <c r="K461" s="4"/>
      <c r="L461" s="4"/>
      <c r="M461" s="4"/>
      <c r="N461" s="4"/>
      <c r="O461" s="4"/>
      <c r="P461" s="4"/>
      <c r="Q461" s="4"/>
      <c r="R461" s="4"/>
      <c r="S461" s="4"/>
      <c r="Z461" s="4"/>
      <c r="AA461" s="4"/>
      <c r="AB461" s="4"/>
      <c r="AC461" s="4"/>
      <c r="AD461" s="4"/>
      <c r="AE461" s="4"/>
      <c r="AF461" s="4"/>
      <c r="AG461" s="4"/>
      <c r="AH461" s="4"/>
      <c r="AI461" s="4"/>
      <c r="AJ461" s="4"/>
      <c r="AK461" s="4"/>
      <c r="AL461" s="4"/>
    </row>
    <row r="462" spans="7:38" x14ac:dyDescent="0.25">
      <c r="G462" s="4"/>
      <c r="H462" s="4"/>
      <c r="I462" s="4"/>
      <c r="J462" s="4"/>
      <c r="K462" s="4"/>
      <c r="L462" s="4"/>
      <c r="M462" s="4"/>
      <c r="N462" s="4"/>
      <c r="O462" s="4"/>
      <c r="P462" s="4"/>
      <c r="Q462" s="4"/>
      <c r="R462" s="4"/>
      <c r="S462" s="4"/>
      <c r="Z462" s="4"/>
      <c r="AA462" s="4"/>
      <c r="AB462" s="4"/>
      <c r="AC462" s="4"/>
      <c r="AD462" s="4"/>
      <c r="AE462" s="4"/>
      <c r="AF462" s="4"/>
      <c r="AG462" s="4"/>
      <c r="AH462" s="4"/>
      <c r="AI462" s="4"/>
      <c r="AJ462" s="4"/>
      <c r="AK462" s="4"/>
      <c r="AL462" s="4"/>
    </row>
    <row r="463" spans="7:38" x14ac:dyDescent="0.25">
      <c r="G463" s="4"/>
      <c r="H463" s="4"/>
      <c r="I463" s="4"/>
      <c r="J463" s="4"/>
      <c r="K463" s="4"/>
      <c r="L463" s="4"/>
      <c r="M463" s="4"/>
      <c r="N463" s="4"/>
      <c r="O463" s="4"/>
      <c r="P463" s="4"/>
      <c r="Q463" s="4"/>
      <c r="R463" s="4"/>
      <c r="S463" s="4"/>
      <c r="Z463" s="4"/>
      <c r="AA463" s="4"/>
      <c r="AB463" s="4"/>
      <c r="AC463" s="4"/>
      <c r="AD463" s="4"/>
      <c r="AE463" s="4"/>
      <c r="AF463" s="4"/>
      <c r="AG463" s="4"/>
      <c r="AH463" s="4"/>
      <c r="AI463" s="4"/>
      <c r="AJ463" s="4"/>
      <c r="AK463" s="4"/>
      <c r="AL463" s="4"/>
    </row>
    <row r="464" spans="7:38" x14ac:dyDescent="0.25">
      <c r="G464" s="4"/>
      <c r="H464" s="4"/>
      <c r="I464" s="4"/>
      <c r="J464" s="4"/>
      <c r="K464" s="4"/>
      <c r="L464" s="4"/>
      <c r="M464" s="4"/>
      <c r="N464" s="4"/>
      <c r="O464" s="4"/>
      <c r="P464" s="4"/>
      <c r="Q464" s="4"/>
      <c r="R464" s="4"/>
      <c r="S464" s="4"/>
      <c r="Z464" s="4"/>
      <c r="AA464" s="4"/>
      <c r="AB464" s="4"/>
      <c r="AC464" s="4"/>
      <c r="AD464" s="4"/>
      <c r="AE464" s="4"/>
      <c r="AF464" s="4"/>
      <c r="AG464" s="4"/>
      <c r="AH464" s="4"/>
      <c r="AI464" s="4"/>
      <c r="AJ464" s="4"/>
      <c r="AK464" s="4"/>
      <c r="AL464" s="4"/>
    </row>
    <row r="465" spans="7:38" x14ac:dyDescent="0.25">
      <c r="G465" s="4"/>
      <c r="H465" s="4"/>
      <c r="I465" s="4"/>
      <c r="J465" s="4"/>
      <c r="K465" s="4"/>
      <c r="L465" s="4"/>
      <c r="M465" s="4"/>
      <c r="N465" s="4"/>
      <c r="O465" s="4"/>
      <c r="P465" s="4"/>
      <c r="Q465" s="4"/>
      <c r="R465" s="4"/>
      <c r="S465" s="4"/>
      <c r="Z465" s="4"/>
      <c r="AA465" s="4"/>
      <c r="AB465" s="4"/>
      <c r="AC465" s="4"/>
      <c r="AD465" s="4"/>
      <c r="AE465" s="4"/>
      <c r="AF465" s="4"/>
      <c r="AG465" s="4"/>
      <c r="AH465" s="4"/>
      <c r="AI465" s="4"/>
      <c r="AJ465" s="4"/>
      <c r="AK465" s="4"/>
      <c r="AL465" s="4"/>
    </row>
    <row r="466" spans="7:38" x14ac:dyDescent="0.25">
      <c r="G466" s="4"/>
      <c r="H466" s="4"/>
      <c r="I466" s="4"/>
      <c r="J466" s="4"/>
      <c r="K466" s="4"/>
      <c r="L466" s="4"/>
      <c r="M466" s="4"/>
      <c r="N466" s="4"/>
      <c r="O466" s="4"/>
      <c r="P466" s="4"/>
      <c r="Q466" s="4"/>
      <c r="R466" s="4"/>
      <c r="S466" s="4"/>
      <c r="Z466" s="4"/>
      <c r="AA466" s="4"/>
      <c r="AB466" s="4"/>
      <c r="AC466" s="4"/>
      <c r="AD466" s="4"/>
      <c r="AE466" s="4"/>
      <c r="AF466" s="4"/>
      <c r="AG466" s="4"/>
      <c r="AH466" s="4"/>
      <c r="AI466" s="4"/>
      <c r="AJ466" s="4"/>
      <c r="AK466" s="4"/>
      <c r="AL466" s="4"/>
    </row>
    <row r="467" spans="7:38" x14ac:dyDescent="0.25">
      <c r="G467" s="4"/>
      <c r="H467" s="4"/>
      <c r="I467" s="4"/>
      <c r="J467" s="4"/>
      <c r="K467" s="4"/>
      <c r="L467" s="4"/>
      <c r="M467" s="4"/>
      <c r="N467" s="4"/>
      <c r="O467" s="4"/>
      <c r="P467" s="4"/>
      <c r="Q467" s="4"/>
      <c r="R467" s="4"/>
      <c r="S467" s="4"/>
      <c r="Z467" s="4"/>
      <c r="AA467" s="4"/>
      <c r="AB467" s="4"/>
      <c r="AC467" s="4"/>
      <c r="AD467" s="4"/>
      <c r="AE467" s="4"/>
      <c r="AF467" s="4"/>
      <c r="AG467" s="4"/>
      <c r="AH467" s="4"/>
      <c r="AI467" s="4"/>
      <c r="AJ467" s="4"/>
      <c r="AK467" s="4"/>
      <c r="AL467" s="4"/>
    </row>
    <row r="468" spans="7:38" x14ac:dyDescent="0.25">
      <c r="G468" s="4"/>
      <c r="H468" s="4"/>
      <c r="I468" s="4"/>
      <c r="J468" s="4"/>
      <c r="K468" s="4"/>
      <c r="L468" s="4"/>
      <c r="M468" s="4"/>
      <c r="N468" s="4"/>
      <c r="O468" s="4"/>
      <c r="P468" s="4"/>
      <c r="Q468" s="4"/>
      <c r="R468" s="4"/>
      <c r="S468" s="4"/>
      <c r="Z468" s="4"/>
      <c r="AA468" s="4"/>
      <c r="AB468" s="4"/>
      <c r="AC468" s="4"/>
      <c r="AD468" s="4"/>
      <c r="AE468" s="4"/>
      <c r="AF468" s="4"/>
      <c r="AG468" s="4"/>
      <c r="AH468" s="4"/>
      <c r="AI468" s="4"/>
      <c r="AJ468" s="4"/>
      <c r="AK468" s="4"/>
      <c r="AL468" s="4"/>
    </row>
    <row r="469" spans="7:38" x14ac:dyDescent="0.25">
      <c r="G469" s="4"/>
      <c r="H469" s="4"/>
      <c r="I469" s="4"/>
      <c r="J469" s="4"/>
      <c r="K469" s="4"/>
      <c r="L469" s="4"/>
      <c r="M469" s="4"/>
      <c r="N469" s="4"/>
      <c r="O469" s="4"/>
      <c r="P469" s="4"/>
      <c r="Q469" s="4"/>
      <c r="R469" s="4"/>
      <c r="S469" s="4"/>
      <c r="Z469" s="4"/>
      <c r="AA469" s="4"/>
      <c r="AB469" s="4"/>
      <c r="AC469" s="4"/>
      <c r="AD469" s="4"/>
      <c r="AE469" s="4"/>
      <c r="AF469" s="4"/>
      <c r="AG469" s="4"/>
      <c r="AH469" s="4"/>
      <c r="AI469" s="4"/>
      <c r="AJ469" s="4"/>
      <c r="AK469" s="4"/>
      <c r="AL469" s="4"/>
    </row>
    <row r="470" spans="7:38" x14ac:dyDescent="0.25">
      <c r="G470" s="4"/>
      <c r="H470" s="4"/>
      <c r="I470" s="4"/>
      <c r="J470" s="4"/>
      <c r="K470" s="4"/>
      <c r="L470" s="4"/>
      <c r="M470" s="4"/>
      <c r="N470" s="4"/>
      <c r="O470" s="4"/>
      <c r="P470" s="4"/>
      <c r="Q470" s="4"/>
      <c r="R470" s="4"/>
      <c r="S470" s="4"/>
      <c r="Z470" s="4"/>
      <c r="AA470" s="4"/>
      <c r="AB470" s="4"/>
      <c r="AC470" s="4"/>
      <c r="AD470" s="4"/>
      <c r="AE470" s="4"/>
      <c r="AF470" s="4"/>
      <c r="AG470" s="4"/>
      <c r="AH470" s="4"/>
      <c r="AI470" s="4"/>
      <c r="AJ470" s="4"/>
      <c r="AK470" s="4"/>
      <c r="AL470" s="4"/>
    </row>
    <row r="471" spans="7:38" x14ac:dyDescent="0.25">
      <c r="G471" s="4"/>
      <c r="H471" s="4"/>
      <c r="I471" s="4"/>
      <c r="J471" s="4"/>
      <c r="K471" s="4"/>
      <c r="L471" s="4"/>
      <c r="M471" s="4"/>
      <c r="N471" s="4"/>
      <c r="O471" s="4"/>
      <c r="P471" s="4"/>
      <c r="Q471" s="4"/>
      <c r="R471" s="4"/>
      <c r="S471" s="4"/>
      <c r="Z471" s="4"/>
      <c r="AA471" s="4"/>
      <c r="AB471" s="4"/>
      <c r="AC471" s="4"/>
      <c r="AD471" s="4"/>
      <c r="AE471" s="4"/>
      <c r="AF471" s="4"/>
      <c r="AG471" s="4"/>
      <c r="AH471" s="4"/>
      <c r="AI471" s="4"/>
      <c r="AJ471" s="4"/>
      <c r="AK471" s="4"/>
      <c r="AL471" s="4"/>
    </row>
    <row r="472" spans="7:38" x14ac:dyDescent="0.25">
      <c r="G472" s="4"/>
      <c r="H472" s="4"/>
      <c r="I472" s="4"/>
      <c r="J472" s="4"/>
      <c r="K472" s="4"/>
      <c r="L472" s="4"/>
      <c r="M472" s="4"/>
      <c r="N472" s="4"/>
      <c r="O472" s="4"/>
      <c r="P472" s="4"/>
      <c r="Q472" s="4"/>
      <c r="R472" s="4"/>
      <c r="S472" s="4"/>
      <c r="Z472" s="4"/>
      <c r="AA472" s="4"/>
      <c r="AB472" s="4"/>
      <c r="AC472" s="4"/>
      <c r="AD472" s="4"/>
      <c r="AE472" s="4"/>
      <c r="AF472" s="4"/>
      <c r="AG472" s="4"/>
      <c r="AH472" s="4"/>
      <c r="AI472" s="4"/>
      <c r="AJ472" s="4"/>
      <c r="AK472" s="4"/>
      <c r="AL472" s="4"/>
    </row>
    <row r="473" spans="7:38" x14ac:dyDescent="0.25">
      <c r="G473" s="4"/>
      <c r="H473" s="4"/>
      <c r="I473" s="4"/>
      <c r="J473" s="4"/>
      <c r="K473" s="4"/>
      <c r="L473" s="4"/>
      <c r="M473" s="4"/>
      <c r="N473" s="4"/>
      <c r="O473" s="4"/>
      <c r="P473" s="4"/>
      <c r="Q473" s="4"/>
      <c r="R473" s="4"/>
      <c r="S473" s="4"/>
      <c r="Z473" s="4"/>
      <c r="AA473" s="4"/>
      <c r="AB473" s="4"/>
      <c r="AC473" s="4"/>
      <c r="AD473" s="4"/>
      <c r="AE473" s="4"/>
      <c r="AF473" s="4"/>
      <c r="AG473" s="4"/>
      <c r="AH473" s="4"/>
      <c r="AI473" s="4"/>
      <c r="AJ473" s="4"/>
      <c r="AK473" s="4"/>
      <c r="AL473" s="4"/>
    </row>
    <row r="474" spans="7:38" x14ac:dyDescent="0.25">
      <c r="G474" s="4"/>
      <c r="H474" s="4"/>
      <c r="I474" s="4"/>
      <c r="J474" s="4"/>
      <c r="K474" s="4"/>
      <c r="L474" s="4"/>
      <c r="M474" s="4"/>
      <c r="N474" s="4"/>
      <c r="O474" s="4"/>
      <c r="P474" s="4"/>
      <c r="Q474" s="4"/>
      <c r="R474" s="4"/>
      <c r="S474" s="4"/>
      <c r="Z474" s="4"/>
      <c r="AA474" s="4"/>
      <c r="AB474" s="4"/>
      <c r="AC474" s="4"/>
      <c r="AD474" s="4"/>
      <c r="AE474" s="4"/>
      <c r="AF474" s="4"/>
      <c r="AG474" s="4"/>
      <c r="AH474" s="4"/>
      <c r="AI474" s="4"/>
      <c r="AJ474" s="4"/>
      <c r="AK474" s="4"/>
      <c r="AL474" s="4"/>
    </row>
    <row r="475" spans="7:38" x14ac:dyDescent="0.25">
      <c r="G475" s="4"/>
      <c r="H475" s="4"/>
      <c r="I475" s="4"/>
      <c r="J475" s="4"/>
      <c r="K475" s="4"/>
      <c r="L475" s="4"/>
      <c r="M475" s="4"/>
      <c r="N475" s="4"/>
      <c r="O475" s="4"/>
      <c r="P475" s="4"/>
      <c r="Q475" s="4"/>
      <c r="R475" s="4"/>
      <c r="S475" s="4"/>
      <c r="Z475" s="4"/>
      <c r="AA475" s="4"/>
      <c r="AB475" s="4"/>
      <c r="AC475" s="4"/>
      <c r="AD475" s="4"/>
      <c r="AE475" s="4"/>
      <c r="AF475" s="4"/>
      <c r="AG475" s="4"/>
      <c r="AH475" s="4"/>
      <c r="AI475" s="4"/>
      <c r="AJ475" s="4"/>
      <c r="AK475" s="4"/>
      <c r="AL475" s="4"/>
    </row>
    <row r="476" spans="7:38" x14ac:dyDescent="0.25">
      <c r="G476" s="4"/>
      <c r="H476" s="4"/>
      <c r="I476" s="4"/>
      <c r="J476" s="4"/>
      <c r="K476" s="4"/>
      <c r="L476" s="4"/>
      <c r="M476" s="4"/>
      <c r="N476" s="4"/>
      <c r="O476" s="4"/>
      <c r="P476" s="4"/>
      <c r="Q476" s="4"/>
      <c r="R476" s="4"/>
      <c r="S476" s="4"/>
      <c r="Z476" s="4"/>
      <c r="AA476" s="4"/>
      <c r="AB476" s="4"/>
      <c r="AC476" s="4"/>
      <c r="AD476" s="4"/>
      <c r="AE476" s="4"/>
      <c r="AF476" s="4"/>
      <c r="AG476" s="4"/>
      <c r="AH476" s="4"/>
      <c r="AI476" s="4"/>
      <c r="AJ476" s="4"/>
      <c r="AK476" s="4"/>
      <c r="AL476" s="4"/>
    </row>
    <row r="477" spans="7:38" x14ac:dyDescent="0.25">
      <c r="G477" s="4"/>
      <c r="H477" s="4"/>
      <c r="I477" s="4"/>
      <c r="J477" s="4"/>
      <c r="K477" s="4"/>
      <c r="L477" s="4"/>
      <c r="M477" s="4"/>
      <c r="N477" s="4"/>
      <c r="O477" s="4"/>
      <c r="P477" s="4"/>
      <c r="Q477" s="4"/>
      <c r="R477" s="4"/>
      <c r="S477" s="4"/>
      <c r="Z477" s="4"/>
      <c r="AA477" s="4"/>
      <c r="AB477" s="4"/>
      <c r="AC477" s="4"/>
      <c r="AD477" s="4"/>
      <c r="AE477" s="4"/>
      <c r="AF477" s="4"/>
      <c r="AG477" s="4"/>
      <c r="AH477" s="4"/>
      <c r="AI477" s="4"/>
      <c r="AJ477" s="4"/>
      <c r="AK477" s="4"/>
      <c r="AL477" s="4"/>
    </row>
    <row r="478" spans="7:38" x14ac:dyDescent="0.25">
      <c r="G478" s="4"/>
      <c r="H478" s="4"/>
      <c r="I478" s="4"/>
      <c r="J478" s="4"/>
      <c r="K478" s="4"/>
      <c r="L478" s="4"/>
      <c r="M478" s="4"/>
      <c r="N478" s="4"/>
      <c r="O478" s="4"/>
      <c r="P478" s="4"/>
      <c r="Q478" s="4"/>
      <c r="R478" s="4"/>
      <c r="S478" s="4"/>
      <c r="Z478" s="4"/>
      <c r="AA478" s="4"/>
      <c r="AB478" s="4"/>
      <c r="AC478" s="4"/>
      <c r="AD478" s="4"/>
      <c r="AE478" s="4"/>
      <c r="AF478" s="4"/>
      <c r="AG478" s="4"/>
      <c r="AH478" s="4"/>
      <c r="AI478" s="4"/>
      <c r="AJ478" s="4"/>
      <c r="AK478" s="4"/>
      <c r="AL478" s="4"/>
    </row>
    <row r="479" spans="7:38" x14ac:dyDescent="0.25">
      <c r="G479" s="4"/>
      <c r="H479" s="4"/>
      <c r="I479" s="4"/>
      <c r="J479" s="4"/>
      <c r="K479" s="4"/>
      <c r="L479" s="4"/>
      <c r="M479" s="4"/>
      <c r="N479" s="4"/>
      <c r="O479" s="4"/>
      <c r="P479" s="4"/>
      <c r="Q479" s="4"/>
      <c r="R479" s="4"/>
      <c r="S479" s="4"/>
      <c r="Z479" s="4"/>
      <c r="AA479" s="4"/>
      <c r="AB479" s="4"/>
      <c r="AC479" s="4"/>
      <c r="AD479" s="4"/>
      <c r="AE479" s="4"/>
      <c r="AF479" s="4"/>
      <c r="AG479" s="4"/>
      <c r="AH479" s="4"/>
      <c r="AI479" s="4"/>
      <c r="AJ479" s="4"/>
      <c r="AK479" s="4"/>
      <c r="AL479" s="4"/>
    </row>
    <row r="480" spans="7:38" x14ac:dyDescent="0.25">
      <c r="G480" s="4"/>
      <c r="H480" s="4"/>
      <c r="I480" s="4"/>
      <c r="J480" s="4"/>
      <c r="K480" s="4"/>
      <c r="L480" s="4"/>
      <c r="M480" s="4"/>
      <c r="N480" s="4"/>
      <c r="O480" s="4"/>
      <c r="P480" s="4"/>
      <c r="Q480" s="4"/>
      <c r="R480" s="4"/>
      <c r="S480" s="4"/>
      <c r="Z480" s="4"/>
      <c r="AA480" s="4"/>
      <c r="AB480" s="4"/>
      <c r="AC480" s="4"/>
      <c r="AD480" s="4"/>
      <c r="AE480" s="4"/>
      <c r="AF480" s="4"/>
      <c r="AG480" s="4"/>
      <c r="AH480" s="4"/>
      <c r="AI480" s="4"/>
      <c r="AJ480" s="4"/>
      <c r="AK480" s="4"/>
      <c r="AL480" s="4"/>
    </row>
    <row r="481" spans="7:38" x14ac:dyDescent="0.25">
      <c r="G481" s="4"/>
      <c r="H481" s="4"/>
      <c r="I481" s="4"/>
      <c r="J481" s="4"/>
      <c r="K481" s="4"/>
      <c r="L481" s="4"/>
      <c r="M481" s="4"/>
      <c r="N481" s="4"/>
      <c r="O481" s="4"/>
      <c r="P481" s="4"/>
      <c r="Q481" s="4"/>
      <c r="R481" s="4"/>
      <c r="S481" s="4"/>
      <c r="Z481" s="4"/>
      <c r="AA481" s="4"/>
      <c r="AB481" s="4"/>
      <c r="AC481" s="4"/>
      <c r="AD481" s="4"/>
      <c r="AE481" s="4"/>
      <c r="AF481" s="4"/>
      <c r="AG481" s="4"/>
      <c r="AH481" s="4"/>
      <c r="AI481" s="4"/>
      <c r="AJ481" s="4"/>
      <c r="AK481" s="4"/>
      <c r="AL481" s="4"/>
    </row>
    <row r="482" spans="7:38" x14ac:dyDescent="0.25">
      <c r="G482" s="4"/>
      <c r="H482" s="4"/>
      <c r="I482" s="4"/>
      <c r="J482" s="4"/>
      <c r="K482" s="4"/>
      <c r="L482" s="4"/>
      <c r="M482" s="4"/>
      <c r="N482" s="4"/>
      <c r="O482" s="4"/>
      <c r="P482" s="4"/>
      <c r="Q482" s="4"/>
      <c r="R482" s="4"/>
      <c r="S482" s="4"/>
      <c r="Z482" s="4"/>
      <c r="AA482" s="4"/>
      <c r="AB482" s="4"/>
      <c r="AC482" s="4"/>
      <c r="AD482" s="4"/>
      <c r="AE482" s="4"/>
      <c r="AF482" s="4"/>
      <c r="AG482" s="4"/>
      <c r="AH482" s="4"/>
      <c r="AI482" s="4"/>
      <c r="AJ482" s="4"/>
      <c r="AK482" s="4"/>
      <c r="AL482" s="4"/>
    </row>
    <row r="483" spans="7:38" x14ac:dyDescent="0.25">
      <c r="G483" s="4"/>
      <c r="H483" s="4"/>
      <c r="I483" s="4"/>
      <c r="J483" s="4"/>
      <c r="K483" s="4"/>
      <c r="L483" s="4"/>
      <c r="M483" s="4"/>
      <c r="N483" s="4"/>
      <c r="O483" s="4"/>
      <c r="P483" s="4"/>
      <c r="Q483" s="4"/>
      <c r="R483" s="4"/>
      <c r="S483" s="4"/>
      <c r="Z483" s="4"/>
      <c r="AA483" s="4"/>
      <c r="AB483" s="4"/>
      <c r="AC483" s="4"/>
      <c r="AD483" s="4"/>
      <c r="AE483" s="4"/>
      <c r="AF483" s="4"/>
      <c r="AG483" s="4"/>
      <c r="AH483" s="4"/>
      <c r="AI483" s="4"/>
      <c r="AJ483" s="4"/>
      <c r="AK483" s="4"/>
      <c r="AL483" s="4"/>
    </row>
    <row r="484" spans="7:38" x14ac:dyDescent="0.25">
      <c r="G484" s="4"/>
      <c r="H484" s="4"/>
      <c r="I484" s="4"/>
      <c r="J484" s="4"/>
      <c r="K484" s="4"/>
      <c r="L484" s="4"/>
      <c r="M484" s="4"/>
      <c r="N484" s="4"/>
      <c r="O484" s="4"/>
      <c r="P484" s="4"/>
      <c r="Q484" s="4"/>
      <c r="R484" s="4"/>
      <c r="S484" s="4"/>
      <c r="Z484" s="4"/>
      <c r="AA484" s="4"/>
      <c r="AB484" s="4"/>
      <c r="AC484" s="4"/>
      <c r="AD484" s="4"/>
      <c r="AE484" s="4"/>
      <c r="AF484" s="4"/>
      <c r="AG484" s="4"/>
      <c r="AH484" s="4"/>
      <c r="AI484" s="4"/>
      <c r="AJ484" s="4"/>
      <c r="AK484" s="4"/>
      <c r="AL484" s="4"/>
    </row>
    <row r="485" spans="7:38" x14ac:dyDescent="0.25">
      <c r="G485" s="4"/>
      <c r="H485" s="4"/>
      <c r="I485" s="4"/>
      <c r="J485" s="4"/>
      <c r="K485" s="4"/>
      <c r="L485" s="4"/>
      <c r="M485" s="4"/>
      <c r="N485" s="4"/>
      <c r="O485" s="4"/>
      <c r="P485" s="4"/>
      <c r="Q485" s="4"/>
      <c r="R485" s="4"/>
      <c r="S485" s="4"/>
      <c r="Z485" s="4"/>
      <c r="AA485" s="4"/>
      <c r="AB485" s="4"/>
      <c r="AC485" s="4"/>
      <c r="AD485" s="4"/>
      <c r="AE485" s="4"/>
      <c r="AF485" s="4"/>
      <c r="AG485" s="4"/>
      <c r="AH485" s="4"/>
      <c r="AI485" s="4"/>
      <c r="AJ485" s="4"/>
      <c r="AK485" s="4"/>
      <c r="AL485" s="4"/>
    </row>
    <row r="486" spans="7:38" x14ac:dyDescent="0.25">
      <c r="G486" s="4"/>
      <c r="H486" s="4"/>
      <c r="I486" s="4"/>
      <c r="J486" s="4"/>
      <c r="K486" s="4"/>
      <c r="L486" s="4"/>
      <c r="M486" s="4"/>
      <c r="N486" s="4"/>
      <c r="O486" s="4"/>
      <c r="P486" s="4"/>
      <c r="Q486" s="4"/>
      <c r="R486" s="4"/>
      <c r="S486" s="4"/>
      <c r="Z486" s="4"/>
      <c r="AA486" s="4"/>
      <c r="AB486" s="4"/>
      <c r="AC486" s="4"/>
      <c r="AD486" s="4"/>
      <c r="AE486" s="4"/>
      <c r="AF486" s="4"/>
      <c r="AG486" s="4"/>
      <c r="AH486" s="4"/>
      <c r="AI486" s="4"/>
      <c r="AJ486" s="4"/>
      <c r="AK486" s="4"/>
      <c r="AL486" s="4"/>
    </row>
  </sheetData>
  <autoFilter ref="A1:S375" xr:uid="{6917EA9E-7C36-49AA-AB02-6BEB5323C5CE}"/>
  <mergeCells count="3">
    <mergeCell ref="X1:X2"/>
    <mergeCell ref="W1:W2"/>
    <mergeCell ref="U1:U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2C347-6491-40B5-ABDA-52737FD7072C}">
  <dimension ref="A1:AN93"/>
  <sheetViews>
    <sheetView tabSelected="1" workbookViewId="0">
      <selection activeCell="AA85" sqref="AA85"/>
    </sheetView>
  </sheetViews>
  <sheetFormatPr defaultColWidth="9.140625" defaultRowHeight="15" outlineLevelCol="1" x14ac:dyDescent="0.25"/>
  <cols>
    <col min="1" max="1" width="33.140625" style="4" customWidth="1"/>
    <col min="2" max="2" width="12.7109375" bestFit="1" customWidth="1"/>
    <col min="3" max="3" width="23.28515625" style="4" customWidth="1"/>
    <col min="4" max="15" width="12.7109375" style="4" hidden="1" customWidth="1" outlineLevel="1"/>
    <col min="16" max="16" width="12.7109375" style="4" customWidth="1" collapsed="1"/>
    <col min="17" max="17" width="7.42578125" style="4" bestFit="1" customWidth="1"/>
    <col min="18" max="18" width="11.28515625" style="4" hidden="1" customWidth="1"/>
    <col min="19" max="19" width="23.42578125" style="4" bestFit="1" customWidth="1"/>
    <col min="20" max="20" width="23.42578125" style="4" hidden="1" customWidth="1"/>
    <col min="21" max="21" width="3.5703125" style="4" bestFit="1" customWidth="1"/>
    <col min="22" max="22" width="9.5703125" style="4" bestFit="1" customWidth="1"/>
    <col min="23" max="34" width="12.7109375" style="4" customWidth="1"/>
    <col min="35" max="16384" width="9.140625" style="4"/>
  </cols>
  <sheetData>
    <row r="1" spans="1:36" customFormat="1" x14ac:dyDescent="0.25">
      <c r="A1" t="s">
        <v>0</v>
      </c>
      <c r="B1" s="109" t="s">
        <v>1</v>
      </c>
      <c r="C1" s="249" t="s">
        <v>3</v>
      </c>
      <c r="D1" s="110">
        <v>44927</v>
      </c>
      <c r="E1" s="110">
        <v>44958</v>
      </c>
      <c r="F1" s="110">
        <v>44986</v>
      </c>
      <c r="G1" s="110">
        <v>45017</v>
      </c>
      <c r="H1" s="110">
        <v>45047</v>
      </c>
      <c r="I1" s="110">
        <v>45078</v>
      </c>
      <c r="J1" s="110">
        <v>45108</v>
      </c>
      <c r="K1" s="110">
        <v>45139</v>
      </c>
      <c r="L1" s="110">
        <v>45170</v>
      </c>
      <c r="M1" s="110">
        <v>45200</v>
      </c>
      <c r="N1" s="110">
        <v>45231</v>
      </c>
      <c r="O1" s="110">
        <v>45261</v>
      </c>
      <c r="P1" s="223" t="s">
        <v>5</v>
      </c>
      <c r="Q1" s="223" t="s">
        <v>151</v>
      </c>
      <c r="R1" s="594" t="s">
        <v>145</v>
      </c>
      <c r="S1" s="588" t="s">
        <v>146</v>
      </c>
      <c r="T1" s="592" t="s">
        <v>147</v>
      </c>
      <c r="U1" s="109"/>
      <c r="V1" s="110">
        <v>45383</v>
      </c>
      <c r="W1" s="110">
        <v>45413</v>
      </c>
      <c r="X1" s="110">
        <v>45444</v>
      </c>
      <c r="Y1" s="110">
        <v>45474</v>
      </c>
      <c r="Z1" s="110">
        <v>45505</v>
      </c>
      <c r="AA1" s="110">
        <v>45536</v>
      </c>
      <c r="AB1" s="110">
        <v>45566</v>
      </c>
      <c r="AC1" s="110">
        <v>45597</v>
      </c>
      <c r="AD1" s="110">
        <v>45627</v>
      </c>
      <c r="AE1" s="110">
        <v>45658</v>
      </c>
      <c r="AF1" s="110">
        <v>45689</v>
      </c>
      <c r="AG1" s="110">
        <v>45717</v>
      </c>
      <c r="AH1" s="223" t="s">
        <v>5</v>
      </c>
      <c r="AI1" s="1"/>
    </row>
    <row r="2" spans="1:36" s="8" customFormat="1" x14ac:dyDescent="0.25">
      <c r="B2" s="111"/>
      <c r="C2" s="277"/>
      <c r="D2" s="121" t="s">
        <v>6</v>
      </c>
      <c r="E2" s="121" t="s">
        <v>6</v>
      </c>
      <c r="F2" s="121" t="s">
        <v>6</v>
      </c>
      <c r="G2" s="121" t="s">
        <v>6</v>
      </c>
      <c r="H2" s="121" t="s">
        <v>6</v>
      </c>
      <c r="I2" s="121" t="s">
        <v>6</v>
      </c>
      <c r="J2" s="121" t="s">
        <v>6</v>
      </c>
      <c r="K2" s="121" t="s">
        <v>6</v>
      </c>
      <c r="L2" s="121" t="s">
        <v>6</v>
      </c>
      <c r="M2" s="121" t="s">
        <v>6</v>
      </c>
      <c r="N2" s="121" t="s">
        <v>6</v>
      </c>
      <c r="O2" s="121" t="s">
        <v>6</v>
      </c>
      <c r="P2" s="121"/>
      <c r="Q2" s="121"/>
      <c r="R2" s="595"/>
      <c r="S2" s="589"/>
      <c r="T2" s="593"/>
      <c r="U2" s="120"/>
      <c r="V2" s="112" t="s">
        <v>148</v>
      </c>
      <c r="W2" s="112" t="s">
        <v>148</v>
      </c>
      <c r="X2" s="113" t="s">
        <v>148</v>
      </c>
      <c r="Y2" s="113" t="s">
        <v>148</v>
      </c>
      <c r="Z2" s="113" t="s">
        <v>148</v>
      </c>
      <c r="AA2" s="113" t="s">
        <v>148</v>
      </c>
      <c r="AB2" s="113" t="s">
        <v>148</v>
      </c>
      <c r="AC2" s="113" t="s">
        <v>148</v>
      </c>
      <c r="AD2" s="113" t="s">
        <v>148</v>
      </c>
      <c r="AE2" s="113" t="s">
        <v>148</v>
      </c>
      <c r="AF2" s="113" t="s">
        <v>148</v>
      </c>
      <c r="AG2" s="113" t="s">
        <v>148</v>
      </c>
      <c r="AH2" s="111"/>
    </row>
    <row r="3" spans="1:36" s="257" customFormat="1" x14ac:dyDescent="0.25">
      <c r="A3" s="270" t="s">
        <v>152</v>
      </c>
      <c r="B3" s="271"/>
      <c r="C3" s="278"/>
      <c r="D3" s="282"/>
      <c r="E3" s="282"/>
      <c r="F3" s="282"/>
      <c r="G3" s="282"/>
      <c r="H3" s="282"/>
      <c r="I3" s="282"/>
      <c r="J3" s="282"/>
      <c r="K3" s="282"/>
      <c r="L3" s="282"/>
      <c r="M3" s="282"/>
      <c r="N3" s="282"/>
      <c r="O3" s="282"/>
      <c r="P3" s="282"/>
      <c r="Q3" s="270"/>
      <c r="R3" s="272"/>
      <c r="S3" s="273"/>
      <c r="T3" s="274"/>
      <c r="U3" s="288">
        <v>0.01</v>
      </c>
      <c r="V3" s="282"/>
      <c r="W3" s="282"/>
      <c r="X3" s="282"/>
      <c r="Y3" s="282"/>
      <c r="Z3" s="282"/>
      <c r="AA3" s="282"/>
      <c r="AB3" s="282"/>
      <c r="AC3" s="282"/>
      <c r="AD3" s="282"/>
      <c r="AE3" s="282"/>
      <c r="AF3" s="282"/>
      <c r="AG3" s="282"/>
      <c r="AH3" s="282">
        <f>SUM(V3:AG3)</f>
        <v>0</v>
      </c>
    </row>
    <row r="4" spans="1:36" s="257" customFormat="1" x14ac:dyDescent="0.25">
      <c r="A4" s="264" t="s">
        <v>153</v>
      </c>
      <c r="B4" s="262"/>
      <c r="C4" s="279"/>
      <c r="D4" s="283"/>
      <c r="E4" s="283"/>
      <c r="F4" s="283"/>
      <c r="G4" s="283"/>
      <c r="H4" s="283"/>
      <c r="I4" s="283"/>
      <c r="J4" s="283"/>
      <c r="K4" s="283"/>
      <c r="L4" s="283"/>
      <c r="M4" s="283"/>
      <c r="N4" s="283"/>
      <c r="O4" s="283"/>
      <c r="P4" s="283"/>
      <c r="Q4" s="264"/>
      <c r="R4" s="290" t="e">
        <f>P4/P3</f>
        <v>#DIV/0!</v>
      </c>
      <c r="S4" s="275"/>
      <c r="T4" s="276"/>
      <c r="U4" s="264"/>
      <c r="V4" s="283"/>
      <c r="W4" s="283"/>
      <c r="X4" s="283"/>
      <c r="Y4" s="283"/>
      <c r="Z4" s="283"/>
      <c r="AA4" s="283"/>
      <c r="AB4" s="283"/>
      <c r="AC4" s="283"/>
      <c r="AD4" s="283"/>
      <c r="AE4" s="283"/>
      <c r="AF4" s="283"/>
      <c r="AG4" s="283"/>
      <c r="AH4" s="283">
        <f>SUM(V4:AG4)</f>
        <v>0</v>
      </c>
    </row>
    <row r="5" spans="1:36" x14ac:dyDescent="0.25">
      <c r="A5" s="4" t="s">
        <v>116</v>
      </c>
      <c r="B5" s="124">
        <v>7180</v>
      </c>
      <c r="C5" s="280" t="s">
        <v>58</v>
      </c>
      <c r="D5" s="284">
        <v>77232.27</v>
      </c>
      <c r="E5" s="284">
        <v>197082.57</v>
      </c>
      <c r="F5" s="284">
        <f>$F$83*Q5</f>
        <v>173385.6690909091</v>
      </c>
      <c r="G5" s="284">
        <v>151717.37</v>
      </c>
      <c r="H5" s="284">
        <v>182577.2</v>
      </c>
      <c r="I5" s="284">
        <v>278577.2</v>
      </c>
      <c r="J5" s="284">
        <v>171579.57</v>
      </c>
      <c r="K5" s="284">
        <v>182161.31</v>
      </c>
      <c r="L5" s="284">
        <v>154997.14000000001</v>
      </c>
      <c r="M5" s="284">
        <v>182385.45</v>
      </c>
      <c r="N5" s="284">
        <v>157490.6</v>
      </c>
      <c r="O5" s="284">
        <v>171441.68</v>
      </c>
      <c r="P5" s="284">
        <f t="shared" ref="P5:P62" si="0">SUM(D5:O5)</f>
        <v>2080628.0290909093</v>
      </c>
      <c r="Q5" s="4">
        <v>0.22711905610511693</v>
      </c>
      <c r="R5" s="291" t="e">
        <f>P5/$P$3</f>
        <v>#DIV/0!</v>
      </c>
      <c r="S5" s="116" t="s">
        <v>154</v>
      </c>
      <c r="T5" s="123"/>
      <c r="V5" s="284">
        <f>('OV - OTE - BS'!AE8+'OV - OTE - BS'!AG8+'OV - OTE - BS'!AI8+'OV - OTE - BS'!AJ8+'OV - OTE - BS'!AL8+'OV - OTE - BS'!AP8+'OV - OTE - BS'!AQ8+'OV - OTE - BS'!AR8+'OV - OTE - BS'!AS8+'OV - OTE - BS'!AT8+'OV - OTE - BS'!AU8+'OV - OTE - BS'!AV8+'OV - OTE - BS'!AW8+'OV - OTE - BS'!AX8)</f>
        <v>203158.65413043476</v>
      </c>
      <c r="W5" s="284">
        <f t="shared" ref="W5:W10" si="1">V5</f>
        <v>203158.65413043476</v>
      </c>
      <c r="X5" s="284">
        <f t="shared" ref="X5:AG6" si="2">W5</f>
        <v>203158.65413043476</v>
      </c>
      <c r="Y5" s="284">
        <f t="shared" si="2"/>
        <v>203158.65413043476</v>
      </c>
      <c r="Z5" s="284">
        <f t="shared" si="2"/>
        <v>203158.65413043476</v>
      </c>
      <c r="AA5" s="284">
        <f t="shared" si="2"/>
        <v>203158.65413043476</v>
      </c>
      <c r="AB5" s="284">
        <f t="shared" si="2"/>
        <v>203158.65413043476</v>
      </c>
      <c r="AC5" s="284">
        <f t="shared" si="2"/>
        <v>203158.65413043476</v>
      </c>
      <c r="AD5" s="284">
        <f t="shared" si="2"/>
        <v>203158.65413043476</v>
      </c>
      <c r="AE5" s="284">
        <f t="shared" si="2"/>
        <v>203158.65413043476</v>
      </c>
      <c r="AF5" s="284">
        <f t="shared" si="2"/>
        <v>203158.65413043476</v>
      </c>
      <c r="AG5" s="284">
        <f t="shared" si="2"/>
        <v>203158.65413043476</v>
      </c>
      <c r="AH5" s="284">
        <f>SUM(V5:AG5)</f>
        <v>2437903.8495652173</v>
      </c>
    </row>
    <row r="6" spans="1:36" x14ac:dyDescent="0.25">
      <c r="A6" s="4" t="str">
        <f>A5</f>
        <v>Salaries: Support Services</v>
      </c>
      <c r="B6" s="124">
        <v>7180</v>
      </c>
      <c r="C6" s="280" t="s">
        <v>62</v>
      </c>
      <c r="D6" s="284">
        <v>16736.22</v>
      </c>
      <c r="E6" s="284">
        <v>42314.17</v>
      </c>
      <c r="F6" s="284">
        <f t="shared" ref="F6:F69" si="3">$F$83*Q6</f>
        <v>48989.652727272725</v>
      </c>
      <c r="G6" s="284">
        <v>34081.879999999997</v>
      </c>
      <c r="H6" s="284">
        <v>40879.46</v>
      </c>
      <c r="I6" s="284">
        <v>67812.899999999994</v>
      </c>
      <c r="J6" s="284">
        <v>69924.929999999993</v>
      </c>
      <c r="K6" s="284">
        <v>57620.9</v>
      </c>
      <c r="L6" s="284">
        <v>49141.86</v>
      </c>
      <c r="M6" s="284">
        <v>57151.49</v>
      </c>
      <c r="N6" s="284">
        <v>49920.19</v>
      </c>
      <c r="O6" s="284">
        <v>53302.18</v>
      </c>
      <c r="P6" s="284">
        <f t="shared" si="0"/>
        <v>587875.83272727276</v>
      </c>
      <c r="Q6" s="4">
        <v>6.4171876168738262E-2</v>
      </c>
      <c r="R6" s="291" t="e">
        <f t="shared" ref="R6:R69" si="4">P6/$P$3</f>
        <v>#DIV/0!</v>
      </c>
      <c r="S6" s="116" t="s">
        <v>154</v>
      </c>
      <c r="T6" s="123"/>
      <c r="V6" s="284">
        <f>('OV - OTE - BS'!AF8+'OV - OTE - BS'!AK8+'OV - OTE - BS'!AM8+'OV - OTE - BS'!AY8+'OV - OTE - BS'!AZ8)</f>
        <v>59574.461449275354</v>
      </c>
      <c r="W6" s="284">
        <f t="shared" si="1"/>
        <v>59574.461449275354</v>
      </c>
      <c r="X6" s="284">
        <f t="shared" si="2"/>
        <v>59574.461449275354</v>
      </c>
      <c r="Y6" s="284">
        <f t="shared" si="2"/>
        <v>59574.461449275354</v>
      </c>
      <c r="Z6" s="284">
        <f t="shared" si="2"/>
        <v>59574.461449275354</v>
      </c>
      <c r="AA6" s="284">
        <f t="shared" si="2"/>
        <v>59574.461449275354</v>
      </c>
      <c r="AB6" s="284">
        <f t="shared" si="2"/>
        <v>59574.461449275354</v>
      </c>
      <c r="AC6" s="284">
        <f t="shared" si="2"/>
        <v>59574.461449275354</v>
      </c>
      <c r="AD6" s="284">
        <f t="shared" si="2"/>
        <v>59574.461449275354</v>
      </c>
      <c r="AE6" s="284">
        <f t="shared" si="2"/>
        <v>59574.461449275354</v>
      </c>
      <c r="AF6" s="284">
        <f t="shared" si="2"/>
        <v>59574.461449275354</v>
      </c>
      <c r="AG6" s="284">
        <f t="shared" si="2"/>
        <v>59574.461449275354</v>
      </c>
      <c r="AH6" s="284">
        <f t="shared" ref="AH6:AH62" si="5">SUM(V6:AG6)</f>
        <v>714893.53739130439</v>
      </c>
      <c r="AI6" s="4">
        <f>AH5+AH6-'OV - OTE - BS'!BA8*12</f>
        <v>0</v>
      </c>
      <c r="AJ6" s="449" t="s">
        <v>870</v>
      </c>
    </row>
    <row r="7" spans="1:36" x14ac:dyDescent="0.25">
      <c r="A7" s="4" t="s">
        <v>61</v>
      </c>
      <c r="B7" s="124">
        <v>7240</v>
      </c>
      <c r="C7" s="280" t="s">
        <v>58</v>
      </c>
      <c r="D7" s="284">
        <v>4458.62</v>
      </c>
      <c r="E7" s="284">
        <v>4458.63</v>
      </c>
      <c r="F7" s="284">
        <f t="shared" si="3"/>
        <v>4680.8690909090901</v>
      </c>
      <c r="G7" s="284">
        <v>4458.66</v>
      </c>
      <c r="H7" s="284">
        <v>4458.62</v>
      </c>
      <c r="I7" s="284">
        <v>11273.86</v>
      </c>
      <c r="J7" s="284">
        <v>3730.21</v>
      </c>
      <c r="K7" s="284">
        <v>3730.17</v>
      </c>
      <c r="L7" s="284">
        <v>3730.21</v>
      </c>
      <c r="M7" s="284">
        <v>3730.2</v>
      </c>
      <c r="N7" s="284">
        <v>3730.2</v>
      </c>
      <c r="O7" s="284">
        <v>3730.18</v>
      </c>
      <c r="P7" s="284">
        <f t="shared" si="0"/>
        <v>56170.429090909085</v>
      </c>
      <c r="Q7" s="4">
        <v>6.1315019589161081E-3</v>
      </c>
      <c r="R7" s="291" t="e">
        <f t="shared" si="4"/>
        <v>#DIV/0!</v>
      </c>
      <c r="S7" s="116" t="s">
        <v>154</v>
      </c>
      <c r="T7" s="123"/>
      <c r="V7" s="284">
        <f>'OV - ACC'!E28+'OV - ACC'!E30+'OV - ACC'!E31+'OV - ACC'!E32+'OV - ACC'!E33+SUM('OV - ACC'!E37:E46)</f>
        <v>3819.4444444444439</v>
      </c>
      <c r="W7" s="284">
        <f t="shared" si="1"/>
        <v>3819.4444444444439</v>
      </c>
      <c r="X7" s="284">
        <f t="shared" ref="X7:AG10" si="6">W7</f>
        <v>3819.4444444444439</v>
      </c>
      <c r="Y7" s="284">
        <f t="shared" si="6"/>
        <v>3819.4444444444439</v>
      </c>
      <c r="Z7" s="284">
        <f t="shared" si="6"/>
        <v>3819.4444444444439</v>
      </c>
      <c r="AA7" s="284">
        <f t="shared" si="6"/>
        <v>3819.4444444444439</v>
      </c>
      <c r="AB7" s="284">
        <f t="shared" si="6"/>
        <v>3819.4444444444439</v>
      </c>
      <c r="AC7" s="284">
        <f t="shared" si="6"/>
        <v>3819.4444444444439</v>
      </c>
      <c r="AD7" s="284">
        <f t="shared" si="6"/>
        <v>3819.4444444444439</v>
      </c>
      <c r="AE7" s="284">
        <f t="shared" si="6"/>
        <v>3819.4444444444439</v>
      </c>
      <c r="AF7" s="284">
        <f t="shared" si="6"/>
        <v>3819.4444444444439</v>
      </c>
      <c r="AG7" s="284">
        <f t="shared" si="6"/>
        <v>3819.4444444444439</v>
      </c>
      <c r="AH7" s="284">
        <f t="shared" si="5"/>
        <v>45833.333333333336</v>
      </c>
    </row>
    <row r="8" spans="1:36" x14ac:dyDescent="0.25">
      <c r="A8" s="4" t="str">
        <f>A7</f>
        <v>ACC</v>
      </c>
      <c r="B8" s="124">
        <v>7240</v>
      </c>
      <c r="C8" s="280" t="s">
        <v>62</v>
      </c>
      <c r="D8" s="284">
        <v>1124.3499999999999</v>
      </c>
      <c r="E8" s="284">
        <v>1124.3499999999999</v>
      </c>
      <c r="F8" s="284">
        <f t="shared" si="3"/>
        <v>1347.9045454545458</v>
      </c>
      <c r="G8" s="284">
        <v>1124.3499999999999</v>
      </c>
      <c r="H8" s="284">
        <v>1124.4000000000001</v>
      </c>
      <c r="I8" s="284">
        <v>3411.8</v>
      </c>
      <c r="J8" s="284">
        <v>1152.95</v>
      </c>
      <c r="K8" s="284">
        <v>1152.95</v>
      </c>
      <c r="L8" s="284">
        <v>1152.95</v>
      </c>
      <c r="M8" s="284">
        <v>1152.95</v>
      </c>
      <c r="N8" s="284">
        <v>1152.95</v>
      </c>
      <c r="O8" s="284">
        <v>1152.95</v>
      </c>
      <c r="P8" s="284">
        <f t="shared" si="0"/>
        <v>16174.854545454549</v>
      </c>
      <c r="Q8" s="4">
        <v>1.765629245418901E-3</v>
      </c>
      <c r="R8" s="291" t="e">
        <f t="shared" si="4"/>
        <v>#DIV/0!</v>
      </c>
      <c r="S8" s="116" t="s">
        <v>154</v>
      </c>
      <c r="T8" s="123"/>
      <c r="V8" s="284">
        <f>'OV - ACC'!E29+'OV - ACC'!E34+'OV - ACC'!E35+'OV - ACC'!E36+'OV - ACC'!E47+'OV - ACC'!E48</f>
        <v>1180.5555555555554</v>
      </c>
      <c r="W8" s="284">
        <f t="shared" si="1"/>
        <v>1180.5555555555554</v>
      </c>
      <c r="X8" s="284">
        <f t="shared" si="6"/>
        <v>1180.5555555555554</v>
      </c>
      <c r="Y8" s="284">
        <f t="shared" si="6"/>
        <v>1180.5555555555554</v>
      </c>
      <c r="Z8" s="284">
        <f t="shared" si="6"/>
        <v>1180.5555555555554</v>
      </c>
      <c r="AA8" s="284">
        <f t="shared" si="6"/>
        <v>1180.5555555555554</v>
      </c>
      <c r="AB8" s="284">
        <f t="shared" si="6"/>
        <v>1180.5555555555554</v>
      </c>
      <c r="AC8" s="284">
        <f t="shared" si="6"/>
        <v>1180.5555555555554</v>
      </c>
      <c r="AD8" s="284">
        <f t="shared" si="6"/>
        <v>1180.5555555555554</v>
      </c>
      <c r="AE8" s="284">
        <f t="shared" si="6"/>
        <v>1180.5555555555554</v>
      </c>
      <c r="AF8" s="284">
        <f t="shared" si="6"/>
        <v>1180.5555555555554</v>
      </c>
      <c r="AG8" s="284">
        <f t="shared" si="6"/>
        <v>1180.5555555555554</v>
      </c>
      <c r="AH8" s="284">
        <f t="shared" si="5"/>
        <v>14166.666666666662</v>
      </c>
      <c r="AI8" s="4">
        <f>AH7+AH8+'OV - ACC'!E49*12</f>
        <v>0</v>
      </c>
      <c r="AJ8" s="449" t="s">
        <v>870</v>
      </c>
    </row>
    <row r="9" spans="1:36" x14ac:dyDescent="0.25">
      <c r="A9" s="4" t="s">
        <v>65</v>
      </c>
      <c r="B9" s="124">
        <v>7290</v>
      </c>
      <c r="C9" s="280" t="s">
        <v>58</v>
      </c>
      <c r="D9" s="284">
        <v>0</v>
      </c>
      <c r="E9" s="284">
        <v>0</v>
      </c>
      <c r="F9" s="284">
        <f t="shared" si="3"/>
        <v>914.26636363636362</v>
      </c>
      <c r="G9" s="284">
        <v>0</v>
      </c>
      <c r="H9" s="284">
        <v>0</v>
      </c>
      <c r="I9" s="284">
        <v>428.85</v>
      </c>
      <c r="J9" s="284">
        <v>929.05</v>
      </c>
      <c r="K9" s="284">
        <v>1684.92</v>
      </c>
      <c r="L9" s="284">
        <v>1551.66</v>
      </c>
      <c r="M9" s="284">
        <v>2335.77</v>
      </c>
      <c r="N9" s="284">
        <v>1068.78</v>
      </c>
      <c r="O9" s="284">
        <v>2057.9</v>
      </c>
      <c r="P9" s="284">
        <f t="shared" si="0"/>
        <v>10971.196363636363</v>
      </c>
      <c r="Q9" s="4">
        <v>1.1976036694755633E-3</v>
      </c>
      <c r="R9" s="291" t="e">
        <f t="shared" si="4"/>
        <v>#DIV/0!</v>
      </c>
      <c r="S9" s="116"/>
      <c r="T9" s="123"/>
      <c r="V9" s="284">
        <f>'OV - Employee Wellbeing &amp; Ent'!D49/12</f>
        <v>913.27499999999998</v>
      </c>
      <c r="W9" s="284">
        <f t="shared" si="1"/>
        <v>913.27499999999998</v>
      </c>
      <c r="X9" s="284">
        <f t="shared" si="6"/>
        <v>913.27499999999998</v>
      </c>
      <c r="Y9" s="284">
        <f t="shared" si="6"/>
        <v>913.27499999999998</v>
      </c>
      <c r="Z9" s="284">
        <f t="shared" si="6"/>
        <v>913.27499999999998</v>
      </c>
      <c r="AA9" s="284">
        <f t="shared" si="6"/>
        <v>913.27499999999998</v>
      </c>
      <c r="AB9" s="284">
        <f t="shared" si="6"/>
        <v>913.27499999999998</v>
      </c>
      <c r="AC9" s="284">
        <f t="shared" si="6"/>
        <v>913.27499999999998</v>
      </c>
      <c r="AD9" s="284">
        <f t="shared" si="6"/>
        <v>913.27499999999998</v>
      </c>
      <c r="AE9" s="284">
        <f t="shared" si="6"/>
        <v>913.27499999999998</v>
      </c>
      <c r="AF9" s="284">
        <f t="shared" si="6"/>
        <v>913.27499999999998</v>
      </c>
      <c r="AG9" s="284">
        <f t="shared" si="6"/>
        <v>913.27499999999998</v>
      </c>
      <c r="AH9" s="284">
        <f>SUM(V9:AG9)</f>
        <v>10959.299999999997</v>
      </c>
    </row>
    <row r="10" spans="1:36" x14ac:dyDescent="0.25">
      <c r="A10" s="4" t="str">
        <f>A9</f>
        <v>Employee Wellbeing</v>
      </c>
      <c r="B10" s="124">
        <v>7290</v>
      </c>
      <c r="C10" s="280" t="s">
        <v>62</v>
      </c>
      <c r="D10" s="284">
        <v>0</v>
      </c>
      <c r="E10" s="284">
        <v>0</v>
      </c>
      <c r="F10" s="284">
        <f t="shared" si="3"/>
        <v>195.50909090909087</v>
      </c>
      <c r="G10" s="284">
        <v>0</v>
      </c>
      <c r="H10" s="284">
        <v>0</v>
      </c>
      <c r="I10" s="284">
        <v>49.82</v>
      </c>
      <c r="J10" s="284">
        <v>0</v>
      </c>
      <c r="K10" s="284">
        <v>212.87</v>
      </c>
      <c r="L10" s="284">
        <v>1354.87</v>
      </c>
      <c r="M10" s="284">
        <v>359.13</v>
      </c>
      <c r="N10" s="284">
        <v>0</v>
      </c>
      <c r="O10" s="284">
        <v>173.91</v>
      </c>
      <c r="P10" s="284">
        <f t="shared" si="0"/>
        <v>2346.1090909090908</v>
      </c>
      <c r="Q10" s="4">
        <v>2.5609867539837168E-4</v>
      </c>
      <c r="R10" s="291" t="e">
        <f t="shared" si="4"/>
        <v>#DIV/0!</v>
      </c>
      <c r="S10" s="116"/>
      <c r="T10" s="123"/>
      <c r="V10" s="284">
        <f>'OV - Employee Wellbeing &amp; Ent'!D50/12</f>
        <v>200.47499999999999</v>
      </c>
      <c r="W10" s="284">
        <f t="shared" si="1"/>
        <v>200.47499999999999</v>
      </c>
      <c r="X10" s="284">
        <f t="shared" si="6"/>
        <v>200.47499999999999</v>
      </c>
      <c r="Y10" s="284">
        <f t="shared" si="6"/>
        <v>200.47499999999999</v>
      </c>
      <c r="Z10" s="284">
        <f t="shared" si="6"/>
        <v>200.47499999999999</v>
      </c>
      <c r="AA10" s="284">
        <f t="shared" si="6"/>
        <v>200.47499999999999</v>
      </c>
      <c r="AB10" s="284">
        <f t="shared" si="6"/>
        <v>200.47499999999999</v>
      </c>
      <c r="AC10" s="284">
        <f t="shared" si="6"/>
        <v>200.47499999999999</v>
      </c>
      <c r="AD10" s="284">
        <f t="shared" si="6"/>
        <v>200.47499999999999</v>
      </c>
      <c r="AE10" s="284">
        <f t="shared" si="6"/>
        <v>200.47499999999999</v>
      </c>
      <c r="AF10" s="284">
        <f t="shared" si="6"/>
        <v>200.47499999999999</v>
      </c>
      <c r="AG10" s="284">
        <f t="shared" si="6"/>
        <v>200.47499999999999</v>
      </c>
      <c r="AH10" s="284">
        <f t="shared" si="5"/>
        <v>2405.6999999999994</v>
      </c>
    </row>
    <row r="11" spans="1:36" x14ac:dyDescent="0.25">
      <c r="A11" s="4" t="s">
        <v>67</v>
      </c>
      <c r="B11" s="124">
        <v>7295</v>
      </c>
      <c r="C11" s="280" t="s">
        <v>58</v>
      </c>
      <c r="D11" s="284">
        <v>10899.14</v>
      </c>
      <c r="E11" s="284">
        <v>10899.14</v>
      </c>
      <c r="F11" s="284">
        <f t="shared" si="3"/>
        <v>10884.013636363636</v>
      </c>
      <c r="G11" s="284">
        <v>10899.14</v>
      </c>
      <c r="H11" s="284">
        <v>10732.71</v>
      </c>
      <c r="I11" s="284">
        <v>10899.14</v>
      </c>
      <c r="J11" s="284">
        <v>10899.14</v>
      </c>
      <c r="K11" s="284">
        <v>10899.18</v>
      </c>
      <c r="L11" s="284">
        <v>10899.14</v>
      </c>
      <c r="M11" s="284">
        <v>10899.14</v>
      </c>
      <c r="N11" s="284">
        <v>10899.14</v>
      </c>
      <c r="O11" s="284">
        <v>10899.14</v>
      </c>
      <c r="P11" s="284">
        <f t="shared" si="0"/>
        <v>130608.16363636364</v>
      </c>
      <c r="Q11" s="4">
        <v>1.4257042791870159E-2</v>
      </c>
      <c r="R11" s="291" t="e">
        <f t="shared" si="4"/>
        <v>#DIV/0!</v>
      </c>
      <c r="S11" s="116" t="s">
        <v>714</v>
      </c>
      <c r="T11" s="123"/>
      <c r="V11" s="284">
        <f>'OV - Others based on LY Actual'!C88</f>
        <v>10884.013636363636</v>
      </c>
      <c r="W11" s="284">
        <f>'OV - Others based on LY Actual'!D88</f>
        <v>10884.013636363636</v>
      </c>
      <c r="X11" s="284">
        <f>'OV - Others based on LY Actual'!E88</f>
        <v>10884.013636363636</v>
      </c>
      <c r="Y11" s="284">
        <f>'OV - Others based on LY Actual'!F88</f>
        <v>10884.013636363636</v>
      </c>
      <c r="Z11" s="284">
        <f>'OV - Others based on LY Actual'!G88</f>
        <v>10884.013636363636</v>
      </c>
      <c r="AA11" s="284">
        <f>'OV - Others based on LY Actual'!H88</f>
        <v>10884.013636363636</v>
      </c>
      <c r="AB11" s="284">
        <f>'OV - Others based on LY Actual'!I88</f>
        <v>10884.013636363636</v>
      </c>
      <c r="AC11" s="284">
        <f>'OV - Others based on LY Actual'!J88</f>
        <v>10884.013636363636</v>
      </c>
      <c r="AD11" s="284">
        <f>'OV - Others based on LY Actual'!K88</f>
        <v>10884.013636363636</v>
      </c>
      <c r="AE11" s="284">
        <f>'OV - Others based on LY Actual'!L88</f>
        <v>10884.013636363636</v>
      </c>
      <c r="AF11" s="284">
        <f>'OV - Others based on LY Actual'!M88</f>
        <v>10884.013636363636</v>
      </c>
      <c r="AG11" s="284">
        <f>'OV - Others based on LY Actual'!N88</f>
        <v>10884.013636363636</v>
      </c>
      <c r="AH11" s="284">
        <f t="shared" si="5"/>
        <v>130608.16363636365</v>
      </c>
    </row>
    <row r="12" spans="1:36" x14ac:dyDescent="0.25">
      <c r="A12" s="4" t="str">
        <f>A11</f>
        <v>Fringe Benefits Tax</v>
      </c>
      <c r="B12" s="124">
        <v>7295</v>
      </c>
      <c r="C12" s="280" t="s">
        <v>62</v>
      </c>
      <c r="D12" s="284">
        <v>3350.85</v>
      </c>
      <c r="E12" s="284">
        <v>3350.85</v>
      </c>
      <c r="F12" s="284">
        <f t="shared" si="3"/>
        <v>3345.8063636363622</v>
      </c>
      <c r="G12" s="284">
        <v>3350.85</v>
      </c>
      <c r="H12" s="284">
        <v>3295.37</v>
      </c>
      <c r="I12" s="284">
        <v>3350.85</v>
      </c>
      <c r="J12" s="284">
        <v>3350.85</v>
      </c>
      <c r="K12" s="284">
        <v>3350.85</v>
      </c>
      <c r="L12" s="284">
        <v>3350.85</v>
      </c>
      <c r="M12" s="284">
        <v>3350.85</v>
      </c>
      <c r="N12" s="284">
        <v>3350.85</v>
      </c>
      <c r="O12" s="284">
        <v>3350.85</v>
      </c>
      <c r="P12" s="284">
        <f t="shared" si="0"/>
        <v>40149.676363636354</v>
      </c>
      <c r="Q12" s="4">
        <v>4.3826942976536165E-3</v>
      </c>
      <c r="R12" s="291" t="e">
        <f t="shared" si="4"/>
        <v>#DIV/0!</v>
      </c>
      <c r="S12" s="116" t="s">
        <v>714</v>
      </c>
      <c r="T12" s="123"/>
      <c r="V12" s="284">
        <f>'OV - Others based on LY Actual'!C89</f>
        <v>3345.8063636363627</v>
      </c>
      <c r="W12" s="284">
        <f>'OV - Others based on LY Actual'!D89</f>
        <v>3345.8063636363627</v>
      </c>
      <c r="X12" s="284">
        <f>'OV - Others based on LY Actual'!E89</f>
        <v>3345.8063636363627</v>
      </c>
      <c r="Y12" s="284">
        <f>'OV - Others based on LY Actual'!F89</f>
        <v>3345.8063636363627</v>
      </c>
      <c r="Z12" s="284">
        <f>'OV - Others based on LY Actual'!G89</f>
        <v>3345.8063636363627</v>
      </c>
      <c r="AA12" s="284">
        <f>'OV - Others based on LY Actual'!H89</f>
        <v>3345.8063636363627</v>
      </c>
      <c r="AB12" s="284">
        <f>'OV - Others based on LY Actual'!I89</f>
        <v>3345.8063636363627</v>
      </c>
      <c r="AC12" s="284">
        <f>'OV - Others based on LY Actual'!J89</f>
        <v>3345.8063636363627</v>
      </c>
      <c r="AD12" s="284">
        <f>'OV - Others based on LY Actual'!K89</f>
        <v>3345.8063636363627</v>
      </c>
      <c r="AE12" s="284">
        <f>'OV - Others based on LY Actual'!L89</f>
        <v>3345.8063636363627</v>
      </c>
      <c r="AF12" s="284">
        <f>'OV - Others based on LY Actual'!M89</f>
        <v>3345.8063636363627</v>
      </c>
      <c r="AG12" s="284">
        <f>'OV - Others based on LY Actual'!N89</f>
        <v>3345.8063636363627</v>
      </c>
      <c r="AH12" s="284">
        <f t="shared" si="5"/>
        <v>40149.676363636361</v>
      </c>
    </row>
    <row r="13" spans="1:36" x14ac:dyDescent="0.25">
      <c r="A13" s="4" t="s">
        <v>78</v>
      </c>
      <c r="B13" s="124">
        <v>7300</v>
      </c>
      <c r="C13" s="280" t="s">
        <v>58</v>
      </c>
      <c r="D13" s="284">
        <v>373.74</v>
      </c>
      <c r="E13" s="284">
        <v>87</v>
      </c>
      <c r="F13" s="284">
        <f t="shared" si="3"/>
        <v>236.72818181818181</v>
      </c>
      <c r="G13" s="284">
        <v>567.20000000000005</v>
      </c>
      <c r="H13" s="284">
        <v>523.79999999999995</v>
      </c>
      <c r="I13" s="284">
        <v>445</v>
      </c>
      <c r="J13" s="284">
        <v>334.7</v>
      </c>
      <c r="K13" s="284">
        <v>0</v>
      </c>
      <c r="L13" s="284">
        <v>7.83</v>
      </c>
      <c r="M13" s="284">
        <v>40</v>
      </c>
      <c r="N13" s="284">
        <v>99.57</v>
      </c>
      <c r="O13" s="284">
        <v>125.17</v>
      </c>
      <c r="P13" s="284">
        <f t="shared" si="0"/>
        <v>2840.7381818181816</v>
      </c>
      <c r="Q13" s="4">
        <v>3.1009184028834463E-4</v>
      </c>
      <c r="R13" s="291" t="e">
        <f t="shared" si="4"/>
        <v>#DIV/0!</v>
      </c>
      <c r="S13" s="116" t="s">
        <v>714</v>
      </c>
      <c r="T13" s="123"/>
      <c r="V13" s="284">
        <f>'OV - Others based on LY Actual'!C3</f>
        <v>236.72818181818181</v>
      </c>
      <c r="W13" s="284">
        <f>'OV - Others based on LY Actual'!D3</f>
        <v>236.72818181818181</v>
      </c>
      <c r="X13" s="284">
        <f>'OV - Others based on LY Actual'!E3</f>
        <v>236.72818181818181</v>
      </c>
      <c r="Y13" s="284">
        <f>'OV - Others based on LY Actual'!F3</f>
        <v>236.72818181818181</v>
      </c>
      <c r="Z13" s="284">
        <f>'OV - Others based on LY Actual'!G3</f>
        <v>236.72818181818181</v>
      </c>
      <c r="AA13" s="284">
        <f>'OV - Others based on LY Actual'!H3</f>
        <v>236.72818181818181</v>
      </c>
      <c r="AB13" s="284">
        <f>'OV - Others based on LY Actual'!I3</f>
        <v>236.72818181818181</v>
      </c>
      <c r="AC13" s="284">
        <f>'OV - Others based on LY Actual'!J3</f>
        <v>236.72818181818181</v>
      </c>
      <c r="AD13" s="284">
        <f>'OV - Others based on LY Actual'!K3</f>
        <v>236.72818181818181</v>
      </c>
      <c r="AE13" s="284">
        <f>'OV - Others based on LY Actual'!L3</f>
        <v>236.72818181818181</v>
      </c>
      <c r="AF13" s="284">
        <f>'OV - Others based on LY Actual'!M3</f>
        <v>236.72818181818181</v>
      </c>
      <c r="AG13" s="284">
        <f>'OV - Others based on LY Actual'!N3</f>
        <v>236.72818181818181</v>
      </c>
      <c r="AH13" s="284">
        <f t="shared" si="5"/>
        <v>2840.7381818181816</v>
      </c>
    </row>
    <row r="14" spans="1:36" x14ac:dyDescent="0.25">
      <c r="A14" s="4" t="str">
        <f>A13</f>
        <v>Fines Non-Deductable</v>
      </c>
      <c r="B14" s="124">
        <v>7300</v>
      </c>
      <c r="C14" s="280" t="s">
        <v>62</v>
      </c>
      <c r="D14" s="284">
        <v>91.1</v>
      </c>
      <c r="E14" s="284">
        <v>13.6</v>
      </c>
      <c r="F14" s="284">
        <f t="shared" si="3"/>
        <v>57.844545454545454</v>
      </c>
      <c r="G14" s="284">
        <v>29.1</v>
      </c>
      <c r="H14" s="284">
        <v>74.3</v>
      </c>
      <c r="I14" s="284">
        <v>0</v>
      </c>
      <c r="J14" s="284">
        <v>63.19</v>
      </c>
      <c r="K14" s="284">
        <v>0</v>
      </c>
      <c r="L14" s="284">
        <v>200</v>
      </c>
      <c r="M14" s="284">
        <v>30</v>
      </c>
      <c r="N14" s="284">
        <v>0</v>
      </c>
      <c r="O14" s="284">
        <v>135</v>
      </c>
      <c r="P14" s="284">
        <f t="shared" si="0"/>
        <v>694.13454545454545</v>
      </c>
      <c r="Q14" s="4">
        <v>7.5770959810857408E-5</v>
      </c>
      <c r="R14" s="291" t="e">
        <f t="shared" si="4"/>
        <v>#DIV/0!</v>
      </c>
      <c r="S14" s="116" t="s">
        <v>714</v>
      </c>
      <c r="T14" s="123"/>
      <c r="V14" s="284">
        <f>'OV - Others based on LY Actual'!C4</f>
        <v>57.844545454545454</v>
      </c>
      <c r="W14" s="284">
        <f>'OV - Others based on LY Actual'!D4</f>
        <v>57.844545454545454</v>
      </c>
      <c r="X14" s="284">
        <f>'OV - Others based on LY Actual'!E4</f>
        <v>57.844545454545454</v>
      </c>
      <c r="Y14" s="284">
        <f>'OV - Others based on LY Actual'!F4</f>
        <v>57.844545454545454</v>
      </c>
      <c r="Z14" s="284">
        <f>'OV - Others based on LY Actual'!G4</f>
        <v>57.844545454545454</v>
      </c>
      <c r="AA14" s="284">
        <f>'OV - Others based on LY Actual'!H4</f>
        <v>57.844545454545454</v>
      </c>
      <c r="AB14" s="284">
        <f>'OV - Others based on LY Actual'!I4</f>
        <v>57.844545454545454</v>
      </c>
      <c r="AC14" s="284">
        <f>'OV - Others based on LY Actual'!J4</f>
        <v>57.844545454545454</v>
      </c>
      <c r="AD14" s="284">
        <f>'OV - Others based on LY Actual'!K4</f>
        <v>57.844545454545454</v>
      </c>
      <c r="AE14" s="284">
        <f>'OV - Others based on LY Actual'!L4</f>
        <v>57.844545454545454</v>
      </c>
      <c r="AF14" s="284">
        <f>'OV - Others based on LY Actual'!M4</f>
        <v>57.844545454545454</v>
      </c>
      <c r="AG14" s="284">
        <f>'OV - Others based on LY Actual'!N4</f>
        <v>57.844545454545454</v>
      </c>
      <c r="AH14" s="284">
        <f t="shared" si="5"/>
        <v>694.13454545454567</v>
      </c>
    </row>
    <row r="15" spans="1:36" x14ac:dyDescent="0.25">
      <c r="A15" s="4" t="s">
        <v>117</v>
      </c>
      <c r="B15" s="124">
        <v>7305</v>
      </c>
      <c r="C15" s="280" t="s">
        <v>58</v>
      </c>
      <c r="D15" s="284">
        <v>2500</v>
      </c>
      <c r="E15" s="284">
        <v>2500</v>
      </c>
      <c r="F15" s="284">
        <f t="shared" si="3"/>
        <v>2678.0172727272729</v>
      </c>
      <c r="G15" s="284">
        <v>2500</v>
      </c>
      <c r="H15" s="284">
        <v>2500</v>
      </c>
      <c r="I15" s="284">
        <v>2450</v>
      </c>
      <c r="J15" s="284">
        <v>2450</v>
      </c>
      <c r="K15" s="284">
        <v>4758.1900000000014</v>
      </c>
      <c r="L15" s="284">
        <v>2450</v>
      </c>
      <c r="M15" s="284">
        <v>2450</v>
      </c>
      <c r="N15" s="284">
        <v>2450</v>
      </c>
      <c r="O15" s="284">
        <v>2450</v>
      </c>
      <c r="P15" s="284">
        <f t="shared" si="0"/>
        <v>32136.207272727275</v>
      </c>
      <c r="Q15" s="4">
        <v>3.5079528683314241E-3</v>
      </c>
      <c r="R15" s="291" t="e">
        <f t="shared" si="4"/>
        <v>#DIV/0!</v>
      </c>
      <c r="S15" s="116" t="s">
        <v>714</v>
      </c>
      <c r="T15" s="123"/>
      <c r="V15" s="284">
        <f>'OV - Others based on LY Actual'!C10</f>
        <v>2678.0172727272729</v>
      </c>
      <c r="W15" s="284">
        <f>V15</f>
        <v>2678.0172727272729</v>
      </c>
      <c r="X15" s="284">
        <f t="shared" ref="X15:AG15" si="7">W15</f>
        <v>2678.0172727272729</v>
      </c>
      <c r="Y15" s="284">
        <f t="shared" si="7"/>
        <v>2678.0172727272729</v>
      </c>
      <c r="Z15" s="284">
        <f t="shared" si="7"/>
        <v>2678.0172727272729</v>
      </c>
      <c r="AA15" s="284">
        <f t="shared" si="7"/>
        <v>2678.0172727272729</v>
      </c>
      <c r="AB15" s="284">
        <f t="shared" si="7"/>
        <v>2678.0172727272729</v>
      </c>
      <c r="AC15" s="284">
        <f t="shared" si="7"/>
        <v>2678.0172727272729</v>
      </c>
      <c r="AD15" s="284">
        <f t="shared" si="7"/>
        <v>2678.0172727272729</v>
      </c>
      <c r="AE15" s="284">
        <f t="shared" si="7"/>
        <v>2678.0172727272729</v>
      </c>
      <c r="AF15" s="284">
        <f t="shared" si="7"/>
        <v>2678.0172727272729</v>
      </c>
      <c r="AG15" s="284">
        <f t="shared" si="7"/>
        <v>2678.0172727272729</v>
      </c>
      <c r="AH15" s="284">
        <f t="shared" si="5"/>
        <v>32136.207272727275</v>
      </c>
    </row>
    <row r="16" spans="1:36" x14ac:dyDescent="0.25">
      <c r="A16" s="4" t="str">
        <f>A15</f>
        <v>Bad Debts</v>
      </c>
      <c r="B16" s="124">
        <v>7305</v>
      </c>
      <c r="C16" s="280" t="s">
        <v>62</v>
      </c>
      <c r="D16" s="284">
        <v>100</v>
      </c>
      <c r="E16" s="284">
        <v>100</v>
      </c>
      <c r="F16" s="284">
        <f t="shared" si="3"/>
        <v>131.81818181818181</v>
      </c>
      <c r="G16" s="284">
        <v>100</v>
      </c>
      <c r="H16" s="284">
        <v>100</v>
      </c>
      <c r="I16" s="284">
        <v>150</v>
      </c>
      <c r="J16" s="284">
        <v>150</v>
      </c>
      <c r="K16" s="284">
        <v>150</v>
      </c>
      <c r="L16" s="284">
        <v>150</v>
      </c>
      <c r="M16" s="284">
        <v>150</v>
      </c>
      <c r="N16" s="284">
        <v>150</v>
      </c>
      <c r="O16" s="284">
        <v>150</v>
      </c>
      <c r="P16" s="284">
        <f t="shared" si="0"/>
        <v>1581.8181818181818</v>
      </c>
      <c r="Q16" s="4">
        <v>1.7266952447114246E-4</v>
      </c>
      <c r="R16" s="291" t="e">
        <f t="shared" si="4"/>
        <v>#DIV/0!</v>
      </c>
      <c r="S16" s="116" t="s">
        <v>714</v>
      </c>
      <c r="T16" s="123"/>
      <c r="V16" s="284">
        <f>'OV - Others based on LY Actual'!C11</f>
        <v>131.81818181818181</v>
      </c>
      <c r="W16" s="284">
        <f>V16</f>
        <v>131.81818181818181</v>
      </c>
      <c r="X16" s="284">
        <f t="shared" ref="X16:AG16" si="8">W16</f>
        <v>131.81818181818181</v>
      </c>
      <c r="Y16" s="284">
        <f t="shared" si="8"/>
        <v>131.81818181818181</v>
      </c>
      <c r="Z16" s="284">
        <f t="shared" si="8"/>
        <v>131.81818181818181</v>
      </c>
      <c r="AA16" s="284">
        <f t="shared" si="8"/>
        <v>131.81818181818181</v>
      </c>
      <c r="AB16" s="284">
        <f t="shared" si="8"/>
        <v>131.81818181818181</v>
      </c>
      <c r="AC16" s="284">
        <f t="shared" si="8"/>
        <v>131.81818181818181</v>
      </c>
      <c r="AD16" s="284">
        <f t="shared" si="8"/>
        <v>131.81818181818181</v>
      </c>
      <c r="AE16" s="284">
        <f t="shared" si="8"/>
        <v>131.81818181818181</v>
      </c>
      <c r="AF16" s="284">
        <f t="shared" si="8"/>
        <v>131.81818181818181</v>
      </c>
      <c r="AG16" s="284">
        <f t="shared" si="8"/>
        <v>131.81818181818181</v>
      </c>
      <c r="AH16" s="284">
        <f t="shared" si="5"/>
        <v>1581.8181818181813</v>
      </c>
    </row>
    <row r="17" spans="1:40" hidden="1" x14ac:dyDescent="0.25">
      <c r="A17" s="4" t="s">
        <v>68</v>
      </c>
      <c r="B17" s="124">
        <v>7310</v>
      </c>
      <c r="C17" s="280" t="s">
        <v>58</v>
      </c>
      <c r="D17" s="284">
        <v>1350.66</v>
      </c>
      <c r="E17" s="284">
        <v>3277.85</v>
      </c>
      <c r="F17" s="284">
        <f t="shared" si="3"/>
        <v>4036.9836363636368</v>
      </c>
      <c r="G17" s="284">
        <v>1723.1</v>
      </c>
      <c r="H17" s="284">
        <v>3901.79</v>
      </c>
      <c r="I17" s="284">
        <v>5432.5</v>
      </c>
      <c r="J17" s="284">
        <v>3935.46</v>
      </c>
      <c r="K17" s="284">
        <v>5597.96</v>
      </c>
      <c r="L17" s="284">
        <v>5009.66</v>
      </c>
      <c r="M17" s="284">
        <v>5221.28</v>
      </c>
      <c r="N17" s="284">
        <v>7277.73</v>
      </c>
      <c r="O17" s="284">
        <v>1678.83</v>
      </c>
      <c r="P17" s="284">
        <f t="shared" si="0"/>
        <v>48443.803636363635</v>
      </c>
      <c r="Q17" s="4">
        <v>5.2880720639142207E-3</v>
      </c>
      <c r="R17" s="291" t="e">
        <f t="shared" si="4"/>
        <v>#DIV/0!</v>
      </c>
      <c r="S17" s="116" t="s">
        <v>760</v>
      </c>
      <c r="T17" s="123"/>
      <c r="V17" s="284"/>
      <c r="W17" s="284"/>
      <c r="X17" s="284"/>
      <c r="Y17" s="284"/>
      <c r="Z17" s="284"/>
      <c r="AA17" s="284"/>
      <c r="AB17" s="284"/>
      <c r="AC17" s="284"/>
      <c r="AD17" s="284"/>
      <c r="AE17" s="284"/>
      <c r="AF17" s="284"/>
      <c r="AG17" s="284"/>
      <c r="AH17" s="284">
        <v>0</v>
      </c>
    </row>
    <row r="18" spans="1:40" hidden="1" x14ac:dyDescent="0.25">
      <c r="A18" s="4" t="str">
        <f>A17</f>
        <v>Kiwisaver</v>
      </c>
      <c r="B18" s="124">
        <v>7310</v>
      </c>
      <c r="C18" s="280" t="s">
        <v>62</v>
      </c>
      <c r="D18" s="284">
        <v>358.3</v>
      </c>
      <c r="E18" s="284">
        <v>794.28</v>
      </c>
      <c r="F18" s="284">
        <f t="shared" si="3"/>
        <v>1044.0754545454545</v>
      </c>
      <c r="G18" s="284">
        <v>1065.7</v>
      </c>
      <c r="H18" s="284">
        <v>978.86</v>
      </c>
      <c r="I18" s="284">
        <v>1649.99</v>
      </c>
      <c r="J18" s="284">
        <v>959.39</v>
      </c>
      <c r="K18" s="284">
        <v>1697.23</v>
      </c>
      <c r="L18" s="284">
        <v>1233.73</v>
      </c>
      <c r="M18" s="284">
        <v>845.76</v>
      </c>
      <c r="N18" s="284">
        <v>1539.45</v>
      </c>
      <c r="O18" s="284">
        <v>362.14</v>
      </c>
      <c r="P18" s="284">
        <f t="shared" si="0"/>
        <v>12528.905454545455</v>
      </c>
      <c r="Q18" s="4">
        <v>1.3676414722289042E-3</v>
      </c>
      <c r="R18" s="291" t="e">
        <f t="shared" si="4"/>
        <v>#DIV/0!</v>
      </c>
      <c r="S18" s="116" t="s">
        <v>760</v>
      </c>
      <c r="T18" s="123"/>
      <c r="V18" s="284"/>
      <c r="W18" s="284"/>
      <c r="X18" s="284"/>
      <c r="Y18" s="284"/>
      <c r="Z18" s="284"/>
      <c r="AA18" s="284"/>
      <c r="AB18" s="284"/>
      <c r="AC18" s="284"/>
      <c r="AD18" s="284"/>
      <c r="AE18" s="284"/>
      <c r="AF18" s="284"/>
      <c r="AG18" s="284"/>
      <c r="AH18" s="284">
        <v>0</v>
      </c>
    </row>
    <row r="19" spans="1:40" x14ac:dyDescent="0.25">
      <c r="A19" s="4" t="s">
        <v>81</v>
      </c>
      <c r="B19" s="124">
        <v>7332</v>
      </c>
      <c r="C19" s="280" t="s">
        <v>58</v>
      </c>
      <c r="D19" s="284">
        <v>0</v>
      </c>
      <c r="E19" s="284">
        <v>0</v>
      </c>
      <c r="F19" s="284">
        <f t="shared" si="3"/>
        <v>58.984545454545447</v>
      </c>
      <c r="G19" s="284">
        <v>0</v>
      </c>
      <c r="H19" s="284">
        <v>0</v>
      </c>
      <c r="I19" s="284">
        <v>0</v>
      </c>
      <c r="J19" s="284">
        <v>0</v>
      </c>
      <c r="K19" s="284">
        <v>0</v>
      </c>
      <c r="L19" s="284">
        <v>0</v>
      </c>
      <c r="M19" s="284">
        <v>0</v>
      </c>
      <c r="N19" s="284">
        <v>97.52</v>
      </c>
      <c r="O19" s="284">
        <v>551.30999999999995</v>
      </c>
      <c r="P19" s="284">
        <f t="shared" si="0"/>
        <v>707.8145454545454</v>
      </c>
      <c r="Q19" s="4">
        <v>7.7264253491456108E-5</v>
      </c>
      <c r="R19" s="291" t="e">
        <f t="shared" si="4"/>
        <v>#DIV/0!</v>
      </c>
      <c r="S19" s="116"/>
      <c r="T19" s="123"/>
      <c r="V19" s="284">
        <f>'OV - Others based on LY Actual'!C17</f>
        <v>58.984545454545447</v>
      </c>
      <c r="W19" s="284">
        <f t="shared" ref="W19:AG19" si="9">V19</f>
        <v>58.984545454545447</v>
      </c>
      <c r="X19" s="284">
        <f t="shared" si="9"/>
        <v>58.984545454545447</v>
      </c>
      <c r="Y19" s="284">
        <f t="shared" si="9"/>
        <v>58.984545454545447</v>
      </c>
      <c r="Z19" s="284">
        <f t="shared" si="9"/>
        <v>58.984545454545447</v>
      </c>
      <c r="AA19" s="284">
        <f t="shared" si="9"/>
        <v>58.984545454545447</v>
      </c>
      <c r="AB19" s="284">
        <f t="shared" si="9"/>
        <v>58.984545454545447</v>
      </c>
      <c r="AC19" s="284">
        <f t="shared" si="9"/>
        <v>58.984545454545447</v>
      </c>
      <c r="AD19" s="284">
        <f t="shared" si="9"/>
        <v>58.984545454545447</v>
      </c>
      <c r="AE19" s="284">
        <f t="shared" si="9"/>
        <v>58.984545454545447</v>
      </c>
      <c r="AF19" s="284">
        <f t="shared" si="9"/>
        <v>58.984545454545447</v>
      </c>
      <c r="AG19" s="284">
        <f t="shared" si="9"/>
        <v>58.984545454545447</v>
      </c>
      <c r="AH19" s="284">
        <f t="shared" si="5"/>
        <v>707.81454545454551</v>
      </c>
    </row>
    <row r="20" spans="1:40" x14ac:dyDescent="0.25">
      <c r="A20" s="4" t="s">
        <v>84</v>
      </c>
      <c r="B20" s="124">
        <v>7333</v>
      </c>
      <c r="C20" s="280" t="s">
        <v>58</v>
      </c>
      <c r="D20" s="284">
        <v>0</v>
      </c>
      <c r="E20" s="284">
        <v>0</v>
      </c>
      <c r="F20" s="284">
        <f t="shared" si="3"/>
        <v>92.775454545454537</v>
      </c>
      <c r="G20" s="284">
        <v>0</v>
      </c>
      <c r="H20" s="284">
        <v>0</v>
      </c>
      <c r="I20" s="284">
        <v>0</v>
      </c>
      <c r="J20" s="284">
        <v>0</v>
      </c>
      <c r="K20" s="284">
        <v>0</v>
      </c>
      <c r="L20" s="284">
        <v>0</v>
      </c>
      <c r="M20" s="284">
        <v>1020.53</v>
      </c>
      <c r="N20" s="284">
        <v>0</v>
      </c>
      <c r="O20" s="284">
        <v>0</v>
      </c>
      <c r="P20" s="284">
        <f t="shared" si="0"/>
        <v>1113.3054545454545</v>
      </c>
      <c r="Q20" s="4">
        <v>1.2152719297140345E-4</v>
      </c>
      <c r="R20" s="291" t="e">
        <f t="shared" si="4"/>
        <v>#DIV/0!</v>
      </c>
      <c r="S20" s="116"/>
      <c r="T20" s="123"/>
      <c r="V20" s="284">
        <f>'OV - Others based on LY Actual'!C22</f>
        <v>92.775454545454537</v>
      </c>
      <c r="W20" s="284">
        <f t="shared" ref="W20:AG20" si="10">V20</f>
        <v>92.775454545454537</v>
      </c>
      <c r="X20" s="284">
        <f t="shared" si="10"/>
        <v>92.775454545454537</v>
      </c>
      <c r="Y20" s="284">
        <f t="shared" si="10"/>
        <v>92.775454545454537</v>
      </c>
      <c r="Z20" s="284">
        <f t="shared" si="10"/>
        <v>92.775454545454537</v>
      </c>
      <c r="AA20" s="284">
        <f t="shared" si="10"/>
        <v>92.775454545454537</v>
      </c>
      <c r="AB20" s="284">
        <f t="shared" si="10"/>
        <v>92.775454545454537</v>
      </c>
      <c r="AC20" s="284">
        <f t="shared" si="10"/>
        <v>92.775454545454537</v>
      </c>
      <c r="AD20" s="284">
        <f t="shared" si="10"/>
        <v>92.775454545454537</v>
      </c>
      <c r="AE20" s="284">
        <f t="shared" si="10"/>
        <v>92.775454545454537</v>
      </c>
      <c r="AF20" s="284">
        <f t="shared" si="10"/>
        <v>92.775454545454537</v>
      </c>
      <c r="AG20" s="284">
        <f t="shared" si="10"/>
        <v>92.775454545454537</v>
      </c>
      <c r="AH20" s="284">
        <f t="shared" si="5"/>
        <v>1113.3054545454545</v>
      </c>
    </row>
    <row r="21" spans="1:40" x14ac:dyDescent="0.25">
      <c r="A21" s="4" t="s">
        <v>86</v>
      </c>
      <c r="B21" s="124">
        <v>7350</v>
      </c>
      <c r="C21" s="280" t="s">
        <v>58</v>
      </c>
      <c r="D21" s="284">
        <v>12300.51</v>
      </c>
      <c r="E21" s="284">
        <v>11673.57</v>
      </c>
      <c r="F21" s="284">
        <f t="shared" si="3"/>
        <v>14844.995454545453</v>
      </c>
      <c r="G21" s="284">
        <v>21310.87</v>
      </c>
      <c r="H21" s="284">
        <v>14569.87</v>
      </c>
      <c r="I21" s="284">
        <v>11220.59</v>
      </c>
      <c r="J21" s="284">
        <v>14959.86</v>
      </c>
      <c r="K21" s="284">
        <v>13513.79</v>
      </c>
      <c r="L21" s="284">
        <v>18009.48</v>
      </c>
      <c r="M21" s="284">
        <v>12362.98</v>
      </c>
      <c r="N21" s="284">
        <v>22613.55</v>
      </c>
      <c r="O21" s="284">
        <v>10759.88</v>
      </c>
      <c r="P21" s="284">
        <f t="shared" si="0"/>
        <v>178139.94545454546</v>
      </c>
      <c r="Q21" s="4">
        <v>1.944555956209585E-2</v>
      </c>
      <c r="R21" s="291" t="e">
        <f t="shared" si="4"/>
        <v>#DIV/0!</v>
      </c>
      <c r="S21" s="116" t="s">
        <v>714</v>
      </c>
      <c r="T21" s="123"/>
      <c r="V21" s="284">
        <f>'OV - Office Supplies'!G19/12</f>
        <v>9946.1666666666661</v>
      </c>
      <c r="W21" s="284">
        <f t="shared" ref="W21:AG21" si="11">V21</f>
        <v>9946.1666666666661</v>
      </c>
      <c r="X21" s="284">
        <f t="shared" si="11"/>
        <v>9946.1666666666661</v>
      </c>
      <c r="Y21" s="284">
        <f t="shared" si="11"/>
        <v>9946.1666666666661</v>
      </c>
      <c r="Z21" s="284">
        <f t="shared" si="11"/>
        <v>9946.1666666666661</v>
      </c>
      <c r="AA21" s="284">
        <f t="shared" si="11"/>
        <v>9946.1666666666661</v>
      </c>
      <c r="AB21" s="284">
        <f t="shared" si="11"/>
        <v>9946.1666666666661</v>
      </c>
      <c r="AC21" s="284">
        <f t="shared" si="11"/>
        <v>9946.1666666666661</v>
      </c>
      <c r="AD21" s="284">
        <f t="shared" si="11"/>
        <v>9946.1666666666661</v>
      </c>
      <c r="AE21" s="284">
        <f t="shared" si="11"/>
        <v>9946.1666666666661</v>
      </c>
      <c r="AF21" s="284">
        <f t="shared" si="11"/>
        <v>9946.1666666666661</v>
      </c>
      <c r="AG21" s="284">
        <f t="shared" si="11"/>
        <v>9946.1666666666661</v>
      </c>
      <c r="AH21" s="284">
        <f t="shared" si="5"/>
        <v>119354.00000000001</v>
      </c>
    </row>
    <row r="22" spans="1:40" x14ac:dyDescent="0.25">
      <c r="A22" s="4" t="str">
        <f>A21</f>
        <v>Office Supplies/Stationery</v>
      </c>
      <c r="B22" s="124">
        <v>7350</v>
      </c>
      <c r="C22" s="280" t="s">
        <v>62</v>
      </c>
      <c r="D22" s="284">
        <v>2343.63</v>
      </c>
      <c r="E22" s="284">
        <v>1433.65</v>
      </c>
      <c r="F22" s="284">
        <f t="shared" si="3"/>
        <v>3032.8427272727272</v>
      </c>
      <c r="G22" s="284">
        <v>2905.97</v>
      </c>
      <c r="H22" s="284">
        <v>3419.06</v>
      </c>
      <c r="I22" s="284">
        <v>5109.42</v>
      </c>
      <c r="J22" s="284">
        <v>3294.73</v>
      </c>
      <c r="K22" s="284">
        <v>4385.42</v>
      </c>
      <c r="L22" s="284">
        <v>2776.44</v>
      </c>
      <c r="M22" s="284">
        <v>1647.95</v>
      </c>
      <c r="N22" s="284">
        <v>4541.6099999999997</v>
      </c>
      <c r="O22" s="284">
        <v>1503.39</v>
      </c>
      <c r="P22" s="284">
        <f t="shared" si="0"/>
        <v>36394.112727272724</v>
      </c>
      <c r="Q22" s="4">
        <v>3.9727411218299247E-3</v>
      </c>
      <c r="R22" s="291" t="e">
        <f t="shared" si="4"/>
        <v>#DIV/0!</v>
      </c>
      <c r="S22" s="116" t="s">
        <v>714</v>
      </c>
      <c r="T22" s="123"/>
      <c r="V22" s="284">
        <f>'OV - Office Supplies'!G20/12</f>
        <v>2037.1666666666667</v>
      </c>
      <c r="W22" s="284">
        <f t="shared" ref="W22:AG22" si="12">V22</f>
        <v>2037.1666666666667</v>
      </c>
      <c r="X22" s="284">
        <f t="shared" si="12"/>
        <v>2037.1666666666667</v>
      </c>
      <c r="Y22" s="284">
        <f t="shared" si="12"/>
        <v>2037.1666666666667</v>
      </c>
      <c r="Z22" s="284">
        <f t="shared" si="12"/>
        <v>2037.1666666666667</v>
      </c>
      <c r="AA22" s="284">
        <f t="shared" si="12"/>
        <v>2037.1666666666667</v>
      </c>
      <c r="AB22" s="284">
        <f t="shared" si="12"/>
        <v>2037.1666666666667</v>
      </c>
      <c r="AC22" s="284">
        <f t="shared" si="12"/>
        <v>2037.1666666666667</v>
      </c>
      <c r="AD22" s="284">
        <f t="shared" si="12"/>
        <v>2037.1666666666667</v>
      </c>
      <c r="AE22" s="284">
        <f t="shared" si="12"/>
        <v>2037.1666666666667</v>
      </c>
      <c r="AF22" s="284">
        <f t="shared" si="12"/>
        <v>2037.1666666666667</v>
      </c>
      <c r="AG22" s="284">
        <f t="shared" si="12"/>
        <v>2037.1666666666667</v>
      </c>
      <c r="AH22" s="284">
        <f t="shared" si="5"/>
        <v>24446.000000000004</v>
      </c>
    </row>
    <row r="23" spans="1:40" x14ac:dyDescent="0.25">
      <c r="A23" s="4" t="s">
        <v>119</v>
      </c>
      <c r="B23" s="124">
        <v>7430</v>
      </c>
      <c r="C23" s="280" t="s">
        <v>58</v>
      </c>
      <c r="D23" s="284">
        <v>31325.040000000001</v>
      </c>
      <c r="E23" s="284">
        <v>35350.559999999998</v>
      </c>
      <c r="F23" s="284">
        <f t="shared" si="3"/>
        <v>28660.542727272732</v>
      </c>
      <c r="G23" s="284">
        <v>26006.06</v>
      </c>
      <c r="H23" s="284">
        <v>32223.02</v>
      </c>
      <c r="I23" s="284">
        <v>20227.919999999998</v>
      </c>
      <c r="J23" s="284">
        <v>28839.47</v>
      </c>
      <c r="K23" s="284">
        <v>32245.68</v>
      </c>
      <c r="L23" s="284">
        <v>23947.57</v>
      </c>
      <c r="M23" s="284">
        <v>23009.54</v>
      </c>
      <c r="N23" s="284">
        <v>32826.97</v>
      </c>
      <c r="O23" s="284">
        <v>29264.14</v>
      </c>
      <c r="P23" s="284">
        <f t="shared" si="0"/>
        <v>343926.5127272727</v>
      </c>
      <c r="Q23" s="4">
        <v>3.7542638015057569E-2</v>
      </c>
      <c r="R23" s="291" t="e">
        <f t="shared" si="4"/>
        <v>#DIV/0!</v>
      </c>
      <c r="S23" s="116" t="s">
        <v>714</v>
      </c>
      <c r="T23" s="123"/>
      <c r="V23" s="284">
        <f>'OV - Data Processing'!H19/12</f>
        <v>28372</v>
      </c>
      <c r="W23" s="284">
        <f t="shared" ref="W23:AG23" si="13">V23</f>
        <v>28372</v>
      </c>
      <c r="X23" s="284">
        <f t="shared" si="13"/>
        <v>28372</v>
      </c>
      <c r="Y23" s="284">
        <f t="shared" si="13"/>
        <v>28372</v>
      </c>
      <c r="Z23" s="284">
        <f t="shared" si="13"/>
        <v>28372</v>
      </c>
      <c r="AA23" s="284">
        <f t="shared" si="13"/>
        <v>28372</v>
      </c>
      <c r="AB23" s="284">
        <f t="shared" si="13"/>
        <v>28372</v>
      </c>
      <c r="AC23" s="284">
        <f t="shared" si="13"/>
        <v>28372</v>
      </c>
      <c r="AD23" s="284">
        <f t="shared" si="13"/>
        <v>28372</v>
      </c>
      <c r="AE23" s="284">
        <f t="shared" si="13"/>
        <v>28372</v>
      </c>
      <c r="AF23" s="284">
        <f t="shared" si="13"/>
        <v>28372</v>
      </c>
      <c r="AG23" s="284">
        <f t="shared" si="13"/>
        <v>28372</v>
      </c>
      <c r="AH23" s="284">
        <f t="shared" si="5"/>
        <v>340464</v>
      </c>
    </row>
    <row r="24" spans="1:40" x14ac:dyDescent="0.25">
      <c r="A24" s="4" t="str">
        <f>A23</f>
        <v>Data Processing</v>
      </c>
      <c r="B24" s="124">
        <v>7430</v>
      </c>
      <c r="C24" s="280" t="s">
        <v>62</v>
      </c>
      <c r="D24" s="284">
        <v>5966.8899999999994</v>
      </c>
      <c r="E24" s="284">
        <v>11968.41</v>
      </c>
      <c r="F24" s="284">
        <f t="shared" si="3"/>
        <v>6329.4899999999989</v>
      </c>
      <c r="G24" s="284">
        <v>4819.9799999999996</v>
      </c>
      <c r="H24" s="284">
        <v>5651.04</v>
      </c>
      <c r="I24" s="284">
        <v>6435.5</v>
      </c>
      <c r="J24" s="284">
        <v>5043.87</v>
      </c>
      <c r="K24" s="284">
        <v>6811.2</v>
      </c>
      <c r="L24" s="284">
        <v>5033.84</v>
      </c>
      <c r="M24" s="284">
        <v>5075.82</v>
      </c>
      <c r="N24" s="284">
        <v>6386.66</v>
      </c>
      <c r="O24" s="284">
        <v>6431.18</v>
      </c>
      <c r="P24" s="284">
        <f t="shared" si="0"/>
        <v>75953.88</v>
      </c>
      <c r="Q24" s="4">
        <v>8.291041595098872E-3</v>
      </c>
      <c r="R24" s="291" t="e">
        <f t="shared" si="4"/>
        <v>#DIV/0!</v>
      </c>
      <c r="S24" s="116" t="s">
        <v>714</v>
      </c>
      <c r="T24" s="123"/>
      <c r="V24" s="284">
        <f>'OV - Data Processing'!H20/12</f>
        <v>6228</v>
      </c>
      <c r="W24" s="284">
        <f t="shared" ref="W24:AG24" si="14">V24</f>
        <v>6228</v>
      </c>
      <c r="X24" s="284">
        <f t="shared" si="14"/>
        <v>6228</v>
      </c>
      <c r="Y24" s="284">
        <f t="shared" si="14"/>
        <v>6228</v>
      </c>
      <c r="Z24" s="284">
        <f t="shared" si="14"/>
        <v>6228</v>
      </c>
      <c r="AA24" s="284">
        <f t="shared" si="14"/>
        <v>6228</v>
      </c>
      <c r="AB24" s="284">
        <f t="shared" si="14"/>
        <v>6228</v>
      </c>
      <c r="AC24" s="284">
        <f t="shared" si="14"/>
        <v>6228</v>
      </c>
      <c r="AD24" s="284">
        <f t="shared" si="14"/>
        <v>6228</v>
      </c>
      <c r="AE24" s="284">
        <f t="shared" si="14"/>
        <v>6228</v>
      </c>
      <c r="AF24" s="284">
        <f t="shared" si="14"/>
        <v>6228</v>
      </c>
      <c r="AG24" s="284">
        <f t="shared" si="14"/>
        <v>6228</v>
      </c>
      <c r="AH24" s="284">
        <f t="shared" si="5"/>
        <v>74736</v>
      </c>
      <c r="AN24" s="434"/>
    </row>
    <row r="25" spans="1:40" x14ac:dyDescent="0.25">
      <c r="A25" s="4" t="s">
        <v>121</v>
      </c>
      <c r="B25" s="125">
        <v>7452</v>
      </c>
      <c r="C25" s="280" t="s">
        <v>58</v>
      </c>
      <c r="D25" s="284">
        <v>5134.1000000000004</v>
      </c>
      <c r="E25" s="284">
        <v>2053.0300000000002</v>
      </c>
      <c r="F25" s="284">
        <f t="shared" si="3"/>
        <v>6072.7118181818178</v>
      </c>
      <c r="G25" s="284">
        <v>3288.05</v>
      </c>
      <c r="H25" s="284">
        <v>12847.43</v>
      </c>
      <c r="I25" s="284">
        <v>6134.55</v>
      </c>
      <c r="J25" s="284">
        <v>7754.62</v>
      </c>
      <c r="K25" s="284">
        <v>5836.04</v>
      </c>
      <c r="L25" s="284">
        <v>3166.25</v>
      </c>
      <c r="M25" s="284">
        <v>6479.53</v>
      </c>
      <c r="N25" s="284">
        <v>5824.37</v>
      </c>
      <c r="O25" s="284">
        <v>8281.86</v>
      </c>
      <c r="P25" s="284">
        <f t="shared" si="0"/>
        <v>72872.541818181824</v>
      </c>
      <c r="Q25" s="4">
        <v>7.9546861247263151E-3</v>
      </c>
      <c r="R25" s="291" t="e">
        <f t="shared" si="4"/>
        <v>#DIV/0!</v>
      </c>
      <c r="S25" s="116" t="s">
        <v>714</v>
      </c>
      <c r="T25" s="123"/>
      <c r="V25" s="284">
        <f>'OV - Consultancy Fees'!F17/12</f>
        <v>6300</v>
      </c>
      <c r="W25" s="284">
        <f t="shared" ref="W25:AG25" si="15">V25</f>
        <v>6300</v>
      </c>
      <c r="X25" s="284">
        <f t="shared" si="15"/>
        <v>6300</v>
      </c>
      <c r="Y25" s="284">
        <f t="shared" si="15"/>
        <v>6300</v>
      </c>
      <c r="Z25" s="284">
        <f t="shared" si="15"/>
        <v>6300</v>
      </c>
      <c r="AA25" s="284">
        <f t="shared" si="15"/>
        <v>6300</v>
      </c>
      <c r="AB25" s="284">
        <f t="shared" si="15"/>
        <v>6300</v>
      </c>
      <c r="AC25" s="284">
        <f t="shared" si="15"/>
        <v>6300</v>
      </c>
      <c r="AD25" s="284">
        <f t="shared" si="15"/>
        <v>6300</v>
      </c>
      <c r="AE25" s="284">
        <f t="shared" si="15"/>
        <v>6300</v>
      </c>
      <c r="AF25" s="284">
        <f t="shared" si="15"/>
        <v>6300</v>
      </c>
      <c r="AG25" s="284">
        <f t="shared" si="15"/>
        <v>6300</v>
      </c>
      <c r="AH25" s="284">
        <f t="shared" si="5"/>
        <v>75600</v>
      </c>
    </row>
    <row r="26" spans="1:40" x14ac:dyDescent="0.25">
      <c r="A26" s="4" t="str">
        <f>A25</f>
        <v>Consultancy Fees</v>
      </c>
      <c r="B26" s="124">
        <f>B25</f>
        <v>7452</v>
      </c>
      <c r="C26" s="280" t="s">
        <v>62</v>
      </c>
      <c r="D26" s="284">
        <v>906.01</v>
      </c>
      <c r="E26" s="284">
        <v>362.29</v>
      </c>
      <c r="F26" s="284">
        <f t="shared" si="3"/>
        <v>1126.2463636363634</v>
      </c>
      <c r="G26" s="284">
        <v>580.25</v>
      </c>
      <c r="H26" s="284">
        <v>2903.96</v>
      </c>
      <c r="I26" s="284">
        <v>1082.57</v>
      </c>
      <c r="J26" s="284">
        <v>1697.82</v>
      </c>
      <c r="K26" s="284">
        <v>1018.98</v>
      </c>
      <c r="L26" s="284">
        <v>558.76</v>
      </c>
      <c r="M26" s="284">
        <v>970.52</v>
      </c>
      <c r="N26" s="284">
        <v>846.06</v>
      </c>
      <c r="O26" s="284">
        <v>1461.49</v>
      </c>
      <c r="P26" s="284">
        <f t="shared" si="0"/>
        <v>13514.956363636362</v>
      </c>
      <c r="Q26" s="4">
        <v>1.4752776996626808E-3</v>
      </c>
      <c r="R26" s="291" t="e">
        <f t="shared" si="4"/>
        <v>#DIV/0!</v>
      </c>
      <c r="S26" s="116" t="s">
        <v>714</v>
      </c>
      <c r="T26" s="123"/>
      <c r="V26" s="284">
        <f>'OV - Consultancy Fees'!F18/12</f>
        <v>1200</v>
      </c>
      <c r="W26" s="284">
        <f t="shared" ref="W26:AG28" si="16">V26</f>
        <v>1200</v>
      </c>
      <c r="X26" s="284">
        <f t="shared" si="16"/>
        <v>1200</v>
      </c>
      <c r="Y26" s="284">
        <f t="shared" si="16"/>
        <v>1200</v>
      </c>
      <c r="Z26" s="284">
        <f t="shared" si="16"/>
        <v>1200</v>
      </c>
      <c r="AA26" s="284">
        <f t="shared" si="16"/>
        <v>1200</v>
      </c>
      <c r="AB26" s="284">
        <f t="shared" si="16"/>
        <v>1200</v>
      </c>
      <c r="AC26" s="284">
        <f t="shared" si="16"/>
        <v>1200</v>
      </c>
      <c r="AD26" s="284">
        <f t="shared" si="16"/>
        <v>1200</v>
      </c>
      <c r="AE26" s="284">
        <f t="shared" si="16"/>
        <v>1200</v>
      </c>
      <c r="AF26" s="284">
        <f t="shared" si="16"/>
        <v>1200</v>
      </c>
      <c r="AG26" s="284">
        <f t="shared" si="16"/>
        <v>1200</v>
      </c>
      <c r="AH26" s="284">
        <f t="shared" si="5"/>
        <v>14400</v>
      </c>
    </row>
    <row r="27" spans="1:40" x14ac:dyDescent="0.25">
      <c r="A27" s="4" t="s">
        <v>69</v>
      </c>
      <c r="B27" s="124">
        <v>7453</v>
      </c>
      <c r="C27" s="280" t="s">
        <v>58</v>
      </c>
      <c r="D27" s="284">
        <v>868.64</v>
      </c>
      <c r="E27" s="284">
        <v>620.46</v>
      </c>
      <c r="F27" s="284">
        <f t="shared" si="3"/>
        <v>3529.7518181818177</v>
      </c>
      <c r="G27" s="284">
        <v>1280.32</v>
      </c>
      <c r="H27" s="284">
        <v>3939.28</v>
      </c>
      <c r="I27" s="284">
        <v>2132.7800000000002</v>
      </c>
      <c r="J27" s="284">
        <v>8535.02</v>
      </c>
      <c r="K27" s="284">
        <v>4332.28</v>
      </c>
      <c r="L27" s="284">
        <v>8224.44</v>
      </c>
      <c r="M27" s="284">
        <v>2821.08</v>
      </c>
      <c r="N27" s="284">
        <v>1968.09</v>
      </c>
      <c r="O27" s="284">
        <v>4104.88</v>
      </c>
      <c r="P27" s="284">
        <f t="shared" si="0"/>
        <v>42357.021818181813</v>
      </c>
      <c r="Q27" s="4">
        <v>4.6236456878707968E-3</v>
      </c>
      <c r="R27" s="291" t="e">
        <f t="shared" si="4"/>
        <v>#DIV/0!</v>
      </c>
      <c r="S27" s="116" t="s">
        <v>714</v>
      </c>
      <c r="T27" s="123"/>
      <c r="V27" s="284">
        <f>'OV - Others based on LY Actual'!C95</f>
        <v>3529.7518181818177</v>
      </c>
      <c r="W27" s="284">
        <f>V27</f>
        <v>3529.7518181818177</v>
      </c>
      <c r="X27" s="284">
        <f t="shared" si="16"/>
        <v>3529.7518181818177</v>
      </c>
      <c r="Y27" s="284">
        <f t="shared" si="16"/>
        <v>3529.7518181818177</v>
      </c>
      <c r="Z27" s="284">
        <f t="shared" si="16"/>
        <v>3529.7518181818177</v>
      </c>
      <c r="AA27" s="284">
        <f t="shared" si="16"/>
        <v>3529.7518181818177</v>
      </c>
      <c r="AB27" s="284">
        <f t="shared" si="16"/>
        <v>3529.7518181818177</v>
      </c>
      <c r="AC27" s="284">
        <f t="shared" si="16"/>
        <v>3529.7518181818177</v>
      </c>
      <c r="AD27" s="284">
        <f t="shared" si="16"/>
        <v>3529.7518181818177</v>
      </c>
      <c r="AE27" s="284">
        <f t="shared" si="16"/>
        <v>3529.7518181818177</v>
      </c>
      <c r="AF27" s="284">
        <f t="shared" si="16"/>
        <v>3529.7518181818177</v>
      </c>
      <c r="AG27" s="284">
        <f t="shared" si="16"/>
        <v>3529.7518181818177</v>
      </c>
      <c r="AH27" s="284">
        <f t="shared" si="5"/>
        <v>42357.021818181798</v>
      </c>
    </row>
    <row r="28" spans="1:40" x14ac:dyDescent="0.25">
      <c r="A28" s="4" t="str">
        <f>A27</f>
        <v>Health &amp; Safety,Clothing</v>
      </c>
      <c r="B28" s="124">
        <f>B27</f>
        <v>7453</v>
      </c>
      <c r="C28" s="280" t="s">
        <v>62</v>
      </c>
      <c r="D28" s="284">
        <v>230.61</v>
      </c>
      <c r="E28" s="284">
        <v>1001.36</v>
      </c>
      <c r="F28" s="284">
        <f t="shared" si="3"/>
        <v>784.97818181818184</v>
      </c>
      <c r="G28" s="284">
        <v>1835.74</v>
      </c>
      <c r="H28" s="284">
        <v>80.38</v>
      </c>
      <c r="I28" s="284">
        <v>1781.04</v>
      </c>
      <c r="J28" s="284">
        <v>238.11</v>
      </c>
      <c r="K28" s="284">
        <v>648.15</v>
      </c>
      <c r="L28" s="284">
        <v>1095.43</v>
      </c>
      <c r="M28" s="284">
        <v>473.59</v>
      </c>
      <c r="N28" s="284">
        <v>955.19</v>
      </c>
      <c r="O28" s="284">
        <v>295.16000000000003</v>
      </c>
      <c r="P28" s="284">
        <f t="shared" si="0"/>
        <v>9419.7381818181821</v>
      </c>
      <c r="Q28" s="4">
        <v>1.0282482090499601E-3</v>
      </c>
      <c r="R28" s="291" t="e">
        <f t="shared" si="4"/>
        <v>#DIV/0!</v>
      </c>
      <c r="S28" s="116" t="s">
        <v>714</v>
      </c>
      <c r="T28" s="123"/>
      <c r="V28" s="284">
        <f>'OV - Others based on LY Actual'!C96</f>
        <v>784.97818181818184</v>
      </c>
      <c r="W28" s="284">
        <f>V28</f>
        <v>784.97818181818184</v>
      </c>
      <c r="X28" s="284">
        <f t="shared" si="16"/>
        <v>784.97818181818184</v>
      </c>
      <c r="Y28" s="284">
        <f t="shared" si="16"/>
        <v>784.97818181818184</v>
      </c>
      <c r="Z28" s="284">
        <f t="shared" si="16"/>
        <v>784.97818181818184</v>
      </c>
      <c r="AA28" s="284">
        <f t="shared" si="16"/>
        <v>784.97818181818184</v>
      </c>
      <c r="AB28" s="284">
        <f t="shared" si="16"/>
        <v>784.97818181818184</v>
      </c>
      <c r="AC28" s="284">
        <f t="shared" si="16"/>
        <v>784.97818181818184</v>
      </c>
      <c r="AD28" s="284">
        <f t="shared" si="16"/>
        <v>784.97818181818184</v>
      </c>
      <c r="AE28" s="284">
        <f t="shared" si="16"/>
        <v>784.97818181818184</v>
      </c>
      <c r="AF28" s="284">
        <f t="shared" si="16"/>
        <v>784.97818181818184</v>
      </c>
      <c r="AG28" s="284">
        <f t="shared" si="16"/>
        <v>784.97818181818184</v>
      </c>
      <c r="AH28" s="284">
        <f t="shared" si="5"/>
        <v>9419.7381818181821</v>
      </c>
    </row>
    <row r="29" spans="1:40" x14ac:dyDescent="0.25">
      <c r="A29" s="4" t="s">
        <v>70</v>
      </c>
      <c r="B29" s="124">
        <v>7454</v>
      </c>
      <c r="C29" s="280" t="s">
        <v>58</v>
      </c>
      <c r="D29" s="284">
        <v>297.10000000000002</v>
      </c>
      <c r="E29" s="284">
        <v>509.16</v>
      </c>
      <c r="F29" s="284">
        <f t="shared" si="3"/>
        <v>4771.3963636363633</v>
      </c>
      <c r="G29" s="284">
        <v>599</v>
      </c>
      <c r="H29" s="284">
        <v>1224</v>
      </c>
      <c r="I29" s="284">
        <v>800</v>
      </c>
      <c r="J29" s="284">
        <v>0</v>
      </c>
      <c r="K29" s="284">
        <v>11990</v>
      </c>
      <c r="L29" s="284">
        <v>17299</v>
      </c>
      <c r="M29" s="284">
        <v>1603</v>
      </c>
      <c r="N29" s="284">
        <v>9451</v>
      </c>
      <c r="O29" s="284">
        <v>8713.1</v>
      </c>
      <c r="P29" s="284">
        <f t="shared" si="0"/>
        <v>57256.756363636363</v>
      </c>
      <c r="Q29" s="4">
        <v>6.2500842433770498E-3</v>
      </c>
      <c r="R29" s="291" t="e">
        <f t="shared" si="4"/>
        <v>#DIV/0!</v>
      </c>
      <c r="S29" s="116" t="s">
        <v>714</v>
      </c>
      <c r="T29" s="123"/>
      <c r="V29" s="284">
        <f>'OV - Operation Bron''s '!F26/12</f>
        <v>10672.916666666666</v>
      </c>
      <c r="W29" s="284">
        <f>V29</f>
        <v>10672.916666666666</v>
      </c>
      <c r="X29" s="284">
        <f t="shared" ref="X29:AG29" si="17">W29</f>
        <v>10672.916666666666</v>
      </c>
      <c r="Y29" s="284">
        <f t="shared" si="17"/>
        <v>10672.916666666666</v>
      </c>
      <c r="Z29" s="284">
        <f t="shared" si="17"/>
        <v>10672.916666666666</v>
      </c>
      <c r="AA29" s="284">
        <f t="shared" si="17"/>
        <v>10672.916666666666</v>
      </c>
      <c r="AB29" s="284">
        <f t="shared" si="17"/>
        <v>10672.916666666666</v>
      </c>
      <c r="AC29" s="284">
        <f t="shared" si="17"/>
        <v>10672.916666666666</v>
      </c>
      <c r="AD29" s="284">
        <f t="shared" si="17"/>
        <v>10672.916666666666</v>
      </c>
      <c r="AE29" s="284">
        <f t="shared" si="17"/>
        <v>10672.916666666666</v>
      </c>
      <c r="AF29" s="284">
        <f t="shared" si="17"/>
        <v>10672.916666666666</v>
      </c>
      <c r="AG29" s="284">
        <f t="shared" si="17"/>
        <v>10672.916666666666</v>
      </c>
      <c r="AH29" s="284">
        <f t="shared" si="5"/>
        <v>128075.00000000001</v>
      </c>
    </row>
    <row r="30" spans="1:40" x14ac:dyDescent="0.25">
      <c r="A30" s="4" t="str">
        <f>A29</f>
        <v>Recruitment</v>
      </c>
      <c r="B30" s="124">
        <f>B29</f>
        <v>7454</v>
      </c>
      <c r="C30" s="280" t="s">
        <v>62</v>
      </c>
      <c r="D30" s="284">
        <v>52.42</v>
      </c>
      <c r="E30" s="284">
        <v>688.84</v>
      </c>
      <c r="F30" s="284">
        <f t="shared" si="3"/>
        <v>285.33454545454549</v>
      </c>
      <c r="G30" s="284">
        <v>599</v>
      </c>
      <c r="H30" s="284">
        <v>599</v>
      </c>
      <c r="I30" s="284">
        <v>599</v>
      </c>
      <c r="J30" s="284">
        <v>0</v>
      </c>
      <c r="K30" s="284">
        <v>0</v>
      </c>
      <c r="L30" s="284">
        <v>599</v>
      </c>
      <c r="M30" s="284">
        <v>0</v>
      </c>
      <c r="N30" s="284">
        <v>0</v>
      </c>
      <c r="O30" s="284">
        <v>1.42</v>
      </c>
      <c r="P30" s="284">
        <f t="shared" si="0"/>
        <v>3424.0145454545454</v>
      </c>
      <c r="Q30" s="4">
        <v>3.7376164349454174E-4</v>
      </c>
      <c r="R30" s="291" t="e">
        <f t="shared" si="4"/>
        <v>#DIV/0!</v>
      </c>
      <c r="S30" s="116" t="s">
        <v>714</v>
      </c>
      <c r="T30" s="123"/>
      <c r="V30" s="284">
        <f>'OV - Operation Bron''s '!F27/12</f>
        <v>681.25</v>
      </c>
      <c r="W30" s="284">
        <f>V30</f>
        <v>681.25</v>
      </c>
      <c r="X30" s="284">
        <f t="shared" ref="X30:AG30" si="18">W30</f>
        <v>681.25</v>
      </c>
      <c r="Y30" s="284">
        <f t="shared" si="18"/>
        <v>681.25</v>
      </c>
      <c r="Z30" s="284">
        <f t="shared" si="18"/>
        <v>681.25</v>
      </c>
      <c r="AA30" s="284">
        <f t="shared" si="18"/>
        <v>681.25</v>
      </c>
      <c r="AB30" s="284">
        <f t="shared" si="18"/>
        <v>681.25</v>
      </c>
      <c r="AC30" s="284">
        <f t="shared" si="18"/>
        <v>681.25</v>
      </c>
      <c r="AD30" s="284">
        <f t="shared" si="18"/>
        <v>681.25</v>
      </c>
      <c r="AE30" s="284">
        <f t="shared" si="18"/>
        <v>681.25</v>
      </c>
      <c r="AF30" s="284">
        <f t="shared" si="18"/>
        <v>681.25</v>
      </c>
      <c r="AG30" s="284">
        <f t="shared" si="18"/>
        <v>681.25</v>
      </c>
      <c r="AH30" s="284">
        <f t="shared" si="5"/>
        <v>8175</v>
      </c>
    </row>
    <row r="31" spans="1:40" x14ac:dyDescent="0.25">
      <c r="A31" s="4" t="s">
        <v>91</v>
      </c>
      <c r="B31" s="125">
        <v>7455</v>
      </c>
      <c r="C31" s="280" t="s">
        <v>58</v>
      </c>
      <c r="D31" s="284">
        <v>0</v>
      </c>
      <c r="E31" s="284">
        <v>0</v>
      </c>
      <c r="F31" s="284">
        <f t="shared" si="3"/>
        <v>380.28818181818178</v>
      </c>
      <c r="G31" s="284">
        <v>740.42</v>
      </c>
      <c r="H31" s="284">
        <v>450</v>
      </c>
      <c r="I31" s="284">
        <v>0</v>
      </c>
      <c r="J31" s="284">
        <v>0</v>
      </c>
      <c r="K31" s="284">
        <v>75</v>
      </c>
      <c r="L31" s="284">
        <v>0</v>
      </c>
      <c r="M31" s="284">
        <v>57.75</v>
      </c>
      <c r="N31" s="284">
        <v>2860</v>
      </c>
      <c r="O31" s="284">
        <v>0</v>
      </c>
      <c r="P31" s="284">
        <f t="shared" si="0"/>
        <v>4563.4581818181814</v>
      </c>
      <c r="Q31" s="4">
        <v>4.9814205150479243E-4</v>
      </c>
      <c r="R31" s="291" t="e">
        <f t="shared" si="4"/>
        <v>#DIV/0!</v>
      </c>
      <c r="S31" s="116" t="s">
        <v>714</v>
      </c>
      <c r="T31" s="123"/>
      <c r="V31" s="284">
        <f>'OV - Others based on LY Actual'!C27</f>
        <v>380.28818181818178</v>
      </c>
      <c r="W31" s="284">
        <f t="shared" ref="W31:AG31" si="19">V31</f>
        <v>380.28818181818178</v>
      </c>
      <c r="X31" s="284">
        <f t="shared" si="19"/>
        <v>380.28818181818178</v>
      </c>
      <c r="Y31" s="284">
        <f t="shared" si="19"/>
        <v>380.28818181818178</v>
      </c>
      <c r="Z31" s="284">
        <f t="shared" si="19"/>
        <v>380.28818181818178</v>
      </c>
      <c r="AA31" s="284">
        <f t="shared" si="19"/>
        <v>380.28818181818178</v>
      </c>
      <c r="AB31" s="284">
        <f t="shared" si="19"/>
        <v>380.28818181818178</v>
      </c>
      <c r="AC31" s="284">
        <f t="shared" si="19"/>
        <v>380.28818181818178</v>
      </c>
      <c r="AD31" s="284">
        <f t="shared" si="19"/>
        <v>380.28818181818178</v>
      </c>
      <c r="AE31" s="284">
        <f t="shared" si="19"/>
        <v>380.28818181818178</v>
      </c>
      <c r="AF31" s="284">
        <f t="shared" si="19"/>
        <v>380.28818181818178</v>
      </c>
      <c r="AG31" s="284">
        <f t="shared" si="19"/>
        <v>380.28818181818178</v>
      </c>
      <c r="AH31" s="284">
        <f>SUM(V31:AG31)</f>
        <v>4563.4581818181814</v>
      </c>
    </row>
    <row r="32" spans="1:40" x14ac:dyDescent="0.25">
      <c r="A32" s="4" t="s">
        <v>123</v>
      </c>
      <c r="B32" s="124">
        <v>7456</v>
      </c>
      <c r="C32" s="280" t="s">
        <v>58</v>
      </c>
      <c r="D32" s="284">
        <v>0</v>
      </c>
      <c r="E32" s="284">
        <v>7986.1</v>
      </c>
      <c r="F32" s="284">
        <f t="shared" si="3"/>
        <v>4451.1272727272726</v>
      </c>
      <c r="G32" s="284">
        <v>11634.17</v>
      </c>
      <c r="H32" s="284">
        <v>0</v>
      </c>
      <c r="I32" s="284">
        <v>10115.049999999999</v>
      </c>
      <c r="J32" s="284">
        <v>0</v>
      </c>
      <c r="K32" s="284">
        <v>4812.5</v>
      </c>
      <c r="L32" s="284">
        <v>6473.97</v>
      </c>
      <c r="M32" s="284">
        <v>5572.56</v>
      </c>
      <c r="N32" s="284">
        <v>763.89</v>
      </c>
      <c r="O32" s="284">
        <v>1604.16</v>
      </c>
      <c r="P32" s="284">
        <f t="shared" si="0"/>
        <v>53413.527272727268</v>
      </c>
      <c r="Q32" s="4">
        <v>5.8305616034247353E-3</v>
      </c>
      <c r="R32" s="291" t="e">
        <f t="shared" si="4"/>
        <v>#DIV/0!</v>
      </c>
      <c r="S32" s="116" t="s">
        <v>714</v>
      </c>
      <c r="T32" s="123"/>
      <c r="V32" s="284">
        <f>'OV - Accounting &amp; Audit'!E10/12</f>
        <v>2945.7999999999997</v>
      </c>
      <c r="W32" s="284">
        <f t="shared" ref="W32:AG32" si="20">V32</f>
        <v>2945.7999999999997</v>
      </c>
      <c r="X32" s="284">
        <f t="shared" si="20"/>
        <v>2945.7999999999997</v>
      </c>
      <c r="Y32" s="284">
        <f t="shared" si="20"/>
        <v>2945.7999999999997</v>
      </c>
      <c r="Z32" s="284">
        <f t="shared" si="20"/>
        <v>2945.7999999999997</v>
      </c>
      <c r="AA32" s="284">
        <f t="shared" si="20"/>
        <v>2945.7999999999997</v>
      </c>
      <c r="AB32" s="284">
        <f t="shared" si="20"/>
        <v>2945.7999999999997</v>
      </c>
      <c r="AC32" s="284">
        <f t="shared" si="20"/>
        <v>2945.7999999999997</v>
      </c>
      <c r="AD32" s="284">
        <f t="shared" si="20"/>
        <v>2945.7999999999997</v>
      </c>
      <c r="AE32" s="284">
        <f t="shared" si="20"/>
        <v>2945.7999999999997</v>
      </c>
      <c r="AF32" s="284">
        <f t="shared" si="20"/>
        <v>2945.7999999999997</v>
      </c>
      <c r="AG32" s="284">
        <f t="shared" si="20"/>
        <v>2945.7999999999997</v>
      </c>
      <c r="AH32" s="284">
        <f t="shared" si="5"/>
        <v>35349.599999999999</v>
      </c>
    </row>
    <row r="33" spans="1:34" x14ac:dyDescent="0.25">
      <c r="A33" s="4" t="str">
        <f>A32</f>
        <v>Accountancy Fees</v>
      </c>
      <c r="B33" s="124">
        <f>B32</f>
        <v>7456</v>
      </c>
      <c r="C33" s="280" t="s">
        <v>62</v>
      </c>
      <c r="D33" s="284">
        <v>0.01</v>
      </c>
      <c r="E33" s="284">
        <v>2013.9</v>
      </c>
      <c r="F33" s="284">
        <f t="shared" si="3"/>
        <v>1274.2827272727272</v>
      </c>
      <c r="G33" s="284">
        <v>2933.83</v>
      </c>
      <c r="H33" s="284">
        <v>0</v>
      </c>
      <c r="I33" s="284">
        <v>3126.45</v>
      </c>
      <c r="J33" s="284">
        <v>0</v>
      </c>
      <c r="K33" s="284">
        <v>1487.5</v>
      </c>
      <c r="L33" s="284">
        <v>2001.03</v>
      </c>
      <c r="M33" s="284">
        <v>1722.44</v>
      </c>
      <c r="N33" s="284">
        <v>236.11</v>
      </c>
      <c r="O33" s="284">
        <v>495.84</v>
      </c>
      <c r="P33" s="284">
        <f t="shared" si="0"/>
        <v>15291.392727272729</v>
      </c>
      <c r="Q33" s="4">
        <v>1.6691915297653076E-3</v>
      </c>
      <c r="R33" s="291" t="e">
        <f t="shared" si="4"/>
        <v>#DIV/0!</v>
      </c>
      <c r="S33" s="116" t="s">
        <v>714</v>
      </c>
      <c r="T33" s="123"/>
      <c r="V33" s="284">
        <f>'OV - Accounting &amp; Audit'!E11/12</f>
        <v>830.86666666666667</v>
      </c>
      <c r="W33" s="284">
        <f t="shared" ref="W33:AG33" si="21">V33</f>
        <v>830.86666666666667</v>
      </c>
      <c r="X33" s="284">
        <f t="shared" si="21"/>
        <v>830.86666666666667</v>
      </c>
      <c r="Y33" s="284">
        <f t="shared" si="21"/>
        <v>830.86666666666667</v>
      </c>
      <c r="Z33" s="284">
        <f t="shared" si="21"/>
        <v>830.86666666666667</v>
      </c>
      <c r="AA33" s="284">
        <f t="shared" si="21"/>
        <v>830.86666666666667</v>
      </c>
      <c r="AB33" s="284">
        <f t="shared" si="21"/>
        <v>830.86666666666667</v>
      </c>
      <c r="AC33" s="284">
        <f t="shared" si="21"/>
        <v>830.86666666666667</v>
      </c>
      <c r="AD33" s="284">
        <f t="shared" si="21"/>
        <v>830.86666666666667</v>
      </c>
      <c r="AE33" s="284">
        <f t="shared" si="21"/>
        <v>830.86666666666667</v>
      </c>
      <c r="AF33" s="284">
        <f t="shared" si="21"/>
        <v>830.86666666666667</v>
      </c>
      <c r="AG33" s="284">
        <f t="shared" si="21"/>
        <v>830.86666666666667</v>
      </c>
      <c r="AH33" s="284">
        <f t="shared" si="5"/>
        <v>9970.4</v>
      </c>
    </row>
    <row r="34" spans="1:34" hidden="1" x14ac:dyDescent="0.25">
      <c r="A34" s="4" t="s">
        <v>71</v>
      </c>
      <c r="B34" s="124">
        <v>7457</v>
      </c>
      <c r="C34" s="280" t="s">
        <v>58</v>
      </c>
      <c r="D34" s="284">
        <v>0</v>
      </c>
      <c r="E34" s="284">
        <v>0</v>
      </c>
      <c r="F34" s="284">
        <f t="shared" si="3"/>
        <v>209.86818181818182</v>
      </c>
      <c r="G34" s="284">
        <v>0</v>
      </c>
      <c r="H34" s="284">
        <v>0</v>
      </c>
      <c r="I34" s="284">
        <v>0</v>
      </c>
      <c r="J34" s="284">
        <v>0</v>
      </c>
      <c r="K34" s="284">
        <v>0</v>
      </c>
      <c r="L34" s="284">
        <v>0</v>
      </c>
      <c r="M34" s="284">
        <v>1689.45</v>
      </c>
      <c r="N34" s="284">
        <v>198.7</v>
      </c>
      <c r="O34" s="284">
        <v>420.4</v>
      </c>
      <c r="P34" s="284">
        <f t="shared" si="0"/>
        <v>2518.4181818181819</v>
      </c>
      <c r="Q34" s="4">
        <v>2.7490774532265929E-4</v>
      </c>
      <c r="R34" s="291" t="e">
        <f t="shared" si="4"/>
        <v>#DIV/0!</v>
      </c>
      <c r="S34" s="116" t="s">
        <v>5385</v>
      </c>
      <c r="T34" s="123"/>
      <c r="V34" s="284"/>
      <c r="W34" s="284"/>
      <c r="X34" s="284"/>
      <c r="Y34" s="284"/>
      <c r="Z34" s="284"/>
      <c r="AA34" s="284"/>
      <c r="AB34" s="284"/>
      <c r="AC34" s="284"/>
      <c r="AD34" s="284"/>
      <c r="AE34" s="284"/>
      <c r="AF34" s="284"/>
      <c r="AG34" s="284"/>
      <c r="AH34" s="284">
        <f t="shared" si="5"/>
        <v>0</v>
      </c>
    </row>
    <row r="35" spans="1:34" x14ac:dyDescent="0.25">
      <c r="A35" s="4" t="s">
        <v>125</v>
      </c>
      <c r="B35" s="124">
        <v>7470</v>
      </c>
      <c r="C35" s="280" t="s">
        <v>58</v>
      </c>
      <c r="D35" s="284">
        <v>16827.48</v>
      </c>
      <c r="E35" s="284">
        <v>23681.32</v>
      </c>
      <c r="F35" s="284">
        <f t="shared" si="3"/>
        <v>20026.610909090909</v>
      </c>
      <c r="G35" s="284">
        <v>14767.83</v>
      </c>
      <c r="H35" s="284">
        <v>11993.45</v>
      </c>
      <c r="I35" s="284">
        <v>26559.79</v>
      </c>
      <c r="J35" s="284">
        <v>17564.28</v>
      </c>
      <c r="K35" s="284">
        <v>26422.27</v>
      </c>
      <c r="L35" s="284">
        <v>18072.88</v>
      </c>
      <c r="M35" s="284">
        <v>19093.45</v>
      </c>
      <c r="N35" s="284">
        <v>27624.06</v>
      </c>
      <c r="O35" s="284">
        <v>17685.91</v>
      </c>
      <c r="P35" s="284">
        <f t="shared" si="0"/>
        <v>240319.3309090909</v>
      </c>
      <c r="Q35" s="4">
        <v>2.6232992556451402E-2</v>
      </c>
      <c r="R35" s="291" t="e">
        <f t="shared" si="4"/>
        <v>#DIV/0!</v>
      </c>
      <c r="S35" s="116" t="s">
        <v>714</v>
      </c>
      <c r="T35" s="123"/>
      <c r="V35" s="284">
        <f>'OV - Cleaning&amp;Laundry&amp;Sercurity'!B43/12</f>
        <v>20250.000000000004</v>
      </c>
      <c r="W35" s="284">
        <f t="shared" ref="W35:W46" si="22">V35</f>
        <v>20250.000000000004</v>
      </c>
      <c r="X35" s="284">
        <f t="shared" ref="X35:AG40" si="23">W35</f>
        <v>20250.000000000004</v>
      </c>
      <c r="Y35" s="284">
        <f t="shared" si="23"/>
        <v>20250.000000000004</v>
      </c>
      <c r="Z35" s="284">
        <f t="shared" si="23"/>
        <v>20250.000000000004</v>
      </c>
      <c r="AA35" s="284">
        <f t="shared" si="23"/>
        <v>20250.000000000004</v>
      </c>
      <c r="AB35" s="284">
        <f t="shared" si="23"/>
        <v>20250.000000000004</v>
      </c>
      <c r="AC35" s="284">
        <f t="shared" si="23"/>
        <v>20250.000000000004</v>
      </c>
      <c r="AD35" s="284">
        <f t="shared" si="23"/>
        <v>20250.000000000004</v>
      </c>
      <c r="AE35" s="284">
        <f t="shared" si="23"/>
        <v>20250.000000000004</v>
      </c>
      <c r="AF35" s="284">
        <f t="shared" si="23"/>
        <v>20250.000000000004</v>
      </c>
      <c r="AG35" s="284">
        <f t="shared" si="23"/>
        <v>20250.000000000004</v>
      </c>
      <c r="AH35" s="284">
        <f t="shared" si="5"/>
        <v>243000.00000000003</v>
      </c>
    </row>
    <row r="36" spans="1:34" x14ac:dyDescent="0.25">
      <c r="A36" s="4" t="str">
        <f>A35</f>
        <v>Contract Cleaning</v>
      </c>
      <c r="B36" s="124">
        <f>B35</f>
        <v>7470</v>
      </c>
      <c r="C36" s="280" t="s">
        <v>62</v>
      </c>
      <c r="D36" s="284">
        <v>3169.59</v>
      </c>
      <c r="E36" s="284">
        <v>4661.79</v>
      </c>
      <c r="F36" s="284">
        <f t="shared" si="3"/>
        <v>4527.3927272727278</v>
      </c>
      <c r="G36" s="284">
        <v>3670.51</v>
      </c>
      <c r="H36" s="284">
        <v>3832.42</v>
      </c>
      <c r="I36" s="284">
        <v>6462.17</v>
      </c>
      <c r="J36" s="284">
        <v>3826.81</v>
      </c>
      <c r="K36" s="284">
        <v>5620.0599999999986</v>
      </c>
      <c r="L36" s="284">
        <v>4919.2299999999996</v>
      </c>
      <c r="M36" s="284">
        <v>3163.69</v>
      </c>
      <c r="N36" s="284">
        <v>6079.32</v>
      </c>
      <c r="O36" s="284">
        <v>4395.7299999999996</v>
      </c>
      <c r="P36" s="284">
        <f t="shared" si="0"/>
        <v>54328.712727272738</v>
      </c>
      <c r="Q36" s="4">
        <v>5.9304622361622053E-3</v>
      </c>
      <c r="R36" s="291" t="e">
        <f t="shared" si="4"/>
        <v>#DIV/0!</v>
      </c>
      <c r="S36" s="116" t="s">
        <v>714</v>
      </c>
      <c r="T36" s="123"/>
      <c r="V36" s="284">
        <f>'OV - Cleaning&amp;Laundry&amp;Sercurity'!B45/12</f>
        <v>4750</v>
      </c>
      <c r="W36" s="284">
        <f t="shared" si="22"/>
        <v>4750</v>
      </c>
      <c r="X36" s="284">
        <f t="shared" si="23"/>
        <v>4750</v>
      </c>
      <c r="Y36" s="284">
        <f t="shared" si="23"/>
        <v>4750</v>
      </c>
      <c r="Z36" s="284">
        <f t="shared" si="23"/>
        <v>4750</v>
      </c>
      <c r="AA36" s="284">
        <f t="shared" si="23"/>
        <v>4750</v>
      </c>
      <c r="AB36" s="284">
        <f t="shared" si="23"/>
        <v>4750</v>
      </c>
      <c r="AC36" s="284">
        <f t="shared" si="23"/>
        <v>4750</v>
      </c>
      <c r="AD36" s="284">
        <f t="shared" si="23"/>
        <v>4750</v>
      </c>
      <c r="AE36" s="284">
        <f t="shared" si="23"/>
        <v>4750</v>
      </c>
      <c r="AF36" s="284">
        <f t="shared" si="23"/>
        <v>4750</v>
      </c>
      <c r="AG36" s="284">
        <f t="shared" si="23"/>
        <v>4750</v>
      </c>
      <c r="AH36" s="284">
        <f t="shared" si="5"/>
        <v>57000</v>
      </c>
    </row>
    <row r="37" spans="1:34" x14ac:dyDescent="0.25">
      <c r="A37" s="4" t="s">
        <v>92</v>
      </c>
      <c r="B37" s="124">
        <v>7471</v>
      </c>
      <c r="C37" s="280" t="s">
        <v>58</v>
      </c>
      <c r="D37" s="284">
        <v>6622.8</v>
      </c>
      <c r="E37" s="284">
        <v>4631.95</v>
      </c>
      <c r="F37" s="284">
        <f t="shared" si="3"/>
        <v>6348.4763636363623</v>
      </c>
      <c r="G37" s="284">
        <v>7266.35</v>
      </c>
      <c r="H37" s="284">
        <v>6296</v>
      </c>
      <c r="I37" s="284">
        <v>7601.62</v>
      </c>
      <c r="J37" s="284">
        <v>6089.9500000000007</v>
      </c>
      <c r="K37" s="284">
        <v>6230.13</v>
      </c>
      <c r="L37" s="284">
        <v>5837.14</v>
      </c>
      <c r="M37" s="284">
        <v>6780.13</v>
      </c>
      <c r="N37" s="284">
        <v>6877.98</v>
      </c>
      <c r="O37" s="284">
        <v>5599.1900000000014</v>
      </c>
      <c r="P37" s="284">
        <f t="shared" si="0"/>
        <v>76181.716363636355</v>
      </c>
      <c r="Q37" s="4">
        <v>8.3159119607442503E-3</v>
      </c>
      <c r="R37" s="291" t="e">
        <f t="shared" si="4"/>
        <v>#DIV/0!</v>
      </c>
      <c r="S37" s="116" t="s">
        <v>714</v>
      </c>
      <c r="T37" s="123"/>
      <c r="V37" s="284">
        <f>'OV - Cleaning&amp;Laundry&amp;Sercurity'!C43/12</f>
        <v>6375</v>
      </c>
      <c r="W37" s="284">
        <f t="shared" si="22"/>
        <v>6375</v>
      </c>
      <c r="X37" s="284">
        <f t="shared" si="23"/>
        <v>6375</v>
      </c>
      <c r="Y37" s="284">
        <f t="shared" si="23"/>
        <v>6375</v>
      </c>
      <c r="Z37" s="284">
        <f t="shared" si="23"/>
        <v>6375</v>
      </c>
      <c r="AA37" s="284">
        <f t="shared" si="23"/>
        <v>6375</v>
      </c>
      <c r="AB37" s="284">
        <f t="shared" si="23"/>
        <v>6375</v>
      </c>
      <c r="AC37" s="284">
        <f t="shared" si="23"/>
        <v>6375</v>
      </c>
      <c r="AD37" s="284">
        <f t="shared" si="23"/>
        <v>6375</v>
      </c>
      <c r="AE37" s="284">
        <f t="shared" si="23"/>
        <v>6375</v>
      </c>
      <c r="AF37" s="284">
        <f t="shared" si="23"/>
        <v>6375</v>
      </c>
      <c r="AG37" s="284">
        <f t="shared" si="23"/>
        <v>6375</v>
      </c>
      <c r="AH37" s="284">
        <f t="shared" si="5"/>
        <v>76500</v>
      </c>
    </row>
    <row r="38" spans="1:34" x14ac:dyDescent="0.25">
      <c r="A38" s="4" t="str">
        <f>A37</f>
        <v>Laundry</v>
      </c>
      <c r="B38" s="124">
        <f>B37</f>
        <v>7471</v>
      </c>
      <c r="C38" s="280" t="s">
        <v>62</v>
      </c>
      <c r="D38" s="284">
        <v>439.26</v>
      </c>
      <c r="E38" s="284">
        <v>0</v>
      </c>
      <c r="F38" s="284">
        <f t="shared" si="3"/>
        <v>638.7581818181817</v>
      </c>
      <c r="G38" s="284">
        <v>439.26</v>
      </c>
      <c r="H38" s="284">
        <v>793.41000000000008</v>
      </c>
      <c r="I38" s="284">
        <v>654.59</v>
      </c>
      <c r="J38" s="284">
        <v>710.30000000000007</v>
      </c>
      <c r="K38" s="284">
        <v>775.22</v>
      </c>
      <c r="L38" s="284">
        <v>731.38</v>
      </c>
      <c r="M38" s="284">
        <v>782.16</v>
      </c>
      <c r="N38" s="284">
        <v>998.15</v>
      </c>
      <c r="O38" s="284">
        <v>702.61</v>
      </c>
      <c r="P38" s="284">
        <f t="shared" si="0"/>
        <v>7665.0981818181817</v>
      </c>
      <c r="Q38" s="4">
        <v>8.3671364591211513E-4</v>
      </c>
      <c r="R38" s="291" t="e">
        <f t="shared" si="4"/>
        <v>#DIV/0!</v>
      </c>
      <c r="S38" s="116" t="s">
        <v>714</v>
      </c>
      <c r="T38" s="123"/>
      <c r="V38" s="284">
        <f>'OV - Cleaning&amp;Laundry&amp;Sercurity'!C45/12</f>
        <v>708.33333333333337</v>
      </c>
      <c r="W38" s="284">
        <f t="shared" si="22"/>
        <v>708.33333333333337</v>
      </c>
      <c r="X38" s="284">
        <f t="shared" si="23"/>
        <v>708.33333333333337</v>
      </c>
      <c r="Y38" s="284">
        <f t="shared" si="23"/>
        <v>708.33333333333337</v>
      </c>
      <c r="Z38" s="284">
        <f t="shared" si="23"/>
        <v>708.33333333333337</v>
      </c>
      <c r="AA38" s="284">
        <f t="shared" si="23"/>
        <v>708.33333333333337</v>
      </c>
      <c r="AB38" s="284">
        <f t="shared" si="23"/>
        <v>708.33333333333337</v>
      </c>
      <c r="AC38" s="284">
        <f t="shared" si="23"/>
        <v>708.33333333333337</v>
      </c>
      <c r="AD38" s="284">
        <f t="shared" si="23"/>
        <v>708.33333333333337</v>
      </c>
      <c r="AE38" s="284">
        <f t="shared" si="23"/>
        <v>708.33333333333337</v>
      </c>
      <c r="AF38" s="284">
        <f t="shared" si="23"/>
        <v>708.33333333333337</v>
      </c>
      <c r="AG38" s="284">
        <f t="shared" si="23"/>
        <v>708.33333333333337</v>
      </c>
      <c r="AH38" s="284">
        <f t="shared" si="5"/>
        <v>8499.9999999999982</v>
      </c>
    </row>
    <row r="39" spans="1:34" x14ac:dyDescent="0.25">
      <c r="A39" s="4" t="s">
        <v>126</v>
      </c>
      <c r="B39" s="124">
        <v>7475</v>
      </c>
      <c r="C39" s="280" t="s">
        <v>58</v>
      </c>
      <c r="D39" s="284">
        <v>4230.22</v>
      </c>
      <c r="E39" s="284">
        <v>3828.36</v>
      </c>
      <c r="F39" s="284">
        <f t="shared" si="3"/>
        <v>4641.6090909090908</v>
      </c>
      <c r="G39" s="284">
        <v>4454.7700000000004</v>
      </c>
      <c r="H39" s="284">
        <v>4940.67</v>
      </c>
      <c r="I39" s="284">
        <v>3104.75</v>
      </c>
      <c r="J39" s="284">
        <v>2215.73</v>
      </c>
      <c r="K39" s="284">
        <v>6557.48</v>
      </c>
      <c r="L39" s="284">
        <v>6391.95</v>
      </c>
      <c r="M39" s="284">
        <v>4136.97</v>
      </c>
      <c r="N39" s="284">
        <v>5772.37</v>
      </c>
      <c r="O39" s="284">
        <v>5424.43</v>
      </c>
      <c r="P39" s="284">
        <f t="shared" si="0"/>
        <v>55699.30909090909</v>
      </c>
      <c r="Q39" s="4">
        <v>6.08007502040707E-3</v>
      </c>
      <c r="R39" s="291" t="e">
        <f t="shared" si="4"/>
        <v>#DIV/0!</v>
      </c>
      <c r="S39" s="116" t="s">
        <v>714</v>
      </c>
      <c r="T39" s="123"/>
      <c r="V39" s="284">
        <f>'OV - Cleaning&amp;Laundry&amp;Sercurity'!D43/12</f>
        <v>3833.3333333333335</v>
      </c>
      <c r="W39" s="284">
        <f t="shared" si="22"/>
        <v>3833.3333333333335</v>
      </c>
      <c r="X39" s="284">
        <f t="shared" si="23"/>
        <v>3833.3333333333335</v>
      </c>
      <c r="Y39" s="284">
        <f t="shared" si="23"/>
        <v>3833.3333333333335</v>
      </c>
      <c r="Z39" s="284">
        <f t="shared" si="23"/>
        <v>3833.3333333333335</v>
      </c>
      <c r="AA39" s="284">
        <f t="shared" si="23"/>
        <v>3833.3333333333335</v>
      </c>
      <c r="AB39" s="284">
        <f t="shared" si="23"/>
        <v>3833.3333333333335</v>
      </c>
      <c r="AC39" s="284">
        <f t="shared" si="23"/>
        <v>3833.3333333333335</v>
      </c>
      <c r="AD39" s="284">
        <f t="shared" si="23"/>
        <v>3833.3333333333335</v>
      </c>
      <c r="AE39" s="284">
        <f t="shared" si="23"/>
        <v>3833.3333333333335</v>
      </c>
      <c r="AF39" s="284">
        <f t="shared" si="23"/>
        <v>3833.3333333333335</v>
      </c>
      <c r="AG39" s="284">
        <f t="shared" si="23"/>
        <v>3833.3333333333335</v>
      </c>
      <c r="AH39" s="284">
        <f t="shared" si="5"/>
        <v>46000.000000000007</v>
      </c>
    </row>
    <row r="40" spans="1:34" x14ac:dyDescent="0.25">
      <c r="A40" s="4" t="str">
        <f>A39</f>
        <v>Security</v>
      </c>
      <c r="B40" s="124">
        <f>B39</f>
        <v>7475</v>
      </c>
      <c r="C40" s="280" t="s">
        <v>62</v>
      </c>
      <c r="D40" s="284">
        <v>231.35</v>
      </c>
      <c r="E40" s="284">
        <v>250.65</v>
      </c>
      <c r="F40" s="284">
        <f t="shared" si="3"/>
        <v>314.18181818181819</v>
      </c>
      <c r="G40" s="284">
        <v>271.69</v>
      </c>
      <c r="H40" s="284">
        <v>257.44</v>
      </c>
      <c r="I40" s="284">
        <v>72.03</v>
      </c>
      <c r="J40" s="284">
        <v>500.97</v>
      </c>
      <c r="K40" s="284">
        <v>269.83</v>
      </c>
      <c r="L40" s="284">
        <v>273.55</v>
      </c>
      <c r="M40" s="284">
        <v>257.44</v>
      </c>
      <c r="N40" s="284">
        <v>590.1099999999999</v>
      </c>
      <c r="O40" s="284">
        <v>480.94</v>
      </c>
      <c r="P40" s="284">
        <f t="shared" si="0"/>
        <v>3770.1818181818185</v>
      </c>
      <c r="Q40" s="4">
        <v>4.1154888039466789E-4</v>
      </c>
      <c r="R40" s="291" t="e">
        <f t="shared" si="4"/>
        <v>#DIV/0!</v>
      </c>
      <c r="S40" s="116" t="s">
        <v>714</v>
      </c>
      <c r="T40" s="123"/>
      <c r="V40" s="284">
        <f>'OV - Cleaning&amp;Laundry&amp;Sercurity'!D45/12</f>
        <v>333.33333333333331</v>
      </c>
      <c r="W40" s="284">
        <f t="shared" si="22"/>
        <v>333.33333333333331</v>
      </c>
      <c r="X40" s="284">
        <f t="shared" si="23"/>
        <v>333.33333333333331</v>
      </c>
      <c r="Y40" s="284">
        <f t="shared" si="23"/>
        <v>333.33333333333331</v>
      </c>
      <c r="Z40" s="284">
        <f t="shared" si="23"/>
        <v>333.33333333333331</v>
      </c>
      <c r="AA40" s="284">
        <f t="shared" si="23"/>
        <v>333.33333333333331</v>
      </c>
      <c r="AB40" s="284">
        <f t="shared" si="23"/>
        <v>333.33333333333331</v>
      </c>
      <c r="AC40" s="284">
        <f t="shared" si="23"/>
        <v>333.33333333333331</v>
      </c>
      <c r="AD40" s="284">
        <f t="shared" si="23"/>
        <v>333.33333333333331</v>
      </c>
      <c r="AE40" s="284">
        <f t="shared" si="23"/>
        <v>333.33333333333331</v>
      </c>
      <c r="AF40" s="284">
        <f t="shared" si="23"/>
        <v>333.33333333333331</v>
      </c>
      <c r="AG40" s="284">
        <f t="shared" si="23"/>
        <v>333.33333333333331</v>
      </c>
      <c r="AH40" s="284">
        <f t="shared" si="5"/>
        <v>4000.0000000000005</v>
      </c>
    </row>
    <row r="41" spans="1:34" x14ac:dyDescent="0.25">
      <c r="A41" s="4" t="s">
        <v>96</v>
      </c>
      <c r="B41" s="124">
        <v>7510</v>
      </c>
      <c r="C41" s="280" t="s">
        <v>58</v>
      </c>
      <c r="D41" s="284">
        <v>792.29</v>
      </c>
      <c r="E41" s="284">
        <v>1254.79</v>
      </c>
      <c r="F41" s="284">
        <f t="shared" si="3"/>
        <v>906.67454545454518</v>
      </c>
      <c r="G41" s="284">
        <v>-15925.28</v>
      </c>
      <c r="H41" s="284">
        <v>1636.09</v>
      </c>
      <c r="I41" s="284">
        <v>3898.43</v>
      </c>
      <c r="J41" s="284">
        <v>1286.54</v>
      </c>
      <c r="K41" s="284">
        <v>2155.88</v>
      </c>
      <c r="L41" s="284">
        <v>1281.9000000000001</v>
      </c>
      <c r="M41" s="284">
        <v>1480.85</v>
      </c>
      <c r="N41" s="284">
        <v>6734.5</v>
      </c>
      <c r="O41" s="284">
        <v>5377.4299999999994</v>
      </c>
      <c r="P41" s="284">
        <f t="shared" si="0"/>
        <v>10880.094545454544</v>
      </c>
      <c r="Q41" s="4">
        <v>1.1876590956903319E-3</v>
      </c>
      <c r="R41" s="291" t="e">
        <f t="shared" si="4"/>
        <v>#DIV/0!</v>
      </c>
      <c r="S41" s="116"/>
      <c r="T41" s="123"/>
      <c r="V41" s="284">
        <f>'OV - Employee Wellbeing &amp; Ent'!J49/12</f>
        <v>3270</v>
      </c>
      <c r="W41" s="284">
        <f t="shared" si="22"/>
        <v>3270</v>
      </c>
      <c r="X41" s="284">
        <f t="shared" ref="X41:AG44" si="24">W41</f>
        <v>3270</v>
      </c>
      <c r="Y41" s="284">
        <f t="shared" si="24"/>
        <v>3270</v>
      </c>
      <c r="Z41" s="284">
        <f t="shared" si="24"/>
        <v>3270</v>
      </c>
      <c r="AA41" s="284">
        <f t="shared" si="24"/>
        <v>3270</v>
      </c>
      <c r="AB41" s="284">
        <f t="shared" si="24"/>
        <v>3270</v>
      </c>
      <c r="AC41" s="284">
        <f t="shared" si="24"/>
        <v>3270</v>
      </c>
      <c r="AD41" s="284">
        <f t="shared" si="24"/>
        <v>3270</v>
      </c>
      <c r="AE41" s="284">
        <f t="shared" si="24"/>
        <v>3270</v>
      </c>
      <c r="AF41" s="284">
        <f t="shared" si="24"/>
        <v>3270</v>
      </c>
      <c r="AG41" s="284">
        <f t="shared" si="24"/>
        <v>3270</v>
      </c>
      <c r="AH41" s="284">
        <f t="shared" si="5"/>
        <v>39240</v>
      </c>
    </row>
    <row r="42" spans="1:34" x14ac:dyDescent="0.25">
      <c r="A42" s="4" t="str">
        <f>A41</f>
        <v>Travel/Entertainment - Team only</v>
      </c>
      <c r="B42" s="124">
        <f>B41</f>
        <v>7510</v>
      </c>
      <c r="C42" s="280" t="s">
        <v>62</v>
      </c>
      <c r="D42" s="284">
        <v>454.71</v>
      </c>
      <c r="E42" s="284">
        <v>60.16</v>
      </c>
      <c r="F42" s="284">
        <f t="shared" si="3"/>
        <v>146.05090909090904</v>
      </c>
      <c r="G42" s="284">
        <v>-2628.03</v>
      </c>
      <c r="H42" s="284">
        <v>486.75</v>
      </c>
      <c r="I42" s="284">
        <v>1698.27</v>
      </c>
      <c r="J42" s="284">
        <v>653.81000000000006</v>
      </c>
      <c r="K42" s="284">
        <v>212.33</v>
      </c>
      <c r="L42" s="284">
        <v>575.66999999999996</v>
      </c>
      <c r="M42" s="284">
        <v>12.2</v>
      </c>
      <c r="N42" s="284">
        <v>37.72</v>
      </c>
      <c r="O42" s="284">
        <v>42.97</v>
      </c>
      <c r="P42" s="284">
        <f t="shared" si="0"/>
        <v>1752.6109090909088</v>
      </c>
      <c r="Q42" s="4">
        <v>1.9131306981679902E-4</v>
      </c>
      <c r="R42" s="291" t="e">
        <f t="shared" si="4"/>
        <v>#DIV/0!</v>
      </c>
      <c r="S42" s="116"/>
      <c r="T42" s="123"/>
      <c r="V42" s="284">
        <f>'OV - Employee Wellbeing &amp; Ent'!J50/12</f>
        <v>3270</v>
      </c>
      <c r="W42" s="284">
        <f t="shared" si="22"/>
        <v>3270</v>
      </c>
      <c r="X42" s="284">
        <f t="shared" si="24"/>
        <v>3270</v>
      </c>
      <c r="Y42" s="284">
        <f t="shared" si="24"/>
        <v>3270</v>
      </c>
      <c r="Z42" s="284">
        <f t="shared" si="24"/>
        <v>3270</v>
      </c>
      <c r="AA42" s="284">
        <f t="shared" si="24"/>
        <v>3270</v>
      </c>
      <c r="AB42" s="284">
        <f t="shared" si="24"/>
        <v>3270</v>
      </c>
      <c r="AC42" s="284">
        <f t="shared" si="24"/>
        <v>3270</v>
      </c>
      <c r="AD42" s="284">
        <f t="shared" si="24"/>
        <v>3270</v>
      </c>
      <c r="AE42" s="284">
        <f t="shared" si="24"/>
        <v>3270</v>
      </c>
      <c r="AF42" s="284">
        <f t="shared" si="24"/>
        <v>3270</v>
      </c>
      <c r="AG42" s="284">
        <f t="shared" si="24"/>
        <v>3270</v>
      </c>
      <c r="AH42" s="284">
        <f t="shared" si="5"/>
        <v>39240</v>
      </c>
    </row>
    <row r="43" spans="1:34" x14ac:dyDescent="0.25">
      <c r="A43" s="4" t="s">
        <v>127</v>
      </c>
      <c r="B43" s="124">
        <v>7520</v>
      </c>
      <c r="C43" s="280" t="s">
        <v>58</v>
      </c>
      <c r="D43" s="284">
        <v>16941.29</v>
      </c>
      <c r="E43" s="284">
        <v>76.52</v>
      </c>
      <c r="F43" s="284">
        <f t="shared" si="3"/>
        <v>3635.0818181818172</v>
      </c>
      <c r="G43" s="284">
        <v>251.44</v>
      </c>
      <c r="H43" s="284">
        <v>3164.23</v>
      </c>
      <c r="I43" s="284">
        <v>2980.58</v>
      </c>
      <c r="J43" s="284">
        <v>907.41</v>
      </c>
      <c r="K43" s="284">
        <v>1310.3699999999999</v>
      </c>
      <c r="L43" s="284">
        <v>2659.42</v>
      </c>
      <c r="M43" s="284">
        <v>0</v>
      </c>
      <c r="N43" s="284">
        <v>2778.17</v>
      </c>
      <c r="O43" s="284">
        <v>8916.4699999999993</v>
      </c>
      <c r="P43" s="284">
        <f t="shared" si="0"/>
        <v>43620.981818181812</v>
      </c>
      <c r="Q43" s="4">
        <v>4.7616181645176925E-3</v>
      </c>
      <c r="R43" s="291" t="e">
        <f t="shared" si="4"/>
        <v>#DIV/0!</v>
      </c>
      <c r="S43" s="116"/>
      <c r="T43" s="123"/>
      <c r="V43" s="284">
        <f>'OV - Entertainment - Customer'!E49/12</f>
        <v>0</v>
      </c>
      <c r="W43" s="284">
        <f t="shared" si="22"/>
        <v>0</v>
      </c>
      <c r="X43" s="284">
        <f t="shared" si="24"/>
        <v>0</v>
      </c>
      <c r="Y43" s="284">
        <f t="shared" si="24"/>
        <v>0</v>
      </c>
      <c r="Z43" s="284">
        <f t="shared" si="24"/>
        <v>0</v>
      </c>
      <c r="AA43" s="284">
        <f t="shared" si="24"/>
        <v>0</v>
      </c>
      <c r="AB43" s="284">
        <f t="shared" si="24"/>
        <v>0</v>
      </c>
      <c r="AC43" s="284">
        <f t="shared" si="24"/>
        <v>0</v>
      </c>
      <c r="AD43" s="284">
        <f t="shared" si="24"/>
        <v>0</v>
      </c>
      <c r="AE43" s="284">
        <f t="shared" si="24"/>
        <v>0</v>
      </c>
      <c r="AF43" s="284">
        <f t="shared" si="24"/>
        <v>0</v>
      </c>
      <c r="AG43" s="284">
        <f t="shared" si="24"/>
        <v>0</v>
      </c>
      <c r="AH43" s="284">
        <f t="shared" si="5"/>
        <v>0</v>
      </c>
    </row>
    <row r="44" spans="1:34" x14ac:dyDescent="0.25">
      <c r="A44" s="4" t="str">
        <f>A43</f>
        <v>Travel/Entertainment - Customer</v>
      </c>
      <c r="B44" s="124">
        <f>B43</f>
        <v>7520</v>
      </c>
      <c r="C44" s="280" t="s">
        <v>62</v>
      </c>
      <c r="D44" s="284">
        <v>3675.75</v>
      </c>
      <c r="E44" s="284">
        <v>5119.3500000000004</v>
      </c>
      <c r="F44" s="284">
        <f t="shared" si="3"/>
        <v>1411.6672727272728</v>
      </c>
      <c r="G44" s="284">
        <v>1226.25</v>
      </c>
      <c r="H44" s="284">
        <v>1042.3699999999999</v>
      </c>
      <c r="I44" s="284">
        <v>564.02</v>
      </c>
      <c r="J44" s="284">
        <v>699.31</v>
      </c>
      <c r="K44" s="284">
        <v>956.34</v>
      </c>
      <c r="L44" s="284">
        <v>342.45</v>
      </c>
      <c r="M44" s="284">
        <v>102.22</v>
      </c>
      <c r="N44" s="284">
        <v>619.92999999999995</v>
      </c>
      <c r="O44" s="284">
        <v>1180.3499999999999</v>
      </c>
      <c r="P44" s="284">
        <f t="shared" si="0"/>
        <v>16940.007272727271</v>
      </c>
      <c r="Q44" s="4">
        <v>1.8491524714663592E-3</v>
      </c>
      <c r="R44" s="291" t="e">
        <f t="shared" si="4"/>
        <v>#DIV/0!</v>
      </c>
      <c r="S44" s="116"/>
      <c r="T44" s="123"/>
      <c r="V44" s="284">
        <f>'OV - Entertainment - Customer'!E50/12</f>
        <v>0</v>
      </c>
      <c r="W44" s="284">
        <f t="shared" si="22"/>
        <v>0</v>
      </c>
      <c r="X44" s="284">
        <f t="shared" si="24"/>
        <v>0</v>
      </c>
      <c r="Y44" s="284">
        <f t="shared" si="24"/>
        <v>0</v>
      </c>
      <c r="Z44" s="284">
        <f t="shared" si="24"/>
        <v>0</v>
      </c>
      <c r="AA44" s="284">
        <f t="shared" si="24"/>
        <v>0</v>
      </c>
      <c r="AB44" s="284">
        <f t="shared" si="24"/>
        <v>0</v>
      </c>
      <c r="AC44" s="284">
        <f t="shared" si="24"/>
        <v>0</v>
      </c>
      <c r="AD44" s="284">
        <f t="shared" si="24"/>
        <v>0</v>
      </c>
      <c r="AE44" s="284">
        <f t="shared" si="24"/>
        <v>0</v>
      </c>
      <c r="AF44" s="284">
        <f t="shared" si="24"/>
        <v>0</v>
      </c>
      <c r="AG44" s="284">
        <f t="shared" si="24"/>
        <v>0</v>
      </c>
      <c r="AH44" s="284">
        <f t="shared" si="5"/>
        <v>0</v>
      </c>
    </row>
    <row r="45" spans="1:34" x14ac:dyDescent="0.25">
      <c r="A45" s="4" t="s">
        <v>98</v>
      </c>
      <c r="B45" s="124">
        <v>7535</v>
      </c>
      <c r="C45" s="280" t="s">
        <v>58</v>
      </c>
      <c r="D45" s="284">
        <v>36086.89</v>
      </c>
      <c r="E45" s="284">
        <v>13761.4</v>
      </c>
      <c r="F45" s="284">
        <f t="shared" si="3"/>
        <v>15843.187272727271</v>
      </c>
      <c r="G45" s="284">
        <v>20429.86</v>
      </c>
      <c r="H45" s="284">
        <v>15266.67</v>
      </c>
      <c r="I45" s="284">
        <v>12362.24</v>
      </c>
      <c r="J45" s="284">
        <v>11665.8</v>
      </c>
      <c r="K45" s="284">
        <v>11512.22</v>
      </c>
      <c r="L45" s="284">
        <v>12150.2</v>
      </c>
      <c r="M45" s="284">
        <v>12224.87</v>
      </c>
      <c r="N45" s="284">
        <v>12349.39</v>
      </c>
      <c r="O45" s="284">
        <v>16465.52</v>
      </c>
      <c r="P45" s="284">
        <f t="shared" si="0"/>
        <v>190118.24727272728</v>
      </c>
      <c r="Q45" s="4">
        <v>2.0753097749917116E-2</v>
      </c>
      <c r="R45" s="291" t="e">
        <f t="shared" si="4"/>
        <v>#DIV/0!</v>
      </c>
      <c r="S45" s="116" t="s">
        <v>714</v>
      </c>
      <c r="T45" s="123"/>
      <c r="V45" s="284">
        <f>'OV - Others based on LY Actual'!C102</f>
        <v>15843.187272727273</v>
      </c>
      <c r="W45" s="284">
        <f t="shared" si="22"/>
        <v>15843.187272727273</v>
      </c>
      <c r="X45" s="284">
        <f t="shared" ref="X45:AG46" si="25">W45</f>
        <v>15843.187272727273</v>
      </c>
      <c r="Y45" s="284">
        <f t="shared" si="25"/>
        <v>15843.187272727273</v>
      </c>
      <c r="Z45" s="284">
        <f t="shared" si="25"/>
        <v>15843.187272727273</v>
      </c>
      <c r="AA45" s="284">
        <f t="shared" si="25"/>
        <v>15843.187272727273</v>
      </c>
      <c r="AB45" s="284">
        <f t="shared" si="25"/>
        <v>15843.187272727273</v>
      </c>
      <c r="AC45" s="284">
        <f t="shared" si="25"/>
        <v>15843.187272727273</v>
      </c>
      <c r="AD45" s="284">
        <f t="shared" si="25"/>
        <v>15843.187272727273</v>
      </c>
      <c r="AE45" s="284">
        <f t="shared" si="25"/>
        <v>15843.187272727273</v>
      </c>
      <c r="AF45" s="284">
        <f t="shared" si="25"/>
        <v>15843.187272727273</v>
      </c>
      <c r="AG45" s="284">
        <f t="shared" si="25"/>
        <v>15843.187272727273</v>
      </c>
      <c r="AH45" s="284">
        <f t="shared" si="5"/>
        <v>190118.24727272731</v>
      </c>
    </row>
    <row r="46" spans="1:34" x14ac:dyDescent="0.25">
      <c r="A46" s="4" t="str">
        <f>A45</f>
        <v>Telephone Tolls</v>
      </c>
      <c r="B46" s="124">
        <f>B45</f>
        <v>7535</v>
      </c>
      <c r="C46" s="280" t="s">
        <v>62</v>
      </c>
      <c r="D46" s="284">
        <v>6490.0599999999986</v>
      </c>
      <c r="E46" s="284">
        <v>2477.8000000000002</v>
      </c>
      <c r="F46" s="284">
        <f t="shared" si="3"/>
        <v>3008.2763636363634</v>
      </c>
      <c r="G46" s="284">
        <v>3996.45</v>
      </c>
      <c r="H46" s="284">
        <v>2954.14</v>
      </c>
      <c r="I46" s="284">
        <v>2533.58</v>
      </c>
      <c r="J46" s="284">
        <v>2269.0100000000002</v>
      </c>
      <c r="K46" s="284">
        <v>2248.62</v>
      </c>
      <c r="L46" s="284">
        <v>2283.0300000000002</v>
      </c>
      <c r="M46" s="284">
        <v>2352.41</v>
      </c>
      <c r="N46" s="284">
        <v>2517.69</v>
      </c>
      <c r="O46" s="284">
        <v>2968.25</v>
      </c>
      <c r="P46" s="284">
        <f t="shared" si="0"/>
        <v>36099.316363636361</v>
      </c>
      <c r="Q46" s="4">
        <v>3.9405614765900369E-3</v>
      </c>
      <c r="R46" s="291" t="e">
        <f t="shared" si="4"/>
        <v>#DIV/0!</v>
      </c>
      <c r="S46" s="116" t="s">
        <v>714</v>
      </c>
      <c r="T46" s="123"/>
      <c r="V46" s="284">
        <f>'OV - Others based on LY Actual'!C103</f>
        <v>3008.2763636363634</v>
      </c>
      <c r="W46" s="284">
        <f t="shared" si="22"/>
        <v>3008.2763636363634</v>
      </c>
      <c r="X46" s="284">
        <f t="shared" si="25"/>
        <v>3008.2763636363634</v>
      </c>
      <c r="Y46" s="284">
        <f t="shared" si="25"/>
        <v>3008.2763636363634</v>
      </c>
      <c r="Z46" s="284">
        <f t="shared" si="25"/>
        <v>3008.2763636363634</v>
      </c>
      <c r="AA46" s="284">
        <f t="shared" si="25"/>
        <v>3008.2763636363634</v>
      </c>
      <c r="AB46" s="284">
        <f t="shared" si="25"/>
        <v>3008.2763636363634</v>
      </c>
      <c r="AC46" s="284">
        <f t="shared" si="25"/>
        <v>3008.2763636363634</v>
      </c>
      <c r="AD46" s="284">
        <f t="shared" si="25"/>
        <v>3008.2763636363634</v>
      </c>
      <c r="AE46" s="284">
        <f t="shared" si="25"/>
        <v>3008.2763636363634</v>
      </c>
      <c r="AF46" s="284">
        <f t="shared" si="25"/>
        <v>3008.2763636363634</v>
      </c>
      <c r="AG46" s="284">
        <f t="shared" si="25"/>
        <v>3008.2763636363634</v>
      </c>
      <c r="AH46" s="284">
        <f t="shared" si="5"/>
        <v>36099.316363636361</v>
      </c>
    </row>
    <row r="47" spans="1:34" x14ac:dyDescent="0.25">
      <c r="A47" s="4" t="s">
        <v>128</v>
      </c>
      <c r="B47" s="124">
        <v>7540</v>
      </c>
      <c r="C47" s="280" t="s">
        <v>58</v>
      </c>
      <c r="D47" s="284">
        <v>0</v>
      </c>
      <c r="E47" s="284">
        <v>0</v>
      </c>
      <c r="F47" s="284">
        <f t="shared" si="3"/>
        <v>15.454545454545455</v>
      </c>
      <c r="G47" s="284">
        <v>0</v>
      </c>
      <c r="H47" s="284">
        <v>170</v>
      </c>
      <c r="I47" s="284">
        <v>0</v>
      </c>
      <c r="J47" s="284">
        <v>0</v>
      </c>
      <c r="K47" s="284">
        <v>0</v>
      </c>
      <c r="L47" s="284">
        <v>0</v>
      </c>
      <c r="M47" s="284">
        <v>0</v>
      </c>
      <c r="N47" s="284">
        <v>0</v>
      </c>
      <c r="O47" s="284">
        <v>0</v>
      </c>
      <c r="P47" s="284">
        <f t="shared" si="0"/>
        <v>185.45454545454547</v>
      </c>
      <c r="Q47" s="4">
        <v>2.0244013213858083E-5</v>
      </c>
      <c r="R47" s="291" t="e">
        <f t="shared" si="4"/>
        <v>#DIV/0!</v>
      </c>
      <c r="S47" s="116" t="s">
        <v>714</v>
      </c>
      <c r="T47" s="123"/>
      <c r="V47" s="284">
        <f>'OV - Others based on LY Actual'!C32</f>
        <v>15.454545454545455</v>
      </c>
      <c r="W47" s="284">
        <f t="shared" ref="W47:AG47" si="26">V47</f>
        <v>15.454545454545455</v>
      </c>
      <c r="X47" s="284">
        <f t="shared" si="26"/>
        <v>15.454545454545455</v>
      </c>
      <c r="Y47" s="284">
        <f t="shared" si="26"/>
        <v>15.454545454545455</v>
      </c>
      <c r="Z47" s="284">
        <f t="shared" si="26"/>
        <v>15.454545454545455</v>
      </c>
      <c r="AA47" s="284">
        <f t="shared" si="26"/>
        <v>15.454545454545455</v>
      </c>
      <c r="AB47" s="284">
        <f t="shared" si="26"/>
        <v>15.454545454545455</v>
      </c>
      <c r="AC47" s="284">
        <f t="shared" si="26"/>
        <v>15.454545454545455</v>
      </c>
      <c r="AD47" s="284">
        <f t="shared" si="26"/>
        <v>15.454545454545455</v>
      </c>
      <c r="AE47" s="284">
        <f t="shared" si="26"/>
        <v>15.454545454545455</v>
      </c>
      <c r="AF47" s="284">
        <f t="shared" si="26"/>
        <v>15.454545454545455</v>
      </c>
      <c r="AG47" s="284">
        <f t="shared" si="26"/>
        <v>15.454545454545455</v>
      </c>
      <c r="AH47" s="284">
        <f t="shared" si="5"/>
        <v>185.4545454545455</v>
      </c>
    </row>
    <row r="48" spans="1:34" x14ac:dyDescent="0.25">
      <c r="A48" s="4" t="str">
        <f>A47</f>
        <v>Postage</v>
      </c>
      <c r="B48" s="124">
        <f>B47</f>
        <v>7540</v>
      </c>
      <c r="C48" s="280" t="s">
        <v>62</v>
      </c>
      <c r="D48" s="284">
        <v>0</v>
      </c>
      <c r="E48" s="284">
        <v>0</v>
      </c>
      <c r="F48" s="284">
        <f t="shared" si="3"/>
        <v>2.7272727272727271</v>
      </c>
      <c r="G48" s="284">
        <v>0</v>
      </c>
      <c r="H48" s="284">
        <v>30</v>
      </c>
      <c r="I48" s="284">
        <v>0</v>
      </c>
      <c r="J48" s="284">
        <v>0</v>
      </c>
      <c r="K48" s="284">
        <v>0</v>
      </c>
      <c r="L48" s="284">
        <v>0</v>
      </c>
      <c r="M48" s="284">
        <v>0</v>
      </c>
      <c r="N48" s="284">
        <v>0</v>
      </c>
      <c r="O48" s="284">
        <v>0</v>
      </c>
      <c r="P48" s="284">
        <f t="shared" si="0"/>
        <v>32.727272727272727</v>
      </c>
      <c r="Q48" s="4">
        <v>3.5724729200926028E-6</v>
      </c>
      <c r="R48" s="291" t="e">
        <f t="shared" si="4"/>
        <v>#DIV/0!</v>
      </c>
      <c r="S48" s="116" t="s">
        <v>714</v>
      </c>
      <c r="T48" s="123"/>
      <c r="V48" s="284">
        <f>'OV - Others based on LY Actual'!C33</f>
        <v>2.7272727272727271</v>
      </c>
      <c r="W48" s="284">
        <f t="shared" ref="W48:AG48" si="27">V48</f>
        <v>2.7272727272727271</v>
      </c>
      <c r="X48" s="284">
        <f t="shared" si="27"/>
        <v>2.7272727272727271</v>
      </c>
      <c r="Y48" s="284">
        <f t="shared" si="27"/>
        <v>2.7272727272727271</v>
      </c>
      <c r="Z48" s="284">
        <f t="shared" si="27"/>
        <v>2.7272727272727271</v>
      </c>
      <c r="AA48" s="284">
        <f t="shared" si="27"/>
        <v>2.7272727272727271</v>
      </c>
      <c r="AB48" s="284">
        <f t="shared" si="27"/>
        <v>2.7272727272727271</v>
      </c>
      <c r="AC48" s="284">
        <f t="shared" si="27"/>
        <v>2.7272727272727271</v>
      </c>
      <c r="AD48" s="284">
        <f t="shared" si="27"/>
        <v>2.7272727272727271</v>
      </c>
      <c r="AE48" s="284">
        <f t="shared" si="27"/>
        <v>2.7272727272727271</v>
      </c>
      <c r="AF48" s="284">
        <f t="shared" si="27"/>
        <v>2.7272727272727271</v>
      </c>
      <c r="AG48" s="284">
        <f t="shared" si="27"/>
        <v>2.7272727272727271</v>
      </c>
      <c r="AH48" s="284">
        <f t="shared" si="5"/>
        <v>32.727272727272727</v>
      </c>
    </row>
    <row r="49" spans="1:36" x14ac:dyDescent="0.25">
      <c r="A49" s="4" t="s">
        <v>99</v>
      </c>
      <c r="B49" s="124">
        <v>7570</v>
      </c>
      <c r="C49" s="280" t="s">
        <v>58</v>
      </c>
      <c r="D49" s="284">
        <v>207.25</v>
      </c>
      <c r="E49" s="284">
        <v>0</v>
      </c>
      <c r="F49" s="284">
        <f t="shared" si="3"/>
        <v>408.57727272727277</v>
      </c>
      <c r="G49" s="284">
        <v>0</v>
      </c>
      <c r="H49" s="284">
        <v>3714.5</v>
      </c>
      <c r="I49" s="284">
        <v>0</v>
      </c>
      <c r="J49" s="284">
        <v>0</v>
      </c>
      <c r="K49" s="284">
        <v>-121.7</v>
      </c>
      <c r="L49" s="284">
        <v>0</v>
      </c>
      <c r="M49" s="284">
        <v>242.12</v>
      </c>
      <c r="N49" s="284">
        <v>3.48</v>
      </c>
      <c r="O49" s="284">
        <v>448.7</v>
      </c>
      <c r="P49" s="284">
        <f t="shared" si="0"/>
        <v>4902.9272727272719</v>
      </c>
      <c r="Q49" s="4">
        <v>5.351981222806064E-4</v>
      </c>
      <c r="R49" s="291" t="e">
        <f t="shared" si="4"/>
        <v>#DIV/0!</v>
      </c>
      <c r="S49" s="116" t="s">
        <v>714</v>
      </c>
      <c r="T49" s="123"/>
      <c r="V49" s="284">
        <f>'OV - Others based on LY Actual'!C39</f>
        <v>408.57727272727266</v>
      </c>
      <c r="W49" s="284">
        <f t="shared" ref="W49:AG49" si="28">V49</f>
        <v>408.57727272727266</v>
      </c>
      <c r="X49" s="284">
        <f t="shared" si="28"/>
        <v>408.57727272727266</v>
      </c>
      <c r="Y49" s="284">
        <f t="shared" si="28"/>
        <v>408.57727272727266</v>
      </c>
      <c r="Z49" s="284">
        <f t="shared" si="28"/>
        <v>408.57727272727266</v>
      </c>
      <c r="AA49" s="284">
        <f t="shared" si="28"/>
        <v>408.57727272727266</v>
      </c>
      <c r="AB49" s="284">
        <f t="shared" si="28"/>
        <v>408.57727272727266</v>
      </c>
      <c r="AC49" s="284">
        <f t="shared" si="28"/>
        <v>408.57727272727266</v>
      </c>
      <c r="AD49" s="284">
        <f t="shared" si="28"/>
        <v>408.57727272727266</v>
      </c>
      <c r="AE49" s="284">
        <f t="shared" si="28"/>
        <v>408.57727272727266</v>
      </c>
      <c r="AF49" s="284">
        <f t="shared" si="28"/>
        <v>408.57727272727266</v>
      </c>
      <c r="AG49" s="284">
        <f t="shared" si="28"/>
        <v>408.57727272727266</v>
      </c>
      <c r="AH49" s="284">
        <f t="shared" si="5"/>
        <v>4902.927272727271</v>
      </c>
    </row>
    <row r="50" spans="1:36" x14ac:dyDescent="0.25">
      <c r="A50" s="4" t="str">
        <f>A49</f>
        <v>Equipment Maintenance</v>
      </c>
      <c r="B50" s="124">
        <f>B49</f>
        <v>7570</v>
      </c>
      <c r="C50" s="280" t="s">
        <v>62</v>
      </c>
      <c r="D50" s="284">
        <v>0</v>
      </c>
      <c r="E50" s="284">
        <v>0</v>
      </c>
      <c r="F50" s="284">
        <f t="shared" si="3"/>
        <v>63.557272727272725</v>
      </c>
      <c r="G50" s="284">
        <v>0</v>
      </c>
      <c r="H50" s="284">
        <v>0</v>
      </c>
      <c r="I50" s="284">
        <v>0</v>
      </c>
      <c r="J50" s="284">
        <v>0</v>
      </c>
      <c r="K50" s="284">
        <v>0</v>
      </c>
      <c r="L50" s="284">
        <v>0</v>
      </c>
      <c r="M50" s="284">
        <v>699.13</v>
      </c>
      <c r="N50" s="284">
        <v>0</v>
      </c>
      <c r="O50" s="284">
        <v>0</v>
      </c>
      <c r="P50" s="284">
        <f t="shared" si="0"/>
        <v>762.68727272727267</v>
      </c>
      <c r="Q50" s="4">
        <v>8.3254099754144709E-5</v>
      </c>
      <c r="R50" s="291" t="e">
        <f t="shared" si="4"/>
        <v>#DIV/0!</v>
      </c>
      <c r="S50" s="116" t="s">
        <v>714</v>
      </c>
      <c r="T50" s="123"/>
      <c r="V50" s="284">
        <f>'OV - Others based on LY Actual'!C40</f>
        <v>63.557272727272725</v>
      </c>
      <c r="W50" s="284">
        <f t="shared" ref="W50:AG50" si="29">V50</f>
        <v>63.557272727272725</v>
      </c>
      <c r="X50" s="284">
        <f t="shared" si="29"/>
        <v>63.557272727272725</v>
      </c>
      <c r="Y50" s="284">
        <f t="shared" si="29"/>
        <v>63.557272727272725</v>
      </c>
      <c r="Z50" s="284">
        <f t="shared" si="29"/>
        <v>63.557272727272725</v>
      </c>
      <c r="AA50" s="284">
        <f t="shared" si="29"/>
        <v>63.557272727272725</v>
      </c>
      <c r="AB50" s="284">
        <f t="shared" si="29"/>
        <v>63.557272727272725</v>
      </c>
      <c r="AC50" s="284">
        <f t="shared" si="29"/>
        <v>63.557272727272725</v>
      </c>
      <c r="AD50" s="284">
        <f t="shared" si="29"/>
        <v>63.557272727272725</v>
      </c>
      <c r="AE50" s="284">
        <f t="shared" si="29"/>
        <v>63.557272727272725</v>
      </c>
      <c r="AF50" s="284">
        <f t="shared" si="29"/>
        <v>63.557272727272725</v>
      </c>
      <c r="AG50" s="284">
        <f t="shared" si="29"/>
        <v>63.557272727272725</v>
      </c>
      <c r="AH50" s="284">
        <f t="shared" si="5"/>
        <v>762.68727272727256</v>
      </c>
    </row>
    <row r="51" spans="1:36" x14ac:dyDescent="0.25">
      <c r="A51" s="4" t="s">
        <v>105</v>
      </c>
      <c r="B51" s="124">
        <v>7610</v>
      </c>
      <c r="C51" s="280" t="s">
        <v>58</v>
      </c>
      <c r="D51" s="284">
        <v>-2612.9499999999998</v>
      </c>
      <c r="E51" s="284">
        <v>-3621.28</v>
      </c>
      <c r="F51" s="284">
        <f t="shared" si="3"/>
        <v>-3519.9390909090912</v>
      </c>
      <c r="G51" s="284">
        <v>-3147.44</v>
      </c>
      <c r="H51" s="284">
        <v>-5335.78</v>
      </c>
      <c r="I51" s="284">
        <v>-3515.75</v>
      </c>
      <c r="J51" s="284">
        <v>-3169.37</v>
      </c>
      <c r="K51" s="284">
        <v>-4524.3999999999996</v>
      </c>
      <c r="L51" s="284">
        <v>-3559.07</v>
      </c>
      <c r="M51" s="284">
        <v>-4023.01</v>
      </c>
      <c r="N51" s="284">
        <v>-2857.38</v>
      </c>
      <c r="O51" s="284">
        <v>-2352.9</v>
      </c>
      <c r="P51" s="284">
        <f t="shared" si="0"/>
        <v>-42239.269090909089</v>
      </c>
      <c r="Q51" s="4">
        <v>-4.6107919303043044E-3</v>
      </c>
      <c r="R51" s="291" t="e">
        <f t="shared" si="4"/>
        <v>#DIV/0!</v>
      </c>
      <c r="S51" s="116" t="s">
        <v>714</v>
      </c>
      <c r="T51" s="123"/>
      <c r="V51" s="284">
        <f>'OV - Others based on LY Actual'!C46</f>
        <v>-3519.9390909090907</v>
      </c>
      <c r="W51" s="284">
        <f t="shared" ref="W51:AG51" si="30">V51</f>
        <v>-3519.9390909090907</v>
      </c>
      <c r="X51" s="284">
        <f t="shared" si="30"/>
        <v>-3519.9390909090907</v>
      </c>
      <c r="Y51" s="284">
        <f t="shared" si="30"/>
        <v>-3519.9390909090907</v>
      </c>
      <c r="Z51" s="284">
        <f t="shared" si="30"/>
        <v>-3519.9390909090907</v>
      </c>
      <c r="AA51" s="284">
        <f t="shared" si="30"/>
        <v>-3519.9390909090907</v>
      </c>
      <c r="AB51" s="284">
        <f t="shared" si="30"/>
        <v>-3519.9390909090907</v>
      </c>
      <c r="AC51" s="284">
        <f t="shared" si="30"/>
        <v>-3519.9390909090907</v>
      </c>
      <c r="AD51" s="284">
        <f t="shared" si="30"/>
        <v>-3519.9390909090907</v>
      </c>
      <c r="AE51" s="284">
        <f t="shared" si="30"/>
        <v>-3519.9390909090907</v>
      </c>
      <c r="AF51" s="284">
        <f t="shared" si="30"/>
        <v>-3519.9390909090907</v>
      </c>
      <c r="AG51" s="284">
        <f t="shared" si="30"/>
        <v>-3519.9390909090907</v>
      </c>
      <c r="AH51" s="284">
        <f t="shared" si="5"/>
        <v>-42239.269090909089</v>
      </c>
    </row>
    <row r="52" spans="1:36" x14ac:dyDescent="0.25">
      <c r="A52" s="4" t="str">
        <f>A51</f>
        <v>Bank Charges</v>
      </c>
      <c r="B52" s="124">
        <f>B51</f>
        <v>7610</v>
      </c>
      <c r="C52" s="280" t="s">
        <v>62</v>
      </c>
      <c r="D52" s="284">
        <v>-295.10000000000002</v>
      </c>
      <c r="E52" s="284">
        <v>-441.74</v>
      </c>
      <c r="F52" s="284">
        <f t="shared" si="3"/>
        <v>-1454.3345454545454</v>
      </c>
      <c r="G52" s="284">
        <v>-311.61</v>
      </c>
      <c r="H52" s="284">
        <v>-651.5</v>
      </c>
      <c r="I52" s="284">
        <v>-379.96</v>
      </c>
      <c r="J52" s="284">
        <v>-507.06</v>
      </c>
      <c r="K52" s="284">
        <v>-1158.5</v>
      </c>
      <c r="L52" s="284">
        <v>-366.65</v>
      </c>
      <c r="M52" s="284">
        <v>-4129.2</v>
      </c>
      <c r="N52" s="284">
        <v>-2910.69</v>
      </c>
      <c r="O52" s="284">
        <v>-4845.67</v>
      </c>
      <c r="P52" s="284">
        <f t="shared" si="0"/>
        <v>-17452.014545454545</v>
      </c>
      <c r="Q52" s="4">
        <v>-1.905042619476901E-3</v>
      </c>
      <c r="R52" s="291" t="e">
        <f t="shared" si="4"/>
        <v>#DIV/0!</v>
      </c>
      <c r="S52" s="116" t="s">
        <v>714</v>
      </c>
      <c r="T52" s="123"/>
      <c r="V52" s="284">
        <f>'OV - Others based on LY Actual'!C47</f>
        <v>-1454.3345454545454</v>
      </c>
      <c r="W52" s="284">
        <f t="shared" ref="W52:AG52" si="31">V52</f>
        <v>-1454.3345454545454</v>
      </c>
      <c r="X52" s="284">
        <f t="shared" si="31"/>
        <v>-1454.3345454545454</v>
      </c>
      <c r="Y52" s="284">
        <f t="shared" si="31"/>
        <v>-1454.3345454545454</v>
      </c>
      <c r="Z52" s="284">
        <f t="shared" si="31"/>
        <v>-1454.3345454545454</v>
      </c>
      <c r="AA52" s="284">
        <f t="shared" si="31"/>
        <v>-1454.3345454545454</v>
      </c>
      <c r="AB52" s="284">
        <f t="shared" si="31"/>
        <v>-1454.3345454545454</v>
      </c>
      <c r="AC52" s="284">
        <f t="shared" si="31"/>
        <v>-1454.3345454545454</v>
      </c>
      <c r="AD52" s="284">
        <f t="shared" si="31"/>
        <v>-1454.3345454545454</v>
      </c>
      <c r="AE52" s="284">
        <f t="shared" si="31"/>
        <v>-1454.3345454545454</v>
      </c>
      <c r="AF52" s="284">
        <f t="shared" si="31"/>
        <v>-1454.3345454545454</v>
      </c>
      <c r="AG52" s="284">
        <f t="shared" si="31"/>
        <v>-1454.3345454545454</v>
      </c>
      <c r="AH52" s="284">
        <f t="shared" si="5"/>
        <v>-17452.014545454545</v>
      </c>
    </row>
    <row r="53" spans="1:36" x14ac:dyDescent="0.25">
      <c r="A53" s="4" t="s">
        <v>108</v>
      </c>
      <c r="B53" s="124">
        <v>7630</v>
      </c>
      <c r="C53" s="280" t="s">
        <v>58</v>
      </c>
      <c r="D53" s="284">
        <v>9332.2099999999991</v>
      </c>
      <c r="E53" s="284">
        <v>7584.76</v>
      </c>
      <c r="F53" s="284">
        <f t="shared" si="3"/>
        <v>11180.036363636362</v>
      </c>
      <c r="G53" s="284">
        <v>8212.99</v>
      </c>
      <c r="H53" s="284">
        <v>42889.31</v>
      </c>
      <c r="I53" s="284">
        <v>7234.33</v>
      </c>
      <c r="J53" s="284">
        <v>7334.01</v>
      </c>
      <c r="K53" s="284">
        <v>8385.18</v>
      </c>
      <c r="L53" s="284">
        <v>8561.24</v>
      </c>
      <c r="M53" s="284">
        <v>7786.02</v>
      </c>
      <c r="N53" s="284">
        <v>7240.09</v>
      </c>
      <c r="O53" s="284">
        <v>8420.26</v>
      </c>
      <c r="P53" s="284">
        <f t="shared" si="0"/>
        <v>134160.43636363637</v>
      </c>
      <c r="Q53" s="4">
        <v>1.4644804956738542E-2</v>
      </c>
      <c r="R53" s="291" t="e">
        <f t="shared" si="4"/>
        <v>#DIV/0!</v>
      </c>
      <c r="S53" s="116" t="s">
        <v>714</v>
      </c>
      <c r="T53" s="123"/>
      <c r="V53" s="284">
        <f>'SE &amp; OV - Interest Other'!J42+'SE &amp; OV - Interest Other'!J44+'SE &amp; OV - Interest Other'!J51+'SE &amp; OV - Interest Other'!J52+'SE &amp; OV - Interest Other'!J54+'SE &amp; OV - Interest Other'!J55+'SE &amp; OV - Interest Other'!J56+'SE &amp; OV - Interest Other'!J57</f>
        <v>10559.464758208451</v>
      </c>
      <c r="W53" s="284">
        <f t="shared" ref="W53:W60" si="32">V53</f>
        <v>10559.464758208451</v>
      </c>
      <c r="X53" s="284">
        <f t="shared" ref="X53:AG54" si="33">W53</f>
        <v>10559.464758208451</v>
      </c>
      <c r="Y53" s="284">
        <f t="shared" si="33"/>
        <v>10559.464758208451</v>
      </c>
      <c r="Z53" s="284">
        <f t="shared" si="33"/>
        <v>10559.464758208451</v>
      </c>
      <c r="AA53" s="284">
        <f t="shared" si="33"/>
        <v>10559.464758208451</v>
      </c>
      <c r="AB53" s="284">
        <f t="shared" si="33"/>
        <v>10559.464758208451</v>
      </c>
      <c r="AC53" s="284">
        <f t="shared" si="33"/>
        <v>10559.464758208451</v>
      </c>
      <c r="AD53" s="284">
        <f t="shared" si="33"/>
        <v>10559.464758208451</v>
      </c>
      <c r="AE53" s="284">
        <f t="shared" si="33"/>
        <v>10559.464758208451</v>
      </c>
      <c r="AF53" s="284">
        <f t="shared" si="33"/>
        <v>10559.464758208451</v>
      </c>
      <c r="AG53" s="284">
        <f t="shared" si="33"/>
        <v>10559.464758208451</v>
      </c>
      <c r="AH53" s="284">
        <f t="shared" si="5"/>
        <v>126713.57709850144</v>
      </c>
    </row>
    <row r="54" spans="1:36" x14ac:dyDescent="0.25">
      <c r="A54" s="4" t="str">
        <f>A53</f>
        <v>Interest  Other</v>
      </c>
      <c r="B54" s="124">
        <f>B53</f>
        <v>7630</v>
      </c>
      <c r="C54" s="280" t="s">
        <v>62</v>
      </c>
      <c r="D54" s="284">
        <v>20382.16</v>
      </c>
      <c r="E54" s="284">
        <v>16230.06</v>
      </c>
      <c r="F54" s="284">
        <f t="shared" si="3"/>
        <v>20296.459090909088</v>
      </c>
      <c r="G54" s="284">
        <v>18435.93</v>
      </c>
      <c r="H54" s="284">
        <v>31484</v>
      </c>
      <c r="I54" s="284">
        <v>17411.849999999999</v>
      </c>
      <c r="J54" s="284">
        <v>18335.060000000001</v>
      </c>
      <c r="K54" s="284">
        <v>20962.96</v>
      </c>
      <c r="L54" s="284">
        <v>21403.11</v>
      </c>
      <c r="M54" s="284">
        <v>19465.060000000001</v>
      </c>
      <c r="N54" s="284">
        <v>18100.22</v>
      </c>
      <c r="O54" s="284">
        <v>21050.639999999999</v>
      </c>
      <c r="P54" s="284">
        <f t="shared" si="0"/>
        <v>243557.50909090909</v>
      </c>
      <c r="Q54" s="4">
        <v>2.658646850788135E-2</v>
      </c>
      <c r="R54" s="291" t="e">
        <f t="shared" si="4"/>
        <v>#DIV/0!</v>
      </c>
      <c r="S54" s="116" t="s">
        <v>714</v>
      </c>
      <c r="T54" s="123"/>
      <c r="V54" s="284">
        <f>'SE &amp; OV - Interest Other'!J43+'SE &amp; OV - Interest Other'!J45+'SE &amp; OV - Interest Other'!J46+'SE &amp; OV - Interest Other'!J58+'SE &amp; OV - Interest Other'!J59</f>
        <v>2317.9312883872208</v>
      </c>
      <c r="W54" s="284">
        <f t="shared" si="32"/>
        <v>2317.9312883872208</v>
      </c>
      <c r="X54" s="284">
        <f t="shared" si="33"/>
        <v>2317.9312883872208</v>
      </c>
      <c r="Y54" s="284">
        <f t="shared" si="33"/>
        <v>2317.9312883872208</v>
      </c>
      <c r="Z54" s="284">
        <f t="shared" si="33"/>
        <v>2317.9312883872208</v>
      </c>
      <c r="AA54" s="284">
        <f t="shared" si="33"/>
        <v>2317.9312883872208</v>
      </c>
      <c r="AB54" s="284">
        <f t="shared" si="33"/>
        <v>2317.9312883872208</v>
      </c>
      <c r="AC54" s="284">
        <f t="shared" si="33"/>
        <v>2317.9312883872208</v>
      </c>
      <c r="AD54" s="284">
        <f t="shared" si="33"/>
        <v>2317.9312883872208</v>
      </c>
      <c r="AE54" s="284">
        <f t="shared" si="33"/>
        <v>2317.9312883872208</v>
      </c>
      <c r="AF54" s="284">
        <f t="shared" si="33"/>
        <v>2317.9312883872208</v>
      </c>
      <c r="AG54" s="284">
        <f t="shared" si="33"/>
        <v>2317.9312883872208</v>
      </c>
      <c r="AH54" s="284">
        <f t="shared" si="5"/>
        <v>27815.175460646642</v>
      </c>
      <c r="AI54" s="4">
        <f>AH53+AH54-('SE &amp; OV - Interest Other'!J42+'SE &amp; OV - Interest Other'!J43+'SE &amp; OV - Interest Other'!J44+'SE &amp; OV - Interest Other'!J45+'SE &amp; OV - Interest Other'!J46+'SE &amp; OV - Interest Other'!J51+'SE &amp; OV - Interest Other'!J52+'SE &amp; OV - Interest Other'!J54+'SE &amp; OV - Interest Other'!J55+'SE &amp; OV - Interest Other'!J56+'SE &amp; OV - Interest Other'!J57+'SE &amp; OV - Interest Other'!J58+'SE &amp; OV - Interest Other'!J59)*12</f>
        <v>0</v>
      </c>
      <c r="AJ54" s="449" t="s">
        <v>870</v>
      </c>
    </row>
    <row r="55" spans="1:36" x14ac:dyDescent="0.25">
      <c r="A55" s="4" t="s">
        <v>129</v>
      </c>
      <c r="B55" s="124">
        <v>7690</v>
      </c>
      <c r="C55" s="280" t="s">
        <v>58</v>
      </c>
      <c r="D55" s="284">
        <v>124897.11</v>
      </c>
      <c r="E55" s="284">
        <v>124895.65</v>
      </c>
      <c r="F55" s="284">
        <f t="shared" si="3"/>
        <v>129256.05818181817</v>
      </c>
      <c r="G55" s="284">
        <v>123669.42</v>
      </c>
      <c r="H55" s="284">
        <v>130279.76</v>
      </c>
      <c r="I55" s="284">
        <v>124464.32000000001</v>
      </c>
      <c r="J55" s="284">
        <v>130953.57</v>
      </c>
      <c r="K55" s="284">
        <v>136939.44</v>
      </c>
      <c r="L55" s="284">
        <v>136032.64000000001</v>
      </c>
      <c r="M55" s="284">
        <v>129894.91</v>
      </c>
      <c r="N55" s="284">
        <v>129894.91</v>
      </c>
      <c r="O55" s="284">
        <v>129894.91</v>
      </c>
      <c r="P55" s="284">
        <f t="shared" si="0"/>
        <v>1551072.698181818</v>
      </c>
      <c r="Q55" s="4">
        <v>0.16931338145790176</v>
      </c>
      <c r="R55" s="291" t="e">
        <f t="shared" si="4"/>
        <v>#DIV/0!</v>
      </c>
      <c r="S55" s="116" t="s">
        <v>154</v>
      </c>
      <c r="T55" s="123"/>
      <c r="V55" s="284">
        <f>'OV - Rent'!F16+'OV - Rent'!F18+'OV - Rent'!F20+'OV - Rent'!F22+'OV - Rent'!F25+'OV - Rent'!F29+'OV - Rent'!F30+'OV - Rent'!F31+'OV - Rent'!F32+'OV - Rent'!F33+'OV - Rent'!F36+'OV - Rent'!F37+'OV - Rent'!F41+'OV - Rent'!F42</f>
        <v>133817.75869565218</v>
      </c>
      <c r="W55" s="284">
        <f t="shared" si="32"/>
        <v>133817.75869565218</v>
      </c>
      <c r="X55" s="284">
        <f t="shared" ref="X55:AG60" si="34">W55</f>
        <v>133817.75869565218</v>
      </c>
      <c r="Y55" s="284">
        <f t="shared" si="34"/>
        <v>133817.75869565218</v>
      </c>
      <c r="Z55" s="284">
        <f t="shared" si="34"/>
        <v>133817.75869565218</v>
      </c>
      <c r="AA55" s="284">
        <f t="shared" si="34"/>
        <v>133817.75869565218</v>
      </c>
      <c r="AB55" s="284">
        <f t="shared" si="34"/>
        <v>133817.75869565218</v>
      </c>
      <c r="AC55" s="284">
        <f t="shared" si="34"/>
        <v>133817.75869565218</v>
      </c>
      <c r="AD55" s="284">
        <f t="shared" si="34"/>
        <v>133817.75869565218</v>
      </c>
      <c r="AE55" s="284">
        <f t="shared" si="34"/>
        <v>133817.75869565218</v>
      </c>
      <c r="AF55" s="284">
        <f t="shared" si="34"/>
        <v>133817.75869565218</v>
      </c>
      <c r="AG55" s="284">
        <f t="shared" si="34"/>
        <v>133817.75869565218</v>
      </c>
      <c r="AH55" s="284">
        <f t="shared" si="5"/>
        <v>1605813.1043478267</v>
      </c>
    </row>
    <row r="56" spans="1:36" x14ac:dyDescent="0.25">
      <c r="A56" s="4" t="str">
        <f>A55</f>
        <v>Rent</v>
      </c>
      <c r="B56" s="124">
        <f>B55</f>
        <v>7690</v>
      </c>
      <c r="C56" s="280" t="s">
        <v>62</v>
      </c>
      <c r="D56" s="284">
        <v>49412.22</v>
      </c>
      <c r="E56" s="284">
        <v>49410.94</v>
      </c>
      <c r="F56" s="284">
        <f t="shared" si="3"/>
        <v>52086.42818181817</v>
      </c>
      <c r="G56" s="284">
        <v>48966.58</v>
      </c>
      <c r="H56" s="284">
        <v>49132.65</v>
      </c>
      <c r="I56" s="284">
        <v>47850.76</v>
      </c>
      <c r="J56" s="284">
        <v>50257.55</v>
      </c>
      <c r="K56" s="284">
        <v>50659.85</v>
      </c>
      <c r="L56" s="284">
        <v>50659.85</v>
      </c>
      <c r="M56" s="284">
        <v>58866.77</v>
      </c>
      <c r="N56" s="284">
        <v>58866.77</v>
      </c>
      <c r="O56" s="284">
        <v>58866.77</v>
      </c>
      <c r="P56" s="284">
        <f t="shared" si="0"/>
        <v>625037.13818181807</v>
      </c>
      <c r="Q56" s="4">
        <v>6.8228363200760991E-2</v>
      </c>
      <c r="R56" s="291" t="e">
        <f t="shared" si="4"/>
        <v>#DIV/0!</v>
      </c>
      <c r="S56" s="116" t="s">
        <v>154</v>
      </c>
      <c r="T56" s="123"/>
      <c r="V56" s="284">
        <f>'OV - Rent'!F17+'OV - Rent'!F19+'OV - Rent'!F21+'OV - Rent'!F23+'OV - Rent'!F24+'OV - Rent'!F26+'OV - Rent'!F38</f>
        <v>50277.243913043472</v>
      </c>
      <c r="W56" s="284">
        <f t="shared" si="32"/>
        <v>50277.243913043472</v>
      </c>
      <c r="X56" s="284">
        <f t="shared" si="34"/>
        <v>50277.243913043472</v>
      </c>
      <c r="Y56" s="284">
        <f t="shared" si="34"/>
        <v>50277.243913043472</v>
      </c>
      <c r="Z56" s="284">
        <f t="shared" si="34"/>
        <v>50277.243913043472</v>
      </c>
      <c r="AA56" s="284">
        <f t="shared" si="34"/>
        <v>50277.243913043472</v>
      </c>
      <c r="AB56" s="284">
        <f t="shared" si="34"/>
        <v>50277.243913043472</v>
      </c>
      <c r="AC56" s="284">
        <f t="shared" si="34"/>
        <v>50277.243913043472</v>
      </c>
      <c r="AD56" s="284">
        <f t="shared" si="34"/>
        <v>50277.243913043472</v>
      </c>
      <c r="AE56" s="284">
        <f t="shared" si="34"/>
        <v>50277.243913043472</v>
      </c>
      <c r="AF56" s="284">
        <f t="shared" si="34"/>
        <v>50277.243913043472</v>
      </c>
      <c r="AG56" s="284">
        <f t="shared" si="34"/>
        <v>50277.243913043472</v>
      </c>
      <c r="AH56" s="284">
        <f t="shared" si="5"/>
        <v>603326.9269565217</v>
      </c>
      <c r="AI56" s="4">
        <f>AH55+AH56-('OV - Rent'!F47+'OV - Rent'!F48)*12</f>
        <v>0</v>
      </c>
      <c r="AJ56" s="449" t="s">
        <v>870</v>
      </c>
    </row>
    <row r="57" spans="1:36" x14ac:dyDescent="0.25">
      <c r="A57" s="4" t="s">
        <v>132</v>
      </c>
      <c r="B57" s="124">
        <v>7750</v>
      </c>
      <c r="C57" s="280" t="s">
        <v>58</v>
      </c>
      <c r="D57" s="284">
        <v>10923.69</v>
      </c>
      <c r="E57" s="284">
        <v>2876.52</v>
      </c>
      <c r="F57" s="284">
        <f t="shared" si="3"/>
        <v>8739.4254545454551</v>
      </c>
      <c r="G57" s="284">
        <v>18258.47</v>
      </c>
      <c r="H57" s="284">
        <v>14385.84</v>
      </c>
      <c r="I57" s="284">
        <v>2965.65</v>
      </c>
      <c r="J57" s="284">
        <v>8560.08</v>
      </c>
      <c r="K57" s="284">
        <v>7914.67</v>
      </c>
      <c r="L57" s="284">
        <v>6067.23</v>
      </c>
      <c r="M57" s="284">
        <v>5906.6</v>
      </c>
      <c r="N57" s="284">
        <v>11504.79</v>
      </c>
      <c r="O57" s="284">
        <v>6770.1399999999994</v>
      </c>
      <c r="P57" s="284">
        <f t="shared" si="0"/>
        <v>104873.10545454545</v>
      </c>
      <c r="Q57" s="4">
        <v>1.1447832283628263E-2</v>
      </c>
      <c r="R57" s="291" t="e">
        <f t="shared" si="4"/>
        <v>#DIV/0!</v>
      </c>
      <c r="S57" s="116" t="s">
        <v>714</v>
      </c>
      <c r="T57" s="123"/>
      <c r="V57" s="284">
        <f>'OV - Others based on LY Actual'!C109</f>
        <v>8739.4254545454551</v>
      </c>
      <c r="W57" s="284">
        <f t="shared" si="32"/>
        <v>8739.4254545454551</v>
      </c>
      <c r="X57" s="284">
        <f t="shared" si="34"/>
        <v>8739.4254545454551</v>
      </c>
      <c r="Y57" s="284">
        <f t="shared" si="34"/>
        <v>8739.4254545454551</v>
      </c>
      <c r="Z57" s="284">
        <f t="shared" si="34"/>
        <v>8739.4254545454551</v>
      </c>
      <c r="AA57" s="284">
        <f t="shared" si="34"/>
        <v>8739.4254545454551</v>
      </c>
      <c r="AB57" s="284">
        <f t="shared" si="34"/>
        <v>8739.4254545454551</v>
      </c>
      <c r="AC57" s="284">
        <f t="shared" si="34"/>
        <v>8739.4254545454551</v>
      </c>
      <c r="AD57" s="284">
        <f t="shared" si="34"/>
        <v>8739.4254545454551</v>
      </c>
      <c r="AE57" s="284">
        <f t="shared" si="34"/>
        <v>8739.4254545454551</v>
      </c>
      <c r="AF57" s="284">
        <f t="shared" si="34"/>
        <v>8739.4254545454551</v>
      </c>
      <c r="AG57" s="284">
        <f t="shared" si="34"/>
        <v>8739.4254545454551</v>
      </c>
      <c r="AH57" s="284">
        <f t="shared" si="5"/>
        <v>104873.10545454548</v>
      </c>
    </row>
    <row r="58" spans="1:36" x14ac:dyDescent="0.25">
      <c r="A58" s="4" t="str">
        <f>A57</f>
        <v>Property Maintenance</v>
      </c>
      <c r="B58" s="124">
        <f>B57</f>
        <v>7750</v>
      </c>
      <c r="C58" s="280" t="s">
        <v>62</v>
      </c>
      <c r="D58" s="284">
        <v>1522.92</v>
      </c>
      <c r="E58" s="284">
        <v>279.27999999999997</v>
      </c>
      <c r="F58" s="284">
        <f t="shared" si="3"/>
        <v>4348.3954545454535</v>
      </c>
      <c r="G58" s="284">
        <v>789.05</v>
      </c>
      <c r="H58" s="284">
        <v>3324.84</v>
      </c>
      <c r="I58" s="284">
        <v>20715.78</v>
      </c>
      <c r="J58" s="284">
        <v>16081.23</v>
      </c>
      <c r="K58" s="284">
        <v>943.31</v>
      </c>
      <c r="L58" s="284">
        <v>391.06</v>
      </c>
      <c r="M58" s="284">
        <v>1358.36</v>
      </c>
      <c r="N58" s="284">
        <v>1560.2</v>
      </c>
      <c r="O58" s="284">
        <v>866.31999999999994</v>
      </c>
      <c r="P58" s="284">
        <f t="shared" si="0"/>
        <v>52180.745454545446</v>
      </c>
      <c r="Q58" s="4">
        <v>5.6959925026463789E-3</v>
      </c>
      <c r="R58" s="291" t="e">
        <f t="shared" si="4"/>
        <v>#DIV/0!</v>
      </c>
      <c r="S58" s="116" t="s">
        <v>714</v>
      </c>
      <c r="T58" s="123"/>
      <c r="V58" s="284">
        <f>'OV - Others based on LY Actual'!C110</f>
        <v>4348.3954545454535</v>
      </c>
      <c r="W58" s="284">
        <f t="shared" si="32"/>
        <v>4348.3954545454535</v>
      </c>
      <c r="X58" s="284">
        <f t="shared" si="34"/>
        <v>4348.3954545454535</v>
      </c>
      <c r="Y58" s="284">
        <f t="shared" si="34"/>
        <v>4348.3954545454535</v>
      </c>
      <c r="Z58" s="284">
        <f t="shared" si="34"/>
        <v>4348.3954545454535</v>
      </c>
      <c r="AA58" s="284">
        <f t="shared" si="34"/>
        <v>4348.3954545454535</v>
      </c>
      <c r="AB58" s="284">
        <f t="shared" si="34"/>
        <v>4348.3954545454535</v>
      </c>
      <c r="AC58" s="284">
        <f t="shared" si="34"/>
        <v>4348.3954545454535</v>
      </c>
      <c r="AD58" s="284">
        <f t="shared" si="34"/>
        <v>4348.3954545454535</v>
      </c>
      <c r="AE58" s="284">
        <f t="shared" si="34"/>
        <v>4348.3954545454535</v>
      </c>
      <c r="AF58" s="284">
        <f t="shared" si="34"/>
        <v>4348.3954545454535</v>
      </c>
      <c r="AG58" s="284">
        <f t="shared" si="34"/>
        <v>4348.3954545454535</v>
      </c>
      <c r="AH58" s="284">
        <f t="shared" si="5"/>
        <v>52180.745454545446</v>
      </c>
    </row>
    <row r="59" spans="1:36" x14ac:dyDescent="0.25">
      <c r="A59" s="4" t="s">
        <v>133</v>
      </c>
      <c r="B59" s="124">
        <v>7760</v>
      </c>
      <c r="C59" s="280" t="s">
        <v>58</v>
      </c>
      <c r="D59" s="284">
        <v>13270.68</v>
      </c>
      <c r="E59" s="284">
        <v>13270.68</v>
      </c>
      <c r="F59" s="284">
        <f t="shared" si="3"/>
        <v>12686.739999999998</v>
      </c>
      <c r="G59" s="284">
        <v>13270.68</v>
      </c>
      <c r="H59" s="284">
        <v>13270.68</v>
      </c>
      <c r="I59" s="284">
        <v>12353.06</v>
      </c>
      <c r="J59" s="284">
        <v>12353.06</v>
      </c>
      <c r="K59" s="284">
        <v>12353.06</v>
      </c>
      <c r="L59" s="284">
        <v>12353.06</v>
      </c>
      <c r="M59" s="284">
        <v>12353.06</v>
      </c>
      <c r="N59" s="284">
        <v>12353.06</v>
      </c>
      <c r="O59" s="284">
        <v>12353.06</v>
      </c>
      <c r="P59" s="284">
        <f t="shared" si="0"/>
        <v>152240.87999999998</v>
      </c>
      <c r="Q59" s="4">
        <v>1.6618446201227061E-2</v>
      </c>
      <c r="R59" s="291" t="e">
        <f t="shared" si="4"/>
        <v>#DIV/0!</v>
      </c>
      <c r="S59" s="116"/>
      <c r="T59" s="123"/>
      <c r="V59" s="284">
        <f>'OV - Others based on LY Actual'!C116</f>
        <v>12686.739999999998</v>
      </c>
      <c r="W59" s="284">
        <f t="shared" si="32"/>
        <v>12686.739999999998</v>
      </c>
      <c r="X59" s="284">
        <f t="shared" si="34"/>
        <v>12686.739999999998</v>
      </c>
      <c r="Y59" s="284">
        <f t="shared" si="34"/>
        <v>12686.739999999998</v>
      </c>
      <c r="Z59" s="284">
        <f t="shared" si="34"/>
        <v>12686.739999999998</v>
      </c>
      <c r="AA59" s="284">
        <f t="shared" si="34"/>
        <v>12686.739999999998</v>
      </c>
      <c r="AB59" s="284">
        <f t="shared" si="34"/>
        <v>12686.739999999998</v>
      </c>
      <c r="AC59" s="284">
        <f t="shared" si="34"/>
        <v>12686.739999999998</v>
      </c>
      <c r="AD59" s="284">
        <f t="shared" si="34"/>
        <v>12686.739999999998</v>
      </c>
      <c r="AE59" s="284">
        <f t="shared" si="34"/>
        <v>12686.739999999998</v>
      </c>
      <c r="AF59" s="284">
        <f t="shared" si="34"/>
        <v>12686.739999999998</v>
      </c>
      <c r="AG59" s="284">
        <f t="shared" si="34"/>
        <v>12686.739999999998</v>
      </c>
      <c r="AH59" s="284">
        <f t="shared" si="5"/>
        <v>152240.87999999995</v>
      </c>
    </row>
    <row r="60" spans="1:36" x14ac:dyDescent="0.25">
      <c r="A60" s="4" t="str">
        <f>A59</f>
        <v>Property Rates</v>
      </c>
      <c r="B60" s="124">
        <f>B59</f>
        <v>7760</v>
      </c>
      <c r="C60" s="280" t="s">
        <v>62</v>
      </c>
      <c r="D60" s="284">
        <v>6729.32</v>
      </c>
      <c r="E60" s="284">
        <v>6729.32</v>
      </c>
      <c r="F60" s="284">
        <f t="shared" si="3"/>
        <v>7313.26</v>
      </c>
      <c r="G60" s="284">
        <v>6729.32</v>
      </c>
      <c r="H60" s="284">
        <v>6729.32</v>
      </c>
      <c r="I60" s="284">
        <v>7646.9400000000014</v>
      </c>
      <c r="J60" s="284">
        <v>7646.9400000000014</v>
      </c>
      <c r="K60" s="284">
        <v>7646.9400000000014</v>
      </c>
      <c r="L60" s="284">
        <v>7646.9400000000014</v>
      </c>
      <c r="M60" s="284">
        <v>7646.9400000000014</v>
      </c>
      <c r="N60" s="284">
        <v>7646.9400000000014</v>
      </c>
      <c r="O60" s="284">
        <v>7646.9400000000014</v>
      </c>
      <c r="P60" s="284">
        <f t="shared" si="0"/>
        <v>87759.12000000001</v>
      </c>
      <c r="Q60" s="4">
        <v>9.5796885461186913E-3</v>
      </c>
      <c r="R60" s="291" t="e">
        <f t="shared" si="4"/>
        <v>#DIV/0!</v>
      </c>
      <c r="S60" s="116"/>
      <c r="T60" s="123"/>
      <c r="V60" s="284">
        <f>'OV - Others based on LY Actual'!C117</f>
        <v>7313.2600000000011</v>
      </c>
      <c r="W60" s="284">
        <f t="shared" si="32"/>
        <v>7313.2600000000011</v>
      </c>
      <c r="X60" s="284">
        <f t="shared" si="34"/>
        <v>7313.2600000000011</v>
      </c>
      <c r="Y60" s="284">
        <f t="shared" si="34"/>
        <v>7313.2600000000011</v>
      </c>
      <c r="Z60" s="284">
        <f t="shared" si="34"/>
        <v>7313.2600000000011</v>
      </c>
      <c r="AA60" s="284">
        <f t="shared" si="34"/>
        <v>7313.2600000000011</v>
      </c>
      <c r="AB60" s="284">
        <f t="shared" si="34"/>
        <v>7313.2600000000011</v>
      </c>
      <c r="AC60" s="284">
        <f t="shared" si="34"/>
        <v>7313.2600000000011</v>
      </c>
      <c r="AD60" s="284">
        <f t="shared" si="34"/>
        <v>7313.2600000000011</v>
      </c>
      <c r="AE60" s="284">
        <f t="shared" si="34"/>
        <v>7313.2600000000011</v>
      </c>
      <c r="AF60" s="284">
        <f t="shared" si="34"/>
        <v>7313.2600000000011</v>
      </c>
      <c r="AG60" s="284">
        <f t="shared" si="34"/>
        <v>7313.2600000000011</v>
      </c>
      <c r="AH60" s="284">
        <f t="shared" si="5"/>
        <v>87759.12</v>
      </c>
    </row>
    <row r="61" spans="1:36" x14ac:dyDescent="0.25">
      <c r="A61" s="4" t="s">
        <v>134</v>
      </c>
      <c r="B61" s="124">
        <v>7790</v>
      </c>
      <c r="C61" s="280" t="s">
        <v>58</v>
      </c>
      <c r="D61" s="284">
        <v>79513</v>
      </c>
      <c r="E61" s="284">
        <v>45937</v>
      </c>
      <c r="F61" s="284">
        <f t="shared" si="3"/>
        <v>55286.63636363636</v>
      </c>
      <c r="G61" s="284">
        <v>84334</v>
      </c>
      <c r="H61" s="284">
        <v>88946</v>
      </c>
      <c r="I61" s="284">
        <v>-16783</v>
      </c>
      <c r="J61" s="284">
        <v>52297</v>
      </c>
      <c r="K61" s="284">
        <v>59420</v>
      </c>
      <c r="L61" s="284">
        <v>57399</v>
      </c>
      <c r="M61" s="284">
        <v>51856</v>
      </c>
      <c r="N61" s="284">
        <v>52250</v>
      </c>
      <c r="O61" s="284">
        <v>52984</v>
      </c>
      <c r="P61" s="284">
        <f t="shared" si="0"/>
        <v>663439.63636363635</v>
      </c>
      <c r="Q61" s="4">
        <v>7.2420337459102549E-2</v>
      </c>
      <c r="R61" s="291" t="e">
        <f t="shared" si="4"/>
        <v>#DIV/0!</v>
      </c>
      <c r="S61" s="116" t="s">
        <v>714</v>
      </c>
      <c r="T61" s="123"/>
      <c r="V61" s="284">
        <f>'OV - Others based on LY Actual'!C53</f>
        <v>55286.63636363636</v>
      </c>
      <c r="W61" s="284">
        <f t="shared" ref="W61:AG61" si="35">V61</f>
        <v>55286.63636363636</v>
      </c>
      <c r="X61" s="284">
        <f t="shared" si="35"/>
        <v>55286.63636363636</v>
      </c>
      <c r="Y61" s="284">
        <f t="shared" si="35"/>
        <v>55286.63636363636</v>
      </c>
      <c r="Z61" s="284">
        <f t="shared" si="35"/>
        <v>55286.63636363636</v>
      </c>
      <c r="AA61" s="284">
        <f t="shared" si="35"/>
        <v>55286.63636363636</v>
      </c>
      <c r="AB61" s="284">
        <f t="shared" si="35"/>
        <v>55286.63636363636</v>
      </c>
      <c r="AC61" s="284">
        <f t="shared" si="35"/>
        <v>55286.63636363636</v>
      </c>
      <c r="AD61" s="284">
        <f t="shared" si="35"/>
        <v>55286.63636363636</v>
      </c>
      <c r="AE61" s="284">
        <f t="shared" si="35"/>
        <v>55286.63636363636</v>
      </c>
      <c r="AF61" s="284">
        <f t="shared" si="35"/>
        <v>55286.63636363636</v>
      </c>
      <c r="AG61" s="284">
        <f t="shared" si="35"/>
        <v>55286.63636363636</v>
      </c>
      <c r="AH61" s="284">
        <f t="shared" si="5"/>
        <v>663439.63636363635</v>
      </c>
    </row>
    <row r="62" spans="1:36" x14ac:dyDescent="0.25">
      <c r="A62" s="4" t="str">
        <f>A61</f>
        <v>Depreciation</v>
      </c>
      <c r="B62" s="124">
        <f>B61</f>
        <v>7790</v>
      </c>
      <c r="C62" s="280" t="s">
        <v>62</v>
      </c>
      <c r="D62" s="284">
        <v>20217</v>
      </c>
      <c r="E62" s="284">
        <v>20529</v>
      </c>
      <c r="F62" s="284">
        <f t="shared" si="3"/>
        <v>20533.727272727272</v>
      </c>
      <c r="G62" s="284">
        <v>23010</v>
      </c>
      <c r="H62" s="284">
        <v>23011</v>
      </c>
      <c r="I62" s="284">
        <v>7690</v>
      </c>
      <c r="J62" s="284">
        <v>18271</v>
      </c>
      <c r="K62" s="284">
        <v>18737</v>
      </c>
      <c r="L62" s="284">
        <v>18685</v>
      </c>
      <c r="M62" s="284">
        <v>25873</v>
      </c>
      <c r="N62" s="284">
        <v>25142</v>
      </c>
      <c r="O62" s="284">
        <v>24706</v>
      </c>
      <c r="P62" s="284">
        <f t="shared" si="0"/>
        <v>246404.72727272726</v>
      </c>
      <c r="Q62" s="4">
        <v>2.6897267697807876E-2</v>
      </c>
      <c r="R62" s="291" t="e">
        <f t="shared" si="4"/>
        <v>#DIV/0!</v>
      </c>
      <c r="S62" s="116" t="s">
        <v>714</v>
      </c>
      <c r="T62" s="123"/>
      <c r="V62" s="284">
        <f>'OV - Others based on LY Actual'!C54</f>
        <v>20533.727272727272</v>
      </c>
      <c r="W62" s="284">
        <f t="shared" ref="W62:AG62" si="36">V62</f>
        <v>20533.727272727272</v>
      </c>
      <c r="X62" s="284">
        <f t="shared" si="36"/>
        <v>20533.727272727272</v>
      </c>
      <c r="Y62" s="284">
        <f t="shared" si="36"/>
        <v>20533.727272727272</v>
      </c>
      <c r="Z62" s="284">
        <f t="shared" si="36"/>
        <v>20533.727272727272</v>
      </c>
      <c r="AA62" s="284">
        <f t="shared" si="36"/>
        <v>20533.727272727272</v>
      </c>
      <c r="AB62" s="284">
        <f t="shared" si="36"/>
        <v>20533.727272727272</v>
      </c>
      <c r="AC62" s="284">
        <f t="shared" si="36"/>
        <v>20533.727272727272</v>
      </c>
      <c r="AD62" s="284">
        <f t="shared" si="36"/>
        <v>20533.727272727272</v>
      </c>
      <c r="AE62" s="284">
        <f t="shared" si="36"/>
        <v>20533.727272727272</v>
      </c>
      <c r="AF62" s="284">
        <f t="shared" si="36"/>
        <v>20533.727272727272</v>
      </c>
      <c r="AG62" s="284">
        <f t="shared" si="36"/>
        <v>20533.727272727272</v>
      </c>
      <c r="AH62" s="284">
        <f t="shared" si="5"/>
        <v>246404.72727272721</v>
      </c>
    </row>
    <row r="63" spans="1:36" x14ac:dyDescent="0.25">
      <c r="A63" s="4" t="s">
        <v>137</v>
      </c>
      <c r="B63" s="124">
        <v>7795</v>
      </c>
      <c r="C63" s="280" t="s">
        <v>58</v>
      </c>
      <c r="D63" s="284">
        <v>0</v>
      </c>
      <c r="E63" s="284">
        <v>0</v>
      </c>
      <c r="F63" s="284">
        <f t="shared" si="3"/>
        <v>843.91454545454553</v>
      </c>
      <c r="G63" s="284">
        <v>0</v>
      </c>
      <c r="H63" s="284">
        <v>0</v>
      </c>
      <c r="I63" s="284">
        <v>0</v>
      </c>
      <c r="J63" s="284">
        <v>1365.05</v>
      </c>
      <c r="K63" s="284">
        <v>3480.5</v>
      </c>
      <c r="L63" s="284">
        <v>1016.51</v>
      </c>
      <c r="M63" s="284">
        <v>3421</v>
      </c>
      <c r="N63" s="284">
        <v>0</v>
      </c>
      <c r="O63" s="284">
        <v>0</v>
      </c>
      <c r="P63" s="284">
        <f t="shared" ref="P63:P80" si="37">SUM(D63:O63)</f>
        <v>10126.974545454545</v>
      </c>
      <c r="Q63" s="4">
        <v>1.1054493488531613E-3</v>
      </c>
      <c r="R63" s="291" t="e">
        <f t="shared" si="4"/>
        <v>#DIV/0!</v>
      </c>
      <c r="S63" s="116" t="s">
        <v>714</v>
      </c>
      <c r="T63" s="123"/>
      <c r="V63" s="284">
        <f>'OV - Others based on LY Actual'!C60</f>
        <v>843.91454545454542</v>
      </c>
      <c r="W63" s="284">
        <f t="shared" ref="W63:AG63" si="38">V63</f>
        <v>843.91454545454542</v>
      </c>
      <c r="X63" s="284">
        <f t="shared" si="38"/>
        <v>843.91454545454542</v>
      </c>
      <c r="Y63" s="284">
        <f t="shared" si="38"/>
        <v>843.91454545454542</v>
      </c>
      <c r="Z63" s="284">
        <f t="shared" si="38"/>
        <v>843.91454545454542</v>
      </c>
      <c r="AA63" s="284">
        <f t="shared" si="38"/>
        <v>843.91454545454542</v>
      </c>
      <c r="AB63" s="284">
        <f t="shared" si="38"/>
        <v>843.91454545454542</v>
      </c>
      <c r="AC63" s="284">
        <f t="shared" si="38"/>
        <v>843.91454545454542</v>
      </c>
      <c r="AD63" s="284">
        <f t="shared" si="38"/>
        <v>843.91454545454542</v>
      </c>
      <c r="AE63" s="284">
        <f t="shared" si="38"/>
        <v>843.91454545454542</v>
      </c>
      <c r="AF63" s="284">
        <f t="shared" si="38"/>
        <v>843.91454545454542</v>
      </c>
      <c r="AG63" s="284">
        <f t="shared" si="38"/>
        <v>843.91454545454542</v>
      </c>
      <c r="AH63" s="284">
        <f t="shared" ref="AH63:AH80" si="39">SUM(V63:AG63)</f>
        <v>10126.974545454543</v>
      </c>
    </row>
    <row r="64" spans="1:36" x14ac:dyDescent="0.25">
      <c r="A64" s="4" t="str">
        <f>A63</f>
        <v>Low value assets</v>
      </c>
      <c r="B64" s="124">
        <f>B63</f>
        <v>7795</v>
      </c>
      <c r="C64" s="280" t="s">
        <v>62</v>
      </c>
      <c r="D64" s="284">
        <v>0</v>
      </c>
      <c r="E64" s="284">
        <v>0</v>
      </c>
      <c r="F64" s="284">
        <f t="shared" si="3"/>
        <v>646.92363636363643</v>
      </c>
      <c r="G64" s="284">
        <v>0</v>
      </c>
      <c r="H64" s="284">
        <v>0</v>
      </c>
      <c r="I64" s="284">
        <v>1086.0899999999999</v>
      </c>
      <c r="J64" s="284">
        <v>2551.09</v>
      </c>
      <c r="K64" s="284">
        <v>985.21</v>
      </c>
      <c r="L64" s="284">
        <v>491.56</v>
      </c>
      <c r="M64" s="284">
        <v>2002.21</v>
      </c>
      <c r="N64" s="284">
        <v>0</v>
      </c>
      <c r="O64" s="284">
        <v>0</v>
      </c>
      <c r="P64" s="284">
        <f t="shared" si="37"/>
        <v>7763.0836363636372</v>
      </c>
      <c r="Q64" s="4">
        <v>8.4740962983487266E-4</v>
      </c>
      <c r="R64" s="291" t="e">
        <f t="shared" si="4"/>
        <v>#DIV/0!</v>
      </c>
      <c r="S64" s="116" t="s">
        <v>714</v>
      </c>
      <c r="T64" s="123"/>
      <c r="V64" s="284">
        <f>'OV - Others based on LY Actual'!C61</f>
        <v>646.92363636363643</v>
      </c>
      <c r="W64" s="284">
        <f t="shared" ref="W64:AG64" si="40">V64</f>
        <v>646.92363636363643</v>
      </c>
      <c r="X64" s="284">
        <f t="shared" si="40"/>
        <v>646.92363636363643</v>
      </c>
      <c r="Y64" s="284">
        <f t="shared" si="40"/>
        <v>646.92363636363643</v>
      </c>
      <c r="Z64" s="284">
        <f t="shared" si="40"/>
        <v>646.92363636363643</v>
      </c>
      <c r="AA64" s="284">
        <f t="shared" si="40"/>
        <v>646.92363636363643</v>
      </c>
      <c r="AB64" s="284">
        <f t="shared" si="40"/>
        <v>646.92363636363643</v>
      </c>
      <c r="AC64" s="284">
        <f t="shared" si="40"/>
        <v>646.92363636363643</v>
      </c>
      <c r="AD64" s="284">
        <f t="shared" si="40"/>
        <v>646.92363636363643</v>
      </c>
      <c r="AE64" s="284">
        <f t="shared" si="40"/>
        <v>646.92363636363643</v>
      </c>
      <c r="AF64" s="284">
        <f t="shared" si="40"/>
        <v>646.92363636363643</v>
      </c>
      <c r="AG64" s="284">
        <f t="shared" si="40"/>
        <v>646.92363636363643</v>
      </c>
      <c r="AH64" s="284">
        <f t="shared" si="39"/>
        <v>7763.0836363636372</v>
      </c>
    </row>
    <row r="65" spans="1:36" x14ac:dyDescent="0.25">
      <c r="A65" s="4" t="s">
        <v>111</v>
      </c>
      <c r="B65" s="124">
        <v>7820</v>
      </c>
      <c r="C65" s="280" t="s">
        <v>58</v>
      </c>
      <c r="D65" s="284">
        <v>0</v>
      </c>
      <c r="E65" s="284">
        <v>12783.67</v>
      </c>
      <c r="F65" s="284">
        <f t="shared" si="3"/>
        <v>5624.26</v>
      </c>
      <c r="G65" s="284">
        <v>5013.62</v>
      </c>
      <c r="H65" s="284">
        <v>5386.85</v>
      </c>
      <c r="I65" s="284">
        <v>6299.83</v>
      </c>
      <c r="J65" s="284">
        <v>6339.66</v>
      </c>
      <c r="K65" s="284">
        <v>6695.34</v>
      </c>
      <c r="L65" s="284">
        <v>5485.26</v>
      </c>
      <c r="M65" s="284">
        <v>4399.08</v>
      </c>
      <c r="N65" s="284">
        <v>4931.57</v>
      </c>
      <c r="O65" s="284">
        <v>4531.9799999999996</v>
      </c>
      <c r="P65" s="284">
        <f t="shared" si="37"/>
        <v>67491.12</v>
      </c>
      <c r="Q65" s="4">
        <v>7.3672560667053417E-3</v>
      </c>
      <c r="R65" s="291" t="e">
        <f t="shared" si="4"/>
        <v>#DIV/0!</v>
      </c>
      <c r="S65" s="116" t="s">
        <v>714</v>
      </c>
      <c r="T65" s="123"/>
      <c r="V65" s="284">
        <f>'OV - Others based on LY Actual'!C67</f>
        <v>5624.2599999999993</v>
      </c>
      <c r="W65" s="284">
        <f t="shared" ref="W65:AG65" si="41">V65</f>
        <v>5624.2599999999993</v>
      </c>
      <c r="X65" s="284">
        <f t="shared" si="41"/>
        <v>5624.2599999999993</v>
      </c>
      <c r="Y65" s="284">
        <f t="shared" si="41"/>
        <v>5624.2599999999993</v>
      </c>
      <c r="Z65" s="284">
        <f t="shared" si="41"/>
        <v>5624.2599999999993</v>
      </c>
      <c r="AA65" s="284">
        <f t="shared" si="41"/>
        <v>5624.2599999999993</v>
      </c>
      <c r="AB65" s="284">
        <f t="shared" si="41"/>
        <v>5624.2599999999993</v>
      </c>
      <c r="AC65" s="284">
        <f t="shared" si="41"/>
        <v>5624.2599999999993</v>
      </c>
      <c r="AD65" s="284">
        <f t="shared" si="41"/>
        <v>5624.2599999999993</v>
      </c>
      <c r="AE65" s="284">
        <f t="shared" si="41"/>
        <v>5624.2599999999993</v>
      </c>
      <c r="AF65" s="284">
        <f t="shared" si="41"/>
        <v>5624.2599999999993</v>
      </c>
      <c r="AG65" s="284">
        <f t="shared" si="41"/>
        <v>5624.2599999999993</v>
      </c>
      <c r="AH65" s="284">
        <f t="shared" si="39"/>
        <v>67491.12000000001</v>
      </c>
    </row>
    <row r="66" spans="1:36" x14ac:dyDescent="0.25">
      <c r="A66" s="4" t="str">
        <f>A65</f>
        <v>Heat/Light/Power</v>
      </c>
      <c r="B66" s="124">
        <f>B65</f>
        <v>7820</v>
      </c>
      <c r="C66" s="280" t="s">
        <v>62</v>
      </c>
      <c r="D66" s="284">
        <v>1673.96</v>
      </c>
      <c r="E66" s="284">
        <v>3688.77</v>
      </c>
      <c r="F66" s="284">
        <f t="shared" si="3"/>
        <v>2666.6809090909092</v>
      </c>
      <c r="G66" s="284">
        <v>2579.23</v>
      </c>
      <c r="H66" s="284">
        <v>2361.48</v>
      </c>
      <c r="I66" s="284">
        <v>1925.02</v>
      </c>
      <c r="J66" s="284">
        <v>2876.75</v>
      </c>
      <c r="K66" s="284">
        <v>3293.56</v>
      </c>
      <c r="L66" s="284">
        <v>3036.17</v>
      </c>
      <c r="M66" s="284">
        <v>2551.06</v>
      </c>
      <c r="N66" s="284">
        <v>2861.1</v>
      </c>
      <c r="O66" s="284">
        <v>2486.39</v>
      </c>
      <c r="P66" s="284">
        <f t="shared" si="37"/>
        <v>32000.17090909091</v>
      </c>
      <c r="Q66" s="4">
        <v>3.4931032892269055E-3</v>
      </c>
      <c r="R66" s="291" t="e">
        <f t="shared" si="4"/>
        <v>#DIV/0!</v>
      </c>
      <c r="S66" s="116" t="s">
        <v>714</v>
      </c>
      <c r="T66" s="123"/>
      <c r="V66" s="284">
        <f>'OV - Others based on LY Actual'!C68</f>
        <v>2666.6809090909092</v>
      </c>
      <c r="W66" s="284">
        <f t="shared" ref="W66:AG66" si="42">V66</f>
        <v>2666.6809090909092</v>
      </c>
      <c r="X66" s="284">
        <f t="shared" si="42"/>
        <v>2666.6809090909092</v>
      </c>
      <c r="Y66" s="284">
        <f t="shared" si="42"/>
        <v>2666.6809090909092</v>
      </c>
      <c r="Z66" s="284">
        <f t="shared" si="42"/>
        <v>2666.6809090909092</v>
      </c>
      <c r="AA66" s="284">
        <f t="shared" si="42"/>
        <v>2666.6809090909092</v>
      </c>
      <c r="AB66" s="284">
        <f t="shared" si="42"/>
        <v>2666.6809090909092</v>
      </c>
      <c r="AC66" s="284">
        <f t="shared" si="42"/>
        <v>2666.6809090909092</v>
      </c>
      <c r="AD66" s="284">
        <f t="shared" si="42"/>
        <v>2666.6809090909092</v>
      </c>
      <c r="AE66" s="284">
        <f t="shared" si="42"/>
        <v>2666.6809090909092</v>
      </c>
      <c r="AF66" s="284">
        <f t="shared" si="42"/>
        <v>2666.6809090909092</v>
      </c>
      <c r="AG66" s="284">
        <f t="shared" si="42"/>
        <v>2666.6809090909092</v>
      </c>
      <c r="AH66" s="284">
        <f t="shared" si="39"/>
        <v>32000.170909090903</v>
      </c>
    </row>
    <row r="67" spans="1:36" x14ac:dyDescent="0.25">
      <c r="A67" s="4" t="s">
        <v>138</v>
      </c>
      <c r="B67" s="124">
        <v>7840</v>
      </c>
      <c r="C67" s="280" t="s">
        <v>58</v>
      </c>
      <c r="D67" s="284">
        <v>25760.92</v>
      </c>
      <c r="E67" s="284">
        <v>25714.75</v>
      </c>
      <c r="F67" s="284">
        <f t="shared" si="3"/>
        <v>31864.119090909091</v>
      </c>
      <c r="G67" s="284">
        <v>32525.19</v>
      </c>
      <c r="H67" s="284">
        <v>32678.62</v>
      </c>
      <c r="I67" s="284">
        <v>32366.77</v>
      </c>
      <c r="J67" s="284">
        <v>32419.200000000001</v>
      </c>
      <c r="K67" s="284">
        <v>32470.98</v>
      </c>
      <c r="L67" s="284">
        <v>33533.83</v>
      </c>
      <c r="M67" s="284">
        <v>35845.07</v>
      </c>
      <c r="N67" s="284">
        <v>33654.28</v>
      </c>
      <c r="O67" s="284">
        <v>33535.699999999997</v>
      </c>
      <c r="P67" s="284">
        <f t="shared" si="37"/>
        <v>382369.42909090914</v>
      </c>
      <c r="Q67" s="4">
        <v>4.1739024277455433E-2</v>
      </c>
      <c r="R67" s="291" t="e">
        <f t="shared" si="4"/>
        <v>#DIV/0!</v>
      </c>
      <c r="S67" s="116" t="s">
        <v>154</v>
      </c>
      <c r="T67" s="123"/>
      <c r="V67" s="284">
        <f>'OV - Insurance'!E39/12</f>
        <v>28666.666666666668</v>
      </c>
      <c r="W67" s="284">
        <f t="shared" ref="W67:AG67" si="43">V67</f>
        <v>28666.666666666668</v>
      </c>
      <c r="X67" s="284">
        <f t="shared" si="43"/>
        <v>28666.666666666668</v>
      </c>
      <c r="Y67" s="284">
        <f t="shared" si="43"/>
        <v>28666.666666666668</v>
      </c>
      <c r="Z67" s="284">
        <f t="shared" si="43"/>
        <v>28666.666666666668</v>
      </c>
      <c r="AA67" s="284">
        <f t="shared" si="43"/>
        <v>28666.666666666668</v>
      </c>
      <c r="AB67" s="284">
        <f t="shared" si="43"/>
        <v>28666.666666666668</v>
      </c>
      <c r="AC67" s="284">
        <f t="shared" si="43"/>
        <v>28666.666666666668</v>
      </c>
      <c r="AD67" s="284">
        <f t="shared" si="43"/>
        <v>28666.666666666668</v>
      </c>
      <c r="AE67" s="284">
        <f t="shared" si="43"/>
        <v>28666.666666666668</v>
      </c>
      <c r="AF67" s="284">
        <f t="shared" si="43"/>
        <v>28666.666666666668</v>
      </c>
      <c r="AG67" s="284">
        <f t="shared" si="43"/>
        <v>28666.666666666668</v>
      </c>
      <c r="AH67" s="284">
        <f t="shared" si="39"/>
        <v>344000</v>
      </c>
    </row>
    <row r="68" spans="1:36" x14ac:dyDescent="0.25">
      <c r="A68" s="4" t="str">
        <f>A67</f>
        <v>Insurance General</v>
      </c>
      <c r="B68" s="124">
        <f>B67</f>
        <v>7840</v>
      </c>
      <c r="C68" s="280" t="s">
        <v>62</v>
      </c>
      <c r="D68" s="284">
        <v>4144.8500000000004</v>
      </c>
      <c r="E68" s="284">
        <v>4137.99</v>
      </c>
      <c r="F68" s="284">
        <f t="shared" si="3"/>
        <v>5160.977272727273</v>
      </c>
      <c r="G68" s="284">
        <v>5179.99</v>
      </c>
      <c r="H68" s="284">
        <v>5202.8999999999996</v>
      </c>
      <c r="I68" s="284">
        <v>5478.08</v>
      </c>
      <c r="J68" s="284">
        <v>5485.92</v>
      </c>
      <c r="K68" s="284">
        <v>5490.5599999999986</v>
      </c>
      <c r="L68" s="284">
        <v>5705.55</v>
      </c>
      <c r="M68" s="284">
        <v>4840.54</v>
      </c>
      <c r="N68" s="284">
        <v>5590.87</v>
      </c>
      <c r="O68" s="284">
        <v>5513.5</v>
      </c>
      <c r="P68" s="284">
        <f t="shared" si="37"/>
        <v>61931.727272727279</v>
      </c>
      <c r="Q68" s="4">
        <v>6.7603989009449045E-3</v>
      </c>
      <c r="R68" s="291" t="e">
        <f t="shared" si="4"/>
        <v>#DIV/0!</v>
      </c>
      <c r="S68" s="116" t="s">
        <v>154</v>
      </c>
      <c r="T68" s="123"/>
      <c r="V68" s="284">
        <f>'OV - Insurance'!E40/12</f>
        <v>4666.666666666667</v>
      </c>
      <c r="W68" s="284">
        <f t="shared" ref="W68:AG68" si="44">V68</f>
        <v>4666.666666666667</v>
      </c>
      <c r="X68" s="284">
        <f t="shared" si="44"/>
        <v>4666.666666666667</v>
      </c>
      <c r="Y68" s="284">
        <f t="shared" si="44"/>
        <v>4666.666666666667</v>
      </c>
      <c r="Z68" s="284">
        <f t="shared" si="44"/>
        <v>4666.666666666667</v>
      </c>
      <c r="AA68" s="284">
        <f t="shared" si="44"/>
        <v>4666.666666666667</v>
      </c>
      <c r="AB68" s="284">
        <f t="shared" si="44"/>
        <v>4666.666666666667</v>
      </c>
      <c r="AC68" s="284">
        <f t="shared" si="44"/>
        <v>4666.666666666667</v>
      </c>
      <c r="AD68" s="284">
        <f t="shared" si="44"/>
        <v>4666.666666666667</v>
      </c>
      <c r="AE68" s="284">
        <f t="shared" si="44"/>
        <v>4666.666666666667</v>
      </c>
      <c r="AF68" s="284">
        <f t="shared" si="44"/>
        <v>4666.666666666667</v>
      </c>
      <c r="AG68" s="284">
        <f t="shared" si="44"/>
        <v>4666.666666666667</v>
      </c>
      <c r="AH68" s="284">
        <f t="shared" si="39"/>
        <v>55999.999999999993</v>
      </c>
    </row>
    <row r="69" spans="1:36" x14ac:dyDescent="0.25">
      <c r="A69" s="4" t="s">
        <v>141</v>
      </c>
      <c r="B69" s="124">
        <v>7845</v>
      </c>
      <c r="C69" s="280" t="s">
        <v>58</v>
      </c>
      <c r="D69" s="284">
        <v>-684.78</v>
      </c>
      <c r="E69" s="284">
        <v>-200</v>
      </c>
      <c r="F69" s="284">
        <f t="shared" si="3"/>
        <v>192.45636363636359</v>
      </c>
      <c r="G69" s="284">
        <v>0</v>
      </c>
      <c r="H69" s="284">
        <v>0</v>
      </c>
      <c r="I69" s="284">
        <v>2920.93</v>
      </c>
      <c r="J69" s="284">
        <v>0</v>
      </c>
      <c r="K69" s="284">
        <v>80</v>
      </c>
      <c r="L69" s="284">
        <v>0</v>
      </c>
      <c r="M69" s="284">
        <v>0</v>
      </c>
      <c r="N69" s="284">
        <v>0</v>
      </c>
      <c r="O69" s="284">
        <v>0.87</v>
      </c>
      <c r="P69" s="284">
        <f t="shared" si="37"/>
        <v>2309.4763636363632</v>
      </c>
      <c r="Q69" s="4">
        <v>2.5209988737648136E-4</v>
      </c>
      <c r="R69" s="291" t="e">
        <f t="shared" si="4"/>
        <v>#DIV/0!</v>
      </c>
      <c r="S69" s="116" t="s">
        <v>714</v>
      </c>
      <c r="T69" s="123"/>
      <c r="V69" s="284">
        <f>'OV - Others based on LY Actual'!C74</f>
        <v>192.45636363636359</v>
      </c>
      <c r="W69" s="284">
        <f t="shared" ref="W69:AG69" si="45">V69</f>
        <v>192.45636363636359</v>
      </c>
      <c r="X69" s="284">
        <f t="shared" si="45"/>
        <v>192.45636363636359</v>
      </c>
      <c r="Y69" s="284">
        <f t="shared" si="45"/>
        <v>192.45636363636359</v>
      </c>
      <c r="Z69" s="284">
        <f t="shared" si="45"/>
        <v>192.45636363636359</v>
      </c>
      <c r="AA69" s="284">
        <f t="shared" si="45"/>
        <v>192.45636363636359</v>
      </c>
      <c r="AB69" s="284">
        <f t="shared" si="45"/>
        <v>192.45636363636359</v>
      </c>
      <c r="AC69" s="284">
        <f t="shared" si="45"/>
        <v>192.45636363636359</v>
      </c>
      <c r="AD69" s="284">
        <f t="shared" si="45"/>
        <v>192.45636363636359</v>
      </c>
      <c r="AE69" s="284">
        <f t="shared" si="45"/>
        <v>192.45636363636359</v>
      </c>
      <c r="AF69" s="284">
        <f t="shared" si="45"/>
        <v>192.45636363636359</v>
      </c>
      <c r="AG69" s="284">
        <f t="shared" si="45"/>
        <v>192.45636363636359</v>
      </c>
      <c r="AH69" s="284">
        <f t="shared" si="39"/>
        <v>2309.4763636363637</v>
      </c>
    </row>
    <row r="70" spans="1:36" x14ac:dyDescent="0.25">
      <c r="A70" s="4" t="str">
        <f>A69</f>
        <v>Uninsured Losses</v>
      </c>
      <c r="B70" s="124">
        <f>B69</f>
        <v>7845</v>
      </c>
      <c r="C70" s="280" t="s">
        <v>62</v>
      </c>
      <c r="D70" s="284">
        <v>0</v>
      </c>
      <c r="E70" s="284">
        <v>0</v>
      </c>
      <c r="F70" s="284">
        <f t="shared" ref="F70:F80" si="46">$F$83*Q70</f>
        <v>0</v>
      </c>
      <c r="G70" s="284">
        <v>0</v>
      </c>
      <c r="H70" s="284">
        <v>0</v>
      </c>
      <c r="I70" s="284">
        <v>0</v>
      </c>
      <c r="J70" s="284">
        <v>0</v>
      </c>
      <c r="K70" s="284">
        <v>0</v>
      </c>
      <c r="L70" s="284">
        <v>0</v>
      </c>
      <c r="M70" s="284">
        <v>0</v>
      </c>
      <c r="N70" s="284">
        <v>0</v>
      </c>
      <c r="O70" s="284">
        <v>0</v>
      </c>
      <c r="P70" s="284">
        <f t="shared" si="37"/>
        <v>0</v>
      </c>
      <c r="Q70" s="4">
        <v>0</v>
      </c>
      <c r="R70" s="291" t="e">
        <f t="shared" ref="R70:R80" si="47">P70/$P$3</f>
        <v>#DIV/0!</v>
      </c>
      <c r="S70" s="116" t="s">
        <v>714</v>
      </c>
      <c r="T70" s="123"/>
      <c r="V70" s="284">
        <f>'OV - Others based on LY Actual'!C75</f>
        <v>0</v>
      </c>
      <c r="W70" s="284">
        <f t="shared" ref="W70:AG70" si="48">V70</f>
        <v>0</v>
      </c>
      <c r="X70" s="284">
        <f t="shared" si="48"/>
        <v>0</v>
      </c>
      <c r="Y70" s="284">
        <f t="shared" si="48"/>
        <v>0</v>
      </c>
      <c r="Z70" s="284">
        <f t="shared" si="48"/>
        <v>0</v>
      </c>
      <c r="AA70" s="284">
        <f t="shared" si="48"/>
        <v>0</v>
      </c>
      <c r="AB70" s="284">
        <f t="shared" si="48"/>
        <v>0</v>
      </c>
      <c r="AC70" s="284">
        <f t="shared" si="48"/>
        <v>0</v>
      </c>
      <c r="AD70" s="284">
        <f t="shared" si="48"/>
        <v>0</v>
      </c>
      <c r="AE70" s="284">
        <f t="shared" si="48"/>
        <v>0</v>
      </c>
      <c r="AF70" s="284">
        <f t="shared" si="48"/>
        <v>0</v>
      </c>
      <c r="AG70" s="284">
        <f t="shared" si="48"/>
        <v>0</v>
      </c>
      <c r="AH70" s="284">
        <f t="shared" si="39"/>
        <v>0</v>
      </c>
    </row>
    <row r="71" spans="1:36" x14ac:dyDescent="0.25">
      <c r="A71" s="4" t="s">
        <v>112</v>
      </c>
      <c r="B71" s="124">
        <v>7860</v>
      </c>
      <c r="C71" s="280" t="s">
        <v>58</v>
      </c>
      <c r="D71" s="284">
        <v>8499.7099999999991</v>
      </c>
      <c r="E71" s="284">
        <v>217.25</v>
      </c>
      <c r="F71" s="284">
        <f t="shared" si="46"/>
        <v>3463.0509090909086</v>
      </c>
      <c r="G71" s="284">
        <v>253.57</v>
      </c>
      <c r="H71" s="284">
        <v>7402.26</v>
      </c>
      <c r="I71" s="284">
        <v>6270.97</v>
      </c>
      <c r="J71" s="284">
        <v>243.32</v>
      </c>
      <c r="K71" s="284">
        <v>6556.54</v>
      </c>
      <c r="L71" s="284">
        <v>3018.32</v>
      </c>
      <c r="M71" s="284">
        <v>3891.4</v>
      </c>
      <c r="N71" s="284">
        <v>1740.22</v>
      </c>
      <c r="O71" s="284">
        <v>0</v>
      </c>
      <c r="P71" s="284">
        <f t="shared" si="37"/>
        <v>41556.610909090909</v>
      </c>
      <c r="Q71" s="4">
        <v>4.5362737176640917E-3</v>
      </c>
      <c r="R71" s="291" t="e">
        <f t="shared" si="47"/>
        <v>#DIV/0!</v>
      </c>
      <c r="S71" s="116" t="s">
        <v>714</v>
      </c>
      <c r="T71" s="123"/>
      <c r="V71" s="284">
        <f>'SE - Marketing PE '!K113</f>
        <v>91780.09056366609</v>
      </c>
      <c r="W71" s="284">
        <f>'SE - Marketing PE '!L113</f>
        <v>78170.679969562028</v>
      </c>
      <c r="X71" s="284">
        <f>'SE - Marketing PE '!M113</f>
        <v>62402.920030663445</v>
      </c>
      <c r="Y71" s="284">
        <f>'SE - Marketing PE '!N113</f>
        <v>67155.047602854975</v>
      </c>
      <c r="Z71" s="284">
        <f>'SE - Marketing PE '!O113</f>
        <v>74107.618078969623</v>
      </c>
      <c r="AA71" s="284">
        <f>'SE - Marketing PE '!P113</f>
        <v>78268.242925370621</v>
      </c>
      <c r="AB71" s="284">
        <f>'SE - Marketing PE '!Q113</f>
        <v>93621.049431486405</v>
      </c>
      <c r="AC71" s="284">
        <f>'SE - Marketing PE '!R113</f>
        <v>79211.777194859373</v>
      </c>
      <c r="AD71" s="284">
        <f>'SE - Marketing PE '!S113</f>
        <v>64178.243193112008</v>
      </c>
      <c r="AE71" s="284">
        <f>'SE - Marketing PE '!T113</f>
        <v>91604.591509159582</v>
      </c>
      <c r="AF71" s="284">
        <f>'SE - Marketing PE '!U113</f>
        <v>94872.093534129992</v>
      </c>
      <c r="AG71" s="284">
        <f>'SE - Marketing PE '!V113</f>
        <v>78541.338543317746</v>
      </c>
      <c r="AH71" s="284">
        <f t="shared" si="39"/>
        <v>953913.69257715181</v>
      </c>
    </row>
    <row r="72" spans="1:36" x14ac:dyDescent="0.25">
      <c r="A72" s="4" t="str">
        <f>A71</f>
        <v>Licenses &amp; Trade Fees</v>
      </c>
      <c r="B72" s="124">
        <f>B71</f>
        <v>7860</v>
      </c>
      <c r="C72" s="280" t="s">
        <v>62</v>
      </c>
      <c r="D72" s="284">
        <v>350.63</v>
      </c>
      <c r="E72" s="284">
        <v>86.94</v>
      </c>
      <c r="F72" s="284">
        <f t="shared" si="46"/>
        <v>713.7772727272727</v>
      </c>
      <c r="G72" s="284">
        <v>50.61</v>
      </c>
      <c r="H72" s="284">
        <v>50.72</v>
      </c>
      <c r="I72" s="284">
        <v>543.67999999999995</v>
      </c>
      <c r="J72" s="284">
        <v>603.86</v>
      </c>
      <c r="K72" s="284">
        <v>1251.83</v>
      </c>
      <c r="L72" s="284">
        <v>1755.28</v>
      </c>
      <c r="M72" s="284">
        <v>493</v>
      </c>
      <c r="N72" s="284">
        <v>1579</v>
      </c>
      <c r="O72" s="284">
        <v>1086</v>
      </c>
      <c r="P72" s="284">
        <f t="shared" si="37"/>
        <v>8565.3272727272724</v>
      </c>
      <c r="Q72" s="4">
        <v>9.3498165852510249E-4</v>
      </c>
      <c r="R72" s="291" t="e">
        <f t="shared" si="47"/>
        <v>#DIV/0!</v>
      </c>
      <c r="S72" s="116" t="s">
        <v>714</v>
      </c>
      <c r="T72" s="123"/>
      <c r="V72" s="284">
        <f>'SE - Marketing PE '!K114</f>
        <v>17457.109436333914</v>
      </c>
      <c r="W72" s="284">
        <f>'SE - Marketing PE '!L114</f>
        <v>14868.520030437967</v>
      </c>
      <c r="X72" s="284">
        <f>'SE - Marketing PE '!M114</f>
        <v>11869.399969336564</v>
      </c>
      <c r="Y72" s="284">
        <f>'SE - Marketing PE '!N114</f>
        <v>12773.282397145031</v>
      </c>
      <c r="Z72" s="284">
        <f>'SE - Marketing PE '!O114</f>
        <v>14095.701921030381</v>
      </c>
      <c r="AA72" s="284">
        <f>'SE - Marketing PE '!P114</f>
        <v>14887.077074629389</v>
      </c>
      <c r="AB72" s="284">
        <f>'SE - Marketing PE '!Q114</f>
        <v>17807.27056851361</v>
      </c>
      <c r="AC72" s="284">
        <f>'SE - Marketing PE '!R114</f>
        <v>15066.542805140634</v>
      </c>
      <c r="AD72" s="284">
        <f>'SE - Marketing PE '!S114</f>
        <v>12207.076806887999</v>
      </c>
      <c r="AE72" s="284">
        <f>'SE - Marketing PE '!T114</f>
        <v>17423.728490840425</v>
      </c>
      <c r="AF72" s="284">
        <f>'SE - Marketing PE '!U114</f>
        <v>18045.226465870019</v>
      </c>
      <c r="AG72" s="284">
        <f>'SE - Marketing PE '!V114</f>
        <v>14939.02145668226</v>
      </c>
      <c r="AH72" s="284">
        <f t="shared" si="39"/>
        <v>181439.95742284821</v>
      </c>
      <c r="AI72" s="4">
        <f>AH71+AH72-'SE - Marketing PE '!W112</f>
        <v>0</v>
      </c>
      <c r="AJ72" s="449" t="s">
        <v>870</v>
      </c>
    </row>
    <row r="73" spans="1:36" hidden="1" x14ac:dyDescent="0.25">
      <c r="A73" s="4" t="s">
        <v>142</v>
      </c>
      <c r="B73" s="124">
        <v>7900</v>
      </c>
      <c r="C73" s="280" t="s">
        <v>58</v>
      </c>
      <c r="D73" s="284">
        <v>0</v>
      </c>
      <c r="E73" s="284">
        <v>0</v>
      </c>
      <c r="F73" s="284">
        <f t="shared" si="46"/>
        <v>372.4</v>
      </c>
      <c r="G73" s="284">
        <v>0</v>
      </c>
      <c r="H73" s="284">
        <v>0</v>
      </c>
      <c r="I73" s="284">
        <v>0</v>
      </c>
      <c r="J73" s="284">
        <v>0</v>
      </c>
      <c r="K73" s="284">
        <v>0</v>
      </c>
      <c r="L73" s="284">
        <v>0</v>
      </c>
      <c r="M73" s="284">
        <v>0</v>
      </c>
      <c r="N73" s="284">
        <v>4096.3999999999996</v>
      </c>
      <c r="O73" s="284">
        <v>0</v>
      </c>
      <c r="P73" s="284">
        <f t="shared" si="37"/>
        <v>4468.7999999999993</v>
      </c>
      <c r="Q73" s="4">
        <v>4.8780926899557789E-4</v>
      </c>
      <c r="R73" s="291" t="e">
        <f t="shared" si="47"/>
        <v>#DIV/0!</v>
      </c>
      <c r="S73" s="116" t="s">
        <v>6079</v>
      </c>
      <c r="T73" s="123"/>
      <c r="V73" s="284"/>
      <c r="W73" s="284"/>
      <c r="X73" s="284"/>
      <c r="Y73" s="284"/>
      <c r="Z73" s="284"/>
      <c r="AA73" s="284"/>
      <c r="AB73" s="284"/>
      <c r="AC73" s="284"/>
      <c r="AD73" s="284"/>
      <c r="AE73" s="284"/>
      <c r="AF73" s="284"/>
      <c r="AG73" s="284"/>
      <c r="AH73" s="284">
        <f t="shared" si="39"/>
        <v>0</v>
      </c>
    </row>
    <row r="74" spans="1:36" hidden="1" x14ac:dyDescent="0.25">
      <c r="A74" s="4" t="str">
        <f>A73</f>
        <v>Audit Expenses</v>
      </c>
      <c r="B74" s="124">
        <f>B73</f>
        <v>7900</v>
      </c>
      <c r="C74" s="280" t="s">
        <v>62</v>
      </c>
      <c r="D74" s="284">
        <v>0</v>
      </c>
      <c r="E74" s="284">
        <v>0</v>
      </c>
      <c r="F74" s="284">
        <f t="shared" si="46"/>
        <v>111.23636363636362</v>
      </c>
      <c r="G74" s="284">
        <v>0</v>
      </c>
      <c r="H74" s="284">
        <v>0</v>
      </c>
      <c r="I74" s="284">
        <v>0</v>
      </c>
      <c r="J74" s="284">
        <v>0</v>
      </c>
      <c r="K74" s="284">
        <v>0</v>
      </c>
      <c r="L74" s="284">
        <v>0</v>
      </c>
      <c r="M74" s="284">
        <v>0</v>
      </c>
      <c r="N74" s="284">
        <v>1223.5999999999999</v>
      </c>
      <c r="O74" s="284">
        <v>0</v>
      </c>
      <c r="P74" s="284">
        <f t="shared" si="37"/>
        <v>1334.8363636363636</v>
      </c>
      <c r="Q74" s="4">
        <v>1.4570926216751027E-4</v>
      </c>
      <c r="R74" s="291" t="e">
        <f t="shared" si="47"/>
        <v>#DIV/0!</v>
      </c>
      <c r="S74" s="116" t="s">
        <v>6079</v>
      </c>
      <c r="T74" s="123"/>
      <c r="V74" s="284"/>
      <c r="W74" s="284"/>
      <c r="X74" s="284"/>
      <c r="Y74" s="284"/>
      <c r="Z74" s="284"/>
      <c r="AA74" s="284"/>
      <c r="AB74" s="284"/>
      <c r="AC74" s="284"/>
      <c r="AD74" s="284"/>
      <c r="AE74" s="284"/>
      <c r="AF74" s="284"/>
      <c r="AG74" s="284"/>
      <c r="AH74" s="284">
        <f t="shared" si="39"/>
        <v>0</v>
      </c>
    </row>
    <row r="75" spans="1:36" x14ac:dyDescent="0.25">
      <c r="A75" s="4" t="s">
        <v>143</v>
      </c>
      <c r="B75" s="124">
        <v>7905</v>
      </c>
      <c r="C75" s="280" t="s">
        <v>58</v>
      </c>
      <c r="D75" s="284">
        <v>1449.12</v>
      </c>
      <c r="E75" s="284">
        <v>553.82000000000005</v>
      </c>
      <c r="F75" s="284">
        <f>$F$83*Q75</f>
        <v>2201.7209090909091</v>
      </c>
      <c r="G75" s="284">
        <v>3805.7</v>
      </c>
      <c r="H75" s="284">
        <v>1520.04</v>
      </c>
      <c r="I75" s="284">
        <v>5801.16</v>
      </c>
      <c r="J75" s="284">
        <v>3516.01</v>
      </c>
      <c r="K75" s="284">
        <v>5129.58</v>
      </c>
      <c r="L75" s="284">
        <v>931.5</v>
      </c>
      <c r="M75" s="284">
        <v>756</v>
      </c>
      <c r="N75" s="284">
        <v>360</v>
      </c>
      <c r="O75" s="284">
        <v>396</v>
      </c>
      <c r="P75" s="284">
        <f t="shared" si="37"/>
        <v>26420.650909090909</v>
      </c>
      <c r="Q75" s="4">
        <v>2.8840490526206115E-3</v>
      </c>
      <c r="R75" s="291" t="e">
        <f t="shared" si="47"/>
        <v>#DIV/0!</v>
      </c>
      <c r="S75" s="116" t="s">
        <v>714</v>
      </c>
      <c r="T75" s="123"/>
      <c r="V75" s="284">
        <f>'OV - Operation Bron''s '!F35/12</f>
        <v>5191.666666666667</v>
      </c>
      <c r="W75" s="284">
        <f t="shared" ref="W75:AG75" si="49">V75</f>
        <v>5191.666666666667</v>
      </c>
      <c r="X75" s="284">
        <f t="shared" si="49"/>
        <v>5191.666666666667</v>
      </c>
      <c r="Y75" s="284">
        <f t="shared" si="49"/>
        <v>5191.666666666667</v>
      </c>
      <c r="Z75" s="284">
        <f t="shared" si="49"/>
        <v>5191.666666666667</v>
      </c>
      <c r="AA75" s="284">
        <f t="shared" si="49"/>
        <v>5191.666666666667</v>
      </c>
      <c r="AB75" s="284">
        <f t="shared" si="49"/>
        <v>5191.666666666667</v>
      </c>
      <c r="AC75" s="284">
        <f t="shared" si="49"/>
        <v>5191.666666666667</v>
      </c>
      <c r="AD75" s="284">
        <f t="shared" si="49"/>
        <v>5191.666666666667</v>
      </c>
      <c r="AE75" s="284">
        <f t="shared" si="49"/>
        <v>5191.666666666667</v>
      </c>
      <c r="AF75" s="284">
        <f t="shared" si="49"/>
        <v>5191.666666666667</v>
      </c>
      <c r="AG75" s="284">
        <f t="shared" si="49"/>
        <v>5191.666666666667</v>
      </c>
      <c r="AH75" s="284">
        <f t="shared" si="39"/>
        <v>62299.999999999993</v>
      </c>
    </row>
    <row r="76" spans="1:36" x14ac:dyDescent="0.25">
      <c r="A76" s="4" t="str">
        <f>A75</f>
        <v>Legal Expenses</v>
      </c>
      <c r="B76" s="124">
        <f>B75</f>
        <v>7905</v>
      </c>
      <c r="C76" s="280" t="s">
        <v>62</v>
      </c>
      <c r="D76" s="284">
        <v>452.88</v>
      </c>
      <c r="E76" s="284">
        <v>90.18</v>
      </c>
      <c r="F76" s="284">
        <f t="shared" si="46"/>
        <v>722.71818181818173</v>
      </c>
      <c r="G76" s="284">
        <v>1189.3</v>
      </c>
      <c r="H76" s="284">
        <v>468.84</v>
      </c>
      <c r="I76" s="284">
        <v>2037.3</v>
      </c>
      <c r="J76" s="284">
        <v>1406.4</v>
      </c>
      <c r="K76" s="284">
        <v>1490.5</v>
      </c>
      <c r="L76" s="284">
        <v>310.5</v>
      </c>
      <c r="M76" s="284">
        <v>252</v>
      </c>
      <c r="N76" s="284">
        <v>120</v>
      </c>
      <c r="O76" s="284">
        <v>132</v>
      </c>
      <c r="P76" s="284">
        <f t="shared" si="37"/>
        <v>8672.6181818181813</v>
      </c>
      <c r="Q76" s="4">
        <v>9.4669341558147274E-4</v>
      </c>
      <c r="R76" s="291" t="e">
        <f t="shared" si="47"/>
        <v>#DIV/0!</v>
      </c>
      <c r="S76" s="116" t="s">
        <v>714</v>
      </c>
      <c r="T76" s="123"/>
      <c r="V76" s="284">
        <f>'OV - Operation Bron''s '!F36/12</f>
        <v>641.66666666666663</v>
      </c>
      <c r="W76" s="284">
        <f t="shared" ref="W76:AG76" si="50">V76</f>
        <v>641.66666666666663</v>
      </c>
      <c r="X76" s="284">
        <f t="shared" si="50"/>
        <v>641.66666666666663</v>
      </c>
      <c r="Y76" s="284">
        <f t="shared" si="50"/>
        <v>641.66666666666663</v>
      </c>
      <c r="Z76" s="284">
        <f t="shared" si="50"/>
        <v>641.66666666666663</v>
      </c>
      <c r="AA76" s="284">
        <f t="shared" si="50"/>
        <v>641.66666666666663</v>
      </c>
      <c r="AB76" s="284">
        <f t="shared" si="50"/>
        <v>641.66666666666663</v>
      </c>
      <c r="AC76" s="284">
        <f t="shared" si="50"/>
        <v>641.66666666666663</v>
      </c>
      <c r="AD76" s="284">
        <f t="shared" si="50"/>
        <v>641.66666666666663</v>
      </c>
      <c r="AE76" s="284">
        <f t="shared" si="50"/>
        <v>641.66666666666663</v>
      </c>
      <c r="AF76" s="284">
        <f t="shared" si="50"/>
        <v>641.66666666666663</v>
      </c>
      <c r="AG76" s="284">
        <f t="shared" si="50"/>
        <v>641.66666666666663</v>
      </c>
      <c r="AH76" s="284">
        <f t="shared" si="39"/>
        <v>7700.0000000000009</v>
      </c>
    </row>
    <row r="77" spans="1:36" hidden="1" x14ac:dyDescent="0.25">
      <c r="A77" s="4" t="s">
        <v>113</v>
      </c>
      <c r="B77" s="124">
        <v>7910</v>
      </c>
      <c r="C77" s="280" t="s">
        <v>58</v>
      </c>
      <c r="D77" s="284">
        <v>0</v>
      </c>
      <c r="E77" s="284">
        <v>5000</v>
      </c>
      <c r="F77" s="284">
        <f t="shared" si="46"/>
        <v>490.43454545454546</v>
      </c>
      <c r="G77" s="284">
        <v>0</v>
      </c>
      <c r="H77" s="284">
        <v>0</v>
      </c>
      <c r="I77" s="284">
        <v>394.78</v>
      </c>
      <c r="J77" s="284">
        <v>0</v>
      </c>
      <c r="K77" s="284">
        <v>0</v>
      </c>
      <c r="L77" s="284">
        <v>0</v>
      </c>
      <c r="M77" s="284">
        <v>0</v>
      </c>
      <c r="N77" s="284">
        <v>0</v>
      </c>
      <c r="O77" s="284">
        <v>0</v>
      </c>
      <c r="P77" s="284">
        <f t="shared" si="37"/>
        <v>5885.2145454545453</v>
      </c>
      <c r="Q77" s="4">
        <v>6.4242351532857239E-4</v>
      </c>
      <c r="R77" s="291" t="e">
        <f t="shared" si="47"/>
        <v>#DIV/0!</v>
      </c>
      <c r="S77" s="516" t="s">
        <v>6080</v>
      </c>
      <c r="T77" s="123"/>
      <c r="V77" s="284"/>
      <c r="W77" s="284">
        <f t="shared" ref="W77:AG77" si="51">V77</f>
        <v>0</v>
      </c>
      <c r="X77" s="284">
        <f t="shared" si="51"/>
        <v>0</v>
      </c>
      <c r="Y77" s="284">
        <f t="shared" si="51"/>
        <v>0</v>
      </c>
      <c r="Z77" s="284">
        <f t="shared" si="51"/>
        <v>0</v>
      </c>
      <c r="AA77" s="284">
        <f t="shared" si="51"/>
        <v>0</v>
      </c>
      <c r="AB77" s="284">
        <f t="shared" si="51"/>
        <v>0</v>
      </c>
      <c r="AC77" s="284">
        <f t="shared" si="51"/>
        <v>0</v>
      </c>
      <c r="AD77" s="284">
        <f t="shared" si="51"/>
        <v>0</v>
      </c>
      <c r="AE77" s="284">
        <f t="shared" si="51"/>
        <v>0</v>
      </c>
      <c r="AF77" s="284">
        <f t="shared" si="51"/>
        <v>0</v>
      </c>
      <c r="AG77" s="284">
        <f t="shared" si="51"/>
        <v>0</v>
      </c>
      <c r="AH77" s="284">
        <f t="shared" si="39"/>
        <v>0</v>
      </c>
    </row>
    <row r="78" spans="1:36" hidden="1" x14ac:dyDescent="0.25">
      <c r="A78" s="4" t="s">
        <v>144</v>
      </c>
      <c r="B78" s="124">
        <v>7970</v>
      </c>
      <c r="C78" s="280" t="s">
        <v>58</v>
      </c>
      <c r="D78" s="284">
        <v>0</v>
      </c>
      <c r="E78" s="284">
        <v>0</v>
      </c>
      <c r="F78" s="284">
        <f t="shared" si="46"/>
        <v>0</v>
      </c>
      <c r="G78" s="284">
        <v>0</v>
      </c>
      <c r="H78" s="284">
        <v>0</v>
      </c>
      <c r="I78" s="284">
        <v>0</v>
      </c>
      <c r="J78" s="284">
        <v>0</v>
      </c>
      <c r="K78" s="284">
        <v>0</v>
      </c>
      <c r="L78" s="284">
        <v>0</v>
      </c>
      <c r="M78" s="284">
        <v>0</v>
      </c>
      <c r="N78" s="284">
        <v>0</v>
      </c>
      <c r="O78" s="284">
        <v>0</v>
      </c>
      <c r="P78" s="284">
        <f t="shared" si="37"/>
        <v>0</v>
      </c>
      <c r="Q78" s="4">
        <v>0</v>
      </c>
      <c r="R78" s="291" t="e">
        <f t="shared" si="47"/>
        <v>#DIV/0!</v>
      </c>
      <c r="S78" s="116" t="s">
        <v>6051</v>
      </c>
      <c r="T78" s="123"/>
      <c r="V78" s="284"/>
      <c r="W78" s="284"/>
      <c r="X78" s="284"/>
      <c r="Y78" s="284"/>
      <c r="Z78" s="284"/>
      <c r="AA78" s="284"/>
      <c r="AB78" s="284"/>
      <c r="AC78" s="284"/>
      <c r="AD78" s="284"/>
      <c r="AE78" s="284"/>
      <c r="AF78" s="284"/>
      <c r="AG78" s="284"/>
      <c r="AH78" s="284">
        <f t="shared" si="39"/>
        <v>0</v>
      </c>
    </row>
    <row r="79" spans="1:36" x14ac:dyDescent="0.25">
      <c r="A79" s="4" t="s">
        <v>100</v>
      </c>
      <c r="B79" s="124" t="s">
        <v>101</v>
      </c>
      <c r="C79" s="280" t="s">
        <v>58</v>
      </c>
      <c r="D79" s="284">
        <v>670</v>
      </c>
      <c r="E79" s="284">
        <v>625.25</v>
      </c>
      <c r="F79" s="284">
        <f t="shared" si="46"/>
        <v>702.10363636363638</v>
      </c>
      <c r="G79" s="284">
        <v>687.72</v>
      </c>
      <c r="H79" s="284">
        <v>1022.86</v>
      </c>
      <c r="I79" s="284">
        <v>456</v>
      </c>
      <c r="J79" s="284">
        <v>570.35</v>
      </c>
      <c r="K79" s="284">
        <v>703.9</v>
      </c>
      <c r="L79" s="284">
        <v>640.5</v>
      </c>
      <c r="M79" s="284">
        <v>1182.03</v>
      </c>
      <c r="N79" s="284">
        <v>600.05999999999995</v>
      </c>
      <c r="O79" s="284">
        <v>564.47</v>
      </c>
      <c r="P79" s="284">
        <f t="shared" si="37"/>
        <v>8425.2436363636352</v>
      </c>
      <c r="Q79" s="4">
        <v>9.1969028360279947E-4</v>
      </c>
      <c r="R79" s="291" t="e">
        <f t="shared" si="47"/>
        <v>#DIV/0!</v>
      </c>
      <c r="S79" s="116" t="s">
        <v>714</v>
      </c>
      <c r="T79" s="123"/>
      <c r="V79" s="284">
        <f>'OV - Others based on LY Actual'!C81</f>
        <v>702.10363636363627</v>
      </c>
      <c r="W79" s="284">
        <f t="shared" ref="W79:AG79" si="52">V79</f>
        <v>702.10363636363627</v>
      </c>
      <c r="X79" s="284">
        <f t="shared" si="52"/>
        <v>702.10363636363627</v>
      </c>
      <c r="Y79" s="284">
        <f t="shared" si="52"/>
        <v>702.10363636363627</v>
      </c>
      <c r="Z79" s="284">
        <f t="shared" si="52"/>
        <v>702.10363636363627</v>
      </c>
      <c r="AA79" s="284">
        <f t="shared" si="52"/>
        <v>702.10363636363627</v>
      </c>
      <c r="AB79" s="284">
        <f t="shared" si="52"/>
        <v>702.10363636363627</v>
      </c>
      <c r="AC79" s="284">
        <f t="shared" si="52"/>
        <v>702.10363636363627</v>
      </c>
      <c r="AD79" s="284">
        <f t="shared" si="52"/>
        <v>702.10363636363627</v>
      </c>
      <c r="AE79" s="284">
        <f t="shared" si="52"/>
        <v>702.10363636363627</v>
      </c>
      <c r="AF79" s="284">
        <f t="shared" si="52"/>
        <v>702.10363636363627</v>
      </c>
      <c r="AG79" s="284">
        <f t="shared" si="52"/>
        <v>702.10363636363627</v>
      </c>
      <c r="AH79" s="284">
        <f t="shared" si="39"/>
        <v>8425.2436363636334</v>
      </c>
    </row>
    <row r="80" spans="1:36" x14ac:dyDescent="0.25">
      <c r="A80" s="8" t="str">
        <f t="shared" ref="A80" si="53">A79</f>
        <v>Equipment Rental</v>
      </c>
      <c r="B80" s="252" t="str">
        <f t="shared" ref="B80" si="54">B79</f>
        <v>7570R</v>
      </c>
      <c r="C80" s="281" t="s">
        <v>62</v>
      </c>
      <c r="D80" s="285">
        <v>963.39</v>
      </c>
      <c r="E80" s="285">
        <v>1212.6099999999999</v>
      </c>
      <c r="F80" s="285">
        <f t="shared" si="46"/>
        <v>1110.4036363636365</v>
      </c>
      <c r="G80" s="285">
        <v>1400.66</v>
      </c>
      <c r="H80" s="285">
        <v>1253.53</v>
      </c>
      <c r="I80" s="285">
        <v>932.58</v>
      </c>
      <c r="J80" s="285">
        <v>882.5</v>
      </c>
      <c r="K80" s="285">
        <v>932.58</v>
      </c>
      <c r="L80" s="285">
        <v>974.58</v>
      </c>
      <c r="M80" s="285">
        <v>1776.58</v>
      </c>
      <c r="N80" s="285">
        <v>991.35</v>
      </c>
      <c r="O80" s="285">
        <v>894.08</v>
      </c>
      <c r="P80" s="285">
        <f t="shared" si="37"/>
        <v>13324.843636363637</v>
      </c>
      <c r="Q80" s="4">
        <v>1.454525204469863E-3</v>
      </c>
      <c r="R80" s="517" t="e">
        <f t="shared" si="47"/>
        <v>#DIV/0!</v>
      </c>
      <c r="S80" s="268" t="s">
        <v>714</v>
      </c>
      <c r="T80" s="269"/>
      <c r="U80" s="8"/>
      <c r="V80" s="285">
        <f>'OV - Others based on LY Actual'!C82</f>
        <v>1110.4036363636365</v>
      </c>
      <c r="W80" s="285">
        <f t="shared" ref="W80:AG80" si="55">V80</f>
        <v>1110.4036363636365</v>
      </c>
      <c r="X80" s="285">
        <f t="shared" si="55"/>
        <v>1110.4036363636365</v>
      </c>
      <c r="Y80" s="285">
        <f t="shared" si="55"/>
        <v>1110.4036363636365</v>
      </c>
      <c r="Z80" s="285">
        <f t="shared" si="55"/>
        <v>1110.4036363636365</v>
      </c>
      <c r="AA80" s="285">
        <f t="shared" si="55"/>
        <v>1110.4036363636365</v>
      </c>
      <c r="AB80" s="285">
        <f t="shared" si="55"/>
        <v>1110.4036363636365</v>
      </c>
      <c r="AC80" s="285">
        <f t="shared" si="55"/>
        <v>1110.4036363636365</v>
      </c>
      <c r="AD80" s="285">
        <f t="shared" si="55"/>
        <v>1110.4036363636365</v>
      </c>
      <c r="AE80" s="285">
        <f t="shared" si="55"/>
        <v>1110.4036363636365</v>
      </c>
      <c r="AF80" s="285">
        <f t="shared" si="55"/>
        <v>1110.4036363636365</v>
      </c>
      <c r="AG80" s="285">
        <f t="shared" si="55"/>
        <v>1110.4036363636365</v>
      </c>
      <c r="AH80" s="285">
        <f t="shared" si="39"/>
        <v>13324.843636363641</v>
      </c>
    </row>
    <row r="81" spans="1:34" x14ac:dyDescent="0.25">
      <c r="A81" t="s">
        <v>150</v>
      </c>
      <c r="C81" s="280"/>
      <c r="D81" s="284">
        <f t="shared" ref="D81:P81" si="56">SUM(D5:D80)</f>
        <v>650742.09</v>
      </c>
      <c r="E81" s="284">
        <f t="shared" si="56"/>
        <v>739059.28</v>
      </c>
      <c r="F81" s="284">
        <f>SUM(F5:F80)</f>
        <v>763413.12818181829</v>
      </c>
      <c r="G81" s="284">
        <f t="shared" si="56"/>
        <v>723275.08999999985</v>
      </c>
      <c r="H81" s="284">
        <f t="shared" si="56"/>
        <v>840445.9099999998</v>
      </c>
      <c r="I81" s="284">
        <f t="shared" si="56"/>
        <v>817356.02</v>
      </c>
      <c r="J81" s="284">
        <f t="shared" si="56"/>
        <v>764886.0399999998</v>
      </c>
      <c r="K81" s="284">
        <f t="shared" si="56"/>
        <v>811162.71000000008</v>
      </c>
      <c r="L81" s="284">
        <f t="shared" si="56"/>
        <v>752106.88000000012</v>
      </c>
      <c r="M81" s="284">
        <f t="shared" si="56"/>
        <v>760200.88</v>
      </c>
      <c r="N81" s="284">
        <f t="shared" si="56"/>
        <v>778221.41</v>
      </c>
      <c r="O81" s="284">
        <f t="shared" si="56"/>
        <v>760088.09999999974</v>
      </c>
      <c r="P81" s="284">
        <f t="shared" si="56"/>
        <v>9160957.5381818227</v>
      </c>
      <c r="R81" s="122"/>
      <c r="S81" s="116"/>
      <c r="T81" s="123"/>
      <c r="V81" s="284">
        <f t="shared" ref="V81:AH81" si="57">SUM(V5:V80)</f>
        <v>883470.73756833468</v>
      </c>
      <c r="W81" s="284">
        <f t="shared" si="57"/>
        <v>867272.73756833468</v>
      </c>
      <c r="X81" s="284">
        <f t="shared" si="57"/>
        <v>848505.85756833479</v>
      </c>
      <c r="Y81" s="284">
        <f t="shared" si="57"/>
        <v>854161.8675683348</v>
      </c>
      <c r="Z81" s="284">
        <f t="shared" si="57"/>
        <v>862436.85756833479</v>
      </c>
      <c r="AA81" s="284">
        <f t="shared" si="57"/>
        <v>867388.85756833467</v>
      </c>
      <c r="AB81" s="284">
        <f t="shared" si="57"/>
        <v>885661.85756833479</v>
      </c>
      <c r="AC81" s="284">
        <f t="shared" si="57"/>
        <v>868511.85756833467</v>
      </c>
      <c r="AD81" s="284">
        <f t="shared" si="57"/>
        <v>850618.85756833467</v>
      </c>
      <c r="AE81" s="284">
        <f t="shared" si="57"/>
        <v>883261.85756833467</v>
      </c>
      <c r="AF81" s="284">
        <f t="shared" si="57"/>
        <v>887150.85756833479</v>
      </c>
      <c r="AG81" s="284">
        <f t="shared" si="57"/>
        <v>867713.89756833471</v>
      </c>
      <c r="AH81" s="284">
        <f t="shared" si="57"/>
        <v>10426156.10082002</v>
      </c>
    </row>
    <row r="82" spans="1:34" x14ac:dyDescent="0.25">
      <c r="A82"/>
      <c r="D82" s="284"/>
      <c r="E82" s="284"/>
      <c r="F82" s="284"/>
      <c r="G82" s="284"/>
      <c r="H82" s="284"/>
      <c r="I82" s="284"/>
      <c r="J82" s="284"/>
      <c r="K82" s="284"/>
      <c r="L82" s="284"/>
      <c r="M82" s="284"/>
      <c r="N82" s="284"/>
      <c r="O82" s="284"/>
      <c r="P82" s="284"/>
      <c r="V82" s="284"/>
      <c r="W82" s="284"/>
      <c r="X82" s="284"/>
      <c r="Y82" s="284"/>
      <c r="Z82" s="284"/>
      <c r="AA82" s="284"/>
      <c r="AB82" s="284"/>
      <c r="AC82" s="284"/>
      <c r="AD82" s="284"/>
      <c r="AE82" s="284"/>
      <c r="AF82" s="284"/>
      <c r="AG82" s="284"/>
      <c r="AH82" s="284"/>
    </row>
    <row r="83" spans="1:34" x14ac:dyDescent="0.25">
      <c r="D83" s="284"/>
      <c r="E83" s="284"/>
      <c r="F83" s="284">
        <v>763413.12818181782</v>
      </c>
      <c r="G83" s="284"/>
      <c r="H83" s="284"/>
      <c r="I83" s="284"/>
      <c r="J83" s="284"/>
      <c r="K83" s="284"/>
      <c r="L83" s="284"/>
      <c r="M83" s="284"/>
      <c r="N83" s="284"/>
      <c r="O83" s="284"/>
      <c r="P83" s="284"/>
      <c r="V83" s="284"/>
      <c r="W83" s="284"/>
      <c r="X83" s="284"/>
      <c r="Y83" s="284"/>
      <c r="Z83" s="284"/>
      <c r="AA83" s="284"/>
      <c r="AB83" s="284"/>
      <c r="AC83" s="284"/>
      <c r="AD83" s="284"/>
      <c r="AE83" s="284"/>
      <c r="AF83" s="284"/>
      <c r="AG83" s="284"/>
      <c r="AH83" s="284"/>
    </row>
    <row r="84" spans="1:34" x14ac:dyDescent="0.25">
      <c r="D84" s="284"/>
      <c r="E84" s="284"/>
      <c r="F84" s="422">
        <v>-637275</v>
      </c>
      <c r="G84" s="577" t="s">
        <v>6100</v>
      </c>
      <c r="H84" s="284"/>
      <c r="I84" s="284"/>
      <c r="J84" s="284"/>
      <c r="K84" s="284"/>
      <c r="L84" s="284"/>
      <c r="M84" s="284"/>
      <c r="N84" s="284"/>
      <c r="O84" s="284"/>
      <c r="P84" s="284"/>
      <c r="V84" s="284"/>
      <c r="W84" s="284"/>
      <c r="X84" s="284"/>
      <c r="Y84" s="284"/>
      <c r="Z84" s="284"/>
      <c r="AA84" s="284"/>
      <c r="AB84" s="284"/>
      <c r="AC84" s="284"/>
      <c r="AD84" s="284"/>
      <c r="AE84" s="284"/>
      <c r="AF84" s="284"/>
      <c r="AG84" s="284"/>
      <c r="AH84" s="284"/>
    </row>
    <row r="85" spans="1:34" x14ac:dyDescent="0.25">
      <c r="D85" s="284"/>
      <c r="E85" s="284"/>
      <c r="F85" s="284"/>
      <c r="G85" s="284"/>
      <c r="H85" s="284"/>
      <c r="I85" s="284"/>
      <c r="J85" s="284"/>
      <c r="K85" s="284"/>
      <c r="L85" s="284"/>
      <c r="M85" s="284"/>
      <c r="N85" s="284"/>
      <c r="O85" s="284"/>
      <c r="P85" s="284"/>
      <c r="V85" s="284"/>
      <c r="W85" s="284"/>
      <c r="X85" s="284"/>
      <c r="Y85" s="284"/>
      <c r="Z85" s="284"/>
      <c r="AA85" s="284"/>
      <c r="AB85" s="284"/>
      <c r="AC85" s="284"/>
      <c r="AD85" s="284"/>
      <c r="AE85" s="284"/>
      <c r="AF85" s="284"/>
      <c r="AG85" s="284"/>
      <c r="AH85" s="284"/>
    </row>
    <row r="86" spans="1:34" x14ac:dyDescent="0.25">
      <c r="D86" s="284"/>
      <c r="E86" s="284"/>
      <c r="F86" s="284"/>
      <c r="G86" s="284"/>
      <c r="H86" s="284"/>
      <c r="I86" s="284"/>
      <c r="J86" s="284"/>
      <c r="K86" s="284"/>
      <c r="L86" s="284"/>
      <c r="M86" s="284"/>
      <c r="N86" s="284"/>
      <c r="O86" s="284"/>
      <c r="V86" s="284"/>
      <c r="W86" s="284"/>
      <c r="X86" s="284"/>
      <c r="Y86" s="284"/>
      <c r="Z86" s="284"/>
      <c r="AA86" s="284"/>
      <c r="AB86" s="284"/>
      <c r="AC86" s="284"/>
      <c r="AD86" s="284"/>
      <c r="AE86" s="284"/>
      <c r="AF86" s="284"/>
      <c r="AG86" s="284"/>
      <c r="AH86" s="284"/>
    </row>
    <row r="87" spans="1:34" x14ac:dyDescent="0.25">
      <c r="D87" s="284"/>
      <c r="E87" s="284"/>
      <c r="F87" s="284"/>
      <c r="G87" s="284"/>
      <c r="H87" s="284"/>
      <c r="I87" s="284"/>
      <c r="J87" s="284"/>
      <c r="K87" s="284"/>
      <c r="L87" s="284"/>
      <c r="M87" s="284"/>
      <c r="N87" s="284"/>
      <c r="O87" s="284"/>
      <c r="P87" s="284"/>
      <c r="V87" s="284"/>
      <c r="W87" s="284"/>
      <c r="X87" s="284"/>
      <c r="Y87" s="284"/>
      <c r="Z87" s="284"/>
      <c r="AA87" s="284"/>
      <c r="AB87" s="284"/>
      <c r="AC87" s="284"/>
      <c r="AD87" s="284"/>
      <c r="AE87" s="284"/>
      <c r="AF87" s="284"/>
      <c r="AG87" s="284"/>
      <c r="AH87" s="284"/>
    </row>
    <row r="88" spans="1:34" x14ac:dyDescent="0.25">
      <c r="D88" s="284"/>
      <c r="E88" s="284"/>
      <c r="F88" s="284"/>
      <c r="G88" s="284"/>
      <c r="H88" s="284"/>
      <c r="I88" s="284"/>
      <c r="J88" s="284"/>
      <c r="K88" s="284"/>
      <c r="L88" s="284"/>
      <c r="M88" s="284"/>
      <c r="N88" s="284"/>
      <c r="O88" s="284"/>
      <c r="P88" s="284"/>
      <c r="V88" s="284"/>
      <c r="W88" s="284"/>
      <c r="X88" s="284"/>
      <c r="Y88" s="284"/>
      <c r="Z88" s="284"/>
      <c r="AA88" s="284"/>
      <c r="AB88" s="284"/>
      <c r="AC88" s="284"/>
      <c r="AD88" s="284"/>
      <c r="AE88" s="284"/>
      <c r="AF88" s="284"/>
      <c r="AG88" s="284"/>
      <c r="AH88" s="284"/>
    </row>
    <row r="89" spans="1:34" x14ac:dyDescent="0.25">
      <c r="D89" s="284"/>
      <c r="E89" s="284"/>
      <c r="F89" s="284"/>
      <c r="G89" s="284"/>
      <c r="H89" s="284"/>
      <c r="I89" s="284"/>
      <c r="J89" s="284"/>
      <c r="K89" s="284"/>
      <c r="L89" s="284"/>
      <c r="M89" s="284"/>
      <c r="N89" s="284"/>
      <c r="O89" s="284"/>
      <c r="P89" s="284"/>
      <c r="V89" s="284"/>
      <c r="W89" s="284"/>
      <c r="X89" s="284"/>
      <c r="Y89" s="284"/>
      <c r="Z89" s="284"/>
      <c r="AA89" s="284"/>
      <c r="AB89" s="284"/>
      <c r="AC89" s="284"/>
      <c r="AD89" s="284"/>
      <c r="AE89" s="284"/>
      <c r="AF89" s="284"/>
      <c r="AG89" s="284"/>
      <c r="AH89" s="284"/>
    </row>
    <row r="90" spans="1:34" x14ac:dyDescent="0.25">
      <c r="D90" s="284"/>
      <c r="E90" s="284"/>
      <c r="F90" s="284"/>
      <c r="G90" s="284"/>
      <c r="H90" s="284"/>
      <c r="I90" s="284"/>
      <c r="J90" s="284"/>
      <c r="K90" s="284"/>
      <c r="L90" s="284"/>
      <c r="M90" s="284"/>
      <c r="N90" s="284"/>
      <c r="O90" s="284"/>
      <c r="P90" s="284"/>
      <c r="V90" s="284"/>
      <c r="W90" s="284"/>
      <c r="X90" s="284"/>
      <c r="Y90" s="284"/>
      <c r="Z90" s="284"/>
      <c r="AA90" s="284"/>
      <c r="AB90" s="284"/>
      <c r="AC90" s="284"/>
      <c r="AD90" s="284"/>
      <c r="AE90" s="284"/>
      <c r="AF90" s="284"/>
      <c r="AG90" s="284"/>
      <c r="AH90" s="284"/>
    </row>
    <row r="91" spans="1:34" x14ac:dyDescent="0.25">
      <c r="D91" s="284"/>
      <c r="E91" s="284"/>
      <c r="F91" s="284"/>
      <c r="G91" s="284"/>
      <c r="H91" s="284"/>
      <c r="I91" s="284"/>
      <c r="J91" s="284"/>
      <c r="K91" s="284"/>
      <c r="L91" s="284"/>
      <c r="M91" s="284"/>
      <c r="N91" s="284"/>
      <c r="O91" s="284"/>
      <c r="P91" s="284"/>
      <c r="V91" s="284"/>
      <c r="W91" s="284"/>
      <c r="X91" s="284"/>
      <c r="Y91" s="284"/>
      <c r="Z91" s="284"/>
      <c r="AA91" s="284"/>
      <c r="AB91" s="284"/>
      <c r="AC91" s="284"/>
      <c r="AD91" s="284"/>
      <c r="AE91" s="284"/>
      <c r="AF91" s="284"/>
      <c r="AG91" s="284"/>
      <c r="AH91" s="284"/>
    </row>
    <row r="92" spans="1:34" x14ac:dyDescent="0.25">
      <c r="D92" s="284"/>
      <c r="E92" s="284"/>
      <c r="F92" s="284"/>
      <c r="G92" s="284"/>
      <c r="H92" s="284"/>
      <c r="I92" s="284"/>
      <c r="J92" s="284"/>
      <c r="K92" s="284"/>
      <c r="L92" s="284"/>
      <c r="M92" s="284"/>
      <c r="N92" s="284"/>
      <c r="O92" s="284"/>
      <c r="P92" s="284"/>
      <c r="V92" s="284"/>
      <c r="W92" s="284"/>
      <c r="X92" s="284"/>
      <c r="Y92" s="284"/>
      <c r="Z92" s="284"/>
      <c r="AA92" s="284"/>
      <c r="AB92" s="284"/>
      <c r="AC92" s="284"/>
      <c r="AD92" s="284"/>
      <c r="AE92" s="284"/>
      <c r="AF92" s="284"/>
      <c r="AG92" s="284"/>
      <c r="AH92" s="284"/>
    </row>
    <row r="93" spans="1:34" x14ac:dyDescent="0.25">
      <c r="D93" s="284"/>
      <c r="E93" s="284"/>
      <c r="F93" s="284"/>
      <c r="G93" s="284"/>
      <c r="H93" s="284"/>
      <c r="I93" s="284"/>
      <c r="J93" s="284"/>
      <c r="K93" s="284"/>
      <c r="L93" s="284"/>
      <c r="M93" s="284"/>
      <c r="N93" s="284"/>
      <c r="O93" s="284"/>
      <c r="P93" s="284"/>
      <c r="V93" s="284"/>
      <c r="W93" s="284"/>
      <c r="X93" s="284"/>
      <c r="Y93" s="284"/>
      <c r="Z93" s="284"/>
      <c r="AA93" s="284"/>
      <c r="AB93" s="284"/>
      <c r="AC93" s="284"/>
      <c r="AD93" s="284"/>
      <c r="AE93" s="284"/>
      <c r="AF93" s="284"/>
      <c r="AG93" s="284"/>
      <c r="AH93" s="284"/>
    </row>
  </sheetData>
  <mergeCells count="3">
    <mergeCell ref="T1:T2"/>
    <mergeCell ref="R1:R2"/>
    <mergeCell ref="S1:S2"/>
  </mergeCells>
  <phoneticPr fontId="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3989D-D3C9-43FF-84E3-E0546B5596FB}">
  <sheetPr>
    <tabColor theme="7" tint="0.79998168889431442"/>
  </sheetPr>
  <dimension ref="A1:Y219"/>
  <sheetViews>
    <sheetView topLeftCell="A31" workbookViewId="0">
      <selection activeCell="E21" sqref="E21"/>
    </sheetView>
  </sheetViews>
  <sheetFormatPr defaultColWidth="9.140625" defaultRowHeight="15" outlineLevelCol="2" x14ac:dyDescent="0.25"/>
  <cols>
    <col min="1" max="1" width="13.5703125" style="246" bestFit="1" customWidth="1"/>
    <col min="2" max="2" width="24.42578125" style="246" bestFit="1" customWidth="1"/>
    <col min="3" max="3" width="12.5703125" style="246" bestFit="1" customWidth="1"/>
    <col min="4" max="4" width="40.28515625" style="246" bestFit="1" customWidth="1"/>
    <col min="5" max="5" width="26.42578125" style="246" bestFit="1" customWidth="1"/>
    <col min="6" max="6" width="22.5703125" style="246" bestFit="1" customWidth="1"/>
    <col min="7" max="7" width="22.5703125" style="246" customWidth="1"/>
    <col min="8" max="8" width="26" style="246" bestFit="1" customWidth="1"/>
    <col min="9" max="9" width="24.42578125" style="362" bestFit="1" customWidth="1"/>
    <col min="10" max="10" width="22.5703125" style="362" bestFit="1" customWidth="1"/>
    <col min="11" max="12" width="18.5703125" style="572" bestFit="1" customWidth="1" outlineLevel="2"/>
    <col min="13" max="13" width="18.5703125" style="246" bestFit="1" customWidth="1" outlineLevel="2"/>
    <col min="14" max="14" width="19.140625" style="246" bestFit="1" customWidth="1" outlineLevel="2"/>
    <col min="15" max="15" width="18.7109375" style="246" bestFit="1" customWidth="1" outlineLevel="2"/>
    <col min="16" max="16" width="19.5703125" style="363" bestFit="1" customWidth="1" outlineLevel="2"/>
    <col min="17" max="17" width="23.85546875" style="246" bestFit="1" customWidth="1" outlineLevel="2" collapsed="1"/>
    <col min="18" max="18" width="23.28515625" style="246" bestFit="1" customWidth="1" outlineLevel="2"/>
    <col min="19" max="19" width="18.5703125" style="363" bestFit="1" customWidth="1" outlineLevel="2"/>
    <col min="20" max="21" width="23.85546875" style="246" bestFit="1" customWidth="1" outlineLevel="2" collapsed="1"/>
    <col min="22" max="22" width="23.85546875" style="363" bestFit="1" customWidth="1" outlineLevel="2" collapsed="1"/>
    <col min="23" max="24" width="23.85546875" style="246" bestFit="1" customWidth="1" outlineLevel="2"/>
    <col min="25" max="25" width="23.85546875" style="567" bestFit="1" customWidth="1" outlineLevel="2"/>
    <col min="26" max="16384" width="9.140625" style="246"/>
  </cols>
  <sheetData>
    <row r="1" spans="1:25" x14ac:dyDescent="0.25">
      <c r="A1" s="247" t="s">
        <v>355</v>
      </c>
      <c r="B1" s="247" t="s">
        <v>356</v>
      </c>
      <c r="C1" s="247" t="s">
        <v>357</v>
      </c>
      <c r="D1" s="247" t="s">
        <v>358</v>
      </c>
      <c r="E1" s="247" t="s">
        <v>761</v>
      </c>
      <c r="F1" s="247" t="s">
        <v>762</v>
      </c>
      <c r="G1" s="247" t="s">
        <v>763</v>
      </c>
      <c r="H1" s="247" t="s">
        <v>764</v>
      </c>
      <c r="I1" s="354" t="s">
        <v>765</v>
      </c>
      <c r="J1" s="354" t="s">
        <v>766</v>
      </c>
      <c r="K1" s="573" t="s">
        <v>359</v>
      </c>
      <c r="L1" s="573" t="s">
        <v>360</v>
      </c>
      <c r="M1" s="247" t="s">
        <v>361</v>
      </c>
      <c r="N1" s="247" t="s">
        <v>767</v>
      </c>
      <c r="O1" s="247" t="s">
        <v>768</v>
      </c>
      <c r="P1" s="247" t="s">
        <v>769</v>
      </c>
      <c r="Q1" s="247" t="s">
        <v>770</v>
      </c>
      <c r="R1" s="247" t="s">
        <v>771</v>
      </c>
      <c r="S1" s="247" t="s">
        <v>772</v>
      </c>
      <c r="T1" s="247" t="s">
        <v>773</v>
      </c>
      <c r="U1" s="247" t="s">
        <v>774</v>
      </c>
      <c r="V1" s="247" t="s">
        <v>775</v>
      </c>
      <c r="W1" s="566" t="s">
        <v>6085</v>
      </c>
      <c r="X1" s="566" t="s">
        <v>6086</v>
      </c>
      <c r="Y1" s="566" t="s">
        <v>6087</v>
      </c>
    </row>
    <row r="2" spans="1:25" x14ac:dyDescent="0.25">
      <c r="A2" s="248">
        <v>11</v>
      </c>
      <c r="B2" s="248" t="s">
        <v>511</v>
      </c>
      <c r="C2" s="248" t="s">
        <v>512</v>
      </c>
      <c r="D2" s="248" t="s">
        <v>509</v>
      </c>
      <c r="E2" s="248" t="s">
        <v>510</v>
      </c>
      <c r="F2" s="248" t="s">
        <v>776</v>
      </c>
      <c r="G2" s="248" t="str">
        <f>LEFT(F2,3)</f>
        <v>340</v>
      </c>
      <c r="H2" s="248">
        <v>900</v>
      </c>
      <c r="I2" s="355"/>
      <c r="J2" s="355"/>
      <c r="K2" s="571">
        <f>VLOOKUP(A2,[13]Total!$A:$F,4,FALSE)</f>
        <v>71671.664779161947</v>
      </c>
      <c r="L2" s="571">
        <f>VLOOKUP(A2,[13]Total!$A:$F,5,FALSE)</f>
        <v>2088.335220838052</v>
      </c>
      <c r="M2" s="356">
        <f t="shared" ref="M2:M59" si="0">K2+L2</f>
        <v>73760</v>
      </c>
      <c r="N2" s="248" t="str">
        <f t="shared" ref="N2:N59" si="1">E2</f>
        <v>1570N</v>
      </c>
      <c r="O2" s="248">
        <f t="shared" ref="O2:O59" si="2">H2</f>
        <v>900</v>
      </c>
      <c r="P2" s="357">
        <f>IF($J2="",K2,$J2*K2)-V2-Y2</f>
        <v>65854.398187995481</v>
      </c>
      <c r="Q2" s="248">
        <f t="shared" ref="Q2:Q28" si="3">IF(N2=7170,7175,IF(N2=2400,2400,7020))</f>
        <v>7020</v>
      </c>
      <c r="R2" s="248" t="str">
        <f t="shared" ref="R2:R59" si="4">G2</f>
        <v>340</v>
      </c>
      <c r="S2" s="357">
        <f t="shared" ref="S2:S59" si="5">IF($J2="",L2,$J2*L2)</f>
        <v>2088.335220838052</v>
      </c>
      <c r="T2" s="248">
        <v>7211</v>
      </c>
      <c r="U2" s="248" t="str">
        <f t="shared" ref="U2:U59" si="6">G2</f>
        <v>340</v>
      </c>
      <c r="V2" s="357">
        <f t="shared" ref="V2:V59" si="7">IF($J2="",K2,$J2*K2)*(10/250)</f>
        <v>2866.866591166478</v>
      </c>
      <c r="W2" s="568">
        <v>7190</v>
      </c>
      <c r="X2" s="568" t="str">
        <f>U2</f>
        <v>340</v>
      </c>
      <c r="Y2" s="569">
        <f>IF($J2="",M2,$J2*M2)*0.08*0.5</f>
        <v>2950.4</v>
      </c>
    </row>
    <row r="3" spans="1:25" x14ac:dyDescent="0.25">
      <c r="A3" s="248">
        <v>39</v>
      </c>
      <c r="B3" s="248" t="s">
        <v>411</v>
      </c>
      <c r="C3" s="248" t="s">
        <v>412</v>
      </c>
      <c r="D3" s="248" t="s">
        <v>401</v>
      </c>
      <c r="E3" s="248">
        <v>7190</v>
      </c>
      <c r="F3" s="248" t="s">
        <v>777</v>
      </c>
      <c r="G3" s="248" t="str">
        <f t="shared" ref="G3:G60" si="8">LEFT(F3,3)</f>
        <v>140</v>
      </c>
      <c r="H3" s="248">
        <v>140</v>
      </c>
      <c r="I3" s="355"/>
      <c r="J3" s="355"/>
      <c r="K3" s="571">
        <f>VLOOKUP(A3,[13]Total!$A:$F,4,FALSE)</f>
        <v>88920</v>
      </c>
      <c r="L3" s="571">
        <f>VLOOKUP(A3,[13]Total!$A:$F,5,FALSE)</f>
        <v>3000.0000000000005</v>
      </c>
      <c r="M3" s="356">
        <f t="shared" si="0"/>
        <v>91920</v>
      </c>
      <c r="N3" s="248">
        <f t="shared" si="1"/>
        <v>7190</v>
      </c>
      <c r="O3" s="248">
        <f t="shared" si="2"/>
        <v>140</v>
      </c>
      <c r="P3" s="357">
        <f t="shared" ref="P3:P59" si="9">IF($J3="",K3,$J3*K3)-V3-Y3</f>
        <v>85363.199999999997</v>
      </c>
      <c r="Q3" s="248">
        <f t="shared" si="3"/>
        <v>7020</v>
      </c>
      <c r="R3" s="248" t="str">
        <f t="shared" si="4"/>
        <v>140</v>
      </c>
      <c r="S3" s="357">
        <f t="shared" si="5"/>
        <v>3000.0000000000005</v>
      </c>
      <c r="T3" s="248">
        <v>7211</v>
      </c>
      <c r="U3" s="248" t="str">
        <f t="shared" si="6"/>
        <v>140</v>
      </c>
      <c r="V3" s="357">
        <f t="shared" si="7"/>
        <v>3556.8</v>
      </c>
      <c r="W3" s="568"/>
      <c r="X3" s="568"/>
      <c r="Y3" s="569"/>
    </row>
    <row r="4" spans="1:25" x14ac:dyDescent="0.25">
      <c r="A4" s="248">
        <v>64</v>
      </c>
      <c r="B4" s="248" t="s">
        <v>432</v>
      </c>
      <c r="C4" s="248" t="s">
        <v>433</v>
      </c>
      <c r="D4" s="248" t="s">
        <v>434</v>
      </c>
      <c r="E4" s="248">
        <v>7190</v>
      </c>
      <c r="F4" s="248" t="s">
        <v>778</v>
      </c>
      <c r="G4" s="248" t="str">
        <f t="shared" si="8"/>
        <v>130</v>
      </c>
      <c r="H4" s="248">
        <v>130</v>
      </c>
      <c r="I4" s="355"/>
      <c r="J4" s="355">
        <v>0.6</v>
      </c>
      <c r="K4" s="571">
        <f>VLOOKUP(A4,[13]Total!$A:$F,4,FALSE)</f>
        <v>77220</v>
      </c>
      <c r="L4" s="571">
        <f>VLOOKUP(A4,[13]Total!$A:$F,5,FALSE)</f>
        <v>4000</v>
      </c>
      <c r="M4" s="356">
        <f t="shared" si="0"/>
        <v>81220</v>
      </c>
      <c r="N4" s="248">
        <f t="shared" si="1"/>
        <v>7190</v>
      </c>
      <c r="O4" s="248">
        <f t="shared" si="2"/>
        <v>130</v>
      </c>
      <c r="P4" s="357">
        <f t="shared" si="9"/>
        <v>44478.720000000001</v>
      </c>
      <c r="Q4" s="248">
        <f t="shared" si="3"/>
        <v>7020</v>
      </c>
      <c r="R4" s="248" t="str">
        <f t="shared" si="4"/>
        <v>130</v>
      </c>
      <c r="S4" s="357">
        <f t="shared" si="5"/>
        <v>2400</v>
      </c>
      <c r="T4" s="248">
        <v>7211</v>
      </c>
      <c r="U4" s="248" t="str">
        <f t="shared" si="6"/>
        <v>130</v>
      </c>
      <c r="V4" s="357">
        <f t="shared" si="7"/>
        <v>1853.28</v>
      </c>
      <c r="W4" s="568"/>
      <c r="X4" s="568"/>
      <c r="Y4" s="569"/>
    </row>
    <row r="5" spans="1:25" x14ac:dyDescent="0.25">
      <c r="A5" s="248">
        <v>64</v>
      </c>
      <c r="B5" s="248" t="s">
        <v>432</v>
      </c>
      <c r="C5" s="248" t="s">
        <v>433</v>
      </c>
      <c r="D5" s="248" t="s">
        <v>434</v>
      </c>
      <c r="E5" s="248">
        <v>7190</v>
      </c>
      <c r="F5" s="248" t="s">
        <v>779</v>
      </c>
      <c r="G5" s="248" t="str">
        <f t="shared" si="8"/>
        <v>230</v>
      </c>
      <c r="H5" s="248">
        <v>230</v>
      </c>
      <c r="I5" s="355">
        <v>0.4</v>
      </c>
      <c r="J5" s="355">
        <v>0.4</v>
      </c>
      <c r="K5" s="571">
        <f>VLOOKUP(A5,[13]Total!$A:$F,4,FALSE)</f>
        <v>77220</v>
      </c>
      <c r="L5" s="571">
        <f>VLOOKUP(A5,[13]Total!$A:$F,5,FALSE)</f>
        <v>4000</v>
      </c>
      <c r="M5" s="356">
        <f t="shared" si="0"/>
        <v>81220</v>
      </c>
      <c r="N5" s="248">
        <f t="shared" si="1"/>
        <v>7190</v>
      </c>
      <c r="O5" s="248">
        <f t="shared" si="2"/>
        <v>230</v>
      </c>
      <c r="P5" s="357">
        <f t="shared" si="9"/>
        <v>29652.48</v>
      </c>
      <c r="Q5" s="248">
        <f t="shared" si="3"/>
        <v>7020</v>
      </c>
      <c r="R5" s="248" t="str">
        <f t="shared" si="4"/>
        <v>230</v>
      </c>
      <c r="S5" s="357">
        <f t="shared" si="5"/>
        <v>1600</v>
      </c>
      <c r="T5" s="248">
        <v>7211</v>
      </c>
      <c r="U5" s="248" t="str">
        <f t="shared" si="6"/>
        <v>230</v>
      </c>
      <c r="V5" s="357">
        <f t="shared" si="7"/>
        <v>1235.52</v>
      </c>
      <c r="W5" s="568"/>
      <c r="X5" s="568"/>
      <c r="Y5" s="569"/>
    </row>
    <row r="6" spans="1:25" x14ac:dyDescent="0.25">
      <c r="A6" s="248">
        <v>73</v>
      </c>
      <c r="B6" s="248" t="s">
        <v>455</v>
      </c>
      <c r="C6" s="248" t="s">
        <v>456</v>
      </c>
      <c r="D6" s="248" t="s">
        <v>418</v>
      </c>
      <c r="E6" s="248">
        <v>1570</v>
      </c>
      <c r="F6" s="248" t="s">
        <v>780</v>
      </c>
      <c r="G6" s="248" t="str">
        <f t="shared" si="8"/>
        <v>140</v>
      </c>
      <c r="H6" s="248">
        <v>900</v>
      </c>
      <c r="I6" s="355"/>
      <c r="J6" s="355"/>
      <c r="K6" s="571">
        <f>VLOOKUP(A6,[13]Total!$A:$F,4,FALSE)</f>
        <v>78056.504559270514</v>
      </c>
      <c r="L6" s="571">
        <f>VLOOKUP(A6,[13]Total!$A:$F,5,FALSE)</f>
        <v>2028.4954407294833</v>
      </c>
      <c r="M6" s="356">
        <f t="shared" si="0"/>
        <v>80085</v>
      </c>
      <c r="N6" s="248">
        <f t="shared" si="1"/>
        <v>1570</v>
      </c>
      <c r="O6" s="248">
        <f t="shared" si="2"/>
        <v>900</v>
      </c>
      <c r="P6" s="357">
        <f t="shared" si="9"/>
        <v>71730.844376899695</v>
      </c>
      <c r="Q6" s="248">
        <f t="shared" si="3"/>
        <v>7020</v>
      </c>
      <c r="R6" s="248" t="str">
        <f t="shared" si="4"/>
        <v>140</v>
      </c>
      <c r="S6" s="357">
        <f t="shared" si="5"/>
        <v>2028.4954407294833</v>
      </c>
      <c r="T6" s="248">
        <v>7211</v>
      </c>
      <c r="U6" s="248" t="str">
        <f t="shared" si="6"/>
        <v>140</v>
      </c>
      <c r="V6" s="357">
        <f t="shared" si="7"/>
        <v>3122.2601823708205</v>
      </c>
      <c r="W6" s="568">
        <v>7190</v>
      </c>
      <c r="X6" s="568" t="str">
        <f>U6</f>
        <v>140</v>
      </c>
      <c r="Y6" s="569">
        <f>IF($J6="",M6,$J6*M6)*0.08*0.5</f>
        <v>3203.4</v>
      </c>
    </row>
    <row r="7" spans="1:25" x14ac:dyDescent="0.25">
      <c r="A7" s="248">
        <v>78</v>
      </c>
      <c r="B7" s="248" t="s">
        <v>457</v>
      </c>
      <c r="C7" s="248" t="s">
        <v>458</v>
      </c>
      <c r="D7" s="248" t="s">
        <v>418</v>
      </c>
      <c r="E7" s="248">
        <v>1570</v>
      </c>
      <c r="F7" s="248" t="s">
        <v>780</v>
      </c>
      <c r="G7" s="248" t="str">
        <f t="shared" si="8"/>
        <v>140</v>
      </c>
      <c r="H7" s="248">
        <v>900</v>
      </c>
      <c r="I7" s="355"/>
      <c r="J7" s="355"/>
      <c r="K7" s="571">
        <f>VLOOKUP(A7,[13]Total!$A:$F,4,FALSE)</f>
        <v>78056.504559270514</v>
      </c>
      <c r="L7" s="571">
        <f>VLOOKUP(A7,[13]Total!$A:$F,5,FALSE)</f>
        <v>2028.4954407294833</v>
      </c>
      <c r="M7" s="356">
        <f t="shared" si="0"/>
        <v>80085</v>
      </c>
      <c r="N7" s="248">
        <f t="shared" si="1"/>
        <v>1570</v>
      </c>
      <c r="O7" s="248">
        <f t="shared" si="2"/>
        <v>900</v>
      </c>
      <c r="P7" s="357">
        <f t="shared" si="9"/>
        <v>71730.844376899695</v>
      </c>
      <c r="Q7" s="248">
        <f t="shared" si="3"/>
        <v>7020</v>
      </c>
      <c r="R7" s="248" t="str">
        <f t="shared" si="4"/>
        <v>140</v>
      </c>
      <c r="S7" s="357">
        <f t="shared" si="5"/>
        <v>2028.4954407294833</v>
      </c>
      <c r="T7" s="248">
        <v>7211</v>
      </c>
      <c r="U7" s="248" t="str">
        <f t="shared" si="6"/>
        <v>140</v>
      </c>
      <c r="V7" s="357">
        <f t="shared" si="7"/>
        <v>3122.2601823708205</v>
      </c>
      <c r="W7" s="568">
        <v>7190</v>
      </c>
      <c r="X7" s="568" t="str">
        <f>U7</f>
        <v>140</v>
      </c>
      <c r="Y7" s="569">
        <f>IF($J7="",M7,$J7*M7)*0.08*0.5</f>
        <v>3203.4</v>
      </c>
    </row>
    <row r="8" spans="1:25" x14ac:dyDescent="0.25">
      <c r="A8" s="248">
        <v>196</v>
      </c>
      <c r="B8" s="248" t="s">
        <v>402</v>
      </c>
      <c r="C8" s="248" t="s">
        <v>403</v>
      </c>
      <c r="D8" s="248" t="s">
        <v>404</v>
      </c>
      <c r="E8" s="248">
        <v>7170</v>
      </c>
      <c r="F8" s="248" t="s">
        <v>781</v>
      </c>
      <c r="G8" s="248" t="str">
        <f t="shared" si="8"/>
        <v>935</v>
      </c>
      <c r="H8" s="248">
        <v>935</v>
      </c>
      <c r="I8" s="355"/>
      <c r="J8" s="355"/>
      <c r="K8" s="571">
        <f>VLOOKUP(A8,[13]Total!$A:$F,4,FALSE)</f>
        <v>78400</v>
      </c>
      <c r="L8" s="571">
        <f>VLOOKUP(A8,[13]Total!$A:$F,5,FALSE)</f>
        <v>19600</v>
      </c>
      <c r="M8" s="356">
        <f t="shared" si="0"/>
        <v>98000</v>
      </c>
      <c r="N8" s="248">
        <f t="shared" si="1"/>
        <v>7170</v>
      </c>
      <c r="O8" s="248">
        <f t="shared" si="2"/>
        <v>935</v>
      </c>
      <c r="P8" s="357">
        <f t="shared" si="9"/>
        <v>75264</v>
      </c>
      <c r="Q8" s="248">
        <f t="shared" si="3"/>
        <v>7175</v>
      </c>
      <c r="R8" s="248" t="str">
        <f t="shared" si="4"/>
        <v>935</v>
      </c>
      <c r="S8" s="357">
        <f t="shared" si="5"/>
        <v>19600</v>
      </c>
      <c r="T8" s="248">
        <v>7211</v>
      </c>
      <c r="U8" s="248" t="str">
        <f t="shared" si="6"/>
        <v>935</v>
      </c>
      <c r="V8" s="357">
        <f t="shared" si="7"/>
        <v>3136</v>
      </c>
      <c r="W8" s="568"/>
      <c r="X8" s="568"/>
      <c r="Y8" s="569"/>
    </row>
    <row r="9" spans="1:25" x14ac:dyDescent="0.25">
      <c r="A9" s="248">
        <v>233</v>
      </c>
      <c r="B9" s="248" t="s">
        <v>694</v>
      </c>
      <c r="C9" s="248" t="s">
        <v>695</v>
      </c>
      <c r="D9" s="248" t="s">
        <v>691</v>
      </c>
      <c r="E9" s="248">
        <v>7000</v>
      </c>
      <c r="F9" s="248" t="s">
        <v>782</v>
      </c>
      <c r="G9" s="248" t="str">
        <f t="shared" si="8"/>
        <v>110</v>
      </c>
      <c r="H9" s="248">
        <v>110</v>
      </c>
      <c r="I9" s="355"/>
      <c r="J9" s="355"/>
      <c r="K9" s="571">
        <f>VLOOKUP(A9,[13]Total!$A:$F,4,FALSE)</f>
        <v>60000</v>
      </c>
      <c r="L9" s="571">
        <f>VLOOKUP(A9,[13]Total!$A:$F,5,FALSE)</f>
        <v>0</v>
      </c>
      <c r="M9" s="356">
        <f t="shared" si="0"/>
        <v>60000</v>
      </c>
      <c r="N9" s="248">
        <f t="shared" si="1"/>
        <v>7000</v>
      </c>
      <c r="O9" s="248">
        <f t="shared" si="2"/>
        <v>110</v>
      </c>
      <c r="P9" s="357">
        <f t="shared" si="9"/>
        <v>57600</v>
      </c>
      <c r="Q9" s="248">
        <f t="shared" si="3"/>
        <v>7020</v>
      </c>
      <c r="R9" s="248" t="str">
        <f t="shared" si="4"/>
        <v>110</v>
      </c>
      <c r="S9" s="357">
        <f t="shared" si="5"/>
        <v>0</v>
      </c>
      <c r="T9" s="248">
        <v>7211</v>
      </c>
      <c r="U9" s="248" t="str">
        <f t="shared" si="6"/>
        <v>110</v>
      </c>
      <c r="V9" s="357">
        <f t="shared" si="7"/>
        <v>2400</v>
      </c>
      <c r="W9" s="568"/>
      <c r="X9" s="568"/>
      <c r="Y9" s="569"/>
    </row>
    <row r="10" spans="1:25" x14ac:dyDescent="0.25">
      <c r="A10" s="248">
        <v>236</v>
      </c>
      <c r="B10" s="248" t="s">
        <v>373</v>
      </c>
      <c r="C10" s="248" t="s">
        <v>374</v>
      </c>
      <c r="D10" s="248" t="s">
        <v>375</v>
      </c>
      <c r="E10" s="248">
        <v>7170</v>
      </c>
      <c r="F10" s="248" t="s">
        <v>783</v>
      </c>
      <c r="G10" s="248" t="str">
        <f t="shared" si="8"/>
        <v>140</v>
      </c>
      <c r="H10" s="248">
        <v>140</v>
      </c>
      <c r="I10" s="355"/>
      <c r="J10" s="355"/>
      <c r="K10" s="571">
        <f>VLOOKUP(A10,[13]Total!$A:$F,4,FALSE)</f>
        <v>116000</v>
      </c>
      <c r="L10" s="571">
        <f>VLOOKUP(A10,[13]Total!$A:$F,5,FALSE)</f>
        <v>29000</v>
      </c>
      <c r="M10" s="356">
        <f t="shared" si="0"/>
        <v>145000</v>
      </c>
      <c r="N10" s="248">
        <f t="shared" si="1"/>
        <v>7170</v>
      </c>
      <c r="O10" s="248">
        <f t="shared" si="2"/>
        <v>140</v>
      </c>
      <c r="P10" s="357">
        <f t="shared" si="9"/>
        <v>111360</v>
      </c>
      <c r="Q10" s="248">
        <f t="shared" si="3"/>
        <v>7175</v>
      </c>
      <c r="R10" s="248" t="str">
        <f t="shared" si="4"/>
        <v>140</v>
      </c>
      <c r="S10" s="357">
        <f t="shared" si="5"/>
        <v>29000</v>
      </c>
      <c r="T10" s="248">
        <v>7211</v>
      </c>
      <c r="U10" s="248" t="str">
        <f t="shared" si="6"/>
        <v>140</v>
      </c>
      <c r="V10" s="357">
        <f t="shared" si="7"/>
        <v>4640</v>
      </c>
      <c r="W10" s="568"/>
      <c r="X10" s="568"/>
      <c r="Y10" s="569"/>
    </row>
    <row r="11" spans="1:25" x14ac:dyDescent="0.25">
      <c r="A11" s="248">
        <v>238</v>
      </c>
      <c r="B11" s="248" t="s">
        <v>625</v>
      </c>
      <c r="C11" s="248" t="s">
        <v>626</v>
      </c>
      <c r="D11" s="248" t="s">
        <v>480</v>
      </c>
      <c r="E11" s="248">
        <v>7000</v>
      </c>
      <c r="F11" s="248" t="s">
        <v>784</v>
      </c>
      <c r="G11" s="248" t="str">
        <f t="shared" si="8"/>
        <v>112</v>
      </c>
      <c r="H11" s="248">
        <v>112</v>
      </c>
      <c r="I11" s="355"/>
      <c r="J11" s="355">
        <v>0.7</v>
      </c>
      <c r="K11" s="571">
        <f>VLOOKUP(A11,[13]Total!$A:$F,4,FALSE)</f>
        <v>60000</v>
      </c>
      <c r="L11" s="571">
        <f>VLOOKUP(A11,[13]Total!$A:$F,5,FALSE)</f>
        <v>0</v>
      </c>
      <c r="M11" s="356">
        <f t="shared" si="0"/>
        <v>60000</v>
      </c>
      <c r="N11" s="248">
        <f t="shared" si="1"/>
        <v>7000</v>
      </c>
      <c r="O11" s="248">
        <f t="shared" si="2"/>
        <v>112</v>
      </c>
      <c r="P11" s="357">
        <f t="shared" si="9"/>
        <v>40320</v>
      </c>
      <c r="Q11" s="248">
        <f t="shared" si="3"/>
        <v>7020</v>
      </c>
      <c r="R11" s="248" t="str">
        <f t="shared" si="4"/>
        <v>112</v>
      </c>
      <c r="S11" s="357">
        <f t="shared" si="5"/>
        <v>0</v>
      </c>
      <c r="T11" s="248">
        <v>7211</v>
      </c>
      <c r="U11" s="248" t="str">
        <f t="shared" si="6"/>
        <v>112</v>
      </c>
      <c r="V11" s="357">
        <f t="shared" si="7"/>
        <v>1680</v>
      </c>
      <c r="W11" s="568"/>
      <c r="X11" s="568"/>
      <c r="Y11" s="569"/>
    </row>
    <row r="12" spans="1:25" x14ac:dyDescent="0.25">
      <c r="A12" s="248">
        <v>238</v>
      </c>
      <c r="B12" s="248" t="s">
        <v>625</v>
      </c>
      <c r="C12" s="248" t="s">
        <v>626</v>
      </c>
      <c r="D12" s="248" t="s">
        <v>480</v>
      </c>
      <c r="E12" s="248">
        <v>7000</v>
      </c>
      <c r="F12" s="248" t="s">
        <v>785</v>
      </c>
      <c r="G12" s="248" t="str">
        <f t="shared" si="8"/>
        <v>122</v>
      </c>
      <c r="H12" s="248">
        <v>122</v>
      </c>
      <c r="I12" s="355">
        <v>0.3</v>
      </c>
      <c r="J12" s="355">
        <v>0.3</v>
      </c>
      <c r="K12" s="571">
        <f>VLOOKUP(A12,[13]Total!$A:$F,4,FALSE)</f>
        <v>60000</v>
      </c>
      <c r="L12" s="571">
        <f>VLOOKUP(A12,[13]Total!$A:$F,5,FALSE)</f>
        <v>0</v>
      </c>
      <c r="M12" s="356">
        <f t="shared" si="0"/>
        <v>60000</v>
      </c>
      <c r="N12" s="248">
        <f t="shared" si="1"/>
        <v>7000</v>
      </c>
      <c r="O12" s="248">
        <f t="shared" si="2"/>
        <v>122</v>
      </c>
      <c r="P12" s="357">
        <f t="shared" si="9"/>
        <v>17280</v>
      </c>
      <c r="Q12" s="248">
        <f t="shared" si="3"/>
        <v>7020</v>
      </c>
      <c r="R12" s="248" t="str">
        <f t="shared" si="4"/>
        <v>122</v>
      </c>
      <c r="S12" s="357">
        <f t="shared" si="5"/>
        <v>0</v>
      </c>
      <c r="T12" s="248">
        <v>7211</v>
      </c>
      <c r="U12" s="248" t="str">
        <f t="shared" si="6"/>
        <v>122</v>
      </c>
      <c r="V12" s="357">
        <f t="shared" si="7"/>
        <v>720</v>
      </c>
      <c r="W12" s="568"/>
      <c r="X12" s="568"/>
      <c r="Y12" s="569"/>
    </row>
    <row r="13" spans="1:25" x14ac:dyDescent="0.25">
      <c r="A13" s="248">
        <v>255</v>
      </c>
      <c r="B13" s="248" t="s">
        <v>461</v>
      </c>
      <c r="C13" s="248" t="s">
        <v>462</v>
      </c>
      <c r="D13" s="248" t="s">
        <v>418</v>
      </c>
      <c r="E13" s="248">
        <v>1570</v>
      </c>
      <c r="F13" s="248" t="s">
        <v>780</v>
      </c>
      <c r="G13" s="248" t="str">
        <f t="shared" si="8"/>
        <v>140</v>
      </c>
      <c r="H13" s="248">
        <v>900</v>
      </c>
      <c r="I13" s="355"/>
      <c r="J13" s="355"/>
      <c r="K13" s="571">
        <f>VLOOKUP(A13,[13]Total!$A:$F,4,FALSE)</f>
        <v>78056.504559270514</v>
      </c>
      <c r="L13" s="571">
        <f>VLOOKUP(A13,[13]Total!$A:$F,5,FALSE)</f>
        <v>2028.4954407294833</v>
      </c>
      <c r="M13" s="356">
        <f t="shared" si="0"/>
        <v>80085</v>
      </c>
      <c r="N13" s="248">
        <f t="shared" si="1"/>
        <v>1570</v>
      </c>
      <c r="O13" s="248">
        <f t="shared" si="2"/>
        <v>900</v>
      </c>
      <c r="P13" s="357">
        <f t="shared" si="9"/>
        <v>71730.844376899695</v>
      </c>
      <c r="Q13" s="248">
        <f t="shared" si="3"/>
        <v>7020</v>
      </c>
      <c r="R13" s="248" t="str">
        <f t="shared" si="4"/>
        <v>140</v>
      </c>
      <c r="S13" s="357">
        <f t="shared" si="5"/>
        <v>2028.4954407294833</v>
      </c>
      <c r="T13" s="248">
        <v>7211</v>
      </c>
      <c r="U13" s="248" t="str">
        <f t="shared" si="6"/>
        <v>140</v>
      </c>
      <c r="V13" s="357">
        <f t="shared" si="7"/>
        <v>3122.2601823708205</v>
      </c>
      <c r="W13" s="568">
        <v>7190</v>
      </c>
      <c r="X13" s="568" t="str">
        <f>U13</f>
        <v>140</v>
      </c>
      <c r="Y13" s="569">
        <f>IF($J13="",M13,$J13*M13)*0.08*0.5</f>
        <v>3203.4</v>
      </c>
    </row>
    <row r="14" spans="1:25" x14ac:dyDescent="0.25">
      <c r="A14" s="248">
        <v>314</v>
      </c>
      <c r="B14" s="248" t="s">
        <v>696</v>
      </c>
      <c r="C14" s="248" t="s">
        <v>697</v>
      </c>
      <c r="D14" s="248" t="s">
        <v>691</v>
      </c>
      <c r="E14" s="248">
        <v>7000</v>
      </c>
      <c r="F14" s="248" t="s">
        <v>782</v>
      </c>
      <c r="G14" s="248" t="str">
        <f t="shared" si="8"/>
        <v>110</v>
      </c>
      <c r="H14" s="248">
        <v>110</v>
      </c>
      <c r="I14" s="355"/>
      <c r="J14" s="355"/>
      <c r="K14" s="571">
        <f>VLOOKUP(A14,[13]Total!$A:$F,4,FALSE)</f>
        <v>60000</v>
      </c>
      <c r="L14" s="571">
        <f>VLOOKUP(A14,[13]Total!$A:$F,5,FALSE)</f>
        <v>0</v>
      </c>
      <c r="M14" s="356">
        <f t="shared" si="0"/>
        <v>60000</v>
      </c>
      <c r="N14" s="248">
        <f t="shared" si="1"/>
        <v>7000</v>
      </c>
      <c r="O14" s="248">
        <f t="shared" si="2"/>
        <v>110</v>
      </c>
      <c r="P14" s="357">
        <f t="shared" si="9"/>
        <v>57600</v>
      </c>
      <c r="Q14" s="248">
        <f t="shared" si="3"/>
        <v>7020</v>
      </c>
      <c r="R14" s="248" t="str">
        <f t="shared" si="4"/>
        <v>110</v>
      </c>
      <c r="S14" s="357">
        <f t="shared" si="5"/>
        <v>0</v>
      </c>
      <c r="T14" s="248">
        <v>7211</v>
      </c>
      <c r="U14" s="248" t="str">
        <f t="shared" si="6"/>
        <v>110</v>
      </c>
      <c r="V14" s="357">
        <f t="shared" si="7"/>
        <v>2400</v>
      </c>
      <c r="W14" s="568"/>
      <c r="X14" s="568"/>
      <c r="Y14" s="569"/>
    </row>
    <row r="15" spans="1:25" x14ac:dyDescent="0.25">
      <c r="A15" s="248">
        <v>340</v>
      </c>
      <c r="B15" s="248" t="s">
        <v>463</v>
      </c>
      <c r="C15" s="248" t="s">
        <v>464</v>
      </c>
      <c r="D15" s="248" t="s">
        <v>465</v>
      </c>
      <c r="E15" s="248">
        <v>7190</v>
      </c>
      <c r="F15" s="248" t="s">
        <v>786</v>
      </c>
      <c r="G15" s="248" t="str">
        <f t="shared" si="8"/>
        <v>142</v>
      </c>
      <c r="H15" s="248">
        <v>142</v>
      </c>
      <c r="I15" s="355"/>
      <c r="J15" s="355"/>
      <c r="K15" s="571">
        <f>VLOOKUP(A15,[13]Total!$A:$F,4,FALSE)</f>
        <v>73000</v>
      </c>
      <c r="L15" s="571">
        <f>VLOOKUP(A15,[13]Total!$A:$F,5,FALSE)</f>
        <v>4000.0000000000005</v>
      </c>
      <c r="M15" s="356">
        <f t="shared" si="0"/>
        <v>77000</v>
      </c>
      <c r="N15" s="248">
        <f t="shared" si="1"/>
        <v>7190</v>
      </c>
      <c r="O15" s="248">
        <f t="shared" si="2"/>
        <v>142</v>
      </c>
      <c r="P15" s="357">
        <f t="shared" si="9"/>
        <v>70080</v>
      </c>
      <c r="Q15" s="248">
        <f t="shared" si="3"/>
        <v>7020</v>
      </c>
      <c r="R15" s="248" t="str">
        <f t="shared" si="4"/>
        <v>142</v>
      </c>
      <c r="S15" s="357">
        <f t="shared" si="5"/>
        <v>4000.0000000000005</v>
      </c>
      <c r="T15" s="248">
        <v>7211</v>
      </c>
      <c r="U15" s="248" t="str">
        <f t="shared" si="6"/>
        <v>142</v>
      </c>
      <c r="V15" s="357">
        <f t="shared" si="7"/>
        <v>2920</v>
      </c>
      <c r="W15" s="568"/>
      <c r="X15" s="568"/>
      <c r="Y15" s="569"/>
    </row>
    <row r="16" spans="1:25" x14ac:dyDescent="0.25">
      <c r="A16" s="248">
        <v>342</v>
      </c>
      <c r="B16" s="248" t="s">
        <v>493</v>
      </c>
      <c r="C16" s="248" t="s">
        <v>494</v>
      </c>
      <c r="D16" s="248" t="s">
        <v>418</v>
      </c>
      <c r="E16" s="248" t="s">
        <v>472</v>
      </c>
      <c r="F16" s="248" t="s">
        <v>787</v>
      </c>
      <c r="G16" s="248" t="str">
        <f t="shared" si="8"/>
        <v>440</v>
      </c>
      <c r="H16" s="248">
        <v>900</v>
      </c>
      <c r="I16" s="355"/>
      <c r="J16" s="355"/>
      <c r="K16" s="571">
        <f>VLOOKUP(A16,[13]Total!$A:$F,4,FALSE)</f>
        <v>72800</v>
      </c>
      <c r="L16" s="571">
        <f>VLOOKUP(A16,[13]Total!$A:$F,5,FALSE)</f>
        <v>2000</v>
      </c>
      <c r="M16" s="356">
        <f t="shared" si="0"/>
        <v>74800</v>
      </c>
      <c r="N16" s="248" t="str">
        <f t="shared" si="1"/>
        <v>1570B</v>
      </c>
      <c r="O16" s="248">
        <f t="shared" si="2"/>
        <v>900</v>
      </c>
      <c r="P16" s="357">
        <f t="shared" si="9"/>
        <v>66896</v>
      </c>
      <c r="Q16" s="248">
        <f t="shared" si="3"/>
        <v>7020</v>
      </c>
      <c r="R16" s="248" t="str">
        <f t="shared" si="4"/>
        <v>440</v>
      </c>
      <c r="S16" s="357">
        <f t="shared" si="5"/>
        <v>2000</v>
      </c>
      <c r="T16" s="248">
        <v>7211</v>
      </c>
      <c r="U16" s="248" t="str">
        <f t="shared" si="6"/>
        <v>440</v>
      </c>
      <c r="V16" s="357">
        <f t="shared" si="7"/>
        <v>2912</v>
      </c>
      <c r="W16" s="568">
        <v>7190</v>
      </c>
      <c r="X16" s="568" t="str">
        <f>U16</f>
        <v>440</v>
      </c>
      <c r="Y16" s="569">
        <f>IF($J16="",M16,$J16*M16)*0.08*0.5</f>
        <v>2992</v>
      </c>
    </row>
    <row r="17" spans="1:25" x14ac:dyDescent="0.25">
      <c r="A17" s="248">
        <v>343</v>
      </c>
      <c r="B17" s="248" t="s">
        <v>368</v>
      </c>
      <c r="C17" s="248" t="s">
        <v>369</v>
      </c>
      <c r="D17" s="248" t="s">
        <v>788</v>
      </c>
      <c r="E17" s="248">
        <v>7170</v>
      </c>
      <c r="F17" s="248" t="s">
        <v>789</v>
      </c>
      <c r="G17" s="248" t="str">
        <f t="shared" si="8"/>
        <v>130</v>
      </c>
      <c r="H17" s="248">
        <v>130</v>
      </c>
      <c r="I17" s="355"/>
      <c r="J17" s="355">
        <v>0.15</v>
      </c>
      <c r="K17" s="571">
        <v>120000</v>
      </c>
      <c r="L17" s="571">
        <v>80000</v>
      </c>
      <c r="M17" s="356">
        <f t="shared" si="0"/>
        <v>200000</v>
      </c>
      <c r="N17" s="248">
        <f t="shared" si="1"/>
        <v>7170</v>
      </c>
      <c r="O17" s="248">
        <f t="shared" si="2"/>
        <v>130</v>
      </c>
      <c r="P17" s="357">
        <f t="shared" si="9"/>
        <v>17280</v>
      </c>
      <c r="Q17" s="248">
        <f t="shared" si="3"/>
        <v>7175</v>
      </c>
      <c r="R17" s="248" t="str">
        <f t="shared" si="4"/>
        <v>130</v>
      </c>
      <c r="S17" s="357">
        <f t="shared" si="5"/>
        <v>12000</v>
      </c>
      <c r="T17" s="248">
        <v>7211</v>
      </c>
      <c r="U17" s="248" t="str">
        <f t="shared" si="6"/>
        <v>130</v>
      </c>
      <c r="V17" s="357">
        <f t="shared" si="7"/>
        <v>720</v>
      </c>
      <c r="W17" s="568"/>
      <c r="X17" s="568"/>
      <c r="Y17" s="569"/>
    </row>
    <row r="18" spans="1:25" x14ac:dyDescent="0.25">
      <c r="A18" s="248">
        <v>343</v>
      </c>
      <c r="B18" s="248" t="s">
        <v>368</v>
      </c>
      <c r="C18" s="248" t="s">
        <v>369</v>
      </c>
      <c r="D18" s="248" t="s">
        <v>788</v>
      </c>
      <c r="E18" s="248">
        <v>7170</v>
      </c>
      <c r="F18" s="248" t="s">
        <v>789</v>
      </c>
      <c r="G18" s="248" t="str">
        <f t="shared" si="8"/>
        <v>130</v>
      </c>
      <c r="H18" s="248">
        <v>130</v>
      </c>
      <c r="I18" s="355">
        <v>0.18666666000000001</v>
      </c>
      <c r="J18" s="355">
        <v>0</v>
      </c>
      <c r="K18" s="571">
        <v>120000</v>
      </c>
      <c r="L18" s="571">
        <v>80000</v>
      </c>
      <c r="M18" s="356">
        <f t="shared" si="0"/>
        <v>200000</v>
      </c>
      <c r="N18" s="248">
        <f t="shared" si="1"/>
        <v>7170</v>
      </c>
      <c r="O18" s="248">
        <f t="shared" si="2"/>
        <v>130</v>
      </c>
      <c r="P18" s="357">
        <f t="shared" si="9"/>
        <v>0</v>
      </c>
      <c r="Q18" s="248">
        <f t="shared" si="3"/>
        <v>7175</v>
      </c>
      <c r="R18" s="248" t="str">
        <f t="shared" si="4"/>
        <v>130</v>
      </c>
      <c r="S18" s="357">
        <f t="shared" si="5"/>
        <v>0</v>
      </c>
      <c r="T18" s="248">
        <v>7211</v>
      </c>
      <c r="U18" s="248" t="str">
        <f t="shared" si="6"/>
        <v>130</v>
      </c>
      <c r="V18" s="357">
        <f t="shared" si="7"/>
        <v>0</v>
      </c>
      <c r="W18" s="568"/>
      <c r="X18" s="568"/>
      <c r="Y18" s="569"/>
    </row>
    <row r="19" spans="1:25" x14ac:dyDescent="0.25">
      <c r="A19" s="248">
        <v>343</v>
      </c>
      <c r="B19" s="248" t="s">
        <v>368</v>
      </c>
      <c r="C19" s="248" t="s">
        <v>369</v>
      </c>
      <c r="D19" s="248" t="s">
        <v>788</v>
      </c>
      <c r="E19" s="248">
        <v>7170</v>
      </c>
      <c r="F19" s="248" t="s">
        <v>783</v>
      </c>
      <c r="G19" s="248" t="str">
        <f t="shared" si="8"/>
        <v>140</v>
      </c>
      <c r="H19" s="248">
        <v>140</v>
      </c>
      <c r="I19" s="355">
        <v>0.70666666</v>
      </c>
      <c r="J19" s="355">
        <v>0.4</v>
      </c>
      <c r="K19" s="571">
        <v>120000</v>
      </c>
      <c r="L19" s="571">
        <v>80000</v>
      </c>
      <c r="M19" s="356">
        <f t="shared" si="0"/>
        <v>200000</v>
      </c>
      <c r="N19" s="248">
        <f t="shared" si="1"/>
        <v>7170</v>
      </c>
      <c r="O19" s="248">
        <f t="shared" si="2"/>
        <v>140</v>
      </c>
      <c r="P19" s="357">
        <f t="shared" si="9"/>
        <v>46080</v>
      </c>
      <c r="Q19" s="248">
        <f t="shared" si="3"/>
        <v>7175</v>
      </c>
      <c r="R19" s="248" t="str">
        <f t="shared" si="4"/>
        <v>140</v>
      </c>
      <c r="S19" s="357">
        <f t="shared" si="5"/>
        <v>32000</v>
      </c>
      <c r="T19" s="248">
        <v>7211</v>
      </c>
      <c r="U19" s="248" t="str">
        <f t="shared" si="6"/>
        <v>140</v>
      </c>
      <c r="V19" s="357">
        <f t="shared" si="7"/>
        <v>1920</v>
      </c>
      <c r="W19" s="568"/>
      <c r="X19" s="568"/>
      <c r="Y19" s="569"/>
    </row>
    <row r="20" spans="1:25" x14ac:dyDescent="0.25">
      <c r="A20" s="248">
        <v>343</v>
      </c>
      <c r="B20" s="248" t="s">
        <v>368</v>
      </c>
      <c r="C20" s="248" t="s">
        <v>369</v>
      </c>
      <c r="D20" s="248" t="s">
        <v>788</v>
      </c>
      <c r="E20" s="248">
        <v>7170</v>
      </c>
      <c r="F20" s="248" t="s">
        <v>790</v>
      </c>
      <c r="G20" s="248" t="str">
        <f t="shared" si="8"/>
        <v>142</v>
      </c>
      <c r="H20" s="248">
        <v>142</v>
      </c>
      <c r="I20" s="355"/>
      <c r="J20" s="355">
        <v>0.33</v>
      </c>
      <c r="K20" s="571">
        <v>120000</v>
      </c>
      <c r="L20" s="571">
        <v>80000</v>
      </c>
      <c r="M20" s="356">
        <f t="shared" si="0"/>
        <v>200000</v>
      </c>
      <c r="N20" s="248">
        <f t="shared" si="1"/>
        <v>7170</v>
      </c>
      <c r="O20" s="248">
        <f t="shared" si="2"/>
        <v>142</v>
      </c>
      <c r="P20" s="357">
        <f t="shared" si="9"/>
        <v>38016</v>
      </c>
      <c r="Q20" s="248">
        <f t="shared" si="3"/>
        <v>7175</v>
      </c>
      <c r="R20" s="248" t="str">
        <f t="shared" si="4"/>
        <v>142</v>
      </c>
      <c r="S20" s="357">
        <f t="shared" si="5"/>
        <v>26400</v>
      </c>
      <c r="T20" s="248">
        <v>7211</v>
      </c>
      <c r="U20" s="248" t="str">
        <f t="shared" si="6"/>
        <v>142</v>
      </c>
      <c r="V20" s="357">
        <f t="shared" si="7"/>
        <v>1584</v>
      </c>
      <c r="W20" s="568"/>
      <c r="X20" s="568"/>
      <c r="Y20" s="569"/>
    </row>
    <row r="21" spans="1:25" x14ac:dyDescent="0.25">
      <c r="A21" s="248">
        <v>343</v>
      </c>
      <c r="B21" s="248" t="s">
        <v>368</v>
      </c>
      <c r="C21" s="248" t="s">
        <v>369</v>
      </c>
      <c r="D21" s="248" t="s">
        <v>788</v>
      </c>
      <c r="E21" s="248">
        <v>7170</v>
      </c>
      <c r="F21" s="248" t="s">
        <v>791</v>
      </c>
      <c r="G21" s="248" t="str">
        <f t="shared" si="8"/>
        <v>147</v>
      </c>
      <c r="H21" s="248">
        <v>147</v>
      </c>
      <c r="I21" s="355">
        <v>0</v>
      </c>
      <c r="J21" s="355">
        <v>0</v>
      </c>
      <c r="K21" s="571">
        <v>120000</v>
      </c>
      <c r="L21" s="571">
        <v>80000</v>
      </c>
      <c r="M21" s="356">
        <f t="shared" si="0"/>
        <v>200000</v>
      </c>
      <c r="N21" s="248">
        <f t="shared" si="1"/>
        <v>7170</v>
      </c>
      <c r="O21" s="248">
        <f t="shared" si="2"/>
        <v>147</v>
      </c>
      <c r="P21" s="357">
        <f t="shared" si="9"/>
        <v>0</v>
      </c>
      <c r="Q21" s="248">
        <f t="shared" si="3"/>
        <v>7175</v>
      </c>
      <c r="R21" s="248" t="str">
        <f t="shared" si="4"/>
        <v>147</v>
      </c>
      <c r="S21" s="357">
        <f t="shared" si="5"/>
        <v>0</v>
      </c>
      <c r="T21" s="248">
        <v>7211</v>
      </c>
      <c r="U21" s="248" t="str">
        <f t="shared" si="6"/>
        <v>147</v>
      </c>
      <c r="V21" s="357">
        <f t="shared" si="7"/>
        <v>0</v>
      </c>
      <c r="W21" s="568"/>
      <c r="X21" s="568"/>
      <c r="Y21" s="569"/>
    </row>
    <row r="22" spans="1:25" x14ac:dyDescent="0.25">
      <c r="A22" s="248">
        <v>343</v>
      </c>
      <c r="B22" s="248" t="s">
        <v>368</v>
      </c>
      <c r="C22" s="248" t="s">
        <v>369</v>
      </c>
      <c r="D22" s="248" t="s">
        <v>788</v>
      </c>
      <c r="E22" s="248">
        <v>7170</v>
      </c>
      <c r="F22" s="248" t="s">
        <v>792</v>
      </c>
      <c r="G22" s="248" t="str">
        <f t="shared" si="8"/>
        <v>150</v>
      </c>
      <c r="H22" s="248">
        <v>150</v>
      </c>
      <c r="I22" s="355"/>
      <c r="J22" s="355">
        <v>0.05</v>
      </c>
      <c r="K22" s="571">
        <v>120000</v>
      </c>
      <c r="L22" s="571">
        <v>80000</v>
      </c>
      <c r="M22" s="356">
        <f t="shared" si="0"/>
        <v>200000</v>
      </c>
      <c r="N22" s="248">
        <f t="shared" si="1"/>
        <v>7170</v>
      </c>
      <c r="O22" s="248">
        <f t="shared" si="2"/>
        <v>150</v>
      </c>
      <c r="P22" s="357">
        <f t="shared" si="9"/>
        <v>5760</v>
      </c>
      <c r="Q22" s="248">
        <f t="shared" si="3"/>
        <v>7175</v>
      </c>
      <c r="R22" s="248" t="str">
        <f t="shared" si="4"/>
        <v>150</v>
      </c>
      <c r="S22" s="357">
        <f t="shared" si="5"/>
        <v>4000</v>
      </c>
      <c r="T22" s="248">
        <v>7211</v>
      </c>
      <c r="U22" s="248" t="str">
        <f t="shared" si="6"/>
        <v>150</v>
      </c>
      <c r="V22" s="357">
        <f t="shared" si="7"/>
        <v>240</v>
      </c>
      <c r="W22" s="568"/>
      <c r="X22" s="568"/>
      <c r="Y22" s="569"/>
    </row>
    <row r="23" spans="1:25" x14ac:dyDescent="0.25">
      <c r="A23" s="248">
        <v>343</v>
      </c>
      <c r="B23" s="248" t="s">
        <v>368</v>
      </c>
      <c r="C23" s="248" t="s">
        <v>369</v>
      </c>
      <c r="D23" s="248" t="s">
        <v>788</v>
      </c>
      <c r="E23" s="248">
        <v>7170</v>
      </c>
      <c r="F23" s="248" t="s">
        <v>781</v>
      </c>
      <c r="G23" s="248" t="str">
        <f t="shared" si="8"/>
        <v>935</v>
      </c>
      <c r="H23" s="248">
        <v>935</v>
      </c>
      <c r="I23" s="355">
        <v>0.10666666</v>
      </c>
      <c r="J23" s="355">
        <v>7.0000000000000007E-2</v>
      </c>
      <c r="K23" s="571">
        <v>120000</v>
      </c>
      <c r="L23" s="571">
        <v>80000</v>
      </c>
      <c r="M23" s="356">
        <f t="shared" si="0"/>
        <v>200000</v>
      </c>
      <c r="N23" s="248">
        <f t="shared" si="1"/>
        <v>7170</v>
      </c>
      <c r="O23" s="248">
        <f t="shared" si="2"/>
        <v>935</v>
      </c>
      <c r="P23" s="357">
        <f t="shared" si="9"/>
        <v>8064</v>
      </c>
      <c r="Q23" s="248">
        <f t="shared" si="3"/>
        <v>7175</v>
      </c>
      <c r="R23" s="248" t="str">
        <f t="shared" si="4"/>
        <v>935</v>
      </c>
      <c r="S23" s="357">
        <f t="shared" si="5"/>
        <v>5600.0000000000009</v>
      </c>
      <c r="T23" s="248">
        <v>7211</v>
      </c>
      <c r="U23" s="248" t="str">
        <f t="shared" si="6"/>
        <v>935</v>
      </c>
      <c r="V23" s="357">
        <f t="shared" si="7"/>
        <v>336</v>
      </c>
      <c r="W23" s="568"/>
      <c r="X23" s="568"/>
      <c r="Y23" s="569"/>
    </row>
    <row r="24" spans="1:25" x14ac:dyDescent="0.25">
      <c r="A24" s="248">
        <v>374</v>
      </c>
      <c r="B24" s="248" t="s">
        <v>366</v>
      </c>
      <c r="C24" s="248" t="s">
        <v>367</v>
      </c>
      <c r="D24" s="248" t="s">
        <v>788</v>
      </c>
      <c r="E24" s="248">
        <v>7170</v>
      </c>
      <c r="F24" s="248" t="s">
        <v>793</v>
      </c>
      <c r="G24" s="248" t="str">
        <f t="shared" si="8"/>
        <v>230</v>
      </c>
      <c r="H24" s="248">
        <v>230</v>
      </c>
      <c r="I24" s="355">
        <v>0.1</v>
      </c>
      <c r="J24" s="355">
        <v>0.1</v>
      </c>
      <c r="K24" s="571">
        <v>120000</v>
      </c>
      <c r="L24" s="571">
        <v>80000</v>
      </c>
      <c r="M24" s="356">
        <f t="shared" si="0"/>
        <v>200000</v>
      </c>
      <c r="N24" s="248">
        <f t="shared" si="1"/>
        <v>7170</v>
      </c>
      <c r="O24" s="248">
        <f t="shared" si="2"/>
        <v>230</v>
      </c>
      <c r="P24" s="357">
        <f t="shared" si="9"/>
        <v>11520</v>
      </c>
      <c r="Q24" s="248">
        <f t="shared" si="3"/>
        <v>7175</v>
      </c>
      <c r="R24" s="248" t="str">
        <f t="shared" si="4"/>
        <v>230</v>
      </c>
      <c r="S24" s="357">
        <f t="shared" si="5"/>
        <v>8000</v>
      </c>
      <c r="T24" s="248">
        <v>7211</v>
      </c>
      <c r="U24" s="248" t="str">
        <f t="shared" si="6"/>
        <v>230</v>
      </c>
      <c r="V24" s="357">
        <f t="shared" si="7"/>
        <v>480</v>
      </c>
      <c r="W24" s="568"/>
      <c r="X24" s="568"/>
      <c r="Y24" s="569"/>
    </row>
    <row r="25" spans="1:25" x14ac:dyDescent="0.25">
      <c r="A25" s="248">
        <v>374</v>
      </c>
      <c r="B25" s="248" t="s">
        <v>366</v>
      </c>
      <c r="C25" s="248" t="s">
        <v>367</v>
      </c>
      <c r="D25" s="248" t="s">
        <v>788</v>
      </c>
      <c r="E25" s="248">
        <v>7170</v>
      </c>
      <c r="F25" s="248" t="s">
        <v>794</v>
      </c>
      <c r="G25" s="248" t="str">
        <f t="shared" si="8"/>
        <v>240</v>
      </c>
      <c r="H25" s="248">
        <v>240</v>
      </c>
      <c r="I25" s="355"/>
      <c r="J25" s="355">
        <v>0.4</v>
      </c>
      <c r="K25" s="571">
        <v>120000</v>
      </c>
      <c r="L25" s="571">
        <v>80000</v>
      </c>
      <c r="M25" s="356">
        <f t="shared" si="0"/>
        <v>200000</v>
      </c>
      <c r="N25" s="248">
        <f t="shared" si="1"/>
        <v>7170</v>
      </c>
      <c r="O25" s="248">
        <f t="shared" si="2"/>
        <v>240</v>
      </c>
      <c r="P25" s="357">
        <f t="shared" si="9"/>
        <v>46080</v>
      </c>
      <c r="Q25" s="248">
        <f t="shared" si="3"/>
        <v>7175</v>
      </c>
      <c r="R25" s="248" t="str">
        <f t="shared" si="4"/>
        <v>240</v>
      </c>
      <c r="S25" s="357">
        <f t="shared" si="5"/>
        <v>32000</v>
      </c>
      <c r="T25" s="248">
        <v>7211</v>
      </c>
      <c r="U25" s="248" t="str">
        <f t="shared" si="6"/>
        <v>240</v>
      </c>
      <c r="V25" s="357">
        <f t="shared" si="7"/>
        <v>1920</v>
      </c>
      <c r="W25" s="568"/>
      <c r="X25" s="568"/>
      <c r="Y25" s="569"/>
    </row>
    <row r="26" spans="1:25" x14ac:dyDescent="0.25">
      <c r="A26" s="248">
        <v>374</v>
      </c>
      <c r="B26" s="248" t="s">
        <v>366</v>
      </c>
      <c r="C26" s="248" t="s">
        <v>367</v>
      </c>
      <c r="D26" s="248" t="s">
        <v>788</v>
      </c>
      <c r="E26" s="248">
        <v>7170</v>
      </c>
      <c r="F26" s="248" t="s">
        <v>795</v>
      </c>
      <c r="G26" s="248" t="str">
        <f t="shared" si="8"/>
        <v>330</v>
      </c>
      <c r="H26" s="248">
        <v>330</v>
      </c>
      <c r="I26" s="355"/>
      <c r="J26" s="355">
        <v>0.05</v>
      </c>
      <c r="K26" s="571">
        <v>120000</v>
      </c>
      <c r="L26" s="571">
        <v>80000</v>
      </c>
      <c r="M26" s="356">
        <f t="shared" si="0"/>
        <v>200000</v>
      </c>
      <c r="N26" s="248">
        <f t="shared" si="1"/>
        <v>7170</v>
      </c>
      <c r="O26" s="248">
        <f t="shared" si="2"/>
        <v>330</v>
      </c>
      <c r="P26" s="357">
        <f t="shared" si="9"/>
        <v>5760</v>
      </c>
      <c r="Q26" s="248">
        <f t="shared" si="3"/>
        <v>7175</v>
      </c>
      <c r="R26" s="248" t="str">
        <f t="shared" si="4"/>
        <v>330</v>
      </c>
      <c r="S26" s="357">
        <f t="shared" si="5"/>
        <v>4000</v>
      </c>
      <c r="T26" s="248">
        <v>7211</v>
      </c>
      <c r="U26" s="248" t="str">
        <f t="shared" si="6"/>
        <v>330</v>
      </c>
      <c r="V26" s="357">
        <f t="shared" si="7"/>
        <v>240</v>
      </c>
      <c r="W26" s="568"/>
      <c r="X26" s="568"/>
      <c r="Y26" s="569"/>
    </row>
    <row r="27" spans="1:25" x14ac:dyDescent="0.25">
      <c r="A27" s="248">
        <v>374</v>
      </c>
      <c r="B27" s="248" t="s">
        <v>366</v>
      </c>
      <c r="C27" s="248" t="s">
        <v>367</v>
      </c>
      <c r="D27" s="248" t="s">
        <v>788</v>
      </c>
      <c r="E27" s="248">
        <v>7170</v>
      </c>
      <c r="F27" s="248" t="s">
        <v>796</v>
      </c>
      <c r="G27" s="248" t="str">
        <f t="shared" si="8"/>
        <v>340</v>
      </c>
      <c r="H27" s="248">
        <v>340</v>
      </c>
      <c r="I27" s="355">
        <v>0.27</v>
      </c>
      <c r="J27" s="355">
        <v>0.2</v>
      </c>
      <c r="K27" s="571">
        <v>120000</v>
      </c>
      <c r="L27" s="571">
        <v>80000</v>
      </c>
      <c r="M27" s="356">
        <f t="shared" si="0"/>
        <v>200000</v>
      </c>
      <c r="N27" s="248">
        <f t="shared" si="1"/>
        <v>7170</v>
      </c>
      <c r="O27" s="248">
        <f t="shared" si="2"/>
        <v>340</v>
      </c>
      <c r="P27" s="357">
        <f t="shared" si="9"/>
        <v>23040</v>
      </c>
      <c r="Q27" s="248">
        <f t="shared" si="3"/>
        <v>7175</v>
      </c>
      <c r="R27" s="248" t="str">
        <f t="shared" si="4"/>
        <v>340</v>
      </c>
      <c r="S27" s="357">
        <f t="shared" si="5"/>
        <v>16000</v>
      </c>
      <c r="T27" s="248">
        <v>7211</v>
      </c>
      <c r="U27" s="248" t="str">
        <f t="shared" si="6"/>
        <v>340</v>
      </c>
      <c r="V27" s="357">
        <f t="shared" si="7"/>
        <v>960</v>
      </c>
      <c r="W27" s="568"/>
      <c r="X27" s="568"/>
      <c r="Y27" s="569"/>
    </row>
    <row r="28" spans="1:25" x14ac:dyDescent="0.25">
      <c r="A28" s="248">
        <v>374</v>
      </c>
      <c r="B28" s="248" t="s">
        <v>366</v>
      </c>
      <c r="C28" s="248" t="s">
        <v>367</v>
      </c>
      <c r="D28" s="248" t="s">
        <v>788</v>
      </c>
      <c r="E28" s="248">
        <v>7170</v>
      </c>
      <c r="F28" s="248" t="s">
        <v>797</v>
      </c>
      <c r="G28" s="248" t="str">
        <f t="shared" si="8"/>
        <v>430</v>
      </c>
      <c r="H28" s="248">
        <v>430</v>
      </c>
      <c r="I28" s="355">
        <v>0.02</v>
      </c>
      <c r="J28" s="355">
        <v>0.05</v>
      </c>
      <c r="K28" s="571">
        <v>120000</v>
      </c>
      <c r="L28" s="571">
        <v>80000</v>
      </c>
      <c r="M28" s="356">
        <f t="shared" si="0"/>
        <v>200000</v>
      </c>
      <c r="N28" s="248">
        <f t="shared" si="1"/>
        <v>7170</v>
      </c>
      <c r="O28" s="248">
        <f t="shared" si="2"/>
        <v>430</v>
      </c>
      <c r="P28" s="357">
        <f t="shared" si="9"/>
        <v>5760</v>
      </c>
      <c r="Q28" s="248">
        <f t="shared" si="3"/>
        <v>7175</v>
      </c>
      <c r="R28" s="248" t="str">
        <f t="shared" si="4"/>
        <v>430</v>
      </c>
      <c r="S28" s="357">
        <f t="shared" si="5"/>
        <v>4000</v>
      </c>
      <c r="T28" s="248">
        <v>7211</v>
      </c>
      <c r="U28" s="248" t="str">
        <f t="shared" si="6"/>
        <v>430</v>
      </c>
      <c r="V28" s="357">
        <f t="shared" si="7"/>
        <v>240</v>
      </c>
      <c r="W28" s="568"/>
      <c r="X28" s="568"/>
      <c r="Y28" s="569"/>
    </row>
    <row r="29" spans="1:25" x14ac:dyDescent="0.25">
      <c r="A29" s="248">
        <v>374</v>
      </c>
      <c r="B29" s="248" t="s">
        <v>366</v>
      </c>
      <c r="C29" s="248" t="s">
        <v>367</v>
      </c>
      <c r="D29" s="248" t="s">
        <v>788</v>
      </c>
      <c r="E29" s="248">
        <v>7170</v>
      </c>
      <c r="F29" s="248" t="s">
        <v>798</v>
      </c>
      <c r="G29" s="248" t="str">
        <f t="shared" si="8"/>
        <v>440</v>
      </c>
      <c r="H29" s="248">
        <v>440</v>
      </c>
      <c r="I29" s="355">
        <v>0.21</v>
      </c>
      <c r="J29" s="355">
        <v>0.15</v>
      </c>
      <c r="K29" s="571">
        <v>120000</v>
      </c>
      <c r="L29" s="571">
        <v>80000</v>
      </c>
      <c r="M29" s="356">
        <f t="shared" si="0"/>
        <v>200000</v>
      </c>
      <c r="N29" s="248">
        <f t="shared" si="1"/>
        <v>7170</v>
      </c>
      <c r="O29" s="248">
        <f t="shared" si="2"/>
        <v>440</v>
      </c>
      <c r="P29" s="357">
        <f t="shared" si="9"/>
        <v>17280</v>
      </c>
      <c r="Q29" s="248">
        <f t="shared" ref="Q29:Q59" si="10">IF(N29=7170,7175,IF(N29=2400,2400,7020))</f>
        <v>7175</v>
      </c>
      <c r="R29" s="248" t="str">
        <f t="shared" si="4"/>
        <v>440</v>
      </c>
      <c r="S29" s="357">
        <f t="shared" si="5"/>
        <v>12000</v>
      </c>
      <c r="T29" s="248">
        <v>7211</v>
      </c>
      <c r="U29" s="248" t="str">
        <f t="shared" si="6"/>
        <v>440</v>
      </c>
      <c r="V29" s="357">
        <f t="shared" si="7"/>
        <v>720</v>
      </c>
      <c r="W29" s="568"/>
      <c r="X29" s="568"/>
      <c r="Y29" s="569"/>
    </row>
    <row r="30" spans="1:25" x14ac:dyDescent="0.25">
      <c r="A30" s="248">
        <v>374</v>
      </c>
      <c r="B30" s="248" t="s">
        <v>366</v>
      </c>
      <c r="C30" s="248" t="s">
        <v>367</v>
      </c>
      <c r="D30" s="248" t="s">
        <v>788</v>
      </c>
      <c r="E30" s="248">
        <v>7170</v>
      </c>
      <c r="F30" s="248" t="s">
        <v>799</v>
      </c>
      <c r="G30" s="248" t="str">
        <f t="shared" si="8"/>
        <v>936</v>
      </c>
      <c r="H30" s="248">
        <v>936</v>
      </c>
      <c r="I30" s="355">
        <v>0.02</v>
      </c>
      <c r="J30" s="355">
        <v>0.05</v>
      </c>
      <c r="K30" s="571">
        <v>120000</v>
      </c>
      <c r="L30" s="571">
        <v>80000</v>
      </c>
      <c r="M30" s="356">
        <f t="shared" si="0"/>
        <v>200000</v>
      </c>
      <c r="N30" s="248">
        <f t="shared" si="1"/>
        <v>7170</v>
      </c>
      <c r="O30" s="248">
        <f t="shared" si="2"/>
        <v>936</v>
      </c>
      <c r="P30" s="357">
        <f t="shared" si="9"/>
        <v>5760</v>
      </c>
      <c r="Q30" s="248">
        <f t="shared" si="10"/>
        <v>7175</v>
      </c>
      <c r="R30" s="248" t="str">
        <f t="shared" si="4"/>
        <v>936</v>
      </c>
      <c r="S30" s="357">
        <f t="shared" si="5"/>
        <v>4000</v>
      </c>
      <c r="T30" s="248">
        <v>7211</v>
      </c>
      <c r="U30" s="248" t="str">
        <f t="shared" si="6"/>
        <v>936</v>
      </c>
      <c r="V30" s="357">
        <f t="shared" si="7"/>
        <v>240</v>
      </c>
      <c r="W30" s="568"/>
      <c r="X30" s="568"/>
      <c r="Y30" s="569"/>
    </row>
    <row r="31" spans="1:25" x14ac:dyDescent="0.25">
      <c r="A31" s="248">
        <v>387</v>
      </c>
      <c r="B31" s="248" t="s">
        <v>362</v>
      </c>
      <c r="C31" s="248" t="s">
        <v>363</v>
      </c>
      <c r="D31" s="248" t="s">
        <v>800</v>
      </c>
      <c r="E31" s="248">
        <v>7170</v>
      </c>
      <c r="F31" s="248" t="s">
        <v>801</v>
      </c>
      <c r="G31" s="248" t="str">
        <f t="shared" si="8"/>
        <v>110</v>
      </c>
      <c r="H31" s="248">
        <v>110</v>
      </c>
      <c r="I31" s="355"/>
      <c r="J31" s="355">
        <v>0.35</v>
      </c>
      <c r="K31" s="571">
        <v>150000</v>
      </c>
      <c r="L31" s="571">
        <v>100000</v>
      </c>
      <c r="M31" s="356">
        <f t="shared" si="0"/>
        <v>250000</v>
      </c>
      <c r="N31" s="248">
        <f t="shared" si="1"/>
        <v>7170</v>
      </c>
      <c r="O31" s="248">
        <f t="shared" si="2"/>
        <v>110</v>
      </c>
      <c r="P31" s="357">
        <f t="shared" si="9"/>
        <v>50400</v>
      </c>
      <c r="Q31" s="248">
        <f t="shared" si="10"/>
        <v>7175</v>
      </c>
      <c r="R31" s="248" t="str">
        <f t="shared" si="4"/>
        <v>110</v>
      </c>
      <c r="S31" s="357">
        <f t="shared" si="5"/>
        <v>35000</v>
      </c>
      <c r="T31" s="248">
        <v>7211</v>
      </c>
      <c r="U31" s="248" t="str">
        <f t="shared" si="6"/>
        <v>110</v>
      </c>
      <c r="V31" s="357">
        <f t="shared" si="7"/>
        <v>2100</v>
      </c>
      <c r="W31" s="568"/>
      <c r="X31" s="568"/>
      <c r="Y31" s="569"/>
    </row>
    <row r="32" spans="1:25" x14ac:dyDescent="0.25">
      <c r="A32" s="248">
        <v>387</v>
      </c>
      <c r="B32" s="248" t="s">
        <v>362</v>
      </c>
      <c r="C32" s="248" t="s">
        <v>363</v>
      </c>
      <c r="D32" s="248" t="s">
        <v>800</v>
      </c>
      <c r="E32" s="248">
        <v>7000</v>
      </c>
      <c r="F32" s="248" t="s">
        <v>784</v>
      </c>
      <c r="G32" s="248" t="str">
        <f t="shared" si="8"/>
        <v>112</v>
      </c>
      <c r="H32" s="248">
        <v>112</v>
      </c>
      <c r="I32" s="355">
        <v>0.15</v>
      </c>
      <c r="J32" s="355">
        <v>0</v>
      </c>
      <c r="K32" s="571">
        <v>150000</v>
      </c>
      <c r="L32" s="571">
        <v>100000</v>
      </c>
      <c r="M32" s="356">
        <f t="shared" si="0"/>
        <v>250000</v>
      </c>
      <c r="N32" s="248">
        <f t="shared" si="1"/>
        <v>7000</v>
      </c>
      <c r="O32" s="248">
        <f t="shared" si="2"/>
        <v>112</v>
      </c>
      <c r="P32" s="357">
        <f t="shared" si="9"/>
        <v>0</v>
      </c>
      <c r="Q32" s="248">
        <f t="shared" si="10"/>
        <v>7020</v>
      </c>
      <c r="R32" s="248" t="str">
        <f t="shared" si="4"/>
        <v>112</v>
      </c>
      <c r="S32" s="357">
        <f t="shared" si="5"/>
        <v>0</v>
      </c>
      <c r="T32" s="248">
        <v>7211</v>
      </c>
      <c r="U32" s="248" t="str">
        <f t="shared" si="6"/>
        <v>112</v>
      </c>
      <c r="V32" s="357">
        <f t="shared" si="7"/>
        <v>0</v>
      </c>
      <c r="W32" s="568"/>
      <c r="X32" s="568"/>
      <c r="Y32" s="569"/>
    </row>
    <row r="33" spans="1:25" x14ac:dyDescent="0.25">
      <c r="A33" s="248">
        <v>387</v>
      </c>
      <c r="B33" s="248" t="s">
        <v>362</v>
      </c>
      <c r="C33" s="248" t="s">
        <v>363</v>
      </c>
      <c r="D33" s="248" t="s">
        <v>800</v>
      </c>
      <c r="E33" s="248">
        <v>7170</v>
      </c>
      <c r="F33" s="248" t="s">
        <v>802</v>
      </c>
      <c r="G33" s="248" t="str">
        <f t="shared" si="8"/>
        <v>112</v>
      </c>
      <c r="H33" s="248">
        <v>112</v>
      </c>
      <c r="I33" s="355">
        <v>0.15</v>
      </c>
      <c r="J33" s="355">
        <v>0.15</v>
      </c>
      <c r="K33" s="571">
        <v>150000</v>
      </c>
      <c r="L33" s="571">
        <v>100000</v>
      </c>
      <c r="M33" s="356">
        <f t="shared" si="0"/>
        <v>250000</v>
      </c>
      <c r="N33" s="248">
        <f t="shared" si="1"/>
        <v>7170</v>
      </c>
      <c r="O33" s="248">
        <f t="shared" si="2"/>
        <v>112</v>
      </c>
      <c r="P33" s="357">
        <f t="shared" si="9"/>
        <v>21600</v>
      </c>
      <c r="Q33" s="248">
        <f t="shared" si="10"/>
        <v>7175</v>
      </c>
      <c r="R33" s="248" t="str">
        <f t="shared" si="4"/>
        <v>112</v>
      </c>
      <c r="S33" s="357">
        <f t="shared" si="5"/>
        <v>15000</v>
      </c>
      <c r="T33" s="248">
        <v>7211</v>
      </c>
      <c r="U33" s="248" t="str">
        <f t="shared" si="6"/>
        <v>112</v>
      </c>
      <c r="V33" s="357">
        <f t="shared" si="7"/>
        <v>900</v>
      </c>
      <c r="W33" s="568"/>
      <c r="X33" s="568"/>
      <c r="Y33" s="569"/>
    </row>
    <row r="34" spans="1:25" x14ac:dyDescent="0.25">
      <c r="A34" s="248">
        <v>387</v>
      </c>
      <c r="B34" s="248" t="s">
        <v>362</v>
      </c>
      <c r="C34" s="248" t="s">
        <v>363</v>
      </c>
      <c r="D34" s="248" t="s">
        <v>800</v>
      </c>
      <c r="E34" s="248">
        <v>7170</v>
      </c>
      <c r="F34" s="248" t="s">
        <v>803</v>
      </c>
      <c r="G34" s="248" t="str">
        <f t="shared" si="8"/>
        <v>120</v>
      </c>
      <c r="H34" s="248">
        <v>120</v>
      </c>
      <c r="I34" s="355">
        <v>0.2</v>
      </c>
      <c r="J34" s="355">
        <v>0.35</v>
      </c>
      <c r="K34" s="571">
        <v>150000</v>
      </c>
      <c r="L34" s="571">
        <v>100000</v>
      </c>
      <c r="M34" s="356">
        <f t="shared" si="0"/>
        <v>250000</v>
      </c>
      <c r="N34" s="248">
        <f t="shared" si="1"/>
        <v>7170</v>
      </c>
      <c r="O34" s="248">
        <f t="shared" si="2"/>
        <v>120</v>
      </c>
      <c r="P34" s="357">
        <f t="shared" si="9"/>
        <v>50400</v>
      </c>
      <c r="Q34" s="248">
        <f t="shared" si="10"/>
        <v>7175</v>
      </c>
      <c r="R34" s="248" t="str">
        <f t="shared" si="4"/>
        <v>120</v>
      </c>
      <c r="S34" s="357">
        <f t="shared" si="5"/>
        <v>35000</v>
      </c>
      <c r="T34" s="248">
        <v>7211</v>
      </c>
      <c r="U34" s="248" t="str">
        <f t="shared" si="6"/>
        <v>120</v>
      </c>
      <c r="V34" s="357">
        <f t="shared" si="7"/>
        <v>2100</v>
      </c>
      <c r="W34" s="568"/>
      <c r="X34" s="568"/>
      <c r="Y34" s="569"/>
    </row>
    <row r="35" spans="1:25" x14ac:dyDescent="0.25">
      <c r="A35" s="248">
        <v>387</v>
      </c>
      <c r="B35" s="248" t="s">
        <v>362</v>
      </c>
      <c r="C35" s="248" t="s">
        <v>363</v>
      </c>
      <c r="D35" s="248" t="s">
        <v>800</v>
      </c>
      <c r="E35" s="248">
        <v>7170</v>
      </c>
      <c r="F35" s="248" t="s">
        <v>804</v>
      </c>
      <c r="G35" s="248" t="str">
        <f t="shared" si="8"/>
        <v>121</v>
      </c>
      <c r="H35" s="248">
        <v>121</v>
      </c>
      <c r="I35" s="355">
        <v>0.2</v>
      </c>
      <c r="J35" s="355">
        <v>0</v>
      </c>
      <c r="K35" s="571">
        <v>150000</v>
      </c>
      <c r="L35" s="571">
        <v>100000</v>
      </c>
      <c r="M35" s="356">
        <f t="shared" si="0"/>
        <v>250000</v>
      </c>
      <c r="N35" s="248">
        <f t="shared" si="1"/>
        <v>7170</v>
      </c>
      <c r="O35" s="248">
        <f t="shared" si="2"/>
        <v>121</v>
      </c>
      <c r="P35" s="357">
        <f t="shared" si="9"/>
        <v>0</v>
      </c>
      <c r="Q35" s="248">
        <f t="shared" si="10"/>
        <v>7175</v>
      </c>
      <c r="R35" s="248" t="str">
        <f t="shared" si="4"/>
        <v>121</v>
      </c>
      <c r="S35" s="357">
        <f t="shared" si="5"/>
        <v>0</v>
      </c>
      <c r="T35" s="248">
        <v>7211</v>
      </c>
      <c r="U35" s="248" t="str">
        <f t="shared" si="6"/>
        <v>121</v>
      </c>
      <c r="V35" s="357">
        <f t="shared" si="7"/>
        <v>0</v>
      </c>
      <c r="W35" s="568"/>
      <c r="X35" s="568"/>
      <c r="Y35" s="569"/>
    </row>
    <row r="36" spans="1:25" x14ac:dyDescent="0.25">
      <c r="A36" s="248">
        <v>387</v>
      </c>
      <c r="B36" s="248" t="s">
        <v>362</v>
      </c>
      <c r="C36" s="248" t="s">
        <v>363</v>
      </c>
      <c r="D36" s="248" t="s">
        <v>800</v>
      </c>
      <c r="E36" s="248">
        <v>7170</v>
      </c>
      <c r="F36" s="248" t="s">
        <v>805</v>
      </c>
      <c r="G36" s="248" t="str">
        <f t="shared" si="8"/>
        <v>160</v>
      </c>
      <c r="H36" s="248">
        <v>160</v>
      </c>
      <c r="I36" s="355">
        <v>0.15</v>
      </c>
      <c r="J36" s="355">
        <v>0.15</v>
      </c>
      <c r="K36" s="571">
        <v>150000</v>
      </c>
      <c r="L36" s="571">
        <v>100000</v>
      </c>
      <c r="M36" s="356">
        <f t="shared" si="0"/>
        <v>250000</v>
      </c>
      <c r="N36" s="248">
        <f t="shared" si="1"/>
        <v>7170</v>
      </c>
      <c r="O36" s="248">
        <f t="shared" si="2"/>
        <v>160</v>
      </c>
      <c r="P36" s="357">
        <f t="shared" si="9"/>
        <v>21600</v>
      </c>
      <c r="Q36" s="248">
        <f t="shared" si="10"/>
        <v>7175</v>
      </c>
      <c r="R36" s="248" t="str">
        <f t="shared" si="4"/>
        <v>160</v>
      </c>
      <c r="S36" s="357">
        <f t="shared" si="5"/>
        <v>15000</v>
      </c>
      <c r="T36" s="248">
        <v>7211</v>
      </c>
      <c r="U36" s="248" t="str">
        <f t="shared" si="6"/>
        <v>160</v>
      </c>
      <c r="V36" s="357">
        <f t="shared" si="7"/>
        <v>900</v>
      </c>
      <c r="W36" s="568"/>
      <c r="X36" s="568"/>
      <c r="Y36" s="569"/>
    </row>
    <row r="37" spans="1:25" x14ac:dyDescent="0.25">
      <c r="A37" s="248">
        <v>399</v>
      </c>
      <c r="B37" s="248" t="s">
        <v>408</v>
      </c>
      <c r="C37" s="248" t="s">
        <v>409</v>
      </c>
      <c r="D37" s="248" t="s">
        <v>410</v>
      </c>
      <c r="E37" s="248">
        <v>7190</v>
      </c>
      <c r="F37" s="248" t="s">
        <v>806</v>
      </c>
      <c r="G37" s="248" t="str">
        <f t="shared" si="8"/>
        <v>440</v>
      </c>
      <c r="H37" s="248">
        <v>440</v>
      </c>
      <c r="I37" s="355"/>
      <c r="J37" s="355"/>
      <c r="K37" s="571">
        <f>VLOOKUP(A37,[13]Total!$A:$F,4,FALSE)</f>
        <v>84240</v>
      </c>
      <c r="L37" s="571">
        <f>VLOOKUP(A37,[13]Total!$A:$F,5,FALSE)</f>
        <v>8000</v>
      </c>
      <c r="M37" s="356">
        <f t="shared" si="0"/>
        <v>92240</v>
      </c>
      <c r="N37" s="248">
        <f t="shared" si="1"/>
        <v>7190</v>
      </c>
      <c r="O37" s="248">
        <f t="shared" si="2"/>
        <v>440</v>
      </c>
      <c r="P37" s="357">
        <f t="shared" si="9"/>
        <v>80870.399999999994</v>
      </c>
      <c r="Q37" s="248">
        <f t="shared" si="10"/>
        <v>7020</v>
      </c>
      <c r="R37" s="248" t="str">
        <f t="shared" si="4"/>
        <v>440</v>
      </c>
      <c r="S37" s="357">
        <f t="shared" si="5"/>
        <v>8000</v>
      </c>
      <c r="T37" s="248">
        <v>7211</v>
      </c>
      <c r="U37" s="248" t="str">
        <f t="shared" si="6"/>
        <v>440</v>
      </c>
      <c r="V37" s="357">
        <f t="shared" si="7"/>
        <v>3369.6</v>
      </c>
      <c r="W37" s="568"/>
      <c r="X37" s="568"/>
      <c r="Y37" s="569"/>
    </row>
    <row r="38" spans="1:25" x14ac:dyDescent="0.25">
      <c r="A38" s="248">
        <v>405</v>
      </c>
      <c r="B38" s="248" t="s">
        <v>453</v>
      </c>
      <c r="C38" s="248" t="s">
        <v>454</v>
      </c>
      <c r="D38" s="248" t="s">
        <v>418</v>
      </c>
      <c r="E38" s="248">
        <v>1570</v>
      </c>
      <c r="F38" s="248" t="s">
        <v>780</v>
      </c>
      <c r="G38" s="248" t="str">
        <f t="shared" si="8"/>
        <v>140</v>
      </c>
      <c r="H38" s="248">
        <v>900</v>
      </c>
      <c r="I38" s="355"/>
      <c r="J38" s="355"/>
      <c r="K38" s="571">
        <f>VLOOKUP(A38,[13]Total!$A:$F,4,FALSE)</f>
        <v>78056.504559270514</v>
      </c>
      <c r="L38" s="571">
        <f>VLOOKUP(A38,[13]Total!$A:$F,5,FALSE)</f>
        <v>2028.4954407294833</v>
      </c>
      <c r="M38" s="356">
        <f t="shared" si="0"/>
        <v>80085</v>
      </c>
      <c r="N38" s="248">
        <f t="shared" si="1"/>
        <v>1570</v>
      </c>
      <c r="O38" s="248">
        <f t="shared" si="2"/>
        <v>900</v>
      </c>
      <c r="P38" s="357">
        <f t="shared" si="9"/>
        <v>71730.844376899695</v>
      </c>
      <c r="Q38" s="248">
        <f t="shared" si="10"/>
        <v>7020</v>
      </c>
      <c r="R38" s="248" t="str">
        <f t="shared" si="4"/>
        <v>140</v>
      </c>
      <c r="S38" s="357">
        <f t="shared" si="5"/>
        <v>2028.4954407294833</v>
      </c>
      <c r="T38" s="248">
        <v>7211</v>
      </c>
      <c r="U38" s="248" t="str">
        <f t="shared" si="6"/>
        <v>140</v>
      </c>
      <c r="V38" s="357">
        <f t="shared" si="7"/>
        <v>3122.2601823708205</v>
      </c>
      <c r="W38" s="568">
        <v>7190</v>
      </c>
      <c r="X38" s="568" t="str">
        <f>U38</f>
        <v>140</v>
      </c>
      <c r="Y38" s="569">
        <f>IF($J38="",M38,$J38*M38)*0.08*0.5</f>
        <v>3203.4</v>
      </c>
    </row>
    <row r="39" spans="1:25" x14ac:dyDescent="0.25">
      <c r="A39" s="248">
        <v>406</v>
      </c>
      <c r="B39" s="248" t="s">
        <v>629</v>
      </c>
      <c r="C39" s="248" t="s">
        <v>630</v>
      </c>
      <c r="D39" s="248" t="s">
        <v>631</v>
      </c>
      <c r="E39" s="248">
        <v>7000</v>
      </c>
      <c r="F39" s="248" t="s">
        <v>807</v>
      </c>
      <c r="G39" s="248" t="str">
        <f t="shared" si="8"/>
        <v>120</v>
      </c>
      <c r="H39" s="248">
        <v>120</v>
      </c>
      <c r="I39" s="355"/>
      <c r="J39" s="355">
        <v>1</v>
      </c>
      <c r="K39" s="571">
        <f>VLOOKUP(A39,[13]Total!$A:$F,4,FALSE)</f>
        <v>55000</v>
      </c>
      <c r="L39" s="571">
        <f>VLOOKUP(A39,[13]Total!$A:$F,5,FALSE)</f>
        <v>0</v>
      </c>
      <c r="M39" s="356">
        <f t="shared" si="0"/>
        <v>55000</v>
      </c>
      <c r="N39" s="248">
        <f t="shared" si="1"/>
        <v>7000</v>
      </c>
      <c r="O39" s="248">
        <f t="shared" si="2"/>
        <v>120</v>
      </c>
      <c r="P39" s="357">
        <f t="shared" si="9"/>
        <v>52800</v>
      </c>
      <c r="Q39" s="248">
        <f t="shared" si="10"/>
        <v>7020</v>
      </c>
      <c r="R39" s="248" t="str">
        <f t="shared" si="4"/>
        <v>120</v>
      </c>
      <c r="S39" s="357">
        <f t="shared" si="5"/>
        <v>0</v>
      </c>
      <c r="T39" s="248">
        <v>7211</v>
      </c>
      <c r="U39" s="248" t="str">
        <f t="shared" si="6"/>
        <v>120</v>
      </c>
      <c r="V39" s="357">
        <f t="shared" si="7"/>
        <v>2200</v>
      </c>
      <c r="W39" s="568"/>
      <c r="X39" s="568"/>
      <c r="Y39" s="569"/>
    </row>
    <row r="40" spans="1:25" x14ac:dyDescent="0.25">
      <c r="A40" s="248">
        <v>406</v>
      </c>
      <c r="B40" s="248" t="s">
        <v>629</v>
      </c>
      <c r="C40" s="248" t="s">
        <v>630</v>
      </c>
      <c r="D40" s="248" t="s">
        <v>631</v>
      </c>
      <c r="E40" s="248">
        <v>7000</v>
      </c>
      <c r="F40" s="248" t="s">
        <v>808</v>
      </c>
      <c r="G40" s="248" t="str">
        <f t="shared" si="8"/>
        <v>121</v>
      </c>
      <c r="H40" s="248">
        <v>121</v>
      </c>
      <c r="I40" s="355"/>
      <c r="J40" s="355">
        <v>0</v>
      </c>
      <c r="K40" s="571">
        <f>VLOOKUP(A40,[13]Total!$A:$F,4,FALSE)</f>
        <v>55000</v>
      </c>
      <c r="L40" s="571">
        <f>VLOOKUP(A40,[13]Total!$A:$F,5,FALSE)</f>
        <v>0</v>
      </c>
      <c r="M40" s="356">
        <f t="shared" si="0"/>
        <v>55000</v>
      </c>
      <c r="N40" s="248">
        <f t="shared" si="1"/>
        <v>7000</v>
      </c>
      <c r="O40" s="248">
        <f t="shared" si="2"/>
        <v>121</v>
      </c>
      <c r="P40" s="357">
        <f t="shared" si="9"/>
        <v>0</v>
      </c>
      <c r="Q40" s="248">
        <f t="shared" si="10"/>
        <v>7020</v>
      </c>
      <c r="R40" s="248" t="str">
        <f t="shared" si="4"/>
        <v>121</v>
      </c>
      <c r="S40" s="357">
        <f t="shared" si="5"/>
        <v>0</v>
      </c>
      <c r="T40" s="248">
        <v>7211</v>
      </c>
      <c r="U40" s="248" t="str">
        <f t="shared" si="6"/>
        <v>121</v>
      </c>
      <c r="V40" s="357">
        <f t="shared" si="7"/>
        <v>0</v>
      </c>
      <c r="W40" s="568"/>
      <c r="X40" s="568"/>
      <c r="Y40" s="569"/>
    </row>
    <row r="41" spans="1:25" x14ac:dyDescent="0.25">
      <c r="A41" s="248">
        <v>416</v>
      </c>
      <c r="B41" s="248" t="s">
        <v>593</v>
      </c>
      <c r="C41" s="248" t="s">
        <v>594</v>
      </c>
      <c r="D41" s="248" t="s">
        <v>595</v>
      </c>
      <c r="E41" s="248">
        <v>7190</v>
      </c>
      <c r="F41" s="248" t="s">
        <v>809</v>
      </c>
      <c r="G41" s="248" t="str">
        <f t="shared" si="8"/>
        <v>260</v>
      </c>
      <c r="H41" s="248">
        <v>260</v>
      </c>
      <c r="I41" s="355"/>
      <c r="J41" s="355"/>
      <c r="K41" s="571">
        <f>VLOOKUP(A41,[13]Total!$A:$F,4,FALSE)</f>
        <v>60000</v>
      </c>
      <c r="L41" s="571">
        <f>VLOOKUP(A41,[13]Total!$A:$F,5,FALSE)</f>
        <v>0</v>
      </c>
      <c r="M41" s="356">
        <f t="shared" si="0"/>
        <v>60000</v>
      </c>
      <c r="N41" s="248">
        <f t="shared" si="1"/>
        <v>7190</v>
      </c>
      <c r="O41" s="248">
        <f t="shared" si="2"/>
        <v>260</v>
      </c>
      <c r="P41" s="357">
        <f t="shared" si="9"/>
        <v>57600</v>
      </c>
      <c r="Q41" s="248">
        <f t="shared" si="10"/>
        <v>7020</v>
      </c>
      <c r="R41" s="248" t="str">
        <f t="shared" si="4"/>
        <v>260</v>
      </c>
      <c r="S41" s="357">
        <f t="shared" si="5"/>
        <v>0</v>
      </c>
      <c r="T41" s="248">
        <v>7211</v>
      </c>
      <c r="U41" s="248" t="str">
        <f t="shared" si="6"/>
        <v>260</v>
      </c>
      <c r="V41" s="357">
        <f t="shared" si="7"/>
        <v>2400</v>
      </c>
      <c r="W41" s="568"/>
      <c r="X41" s="568"/>
      <c r="Y41" s="569"/>
    </row>
    <row r="42" spans="1:25" x14ac:dyDescent="0.25">
      <c r="A42" s="248">
        <v>436</v>
      </c>
      <c r="B42" s="248" t="s">
        <v>399</v>
      </c>
      <c r="C42" s="248" t="s">
        <v>400</v>
      </c>
      <c r="D42" s="248" t="s">
        <v>401</v>
      </c>
      <c r="E42" s="248">
        <v>7190</v>
      </c>
      <c r="F42" s="248" t="s">
        <v>777</v>
      </c>
      <c r="G42" s="248" t="str">
        <f t="shared" si="8"/>
        <v>140</v>
      </c>
      <c r="H42" s="248">
        <v>140</v>
      </c>
      <c r="I42" s="355"/>
      <c r="J42" s="355"/>
      <c r="K42" s="571">
        <f>VLOOKUP(A42,[13]Total!$A:$F,4,FALSE)</f>
        <v>95940</v>
      </c>
      <c r="L42" s="571">
        <f>VLOOKUP(A42,[13]Total!$A:$F,5,FALSE)</f>
        <v>3000</v>
      </c>
      <c r="M42" s="356">
        <f t="shared" si="0"/>
        <v>98940</v>
      </c>
      <c r="N42" s="248">
        <f t="shared" si="1"/>
        <v>7190</v>
      </c>
      <c r="O42" s="248">
        <f t="shared" si="2"/>
        <v>140</v>
      </c>
      <c r="P42" s="357">
        <f t="shared" si="9"/>
        <v>92102.399999999994</v>
      </c>
      <c r="Q42" s="248">
        <f t="shared" si="10"/>
        <v>7020</v>
      </c>
      <c r="R42" s="248" t="str">
        <f t="shared" si="4"/>
        <v>140</v>
      </c>
      <c r="S42" s="357">
        <f t="shared" si="5"/>
        <v>3000</v>
      </c>
      <c r="T42" s="248">
        <v>7211</v>
      </c>
      <c r="U42" s="248" t="str">
        <f t="shared" si="6"/>
        <v>140</v>
      </c>
      <c r="V42" s="357">
        <f t="shared" si="7"/>
        <v>3837.6</v>
      </c>
      <c r="W42" s="568"/>
      <c r="X42" s="568"/>
      <c r="Y42" s="569"/>
    </row>
    <row r="43" spans="1:25" x14ac:dyDescent="0.25">
      <c r="A43" s="248">
        <v>458</v>
      </c>
      <c r="B43" s="248" t="s">
        <v>573</v>
      </c>
      <c r="C43" s="248" t="s">
        <v>574</v>
      </c>
      <c r="D43" s="248" t="s">
        <v>575</v>
      </c>
      <c r="E43" s="248">
        <v>7190</v>
      </c>
      <c r="F43" s="248" t="s">
        <v>810</v>
      </c>
      <c r="G43" s="248" t="str">
        <f t="shared" si="8"/>
        <v>240</v>
      </c>
      <c r="H43" s="248">
        <v>140</v>
      </c>
      <c r="I43" s="355"/>
      <c r="J43" s="355">
        <v>0.4</v>
      </c>
      <c r="K43" s="571">
        <f>VLOOKUP(A43,[13]Total!$A:$F,4,FALSE)</f>
        <v>62400</v>
      </c>
      <c r="L43" s="571">
        <f>VLOOKUP(A43,[13]Total!$A:$F,5,FALSE)</f>
        <v>0</v>
      </c>
      <c r="M43" s="356">
        <f t="shared" si="0"/>
        <v>62400</v>
      </c>
      <c r="N43" s="248">
        <f t="shared" si="1"/>
        <v>7190</v>
      </c>
      <c r="O43" s="248">
        <f t="shared" si="2"/>
        <v>140</v>
      </c>
      <c r="P43" s="357">
        <f t="shared" si="9"/>
        <v>23961.599999999999</v>
      </c>
      <c r="Q43" s="248">
        <f t="shared" si="10"/>
        <v>7020</v>
      </c>
      <c r="R43" s="248" t="str">
        <f t="shared" si="4"/>
        <v>240</v>
      </c>
      <c r="S43" s="357">
        <f t="shared" si="5"/>
        <v>0</v>
      </c>
      <c r="T43" s="248">
        <v>7211</v>
      </c>
      <c r="U43" s="248" t="str">
        <f t="shared" si="6"/>
        <v>240</v>
      </c>
      <c r="V43" s="357">
        <f t="shared" si="7"/>
        <v>998.4</v>
      </c>
      <c r="W43" s="568"/>
      <c r="X43" s="568"/>
      <c r="Y43" s="569"/>
    </row>
    <row r="44" spans="1:25" x14ac:dyDescent="0.25">
      <c r="A44" s="248">
        <v>458</v>
      </c>
      <c r="B44" s="248" t="s">
        <v>573</v>
      </c>
      <c r="C44" s="248" t="s">
        <v>574</v>
      </c>
      <c r="D44" s="248" t="s">
        <v>575</v>
      </c>
      <c r="E44" s="248">
        <v>7190</v>
      </c>
      <c r="F44" s="248" t="s">
        <v>810</v>
      </c>
      <c r="G44" s="248" t="str">
        <f t="shared" si="8"/>
        <v>240</v>
      </c>
      <c r="H44" s="248">
        <v>142</v>
      </c>
      <c r="I44" s="355"/>
      <c r="J44" s="355">
        <v>0.1</v>
      </c>
      <c r="K44" s="571">
        <f>VLOOKUP(A44,[13]Total!$A:$F,4,FALSE)</f>
        <v>62400</v>
      </c>
      <c r="L44" s="571">
        <f>VLOOKUP(A44,[13]Total!$A:$F,5,FALSE)</f>
        <v>0</v>
      </c>
      <c r="M44" s="356">
        <f t="shared" si="0"/>
        <v>62400</v>
      </c>
      <c r="N44" s="248">
        <f t="shared" si="1"/>
        <v>7190</v>
      </c>
      <c r="O44" s="248">
        <f t="shared" si="2"/>
        <v>142</v>
      </c>
      <c r="P44" s="357">
        <f t="shared" si="9"/>
        <v>5990.4</v>
      </c>
      <c r="Q44" s="248">
        <f t="shared" si="10"/>
        <v>7020</v>
      </c>
      <c r="R44" s="248" t="str">
        <f t="shared" si="4"/>
        <v>240</v>
      </c>
      <c r="S44" s="357">
        <f t="shared" si="5"/>
        <v>0</v>
      </c>
      <c r="T44" s="248">
        <v>7211</v>
      </c>
      <c r="U44" s="248" t="str">
        <f t="shared" si="6"/>
        <v>240</v>
      </c>
      <c r="V44" s="357">
        <f t="shared" si="7"/>
        <v>249.6</v>
      </c>
      <c r="W44" s="568"/>
      <c r="X44" s="568"/>
      <c r="Y44" s="569"/>
    </row>
    <row r="45" spans="1:25" x14ac:dyDescent="0.25">
      <c r="A45" s="248">
        <v>458</v>
      </c>
      <c r="B45" s="248" t="s">
        <v>573</v>
      </c>
      <c r="C45" s="248" t="s">
        <v>574</v>
      </c>
      <c r="D45" s="248" t="s">
        <v>575</v>
      </c>
      <c r="E45" s="248">
        <v>7190</v>
      </c>
      <c r="F45" s="248" t="s">
        <v>810</v>
      </c>
      <c r="G45" s="248" t="str">
        <f t="shared" si="8"/>
        <v>240</v>
      </c>
      <c r="H45" s="248">
        <v>220</v>
      </c>
      <c r="I45" s="355">
        <v>0.25</v>
      </c>
      <c r="J45" s="355">
        <v>0</v>
      </c>
      <c r="K45" s="571">
        <f>VLOOKUP(A45,[13]Total!$A:$F,4,FALSE)</f>
        <v>62400</v>
      </c>
      <c r="L45" s="571">
        <f>VLOOKUP(A45,[13]Total!$A:$F,5,FALSE)</f>
        <v>0</v>
      </c>
      <c r="M45" s="356">
        <f t="shared" si="0"/>
        <v>62400</v>
      </c>
      <c r="N45" s="248">
        <f t="shared" si="1"/>
        <v>7190</v>
      </c>
      <c r="O45" s="248">
        <f t="shared" si="2"/>
        <v>220</v>
      </c>
      <c r="P45" s="357">
        <f t="shared" si="9"/>
        <v>0</v>
      </c>
      <c r="Q45" s="248">
        <f t="shared" si="10"/>
        <v>7020</v>
      </c>
      <c r="R45" s="248" t="str">
        <f t="shared" si="4"/>
        <v>240</v>
      </c>
      <c r="S45" s="357">
        <f t="shared" si="5"/>
        <v>0</v>
      </c>
      <c r="T45" s="248">
        <v>7211</v>
      </c>
      <c r="U45" s="248" t="str">
        <f t="shared" si="6"/>
        <v>240</v>
      </c>
      <c r="V45" s="357">
        <f t="shared" si="7"/>
        <v>0</v>
      </c>
      <c r="W45" s="568"/>
      <c r="X45" s="568"/>
      <c r="Y45" s="569"/>
    </row>
    <row r="46" spans="1:25" x14ac:dyDescent="0.25">
      <c r="A46" s="248">
        <v>458</v>
      </c>
      <c r="B46" s="248" t="s">
        <v>573</v>
      </c>
      <c r="C46" s="248" t="s">
        <v>574</v>
      </c>
      <c r="D46" s="248" t="s">
        <v>575</v>
      </c>
      <c r="E46" s="248">
        <v>7190</v>
      </c>
      <c r="F46" s="248" t="s">
        <v>810</v>
      </c>
      <c r="G46" s="248" t="str">
        <f t="shared" si="8"/>
        <v>240</v>
      </c>
      <c r="H46" s="248">
        <v>240</v>
      </c>
      <c r="I46" s="355"/>
      <c r="J46" s="355">
        <v>0.16700000000000001</v>
      </c>
      <c r="K46" s="571">
        <f>VLOOKUP(A46,[13]Total!$A:$F,4,FALSE)</f>
        <v>62400</v>
      </c>
      <c r="L46" s="571">
        <f>VLOOKUP(A46,[13]Total!$A:$F,5,FALSE)</f>
        <v>0</v>
      </c>
      <c r="M46" s="356">
        <f t="shared" si="0"/>
        <v>62400</v>
      </c>
      <c r="N46" s="248">
        <f t="shared" si="1"/>
        <v>7190</v>
      </c>
      <c r="O46" s="248">
        <f t="shared" si="2"/>
        <v>240</v>
      </c>
      <c r="P46" s="357">
        <f t="shared" si="9"/>
        <v>10003.968000000001</v>
      </c>
      <c r="Q46" s="248">
        <f t="shared" si="10"/>
        <v>7020</v>
      </c>
      <c r="R46" s="248" t="str">
        <f t="shared" si="4"/>
        <v>240</v>
      </c>
      <c r="S46" s="357">
        <f t="shared" si="5"/>
        <v>0</v>
      </c>
      <c r="T46" s="248">
        <v>7211</v>
      </c>
      <c r="U46" s="248" t="str">
        <f t="shared" si="6"/>
        <v>240</v>
      </c>
      <c r="V46" s="357">
        <f t="shared" si="7"/>
        <v>416.83200000000005</v>
      </c>
      <c r="W46" s="568"/>
      <c r="X46" s="568"/>
      <c r="Y46" s="569"/>
    </row>
    <row r="47" spans="1:25" x14ac:dyDescent="0.25">
      <c r="A47" s="248">
        <v>458</v>
      </c>
      <c r="B47" s="248" t="s">
        <v>573</v>
      </c>
      <c r="C47" s="248" t="s">
        <v>574</v>
      </c>
      <c r="D47" s="248" t="s">
        <v>575</v>
      </c>
      <c r="E47" s="248">
        <v>7190</v>
      </c>
      <c r="F47" s="248" t="s">
        <v>811</v>
      </c>
      <c r="G47" s="248" t="str">
        <f t="shared" si="8"/>
        <v>340</v>
      </c>
      <c r="H47" s="248">
        <v>340</v>
      </c>
      <c r="I47" s="355">
        <v>0.25</v>
      </c>
      <c r="J47" s="355">
        <v>0.16700000000000001</v>
      </c>
      <c r="K47" s="571">
        <f>VLOOKUP(A47,[13]Total!$A:$F,4,FALSE)</f>
        <v>62400</v>
      </c>
      <c r="L47" s="571">
        <f>VLOOKUP(A47,[13]Total!$A:$F,5,FALSE)</f>
        <v>0</v>
      </c>
      <c r="M47" s="356">
        <f t="shared" si="0"/>
        <v>62400</v>
      </c>
      <c r="N47" s="248">
        <f t="shared" si="1"/>
        <v>7190</v>
      </c>
      <c r="O47" s="248">
        <f t="shared" si="2"/>
        <v>340</v>
      </c>
      <c r="P47" s="357">
        <f t="shared" si="9"/>
        <v>10003.968000000001</v>
      </c>
      <c r="Q47" s="248">
        <f t="shared" si="10"/>
        <v>7020</v>
      </c>
      <c r="R47" s="248" t="str">
        <f t="shared" si="4"/>
        <v>340</v>
      </c>
      <c r="S47" s="357">
        <f t="shared" si="5"/>
        <v>0</v>
      </c>
      <c r="T47" s="248">
        <v>7211</v>
      </c>
      <c r="U47" s="248" t="str">
        <f t="shared" si="6"/>
        <v>340</v>
      </c>
      <c r="V47" s="357">
        <f t="shared" si="7"/>
        <v>416.83200000000005</v>
      </c>
      <c r="W47" s="568"/>
      <c r="X47" s="568"/>
      <c r="Y47" s="569"/>
    </row>
    <row r="48" spans="1:25" x14ac:dyDescent="0.25">
      <c r="A48" s="248">
        <v>458</v>
      </c>
      <c r="B48" s="248" t="s">
        <v>573</v>
      </c>
      <c r="C48" s="248" t="s">
        <v>574</v>
      </c>
      <c r="D48" s="248" t="s">
        <v>575</v>
      </c>
      <c r="E48" s="248">
        <v>7190</v>
      </c>
      <c r="F48" s="248" t="s">
        <v>806</v>
      </c>
      <c r="G48" s="248" t="str">
        <f t="shared" si="8"/>
        <v>440</v>
      </c>
      <c r="H48" s="248">
        <v>440</v>
      </c>
      <c r="I48" s="355"/>
      <c r="J48" s="355">
        <v>0.16700000000000001</v>
      </c>
      <c r="K48" s="571">
        <f>VLOOKUP(A48,[13]Total!$A:$F,4,FALSE)</f>
        <v>62400</v>
      </c>
      <c r="L48" s="571">
        <f>VLOOKUP(A48,[13]Total!$A:$F,5,FALSE)</f>
        <v>0</v>
      </c>
      <c r="M48" s="356">
        <f t="shared" si="0"/>
        <v>62400</v>
      </c>
      <c r="N48" s="248">
        <f t="shared" si="1"/>
        <v>7190</v>
      </c>
      <c r="O48" s="248">
        <f t="shared" si="2"/>
        <v>440</v>
      </c>
      <c r="P48" s="357">
        <f t="shared" si="9"/>
        <v>10003.968000000001</v>
      </c>
      <c r="Q48" s="248">
        <f t="shared" si="10"/>
        <v>7020</v>
      </c>
      <c r="R48" s="248" t="str">
        <f t="shared" si="4"/>
        <v>440</v>
      </c>
      <c r="S48" s="357">
        <f t="shared" si="5"/>
        <v>0</v>
      </c>
      <c r="T48" s="248">
        <v>7211</v>
      </c>
      <c r="U48" s="248" t="str">
        <f t="shared" si="6"/>
        <v>440</v>
      </c>
      <c r="V48" s="357">
        <f t="shared" si="7"/>
        <v>416.83200000000005</v>
      </c>
      <c r="W48" s="568"/>
      <c r="X48" s="568"/>
      <c r="Y48" s="569"/>
    </row>
    <row r="49" spans="1:25" x14ac:dyDescent="0.25">
      <c r="A49" s="248">
        <v>474</v>
      </c>
      <c r="B49" s="248" t="s">
        <v>387</v>
      </c>
      <c r="C49" s="248" t="s">
        <v>388</v>
      </c>
      <c r="D49" s="248" t="s">
        <v>389</v>
      </c>
      <c r="E49" s="248">
        <v>7170</v>
      </c>
      <c r="F49" s="248" t="s">
        <v>793</v>
      </c>
      <c r="G49" s="248" t="str">
        <f t="shared" si="8"/>
        <v>230</v>
      </c>
      <c r="H49" s="248">
        <v>230</v>
      </c>
      <c r="I49" s="355"/>
      <c r="J49" s="355"/>
      <c r="K49" s="571">
        <f>VLOOKUP(A49,[13]Total!$A:$F,4,FALSE)</f>
        <v>88000</v>
      </c>
      <c r="L49" s="571">
        <f>VLOOKUP(A49,[13]Total!$A:$F,5,FALSE)</f>
        <v>22220</v>
      </c>
      <c r="M49" s="356">
        <f t="shared" si="0"/>
        <v>110220</v>
      </c>
      <c r="N49" s="248">
        <f t="shared" si="1"/>
        <v>7170</v>
      </c>
      <c r="O49" s="248">
        <f t="shared" si="2"/>
        <v>230</v>
      </c>
      <c r="P49" s="357">
        <f t="shared" si="9"/>
        <v>84480</v>
      </c>
      <c r="Q49" s="248">
        <f t="shared" si="10"/>
        <v>7175</v>
      </c>
      <c r="R49" s="248" t="str">
        <f t="shared" si="4"/>
        <v>230</v>
      </c>
      <c r="S49" s="357">
        <f t="shared" si="5"/>
        <v>22220</v>
      </c>
      <c r="T49" s="248">
        <v>7211</v>
      </c>
      <c r="U49" s="248" t="str">
        <f t="shared" si="6"/>
        <v>230</v>
      </c>
      <c r="V49" s="357">
        <f t="shared" si="7"/>
        <v>3520</v>
      </c>
      <c r="W49" s="568"/>
      <c r="X49" s="568"/>
      <c r="Y49" s="569"/>
    </row>
    <row r="50" spans="1:25" x14ac:dyDescent="0.25">
      <c r="A50" s="248">
        <v>483</v>
      </c>
      <c r="B50" s="248" t="s">
        <v>596</v>
      </c>
      <c r="C50" s="248" t="s">
        <v>597</v>
      </c>
      <c r="D50" s="248" t="s">
        <v>595</v>
      </c>
      <c r="E50" s="248">
        <v>7190</v>
      </c>
      <c r="F50" s="248" t="s">
        <v>812</v>
      </c>
      <c r="G50" s="248" t="str">
        <f t="shared" si="8"/>
        <v>160</v>
      </c>
      <c r="H50" s="248">
        <v>160</v>
      </c>
      <c r="I50" s="355"/>
      <c r="J50" s="355"/>
      <c r="K50" s="571">
        <f>VLOOKUP(A50,[13]Total!$A:$F,4,FALSE)</f>
        <v>60000</v>
      </c>
      <c r="L50" s="571">
        <f>VLOOKUP(A50,[13]Total!$A:$F,5,FALSE)</f>
        <v>0</v>
      </c>
      <c r="M50" s="356">
        <f t="shared" si="0"/>
        <v>60000</v>
      </c>
      <c r="N50" s="248">
        <f t="shared" si="1"/>
        <v>7190</v>
      </c>
      <c r="O50" s="248">
        <f t="shared" si="2"/>
        <v>160</v>
      </c>
      <c r="P50" s="357">
        <f t="shared" si="9"/>
        <v>57600</v>
      </c>
      <c r="Q50" s="248">
        <f t="shared" si="10"/>
        <v>7020</v>
      </c>
      <c r="R50" s="248" t="str">
        <f t="shared" si="4"/>
        <v>160</v>
      </c>
      <c r="S50" s="357">
        <f t="shared" si="5"/>
        <v>0</v>
      </c>
      <c r="T50" s="248">
        <v>7211</v>
      </c>
      <c r="U50" s="248" t="str">
        <f t="shared" si="6"/>
        <v>160</v>
      </c>
      <c r="V50" s="357">
        <f t="shared" si="7"/>
        <v>2400</v>
      </c>
      <c r="W50" s="568"/>
      <c r="X50" s="568"/>
      <c r="Y50" s="569"/>
    </row>
    <row r="51" spans="1:25" x14ac:dyDescent="0.25">
      <c r="A51" s="248">
        <v>491</v>
      </c>
      <c r="B51" s="248" t="s">
        <v>424</v>
      </c>
      <c r="C51" s="248" t="s">
        <v>425</v>
      </c>
      <c r="D51" s="248" t="s">
        <v>426</v>
      </c>
      <c r="E51" s="248">
        <v>1571</v>
      </c>
      <c r="F51" s="248" t="s">
        <v>813</v>
      </c>
      <c r="G51" s="248" t="str">
        <f t="shared" si="8"/>
        <v>142</v>
      </c>
      <c r="H51" s="248">
        <v>900</v>
      </c>
      <c r="I51" s="355"/>
      <c r="J51" s="355"/>
      <c r="K51" s="571">
        <f>VLOOKUP(A51,[13]Total!$A:$F,4,FALSE)</f>
        <v>82291.126082771894</v>
      </c>
      <c r="L51" s="571">
        <f>VLOOKUP(A51,[13]Total!$A:$F,5,FALSE)</f>
        <v>2028.8739172281039</v>
      </c>
      <c r="M51" s="356">
        <f t="shared" si="0"/>
        <v>84320</v>
      </c>
      <c r="N51" s="248">
        <f t="shared" si="1"/>
        <v>1571</v>
      </c>
      <c r="O51" s="248">
        <f t="shared" si="2"/>
        <v>900</v>
      </c>
      <c r="P51" s="357">
        <f t="shared" si="9"/>
        <v>75626.681039461022</v>
      </c>
      <c r="Q51" s="248">
        <f t="shared" si="10"/>
        <v>7020</v>
      </c>
      <c r="R51" s="248" t="str">
        <f t="shared" si="4"/>
        <v>142</v>
      </c>
      <c r="S51" s="357">
        <f t="shared" si="5"/>
        <v>2028.8739172281039</v>
      </c>
      <c r="T51" s="248">
        <v>7211</v>
      </c>
      <c r="U51" s="248" t="str">
        <f t="shared" si="6"/>
        <v>142</v>
      </c>
      <c r="V51" s="357">
        <f t="shared" si="7"/>
        <v>3291.6450433108757</v>
      </c>
      <c r="W51" s="568">
        <v>7190</v>
      </c>
      <c r="X51" s="568" t="str">
        <f>U51</f>
        <v>142</v>
      </c>
      <c r="Y51" s="569">
        <f>IF($J51="",M51,$J51*M51)*0.08*0.5</f>
        <v>3372.8</v>
      </c>
    </row>
    <row r="52" spans="1:25" x14ac:dyDescent="0.25">
      <c r="A52" s="248">
        <v>494</v>
      </c>
      <c r="B52" s="248" t="s">
        <v>379</v>
      </c>
      <c r="C52" s="248" t="s">
        <v>380</v>
      </c>
      <c r="D52" s="248" t="s">
        <v>375</v>
      </c>
      <c r="E52" s="248">
        <v>7170</v>
      </c>
      <c r="F52" s="248" t="s">
        <v>794</v>
      </c>
      <c r="G52" s="248" t="str">
        <f t="shared" si="8"/>
        <v>240</v>
      </c>
      <c r="H52" s="248">
        <v>240</v>
      </c>
      <c r="I52" s="355"/>
      <c r="J52" s="355"/>
      <c r="K52" s="571">
        <f>VLOOKUP(A52,[13]Total!$A:$F,4,FALSE)</f>
        <v>100666.66666666667</v>
      </c>
      <c r="L52" s="571">
        <f>VLOOKUP(A52,[13]Total!$A:$F,5,FALSE)</f>
        <v>25166.666666666668</v>
      </c>
      <c r="M52" s="356">
        <f t="shared" si="0"/>
        <v>125833.33333333334</v>
      </c>
      <c r="N52" s="248">
        <f t="shared" si="1"/>
        <v>7170</v>
      </c>
      <c r="O52" s="248">
        <f t="shared" si="2"/>
        <v>240</v>
      </c>
      <c r="P52" s="357">
        <f t="shared" si="9"/>
        <v>96640</v>
      </c>
      <c r="Q52" s="248">
        <f t="shared" si="10"/>
        <v>7175</v>
      </c>
      <c r="R52" s="248" t="str">
        <f t="shared" si="4"/>
        <v>240</v>
      </c>
      <c r="S52" s="357">
        <f t="shared" si="5"/>
        <v>25166.666666666668</v>
      </c>
      <c r="T52" s="248">
        <v>7211</v>
      </c>
      <c r="U52" s="248" t="str">
        <f t="shared" si="6"/>
        <v>240</v>
      </c>
      <c r="V52" s="357">
        <f t="shared" si="7"/>
        <v>4026.666666666667</v>
      </c>
      <c r="W52" s="568"/>
      <c r="X52" s="568"/>
      <c r="Y52" s="569"/>
    </row>
    <row r="53" spans="1:25" x14ac:dyDescent="0.25">
      <c r="A53" s="248">
        <v>497</v>
      </c>
      <c r="B53" s="248" t="s">
        <v>507</v>
      </c>
      <c r="C53" s="248" t="s">
        <v>508</v>
      </c>
      <c r="D53" s="248" t="s">
        <v>509</v>
      </c>
      <c r="E53" s="248" t="s">
        <v>510</v>
      </c>
      <c r="F53" s="248" t="s">
        <v>776</v>
      </c>
      <c r="G53" s="248" t="str">
        <f t="shared" si="8"/>
        <v>340</v>
      </c>
      <c r="H53" s="248">
        <v>900</v>
      </c>
      <c r="I53" s="355"/>
      <c r="J53" s="355"/>
      <c r="K53" s="571">
        <f>VLOOKUP(A53,[13]Total!$A:$F,4,FALSE)</f>
        <v>71671.664779161947</v>
      </c>
      <c r="L53" s="571">
        <f>VLOOKUP(A53,[13]Total!$A:$F,5,FALSE)</f>
        <v>2088.335220838052</v>
      </c>
      <c r="M53" s="356">
        <f t="shared" si="0"/>
        <v>73760</v>
      </c>
      <c r="N53" s="248" t="str">
        <f t="shared" si="1"/>
        <v>1570N</v>
      </c>
      <c r="O53" s="248">
        <f t="shared" si="2"/>
        <v>900</v>
      </c>
      <c r="P53" s="357">
        <f t="shared" si="9"/>
        <v>65854.398187995481</v>
      </c>
      <c r="Q53" s="248">
        <f t="shared" si="10"/>
        <v>7020</v>
      </c>
      <c r="R53" s="248" t="str">
        <f t="shared" si="4"/>
        <v>340</v>
      </c>
      <c r="S53" s="357">
        <f t="shared" si="5"/>
        <v>2088.335220838052</v>
      </c>
      <c r="T53" s="248">
        <v>7211</v>
      </c>
      <c r="U53" s="248" t="str">
        <f t="shared" si="6"/>
        <v>340</v>
      </c>
      <c r="V53" s="357">
        <f t="shared" si="7"/>
        <v>2866.866591166478</v>
      </c>
      <c r="W53" s="568">
        <v>7190</v>
      </c>
      <c r="X53" s="568" t="str">
        <f>U53</f>
        <v>340</v>
      </c>
      <c r="Y53" s="569">
        <f>IF($J53="",M53,$J53*M53)*0.08*0.5</f>
        <v>2950.4</v>
      </c>
    </row>
    <row r="54" spans="1:25" x14ac:dyDescent="0.25">
      <c r="A54" s="248">
        <v>504</v>
      </c>
      <c r="B54" s="248" t="s">
        <v>703</v>
      </c>
      <c r="C54" s="248" t="s">
        <v>611</v>
      </c>
      <c r="D54" s="248" t="s">
        <v>704</v>
      </c>
      <c r="E54" s="248">
        <v>7190</v>
      </c>
      <c r="F54" s="248" t="s">
        <v>814</v>
      </c>
      <c r="G54" s="248" t="str">
        <f t="shared" si="8"/>
        <v>110</v>
      </c>
      <c r="H54" s="248">
        <v>110</v>
      </c>
      <c r="I54" s="355"/>
      <c r="J54" s="355"/>
      <c r="K54" s="571">
        <f>VLOOKUP(A54,[13]Total!$A:$F,4,FALSE)</f>
        <v>52489.5</v>
      </c>
      <c r="L54" s="571">
        <f>VLOOKUP(A54,[13]Total!$A:$F,5,FALSE)</f>
        <v>0</v>
      </c>
      <c r="M54" s="356">
        <f t="shared" si="0"/>
        <v>52489.5</v>
      </c>
      <c r="N54" s="248">
        <f t="shared" si="1"/>
        <v>7190</v>
      </c>
      <c r="O54" s="248">
        <f t="shared" si="2"/>
        <v>110</v>
      </c>
      <c r="P54" s="357">
        <f t="shared" si="9"/>
        <v>50389.919999999998</v>
      </c>
      <c r="Q54" s="248">
        <f t="shared" si="10"/>
        <v>7020</v>
      </c>
      <c r="R54" s="248" t="str">
        <f t="shared" si="4"/>
        <v>110</v>
      </c>
      <c r="S54" s="357">
        <f t="shared" si="5"/>
        <v>0</v>
      </c>
      <c r="T54" s="248">
        <v>7211</v>
      </c>
      <c r="U54" s="248" t="str">
        <f t="shared" si="6"/>
        <v>110</v>
      </c>
      <c r="V54" s="357">
        <f t="shared" si="7"/>
        <v>2099.58</v>
      </c>
      <c r="W54" s="568"/>
      <c r="X54" s="568"/>
      <c r="Y54" s="569"/>
    </row>
    <row r="55" spans="1:25" x14ac:dyDescent="0.25">
      <c r="A55" s="248">
        <v>509</v>
      </c>
      <c r="B55" s="248" t="s">
        <v>354</v>
      </c>
      <c r="C55" s="248" t="s">
        <v>396</v>
      </c>
      <c r="D55" s="248" t="s">
        <v>397</v>
      </c>
      <c r="E55" s="248">
        <v>7170</v>
      </c>
      <c r="F55" s="248" t="s">
        <v>795</v>
      </c>
      <c r="G55" s="248" t="str">
        <f t="shared" si="8"/>
        <v>330</v>
      </c>
      <c r="H55" s="248">
        <v>330</v>
      </c>
      <c r="I55" s="355"/>
      <c r="J55" s="355">
        <v>0.3</v>
      </c>
      <c r="K55" s="571">
        <f>VLOOKUP(A55,[13]Total!$A:$F,4,FALSE)</f>
        <v>91333.333333333343</v>
      </c>
      <c r="L55" s="571">
        <f>VLOOKUP(A55,[13]Total!$A:$F,5,FALSE)</f>
        <v>22833.333333333336</v>
      </c>
      <c r="M55" s="356">
        <f t="shared" si="0"/>
        <v>114166.66666666669</v>
      </c>
      <c r="N55" s="248">
        <f t="shared" si="1"/>
        <v>7170</v>
      </c>
      <c r="O55" s="248">
        <f t="shared" si="2"/>
        <v>330</v>
      </c>
      <c r="P55" s="357">
        <f t="shared" si="9"/>
        <v>26304.000000000004</v>
      </c>
      <c r="Q55" s="248">
        <f t="shared" si="10"/>
        <v>7175</v>
      </c>
      <c r="R55" s="248" t="str">
        <f t="shared" si="4"/>
        <v>330</v>
      </c>
      <c r="S55" s="357">
        <f t="shared" si="5"/>
        <v>6850.0000000000009</v>
      </c>
      <c r="T55" s="248">
        <v>7211</v>
      </c>
      <c r="U55" s="248" t="str">
        <f t="shared" si="6"/>
        <v>330</v>
      </c>
      <c r="V55" s="357">
        <f t="shared" si="7"/>
        <v>1096.0000000000002</v>
      </c>
      <c r="W55" s="568"/>
      <c r="X55" s="568"/>
      <c r="Y55" s="569"/>
    </row>
    <row r="56" spans="1:25" x14ac:dyDescent="0.25">
      <c r="A56" s="248">
        <v>509</v>
      </c>
      <c r="B56" s="248" t="s">
        <v>354</v>
      </c>
      <c r="C56" s="248" t="s">
        <v>396</v>
      </c>
      <c r="D56" s="248" t="s">
        <v>397</v>
      </c>
      <c r="E56" s="248">
        <v>7170</v>
      </c>
      <c r="F56" s="248" t="s">
        <v>796</v>
      </c>
      <c r="G56" s="248" t="str">
        <f t="shared" si="8"/>
        <v>340</v>
      </c>
      <c r="H56" s="248">
        <v>340</v>
      </c>
      <c r="I56" s="355"/>
      <c r="J56" s="355">
        <v>0.55000000000000004</v>
      </c>
      <c r="K56" s="571">
        <f>VLOOKUP(A56,[13]Total!$A:$F,4,FALSE)</f>
        <v>91333.333333333343</v>
      </c>
      <c r="L56" s="571">
        <f>VLOOKUP(A56,[13]Total!$A:$F,5,FALSE)</f>
        <v>22833.333333333336</v>
      </c>
      <c r="M56" s="356">
        <f t="shared" si="0"/>
        <v>114166.66666666669</v>
      </c>
      <c r="N56" s="248">
        <f t="shared" si="1"/>
        <v>7170</v>
      </c>
      <c r="O56" s="248">
        <f t="shared" si="2"/>
        <v>340</v>
      </c>
      <c r="P56" s="357">
        <f t="shared" si="9"/>
        <v>48224.000000000007</v>
      </c>
      <c r="Q56" s="248">
        <f t="shared" si="10"/>
        <v>7175</v>
      </c>
      <c r="R56" s="248" t="str">
        <f t="shared" si="4"/>
        <v>340</v>
      </c>
      <c r="S56" s="357">
        <f t="shared" si="5"/>
        <v>12558.333333333336</v>
      </c>
      <c r="T56" s="248">
        <v>7211</v>
      </c>
      <c r="U56" s="248" t="str">
        <f t="shared" si="6"/>
        <v>340</v>
      </c>
      <c r="V56" s="357">
        <f t="shared" si="7"/>
        <v>2009.3333333333337</v>
      </c>
      <c r="W56" s="568"/>
      <c r="X56" s="568"/>
      <c r="Y56" s="569"/>
    </row>
    <row r="57" spans="1:25" x14ac:dyDescent="0.25">
      <c r="A57" s="248">
        <v>509</v>
      </c>
      <c r="B57" s="248" t="s">
        <v>354</v>
      </c>
      <c r="C57" s="248" t="s">
        <v>396</v>
      </c>
      <c r="D57" s="248" t="s">
        <v>397</v>
      </c>
      <c r="E57" s="248">
        <v>7170</v>
      </c>
      <c r="F57" s="248" t="s">
        <v>799</v>
      </c>
      <c r="G57" s="248" t="str">
        <f t="shared" si="8"/>
        <v>936</v>
      </c>
      <c r="H57" s="248">
        <v>936</v>
      </c>
      <c r="I57" s="355"/>
      <c r="J57" s="355">
        <v>0.15</v>
      </c>
      <c r="K57" s="571">
        <f>VLOOKUP(A57,[13]Total!$A:$F,4,FALSE)</f>
        <v>91333.333333333343</v>
      </c>
      <c r="L57" s="571">
        <f>VLOOKUP(A57,[13]Total!$A:$F,5,FALSE)</f>
        <v>22833.333333333336</v>
      </c>
      <c r="M57" s="356">
        <f t="shared" si="0"/>
        <v>114166.66666666669</v>
      </c>
      <c r="N57" s="248">
        <f t="shared" si="1"/>
        <v>7170</v>
      </c>
      <c r="O57" s="248">
        <f t="shared" si="2"/>
        <v>936</v>
      </c>
      <c r="P57" s="357">
        <f t="shared" si="9"/>
        <v>13152.000000000002</v>
      </c>
      <c r="Q57" s="248">
        <f t="shared" si="10"/>
        <v>7175</v>
      </c>
      <c r="R57" s="248" t="str">
        <f t="shared" si="4"/>
        <v>936</v>
      </c>
      <c r="S57" s="357">
        <f t="shared" si="5"/>
        <v>3425.0000000000005</v>
      </c>
      <c r="T57" s="248">
        <v>7211</v>
      </c>
      <c r="U57" s="248" t="str">
        <f t="shared" si="6"/>
        <v>936</v>
      </c>
      <c r="V57" s="357">
        <f t="shared" si="7"/>
        <v>548.00000000000011</v>
      </c>
      <c r="W57" s="568"/>
      <c r="X57" s="568"/>
      <c r="Y57" s="569"/>
    </row>
    <row r="58" spans="1:25" x14ac:dyDescent="0.25">
      <c r="A58" s="248">
        <v>512</v>
      </c>
      <c r="B58" s="248" t="s">
        <v>541</v>
      </c>
      <c r="C58" s="248" t="s">
        <v>542</v>
      </c>
      <c r="D58" s="248" t="s">
        <v>452</v>
      </c>
      <c r="E58" s="248">
        <v>7190</v>
      </c>
      <c r="F58" s="248" t="s">
        <v>815</v>
      </c>
      <c r="G58" s="248" t="str">
        <f t="shared" si="8"/>
        <v>330</v>
      </c>
      <c r="H58" s="248">
        <v>330</v>
      </c>
      <c r="I58" s="355"/>
      <c r="J58" s="355"/>
      <c r="K58" s="571">
        <f>VLOOKUP(A58,[13]Total!$A:$F,4,FALSE)</f>
        <v>66135.496832297213</v>
      </c>
      <c r="L58" s="571">
        <f>VLOOKUP(A58,[13]Total!$A:$F,5,FALSE)</f>
        <v>3513.503167702785</v>
      </c>
      <c r="M58" s="356">
        <f t="shared" si="0"/>
        <v>69649</v>
      </c>
      <c r="N58" s="248">
        <f t="shared" si="1"/>
        <v>7190</v>
      </c>
      <c r="O58" s="248">
        <f t="shared" si="2"/>
        <v>330</v>
      </c>
      <c r="P58" s="357">
        <f t="shared" si="9"/>
        <v>63490.076959005324</v>
      </c>
      <c r="Q58" s="248">
        <f t="shared" si="10"/>
        <v>7020</v>
      </c>
      <c r="R58" s="248" t="str">
        <f t="shared" si="4"/>
        <v>330</v>
      </c>
      <c r="S58" s="357">
        <f t="shared" si="5"/>
        <v>3513.503167702785</v>
      </c>
      <c r="T58" s="248">
        <v>7211</v>
      </c>
      <c r="U58" s="248" t="str">
        <f t="shared" si="6"/>
        <v>330</v>
      </c>
      <c r="V58" s="357">
        <f t="shared" si="7"/>
        <v>2645.4198732918885</v>
      </c>
      <c r="W58" s="568"/>
      <c r="X58" s="568"/>
      <c r="Y58" s="569"/>
    </row>
    <row r="59" spans="1:25" x14ac:dyDescent="0.25">
      <c r="A59" s="248">
        <v>515</v>
      </c>
      <c r="B59" s="248" t="s">
        <v>710</v>
      </c>
      <c r="C59" s="248" t="s">
        <v>711</v>
      </c>
      <c r="D59" s="248" t="s">
        <v>552</v>
      </c>
      <c r="E59" s="248">
        <v>7190</v>
      </c>
      <c r="F59" s="248" t="s">
        <v>816</v>
      </c>
      <c r="G59" s="248" t="str">
        <f t="shared" si="8"/>
        <v>112</v>
      </c>
      <c r="H59" s="248">
        <v>112</v>
      </c>
      <c r="I59" s="355"/>
      <c r="J59" s="355">
        <v>1</v>
      </c>
      <c r="K59" s="571">
        <f>VLOOKUP(A59,[13]Total!$A:$F,4,FALSE)</f>
        <v>29205.769999999997</v>
      </c>
      <c r="L59" s="571">
        <f>VLOOKUP(A59,[13]Total!$A:$F,5,FALSE)</f>
        <v>0</v>
      </c>
      <c r="M59" s="356">
        <f t="shared" si="0"/>
        <v>29205.769999999997</v>
      </c>
      <c r="N59" s="248">
        <f t="shared" si="1"/>
        <v>7190</v>
      </c>
      <c r="O59" s="248">
        <f t="shared" si="2"/>
        <v>112</v>
      </c>
      <c r="P59" s="357">
        <f t="shared" si="9"/>
        <v>28037.539199999996</v>
      </c>
      <c r="Q59" s="248">
        <f t="shared" si="10"/>
        <v>7020</v>
      </c>
      <c r="R59" s="248" t="str">
        <f t="shared" si="4"/>
        <v>112</v>
      </c>
      <c r="S59" s="357">
        <f t="shared" si="5"/>
        <v>0</v>
      </c>
      <c r="T59" s="248">
        <v>7211</v>
      </c>
      <c r="U59" s="248" t="str">
        <f t="shared" si="6"/>
        <v>112</v>
      </c>
      <c r="V59" s="357">
        <f t="shared" si="7"/>
        <v>1168.2307999999998</v>
      </c>
      <c r="W59" s="568"/>
      <c r="X59" s="568"/>
      <c r="Y59" s="569"/>
    </row>
    <row r="60" spans="1:25" x14ac:dyDescent="0.25">
      <c r="A60" s="248">
        <v>515</v>
      </c>
      <c r="B60" s="248" t="s">
        <v>710</v>
      </c>
      <c r="C60" s="248" t="s">
        <v>711</v>
      </c>
      <c r="D60" s="248" t="s">
        <v>552</v>
      </c>
      <c r="E60" s="248">
        <v>1571</v>
      </c>
      <c r="F60" s="248" t="s">
        <v>813</v>
      </c>
      <c r="G60" s="248" t="str">
        <f t="shared" si="8"/>
        <v>142</v>
      </c>
      <c r="H60" s="248">
        <v>900</v>
      </c>
      <c r="I60" s="355"/>
      <c r="J60" s="355">
        <v>0</v>
      </c>
      <c r="K60" s="571">
        <f>VLOOKUP(A60,[13]Total!$A:$F,4,FALSE)</f>
        <v>29205.769999999997</v>
      </c>
      <c r="L60" s="571">
        <f>VLOOKUP(A60,[13]Total!$A:$F,5,FALSE)</f>
        <v>0</v>
      </c>
      <c r="M60" s="356">
        <f t="shared" ref="M60:M121" si="11">K60+L60</f>
        <v>29205.769999999997</v>
      </c>
      <c r="N60" s="248">
        <f t="shared" ref="N60:N121" si="12">E60</f>
        <v>1571</v>
      </c>
      <c r="O60" s="248">
        <f t="shared" ref="O60:O121" si="13">H60</f>
        <v>900</v>
      </c>
      <c r="P60" s="357">
        <f t="shared" ref="P60:P121" si="14">IF($J60="",K60,$J60*K60)-V60-Y60</f>
        <v>0</v>
      </c>
      <c r="Q60" s="248">
        <f t="shared" ref="Q60:Q89" si="15">IF(N60=7170,7175,IF(N60=2400,2400,7020))</f>
        <v>7020</v>
      </c>
      <c r="R60" s="248" t="str">
        <f t="shared" ref="R60:R121" si="16">G60</f>
        <v>142</v>
      </c>
      <c r="S60" s="357">
        <f t="shared" ref="S60:S121" si="17">IF($J60="",L60,$J60*L60)</f>
        <v>0</v>
      </c>
      <c r="T60" s="248">
        <v>7211</v>
      </c>
      <c r="U60" s="248" t="str">
        <f t="shared" ref="U60:U121" si="18">G60</f>
        <v>142</v>
      </c>
      <c r="V60" s="357">
        <f t="shared" ref="V60:V121" si="19">IF($J60="",K60,$J60*K60)*(10/250)</f>
        <v>0</v>
      </c>
      <c r="W60" s="568">
        <v>7190</v>
      </c>
      <c r="X60" s="568" t="str">
        <f>U60</f>
        <v>142</v>
      </c>
      <c r="Y60" s="569">
        <f>IF($J60="",M60,$J60*M60)*0.08*0.5</f>
        <v>0</v>
      </c>
    </row>
    <row r="61" spans="1:25" x14ac:dyDescent="0.25">
      <c r="A61" s="248">
        <v>524</v>
      </c>
      <c r="B61" s="248" t="s">
        <v>393</v>
      </c>
      <c r="C61" s="248" t="s">
        <v>394</v>
      </c>
      <c r="D61" s="248" t="s">
        <v>395</v>
      </c>
      <c r="E61" s="248">
        <v>7170</v>
      </c>
      <c r="F61" s="248" t="s">
        <v>783</v>
      </c>
      <c r="G61" s="248" t="str">
        <f t="shared" ref="G61:G122" si="20">LEFT(F61,3)</f>
        <v>140</v>
      </c>
      <c r="H61" s="248">
        <v>140</v>
      </c>
      <c r="I61" s="355"/>
      <c r="J61" s="355"/>
      <c r="K61" s="571">
        <f>VLOOKUP(A61,[13]Total!$A:$F,4,FALSE)</f>
        <v>87720</v>
      </c>
      <c r="L61" s="571">
        <f>VLOOKUP(A61,[13]Total!$A:$F,5,FALSE)</f>
        <v>21930</v>
      </c>
      <c r="M61" s="356">
        <f t="shared" si="11"/>
        <v>109650</v>
      </c>
      <c r="N61" s="248">
        <f t="shared" si="12"/>
        <v>7170</v>
      </c>
      <c r="O61" s="248">
        <f t="shared" si="13"/>
        <v>140</v>
      </c>
      <c r="P61" s="357">
        <f t="shared" si="14"/>
        <v>84211.199999999997</v>
      </c>
      <c r="Q61" s="248">
        <f t="shared" si="15"/>
        <v>7175</v>
      </c>
      <c r="R61" s="248" t="str">
        <f t="shared" si="16"/>
        <v>140</v>
      </c>
      <c r="S61" s="357">
        <f t="shared" si="17"/>
        <v>21930</v>
      </c>
      <c r="T61" s="248">
        <v>7211</v>
      </c>
      <c r="U61" s="248" t="str">
        <f t="shared" si="18"/>
        <v>140</v>
      </c>
      <c r="V61" s="357">
        <f t="shared" si="19"/>
        <v>3508.8</v>
      </c>
      <c r="W61" s="568"/>
      <c r="X61" s="568"/>
      <c r="Y61" s="569"/>
    </row>
    <row r="62" spans="1:25" x14ac:dyDescent="0.25">
      <c r="A62" s="248">
        <v>527</v>
      </c>
      <c r="B62" s="248" t="s">
        <v>384</v>
      </c>
      <c r="C62" s="248" t="s">
        <v>385</v>
      </c>
      <c r="D62" s="248" t="s">
        <v>386</v>
      </c>
      <c r="E62" s="248">
        <v>7170</v>
      </c>
      <c r="F62" s="248" t="s">
        <v>789</v>
      </c>
      <c r="G62" s="248" t="str">
        <f t="shared" si="20"/>
        <v>130</v>
      </c>
      <c r="H62" s="248">
        <v>130</v>
      </c>
      <c r="I62" s="355"/>
      <c r="J62" s="355"/>
      <c r="K62" s="571">
        <f>VLOOKUP(A62,[13]Total!$A:$F,4,FALSE)</f>
        <v>91813.333333333328</v>
      </c>
      <c r="L62" s="571">
        <f>VLOOKUP(A62,[13]Total!$A:$F,5,FALSE)</f>
        <v>22953.333333333332</v>
      </c>
      <c r="M62" s="356">
        <f t="shared" si="11"/>
        <v>114766.66666666666</v>
      </c>
      <c r="N62" s="248">
        <f t="shared" si="12"/>
        <v>7170</v>
      </c>
      <c r="O62" s="248">
        <f t="shared" si="13"/>
        <v>130</v>
      </c>
      <c r="P62" s="357">
        <f t="shared" si="14"/>
        <v>88140.799999999988</v>
      </c>
      <c r="Q62" s="248">
        <f t="shared" si="15"/>
        <v>7175</v>
      </c>
      <c r="R62" s="248" t="str">
        <f t="shared" si="16"/>
        <v>130</v>
      </c>
      <c r="S62" s="357">
        <f t="shared" si="17"/>
        <v>22953.333333333332</v>
      </c>
      <c r="T62" s="248">
        <v>7211</v>
      </c>
      <c r="U62" s="248" t="str">
        <f t="shared" si="18"/>
        <v>130</v>
      </c>
      <c r="V62" s="357">
        <f t="shared" si="19"/>
        <v>3672.5333333333333</v>
      </c>
      <c r="W62" s="568"/>
      <c r="X62" s="568"/>
      <c r="Y62" s="569"/>
    </row>
    <row r="63" spans="1:25" x14ac:dyDescent="0.25">
      <c r="A63" s="248">
        <v>528</v>
      </c>
      <c r="B63" s="248" t="s">
        <v>546</v>
      </c>
      <c r="C63" s="248" t="s">
        <v>547</v>
      </c>
      <c r="D63" s="248" t="s">
        <v>548</v>
      </c>
      <c r="E63" s="248">
        <v>7000</v>
      </c>
      <c r="F63" s="248" t="s">
        <v>817</v>
      </c>
      <c r="G63" s="248" t="str">
        <f t="shared" si="20"/>
        <v>220</v>
      </c>
      <c r="H63" s="248">
        <v>220</v>
      </c>
      <c r="I63" s="355"/>
      <c r="J63" s="355"/>
      <c r="K63" s="571">
        <f>VLOOKUP(A63,[13]Total!$A:$F,4,FALSE)</f>
        <v>65000</v>
      </c>
      <c r="L63" s="571">
        <f>VLOOKUP(A63,[13]Total!$A:$F,5,FALSE)</f>
        <v>0</v>
      </c>
      <c r="M63" s="356">
        <f t="shared" si="11"/>
        <v>65000</v>
      </c>
      <c r="N63" s="248">
        <f t="shared" si="12"/>
        <v>7000</v>
      </c>
      <c r="O63" s="248">
        <f t="shared" si="13"/>
        <v>220</v>
      </c>
      <c r="P63" s="357">
        <f t="shared" si="14"/>
        <v>62400</v>
      </c>
      <c r="Q63" s="248">
        <f t="shared" si="15"/>
        <v>7020</v>
      </c>
      <c r="R63" s="248" t="str">
        <f t="shared" si="16"/>
        <v>220</v>
      </c>
      <c r="S63" s="357">
        <f t="shared" si="17"/>
        <v>0</v>
      </c>
      <c r="T63" s="248">
        <v>7211</v>
      </c>
      <c r="U63" s="248" t="str">
        <f t="shared" si="18"/>
        <v>220</v>
      </c>
      <c r="V63" s="357">
        <f t="shared" si="19"/>
        <v>2600</v>
      </c>
      <c r="W63" s="568"/>
      <c r="X63" s="568"/>
      <c r="Y63" s="569"/>
    </row>
    <row r="64" spans="1:25" x14ac:dyDescent="0.25">
      <c r="A64" s="248">
        <v>529</v>
      </c>
      <c r="B64" s="248" t="s">
        <v>707</v>
      </c>
      <c r="C64" s="248" t="s">
        <v>708</v>
      </c>
      <c r="D64" s="248" t="s">
        <v>709</v>
      </c>
      <c r="E64" s="248">
        <v>7190</v>
      </c>
      <c r="F64" s="248" t="s">
        <v>777</v>
      </c>
      <c r="G64" s="248" t="str">
        <f t="shared" si="20"/>
        <v>140</v>
      </c>
      <c r="H64" s="248">
        <v>140</v>
      </c>
      <c r="I64" s="355"/>
      <c r="J64" s="355">
        <v>0.3</v>
      </c>
      <c r="K64" s="571">
        <f>VLOOKUP(A64,[13]Total!$A:$F,4,FALSE)</f>
        <v>39000</v>
      </c>
      <c r="L64" s="571">
        <f>VLOOKUP(A64,[13]Total!$A:$F,5,FALSE)</f>
        <v>0</v>
      </c>
      <c r="M64" s="356">
        <f t="shared" si="11"/>
        <v>39000</v>
      </c>
      <c r="N64" s="248">
        <f t="shared" si="12"/>
        <v>7190</v>
      </c>
      <c r="O64" s="248">
        <f t="shared" si="13"/>
        <v>140</v>
      </c>
      <c r="P64" s="357">
        <f t="shared" si="14"/>
        <v>11232</v>
      </c>
      <c r="Q64" s="248">
        <f t="shared" si="15"/>
        <v>7020</v>
      </c>
      <c r="R64" s="248" t="str">
        <f t="shared" si="16"/>
        <v>140</v>
      </c>
      <c r="S64" s="357">
        <f t="shared" si="17"/>
        <v>0</v>
      </c>
      <c r="T64" s="248">
        <v>7211</v>
      </c>
      <c r="U64" s="248" t="str">
        <f t="shared" si="18"/>
        <v>140</v>
      </c>
      <c r="V64" s="357">
        <f t="shared" si="19"/>
        <v>468</v>
      </c>
      <c r="W64" s="568"/>
      <c r="X64" s="568"/>
      <c r="Y64" s="569"/>
    </row>
    <row r="65" spans="1:25" x14ac:dyDescent="0.25">
      <c r="A65" s="248">
        <v>529</v>
      </c>
      <c r="B65" s="248" t="s">
        <v>707</v>
      </c>
      <c r="C65" s="248" t="s">
        <v>708</v>
      </c>
      <c r="D65" s="248" t="s">
        <v>709</v>
      </c>
      <c r="E65" s="248">
        <v>7190</v>
      </c>
      <c r="F65" s="248" t="s">
        <v>786</v>
      </c>
      <c r="G65" s="248" t="str">
        <f t="shared" si="20"/>
        <v>142</v>
      </c>
      <c r="H65" s="248">
        <v>142</v>
      </c>
      <c r="I65" s="355">
        <v>0.4</v>
      </c>
      <c r="J65" s="355">
        <v>0.4</v>
      </c>
      <c r="K65" s="571">
        <f>VLOOKUP(A65,[13]Total!$A:$F,4,FALSE)</f>
        <v>39000</v>
      </c>
      <c r="L65" s="571">
        <f>VLOOKUP(A65,[13]Total!$A:$F,5,FALSE)</f>
        <v>0</v>
      </c>
      <c r="M65" s="356">
        <f t="shared" si="11"/>
        <v>39000</v>
      </c>
      <c r="N65" s="248">
        <f t="shared" si="12"/>
        <v>7190</v>
      </c>
      <c r="O65" s="248">
        <f t="shared" si="13"/>
        <v>142</v>
      </c>
      <c r="P65" s="357">
        <f t="shared" si="14"/>
        <v>14976</v>
      </c>
      <c r="Q65" s="248">
        <f t="shared" si="15"/>
        <v>7020</v>
      </c>
      <c r="R65" s="248" t="str">
        <f t="shared" si="16"/>
        <v>142</v>
      </c>
      <c r="S65" s="357">
        <f t="shared" si="17"/>
        <v>0</v>
      </c>
      <c r="T65" s="248">
        <v>7211</v>
      </c>
      <c r="U65" s="248" t="str">
        <f t="shared" si="18"/>
        <v>142</v>
      </c>
      <c r="V65" s="357">
        <f t="shared" si="19"/>
        <v>624</v>
      </c>
      <c r="W65" s="568"/>
      <c r="X65" s="568"/>
      <c r="Y65" s="569"/>
    </row>
    <row r="66" spans="1:25" x14ac:dyDescent="0.25">
      <c r="A66" s="248">
        <v>529</v>
      </c>
      <c r="B66" s="248" t="s">
        <v>707</v>
      </c>
      <c r="C66" s="248" t="s">
        <v>708</v>
      </c>
      <c r="D66" s="248" t="s">
        <v>709</v>
      </c>
      <c r="E66" s="248">
        <v>7190</v>
      </c>
      <c r="F66" s="248" t="s">
        <v>818</v>
      </c>
      <c r="G66" s="248" t="str">
        <f t="shared" si="20"/>
        <v>147</v>
      </c>
      <c r="H66" s="248">
        <v>147</v>
      </c>
      <c r="I66" s="355">
        <v>0</v>
      </c>
      <c r="J66" s="355">
        <v>0</v>
      </c>
      <c r="K66" s="571">
        <f>VLOOKUP(A66,[13]Total!$A:$F,4,FALSE)</f>
        <v>39000</v>
      </c>
      <c r="L66" s="571">
        <f>VLOOKUP(A66,[13]Total!$A:$F,5,FALSE)</f>
        <v>0</v>
      </c>
      <c r="M66" s="356">
        <f t="shared" si="11"/>
        <v>39000</v>
      </c>
      <c r="N66" s="248">
        <f t="shared" si="12"/>
        <v>7190</v>
      </c>
      <c r="O66" s="248">
        <f t="shared" si="13"/>
        <v>147</v>
      </c>
      <c r="P66" s="357">
        <f t="shared" si="14"/>
        <v>0</v>
      </c>
      <c r="Q66" s="248">
        <f t="shared" si="15"/>
        <v>7020</v>
      </c>
      <c r="R66" s="248" t="str">
        <f t="shared" si="16"/>
        <v>147</v>
      </c>
      <c r="S66" s="357">
        <f t="shared" si="17"/>
        <v>0</v>
      </c>
      <c r="T66" s="248">
        <v>7211</v>
      </c>
      <c r="U66" s="248" t="str">
        <f t="shared" si="18"/>
        <v>147</v>
      </c>
      <c r="V66" s="357">
        <f t="shared" si="19"/>
        <v>0</v>
      </c>
      <c r="W66" s="568"/>
      <c r="X66" s="568"/>
      <c r="Y66" s="569"/>
    </row>
    <row r="67" spans="1:25" x14ac:dyDescent="0.25">
      <c r="A67" s="248">
        <v>529</v>
      </c>
      <c r="B67" s="248" t="s">
        <v>707</v>
      </c>
      <c r="C67" s="248" t="s">
        <v>708</v>
      </c>
      <c r="D67" s="248" t="s">
        <v>709</v>
      </c>
      <c r="E67" s="248">
        <v>7190</v>
      </c>
      <c r="F67" s="248" t="s">
        <v>810</v>
      </c>
      <c r="G67" s="248" t="str">
        <f t="shared" si="20"/>
        <v>240</v>
      </c>
      <c r="H67" s="248">
        <v>240</v>
      </c>
      <c r="I67" s="355">
        <v>0.15</v>
      </c>
      <c r="J67" s="355">
        <v>0.15</v>
      </c>
      <c r="K67" s="571">
        <f>VLOOKUP(A67,[13]Total!$A:$F,4,FALSE)</f>
        <v>39000</v>
      </c>
      <c r="L67" s="571">
        <f>VLOOKUP(A67,[13]Total!$A:$F,5,FALSE)</f>
        <v>0</v>
      </c>
      <c r="M67" s="356">
        <f t="shared" si="11"/>
        <v>39000</v>
      </c>
      <c r="N67" s="248">
        <f t="shared" si="12"/>
        <v>7190</v>
      </c>
      <c r="O67" s="248">
        <f t="shared" si="13"/>
        <v>240</v>
      </c>
      <c r="P67" s="357">
        <f t="shared" si="14"/>
        <v>5616</v>
      </c>
      <c r="Q67" s="248">
        <f t="shared" si="15"/>
        <v>7020</v>
      </c>
      <c r="R67" s="248" t="str">
        <f t="shared" si="16"/>
        <v>240</v>
      </c>
      <c r="S67" s="357">
        <f t="shared" si="17"/>
        <v>0</v>
      </c>
      <c r="T67" s="248">
        <v>7211</v>
      </c>
      <c r="U67" s="248" t="str">
        <f t="shared" si="18"/>
        <v>240</v>
      </c>
      <c r="V67" s="357">
        <f t="shared" si="19"/>
        <v>234</v>
      </c>
      <c r="W67" s="568"/>
      <c r="X67" s="568"/>
      <c r="Y67" s="569"/>
    </row>
    <row r="68" spans="1:25" x14ac:dyDescent="0.25">
      <c r="A68" s="248">
        <v>529</v>
      </c>
      <c r="B68" s="248" t="s">
        <v>707</v>
      </c>
      <c r="C68" s="248" t="s">
        <v>708</v>
      </c>
      <c r="D68" s="248" t="s">
        <v>709</v>
      </c>
      <c r="E68" s="248">
        <v>7190</v>
      </c>
      <c r="F68" s="248" t="s">
        <v>811</v>
      </c>
      <c r="G68" s="248" t="str">
        <f t="shared" si="20"/>
        <v>340</v>
      </c>
      <c r="H68" s="248">
        <v>340</v>
      </c>
      <c r="I68" s="355">
        <v>0.1</v>
      </c>
      <c r="J68" s="355">
        <v>0.1</v>
      </c>
      <c r="K68" s="571">
        <f>VLOOKUP(A68,[13]Total!$A:$F,4,FALSE)</f>
        <v>39000</v>
      </c>
      <c r="L68" s="571">
        <f>VLOOKUP(A68,[13]Total!$A:$F,5,FALSE)</f>
        <v>0</v>
      </c>
      <c r="M68" s="356">
        <f t="shared" si="11"/>
        <v>39000</v>
      </c>
      <c r="N68" s="248">
        <f t="shared" si="12"/>
        <v>7190</v>
      </c>
      <c r="O68" s="248">
        <f t="shared" si="13"/>
        <v>340</v>
      </c>
      <c r="P68" s="357">
        <f t="shared" si="14"/>
        <v>3744</v>
      </c>
      <c r="Q68" s="248">
        <f t="shared" si="15"/>
        <v>7020</v>
      </c>
      <c r="R68" s="248" t="str">
        <f t="shared" si="16"/>
        <v>340</v>
      </c>
      <c r="S68" s="357">
        <f t="shared" si="17"/>
        <v>0</v>
      </c>
      <c r="T68" s="248">
        <v>7211</v>
      </c>
      <c r="U68" s="248" t="str">
        <f t="shared" si="18"/>
        <v>340</v>
      </c>
      <c r="V68" s="357">
        <f t="shared" si="19"/>
        <v>156</v>
      </c>
      <c r="W68" s="568"/>
      <c r="X68" s="568"/>
      <c r="Y68" s="569"/>
    </row>
    <row r="69" spans="1:25" x14ac:dyDescent="0.25">
      <c r="A69" s="248">
        <v>529</v>
      </c>
      <c r="B69" s="248" t="s">
        <v>707</v>
      </c>
      <c r="C69" s="248" t="s">
        <v>708</v>
      </c>
      <c r="D69" s="248" t="s">
        <v>709</v>
      </c>
      <c r="E69" s="248">
        <v>7190</v>
      </c>
      <c r="F69" s="248" t="s">
        <v>806</v>
      </c>
      <c r="G69" s="248" t="str">
        <f t="shared" si="20"/>
        <v>440</v>
      </c>
      <c r="H69" s="248">
        <v>440</v>
      </c>
      <c r="I69" s="355">
        <v>0.05</v>
      </c>
      <c r="J69" s="355">
        <v>0.05</v>
      </c>
      <c r="K69" s="571">
        <f>VLOOKUP(A69,[13]Total!$A:$F,4,FALSE)</f>
        <v>39000</v>
      </c>
      <c r="L69" s="571">
        <f>VLOOKUP(A69,[13]Total!$A:$F,5,FALSE)</f>
        <v>0</v>
      </c>
      <c r="M69" s="356">
        <f t="shared" si="11"/>
        <v>39000</v>
      </c>
      <c r="N69" s="248">
        <f t="shared" si="12"/>
        <v>7190</v>
      </c>
      <c r="O69" s="248">
        <f t="shared" si="13"/>
        <v>440</v>
      </c>
      <c r="P69" s="357">
        <f t="shared" si="14"/>
        <v>1872</v>
      </c>
      <c r="Q69" s="248">
        <f t="shared" si="15"/>
        <v>7020</v>
      </c>
      <c r="R69" s="248" t="str">
        <f t="shared" si="16"/>
        <v>440</v>
      </c>
      <c r="S69" s="357">
        <f t="shared" si="17"/>
        <v>0</v>
      </c>
      <c r="T69" s="248">
        <v>7211</v>
      </c>
      <c r="U69" s="248" t="str">
        <f t="shared" si="18"/>
        <v>440</v>
      </c>
      <c r="V69" s="357">
        <f t="shared" si="19"/>
        <v>78</v>
      </c>
      <c r="W69" s="568"/>
      <c r="X69" s="568"/>
      <c r="Y69" s="569"/>
    </row>
    <row r="70" spans="1:25" x14ac:dyDescent="0.25">
      <c r="A70" s="248">
        <v>541</v>
      </c>
      <c r="B70" s="248" t="s">
        <v>560</v>
      </c>
      <c r="C70" s="248" t="s">
        <v>561</v>
      </c>
      <c r="D70" s="248" t="s">
        <v>562</v>
      </c>
      <c r="E70" s="248">
        <v>7190</v>
      </c>
      <c r="F70" s="248" t="s">
        <v>778</v>
      </c>
      <c r="G70" s="248" t="str">
        <f t="shared" si="20"/>
        <v>130</v>
      </c>
      <c r="H70" s="248">
        <v>130</v>
      </c>
      <c r="I70" s="355"/>
      <c r="J70" s="355">
        <v>0.5</v>
      </c>
      <c r="K70" s="571">
        <f>VLOOKUP(A70,[13]Total!$A:$F,4,FALSE)</f>
        <v>64984.767840448738</v>
      </c>
      <c r="L70" s="571">
        <f>VLOOKUP(A70,[13]Total!$A:$F,5,FALSE)</f>
        <v>1028.5654928845954</v>
      </c>
      <c r="M70" s="356">
        <f t="shared" si="11"/>
        <v>66013.333333333328</v>
      </c>
      <c r="N70" s="248">
        <f t="shared" si="12"/>
        <v>7190</v>
      </c>
      <c r="O70" s="248">
        <f t="shared" si="13"/>
        <v>130</v>
      </c>
      <c r="P70" s="357">
        <f t="shared" si="14"/>
        <v>31192.688563415395</v>
      </c>
      <c r="Q70" s="248">
        <f t="shared" si="15"/>
        <v>7020</v>
      </c>
      <c r="R70" s="248" t="str">
        <f t="shared" si="16"/>
        <v>130</v>
      </c>
      <c r="S70" s="357">
        <f t="shared" si="17"/>
        <v>514.28274644229771</v>
      </c>
      <c r="T70" s="248">
        <v>7211</v>
      </c>
      <c r="U70" s="248" t="str">
        <f t="shared" si="18"/>
        <v>130</v>
      </c>
      <c r="V70" s="357">
        <f t="shared" si="19"/>
        <v>1299.6953568089748</v>
      </c>
      <c r="W70" s="568"/>
      <c r="X70" s="568"/>
      <c r="Y70" s="569"/>
    </row>
    <row r="71" spans="1:25" x14ac:dyDescent="0.25">
      <c r="A71" s="248">
        <v>541</v>
      </c>
      <c r="B71" s="248" t="s">
        <v>560</v>
      </c>
      <c r="C71" s="248" t="s">
        <v>561</v>
      </c>
      <c r="D71" s="248" t="s">
        <v>562</v>
      </c>
      <c r="E71" s="248">
        <v>7190</v>
      </c>
      <c r="F71" s="248" t="s">
        <v>779</v>
      </c>
      <c r="G71" s="248" t="str">
        <f t="shared" si="20"/>
        <v>230</v>
      </c>
      <c r="H71" s="248">
        <v>230</v>
      </c>
      <c r="I71" s="355">
        <v>0.25</v>
      </c>
      <c r="J71" s="355">
        <v>0.25</v>
      </c>
      <c r="K71" s="571">
        <f>VLOOKUP(A71,[13]Total!$A:$F,4,FALSE)</f>
        <v>64984.767840448738</v>
      </c>
      <c r="L71" s="571">
        <f>VLOOKUP(A71,[13]Total!$A:$F,5,FALSE)</f>
        <v>1028.5654928845954</v>
      </c>
      <c r="M71" s="356">
        <f t="shared" si="11"/>
        <v>66013.333333333328</v>
      </c>
      <c r="N71" s="248">
        <f t="shared" si="12"/>
        <v>7190</v>
      </c>
      <c r="O71" s="248">
        <f t="shared" si="13"/>
        <v>230</v>
      </c>
      <c r="P71" s="357">
        <f t="shared" si="14"/>
        <v>15596.344281707698</v>
      </c>
      <c r="Q71" s="248">
        <f t="shared" si="15"/>
        <v>7020</v>
      </c>
      <c r="R71" s="248" t="str">
        <f t="shared" si="16"/>
        <v>230</v>
      </c>
      <c r="S71" s="357">
        <f t="shared" si="17"/>
        <v>257.14137322114885</v>
      </c>
      <c r="T71" s="248">
        <v>7211</v>
      </c>
      <c r="U71" s="248" t="str">
        <f t="shared" si="18"/>
        <v>230</v>
      </c>
      <c r="V71" s="357">
        <f t="shared" si="19"/>
        <v>649.8476784044874</v>
      </c>
      <c r="W71" s="568"/>
      <c r="X71" s="568"/>
      <c r="Y71" s="569"/>
    </row>
    <row r="72" spans="1:25" x14ac:dyDescent="0.25">
      <c r="A72" s="248">
        <v>541</v>
      </c>
      <c r="B72" s="248" t="s">
        <v>560</v>
      </c>
      <c r="C72" s="248" t="s">
        <v>561</v>
      </c>
      <c r="D72" s="248" t="s">
        <v>562</v>
      </c>
      <c r="E72" s="248">
        <v>7190</v>
      </c>
      <c r="F72" s="248" t="s">
        <v>815</v>
      </c>
      <c r="G72" s="248" t="str">
        <f t="shared" si="20"/>
        <v>330</v>
      </c>
      <c r="H72" s="248">
        <v>330</v>
      </c>
      <c r="I72" s="355">
        <v>0.15</v>
      </c>
      <c r="J72" s="355">
        <v>0.1</v>
      </c>
      <c r="K72" s="571">
        <f>VLOOKUP(A72,[13]Total!$A:$F,4,FALSE)</f>
        <v>64984.767840448738</v>
      </c>
      <c r="L72" s="571">
        <f>VLOOKUP(A72,[13]Total!$A:$F,5,FALSE)</f>
        <v>1028.5654928845954</v>
      </c>
      <c r="M72" s="356">
        <f t="shared" si="11"/>
        <v>66013.333333333328</v>
      </c>
      <c r="N72" s="248">
        <f t="shared" si="12"/>
        <v>7190</v>
      </c>
      <c r="O72" s="248">
        <f t="shared" si="13"/>
        <v>330</v>
      </c>
      <c r="P72" s="357">
        <f t="shared" si="14"/>
        <v>6238.537712683079</v>
      </c>
      <c r="Q72" s="248">
        <f t="shared" si="15"/>
        <v>7020</v>
      </c>
      <c r="R72" s="248" t="str">
        <f t="shared" si="16"/>
        <v>330</v>
      </c>
      <c r="S72" s="357">
        <f t="shared" si="17"/>
        <v>102.85654928845955</v>
      </c>
      <c r="T72" s="248">
        <v>7211</v>
      </c>
      <c r="U72" s="248" t="str">
        <f t="shared" si="18"/>
        <v>330</v>
      </c>
      <c r="V72" s="357">
        <f t="shared" si="19"/>
        <v>259.93907136179496</v>
      </c>
      <c r="W72" s="568"/>
      <c r="X72" s="568"/>
      <c r="Y72" s="569"/>
    </row>
    <row r="73" spans="1:25" x14ac:dyDescent="0.25">
      <c r="A73" s="248">
        <v>541</v>
      </c>
      <c r="B73" s="248" t="s">
        <v>560</v>
      </c>
      <c r="C73" s="248" t="s">
        <v>561</v>
      </c>
      <c r="D73" s="248" t="s">
        <v>562</v>
      </c>
      <c r="E73" s="248">
        <v>7190</v>
      </c>
      <c r="F73" s="248" t="s">
        <v>819</v>
      </c>
      <c r="G73" s="248" t="str">
        <f t="shared" si="20"/>
        <v>430</v>
      </c>
      <c r="H73" s="248">
        <v>430</v>
      </c>
      <c r="I73" s="355">
        <v>0.15</v>
      </c>
      <c r="J73" s="355">
        <v>0.15</v>
      </c>
      <c r="K73" s="571">
        <f>VLOOKUP(A73,[13]Total!$A:$F,4,FALSE)</f>
        <v>64984.767840448738</v>
      </c>
      <c r="L73" s="571">
        <f>VLOOKUP(A73,[13]Total!$A:$F,5,FALSE)</f>
        <v>1028.5654928845954</v>
      </c>
      <c r="M73" s="356">
        <f t="shared" si="11"/>
        <v>66013.333333333328</v>
      </c>
      <c r="N73" s="248">
        <f t="shared" si="12"/>
        <v>7190</v>
      </c>
      <c r="O73" s="248">
        <f t="shared" si="13"/>
        <v>430</v>
      </c>
      <c r="P73" s="357">
        <f t="shared" si="14"/>
        <v>9357.8065690246167</v>
      </c>
      <c r="Q73" s="248">
        <f t="shared" si="15"/>
        <v>7020</v>
      </c>
      <c r="R73" s="248" t="str">
        <f t="shared" si="16"/>
        <v>430</v>
      </c>
      <c r="S73" s="357">
        <f t="shared" si="17"/>
        <v>154.28482393268931</v>
      </c>
      <c r="T73" s="248">
        <v>7211</v>
      </c>
      <c r="U73" s="248" t="str">
        <f t="shared" si="18"/>
        <v>430</v>
      </c>
      <c r="V73" s="357">
        <f t="shared" si="19"/>
        <v>389.90860704269238</v>
      </c>
      <c r="W73" s="568"/>
      <c r="X73" s="568"/>
      <c r="Y73" s="569"/>
    </row>
    <row r="74" spans="1:25" x14ac:dyDescent="0.25">
      <c r="A74" s="248">
        <v>543</v>
      </c>
      <c r="B74" s="248" t="s">
        <v>427</v>
      </c>
      <c r="C74" s="248" t="s">
        <v>398</v>
      </c>
      <c r="D74" s="248" t="s">
        <v>428</v>
      </c>
      <c r="E74" s="248">
        <v>7190</v>
      </c>
      <c r="F74" s="248" t="s">
        <v>778</v>
      </c>
      <c r="G74" s="248" t="str">
        <f t="shared" si="20"/>
        <v>130</v>
      </c>
      <c r="H74" s="248">
        <v>130</v>
      </c>
      <c r="I74" s="355"/>
      <c r="J74" s="355"/>
      <c r="K74" s="571">
        <f>VLOOKUP(A74,[13]Total!$A:$F,4,FALSE)</f>
        <v>82511.806239325088</v>
      </c>
      <c r="L74" s="571">
        <f>VLOOKUP(A74,[13]Total!$A:$F,5,FALSE)</f>
        <v>4176.6604273415742</v>
      </c>
      <c r="M74" s="356">
        <f t="shared" si="11"/>
        <v>86688.46666666666</v>
      </c>
      <c r="N74" s="248">
        <f t="shared" si="12"/>
        <v>7190</v>
      </c>
      <c r="O74" s="248">
        <f t="shared" si="13"/>
        <v>130</v>
      </c>
      <c r="P74" s="357">
        <f t="shared" si="14"/>
        <v>79211.333989752078</v>
      </c>
      <c r="Q74" s="248">
        <f t="shared" si="15"/>
        <v>7020</v>
      </c>
      <c r="R74" s="248" t="str">
        <f t="shared" si="16"/>
        <v>130</v>
      </c>
      <c r="S74" s="357">
        <f t="shared" si="17"/>
        <v>4176.6604273415742</v>
      </c>
      <c r="T74" s="248">
        <v>7211</v>
      </c>
      <c r="U74" s="248" t="str">
        <f t="shared" si="18"/>
        <v>130</v>
      </c>
      <c r="V74" s="357">
        <f t="shared" si="19"/>
        <v>3300.4722495730034</v>
      </c>
      <c r="W74" s="568"/>
      <c r="X74" s="568"/>
      <c r="Y74" s="569"/>
    </row>
    <row r="75" spans="1:25" x14ac:dyDescent="0.25">
      <c r="A75" s="248">
        <v>551</v>
      </c>
      <c r="B75" s="248" t="s">
        <v>405</v>
      </c>
      <c r="C75" s="248" t="s">
        <v>406</v>
      </c>
      <c r="D75" s="248" t="s">
        <v>407</v>
      </c>
      <c r="E75" s="248">
        <v>7170</v>
      </c>
      <c r="F75" s="248" t="s">
        <v>792</v>
      </c>
      <c r="G75" s="248" t="str">
        <f t="shared" si="20"/>
        <v>150</v>
      </c>
      <c r="H75" s="248">
        <v>150</v>
      </c>
      <c r="I75" s="355"/>
      <c r="J75" s="355"/>
      <c r="K75" s="571">
        <f>VLOOKUP(A75,[13]Total!$A:$F,4,FALSE)</f>
        <v>91000</v>
      </c>
      <c r="L75" s="571">
        <f>VLOOKUP(A75,[13]Total!$A:$F,5,FALSE)</f>
        <v>6000</v>
      </c>
      <c r="M75" s="356">
        <f t="shared" si="11"/>
        <v>97000</v>
      </c>
      <c r="N75" s="248">
        <f t="shared" si="12"/>
        <v>7170</v>
      </c>
      <c r="O75" s="248">
        <f t="shared" si="13"/>
        <v>150</v>
      </c>
      <c r="P75" s="357">
        <f t="shared" si="14"/>
        <v>87360</v>
      </c>
      <c r="Q75" s="248">
        <f t="shared" si="15"/>
        <v>7175</v>
      </c>
      <c r="R75" s="248" t="str">
        <f t="shared" si="16"/>
        <v>150</v>
      </c>
      <c r="S75" s="357">
        <f t="shared" si="17"/>
        <v>6000</v>
      </c>
      <c r="T75" s="248">
        <v>7211</v>
      </c>
      <c r="U75" s="248" t="str">
        <f t="shared" si="18"/>
        <v>150</v>
      </c>
      <c r="V75" s="357">
        <f t="shared" si="19"/>
        <v>3640</v>
      </c>
      <c r="W75" s="568"/>
      <c r="X75" s="568"/>
      <c r="Y75" s="569"/>
    </row>
    <row r="76" spans="1:25" x14ac:dyDescent="0.25">
      <c r="A76" s="248">
        <v>553</v>
      </c>
      <c r="B76" s="248" t="s">
        <v>571</v>
      </c>
      <c r="C76" s="248" t="s">
        <v>572</v>
      </c>
      <c r="D76" s="248" t="s">
        <v>198</v>
      </c>
      <c r="E76" s="248">
        <v>7190</v>
      </c>
      <c r="F76" s="248" t="s">
        <v>810</v>
      </c>
      <c r="G76" s="248" t="str">
        <f t="shared" si="20"/>
        <v>240</v>
      </c>
      <c r="H76" s="248">
        <v>220</v>
      </c>
      <c r="I76" s="355"/>
      <c r="J76" s="355">
        <v>0</v>
      </c>
      <c r="K76" s="571">
        <f>VLOOKUP(A76,[13]Total!$A:$F,4,FALSE)</f>
        <v>63151.407326236687</v>
      </c>
      <c r="L76" s="571">
        <f>VLOOKUP(A76,[13]Total!$A:$F,5,FALSE)</f>
        <v>2041.0926737633063</v>
      </c>
      <c r="M76" s="356">
        <f t="shared" si="11"/>
        <v>65192.499999999993</v>
      </c>
      <c r="N76" s="248">
        <f t="shared" si="12"/>
        <v>7190</v>
      </c>
      <c r="O76" s="248">
        <f t="shared" si="13"/>
        <v>220</v>
      </c>
      <c r="P76" s="357">
        <f t="shared" si="14"/>
        <v>0</v>
      </c>
      <c r="Q76" s="248">
        <f t="shared" si="15"/>
        <v>7020</v>
      </c>
      <c r="R76" s="248" t="str">
        <f t="shared" si="16"/>
        <v>240</v>
      </c>
      <c r="S76" s="357">
        <f t="shared" si="17"/>
        <v>0</v>
      </c>
      <c r="T76" s="248">
        <v>7211</v>
      </c>
      <c r="U76" s="248" t="str">
        <f t="shared" si="18"/>
        <v>240</v>
      </c>
      <c r="V76" s="357">
        <f t="shared" si="19"/>
        <v>0</v>
      </c>
      <c r="W76" s="568"/>
      <c r="X76" s="568"/>
      <c r="Y76" s="569"/>
    </row>
    <row r="77" spans="1:25" x14ac:dyDescent="0.25">
      <c r="A77" s="248">
        <v>553</v>
      </c>
      <c r="B77" s="248" t="s">
        <v>571</v>
      </c>
      <c r="C77" s="248" t="s">
        <v>572</v>
      </c>
      <c r="D77" s="248" t="s">
        <v>198</v>
      </c>
      <c r="E77" s="248">
        <v>7190</v>
      </c>
      <c r="F77" s="248" t="s">
        <v>810</v>
      </c>
      <c r="G77" s="248" t="str">
        <f t="shared" si="20"/>
        <v>240</v>
      </c>
      <c r="H77" s="248">
        <v>240</v>
      </c>
      <c r="I77" s="355"/>
      <c r="J77" s="355">
        <v>1</v>
      </c>
      <c r="K77" s="571">
        <f>VLOOKUP(A77,[13]Total!$A:$F,4,FALSE)</f>
        <v>63151.407326236687</v>
      </c>
      <c r="L77" s="571">
        <f>VLOOKUP(A77,[13]Total!$A:$F,5,FALSE)</f>
        <v>2041.0926737633063</v>
      </c>
      <c r="M77" s="356">
        <f t="shared" si="11"/>
        <v>65192.499999999993</v>
      </c>
      <c r="N77" s="248">
        <f t="shared" si="12"/>
        <v>7190</v>
      </c>
      <c r="O77" s="248">
        <f t="shared" si="13"/>
        <v>240</v>
      </c>
      <c r="P77" s="357">
        <f t="shared" si="14"/>
        <v>60625.351033187217</v>
      </c>
      <c r="Q77" s="248">
        <f t="shared" si="15"/>
        <v>7020</v>
      </c>
      <c r="R77" s="248" t="str">
        <f t="shared" si="16"/>
        <v>240</v>
      </c>
      <c r="S77" s="357">
        <f t="shared" si="17"/>
        <v>2041.0926737633063</v>
      </c>
      <c r="T77" s="248">
        <v>7211</v>
      </c>
      <c r="U77" s="248" t="str">
        <f t="shared" si="18"/>
        <v>240</v>
      </c>
      <c r="V77" s="357">
        <f t="shared" si="19"/>
        <v>2526.0562930494675</v>
      </c>
      <c r="W77" s="568"/>
      <c r="X77" s="568"/>
      <c r="Y77" s="569"/>
    </row>
    <row r="78" spans="1:25" x14ac:dyDescent="0.25">
      <c r="A78" s="248">
        <v>559</v>
      </c>
      <c r="B78" s="248" t="s">
        <v>390</v>
      </c>
      <c r="C78" s="248" t="s">
        <v>391</v>
      </c>
      <c r="D78" s="248" t="s">
        <v>392</v>
      </c>
      <c r="E78" s="248">
        <v>7170</v>
      </c>
      <c r="F78" s="248" t="s">
        <v>801</v>
      </c>
      <c r="G78" s="248" t="str">
        <f t="shared" si="20"/>
        <v>110</v>
      </c>
      <c r="H78" s="248">
        <v>110</v>
      </c>
      <c r="I78" s="355"/>
      <c r="J78" s="355">
        <v>0.3</v>
      </c>
      <c r="K78" s="571">
        <f>VLOOKUP(A78,[13]Total!$A:$F,4,FALSE)</f>
        <v>85000</v>
      </c>
      <c r="L78" s="571">
        <f>VLOOKUP(A78,[13]Total!$A:$F,5,FALSE)</f>
        <v>25000</v>
      </c>
      <c r="M78" s="356">
        <f t="shared" si="11"/>
        <v>110000</v>
      </c>
      <c r="N78" s="248">
        <f t="shared" si="12"/>
        <v>7170</v>
      </c>
      <c r="O78" s="248">
        <f t="shared" si="13"/>
        <v>110</v>
      </c>
      <c r="P78" s="357">
        <f t="shared" si="14"/>
        <v>24480</v>
      </c>
      <c r="Q78" s="248">
        <f t="shared" si="15"/>
        <v>7175</v>
      </c>
      <c r="R78" s="248" t="str">
        <f t="shared" si="16"/>
        <v>110</v>
      </c>
      <c r="S78" s="357">
        <f t="shared" si="17"/>
        <v>7500</v>
      </c>
      <c r="T78" s="248">
        <v>7211</v>
      </c>
      <c r="U78" s="248" t="str">
        <f t="shared" si="18"/>
        <v>110</v>
      </c>
      <c r="V78" s="357">
        <f t="shared" si="19"/>
        <v>1020</v>
      </c>
      <c r="W78" s="568"/>
      <c r="X78" s="568"/>
      <c r="Y78" s="569"/>
    </row>
    <row r="79" spans="1:25" x14ac:dyDescent="0.25">
      <c r="A79" s="248">
        <v>559</v>
      </c>
      <c r="B79" s="248" t="s">
        <v>390</v>
      </c>
      <c r="C79" s="248" t="s">
        <v>391</v>
      </c>
      <c r="D79" s="248" t="s">
        <v>392</v>
      </c>
      <c r="E79" s="248">
        <v>7000</v>
      </c>
      <c r="F79" s="248" t="s">
        <v>782</v>
      </c>
      <c r="G79" s="248" t="str">
        <f t="shared" si="20"/>
        <v>110</v>
      </c>
      <c r="H79" s="248">
        <v>110</v>
      </c>
      <c r="I79" s="355">
        <v>0.17499999999999999</v>
      </c>
      <c r="J79" s="355">
        <v>0</v>
      </c>
      <c r="K79" s="571">
        <f>VLOOKUP(A79,[13]Total!$A:$F,4,FALSE)</f>
        <v>85000</v>
      </c>
      <c r="L79" s="571">
        <f>VLOOKUP(A79,[13]Total!$A:$F,5,FALSE)</f>
        <v>25000</v>
      </c>
      <c r="M79" s="356">
        <f t="shared" si="11"/>
        <v>110000</v>
      </c>
      <c r="N79" s="248">
        <f t="shared" si="12"/>
        <v>7000</v>
      </c>
      <c r="O79" s="248">
        <f t="shared" si="13"/>
        <v>110</v>
      </c>
      <c r="P79" s="357">
        <f t="shared" si="14"/>
        <v>0</v>
      </c>
      <c r="Q79" s="248">
        <f t="shared" si="15"/>
        <v>7020</v>
      </c>
      <c r="R79" s="248" t="str">
        <f t="shared" si="16"/>
        <v>110</v>
      </c>
      <c r="S79" s="357">
        <f t="shared" si="17"/>
        <v>0</v>
      </c>
      <c r="T79" s="248">
        <v>7211</v>
      </c>
      <c r="U79" s="248" t="str">
        <f t="shared" si="18"/>
        <v>110</v>
      </c>
      <c r="V79" s="357">
        <f t="shared" si="19"/>
        <v>0</v>
      </c>
      <c r="W79" s="568"/>
      <c r="X79" s="568"/>
      <c r="Y79" s="569"/>
    </row>
    <row r="80" spans="1:25" x14ac:dyDescent="0.25">
      <c r="A80" s="248">
        <v>559</v>
      </c>
      <c r="B80" s="248" t="s">
        <v>390</v>
      </c>
      <c r="C80" s="248" t="s">
        <v>391</v>
      </c>
      <c r="D80" s="248" t="s">
        <v>392</v>
      </c>
      <c r="E80" s="248">
        <v>7170</v>
      </c>
      <c r="F80" s="248" t="s">
        <v>802</v>
      </c>
      <c r="G80" s="248" t="str">
        <f t="shared" si="20"/>
        <v>112</v>
      </c>
      <c r="H80" s="248">
        <v>112</v>
      </c>
      <c r="I80" s="355"/>
      <c r="J80" s="355">
        <v>0.2</v>
      </c>
      <c r="K80" s="571">
        <f>VLOOKUP(A80,[13]Total!$A:$F,4,FALSE)</f>
        <v>85000</v>
      </c>
      <c r="L80" s="571">
        <f>VLOOKUP(A80,[13]Total!$A:$F,5,FALSE)</f>
        <v>25000</v>
      </c>
      <c r="M80" s="356">
        <f t="shared" si="11"/>
        <v>110000</v>
      </c>
      <c r="N80" s="248">
        <f t="shared" si="12"/>
        <v>7170</v>
      </c>
      <c r="O80" s="248">
        <f t="shared" si="13"/>
        <v>112</v>
      </c>
      <c r="P80" s="357">
        <f t="shared" si="14"/>
        <v>16320</v>
      </c>
      <c r="Q80" s="248">
        <f t="shared" si="15"/>
        <v>7175</v>
      </c>
      <c r="R80" s="248" t="str">
        <f t="shared" si="16"/>
        <v>112</v>
      </c>
      <c r="S80" s="357">
        <f t="shared" si="17"/>
        <v>5000</v>
      </c>
      <c r="T80" s="248">
        <v>7211</v>
      </c>
      <c r="U80" s="248" t="str">
        <f t="shared" si="18"/>
        <v>112</v>
      </c>
      <c r="V80" s="357">
        <f t="shared" si="19"/>
        <v>680</v>
      </c>
      <c r="W80" s="568"/>
      <c r="X80" s="568"/>
      <c r="Y80" s="569"/>
    </row>
    <row r="81" spans="1:25" x14ac:dyDescent="0.25">
      <c r="A81" s="248">
        <v>559</v>
      </c>
      <c r="B81" s="248" t="s">
        <v>390</v>
      </c>
      <c r="C81" s="248" t="s">
        <v>391</v>
      </c>
      <c r="D81" s="248" t="s">
        <v>392</v>
      </c>
      <c r="E81" s="248">
        <v>7000</v>
      </c>
      <c r="F81" s="248" t="s">
        <v>784</v>
      </c>
      <c r="G81" s="248" t="str">
        <f t="shared" si="20"/>
        <v>112</v>
      </c>
      <c r="H81" s="248">
        <v>112</v>
      </c>
      <c r="I81" s="355">
        <v>7.4999999999999997E-2</v>
      </c>
      <c r="J81" s="355">
        <v>0</v>
      </c>
      <c r="K81" s="571">
        <f>VLOOKUP(A81,[13]Total!$A:$F,4,FALSE)</f>
        <v>85000</v>
      </c>
      <c r="L81" s="571">
        <f>VLOOKUP(A81,[13]Total!$A:$F,5,FALSE)</f>
        <v>25000</v>
      </c>
      <c r="M81" s="356">
        <f t="shared" si="11"/>
        <v>110000</v>
      </c>
      <c r="N81" s="248">
        <f t="shared" si="12"/>
        <v>7000</v>
      </c>
      <c r="O81" s="248">
        <f t="shared" si="13"/>
        <v>112</v>
      </c>
      <c r="P81" s="357">
        <f t="shared" si="14"/>
        <v>0</v>
      </c>
      <c r="Q81" s="248">
        <f t="shared" si="15"/>
        <v>7020</v>
      </c>
      <c r="R81" s="248" t="str">
        <f t="shared" si="16"/>
        <v>112</v>
      </c>
      <c r="S81" s="357">
        <f t="shared" si="17"/>
        <v>0</v>
      </c>
      <c r="T81" s="248">
        <v>7211</v>
      </c>
      <c r="U81" s="248" t="str">
        <f t="shared" si="18"/>
        <v>112</v>
      </c>
      <c r="V81" s="357">
        <f t="shared" si="19"/>
        <v>0</v>
      </c>
      <c r="W81" s="568"/>
      <c r="X81" s="568"/>
      <c r="Y81" s="569"/>
    </row>
    <row r="82" spans="1:25" x14ac:dyDescent="0.25">
      <c r="A82" s="248">
        <v>559</v>
      </c>
      <c r="B82" s="248" t="s">
        <v>390</v>
      </c>
      <c r="C82" s="248" t="s">
        <v>391</v>
      </c>
      <c r="D82" s="248" t="s">
        <v>392</v>
      </c>
      <c r="E82" s="248">
        <v>7170</v>
      </c>
      <c r="F82" s="248" t="s">
        <v>803</v>
      </c>
      <c r="G82" s="248" t="str">
        <f t="shared" si="20"/>
        <v>120</v>
      </c>
      <c r="H82" s="248">
        <v>120</v>
      </c>
      <c r="I82" s="355">
        <v>0.17499999999999999</v>
      </c>
      <c r="J82" s="355">
        <v>0.5</v>
      </c>
      <c r="K82" s="571">
        <f>VLOOKUP(A82,[13]Total!$A:$F,4,FALSE)</f>
        <v>85000</v>
      </c>
      <c r="L82" s="571">
        <f>VLOOKUP(A82,[13]Total!$A:$F,5,FALSE)</f>
        <v>25000</v>
      </c>
      <c r="M82" s="356">
        <f t="shared" si="11"/>
        <v>110000</v>
      </c>
      <c r="N82" s="248">
        <f t="shared" si="12"/>
        <v>7170</v>
      </c>
      <c r="O82" s="248">
        <f t="shared" si="13"/>
        <v>120</v>
      </c>
      <c r="P82" s="357">
        <f t="shared" si="14"/>
        <v>40800</v>
      </c>
      <c r="Q82" s="248">
        <f t="shared" si="15"/>
        <v>7175</v>
      </c>
      <c r="R82" s="248" t="str">
        <f t="shared" si="16"/>
        <v>120</v>
      </c>
      <c r="S82" s="357">
        <f t="shared" si="17"/>
        <v>12500</v>
      </c>
      <c r="T82" s="248">
        <v>7211</v>
      </c>
      <c r="U82" s="248" t="str">
        <f t="shared" si="18"/>
        <v>120</v>
      </c>
      <c r="V82" s="357">
        <f t="shared" si="19"/>
        <v>1700</v>
      </c>
      <c r="W82" s="568"/>
      <c r="X82" s="568"/>
      <c r="Y82" s="569"/>
    </row>
    <row r="83" spans="1:25" x14ac:dyDescent="0.25">
      <c r="A83" s="248">
        <v>559</v>
      </c>
      <c r="B83" s="248" t="s">
        <v>390</v>
      </c>
      <c r="C83" s="248" t="s">
        <v>391</v>
      </c>
      <c r="D83" s="248" t="s">
        <v>392</v>
      </c>
      <c r="E83" s="248">
        <v>7000</v>
      </c>
      <c r="F83" s="248" t="s">
        <v>820</v>
      </c>
      <c r="G83" s="248" t="str">
        <f t="shared" si="20"/>
        <v>160</v>
      </c>
      <c r="H83" s="248">
        <v>160</v>
      </c>
      <c r="I83" s="355">
        <v>7.4999999999999997E-2</v>
      </c>
      <c r="J83" s="355">
        <v>0</v>
      </c>
      <c r="K83" s="571">
        <f>VLOOKUP(A83,[13]Total!$A:$F,4,FALSE)</f>
        <v>85000</v>
      </c>
      <c r="L83" s="571">
        <f>VLOOKUP(A83,[13]Total!$A:$F,5,FALSE)</f>
        <v>25000</v>
      </c>
      <c r="M83" s="356">
        <f t="shared" si="11"/>
        <v>110000</v>
      </c>
      <c r="N83" s="248">
        <f t="shared" si="12"/>
        <v>7000</v>
      </c>
      <c r="O83" s="248">
        <f t="shared" si="13"/>
        <v>160</v>
      </c>
      <c r="P83" s="357">
        <f t="shared" si="14"/>
        <v>0</v>
      </c>
      <c r="Q83" s="248">
        <f t="shared" si="15"/>
        <v>7020</v>
      </c>
      <c r="R83" s="248" t="str">
        <f t="shared" si="16"/>
        <v>160</v>
      </c>
      <c r="S83" s="357">
        <f t="shared" si="17"/>
        <v>0</v>
      </c>
      <c r="T83" s="248">
        <v>7211</v>
      </c>
      <c r="U83" s="248" t="str">
        <f t="shared" si="18"/>
        <v>160</v>
      </c>
      <c r="V83" s="357">
        <f t="shared" si="19"/>
        <v>0</v>
      </c>
      <c r="W83" s="568"/>
      <c r="X83" s="568"/>
      <c r="Y83" s="569"/>
    </row>
    <row r="84" spans="1:25" x14ac:dyDescent="0.25">
      <c r="A84" s="248">
        <v>559</v>
      </c>
      <c r="B84" s="248" t="s">
        <v>390</v>
      </c>
      <c r="C84" s="248" t="s">
        <v>391</v>
      </c>
      <c r="D84" s="248" t="s">
        <v>392</v>
      </c>
      <c r="E84" s="248">
        <v>7000</v>
      </c>
      <c r="F84" s="248" t="s">
        <v>821</v>
      </c>
      <c r="G84" s="248" t="str">
        <f t="shared" si="20"/>
        <v>210</v>
      </c>
      <c r="H84" s="248">
        <v>210</v>
      </c>
      <c r="I84" s="355">
        <v>0.17499999999999999</v>
      </c>
      <c r="J84" s="355">
        <v>0</v>
      </c>
      <c r="K84" s="571">
        <f>VLOOKUP(A84,[13]Total!$A:$F,4,FALSE)</f>
        <v>85000</v>
      </c>
      <c r="L84" s="571">
        <f>VLOOKUP(A84,[13]Total!$A:$F,5,FALSE)</f>
        <v>25000</v>
      </c>
      <c r="M84" s="356">
        <f t="shared" si="11"/>
        <v>110000</v>
      </c>
      <c r="N84" s="248">
        <f t="shared" si="12"/>
        <v>7000</v>
      </c>
      <c r="O84" s="248">
        <f t="shared" si="13"/>
        <v>210</v>
      </c>
      <c r="P84" s="357">
        <f t="shared" si="14"/>
        <v>0</v>
      </c>
      <c r="Q84" s="248">
        <f t="shared" si="15"/>
        <v>7020</v>
      </c>
      <c r="R84" s="248" t="str">
        <f t="shared" si="16"/>
        <v>210</v>
      </c>
      <c r="S84" s="357">
        <f t="shared" si="17"/>
        <v>0</v>
      </c>
      <c r="T84" s="248">
        <v>7211</v>
      </c>
      <c r="U84" s="248" t="str">
        <f t="shared" si="18"/>
        <v>210</v>
      </c>
      <c r="V84" s="357">
        <f t="shared" si="19"/>
        <v>0</v>
      </c>
      <c r="W84" s="568"/>
      <c r="X84" s="568"/>
      <c r="Y84" s="569"/>
    </row>
    <row r="85" spans="1:25" x14ac:dyDescent="0.25">
      <c r="A85" s="248">
        <v>559</v>
      </c>
      <c r="B85" s="248" t="s">
        <v>390</v>
      </c>
      <c r="C85" s="248" t="s">
        <v>391</v>
      </c>
      <c r="D85" s="248" t="s">
        <v>392</v>
      </c>
      <c r="E85" s="248">
        <v>7000</v>
      </c>
      <c r="F85" s="248" t="s">
        <v>822</v>
      </c>
      <c r="G85" s="248" t="str">
        <f t="shared" si="20"/>
        <v>220</v>
      </c>
      <c r="H85" s="248">
        <v>220</v>
      </c>
      <c r="I85" s="355">
        <v>0.25</v>
      </c>
      <c r="J85" s="355">
        <v>0</v>
      </c>
      <c r="K85" s="571">
        <f>VLOOKUP(A85,[13]Total!$A:$F,4,FALSE)</f>
        <v>85000</v>
      </c>
      <c r="L85" s="571">
        <f>VLOOKUP(A85,[13]Total!$A:$F,5,FALSE)</f>
        <v>25000</v>
      </c>
      <c r="M85" s="356">
        <f t="shared" si="11"/>
        <v>110000</v>
      </c>
      <c r="N85" s="248">
        <f t="shared" si="12"/>
        <v>7000</v>
      </c>
      <c r="O85" s="248">
        <f t="shared" si="13"/>
        <v>220</v>
      </c>
      <c r="P85" s="357">
        <f t="shared" si="14"/>
        <v>0</v>
      </c>
      <c r="Q85" s="248">
        <f t="shared" si="15"/>
        <v>7020</v>
      </c>
      <c r="R85" s="248" t="str">
        <f t="shared" si="16"/>
        <v>220</v>
      </c>
      <c r="S85" s="357">
        <f t="shared" si="17"/>
        <v>0</v>
      </c>
      <c r="T85" s="248">
        <v>7211</v>
      </c>
      <c r="U85" s="248" t="str">
        <f t="shared" si="18"/>
        <v>220</v>
      </c>
      <c r="V85" s="357">
        <f t="shared" si="19"/>
        <v>0</v>
      </c>
      <c r="W85" s="568"/>
      <c r="X85" s="568"/>
      <c r="Y85" s="569"/>
    </row>
    <row r="86" spans="1:25" x14ac:dyDescent="0.25">
      <c r="A86" s="248">
        <v>559</v>
      </c>
      <c r="B86" s="248" t="s">
        <v>390</v>
      </c>
      <c r="C86" s="248" t="s">
        <v>391</v>
      </c>
      <c r="D86" s="248" t="s">
        <v>392</v>
      </c>
      <c r="E86" s="248">
        <v>7000</v>
      </c>
      <c r="F86" s="248" t="s">
        <v>823</v>
      </c>
      <c r="G86" s="248" t="str">
        <f t="shared" si="20"/>
        <v>260</v>
      </c>
      <c r="H86" s="248">
        <v>260</v>
      </c>
      <c r="I86" s="355">
        <v>7.4999999999999997E-2</v>
      </c>
      <c r="J86" s="355">
        <v>0</v>
      </c>
      <c r="K86" s="571">
        <f>VLOOKUP(A86,[13]Total!$A:$F,4,FALSE)</f>
        <v>85000</v>
      </c>
      <c r="L86" s="571">
        <f>VLOOKUP(A86,[13]Total!$A:$F,5,FALSE)</f>
        <v>25000</v>
      </c>
      <c r="M86" s="356">
        <f t="shared" si="11"/>
        <v>110000</v>
      </c>
      <c r="N86" s="248">
        <f t="shared" si="12"/>
        <v>7000</v>
      </c>
      <c r="O86" s="248">
        <f t="shared" si="13"/>
        <v>260</v>
      </c>
      <c r="P86" s="357">
        <f t="shared" si="14"/>
        <v>0</v>
      </c>
      <c r="Q86" s="248">
        <f t="shared" si="15"/>
        <v>7020</v>
      </c>
      <c r="R86" s="248" t="str">
        <f t="shared" si="16"/>
        <v>260</v>
      </c>
      <c r="S86" s="357">
        <f t="shared" si="17"/>
        <v>0</v>
      </c>
      <c r="T86" s="248">
        <v>7211</v>
      </c>
      <c r="U86" s="248" t="str">
        <f t="shared" si="18"/>
        <v>260</v>
      </c>
      <c r="V86" s="357">
        <f t="shared" si="19"/>
        <v>0</v>
      </c>
      <c r="W86" s="568"/>
      <c r="X86" s="568"/>
      <c r="Y86" s="569"/>
    </row>
    <row r="87" spans="1:25" x14ac:dyDescent="0.25">
      <c r="A87" s="248">
        <v>571</v>
      </c>
      <c r="B87" s="248" t="s">
        <v>478</v>
      </c>
      <c r="C87" s="248" t="s">
        <v>479</v>
      </c>
      <c r="D87" s="248" t="s">
        <v>480</v>
      </c>
      <c r="E87" s="248">
        <v>7000</v>
      </c>
      <c r="F87" s="248" t="s">
        <v>784</v>
      </c>
      <c r="G87" s="248" t="str">
        <f t="shared" si="20"/>
        <v>112</v>
      </c>
      <c r="H87" s="248">
        <v>112</v>
      </c>
      <c r="I87" s="355"/>
      <c r="J87" s="355">
        <v>0.7</v>
      </c>
      <c r="K87" s="571">
        <f>VLOOKUP(A87,[13]Total!$A:$F,4,FALSE)</f>
        <v>75000</v>
      </c>
      <c r="L87" s="571">
        <f>VLOOKUP(A87,[13]Total!$A:$F,5,FALSE)</f>
        <v>0</v>
      </c>
      <c r="M87" s="356">
        <f t="shared" si="11"/>
        <v>75000</v>
      </c>
      <c r="N87" s="248">
        <f t="shared" si="12"/>
        <v>7000</v>
      </c>
      <c r="O87" s="248">
        <f t="shared" si="13"/>
        <v>112</v>
      </c>
      <c r="P87" s="357">
        <f t="shared" si="14"/>
        <v>50400</v>
      </c>
      <c r="Q87" s="248">
        <f t="shared" si="15"/>
        <v>7020</v>
      </c>
      <c r="R87" s="248" t="str">
        <f t="shared" si="16"/>
        <v>112</v>
      </c>
      <c r="S87" s="357">
        <f t="shared" si="17"/>
        <v>0</v>
      </c>
      <c r="T87" s="248">
        <v>7211</v>
      </c>
      <c r="U87" s="248" t="str">
        <f t="shared" si="18"/>
        <v>112</v>
      </c>
      <c r="V87" s="357">
        <f t="shared" si="19"/>
        <v>2100</v>
      </c>
      <c r="W87" s="568"/>
      <c r="X87" s="568"/>
      <c r="Y87" s="569"/>
    </row>
    <row r="88" spans="1:25" x14ac:dyDescent="0.25">
      <c r="A88" s="248">
        <v>571</v>
      </c>
      <c r="B88" s="248" t="s">
        <v>478</v>
      </c>
      <c r="C88" s="248" t="s">
        <v>479</v>
      </c>
      <c r="D88" s="248" t="s">
        <v>480</v>
      </c>
      <c r="E88" s="248">
        <v>7000</v>
      </c>
      <c r="F88" s="248" t="s">
        <v>785</v>
      </c>
      <c r="G88" s="248" t="str">
        <f t="shared" si="20"/>
        <v>122</v>
      </c>
      <c r="H88" s="248">
        <v>122</v>
      </c>
      <c r="I88" s="355">
        <v>0.3</v>
      </c>
      <c r="J88" s="355">
        <v>0.3</v>
      </c>
      <c r="K88" s="571">
        <f>VLOOKUP(A88,[13]Total!$A:$F,4,FALSE)</f>
        <v>75000</v>
      </c>
      <c r="L88" s="571">
        <f>VLOOKUP(A88,[13]Total!$A:$F,5,FALSE)</f>
        <v>0</v>
      </c>
      <c r="M88" s="356">
        <f t="shared" si="11"/>
        <v>75000</v>
      </c>
      <c r="N88" s="248">
        <f t="shared" si="12"/>
        <v>7000</v>
      </c>
      <c r="O88" s="248">
        <f t="shared" si="13"/>
        <v>122</v>
      </c>
      <c r="P88" s="357">
        <f t="shared" si="14"/>
        <v>21600</v>
      </c>
      <c r="Q88" s="248">
        <f t="shared" si="15"/>
        <v>7020</v>
      </c>
      <c r="R88" s="248" t="str">
        <f t="shared" si="16"/>
        <v>122</v>
      </c>
      <c r="S88" s="357">
        <f t="shared" si="17"/>
        <v>0</v>
      </c>
      <c r="T88" s="248">
        <v>7211</v>
      </c>
      <c r="U88" s="248" t="str">
        <f t="shared" si="18"/>
        <v>122</v>
      </c>
      <c r="V88" s="357">
        <f t="shared" si="19"/>
        <v>900</v>
      </c>
      <c r="W88" s="568"/>
      <c r="X88" s="568"/>
      <c r="Y88" s="569"/>
    </row>
    <row r="89" spans="1:25" x14ac:dyDescent="0.25">
      <c r="A89" s="248">
        <v>579</v>
      </c>
      <c r="B89" s="248" t="s">
        <v>459</v>
      </c>
      <c r="C89" s="248" t="s">
        <v>460</v>
      </c>
      <c r="D89" s="248" t="s">
        <v>418</v>
      </c>
      <c r="E89" s="248">
        <v>1570</v>
      </c>
      <c r="F89" s="248" t="s">
        <v>780</v>
      </c>
      <c r="G89" s="248" t="str">
        <f t="shared" si="20"/>
        <v>140</v>
      </c>
      <c r="H89" s="248">
        <v>900</v>
      </c>
      <c r="I89" s="355"/>
      <c r="J89" s="355"/>
      <c r="K89" s="571">
        <f>VLOOKUP(A89,[13]Total!$A:$F,4,FALSE)</f>
        <v>78056.504559270514</v>
      </c>
      <c r="L89" s="571">
        <f>VLOOKUP(A89,[13]Total!$A:$F,5,FALSE)</f>
        <v>2028.4954407294833</v>
      </c>
      <c r="M89" s="356">
        <f t="shared" si="11"/>
        <v>80085</v>
      </c>
      <c r="N89" s="248">
        <f t="shared" si="12"/>
        <v>1570</v>
      </c>
      <c r="O89" s="248">
        <f t="shared" si="13"/>
        <v>900</v>
      </c>
      <c r="P89" s="357">
        <f t="shared" si="14"/>
        <v>71730.844376899695</v>
      </c>
      <c r="Q89" s="248">
        <f t="shared" si="15"/>
        <v>7020</v>
      </c>
      <c r="R89" s="248" t="str">
        <f t="shared" si="16"/>
        <v>140</v>
      </c>
      <c r="S89" s="357">
        <f t="shared" si="17"/>
        <v>2028.4954407294833</v>
      </c>
      <c r="T89" s="248">
        <v>7211</v>
      </c>
      <c r="U89" s="248" t="str">
        <f t="shared" si="18"/>
        <v>140</v>
      </c>
      <c r="V89" s="357">
        <f t="shared" si="19"/>
        <v>3122.2601823708205</v>
      </c>
      <c r="W89" s="568">
        <v>7190</v>
      </c>
      <c r="X89" s="568" t="str">
        <f>U89</f>
        <v>140</v>
      </c>
      <c r="Y89" s="569">
        <f>IF($J89="",M89,$J89*M89)*0.08*0.5</f>
        <v>3203.4</v>
      </c>
    </row>
    <row r="90" spans="1:25" x14ac:dyDescent="0.25">
      <c r="A90" s="248">
        <v>592</v>
      </c>
      <c r="B90" s="248" t="s">
        <v>664</v>
      </c>
      <c r="C90" s="248" t="s">
        <v>660</v>
      </c>
      <c r="D90" s="248" t="s">
        <v>590</v>
      </c>
      <c r="E90" s="248">
        <v>1570</v>
      </c>
      <c r="F90" s="248" t="s">
        <v>780</v>
      </c>
      <c r="G90" s="248" t="str">
        <f t="shared" si="20"/>
        <v>140</v>
      </c>
      <c r="H90" s="248">
        <v>900</v>
      </c>
      <c r="I90" s="355"/>
      <c r="J90" s="355"/>
      <c r="K90" s="571">
        <f>VLOOKUP(A90,[13]Total!$A:$F,4,FALSE)</f>
        <v>59222.222222222219</v>
      </c>
      <c r="L90" s="571">
        <f>VLOOKUP(A90,[13]Total!$A:$F,5,FALSE)</f>
        <v>2277.7777777777778</v>
      </c>
      <c r="M90" s="356">
        <f t="shared" si="11"/>
        <v>61500</v>
      </c>
      <c r="N90" s="248">
        <f t="shared" si="12"/>
        <v>1570</v>
      </c>
      <c r="O90" s="248">
        <f t="shared" si="13"/>
        <v>900</v>
      </c>
      <c r="P90" s="357">
        <f t="shared" si="14"/>
        <v>54393.333333333328</v>
      </c>
      <c r="Q90" s="248">
        <f t="shared" ref="Q90:Q121" si="21">IF(N90=7170,7175,IF(N90=2400,2400,7020))</f>
        <v>7020</v>
      </c>
      <c r="R90" s="248" t="str">
        <f t="shared" si="16"/>
        <v>140</v>
      </c>
      <c r="S90" s="357">
        <f t="shared" si="17"/>
        <v>2277.7777777777778</v>
      </c>
      <c r="T90" s="248">
        <v>7211</v>
      </c>
      <c r="U90" s="248" t="str">
        <f t="shared" si="18"/>
        <v>140</v>
      </c>
      <c r="V90" s="357">
        <f t="shared" si="19"/>
        <v>2368.8888888888887</v>
      </c>
      <c r="W90" s="568">
        <v>7190</v>
      </c>
      <c r="X90" s="568" t="str">
        <f>U90</f>
        <v>140</v>
      </c>
      <c r="Y90" s="569">
        <f>IF($J90="",M90,$J90*M90)*0.08*0.5</f>
        <v>2460</v>
      </c>
    </row>
    <row r="91" spans="1:25" x14ac:dyDescent="0.25">
      <c r="A91" s="248">
        <v>604</v>
      </c>
      <c r="B91" s="248" t="s">
        <v>650</v>
      </c>
      <c r="C91" s="248" t="s">
        <v>690</v>
      </c>
      <c r="D91" s="248" t="s">
        <v>691</v>
      </c>
      <c r="E91" s="248">
        <v>7000</v>
      </c>
      <c r="F91" s="248" t="s">
        <v>821</v>
      </c>
      <c r="G91" s="248" t="str">
        <f t="shared" si="20"/>
        <v>210</v>
      </c>
      <c r="H91" s="248">
        <v>210</v>
      </c>
      <c r="I91" s="355"/>
      <c r="J91" s="355"/>
      <c r="K91" s="571">
        <f>VLOOKUP(A91,[13]Total!$A:$F,4,FALSE)</f>
        <v>60000</v>
      </c>
      <c r="L91" s="571">
        <f>VLOOKUP(A91,[13]Total!$A:$F,5,FALSE)</f>
        <v>0</v>
      </c>
      <c r="M91" s="356">
        <f t="shared" si="11"/>
        <v>60000</v>
      </c>
      <c r="N91" s="248">
        <f t="shared" si="12"/>
        <v>7000</v>
      </c>
      <c r="O91" s="248">
        <f t="shared" si="13"/>
        <v>210</v>
      </c>
      <c r="P91" s="357">
        <f t="shared" si="14"/>
        <v>57600</v>
      </c>
      <c r="Q91" s="248">
        <f t="shared" si="21"/>
        <v>7020</v>
      </c>
      <c r="R91" s="248" t="str">
        <f t="shared" si="16"/>
        <v>210</v>
      </c>
      <c r="S91" s="357">
        <f t="shared" si="17"/>
        <v>0</v>
      </c>
      <c r="T91" s="248">
        <v>7211</v>
      </c>
      <c r="U91" s="248" t="str">
        <f t="shared" si="18"/>
        <v>210</v>
      </c>
      <c r="V91" s="357">
        <f t="shared" si="19"/>
        <v>2400</v>
      </c>
      <c r="W91" s="568"/>
      <c r="X91" s="568"/>
      <c r="Y91" s="569"/>
    </row>
    <row r="92" spans="1:25" x14ac:dyDescent="0.25">
      <c r="A92" s="248">
        <v>607</v>
      </c>
      <c r="B92" s="248" t="s">
        <v>444</v>
      </c>
      <c r="C92" s="248" t="s">
        <v>445</v>
      </c>
      <c r="D92" s="248" t="s">
        <v>446</v>
      </c>
      <c r="E92" s="248">
        <v>7190</v>
      </c>
      <c r="F92" s="248" t="s">
        <v>777</v>
      </c>
      <c r="G92" s="248" t="str">
        <f t="shared" si="20"/>
        <v>140</v>
      </c>
      <c r="H92" s="248">
        <v>140</v>
      </c>
      <c r="I92" s="355"/>
      <c r="J92" s="355"/>
      <c r="K92" s="571">
        <f>VLOOKUP(A92,[13]Total!$A:$F,4,FALSE)</f>
        <v>78000</v>
      </c>
      <c r="L92" s="571">
        <f>VLOOKUP(A92,[13]Total!$A:$F,5,FALSE)</f>
        <v>3000</v>
      </c>
      <c r="M92" s="356">
        <f t="shared" si="11"/>
        <v>81000</v>
      </c>
      <c r="N92" s="248">
        <f t="shared" si="12"/>
        <v>7190</v>
      </c>
      <c r="O92" s="248">
        <f t="shared" si="13"/>
        <v>140</v>
      </c>
      <c r="P92" s="357">
        <f t="shared" si="14"/>
        <v>74880</v>
      </c>
      <c r="Q92" s="248">
        <f t="shared" si="21"/>
        <v>7020</v>
      </c>
      <c r="R92" s="248" t="str">
        <f t="shared" si="16"/>
        <v>140</v>
      </c>
      <c r="S92" s="357">
        <f t="shared" si="17"/>
        <v>3000</v>
      </c>
      <c r="T92" s="248">
        <v>7211</v>
      </c>
      <c r="U92" s="248" t="str">
        <f t="shared" si="18"/>
        <v>140</v>
      </c>
      <c r="V92" s="357">
        <f t="shared" si="19"/>
        <v>3120</v>
      </c>
      <c r="W92" s="568"/>
      <c r="X92" s="568"/>
      <c r="Y92" s="569"/>
    </row>
    <row r="93" spans="1:25" x14ac:dyDescent="0.25">
      <c r="A93" s="248">
        <v>611</v>
      </c>
      <c r="B93" s="358" t="s">
        <v>435</v>
      </c>
      <c r="C93" s="248" t="s">
        <v>436</v>
      </c>
      <c r="D93" s="248" t="s">
        <v>437</v>
      </c>
      <c r="E93" s="248" t="s">
        <v>438</v>
      </c>
      <c r="F93" s="248" t="s">
        <v>824</v>
      </c>
      <c r="G93" s="248" t="str">
        <f t="shared" si="20"/>
        <v>240</v>
      </c>
      <c r="H93" s="248">
        <v>900</v>
      </c>
      <c r="I93" s="355"/>
      <c r="J93" s="355">
        <v>0.5</v>
      </c>
      <c r="K93" s="571">
        <f>VLOOKUP(A93,[13]Total!$A:$F,4,FALSE)</f>
        <v>79040</v>
      </c>
      <c r="L93" s="571">
        <f>VLOOKUP(A93,[13]Total!$A:$F,5,FALSE)</f>
        <v>2000</v>
      </c>
      <c r="M93" s="356">
        <f t="shared" si="11"/>
        <v>81040</v>
      </c>
      <c r="N93" s="248" t="str">
        <f t="shared" si="12"/>
        <v>1570H</v>
      </c>
      <c r="O93" s="248">
        <f t="shared" si="13"/>
        <v>900</v>
      </c>
      <c r="P93" s="357">
        <f t="shared" si="14"/>
        <v>36318.399999999994</v>
      </c>
      <c r="Q93" s="248">
        <f t="shared" si="21"/>
        <v>7020</v>
      </c>
      <c r="R93" s="248" t="str">
        <f t="shared" si="16"/>
        <v>240</v>
      </c>
      <c r="S93" s="357">
        <f t="shared" si="17"/>
        <v>1000</v>
      </c>
      <c r="T93" s="248">
        <v>7211</v>
      </c>
      <c r="U93" s="248" t="str">
        <f t="shared" si="18"/>
        <v>240</v>
      </c>
      <c r="V93" s="357">
        <f t="shared" si="19"/>
        <v>1580.8</v>
      </c>
      <c r="W93" s="568">
        <v>7190</v>
      </c>
      <c r="X93" s="568" t="str">
        <f>U93</f>
        <v>240</v>
      </c>
      <c r="Y93" s="569">
        <f>IF($J93="",M93,$J93*M93)*0.08*0.5</f>
        <v>1620.8</v>
      </c>
    </row>
    <row r="94" spans="1:25" x14ac:dyDescent="0.25">
      <c r="A94" s="248">
        <v>611</v>
      </c>
      <c r="B94" s="248" t="s">
        <v>435</v>
      </c>
      <c r="C94" s="248" t="s">
        <v>436</v>
      </c>
      <c r="D94" s="248" t="s">
        <v>437</v>
      </c>
      <c r="E94" s="248">
        <v>7190</v>
      </c>
      <c r="F94" s="248" t="s">
        <v>810</v>
      </c>
      <c r="G94" s="248" t="str">
        <f t="shared" si="20"/>
        <v>240</v>
      </c>
      <c r="H94" s="248">
        <v>7190</v>
      </c>
      <c r="I94" s="355"/>
      <c r="J94" s="355">
        <v>0.5</v>
      </c>
      <c r="K94" s="571">
        <f>VLOOKUP(A94,[13]Total!$A:$F,4,FALSE)</f>
        <v>79040</v>
      </c>
      <c r="L94" s="571">
        <f>VLOOKUP(A94,[13]Total!$A:$F,5,FALSE)</f>
        <v>2000</v>
      </c>
      <c r="M94" s="356">
        <f t="shared" si="11"/>
        <v>81040</v>
      </c>
      <c r="N94" s="248">
        <f t="shared" si="12"/>
        <v>7190</v>
      </c>
      <c r="O94" s="248">
        <f t="shared" si="13"/>
        <v>7190</v>
      </c>
      <c r="P94" s="357">
        <f t="shared" si="14"/>
        <v>37939.199999999997</v>
      </c>
      <c r="Q94" s="248">
        <f t="shared" si="21"/>
        <v>7020</v>
      </c>
      <c r="R94" s="248" t="str">
        <f t="shared" si="16"/>
        <v>240</v>
      </c>
      <c r="S94" s="357">
        <f t="shared" si="17"/>
        <v>1000</v>
      </c>
      <c r="T94" s="248">
        <v>7211</v>
      </c>
      <c r="U94" s="248" t="str">
        <f t="shared" si="18"/>
        <v>240</v>
      </c>
      <c r="V94" s="357">
        <f t="shared" si="19"/>
        <v>1580.8</v>
      </c>
      <c r="W94" s="568"/>
      <c r="X94" s="568"/>
      <c r="Y94" s="569"/>
    </row>
    <row r="95" spans="1:25" x14ac:dyDescent="0.25">
      <c r="A95" s="248">
        <v>614</v>
      </c>
      <c r="B95" s="248" t="s">
        <v>497</v>
      </c>
      <c r="C95" s="248" t="s">
        <v>498</v>
      </c>
      <c r="D95" s="248" t="s">
        <v>499</v>
      </c>
      <c r="E95" s="248">
        <v>7190</v>
      </c>
      <c r="F95" s="248" t="s">
        <v>786</v>
      </c>
      <c r="G95" s="248" t="str">
        <f t="shared" si="20"/>
        <v>142</v>
      </c>
      <c r="H95" s="248">
        <v>142</v>
      </c>
      <c r="I95" s="355"/>
      <c r="J95" s="355"/>
      <c r="K95" s="571">
        <f>VLOOKUP(A95,[13]Total!$A:$F,4,FALSE)</f>
        <v>69000</v>
      </c>
      <c r="L95" s="571">
        <f>VLOOKUP(A95,[13]Total!$A:$F,5,FALSE)</f>
        <v>3000</v>
      </c>
      <c r="M95" s="356">
        <f t="shared" si="11"/>
        <v>72000</v>
      </c>
      <c r="N95" s="248">
        <f t="shared" si="12"/>
        <v>7190</v>
      </c>
      <c r="O95" s="248">
        <f t="shared" si="13"/>
        <v>142</v>
      </c>
      <c r="P95" s="357">
        <f t="shared" si="14"/>
        <v>66240</v>
      </c>
      <c r="Q95" s="248">
        <f t="shared" si="21"/>
        <v>7020</v>
      </c>
      <c r="R95" s="248" t="str">
        <f t="shared" si="16"/>
        <v>142</v>
      </c>
      <c r="S95" s="357">
        <f t="shared" si="17"/>
        <v>3000</v>
      </c>
      <c r="T95" s="248">
        <v>7211</v>
      </c>
      <c r="U95" s="248" t="str">
        <f t="shared" si="18"/>
        <v>142</v>
      </c>
      <c r="V95" s="357">
        <f t="shared" si="19"/>
        <v>2760</v>
      </c>
      <c r="W95" s="568"/>
      <c r="X95" s="568"/>
      <c r="Y95" s="569"/>
    </row>
    <row r="96" spans="1:25" x14ac:dyDescent="0.25">
      <c r="A96" s="248">
        <v>620</v>
      </c>
      <c r="B96" s="248" t="s">
        <v>376</v>
      </c>
      <c r="C96" s="248" t="s">
        <v>377</v>
      </c>
      <c r="D96" s="248" t="s">
        <v>378</v>
      </c>
      <c r="E96" s="248">
        <v>7190</v>
      </c>
      <c r="F96" s="248" t="s">
        <v>778</v>
      </c>
      <c r="G96" s="248" t="str">
        <f t="shared" si="20"/>
        <v>130</v>
      </c>
      <c r="H96" s="248">
        <v>130</v>
      </c>
      <c r="I96" s="355">
        <v>0.5</v>
      </c>
      <c r="J96" s="355">
        <v>0.5</v>
      </c>
      <c r="K96" s="571">
        <f>VLOOKUP(A96,[13]Total!$A:$F,4,FALSE)</f>
        <v>121875</v>
      </c>
      <c r="L96" s="571">
        <f>VLOOKUP(A96,[13]Total!$A:$F,5,FALSE)</f>
        <v>6000</v>
      </c>
      <c r="M96" s="356">
        <f t="shared" si="11"/>
        <v>127875</v>
      </c>
      <c r="N96" s="248">
        <f t="shared" si="12"/>
        <v>7190</v>
      </c>
      <c r="O96" s="248">
        <f t="shared" si="13"/>
        <v>130</v>
      </c>
      <c r="P96" s="357">
        <f t="shared" si="14"/>
        <v>58500</v>
      </c>
      <c r="Q96" s="248">
        <f t="shared" si="21"/>
        <v>7020</v>
      </c>
      <c r="R96" s="248" t="str">
        <f t="shared" si="16"/>
        <v>130</v>
      </c>
      <c r="S96" s="357">
        <f t="shared" si="17"/>
        <v>3000</v>
      </c>
      <c r="T96" s="248">
        <v>7211</v>
      </c>
      <c r="U96" s="248" t="str">
        <f t="shared" si="18"/>
        <v>130</v>
      </c>
      <c r="V96" s="357">
        <f t="shared" si="19"/>
        <v>2437.5</v>
      </c>
      <c r="W96" s="568"/>
      <c r="X96" s="568"/>
      <c r="Y96" s="569"/>
    </row>
    <row r="97" spans="1:25" x14ac:dyDescent="0.25">
      <c r="A97" s="248">
        <v>620</v>
      </c>
      <c r="B97" s="248" t="s">
        <v>376</v>
      </c>
      <c r="C97" s="248" t="s">
        <v>377</v>
      </c>
      <c r="D97" s="248" t="s">
        <v>378</v>
      </c>
      <c r="E97" s="248">
        <v>7190</v>
      </c>
      <c r="F97" s="248" t="s">
        <v>777</v>
      </c>
      <c r="G97" s="248" t="str">
        <f t="shared" si="20"/>
        <v>140</v>
      </c>
      <c r="H97" s="248">
        <v>140</v>
      </c>
      <c r="I97" s="355"/>
      <c r="J97" s="355">
        <v>0.5</v>
      </c>
      <c r="K97" s="571">
        <f>VLOOKUP(A97,[13]Total!$A:$F,4,FALSE)</f>
        <v>121875</v>
      </c>
      <c r="L97" s="571">
        <f>VLOOKUP(A97,[13]Total!$A:$F,5,FALSE)</f>
        <v>6000</v>
      </c>
      <c r="M97" s="356">
        <f t="shared" si="11"/>
        <v>127875</v>
      </c>
      <c r="N97" s="248">
        <f t="shared" si="12"/>
        <v>7190</v>
      </c>
      <c r="O97" s="248">
        <f t="shared" si="13"/>
        <v>140</v>
      </c>
      <c r="P97" s="357">
        <f t="shared" si="14"/>
        <v>58500</v>
      </c>
      <c r="Q97" s="248">
        <f t="shared" si="21"/>
        <v>7020</v>
      </c>
      <c r="R97" s="248" t="str">
        <f t="shared" si="16"/>
        <v>140</v>
      </c>
      <c r="S97" s="357">
        <f t="shared" si="17"/>
        <v>3000</v>
      </c>
      <c r="T97" s="248">
        <v>7211</v>
      </c>
      <c r="U97" s="248" t="str">
        <f t="shared" si="18"/>
        <v>140</v>
      </c>
      <c r="V97" s="357">
        <f t="shared" si="19"/>
        <v>2437.5</v>
      </c>
      <c r="W97" s="568"/>
      <c r="X97" s="568"/>
      <c r="Y97" s="569"/>
    </row>
    <row r="98" spans="1:25" x14ac:dyDescent="0.25">
      <c r="A98" s="248">
        <v>629</v>
      </c>
      <c r="B98" s="248" t="s">
        <v>615</v>
      </c>
      <c r="C98" s="248" t="s">
        <v>616</v>
      </c>
      <c r="D98" s="248" t="s">
        <v>617</v>
      </c>
      <c r="E98" s="248">
        <v>7190</v>
      </c>
      <c r="F98" s="248" t="s">
        <v>825</v>
      </c>
      <c r="G98" s="248" t="str">
        <f t="shared" si="20"/>
        <v>210</v>
      </c>
      <c r="H98" s="248">
        <v>210</v>
      </c>
      <c r="I98" s="355"/>
      <c r="J98" s="355"/>
      <c r="K98" s="571">
        <f>VLOOKUP(A98,[13]Total!$A:$F,4,FALSE)</f>
        <v>60930</v>
      </c>
      <c r="L98" s="571">
        <f>VLOOKUP(A98,[13]Total!$A:$F,5,FALSE)</f>
        <v>0</v>
      </c>
      <c r="M98" s="356">
        <f t="shared" si="11"/>
        <v>60930</v>
      </c>
      <c r="N98" s="248">
        <f t="shared" si="12"/>
        <v>7190</v>
      </c>
      <c r="O98" s="248">
        <f t="shared" si="13"/>
        <v>210</v>
      </c>
      <c r="P98" s="357">
        <f t="shared" si="14"/>
        <v>58492.800000000003</v>
      </c>
      <c r="Q98" s="248">
        <f t="shared" si="21"/>
        <v>7020</v>
      </c>
      <c r="R98" s="248" t="str">
        <f t="shared" si="16"/>
        <v>210</v>
      </c>
      <c r="S98" s="357">
        <f t="shared" si="17"/>
        <v>0</v>
      </c>
      <c r="T98" s="248">
        <v>7211</v>
      </c>
      <c r="U98" s="248" t="str">
        <f t="shared" si="18"/>
        <v>210</v>
      </c>
      <c r="V98" s="357">
        <f t="shared" si="19"/>
        <v>2437.2000000000003</v>
      </c>
      <c r="W98" s="568"/>
      <c r="X98" s="568"/>
      <c r="Y98" s="569"/>
    </row>
    <row r="99" spans="1:25" x14ac:dyDescent="0.25">
      <c r="A99" s="248">
        <v>631</v>
      </c>
      <c r="B99" s="248" t="s">
        <v>439</v>
      </c>
      <c r="C99" s="248" t="s">
        <v>440</v>
      </c>
      <c r="D99" s="248" t="s">
        <v>418</v>
      </c>
      <c r="E99" s="248">
        <v>1570</v>
      </c>
      <c r="F99" s="248" t="s">
        <v>780</v>
      </c>
      <c r="G99" s="248" t="str">
        <f t="shared" si="20"/>
        <v>140</v>
      </c>
      <c r="H99" s="248">
        <v>900</v>
      </c>
      <c r="I99" s="355"/>
      <c r="J99" s="355"/>
      <c r="K99" s="571">
        <f>VLOOKUP(A99,[13]Total!$A:$F,4,FALSE)</f>
        <v>80137.23593287266</v>
      </c>
      <c r="L99" s="571">
        <f>VLOOKUP(A99,[13]Total!$A:$F,5,FALSE)</f>
        <v>2027.7640671273448</v>
      </c>
      <c r="M99" s="356">
        <f t="shared" si="11"/>
        <v>82165</v>
      </c>
      <c r="N99" s="248">
        <f t="shared" si="12"/>
        <v>1570</v>
      </c>
      <c r="O99" s="248">
        <f t="shared" si="13"/>
        <v>900</v>
      </c>
      <c r="P99" s="357">
        <f t="shared" si="14"/>
        <v>73645.146495557754</v>
      </c>
      <c r="Q99" s="248">
        <f t="shared" si="21"/>
        <v>7020</v>
      </c>
      <c r="R99" s="248" t="str">
        <f t="shared" si="16"/>
        <v>140</v>
      </c>
      <c r="S99" s="357">
        <f t="shared" si="17"/>
        <v>2027.7640671273448</v>
      </c>
      <c r="T99" s="248">
        <v>7211</v>
      </c>
      <c r="U99" s="248" t="str">
        <f t="shared" si="18"/>
        <v>140</v>
      </c>
      <c r="V99" s="357">
        <f t="shared" si="19"/>
        <v>3205.4894373149064</v>
      </c>
      <c r="W99" s="568">
        <v>7190</v>
      </c>
      <c r="X99" s="568" t="str">
        <f>U99</f>
        <v>140</v>
      </c>
      <c r="Y99" s="569">
        <f>IF($J99="",M99,$J99*M99)*0.08*0.5</f>
        <v>3286.6</v>
      </c>
    </row>
    <row r="100" spans="1:25" x14ac:dyDescent="0.25">
      <c r="A100" s="248">
        <v>632</v>
      </c>
      <c r="B100" s="248" t="s">
        <v>692</v>
      </c>
      <c r="C100" s="248" t="s">
        <v>693</v>
      </c>
      <c r="D100" s="248" t="s">
        <v>691</v>
      </c>
      <c r="E100" s="248">
        <v>7000</v>
      </c>
      <c r="F100" s="248" t="s">
        <v>821</v>
      </c>
      <c r="G100" s="248" t="str">
        <f t="shared" si="20"/>
        <v>210</v>
      </c>
      <c r="H100" s="248">
        <v>210</v>
      </c>
      <c r="I100" s="355"/>
      <c r="J100" s="355"/>
      <c r="K100" s="571">
        <f>VLOOKUP(A100,[13]Total!$A:$F,4,FALSE)</f>
        <v>60000</v>
      </c>
      <c r="L100" s="571">
        <f>VLOOKUP(A100,[13]Total!$A:$F,5,FALSE)</f>
        <v>0</v>
      </c>
      <c r="M100" s="356">
        <f t="shared" si="11"/>
        <v>60000</v>
      </c>
      <c r="N100" s="248">
        <f t="shared" si="12"/>
        <v>7000</v>
      </c>
      <c r="O100" s="248">
        <f t="shared" si="13"/>
        <v>210</v>
      </c>
      <c r="P100" s="357">
        <f t="shared" si="14"/>
        <v>57600</v>
      </c>
      <c r="Q100" s="248">
        <f t="shared" si="21"/>
        <v>7020</v>
      </c>
      <c r="R100" s="248" t="str">
        <f t="shared" si="16"/>
        <v>210</v>
      </c>
      <c r="S100" s="357">
        <f t="shared" si="17"/>
        <v>0</v>
      </c>
      <c r="T100" s="248">
        <v>7211</v>
      </c>
      <c r="U100" s="248" t="str">
        <f t="shared" si="18"/>
        <v>210</v>
      </c>
      <c r="V100" s="357">
        <f t="shared" si="19"/>
        <v>2400</v>
      </c>
      <c r="W100" s="568"/>
      <c r="X100" s="568"/>
      <c r="Y100" s="569"/>
    </row>
    <row r="101" spans="1:25" x14ac:dyDescent="0.25">
      <c r="A101" s="248">
        <v>633</v>
      </c>
      <c r="B101" s="248" t="s">
        <v>610</v>
      </c>
      <c r="C101" s="248" t="s">
        <v>611</v>
      </c>
      <c r="D101" s="248" t="s">
        <v>590</v>
      </c>
      <c r="E101" s="248">
        <v>1570</v>
      </c>
      <c r="F101" s="248" t="s">
        <v>780</v>
      </c>
      <c r="G101" s="248" t="str">
        <f t="shared" si="20"/>
        <v>140</v>
      </c>
      <c r="H101" s="248">
        <v>900</v>
      </c>
      <c r="I101" s="355"/>
      <c r="J101" s="355"/>
      <c r="K101" s="571">
        <f>VLOOKUP(A101,[13]Total!$A:$F,4,FALSE)</f>
        <v>59781.04539202201</v>
      </c>
      <c r="L101" s="571">
        <f>VLOOKUP(A101,[13]Total!$A:$F,5,FALSE)</f>
        <v>2128.9546079779916</v>
      </c>
      <c r="M101" s="356">
        <f t="shared" si="11"/>
        <v>61910</v>
      </c>
      <c r="N101" s="248">
        <f t="shared" si="12"/>
        <v>1570</v>
      </c>
      <c r="O101" s="248">
        <f t="shared" si="13"/>
        <v>900</v>
      </c>
      <c r="P101" s="357">
        <f t="shared" si="14"/>
        <v>54913.40357634113</v>
      </c>
      <c r="Q101" s="248">
        <f t="shared" si="21"/>
        <v>7020</v>
      </c>
      <c r="R101" s="248" t="str">
        <f t="shared" si="16"/>
        <v>140</v>
      </c>
      <c r="S101" s="357">
        <f t="shared" si="17"/>
        <v>2128.9546079779916</v>
      </c>
      <c r="T101" s="248">
        <v>7211</v>
      </c>
      <c r="U101" s="248" t="str">
        <f t="shared" si="18"/>
        <v>140</v>
      </c>
      <c r="V101" s="357">
        <f t="shared" si="19"/>
        <v>2391.2418156808803</v>
      </c>
      <c r="W101" s="568">
        <v>7190</v>
      </c>
      <c r="X101" s="568" t="str">
        <f>U101</f>
        <v>140</v>
      </c>
      <c r="Y101" s="569">
        <f>IF($J101="",M101,$J101*M101)*0.08*0.5</f>
        <v>2476.4</v>
      </c>
    </row>
    <row r="102" spans="1:25" x14ac:dyDescent="0.25">
      <c r="A102" s="248">
        <v>634</v>
      </c>
      <c r="B102" s="248" t="s">
        <v>598</v>
      </c>
      <c r="C102" s="248" t="s">
        <v>599</v>
      </c>
      <c r="D102" s="248" t="s">
        <v>595</v>
      </c>
      <c r="E102" s="248">
        <v>7190</v>
      </c>
      <c r="F102" s="248" t="s">
        <v>812</v>
      </c>
      <c r="G102" s="248" t="str">
        <f t="shared" si="20"/>
        <v>160</v>
      </c>
      <c r="H102" s="248">
        <v>160</v>
      </c>
      <c r="I102" s="355"/>
      <c r="J102" s="355"/>
      <c r="K102" s="571">
        <f>VLOOKUP(A102,[13]Total!$A:$F,4,FALSE)</f>
        <v>60000</v>
      </c>
      <c r="L102" s="571">
        <f>VLOOKUP(A102,[13]Total!$A:$F,5,FALSE)</f>
        <v>0</v>
      </c>
      <c r="M102" s="356">
        <f t="shared" si="11"/>
        <v>60000</v>
      </c>
      <c r="N102" s="248">
        <f t="shared" si="12"/>
        <v>7190</v>
      </c>
      <c r="O102" s="248">
        <f t="shared" si="13"/>
        <v>160</v>
      </c>
      <c r="P102" s="357">
        <f t="shared" si="14"/>
        <v>57600</v>
      </c>
      <c r="Q102" s="248">
        <f t="shared" si="21"/>
        <v>7020</v>
      </c>
      <c r="R102" s="248" t="str">
        <f t="shared" si="16"/>
        <v>160</v>
      </c>
      <c r="S102" s="357">
        <f t="shared" si="17"/>
        <v>0</v>
      </c>
      <c r="T102" s="248">
        <v>7211</v>
      </c>
      <c r="U102" s="248" t="str">
        <f t="shared" si="18"/>
        <v>160</v>
      </c>
      <c r="V102" s="357">
        <f t="shared" si="19"/>
        <v>2400</v>
      </c>
      <c r="W102" s="568"/>
      <c r="X102" s="568"/>
      <c r="Y102" s="569"/>
    </row>
    <row r="103" spans="1:25" x14ac:dyDescent="0.25">
      <c r="A103" s="248">
        <v>635</v>
      </c>
      <c r="B103" s="248" t="s">
        <v>608</v>
      </c>
      <c r="C103" s="248" t="s">
        <v>609</v>
      </c>
      <c r="D103" s="248" t="s">
        <v>590</v>
      </c>
      <c r="E103" s="248">
        <v>1570</v>
      </c>
      <c r="F103" s="248" t="s">
        <v>780</v>
      </c>
      <c r="G103" s="248" t="str">
        <f t="shared" si="20"/>
        <v>140</v>
      </c>
      <c r="H103" s="248">
        <v>900</v>
      </c>
      <c r="I103" s="355"/>
      <c r="J103" s="355"/>
      <c r="K103" s="571">
        <f>VLOOKUP(A103,[13]Total!$A:$F,4,FALSE)</f>
        <v>59781.04539202201</v>
      </c>
      <c r="L103" s="571">
        <f>VLOOKUP(A103,[13]Total!$A:$F,5,FALSE)</f>
        <v>2128.9546079779916</v>
      </c>
      <c r="M103" s="356">
        <f t="shared" si="11"/>
        <v>61910</v>
      </c>
      <c r="N103" s="248">
        <f t="shared" si="12"/>
        <v>1570</v>
      </c>
      <c r="O103" s="248">
        <f t="shared" si="13"/>
        <v>900</v>
      </c>
      <c r="P103" s="357">
        <f t="shared" si="14"/>
        <v>54913.40357634113</v>
      </c>
      <c r="Q103" s="248">
        <f t="shared" si="21"/>
        <v>7020</v>
      </c>
      <c r="R103" s="248" t="str">
        <f t="shared" si="16"/>
        <v>140</v>
      </c>
      <c r="S103" s="357">
        <f t="shared" si="17"/>
        <v>2128.9546079779916</v>
      </c>
      <c r="T103" s="248">
        <v>7211</v>
      </c>
      <c r="U103" s="248" t="str">
        <f t="shared" si="18"/>
        <v>140</v>
      </c>
      <c r="V103" s="357">
        <f t="shared" si="19"/>
        <v>2391.2418156808803</v>
      </c>
      <c r="W103" s="568">
        <v>7190</v>
      </c>
      <c r="X103" s="568" t="str">
        <f>U103</f>
        <v>140</v>
      </c>
      <c r="Y103" s="569">
        <f>IF($J103="",M103,$J103*M103)*0.08*0.5</f>
        <v>2476.4</v>
      </c>
    </row>
    <row r="104" spans="1:25" x14ac:dyDescent="0.25">
      <c r="A104" s="248">
        <v>636</v>
      </c>
      <c r="B104" s="248" t="s">
        <v>686</v>
      </c>
      <c r="C104" s="248" t="s">
        <v>687</v>
      </c>
      <c r="D104" s="248" t="s">
        <v>548</v>
      </c>
      <c r="E104" s="248">
        <v>7000</v>
      </c>
      <c r="F104" s="248" t="s">
        <v>807</v>
      </c>
      <c r="G104" s="248" t="str">
        <f t="shared" si="20"/>
        <v>120</v>
      </c>
      <c r="H104" s="248">
        <v>120</v>
      </c>
      <c r="I104" s="355"/>
      <c r="J104" s="355">
        <v>1</v>
      </c>
      <c r="K104" s="571">
        <f>VLOOKUP(A104,[13]Total!$A:$F,4,FALSE)</f>
        <v>55000</v>
      </c>
      <c r="L104" s="571">
        <f>VLOOKUP(A104,[13]Total!$A:$F,5,FALSE)</f>
        <v>0</v>
      </c>
      <c r="M104" s="356">
        <f t="shared" si="11"/>
        <v>55000</v>
      </c>
      <c r="N104" s="248">
        <f t="shared" si="12"/>
        <v>7000</v>
      </c>
      <c r="O104" s="248">
        <f t="shared" si="13"/>
        <v>120</v>
      </c>
      <c r="P104" s="357">
        <f t="shared" si="14"/>
        <v>52800</v>
      </c>
      <c r="Q104" s="248">
        <f t="shared" si="21"/>
        <v>7020</v>
      </c>
      <c r="R104" s="248" t="str">
        <f t="shared" si="16"/>
        <v>120</v>
      </c>
      <c r="S104" s="357">
        <f t="shared" si="17"/>
        <v>0</v>
      </c>
      <c r="T104" s="248">
        <v>7211</v>
      </c>
      <c r="U104" s="248" t="str">
        <f t="shared" si="18"/>
        <v>120</v>
      </c>
      <c r="V104" s="357">
        <f t="shared" si="19"/>
        <v>2200</v>
      </c>
      <c r="W104" s="568"/>
      <c r="X104" s="568"/>
      <c r="Y104" s="569"/>
    </row>
    <row r="105" spans="1:25" x14ac:dyDescent="0.25">
      <c r="A105" s="248">
        <v>636</v>
      </c>
      <c r="B105" s="248" t="s">
        <v>686</v>
      </c>
      <c r="C105" s="248" t="s">
        <v>687</v>
      </c>
      <c r="D105" s="248" t="s">
        <v>548</v>
      </c>
      <c r="E105" s="248">
        <v>7000</v>
      </c>
      <c r="F105" s="248" t="s">
        <v>808</v>
      </c>
      <c r="G105" s="248" t="str">
        <f t="shared" si="20"/>
        <v>121</v>
      </c>
      <c r="H105" s="248">
        <v>121</v>
      </c>
      <c r="I105" s="355"/>
      <c r="J105" s="355">
        <v>0</v>
      </c>
      <c r="K105" s="571">
        <f>VLOOKUP(A105,[13]Total!$A:$F,4,FALSE)</f>
        <v>55000</v>
      </c>
      <c r="L105" s="571">
        <f>VLOOKUP(A105,[13]Total!$A:$F,5,FALSE)</f>
        <v>0</v>
      </c>
      <c r="M105" s="356">
        <f t="shared" si="11"/>
        <v>55000</v>
      </c>
      <c r="N105" s="248">
        <f t="shared" si="12"/>
        <v>7000</v>
      </c>
      <c r="O105" s="248">
        <f t="shared" si="13"/>
        <v>121</v>
      </c>
      <c r="P105" s="357">
        <f t="shared" si="14"/>
        <v>0</v>
      </c>
      <c r="Q105" s="248">
        <f t="shared" si="21"/>
        <v>7020</v>
      </c>
      <c r="R105" s="248" t="str">
        <f t="shared" si="16"/>
        <v>121</v>
      </c>
      <c r="S105" s="357">
        <f t="shared" si="17"/>
        <v>0</v>
      </c>
      <c r="T105" s="248">
        <v>7211</v>
      </c>
      <c r="U105" s="248" t="str">
        <f t="shared" si="18"/>
        <v>121</v>
      </c>
      <c r="V105" s="357">
        <f t="shared" si="19"/>
        <v>0</v>
      </c>
      <c r="W105" s="568"/>
      <c r="X105" s="568"/>
      <c r="Y105" s="569"/>
    </row>
    <row r="106" spans="1:25" x14ac:dyDescent="0.25">
      <c r="A106" s="248">
        <v>643</v>
      </c>
      <c r="B106" s="248" t="s">
        <v>632</v>
      </c>
      <c r="C106" s="248" t="s">
        <v>633</v>
      </c>
      <c r="D106" s="248" t="s">
        <v>548</v>
      </c>
      <c r="E106" s="248">
        <v>7000</v>
      </c>
      <c r="F106" s="248" t="s">
        <v>807</v>
      </c>
      <c r="G106" s="248" t="str">
        <f t="shared" si="20"/>
        <v>120</v>
      </c>
      <c r="H106" s="248">
        <v>120</v>
      </c>
      <c r="I106" s="355"/>
      <c r="J106" s="355"/>
      <c r="K106" s="571">
        <f>VLOOKUP(A106,[13]Total!$A:$F,4,FALSE)</f>
        <v>55000</v>
      </c>
      <c r="L106" s="571">
        <f>VLOOKUP(A106,[13]Total!$A:$F,5,FALSE)</f>
        <v>0</v>
      </c>
      <c r="M106" s="356">
        <f t="shared" si="11"/>
        <v>55000</v>
      </c>
      <c r="N106" s="248">
        <f t="shared" si="12"/>
        <v>7000</v>
      </c>
      <c r="O106" s="248">
        <f t="shared" si="13"/>
        <v>120</v>
      </c>
      <c r="P106" s="357">
        <f t="shared" si="14"/>
        <v>52800</v>
      </c>
      <c r="Q106" s="248">
        <f t="shared" si="21"/>
        <v>7020</v>
      </c>
      <c r="R106" s="248" t="str">
        <f t="shared" si="16"/>
        <v>120</v>
      </c>
      <c r="S106" s="357">
        <f t="shared" si="17"/>
        <v>0</v>
      </c>
      <c r="T106" s="248">
        <v>7211</v>
      </c>
      <c r="U106" s="248" t="str">
        <f t="shared" si="18"/>
        <v>120</v>
      </c>
      <c r="V106" s="357">
        <f t="shared" si="19"/>
        <v>2200</v>
      </c>
      <c r="W106" s="568"/>
      <c r="X106" s="568"/>
      <c r="Y106" s="569"/>
    </row>
    <row r="107" spans="1:25" x14ac:dyDescent="0.25">
      <c r="A107" s="248">
        <v>644</v>
      </c>
      <c r="B107" s="248" t="s">
        <v>484</v>
      </c>
      <c r="C107" s="248" t="s">
        <v>485</v>
      </c>
      <c r="D107" s="248" t="s">
        <v>483</v>
      </c>
      <c r="E107" s="248" t="s">
        <v>438</v>
      </c>
      <c r="F107" s="248" t="s">
        <v>824</v>
      </c>
      <c r="G107" s="248" t="str">
        <f t="shared" si="20"/>
        <v>240</v>
      </c>
      <c r="H107" s="248">
        <v>900</v>
      </c>
      <c r="I107" s="355"/>
      <c r="J107" s="355"/>
      <c r="K107" s="571">
        <f>VLOOKUP(A107,[13]Total!$A:$F,4,FALSE)</f>
        <v>72800</v>
      </c>
      <c r="L107" s="571">
        <f>VLOOKUP(A107,[13]Total!$A:$F,5,FALSE)</f>
        <v>2000</v>
      </c>
      <c r="M107" s="356">
        <f t="shared" si="11"/>
        <v>74800</v>
      </c>
      <c r="N107" s="248" t="str">
        <f t="shared" si="12"/>
        <v>1570H</v>
      </c>
      <c r="O107" s="248">
        <f t="shared" si="13"/>
        <v>900</v>
      </c>
      <c r="P107" s="357">
        <f t="shared" si="14"/>
        <v>66896</v>
      </c>
      <c r="Q107" s="248">
        <f t="shared" si="21"/>
        <v>7020</v>
      </c>
      <c r="R107" s="248" t="str">
        <f t="shared" si="16"/>
        <v>240</v>
      </c>
      <c r="S107" s="357">
        <f t="shared" si="17"/>
        <v>2000</v>
      </c>
      <c r="T107" s="248">
        <v>7211</v>
      </c>
      <c r="U107" s="248" t="str">
        <f t="shared" si="18"/>
        <v>240</v>
      </c>
      <c r="V107" s="357">
        <f t="shared" si="19"/>
        <v>2912</v>
      </c>
      <c r="W107" s="568">
        <v>7190</v>
      </c>
      <c r="X107" s="568" t="str">
        <f>U107</f>
        <v>240</v>
      </c>
      <c r="Y107" s="569">
        <f>IF($J107="",M107,$J107*M107)*0.08*0.5</f>
        <v>2992</v>
      </c>
    </row>
    <row r="108" spans="1:25" x14ac:dyDescent="0.25">
      <c r="A108" s="248">
        <v>646</v>
      </c>
      <c r="B108" s="248" t="s">
        <v>531</v>
      </c>
      <c r="C108" s="248" t="s">
        <v>532</v>
      </c>
      <c r="D108" s="248" t="s">
        <v>509</v>
      </c>
      <c r="E108" s="248" t="s">
        <v>510</v>
      </c>
      <c r="F108" s="248" t="s">
        <v>776</v>
      </c>
      <c r="G108" s="248" t="str">
        <f t="shared" si="20"/>
        <v>340</v>
      </c>
      <c r="H108" s="248">
        <v>900</v>
      </c>
      <c r="I108" s="355"/>
      <c r="J108" s="355"/>
      <c r="K108" s="571">
        <f>VLOOKUP(A108,[13]Total!$A:$F,4,FALSE)</f>
        <v>69588.98483080513</v>
      </c>
      <c r="L108" s="571">
        <f>VLOOKUP(A108,[13]Total!$A:$F,5,FALSE)</f>
        <v>2091.0151691948658</v>
      </c>
      <c r="M108" s="356">
        <f t="shared" si="11"/>
        <v>71680</v>
      </c>
      <c r="N108" s="248" t="str">
        <f t="shared" si="12"/>
        <v>1570N</v>
      </c>
      <c r="O108" s="248">
        <f t="shared" si="13"/>
        <v>900</v>
      </c>
      <c r="P108" s="357">
        <f t="shared" si="14"/>
        <v>63938.225437572924</v>
      </c>
      <c r="Q108" s="248">
        <f t="shared" si="21"/>
        <v>7020</v>
      </c>
      <c r="R108" s="248" t="str">
        <f t="shared" si="16"/>
        <v>340</v>
      </c>
      <c r="S108" s="357">
        <f t="shared" si="17"/>
        <v>2091.0151691948658</v>
      </c>
      <c r="T108" s="248">
        <v>7211</v>
      </c>
      <c r="U108" s="248" t="str">
        <f t="shared" si="18"/>
        <v>340</v>
      </c>
      <c r="V108" s="357">
        <f t="shared" si="19"/>
        <v>2783.5593932322054</v>
      </c>
      <c r="W108" s="568">
        <v>7190</v>
      </c>
      <c r="X108" s="568" t="str">
        <f>U108</f>
        <v>340</v>
      </c>
      <c r="Y108" s="569">
        <f>IF($J108="",M108,$J108*M108)*0.08*0.5</f>
        <v>2867.2000000000003</v>
      </c>
    </row>
    <row r="109" spans="1:25" x14ac:dyDescent="0.25">
      <c r="A109" s="248">
        <v>649</v>
      </c>
      <c r="B109" s="248" t="s">
        <v>518</v>
      </c>
      <c r="C109" s="248" t="s">
        <v>519</v>
      </c>
      <c r="D109" s="248" t="s">
        <v>520</v>
      </c>
      <c r="E109" s="248">
        <v>7190</v>
      </c>
      <c r="F109" s="248" t="s">
        <v>826</v>
      </c>
      <c r="G109" s="248" t="str">
        <f t="shared" si="20"/>
        <v>935</v>
      </c>
      <c r="H109" s="248">
        <v>935</v>
      </c>
      <c r="I109" s="355"/>
      <c r="J109" s="355"/>
      <c r="K109" s="571">
        <f>VLOOKUP(A109,[13]Total!$A:$F,4,FALSE)</f>
        <v>70200</v>
      </c>
      <c r="L109" s="571">
        <f>VLOOKUP(A109,[13]Total!$A:$F,5,FALSE)</f>
        <v>0</v>
      </c>
      <c r="M109" s="356">
        <f t="shared" si="11"/>
        <v>70200</v>
      </c>
      <c r="N109" s="248">
        <f t="shared" si="12"/>
        <v>7190</v>
      </c>
      <c r="O109" s="248">
        <f t="shared" si="13"/>
        <v>935</v>
      </c>
      <c r="P109" s="357">
        <f t="shared" si="14"/>
        <v>67392</v>
      </c>
      <c r="Q109" s="248">
        <f t="shared" si="21"/>
        <v>7020</v>
      </c>
      <c r="R109" s="248" t="str">
        <f t="shared" si="16"/>
        <v>935</v>
      </c>
      <c r="S109" s="357">
        <f t="shared" si="17"/>
        <v>0</v>
      </c>
      <c r="T109" s="248">
        <v>7211</v>
      </c>
      <c r="U109" s="248" t="str">
        <f t="shared" si="18"/>
        <v>935</v>
      </c>
      <c r="V109" s="357">
        <f t="shared" si="19"/>
        <v>2808</v>
      </c>
      <c r="W109" s="568"/>
      <c r="X109" s="568"/>
      <c r="Y109" s="569"/>
    </row>
    <row r="110" spans="1:25" x14ac:dyDescent="0.25">
      <c r="A110" s="248">
        <v>650</v>
      </c>
      <c r="B110" s="248" t="s">
        <v>550</v>
      </c>
      <c r="C110" s="248" t="s">
        <v>551</v>
      </c>
      <c r="D110" s="248" t="s">
        <v>552</v>
      </c>
      <c r="E110" s="248">
        <v>7190</v>
      </c>
      <c r="F110" s="248" t="s">
        <v>827</v>
      </c>
      <c r="G110" s="248" t="str">
        <f t="shared" si="20"/>
        <v>150</v>
      </c>
      <c r="H110" s="248">
        <v>150</v>
      </c>
      <c r="I110" s="355"/>
      <c r="J110" s="355"/>
      <c r="K110" s="571">
        <f>VLOOKUP(A110,[13]Total!$A:$F,4,FALSE)</f>
        <v>65934.873646209395</v>
      </c>
      <c r="L110" s="571">
        <f>VLOOKUP(A110,[13]Total!$A:$F,5,FALSE)</f>
        <v>2045.1263537906136</v>
      </c>
      <c r="M110" s="356">
        <f t="shared" si="11"/>
        <v>67980.000000000015</v>
      </c>
      <c r="N110" s="248">
        <f t="shared" si="12"/>
        <v>7190</v>
      </c>
      <c r="O110" s="248">
        <f t="shared" si="13"/>
        <v>150</v>
      </c>
      <c r="P110" s="357">
        <f t="shared" si="14"/>
        <v>63297.478700361018</v>
      </c>
      <c r="Q110" s="248">
        <f t="shared" si="21"/>
        <v>7020</v>
      </c>
      <c r="R110" s="248" t="str">
        <f t="shared" si="16"/>
        <v>150</v>
      </c>
      <c r="S110" s="357">
        <f t="shared" si="17"/>
        <v>2045.1263537906136</v>
      </c>
      <c r="T110" s="248">
        <v>7211</v>
      </c>
      <c r="U110" s="248" t="str">
        <f t="shared" si="18"/>
        <v>150</v>
      </c>
      <c r="V110" s="357">
        <f t="shared" si="19"/>
        <v>2637.3949458483758</v>
      </c>
      <c r="W110" s="568"/>
      <c r="X110" s="568"/>
      <c r="Y110" s="569"/>
    </row>
    <row r="111" spans="1:25" x14ac:dyDescent="0.25">
      <c r="A111" s="248">
        <v>653</v>
      </c>
      <c r="B111" s="248" t="s">
        <v>555</v>
      </c>
      <c r="C111" s="248" t="s">
        <v>556</v>
      </c>
      <c r="D111" s="248" t="s">
        <v>557</v>
      </c>
      <c r="E111" s="248" t="s">
        <v>510</v>
      </c>
      <c r="F111" s="248" t="s">
        <v>776</v>
      </c>
      <c r="G111" s="248" t="str">
        <f t="shared" si="20"/>
        <v>340</v>
      </c>
      <c r="H111" s="248">
        <v>900</v>
      </c>
      <c r="I111" s="355"/>
      <c r="J111" s="355"/>
      <c r="K111" s="571">
        <f>VLOOKUP(A111,[13]Total!$A:$F,4,FALSE)</f>
        <v>62400</v>
      </c>
      <c r="L111" s="571">
        <f>VLOOKUP(A111,[13]Total!$A:$F,5,FALSE)</f>
        <v>2000</v>
      </c>
      <c r="M111" s="356">
        <f t="shared" si="11"/>
        <v>64400</v>
      </c>
      <c r="N111" s="248" t="str">
        <f t="shared" si="12"/>
        <v>1570N</v>
      </c>
      <c r="O111" s="248">
        <f t="shared" si="13"/>
        <v>900</v>
      </c>
      <c r="P111" s="357">
        <f t="shared" si="14"/>
        <v>57328</v>
      </c>
      <c r="Q111" s="248">
        <f t="shared" si="21"/>
        <v>7020</v>
      </c>
      <c r="R111" s="248" t="str">
        <f t="shared" si="16"/>
        <v>340</v>
      </c>
      <c r="S111" s="357">
        <f t="shared" si="17"/>
        <v>2000</v>
      </c>
      <c r="T111" s="248">
        <v>7211</v>
      </c>
      <c r="U111" s="248" t="str">
        <f t="shared" si="18"/>
        <v>340</v>
      </c>
      <c r="V111" s="357">
        <f t="shared" si="19"/>
        <v>2496</v>
      </c>
      <c r="W111" s="568">
        <v>7190</v>
      </c>
      <c r="X111" s="568" t="str">
        <f>U111</f>
        <v>340</v>
      </c>
      <c r="Y111" s="569">
        <f>IF($J111="",M111,$J111*M111)*0.08*0.5</f>
        <v>2576</v>
      </c>
    </row>
    <row r="112" spans="1:25" x14ac:dyDescent="0.25">
      <c r="A112" s="248">
        <v>654</v>
      </c>
      <c r="B112" s="248" t="s">
        <v>481</v>
      </c>
      <c r="C112" s="248" t="s">
        <v>482</v>
      </c>
      <c r="D112" s="248" t="s">
        <v>483</v>
      </c>
      <c r="E112" s="248" t="s">
        <v>438</v>
      </c>
      <c r="F112" s="248" t="s">
        <v>824</v>
      </c>
      <c r="G112" s="248" t="str">
        <f t="shared" si="20"/>
        <v>240</v>
      </c>
      <c r="H112" s="248">
        <v>900</v>
      </c>
      <c r="I112" s="355"/>
      <c r="J112" s="355"/>
      <c r="K112" s="571">
        <f>VLOOKUP(A112,[13]Total!$A:$F,4,FALSE)</f>
        <v>75836.577540106955</v>
      </c>
      <c r="L112" s="571">
        <f>VLOOKUP(A112,[13]Total!$A:$F,5,FALSE)</f>
        <v>2083.4224598930477</v>
      </c>
      <c r="M112" s="356">
        <f t="shared" si="11"/>
        <v>77920</v>
      </c>
      <c r="N112" s="248" t="str">
        <f t="shared" si="12"/>
        <v>1570H</v>
      </c>
      <c r="O112" s="248">
        <f t="shared" si="13"/>
        <v>900</v>
      </c>
      <c r="P112" s="357">
        <f t="shared" si="14"/>
        <v>69686.314438502668</v>
      </c>
      <c r="Q112" s="248">
        <f t="shared" si="21"/>
        <v>7020</v>
      </c>
      <c r="R112" s="248" t="str">
        <f t="shared" si="16"/>
        <v>240</v>
      </c>
      <c r="S112" s="357">
        <f t="shared" si="17"/>
        <v>2083.4224598930477</v>
      </c>
      <c r="T112" s="248">
        <v>7211</v>
      </c>
      <c r="U112" s="248" t="str">
        <f t="shared" si="18"/>
        <v>240</v>
      </c>
      <c r="V112" s="357">
        <f t="shared" si="19"/>
        <v>3033.4631016042781</v>
      </c>
      <c r="W112" s="568">
        <v>7190</v>
      </c>
      <c r="X112" s="568" t="str">
        <f>U112</f>
        <v>240</v>
      </c>
      <c r="Y112" s="569">
        <f>IF($J112="",M112,$J112*M112)*0.08*0.5</f>
        <v>3116.8</v>
      </c>
    </row>
    <row r="113" spans="1:25" x14ac:dyDescent="0.25">
      <c r="A113" s="248">
        <v>657</v>
      </c>
      <c r="B113" s="248" t="s">
        <v>538</v>
      </c>
      <c r="C113" s="248" t="s">
        <v>539</v>
      </c>
      <c r="D113" s="248" t="s">
        <v>540</v>
      </c>
      <c r="E113" s="248">
        <v>7190</v>
      </c>
      <c r="F113" s="248" t="s">
        <v>828</v>
      </c>
      <c r="G113" s="248" t="str">
        <f t="shared" si="20"/>
        <v>936</v>
      </c>
      <c r="H113" s="248">
        <v>936</v>
      </c>
      <c r="I113" s="355"/>
      <c r="J113" s="355"/>
      <c r="K113" s="571">
        <f>VLOOKUP(A113,[13]Total!$A:$F,4,FALSE)</f>
        <v>69517.928257686668</v>
      </c>
      <c r="L113" s="571">
        <f>VLOOKUP(A113,[13]Total!$A:$F,5,FALSE)</f>
        <v>2097.0717423133237</v>
      </c>
      <c r="M113" s="356">
        <f t="shared" si="11"/>
        <v>71614.999999999985</v>
      </c>
      <c r="N113" s="248">
        <f t="shared" si="12"/>
        <v>7190</v>
      </c>
      <c r="O113" s="248">
        <f t="shared" si="13"/>
        <v>936</v>
      </c>
      <c r="P113" s="357">
        <f t="shared" si="14"/>
        <v>66737.211127379196</v>
      </c>
      <c r="Q113" s="248">
        <f t="shared" si="21"/>
        <v>7020</v>
      </c>
      <c r="R113" s="248" t="str">
        <f t="shared" si="16"/>
        <v>936</v>
      </c>
      <c r="S113" s="357">
        <f t="shared" si="17"/>
        <v>2097.0717423133237</v>
      </c>
      <c r="T113" s="248">
        <v>7211</v>
      </c>
      <c r="U113" s="248" t="str">
        <f t="shared" si="18"/>
        <v>936</v>
      </c>
      <c r="V113" s="357">
        <f t="shared" si="19"/>
        <v>2780.717130307467</v>
      </c>
      <c r="W113" s="568"/>
      <c r="X113" s="568"/>
      <c r="Y113" s="569"/>
    </row>
    <row r="114" spans="1:25" x14ac:dyDescent="0.25">
      <c r="A114" s="248">
        <v>660</v>
      </c>
      <c r="B114" s="248" t="s">
        <v>627</v>
      </c>
      <c r="C114" s="248" t="s">
        <v>628</v>
      </c>
      <c r="D114" s="248" t="s">
        <v>480</v>
      </c>
      <c r="E114" s="248">
        <v>7000</v>
      </c>
      <c r="F114" s="248" t="s">
        <v>784</v>
      </c>
      <c r="G114" s="248" t="str">
        <f t="shared" si="20"/>
        <v>112</v>
      </c>
      <c r="H114" s="248">
        <v>112</v>
      </c>
      <c r="I114" s="355"/>
      <c r="J114" s="355">
        <v>0.7</v>
      </c>
      <c r="K114" s="571">
        <f>VLOOKUP(A114,[13]Total!$A:$F,4,FALSE)</f>
        <v>60000</v>
      </c>
      <c r="L114" s="571">
        <f>VLOOKUP(A114,[13]Total!$A:$F,5,FALSE)</f>
        <v>0</v>
      </c>
      <c r="M114" s="356">
        <f t="shared" si="11"/>
        <v>60000</v>
      </c>
      <c r="N114" s="248">
        <f t="shared" si="12"/>
        <v>7000</v>
      </c>
      <c r="O114" s="248">
        <f t="shared" si="13"/>
        <v>112</v>
      </c>
      <c r="P114" s="357">
        <f t="shared" si="14"/>
        <v>40320</v>
      </c>
      <c r="Q114" s="248">
        <f t="shared" si="21"/>
        <v>7020</v>
      </c>
      <c r="R114" s="248" t="str">
        <f t="shared" si="16"/>
        <v>112</v>
      </c>
      <c r="S114" s="357">
        <f t="shared" si="17"/>
        <v>0</v>
      </c>
      <c r="T114" s="248">
        <v>7211</v>
      </c>
      <c r="U114" s="248" t="str">
        <f t="shared" si="18"/>
        <v>112</v>
      </c>
      <c r="V114" s="357">
        <f t="shared" si="19"/>
        <v>1680</v>
      </c>
      <c r="W114" s="568"/>
      <c r="X114" s="568"/>
      <c r="Y114" s="569"/>
    </row>
    <row r="115" spans="1:25" x14ac:dyDescent="0.25">
      <c r="A115" s="248">
        <v>660</v>
      </c>
      <c r="B115" s="248" t="s">
        <v>627</v>
      </c>
      <c r="C115" s="248" t="s">
        <v>628</v>
      </c>
      <c r="D115" s="248" t="s">
        <v>480</v>
      </c>
      <c r="E115" s="248">
        <v>7000</v>
      </c>
      <c r="F115" s="248" t="s">
        <v>785</v>
      </c>
      <c r="G115" s="248" t="str">
        <f t="shared" si="20"/>
        <v>122</v>
      </c>
      <c r="H115" s="248">
        <v>122</v>
      </c>
      <c r="I115" s="355">
        <v>0.3</v>
      </c>
      <c r="J115" s="355">
        <v>0.3</v>
      </c>
      <c r="K115" s="571">
        <f>VLOOKUP(A115,[13]Total!$A:$F,4,FALSE)</f>
        <v>60000</v>
      </c>
      <c r="L115" s="571">
        <f>VLOOKUP(A115,[13]Total!$A:$F,5,FALSE)</f>
        <v>0</v>
      </c>
      <c r="M115" s="356">
        <f t="shared" si="11"/>
        <v>60000</v>
      </c>
      <c r="N115" s="248">
        <f t="shared" si="12"/>
        <v>7000</v>
      </c>
      <c r="O115" s="248">
        <f t="shared" si="13"/>
        <v>122</v>
      </c>
      <c r="P115" s="357">
        <f t="shared" si="14"/>
        <v>17280</v>
      </c>
      <c r="Q115" s="248">
        <f t="shared" si="21"/>
        <v>7020</v>
      </c>
      <c r="R115" s="248" t="str">
        <f t="shared" si="16"/>
        <v>122</v>
      </c>
      <c r="S115" s="357">
        <f t="shared" si="17"/>
        <v>0</v>
      </c>
      <c r="T115" s="248">
        <v>7211</v>
      </c>
      <c r="U115" s="248" t="str">
        <f t="shared" si="18"/>
        <v>122</v>
      </c>
      <c r="V115" s="357">
        <f t="shared" si="19"/>
        <v>720</v>
      </c>
      <c r="W115" s="568"/>
      <c r="X115" s="568"/>
      <c r="Y115" s="569"/>
    </row>
    <row r="116" spans="1:25" x14ac:dyDescent="0.25">
      <c r="A116" s="248">
        <v>664</v>
      </c>
      <c r="B116" s="248" t="s">
        <v>450</v>
      </c>
      <c r="C116" s="248" t="s">
        <v>451</v>
      </c>
      <c r="D116" s="248" t="s">
        <v>452</v>
      </c>
      <c r="E116" s="248">
        <v>7190</v>
      </c>
      <c r="F116" s="248" t="s">
        <v>778</v>
      </c>
      <c r="G116" s="248" t="str">
        <f t="shared" si="20"/>
        <v>130</v>
      </c>
      <c r="H116" s="248">
        <v>130</v>
      </c>
      <c r="I116" s="355"/>
      <c r="J116" s="355"/>
      <c r="K116" s="571">
        <f>VLOOKUP(A116,[13]Total!$A:$F,4,FALSE)</f>
        <v>79463.087029975068</v>
      </c>
      <c r="L116" s="571">
        <f>VLOOKUP(A116,[13]Total!$A:$F,5,FALSE)</f>
        <v>4183.3796366915976</v>
      </c>
      <c r="M116" s="356">
        <f t="shared" si="11"/>
        <v>83646.46666666666</v>
      </c>
      <c r="N116" s="248">
        <f t="shared" si="12"/>
        <v>7190</v>
      </c>
      <c r="O116" s="248">
        <f t="shared" si="13"/>
        <v>130</v>
      </c>
      <c r="P116" s="357">
        <f t="shared" si="14"/>
        <v>76284.563548776059</v>
      </c>
      <c r="Q116" s="248">
        <f t="shared" si="21"/>
        <v>7020</v>
      </c>
      <c r="R116" s="248" t="str">
        <f t="shared" si="16"/>
        <v>130</v>
      </c>
      <c r="S116" s="357">
        <f t="shared" si="17"/>
        <v>4183.3796366915976</v>
      </c>
      <c r="T116" s="248">
        <v>7211</v>
      </c>
      <c r="U116" s="248" t="str">
        <f t="shared" si="18"/>
        <v>130</v>
      </c>
      <c r="V116" s="357">
        <f t="shared" si="19"/>
        <v>3178.5234811990026</v>
      </c>
      <c r="W116" s="568"/>
      <c r="X116" s="568"/>
      <c r="Y116" s="569"/>
    </row>
    <row r="117" spans="1:25" x14ac:dyDescent="0.25">
      <c r="A117" s="248">
        <v>666</v>
      </c>
      <c r="B117" s="248" t="s">
        <v>683</v>
      </c>
      <c r="C117" s="248" t="s">
        <v>684</v>
      </c>
      <c r="D117" s="248" t="s">
        <v>685</v>
      </c>
      <c r="E117" s="248">
        <v>7000</v>
      </c>
      <c r="F117" s="248" t="s">
        <v>782</v>
      </c>
      <c r="G117" s="248" t="str">
        <f t="shared" si="20"/>
        <v>110</v>
      </c>
      <c r="H117" s="248">
        <v>110</v>
      </c>
      <c r="I117" s="355"/>
      <c r="J117" s="355"/>
      <c r="K117" s="571">
        <f>VLOOKUP(A117,[13]Total!$A:$F,4,FALSE)</f>
        <v>60000</v>
      </c>
      <c r="L117" s="571">
        <f>VLOOKUP(A117,[13]Total!$A:$F,5,FALSE)</f>
        <v>0</v>
      </c>
      <c r="M117" s="356">
        <f t="shared" si="11"/>
        <v>60000</v>
      </c>
      <c r="N117" s="248">
        <f t="shared" si="12"/>
        <v>7000</v>
      </c>
      <c r="O117" s="248">
        <f t="shared" si="13"/>
        <v>110</v>
      </c>
      <c r="P117" s="357">
        <f t="shared" si="14"/>
        <v>57600</v>
      </c>
      <c r="Q117" s="248">
        <f t="shared" si="21"/>
        <v>7020</v>
      </c>
      <c r="R117" s="248" t="str">
        <f t="shared" si="16"/>
        <v>110</v>
      </c>
      <c r="S117" s="357">
        <f t="shared" si="17"/>
        <v>0</v>
      </c>
      <c r="T117" s="248">
        <v>7211</v>
      </c>
      <c r="U117" s="248" t="str">
        <f t="shared" si="18"/>
        <v>110</v>
      </c>
      <c r="V117" s="357">
        <f t="shared" si="19"/>
        <v>2400</v>
      </c>
      <c r="W117" s="568"/>
      <c r="X117" s="568"/>
      <c r="Y117" s="569"/>
    </row>
    <row r="118" spans="1:25" x14ac:dyDescent="0.25">
      <c r="A118" s="248">
        <v>673</v>
      </c>
      <c r="B118" s="248" t="s">
        <v>466</v>
      </c>
      <c r="C118" s="248" t="s">
        <v>467</v>
      </c>
      <c r="D118" s="248" t="s">
        <v>468</v>
      </c>
      <c r="E118" s="248">
        <v>7190</v>
      </c>
      <c r="F118" s="248" t="s">
        <v>810</v>
      </c>
      <c r="G118" s="248" t="str">
        <f t="shared" si="20"/>
        <v>240</v>
      </c>
      <c r="H118" s="248">
        <v>240</v>
      </c>
      <c r="I118" s="355"/>
      <c r="J118" s="355"/>
      <c r="K118" s="571">
        <f>VLOOKUP(A118,[13]Total!$A:$F,4,FALSE)</f>
        <v>72930</v>
      </c>
      <c r="L118" s="571">
        <f>VLOOKUP(A118,[13]Total!$A:$F,5,FALSE)</f>
        <v>4000</v>
      </c>
      <c r="M118" s="356">
        <f t="shared" si="11"/>
        <v>76930</v>
      </c>
      <c r="N118" s="248">
        <f t="shared" si="12"/>
        <v>7190</v>
      </c>
      <c r="O118" s="248">
        <f t="shared" si="13"/>
        <v>240</v>
      </c>
      <c r="P118" s="357">
        <f t="shared" si="14"/>
        <v>70012.800000000003</v>
      </c>
      <c r="Q118" s="248">
        <f t="shared" si="21"/>
        <v>7020</v>
      </c>
      <c r="R118" s="248" t="str">
        <f t="shared" si="16"/>
        <v>240</v>
      </c>
      <c r="S118" s="357">
        <f t="shared" si="17"/>
        <v>4000</v>
      </c>
      <c r="T118" s="248">
        <v>7211</v>
      </c>
      <c r="U118" s="248" t="str">
        <f t="shared" si="18"/>
        <v>240</v>
      </c>
      <c r="V118" s="357">
        <f t="shared" si="19"/>
        <v>2917.2000000000003</v>
      </c>
      <c r="W118" s="568"/>
      <c r="X118" s="568"/>
      <c r="Y118" s="569"/>
    </row>
    <row r="119" spans="1:25" x14ac:dyDescent="0.25">
      <c r="A119" s="248">
        <v>674</v>
      </c>
      <c r="B119" s="248" t="s">
        <v>603</v>
      </c>
      <c r="C119" s="248" t="s">
        <v>604</v>
      </c>
      <c r="D119" s="248" t="s">
        <v>605</v>
      </c>
      <c r="E119" s="248">
        <v>7190</v>
      </c>
      <c r="F119" s="248" t="s">
        <v>827</v>
      </c>
      <c r="G119" s="248" t="str">
        <f t="shared" si="20"/>
        <v>150</v>
      </c>
      <c r="H119" s="248">
        <v>150</v>
      </c>
      <c r="I119" s="355"/>
      <c r="J119" s="355"/>
      <c r="K119" s="571">
        <f>VLOOKUP(A119,[13]Total!$A:$F,4,FALSE)</f>
        <v>59690.199203187258</v>
      </c>
      <c r="L119" s="571">
        <f>VLOOKUP(A119,[13]Total!$A:$F,5,FALSE)</f>
        <v>2049.800796812749</v>
      </c>
      <c r="M119" s="356">
        <f t="shared" si="11"/>
        <v>61740.000000000007</v>
      </c>
      <c r="N119" s="248">
        <f t="shared" si="12"/>
        <v>7190</v>
      </c>
      <c r="O119" s="248">
        <f t="shared" si="13"/>
        <v>150</v>
      </c>
      <c r="P119" s="357">
        <f t="shared" si="14"/>
        <v>57302.591235059765</v>
      </c>
      <c r="Q119" s="248">
        <f t="shared" si="21"/>
        <v>7020</v>
      </c>
      <c r="R119" s="248" t="str">
        <f t="shared" si="16"/>
        <v>150</v>
      </c>
      <c r="S119" s="357">
        <f t="shared" si="17"/>
        <v>2049.800796812749</v>
      </c>
      <c r="T119" s="248">
        <v>7211</v>
      </c>
      <c r="U119" s="248" t="str">
        <f t="shared" si="18"/>
        <v>150</v>
      </c>
      <c r="V119" s="357">
        <f t="shared" si="19"/>
        <v>2387.6079681274905</v>
      </c>
      <c r="W119" s="568"/>
      <c r="X119" s="568"/>
      <c r="Y119" s="569"/>
    </row>
    <row r="120" spans="1:25" x14ac:dyDescent="0.25">
      <c r="A120" s="248">
        <v>680</v>
      </c>
      <c r="B120" s="248" t="s">
        <v>505</v>
      </c>
      <c r="C120" s="248" t="s">
        <v>506</v>
      </c>
      <c r="D120" s="248" t="s">
        <v>418</v>
      </c>
      <c r="E120" s="248" t="s">
        <v>438</v>
      </c>
      <c r="F120" s="248" t="s">
        <v>824</v>
      </c>
      <c r="G120" s="248" t="str">
        <f t="shared" si="20"/>
        <v>240</v>
      </c>
      <c r="H120" s="248">
        <v>900</v>
      </c>
      <c r="I120" s="355"/>
      <c r="J120" s="355"/>
      <c r="K120" s="571">
        <f>VLOOKUP(A120,[13]Total!$A:$F,4,FALSE)</f>
        <v>71671.664779161947</v>
      </c>
      <c r="L120" s="571">
        <f>VLOOKUP(A120,[13]Total!$A:$F,5,FALSE)</f>
        <v>2088.335220838052</v>
      </c>
      <c r="M120" s="356">
        <f t="shared" si="11"/>
        <v>73760</v>
      </c>
      <c r="N120" s="248" t="str">
        <f t="shared" si="12"/>
        <v>1570H</v>
      </c>
      <c r="O120" s="248">
        <f t="shared" si="13"/>
        <v>900</v>
      </c>
      <c r="P120" s="357">
        <f t="shared" si="14"/>
        <v>65854.398187995481</v>
      </c>
      <c r="Q120" s="248">
        <f t="shared" si="21"/>
        <v>7020</v>
      </c>
      <c r="R120" s="248" t="str">
        <f t="shared" si="16"/>
        <v>240</v>
      </c>
      <c r="S120" s="357">
        <f t="shared" si="17"/>
        <v>2088.335220838052</v>
      </c>
      <c r="T120" s="248">
        <v>7211</v>
      </c>
      <c r="U120" s="248" t="str">
        <f t="shared" si="18"/>
        <v>240</v>
      </c>
      <c r="V120" s="357">
        <f t="shared" si="19"/>
        <v>2866.866591166478</v>
      </c>
      <c r="W120" s="568">
        <v>7190</v>
      </c>
      <c r="X120" s="568" t="str">
        <f>U120</f>
        <v>240</v>
      </c>
      <c r="Y120" s="569">
        <f>IF($J120="",M120,$J120*M120)*0.08*0.5</f>
        <v>2950.4</v>
      </c>
    </row>
    <row r="121" spans="1:25" x14ac:dyDescent="0.25">
      <c r="A121" s="248">
        <v>681</v>
      </c>
      <c r="B121" s="248" t="s">
        <v>585</v>
      </c>
      <c r="C121" s="248" t="s">
        <v>586</v>
      </c>
      <c r="D121" s="248" t="s">
        <v>587</v>
      </c>
      <c r="E121" s="248" t="s">
        <v>438</v>
      </c>
      <c r="F121" s="248" t="s">
        <v>824</v>
      </c>
      <c r="G121" s="248" t="str">
        <f t="shared" si="20"/>
        <v>240</v>
      </c>
      <c r="H121" s="248">
        <v>900</v>
      </c>
      <c r="I121" s="355"/>
      <c r="J121" s="355"/>
      <c r="K121" s="571">
        <f>VLOOKUP(A121,[13]Total!$A:$F,4,FALSE)</f>
        <v>64272.828685258966</v>
      </c>
      <c r="L121" s="571">
        <f>VLOOKUP(A121,[13]Total!$A:$F,5,FALSE)</f>
        <v>2207.1713147410355</v>
      </c>
      <c r="M121" s="356">
        <f t="shared" si="11"/>
        <v>66480</v>
      </c>
      <c r="N121" s="248" t="str">
        <f t="shared" si="12"/>
        <v>1570H</v>
      </c>
      <c r="O121" s="248">
        <f t="shared" si="13"/>
        <v>900</v>
      </c>
      <c r="P121" s="357">
        <f t="shared" si="14"/>
        <v>59042.715537848613</v>
      </c>
      <c r="Q121" s="248">
        <f t="shared" si="21"/>
        <v>7020</v>
      </c>
      <c r="R121" s="248" t="str">
        <f t="shared" si="16"/>
        <v>240</v>
      </c>
      <c r="S121" s="357">
        <f t="shared" si="17"/>
        <v>2207.1713147410355</v>
      </c>
      <c r="T121" s="248">
        <v>7211</v>
      </c>
      <c r="U121" s="248" t="str">
        <f t="shared" si="18"/>
        <v>240</v>
      </c>
      <c r="V121" s="357">
        <f t="shared" si="19"/>
        <v>2570.9131474103588</v>
      </c>
      <c r="W121" s="568">
        <v>7190</v>
      </c>
      <c r="X121" s="568" t="str">
        <f>U121</f>
        <v>240</v>
      </c>
      <c r="Y121" s="569">
        <f>IF($J121="",M121,$J121*M121)*0.08*0.5</f>
        <v>2659.2000000000003</v>
      </c>
    </row>
    <row r="122" spans="1:25" x14ac:dyDescent="0.25">
      <c r="A122" s="248">
        <v>684</v>
      </c>
      <c r="B122" s="248" t="s">
        <v>553</v>
      </c>
      <c r="C122" s="248" t="s">
        <v>554</v>
      </c>
      <c r="D122" s="248" t="s">
        <v>418</v>
      </c>
      <c r="E122" s="248" t="s">
        <v>438</v>
      </c>
      <c r="F122" s="248" t="s">
        <v>824</v>
      </c>
      <c r="G122" s="248" t="str">
        <f t="shared" si="20"/>
        <v>240</v>
      </c>
      <c r="H122" s="248">
        <v>900</v>
      </c>
      <c r="I122" s="355"/>
      <c r="J122" s="355"/>
      <c r="K122" s="571">
        <f>VLOOKUP(A122,[13]Total!$A:$F,4,FALSE)</f>
        <v>62400</v>
      </c>
      <c r="L122" s="571">
        <f>VLOOKUP(A122,[13]Total!$A:$F,5,FALSE)</f>
        <v>2000</v>
      </c>
      <c r="M122" s="356">
        <f t="shared" ref="M122:M175" si="22">K122+L122</f>
        <v>64400</v>
      </c>
      <c r="N122" s="248" t="str">
        <f t="shared" ref="N122:N175" si="23">E122</f>
        <v>1570H</v>
      </c>
      <c r="O122" s="248">
        <f t="shared" ref="O122:O175" si="24">H122</f>
        <v>900</v>
      </c>
      <c r="P122" s="357">
        <f t="shared" ref="P122:P175" si="25">IF($J122="",K122,$J122*K122)-V122-Y122</f>
        <v>57328</v>
      </c>
      <c r="Q122" s="248">
        <f t="shared" ref="Q122:Q152" si="26">IF(N122=7170,7175,IF(N122=2400,2400,7020))</f>
        <v>7020</v>
      </c>
      <c r="R122" s="248" t="str">
        <f t="shared" ref="R122:R175" si="27">G122</f>
        <v>240</v>
      </c>
      <c r="S122" s="357">
        <f t="shared" ref="S122:S175" si="28">IF($J122="",L122,$J122*L122)</f>
        <v>2000</v>
      </c>
      <c r="T122" s="248">
        <v>7211</v>
      </c>
      <c r="U122" s="248" t="str">
        <f t="shared" ref="U122:U175" si="29">G122</f>
        <v>240</v>
      </c>
      <c r="V122" s="357">
        <f t="shared" ref="V122:V175" si="30">IF($J122="",K122,$J122*K122)*(10/250)</f>
        <v>2496</v>
      </c>
      <c r="W122" s="568">
        <v>7190</v>
      </c>
      <c r="X122" s="568" t="str">
        <f>U122</f>
        <v>240</v>
      </c>
      <c r="Y122" s="569">
        <f>IF($J122="",M122,$J122*M122)*0.08*0.5</f>
        <v>2576</v>
      </c>
    </row>
    <row r="123" spans="1:25" x14ac:dyDescent="0.25">
      <c r="A123" s="248">
        <v>685</v>
      </c>
      <c r="B123" s="248" t="s">
        <v>413</v>
      </c>
      <c r="C123" s="248" t="s">
        <v>414</v>
      </c>
      <c r="D123" s="248" t="s">
        <v>415</v>
      </c>
      <c r="E123" s="248">
        <v>7190</v>
      </c>
      <c r="F123" s="248" t="s">
        <v>786</v>
      </c>
      <c r="G123" s="248" t="str">
        <f t="shared" ref="G123:G176" si="31">LEFT(F123,3)</f>
        <v>142</v>
      </c>
      <c r="H123" s="248">
        <v>142</v>
      </c>
      <c r="I123" s="355"/>
      <c r="J123" s="355">
        <v>0.5</v>
      </c>
      <c r="K123" s="571">
        <f>VLOOKUP(A123,[13]Total!$A:$F,4,FALSE)</f>
        <v>90760.472440944883</v>
      </c>
      <c r="L123" s="571">
        <f>VLOOKUP(A123,[13]Total!$A:$F,5,FALSE)</f>
        <v>2029.527559055118</v>
      </c>
      <c r="M123" s="356">
        <f t="shared" si="22"/>
        <v>92790</v>
      </c>
      <c r="N123" s="248">
        <f t="shared" si="23"/>
        <v>7190</v>
      </c>
      <c r="O123" s="248">
        <f t="shared" si="24"/>
        <v>142</v>
      </c>
      <c r="P123" s="357">
        <f t="shared" si="25"/>
        <v>43565.026771653545</v>
      </c>
      <c r="Q123" s="248">
        <f t="shared" si="26"/>
        <v>7020</v>
      </c>
      <c r="R123" s="248" t="str">
        <f t="shared" si="27"/>
        <v>142</v>
      </c>
      <c r="S123" s="357">
        <f t="shared" si="28"/>
        <v>1014.763779527559</v>
      </c>
      <c r="T123" s="248">
        <v>7211</v>
      </c>
      <c r="U123" s="248" t="str">
        <f t="shared" si="29"/>
        <v>142</v>
      </c>
      <c r="V123" s="357">
        <f t="shared" si="30"/>
        <v>1815.2094488188977</v>
      </c>
      <c r="W123" s="568"/>
      <c r="X123" s="568"/>
      <c r="Y123" s="569"/>
    </row>
    <row r="124" spans="1:25" x14ac:dyDescent="0.25">
      <c r="A124" s="248">
        <v>685</v>
      </c>
      <c r="B124" s="248" t="s">
        <v>413</v>
      </c>
      <c r="C124" s="248" t="s">
        <v>414</v>
      </c>
      <c r="D124" s="248" t="s">
        <v>415</v>
      </c>
      <c r="E124" s="248">
        <v>1571</v>
      </c>
      <c r="F124" s="248" t="s">
        <v>813</v>
      </c>
      <c r="G124" s="248" t="str">
        <f t="shared" si="31"/>
        <v>142</v>
      </c>
      <c r="H124" s="248">
        <v>900</v>
      </c>
      <c r="I124" s="355"/>
      <c r="J124" s="355">
        <v>0.5</v>
      </c>
      <c r="K124" s="571">
        <f>VLOOKUP(A124,[13]Total!$A:$F,4,FALSE)</f>
        <v>90760.472440944883</v>
      </c>
      <c r="L124" s="571">
        <f>VLOOKUP(A124,[13]Total!$A:$F,5,FALSE)</f>
        <v>2029.527559055118</v>
      </c>
      <c r="M124" s="356">
        <f t="shared" si="22"/>
        <v>92790</v>
      </c>
      <c r="N124" s="248">
        <f t="shared" si="23"/>
        <v>1571</v>
      </c>
      <c r="O124" s="248">
        <f t="shared" si="24"/>
        <v>900</v>
      </c>
      <c r="P124" s="357">
        <f t="shared" si="25"/>
        <v>41709.226771653543</v>
      </c>
      <c r="Q124" s="248">
        <f t="shared" si="26"/>
        <v>7020</v>
      </c>
      <c r="R124" s="248" t="str">
        <f t="shared" si="27"/>
        <v>142</v>
      </c>
      <c r="S124" s="357">
        <f t="shared" si="28"/>
        <v>1014.763779527559</v>
      </c>
      <c r="T124" s="248">
        <v>7211</v>
      </c>
      <c r="U124" s="248" t="str">
        <f t="shared" si="29"/>
        <v>142</v>
      </c>
      <c r="V124" s="357">
        <f t="shared" si="30"/>
        <v>1815.2094488188977</v>
      </c>
      <c r="W124" s="568">
        <v>7190</v>
      </c>
      <c r="X124" s="568" t="str">
        <f>U124</f>
        <v>142</v>
      </c>
      <c r="Y124" s="569">
        <f>IF($J124="",M124,$J124*M124)*0.08*0.5</f>
        <v>1855.8</v>
      </c>
    </row>
    <row r="125" spans="1:25" x14ac:dyDescent="0.25">
      <c r="A125" s="248">
        <v>701</v>
      </c>
      <c r="B125" s="248" t="s">
        <v>606</v>
      </c>
      <c r="C125" s="248" t="s">
        <v>607</v>
      </c>
      <c r="D125" s="248" t="s">
        <v>535</v>
      </c>
      <c r="E125" s="248">
        <v>1571</v>
      </c>
      <c r="F125" s="248" t="s">
        <v>813</v>
      </c>
      <c r="G125" s="248" t="str">
        <f t="shared" si="31"/>
        <v>142</v>
      </c>
      <c r="H125" s="248">
        <v>900</v>
      </c>
      <c r="I125" s="355"/>
      <c r="J125" s="355"/>
      <c r="K125" s="571">
        <f>VLOOKUP(A125,[13]Total!$A:$F,4,FALSE)</f>
        <v>59781.04539202201</v>
      </c>
      <c r="L125" s="571">
        <f>VLOOKUP(A125,[13]Total!$A:$F,5,FALSE)</f>
        <v>2128.9546079779916</v>
      </c>
      <c r="M125" s="356">
        <f t="shared" si="22"/>
        <v>61910</v>
      </c>
      <c r="N125" s="248">
        <f t="shared" si="23"/>
        <v>1571</v>
      </c>
      <c r="O125" s="248">
        <f t="shared" si="24"/>
        <v>900</v>
      </c>
      <c r="P125" s="357">
        <f t="shared" si="25"/>
        <v>54913.40357634113</v>
      </c>
      <c r="Q125" s="248">
        <f t="shared" si="26"/>
        <v>7020</v>
      </c>
      <c r="R125" s="248" t="str">
        <f t="shared" si="27"/>
        <v>142</v>
      </c>
      <c r="S125" s="357">
        <f t="shared" si="28"/>
        <v>2128.9546079779916</v>
      </c>
      <c r="T125" s="248">
        <v>7211</v>
      </c>
      <c r="U125" s="248" t="str">
        <f t="shared" si="29"/>
        <v>142</v>
      </c>
      <c r="V125" s="357">
        <f t="shared" si="30"/>
        <v>2391.2418156808803</v>
      </c>
      <c r="W125" s="568">
        <v>7190</v>
      </c>
      <c r="X125" s="568" t="str">
        <f>U125</f>
        <v>142</v>
      </c>
      <c r="Y125" s="569">
        <f>IF($J125="",M125,$J125*M125)*0.08*0.5</f>
        <v>2476.4</v>
      </c>
    </row>
    <row r="126" spans="1:25" x14ac:dyDescent="0.25">
      <c r="A126" s="248">
        <v>705</v>
      </c>
      <c r="B126" s="248" t="s">
        <v>634</v>
      </c>
      <c r="C126" s="248" t="s">
        <v>626</v>
      </c>
      <c r="D126" s="248" t="s">
        <v>635</v>
      </c>
      <c r="E126" s="248">
        <v>7190</v>
      </c>
      <c r="F126" s="248" t="s">
        <v>812</v>
      </c>
      <c r="G126" s="248" t="str">
        <f t="shared" si="31"/>
        <v>160</v>
      </c>
      <c r="H126" s="248">
        <v>160</v>
      </c>
      <c r="I126" s="355"/>
      <c r="J126" s="355"/>
      <c r="K126" s="571">
        <f>VLOOKUP(A126,[13]Total!$A:$F,4,FALSE)</f>
        <v>58750</v>
      </c>
      <c r="L126" s="571">
        <f>VLOOKUP(A126,[13]Total!$A:$F,5,FALSE)</f>
        <v>0</v>
      </c>
      <c r="M126" s="356">
        <f t="shared" si="22"/>
        <v>58750</v>
      </c>
      <c r="N126" s="248">
        <f t="shared" si="23"/>
        <v>7190</v>
      </c>
      <c r="O126" s="248">
        <f t="shared" si="24"/>
        <v>160</v>
      </c>
      <c r="P126" s="357">
        <f t="shared" si="25"/>
        <v>56400</v>
      </c>
      <c r="Q126" s="248">
        <f t="shared" si="26"/>
        <v>7020</v>
      </c>
      <c r="R126" s="248" t="str">
        <f t="shared" si="27"/>
        <v>160</v>
      </c>
      <c r="S126" s="357">
        <f t="shared" si="28"/>
        <v>0</v>
      </c>
      <c r="T126" s="248">
        <v>7211</v>
      </c>
      <c r="U126" s="248" t="str">
        <f t="shared" si="29"/>
        <v>160</v>
      </c>
      <c r="V126" s="357">
        <f t="shared" si="30"/>
        <v>2350</v>
      </c>
      <c r="W126" s="568"/>
      <c r="X126" s="568"/>
      <c r="Y126" s="569"/>
    </row>
    <row r="127" spans="1:25" x14ac:dyDescent="0.25">
      <c r="A127" s="248">
        <v>706</v>
      </c>
      <c r="B127" s="248" t="s">
        <v>533</v>
      </c>
      <c r="C127" s="248" t="s">
        <v>534</v>
      </c>
      <c r="D127" s="248" t="s">
        <v>475</v>
      </c>
      <c r="E127" s="248">
        <v>1570</v>
      </c>
      <c r="F127" s="248" t="s">
        <v>780</v>
      </c>
      <c r="G127" s="248" t="str">
        <f t="shared" si="31"/>
        <v>140</v>
      </c>
      <c r="H127" s="248">
        <v>900</v>
      </c>
      <c r="I127" s="355"/>
      <c r="J127" s="355"/>
      <c r="K127" s="571">
        <f>VLOOKUP(A127,[13]Total!$A:$F,4,FALSE)</f>
        <v>67506.557759626608</v>
      </c>
      <c r="L127" s="571">
        <f>VLOOKUP(A127,[13]Total!$A:$F,5,FALSE)</f>
        <v>2028.4422403733956</v>
      </c>
      <c r="M127" s="356">
        <f t="shared" si="22"/>
        <v>69535</v>
      </c>
      <c r="N127" s="248">
        <f t="shared" si="23"/>
        <v>1570</v>
      </c>
      <c r="O127" s="248">
        <f t="shared" si="24"/>
        <v>900</v>
      </c>
      <c r="P127" s="357">
        <f t="shared" si="25"/>
        <v>62024.895449241543</v>
      </c>
      <c r="Q127" s="248">
        <f t="shared" si="26"/>
        <v>7020</v>
      </c>
      <c r="R127" s="248" t="str">
        <f t="shared" si="27"/>
        <v>140</v>
      </c>
      <c r="S127" s="357">
        <f t="shared" si="28"/>
        <v>2028.4422403733956</v>
      </c>
      <c r="T127" s="248">
        <v>7211</v>
      </c>
      <c r="U127" s="248" t="str">
        <f t="shared" si="29"/>
        <v>140</v>
      </c>
      <c r="V127" s="357">
        <f t="shared" si="30"/>
        <v>2700.2623103850642</v>
      </c>
      <c r="W127" s="568">
        <v>7190</v>
      </c>
      <c r="X127" s="568" t="str">
        <f>U127</f>
        <v>140</v>
      </c>
      <c r="Y127" s="569">
        <f>IF($J127="",M127,$J127*M127)*0.08*0.5</f>
        <v>2781.4</v>
      </c>
    </row>
    <row r="128" spans="1:25" x14ac:dyDescent="0.25">
      <c r="A128" s="248">
        <v>708</v>
      </c>
      <c r="B128" s="248" t="s">
        <v>712</v>
      </c>
      <c r="C128" s="248" t="s">
        <v>549</v>
      </c>
      <c r="D128" s="248" t="s">
        <v>195</v>
      </c>
      <c r="E128" s="248">
        <v>7190</v>
      </c>
      <c r="F128" s="248" t="s">
        <v>827</v>
      </c>
      <c r="G128" s="248" t="str">
        <f t="shared" si="31"/>
        <v>150</v>
      </c>
      <c r="H128" s="248">
        <v>150</v>
      </c>
      <c r="I128" s="355"/>
      <c r="J128" s="355"/>
      <c r="K128" s="571">
        <f>VLOOKUP(A128,[13]Total!$A:$F,4,FALSE)</f>
        <v>21216</v>
      </c>
      <c r="L128" s="571">
        <f>VLOOKUP(A128,[13]Total!$A:$F,5,FALSE)</f>
        <v>2000</v>
      </c>
      <c r="M128" s="356">
        <f t="shared" si="22"/>
        <v>23216</v>
      </c>
      <c r="N128" s="248">
        <f t="shared" si="23"/>
        <v>7190</v>
      </c>
      <c r="O128" s="248">
        <f t="shared" si="24"/>
        <v>150</v>
      </c>
      <c r="P128" s="357">
        <f t="shared" si="25"/>
        <v>20367.36</v>
      </c>
      <c r="Q128" s="248">
        <f t="shared" si="26"/>
        <v>7020</v>
      </c>
      <c r="R128" s="248" t="str">
        <f t="shared" si="27"/>
        <v>150</v>
      </c>
      <c r="S128" s="357">
        <f t="shared" si="28"/>
        <v>2000</v>
      </c>
      <c r="T128" s="248">
        <v>7211</v>
      </c>
      <c r="U128" s="248" t="str">
        <f t="shared" si="29"/>
        <v>150</v>
      </c>
      <c r="V128" s="357">
        <f t="shared" si="30"/>
        <v>848.64</v>
      </c>
      <c r="W128" s="568"/>
      <c r="X128" s="568"/>
      <c r="Y128" s="569"/>
    </row>
    <row r="129" spans="1:25" x14ac:dyDescent="0.25">
      <c r="A129" s="358">
        <v>711</v>
      </c>
      <c r="B129" s="358" t="s">
        <v>623</v>
      </c>
      <c r="C129" s="358" t="s">
        <v>624</v>
      </c>
      <c r="D129" s="358" t="s">
        <v>590</v>
      </c>
      <c r="E129" s="358">
        <v>1570</v>
      </c>
      <c r="F129" s="358" t="s">
        <v>780</v>
      </c>
      <c r="G129" s="248" t="str">
        <f t="shared" si="31"/>
        <v>140</v>
      </c>
      <c r="H129" s="358">
        <v>900</v>
      </c>
      <c r="I129" s="359" t="s">
        <v>829</v>
      </c>
      <c r="J129" s="359">
        <v>0</v>
      </c>
      <c r="K129" s="571">
        <f>VLOOKUP(A129,[13]Total!$A:$F,4,FALSE)</f>
        <v>53040</v>
      </c>
      <c r="L129" s="571">
        <f>VLOOKUP(A129,[13]Total!$A:$F,5,FALSE)</f>
        <v>2000.0000000000002</v>
      </c>
      <c r="M129" s="356">
        <f t="shared" si="22"/>
        <v>55040</v>
      </c>
      <c r="N129" s="248">
        <f t="shared" si="23"/>
        <v>1570</v>
      </c>
      <c r="O129" s="248">
        <f t="shared" si="24"/>
        <v>900</v>
      </c>
      <c r="P129" s="357">
        <f t="shared" si="25"/>
        <v>0</v>
      </c>
      <c r="Q129" s="248">
        <f t="shared" si="26"/>
        <v>7020</v>
      </c>
      <c r="R129" s="248" t="str">
        <f t="shared" si="27"/>
        <v>140</v>
      </c>
      <c r="S129" s="357">
        <f t="shared" si="28"/>
        <v>0</v>
      </c>
      <c r="T129" s="248">
        <v>7211</v>
      </c>
      <c r="U129" s="248" t="str">
        <f t="shared" si="29"/>
        <v>140</v>
      </c>
      <c r="V129" s="357">
        <f t="shared" si="30"/>
        <v>0</v>
      </c>
      <c r="W129" s="568">
        <v>7190</v>
      </c>
      <c r="X129" s="568" t="str">
        <f>U129</f>
        <v>140</v>
      </c>
      <c r="Y129" s="569">
        <f>IF($J129="",M129,$J129*M129)*0.08*0.5</f>
        <v>0</v>
      </c>
    </row>
    <row r="130" spans="1:25" x14ac:dyDescent="0.25">
      <c r="A130" s="248">
        <v>713</v>
      </c>
      <c r="B130" s="248" t="s">
        <v>618</v>
      </c>
      <c r="C130" s="248" t="s">
        <v>619</v>
      </c>
      <c r="D130" s="248" t="s">
        <v>195</v>
      </c>
      <c r="E130" s="248">
        <v>7190</v>
      </c>
      <c r="F130" s="248" t="s">
        <v>827</v>
      </c>
      <c r="G130" s="248" t="str">
        <f t="shared" si="31"/>
        <v>150</v>
      </c>
      <c r="H130" s="248">
        <v>150</v>
      </c>
      <c r="I130" s="355"/>
      <c r="J130" s="355"/>
      <c r="K130" s="571">
        <f>VLOOKUP(A130,[13]Total!$A:$F,4,FALSE)</f>
        <v>57660</v>
      </c>
      <c r="L130" s="571">
        <f>VLOOKUP(A130,[13]Total!$A:$F,5,FALSE)</f>
        <v>0</v>
      </c>
      <c r="M130" s="356">
        <f t="shared" si="22"/>
        <v>57660</v>
      </c>
      <c r="N130" s="248">
        <f t="shared" si="23"/>
        <v>7190</v>
      </c>
      <c r="O130" s="248">
        <f t="shared" si="24"/>
        <v>150</v>
      </c>
      <c r="P130" s="357">
        <f t="shared" si="25"/>
        <v>55353.599999999999</v>
      </c>
      <c r="Q130" s="248">
        <f t="shared" si="26"/>
        <v>7020</v>
      </c>
      <c r="R130" s="248" t="str">
        <f t="shared" si="27"/>
        <v>150</v>
      </c>
      <c r="S130" s="357">
        <f t="shared" si="28"/>
        <v>0</v>
      </c>
      <c r="T130" s="248">
        <v>7211</v>
      </c>
      <c r="U130" s="248" t="str">
        <f t="shared" si="29"/>
        <v>150</v>
      </c>
      <c r="V130" s="357">
        <f t="shared" si="30"/>
        <v>2306.4</v>
      </c>
      <c r="W130" s="568"/>
      <c r="X130" s="568"/>
      <c r="Y130" s="569"/>
    </row>
    <row r="131" spans="1:25" x14ac:dyDescent="0.25">
      <c r="A131" s="248">
        <v>714</v>
      </c>
      <c r="B131" s="248" t="s">
        <v>688</v>
      </c>
      <c r="C131" s="248" t="s">
        <v>689</v>
      </c>
      <c r="D131" s="248" t="s">
        <v>595</v>
      </c>
      <c r="E131" s="248">
        <v>7190</v>
      </c>
      <c r="F131" s="248" t="s">
        <v>809</v>
      </c>
      <c r="G131" s="248" t="str">
        <f t="shared" si="31"/>
        <v>260</v>
      </c>
      <c r="H131" s="248">
        <v>260</v>
      </c>
      <c r="I131" s="355"/>
      <c r="J131" s="355"/>
      <c r="K131" s="571">
        <f>VLOOKUP(A131,[13]Total!$A:$F,4,FALSE)</f>
        <v>50000</v>
      </c>
      <c r="L131" s="571">
        <f>VLOOKUP(A131,[13]Total!$A:$F,5,FALSE)</f>
        <v>0</v>
      </c>
      <c r="M131" s="356">
        <f t="shared" si="22"/>
        <v>50000</v>
      </c>
      <c r="N131" s="248">
        <f t="shared" si="23"/>
        <v>7190</v>
      </c>
      <c r="O131" s="248">
        <f t="shared" si="24"/>
        <v>260</v>
      </c>
      <c r="P131" s="357">
        <f t="shared" si="25"/>
        <v>48000</v>
      </c>
      <c r="Q131" s="248">
        <f t="shared" si="26"/>
        <v>7020</v>
      </c>
      <c r="R131" s="248" t="str">
        <f t="shared" si="27"/>
        <v>260</v>
      </c>
      <c r="S131" s="357">
        <f t="shared" si="28"/>
        <v>0</v>
      </c>
      <c r="T131" s="248">
        <v>7211</v>
      </c>
      <c r="U131" s="248" t="str">
        <f t="shared" si="29"/>
        <v>260</v>
      </c>
      <c r="V131" s="357">
        <f t="shared" si="30"/>
        <v>2000</v>
      </c>
      <c r="W131" s="568"/>
      <c r="X131" s="568"/>
      <c r="Y131" s="569"/>
    </row>
    <row r="132" spans="1:25" x14ac:dyDescent="0.25">
      <c r="A132" s="248">
        <v>715</v>
      </c>
      <c r="B132" s="248" t="s">
        <v>576</v>
      </c>
      <c r="C132" s="248" t="s">
        <v>577</v>
      </c>
      <c r="D132" s="248" t="s">
        <v>578</v>
      </c>
      <c r="E132" s="248" t="s">
        <v>472</v>
      </c>
      <c r="F132" s="248" t="s">
        <v>787</v>
      </c>
      <c r="G132" s="248" t="str">
        <f t="shared" si="31"/>
        <v>440</v>
      </c>
      <c r="H132" s="248">
        <v>900</v>
      </c>
      <c r="I132" s="355"/>
      <c r="J132" s="355"/>
      <c r="K132" s="571">
        <f>VLOOKUP(A132,[13]Total!$A:$F,4,FALSE)</f>
        <v>62400</v>
      </c>
      <c r="L132" s="571">
        <f>VLOOKUP(A132,[13]Total!$A:$F,5,FALSE)</f>
        <v>2000</v>
      </c>
      <c r="M132" s="356">
        <f t="shared" si="22"/>
        <v>64400</v>
      </c>
      <c r="N132" s="248" t="str">
        <f t="shared" si="23"/>
        <v>1570B</v>
      </c>
      <c r="O132" s="248">
        <f t="shared" si="24"/>
        <v>900</v>
      </c>
      <c r="P132" s="357">
        <f t="shared" si="25"/>
        <v>57328</v>
      </c>
      <c r="Q132" s="248">
        <f t="shared" si="26"/>
        <v>7020</v>
      </c>
      <c r="R132" s="248" t="str">
        <f t="shared" si="27"/>
        <v>440</v>
      </c>
      <c r="S132" s="357">
        <f t="shared" si="28"/>
        <v>2000</v>
      </c>
      <c r="T132" s="248">
        <v>7211</v>
      </c>
      <c r="U132" s="248" t="str">
        <f t="shared" si="29"/>
        <v>440</v>
      </c>
      <c r="V132" s="357">
        <f t="shared" si="30"/>
        <v>2496</v>
      </c>
      <c r="W132" s="568">
        <v>7190</v>
      </c>
      <c r="X132" s="568" t="str">
        <f>U132</f>
        <v>440</v>
      </c>
      <c r="Y132" s="569">
        <f>IF($J132="",M132,$J132*M132)*0.08*0.5</f>
        <v>2576</v>
      </c>
    </row>
    <row r="133" spans="1:25" x14ac:dyDescent="0.25">
      <c r="A133" s="248">
        <v>717</v>
      </c>
      <c r="B133" s="248" t="s">
        <v>422</v>
      </c>
      <c r="C133" s="248" t="s">
        <v>423</v>
      </c>
      <c r="D133" s="248" t="s">
        <v>401</v>
      </c>
      <c r="E133" s="248">
        <v>7190</v>
      </c>
      <c r="F133" s="248" t="s">
        <v>777</v>
      </c>
      <c r="G133" s="248" t="str">
        <f t="shared" si="31"/>
        <v>140</v>
      </c>
      <c r="H133" s="248">
        <v>140</v>
      </c>
      <c r="I133" s="355"/>
      <c r="J133" s="355">
        <v>1</v>
      </c>
      <c r="K133" s="571">
        <f>VLOOKUP(A133,[13]Total!$A:$F,4,FALSE)</f>
        <v>81770</v>
      </c>
      <c r="L133" s="571">
        <f>VLOOKUP(A133,[13]Total!$A:$F,5,FALSE)</f>
        <v>2000.0000000000002</v>
      </c>
      <c r="M133" s="356">
        <f t="shared" si="22"/>
        <v>83770</v>
      </c>
      <c r="N133" s="248">
        <f t="shared" si="23"/>
        <v>7190</v>
      </c>
      <c r="O133" s="248">
        <f t="shared" si="24"/>
        <v>140</v>
      </c>
      <c r="P133" s="357">
        <f t="shared" si="25"/>
        <v>78499.199999999997</v>
      </c>
      <c r="Q133" s="248">
        <f t="shared" si="26"/>
        <v>7020</v>
      </c>
      <c r="R133" s="248" t="str">
        <f t="shared" si="27"/>
        <v>140</v>
      </c>
      <c r="S133" s="357">
        <f t="shared" si="28"/>
        <v>2000.0000000000002</v>
      </c>
      <c r="T133" s="248">
        <v>7211</v>
      </c>
      <c r="U133" s="248" t="str">
        <f t="shared" si="29"/>
        <v>140</v>
      </c>
      <c r="V133" s="357">
        <f t="shared" si="30"/>
        <v>3270.8</v>
      </c>
      <c r="W133" s="568"/>
      <c r="X133" s="568"/>
      <c r="Y133" s="569"/>
    </row>
    <row r="134" spans="1:25" x14ac:dyDescent="0.25">
      <c r="A134" s="248">
        <v>717</v>
      </c>
      <c r="B134" s="248" t="s">
        <v>422</v>
      </c>
      <c r="C134" s="248" t="s">
        <v>423</v>
      </c>
      <c r="D134" s="248" t="s">
        <v>401</v>
      </c>
      <c r="E134" s="248">
        <v>1570</v>
      </c>
      <c r="F134" s="248" t="s">
        <v>780</v>
      </c>
      <c r="G134" s="248" t="str">
        <f t="shared" si="31"/>
        <v>140</v>
      </c>
      <c r="H134" s="248">
        <v>900</v>
      </c>
      <c r="I134" s="355"/>
      <c r="J134" s="355">
        <v>0</v>
      </c>
      <c r="K134" s="571">
        <f>VLOOKUP(A134,[13]Total!$A:$F,4,FALSE)</f>
        <v>81770</v>
      </c>
      <c r="L134" s="571">
        <f>VLOOKUP(A134,[13]Total!$A:$F,5,FALSE)</f>
        <v>2000.0000000000002</v>
      </c>
      <c r="M134" s="356">
        <f t="shared" si="22"/>
        <v>83770</v>
      </c>
      <c r="N134" s="248">
        <f t="shared" si="23"/>
        <v>1570</v>
      </c>
      <c r="O134" s="248">
        <f t="shared" si="24"/>
        <v>900</v>
      </c>
      <c r="P134" s="357">
        <f t="shared" si="25"/>
        <v>0</v>
      </c>
      <c r="Q134" s="248">
        <f t="shared" si="26"/>
        <v>7020</v>
      </c>
      <c r="R134" s="248" t="str">
        <f t="shared" si="27"/>
        <v>140</v>
      </c>
      <c r="S134" s="357">
        <f t="shared" si="28"/>
        <v>0</v>
      </c>
      <c r="T134" s="248">
        <v>7211</v>
      </c>
      <c r="U134" s="248" t="str">
        <f t="shared" si="29"/>
        <v>140</v>
      </c>
      <c r="V134" s="357">
        <f t="shared" si="30"/>
        <v>0</v>
      </c>
      <c r="W134" s="568">
        <v>7190</v>
      </c>
      <c r="X134" s="568" t="str">
        <f>U134</f>
        <v>140</v>
      </c>
      <c r="Y134" s="569">
        <f>IF($J134="",M134,$J134*M134)*0.08*0.5</f>
        <v>0</v>
      </c>
    </row>
    <row r="135" spans="1:25" x14ac:dyDescent="0.25">
      <c r="A135" s="360">
        <v>10005</v>
      </c>
      <c r="B135" s="360" t="s">
        <v>620</v>
      </c>
      <c r="C135" s="360" t="s">
        <v>621</v>
      </c>
      <c r="D135" s="360" t="s">
        <v>622</v>
      </c>
      <c r="E135" s="360">
        <v>7190</v>
      </c>
      <c r="F135" s="360" t="s">
        <v>806</v>
      </c>
      <c r="G135" s="248" t="str">
        <f t="shared" si="31"/>
        <v>440</v>
      </c>
      <c r="H135" s="360">
        <v>440</v>
      </c>
      <c r="I135" s="361" t="s">
        <v>830</v>
      </c>
      <c r="J135" s="361">
        <v>1</v>
      </c>
      <c r="K135" s="571">
        <f>VLOOKUP(A135,[13]Total!$A:$F,4,FALSE)</f>
        <v>60840</v>
      </c>
      <c r="L135" s="571">
        <f>VLOOKUP(A135,[13]Total!$A:$F,5,FALSE)</f>
        <v>0</v>
      </c>
      <c r="M135" s="356">
        <f t="shared" si="22"/>
        <v>60840</v>
      </c>
      <c r="N135" s="248">
        <f t="shared" si="23"/>
        <v>7190</v>
      </c>
      <c r="O135" s="248">
        <f t="shared" si="24"/>
        <v>440</v>
      </c>
      <c r="P135" s="357">
        <f t="shared" si="25"/>
        <v>58406.400000000001</v>
      </c>
      <c r="Q135" s="248">
        <f t="shared" si="26"/>
        <v>7020</v>
      </c>
      <c r="R135" s="248" t="str">
        <f t="shared" si="27"/>
        <v>440</v>
      </c>
      <c r="S135" s="357">
        <f t="shared" si="28"/>
        <v>0</v>
      </c>
      <c r="T135" s="248">
        <v>7211</v>
      </c>
      <c r="U135" s="248" t="str">
        <f t="shared" si="29"/>
        <v>440</v>
      </c>
      <c r="V135" s="357">
        <f t="shared" si="30"/>
        <v>2433.6</v>
      </c>
      <c r="W135" s="568"/>
      <c r="X135" s="568"/>
      <c r="Y135" s="569"/>
    </row>
    <row r="136" spans="1:25" x14ac:dyDescent="0.25">
      <c r="A136" s="248">
        <v>10006</v>
      </c>
      <c r="B136" s="248" t="s">
        <v>469</v>
      </c>
      <c r="C136" s="248" t="s">
        <v>470</v>
      </c>
      <c r="D136" s="248" t="s">
        <v>471</v>
      </c>
      <c r="E136" s="248" t="s">
        <v>472</v>
      </c>
      <c r="F136" s="248" t="s">
        <v>787</v>
      </c>
      <c r="G136" s="248" t="str">
        <f t="shared" si="31"/>
        <v>440</v>
      </c>
      <c r="H136" s="248">
        <v>900</v>
      </c>
      <c r="I136" s="355"/>
      <c r="J136" s="355"/>
      <c r="K136" s="571">
        <f>VLOOKUP(A136,[13]Total!$A:$F,4,FALSE)</f>
        <v>74880</v>
      </c>
      <c r="L136" s="571">
        <f>VLOOKUP(A136,[13]Total!$A:$F,5,FALSE)</f>
        <v>2000</v>
      </c>
      <c r="M136" s="356">
        <f t="shared" si="22"/>
        <v>76880</v>
      </c>
      <c r="N136" s="248" t="str">
        <f t="shared" si="23"/>
        <v>1570B</v>
      </c>
      <c r="O136" s="248">
        <f t="shared" si="24"/>
        <v>900</v>
      </c>
      <c r="P136" s="357">
        <f t="shared" si="25"/>
        <v>68809.600000000006</v>
      </c>
      <c r="Q136" s="248">
        <f t="shared" si="26"/>
        <v>7020</v>
      </c>
      <c r="R136" s="248" t="str">
        <f t="shared" si="27"/>
        <v>440</v>
      </c>
      <c r="S136" s="357">
        <f t="shared" si="28"/>
        <v>2000</v>
      </c>
      <c r="T136" s="248">
        <v>7211</v>
      </c>
      <c r="U136" s="248" t="str">
        <f t="shared" si="29"/>
        <v>440</v>
      </c>
      <c r="V136" s="357">
        <f t="shared" si="30"/>
        <v>2995.2000000000003</v>
      </c>
      <c r="W136" s="568">
        <v>7190</v>
      </c>
      <c r="X136" s="568" t="str">
        <f>U136</f>
        <v>440</v>
      </c>
      <c r="Y136" s="569">
        <f>IF($J136="",M136,$J136*M136)*0.08*0.5</f>
        <v>3075.2000000000003</v>
      </c>
    </row>
    <row r="137" spans="1:25" x14ac:dyDescent="0.25">
      <c r="A137" s="248">
        <v>10010</v>
      </c>
      <c r="B137" s="248" t="s">
        <v>513</v>
      </c>
      <c r="C137" s="248" t="s">
        <v>514</v>
      </c>
      <c r="D137" s="248" t="s">
        <v>515</v>
      </c>
      <c r="E137" s="248">
        <v>1570</v>
      </c>
      <c r="F137" s="248" t="s">
        <v>780</v>
      </c>
      <c r="G137" s="248" t="str">
        <f t="shared" si="31"/>
        <v>140</v>
      </c>
      <c r="H137" s="248">
        <v>900</v>
      </c>
      <c r="I137" s="355"/>
      <c r="J137" s="355"/>
      <c r="K137" s="571">
        <f>VLOOKUP(A137,[13]Total!$A:$F,4,FALSE)</f>
        <v>69660.271800679504</v>
      </c>
      <c r="L137" s="571">
        <f>VLOOKUP(A137,[13]Total!$A:$F,5,FALSE)</f>
        <v>2029.7281993204983</v>
      </c>
      <c r="M137" s="356">
        <f t="shared" si="22"/>
        <v>71690</v>
      </c>
      <c r="N137" s="248">
        <f t="shared" si="23"/>
        <v>1570</v>
      </c>
      <c r="O137" s="248">
        <f t="shared" si="24"/>
        <v>900</v>
      </c>
      <c r="P137" s="357">
        <f t="shared" si="25"/>
        <v>64006.260928652329</v>
      </c>
      <c r="Q137" s="248">
        <f t="shared" si="26"/>
        <v>7020</v>
      </c>
      <c r="R137" s="248" t="str">
        <f t="shared" si="27"/>
        <v>140</v>
      </c>
      <c r="S137" s="357">
        <f t="shared" si="28"/>
        <v>2029.7281993204983</v>
      </c>
      <c r="T137" s="248">
        <v>7211</v>
      </c>
      <c r="U137" s="248" t="str">
        <f t="shared" si="29"/>
        <v>140</v>
      </c>
      <c r="V137" s="357">
        <f t="shared" si="30"/>
        <v>2786.4108720271802</v>
      </c>
      <c r="W137" s="568">
        <v>7190</v>
      </c>
      <c r="X137" s="568" t="str">
        <f>U137</f>
        <v>140</v>
      </c>
      <c r="Y137" s="569">
        <f>IF($J137="",M137,$J137*M137)*0.08*0.5</f>
        <v>2867.6</v>
      </c>
    </row>
    <row r="138" spans="1:25" x14ac:dyDescent="0.25">
      <c r="A138" s="248">
        <v>10013</v>
      </c>
      <c r="B138" s="248" t="s">
        <v>543</v>
      </c>
      <c r="C138" s="248" t="s">
        <v>544</v>
      </c>
      <c r="D138" s="248" t="s">
        <v>545</v>
      </c>
      <c r="E138" s="248">
        <v>7190</v>
      </c>
      <c r="F138" s="248" t="s">
        <v>779</v>
      </c>
      <c r="G138" s="248" t="str">
        <f t="shared" si="31"/>
        <v>230</v>
      </c>
      <c r="H138" s="248">
        <v>230</v>
      </c>
      <c r="I138" s="355"/>
      <c r="J138" s="355"/>
      <c r="K138" s="571">
        <f>VLOOKUP(A138,[13]Total!$A:$F,4,FALSE)</f>
        <v>63999</v>
      </c>
      <c r="L138" s="571">
        <f>VLOOKUP(A138,[13]Total!$A:$F,5,FALSE)</f>
        <v>3200</v>
      </c>
      <c r="M138" s="356">
        <f t="shared" si="22"/>
        <v>67199</v>
      </c>
      <c r="N138" s="248">
        <f t="shared" si="23"/>
        <v>7190</v>
      </c>
      <c r="O138" s="248">
        <f t="shared" si="24"/>
        <v>230</v>
      </c>
      <c r="P138" s="357">
        <f t="shared" si="25"/>
        <v>61439.040000000001</v>
      </c>
      <c r="Q138" s="248">
        <f t="shared" si="26"/>
        <v>7020</v>
      </c>
      <c r="R138" s="248" t="str">
        <f t="shared" si="27"/>
        <v>230</v>
      </c>
      <c r="S138" s="357">
        <f t="shared" si="28"/>
        <v>3200</v>
      </c>
      <c r="T138" s="248">
        <v>7211</v>
      </c>
      <c r="U138" s="248" t="str">
        <f t="shared" si="29"/>
        <v>230</v>
      </c>
      <c r="V138" s="357">
        <f t="shared" si="30"/>
        <v>2559.96</v>
      </c>
      <c r="W138" s="568"/>
      <c r="X138" s="568"/>
      <c r="Y138" s="569"/>
    </row>
    <row r="139" spans="1:25" x14ac:dyDescent="0.25">
      <c r="A139" s="248">
        <v>10015</v>
      </c>
      <c r="B139" s="248" t="s">
        <v>381</v>
      </c>
      <c r="C139" s="248" t="s">
        <v>382</v>
      </c>
      <c r="D139" s="248" t="s">
        <v>383</v>
      </c>
      <c r="E139" s="248">
        <v>7170</v>
      </c>
      <c r="F139" s="248" t="s">
        <v>797</v>
      </c>
      <c r="G139" s="248" t="str">
        <f t="shared" si="31"/>
        <v>430</v>
      </c>
      <c r="H139" s="248">
        <v>430</v>
      </c>
      <c r="I139" s="355"/>
      <c r="J139" s="355">
        <v>0.25</v>
      </c>
      <c r="K139" s="571">
        <f>VLOOKUP(A139,[13]Total!$A:$F,4,FALSE)</f>
        <v>93800</v>
      </c>
      <c r="L139" s="571">
        <f>VLOOKUP(A139,[13]Total!$A:$F,5,FALSE)</f>
        <v>23450</v>
      </c>
      <c r="M139" s="356">
        <f t="shared" si="22"/>
        <v>117250</v>
      </c>
      <c r="N139" s="248">
        <f t="shared" si="23"/>
        <v>7170</v>
      </c>
      <c r="O139" s="248">
        <f t="shared" si="24"/>
        <v>430</v>
      </c>
      <c r="P139" s="357">
        <f t="shared" si="25"/>
        <v>22512</v>
      </c>
      <c r="Q139" s="248">
        <f t="shared" si="26"/>
        <v>7175</v>
      </c>
      <c r="R139" s="248" t="str">
        <f t="shared" si="27"/>
        <v>430</v>
      </c>
      <c r="S139" s="357">
        <f t="shared" si="28"/>
        <v>5862.5</v>
      </c>
      <c r="T139" s="248">
        <v>7211</v>
      </c>
      <c r="U139" s="248" t="str">
        <f t="shared" si="29"/>
        <v>430</v>
      </c>
      <c r="V139" s="357">
        <f t="shared" si="30"/>
        <v>938</v>
      </c>
      <c r="W139" s="568"/>
      <c r="X139" s="568"/>
      <c r="Y139" s="569"/>
    </row>
    <row r="140" spans="1:25" x14ac:dyDescent="0.25">
      <c r="A140" s="248">
        <v>10015</v>
      </c>
      <c r="B140" s="248" t="s">
        <v>381</v>
      </c>
      <c r="C140" s="248" t="s">
        <v>382</v>
      </c>
      <c r="D140" s="248" t="s">
        <v>383</v>
      </c>
      <c r="E140" s="248">
        <v>7170</v>
      </c>
      <c r="F140" s="248" t="s">
        <v>798</v>
      </c>
      <c r="G140" s="248" t="str">
        <f t="shared" si="31"/>
        <v>440</v>
      </c>
      <c r="H140" s="248">
        <v>440</v>
      </c>
      <c r="I140" s="355"/>
      <c r="J140" s="355">
        <v>0.75</v>
      </c>
      <c r="K140" s="571">
        <f>VLOOKUP(A140,[13]Total!$A:$F,4,FALSE)</f>
        <v>93800</v>
      </c>
      <c r="L140" s="571">
        <f>VLOOKUP(A140,[13]Total!$A:$F,5,FALSE)</f>
        <v>23450</v>
      </c>
      <c r="M140" s="356">
        <f t="shared" si="22"/>
        <v>117250</v>
      </c>
      <c r="N140" s="248">
        <f t="shared" si="23"/>
        <v>7170</v>
      </c>
      <c r="O140" s="248">
        <f t="shared" si="24"/>
        <v>440</v>
      </c>
      <c r="P140" s="357">
        <f t="shared" si="25"/>
        <v>67536</v>
      </c>
      <c r="Q140" s="248">
        <f t="shared" si="26"/>
        <v>7175</v>
      </c>
      <c r="R140" s="248" t="str">
        <f t="shared" si="27"/>
        <v>440</v>
      </c>
      <c r="S140" s="357">
        <f t="shared" si="28"/>
        <v>17587.5</v>
      </c>
      <c r="T140" s="248">
        <v>7211</v>
      </c>
      <c r="U140" s="248" t="str">
        <f t="shared" si="29"/>
        <v>440</v>
      </c>
      <c r="V140" s="357">
        <f t="shared" si="30"/>
        <v>2814</v>
      </c>
      <c r="W140" s="568"/>
      <c r="X140" s="568"/>
      <c r="Y140" s="569"/>
    </row>
    <row r="141" spans="1:25" x14ac:dyDescent="0.25">
      <c r="A141" s="248">
        <v>10016</v>
      </c>
      <c r="B141" s="248" t="s">
        <v>429</v>
      </c>
      <c r="C141" s="248" t="s">
        <v>430</v>
      </c>
      <c r="D141" s="248" t="s">
        <v>431</v>
      </c>
      <c r="E141" s="248">
        <v>7190</v>
      </c>
      <c r="F141" s="248" t="s">
        <v>778</v>
      </c>
      <c r="G141" s="248" t="str">
        <f t="shared" si="31"/>
        <v>130</v>
      </c>
      <c r="H141" s="248">
        <v>130</v>
      </c>
      <c r="I141" s="355"/>
      <c r="J141" s="355"/>
      <c r="K141" s="571">
        <f>VLOOKUP(A141,[13]Total!$A:$F,4,FALSE)</f>
        <v>78401.960000000006</v>
      </c>
      <c r="L141" s="571">
        <f>VLOOKUP(A141,[13]Total!$A:$F,5,FALSE)</f>
        <v>4000</v>
      </c>
      <c r="M141" s="356">
        <f t="shared" si="22"/>
        <v>82401.960000000006</v>
      </c>
      <c r="N141" s="248">
        <f t="shared" si="23"/>
        <v>7190</v>
      </c>
      <c r="O141" s="248">
        <f t="shared" si="24"/>
        <v>130</v>
      </c>
      <c r="P141" s="357">
        <f t="shared" si="25"/>
        <v>75265.881600000008</v>
      </c>
      <c r="Q141" s="248">
        <f t="shared" si="26"/>
        <v>7020</v>
      </c>
      <c r="R141" s="248" t="str">
        <f t="shared" si="27"/>
        <v>130</v>
      </c>
      <c r="S141" s="357">
        <f t="shared" si="28"/>
        <v>4000</v>
      </c>
      <c r="T141" s="248">
        <v>7211</v>
      </c>
      <c r="U141" s="248" t="str">
        <f t="shared" si="29"/>
        <v>130</v>
      </c>
      <c r="V141" s="357">
        <f t="shared" si="30"/>
        <v>3136.0784000000003</v>
      </c>
      <c r="W141" s="568"/>
      <c r="X141" s="568"/>
      <c r="Y141" s="569"/>
    </row>
    <row r="142" spans="1:25" x14ac:dyDescent="0.25">
      <c r="A142" s="248">
        <v>10017</v>
      </c>
      <c r="B142" s="248" t="s">
        <v>526</v>
      </c>
      <c r="C142" s="248" t="s">
        <v>527</v>
      </c>
      <c r="D142" s="248" t="s">
        <v>528</v>
      </c>
      <c r="E142" s="248" t="s">
        <v>472</v>
      </c>
      <c r="F142" s="248" t="s">
        <v>787</v>
      </c>
      <c r="G142" s="248" t="str">
        <f t="shared" si="31"/>
        <v>440</v>
      </c>
      <c r="H142" s="248">
        <v>900</v>
      </c>
      <c r="I142" s="355"/>
      <c r="J142" s="355"/>
      <c r="K142" s="571">
        <f>VLOOKUP(A142,[13]Total!$A:$F,4,FALSE)</f>
        <v>73187.497168742921</v>
      </c>
      <c r="L142" s="571">
        <f>VLOOKUP(A142,[13]Total!$A:$F,5,FALSE)</f>
        <v>2132.502831257078</v>
      </c>
      <c r="M142" s="356">
        <f t="shared" si="22"/>
        <v>75320</v>
      </c>
      <c r="N142" s="248" t="str">
        <f t="shared" si="23"/>
        <v>1570B</v>
      </c>
      <c r="O142" s="248">
        <f t="shared" si="24"/>
        <v>900</v>
      </c>
      <c r="P142" s="357">
        <f t="shared" si="25"/>
        <v>67247.197281993198</v>
      </c>
      <c r="Q142" s="248">
        <f t="shared" si="26"/>
        <v>7020</v>
      </c>
      <c r="R142" s="248" t="str">
        <f t="shared" si="27"/>
        <v>440</v>
      </c>
      <c r="S142" s="357">
        <f t="shared" si="28"/>
        <v>2132.502831257078</v>
      </c>
      <c r="T142" s="248">
        <v>7211</v>
      </c>
      <c r="U142" s="248" t="str">
        <f t="shared" si="29"/>
        <v>440</v>
      </c>
      <c r="V142" s="357">
        <f t="shared" si="30"/>
        <v>2927.499886749717</v>
      </c>
      <c r="W142" s="568">
        <v>7190</v>
      </c>
      <c r="X142" s="568" t="str">
        <f>U142</f>
        <v>440</v>
      </c>
      <c r="Y142" s="569">
        <f>IF($J142="",M142,$J142*M142)*0.08*0.5</f>
        <v>3012.8</v>
      </c>
    </row>
    <row r="143" spans="1:25" x14ac:dyDescent="0.25">
      <c r="A143" s="248">
        <v>10019</v>
      </c>
      <c r="B143" s="248" t="s">
        <v>657</v>
      </c>
      <c r="C143" s="248" t="s">
        <v>658</v>
      </c>
      <c r="D143" s="248" t="s">
        <v>659</v>
      </c>
      <c r="E143" s="248">
        <v>7190</v>
      </c>
      <c r="F143" s="248" t="s">
        <v>778</v>
      </c>
      <c r="G143" s="248" t="str">
        <f t="shared" si="31"/>
        <v>130</v>
      </c>
      <c r="H143" s="248">
        <v>130</v>
      </c>
      <c r="I143" s="355"/>
      <c r="J143" s="355"/>
      <c r="K143" s="571">
        <f>VLOOKUP(A143,[13]Total!$A:$F,4,FALSE)</f>
        <v>70000</v>
      </c>
      <c r="L143" s="571">
        <f>VLOOKUP(A143,[13]Total!$A:$F,5,FALSE)</f>
        <v>0</v>
      </c>
      <c r="M143" s="356">
        <f t="shared" si="22"/>
        <v>70000</v>
      </c>
      <c r="N143" s="248">
        <f t="shared" si="23"/>
        <v>7190</v>
      </c>
      <c r="O143" s="248">
        <f t="shared" si="24"/>
        <v>130</v>
      </c>
      <c r="P143" s="357">
        <f t="shared" si="25"/>
        <v>67200</v>
      </c>
      <c r="Q143" s="248">
        <f t="shared" si="26"/>
        <v>7020</v>
      </c>
      <c r="R143" s="248" t="str">
        <f t="shared" si="27"/>
        <v>130</v>
      </c>
      <c r="S143" s="357">
        <f t="shared" si="28"/>
        <v>0</v>
      </c>
      <c r="T143" s="248">
        <v>7211</v>
      </c>
      <c r="U143" s="248" t="str">
        <f t="shared" si="29"/>
        <v>130</v>
      </c>
      <c r="V143" s="357">
        <f t="shared" si="30"/>
        <v>2800</v>
      </c>
      <c r="W143" s="568"/>
      <c r="X143" s="568"/>
      <c r="Y143" s="569"/>
    </row>
    <row r="144" spans="1:25" x14ac:dyDescent="0.25">
      <c r="A144" s="248">
        <v>10021</v>
      </c>
      <c r="B144" s="248" t="s">
        <v>558</v>
      </c>
      <c r="C144" s="248" t="s">
        <v>559</v>
      </c>
      <c r="D144" s="248" t="s">
        <v>535</v>
      </c>
      <c r="E144" s="248">
        <v>1571</v>
      </c>
      <c r="F144" s="248" t="s">
        <v>813</v>
      </c>
      <c r="G144" s="248" t="str">
        <f t="shared" si="31"/>
        <v>142</v>
      </c>
      <c r="H144" s="248">
        <v>900</v>
      </c>
      <c r="I144" s="355"/>
      <c r="J144" s="355"/>
      <c r="K144" s="571">
        <f>VLOOKUP(A144,[13]Total!$A:$F,4,FALSE)</f>
        <v>65306.832298136644</v>
      </c>
      <c r="L144" s="571">
        <f>VLOOKUP(A144,[13]Total!$A:$F,5,FALSE)</f>
        <v>2093.1677018633541</v>
      </c>
      <c r="M144" s="356">
        <f t="shared" si="22"/>
        <v>67400</v>
      </c>
      <c r="N144" s="248">
        <f t="shared" si="23"/>
        <v>1571</v>
      </c>
      <c r="O144" s="248">
        <f t="shared" si="24"/>
        <v>900</v>
      </c>
      <c r="P144" s="357">
        <f t="shared" si="25"/>
        <v>59998.559006211181</v>
      </c>
      <c r="Q144" s="248">
        <f t="shared" si="26"/>
        <v>7020</v>
      </c>
      <c r="R144" s="248" t="str">
        <f t="shared" si="27"/>
        <v>142</v>
      </c>
      <c r="S144" s="357">
        <f t="shared" si="28"/>
        <v>2093.1677018633541</v>
      </c>
      <c r="T144" s="248">
        <v>7211</v>
      </c>
      <c r="U144" s="248" t="str">
        <f t="shared" si="29"/>
        <v>142</v>
      </c>
      <c r="V144" s="357">
        <f t="shared" si="30"/>
        <v>2612.2732919254659</v>
      </c>
      <c r="W144" s="568">
        <v>7190</v>
      </c>
      <c r="X144" s="568" t="str">
        <f>U144</f>
        <v>142</v>
      </c>
      <c r="Y144" s="569">
        <f>IF($J144="",M144,$J144*M144)*0.08*0.5</f>
        <v>2696</v>
      </c>
    </row>
    <row r="145" spans="1:25" x14ac:dyDescent="0.25">
      <c r="A145" s="248">
        <v>10023</v>
      </c>
      <c r="B145" s="248" t="s">
        <v>370</v>
      </c>
      <c r="C145" s="248" t="s">
        <v>371</v>
      </c>
      <c r="D145" s="248" t="s">
        <v>372</v>
      </c>
      <c r="E145" s="248">
        <v>7170</v>
      </c>
      <c r="F145" s="248" t="s">
        <v>801</v>
      </c>
      <c r="G145" s="248" t="str">
        <f t="shared" si="31"/>
        <v>110</v>
      </c>
      <c r="H145" s="248">
        <v>110</v>
      </c>
      <c r="I145" s="355"/>
      <c r="J145" s="355">
        <v>0.35</v>
      </c>
      <c r="K145" s="571">
        <f>VLOOKUP(A145,[13]Total!$A:$F,4,FALSE)</f>
        <v>123000</v>
      </c>
      <c r="L145" s="571">
        <f>VLOOKUP(A145,[13]Total!$A:$F,5,FALSE)</f>
        <v>30750</v>
      </c>
      <c r="M145" s="356">
        <f t="shared" si="22"/>
        <v>153750</v>
      </c>
      <c r="N145" s="248">
        <f t="shared" si="23"/>
        <v>7170</v>
      </c>
      <c r="O145" s="248">
        <f t="shared" si="24"/>
        <v>110</v>
      </c>
      <c r="P145" s="357">
        <f t="shared" si="25"/>
        <v>41328</v>
      </c>
      <c r="Q145" s="248">
        <f t="shared" si="26"/>
        <v>7175</v>
      </c>
      <c r="R145" s="248" t="str">
        <f t="shared" si="27"/>
        <v>110</v>
      </c>
      <c r="S145" s="357">
        <f t="shared" si="28"/>
        <v>10762.5</v>
      </c>
      <c r="T145" s="248">
        <v>7211</v>
      </c>
      <c r="U145" s="248" t="str">
        <f t="shared" si="29"/>
        <v>110</v>
      </c>
      <c r="V145" s="357">
        <f t="shared" si="30"/>
        <v>1722</v>
      </c>
      <c r="W145" s="568"/>
      <c r="X145" s="568"/>
      <c r="Y145" s="569"/>
    </row>
    <row r="146" spans="1:25" x14ac:dyDescent="0.25">
      <c r="A146" s="248">
        <v>10023</v>
      </c>
      <c r="B146" s="248" t="s">
        <v>370</v>
      </c>
      <c r="C146" s="248" t="s">
        <v>371</v>
      </c>
      <c r="D146" s="248" t="s">
        <v>372</v>
      </c>
      <c r="E146" s="248">
        <v>7170</v>
      </c>
      <c r="F146" s="248" t="s">
        <v>802</v>
      </c>
      <c r="G146" s="248" t="str">
        <f t="shared" si="31"/>
        <v>112</v>
      </c>
      <c r="H146" s="248">
        <v>112</v>
      </c>
      <c r="I146" s="355"/>
      <c r="J146" s="355">
        <v>0.15</v>
      </c>
      <c r="K146" s="571">
        <f>VLOOKUP(A146,[13]Total!$A:$F,4,FALSE)</f>
        <v>123000</v>
      </c>
      <c r="L146" s="571">
        <f>VLOOKUP(A146,[13]Total!$A:$F,5,FALSE)</f>
        <v>30750</v>
      </c>
      <c r="M146" s="356">
        <f t="shared" si="22"/>
        <v>153750</v>
      </c>
      <c r="N146" s="248">
        <f t="shared" si="23"/>
        <v>7170</v>
      </c>
      <c r="O146" s="248">
        <f t="shared" si="24"/>
        <v>112</v>
      </c>
      <c r="P146" s="357">
        <f t="shared" si="25"/>
        <v>17712</v>
      </c>
      <c r="Q146" s="248">
        <f t="shared" si="26"/>
        <v>7175</v>
      </c>
      <c r="R146" s="248" t="str">
        <f t="shared" si="27"/>
        <v>112</v>
      </c>
      <c r="S146" s="357">
        <f t="shared" si="28"/>
        <v>4612.5</v>
      </c>
      <c r="T146" s="248">
        <v>7211</v>
      </c>
      <c r="U146" s="248" t="str">
        <f t="shared" si="29"/>
        <v>112</v>
      </c>
      <c r="V146" s="357">
        <f t="shared" si="30"/>
        <v>738</v>
      </c>
      <c r="W146" s="568"/>
      <c r="X146" s="568"/>
      <c r="Y146" s="569"/>
    </row>
    <row r="147" spans="1:25" x14ac:dyDescent="0.25">
      <c r="A147" s="248">
        <v>10023</v>
      </c>
      <c r="B147" s="248" t="s">
        <v>370</v>
      </c>
      <c r="C147" s="248" t="s">
        <v>371</v>
      </c>
      <c r="D147" s="248" t="s">
        <v>372</v>
      </c>
      <c r="E147" s="248">
        <v>7170</v>
      </c>
      <c r="F147" s="248" t="s">
        <v>803</v>
      </c>
      <c r="G147" s="248" t="str">
        <f t="shared" si="31"/>
        <v>120</v>
      </c>
      <c r="H147" s="248">
        <v>120</v>
      </c>
      <c r="I147" s="355"/>
      <c r="J147" s="355">
        <v>0.35</v>
      </c>
      <c r="K147" s="571">
        <f>VLOOKUP(A147,[13]Total!$A:$F,4,FALSE)</f>
        <v>123000</v>
      </c>
      <c r="L147" s="571">
        <f>VLOOKUP(A147,[13]Total!$A:$F,5,FALSE)</f>
        <v>30750</v>
      </c>
      <c r="M147" s="356">
        <f t="shared" si="22"/>
        <v>153750</v>
      </c>
      <c r="N147" s="248">
        <f t="shared" si="23"/>
        <v>7170</v>
      </c>
      <c r="O147" s="248">
        <f t="shared" si="24"/>
        <v>120</v>
      </c>
      <c r="P147" s="357">
        <f t="shared" si="25"/>
        <v>41328</v>
      </c>
      <c r="Q147" s="248">
        <f t="shared" si="26"/>
        <v>7175</v>
      </c>
      <c r="R147" s="248" t="str">
        <f t="shared" si="27"/>
        <v>120</v>
      </c>
      <c r="S147" s="357">
        <f t="shared" si="28"/>
        <v>10762.5</v>
      </c>
      <c r="T147" s="248">
        <v>7211</v>
      </c>
      <c r="U147" s="248" t="str">
        <f t="shared" si="29"/>
        <v>120</v>
      </c>
      <c r="V147" s="357">
        <f t="shared" si="30"/>
        <v>1722</v>
      </c>
      <c r="W147" s="568"/>
      <c r="X147" s="568"/>
      <c r="Y147" s="569"/>
    </row>
    <row r="148" spans="1:25" x14ac:dyDescent="0.25">
      <c r="A148" s="248">
        <v>10023</v>
      </c>
      <c r="B148" s="248" t="s">
        <v>370</v>
      </c>
      <c r="C148" s="248" t="s">
        <v>371</v>
      </c>
      <c r="D148" s="248" t="s">
        <v>372</v>
      </c>
      <c r="E148" s="248">
        <v>7170</v>
      </c>
      <c r="F148" s="248" t="s">
        <v>805</v>
      </c>
      <c r="G148" s="248" t="str">
        <f t="shared" si="31"/>
        <v>160</v>
      </c>
      <c r="H148" s="248">
        <v>160</v>
      </c>
      <c r="I148" s="355"/>
      <c r="J148" s="355">
        <v>0.15</v>
      </c>
      <c r="K148" s="571">
        <f>VLOOKUP(A148,[13]Total!$A:$F,4,FALSE)</f>
        <v>123000</v>
      </c>
      <c r="L148" s="571">
        <f>VLOOKUP(A148,[13]Total!$A:$F,5,FALSE)</f>
        <v>30750</v>
      </c>
      <c r="M148" s="356">
        <f t="shared" si="22"/>
        <v>153750</v>
      </c>
      <c r="N148" s="248">
        <f t="shared" si="23"/>
        <v>7170</v>
      </c>
      <c r="O148" s="248">
        <f t="shared" si="24"/>
        <v>160</v>
      </c>
      <c r="P148" s="357">
        <f t="shared" si="25"/>
        <v>17712</v>
      </c>
      <c r="Q148" s="248">
        <f t="shared" si="26"/>
        <v>7175</v>
      </c>
      <c r="R148" s="248" t="str">
        <f t="shared" si="27"/>
        <v>160</v>
      </c>
      <c r="S148" s="357">
        <f t="shared" si="28"/>
        <v>4612.5</v>
      </c>
      <c r="T148" s="248">
        <v>7211</v>
      </c>
      <c r="U148" s="248" t="str">
        <f t="shared" si="29"/>
        <v>160</v>
      </c>
      <c r="V148" s="357">
        <f t="shared" si="30"/>
        <v>738</v>
      </c>
      <c r="W148" s="568"/>
      <c r="X148" s="568"/>
      <c r="Y148" s="569"/>
    </row>
    <row r="149" spans="1:25" x14ac:dyDescent="0.25">
      <c r="A149" s="248">
        <v>10028</v>
      </c>
      <c r="B149" s="248" t="s">
        <v>565</v>
      </c>
      <c r="C149" s="248" t="s">
        <v>566</v>
      </c>
      <c r="D149" s="248" t="s">
        <v>567</v>
      </c>
      <c r="E149" s="248">
        <v>7190</v>
      </c>
      <c r="F149" s="248" t="s">
        <v>826</v>
      </c>
      <c r="G149" s="248" t="str">
        <f t="shared" si="31"/>
        <v>935</v>
      </c>
      <c r="H149" s="248">
        <v>935</v>
      </c>
      <c r="I149" s="355"/>
      <c r="J149" s="355"/>
      <c r="K149" s="571">
        <f>VLOOKUP(A149,[13]Total!$A:$F,4,FALSE)</f>
        <v>63180</v>
      </c>
      <c r="L149" s="571">
        <f>VLOOKUP(A149,[13]Total!$A:$F,5,FALSE)</f>
        <v>0</v>
      </c>
      <c r="M149" s="356">
        <f t="shared" si="22"/>
        <v>63180</v>
      </c>
      <c r="N149" s="248">
        <f t="shared" si="23"/>
        <v>7190</v>
      </c>
      <c r="O149" s="248">
        <f t="shared" si="24"/>
        <v>935</v>
      </c>
      <c r="P149" s="357">
        <f t="shared" si="25"/>
        <v>60652.800000000003</v>
      </c>
      <c r="Q149" s="248">
        <f t="shared" si="26"/>
        <v>7020</v>
      </c>
      <c r="R149" s="248" t="str">
        <f t="shared" si="27"/>
        <v>935</v>
      </c>
      <c r="S149" s="357">
        <f t="shared" si="28"/>
        <v>0</v>
      </c>
      <c r="T149" s="248">
        <v>7211</v>
      </c>
      <c r="U149" s="248" t="str">
        <f t="shared" si="29"/>
        <v>935</v>
      </c>
      <c r="V149" s="357">
        <f t="shared" si="30"/>
        <v>2527.2000000000003</v>
      </c>
      <c r="W149" s="568"/>
      <c r="X149" s="568"/>
      <c r="Y149" s="569"/>
    </row>
    <row r="150" spans="1:25" x14ac:dyDescent="0.25">
      <c r="A150" s="248">
        <v>10031</v>
      </c>
      <c r="B150" s="248" t="s">
        <v>663</v>
      </c>
      <c r="C150" s="248" t="s">
        <v>555</v>
      </c>
      <c r="D150" s="248" t="s">
        <v>195</v>
      </c>
      <c r="E150" s="248">
        <v>7190</v>
      </c>
      <c r="F150" s="248" t="s">
        <v>810</v>
      </c>
      <c r="G150" s="248" t="str">
        <f t="shared" si="31"/>
        <v>240</v>
      </c>
      <c r="H150" s="248">
        <v>220</v>
      </c>
      <c r="I150" s="355"/>
      <c r="J150" s="355">
        <v>0</v>
      </c>
      <c r="K150" s="571">
        <f>VLOOKUP(A150,[13]Total!$A:$F,4,FALSE)</f>
        <v>52000</v>
      </c>
      <c r="L150" s="571">
        <f>VLOOKUP(A150,[13]Total!$A:$F,5,FALSE)</f>
        <v>2000</v>
      </c>
      <c r="M150" s="356">
        <f t="shared" si="22"/>
        <v>54000</v>
      </c>
      <c r="N150" s="248">
        <f t="shared" si="23"/>
        <v>7190</v>
      </c>
      <c r="O150" s="248">
        <f t="shared" si="24"/>
        <v>220</v>
      </c>
      <c r="P150" s="357">
        <f t="shared" si="25"/>
        <v>0</v>
      </c>
      <c r="Q150" s="248">
        <f t="shared" si="26"/>
        <v>7020</v>
      </c>
      <c r="R150" s="248" t="str">
        <f t="shared" si="27"/>
        <v>240</v>
      </c>
      <c r="S150" s="357">
        <f t="shared" si="28"/>
        <v>0</v>
      </c>
      <c r="T150" s="248">
        <v>7211</v>
      </c>
      <c r="U150" s="248" t="str">
        <f t="shared" si="29"/>
        <v>240</v>
      </c>
      <c r="V150" s="357">
        <f t="shared" si="30"/>
        <v>0</v>
      </c>
      <c r="W150" s="568"/>
      <c r="X150" s="568"/>
      <c r="Y150" s="569"/>
    </row>
    <row r="151" spans="1:25" x14ac:dyDescent="0.25">
      <c r="A151" s="248">
        <v>10031</v>
      </c>
      <c r="B151" s="248" t="s">
        <v>663</v>
      </c>
      <c r="C151" s="248" t="s">
        <v>555</v>
      </c>
      <c r="D151" s="248" t="s">
        <v>195</v>
      </c>
      <c r="E151" s="248">
        <v>7190</v>
      </c>
      <c r="F151" s="248" t="s">
        <v>810</v>
      </c>
      <c r="G151" s="248" t="str">
        <f t="shared" si="31"/>
        <v>240</v>
      </c>
      <c r="H151" s="248">
        <v>240</v>
      </c>
      <c r="I151" s="355"/>
      <c r="J151" s="355">
        <v>1</v>
      </c>
      <c r="K151" s="571">
        <f>VLOOKUP(A151,[13]Total!$A:$F,4,FALSE)</f>
        <v>52000</v>
      </c>
      <c r="L151" s="571">
        <f>VLOOKUP(A151,[13]Total!$A:$F,5,FALSE)</f>
        <v>2000</v>
      </c>
      <c r="M151" s="356">
        <f t="shared" si="22"/>
        <v>54000</v>
      </c>
      <c r="N151" s="248">
        <f t="shared" si="23"/>
        <v>7190</v>
      </c>
      <c r="O151" s="248">
        <f t="shared" si="24"/>
        <v>240</v>
      </c>
      <c r="P151" s="357">
        <f t="shared" si="25"/>
        <v>49920</v>
      </c>
      <c r="Q151" s="248">
        <f t="shared" si="26"/>
        <v>7020</v>
      </c>
      <c r="R151" s="248" t="str">
        <f t="shared" si="27"/>
        <v>240</v>
      </c>
      <c r="S151" s="357">
        <f t="shared" si="28"/>
        <v>2000</v>
      </c>
      <c r="T151" s="248">
        <v>7211</v>
      </c>
      <c r="U151" s="248" t="str">
        <f t="shared" si="29"/>
        <v>240</v>
      </c>
      <c r="V151" s="357">
        <f t="shared" si="30"/>
        <v>2080</v>
      </c>
      <c r="W151" s="568"/>
      <c r="X151" s="568"/>
      <c r="Y151" s="569"/>
    </row>
    <row r="152" spans="1:25" x14ac:dyDescent="0.25">
      <c r="A152" s="248">
        <v>10034</v>
      </c>
      <c r="B152" s="248" t="s">
        <v>516</v>
      </c>
      <c r="C152" s="248" t="s">
        <v>517</v>
      </c>
      <c r="D152" s="248" t="s">
        <v>418</v>
      </c>
      <c r="E152" s="248" t="s">
        <v>510</v>
      </c>
      <c r="F152" s="248" t="s">
        <v>776</v>
      </c>
      <c r="G152" s="248" t="str">
        <f t="shared" si="31"/>
        <v>340</v>
      </c>
      <c r="H152" s="248">
        <v>900</v>
      </c>
      <c r="I152" s="355"/>
      <c r="J152" s="355"/>
      <c r="K152" s="571">
        <f>VLOOKUP(A152,[13]Total!$A:$F,4,FALSE)</f>
        <v>73187.497168742921</v>
      </c>
      <c r="L152" s="571">
        <f>VLOOKUP(A152,[13]Total!$A:$F,5,FALSE)</f>
        <v>2132.502831257078</v>
      </c>
      <c r="M152" s="356">
        <f t="shared" si="22"/>
        <v>75320</v>
      </c>
      <c r="N152" s="248" t="str">
        <f t="shared" si="23"/>
        <v>1570N</v>
      </c>
      <c r="O152" s="248">
        <f t="shared" si="24"/>
        <v>900</v>
      </c>
      <c r="P152" s="357">
        <f t="shared" si="25"/>
        <v>67247.197281993198</v>
      </c>
      <c r="Q152" s="248">
        <f t="shared" si="26"/>
        <v>7020</v>
      </c>
      <c r="R152" s="248" t="str">
        <f t="shared" si="27"/>
        <v>340</v>
      </c>
      <c r="S152" s="357">
        <f t="shared" si="28"/>
        <v>2132.502831257078</v>
      </c>
      <c r="T152" s="248">
        <v>7211</v>
      </c>
      <c r="U152" s="248" t="str">
        <f t="shared" si="29"/>
        <v>340</v>
      </c>
      <c r="V152" s="357">
        <f t="shared" si="30"/>
        <v>2927.499886749717</v>
      </c>
      <c r="W152" s="568">
        <v>7190</v>
      </c>
      <c r="X152" s="568" t="str">
        <f>U152</f>
        <v>340</v>
      </c>
      <c r="Y152" s="569">
        <f>IF($J152="",M152,$J152*M152)*0.08*0.5</f>
        <v>3012.8</v>
      </c>
    </row>
    <row r="153" spans="1:25" x14ac:dyDescent="0.25">
      <c r="A153" s="248">
        <v>10035</v>
      </c>
      <c r="B153" s="248" t="s">
        <v>447</v>
      </c>
      <c r="C153" s="248" t="s">
        <v>448</v>
      </c>
      <c r="D153" s="248" t="s">
        <v>449</v>
      </c>
      <c r="E153" s="248">
        <v>7190</v>
      </c>
      <c r="F153" s="248" t="s">
        <v>814</v>
      </c>
      <c r="G153" s="248" t="str">
        <f t="shared" si="31"/>
        <v>110</v>
      </c>
      <c r="H153" s="248">
        <v>110</v>
      </c>
      <c r="I153" s="355"/>
      <c r="J153" s="355">
        <v>0.4</v>
      </c>
      <c r="K153" s="571">
        <f>VLOOKUP(A153,[13]Total!$A:$F,4,FALSE)</f>
        <v>69992</v>
      </c>
      <c r="L153" s="571">
        <f>VLOOKUP(A153,[13]Total!$A:$F,5,FALSE)</f>
        <v>10000</v>
      </c>
      <c r="M153" s="356">
        <f t="shared" si="22"/>
        <v>79992</v>
      </c>
      <c r="N153" s="248">
        <f t="shared" si="23"/>
        <v>7190</v>
      </c>
      <c r="O153" s="248">
        <f t="shared" si="24"/>
        <v>110</v>
      </c>
      <c r="P153" s="357">
        <f t="shared" si="25"/>
        <v>26876.928000000004</v>
      </c>
      <c r="Q153" s="248">
        <v>7175</v>
      </c>
      <c r="R153" s="248" t="str">
        <f t="shared" si="27"/>
        <v>110</v>
      </c>
      <c r="S153" s="357">
        <f t="shared" si="28"/>
        <v>4000</v>
      </c>
      <c r="T153" s="248">
        <v>7211</v>
      </c>
      <c r="U153" s="248" t="str">
        <f t="shared" si="29"/>
        <v>110</v>
      </c>
      <c r="V153" s="357">
        <f t="shared" si="30"/>
        <v>1119.8720000000001</v>
      </c>
      <c r="W153" s="568"/>
      <c r="X153" s="568"/>
      <c r="Y153" s="569"/>
    </row>
    <row r="154" spans="1:25" x14ac:dyDescent="0.25">
      <c r="A154" s="248">
        <v>10035</v>
      </c>
      <c r="B154" s="248" t="s">
        <v>447</v>
      </c>
      <c r="C154" s="248" t="s">
        <v>448</v>
      </c>
      <c r="D154" s="248" t="s">
        <v>449</v>
      </c>
      <c r="E154" s="248">
        <v>7190</v>
      </c>
      <c r="F154" s="248" t="s">
        <v>822</v>
      </c>
      <c r="G154" s="248" t="str">
        <f t="shared" si="31"/>
        <v>220</v>
      </c>
      <c r="H154" s="248">
        <v>220</v>
      </c>
      <c r="I154" s="355"/>
      <c r="J154" s="355">
        <v>0.3</v>
      </c>
      <c r="K154" s="571">
        <f>VLOOKUP(A154,[13]Total!$A:$F,4,FALSE)</f>
        <v>69992</v>
      </c>
      <c r="L154" s="571">
        <f>VLOOKUP(A154,[13]Total!$A:$F,5,FALSE)</f>
        <v>10000</v>
      </c>
      <c r="M154" s="356">
        <f t="shared" si="22"/>
        <v>79992</v>
      </c>
      <c r="N154" s="248">
        <f t="shared" si="23"/>
        <v>7190</v>
      </c>
      <c r="O154" s="248">
        <f t="shared" si="24"/>
        <v>220</v>
      </c>
      <c r="P154" s="357">
        <f t="shared" si="25"/>
        <v>20157.696</v>
      </c>
      <c r="Q154" s="248">
        <v>7175</v>
      </c>
      <c r="R154" s="248" t="str">
        <f t="shared" si="27"/>
        <v>220</v>
      </c>
      <c r="S154" s="357">
        <f t="shared" si="28"/>
        <v>3000</v>
      </c>
      <c r="T154" s="248">
        <v>7211</v>
      </c>
      <c r="U154" s="248" t="str">
        <f t="shared" si="29"/>
        <v>220</v>
      </c>
      <c r="V154" s="357">
        <f t="shared" si="30"/>
        <v>839.904</v>
      </c>
      <c r="W154" s="568"/>
      <c r="X154" s="568"/>
      <c r="Y154" s="569"/>
    </row>
    <row r="155" spans="1:25" x14ac:dyDescent="0.25">
      <c r="A155" s="248">
        <v>10035</v>
      </c>
      <c r="B155" s="248" t="s">
        <v>447</v>
      </c>
      <c r="C155" s="248" t="s">
        <v>448</v>
      </c>
      <c r="D155" s="248" t="s">
        <v>449</v>
      </c>
      <c r="E155" s="248">
        <v>7190</v>
      </c>
      <c r="F155" s="248" t="s">
        <v>806</v>
      </c>
      <c r="G155" s="248" t="str">
        <f t="shared" si="31"/>
        <v>440</v>
      </c>
      <c r="H155" s="248">
        <v>440</v>
      </c>
      <c r="I155" s="355"/>
      <c r="J155" s="355">
        <v>0.3</v>
      </c>
      <c r="K155" s="571">
        <f>VLOOKUP(A155,[13]Total!$A:$F,4,FALSE)</f>
        <v>69992</v>
      </c>
      <c r="L155" s="571">
        <f>VLOOKUP(A155,[13]Total!$A:$F,5,FALSE)</f>
        <v>10000</v>
      </c>
      <c r="M155" s="356">
        <f t="shared" si="22"/>
        <v>79992</v>
      </c>
      <c r="N155" s="248">
        <f t="shared" si="23"/>
        <v>7190</v>
      </c>
      <c r="O155" s="248">
        <f t="shared" si="24"/>
        <v>440</v>
      </c>
      <c r="P155" s="357">
        <f t="shared" si="25"/>
        <v>20157.696</v>
      </c>
      <c r="Q155" s="248">
        <v>7175</v>
      </c>
      <c r="R155" s="248" t="str">
        <f t="shared" si="27"/>
        <v>440</v>
      </c>
      <c r="S155" s="357">
        <f t="shared" si="28"/>
        <v>3000</v>
      </c>
      <c r="T155" s="248">
        <v>7211</v>
      </c>
      <c r="U155" s="248" t="str">
        <f t="shared" si="29"/>
        <v>440</v>
      </c>
      <c r="V155" s="357">
        <f t="shared" si="30"/>
        <v>839.904</v>
      </c>
      <c r="W155" s="568"/>
      <c r="X155" s="568"/>
      <c r="Y155" s="569"/>
    </row>
    <row r="156" spans="1:25" x14ac:dyDescent="0.25">
      <c r="A156" s="248">
        <v>10038</v>
      </c>
      <c r="B156" s="248" t="s">
        <v>416</v>
      </c>
      <c r="C156" s="248" t="s">
        <v>417</v>
      </c>
      <c r="D156" s="248" t="s">
        <v>418</v>
      </c>
      <c r="E156" s="248">
        <v>1570</v>
      </c>
      <c r="F156" s="248" t="s">
        <v>780</v>
      </c>
      <c r="G156" s="248" t="str">
        <f t="shared" si="31"/>
        <v>140</v>
      </c>
      <c r="H156" s="248">
        <v>900</v>
      </c>
      <c r="I156" s="355"/>
      <c r="J156" s="355"/>
      <c r="K156" s="571">
        <f>VLOOKUP(A156,[13]Total!$A:$F,4,FALSE)</f>
        <v>85800</v>
      </c>
      <c r="L156" s="571">
        <f>VLOOKUP(A156,[13]Total!$A:$F,5,FALSE)</f>
        <v>2000.0000000000002</v>
      </c>
      <c r="M156" s="356">
        <f t="shared" si="22"/>
        <v>87800</v>
      </c>
      <c r="N156" s="248">
        <f t="shared" si="23"/>
        <v>1570</v>
      </c>
      <c r="O156" s="248">
        <f t="shared" si="24"/>
        <v>900</v>
      </c>
      <c r="P156" s="357">
        <f t="shared" si="25"/>
        <v>78856</v>
      </c>
      <c r="Q156" s="248">
        <f t="shared" ref="Q156:Q179" si="32">IF(N156=7170,7175,IF(N156=2400,2400,7020))</f>
        <v>7020</v>
      </c>
      <c r="R156" s="248" t="str">
        <f t="shared" si="27"/>
        <v>140</v>
      </c>
      <c r="S156" s="357">
        <f t="shared" si="28"/>
        <v>2000.0000000000002</v>
      </c>
      <c r="T156" s="248">
        <v>7211</v>
      </c>
      <c r="U156" s="248" t="str">
        <f t="shared" si="29"/>
        <v>140</v>
      </c>
      <c r="V156" s="357">
        <f t="shared" si="30"/>
        <v>3432</v>
      </c>
      <c r="W156" s="568">
        <v>7190</v>
      </c>
      <c r="X156" s="568" t="str">
        <f>U156</f>
        <v>140</v>
      </c>
      <c r="Y156" s="569">
        <f>IF($J156="",M156,$J156*M156)*0.08*0.5</f>
        <v>3512</v>
      </c>
    </row>
    <row r="157" spans="1:25" x14ac:dyDescent="0.25">
      <c r="A157" s="248">
        <v>10042</v>
      </c>
      <c r="B157" s="248" t="s">
        <v>601</v>
      </c>
      <c r="C157" s="248" t="s">
        <v>602</v>
      </c>
      <c r="D157" s="248" t="s">
        <v>584</v>
      </c>
      <c r="E157" s="248" t="s">
        <v>438</v>
      </c>
      <c r="F157" s="248" t="s">
        <v>824</v>
      </c>
      <c r="G157" s="248" t="str">
        <f t="shared" si="31"/>
        <v>240</v>
      </c>
      <c r="H157" s="248">
        <v>900</v>
      </c>
      <c r="I157" s="355"/>
      <c r="J157" s="355"/>
      <c r="K157" s="571">
        <f>VLOOKUP(A157,[13]Total!$A:$F,4,FALSE)</f>
        <v>62381.136577842517</v>
      </c>
      <c r="L157" s="571">
        <f>VLOOKUP(A157,[13]Total!$A:$F,5,FALSE)</f>
        <v>2213.8634221574844</v>
      </c>
      <c r="M157" s="356">
        <f t="shared" si="22"/>
        <v>64595</v>
      </c>
      <c r="N157" s="248" t="str">
        <f t="shared" si="23"/>
        <v>1570H</v>
      </c>
      <c r="O157" s="248">
        <f t="shared" si="24"/>
        <v>900</v>
      </c>
      <c r="P157" s="357">
        <f t="shared" si="25"/>
        <v>57302.091114728813</v>
      </c>
      <c r="Q157" s="248">
        <f t="shared" si="32"/>
        <v>7020</v>
      </c>
      <c r="R157" s="248" t="str">
        <f t="shared" si="27"/>
        <v>240</v>
      </c>
      <c r="S157" s="357">
        <f t="shared" si="28"/>
        <v>2213.8634221574844</v>
      </c>
      <c r="T157" s="248">
        <v>7211</v>
      </c>
      <c r="U157" s="248" t="str">
        <f t="shared" si="29"/>
        <v>240</v>
      </c>
      <c r="V157" s="357">
        <f t="shared" si="30"/>
        <v>2495.2454631137007</v>
      </c>
      <c r="W157" s="568">
        <v>7190</v>
      </c>
      <c r="X157" s="568" t="str">
        <f>U157</f>
        <v>240</v>
      </c>
      <c r="Y157" s="569">
        <f>IF($J157="",M157,$J157*M157)*0.08*0.5</f>
        <v>2583.8000000000002</v>
      </c>
    </row>
    <row r="158" spans="1:25" x14ac:dyDescent="0.25">
      <c r="A158" s="248">
        <v>10044</v>
      </c>
      <c r="B158" s="248" t="s">
        <v>655</v>
      </c>
      <c r="C158" s="248" t="s">
        <v>656</v>
      </c>
      <c r="D158" s="248" t="s">
        <v>600</v>
      </c>
      <c r="E158" s="248">
        <v>7190</v>
      </c>
      <c r="F158" s="248" t="s">
        <v>826</v>
      </c>
      <c r="G158" s="248" t="str">
        <f t="shared" si="31"/>
        <v>935</v>
      </c>
      <c r="H158" s="248">
        <v>935</v>
      </c>
      <c r="I158" s="355"/>
      <c r="J158" s="355"/>
      <c r="K158" s="571">
        <f>VLOOKUP(A158,[13]Total!$A:$F,4,FALSE)</f>
        <v>54912</v>
      </c>
      <c r="L158" s="571">
        <f>VLOOKUP(A158,[13]Total!$A:$F,5,FALSE)</f>
        <v>0</v>
      </c>
      <c r="M158" s="356">
        <f t="shared" si="22"/>
        <v>54912</v>
      </c>
      <c r="N158" s="248">
        <f t="shared" si="23"/>
        <v>7190</v>
      </c>
      <c r="O158" s="248">
        <f t="shared" si="24"/>
        <v>935</v>
      </c>
      <c r="P158" s="357">
        <f t="shared" si="25"/>
        <v>52715.519999999997</v>
      </c>
      <c r="Q158" s="248">
        <f t="shared" si="32"/>
        <v>7020</v>
      </c>
      <c r="R158" s="248" t="str">
        <f t="shared" si="27"/>
        <v>935</v>
      </c>
      <c r="S158" s="357">
        <f t="shared" si="28"/>
        <v>0</v>
      </c>
      <c r="T158" s="248">
        <v>7211</v>
      </c>
      <c r="U158" s="248" t="str">
        <f t="shared" si="29"/>
        <v>935</v>
      </c>
      <c r="V158" s="357">
        <f t="shared" si="30"/>
        <v>2196.48</v>
      </c>
      <c r="W158" s="568"/>
      <c r="X158" s="568"/>
      <c r="Y158" s="569"/>
    </row>
    <row r="159" spans="1:25" x14ac:dyDescent="0.25">
      <c r="A159" s="248">
        <v>10046</v>
      </c>
      <c r="B159" s="248" t="s">
        <v>473</v>
      </c>
      <c r="C159" s="248" t="s">
        <v>474</v>
      </c>
      <c r="D159" s="248" t="s">
        <v>475</v>
      </c>
      <c r="E159" s="248" t="s">
        <v>472</v>
      </c>
      <c r="F159" s="248" t="s">
        <v>787</v>
      </c>
      <c r="G159" s="248" t="str">
        <f t="shared" si="31"/>
        <v>440</v>
      </c>
      <c r="H159" s="248">
        <v>900</v>
      </c>
      <c r="I159" s="355"/>
      <c r="J159" s="355"/>
      <c r="K159" s="571">
        <f>VLOOKUP(A159,[13]Total!$A:$F,4,FALSE)</f>
        <v>74880</v>
      </c>
      <c r="L159" s="571">
        <f>VLOOKUP(A159,[13]Total!$A:$F,5,FALSE)</f>
        <v>2000</v>
      </c>
      <c r="M159" s="356">
        <f t="shared" si="22"/>
        <v>76880</v>
      </c>
      <c r="N159" s="248" t="str">
        <f t="shared" si="23"/>
        <v>1570B</v>
      </c>
      <c r="O159" s="248">
        <f t="shared" si="24"/>
        <v>900</v>
      </c>
      <c r="P159" s="357">
        <f t="shared" si="25"/>
        <v>68809.600000000006</v>
      </c>
      <c r="Q159" s="248">
        <f t="shared" si="32"/>
        <v>7020</v>
      </c>
      <c r="R159" s="248" t="str">
        <f t="shared" si="27"/>
        <v>440</v>
      </c>
      <c r="S159" s="357">
        <f t="shared" si="28"/>
        <v>2000</v>
      </c>
      <c r="T159" s="248">
        <v>7211</v>
      </c>
      <c r="U159" s="248" t="str">
        <f t="shared" si="29"/>
        <v>440</v>
      </c>
      <c r="V159" s="357">
        <f t="shared" si="30"/>
        <v>2995.2000000000003</v>
      </c>
      <c r="W159" s="568">
        <v>7190</v>
      </c>
      <c r="X159" s="568" t="str">
        <f>U159</f>
        <v>440</v>
      </c>
      <c r="Y159" s="569">
        <f>IF($J159="",M159,$J159*M159)*0.08*0.5</f>
        <v>3075.2000000000003</v>
      </c>
    </row>
    <row r="160" spans="1:25" x14ac:dyDescent="0.25">
      <c r="A160" s="248">
        <v>10050</v>
      </c>
      <c r="B160" s="248" t="s">
        <v>476</v>
      </c>
      <c r="C160" s="248" t="s">
        <v>477</v>
      </c>
      <c r="D160" s="248" t="s">
        <v>198</v>
      </c>
      <c r="E160" s="248">
        <v>7190</v>
      </c>
      <c r="F160" s="248" t="s">
        <v>806</v>
      </c>
      <c r="G160" s="248" t="str">
        <f t="shared" si="31"/>
        <v>440</v>
      </c>
      <c r="H160" s="248">
        <v>440</v>
      </c>
      <c r="I160" s="355"/>
      <c r="J160" s="355"/>
      <c r="K160" s="571">
        <f>VLOOKUP(A160,[13]Total!$A:$F,4,FALSE)</f>
        <v>73630.7</v>
      </c>
      <c r="L160" s="571">
        <f>VLOOKUP(A160,[13]Total!$A:$F,5,FALSE)</f>
        <v>3000</v>
      </c>
      <c r="M160" s="356">
        <f t="shared" si="22"/>
        <v>76630.7</v>
      </c>
      <c r="N160" s="248">
        <f t="shared" si="23"/>
        <v>7190</v>
      </c>
      <c r="O160" s="248">
        <f t="shared" si="24"/>
        <v>440</v>
      </c>
      <c r="P160" s="357">
        <f t="shared" si="25"/>
        <v>70685.471999999994</v>
      </c>
      <c r="Q160" s="248">
        <f t="shared" si="32"/>
        <v>7020</v>
      </c>
      <c r="R160" s="248" t="str">
        <f t="shared" si="27"/>
        <v>440</v>
      </c>
      <c r="S160" s="357">
        <f t="shared" si="28"/>
        <v>3000</v>
      </c>
      <c r="T160" s="248">
        <v>7211</v>
      </c>
      <c r="U160" s="248" t="str">
        <f t="shared" si="29"/>
        <v>440</v>
      </c>
      <c r="V160" s="357">
        <f t="shared" si="30"/>
        <v>2945.2280000000001</v>
      </c>
      <c r="W160" s="568"/>
      <c r="X160" s="568"/>
      <c r="Y160" s="569"/>
    </row>
    <row r="161" spans="1:25" x14ac:dyDescent="0.25">
      <c r="A161" s="248">
        <v>10052</v>
      </c>
      <c r="B161" s="248" t="s">
        <v>568</v>
      </c>
      <c r="C161" s="248" t="s">
        <v>569</v>
      </c>
      <c r="D161" s="248" t="s">
        <v>570</v>
      </c>
      <c r="E161" s="248">
        <v>7190</v>
      </c>
      <c r="F161" s="248" t="s">
        <v>777</v>
      </c>
      <c r="G161" s="248" t="str">
        <f t="shared" si="31"/>
        <v>140</v>
      </c>
      <c r="H161" s="248">
        <v>140</v>
      </c>
      <c r="I161" s="355"/>
      <c r="J161" s="355"/>
      <c r="K161" s="571">
        <f>VLOOKUP(A161,[13]Total!$A:$F,4,FALSE)</f>
        <v>63579.451244286443</v>
      </c>
      <c r="L161" s="571">
        <f>VLOOKUP(A161,[13]Total!$A:$F,5,FALSE)</f>
        <v>3178.5487557135598</v>
      </c>
      <c r="M161" s="356">
        <f t="shared" si="22"/>
        <v>66758</v>
      </c>
      <c r="N161" s="248">
        <f t="shared" si="23"/>
        <v>7190</v>
      </c>
      <c r="O161" s="248">
        <f t="shared" si="24"/>
        <v>140</v>
      </c>
      <c r="P161" s="357">
        <f t="shared" si="25"/>
        <v>61036.273194514986</v>
      </c>
      <c r="Q161" s="248">
        <f t="shared" si="32"/>
        <v>7020</v>
      </c>
      <c r="R161" s="248" t="str">
        <f t="shared" si="27"/>
        <v>140</v>
      </c>
      <c r="S161" s="357">
        <f t="shared" si="28"/>
        <v>3178.5487557135598</v>
      </c>
      <c r="T161" s="248">
        <v>7211</v>
      </c>
      <c r="U161" s="248" t="str">
        <f t="shared" si="29"/>
        <v>140</v>
      </c>
      <c r="V161" s="357">
        <f t="shared" si="30"/>
        <v>2543.1780497714576</v>
      </c>
      <c r="W161" s="568"/>
      <c r="X161" s="568"/>
      <c r="Y161" s="569"/>
    </row>
    <row r="162" spans="1:25" x14ac:dyDescent="0.25">
      <c r="A162" s="248">
        <v>10053</v>
      </c>
      <c r="B162" s="248" t="s">
        <v>521</v>
      </c>
      <c r="C162" s="248" t="s">
        <v>522</v>
      </c>
      <c r="D162" s="248" t="s">
        <v>523</v>
      </c>
      <c r="E162" s="248">
        <v>7190</v>
      </c>
      <c r="F162" s="248" t="s">
        <v>826</v>
      </c>
      <c r="G162" s="248" t="str">
        <f t="shared" si="31"/>
        <v>935</v>
      </c>
      <c r="H162" s="248">
        <v>935</v>
      </c>
      <c r="I162" s="355"/>
      <c r="J162" s="355"/>
      <c r="K162" s="571">
        <f>VLOOKUP(A162,[13]Total!$A:$F,4,FALSE)</f>
        <v>70200</v>
      </c>
      <c r="L162" s="571">
        <f>VLOOKUP(A162,[13]Total!$A:$F,5,FALSE)</f>
        <v>0</v>
      </c>
      <c r="M162" s="356">
        <f t="shared" si="22"/>
        <v>70200</v>
      </c>
      <c r="N162" s="248">
        <f t="shared" si="23"/>
        <v>7190</v>
      </c>
      <c r="O162" s="248">
        <f t="shared" si="24"/>
        <v>935</v>
      </c>
      <c r="P162" s="357">
        <f t="shared" si="25"/>
        <v>67392</v>
      </c>
      <c r="Q162" s="248">
        <f t="shared" si="32"/>
        <v>7020</v>
      </c>
      <c r="R162" s="248" t="str">
        <f t="shared" si="27"/>
        <v>935</v>
      </c>
      <c r="S162" s="357">
        <f t="shared" si="28"/>
        <v>0</v>
      </c>
      <c r="T162" s="248">
        <v>7211</v>
      </c>
      <c r="U162" s="248" t="str">
        <f t="shared" si="29"/>
        <v>935</v>
      </c>
      <c r="V162" s="357">
        <f t="shared" si="30"/>
        <v>2808</v>
      </c>
      <c r="W162" s="568"/>
      <c r="X162" s="568"/>
      <c r="Y162" s="569"/>
    </row>
    <row r="163" spans="1:25" x14ac:dyDescent="0.25">
      <c r="A163" s="248">
        <v>10055</v>
      </c>
      <c r="B163" s="248" t="s">
        <v>588</v>
      </c>
      <c r="C163" s="248" t="s">
        <v>589</v>
      </c>
      <c r="D163" s="248" t="s">
        <v>590</v>
      </c>
      <c r="E163" s="248" t="s">
        <v>472</v>
      </c>
      <c r="F163" s="248" t="s">
        <v>787</v>
      </c>
      <c r="G163" s="248" t="str">
        <f t="shared" si="31"/>
        <v>440</v>
      </c>
      <c r="H163" s="248">
        <v>900</v>
      </c>
      <c r="I163" s="355"/>
      <c r="J163" s="355"/>
      <c r="K163" s="571">
        <f>VLOOKUP(A163,[13]Total!$A:$F,4,FALSE)</f>
        <v>58240</v>
      </c>
      <c r="L163" s="571">
        <f>VLOOKUP(A163,[13]Total!$A:$F,5,FALSE)</f>
        <v>2000</v>
      </c>
      <c r="M163" s="356">
        <f t="shared" si="22"/>
        <v>60240</v>
      </c>
      <c r="N163" s="248" t="str">
        <f t="shared" si="23"/>
        <v>1570B</v>
      </c>
      <c r="O163" s="248">
        <f t="shared" si="24"/>
        <v>900</v>
      </c>
      <c r="P163" s="357">
        <f t="shared" si="25"/>
        <v>53500.800000000003</v>
      </c>
      <c r="Q163" s="248">
        <f t="shared" si="32"/>
        <v>7020</v>
      </c>
      <c r="R163" s="248" t="str">
        <f t="shared" si="27"/>
        <v>440</v>
      </c>
      <c r="S163" s="357">
        <f t="shared" si="28"/>
        <v>2000</v>
      </c>
      <c r="T163" s="248">
        <v>7211</v>
      </c>
      <c r="U163" s="248" t="str">
        <f t="shared" si="29"/>
        <v>440</v>
      </c>
      <c r="V163" s="357">
        <f t="shared" si="30"/>
        <v>2329.6</v>
      </c>
      <c r="W163" s="568">
        <v>7190</v>
      </c>
      <c r="X163" s="568" t="str">
        <f>U163</f>
        <v>440</v>
      </c>
      <c r="Y163" s="569">
        <f>IF($J163="",M163,$J163*M163)*0.08*0.5</f>
        <v>2409.6</v>
      </c>
    </row>
    <row r="164" spans="1:25" x14ac:dyDescent="0.25">
      <c r="A164" s="248">
        <v>10056</v>
      </c>
      <c r="B164" s="248" t="s">
        <v>495</v>
      </c>
      <c r="C164" s="248" t="s">
        <v>496</v>
      </c>
      <c r="D164" s="248" t="s">
        <v>198</v>
      </c>
      <c r="E164" s="248">
        <v>7190</v>
      </c>
      <c r="F164" s="248" t="s">
        <v>777</v>
      </c>
      <c r="G164" s="248" t="str">
        <f t="shared" si="31"/>
        <v>140</v>
      </c>
      <c r="H164" s="248">
        <v>140</v>
      </c>
      <c r="I164" s="355"/>
      <c r="J164" s="355">
        <v>0.1</v>
      </c>
      <c r="K164" s="571">
        <f>VLOOKUP(A164,[13]Total!$A:$F,4,FALSE)</f>
        <v>70720</v>
      </c>
      <c r="L164" s="571">
        <f>VLOOKUP(A164,[13]Total!$A:$F,5,FALSE)</f>
        <v>2000</v>
      </c>
      <c r="M164" s="356">
        <f t="shared" si="22"/>
        <v>72720</v>
      </c>
      <c r="N164" s="248">
        <f t="shared" si="23"/>
        <v>7190</v>
      </c>
      <c r="O164" s="248">
        <f t="shared" si="24"/>
        <v>140</v>
      </c>
      <c r="P164" s="357">
        <f t="shared" si="25"/>
        <v>6789.12</v>
      </c>
      <c r="Q164" s="248">
        <f t="shared" si="32"/>
        <v>7020</v>
      </c>
      <c r="R164" s="248" t="str">
        <f t="shared" si="27"/>
        <v>140</v>
      </c>
      <c r="S164" s="357">
        <f t="shared" si="28"/>
        <v>200</v>
      </c>
      <c r="T164" s="248">
        <v>7211</v>
      </c>
      <c r="U164" s="248" t="str">
        <f t="shared" si="29"/>
        <v>140</v>
      </c>
      <c r="V164" s="357">
        <f t="shared" si="30"/>
        <v>282.88</v>
      </c>
      <c r="W164" s="568"/>
      <c r="X164" s="568"/>
      <c r="Y164" s="569"/>
    </row>
    <row r="165" spans="1:25" x14ac:dyDescent="0.25">
      <c r="A165" s="248">
        <v>10056</v>
      </c>
      <c r="B165" s="248" t="s">
        <v>495</v>
      </c>
      <c r="C165" s="248" t="s">
        <v>496</v>
      </c>
      <c r="D165" s="248" t="s">
        <v>198</v>
      </c>
      <c r="E165" s="248">
        <v>7190</v>
      </c>
      <c r="F165" s="248" t="s">
        <v>786</v>
      </c>
      <c r="G165" s="248" t="str">
        <f t="shared" si="31"/>
        <v>142</v>
      </c>
      <c r="H165" s="248">
        <v>142</v>
      </c>
      <c r="I165" s="355"/>
      <c r="J165" s="355">
        <v>0.15</v>
      </c>
      <c r="K165" s="571">
        <f>VLOOKUP(A165,[13]Total!$A:$F,4,FALSE)</f>
        <v>70720</v>
      </c>
      <c r="L165" s="571">
        <f>VLOOKUP(A165,[13]Total!$A:$F,5,FALSE)</f>
        <v>2000</v>
      </c>
      <c r="M165" s="356">
        <f t="shared" si="22"/>
        <v>72720</v>
      </c>
      <c r="N165" s="248">
        <f t="shared" si="23"/>
        <v>7190</v>
      </c>
      <c r="O165" s="248">
        <f t="shared" si="24"/>
        <v>142</v>
      </c>
      <c r="P165" s="357">
        <f t="shared" si="25"/>
        <v>10183.68</v>
      </c>
      <c r="Q165" s="248">
        <f t="shared" si="32"/>
        <v>7020</v>
      </c>
      <c r="R165" s="248" t="str">
        <f t="shared" si="27"/>
        <v>142</v>
      </c>
      <c r="S165" s="357">
        <f t="shared" si="28"/>
        <v>300</v>
      </c>
      <c r="T165" s="248">
        <v>7211</v>
      </c>
      <c r="U165" s="248" t="str">
        <f t="shared" si="29"/>
        <v>142</v>
      </c>
      <c r="V165" s="357">
        <f t="shared" si="30"/>
        <v>424.32</v>
      </c>
      <c r="W165" s="568"/>
      <c r="X165" s="568"/>
      <c r="Y165" s="569"/>
    </row>
    <row r="166" spans="1:25" x14ac:dyDescent="0.25">
      <c r="A166" s="248">
        <v>10056</v>
      </c>
      <c r="B166" s="248" t="s">
        <v>495</v>
      </c>
      <c r="C166" s="248" t="s">
        <v>496</v>
      </c>
      <c r="D166" s="248" t="s">
        <v>198</v>
      </c>
      <c r="E166" s="248">
        <v>7190</v>
      </c>
      <c r="F166" s="248" t="s">
        <v>810</v>
      </c>
      <c r="G166" s="248" t="str">
        <f t="shared" si="31"/>
        <v>240</v>
      </c>
      <c r="H166" s="248">
        <v>220</v>
      </c>
      <c r="I166" s="355"/>
      <c r="J166" s="355">
        <v>0</v>
      </c>
      <c r="K166" s="571">
        <f>VLOOKUP(A166,[13]Total!$A:$F,4,FALSE)</f>
        <v>70720</v>
      </c>
      <c r="L166" s="571">
        <f>VLOOKUP(A166,[13]Total!$A:$F,5,FALSE)</f>
        <v>2000</v>
      </c>
      <c r="M166" s="356">
        <f t="shared" si="22"/>
        <v>72720</v>
      </c>
      <c r="N166" s="248">
        <f t="shared" si="23"/>
        <v>7190</v>
      </c>
      <c r="O166" s="248">
        <f t="shared" si="24"/>
        <v>220</v>
      </c>
      <c r="P166" s="357">
        <f t="shared" si="25"/>
        <v>0</v>
      </c>
      <c r="Q166" s="248">
        <f t="shared" si="32"/>
        <v>7020</v>
      </c>
      <c r="R166" s="248" t="str">
        <f t="shared" si="27"/>
        <v>240</v>
      </c>
      <c r="S166" s="357">
        <f t="shared" si="28"/>
        <v>0</v>
      </c>
      <c r="T166" s="248">
        <v>7211</v>
      </c>
      <c r="U166" s="248" t="str">
        <f t="shared" si="29"/>
        <v>240</v>
      </c>
      <c r="V166" s="357">
        <f t="shared" si="30"/>
        <v>0</v>
      </c>
      <c r="W166" s="568"/>
      <c r="X166" s="568"/>
      <c r="Y166" s="569"/>
    </row>
    <row r="167" spans="1:25" x14ac:dyDescent="0.25">
      <c r="A167" s="248">
        <v>10056</v>
      </c>
      <c r="B167" s="248" t="s">
        <v>495</v>
      </c>
      <c r="C167" s="248" t="s">
        <v>496</v>
      </c>
      <c r="D167" s="248" t="s">
        <v>198</v>
      </c>
      <c r="E167" s="248">
        <v>7190</v>
      </c>
      <c r="F167" s="248" t="s">
        <v>810</v>
      </c>
      <c r="G167" s="248" t="str">
        <f t="shared" si="31"/>
        <v>240</v>
      </c>
      <c r="H167" s="248">
        <v>240</v>
      </c>
      <c r="I167" s="355"/>
      <c r="J167" s="355">
        <v>0.25</v>
      </c>
      <c r="K167" s="571">
        <f>VLOOKUP(A167,[13]Total!$A:$F,4,FALSE)</f>
        <v>70720</v>
      </c>
      <c r="L167" s="571">
        <f>VLOOKUP(A167,[13]Total!$A:$F,5,FALSE)</f>
        <v>2000</v>
      </c>
      <c r="M167" s="356">
        <f t="shared" si="22"/>
        <v>72720</v>
      </c>
      <c r="N167" s="248">
        <f t="shared" si="23"/>
        <v>7190</v>
      </c>
      <c r="O167" s="248">
        <f t="shared" si="24"/>
        <v>240</v>
      </c>
      <c r="P167" s="357">
        <f t="shared" si="25"/>
        <v>16972.8</v>
      </c>
      <c r="Q167" s="248">
        <f t="shared" si="32"/>
        <v>7020</v>
      </c>
      <c r="R167" s="248" t="str">
        <f t="shared" si="27"/>
        <v>240</v>
      </c>
      <c r="S167" s="357">
        <f t="shared" si="28"/>
        <v>500</v>
      </c>
      <c r="T167" s="248">
        <v>7211</v>
      </c>
      <c r="U167" s="248" t="str">
        <f t="shared" si="29"/>
        <v>240</v>
      </c>
      <c r="V167" s="357">
        <f t="shared" si="30"/>
        <v>707.2</v>
      </c>
      <c r="W167" s="568"/>
      <c r="X167" s="568"/>
      <c r="Y167" s="569"/>
    </row>
    <row r="168" spans="1:25" x14ac:dyDescent="0.25">
      <c r="A168" s="248">
        <v>10056</v>
      </c>
      <c r="B168" s="248" t="s">
        <v>495</v>
      </c>
      <c r="C168" s="248" t="s">
        <v>496</v>
      </c>
      <c r="D168" s="248" t="s">
        <v>198</v>
      </c>
      <c r="E168" s="248">
        <v>7190</v>
      </c>
      <c r="F168" s="248" t="s">
        <v>811</v>
      </c>
      <c r="G168" s="248" t="str">
        <f t="shared" si="31"/>
        <v>340</v>
      </c>
      <c r="H168" s="248">
        <v>340</v>
      </c>
      <c r="I168" s="355"/>
      <c r="J168" s="355">
        <v>0.25</v>
      </c>
      <c r="K168" s="571">
        <f>VLOOKUP(A168,[13]Total!$A:$F,4,FALSE)</f>
        <v>70720</v>
      </c>
      <c r="L168" s="571">
        <f>VLOOKUP(A168,[13]Total!$A:$F,5,FALSE)</f>
        <v>2000</v>
      </c>
      <c r="M168" s="356">
        <f t="shared" si="22"/>
        <v>72720</v>
      </c>
      <c r="N168" s="248">
        <f t="shared" si="23"/>
        <v>7190</v>
      </c>
      <c r="O168" s="248">
        <f t="shared" si="24"/>
        <v>340</v>
      </c>
      <c r="P168" s="357">
        <f t="shared" si="25"/>
        <v>16972.8</v>
      </c>
      <c r="Q168" s="248">
        <f t="shared" si="32"/>
        <v>7020</v>
      </c>
      <c r="R168" s="248" t="str">
        <f t="shared" si="27"/>
        <v>340</v>
      </c>
      <c r="S168" s="357">
        <f t="shared" si="28"/>
        <v>500</v>
      </c>
      <c r="T168" s="248">
        <v>7211</v>
      </c>
      <c r="U168" s="248" t="str">
        <f t="shared" si="29"/>
        <v>340</v>
      </c>
      <c r="V168" s="357">
        <f t="shared" si="30"/>
        <v>707.2</v>
      </c>
      <c r="W168" s="568"/>
      <c r="X168" s="568"/>
      <c r="Y168" s="569"/>
    </row>
    <row r="169" spans="1:25" x14ac:dyDescent="0.25">
      <c r="A169" s="248">
        <v>10056</v>
      </c>
      <c r="B169" s="248" t="s">
        <v>495</v>
      </c>
      <c r="C169" s="248" t="s">
        <v>496</v>
      </c>
      <c r="D169" s="248" t="s">
        <v>198</v>
      </c>
      <c r="E169" s="248">
        <v>7190</v>
      </c>
      <c r="F169" s="248" t="s">
        <v>806</v>
      </c>
      <c r="G169" s="248" t="str">
        <f t="shared" si="31"/>
        <v>440</v>
      </c>
      <c r="H169" s="248">
        <v>440</v>
      </c>
      <c r="I169" s="355"/>
      <c r="J169" s="355">
        <v>0.25</v>
      </c>
      <c r="K169" s="571">
        <f>VLOOKUP(A169,[13]Total!$A:$F,4,FALSE)</f>
        <v>70720</v>
      </c>
      <c r="L169" s="571">
        <f>VLOOKUP(A169,[13]Total!$A:$F,5,FALSE)</f>
        <v>2000</v>
      </c>
      <c r="M169" s="356">
        <f t="shared" si="22"/>
        <v>72720</v>
      </c>
      <c r="N169" s="248">
        <f t="shared" si="23"/>
        <v>7190</v>
      </c>
      <c r="O169" s="248">
        <f t="shared" si="24"/>
        <v>440</v>
      </c>
      <c r="P169" s="357">
        <f t="shared" si="25"/>
        <v>16972.8</v>
      </c>
      <c r="Q169" s="248">
        <f t="shared" si="32"/>
        <v>7020</v>
      </c>
      <c r="R169" s="248" t="str">
        <f t="shared" si="27"/>
        <v>440</v>
      </c>
      <c r="S169" s="357">
        <f t="shared" si="28"/>
        <v>500</v>
      </c>
      <c r="T169" s="248">
        <v>7211</v>
      </c>
      <c r="U169" s="248" t="str">
        <f t="shared" si="29"/>
        <v>440</v>
      </c>
      <c r="V169" s="357">
        <f t="shared" si="30"/>
        <v>707.2</v>
      </c>
      <c r="W169" s="568"/>
      <c r="X169" s="568"/>
      <c r="Y169" s="569"/>
    </row>
    <row r="170" spans="1:25" x14ac:dyDescent="0.25">
      <c r="A170" s="248">
        <v>10057</v>
      </c>
      <c r="B170" s="248" t="s">
        <v>582</v>
      </c>
      <c r="C170" s="248" t="s">
        <v>583</v>
      </c>
      <c r="D170" s="248" t="s">
        <v>584</v>
      </c>
      <c r="E170" s="248" t="s">
        <v>472</v>
      </c>
      <c r="F170" s="248" t="s">
        <v>787</v>
      </c>
      <c r="G170" s="248" t="str">
        <f t="shared" si="31"/>
        <v>440</v>
      </c>
      <c r="H170" s="248">
        <v>900</v>
      </c>
      <c r="I170" s="355"/>
      <c r="J170" s="355"/>
      <c r="K170" s="571">
        <f>VLOOKUP(A170,[13]Total!$A:$F,4,FALSE)</f>
        <v>64561.801566579627</v>
      </c>
      <c r="L170" s="571">
        <f>VLOOKUP(A170,[13]Total!$A:$F,5,FALSE)</f>
        <v>2178.1984334203657</v>
      </c>
      <c r="M170" s="356">
        <f t="shared" si="22"/>
        <v>66739.999999999985</v>
      </c>
      <c r="N170" s="248" t="str">
        <f t="shared" si="23"/>
        <v>1570B</v>
      </c>
      <c r="O170" s="248">
        <f t="shared" si="24"/>
        <v>900</v>
      </c>
      <c r="P170" s="357">
        <f t="shared" si="25"/>
        <v>59309.729503916446</v>
      </c>
      <c r="Q170" s="248">
        <f t="shared" si="32"/>
        <v>7020</v>
      </c>
      <c r="R170" s="248" t="str">
        <f t="shared" si="27"/>
        <v>440</v>
      </c>
      <c r="S170" s="357">
        <f t="shared" si="28"/>
        <v>2178.1984334203657</v>
      </c>
      <c r="T170" s="248">
        <v>7211</v>
      </c>
      <c r="U170" s="248" t="str">
        <f t="shared" si="29"/>
        <v>440</v>
      </c>
      <c r="V170" s="357">
        <f t="shared" si="30"/>
        <v>2582.4720626631852</v>
      </c>
      <c r="W170" s="568">
        <v>7190</v>
      </c>
      <c r="X170" s="568" t="str">
        <f>U170</f>
        <v>440</v>
      </c>
      <c r="Y170" s="569">
        <f>IF($J170="",M170,$J170*M170)*0.08*0.5</f>
        <v>2669.5999999999995</v>
      </c>
    </row>
    <row r="171" spans="1:25" x14ac:dyDescent="0.25">
      <c r="A171" s="360">
        <v>10058</v>
      </c>
      <c r="B171" s="360" t="s">
        <v>502</v>
      </c>
      <c r="C171" s="360" t="s">
        <v>503</v>
      </c>
      <c r="D171" s="360" t="s">
        <v>504</v>
      </c>
      <c r="E171" s="360">
        <v>7190</v>
      </c>
      <c r="F171" s="360" t="s">
        <v>778</v>
      </c>
      <c r="G171" s="248" t="str">
        <f t="shared" si="31"/>
        <v>130</v>
      </c>
      <c r="H171" s="360">
        <v>130</v>
      </c>
      <c r="I171" s="361" t="s">
        <v>830</v>
      </c>
      <c r="J171" s="361">
        <v>1</v>
      </c>
      <c r="K171" s="571">
        <f>VLOOKUP(A171,[13]Total!$A:$F,4,FALSE)</f>
        <v>66690</v>
      </c>
      <c r="L171" s="571">
        <f>VLOOKUP(A171,[13]Total!$A:$F,5,FALSE)</f>
        <v>4000</v>
      </c>
      <c r="M171" s="356">
        <f t="shared" si="22"/>
        <v>70690</v>
      </c>
      <c r="N171" s="248">
        <f t="shared" si="23"/>
        <v>7190</v>
      </c>
      <c r="O171" s="248">
        <f t="shared" si="24"/>
        <v>130</v>
      </c>
      <c r="P171" s="357">
        <f t="shared" si="25"/>
        <v>64022.400000000001</v>
      </c>
      <c r="Q171" s="248">
        <f t="shared" si="32"/>
        <v>7020</v>
      </c>
      <c r="R171" s="248" t="str">
        <f t="shared" si="27"/>
        <v>130</v>
      </c>
      <c r="S171" s="357">
        <f t="shared" si="28"/>
        <v>4000</v>
      </c>
      <c r="T171" s="248">
        <v>7211</v>
      </c>
      <c r="U171" s="248" t="str">
        <f t="shared" si="29"/>
        <v>130</v>
      </c>
      <c r="V171" s="357">
        <f t="shared" si="30"/>
        <v>2667.6</v>
      </c>
      <c r="W171" s="568"/>
      <c r="X171" s="568"/>
      <c r="Y171" s="569"/>
    </row>
    <row r="172" spans="1:25" x14ac:dyDescent="0.25">
      <c r="A172" s="248">
        <v>10064</v>
      </c>
      <c r="B172" s="248" t="s">
        <v>698</v>
      </c>
      <c r="C172" s="248" t="s">
        <v>699</v>
      </c>
      <c r="D172" s="248" t="s">
        <v>700</v>
      </c>
      <c r="E172" s="248">
        <v>7000</v>
      </c>
      <c r="F172" s="248" t="s">
        <v>817</v>
      </c>
      <c r="G172" s="248" t="str">
        <f t="shared" si="31"/>
        <v>220</v>
      </c>
      <c r="H172" s="248">
        <v>220</v>
      </c>
      <c r="I172" s="355"/>
      <c r="J172" s="355"/>
      <c r="K172" s="571">
        <f>VLOOKUP(A172,[13]Total!$A:$F,4,FALSE)</f>
        <v>55000</v>
      </c>
      <c r="L172" s="571">
        <f>VLOOKUP(A172,[13]Total!$A:$F,5,FALSE)</f>
        <v>0</v>
      </c>
      <c r="M172" s="356">
        <f t="shared" si="22"/>
        <v>55000</v>
      </c>
      <c r="N172" s="248">
        <f t="shared" si="23"/>
        <v>7000</v>
      </c>
      <c r="O172" s="248">
        <f t="shared" si="24"/>
        <v>220</v>
      </c>
      <c r="P172" s="357">
        <f t="shared" si="25"/>
        <v>52800</v>
      </c>
      <c r="Q172" s="248">
        <f t="shared" si="32"/>
        <v>7020</v>
      </c>
      <c r="R172" s="248" t="str">
        <f t="shared" si="27"/>
        <v>220</v>
      </c>
      <c r="S172" s="357">
        <f t="shared" si="28"/>
        <v>0</v>
      </c>
      <c r="T172" s="248">
        <v>7211</v>
      </c>
      <c r="U172" s="248" t="str">
        <f t="shared" si="29"/>
        <v>220</v>
      </c>
      <c r="V172" s="357">
        <f t="shared" si="30"/>
        <v>2200</v>
      </c>
      <c r="W172" s="568"/>
      <c r="X172" s="568"/>
      <c r="Y172" s="569"/>
    </row>
    <row r="173" spans="1:25" x14ac:dyDescent="0.25">
      <c r="A173" s="248">
        <v>10065</v>
      </c>
      <c r="B173" s="248" t="s">
        <v>419</v>
      </c>
      <c r="C173" s="248" t="s">
        <v>420</v>
      </c>
      <c r="D173" s="248" t="s">
        <v>421</v>
      </c>
      <c r="E173" s="248">
        <v>7190</v>
      </c>
      <c r="F173" s="248" t="s">
        <v>811</v>
      </c>
      <c r="G173" s="248" t="str">
        <f t="shared" si="31"/>
        <v>340</v>
      </c>
      <c r="H173" s="248">
        <v>340</v>
      </c>
      <c r="I173" s="355"/>
      <c r="J173" s="355"/>
      <c r="K173" s="571">
        <f>VLOOKUP(A173,[13]Total!$A:$F,4,FALSE)</f>
        <v>81900</v>
      </c>
      <c r="L173" s="571">
        <f>VLOOKUP(A173,[13]Total!$A:$F,5,FALSE)</f>
        <v>2000</v>
      </c>
      <c r="M173" s="356">
        <f t="shared" si="22"/>
        <v>83900</v>
      </c>
      <c r="N173" s="248">
        <f t="shared" si="23"/>
        <v>7190</v>
      </c>
      <c r="O173" s="248">
        <f t="shared" si="24"/>
        <v>340</v>
      </c>
      <c r="P173" s="357">
        <f t="shared" si="25"/>
        <v>78624</v>
      </c>
      <c r="Q173" s="248">
        <f t="shared" si="32"/>
        <v>7020</v>
      </c>
      <c r="R173" s="248" t="str">
        <f t="shared" si="27"/>
        <v>340</v>
      </c>
      <c r="S173" s="357">
        <f t="shared" si="28"/>
        <v>2000</v>
      </c>
      <c r="T173" s="248">
        <v>7211</v>
      </c>
      <c r="U173" s="248" t="str">
        <f t="shared" si="29"/>
        <v>340</v>
      </c>
      <c r="V173" s="357">
        <f t="shared" si="30"/>
        <v>3276</v>
      </c>
      <c r="W173" s="568"/>
      <c r="X173" s="568"/>
      <c r="Y173" s="569"/>
    </row>
    <row r="174" spans="1:25" x14ac:dyDescent="0.25">
      <c r="A174" s="248">
        <v>10066</v>
      </c>
      <c r="B174" s="248" t="s">
        <v>636</v>
      </c>
      <c r="C174" s="248" t="s">
        <v>637</v>
      </c>
      <c r="D174" s="248" t="s">
        <v>638</v>
      </c>
      <c r="E174" s="248">
        <v>7000</v>
      </c>
      <c r="F174" s="248" t="s">
        <v>782</v>
      </c>
      <c r="G174" s="248" t="str">
        <f t="shared" si="31"/>
        <v>110</v>
      </c>
      <c r="H174" s="248">
        <v>110</v>
      </c>
      <c r="I174" s="355"/>
      <c r="J174" s="355"/>
      <c r="K174" s="571">
        <f>VLOOKUP(A174,[13]Total!$A:$F,4,FALSE)</f>
        <v>60000</v>
      </c>
      <c r="L174" s="571">
        <f>VLOOKUP(A174,[13]Total!$A:$F,5,FALSE)</f>
        <v>0</v>
      </c>
      <c r="M174" s="356">
        <f t="shared" si="22"/>
        <v>60000</v>
      </c>
      <c r="N174" s="248">
        <f t="shared" si="23"/>
        <v>7000</v>
      </c>
      <c r="O174" s="248">
        <f t="shared" si="24"/>
        <v>110</v>
      </c>
      <c r="P174" s="357">
        <f t="shared" si="25"/>
        <v>57600</v>
      </c>
      <c r="Q174" s="248">
        <f t="shared" si="32"/>
        <v>7020</v>
      </c>
      <c r="R174" s="248" t="str">
        <f t="shared" si="27"/>
        <v>110</v>
      </c>
      <c r="S174" s="357">
        <f t="shared" si="28"/>
        <v>0</v>
      </c>
      <c r="T174" s="248">
        <v>7211</v>
      </c>
      <c r="U174" s="248" t="str">
        <f t="shared" si="29"/>
        <v>110</v>
      </c>
      <c r="V174" s="357">
        <f t="shared" si="30"/>
        <v>2400</v>
      </c>
      <c r="W174" s="568"/>
      <c r="X174" s="568"/>
      <c r="Y174" s="569"/>
    </row>
    <row r="175" spans="1:25" x14ac:dyDescent="0.25">
      <c r="A175" s="248">
        <v>10069</v>
      </c>
      <c r="B175" s="248" t="s">
        <v>486</v>
      </c>
      <c r="C175" s="248" t="s">
        <v>487</v>
      </c>
      <c r="D175" s="248" t="s">
        <v>418</v>
      </c>
      <c r="E175" s="248">
        <v>1570</v>
      </c>
      <c r="F175" s="248" t="s">
        <v>780</v>
      </c>
      <c r="G175" s="248" t="str">
        <f t="shared" si="31"/>
        <v>140</v>
      </c>
      <c r="H175" s="248">
        <v>900</v>
      </c>
      <c r="I175" s="355"/>
      <c r="J175" s="355"/>
      <c r="K175" s="571">
        <f>VLOOKUP(A175,[13]Total!$A:$F,4,FALSE)</f>
        <v>73894.919786096259</v>
      </c>
      <c r="L175" s="571">
        <f>VLOOKUP(A175,[13]Total!$A:$F,5,FALSE)</f>
        <v>2030.0802139037432</v>
      </c>
      <c r="M175" s="356">
        <f t="shared" si="22"/>
        <v>75925</v>
      </c>
      <c r="N175" s="248">
        <f t="shared" si="23"/>
        <v>1570</v>
      </c>
      <c r="O175" s="248">
        <f t="shared" si="24"/>
        <v>900</v>
      </c>
      <c r="P175" s="357">
        <f t="shared" si="25"/>
        <v>67902.122994652411</v>
      </c>
      <c r="Q175" s="248">
        <f t="shared" si="32"/>
        <v>7020</v>
      </c>
      <c r="R175" s="248" t="str">
        <f t="shared" si="27"/>
        <v>140</v>
      </c>
      <c r="S175" s="357">
        <f t="shared" si="28"/>
        <v>2030.0802139037432</v>
      </c>
      <c r="T175" s="248">
        <v>7211</v>
      </c>
      <c r="U175" s="248" t="str">
        <f t="shared" si="29"/>
        <v>140</v>
      </c>
      <c r="V175" s="357">
        <f t="shared" si="30"/>
        <v>2955.7967914438505</v>
      </c>
      <c r="W175" s="568">
        <v>7190</v>
      </c>
      <c r="X175" s="568" t="str">
        <f>U175</f>
        <v>140</v>
      </c>
      <c r="Y175" s="569">
        <f>IF($J175="",M175,$J175*M175)*0.08*0.5</f>
        <v>3037</v>
      </c>
    </row>
    <row r="176" spans="1:25" x14ac:dyDescent="0.25">
      <c r="A176" s="248">
        <v>10074</v>
      </c>
      <c r="B176" s="248" t="s">
        <v>678</v>
      </c>
      <c r="C176" s="248" t="s">
        <v>679</v>
      </c>
      <c r="D176" s="248" t="s">
        <v>680</v>
      </c>
      <c r="E176" s="248">
        <v>7190</v>
      </c>
      <c r="F176" s="248" t="s">
        <v>825</v>
      </c>
      <c r="G176" s="248" t="str">
        <f t="shared" si="31"/>
        <v>210</v>
      </c>
      <c r="H176" s="248">
        <v>210</v>
      </c>
      <c r="I176" s="355"/>
      <c r="J176" s="355"/>
      <c r="K176" s="571">
        <f>VLOOKUP(A176,[13]Total!$A:$F,4,FALSE)</f>
        <v>52000</v>
      </c>
      <c r="L176" s="571">
        <f>VLOOKUP(A176,[13]Total!$A:$F,5,FALSE)</f>
        <v>0</v>
      </c>
      <c r="M176" s="356">
        <f t="shared" ref="M176:M219" si="33">K176+L176</f>
        <v>52000</v>
      </c>
      <c r="N176" s="248">
        <f t="shared" ref="N176:N219" si="34">E176</f>
        <v>7190</v>
      </c>
      <c r="O176" s="248">
        <f t="shared" ref="O176:O219" si="35">H176</f>
        <v>210</v>
      </c>
      <c r="P176" s="357">
        <f t="shared" ref="P176:P219" si="36">IF($J176="",K176,$J176*K176)-V176-Y176</f>
        <v>49920</v>
      </c>
      <c r="Q176" s="248">
        <f t="shared" si="32"/>
        <v>7020</v>
      </c>
      <c r="R176" s="248" t="str">
        <f t="shared" ref="R176:R219" si="37">G176</f>
        <v>210</v>
      </c>
      <c r="S176" s="357">
        <f t="shared" ref="S176:S219" si="38">IF($J176="",L176,$J176*L176)</f>
        <v>0</v>
      </c>
      <c r="T176" s="248">
        <v>7211</v>
      </c>
      <c r="U176" s="248" t="str">
        <f t="shared" ref="U176:U219" si="39">G176</f>
        <v>210</v>
      </c>
      <c r="V176" s="357">
        <f t="shared" ref="V176:V219" si="40">IF($J176="",K176,$J176*K176)*(10/250)</f>
        <v>2080</v>
      </c>
      <c r="W176" s="568"/>
      <c r="X176" s="568"/>
      <c r="Y176" s="569"/>
    </row>
    <row r="177" spans="1:25" x14ac:dyDescent="0.25">
      <c r="A177" s="248">
        <v>10083</v>
      </c>
      <c r="B177" s="248" t="s">
        <v>588</v>
      </c>
      <c r="C177" s="248" t="s">
        <v>672</v>
      </c>
      <c r="D177" s="248" t="s">
        <v>584</v>
      </c>
      <c r="E177" s="248">
        <v>1570</v>
      </c>
      <c r="F177" s="248" t="s">
        <v>780</v>
      </c>
      <c r="G177" s="248" t="str">
        <f t="shared" ref="G177:G216" si="41">LEFT(F177,3)</f>
        <v>140</v>
      </c>
      <c r="H177" s="248">
        <v>900</v>
      </c>
      <c r="I177" s="355"/>
      <c r="J177" s="355"/>
      <c r="K177" s="571">
        <f>VLOOKUP(A177,[13]Total!$A:$F,4,FALSE)</f>
        <v>54485.494186046519</v>
      </c>
      <c r="L177" s="571">
        <f>VLOOKUP(A177,[13]Total!$A:$F,5,FALSE)</f>
        <v>2054.5058139534885</v>
      </c>
      <c r="M177" s="356">
        <f t="shared" si="33"/>
        <v>56540.000000000007</v>
      </c>
      <c r="N177" s="248">
        <f t="shared" si="34"/>
        <v>1570</v>
      </c>
      <c r="O177" s="248">
        <f t="shared" si="35"/>
        <v>900</v>
      </c>
      <c r="P177" s="357">
        <f t="shared" si="36"/>
        <v>50044.474418604659</v>
      </c>
      <c r="Q177" s="248">
        <f t="shared" si="32"/>
        <v>7020</v>
      </c>
      <c r="R177" s="248" t="str">
        <f t="shared" si="37"/>
        <v>140</v>
      </c>
      <c r="S177" s="357">
        <f t="shared" si="38"/>
        <v>2054.5058139534885</v>
      </c>
      <c r="T177" s="248">
        <v>7211</v>
      </c>
      <c r="U177" s="248" t="str">
        <f t="shared" si="39"/>
        <v>140</v>
      </c>
      <c r="V177" s="357">
        <f t="shared" si="40"/>
        <v>2179.4197674418606</v>
      </c>
      <c r="W177" s="568">
        <v>7190</v>
      </c>
      <c r="X177" s="568" t="str">
        <f>U177</f>
        <v>140</v>
      </c>
      <c r="Y177" s="569">
        <f>IF($J177="",M177,$J177*M177)*0.08*0.5</f>
        <v>2261.6000000000004</v>
      </c>
    </row>
    <row r="178" spans="1:25" x14ac:dyDescent="0.25">
      <c r="A178" s="248">
        <v>10084</v>
      </c>
      <c r="B178" s="248" t="s">
        <v>639</v>
      </c>
      <c r="C178" s="248" t="s">
        <v>640</v>
      </c>
      <c r="D178" s="248" t="s">
        <v>641</v>
      </c>
      <c r="E178" s="248">
        <v>7000</v>
      </c>
      <c r="F178" s="248" t="s">
        <v>807</v>
      </c>
      <c r="G178" s="248" t="str">
        <f t="shared" si="41"/>
        <v>120</v>
      </c>
      <c r="H178" s="248">
        <v>120</v>
      </c>
      <c r="I178" s="355"/>
      <c r="J178" s="355"/>
      <c r="K178" s="571">
        <f>VLOOKUP(A178,[13]Total!$A:$F,4,FALSE)</f>
        <v>55000</v>
      </c>
      <c r="L178" s="571">
        <f>VLOOKUP(A178,[13]Total!$A:$F,5,FALSE)</f>
        <v>0</v>
      </c>
      <c r="M178" s="356">
        <f t="shared" si="33"/>
        <v>55000</v>
      </c>
      <c r="N178" s="248">
        <f t="shared" si="34"/>
        <v>7000</v>
      </c>
      <c r="O178" s="248">
        <f t="shared" si="35"/>
        <v>120</v>
      </c>
      <c r="P178" s="357">
        <f t="shared" si="36"/>
        <v>52800</v>
      </c>
      <c r="Q178" s="248">
        <f t="shared" si="32"/>
        <v>7020</v>
      </c>
      <c r="R178" s="248" t="str">
        <f t="shared" si="37"/>
        <v>120</v>
      </c>
      <c r="S178" s="357">
        <f t="shared" si="38"/>
        <v>0</v>
      </c>
      <c r="T178" s="248">
        <v>7211</v>
      </c>
      <c r="U178" s="248" t="str">
        <f t="shared" si="39"/>
        <v>120</v>
      </c>
      <c r="V178" s="357">
        <f t="shared" si="40"/>
        <v>2200</v>
      </c>
      <c r="W178" s="568"/>
      <c r="X178" s="568"/>
      <c r="Y178" s="569"/>
    </row>
    <row r="179" spans="1:25" x14ac:dyDescent="0.25">
      <c r="A179" s="248">
        <v>10085</v>
      </c>
      <c r="B179" s="248" t="s">
        <v>669</v>
      </c>
      <c r="C179" s="248" t="s">
        <v>670</v>
      </c>
      <c r="D179" s="248" t="s">
        <v>552</v>
      </c>
      <c r="E179" s="248">
        <v>7190</v>
      </c>
      <c r="F179" s="248" t="s">
        <v>827</v>
      </c>
      <c r="G179" s="248" t="str">
        <f t="shared" si="41"/>
        <v>150</v>
      </c>
      <c r="H179" s="248">
        <v>150</v>
      </c>
      <c r="I179" s="355"/>
      <c r="J179" s="355"/>
      <c r="K179" s="571">
        <f>VLOOKUP(A179,[13]Total!$A:$F,4,FALSE)</f>
        <v>53040</v>
      </c>
      <c r="L179" s="571">
        <f>VLOOKUP(A179,[13]Total!$A:$F,5,FALSE)</f>
        <v>2000.0000000000002</v>
      </c>
      <c r="M179" s="356">
        <f t="shared" si="33"/>
        <v>55040</v>
      </c>
      <c r="N179" s="248">
        <f t="shared" si="34"/>
        <v>7190</v>
      </c>
      <c r="O179" s="248">
        <f t="shared" si="35"/>
        <v>150</v>
      </c>
      <c r="P179" s="357">
        <f t="shared" si="36"/>
        <v>50918.400000000001</v>
      </c>
      <c r="Q179" s="248">
        <f t="shared" si="32"/>
        <v>7020</v>
      </c>
      <c r="R179" s="248" t="str">
        <f t="shared" si="37"/>
        <v>150</v>
      </c>
      <c r="S179" s="357">
        <f t="shared" si="38"/>
        <v>2000.0000000000002</v>
      </c>
      <c r="T179" s="248">
        <v>7211</v>
      </c>
      <c r="U179" s="248" t="str">
        <f t="shared" si="39"/>
        <v>150</v>
      </c>
      <c r="V179" s="357">
        <f t="shared" si="40"/>
        <v>2121.6</v>
      </c>
      <c r="W179" s="568"/>
      <c r="X179" s="568"/>
      <c r="Y179" s="569"/>
    </row>
    <row r="180" spans="1:25" x14ac:dyDescent="0.25">
      <c r="A180" s="248">
        <v>10086</v>
      </c>
      <c r="B180" s="248" t="s">
        <v>596</v>
      </c>
      <c r="C180" s="248" t="s">
        <v>667</v>
      </c>
      <c r="D180" s="248" t="s">
        <v>668</v>
      </c>
      <c r="E180" s="248">
        <v>7190</v>
      </c>
      <c r="F180" s="248" t="s">
        <v>811</v>
      </c>
      <c r="G180" s="248" t="str">
        <f t="shared" si="41"/>
        <v>340</v>
      </c>
      <c r="H180" s="248">
        <v>340</v>
      </c>
      <c r="I180" s="355"/>
      <c r="J180" s="355"/>
      <c r="K180" s="571">
        <f>VLOOKUP(A180,[13]Total!$A:$F,4,FALSE)</f>
        <v>51714</v>
      </c>
      <c r="L180" s="571">
        <f>VLOOKUP(A180,[13]Total!$A:$F,5,FALSE)</f>
        <v>2000</v>
      </c>
      <c r="M180" s="356">
        <f t="shared" si="33"/>
        <v>53714</v>
      </c>
      <c r="N180" s="248">
        <f t="shared" si="34"/>
        <v>7190</v>
      </c>
      <c r="O180" s="248">
        <f t="shared" si="35"/>
        <v>340</v>
      </c>
      <c r="P180" s="357">
        <f t="shared" si="36"/>
        <v>49645.440000000002</v>
      </c>
      <c r="Q180" s="248">
        <f t="shared" ref="Q180:Q208" si="42">IF(N180=7170,7175,IF(N180=2400,2400,7020))</f>
        <v>7020</v>
      </c>
      <c r="R180" s="248" t="str">
        <f t="shared" si="37"/>
        <v>340</v>
      </c>
      <c r="S180" s="357">
        <f t="shared" si="38"/>
        <v>2000</v>
      </c>
      <c r="T180" s="248">
        <v>7211</v>
      </c>
      <c r="U180" s="248" t="str">
        <f t="shared" si="39"/>
        <v>340</v>
      </c>
      <c r="V180" s="357">
        <f t="shared" si="40"/>
        <v>2068.56</v>
      </c>
      <c r="W180" s="568"/>
      <c r="X180" s="568"/>
      <c r="Y180" s="569"/>
    </row>
    <row r="181" spans="1:25" x14ac:dyDescent="0.25">
      <c r="A181" s="248">
        <v>10088</v>
      </c>
      <c r="B181" s="248" t="s">
        <v>524</v>
      </c>
      <c r="C181" s="248" t="s">
        <v>525</v>
      </c>
      <c r="D181" s="248" t="s">
        <v>198</v>
      </c>
      <c r="E181" s="248">
        <v>7190</v>
      </c>
      <c r="F181" s="248" t="s">
        <v>777</v>
      </c>
      <c r="G181" s="248" t="str">
        <f t="shared" si="41"/>
        <v>140</v>
      </c>
      <c r="H181" s="248">
        <v>140</v>
      </c>
      <c r="I181" s="355"/>
      <c r="J181" s="355"/>
      <c r="K181" s="571">
        <f>VLOOKUP(A181,[13]Total!$A:$F,4,FALSE)</f>
        <v>69057.435307648077</v>
      </c>
      <c r="L181" s="571">
        <f>VLOOKUP(A181,[13]Total!$A:$F,5,FALSE)</f>
        <v>3112.5646923519262</v>
      </c>
      <c r="M181" s="356">
        <f t="shared" si="33"/>
        <v>72170</v>
      </c>
      <c r="N181" s="248">
        <f t="shared" si="34"/>
        <v>7190</v>
      </c>
      <c r="O181" s="248">
        <f t="shared" si="35"/>
        <v>140</v>
      </c>
      <c r="P181" s="357">
        <f t="shared" si="36"/>
        <v>66295.137895342152</v>
      </c>
      <c r="Q181" s="248">
        <f t="shared" si="42"/>
        <v>7020</v>
      </c>
      <c r="R181" s="248" t="str">
        <f t="shared" si="37"/>
        <v>140</v>
      </c>
      <c r="S181" s="357">
        <f t="shared" si="38"/>
        <v>3112.5646923519262</v>
      </c>
      <c r="T181" s="248">
        <v>7211</v>
      </c>
      <c r="U181" s="248" t="str">
        <f t="shared" si="39"/>
        <v>140</v>
      </c>
      <c r="V181" s="357">
        <f t="shared" si="40"/>
        <v>2762.297412305923</v>
      </c>
      <c r="W181" s="568"/>
      <c r="X181" s="568"/>
      <c r="Y181" s="569"/>
    </row>
    <row r="182" spans="1:25" x14ac:dyDescent="0.25">
      <c r="A182" s="248">
        <v>10089</v>
      </c>
      <c r="B182" s="248" t="s">
        <v>701</v>
      </c>
      <c r="C182" s="248" t="s">
        <v>702</v>
      </c>
      <c r="D182" s="248" t="s">
        <v>685</v>
      </c>
      <c r="E182" s="248">
        <v>7000</v>
      </c>
      <c r="F182" s="248" t="s">
        <v>822</v>
      </c>
      <c r="G182" s="248" t="str">
        <f t="shared" si="41"/>
        <v>220</v>
      </c>
      <c r="H182" s="248">
        <v>220</v>
      </c>
      <c r="I182" s="355"/>
      <c r="J182" s="355"/>
      <c r="K182" s="571">
        <f>VLOOKUP(A182,[13]Total!$A:$F,4,FALSE)</f>
        <v>55000</v>
      </c>
      <c r="L182" s="571">
        <f>VLOOKUP(A182,[13]Total!$A:$F,5,FALSE)</f>
        <v>0</v>
      </c>
      <c r="M182" s="356">
        <f t="shared" si="33"/>
        <v>55000</v>
      </c>
      <c r="N182" s="248">
        <f t="shared" si="34"/>
        <v>7000</v>
      </c>
      <c r="O182" s="248">
        <f t="shared" si="35"/>
        <v>220</v>
      </c>
      <c r="P182" s="357">
        <f t="shared" si="36"/>
        <v>52800</v>
      </c>
      <c r="Q182" s="248">
        <f t="shared" si="42"/>
        <v>7020</v>
      </c>
      <c r="R182" s="248" t="str">
        <f t="shared" si="37"/>
        <v>220</v>
      </c>
      <c r="S182" s="357">
        <f t="shared" si="38"/>
        <v>0</v>
      </c>
      <c r="T182" s="248">
        <v>7211</v>
      </c>
      <c r="U182" s="248" t="str">
        <f t="shared" si="39"/>
        <v>220</v>
      </c>
      <c r="V182" s="357">
        <f t="shared" si="40"/>
        <v>2200</v>
      </c>
      <c r="W182" s="568"/>
      <c r="X182" s="568"/>
      <c r="Y182" s="569"/>
    </row>
    <row r="183" spans="1:25" x14ac:dyDescent="0.25">
      <c r="A183" s="248">
        <v>10090</v>
      </c>
      <c r="B183" s="248" t="s">
        <v>579</v>
      </c>
      <c r="C183" s="248" t="s">
        <v>580</v>
      </c>
      <c r="D183" s="248" t="s">
        <v>581</v>
      </c>
      <c r="E183" s="248">
        <v>7190</v>
      </c>
      <c r="F183" s="248" t="s">
        <v>777</v>
      </c>
      <c r="G183" s="248" t="str">
        <f t="shared" si="41"/>
        <v>140</v>
      </c>
      <c r="H183" s="248">
        <v>140</v>
      </c>
      <c r="I183" s="355"/>
      <c r="J183" s="355"/>
      <c r="K183" s="571">
        <f>VLOOKUP(A183,[13]Total!$A:$F,4,FALSE)</f>
        <v>58968</v>
      </c>
      <c r="L183" s="571">
        <f>VLOOKUP(A183,[13]Total!$A:$F,5,FALSE)</f>
        <v>3000</v>
      </c>
      <c r="M183" s="356">
        <f t="shared" si="33"/>
        <v>61968</v>
      </c>
      <c r="N183" s="248">
        <f t="shared" si="34"/>
        <v>7190</v>
      </c>
      <c r="O183" s="248">
        <f t="shared" si="35"/>
        <v>140</v>
      </c>
      <c r="P183" s="357">
        <f t="shared" si="36"/>
        <v>56609.279999999999</v>
      </c>
      <c r="Q183" s="248">
        <f t="shared" si="42"/>
        <v>7020</v>
      </c>
      <c r="R183" s="248" t="str">
        <f t="shared" si="37"/>
        <v>140</v>
      </c>
      <c r="S183" s="357">
        <f t="shared" si="38"/>
        <v>3000</v>
      </c>
      <c r="T183" s="248">
        <v>7211</v>
      </c>
      <c r="U183" s="248" t="str">
        <f t="shared" si="39"/>
        <v>140</v>
      </c>
      <c r="V183" s="357">
        <f t="shared" si="40"/>
        <v>2358.7200000000003</v>
      </c>
      <c r="W183" s="568"/>
      <c r="X183" s="568"/>
      <c r="Y183" s="569"/>
    </row>
    <row r="184" spans="1:25" x14ac:dyDescent="0.25">
      <c r="A184" s="248">
        <v>10091</v>
      </c>
      <c r="B184" s="248" t="s">
        <v>705</v>
      </c>
      <c r="C184" s="248" t="s">
        <v>706</v>
      </c>
      <c r="D184" s="248" t="s">
        <v>195</v>
      </c>
      <c r="E184" s="248">
        <v>7190</v>
      </c>
      <c r="F184" s="248" t="s">
        <v>810</v>
      </c>
      <c r="G184" s="248" t="str">
        <f t="shared" si="41"/>
        <v>240</v>
      </c>
      <c r="H184" s="248">
        <v>240</v>
      </c>
      <c r="I184" s="355"/>
      <c r="J184" s="355"/>
      <c r="K184" s="571">
        <f>VLOOKUP(A184,[13]Total!$A:$F,4,FALSE)</f>
        <v>37440</v>
      </c>
      <c r="L184" s="571">
        <f>VLOOKUP(A184,[13]Total!$A:$F,5,FALSE)</f>
        <v>2000</v>
      </c>
      <c r="M184" s="356">
        <f t="shared" si="33"/>
        <v>39440</v>
      </c>
      <c r="N184" s="248">
        <f t="shared" si="34"/>
        <v>7190</v>
      </c>
      <c r="O184" s="248">
        <f t="shared" si="35"/>
        <v>240</v>
      </c>
      <c r="P184" s="357">
        <f t="shared" si="36"/>
        <v>35942.400000000001</v>
      </c>
      <c r="Q184" s="248">
        <f t="shared" si="42"/>
        <v>7020</v>
      </c>
      <c r="R184" s="248" t="str">
        <f t="shared" si="37"/>
        <v>240</v>
      </c>
      <c r="S184" s="357">
        <f t="shared" si="38"/>
        <v>2000</v>
      </c>
      <c r="T184" s="248">
        <v>7211</v>
      </c>
      <c r="U184" s="248" t="str">
        <f t="shared" si="39"/>
        <v>240</v>
      </c>
      <c r="V184" s="357">
        <f t="shared" si="40"/>
        <v>1497.6000000000001</v>
      </c>
      <c r="W184" s="568"/>
      <c r="X184" s="568"/>
      <c r="Y184" s="569"/>
    </row>
    <row r="185" spans="1:25" x14ac:dyDescent="0.25">
      <c r="A185" s="248">
        <v>10093</v>
      </c>
      <c r="B185" s="248" t="s">
        <v>500</v>
      </c>
      <c r="C185" s="248" t="s">
        <v>501</v>
      </c>
      <c r="D185" s="248" t="s">
        <v>452</v>
      </c>
      <c r="E185" s="248">
        <v>7190</v>
      </c>
      <c r="F185" s="248" t="s">
        <v>779</v>
      </c>
      <c r="G185" s="248" t="str">
        <f t="shared" si="41"/>
        <v>230</v>
      </c>
      <c r="H185" s="248">
        <v>230</v>
      </c>
      <c r="I185" s="355"/>
      <c r="J185" s="355"/>
      <c r="K185" s="571">
        <f>VLOOKUP(A185,[13]Total!$A:$F,4,FALSE)</f>
        <v>69966</v>
      </c>
      <c r="L185" s="571">
        <f>VLOOKUP(A185,[13]Total!$A:$F,5,FALSE)</f>
        <v>5000</v>
      </c>
      <c r="M185" s="356">
        <f t="shared" si="33"/>
        <v>74966</v>
      </c>
      <c r="N185" s="248">
        <f t="shared" si="34"/>
        <v>7190</v>
      </c>
      <c r="O185" s="248">
        <f t="shared" si="35"/>
        <v>230</v>
      </c>
      <c r="P185" s="357">
        <f t="shared" si="36"/>
        <v>67167.360000000001</v>
      </c>
      <c r="Q185" s="248">
        <f t="shared" si="42"/>
        <v>7020</v>
      </c>
      <c r="R185" s="248" t="str">
        <f t="shared" si="37"/>
        <v>230</v>
      </c>
      <c r="S185" s="357">
        <f t="shared" si="38"/>
        <v>5000</v>
      </c>
      <c r="T185" s="248">
        <v>7211</v>
      </c>
      <c r="U185" s="248" t="str">
        <f t="shared" si="39"/>
        <v>230</v>
      </c>
      <c r="V185" s="357">
        <f t="shared" si="40"/>
        <v>2798.64</v>
      </c>
      <c r="W185" s="568"/>
      <c r="X185" s="568"/>
      <c r="Y185" s="569"/>
    </row>
    <row r="186" spans="1:25" x14ac:dyDescent="0.25">
      <c r="A186" s="248">
        <v>10094</v>
      </c>
      <c r="B186" s="248" t="s">
        <v>491</v>
      </c>
      <c r="C186" s="248" t="s">
        <v>492</v>
      </c>
      <c r="D186" s="248" t="s">
        <v>475</v>
      </c>
      <c r="E186" s="248">
        <v>1570</v>
      </c>
      <c r="F186" s="248" t="s">
        <v>780</v>
      </c>
      <c r="G186" s="248" t="str">
        <f t="shared" si="41"/>
        <v>140</v>
      </c>
      <c r="H186" s="248">
        <v>900</v>
      </c>
      <c r="I186" s="355"/>
      <c r="J186" s="355"/>
      <c r="K186" s="571">
        <f>VLOOKUP(A186,[13]Total!$A:$F,4,FALSE)</f>
        <v>72438.32264397906</v>
      </c>
      <c r="L186" s="571">
        <f>VLOOKUP(A186,[13]Total!$A:$F,5,FALSE)</f>
        <v>2030.6773560209424</v>
      </c>
      <c r="M186" s="356">
        <f t="shared" si="33"/>
        <v>74469</v>
      </c>
      <c r="N186" s="248">
        <f t="shared" si="34"/>
        <v>1570</v>
      </c>
      <c r="O186" s="248">
        <f t="shared" si="35"/>
        <v>900</v>
      </c>
      <c r="P186" s="357">
        <f t="shared" si="36"/>
        <v>66562.029738219906</v>
      </c>
      <c r="Q186" s="248">
        <f t="shared" si="42"/>
        <v>7020</v>
      </c>
      <c r="R186" s="248" t="str">
        <f t="shared" si="37"/>
        <v>140</v>
      </c>
      <c r="S186" s="357">
        <f t="shared" si="38"/>
        <v>2030.6773560209424</v>
      </c>
      <c r="T186" s="248">
        <v>7211</v>
      </c>
      <c r="U186" s="248" t="str">
        <f t="shared" si="39"/>
        <v>140</v>
      </c>
      <c r="V186" s="357">
        <f t="shared" si="40"/>
        <v>2897.5329057591625</v>
      </c>
      <c r="W186" s="568">
        <v>7190</v>
      </c>
      <c r="X186" s="568" t="str">
        <f>U186</f>
        <v>140</v>
      </c>
      <c r="Y186" s="569">
        <f>IF($J186="",M186,$J186*M186)*0.08*0.5</f>
        <v>2978.76</v>
      </c>
    </row>
    <row r="187" spans="1:25" x14ac:dyDescent="0.25">
      <c r="A187" s="248">
        <v>10095</v>
      </c>
      <c r="B187" s="248" t="s">
        <v>676</v>
      </c>
      <c r="C187" s="248" t="s">
        <v>681</v>
      </c>
      <c r="D187" s="248" t="s">
        <v>682</v>
      </c>
      <c r="E187" s="248">
        <v>7000</v>
      </c>
      <c r="F187" s="248" t="s">
        <v>782</v>
      </c>
      <c r="G187" s="248" t="str">
        <f t="shared" si="41"/>
        <v>110</v>
      </c>
      <c r="H187" s="248">
        <v>110</v>
      </c>
      <c r="I187" s="355">
        <v>0.5</v>
      </c>
      <c r="J187" s="355">
        <v>0</v>
      </c>
      <c r="K187" s="571">
        <f>VLOOKUP(A187,[13]Total!$A:$F,4,FALSE)</f>
        <v>51714</v>
      </c>
      <c r="L187" s="571">
        <f>VLOOKUP(A187,[13]Total!$A:$F,5,FALSE)</f>
        <v>0</v>
      </c>
      <c r="M187" s="356">
        <f t="shared" si="33"/>
        <v>51714</v>
      </c>
      <c r="N187" s="248">
        <f t="shared" si="34"/>
        <v>7000</v>
      </c>
      <c r="O187" s="248">
        <f t="shared" si="35"/>
        <v>110</v>
      </c>
      <c r="P187" s="357">
        <f t="shared" si="36"/>
        <v>0</v>
      </c>
      <c r="Q187" s="248">
        <f t="shared" si="42"/>
        <v>7020</v>
      </c>
      <c r="R187" s="248" t="str">
        <f t="shared" si="37"/>
        <v>110</v>
      </c>
      <c r="S187" s="357">
        <f t="shared" si="38"/>
        <v>0</v>
      </c>
      <c r="T187" s="248">
        <v>7211</v>
      </c>
      <c r="U187" s="248" t="str">
        <f t="shared" si="39"/>
        <v>110</v>
      </c>
      <c r="V187" s="357">
        <f t="shared" si="40"/>
        <v>0</v>
      </c>
      <c r="W187" s="568"/>
      <c r="X187" s="568"/>
      <c r="Y187" s="569"/>
    </row>
    <row r="188" spans="1:25" x14ac:dyDescent="0.25">
      <c r="A188" s="248">
        <v>10095</v>
      </c>
      <c r="B188" s="248" t="s">
        <v>676</v>
      </c>
      <c r="C188" s="248" t="s">
        <v>681</v>
      </c>
      <c r="D188" s="248" t="s">
        <v>682</v>
      </c>
      <c r="E188" s="248">
        <v>7190</v>
      </c>
      <c r="F188" s="248" t="s">
        <v>814</v>
      </c>
      <c r="G188" s="248" t="str">
        <f t="shared" si="41"/>
        <v>110</v>
      </c>
      <c r="H188" s="248">
        <v>110</v>
      </c>
      <c r="I188" s="355"/>
      <c r="J188" s="355">
        <v>0.5</v>
      </c>
      <c r="K188" s="571">
        <f>VLOOKUP(A188,[13]Total!$A:$F,4,FALSE)</f>
        <v>51714</v>
      </c>
      <c r="L188" s="571">
        <f>VLOOKUP(A188,[13]Total!$A:$F,5,FALSE)</f>
        <v>0</v>
      </c>
      <c r="M188" s="356">
        <f t="shared" si="33"/>
        <v>51714</v>
      </c>
      <c r="N188" s="248">
        <f t="shared" si="34"/>
        <v>7190</v>
      </c>
      <c r="O188" s="248">
        <f t="shared" si="35"/>
        <v>110</v>
      </c>
      <c r="P188" s="357">
        <f t="shared" si="36"/>
        <v>24822.720000000001</v>
      </c>
      <c r="Q188" s="248">
        <f t="shared" si="42"/>
        <v>7020</v>
      </c>
      <c r="R188" s="248" t="str">
        <f t="shared" si="37"/>
        <v>110</v>
      </c>
      <c r="S188" s="357">
        <f t="shared" si="38"/>
        <v>0</v>
      </c>
      <c r="T188" s="248">
        <v>7211</v>
      </c>
      <c r="U188" s="248" t="str">
        <f t="shared" si="39"/>
        <v>110</v>
      </c>
      <c r="V188" s="357">
        <f t="shared" si="40"/>
        <v>1034.28</v>
      </c>
      <c r="W188" s="568"/>
      <c r="X188" s="568"/>
      <c r="Y188" s="569"/>
    </row>
    <row r="189" spans="1:25" x14ac:dyDescent="0.25">
      <c r="A189" s="248">
        <v>10095</v>
      </c>
      <c r="B189" s="248" t="s">
        <v>676</v>
      </c>
      <c r="C189" s="248" t="s">
        <v>681</v>
      </c>
      <c r="D189" s="248" t="s">
        <v>682</v>
      </c>
      <c r="E189" s="248">
        <v>7190</v>
      </c>
      <c r="F189" s="248" t="s">
        <v>831</v>
      </c>
      <c r="G189" s="248" t="str">
        <f t="shared" si="41"/>
        <v>120</v>
      </c>
      <c r="H189" s="248">
        <v>120</v>
      </c>
      <c r="I189" s="355"/>
      <c r="J189" s="355">
        <v>0.5</v>
      </c>
      <c r="K189" s="571">
        <f>VLOOKUP(A189,[13]Total!$A:$F,4,FALSE)</f>
        <v>51714</v>
      </c>
      <c r="L189" s="571">
        <f>VLOOKUP(A189,[13]Total!$A:$F,5,FALSE)</f>
        <v>0</v>
      </c>
      <c r="M189" s="356">
        <f t="shared" si="33"/>
        <v>51714</v>
      </c>
      <c r="N189" s="248">
        <f t="shared" si="34"/>
        <v>7190</v>
      </c>
      <c r="O189" s="248">
        <f t="shared" si="35"/>
        <v>120</v>
      </c>
      <c r="P189" s="357">
        <f t="shared" si="36"/>
        <v>24822.720000000001</v>
      </c>
      <c r="Q189" s="248">
        <f t="shared" si="42"/>
        <v>7020</v>
      </c>
      <c r="R189" s="248" t="str">
        <f t="shared" si="37"/>
        <v>120</v>
      </c>
      <c r="S189" s="357">
        <f t="shared" si="38"/>
        <v>0</v>
      </c>
      <c r="T189" s="248">
        <v>7211</v>
      </c>
      <c r="U189" s="248" t="str">
        <f t="shared" si="39"/>
        <v>120</v>
      </c>
      <c r="V189" s="357">
        <f t="shared" si="40"/>
        <v>1034.28</v>
      </c>
      <c r="W189" s="568"/>
      <c r="X189" s="568"/>
      <c r="Y189" s="569"/>
    </row>
    <row r="190" spans="1:25" x14ac:dyDescent="0.25">
      <c r="A190" s="248">
        <v>10096</v>
      </c>
      <c r="B190" s="248" t="s">
        <v>642</v>
      </c>
      <c r="C190" s="248" t="s">
        <v>643</v>
      </c>
      <c r="D190" s="248" t="s">
        <v>644</v>
      </c>
      <c r="E190" s="248">
        <v>7000</v>
      </c>
      <c r="F190" s="248" t="s">
        <v>784</v>
      </c>
      <c r="G190" s="248" t="str">
        <f t="shared" si="41"/>
        <v>112</v>
      </c>
      <c r="H190" s="248">
        <v>112</v>
      </c>
      <c r="I190" s="355"/>
      <c r="J190" s="355">
        <v>0.7</v>
      </c>
      <c r="K190" s="571">
        <f>VLOOKUP(A190,[13]Total!$A:$F,4,FALSE)</f>
        <v>60000</v>
      </c>
      <c r="L190" s="571">
        <f>VLOOKUP(A190,[13]Total!$A:$F,5,FALSE)</f>
        <v>0</v>
      </c>
      <c r="M190" s="356">
        <f t="shared" si="33"/>
        <v>60000</v>
      </c>
      <c r="N190" s="248">
        <f t="shared" si="34"/>
        <v>7000</v>
      </c>
      <c r="O190" s="248">
        <f t="shared" si="35"/>
        <v>112</v>
      </c>
      <c r="P190" s="357">
        <f t="shared" si="36"/>
        <v>40320</v>
      </c>
      <c r="Q190" s="248">
        <f t="shared" si="42"/>
        <v>7020</v>
      </c>
      <c r="R190" s="248" t="str">
        <f t="shared" si="37"/>
        <v>112</v>
      </c>
      <c r="S190" s="357">
        <f t="shared" si="38"/>
        <v>0</v>
      </c>
      <c r="T190" s="248">
        <v>7211</v>
      </c>
      <c r="U190" s="248" t="str">
        <f t="shared" si="39"/>
        <v>112</v>
      </c>
      <c r="V190" s="357">
        <f t="shared" si="40"/>
        <v>1680</v>
      </c>
      <c r="W190" s="568"/>
      <c r="X190" s="568"/>
      <c r="Y190" s="569"/>
    </row>
    <row r="191" spans="1:25" x14ac:dyDescent="0.25">
      <c r="A191" s="248">
        <v>10096</v>
      </c>
      <c r="B191" s="248" t="s">
        <v>642</v>
      </c>
      <c r="C191" s="248" t="s">
        <v>643</v>
      </c>
      <c r="D191" s="248" t="s">
        <v>644</v>
      </c>
      <c r="E191" s="248">
        <v>7000</v>
      </c>
      <c r="F191" s="248" t="s">
        <v>785</v>
      </c>
      <c r="G191" s="248" t="str">
        <f t="shared" si="41"/>
        <v>122</v>
      </c>
      <c r="H191" s="248">
        <v>122</v>
      </c>
      <c r="I191" s="355">
        <v>0.3</v>
      </c>
      <c r="J191" s="355">
        <v>0.3</v>
      </c>
      <c r="K191" s="571">
        <f>VLOOKUP(A191,[13]Total!$A:$F,4,FALSE)</f>
        <v>60000</v>
      </c>
      <c r="L191" s="571">
        <f>VLOOKUP(A191,[13]Total!$A:$F,5,FALSE)</f>
        <v>0</v>
      </c>
      <c r="M191" s="356">
        <f t="shared" si="33"/>
        <v>60000</v>
      </c>
      <c r="N191" s="248">
        <f t="shared" si="34"/>
        <v>7000</v>
      </c>
      <c r="O191" s="248">
        <f t="shared" si="35"/>
        <v>122</v>
      </c>
      <c r="P191" s="357">
        <f t="shared" si="36"/>
        <v>17280</v>
      </c>
      <c r="Q191" s="248">
        <f t="shared" si="42"/>
        <v>7020</v>
      </c>
      <c r="R191" s="248" t="str">
        <f t="shared" si="37"/>
        <v>122</v>
      </c>
      <c r="S191" s="357">
        <f t="shared" si="38"/>
        <v>0</v>
      </c>
      <c r="T191" s="248">
        <v>7211</v>
      </c>
      <c r="U191" s="248" t="str">
        <f t="shared" si="39"/>
        <v>122</v>
      </c>
      <c r="V191" s="357">
        <f t="shared" si="40"/>
        <v>720</v>
      </c>
      <c r="W191" s="568"/>
      <c r="X191" s="568"/>
      <c r="Y191" s="569"/>
    </row>
    <row r="192" spans="1:25" x14ac:dyDescent="0.25">
      <c r="A192" s="248">
        <v>10097</v>
      </c>
      <c r="B192" s="248" t="s">
        <v>671</v>
      </c>
      <c r="C192" s="248" t="s">
        <v>577</v>
      </c>
      <c r="D192" s="248" t="s">
        <v>552</v>
      </c>
      <c r="E192" s="248">
        <v>7190</v>
      </c>
      <c r="F192" s="248" t="s">
        <v>827</v>
      </c>
      <c r="G192" s="248" t="str">
        <f t="shared" si="41"/>
        <v>150</v>
      </c>
      <c r="H192" s="248">
        <v>150</v>
      </c>
      <c r="I192" s="355"/>
      <c r="J192" s="355"/>
      <c r="K192" s="571">
        <f>VLOOKUP(A192,[13]Total!$A:$F,4,FALSE)</f>
        <v>53040</v>
      </c>
      <c r="L192" s="571">
        <f>VLOOKUP(A192,[13]Total!$A:$F,5,FALSE)</f>
        <v>2000.0000000000002</v>
      </c>
      <c r="M192" s="356">
        <f t="shared" si="33"/>
        <v>55040</v>
      </c>
      <c r="N192" s="248">
        <f t="shared" si="34"/>
        <v>7190</v>
      </c>
      <c r="O192" s="248">
        <f t="shared" si="35"/>
        <v>150</v>
      </c>
      <c r="P192" s="357">
        <f t="shared" si="36"/>
        <v>50918.400000000001</v>
      </c>
      <c r="Q192" s="248">
        <f t="shared" si="42"/>
        <v>7020</v>
      </c>
      <c r="R192" s="248" t="str">
        <f t="shared" si="37"/>
        <v>150</v>
      </c>
      <c r="S192" s="357">
        <f t="shared" si="38"/>
        <v>2000.0000000000002</v>
      </c>
      <c r="T192" s="248">
        <v>7211</v>
      </c>
      <c r="U192" s="248" t="str">
        <f t="shared" si="39"/>
        <v>150</v>
      </c>
      <c r="V192" s="357">
        <f t="shared" si="40"/>
        <v>2121.6</v>
      </c>
      <c r="W192" s="568"/>
      <c r="X192" s="568"/>
      <c r="Y192" s="569"/>
    </row>
    <row r="193" spans="1:25" x14ac:dyDescent="0.25">
      <c r="A193" s="248">
        <v>10098</v>
      </c>
      <c r="B193" s="248" t="s">
        <v>645</v>
      </c>
      <c r="C193" s="248" t="s">
        <v>646</v>
      </c>
      <c r="D193" s="248" t="s">
        <v>647</v>
      </c>
      <c r="E193" s="248">
        <v>7000</v>
      </c>
      <c r="F193" s="248" t="s">
        <v>807</v>
      </c>
      <c r="G193" s="248" t="str">
        <f t="shared" si="41"/>
        <v>120</v>
      </c>
      <c r="H193" s="248">
        <v>120</v>
      </c>
      <c r="I193" s="355"/>
      <c r="J193" s="355"/>
      <c r="K193" s="571">
        <f>VLOOKUP(A193,[13]Total!$A:$F,4,FALSE)</f>
        <v>55000</v>
      </c>
      <c r="L193" s="571">
        <f>VLOOKUP(A193,[13]Total!$A:$F,5,FALSE)</f>
        <v>0</v>
      </c>
      <c r="M193" s="356">
        <f t="shared" si="33"/>
        <v>55000</v>
      </c>
      <c r="N193" s="248">
        <f t="shared" si="34"/>
        <v>7000</v>
      </c>
      <c r="O193" s="248">
        <f t="shared" si="35"/>
        <v>120</v>
      </c>
      <c r="P193" s="357">
        <f t="shared" si="36"/>
        <v>52800</v>
      </c>
      <c r="Q193" s="248">
        <f t="shared" si="42"/>
        <v>7020</v>
      </c>
      <c r="R193" s="248" t="str">
        <f t="shared" si="37"/>
        <v>120</v>
      </c>
      <c r="S193" s="357">
        <f t="shared" si="38"/>
        <v>0</v>
      </c>
      <c r="T193" s="248">
        <v>7211</v>
      </c>
      <c r="U193" s="248" t="str">
        <f t="shared" si="39"/>
        <v>120</v>
      </c>
      <c r="V193" s="357">
        <f t="shared" si="40"/>
        <v>2200</v>
      </c>
      <c r="W193" s="568"/>
      <c r="X193" s="568"/>
      <c r="Y193" s="569"/>
    </row>
    <row r="194" spans="1:25" x14ac:dyDescent="0.25">
      <c r="A194" s="248">
        <v>10099</v>
      </c>
      <c r="B194" s="248" t="s">
        <v>648</v>
      </c>
      <c r="C194" s="248" t="s">
        <v>649</v>
      </c>
      <c r="D194" s="248" t="s">
        <v>647</v>
      </c>
      <c r="E194" s="248">
        <v>7000</v>
      </c>
      <c r="F194" s="248" t="s">
        <v>817</v>
      </c>
      <c r="G194" s="248" t="str">
        <f t="shared" si="41"/>
        <v>220</v>
      </c>
      <c r="H194" s="248">
        <v>220</v>
      </c>
      <c r="I194" s="355"/>
      <c r="J194" s="355"/>
      <c r="K194" s="571">
        <f>VLOOKUP(A194,[13]Total!$A:$F,4,FALSE)</f>
        <v>55000</v>
      </c>
      <c r="L194" s="571">
        <f>VLOOKUP(A194,[13]Total!$A:$F,5,FALSE)</f>
        <v>0</v>
      </c>
      <c r="M194" s="356">
        <f t="shared" si="33"/>
        <v>55000</v>
      </c>
      <c r="N194" s="248">
        <f t="shared" si="34"/>
        <v>7000</v>
      </c>
      <c r="O194" s="248">
        <f t="shared" si="35"/>
        <v>220</v>
      </c>
      <c r="P194" s="357">
        <f t="shared" si="36"/>
        <v>52800</v>
      </c>
      <c r="Q194" s="248">
        <f t="shared" si="42"/>
        <v>7020</v>
      </c>
      <c r="R194" s="248" t="str">
        <f t="shared" si="37"/>
        <v>220</v>
      </c>
      <c r="S194" s="357">
        <f t="shared" si="38"/>
        <v>0</v>
      </c>
      <c r="T194" s="248">
        <v>7211</v>
      </c>
      <c r="U194" s="248" t="str">
        <f t="shared" si="39"/>
        <v>220</v>
      </c>
      <c r="V194" s="357">
        <f t="shared" si="40"/>
        <v>2200</v>
      </c>
      <c r="W194" s="568"/>
      <c r="X194" s="568"/>
      <c r="Y194" s="569"/>
    </row>
    <row r="195" spans="1:25" x14ac:dyDescent="0.25">
      <c r="A195" s="248">
        <v>10100</v>
      </c>
      <c r="B195" s="248" t="s">
        <v>650</v>
      </c>
      <c r="C195" s="248" t="s">
        <v>651</v>
      </c>
      <c r="D195" s="248" t="s">
        <v>652</v>
      </c>
      <c r="E195" s="248">
        <v>7000</v>
      </c>
      <c r="F195" s="248" t="s">
        <v>782</v>
      </c>
      <c r="G195" s="248" t="str">
        <f t="shared" si="41"/>
        <v>110</v>
      </c>
      <c r="H195" s="248">
        <v>110</v>
      </c>
      <c r="I195" s="355"/>
      <c r="J195" s="355"/>
      <c r="K195" s="571">
        <f>VLOOKUP(A195,[13]Total!$A:$F,4,FALSE)</f>
        <v>60000</v>
      </c>
      <c r="L195" s="571">
        <f>VLOOKUP(A195,[13]Total!$A:$F,5,FALSE)</f>
        <v>0</v>
      </c>
      <c r="M195" s="356">
        <f t="shared" si="33"/>
        <v>60000</v>
      </c>
      <c r="N195" s="248">
        <f t="shared" si="34"/>
        <v>7000</v>
      </c>
      <c r="O195" s="248">
        <f t="shared" si="35"/>
        <v>110</v>
      </c>
      <c r="P195" s="357">
        <f t="shared" si="36"/>
        <v>57600</v>
      </c>
      <c r="Q195" s="248">
        <f t="shared" si="42"/>
        <v>7020</v>
      </c>
      <c r="R195" s="248" t="str">
        <f t="shared" si="37"/>
        <v>110</v>
      </c>
      <c r="S195" s="357">
        <f t="shared" si="38"/>
        <v>0</v>
      </c>
      <c r="T195" s="248">
        <v>7211</v>
      </c>
      <c r="U195" s="248" t="str">
        <f t="shared" si="39"/>
        <v>110</v>
      </c>
      <c r="V195" s="357">
        <f t="shared" si="40"/>
        <v>2400</v>
      </c>
      <c r="W195" s="568"/>
      <c r="X195" s="568"/>
      <c r="Y195" s="569"/>
    </row>
    <row r="196" spans="1:25" x14ac:dyDescent="0.25">
      <c r="A196" s="248">
        <v>10101</v>
      </c>
      <c r="B196" s="248" t="s">
        <v>529</v>
      </c>
      <c r="C196" s="248" t="s">
        <v>530</v>
      </c>
      <c r="D196" s="248" t="s">
        <v>475</v>
      </c>
      <c r="E196" s="248" t="s">
        <v>472</v>
      </c>
      <c r="F196" s="248" t="s">
        <v>787</v>
      </c>
      <c r="G196" s="248" t="str">
        <f t="shared" si="41"/>
        <v>440</v>
      </c>
      <c r="H196" s="248">
        <v>900</v>
      </c>
      <c r="I196" s="355"/>
      <c r="J196" s="355"/>
      <c r="K196" s="571">
        <f>VLOOKUP(A196,[13]Total!$A:$F,4,FALSE)</f>
        <v>68640</v>
      </c>
      <c r="L196" s="571">
        <f>VLOOKUP(A196,[13]Total!$A:$F,5,FALSE)</f>
        <v>2000</v>
      </c>
      <c r="M196" s="356">
        <f t="shared" si="33"/>
        <v>70640</v>
      </c>
      <c r="N196" s="248" t="str">
        <f t="shared" si="34"/>
        <v>1570B</v>
      </c>
      <c r="O196" s="248">
        <f t="shared" si="35"/>
        <v>900</v>
      </c>
      <c r="P196" s="357">
        <f t="shared" si="36"/>
        <v>63068.799999999996</v>
      </c>
      <c r="Q196" s="248">
        <f t="shared" si="42"/>
        <v>7020</v>
      </c>
      <c r="R196" s="248" t="str">
        <f t="shared" si="37"/>
        <v>440</v>
      </c>
      <c r="S196" s="357">
        <f t="shared" si="38"/>
        <v>2000</v>
      </c>
      <c r="T196" s="248">
        <v>7211</v>
      </c>
      <c r="U196" s="248" t="str">
        <f t="shared" si="39"/>
        <v>440</v>
      </c>
      <c r="V196" s="357">
        <f t="shared" si="40"/>
        <v>2745.6</v>
      </c>
      <c r="W196" s="568">
        <v>7190</v>
      </c>
      <c r="X196" s="568" t="str">
        <f>U196</f>
        <v>440</v>
      </c>
      <c r="Y196" s="569">
        <f>IF($J196="",M196,$J196*M196)*0.08*0.5</f>
        <v>2825.6</v>
      </c>
    </row>
    <row r="197" spans="1:25" x14ac:dyDescent="0.25">
      <c r="A197" s="248">
        <v>10102</v>
      </c>
      <c r="B197" s="248" t="s">
        <v>665</v>
      </c>
      <c r="C197" s="248" t="s">
        <v>666</v>
      </c>
      <c r="D197" s="248" t="s">
        <v>194</v>
      </c>
      <c r="E197" s="248">
        <v>1570</v>
      </c>
      <c r="F197" s="248" t="s">
        <v>780</v>
      </c>
      <c r="G197" s="248" t="str">
        <f t="shared" si="41"/>
        <v>140</v>
      </c>
      <c r="H197" s="248">
        <v>900</v>
      </c>
      <c r="I197" s="355"/>
      <c r="J197" s="355"/>
      <c r="K197" s="571">
        <f>VLOOKUP(A197,[13]Total!$A:$F,4,FALSE)</f>
        <v>59222.222222222219</v>
      </c>
      <c r="L197" s="571">
        <f>VLOOKUP(A197,[13]Total!$A:$F,5,FALSE)</f>
        <v>2277.7777777777778</v>
      </c>
      <c r="M197" s="356">
        <f t="shared" si="33"/>
        <v>61500</v>
      </c>
      <c r="N197" s="248">
        <f t="shared" si="34"/>
        <v>1570</v>
      </c>
      <c r="O197" s="248">
        <f t="shared" si="35"/>
        <v>900</v>
      </c>
      <c r="P197" s="357">
        <f t="shared" si="36"/>
        <v>54393.333333333328</v>
      </c>
      <c r="Q197" s="248">
        <f t="shared" si="42"/>
        <v>7020</v>
      </c>
      <c r="R197" s="248" t="str">
        <f t="shared" si="37"/>
        <v>140</v>
      </c>
      <c r="S197" s="357">
        <f t="shared" si="38"/>
        <v>2277.7777777777778</v>
      </c>
      <c r="T197" s="248">
        <v>7211</v>
      </c>
      <c r="U197" s="248" t="str">
        <f t="shared" si="39"/>
        <v>140</v>
      </c>
      <c r="V197" s="357">
        <f t="shared" si="40"/>
        <v>2368.8888888888887</v>
      </c>
      <c r="W197" s="568">
        <v>7190</v>
      </c>
      <c r="X197" s="568" t="str">
        <f>U197</f>
        <v>140</v>
      </c>
      <c r="Y197" s="569">
        <f>IF($J197="",M197,$J197*M197)*0.08*0.5</f>
        <v>2460</v>
      </c>
    </row>
    <row r="198" spans="1:25" x14ac:dyDescent="0.25">
      <c r="A198" s="248">
        <v>10103</v>
      </c>
      <c r="B198" s="248" t="s">
        <v>676</v>
      </c>
      <c r="C198" s="248" t="s">
        <v>677</v>
      </c>
      <c r="D198" s="248" t="s">
        <v>195</v>
      </c>
      <c r="E198" s="248">
        <v>7190</v>
      </c>
      <c r="F198" s="248" t="s">
        <v>786</v>
      </c>
      <c r="G198" s="248" t="str">
        <f t="shared" si="41"/>
        <v>142</v>
      </c>
      <c r="H198" s="248">
        <v>142</v>
      </c>
      <c r="I198" s="355"/>
      <c r="J198" s="355"/>
      <c r="K198" s="571">
        <f>VLOOKUP(A198,[13]Total!$A:$F,4,FALSE)</f>
        <v>50960</v>
      </c>
      <c r="L198" s="571">
        <f>VLOOKUP(A198,[13]Total!$A:$F,5,FALSE)</f>
        <v>2000</v>
      </c>
      <c r="M198" s="356">
        <f t="shared" si="33"/>
        <v>52960</v>
      </c>
      <c r="N198" s="248">
        <f t="shared" si="34"/>
        <v>7190</v>
      </c>
      <c r="O198" s="248">
        <f t="shared" si="35"/>
        <v>142</v>
      </c>
      <c r="P198" s="357">
        <f t="shared" si="36"/>
        <v>48921.599999999999</v>
      </c>
      <c r="Q198" s="248">
        <f t="shared" si="42"/>
        <v>7020</v>
      </c>
      <c r="R198" s="248" t="str">
        <f t="shared" si="37"/>
        <v>142</v>
      </c>
      <c r="S198" s="357">
        <f t="shared" si="38"/>
        <v>2000</v>
      </c>
      <c r="T198" s="248">
        <v>7211</v>
      </c>
      <c r="U198" s="248" t="str">
        <f t="shared" si="39"/>
        <v>142</v>
      </c>
      <c r="V198" s="357">
        <f t="shared" si="40"/>
        <v>2038.4</v>
      </c>
      <c r="W198" s="568"/>
      <c r="X198" s="568"/>
      <c r="Y198" s="569"/>
    </row>
    <row r="199" spans="1:25" x14ac:dyDescent="0.25">
      <c r="A199" s="248">
        <v>10104</v>
      </c>
      <c r="B199" s="248" t="s">
        <v>563</v>
      </c>
      <c r="C199" s="248" t="s">
        <v>564</v>
      </c>
      <c r="D199" s="248" t="s">
        <v>198</v>
      </c>
      <c r="E199" s="248">
        <v>7190</v>
      </c>
      <c r="F199" s="248" t="s">
        <v>810</v>
      </c>
      <c r="G199" s="248" t="str">
        <f t="shared" si="41"/>
        <v>240</v>
      </c>
      <c r="H199" s="248">
        <v>220</v>
      </c>
      <c r="I199" s="355"/>
      <c r="J199" s="355">
        <v>0</v>
      </c>
      <c r="K199" s="571">
        <f>VLOOKUP(A199,[13]Total!$A:$F,4,FALSE)</f>
        <v>63857.744729701524</v>
      </c>
      <c r="L199" s="571">
        <f>VLOOKUP(A199,[13]Total!$A:$F,5,FALSE)</f>
        <v>2063.9219369651428</v>
      </c>
      <c r="M199" s="356">
        <f t="shared" si="33"/>
        <v>65921.666666666672</v>
      </c>
      <c r="N199" s="248">
        <f t="shared" si="34"/>
        <v>7190</v>
      </c>
      <c r="O199" s="248">
        <f t="shared" si="35"/>
        <v>220</v>
      </c>
      <c r="P199" s="357">
        <f t="shared" si="36"/>
        <v>0</v>
      </c>
      <c r="Q199" s="248">
        <f t="shared" si="42"/>
        <v>7020</v>
      </c>
      <c r="R199" s="248" t="str">
        <f t="shared" si="37"/>
        <v>240</v>
      </c>
      <c r="S199" s="357">
        <f t="shared" si="38"/>
        <v>0</v>
      </c>
      <c r="T199" s="248">
        <v>7211</v>
      </c>
      <c r="U199" s="248" t="str">
        <f t="shared" si="39"/>
        <v>240</v>
      </c>
      <c r="V199" s="357">
        <f t="shared" si="40"/>
        <v>0</v>
      </c>
      <c r="W199" s="568"/>
      <c r="X199" s="568"/>
      <c r="Y199" s="569"/>
    </row>
    <row r="200" spans="1:25" x14ac:dyDescent="0.25">
      <c r="A200" s="248">
        <v>10104</v>
      </c>
      <c r="B200" s="248" t="s">
        <v>563</v>
      </c>
      <c r="C200" s="248" t="s">
        <v>564</v>
      </c>
      <c r="D200" s="248" t="s">
        <v>198</v>
      </c>
      <c r="E200" s="248">
        <v>7190</v>
      </c>
      <c r="F200" s="248" t="s">
        <v>810</v>
      </c>
      <c r="G200" s="248" t="str">
        <f t="shared" si="41"/>
        <v>240</v>
      </c>
      <c r="H200" s="248">
        <v>240</v>
      </c>
      <c r="I200" s="355"/>
      <c r="J200" s="355">
        <v>1</v>
      </c>
      <c r="K200" s="571">
        <f>VLOOKUP(A200,[13]Total!$A:$F,4,FALSE)</f>
        <v>63857.744729701524</v>
      </c>
      <c r="L200" s="571">
        <f>VLOOKUP(A200,[13]Total!$A:$F,5,FALSE)</f>
        <v>2063.9219369651428</v>
      </c>
      <c r="M200" s="356">
        <f t="shared" si="33"/>
        <v>65921.666666666672</v>
      </c>
      <c r="N200" s="248">
        <f t="shared" si="34"/>
        <v>7190</v>
      </c>
      <c r="O200" s="248">
        <f t="shared" si="35"/>
        <v>240</v>
      </c>
      <c r="P200" s="357">
        <f t="shared" si="36"/>
        <v>61303.434940513464</v>
      </c>
      <c r="Q200" s="248">
        <f t="shared" si="42"/>
        <v>7020</v>
      </c>
      <c r="R200" s="248" t="str">
        <f t="shared" si="37"/>
        <v>240</v>
      </c>
      <c r="S200" s="357">
        <f t="shared" si="38"/>
        <v>2063.9219369651428</v>
      </c>
      <c r="T200" s="248">
        <v>7211</v>
      </c>
      <c r="U200" s="248" t="str">
        <f t="shared" si="39"/>
        <v>240</v>
      </c>
      <c r="V200" s="357">
        <f t="shared" si="40"/>
        <v>2554.3097891880611</v>
      </c>
      <c r="W200" s="568"/>
      <c r="X200" s="568"/>
      <c r="Y200" s="569"/>
    </row>
    <row r="201" spans="1:25" x14ac:dyDescent="0.25">
      <c r="A201" s="248">
        <v>10105</v>
      </c>
      <c r="B201" s="248" t="s">
        <v>536</v>
      </c>
      <c r="C201" s="248" t="s">
        <v>537</v>
      </c>
      <c r="D201" s="248" t="s">
        <v>198</v>
      </c>
      <c r="E201" s="248">
        <v>7190</v>
      </c>
      <c r="F201" s="248" t="s">
        <v>777</v>
      </c>
      <c r="G201" s="248" t="str">
        <f t="shared" si="41"/>
        <v>140</v>
      </c>
      <c r="H201" s="248">
        <v>140</v>
      </c>
      <c r="I201" s="355"/>
      <c r="J201" s="355"/>
      <c r="K201" s="571">
        <f>VLOOKUP(A201,[13]Total!$A:$F,4,FALSE)</f>
        <v>65520</v>
      </c>
      <c r="L201" s="571">
        <f>VLOOKUP(A201,[13]Total!$A:$F,5,FALSE)</f>
        <v>3000</v>
      </c>
      <c r="M201" s="356">
        <f t="shared" si="33"/>
        <v>68520</v>
      </c>
      <c r="N201" s="248">
        <f t="shared" si="34"/>
        <v>7190</v>
      </c>
      <c r="O201" s="248">
        <f t="shared" si="35"/>
        <v>140</v>
      </c>
      <c r="P201" s="357">
        <f t="shared" si="36"/>
        <v>62899.199999999997</v>
      </c>
      <c r="Q201" s="248">
        <f t="shared" si="42"/>
        <v>7020</v>
      </c>
      <c r="R201" s="248" t="str">
        <f t="shared" si="37"/>
        <v>140</v>
      </c>
      <c r="S201" s="357">
        <f t="shared" si="38"/>
        <v>3000</v>
      </c>
      <c r="T201" s="248">
        <v>7211</v>
      </c>
      <c r="U201" s="248" t="str">
        <f t="shared" si="39"/>
        <v>140</v>
      </c>
      <c r="V201" s="357">
        <f t="shared" si="40"/>
        <v>2620.8000000000002</v>
      </c>
      <c r="W201" s="568"/>
      <c r="X201" s="568"/>
      <c r="Y201" s="569"/>
    </row>
    <row r="202" spans="1:25" x14ac:dyDescent="0.25">
      <c r="A202" s="248">
        <v>10109</v>
      </c>
      <c r="B202" s="248" t="s">
        <v>488</v>
      </c>
      <c r="C202" s="248" t="s">
        <v>489</v>
      </c>
      <c r="D202" s="248" t="s">
        <v>490</v>
      </c>
      <c r="E202" s="248" t="s">
        <v>438</v>
      </c>
      <c r="F202" s="248" t="s">
        <v>824</v>
      </c>
      <c r="G202" s="248" t="str">
        <f t="shared" si="41"/>
        <v>240</v>
      </c>
      <c r="H202" s="248">
        <v>900</v>
      </c>
      <c r="I202" s="355"/>
      <c r="J202" s="355"/>
      <c r="K202" s="571">
        <f>VLOOKUP(A202,[13]Total!$A:$F,4,FALSE)</f>
        <v>72800</v>
      </c>
      <c r="L202" s="571">
        <f>VLOOKUP(A202,[13]Total!$A:$F,5,FALSE)</f>
        <v>2000</v>
      </c>
      <c r="M202" s="356">
        <f t="shared" si="33"/>
        <v>74800</v>
      </c>
      <c r="N202" s="248" t="str">
        <f t="shared" si="34"/>
        <v>1570H</v>
      </c>
      <c r="O202" s="248">
        <f t="shared" si="35"/>
        <v>900</v>
      </c>
      <c r="P202" s="357">
        <f t="shared" si="36"/>
        <v>66896</v>
      </c>
      <c r="Q202" s="248">
        <f t="shared" si="42"/>
        <v>7020</v>
      </c>
      <c r="R202" s="248" t="str">
        <f t="shared" si="37"/>
        <v>240</v>
      </c>
      <c r="S202" s="357">
        <f t="shared" si="38"/>
        <v>2000</v>
      </c>
      <c r="T202" s="248">
        <v>7211</v>
      </c>
      <c r="U202" s="248" t="str">
        <f t="shared" si="39"/>
        <v>240</v>
      </c>
      <c r="V202" s="357">
        <f t="shared" si="40"/>
        <v>2912</v>
      </c>
      <c r="W202" s="568">
        <v>7190</v>
      </c>
      <c r="X202" s="568" t="str">
        <f>U202</f>
        <v>240</v>
      </c>
      <c r="Y202" s="569">
        <f>IF($J202="",M202,$J202*M202)*0.08*0.5</f>
        <v>2992</v>
      </c>
    </row>
    <row r="203" spans="1:25" x14ac:dyDescent="0.25">
      <c r="A203" s="248">
        <v>10110</v>
      </c>
      <c r="B203" s="248" t="s">
        <v>591</v>
      </c>
      <c r="C203" s="248" t="s">
        <v>592</v>
      </c>
      <c r="D203" s="248" t="s">
        <v>584</v>
      </c>
      <c r="E203" s="248">
        <v>1570</v>
      </c>
      <c r="F203" s="248" t="s">
        <v>780</v>
      </c>
      <c r="G203" s="248" t="str">
        <f t="shared" si="41"/>
        <v>140</v>
      </c>
      <c r="H203" s="248">
        <v>900</v>
      </c>
      <c r="I203" s="355"/>
      <c r="J203" s="355"/>
      <c r="K203" s="571">
        <f>VLOOKUP(A203,[13]Total!$A:$F,4,FALSE)</f>
        <v>59690.199203187258</v>
      </c>
      <c r="L203" s="571">
        <f>VLOOKUP(A203,[13]Total!$A:$F,5,FALSE)</f>
        <v>2049.800796812749</v>
      </c>
      <c r="M203" s="356">
        <f t="shared" si="33"/>
        <v>61740.000000000007</v>
      </c>
      <c r="N203" s="248">
        <f t="shared" si="34"/>
        <v>1570</v>
      </c>
      <c r="O203" s="248">
        <f t="shared" si="35"/>
        <v>900</v>
      </c>
      <c r="P203" s="357">
        <f t="shared" si="36"/>
        <v>54832.991235059766</v>
      </c>
      <c r="Q203" s="248">
        <f t="shared" si="42"/>
        <v>7020</v>
      </c>
      <c r="R203" s="248" t="str">
        <f t="shared" si="37"/>
        <v>140</v>
      </c>
      <c r="S203" s="357">
        <f t="shared" si="38"/>
        <v>2049.800796812749</v>
      </c>
      <c r="T203" s="248">
        <v>7211</v>
      </c>
      <c r="U203" s="248" t="str">
        <f t="shared" si="39"/>
        <v>140</v>
      </c>
      <c r="V203" s="357">
        <f t="shared" si="40"/>
        <v>2387.6079681274905</v>
      </c>
      <c r="W203" s="568">
        <v>7190</v>
      </c>
      <c r="X203" s="568" t="str">
        <f>U203</f>
        <v>140</v>
      </c>
      <c r="Y203" s="569">
        <f>IF($J203="",M203,$J203*M203)*0.08*0.5</f>
        <v>2469.6000000000004</v>
      </c>
    </row>
    <row r="204" spans="1:25" x14ac:dyDescent="0.25">
      <c r="A204" s="248">
        <v>10111</v>
      </c>
      <c r="B204" s="248" t="s">
        <v>364</v>
      </c>
      <c r="C204" s="248" t="s">
        <v>365</v>
      </c>
      <c r="D204" s="248" t="s">
        <v>800</v>
      </c>
      <c r="E204" s="248">
        <v>7170</v>
      </c>
      <c r="F204" s="248" t="s">
        <v>822</v>
      </c>
      <c r="G204" s="248" t="str">
        <f t="shared" si="41"/>
        <v>220</v>
      </c>
      <c r="H204" s="248">
        <v>140</v>
      </c>
      <c r="I204" s="355">
        <v>0.3</v>
      </c>
      <c r="J204" s="355">
        <v>0</v>
      </c>
      <c r="K204" s="571">
        <v>140000</v>
      </c>
      <c r="L204" s="571">
        <v>60000</v>
      </c>
      <c r="M204" s="356">
        <f t="shared" si="33"/>
        <v>200000</v>
      </c>
      <c r="N204" s="248">
        <f t="shared" si="34"/>
        <v>7170</v>
      </c>
      <c r="O204" s="248">
        <f t="shared" si="35"/>
        <v>140</v>
      </c>
      <c r="P204" s="357">
        <f t="shared" si="36"/>
        <v>0</v>
      </c>
      <c r="Q204" s="248">
        <f t="shared" si="42"/>
        <v>7175</v>
      </c>
      <c r="R204" s="248" t="str">
        <f t="shared" si="37"/>
        <v>220</v>
      </c>
      <c r="S204" s="357">
        <f t="shared" si="38"/>
        <v>0</v>
      </c>
      <c r="T204" s="248">
        <v>7211</v>
      </c>
      <c r="U204" s="248" t="str">
        <f t="shared" si="39"/>
        <v>220</v>
      </c>
      <c r="V204" s="357">
        <f t="shared" si="40"/>
        <v>0</v>
      </c>
      <c r="W204" s="568"/>
      <c r="X204" s="568"/>
      <c r="Y204" s="569"/>
    </row>
    <row r="205" spans="1:25" x14ac:dyDescent="0.25">
      <c r="A205" s="248">
        <v>10111</v>
      </c>
      <c r="B205" s="248" t="s">
        <v>364</v>
      </c>
      <c r="C205" s="248" t="s">
        <v>365</v>
      </c>
      <c r="D205" s="248" t="s">
        <v>800</v>
      </c>
      <c r="E205" s="248">
        <v>7170</v>
      </c>
      <c r="F205" s="248" t="s">
        <v>822</v>
      </c>
      <c r="G205" s="248" t="str">
        <f t="shared" si="41"/>
        <v>220</v>
      </c>
      <c r="H205" s="248">
        <v>140</v>
      </c>
      <c r="I205" s="355">
        <v>0.3</v>
      </c>
      <c r="J205" s="355">
        <v>0</v>
      </c>
      <c r="K205" s="571">
        <v>140000</v>
      </c>
      <c r="L205" s="571">
        <v>60000</v>
      </c>
      <c r="M205" s="356">
        <f t="shared" si="33"/>
        <v>200000</v>
      </c>
      <c r="N205" s="248">
        <f t="shared" si="34"/>
        <v>7170</v>
      </c>
      <c r="O205" s="248">
        <f t="shared" si="35"/>
        <v>140</v>
      </c>
      <c r="P205" s="357">
        <f t="shared" si="36"/>
        <v>0</v>
      </c>
      <c r="Q205" s="248">
        <f t="shared" si="42"/>
        <v>7175</v>
      </c>
      <c r="R205" s="248" t="str">
        <f t="shared" si="37"/>
        <v>220</v>
      </c>
      <c r="S205" s="357">
        <f t="shared" si="38"/>
        <v>0</v>
      </c>
      <c r="T205" s="248">
        <v>7211</v>
      </c>
      <c r="U205" s="248" t="str">
        <f t="shared" si="39"/>
        <v>220</v>
      </c>
      <c r="V205" s="357">
        <f t="shared" si="40"/>
        <v>0</v>
      </c>
      <c r="W205" s="568"/>
      <c r="X205" s="568"/>
      <c r="Y205" s="569"/>
    </row>
    <row r="206" spans="1:25" x14ac:dyDescent="0.25">
      <c r="A206" s="248">
        <v>10111</v>
      </c>
      <c r="B206" s="248" t="s">
        <v>364</v>
      </c>
      <c r="C206" s="248" t="s">
        <v>365</v>
      </c>
      <c r="D206" s="248" t="s">
        <v>800</v>
      </c>
      <c r="E206" s="248">
        <v>7170</v>
      </c>
      <c r="F206" s="248" t="s">
        <v>832</v>
      </c>
      <c r="G206" s="248" t="str">
        <f t="shared" si="41"/>
        <v>210</v>
      </c>
      <c r="H206" s="248">
        <v>210</v>
      </c>
      <c r="I206" s="355"/>
      <c r="J206" s="355">
        <v>0.35</v>
      </c>
      <c r="K206" s="571">
        <v>140000</v>
      </c>
      <c r="L206" s="571">
        <v>60000</v>
      </c>
      <c r="M206" s="356">
        <f t="shared" si="33"/>
        <v>200000</v>
      </c>
      <c r="N206" s="248">
        <f t="shared" si="34"/>
        <v>7170</v>
      </c>
      <c r="O206" s="248">
        <f t="shared" si="35"/>
        <v>210</v>
      </c>
      <c r="P206" s="357">
        <f t="shared" si="36"/>
        <v>47040</v>
      </c>
      <c r="Q206" s="248">
        <f t="shared" si="42"/>
        <v>7175</v>
      </c>
      <c r="R206" s="248" t="str">
        <f t="shared" si="37"/>
        <v>210</v>
      </c>
      <c r="S206" s="357">
        <f t="shared" si="38"/>
        <v>21000</v>
      </c>
      <c r="T206" s="248">
        <v>7211</v>
      </c>
      <c r="U206" s="248" t="str">
        <f t="shared" si="39"/>
        <v>210</v>
      </c>
      <c r="V206" s="357">
        <f t="shared" si="40"/>
        <v>1960</v>
      </c>
      <c r="W206" s="568"/>
      <c r="X206" s="568"/>
      <c r="Y206" s="569"/>
    </row>
    <row r="207" spans="1:25" x14ac:dyDescent="0.25">
      <c r="A207" s="248">
        <v>10111</v>
      </c>
      <c r="B207" s="248" t="s">
        <v>364</v>
      </c>
      <c r="C207" s="248" t="s">
        <v>365</v>
      </c>
      <c r="D207" s="248" t="s">
        <v>800</v>
      </c>
      <c r="E207" s="248">
        <v>7170</v>
      </c>
      <c r="F207" s="248" t="s">
        <v>822</v>
      </c>
      <c r="G207" s="248" t="str">
        <f t="shared" si="41"/>
        <v>220</v>
      </c>
      <c r="H207" s="248">
        <v>220</v>
      </c>
      <c r="I207" s="355"/>
      <c r="J207" s="355">
        <v>0.45</v>
      </c>
      <c r="K207" s="571">
        <v>140000</v>
      </c>
      <c r="L207" s="571">
        <v>60000</v>
      </c>
      <c r="M207" s="356">
        <f t="shared" si="33"/>
        <v>200000</v>
      </c>
      <c r="N207" s="248">
        <f t="shared" si="34"/>
        <v>7170</v>
      </c>
      <c r="O207" s="248">
        <f t="shared" si="35"/>
        <v>220</v>
      </c>
      <c r="P207" s="357">
        <f t="shared" si="36"/>
        <v>60480</v>
      </c>
      <c r="Q207" s="248">
        <f t="shared" si="42"/>
        <v>7175</v>
      </c>
      <c r="R207" s="248" t="str">
        <f t="shared" si="37"/>
        <v>220</v>
      </c>
      <c r="S207" s="357">
        <f t="shared" si="38"/>
        <v>27000</v>
      </c>
      <c r="T207" s="248">
        <v>7211</v>
      </c>
      <c r="U207" s="248" t="str">
        <f t="shared" si="39"/>
        <v>220</v>
      </c>
      <c r="V207" s="357">
        <f t="shared" si="40"/>
        <v>2520</v>
      </c>
      <c r="W207" s="568"/>
      <c r="X207" s="568"/>
      <c r="Y207" s="569"/>
    </row>
    <row r="208" spans="1:25" x14ac:dyDescent="0.25">
      <c r="A208" s="248">
        <v>10111</v>
      </c>
      <c r="B208" s="248" t="s">
        <v>364</v>
      </c>
      <c r="C208" s="248" t="s">
        <v>365</v>
      </c>
      <c r="D208" s="248" t="s">
        <v>800</v>
      </c>
      <c r="E208" s="248">
        <v>7170</v>
      </c>
      <c r="F208" s="248" t="s">
        <v>833</v>
      </c>
      <c r="G208" s="248" t="str">
        <f t="shared" si="41"/>
        <v>260</v>
      </c>
      <c r="H208" s="248">
        <v>260</v>
      </c>
      <c r="I208" s="355">
        <v>0.2</v>
      </c>
      <c r="J208" s="355">
        <v>0.2</v>
      </c>
      <c r="K208" s="571">
        <v>140000</v>
      </c>
      <c r="L208" s="571">
        <v>60000</v>
      </c>
      <c r="M208" s="356">
        <f t="shared" si="33"/>
        <v>200000</v>
      </c>
      <c r="N208" s="248">
        <f t="shared" si="34"/>
        <v>7170</v>
      </c>
      <c r="O208" s="248">
        <f t="shared" si="35"/>
        <v>260</v>
      </c>
      <c r="P208" s="357">
        <f t="shared" si="36"/>
        <v>26880</v>
      </c>
      <c r="Q208" s="248">
        <f t="shared" si="42"/>
        <v>7175</v>
      </c>
      <c r="R208" s="248" t="str">
        <f t="shared" si="37"/>
        <v>260</v>
      </c>
      <c r="S208" s="357">
        <f t="shared" si="38"/>
        <v>12000</v>
      </c>
      <c r="T208" s="248">
        <v>7211</v>
      </c>
      <c r="U208" s="248" t="str">
        <f t="shared" si="39"/>
        <v>260</v>
      </c>
      <c r="V208" s="357">
        <f t="shared" si="40"/>
        <v>1120</v>
      </c>
      <c r="W208" s="568"/>
      <c r="X208" s="568"/>
      <c r="Y208" s="569"/>
    </row>
    <row r="209" spans="1:25" x14ac:dyDescent="0.25">
      <c r="A209" s="248">
        <v>10112</v>
      </c>
      <c r="B209" s="248" t="s">
        <v>653</v>
      </c>
      <c r="C209" s="248" t="s">
        <v>654</v>
      </c>
      <c r="D209" s="248" t="s">
        <v>195</v>
      </c>
      <c r="E209" s="248">
        <v>7190</v>
      </c>
      <c r="F209" s="248" t="s">
        <v>827</v>
      </c>
      <c r="G209" s="248" t="str">
        <f t="shared" si="41"/>
        <v>150</v>
      </c>
      <c r="H209" s="248">
        <v>150</v>
      </c>
      <c r="I209" s="355"/>
      <c r="J209" s="355"/>
      <c r="K209" s="571">
        <f>VLOOKUP(A209,[13]Total!$A:$F,4,FALSE)</f>
        <v>50960</v>
      </c>
      <c r="L209" s="571">
        <f>VLOOKUP(A209,[13]Total!$A:$F,5,FALSE)</f>
        <v>4000</v>
      </c>
      <c r="M209" s="356">
        <f t="shared" si="33"/>
        <v>54960</v>
      </c>
      <c r="N209" s="248">
        <f t="shared" si="34"/>
        <v>7190</v>
      </c>
      <c r="O209" s="248">
        <f t="shared" si="35"/>
        <v>150</v>
      </c>
      <c r="P209" s="357">
        <f t="shared" si="36"/>
        <v>48921.599999999999</v>
      </c>
      <c r="Q209" s="248">
        <f t="shared" ref="Q209:Q219" si="43">IF(N209=7170,7175,IF(N209=2400,2400,7020))</f>
        <v>7020</v>
      </c>
      <c r="R209" s="248" t="str">
        <f t="shared" si="37"/>
        <v>150</v>
      </c>
      <c r="S209" s="357">
        <f t="shared" si="38"/>
        <v>4000</v>
      </c>
      <c r="T209" s="248">
        <v>7211</v>
      </c>
      <c r="U209" s="248" t="str">
        <f t="shared" si="39"/>
        <v>150</v>
      </c>
      <c r="V209" s="357">
        <f t="shared" si="40"/>
        <v>2038.4</v>
      </c>
      <c r="W209" s="568"/>
      <c r="X209" s="568"/>
      <c r="Y209" s="569"/>
    </row>
    <row r="210" spans="1:25" x14ac:dyDescent="0.25">
      <c r="A210" s="248">
        <v>10113</v>
      </c>
      <c r="B210" s="248" t="s">
        <v>441</v>
      </c>
      <c r="C210" s="248" t="s">
        <v>442</v>
      </c>
      <c r="D210" s="248" t="s">
        <v>443</v>
      </c>
      <c r="E210" s="248" t="s">
        <v>438</v>
      </c>
      <c r="F210" s="248" t="s">
        <v>824</v>
      </c>
      <c r="G210" s="248" t="str">
        <f t="shared" si="41"/>
        <v>240</v>
      </c>
      <c r="H210" s="248">
        <v>900</v>
      </c>
      <c r="I210" s="355"/>
      <c r="J210" s="355"/>
      <c r="K210" s="571">
        <f>VLOOKUP(A210,[13]Total!$A:$F,4,FALSE)</f>
        <v>79040</v>
      </c>
      <c r="L210" s="571">
        <f>VLOOKUP(A210,[13]Total!$A:$F,5,FALSE)</f>
        <v>2000</v>
      </c>
      <c r="M210" s="356">
        <f t="shared" si="33"/>
        <v>81040</v>
      </c>
      <c r="N210" s="248" t="str">
        <f t="shared" si="34"/>
        <v>1570H</v>
      </c>
      <c r="O210" s="248">
        <f t="shared" si="35"/>
        <v>900</v>
      </c>
      <c r="P210" s="357">
        <f t="shared" si="36"/>
        <v>72636.799999999988</v>
      </c>
      <c r="Q210" s="248">
        <f t="shared" si="43"/>
        <v>7020</v>
      </c>
      <c r="R210" s="248" t="str">
        <f t="shared" si="37"/>
        <v>240</v>
      </c>
      <c r="S210" s="357">
        <f t="shared" si="38"/>
        <v>2000</v>
      </c>
      <c r="T210" s="248">
        <v>7211</v>
      </c>
      <c r="U210" s="248" t="str">
        <f t="shared" si="39"/>
        <v>240</v>
      </c>
      <c r="V210" s="357">
        <f t="shared" si="40"/>
        <v>3161.6</v>
      </c>
      <c r="W210" s="568">
        <v>7190</v>
      </c>
      <c r="X210" s="568" t="str">
        <f>U210</f>
        <v>240</v>
      </c>
      <c r="Y210" s="569">
        <f>IF($J210="",M210,$J210*M210)*0.08*0.5</f>
        <v>3241.6</v>
      </c>
    </row>
    <row r="211" spans="1:25" x14ac:dyDescent="0.25">
      <c r="A211" s="248">
        <v>10118</v>
      </c>
      <c r="B211" s="248" t="s">
        <v>661</v>
      </c>
      <c r="C211" s="248" t="s">
        <v>662</v>
      </c>
      <c r="D211" s="248" t="s">
        <v>570</v>
      </c>
      <c r="E211" s="248">
        <v>7190</v>
      </c>
      <c r="F211" s="248" t="s">
        <v>777</v>
      </c>
      <c r="G211" s="248" t="str">
        <f t="shared" si="41"/>
        <v>140</v>
      </c>
      <c r="H211" s="248">
        <v>140</v>
      </c>
      <c r="I211" s="355"/>
      <c r="J211" s="355"/>
      <c r="K211" s="571">
        <f>VLOOKUP(A211,[13]Total!$A:$F,4,FALSE)</f>
        <v>59080</v>
      </c>
      <c r="L211" s="571">
        <f>VLOOKUP(A211,[13]Total!$A:$F,5,FALSE)</f>
        <v>0</v>
      </c>
      <c r="M211" s="356">
        <f t="shared" si="33"/>
        <v>59080</v>
      </c>
      <c r="N211" s="248">
        <f t="shared" si="34"/>
        <v>7190</v>
      </c>
      <c r="O211" s="248">
        <f t="shared" si="35"/>
        <v>140</v>
      </c>
      <c r="P211" s="357">
        <f t="shared" si="36"/>
        <v>56716.800000000003</v>
      </c>
      <c r="Q211" s="248">
        <f t="shared" si="43"/>
        <v>7020</v>
      </c>
      <c r="R211" s="248" t="str">
        <f t="shared" si="37"/>
        <v>140</v>
      </c>
      <c r="S211" s="357">
        <f t="shared" si="38"/>
        <v>0</v>
      </c>
      <c r="T211" s="248">
        <v>7211</v>
      </c>
      <c r="U211" s="248" t="str">
        <f t="shared" si="39"/>
        <v>140</v>
      </c>
      <c r="V211" s="357">
        <f t="shared" si="40"/>
        <v>2363.2000000000003</v>
      </c>
      <c r="W211" s="568"/>
      <c r="X211" s="568"/>
      <c r="Y211" s="569"/>
    </row>
    <row r="212" spans="1:25" x14ac:dyDescent="0.25">
      <c r="A212" s="248">
        <v>10119</v>
      </c>
      <c r="B212" s="248" t="s">
        <v>612</v>
      </c>
      <c r="C212" s="248" t="s">
        <v>613</v>
      </c>
      <c r="D212" s="248" t="s">
        <v>614</v>
      </c>
      <c r="E212" s="248">
        <v>7190</v>
      </c>
      <c r="F212" s="248" t="s">
        <v>831</v>
      </c>
      <c r="G212" s="248" t="str">
        <f t="shared" si="41"/>
        <v>120</v>
      </c>
      <c r="H212" s="248">
        <v>120</v>
      </c>
      <c r="I212" s="355"/>
      <c r="J212" s="355"/>
      <c r="K212" s="571">
        <f>VLOOKUP(A212,[13]Total!$A:$F,4,FALSE)</f>
        <v>58000</v>
      </c>
      <c r="L212" s="571">
        <f>VLOOKUP(A212,[13]Total!$A:$F,5,FALSE)</f>
        <v>0</v>
      </c>
      <c r="M212" s="356">
        <f t="shared" si="33"/>
        <v>58000</v>
      </c>
      <c r="N212" s="248">
        <f t="shared" si="34"/>
        <v>7190</v>
      </c>
      <c r="O212" s="248">
        <f t="shared" si="35"/>
        <v>120</v>
      </c>
      <c r="P212" s="357">
        <f t="shared" si="36"/>
        <v>55680</v>
      </c>
      <c r="Q212" s="248">
        <f t="shared" si="43"/>
        <v>7020</v>
      </c>
      <c r="R212" s="248" t="str">
        <f t="shared" si="37"/>
        <v>120</v>
      </c>
      <c r="S212" s="357">
        <f t="shared" si="38"/>
        <v>0</v>
      </c>
      <c r="T212" s="248">
        <v>7211</v>
      </c>
      <c r="U212" s="248" t="str">
        <f t="shared" si="39"/>
        <v>120</v>
      </c>
      <c r="V212" s="357">
        <f t="shared" si="40"/>
        <v>2320</v>
      </c>
      <c r="W212" s="568"/>
      <c r="X212" s="568"/>
      <c r="Y212" s="569"/>
    </row>
    <row r="213" spans="1:25" x14ac:dyDescent="0.25">
      <c r="A213" s="248">
        <v>10120</v>
      </c>
      <c r="B213" s="248" t="s">
        <v>673</v>
      </c>
      <c r="C213" s="248" t="s">
        <v>674</v>
      </c>
      <c r="D213" s="248" t="s">
        <v>675</v>
      </c>
      <c r="E213" s="248">
        <v>7190</v>
      </c>
      <c r="F213" s="248" t="s">
        <v>827</v>
      </c>
      <c r="G213" s="248" t="str">
        <f t="shared" si="41"/>
        <v>150</v>
      </c>
      <c r="H213" s="248">
        <v>150</v>
      </c>
      <c r="I213" s="355"/>
      <c r="J213" s="355"/>
      <c r="K213" s="571">
        <f>VLOOKUP(A213,[13]Total!$A:$F,4,FALSE)</f>
        <v>53040</v>
      </c>
      <c r="L213" s="571">
        <f>VLOOKUP(A213,[13]Total!$A:$F,5,FALSE)</f>
        <v>2000.0000000000002</v>
      </c>
      <c r="M213" s="356">
        <f t="shared" si="33"/>
        <v>55040</v>
      </c>
      <c r="N213" s="248">
        <f t="shared" si="34"/>
        <v>7190</v>
      </c>
      <c r="O213" s="248">
        <f t="shared" si="35"/>
        <v>150</v>
      </c>
      <c r="P213" s="357">
        <f t="shared" si="36"/>
        <v>50918.400000000001</v>
      </c>
      <c r="Q213" s="248">
        <f t="shared" si="43"/>
        <v>7020</v>
      </c>
      <c r="R213" s="248" t="str">
        <f t="shared" si="37"/>
        <v>150</v>
      </c>
      <c r="S213" s="357">
        <f t="shared" si="38"/>
        <v>2000.0000000000002</v>
      </c>
      <c r="T213" s="248">
        <v>7211</v>
      </c>
      <c r="U213" s="248" t="str">
        <f t="shared" si="39"/>
        <v>150</v>
      </c>
      <c r="V213" s="357">
        <f t="shared" si="40"/>
        <v>2121.6</v>
      </c>
      <c r="W213" s="568"/>
      <c r="X213" s="568"/>
      <c r="Y213" s="569"/>
    </row>
    <row r="214" spans="1:25" x14ac:dyDescent="0.25">
      <c r="A214" s="248">
        <v>10121</v>
      </c>
      <c r="B214" s="248" t="s">
        <v>834</v>
      </c>
      <c r="C214" s="248" t="s">
        <v>835</v>
      </c>
      <c r="D214" s="248" t="s">
        <v>836</v>
      </c>
      <c r="E214" s="248">
        <v>7190</v>
      </c>
      <c r="F214" s="248" t="s">
        <v>831</v>
      </c>
      <c r="G214" s="248" t="str">
        <f t="shared" si="41"/>
        <v>120</v>
      </c>
      <c r="H214" s="248">
        <v>120</v>
      </c>
      <c r="I214" s="355"/>
      <c r="J214" s="355">
        <v>0.5</v>
      </c>
      <c r="K214" s="571">
        <f>VLOOKUP(A214,[13]Total!$A:$F,4,FALSE)</f>
        <v>67980</v>
      </c>
      <c r="L214" s="571">
        <f>VLOOKUP(A214,[13]Total!$A:$F,5,FALSE)</f>
        <v>0</v>
      </c>
      <c r="M214" s="356">
        <f t="shared" si="33"/>
        <v>67980</v>
      </c>
      <c r="N214" s="248">
        <f t="shared" si="34"/>
        <v>7190</v>
      </c>
      <c r="O214" s="248">
        <f t="shared" si="35"/>
        <v>120</v>
      </c>
      <c r="P214" s="357">
        <f t="shared" si="36"/>
        <v>32630.400000000001</v>
      </c>
      <c r="Q214" s="248">
        <f t="shared" si="43"/>
        <v>7020</v>
      </c>
      <c r="R214" s="248" t="str">
        <f t="shared" si="37"/>
        <v>120</v>
      </c>
      <c r="S214" s="357">
        <f t="shared" si="38"/>
        <v>0</v>
      </c>
      <c r="T214" s="248">
        <v>7211</v>
      </c>
      <c r="U214" s="248" t="str">
        <f t="shared" si="39"/>
        <v>120</v>
      </c>
      <c r="V214" s="357">
        <f t="shared" si="40"/>
        <v>1359.6000000000001</v>
      </c>
      <c r="W214" s="568"/>
      <c r="X214" s="568"/>
      <c r="Y214" s="569"/>
    </row>
    <row r="215" spans="1:25" x14ac:dyDescent="0.25">
      <c r="A215" s="248">
        <v>10121</v>
      </c>
      <c r="B215" s="248" t="s">
        <v>834</v>
      </c>
      <c r="C215" s="248" t="s">
        <v>835</v>
      </c>
      <c r="D215" s="248" t="s">
        <v>836</v>
      </c>
      <c r="E215" s="248">
        <v>7190</v>
      </c>
      <c r="F215" s="248" t="s">
        <v>822</v>
      </c>
      <c r="G215" s="248" t="str">
        <f t="shared" si="41"/>
        <v>220</v>
      </c>
      <c r="H215" s="248">
        <v>220</v>
      </c>
      <c r="I215" s="355"/>
      <c r="J215" s="355">
        <v>0.5</v>
      </c>
      <c r="K215" s="571">
        <f>VLOOKUP(A215,[13]Total!$A:$F,4,FALSE)</f>
        <v>67980</v>
      </c>
      <c r="L215" s="571">
        <f>VLOOKUP(A215,[13]Total!$A:$F,5,FALSE)</f>
        <v>0</v>
      </c>
      <c r="M215" s="356">
        <f t="shared" si="33"/>
        <v>67980</v>
      </c>
      <c r="N215" s="248">
        <f t="shared" si="34"/>
        <v>7190</v>
      </c>
      <c r="O215" s="248">
        <f t="shared" si="35"/>
        <v>220</v>
      </c>
      <c r="P215" s="357">
        <f t="shared" si="36"/>
        <v>32630.400000000001</v>
      </c>
      <c r="Q215" s="248">
        <f t="shared" si="43"/>
        <v>7020</v>
      </c>
      <c r="R215" s="248" t="str">
        <f t="shared" si="37"/>
        <v>220</v>
      </c>
      <c r="S215" s="357">
        <f t="shared" si="38"/>
        <v>0</v>
      </c>
      <c r="T215" s="248">
        <v>7211</v>
      </c>
      <c r="U215" s="248" t="str">
        <f t="shared" si="39"/>
        <v>220</v>
      </c>
      <c r="V215" s="357">
        <f t="shared" si="40"/>
        <v>1359.6000000000001</v>
      </c>
      <c r="W215" s="568"/>
      <c r="X215" s="568"/>
      <c r="Y215" s="569"/>
    </row>
    <row r="216" spans="1:25" x14ac:dyDescent="0.25">
      <c r="A216" s="248">
        <v>10122</v>
      </c>
      <c r="B216" s="248" t="s">
        <v>837</v>
      </c>
      <c r="C216" s="248" t="s">
        <v>838</v>
      </c>
      <c r="D216" s="248" t="s">
        <v>839</v>
      </c>
      <c r="E216" s="248">
        <v>7190</v>
      </c>
      <c r="F216" s="248" t="s">
        <v>811</v>
      </c>
      <c r="G216" s="248" t="str">
        <f t="shared" si="41"/>
        <v>340</v>
      </c>
      <c r="H216" s="248">
        <v>340</v>
      </c>
      <c r="I216" s="355"/>
      <c r="J216" s="355"/>
      <c r="K216" s="571">
        <f>VLOOKUP(A216,[13]Total!$A:$F,4,FALSE)</f>
        <v>53040</v>
      </c>
      <c r="L216" s="571">
        <f>VLOOKUP(A216,[13]Total!$A:$F,5,FALSE)</f>
        <v>2000.0000000000002</v>
      </c>
      <c r="M216" s="356">
        <f t="shared" si="33"/>
        <v>55040</v>
      </c>
      <c r="N216" s="248">
        <f t="shared" si="34"/>
        <v>7190</v>
      </c>
      <c r="O216" s="248">
        <f t="shared" si="35"/>
        <v>340</v>
      </c>
      <c r="P216" s="357">
        <f t="shared" si="36"/>
        <v>50918.400000000001</v>
      </c>
      <c r="Q216" s="248">
        <f t="shared" si="43"/>
        <v>7020</v>
      </c>
      <c r="R216" s="248" t="str">
        <f t="shared" si="37"/>
        <v>340</v>
      </c>
      <c r="S216" s="357">
        <f t="shared" si="38"/>
        <v>2000.0000000000002</v>
      </c>
      <c r="T216" s="248">
        <v>7211</v>
      </c>
      <c r="U216" s="248" t="str">
        <f t="shared" si="39"/>
        <v>340</v>
      </c>
      <c r="V216" s="357">
        <f t="shared" si="40"/>
        <v>2121.6</v>
      </c>
      <c r="W216" s="568"/>
      <c r="X216" s="568"/>
      <c r="Y216" s="569"/>
    </row>
    <row r="217" spans="1:25" x14ac:dyDescent="0.25">
      <c r="A217" s="574" t="s">
        <v>6091</v>
      </c>
      <c r="B217" s="574" t="s">
        <v>6092</v>
      </c>
      <c r="C217" s="574"/>
      <c r="D217" s="574"/>
      <c r="E217" s="574">
        <v>7190</v>
      </c>
      <c r="F217" s="574"/>
      <c r="G217" s="574">
        <v>430</v>
      </c>
      <c r="H217" s="574">
        <f>G217</f>
        <v>430</v>
      </c>
      <c r="I217" s="574"/>
      <c r="J217" s="574"/>
      <c r="K217" s="571">
        <f>VLOOKUP(A217,[13]Total!$A:$F,4,FALSE)</f>
        <v>75000</v>
      </c>
      <c r="L217" s="571">
        <f>VLOOKUP(A217,[13]Total!$A:$F,5,FALSE)</f>
        <v>0</v>
      </c>
      <c r="M217" s="356">
        <f t="shared" si="33"/>
        <v>75000</v>
      </c>
      <c r="N217" s="574">
        <f t="shared" si="34"/>
        <v>7190</v>
      </c>
      <c r="O217" s="248">
        <f t="shared" si="35"/>
        <v>430</v>
      </c>
      <c r="P217" s="357">
        <f t="shared" si="36"/>
        <v>72000</v>
      </c>
      <c r="Q217" s="574">
        <f t="shared" si="43"/>
        <v>7020</v>
      </c>
      <c r="R217" s="248">
        <f t="shared" si="37"/>
        <v>430</v>
      </c>
      <c r="S217" s="357">
        <f t="shared" si="38"/>
        <v>0</v>
      </c>
      <c r="T217" s="248">
        <v>7211</v>
      </c>
      <c r="U217" s="248">
        <f t="shared" si="39"/>
        <v>430</v>
      </c>
      <c r="V217" s="357">
        <f t="shared" si="40"/>
        <v>3000</v>
      </c>
      <c r="W217" s="574"/>
      <c r="X217" s="574"/>
      <c r="Y217" s="569"/>
    </row>
    <row r="218" spans="1:25" x14ac:dyDescent="0.25">
      <c r="A218" s="574" t="s">
        <v>6093</v>
      </c>
      <c r="B218" s="574" t="s">
        <v>195</v>
      </c>
      <c r="C218" s="574"/>
      <c r="D218" s="574"/>
      <c r="E218" s="574">
        <v>7190</v>
      </c>
      <c r="F218" s="574"/>
      <c r="G218" s="574">
        <v>240</v>
      </c>
      <c r="H218" s="574">
        <f t="shared" ref="H218:H219" si="44">G218</f>
        <v>240</v>
      </c>
      <c r="I218" s="574"/>
      <c r="J218" s="574"/>
      <c r="K218" s="571">
        <f>VLOOKUP(A218,[13]Total!$A:$F,4,FALSE)</f>
        <v>54000</v>
      </c>
      <c r="L218" s="571">
        <f>VLOOKUP(A218,[13]Total!$A:$F,5,FALSE)</f>
        <v>0</v>
      </c>
      <c r="M218" s="356">
        <f t="shared" si="33"/>
        <v>54000</v>
      </c>
      <c r="N218" s="574">
        <f t="shared" si="34"/>
        <v>7190</v>
      </c>
      <c r="O218" s="248">
        <f t="shared" si="35"/>
        <v>240</v>
      </c>
      <c r="P218" s="357">
        <f t="shared" si="36"/>
        <v>51840</v>
      </c>
      <c r="Q218" s="574">
        <f t="shared" si="43"/>
        <v>7020</v>
      </c>
      <c r="R218" s="248">
        <f t="shared" si="37"/>
        <v>240</v>
      </c>
      <c r="S218" s="357">
        <f t="shared" si="38"/>
        <v>0</v>
      </c>
      <c r="T218" s="248">
        <v>7211</v>
      </c>
      <c r="U218" s="248">
        <f t="shared" si="39"/>
        <v>240</v>
      </c>
      <c r="V218" s="357">
        <f t="shared" si="40"/>
        <v>2160</v>
      </c>
      <c r="W218" s="574"/>
      <c r="X218" s="574"/>
      <c r="Y218" s="569"/>
    </row>
    <row r="219" spans="1:25" x14ac:dyDescent="0.25">
      <c r="A219" s="574" t="s">
        <v>6094</v>
      </c>
      <c r="B219" s="574" t="s">
        <v>198</v>
      </c>
      <c r="C219" s="574"/>
      <c r="D219" s="574"/>
      <c r="E219" s="574">
        <v>7190</v>
      </c>
      <c r="F219" s="574"/>
      <c r="G219" s="574">
        <v>340</v>
      </c>
      <c r="H219" s="574">
        <f t="shared" si="44"/>
        <v>340</v>
      </c>
      <c r="I219" s="574"/>
      <c r="J219" s="574"/>
      <c r="K219" s="571">
        <f>VLOOKUP(A219,[13]Total!$A:$F,4,FALSE)</f>
        <v>63180</v>
      </c>
      <c r="L219" s="571">
        <f>VLOOKUP(A219,[13]Total!$A:$F,5,FALSE)</f>
        <v>0</v>
      </c>
      <c r="M219" s="356">
        <f t="shared" si="33"/>
        <v>63180</v>
      </c>
      <c r="N219" s="574">
        <f t="shared" si="34"/>
        <v>7190</v>
      </c>
      <c r="O219" s="248">
        <f t="shared" si="35"/>
        <v>340</v>
      </c>
      <c r="P219" s="357">
        <f t="shared" si="36"/>
        <v>60652.800000000003</v>
      </c>
      <c r="Q219" s="574">
        <f t="shared" si="43"/>
        <v>7020</v>
      </c>
      <c r="R219" s="248">
        <f t="shared" si="37"/>
        <v>340</v>
      </c>
      <c r="S219" s="357">
        <f t="shared" si="38"/>
        <v>0</v>
      </c>
      <c r="T219" s="248">
        <v>7211</v>
      </c>
      <c r="U219" s="248">
        <f t="shared" si="39"/>
        <v>340</v>
      </c>
      <c r="V219" s="357">
        <f t="shared" si="40"/>
        <v>2527.2000000000003</v>
      </c>
      <c r="W219" s="574"/>
      <c r="X219" s="574"/>
      <c r="Y219" s="569"/>
    </row>
  </sheetData>
  <conditionalFormatting sqref="A217:A219">
    <cfRule type="duplicateValues" dxfId="1" priority="1"/>
  </conditionalFormatting>
  <pageMargins left="0.75" right="0.75" top="0.75" bottom="0.5" header="0.5" footer="0.75"/>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39DC4-098F-412D-BA76-E6A6CABF59FF}">
  <sheetPr>
    <tabColor theme="9" tint="0.79998168889431442"/>
  </sheetPr>
  <dimension ref="A1:F137"/>
  <sheetViews>
    <sheetView workbookViewId="0"/>
  </sheetViews>
  <sheetFormatPr defaultColWidth="9.140625" defaultRowHeight="15" x14ac:dyDescent="0.25"/>
  <cols>
    <col min="1" max="1" width="10.7109375" style="365" bestFit="1" customWidth="1"/>
    <col min="2" max="2" width="8.7109375" style="365" bestFit="1" customWidth="1"/>
    <col min="3" max="3" width="14.85546875" style="365" bestFit="1" customWidth="1"/>
    <col min="4" max="4" width="14.28515625" style="365" customWidth="1"/>
    <col min="5" max="5" width="16.42578125" style="365" bestFit="1" customWidth="1"/>
    <col min="6" max="16384" width="9.140625" style="365"/>
  </cols>
  <sheetData>
    <row r="1" spans="1:5" x14ac:dyDescent="0.25">
      <c r="A1" s="247" t="s">
        <v>840</v>
      </c>
      <c r="B1" s="247" t="s">
        <v>2</v>
      </c>
      <c r="C1" s="247" t="s">
        <v>841</v>
      </c>
      <c r="D1" s="247" t="s">
        <v>842</v>
      </c>
      <c r="E1" s="364" t="s">
        <v>843</v>
      </c>
    </row>
    <row r="2" spans="1:5" x14ac:dyDescent="0.25">
      <c r="A2" s="248">
        <v>7175</v>
      </c>
      <c r="B2" s="248">
        <v>110</v>
      </c>
      <c r="C2" s="356">
        <f>SUMIFS('SE - OTE - NBML INPUT'!$P:$P,'SE - OTE - NBML INPUT'!$N:$N,A2,'SE - OTE - NBML INPUT'!$O:$O,B2)+SUMIFS('SE - OTE - NBML INPUT'!$S:$S,'SE - OTE - NBML INPUT'!$Q:$Q,A2,'SE - OTE - NBML INPUT'!$R:$R,B2)+SUMIFS('SE - OTE - NBML INPUT'!$V:$V,'SE - OTE - NBML INPUT'!$T:$T,A2,'SE - OTE - NBML INPUT'!$U:$U,B2)+SUMIFS('SE - OTE - NBML INPUT'!Y:Y,'SE - OTE - NBML INPUT'!W:W,'SE - OTE - NBML OUTPUT'!A2,'SE - OTE - NBML INPUT'!X:X,'SE - OTE - NBML OUTPUT'!B2)</f>
        <v>57262.5</v>
      </c>
      <c r="D2" s="356">
        <f>C2/12</f>
        <v>4771.875</v>
      </c>
      <c r="E2" s="248" t="s">
        <v>844</v>
      </c>
    </row>
    <row r="3" spans="1:5" x14ac:dyDescent="0.25">
      <c r="A3" s="248">
        <v>7175</v>
      </c>
      <c r="B3" s="248">
        <v>112</v>
      </c>
      <c r="C3" s="356">
        <f>SUMIFS('SE - OTE - NBML INPUT'!$P:$P,'SE - OTE - NBML INPUT'!$N:$N,A3,'SE - OTE - NBML INPUT'!$O:$O,B3)+SUMIFS('SE - OTE - NBML INPUT'!$S:$S,'SE - OTE - NBML INPUT'!$Q:$Q,A3,'SE - OTE - NBML INPUT'!$R:$R,B3)+SUMIFS('SE - OTE - NBML INPUT'!$V:$V,'SE - OTE - NBML INPUT'!$T:$T,A3,'SE - OTE - NBML INPUT'!$U:$U,B3)+SUMIFS('SE - OTE - NBML INPUT'!Y:Y,'SE - OTE - NBML INPUT'!W:W,'SE - OTE - NBML OUTPUT'!A3,'SE - OTE - NBML INPUT'!X:X,'SE - OTE - NBML OUTPUT'!B3)</f>
        <v>24612.5</v>
      </c>
      <c r="D3" s="356">
        <f t="shared" ref="D3:D66" si="0">C3/12</f>
        <v>2051.0416666666665</v>
      </c>
      <c r="E3" s="248" t="s">
        <v>844</v>
      </c>
    </row>
    <row r="4" spans="1:5" x14ac:dyDescent="0.25">
      <c r="A4" s="248">
        <v>7175</v>
      </c>
      <c r="B4" s="248">
        <v>120</v>
      </c>
      <c r="C4" s="356">
        <f>SUMIFS('SE - OTE - NBML INPUT'!$P:$P,'SE - OTE - NBML INPUT'!$N:$N,A4,'SE - OTE - NBML INPUT'!$O:$O,B4)+SUMIFS('SE - OTE - NBML INPUT'!$S:$S,'SE - OTE - NBML INPUT'!$Q:$Q,A4,'SE - OTE - NBML INPUT'!$R:$R,B4)+SUMIFS('SE - OTE - NBML INPUT'!$V:$V,'SE - OTE - NBML INPUT'!$T:$T,A4,'SE - OTE - NBML INPUT'!$U:$U,B4)+SUMIFS('SE - OTE - NBML INPUT'!Y:Y,'SE - OTE - NBML INPUT'!W:W,'SE - OTE - NBML OUTPUT'!A4,'SE - OTE - NBML INPUT'!X:X,'SE - OTE - NBML OUTPUT'!B4)</f>
        <v>58262.5</v>
      </c>
      <c r="D4" s="356">
        <f t="shared" si="0"/>
        <v>4855.208333333333</v>
      </c>
      <c r="E4" s="248" t="s">
        <v>844</v>
      </c>
    </row>
    <row r="5" spans="1:5" x14ac:dyDescent="0.25">
      <c r="A5" s="248">
        <v>7175</v>
      </c>
      <c r="B5" s="248">
        <v>121</v>
      </c>
      <c r="C5" s="356">
        <f>SUMIFS('SE - OTE - NBML INPUT'!$P:$P,'SE - OTE - NBML INPUT'!$N:$N,A5,'SE - OTE - NBML INPUT'!$O:$O,B5)+SUMIFS('SE - OTE - NBML INPUT'!$S:$S,'SE - OTE - NBML INPUT'!$Q:$Q,A5,'SE - OTE - NBML INPUT'!$R:$R,B5)+SUMIFS('SE - OTE - NBML INPUT'!$V:$V,'SE - OTE - NBML INPUT'!$T:$T,A5,'SE - OTE - NBML INPUT'!$U:$U,B5)+SUMIFS('SE - OTE - NBML INPUT'!Y:Y,'SE - OTE - NBML INPUT'!W:W,'SE - OTE - NBML OUTPUT'!A5,'SE - OTE - NBML INPUT'!X:X,'SE - OTE - NBML OUTPUT'!B5)</f>
        <v>0</v>
      </c>
      <c r="D5" s="356">
        <f t="shared" si="0"/>
        <v>0</v>
      </c>
      <c r="E5" s="248" t="s">
        <v>844</v>
      </c>
    </row>
    <row r="6" spans="1:5" x14ac:dyDescent="0.25">
      <c r="A6" s="248">
        <v>7175</v>
      </c>
      <c r="B6" s="248">
        <v>130</v>
      </c>
      <c r="C6" s="356">
        <f>SUMIFS('SE - OTE - NBML INPUT'!$P:$P,'SE - OTE - NBML INPUT'!$N:$N,A6,'SE - OTE - NBML INPUT'!$O:$O,B6)+SUMIFS('SE - OTE - NBML INPUT'!$S:$S,'SE - OTE - NBML INPUT'!$Q:$Q,A6,'SE - OTE - NBML INPUT'!$R:$R,B6)+SUMIFS('SE - OTE - NBML INPUT'!$V:$V,'SE - OTE - NBML INPUT'!$T:$T,A6,'SE - OTE - NBML INPUT'!$U:$U,B6)+SUMIFS('SE - OTE - NBML INPUT'!Y:Y,'SE - OTE - NBML INPUT'!W:W,'SE - OTE - NBML OUTPUT'!A6,'SE - OTE - NBML INPUT'!X:X,'SE - OTE - NBML OUTPUT'!B6)</f>
        <v>34953.333333333328</v>
      </c>
      <c r="D6" s="356">
        <f t="shared" si="0"/>
        <v>2912.7777777777774</v>
      </c>
      <c r="E6" s="248" t="s">
        <v>844</v>
      </c>
    </row>
    <row r="7" spans="1:5" x14ac:dyDescent="0.25">
      <c r="A7" s="248">
        <v>7175</v>
      </c>
      <c r="B7" s="248">
        <v>140</v>
      </c>
      <c r="C7" s="356">
        <f>SUMIFS('SE - OTE - NBML INPUT'!$P:$P,'SE - OTE - NBML INPUT'!$N:$N,A7,'SE - OTE - NBML INPUT'!$O:$O,B7)+SUMIFS('SE - OTE - NBML INPUT'!$S:$S,'SE - OTE - NBML INPUT'!$Q:$Q,A7,'SE - OTE - NBML INPUT'!$R:$R,B7)+SUMIFS('SE - OTE - NBML INPUT'!$V:$V,'SE - OTE - NBML INPUT'!$T:$T,A7,'SE - OTE - NBML INPUT'!$U:$U,B7)+SUMIFS('SE - OTE - NBML INPUT'!Y:Y,'SE - OTE - NBML INPUT'!W:W,'SE - OTE - NBML OUTPUT'!A7,'SE - OTE - NBML INPUT'!X:X,'SE - OTE - NBML OUTPUT'!B7)</f>
        <v>82930</v>
      </c>
      <c r="D7" s="356">
        <f t="shared" si="0"/>
        <v>6910.833333333333</v>
      </c>
      <c r="E7" s="248" t="s">
        <v>844</v>
      </c>
    </row>
    <row r="8" spans="1:5" x14ac:dyDescent="0.25">
      <c r="A8" s="248">
        <v>7175</v>
      </c>
      <c r="B8" s="248">
        <v>142</v>
      </c>
      <c r="C8" s="356">
        <f>SUMIFS('SE - OTE - NBML INPUT'!$P:$P,'SE - OTE - NBML INPUT'!$N:$N,A8,'SE - OTE - NBML INPUT'!$O:$O,B8)+SUMIFS('SE - OTE - NBML INPUT'!$S:$S,'SE - OTE - NBML INPUT'!$Q:$Q,A8,'SE - OTE - NBML INPUT'!$R:$R,B8)+SUMIFS('SE - OTE - NBML INPUT'!$V:$V,'SE - OTE - NBML INPUT'!$T:$T,A8,'SE - OTE - NBML INPUT'!$U:$U,B8)+SUMIFS('SE - OTE - NBML INPUT'!Y:Y,'SE - OTE - NBML INPUT'!W:W,'SE - OTE - NBML OUTPUT'!A8,'SE - OTE - NBML INPUT'!X:X,'SE - OTE - NBML OUTPUT'!B8)</f>
        <v>26400</v>
      </c>
      <c r="D8" s="356">
        <f t="shared" si="0"/>
        <v>2200</v>
      </c>
      <c r="E8" s="248" t="s">
        <v>844</v>
      </c>
    </row>
    <row r="9" spans="1:5" x14ac:dyDescent="0.25">
      <c r="A9" s="248">
        <v>7175</v>
      </c>
      <c r="B9" s="248">
        <v>147</v>
      </c>
      <c r="C9" s="356">
        <f>SUMIFS('SE - OTE - NBML INPUT'!$P:$P,'SE - OTE - NBML INPUT'!$N:$N,A9,'SE - OTE - NBML INPUT'!$O:$O,B9)+SUMIFS('SE - OTE - NBML INPUT'!$S:$S,'SE - OTE - NBML INPUT'!$Q:$Q,A9,'SE - OTE - NBML INPUT'!$R:$R,B9)+SUMIFS('SE - OTE - NBML INPUT'!$V:$V,'SE - OTE - NBML INPUT'!$T:$T,A9,'SE - OTE - NBML INPUT'!$U:$U,B9)+SUMIFS('SE - OTE - NBML INPUT'!Y:Y,'SE - OTE - NBML INPUT'!W:W,'SE - OTE - NBML OUTPUT'!A9,'SE - OTE - NBML INPUT'!X:X,'SE - OTE - NBML OUTPUT'!B9)</f>
        <v>0</v>
      </c>
      <c r="D9" s="356">
        <f t="shared" si="0"/>
        <v>0</v>
      </c>
      <c r="E9" s="248" t="s">
        <v>844</v>
      </c>
    </row>
    <row r="10" spans="1:5" x14ac:dyDescent="0.25">
      <c r="A10" s="248">
        <v>7175</v>
      </c>
      <c r="B10" s="248">
        <v>160</v>
      </c>
      <c r="C10" s="356">
        <f>SUMIFS('SE - OTE - NBML INPUT'!$P:$P,'SE - OTE - NBML INPUT'!$N:$N,A10,'SE - OTE - NBML INPUT'!$O:$O,B10)+SUMIFS('SE - OTE - NBML INPUT'!$S:$S,'SE - OTE - NBML INPUT'!$Q:$Q,A10,'SE - OTE - NBML INPUT'!$R:$R,B10)+SUMIFS('SE - OTE - NBML INPUT'!$V:$V,'SE - OTE - NBML INPUT'!$T:$T,A10,'SE - OTE - NBML INPUT'!$U:$U,B10)+SUMIFS('SE - OTE - NBML INPUT'!Y:Y,'SE - OTE - NBML INPUT'!W:W,'SE - OTE - NBML OUTPUT'!A10,'SE - OTE - NBML INPUT'!X:X,'SE - OTE - NBML OUTPUT'!B10)</f>
        <v>19612.5</v>
      </c>
      <c r="D10" s="356">
        <f t="shared" si="0"/>
        <v>1634.375</v>
      </c>
      <c r="E10" s="248" t="s">
        <v>844</v>
      </c>
    </row>
    <row r="11" spans="1:5" x14ac:dyDescent="0.25">
      <c r="A11" s="248">
        <v>7175</v>
      </c>
      <c r="B11" s="248">
        <v>150</v>
      </c>
      <c r="C11" s="356">
        <f>SUMIFS('SE - OTE - NBML INPUT'!$P:$P,'SE - OTE - NBML INPUT'!$N:$N,A11,'SE - OTE - NBML INPUT'!$O:$O,B11)+SUMIFS('SE - OTE - NBML INPUT'!$S:$S,'SE - OTE - NBML INPUT'!$Q:$Q,A11,'SE - OTE - NBML INPUT'!$R:$R,B11)+SUMIFS('SE - OTE - NBML INPUT'!$V:$V,'SE - OTE - NBML INPUT'!$T:$T,A11,'SE - OTE - NBML INPUT'!$U:$U,B11)+SUMIFS('SE - OTE - NBML INPUT'!Y:Y,'SE - OTE - NBML INPUT'!W:W,'SE - OTE - NBML OUTPUT'!A11,'SE - OTE - NBML INPUT'!X:X,'SE - OTE - NBML OUTPUT'!B11)</f>
        <v>10000</v>
      </c>
      <c r="D11" s="356">
        <f t="shared" si="0"/>
        <v>833.33333333333337</v>
      </c>
      <c r="E11" s="248" t="s">
        <v>844</v>
      </c>
    </row>
    <row r="12" spans="1:5" x14ac:dyDescent="0.25">
      <c r="A12" s="248">
        <v>7175</v>
      </c>
      <c r="B12" s="248">
        <v>210</v>
      </c>
      <c r="C12" s="356">
        <f>SUMIFS('SE - OTE - NBML INPUT'!$P:$P,'SE - OTE - NBML INPUT'!$N:$N,A12,'SE - OTE - NBML INPUT'!$O:$O,B12)+SUMIFS('SE - OTE - NBML INPUT'!$S:$S,'SE - OTE - NBML INPUT'!$Q:$Q,A12,'SE - OTE - NBML INPUT'!$R:$R,B12)+SUMIFS('SE - OTE - NBML INPUT'!$V:$V,'SE - OTE - NBML INPUT'!$T:$T,A12,'SE - OTE - NBML INPUT'!$U:$U,B12)+SUMIFS('SE - OTE - NBML INPUT'!Y:Y,'SE - OTE - NBML INPUT'!W:W,'SE - OTE - NBML OUTPUT'!A12,'SE - OTE - NBML INPUT'!X:X,'SE - OTE - NBML OUTPUT'!B12)</f>
        <v>21000</v>
      </c>
      <c r="D12" s="356">
        <f t="shared" si="0"/>
        <v>1750</v>
      </c>
      <c r="E12" s="248" t="s">
        <v>844</v>
      </c>
    </row>
    <row r="13" spans="1:5" x14ac:dyDescent="0.25">
      <c r="A13" s="248">
        <v>7175</v>
      </c>
      <c r="B13" s="248">
        <v>220</v>
      </c>
      <c r="C13" s="356">
        <f>SUMIFS('SE - OTE - NBML INPUT'!$P:$P,'SE - OTE - NBML INPUT'!$N:$N,A13,'SE - OTE - NBML INPUT'!$O:$O,B13)+SUMIFS('SE - OTE - NBML INPUT'!$S:$S,'SE - OTE - NBML INPUT'!$Q:$Q,A13,'SE - OTE - NBML INPUT'!$R:$R,B13)+SUMIFS('SE - OTE - NBML INPUT'!$V:$V,'SE - OTE - NBML INPUT'!$T:$T,A13,'SE - OTE - NBML INPUT'!$U:$U,B13)+SUMIFS('SE - OTE - NBML INPUT'!Y:Y,'SE - OTE - NBML INPUT'!W:W,'SE - OTE - NBML OUTPUT'!A13,'SE - OTE - NBML INPUT'!X:X,'SE - OTE - NBML OUTPUT'!B13)</f>
        <v>30000</v>
      </c>
      <c r="D13" s="356">
        <f t="shared" si="0"/>
        <v>2500</v>
      </c>
      <c r="E13" s="248" t="s">
        <v>844</v>
      </c>
    </row>
    <row r="14" spans="1:5" x14ac:dyDescent="0.25">
      <c r="A14" s="248">
        <v>7175</v>
      </c>
      <c r="B14" s="248">
        <v>230</v>
      </c>
      <c r="C14" s="356">
        <f>SUMIFS('SE - OTE - NBML INPUT'!$P:$P,'SE - OTE - NBML INPUT'!$N:$N,A14,'SE - OTE - NBML INPUT'!$O:$O,B14)+SUMIFS('SE - OTE - NBML INPUT'!$S:$S,'SE - OTE - NBML INPUT'!$Q:$Q,A14,'SE - OTE - NBML INPUT'!$R:$R,B14)+SUMIFS('SE - OTE - NBML INPUT'!$V:$V,'SE - OTE - NBML INPUT'!$T:$T,A14,'SE - OTE - NBML INPUT'!$U:$U,B14)+SUMIFS('SE - OTE - NBML INPUT'!Y:Y,'SE - OTE - NBML INPUT'!W:W,'SE - OTE - NBML OUTPUT'!A14,'SE - OTE - NBML INPUT'!X:X,'SE - OTE - NBML OUTPUT'!B14)</f>
        <v>30220</v>
      </c>
      <c r="D14" s="356">
        <f t="shared" si="0"/>
        <v>2518.3333333333335</v>
      </c>
      <c r="E14" s="248" t="s">
        <v>844</v>
      </c>
    </row>
    <row r="15" spans="1:5" x14ac:dyDescent="0.25">
      <c r="A15" s="248">
        <v>7175</v>
      </c>
      <c r="B15" s="248">
        <v>240</v>
      </c>
      <c r="C15" s="356">
        <f>SUMIFS('SE - OTE - NBML INPUT'!$P:$P,'SE - OTE - NBML INPUT'!$N:$N,A15,'SE - OTE - NBML INPUT'!$O:$O,B15)+SUMIFS('SE - OTE - NBML INPUT'!$S:$S,'SE - OTE - NBML INPUT'!$Q:$Q,A15,'SE - OTE - NBML INPUT'!$R:$R,B15)+SUMIFS('SE - OTE - NBML INPUT'!$V:$V,'SE - OTE - NBML INPUT'!$T:$T,A15,'SE - OTE - NBML INPUT'!$U:$U,B15)+SUMIFS('SE - OTE - NBML INPUT'!Y:Y,'SE - OTE - NBML INPUT'!W:W,'SE - OTE - NBML OUTPUT'!A15,'SE - OTE - NBML INPUT'!X:X,'SE - OTE - NBML OUTPUT'!B15)</f>
        <v>57166.666666666672</v>
      </c>
      <c r="D15" s="356">
        <f t="shared" si="0"/>
        <v>4763.8888888888896</v>
      </c>
      <c r="E15" s="248" t="s">
        <v>844</v>
      </c>
    </row>
    <row r="16" spans="1:5" x14ac:dyDescent="0.25">
      <c r="A16" s="248">
        <v>7175</v>
      </c>
      <c r="B16" s="248">
        <v>260</v>
      </c>
      <c r="C16" s="356">
        <f>SUMIFS('SE - OTE - NBML INPUT'!$P:$P,'SE - OTE - NBML INPUT'!$N:$N,A16,'SE - OTE - NBML INPUT'!$O:$O,B16)+SUMIFS('SE - OTE - NBML INPUT'!$S:$S,'SE - OTE - NBML INPUT'!$Q:$Q,A16,'SE - OTE - NBML INPUT'!$R:$R,B16)+SUMIFS('SE - OTE - NBML INPUT'!$V:$V,'SE - OTE - NBML INPUT'!$T:$T,A16,'SE - OTE - NBML INPUT'!$U:$U,B16)+SUMIFS('SE - OTE - NBML INPUT'!Y:Y,'SE - OTE - NBML INPUT'!W:W,'SE - OTE - NBML OUTPUT'!A16,'SE - OTE - NBML INPUT'!X:X,'SE - OTE - NBML OUTPUT'!B16)</f>
        <v>12000</v>
      </c>
      <c r="D16" s="356">
        <f t="shared" si="0"/>
        <v>1000</v>
      </c>
      <c r="E16" s="248" t="s">
        <v>844</v>
      </c>
    </row>
    <row r="17" spans="1:5" x14ac:dyDescent="0.25">
      <c r="A17" s="248">
        <v>7175</v>
      </c>
      <c r="B17" s="248">
        <v>330</v>
      </c>
      <c r="C17" s="356">
        <f>SUMIFS('SE - OTE - NBML INPUT'!$P:$P,'SE - OTE - NBML INPUT'!$N:$N,A17,'SE - OTE - NBML INPUT'!$O:$O,B17)+SUMIFS('SE - OTE - NBML INPUT'!$S:$S,'SE - OTE - NBML INPUT'!$Q:$Q,A17,'SE - OTE - NBML INPUT'!$R:$R,B17)+SUMIFS('SE - OTE - NBML INPUT'!$V:$V,'SE - OTE - NBML INPUT'!$T:$T,A17,'SE - OTE - NBML INPUT'!$U:$U,B17)+SUMIFS('SE - OTE - NBML INPUT'!Y:Y,'SE - OTE - NBML INPUT'!W:W,'SE - OTE - NBML OUTPUT'!A17,'SE - OTE - NBML INPUT'!X:X,'SE - OTE - NBML OUTPUT'!B17)</f>
        <v>10850</v>
      </c>
      <c r="D17" s="356">
        <f t="shared" si="0"/>
        <v>904.16666666666663</v>
      </c>
      <c r="E17" s="248" t="s">
        <v>844</v>
      </c>
    </row>
    <row r="18" spans="1:5" x14ac:dyDescent="0.25">
      <c r="A18" s="248">
        <v>7175</v>
      </c>
      <c r="B18" s="248">
        <v>340</v>
      </c>
      <c r="C18" s="356">
        <f>SUMIFS('SE - OTE - NBML INPUT'!$P:$P,'SE - OTE - NBML INPUT'!$N:$N,A18,'SE - OTE - NBML INPUT'!$O:$O,B18)+SUMIFS('SE - OTE - NBML INPUT'!$S:$S,'SE - OTE - NBML INPUT'!$Q:$Q,A18,'SE - OTE - NBML INPUT'!$R:$R,B18)+SUMIFS('SE - OTE - NBML INPUT'!$V:$V,'SE - OTE - NBML INPUT'!$T:$T,A18,'SE - OTE - NBML INPUT'!$U:$U,B18)+SUMIFS('SE - OTE - NBML INPUT'!Y:Y,'SE - OTE - NBML INPUT'!W:W,'SE - OTE - NBML OUTPUT'!A18,'SE - OTE - NBML INPUT'!X:X,'SE - OTE - NBML OUTPUT'!B18)</f>
        <v>28558.333333333336</v>
      </c>
      <c r="D18" s="356">
        <f t="shared" si="0"/>
        <v>2379.8611111111113</v>
      </c>
      <c r="E18" s="248" t="s">
        <v>844</v>
      </c>
    </row>
    <row r="19" spans="1:5" x14ac:dyDescent="0.25">
      <c r="A19" s="248">
        <v>7175</v>
      </c>
      <c r="B19" s="248">
        <v>430</v>
      </c>
      <c r="C19" s="356">
        <f>SUMIFS('SE - OTE - NBML INPUT'!$P:$P,'SE - OTE - NBML INPUT'!$N:$N,A19,'SE - OTE - NBML INPUT'!$O:$O,B19)+SUMIFS('SE - OTE - NBML INPUT'!$S:$S,'SE - OTE - NBML INPUT'!$Q:$Q,A19,'SE - OTE - NBML INPUT'!$R:$R,B19)+SUMIFS('SE - OTE - NBML INPUT'!$V:$V,'SE - OTE - NBML INPUT'!$T:$T,A19,'SE - OTE - NBML INPUT'!$U:$U,B19)+SUMIFS('SE - OTE - NBML INPUT'!Y:Y,'SE - OTE - NBML INPUT'!W:W,'SE - OTE - NBML OUTPUT'!A19,'SE - OTE - NBML INPUT'!X:X,'SE - OTE - NBML OUTPUT'!B19)</f>
        <v>9862.5</v>
      </c>
      <c r="D19" s="356">
        <f t="shared" si="0"/>
        <v>821.875</v>
      </c>
      <c r="E19" s="248" t="s">
        <v>844</v>
      </c>
    </row>
    <row r="20" spans="1:5" x14ac:dyDescent="0.25">
      <c r="A20" s="248">
        <v>7175</v>
      </c>
      <c r="B20" s="248">
        <v>440</v>
      </c>
      <c r="C20" s="356">
        <f>SUMIFS('SE - OTE - NBML INPUT'!$P:$P,'SE - OTE - NBML INPUT'!$N:$N,A20,'SE - OTE - NBML INPUT'!$O:$O,B20)+SUMIFS('SE - OTE - NBML INPUT'!$S:$S,'SE - OTE - NBML INPUT'!$Q:$Q,A20,'SE - OTE - NBML INPUT'!$R:$R,B20)+SUMIFS('SE - OTE - NBML INPUT'!$V:$V,'SE - OTE - NBML INPUT'!$T:$T,A20,'SE - OTE - NBML INPUT'!$U:$U,B20)+SUMIFS('SE - OTE - NBML INPUT'!Y:Y,'SE - OTE - NBML INPUT'!W:W,'SE - OTE - NBML OUTPUT'!A20,'SE - OTE - NBML INPUT'!X:X,'SE - OTE - NBML OUTPUT'!B20)</f>
        <v>32587.5</v>
      </c>
      <c r="D20" s="356">
        <f t="shared" si="0"/>
        <v>2715.625</v>
      </c>
      <c r="E20" s="248" t="s">
        <v>844</v>
      </c>
    </row>
    <row r="21" spans="1:5" x14ac:dyDescent="0.25">
      <c r="A21" s="248">
        <v>7175</v>
      </c>
      <c r="B21" s="248">
        <v>935</v>
      </c>
      <c r="C21" s="356">
        <f>SUMIFS('SE - OTE - NBML INPUT'!$P:$P,'SE - OTE - NBML INPUT'!$N:$N,A21,'SE - OTE - NBML INPUT'!$O:$O,B21)+SUMIFS('SE - OTE - NBML INPUT'!$S:$S,'SE - OTE - NBML INPUT'!$Q:$Q,A21,'SE - OTE - NBML INPUT'!$R:$R,B21)+SUMIFS('SE - OTE - NBML INPUT'!$V:$V,'SE - OTE - NBML INPUT'!$T:$T,A21,'SE - OTE - NBML INPUT'!$U:$U,B21)+SUMIFS('SE - OTE - NBML INPUT'!Y:Y,'SE - OTE - NBML INPUT'!W:W,'SE - OTE - NBML OUTPUT'!A21,'SE - OTE - NBML INPUT'!X:X,'SE - OTE - NBML OUTPUT'!B21)</f>
        <v>25200</v>
      </c>
      <c r="D21" s="356">
        <f t="shared" si="0"/>
        <v>2100</v>
      </c>
      <c r="E21" s="248" t="s">
        <v>844</v>
      </c>
    </row>
    <row r="22" spans="1:5" x14ac:dyDescent="0.25">
      <c r="A22" s="248">
        <v>7175</v>
      </c>
      <c r="B22" s="248">
        <v>936</v>
      </c>
      <c r="C22" s="356">
        <f>SUMIFS('SE - OTE - NBML INPUT'!$P:$P,'SE - OTE - NBML INPUT'!$N:$N,A22,'SE - OTE - NBML INPUT'!$O:$O,B22)+SUMIFS('SE - OTE - NBML INPUT'!$S:$S,'SE - OTE - NBML INPUT'!$Q:$Q,A22,'SE - OTE - NBML INPUT'!$R:$R,B22)+SUMIFS('SE - OTE - NBML INPUT'!$V:$V,'SE - OTE - NBML INPUT'!$T:$T,A22,'SE - OTE - NBML INPUT'!$U:$U,B22)+SUMIFS('SE - OTE - NBML INPUT'!Y:Y,'SE - OTE - NBML INPUT'!W:W,'SE - OTE - NBML OUTPUT'!A22,'SE - OTE - NBML INPUT'!X:X,'SE - OTE - NBML OUTPUT'!B22)</f>
        <v>7425</v>
      </c>
      <c r="D22" s="356">
        <f t="shared" si="0"/>
        <v>618.75</v>
      </c>
      <c r="E22" s="248" t="s">
        <v>844</v>
      </c>
    </row>
    <row r="23" spans="1:5" x14ac:dyDescent="0.25">
      <c r="A23" s="248">
        <v>7020</v>
      </c>
      <c r="B23" s="248">
        <v>110</v>
      </c>
      <c r="C23" s="356">
        <f>SUMIFS('SE - OTE - NBML INPUT'!$P:$P,'SE - OTE - NBML INPUT'!$N:$N,A23,'SE - OTE - NBML INPUT'!$O:$O,B23)+SUMIFS('SE - OTE - NBML INPUT'!$S:$S,'SE - OTE - NBML INPUT'!$Q:$Q,A23,'SE - OTE - NBML INPUT'!$R:$R,B23)+SUMIFS('SE - OTE - NBML INPUT'!$V:$V,'SE - OTE - NBML INPUT'!$T:$T,A23,'SE - OTE - NBML INPUT'!$U:$U,B23)+SUMIFS('SE - OTE - NBML INPUT'!Y:Y,'SE - OTE - NBML INPUT'!W:W,'SE - OTE - NBML OUTPUT'!A23,'SE - OTE - NBML INPUT'!X:X,'SE - OTE - NBML OUTPUT'!B23)</f>
        <v>0</v>
      </c>
      <c r="D23" s="356">
        <f t="shared" si="0"/>
        <v>0</v>
      </c>
      <c r="E23" s="248" t="s">
        <v>845</v>
      </c>
    </row>
    <row r="24" spans="1:5" x14ac:dyDescent="0.25">
      <c r="A24" s="248">
        <v>7020</v>
      </c>
      <c r="B24" s="248">
        <v>112</v>
      </c>
      <c r="C24" s="356">
        <f>SUMIFS('SE - OTE - NBML INPUT'!$P:$P,'SE - OTE - NBML INPUT'!$N:$N,A24,'SE - OTE - NBML INPUT'!$O:$O,B24)+SUMIFS('SE - OTE - NBML INPUT'!$S:$S,'SE - OTE - NBML INPUT'!$Q:$Q,A24,'SE - OTE - NBML INPUT'!$R:$R,B24)+SUMIFS('SE - OTE - NBML INPUT'!$V:$V,'SE - OTE - NBML INPUT'!$T:$T,A24,'SE - OTE - NBML INPUT'!$U:$U,B24)+SUMIFS('SE - OTE - NBML INPUT'!Y:Y,'SE - OTE - NBML INPUT'!W:W,'SE - OTE - NBML OUTPUT'!A24,'SE - OTE - NBML INPUT'!X:X,'SE - OTE - NBML OUTPUT'!B24)</f>
        <v>0</v>
      </c>
      <c r="D24" s="356">
        <f t="shared" si="0"/>
        <v>0</v>
      </c>
      <c r="E24" s="248" t="s">
        <v>845</v>
      </c>
    </row>
    <row r="25" spans="1:5" x14ac:dyDescent="0.25">
      <c r="A25" s="248">
        <v>7020</v>
      </c>
      <c r="B25" s="248">
        <v>120</v>
      </c>
      <c r="C25" s="356">
        <f>SUMIFS('SE - OTE - NBML INPUT'!$P:$P,'SE - OTE - NBML INPUT'!$N:$N,A25,'SE - OTE - NBML INPUT'!$O:$O,B25)+SUMIFS('SE - OTE - NBML INPUT'!$S:$S,'SE - OTE - NBML INPUT'!$Q:$Q,A25,'SE - OTE - NBML INPUT'!$R:$R,B25)+SUMIFS('SE - OTE - NBML INPUT'!$V:$V,'SE - OTE - NBML INPUT'!$T:$T,A25,'SE - OTE - NBML INPUT'!$U:$U,B25)+SUMIFS('SE - OTE - NBML INPUT'!Y:Y,'SE - OTE - NBML INPUT'!W:W,'SE - OTE - NBML OUTPUT'!A25,'SE - OTE - NBML INPUT'!X:X,'SE - OTE - NBML OUTPUT'!B25)</f>
        <v>0</v>
      </c>
      <c r="D25" s="356">
        <f t="shared" si="0"/>
        <v>0</v>
      </c>
      <c r="E25" s="248" t="s">
        <v>845</v>
      </c>
    </row>
    <row r="26" spans="1:5" x14ac:dyDescent="0.25">
      <c r="A26" s="248">
        <v>7020</v>
      </c>
      <c r="B26" s="248">
        <v>121</v>
      </c>
      <c r="C26" s="356">
        <f>SUMIFS('SE - OTE - NBML INPUT'!$P:$P,'SE - OTE - NBML INPUT'!$N:$N,A26,'SE - OTE - NBML INPUT'!$O:$O,B26)+SUMIFS('SE - OTE - NBML INPUT'!$S:$S,'SE - OTE - NBML INPUT'!$Q:$Q,A26,'SE - OTE - NBML INPUT'!$R:$R,B26)+SUMIFS('SE - OTE - NBML INPUT'!$V:$V,'SE - OTE - NBML INPUT'!$T:$T,A26,'SE - OTE - NBML INPUT'!$U:$U,B26)+SUMIFS('SE - OTE - NBML INPUT'!Y:Y,'SE - OTE - NBML INPUT'!W:W,'SE - OTE - NBML OUTPUT'!A26,'SE - OTE - NBML INPUT'!X:X,'SE - OTE - NBML OUTPUT'!B26)</f>
        <v>0</v>
      </c>
      <c r="D26" s="356">
        <f t="shared" si="0"/>
        <v>0</v>
      </c>
      <c r="E26" s="248" t="s">
        <v>845</v>
      </c>
    </row>
    <row r="27" spans="1:5" x14ac:dyDescent="0.25">
      <c r="A27" s="248">
        <v>7020</v>
      </c>
      <c r="B27" s="248">
        <v>122</v>
      </c>
      <c r="C27" s="356">
        <f>SUMIFS('SE - OTE - NBML INPUT'!$P:$P,'SE - OTE - NBML INPUT'!$N:$N,A27,'SE - OTE - NBML INPUT'!$O:$O,B27)+SUMIFS('SE - OTE - NBML INPUT'!$S:$S,'SE - OTE - NBML INPUT'!$Q:$Q,A27,'SE - OTE - NBML INPUT'!$R:$R,B27)+SUMIFS('SE - OTE - NBML INPUT'!$V:$V,'SE - OTE - NBML INPUT'!$T:$T,A27,'SE - OTE - NBML INPUT'!$U:$U,B27)+SUMIFS('SE - OTE - NBML INPUT'!Y:Y,'SE - OTE - NBML INPUT'!W:W,'SE - OTE - NBML OUTPUT'!A27,'SE - OTE - NBML INPUT'!X:X,'SE - OTE - NBML OUTPUT'!B27)</f>
        <v>0</v>
      </c>
      <c r="D27" s="356">
        <f t="shared" si="0"/>
        <v>0</v>
      </c>
      <c r="E27" s="248" t="s">
        <v>845</v>
      </c>
    </row>
    <row r="28" spans="1:5" x14ac:dyDescent="0.25">
      <c r="A28" s="248">
        <v>7020</v>
      </c>
      <c r="B28" s="248">
        <v>130</v>
      </c>
      <c r="C28" s="356">
        <f>SUMIFS('SE - OTE - NBML INPUT'!$P:$P,'SE - OTE - NBML INPUT'!$N:$N,A28,'SE - OTE - NBML INPUT'!$O:$O,B28)+SUMIFS('SE - OTE - NBML INPUT'!$S:$S,'SE - OTE - NBML INPUT'!$Q:$Q,A28,'SE - OTE - NBML INPUT'!$R:$R,B28)+SUMIFS('SE - OTE - NBML INPUT'!$V:$V,'SE - OTE - NBML INPUT'!$T:$T,A28,'SE - OTE - NBML INPUT'!$U:$U,B28)+SUMIFS('SE - OTE - NBML INPUT'!Y:Y,'SE - OTE - NBML INPUT'!W:W,'SE - OTE - NBML OUTPUT'!A28,'SE - OTE - NBML INPUT'!X:X,'SE - OTE - NBML OUTPUT'!B28)</f>
        <v>22274.322810475467</v>
      </c>
      <c r="D28" s="356">
        <f t="shared" si="0"/>
        <v>1856.1935675396223</v>
      </c>
      <c r="E28" s="248" t="s">
        <v>845</v>
      </c>
    </row>
    <row r="29" spans="1:5" x14ac:dyDescent="0.25">
      <c r="A29" s="248">
        <v>7020</v>
      </c>
      <c r="B29" s="248">
        <v>140</v>
      </c>
      <c r="C29" s="356">
        <f>SUMIFS('SE - OTE - NBML INPUT'!$P:$P,'SE - OTE - NBML INPUT'!$N:$N,A29,'SE - OTE - NBML INPUT'!$O:$O,B29)+SUMIFS('SE - OTE - NBML INPUT'!$S:$S,'SE - OTE - NBML INPUT'!$Q:$Q,A29,'SE - OTE - NBML INPUT'!$R:$R,B29)+SUMIFS('SE - OTE - NBML INPUT'!$V:$V,'SE - OTE - NBML INPUT'!$T:$T,A29,'SE - OTE - NBML INPUT'!$U:$U,B29)+SUMIFS('SE - OTE - NBML INPUT'!Y:Y,'SE - OTE - NBML INPUT'!W:W,'SE - OTE - NBML OUTPUT'!A29,'SE - OTE - NBML INPUT'!X:X,'SE - OTE - NBML OUTPUT'!B29)</f>
        <v>61698.054110736593</v>
      </c>
      <c r="D29" s="356">
        <f t="shared" si="0"/>
        <v>5141.5045092280498</v>
      </c>
      <c r="E29" s="248" t="s">
        <v>845</v>
      </c>
    </row>
    <row r="30" spans="1:5" x14ac:dyDescent="0.25">
      <c r="A30" s="248">
        <v>7020</v>
      </c>
      <c r="B30" s="248">
        <v>142</v>
      </c>
      <c r="C30" s="356">
        <f>SUMIFS('SE - OTE - NBML INPUT'!$P:$P,'SE - OTE - NBML INPUT'!$N:$N,A30,'SE - OTE - NBML INPUT'!$O:$O,B30)+SUMIFS('SE - OTE - NBML INPUT'!$S:$S,'SE - OTE - NBML INPUT'!$Q:$Q,A30,'SE - OTE - NBML INPUT'!$R:$R,B30)+SUMIFS('SE - OTE - NBML INPUT'!$V:$V,'SE - OTE - NBML INPUT'!$T:$T,A30,'SE - OTE - NBML INPUT'!$U:$U,B30)+SUMIFS('SE - OTE - NBML INPUT'!Y:Y,'SE - OTE - NBML INPUT'!W:W,'SE - OTE - NBML OUTPUT'!A30,'SE - OTE - NBML INPUT'!X:X,'SE - OTE - NBML OUTPUT'!B30)</f>
        <v>17580.52378612457</v>
      </c>
      <c r="D30" s="356">
        <f t="shared" si="0"/>
        <v>1465.0436488437142</v>
      </c>
      <c r="E30" s="248" t="s">
        <v>845</v>
      </c>
    </row>
    <row r="31" spans="1:5" x14ac:dyDescent="0.25">
      <c r="A31" s="248">
        <v>7020</v>
      </c>
      <c r="B31" s="248">
        <v>147</v>
      </c>
      <c r="C31" s="356">
        <f>SUMIFS('SE - OTE - NBML INPUT'!$P:$P,'SE - OTE - NBML INPUT'!$N:$N,A31,'SE - OTE - NBML INPUT'!$O:$O,B31)+SUMIFS('SE - OTE - NBML INPUT'!$S:$S,'SE - OTE - NBML INPUT'!$Q:$Q,A31,'SE - OTE - NBML INPUT'!$R:$R,B31)+SUMIFS('SE - OTE - NBML INPUT'!$V:$V,'SE - OTE - NBML INPUT'!$T:$T,A31,'SE - OTE - NBML INPUT'!$U:$U,B31)+SUMIFS('SE - OTE - NBML INPUT'!Y:Y,'SE - OTE - NBML INPUT'!W:W,'SE - OTE - NBML OUTPUT'!A31,'SE - OTE - NBML INPUT'!X:X,'SE - OTE - NBML OUTPUT'!B31)</f>
        <v>0</v>
      </c>
      <c r="D31" s="356">
        <f t="shared" si="0"/>
        <v>0</v>
      </c>
      <c r="E31" s="248" t="s">
        <v>845</v>
      </c>
    </row>
    <row r="32" spans="1:5" x14ac:dyDescent="0.25">
      <c r="A32" s="248">
        <v>7020</v>
      </c>
      <c r="B32" s="248">
        <v>150</v>
      </c>
      <c r="C32" s="356">
        <f>SUMIFS('SE - OTE - NBML INPUT'!$P:$P,'SE - OTE - NBML INPUT'!$N:$N,A32,'SE - OTE - NBML INPUT'!$O:$O,B32)+SUMIFS('SE - OTE - NBML INPUT'!$S:$S,'SE - OTE - NBML INPUT'!$Q:$Q,A32,'SE - OTE - NBML INPUT'!$R:$R,B32)+SUMIFS('SE - OTE - NBML INPUT'!$V:$V,'SE - OTE - NBML INPUT'!$T:$T,A32,'SE - OTE - NBML INPUT'!$U:$U,B32)+SUMIFS('SE - OTE - NBML INPUT'!Y:Y,'SE - OTE - NBML INPUT'!W:W,'SE - OTE - NBML OUTPUT'!A32,'SE - OTE - NBML INPUT'!X:X,'SE - OTE - NBML OUTPUT'!B32)</f>
        <v>16094.927150603364</v>
      </c>
      <c r="D32" s="356">
        <f t="shared" si="0"/>
        <v>1341.243929216947</v>
      </c>
      <c r="E32" s="248" t="s">
        <v>845</v>
      </c>
    </row>
    <row r="33" spans="1:5" x14ac:dyDescent="0.25">
      <c r="A33" s="248">
        <v>7020</v>
      </c>
      <c r="B33" s="248">
        <v>160</v>
      </c>
      <c r="C33" s="356">
        <f>SUMIFS('SE - OTE - NBML INPUT'!$P:$P,'SE - OTE - NBML INPUT'!$N:$N,A33,'SE - OTE - NBML INPUT'!$O:$O,B33)+SUMIFS('SE - OTE - NBML INPUT'!$S:$S,'SE - OTE - NBML INPUT'!$Q:$Q,A33,'SE - OTE - NBML INPUT'!$R:$R,B33)+SUMIFS('SE - OTE - NBML INPUT'!$V:$V,'SE - OTE - NBML INPUT'!$T:$T,A33,'SE - OTE - NBML INPUT'!$U:$U,B33)+SUMIFS('SE - OTE - NBML INPUT'!Y:Y,'SE - OTE - NBML INPUT'!W:W,'SE - OTE - NBML OUTPUT'!A33,'SE - OTE - NBML INPUT'!X:X,'SE - OTE - NBML OUTPUT'!B33)</f>
        <v>0</v>
      </c>
      <c r="D33" s="356">
        <f t="shared" si="0"/>
        <v>0</v>
      </c>
      <c r="E33" s="248" t="s">
        <v>845</v>
      </c>
    </row>
    <row r="34" spans="1:5" x14ac:dyDescent="0.25">
      <c r="A34" s="248">
        <v>7020</v>
      </c>
      <c r="B34" s="248">
        <v>162</v>
      </c>
      <c r="C34" s="356">
        <f>SUMIFS('SE - OTE - NBML INPUT'!$P:$P,'SE - OTE - NBML INPUT'!$N:$N,A34,'SE - OTE - NBML INPUT'!$O:$O,B34)+SUMIFS('SE - OTE - NBML INPUT'!$S:$S,'SE - OTE - NBML INPUT'!$Q:$Q,A34,'SE - OTE - NBML INPUT'!$R:$R,B34)+SUMIFS('SE - OTE - NBML INPUT'!$V:$V,'SE - OTE - NBML INPUT'!$T:$T,A34,'SE - OTE - NBML INPUT'!$U:$U,B34)+SUMIFS('SE - OTE - NBML INPUT'!Y:Y,'SE - OTE - NBML INPUT'!W:W,'SE - OTE - NBML OUTPUT'!A34,'SE - OTE - NBML INPUT'!X:X,'SE - OTE - NBML OUTPUT'!B34)</f>
        <v>0</v>
      </c>
      <c r="D34" s="356">
        <f t="shared" si="0"/>
        <v>0</v>
      </c>
      <c r="E34" s="248" t="s">
        <v>845</v>
      </c>
    </row>
    <row r="35" spans="1:5" x14ac:dyDescent="0.25">
      <c r="A35" s="248">
        <v>7020</v>
      </c>
      <c r="B35" s="248">
        <v>210</v>
      </c>
      <c r="C35" s="356">
        <f>SUMIFS('SE - OTE - NBML INPUT'!$P:$P,'SE - OTE - NBML INPUT'!$N:$N,A35,'SE - OTE - NBML INPUT'!$O:$O,B35)+SUMIFS('SE - OTE - NBML INPUT'!$S:$S,'SE - OTE - NBML INPUT'!$Q:$Q,A35,'SE - OTE - NBML INPUT'!$R:$R,B35)+SUMIFS('SE - OTE - NBML INPUT'!$V:$V,'SE - OTE - NBML INPUT'!$T:$T,A35,'SE - OTE - NBML INPUT'!$U:$U,B35)+SUMIFS('SE - OTE - NBML INPUT'!Y:Y,'SE - OTE - NBML INPUT'!W:W,'SE - OTE - NBML OUTPUT'!A35,'SE - OTE - NBML INPUT'!X:X,'SE - OTE - NBML OUTPUT'!B35)</f>
        <v>0</v>
      </c>
      <c r="D35" s="356">
        <f t="shared" si="0"/>
        <v>0</v>
      </c>
      <c r="E35" s="248" t="s">
        <v>845</v>
      </c>
    </row>
    <row r="36" spans="1:5" x14ac:dyDescent="0.25">
      <c r="A36" s="248">
        <v>7020</v>
      </c>
      <c r="B36" s="248">
        <v>220</v>
      </c>
      <c r="C36" s="356">
        <f>SUMIFS('SE - OTE - NBML INPUT'!$P:$P,'SE - OTE - NBML INPUT'!$N:$N,A36,'SE - OTE - NBML INPUT'!$O:$O,B36)+SUMIFS('SE - OTE - NBML INPUT'!$S:$S,'SE - OTE - NBML INPUT'!$Q:$Q,A36,'SE - OTE - NBML INPUT'!$R:$R,B36)+SUMIFS('SE - OTE - NBML INPUT'!$V:$V,'SE - OTE - NBML INPUT'!$T:$T,A36,'SE - OTE - NBML INPUT'!$U:$U,B36)+SUMIFS('SE - OTE - NBML INPUT'!Y:Y,'SE - OTE - NBML INPUT'!W:W,'SE - OTE - NBML OUTPUT'!A36,'SE - OTE - NBML INPUT'!X:X,'SE - OTE - NBML OUTPUT'!B36)</f>
        <v>0</v>
      </c>
      <c r="D36" s="356">
        <f t="shared" si="0"/>
        <v>0</v>
      </c>
      <c r="E36" s="248" t="s">
        <v>845</v>
      </c>
    </row>
    <row r="37" spans="1:5" x14ac:dyDescent="0.25">
      <c r="A37" s="248">
        <v>7020</v>
      </c>
      <c r="B37" s="248">
        <v>230</v>
      </c>
      <c r="C37" s="356">
        <f>SUMIFS('SE - OTE - NBML INPUT'!$P:$P,'SE - OTE - NBML INPUT'!$N:$N,A37,'SE - OTE - NBML INPUT'!$O:$O,B37)+SUMIFS('SE - OTE - NBML INPUT'!$S:$S,'SE - OTE - NBML INPUT'!$Q:$Q,A37,'SE - OTE - NBML INPUT'!$R:$R,B37)+SUMIFS('SE - OTE - NBML INPUT'!$V:$V,'SE - OTE - NBML INPUT'!$T:$T,A37,'SE - OTE - NBML INPUT'!$U:$U,B37)+SUMIFS('SE - OTE - NBML INPUT'!Y:Y,'SE - OTE - NBML INPUT'!W:W,'SE - OTE - NBML OUTPUT'!A37,'SE - OTE - NBML INPUT'!X:X,'SE - OTE - NBML OUTPUT'!B37)</f>
        <v>10057.141373221148</v>
      </c>
      <c r="D37" s="356">
        <f t="shared" si="0"/>
        <v>838.09511443509564</v>
      </c>
      <c r="E37" s="248" t="s">
        <v>845</v>
      </c>
    </row>
    <row r="38" spans="1:5" x14ac:dyDescent="0.25">
      <c r="A38" s="248">
        <v>7020</v>
      </c>
      <c r="B38" s="248">
        <v>240</v>
      </c>
      <c r="C38" s="356">
        <f>SUMIFS('SE - OTE - NBML INPUT'!$P:$P,'SE - OTE - NBML INPUT'!$N:$N,A38,'SE - OTE - NBML INPUT'!$O:$O,B38)+SUMIFS('SE - OTE - NBML INPUT'!$S:$S,'SE - OTE - NBML INPUT'!$Q:$Q,A38,'SE - OTE - NBML INPUT'!$R:$R,B38)+SUMIFS('SE - OTE - NBML INPUT'!$V:$V,'SE - OTE - NBML INPUT'!$T:$T,A38,'SE - OTE - NBML INPUT'!$U:$U,B38)+SUMIFS('SE - OTE - NBML INPUT'!Y:Y,'SE - OTE - NBML INPUT'!W:W,'SE - OTE - NBML OUTPUT'!A38,'SE - OTE - NBML INPUT'!X:X,'SE - OTE - NBML OUTPUT'!B38)</f>
        <v>31197.807028358071</v>
      </c>
      <c r="D38" s="356">
        <f t="shared" si="0"/>
        <v>2599.8172523631724</v>
      </c>
      <c r="E38" s="248" t="s">
        <v>845</v>
      </c>
    </row>
    <row r="39" spans="1:5" x14ac:dyDescent="0.25">
      <c r="A39" s="248">
        <v>7020</v>
      </c>
      <c r="B39" s="248">
        <v>260</v>
      </c>
      <c r="C39" s="356">
        <f>SUMIFS('SE - OTE - NBML INPUT'!$P:$P,'SE - OTE - NBML INPUT'!$N:$N,A39,'SE - OTE - NBML INPUT'!$O:$O,B39)+SUMIFS('SE - OTE - NBML INPUT'!$S:$S,'SE - OTE - NBML INPUT'!$Q:$Q,A39,'SE - OTE - NBML INPUT'!$R:$R,B39)+SUMIFS('SE - OTE - NBML INPUT'!$V:$V,'SE - OTE - NBML INPUT'!$T:$T,A39,'SE - OTE - NBML INPUT'!$U:$U,B39)+SUMIFS('SE - OTE - NBML INPUT'!Y:Y,'SE - OTE - NBML INPUT'!W:W,'SE - OTE - NBML OUTPUT'!A39,'SE - OTE - NBML INPUT'!X:X,'SE - OTE - NBML OUTPUT'!B39)</f>
        <v>0</v>
      </c>
      <c r="D39" s="356">
        <f t="shared" si="0"/>
        <v>0</v>
      </c>
      <c r="E39" s="248" t="s">
        <v>845</v>
      </c>
    </row>
    <row r="40" spans="1:5" x14ac:dyDescent="0.25">
      <c r="A40" s="248">
        <v>7020</v>
      </c>
      <c r="B40" s="248">
        <v>330</v>
      </c>
      <c r="C40" s="356">
        <f>SUMIFS('SE - OTE - NBML INPUT'!$P:$P,'SE - OTE - NBML INPUT'!$N:$N,A40,'SE - OTE - NBML INPUT'!$O:$O,B40)+SUMIFS('SE - OTE - NBML INPUT'!$S:$S,'SE - OTE - NBML INPUT'!$Q:$Q,A40,'SE - OTE - NBML INPUT'!$R:$R,B40)+SUMIFS('SE - OTE - NBML INPUT'!$V:$V,'SE - OTE - NBML INPUT'!$T:$T,A40,'SE - OTE - NBML INPUT'!$U:$U,B40)+SUMIFS('SE - OTE - NBML INPUT'!Y:Y,'SE - OTE - NBML INPUT'!W:W,'SE - OTE - NBML OUTPUT'!A40,'SE - OTE - NBML INPUT'!X:X,'SE - OTE - NBML OUTPUT'!B40)</f>
        <v>3616.3597169912446</v>
      </c>
      <c r="D40" s="356">
        <f t="shared" si="0"/>
        <v>301.3633097492704</v>
      </c>
      <c r="E40" s="248" t="s">
        <v>845</v>
      </c>
    </row>
    <row r="41" spans="1:5" x14ac:dyDescent="0.25">
      <c r="A41" s="248">
        <v>7020</v>
      </c>
      <c r="B41" s="248">
        <v>340</v>
      </c>
      <c r="C41" s="356">
        <f>SUMIFS('SE - OTE - NBML INPUT'!$P:$P,'SE - OTE - NBML INPUT'!$N:$N,A41,'SE - OTE - NBML INPUT'!$O:$O,B41)+SUMIFS('SE - OTE - NBML INPUT'!$S:$S,'SE - OTE - NBML INPUT'!$Q:$Q,A41,'SE - OTE - NBML INPUT'!$R:$R,B41)+SUMIFS('SE - OTE - NBML INPUT'!$V:$V,'SE - OTE - NBML INPUT'!$T:$T,A41,'SE - OTE - NBML INPUT'!$U:$U,B41)+SUMIFS('SE - OTE - NBML INPUT'!Y:Y,'SE - OTE - NBML INPUT'!W:W,'SE - OTE - NBML OUTPUT'!A41,'SE - OTE - NBML INPUT'!X:X,'SE - OTE - NBML OUTPUT'!B41)</f>
        <v>16900.188442128048</v>
      </c>
      <c r="D41" s="356">
        <f t="shared" si="0"/>
        <v>1408.3490368440041</v>
      </c>
      <c r="E41" s="248" t="s">
        <v>845</v>
      </c>
    </row>
    <row r="42" spans="1:5" x14ac:dyDescent="0.25">
      <c r="A42" s="248">
        <v>7020</v>
      </c>
      <c r="B42" s="248">
        <v>430</v>
      </c>
      <c r="C42" s="356">
        <f>SUMIFS('SE - OTE - NBML INPUT'!$P:$P,'SE - OTE - NBML INPUT'!$N:$N,A42,'SE - OTE - NBML INPUT'!$O:$O,B42)+SUMIFS('SE - OTE - NBML INPUT'!$S:$S,'SE - OTE - NBML INPUT'!$Q:$Q,A42,'SE - OTE - NBML INPUT'!$R:$R,B42)+SUMIFS('SE - OTE - NBML INPUT'!$V:$V,'SE - OTE - NBML INPUT'!$T:$T,A42,'SE - OTE - NBML INPUT'!$U:$U,B42)+SUMIFS('SE - OTE - NBML INPUT'!Y:Y,'SE - OTE - NBML INPUT'!W:W,'SE - OTE - NBML OUTPUT'!A42,'SE - OTE - NBML INPUT'!X:X,'SE - OTE - NBML OUTPUT'!B42)</f>
        <v>154.28482393268931</v>
      </c>
      <c r="D42" s="356">
        <f t="shared" si="0"/>
        <v>12.857068661057442</v>
      </c>
      <c r="E42" s="248" t="s">
        <v>845</v>
      </c>
    </row>
    <row r="43" spans="1:5" x14ac:dyDescent="0.25">
      <c r="A43" s="248">
        <v>7020</v>
      </c>
      <c r="B43" s="248">
        <v>440</v>
      </c>
      <c r="C43" s="356">
        <f>SUMIFS('SE - OTE - NBML INPUT'!$P:$P,'SE - OTE - NBML INPUT'!$N:$N,A43,'SE - OTE - NBML INPUT'!$O:$O,B43)+SUMIFS('SE - OTE - NBML INPUT'!$S:$S,'SE - OTE - NBML INPUT'!$Q:$Q,A43,'SE - OTE - NBML INPUT'!$R:$R,B43)+SUMIFS('SE - OTE - NBML INPUT'!$V:$V,'SE - OTE - NBML INPUT'!$T:$T,A43,'SE - OTE - NBML INPUT'!$U:$U,B43)+SUMIFS('SE - OTE - NBML INPUT'!Y:Y,'SE - OTE - NBML INPUT'!W:W,'SE - OTE - NBML OUTPUT'!A43,'SE - OTE - NBML INPUT'!X:X,'SE - OTE - NBML OUTPUT'!B43)</f>
        <v>27810.701264677446</v>
      </c>
      <c r="D43" s="356">
        <f t="shared" si="0"/>
        <v>2317.5584387231206</v>
      </c>
      <c r="E43" s="248" t="s">
        <v>845</v>
      </c>
    </row>
    <row r="44" spans="1:5" x14ac:dyDescent="0.25">
      <c r="A44" s="248">
        <v>7020</v>
      </c>
      <c r="B44" s="248">
        <v>935</v>
      </c>
      <c r="C44" s="356">
        <f>SUMIFS('SE - OTE - NBML INPUT'!$P:$P,'SE - OTE - NBML INPUT'!$N:$N,A44,'SE - OTE - NBML INPUT'!$O:$O,B44)+SUMIFS('SE - OTE - NBML INPUT'!$S:$S,'SE - OTE - NBML INPUT'!$Q:$Q,A44,'SE - OTE - NBML INPUT'!$R:$R,B44)+SUMIFS('SE - OTE - NBML INPUT'!$V:$V,'SE - OTE - NBML INPUT'!$T:$T,A44,'SE - OTE - NBML INPUT'!$U:$U,B44)+SUMIFS('SE - OTE - NBML INPUT'!Y:Y,'SE - OTE - NBML INPUT'!W:W,'SE - OTE - NBML OUTPUT'!A44,'SE - OTE - NBML INPUT'!X:X,'SE - OTE - NBML OUTPUT'!B44)</f>
        <v>0</v>
      </c>
      <c r="D44" s="356">
        <f t="shared" si="0"/>
        <v>0</v>
      </c>
      <c r="E44" s="248" t="s">
        <v>845</v>
      </c>
    </row>
    <row r="45" spans="1:5" x14ac:dyDescent="0.25">
      <c r="A45" s="248">
        <v>7020</v>
      </c>
      <c r="B45" s="248">
        <v>936</v>
      </c>
      <c r="C45" s="356">
        <f>SUMIFS('SE - OTE - NBML INPUT'!$P:$P,'SE - OTE - NBML INPUT'!$N:$N,A45,'SE - OTE - NBML INPUT'!$O:$O,B45)+SUMIFS('SE - OTE - NBML INPUT'!$S:$S,'SE - OTE - NBML INPUT'!$Q:$Q,A45,'SE - OTE - NBML INPUT'!$R:$R,B45)+SUMIFS('SE - OTE - NBML INPUT'!$V:$V,'SE - OTE - NBML INPUT'!$T:$T,A45,'SE - OTE - NBML INPUT'!$U:$U,B45)+SUMIFS('SE - OTE - NBML INPUT'!Y:Y,'SE - OTE - NBML INPUT'!W:W,'SE - OTE - NBML OUTPUT'!A45,'SE - OTE - NBML INPUT'!X:X,'SE - OTE - NBML OUTPUT'!B45)</f>
        <v>2097.0717423133237</v>
      </c>
      <c r="D45" s="356">
        <f t="shared" si="0"/>
        <v>174.75597852611031</v>
      </c>
      <c r="E45" s="248" t="s">
        <v>845</v>
      </c>
    </row>
    <row r="46" spans="1:5" x14ac:dyDescent="0.25">
      <c r="A46" s="248">
        <v>7190</v>
      </c>
      <c r="B46" s="248">
        <v>110</v>
      </c>
      <c r="C46" s="356">
        <f>SUMIFS('SE - OTE - NBML INPUT'!$P:$P,'SE - OTE - NBML INPUT'!$N:$N,A46,'SE - OTE - NBML INPUT'!$O:$O,B46)+SUMIFS('SE - OTE - NBML INPUT'!$S:$S,'SE - OTE - NBML INPUT'!$Q:$Q,A46,'SE - OTE - NBML INPUT'!$R:$R,B46)+SUMIFS('SE - OTE - NBML INPUT'!$V:$V,'SE - OTE - NBML INPUT'!$T:$T,A46,'SE - OTE - NBML INPUT'!$U:$U,B46)+SUMIFS('SE - OTE - NBML INPUT'!Y:Y,'SE - OTE - NBML INPUT'!W:W,'SE - OTE - NBML OUTPUT'!A46,'SE - OTE - NBML INPUT'!X:X,'SE - OTE - NBML OUTPUT'!B46)</f>
        <v>102089.568</v>
      </c>
      <c r="D46" s="356">
        <f t="shared" si="0"/>
        <v>8507.4639999999999</v>
      </c>
      <c r="E46" s="248" t="s">
        <v>846</v>
      </c>
    </row>
    <row r="47" spans="1:5" x14ac:dyDescent="0.25">
      <c r="A47" s="248">
        <v>7190</v>
      </c>
      <c r="B47" s="248">
        <v>112</v>
      </c>
      <c r="C47" s="356">
        <f>SUMIFS('SE - OTE - NBML INPUT'!$P:$P,'SE - OTE - NBML INPUT'!$N:$N,A47,'SE - OTE - NBML INPUT'!$O:$O,B47)+SUMIFS('SE - OTE - NBML INPUT'!$S:$S,'SE - OTE - NBML INPUT'!$Q:$Q,A47,'SE - OTE - NBML INPUT'!$R:$R,B47)+SUMIFS('SE - OTE - NBML INPUT'!$V:$V,'SE - OTE - NBML INPUT'!$T:$T,A47,'SE - OTE - NBML INPUT'!$U:$U,B47)+SUMIFS('SE - OTE - NBML INPUT'!Y:Y,'SE - OTE - NBML INPUT'!W:W,'SE - OTE - NBML OUTPUT'!A47,'SE - OTE - NBML INPUT'!X:X,'SE - OTE - NBML OUTPUT'!B47)</f>
        <v>28037.539199999996</v>
      </c>
      <c r="D47" s="356">
        <f t="shared" si="0"/>
        <v>2336.4615999999996</v>
      </c>
      <c r="E47" s="248" t="s">
        <v>846</v>
      </c>
    </row>
    <row r="48" spans="1:5" x14ac:dyDescent="0.25">
      <c r="A48" s="248">
        <v>7190</v>
      </c>
      <c r="B48" s="248">
        <v>120</v>
      </c>
      <c r="C48" s="356">
        <f>SUMIFS('SE - OTE - NBML INPUT'!$P:$P,'SE - OTE - NBML INPUT'!$N:$N,A48,'SE - OTE - NBML INPUT'!$O:$O,B48)+SUMIFS('SE - OTE - NBML INPUT'!$S:$S,'SE - OTE - NBML INPUT'!$Q:$Q,A48,'SE - OTE - NBML INPUT'!$R:$R,B48)+SUMIFS('SE - OTE - NBML INPUT'!$V:$V,'SE - OTE - NBML INPUT'!$T:$T,A48,'SE - OTE - NBML INPUT'!$U:$U,B48)+SUMIFS('SE - OTE - NBML INPUT'!Y:Y,'SE - OTE - NBML INPUT'!W:W,'SE - OTE - NBML OUTPUT'!A48,'SE - OTE - NBML INPUT'!X:X,'SE - OTE - NBML OUTPUT'!B48)</f>
        <v>113133.12</v>
      </c>
      <c r="D48" s="356">
        <f t="shared" si="0"/>
        <v>9427.76</v>
      </c>
      <c r="E48" s="248" t="s">
        <v>846</v>
      </c>
    </row>
    <row r="49" spans="1:6" x14ac:dyDescent="0.25">
      <c r="A49" s="248">
        <v>7190</v>
      </c>
      <c r="B49" s="248">
        <v>121</v>
      </c>
      <c r="C49" s="356">
        <f>SUMIFS('SE - OTE - NBML INPUT'!$P:$P,'SE - OTE - NBML INPUT'!$N:$N,A49,'SE - OTE - NBML INPUT'!$O:$O,B49)+SUMIFS('SE - OTE - NBML INPUT'!$S:$S,'SE - OTE - NBML INPUT'!$Q:$Q,A49,'SE - OTE - NBML INPUT'!$R:$R,B49)+SUMIFS('SE - OTE - NBML INPUT'!$V:$V,'SE - OTE - NBML INPUT'!$T:$T,A49,'SE - OTE - NBML INPUT'!$U:$U,B49)+SUMIFS('SE - OTE - NBML INPUT'!Y:Y,'SE - OTE - NBML INPUT'!W:W,'SE - OTE - NBML OUTPUT'!A49,'SE - OTE - NBML INPUT'!X:X,'SE - OTE - NBML OUTPUT'!B49)</f>
        <v>0</v>
      </c>
      <c r="D49" s="356">
        <f t="shared" si="0"/>
        <v>0</v>
      </c>
      <c r="E49" s="248" t="s">
        <v>846</v>
      </c>
    </row>
    <row r="50" spans="1:6" x14ac:dyDescent="0.25">
      <c r="A50" s="248">
        <v>7190</v>
      </c>
      <c r="B50" s="248">
        <v>122</v>
      </c>
      <c r="C50" s="356">
        <f>SUMIFS('SE - OTE - NBML INPUT'!$P:$P,'SE - OTE - NBML INPUT'!$N:$N,A50,'SE - OTE - NBML INPUT'!$O:$O,B50)+SUMIFS('SE - OTE - NBML INPUT'!$S:$S,'SE - OTE - NBML INPUT'!$Q:$Q,A50,'SE - OTE - NBML INPUT'!$R:$R,B50)+SUMIFS('SE - OTE - NBML INPUT'!$V:$V,'SE - OTE - NBML INPUT'!$T:$T,A50,'SE - OTE - NBML INPUT'!$U:$U,B50)+SUMIFS('SE - OTE - NBML INPUT'!Y:Y,'SE - OTE - NBML INPUT'!W:W,'SE - OTE - NBML OUTPUT'!A50,'SE - OTE - NBML INPUT'!X:X,'SE - OTE - NBML OUTPUT'!B50)</f>
        <v>0</v>
      </c>
      <c r="D50" s="356">
        <f t="shared" si="0"/>
        <v>0</v>
      </c>
      <c r="E50" s="248" t="s">
        <v>846</v>
      </c>
    </row>
    <row r="51" spans="1:6" x14ac:dyDescent="0.25">
      <c r="A51" s="248">
        <v>7190</v>
      </c>
      <c r="B51" s="248">
        <v>130</v>
      </c>
      <c r="C51" s="356">
        <f>(SUMIFS('SE - OTE - NBML INPUT'!$P:$P,'SE - OTE - NBML INPUT'!$N:$N,A51,'SE - OTE - NBML INPUT'!$O:$O,B51)+SUMIFS('SE - OTE - NBML INPUT'!$S:$S,'SE - OTE - NBML INPUT'!$Q:$Q,A51,'SE - OTE - NBML INPUT'!$R:$R,B51)+SUMIFS('SE - OTE - NBML INPUT'!$V:$V,'SE - OTE - NBML INPUT'!$T:$T,A51,'SE - OTE - NBML INPUT'!$U:$U,B51)+SUMIFS('SE - OTE - NBML INPUT'!Y:Y,'SE - OTE - NBML INPUT'!W:W,'SE - OTE - NBML OUTPUT'!A51,'SE - OTE - NBML INPUT'!X:X,'SE - OTE - NBML OUTPUT'!B51))*0.9</f>
        <v>446540.02893174923</v>
      </c>
      <c r="D51" s="356">
        <f t="shared" si="0"/>
        <v>37211.669077645769</v>
      </c>
      <c r="E51" s="248" t="s">
        <v>846</v>
      </c>
      <c r="F51" s="511" t="s">
        <v>3969</v>
      </c>
    </row>
    <row r="52" spans="1:6" x14ac:dyDescent="0.25">
      <c r="A52" s="248">
        <v>7190</v>
      </c>
      <c r="B52" s="248">
        <v>132</v>
      </c>
      <c r="C52" s="356">
        <f>(SUMIFS('SE - OTE - NBML INPUT'!$P:$P,'SE - OTE - NBML INPUT'!$N:$N,A51,'SE - OTE - NBML INPUT'!$O:$O,B51)+SUMIFS('SE - OTE - NBML INPUT'!$S:$S,'SE - OTE - NBML INPUT'!$Q:$Q,A51,'SE - OTE - NBML INPUT'!$R:$R,B51)+SUMIFS('SE - OTE - NBML INPUT'!$V:$V,'SE - OTE - NBML INPUT'!$T:$T,A51,'SE - OTE - NBML INPUT'!$U:$U,B51)+SUMIFS('SE - OTE - NBML INPUT'!Y:Y,'SE - OTE - NBML INPUT'!W:W,'SE - OTE - NBML OUTPUT'!A51,'SE - OTE - NBML INPUT'!X:X,'SE - OTE - NBML OUTPUT'!B51))*0.1</f>
        <v>49615.558770194359</v>
      </c>
      <c r="D52" s="356">
        <f t="shared" si="0"/>
        <v>4134.6298975161963</v>
      </c>
      <c r="E52" s="248" t="s">
        <v>846</v>
      </c>
    </row>
    <row r="53" spans="1:6" x14ac:dyDescent="0.25">
      <c r="A53" s="248">
        <v>7190</v>
      </c>
      <c r="B53" s="248">
        <v>140</v>
      </c>
      <c r="C53" s="356">
        <f>SUMIFS('SE - OTE - NBML INPUT'!$P:$P,'SE - OTE - NBML INPUT'!$N:$N,A53,'SE - OTE - NBML INPUT'!$O:$O,B53)+SUMIFS('SE - OTE - NBML INPUT'!$S:$S,'SE - OTE - NBML INPUT'!$Q:$Q,A53,'SE - OTE - NBML INPUT'!$R:$R,B53)+SUMIFS('SE - OTE - NBML INPUT'!$V:$V,'SE - OTE - NBML INPUT'!$T:$T,A53,'SE - OTE - NBML INPUT'!$U:$U,B53)+SUMIFS('SE - OTE - NBML INPUT'!Y:Y,'SE - OTE - NBML INPUT'!W:W,'SE - OTE - NBML OUTPUT'!A53,'SE - OTE - NBML INPUT'!X:X,'SE - OTE - NBML OUTPUT'!B53)</f>
        <v>783968.57108985714</v>
      </c>
      <c r="D53" s="356">
        <f t="shared" si="0"/>
        <v>65330.714257488093</v>
      </c>
      <c r="E53" s="248" t="s">
        <v>846</v>
      </c>
    </row>
    <row r="54" spans="1:6" x14ac:dyDescent="0.25">
      <c r="A54" s="248">
        <v>7190</v>
      </c>
      <c r="B54" s="248">
        <v>142</v>
      </c>
      <c r="C54" s="356">
        <f>SUMIFS('SE - OTE - NBML INPUT'!$P:$P,'SE - OTE - NBML INPUT'!$N:$N,A54,'SE - OTE - NBML INPUT'!$O:$O,B54)+SUMIFS('SE - OTE - NBML INPUT'!$S:$S,'SE - OTE - NBML INPUT'!$Q:$Q,A54,'SE - OTE - NBML INPUT'!$R:$R,B54)+SUMIFS('SE - OTE - NBML INPUT'!$V:$V,'SE - OTE - NBML INPUT'!$T:$T,A54,'SE - OTE - NBML INPUT'!$U:$U,B54)+SUMIFS('SE - OTE - NBML INPUT'!Y:Y,'SE - OTE - NBML INPUT'!W:W,'SE - OTE - NBML OUTPUT'!A54,'SE - OTE - NBML INPUT'!X:X,'SE - OTE - NBML OUTPUT'!B54)</f>
        <v>270357.70677165349</v>
      </c>
      <c r="D54" s="356">
        <f t="shared" si="0"/>
        <v>22529.808897637791</v>
      </c>
      <c r="E54" s="248" t="s">
        <v>846</v>
      </c>
    </row>
    <row r="55" spans="1:6" x14ac:dyDescent="0.25">
      <c r="A55" s="248">
        <v>7190</v>
      </c>
      <c r="B55" s="248">
        <v>147</v>
      </c>
      <c r="C55" s="356">
        <f>SUMIFS('SE - OTE - NBML INPUT'!$P:$P,'SE - OTE - NBML INPUT'!$N:$N,A55,'SE - OTE - NBML INPUT'!$O:$O,B55)+SUMIFS('SE - OTE - NBML INPUT'!$S:$S,'SE - OTE - NBML INPUT'!$Q:$Q,A55,'SE - OTE - NBML INPUT'!$R:$R,B55)+SUMIFS('SE - OTE - NBML INPUT'!$V:$V,'SE - OTE - NBML INPUT'!$T:$T,A55,'SE - OTE - NBML INPUT'!$U:$U,B55)+SUMIFS('SE - OTE - NBML INPUT'!Y:Y,'SE - OTE - NBML INPUT'!W:W,'SE - OTE - NBML OUTPUT'!A55,'SE - OTE - NBML INPUT'!X:X,'SE - OTE - NBML OUTPUT'!B55)</f>
        <v>0</v>
      </c>
      <c r="D55" s="356">
        <f t="shared" si="0"/>
        <v>0</v>
      </c>
      <c r="E55" s="248" t="s">
        <v>846</v>
      </c>
    </row>
    <row r="56" spans="1:6" x14ac:dyDescent="0.25">
      <c r="A56" s="248">
        <v>7190</v>
      </c>
      <c r="B56" s="248">
        <v>150</v>
      </c>
      <c r="C56" s="356">
        <f>SUMIFS('SE - OTE - NBML INPUT'!$P:$P,'SE - OTE - NBML INPUT'!$N:$N,A56,'SE - OTE - NBML INPUT'!$O:$O,B56)+SUMIFS('SE - OTE - NBML INPUT'!$S:$S,'SE - OTE - NBML INPUT'!$Q:$Q,A56,'SE - OTE - NBML INPUT'!$R:$R,B56)+SUMIFS('SE - OTE - NBML INPUT'!$V:$V,'SE - OTE - NBML INPUT'!$T:$T,A56,'SE - OTE - NBML INPUT'!$U:$U,B56)+SUMIFS('SE - OTE - NBML INPUT'!Y:Y,'SE - OTE - NBML INPUT'!W:W,'SE - OTE - NBML OUTPUT'!A56,'SE - OTE - NBML INPUT'!X:X,'SE - OTE - NBML OUTPUT'!B56)</f>
        <v>397997.82993542083</v>
      </c>
      <c r="D56" s="356">
        <f t="shared" si="0"/>
        <v>33166.485827951736</v>
      </c>
      <c r="E56" s="248" t="s">
        <v>846</v>
      </c>
    </row>
    <row r="57" spans="1:6" x14ac:dyDescent="0.25">
      <c r="A57" s="248">
        <v>7190</v>
      </c>
      <c r="B57" s="248">
        <v>160</v>
      </c>
      <c r="C57" s="356">
        <f>(SUMIFS('SE - OTE - NBML INPUT'!$P:$P,'SE - OTE - NBML INPUT'!$N:$N,A57,'SE - OTE - NBML INPUT'!$O:$O,B57)+SUMIFS('SE - OTE - NBML INPUT'!$S:$S,'SE - OTE - NBML INPUT'!$Q:$Q,A57,'SE - OTE - NBML INPUT'!$R:$R,B57)+SUMIFS('SE - OTE - NBML INPUT'!$V:$V,'SE - OTE - NBML INPUT'!$T:$T,A57,'SE - OTE - NBML INPUT'!$U:$U,B57)+SUMIFS('SE - OTE - NBML INPUT'!Y:Y,'SE - OTE - NBML INPUT'!W:W,'SE - OTE - NBML OUTPUT'!A57,'SE - OTE - NBML INPUT'!X:X,'SE - OTE - NBML OUTPUT'!B57))*0.8</f>
        <v>137280</v>
      </c>
      <c r="D57" s="356">
        <f t="shared" si="0"/>
        <v>11440</v>
      </c>
      <c r="E57" s="248" t="s">
        <v>846</v>
      </c>
      <c r="F57" s="512" t="s">
        <v>4726</v>
      </c>
    </row>
    <row r="58" spans="1:6" x14ac:dyDescent="0.25">
      <c r="A58" s="248">
        <v>7190</v>
      </c>
      <c r="B58" s="248">
        <v>162</v>
      </c>
      <c r="C58" s="356">
        <f>(SUMIFS('SE - OTE - NBML INPUT'!$P:$P,'SE - OTE - NBML INPUT'!$N:$N,A57,'SE - OTE - NBML INPUT'!$O:$O,B57)+SUMIFS('SE - OTE - NBML INPUT'!$S:$S,'SE - OTE - NBML INPUT'!$Q:$Q,A57,'SE - OTE - NBML INPUT'!$R:$R,B57)+SUMIFS('SE - OTE - NBML INPUT'!$V:$V,'SE - OTE - NBML INPUT'!$T:$T,A57,'SE - OTE - NBML INPUT'!$U:$U,B57)+SUMIFS('SE - OTE - NBML INPUT'!Y:Y,'SE - OTE - NBML INPUT'!W:W,'SE - OTE - NBML OUTPUT'!A57,'SE - OTE - NBML INPUT'!X:X,'SE - OTE - NBML OUTPUT'!B57))*0.2</f>
        <v>34320</v>
      </c>
      <c r="D58" s="356">
        <f t="shared" si="0"/>
        <v>2860</v>
      </c>
      <c r="E58" s="248" t="s">
        <v>846</v>
      </c>
    </row>
    <row r="59" spans="1:6" x14ac:dyDescent="0.25">
      <c r="A59" s="248">
        <v>7190</v>
      </c>
      <c r="B59" s="248">
        <v>210</v>
      </c>
      <c r="C59" s="356">
        <f>SUMIFS('SE - OTE - NBML INPUT'!$P:$P,'SE - OTE - NBML INPUT'!$N:$N,A59,'SE - OTE - NBML INPUT'!$O:$O,B59)+SUMIFS('SE - OTE - NBML INPUT'!$S:$S,'SE - OTE - NBML INPUT'!$Q:$Q,A59,'SE - OTE - NBML INPUT'!$R:$R,B59)+SUMIFS('SE - OTE - NBML INPUT'!$V:$V,'SE - OTE - NBML INPUT'!$T:$T,A59,'SE - OTE - NBML INPUT'!$U:$U,B59)+SUMIFS('SE - OTE - NBML INPUT'!Y:Y,'SE - OTE - NBML INPUT'!W:W,'SE - OTE - NBML OUTPUT'!A59,'SE - OTE - NBML INPUT'!X:X,'SE - OTE - NBML OUTPUT'!B59)</f>
        <v>108412.8</v>
      </c>
      <c r="D59" s="356">
        <f t="shared" si="0"/>
        <v>9034.4</v>
      </c>
      <c r="E59" s="248" t="s">
        <v>846</v>
      </c>
    </row>
    <row r="60" spans="1:6" x14ac:dyDescent="0.25">
      <c r="A60" s="248">
        <v>7190</v>
      </c>
      <c r="B60" s="248">
        <v>220</v>
      </c>
      <c r="C60" s="356">
        <f>SUMIFS('SE - OTE - NBML INPUT'!$P:$P,'SE - OTE - NBML INPUT'!$N:$N,A60,'SE - OTE - NBML INPUT'!$O:$O,B60)+SUMIFS('SE - OTE - NBML INPUT'!$S:$S,'SE - OTE - NBML INPUT'!$Q:$Q,A60,'SE - OTE - NBML INPUT'!$R:$R,B60)+SUMIFS('SE - OTE - NBML INPUT'!$V:$V,'SE - OTE - NBML INPUT'!$T:$T,A60,'SE - OTE - NBML INPUT'!$U:$U,B60)+SUMIFS('SE - OTE - NBML INPUT'!Y:Y,'SE - OTE - NBML INPUT'!W:W,'SE - OTE - NBML OUTPUT'!A60,'SE - OTE - NBML INPUT'!X:X,'SE - OTE - NBML OUTPUT'!B60)</f>
        <v>52788.096000000005</v>
      </c>
      <c r="D60" s="356">
        <f t="shared" si="0"/>
        <v>4399.0080000000007</v>
      </c>
      <c r="E60" s="248" t="s">
        <v>846</v>
      </c>
    </row>
    <row r="61" spans="1:6" x14ac:dyDescent="0.25">
      <c r="A61" s="248">
        <v>7190</v>
      </c>
      <c r="B61" s="248">
        <v>230</v>
      </c>
      <c r="C61" s="356">
        <f>SUMIFS('SE - OTE - NBML INPUT'!$P:$P,'SE - OTE - NBML INPUT'!$N:$N,A61,'SE - OTE - NBML INPUT'!$O:$O,B61)+SUMIFS('SE - OTE - NBML INPUT'!$S:$S,'SE - OTE - NBML INPUT'!$Q:$Q,A61,'SE - OTE - NBML INPUT'!$R:$R,B61)+SUMIFS('SE - OTE - NBML INPUT'!$V:$V,'SE - OTE - NBML INPUT'!$T:$T,A61,'SE - OTE - NBML INPUT'!$U:$U,B61)+SUMIFS('SE - OTE - NBML INPUT'!Y:Y,'SE - OTE - NBML INPUT'!W:W,'SE - OTE - NBML OUTPUT'!A61,'SE - OTE - NBML INPUT'!X:X,'SE - OTE - NBML OUTPUT'!B61)</f>
        <v>173855.22428170772</v>
      </c>
      <c r="D61" s="356">
        <f t="shared" si="0"/>
        <v>14487.935356808977</v>
      </c>
      <c r="E61" s="248" t="s">
        <v>846</v>
      </c>
    </row>
    <row r="62" spans="1:6" x14ac:dyDescent="0.25">
      <c r="A62" s="248">
        <v>7190</v>
      </c>
      <c r="B62" s="248">
        <v>240</v>
      </c>
      <c r="C62" s="356">
        <f>SUMIFS('SE - OTE - NBML INPUT'!$P:$P,'SE - OTE - NBML INPUT'!$N:$N,A62,'SE - OTE - NBML INPUT'!$O:$O,B62)+SUMIFS('SE - OTE - NBML INPUT'!$S:$S,'SE - OTE - NBML INPUT'!$Q:$Q,A62,'SE - OTE - NBML INPUT'!$R:$R,B62)+SUMIFS('SE - OTE - NBML INPUT'!$V:$V,'SE - OTE - NBML INPUT'!$T:$T,A62,'SE - OTE - NBML INPUT'!$U:$U,B62)+SUMIFS('SE - OTE - NBML INPUT'!Y:Y,'SE - OTE - NBML INPUT'!W:W,'SE - OTE - NBML OUTPUT'!A62,'SE - OTE - NBML INPUT'!X:X,'SE - OTE - NBML OUTPUT'!B62)</f>
        <v>386969.35397370066</v>
      </c>
      <c r="D62" s="356">
        <f t="shared" si="0"/>
        <v>32247.446164475055</v>
      </c>
      <c r="E62" s="248" t="s">
        <v>846</v>
      </c>
    </row>
    <row r="63" spans="1:6" x14ac:dyDescent="0.25">
      <c r="A63" s="248">
        <v>7190</v>
      </c>
      <c r="B63" s="248">
        <v>260</v>
      </c>
      <c r="C63" s="356">
        <f>SUMIFS('SE - OTE - NBML INPUT'!$P:$P,'SE - OTE - NBML INPUT'!$N:$N,A63,'SE - OTE - NBML INPUT'!$O:$O,B63)+SUMIFS('SE - OTE - NBML INPUT'!$S:$S,'SE - OTE - NBML INPUT'!$Q:$Q,A63,'SE - OTE - NBML INPUT'!$R:$R,B63)+SUMIFS('SE - OTE - NBML INPUT'!$V:$V,'SE - OTE - NBML INPUT'!$T:$T,A63,'SE - OTE - NBML INPUT'!$U:$U,B63)+SUMIFS('SE - OTE - NBML INPUT'!Y:Y,'SE - OTE - NBML INPUT'!W:W,'SE - OTE - NBML OUTPUT'!A63,'SE - OTE - NBML INPUT'!X:X,'SE - OTE - NBML OUTPUT'!B63)</f>
        <v>105600</v>
      </c>
      <c r="D63" s="356">
        <f t="shared" si="0"/>
        <v>8800</v>
      </c>
      <c r="E63" s="248" t="s">
        <v>846</v>
      </c>
    </row>
    <row r="64" spans="1:6" x14ac:dyDescent="0.25">
      <c r="A64" s="248">
        <v>7190</v>
      </c>
      <c r="B64" s="248">
        <v>330</v>
      </c>
      <c r="C64" s="356">
        <f>SUMIFS('SE - OTE - NBML INPUT'!$P:$P,'SE - OTE - NBML INPUT'!$N:$N,A64,'SE - OTE - NBML INPUT'!$O:$O,B64)+SUMIFS('SE - OTE - NBML INPUT'!$S:$S,'SE - OTE - NBML INPUT'!$Q:$Q,A64,'SE - OTE - NBML INPUT'!$R:$R,B64)+SUMIFS('SE - OTE - NBML INPUT'!$V:$V,'SE - OTE - NBML INPUT'!$T:$T,A64,'SE - OTE - NBML INPUT'!$U:$U,B64)+SUMIFS('SE - OTE - NBML INPUT'!Y:Y,'SE - OTE - NBML INPUT'!W:W,'SE - OTE - NBML OUTPUT'!A64,'SE - OTE - NBML INPUT'!X:X,'SE - OTE - NBML OUTPUT'!B64)</f>
        <v>69728.61467168841</v>
      </c>
      <c r="D64" s="356">
        <f t="shared" si="0"/>
        <v>5810.7178893073678</v>
      </c>
      <c r="E64" s="248" t="s">
        <v>846</v>
      </c>
    </row>
    <row r="65" spans="1:6" x14ac:dyDescent="0.25">
      <c r="A65" s="248">
        <v>7190</v>
      </c>
      <c r="B65" s="248">
        <v>340</v>
      </c>
      <c r="C65" s="356">
        <f>SUMIFS('SE - OTE - NBML INPUT'!$P:$P,'SE - OTE - NBML INPUT'!$N:$N,A65,'SE - OTE - NBML INPUT'!$O:$O,B65)+SUMIFS('SE - OTE - NBML INPUT'!$S:$S,'SE - OTE - NBML INPUT'!$Q:$Q,A65,'SE - OTE - NBML INPUT'!$R:$R,B65)+SUMIFS('SE - OTE - NBML INPUT'!$V:$V,'SE - OTE - NBML INPUT'!$T:$T,A65,'SE - OTE - NBML INPUT'!$U:$U,B65)+SUMIFS('SE - OTE - NBML INPUT'!Y:Y,'SE - OTE - NBML INPUT'!W:W,'SE - OTE - NBML OUTPUT'!A65,'SE - OTE - NBML INPUT'!X:X,'SE - OTE - NBML OUTPUT'!B65)</f>
        <v>284918.20799999998</v>
      </c>
      <c r="D65" s="356">
        <f t="shared" si="0"/>
        <v>23743.183999999997</v>
      </c>
      <c r="E65" s="248" t="s">
        <v>846</v>
      </c>
    </row>
    <row r="66" spans="1:6" x14ac:dyDescent="0.25">
      <c r="A66" s="248">
        <v>7190</v>
      </c>
      <c r="B66" s="248">
        <v>410</v>
      </c>
      <c r="C66" s="356">
        <f>SUMIFS('SE - OTE - NBML INPUT'!$P:$P,'SE - OTE - NBML INPUT'!$N:$N,A66,'SE - OTE - NBML INPUT'!$O:$O,B66)+SUMIFS('SE - OTE - NBML INPUT'!$S:$S,'SE - OTE - NBML INPUT'!$Q:$Q,A66,'SE - OTE - NBML INPUT'!$R:$R,B66)+SUMIFS('SE - OTE - NBML INPUT'!$V:$V,'SE - OTE - NBML INPUT'!$T:$T,A66,'SE - OTE - NBML INPUT'!$U:$U,B66)+SUMIFS('SE - OTE - NBML INPUT'!Y:Y,'SE - OTE - NBML INPUT'!W:W,'SE - OTE - NBML OUTPUT'!A66,'SE - OTE - NBML INPUT'!X:X,'SE - OTE - NBML OUTPUT'!B66)</f>
        <v>0</v>
      </c>
      <c r="D66" s="356">
        <f t="shared" si="0"/>
        <v>0</v>
      </c>
      <c r="E66" s="248" t="s">
        <v>846</v>
      </c>
    </row>
    <row r="67" spans="1:6" x14ac:dyDescent="0.25">
      <c r="A67" s="248">
        <v>7190</v>
      </c>
      <c r="B67" s="248">
        <v>430</v>
      </c>
      <c r="C67" s="356">
        <f>SUMIFS('SE - OTE - NBML INPUT'!$P:$P,'SE - OTE - NBML INPUT'!$N:$N,A67,'SE - OTE - NBML INPUT'!$O:$O,B67)+SUMIFS('SE - OTE - NBML INPUT'!$S:$S,'SE - OTE - NBML INPUT'!$Q:$Q,A67,'SE - OTE - NBML INPUT'!$R:$R,B67)+SUMIFS('SE - OTE - NBML INPUT'!$V:$V,'SE - OTE - NBML INPUT'!$T:$T,A67,'SE - OTE - NBML INPUT'!$U:$U,B67)+SUMIFS('SE - OTE - NBML INPUT'!Y:Y,'SE - OTE - NBML INPUT'!W:W,'SE - OTE - NBML OUTPUT'!A67,'SE - OTE - NBML INPUT'!X:X,'SE - OTE - NBML OUTPUT'!B67)</f>
        <v>81357.806569024615</v>
      </c>
      <c r="D67" s="356">
        <f t="shared" ref="D67:D127" si="1">C67/12</f>
        <v>6779.8172140853849</v>
      </c>
      <c r="E67" s="248" t="s">
        <v>846</v>
      </c>
    </row>
    <row r="68" spans="1:6" x14ac:dyDescent="0.25">
      <c r="A68" s="248">
        <v>7190</v>
      </c>
      <c r="B68" s="248">
        <v>440</v>
      </c>
      <c r="C68" s="356">
        <f>SUMIFS('SE - OTE - NBML INPUT'!$P:$P,'SE - OTE - NBML INPUT'!$N:$N,A68,'SE - OTE - NBML INPUT'!$O:$O,B68)+SUMIFS('SE - OTE - NBML INPUT'!$S:$S,'SE - OTE - NBML INPUT'!$Q:$Q,A68,'SE - OTE - NBML INPUT'!$R:$R,B68)+SUMIFS('SE - OTE - NBML INPUT'!$V:$V,'SE - OTE - NBML INPUT'!$T:$T,A68,'SE - OTE - NBML INPUT'!$U:$U,B68)+SUMIFS('SE - OTE - NBML INPUT'!Y:Y,'SE - OTE - NBML INPUT'!W:W,'SE - OTE - NBML OUTPUT'!A68,'SE - OTE - NBML INPUT'!X:X,'SE - OTE - NBML OUTPUT'!B68)</f>
        <v>281604.73599999998</v>
      </c>
      <c r="D68" s="356">
        <f t="shared" si="1"/>
        <v>23467.061333333331</v>
      </c>
      <c r="E68" s="248" t="s">
        <v>846</v>
      </c>
    </row>
    <row r="69" spans="1:6" x14ac:dyDescent="0.25">
      <c r="A69" s="248">
        <v>7190</v>
      </c>
      <c r="B69" s="248">
        <v>935</v>
      </c>
      <c r="C69" s="356">
        <f>SUMIFS('SE - OTE - NBML INPUT'!$P:$P,'SE - OTE - NBML INPUT'!$N:$N,A69,'SE - OTE - NBML INPUT'!$O:$O,B69)+SUMIFS('SE - OTE - NBML INPUT'!$S:$S,'SE - OTE - NBML INPUT'!$Q:$Q,A69,'SE - OTE - NBML INPUT'!$R:$R,B69)+SUMIFS('SE - OTE - NBML INPUT'!$V:$V,'SE - OTE - NBML INPUT'!$T:$T,A69,'SE - OTE - NBML INPUT'!$U:$U,B69)+SUMIFS('SE - OTE - NBML INPUT'!Y:Y,'SE - OTE - NBML INPUT'!W:W,'SE - OTE - NBML OUTPUT'!A69,'SE - OTE - NBML INPUT'!X:X,'SE - OTE - NBML OUTPUT'!B69)</f>
        <v>248152.32000000001</v>
      </c>
      <c r="D69" s="356">
        <f t="shared" si="1"/>
        <v>20679.36</v>
      </c>
      <c r="E69" s="248" t="s">
        <v>846</v>
      </c>
    </row>
    <row r="70" spans="1:6" x14ac:dyDescent="0.25">
      <c r="A70" s="248">
        <v>7190</v>
      </c>
      <c r="B70" s="248">
        <v>936</v>
      </c>
      <c r="C70" s="356">
        <f>SUMIFS('SE - OTE - NBML INPUT'!$P:$P,'SE - OTE - NBML INPUT'!$N:$N,A70,'SE - OTE - NBML INPUT'!$O:$O,B70)+SUMIFS('SE - OTE - NBML INPUT'!$S:$S,'SE - OTE - NBML INPUT'!$Q:$Q,A70,'SE - OTE - NBML INPUT'!$R:$R,B70)+SUMIFS('SE - OTE - NBML INPUT'!$V:$V,'SE - OTE - NBML INPUT'!$T:$T,A70,'SE - OTE - NBML INPUT'!$U:$U,B70)+SUMIFS('SE - OTE - NBML INPUT'!Y:Y,'SE - OTE - NBML INPUT'!W:W,'SE - OTE - NBML OUTPUT'!A70,'SE - OTE - NBML INPUT'!X:X,'SE - OTE - NBML OUTPUT'!B70)</f>
        <v>66737.211127379196</v>
      </c>
      <c r="D70" s="356">
        <f t="shared" si="1"/>
        <v>5561.434260614933</v>
      </c>
      <c r="E70" s="248" t="s">
        <v>846</v>
      </c>
    </row>
    <row r="71" spans="1:6" x14ac:dyDescent="0.25">
      <c r="A71" s="248">
        <v>7170</v>
      </c>
      <c r="B71" s="248">
        <v>110</v>
      </c>
      <c r="C71" s="356">
        <f>SUMIFS('SE - OTE - NBML INPUT'!$P:$P,'SE - OTE - NBML INPUT'!$N:$N,A71,'SE - OTE - NBML INPUT'!$O:$O,B71)+SUMIFS('SE - OTE - NBML INPUT'!$S:$S,'SE - OTE - NBML INPUT'!$Q:$Q,A71,'SE - OTE - NBML INPUT'!$R:$R,B71)+SUMIFS('SE - OTE - NBML INPUT'!$V:$V,'SE - OTE - NBML INPUT'!$T:$T,A71,'SE - OTE - NBML INPUT'!$U:$U,B71)+SUMIFS('SE - OTE - NBML INPUT'!Y:Y,'SE - OTE - NBML INPUT'!W:W,'SE - OTE - NBML OUTPUT'!A71,'SE - OTE - NBML INPUT'!X:X,'SE - OTE - NBML OUTPUT'!B71)</f>
        <v>116208</v>
      </c>
      <c r="D71" s="356">
        <f t="shared" si="1"/>
        <v>9684</v>
      </c>
      <c r="E71" s="248" t="s">
        <v>847</v>
      </c>
    </row>
    <row r="72" spans="1:6" x14ac:dyDescent="0.25">
      <c r="A72" s="248">
        <v>7170</v>
      </c>
      <c r="B72" s="248">
        <v>112</v>
      </c>
      <c r="C72" s="356">
        <f>SUMIFS('SE - OTE - NBML INPUT'!$P:$P,'SE - OTE - NBML INPUT'!$N:$N,A72,'SE - OTE - NBML INPUT'!$O:$O,B72)+SUMIFS('SE - OTE - NBML INPUT'!$S:$S,'SE - OTE - NBML INPUT'!$Q:$Q,A72,'SE - OTE - NBML INPUT'!$R:$R,B72)+SUMIFS('SE - OTE - NBML INPUT'!$V:$V,'SE - OTE - NBML INPUT'!$T:$T,A72,'SE - OTE - NBML INPUT'!$U:$U,B72)+SUMIFS('SE - OTE - NBML INPUT'!Y:Y,'SE - OTE - NBML INPUT'!W:W,'SE - OTE - NBML OUTPUT'!A72,'SE - OTE - NBML INPUT'!X:X,'SE - OTE - NBML OUTPUT'!B72)</f>
        <v>55632</v>
      </c>
      <c r="D72" s="356">
        <f t="shared" si="1"/>
        <v>4636</v>
      </c>
      <c r="E72" s="248" t="s">
        <v>847</v>
      </c>
    </row>
    <row r="73" spans="1:6" x14ac:dyDescent="0.25">
      <c r="A73" s="248">
        <v>7170</v>
      </c>
      <c r="B73" s="248">
        <v>120</v>
      </c>
      <c r="C73" s="356">
        <f>SUMIFS('SE - OTE - NBML INPUT'!$P:$P,'SE - OTE - NBML INPUT'!$N:$N,A73,'SE - OTE - NBML INPUT'!$O:$O,B73)+SUMIFS('SE - OTE - NBML INPUT'!$S:$S,'SE - OTE - NBML INPUT'!$Q:$Q,A73,'SE - OTE - NBML INPUT'!$R:$R,B73)+SUMIFS('SE - OTE - NBML INPUT'!$V:$V,'SE - OTE - NBML INPUT'!$T:$T,A73,'SE - OTE - NBML INPUT'!$U:$U,B73)+SUMIFS('SE - OTE - NBML INPUT'!Y:Y,'SE - OTE - NBML INPUT'!W:W,'SE - OTE - NBML OUTPUT'!A73,'SE - OTE - NBML INPUT'!X:X,'SE - OTE - NBML OUTPUT'!B73)</f>
        <v>132528</v>
      </c>
      <c r="D73" s="356">
        <f t="shared" si="1"/>
        <v>11044</v>
      </c>
      <c r="E73" s="248" t="s">
        <v>847</v>
      </c>
    </row>
    <row r="74" spans="1:6" x14ac:dyDescent="0.25">
      <c r="A74" s="248">
        <v>7170</v>
      </c>
      <c r="B74" s="248">
        <v>121</v>
      </c>
      <c r="C74" s="356">
        <f>SUMIFS('SE - OTE - NBML INPUT'!$P:$P,'SE - OTE - NBML INPUT'!$N:$N,A74,'SE - OTE - NBML INPUT'!$O:$O,B74)+SUMIFS('SE - OTE - NBML INPUT'!$S:$S,'SE - OTE - NBML INPUT'!$Q:$Q,A74,'SE - OTE - NBML INPUT'!$R:$R,B74)+SUMIFS('SE - OTE - NBML INPUT'!$V:$V,'SE - OTE - NBML INPUT'!$T:$T,A74,'SE - OTE - NBML INPUT'!$U:$U,B74)+SUMIFS('SE - OTE - NBML INPUT'!Y:Y,'SE - OTE - NBML INPUT'!W:W,'SE - OTE - NBML OUTPUT'!A74,'SE - OTE - NBML INPUT'!X:X,'SE - OTE - NBML OUTPUT'!B74)</f>
        <v>0</v>
      </c>
      <c r="D74" s="356">
        <f t="shared" si="1"/>
        <v>0</v>
      </c>
      <c r="E74" s="248" t="s">
        <v>847</v>
      </c>
    </row>
    <row r="75" spans="1:6" x14ac:dyDescent="0.25">
      <c r="A75" s="248">
        <v>7170</v>
      </c>
      <c r="B75" s="248">
        <v>122</v>
      </c>
      <c r="C75" s="356">
        <f>SUMIFS('SE - OTE - NBML INPUT'!$P:$P,'SE - OTE - NBML INPUT'!$N:$N,A75,'SE - OTE - NBML INPUT'!$O:$O,B75)+SUMIFS('SE - OTE - NBML INPUT'!$S:$S,'SE - OTE - NBML INPUT'!$Q:$Q,A75,'SE - OTE - NBML INPUT'!$R:$R,B75)+SUMIFS('SE - OTE - NBML INPUT'!$V:$V,'SE - OTE - NBML INPUT'!$T:$T,A75,'SE - OTE - NBML INPUT'!$U:$U,B75)+SUMIFS('SE - OTE - NBML INPUT'!Y:Y,'SE - OTE - NBML INPUT'!W:W,'SE - OTE - NBML OUTPUT'!A75,'SE - OTE - NBML INPUT'!X:X,'SE - OTE - NBML OUTPUT'!B75)</f>
        <v>0</v>
      </c>
      <c r="D75" s="356">
        <f t="shared" si="1"/>
        <v>0</v>
      </c>
      <c r="E75" s="248" t="s">
        <v>847</v>
      </c>
    </row>
    <row r="76" spans="1:6" x14ac:dyDescent="0.25">
      <c r="A76" s="248">
        <v>7170</v>
      </c>
      <c r="B76" s="248">
        <v>130</v>
      </c>
      <c r="C76" s="356">
        <f>(SUMIFS('SE - OTE - NBML INPUT'!$P:$P,'SE - OTE - NBML INPUT'!$N:$N,A76,'SE - OTE - NBML INPUT'!$O:$O,B76)+SUMIFS('SE - OTE - NBML INPUT'!$S:$S,'SE - OTE - NBML INPUT'!$Q:$Q,A76,'SE - OTE - NBML INPUT'!$R:$R,B76)+SUMIFS('SE - OTE - NBML INPUT'!$V:$V,'SE - OTE - NBML INPUT'!$T:$T,A76,'SE - OTE - NBML INPUT'!$U:$U,B76)+SUMIFS('SE - OTE - NBML INPUT'!Y:Y,'SE - OTE - NBML INPUT'!W:W,'SE - OTE - NBML OUTPUT'!A76,'SE - OTE - NBML INPUT'!X:X,'SE - OTE - NBML OUTPUT'!B76))*0.9</f>
        <v>94878.719999999987</v>
      </c>
      <c r="D76" s="356">
        <f t="shared" si="1"/>
        <v>7906.5599999999986</v>
      </c>
      <c r="E76" s="248" t="s">
        <v>847</v>
      </c>
      <c r="F76" s="511" t="s">
        <v>3969</v>
      </c>
    </row>
    <row r="77" spans="1:6" x14ac:dyDescent="0.25">
      <c r="A77" s="248">
        <v>7170</v>
      </c>
      <c r="B77" s="248">
        <v>132</v>
      </c>
      <c r="C77" s="356">
        <f>(SUMIFS('SE - OTE - NBML INPUT'!$P:$P,'SE - OTE - NBML INPUT'!$N:$N,A76,'SE - OTE - NBML INPUT'!$O:$O,B76)+SUMIFS('SE - OTE - NBML INPUT'!$S:$S,'SE - OTE - NBML INPUT'!$Q:$Q,A76,'SE - OTE - NBML INPUT'!$R:$R,B76)+SUMIFS('SE - OTE - NBML INPUT'!$V:$V,'SE - OTE - NBML INPUT'!$T:$T,A76,'SE - OTE - NBML INPUT'!$U:$U,B76)+SUMIFS('SE - OTE - NBML INPUT'!Y:Y,'SE - OTE - NBML INPUT'!W:W,'SE - OTE - NBML OUTPUT'!A76,'SE - OTE - NBML INPUT'!X:X,'SE - OTE - NBML OUTPUT'!B76))*0.1</f>
        <v>10542.08</v>
      </c>
      <c r="D77" s="356">
        <f t="shared" si="1"/>
        <v>878.50666666666666</v>
      </c>
      <c r="E77" s="248" t="s">
        <v>847</v>
      </c>
    </row>
    <row r="78" spans="1:6" x14ac:dyDescent="0.25">
      <c r="A78" s="248">
        <v>7170</v>
      </c>
      <c r="B78" s="248">
        <v>140</v>
      </c>
      <c r="C78" s="356">
        <f>SUMIFS('SE - OTE - NBML INPUT'!$P:$P,'SE - OTE - NBML INPUT'!$N:$N,A78,'SE - OTE - NBML INPUT'!$O:$O,B78)+SUMIFS('SE - OTE - NBML INPUT'!$S:$S,'SE - OTE - NBML INPUT'!$Q:$Q,A78,'SE - OTE - NBML INPUT'!$R:$R,B78)+SUMIFS('SE - OTE - NBML INPUT'!$V:$V,'SE - OTE - NBML INPUT'!$T:$T,A78,'SE - OTE - NBML INPUT'!$U:$U,B78)+SUMIFS('SE - OTE - NBML INPUT'!Y:Y,'SE - OTE - NBML INPUT'!W:W,'SE - OTE - NBML OUTPUT'!A78,'SE - OTE - NBML INPUT'!X:X,'SE - OTE - NBML OUTPUT'!B78)</f>
        <v>241651.20000000001</v>
      </c>
      <c r="D78" s="356">
        <f t="shared" si="1"/>
        <v>20137.600000000002</v>
      </c>
      <c r="E78" s="248" t="s">
        <v>847</v>
      </c>
    </row>
    <row r="79" spans="1:6" x14ac:dyDescent="0.25">
      <c r="A79" s="248">
        <v>7170</v>
      </c>
      <c r="B79" s="248">
        <v>142</v>
      </c>
      <c r="C79" s="356">
        <f>SUMIFS('SE - OTE - NBML INPUT'!$P:$P,'SE - OTE - NBML INPUT'!$N:$N,A79,'SE - OTE - NBML INPUT'!$O:$O,B79)+SUMIFS('SE - OTE - NBML INPUT'!$S:$S,'SE - OTE - NBML INPUT'!$Q:$Q,A79,'SE - OTE - NBML INPUT'!$R:$R,B79)+SUMIFS('SE - OTE - NBML INPUT'!$V:$V,'SE - OTE - NBML INPUT'!$T:$T,A79,'SE - OTE - NBML INPUT'!$U:$U,B79)+SUMIFS('SE - OTE - NBML INPUT'!Y:Y,'SE - OTE - NBML INPUT'!W:W,'SE - OTE - NBML OUTPUT'!A79,'SE - OTE - NBML INPUT'!X:X,'SE - OTE - NBML OUTPUT'!B79)</f>
        <v>38016</v>
      </c>
      <c r="D79" s="356">
        <f t="shared" si="1"/>
        <v>3168</v>
      </c>
      <c r="E79" s="248" t="s">
        <v>847</v>
      </c>
    </row>
    <row r="80" spans="1:6" x14ac:dyDescent="0.25">
      <c r="A80" s="248">
        <v>7170</v>
      </c>
      <c r="B80" s="248">
        <v>147</v>
      </c>
      <c r="C80" s="356">
        <f>SUMIFS('SE - OTE - NBML INPUT'!$P:$P,'SE - OTE - NBML INPUT'!$N:$N,A80,'SE - OTE - NBML INPUT'!$O:$O,B80)+SUMIFS('SE - OTE - NBML INPUT'!$S:$S,'SE - OTE - NBML INPUT'!$Q:$Q,A80,'SE - OTE - NBML INPUT'!$R:$R,B80)+SUMIFS('SE - OTE - NBML INPUT'!$V:$V,'SE - OTE - NBML INPUT'!$T:$T,A80,'SE - OTE - NBML INPUT'!$U:$U,B80)+SUMIFS('SE - OTE - NBML INPUT'!Y:Y,'SE - OTE - NBML INPUT'!W:W,'SE - OTE - NBML OUTPUT'!A80,'SE - OTE - NBML INPUT'!X:X,'SE - OTE - NBML OUTPUT'!B80)</f>
        <v>0</v>
      </c>
      <c r="D80" s="356">
        <f t="shared" si="1"/>
        <v>0</v>
      </c>
      <c r="E80" s="248" t="s">
        <v>847</v>
      </c>
    </row>
    <row r="81" spans="1:6" x14ac:dyDescent="0.25">
      <c r="A81" s="248">
        <v>7170</v>
      </c>
      <c r="B81" s="248">
        <v>150</v>
      </c>
      <c r="C81" s="356">
        <f>SUMIFS('SE - OTE - NBML INPUT'!$P:$P,'SE - OTE - NBML INPUT'!$N:$N,A81,'SE - OTE - NBML INPUT'!$O:$O,B81)+SUMIFS('SE - OTE - NBML INPUT'!$S:$S,'SE - OTE - NBML INPUT'!$Q:$Q,A81,'SE - OTE - NBML INPUT'!$R:$R,B81)+SUMIFS('SE - OTE - NBML INPUT'!$V:$V,'SE - OTE - NBML INPUT'!$T:$T,A81,'SE - OTE - NBML INPUT'!$U:$U,B81)+SUMIFS('SE - OTE - NBML INPUT'!Y:Y,'SE - OTE - NBML INPUT'!W:W,'SE - OTE - NBML OUTPUT'!A81,'SE - OTE - NBML INPUT'!X:X,'SE - OTE - NBML OUTPUT'!B81)</f>
        <v>93120</v>
      </c>
      <c r="D81" s="356">
        <f t="shared" si="1"/>
        <v>7760</v>
      </c>
      <c r="E81" s="248" t="s">
        <v>847</v>
      </c>
    </row>
    <row r="82" spans="1:6" x14ac:dyDescent="0.25">
      <c r="A82" s="248">
        <v>7170</v>
      </c>
      <c r="B82" s="248">
        <v>160</v>
      </c>
      <c r="C82" s="356">
        <f>(SUMIFS('SE - OTE - NBML INPUT'!$P:$P,'SE - OTE - NBML INPUT'!$N:$N,A82,'SE - OTE - NBML INPUT'!$O:$O,B82)+SUMIFS('SE - OTE - NBML INPUT'!$S:$S,'SE - OTE - NBML INPUT'!$Q:$Q,A82,'SE - OTE - NBML INPUT'!$R:$R,B82)+SUMIFS('SE - OTE - NBML INPUT'!$V:$V,'SE - OTE - NBML INPUT'!$T:$T,A82,'SE - OTE - NBML INPUT'!$U:$U,B82)+SUMIFS('SE - OTE - NBML INPUT'!Y:Y,'SE - OTE - NBML INPUT'!W:W,'SE - OTE - NBML OUTPUT'!A82,'SE - OTE - NBML INPUT'!X:X,'SE - OTE - NBML OUTPUT'!B82))*0.8</f>
        <v>31449.600000000002</v>
      </c>
      <c r="D82" s="356">
        <f t="shared" si="1"/>
        <v>2620.8000000000002</v>
      </c>
      <c r="E82" s="248" t="s">
        <v>847</v>
      </c>
      <c r="F82" s="512" t="s">
        <v>4726</v>
      </c>
    </row>
    <row r="83" spans="1:6" x14ac:dyDescent="0.25">
      <c r="A83" s="248">
        <v>7170</v>
      </c>
      <c r="B83" s="248">
        <v>162</v>
      </c>
      <c r="C83" s="356">
        <f>(SUMIFS('SE - OTE - NBML INPUT'!$P:$P,'SE - OTE - NBML INPUT'!$N:$N,A82,'SE - OTE - NBML INPUT'!$O:$O,B82)+SUMIFS('SE - OTE - NBML INPUT'!$S:$S,'SE - OTE - NBML INPUT'!$Q:$Q,A82,'SE - OTE - NBML INPUT'!$R:$R,B82)+SUMIFS('SE - OTE - NBML INPUT'!$V:$V,'SE - OTE - NBML INPUT'!$T:$T,A82,'SE - OTE - NBML INPUT'!$U:$U,B82)+SUMIFS('SE - OTE - NBML INPUT'!Y:Y,'SE - OTE - NBML INPUT'!W:W,'SE - OTE - NBML OUTPUT'!A82,'SE - OTE - NBML INPUT'!X:X,'SE - OTE - NBML OUTPUT'!B82))*0.2</f>
        <v>7862.4000000000005</v>
      </c>
      <c r="D83" s="356">
        <f t="shared" si="1"/>
        <v>655.20000000000005</v>
      </c>
      <c r="E83" s="248" t="s">
        <v>847</v>
      </c>
    </row>
    <row r="84" spans="1:6" x14ac:dyDescent="0.25">
      <c r="A84" s="248">
        <v>7170</v>
      </c>
      <c r="B84" s="248">
        <v>210</v>
      </c>
      <c r="C84" s="356">
        <f>SUMIFS('SE - OTE - NBML INPUT'!$P:$P,'SE - OTE - NBML INPUT'!$N:$N,A84,'SE - OTE - NBML INPUT'!$O:$O,B84)+SUMIFS('SE - OTE - NBML INPUT'!$S:$S,'SE - OTE - NBML INPUT'!$Q:$Q,A84,'SE - OTE - NBML INPUT'!$R:$R,B84)+SUMIFS('SE - OTE - NBML INPUT'!$V:$V,'SE - OTE - NBML INPUT'!$T:$T,A84,'SE - OTE - NBML INPUT'!$U:$U,B84)+SUMIFS('SE - OTE - NBML INPUT'!Y:Y,'SE - OTE - NBML INPUT'!W:W,'SE - OTE - NBML OUTPUT'!A84,'SE - OTE - NBML INPUT'!X:X,'SE - OTE - NBML OUTPUT'!B84)</f>
        <v>47040</v>
      </c>
      <c r="D84" s="356">
        <f t="shared" si="1"/>
        <v>3920</v>
      </c>
      <c r="E84" s="248" t="s">
        <v>847</v>
      </c>
    </row>
    <row r="85" spans="1:6" x14ac:dyDescent="0.25">
      <c r="A85" s="248">
        <v>7170</v>
      </c>
      <c r="B85" s="248">
        <v>220</v>
      </c>
      <c r="C85" s="356">
        <f>SUMIFS('SE - OTE - NBML INPUT'!$P:$P,'SE - OTE - NBML INPUT'!$N:$N,A85,'SE - OTE - NBML INPUT'!$O:$O,B85)+SUMIFS('SE - OTE - NBML INPUT'!$S:$S,'SE - OTE - NBML INPUT'!$Q:$Q,A85,'SE - OTE - NBML INPUT'!$R:$R,B85)+SUMIFS('SE - OTE - NBML INPUT'!$V:$V,'SE - OTE - NBML INPUT'!$T:$T,A85,'SE - OTE - NBML INPUT'!$U:$U,B85)+SUMIFS('SE - OTE - NBML INPUT'!Y:Y,'SE - OTE - NBML INPUT'!W:W,'SE - OTE - NBML OUTPUT'!A85,'SE - OTE - NBML INPUT'!X:X,'SE - OTE - NBML OUTPUT'!B85)</f>
        <v>60480</v>
      </c>
      <c r="D85" s="356">
        <f t="shared" si="1"/>
        <v>5040</v>
      </c>
      <c r="E85" s="248" t="s">
        <v>847</v>
      </c>
    </row>
    <row r="86" spans="1:6" x14ac:dyDescent="0.25">
      <c r="A86" s="248">
        <v>7170</v>
      </c>
      <c r="B86" s="248">
        <v>230</v>
      </c>
      <c r="C86" s="356">
        <f>SUMIFS('SE - OTE - NBML INPUT'!$P:$P,'SE - OTE - NBML INPUT'!$N:$N,A86,'SE - OTE - NBML INPUT'!$O:$O,B86)+SUMIFS('SE - OTE - NBML INPUT'!$S:$S,'SE - OTE - NBML INPUT'!$Q:$Q,A86,'SE - OTE - NBML INPUT'!$R:$R,B86)+SUMIFS('SE - OTE - NBML INPUT'!$V:$V,'SE - OTE - NBML INPUT'!$T:$T,A86,'SE - OTE - NBML INPUT'!$U:$U,B86)+SUMIFS('SE - OTE - NBML INPUT'!Y:Y,'SE - OTE - NBML INPUT'!W:W,'SE - OTE - NBML OUTPUT'!A86,'SE - OTE - NBML INPUT'!X:X,'SE - OTE - NBML OUTPUT'!B86)</f>
        <v>96000</v>
      </c>
      <c r="D86" s="356">
        <f t="shared" si="1"/>
        <v>8000</v>
      </c>
      <c r="E86" s="248" t="s">
        <v>847</v>
      </c>
    </row>
    <row r="87" spans="1:6" x14ac:dyDescent="0.25">
      <c r="A87" s="248">
        <v>7170</v>
      </c>
      <c r="B87" s="248">
        <v>240</v>
      </c>
      <c r="C87" s="356">
        <f>SUMIFS('SE - OTE - NBML INPUT'!$P:$P,'SE - OTE - NBML INPUT'!$N:$N,A87,'SE - OTE - NBML INPUT'!$O:$O,B87)+SUMIFS('SE - OTE - NBML INPUT'!$S:$S,'SE - OTE - NBML INPUT'!$Q:$Q,A87,'SE - OTE - NBML INPUT'!$R:$R,B87)+SUMIFS('SE - OTE - NBML INPUT'!$V:$V,'SE - OTE - NBML INPUT'!$T:$T,A87,'SE - OTE - NBML INPUT'!$U:$U,B87)+SUMIFS('SE - OTE - NBML INPUT'!Y:Y,'SE - OTE - NBML INPUT'!W:W,'SE - OTE - NBML OUTPUT'!A87,'SE - OTE - NBML INPUT'!X:X,'SE - OTE - NBML OUTPUT'!B87)</f>
        <v>142720</v>
      </c>
      <c r="D87" s="356">
        <f t="shared" si="1"/>
        <v>11893.333333333334</v>
      </c>
      <c r="E87" s="248" t="s">
        <v>847</v>
      </c>
    </row>
    <row r="88" spans="1:6" x14ac:dyDescent="0.25">
      <c r="A88" s="248">
        <v>7170</v>
      </c>
      <c r="B88" s="248">
        <v>260</v>
      </c>
      <c r="C88" s="356">
        <f>SUMIFS('SE - OTE - NBML INPUT'!$P:$P,'SE - OTE - NBML INPUT'!$N:$N,A88,'SE - OTE - NBML INPUT'!$O:$O,B88)+SUMIFS('SE - OTE - NBML INPUT'!$S:$S,'SE - OTE - NBML INPUT'!$Q:$Q,A88,'SE - OTE - NBML INPUT'!$R:$R,B88)+SUMIFS('SE - OTE - NBML INPUT'!$V:$V,'SE - OTE - NBML INPUT'!$T:$T,A88,'SE - OTE - NBML INPUT'!$U:$U,B88)+SUMIFS('SE - OTE - NBML INPUT'!Y:Y,'SE - OTE - NBML INPUT'!W:W,'SE - OTE - NBML OUTPUT'!A88,'SE - OTE - NBML INPUT'!X:X,'SE - OTE - NBML OUTPUT'!B88)</f>
        <v>26880</v>
      </c>
      <c r="D88" s="356">
        <f t="shared" si="1"/>
        <v>2240</v>
      </c>
      <c r="E88" s="248" t="s">
        <v>847</v>
      </c>
    </row>
    <row r="89" spans="1:6" x14ac:dyDescent="0.25">
      <c r="A89" s="248">
        <v>7170</v>
      </c>
      <c r="B89" s="248">
        <v>330</v>
      </c>
      <c r="C89" s="356">
        <f>SUMIFS('SE - OTE - NBML INPUT'!$P:$P,'SE - OTE - NBML INPUT'!$N:$N,A89,'SE - OTE - NBML INPUT'!$O:$O,B89)+SUMIFS('SE - OTE - NBML INPUT'!$S:$S,'SE - OTE - NBML INPUT'!$Q:$Q,A89,'SE - OTE - NBML INPUT'!$R:$R,B89)+SUMIFS('SE - OTE - NBML INPUT'!$V:$V,'SE - OTE - NBML INPUT'!$T:$T,A89,'SE - OTE - NBML INPUT'!$U:$U,B89)+SUMIFS('SE - OTE - NBML INPUT'!Y:Y,'SE - OTE - NBML INPUT'!W:W,'SE - OTE - NBML OUTPUT'!A89,'SE - OTE - NBML INPUT'!X:X,'SE - OTE - NBML OUTPUT'!B89)</f>
        <v>32064.000000000004</v>
      </c>
      <c r="D89" s="356">
        <f t="shared" si="1"/>
        <v>2672.0000000000005</v>
      </c>
      <c r="E89" s="248" t="s">
        <v>847</v>
      </c>
    </row>
    <row r="90" spans="1:6" x14ac:dyDescent="0.25">
      <c r="A90" s="248">
        <v>7170</v>
      </c>
      <c r="B90" s="248">
        <v>340</v>
      </c>
      <c r="C90" s="356">
        <f>SUMIFS('SE - OTE - NBML INPUT'!$P:$P,'SE - OTE - NBML INPUT'!$N:$N,A90,'SE - OTE - NBML INPUT'!$O:$O,B90)+SUMIFS('SE - OTE - NBML INPUT'!$S:$S,'SE - OTE - NBML INPUT'!$Q:$Q,A90,'SE - OTE - NBML INPUT'!$R:$R,B90)+SUMIFS('SE - OTE - NBML INPUT'!$V:$V,'SE - OTE - NBML INPUT'!$T:$T,A90,'SE - OTE - NBML INPUT'!$U:$U,B90)+SUMIFS('SE - OTE - NBML INPUT'!Y:Y,'SE - OTE - NBML INPUT'!W:W,'SE - OTE - NBML OUTPUT'!A90,'SE - OTE - NBML INPUT'!X:X,'SE - OTE - NBML OUTPUT'!B90)</f>
        <v>71264</v>
      </c>
      <c r="D90" s="356">
        <f t="shared" si="1"/>
        <v>5938.666666666667</v>
      </c>
      <c r="E90" s="248" t="s">
        <v>847</v>
      </c>
    </row>
    <row r="91" spans="1:6" x14ac:dyDescent="0.25">
      <c r="A91" s="248">
        <v>7170</v>
      </c>
      <c r="B91" s="248">
        <v>430</v>
      </c>
      <c r="C91" s="356">
        <f>SUMIFS('SE - OTE - NBML INPUT'!$P:$P,'SE - OTE - NBML INPUT'!$N:$N,A91,'SE - OTE - NBML INPUT'!$O:$O,B91)+SUMIFS('SE - OTE - NBML INPUT'!$S:$S,'SE - OTE - NBML INPUT'!$Q:$Q,A91,'SE - OTE - NBML INPUT'!$R:$R,B91)+SUMIFS('SE - OTE - NBML INPUT'!$V:$V,'SE - OTE - NBML INPUT'!$T:$T,A91,'SE - OTE - NBML INPUT'!$U:$U,B91)+SUMIFS('SE - OTE - NBML INPUT'!Y:Y,'SE - OTE - NBML INPUT'!W:W,'SE - OTE - NBML OUTPUT'!A91,'SE - OTE - NBML INPUT'!X:X,'SE - OTE - NBML OUTPUT'!B91)</f>
        <v>28272</v>
      </c>
      <c r="D91" s="356">
        <f t="shared" si="1"/>
        <v>2356</v>
      </c>
      <c r="E91" s="248" t="s">
        <v>847</v>
      </c>
    </row>
    <row r="92" spans="1:6" x14ac:dyDescent="0.25">
      <c r="A92" s="248">
        <v>7170</v>
      </c>
      <c r="B92" s="248">
        <v>440</v>
      </c>
      <c r="C92" s="356">
        <f>SUMIFS('SE - OTE - NBML INPUT'!$P:$P,'SE - OTE - NBML INPUT'!$N:$N,A92,'SE - OTE - NBML INPUT'!$O:$O,B92)+SUMIFS('SE - OTE - NBML INPUT'!$S:$S,'SE - OTE - NBML INPUT'!$Q:$Q,A92,'SE - OTE - NBML INPUT'!$R:$R,B92)+SUMIFS('SE - OTE - NBML INPUT'!$V:$V,'SE - OTE - NBML INPUT'!$T:$T,A92,'SE - OTE - NBML INPUT'!$U:$U,B92)+SUMIFS('SE - OTE - NBML INPUT'!Y:Y,'SE - OTE - NBML INPUT'!W:W,'SE - OTE - NBML OUTPUT'!A92,'SE - OTE - NBML INPUT'!X:X,'SE - OTE - NBML OUTPUT'!B92)</f>
        <v>84816</v>
      </c>
      <c r="D92" s="356">
        <f t="shared" si="1"/>
        <v>7068</v>
      </c>
      <c r="E92" s="248" t="s">
        <v>847</v>
      </c>
    </row>
    <row r="93" spans="1:6" x14ac:dyDescent="0.25">
      <c r="A93" s="248">
        <v>7170</v>
      </c>
      <c r="B93" s="248">
        <v>935</v>
      </c>
      <c r="C93" s="356">
        <f>SUMIFS('SE - OTE - NBML INPUT'!$P:$P,'SE - OTE - NBML INPUT'!$N:$N,A93,'SE - OTE - NBML INPUT'!$O:$O,B93)+SUMIFS('SE - OTE - NBML INPUT'!$S:$S,'SE - OTE - NBML INPUT'!$Q:$Q,A93,'SE - OTE - NBML INPUT'!$R:$R,B93)+SUMIFS('SE - OTE - NBML INPUT'!$V:$V,'SE - OTE - NBML INPUT'!$T:$T,A93,'SE - OTE - NBML INPUT'!$U:$U,B93)+SUMIFS('SE - OTE - NBML INPUT'!Y:Y,'SE - OTE - NBML INPUT'!W:W,'SE - OTE - NBML OUTPUT'!A93,'SE - OTE - NBML INPUT'!X:X,'SE - OTE - NBML OUTPUT'!B93)</f>
        <v>83328</v>
      </c>
      <c r="D93" s="356">
        <f t="shared" si="1"/>
        <v>6944</v>
      </c>
      <c r="E93" s="248" t="s">
        <v>847</v>
      </c>
    </row>
    <row r="94" spans="1:6" x14ac:dyDescent="0.25">
      <c r="A94" s="248">
        <v>7170</v>
      </c>
      <c r="B94" s="248">
        <v>936</v>
      </c>
      <c r="C94" s="356">
        <f>SUMIFS('SE - OTE - NBML INPUT'!$P:$P,'SE - OTE - NBML INPUT'!$N:$N,A94,'SE - OTE - NBML INPUT'!$O:$O,B94)+SUMIFS('SE - OTE - NBML INPUT'!$S:$S,'SE - OTE - NBML INPUT'!$Q:$Q,A94,'SE - OTE - NBML INPUT'!$R:$R,B94)+SUMIFS('SE - OTE - NBML INPUT'!$V:$V,'SE - OTE - NBML INPUT'!$T:$T,A94,'SE - OTE - NBML INPUT'!$U:$U,B94)+SUMIFS('SE - OTE - NBML INPUT'!Y:Y,'SE - OTE - NBML INPUT'!W:W,'SE - OTE - NBML OUTPUT'!A94,'SE - OTE - NBML INPUT'!X:X,'SE - OTE - NBML OUTPUT'!B94)</f>
        <v>18912</v>
      </c>
      <c r="D94" s="356">
        <f t="shared" si="1"/>
        <v>1576</v>
      </c>
      <c r="E94" s="248" t="s">
        <v>847</v>
      </c>
    </row>
    <row r="95" spans="1:6" x14ac:dyDescent="0.25">
      <c r="A95" s="248">
        <v>7000</v>
      </c>
      <c r="B95" s="248">
        <v>110</v>
      </c>
      <c r="C95" s="356">
        <f>SUMIFS('SE - OTE - NBML INPUT'!$P:$P,'SE - OTE - NBML INPUT'!$N:$N,A95,'SE - OTE - NBML INPUT'!$O:$O,B95)+SUMIFS('SE - OTE - NBML INPUT'!$S:$S,'SE - OTE - NBML INPUT'!$Q:$Q,A95,'SE - OTE - NBML INPUT'!$R:$R,B95)+SUMIFS('SE - OTE - NBML INPUT'!$V:$V,'SE - OTE - NBML INPUT'!$T:$T,A95,'SE - OTE - NBML INPUT'!$U:$U,B95)+SUMIFS('SE - OTE - NBML INPUT'!Y:Y,'SE - OTE - NBML INPUT'!W:W,'SE - OTE - NBML OUTPUT'!A95,'SE - OTE - NBML INPUT'!X:X,'SE - OTE - NBML OUTPUT'!B95)</f>
        <v>288000</v>
      </c>
      <c r="D95" s="356">
        <f t="shared" si="1"/>
        <v>24000</v>
      </c>
      <c r="E95" s="248" t="s">
        <v>848</v>
      </c>
    </row>
    <row r="96" spans="1:6" x14ac:dyDescent="0.25">
      <c r="A96" s="248">
        <v>7000</v>
      </c>
      <c r="B96" s="248">
        <v>112</v>
      </c>
      <c r="C96" s="356">
        <f>SUMIFS('SE - OTE - NBML INPUT'!$P:$P,'SE - OTE - NBML INPUT'!$N:$N,A96,'SE - OTE - NBML INPUT'!$O:$O,B96)+SUMIFS('SE - OTE - NBML INPUT'!$S:$S,'SE - OTE - NBML INPUT'!$Q:$Q,A96,'SE - OTE - NBML INPUT'!$R:$R,B96)+SUMIFS('SE - OTE - NBML INPUT'!$V:$V,'SE - OTE - NBML INPUT'!$T:$T,A96,'SE - OTE - NBML INPUT'!$U:$U,B96)+SUMIFS('SE - OTE - NBML INPUT'!Y:Y,'SE - OTE - NBML INPUT'!W:W,'SE - OTE - NBML OUTPUT'!A96,'SE - OTE - NBML INPUT'!X:X,'SE - OTE - NBML OUTPUT'!B96)</f>
        <v>171360</v>
      </c>
      <c r="D96" s="356">
        <f t="shared" si="1"/>
        <v>14280</v>
      </c>
      <c r="E96" s="248" t="s">
        <v>848</v>
      </c>
    </row>
    <row r="97" spans="1:5" x14ac:dyDescent="0.25">
      <c r="A97" s="248">
        <v>7000</v>
      </c>
      <c r="B97" s="248">
        <v>120</v>
      </c>
      <c r="C97" s="356">
        <f>SUMIFS('SE - OTE - NBML INPUT'!$P:$P,'SE - OTE - NBML INPUT'!$N:$N,A97,'SE - OTE - NBML INPUT'!$O:$O,B97)+SUMIFS('SE - OTE - NBML INPUT'!$S:$S,'SE - OTE - NBML INPUT'!$Q:$Q,A97,'SE - OTE - NBML INPUT'!$R:$R,B97)+SUMIFS('SE - OTE - NBML INPUT'!$V:$V,'SE - OTE - NBML INPUT'!$T:$T,A97,'SE - OTE - NBML INPUT'!$U:$U,B97)+SUMIFS('SE - OTE - NBML INPUT'!Y:Y,'SE - OTE - NBML INPUT'!W:W,'SE - OTE - NBML OUTPUT'!A97,'SE - OTE - NBML INPUT'!X:X,'SE - OTE - NBML OUTPUT'!B97)</f>
        <v>264000</v>
      </c>
      <c r="D97" s="356">
        <f t="shared" si="1"/>
        <v>22000</v>
      </c>
      <c r="E97" s="248" t="s">
        <v>848</v>
      </c>
    </row>
    <row r="98" spans="1:5" x14ac:dyDescent="0.25">
      <c r="A98" s="248">
        <v>7000</v>
      </c>
      <c r="B98" s="248">
        <v>121</v>
      </c>
      <c r="C98" s="356">
        <f>SUMIFS('SE - OTE - NBML INPUT'!$P:$P,'SE - OTE - NBML INPUT'!$N:$N,A98,'SE - OTE - NBML INPUT'!$O:$O,B98)+SUMIFS('SE - OTE - NBML INPUT'!$S:$S,'SE - OTE - NBML INPUT'!$Q:$Q,A98,'SE - OTE - NBML INPUT'!$R:$R,B98)+SUMIFS('SE - OTE - NBML INPUT'!$V:$V,'SE - OTE - NBML INPUT'!$T:$T,A98,'SE - OTE - NBML INPUT'!$U:$U,B98)+SUMIFS('SE - OTE - NBML INPUT'!Y:Y,'SE - OTE - NBML INPUT'!W:W,'SE - OTE - NBML OUTPUT'!A98,'SE - OTE - NBML INPUT'!X:X,'SE - OTE - NBML OUTPUT'!B98)</f>
        <v>0</v>
      </c>
      <c r="D98" s="356">
        <f t="shared" si="1"/>
        <v>0</v>
      </c>
      <c r="E98" s="248" t="s">
        <v>848</v>
      </c>
    </row>
    <row r="99" spans="1:5" x14ac:dyDescent="0.25">
      <c r="A99" s="248">
        <v>7000</v>
      </c>
      <c r="B99" s="248">
        <v>122</v>
      </c>
      <c r="C99" s="356">
        <f>SUMIFS('SE - OTE - NBML INPUT'!$P:$P,'SE - OTE - NBML INPUT'!$N:$N,A99,'SE - OTE - NBML INPUT'!$O:$O,B99)+SUMIFS('SE - OTE - NBML INPUT'!$S:$S,'SE - OTE - NBML INPUT'!$Q:$Q,A99,'SE - OTE - NBML INPUT'!$R:$R,B99)+SUMIFS('SE - OTE - NBML INPUT'!$V:$V,'SE - OTE - NBML INPUT'!$T:$T,A99,'SE - OTE - NBML INPUT'!$U:$U,B99)+SUMIFS('SE - OTE - NBML INPUT'!Y:Y,'SE - OTE - NBML INPUT'!W:W,'SE - OTE - NBML OUTPUT'!A99,'SE - OTE - NBML INPUT'!X:X,'SE - OTE - NBML OUTPUT'!B99)</f>
        <v>73440</v>
      </c>
      <c r="D99" s="356">
        <f t="shared" si="1"/>
        <v>6120</v>
      </c>
      <c r="E99" s="248" t="s">
        <v>848</v>
      </c>
    </row>
    <row r="100" spans="1:5" x14ac:dyDescent="0.25">
      <c r="A100" s="248">
        <v>7000</v>
      </c>
      <c r="B100" s="248">
        <v>140</v>
      </c>
      <c r="C100" s="356">
        <f>SUMIFS('SE - OTE - NBML INPUT'!$P:$P,'SE - OTE - NBML INPUT'!$N:$N,A100,'SE - OTE - NBML INPUT'!$O:$O,B100)+SUMIFS('SE - OTE - NBML INPUT'!$S:$S,'SE - OTE - NBML INPUT'!$Q:$Q,A100,'SE - OTE - NBML INPUT'!$R:$R,B100)+SUMIFS('SE - OTE - NBML INPUT'!$V:$V,'SE - OTE - NBML INPUT'!$T:$T,A100,'SE - OTE - NBML INPUT'!$U:$U,B100)+SUMIFS('SE - OTE - NBML INPUT'!Y:Y,'SE - OTE - NBML INPUT'!W:W,'SE - OTE - NBML OUTPUT'!A100,'SE - OTE - NBML INPUT'!X:X,'SE - OTE - NBML OUTPUT'!B100)</f>
        <v>0</v>
      </c>
      <c r="D100" s="356">
        <f t="shared" si="1"/>
        <v>0</v>
      </c>
      <c r="E100" s="248" t="s">
        <v>848</v>
      </c>
    </row>
    <row r="101" spans="1:5" x14ac:dyDescent="0.25">
      <c r="A101" s="248">
        <v>7000</v>
      </c>
      <c r="B101" s="248">
        <v>150</v>
      </c>
      <c r="C101" s="356">
        <f>SUMIFS('SE - OTE - NBML INPUT'!$P:$P,'SE - OTE - NBML INPUT'!$N:$N,A101,'SE - OTE - NBML INPUT'!$O:$O,B101)+SUMIFS('SE - OTE - NBML INPUT'!$S:$S,'SE - OTE - NBML INPUT'!$Q:$Q,A101,'SE - OTE - NBML INPUT'!$R:$R,B101)+SUMIFS('SE - OTE - NBML INPUT'!$V:$V,'SE - OTE - NBML INPUT'!$T:$T,A101,'SE - OTE - NBML INPUT'!$U:$U,B101)+SUMIFS('SE - OTE - NBML INPUT'!Y:Y,'SE - OTE - NBML INPUT'!W:W,'SE - OTE - NBML OUTPUT'!A101,'SE - OTE - NBML INPUT'!X:X,'SE - OTE - NBML OUTPUT'!B101)</f>
        <v>0</v>
      </c>
      <c r="D101" s="356">
        <f t="shared" si="1"/>
        <v>0</v>
      </c>
      <c r="E101" s="248" t="s">
        <v>848</v>
      </c>
    </row>
    <row r="102" spans="1:5" x14ac:dyDescent="0.25">
      <c r="A102" s="248">
        <v>7000</v>
      </c>
      <c r="B102" s="248">
        <v>160</v>
      </c>
      <c r="C102" s="356">
        <f>SUMIFS('SE - OTE - NBML INPUT'!$P:$P,'SE - OTE - NBML INPUT'!$N:$N,A102,'SE - OTE - NBML INPUT'!$O:$O,B102)+SUMIFS('SE - OTE - NBML INPUT'!$S:$S,'SE - OTE - NBML INPUT'!$Q:$Q,A102,'SE - OTE - NBML INPUT'!$R:$R,B102)+SUMIFS('SE - OTE - NBML INPUT'!$V:$V,'SE - OTE - NBML INPUT'!$T:$T,A102,'SE - OTE - NBML INPUT'!$U:$U,B102)+SUMIFS('SE - OTE - NBML INPUT'!Y:Y,'SE - OTE - NBML INPUT'!W:W,'SE - OTE - NBML OUTPUT'!A102,'SE - OTE - NBML INPUT'!X:X,'SE - OTE - NBML OUTPUT'!B102)</f>
        <v>0</v>
      </c>
      <c r="D102" s="356">
        <f t="shared" si="1"/>
        <v>0</v>
      </c>
      <c r="E102" s="248" t="s">
        <v>848</v>
      </c>
    </row>
    <row r="103" spans="1:5" x14ac:dyDescent="0.25">
      <c r="A103" s="248">
        <v>7000</v>
      </c>
      <c r="B103" s="248">
        <v>210</v>
      </c>
      <c r="C103" s="356">
        <f>SUMIFS('SE - OTE - NBML INPUT'!$P:$P,'SE - OTE - NBML INPUT'!$N:$N,A103,'SE - OTE - NBML INPUT'!$O:$O,B103)+SUMIFS('SE - OTE - NBML INPUT'!$S:$S,'SE - OTE - NBML INPUT'!$Q:$Q,A103,'SE - OTE - NBML INPUT'!$R:$R,B103)+SUMIFS('SE - OTE - NBML INPUT'!$V:$V,'SE - OTE - NBML INPUT'!$T:$T,A103,'SE - OTE - NBML INPUT'!$U:$U,B103)+SUMIFS('SE - OTE - NBML INPUT'!Y:Y,'SE - OTE - NBML INPUT'!W:W,'SE - OTE - NBML OUTPUT'!A103,'SE - OTE - NBML INPUT'!X:X,'SE - OTE - NBML OUTPUT'!B103)</f>
        <v>115200</v>
      </c>
      <c r="D103" s="356">
        <f t="shared" si="1"/>
        <v>9600</v>
      </c>
      <c r="E103" s="248" t="s">
        <v>848</v>
      </c>
    </row>
    <row r="104" spans="1:5" x14ac:dyDescent="0.25">
      <c r="A104" s="248">
        <v>7000</v>
      </c>
      <c r="B104" s="248">
        <v>220</v>
      </c>
      <c r="C104" s="356">
        <f>SUMIFS('SE - OTE - NBML INPUT'!$P:$P,'SE - OTE - NBML INPUT'!$N:$N,A104,'SE - OTE - NBML INPUT'!$O:$O,B104)+SUMIFS('SE - OTE - NBML INPUT'!$S:$S,'SE - OTE - NBML INPUT'!$Q:$Q,A104,'SE - OTE - NBML INPUT'!$R:$R,B104)+SUMIFS('SE - OTE - NBML INPUT'!$V:$V,'SE - OTE - NBML INPUT'!$T:$T,A104,'SE - OTE - NBML INPUT'!$U:$U,B104)+SUMIFS('SE - OTE - NBML INPUT'!Y:Y,'SE - OTE - NBML INPUT'!W:W,'SE - OTE - NBML OUTPUT'!A104,'SE - OTE - NBML INPUT'!X:X,'SE - OTE - NBML OUTPUT'!B104)</f>
        <v>220800</v>
      </c>
      <c r="D104" s="356">
        <f t="shared" si="1"/>
        <v>18400</v>
      </c>
      <c r="E104" s="248" t="s">
        <v>848</v>
      </c>
    </row>
    <row r="105" spans="1:5" x14ac:dyDescent="0.25">
      <c r="A105" s="248">
        <v>7000</v>
      </c>
      <c r="B105" s="248">
        <v>260</v>
      </c>
      <c r="C105" s="356">
        <f>SUMIFS('SE - OTE - NBML INPUT'!$P:$P,'SE - OTE - NBML INPUT'!$N:$N,A105,'SE - OTE - NBML INPUT'!$O:$O,B105)+SUMIFS('SE - OTE - NBML INPUT'!$S:$S,'SE - OTE - NBML INPUT'!$Q:$Q,A105,'SE - OTE - NBML INPUT'!$R:$R,B105)+SUMIFS('SE - OTE - NBML INPUT'!$V:$V,'SE - OTE - NBML INPUT'!$T:$T,A105,'SE - OTE - NBML INPUT'!$U:$U,B105)+SUMIFS('SE - OTE - NBML INPUT'!Y:Y,'SE - OTE - NBML INPUT'!W:W,'SE - OTE - NBML OUTPUT'!A105,'SE - OTE - NBML INPUT'!X:X,'SE - OTE - NBML OUTPUT'!B105)</f>
        <v>0</v>
      </c>
      <c r="D105" s="356">
        <f t="shared" si="1"/>
        <v>0</v>
      </c>
      <c r="E105" s="248" t="s">
        <v>848</v>
      </c>
    </row>
    <row r="106" spans="1:5" x14ac:dyDescent="0.25">
      <c r="A106" s="248">
        <v>7211</v>
      </c>
      <c r="B106" s="248">
        <v>110</v>
      </c>
      <c r="C106" s="356">
        <f>SUMIFS('SE - OTE - NBML INPUT'!$P:$P,'SE - OTE - NBML INPUT'!$N:$N,A106,'SE - OTE - NBML INPUT'!$O:$O,B106)+SUMIFS('SE - OTE - NBML INPUT'!$S:$S,'SE - OTE - NBML INPUT'!$Q:$Q,A106,'SE - OTE - NBML INPUT'!$R:$R,B106)+SUMIFS('SE - OTE - NBML INPUT'!$V:$V,'SE - OTE - NBML INPUT'!$T:$T,A106,'SE - OTE - NBML INPUT'!$U:$U,B106)+SUMIFS('SE - OTE - NBML INPUT'!Y:Y,'SE - OTE - NBML INPUT'!W:W,'SE - OTE - NBML OUTPUT'!A106,'SE - OTE - NBML INPUT'!X:X,'SE - OTE - NBML OUTPUT'!B106)</f>
        <v>21095.731999999996</v>
      </c>
      <c r="D106" s="356">
        <f t="shared" si="1"/>
        <v>1757.9776666666664</v>
      </c>
      <c r="E106" s="248" t="s">
        <v>60</v>
      </c>
    </row>
    <row r="107" spans="1:5" x14ac:dyDescent="0.25">
      <c r="A107" s="248">
        <v>7211</v>
      </c>
      <c r="B107" s="248">
        <v>112</v>
      </c>
      <c r="C107" s="356">
        <f>SUMIFS('SE - OTE - NBML INPUT'!$P:$P,'SE - OTE - NBML INPUT'!$N:$N,A107,'SE - OTE - NBML INPUT'!$O:$O,B107)+SUMIFS('SE - OTE - NBML INPUT'!$S:$S,'SE - OTE - NBML INPUT'!$Q:$Q,A107,'SE - OTE - NBML INPUT'!$R:$R,B107)+SUMIFS('SE - OTE - NBML INPUT'!$V:$V,'SE - OTE - NBML INPUT'!$T:$T,A107,'SE - OTE - NBML INPUT'!$U:$U,B107)+SUMIFS('SE - OTE - NBML INPUT'!Y:Y,'SE - OTE - NBML INPUT'!W:W,'SE - OTE - NBML OUTPUT'!A107,'SE - OTE - NBML INPUT'!X:X,'SE - OTE - NBML OUTPUT'!B107)</f>
        <v>10626.230799999999</v>
      </c>
      <c r="D107" s="356">
        <f t="shared" si="1"/>
        <v>885.51923333333332</v>
      </c>
      <c r="E107" s="248" t="s">
        <v>60</v>
      </c>
    </row>
    <row r="108" spans="1:5" x14ac:dyDescent="0.25">
      <c r="A108" s="248">
        <v>7211</v>
      </c>
      <c r="B108" s="248">
        <v>120</v>
      </c>
      <c r="C108" s="356">
        <f>SUMIFS('SE - OTE - NBML INPUT'!$P:$P,'SE - OTE - NBML INPUT'!$N:$N,A108,'SE - OTE - NBML INPUT'!$O:$O,B108)+SUMIFS('SE - OTE - NBML INPUT'!$S:$S,'SE - OTE - NBML INPUT'!$Q:$Q,A108,'SE - OTE - NBML INPUT'!$R:$R,B108)+SUMIFS('SE - OTE - NBML INPUT'!$V:$V,'SE - OTE - NBML INPUT'!$T:$T,A108,'SE - OTE - NBML INPUT'!$U:$U,B108)+SUMIFS('SE - OTE - NBML INPUT'!Y:Y,'SE - OTE - NBML INPUT'!W:W,'SE - OTE - NBML OUTPUT'!A108,'SE - OTE - NBML INPUT'!X:X,'SE - OTE - NBML OUTPUT'!B108)</f>
        <v>21235.879999999997</v>
      </c>
      <c r="D108" s="356">
        <f t="shared" si="1"/>
        <v>1769.6566666666665</v>
      </c>
      <c r="E108" s="248" t="s">
        <v>60</v>
      </c>
    </row>
    <row r="109" spans="1:5" x14ac:dyDescent="0.25">
      <c r="A109" s="248">
        <v>7211</v>
      </c>
      <c r="B109" s="248">
        <v>121</v>
      </c>
      <c r="C109" s="356">
        <f>SUMIFS('SE - OTE - NBML INPUT'!$P:$P,'SE - OTE - NBML INPUT'!$N:$N,A109,'SE - OTE - NBML INPUT'!$O:$O,B109)+SUMIFS('SE - OTE - NBML INPUT'!$S:$S,'SE - OTE - NBML INPUT'!$Q:$Q,A109,'SE - OTE - NBML INPUT'!$R:$R,B109)+SUMIFS('SE - OTE - NBML INPUT'!$V:$V,'SE - OTE - NBML INPUT'!$T:$T,A109,'SE - OTE - NBML INPUT'!$U:$U,B109)+SUMIFS('SE - OTE - NBML INPUT'!Y:Y,'SE - OTE - NBML INPUT'!W:W,'SE - OTE - NBML OUTPUT'!A109,'SE - OTE - NBML INPUT'!X:X,'SE - OTE - NBML OUTPUT'!B109)</f>
        <v>0</v>
      </c>
      <c r="D109" s="356">
        <f t="shared" si="1"/>
        <v>0</v>
      </c>
      <c r="E109" s="248" t="s">
        <v>60</v>
      </c>
    </row>
    <row r="110" spans="1:5" x14ac:dyDescent="0.25">
      <c r="A110" s="248">
        <v>7211</v>
      </c>
      <c r="B110" s="248">
        <v>122</v>
      </c>
      <c r="C110" s="356">
        <f>SUMIFS('SE - OTE - NBML INPUT'!$P:$P,'SE - OTE - NBML INPUT'!$N:$N,A110,'SE - OTE - NBML INPUT'!$O:$O,B110)+SUMIFS('SE - OTE - NBML INPUT'!$S:$S,'SE - OTE - NBML INPUT'!$Q:$Q,A110,'SE - OTE - NBML INPUT'!$R:$R,B110)+SUMIFS('SE - OTE - NBML INPUT'!$V:$V,'SE - OTE - NBML INPUT'!$T:$T,A110,'SE - OTE - NBML INPUT'!$U:$U,B110)+SUMIFS('SE - OTE - NBML INPUT'!Y:Y,'SE - OTE - NBML INPUT'!W:W,'SE - OTE - NBML OUTPUT'!A110,'SE - OTE - NBML INPUT'!X:X,'SE - OTE - NBML OUTPUT'!B110)</f>
        <v>3060</v>
      </c>
      <c r="D110" s="356">
        <f t="shared" si="1"/>
        <v>255</v>
      </c>
      <c r="E110" s="248" t="s">
        <v>60</v>
      </c>
    </row>
    <row r="111" spans="1:5" x14ac:dyDescent="0.25">
      <c r="A111" s="248">
        <v>7211</v>
      </c>
      <c r="B111" s="248">
        <v>130</v>
      </c>
      <c r="C111" s="356">
        <f>SUMIFS('SE - OTE - NBML INPUT'!$P:$P,'SE - OTE - NBML INPUT'!$N:$N,A111,'SE - OTE - NBML INPUT'!$O:$O,B111)+SUMIFS('SE - OTE - NBML INPUT'!$S:$S,'SE - OTE - NBML INPUT'!$Q:$Q,A111,'SE - OTE - NBML INPUT'!$R:$R,B111)+SUMIFS('SE - OTE - NBML INPUT'!$V:$V,'SE - OTE - NBML INPUT'!$T:$T,A111,'SE - OTE - NBML INPUT'!$U:$U,B111)+SUMIFS('SE - OTE - NBML INPUT'!Y:Y,'SE - OTE - NBML INPUT'!W:W,'SE - OTE - NBML OUTPUT'!A111,'SE - OTE - NBML INPUT'!X:X,'SE - OTE - NBML OUTPUT'!B111)</f>
        <v>25065.682820914313</v>
      </c>
      <c r="D111" s="356">
        <f t="shared" si="1"/>
        <v>2088.8069017428593</v>
      </c>
      <c r="E111" s="248" t="s">
        <v>60</v>
      </c>
    </row>
    <row r="112" spans="1:5" x14ac:dyDescent="0.25">
      <c r="A112" s="248">
        <v>7211</v>
      </c>
      <c r="B112" s="248">
        <v>140</v>
      </c>
      <c r="C112" s="356">
        <f>SUMIFS('SE - OTE - NBML INPUT'!$P:$P,'SE - OTE - NBML INPUT'!$N:$N,A112,'SE - OTE - NBML INPUT'!$O:$O,B112)+SUMIFS('SE - OTE - NBML INPUT'!$S:$S,'SE - OTE - NBML INPUT'!$Q:$Q,A112,'SE - OTE - NBML INPUT'!$R:$R,B112)+SUMIFS('SE - OTE - NBML INPUT'!$V:$V,'SE - OTE - NBML INPUT'!$T:$T,A112,'SE - OTE - NBML INPUT'!$U:$U,B112)+SUMIFS('SE - OTE - NBML INPUT'!Y:Y,'SE - OTE - NBML INPUT'!W:W,'SE - OTE - NBML OUTPUT'!A112,'SE - OTE - NBML INPUT'!X:X,'SE - OTE - NBML OUTPUT'!B112)</f>
        <v>87366.657835570528</v>
      </c>
      <c r="D112" s="356">
        <f t="shared" si="1"/>
        <v>7280.5548196308773</v>
      </c>
      <c r="E112" s="248" t="s">
        <v>60</v>
      </c>
    </row>
    <row r="113" spans="1:5" x14ac:dyDescent="0.25">
      <c r="A113" s="248">
        <v>7211</v>
      </c>
      <c r="B113" s="248">
        <v>142</v>
      </c>
      <c r="C113" s="356">
        <f>SUMIFS('SE - OTE - NBML INPUT'!$P:$P,'SE - OTE - NBML INPUT'!$N:$N,A113,'SE - OTE - NBML INPUT'!$O:$O,B113)+SUMIFS('SE - OTE - NBML INPUT'!$S:$S,'SE - OTE - NBML INPUT'!$Q:$Q,A113,'SE - OTE - NBML INPUT'!$R:$R,B113)+SUMIFS('SE - OTE - NBML INPUT'!$V:$V,'SE - OTE - NBML INPUT'!$T:$T,A113,'SE - OTE - NBML INPUT'!$U:$U,B113)+SUMIFS('SE - OTE - NBML INPUT'!Y:Y,'SE - OTE - NBML INPUT'!W:W,'SE - OTE - NBML OUTPUT'!A113,'SE - OTE - NBML INPUT'!X:X,'SE - OTE - NBML OUTPUT'!B113)</f>
        <v>22276.299048555022</v>
      </c>
      <c r="D113" s="356">
        <f t="shared" si="1"/>
        <v>1856.3582540462519</v>
      </c>
      <c r="E113" s="248" t="s">
        <v>60</v>
      </c>
    </row>
    <row r="114" spans="1:5" x14ac:dyDescent="0.25">
      <c r="A114" s="248">
        <v>7211</v>
      </c>
      <c r="B114" s="248">
        <v>147</v>
      </c>
      <c r="C114" s="356">
        <f>SUMIFS('SE - OTE - NBML INPUT'!$P:$P,'SE - OTE - NBML INPUT'!$N:$N,A114,'SE - OTE - NBML INPUT'!$O:$O,B114)+SUMIFS('SE - OTE - NBML INPUT'!$S:$S,'SE - OTE - NBML INPUT'!$Q:$Q,A114,'SE - OTE - NBML INPUT'!$R:$R,B114)+SUMIFS('SE - OTE - NBML INPUT'!$V:$V,'SE - OTE - NBML INPUT'!$T:$T,A114,'SE - OTE - NBML INPUT'!$U:$U,B114)+SUMIFS('SE - OTE - NBML INPUT'!Y:Y,'SE - OTE - NBML INPUT'!W:W,'SE - OTE - NBML OUTPUT'!A114,'SE - OTE - NBML INPUT'!X:X,'SE - OTE - NBML OUTPUT'!B114)</f>
        <v>0</v>
      </c>
      <c r="D114" s="356">
        <f t="shared" si="1"/>
        <v>0</v>
      </c>
      <c r="E114" s="248" t="s">
        <v>60</v>
      </c>
    </row>
    <row r="115" spans="1:5" x14ac:dyDescent="0.25">
      <c r="A115" s="248">
        <v>7211</v>
      </c>
      <c r="B115" s="248">
        <v>150</v>
      </c>
      <c r="C115" s="356">
        <f>SUMIFS('SE - OTE - NBML INPUT'!$P:$P,'SE - OTE - NBML INPUT'!$N:$N,A115,'SE - OTE - NBML INPUT'!$O:$O,B115)+SUMIFS('SE - OTE - NBML INPUT'!$S:$S,'SE - OTE - NBML INPUT'!$Q:$Q,A115,'SE - OTE - NBML INPUT'!$R:$R,B115)+SUMIFS('SE - OTE - NBML INPUT'!$V:$V,'SE - OTE - NBML INPUT'!$T:$T,A115,'SE - OTE - NBML INPUT'!$U:$U,B115)+SUMIFS('SE - OTE - NBML INPUT'!Y:Y,'SE - OTE - NBML INPUT'!W:W,'SE - OTE - NBML OUTPUT'!A115,'SE - OTE - NBML INPUT'!X:X,'SE - OTE - NBML OUTPUT'!B115)</f>
        <v>20463.242913975864</v>
      </c>
      <c r="D115" s="356">
        <f t="shared" si="1"/>
        <v>1705.2702428313221</v>
      </c>
      <c r="E115" s="248" t="s">
        <v>60</v>
      </c>
    </row>
    <row r="116" spans="1:5" x14ac:dyDescent="0.25">
      <c r="A116" s="248">
        <v>7211</v>
      </c>
      <c r="B116" s="248">
        <v>160</v>
      </c>
      <c r="C116" s="356">
        <f>SUMIFS('SE - OTE - NBML INPUT'!$P:$P,'SE - OTE - NBML INPUT'!$N:$N,A116,'SE - OTE - NBML INPUT'!$O:$O,B116)+SUMIFS('SE - OTE - NBML INPUT'!$S:$S,'SE - OTE - NBML INPUT'!$Q:$Q,A116,'SE - OTE - NBML INPUT'!$R:$R,B116)+SUMIFS('SE - OTE - NBML INPUT'!$V:$V,'SE - OTE - NBML INPUT'!$T:$T,A116,'SE - OTE - NBML INPUT'!$U:$U,B116)+SUMIFS('SE - OTE - NBML INPUT'!Y:Y,'SE - OTE - NBML INPUT'!W:W,'SE - OTE - NBML OUTPUT'!A116,'SE - OTE - NBML INPUT'!X:X,'SE - OTE - NBML OUTPUT'!B116)</f>
        <v>8788</v>
      </c>
      <c r="D116" s="356">
        <f t="shared" si="1"/>
        <v>732.33333333333337</v>
      </c>
      <c r="E116" s="248" t="s">
        <v>60</v>
      </c>
    </row>
    <row r="117" spans="1:5" x14ac:dyDescent="0.25">
      <c r="A117" s="248">
        <v>7211</v>
      </c>
      <c r="B117" s="248">
        <v>210</v>
      </c>
      <c r="C117" s="356">
        <f>SUMIFS('SE - OTE - NBML INPUT'!$P:$P,'SE - OTE - NBML INPUT'!$N:$N,A117,'SE - OTE - NBML INPUT'!$O:$O,B117)+SUMIFS('SE - OTE - NBML INPUT'!$S:$S,'SE - OTE - NBML INPUT'!$Q:$Q,A117,'SE - OTE - NBML INPUT'!$R:$R,B117)+SUMIFS('SE - OTE - NBML INPUT'!$V:$V,'SE - OTE - NBML INPUT'!$T:$T,A117,'SE - OTE - NBML INPUT'!$U:$U,B117)+SUMIFS('SE - OTE - NBML INPUT'!Y:Y,'SE - OTE - NBML INPUT'!W:W,'SE - OTE - NBML OUTPUT'!A117,'SE - OTE - NBML INPUT'!X:X,'SE - OTE - NBML OUTPUT'!B117)</f>
        <v>11277.2</v>
      </c>
      <c r="D117" s="356">
        <f t="shared" si="1"/>
        <v>939.76666666666677</v>
      </c>
      <c r="E117" s="248" t="s">
        <v>60</v>
      </c>
    </row>
    <row r="118" spans="1:5" x14ac:dyDescent="0.25">
      <c r="A118" s="248">
        <v>7211</v>
      </c>
      <c r="B118" s="248">
        <v>220</v>
      </c>
      <c r="C118" s="356">
        <f>SUMIFS('SE - OTE - NBML INPUT'!$P:$P,'SE - OTE - NBML INPUT'!$N:$N,A118,'SE - OTE - NBML INPUT'!$O:$O,B118)+SUMIFS('SE - OTE - NBML INPUT'!$S:$S,'SE - OTE - NBML INPUT'!$Q:$Q,A118,'SE - OTE - NBML INPUT'!$R:$R,B118)+SUMIFS('SE - OTE - NBML INPUT'!$V:$V,'SE - OTE - NBML INPUT'!$T:$T,A118,'SE - OTE - NBML INPUT'!$U:$U,B118)+SUMIFS('SE - OTE - NBML INPUT'!Y:Y,'SE - OTE - NBML INPUT'!W:W,'SE - OTE - NBML OUTPUT'!A118,'SE - OTE - NBML INPUT'!X:X,'SE - OTE - NBML OUTPUT'!B118)</f>
        <v>13919.504000000001</v>
      </c>
      <c r="D118" s="356">
        <f t="shared" si="1"/>
        <v>1159.9586666666667</v>
      </c>
      <c r="E118" s="248" t="s">
        <v>60</v>
      </c>
    </row>
    <row r="119" spans="1:5" x14ac:dyDescent="0.25">
      <c r="A119" s="248">
        <v>7211</v>
      </c>
      <c r="B119" s="248">
        <v>230</v>
      </c>
      <c r="C119" s="356">
        <f>SUMIFS('SE - OTE - NBML INPUT'!$P:$P,'SE - OTE - NBML INPUT'!$N:$N,A119,'SE - OTE - NBML INPUT'!$O:$O,B119)+SUMIFS('SE - OTE - NBML INPUT'!$S:$S,'SE - OTE - NBML INPUT'!$Q:$Q,A119,'SE - OTE - NBML INPUT'!$R:$R,B119)+SUMIFS('SE - OTE - NBML INPUT'!$V:$V,'SE - OTE - NBML INPUT'!$T:$T,A119,'SE - OTE - NBML INPUT'!$U:$U,B119)+SUMIFS('SE - OTE - NBML INPUT'!Y:Y,'SE - OTE - NBML INPUT'!W:W,'SE - OTE - NBML OUTPUT'!A119,'SE - OTE - NBML INPUT'!X:X,'SE - OTE - NBML OUTPUT'!B119)</f>
        <v>11243.967678404486</v>
      </c>
      <c r="D119" s="356">
        <f t="shared" si="1"/>
        <v>936.99730653370716</v>
      </c>
      <c r="E119" s="248" t="s">
        <v>60</v>
      </c>
    </row>
    <row r="120" spans="1:5" x14ac:dyDescent="0.25">
      <c r="A120" s="248">
        <v>7211</v>
      </c>
      <c r="B120" s="248">
        <v>240</v>
      </c>
      <c r="C120" s="356">
        <f>SUMIFS('SE - OTE - NBML INPUT'!$P:$P,'SE - OTE - NBML INPUT'!$N:$N,A120,'SE - OTE - NBML INPUT'!$O:$O,B120)+SUMIFS('SE - OTE - NBML INPUT'!$S:$S,'SE - OTE - NBML INPUT'!$Q:$Q,A120,'SE - OTE - NBML INPUT'!$R:$R,B120)+SUMIFS('SE - OTE - NBML INPUT'!$V:$V,'SE - OTE - NBML INPUT'!$T:$T,A120,'SE - OTE - NBML INPUT'!$U:$U,B120)+SUMIFS('SE - OTE - NBML INPUT'!Y:Y,'SE - OTE - NBML INPUT'!W:W,'SE - OTE - NBML OUTPUT'!A120,'SE - OTE - NBML INPUT'!X:X,'SE - OTE - NBML OUTPUT'!B120)</f>
        <v>47897.553052199</v>
      </c>
      <c r="D120" s="356">
        <f t="shared" si="1"/>
        <v>3991.4627543499168</v>
      </c>
      <c r="E120" s="248" t="s">
        <v>60</v>
      </c>
    </row>
    <row r="121" spans="1:5" x14ac:dyDescent="0.25">
      <c r="A121" s="248">
        <v>7211</v>
      </c>
      <c r="B121" s="248">
        <v>260</v>
      </c>
      <c r="C121" s="356">
        <f>SUMIFS('SE - OTE - NBML INPUT'!$P:$P,'SE - OTE - NBML INPUT'!$N:$N,A121,'SE - OTE - NBML INPUT'!$O:$O,B121)+SUMIFS('SE - OTE - NBML INPUT'!$S:$S,'SE - OTE - NBML INPUT'!$Q:$Q,A121,'SE - OTE - NBML INPUT'!$R:$R,B121)+SUMIFS('SE - OTE - NBML INPUT'!$V:$V,'SE - OTE - NBML INPUT'!$T:$T,A121,'SE - OTE - NBML INPUT'!$U:$U,B121)+SUMIFS('SE - OTE - NBML INPUT'!Y:Y,'SE - OTE - NBML INPUT'!W:W,'SE - OTE - NBML OUTPUT'!A121,'SE - OTE - NBML INPUT'!X:X,'SE - OTE - NBML OUTPUT'!B121)</f>
        <v>5520</v>
      </c>
      <c r="D121" s="356">
        <f t="shared" si="1"/>
        <v>460</v>
      </c>
      <c r="E121" s="248" t="s">
        <v>60</v>
      </c>
    </row>
    <row r="122" spans="1:5" x14ac:dyDescent="0.25">
      <c r="A122" s="248">
        <v>7211</v>
      </c>
      <c r="B122" s="248">
        <v>330</v>
      </c>
      <c r="C122" s="356">
        <f>SUMIFS('SE - OTE - NBML INPUT'!$P:$P,'SE - OTE - NBML INPUT'!$N:$N,A122,'SE - OTE - NBML INPUT'!$O:$O,B122)+SUMIFS('SE - OTE - NBML INPUT'!$S:$S,'SE - OTE - NBML INPUT'!$Q:$Q,A122,'SE - OTE - NBML INPUT'!$R:$R,B122)+SUMIFS('SE - OTE - NBML INPUT'!$V:$V,'SE - OTE - NBML INPUT'!$T:$T,A122,'SE - OTE - NBML INPUT'!$U:$U,B122)+SUMIFS('SE - OTE - NBML INPUT'!Y:Y,'SE - OTE - NBML INPUT'!W:W,'SE - OTE - NBML OUTPUT'!A122,'SE - OTE - NBML INPUT'!X:X,'SE - OTE - NBML OUTPUT'!B122)</f>
        <v>4241.3589446536835</v>
      </c>
      <c r="D122" s="356">
        <f t="shared" si="1"/>
        <v>353.44657872114027</v>
      </c>
      <c r="E122" s="248" t="s">
        <v>60</v>
      </c>
    </row>
    <row r="123" spans="1:5" x14ac:dyDescent="0.25">
      <c r="A123" s="248">
        <v>7211</v>
      </c>
      <c r="B123" s="248">
        <v>340</v>
      </c>
      <c r="C123" s="356">
        <f>SUMIFS('SE - OTE - NBML INPUT'!$P:$P,'SE - OTE - NBML INPUT'!$N:$N,A123,'SE - OTE - NBML INPUT'!$O:$O,B123)+SUMIFS('SE - OTE - NBML INPUT'!$S:$S,'SE - OTE - NBML INPUT'!$Q:$Q,A123,'SE - OTE - NBML INPUT'!$R:$R,B123)+SUMIFS('SE - OTE - NBML INPUT'!$V:$V,'SE - OTE - NBML INPUT'!$T:$T,A123,'SE - OTE - NBML INPUT'!$U:$U,B123)+SUMIFS('SE - OTE - NBML INPUT'!Y:Y,'SE - OTE - NBML INPUT'!W:W,'SE - OTE - NBML OUTPUT'!A123,'SE - OTE - NBML INPUT'!X:X,'SE - OTE - NBML OUTPUT'!B123)</f>
        <v>28183.517795648211</v>
      </c>
      <c r="D123" s="356">
        <f t="shared" si="1"/>
        <v>2348.6264829706843</v>
      </c>
      <c r="E123" s="248" t="s">
        <v>60</v>
      </c>
    </row>
    <row r="124" spans="1:5" x14ac:dyDescent="0.25">
      <c r="A124" s="248">
        <v>7211</v>
      </c>
      <c r="B124" s="248">
        <v>430</v>
      </c>
      <c r="C124" s="356">
        <f>SUMIFS('SE - OTE - NBML INPUT'!$P:$P,'SE - OTE - NBML INPUT'!$N:$N,A124,'SE - OTE - NBML INPUT'!$O:$O,B124)+SUMIFS('SE - OTE - NBML INPUT'!$S:$S,'SE - OTE - NBML INPUT'!$Q:$Q,A124,'SE - OTE - NBML INPUT'!$R:$R,B124)+SUMIFS('SE - OTE - NBML INPUT'!$V:$V,'SE - OTE - NBML INPUT'!$T:$T,A124,'SE - OTE - NBML INPUT'!$U:$U,B124)+SUMIFS('SE - OTE - NBML INPUT'!Y:Y,'SE - OTE - NBML INPUT'!W:W,'SE - OTE - NBML OUTPUT'!A124,'SE - OTE - NBML INPUT'!X:X,'SE - OTE - NBML OUTPUT'!B124)</f>
        <v>4567.9086070426929</v>
      </c>
      <c r="D124" s="356">
        <f t="shared" si="1"/>
        <v>380.65905058689106</v>
      </c>
      <c r="E124" s="248" t="s">
        <v>60</v>
      </c>
    </row>
    <row r="125" spans="1:5" x14ac:dyDescent="0.25">
      <c r="A125" s="248">
        <v>7211</v>
      </c>
      <c r="B125" s="248">
        <v>440</v>
      </c>
      <c r="C125" s="356">
        <f>SUMIFS('SE - OTE - NBML INPUT'!$P:$P,'SE - OTE - NBML INPUT'!$N:$N,A125,'SE - OTE - NBML INPUT'!$O:$O,B125)+SUMIFS('SE - OTE - NBML INPUT'!$S:$S,'SE - OTE - NBML INPUT'!$Q:$Q,A125,'SE - OTE - NBML INPUT'!$R:$R,B125)+SUMIFS('SE - OTE - NBML INPUT'!$V:$V,'SE - OTE - NBML INPUT'!$T:$T,A125,'SE - OTE - NBML INPUT'!$U:$U,B125)+SUMIFS('SE - OTE - NBML INPUT'!Y:Y,'SE - OTE - NBML INPUT'!W:W,'SE - OTE - NBML OUTPUT'!A125,'SE - OTE - NBML INPUT'!X:X,'SE - OTE - NBML OUTPUT'!B125)</f>
        <v>36307.935949412902</v>
      </c>
      <c r="D125" s="356">
        <f t="shared" si="1"/>
        <v>3025.6613291177418</v>
      </c>
      <c r="E125" s="248" t="s">
        <v>60</v>
      </c>
    </row>
    <row r="126" spans="1:5" x14ac:dyDescent="0.25">
      <c r="A126" s="248">
        <v>7211</v>
      </c>
      <c r="B126" s="248">
        <v>935</v>
      </c>
      <c r="C126" s="356">
        <f>SUMIFS('SE - OTE - NBML INPUT'!$P:$P,'SE - OTE - NBML INPUT'!$N:$N,A126,'SE - OTE - NBML INPUT'!$O:$O,B126)+SUMIFS('SE - OTE - NBML INPUT'!$S:$S,'SE - OTE - NBML INPUT'!$Q:$Q,A126,'SE - OTE - NBML INPUT'!$R:$R,B126)+SUMIFS('SE - OTE - NBML INPUT'!$V:$V,'SE - OTE - NBML INPUT'!$T:$T,A126,'SE - OTE - NBML INPUT'!$U:$U,B126)+SUMIFS('SE - OTE - NBML INPUT'!Y:Y,'SE - OTE - NBML INPUT'!W:W,'SE - OTE - NBML OUTPUT'!A126,'SE - OTE - NBML INPUT'!X:X,'SE - OTE - NBML OUTPUT'!B126)</f>
        <v>13811.68</v>
      </c>
      <c r="D126" s="356">
        <f t="shared" si="1"/>
        <v>1150.9733333333334</v>
      </c>
      <c r="E126" s="248" t="s">
        <v>60</v>
      </c>
    </row>
    <row r="127" spans="1:5" x14ac:dyDescent="0.25">
      <c r="A127" s="248">
        <v>7211</v>
      </c>
      <c r="B127" s="248">
        <v>936</v>
      </c>
      <c r="C127" s="356">
        <f>SUMIFS('SE - OTE - NBML INPUT'!$P:$P,'SE - OTE - NBML INPUT'!$N:$N,A127,'SE - OTE - NBML INPUT'!$O:$O,B127)+SUMIFS('SE - OTE - NBML INPUT'!$S:$S,'SE - OTE - NBML INPUT'!$Q:$Q,A127,'SE - OTE - NBML INPUT'!$R:$R,B127)+SUMIFS('SE - OTE - NBML INPUT'!$V:$V,'SE - OTE - NBML INPUT'!$T:$T,A127,'SE - OTE - NBML INPUT'!$U:$U,B127)+SUMIFS('SE - OTE - NBML INPUT'!Y:Y,'SE - OTE - NBML INPUT'!W:W,'SE - OTE - NBML OUTPUT'!A127,'SE - OTE - NBML INPUT'!X:X,'SE - OTE - NBML OUTPUT'!B127)</f>
        <v>3568.717130307467</v>
      </c>
      <c r="D127" s="356">
        <f t="shared" si="1"/>
        <v>297.39309419228891</v>
      </c>
      <c r="E127" s="248" t="s">
        <v>60</v>
      </c>
    </row>
    <row r="128" spans="1:5" x14ac:dyDescent="0.25">
      <c r="A128" s="248"/>
      <c r="B128" s="248"/>
      <c r="C128" s="248"/>
      <c r="D128" s="248"/>
      <c r="E128" s="248"/>
    </row>
    <row r="129" spans="1:5" x14ac:dyDescent="0.25">
      <c r="A129" s="248"/>
      <c r="B129" s="248"/>
      <c r="C129" s="366">
        <f>SUM(C2:C127)</f>
        <v>8058830.0774819544</v>
      </c>
      <c r="D129" s="367" t="s">
        <v>849</v>
      </c>
      <c r="E129" s="248"/>
    </row>
    <row r="130" spans="1:5" x14ac:dyDescent="0.25">
      <c r="A130" s="248"/>
      <c r="B130" s="248"/>
      <c r="C130" s="366">
        <f>SUMIFS(C:C,A:A,7020)</f>
        <v>209481.38224956198</v>
      </c>
      <c r="D130" s="368" t="s">
        <v>851</v>
      </c>
      <c r="E130" s="248"/>
    </row>
    <row r="131" spans="1:5" x14ac:dyDescent="0.25">
      <c r="A131" s="248"/>
      <c r="B131" s="248"/>
      <c r="C131" s="366">
        <f>C129-C130</f>
        <v>7849348.6952323923</v>
      </c>
      <c r="D131" s="367" t="s">
        <v>852</v>
      </c>
      <c r="E131" s="248"/>
    </row>
    <row r="132" spans="1:5" x14ac:dyDescent="0.25">
      <c r="A132" s="248"/>
      <c r="B132" s="248"/>
      <c r="C132" s="248"/>
      <c r="D132" s="248"/>
      <c r="E132" s="248"/>
    </row>
    <row r="135" spans="1:5" x14ac:dyDescent="0.25">
      <c r="C135" s="401">
        <f>SUMIFS('Summary - Selling Expenses'!AL:AL,'Summary - Selling Expenses'!B:B,7020)</f>
        <v>2334261.8466882552</v>
      </c>
      <c r="D135" s="403" t="s">
        <v>850</v>
      </c>
    </row>
    <row r="136" spans="1:5" x14ac:dyDescent="0.25">
      <c r="C136" s="402">
        <f>SUMIFS('Summary - Selling Expenses'!AL:AL,'Summary - Selling Expenses'!B:B,7000)+SUMIFS('Summary - Selling Expenses'!AL:AL,'Summary - Selling Expenses'!B:B,7190)+SUMIFS('Summary - Selling Expenses'!AL:AL,'Summary - Selling Expenses'!B:B,7211)+SUMIFS('Summary - Selling Expenses'!AL:AL,'Summary - Selling Expenses'!B:B,7170)+SUMIFS('Summary - Selling Expenses'!AL:AL,'Summary - Selling Expenses'!B:B,7175)</f>
        <v>7849348.6952323923</v>
      </c>
      <c r="D136" s="403" t="s">
        <v>854</v>
      </c>
    </row>
    <row r="137" spans="1:5" x14ac:dyDescent="0.25">
      <c r="C137" s="401">
        <f>C131-C136</f>
        <v>0</v>
      </c>
      <c r="D137" s="403" t="s">
        <v>853</v>
      </c>
    </row>
  </sheetData>
  <autoFilter ref="A1:E127" xr:uid="{6E6354C5-92E7-4C49-BD18-B2F22D2E23D3}">
    <sortState xmlns:xlrd2="http://schemas.microsoft.com/office/spreadsheetml/2017/richdata2" ref="A2:E127">
      <sortCondition ref="E1:E127"/>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53147-9C2D-4CCA-B5EB-50E465096C7B}">
  <sheetPr>
    <tabColor theme="9" tint="0.79998168889431442"/>
  </sheetPr>
  <dimension ref="A1:AF31"/>
  <sheetViews>
    <sheetView workbookViewId="0"/>
  </sheetViews>
  <sheetFormatPr defaultRowHeight="15" x14ac:dyDescent="0.25"/>
  <cols>
    <col min="1" max="1" width="21" customWidth="1"/>
    <col min="2" max="4" width="8.85546875" customWidth="1"/>
    <col min="5" max="13" width="8.85546875" bestFit="1" customWidth="1"/>
    <col min="15" max="15" width="23.28515625" customWidth="1"/>
    <col min="16" max="16" width="12.140625" customWidth="1"/>
    <col min="17" max="17" width="13.7109375" customWidth="1"/>
    <col min="18" max="18" width="23" customWidth="1"/>
    <col min="19" max="19" width="50.28515625" customWidth="1"/>
    <col min="20" max="20" width="11.28515625" bestFit="1" customWidth="1"/>
    <col min="21" max="32" width="10.7109375" customWidth="1"/>
  </cols>
  <sheetData>
    <row r="1" spans="1:32" x14ac:dyDescent="0.25">
      <c r="A1" s="297" t="s">
        <v>724</v>
      </c>
      <c r="O1" s="109" t="s">
        <v>0</v>
      </c>
      <c r="P1" s="109" t="s">
        <v>1</v>
      </c>
      <c r="Q1" s="109" t="s">
        <v>2</v>
      </c>
      <c r="R1" s="109" t="s">
        <v>3</v>
      </c>
      <c r="S1" s="249" t="s">
        <v>4</v>
      </c>
      <c r="T1" s="110">
        <v>45383</v>
      </c>
      <c r="U1" s="110">
        <v>45413</v>
      </c>
      <c r="V1" s="110">
        <v>45444</v>
      </c>
      <c r="W1" s="110">
        <v>45474</v>
      </c>
      <c r="X1" s="110">
        <v>45505</v>
      </c>
      <c r="Y1" s="110">
        <v>45536</v>
      </c>
      <c r="Z1" s="110">
        <v>45566</v>
      </c>
      <c r="AA1" s="110">
        <v>45597</v>
      </c>
      <c r="AB1" s="110">
        <v>45627</v>
      </c>
      <c r="AC1" s="110">
        <v>45658</v>
      </c>
      <c r="AD1" s="110">
        <v>45689</v>
      </c>
      <c r="AE1" s="110">
        <v>45717</v>
      </c>
      <c r="AF1" s="222" t="s">
        <v>5</v>
      </c>
    </row>
    <row r="2" spans="1:32" ht="15.75" x14ac:dyDescent="0.25">
      <c r="A2" s="292" t="s">
        <v>717</v>
      </c>
      <c r="B2" s="293">
        <v>45383</v>
      </c>
      <c r="C2" s="293">
        <v>45413</v>
      </c>
      <c r="D2" s="293">
        <v>45444</v>
      </c>
      <c r="E2" s="293">
        <v>45474</v>
      </c>
      <c r="F2" s="293">
        <v>45505</v>
      </c>
      <c r="G2" s="293">
        <v>45536</v>
      </c>
      <c r="H2" s="293">
        <v>45566</v>
      </c>
      <c r="I2" s="293">
        <v>45597</v>
      </c>
      <c r="J2" s="293">
        <v>45627</v>
      </c>
      <c r="K2" s="293">
        <v>45658</v>
      </c>
      <c r="L2" s="293">
        <v>45689</v>
      </c>
      <c r="M2" s="293">
        <v>45717</v>
      </c>
      <c r="O2" t="s">
        <v>9</v>
      </c>
      <c r="P2" s="124">
        <v>7020</v>
      </c>
      <c r="Q2" s="124">
        <v>110</v>
      </c>
      <c r="R2" t="s">
        <v>10</v>
      </c>
      <c r="S2" s="251" t="s">
        <v>11</v>
      </c>
      <c r="T2" s="298">
        <f t="shared" ref="T2:AE2" si="0">B5</f>
        <v>34000</v>
      </c>
      <c r="U2" s="298">
        <f t="shared" si="0"/>
        <v>34000</v>
      </c>
      <c r="V2" s="298">
        <f t="shared" si="0"/>
        <v>34000</v>
      </c>
      <c r="W2" s="298">
        <f t="shared" si="0"/>
        <v>32375</v>
      </c>
      <c r="X2" s="298">
        <f t="shared" si="0"/>
        <v>32375</v>
      </c>
      <c r="Y2" s="298">
        <f t="shared" si="0"/>
        <v>32375</v>
      </c>
      <c r="Z2" s="298">
        <f t="shared" si="0"/>
        <v>33875</v>
      </c>
      <c r="AA2" s="298">
        <f t="shared" si="0"/>
        <v>31875</v>
      </c>
      <c r="AB2" s="298">
        <f t="shared" si="0"/>
        <v>23062.5</v>
      </c>
      <c r="AC2" s="298">
        <f t="shared" si="0"/>
        <v>23062.5</v>
      </c>
      <c r="AD2" s="298">
        <f t="shared" si="0"/>
        <v>23062.5</v>
      </c>
      <c r="AE2" s="298">
        <f t="shared" si="0"/>
        <v>33375</v>
      </c>
      <c r="AF2" s="298">
        <f>SUM(T2:AE2)</f>
        <v>367437.5</v>
      </c>
    </row>
    <row r="3" spans="1:32" x14ac:dyDescent="0.25">
      <c r="A3" s="234" t="s">
        <v>718</v>
      </c>
      <c r="B3" s="294">
        <v>68</v>
      </c>
      <c r="C3" s="294">
        <v>68</v>
      </c>
      <c r="D3" s="294">
        <v>68</v>
      </c>
      <c r="E3" s="294">
        <v>64.75</v>
      </c>
      <c r="F3" s="294">
        <v>64.75</v>
      </c>
      <c r="G3" s="294">
        <v>64.75</v>
      </c>
      <c r="H3" s="294">
        <v>67.75</v>
      </c>
      <c r="I3" s="294">
        <v>63.75</v>
      </c>
      <c r="J3" s="294">
        <v>51.25</v>
      </c>
      <c r="K3" s="294">
        <v>51.25</v>
      </c>
      <c r="L3" s="294">
        <v>51.25</v>
      </c>
      <c r="M3" s="294">
        <v>66.75</v>
      </c>
      <c r="O3" t="s">
        <v>9</v>
      </c>
      <c r="P3" s="124">
        <v>7020</v>
      </c>
      <c r="Q3" s="124">
        <v>112</v>
      </c>
      <c r="R3" t="s">
        <v>12</v>
      </c>
      <c r="S3" s="251" t="s">
        <v>13</v>
      </c>
      <c r="T3" s="298">
        <f t="shared" ref="T3:AE3" si="1">B26</f>
        <v>18200</v>
      </c>
      <c r="U3" s="298">
        <f t="shared" si="1"/>
        <v>18200</v>
      </c>
      <c r="V3" s="298">
        <f t="shared" si="1"/>
        <v>18200</v>
      </c>
      <c r="W3" s="298">
        <f t="shared" si="1"/>
        <v>18200</v>
      </c>
      <c r="X3" s="298">
        <f t="shared" si="1"/>
        <v>18200</v>
      </c>
      <c r="Y3" s="298">
        <f t="shared" si="1"/>
        <v>18200</v>
      </c>
      <c r="Z3" s="298">
        <f t="shared" si="1"/>
        <v>18200</v>
      </c>
      <c r="AA3" s="298">
        <f t="shared" si="1"/>
        <v>18200</v>
      </c>
      <c r="AB3" s="298">
        <f t="shared" si="1"/>
        <v>18200</v>
      </c>
      <c r="AC3" s="298">
        <f t="shared" si="1"/>
        <v>16900</v>
      </c>
      <c r="AD3" s="298">
        <f t="shared" si="1"/>
        <v>16900</v>
      </c>
      <c r="AE3" s="298">
        <f t="shared" si="1"/>
        <v>24025</v>
      </c>
      <c r="AF3" s="298">
        <f>SUM(T3:AE3)</f>
        <v>221625</v>
      </c>
    </row>
    <row r="4" spans="1:32" x14ac:dyDescent="0.25">
      <c r="A4" s="295" t="s">
        <v>719</v>
      </c>
      <c r="B4" s="296">
        <f>'SE - Commission Sales - INPUT'!G4</f>
        <v>500</v>
      </c>
      <c r="C4" s="296">
        <f>'SE - Commission Sales - INPUT'!H4</f>
        <v>500</v>
      </c>
      <c r="D4" s="296">
        <f>'SE - Commission Sales - INPUT'!I4</f>
        <v>500</v>
      </c>
      <c r="E4" s="296">
        <f>'SE - Commission Sales - INPUT'!J4</f>
        <v>500</v>
      </c>
      <c r="F4" s="296">
        <f>'SE - Commission Sales - INPUT'!K4</f>
        <v>500</v>
      </c>
      <c r="G4" s="296">
        <f>'SE - Commission Sales - INPUT'!L4</f>
        <v>500</v>
      </c>
      <c r="H4" s="296">
        <f>'SE - Commission Sales - INPUT'!M4</f>
        <v>500</v>
      </c>
      <c r="I4" s="296">
        <f>'SE - Commission Sales - INPUT'!N4</f>
        <v>500</v>
      </c>
      <c r="J4" s="296">
        <f>'SE - Commission Sales - INPUT'!O4</f>
        <v>450</v>
      </c>
      <c r="K4" s="296">
        <f>'SE - Commission Sales - INPUT'!P4</f>
        <v>450</v>
      </c>
      <c r="L4" s="296">
        <f>'SE - Commission Sales - INPUT'!Q4</f>
        <v>450</v>
      </c>
      <c r="M4" s="296">
        <f>'SE - Commission Sales - INPUT'!R4</f>
        <v>500</v>
      </c>
      <c r="O4" t="s">
        <v>9</v>
      </c>
      <c r="P4" s="124">
        <v>7020</v>
      </c>
      <c r="Q4" s="124">
        <v>120</v>
      </c>
      <c r="R4" t="s">
        <v>14</v>
      </c>
      <c r="S4" s="251" t="s">
        <v>15</v>
      </c>
      <c r="T4" s="298">
        <f t="shared" ref="T4:AE4" si="2">B15</f>
        <v>24000</v>
      </c>
      <c r="U4" s="298">
        <f t="shared" si="2"/>
        <v>29750</v>
      </c>
      <c r="V4" s="298">
        <f t="shared" si="2"/>
        <v>31500</v>
      </c>
      <c r="W4" s="298">
        <f t="shared" si="2"/>
        <v>31500</v>
      </c>
      <c r="X4" s="298">
        <f t="shared" si="2"/>
        <v>31500</v>
      </c>
      <c r="Y4" s="298">
        <f t="shared" si="2"/>
        <v>31500</v>
      </c>
      <c r="Z4" s="298">
        <f t="shared" si="2"/>
        <v>31500</v>
      </c>
      <c r="AA4" s="298">
        <f t="shared" si="2"/>
        <v>35000</v>
      </c>
      <c r="AB4" s="298">
        <f t="shared" si="2"/>
        <v>24000</v>
      </c>
      <c r="AC4" s="298">
        <f t="shared" si="2"/>
        <v>24000</v>
      </c>
      <c r="AD4" s="298">
        <f t="shared" si="2"/>
        <v>24000</v>
      </c>
      <c r="AE4" s="298">
        <f t="shared" si="2"/>
        <v>24000</v>
      </c>
      <c r="AF4" s="298">
        <f>SUM(T4:AE4)</f>
        <v>342250</v>
      </c>
    </row>
    <row r="5" spans="1:32" x14ac:dyDescent="0.25">
      <c r="A5" s="295" t="s">
        <v>720</v>
      </c>
      <c r="B5" s="296">
        <f t="shared" ref="B5:M5" si="3">B4*B3</f>
        <v>34000</v>
      </c>
      <c r="C5" s="296">
        <f t="shared" si="3"/>
        <v>34000</v>
      </c>
      <c r="D5" s="296">
        <f t="shared" si="3"/>
        <v>34000</v>
      </c>
      <c r="E5" s="296">
        <f t="shared" si="3"/>
        <v>32375</v>
      </c>
      <c r="F5" s="296">
        <f t="shared" si="3"/>
        <v>32375</v>
      </c>
      <c r="G5" s="296">
        <f t="shared" si="3"/>
        <v>32375</v>
      </c>
      <c r="H5" s="296">
        <f t="shared" si="3"/>
        <v>33875</v>
      </c>
      <c r="I5" s="296">
        <f t="shared" si="3"/>
        <v>31875</v>
      </c>
      <c r="J5" s="296">
        <f t="shared" si="3"/>
        <v>23062.5</v>
      </c>
      <c r="K5" s="296">
        <f t="shared" si="3"/>
        <v>23062.5</v>
      </c>
      <c r="L5" s="296">
        <f t="shared" si="3"/>
        <v>23062.5</v>
      </c>
      <c r="M5" s="296">
        <f t="shared" si="3"/>
        <v>33375</v>
      </c>
      <c r="O5" t="s">
        <v>9</v>
      </c>
      <c r="P5" s="124">
        <v>7020</v>
      </c>
      <c r="Q5" s="124">
        <v>121</v>
      </c>
      <c r="R5" t="s">
        <v>14</v>
      </c>
      <c r="S5" s="251" t="s">
        <v>15</v>
      </c>
      <c r="T5">
        <v>0</v>
      </c>
      <c r="U5">
        <v>0</v>
      </c>
      <c r="V5">
        <v>0</v>
      </c>
      <c r="W5">
        <v>0</v>
      </c>
      <c r="X5">
        <v>0</v>
      </c>
      <c r="Y5">
        <v>0</v>
      </c>
      <c r="Z5">
        <v>0</v>
      </c>
      <c r="AA5">
        <v>0</v>
      </c>
      <c r="AB5">
        <v>0</v>
      </c>
      <c r="AC5">
        <v>0</v>
      </c>
      <c r="AD5">
        <v>0</v>
      </c>
      <c r="AE5">
        <v>0</v>
      </c>
      <c r="AF5" s="298">
        <f>SUM(T5:AE5)</f>
        <v>0</v>
      </c>
    </row>
    <row r="6" spans="1:32" x14ac:dyDescent="0.25">
      <c r="O6" t="s">
        <v>9</v>
      </c>
      <c r="P6" s="124">
        <v>7020</v>
      </c>
      <c r="Q6" s="124">
        <v>122</v>
      </c>
      <c r="R6" t="s">
        <v>16</v>
      </c>
      <c r="S6" s="251" t="s">
        <v>17</v>
      </c>
      <c r="T6" s="298">
        <f t="shared" ref="T6:AE6" si="4">B31</f>
        <v>8450</v>
      </c>
      <c r="U6" s="298">
        <f t="shared" si="4"/>
        <v>8450</v>
      </c>
      <c r="V6" s="298">
        <f t="shared" si="4"/>
        <v>8450</v>
      </c>
      <c r="W6" s="298">
        <f t="shared" si="4"/>
        <v>8450</v>
      </c>
      <c r="X6" s="298">
        <f t="shared" si="4"/>
        <v>8450</v>
      </c>
      <c r="Y6" s="298">
        <f t="shared" si="4"/>
        <v>8450</v>
      </c>
      <c r="Z6" s="298">
        <f t="shared" si="4"/>
        <v>8450</v>
      </c>
      <c r="AA6" s="298">
        <f t="shared" si="4"/>
        <v>8450</v>
      </c>
      <c r="AB6" s="298">
        <f t="shared" si="4"/>
        <v>8450</v>
      </c>
      <c r="AC6" s="298">
        <f t="shared" si="4"/>
        <v>8450</v>
      </c>
      <c r="AD6" s="298">
        <f t="shared" si="4"/>
        <v>8450</v>
      </c>
      <c r="AE6" s="298">
        <f t="shared" si="4"/>
        <v>8450</v>
      </c>
      <c r="AF6" s="298">
        <f>SUM(T6:AE6)</f>
        <v>101400</v>
      </c>
    </row>
    <row r="7" spans="1:32" ht="15.75" x14ac:dyDescent="0.25">
      <c r="A7" s="292" t="s">
        <v>721</v>
      </c>
      <c r="B7" s="293">
        <v>45383</v>
      </c>
      <c r="C7" s="293">
        <v>45413</v>
      </c>
      <c r="D7" s="293">
        <v>45444</v>
      </c>
      <c r="E7" s="293">
        <v>45474</v>
      </c>
      <c r="F7" s="293">
        <v>45505</v>
      </c>
      <c r="G7" s="293">
        <v>45536</v>
      </c>
      <c r="H7" s="293">
        <v>45566</v>
      </c>
      <c r="I7" s="293">
        <v>45597</v>
      </c>
      <c r="J7" s="293">
        <v>45627</v>
      </c>
      <c r="K7" s="293">
        <v>45658</v>
      </c>
      <c r="L7" s="293">
        <v>45689</v>
      </c>
      <c r="M7" s="293">
        <v>45717</v>
      </c>
      <c r="O7" t="s">
        <v>9</v>
      </c>
      <c r="P7" s="124">
        <v>7020</v>
      </c>
      <c r="Q7" s="124">
        <v>130</v>
      </c>
      <c r="R7" t="s">
        <v>18</v>
      </c>
      <c r="S7" s="251" t="s">
        <v>19</v>
      </c>
      <c r="T7" s="298">
        <f>SUMIFS('SE - OTE - NBML OUTPUT'!D:D,'SE - OTE - NBML OUTPUT'!A:A,'SE - Commission Sales - OUTPUT'!P7,'SE - OTE - NBML OUTPUT'!B:B,'SE - Commission Sales - OUTPUT'!Q7)</f>
        <v>1856.1935675396223</v>
      </c>
      <c r="U7" s="298">
        <f>T7</f>
        <v>1856.1935675396223</v>
      </c>
      <c r="V7" s="298">
        <f t="shared" ref="V7:AE7" si="5">U7</f>
        <v>1856.1935675396223</v>
      </c>
      <c r="W7" s="298">
        <f t="shared" si="5"/>
        <v>1856.1935675396223</v>
      </c>
      <c r="X7" s="298">
        <f t="shared" si="5"/>
        <v>1856.1935675396223</v>
      </c>
      <c r="Y7" s="298">
        <f t="shared" si="5"/>
        <v>1856.1935675396223</v>
      </c>
      <c r="Z7" s="298">
        <f t="shared" si="5"/>
        <v>1856.1935675396223</v>
      </c>
      <c r="AA7" s="298">
        <f t="shared" si="5"/>
        <v>1856.1935675396223</v>
      </c>
      <c r="AB7" s="298">
        <f t="shared" si="5"/>
        <v>1856.1935675396223</v>
      </c>
      <c r="AC7" s="298">
        <f t="shared" si="5"/>
        <v>1856.1935675396223</v>
      </c>
      <c r="AD7" s="298">
        <f t="shared" si="5"/>
        <v>1856.1935675396223</v>
      </c>
      <c r="AE7" s="298">
        <f t="shared" si="5"/>
        <v>1856.1935675396223</v>
      </c>
      <c r="AF7" s="298">
        <f t="shared" ref="AF7:AF24" si="6">SUM(T7:AE7)</f>
        <v>22274.322810475471</v>
      </c>
    </row>
    <row r="8" spans="1:32" x14ac:dyDescent="0.25">
      <c r="A8" s="234" t="s">
        <v>718</v>
      </c>
      <c r="B8" s="294">
        <v>46</v>
      </c>
      <c r="C8" s="294">
        <v>46</v>
      </c>
      <c r="D8" s="294">
        <v>46</v>
      </c>
      <c r="E8" s="294">
        <v>46.25</v>
      </c>
      <c r="F8" s="294">
        <v>46.25</v>
      </c>
      <c r="G8" s="294">
        <v>46.25</v>
      </c>
      <c r="H8" s="294">
        <v>46.25</v>
      </c>
      <c r="I8" s="294">
        <v>46.25</v>
      </c>
      <c r="J8" s="294">
        <v>48.75</v>
      </c>
      <c r="K8" s="294">
        <v>48.75</v>
      </c>
      <c r="L8" s="294">
        <v>48.75</v>
      </c>
      <c r="M8" s="294">
        <v>51.25</v>
      </c>
      <c r="O8" t="s">
        <v>9</v>
      </c>
      <c r="P8" s="124">
        <v>7020</v>
      </c>
      <c r="Q8" s="124">
        <v>140</v>
      </c>
      <c r="R8" t="s">
        <v>20</v>
      </c>
      <c r="S8" s="251" t="s">
        <v>21</v>
      </c>
      <c r="T8" s="298">
        <f>SUMIFS('SE - OTE - NBML OUTPUT'!D:D,'SE - OTE - NBML OUTPUT'!A:A,'SE - Commission Sales - OUTPUT'!P8,'SE - OTE - NBML OUTPUT'!B:B,'SE - Commission Sales - OUTPUT'!Q8)</f>
        <v>5141.5045092280498</v>
      </c>
      <c r="U8" s="298">
        <f t="shared" ref="U8:AE8" si="7">T8</f>
        <v>5141.5045092280498</v>
      </c>
      <c r="V8" s="298">
        <f t="shared" si="7"/>
        <v>5141.5045092280498</v>
      </c>
      <c r="W8" s="298">
        <f t="shared" si="7"/>
        <v>5141.5045092280498</v>
      </c>
      <c r="X8" s="298">
        <f t="shared" si="7"/>
        <v>5141.5045092280498</v>
      </c>
      <c r="Y8" s="298">
        <f t="shared" si="7"/>
        <v>5141.5045092280498</v>
      </c>
      <c r="Z8" s="298">
        <f t="shared" si="7"/>
        <v>5141.5045092280498</v>
      </c>
      <c r="AA8" s="298">
        <f t="shared" si="7"/>
        <v>5141.5045092280498</v>
      </c>
      <c r="AB8" s="298">
        <f t="shared" si="7"/>
        <v>5141.5045092280498</v>
      </c>
      <c r="AC8" s="298">
        <f t="shared" si="7"/>
        <v>5141.5045092280498</v>
      </c>
      <c r="AD8" s="298">
        <f t="shared" si="7"/>
        <v>5141.5045092280498</v>
      </c>
      <c r="AE8" s="298">
        <f t="shared" si="7"/>
        <v>5141.5045092280498</v>
      </c>
      <c r="AF8" s="298">
        <f t="shared" si="6"/>
        <v>61698.054110736593</v>
      </c>
    </row>
    <row r="9" spans="1:32" x14ac:dyDescent="0.25">
      <c r="A9" s="295" t="s">
        <v>719</v>
      </c>
      <c r="B9" s="296">
        <f>'SE - Commission Sales - INPUT'!G9</f>
        <v>500</v>
      </c>
      <c r="C9" s="296">
        <f>'SE - Commission Sales - INPUT'!H9</f>
        <v>500</v>
      </c>
      <c r="D9" s="296">
        <f>'SE - Commission Sales - INPUT'!I9</f>
        <v>500</v>
      </c>
      <c r="E9" s="296">
        <f>'SE - Commission Sales - INPUT'!J9</f>
        <v>500</v>
      </c>
      <c r="F9" s="296">
        <f>'SE - Commission Sales - INPUT'!K9</f>
        <v>500</v>
      </c>
      <c r="G9" s="296">
        <f>'SE - Commission Sales - INPUT'!L9</f>
        <v>500</v>
      </c>
      <c r="H9" s="296">
        <f>'SE - Commission Sales - INPUT'!M9</f>
        <v>500</v>
      </c>
      <c r="I9" s="296">
        <f>'SE - Commission Sales - INPUT'!N9</f>
        <v>500</v>
      </c>
      <c r="J9" s="296">
        <f>'SE - Commission Sales - INPUT'!O9</f>
        <v>500</v>
      </c>
      <c r="K9" s="296">
        <f>'SE - Commission Sales - INPUT'!P9</f>
        <v>500</v>
      </c>
      <c r="L9" s="296">
        <f>'SE - Commission Sales - INPUT'!Q9</f>
        <v>500</v>
      </c>
      <c r="M9" s="296">
        <f>'SE - Commission Sales - INPUT'!R9</f>
        <v>500</v>
      </c>
      <c r="O9" t="s">
        <v>9</v>
      </c>
      <c r="P9" s="124">
        <v>7020</v>
      </c>
      <c r="Q9" s="124">
        <v>142</v>
      </c>
      <c r="R9" t="s">
        <v>22</v>
      </c>
      <c r="S9" s="251" t="s">
        <v>23</v>
      </c>
      <c r="T9" s="298">
        <f>SUMIFS('SE - OTE - NBML OUTPUT'!D:D,'SE - OTE - NBML OUTPUT'!A:A,'SE - Commission Sales - OUTPUT'!P9,'SE - OTE - NBML OUTPUT'!B:B,'SE - Commission Sales - OUTPUT'!Q9)</f>
        <v>1465.0436488437142</v>
      </c>
      <c r="U9" s="298">
        <f t="shared" ref="U9:AE9" si="8">T9</f>
        <v>1465.0436488437142</v>
      </c>
      <c r="V9" s="298">
        <f t="shared" si="8"/>
        <v>1465.0436488437142</v>
      </c>
      <c r="W9" s="298">
        <f t="shared" si="8"/>
        <v>1465.0436488437142</v>
      </c>
      <c r="X9" s="298">
        <f t="shared" si="8"/>
        <v>1465.0436488437142</v>
      </c>
      <c r="Y9" s="298">
        <f t="shared" si="8"/>
        <v>1465.0436488437142</v>
      </c>
      <c r="Z9" s="298">
        <f t="shared" si="8"/>
        <v>1465.0436488437142</v>
      </c>
      <c r="AA9" s="298">
        <f t="shared" si="8"/>
        <v>1465.0436488437142</v>
      </c>
      <c r="AB9" s="298">
        <f t="shared" si="8"/>
        <v>1465.0436488437142</v>
      </c>
      <c r="AC9" s="298">
        <f t="shared" si="8"/>
        <v>1465.0436488437142</v>
      </c>
      <c r="AD9" s="298">
        <f t="shared" si="8"/>
        <v>1465.0436488437142</v>
      </c>
      <c r="AE9" s="298">
        <f t="shared" si="8"/>
        <v>1465.0436488437142</v>
      </c>
      <c r="AF9" s="298">
        <f t="shared" si="6"/>
        <v>17580.523786124566</v>
      </c>
    </row>
    <row r="10" spans="1:32" x14ac:dyDescent="0.25">
      <c r="A10" s="295" t="s">
        <v>720</v>
      </c>
      <c r="B10" s="296">
        <f t="shared" ref="B10:M10" si="9">B9*B8</f>
        <v>23000</v>
      </c>
      <c r="C10" s="296">
        <f t="shared" si="9"/>
        <v>23000</v>
      </c>
      <c r="D10" s="296">
        <f t="shared" si="9"/>
        <v>23000</v>
      </c>
      <c r="E10" s="296">
        <f t="shared" si="9"/>
        <v>23125</v>
      </c>
      <c r="F10" s="296">
        <f t="shared" si="9"/>
        <v>23125</v>
      </c>
      <c r="G10" s="296">
        <f t="shared" si="9"/>
        <v>23125</v>
      </c>
      <c r="H10" s="296">
        <f t="shared" si="9"/>
        <v>23125</v>
      </c>
      <c r="I10" s="296">
        <f t="shared" si="9"/>
        <v>23125</v>
      </c>
      <c r="J10" s="296">
        <f t="shared" si="9"/>
        <v>24375</v>
      </c>
      <c r="K10" s="296">
        <f t="shared" si="9"/>
        <v>24375</v>
      </c>
      <c r="L10" s="296">
        <f t="shared" si="9"/>
        <v>24375</v>
      </c>
      <c r="M10" s="296">
        <f t="shared" si="9"/>
        <v>25625</v>
      </c>
      <c r="O10" t="s">
        <v>9</v>
      </c>
      <c r="P10" s="124">
        <v>7020</v>
      </c>
      <c r="Q10" s="124">
        <v>147</v>
      </c>
      <c r="R10" t="s">
        <v>20</v>
      </c>
      <c r="S10" s="251" t="s">
        <v>21</v>
      </c>
      <c r="T10" s="298">
        <f>SUMIFS('SE - OTE - NBML OUTPUT'!D:D,'SE - OTE - NBML OUTPUT'!A:A,'SE - Commission Sales - OUTPUT'!P10,'SE - OTE - NBML OUTPUT'!B:B,'SE - Commission Sales - OUTPUT'!Q10)</f>
        <v>0</v>
      </c>
      <c r="U10" s="298">
        <f t="shared" ref="U10:AE10" si="10">T10</f>
        <v>0</v>
      </c>
      <c r="V10" s="298">
        <f t="shared" si="10"/>
        <v>0</v>
      </c>
      <c r="W10" s="298">
        <f t="shared" si="10"/>
        <v>0</v>
      </c>
      <c r="X10" s="298">
        <f t="shared" si="10"/>
        <v>0</v>
      </c>
      <c r="Y10" s="298">
        <f t="shared" si="10"/>
        <v>0</v>
      </c>
      <c r="Z10" s="298">
        <f t="shared" si="10"/>
        <v>0</v>
      </c>
      <c r="AA10" s="298">
        <f t="shared" si="10"/>
        <v>0</v>
      </c>
      <c r="AB10" s="298">
        <f t="shared" si="10"/>
        <v>0</v>
      </c>
      <c r="AC10" s="298">
        <f t="shared" si="10"/>
        <v>0</v>
      </c>
      <c r="AD10" s="298">
        <f t="shared" si="10"/>
        <v>0</v>
      </c>
      <c r="AE10" s="298">
        <f t="shared" si="10"/>
        <v>0</v>
      </c>
      <c r="AF10" s="298">
        <f t="shared" si="6"/>
        <v>0</v>
      </c>
    </row>
    <row r="11" spans="1:32" x14ac:dyDescent="0.25">
      <c r="C11" s="234"/>
      <c r="O11" t="s">
        <v>9</v>
      </c>
      <c r="P11" s="124">
        <v>7020</v>
      </c>
      <c r="Q11" s="124">
        <v>150</v>
      </c>
      <c r="R11" t="s">
        <v>24</v>
      </c>
      <c r="S11" s="251" t="s">
        <v>25</v>
      </c>
      <c r="T11" s="298">
        <f>SUMIFS('SE - OTE - NBML OUTPUT'!D:D,'SE - OTE - NBML OUTPUT'!A:A,'SE - Commission Sales - OUTPUT'!P11,'SE - OTE - NBML OUTPUT'!B:B,'SE - Commission Sales - OUTPUT'!Q11)</f>
        <v>1341.243929216947</v>
      </c>
      <c r="U11" s="298">
        <f t="shared" ref="U11:AE11" si="11">T11</f>
        <v>1341.243929216947</v>
      </c>
      <c r="V11" s="298">
        <f t="shared" si="11"/>
        <v>1341.243929216947</v>
      </c>
      <c r="W11" s="298">
        <f t="shared" si="11"/>
        <v>1341.243929216947</v>
      </c>
      <c r="X11" s="298">
        <f t="shared" si="11"/>
        <v>1341.243929216947</v>
      </c>
      <c r="Y11" s="298">
        <f t="shared" si="11"/>
        <v>1341.243929216947</v>
      </c>
      <c r="Z11" s="298">
        <f t="shared" si="11"/>
        <v>1341.243929216947</v>
      </c>
      <c r="AA11" s="298">
        <f t="shared" si="11"/>
        <v>1341.243929216947</v>
      </c>
      <c r="AB11" s="298">
        <f t="shared" si="11"/>
        <v>1341.243929216947</v>
      </c>
      <c r="AC11" s="298">
        <f t="shared" si="11"/>
        <v>1341.243929216947</v>
      </c>
      <c r="AD11" s="298">
        <f t="shared" si="11"/>
        <v>1341.243929216947</v>
      </c>
      <c r="AE11" s="298">
        <f t="shared" si="11"/>
        <v>1341.243929216947</v>
      </c>
      <c r="AF11" s="298">
        <f t="shared" si="6"/>
        <v>16094.927150603367</v>
      </c>
    </row>
    <row r="12" spans="1:32" ht="15.75" x14ac:dyDescent="0.25">
      <c r="A12" s="292" t="s">
        <v>723</v>
      </c>
      <c r="B12" s="293">
        <v>45383</v>
      </c>
      <c r="C12" s="293">
        <v>45413</v>
      </c>
      <c r="D12" s="293">
        <v>45444</v>
      </c>
      <c r="E12" s="293">
        <v>45474</v>
      </c>
      <c r="F12" s="293">
        <v>45505</v>
      </c>
      <c r="G12" s="293">
        <v>45536</v>
      </c>
      <c r="H12" s="293">
        <v>45566</v>
      </c>
      <c r="I12" s="293">
        <v>45597</v>
      </c>
      <c r="J12" s="293">
        <v>45627</v>
      </c>
      <c r="K12" s="293">
        <v>45658</v>
      </c>
      <c r="L12" s="293">
        <v>45689</v>
      </c>
      <c r="M12" s="293">
        <v>45717</v>
      </c>
      <c r="O12" t="s">
        <v>9</v>
      </c>
      <c r="P12" s="124">
        <v>7020</v>
      </c>
      <c r="Q12" s="124">
        <v>160</v>
      </c>
      <c r="R12" t="s">
        <v>26</v>
      </c>
      <c r="S12" s="251" t="s">
        <v>27</v>
      </c>
      <c r="T12" s="298">
        <f>'SE - Commission Sales - INPUT'!$H$81</f>
        <v>21901.736288483462</v>
      </c>
      <c r="U12" s="298">
        <f>'SE - Commission Sales - INPUT'!$H$81</f>
        <v>21901.736288483462</v>
      </c>
      <c r="V12" s="298">
        <f>'SE - Commission Sales - INPUT'!$H$81</f>
        <v>21901.736288483462</v>
      </c>
      <c r="W12" s="298">
        <f>'SE - Commission Sales - INPUT'!$H$81</f>
        <v>21901.736288483462</v>
      </c>
      <c r="X12" s="298">
        <f>'SE - Commission Sales - INPUT'!$H$81</f>
        <v>21901.736288483462</v>
      </c>
      <c r="Y12" s="298">
        <f>'SE - Commission Sales - INPUT'!$H$81</f>
        <v>21901.736288483462</v>
      </c>
      <c r="Z12" s="298">
        <f>'SE - Commission Sales - INPUT'!$H$81</f>
        <v>21901.736288483462</v>
      </c>
      <c r="AA12" s="298">
        <f>'SE - Commission Sales - INPUT'!$H$81</f>
        <v>21901.736288483462</v>
      </c>
      <c r="AB12" s="298">
        <f>'SE - Commission Sales - INPUT'!$H$81</f>
        <v>21901.736288483462</v>
      </c>
      <c r="AC12" s="298">
        <f>'SE - Commission Sales - INPUT'!$H$81</f>
        <v>21901.736288483462</v>
      </c>
      <c r="AD12" s="298">
        <f>'SE - Commission Sales - INPUT'!$H$81</f>
        <v>21901.736288483462</v>
      </c>
      <c r="AE12" s="298">
        <f>'SE - Commission Sales - INPUT'!$H$81</f>
        <v>21901.736288483462</v>
      </c>
      <c r="AF12" s="298">
        <f t="shared" si="6"/>
        <v>262820.83546180156</v>
      </c>
    </row>
    <row r="13" spans="1:32" x14ac:dyDescent="0.25">
      <c r="A13" s="234" t="s">
        <v>727</v>
      </c>
      <c r="B13" s="294">
        <v>80</v>
      </c>
      <c r="C13" s="294">
        <v>85</v>
      </c>
      <c r="D13" s="294">
        <v>90</v>
      </c>
      <c r="E13" s="294">
        <v>90</v>
      </c>
      <c r="F13" s="294">
        <v>90</v>
      </c>
      <c r="G13" s="294">
        <v>90</v>
      </c>
      <c r="H13" s="294">
        <v>90</v>
      </c>
      <c r="I13" s="294">
        <v>100</v>
      </c>
      <c r="J13" s="294">
        <v>80</v>
      </c>
      <c r="K13" s="294">
        <v>80</v>
      </c>
      <c r="L13" s="294">
        <v>80</v>
      </c>
      <c r="M13" s="294">
        <v>80</v>
      </c>
      <c r="O13" t="s">
        <v>9</v>
      </c>
      <c r="P13" s="124">
        <v>7020</v>
      </c>
      <c r="Q13" s="124">
        <v>162</v>
      </c>
      <c r="R13" t="s">
        <v>28</v>
      </c>
      <c r="S13" s="251" t="s">
        <v>29</v>
      </c>
      <c r="T13" s="298">
        <f>'SE - Commission Sales - INPUT'!$H$82</f>
        <v>8320.4786396852178</v>
      </c>
      <c r="U13" s="298">
        <f>'SE - Commission Sales - INPUT'!$H$82</f>
        <v>8320.4786396852178</v>
      </c>
      <c r="V13" s="298">
        <f>'SE - Commission Sales - INPUT'!$H$82</f>
        <v>8320.4786396852178</v>
      </c>
      <c r="W13" s="298">
        <f>'SE - Commission Sales - INPUT'!$H$82</f>
        <v>8320.4786396852178</v>
      </c>
      <c r="X13" s="298">
        <f>'SE - Commission Sales - INPUT'!$H$82</f>
        <v>8320.4786396852178</v>
      </c>
      <c r="Y13" s="298">
        <f>'SE - Commission Sales - INPUT'!$H$82</f>
        <v>8320.4786396852178</v>
      </c>
      <c r="Z13" s="298">
        <f>'SE - Commission Sales - INPUT'!$H$82</f>
        <v>8320.4786396852178</v>
      </c>
      <c r="AA13" s="298">
        <f>'SE - Commission Sales - INPUT'!$H$82</f>
        <v>8320.4786396852178</v>
      </c>
      <c r="AB13" s="298">
        <f>'SE - Commission Sales - INPUT'!$H$82</f>
        <v>8320.4786396852178</v>
      </c>
      <c r="AC13" s="298">
        <f>'SE - Commission Sales - INPUT'!$H$82</f>
        <v>8320.4786396852178</v>
      </c>
      <c r="AD13" s="298">
        <f>'SE - Commission Sales - INPUT'!$H$82</f>
        <v>8320.4786396852178</v>
      </c>
      <c r="AE13" s="298">
        <f>'SE - Commission Sales - INPUT'!$H$82</f>
        <v>8320.4786396852178</v>
      </c>
      <c r="AF13" s="298">
        <f t="shared" si="6"/>
        <v>99845.743676222584</v>
      </c>
    </row>
    <row r="14" spans="1:32" x14ac:dyDescent="0.25">
      <c r="A14" s="295" t="s">
        <v>719</v>
      </c>
      <c r="B14" s="296">
        <f>'SE - Commission Sales - INPUT'!G30</f>
        <v>300</v>
      </c>
      <c r="C14" s="296">
        <f>'SE - Commission Sales - INPUT'!H30</f>
        <v>350</v>
      </c>
      <c r="D14" s="296">
        <f>'SE - Commission Sales - INPUT'!I30</f>
        <v>350</v>
      </c>
      <c r="E14" s="296">
        <f>'SE - Commission Sales - INPUT'!J30</f>
        <v>350</v>
      </c>
      <c r="F14" s="296">
        <f>'SE - Commission Sales - INPUT'!K30</f>
        <v>350</v>
      </c>
      <c r="G14" s="296">
        <f>'SE - Commission Sales - INPUT'!L30</f>
        <v>350</v>
      </c>
      <c r="H14" s="296">
        <f>'SE - Commission Sales - INPUT'!M30</f>
        <v>350</v>
      </c>
      <c r="I14" s="296">
        <f>'SE - Commission Sales - INPUT'!N30</f>
        <v>350</v>
      </c>
      <c r="J14" s="296">
        <f>'SE - Commission Sales - INPUT'!O30</f>
        <v>300</v>
      </c>
      <c r="K14" s="296">
        <f>'SE - Commission Sales - INPUT'!P30</f>
        <v>300</v>
      </c>
      <c r="L14" s="296">
        <f>'SE - Commission Sales - INPUT'!Q30</f>
        <v>300</v>
      </c>
      <c r="M14" s="296">
        <f>'SE - Commission Sales - INPUT'!R30</f>
        <v>300</v>
      </c>
      <c r="O14" t="s">
        <v>9</v>
      </c>
      <c r="P14" s="124">
        <v>7020</v>
      </c>
      <c r="Q14" s="124">
        <v>210</v>
      </c>
      <c r="R14" t="s">
        <v>10</v>
      </c>
      <c r="S14" s="251" t="s">
        <v>11</v>
      </c>
      <c r="T14" s="298">
        <f t="shared" ref="T14:AE14" si="12">B10</f>
        <v>23000</v>
      </c>
      <c r="U14" s="298">
        <f t="shared" si="12"/>
        <v>23000</v>
      </c>
      <c r="V14" s="298">
        <f t="shared" si="12"/>
        <v>23000</v>
      </c>
      <c r="W14" s="298">
        <f t="shared" si="12"/>
        <v>23125</v>
      </c>
      <c r="X14" s="298">
        <f t="shared" si="12"/>
        <v>23125</v>
      </c>
      <c r="Y14" s="298">
        <f t="shared" si="12"/>
        <v>23125</v>
      </c>
      <c r="Z14" s="298">
        <f t="shared" si="12"/>
        <v>23125</v>
      </c>
      <c r="AA14" s="298">
        <f t="shared" si="12"/>
        <v>23125</v>
      </c>
      <c r="AB14" s="298">
        <f t="shared" si="12"/>
        <v>24375</v>
      </c>
      <c r="AC14" s="298">
        <f t="shared" si="12"/>
        <v>24375</v>
      </c>
      <c r="AD14" s="298">
        <f t="shared" si="12"/>
        <v>24375</v>
      </c>
      <c r="AE14" s="298">
        <f t="shared" si="12"/>
        <v>25625</v>
      </c>
      <c r="AF14" s="298">
        <f t="shared" si="6"/>
        <v>283375</v>
      </c>
    </row>
    <row r="15" spans="1:32" x14ac:dyDescent="0.25">
      <c r="A15" s="295" t="s">
        <v>720</v>
      </c>
      <c r="B15" s="296">
        <f t="shared" ref="B15:M15" si="13">B14*B13</f>
        <v>24000</v>
      </c>
      <c r="C15" s="296">
        <f t="shared" si="13"/>
        <v>29750</v>
      </c>
      <c r="D15" s="296">
        <f t="shared" si="13"/>
        <v>31500</v>
      </c>
      <c r="E15" s="296">
        <f t="shared" si="13"/>
        <v>31500</v>
      </c>
      <c r="F15" s="296">
        <f t="shared" si="13"/>
        <v>31500</v>
      </c>
      <c r="G15" s="296">
        <f t="shared" si="13"/>
        <v>31500</v>
      </c>
      <c r="H15" s="296">
        <f t="shared" si="13"/>
        <v>31500</v>
      </c>
      <c r="I15" s="296">
        <f t="shared" si="13"/>
        <v>35000</v>
      </c>
      <c r="J15" s="296">
        <f t="shared" si="13"/>
        <v>24000</v>
      </c>
      <c r="K15" s="296">
        <f t="shared" si="13"/>
        <v>24000</v>
      </c>
      <c r="L15" s="296">
        <f t="shared" si="13"/>
        <v>24000</v>
      </c>
      <c r="M15" s="296">
        <f t="shared" si="13"/>
        <v>24000</v>
      </c>
      <c r="O15" t="s">
        <v>9</v>
      </c>
      <c r="P15" s="124">
        <v>7020</v>
      </c>
      <c r="Q15" s="124">
        <v>220</v>
      </c>
      <c r="R15" t="s">
        <v>14</v>
      </c>
      <c r="S15" s="251" t="s">
        <v>15</v>
      </c>
      <c r="T15" s="298">
        <f t="shared" ref="T15:AE15" si="14">B20</f>
        <v>18900</v>
      </c>
      <c r="U15" s="298">
        <f t="shared" si="14"/>
        <v>19200</v>
      </c>
      <c r="V15" s="298">
        <f t="shared" si="14"/>
        <v>25200</v>
      </c>
      <c r="W15" s="298">
        <f t="shared" si="14"/>
        <v>18900</v>
      </c>
      <c r="X15" s="298">
        <f t="shared" si="14"/>
        <v>20250</v>
      </c>
      <c r="Y15" s="298">
        <f t="shared" si="14"/>
        <v>21600</v>
      </c>
      <c r="Z15" s="298">
        <f t="shared" si="14"/>
        <v>18900</v>
      </c>
      <c r="AA15" s="298">
        <f t="shared" si="14"/>
        <v>28350</v>
      </c>
      <c r="AB15" s="298">
        <f t="shared" si="14"/>
        <v>20250</v>
      </c>
      <c r="AC15" s="298">
        <f t="shared" si="14"/>
        <v>18900</v>
      </c>
      <c r="AD15" s="298">
        <f t="shared" si="14"/>
        <v>18900</v>
      </c>
      <c r="AE15" s="298">
        <f t="shared" si="14"/>
        <v>28350</v>
      </c>
      <c r="AF15" s="298">
        <f t="shared" si="6"/>
        <v>257700</v>
      </c>
    </row>
    <row r="16" spans="1:32" x14ac:dyDescent="0.25">
      <c r="O16" t="s">
        <v>9</v>
      </c>
      <c r="P16" s="124">
        <v>7020</v>
      </c>
      <c r="Q16" s="124">
        <v>230</v>
      </c>
      <c r="R16" t="s">
        <v>18</v>
      </c>
      <c r="S16" s="251" t="s">
        <v>19</v>
      </c>
      <c r="T16" s="298">
        <f>SUMIFS('SE - OTE - NBML OUTPUT'!D:D,'SE - OTE - NBML OUTPUT'!A:A,'SE - Commission Sales - OUTPUT'!P16,'SE - OTE - NBML OUTPUT'!B:B,'SE - Commission Sales - OUTPUT'!Q16)</f>
        <v>838.09511443509564</v>
      </c>
      <c r="U16" s="298">
        <f>T16</f>
        <v>838.09511443509564</v>
      </c>
      <c r="V16" s="298">
        <f t="shared" ref="V16:AE17" si="15">U16</f>
        <v>838.09511443509564</v>
      </c>
      <c r="W16" s="298">
        <f t="shared" si="15"/>
        <v>838.09511443509564</v>
      </c>
      <c r="X16" s="298">
        <f t="shared" si="15"/>
        <v>838.09511443509564</v>
      </c>
      <c r="Y16" s="298">
        <f t="shared" si="15"/>
        <v>838.09511443509564</v>
      </c>
      <c r="Z16" s="298">
        <f t="shared" si="15"/>
        <v>838.09511443509564</v>
      </c>
      <c r="AA16" s="298">
        <f t="shared" si="15"/>
        <v>838.09511443509564</v>
      </c>
      <c r="AB16" s="298">
        <f t="shared" si="15"/>
        <v>838.09511443509564</v>
      </c>
      <c r="AC16" s="298">
        <f t="shared" si="15"/>
        <v>838.09511443509564</v>
      </c>
      <c r="AD16" s="298">
        <f t="shared" si="15"/>
        <v>838.09511443509564</v>
      </c>
      <c r="AE16" s="298">
        <f t="shared" si="15"/>
        <v>838.09511443509564</v>
      </c>
      <c r="AF16" s="298">
        <f t="shared" si="6"/>
        <v>10057.141373221148</v>
      </c>
    </row>
    <row r="17" spans="1:32" ht="15.75" x14ac:dyDescent="0.25">
      <c r="A17" s="292" t="s">
        <v>722</v>
      </c>
      <c r="B17" s="293">
        <v>45383</v>
      </c>
      <c r="C17" s="293">
        <v>45413</v>
      </c>
      <c r="D17" s="293">
        <v>45444</v>
      </c>
      <c r="E17" s="293">
        <v>45474</v>
      </c>
      <c r="F17" s="293">
        <v>45505</v>
      </c>
      <c r="G17" s="293">
        <v>45536</v>
      </c>
      <c r="H17" s="293">
        <v>45566</v>
      </c>
      <c r="I17" s="293">
        <v>45597</v>
      </c>
      <c r="J17" s="293">
        <v>45627</v>
      </c>
      <c r="K17" s="293">
        <v>45658</v>
      </c>
      <c r="L17" s="293">
        <v>45689</v>
      </c>
      <c r="M17" s="293">
        <v>45717</v>
      </c>
      <c r="O17" t="s">
        <v>9</v>
      </c>
      <c r="P17" s="124">
        <v>7020</v>
      </c>
      <c r="Q17" s="124">
        <v>240</v>
      </c>
      <c r="R17" t="s">
        <v>20</v>
      </c>
      <c r="S17" s="251" t="s">
        <v>21</v>
      </c>
      <c r="T17" s="298">
        <f>SUMIFS('SE - OTE - NBML OUTPUT'!D:D,'SE - OTE - NBML OUTPUT'!A:A,'SE - Commission Sales - OUTPUT'!P17,'SE - OTE - NBML OUTPUT'!B:B,'SE - Commission Sales - OUTPUT'!Q17)</f>
        <v>2599.8172523631724</v>
      </c>
      <c r="U17" s="298">
        <f>T17</f>
        <v>2599.8172523631724</v>
      </c>
      <c r="V17" s="298">
        <f t="shared" si="15"/>
        <v>2599.8172523631724</v>
      </c>
      <c r="W17" s="298">
        <f t="shared" si="15"/>
        <v>2599.8172523631724</v>
      </c>
      <c r="X17" s="298">
        <f t="shared" si="15"/>
        <v>2599.8172523631724</v>
      </c>
      <c r="Y17" s="298">
        <f t="shared" si="15"/>
        <v>2599.8172523631724</v>
      </c>
      <c r="Z17" s="298">
        <f t="shared" si="15"/>
        <v>2599.8172523631724</v>
      </c>
      <c r="AA17" s="298">
        <f t="shared" si="15"/>
        <v>2599.8172523631724</v>
      </c>
      <c r="AB17" s="298">
        <f t="shared" si="15"/>
        <v>2599.8172523631724</v>
      </c>
      <c r="AC17" s="298">
        <f t="shared" si="15"/>
        <v>2599.8172523631724</v>
      </c>
      <c r="AD17" s="298">
        <f t="shared" si="15"/>
        <v>2599.8172523631724</v>
      </c>
      <c r="AE17" s="298">
        <f t="shared" si="15"/>
        <v>2599.8172523631724</v>
      </c>
      <c r="AF17" s="298">
        <f t="shared" si="6"/>
        <v>31197.807028358071</v>
      </c>
    </row>
    <row r="18" spans="1:32" x14ac:dyDescent="0.25">
      <c r="A18" s="234" t="s">
        <v>727</v>
      </c>
      <c r="B18" s="294">
        <v>54</v>
      </c>
      <c r="C18" s="294">
        <v>64</v>
      </c>
      <c r="D18" s="294">
        <v>72</v>
      </c>
      <c r="E18" s="294">
        <v>63</v>
      </c>
      <c r="F18" s="294">
        <v>67.5</v>
      </c>
      <c r="G18" s="294">
        <v>72</v>
      </c>
      <c r="H18" s="294">
        <v>63</v>
      </c>
      <c r="I18" s="294">
        <v>81</v>
      </c>
      <c r="J18" s="294">
        <v>67.5</v>
      </c>
      <c r="K18" s="294">
        <v>63</v>
      </c>
      <c r="L18" s="294">
        <v>63</v>
      </c>
      <c r="M18" s="294">
        <v>81</v>
      </c>
      <c r="O18" t="s">
        <v>9</v>
      </c>
      <c r="P18" s="124">
        <v>7020</v>
      </c>
      <c r="Q18" s="124">
        <v>260</v>
      </c>
      <c r="R18" t="s">
        <v>26</v>
      </c>
      <c r="S18" s="251" t="s">
        <v>27</v>
      </c>
      <c r="T18" s="298">
        <f>'SE - Commission Sales - INPUT'!$H$83</f>
        <v>15693.865441722346</v>
      </c>
      <c r="U18" s="298">
        <f>'SE - Commission Sales - INPUT'!$H$83</f>
        <v>15693.865441722346</v>
      </c>
      <c r="V18" s="298">
        <f>'SE - Commission Sales - INPUT'!$H$83</f>
        <v>15693.865441722346</v>
      </c>
      <c r="W18" s="298">
        <f>'SE - Commission Sales - INPUT'!$H$83</f>
        <v>15693.865441722346</v>
      </c>
      <c r="X18" s="298">
        <f>'SE - Commission Sales - INPUT'!$H$83</f>
        <v>15693.865441722346</v>
      </c>
      <c r="Y18" s="298">
        <f>'SE - Commission Sales - INPUT'!$H$83</f>
        <v>15693.865441722346</v>
      </c>
      <c r="Z18" s="298">
        <f>'SE - Commission Sales - INPUT'!$H$83</f>
        <v>15693.865441722346</v>
      </c>
      <c r="AA18" s="298">
        <f>'SE - Commission Sales - INPUT'!$H$83</f>
        <v>15693.865441722346</v>
      </c>
      <c r="AB18" s="298">
        <f>'SE - Commission Sales - INPUT'!$H$83</f>
        <v>15693.865441722346</v>
      </c>
      <c r="AC18" s="298">
        <f>'SE - Commission Sales - INPUT'!$H$83</f>
        <v>15693.865441722346</v>
      </c>
      <c r="AD18" s="298">
        <f>'SE - Commission Sales - INPUT'!$H$83</f>
        <v>15693.865441722346</v>
      </c>
      <c r="AE18" s="298">
        <f>'SE - Commission Sales - INPUT'!$H$83</f>
        <v>15693.865441722346</v>
      </c>
      <c r="AF18" s="298">
        <f t="shared" si="6"/>
        <v>188326.38530066819</v>
      </c>
    </row>
    <row r="19" spans="1:32" x14ac:dyDescent="0.25">
      <c r="A19" s="295" t="s">
        <v>719</v>
      </c>
      <c r="B19" s="296">
        <f>'SE - Commission Sales - INPUT'!G35</f>
        <v>350</v>
      </c>
      <c r="C19" s="296">
        <f>'SE - Commission Sales - INPUT'!H35</f>
        <v>300</v>
      </c>
      <c r="D19" s="296">
        <f>'SE - Commission Sales - INPUT'!I35</f>
        <v>350</v>
      </c>
      <c r="E19" s="296">
        <f>'SE - Commission Sales - INPUT'!J35</f>
        <v>300</v>
      </c>
      <c r="F19" s="296">
        <f>'SE - Commission Sales - INPUT'!K35</f>
        <v>300</v>
      </c>
      <c r="G19" s="296">
        <f>'SE - Commission Sales - INPUT'!L35</f>
        <v>300</v>
      </c>
      <c r="H19" s="296">
        <f>'SE - Commission Sales - INPUT'!M35</f>
        <v>300</v>
      </c>
      <c r="I19" s="296">
        <f>'SE - Commission Sales - INPUT'!N35</f>
        <v>350</v>
      </c>
      <c r="J19" s="296">
        <f>'SE - Commission Sales - INPUT'!O35</f>
        <v>300</v>
      </c>
      <c r="K19" s="296">
        <f>'SE - Commission Sales - INPUT'!P35</f>
        <v>300</v>
      </c>
      <c r="L19" s="296">
        <f>'SE - Commission Sales - INPUT'!Q35</f>
        <v>300</v>
      </c>
      <c r="M19" s="296">
        <f>'SE - Commission Sales - INPUT'!R35</f>
        <v>350</v>
      </c>
      <c r="O19" t="s">
        <v>9</v>
      </c>
      <c r="P19" s="124">
        <v>7020</v>
      </c>
      <c r="Q19" s="124">
        <v>330</v>
      </c>
      <c r="R19" t="s">
        <v>18</v>
      </c>
      <c r="S19" s="251" t="s">
        <v>19</v>
      </c>
      <c r="T19" s="298">
        <f>SUMIFS('SE - OTE - NBML OUTPUT'!D:D,'SE - OTE - NBML OUTPUT'!A:A,'SE - Commission Sales - OUTPUT'!P19,'SE - OTE - NBML OUTPUT'!B:B,'SE - Commission Sales - OUTPUT'!Q19)</f>
        <v>301.3633097492704</v>
      </c>
      <c r="U19" s="298">
        <f>T19</f>
        <v>301.3633097492704</v>
      </c>
      <c r="V19" s="298">
        <f t="shared" ref="V19:AE19" si="16">U19</f>
        <v>301.3633097492704</v>
      </c>
      <c r="W19" s="298">
        <f t="shared" si="16"/>
        <v>301.3633097492704</v>
      </c>
      <c r="X19" s="298">
        <f t="shared" si="16"/>
        <v>301.3633097492704</v>
      </c>
      <c r="Y19" s="298">
        <f t="shared" si="16"/>
        <v>301.3633097492704</v>
      </c>
      <c r="Z19" s="298">
        <f t="shared" si="16"/>
        <v>301.3633097492704</v>
      </c>
      <c r="AA19" s="298">
        <f t="shared" si="16"/>
        <v>301.3633097492704</v>
      </c>
      <c r="AB19" s="298">
        <f t="shared" si="16"/>
        <v>301.3633097492704</v>
      </c>
      <c r="AC19" s="298">
        <f t="shared" si="16"/>
        <v>301.3633097492704</v>
      </c>
      <c r="AD19" s="298">
        <f t="shared" si="16"/>
        <v>301.3633097492704</v>
      </c>
      <c r="AE19" s="298">
        <f t="shared" si="16"/>
        <v>301.3633097492704</v>
      </c>
      <c r="AF19" s="298">
        <f t="shared" si="6"/>
        <v>3616.3597169912441</v>
      </c>
    </row>
    <row r="20" spans="1:32" x14ac:dyDescent="0.25">
      <c r="A20" s="295" t="s">
        <v>720</v>
      </c>
      <c r="B20" s="296">
        <f t="shared" ref="B20:M20" si="17">B19*B18</f>
        <v>18900</v>
      </c>
      <c r="C20" s="296">
        <f t="shared" si="17"/>
        <v>19200</v>
      </c>
      <c r="D20" s="296">
        <f t="shared" si="17"/>
        <v>25200</v>
      </c>
      <c r="E20" s="296">
        <f t="shared" si="17"/>
        <v>18900</v>
      </c>
      <c r="F20" s="296">
        <f t="shared" si="17"/>
        <v>20250</v>
      </c>
      <c r="G20" s="296">
        <f t="shared" si="17"/>
        <v>21600</v>
      </c>
      <c r="H20" s="296">
        <f t="shared" si="17"/>
        <v>18900</v>
      </c>
      <c r="I20" s="296">
        <f t="shared" si="17"/>
        <v>28350</v>
      </c>
      <c r="J20" s="296">
        <f t="shared" si="17"/>
        <v>20250</v>
      </c>
      <c r="K20" s="296">
        <f t="shared" si="17"/>
        <v>18900</v>
      </c>
      <c r="L20" s="296">
        <f t="shared" si="17"/>
        <v>18900</v>
      </c>
      <c r="M20" s="296">
        <f t="shared" si="17"/>
        <v>28350</v>
      </c>
      <c r="O20" t="s">
        <v>9</v>
      </c>
      <c r="P20" s="124">
        <v>7020</v>
      </c>
      <c r="Q20" s="124">
        <v>340</v>
      </c>
      <c r="R20" t="s">
        <v>20</v>
      </c>
      <c r="S20" s="251" t="s">
        <v>21</v>
      </c>
      <c r="T20" s="298">
        <f>SUMIFS('SE - OTE - NBML OUTPUT'!D:D,'SE - OTE - NBML OUTPUT'!A:A,'SE - Commission Sales - OUTPUT'!P20,'SE - OTE - NBML OUTPUT'!B:B,'SE - Commission Sales - OUTPUT'!Q20)</f>
        <v>1408.3490368440041</v>
      </c>
      <c r="U20" s="298">
        <f t="shared" ref="U20:AE20" si="18">T20</f>
        <v>1408.3490368440041</v>
      </c>
      <c r="V20" s="298">
        <f t="shared" si="18"/>
        <v>1408.3490368440041</v>
      </c>
      <c r="W20" s="298">
        <f t="shared" si="18"/>
        <v>1408.3490368440041</v>
      </c>
      <c r="X20" s="298">
        <f t="shared" si="18"/>
        <v>1408.3490368440041</v>
      </c>
      <c r="Y20" s="298">
        <f t="shared" si="18"/>
        <v>1408.3490368440041</v>
      </c>
      <c r="Z20" s="298">
        <f t="shared" si="18"/>
        <v>1408.3490368440041</v>
      </c>
      <c r="AA20" s="298">
        <f t="shared" si="18"/>
        <v>1408.3490368440041</v>
      </c>
      <c r="AB20" s="298">
        <f t="shared" si="18"/>
        <v>1408.3490368440041</v>
      </c>
      <c r="AC20" s="298">
        <f t="shared" si="18"/>
        <v>1408.3490368440041</v>
      </c>
      <c r="AD20" s="298">
        <f t="shared" si="18"/>
        <v>1408.3490368440041</v>
      </c>
      <c r="AE20" s="298">
        <f t="shared" si="18"/>
        <v>1408.3490368440041</v>
      </c>
      <c r="AF20" s="298">
        <f>SUM(T20:AE20)</f>
        <v>16900.188442128045</v>
      </c>
    </row>
    <row r="21" spans="1:32" x14ac:dyDescent="0.25">
      <c r="O21" t="s">
        <v>9</v>
      </c>
      <c r="P21" s="124">
        <v>7020</v>
      </c>
      <c r="Q21" s="124">
        <v>430</v>
      </c>
      <c r="R21" t="s">
        <v>18</v>
      </c>
      <c r="S21" s="251" t="s">
        <v>19</v>
      </c>
      <c r="T21" s="298">
        <f>SUMIFS('SE - OTE - NBML OUTPUT'!D:D,'SE - OTE - NBML OUTPUT'!A:A,'SE - Commission Sales - OUTPUT'!P21,'SE - OTE - NBML OUTPUT'!B:B,'SE - Commission Sales - OUTPUT'!Q21)</f>
        <v>12.857068661057442</v>
      </c>
      <c r="U21" s="298">
        <f t="shared" ref="U21:AE21" si="19">T21</f>
        <v>12.857068661057442</v>
      </c>
      <c r="V21" s="298">
        <f t="shared" si="19"/>
        <v>12.857068661057442</v>
      </c>
      <c r="W21" s="298">
        <f t="shared" si="19"/>
        <v>12.857068661057442</v>
      </c>
      <c r="X21" s="298">
        <f t="shared" si="19"/>
        <v>12.857068661057442</v>
      </c>
      <c r="Y21" s="298">
        <f t="shared" si="19"/>
        <v>12.857068661057442</v>
      </c>
      <c r="Z21" s="298">
        <f t="shared" si="19"/>
        <v>12.857068661057442</v>
      </c>
      <c r="AA21" s="298">
        <f t="shared" si="19"/>
        <v>12.857068661057442</v>
      </c>
      <c r="AB21" s="298">
        <f t="shared" si="19"/>
        <v>12.857068661057442</v>
      </c>
      <c r="AC21" s="298">
        <f t="shared" si="19"/>
        <v>12.857068661057442</v>
      </c>
      <c r="AD21" s="298">
        <f t="shared" si="19"/>
        <v>12.857068661057442</v>
      </c>
      <c r="AE21" s="298">
        <f t="shared" si="19"/>
        <v>12.857068661057442</v>
      </c>
      <c r="AF21" s="298">
        <f t="shared" si="6"/>
        <v>154.28482393268931</v>
      </c>
    </row>
    <row r="22" spans="1:32" x14ac:dyDescent="0.25">
      <c r="A22" s="297" t="s">
        <v>725</v>
      </c>
      <c r="O22" t="s">
        <v>9</v>
      </c>
      <c r="P22" s="124">
        <v>7020</v>
      </c>
      <c r="Q22" s="124">
        <v>440</v>
      </c>
      <c r="R22" t="s">
        <v>20</v>
      </c>
      <c r="S22" s="251" t="s">
        <v>21</v>
      </c>
      <c r="T22" s="298">
        <f>SUMIFS('SE - OTE - NBML OUTPUT'!D:D,'SE - OTE - NBML OUTPUT'!A:A,'SE - Commission Sales - OUTPUT'!P22,'SE - OTE - NBML OUTPUT'!B:B,'SE - Commission Sales - OUTPUT'!Q22)</f>
        <v>2317.5584387231206</v>
      </c>
      <c r="U22" s="298">
        <f t="shared" ref="U22:AE22" si="20">T22</f>
        <v>2317.5584387231206</v>
      </c>
      <c r="V22" s="298">
        <f t="shared" si="20"/>
        <v>2317.5584387231206</v>
      </c>
      <c r="W22" s="298">
        <f t="shared" si="20"/>
        <v>2317.5584387231206</v>
      </c>
      <c r="X22" s="298">
        <f t="shared" si="20"/>
        <v>2317.5584387231206</v>
      </c>
      <c r="Y22" s="298">
        <f t="shared" si="20"/>
        <v>2317.5584387231206</v>
      </c>
      <c r="Z22" s="298">
        <f t="shared" si="20"/>
        <v>2317.5584387231206</v>
      </c>
      <c r="AA22" s="298">
        <f t="shared" si="20"/>
        <v>2317.5584387231206</v>
      </c>
      <c r="AB22" s="298">
        <f t="shared" si="20"/>
        <v>2317.5584387231206</v>
      </c>
      <c r="AC22" s="298">
        <f t="shared" si="20"/>
        <v>2317.5584387231206</v>
      </c>
      <c r="AD22" s="298">
        <f t="shared" si="20"/>
        <v>2317.5584387231206</v>
      </c>
      <c r="AE22" s="298">
        <f t="shared" si="20"/>
        <v>2317.5584387231206</v>
      </c>
      <c r="AF22" s="298">
        <f t="shared" si="6"/>
        <v>27810.701264677449</v>
      </c>
    </row>
    <row r="23" spans="1:32" ht="15.75" x14ac:dyDescent="0.25">
      <c r="A23" s="292" t="s">
        <v>716</v>
      </c>
      <c r="B23" s="293">
        <v>45383</v>
      </c>
      <c r="C23" s="293">
        <v>45413</v>
      </c>
      <c r="D23" s="293">
        <v>45444</v>
      </c>
      <c r="E23" s="293">
        <v>45474</v>
      </c>
      <c r="F23" s="293">
        <v>45505</v>
      </c>
      <c r="G23" s="293">
        <v>45536</v>
      </c>
      <c r="H23" s="293">
        <v>45566</v>
      </c>
      <c r="I23" s="293">
        <v>45597</v>
      </c>
      <c r="J23" s="293">
        <v>45627</v>
      </c>
      <c r="K23" s="293">
        <v>45658</v>
      </c>
      <c r="L23" s="293">
        <v>45689</v>
      </c>
      <c r="M23" s="293">
        <v>45717</v>
      </c>
      <c r="O23" s="6" t="s">
        <v>9</v>
      </c>
      <c r="P23" s="124">
        <v>7020</v>
      </c>
      <c r="Q23" s="124">
        <v>935</v>
      </c>
      <c r="R23" t="s">
        <v>30</v>
      </c>
      <c r="S23" s="251" t="s">
        <v>31</v>
      </c>
      <c r="T23" s="298">
        <f>SUMIFS('SE - OTE - NBML OUTPUT'!D:D,'SE - OTE - NBML OUTPUT'!A:A,'SE - Commission Sales - OUTPUT'!P23,'SE - OTE - NBML OUTPUT'!B:B,'SE - Commission Sales - OUTPUT'!Q23)</f>
        <v>0</v>
      </c>
      <c r="U23" s="298">
        <f t="shared" ref="U23:AE23" si="21">T23</f>
        <v>0</v>
      </c>
      <c r="V23" s="298">
        <f t="shared" si="21"/>
        <v>0</v>
      </c>
      <c r="W23" s="298">
        <f t="shared" si="21"/>
        <v>0</v>
      </c>
      <c r="X23" s="298">
        <f t="shared" si="21"/>
        <v>0</v>
      </c>
      <c r="Y23" s="298">
        <f t="shared" si="21"/>
        <v>0</v>
      </c>
      <c r="Z23" s="298">
        <f t="shared" si="21"/>
        <v>0</v>
      </c>
      <c r="AA23" s="298">
        <f t="shared" si="21"/>
        <v>0</v>
      </c>
      <c r="AB23" s="298">
        <f t="shared" si="21"/>
        <v>0</v>
      </c>
      <c r="AC23" s="298">
        <f t="shared" si="21"/>
        <v>0</v>
      </c>
      <c r="AD23" s="298">
        <f t="shared" si="21"/>
        <v>0</v>
      </c>
      <c r="AE23" s="298">
        <f t="shared" si="21"/>
        <v>0</v>
      </c>
      <c r="AF23" s="298">
        <f t="shared" si="6"/>
        <v>0</v>
      </c>
    </row>
    <row r="24" spans="1:32" x14ac:dyDescent="0.25">
      <c r="A24" s="234" t="s">
        <v>718</v>
      </c>
      <c r="B24" s="294">
        <v>28</v>
      </c>
      <c r="C24" s="294">
        <v>28</v>
      </c>
      <c r="D24" s="294">
        <v>28</v>
      </c>
      <c r="E24" s="294">
        <v>28</v>
      </c>
      <c r="F24" s="294">
        <v>28</v>
      </c>
      <c r="G24" s="294">
        <v>28</v>
      </c>
      <c r="H24" s="294">
        <v>28</v>
      </c>
      <c r="I24" s="294">
        <v>28</v>
      </c>
      <c r="J24" s="294">
        <v>28</v>
      </c>
      <c r="K24" s="294">
        <v>26</v>
      </c>
      <c r="L24" s="294">
        <v>26</v>
      </c>
      <c r="M24" s="294">
        <v>31</v>
      </c>
      <c r="O24" t="s">
        <v>9</v>
      </c>
      <c r="P24" s="124">
        <v>7020</v>
      </c>
      <c r="Q24" s="124">
        <v>936</v>
      </c>
      <c r="R24" t="s">
        <v>30</v>
      </c>
      <c r="S24" s="251" t="s">
        <v>31</v>
      </c>
      <c r="T24" s="298">
        <f>SUMIFS('SE - OTE - NBML OUTPUT'!D:D,'SE - OTE - NBML OUTPUT'!A:A,'SE - Commission Sales - OUTPUT'!P24,'SE - OTE - NBML OUTPUT'!B:B,'SE - Commission Sales - OUTPUT'!Q24)</f>
        <v>174.75597852611031</v>
      </c>
      <c r="U24" s="298">
        <f t="shared" ref="U24:AE24" si="22">T24</f>
        <v>174.75597852611031</v>
      </c>
      <c r="V24" s="298">
        <f t="shared" si="22"/>
        <v>174.75597852611031</v>
      </c>
      <c r="W24" s="298">
        <f t="shared" si="22"/>
        <v>174.75597852611031</v>
      </c>
      <c r="X24" s="298">
        <f t="shared" si="22"/>
        <v>174.75597852611031</v>
      </c>
      <c r="Y24" s="298">
        <f t="shared" si="22"/>
        <v>174.75597852611031</v>
      </c>
      <c r="Z24" s="298">
        <f t="shared" si="22"/>
        <v>174.75597852611031</v>
      </c>
      <c r="AA24" s="298">
        <f t="shared" si="22"/>
        <v>174.75597852611031</v>
      </c>
      <c r="AB24" s="298">
        <f t="shared" si="22"/>
        <v>174.75597852611031</v>
      </c>
      <c r="AC24" s="298">
        <f t="shared" si="22"/>
        <v>174.75597852611031</v>
      </c>
      <c r="AD24" s="298">
        <f t="shared" si="22"/>
        <v>174.75597852611031</v>
      </c>
      <c r="AE24" s="298">
        <f t="shared" si="22"/>
        <v>174.75597852611031</v>
      </c>
      <c r="AF24" s="298">
        <f t="shared" si="6"/>
        <v>2097.0717423133237</v>
      </c>
    </row>
    <row r="25" spans="1:32" x14ac:dyDescent="0.25">
      <c r="A25" s="295" t="s">
        <v>719</v>
      </c>
      <c r="B25" s="296">
        <f>'SE - Commission Sales - INPUT'!G52</f>
        <v>650</v>
      </c>
      <c r="C25" s="296">
        <f>'SE - Commission Sales - INPUT'!H52</f>
        <v>650</v>
      </c>
      <c r="D25" s="296">
        <f>'SE - Commission Sales - INPUT'!I52</f>
        <v>650</v>
      </c>
      <c r="E25" s="296">
        <f>'SE - Commission Sales - INPUT'!J52</f>
        <v>650</v>
      </c>
      <c r="F25" s="296">
        <f>'SE - Commission Sales - INPUT'!K52</f>
        <v>650</v>
      </c>
      <c r="G25" s="296">
        <f>'SE - Commission Sales - INPUT'!L52</f>
        <v>650</v>
      </c>
      <c r="H25" s="296">
        <f>'SE - Commission Sales - INPUT'!M52</f>
        <v>650</v>
      </c>
      <c r="I25" s="296">
        <f>'SE - Commission Sales - INPUT'!N52</f>
        <v>650</v>
      </c>
      <c r="J25" s="296">
        <f>'SE - Commission Sales - INPUT'!O52</f>
        <v>650</v>
      </c>
      <c r="K25" s="296">
        <f>'SE - Commission Sales - INPUT'!P52</f>
        <v>650</v>
      </c>
      <c r="L25" s="296">
        <f>'SE - Commission Sales - INPUT'!Q52</f>
        <v>650</v>
      </c>
      <c r="M25" s="296">
        <f>'SE - Commission Sales - INPUT'!R52</f>
        <v>775</v>
      </c>
      <c r="AF25" s="298">
        <f>SUM(AF2:AF24)</f>
        <v>2334261.8466882552</v>
      </c>
    </row>
    <row r="26" spans="1:32" x14ac:dyDescent="0.25">
      <c r="A26" s="295" t="s">
        <v>720</v>
      </c>
      <c r="B26" s="296">
        <f t="shared" ref="B26:M26" si="23">B25*B24</f>
        <v>18200</v>
      </c>
      <c r="C26" s="296">
        <f t="shared" si="23"/>
        <v>18200</v>
      </c>
      <c r="D26" s="296">
        <f t="shared" si="23"/>
        <v>18200</v>
      </c>
      <c r="E26" s="296">
        <f t="shared" si="23"/>
        <v>18200</v>
      </c>
      <c r="F26" s="296">
        <f t="shared" si="23"/>
        <v>18200</v>
      </c>
      <c r="G26" s="296">
        <f t="shared" si="23"/>
        <v>18200</v>
      </c>
      <c r="H26" s="296">
        <f t="shared" si="23"/>
        <v>18200</v>
      </c>
      <c r="I26" s="296">
        <f t="shared" si="23"/>
        <v>18200</v>
      </c>
      <c r="J26" s="296">
        <f t="shared" si="23"/>
        <v>18200</v>
      </c>
      <c r="K26" s="296">
        <f t="shared" si="23"/>
        <v>16900</v>
      </c>
      <c r="L26" s="296">
        <f t="shared" si="23"/>
        <v>16900</v>
      </c>
      <c r="M26" s="296">
        <f t="shared" si="23"/>
        <v>24025</v>
      </c>
      <c r="AE26" s="298"/>
    </row>
    <row r="28" spans="1:32" ht="15.75" x14ac:dyDescent="0.25">
      <c r="A28" s="292" t="s">
        <v>726</v>
      </c>
      <c r="B28" s="293">
        <v>45383</v>
      </c>
      <c r="C28" s="293">
        <v>45413</v>
      </c>
      <c r="D28" s="293">
        <v>45444</v>
      </c>
      <c r="E28" s="293">
        <v>45474</v>
      </c>
      <c r="F28" s="293">
        <v>45505</v>
      </c>
      <c r="G28" s="293">
        <v>45536</v>
      </c>
      <c r="H28" s="293">
        <v>45566</v>
      </c>
      <c r="I28" s="293">
        <v>45597</v>
      </c>
      <c r="J28" s="293">
        <v>45627</v>
      </c>
      <c r="K28" s="293">
        <v>45658</v>
      </c>
      <c r="L28" s="293">
        <v>45689</v>
      </c>
      <c r="M28" s="293">
        <v>45717</v>
      </c>
    </row>
    <row r="29" spans="1:32" x14ac:dyDescent="0.25">
      <c r="A29" s="234" t="s">
        <v>727</v>
      </c>
      <c r="B29" s="294">
        <v>13</v>
      </c>
      <c r="C29" s="294">
        <v>13</v>
      </c>
      <c r="D29" s="294">
        <v>13</v>
      </c>
      <c r="E29" s="294">
        <v>13</v>
      </c>
      <c r="F29" s="294">
        <v>13</v>
      </c>
      <c r="G29" s="294">
        <v>13</v>
      </c>
      <c r="H29" s="294">
        <v>13</v>
      </c>
      <c r="I29" s="294">
        <v>13</v>
      </c>
      <c r="J29" s="294">
        <v>13</v>
      </c>
      <c r="K29" s="294">
        <v>13</v>
      </c>
      <c r="L29" s="294">
        <v>13</v>
      </c>
      <c r="M29" s="294">
        <v>13</v>
      </c>
    </row>
    <row r="30" spans="1:32" x14ac:dyDescent="0.25">
      <c r="A30" s="295" t="s">
        <v>719</v>
      </c>
      <c r="B30" s="296">
        <f>'SE - Commission Sales - INPUT'!G57</f>
        <v>650</v>
      </c>
      <c r="C30" s="296">
        <f>'SE - Commission Sales - INPUT'!H57</f>
        <v>650</v>
      </c>
      <c r="D30" s="296">
        <f>'SE - Commission Sales - INPUT'!I57</f>
        <v>650</v>
      </c>
      <c r="E30" s="296">
        <f>'SE - Commission Sales - INPUT'!J57</f>
        <v>650</v>
      </c>
      <c r="F30" s="296">
        <f>'SE - Commission Sales - INPUT'!K57</f>
        <v>650</v>
      </c>
      <c r="G30" s="296">
        <f>'SE - Commission Sales - INPUT'!L57</f>
        <v>650</v>
      </c>
      <c r="H30" s="296">
        <f>'SE - Commission Sales - INPUT'!M57</f>
        <v>650</v>
      </c>
      <c r="I30" s="296">
        <f>'SE - Commission Sales - INPUT'!N57</f>
        <v>650</v>
      </c>
      <c r="J30" s="296">
        <f>'SE - Commission Sales - INPUT'!O57</f>
        <v>650</v>
      </c>
      <c r="K30" s="296">
        <f>'SE - Commission Sales - INPUT'!P57</f>
        <v>650</v>
      </c>
      <c r="L30" s="296">
        <f>'SE - Commission Sales - INPUT'!Q57</f>
        <v>650</v>
      </c>
      <c r="M30" s="296">
        <f>'SE - Commission Sales - INPUT'!R57</f>
        <v>650</v>
      </c>
    </row>
    <row r="31" spans="1:32" x14ac:dyDescent="0.25">
      <c r="A31" s="295" t="s">
        <v>720</v>
      </c>
      <c r="B31" s="296">
        <f t="shared" ref="B31:M31" si="24">B30*B29</f>
        <v>8450</v>
      </c>
      <c r="C31" s="296">
        <f t="shared" si="24"/>
        <v>8450</v>
      </c>
      <c r="D31" s="296">
        <f t="shared" si="24"/>
        <v>8450</v>
      </c>
      <c r="E31" s="296">
        <f t="shared" si="24"/>
        <v>8450</v>
      </c>
      <c r="F31" s="296">
        <f t="shared" si="24"/>
        <v>8450</v>
      </c>
      <c r="G31" s="296">
        <f t="shared" si="24"/>
        <v>8450</v>
      </c>
      <c r="H31" s="296">
        <f t="shared" si="24"/>
        <v>8450</v>
      </c>
      <c r="I31" s="296">
        <f t="shared" si="24"/>
        <v>8450</v>
      </c>
      <c r="J31" s="296">
        <f t="shared" si="24"/>
        <v>8450</v>
      </c>
      <c r="K31" s="296">
        <f t="shared" si="24"/>
        <v>8450</v>
      </c>
      <c r="L31" s="296">
        <f t="shared" si="24"/>
        <v>8450</v>
      </c>
      <c r="M31" s="296">
        <f t="shared" si="24"/>
        <v>8450</v>
      </c>
    </row>
  </sheetData>
  <autoFilter ref="O1:AF1" xr:uid="{62553147-9C2D-4CCA-B5EB-50E465096C7B}"/>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C81CA-1A4E-4FEA-BCD9-616A2B9DBB63}">
  <dimension ref="A3:C22"/>
  <sheetViews>
    <sheetView workbookViewId="0"/>
  </sheetViews>
  <sheetFormatPr defaultRowHeight="15" x14ac:dyDescent="0.25"/>
  <cols>
    <col min="1" max="1" width="22.28515625" customWidth="1"/>
    <col min="2" max="2" width="14.85546875" customWidth="1"/>
    <col min="3" max="3" width="13.28515625" bestFit="1" customWidth="1"/>
  </cols>
  <sheetData>
    <row r="3" spans="1:3" x14ac:dyDescent="0.25">
      <c r="B3" t="s">
        <v>155</v>
      </c>
    </row>
    <row r="4" spans="1:3" x14ac:dyDescent="0.25">
      <c r="A4" t="s">
        <v>156</v>
      </c>
      <c r="B4" s="9">
        <f>2694054+135296</f>
        <v>2829350</v>
      </c>
      <c r="C4" t="s">
        <v>157</v>
      </c>
    </row>
    <row r="5" spans="1:3" x14ac:dyDescent="0.25">
      <c r="A5" t="s">
        <v>158</v>
      </c>
      <c r="B5" s="9">
        <f>7047432+267797</f>
        <v>7315229</v>
      </c>
      <c r="C5" t="s">
        <v>159</v>
      </c>
    </row>
    <row r="6" spans="1:3" x14ac:dyDescent="0.25">
      <c r="A6" t="s">
        <v>160</v>
      </c>
      <c r="B6" s="9">
        <v>2829728</v>
      </c>
      <c r="C6" t="s">
        <v>161</v>
      </c>
    </row>
    <row r="7" spans="1:3" x14ac:dyDescent="0.25">
      <c r="A7" t="s">
        <v>162</v>
      </c>
      <c r="B7" s="9">
        <v>2150380</v>
      </c>
      <c r="C7" t="s">
        <v>163</v>
      </c>
    </row>
    <row r="8" spans="1:3" x14ac:dyDescent="0.25">
      <c r="A8" t="s">
        <v>164</v>
      </c>
      <c r="B8" s="9">
        <f>SUM(B4:B7)</f>
        <v>15124687</v>
      </c>
    </row>
    <row r="9" spans="1:3" x14ac:dyDescent="0.25">
      <c r="A9" t="s">
        <v>165</v>
      </c>
      <c r="B9" s="9">
        <f>B8*0.03</f>
        <v>453740.61</v>
      </c>
      <c r="C9" t="s">
        <v>166</v>
      </c>
    </row>
    <row r="10" spans="1:3" x14ac:dyDescent="0.25">
      <c r="A10" t="s">
        <v>167</v>
      </c>
      <c r="B10" s="9">
        <f>B9/12</f>
        <v>37811.717499999999</v>
      </c>
      <c r="C10" t="s">
        <v>168</v>
      </c>
    </row>
    <row r="11" spans="1:3" x14ac:dyDescent="0.25">
      <c r="B11" s="9"/>
    </row>
    <row r="12" spans="1:3" x14ac:dyDescent="0.25">
      <c r="A12" t="s">
        <v>169</v>
      </c>
      <c r="B12" s="9">
        <v>17989162</v>
      </c>
    </row>
    <row r="13" spans="1:3" x14ac:dyDescent="0.25">
      <c r="A13" t="s">
        <v>170</v>
      </c>
      <c r="B13" s="9">
        <v>6768838</v>
      </c>
    </row>
    <row r="14" spans="1:3" x14ac:dyDescent="0.25">
      <c r="A14" t="s">
        <v>171</v>
      </c>
      <c r="B14" s="9">
        <f>B12+B13</f>
        <v>24758000</v>
      </c>
    </row>
    <row r="15" spans="1:3" x14ac:dyDescent="0.25">
      <c r="A15" t="s">
        <v>172</v>
      </c>
      <c r="B15" s="9">
        <f>3140000</f>
        <v>3140000</v>
      </c>
      <c r="C15" s="107">
        <f>B15-B9</f>
        <v>2686259.39</v>
      </c>
    </row>
    <row r="16" spans="1:3" x14ac:dyDescent="0.25">
      <c r="A16" t="s">
        <v>173</v>
      </c>
      <c r="B16" s="9">
        <f>B14/117084949</f>
        <v>0.21145330985283173</v>
      </c>
    </row>
    <row r="17" spans="1:3" x14ac:dyDescent="0.25">
      <c r="B17" s="9">
        <f>B9/B16</f>
        <v>2145819.3788302322</v>
      </c>
      <c r="C17" t="s">
        <v>174</v>
      </c>
    </row>
    <row r="18" spans="1:3" x14ac:dyDescent="0.25">
      <c r="A18" t="s">
        <v>175</v>
      </c>
      <c r="B18" s="9"/>
    </row>
    <row r="19" spans="1:3" x14ac:dyDescent="0.25">
      <c r="A19" t="s">
        <v>176</v>
      </c>
      <c r="B19" s="9"/>
    </row>
    <row r="20" spans="1:3" x14ac:dyDescent="0.25">
      <c r="A20" t="s">
        <v>173</v>
      </c>
      <c r="B20" s="108">
        <v>0.21</v>
      </c>
    </row>
    <row r="21" spans="1:3" x14ac:dyDescent="0.25">
      <c r="A21" t="s">
        <v>177</v>
      </c>
      <c r="B21" s="9" t="s">
        <v>178</v>
      </c>
      <c r="C21" t="s">
        <v>179</v>
      </c>
    </row>
    <row r="22" spans="1:3" x14ac:dyDescent="0.25">
      <c r="A22" t="s">
        <v>180</v>
      </c>
      <c r="B22" s="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778959-54A3-4A5B-9B15-C0A869024ECD}">
  <sheetPr>
    <tabColor theme="9" tint="0.79998168889431442"/>
  </sheetPr>
  <dimension ref="B1:S83"/>
  <sheetViews>
    <sheetView workbookViewId="0"/>
  </sheetViews>
  <sheetFormatPr defaultColWidth="20" defaultRowHeight="11.25" x14ac:dyDescent="0.2"/>
  <cols>
    <col min="1" max="1" width="1.42578125" style="299" customWidth="1"/>
    <col min="2" max="2" width="20.7109375" style="299" customWidth="1"/>
    <col min="3" max="4" width="20" style="299"/>
    <col min="5" max="5" width="30.7109375" style="299" customWidth="1"/>
    <col min="6" max="6" width="21.85546875" style="299" bestFit="1" customWidth="1"/>
    <col min="7" max="16384" width="20" style="299"/>
  </cols>
  <sheetData>
    <row r="1" spans="2:18" ht="12" thickBot="1" x14ac:dyDescent="0.25"/>
    <row r="2" spans="2:18" ht="15.75" x14ac:dyDescent="0.25">
      <c r="B2" s="301" t="s">
        <v>729</v>
      </c>
      <c r="C2" s="302" t="s">
        <v>728</v>
      </c>
      <c r="D2" s="321">
        <v>9</v>
      </c>
      <c r="E2" s="300"/>
      <c r="F2" s="292" t="s">
        <v>717</v>
      </c>
      <c r="G2" s="293">
        <v>45383</v>
      </c>
      <c r="H2" s="293">
        <v>45413</v>
      </c>
      <c r="I2" s="293">
        <v>45444</v>
      </c>
      <c r="J2" s="293">
        <v>45474</v>
      </c>
      <c r="K2" s="293">
        <v>45505</v>
      </c>
      <c r="L2" s="293">
        <v>45536</v>
      </c>
      <c r="M2" s="293">
        <v>45566</v>
      </c>
      <c r="N2" s="293">
        <v>45597</v>
      </c>
      <c r="O2" s="293">
        <v>45627</v>
      </c>
      <c r="P2" s="293">
        <v>45658</v>
      </c>
      <c r="Q2" s="293">
        <v>45689</v>
      </c>
      <c r="R2" s="293">
        <v>45717</v>
      </c>
    </row>
    <row r="3" spans="2:18" ht="15" x14ac:dyDescent="0.25">
      <c r="B3" s="303"/>
      <c r="C3" s="304"/>
      <c r="D3" s="305"/>
      <c r="E3" s="300"/>
      <c r="F3" s="234" t="s">
        <v>750</v>
      </c>
      <c r="G3" s="294">
        <v>13.6</v>
      </c>
      <c r="H3" s="294">
        <v>13.6</v>
      </c>
      <c r="I3" s="294">
        <v>13.6</v>
      </c>
      <c r="J3" s="294">
        <v>12.95</v>
      </c>
      <c r="K3" s="294">
        <v>12.95</v>
      </c>
      <c r="L3" s="294">
        <v>12.95</v>
      </c>
      <c r="M3" s="294">
        <v>13.55</v>
      </c>
      <c r="N3" s="294">
        <v>12.75</v>
      </c>
      <c r="O3" s="294">
        <v>10.25</v>
      </c>
      <c r="P3" s="294">
        <v>10.25</v>
      </c>
      <c r="Q3" s="294">
        <v>10.25</v>
      </c>
      <c r="R3" s="294">
        <v>13.35</v>
      </c>
    </row>
    <row r="4" spans="2:18" ht="15" x14ac:dyDescent="0.25">
      <c r="B4" s="303" t="s">
        <v>730</v>
      </c>
      <c r="C4" s="306">
        <v>250</v>
      </c>
      <c r="D4" s="307">
        <f>D2*C4</f>
        <v>2250</v>
      </c>
      <c r="F4" s="295" t="s">
        <v>743</v>
      </c>
      <c r="G4" s="296">
        <f t="shared" ref="G4:R4" si="0">IF(G3&lt;=12, 450, 500)</f>
        <v>500</v>
      </c>
      <c r="H4" s="296">
        <f t="shared" si="0"/>
        <v>500</v>
      </c>
      <c r="I4" s="296">
        <f t="shared" si="0"/>
        <v>500</v>
      </c>
      <c r="J4" s="296">
        <f t="shared" si="0"/>
        <v>500</v>
      </c>
      <c r="K4" s="296">
        <f t="shared" si="0"/>
        <v>500</v>
      </c>
      <c r="L4" s="296">
        <f t="shared" si="0"/>
        <v>500</v>
      </c>
      <c r="M4" s="296">
        <f t="shared" si="0"/>
        <v>500</v>
      </c>
      <c r="N4" s="296">
        <f t="shared" si="0"/>
        <v>500</v>
      </c>
      <c r="O4" s="296">
        <f t="shared" si="0"/>
        <v>450</v>
      </c>
      <c r="P4" s="296">
        <f t="shared" si="0"/>
        <v>450</v>
      </c>
      <c r="Q4" s="296">
        <f t="shared" si="0"/>
        <v>450</v>
      </c>
      <c r="R4" s="296">
        <f t="shared" si="0"/>
        <v>500</v>
      </c>
    </row>
    <row r="5" spans="2:18" x14ac:dyDescent="0.2">
      <c r="B5" s="308" t="s">
        <v>731</v>
      </c>
      <c r="C5" s="306"/>
      <c r="D5" s="307"/>
    </row>
    <row r="6" spans="2:18" x14ac:dyDescent="0.2">
      <c r="B6" s="309">
        <v>12</v>
      </c>
      <c r="C6" s="306">
        <v>50</v>
      </c>
      <c r="D6" s="307">
        <f>+IF(D2&gt;B6,D2*C6,0)</f>
        <v>0</v>
      </c>
    </row>
    <row r="7" spans="2:18" ht="15.75" x14ac:dyDescent="0.25">
      <c r="B7" s="308"/>
      <c r="C7" s="306"/>
      <c r="D7" s="307"/>
      <c r="F7" s="292" t="s">
        <v>721</v>
      </c>
      <c r="G7" s="293">
        <v>45383</v>
      </c>
      <c r="H7" s="293">
        <v>45413</v>
      </c>
      <c r="I7" s="293">
        <v>45444</v>
      </c>
      <c r="J7" s="293">
        <v>45474</v>
      </c>
      <c r="K7" s="293">
        <v>45505</v>
      </c>
      <c r="L7" s="293">
        <v>45536</v>
      </c>
      <c r="M7" s="293">
        <v>45566</v>
      </c>
      <c r="N7" s="293">
        <v>45597</v>
      </c>
      <c r="O7" s="293">
        <v>45627</v>
      </c>
      <c r="P7" s="293">
        <v>45658</v>
      </c>
      <c r="Q7" s="293">
        <v>45689</v>
      </c>
      <c r="R7" s="293">
        <v>45717</v>
      </c>
    </row>
    <row r="8" spans="2:18" ht="15" x14ac:dyDescent="0.25">
      <c r="B8" s="308" t="s">
        <v>732</v>
      </c>
      <c r="C8" s="306">
        <v>50</v>
      </c>
      <c r="D8" s="307">
        <f>+C8*D2</f>
        <v>450</v>
      </c>
      <c r="E8" s="300" t="s">
        <v>733</v>
      </c>
      <c r="F8" s="234" t="s">
        <v>750</v>
      </c>
      <c r="G8" s="294">
        <v>23</v>
      </c>
      <c r="H8" s="294">
        <v>23</v>
      </c>
      <c r="I8" s="294">
        <v>23</v>
      </c>
      <c r="J8" s="294">
        <v>18.5</v>
      </c>
      <c r="K8" s="294">
        <v>18.5</v>
      </c>
      <c r="L8" s="294">
        <v>18.5</v>
      </c>
      <c r="M8" s="294">
        <v>18.5</v>
      </c>
      <c r="N8" s="294">
        <v>18.5</v>
      </c>
      <c r="O8" s="294">
        <v>19.5</v>
      </c>
      <c r="P8" s="294">
        <v>19.5</v>
      </c>
      <c r="Q8" s="294">
        <v>19.5</v>
      </c>
      <c r="R8" s="294">
        <v>20.5</v>
      </c>
    </row>
    <row r="9" spans="2:18" ht="15" x14ac:dyDescent="0.25">
      <c r="B9" s="309" t="s">
        <v>734</v>
      </c>
      <c r="C9" s="306"/>
      <c r="D9" s="307"/>
      <c r="E9" s="300"/>
      <c r="F9" s="295" t="s">
        <v>743</v>
      </c>
      <c r="G9" s="296">
        <f t="shared" ref="G9:R9" si="1">IF(G8&lt;=12, 450, 500)</f>
        <v>500</v>
      </c>
      <c r="H9" s="296">
        <f t="shared" si="1"/>
        <v>500</v>
      </c>
      <c r="I9" s="296">
        <f t="shared" si="1"/>
        <v>500</v>
      </c>
      <c r="J9" s="296">
        <f t="shared" si="1"/>
        <v>500</v>
      </c>
      <c r="K9" s="296">
        <f t="shared" si="1"/>
        <v>500</v>
      </c>
      <c r="L9" s="296">
        <f t="shared" si="1"/>
        <v>500</v>
      </c>
      <c r="M9" s="296">
        <f t="shared" si="1"/>
        <v>500</v>
      </c>
      <c r="N9" s="296">
        <f t="shared" si="1"/>
        <v>500</v>
      </c>
      <c r="O9" s="296">
        <f t="shared" si="1"/>
        <v>500</v>
      </c>
      <c r="P9" s="296">
        <f t="shared" si="1"/>
        <v>500</v>
      </c>
      <c r="Q9" s="296">
        <f t="shared" si="1"/>
        <v>500</v>
      </c>
      <c r="R9" s="296">
        <f t="shared" si="1"/>
        <v>500</v>
      </c>
    </row>
    <row r="10" spans="2:18" x14ac:dyDescent="0.2">
      <c r="B10" s="310">
        <v>1</v>
      </c>
      <c r="C10" s="306">
        <v>50</v>
      </c>
      <c r="D10" s="307">
        <f>+C10*D2</f>
        <v>450</v>
      </c>
      <c r="E10" s="300" t="s">
        <v>735</v>
      </c>
    </row>
    <row r="11" spans="2:18" x14ac:dyDescent="0.2">
      <c r="B11" s="310" t="s">
        <v>736</v>
      </c>
      <c r="C11" s="306">
        <v>50</v>
      </c>
      <c r="D11" s="307">
        <f>+C11*D2</f>
        <v>450</v>
      </c>
      <c r="E11" s="300" t="s">
        <v>737</v>
      </c>
    </row>
    <row r="12" spans="2:18" ht="12" thickBot="1" x14ac:dyDescent="0.25">
      <c r="B12" s="309" t="s">
        <v>738</v>
      </c>
      <c r="C12" s="306">
        <v>50</v>
      </c>
      <c r="D12" s="307">
        <f>+C12*D2</f>
        <v>450</v>
      </c>
      <c r="E12" s="300"/>
    </row>
    <row r="13" spans="2:18" ht="15.75" x14ac:dyDescent="0.25">
      <c r="B13" s="309"/>
      <c r="C13" s="306"/>
      <c r="D13" s="307"/>
      <c r="E13" s="300"/>
      <c r="F13" s="390" t="s">
        <v>855</v>
      </c>
      <c r="G13" s="391" t="s">
        <v>856</v>
      </c>
    </row>
    <row r="14" spans="2:18" ht="16.5" thickBot="1" x14ac:dyDescent="0.3">
      <c r="B14" s="309"/>
      <c r="C14" s="306"/>
      <c r="D14" s="307"/>
      <c r="E14" s="300"/>
      <c r="F14" s="392">
        <v>450</v>
      </c>
      <c r="G14" s="393">
        <v>500</v>
      </c>
    </row>
    <row r="15" spans="2:18" x14ac:dyDescent="0.2">
      <c r="B15" s="309"/>
      <c r="C15" s="306"/>
      <c r="D15" s="307"/>
      <c r="E15" s="300"/>
      <c r="F15" s="369"/>
      <c r="G15" s="369"/>
    </row>
    <row r="16" spans="2:18" x14ac:dyDescent="0.2">
      <c r="B16" s="303"/>
      <c r="C16" s="306"/>
      <c r="D16" s="307"/>
      <c r="E16" s="300"/>
    </row>
    <row r="17" spans="2:18" x14ac:dyDescent="0.2">
      <c r="B17" s="308"/>
      <c r="C17" s="311"/>
      <c r="D17" s="307"/>
      <c r="E17" s="300"/>
    </row>
    <row r="18" spans="2:18" x14ac:dyDescent="0.2">
      <c r="B18" s="303" t="s">
        <v>742</v>
      </c>
      <c r="C18" s="306"/>
      <c r="D18" s="307">
        <f>SUM(D4:D16)</f>
        <v>4050</v>
      </c>
      <c r="E18" s="300"/>
    </row>
    <row r="19" spans="2:18" x14ac:dyDescent="0.2">
      <c r="B19" s="303" t="s">
        <v>743</v>
      </c>
      <c r="C19" s="306"/>
      <c r="D19" s="307">
        <f>D18/D2</f>
        <v>450</v>
      </c>
      <c r="E19" s="300"/>
    </row>
    <row r="20" spans="2:18" x14ac:dyDescent="0.2">
      <c r="B20" s="303"/>
      <c r="C20" s="306"/>
      <c r="D20" s="307"/>
      <c r="E20" s="300"/>
    </row>
    <row r="21" spans="2:18" x14ac:dyDescent="0.2">
      <c r="B21" s="303" t="s">
        <v>744</v>
      </c>
      <c r="C21" s="311">
        <v>60000</v>
      </c>
      <c r="D21" s="307">
        <f>C21/12</f>
        <v>5000</v>
      </c>
      <c r="E21" s="300"/>
      <c r="K21" s="312"/>
      <c r="L21" s="312"/>
    </row>
    <row r="22" spans="2:18" s="312" customFormat="1" ht="12" thickBot="1" x14ac:dyDescent="0.25">
      <c r="B22" s="313" t="s">
        <v>301</v>
      </c>
      <c r="C22" s="314"/>
      <c r="D22" s="315">
        <f>D18+D21</f>
        <v>9050</v>
      </c>
      <c r="E22" s="316"/>
      <c r="H22" s="299"/>
      <c r="I22" s="299"/>
      <c r="J22" s="299"/>
      <c r="K22" s="299"/>
      <c r="L22" s="299"/>
    </row>
    <row r="23" spans="2:18" ht="12" thickTop="1" x14ac:dyDescent="0.2">
      <c r="B23" s="303"/>
      <c r="C23" s="317"/>
      <c r="D23" s="307"/>
      <c r="E23" s="300"/>
      <c r="H23" s="312"/>
      <c r="I23" s="312"/>
      <c r="J23" s="312"/>
    </row>
    <row r="24" spans="2:18" ht="12" thickBot="1" x14ac:dyDescent="0.25">
      <c r="B24" s="318"/>
      <c r="C24" s="319"/>
      <c r="D24" s="320"/>
      <c r="E24" s="300"/>
    </row>
    <row r="27" spans="2:18" ht="12" thickBot="1" x14ac:dyDescent="0.25"/>
    <row r="28" spans="2:18" ht="15.75" x14ac:dyDescent="0.25">
      <c r="B28" s="301" t="s">
        <v>745</v>
      </c>
      <c r="C28" s="302" t="s">
        <v>728</v>
      </c>
      <c r="D28" s="321">
        <v>25</v>
      </c>
      <c r="E28" s="300"/>
      <c r="F28" s="292" t="s">
        <v>723</v>
      </c>
      <c r="G28" s="293">
        <v>45383</v>
      </c>
      <c r="H28" s="293">
        <v>45413</v>
      </c>
      <c r="I28" s="293">
        <v>45444</v>
      </c>
      <c r="J28" s="293">
        <v>45474</v>
      </c>
      <c r="K28" s="293">
        <v>45505</v>
      </c>
      <c r="L28" s="293">
        <v>45536</v>
      </c>
      <c r="M28" s="293">
        <v>45566</v>
      </c>
      <c r="N28" s="293">
        <v>45597</v>
      </c>
      <c r="O28" s="293">
        <v>45627</v>
      </c>
      <c r="P28" s="293">
        <v>45658</v>
      </c>
      <c r="Q28" s="293">
        <v>45689</v>
      </c>
      <c r="R28" s="293">
        <v>45717</v>
      </c>
    </row>
    <row r="29" spans="2:18" ht="15" x14ac:dyDescent="0.25">
      <c r="B29" s="322"/>
      <c r="C29" s="323"/>
      <c r="D29" s="324"/>
      <c r="E29" s="325"/>
      <c r="F29" s="234" t="s">
        <v>750</v>
      </c>
      <c r="G29" s="294">
        <v>16</v>
      </c>
      <c r="H29" s="294">
        <v>17</v>
      </c>
      <c r="I29" s="294">
        <v>18</v>
      </c>
      <c r="J29" s="294">
        <v>18</v>
      </c>
      <c r="K29" s="294">
        <v>18</v>
      </c>
      <c r="L29" s="294">
        <v>18</v>
      </c>
      <c r="M29" s="294">
        <v>18</v>
      </c>
      <c r="N29" s="294">
        <v>20</v>
      </c>
      <c r="O29" s="294">
        <v>16</v>
      </c>
      <c r="P29" s="294">
        <v>16</v>
      </c>
      <c r="Q29" s="294">
        <v>16</v>
      </c>
      <c r="R29" s="294">
        <v>16</v>
      </c>
    </row>
    <row r="30" spans="2:18" ht="15" x14ac:dyDescent="0.25">
      <c r="B30" s="303" t="s">
        <v>746</v>
      </c>
      <c r="C30" s="323"/>
      <c r="D30" s="326">
        <v>2500</v>
      </c>
      <c r="E30" s="325"/>
      <c r="F30" s="295" t="s">
        <v>743</v>
      </c>
      <c r="G30" s="296">
        <f t="shared" ref="G30:R30" si="2">IF(G29&lt;=16, 300, IF(G29 &lt;=20, 350, 400))</f>
        <v>300</v>
      </c>
      <c r="H30" s="296">
        <f t="shared" si="2"/>
        <v>350</v>
      </c>
      <c r="I30" s="296">
        <f t="shared" si="2"/>
        <v>350</v>
      </c>
      <c r="J30" s="296">
        <f t="shared" si="2"/>
        <v>350</v>
      </c>
      <c r="K30" s="296">
        <f t="shared" si="2"/>
        <v>350</v>
      </c>
      <c r="L30" s="296">
        <f t="shared" si="2"/>
        <v>350</v>
      </c>
      <c r="M30" s="296">
        <f t="shared" si="2"/>
        <v>350</v>
      </c>
      <c r="N30" s="296">
        <f t="shared" si="2"/>
        <v>350</v>
      </c>
      <c r="O30" s="296">
        <f t="shared" si="2"/>
        <v>300</v>
      </c>
      <c r="P30" s="296">
        <f t="shared" si="2"/>
        <v>300</v>
      </c>
      <c r="Q30" s="296">
        <f t="shared" si="2"/>
        <v>300</v>
      </c>
      <c r="R30" s="296">
        <f t="shared" si="2"/>
        <v>300</v>
      </c>
    </row>
    <row r="31" spans="2:18" x14ac:dyDescent="0.2">
      <c r="B31" s="303"/>
      <c r="C31" s="323"/>
      <c r="D31" s="307"/>
      <c r="E31" s="325"/>
    </row>
    <row r="32" spans="2:18" x14ac:dyDescent="0.2">
      <c r="B32" s="303" t="s">
        <v>748</v>
      </c>
      <c r="C32" s="323">
        <v>250</v>
      </c>
      <c r="D32" s="307">
        <f>+D28*D30*0.1</f>
        <v>6250</v>
      </c>
      <c r="E32" s="325"/>
    </row>
    <row r="33" spans="2:18" ht="15.75" x14ac:dyDescent="0.25">
      <c r="B33" s="308" t="s">
        <v>732</v>
      </c>
      <c r="C33" s="323">
        <v>50</v>
      </c>
      <c r="D33" s="307">
        <f>+D28*C33</f>
        <v>1250</v>
      </c>
      <c r="E33" s="325" t="s">
        <v>733</v>
      </c>
      <c r="F33" s="292" t="s">
        <v>722</v>
      </c>
      <c r="G33" s="293">
        <v>45383</v>
      </c>
      <c r="H33" s="293">
        <v>45413</v>
      </c>
      <c r="I33" s="293">
        <v>45444</v>
      </c>
      <c r="J33" s="293">
        <v>45474</v>
      </c>
      <c r="K33" s="293">
        <v>45505</v>
      </c>
      <c r="L33" s="293">
        <v>45536</v>
      </c>
      <c r="M33" s="293">
        <v>45566</v>
      </c>
      <c r="N33" s="293">
        <v>45597</v>
      </c>
      <c r="O33" s="293">
        <v>45627</v>
      </c>
      <c r="P33" s="293">
        <v>45658</v>
      </c>
      <c r="Q33" s="293">
        <v>45689</v>
      </c>
      <c r="R33" s="293">
        <v>45717</v>
      </c>
    </row>
    <row r="34" spans="2:18" ht="15" x14ac:dyDescent="0.25">
      <c r="B34" s="309" t="s">
        <v>749</v>
      </c>
      <c r="C34" s="323"/>
      <c r="D34" s="307"/>
      <c r="E34" s="325"/>
      <c r="F34" s="234" t="s">
        <v>750</v>
      </c>
      <c r="G34" s="294">
        <v>18</v>
      </c>
      <c r="H34" s="294">
        <v>16</v>
      </c>
      <c r="I34" s="294">
        <v>18</v>
      </c>
      <c r="J34" s="294">
        <v>14</v>
      </c>
      <c r="K34" s="294">
        <v>15</v>
      </c>
      <c r="L34" s="294">
        <v>16</v>
      </c>
      <c r="M34" s="294">
        <v>14</v>
      </c>
      <c r="N34" s="294">
        <v>18</v>
      </c>
      <c r="O34" s="294">
        <v>15</v>
      </c>
      <c r="P34" s="294">
        <v>14</v>
      </c>
      <c r="Q34" s="294">
        <v>14</v>
      </c>
      <c r="R34" s="294">
        <v>18</v>
      </c>
    </row>
    <row r="35" spans="2:18" ht="15" x14ac:dyDescent="0.25">
      <c r="B35" s="309">
        <v>16</v>
      </c>
      <c r="C35" s="323">
        <v>50</v>
      </c>
      <c r="D35" s="307">
        <f>IF(D28&gt;B35,D28*C35,0)</f>
        <v>1250</v>
      </c>
      <c r="E35" s="325"/>
      <c r="F35" s="295" t="s">
        <v>743</v>
      </c>
      <c r="G35" s="296">
        <f t="shared" ref="G35:R35" si="3">IF(G34&lt;=16, 300, IF(G34 &lt;=20, 350, 400))</f>
        <v>350</v>
      </c>
      <c r="H35" s="296">
        <f t="shared" si="3"/>
        <v>300</v>
      </c>
      <c r="I35" s="296">
        <f t="shared" si="3"/>
        <v>350</v>
      </c>
      <c r="J35" s="296">
        <f t="shared" si="3"/>
        <v>300</v>
      </c>
      <c r="K35" s="296">
        <f t="shared" si="3"/>
        <v>300</v>
      </c>
      <c r="L35" s="296">
        <f t="shared" si="3"/>
        <v>300</v>
      </c>
      <c r="M35" s="296">
        <f t="shared" si="3"/>
        <v>300</v>
      </c>
      <c r="N35" s="296">
        <f t="shared" si="3"/>
        <v>350</v>
      </c>
      <c r="O35" s="296">
        <f t="shared" si="3"/>
        <v>300</v>
      </c>
      <c r="P35" s="296">
        <f t="shared" si="3"/>
        <v>300</v>
      </c>
      <c r="Q35" s="296">
        <f t="shared" si="3"/>
        <v>300</v>
      </c>
      <c r="R35" s="296">
        <f t="shared" si="3"/>
        <v>350</v>
      </c>
    </row>
    <row r="36" spans="2:18" x14ac:dyDescent="0.2">
      <c r="B36" s="309">
        <v>20</v>
      </c>
      <c r="C36" s="323">
        <v>50</v>
      </c>
      <c r="D36" s="307">
        <f>IF($D$28&gt;$B$36,C36*D28,0)</f>
        <v>1250</v>
      </c>
      <c r="E36" s="325"/>
    </row>
    <row r="37" spans="2:18" ht="12" thickBot="1" x14ac:dyDescent="0.25">
      <c r="B37" s="309"/>
      <c r="C37" s="323"/>
      <c r="D37" s="307"/>
      <c r="E37" s="325"/>
    </row>
    <row r="38" spans="2:18" ht="15.75" x14ac:dyDescent="0.25">
      <c r="B38" s="309"/>
      <c r="C38" s="323"/>
      <c r="D38" s="307"/>
      <c r="E38" s="325"/>
      <c r="F38" s="394" t="s">
        <v>857</v>
      </c>
      <c r="G38" s="398" t="s">
        <v>858</v>
      </c>
      <c r="H38" s="395" t="s">
        <v>859</v>
      </c>
    </row>
    <row r="39" spans="2:18" ht="16.5" thickBot="1" x14ac:dyDescent="0.3">
      <c r="B39" s="303"/>
      <c r="C39" s="323"/>
      <c r="D39" s="307"/>
      <c r="E39" s="325"/>
      <c r="F39" s="396">
        <v>300</v>
      </c>
      <c r="G39" s="399">
        <v>350</v>
      </c>
      <c r="H39" s="397">
        <v>400</v>
      </c>
    </row>
    <row r="40" spans="2:18" x14ac:dyDescent="0.2">
      <c r="B40" s="303" t="s">
        <v>742</v>
      </c>
      <c r="C40" s="323"/>
      <c r="D40" s="307">
        <f>SUM(D31:D39)</f>
        <v>10000</v>
      </c>
      <c r="E40" s="325"/>
    </row>
    <row r="41" spans="2:18" x14ac:dyDescent="0.2">
      <c r="B41" s="303" t="s">
        <v>743</v>
      </c>
      <c r="C41" s="323"/>
      <c r="D41" s="307">
        <f>D40/D28</f>
        <v>400</v>
      </c>
      <c r="E41" s="325"/>
    </row>
    <row r="42" spans="2:18" x14ac:dyDescent="0.2">
      <c r="B42" s="303"/>
      <c r="C42" s="323"/>
      <c r="D42" s="307"/>
      <c r="E42" s="325"/>
    </row>
    <row r="43" spans="2:18" x14ac:dyDescent="0.2">
      <c r="B43" s="303" t="s">
        <v>744</v>
      </c>
      <c r="C43" s="327">
        <v>60000</v>
      </c>
      <c r="D43" s="307">
        <f>C43/12</f>
        <v>5000</v>
      </c>
      <c r="E43" s="325"/>
    </row>
    <row r="44" spans="2:18" ht="12" thickBot="1" x14ac:dyDescent="0.25">
      <c r="B44" s="313" t="s">
        <v>301</v>
      </c>
      <c r="C44" s="328"/>
      <c r="D44" s="315">
        <f>D40+D43</f>
        <v>15000</v>
      </c>
      <c r="E44" s="329"/>
    </row>
    <row r="45" spans="2:18" s="312" customFormat="1" ht="12" thickTop="1" x14ac:dyDescent="0.2">
      <c r="B45" s="303"/>
      <c r="C45" s="327"/>
      <c r="D45" s="307"/>
      <c r="E45" s="325"/>
    </row>
    <row r="46" spans="2:18" ht="12" thickBot="1" x14ac:dyDescent="0.25">
      <c r="B46" s="318"/>
      <c r="C46" s="330"/>
      <c r="D46" s="320"/>
      <c r="E46" s="325"/>
    </row>
    <row r="47" spans="2:18" x14ac:dyDescent="0.2">
      <c r="C47" s="331"/>
      <c r="D47" s="331"/>
      <c r="E47" s="331"/>
    </row>
    <row r="48" spans="2:18" x14ac:dyDescent="0.2">
      <c r="C48" s="331"/>
      <c r="D48" s="331"/>
      <c r="E48" s="331"/>
    </row>
    <row r="49" spans="2:18" ht="12" thickBot="1" x14ac:dyDescent="0.25">
      <c r="C49" s="331"/>
      <c r="D49" s="331"/>
      <c r="E49" s="331"/>
    </row>
    <row r="50" spans="2:18" ht="15.75" x14ac:dyDescent="0.25">
      <c r="B50" s="301" t="s">
        <v>729</v>
      </c>
      <c r="C50" s="382" t="s">
        <v>751</v>
      </c>
      <c r="D50" s="375" t="s">
        <v>728</v>
      </c>
      <c r="E50" s="337">
        <v>9</v>
      </c>
      <c r="F50" s="339" t="s">
        <v>752</v>
      </c>
      <c r="G50" s="293">
        <v>45383</v>
      </c>
      <c r="H50" s="293">
        <v>45413</v>
      </c>
      <c r="I50" s="293">
        <v>45444</v>
      </c>
      <c r="J50" s="293">
        <v>45474</v>
      </c>
      <c r="K50" s="293">
        <v>45505</v>
      </c>
      <c r="L50" s="293">
        <v>45536</v>
      </c>
      <c r="M50" s="293">
        <v>45566</v>
      </c>
      <c r="N50" s="293">
        <v>45597</v>
      </c>
      <c r="O50" s="293">
        <v>45627</v>
      </c>
      <c r="P50" s="293">
        <v>45658</v>
      </c>
      <c r="Q50" s="293">
        <v>45689</v>
      </c>
      <c r="R50" s="293">
        <v>45717</v>
      </c>
    </row>
    <row r="51" spans="2:18" ht="15" x14ac:dyDescent="0.25">
      <c r="B51" s="303"/>
      <c r="C51" s="383"/>
      <c r="D51" s="376"/>
      <c r="E51" s="338"/>
      <c r="F51" s="340" t="s">
        <v>750</v>
      </c>
      <c r="G51" s="294">
        <v>7</v>
      </c>
      <c r="H51" s="294">
        <v>7</v>
      </c>
      <c r="I51" s="294">
        <v>7</v>
      </c>
      <c r="J51" s="294">
        <v>7</v>
      </c>
      <c r="K51" s="294">
        <v>7</v>
      </c>
      <c r="L51" s="294">
        <v>7</v>
      </c>
      <c r="M51" s="294">
        <v>7</v>
      </c>
      <c r="N51" s="294">
        <v>7</v>
      </c>
      <c r="O51" s="294">
        <v>7</v>
      </c>
      <c r="P51" s="294">
        <v>6.5</v>
      </c>
      <c r="Q51" s="294">
        <v>6.5</v>
      </c>
      <c r="R51" s="294">
        <v>7.75</v>
      </c>
    </row>
    <row r="52" spans="2:18" ht="15" x14ac:dyDescent="0.25">
      <c r="B52" s="303" t="s">
        <v>730</v>
      </c>
      <c r="C52" s="384" t="s">
        <v>746</v>
      </c>
      <c r="D52" s="377"/>
      <c r="E52" s="338">
        <v>2500</v>
      </c>
      <c r="F52" s="341" t="s">
        <v>743</v>
      </c>
      <c r="G52" s="296">
        <v>650</v>
      </c>
      <c r="H52" s="296">
        <v>650</v>
      </c>
      <c r="I52" s="296">
        <v>650</v>
      </c>
      <c r="J52" s="296">
        <v>650</v>
      </c>
      <c r="K52" s="296">
        <v>650</v>
      </c>
      <c r="L52" s="296">
        <v>650</v>
      </c>
      <c r="M52" s="296">
        <v>650</v>
      </c>
      <c r="N52" s="296">
        <v>650</v>
      </c>
      <c r="O52" s="296">
        <v>650</v>
      </c>
      <c r="P52" s="296">
        <v>650</v>
      </c>
      <c r="Q52" s="296">
        <v>650</v>
      </c>
      <c r="R52" s="296">
        <v>775</v>
      </c>
    </row>
    <row r="53" spans="2:18" x14ac:dyDescent="0.2">
      <c r="B53" s="308" t="s">
        <v>731</v>
      </c>
      <c r="C53" s="383"/>
      <c r="D53" s="378"/>
      <c r="E53" s="338"/>
    </row>
    <row r="54" spans="2:18" x14ac:dyDescent="0.2">
      <c r="B54" s="309">
        <v>12</v>
      </c>
      <c r="C54" s="384" t="s">
        <v>747</v>
      </c>
      <c r="D54" s="378">
        <v>500</v>
      </c>
      <c r="E54" s="338">
        <f>IF(E52&lt;=D55,E50*D54,10%*E52)</f>
        <v>4500</v>
      </c>
    </row>
    <row r="55" spans="2:18" ht="15.75" x14ac:dyDescent="0.25">
      <c r="B55" s="308"/>
      <c r="C55" s="384" t="s">
        <v>746</v>
      </c>
      <c r="D55" s="378">
        <v>2500</v>
      </c>
      <c r="E55" s="338"/>
      <c r="F55" s="339" t="s">
        <v>753</v>
      </c>
      <c r="G55" s="293">
        <v>45383</v>
      </c>
      <c r="H55" s="293">
        <v>45413</v>
      </c>
      <c r="I55" s="293">
        <v>45444</v>
      </c>
      <c r="J55" s="293">
        <v>45474</v>
      </c>
      <c r="K55" s="293">
        <v>45505</v>
      </c>
      <c r="L55" s="293">
        <v>45536</v>
      </c>
      <c r="M55" s="293">
        <v>45566</v>
      </c>
      <c r="N55" s="293">
        <v>45597</v>
      </c>
      <c r="O55" s="293">
        <v>45627</v>
      </c>
      <c r="P55" s="293">
        <v>45658</v>
      </c>
      <c r="Q55" s="293">
        <v>45689</v>
      </c>
      <c r="R55" s="293">
        <v>45717</v>
      </c>
    </row>
    <row r="56" spans="2:18" ht="15" x14ac:dyDescent="0.25">
      <c r="B56" s="308"/>
      <c r="C56" s="384" t="s">
        <v>749</v>
      </c>
      <c r="D56" s="378"/>
      <c r="E56" s="338"/>
      <c r="F56" s="340" t="s">
        <v>750</v>
      </c>
      <c r="G56" s="294">
        <v>3.25</v>
      </c>
      <c r="H56" s="294">
        <v>3.25</v>
      </c>
      <c r="I56" s="294">
        <v>3.25</v>
      </c>
      <c r="J56" s="294">
        <v>3.25</v>
      </c>
      <c r="K56" s="294">
        <v>3.25</v>
      </c>
      <c r="L56" s="294">
        <v>3.25</v>
      </c>
      <c r="M56" s="294">
        <v>3.25</v>
      </c>
      <c r="N56" s="294">
        <v>3.25</v>
      </c>
      <c r="O56" s="294">
        <v>3.25</v>
      </c>
      <c r="P56" s="294">
        <v>3.25</v>
      </c>
      <c r="Q56" s="294">
        <v>3.25</v>
      </c>
      <c r="R56" s="294">
        <v>3.25</v>
      </c>
    </row>
    <row r="57" spans="2:18" ht="15" x14ac:dyDescent="0.25">
      <c r="B57" s="309"/>
      <c r="C57" s="400">
        <v>8</v>
      </c>
      <c r="D57" s="378">
        <v>1000</v>
      </c>
      <c r="E57" s="338">
        <f>IF(E50&gt;=C57,D57,0)</f>
        <v>1000</v>
      </c>
      <c r="F57" s="341" t="s">
        <v>743</v>
      </c>
      <c r="G57" s="296">
        <v>650</v>
      </c>
      <c r="H57" s="296">
        <v>650</v>
      </c>
      <c r="I57" s="296">
        <v>650</v>
      </c>
      <c r="J57" s="296">
        <v>650</v>
      </c>
      <c r="K57" s="296">
        <v>650</v>
      </c>
      <c r="L57" s="296">
        <v>650</v>
      </c>
      <c r="M57" s="296">
        <v>650</v>
      </c>
      <c r="N57" s="296">
        <v>650</v>
      </c>
      <c r="O57" s="296">
        <v>650</v>
      </c>
      <c r="P57" s="296">
        <v>650</v>
      </c>
      <c r="Q57" s="296">
        <v>650</v>
      </c>
      <c r="R57" s="296">
        <v>650</v>
      </c>
    </row>
    <row r="58" spans="2:18" x14ac:dyDescent="0.2">
      <c r="B58" s="310"/>
      <c r="C58" s="400">
        <v>12</v>
      </c>
      <c r="D58" s="378">
        <v>1000</v>
      </c>
      <c r="E58" s="338">
        <f>IF(E50&gt;=C58,D58,0)</f>
        <v>0</v>
      </c>
    </row>
    <row r="59" spans="2:18" x14ac:dyDescent="0.2">
      <c r="B59" s="310"/>
      <c r="C59" s="400">
        <v>15</v>
      </c>
      <c r="D59" s="378">
        <v>1000</v>
      </c>
      <c r="E59" s="338">
        <f>IF(E50&gt;=C59,D59,0)</f>
        <v>0</v>
      </c>
    </row>
    <row r="60" spans="2:18" x14ac:dyDescent="0.2">
      <c r="B60" s="309"/>
      <c r="C60" s="383"/>
      <c r="D60" s="378"/>
      <c r="E60" s="338"/>
    </row>
    <row r="61" spans="2:18" x14ac:dyDescent="0.2">
      <c r="B61" s="309"/>
      <c r="C61" s="384" t="s">
        <v>739</v>
      </c>
      <c r="D61" s="378"/>
      <c r="E61" s="338"/>
    </row>
    <row r="62" spans="2:18" x14ac:dyDescent="0.2">
      <c r="B62" s="309"/>
      <c r="C62" s="384" t="s">
        <v>740</v>
      </c>
      <c r="D62" s="378">
        <v>100</v>
      </c>
      <c r="E62" s="338">
        <f>E50*D62</f>
        <v>900</v>
      </c>
      <c r="F62" s="345" t="s">
        <v>754</v>
      </c>
    </row>
    <row r="63" spans="2:18" x14ac:dyDescent="0.2">
      <c r="B63" s="309"/>
      <c r="C63" s="384" t="s">
        <v>741</v>
      </c>
      <c r="D63" s="378">
        <v>50</v>
      </c>
      <c r="E63" s="338">
        <f>E50*D63</f>
        <v>450</v>
      </c>
      <c r="F63" s="345" t="s">
        <v>754</v>
      </c>
    </row>
    <row r="64" spans="2:18" x14ac:dyDescent="0.2">
      <c r="B64" s="303"/>
      <c r="C64" s="383"/>
      <c r="D64" s="378"/>
      <c r="E64" s="338"/>
    </row>
    <row r="65" spans="2:19" x14ac:dyDescent="0.2">
      <c r="B65" s="308"/>
      <c r="C65" s="385" t="s">
        <v>742</v>
      </c>
      <c r="D65" s="378"/>
      <c r="E65" s="342">
        <f>SUM(E54:E64)</f>
        <v>6850</v>
      </c>
    </row>
    <row r="66" spans="2:19" ht="12" thickBot="1" x14ac:dyDescent="0.25">
      <c r="B66" s="303" t="s">
        <v>742</v>
      </c>
      <c r="C66" s="386" t="s">
        <v>743</v>
      </c>
      <c r="D66" s="379"/>
      <c r="E66" s="343">
        <f>E65/E50</f>
        <v>761.11111111111109</v>
      </c>
    </row>
    <row r="67" spans="2:19" ht="12" thickTop="1" x14ac:dyDescent="0.2">
      <c r="B67" s="303" t="s">
        <v>743</v>
      </c>
      <c r="C67" s="387"/>
      <c r="D67" s="378"/>
      <c r="E67" s="342"/>
    </row>
    <row r="68" spans="2:19" ht="12" thickBot="1" x14ac:dyDescent="0.25">
      <c r="B68" s="303"/>
      <c r="C68" s="386" t="s">
        <v>744</v>
      </c>
      <c r="D68" s="380">
        <v>60000</v>
      </c>
      <c r="E68" s="343">
        <f>D68/12</f>
        <v>5000</v>
      </c>
    </row>
    <row r="69" spans="2:19" ht="12" thickBot="1" x14ac:dyDescent="0.25">
      <c r="B69" s="388"/>
      <c r="C69" s="389" t="s">
        <v>301</v>
      </c>
      <c r="D69" s="381"/>
      <c r="E69" s="344">
        <f>E65+E68</f>
        <v>11850</v>
      </c>
    </row>
    <row r="70" spans="2:19" ht="18.75" x14ac:dyDescent="0.3">
      <c r="B70" s="372"/>
      <c r="C70" s="370"/>
      <c r="D70" s="332"/>
      <c r="E70" s="335"/>
    </row>
    <row r="71" spans="2:19" ht="18.75" x14ac:dyDescent="0.3">
      <c r="B71" s="373"/>
      <c r="C71" s="371"/>
      <c r="D71" s="333"/>
      <c r="E71" s="336"/>
    </row>
    <row r="72" spans="2:19" ht="18.75" x14ac:dyDescent="0.3">
      <c r="B72" s="374"/>
      <c r="C72" s="371"/>
      <c r="D72" s="334"/>
    </row>
    <row r="75" spans="2:19" ht="15" x14ac:dyDescent="0.25">
      <c r="B75" s="299" t="s">
        <v>26</v>
      </c>
      <c r="G75" s="293">
        <v>44927</v>
      </c>
      <c r="H75" s="293">
        <v>44958</v>
      </c>
      <c r="I75" s="293">
        <v>44986</v>
      </c>
      <c r="J75" s="293">
        <v>45017</v>
      </c>
      <c r="K75" s="293">
        <v>45047</v>
      </c>
      <c r="L75" s="293">
        <v>45078</v>
      </c>
      <c r="M75" s="293">
        <v>45108</v>
      </c>
      <c r="N75" s="293">
        <v>45139</v>
      </c>
      <c r="O75" s="293">
        <v>45170</v>
      </c>
      <c r="P75" s="293">
        <v>45200</v>
      </c>
      <c r="Q75" s="293">
        <v>45231</v>
      </c>
      <c r="R75" s="293">
        <v>45261</v>
      </c>
    </row>
    <row r="76" spans="2:19" ht="15" x14ac:dyDescent="0.25">
      <c r="F76" s="299" t="s">
        <v>755</v>
      </c>
      <c r="G76" s="4">
        <v>19392.84</v>
      </c>
      <c r="H76" s="4">
        <v>13222.22</v>
      </c>
      <c r="I76" s="4">
        <v>22350.14</v>
      </c>
      <c r="J76" s="4">
        <v>17262.759999999998</v>
      </c>
      <c r="K76" s="4">
        <v>23098.080000000002</v>
      </c>
      <c r="L76" s="4">
        <v>28005.759999999998</v>
      </c>
      <c r="M76" s="4">
        <v>17358.34</v>
      </c>
      <c r="N76" s="4">
        <v>25956.84</v>
      </c>
      <c r="O76" s="4">
        <v>18593.240000000002</v>
      </c>
      <c r="P76" s="4">
        <v>24417.68</v>
      </c>
      <c r="Q76" s="4">
        <v>31143.02</v>
      </c>
      <c r="R76" s="4">
        <v>17455.52</v>
      </c>
      <c r="S76" s="346">
        <f>AVERAGE(G76:R76)</f>
        <v>21521.369999999995</v>
      </c>
    </row>
    <row r="77" spans="2:19" ht="15" x14ac:dyDescent="0.25">
      <c r="F77" s="299" t="s">
        <v>756</v>
      </c>
      <c r="G77" s="4">
        <v>5086</v>
      </c>
      <c r="H77" s="4">
        <v>5086</v>
      </c>
      <c r="I77" s="4">
        <v>5086</v>
      </c>
      <c r="J77" s="4">
        <v>7399</v>
      </c>
      <c r="K77" s="4">
        <v>7399</v>
      </c>
      <c r="L77" s="4">
        <v>12002</v>
      </c>
      <c r="M77" s="4">
        <v>4614</v>
      </c>
      <c r="N77" s="4">
        <v>0</v>
      </c>
      <c r="O77" s="4">
        <v>7969</v>
      </c>
      <c r="P77" s="4">
        <v>10465</v>
      </c>
      <c r="Q77" s="4">
        <v>13347</v>
      </c>
      <c r="R77" s="4">
        <v>7481</v>
      </c>
      <c r="S77" s="346">
        <f t="shared" ref="S77:S78" si="4">AVERAGE(G77:R77)</f>
        <v>7161.166666666667</v>
      </c>
    </row>
    <row r="78" spans="2:19" ht="15" x14ac:dyDescent="0.25">
      <c r="F78" s="299" t="s">
        <v>757</v>
      </c>
      <c r="G78" s="4">
        <v>12791</v>
      </c>
      <c r="H78" s="4">
        <v>11055</v>
      </c>
      <c r="I78" s="4">
        <v>14876</v>
      </c>
      <c r="J78" s="4">
        <v>15408</v>
      </c>
      <c r="K78" s="4">
        <v>21913</v>
      </c>
      <c r="L78" s="4">
        <v>12869</v>
      </c>
      <c r="M78" s="4">
        <v>13132</v>
      </c>
      <c r="N78" s="4">
        <v>10137</v>
      </c>
      <c r="O78" s="4">
        <v>16103</v>
      </c>
      <c r="P78" s="4">
        <v>16285</v>
      </c>
      <c r="Q78" s="4">
        <v>15031</v>
      </c>
      <c r="R78" s="4">
        <v>12617</v>
      </c>
      <c r="S78" s="346">
        <f t="shared" si="4"/>
        <v>14351.416666666666</v>
      </c>
    </row>
    <row r="80" spans="2:19" x14ac:dyDescent="0.2">
      <c r="F80" s="299" t="s">
        <v>758</v>
      </c>
    </row>
    <row r="81" spans="6:9" x14ac:dyDescent="0.2">
      <c r="F81" s="299" t="s">
        <v>281</v>
      </c>
      <c r="G81" s="347">
        <f>(1785-1754)/1754</f>
        <v>1.767388825541619E-2</v>
      </c>
      <c r="H81" s="348">
        <f>S76*(1+G81)</f>
        <v>21901.736288483462</v>
      </c>
      <c r="I81" s="299">
        <v>160</v>
      </c>
    </row>
    <row r="82" spans="6:9" x14ac:dyDescent="0.2">
      <c r="F82" s="299" t="s">
        <v>759</v>
      </c>
      <c r="G82" s="347">
        <f>(1378-1186)/1186</f>
        <v>0.16188870151770657</v>
      </c>
      <c r="H82" s="348">
        <f t="shared" ref="H82:H83" si="5">S77*(1+G82)</f>
        <v>8320.4786396852178</v>
      </c>
      <c r="I82" s="299">
        <v>162</v>
      </c>
    </row>
    <row r="83" spans="6:9" x14ac:dyDescent="0.2">
      <c r="F83" s="299" t="s">
        <v>725</v>
      </c>
      <c r="G83" s="347">
        <f>(491-449)/449</f>
        <v>9.3541202672605794E-2</v>
      </c>
      <c r="H83" s="348">
        <f t="shared" si="5"/>
        <v>15693.865441722346</v>
      </c>
      <c r="I83" s="299">
        <v>260</v>
      </c>
    </row>
  </sheetData>
  <phoneticPr fontId="4"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1E090-3579-4C51-83D9-E0970AA3E234}">
  <sheetPr>
    <tabColor theme="9" tint="0.79998168889431442"/>
  </sheetPr>
  <dimension ref="B1:R28"/>
  <sheetViews>
    <sheetView workbookViewId="0"/>
  </sheetViews>
  <sheetFormatPr defaultRowHeight="15" x14ac:dyDescent="0.25"/>
  <cols>
    <col min="1" max="1" width="3.140625" customWidth="1"/>
    <col min="2" max="2" width="23.28515625" customWidth="1"/>
    <col min="3" max="3" width="9.7109375" bestFit="1" customWidth="1"/>
    <col min="15" max="15" width="11.140625" bestFit="1" customWidth="1"/>
    <col min="17" max="17" width="16.28515625" customWidth="1"/>
  </cols>
  <sheetData>
    <row r="1" spans="2:18" ht="15.75" thickBot="1" x14ac:dyDescent="0.3"/>
    <row r="2" spans="2:18" ht="15.75" x14ac:dyDescent="0.25">
      <c r="B2" s="405" t="s">
        <v>861</v>
      </c>
      <c r="C2" s="406">
        <v>45383</v>
      </c>
      <c r="D2" s="406">
        <v>45413</v>
      </c>
      <c r="E2" s="406">
        <v>45444</v>
      </c>
      <c r="F2" s="406">
        <v>45474</v>
      </c>
      <c r="G2" s="406">
        <v>45505</v>
      </c>
      <c r="H2" s="406">
        <v>45536</v>
      </c>
      <c r="I2" s="406">
        <v>45566</v>
      </c>
      <c r="J2" s="406">
        <v>45597</v>
      </c>
      <c r="K2" s="406">
        <v>45627</v>
      </c>
      <c r="L2" s="406">
        <v>45658</v>
      </c>
      <c r="M2" s="406">
        <v>45689</v>
      </c>
      <c r="N2" s="406">
        <v>45717</v>
      </c>
      <c r="O2" s="411" t="s">
        <v>301</v>
      </c>
      <c r="P2" s="410"/>
      <c r="Q2" s="229" t="s">
        <v>862</v>
      </c>
    </row>
    <row r="3" spans="2:18" x14ac:dyDescent="0.25">
      <c r="B3" s="413" t="s">
        <v>863</v>
      </c>
      <c r="C3" s="298">
        <f>'[14]New Vehicles - NS'!E$37</f>
        <v>139400</v>
      </c>
      <c r="D3" s="298">
        <f>'[14]New Vehicles - NS'!F$37</f>
        <v>139400</v>
      </c>
      <c r="E3" s="298">
        <f>'[14]New Vehicles - NS'!G$37</f>
        <v>164262.5</v>
      </c>
      <c r="F3" s="298">
        <f>'[14]New Vehicles - NS'!H$37</f>
        <v>132737.5</v>
      </c>
      <c r="G3" s="298">
        <f>'[14]New Vehicles - NS'!I$37</f>
        <v>132737.5</v>
      </c>
      <c r="H3" s="298">
        <f>'[14]New Vehicles - NS'!J$37</f>
        <v>156411.71875</v>
      </c>
      <c r="I3" s="298">
        <f>'[14]New Vehicles - NS'!K$37</f>
        <v>138887.5</v>
      </c>
      <c r="J3" s="298">
        <f>'[14]New Vehicles - NS'!L$37</f>
        <v>130687.5</v>
      </c>
      <c r="K3" s="298">
        <f>'[14]New Vehicles - NS'!M$37</f>
        <v>123800.78125</v>
      </c>
      <c r="L3" s="298">
        <f>'[14]New Vehicles - NS'!N$37</f>
        <v>105062.5</v>
      </c>
      <c r="M3" s="298">
        <f>'[14]New Vehicles - NS'!O$37</f>
        <v>105062.5</v>
      </c>
      <c r="N3" s="298">
        <f>'[14]New Vehicles - NS'!P$37</f>
        <v>161242.96875</v>
      </c>
      <c r="O3" s="414">
        <f>SUM(C3:N3)</f>
        <v>1629692.96875</v>
      </c>
      <c r="P3" s="298"/>
      <c r="Q3" s="415">
        <v>3.0000000000000001E-3</v>
      </c>
    </row>
    <row r="4" spans="2:18" ht="15.75" thickBot="1" x14ac:dyDescent="0.3">
      <c r="B4" s="407" t="s">
        <v>871</v>
      </c>
      <c r="C4" s="408">
        <f t="shared" ref="C4:N4" si="0">C3*$Q$3</f>
        <v>418.2</v>
      </c>
      <c r="D4" s="408">
        <f t="shared" si="0"/>
        <v>418.2</v>
      </c>
      <c r="E4" s="408">
        <f t="shared" si="0"/>
        <v>492.78750000000002</v>
      </c>
      <c r="F4" s="408">
        <f t="shared" si="0"/>
        <v>398.21250000000003</v>
      </c>
      <c r="G4" s="408">
        <f t="shared" si="0"/>
        <v>398.21250000000003</v>
      </c>
      <c r="H4" s="408">
        <f t="shared" si="0"/>
        <v>469.23515624999999</v>
      </c>
      <c r="I4" s="408">
        <f t="shared" si="0"/>
        <v>416.66250000000002</v>
      </c>
      <c r="J4" s="408">
        <f t="shared" si="0"/>
        <v>392.0625</v>
      </c>
      <c r="K4" s="408">
        <f t="shared" si="0"/>
        <v>371.40234375</v>
      </c>
      <c r="L4" s="408">
        <f t="shared" si="0"/>
        <v>315.1875</v>
      </c>
      <c r="M4" s="408">
        <f t="shared" si="0"/>
        <v>315.1875</v>
      </c>
      <c r="N4" s="408">
        <f t="shared" si="0"/>
        <v>483.72890625000002</v>
      </c>
      <c r="O4" s="409">
        <f>SUM(C4:N4)</f>
        <v>4889.0789062500007</v>
      </c>
      <c r="P4" s="298"/>
      <c r="Q4" s="298">
        <f>'Summary - Selling Expenses'!S28</f>
        <v>3100</v>
      </c>
      <c r="R4" s="232" t="s">
        <v>872</v>
      </c>
    </row>
    <row r="5" spans="2:18" ht="15.75" thickBot="1" x14ac:dyDescent="0.3"/>
    <row r="6" spans="2:18" ht="15.75" x14ac:dyDescent="0.25">
      <c r="B6" s="405" t="s">
        <v>864</v>
      </c>
      <c r="C6" s="406">
        <v>45383</v>
      </c>
      <c r="D6" s="406">
        <v>45413</v>
      </c>
      <c r="E6" s="406">
        <v>45444</v>
      </c>
      <c r="F6" s="406">
        <v>45474</v>
      </c>
      <c r="G6" s="406">
        <v>45505</v>
      </c>
      <c r="H6" s="406">
        <v>45536</v>
      </c>
      <c r="I6" s="406">
        <v>45566</v>
      </c>
      <c r="J6" s="406">
        <v>45597</v>
      </c>
      <c r="K6" s="406">
        <v>45627</v>
      </c>
      <c r="L6" s="406">
        <v>45658</v>
      </c>
      <c r="M6" s="406">
        <v>45689</v>
      </c>
      <c r="N6" s="406">
        <v>45717</v>
      </c>
      <c r="O6" s="411" t="s">
        <v>301</v>
      </c>
      <c r="P6" s="410"/>
    </row>
    <row r="7" spans="2:18" x14ac:dyDescent="0.25">
      <c r="B7" s="413" t="s">
        <v>863</v>
      </c>
      <c r="C7" s="298">
        <f>'[14]New Vehicles - NW'!E$37</f>
        <v>94300</v>
      </c>
      <c r="D7" s="298">
        <f>'[14]New Vehicles - NW'!F$37</f>
        <v>94300</v>
      </c>
      <c r="E7" s="298">
        <f>'[14]New Vehicles - NW'!G$37</f>
        <v>111118.75</v>
      </c>
      <c r="F7" s="298">
        <f>'[14]New Vehicles - NW'!H$37</f>
        <v>94812.5</v>
      </c>
      <c r="G7" s="298">
        <f>'[14]New Vehicles - NW'!I$37</f>
        <v>94812.5</v>
      </c>
      <c r="H7" s="298">
        <f>'[14]New Vehicles - NW'!J$37</f>
        <v>111722.65625</v>
      </c>
      <c r="I7" s="298">
        <f>'[14]New Vehicles - NW'!K$37</f>
        <v>94812.5</v>
      </c>
      <c r="J7" s="298">
        <f>'[14]New Vehicles - NW'!L$37</f>
        <v>94812.5</v>
      </c>
      <c r="K7" s="298">
        <f>'[14]New Vehicles - NW'!M$37</f>
        <v>117761.71875</v>
      </c>
      <c r="L7" s="298">
        <f>'[14]New Vehicles - NW'!N$37</f>
        <v>99937.5</v>
      </c>
      <c r="M7" s="298">
        <f>'[14]New Vehicles - NW'!O$37</f>
        <v>99937.5</v>
      </c>
      <c r="N7" s="298">
        <f>'[14]New Vehicles - NW'!P$37</f>
        <v>123800.78125</v>
      </c>
      <c r="O7" s="414">
        <f>SUM(C7:N7)</f>
        <v>1232128.90625</v>
      </c>
      <c r="P7" s="298"/>
      <c r="Q7" s="415">
        <f>Q3</f>
        <v>3.0000000000000001E-3</v>
      </c>
    </row>
    <row r="8" spans="2:18" ht="15.75" thickBot="1" x14ac:dyDescent="0.3">
      <c r="B8" s="407" t="s">
        <v>871</v>
      </c>
      <c r="C8" s="408">
        <f t="shared" ref="C8:N8" si="1">C7*$Q$7</f>
        <v>282.90000000000003</v>
      </c>
      <c r="D8" s="408">
        <f t="shared" si="1"/>
        <v>282.90000000000003</v>
      </c>
      <c r="E8" s="408">
        <f t="shared" si="1"/>
        <v>333.35624999999999</v>
      </c>
      <c r="F8" s="408">
        <f t="shared" si="1"/>
        <v>284.4375</v>
      </c>
      <c r="G8" s="408">
        <f t="shared" si="1"/>
        <v>284.4375</v>
      </c>
      <c r="H8" s="408">
        <f t="shared" si="1"/>
        <v>335.16796875</v>
      </c>
      <c r="I8" s="408">
        <f t="shared" si="1"/>
        <v>284.4375</v>
      </c>
      <c r="J8" s="408">
        <f t="shared" si="1"/>
        <v>284.4375</v>
      </c>
      <c r="K8" s="408">
        <f t="shared" si="1"/>
        <v>353.28515625</v>
      </c>
      <c r="L8" s="408">
        <f t="shared" si="1"/>
        <v>299.8125</v>
      </c>
      <c r="M8" s="408">
        <f t="shared" si="1"/>
        <v>299.8125</v>
      </c>
      <c r="N8" s="408">
        <f t="shared" si="1"/>
        <v>371.40234375</v>
      </c>
      <c r="O8" s="409">
        <f>SUM(C8:N8)</f>
        <v>3696.38671875</v>
      </c>
      <c r="P8" s="298"/>
      <c r="Q8" s="298">
        <f>'Summary - Selling Expenses'!S34</f>
        <v>8900</v>
      </c>
      <c r="R8" s="232" t="s">
        <v>872</v>
      </c>
    </row>
    <row r="9" spans="2:18" ht="15.75" thickBot="1" x14ac:dyDescent="0.3"/>
    <row r="10" spans="2:18" ht="15.75" x14ac:dyDescent="0.25">
      <c r="B10" s="405" t="s">
        <v>865</v>
      </c>
      <c r="C10" s="406">
        <v>45383</v>
      </c>
      <c r="D10" s="406">
        <v>45413</v>
      </c>
      <c r="E10" s="406">
        <v>45444</v>
      </c>
      <c r="F10" s="406">
        <v>45474</v>
      </c>
      <c r="G10" s="406">
        <v>45505</v>
      </c>
      <c r="H10" s="406">
        <v>45536</v>
      </c>
      <c r="I10" s="406">
        <v>45566</v>
      </c>
      <c r="J10" s="406">
        <v>45597</v>
      </c>
      <c r="K10" s="406">
        <v>45627</v>
      </c>
      <c r="L10" s="406">
        <v>45658</v>
      </c>
      <c r="M10" s="406">
        <v>45689</v>
      </c>
      <c r="N10" s="406">
        <v>45717</v>
      </c>
      <c r="O10" s="411" t="s">
        <v>301</v>
      </c>
      <c r="P10" s="410"/>
    </row>
    <row r="11" spans="2:18" x14ac:dyDescent="0.25">
      <c r="B11" s="413" t="s">
        <v>863</v>
      </c>
      <c r="C11" s="298">
        <f>'[14]Used Vehicles - NS 5'!E$48</f>
        <v>143330</v>
      </c>
      <c r="D11" s="298">
        <f>'[14]Used Vehicles - NS 5'!F$48</f>
        <v>157960</v>
      </c>
      <c r="E11" s="298">
        <f>'[14]Used Vehicles - NS 5'!G$48</f>
        <v>217053.74999999997</v>
      </c>
      <c r="F11" s="298">
        <f>'[14]Used Vehicles - NS 5'!H$48</f>
        <v>189909.4736842105</v>
      </c>
      <c r="G11" s="298">
        <f>'[14]Used Vehicles - NS 5'!I$48</f>
        <v>189909.4736842105</v>
      </c>
      <c r="H11" s="298">
        <f>'[14]Used Vehicles - NS 5'!J$48</f>
        <v>234272.96052631579</v>
      </c>
      <c r="I11" s="298">
        <f>'[14]Used Vehicles - NS 5'!K$48</f>
        <v>189909.4736842105</v>
      </c>
      <c r="J11" s="298">
        <f>'[14]Used Vehicles - NS 5'!L$48</f>
        <v>214909.47368421053</v>
      </c>
      <c r="K11" s="298">
        <f>'[14]Used Vehicles - NS 5'!M$48</f>
        <v>208073.94736842107</v>
      </c>
      <c r="L11" s="298">
        <f>'[14]Used Vehicles - NS 5'!N$48</f>
        <v>164909.47368421053</v>
      </c>
      <c r="M11" s="298">
        <f>'[14]Used Vehicles - NS 5'!O$48</f>
        <v>164909.47368421053</v>
      </c>
      <c r="N11" s="298">
        <f>'[14]Used Vehicles - NS 5'!P$48</f>
        <v>207274.60526315789</v>
      </c>
      <c r="O11" s="414">
        <f>SUM(C11:N11)</f>
        <v>2282422.1052631582</v>
      </c>
      <c r="P11" s="298"/>
      <c r="Q11" s="415">
        <f>Q3</f>
        <v>3.0000000000000001E-3</v>
      </c>
    </row>
    <row r="12" spans="2:18" ht="15.75" thickBot="1" x14ac:dyDescent="0.3">
      <c r="B12" s="407" t="s">
        <v>871</v>
      </c>
      <c r="C12" s="408">
        <f t="shared" ref="C12:N12" si="2">C11*$Q$11</f>
        <v>429.99</v>
      </c>
      <c r="D12" s="408">
        <f t="shared" si="2"/>
        <v>473.88</v>
      </c>
      <c r="E12" s="408">
        <f t="shared" si="2"/>
        <v>651.16124999999988</v>
      </c>
      <c r="F12" s="408">
        <f t="shared" si="2"/>
        <v>569.72842105263157</v>
      </c>
      <c r="G12" s="408">
        <f t="shared" si="2"/>
        <v>569.72842105263157</v>
      </c>
      <c r="H12" s="408">
        <f t="shared" si="2"/>
        <v>702.81888157894741</v>
      </c>
      <c r="I12" s="408">
        <f t="shared" si="2"/>
        <v>569.72842105263157</v>
      </c>
      <c r="J12" s="408">
        <f t="shared" si="2"/>
        <v>644.72842105263157</v>
      </c>
      <c r="K12" s="408">
        <f t="shared" si="2"/>
        <v>624.22184210526325</v>
      </c>
      <c r="L12" s="408">
        <f t="shared" si="2"/>
        <v>494.72842105263163</v>
      </c>
      <c r="M12" s="408">
        <f t="shared" si="2"/>
        <v>494.72842105263163</v>
      </c>
      <c r="N12" s="408">
        <f t="shared" si="2"/>
        <v>621.82381578947366</v>
      </c>
      <c r="O12" s="409">
        <f>SUM(C12:N12)</f>
        <v>6847.2663157894722</v>
      </c>
      <c r="P12" s="298"/>
      <c r="Q12" s="298">
        <f>'Summary - Selling Expenses'!S30</f>
        <v>8636.9599999999991</v>
      </c>
      <c r="R12" s="232" t="s">
        <v>872</v>
      </c>
    </row>
    <row r="13" spans="2:18" ht="15.75" thickBot="1" x14ac:dyDescent="0.3"/>
    <row r="14" spans="2:18" ht="15.75" x14ac:dyDescent="0.25">
      <c r="B14" s="405" t="s">
        <v>866</v>
      </c>
      <c r="C14" s="406">
        <v>45383</v>
      </c>
      <c r="D14" s="406">
        <v>45413</v>
      </c>
      <c r="E14" s="406">
        <v>45444</v>
      </c>
      <c r="F14" s="406">
        <v>45474</v>
      </c>
      <c r="G14" s="406">
        <v>45505</v>
      </c>
      <c r="H14" s="406">
        <v>45536</v>
      </c>
      <c r="I14" s="406">
        <v>45566</v>
      </c>
      <c r="J14" s="406">
        <v>45597</v>
      </c>
      <c r="K14" s="406">
        <v>45627</v>
      </c>
      <c r="L14" s="406">
        <v>45658</v>
      </c>
      <c r="M14" s="406">
        <v>45689</v>
      </c>
      <c r="N14" s="406">
        <v>45717</v>
      </c>
      <c r="O14" s="411" t="s">
        <v>301</v>
      </c>
      <c r="P14" s="410"/>
    </row>
    <row r="15" spans="2:18" x14ac:dyDescent="0.25">
      <c r="B15" s="413" t="s">
        <v>863</v>
      </c>
      <c r="C15" s="298">
        <f>'[14]Used Vehicles - NW'!E$48</f>
        <v>99198</v>
      </c>
      <c r="D15" s="298">
        <f>'[14]Used Vehicles - NW'!F$48</f>
        <v>117568</v>
      </c>
      <c r="E15" s="298">
        <f>'[14]Used Vehicles - NW'!G$48</f>
        <v>173642.99999999997</v>
      </c>
      <c r="F15" s="298">
        <f>'[14]Used Vehicles - NW'!H$48</f>
        <v>125918.52631578947</v>
      </c>
      <c r="G15" s="298">
        <f>'[14]Used Vehicles - NW'!I$48</f>
        <v>137168.52631578947</v>
      </c>
      <c r="H15" s="298">
        <f>'[14]Used Vehicles - NW'!J$48</f>
        <v>188345.66447368421</v>
      </c>
      <c r="I15" s="298">
        <f>'[14]Used Vehicles - NW'!K$48</f>
        <v>125918.52631578947</v>
      </c>
      <c r="J15" s="298">
        <f>'[14]Used Vehicles - NW'!L$48</f>
        <v>170918.52631578947</v>
      </c>
      <c r="K15" s="298">
        <f>'[14]Used Vehicles - NW'!M$48</f>
        <v>176016.55263157896</v>
      </c>
      <c r="L15" s="298">
        <f>'[14]Used Vehicles - NW'!N$48</f>
        <v>125918.52631578947</v>
      </c>
      <c r="M15" s="298">
        <f>'[14]Used Vehicles - NW'!O$48</f>
        <v>125918.52631578947</v>
      </c>
      <c r="N15" s="298">
        <f>'[14]Used Vehicles - NW'!P$48</f>
        <v>209047.14473684208</v>
      </c>
      <c r="O15" s="414">
        <f>SUM(C15:N15)</f>
        <v>1775579.5197368418</v>
      </c>
      <c r="P15" s="298"/>
      <c r="Q15" s="415">
        <f>Q3</f>
        <v>3.0000000000000001E-3</v>
      </c>
    </row>
    <row r="16" spans="2:18" ht="15.75" thickBot="1" x14ac:dyDescent="0.3">
      <c r="B16" s="407" t="s">
        <v>871</v>
      </c>
      <c r="C16" s="408">
        <f t="shared" ref="C16:N16" si="3">C15*$Q$15</f>
        <v>297.59399999999999</v>
      </c>
      <c r="D16" s="408">
        <f t="shared" si="3"/>
        <v>352.70400000000001</v>
      </c>
      <c r="E16" s="408">
        <f t="shared" si="3"/>
        <v>520.92899999999997</v>
      </c>
      <c r="F16" s="408">
        <f t="shared" si="3"/>
        <v>377.75557894736841</v>
      </c>
      <c r="G16" s="408">
        <f t="shared" si="3"/>
        <v>411.50557894736841</v>
      </c>
      <c r="H16" s="408">
        <f t="shared" si="3"/>
        <v>565.03699342105267</v>
      </c>
      <c r="I16" s="408">
        <f t="shared" si="3"/>
        <v>377.75557894736841</v>
      </c>
      <c r="J16" s="408">
        <f t="shared" si="3"/>
        <v>512.75557894736846</v>
      </c>
      <c r="K16" s="408">
        <f t="shared" si="3"/>
        <v>528.04965789473692</v>
      </c>
      <c r="L16" s="408">
        <f t="shared" si="3"/>
        <v>377.75557894736841</v>
      </c>
      <c r="M16" s="408">
        <f t="shared" si="3"/>
        <v>377.75557894736841</v>
      </c>
      <c r="N16" s="408">
        <f t="shared" si="3"/>
        <v>627.1414342105262</v>
      </c>
      <c r="O16" s="409">
        <f>SUM(C16:N16)</f>
        <v>5326.7385592105256</v>
      </c>
      <c r="P16" s="298"/>
      <c r="Q16" s="298">
        <f>'Summary - Selling Expenses'!S35</f>
        <v>1400</v>
      </c>
      <c r="R16" s="232" t="s">
        <v>872</v>
      </c>
    </row>
    <row r="17" spans="2:18" ht="15.75" thickBot="1" x14ac:dyDescent="0.3"/>
    <row r="18" spans="2:18" ht="15.75" x14ac:dyDescent="0.25">
      <c r="B18" s="405" t="s">
        <v>867</v>
      </c>
      <c r="C18" s="406">
        <v>45383</v>
      </c>
      <c r="D18" s="406">
        <v>45413</v>
      </c>
      <c r="E18" s="406">
        <v>45444</v>
      </c>
      <c r="F18" s="406">
        <v>45474</v>
      </c>
      <c r="G18" s="406">
        <v>45505</v>
      </c>
      <c r="H18" s="406">
        <v>45536</v>
      </c>
      <c r="I18" s="406">
        <v>45566</v>
      </c>
      <c r="J18" s="406">
        <v>45597</v>
      </c>
      <c r="K18" s="406">
        <v>45627</v>
      </c>
      <c r="L18" s="406">
        <v>45658</v>
      </c>
      <c r="M18" s="406">
        <v>45689</v>
      </c>
      <c r="N18" s="406">
        <v>45717</v>
      </c>
      <c r="O18" s="411" t="s">
        <v>301</v>
      </c>
      <c r="P18" s="410"/>
    </row>
    <row r="19" spans="2:18" x14ac:dyDescent="0.25">
      <c r="B19" s="413" t="s">
        <v>863</v>
      </c>
      <c r="C19" s="298">
        <f>'[14]LEX - New Vehicles'!E$34</f>
        <v>266000</v>
      </c>
      <c r="D19" s="298">
        <f>'[14]LEX - New Vehicles'!F$34</f>
        <v>266000</v>
      </c>
      <c r="E19" s="298">
        <f>'[14]LEX - New Vehicles'!G$34</f>
        <v>330260</v>
      </c>
      <c r="F19" s="298">
        <f>'[14]LEX - New Vehicles'!H$34</f>
        <v>266000</v>
      </c>
      <c r="G19" s="298">
        <f>'[14]LEX - New Vehicles'!I$34</f>
        <v>266000</v>
      </c>
      <c r="H19" s="298">
        <f>'[14]LEX - New Vehicles'!J$34</f>
        <v>330260</v>
      </c>
      <c r="I19" s="298">
        <f>'[14]LEX - New Vehicles'!K$34</f>
        <v>266000</v>
      </c>
      <c r="J19" s="298">
        <f>'[14]LEX - New Vehicles'!L$34</f>
        <v>266000</v>
      </c>
      <c r="K19" s="298">
        <f>'[14]LEX - New Vehicles'!M$34</f>
        <v>330260</v>
      </c>
      <c r="L19" s="298">
        <f>'[14]LEX - New Vehicles'!N$34</f>
        <v>247000</v>
      </c>
      <c r="M19" s="298">
        <f>'[14]LEX - New Vehicles'!O$34</f>
        <v>247000</v>
      </c>
      <c r="N19" s="298">
        <f>'[14]LEX - New Vehicles'!P$34</f>
        <v>357995</v>
      </c>
      <c r="O19" s="414">
        <f>SUM(C19:N19)</f>
        <v>3438775</v>
      </c>
      <c r="P19" s="298"/>
      <c r="Q19" s="415">
        <f>Q3</f>
        <v>3.0000000000000001E-3</v>
      </c>
    </row>
    <row r="20" spans="2:18" ht="15.75" thickBot="1" x14ac:dyDescent="0.3">
      <c r="B20" s="407" t="s">
        <v>871</v>
      </c>
      <c r="C20" s="408">
        <f t="shared" ref="C20:N20" si="4">C19*$Q$19</f>
        <v>798</v>
      </c>
      <c r="D20" s="408">
        <f t="shared" si="4"/>
        <v>798</v>
      </c>
      <c r="E20" s="408">
        <f t="shared" si="4"/>
        <v>990.78</v>
      </c>
      <c r="F20" s="408">
        <f t="shared" si="4"/>
        <v>798</v>
      </c>
      <c r="G20" s="408">
        <f t="shared" si="4"/>
        <v>798</v>
      </c>
      <c r="H20" s="408">
        <f t="shared" si="4"/>
        <v>990.78</v>
      </c>
      <c r="I20" s="408">
        <f t="shared" si="4"/>
        <v>798</v>
      </c>
      <c r="J20" s="408">
        <f t="shared" si="4"/>
        <v>798</v>
      </c>
      <c r="K20" s="408">
        <f t="shared" si="4"/>
        <v>990.78</v>
      </c>
      <c r="L20" s="408">
        <f t="shared" si="4"/>
        <v>741</v>
      </c>
      <c r="M20" s="408">
        <f t="shared" si="4"/>
        <v>741</v>
      </c>
      <c r="N20" s="408">
        <f t="shared" si="4"/>
        <v>1073.9850000000001</v>
      </c>
      <c r="O20" s="409">
        <f>SUM(C20:N20)</f>
        <v>10316.325000000001</v>
      </c>
      <c r="P20" s="298"/>
      <c r="Q20" s="298">
        <f>'Summary - Selling Expenses'!S29</f>
        <v>8810.8700000000008</v>
      </c>
      <c r="R20" s="232" t="s">
        <v>872</v>
      </c>
    </row>
    <row r="21" spans="2:18" ht="15.75" thickBot="1" x14ac:dyDescent="0.3"/>
    <row r="22" spans="2:18" ht="15.75" x14ac:dyDescent="0.25">
      <c r="B22" s="405" t="s">
        <v>868</v>
      </c>
      <c r="C22" s="406">
        <v>45383</v>
      </c>
      <c r="D22" s="406">
        <v>45413</v>
      </c>
      <c r="E22" s="406">
        <v>45444</v>
      </c>
      <c r="F22" s="406">
        <v>45474</v>
      </c>
      <c r="G22" s="406">
        <v>45505</v>
      </c>
      <c r="H22" s="406">
        <v>45536</v>
      </c>
      <c r="I22" s="406">
        <v>45566</v>
      </c>
      <c r="J22" s="406">
        <v>45597</v>
      </c>
      <c r="K22" s="406">
        <v>45627</v>
      </c>
      <c r="L22" s="406">
        <v>45658</v>
      </c>
      <c r="M22" s="406">
        <v>45689</v>
      </c>
      <c r="N22" s="406">
        <v>45717</v>
      </c>
      <c r="O22" s="411" t="s">
        <v>301</v>
      </c>
      <c r="P22" s="410"/>
    </row>
    <row r="23" spans="2:18" x14ac:dyDescent="0.25">
      <c r="B23" s="413" t="s">
        <v>863</v>
      </c>
      <c r="C23" s="298">
        <f>'[14]LEX - Used Vehicles'!E$38</f>
        <v>65000</v>
      </c>
      <c r="D23" s="298">
        <f>'[14]LEX - Used Vehicles'!F$38</f>
        <v>65000</v>
      </c>
      <c r="E23" s="298">
        <f>'[14]LEX - Used Vehicles'!G$38</f>
        <v>86420</v>
      </c>
      <c r="F23" s="298">
        <f>'[14]LEX - Used Vehicles'!H$38</f>
        <v>65000</v>
      </c>
      <c r="G23" s="298">
        <f>'[14]LEX - Used Vehicles'!I$38</f>
        <v>65000</v>
      </c>
      <c r="H23" s="298">
        <f>'[14]LEX - Used Vehicles'!J$38</f>
        <v>86420</v>
      </c>
      <c r="I23" s="298">
        <f>'[14]LEX - Used Vehicles'!K$38</f>
        <v>65000</v>
      </c>
      <c r="J23" s="298">
        <f>'[14]LEX - Used Vehicles'!L$38</f>
        <v>65000</v>
      </c>
      <c r="K23" s="298">
        <f>'[14]LEX - Used Vehicles'!M$38</f>
        <v>86420</v>
      </c>
      <c r="L23" s="298">
        <f>'[14]LEX - Used Vehicles'!N$38</f>
        <v>65000</v>
      </c>
      <c r="M23" s="298">
        <f>'[14]LEX - Used Vehicles'!O$38</f>
        <v>65000</v>
      </c>
      <c r="N23" s="298">
        <f>'[14]LEX - Used Vehicles'!P$38</f>
        <v>86165</v>
      </c>
      <c r="O23" s="414">
        <f>SUM(C23:N23)</f>
        <v>865425</v>
      </c>
      <c r="P23" s="298"/>
      <c r="Q23" s="415">
        <f>Q3</f>
        <v>3.0000000000000001E-3</v>
      </c>
    </row>
    <row r="24" spans="2:18" ht="15.75" thickBot="1" x14ac:dyDescent="0.3">
      <c r="B24" s="407" t="s">
        <v>871</v>
      </c>
      <c r="C24" s="408">
        <f t="shared" ref="C24:N24" si="5">C23*$Q$23</f>
        <v>195</v>
      </c>
      <c r="D24" s="408">
        <f t="shared" si="5"/>
        <v>195</v>
      </c>
      <c r="E24" s="408">
        <f t="shared" si="5"/>
        <v>259.26</v>
      </c>
      <c r="F24" s="408">
        <f t="shared" si="5"/>
        <v>195</v>
      </c>
      <c r="G24" s="408">
        <f t="shared" si="5"/>
        <v>195</v>
      </c>
      <c r="H24" s="408">
        <f t="shared" si="5"/>
        <v>259.26</v>
      </c>
      <c r="I24" s="408">
        <f t="shared" si="5"/>
        <v>195</v>
      </c>
      <c r="J24" s="408">
        <f t="shared" si="5"/>
        <v>195</v>
      </c>
      <c r="K24" s="408">
        <f t="shared" si="5"/>
        <v>259.26</v>
      </c>
      <c r="L24" s="408">
        <f t="shared" si="5"/>
        <v>195</v>
      </c>
      <c r="M24" s="408">
        <f t="shared" si="5"/>
        <v>195</v>
      </c>
      <c r="N24" s="408">
        <f t="shared" si="5"/>
        <v>258.495</v>
      </c>
      <c r="O24" s="409">
        <f>SUM(C24:N24)</f>
        <v>2596.2749999999996</v>
      </c>
      <c r="Q24" s="298">
        <f>'Summary - Selling Expenses'!S32</f>
        <v>900</v>
      </c>
      <c r="R24" s="232" t="s">
        <v>872</v>
      </c>
    </row>
    <row r="25" spans="2:18" x14ac:dyDescent="0.25">
      <c r="C25" s="298"/>
      <c r="D25" s="298"/>
      <c r="E25" s="298"/>
      <c r="F25" s="298"/>
      <c r="G25" s="298"/>
      <c r="H25" s="298"/>
      <c r="I25" s="298"/>
      <c r="J25" s="298"/>
      <c r="K25" s="298"/>
      <c r="L25" s="298"/>
      <c r="M25" s="298"/>
      <c r="N25" s="298"/>
      <c r="O25" s="298"/>
    </row>
    <row r="26" spans="2:18" x14ac:dyDescent="0.25">
      <c r="O26" s="298">
        <f>O4+O8+O12+O16+O20+O24</f>
        <v>33672.070499999994</v>
      </c>
      <c r="P26" s="232" t="s">
        <v>873</v>
      </c>
      <c r="Q26" s="298">
        <f>Q4+Q8+Q12+Q16+Q20+Q24</f>
        <v>31747.83</v>
      </c>
      <c r="R26" s="232" t="s">
        <v>874</v>
      </c>
    </row>
    <row r="27" spans="2:18" x14ac:dyDescent="0.25">
      <c r="O27" s="298">
        <f>SUMIFS('Summary - Selling Expenses'!AL:AL,'Summary - Selling Expenses'!B:B,7030)</f>
        <v>33672.070500000002</v>
      </c>
      <c r="P27" s="232" t="s">
        <v>869</v>
      </c>
    </row>
    <row r="28" spans="2:18" x14ac:dyDescent="0.25">
      <c r="O28">
        <f>O26-O27</f>
        <v>0</v>
      </c>
      <c r="P28" s="232" t="s">
        <v>870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320F8-D633-4748-B8B3-8C3A6DE04EC2}">
  <sheetPr>
    <tabColor theme="9" tint="0.79998168889431442"/>
  </sheetPr>
  <dimension ref="B1:Q167"/>
  <sheetViews>
    <sheetView workbookViewId="0">
      <selection activeCell="T10" sqref="T10"/>
    </sheetView>
  </sheetViews>
  <sheetFormatPr defaultRowHeight="15" x14ac:dyDescent="0.25"/>
  <cols>
    <col min="2" max="2" width="34" customWidth="1"/>
    <col min="3" max="3" width="9.5703125" bestFit="1" customWidth="1"/>
    <col min="15" max="15" width="9.140625" bestFit="1" customWidth="1"/>
    <col min="16" max="16" width="11.7109375" customWidth="1"/>
    <col min="17" max="17" width="11.42578125" customWidth="1"/>
  </cols>
  <sheetData>
    <row r="1" spans="2:17" ht="15.75" thickBot="1" x14ac:dyDescent="0.3"/>
    <row r="2" spans="2:17" ht="15.75" x14ac:dyDescent="0.25">
      <c r="B2" s="405" t="s">
        <v>1098</v>
      </c>
      <c r="C2" s="406">
        <v>45383</v>
      </c>
      <c r="D2" s="406">
        <v>45413</v>
      </c>
      <c r="E2" s="406">
        <v>45444</v>
      </c>
      <c r="F2" s="406">
        <v>45474</v>
      </c>
      <c r="G2" s="406">
        <v>45505</v>
      </c>
      <c r="H2" s="406">
        <v>45536</v>
      </c>
      <c r="I2" s="406">
        <v>45566</v>
      </c>
      <c r="J2" s="406">
        <v>45597</v>
      </c>
      <c r="K2" s="406">
        <v>45627</v>
      </c>
      <c r="L2" s="406">
        <v>45658</v>
      </c>
      <c r="M2" s="406">
        <v>45689</v>
      </c>
      <c r="N2" s="406">
        <v>45717</v>
      </c>
      <c r="O2" s="429" t="s">
        <v>301</v>
      </c>
    </row>
    <row r="3" spans="2:17" x14ac:dyDescent="0.25">
      <c r="B3" s="413" t="s">
        <v>1103</v>
      </c>
      <c r="C3" s="298">
        <f>$O$3/12</f>
        <v>1625.2710903165955</v>
      </c>
      <c r="D3" s="298">
        <f t="shared" ref="D3:N3" si="0">$O$3/12</f>
        <v>1625.2710903165955</v>
      </c>
      <c r="E3" s="298">
        <f t="shared" si="0"/>
        <v>1625.2710903165955</v>
      </c>
      <c r="F3" s="298">
        <f t="shared" si="0"/>
        <v>1625.2710903165955</v>
      </c>
      <c r="G3" s="298">
        <f t="shared" si="0"/>
        <v>1625.2710903165955</v>
      </c>
      <c r="H3" s="298">
        <f t="shared" si="0"/>
        <v>1625.2710903165955</v>
      </c>
      <c r="I3" s="298">
        <f t="shared" si="0"/>
        <v>1625.2710903165955</v>
      </c>
      <c r="J3" s="298">
        <f t="shared" si="0"/>
        <v>1625.2710903165955</v>
      </c>
      <c r="K3" s="298">
        <f t="shared" si="0"/>
        <v>1625.2710903165955</v>
      </c>
      <c r="L3" s="298">
        <f t="shared" si="0"/>
        <v>1625.2710903165955</v>
      </c>
      <c r="M3" s="298">
        <f t="shared" si="0"/>
        <v>1625.2710903165955</v>
      </c>
      <c r="N3" s="298">
        <f t="shared" si="0"/>
        <v>1625.2710903165955</v>
      </c>
      <c r="O3" s="414">
        <f>'Summary - Selling Expenses'!S43-125000*P3</f>
        <v>19503.253083799147</v>
      </c>
      <c r="P3" s="7">
        <v>3.372229532960682E-2</v>
      </c>
      <c r="Q3" s="9">
        <f>P3*125000</f>
        <v>4215.2869162008528</v>
      </c>
    </row>
    <row r="4" spans="2:17" x14ac:dyDescent="0.25">
      <c r="B4" s="413" t="s">
        <v>1104</v>
      </c>
      <c r="C4" s="298">
        <f>$O$4/12</f>
        <v>4431.1310521740761</v>
      </c>
      <c r="D4" s="298">
        <f t="shared" ref="D4:N4" si="1">$O$4/12</f>
        <v>4431.1310521740761</v>
      </c>
      <c r="E4" s="298">
        <f t="shared" si="1"/>
        <v>4431.1310521740761</v>
      </c>
      <c r="F4" s="298">
        <f t="shared" si="1"/>
        <v>4431.1310521740761</v>
      </c>
      <c r="G4" s="298">
        <f t="shared" si="1"/>
        <v>4431.1310521740761</v>
      </c>
      <c r="H4" s="298">
        <f t="shared" si="1"/>
        <v>4431.1310521740761</v>
      </c>
      <c r="I4" s="298">
        <f t="shared" si="1"/>
        <v>4431.1310521740761</v>
      </c>
      <c r="J4" s="298">
        <f t="shared" si="1"/>
        <v>4431.1310521740761</v>
      </c>
      <c r="K4" s="298">
        <f t="shared" si="1"/>
        <v>4431.1310521740761</v>
      </c>
      <c r="L4" s="298">
        <f t="shared" si="1"/>
        <v>4431.1310521740761</v>
      </c>
      <c r="M4" s="298">
        <f t="shared" si="1"/>
        <v>4431.1310521740761</v>
      </c>
      <c r="N4" s="298">
        <f t="shared" si="1"/>
        <v>4431.1310521740761</v>
      </c>
      <c r="O4" s="414">
        <f>'Summary - Selling Expenses'!S44-125000*P4</f>
        <v>53173.572626088913</v>
      </c>
      <c r="P4" s="7">
        <v>9.1940298991288694E-2</v>
      </c>
      <c r="Q4" s="9">
        <f t="shared" ref="Q4:Q22" si="2">P4*125000</f>
        <v>11492.537373911087</v>
      </c>
    </row>
    <row r="5" spans="2:17" x14ac:dyDescent="0.25">
      <c r="B5" s="413" t="s">
        <v>1105</v>
      </c>
      <c r="C5" s="298">
        <f t="shared" ref="C5:C22" si="3">O5/12</f>
        <v>3409.6449095188768</v>
      </c>
      <c r="D5" s="298">
        <f t="shared" ref="D5:N5" si="4">C5</f>
        <v>3409.6449095188768</v>
      </c>
      <c r="E5" s="298">
        <f t="shared" si="4"/>
        <v>3409.6449095188768</v>
      </c>
      <c r="F5" s="298">
        <f t="shared" si="4"/>
        <v>3409.6449095188768</v>
      </c>
      <c r="G5" s="298">
        <f t="shared" si="4"/>
        <v>3409.6449095188768</v>
      </c>
      <c r="H5" s="298">
        <f t="shared" si="4"/>
        <v>3409.6449095188768</v>
      </c>
      <c r="I5" s="298">
        <f t="shared" si="4"/>
        <v>3409.6449095188768</v>
      </c>
      <c r="J5" s="298">
        <f t="shared" si="4"/>
        <v>3409.6449095188768</v>
      </c>
      <c r="K5" s="298">
        <f t="shared" si="4"/>
        <v>3409.6449095188768</v>
      </c>
      <c r="L5" s="298">
        <f t="shared" si="4"/>
        <v>3409.6449095188768</v>
      </c>
      <c r="M5" s="298">
        <f t="shared" si="4"/>
        <v>3409.6449095188768</v>
      </c>
      <c r="N5" s="298">
        <f t="shared" si="4"/>
        <v>3409.6449095188768</v>
      </c>
      <c r="O5" s="414">
        <f>'Summary - Selling Expenses'!S45-125000*P5</f>
        <v>40915.738914226524</v>
      </c>
      <c r="P5" s="7">
        <v>7.0745768686187788E-2</v>
      </c>
      <c r="Q5" s="9">
        <f t="shared" si="2"/>
        <v>8843.2210857734735</v>
      </c>
    </row>
    <row r="6" spans="2:17" x14ac:dyDescent="0.25">
      <c r="B6" s="413" t="s">
        <v>1106</v>
      </c>
      <c r="C6" s="298">
        <f t="shared" si="3"/>
        <v>7100.2755112532659</v>
      </c>
      <c r="D6" s="298">
        <f t="shared" ref="D6:N6" si="5">C6</f>
        <v>7100.2755112532659</v>
      </c>
      <c r="E6" s="298">
        <f t="shared" si="5"/>
        <v>7100.2755112532659</v>
      </c>
      <c r="F6" s="298">
        <f t="shared" si="5"/>
        <v>7100.2755112532659</v>
      </c>
      <c r="G6" s="298">
        <f t="shared" si="5"/>
        <v>7100.2755112532659</v>
      </c>
      <c r="H6" s="298">
        <f t="shared" si="5"/>
        <v>7100.2755112532659</v>
      </c>
      <c r="I6" s="298">
        <f t="shared" si="5"/>
        <v>7100.2755112532659</v>
      </c>
      <c r="J6" s="298">
        <f t="shared" si="5"/>
        <v>7100.2755112532659</v>
      </c>
      <c r="K6" s="298">
        <f t="shared" si="5"/>
        <v>7100.2755112532659</v>
      </c>
      <c r="L6" s="298">
        <f t="shared" si="5"/>
        <v>7100.2755112532659</v>
      </c>
      <c r="M6" s="298">
        <f t="shared" si="5"/>
        <v>7100.2755112532659</v>
      </c>
      <c r="N6" s="298">
        <f t="shared" si="5"/>
        <v>7100.2755112532659</v>
      </c>
      <c r="O6" s="414">
        <f>'Summary - Selling Expenses'!S46-125000*P6</f>
        <v>85203.306135039194</v>
      </c>
      <c r="P6" s="7">
        <v>0.14732163091968634</v>
      </c>
      <c r="Q6" s="9">
        <f t="shared" si="2"/>
        <v>18415.203864960793</v>
      </c>
    </row>
    <row r="7" spans="2:17" x14ac:dyDescent="0.25">
      <c r="B7" s="413" t="s">
        <v>1107</v>
      </c>
      <c r="C7" s="298">
        <f t="shared" si="3"/>
        <v>176.5960255492632</v>
      </c>
      <c r="D7" s="298">
        <f t="shared" ref="D7:N7" si="6">C7</f>
        <v>176.5960255492632</v>
      </c>
      <c r="E7" s="298">
        <f t="shared" si="6"/>
        <v>176.5960255492632</v>
      </c>
      <c r="F7" s="298">
        <f t="shared" si="6"/>
        <v>176.5960255492632</v>
      </c>
      <c r="G7" s="298">
        <f t="shared" si="6"/>
        <v>176.5960255492632</v>
      </c>
      <c r="H7" s="298">
        <f t="shared" si="6"/>
        <v>176.5960255492632</v>
      </c>
      <c r="I7" s="298">
        <f t="shared" si="6"/>
        <v>176.5960255492632</v>
      </c>
      <c r="J7" s="298">
        <f t="shared" si="6"/>
        <v>176.5960255492632</v>
      </c>
      <c r="K7" s="298">
        <f t="shared" si="6"/>
        <v>176.5960255492632</v>
      </c>
      <c r="L7" s="298">
        <f t="shared" si="6"/>
        <v>176.5960255492632</v>
      </c>
      <c r="M7" s="298">
        <f t="shared" si="6"/>
        <v>176.5960255492632</v>
      </c>
      <c r="N7" s="298">
        <f t="shared" si="6"/>
        <v>176.5960255492632</v>
      </c>
      <c r="O7" s="414">
        <f>'Summary - Selling Expenses'!S47-125000*P7</f>
        <v>2119.1523065911583</v>
      </c>
      <c r="P7" s="7">
        <v>3.6641415472707345E-3</v>
      </c>
      <c r="Q7" s="9">
        <f t="shared" si="2"/>
        <v>458.01769340884181</v>
      </c>
    </row>
    <row r="8" spans="2:17" x14ac:dyDescent="0.25">
      <c r="B8" s="413" t="s">
        <v>1108</v>
      </c>
      <c r="C8" s="298">
        <f t="shared" si="3"/>
        <v>232.9296622764891</v>
      </c>
      <c r="D8" s="298">
        <f t="shared" ref="D8:N8" si="7">C8</f>
        <v>232.9296622764891</v>
      </c>
      <c r="E8" s="298">
        <f t="shared" si="7"/>
        <v>232.9296622764891</v>
      </c>
      <c r="F8" s="298">
        <f t="shared" si="7"/>
        <v>232.9296622764891</v>
      </c>
      <c r="G8" s="298">
        <f t="shared" si="7"/>
        <v>232.9296622764891</v>
      </c>
      <c r="H8" s="298">
        <f t="shared" si="7"/>
        <v>232.9296622764891</v>
      </c>
      <c r="I8" s="298">
        <f t="shared" si="7"/>
        <v>232.9296622764891</v>
      </c>
      <c r="J8" s="298">
        <f t="shared" si="7"/>
        <v>232.9296622764891</v>
      </c>
      <c r="K8" s="298">
        <f t="shared" si="7"/>
        <v>232.9296622764891</v>
      </c>
      <c r="L8" s="298">
        <f t="shared" si="7"/>
        <v>232.9296622764891</v>
      </c>
      <c r="M8" s="298">
        <f t="shared" si="7"/>
        <v>232.9296622764891</v>
      </c>
      <c r="N8" s="298">
        <f t="shared" si="7"/>
        <v>232.9296622764891</v>
      </c>
      <c r="O8" s="414">
        <f>'Summary - Selling Expenses'!S48-125000*P8</f>
        <v>2795.155947317869</v>
      </c>
      <c r="P8" s="7">
        <v>4.8329924214570484E-3</v>
      </c>
      <c r="Q8" s="9">
        <f t="shared" si="2"/>
        <v>604.12405268213104</v>
      </c>
    </row>
    <row r="9" spans="2:17" x14ac:dyDescent="0.25">
      <c r="B9" s="413" t="s">
        <v>1109</v>
      </c>
      <c r="C9" s="298">
        <f t="shared" si="3"/>
        <v>253.19746472528411</v>
      </c>
      <c r="D9" s="298">
        <f t="shared" ref="D9:N9" si="8">C9</f>
        <v>253.19746472528411</v>
      </c>
      <c r="E9" s="298">
        <f t="shared" si="8"/>
        <v>253.19746472528411</v>
      </c>
      <c r="F9" s="298">
        <f t="shared" si="8"/>
        <v>253.19746472528411</v>
      </c>
      <c r="G9" s="298">
        <f t="shared" si="8"/>
        <v>253.19746472528411</v>
      </c>
      <c r="H9" s="298">
        <f t="shared" si="8"/>
        <v>253.19746472528411</v>
      </c>
      <c r="I9" s="298">
        <f t="shared" si="8"/>
        <v>253.19746472528411</v>
      </c>
      <c r="J9" s="298">
        <f t="shared" si="8"/>
        <v>253.19746472528411</v>
      </c>
      <c r="K9" s="298">
        <f t="shared" si="8"/>
        <v>253.19746472528411</v>
      </c>
      <c r="L9" s="298">
        <f t="shared" si="8"/>
        <v>253.19746472528411</v>
      </c>
      <c r="M9" s="298">
        <f t="shared" si="8"/>
        <v>253.19746472528411</v>
      </c>
      <c r="N9" s="298">
        <f t="shared" si="8"/>
        <v>253.19746472528411</v>
      </c>
      <c r="O9" s="414">
        <f>'Summary - Selling Expenses'!S49-125000*P9</f>
        <v>3038.3695767034092</v>
      </c>
      <c r="P9" s="7">
        <v>5.2535233863727259E-3</v>
      </c>
      <c r="Q9" s="9">
        <f t="shared" si="2"/>
        <v>656.69042329659078</v>
      </c>
    </row>
    <row r="10" spans="2:17" x14ac:dyDescent="0.25">
      <c r="B10" s="413" t="s">
        <v>1110</v>
      </c>
      <c r="C10" s="298">
        <f t="shared" si="3"/>
        <v>5336.8869327702478</v>
      </c>
      <c r="D10" s="298">
        <f t="shared" ref="D10:N10" si="9">C10</f>
        <v>5336.8869327702478</v>
      </c>
      <c r="E10" s="298">
        <f t="shared" si="9"/>
        <v>5336.8869327702478</v>
      </c>
      <c r="F10" s="298">
        <f t="shared" si="9"/>
        <v>5336.8869327702478</v>
      </c>
      <c r="G10" s="298">
        <f t="shared" si="9"/>
        <v>5336.8869327702478</v>
      </c>
      <c r="H10" s="298">
        <f t="shared" si="9"/>
        <v>5336.8869327702478</v>
      </c>
      <c r="I10" s="298">
        <f t="shared" si="9"/>
        <v>5336.8869327702478</v>
      </c>
      <c r="J10" s="298">
        <f t="shared" si="9"/>
        <v>5336.8869327702478</v>
      </c>
      <c r="K10" s="298">
        <f t="shared" si="9"/>
        <v>5336.8869327702478</v>
      </c>
      <c r="L10" s="298">
        <f t="shared" si="9"/>
        <v>5336.8869327702478</v>
      </c>
      <c r="M10" s="298">
        <f t="shared" si="9"/>
        <v>5336.8869327702478</v>
      </c>
      <c r="N10" s="298">
        <f t="shared" si="9"/>
        <v>5336.8869327702478</v>
      </c>
      <c r="O10" s="414">
        <f>'Summary - Selling Expenses'!S50-125000*P10</f>
        <v>64042.643193242977</v>
      </c>
      <c r="P10" s="7">
        <v>0.11073357445405617</v>
      </c>
      <c r="Q10" s="9">
        <f t="shared" si="2"/>
        <v>13841.696806757021</v>
      </c>
    </row>
    <row r="11" spans="2:17" x14ac:dyDescent="0.25">
      <c r="B11" s="413" t="s">
        <v>1111</v>
      </c>
      <c r="C11" s="298">
        <f t="shared" si="3"/>
        <v>2988.7608102592476</v>
      </c>
      <c r="D11" s="298">
        <f t="shared" ref="D11:N11" si="10">C11</f>
        <v>2988.7608102592476</v>
      </c>
      <c r="E11" s="298">
        <f t="shared" si="10"/>
        <v>2988.7608102592476</v>
      </c>
      <c r="F11" s="298">
        <f t="shared" si="10"/>
        <v>2988.7608102592476</v>
      </c>
      <c r="G11" s="298">
        <f t="shared" si="10"/>
        <v>2988.7608102592476</v>
      </c>
      <c r="H11" s="298">
        <f t="shared" si="10"/>
        <v>2988.7608102592476</v>
      </c>
      <c r="I11" s="298">
        <f t="shared" si="10"/>
        <v>2988.7608102592476</v>
      </c>
      <c r="J11" s="298">
        <f t="shared" si="10"/>
        <v>2988.7608102592476</v>
      </c>
      <c r="K11" s="298">
        <f t="shared" si="10"/>
        <v>2988.7608102592476</v>
      </c>
      <c r="L11" s="298">
        <f t="shared" si="10"/>
        <v>2988.7608102592476</v>
      </c>
      <c r="M11" s="298">
        <f t="shared" si="10"/>
        <v>2988.7608102592476</v>
      </c>
      <c r="N11" s="298">
        <f t="shared" si="10"/>
        <v>2988.7608102592476</v>
      </c>
      <c r="O11" s="414">
        <f>'Summary - Selling Expenses'!S51-125000*P11</f>
        <v>35865.129723110971</v>
      </c>
      <c r="P11" s="7">
        <v>6.2012962215112231E-2</v>
      </c>
      <c r="Q11" s="9">
        <f t="shared" si="2"/>
        <v>7751.6202768890289</v>
      </c>
    </row>
    <row r="12" spans="2:17" x14ac:dyDescent="0.25">
      <c r="B12" s="413" t="s">
        <v>1112</v>
      </c>
      <c r="C12" s="298">
        <f t="shared" si="3"/>
        <v>251.94006336300336</v>
      </c>
      <c r="D12" s="298">
        <f t="shared" ref="D12:N12" si="11">C12</f>
        <v>251.94006336300336</v>
      </c>
      <c r="E12" s="298">
        <f t="shared" si="11"/>
        <v>251.94006336300336</v>
      </c>
      <c r="F12" s="298">
        <f t="shared" si="11"/>
        <v>251.94006336300336</v>
      </c>
      <c r="G12" s="298">
        <f t="shared" si="11"/>
        <v>251.94006336300336</v>
      </c>
      <c r="H12" s="298">
        <f t="shared" si="11"/>
        <v>251.94006336300336</v>
      </c>
      <c r="I12" s="298">
        <f t="shared" si="11"/>
        <v>251.94006336300336</v>
      </c>
      <c r="J12" s="298">
        <f t="shared" si="11"/>
        <v>251.94006336300336</v>
      </c>
      <c r="K12" s="298">
        <f t="shared" si="11"/>
        <v>251.94006336300336</v>
      </c>
      <c r="L12" s="298">
        <f t="shared" si="11"/>
        <v>251.94006336300336</v>
      </c>
      <c r="M12" s="298">
        <f t="shared" si="11"/>
        <v>251.94006336300336</v>
      </c>
      <c r="N12" s="298">
        <f t="shared" si="11"/>
        <v>251.94006336300336</v>
      </c>
      <c r="O12" s="414">
        <f>'Summary - Selling Expenses'!S52-125000*P12</f>
        <v>3023.2807603560404</v>
      </c>
      <c r="P12" s="7">
        <v>5.227433917151675E-3</v>
      </c>
      <c r="Q12" s="9">
        <f t="shared" si="2"/>
        <v>653.42923964395936</v>
      </c>
    </row>
    <row r="13" spans="2:17" x14ac:dyDescent="0.25">
      <c r="B13" s="413" t="s">
        <v>1113</v>
      </c>
      <c r="C13" s="298">
        <f t="shared" si="3"/>
        <v>4994.5496473283374</v>
      </c>
      <c r="D13" s="298">
        <f t="shared" ref="D13:N13" si="12">C13</f>
        <v>4994.5496473283374</v>
      </c>
      <c r="E13" s="298">
        <f t="shared" si="12"/>
        <v>4994.5496473283374</v>
      </c>
      <c r="F13" s="298">
        <f t="shared" si="12"/>
        <v>4994.5496473283374</v>
      </c>
      <c r="G13" s="298">
        <f t="shared" si="12"/>
        <v>4994.5496473283374</v>
      </c>
      <c r="H13" s="298">
        <f t="shared" si="12"/>
        <v>4994.5496473283374</v>
      </c>
      <c r="I13" s="298">
        <f t="shared" si="12"/>
        <v>4994.5496473283374</v>
      </c>
      <c r="J13" s="298">
        <f t="shared" si="12"/>
        <v>4994.5496473283374</v>
      </c>
      <c r="K13" s="298">
        <f t="shared" si="12"/>
        <v>4994.5496473283374</v>
      </c>
      <c r="L13" s="298">
        <f t="shared" si="12"/>
        <v>4994.5496473283374</v>
      </c>
      <c r="M13" s="298">
        <f t="shared" si="12"/>
        <v>4994.5496473283374</v>
      </c>
      <c r="N13" s="298">
        <f t="shared" si="12"/>
        <v>4994.5496473283374</v>
      </c>
      <c r="O13" s="414">
        <f>'Summary - Selling Expenses'!S53-125000*P13</f>
        <v>59934.595767940045</v>
      </c>
      <c r="P13" s="7">
        <v>0.10363051385647966</v>
      </c>
      <c r="Q13" s="9">
        <f t="shared" si="2"/>
        <v>12953.814232059958</v>
      </c>
    </row>
    <row r="14" spans="2:17" x14ac:dyDescent="0.25">
      <c r="B14" s="413" t="s">
        <v>1114</v>
      </c>
      <c r="C14" s="298">
        <f t="shared" si="3"/>
        <v>4398.4701374428787</v>
      </c>
      <c r="D14" s="298">
        <f t="shared" ref="D14:N14" si="13">C14</f>
        <v>4398.4701374428787</v>
      </c>
      <c r="E14" s="298">
        <f t="shared" si="13"/>
        <v>4398.4701374428787</v>
      </c>
      <c r="F14" s="298">
        <f t="shared" si="13"/>
        <v>4398.4701374428787</v>
      </c>
      <c r="G14" s="298">
        <f t="shared" si="13"/>
        <v>4398.4701374428787</v>
      </c>
      <c r="H14" s="298">
        <f t="shared" si="13"/>
        <v>4398.4701374428787</v>
      </c>
      <c r="I14" s="298">
        <f t="shared" si="13"/>
        <v>4398.4701374428787</v>
      </c>
      <c r="J14" s="298">
        <f t="shared" si="13"/>
        <v>4398.4701374428787</v>
      </c>
      <c r="K14" s="298">
        <f t="shared" si="13"/>
        <v>4398.4701374428787</v>
      </c>
      <c r="L14" s="298">
        <f t="shared" si="13"/>
        <v>4398.4701374428787</v>
      </c>
      <c r="M14" s="298">
        <f t="shared" si="13"/>
        <v>4398.4701374428787</v>
      </c>
      <c r="N14" s="298">
        <f t="shared" si="13"/>
        <v>4398.4701374428787</v>
      </c>
      <c r="O14" s="414">
        <f>'Summary - Selling Expenses'!S54-125000*P14</f>
        <v>52781.641649314544</v>
      </c>
      <c r="P14" s="7">
        <v>9.1262626805483693E-2</v>
      </c>
      <c r="Q14" s="9">
        <f t="shared" si="2"/>
        <v>11407.828350685462</v>
      </c>
    </row>
    <row r="15" spans="2:17" x14ac:dyDescent="0.25">
      <c r="B15" s="413" t="s">
        <v>1115</v>
      </c>
      <c r="C15" s="298">
        <f t="shared" si="3"/>
        <v>194.31956028244608</v>
      </c>
      <c r="D15" s="298">
        <f t="shared" ref="D15:N15" si="14">C15</f>
        <v>194.31956028244608</v>
      </c>
      <c r="E15" s="298">
        <f t="shared" si="14"/>
        <v>194.31956028244608</v>
      </c>
      <c r="F15" s="298">
        <f t="shared" si="14"/>
        <v>194.31956028244608</v>
      </c>
      <c r="G15" s="298">
        <f t="shared" si="14"/>
        <v>194.31956028244608</v>
      </c>
      <c r="H15" s="298">
        <f t="shared" si="14"/>
        <v>194.31956028244608</v>
      </c>
      <c r="I15" s="298">
        <f t="shared" si="14"/>
        <v>194.31956028244608</v>
      </c>
      <c r="J15" s="298">
        <f t="shared" si="14"/>
        <v>194.31956028244608</v>
      </c>
      <c r="K15" s="298">
        <f t="shared" si="14"/>
        <v>194.31956028244608</v>
      </c>
      <c r="L15" s="298">
        <f t="shared" si="14"/>
        <v>194.31956028244608</v>
      </c>
      <c r="M15" s="298">
        <f t="shared" si="14"/>
        <v>194.31956028244608</v>
      </c>
      <c r="N15" s="298">
        <f t="shared" si="14"/>
        <v>194.31956028244608</v>
      </c>
      <c r="O15" s="414">
        <f>'Summary - Selling Expenses'!S55-125000*P15</f>
        <v>2331.8347233893528</v>
      </c>
      <c r="P15" s="7">
        <v>4.031882212885177E-3</v>
      </c>
      <c r="Q15" s="9">
        <f t="shared" si="2"/>
        <v>503.98527661064713</v>
      </c>
    </row>
    <row r="16" spans="2:17" x14ac:dyDescent="0.25">
      <c r="B16" s="413" t="s">
        <v>1116</v>
      </c>
      <c r="C16" s="298">
        <f t="shared" si="3"/>
        <v>2407.0437704301398</v>
      </c>
      <c r="D16" s="298">
        <f t="shared" ref="D16:N16" si="15">C16</f>
        <v>2407.0437704301398</v>
      </c>
      <c r="E16" s="298">
        <f t="shared" si="15"/>
        <v>2407.0437704301398</v>
      </c>
      <c r="F16" s="298">
        <f t="shared" si="15"/>
        <v>2407.0437704301398</v>
      </c>
      <c r="G16" s="298">
        <f t="shared" si="15"/>
        <v>2407.0437704301398</v>
      </c>
      <c r="H16" s="298">
        <f t="shared" si="15"/>
        <v>2407.0437704301398</v>
      </c>
      <c r="I16" s="298">
        <f t="shared" si="15"/>
        <v>2407.0437704301398</v>
      </c>
      <c r="J16" s="298">
        <f t="shared" si="15"/>
        <v>2407.0437704301398</v>
      </c>
      <c r="K16" s="298">
        <f t="shared" si="15"/>
        <v>2407.0437704301398</v>
      </c>
      <c r="L16" s="298">
        <f t="shared" si="15"/>
        <v>2407.0437704301398</v>
      </c>
      <c r="M16" s="298">
        <f t="shared" si="15"/>
        <v>2407.0437704301398</v>
      </c>
      <c r="N16" s="298">
        <f t="shared" si="15"/>
        <v>2407.0437704301398</v>
      </c>
      <c r="O16" s="414">
        <f>'Summary - Selling Expenses'!S56-125000*P16</f>
        <v>28884.52524516168</v>
      </c>
      <c r="P16" s="7">
        <v>4.9943078038706595E-2</v>
      </c>
      <c r="Q16" s="9">
        <f t="shared" si="2"/>
        <v>6242.8847548383246</v>
      </c>
    </row>
    <row r="17" spans="2:17" x14ac:dyDescent="0.25">
      <c r="B17" s="413" t="s">
        <v>1117</v>
      </c>
      <c r="C17" s="298">
        <f t="shared" si="3"/>
        <v>3092.3638301876781</v>
      </c>
      <c r="D17" s="298">
        <f t="shared" ref="D17:N17" si="16">C17</f>
        <v>3092.3638301876781</v>
      </c>
      <c r="E17" s="298">
        <f t="shared" si="16"/>
        <v>3092.3638301876781</v>
      </c>
      <c r="F17" s="298">
        <f t="shared" si="16"/>
        <v>3092.3638301876781</v>
      </c>
      <c r="G17" s="298">
        <f t="shared" si="16"/>
        <v>3092.3638301876781</v>
      </c>
      <c r="H17" s="298">
        <f t="shared" si="16"/>
        <v>3092.3638301876781</v>
      </c>
      <c r="I17" s="298">
        <f t="shared" si="16"/>
        <v>3092.3638301876781</v>
      </c>
      <c r="J17" s="298">
        <f t="shared" si="16"/>
        <v>3092.3638301876781</v>
      </c>
      <c r="K17" s="298">
        <f t="shared" si="16"/>
        <v>3092.3638301876781</v>
      </c>
      <c r="L17" s="298">
        <f t="shared" si="16"/>
        <v>3092.3638301876781</v>
      </c>
      <c r="M17" s="298">
        <f t="shared" si="16"/>
        <v>3092.3638301876781</v>
      </c>
      <c r="N17" s="298">
        <f t="shared" si="16"/>
        <v>3092.3638301876781</v>
      </c>
      <c r="O17" s="414">
        <f>'Summary - Selling Expenses'!S57-125000*P17</f>
        <v>37108.365962252137</v>
      </c>
      <c r="P17" s="7">
        <v>6.4162592301982915E-2</v>
      </c>
      <c r="Q17" s="9">
        <f t="shared" si="2"/>
        <v>8020.3240377478642</v>
      </c>
    </row>
    <row r="18" spans="2:17" x14ac:dyDescent="0.25">
      <c r="B18" s="413" t="s">
        <v>1118</v>
      </c>
      <c r="C18" s="298">
        <f t="shared" si="3"/>
        <v>0</v>
      </c>
      <c r="D18" s="298">
        <f t="shared" ref="D18:N18" si="17">C18</f>
        <v>0</v>
      </c>
      <c r="E18" s="298">
        <f t="shared" si="17"/>
        <v>0</v>
      </c>
      <c r="F18" s="298">
        <f t="shared" si="17"/>
        <v>0</v>
      </c>
      <c r="G18" s="298">
        <f t="shared" si="17"/>
        <v>0</v>
      </c>
      <c r="H18" s="298">
        <f t="shared" si="17"/>
        <v>0</v>
      </c>
      <c r="I18" s="298">
        <f t="shared" si="17"/>
        <v>0</v>
      </c>
      <c r="J18" s="298">
        <f t="shared" si="17"/>
        <v>0</v>
      </c>
      <c r="K18" s="298">
        <f t="shared" si="17"/>
        <v>0</v>
      </c>
      <c r="L18" s="298">
        <f t="shared" si="17"/>
        <v>0</v>
      </c>
      <c r="M18" s="298">
        <f t="shared" si="17"/>
        <v>0</v>
      </c>
      <c r="N18" s="298">
        <f t="shared" si="17"/>
        <v>0</v>
      </c>
      <c r="O18" s="414">
        <f>'Summary - Selling Expenses'!S58-125000*P18</f>
        <v>0</v>
      </c>
      <c r="P18" s="7">
        <v>0</v>
      </c>
      <c r="Q18" s="9">
        <f t="shared" si="2"/>
        <v>0</v>
      </c>
    </row>
    <row r="19" spans="2:17" x14ac:dyDescent="0.25">
      <c r="B19" s="413" t="s">
        <v>1119</v>
      </c>
      <c r="C19" s="298">
        <f t="shared" si="3"/>
        <v>29.888464643030002</v>
      </c>
      <c r="D19" s="298">
        <f t="shared" ref="D19:N19" si="18">C19</f>
        <v>29.888464643030002</v>
      </c>
      <c r="E19" s="298">
        <f t="shared" si="18"/>
        <v>29.888464643030002</v>
      </c>
      <c r="F19" s="298">
        <f t="shared" si="18"/>
        <v>29.888464643030002</v>
      </c>
      <c r="G19" s="298">
        <f t="shared" si="18"/>
        <v>29.888464643030002</v>
      </c>
      <c r="H19" s="298">
        <f t="shared" si="18"/>
        <v>29.888464643030002</v>
      </c>
      <c r="I19" s="298">
        <f t="shared" si="18"/>
        <v>29.888464643030002</v>
      </c>
      <c r="J19" s="298">
        <f t="shared" si="18"/>
        <v>29.888464643030002</v>
      </c>
      <c r="K19" s="298">
        <f t="shared" si="18"/>
        <v>29.888464643030002</v>
      </c>
      <c r="L19" s="298">
        <f t="shared" si="18"/>
        <v>29.888464643030002</v>
      </c>
      <c r="M19" s="298">
        <f t="shared" si="18"/>
        <v>29.888464643030002</v>
      </c>
      <c r="N19" s="298">
        <f t="shared" si="18"/>
        <v>29.888464643030002</v>
      </c>
      <c r="O19" s="414">
        <f>'Summary - Selling Expenses'!S59-125000*P19</f>
        <v>358.66157571636001</v>
      </c>
      <c r="P19" s="7">
        <v>6.2014739426912043E-4</v>
      </c>
      <c r="Q19" s="9">
        <f t="shared" si="2"/>
        <v>77.518424283640059</v>
      </c>
    </row>
    <row r="20" spans="2:17" x14ac:dyDescent="0.25">
      <c r="B20" s="413" t="s">
        <v>1120</v>
      </c>
      <c r="C20" s="298">
        <f t="shared" si="3"/>
        <v>6995.3719203245055</v>
      </c>
      <c r="D20" s="298">
        <f t="shared" ref="D20:N20" si="19">C20</f>
        <v>6995.3719203245055</v>
      </c>
      <c r="E20" s="298">
        <f t="shared" si="19"/>
        <v>6995.3719203245055</v>
      </c>
      <c r="F20" s="298">
        <f t="shared" si="19"/>
        <v>6995.3719203245055</v>
      </c>
      <c r="G20" s="298">
        <f t="shared" si="19"/>
        <v>6995.3719203245055</v>
      </c>
      <c r="H20" s="298">
        <f t="shared" si="19"/>
        <v>6995.3719203245055</v>
      </c>
      <c r="I20" s="298">
        <f t="shared" si="19"/>
        <v>6995.3719203245055</v>
      </c>
      <c r="J20" s="298">
        <f t="shared" si="19"/>
        <v>6995.3719203245055</v>
      </c>
      <c r="K20" s="298">
        <f t="shared" si="19"/>
        <v>6995.3719203245055</v>
      </c>
      <c r="L20" s="298">
        <f t="shared" si="19"/>
        <v>6995.3719203245055</v>
      </c>
      <c r="M20" s="298">
        <f t="shared" si="19"/>
        <v>6995.3719203245055</v>
      </c>
      <c r="N20" s="298">
        <f t="shared" si="19"/>
        <v>6995.3719203245055</v>
      </c>
      <c r="O20" s="414">
        <f>'Summary - Selling Expenses'!S60-125000*P20</f>
        <v>83944.463043894066</v>
      </c>
      <c r="P20" s="7">
        <v>0.14514501564884749</v>
      </c>
      <c r="Q20" s="9">
        <f t="shared" si="2"/>
        <v>18143.126956105938</v>
      </c>
    </row>
    <row r="21" spans="2:17" x14ac:dyDescent="0.25">
      <c r="B21" s="413" t="s">
        <v>1121</v>
      </c>
      <c r="C21" s="298">
        <f t="shared" si="3"/>
        <v>144.30308059002448</v>
      </c>
      <c r="D21" s="298">
        <f t="shared" ref="D21:N21" si="20">C21</f>
        <v>144.30308059002448</v>
      </c>
      <c r="E21" s="298">
        <f t="shared" si="20"/>
        <v>144.30308059002448</v>
      </c>
      <c r="F21" s="298">
        <f t="shared" si="20"/>
        <v>144.30308059002448</v>
      </c>
      <c r="G21" s="298">
        <f t="shared" si="20"/>
        <v>144.30308059002448</v>
      </c>
      <c r="H21" s="298">
        <f t="shared" si="20"/>
        <v>144.30308059002448</v>
      </c>
      <c r="I21" s="298">
        <f t="shared" si="20"/>
        <v>144.30308059002448</v>
      </c>
      <c r="J21" s="298">
        <f t="shared" si="20"/>
        <v>144.30308059002448</v>
      </c>
      <c r="K21" s="298">
        <f t="shared" si="20"/>
        <v>144.30308059002448</v>
      </c>
      <c r="L21" s="298">
        <f t="shared" si="20"/>
        <v>144.30308059002448</v>
      </c>
      <c r="M21" s="298">
        <f t="shared" si="20"/>
        <v>144.30308059002448</v>
      </c>
      <c r="N21" s="298">
        <f t="shared" si="20"/>
        <v>144.30308059002448</v>
      </c>
      <c r="O21" s="414">
        <f>'Summary - Selling Expenses'!S61-125000*P21</f>
        <v>1731.6369670802937</v>
      </c>
      <c r="P21" s="7">
        <v>2.9941042633576517E-3</v>
      </c>
      <c r="Q21" s="9">
        <f t="shared" si="2"/>
        <v>374.26303291970646</v>
      </c>
    </row>
    <row r="22" spans="2:17" ht="15.75" thickBot="1" x14ac:dyDescent="0.3">
      <c r="B22" s="407" t="s">
        <v>1122</v>
      </c>
      <c r="C22" s="408">
        <f t="shared" si="3"/>
        <v>132.79939989794349</v>
      </c>
      <c r="D22" s="408">
        <f t="shared" ref="D22:N22" si="21">C22</f>
        <v>132.79939989794349</v>
      </c>
      <c r="E22" s="408">
        <f t="shared" si="21"/>
        <v>132.79939989794349</v>
      </c>
      <c r="F22" s="408">
        <f t="shared" si="21"/>
        <v>132.79939989794349</v>
      </c>
      <c r="G22" s="408">
        <f t="shared" si="21"/>
        <v>132.79939989794349</v>
      </c>
      <c r="H22" s="408">
        <f t="shared" si="21"/>
        <v>132.79939989794349</v>
      </c>
      <c r="I22" s="408">
        <f t="shared" si="21"/>
        <v>132.79939989794349</v>
      </c>
      <c r="J22" s="408">
        <f t="shared" si="21"/>
        <v>132.79939989794349</v>
      </c>
      <c r="K22" s="408">
        <f t="shared" si="21"/>
        <v>132.79939989794349</v>
      </c>
      <c r="L22" s="408">
        <f t="shared" si="21"/>
        <v>132.79939989794349</v>
      </c>
      <c r="M22" s="408">
        <f t="shared" si="21"/>
        <v>132.79939989794349</v>
      </c>
      <c r="N22" s="408">
        <f t="shared" si="21"/>
        <v>132.79939989794349</v>
      </c>
      <c r="O22" s="409">
        <f>'Summary - Selling Expenses'!S62-125000*P22</f>
        <v>1593.5927987753219</v>
      </c>
      <c r="P22" s="7">
        <v>2.7554176097974244E-3</v>
      </c>
      <c r="Q22" s="9">
        <f t="shared" si="2"/>
        <v>344.42720122467807</v>
      </c>
    </row>
    <row r="23" spans="2:17" x14ac:dyDescent="0.25">
      <c r="O23" s="298">
        <f>SUM(O3:O22)</f>
        <v>578348.91999999993</v>
      </c>
      <c r="P23" s="232" t="s">
        <v>301</v>
      </c>
      <c r="Q23" s="578" t="s">
        <v>6128</v>
      </c>
    </row>
    <row r="24" spans="2:17" x14ac:dyDescent="0.25">
      <c r="O24" s="298">
        <f>SUMIFS('Summary - Selling Expenses'!AL:AL,'Summary - Selling Expenses'!B:B,7060)</f>
        <v>578348.91999999993</v>
      </c>
      <c r="P24" s="232" t="s">
        <v>1128</v>
      </c>
      <c r="Q24" s="298"/>
    </row>
    <row r="25" spans="2:17" x14ac:dyDescent="0.25">
      <c r="O25">
        <f>O23-O24</f>
        <v>0</v>
      </c>
      <c r="P25" s="232" t="s">
        <v>870</v>
      </c>
    </row>
    <row r="26" spans="2:17" ht="15.75" thickBot="1" x14ac:dyDescent="0.3"/>
    <row r="27" spans="2:17" ht="15.75" x14ac:dyDescent="0.25">
      <c r="B27" s="405" t="s">
        <v>1132</v>
      </c>
      <c r="C27" s="406">
        <v>45383</v>
      </c>
      <c r="D27" s="406">
        <v>45413</v>
      </c>
      <c r="E27" s="406">
        <v>45444</v>
      </c>
      <c r="F27" s="406">
        <v>45474</v>
      </c>
      <c r="G27" s="406">
        <v>45505</v>
      </c>
      <c r="H27" s="406">
        <v>45536</v>
      </c>
      <c r="I27" s="406">
        <v>45566</v>
      </c>
      <c r="J27" s="406">
        <v>45597</v>
      </c>
      <c r="K27" s="406">
        <v>45627</v>
      </c>
      <c r="L27" s="406">
        <v>45658</v>
      </c>
      <c r="M27" s="406">
        <v>45689</v>
      </c>
      <c r="N27" s="406">
        <v>45717</v>
      </c>
      <c r="O27" s="429" t="s">
        <v>301</v>
      </c>
    </row>
    <row r="28" spans="2:17" x14ac:dyDescent="0.25">
      <c r="B28" s="413" t="s">
        <v>1135</v>
      </c>
      <c r="C28" s="298">
        <f>O28/12</f>
        <v>107.21166666666666</v>
      </c>
      <c r="D28" s="298">
        <f>C28</f>
        <v>107.21166666666666</v>
      </c>
      <c r="E28" s="298">
        <f t="shared" ref="E28:N28" si="22">D28</f>
        <v>107.21166666666666</v>
      </c>
      <c r="F28" s="298">
        <f t="shared" si="22"/>
        <v>107.21166666666666</v>
      </c>
      <c r="G28" s="298">
        <f t="shared" si="22"/>
        <v>107.21166666666666</v>
      </c>
      <c r="H28" s="298">
        <f t="shared" si="22"/>
        <v>107.21166666666666</v>
      </c>
      <c r="I28" s="298">
        <f t="shared" si="22"/>
        <v>107.21166666666666</v>
      </c>
      <c r="J28" s="298">
        <f t="shared" si="22"/>
        <v>107.21166666666666</v>
      </c>
      <c r="K28" s="298">
        <f t="shared" si="22"/>
        <v>107.21166666666666</v>
      </c>
      <c r="L28" s="298">
        <f t="shared" si="22"/>
        <v>107.21166666666666</v>
      </c>
      <c r="M28" s="298">
        <f t="shared" si="22"/>
        <v>107.21166666666666</v>
      </c>
      <c r="N28" s="298">
        <f t="shared" si="22"/>
        <v>107.21166666666666</v>
      </c>
      <c r="O28" s="414">
        <f>'Summary - Selling Expenses'!S158</f>
        <v>1286.54</v>
      </c>
    </row>
    <row r="29" spans="2:17" x14ac:dyDescent="0.25">
      <c r="B29" s="413" t="s">
        <v>1105</v>
      </c>
      <c r="C29" s="298">
        <f t="shared" ref="C29:C40" si="23">O29/12</f>
        <v>12.2875</v>
      </c>
      <c r="D29" s="298">
        <f>C29</f>
        <v>12.2875</v>
      </c>
      <c r="E29" s="298">
        <f t="shared" ref="E29:N29" si="24">D29</f>
        <v>12.2875</v>
      </c>
      <c r="F29" s="298">
        <f t="shared" si="24"/>
        <v>12.2875</v>
      </c>
      <c r="G29" s="298">
        <f t="shared" si="24"/>
        <v>12.2875</v>
      </c>
      <c r="H29" s="298">
        <f t="shared" si="24"/>
        <v>12.2875</v>
      </c>
      <c r="I29" s="298">
        <f t="shared" si="24"/>
        <v>12.2875</v>
      </c>
      <c r="J29" s="298">
        <f t="shared" si="24"/>
        <v>12.2875</v>
      </c>
      <c r="K29" s="298">
        <f t="shared" si="24"/>
        <v>12.2875</v>
      </c>
      <c r="L29" s="298">
        <f t="shared" si="24"/>
        <v>12.2875</v>
      </c>
      <c r="M29" s="298">
        <f t="shared" si="24"/>
        <v>12.2875</v>
      </c>
      <c r="N29" s="298">
        <f t="shared" si="24"/>
        <v>12.2875</v>
      </c>
      <c r="O29" s="414">
        <f>'Summary - Selling Expenses'!S159</f>
        <v>147.44999999999999</v>
      </c>
    </row>
    <row r="30" spans="2:17" x14ac:dyDescent="0.25">
      <c r="B30" s="413" t="s">
        <v>1107</v>
      </c>
      <c r="C30" s="298">
        <f t="shared" si="23"/>
        <v>2.8766666666666669</v>
      </c>
      <c r="D30" s="298">
        <f t="shared" ref="D30:N30" si="25">C30</f>
        <v>2.8766666666666669</v>
      </c>
      <c r="E30" s="298">
        <f t="shared" si="25"/>
        <v>2.8766666666666669</v>
      </c>
      <c r="F30" s="298">
        <f t="shared" si="25"/>
        <v>2.8766666666666669</v>
      </c>
      <c r="G30" s="298">
        <f t="shared" si="25"/>
        <v>2.8766666666666669</v>
      </c>
      <c r="H30" s="298">
        <f t="shared" si="25"/>
        <v>2.8766666666666669</v>
      </c>
      <c r="I30" s="298">
        <f t="shared" si="25"/>
        <v>2.8766666666666669</v>
      </c>
      <c r="J30" s="298">
        <f t="shared" si="25"/>
        <v>2.8766666666666669</v>
      </c>
      <c r="K30" s="298">
        <f t="shared" si="25"/>
        <v>2.8766666666666669</v>
      </c>
      <c r="L30" s="298">
        <f t="shared" si="25"/>
        <v>2.8766666666666669</v>
      </c>
      <c r="M30" s="298">
        <f t="shared" si="25"/>
        <v>2.8766666666666669</v>
      </c>
      <c r="N30" s="298">
        <f t="shared" si="25"/>
        <v>2.8766666666666669</v>
      </c>
      <c r="O30" s="414">
        <f>'Summary - Selling Expenses'!S160</f>
        <v>34.520000000000003</v>
      </c>
    </row>
    <row r="31" spans="2:17" x14ac:dyDescent="0.25">
      <c r="B31" s="413" t="s">
        <v>1108</v>
      </c>
      <c r="C31" s="298">
        <f t="shared" si="23"/>
        <v>3.7891666666666666</v>
      </c>
      <c r="D31" s="298">
        <f t="shared" ref="D31:N31" si="26">C31</f>
        <v>3.7891666666666666</v>
      </c>
      <c r="E31" s="298">
        <f t="shared" si="26"/>
        <v>3.7891666666666666</v>
      </c>
      <c r="F31" s="298">
        <f t="shared" si="26"/>
        <v>3.7891666666666666</v>
      </c>
      <c r="G31" s="298">
        <f t="shared" si="26"/>
        <v>3.7891666666666666</v>
      </c>
      <c r="H31" s="298">
        <f t="shared" si="26"/>
        <v>3.7891666666666666</v>
      </c>
      <c r="I31" s="298">
        <f t="shared" si="26"/>
        <v>3.7891666666666666</v>
      </c>
      <c r="J31" s="298">
        <f t="shared" si="26"/>
        <v>3.7891666666666666</v>
      </c>
      <c r="K31" s="298">
        <f t="shared" si="26"/>
        <v>3.7891666666666666</v>
      </c>
      <c r="L31" s="298">
        <f t="shared" si="26"/>
        <v>3.7891666666666666</v>
      </c>
      <c r="M31" s="298">
        <f t="shared" si="26"/>
        <v>3.7891666666666666</v>
      </c>
      <c r="N31" s="298">
        <f t="shared" si="26"/>
        <v>3.7891666666666666</v>
      </c>
      <c r="O31" s="414">
        <f>'Summary - Selling Expenses'!S161</f>
        <v>45.47</v>
      </c>
    </row>
    <row r="32" spans="2:17" x14ac:dyDescent="0.25">
      <c r="B32" s="413" t="s">
        <v>1109</v>
      </c>
      <c r="C32" s="298">
        <f t="shared" si="23"/>
        <v>71.266666666666666</v>
      </c>
      <c r="D32" s="298">
        <f t="shared" ref="D32:N32" si="27">C32</f>
        <v>71.266666666666666</v>
      </c>
      <c r="E32" s="298">
        <f t="shared" si="27"/>
        <v>71.266666666666666</v>
      </c>
      <c r="F32" s="298">
        <f t="shared" si="27"/>
        <v>71.266666666666666</v>
      </c>
      <c r="G32" s="298">
        <f t="shared" si="27"/>
        <v>71.266666666666666</v>
      </c>
      <c r="H32" s="298">
        <f t="shared" si="27"/>
        <v>71.266666666666666</v>
      </c>
      <c r="I32" s="298">
        <f t="shared" si="27"/>
        <v>71.266666666666666</v>
      </c>
      <c r="J32" s="298">
        <f t="shared" si="27"/>
        <v>71.266666666666666</v>
      </c>
      <c r="K32" s="298">
        <f t="shared" si="27"/>
        <v>71.266666666666666</v>
      </c>
      <c r="L32" s="298">
        <f t="shared" si="27"/>
        <v>71.266666666666666</v>
      </c>
      <c r="M32" s="298">
        <f t="shared" si="27"/>
        <v>71.266666666666666</v>
      </c>
      <c r="N32" s="298">
        <f t="shared" si="27"/>
        <v>71.266666666666666</v>
      </c>
      <c r="O32" s="414">
        <f>'Summary - Selling Expenses'!S162</f>
        <v>855.19999999999993</v>
      </c>
    </row>
    <row r="33" spans="2:16" x14ac:dyDescent="0.25">
      <c r="B33" s="413" t="s">
        <v>1110</v>
      </c>
      <c r="C33" s="298">
        <f t="shared" si="23"/>
        <v>0</v>
      </c>
      <c r="D33" s="298">
        <f t="shared" ref="D33:N33" si="28">C33</f>
        <v>0</v>
      </c>
      <c r="E33" s="298">
        <f t="shared" si="28"/>
        <v>0</v>
      </c>
      <c r="F33" s="298">
        <f t="shared" si="28"/>
        <v>0</v>
      </c>
      <c r="G33" s="298">
        <f t="shared" si="28"/>
        <v>0</v>
      </c>
      <c r="H33" s="298">
        <f t="shared" si="28"/>
        <v>0</v>
      </c>
      <c r="I33" s="298">
        <f t="shared" si="28"/>
        <v>0</v>
      </c>
      <c r="J33" s="298">
        <f t="shared" si="28"/>
        <v>0</v>
      </c>
      <c r="K33" s="298">
        <f t="shared" si="28"/>
        <v>0</v>
      </c>
      <c r="L33" s="298">
        <f t="shared" si="28"/>
        <v>0</v>
      </c>
      <c r="M33" s="298">
        <f t="shared" si="28"/>
        <v>0</v>
      </c>
      <c r="N33" s="298">
        <f t="shared" si="28"/>
        <v>0</v>
      </c>
      <c r="O33" s="414">
        <f>'Summary - Selling Expenses'!S163</f>
        <v>0</v>
      </c>
    </row>
    <row r="34" spans="2:16" x14ac:dyDescent="0.25">
      <c r="B34" s="413" t="s">
        <v>1111</v>
      </c>
      <c r="C34" s="298">
        <f t="shared" si="23"/>
        <v>246.91416666666669</v>
      </c>
      <c r="D34" s="298">
        <f t="shared" ref="D34:N34" si="29">C34</f>
        <v>246.91416666666669</v>
      </c>
      <c r="E34" s="298">
        <f t="shared" si="29"/>
        <v>246.91416666666669</v>
      </c>
      <c r="F34" s="298">
        <f t="shared" si="29"/>
        <v>246.91416666666669</v>
      </c>
      <c r="G34" s="298">
        <f t="shared" si="29"/>
        <v>246.91416666666669</v>
      </c>
      <c r="H34" s="298">
        <f t="shared" si="29"/>
        <v>246.91416666666669</v>
      </c>
      <c r="I34" s="298">
        <f t="shared" si="29"/>
        <v>246.91416666666669</v>
      </c>
      <c r="J34" s="298">
        <f t="shared" si="29"/>
        <v>246.91416666666669</v>
      </c>
      <c r="K34" s="298">
        <f t="shared" si="29"/>
        <v>246.91416666666669</v>
      </c>
      <c r="L34" s="298">
        <f t="shared" si="29"/>
        <v>246.91416666666669</v>
      </c>
      <c r="M34" s="298">
        <f t="shared" si="29"/>
        <v>246.91416666666669</v>
      </c>
      <c r="N34" s="298">
        <f t="shared" si="29"/>
        <v>246.91416666666669</v>
      </c>
      <c r="O34" s="414">
        <f>'Summary - Selling Expenses'!S164</f>
        <v>2962.9700000000003</v>
      </c>
    </row>
    <row r="35" spans="2:16" x14ac:dyDescent="0.25">
      <c r="B35" s="413" t="s">
        <v>1112</v>
      </c>
      <c r="C35" s="298">
        <f t="shared" si="23"/>
        <v>0</v>
      </c>
      <c r="D35" s="298">
        <f t="shared" ref="D35:N35" si="30">C35</f>
        <v>0</v>
      </c>
      <c r="E35" s="298">
        <f t="shared" si="30"/>
        <v>0</v>
      </c>
      <c r="F35" s="298">
        <f t="shared" si="30"/>
        <v>0</v>
      </c>
      <c r="G35" s="298">
        <f t="shared" si="30"/>
        <v>0</v>
      </c>
      <c r="H35" s="298">
        <f t="shared" si="30"/>
        <v>0</v>
      </c>
      <c r="I35" s="298">
        <f t="shared" si="30"/>
        <v>0</v>
      </c>
      <c r="J35" s="298">
        <f t="shared" si="30"/>
        <v>0</v>
      </c>
      <c r="K35" s="298">
        <f t="shared" si="30"/>
        <v>0</v>
      </c>
      <c r="L35" s="298">
        <f t="shared" si="30"/>
        <v>0</v>
      </c>
      <c r="M35" s="298">
        <f t="shared" si="30"/>
        <v>0</v>
      </c>
      <c r="N35" s="298">
        <f t="shared" si="30"/>
        <v>0</v>
      </c>
      <c r="O35" s="414">
        <f>'Summary - Selling Expenses'!S165</f>
        <v>0</v>
      </c>
    </row>
    <row r="36" spans="2:16" x14ac:dyDescent="0.25">
      <c r="B36" s="413" t="s">
        <v>1136</v>
      </c>
      <c r="C36" s="298">
        <f t="shared" si="23"/>
        <v>12.114166666666668</v>
      </c>
      <c r="D36" s="298">
        <f t="shared" ref="D36:N36" si="31">C36</f>
        <v>12.114166666666668</v>
      </c>
      <c r="E36" s="298">
        <f t="shared" si="31"/>
        <v>12.114166666666668</v>
      </c>
      <c r="F36" s="298">
        <f t="shared" si="31"/>
        <v>12.114166666666668</v>
      </c>
      <c r="G36" s="298">
        <f t="shared" si="31"/>
        <v>12.114166666666668</v>
      </c>
      <c r="H36" s="298">
        <f t="shared" si="31"/>
        <v>12.114166666666668</v>
      </c>
      <c r="I36" s="298">
        <f t="shared" si="31"/>
        <v>12.114166666666668</v>
      </c>
      <c r="J36" s="298">
        <f t="shared" si="31"/>
        <v>12.114166666666668</v>
      </c>
      <c r="K36" s="298">
        <f t="shared" si="31"/>
        <v>12.114166666666668</v>
      </c>
      <c r="L36" s="298">
        <f t="shared" si="31"/>
        <v>12.114166666666668</v>
      </c>
      <c r="M36" s="298">
        <f t="shared" si="31"/>
        <v>12.114166666666668</v>
      </c>
      <c r="N36" s="298">
        <f t="shared" si="31"/>
        <v>12.114166666666668</v>
      </c>
      <c r="O36" s="414">
        <f>'Summary - Selling Expenses'!S166</f>
        <v>145.37</v>
      </c>
    </row>
    <row r="37" spans="2:16" x14ac:dyDescent="0.25">
      <c r="B37" s="413" t="s">
        <v>1114</v>
      </c>
      <c r="C37" s="298">
        <f t="shared" si="23"/>
        <v>5.71</v>
      </c>
      <c r="D37" s="298">
        <f t="shared" ref="D37:N37" si="32">C37</f>
        <v>5.71</v>
      </c>
      <c r="E37" s="298">
        <f t="shared" si="32"/>
        <v>5.71</v>
      </c>
      <c r="F37" s="298">
        <f t="shared" si="32"/>
        <v>5.71</v>
      </c>
      <c r="G37" s="298">
        <f t="shared" si="32"/>
        <v>5.71</v>
      </c>
      <c r="H37" s="298">
        <f t="shared" si="32"/>
        <v>5.71</v>
      </c>
      <c r="I37" s="298">
        <f t="shared" si="32"/>
        <v>5.71</v>
      </c>
      <c r="J37" s="298">
        <f t="shared" si="32"/>
        <v>5.71</v>
      </c>
      <c r="K37" s="298">
        <f t="shared" si="32"/>
        <v>5.71</v>
      </c>
      <c r="L37" s="298">
        <f t="shared" si="32"/>
        <v>5.71</v>
      </c>
      <c r="M37" s="298">
        <f t="shared" si="32"/>
        <v>5.71</v>
      </c>
      <c r="N37" s="298">
        <f t="shared" si="32"/>
        <v>5.71</v>
      </c>
      <c r="O37" s="414">
        <f>'Summary - Selling Expenses'!S167</f>
        <v>68.52</v>
      </c>
    </row>
    <row r="38" spans="2:16" x14ac:dyDescent="0.25">
      <c r="B38" s="413" t="s">
        <v>1115</v>
      </c>
      <c r="C38" s="298">
        <f t="shared" si="23"/>
        <v>0</v>
      </c>
      <c r="D38" s="298">
        <f t="shared" ref="D38:N38" si="33">C38</f>
        <v>0</v>
      </c>
      <c r="E38" s="298">
        <f t="shared" si="33"/>
        <v>0</v>
      </c>
      <c r="F38" s="298">
        <f t="shared" si="33"/>
        <v>0</v>
      </c>
      <c r="G38" s="298">
        <f t="shared" si="33"/>
        <v>0</v>
      </c>
      <c r="H38" s="298">
        <f t="shared" si="33"/>
        <v>0</v>
      </c>
      <c r="I38" s="298">
        <f t="shared" si="33"/>
        <v>0</v>
      </c>
      <c r="J38" s="298">
        <f t="shared" si="33"/>
        <v>0</v>
      </c>
      <c r="K38" s="298">
        <f t="shared" si="33"/>
        <v>0</v>
      </c>
      <c r="L38" s="298">
        <f t="shared" si="33"/>
        <v>0</v>
      </c>
      <c r="M38" s="298">
        <f t="shared" si="33"/>
        <v>0</v>
      </c>
      <c r="N38" s="298">
        <f t="shared" si="33"/>
        <v>0</v>
      </c>
      <c r="O38" s="414">
        <f>'Summary - Selling Expenses'!S168</f>
        <v>0</v>
      </c>
    </row>
    <row r="39" spans="2:16" x14ac:dyDescent="0.25">
      <c r="B39" s="413" t="s">
        <v>1119</v>
      </c>
      <c r="C39" s="298">
        <f t="shared" si="23"/>
        <v>17.999166666666667</v>
      </c>
      <c r="D39" s="298">
        <f t="shared" ref="D39:N39" si="34">C39</f>
        <v>17.999166666666667</v>
      </c>
      <c r="E39" s="298">
        <f t="shared" si="34"/>
        <v>17.999166666666667</v>
      </c>
      <c r="F39" s="298">
        <f t="shared" si="34"/>
        <v>17.999166666666667</v>
      </c>
      <c r="G39" s="298">
        <f t="shared" si="34"/>
        <v>17.999166666666667</v>
      </c>
      <c r="H39" s="298">
        <f t="shared" si="34"/>
        <v>17.999166666666667</v>
      </c>
      <c r="I39" s="298">
        <f t="shared" si="34"/>
        <v>17.999166666666667</v>
      </c>
      <c r="J39" s="298">
        <f t="shared" si="34"/>
        <v>17.999166666666667</v>
      </c>
      <c r="K39" s="298">
        <f t="shared" si="34"/>
        <v>17.999166666666667</v>
      </c>
      <c r="L39" s="298">
        <f t="shared" si="34"/>
        <v>17.999166666666667</v>
      </c>
      <c r="M39" s="298">
        <f t="shared" si="34"/>
        <v>17.999166666666667</v>
      </c>
      <c r="N39" s="298">
        <f t="shared" si="34"/>
        <v>17.999166666666667</v>
      </c>
      <c r="O39" s="414">
        <f>'Summary - Selling Expenses'!S169</f>
        <v>215.99</v>
      </c>
    </row>
    <row r="40" spans="2:16" ht="15.75" thickBot="1" x14ac:dyDescent="0.3">
      <c r="B40" s="407" t="s">
        <v>1120</v>
      </c>
      <c r="C40" s="408">
        <f t="shared" si="23"/>
        <v>4.2583333333333337</v>
      </c>
      <c r="D40" s="408">
        <f t="shared" ref="D40:N40" si="35">C40</f>
        <v>4.2583333333333337</v>
      </c>
      <c r="E40" s="408">
        <f t="shared" si="35"/>
        <v>4.2583333333333337</v>
      </c>
      <c r="F40" s="408">
        <f t="shared" si="35"/>
        <v>4.2583333333333337</v>
      </c>
      <c r="G40" s="408">
        <f t="shared" si="35"/>
        <v>4.2583333333333337</v>
      </c>
      <c r="H40" s="408">
        <f t="shared" si="35"/>
        <v>4.2583333333333337</v>
      </c>
      <c r="I40" s="408">
        <f t="shared" si="35"/>
        <v>4.2583333333333337</v>
      </c>
      <c r="J40" s="408">
        <f t="shared" si="35"/>
        <v>4.2583333333333337</v>
      </c>
      <c r="K40" s="408">
        <f t="shared" si="35"/>
        <v>4.2583333333333337</v>
      </c>
      <c r="L40" s="408">
        <f t="shared" si="35"/>
        <v>4.2583333333333337</v>
      </c>
      <c r="M40" s="408">
        <f t="shared" si="35"/>
        <v>4.2583333333333337</v>
      </c>
      <c r="N40" s="408">
        <f t="shared" si="35"/>
        <v>4.2583333333333337</v>
      </c>
      <c r="O40" s="409">
        <f>'Summary - Selling Expenses'!S170</f>
        <v>51.1</v>
      </c>
    </row>
    <row r="41" spans="2:16" x14ac:dyDescent="0.25">
      <c r="O41" s="298">
        <f>SUM(O28:O40)</f>
        <v>5813.13</v>
      </c>
      <c r="P41" s="232" t="s">
        <v>301</v>
      </c>
    </row>
    <row r="42" spans="2:16" x14ac:dyDescent="0.25">
      <c r="O42" s="298">
        <f>SUMIFS('Summary - Selling Expenses'!AL:AL,'Summary - Selling Expenses'!B:B,7330)</f>
        <v>5813.13</v>
      </c>
      <c r="P42" s="232" t="s">
        <v>1133</v>
      </c>
    </row>
    <row r="43" spans="2:16" x14ac:dyDescent="0.25">
      <c r="O43">
        <f>O41-O42</f>
        <v>0</v>
      </c>
      <c r="P43" s="232" t="s">
        <v>870</v>
      </c>
    </row>
    <row r="44" spans="2:16" ht="15.75" thickBot="1" x14ac:dyDescent="0.3"/>
    <row r="45" spans="2:16" ht="15.75" x14ac:dyDescent="0.25">
      <c r="B45" s="405" t="s">
        <v>1134</v>
      </c>
      <c r="C45" s="406">
        <v>45383</v>
      </c>
      <c r="D45" s="406">
        <v>45413</v>
      </c>
      <c r="E45" s="406">
        <v>45444</v>
      </c>
      <c r="F45" s="406">
        <v>45474</v>
      </c>
      <c r="G45" s="406">
        <v>45505</v>
      </c>
      <c r="H45" s="406">
        <v>45536</v>
      </c>
      <c r="I45" s="406">
        <v>45566</v>
      </c>
      <c r="J45" s="406">
        <v>45597</v>
      </c>
      <c r="K45" s="406">
        <v>45627</v>
      </c>
      <c r="L45" s="406">
        <v>45658</v>
      </c>
      <c r="M45" s="406">
        <v>45689</v>
      </c>
      <c r="N45" s="406">
        <v>45717</v>
      </c>
      <c r="O45" s="429" t="s">
        <v>301</v>
      </c>
    </row>
    <row r="46" spans="2:16" x14ac:dyDescent="0.25">
      <c r="B46" s="413" t="str">
        <f>_xlfn.CONCAT('Summary - Selling Expenses'!C171,"-",'Summary - Selling Expenses'!D171)</f>
        <v>110-New Vehicle</v>
      </c>
      <c r="C46" s="298">
        <f>O46/12</f>
        <v>1208.4508333333331</v>
      </c>
      <c r="D46" s="298">
        <f>C46</f>
        <v>1208.4508333333331</v>
      </c>
      <c r="E46" s="298">
        <f t="shared" ref="E46:N46" si="36">D46</f>
        <v>1208.4508333333331</v>
      </c>
      <c r="F46" s="298">
        <f t="shared" si="36"/>
        <v>1208.4508333333331</v>
      </c>
      <c r="G46" s="298">
        <f t="shared" si="36"/>
        <v>1208.4508333333331</v>
      </c>
      <c r="H46" s="298">
        <f t="shared" si="36"/>
        <v>1208.4508333333331</v>
      </c>
      <c r="I46" s="298">
        <f t="shared" si="36"/>
        <v>1208.4508333333331</v>
      </c>
      <c r="J46" s="298">
        <f t="shared" si="36"/>
        <v>1208.4508333333331</v>
      </c>
      <c r="K46" s="298">
        <f t="shared" si="36"/>
        <v>1208.4508333333331</v>
      </c>
      <c r="L46" s="298">
        <f t="shared" si="36"/>
        <v>1208.4508333333331</v>
      </c>
      <c r="M46" s="298">
        <f t="shared" si="36"/>
        <v>1208.4508333333331</v>
      </c>
      <c r="N46" s="298">
        <f t="shared" si="36"/>
        <v>1208.4508333333331</v>
      </c>
      <c r="O46" s="414">
        <f>'Summary - Selling Expenses'!S171</f>
        <v>14501.409999999998</v>
      </c>
    </row>
    <row r="47" spans="2:16" x14ac:dyDescent="0.25">
      <c r="B47" s="413" t="str">
        <f>_xlfn.CONCAT('Summary - Selling Expenses'!C172,"-",'Summary - Selling Expenses'!D172)</f>
        <v>112-LEX New Vehicle</v>
      </c>
      <c r="C47" s="298">
        <f t="shared" ref="C47:C67" si="37">O47/12</f>
        <v>5662.0791666666664</v>
      </c>
      <c r="D47" s="298">
        <f t="shared" ref="D47:N47" si="38">C47</f>
        <v>5662.0791666666664</v>
      </c>
      <c r="E47" s="298">
        <f t="shared" si="38"/>
        <v>5662.0791666666664</v>
      </c>
      <c r="F47" s="298">
        <f t="shared" si="38"/>
        <v>5662.0791666666664</v>
      </c>
      <c r="G47" s="298">
        <f t="shared" si="38"/>
        <v>5662.0791666666664</v>
      </c>
      <c r="H47" s="298">
        <f t="shared" si="38"/>
        <v>5662.0791666666664</v>
      </c>
      <c r="I47" s="298">
        <f t="shared" si="38"/>
        <v>5662.0791666666664</v>
      </c>
      <c r="J47" s="298">
        <f t="shared" si="38"/>
        <v>5662.0791666666664</v>
      </c>
      <c r="K47" s="298">
        <f t="shared" si="38"/>
        <v>5662.0791666666664</v>
      </c>
      <c r="L47" s="298">
        <f t="shared" si="38"/>
        <v>5662.0791666666664</v>
      </c>
      <c r="M47" s="298">
        <f t="shared" si="38"/>
        <v>5662.0791666666664</v>
      </c>
      <c r="N47" s="298">
        <f t="shared" si="38"/>
        <v>5662.0791666666664</v>
      </c>
      <c r="O47" s="414">
        <f>'Summary - Selling Expenses'!S172</f>
        <v>67944.95</v>
      </c>
    </row>
    <row r="48" spans="2:16" x14ac:dyDescent="0.25">
      <c r="B48" s="413" t="str">
        <f>_xlfn.CONCAT('Summary - Selling Expenses'!C173,"-",'Summary - Selling Expenses'!D173)</f>
        <v>120-Used Vehicle</v>
      </c>
      <c r="C48" s="298">
        <f t="shared" si="37"/>
        <v>7110.3291666666673</v>
      </c>
      <c r="D48" s="298">
        <f t="shared" ref="D48:N48" si="39">C48</f>
        <v>7110.3291666666673</v>
      </c>
      <c r="E48" s="298">
        <f t="shared" si="39"/>
        <v>7110.3291666666673</v>
      </c>
      <c r="F48" s="298">
        <f t="shared" si="39"/>
        <v>7110.3291666666673</v>
      </c>
      <c r="G48" s="298">
        <f t="shared" si="39"/>
        <v>7110.3291666666673</v>
      </c>
      <c r="H48" s="298">
        <f t="shared" si="39"/>
        <v>7110.3291666666673</v>
      </c>
      <c r="I48" s="298">
        <f t="shared" si="39"/>
        <v>7110.3291666666673</v>
      </c>
      <c r="J48" s="298">
        <f t="shared" si="39"/>
        <v>7110.3291666666673</v>
      </c>
      <c r="K48" s="298">
        <f t="shared" si="39"/>
        <v>7110.3291666666673</v>
      </c>
      <c r="L48" s="298">
        <f t="shared" si="39"/>
        <v>7110.3291666666673</v>
      </c>
      <c r="M48" s="298">
        <f t="shared" si="39"/>
        <v>7110.3291666666673</v>
      </c>
      <c r="N48" s="298">
        <f t="shared" si="39"/>
        <v>7110.3291666666673</v>
      </c>
      <c r="O48" s="414">
        <f>'Summary - Selling Expenses'!S173</f>
        <v>85323.950000000012</v>
      </c>
    </row>
    <row r="49" spans="2:15" x14ac:dyDescent="0.25">
      <c r="B49" s="413" t="str">
        <f>_xlfn.CONCAT('Summary - Selling Expenses'!C174,"-",'Summary - Selling Expenses'!D174)</f>
        <v>121-Used Vehicle</v>
      </c>
      <c r="C49" s="298">
        <f t="shared" si="37"/>
        <v>-1257.8708333333334</v>
      </c>
      <c r="D49" s="298">
        <f t="shared" ref="D49:N49" si="40">C49</f>
        <v>-1257.8708333333334</v>
      </c>
      <c r="E49" s="298">
        <f t="shared" si="40"/>
        <v>-1257.8708333333334</v>
      </c>
      <c r="F49" s="298">
        <f t="shared" si="40"/>
        <v>-1257.8708333333334</v>
      </c>
      <c r="G49" s="298">
        <f t="shared" si="40"/>
        <v>-1257.8708333333334</v>
      </c>
      <c r="H49" s="298">
        <f t="shared" si="40"/>
        <v>-1257.8708333333334</v>
      </c>
      <c r="I49" s="298">
        <f t="shared" si="40"/>
        <v>-1257.8708333333334</v>
      </c>
      <c r="J49" s="298">
        <f t="shared" si="40"/>
        <v>-1257.8708333333334</v>
      </c>
      <c r="K49" s="298">
        <f t="shared" si="40"/>
        <v>-1257.8708333333334</v>
      </c>
      <c r="L49" s="298">
        <f t="shared" si="40"/>
        <v>-1257.8708333333334</v>
      </c>
      <c r="M49" s="298">
        <f t="shared" si="40"/>
        <v>-1257.8708333333334</v>
      </c>
      <c r="N49" s="298">
        <f t="shared" si="40"/>
        <v>-1257.8708333333334</v>
      </c>
      <c r="O49" s="414">
        <f>'Summary - Selling Expenses'!S174</f>
        <v>-15094.45</v>
      </c>
    </row>
    <row r="50" spans="2:15" x14ac:dyDescent="0.25">
      <c r="B50" s="413" t="str">
        <f>_xlfn.CONCAT('Summary - Selling Expenses'!C175,"-",'Summary - Selling Expenses'!D175)</f>
        <v>122-LEX Used Vehicle</v>
      </c>
      <c r="C50" s="298">
        <f t="shared" si="37"/>
        <v>-326.92750000000001</v>
      </c>
      <c r="D50" s="298">
        <f t="shared" ref="D50:N50" si="41">C50</f>
        <v>-326.92750000000001</v>
      </c>
      <c r="E50" s="298">
        <f t="shared" si="41"/>
        <v>-326.92750000000001</v>
      </c>
      <c r="F50" s="298">
        <f t="shared" si="41"/>
        <v>-326.92750000000001</v>
      </c>
      <c r="G50" s="298">
        <f t="shared" si="41"/>
        <v>-326.92750000000001</v>
      </c>
      <c r="H50" s="298">
        <f t="shared" si="41"/>
        <v>-326.92750000000001</v>
      </c>
      <c r="I50" s="298">
        <f t="shared" si="41"/>
        <v>-326.92750000000001</v>
      </c>
      <c r="J50" s="298">
        <f t="shared" si="41"/>
        <v>-326.92750000000001</v>
      </c>
      <c r="K50" s="298">
        <f t="shared" si="41"/>
        <v>-326.92750000000001</v>
      </c>
      <c r="L50" s="298">
        <f t="shared" si="41"/>
        <v>-326.92750000000001</v>
      </c>
      <c r="M50" s="298">
        <f t="shared" si="41"/>
        <v>-326.92750000000001</v>
      </c>
      <c r="N50" s="298">
        <f t="shared" si="41"/>
        <v>-326.92750000000001</v>
      </c>
      <c r="O50" s="414">
        <f>'Summary - Selling Expenses'!S175</f>
        <v>-3923.13</v>
      </c>
    </row>
    <row r="51" spans="2:15" x14ac:dyDescent="0.25">
      <c r="B51" s="413" t="str">
        <f>_xlfn.CONCAT('Summary - Selling Expenses'!C176,"-",'Summary - Selling Expenses'!D176)</f>
        <v>130-Parts</v>
      </c>
      <c r="C51" s="298">
        <f t="shared" si="37"/>
        <v>1309.7174999999997</v>
      </c>
      <c r="D51" s="298">
        <f t="shared" ref="D51:N51" si="42">C51</f>
        <v>1309.7174999999997</v>
      </c>
      <c r="E51" s="298">
        <f t="shared" si="42"/>
        <v>1309.7174999999997</v>
      </c>
      <c r="F51" s="298">
        <f t="shared" si="42"/>
        <v>1309.7174999999997</v>
      </c>
      <c r="G51" s="298">
        <f t="shared" si="42"/>
        <v>1309.7174999999997</v>
      </c>
      <c r="H51" s="298">
        <f t="shared" si="42"/>
        <v>1309.7174999999997</v>
      </c>
      <c r="I51" s="298">
        <f t="shared" si="42"/>
        <v>1309.7174999999997</v>
      </c>
      <c r="J51" s="298">
        <f t="shared" si="42"/>
        <v>1309.7174999999997</v>
      </c>
      <c r="K51" s="298">
        <f t="shared" si="42"/>
        <v>1309.7174999999997</v>
      </c>
      <c r="L51" s="298">
        <f t="shared" si="42"/>
        <v>1309.7174999999997</v>
      </c>
      <c r="M51" s="298">
        <f t="shared" si="42"/>
        <v>1309.7174999999997</v>
      </c>
      <c r="N51" s="298">
        <f t="shared" si="42"/>
        <v>1309.7174999999997</v>
      </c>
      <c r="O51" s="414">
        <f>'Summary - Selling Expenses'!S176</f>
        <v>15716.609999999997</v>
      </c>
    </row>
    <row r="52" spans="2:15" x14ac:dyDescent="0.25">
      <c r="B52" s="413" t="str">
        <f>_xlfn.CONCAT('Summary - Selling Expenses'!C177,"-",'Summary - Selling Expenses'!D177)</f>
        <v>140-Service</v>
      </c>
      <c r="C52" s="298">
        <f t="shared" si="37"/>
        <v>4204.7499999999991</v>
      </c>
      <c r="D52" s="298">
        <f t="shared" ref="D52:N52" si="43">C52</f>
        <v>4204.7499999999991</v>
      </c>
      <c r="E52" s="298">
        <f t="shared" si="43"/>
        <v>4204.7499999999991</v>
      </c>
      <c r="F52" s="298">
        <f t="shared" si="43"/>
        <v>4204.7499999999991</v>
      </c>
      <c r="G52" s="298">
        <f t="shared" si="43"/>
        <v>4204.7499999999991</v>
      </c>
      <c r="H52" s="298">
        <f t="shared" si="43"/>
        <v>4204.7499999999991</v>
      </c>
      <c r="I52" s="298">
        <f t="shared" si="43"/>
        <v>4204.7499999999991</v>
      </c>
      <c r="J52" s="298">
        <f t="shared" si="43"/>
        <v>4204.7499999999991</v>
      </c>
      <c r="K52" s="298">
        <f t="shared" si="43"/>
        <v>4204.7499999999991</v>
      </c>
      <c r="L52" s="298">
        <f t="shared" si="43"/>
        <v>4204.7499999999991</v>
      </c>
      <c r="M52" s="298">
        <f t="shared" si="43"/>
        <v>4204.7499999999991</v>
      </c>
      <c r="N52" s="298">
        <f t="shared" si="43"/>
        <v>4204.7499999999991</v>
      </c>
      <c r="O52" s="414">
        <f>'Summary - Selling Expenses'!S177</f>
        <v>50456.999999999993</v>
      </c>
    </row>
    <row r="53" spans="2:15" x14ac:dyDescent="0.25">
      <c r="B53" s="413" t="str">
        <f>_xlfn.CONCAT('Summary - Selling Expenses'!C178,"-",'Summary - Selling Expenses'!D178)</f>
        <v>142-Lex Service</v>
      </c>
      <c r="C53" s="298">
        <f t="shared" si="37"/>
        <v>112.26249999999999</v>
      </c>
      <c r="D53" s="298">
        <f t="shared" ref="D53:N53" si="44">C53</f>
        <v>112.26249999999999</v>
      </c>
      <c r="E53" s="298">
        <f t="shared" si="44"/>
        <v>112.26249999999999</v>
      </c>
      <c r="F53" s="298">
        <f t="shared" si="44"/>
        <v>112.26249999999999</v>
      </c>
      <c r="G53" s="298">
        <f t="shared" si="44"/>
        <v>112.26249999999999</v>
      </c>
      <c r="H53" s="298">
        <f t="shared" si="44"/>
        <v>112.26249999999999</v>
      </c>
      <c r="I53" s="298">
        <f t="shared" si="44"/>
        <v>112.26249999999999</v>
      </c>
      <c r="J53" s="298">
        <f t="shared" si="44"/>
        <v>112.26249999999999</v>
      </c>
      <c r="K53" s="298">
        <f t="shared" si="44"/>
        <v>112.26249999999999</v>
      </c>
      <c r="L53" s="298">
        <f t="shared" si="44"/>
        <v>112.26249999999999</v>
      </c>
      <c r="M53" s="298">
        <f t="shared" si="44"/>
        <v>112.26249999999999</v>
      </c>
      <c r="N53" s="298">
        <f t="shared" si="44"/>
        <v>112.26249999999999</v>
      </c>
      <c r="O53" s="414">
        <f>'Summary - Selling Expenses'!S178</f>
        <v>1347.1499999999999</v>
      </c>
    </row>
    <row r="54" spans="2:15" x14ac:dyDescent="0.25">
      <c r="B54" s="413" t="str">
        <f>_xlfn.CONCAT('Summary - Selling Expenses'!C179,"-",'Summary - Selling Expenses'!D179)</f>
        <v>147-Service</v>
      </c>
      <c r="C54" s="298">
        <f t="shared" si="37"/>
        <v>154.46083333333331</v>
      </c>
      <c r="D54" s="298">
        <f t="shared" ref="D54:N54" si="45">C54</f>
        <v>154.46083333333331</v>
      </c>
      <c r="E54" s="298">
        <f t="shared" si="45"/>
        <v>154.46083333333331</v>
      </c>
      <c r="F54" s="298">
        <f t="shared" si="45"/>
        <v>154.46083333333331</v>
      </c>
      <c r="G54" s="298">
        <f t="shared" si="45"/>
        <v>154.46083333333331</v>
      </c>
      <c r="H54" s="298">
        <f t="shared" si="45"/>
        <v>154.46083333333331</v>
      </c>
      <c r="I54" s="298">
        <f t="shared" si="45"/>
        <v>154.46083333333331</v>
      </c>
      <c r="J54" s="298">
        <f t="shared" si="45"/>
        <v>154.46083333333331</v>
      </c>
      <c r="K54" s="298">
        <f t="shared" si="45"/>
        <v>154.46083333333331</v>
      </c>
      <c r="L54" s="298">
        <f t="shared" si="45"/>
        <v>154.46083333333331</v>
      </c>
      <c r="M54" s="298">
        <f t="shared" si="45"/>
        <v>154.46083333333331</v>
      </c>
      <c r="N54" s="298">
        <f t="shared" si="45"/>
        <v>154.46083333333331</v>
      </c>
      <c r="O54" s="414">
        <f>'Summary - Selling Expenses'!S179</f>
        <v>1853.5299999999997</v>
      </c>
    </row>
    <row r="55" spans="2:15" x14ac:dyDescent="0.25">
      <c r="B55" s="413" t="str">
        <f>_xlfn.CONCAT('Summary - Selling Expenses'!C180,"-",'Summary - Selling Expenses'!D180)</f>
        <v>150-Retail Detailing</v>
      </c>
      <c r="C55" s="298">
        <f t="shared" si="37"/>
        <v>177.6925</v>
      </c>
      <c r="D55" s="298">
        <f t="shared" ref="D55:N55" si="46">C55</f>
        <v>177.6925</v>
      </c>
      <c r="E55" s="298">
        <f t="shared" si="46"/>
        <v>177.6925</v>
      </c>
      <c r="F55" s="298">
        <f t="shared" si="46"/>
        <v>177.6925</v>
      </c>
      <c r="G55" s="298">
        <f t="shared" si="46"/>
        <v>177.6925</v>
      </c>
      <c r="H55" s="298">
        <f t="shared" si="46"/>
        <v>177.6925</v>
      </c>
      <c r="I55" s="298">
        <f t="shared" si="46"/>
        <v>177.6925</v>
      </c>
      <c r="J55" s="298">
        <f t="shared" si="46"/>
        <v>177.6925</v>
      </c>
      <c r="K55" s="298">
        <f t="shared" si="46"/>
        <v>177.6925</v>
      </c>
      <c r="L55" s="298">
        <f t="shared" si="46"/>
        <v>177.6925</v>
      </c>
      <c r="M55" s="298">
        <f t="shared" si="46"/>
        <v>177.6925</v>
      </c>
      <c r="N55" s="298">
        <f t="shared" si="46"/>
        <v>177.6925</v>
      </c>
      <c r="O55" s="414">
        <f>'Summary - Selling Expenses'!S180</f>
        <v>2132.31</v>
      </c>
    </row>
    <row r="56" spans="2:15" x14ac:dyDescent="0.25">
      <c r="B56" s="413" t="str">
        <f>_xlfn.CONCAT('Summary - Selling Expenses'!C181,"-",'Summary - Selling Expenses'!D181)</f>
        <v>160-F&amp;I</v>
      </c>
      <c r="C56" s="298">
        <f t="shared" si="37"/>
        <v>822.12833333333344</v>
      </c>
      <c r="D56" s="298">
        <f t="shared" ref="D56:N56" si="47">C56</f>
        <v>822.12833333333344</v>
      </c>
      <c r="E56" s="298">
        <f t="shared" si="47"/>
        <v>822.12833333333344</v>
      </c>
      <c r="F56" s="298">
        <f t="shared" si="47"/>
        <v>822.12833333333344</v>
      </c>
      <c r="G56" s="298">
        <f t="shared" si="47"/>
        <v>822.12833333333344</v>
      </c>
      <c r="H56" s="298">
        <f t="shared" si="47"/>
        <v>822.12833333333344</v>
      </c>
      <c r="I56" s="298">
        <f t="shared" si="47"/>
        <v>822.12833333333344</v>
      </c>
      <c r="J56" s="298">
        <f t="shared" si="47"/>
        <v>822.12833333333344</v>
      </c>
      <c r="K56" s="298">
        <f t="shared" si="47"/>
        <v>822.12833333333344</v>
      </c>
      <c r="L56" s="298">
        <f t="shared" si="47"/>
        <v>822.12833333333344</v>
      </c>
      <c r="M56" s="298">
        <f t="shared" si="47"/>
        <v>822.12833333333344</v>
      </c>
      <c r="N56" s="298">
        <f t="shared" si="47"/>
        <v>822.12833333333344</v>
      </c>
      <c r="O56" s="414">
        <f>'Summary - Selling Expenses'!S181</f>
        <v>9865.5400000000009</v>
      </c>
    </row>
    <row r="57" spans="2:15" x14ac:dyDescent="0.25">
      <c r="B57" s="413" t="str">
        <f>_xlfn.CONCAT('Summary - Selling Expenses'!C182,"-",'Summary - Selling Expenses'!D182)</f>
        <v>210-New Vehicle</v>
      </c>
      <c r="C57" s="298">
        <f t="shared" si="37"/>
        <v>-166.56166666666667</v>
      </c>
      <c r="D57" s="298">
        <f t="shared" ref="D57:N57" si="48">C57</f>
        <v>-166.56166666666667</v>
      </c>
      <c r="E57" s="298">
        <f t="shared" si="48"/>
        <v>-166.56166666666667</v>
      </c>
      <c r="F57" s="298">
        <f t="shared" si="48"/>
        <v>-166.56166666666667</v>
      </c>
      <c r="G57" s="298">
        <f t="shared" si="48"/>
        <v>-166.56166666666667</v>
      </c>
      <c r="H57" s="298">
        <f t="shared" si="48"/>
        <v>-166.56166666666667</v>
      </c>
      <c r="I57" s="298">
        <f t="shared" si="48"/>
        <v>-166.56166666666667</v>
      </c>
      <c r="J57" s="298">
        <f t="shared" si="48"/>
        <v>-166.56166666666667</v>
      </c>
      <c r="K57" s="298">
        <f t="shared" si="48"/>
        <v>-166.56166666666667</v>
      </c>
      <c r="L57" s="298">
        <f t="shared" si="48"/>
        <v>-166.56166666666667</v>
      </c>
      <c r="M57" s="298">
        <f t="shared" si="48"/>
        <v>-166.56166666666667</v>
      </c>
      <c r="N57" s="298">
        <f t="shared" si="48"/>
        <v>-166.56166666666667</v>
      </c>
      <c r="O57" s="414">
        <f>'Summary - Selling Expenses'!S182</f>
        <v>-1998.74</v>
      </c>
    </row>
    <row r="58" spans="2:15" x14ac:dyDescent="0.25">
      <c r="B58" s="413" t="str">
        <f>_xlfn.CONCAT('Summary - Selling Expenses'!C183,"-",'Summary - Selling Expenses'!D183)</f>
        <v>220-Used Vehicle</v>
      </c>
      <c r="C58" s="298">
        <f t="shared" si="37"/>
        <v>6598.2716666666674</v>
      </c>
      <c r="D58" s="298">
        <f t="shared" ref="D58:N58" si="49">C58</f>
        <v>6598.2716666666674</v>
      </c>
      <c r="E58" s="298">
        <f t="shared" si="49"/>
        <v>6598.2716666666674</v>
      </c>
      <c r="F58" s="298">
        <f t="shared" si="49"/>
        <v>6598.2716666666674</v>
      </c>
      <c r="G58" s="298">
        <f t="shared" si="49"/>
        <v>6598.2716666666674</v>
      </c>
      <c r="H58" s="298">
        <f t="shared" si="49"/>
        <v>6598.2716666666674</v>
      </c>
      <c r="I58" s="298">
        <f t="shared" si="49"/>
        <v>6598.2716666666674</v>
      </c>
      <c r="J58" s="298">
        <f t="shared" si="49"/>
        <v>6598.2716666666674</v>
      </c>
      <c r="K58" s="298">
        <f t="shared" si="49"/>
        <v>6598.2716666666674</v>
      </c>
      <c r="L58" s="298">
        <f t="shared" si="49"/>
        <v>6598.2716666666674</v>
      </c>
      <c r="M58" s="298">
        <f t="shared" si="49"/>
        <v>6598.2716666666674</v>
      </c>
      <c r="N58" s="298">
        <f t="shared" si="49"/>
        <v>6598.2716666666674</v>
      </c>
      <c r="O58" s="414">
        <f>'Summary - Selling Expenses'!S183</f>
        <v>79179.260000000009</v>
      </c>
    </row>
    <row r="59" spans="2:15" x14ac:dyDescent="0.25">
      <c r="B59" s="413" t="str">
        <f>_xlfn.CONCAT('Summary - Selling Expenses'!C184,"-",'Summary - Selling Expenses'!D184)</f>
        <v>230-Parts</v>
      </c>
      <c r="C59" s="298">
        <f t="shared" si="37"/>
        <v>599.49416666666673</v>
      </c>
      <c r="D59" s="298">
        <f t="shared" ref="D59:N59" si="50">C59</f>
        <v>599.49416666666673</v>
      </c>
      <c r="E59" s="298">
        <f t="shared" si="50"/>
        <v>599.49416666666673</v>
      </c>
      <c r="F59" s="298">
        <f t="shared" si="50"/>
        <v>599.49416666666673</v>
      </c>
      <c r="G59" s="298">
        <f t="shared" si="50"/>
        <v>599.49416666666673</v>
      </c>
      <c r="H59" s="298">
        <f t="shared" si="50"/>
        <v>599.49416666666673</v>
      </c>
      <c r="I59" s="298">
        <f t="shared" si="50"/>
        <v>599.49416666666673</v>
      </c>
      <c r="J59" s="298">
        <f t="shared" si="50"/>
        <v>599.49416666666673</v>
      </c>
      <c r="K59" s="298">
        <f t="shared" si="50"/>
        <v>599.49416666666673</v>
      </c>
      <c r="L59" s="298">
        <f t="shared" si="50"/>
        <v>599.49416666666673</v>
      </c>
      <c r="M59" s="298">
        <f t="shared" si="50"/>
        <v>599.49416666666673</v>
      </c>
      <c r="N59" s="298">
        <f t="shared" si="50"/>
        <v>599.49416666666673</v>
      </c>
      <c r="O59" s="414">
        <f>'Summary - Selling Expenses'!S184</f>
        <v>7193.93</v>
      </c>
    </row>
    <row r="60" spans="2:15" x14ac:dyDescent="0.25">
      <c r="B60" s="413" t="str">
        <f>_xlfn.CONCAT('Summary - Selling Expenses'!C185,"-",'Summary - Selling Expenses'!D185)</f>
        <v>240-Service</v>
      </c>
      <c r="C60" s="298">
        <f t="shared" si="37"/>
        <v>938.29750000000001</v>
      </c>
      <c r="D60" s="298">
        <f t="shared" ref="D60:N60" si="51">C60</f>
        <v>938.29750000000001</v>
      </c>
      <c r="E60" s="298">
        <f t="shared" si="51"/>
        <v>938.29750000000001</v>
      </c>
      <c r="F60" s="298">
        <f t="shared" si="51"/>
        <v>938.29750000000001</v>
      </c>
      <c r="G60" s="298">
        <f t="shared" si="51"/>
        <v>938.29750000000001</v>
      </c>
      <c r="H60" s="298">
        <f t="shared" si="51"/>
        <v>938.29750000000001</v>
      </c>
      <c r="I60" s="298">
        <f t="shared" si="51"/>
        <v>938.29750000000001</v>
      </c>
      <c r="J60" s="298">
        <f t="shared" si="51"/>
        <v>938.29750000000001</v>
      </c>
      <c r="K60" s="298">
        <f t="shared" si="51"/>
        <v>938.29750000000001</v>
      </c>
      <c r="L60" s="298">
        <f t="shared" si="51"/>
        <v>938.29750000000001</v>
      </c>
      <c r="M60" s="298">
        <f t="shared" si="51"/>
        <v>938.29750000000001</v>
      </c>
      <c r="N60" s="298">
        <f t="shared" si="51"/>
        <v>938.29750000000001</v>
      </c>
      <c r="O60" s="414">
        <f>'Summary - Selling Expenses'!S185</f>
        <v>11259.57</v>
      </c>
    </row>
    <row r="61" spans="2:15" x14ac:dyDescent="0.25">
      <c r="B61" s="413" t="str">
        <f>_xlfn.CONCAT('Summary - Selling Expenses'!C186,"-",'Summary - Selling Expenses'!D186)</f>
        <v>260-F&amp;I</v>
      </c>
      <c r="C61" s="298">
        <f t="shared" si="37"/>
        <v>432.85500000000002</v>
      </c>
      <c r="D61" s="298">
        <f t="shared" ref="D61:N61" si="52">C61</f>
        <v>432.85500000000002</v>
      </c>
      <c r="E61" s="298">
        <f t="shared" si="52"/>
        <v>432.85500000000002</v>
      </c>
      <c r="F61" s="298">
        <f t="shared" si="52"/>
        <v>432.85500000000002</v>
      </c>
      <c r="G61" s="298">
        <f t="shared" si="52"/>
        <v>432.85500000000002</v>
      </c>
      <c r="H61" s="298">
        <f t="shared" si="52"/>
        <v>432.85500000000002</v>
      </c>
      <c r="I61" s="298">
        <f t="shared" si="52"/>
        <v>432.85500000000002</v>
      </c>
      <c r="J61" s="298">
        <f t="shared" si="52"/>
        <v>432.85500000000002</v>
      </c>
      <c r="K61" s="298">
        <f t="shared" si="52"/>
        <v>432.85500000000002</v>
      </c>
      <c r="L61" s="298">
        <f t="shared" si="52"/>
        <v>432.85500000000002</v>
      </c>
      <c r="M61" s="298">
        <f t="shared" si="52"/>
        <v>432.85500000000002</v>
      </c>
      <c r="N61" s="298">
        <f t="shared" si="52"/>
        <v>432.85500000000002</v>
      </c>
      <c r="O61" s="414">
        <f>'Summary - Selling Expenses'!S186</f>
        <v>5194.26</v>
      </c>
    </row>
    <row r="62" spans="2:15" x14ac:dyDescent="0.25">
      <c r="B62" s="413" t="str">
        <f>_xlfn.CONCAT('Summary - Selling Expenses'!C187,"-",'Summary - Selling Expenses'!D187)</f>
        <v>330-Parts</v>
      </c>
      <c r="C62" s="298">
        <f t="shared" si="37"/>
        <v>329.08250000000004</v>
      </c>
      <c r="D62" s="298">
        <f t="shared" ref="D62:N62" si="53">C62</f>
        <v>329.08250000000004</v>
      </c>
      <c r="E62" s="298">
        <f t="shared" si="53"/>
        <v>329.08250000000004</v>
      </c>
      <c r="F62" s="298">
        <f t="shared" si="53"/>
        <v>329.08250000000004</v>
      </c>
      <c r="G62" s="298">
        <f t="shared" si="53"/>
        <v>329.08250000000004</v>
      </c>
      <c r="H62" s="298">
        <f t="shared" si="53"/>
        <v>329.08250000000004</v>
      </c>
      <c r="I62" s="298">
        <f t="shared" si="53"/>
        <v>329.08250000000004</v>
      </c>
      <c r="J62" s="298">
        <f t="shared" si="53"/>
        <v>329.08250000000004</v>
      </c>
      <c r="K62" s="298">
        <f t="shared" si="53"/>
        <v>329.08250000000004</v>
      </c>
      <c r="L62" s="298">
        <f t="shared" si="53"/>
        <v>329.08250000000004</v>
      </c>
      <c r="M62" s="298">
        <f t="shared" si="53"/>
        <v>329.08250000000004</v>
      </c>
      <c r="N62" s="298">
        <f t="shared" si="53"/>
        <v>329.08250000000004</v>
      </c>
      <c r="O62" s="414">
        <f>'Summary - Selling Expenses'!S187</f>
        <v>3948.9900000000002</v>
      </c>
    </row>
    <row r="63" spans="2:15" x14ac:dyDescent="0.25">
      <c r="B63" s="413" t="str">
        <f>_xlfn.CONCAT('Summary - Selling Expenses'!C188,"-",'Summary - Selling Expenses'!D188)</f>
        <v>340-Service</v>
      </c>
      <c r="C63" s="298">
        <f t="shared" si="37"/>
        <v>2072.8783333333336</v>
      </c>
      <c r="D63" s="298">
        <f t="shared" ref="D63:N63" si="54">C63</f>
        <v>2072.8783333333336</v>
      </c>
      <c r="E63" s="298">
        <f t="shared" si="54"/>
        <v>2072.8783333333336</v>
      </c>
      <c r="F63" s="298">
        <f t="shared" si="54"/>
        <v>2072.8783333333336</v>
      </c>
      <c r="G63" s="298">
        <f t="shared" si="54"/>
        <v>2072.8783333333336</v>
      </c>
      <c r="H63" s="298">
        <f t="shared" si="54"/>
        <v>2072.8783333333336</v>
      </c>
      <c r="I63" s="298">
        <f t="shared" si="54"/>
        <v>2072.8783333333336</v>
      </c>
      <c r="J63" s="298">
        <f t="shared" si="54"/>
        <v>2072.8783333333336</v>
      </c>
      <c r="K63" s="298">
        <f t="shared" si="54"/>
        <v>2072.8783333333336</v>
      </c>
      <c r="L63" s="298">
        <f t="shared" si="54"/>
        <v>2072.8783333333336</v>
      </c>
      <c r="M63" s="298">
        <f t="shared" si="54"/>
        <v>2072.8783333333336</v>
      </c>
      <c r="N63" s="298">
        <f t="shared" si="54"/>
        <v>2072.8783333333336</v>
      </c>
      <c r="O63" s="414">
        <f>'Summary - Selling Expenses'!S188</f>
        <v>24874.540000000005</v>
      </c>
    </row>
    <row r="64" spans="2:15" x14ac:dyDescent="0.25">
      <c r="B64" s="413" t="str">
        <f>_xlfn.CONCAT('Summary - Selling Expenses'!C189,"-",'Summary - Selling Expenses'!D189)</f>
        <v>430-Parts</v>
      </c>
      <c r="C64" s="298">
        <f t="shared" si="37"/>
        <v>312.82250000000005</v>
      </c>
      <c r="D64" s="298">
        <f t="shared" ref="D64:N64" si="55">C64</f>
        <v>312.82250000000005</v>
      </c>
      <c r="E64" s="298">
        <f t="shared" si="55"/>
        <v>312.82250000000005</v>
      </c>
      <c r="F64" s="298">
        <f t="shared" si="55"/>
        <v>312.82250000000005</v>
      </c>
      <c r="G64" s="298">
        <f t="shared" si="55"/>
        <v>312.82250000000005</v>
      </c>
      <c r="H64" s="298">
        <f t="shared" si="55"/>
        <v>312.82250000000005</v>
      </c>
      <c r="I64" s="298">
        <f t="shared" si="55"/>
        <v>312.82250000000005</v>
      </c>
      <c r="J64" s="298">
        <f t="shared" si="55"/>
        <v>312.82250000000005</v>
      </c>
      <c r="K64" s="298">
        <f t="shared" si="55"/>
        <v>312.82250000000005</v>
      </c>
      <c r="L64" s="298">
        <f t="shared" si="55"/>
        <v>312.82250000000005</v>
      </c>
      <c r="M64" s="298">
        <f t="shared" si="55"/>
        <v>312.82250000000005</v>
      </c>
      <c r="N64" s="298">
        <f t="shared" si="55"/>
        <v>312.82250000000005</v>
      </c>
      <c r="O64" s="414">
        <f>'Summary - Selling Expenses'!S189</f>
        <v>3753.8700000000003</v>
      </c>
    </row>
    <row r="65" spans="2:16" x14ac:dyDescent="0.25">
      <c r="B65" s="413" t="str">
        <f>_xlfn.CONCAT('Summary - Selling Expenses'!C190,"-",'Summary - Selling Expenses'!D190)</f>
        <v>440-Service</v>
      </c>
      <c r="C65" s="298">
        <f t="shared" si="37"/>
        <v>541.53</v>
      </c>
      <c r="D65" s="298">
        <f t="shared" ref="D65:N65" si="56">C65</f>
        <v>541.53</v>
      </c>
      <c r="E65" s="298">
        <f t="shared" si="56"/>
        <v>541.53</v>
      </c>
      <c r="F65" s="298">
        <f t="shared" si="56"/>
        <v>541.53</v>
      </c>
      <c r="G65" s="298">
        <f t="shared" si="56"/>
        <v>541.53</v>
      </c>
      <c r="H65" s="298">
        <f t="shared" si="56"/>
        <v>541.53</v>
      </c>
      <c r="I65" s="298">
        <f t="shared" si="56"/>
        <v>541.53</v>
      </c>
      <c r="J65" s="298">
        <f t="shared" si="56"/>
        <v>541.53</v>
      </c>
      <c r="K65" s="298">
        <f t="shared" si="56"/>
        <v>541.53</v>
      </c>
      <c r="L65" s="298">
        <f t="shared" si="56"/>
        <v>541.53</v>
      </c>
      <c r="M65" s="298">
        <f t="shared" si="56"/>
        <v>541.53</v>
      </c>
      <c r="N65" s="298">
        <f t="shared" si="56"/>
        <v>541.53</v>
      </c>
      <c r="O65" s="414">
        <f>'Summary - Selling Expenses'!S190</f>
        <v>6498.36</v>
      </c>
    </row>
    <row r="66" spans="2:16" x14ac:dyDescent="0.25">
      <c r="B66" s="413" t="str">
        <f>_xlfn.CONCAT('Summary - Selling Expenses'!C191,"-",'Summary - Selling Expenses'!D191)</f>
        <v>935-Bridgestone</v>
      </c>
      <c r="C66" s="298">
        <f t="shared" si="37"/>
        <v>650.64166666666665</v>
      </c>
      <c r="D66" s="298">
        <f t="shared" ref="D66:N66" si="57">C66</f>
        <v>650.64166666666665</v>
      </c>
      <c r="E66" s="298">
        <f t="shared" si="57"/>
        <v>650.64166666666665</v>
      </c>
      <c r="F66" s="298">
        <f t="shared" si="57"/>
        <v>650.64166666666665</v>
      </c>
      <c r="G66" s="298">
        <f t="shared" si="57"/>
        <v>650.64166666666665</v>
      </c>
      <c r="H66" s="298">
        <f t="shared" si="57"/>
        <v>650.64166666666665</v>
      </c>
      <c r="I66" s="298">
        <f t="shared" si="57"/>
        <v>650.64166666666665</v>
      </c>
      <c r="J66" s="298">
        <f t="shared" si="57"/>
        <v>650.64166666666665</v>
      </c>
      <c r="K66" s="298">
        <f t="shared" si="57"/>
        <v>650.64166666666665</v>
      </c>
      <c r="L66" s="298">
        <f t="shared" si="57"/>
        <v>650.64166666666665</v>
      </c>
      <c r="M66" s="298">
        <f t="shared" si="57"/>
        <v>650.64166666666665</v>
      </c>
      <c r="N66" s="298">
        <f t="shared" si="57"/>
        <v>650.64166666666665</v>
      </c>
      <c r="O66" s="414">
        <f>'Summary - Selling Expenses'!S191</f>
        <v>7807.7</v>
      </c>
    </row>
    <row r="67" spans="2:16" ht="15.75" thickBot="1" x14ac:dyDescent="0.3">
      <c r="B67" s="407" t="str">
        <f>_xlfn.CONCAT('Summary - Selling Expenses'!C192,"-",'Summary - Selling Expenses'!D192)</f>
        <v>936-Bridgestone</v>
      </c>
      <c r="C67" s="408">
        <f t="shared" si="37"/>
        <v>587.01333333333332</v>
      </c>
      <c r="D67" s="408">
        <f t="shared" ref="D67:N67" si="58">C67</f>
        <v>587.01333333333332</v>
      </c>
      <c r="E67" s="408">
        <f t="shared" si="58"/>
        <v>587.01333333333332</v>
      </c>
      <c r="F67" s="408">
        <f t="shared" si="58"/>
        <v>587.01333333333332</v>
      </c>
      <c r="G67" s="408">
        <f t="shared" si="58"/>
        <v>587.01333333333332</v>
      </c>
      <c r="H67" s="408">
        <f t="shared" si="58"/>
        <v>587.01333333333332</v>
      </c>
      <c r="I67" s="408">
        <f t="shared" si="58"/>
        <v>587.01333333333332</v>
      </c>
      <c r="J67" s="408">
        <f t="shared" si="58"/>
        <v>587.01333333333332</v>
      </c>
      <c r="K67" s="408">
        <f t="shared" si="58"/>
        <v>587.01333333333332</v>
      </c>
      <c r="L67" s="408">
        <f t="shared" si="58"/>
        <v>587.01333333333332</v>
      </c>
      <c r="M67" s="408">
        <f t="shared" si="58"/>
        <v>587.01333333333332</v>
      </c>
      <c r="N67" s="408">
        <f t="shared" si="58"/>
        <v>587.01333333333332</v>
      </c>
      <c r="O67" s="409">
        <f>'Summary - Selling Expenses'!S192</f>
        <v>7044.16</v>
      </c>
    </row>
    <row r="68" spans="2:16" x14ac:dyDescent="0.25">
      <c r="O68" s="298">
        <f>SUM(O46:O67)</f>
        <v>384880.76999999996</v>
      </c>
      <c r="P68" s="232" t="s">
        <v>301</v>
      </c>
    </row>
    <row r="69" spans="2:16" x14ac:dyDescent="0.25">
      <c r="O69" s="298">
        <f>SUMIFS('Summary - Selling Expenses'!AL:AL,'Summary - Selling Expenses'!B:B,7332)</f>
        <v>384880.76999999996</v>
      </c>
      <c r="P69" s="232" t="s">
        <v>1137</v>
      </c>
    </row>
    <row r="70" spans="2:16" x14ac:dyDescent="0.25">
      <c r="O70">
        <f>O68-O69</f>
        <v>0</v>
      </c>
      <c r="P70" s="232" t="s">
        <v>870</v>
      </c>
    </row>
    <row r="71" spans="2:16" ht="15.75" thickBot="1" x14ac:dyDescent="0.3"/>
    <row r="72" spans="2:16" ht="15.75" x14ac:dyDescent="0.25">
      <c r="B72" s="405" t="s">
        <v>1138</v>
      </c>
      <c r="C72" s="406">
        <v>45383</v>
      </c>
      <c r="D72" s="406">
        <v>45413</v>
      </c>
      <c r="E72" s="406">
        <v>45444</v>
      </c>
      <c r="F72" s="406">
        <v>45474</v>
      </c>
      <c r="G72" s="406">
        <v>45505</v>
      </c>
      <c r="H72" s="406">
        <v>45536</v>
      </c>
      <c r="I72" s="406">
        <v>45566</v>
      </c>
      <c r="J72" s="406">
        <v>45597</v>
      </c>
      <c r="K72" s="406">
        <v>45627</v>
      </c>
      <c r="L72" s="406">
        <v>45658</v>
      </c>
      <c r="M72" s="406">
        <v>45689</v>
      </c>
      <c r="N72" s="406">
        <v>45717</v>
      </c>
      <c r="O72" s="429" t="s">
        <v>301</v>
      </c>
    </row>
    <row r="73" spans="2:16" x14ac:dyDescent="0.25">
      <c r="B73" s="413" t="str">
        <f>_xlfn.CONCAT('Summary - Selling Expenses'!C193,"-",'Summary - Selling Expenses'!D193)</f>
        <v>110-New Vehicle</v>
      </c>
      <c r="C73" s="298">
        <f>O73/12</f>
        <v>1589.4366666666665</v>
      </c>
      <c r="D73" s="298">
        <f>C73</f>
        <v>1589.4366666666665</v>
      </c>
      <c r="E73" s="298">
        <f t="shared" ref="E73:N73" si="59">D73</f>
        <v>1589.4366666666665</v>
      </c>
      <c r="F73" s="298">
        <f t="shared" si="59"/>
        <v>1589.4366666666665</v>
      </c>
      <c r="G73" s="298">
        <f t="shared" si="59"/>
        <v>1589.4366666666665</v>
      </c>
      <c r="H73" s="298">
        <f t="shared" si="59"/>
        <v>1589.4366666666665</v>
      </c>
      <c r="I73" s="298">
        <f t="shared" si="59"/>
        <v>1589.4366666666665</v>
      </c>
      <c r="J73" s="298">
        <f t="shared" si="59"/>
        <v>1589.4366666666665</v>
      </c>
      <c r="K73" s="298">
        <f t="shared" si="59"/>
        <v>1589.4366666666665</v>
      </c>
      <c r="L73" s="298">
        <f t="shared" si="59"/>
        <v>1589.4366666666665</v>
      </c>
      <c r="M73" s="298">
        <f t="shared" si="59"/>
        <v>1589.4366666666665</v>
      </c>
      <c r="N73" s="298">
        <f t="shared" si="59"/>
        <v>1589.4366666666665</v>
      </c>
      <c r="O73" s="414">
        <f>'Summary - Selling Expenses'!S193</f>
        <v>19073.239999999998</v>
      </c>
    </row>
    <row r="74" spans="2:16" x14ac:dyDescent="0.25">
      <c r="B74" s="413" t="str">
        <f>_xlfn.CONCAT('Summary - Selling Expenses'!C194,"-",'Summary - Selling Expenses'!D194)</f>
        <v>112-LEX New Vehicle</v>
      </c>
      <c r="C74" s="298">
        <f t="shared" ref="C74:C92" si="60">O74/12</f>
        <v>2145.9158333333335</v>
      </c>
      <c r="D74" s="298">
        <f t="shared" ref="D74:N74" si="61">C74</f>
        <v>2145.9158333333335</v>
      </c>
      <c r="E74" s="298">
        <f t="shared" si="61"/>
        <v>2145.9158333333335</v>
      </c>
      <c r="F74" s="298">
        <f t="shared" si="61"/>
        <v>2145.9158333333335</v>
      </c>
      <c r="G74" s="298">
        <f t="shared" si="61"/>
        <v>2145.9158333333335</v>
      </c>
      <c r="H74" s="298">
        <f t="shared" si="61"/>
        <v>2145.9158333333335</v>
      </c>
      <c r="I74" s="298">
        <f t="shared" si="61"/>
        <v>2145.9158333333335</v>
      </c>
      <c r="J74" s="298">
        <f t="shared" si="61"/>
        <v>2145.9158333333335</v>
      </c>
      <c r="K74" s="298">
        <f t="shared" si="61"/>
        <v>2145.9158333333335</v>
      </c>
      <c r="L74" s="298">
        <f t="shared" si="61"/>
        <v>2145.9158333333335</v>
      </c>
      <c r="M74" s="298">
        <f t="shared" si="61"/>
        <v>2145.9158333333335</v>
      </c>
      <c r="N74" s="298">
        <f t="shared" si="61"/>
        <v>2145.9158333333335</v>
      </c>
      <c r="O74" s="414">
        <f>'Summary - Selling Expenses'!S194</f>
        <v>25750.99</v>
      </c>
    </row>
    <row r="75" spans="2:16" x14ac:dyDescent="0.25">
      <c r="B75" s="413" t="str">
        <f>_xlfn.CONCAT('Summary - Selling Expenses'!C195,"-",'Summary - Selling Expenses'!D195)</f>
        <v>120-Used Vehicle</v>
      </c>
      <c r="C75" s="298">
        <f t="shared" si="60"/>
        <v>910.96416666666664</v>
      </c>
      <c r="D75" s="298">
        <f t="shared" ref="D75:N75" si="62">C75</f>
        <v>910.96416666666664</v>
      </c>
      <c r="E75" s="298">
        <f t="shared" si="62"/>
        <v>910.96416666666664</v>
      </c>
      <c r="F75" s="298">
        <f t="shared" si="62"/>
        <v>910.96416666666664</v>
      </c>
      <c r="G75" s="298">
        <f t="shared" si="62"/>
        <v>910.96416666666664</v>
      </c>
      <c r="H75" s="298">
        <f t="shared" si="62"/>
        <v>910.96416666666664</v>
      </c>
      <c r="I75" s="298">
        <f t="shared" si="62"/>
        <v>910.96416666666664</v>
      </c>
      <c r="J75" s="298">
        <f t="shared" si="62"/>
        <v>910.96416666666664</v>
      </c>
      <c r="K75" s="298">
        <f t="shared" si="62"/>
        <v>910.96416666666664</v>
      </c>
      <c r="L75" s="298">
        <f t="shared" si="62"/>
        <v>910.96416666666664</v>
      </c>
      <c r="M75" s="298">
        <f t="shared" si="62"/>
        <v>910.96416666666664</v>
      </c>
      <c r="N75" s="298">
        <f t="shared" si="62"/>
        <v>910.96416666666664</v>
      </c>
      <c r="O75" s="414">
        <f>'Summary - Selling Expenses'!S195</f>
        <v>10931.57</v>
      </c>
    </row>
    <row r="76" spans="2:16" x14ac:dyDescent="0.25">
      <c r="B76" s="413" t="str">
        <f>_xlfn.CONCAT('Summary - Selling Expenses'!C196,"-",'Summary - Selling Expenses'!D196)</f>
        <v>121-Used Vehicle</v>
      </c>
      <c r="C76" s="298">
        <f t="shared" si="60"/>
        <v>322.05</v>
      </c>
      <c r="D76" s="298">
        <f t="shared" ref="D76:N76" si="63">C76</f>
        <v>322.05</v>
      </c>
      <c r="E76" s="298">
        <f t="shared" si="63"/>
        <v>322.05</v>
      </c>
      <c r="F76" s="298">
        <f t="shared" si="63"/>
        <v>322.05</v>
      </c>
      <c r="G76" s="298">
        <f t="shared" si="63"/>
        <v>322.05</v>
      </c>
      <c r="H76" s="298">
        <f t="shared" si="63"/>
        <v>322.05</v>
      </c>
      <c r="I76" s="298">
        <f t="shared" si="63"/>
        <v>322.05</v>
      </c>
      <c r="J76" s="298">
        <f t="shared" si="63"/>
        <v>322.05</v>
      </c>
      <c r="K76" s="298">
        <f t="shared" si="63"/>
        <v>322.05</v>
      </c>
      <c r="L76" s="298">
        <f t="shared" si="63"/>
        <v>322.05</v>
      </c>
      <c r="M76" s="298">
        <f t="shared" si="63"/>
        <v>322.05</v>
      </c>
      <c r="N76" s="298">
        <f t="shared" si="63"/>
        <v>322.05</v>
      </c>
      <c r="O76" s="414">
        <f>'Summary - Selling Expenses'!S196</f>
        <v>3864.6</v>
      </c>
    </row>
    <row r="77" spans="2:16" x14ac:dyDescent="0.25">
      <c r="B77" s="413" t="str">
        <f>_xlfn.CONCAT('Summary - Selling Expenses'!C197,"-",'Summary - Selling Expenses'!D197)</f>
        <v>122-LEX Used Vehicle</v>
      </c>
      <c r="C77" s="298">
        <f t="shared" si="60"/>
        <v>153.40666666666667</v>
      </c>
      <c r="D77" s="298">
        <f t="shared" ref="D77:N77" si="64">C77</f>
        <v>153.40666666666667</v>
      </c>
      <c r="E77" s="298">
        <f t="shared" si="64"/>
        <v>153.40666666666667</v>
      </c>
      <c r="F77" s="298">
        <f t="shared" si="64"/>
        <v>153.40666666666667</v>
      </c>
      <c r="G77" s="298">
        <f t="shared" si="64"/>
        <v>153.40666666666667</v>
      </c>
      <c r="H77" s="298">
        <f t="shared" si="64"/>
        <v>153.40666666666667</v>
      </c>
      <c r="I77" s="298">
        <f t="shared" si="64"/>
        <v>153.40666666666667</v>
      </c>
      <c r="J77" s="298">
        <f t="shared" si="64"/>
        <v>153.40666666666667</v>
      </c>
      <c r="K77" s="298">
        <f t="shared" si="64"/>
        <v>153.40666666666667</v>
      </c>
      <c r="L77" s="298">
        <f t="shared" si="64"/>
        <v>153.40666666666667</v>
      </c>
      <c r="M77" s="298">
        <f t="shared" si="64"/>
        <v>153.40666666666667</v>
      </c>
      <c r="N77" s="298">
        <f t="shared" si="64"/>
        <v>153.40666666666667</v>
      </c>
      <c r="O77" s="414">
        <f>'Summary - Selling Expenses'!S197</f>
        <v>1840.8799999999999</v>
      </c>
    </row>
    <row r="78" spans="2:16" x14ac:dyDescent="0.25">
      <c r="B78" s="413" t="str">
        <f>_xlfn.CONCAT('Summary - Selling Expenses'!C198,"-",'Summary - Selling Expenses'!D198)</f>
        <v>130-Parts</v>
      </c>
      <c r="C78" s="298">
        <f t="shared" si="60"/>
        <v>713.94416666666677</v>
      </c>
      <c r="D78" s="298">
        <f t="shared" ref="D78:N78" si="65">C78</f>
        <v>713.94416666666677</v>
      </c>
      <c r="E78" s="298">
        <f t="shared" si="65"/>
        <v>713.94416666666677</v>
      </c>
      <c r="F78" s="298">
        <f t="shared" si="65"/>
        <v>713.94416666666677</v>
      </c>
      <c r="G78" s="298">
        <f t="shared" si="65"/>
        <v>713.94416666666677</v>
      </c>
      <c r="H78" s="298">
        <f t="shared" si="65"/>
        <v>713.94416666666677</v>
      </c>
      <c r="I78" s="298">
        <f t="shared" si="65"/>
        <v>713.94416666666677</v>
      </c>
      <c r="J78" s="298">
        <f t="shared" si="65"/>
        <v>713.94416666666677</v>
      </c>
      <c r="K78" s="298">
        <f t="shared" si="65"/>
        <v>713.94416666666677</v>
      </c>
      <c r="L78" s="298">
        <f t="shared" si="65"/>
        <v>713.94416666666677</v>
      </c>
      <c r="M78" s="298">
        <f t="shared" si="65"/>
        <v>713.94416666666677</v>
      </c>
      <c r="N78" s="298">
        <f t="shared" si="65"/>
        <v>713.94416666666677</v>
      </c>
      <c r="O78" s="414">
        <f>'Summary - Selling Expenses'!S198</f>
        <v>8567.3300000000017</v>
      </c>
    </row>
    <row r="79" spans="2:16" x14ac:dyDescent="0.25">
      <c r="B79" s="413" t="str">
        <f>_xlfn.CONCAT('Summary - Selling Expenses'!C199,"-",'Summary - Selling Expenses'!D199)</f>
        <v>140-Service</v>
      </c>
      <c r="C79" s="298">
        <f t="shared" si="60"/>
        <v>2724.7266666666665</v>
      </c>
      <c r="D79" s="298">
        <f t="shared" ref="D79:N79" si="66">C79</f>
        <v>2724.7266666666665</v>
      </c>
      <c r="E79" s="298">
        <f t="shared" si="66"/>
        <v>2724.7266666666665</v>
      </c>
      <c r="F79" s="298">
        <f t="shared" si="66"/>
        <v>2724.7266666666665</v>
      </c>
      <c r="G79" s="298">
        <f t="shared" si="66"/>
        <v>2724.7266666666665</v>
      </c>
      <c r="H79" s="298">
        <f t="shared" si="66"/>
        <v>2724.7266666666665</v>
      </c>
      <c r="I79" s="298">
        <f t="shared" si="66"/>
        <v>2724.7266666666665</v>
      </c>
      <c r="J79" s="298">
        <f t="shared" si="66"/>
        <v>2724.7266666666665</v>
      </c>
      <c r="K79" s="298">
        <f t="shared" si="66"/>
        <v>2724.7266666666665</v>
      </c>
      <c r="L79" s="298">
        <f t="shared" si="66"/>
        <v>2724.7266666666665</v>
      </c>
      <c r="M79" s="298">
        <f t="shared" si="66"/>
        <v>2724.7266666666665</v>
      </c>
      <c r="N79" s="298">
        <f t="shared" si="66"/>
        <v>2724.7266666666665</v>
      </c>
      <c r="O79" s="414">
        <f>'Summary - Selling Expenses'!S199</f>
        <v>32696.719999999998</v>
      </c>
    </row>
    <row r="80" spans="2:16" x14ac:dyDescent="0.25">
      <c r="B80" s="413" t="str">
        <f>_xlfn.CONCAT('Summary - Selling Expenses'!C200,"-",'Summary - Selling Expenses'!D200)</f>
        <v>142-Lex Service</v>
      </c>
      <c r="C80" s="298">
        <f t="shared" si="60"/>
        <v>190.21416666666667</v>
      </c>
      <c r="D80" s="298">
        <f t="shared" ref="D80:N80" si="67">C80</f>
        <v>190.21416666666667</v>
      </c>
      <c r="E80" s="298">
        <f t="shared" si="67"/>
        <v>190.21416666666667</v>
      </c>
      <c r="F80" s="298">
        <f t="shared" si="67"/>
        <v>190.21416666666667</v>
      </c>
      <c r="G80" s="298">
        <f t="shared" si="67"/>
        <v>190.21416666666667</v>
      </c>
      <c r="H80" s="298">
        <f t="shared" si="67"/>
        <v>190.21416666666667</v>
      </c>
      <c r="I80" s="298">
        <f t="shared" si="67"/>
        <v>190.21416666666667</v>
      </c>
      <c r="J80" s="298">
        <f t="shared" si="67"/>
        <v>190.21416666666667</v>
      </c>
      <c r="K80" s="298">
        <f t="shared" si="67"/>
        <v>190.21416666666667</v>
      </c>
      <c r="L80" s="298">
        <f t="shared" si="67"/>
        <v>190.21416666666667</v>
      </c>
      <c r="M80" s="298">
        <f t="shared" si="67"/>
        <v>190.21416666666667</v>
      </c>
      <c r="N80" s="298">
        <f t="shared" si="67"/>
        <v>190.21416666666667</v>
      </c>
      <c r="O80" s="414">
        <f>'Summary - Selling Expenses'!S200</f>
        <v>2282.5700000000002</v>
      </c>
    </row>
    <row r="81" spans="2:16" x14ac:dyDescent="0.25">
      <c r="B81" s="413" t="str">
        <f>_xlfn.CONCAT('Summary - Selling Expenses'!C201,"-",'Summary - Selling Expenses'!D201)</f>
        <v>147-Service</v>
      </c>
      <c r="C81" s="298">
        <f t="shared" si="60"/>
        <v>18.922499999999999</v>
      </c>
      <c r="D81" s="298">
        <f t="shared" ref="D81:N81" si="68">C81</f>
        <v>18.922499999999999</v>
      </c>
      <c r="E81" s="298">
        <f t="shared" si="68"/>
        <v>18.922499999999999</v>
      </c>
      <c r="F81" s="298">
        <f t="shared" si="68"/>
        <v>18.922499999999999</v>
      </c>
      <c r="G81" s="298">
        <f t="shared" si="68"/>
        <v>18.922499999999999</v>
      </c>
      <c r="H81" s="298">
        <f t="shared" si="68"/>
        <v>18.922499999999999</v>
      </c>
      <c r="I81" s="298">
        <f t="shared" si="68"/>
        <v>18.922499999999999</v>
      </c>
      <c r="J81" s="298">
        <f t="shared" si="68"/>
        <v>18.922499999999999</v>
      </c>
      <c r="K81" s="298">
        <f t="shared" si="68"/>
        <v>18.922499999999999</v>
      </c>
      <c r="L81" s="298">
        <f t="shared" si="68"/>
        <v>18.922499999999999</v>
      </c>
      <c r="M81" s="298">
        <f t="shared" si="68"/>
        <v>18.922499999999999</v>
      </c>
      <c r="N81" s="298">
        <f t="shared" si="68"/>
        <v>18.922499999999999</v>
      </c>
      <c r="O81" s="414">
        <f>'Summary - Selling Expenses'!S201</f>
        <v>227.07</v>
      </c>
    </row>
    <row r="82" spans="2:16" x14ac:dyDescent="0.25">
      <c r="B82" s="413" t="str">
        <f>_xlfn.CONCAT('Summary - Selling Expenses'!C202,"-",'Summary - Selling Expenses'!D202)</f>
        <v>150-Retail Detailing</v>
      </c>
      <c r="C82" s="298">
        <f t="shared" si="60"/>
        <v>133.31083333333333</v>
      </c>
      <c r="D82" s="298">
        <f t="shared" ref="D82:N82" si="69">C82</f>
        <v>133.31083333333333</v>
      </c>
      <c r="E82" s="298">
        <f t="shared" si="69"/>
        <v>133.31083333333333</v>
      </c>
      <c r="F82" s="298">
        <f t="shared" si="69"/>
        <v>133.31083333333333</v>
      </c>
      <c r="G82" s="298">
        <f t="shared" si="69"/>
        <v>133.31083333333333</v>
      </c>
      <c r="H82" s="298">
        <f t="shared" si="69"/>
        <v>133.31083333333333</v>
      </c>
      <c r="I82" s="298">
        <f t="shared" si="69"/>
        <v>133.31083333333333</v>
      </c>
      <c r="J82" s="298">
        <f t="shared" si="69"/>
        <v>133.31083333333333</v>
      </c>
      <c r="K82" s="298">
        <f t="shared" si="69"/>
        <v>133.31083333333333</v>
      </c>
      <c r="L82" s="298">
        <f t="shared" si="69"/>
        <v>133.31083333333333</v>
      </c>
      <c r="M82" s="298">
        <f t="shared" si="69"/>
        <v>133.31083333333333</v>
      </c>
      <c r="N82" s="298">
        <f t="shared" si="69"/>
        <v>133.31083333333333</v>
      </c>
      <c r="O82" s="414">
        <f>'Summary - Selling Expenses'!S202</f>
        <v>1599.73</v>
      </c>
    </row>
    <row r="83" spans="2:16" x14ac:dyDescent="0.25">
      <c r="B83" s="413" t="str">
        <f>_xlfn.CONCAT('Summary - Selling Expenses'!C203,"-",'Summary - Selling Expenses'!D203)</f>
        <v>160-F&amp;I</v>
      </c>
      <c r="C83" s="298">
        <f t="shared" si="60"/>
        <v>6.666666666666667</v>
      </c>
      <c r="D83" s="298">
        <f t="shared" ref="D83:N83" si="70">C83</f>
        <v>6.666666666666667</v>
      </c>
      <c r="E83" s="298">
        <f t="shared" si="70"/>
        <v>6.666666666666667</v>
      </c>
      <c r="F83" s="298">
        <f t="shared" si="70"/>
        <v>6.666666666666667</v>
      </c>
      <c r="G83" s="298">
        <f t="shared" si="70"/>
        <v>6.666666666666667</v>
      </c>
      <c r="H83" s="298">
        <f t="shared" si="70"/>
        <v>6.666666666666667</v>
      </c>
      <c r="I83" s="298">
        <f t="shared" si="70"/>
        <v>6.666666666666667</v>
      </c>
      <c r="J83" s="298">
        <f t="shared" si="70"/>
        <v>6.666666666666667</v>
      </c>
      <c r="K83" s="298">
        <f t="shared" si="70"/>
        <v>6.666666666666667</v>
      </c>
      <c r="L83" s="298">
        <f t="shared" si="70"/>
        <v>6.666666666666667</v>
      </c>
      <c r="M83" s="298">
        <f t="shared" si="70"/>
        <v>6.666666666666667</v>
      </c>
      <c r="N83" s="298">
        <f t="shared" si="70"/>
        <v>6.666666666666667</v>
      </c>
      <c r="O83" s="414">
        <f>'Summary - Selling Expenses'!S203</f>
        <v>80</v>
      </c>
    </row>
    <row r="84" spans="2:16" x14ac:dyDescent="0.25">
      <c r="B84" s="413" t="str">
        <f>_xlfn.CONCAT('Summary - Selling Expenses'!C204,"-",'Summary - Selling Expenses'!D204)</f>
        <v>210-Used Vehicle</v>
      </c>
      <c r="C84" s="298">
        <f t="shared" si="60"/>
        <v>64.405000000000001</v>
      </c>
      <c r="D84" s="298">
        <f t="shared" ref="D84:N84" si="71">C84</f>
        <v>64.405000000000001</v>
      </c>
      <c r="E84" s="298">
        <f t="shared" si="71"/>
        <v>64.405000000000001</v>
      </c>
      <c r="F84" s="298">
        <f t="shared" si="71"/>
        <v>64.405000000000001</v>
      </c>
      <c r="G84" s="298">
        <f t="shared" si="71"/>
        <v>64.405000000000001</v>
      </c>
      <c r="H84" s="298">
        <f t="shared" si="71"/>
        <v>64.405000000000001</v>
      </c>
      <c r="I84" s="298">
        <f t="shared" si="71"/>
        <v>64.405000000000001</v>
      </c>
      <c r="J84" s="298">
        <f t="shared" si="71"/>
        <v>64.405000000000001</v>
      </c>
      <c r="K84" s="298">
        <f t="shared" si="71"/>
        <v>64.405000000000001</v>
      </c>
      <c r="L84" s="298">
        <f t="shared" si="71"/>
        <v>64.405000000000001</v>
      </c>
      <c r="M84" s="298">
        <f t="shared" si="71"/>
        <v>64.405000000000001</v>
      </c>
      <c r="N84" s="298">
        <f t="shared" si="71"/>
        <v>64.405000000000001</v>
      </c>
      <c r="O84" s="414">
        <f>'Summary - Selling Expenses'!S204</f>
        <v>772.86</v>
      </c>
    </row>
    <row r="85" spans="2:16" x14ac:dyDescent="0.25">
      <c r="B85" s="413" t="str">
        <f>_xlfn.CONCAT('Summary - Selling Expenses'!C205,"-",'Summary - Selling Expenses'!D205)</f>
        <v>220-Used Vehicle</v>
      </c>
      <c r="C85" s="298">
        <f t="shared" si="60"/>
        <v>179.98499999999999</v>
      </c>
      <c r="D85" s="298">
        <f t="shared" ref="D85:N85" si="72">C85</f>
        <v>179.98499999999999</v>
      </c>
      <c r="E85" s="298">
        <f t="shared" si="72"/>
        <v>179.98499999999999</v>
      </c>
      <c r="F85" s="298">
        <f t="shared" si="72"/>
        <v>179.98499999999999</v>
      </c>
      <c r="G85" s="298">
        <f t="shared" si="72"/>
        <v>179.98499999999999</v>
      </c>
      <c r="H85" s="298">
        <f t="shared" si="72"/>
        <v>179.98499999999999</v>
      </c>
      <c r="I85" s="298">
        <f t="shared" si="72"/>
        <v>179.98499999999999</v>
      </c>
      <c r="J85" s="298">
        <f t="shared" si="72"/>
        <v>179.98499999999999</v>
      </c>
      <c r="K85" s="298">
        <f t="shared" si="72"/>
        <v>179.98499999999999</v>
      </c>
      <c r="L85" s="298">
        <f t="shared" si="72"/>
        <v>179.98499999999999</v>
      </c>
      <c r="M85" s="298">
        <f t="shared" si="72"/>
        <v>179.98499999999999</v>
      </c>
      <c r="N85" s="298">
        <f t="shared" si="72"/>
        <v>179.98499999999999</v>
      </c>
      <c r="O85" s="414">
        <f>'Summary - Selling Expenses'!S205</f>
        <v>2159.8199999999997</v>
      </c>
    </row>
    <row r="86" spans="2:16" x14ac:dyDescent="0.25">
      <c r="B86" s="413" t="str">
        <f>_xlfn.CONCAT('Summary - Selling Expenses'!C206,"-",'Summary - Selling Expenses'!D206)</f>
        <v>230-Parts</v>
      </c>
      <c r="C86" s="298">
        <f t="shared" si="60"/>
        <v>44.381666666666661</v>
      </c>
      <c r="D86" s="298">
        <f t="shared" ref="D86:N86" si="73">C86</f>
        <v>44.381666666666661</v>
      </c>
      <c r="E86" s="298">
        <f t="shared" si="73"/>
        <v>44.381666666666661</v>
      </c>
      <c r="F86" s="298">
        <f t="shared" si="73"/>
        <v>44.381666666666661</v>
      </c>
      <c r="G86" s="298">
        <f t="shared" si="73"/>
        <v>44.381666666666661</v>
      </c>
      <c r="H86" s="298">
        <f t="shared" si="73"/>
        <v>44.381666666666661</v>
      </c>
      <c r="I86" s="298">
        <f t="shared" si="73"/>
        <v>44.381666666666661</v>
      </c>
      <c r="J86" s="298">
        <f t="shared" si="73"/>
        <v>44.381666666666661</v>
      </c>
      <c r="K86" s="298">
        <f t="shared" si="73"/>
        <v>44.381666666666661</v>
      </c>
      <c r="L86" s="298">
        <f t="shared" si="73"/>
        <v>44.381666666666661</v>
      </c>
      <c r="M86" s="298">
        <f t="shared" si="73"/>
        <v>44.381666666666661</v>
      </c>
      <c r="N86" s="298">
        <f t="shared" si="73"/>
        <v>44.381666666666661</v>
      </c>
      <c r="O86" s="414">
        <f>'Summary - Selling Expenses'!S206</f>
        <v>532.57999999999993</v>
      </c>
    </row>
    <row r="87" spans="2:16" x14ac:dyDescent="0.25">
      <c r="B87" s="413" t="str">
        <f>_xlfn.CONCAT('Summary - Selling Expenses'!C207,"-",'Summary - Selling Expenses'!D207)</f>
        <v>240-Service</v>
      </c>
      <c r="C87" s="298">
        <f t="shared" si="60"/>
        <v>910.79250000000002</v>
      </c>
      <c r="D87" s="298">
        <f t="shared" ref="D87:N87" si="74">C87</f>
        <v>910.79250000000002</v>
      </c>
      <c r="E87" s="298">
        <f t="shared" si="74"/>
        <v>910.79250000000002</v>
      </c>
      <c r="F87" s="298">
        <f t="shared" si="74"/>
        <v>910.79250000000002</v>
      </c>
      <c r="G87" s="298">
        <f t="shared" si="74"/>
        <v>910.79250000000002</v>
      </c>
      <c r="H87" s="298">
        <f t="shared" si="74"/>
        <v>910.79250000000002</v>
      </c>
      <c r="I87" s="298">
        <f t="shared" si="74"/>
        <v>910.79250000000002</v>
      </c>
      <c r="J87" s="298">
        <f t="shared" si="74"/>
        <v>910.79250000000002</v>
      </c>
      <c r="K87" s="298">
        <f t="shared" si="74"/>
        <v>910.79250000000002</v>
      </c>
      <c r="L87" s="298">
        <f t="shared" si="74"/>
        <v>910.79250000000002</v>
      </c>
      <c r="M87" s="298">
        <f t="shared" si="74"/>
        <v>910.79250000000002</v>
      </c>
      <c r="N87" s="298">
        <f t="shared" si="74"/>
        <v>910.79250000000002</v>
      </c>
      <c r="O87" s="414">
        <f>'Summary - Selling Expenses'!S207</f>
        <v>10929.51</v>
      </c>
    </row>
    <row r="88" spans="2:16" x14ac:dyDescent="0.25">
      <c r="B88" s="413" t="str">
        <f>_xlfn.CONCAT('Summary - Selling Expenses'!C208,"-",'Summary - Selling Expenses'!D208)</f>
        <v>340-Service</v>
      </c>
      <c r="C88" s="298">
        <f t="shared" si="60"/>
        <v>992.26249999999993</v>
      </c>
      <c r="D88" s="298">
        <f t="shared" ref="D88:N88" si="75">C88</f>
        <v>992.26249999999993</v>
      </c>
      <c r="E88" s="298">
        <f t="shared" si="75"/>
        <v>992.26249999999993</v>
      </c>
      <c r="F88" s="298">
        <f t="shared" si="75"/>
        <v>992.26249999999993</v>
      </c>
      <c r="G88" s="298">
        <f t="shared" si="75"/>
        <v>992.26249999999993</v>
      </c>
      <c r="H88" s="298">
        <f t="shared" si="75"/>
        <v>992.26249999999993</v>
      </c>
      <c r="I88" s="298">
        <f t="shared" si="75"/>
        <v>992.26249999999993</v>
      </c>
      <c r="J88" s="298">
        <f t="shared" si="75"/>
        <v>992.26249999999993</v>
      </c>
      <c r="K88" s="298">
        <f t="shared" si="75"/>
        <v>992.26249999999993</v>
      </c>
      <c r="L88" s="298">
        <f t="shared" si="75"/>
        <v>992.26249999999993</v>
      </c>
      <c r="M88" s="298">
        <f t="shared" si="75"/>
        <v>992.26249999999993</v>
      </c>
      <c r="N88" s="298">
        <f t="shared" si="75"/>
        <v>992.26249999999993</v>
      </c>
      <c r="O88" s="414">
        <f>'Summary - Selling Expenses'!S208</f>
        <v>11907.15</v>
      </c>
    </row>
    <row r="89" spans="2:16" x14ac:dyDescent="0.25">
      <c r="B89" s="413" t="str">
        <f>_xlfn.CONCAT('Summary - Selling Expenses'!C209,"-",'Summary - Selling Expenses'!D209)</f>
        <v>430-Parts</v>
      </c>
      <c r="C89" s="298">
        <f t="shared" si="60"/>
        <v>69.63333333333334</v>
      </c>
      <c r="D89" s="298">
        <f t="shared" ref="D89:N89" si="76">C89</f>
        <v>69.63333333333334</v>
      </c>
      <c r="E89" s="298">
        <f t="shared" si="76"/>
        <v>69.63333333333334</v>
      </c>
      <c r="F89" s="298">
        <f t="shared" si="76"/>
        <v>69.63333333333334</v>
      </c>
      <c r="G89" s="298">
        <f t="shared" si="76"/>
        <v>69.63333333333334</v>
      </c>
      <c r="H89" s="298">
        <f t="shared" si="76"/>
        <v>69.63333333333334</v>
      </c>
      <c r="I89" s="298">
        <f t="shared" si="76"/>
        <v>69.63333333333334</v>
      </c>
      <c r="J89" s="298">
        <f t="shared" si="76"/>
        <v>69.63333333333334</v>
      </c>
      <c r="K89" s="298">
        <f t="shared" si="76"/>
        <v>69.63333333333334</v>
      </c>
      <c r="L89" s="298">
        <f t="shared" si="76"/>
        <v>69.63333333333334</v>
      </c>
      <c r="M89" s="298">
        <f t="shared" si="76"/>
        <v>69.63333333333334</v>
      </c>
      <c r="N89" s="298">
        <f t="shared" si="76"/>
        <v>69.63333333333334</v>
      </c>
      <c r="O89" s="414">
        <f>'Summary - Selling Expenses'!S209</f>
        <v>835.6</v>
      </c>
    </row>
    <row r="90" spans="2:16" x14ac:dyDescent="0.25">
      <c r="B90" s="413" t="str">
        <f>_xlfn.CONCAT('Summary - Selling Expenses'!C210,"-",'Summary - Selling Expenses'!D210)</f>
        <v>440-Service</v>
      </c>
      <c r="C90" s="298">
        <f t="shared" si="60"/>
        <v>1023.1249999999999</v>
      </c>
      <c r="D90" s="298">
        <f t="shared" ref="D90:N90" si="77">C90</f>
        <v>1023.1249999999999</v>
      </c>
      <c r="E90" s="298">
        <f t="shared" si="77"/>
        <v>1023.1249999999999</v>
      </c>
      <c r="F90" s="298">
        <f t="shared" si="77"/>
        <v>1023.1249999999999</v>
      </c>
      <c r="G90" s="298">
        <f t="shared" si="77"/>
        <v>1023.1249999999999</v>
      </c>
      <c r="H90" s="298">
        <f t="shared" si="77"/>
        <v>1023.1249999999999</v>
      </c>
      <c r="I90" s="298">
        <f t="shared" si="77"/>
        <v>1023.1249999999999</v>
      </c>
      <c r="J90" s="298">
        <f t="shared" si="77"/>
        <v>1023.1249999999999</v>
      </c>
      <c r="K90" s="298">
        <f t="shared" si="77"/>
        <v>1023.1249999999999</v>
      </c>
      <c r="L90" s="298">
        <f t="shared" si="77"/>
        <v>1023.1249999999999</v>
      </c>
      <c r="M90" s="298">
        <f t="shared" si="77"/>
        <v>1023.1249999999999</v>
      </c>
      <c r="N90" s="298">
        <f t="shared" si="77"/>
        <v>1023.1249999999999</v>
      </c>
      <c r="O90" s="414">
        <f>'Summary - Selling Expenses'!S210</f>
        <v>12277.499999999998</v>
      </c>
    </row>
    <row r="91" spans="2:16" x14ac:dyDescent="0.25">
      <c r="B91" s="413" t="str">
        <f>_xlfn.CONCAT('Summary - Selling Expenses'!C211,"-",'Summary - Selling Expenses'!D211)</f>
        <v>935-Bridgestone</v>
      </c>
      <c r="C91" s="298">
        <f t="shared" si="60"/>
        <v>1357.7375</v>
      </c>
      <c r="D91" s="298">
        <f t="shared" ref="D91:N91" si="78">C91</f>
        <v>1357.7375</v>
      </c>
      <c r="E91" s="298">
        <f t="shared" si="78"/>
        <v>1357.7375</v>
      </c>
      <c r="F91" s="298">
        <f t="shared" si="78"/>
        <v>1357.7375</v>
      </c>
      <c r="G91" s="298">
        <f t="shared" si="78"/>
        <v>1357.7375</v>
      </c>
      <c r="H91" s="298">
        <f t="shared" si="78"/>
        <v>1357.7375</v>
      </c>
      <c r="I91" s="298">
        <f t="shared" si="78"/>
        <v>1357.7375</v>
      </c>
      <c r="J91" s="298">
        <f t="shared" si="78"/>
        <v>1357.7375</v>
      </c>
      <c r="K91" s="298">
        <f t="shared" si="78"/>
        <v>1357.7375</v>
      </c>
      <c r="L91" s="298">
        <f t="shared" si="78"/>
        <v>1357.7375</v>
      </c>
      <c r="M91" s="298">
        <f t="shared" si="78"/>
        <v>1357.7375</v>
      </c>
      <c r="N91" s="298">
        <f t="shared" si="78"/>
        <v>1357.7375</v>
      </c>
      <c r="O91" s="414">
        <f>'Summary - Selling Expenses'!S211</f>
        <v>16292.849999999999</v>
      </c>
    </row>
    <row r="92" spans="2:16" ht="15.75" thickBot="1" x14ac:dyDescent="0.3">
      <c r="B92" s="407" t="str">
        <f>_xlfn.CONCAT('Summary - Selling Expenses'!C212,"-",'Summary - Selling Expenses'!D212)</f>
        <v>936-Bridgestone</v>
      </c>
      <c r="C92" s="408">
        <f t="shared" si="60"/>
        <v>54.341666666666669</v>
      </c>
      <c r="D92" s="408">
        <f t="shared" ref="D92:N92" si="79">C92</f>
        <v>54.341666666666669</v>
      </c>
      <c r="E92" s="408">
        <f t="shared" si="79"/>
        <v>54.341666666666669</v>
      </c>
      <c r="F92" s="408">
        <f t="shared" si="79"/>
        <v>54.341666666666669</v>
      </c>
      <c r="G92" s="408">
        <f t="shared" si="79"/>
        <v>54.341666666666669</v>
      </c>
      <c r="H92" s="408">
        <f t="shared" si="79"/>
        <v>54.341666666666669</v>
      </c>
      <c r="I92" s="408">
        <f t="shared" si="79"/>
        <v>54.341666666666669</v>
      </c>
      <c r="J92" s="408">
        <f t="shared" si="79"/>
        <v>54.341666666666669</v>
      </c>
      <c r="K92" s="408">
        <f t="shared" si="79"/>
        <v>54.341666666666669</v>
      </c>
      <c r="L92" s="408">
        <f t="shared" si="79"/>
        <v>54.341666666666669</v>
      </c>
      <c r="M92" s="408">
        <f t="shared" si="79"/>
        <v>54.341666666666669</v>
      </c>
      <c r="N92" s="408">
        <f t="shared" si="79"/>
        <v>54.341666666666669</v>
      </c>
      <c r="O92" s="409">
        <f>'Summary - Selling Expenses'!S212</f>
        <v>652.1</v>
      </c>
    </row>
    <row r="93" spans="2:16" x14ac:dyDescent="0.25">
      <c r="O93" s="298">
        <f>SUM(O73:O92)</f>
        <v>163274.67000000001</v>
      </c>
      <c r="P93" s="232" t="s">
        <v>301</v>
      </c>
    </row>
    <row r="94" spans="2:16" x14ac:dyDescent="0.25">
      <c r="O94" s="298">
        <f>SUMIFS('Summary - Selling Expenses'!AL:AL,'Summary - Selling Expenses'!B:B,7333)</f>
        <v>163274.67000000001</v>
      </c>
      <c r="P94" s="232" t="s">
        <v>1139</v>
      </c>
    </row>
    <row r="95" spans="2:16" x14ac:dyDescent="0.25">
      <c r="O95">
        <f>O93-O94</f>
        <v>0</v>
      </c>
      <c r="P95" s="232" t="s">
        <v>870</v>
      </c>
    </row>
    <row r="96" spans="2:16" ht="15.75" thickBot="1" x14ac:dyDescent="0.3"/>
    <row r="97" spans="2:16" ht="15.75" x14ac:dyDescent="0.25">
      <c r="B97" s="405" t="s">
        <v>1140</v>
      </c>
      <c r="C97" s="406">
        <v>45383</v>
      </c>
      <c r="D97" s="406">
        <v>45413</v>
      </c>
      <c r="E97" s="406">
        <v>45444</v>
      </c>
      <c r="F97" s="406">
        <v>45474</v>
      </c>
      <c r="G97" s="406">
        <v>45505</v>
      </c>
      <c r="H97" s="406">
        <v>45536</v>
      </c>
      <c r="I97" s="406">
        <v>45566</v>
      </c>
      <c r="J97" s="406">
        <v>45597</v>
      </c>
      <c r="K97" s="406">
        <v>45627</v>
      </c>
      <c r="L97" s="406">
        <v>45658</v>
      </c>
      <c r="M97" s="406">
        <v>45689</v>
      </c>
      <c r="N97" s="406">
        <v>45717</v>
      </c>
      <c r="O97" s="429" t="s">
        <v>301</v>
      </c>
    </row>
    <row r="98" spans="2:16" x14ac:dyDescent="0.25">
      <c r="B98" s="413" t="str">
        <f>_xlfn.CONCAT('Summary - Selling Expenses'!C226,"-",'Summary - Selling Expenses'!D226)</f>
        <v>130-Parts</v>
      </c>
      <c r="C98" s="298">
        <f>O98/12</f>
        <v>473.2208333333333</v>
      </c>
      <c r="D98" s="298">
        <f>C98</f>
        <v>473.2208333333333</v>
      </c>
      <c r="E98" s="298">
        <f>D98</f>
        <v>473.2208333333333</v>
      </c>
      <c r="F98" s="298">
        <f t="shared" ref="F98:N98" si="80">E98</f>
        <v>473.2208333333333</v>
      </c>
      <c r="G98" s="298">
        <f t="shared" si="80"/>
        <v>473.2208333333333</v>
      </c>
      <c r="H98" s="298">
        <f t="shared" si="80"/>
        <v>473.2208333333333</v>
      </c>
      <c r="I98" s="298">
        <f t="shared" si="80"/>
        <v>473.2208333333333</v>
      </c>
      <c r="J98" s="298">
        <f t="shared" si="80"/>
        <v>473.2208333333333</v>
      </c>
      <c r="K98" s="298">
        <f t="shared" si="80"/>
        <v>473.2208333333333</v>
      </c>
      <c r="L98" s="298">
        <f t="shared" si="80"/>
        <v>473.2208333333333</v>
      </c>
      <c r="M98" s="298">
        <f t="shared" si="80"/>
        <v>473.2208333333333</v>
      </c>
      <c r="N98" s="298">
        <f t="shared" si="80"/>
        <v>473.2208333333333</v>
      </c>
      <c r="O98" s="414">
        <f>'Summary - Selling Expenses'!S226</f>
        <v>5678.65</v>
      </c>
    </row>
    <row r="99" spans="2:16" x14ac:dyDescent="0.25">
      <c r="B99" s="413" t="str">
        <f>_xlfn.CONCAT('Summary - Selling Expenses'!C227,"-",'Summary - Selling Expenses'!D227)</f>
        <v>140-Service</v>
      </c>
      <c r="C99" s="298">
        <f t="shared" ref="C99:C104" si="81">O99/12</f>
        <v>1049.4516666666666</v>
      </c>
      <c r="D99" s="298">
        <f t="shared" ref="D99:D104" si="82">C99</f>
        <v>1049.4516666666666</v>
      </c>
      <c r="E99" s="298">
        <f t="shared" ref="E99:N99" si="83">D99</f>
        <v>1049.4516666666666</v>
      </c>
      <c r="F99" s="298">
        <f t="shared" si="83"/>
        <v>1049.4516666666666</v>
      </c>
      <c r="G99" s="298">
        <f t="shared" si="83"/>
        <v>1049.4516666666666</v>
      </c>
      <c r="H99" s="298">
        <f t="shared" si="83"/>
        <v>1049.4516666666666</v>
      </c>
      <c r="I99" s="298">
        <f t="shared" si="83"/>
        <v>1049.4516666666666</v>
      </c>
      <c r="J99" s="298">
        <f t="shared" si="83"/>
        <v>1049.4516666666666</v>
      </c>
      <c r="K99" s="298">
        <f t="shared" si="83"/>
        <v>1049.4516666666666</v>
      </c>
      <c r="L99" s="298">
        <f t="shared" si="83"/>
        <v>1049.4516666666666</v>
      </c>
      <c r="M99" s="298">
        <f t="shared" si="83"/>
        <v>1049.4516666666666</v>
      </c>
      <c r="N99" s="298">
        <f t="shared" si="83"/>
        <v>1049.4516666666666</v>
      </c>
      <c r="O99" s="414">
        <f>'Summary - Selling Expenses'!S227</f>
        <v>12593.42</v>
      </c>
    </row>
    <row r="100" spans="2:16" x14ac:dyDescent="0.25">
      <c r="B100" s="413" t="str">
        <f>_xlfn.CONCAT('Summary - Selling Expenses'!C228,"-",'Summary - Selling Expenses'!D228)</f>
        <v>142-Lex Service</v>
      </c>
      <c r="C100" s="298">
        <f t="shared" si="81"/>
        <v>23.231666666666666</v>
      </c>
      <c r="D100" s="298">
        <f t="shared" si="82"/>
        <v>23.231666666666666</v>
      </c>
      <c r="E100" s="298">
        <f t="shared" ref="E100:N100" si="84">D100</f>
        <v>23.231666666666666</v>
      </c>
      <c r="F100" s="298">
        <f t="shared" si="84"/>
        <v>23.231666666666666</v>
      </c>
      <c r="G100" s="298">
        <f t="shared" si="84"/>
        <v>23.231666666666666</v>
      </c>
      <c r="H100" s="298">
        <f t="shared" si="84"/>
        <v>23.231666666666666</v>
      </c>
      <c r="I100" s="298">
        <f t="shared" si="84"/>
        <v>23.231666666666666</v>
      </c>
      <c r="J100" s="298">
        <f t="shared" si="84"/>
        <v>23.231666666666666</v>
      </c>
      <c r="K100" s="298">
        <f t="shared" si="84"/>
        <v>23.231666666666666</v>
      </c>
      <c r="L100" s="298">
        <f t="shared" si="84"/>
        <v>23.231666666666666</v>
      </c>
      <c r="M100" s="298">
        <f t="shared" si="84"/>
        <v>23.231666666666666</v>
      </c>
      <c r="N100" s="298">
        <f t="shared" si="84"/>
        <v>23.231666666666666</v>
      </c>
      <c r="O100" s="414">
        <f>'Summary - Selling Expenses'!S228</f>
        <v>278.77999999999997</v>
      </c>
    </row>
    <row r="101" spans="2:16" x14ac:dyDescent="0.25">
      <c r="B101" s="413" t="str">
        <f>_xlfn.CONCAT('Summary - Selling Expenses'!C229,"-",'Summary - Selling Expenses'!D229)</f>
        <v>230-Parts</v>
      </c>
      <c r="C101" s="298">
        <f t="shared" si="81"/>
        <v>141.68333333333337</v>
      </c>
      <c r="D101" s="298">
        <f t="shared" si="82"/>
        <v>141.68333333333337</v>
      </c>
      <c r="E101" s="298">
        <f t="shared" ref="E101:N101" si="85">D101</f>
        <v>141.68333333333337</v>
      </c>
      <c r="F101" s="298">
        <f t="shared" si="85"/>
        <v>141.68333333333337</v>
      </c>
      <c r="G101" s="298">
        <f t="shared" si="85"/>
        <v>141.68333333333337</v>
      </c>
      <c r="H101" s="298">
        <f t="shared" si="85"/>
        <v>141.68333333333337</v>
      </c>
      <c r="I101" s="298">
        <f t="shared" si="85"/>
        <v>141.68333333333337</v>
      </c>
      <c r="J101" s="298">
        <f t="shared" si="85"/>
        <v>141.68333333333337</v>
      </c>
      <c r="K101" s="298">
        <f t="shared" si="85"/>
        <v>141.68333333333337</v>
      </c>
      <c r="L101" s="298">
        <f t="shared" si="85"/>
        <v>141.68333333333337</v>
      </c>
      <c r="M101" s="298">
        <f t="shared" si="85"/>
        <v>141.68333333333337</v>
      </c>
      <c r="N101" s="298">
        <f t="shared" si="85"/>
        <v>141.68333333333337</v>
      </c>
      <c r="O101" s="414">
        <f>'Summary - Selling Expenses'!S229</f>
        <v>1700.2000000000003</v>
      </c>
    </row>
    <row r="102" spans="2:16" x14ac:dyDescent="0.25">
      <c r="B102" s="413" t="str">
        <f>_xlfn.CONCAT('Summary - Selling Expenses'!C230,"-",'Summary - Selling Expenses'!D230)</f>
        <v>240-Service</v>
      </c>
      <c r="C102" s="298">
        <f t="shared" si="81"/>
        <v>367.60666666666663</v>
      </c>
      <c r="D102" s="298">
        <f t="shared" si="82"/>
        <v>367.60666666666663</v>
      </c>
      <c r="E102" s="298">
        <f t="shared" ref="E102:N102" si="86">D102</f>
        <v>367.60666666666663</v>
      </c>
      <c r="F102" s="298">
        <f t="shared" si="86"/>
        <v>367.60666666666663</v>
      </c>
      <c r="G102" s="298">
        <f t="shared" si="86"/>
        <v>367.60666666666663</v>
      </c>
      <c r="H102" s="298">
        <f t="shared" si="86"/>
        <v>367.60666666666663</v>
      </c>
      <c r="I102" s="298">
        <f t="shared" si="86"/>
        <v>367.60666666666663</v>
      </c>
      <c r="J102" s="298">
        <f t="shared" si="86"/>
        <v>367.60666666666663</v>
      </c>
      <c r="K102" s="298">
        <f t="shared" si="86"/>
        <v>367.60666666666663</v>
      </c>
      <c r="L102" s="298">
        <f t="shared" si="86"/>
        <v>367.60666666666663</v>
      </c>
      <c r="M102" s="298">
        <f t="shared" si="86"/>
        <v>367.60666666666663</v>
      </c>
      <c r="N102" s="298">
        <f t="shared" si="86"/>
        <v>367.60666666666663</v>
      </c>
      <c r="O102" s="414">
        <f>'Summary - Selling Expenses'!S230</f>
        <v>4411.28</v>
      </c>
    </row>
    <row r="103" spans="2:16" x14ac:dyDescent="0.25">
      <c r="B103" s="413" t="str">
        <f>_xlfn.CONCAT('Summary - Selling Expenses'!C231,"-",'Summary - Selling Expenses'!D231)</f>
        <v>340-Service</v>
      </c>
      <c r="C103" s="298">
        <f t="shared" si="81"/>
        <v>31.140000000000004</v>
      </c>
      <c r="D103" s="298">
        <f t="shared" si="82"/>
        <v>31.140000000000004</v>
      </c>
      <c r="E103" s="298">
        <f t="shared" ref="E103:N103" si="87">D103</f>
        <v>31.140000000000004</v>
      </c>
      <c r="F103" s="298">
        <f t="shared" si="87"/>
        <v>31.140000000000004</v>
      </c>
      <c r="G103" s="298">
        <f t="shared" si="87"/>
        <v>31.140000000000004</v>
      </c>
      <c r="H103" s="298">
        <f t="shared" si="87"/>
        <v>31.140000000000004</v>
      </c>
      <c r="I103" s="298">
        <f t="shared" si="87"/>
        <v>31.140000000000004</v>
      </c>
      <c r="J103" s="298">
        <f t="shared" si="87"/>
        <v>31.140000000000004</v>
      </c>
      <c r="K103" s="298">
        <f t="shared" si="87"/>
        <v>31.140000000000004</v>
      </c>
      <c r="L103" s="298">
        <f t="shared" si="87"/>
        <v>31.140000000000004</v>
      </c>
      <c r="M103" s="298">
        <f t="shared" si="87"/>
        <v>31.140000000000004</v>
      </c>
      <c r="N103" s="298">
        <f t="shared" si="87"/>
        <v>31.140000000000004</v>
      </c>
      <c r="O103" s="414">
        <f>'Summary - Selling Expenses'!S231</f>
        <v>373.68000000000006</v>
      </c>
    </row>
    <row r="104" spans="2:16" ht="15.75" thickBot="1" x14ac:dyDescent="0.3">
      <c r="B104" s="407" t="str">
        <f>_xlfn.CONCAT('Summary - Selling Expenses'!C232,"-",'Summary - Selling Expenses'!D232)</f>
        <v>440-Service</v>
      </c>
      <c r="C104" s="408">
        <f t="shared" si="81"/>
        <v>908.90999999999985</v>
      </c>
      <c r="D104" s="408">
        <f t="shared" si="82"/>
        <v>908.90999999999985</v>
      </c>
      <c r="E104" s="408">
        <f t="shared" ref="E104:N104" si="88">D104</f>
        <v>908.90999999999985</v>
      </c>
      <c r="F104" s="408">
        <f t="shared" si="88"/>
        <v>908.90999999999985</v>
      </c>
      <c r="G104" s="408">
        <f t="shared" si="88"/>
        <v>908.90999999999985</v>
      </c>
      <c r="H104" s="408">
        <f t="shared" si="88"/>
        <v>908.90999999999985</v>
      </c>
      <c r="I104" s="408">
        <f t="shared" si="88"/>
        <v>908.90999999999985</v>
      </c>
      <c r="J104" s="408">
        <f t="shared" si="88"/>
        <v>908.90999999999985</v>
      </c>
      <c r="K104" s="408">
        <f t="shared" si="88"/>
        <v>908.90999999999985</v>
      </c>
      <c r="L104" s="408">
        <f t="shared" si="88"/>
        <v>908.90999999999985</v>
      </c>
      <c r="M104" s="408">
        <f t="shared" si="88"/>
        <v>908.90999999999985</v>
      </c>
      <c r="N104" s="408">
        <f t="shared" si="88"/>
        <v>908.90999999999985</v>
      </c>
      <c r="O104" s="409">
        <f>'Summary - Selling Expenses'!S232</f>
        <v>10906.919999999998</v>
      </c>
    </row>
    <row r="105" spans="2:16" x14ac:dyDescent="0.25">
      <c r="O105" s="298">
        <f>SUM(O98:O104)</f>
        <v>35942.929999999993</v>
      </c>
      <c r="P105" s="232" t="s">
        <v>301</v>
      </c>
    </row>
    <row r="106" spans="2:16" x14ac:dyDescent="0.25">
      <c r="O106" s="298">
        <f>SUMIFS('Summary - Selling Expenses'!AL:AL,'Summary - Selling Expenses'!B:B,7410)</f>
        <v>35942.929999999993</v>
      </c>
      <c r="P106" s="232" t="s">
        <v>1141</v>
      </c>
    </row>
    <row r="107" spans="2:16" x14ac:dyDescent="0.25">
      <c r="O107">
        <f>O105-O106</f>
        <v>0</v>
      </c>
      <c r="P107" s="232" t="s">
        <v>870</v>
      </c>
    </row>
    <row r="108" spans="2:16" ht="15.75" thickBot="1" x14ac:dyDescent="0.3"/>
    <row r="109" spans="2:16" ht="15.75" x14ac:dyDescent="0.25">
      <c r="B109" s="405" t="s">
        <v>1142</v>
      </c>
      <c r="C109" s="406">
        <v>45383</v>
      </c>
      <c r="D109" s="406">
        <v>45413</v>
      </c>
      <c r="E109" s="406">
        <v>45444</v>
      </c>
      <c r="F109" s="406">
        <v>45474</v>
      </c>
      <c r="G109" s="406">
        <v>45505</v>
      </c>
      <c r="H109" s="406">
        <v>45536</v>
      </c>
      <c r="I109" s="406">
        <v>45566</v>
      </c>
      <c r="J109" s="406">
        <v>45597</v>
      </c>
      <c r="K109" s="406">
        <v>45627</v>
      </c>
      <c r="L109" s="406">
        <v>45658</v>
      </c>
      <c r="M109" s="406">
        <v>45689</v>
      </c>
      <c r="N109" s="406">
        <v>45717</v>
      </c>
      <c r="O109" s="429" t="s">
        <v>301</v>
      </c>
    </row>
    <row r="110" spans="2:16" x14ac:dyDescent="0.25">
      <c r="B110" s="413" t="str">
        <f>_xlfn.CONCAT('Summary - Selling Expenses'!C254,"-",'Summary - Selling Expenses'!D254)</f>
        <v>140-Service</v>
      </c>
      <c r="C110" s="298">
        <f>O110/12</f>
        <v>563.64583333333337</v>
      </c>
      <c r="D110" s="298">
        <f>C110</f>
        <v>563.64583333333337</v>
      </c>
      <c r="E110" s="298">
        <f t="shared" ref="E110:N110" si="89">D110</f>
        <v>563.64583333333337</v>
      </c>
      <c r="F110" s="298">
        <f t="shared" si="89"/>
        <v>563.64583333333337</v>
      </c>
      <c r="G110" s="298">
        <f t="shared" si="89"/>
        <v>563.64583333333337</v>
      </c>
      <c r="H110" s="298">
        <f t="shared" si="89"/>
        <v>563.64583333333337</v>
      </c>
      <c r="I110" s="298">
        <f t="shared" si="89"/>
        <v>563.64583333333337</v>
      </c>
      <c r="J110" s="298">
        <f t="shared" si="89"/>
        <v>563.64583333333337</v>
      </c>
      <c r="K110" s="298">
        <f t="shared" si="89"/>
        <v>563.64583333333337</v>
      </c>
      <c r="L110" s="298">
        <f t="shared" si="89"/>
        <v>563.64583333333337</v>
      </c>
      <c r="M110" s="298">
        <f t="shared" si="89"/>
        <v>563.64583333333337</v>
      </c>
      <c r="N110" s="298">
        <f t="shared" si="89"/>
        <v>563.64583333333337</v>
      </c>
      <c r="O110" s="414">
        <f>'Summary - Selling Expenses'!S254</f>
        <v>6763.75</v>
      </c>
    </row>
    <row r="111" spans="2:16" x14ac:dyDescent="0.25">
      <c r="B111" s="413" t="str">
        <f>_xlfn.CONCAT('Summary - Selling Expenses'!C255,"-",'Summary - Selling Expenses'!D255)</f>
        <v>142-Lex Service</v>
      </c>
      <c r="C111" s="298">
        <f t="shared" ref="C111:C117" si="90">O111/12</f>
        <v>83.21</v>
      </c>
      <c r="D111" s="298">
        <f t="shared" ref="D111:N111" si="91">C111</f>
        <v>83.21</v>
      </c>
      <c r="E111" s="298">
        <f t="shared" si="91"/>
        <v>83.21</v>
      </c>
      <c r="F111" s="298">
        <f t="shared" si="91"/>
        <v>83.21</v>
      </c>
      <c r="G111" s="298">
        <f t="shared" si="91"/>
        <v>83.21</v>
      </c>
      <c r="H111" s="298">
        <f t="shared" si="91"/>
        <v>83.21</v>
      </c>
      <c r="I111" s="298">
        <f t="shared" si="91"/>
        <v>83.21</v>
      </c>
      <c r="J111" s="298">
        <f t="shared" si="91"/>
        <v>83.21</v>
      </c>
      <c r="K111" s="298">
        <f t="shared" si="91"/>
        <v>83.21</v>
      </c>
      <c r="L111" s="298">
        <f t="shared" si="91"/>
        <v>83.21</v>
      </c>
      <c r="M111" s="298">
        <f t="shared" si="91"/>
        <v>83.21</v>
      </c>
      <c r="N111" s="298">
        <f t="shared" si="91"/>
        <v>83.21</v>
      </c>
      <c r="O111" s="414">
        <f>'Summary - Selling Expenses'!S255</f>
        <v>998.52</v>
      </c>
    </row>
    <row r="112" spans="2:16" x14ac:dyDescent="0.25">
      <c r="B112" s="413" t="str">
        <f>_xlfn.CONCAT('Summary - Selling Expenses'!C256,"-",'Summary - Selling Expenses'!D256)</f>
        <v>150-Retail Detailing</v>
      </c>
      <c r="C112" s="298">
        <f t="shared" si="90"/>
        <v>65.366666666666674</v>
      </c>
      <c r="D112" s="298">
        <f t="shared" ref="D112:N112" si="92">C112</f>
        <v>65.366666666666674</v>
      </c>
      <c r="E112" s="298">
        <f t="shared" si="92"/>
        <v>65.366666666666674</v>
      </c>
      <c r="F112" s="298">
        <f t="shared" si="92"/>
        <v>65.366666666666674</v>
      </c>
      <c r="G112" s="298">
        <f t="shared" si="92"/>
        <v>65.366666666666674</v>
      </c>
      <c r="H112" s="298">
        <f t="shared" si="92"/>
        <v>65.366666666666674</v>
      </c>
      <c r="I112" s="298">
        <f t="shared" si="92"/>
        <v>65.366666666666674</v>
      </c>
      <c r="J112" s="298">
        <f t="shared" si="92"/>
        <v>65.366666666666674</v>
      </c>
      <c r="K112" s="298">
        <f t="shared" si="92"/>
        <v>65.366666666666674</v>
      </c>
      <c r="L112" s="298">
        <f t="shared" si="92"/>
        <v>65.366666666666674</v>
      </c>
      <c r="M112" s="298">
        <f t="shared" si="92"/>
        <v>65.366666666666674</v>
      </c>
      <c r="N112" s="298">
        <f t="shared" si="92"/>
        <v>65.366666666666674</v>
      </c>
      <c r="O112" s="414">
        <f>'Summary - Selling Expenses'!S256</f>
        <v>784.40000000000009</v>
      </c>
    </row>
    <row r="113" spans="2:16" x14ac:dyDescent="0.25">
      <c r="B113" s="413" t="str">
        <f>_xlfn.CONCAT('Summary - Selling Expenses'!C257,"-",'Summary - Selling Expenses'!D257)</f>
        <v>240-Service</v>
      </c>
      <c r="C113" s="298">
        <f t="shared" si="90"/>
        <v>536.80000000000007</v>
      </c>
      <c r="D113" s="298">
        <f t="shared" ref="D113:N113" si="93">C113</f>
        <v>536.80000000000007</v>
      </c>
      <c r="E113" s="298">
        <f t="shared" si="93"/>
        <v>536.80000000000007</v>
      </c>
      <c r="F113" s="298">
        <f t="shared" si="93"/>
        <v>536.80000000000007</v>
      </c>
      <c r="G113" s="298">
        <f t="shared" si="93"/>
        <v>536.80000000000007</v>
      </c>
      <c r="H113" s="298">
        <f t="shared" si="93"/>
        <v>536.80000000000007</v>
      </c>
      <c r="I113" s="298">
        <f t="shared" si="93"/>
        <v>536.80000000000007</v>
      </c>
      <c r="J113" s="298">
        <f t="shared" si="93"/>
        <v>536.80000000000007</v>
      </c>
      <c r="K113" s="298">
        <f t="shared" si="93"/>
        <v>536.80000000000007</v>
      </c>
      <c r="L113" s="298">
        <f t="shared" si="93"/>
        <v>536.80000000000007</v>
      </c>
      <c r="M113" s="298">
        <f t="shared" si="93"/>
        <v>536.80000000000007</v>
      </c>
      <c r="N113" s="298">
        <f t="shared" si="93"/>
        <v>536.80000000000007</v>
      </c>
      <c r="O113" s="414">
        <f>'Summary - Selling Expenses'!S257</f>
        <v>6441.6000000000013</v>
      </c>
    </row>
    <row r="114" spans="2:16" x14ac:dyDescent="0.25">
      <c r="B114" s="413" t="str">
        <f>_xlfn.CONCAT('Summary - Selling Expenses'!C258,"-",'Summary - Selling Expenses'!D258)</f>
        <v>340-Service</v>
      </c>
      <c r="C114" s="298">
        <f t="shared" si="90"/>
        <v>343.56</v>
      </c>
      <c r="D114" s="298">
        <f t="shared" ref="D114:N114" si="94">C114</f>
        <v>343.56</v>
      </c>
      <c r="E114" s="298">
        <f t="shared" si="94"/>
        <v>343.56</v>
      </c>
      <c r="F114" s="298">
        <f t="shared" si="94"/>
        <v>343.56</v>
      </c>
      <c r="G114" s="298">
        <f t="shared" si="94"/>
        <v>343.56</v>
      </c>
      <c r="H114" s="298">
        <f t="shared" si="94"/>
        <v>343.56</v>
      </c>
      <c r="I114" s="298">
        <f t="shared" si="94"/>
        <v>343.56</v>
      </c>
      <c r="J114" s="298">
        <f t="shared" si="94"/>
        <v>343.56</v>
      </c>
      <c r="K114" s="298">
        <f t="shared" si="94"/>
        <v>343.56</v>
      </c>
      <c r="L114" s="298">
        <f t="shared" si="94"/>
        <v>343.56</v>
      </c>
      <c r="M114" s="298">
        <f t="shared" si="94"/>
        <v>343.56</v>
      </c>
      <c r="N114" s="298">
        <f t="shared" si="94"/>
        <v>343.56</v>
      </c>
      <c r="O114" s="414">
        <f>'Summary - Selling Expenses'!S258</f>
        <v>4122.72</v>
      </c>
    </row>
    <row r="115" spans="2:16" x14ac:dyDescent="0.25">
      <c r="B115" s="413" t="str">
        <f>_xlfn.CONCAT('Summary - Selling Expenses'!C259,"-",'Summary - Selling Expenses'!D259)</f>
        <v>440-Service</v>
      </c>
      <c r="C115" s="298">
        <f t="shared" si="90"/>
        <v>865.6825</v>
      </c>
      <c r="D115" s="298">
        <f t="shared" ref="D115:N115" si="95">C115</f>
        <v>865.6825</v>
      </c>
      <c r="E115" s="298">
        <f t="shared" si="95"/>
        <v>865.6825</v>
      </c>
      <c r="F115" s="298">
        <f t="shared" si="95"/>
        <v>865.6825</v>
      </c>
      <c r="G115" s="298">
        <f t="shared" si="95"/>
        <v>865.6825</v>
      </c>
      <c r="H115" s="298">
        <f t="shared" si="95"/>
        <v>865.6825</v>
      </c>
      <c r="I115" s="298">
        <f t="shared" si="95"/>
        <v>865.6825</v>
      </c>
      <c r="J115" s="298">
        <f t="shared" si="95"/>
        <v>865.6825</v>
      </c>
      <c r="K115" s="298">
        <f t="shared" si="95"/>
        <v>865.6825</v>
      </c>
      <c r="L115" s="298">
        <f t="shared" si="95"/>
        <v>865.6825</v>
      </c>
      <c r="M115" s="298">
        <f t="shared" si="95"/>
        <v>865.6825</v>
      </c>
      <c r="N115" s="298">
        <f t="shared" si="95"/>
        <v>865.6825</v>
      </c>
      <c r="O115" s="414">
        <f>'Summary - Selling Expenses'!S259</f>
        <v>10388.19</v>
      </c>
    </row>
    <row r="116" spans="2:16" x14ac:dyDescent="0.25">
      <c r="B116" s="413" t="str">
        <f>_xlfn.CONCAT('Summary - Selling Expenses'!C260,"-",'Summary - Selling Expenses'!D260)</f>
        <v>935-Bridgestone</v>
      </c>
      <c r="C116" s="298">
        <f t="shared" si="90"/>
        <v>172.77666666666664</v>
      </c>
      <c r="D116" s="298">
        <f t="shared" ref="D116:N116" si="96">C116</f>
        <v>172.77666666666664</v>
      </c>
      <c r="E116" s="298">
        <f t="shared" si="96"/>
        <v>172.77666666666664</v>
      </c>
      <c r="F116" s="298">
        <f t="shared" si="96"/>
        <v>172.77666666666664</v>
      </c>
      <c r="G116" s="298">
        <f t="shared" si="96"/>
        <v>172.77666666666664</v>
      </c>
      <c r="H116" s="298">
        <f t="shared" si="96"/>
        <v>172.77666666666664</v>
      </c>
      <c r="I116" s="298">
        <f t="shared" si="96"/>
        <v>172.77666666666664</v>
      </c>
      <c r="J116" s="298">
        <f t="shared" si="96"/>
        <v>172.77666666666664</v>
      </c>
      <c r="K116" s="298">
        <f t="shared" si="96"/>
        <v>172.77666666666664</v>
      </c>
      <c r="L116" s="298">
        <f t="shared" si="96"/>
        <v>172.77666666666664</v>
      </c>
      <c r="M116" s="298">
        <f t="shared" si="96"/>
        <v>172.77666666666664</v>
      </c>
      <c r="N116" s="298">
        <f t="shared" si="96"/>
        <v>172.77666666666664</v>
      </c>
      <c r="O116" s="414">
        <f>'Summary - Selling Expenses'!S260</f>
        <v>2073.3199999999997</v>
      </c>
    </row>
    <row r="117" spans="2:16" ht="15.75" thickBot="1" x14ac:dyDescent="0.3">
      <c r="B117" s="407" t="str">
        <f>_xlfn.CONCAT('Summary - Selling Expenses'!C261,"-",'Summary - Selling Expenses'!D261)</f>
        <v>936-Bridgestone</v>
      </c>
      <c r="C117" s="408">
        <f t="shared" si="90"/>
        <v>189.08500000000001</v>
      </c>
      <c r="D117" s="408">
        <f t="shared" ref="D117:N117" si="97">C117</f>
        <v>189.08500000000001</v>
      </c>
      <c r="E117" s="408">
        <f t="shared" si="97"/>
        <v>189.08500000000001</v>
      </c>
      <c r="F117" s="408">
        <f t="shared" si="97"/>
        <v>189.08500000000001</v>
      </c>
      <c r="G117" s="408">
        <f t="shared" si="97"/>
        <v>189.08500000000001</v>
      </c>
      <c r="H117" s="408">
        <f t="shared" si="97"/>
        <v>189.08500000000001</v>
      </c>
      <c r="I117" s="408">
        <f t="shared" si="97"/>
        <v>189.08500000000001</v>
      </c>
      <c r="J117" s="408">
        <f t="shared" si="97"/>
        <v>189.08500000000001</v>
      </c>
      <c r="K117" s="408">
        <f t="shared" si="97"/>
        <v>189.08500000000001</v>
      </c>
      <c r="L117" s="408">
        <f t="shared" si="97"/>
        <v>189.08500000000001</v>
      </c>
      <c r="M117" s="408">
        <f t="shared" si="97"/>
        <v>189.08500000000001</v>
      </c>
      <c r="N117" s="408">
        <f t="shared" si="97"/>
        <v>189.08500000000001</v>
      </c>
      <c r="O117" s="409">
        <f>'Summary - Selling Expenses'!S261</f>
        <v>2269.02</v>
      </c>
    </row>
    <row r="118" spans="2:16" x14ac:dyDescent="0.25">
      <c r="O118" s="298">
        <f>SUM(O110:O117)</f>
        <v>33841.519999999997</v>
      </c>
      <c r="P118" s="232" t="s">
        <v>301</v>
      </c>
    </row>
    <row r="119" spans="2:16" x14ac:dyDescent="0.25">
      <c r="O119" s="298">
        <f>SUMIFS('Summary - Selling Expenses'!AL:AL,'Summary - Selling Expenses'!B:B,7570)</f>
        <v>33841.520000000004</v>
      </c>
      <c r="P119" s="232" t="s">
        <v>1143</v>
      </c>
    </row>
    <row r="120" spans="2:16" x14ac:dyDescent="0.25">
      <c r="O120">
        <f>O118-O119</f>
        <v>0</v>
      </c>
      <c r="P120" s="232" t="s">
        <v>870</v>
      </c>
    </row>
    <row r="121" spans="2:16" ht="15.75" thickBot="1" x14ac:dyDescent="0.3"/>
    <row r="122" spans="2:16" ht="15.75" x14ac:dyDescent="0.25">
      <c r="B122" s="405" t="s">
        <v>1144</v>
      </c>
      <c r="C122" s="406">
        <v>45383</v>
      </c>
      <c r="D122" s="406">
        <v>45413</v>
      </c>
      <c r="E122" s="406">
        <v>45444</v>
      </c>
      <c r="F122" s="406">
        <v>45474</v>
      </c>
      <c r="G122" s="406">
        <v>45505</v>
      </c>
      <c r="H122" s="406">
        <v>45536</v>
      </c>
      <c r="I122" s="406">
        <v>45566</v>
      </c>
      <c r="J122" s="406">
        <v>45597</v>
      </c>
      <c r="K122" s="406">
        <v>45627</v>
      </c>
      <c r="L122" s="406">
        <v>45658</v>
      </c>
      <c r="M122" s="406">
        <v>45689</v>
      </c>
      <c r="N122" s="406">
        <v>45717</v>
      </c>
      <c r="O122" s="429" t="s">
        <v>301</v>
      </c>
    </row>
    <row r="123" spans="2:16" x14ac:dyDescent="0.25">
      <c r="B123" s="432" t="str">
        <f>_xlfn.CONCAT('Summary - Selling Expenses'!C262,"-",'Summary - Selling Expenses'!D262)</f>
        <v>140-Service</v>
      </c>
      <c r="C123" s="298">
        <f>O123/12</f>
        <v>60.794166666666662</v>
      </c>
      <c r="D123" s="298">
        <f>C123</f>
        <v>60.794166666666662</v>
      </c>
      <c r="E123" s="298">
        <f t="shared" ref="E123:N123" si="98">D123</f>
        <v>60.794166666666662</v>
      </c>
      <c r="F123" s="298">
        <f t="shared" si="98"/>
        <v>60.794166666666662</v>
      </c>
      <c r="G123" s="298">
        <f t="shared" si="98"/>
        <v>60.794166666666662</v>
      </c>
      <c r="H123" s="298">
        <f t="shared" si="98"/>
        <v>60.794166666666662</v>
      </c>
      <c r="I123" s="298">
        <f t="shared" si="98"/>
        <v>60.794166666666662</v>
      </c>
      <c r="J123" s="298">
        <f t="shared" si="98"/>
        <v>60.794166666666662</v>
      </c>
      <c r="K123" s="298">
        <f t="shared" si="98"/>
        <v>60.794166666666662</v>
      </c>
      <c r="L123" s="298">
        <f t="shared" si="98"/>
        <v>60.794166666666662</v>
      </c>
      <c r="M123" s="298">
        <f t="shared" si="98"/>
        <v>60.794166666666662</v>
      </c>
      <c r="N123" s="298">
        <f t="shared" si="98"/>
        <v>60.794166666666662</v>
      </c>
      <c r="O123" s="414">
        <f>'Summary - Selling Expenses'!S262</f>
        <v>729.53</v>
      </c>
    </row>
    <row r="124" spans="2:16" x14ac:dyDescent="0.25">
      <c r="B124" s="432" t="str">
        <f>_xlfn.CONCAT('Summary - Selling Expenses'!C263,"-",'Summary - Selling Expenses'!D263)</f>
        <v>147-Service</v>
      </c>
      <c r="C124" s="298">
        <f t="shared" ref="C124:C129" si="99">O124/12</f>
        <v>4.4125000000000005</v>
      </c>
      <c r="D124" s="298">
        <f t="shared" ref="D124:N124" si="100">C124</f>
        <v>4.4125000000000005</v>
      </c>
      <c r="E124" s="298">
        <f t="shared" si="100"/>
        <v>4.4125000000000005</v>
      </c>
      <c r="F124" s="298">
        <f t="shared" si="100"/>
        <v>4.4125000000000005</v>
      </c>
      <c r="G124" s="298">
        <f t="shared" si="100"/>
        <v>4.4125000000000005</v>
      </c>
      <c r="H124" s="298">
        <f t="shared" si="100"/>
        <v>4.4125000000000005</v>
      </c>
      <c r="I124" s="298">
        <f t="shared" si="100"/>
        <v>4.4125000000000005</v>
      </c>
      <c r="J124" s="298">
        <f t="shared" si="100"/>
        <v>4.4125000000000005</v>
      </c>
      <c r="K124" s="298">
        <f t="shared" si="100"/>
        <v>4.4125000000000005</v>
      </c>
      <c r="L124" s="298">
        <f t="shared" si="100"/>
        <v>4.4125000000000005</v>
      </c>
      <c r="M124" s="298">
        <f t="shared" si="100"/>
        <v>4.4125000000000005</v>
      </c>
      <c r="N124" s="298">
        <f t="shared" si="100"/>
        <v>4.4125000000000005</v>
      </c>
      <c r="O124" s="414">
        <f>'Summary - Selling Expenses'!S263</f>
        <v>52.95</v>
      </c>
    </row>
    <row r="125" spans="2:16" x14ac:dyDescent="0.25">
      <c r="B125" s="432" t="str">
        <f>_xlfn.CONCAT('Summary - Selling Expenses'!C264,"-",'Summary - Selling Expenses'!D264)</f>
        <v>240-Service</v>
      </c>
      <c r="C125" s="298">
        <f t="shared" si="99"/>
        <v>134.54166666666666</v>
      </c>
      <c r="D125" s="298">
        <f t="shared" ref="D125:N125" si="101">C125</f>
        <v>134.54166666666666</v>
      </c>
      <c r="E125" s="298">
        <f t="shared" si="101"/>
        <v>134.54166666666666</v>
      </c>
      <c r="F125" s="298">
        <f t="shared" si="101"/>
        <v>134.54166666666666</v>
      </c>
      <c r="G125" s="298">
        <f t="shared" si="101"/>
        <v>134.54166666666666</v>
      </c>
      <c r="H125" s="298">
        <f t="shared" si="101"/>
        <v>134.54166666666666</v>
      </c>
      <c r="I125" s="298">
        <f t="shared" si="101"/>
        <v>134.54166666666666</v>
      </c>
      <c r="J125" s="298">
        <f t="shared" si="101"/>
        <v>134.54166666666666</v>
      </c>
      <c r="K125" s="298">
        <f t="shared" si="101"/>
        <v>134.54166666666666</v>
      </c>
      <c r="L125" s="298">
        <f t="shared" si="101"/>
        <v>134.54166666666666</v>
      </c>
      <c r="M125" s="298">
        <f t="shared" si="101"/>
        <v>134.54166666666666</v>
      </c>
      <c r="N125" s="298">
        <f t="shared" si="101"/>
        <v>134.54166666666666</v>
      </c>
      <c r="O125" s="414">
        <f>'Summary - Selling Expenses'!S264</f>
        <v>1614.5</v>
      </c>
    </row>
    <row r="126" spans="2:16" x14ac:dyDescent="0.25">
      <c r="B126" s="432" t="str">
        <f>_xlfn.CONCAT('Summary - Selling Expenses'!C265,"-",'Summary - Selling Expenses'!D265)</f>
        <v>340-Service</v>
      </c>
      <c r="C126" s="298">
        <f t="shared" si="99"/>
        <v>152.15</v>
      </c>
      <c r="D126" s="298">
        <f t="shared" ref="D126:N126" si="102">C126</f>
        <v>152.15</v>
      </c>
      <c r="E126" s="298">
        <f t="shared" si="102"/>
        <v>152.15</v>
      </c>
      <c r="F126" s="298">
        <f t="shared" si="102"/>
        <v>152.15</v>
      </c>
      <c r="G126" s="298">
        <f t="shared" si="102"/>
        <v>152.15</v>
      </c>
      <c r="H126" s="298">
        <f t="shared" si="102"/>
        <v>152.15</v>
      </c>
      <c r="I126" s="298">
        <f t="shared" si="102"/>
        <v>152.15</v>
      </c>
      <c r="J126" s="298">
        <f t="shared" si="102"/>
        <v>152.15</v>
      </c>
      <c r="K126" s="298">
        <f t="shared" si="102"/>
        <v>152.15</v>
      </c>
      <c r="L126" s="298">
        <f t="shared" si="102"/>
        <v>152.15</v>
      </c>
      <c r="M126" s="298">
        <f t="shared" si="102"/>
        <v>152.15</v>
      </c>
      <c r="N126" s="298">
        <f t="shared" si="102"/>
        <v>152.15</v>
      </c>
      <c r="O126" s="414">
        <f>'Summary - Selling Expenses'!S265</f>
        <v>1825.8</v>
      </c>
    </row>
    <row r="127" spans="2:16" x14ac:dyDescent="0.25">
      <c r="B127" s="432" t="str">
        <f>_xlfn.CONCAT('Summary - Selling Expenses'!C266,"-",'Summary - Selling Expenses'!D266)</f>
        <v>440-Service</v>
      </c>
      <c r="C127" s="298">
        <f t="shared" si="99"/>
        <v>308.83249999999998</v>
      </c>
      <c r="D127" s="298">
        <f t="shared" ref="D127:N127" si="103">C127</f>
        <v>308.83249999999998</v>
      </c>
      <c r="E127" s="298">
        <f t="shared" si="103"/>
        <v>308.83249999999998</v>
      </c>
      <c r="F127" s="298">
        <f t="shared" si="103"/>
        <v>308.83249999999998</v>
      </c>
      <c r="G127" s="298">
        <f t="shared" si="103"/>
        <v>308.83249999999998</v>
      </c>
      <c r="H127" s="298">
        <f t="shared" si="103"/>
        <v>308.83249999999998</v>
      </c>
      <c r="I127" s="298">
        <f t="shared" si="103"/>
        <v>308.83249999999998</v>
      </c>
      <c r="J127" s="298">
        <f t="shared" si="103"/>
        <v>308.83249999999998</v>
      </c>
      <c r="K127" s="298">
        <f t="shared" si="103"/>
        <v>308.83249999999998</v>
      </c>
      <c r="L127" s="298">
        <f t="shared" si="103"/>
        <v>308.83249999999998</v>
      </c>
      <c r="M127" s="298">
        <f t="shared" si="103"/>
        <v>308.83249999999998</v>
      </c>
      <c r="N127" s="298">
        <f t="shared" si="103"/>
        <v>308.83249999999998</v>
      </c>
      <c r="O127" s="414">
        <f>'Summary - Selling Expenses'!S266</f>
        <v>3705.99</v>
      </c>
    </row>
    <row r="128" spans="2:16" x14ac:dyDescent="0.25">
      <c r="B128" s="432" t="str">
        <f>_xlfn.CONCAT('Summary - Selling Expenses'!C267,"-",'Summary - Selling Expenses'!D267)</f>
        <v>935-Bridgestone</v>
      </c>
      <c r="C128" s="298">
        <f t="shared" si="99"/>
        <v>54.59</v>
      </c>
      <c r="D128" s="298">
        <f t="shared" ref="D128:N128" si="104">C128</f>
        <v>54.59</v>
      </c>
      <c r="E128" s="298">
        <f t="shared" si="104"/>
        <v>54.59</v>
      </c>
      <c r="F128" s="298">
        <f t="shared" si="104"/>
        <v>54.59</v>
      </c>
      <c r="G128" s="298">
        <f t="shared" si="104"/>
        <v>54.59</v>
      </c>
      <c r="H128" s="298">
        <f t="shared" si="104"/>
        <v>54.59</v>
      </c>
      <c r="I128" s="298">
        <f t="shared" si="104"/>
        <v>54.59</v>
      </c>
      <c r="J128" s="298">
        <f t="shared" si="104"/>
        <v>54.59</v>
      </c>
      <c r="K128" s="298">
        <f t="shared" si="104"/>
        <v>54.59</v>
      </c>
      <c r="L128" s="298">
        <f t="shared" si="104"/>
        <v>54.59</v>
      </c>
      <c r="M128" s="298">
        <f t="shared" si="104"/>
        <v>54.59</v>
      </c>
      <c r="N128" s="298">
        <f t="shared" si="104"/>
        <v>54.59</v>
      </c>
      <c r="O128" s="414">
        <f>'Summary - Selling Expenses'!S267</f>
        <v>655.08000000000004</v>
      </c>
    </row>
    <row r="129" spans="2:16" ht="15.75" thickBot="1" x14ac:dyDescent="0.3">
      <c r="B129" s="433" t="str">
        <f>_xlfn.CONCAT('Summary - Selling Expenses'!C268,"-",'Summary - Selling Expenses'!D268)</f>
        <v>936-Bridgestone</v>
      </c>
      <c r="C129" s="408">
        <f t="shared" si="99"/>
        <v>2.9058333333333333</v>
      </c>
      <c r="D129" s="408">
        <f t="shared" ref="D129:N129" si="105">C129</f>
        <v>2.9058333333333333</v>
      </c>
      <c r="E129" s="408">
        <f t="shared" si="105"/>
        <v>2.9058333333333333</v>
      </c>
      <c r="F129" s="408">
        <f t="shared" si="105"/>
        <v>2.9058333333333333</v>
      </c>
      <c r="G129" s="408">
        <f t="shared" si="105"/>
        <v>2.9058333333333333</v>
      </c>
      <c r="H129" s="408">
        <f t="shared" si="105"/>
        <v>2.9058333333333333</v>
      </c>
      <c r="I129" s="408">
        <f t="shared" si="105"/>
        <v>2.9058333333333333</v>
      </c>
      <c r="J129" s="408">
        <f t="shared" si="105"/>
        <v>2.9058333333333333</v>
      </c>
      <c r="K129" s="408">
        <f t="shared" si="105"/>
        <v>2.9058333333333333</v>
      </c>
      <c r="L129" s="408">
        <f t="shared" si="105"/>
        <v>2.9058333333333333</v>
      </c>
      <c r="M129" s="408">
        <f t="shared" si="105"/>
        <v>2.9058333333333333</v>
      </c>
      <c r="N129" s="408">
        <f t="shared" si="105"/>
        <v>2.9058333333333333</v>
      </c>
      <c r="O129" s="409">
        <f>'Summary - Selling Expenses'!S268</f>
        <v>34.869999999999997</v>
      </c>
    </row>
    <row r="130" spans="2:16" x14ac:dyDescent="0.25">
      <c r="O130" s="298">
        <f>SUM(O123:O129)</f>
        <v>8618.7200000000012</v>
      </c>
      <c r="P130" s="232" t="s">
        <v>301</v>
      </c>
    </row>
    <row r="131" spans="2:16" x14ac:dyDescent="0.25">
      <c r="O131" s="298">
        <f>SUM('Summary - Selling Expenses'!AL262:AL268)</f>
        <v>8618.7200000000012</v>
      </c>
      <c r="P131" s="232" t="s">
        <v>1145</v>
      </c>
    </row>
    <row r="132" spans="2:16" x14ac:dyDescent="0.25">
      <c r="O132">
        <f>O130-O131</f>
        <v>0</v>
      </c>
      <c r="P132" s="232" t="s">
        <v>870</v>
      </c>
    </row>
    <row r="133" spans="2:16" ht="15.75" thickBot="1" x14ac:dyDescent="0.3"/>
    <row r="134" spans="2:16" ht="15.75" x14ac:dyDescent="0.25">
      <c r="B134" s="405" t="s">
        <v>1146</v>
      </c>
      <c r="C134" s="406">
        <v>45383</v>
      </c>
      <c r="D134" s="406">
        <v>45413</v>
      </c>
      <c r="E134" s="406">
        <v>45444</v>
      </c>
      <c r="F134" s="406">
        <v>45474</v>
      </c>
      <c r="G134" s="406">
        <v>45505</v>
      </c>
      <c r="H134" s="406">
        <v>45536</v>
      </c>
      <c r="I134" s="406">
        <v>45566</v>
      </c>
      <c r="J134" s="406">
        <v>45597</v>
      </c>
      <c r="K134" s="406">
        <v>45627</v>
      </c>
      <c r="L134" s="406">
        <v>45658</v>
      </c>
      <c r="M134" s="406">
        <v>45689</v>
      </c>
      <c r="N134" s="406">
        <v>45717</v>
      </c>
      <c r="O134" s="429" t="s">
        <v>301</v>
      </c>
    </row>
    <row r="135" spans="2:16" x14ac:dyDescent="0.25">
      <c r="B135" s="432" t="str">
        <f>_xlfn.CONCAT('Summary - Selling Expenses'!C269,"-",'Summary - Selling Expenses'!D269)</f>
        <v>130-Parts</v>
      </c>
      <c r="C135" s="298">
        <f>O135/12</f>
        <v>-12451.547500000001</v>
      </c>
      <c r="D135" s="298">
        <f>C135</f>
        <v>-12451.547500000001</v>
      </c>
      <c r="E135" s="298">
        <f t="shared" ref="E135:N135" si="106">D135</f>
        <v>-12451.547500000001</v>
      </c>
      <c r="F135" s="298">
        <f t="shared" si="106"/>
        <v>-12451.547500000001</v>
      </c>
      <c r="G135" s="298">
        <f t="shared" si="106"/>
        <v>-12451.547500000001</v>
      </c>
      <c r="H135" s="298">
        <f t="shared" si="106"/>
        <v>-12451.547500000001</v>
      </c>
      <c r="I135" s="298">
        <f t="shared" si="106"/>
        <v>-12451.547500000001</v>
      </c>
      <c r="J135" s="298">
        <f t="shared" si="106"/>
        <v>-12451.547500000001</v>
      </c>
      <c r="K135" s="298">
        <f t="shared" si="106"/>
        <v>-12451.547500000001</v>
      </c>
      <c r="L135" s="298">
        <f t="shared" si="106"/>
        <v>-12451.547500000001</v>
      </c>
      <c r="M135" s="298">
        <f t="shared" si="106"/>
        <v>-12451.547500000001</v>
      </c>
      <c r="N135" s="298">
        <f t="shared" si="106"/>
        <v>-12451.547500000001</v>
      </c>
      <c r="O135" s="414">
        <f>'Summary - Selling Expenses'!S269</f>
        <v>-149418.57</v>
      </c>
    </row>
    <row r="136" spans="2:16" x14ac:dyDescent="0.25">
      <c r="B136" s="432" t="str">
        <f>_xlfn.CONCAT('Summary - Selling Expenses'!C270,"-",'Summary - Selling Expenses'!D270)</f>
        <v>230-Parts</v>
      </c>
      <c r="C136" s="298">
        <f t="shared" ref="C136:C139" si="107">O136/12</f>
        <v>-5691.1433333333334</v>
      </c>
      <c r="D136" s="298">
        <f t="shared" ref="D136:N136" si="108">C136</f>
        <v>-5691.1433333333334</v>
      </c>
      <c r="E136" s="298">
        <f t="shared" si="108"/>
        <v>-5691.1433333333334</v>
      </c>
      <c r="F136" s="298">
        <f t="shared" si="108"/>
        <v>-5691.1433333333334</v>
      </c>
      <c r="G136" s="298">
        <f t="shared" si="108"/>
        <v>-5691.1433333333334</v>
      </c>
      <c r="H136" s="298">
        <f t="shared" si="108"/>
        <v>-5691.1433333333334</v>
      </c>
      <c r="I136" s="298">
        <f t="shared" si="108"/>
        <v>-5691.1433333333334</v>
      </c>
      <c r="J136" s="298">
        <f t="shared" si="108"/>
        <v>-5691.1433333333334</v>
      </c>
      <c r="K136" s="298">
        <f t="shared" si="108"/>
        <v>-5691.1433333333334</v>
      </c>
      <c r="L136" s="298">
        <f t="shared" si="108"/>
        <v>-5691.1433333333334</v>
      </c>
      <c r="M136" s="298">
        <f t="shared" si="108"/>
        <v>-5691.1433333333334</v>
      </c>
      <c r="N136" s="298">
        <f t="shared" si="108"/>
        <v>-5691.1433333333334</v>
      </c>
      <c r="O136" s="414">
        <f>'Summary - Selling Expenses'!S270</f>
        <v>-68293.72</v>
      </c>
    </row>
    <row r="137" spans="2:16" x14ac:dyDescent="0.25">
      <c r="B137" s="432" t="str">
        <f>_xlfn.CONCAT('Summary - Selling Expenses'!C271,"-",'Summary - Selling Expenses'!D271)</f>
        <v>330-Parts</v>
      </c>
      <c r="C137" s="298">
        <f t="shared" si="107"/>
        <v>-937.6883333333335</v>
      </c>
      <c r="D137" s="298">
        <f t="shared" ref="D137:N137" si="109">C137</f>
        <v>-937.6883333333335</v>
      </c>
      <c r="E137" s="298">
        <f t="shared" si="109"/>
        <v>-937.6883333333335</v>
      </c>
      <c r="F137" s="298">
        <f t="shared" si="109"/>
        <v>-937.6883333333335</v>
      </c>
      <c r="G137" s="298">
        <f t="shared" si="109"/>
        <v>-937.6883333333335</v>
      </c>
      <c r="H137" s="298">
        <f t="shared" si="109"/>
        <v>-937.6883333333335</v>
      </c>
      <c r="I137" s="298">
        <f t="shared" si="109"/>
        <v>-937.6883333333335</v>
      </c>
      <c r="J137" s="298">
        <f t="shared" si="109"/>
        <v>-937.6883333333335</v>
      </c>
      <c r="K137" s="298">
        <f t="shared" si="109"/>
        <v>-937.6883333333335</v>
      </c>
      <c r="L137" s="298">
        <f t="shared" si="109"/>
        <v>-937.6883333333335</v>
      </c>
      <c r="M137" s="298">
        <f t="shared" si="109"/>
        <v>-937.6883333333335</v>
      </c>
      <c r="N137" s="298">
        <f t="shared" si="109"/>
        <v>-937.6883333333335</v>
      </c>
      <c r="O137" s="414">
        <f>'Summary - Selling Expenses'!S271</f>
        <v>-11252.260000000002</v>
      </c>
    </row>
    <row r="138" spans="2:16" x14ac:dyDescent="0.25">
      <c r="B138" s="432" t="str">
        <f>_xlfn.CONCAT('Summary - Selling Expenses'!C272,"-",'Summary - Selling Expenses'!D272)</f>
        <v>430-Parts</v>
      </c>
      <c r="C138" s="298">
        <f t="shared" si="107"/>
        <v>-489.57666666666665</v>
      </c>
      <c r="D138" s="298">
        <f t="shared" ref="D138:N138" si="110">C138</f>
        <v>-489.57666666666665</v>
      </c>
      <c r="E138" s="298">
        <f t="shared" si="110"/>
        <v>-489.57666666666665</v>
      </c>
      <c r="F138" s="298">
        <f t="shared" si="110"/>
        <v>-489.57666666666665</v>
      </c>
      <c r="G138" s="298">
        <f t="shared" si="110"/>
        <v>-489.57666666666665</v>
      </c>
      <c r="H138" s="298">
        <f t="shared" si="110"/>
        <v>-489.57666666666665</v>
      </c>
      <c r="I138" s="298">
        <f t="shared" si="110"/>
        <v>-489.57666666666665</v>
      </c>
      <c r="J138" s="298">
        <f t="shared" si="110"/>
        <v>-489.57666666666665</v>
      </c>
      <c r="K138" s="298">
        <f t="shared" si="110"/>
        <v>-489.57666666666665</v>
      </c>
      <c r="L138" s="298">
        <f t="shared" si="110"/>
        <v>-489.57666666666665</v>
      </c>
      <c r="M138" s="298">
        <f t="shared" si="110"/>
        <v>-489.57666666666665</v>
      </c>
      <c r="N138" s="298">
        <f t="shared" si="110"/>
        <v>-489.57666666666665</v>
      </c>
      <c r="O138" s="414">
        <f>'Summary - Selling Expenses'!S272</f>
        <v>-5874.92</v>
      </c>
    </row>
    <row r="139" spans="2:16" ht="15.75" thickBot="1" x14ac:dyDescent="0.3">
      <c r="B139" s="433" t="str">
        <f>_xlfn.CONCAT('Summary - Selling Expenses'!C273,"-",'Summary - Selling Expenses'!D273)</f>
        <v>935-Bridgestone</v>
      </c>
      <c r="C139" s="408">
        <f t="shared" si="107"/>
        <v>3082.0149999999994</v>
      </c>
      <c r="D139" s="408">
        <f t="shared" ref="D139:N139" si="111">C139</f>
        <v>3082.0149999999994</v>
      </c>
      <c r="E139" s="408">
        <f t="shared" si="111"/>
        <v>3082.0149999999994</v>
      </c>
      <c r="F139" s="408">
        <f t="shared" si="111"/>
        <v>3082.0149999999994</v>
      </c>
      <c r="G139" s="408">
        <f t="shared" si="111"/>
        <v>3082.0149999999994</v>
      </c>
      <c r="H139" s="408">
        <f t="shared" si="111"/>
        <v>3082.0149999999994</v>
      </c>
      <c r="I139" s="408">
        <f t="shared" si="111"/>
        <v>3082.0149999999994</v>
      </c>
      <c r="J139" s="408">
        <f t="shared" si="111"/>
        <v>3082.0149999999994</v>
      </c>
      <c r="K139" s="408">
        <f t="shared" si="111"/>
        <v>3082.0149999999994</v>
      </c>
      <c r="L139" s="408">
        <f t="shared" si="111"/>
        <v>3082.0149999999994</v>
      </c>
      <c r="M139" s="408">
        <f t="shared" si="111"/>
        <v>3082.0149999999994</v>
      </c>
      <c r="N139" s="408">
        <f t="shared" si="111"/>
        <v>3082.0149999999994</v>
      </c>
      <c r="O139" s="409">
        <f>'Summary - Selling Expenses'!S273</f>
        <v>36984.179999999993</v>
      </c>
    </row>
    <row r="140" spans="2:16" x14ac:dyDescent="0.25">
      <c r="O140" s="298">
        <f>SUM(O135:O139)</f>
        <v>-197855.29000000004</v>
      </c>
      <c r="P140" s="232" t="s">
        <v>301</v>
      </c>
    </row>
    <row r="141" spans="2:16" x14ac:dyDescent="0.25">
      <c r="O141" s="298">
        <f>SUMIFS('Summary - Selling Expenses'!AL:AL,'Summary - Selling Expenses'!B:B,7590)</f>
        <v>-197855.29000000004</v>
      </c>
      <c r="P141" s="232" t="s">
        <v>1147</v>
      </c>
    </row>
    <row r="142" spans="2:16" x14ac:dyDescent="0.25">
      <c r="O142">
        <f>O140-O141</f>
        <v>0</v>
      </c>
      <c r="P142" s="232" t="s">
        <v>870</v>
      </c>
    </row>
    <row r="143" spans="2:16" ht="15.75" thickBot="1" x14ac:dyDescent="0.3"/>
    <row r="144" spans="2:16" ht="15.75" x14ac:dyDescent="0.25">
      <c r="B144" s="405" t="s">
        <v>1148</v>
      </c>
      <c r="C144" s="406">
        <v>45383</v>
      </c>
      <c r="D144" s="406">
        <v>45413</v>
      </c>
      <c r="E144" s="406">
        <v>45444</v>
      </c>
      <c r="F144" s="406">
        <v>45474</v>
      </c>
      <c r="G144" s="406">
        <v>45505</v>
      </c>
      <c r="H144" s="406">
        <v>45536</v>
      </c>
      <c r="I144" s="406">
        <v>45566</v>
      </c>
      <c r="J144" s="406">
        <v>45597</v>
      </c>
      <c r="K144" s="406">
        <v>45627</v>
      </c>
      <c r="L144" s="406">
        <v>45658</v>
      </c>
      <c r="M144" s="406">
        <v>45689</v>
      </c>
      <c r="N144" s="406">
        <v>45717</v>
      </c>
      <c r="O144" s="429" t="s">
        <v>301</v>
      </c>
    </row>
    <row r="145" spans="2:16" x14ac:dyDescent="0.25">
      <c r="B145" s="432" t="str">
        <f>_xlfn.CONCAT('Summary - Selling Expenses'!C274,"-",'Summary - Selling Expenses'!D274)</f>
        <v>130-Parts</v>
      </c>
      <c r="C145" s="298">
        <f>O145/12</f>
        <v>10437.080833333335</v>
      </c>
      <c r="D145" s="298">
        <f>C145</f>
        <v>10437.080833333335</v>
      </c>
      <c r="E145" s="298">
        <f t="shared" ref="E145:N145" si="112">D145</f>
        <v>10437.080833333335</v>
      </c>
      <c r="F145" s="298">
        <f t="shared" si="112"/>
        <v>10437.080833333335</v>
      </c>
      <c r="G145" s="298">
        <f t="shared" si="112"/>
        <v>10437.080833333335</v>
      </c>
      <c r="H145" s="298">
        <f t="shared" si="112"/>
        <v>10437.080833333335</v>
      </c>
      <c r="I145" s="298">
        <f t="shared" si="112"/>
        <v>10437.080833333335</v>
      </c>
      <c r="J145" s="298">
        <f t="shared" si="112"/>
        <v>10437.080833333335</v>
      </c>
      <c r="K145" s="298">
        <f t="shared" si="112"/>
        <v>10437.080833333335</v>
      </c>
      <c r="L145" s="298">
        <f t="shared" si="112"/>
        <v>10437.080833333335</v>
      </c>
      <c r="M145" s="298">
        <f t="shared" si="112"/>
        <v>10437.080833333335</v>
      </c>
      <c r="N145" s="298">
        <f t="shared" si="112"/>
        <v>10437.080833333335</v>
      </c>
      <c r="O145" s="414">
        <f>'Summary - Selling Expenses'!S274</f>
        <v>125244.97000000002</v>
      </c>
    </row>
    <row r="146" spans="2:16" x14ac:dyDescent="0.25">
      <c r="B146" s="432" t="str">
        <f>_xlfn.CONCAT('Summary - Selling Expenses'!C275,"-",'Summary - Selling Expenses'!D275)</f>
        <v>220-Used Vehicle</v>
      </c>
      <c r="C146" s="298">
        <f t="shared" ref="C146:C149" si="113">O146/12</f>
        <v>0</v>
      </c>
      <c r="D146" s="298">
        <f t="shared" ref="D146:N146" si="114">C146</f>
        <v>0</v>
      </c>
      <c r="E146" s="298">
        <f t="shared" si="114"/>
        <v>0</v>
      </c>
      <c r="F146" s="298">
        <f t="shared" si="114"/>
        <v>0</v>
      </c>
      <c r="G146" s="298">
        <f t="shared" si="114"/>
        <v>0</v>
      </c>
      <c r="H146" s="298">
        <f t="shared" si="114"/>
        <v>0</v>
      </c>
      <c r="I146" s="298">
        <f t="shared" si="114"/>
        <v>0</v>
      </c>
      <c r="J146" s="298">
        <f t="shared" si="114"/>
        <v>0</v>
      </c>
      <c r="K146" s="298">
        <f t="shared" si="114"/>
        <v>0</v>
      </c>
      <c r="L146" s="298">
        <f t="shared" si="114"/>
        <v>0</v>
      </c>
      <c r="M146" s="298">
        <f t="shared" si="114"/>
        <v>0</v>
      </c>
      <c r="N146" s="298">
        <f t="shared" si="114"/>
        <v>0</v>
      </c>
      <c r="O146" s="414">
        <f>'Summary - Selling Expenses'!S275</f>
        <v>0</v>
      </c>
    </row>
    <row r="147" spans="2:16" x14ac:dyDescent="0.25">
      <c r="B147" s="432" t="str">
        <f>_xlfn.CONCAT('Summary - Selling Expenses'!C276,"-",'Summary - Selling Expenses'!D276)</f>
        <v>230-Parts</v>
      </c>
      <c r="C147" s="298">
        <f t="shared" si="113"/>
        <v>4720.0325000000003</v>
      </c>
      <c r="D147" s="298">
        <f t="shared" ref="D147:N147" si="115">C147</f>
        <v>4720.0325000000003</v>
      </c>
      <c r="E147" s="298">
        <f t="shared" si="115"/>
        <v>4720.0325000000003</v>
      </c>
      <c r="F147" s="298">
        <f t="shared" si="115"/>
        <v>4720.0325000000003</v>
      </c>
      <c r="G147" s="298">
        <f t="shared" si="115"/>
        <v>4720.0325000000003</v>
      </c>
      <c r="H147" s="298">
        <f t="shared" si="115"/>
        <v>4720.0325000000003</v>
      </c>
      <c r="I147" s="298">
        <f t="shared" si="115"/>
        <v>4720.0325000000003</v>
      </c>
      <c r="J147" s="298">
        <f t="shared" si="115"/>
        <v>4720.0325000000003</v>
      </c>
      <c r="K147" s="298">
        <f t="shared" si="115"/>
        <v>4720.0325000000003</v>
      </c>
      <c r="L147" s="298">
        <f t="shared" si="115"/>
        <v>4720.0325000000003</v>
      </c>
      <c r="M147" s="298">
        <f t="shared" si="115"/>
        <v>4720.0325000000003</v>
      </c>
      <c r="N147" s="298">
        <f t="shared" si="115"/>
        <v>4720.0325000000003</v>
      </c>
      <c r="O147" s="414">
        <f>'Summary - Selling Expenses'!S276</f>
        <v>56640.39</v>
      </c>
    </row>
    <row r="148" spans="2:16" x14ac:dyDescent="0.25">
      <c r="B148" s="432" t="str">
        <f>_xlfn.CONCAT('Summary - Selling Expenses'!C277,"-",'Summary - Selling Expenses'!D277)</f>
        <v>330-Parts</v>
      </c>
      <c r="C148" s="298">
        <f t="shared" si="113"/>
        <v>1269</v>
      </c>
      <c r="D148" s="298">
        <f t="shared" ref="D148:N148" si="116">C148</f>
        <v>1269</v>
      </c>
      <c r="E148" s="298">
        <f t="shared" si="116"/>
        <v>1269</v>
      </c>
      <c r="F148" s="298">
        <f t="shared" si="116"/>
        <v>1269</v>
      </c>
      <c r="G148" s="298">
        <f t="shared" si="116"/>
        <v>1269</v>
      </c>
      <c r="H148" s="298">
        <f t="shared" si="116"/>
        <v>1269</v>
      </c>
      <c r="I148" s="298">
        <f t="shared" si="116"/>
        <v>1269</v>
      </c>
      <c r="J148" s="298">
        <f t="shared" si="116"/>
        <v>1269</v>
      </c>
      <c r="K148" s="298">
        <f t="shared" si="116"/>
        <v>1269</v>
      </c>
      <c r="L148" s="298">
        <f t="shared" si="116"/>
        <v>1269</v>
      </c>
      <c r="M148" s="298">
        <f t="shared" si="116"/>
        <v>1269</v>
      </c>
      <c r="N148" s="298">
        <f t="shared" si="116"/>
        <v>1269</v>
      </c>
      <c r="O148" s="414">
        <f>'Summary - Selling Expenses'!S277</f>
        <v>15228</v>
      </c>
    </row>
    <row r="149" spans="2:16" ht="15.75" thickBot="1" x14ac:dyDescent="0.3">
      <c r="B149" s="433" t="str">
        <f>_xlfn.CONCAT('Summary - Selling Expenses'!C278,"-",'Summary - Selling Expenses'!D278)</f>
        <v>430-Parts</v>
      </c>
      <c r="C149" s="408">
        <f t="shared" si="113"/>
        <v>955.36666666666679</v>
      </c>
      <c r="D149" s="408">
        <f t="shared" ref="D149:N149" si="117">C149</f>
        <v>955.36666666666679</v>
      </c>
      <c r="E149" s="408">
        <f t="shared" si="117"/>
        <v>955.36666666666679</v>
      </c>
      <c r="F149" s="408">
        <f t="shared" si="117"/>
        <v>955.36666666666679</v>
      </c>
      <c r="G149" s="408">
        <f t="shared" si="117"/>
        <v>955.36666666666679</v>
      </c>
      <c r="H149" s="408">
        <f t="shared" si="117"/>
        <v>955.36666666666679</v>
      </c>
      <c r="I149" s="408">
        <f t="shared" si="117"/>
        <v>955.36666666666679</v>
      </c>
      <c r="J149" s="408">
        <f t="shared" si="117"/>
        <v>955.36666666666679</v>
      </c>
      <c r="K149" s="408">
        <f t="shared" si="117"/>
        <v>955.36666666666679</v>
      </c>
      <c r="L149" s="408">
        <f t="shared" si="117"/>
        <v>955.36666666666679</v>
      </c>
      <c r="M149" s="408">
        <f t="shared" si="117"/>
        <v>955.36666666666679</v>
      </c>
      <c r="N149" s="408">
        <f t="shared" si="117"/>
        <v>955.36666666666679</v>
      </c>
      <c r="O149" s="409">
        <f>'Summary - Selling Expenses'!S278</f>
        <v>11464.400000000001</v>
      </c>
    </row>
    <row r="150" spans="2:16" x14ac:dyDescent="0.25">
      <c r="O150" s="298">
        <f>SUM(O145:O149)</f>
        <v>208577.76</v>
      </c>
      <c r="P150" s="232" t="s">
        <v>301</v>
      </c>
    </row>
    <row r="151" spans="2:16" x14ac:dyDescent="0.25">
      <c r="O151" s="298">
        <f>SUMIFS('Summary - Selling Expenses'!AL:AL,'Summary - Selling Expenses'!B:B,7592)</f>
        <v>208577.76000000004</v>
      </c>
      <c r="P151" s="232" t="s">
        <v>1149</v>
      </c>
    </row>
    <row r="152" spans="2:16" x14ac:dyDescent="0.25">
      <c r="O152">
        <f>O150-O151</f>
        <v>0</v>
      </c>
      <c r="P152" s="232" t="s">
        <v>870</v>
      </c>
    </row>
    <row r="153" spans="2:16" ht="15.75" thickBot="1" x14ac:dyDescent="0.3"/>
    <row r="154" spans="2:16" ht="15.75" x14ac:dyDescent="0.25">
      <c r="B154" s="405" t="s">
        <v>1150</v>
      </c>
      <c r="C154" s="406">
        <v>45383</v>
      </c>
      <c r="D154" s="406">
        <v>45413</v>
      </c>
      <c r="E154" s="406">
        <v>45444</v>
      </c>
      <c r="F154" s="406">
        <v>45474</v>
      </c>
      <c r="G154" s="406">
        <v>45505</v>
      </c>
      <c r="H154" s="406">
        <v>45536</v>
      </c>
      <c r="I154" s="406">
        <v>45566</v>
      </c>
      <c r="J154" s="406">
        <v>45597</v>
      </c>
      <c r="K154" s="406">
        <v>45627</v>
      </c>
      <c r="L154" s="406">
        <v>45658</v>
      </c>
      <c r="M154" s="406">
        <v>45689</v>
      </c>
      <c r="N154" s="406">
        <v>45717</v>
      </c>
      <c r="O154" s="429" t="s">
        <v>301</v>
      </c>
    </row>
    <row r="155" spans="2:16" x14ac:dyDescent="0.25">
      <c r="B155" s="432" t="str">
        <f>_xlfn.CONCAT('Summary - Selling Expenses'!C365,"-",'Summary - Selling Expenses'!D365)</f>
        <v>130-Parts</v>
      </c>
      <c r="C155" s="298">
        <f>O155/12</f>
        <v>0</v>
      </c>
      <c r="D155" s="298">
        <f>C155</f>
        <v>0</v>
      </c>
      <c r="E155" s="298">
        <f t="shared" ref="E155:N155" si="118">D155</f>
        <v>0</v>
      </c>
      <c r="F155" s="298">
        <f t="shared" si="118"/>
        <v>0</v>
      </c>
      <c r="G155" s="298">
        <f t="shared" si="118"/>
        <v>0</v>
      </c>
      <c r="H155" s="298">
        <f t="shared" si="118"/>
        <v>0</v>
      </c>
      <c r="I155" s="298">
        <f t="shared" si="118"/>
        <v>0</v>
      </c>
      <c r="J155" s="298">
        <f t="shared" si="118"/>
        <v>0</v>
      </c>
      <c r="K155" s="298">
        <f t="shared" si="118"/>
        <v>0</v>
      </c>
      <c r="L155" s="298">
        <f t="shared" si="118"/>
        <v>0</v>
      </c>
      <c r="M155" s="298">
        <f t="shared" si="118"/>
        <v>0</v>
      </c>
      <c r="N155" s="298">
        <f t="shared" si="118"/>
        <v>0</v>
      </c>
      <c r="O155" s="414">
        <f>'Summary - Selling Expenses'!S365</f>
        <v>0</v>
      </c>
    </row>
    <row r="156" spans="2:16" x14ac:dyDescent="0.25">
      <c r="B156" s="432" t="str">
        <f>_xlfn.CONCAT('Summary - Selling Expenses'!C366,"-",'Summary - Selling Expenses'!D366)</f>
        <v>140-Service</v>
      </c>
      <c r="C156" s="298">
        <f t="shared" ref="C156:C164" si="119">O156/12</f>
        <v>120.93333333333332</v>
      </c>
      <c r="D156" s="298">
        <f t="shared" ref="D156:N156" si="120">C156</f>
        <v>120.93333333333332</v>
      </c>
      <c r="E156" s="298">
        <f t="shared" si="120"/>
        <v>120.93333333333332</v>
      </c>
      <c r="F156" s="298">
        <f t="shared" si="120"/>
        <v>120.93333333333332</v>
      </c>
      <c r="G156" s="298">
        <f t="shared" si="120"/>
        <v>120.93333333333332</v>
      </c>
      <c r="H156" s="298">
        <f t="shared" si="120"/>
        <v>120.93333333333332</v>
      </c>
      <c r="I156" s="298">
        <f t="shared" si="120"/>
        <v>120.93333333333332</v>
      </c>
      <c r="J156" s="298">
        <f t="shared" si="120"/>
        <v>120.93333333333332</v>
      </c>
      <c r="K156" s="298">
        <f t="shared" si="120"/>
        <v>120.93333333333332</v>
      </c>
      <c r="L156" s="298">
        <f t="shared" si="120"/>
        <v>120.93333333333332</v>
      </c>
      <c r="M156" s="298">
        <f t="shared" si="120"/>
        <v>120.93333333333332</v>
      </c>
      <c r="N156" s="298">
        <f t="shared" si="120"/>
        <v>120.93333333333332</v>
      </c>
      <c r="O156" s="414">
        <f>'Summary - Selling Expenses'!S366</f>
        <v>1451.1999999999998</v>
      </c>
    </row>
    <row r="157" spans="2:16" x14ac:dyDescent="0.25">
      <c r="B157" s="432" t="str">
        <f>_xlfn.CONCAT('Summary - Selling Expenses'!C367,"-",'Summary - Selling Expenses'!D367)</f>
        <v>147-Service</v>
      </c>
      <c r="C157" s="298">
        <f t="shared" si="119"/>
        <v>0</v>
      </c>
      <c r="D157" s="298">
        <f t="shared" ref="D157:N157" si="121">C157</f>
        <v>0</v>
      </c>
      <c r="E157" s="298">
        <f t="shared" si="121"/>
        <v>0</v>
      </c>
      <c r="F157" s="298">
        <f t="shared" si="121"/>
        <v>0</v>
      </c>
      <c r="G157" s="298">
        <f t="shared" si="121"/>
        <v>0</v>
      </c>
      <c r="H157" s="298">
        <f t="shared" si="121"/>
        <v>0</v>
      </c>
      <c r="I157" s="298">
        <f t="shared" si="121"/>
        <v>0</v>
      </c>
      <c r="J157" s="298">
        <f t="shared" si="121"/>
        <v>0</v>
      </c>
      <c r="K157" s="298">
        <f t="shared" si="121"/>
        <v>0</v>
      </c>
      <c r="L157" s="298">
        <f t="shared" si="121"/>
        <v>0</v>
      </c>
      <c r="M157" s="298">
        <f t="shared" si="121"/>
        <v>0</v>
      </c>
      <c r="N157" s="298">
        <f t="shared" si="121"/>
        <v>0</v>
      </c>
      <c r="O157" s="414">
        <f>'Summary - Selling Expenses'!S367</f>
        <v>0</v>
      </c>
    </row>
    <row r="158" spans="2:16" x14ac:dyDescent="0.25">
      <c r="B158" s="432" t="str">
        <f>_xlfn.CONCAT('Summary - Selling Expenses'!C368,"-",'Summary - Selling Expenses'!D368)</f>
        <v>150-Retail Detailing</v>
      </c>
      <c r="C158" s="298">
        <f t="shared" si="119"/>
        <v>1475.5858333333333</v>
      </c>
      <c r="D158" s="298">
        <f t="shared" ref="D158:N158" si="122">C158</f>
        <v>1475.5858333333333</v>
      </c>
      <c r="E158" s="298">
        <f t="shared" si="122"/>
        <v>1475.5858333333333</v>
      </c>
      <c r="F158" s="298">
        <f t="shared" si="122"/>
        <v>1475.5858333333333</v>
      </c>
      <c r="G158" s="298">
        <f t="shared" si="122"/>
        <v>1475.5858333333333</v>
      </c>
      <c r="H158" s="298">
        <f t="shared" si="122"/>
        <v>1475.5858333333333</v>
      </c>
      <c r="I158" s="298">
        <f t="shared" si="122"/>
        <v>1475.5858333333333</v>
      </c>
      <c r="J158" s="298">
        <f t="shared" si="122"/>
        <v>1475.5858333333333</v>
      </c>
      <c r="K158" s="298">
        <f t="shared" si="122"/>
        <v>1475.5858333333333</v>
      </c>
      <c r="L158" s="298">
        <f t="shared" si="122"/>
        <v>1475.5858333333333</v>
      </c>
      <c r="M158" s="298">
        <f t="shared" si="122"/>
        <v>1475.5858333333333</v>
      </c>
      <c r="N158" s="298">
        <f t="shared" si="122"/>
        <v>1475.5858333333333</v>
      </c>
      <c r="O158" s="414">
        <f>'Summary - Selling Expenses'!S368</f>
        <v>17707.03</v>
      </c>
    </row>
    <row r="159" spans="2:16" x14ac:dyDescent="0.25">
      <c r="B159" s="432" t="str">
        <f>_xlfn.CONCAT('Summary - Selling Expenses'!C369,"-",'Summary - Selling Expenses'!D369)</f>
        <v>240-Service</v>
      </c>
      <c r="C159" s="298">
        <f t="shared" si="119"/>
        <v>7.5116666666666667</v>
      </c>
      <c r="D159" s="298">
        <f t="shared" ref="D159:N159" si="123">C159</f>
        <v>7.5116666666666667</v>
      </c>
      <c r="E159" s="298">
        <f t="shared" si="123"/>
        <v>7.5116666666666667</v>
      </c>
      <c r="F159" s="298">
        <f t="shared" si="123"/>
        <v>7.5116666666666667</v>
      </c>
      <c r="G159" s="298">
        <f t="shared" si="123"/>
        <v>7.5116666666666667</v>
      </c>
      <c r="H159" s="298">
        <f t="shared" si="123"/>
        <v>7.5116666666666667</v>
      </c>
      <c r="I159" s="298">
        <f t="shared" si="123"/>
        <v>7.5116666666666667</v>
      </c>
      <c r="J159" s="298">
        <f t="shared" si="123"/>
        <v>7.5116666666666667</v>
      </c>
      <c r="K159" s="298">
        <f t="shared" si="123"/>
        <v>7.5116666666666667</v>
      </c>
      <c r="L159" s="298">
        <f t="shared" si="123"/>
        <v>7.5116666666666667</v>
      </c>
      <c r="M159" s="298">
        <f t="shared" si="123"/>
        <v>7.5116666666666667</v>
      </c>
      <c r="N159" s="298">
        <f t="shared" si="123"/>
        <v>7.5116666666666667</v>
      </c>
      <c r="O159" s="414">
        <f>'Summary - Selling Expenses'!S369</f>
        <v>90.14</v>
      </c>
    </row>
    <row r="160" spans="2:16" x14ac:dyDescent="0.25">
      <c r="B160" s="432" t="str">
        <f>_xlfn.CONCAT('Summary - Selling Expenses'!C370,"-",'Summary - Selling Expenses'!D370)</f>
        <v>330-Parts</v>
      </c>
      <c r="C160" s="298">
        <f t="shared" si="119"/>
        <v>36.583333333333336</v>
      </c>
      <c r="D160" s="298">
        <f t="shared" ref="D160:N160" si="124">C160</f>
        <v>36.583333333333336</v>
      </c>
      <c r="E160" s="298">
        <f t="shared" si="124"/>
        <v>36.583333333333336</v>
      </c>
      <c r="F160" s="298">
        <f t="shared" si="124"/>
        <v>36.583333333333336</v>
      </c>
      <c r="G160" s="298">
        <f t="shared" si="124"/>
        <v>36.583333333333336</v>
      </c>
      <c r="H160" s="298">
        <f t="shared" si="124"/>
        <v>36.583333333333336</v>
      </c>
      <c r="I160" s="298">
        <f t="shared" si="124"/>
        <v>36.583333333333336</v>
      </c>
      <c r="J160" s="298">
        <f t="shared" si="124"/>
        <v>36.583333333333336</v>
      </c>
      <c r="K160" s="298">
        <f t="shared" si="124"/>
        <v>36.583333333333336</v>
      </c>
      <c r="L160" s="298">
        <f t="shared" si="124"/>
        <v>36.583333333333336</v>
      </c>
      <c r="M160" s="298">
        <f t="shared" si="124"/>
        <v>36.583333333333336</v>
      </c>
      <c r="N160" s="298">
        <f t="shared" si="124"/>
        <v>36.583333333333336</v>
      </c>
      <c r="O160" s="414">
        <f>'Summary - Selling Expenses'!S370</f>
        <v>439</v>
      </c>
    </row>
    <row r="161" spans="2:16" x14ac:dyDescent="0.25">
      <c r="B161" s="432" t="str">
        <f>_xlfn.CONCAT('Summary - Selling Expenses'!C371,"-",'Summary - Selling Expenses'!D371)</f>
        <v>340-Service</v>
      </c>
      <c r="C161" s="298">
        <f t="shared" si="119"/>
        <v>397.88333333333338</v>
      </c>
      <c r="D161" s="298">
        <f t="shared" ref="D161:N161" si="125">C161</f>
        <v>397.88333333333338</v>
      </c>
      <c r="E161" s="298">
        <f t="shared" si="125"/>
        <v>397.88333333333338</v>
      </c>
      <c r="F161" s="298">
        <f t="shared" si="125"/>
        <v>397.88333333333338</v>
      </c>
      <c r="G161" s="298">
        <f t="shared" si="125"/>
        <v>397.88333333333338</v>
      </c>
      <c r="H161" s="298">
        <f t="shared" si="125"/>
        <v>397.88333333333338</v>
      </c>
      <c r="I161" s="298">
        <f t="shared" si="125"/>
        <v>397.88333333333338</v>
      </c>
      <c r="J161" s="298">
        <f t="shared" si="125"/>
        <v>397.88333333333338</v>
      </c>
      <c r="K161" s="298">
        <f t="shared" si="125"/>
        <v>397.88333333333338</v>
      </c>
      <c r="L161" s="298">
        <f t="shared" si="125"/>
        <v>397.88333333333338</v>
      </c>
      <c r="M161" s="298">
        <f t="shared" si="125"/>
        <v>397.88333333333338</v>
      </c>
      <c r="N161" s="298">
        <f t="shared" si="125"/>
        <v>397.88333333333338</v>
      </c>
      <c r="O161" s="414">
        <f>'Summary - Selling Expenses'!S371</f>
        <v>4774.6000000000004</v>
      </c>
    </row>
    <row r="162" spans="2:16" x14ac:dyDescent="0.25">
      <c r="B162" s="432" t="str">
        <f>_xlfn.CONCAT('Summary - Selling Expenses'!C372,"-",'Summary - Selling Expenses'!D372)</f>
        <v>440-Service</v>
      </c>
      <c r="C162" s="298">
        <f t="shared" si="119"/>
        <v>904.28499999999985</v>
      </c>
      <c r="D162" s="298">
        <f t="shared" ref="D162:N162" si="126">C162</f>
        <v>904.28499999999985</v>
      </c>
      <c r="E162" s="298">
        <f t="shared" si="126"/>
        <v>904.28499999999985</v>
      </c>
      <c r="F162" s="298">
        <f t="shared" si="126"/>
        <v>904.28499999999985</v>
      </c>
      <c r="G162" s="298">
        <f t="shared" si="126"/>
        <v>904.28499999999985</v>
      </c>
      <c r="H162" s="298">
        <f t="shared" si="126"/>
        <v>904.28499999999985</v>
      </c>
      <c r="I162" s="298">
        <f t="shared" si="126"/>
        <v>904.28499999999985</v>
      </c>
      <c r="J162" s="298">
        <f t="shared" si="126"/>
        <v>904.28499999999985</v>
      </c>
      <c r="K162" s="298">
        <f t="shared" si="126"/>
        <v>904.28499999999985</v>
      </c>
      <c r="L162" s="298">
        <f t="shared" si="126"/>
        <v>904.28499999999985</v>
      </c>
      <c r="M162" s="298">
        <f t="shared" si="126"/>
        <v>904.28499999999985</v>
      </c>
      <c r="N162" s="298">
        <f t="shared" si="126"/>
        <v>904.28499999999985</v>
      </c>
      <c r="O162" s="414">
        <f>'Summary - Selling Expenses'!S372</f>
        <v>10851.419999999998</v>
      </c>
    </row>
    <row r="163" spans="2:16" x14ac:dyDescent="0.25">
      <c r="B163" s="432" t="str">
        <f>_xlfn.CONCAT('Summary - Selling Expenses'!C373,"-",'Summary - Selling Expenses'!D373)</f>
        <v>935-Bridgestone</v>
      </c>
      <c r="C163" s="298">
        <f t="shared" si="119"/>
        <v>160.11916666666667</v>
      </c>
      <c r="D163" s="298">
        <f t="shared" ref="D163:N163" si="127">C163</f>
        <v>160.11916666666667</v>
      </c>
      <c r="E163" s="298">
        <f t="shared" si="127"/>
        <v>160.11916666666667</v>
      </c>
      <c r="F163" s="298">
        <f t="shared" si="127"/>
        <v>160.11916666666667</v>
      </c>
      <c r="G163" s="298">
        <f t="shared" si="127"/>
        <v>160.11916666666667</v>
      </c>
      <c r="H163" s="298">
        <f t="shared" si="127"/>
        <v>160.11916666666667</v>
      </c>
      <c r="I163" s="298">
        <f t="shared" si="127"/>
        <v>160.11916666666667</v>
      </c>
      <c r="J163" s="298">
        <f t="shared" si="127"/>
        <v>160.11916666666667</v>
      </c>
      <c r="K163" s="298">
        <f t="shared" si="127"/>
        <v>160.11916666666667</v>
      </c>
      <c r="L163" s="298">
        <f t="shared" si="127"/>
        <v>160.11916666666667</v>
      </c>
      <c r="M163" s="298">
        <f t="shared" si="127"/>
        <v>160.11916666666667</v>
      </c>
      <c r="N163" s="298">
        <f t="shared" si="127"/>
        <v>160.11916666666667</v>
      </c>
      <c r="O163" s="414">
        <f>'Summary - Selling Expenses'!S373</f>
        <v>1921.43</v>
      </c>
    </row>
    <row r="164" spans="2:16" ht="15.75" thickBot="1" x14ac:dyDescent="0.3">
      <c r="B164" s="433" t="str">
        <f>_xlfn.CONCAT('Summary - Selling Expenses'!C374,"-",'Summary - Selling Expenses'!D374)</f>
        <v>936-Bridgestone</v>
      </c>
      <c r="C164" s="408">
        <f t="shared" si="119"/>
        <v>0</v>
      </c>
      <c r="D164" s="408">
        <f t="shared" ref="D164:N164" si="128">C164</f>
        <v>0</v>
      </c>
      <c r="E164" s="408">
        <f t="shared" si="128"/>
        <v>0</v>
      </c>
      <c r="F164" s="408">
        <f t="shared" si="128"/>
        <v>0</v>
      </c>
      <c r="G164" s="408">
        <f t="shared" si="128"/>
        <v>0</v>
      </c>
      <c r="H164" s="408">
        <f t="shared" si="128"/>
        <v>0</v>
      </c>
      <c r="I164" s="408">
        <f t="shared" si="128"/>
        <v>0</v>
      </c>
      <c r="J164" s="408">
        <f t="shared" si="128"/>
        <v>0</v>
      </c>
      <c r="K164" s="408">
        <f t="shared" si="128"/>
        <v>0</v>
      </c>
      <c r="L164" s="408">
        <f t="shared" si="128"/>
        <v>0</v>
      </c>
      <c r="M164" s="408">
        <f t="shared" si="128"/>
        <v>0</v>
      </c>
      <c r="N164" s="408">
        <f t="shared" si="128"/>
        <v>0</v>
      </c>
      <c r="O164" s="409">
        <f>'Summary - Selling Expenses'!S374</f>
        <v>0</v>
      </c>
    </row>
    <row r="165" spans="2:16" x14ac:dyDescent="0.25">
      <c r="O165" s="298">
        <f>SUM(O155:O164)</f>
        <v>37234.82</v>
      </c>
      <c r="P165" s="232" t="s">
        <v>301</v>
      </c>
    </row>
    <row r="166" spans="2:16" x14ac:dyDescent="0.25">
      <c r="O166" s="298">
        <f>SUMIFS('Summary - Selling Expenses'!AL:AL,'Summary - Selling Expenses'!B:B,7458)</f>
        <v>37234.819999999992</v>
      </c>
      <c r="P166" s="232" t="s">
        <v>1151</v>
      </c>
    </row>
    <row r="167" spans="2:16" x14ac:dyDescent="0.25">
      <c r="O167">
        <f>O165-O166</f>
        <v>0</v>
      </c>
      <c r="P167" s="232" t="s">
        <v>870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D45F9-AD62-4DE0-A19F-7639DDDE4DA1}">
  <sheetPr>
    <tabColor theme="9" tint="0.79998168889431442"/>
  </sheetPr>
  <dimension ref="A2:L44"/>
  <sheetViews>
    <sheetView workbookViewId="0">
      <selection activeCell="F4" sqref="F4"/>
    </sheetView>
  </sheetViews>
  <sheetFormatPr defaultRowHeight="15" x14ac:dyDescent="0.25"/>
  <cols>
    <col min="1" max="1" width="22.7109375" bestFit="1" customWidth="1"/>
    <col min="2" max="2" width="14.85546875" bestFit="1" customWidth="1"/>
    <col min="5" max="5" width="31.85546875" bestFit="1" customWidth="1"/>
    <col min="6" max="6" width="11.5703125" bestFit="1" customWidth="1"/>
    <col min="7" max="7" width="10.5703125" bestFit="1" customWidth="1"/>
    <col min="8" max="8" width="11.5703125" bestFit="1" customWidth="1"/>
    <col min="11" max="11" width="10.28515625" customWidth="1"/>
  </cols>
  <sheetData>
    <row r="2" spans="1:11" x14ac:dyDescent="0.25">
      <c r="B2" t="s">
        <v>906</v>
      </c>
      <c r="F2" t="s">
        <v>905</v>
      </c>
    </row>
    <row r="3" spans="1:11" x14ac:dyDescent="0.25">
      <c r="A3" s="423" t="s">
        <v>192</v>
      </c>
      <c r="B3" t="s">
        <v>904</v>
      </c>
    </row>
    <row r="4" spans="1:11" x14ac:dyDescent="0.25">
      <c r="A4" s="227" t="s">
        <v>903</v>
      </c>
      <c r="B4" s="107">
        <v>3981.75</v>
      </c>
      <c r="E4" t="s">
        <v>900</v>
      </c>
      <c r="F4" s="9"/>
      <c r="G4" s="421" t="s">
        <v>6102</v>
      </c>
    </row>
    <row r="5" spans="1:11" x14ac:dyDescent="0.25">
      <c r="A5" s="227" t="s">
        <v>902</v>
      </c>
      <c r="B5" s="107">
        <v>528</v>
      </c>
      <c r="E5" t="s">
        <v>901</v>
      </c>
      <c r="F5" s="9">
        <v>60000</v>
      </c>
    </row>
    <row r="6" spans="1:11" x14ac:dyDescent="0.25">
      <c r="A6" s="227" t="s">
        <v>900</v>
      </c>
      <c r="B6" s="107">
        <v>57950.539999999994</v>
      </c>
      <c r="E6" t="s">
        <v>899</v>
      </c>
      <c r="F6" s="9">
        <v>25000</v>
      </c>
    </row>
    <row r="7" spans="1:11" x14ac:dyDescent="0.25">
      <c r="A7" s="227" t="s">
        <v>898</v>
      </c>
      <c r="B7" s="107">
        <v>279.92</v>
      </c>
      <c r="E7" s="422" t="s">
        <v>897</v>
      </c>
      <c r="F7" s="225">
        <v>130000</v>
      </c>
      <c r="G7" s="421" t="s">
        <v>896</v>
      </c>
    </row>
    <row r="8" spans="1:11" x14ac:dyDescent="0.25">
      <c r="A8" s="227" t="s">
        <v>895</v>
      </c>
      <c r="B8" s="107">
        <v>70836.709999999992</v>
      </c>
      <c r="E8" t="s">
        <v>888</v>
      </c>
      <c r="F8" s="9">
        <v>8000</v>
      </c>
      <c r="G8" s="107"/>
      <c r="H8" s="107"/>
    </row>
    <row r="9" spans="1:11" x14ac:dyDescent="0.25">
      <c r="A9" s="227" t="s">
        <v>894</v>
      </c>
      <c r="B9" s="107">
        <v>19564.899999999994</v>
      </c>
      <c r="F9" s="9">
        <f>SUM(F4:F8)-F41</f>
        <v>203800.00000000003</v>
      </c>
    </row>
    <row r="10" spans="1:11" x14ac:dyDescent="0.25">
      <c r="A10" s="227" t="s">
        <v>893</v>
      </c>
      <c r="B10" s="107">
        <v>346.96</v>
      </c>
      <c r="F10" s="9">
        <f>F9/12</f>
        <v>16983.333333333336</v>
      </c>
    </row>
    <row r="11" spans="1:11" x14ac:dyDescent="0.25">
      <c r="A11" s="227" t="s">
        <v>892</v>
      </c>
      <c r="B11" s="107">
        <v>127982.09999999999</v>
      </c>
      <c r="E11" s="420" t="s">
        <v>225</v>
      </c>
      <c r="F11" s="9" t="s">
        <v>891</v>
      </c>
      <c r="G11" s="107"/>
      <c r="H11" s="424"/>
      <c r="I11" s="424"/>
      <c r="J11" s="424"/>
      <c r="K11" s="424" t="s">
        <v>1094</v>
      </c>
    </row>
    <row r="12" spans="1:11" x14ac:dyDescent="0.25">
      <c r="A12" s="227" t="s">
        <v>890</v>
      </c>
      <c r="B12" s="107">
        <v>360</v>
      </c>
      <c r="E12" s="418">
        <v>110</v>
      </c>
      <c r="F12" s="419">
        <v>750</v>
      </c>
      <c r="G12" s="416">
        <f t="shared" ref="G12:G17" si="0">F12/$F$18</f>
        <v>0.20525451559934318</v>
      </c>
      <c r="H12" s="425">
        <f>$F$10*G12</f>
        <v>3485.9058565955124</v>
      </c>
      <c r="I12" s="424"/>
      <c r="J12" s="424"/>
      <c r="K12" s="426">
        <f>'Summary - Selling Expenses'!AL36</f>
        <v>41830.870279146147</v>
      </c>
    </row>
    <row r="13" spans="1:11" x14ac:dyDescent="0.25">
      <c r="A13" s="227" t="s">
        <v>889</v>
      </c>
      <c r="B13" s="107">
        <v>2252.7199999999998</v>
      </c>
      <c r="E13" s="418">
        <v>112</v>
      </c>
      <c r="F13" s="419">
        <v>335</v>
      </c>
      <c r="G13" s="416">
        <f t="shared" si="0"/>
        <v>9.1680350301039951E-2</v>
      </c>
      <c r="H13" s="425">
        <f t="shared" ref="H13:H17" si="1">$F$10*G13</f>
        <v>1557.0379492793288</v>
      </c>
      <c r="I13" s="424"/>
      <c r="J13" s="424"/>
      <c r="K13" s="426">
        <f>'Summary - Selling Expenses'!AL37</f>
        <v>18684.455391351945</v>
      </c>
    </row>
    <row r="14" spans="1:11" x14ac:dyDescent="0.25">
      <c r="A14" s="227" t="s">
        <v>888</v>
      </c>
      <c r="B14" s="107">
        <v>5403.3600000000006</v>
      </c>
      <c r="E14" s="418">
        <v>120</v>
      </c>
      <c r="F14" s="419">
        <v>1035</v>
      </c>
      <c r="G14" s="416">
        <f t="shared" si="0"/>
        <v>0.28325123152709358</v>
      </c>
      <c r="H14" s="425">
        <f t="shared" si="1"/>
        <v>4810.5500821018068</v>
      </c>
      <c r="I14" s="424"/>
      <c r="J14" s="424"/>
      <c r="K14" s="426">
        <f>'Summary - Selling Expenses'!AL38</f>
        <v>57726.600985221681</v>
      </c>
    </row>
    <row r="15" spans="1:11" x14ac:dyDescent="0.25">
      <c r="A15" s="227" t="s">
        <v>202</v>
      </c>
      <c r="B15" s="107">
        <v>289486.9599999999</v>
      </c>
      <c r="E15" s="418">
        <v>122</v>
      </c>
      <c r="F15" s="419">
        <v>156</v>
      </c>
      <c r="G15" s="416">
        <f t="shared" si="0"/>
        <v>4.2692939244663386E-2</v>
      </c>
      <c r="H15" s="425">
        <f t="shared" si="1"/>
        <v>725.0684181718666</v>
      </c>
      <c r="I15" s="424"/>
      <c r="J15" s="424"/>
      <c r="K15" s="426">
        <f>'Summary - Selling Expenses'!AL39</f>
        <v>0</v>
      </c>
    </row>
    <row r="16" spans="1:11" x14ac:dyDescent="0.25">
      <c r="E16" s="418">
        <v>210</v>
      </c>
      <c r="F16" s="419">
        <v>567</v>
      </c>
      <c r="G16" s="416">
        <f t="shared" si="0"/>
        <v>0.15517241379310345</v>
      </c>
      <c r="H16" s="425">
        <f t="shared" si="1"/>
        <v>2635.3448275862074</v>
      </c>
      <c r="I16" s="424"/>
      <c r="J16" s="424"/>
      <c r="K16" s="426">
        <f>'Summary - Selling Expenses'!AL40</f>
        <v>8700.8210180623973</v>
      </c>
    </row>
    <row r="17" spans="5:12" x14ac:dyDescent="0.25">
      <c r="E17" s="418">
        <v>220</v>
      </c>
      <c r="F17" s="417">
        <v>811</v>
      </c>
      <c r="G17" s="416">
        <f t="shared" si="0"/>
        <v>0.22194854953475643</v>
      </c>
      <c r="H17" s="425">
        <f t="shared" si="1"/>
        <v>3769.4261995986139</v>
      </c>
      <c r="I17" s="424"/>
      <c r="J17" s="424"/>
      <c r="K17" s="426">
        <f>'Summary - Selling Expenses'!AL41</f>
        <v>31624.137931034482</v>
      </c>
    </row>
    <row r="18" spans="5:12" x14ac:dyDescent="0.25">
      <c r="F18" s="417">
        <f>SUM(F12:F17)</f>
        <v>3654</v>
      </c>
      <c r="H18" s="424"/>
      <c r="I18" s="424"/>
      <c r="J18" s="424"/>
      <c r="K18" s="426">
        <f>'Summary - Selling Expenses'!AL42</f>
        <v>45233.114395183373</v>
      </c>
    </row>
    <row r="19" spans="5:12" x14ac:dyDescent="0.25">
      <c r="F19" s="107"/>
      <c r="H19" s="425">
        <f>SUM(H12:H17)*12</f>
        <v>203800.00000000003</v>
      </c>
      <c r="I19" s="424"/>
      <c r="J19" s="424"/>
      <c r="K19" s="426">
        <f>SUM(K12:K18)</f>
        <v>203800.00000000003</v>
      </c>
    </row>
    <row r="20" spans="5:12" x14ac:dyDescent="0.25">
      <c r="H20" s="425">
        <f>H19-K19</f>
        <v>0</v>
      </c>
      <c r="I20" s="424"/>
      <c r="J20" s="424"/>
      <c r="K20" s="424"/>
    </row>
    <row r="21" spans="5:12" x14ac:dyDescent="0.25">
      <c r="E21" t="s">
        <v>887</v>
      </c>
    </row>
    <row r="22" spans="5:12" x14ac:dyDescent="0.25">
      <c r="E22" t="s">
        <v>886</v>
      </c>
      <c r="F22" s="9">
        <v>400000</v>
      </c>
    </row>
    <row r="23" spans="5:12" x14ac:dyDescent="0.25">
      <c r="E23" t="s">
        <v>880</v>
      </c>
      <c r="F23" s="9">
        <f>1000/1.15</f>
        <v>869.56521739130437</v>
      </c>
      <c r="H23">
        <f>F22/F23</f>
        <v>460</v>
      </c>
      <c r="I23" t="s">
        <v>885</v>
      </c>
      <c r="K23" t="s">
        <v>884</v>
      </c>
    </row>
    <row r="24" spans="5:12" x14ac:dyDescent="0.25">
      <c r="E24" t="s">
        <v>877</v>
      </c>
      <c r="F24" s="9">
        <f>(K24*H24+K25*H25)/H23</f>
        <v>159.13043478260869</v>
      </c>
      <c r="H24">
        <f>H23*0.6</f>
        <v>276</v>
      </c>
      <c r="I24">
        <v>0.6</v>
      </c>
      <c r="J24" t="s">
        <v>281</v>
      </c>
      <c r="K24" s="298">
        <f>115/1.15</f>
        <v>100.00000000000001</v>
      </c>
      <c r="L24" s="412"/>
    </row>
    <row r="25" spans="5:12" x14ac:dyDescent="0.25">
      <c r="E25" t="s">
        <v>876</v>
      </c>
      <c r="F25" s="9">
        <f>130000/460</f>
        <v>282.60869565217394</v>
      </c>
      <c r="H25">
        <f>H23*I25</f>
        <v>184</v>
      </c>
      <c r="I25">
        <v>0.4</v>
      </c>
      <c r="J25" t="s">
        <v>759</v>
      </c>
      <c r="K25" s="298">
        <f>285/1.15</f>
        <v>247.82608695652175</v>
      </c>
      <c r="L25" s="412"/>
    </row>
    <row r="26" spans="5:12" x14ac:dyDescent="0.25">
      <c r="E26" t="s">
        <v>875</v>
      </c>
      <c r="F26" s="9">
        <f>F23-F24-F25</f>
        <v>427.82608695652181</v>
      </c>
      <c r="L26" s="412"/>
    </row>
    <row r="27" spans="5:12" x14ac:dyDescent="0.25">
      <c r="F27" s="416">
        <f>F26/F23</f>
        <v>0.49200000000000005</v>
      </c>
      <c r="K27" t="s">
        <v>883</v>
      </c>
    </row>
    <row r="28" spans="5:12" x14ac:dyDescent="0.25">
      <c r="F28" s="9"/>
      <c r="K28" s="298">
        <v>250</v>
      </c>
    </row>
    <row r="29" spans="5:12" x14ac:dyDescent="0.25">
      <c r="E29" t="s">
        <v>860</v>
      </c>
      <c r="F29" s="9">
        <f>F26*H23</f>
        <v>196800.00000000003</v>
      </c>
      <c r="K29" t="s">
        <v>882</v>
      </c>
    </row>
    <row r="30" spans="5:12" x14ac:dyDescent="0.25">
      <c r="F30" s="9"/>
      <c r="K30" s="298">
        <v>150</v>
      </c>
    </row>
    <row r="31" spans="5:12" x14ac:dyDescent="0.25">
      <c r="E31" t="s">
        <v>881</v>
      </c>
      <c r="F31" s="9"/>
    </row>
    <row r="32" spans="5:12" x14ac:dyDescent="0.25">
      <c r="E32" t="s">
        <v>880</v>
      </c>
      <c r="F32" s="9">
        <f>1000/1.15</f>
        <v>869.56521739130437</v>
      </c>
    </row>
    <row r="33" spans="5:6" x14ac:dyDescent="0.25">
      <c r="E33" t="s">
        <v>879</v>
      </c>
      <c r="F33" s="9">
        <f>H23*F32</f>
        <v>400000</v>
      </c>
    </row>
    <row r="34" spans="5:6" x14ac:dyDescent="0.25">
      <c r="E34" t="s">
        <v>878</v>
      </c>
      <c r="F34" s="9">
        <f>F32</f>
        <v>869.56521739130437</v>
      </c>
    </row>
    <row r="35" spans="5:6" x14ac:dyDescent="0.25">
      <c r="E35" t="s">
        <v>877</v>
      </c>
      <c r="F35" s="9">
        <f>-K28</f>
        <v>-250</v>
      </c>
    </row>
    <row r="36" spans="5:6" x14ac:dyDescent="0.25">
      <c r="E36" t="s">
        <v>876</v>
      </c>
      <c r="F36" s="9">
        <f>-K30</f>
        <v>-150</v>
      </c>
    </row>
    <row r="37" spans="5:6" x14ac:dyDescent="0.25">
      <c r="E37" t="s">
        <v>875</v>
      </c>
      <c r="F37" s="9">
        <f>F34+F35+F36</f>
        <v>469.56521739130437</v>
      </c>
    </row>
    <row r="38" spans="5:6" x14ac:dyDescent="0.25">
      <c r="F38" s="416">
        <f>F37/F34</f>
        <v>0.54</v>
      </c>
    </row>
    <row r="39" spans="5:6" x14ac:dyDescent="0.25">
      <c r="F39" s="9"/>
    </row>
    <row r="40" spans="5:6" x14ac:dyDescent="0.25">
      <c r="E40" t="s">
        <v>860</v>
      </c>
      <c r="F40" s="9">
        <f>F37*H23</f>
        <v>216000</v>
      </c>
    </row>
    <row r="41" spans="5:6" x14ac:dyDescent="0.25">
      <c r="E41" t="s">
        <v>1093</v>
      </c>
      <c r="F41" s="9">
        <f>F40-F29</f>
        <v>19199.999999999971</v>
      </c>
    </row>
    <row r="42" spans="5:6" x14ac:dyDescent="0.25">
      <c r="F42" s="9"/>
    </row>
    <row r="43" spans="5:6" x14ac:dyDescent="0.25">
      <c r="F43" s="9"/>
    </row>
    <row r="44" spans="5:6" x14ac:dyDescent="0.25">
      <c r="F44" s="9"/>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874CE-5574-4105-8C70-500A4EA542FB}">
  <dimension ref="A1:H407"/>
  <sheetViews>
    <sheetView workbookViewId="0"/>
  </sheetViews>
  <sheetFormatPr defaultRowHeight="15" x14ac:dyDescent="0.25"/>
  <cols>
    <col min="1" max="1" width="8.140625" bestFit="1" customWidth="1"/>
    <col min="2" max="2" width="22.85546875" bestFit="1" customWidth="1"/>
    <col min="3" max="3" width="11.42578125" bestFit="1" customWidth="1"/>
    <col min="4" max="4" width="10.42578125" bestFit="1" customWidth="1"/>
    <col min="5" max="5" width="108.140625" bestFit="1" customWidth="1"/>
    <col min="6" max="6" width="11.5703125" bestFit="1" customWidth="1"/>
    <col min="7" max="7" width="8.7109375" bestFit="1" customWidth="1"/>
  </cols>
  <sheetData>
    <row r="1" spans="1:8" x14ac:dyDescent="0.25">
      <c r="A1" t="s">
        <v>1092</v>
      </c>
      <c r="B1" t="s">
        <v>1091</v>
      </c>
      <c r="C1" t="s">
        <v>2</v>
      </c>
      <c r="D1" t="s">
        <v>1090</v>
      </c>
      <c r="E1" t="s">
        <v>1089</v>
      </c>
      <c r="F1" t="s">
        <v>1088</v>
      </c>
      <c r="G1" t="s">
        <v>1087</v>
      </c>
      <c r="H1" t="s">
        <v>1086</v>
      </c>
    </row>
    <row r="2" spans="1:8" x14ac:dyDescent="0.25">
      <c r="A2">
        <v>7040</v>
      </c>
      <c r="B2" t="s">
        <v>37</v>
      </c>
      <c r="C2">
        <v>110</v>
      </c>
      <c r="D2" s="404">
        <v>45351</v>
      </c>
      <c r="E2" t="s">
        <v>1085</v>
      </c>
      <c r="G2">
        <v>-4330</v>
      </c>
      <c r="H2" t="s">
        <v>963</v>
      </c>
    </row>
    <row r="3" spans="1:8" x14ac:dyDescent="0.25">
      <c r="A3">
        <v>7040</v>
      </c>
      <c r="B3" t="s">
        <v>37</v>
      </c>
      <c r="C3">
        <v>210</v>
      </c>
      <c r="D3" s="404">
        <v>45351</v>
      </c>
      <c r="E3" t="s">
        <v>1085</v>
      </c>
      <c r="G3">
        <v>-2340</v>
      </c>
      <c r="H3" t="s">
        <v>963</v>
      </c>
    </row>
    <row r="4" spans="1:8" x14ac:dyDescent="0.25">
      <c r="A4">
        <v>7040</v>
      </c>
      <c r="B4" t="s">
        <v>37</v>
      </c>
      <c r="C4">
        <v>110</v>
      </c>
      <c r="D4" s="404">
        <v>45351</v>
      </c>
      <c r="E4" t="s">
        <v>1084</v>
      </c>
      <c r="G4">
        <v>3832.17</v>
      </c>
      <c r="H4" t="s">
        <v>963</v>
      </c>
    </row>
    <row r="5" spans="1:8" x14ac:dyDescent="0.25">
      <c r="A5">
        <v>7040</v>
      </c>
      <c r="B5" t="s">
        <v>37</v>
      </c>
      <c r="C5">
        <v>112</v>
      </c>
      <c r="D5" s="404">
        <v>45351</v>
      </c>
      <c r="E5" t="s">
        <v>1084</v>
      </c>
      <c r="G5">
        <v>3832.17</v>
      </c>
      <c r="H5" t="s">
        <v>963</v>
      </c>
    </row>
    <row r="6" spans="1:8" x14ac:dyDescent="0.25">
      <c r="A6">
        <v>7040</v>
      </c>
      <c r="B6" t="s">
        <v>37</v>
      </c>
      <c r="C6">
        <v>120</v>
      </c>
      <c r="D6" s="404">
        <v>45351</v>
      </c>
      <c r="E6" t="s">
        <v>1084</v>
      </c>
      <c r="G6">
        <v>3832.17</v>
      </c>
      <c r="H6" t="s">
        <v>963</v>
      </c>
    </row>
    <row r="7" spans="1:8" x14ac:dyDescent="0.25">
      <c r="A7">
        <v>7040</v>
      </c>
      <c r="B7" t="s">
        <v>37</v>
      </c>
      <c r="C7">
        <v>122</v>
      </c>
      <c r="D7" s="404">
        <v>45351</v>
      </c>
      <c r="E7" t="s">
        <v>1084</v>
      </c>
      <c r="G7">
        <v>3832.17</v>
      </c>
      <c r="H7" t="s">
        <v>963</v>
      </c>
    </row>
    <row r="8" spans="1:8" x14ac:dyDescent="0.25">
      <c r="A8">
        <v>7040</v>
      </c>
      <c r="B8" t="s">
        <v>37</v>
      </c>
      <c r="C8">
        <v>110</v>
      </c>
      <c r="D8" s="404">
        <v>45077</v>
      </c>
      <c r="E8" t="s">
        <v>1083</v>
      </c>
      <c r="G8">
        <v>3000</v>
      </c>
      <c r="H8" t="s">
        <v>963</v>
      </c>
    </row>
    <row r="9" spans="1:8" x14ac:dyDescent="0.25">
      <c r="A9">
        <v>7040</v>
      </c>
      <c r="B9" t="s">
        <v>37</v>
      </c>
      <c r="C9">
        <v>120</v>
      </c>
      <c r="D9" s="404">
        <v>45077</v>
      </c>
      <c r="E9" t="s">
        <v>1083</v>
      </c>
      <c r="G9">
        <v>-3000</v>
      </c>
      <c r="H9" t="s">
        <v>963</v>
      </c>
    </row>
    <row r="10" spans="1:8" x14ac:dyDescent="0.25">
      <c r="A10">
        <v>7040</v>
      </c>
      <c r="B10" t="s">
        <v>37</v>
      </c>
      <c r="C10">
        <v>100</v>
      </c>
      <c r="D10" s="404">
        <v>45322</v>
      </c>
      <c r="E10" t="s">
        <v>1082</v>
      </c>
      <c r="G10">
        <v>-360</v>
      </c>
      <c r="H10" t="s">
        <v>963</v>
      </c>
    </row>
    <row r="11" spans="1:8" x14ac:dyDescent="0.25">
      <c r="A11">
        <v>7040</v>
      </c>
      <c r="B11" t="s">
        <v>37</v>
      </c>
      <c r="C11">
        <v>110</v>
      </c>
      <c r="D11" s="404">
        <v>45322</v>
      </c>
      <c r="E11" t="s">
        <v>1082</v>
      </c>
      <c r="G11">
        <v>360</v>
      </c>
      <c r="H11" t="s">
        <v>963</v>
      </c>
    </row>
    <row r="12" spans="1:8" x14ac:dyDescent="0.25">
      <c r="A12">
        <v>7040</v>
      </c>
      <c r="B12" t="s">
        <v>37</v>
      </c>
      <c r="C12">
        <v>100</v>
      </c>
      <c r="D12" s="404">
        <v>45335</v>
      </c>
      <c r="E12" t="s">
        <v>1082</v>
      </c>
      <c r="G12">
        <v>-360</v>
      </c>
      <c r="H12" t="s">
        <v>963</v>
      </c>
    </row>
    <row r="13" spans="1:8" x14ac:dyDescent="0.25">
      <c r="A13">
        <v>7040</v>
      </c>
      <c r="B13" t="s">
        <v>37</v>
      </c>
      <c r="C13">
        <v>100</v>
      </c>
      <c r="D13" s="404">
        <v>45335</v>
      </c>
      <c r="E13" t="s">
        <v>1082</v>
      </c>
      <c r="G13">
        <v>360</v>
      </c>
      <c r="H13" t="s">
        <v>963</v>
      </c>
    </row>
    <row r="14" spans="1:8" x14ac:dyDescent="0.25">
      <c r="A14">
        <v>7040</v>
      </c>
      <c r="B14" t="s">
        <v>37</v>
      </c>
      <c r="C14">
        <v>110</v>
      </c>
      <c r="D14" s="404">
        <v>45335</v>
      </c>
      <c r="E14" t="s">
        <v>1082</v>
      </c>
      <c r="G14">
        <v>360</v>
      </c>
      <c r="H14" t="s">
        <v>963</v>
      </c>
    </row>
    <row r="15" spans="1:8" x14ac:dyDescent="0.25">
      <c r="A15">
        <v>7040</v>
      </c>
      <c r="B15" t="s">
        <v>37</v>
      </c>
      <c r="C15">
        <v>110</v>
      </c>
      <c r="D15" s="404">
        <v>45335</v>
      </c>
      <c r="E15" t="s">
        <v>1082</v>
      </c>
      <c r="G15">
        <v>-360</v>
      </c>
      <c r="H15" t="s">
        <v>963</v>
      </c>
    </row>
    <row r="16" spans="1:8" x14ac:dyDescent="0.25">
      <c r="A16">
        <v>7040</v>
      </c>
      <c r="B16" t="s">
        <v>37</v>
      </c>
      <c r="C16">
        <v>112</v>
      </c>
      <c r="D16" s="404">
        <v>45194</v>
      </c>
      <c r="E16" t="s">
        <v>1081</v>
      </c>
      <c r="F16" t="s">
        <v>1080</v>
      </c>
      <c r="G16">
        <v>420</v>
      </c>
      <c r="H16" t="s">
        <v>900</v>
      </c>
    </row>
    <row r="17" spans="1:8" x14ac:dyDescent="0.25">
      <c r="A17">
        <v>7040</v>
      </c>
      <c r="B17" t="s">
        <v>37</v>
      </c>
      <c r="C17">
        <v>110</v>
      </c>
      <c r="D17" s="404">
        <v>45258</v>
      </c>
      <c r="E17" t="s">
        <v>1079</v>
      </c>
      <c r="F17" t="s">
        <v>1078</v>
      </c>
      <c r="G17">
        <v>26.89</v>
      </c>
      <c r="H17" t="s">
        <v>889</v>
      </c>
    </row>
    <row r="18" spans="1:8" x14ac:dyDescent="0.25">
      <c r="A18">
        <v>7040</v>
      </c>
      <c r="B18" t="s">
        <v>37</v>
      </c>
      <c r="C18">
        <v>110</v>
      </c>
      <c r="D18" s="404">
        <v>45321</v>
      </c>
      <c r="E18" t="s">
        <v>1077</v>
      </c>
      <c r="F18" t="s">
        <v>1076</v>
      </c>
      <c r="G18">
        <v>31.26</v>
      </c>
      <c r="H18" t="s">
        <v>889</v>
      </c>
    </row>
    <row r="19" spans="1:8" x14ac:dyDescent="0.25">
      <c r="A19">
        <v>7040</v>
      </c>
      <c r="B19" t="s">
        <v>37</v>
      </c>
      <c r="C19">
        <v>110</v>
      </c>
      <c r="D19" s="404">
        <v>45322</v>
      </c>
      <c r="E19" t="s">
        <v>1075</v>
      </c>
      <c r="G19">
        <v>-5291.25</v>
      </c>
      <c r="H19" t="s">
        <v>963</v>
      </c>
    </row>
    <row r="20" spans="1:8" x14ac:dyDescent="0.25">
      <c r="A20">
        <v>7040</v>
      </c>
      <c r="B20" t="s">
        <v>37</v>
      </c>
      <c r="C20">
        <v>120</v>
      </c>
      <c r="D20" s="404">
        <v>45322</v>
      </c>
      <c r="E20" t="s">
        <v>1075</v>
      </c>
      <c r="G20">
        <v>-5217.3900000000003</v>
      </c>
      <c r="H20" t="s">
        <v>963</v>
      </c>
    </row>
    <row r="21" spans="1:8" x14ac:dyDescent="0.25">
      <c r="A21">
        <v>7040</v>
      </c>
      <c r="B21" t="s">
        <v>37</v>
      </c>
      <c r="C21">
        <v>120</v>
      </c>
      <c r="D21" s="404">
        <v>45322</v>
      </c>
      <c r="E21" t="s">
        <v>1075</v>
      </c>
      <c r="G21">
        <v>-738.96</v>
      </c>
      <c r="H21" t="s">
        <v>963</v>
      </c>
    </row>
    <row r="22" spans="1:8" x14ac:dyDescent="0.25">
      <c r="A22">
        <v>7040</v>
      </c>
      <c r="B22" t="s">
        <v>37</v>
      </c>
      <c r="C22">
        <v>120</v>
      </c>
      <c r="D22" s="404">
        <v>45322</v>
      </c>
      <c r="E22" t="s">
        <v>1075</v>
      </c>
      <c r="G22">
        <v>-60</v>
      </c>
      <c r="H22" t="s">
        <v>963</v>
      </c>
    </row>
    <row r="23" spans="1:8" x14ac:dyDescent="0.25">
      <c r="A23">
        <v>7040</v>
      </c>
      <c r="B23" t="s">
        <v>37</v>
      </c>
      <c r="C23">
        <v>210</v>
      </c>
      <c r="D23" s="404">
        <v>45322</v>
      </c>
      <c r="E23" t="s">
        <v>1075</v>
      </c>
      <c r="G23">
        <v>-5275.32</v>
      </c>
      <c r="H23" t="s">
        <v>963</v>
      </c>
    </row>
    <row r="24" spans="1:8" x14ac:dyDescent="0.25">
      <c r="A24">
        <v>7040</v>
      </c>
      <c r="B24" t="s">
        <v>37</v>
      </c>
      <c r="C24">
        <v>210</v>
      </c>
      <c r="D24" s="404">
        <v>45322</v>
      </c>
      <c r="E24" t="s">
        <v>1075</v>
      </c>
      <c r="G24">
        <v>-2663.76</v>
      </c>
      <c r="H24" t="s">
        <v>963</v>
      </c>
    </row>
    <row r="25" spans="1:8" x14ac:dyDescent="0.25">
      <c r="A25">
        <v>7040</v>
      </c>
      <c r="B25" t="s">
        <v>37</v>
      </c>
      <c r="C25">
        <v>220</v>
      </c>
      <c r="D25" s="404">
        <v>45322</v>
      </c>
      <c r="E25" t="s">
        <v>1075</v>
      </c>
      <c r="G25">
        <v>-5275.32</v>
      </c>
      <c r="H25" t="s">
        <v>963</v>
      </c>
    </row>
    <row r="26" spans="1:8" x14ac:dyDescent="0.25">
      <c r="A26">
        <v>7040</v>
      </c>
      <c r="B26" t="s">
        <v>37</v>
      </c>
      <c r="C26">
        <v>220</v>
      </c>
      <c r="D26" s="404">
        <v>45322</v>
      </c>
      <c r="E26" t="s">
        <v>1075</v>
      </c>
      <c r="G26">
        <v>-2663.76</v>
      </c>
      <c r="H26" t="s">
        <v>963</v>
      </c>
    </row>
    <row r="27" spans="1:8" x14ac:dyDescent="0.25">
      <c r="A27">
        <v>7040</v>
      </c>
      <c r="B27" t="s">
        <v>37</v>
      </c>
      <c r="C27">
        <v>210</v>
      </c>
      <c r="D27" s="404">
        <v>45016</v>
      </c>
      <c r="E27" t="s">
        <v>1066</v>
      </c>
      <c r="F27">
        <v>4265</v>
      </c>
      <c r="G27">
        <v>557.5</v>
      </c>
      <c r="H27" t="s">
        <v>888</v>
      </c>
    </row>
    <row r="28" spans="1:8" x14ac:dyDescent="0.25">
      <c r="A28">
        <v>7040</v>
      </c>
      <c r="B28" t="s">
        <v>37</v>
      </c>
      <c r="C28">
        <v>210</v>
      </c>
      <c r="D28" s="404">
        <v>45017</v>
      </c>
      <c r="E28" t="s">
        <v>1066</v>
      </c>
      <c r="F28">
        <v>695478</v>
      </c>
      <c r="G28">
        <v>65.989999999999995</v>
      </c>
      <c r="H28" t="s">
        <v>888</v>
      </c>
    </row>
    <row r="29" spans="1:8" x14ac:dyDescent="0.25">
      <c r="A29">
        <v>7040</v>
      </c>
      <c r="B29" t="s">
        <v>37</v>
      </c>
      <c r="C29">
        <v>210</v>
      </c>
      <c r="D29" s="404">
        <v>45027</v>
      </c>
      <c r="E29" t="s">
        <v>1066</v>
      </c>
      <c r="F29">
        <v>695986</v>
      </c>
      <c r="G29">
        <v>64.77</v>
      </c>
      <c r="H29" t="s">
        <v>888</v>
      </c>
    </row>
    <row r="30" spans="1:8" x14ac:dyDescent="0.25">
      <c r="A30">
        <v>7040</v>
      </c>
      <c r="B30" t="s">
        <v>37</v>
      </c>
      <c r="C30">
        <v>210</v>
      </c>
      <c r="D30" s="404">
        <v>45046</v>
      </c>
      <c r="E30" t="s">
        <v>1066</v>
      </c>
      <c r="F30" t="s">
        <v>1074</v>
      </c>
      <c r="G30">
        <v>191.25</v>
      </c>
      <c r="H30" t="s">
        <v>888</v>
      </c>
    </row>
    <row r="31" spans="1:8" x14ac:dyDescent="0.25">
      <c r="A31">
        <v>7040</v>
      </c>
      <c r="B31" t="s">
        <v>37</v>
      </c>
      <c r="C31">
        <v>220</v>
      </c>
      <c r="D31" s="404">
        <v>45046</v>
      </c>
      <c r="E31" t="s">
        <v>1066</v>
      </c>
      <c r="F31" t="s">
        <v>1074</v>
      </c>
      <c r="G31">
        <v>191.25</v>
      </c>
      <c r="H31" t="s">
        <v>888</v>
      </c>
    </row>
    <row r="32" spans="1:8" x14ac:dyDescent="0.25">
      <c r="A32">
        <v>7040</v>
      </c>
      <c r="B32" t="s">
        <v>37</v>
      </c>
      <c r="C32">
        <v>210</v>
      </c>
      <c r="D32" s="404">
        <v>45077</v>
      </c>
      <c r="E32" t="s">
        <v>1066</v>
      </c>
      <c r="F32" t="s">
        <v>1073</v>
      </c>
      <c r="G32">
        <v>150</v>
      </c>
      <c r="H32" t="s">
        <v>888</v>
      </c>
    </row>
    <row r="33" spans="1:8" x14ac:dyDescent="0.25">
      <c r="A33">
        <v>7040</v>
      </c>
      <c r="B33" t="s">
        <v>37</v>
      </c>
      <c r="C33">
        <v>220</v>
      </c>
      <c r="D33" s="404">
        <v>45077</v>
      </c>
      <c r="E33" t="s">
        <v>1066</v>
      </c>
      <c r="F33" t="s">
        <v>1073</v>
      </c>
      <c r="G33">
        <v>150</v>
      </c>
      <c r="H33" t="s">
        <v>888</v>
      </c>
    </row>
    <row r="34" spans="1:8" x14ac:dyDescent="0.25">
      <c r="A34">
        <v>7040</v>
      </c>
      <c r="B34" t="s">
        <v>37</v>
      </c>
      <c r="C34">
        <v>210</v>
      </c>
      <c r="D34" s="404">
        <v>45107</v>
      </c>
      <c r="E34" t="s">
        <v>1066</v>
      </c>
      <c r="F34" t="s">
        <v>1072</v>
      </c>
      <c r="G34">
        <v>50</v>
      </c>
      <c r="H34" t="s">
        <v>888</v>
      </c>
    </row>
    <row r="35" spans="1:8" x14ac:dyDescent="0.25">
      <c r="A35">
        <v>7040</v>
      </c>
      <c r="B35" t="s">
        <v>37</v>
      </c>
      <c r="C35">
        <v>210</v>
      </c>
      <c r="D35" s="404">
        <v>45138</v>
      </c>
      <c r="E35" t="s">
        <v>1066</v>
      </c>
      <c r="F35" t="s">
        <v>1071</v>
      </c>
      <c r="G35">
        <v>5</v>
      </c>
      <c r="H35" t="s">
        <v>888</v>
      </c>
    </row>
    <row r="36" spans="1:8" x14ac:dyDescent="0.25">
      <c r="A36">
        <v>7040</v>
      </c>
      <c r="B36" t="s">
        <v>37</v>
      </c>
      <c r="C36">
        <v>210</v>
      </c>
      <c r="D36" s="404">
        <v>45169</v>
      </c>
      <c r="E36" t="s">
        <v>1066</v>
      </c>
      <c r="F36" t="s">
        <v>1070</v>
      </c>
      <c r="G36">
        <v>220</v>
      </c>
      <c r="H36" t="s">
        <v>888</v>
      </c>
    </row>
    <row r="37" spans="1:8" x14ac:dyDescent="0.25">
      <c r="A37">
        <v>7040</v>
      </c>
      <c r="B37" t="s">
        <v>37</v>
      </c>
      <c r="C37">
        <v>110</v>
      </c>
      <c r="D37" s="404">
        <v>45180</v>
      </c>
      <c r="E37" t="s">
        <v>1066</v>
      </c>
      <c r="F37" t="s">
        <v>1069</v>
      </c>
      <c r="G37">
        <v>465</v>
      </c>
      <c r="H37" t="s">
        <v>888</v>
      </c>
    </row>
    <row r="38" spans="1:8" x14ac:dyDescent="0.25">
      <c r="A38">
        <v>7040</v>
      </c>
      <c r="B38" t="s">
        <v>37</v>
      </c>
      <c r="C38">
        <v>210</v>
      </c>
      <c r="D38" s="404">
        <v>45239</v>
      </c>
      <c r="E38" t="s">
        <v>1066</v>
      </c>
      <c r="F38" t="s">
        <v>1068</v>
      </c>
      <c r="G38">
        <v>550</v>
      </c>
      <c r="H38" t="s">
        <v>888</v>
      </c>
    </row>
    <row r="39" spans="1:8" x14ac:dyDescent="0.25">
      <c r="A39">
        <v>7040</v>
      </c>
      <c r="B39" t="s">
        <v>37</v>
      </c>
      <c r="C39">
        <v>210</v>
      </c>
      <c r="D39" s="404">
        <v>45272</v>
      </c>
      <c r="E39" t="s">
        <v>1066</v>
      </c>
      <c r="F39">
        <v>722367</v>
      </c>
      <c r="G39">
        <v>416.56</v>
      </c>
      <c r="H39" t="s">
        <v>888</v>
      </c>
    </row>
    <row r="40" spans="1:8" x14ac:dyDescent="0.25">
      <c r="A40">
        <v>7040</v>
      </c>
      <c r="B40" t="s">
        <v>37</v>
      </c>
      <c r="C40">
        <v>210</v>
      </c>
      <c r="D40" s="404">
        <v>45291</v>
      </c>
      <c r="E40" t="s">
        <v>1066</v>
      </c>
      <c r="F40" t="s">
        <v>1067</v>
      </c>
      <c r="G40">
        <v>367.5</v>
      </c>
      <c r="H40" t="s">
        <v>888</v>
      </c>
    </row>
    <row r="41" spans="1:8" x14ac:dyDescent="0.25">
      <c r="A41">
        <v>7040</v>
      </c>
      <c r="B41" t="s">
        <v>37</v>
      </c>
      <c r="C41">
        <v>210</v>
      </c>
      <c r="D41" s="404">
        <v>45322</v>
      </c>
      <c r="E41" t="s">
        <v>1066</v>
      </c>
      <c r="F41" t="s">
        <v>1065</v>
      </c>
      <c r="G41">
        <v>605</v>
      </c>
      <c r="H41" t="s">
        <v>888</v>
      </c>
    </row>
    <row r="42" spans="1:8" x14ac:dyDescent="0.25">
      <c r="A42">
        <v>7040</v>
      </c>
      <c r="B42" t="s">
        <v>37</v>
      </c>
      <c r="C42">
        <v>210</v>
      </c>
      <c r="D42" s="404">
        <v>45118</v>
      </c>
      <c r="E42" t="s">
        <v>1064</v>
      </c>
      <c r="F42">
        <v>705929</v>
      </c>
      <c r="G42">
        <v>63.54</v>
      </c>
      <c r="H42" t="s">
        <v>888</v>
      </c>
    </row>
    <row r="43" spans="1:8" x14ac:dyDescent="0.25">
      <c r="A43">
        <v>7040</v>
      </c>
      <c r="B43" t="s">
        <v>37</v>
      </c>
      <c r="C43">
        <v>110</v>
      </c>
      <c r="D43" s="404">
        <v>45351</v>
      </c>
      <c r="E43" t="s">
        <v>1063</v>
      </c>
      <c r="F43" t="s">
        <v>1062</v>
      </c>
      <c r="G43">
        <v>92.5</v>
      </c>
      <c r="H43" t="s">
        <v>888</v>
      </c>
    </row>
    <row r="44" spans="1:8" x14ac:dyDescent="0.25">
      <c r="A44">
        <v>7040</v>
      </c>
      <c r="B44" t="s">
        <v>37</v>
      </c>
      <c r="C44">
        <v>210</v>
      </c>
      <c r="D44" s="404">
        <v>45351</v>
      </c>
      <c r="E44" t="s">
        <v>1063</v>
      </c>
      <c r="F44" t="s">
        <v>1062</v>
      </c>
      <c r="G44">
        <v>92.5</v>
      </c>
      <c r="H44" t="s">
        <v>888</v>
      </c>
    </row>
    <row r="45" spans="1:8" x14ac:dyDescent="0.25">
      <c r="A45">
        <v>7040</v>
      </c>
      <c r="B45" t="s">
        <v>37</v>
      </c>
      <c r="C45">
        <v>110</v>
      </c>
      <c r="D45" s="404">
        <v>45260</v>
      </c>
      <c r="E45" t="s">
        <v>1061</v>
      </c>
      <c r="F45" t="s">
        <v>1060</v>
      </c>
      <c r="G45">
        <v>377.5</v>
      </c>
      <c r="H45" t="s">
        <v>888</v>
      </c>
    </row>
    <row r="46" spans="1:8" x14ac:dyDescent="0.25">
      <c r="A46">
        <v>7040</v>
      </c>
      <c r="B46" t="s">
        <v>37</v>
      </c>
      <c r="C46">
        <v>210</v>
      </c>
      <c r="D46" s="404">
        <v>45260</v>
      </c>
      <c r="E46" t="s">
        <v>1061</v>
      </c>
      <c r="F46" t="s">
        <v>1060</v>
      </c>
      <c r="G46">
        <v>377.5</v>
      </c>
      <c r="H46" t="s">
        <v>888</v>
      </c>
    </row>
    <row r="47" spans="1:8" x14ac:dyDescent="0.25">
      <c r="A47">
        <v>7040</v>
      </c>
      <c r="B47" t="s">
        <v>37</v>
      </c>
      <c r="C47">
        <v>110</v>
      </c>
      <c r="D47" s="404">
        <v>45199</v>
      </c>
      <c r="E47" t="s">
        <v>1058</v>
      </c>
      <c r="F47" t="s">
        <v>1059</v>
      </c>
      <c r="G47">
        <v>75</v>
      </c>
      <c r="H47" t="s">
        <v>888</v>
      </c>
    </row>
    <row r="48" spans="1:8" x14ac:dyDescent="0.25">
      <c r="A48">
        <v>7040</v>
      </c>
      <c r="B48" t="s">
        <v>37</v>
      </c>
      <c r="C48">
        <v>210</v>
      </c>
      <c r="D48" s="404">
        <v>45199</v>
      </c>
      <c r="E48" t="s">
        <v>1058</v>
      </c>
      <c r="F48" t="s">
        <v>1057</v>
      </c>
      <c r="G48">
        <v>215</v>
      </c>
      <c r="H48" t="s">
        <v>888</v>
      </c>
    </row>
    <row r="49" spans="1:8" x14ac:dyDescent="0.25">
      <c r="A49">
        <v>7040</v>
      </c>
      <c r="B49" t="s">
        <v>37</v>
      </c>
      <c r="C49">
        <v>210</v>
      </c>
      <c r="D49" s="404">
        <v>45239</v>
      </c>
      <c r="E49" t="s">
        <v>1056</v>
      </c>
      <c r="F49" t="s">
        <v>1055</v>
      </c>
      <c r="G49">
        <v>60</v>
      </c>
      <c r="H49" t="s">
        <v>888</v>
      </c>
    </row>
    <row r="50" spans="1:8" x14ac:dyDescent="0.25">
      <c r="A50">
        <v>7040</v>
      </c>
      <c r="B50" t="s">
        <v>37</v>
      </c>
      <c r="C50">
        <v>110</v>
      </c>
      <c r="D50" s="404">
        <v>45169</v>
      </c>
      <c r="E50" t="s">
        <v>1054</v>
      </c>
      <c r="F50" t="s">
        <v>1053</v>
      </c>
      <c r="G50">
        <v>132</v>
      </c>
      <c r="H50" t="s">
        <v>902</v>
      </c>
    </row>
    <row r="51" spans="1:8" x14ac:dyDescent="0.25">
      <c r="A51">
        <v>7040</v>
      </c>
      <c r="B51" t="s">
        <v>37</v>
      </c>
      <c r="C51">
        <v>120</v>
      </c>
      <c r="D51" s="404">
        <v>45169</v>
      </c>
      <c r="E51" t="s">
        <v>1054</v>
      </c>
      <c r="F51" t="s">
        <v>1053</v>
      </c>
      <c r="G51">
        <v>132</v>
      </c>
      <c r="H51" t="s">
        <v>902</v>
      </c>
    </row>
    <row r="52" spans="1:8" x14ac:dyDescent="0.25">
      <c r="A52">
        <v>7040</v>
      </c>
      <c r="B52" t="s">
        <v>37</v>
      </c>
      <c r="C52">
        <v>210</v>
      </c>
      <c r="D52" s="404">
        <v>45169</v>
      </c>
      <c r="E52" t="s">
        <v>1054</v>
      </c>
      <c r="F52" t="s">
        <v>1053</v>
      </c>
      <c r="G52">
        <v>132</v>
      </c>
      <c r="H52" t="s">
        <v>902</v>
      </c>
    </row>
    <row r="53" spans="1:8" x14ac:dyDescent="0.25">
      <c r="A53">
        <v>7040</v>
      </c>
      <c r="B53" t="s">
        <v>37</v>
      </c>
      <c r="C53">
        <v>220</v>
      </c>
      <c r="D53" s="404">
        <v>45169</v>
      </c>
      <c r="E53" t="s">
        <v>1054</v>
      </c>
      <c r="F53" t="s">
        <v>1053</v>
      </c>
      <c r="G53">
        <v>132</v>
      </c>
      <c r="H53" t="s">
        <v>902</v>
      </c>
    </row>
    <row r="54" spans="1:8" x14ac:dyDescent="0.25">
      <c r="A54">
        <v>7040</v>
      </c>
      <c r="B54" t="s">
        <v>37</v>
      </c>
      <c r="C54">
        <v>220</v>
      </c>
      <c r="D54" s="404">
        <v>45047</v>
      </c>
      <c r="E54" t="s">
        <v>1052</v>
      </c>
      <c r="F54">
        <v>4250609</v>
      </c>
      <c r="G54">
        <v>158.18</v>
      </c>
      <c r="H54" t="s">
        <v>900</v>
      </c>
    </row>
    <row r="55" spans="1:8" x14ac:dyDescent="0.25">
      <c r="A55">
        <v>7040</v>
      </c>
      <c r="B55" t="s">
        <v>37</v>
      </c>
      <c r="C55">
        <v>120</v>
      </c>
      <c r="D55" s="404">
        <v>45145</v>
      </c>
      <c r="E55" t="s">
        <v>1052</v>
      </c>
      <c r="F55">
        <v>4251046</v>
      </c>
      <c r="G55">
        <v>260.69</v>
      </c>
      <c r="H55" t="s">
        <v>900</v>
      </c>
    </row>
    <row r="56" spans="1:8" x14ac:dyDescent="0.25">
      <c r="A56">
        <v>7040</v>
      </c>
      <c r="B56" t="s">
        <v>37</v>
      </c>
      <c r="C56">
        <v>210</v>
      </c>
      <c r="D56" s="404">
        <v>45180</v>
      </c>
      <c r="E56" t="s">
        <v>1052</v>
      </c>
      <c r="F56">
        <v>4251571</v>
      </c>
      <c r="G56">
        <v>123.68</v>
      </c>
      <c r="H56" t="s">
        <v>900</v>
      </c>
    </row>
    <row r="57" spans="1:8" x14ac:dyDescent="0.25">
      <c r="A57">
        <v>7040</v>
      </c>
      <c r="B57" t="s">
        <v>37</v>
      </c>
      <c r="C57">
        <v>112</v>
      </c>
      <c r="D57" s="404">
        <v>45198</v>
      </c>
      <c r="E57" t="s">
        <v>1052</v>
      </c>
      <c r="F57">
        <v>4251711</v>
      </c>
      <c r="G57">
        <v>2273.3000000000002</v>
      </c>
      <c r="H57" t="s">
        <v>900</v>
      </c>
    </row>
    <row r="58" spans="1:8" x14ac:dyDescent="0.25">
      <c r="A58">
        <v>7040</v>
      </c>
      <c r="B58" t="s">
        <v>37</v>
      </c>
      <c r="C58">
        <v>210</v>
      </c>
      <c r="D58" s="404">
        <v>45275</v>
      </c>
      <c r="E58" t="s">
        <v>1052</v>
      </c>
      <c r="F58">
        <v>4252212</v>
      </c>
      <c r="G58">
        <v>153.63</v>
      </c>
      <c r="H58" t="s">
        <v>900</v>
      </c>
    </row>
    <row r="59" spans="1:8" x14ac:dyDescent="0.25">
      <c r="A59">
        <v>7040</v>
      </c>
      <c r="B59" t="s">
        <v>37</v>
      </c>
      <c r="C59">
        <v>220</v>
      </c>
      <c r="D59" s="404">
        <v>45275</v>
      </c>
      <c r="E59" t="s">
        <v>1052</v>
      </c>
      <c r="F59">
        <v>4252212</v>
      </c>
      <c r="G59">
        <v>153.63999999999999</v>
      </c>
      <c r="H59" t="s">
        <v>900</v>
      </c>
    </row>
    <row r="60" spans="1:8" x14ac:dyDescent="0.25">
      <c r="A60">
        <v>7040</v>
      </c>
      <c r="B60" t="s">
        <v>37</v>
      </c>
      <c r="C60">
        <v>112</v>
      </c>
      <c r="D60" s="404">
        <v>45292</v>
      </c>
      <c r="E60" t="s">
        <v>1052</v>
      </c>
      <c r="F60">
        <v>4252138</v>
      </c>
      <c r="G60">
        <v>4289.3</v>
      </c>
      <c r="H60" t="s">
        <v>900</v>
      </c>
    </row>
    <row r="61" spans="1:8" x14ac:dyDescent="0.25">
      <c r="A61">
        <v>7040</v>
      </c>
      <c r="B61" t="s">
        <v>37</v>
      </c>
      <c r="C61">
        <v>210</v>
      </c>
      <c r="D61" s="404">
        <v>45321</v>
      </c>
      <c r="E61" t="s">
        <v>1052</v>
      </c>
      <c r="F61">
        <v>4252404</v>
      </c>
      <c r="G61">
        <v>5275.32</v>
      </c>
      <c r="H61" t="s">
        <v>900</v>
      </c>
    </row>
    <row r="62" spans="1:8" x14ac:dyDescent="0.25">
      <c r="A62">
        <v>7040</v>
      </c>
      <c r="B62" t="s">
        <v>37</v>
      </c>
      <c r="C62">
        <v>220</v>
      </c>
      <c r="D62" s="404">
        <v>45321</v>
      </c>
      <c r="E62" t="s">
        <v>1052</v>
      </c>
      <c r="F62">
        <v>4252404</v>
      </c>
      <c r="G62">
        <v>5275.32</v>
      </c>
      <c r="H62" t="s">
        <v>900</v>
      </c>
    </row>
    <row r="63" spans="1:8" x14ac:dyDescent="0.25">
      <c r="A63">
        <v>7040</v>
      </c>
      <c r="B63" t="s">
        <v>37</v>
      </c>
      <c r="C63">
        <v>120</v>
      </c>
      <c r="D63" s="404">
        <v>45323</v>
      </c>
      <c r="E63" t="s">
        <v>1052</v>
      </c>
      <c r="F63">
        <v>4252591</v>
      </c>
      <c r="G63">
        <v>17.920000000000002</v>
      </c>
      <c r="H63" t="s">
        <v>900</v>
      </c>
    </row>
    <row r="64" spans="1:8" x14ac:dyDescent="0.25">
      <c r="A64">
        <v>7040</v>
      </c>
      <c r="B64" t="s">
        <v>37</v>
      </c>
      <c r="C64">
        <v>120</v>
      </c>
      <c r="D64" s="404">
        <v>45324</v>
      </c>
      <c r="E64" t="s">
        <v>1052</v>
      </c>
      <c r="F64">
        <v>4252455</v>
      </c>
      <c r="G64">
        <v>415.73</v>
      </c>
      <c r="H64" t="s">
        <v>900</v>
      </c>
    </row>
    <row r="65" spans="1:8" x14ac:dyDescent="0.25">
      <c r="A65">
        <v>7040</v>
      </c>
      <c r="B65" t="s">
        <v>37</v>
      </c>
      <c r="C65">
        <v>112</v>
      </c>
      <c r="D65" s="404">
        <v>45334</v>
      </c>
      <c r="E65" t="s">
        <v>1052</v>
      </c>
      <c r="F65">
        <v>4252194</v>
      </c>
      <c r="G65">
        <v>764.8</v>
      </c>
      <c r="H65" t="s">
        <v>900</v>
      </c>
    </row>
    <row r="66" spans="1:8" x14ac:dyDescent="0.25">
      <c r="A66">
        <v>7040</v>
      </c>
      <c r="B66" t="s">
        <v>37</v>
      </c>
      <c r="C66">
        <v>112</v>
      </c>
      <c r="D66" s="404">
        <v>45047</v>
      </c>
      <c r="E66" t="s">
        <v>1051</v>
      </c>
      <c r="F66">
        <v>4250498</v>
      </c>
      <c r="G66">
        <v>16783.599999999999</v>
      </c>
      <c r="H66" t="s">
        <v>900</v>
      </c>
    </row>
    <row r="67" spans="1:8" x14ac:dyDescent="0.25">
      <c r="A67">
        <v>7040</v>
      </c>
      <c r="B67" t="s">
        <v>37</v>
      </c>
      <c r="C67">
        <v>110</v>
      </c>
      <c r="D67" s="404">
        <v>45315</v>
      </c>
      <c r="E67" t="s">
        <v>1050</v>
      </c>
      <c r="F67">
        <v>4252401</v>
      </c>
      <c r="G67">
        <v>5291.25</v>
      </c>
      <c r="H67" t="s">
        <v>900</v>
      </c>
    </row>
    <row r="68" spans="1:8" x14ac:dyDescent="0.25">
      <c r="A68">
        <v>7040</v>
      </c>
      <c r="B68" t="s">
        <v>37</v>
      </c>
      <c r="C68">
        <v>120</v>
      </c>
      <c r="D68" s="404">
        <v>45315</v>
      </c>
      <c r="E68" t="s">
        <v>1050</v>
      </c>
      <c r="F68">
        <v>4252401</v>
      </c>
      <c r="G68">
        <v>5217.3900000000003</v>
      </c>
      <c r="H68" t="s">
        <v>900</v>
      </c>
    </row>
    <row r="69" spans="1:8" x14ac:dyDescent="0.25">
      <c r="A69">
        <v>7040</v>
      </c>
      <c r="B69" t="s">
        <v>37</v>
      </c>
      <c r="C69">
        <v>210</v>
      </c>
      <c r="D69" s="404">
        <v>45139</v>
      </c>
      <c r="E69" t="s">
        <v>1049</v>
      </c>
      <c r="F69">
        <v>4251174</v>
      </c>
      <c r="G69">
        <v>347.83</v>
      </c>
      <c r="H69" t="s">
        <v>900</v>
      </c>
    </row>
    <row r="70" spans="1:8" x14ac:dyDescent="0.25">
      <c r="A70">
        <v>7040</v>
      </c>
      <c r="B70" t="s">
        <v>37</v>
      </c>
      <c r="C70">
        <v>220</v>
      </c>
      <c r="D70" s="404">
        <v>45139</v>
      </c>
      <c r="E70" t="s">
        <v>1049</v>
      </c>
      <c r="F70">
        <v>4251174</v>
      </c>
      <c r="G70">
        <v>351.1</v>
      </c>
      <c r="H70" t="s">
        <v>900</v>
      </c>
    </row>
    <row r="71" spans="1:8" x14ac:dyDescent="0.25">
      <c r="A71">
        <v>7040</v>
      </c>
      <c r="B71" t="s">
        <v>37</v>
      </c>
      <c r="C71">
        <v>110</v>
      </c>
      <c r="D71" s="404">
        <v>45065</v>
      </c>
      <c r="E71" t="s">
        <v>1048</v>
      </c>
      <c r="F71">
        <v>4250749</v>
      </c>
      <c r="G71">
        <v>390</v>
      </c>
      <c r="H71" t="s">
        <v>900</v>
      </c>
    </row>
    <row r="72" spans="1:8" x14ac:dyDescent="0.25">
      <c r="A72">
        <v>7040</v>
      </c>
      <c r="B72" t="s">
        <v>37</v>
      </c>
      <c r="C72">
        <v>110</v>
      </c>
      <c r="D72" s="404">
        <v>45196</v>
      </c>
      <c r="E72" t="s">
        <v>1047</v>
      </c>
      <c r="F72">
        <v>4251708</v>
      </c>
      <c r="G72">
        <v>415</v>
      </c>
      <c r="H72" t="s">
        <v>900</v>
      </c>
    </row>
    <row r="73" spans="1:8" x14ac:dyDescent="0.25">
      <c r="A73">
        <v>7040</v>
      </c>
      <c r="B73" t="s">
        <v>37</v>
      </c>
      <c r="C73">
        <v>120</v>
      </c>
      <c r="D73" s="404">
        <v>45260</v>
      </c>
      <c r="E73" t="s">
        <v>1046</v>
      </c>
      <c r="F73">
        <v>4252116</v>
      </c>
      <c r="G73">
        <v>17.86</v>
      </c>
      <c r="H73" t="s">
        <v>900</v>
      </c>
    </row>
    <row r="74" spans="1:8" x14ac:dyDescent="0.25">
      <c r="A74">
        <v>7040</v>
      </c>
      <c r="B74" t="s">
        <v>37</v>
      </c>
      <c r="C74">
        <v>210</v>
      </c>
      <c r="D74" s="404">
        <v>45321</v>
      </c>
      <c r="E74" t="s">
        <v>1045</v>
      </c>
      <c r="F74">
        <v>4252405</v>
      </c>
      <c r="G74">
        <v>2663.76</v>
      </c>
      <c r="H74" t="s">
        <v>900</v>
      </c>
    </row>
    <row r="75" spans="1:8" x14ac:dyDescent="0.25">
      <c r="A75">
        <v>7040</v>
      </c>
      <c r="B75" t="s">
        <v>37</v>
      </c>
      <c r="C75">
        <v>220</v>
      </c>
      <c r="D75" s="404">
        <v>45321</v>
      </c>
      <c r="E75" t="s">
        <v>1045</v>
      </c>
      <c r="F75">
        <v>4252405</v>
      </c>
      <c r="G75">
        <v>2663.76</v>
      </c>
      <c r="H75" t="s">
        <v>900</v>
      </c>
    </row>
    <row r="76" spans="1:8" x14ac:dyDescent="0.25">
      <c r="A76">
        <v>7040</v>
      </c>
      <c r="B76" t="s">
        <v>37</v>
      </c>
      <c r="C76">
        <v>120</v>
      </c>
      <c r="D76" s="404">
        <v>45061</v>
      </c>
      <c r="E76" t="s">
        <v>1044</v>
      </c>
      <c r="F76">
        <v>4250692</v>
      </c>
      <c r="G76">
        <v>1158.93</v>
      </c>
      <c r="H76" t="s">
        <v>900</v>
      </c>
    </row>
    <row r="77" spans="1:8" x14ac:dyDescent="0.25">
      <c r="A77">
        <v>7040</v>
      </c>
      <c r="B77" t="s">
        <v>37</v>
      </c>
      <c r="C77">
        <v>120</v>
      </c>
      <c r="D77" s="404">
        <v>45331</v>
      </c>
      <c r="E77" t="s">
        <v>1043</v>
      </c>
      <c r="F77">
        <v>4252382</v>
      </c>
      <c r="G77">
        <v>1904</v>
      </c>
      <c r="H77" t="s">
        <v>900</v>
      </c>
    </row>
    <row r="78" spans="1:8" x14ac:dyDescent="0.25">
      <c r="A78">
        <v>7040</v>
      </c>
      <c r="B78" t="s">
        <v>37</v>
      </c>
      <c r="C78">
        <v>120</v>
      </c>
      <c r="D78" s="404">
        <v>45299</v>
      </c>
      <c r="E78" t="s">
        <v>1042</v>
      </c>
      <c r="F78">
        <v>4252184</v>
      </c>
      <c r="G78">
        <v>738.96</v>
      </c>
      <c r="H78" t="s">
        <v>900</v>
      </c>
    </row>
    <row r="79" spans="1:8" x14ac:dyDescent="0.25">
      <c r="A79">
        <v>7040</v>
      </c>
      <c r="B79" t="s">
        <v>37</v>
      </c>
      <c r="C79">
        <v>120</v>
      </c>
      <c r="D79" s="404">
        <v>44991</v>
      </c>
      <c r="E79" t="s">
        <v>1041</v>
      </c>
      <c r="F79">
        <v>25582</v>
      </c>
      <c r="G79">
        <v>580</v>
      </c>
      <c r="H79" t="s">
        <v>903</v>
      </c>
    </row>
    <row r="80" spans="1:8" x14ac:dyDescent="0.25">
      <c r="A80">
        <v>7040</v>
      </c>
      <c r="B80" t="s">
        <v>37</v>
      </c>
      <c r="C80">
        <v>110</v>
      </c>
      <c r="D80" s="404">
        <v>45017</v>
      </c>
      <c r="E80" t="s">
        <v>1041</v>
      </c>
      <c r="F80">
        <v>25624</v>
      </c>
      <c r="G80">
        <v>270</v>
      </c>
      <c r="H80" t="s">
        <v>903</v>
      </c>
    </row>
    <row r="81" spans="1:8" x14ac:dyDescent="0.25">
      <c r="A81">
        <v>7040</v>
      </c>
      <c r="B81" t="s">
        <v>37</v>
      </c>
      <c r="C81">
        <v>220</v>
      </c>
      <c r="D81" s="404">
        <v>45017</v>
      </c>
      <c r="E81" t="s">
        <v>1041</v>
      </c>
      <c r="F81">
        <v>25562</v>
      </c>
      <c r="G81">
        <v>280</v>
      </c>
      <c r="H81" t="s">
        <v>903</v>
      </c>
    </row>
    <row r="82" spans="1:8" x14ac:dyDescent="0.25">
      <c r="A82">
        <v>7040</v>
      </c>
      <c r="B82" t="s">
        <v>37</v>
      </c>
      <c r="C82">
        <v>120</v>
      </c>
      <c r="D82" s="404">
        <v>45047</v>
      </c>
      <c r="E82" t="s">
        <v>1041</v>
      </c>
      <c r="F82">
        <v>25419</v>
      </c>
      <c r="G82">
        <v>50</v>
      </c>
      <c r="H82" t="s">
        <v>903</v>
      </c>
    </row>
    <row r="83" spans="1:8" x14ac:dyDescent="0.25">
      <c r="A83">
        <v>7040</v>
      </c>
      <c r="B83" t="s">
        <v>37</v>
      </c>
      <c r="C83">
        <v>120</v>
      </c>
      <c r="D83" s="404">
        <v>45050</v>
      </c>
      <c r="E83" t="s">
        <v>1041</v>
      </c>
      <c r="F83">
        <v>25735</v>
      </c>
      <c r="G83">
        <v>480</v>
      </c>
      <c r="H83" t="s">
        <v>903</v>
      </c>
    </row>
    <row r="84" spans="1:8" x14ac:dyDescent="0.25">
      <c r="A84">
        <v>7040</v>
      </c>
      <c r="B84" t="s">
        <v>37</v>
      </c>
      <c r="C84">
        <v>210</v>
      </c>
      <c r="D84" s="404">
        <v>45097</v>
      </c>
      <c r="E84" t="s">
        <v>1041</v>
      </c>
      <c r="F84">
        <v>25887</v>
      </c>
      <c r="G84">
        <v>135</v>
      </c>
      <c r="H84" t="s">
        <v>903</v>
      </c>
    </row>
    <row r="85" spans="1:8" x14ac:dyDescent="0.25">
      <c r="A85">
        <v>7040</v>
      </c>
      <c r="B85" t="s">
        <v>37</v>
      </c>
      <c r="C85">
        <v>220</v>
      </c>
      <c r="D85" s="404">
        <v>45097</v>
      </c>
      <c r="E85" t="s">
        <v>1041</v>
      </c>
      <c r="F85">
        <v>25887</v>
      </c>
      <c r="G85">
        <v>135</v>
      </c>
      <c r="H85" t="s">
        <v>903</v>
      </c>
    </row>
    <row r="86" spans="1:8" x14ac:dyDescent="0.25">
      <c r="A86">
        <v>7040</v>
      </c>
      <c r="B86" t="s">
        <v>37</v>
      </c>
      <c r="C86">
        <v>210</v>
      </c>
      <c r="D86" s="404">
        <v>45100</v>
      </c>
      <c r="E86" t="s">
        <v>1041</v>
      </c>
      <c r="F86">
        <v>25888</v>
      </c>
      <c r="G86">
        <v>25</v>
      </c>
      <c r="H86" t="s">
        <v>903</v>
      </c>
    </row>
    <row r="87" spans="1:8" x14ac:dyDescent="0.25">
      <c r="A87">
        <v>7040</v>
      </c>
      <c r="B87" t="s">
        <v>37</v>
      </c>
      <c r="C87">
        <v>220</v>
      </c>
      <c r="D87" s="404">
        <v>45100</v>
      </c>
      <c r="E87" t="s">
        <v>1041</v>
      </c>
      <c r="F87">
        <v>25888</v>
      </c>
      <c r="G87">
        <v>25</v>
      </c>
      <c r="H87" t="s">
        <v>903</v>
      </c>
    </row>
    <row r="88" spans="1:8" x14ac:dyDescent="0.25">
      <c r="A88">
        <v>7040</v>
      </c>
      <c r="B88" t="s">
        <v>37</v>
      </c>
      <c r="C88">
        <v>110</v>
      </c>
      <c r="D88" s="404">
        <v>45112</v>
      </c>
      <c r="E88" t="s">
        <v>1041</v>
      </c>
      <c r="F88">
        <v>25926</v>
      </c>
      <c r="G88">
        <v>140</v>
      </c>
      <c r="H88" t="s">
        <v>903</v>
      </c>
    </row>
    <row r="89" spans="1:8" x14ac:dyDescent="0.25">
      <c r="A89">
        <v>7040</v>
      </c>
      <c r="B89" t="s">
        <v>37</v>
      </c>
      <c r="C89">
        <v>120</v>
      </c>
      <c r="D89" s="404">
        <v>45112</v>
      </c>
      <c r="E89" t="s">
        <v>1041</v>
      </c>
      <c r="F89">
        <v>25926</v>
      </c>
      <c r="G89">
        <v>140</v>
      </c>
      <c r="H89" t="s">
        <v>903</v>
      </c>
    </row>
    <row r="90" spans="1:8" x14ac:dyDescent="0.25">
      <c r="A90">
        <v>7040</v>
      </c>
      <c r="B90" t="s">
        <v>37</v>
      </c>
      <c r="C90">
        <v>110</v>
      </c>
      <c r="D90" s="404">
        <v>45197</v>
      </c>
      <c r="E90" t="s">
        <v>1041</v>
      </c>
      <c r="F90">
        <v>26130</v>
      </c>
      <c r="G90">
        <v>280</v>
      </c>
      <c r="H90" t="s">
        <v>903</v>
      </c>
    </row>
    <row r="91" spans="1:8" x14ac:dyDescent="0.25">
      <c r="A91">
        <v>7040</v>
      </c>
      <c r="B91" t="s">
        <v>37</v>
      </c>
      <c r="C91">
        <v>120</v>
      </c>
      <c r="D91" s="404">
        <v>45231</v>
      </c>
      <c r="E91" t="s">
        <v>1041</v>
      </c>
      <c r="F91">
        <v>2626</v>
      </c>
      <c r="G91">
        <v>178</v>
      </c>
      <c r="H91" t="s">
        <v>903</v>
      </c>
    </row>
    <row r="92" spans="1:8" x14ac:dyDescent="0.25">
      <c r="A92">
        <v>7040</v>
      </c>
      <c r="B92" t="s">
        <v>37</v>
      </c>
      <c r="C92">
        <v>110</v>
      </c>
      <c r="D92" s="404">
        <v>45278</v>
      </c>
      <c r="E92" t="s">
        <v>1041</v>
      </c>
      <c r="F92">
        <v>26362</v>
      </c>
      <c r="G92">
        <v>280</v>
      </c>
      <c r="H92" t="s">
        <v>903</v>
      </c>
    </row>
    <row r="93" spans="1:8" x14ac:dyDescent="0.25">
      <c r="A93">
        <v>7040</v>
      </c>
      <c r="B93" t="s">
        <v>37</v>
      </c>
      <c r="C93">
        <v>120</v>
      </c>
      <c r="D93" s="404">
        <v>45321</v>
      </c>
      <c r="E93" t="s">
        <v>1041</v>
      </c>
      <c r="F93">
        <v>26455</v>
      </c>
      <c r="G93">
        <v>60</v>
      </c>
      <c r="H93" t="s">
        <v>903</v>
      </c>
    </row>
    <row r="94" spans="1:8" x14ac:dyDescent="0.25">
      <c r="A94">
        <v>7040</v>
      </c>
      <c r="B94" t="s">
        <v>37</v>
      </c>
      <c r="C94">
        <v>120</v>
      </c>
      <c r="D94" s="404">
        <v>45188</v>
      </c>
      <c r="E94" t="s">
        <v>1040</v>
      </c>
      <c r="F94">
        <v>26113</v>
      </c>
      <c r="G94">
        <v>420</v>
      </c>
      <c r="H94" t="s">
        <v>903</v>
      </c>
    </row>
    <row r="95" spans="1:8" x14ac:dyDescent="0.25">
      <c r="A95">
        <v>7040</v>
      </c>
      <c r="B95" t="s">
        <v>37</v>
      </c>
      <c r="C95">
        <v>120</v>
      </c>
      <c r="D95" s="404">
        <v>45264</v>
      </c>
      <c r="E95" t="s">
        <v>1039</v>
      </c>
      <c r="F95">
        <v>26268</v>
      </c>
      <c r="G95">
        <v>503.75</v>
      </c>
      <c r="H95" t="s">
        <v>903</v>
      </c>
    </row>
    <row r="96" spans="1:8" x14ac:dyDescent="0.25">
      <c r="A96">
        <v>7040</v>
      </c>
      <c r="B96" t="s">
        <v>37</v>
      </c>
      <c r="C96">
        <v>112</v>
      </c>
      <c r="D96" s="404">
        <v>45029</v>
      </c>
      <c r="E96" t="s">
        <v>1038</v>
      </c>
      <c r="F96" t="s">
        <v>1037</v>
      </c>
      <c r="G96">
        <v>346.96</v>
      </c>
      <c r="H96" t="s">
        <v>893</v>
      </c>
    </row>
    <row r="97" spans="1:8" x14ac:dyDescent="0.25">
      <c r="A97">
        <v>7040</v>
      </c>
      <c r="B97" t="s">
        <v>37</v>
      </c>
      <c r="C97">
        <v>100</v>
      </c>
      <c r="D97" s="404">
        <v>45322</v>
      </c>
      <c r="E97" t="s">
        <v>1036</v>
      </c>
      <c r="F97" t="s">
        <v>1035</v>
      </c>
      <c r="G97">
        <v>360</v>
      </c>
      <c r="H97" t="s">
        <v>890</v>
      </c>
    </row>
    <row r="98" spans="1:8" x14ac:dyDescent="0.25">
      <c r="A98">
        <v>7040</v>
      </c>
      <c r="B98" t="s">
        <v>37</v>
      </c>
      <c r="C98">
        <v>110</v>
      </c>
      <c r="D98" s="404">
        <v>45211</v>
      </c>
      <c r="E98" t="s">
        <v>1034</v>
      </c>
      <c r="F98" t="s">
        <v>1033</v>
      </c>
      <c r="G98">
        <v>35.36</v>
      </c>
      <c r="H98" t="s">
        <v>889</v>
      </c>
    </row>
    <row r="99" spans="1:8" x14ac:dyDescent="0.25">
      <c r="A99">
        <v>7040</v>
      </c>
      <c r="B99" t="s">
        <v>37</v>
      </c>
      <c r="C99">
        <v>210</v>
      </c>
      <c r="D99" s="404">
        <v>45169</v>
      </c>
      <c r="E99" t="s">
        <v>1032</v>
      </c>
      <c r="F99" t="s">
        <v>1031</v>
      </c>
      <c r="G99">
        <v>839.81</v>
      </c>
      <c r="H99" t="s">
        <v>894</v>
      </c>
    </row>
    <row r="100" spans="1:8" x14ac:dyDescent="0.25">
      <c r="A100">
        <v>7040</v>
      </c>
      <c r="B100" t="s">
        <v>37</v>
      </c>
      <c r="C100">
        <v>220</v>
      </c>
      <c r="D100" s="404">
        <v>45169</v>
      </c>
      <c r="E100" t="s">
        <v>1032</v>
      </c>
      <c r="F100" t="s">
        <v>1031</v>
      </c>
      <c r="G100">
        <v>839.8</v>
      </c>
      <c r="H100" t="s">
        <v>894</v>
      </c>
    </row>
    <row r="101" spans="1:8" x14ac:dyDescent="0.25">
      <c r="A101">
        <v>7040</v>
      </c>
      <c r="B101" t="s">
        <v>37</v>
      </c>
      <c r="C101">
        <v>210</v>
      </c>
      <c r="D101" s="404">
        <v>45190</v>
      </c>
      <c r="E101" t="s">
        <v>1029</v>
      </c>
      <c r="F101" t="s">
        <v>1030</v>
      </c>
      <c r="G101">
        <v>606.82000000000005</v>
      </c>
      <c r="H101" t="s">
        <v>894</v>
      </c>
    </row>
    <row r="102" spans="1:8" x14ac:dyDescent="0.25">
      <c r="A102">
        <v>7040</v>
      </c>
      <c r="B102" t="s">
        <v>37</v>
      </c>
      <c r="C102">
        <v>220</v>
      </c>
      <c r="D102" s="404">
        <v>45190</v>
      </c>
      <c r="E102" t="s">
        <v>1029</v>
      </c>
      <c r="F102" t="s">
        <v>1030</v>
      </c>
      <c r="G102">
        <v>606.83000000000004</v>
      </c>
      <c r="H102" t="s">
        <v>894</v>
      </c>
    </row>
    <row r="103" spans="1:8" x14ac:dyDescent="0.25">
      <c r="A103">
        <v>7040</v>
      </c>
      <c r="B103" t="s">
        <v>37</v>
      </c>
      <c r="C103">
        <v>210</v>
      </c>
      <c r="D103" s="404">
        <v>45313</v>
      </c>
      <c r="E103" t="s">
        <v>1029</v>
      </c>
      <c r="F103" t="s">
        <v>1028</v>
      </c>
      <c r="G103">
        <v>332.08</v>
      </c>
      <c r="H103" t="s">
        <v>894</v>
      </c>
    </row>
    <row r="104" spans="1:8" x14ac:dyDescent="0.25">
      <c r="A104">
        <v>7040</v>
      </c>
      <c r="B104" t="s">
        <v>37</v>
      </c>
      <c r="C104">
        <v>220</v>
      </c>
      <c r="D104" s="404">
        <v>45313</v>
      </c>
      <c r="E104" t="s">
        <v>1029</v>
      </c>
      <c r="F104" t="s">
        <v>1028</v>
      </c>
      <c r="G104">
        <v>332.09</v>
      </c>
      <c r="H104" t="s">
        <v>894</v>
      </c>
    </row>
    <row r="105" spans="1:8" x14ac:dyDescent="0.25">
      <c r="A105">
        <v>7040</v>
      </c>
      <c r="B105" t="s">
        <v>37</v>
      </c>
      <c r="C105">
        <v>210</v>
      </c>
      <c r="D105" s="404">
        <v>45106</v>
      </c>
      <c r="E105" t="s">
        <v>1024</v>
      </c>
      <c r="F105" t="s">
        <v>1027</v>
      </c>
      <c r="G105">
        <v>728.73</v>
      </c>
      <c r="H105" t="s">
        <v>894</v>
      </c>
    </row>
    <row r="106" spans="1:8" x14ac:dyDescent="0.25">
      <c r="A106">
        <v>7040</v>
      </c>
      <c r="B106" t="s">
        <v>37</v>
      </c>
      <c r="C106">
        <v>220</v>
      </c>
      <c r="D106" s="404">
        <v>45106</v>
      </c>
      <c r="E106" t="s">
        <v>1024</v>
      </c>
      <c r="F106" t="s">
        <v>1027</v>
      </c>
      <c r="G106">
        <v>728.72</v>
      </c>
      <c r="H106" t="s">
        <v>894</v>
      </c>
    </row>
    <row r="107" spans="1:8" x14ac:dyDescent="0.25">
      <c r="A107">
        <v>7040</v>
      </c>
      <c r="B107" t="s">
        <v>37</v>
      </c>
      <c r="C107">
        <v>210</v>
      </c>
      <c r="D107" s="404">
        <v>45218</v>
      </c>
      <c r="E107" t="s">
        <v>1026</v>
      </c>
      <c r="F107" t="s">
        <v>1025</v>
      </c>
      <c r="G107">
        <v>973.49</v>
      </c>
      <c r="H107" t="s">
        <v>894</v>
      </c>
    </row>
    <row r="108" spans="1:8" x14ac:dyDescent="0.25">
      <c r="A108">
        <v>7040</v>
      </c>
      <c r="B108" t="s">
        <v>37</v>
      </c>
      <c r="C108">
        <v>220</v>
      </c>
      <c r="D108" s="404">
        <v>45218</v>
      </c>
      <c r="E108" t="s">
        <v>1026</v>
      </c>
      <c r="F108" t="s">
        <v>1025</v>
      </c>
      <c r="G108">
        <v>719.55</v>
      </c>
      <c r="H108" t="s">
        <v>894</v>
      </c>
    </row>
    <row r="109" spans="1:8" x14ac:dyDescent="0.25">
      <c r="A109">
        <v>7040</v>
      </c>
      <c r="B109" t="s">
        <v>37</v>
      </c>
      <c r="C109">
        <v>210</v>
      </c>
      <c r="D109" s="404">
        <v>45351</v>
      </c>
      <c r="E109" t="s">
        <v>1024</v>
      </c>
      <c r="F109" t="s">
        <v>1023</v>
      </c>
      <c r="G109">
        <v>938.25</v>
      </c>
      <c r="H109" t="s">
        <v>894</v>
      </c>
    </row>
    <row r="110" spans="1:8" x14ac:dyDescent="0.25">
      <c r="A110">
        <v>7040</v>
      </c>
      <c r="B110" t="s">
        <v>37</v>
      </c>
      <c r="C110">
        <v>220</v>
      </c>
      <c r="D110" s="404">
        <v>45351</v>
      </c>
      <c r="E110" t="s">
        <v>1024</v>
      </c>
      <c r="F110" t="s">
        <v>1023</v>
      </c>
      <c r="G110">
        <v>938.26</v>
      </c>
      <c r="H110" t="s">
        <v>894</v>
      </c>
    </row>
    <row r="111" spans="1:8" x14ac:dyDescent="0.25">
      <c r="A111">
        <v>7040</v>
      </c>
      <c r="B111" t="s">
        <v>37</v>
      </c>
      <c r="C111">
        <v>210</v>
      </c>
      <c r="D111" s="404">
        <v>45253</v>
      </c>
      <c r="E111" t="s">
        <v>1022</v>
      </c>
      <c r="F111" t="s">
        <v>1021</v>
      </c>
      <c r="G111">
        <v>791.3</v>
      </c>
      <c r="H111" t="s">
        <v>894</v>
      </c>
    </row>
    <row r="112" spans="1:8" x14ac:dyDescent="0.25">
      <c r="A112">
        <v>7040</v>
      </c>
      <c r="B112" t="s">
        <v>37</v>
      </c>
      <c r="C112">
        <v>220</v>
      </c>
      <c r="D112" s="404">
        <v>45253</v>
      </c>
      <c r="E112" t="s">
        <v>1022</v>
      </c>
      <c r="F112" t="s">
        <v>1021</v>
      </c>
      <c r="G112">
        <v>792.56</v>
      </c>
      <c r="H112" t="s">
        <v>894</v>
      </c>
    </row>
    <row r="113" spans="1:8" x14ac:dyDescent="0.25">
      <c r="A113">
        <v>7040</v>
      </c>
      <c r="B113" t="s">
        <v>37</v>
      </c>
      <c r="C113">
        <v>112</v>
      </c>
      <c r="D113" s="404">
        <v>45230</v>
      </c>
      <c r="E113" t="s">
        <v>1020</v>
      </c>
      <c r="G113">
        <v>-1080</v>
      </c>
      <c r="H113" t="s">
        <v>963</v>
      </c>
    </row>
    <row r="114" spans="1:8" x14ac:dyDescent="0.25">
      <c r="A114">
        <v>7040</v>
      </c>
      <c r="B114" t="s">
        <v>37</v>
      </c>
      <c r="C114">
        <v>122</v>
      </c>
      <c r="D114" s="404">
        <v>45230</v>
      </c>
      <c r="E114" t="s">
        <v>1020</v>
      </c>
      <c r="G114">
        <v>1080</v>
      </c>
      <c r="H114" t="s">
        <v>963</v>
      </c>
    </row>
    <row r="115" spans="1:8" x14ac:dyDescent="0.25">
      <c r="A115">
        <v>7040</v>
      </c>
      <c r="B115" t="s">
        <v>37</v>
      </c>
      <c r="C115">
        <v>112</v>
      </c>
      <c r="D115" s="404">
        <v>45260</v>
      </c>
      <c r="E115" t="s">
        <v>1020</v>
      </c>
      <c r="G115">
        <v>-1447</v>
      </c>
      <c r="H115" t="s">
        <v>963</v>
      </c>
    </row>
    <row r="116" spans="1:8" x14ac:dyDescent="0.25">
      <c r="A116">
        <v>7040</v>
      </c>
      <c r="B116" t="s">
        <v>37</v>
      </c>
      <c r="C116">
        <v>112</v>
      </c>
      <c r="D116" s="404">
        <v>45260</v>
      </c>
      <c r="E116" t="s">
        <v>1020</v>
      </c>
      <c r="G116">
        <v>1447</v>
      </c>
      <c r="H116" t="s">
        <v>963</v>
      </c>
    </row>
    <row r="117" spans="1:8" x14ac:dyDescent="0.25">
      <c r="A117">
        <v>7040</v>
      </c>
      <c r="B117" t="s">
        <v>37</v>
      </c>
      <c r="C117">
        <v>112</v>
      </c>
      <c r="D117" s="404">
        <v>45260</v>
      </c>
      <c r="E117" t="s">
        <v>1020</v>
      </c>
      <c r="G117">
        <v>-1447</v>
      </c>
      <c r="H117" t="s">
        <v>963</v>
      </c>
    </row>
    <row r="118" spans="1:8" x14ac:dyDescent="0.25">
      <c r="A118">
        <v>7040</v>
      </c>
      <c r="B118" t="s">
        <v>37</v>
      </c>
      <c r="C118">
        <v>122</v>
      </c>
      <c r="D118" s="404">
        <v>45260</v>
      </c>
      <c r="E118" t="s">
        <v>1020</v>
      </c>
      <c r="G118">
        <v>1447</v>
      </c>
      <c r="H118" t="s">
        <v>963</v>
      </c>
    </row>
    <row r="119" spans="1:8" x14ac:dyDescent="0.25">
      <c r="A119">
        <v>7040</v>
      </c>
      <c r="B119" t="s">
        <v>37</v>
      </c>
      <c r="C119">
        <v>122</v>
      </c>
      <c r="D119" s="404">
        <v>45260</v>
      </c>
      <c r="E119" t="s">
        <v>1020</v>
      </c>
      <c r="G119">
        <v>-1447</v>
      </c>
      <c r="H119" t="s">
        <v>963</v>
      </c>
    </row>
    <row r="120" spans="1:8" x14ac:dyDescent="0.25">
      <c r="A120">
        <v>7040</v>
      </c>
      <c r="B120" t="s">
        <v>37</v>
      </c>
      <c r="C120">
        <v>122</v>
      </c>
      <c r="D120" s="404">
        <v>45260</v>
      </c>
      <c r="E120" t="s">
        <v>1020</v>
      </c>
      <c r="G120">
        <v>1447</v>
      </c>
      <c r="H120" t="s">
        <v>963</v>
      </c>
    </row>
    <row r="121" spans="1:8" x14ac:dyDescent="0.25">
      <c r="A121">
        <v>7040</v>
      </c>
      <c r="B121" t="s">
        <v>37</v>
      </c>
      <c r="C121">
        <v>112</v>
      </c>
      <c r="D121" s="404">
        <v>45291</v>
      </c>
      <c r="E121" t="s">
        <v>1020</v>
      </c>
      <c r="G121">
        <v>-1324</v>
      </c>
      <c r="H121" t="s">
        <v>963</v>
      </c>
    </row>
    <row r="122" spans="1:8" x14ac:dyDescent="0.25">
      <c r="A122">
        <v>7040</v>
      </c>
      <c r="B122" t="s">
        <v>37</v>
      </c>
      <c r="C122">
        <v>122</v>
      </c>
      <c r="D122" s="404">
        <v>45291</v>
      </c>
      <c r="E122" t="s">
        <v>1020</v>
      </c>
      <c r="G122">
        <v>1324</v>
      </c>
      <c r="H122" t="s">
        <v>963</v>
      </c>
    </row>
    <row r="123" spans="1:8" x14ac:dyDescent="0.25">
      <c r="A123">
        <v>7040</v>
      </c>
      <c r="B123" t="s">
        <v>37</v>
      </c>
      <c r="C123">
        <v>112</v>
      </c>
      <c r="D123" s="404">
        <v>45322</v>
      </c>
      <c r="E123" t="s">
        <v>1020</v>
      </c>
      <c r="G123">
        <v>-1287</v>
      </c>
      <c r="H123" t="s">
        <v>963</v>
      </c>
    </row>
    <row r="124" spans="1:8" x14ac:dyDescent="0.25">
      <c r="A124">
        <v>7040</v>
      </c>
      <c r="B124" t="s">
        <v>37</v>
      </c>
      <c r="C124">
        <v>122</v>
      </c>
      <c r="D124" s="404">
        <v>45322</v>
      </c>
      <c r="E124" t="s">
        <v>1020</v>
      </c>
      <c r="G124">
        <v>1287</v>
      </c>
      <c r="H124" t="s">
        <v>963</v>
      </c>
    </row>
    <row r="125" spans="1:8" x14ac:dyDescent="0.25">
      <c r="A125">
        <v>7040</v>
      </c>
      <c r="B125" t="s">
        <v>37</v>
      </c>
      <c r="C125">
        <v>112</v>
      </c>
      <c r="D125" s="404">
        <v>45351</v>
      </c>
      <c r="E125" t="s">
        <v>1020</v>
      </c>
      <c r="G125">
        <v>-1499</v>
      </c>
      <c r="H125" t="s">
        <v>963</v>
      </c>
    </row>
    <row r="126" spans="1:8" x14ac:dyDescent="0.25">
      <c r="A126">
        <v>7040</v>
      </c>
      <c r="B126" t="s">
        <v>37</v>
      </c>
      <c r="C126">
        <v>122</v>
      </c>
      <c r="D126" s="404">
        <v>45351</v>
      </c>
      <c r="E126" t="s">
        <v>1020</v>
      </c>
      <c r="G126">
        <v>1499</v>
      </c>
      <c r="H126" t="s">
        <v>963</v>
      </c>
    </row>
    <row r="127" spans="1:8" x14ac:dyDescent="0.25">
      <c r="A127">
        <v>7040</v>
      </c>
      <c r="B127" t="s">
        <v>37</v>
      </c>
      <c r="C127">
        <v>110</v>
      </c>
      <c r="D127" s="404">
        <v>45068</v>
      </c>
      <c r="E127" t="s">
        <v>1019</v>
      </c>
      <c r="F127" t="s">
        <v>1018</v>
      </c>
      <c r="G127">
        <v>105.97</v>
      </c>
      <c r="H127" t="s">
        <v>894</v>
      </c>
    </row>
    <row r="128" spans="1:8" x14ac:dyDescent="0.25">
      <c r="A128">
        <v>7040</v>
      </c>
      <c r="B128" t="s">
        <v>37</v>
      </c>
      <c r="C128">
        <v>112</v>
      </c>
      <c r="D128" s="404">
        <v>45068</v>
      </c>
      <c r="E128" t="s">
        <v>1019</v>
      </c>
      <c r="F128" t="s">
        <v>1018</v>
      </c>
      <c r="G128">
        <v>105.96</v>
      </c>
      <c r="H128" t="s">
        <v>894</v>
      </c>
    </row>
    <row r="129" spans="1:8" x14ac:dyDescent="0.25">
      <c r="A129">
        <v>7040</v>
      </c>
      <c r="B129" t="s">
        <v>37</v>
      </c>
      <c r="C129">
        <v>110</v>
      </c>
      <c r="D129" s="404">
        <v>44989</v>
      </c>
      <c r="E129" t="s">
        <v>1017</v>
      </c>
      <c r="F129">
        <v>230055</v>
      </c>
      <c r="G129">
        <v>150</v>
      </c>
      <c r="H129" t="s">
        <v>895</v>
      </c>
    </row>
    <row r="130" spans="1:8" x14ac:dyDescent="0.25">
      <c r="A130">
        <v>7040</v>
      </c>
      <c r="B130" t="s">
        <v>37</v>
      </c>
      <c r="C130">
        <v>112</v>
      </c>
      <c r="D130" s="404">
        <v>44989</v>
      </c>
      <c r="E130" t="s">
        <v>1017</v>
      </c>
      <c r="F130">
        <v>230055</v>
      </c>
      <c r="G130">
        <v>150</v>
      </c>
      <c r="H130" t="s">
        <v>895</v>
      </c>
    </row>
    <row r="131" spans="1:8" x14ac:dyDescent="0.25">
      <c r="A131">
        <v>7040</v>
      </c>
      <c r="B131" t="s">
        <v>37</v>
      </c>
      <c r="C131">
        <v>110</v>
      </c>
      <c r="D131" s="404">
        <v>44996</v>
      </c>
      <c r="E131" t="s">
        <v>1017</v>
      </c>
      <c r="F131">
        <v>230062</v>
      </c>
      <c r="G131">
        <v>200</v>
      </c>
      <c r="H131" t="s">
        <v>895</v>
      </c>
    </row>
    <row r="132" spans="1:8" x14ac:dyDescent="0.25">
      <c r="A132">
        <v>7040</v>
      </c>
      <c r="B132" t="s">
        <v>37</v>
      </c>
      <c r="C132">
        <v>112</v>
      </c>
      <c r="D132" s="404">
        <v>44996</v>
      </c>
      <c r="E132" t="s">
        <v>1017</v>
      </c>
      <c r="F132">
        <v>230062</v>
      </c>
      <c r="G132">
        <v>200</v>
      </c>
      <c r="H132" t="s">
        <v>895</v>
      </c>
    </row>
    <row r="133" spans="1:8" x14ac:dyDescent="0.25">
      <c r="A133">
        <v>7040</v>
      </c>
      <c r="B133" t="s">
        <v>37</v>
      </c>
      <c r="C133">
        <v>110</v>
      </c>
      <c r="D133" s="404">
        <v>45002</v>
      </c>
      <c r="E133" t="s">
        <v>1017</v>
      </c>
      <c r="F133">
        <v>230069</v>
      </c>
      <c r="G133">
        <v>300</v>
      </c>
      <c r="H133" t="s">
        <v>895</v>
      </c>
    </row>
    <row r="134" spans="1:8" x14ac:dyDescent="0.25">
      <c r="A134">
        <v>7040</v>
      </c>
      <c r="B134" t="s">
        <v>37</v>
      </c>
      <c r="C134">
        <v>110</v>
      </c>
      <c r="D134" s="404">
        <v>45002</v>
      </c>
      <c r="E134" t="s">
        <v>1017</v>
      </c>
      <c r="F134">
        <v>230075</v>
      </c>
      <c r="G134">
        <v>300</v>
      </c>
      <c r="H134" t="s">
        <v>895</v>
      </c>
    </row>
    <row r="135" spans="1:8" x14ac:dyDescent="0.25">
      <c r="A135">
        <v>7040</v>
      </c>
      <c r="B135" t="s">
        <v>37</v>
      </c>
      <c r="C135">
        <v>120</v>
      </c>
      <c r="D135" s="404">
        <v>45016</v>
      </c>
      <c r="E135" t="s">
        <v>1017</v>
      </c>
      <c r="F135">
        <v>230082</v>
      </c>
      <c r="G135">
        <v>300</v>
      </c>
      <c r="H135" t="s">
        <v>895</v>
      </c>
    </row>
    <row r="136" spans="1:8" x14ac:dyDescent="0.25">
      <c r="A136">
        <v>7040</v>
      </c>
      <c r="B136" t="s">
        <v>37</v>
      </c>
      <c r="C136">
        <v>120</v>
      </c>
      <c r="D136" s="404">
        <v>45037</v>
      </c>
      <c r="E136" t="s">
        <v>1017</v>
      </c>
      <c r="F136">
        <v>230096</v>
      </c>
      <c r="G136">
        <v>300</v>
      </c>
      <c r="H136" t="s">
        <v>895</v>
      </c>
    </row>
    <row r="137" spans="1:8" x14ac:dyDescent="0.25">
      <c r="A137">
        <v>7040</v>
      </c>
      <c r="B137" t="s">
        <v>37</v>
      </c>
      <c r="C137">
        <v>110</v>
      </c>
      <c r="D137" s="404">
        <v>45044</v>
      </c>
      <c r="E137" t="s">
        <v>1017</v>
      </c>
      <c r="F137">
        <v>230102</v>
      </c>
      <c r="G137">
        <v>350</v>
      </c>
      <c r="H137" t="s">
        <v>895</v>
      </c>
    </row>
    <row r="138" spans="1:8" x14ac:dyDescent="0.25">
      <c r="A138">
        <v>7040</v>
      </c>
      <c r="B138" t="s">
        <v>37</v>
      </c>
      <c r="C138">
        <v>120</v>
      </c>
      <c r="D138" s="404">
        <v>45044</v>
      </c>
      <c r="E138" t="s">
        <v>1017</v>
      </c>
      <c r="F138">
        <v>230102</v>
      </c>
      <c r="G138">
        <v>350</v>
      </c>
      <c r="H138" t="s">
        <v>895</v>
      </c>
    </row>
    <row r="139" spans="1:8" x14ac:dyDescent="0.25">
      <c r="A139">
        <v>7040</v>
      </c>
      <c r="B139" t="s">
        <v>37</v>
      </c>
      <c r="C139">
        <v>110</v>
      </c>
      <c r="D139" s="404">
        <v>45051</v>
      </c>
      <c r="E139" t="s">
        <v>1017</v>
      </c>
      <c r="F139">
        <v>230108</v>
      </c>
      <c r="G139">
        <v>300</v>
      </c>
      <c r="H139" t="s">
        <v>895</v>
      </c>
    </row>
    <row r="140" spans="1:8" x14ac:dyDescent="0.25">
      <c r="A140">
        <v>7040</v>
      </c>
      <c r="B140" t="s">
        <v>37</v>
      </c>
      <c r="C140">
        <v>110</v>
      </c>
      <c r="D140" s="404">
        <v>45058</v>
      </c>
      <c r="E140" t="s">
        <v>1017</v>
      </c>
      <c r="F140">
        <v>230113</v>
      </c>
      <c r="G140">
        <v>300</v>
      </c>
      <c r="H140" t="s">
        <v>895</v>
      </c>
    </row>
    <row r="141" spans="1:8" x14ac:dyDescent="0.25">
      <c r="A141">
        <v>7040</v>
      </c>
      <c r="B141" t="s">
        <v>37</v>
      </c>
      <c r="C141">
        <v>110</v>
      </c>
      <c r="D141" s="404">
        <v>45070</v>
      </c>
      <c r="E141" t="s">
        <v>1017</v>
      </c>
      <c r="F141">
        <v>230118</v>
      </c>
      <c r="G141">
        <v>300</v>
      </c>
      <c r="H141" t="s">
        <v>895</v>
      </c>
    </row>
    <row r="142" spans="1:8" x14ac:dyDescent="0.25">
      <c r="A142">
        <v>7040</v>
      </c>
      <c r="B142" t="s">
        <v>37</v>
      </c>
      <c r="C142">
        <v>120</v>
      </c>
      <c r="D142" s="404">
        <v>45070</v>
      </c>
      <c r="E142" t="s">
        <v>1017</v>
      </c>
      <c r="F142">
        <v>230118</v>
      </c>
      <c r="G142">
        <v>300</v>
      </c>
      <c r="H142" t="s">
        <v>895</v>
      </c>
    </row>
    <row r="143" spans="1:8" x14ac:dyDescent="0.25">
      <c r="A143">
        <v>7040</v>
      </c>
      <c r="B143" t="s">
        <v>37</v>
      </c>
      <c r="C143">
        <v>110</v>
      </c>
      <c r="D143" s="404">
        <v>45086</v>
      </c>
      <c r="E143" t="s">
        <v>1017</v>
      </c>
      <c r="F143">
        <v>230136</v>
      </c>
      <c r="G143">
        <v>150</v>
      </c>
      <c r="H143" t="s">
        <v>895</v>
      </c>
    </row>
    <row r="144" spans="1:8" x14ac:dyDescent="0.25">
      <c r="A144">
        <v>7040</v>
      </c>
      <c r="B144" t="s">
        <v>37</v>
      </c>
      <c r="C144">
        <v>120</v>
      </c>
      <c r="D144" s="404">
        <v>45086</v>
      </c>
      <c r="E144" t="s">
        <v>1017</v>
      </c>
      <c r="F144">
        <v>230136</v>
      </c>
      <c r="G144">
        <v>150</v>
      </c>
      <c r="H144" t="s">
        <v>895</v>
      </c>
    </row>
    <row r="145" spans="1:8" x14ac:dyDescent="0.25">
      <c r="A145">
        <v>7040</v>
      </c>
      <c r="B145" t="s">
        <v>37</v>
      </c>
      <c r="C145">
        <v>110</v>
      </c>
      <c r="D145" s="404">
        <v>45092</v>
      </c>
      <c r="E145" t="s">
        <v>1017</v>
      </c>
      <c r="F145">
        <v>230142</v>
      </c>
      <c r="G145">
        <v>150</v>
      </c>
      <c r="H145" t="s">
        <v>895</v>
      </c>
    </row>
    <row r="146" spans="1:8" x14ac:dyDescent="0.25">
      <c r="A146">
        <v>7040</v>
      </c>
      <c r="B146" t="s">
        <v>37</v>
      </c>
      <c r="C146">
        <v>120</v>
      </c>
      <c r="D146" s="404">
        <v>45092</v>
      </c>
      <c r="E146" t="s">
        <v>1017</v>
      </c>
      <c r="F146">
        <v>230142</v>
      </c>
      <c r="G146">
        <v>150</v>
      </c>
      <c r="H146" t="s">
        <v>895</v>
      </c>
    </row>
    <row r="147" spans="1:8" x14ac:dyDescent="0.25">
      <c r="A147">
        <v>7040</v>
      </c>
      <c r="B147" t="s">
        <v>37</v>
      </c>
      <c r="C147">
        <v>110</v>
      </c>
      <c r="D147" s="404">
        <v>45100</v>
      </c>
      <c r="E147" t="s">
        <v>1017</v>
      </c>
      <c r="F147">
        <v>230147</v>
      </c>
      <c r="G147">
        <v>250</v>
      </c>
      <c r="H147" t="s">
        <v>895</v>
      </c>
    </row>
    <row r="148" spans="1:8" x14ac:dyDescent="0.25">
      <c r="A148">
        <v>7040</v>
      </c>
      <c r="B148" t="s">
        <v>37</v>
      </c>
      <c r="C148">
        <v>120</v>
      </c>
      <c r="D148" s="404">
        <v>45100</v>
      </c>
      <c r="E148" t="s">
        <v>1017</v>
      </c>
      <c r="F148">
        <v>230147</v>
      </c>
      <c r="G148">
        <v>250</v>
      </c>
      <c r="H148" t="s">
        <v>895</v>
      </c>
    </row>
    <row r="149" spans="1:8" x14ac:dyDescent="0.25">
      <c r="A149">
        <v>7040</v>
      </c>
      <c r="B149" t="s">
        <v>37</v>
      </c>
      <c r="C149">
        <v>110</v>
      </c>
      <c r="D149" s="404">
        <v>45114</v>
      </c>
      <c r="E149" t="s">
        <v>1017</v>
      </c>
      <c r="F149">
        <v>230159</v>
      </c>
      <c r="G149">
        <v>300</v>
      </c>
      <c r="H149" t="s">
        <v>895</v>
      </c>
    </row>
    <row r="150" spans="1:8" x14ac:dyDescent="0.25">
      <c r="A150">
        <v>7040</v>
      </c>
      <c r="B150" t="s">
        <v>37</v>
      </c>
      <c r="C150">
        <v>120</v>
      </c>
      <c r="D150" s="404">
        <v>45114</v>
      </c>
      <c r="E150" t="s">
        <v>1017</v>
      </c>
      <c r="F150">
        <v>230159</v>
      </c>
      <c r="G150">
        <v>300</v>
      </c>
      <c r="H150" t="s">
        <v>895</v>
      </c>
    </row>
    <row r="151" spans="1:8" x14ac:dyDescent="0.25">
      <c r="A151">
        <v>7040</v>
      </c>
      <c r="B151" t="s">
        <v>37</v>
      </c>
      <c r="C151">
        <v>110</v>
      </c>
      <c r="D151" s="404">
        <v>45143</v>
      </c>
      <c r="E151" t="s">
        <v>1017</v>
      </c>
      <c r="F151">
        <v>230182</v>
      </c>
      <c r="G151">
        <v>300</v>
      </c>
      <c r="H151" t="s">
        <v>895</v>
      </c>
    </row>
    <row r="152" spans="1:8" x14ac:dyDescent="0.25">
      <c r="A152">
        <v>7040</v>
      </c>
      <c r="B152" t="s">
        <v>37</v>
      </c>
      <c r="C152">
        <v>120</v>
      </c>
      <c r="D152" s="404">
        <v>45143</v>
      </c>
      <c r="E152" t="s">
        <v>1017</v>
      </c>
      <c r="F152">
        <v>230182</v>
      </c>
      <c r="G152">
        <v>300</v>
      </c>
      <c r="H152" t="s">
        <v>895</v>
      </c>
    </row>
    <row r="153" spans="1:8" x14ac:dyDescent="0.25">
      <c r="A153">
        <v>7040</v>
      </c>
      <c r="B153" t="s">
        <v>37</v>
      </c>
      <c r="C153">
        <v>110</v>
      </c>
      <c r="D153" s="404">
        <v>45163</v>
      </c>
      <c r="E153" t="s">
        <v>1017</v>
      </c>
      <c r="F153">
        <v>230198</v>
      </c>
      <c r="G153">
        <v>300</v>
      </c>
      <c r="H153" t="s">
        <v>895</v>
      </c>
    </row>
    <row r="154" spans="1:8" x14ac:dyDescent="0.25">
      <c r="A154">
        <v>7040</v>
      </c>
      <c r="B154" t="s">
        <v>37</v>
      </c>
      <c r="C154">
        <v>120</v>
      </c>
      <c r="D154" s="404">
        <v>45163</v>
      </c>
      <c r="E154" t="s">
        <v>1017</v>
      </c>
      <c r="F154">
        <v>230198</v>
      </c>
      <c r="G154">
        <v>300</v>
      </c>
      <c r="H154" t="s">
        <v>895</v>
      </c>
    </row>
    <row r="155" spans="1:8" x14ac:dyDescent="0.25">
      <c r="A155">
        <v>7040</v>
      </c>
      <c r="B155" t="s">
        <v>37</v>
      </c>
      <c r="C155">
        <v>110</v>
      </c>
      <c r="D155" s="404">
        <v>45177</v>
      </c>
      <c r="E155" t="s">
        <v>1017</v>
      </c>
      <c r="F155">
        <v>230213</v>
      </c>
      <c r="G155">
        <v>300</v>
      </c>
      <c r="H155" t="s">
        <v>895</v>
      </c>
    </row>
    <row r="156" spans="1:8" x14ac:dyDescent="0.25">
      <c r="A156">
        <v>7040</v>
      </c>
      <c r="B156" t="s">
        <v>37</v>
      </c>
      <c r="C156">
        <v>120</v>
      </c>
      <c r="D156" s="404">
        <v>45177</v>
      </c>
      <c r="E156" t="s">
        <v>1017</v>
      </c>
      <c r="F156">
        <v>230213</v>
      </c>
      <c r="G156">
        <v>300</v>
      </c>
      <c r="H156" t="s">
        <v>895</v>
      </c>
    </row>
    <row r="157" spans="1:8" x14ac:dyDescent="0.25">
      <c r="A157">
        <v>7040</v>
      </c>
      <c r="B157" t="s">
        <v>37</v>
      </c>
      <c r="C157">
        <v>110</v>
      </c>
      <c r="D157" s="404">
        <v>45197</v>
      </c>
      <c r="E157" t="s">
        <v>1017</v>
      </c>
      <c r="F157">
        <v>230224</v>
      </c>
      <c r="G157">
        <v>500</v>
      </c>
      <c r="H157" t="s">
        <v>895</v>
      </c>
    </row>
    <row r="158" spans="1:8" x14ac:dyDescent="0.25">
      <c r="A158">
        <v>7040</v>
      </c>
      <c r="B158" t="s">
        <v>37</v>
      </c>
      <c r="C158">
        <v>120</v>
      </c>
      <c r="D158" s="404">
        <v>45197</v>
      </c>
      <c r="E158" t="s">
        <v>1017</v>
      </c>
      <c r="F158">
        <v>230224</v>
      </c>
      <c r="G158">
        <v>500</v>
      </c>
      <c r="H158" t="s">
        <v>895</v>
      </c>
    </row>
    <row r="159" spans="1:8" x14ac:dyDescent="0.25">
      <c r="A159">
        <v>7040</v>
      </c>
      <c r="B159" t="s">
        <v>37</v>
      </c>
      <c r="C159">
        <v>110</v>
      </c>
      <c r="D159" s="404">
        <v>45198</v>
      </c>
      <c r="E159" t="s">
        <v>1017</v>
      </c>
      <c r="F159">
        <v>230232</v>
      </c>
      <c r="G159">
        <v>300</v>
      </c>
      <c r="H159" t="s">
        <v>895</v>
      </c>
    </row>
    <row r="160" spans="1:8" x14ac:dyDescent="0.25">
      <c r="A160">
        <v>7040</v>
      </c>
      <c r="B160" t="s">
        <v>37</v>
      </c>
      <c r="C160">
        <v>110</v>
      </c>
      <c r="D160" s="404">
        <v>45223</v>
      </c>
      <c r="E160" t="s">
        <v>1017</v>
      </c>
      <c r="F160">
        <v>230242</v>
      </c>
      <c r="G160">
        <v>465.22</v>
      </c>
      <c r="H160" t="s">
        <v>895</v>
      </c>
    </row>
    <row r="161" spans="1:8" x14ac:dyDescent="0.25">
      <c r="A161">
        <v>7040</v>
      </c>
      <c r="B161" t="s">
        <v>37</v>
      </c>
      <c r="C161">
        <v>120</v>
      </c>
      <c r="D161" s="404">
        <v>45223</v>
      </c>
      <c r="E161" t="s">
        <v>1017</v>
      </c>
      <c r="F161">
        <v>230242</v>
      </c>
      <c r="G161">
        <v>434.78</v>
      </c>
      <c r="H161" t="s">
        <v>895</v>
      </c>
    </row>
    <row r="162" spans="1:8" x14ac:dyDescent="0.25">
      <c r="A162">
        <v>7040</v>
      </c>
      <c r="B162" t="s">
        <v>37</v>
      </c>
      <c r="C162">
        <v>110</v>
      </c>
      <c r="D162" s="404">
        <v>45280</v>
      </c>
      <c r="E162" t="s">
        <v>1017</v>
      </c>
      <c r="F162">
        <v>230282</v>
      </c>
      <c r="G162">
        <v>200</v>
      </c>
      <c r="H162" t="s">
        <v>895</v>
      </c>
    </row>
    <row r="163" spans="1:8" x14ac:dyDescent="0.25">
      <c r="A163">
        <v>7040</v>
      </c>
      <c r="B163" t="s">
        <v>37</v>
      </c>
      <c r="C163">
        <v>120</v>
      </c>
      <c r="D163" s="404">
        <v>45280</v>
      </c>
      <c r="E163" t="s">
        <v>1017</v>
      </c>
      <c r="F163">
        <v>230282</v>
      </c>
      <c r="G163">
        <v>200</v>
      </c>
      <c r="H163" t="s">
        <v>895</v>
      </c>
    </row>
    <row r="164" spans="1:8" x14ac:dyDescent="0.25">
      <c r="A164">
        <v>7040</v>
      </c>
      <c r="B164" t="s">
        <v>37</v>
      </c>
      <c r="C164">
        <v>110</v>
      </c>
      <c r="D164" s="404">
        <v>45291</v>
      </c>
      <c r="E164" t="s">
        <v>1017</v>
      </c>
      <c r="F164">
        <v>230306</v>
      </c>
      <c r="G164">
        <v>300</v>
      </c>
      <c r="H164" t="s">
        <v>895</v>
      </c>
    </row>
    <row r="165" spans="1:8" x14ac:dyDescent="0.25">
      <c r="A165">
        <v>7040</v>
      </c>
      <c r="B165" t="s">
        <v>37</v>
      </c>
      <c r="C165">
        <v>120</v>
      </c>
      <c r="D165" s="404">
        <v>45291</v>
      </c>
      <c r="E165" t="s">
        <v>1017</v>
      </c>
      <c r="F165">
        <v>230306</v>
      </c>
      <c r="G165">
        <v>300</v>
      </c>
      <c r="H165" t="s">
        <v>895</v>
      </c>
    </row>
    <row r="166" spans="1:8" x14ac:dyDescent="0.25">
      <c r="A166">
        <v>7040</v>
      </c>
      <c r="B166" t="s">
        <v>37</v>
      </c>
      <c r="C166">
        <v>110</v>
      </c>
      <c r="D166" s="404">
        <v>45294</v>
      </c>
      <c r="E166" t="s">
        <v>1017</v>
      </c>
      <c r="F166">
        <v>230301</v>
      </c>
      <c r="G166">
        <v>600</v>
      </c>
      <c r="H166" t="s">
        <v>895</v>
      </c>
    </row>
    <row r="167" spans="1:8" x14ac:dyDescent="0.25">
      <c r="A167">
        <v>7040</v>
      </c>
      <c r="B167" t="s">
        <v>37</v>
      </c>
      <c r="C167">
        <v>110</v>
      </c>
      <c r="D167" s="404">
        <v>45296</v>
      </c>
      <c r="E167" t="s">
        <v>1017</v>
      </c>
      <c r="F167">
        <v>240005</v>
      </c>
      <c r="G167">
        <v>400</v>
      </c>
      <c r="H167" t="s">
        <v>895</v>
      </c>
    </row>
    <row r="168" spans="1:8" x14ac:dyDescent="0.25">
      <c r="A168">
        <v>7040</v>
      </c>
      <c r="B168" t="s">
        <v>37</v>
      </c>
      <c r="C168">
        <v>120</v>
      </c>
      <c r="D168" s="404">
        <v>45296</v>
      </c>
      <c r="E168" t="s">
        <v>1017</v>
      </c>
      <c r="F168">
        <v>240005</v>
      </c>
      <c r="G168">
        <v>400</v>
      </c>
      <c r="H168" t="s">
        <v>895</v>
      </c>
    </row>
    <row r="169" spans="1:8" x14ac:dyDescent="0.25">
      <c r="A169">
        <v>7040</v>
      </c>
      <c r="B169" t="s">
        <v>37</v>
      </c>
      <c r="C169">
        <v>110</v>
      </c>
      <c r="D169" s="404">
        <v>45325</v>
      </c>
      <c r="E169" t="s">
        <v>1017</v>
      </c>
      <c r="F169">
        <v>240029</v>
      </c>
      <c r="G169">
        <v>800</v>
      </c>
      <c r="H169" t="s">
        <v>895</v>
      </c>
    </row>
    <row r="170" spans="1:8" x14ac:dyDescent="0.25">
      <c r="A170">
        <v>7040</v>
      </c>
      <c r="B170" t="s">
        <v>37</v>
      </c>
      <c r="C170">
        <v>110</v>
      </c>
      <c r="D170" s="404">
        <v>45336</v>
      </c>
      <c r="E170" t="s">
        <v>1017</v>
      </c>
      <c r="F170">
        <v>240034</v>
      </c>
      <c r="G170">
        <v>400</v>
      </c>
      <c r="H170" t="s">
        <v>895</v>
      </c>
    </row>
    <row r="171" spans="1:8" x14ac:dyDescent="0.25">
      <c r="A171">
        <v>7040</v>
      </c>
      <c r="B171" t="s">
        <v>37</v>
      </c>
      <c r="C171">
        <v>110</v>
      </c>
      <c r="D171" s="404">
        <v>45317</v>
      </c>
      <c r="E171" t="s">
        <v>1016</v>
      </c>
      <c r="F171">
        <v>240024</v>
      </c>
      <c r="G171">
        <v>800</v>
      </c>
      <c r="H171" t="s">
        <v>895</v>
      </c>
    </row>
    <row r="172" spans="1:8" x14ac:dyDescent="0.25">
      <c r="A172">
        <v>7040</v>
      </c>
      <c r="B172" t="s">
        <v>37</v>
      </c>
      <c r="C172">
        <v>110</v>
      </c>
      <c r="D172" s="404">
        <v>45107</v>
      </c>
      <c r="E172" t="s">
        <v>1015</v>
      </c>
      <c r="F172">
        <v>230153</v>
      </c>
      <c r="G172">
        <v>300</v>
      </c>
      <c r="H172" t="s">
        <v>895</v>
      </c>
    </row>
    <row r="173" spans="1:8" x14ac:dyDescent="0.25">
      <c r="A173">
        <v>7040</v>
      </c>
      <c r="B173" t="s">
        <v>37</v>
      </c>
      <c r="C173">
        <v>110</v>
      </c>
      <c r="D173" s="404">
        <v>45351</v>
      </c>
      <c r="E173" t="s">
        <v>1014</v>
      </c>
      <c r="F173">
        <v>240045</v>
      </c>
      <c r="G173">
        <v>400</v>
      </c>
      <c r="H173" t="s">
        <v>895</v>
      </c>
    </row>
    <row r="174" spans="1:8" x14ac:dyDescent="0.25">
      <c r="A174">
        <v>7040</v>
      </c>
      <c r="B174" t="s">
        <v>37</v>
      </c>
      <c r="C174">
        <v>112</v>
      </c>
      <c r="D174" s="404">
        <v>45351</v>
      </c>
      <c r="E174" t="s">
        <v>1014</v>
      </c>
      <c r="F174">
        <v>240045</v>
      </c>
      <c r="G174">
        <v>400</v>
      </c>
      <c r="H174" t="s">
        <v>895</v>
      </c>
    </row>
    <row r="175" spans="1:8" x14ac:dyDescent="0.25">
      <c r="A175">
        <v>7040</v>
      </c>
      <c r="B175" t="s">
        <v>37</v>
      </c>
      <c r="C175">
        <v>110</v>
      </c>
      <c r="D175" s="404">
        <v>45274</v>
      </c>
      <c r="E175" t="s">
        <v>1013</v>
      </c>
      <c r="F175">
        <v>230288</v>
      </c>
      <c r="G175">
        <v>400</v>
      </c>
      <c r="H175" t="s">
        <v>895</v>
      </c>
    </row>
    <row r="176" spans="1:8" x14ac:dyDescent="0.25">
      <c r="A176">
        <v>7040</v>
      </c>
      <c r="B176" t="s">
        <v>37</v>
      </c>
      <c r="C176">
        <v>120</v>
      </c>
      <c r="D176" s="404">
        <v>45274</v>
      </c>
      <c r="E176" t="s">
        <v>1013</v>
      </c>
      <c r="F176">
        <v>230288</v>
      </c>
      <c r="G176">
        <v>400</v>
      </c>
      <c r="H176" t="s">
        <v>895</v>
      </c>
    </row>
    <row r="177" spans="1:8" x14ac:dyDescent="0.25">
      <c r="A177">
        <v>7040</v>
      </c>
      <c r="B177" t="s">
        <v>37</v>
      </c>
      <c r="C177">
        <v>110</v>
      </c>
      <c r="D177" s="404">
        <v>45338</v>
      </c>
      <c r="E177" t="s">
        <v>1012</v>
      </c>
      <c r="F177">
        <v>240039</v>
      </c>
      <c r="G177">
        <v>800</v>
      </c>
      <c r="H177" t="s">
        <v>895</v>
      </c>
    </row>
    <row r="178" spans="1:8" x14ac:dyDescent="0.25">
      <c r="A178">
        <v>7040</v>
      </c>
      <c r="B178" t="s">
        <v>37</v>
      </c>
      <c r="C178">
        <v>110</v>
      </c>
      <c r="D178" s="404">
        <v>45205</v>
      </c>
      <c r="E178" t="s">
        <v>1011</v>
      </c>
      <c r="F178">
        <v>230237</v>
      </c>
      <c r="G178">
        <v>300</v>
      </c>
      <c r="H178" t="s">
        <v>895</v>
      </c>
    </row>
    <row r="179" spans="1:8" x14ac:dyDescent="0.25">
      <c r="A179">
        <v>7040</v>
      </c>
      <c r="B179" t="s">
        <v>37</v>
      </c>
      <c r="C179">
        <v>120</v>
      </c>
      <c r="D179" s="404">
        <v>45205</v>
      </c>
      <c r="E179" t="s">
        <v>1011</v>
      </c>
      <c r="F179">
        <v>230237</v>
      </c>
      <c r="G179">
        <v>300</v>
      </c>
      <c r="H179" t="s">
        <v>895</v>
      </c>
    </row>
    <row r="180" spans="1:8" x14ac:dyDescent="0.25">
      <c r="A180">
        <v>7040</v>
      </c>
      <c r="B180" t="s">
        <v>37</v>
      </c>
      <c r="C180">
        <v>110</v>
      </c>
      <c r="D180" s="404">
        <v>45127</v>
      </c>
      <c r="E180" t="s">
        <v>1010</v>
      </c>
      <c r="F180">
        <v>230170</v>
      </c>
      <c r="G180">
        <v>300</v>
      </c>
      <c r="H180" t="s">
        <v>895</v>
      </c>
    </row>
    <row r="181" spans="1:8" x14ac:dyDescent="0.25">
      <c r="A181">
        <v>7040</v>
      </c>
      <c r="B181" t="s">
        <v>37</v>
      </c>
      <c r="C181">
        <v>120</v>
      </c>
      <c r="D181" s="404">
        <v>45127</v>
      </c>
      <c r="E181" t="s">
        <v>1010</v>
      </c>
      <c r="F181">
        <v>230170</v>
      </c>
      <c r="G181">
        <v>300</v>
      </c>
      <c r="H181" t="s">
        <v>895</v>
      </c>
    </row>
    <row r="182" spans="1:8" x14ac:dyDescent="0.25">
      <c r="A182">
        <v>7040</v>
      </c>
      <c r="B182" t="s">
        <v>37</v>
      </c>
      <c r="C182">
        <v>110</v>
      </c>
      <c r="D182" s="404">
        <v>45128</v>
      </c>
      <c r="E182" t="s">
        <v>1010</v>
      </c>
      <c r="F182">
        <v>230165</v>
      </c>
      <c r="G182">
        <v>300</v>
      </c>
      <c r="H182" t="s">
        <v>895</v>
      </c>
    </row>
    <row r="183" spans="1:8" x14ac:dyDescent="0.25">
      <c r="A183">
        <v>7040</v>
      </c>
      <c r="B183" t="s">
        <v>37</v>
      </c>
      <c r="C183">
        <v>120</v>
      </c>
      <c r="D183" s="404">
        <v>45128</v>
      </c>
      <c r="E183" t="s">
        <v>1010</v>
      </c>
      <c r="F183">
        <v>230165</v>
      </c>
      <c r="G183">
        <v>300</v>
      </c>
      <c r="H183" t="s">
        <v>895</v>
      </c>
    </row>
    <row r="184" spans="1:8" x14ac:dyDescent="0.25">
      <c r="A184">
        <v>7040</v>
      </c>
      <c r="B184" t="s">
        <v>37</v>
      </c>
      <c r="C184">
        <v>110</v>
      </c>
      <c r="D184" s="404">
        <v>45139</v>
      </c>
      <c r="E184" t="s">
        <v>1010</v>
      </c>
      <c r="F184">
        <v>230176</v>
      </c>
      <c r="G184">
        <v>800</v>
      </c>
      <c r="H184" t="s">
        <v>895</v>
      </c>
    </row>
    <row r="185" spans="1:8" x14ac:dyDescent="0.25">
      <c r="A185">
        <v>7040</v>
      </c>
      <c r="B185" t="s">
        <v>37</v>
      </c>
      <c r="C185">
        <v>110</v>
      </c>
      <c r="D185" s="404">
        <v>45156</v>
      </c>
      <c r="E185" t="s">
        <v>1010</v>
      </c>
      <c r="F185">
        <v>230193</v>
      </c>
      <c r="G185">
        <v>400</v>
      </c>
      <c r="H185" t="s">
        <v>895</v>
      </c>
    </row>
    <row r="186" spans="1:8" x14ac:dyDescent="0.25">
      <c r="A186">
        <v>7040</v>
      </c>
      <c r="B186" t="s">
        <v>37</v>
      </c>
      <c r="C186">
        <v>120</v>
      </c>
      <c r="D186" s="404">
        <v>45156</v>
      </c>
      <c r="E186" t="s">
        <v>1010</v>
      </c>
      <c r="F186">
        <v>230193</v>
      </c>
      <c r="G186">
        <v>400</v>
      </c>
      <c r="H186" t="s">
        <v>895</v>
      </c>
    </row>
    <row r="187" spans="1:8" x14ac:dyDescent="0.25">
      <c r="A187">
        <v>7040</v>
      </c>
      <c r="B187" t="s">
        <v>37</v>
      </c>
      <c r="C187">
        <v>110</v>
      </c>
      <c r="D187" s="404">
        <v>45190</v>
      </c>
      <c r="E187" t="s">
        <v>1010</v>
      </c>
      <c r="F187">
        <v>230218</v>
      </c>
      <c r="G187">
        <v>300</v>
      </c>
      <c r="H187" t="s">
        <v>895</v>
      </c>
    </row>
    <row r="188" spans="1:8" x14ac:dyDescent="0.25">
      <c r="A188">
        <v>7040</v>
      </c>
      <c r="B188" t="s">
        <v>37</v>
      </c>
      <c r="C188">
        <v>120</v>
      </c>
      <c r="D188" s="404">
        <v>45190</v>
      </c>
      <c r="E188" t="s">
        <v>1010</v>
      </c>
      <c r="F188">
        <v>230218</v>
      </c>
      <c r="G188">
        <v>300</v>
      </c>
      <c r="H188" t="s">
        <v>895</v>
      </c>
    </row>
    <row r="189" spans="1:8" x14ac:dyDescent="0.25">
      <c r="A189">
        <v>7040</v>
      </c>
      <c r="B189" t="s">
        <v>37</v>
      </c>
      <c r="C189">
        <v>110</v>
      </c>
      <c r="D189" s="404">
        <v>45219</v>
      </c>
      <c r="E189" t="s">
        <v>1010</v>
      </c>
      <c r="F189">
        <v>230248</v>
      </c>
      <c r="G189">
        <v>400</v>
      </c>
      <c r="H189" t="s">
        <v>895</v>
      </c>
    </row>
    <row r="190" spans="1:8" x14ac:dyDescent="0.25">
      <c r="A190">
        <v>7040</v>
      </c>
      <c r="B190" t="s">
        <v>37</v>
      </c>
      <c r="C190">
        <v>120</v>
      </c>
      <c r="D190" s="404">
        <v>45219</v>
      </c>
      <c r="E190" t="s">
        <v>1010</v>
      </c>
      <c r="F190">
        <v>230248</v>
      </c>
      <c r="G190">
        <v>400</v>
      </c>
      <c r="H190" t="s">
        <v>895</v>
      </c>
    </row>
    <row r="191" spans="1:8" x14ac:dyDescent="0.25">
      <c r="A191">
        <v>7040</v>
      </c>
      <c r="B191" t="s">
        <v>37</v>
      </c>
      <c r="C191">
        <v>110</v>
      </c>
      <c r="D191" s="404">
        <v>45234</v>
      </c>
      <c r="E191" t="s">
        <v>1010</v>
      </c>
      <c r="F191">
        <v>230258</v>
      </c>
      <c r="G191">
        <v>400</v>
      </c>
      <c r="H191" t="s">
        <v>895</v>
      </c>
    </row>
    <row r="192" spans="1:8" x14ac:dyDescent="0.25">
      <c r="A192">
        <v>7040</v>
      </c>
      <c r="B192" t="s">
        <v>37</v>
      </c>
      <c r="C192">
        <v>120</v>
      </c>
      <c r="D192" s="404">
        <v>45234</v>
      </c>
      <c r="E192" t="s">
        <v>1010</v>
      </c>
      <c r="F192">
        <v>230258</v>
      </c>
      <c r="G192">
        <v>400</v>
      </c>
      <c r="H192" t="s">
        <v>895</v>
      </c>
    </row>
    <row r="193" spans="1:8" x14ac:dyDescent="0.25">
      <c r="A193">
        <v>7040</v>
      </c>
      <c r="B193" t="s">
        <v>37</v>
      </c>
      <c r="C193">
        <v>110</v>
      </c>
      <c r="D193" s="404">
        <v>45252</v>
      </c>
      <c r="E193" t="s">
        <v>1010</v>
      </c>
      <c r="F193">
        <v>230271</v>
      </c>
      <c r="G193">
        <v>300</v>
      </c>
      <c r="H193" t="s">
        <v>895</v>
      </c>
    </row>
    <row r="194" spans="1:8" x14ac:dyDescent="0.25">
      <c r="A194">
        <v>7040</v>
      </c>
      <c r="B194" t="s">
        <v>37</v>
      </c>
      <c r="C194">
        <v>120</v>
      </c>
      <c r="D194" s="404">
        <v>45252</v>
      </c>
      <c r="E194" t="s">
        <v>1010</v>
      </c>
      <c r="F194">
        <v>230271</v>
      </c>
      <c r="G194">
        <v>300</v>
      </c>
      <c r="H194" t="s">
        <v>895</v>
      </c>
    </row>
    <row r="195" spans="1:8" x14ac:dyDescent="0.25">
      <c r="A195">
        <v>7040</v>
      </c>
      <c r="B195" t="s">
        <v>37</v>
      </c>
      <c r="C195">
        <v>110</v>
      </c>
      <c r="D195" s="404">
        <v>45317</v>
      </c>
      <c r="E195" t="s">
        <v>1010</v>
      </c>
      <c r="F195">
        <v>240018</v>
      </c>
      <c r="G195">
        <v>600</v>
      </c>
      <c r="H195" t="s">
        <v>895</v>
      </c>
    </row>
    <row r="196" spans="1:8" x14ac:dyDescent="0.25">
      <c r="A196">
        <v>7040</v>
      </c>
      <c r="B196" t="s">
        <v>37</v>
      </c>
      <c r="C196">
        <v>110</v>
      </c>
      <c r="D196" s="404">
        <v>45309</v>
      </c>
      <c r="E196" t="s">
        <v>1009</v>
      </c>
      <c r="F196">
        <v>240011</v>
      </c>
      <c r="G196">
        <v>600</v>
      </c>
      <c r="H196" t="s">
        <v>895</v>
      </c>
    </row>
    <row r="197" spans="1:8" x14ac:dyDescent="0.25">
      <c r="A197">
        <v>7040</v>
      </c>
      <c r="B197" t="s">
        <v>37</v>
      </c>
      <c r="C197">
        <v>120</v>
      </c>
      <c r="D197" s="404">
        <v>45309</v>
      </c>
      <c r="E197" t="s">
        <v>1009</v>
      </c>
      <c r="F197">
        <v>240011</v>
      </c>
      <c r="G197">
        <v>200</v>
      </c>
      <c r="H197" t="s">
        <v>895</v>
      </c>
    </row>
    <row r="198" spans="1:8" x14ac:dyDescent="0.25">
      <c r="A198">
        <v>7040</v>
      </c>
      <c r="B198" t="s">
        <v>37</v>
      </c>
      <c r="C198">
        <v>110</v>
      </c>
      <c r="D198" s="404">
        <v>45077</v>
      </c>
      <c r="E198" t="s">
        <v>1008</v>
      </c>
      <c r="F198">
        <v>230129</v>
      </c>
      <c r="G198">
        <v>300</v>
      </c>
      <c r="H198" t="s">
        <v>895</v>
      </c>
    </row>
    <row r="199" spans="1:8" x14ac:dyDescent="0.25">
      <c r="A199">
        <v>7040</v>
      </c>
      <c r="B199" t="s">
        <v>37</v>
      </c>
      <c r="C199">
        <v>120</v>
      </c>
      <c r="D199" s="404">
        <v>45077</v>
      </c>
      <c r="E199" t="s">
        <v>1008</v>
      </c>
      <c r="F199">
        <v>230129</v>
      </c>
      <c r="G199">
        <v>300</v>
      </c>
      <c r="H199" t="s">
        <v>895</v>
      </c>
    </row>
    <row r="200" spans="1:8" x14ac:dyDescent="0.25">
      <c r="A200">
        <v>7040</v>
      </c>
      <c r="B200" t="s">
        <v>37</v>
      </c>
      <c r="C200">
        <v>110</v>
      </c>
      <c r="D200" s="404">
        <v>45149</v>
      </c>
      <c r="E200" t="s">
        <v>1007</v>
      </c>
      <c r="F200">
        <v>230187</v>
      </c>
      <c r="G200">
        <v>300</v>
      </c>
      <c r="H200" t="s">
        <v>895</v>
      </c>
    </row>
    <row r="201" spans="1:8" x14ac:dyDescent="0.25">
      <c r="A201">
        <v>7040</v>
      </c>
      <c r="B201" t="s">
        <v>37</v>
      </c>
      <c r="C201">
        <v>110</v>
      </c>
      <c r="D201" s="404">
        <v>45351</v>
      </c>
      <c r="E201" t="s">
        <v>1006</v>
      </c>
      <c r="F201">
        <v>240050</v>
      </c>
      <c r="G201">
        <v>800</v>
      </c>
      <c r="H201" t="s">
        <v>895</v>
      </c>
    </row>
    <row r="202" spans="1:8" x14ac:dyDescent="0.25">
      <c r="A202">
        <v>7040</v>
      </c>
      <c r="B202" t="s">
        <v>37</v>
      </c>
      <c r="C202">
        <v>120</v>
      </c>
      <c r="D202" s="404">
        <v>45072</v>
      </c>
      <c r="E202" t="s">
        <v>1005</v>
      </c>
      <c r="F202">
        <v>230123</v>
      </c>
      <c r="G202">
        <v>400</v>
      </c>
      <c r="H202" t="s">
        <v>895</v>
      </c>
    </row>
    <row r="203" spans="1:8" x14ac:dyDescent="0.25">
      <c r="A203">
        <v>7040</v>
      </c>
      <c r="B203" t="s">
        <v>37</v>
      </c>
      <c r="C203">
        <v>110</v>
      </c>
      <c r="D203" s="404">
        <v>45275</v>
      </c>
      <c r="E203" t="s">
        <v>1004</v>
      </c>
      <c r="F203">
        <v>230294</v>
      </c>
      <c r="G203">
        <v>400</v>
      </c>
      <c r="H203" t="s">
        <v>895</v>
      </c>
    </row>
    <row r="204" spans="1:8" x14ac:dyDescent="0.25">
      <c r="A204">
        <v>7040</v>
      </c>
      <c r="B204" t="s">
        <v>37</v>
      </c>
      <c r="C204">
        <v>112</v>
      </c>
      <c r="D204" s="404">
        <v>45275</v>
      </c>
      <c r="E204" t="s">
        <v>1004</v>
      </c>
      <c r="F204">
        <v>230294</v>
      </c>
      <c r="G204">
        <v>400</v>
      </c>
      <c r="H204" t="s">
        <v>895</v>
      </c>
    </row>
    <row r="205" spans="1:8" x14ac:dyDescent="0.25">
      <c r="A205">
        <v>7040</v>
      </c>
      <c r="B205" t="s">
        <v>37</v>
      </c>
      <c r="C205">
        <v>110</v>
      </c>
      <c r="D205" s="404">
        <v>45169</v>
      </c>
      <c r="E205" t="s">
        <v>1003</v>
      </c>
      <c r="F205">
        <v>230205</v>
      </c>
      <c r="G205">
        <v>300</v>
      </c>
      <c r="H205" t="s">
        <v>895</v>
      </c>
    </row>
    <row r="206" spans="1:8" x14ac:dyDescent="0.25">
      <c r="A206">
        <v>7040</v>
      </c>
      <c r="B206" t="s">
        <v>37</v>
      </c>
      <c r="C206">
        <v>112</v>
      </c>
      <c r="D206" s="404">
        <v>45169</v>
      </c>
      <c r="E206" t="s">
        <v>1003</v>
      </c>
      <c r="F206">
        <v>230205</v>
      </c>
      <c r="G206">
        <v>300</v>
      </c>
      <c r="H206" t="s">
        <v>895</v>
      </c>
    </row>
    <row r="207" spans="1:8" x14ac:dyDescent="0.25">
      <c r="A207">
        <v>7040</v>
      </c>
      <c r="B207" t="s">
        <v>37</v>
      </c>
      <c r="C207">
        <v>110</v>
      </c>
      <c r="D207" s="404">
        <v>45240</v>
      </c>
      <c r="E207" t="s">
        <v>1002</v>
      </c>
      <c r="F207">
        <v>230264</v>
      </c>
      <c r="G207">
        <v>400</v>
      </c>
      <c r="H207" t="s">
        <v>895</v>
      </c>
    </row>
    <row r="208" spans="1:8" x14ac:dyDescent="0.25">
      <c r="A208">
        <v>7040</v>
      </c>
      <c r="B208" t="s">
        <v>37</v>
      </c>
      <c r="C208">
        <v>112</v>
      </c>
      <c r="D208" s="404">
        <v>45240</v>
      </c>
      <c r="E208" t="s">
        <v>1002</v>
      </c>
      <c r="F208">
        <v>230264</v>
      </c>
      <c r="G208">
        <v>400</v>
      </c>
      <c r="H208" t="s">
        <v>895</v>
      </c>
    </row>
    <row r="209" spans="1:8" x14ac:dyDescent="0.25">
      <c r="A209">
        <v>7040</v>
      </c>
      <c r="B209" t="s">
        <v>37</v>
      </c>
      <c r="C209">
        <v>110</v>
      </c>
      <c r="D209" s="404">
        <v>45226</v>
      </c>
      <c r="E209" t="s">
        <v>1001</v>
      </c>
      <c r="F209">
        <v>230253</v>
      </c>
      <c r="G209">
        <v>400</v>
      </c>
      <c r="H209" t="s">
        <v>895</v>
      </c>
    </row>
    <row r="210" spans="1:8" x14ac:dyDescent="0.25">
      <c r="A210">
        <v>7040</v>
      </c>
      <c r="B210" t="s">
        <v>37</v>
      </c>
      <c r="C210">
        <v>120</v>
      </c>
      <c r="D210" s="404">
        <v>45226</v>
      </c>
      <c r="E210" t="s">
        <v>1001</v>
      </c>
      <c r="F210">
        <v>230253</v>
      </c>
      <c r="G210">
        <v>400</v>
      </c>
      <c r="H210" t="s">
        <v>895</v>
      </c>
    </row>
    <row r="211" spans="1:8" x14ac:dyDescent="0.25">
      <c r="A211">
        <v>7040</v>
      </c>
      <c r="B211" t="s">
        <v>37</v>
      </c>
      <c r="C211">
        <v>110</v>
      </c>
      <c r="D211" s="404">
        <v>45259</v>
      </c>
      <c r="E211" t="s">
        <v>1000</v>
      </c>
      <c r="F211">
        <v>230277</v>
      </c>
      <c r="G211">
        <v>173.91</v>
      </c>
      <c r="H211" t="s">
        <v>895</v>
      </c>
    </row>
    <row r="212" spans="1:8" x14ac:dyDescent="0.25">
      <c r="A212">
        <v>7040</v>
      </c>
      <c r="B212" t="s">
        <v>37</v>
      </c>
      <c r="C212">
        <v>120</v>
      </c>
      <c r="D212" s="404">
        <v>45259</v>
      </c>
      <c r="E212" t="s">
        <v>1000</v>
      </c>
      <c r="F212">
        <v>230277</v>
      </c>
      <c r="G212">
        <v>226.09</v>
      </c>
      <c r="H212" t="s">
        <v>895</v>
      </c>
    </row>
    <row r="213" spans="1:8" x14ac:dyDescent="0.25">
      <c r="A213">
        <v>7040</v>
      </c>
      <c r="B213" t="s">
        <v>37</v>
      </c>
      <c r="C213">
        <v>210</v>
      </c>
      <c r="D213" s="404">
        <v>44992</v>
      </c>
      <c r="E213" t="s">
        <v>999</v>
      </c>
      <c r="F213">
        <v>230305</v>
      </c>
      <c r="G213">
        <v>190</v>
      </c>
      <c r="H213" t="s">
        <v>895</v>
      </c>
    </row>
    <row r="214" spans="1:8" x14ac:dyDescent="0.25">
      <c r="A214">
        <v>7040</v>
      </c>
      <c r="B214" t="s">
        <v>37</v>
      </c>
      <c r="C214">
        <v>220</v>
      </c>
      <c r="D214" s="404">
        <v>44992</v>
      </c>
      <c r="E214" t="s">
        <v>999</v>
      </c>
      <c r="F214">
        <v>230305</v>
      </c>
      <c r="G214">
        <v>190</v>
      </c>
      <c r="H214" t="s">
        <v>895</v>
      </c>
    </row>
    <row r="215" spans="1:8" x14ac:dyDescent="0.25">
      <c r="A215">
        <v>7040</v>
      </c>
      <c r="B215" t="s">
        <v>37</v>
      </c>
      <c r="C215">
        <v>210</v>
      </c>
      <c r="D215" s="404">
        <v>44998</v>
      </c>
      <c r="E215" t="s">
        <v>999</v>
      </c>
      <c r="F215">
        <v>230307</v>
      </c>
      <c r="G215">
        <v>180</v>
      </c>
      <c r="H215" t="s">
        <v>895</v>
      </c>
    </row>
    <row r="216" spans="1:8" x14ac:dyDescent="0.25">
      <c r="A216">
        <v>7040</v>
      </c>
      <c r="B216" t="s">
        <v>37</v>
      </c>
      <c r="C216">
        <v>220</v>
      </c>
      <c r="D216" s="404">
        <v>44998</v>
      </c>
      <c r="E216" t="s">
        <v>999</v>
      </c>
      <c r="F216">
        <v>230307</v>
      </c>
      <c r="G216">
        <v>180</v>
      </c>
      <c r="H216" t="s">
        <v>895</v>
      </c>
    </row>
    <row r="217" spans="1:8" x14ac:dyDescent="0.25">
      <c r="A217">
        <v>7040</v>
      </c>
      <c r="B217" t="s">
        <v>37</v>
      </c>
      <c r="C217">
        <v>210</v>
      </c>
      <c r="D217" s="404">
        <v>45013</v>
      </c>
      <c r="E217" t="s">
        <v>999</v>
      </c>
      <c r="F217">
        <v>2303016</v>
      </c>
      <c r="G217">
        <v>170</v>
      </c>
      <c r="H217" t="s">
        <v>895</v>
      </c>
    </row>
    <row r="218" spans="1:8" x14ac:dyDescent="0.25">
      <c r="A218">
        <v>7040</v>
      </c>
      <c r="B218" t="s">
        <v>37</v>
      </c>
      <c r="C218">
        <v>220</v>
      </c>
      <c r="D218" s="404">
        <v>45013</v>
      </c>
      <c r="E218" t="s">
        <v>999</v>
      </c>
      <c r="F218">
        <v>2303016</v>
      </c>
      <c r="G218">
        <v>170</v>
      </c>
      <c r="H218" t="s">
        <v>895</v>
      </c>
    </row>
    <row r="219" spans="1:8" x14ac:dyDescent="0.25">
      <c r="A219">
        <v>7040</v>
      </c>
      <c r="B219" t="s">
        <v>37</v>
      </c>
      <c r="C219">
        <v>210</v>
      </c>
      <c r="D219" s="404">
        <v>45086</v>
      </c>
      <c r="E219" t="s">
        <v>999</v>
      </c>
      <c r="F219">
        <v>230605</v>
      </c>
      <c r="G219">
        <v>290</v>
      </c>
      <c r="H219" t="s">
        <v>895</v>
      </c>
    </row>
    <row r="220" spans="1:8" x14ac:dyDescent="0.25">
      <c r="A220">
        <v>7040</v>
      </c>
      <c r="B220" t="s">
        <v>37</v>
      </c>
      <c r="C220">
        <v>220</v>
      </c>
      <c r="D220" s="404">
        <v>45086</v>
      </c>
      <c r="E220" t="s">
        <v>999</v>
      </c>
      <c r="F220">
        <v>230605</v>
      </c>
      <c r="G220">
        <v>290</v>
      </c>
      <c r="H220" t="s">
        <v>895</v>
      </c>
    </row>
    <row r="221" spans="1:8" x14ac:dyDescent="0.25">
      <c r="A221">
        <v>7040</v>
      </c>
      <c r="B221" t="s">
        <v>37</v>
      </c>
      <c r="C221">
        <v>210</v>
      </c>
      <c r="D221" s="404">
        <v>45093</v>
      </c>
      <c r="E221" t="s">
        <v>999</v>
      </c>
      <c r="F221">
        <v>230608</v>
      </c>
      <c r="G221">
        <v>265</v>
      </c>
      <c r="H221" t="s">
        <v>895</v>
      </c>
    </row>
    <row r="222" spans="1:8" x14ac:dyDescent="0.25">
      <c r="A222">
        <v>7040</v>
      </c>
      <c r="B222" t="s">
        <v>37</v>
      </c>
      <c r="C222">
        <v>220</v>
      </c>
      <c r="D222" s="404">
        <v>45093</v>
      </c>
      <c r="E222" t="s">
        <v>999</v>
      </c>
      <c r="F222">
        <v>230608</v>
      </c>
      <c r="G222">
        <v>265</v>
      </c>
      <c r="H222" t="s">
        <v>895</v>
      </c>
    </row>
    <row r="223" spans="1:8" x14ac:dyDescent="0.25">
      <c r="A223">
        <v>7040</v>
      </c>
      <c r="B223" t="s">
        <v>37</v>
      </c>
      <c r="C223">
        <v>210</v>
      </c>
      <c r="D223" s="404">
        <v>45105</v>
      </c>
      <c r="E223" t="s">
        <v>999</v>
      </c>
      <c r="F223">
        <v>2306014</v>
      </c>
      <c r="G223">
        <v>230</v>
      </c>
      <c r="H223" t="s">
        <v>895</v>
      </c>
    </row>
    <row r="224" spans="1:8" x14ac:dyDescent="0.25">
      <c r="A224">
        <v>7040</v>
      </c>
      <c r="B224" t="s">
        <v>37</v>
      </c>
      <c r="C224">
        <v>220</v>
      </c>
      <c r="D224" s="404">
        <v>45105</v>
      </c>
      <c r="E224" t="s">
        <v>999</v>
      </c>
      <c r="F224">
        <v>2306014</v>
      </c>
      <c r="G224">
        <v>230</v>
      </c>
      <c r="H224" t="s">
        <v>895</v>
      </c>
    </row>
    <row r="225" spans="1:8" x14ac:dyDescent="0.25">
      <c r="A225">
        <v>7040</v>
      </c>
      <c r="B225" t="s">
        <v>37</v>
      </c>
      <c r="C225">
        <v>210</v>
      </c>
      <c r="D225" s="404">
        <v>45112</v>
      </c>
      <c r="E225" t="s">
        <v>999</v>
      </c>
      <c r="F225">
        <v>230701</v>
      </c>
      <c r="G225">
        <v>180</v>
      </c>
      <c r="H225" t="s">
        <v>895</v>
      </c>
    </row>
    <row r="226" spans="1:8" x14ac:dyDescent="0.25">
      <c r="A226">
        <v>7040</v>
      </c>
      <c r="B226" t="s">
        <v>37</v>
      </c>
      <c r="C226">
        <v>220</v>
      </c>
      <c r="D226" s="404">
        <v>45112</v>
      </c>
      <c r="E226" t="s">
        <v>999</v>
      </c>
      <c r="F226">
        <v>230701</v>
      </c>
      <c r="G226">
        <v>180</v>
      </c>
      <c r="H226" t="s">
        <v>895</v>
      </c>
    </row>
    <row r="227" spans="1:8" x14ac:dyDescent="0.25">
      <c r="A227">
        <v>7040</v>
      </c>
      <c r="B227" t="s">
        <v>37</v>
      </c>
      <c r="C227">
        <v>210</v>
      </c>
      <c r="D227" s="404">
        <v>45138</v>
      </c>
      <c r="E227" t="s">
        <v>999</v>
      </c>
      <c r="F227">
        <v>2307014</v>
      </c>
      <c r="G227">
        <v>175</v>
      </c>
      <c r="H227" t="s">
        <v>895</v>
      </c>
    </row>
    <row r="228" spans="1:8" x14ac:dyDescent="0.25">
      <c r="A228">
        <v>7040</v>
      </c>
      <c r="B228" t="s">
        <v>37</v>
      </c>
      <c r="C228">
        <v>220</v>
      </c>
      <c r="D228" s="404">
        <v>45138</v>
      </c>
      <c r="E228" t="s">
        <v>999</v>
      </c>
      <c r="F228">
        <v>2307014</v>
      </c>
      <c r="G228">
        <v>175</v>
      </c>
      <c r="H228" t="s">
        <v>895</v>
      </c>
    </row>
    <row r="229" spans="1:8" x14ac:dyDescent="0.25">
      <c r="A229">
        <v>7040</v>
      </c>
      <c r="B229" t="s">
        <v>37</v>
      </c>
      <c r="C229">
        <v>210</v>
      </c>
      <c r="D229" s="404">
        <v>45156</v>
      </c>
      <c r="E229" t="s">
        <v>999</v>
      </c>
      <c r="F229">
        <v>230806</v>
      </c>
      <c r="G229">
        <v>190</v>
      </c>
      <c r="H229" t="s">
        <v>895</v>
      </c>
    </row>
    <row r="230" spans="1:8" x14ac:dyDescent="0.25">
      <c r="A230">
        <v>7040</v>
      </c>
      <c r="B230" t="s">
        <v>37</v>
      </c>
      <c r="C230">
        <v>220</v>
      </c>
      <c r="D230" s="404">
        <v>45156</v>
      </c>
      <c r="E230" t="s">
        <v>999</v>
      </c>
      <c r="F230">
        <v>230806</v>
      </c>
      <c r="G230">
        <v>190</v>
      </c>
      <c r="H230" t="s">
        <v>895</v>
      </c>
    </row>
    <row r="231" spans="1:8" x14ac:dyDescent="0.25">
      <c r="A231">
        <v>7040</v>
      </c>
      <c r="B231" t="s">
        <v>37</v>
      </c>
      <c r="C231">
        <v>210</v>
      </c>
      <c r="D231" s="404">
        <v>45188</v>
      </c>
      <c r="E231" t="s">
        <v>999</v>
      </c>
      <c r="F231">
        <v>230904</v>
      </c>
      <c r="G231">
        <v>215</v>
      </c>
      <c r="H231" t="s">
        <v>895</v>
      </c>
    </row>
    <row r="232" spans="1:8" x14ac:dyDescent="0.25">
      <c r="A232">
        <v>7040</v>
      </c>
      <c r="B232" t="s">
        <v>37</v>
      </c>
      <c r="C232">
        <v>220</v>
      </c>
      <c r="D232" s="404">
        <v>45188</v>
      </c>
      <c r="E232" t="s">
        <v>999</v>
      </c>
      <c r="F232">
        <v>230904</v>
      </c>
      <c r="G232">
        <v>215</v>
      </c>
      <c r="H232" t="s">
        <v>895</v>
      </c>
    </row>
    <row r="233" spans="1:8" x14ac:dyDescent="0.25">
      <c r="A233">
        <v>7040</v>
      </c>
      <c r="B233" t="s">
        <v>37</v>
      </c>
      <c r="C233">
        <v>210</v>
      </c>
      <c r="D233" s="404">
        <v>45224</v>
      </c>
      <c r="E233" t="s">
        <v>999</v>
      </c>
      <c r="F233">
        <v>23010011</v>
      </c>
      <c r="G233">
        <v>255</v>
      </c>
      <c r="H233" t="s">
        <v>895</v>
      </c>
    </row>
    <row r="234" spans="1:8" x14ac:dyDescent="0.25">
      <c r="A234">
        <v>7040</v>
      </c>
      <c r="B234" t="s">
        <v>37</v>
      </c>
      <c r="C234">
        <v>220</v>
      </c>
      <c r="D234" s="404">
        <v>45224</v>
      </c>
      <c r="E234" t="s">
        <v>999</v>
      </c>
      <c r="F234">
        <v>23010011</v>
      </c>
      <c r="G234">
        <v>255</v>
      </c>
      <c r="H234" t="s">
        <v>895</v>
      </c>
    </row>
    <row r="235" spans="1:8" x14ac:dyDescent="0.25">
      <c r="A235">
        <v>7040</v>
      </c>
      <c r="B235" t="s">
        <v>37</v>
      </c>
      <c r="C235">
        <v>210</v>
      </c>
      <c r="D235" s="404">
        <v>45251</v>
      </c>
      <c r="E235" t="s">
        <v>999</v>
      </c>
      <c r="F235">
        <v>2301106</v>
      </c>
      <c r="G235">
        <v>260.87</v>
      </c>
      <c r="H235" t="s">
        <v>895</v>
      </c>
    </row>
    <row r="236" spans="1:8" x14ac:dyDescent="0.25">
      <c r="A236">
        <v>7040</v>
      </c>
      <c r="B236" t="s">
        <v>37</v>
      </c>
      <c r="C236">
        <v>220</v>
      </c>
      <c r="D236" s="404">
        <v>45251</v>
      </c>
      <c r="E236" t="s">
        <v>999</v>
      </c>
      <c r="F236">
        <v>2301106</v>
      </c>
      <c r="G236">
        <v>269.13</v>
      </c>
      <c r="H236" t="s">
        <v>895</v>
      </c>
    </row>
    <row r="237" spans="1:8" x14ac:dyDescent="0.25">
      <c r="A237">
        <v>7040</v>
      </c>
      <c r="B237" t="s">
        <v>37</v>
      </c>
      <c r="C237">
        <v>210</v>
      </c>
      <c r="D237" s="404">
        <v>45273</v>
      </c>
      <c r="E237" t="s">
        <v>999</v>
      </c>
      <c r="F237">
        <v>2301203</v>
      </c>
      <c r="G237">
        <v>200</v>
      </c>
      <c r="H237" t="s">
        <v>895</v>
      </c>
    </row>
    <row r="238" spans="1:8" x14ac:dyDescent="0.25">
      <c r="A238">
        <v>7040</v>
      </c>
      <c r="B238" t="s">
        <v>37</v>
      </c>
      <c r="C238">
        <v>220</v>
      </c>
      <c r="D238" s="404">
        <v>45273</v>
      </c>
      <c r="E238" t="s">
        <v>999</v>
      </c>
      <c r="F238">
        <v>2301203</v>
      </c>
      <c r="G238">
        <v>200</v>
      </c>
      <c r="H238" t="s">
        <v>895</v>
      </c>
    </row>
    <row r="239" spans="1:8" x14ac:dyDescent="0.25">
      <c r="A239">
        <v>7040</v>
      </c>
      <c r="B239" t="s">
        <v>37</v>
      </c>
      <c r="C239">
        <v>210</v>
      </c>
      <c r="D239" s="404">
        <v>45288</v>
      </c>
      <c r="E239" t="s">
        <v>999</v>
      </c>
      <c r="F239">
        <v>2301207</v>
      </c>
      <c r="G239">
        <v>293.04000000000002</v>
      </c>
      <c r="H239" t="s">
        <v>895</v>
      </c>
    </row>
    <row r="240" spans="1:8" x14ac:dyDescent="0.25">
      <c r="A240">
        <v>7040</v>
      </c>
      <c r="B240" t="s">
        <v>37</v>
      </c>
      <c r="C240">
        <v>220</v>
      </c>
      <c r="D240" s="404">
        <v>45288</v>
      </c>
      <c r="E240" t="s">
        <v>999</v>
      </c>
      <c r="F240">
        <v>2301207</v>
      </c>
      <c r="G240">
        <v>286.95999999999998</v>
      </c>
      <c r="H240" t="s">
        <v>895</v>
      </c>
    </row>
    <row r="241" spans="1:8" x14ac:dyDescent="0.25">
      <c r="A241">
        <v>7040</v>
      </c>
      <c r="B241" t="s">
        <v>37</v>
      </c>
      <c r="C241">
        <v>210</v>
      </c>
      <c r="D241" s="404">
        <v>45056</v>
      </c>
      <c r="E241" t="s">
        <v>998</v>
      </c>
      <c r="F241">
        <v>230506</v>
      </c>
      <c r="G241">
        <v>34.590000000000003</v>
      </c>
      <c r="H241" t="s">
        <v>895</v>
      </c>
    </row>
    <row r="242" spans="1:8" x14ac:dyDescent="0.25">
      <c r="A242">
        <v>7040</v>
      </c>
      <c r="B242" t="s">
        <v>37</v>
      </c>
      <c r="C242">
        <v>220</v>
      </c>
      <c r="D242" s="404">
        <v>45056</v>
      </c>
      <c r="E242" t="s">
        <v>998</v>
      </c>
      <c r="F242">
        <v>230506</v>
      </c>
      <c r="G242">
        <v>34.590000000000003</v>
      </c>
      <c r="H242" t="s">
        <v>895</v>
      </c>
    </row>
    <row r="243" spans="1:8" x14ac:dyDescent="0.25">
      <c r="A243">
        <v>7040</v>
      </c>
      <c r="B243" t="s">
        <v>37</v>
      </c>
      <c r="C243">
        <v>210</v>
      </c>
      <c r="D243" s="404">
        <v>45327</v>
      </c>
      <c r="E243" t="s">
        <v>997</v>
      </c>
      <c r="F243">
        <v>240301</v>
      </c>
      <c r="G243">
        <v>460</v>
      </c>
      <c r="H243" t="s">
        <v>895</v>
      </c>
    </row>
    <row r="244" spans="1:8" x14ac:dyDescent="0.25">
      <c r="A244">
        <v>7040</v>
      </c>
      <c r="B244" t="s">
        <v>37</v>
      </c>
      <c r="C244">
        <v>210</v>
      </c>
      <c r="D244" s="404">
        <v>45058</v>
      </c>
      <c r="E244" t="s">
        <v>996</v>
      </c>
      <c r="F244">
        <v>230508</v>
      </c>
      <c r="G244">
        <v>570</v>
      </c>
      <c r="H244" t="s">
        <v>895</v>
      </c>
    </row>
    <row r="245" spans="1:8" x14ac:dyDescent="0.25">
      <c r="A245">
        <v>7040</v>
      </c>
      <c r="B245" t="s">
        <v>37</v>
      </c>
      <c r="C245">
        <v>210</v>
      </c>
      <c r="D245" s="404">
        <v>45125</v>
      </c>
      <c r="E245" t="s">
        <v>995</v>
      </c>
      <c r="F245">
        <v>230706</v>
      </c>
      <c r="G245">
        <v>200</v>
      </c>
      <c r="H245" t="s">
        <v>895</v>
      </c>
    </row>
    <row r="246" spans="1:8" x14ac:dyDescent="0.25">
      <c r="A246">
        <v>7040</v>
      </c>
      <c r="B246" t="s">
        <v>37</v>
      </c>
      <c r="C246">
        <v>220</v>
      </c>
      <c r="D246" s="404">
        <v>45125</v>
      </c>
      <c r="E246" t="s">
        <v>995</v>
      </c>
      <c r="F246">
        <v>230706</v>
      </c>
      <c r="G246">
        <v>200</v>
      </c>
      <c r="H246" t="s">
        <v>895</v>
      </c>
    </row>
    <row r="247" spans="1:8" x14ac:dyDescent="0.25">
      <c r="A247">
        <v>7040</v>
      </c>
      <c r="B247" t="s">
        <v>37</v>
      </c>
      <c r="C247">
        <v>210</v>
      </c>
      <c r="D247" s="404">
        <v>45189</v>
      </c>
      <c r="E247" t="s">
        <v>995</v>
      </c>
      <c r="F247">
        <v>230907</v>
      </c>
      <c r="G247">
        <v>230</v>
      </c>
      <c r="H247" t="s">
        <v>895</v>
      </c>
    </row>
    <row r="248" spans="1:8" x14ac:dyDescent="0.25">
      <c r="A248">
        <v>7040</v>
      </c>
      <c r="B248" t="s">
        <v>37</v>
      </c>
      <c r="C248">
        <v>220</v>
      </c>
      <c r="D248" s="404">
        <v>45189</v>
      </c>
      <c r="E248" t="s">
        <v>995</v>
      </c>
      <c r="F248">
        <v>230907</v>
      </c>
      <c r="G248">
        <v>230</v>
      </c>
      <c r="H248" t="s">
        <v>895</v>
      </c>
    </row>
    <row r="249" spans="1:8" x14ac:dyDescent="0.25">
      <c r="A249">
        <v>7040</v>
      </c>
      <c r="B249" t="s">
        <v>37</v>
      </c>
      <c r="C249">
        <v>210</v>
      </c>
      <c r="D249" s="404">
        <v>45236</v>
      </c>
      <c r="E249" t="s">
        <v>995</v>
      </c>
      <c r="F249">
        <v>2301102</v>
      </c>
      <c r="G249">
        <v>276.08999999999997</v>
      </c>
      <c r="H249" t="s">
        <v>895</v>
      </c>
    </row>
    <row r="250" spans="1:8" x14ac:dyDescent="0.25">
      <c r="A250">
        <v>7040</v>
      </c>
      <c r="B250" t="s">
        <v>37</v>
      </c>
      <c r="C250">
        <v>220</v>
      </c>
      <c r="D250" s="404">
        <v>45236</v>
      </c>
      <c r="E250" t="s">
        <v>995</v>
      </c>
      <c r="F250">
        <v>2301102</v>
      </c>
      <c r="G250">
        <v>273.91000000000003</v>
      </c>
      <c r="H250" t="s">
        <v>895</v>
      </c>
    </row>
    <row r="251" spans="1:8" x14ac:dyDescent="0.25">
      <c r="A251">
        <v>7040</v>
      </c>
      <c r="B251" t="s">
        <v>37</v>
      </c>
      <c r="C251">
        <v>210</v>
      </c>
      <c r="D251" s="404">
        <v>45267</v>
      </c>
      <c r="E251" t="s">
        <v>995</v>
      </c>
      <c r="F251">
        <v>2301201</v>
      </c>
      <c r="G251">
        <v>220</v>
      </c>
      <c r="H251" t="s">
        <v>895</v>
      </c>
    </row>
    <row r="252" spans="1:8" x14ac:dyDescent="0.25">
      <c r="A252">
        <v>7040</v>
      </c>
      <c r="B252" t="s">
        <v>37</v>
      </c>
      <c r="C252">
        <v>220</v>
      </c>
      <c r="D252" s="404">
        <v>45267</v>
      </c>
      <c r="E252" t="s">
        <v>995</v>
      </c>
      <c r="F252">
        <v>2301201</v>
      </c>
      <c r="G252">
        <v>220</v>
      </c>
      <c r="H252" t="s">
        <v>895</v>
      </c>
    </row>
    <row r="253" spans="1:8" x14ac:dyDescent="0.25">
      <c r="A253">
        <v>7040</v>
      </c>
      <c r="B253" t="s">
        <v>37</v>
      </c>
      <c r="C253">
        <v>220</v>
      </c>
      <c r="D253" s="404">
        <v>45047</v>
      </c>
      <c r="E253" t="s">
        <v>994</v>
      </c>
      <c r="F253">
        <v>230401</v>
      </c>
      <c r="G253">
        <v>390</v>
      </c>
      <c r="H253" t="s">
        <v>895</v>
      </c>
    </row>
    <row r="254" spans="1:8" x14ac:dyDescent="0.25">
      <c r="A254">
        <v>7040</v>
      </c>
      <c r="B254" t="s">
        <v>37</v>
      </c>
      <c r="C254">
        <v>210</v>
      </c>
      <c r="D254" s="404">
        <v>45212</v>
      </c>
      <c r="E254" t="s">
        <v>993</v>
      </c>
      <c r="F254">
        <v>2301008</v>
      </c>
      <c r="G254">
        <v>326.08999999999997</v>
      </c>
      <c r="H254" t="s">
        <v>895</v>
      </c>
    </row>
    <row r="255" spans="1:8" x14ac:dyDescent="0.25">
      <c r="A255">
        <v>7040</v>
      </c>
      <c r="B255" t="s">
        <v>37</v>
      </c>
      <c r="C255">
        <v>220</v>
      </c>
      <c r="D255" s="404">
        <v>45212</v>
      </c>
      <c r="E255" t="s">
        <v>993</v>
      </c>
      <c r="F255">
        <v>2301008</v>
      </c>
      <c r="G255">
        <v>173.91</v>
      </c>
      <c r="H255" t="s">
        <v>895</v>
      </c>
    </row>
    <row r="256" spans="1:8" x14ac:dyDescent="0.25">
      <c r="A256">
        <v>7040</v>
      </c>
      <c r="B256" t="s">
        <v>37</v>
      </c>
      <c r="C256">
        <v>210</v>
      </c>
      <c r="D256" s="404">
        <v>45307</v>
      </c>
      <c r="E256" t="s">
        <v>993</v>
      </c>
      <c r="F256">
        <v>240103</v>
      </c>
      <c r="G256">
        <v>225</v>
      </c>
      <c r="H256" t="s">
        <v>895</v>
      </c>
    </row>
    <row r="257" spans="1:8" x14ac:dyDescent="0.25">
      <c r="A257">
        <v>7040</v>
      </c>
      <c r="B257" t="s">
        <v>37</v>
      </c>
      <c r="C257">
        <v>220</v>
      </c>
      <c r="D257" s="404">
        <v>45307</v>
      </c>
      <c r="E257" t="s">
        <v>993</v>
      </c>
      <c r="F257">
        <v>240103</v>
      </c>
      <c r="G257">
        <v>225</v>
      </c>
      <c r="H257" t="s">
        <v>895</v>
      </c>
    </row>
    <row r="258" spans="1:8" x14ac:dyDescent="0.25">
      <c r="A258">
        <v>7040</v>
      </c>
      <c r="B258" t="s">
        <v>37</v>
      </c>
      <c r="C258">
        <v>210</v>
      </c>
      <c r="D258" s="404">
        <v>45064</v>
      </c>
      <c r="E258" t="s">
        <v>992</v>
      </c>
      <c r="F258">
        <v>2305012</v>
      </c>
      <c r="G258">
        <v>500</v>
      </c>
      <c r="H258" t="s">
        <v>895</v>
      </c>
    </row>
    <row r="259" spans="1:8" x14ac:dyDescent="0.25">
      <c r="A259">
        <v>7040</v>
      </c>
      <c r="B259" t="s">
        <v>37</v>
      </c>
      <c r="C259">
        <v>210</v>
      </c>
      <c r="D259" s="404">
        <v>45043</v>
      </c>
      <c r="E259" t="s">
        <v>991</v>
      </c>
      <c r="F259">
        <v>230409</v>
      </c>
      <c r="G259">
        <v>195</v>
      </c>
      <c r="H259" t="s">
        <v>895</v>
      </c>
    </row>
    <row r="260" spans="1:8" x14ac:dyDescent="0.25">
      <c r="A260">
        <v>7040</v>
      </c>
      <c r="B260" t="s">
        <v>37</v>
      </c>
      <c r="C260">
        <v>220</v>
      </c>
      <c r="D260" s="404">
        <v>45043</v>
      </c>
      <c r="E260" t="s">
        <v>991</v>
      </c>
      <c r="F260">
        <v>230409</v>
      </c>
      <c r="G260">
        <v>195</v>
      </c>
      <c r="H260" t="s">
        <v>895</v>
      </c>
    </row>
    <row r="261" spans="1:8" x14ac:dyDescent="0.25">
      <c r="A261">
        <v>7040</v>
      </c>
      <c r="B261" t="s">
        <v>37</v>
      </c>
      <c r="C261">
        <v>210</v>
      </c>
      <c r="D261" s="404">
        <v>45125</v>
      </c>
      <c r="E261" t="s">
        <v>990</v>
      </c>
      <c r="F261">
        <v>230706</v>
      </c>
      <c r="G261">
        <v>-200</v>
      </c>
      <c r="H261" t="s">
        <v>895</v>
      </c>
    </row>
    <row r="262" spans="1:8" x14ac:dyDescent="0.25">
      <c r="A262">
        <v>7040</v>
      </c>
      <c r="B262" t="s">
        <v>37</v>
      </c>
      <c r="C262">
        <v>220</v>
      </c>
      <c r="D262" s="404">
        <v>45125</v>
      </c>
      <c r="E262" t="s">
        <v>990</v>
      </c>
      <c r="F262">
        <v>230706</v>
      </c>
      <c r="G262">
        <v>-200</v>
      </c>
      <c r="H262" t="s">
        <v>895</v>
      </c>
    </row>
    <row r="263" spans="1:8" x14ac:dyDescent="0.25">
      <c r="A263">
        <v>7040</v>
      </c>
      <c r="B263" t="s">
        <v>37</v>
      </c>
      <c r="C263">
        <v>210</v>
      </c>
      <c r="D263" s="404">
        <v>45125</v>
      </c>
      <c r="E263" t="s">
        <v>989</v>
      </c>
      <c r="F263">
        <v>230706</v>
      </c>
      <c r="G263">
        <v>200</v>
      </c>
      <c r="H263" t="s">
        <v>895</v>
      </c>
    </row>
    <row r="264" spans="1:8" x14ac:dyDescent="0.25">
      <c r="A264">
        <v>7040</v>
      </c>
      <c r="B264" t="s">
        <v>37</v>
      </c>
      <c r="C264">
        <v>220</v>
      </c>
      <c r="D264" s="404">
        <v>45125</v>
      </c>
      <c r="E264" t="s">
        <v>989</v>
      </c>
      <c r="F264">
        <v>230706</v>
      </c>
      <c r="G264">
        <v>200</v>
      </c>
      <c r="H264" t="s">
        <v>895</v>
      </c>
    </row>
    <row r="265" spans="1:8" x14ac:dyDescent="0.25">
      <c r="A265">
        <v>7040</v>
      </c>
      <c r="B265" t="s">
        <v>37</v>
      </c>
      <c r="C265">
        <v>120</v>
      </c>
      <c r="D265" s="404">
        <v>45280</v>
      </c>
      <c r="E265" t="s">
        <v>988</v>
      </c>
      <c r="F265" t="s">
        <v>987</v>
      </c>
      <c r="G265">
        <v>181.09</v>
      </c>
      <c r="H265" t="s">
        <v>900</v>
      </c>
    </row>
    <row r="266" spans="1:8" x14ac:dyDescent="0.25">
      <c r="A266">
        <v>7040</v>
      </c>
      <c r="B266" t="s">
        <v>37</v>
      </c>
      <c r="C266">
        <v>110</v>
      </c>
      <c r="D266" s="404">
        <v>45140</v>
      </c>
      <c r="E266" t="s">
        <v>986</v>
      </c>
      <c r="F266">
        <v>2082023</v>
      </c>
      <c r="G266">
        <v>36.58</v>
      </c>
      <c r="H266" t="s">
        <v>889</v>
      </c>
    </row>
    <row r="267" spans="1:8" x14ac:dyDescent="0.25">
      <c r="A267">
        <v>7040</v>
      </c>
      <c r="B267" t="s">
        <v>37</v>
      </c>
      <c r="C267">
        <v>110</v>
      </c>
      <c r="D267" s="404">
        <v>45016</v>
      </c>
      <c r="E267" t="s">
        <v>985</v>
      </c>
      <c r="F267">
        <v>1211</v>
      </c>
      <c r="G267">
        <v>1148</v>
      </c>
      <c r="H267" t="s">
        <v>895</v>
      </c>
    </row>
    <row r="268" spans="1:8" x14ac:dyDescent="0.25">
      <c r="A268">
        <v>7040</v>
      </c>
      <c r="B268" t="s">
        <v>37</v>
      </c>
      <c r="C268">
        <v>110</v>
      </c>
      <c r="D268" s="404">
        <v>45016</v>
      </c>
      <c r="E268" t="s">
        <v>985</v>
      </c>
      <c r="F268">
        <v>1212</v>
      </c>
      <c r="G268">
        <v>1052</v>
      </c>
      <c r="H268" t="s">
        <v>895</v>
      </c>
    </row>
    <row r="269" spans="1:8" x14ac:dyDescent="0.25">
      <c r="A269">
        <v>7040</v>
      </c>
      <c r="B269" t="s">
        <v>37</v>
      </c>
      <c r="C269">
        <v>120</v>
      </c>
      <c r="D269" s="404">
        <v>45016</v>
      </c>
      <c r="E269" t="s">
        <v>985</v>
      </c>
      <c r="F269">
        <v>1211</v>
      </c>
      <c r="G269">
        <v>1148</v>
      </c>
      <c r="H269" t="s">
        <v>895</v>
      </c>
    </row>
    <row r="270" spans="1:8" x14ac:dyDescent="0.25">
      <c r="A270">
        <v>7040</v>
      </c>
      <c r="B270" t="s">
        <v>37</v>
      </c>
      <c r="C270">
        <v>120</v>
      </c>
      <c r="D270" s="404">
        <v>45016</v>
      </c>
      <c r="E270" t="s">
        <v>985</v>
      </c>
      <c r="F270">
        <v>1212</v>
      </c>
      <c r="G270">
        <v>1052</v>
      </c>
      <c r="H270" t="s">
        <v>895</v>
      </c>
    </row>
    <row r="271" spans="1:8" x14ac:dyDescent="0.25">
      <c r="A271">
        <v>7040</v>
      </c>
      <c r="B271" t="s">
        <v>37</v>
      </c>
      <c r="C271">
        <v>110</v>
      </c>
      <c r="D271" s="404">
        <v>45046</v>
      </c>
      <c r="E271" t="s">
        <v>985</v>
      </c>
      <c r="F271">
        <v>1226</v>
      </c>
      <c r="G271">
        <v>658.75</v>
      </c>
      <c r="H271" t="s">
        <v>895</v>
      </c>
    </row>
    <row r="272" spans="1:8" x14ac:dyDescent="0.25">
      <c r="A272">
        <v>7040</v>
      </c>
      <c r="B272" t="s">
        <v>37</v>
      </c>
      <c r="C272">
        <v>110</v>
      </c>
      <c r="D272" s="404">
        <v>45046</v>
      </c>
      <c r="E272" t="s">
        <v>985</v>
      </c>
      <c r="F272">
        <v>1225</v>
      </c>
      <c r="G272">
        <v>1418.25</v>
      </c>
      <c r="H272" t="s">
        <v>895</v>
      </c>
    </row>
    <row r="273" spans="1:8" x14ac:dyDescent="0.25">
      <c r="A273">
        <v>7040</v>
      </c>
      <c r="B273" t="s">
        <v>37</v>
      </c>
      <c r="C273">
        <v>120</v>
      </c>
      <c r="D273" s="404">
        <v>45046</v>
      </c>
      <c r="E273" t="s">
        <v>985</v>
      </c>
      <c r="F273">
        <v>1226</v>
      </c>
      <c r="G273">
        <v>658.76</v>
      </c>
      <c r="H273" t="s">
        <v>895</v>
      </c>
    </row>
    <row r="274" spans="1:8" x14ac:dyDescent="0.25">
      <c r="A274">
        <v>7040</v>
      </c>
      <c r="B274" t="s">
        <v>37</v>
      </c>
      <c r="C274">
        <v>120</v>
      </c>
      <c r="D274" s="404">
        <v>45046</v>
      </c>
      <c r="E274" t="s">
        <v>985</v>
      </c>
      <c r="F274">
        <v>1225</v>
      </c>
      <c r="G274">
        <v>1418.25</v>
      </c>
      <c r="H274" t="s">
        <v>895</v>
      </c>
    </row>
    <row r="275" spans="1:8" x14ac:dyDescent="0.25">
      <c r="A275">
        <v>7040</v>
      </c>
      <c r="B275" t="s">
        <v>37</v>
      </c>
      <c r="C275">
        <v>110</v>
      </c>
      <c r="D275" s="404">
        <v>45092</v>
      </c>
      <c r="E275" t="s">
        <v>985</v>
      </c>
      <c r="F275">
        <v>1241</v>
      </c>
      <c r="G275">
        <v>1170.25</v>
      </c>
      <c r="H275" t="s">
        <v>895</v>
      </c>
    </row>
    <row r="276" spans="1:8" x14ac:dyDescent="0.25">
      <c r="A276">
        <v>7040</v>
      </c>
      <c r="B276" t="s">
        <v>37</v>
      </c>
      <c r="C276">
        <v>120</v>
      </c>
      <c r="D276" s="404">
        <v>45092</v>
      </c>
      <c r="E276" t="s">
        <v>985</v>
      </c>
      <c r="F276">
        <v>1241</v>
      </c>
      <c r="G276">
        <v>1170.25</v>
      </c>
      <c r="H276" t="s">
        <v>895</v>
      </c>
    </row>
    <row r="277" spans="1:8" x14ac:dyDescent="0.25">
      <c r="A277">
        <v>7040</v>
      </c>
      <c r="B277" t="s">
        <v>37</v>
      </c>
      <c r="C277">
        <v>110</v>
      </c>
      <c r="D277" s="404">
        <v>45107</v>
      </c>
      <c r="E277" t="s">
        <v>985</v>
      </c>
      <c r="F277">
        <v>1253</v>
      </c>
      <c r="G277">
        <v>1185.76</v>
      </c>
      <c r="H277" t="s">
        <v>895</v>
      </c>
    </row>
    <row r="278" spans="1:8" x14ac:dyDescent="0.25">
      <c r="A278">
        <v>7040</v>
      </c>
      <c r="B278" t="s">
        <v>37</v>
      </c>
      <c r="C278">
        <v>110</v>
      </c>
      <c r="D278" s="404">
        <v>45107</v>
      </c>
      <c r="E278" t="s">
        <v>985</v>
      </c>
      <c r="F278">
        <v>1252</v>
      </c>
      <c r="G278">
        <v>1317.5</v>
      </c>
      <c r="H278" t="s">
        <v>895</v>
      </c>
    </row>
    <row r="279" spans="1:8" x14ac:dyDescent="0.25">
      <c r="A279">
        <v>7040</v>
      </c>
      <c r="B279" t="s">
        <v>37</v>
      </c>
      <c r="C279">
        <v>120</v>
      </c>
      <c r="D279" s="404">
        <v>45107</v>
      </c>
      <c r="E279" t="s">
        <v>985</v>
      </c>
      <c r="F279">
        <v>1253</v>
      </c>
      <c r="G279">
        <v>1185.75</v>
      </c>
      <c r="H279" t="s">
        <v>895</v>
      </c>
    </row>
    <row r="280" spans="1:8" x14ac:dyDescent="0.25">
      <c r="A280">
        <v>7040</v>
      </c>
      <c r="B280" t="s">
        <v>37</v>
      </c>
      <c r="C280">
        <v>120</v>
      </c>
      <c r="D280" s="404">
        <v>45107</v>
      </c>
      <c r="E280" t="s">
        <v>985</v>
      </c>
      <c r="F280">
        <v>1252</v>
      </c>
      <c r="G280">
        <v>1317.5</v>
      </c>
      <c r="H280" t="s">
        <v>895</v>
      </c>
    </row>
    <row r="281" spans="1:8" x14ac:dyDescent="0.25">
      <c r="A281">
        <v>7040</v>
      </c>
      <c r="B281" t="s">
        <v>37</v>
      </c>
      <c r="C281">
        <v>110</v>
      </c>
      <c r="D281" s="404">
        <v>45169</v>
      </c>
      <c r="E281" t="s">
        <v>985</v>
      </c>
      <c r="F281">
        <v>1274</v>
      </c>
      <c r="G281">
        <v>1007.5</v>
      </c>
      <c r="H281" t="s">
        <v>895</v>
      </c>
    </row>
    <row r="282" spans="1:8" x14ac:dyDescent="0.25">
      <c r="A282">
        <v>7040</v>
      </c>
      <c r="B282" t="s">
        <v>37</v>
      </c>
      <c r="C282">
        <v>120</v>
      </c>
      <c r="D282" s="404">
        <v>45169</v>
      </c>
      <c r="E282" t="s">
        <v>985</v>
      </c>
      <c r="F282">
        <v>1274</v>
      </c>
      <c r="G282">
        <v>1007.5</v>
      </c>
      <c r="H282" t="s">
        <v>895</v>
      </c>
    </row>
    <row r="283" spans="1:8" x14ac:dyDescent="0.25">
      <c r="A283">
        <v>7040</v>
      </c>
      <c r="B283" t="s">
        <v>37</v>
      </c>
      <c r="C283">
        <v>110</v>
      </c>
      <c r="D283" s="404">
        <v>45107</v>
      </c>
      <c r="E283" t="s">
        <v>984</v>
      </c>
      <c r="F283">
        <v>1250</v>
      </c>
      <c r="G283">
        <v>1271</v>
      </c>
      <c r="H283" t="s">
        <v>895</v>
      </c>
    </row>
    <row r="284" spans="1:8" x14ac:dyDescent="0.25">
      <c r="A284">
        <v>7040</v>
      </c>
      <c r="B284" t="s">
        <v>37</v>
      </c>
      <c r="C284">
        <v>120</v>
      </c>
      <c r="D284" s="404">
        <v>45107</v>
      </c>
      <c r="E284" t="s">
        <v>984</v>
      </c>
      <c r="F284">
        <v>1250</v>
      </c>
      <c r="G284">
        <v>1271</v>
      </c>
      <c r="H284" t="s">
        <v>895</v>
      </c>
    </row>
    <row r="285" spans="1:8" x14ac:dyDescent="0.25">
      <c r="A285">
        <v>7040</v>
      </c>
      <c r="B285" t="s">
        <v>37</v>
      </c>
      <c r="C285">
        <v>110</v>
      </c>
      <c r="D285" s="404">
        <v>45125</v>
      </c>
      <c r="E285" t="s">
        <v>984</v>
      </c>
      <c r="F285">
        <v>1251</v>
      </c>
      <c r="G285">
        <v>759.5</v>
      </c>
      <c r="H285" t="s">
        <v>895</v>
      </c>
    </row>
    <row r="286" spans="1:8" x14ac:dyDescent="0.25">
      <c r="A286">
        <v>7040</v>
      </c>
      <c r="B286" t="s">
        <v>37</v>
      </c>
      <c r="C286">
        <v>120</v>
      </c>
      <c r="D286" s="404">
        <v>45125</v>
      </c>
      <c r="E286" t="s">
        <v>984</v>
      </c>
      <c r="F286">
        <v>1251</v>
      </c>
      <c r="G286">
        <v>759.5</v>
      </c>
      <c r="H286" t="s">
        <v>895</v>
      </c>
    </row>
    <row r="287" spans="1:8" x14ac:dyDescent="0.25">
      <c r="A287">
        <v>7040</v>
      </c>
      <c r="B287" t="s">
        <v>37</v>
      </c>
      <c r="C287">
        <v>110</v>
      </c>
      <c r="D287" s="404">
        <v>45139</v>
      </c>
      <c r="E287" t="s">
        <v>983</v>
      </c>
      <c r="F287">
        <v>1261</v>
      </c>
      <c r="G287">
        <v>1154.76</v>
      </c>
      <c r="H287" t="s">
        <v>895</v>
      </c>
    </row>
    <row r="288" spans="1:8" x14ac:dyDescent="0.25">
      <c r="A288">
        <v>7040</v>
      </c>
      <c r="B288" t="s">
        <v>37</v>
      </c>
      <c r="C288">
        <v>120</v>
      </c>
      <c r="D288" s="404">
        <v>45139</v>
      </c>
      <c r="E288" t="s">
        <v>983</v>
      </c>
      <c r="F288">
        <v>1261</v>
      </c>
      <c r="G288">
        <v>1154.75</v>
      </c>
      <c r="H288" t="s">
        <v>895</v>
      </c>
    </row>
    <row r="289" spans="1:8" x14ac:dyDescent="0.25">
      <c r="A289">
        <v>7040</v>
      </c>
      <c r="B289" t="s">
        <v>37</v>
      </c>
      <c r="C289">
        <v>110</v>
      </c>
      <c r="D289" s="404">
        <v>45149</v>
      </c>
      <c r="E289" t="s">
        <v>982</v>
      </c>
      <c r="F289">
        <v>1262</v>
      </c>
      <c r="G289">
        <v>1054</v>
      </c>
      <c r="H289" t="s">
        <v>895</v>
      </c>
    </row>
    <row r="290" spans="1:8" x14ac:dyDescent="0.25">
      <c r="A290">
        <v>7040</v>
      </c>
      <c r="B290" t="s">
        <v>37</v>
      </c>
      <c r="C290">
        <v>120</v>
      </c>
      <c r="D290" s="404">
        <v>45149</v>
      </c>
      <c r="E290" t="s">
        <v>982</v>
      </c>
      <c r="F290">
        <v>1262</v>
      </c>
      <c r="G290">
        <v>1054</v>
      </c>
      <c r="H290" t="s">
        <v>895</v>
      </c>
    </row>
    <row r="291" spans="1:8" x14ac:dyDescent="0.25">
      <c r="A291">
        <v>7040</v>
      </c>
      <c r="B291" t="s">
        <v>37</v>
      </c>
      <c r="C291">
        <v>110</v>
      </c>
      <c r="D291" s="404">
        <v>45077</v>
      </c>
      <c r="E291" t="s">
        <v>981</v>
      </c>
      <c r="F291">
        <v>1240</v>
      </c>
      <c r="G291">
        <v>1286.5</v>
      </c>
      <c r="H291" t="s">
        <v>895</v>
      </c>
    </row>
    <row r="292" spans="1:8" x14ac:dyDescent="0.25">
      <c r="A292">
        <v>7040</v>
      </c>
      <c r="B292" t="s">
        <v>37</v>
      </c>
      <c r="C292">
        <v>120</v>
      </c>
      <c r="D292" s="404">
        <v>45077</v>
      </c>
      <c r="E292" t="s">
        <v>981</v>
      </c>
      <c r="F292">
        <v>1240</v>
      </c>
      <c r="G292">
        <v>1286.5</v>
      </c>
      <c r="H292" t="s">
        <v>895</v>
      </c>
    </row>
    <row r="293" spans="1:8" x14ac:dyDescent="0.25">
      <c r="A293">
        <v>7040</v>
      </c>
      <c r="B293" t="s">
        <v>37</v>
      </c>
      <c r="C293">
        <v>120</v>
      </c>
      <c r="D293" s="404">
        <v>45120</v>
      </c>
      <c r="E293" t="s">
        <v>980</v>
      </c>
      <c r="F293" t="s">
        <v>979</v>
      </c>
      <c r="G293">
        <v>27.09</v>
      </c>
      <c r="H293" t="s">
        <v>889</v>
      </c>
    </row>
    <row r="294" spans="1:8" x14ac:dyDescent="0.25">
      <c r="A294">
        <v>7040</v>
      </c>
      <c r="B294" t="s">
        <v>37</v>
      </c>
      <c r="C294">
        <v>120</v>
      </c>
      <c r="D294" s="404">
        <v>45108</v>
      </c>
      <c r="E294" t="s">
        <v>978</v>
      </c>
      <c r="F294" t="s">
        <v>977</v>
      </c>
      <c r="G294">
        <v>52.17</v>
      </c>
      <c r="H294" t="s">
        <v>963</v>
      </c>
    </row>
    <row r="295" spans="1:8" x14ac:dyDescent="0.25">
      <c r="A295">
        <v>7040</v>
      </c>
      <c r="B295" t="s">
        <v>37</v>
      </c>
      <c r="C295">
        <v>120</v>
      </c>
      <c r="D295" s="404">
        <v>45108</v>
      </c>
      <c r="E295" t="s">
        <v>978</v>
      </c>
      <c r="F295" t="s">
        <v>977</v>
      </c>
      <c r="G295">
        <v>-52.17</v>
      </c>
      <c r="H295" t="s">
        <v>963</v>
      </c>
    </row>
    <row r="296" spans="1:8" x14ac:dyDescent="0.25">
      <c r="A296">
        <v>7040</v>
      </c>
      <c r="B296" t="s">
        <v>37</v>
      </c>
      <c r="C296">
        <v>210</v>
      </c>
      <c r="D296" s="404">
        <v>45135</v>
      </c>
      <c r="E296" t="s">
        <v>975</v>
      </c>
      <c r="F296" t="s">
        <v>976</v>
      </c>
      <c r="G296">
        <v>676.14</v>
      </c>
      <c r="H296" t="s">
        <v>894</v>
      </c>
    </row>
    <row r="297" spans="1:8" x14ac:dyDescent="0.25">
      <c r="A297">
        <v>7040</v>
      </c>
      <c r="B297" t="s">
        <v>37</v>
      </c>
      <c r="C297">
        <v>220</v>
      </c>
      <c r="D297" s="404">
        <v>45135</v>
      </c>
      <c r="E297" t="s">
        <v>975</v>
      </c>
      <c r="F297" t="s">
        <v>976</v>
      </c>
      <c r="G297">
        <v>676.15</v>
      </c>
      <c r="H297" t="s">
        <v>894</v>
      </c>
    </row>
    <row r="298" spans="1:8" x14ac:dyDescent="0.25">
      <c r="A298">
        <v>7040</v>
      </c>
      <c r="B298" t="s">
        <v>37</v>
      </c>
      <c r="C298">
        <v>210</v>
      </c>
      <c r="D298" s="404">
        <v>45257</v>
      </c>
      <c r="E298" t="s">
        <v>975</v>
      </c>
      <c r="F298" t="s">
        <v>974</v>
      </c>
      <c r="G298">
        <v>95.65</v>
      </c>
      <c r="H298" t="s">
        <v>894</v>
      </c>
    </row>
    <row r="299" spans="1:8" x14ac:dyDescent="0.25">
      <c r="A299">
        <v>7040</v>
      </c>
      <c r="B299" t="s">
        <v>37</v>
      </c>
      <c r="C299">
        <v>220</v>
      </c>
      <c r="D299" s="404">
        <v>45257</v>
      </c>
      <c r="E299" t="s">
        <v>975</v>
      </c>
      <c r="F299" t="s">
        <v>974</v>
      </c>
      <c r="G299">
        <v>87.54</v>
      </c>
      <c r="H299" t="s">
        <v>894</v>
      </c>
    </row>
    <row r="300" spans="1:8" x14ac:dyDescent="0.25">
      <c r="A300">
        <v>7040</v>
      </c>
      <c r="B300" t="s">
        <v>37</v>
      </c>
      <c r="C300">
        <v>110</v>
      </c>
      <c r="D300" s="404">
        <v>45250</v>
      </c>
      <c r="E300" t="s">
        <v>973</v>
      </c>
      <c r="F300" t="s">
        <v>972</v>
      </c>
      <c r="G300">
        <v>276.89</v>
      </c>
      <c r="H300" t="s">
        <v>894</v>
      </c>
    </row>
    <row r="301" spans="1:8" x14ac:dyDescent="0.25">
      <c r="A301">
        <v>7040</v>
      </c>
      <c r="B301" t="s">
        <v>37</v>
      </c>
      <c r="C301">
        <v>120</v>
      </c>
      <c r="D301" s="404">
        <v>45250</v>
      </c>
      <c r="E301" t="s">
        <v>973</v>
      </c>
      <c r="F301" t="s">
        <v>972</v>
      </c>
      <c r="G301">
        <v>276.89</v>
      </c>
      <c r="H301" t="s">
        <v>894</v>
      </c>
    </row>
    <row r="302" spans="1:8" x14ac:dyDescent="0.25">
      <c r="A302">
        <v>7040</v>
      </c>
      <c r="B302" t="s">
        <v>37</v>
      </c>
      <c r="C302">
        <v>110</v>
      </c>
      <c r="D302" s="404">
        <v>45257</v>
      </c>
      <c r="E302" t="s">
        <v>971</v>
      </c>
      <c r="F302" t="s">
        <v>970</v>
      </c>
      <c r="G302">
        <v>562.22</v>
      </c>
      <c r="H302" t="s">
        <v>894</v>
      </c>
    </row>
    <row r="303" spans="1:8" x14ac:dyDescent="0.25">
      <c r="A303">
        <v>7040</v>
      </c>
      <c r="B303" t="s">
        <v>37</v>
      </c>
      <c r="C303">
        <v>110</v>
      </c>
      <c r="D303" s="404">
        <v>45247</v>
      </c>
      <c r="E303" t="s">
        <v>969</v>
      </c>
      <c r="F303" t="s">
        <v>968</v>
      </c>
      <c r="G303">
        <v>279.92</v>
      </c>
      <c r="H303" t="s">
        <v>898</v>
      </c>
    </row>
    <row r="304" spans="1:8" x14ac:dyDescent="0.25">
      <c r="A304">
        <v>7040</v>
      </c>
      <c r="B304" t="s">
        <v>37</v>
      </c>
      <c r="C304">
        <v>120</v>
      </c>
      <c r="D304" s="404">
        <v>45199</v>
      </c>
      <c r="E304" t="s">
        <v>967</v>
      </c>
      <c r="F304">
        <v>193813</v>
      </c>
      <c r="G304">
        <v>82.5</v>
      </c>
      <c r="H304" t="s">
        <v>900</v>
      </c>
    </row>
    <row r="305" spans="1:8" x14ac:dyDescent="0.25">
      <c r="A305">
        <v>7040</v>
      </c>
      <c r="B305" t="s">
        <v>37</v>
      </c>
      <c r="C305">
        <v>210</v>
      </c>
      <c r="D305" s="404">
        <v>45015</v>
      </c>
      <c r="E305" t="s">
        <v>966</v>
      </c>
      <c r="F305" t="s">
        <v>965</v>
      </c>
      <c r="G305">
        <v>545</v>
      </c>
      <c r="H305" t="s">
        <v>894</v>
      </c>
    </row>
    <row r="306" spans="1:8" x14ac:dyDescent="0.25">
      <c r="A306">
        <v>7040</v>
      </c>
      <c r="B306" t="s">
        <v>37</v>
      </c>
      <c r="C306">
        <v>220</v>
      </c>
      <c r="D306" s="404">
        <v>45015</v>
      </c>
      <c r="E306" t="s">
        <v>966</v>
      </c>
      <c r="F306" t="s">
        <v>965</v>
      </c>
      <c r="G306">
        <v>545</v>
      </c>
      <c r="H306" t="s">
        <v>894</v>
      </c>
    </row>
    <row r="307" spans="1:8" x14ac:dyDescent="0.25">
      <c r="A307">
        <v>7040</v>
      </c>
      <c r="B307" t="s">
        <v>37</v>
      </c>
      <c r="C307">
        <v>110</v>
      </c>
      <c r="D307" s="404">
        <v>45322</v>
      </c>
      <c r="E307" t="s">
        <v>964</v>
      </c>
      <c r="G307">
        <v>-2197.5</v>
      </c>
      <c r="H307" t="s">
        <v>963</v>
      </c>
    </row>
    <row r="308" spans="1:8" x14ac:dyDescent="0.25">
      <c r="A308">
        <v>7040</v>
      </c>
      <c r="B308" t="s">
        <v>37</v>
      </c>
      <c r="C308">
        <v>110</v>
      </c>
      <c r="D308" s="404">
        <v>45322</v>
      </c>
      <c r="E308" t="s">
        <v>964</v>
      </c>
      <c r="G308">
        <v>-1702.5</v>
      </c>
      <c r="H308" t="s">
        <v>963</v>
      </c>
    </row>
    <row r="309" spans="1:8" x14ac:dyDescent="0.25">
      <c r="A309">
        <v>7040</v>
      </c>
      <c r="B309" t="s">
        <v>37</v>
      </c>
      <c r="C309">
        <v>112</v>
      </c>
      <c r="D309" s="404">
        <v>45322</v>
      </c>
      <c r="E309" t="s">
        <v>964</v>
      </c>
      <c r="G309">
        <v>-1702.5</v>
      </c>
      <c r="H309" t="s">
        <v>963</v>
      </c>
    </row>
    <row r="310" spans="1:8" x14ac:dyDescent="0.25">
      <c r="A310">
        <v>7040</v>
      </c>
      <c r="B310" t="s">
        <v>37</v>
      </c>
      <c r="C310">
        <v>120</v>
      </c>
      <c r="D310" s="404">
        <v>45322</v>
      </c>
      <c r="E310" t="s">
        <v>964</v>
      </c>
      <c r="G310">
        <v>-2197.5</v>
      </c>
      <c r="H310" t="s">
        <v>963</v>
      </c>
    </row>
    <row r="311" spans="1:8" x14ac:dyDescent="0.25">
      <c r="A311">
        <v>7040</v>
      </c>
      <c r="B311" t="s">
        <v>37</v>
      </c>
      <c r="C311">
        <v>112</v>
      </c>
      <c r="D311" s="404">
        <v>45029</v>
      </c>
      <c r="E311" t="s">
        <v>962</v>
      </c>
      <c r="F311">
        <v>280721380</v>
      </c>
      <c r="G311">
        <v>162</v>
      </c>
      <c r="H311" t="s">
        <v>900</v>
      </c>
    </row>
    <row r="312" spans="1:8" x14ac:dyDescent="0.25">
      <c r="A312">
        <v>7040</v>
      </c>
      <c r="B312" t="s">
        <v>37</v>
      </c>
      <c r="C312">
        <v>110</v>
      </c>
      <c r="D312" s="404">
        <v>45147</v>
      </c>
      <c r="E312" t="s">
        <v>961</v>
      </c>
      <c r="F312">
        <v>105422</v>
      </c>
      <c r="G312">
        <v>7.83</v>
      </c>
      <c r="H312" t="s">
        <v>889</v>
      </c>
    </row>
    <row r="313" spans="1:8" x14ac:dyDescent="0.25">
      <c r="A313">
        <v>7040</v>
      </c>
      <c r="B313" t="s">
        <v>37</v>
      </c>
      <c r="C313">
        <v>120</v>
      </c>
      <c r="D313" s="404">
        <v>45188</v>
      </c>
      <c r="E313" t="s">
        <v>960</v>
      </c>
      <c r="F313">
        <v>12092023</v>
      </c>
      <c r="G313">
        <v>38.17</v>
      </c>
      <c r="H313" t="s">
        <v>889</v>
      </c>
    </row>
    <row r="314" spans="1:8" x14ac:dyDescent="0.25">
      <c r="A314">
        <v>7040</v>
      </c>
      <c r="B314" t="s">
        <v>37</v>
      </c>
      <c r="C314">
        <v>112</v>
      </c>
      <c r="D314" s="404">
        <v>45247</v>
      </c>
      <c r="E314" t="s">
        <v>959</v>
      </c>
      <c r="F314" t="s">
        <v>958</v>
      </c>
      <c r="G314">
        <v>125.63</v>
      </c>
      <c r="H314" t="s">
        <v>889</v>
      </c>
    </row>
    <row r="315" spans="1:8" x14ac:dyDescent="0.25">
      <c r="A315">
        <v>7040</v>
      </c>
      <c r="B315" t="s">
        <v>37</v>
      </c>
      <c r="C315">
        <v>220</v>
      </c>
      <c r="D315" s="404">
        <v>45210</v>
      </c>
      <c r="E315" t="s">
        <v>957</v>
      </c>
      <c r="F315" t="s">
        <v>956</v>
      </c>
      <c r="G315">
        <v>65.14</v>
      </c>
      <c r="H315" t="s">
        <v>889</v>
      </c>
    </row>
    <row r="316" spans="1:8" x14ac:dyDescent="0.25">
      <c r="A316">
        <v>7040</v>
      </c>
      <c r="B316" t="s">
        <v>37</v>
      </c>
      <c r="C316">
        <v>110</v>
      </c>
      <c r="D316" s="404">
        <v>45271</v>
      </c>
      <c r="E316" t="s">
        <v>955</v>
      </c>
      <c r="F316">
        <v>11122023</v>
      </c>
      <c r="G316">
        <v>27.95</v>
      </c>
      <c r="H316" t="s">
        <v>889</v>
      </c>
    </row>
    <row r="317" spans="1:8" x14ac:dyDescent="0.25">
      <c r="A317">
        <v>7040</v>
      </c>
      <c r="B317" t="s">
        <v>37</v>
      </c>
      <c r="C317">
        <v>120</v>
      </c>
      <c r="D317" s="404">
        <v>45044</v>
      </c>
      <c r="E317" t="s">
        <v>954</v>
      </c>
      <c r="F317">
        <v>28042023</v>
      </c>
      <c r="G317">
        <v>50.19</v>
      </c>
      <c r="H317" t="s">
        <v>889</v>
      </c>
    </row>
    <row r="318" spans="1:8" x14ac:dyDescent="0.25">
      <c r="A318">
        <v>7040</v>
      </c>
      <c r="B318" t="s">
        <v>37</v>
      </c>
      <c r="C318">
        <v>110</v>
      </c>
      <c r="D318" s="404">
        <v>45275</v>
      </c>
      <c r="E318" t="s">
        <v>953</v>
      </c>
      <c r="F318" t="s">
        <v>952</v>
      </c>
      <c r="G318">
        <v>416.9</v>
      </c>
      <c r="H318" t="s">
        <v>889</v>
      </c>
    </row>
    <row r="319" spans="1:8" x14ac:dyDescent="0.25">
      <c r="A319">
        <v>7040</v>
      </c>
      <c r="B319" t="s">
        <v>37</v>
      </c>
      <c r="C319">
        <v>120</v>
      </c>
      <c r="D319" s="404">
        <v>45275</v>
      </c>
      <c r="E319" t="s">
        <v>953</v>
      </c>
      <c r="F319" t="s">
        <v>952</v>
      </c>
      <c r="G319">
        <v>416.9</v>
      </c>
      <c r="H319" t="s">
        <v>889</v>
      </c>
    </row>
    <row r="320" spans="1:8" x14ac:dyDescent="0.25">
      <c r="A320">
        <v>7040</v>
      </c>
      <c r="B320" t="s">
        <v>37</v>
      </c>
      <c r="C320">
        <v>112</v>
      </c>
      <c r="D320" s="404">
        <v>45042</v>
      </c>
      <c r="E320" t="s">
        <v>951</v>
      </c>
      <c r="F320" t="s">
        <v>950</v>
      </c>
      <c r="G320">
        <v>46.83</v>
      </c>
      <c r="H320" t="s">
        <v>889</v>
      </c>
    </row>
    <row r="321" spans="1:8" x14ac:dyDescent="0.25">
      <c r="A321">
        <v>7040</v>
      </c>
      <c r="B321" t="s">
        <v>37</v>
      </c>
      <c r="C321">
        <v>110</v>
      </c>
      <c r="D321" s="404">
        <v>45086</v>
      </c>
      <c r="E321" t="s">
        <v>949</v>
      </c>
      <c r="F321">
        <v>3407</v>
      </c>
      <c r="G321">
        <v>900</v>
      </c>
      <c r="H321" t="s">
        <v>889</v>
      </c>
    </row>
    <row r="322" spans="1:8" x14ac:dyDescent="0.25">
      <c r="A322">
        <v>7040</v>
      </c>
      <c r="B322" t="s">
        <v>37</v>
      </c>
      <c r="C322">
        <v>110</v>
      </c>
      <c r="D322" s="404">
        <v>45169</v>
      </c>
      <c r="E322" t="s">
        <v>948</v>
      </c>
      <c r="F322" t="s">
        <v>947</v>
      </c>
      <c r="G322">
        <v>1171.5899999999999</v>
      </c>
      <c r="H322" t="s">
        <v>894</v>
      </c>
    </row>
    <row r="323" spans="1:8" x14ac:dyDescent="0.25">
      <c r="A323">
        <v>7040</v>
      </c>
      <c r="B323" t="s">
        <v>37</v>
      </c>
      <c r="C323">
        <v>120</v>
      </c>
      <c r="D323" s="404">
        <v>45169</v>
      </c>
      <c r="E323" t="s">
        <v>948</v>
      </c>
      <c r="F323" t="s">
        <v>947</v>
      </c>
      <c r="G323">
        <v>1171.5999999999999</v>
      </c>
      <c r="H323" t="s">
        <v>894</v>
      </c>
    </row>
    <row r="324" spans="1:8" x14ac:dyDescent="0.25">
      <c r="A324">
        <v>7040</v>
      </c>
      <c r="B324" t="s">
        <v>37</v>
      </c>
      <c r="C324">
        <v>110</v>
      </c>
      <c r="D324" s="404">
        <v>44991</v>
      </c>
      <c r="E324" t="s">
        <v>941</v>
      </c>
      <c r="F324">
        <v>99318</v>
      </c>
      <c r="G324">
        <v>1095</v>
      </c>
      <c r="H324" t="s">
        <v>892</v>
      </c>
    </row>
    <row r="325" spans="1:8" x14ac:dyDescent="0.25">
      <c r="A325">
        <v>7040</v>
      </c>
      <c r="B325" t="s">
        <v>37</v>
      </c>
      <c r="C325">
        <v>112</v>
      </c>
      <c r="D325" s="404">
        <v>44991</v>
      </c>
      <c r="E325" t="s">
        <v>941</v>
      </c>
      <c r="F325">
        <v>99318</v>
      </c>
      <c r="G325">
        <v>1095</v>
      </c>
      <c r="H325" t="s">
        <v>892</v>
      </c>
    </row>
    <row r="326" spans="1:8" x14ac:dyDescent="0.25">
      <c r="A326">
        <v>7040</v>
      </c>
      <c r="B326" t="s">
        <v>37</v>
      </c>
      <c r="C326">
        <v>110</v>
      </c>
      <c r="D326" s="404">
        <v>44999</v>
      </c>
      <c r="E326" t="s">
        <v>941</v>
      </c>
      <c r="F326">
        <v>99429</v>
      </c>
      <c r="G326">
        <v>3140</v>
      </c>
      <c r="H326" t="s">
        <v>892</v>
      </c>
    </row>
    <row r="327" spans="1:8" x14ac:dyDescent="0.25">
      <c r="A327">
        <v>7040</v>
      </c>
      <c r="B327" t="s">
        <v>37</v>
      </c>
      <c r="C327">
        <v>112</v>
      </c>
      <c r="D327" s="404">
        <v>44999</v>
      </c>
      <c r="E327" t="s">
        <v>941</v>
      </c>
      <c r="F327">
        <v>99429</v>
      </c>
      <c r="G327">
        <v>3140</v>
      </c>
      <c r="H327" t="s">
        <v>892</v>
      </c>
    </row>
    <row r="328" spans="1:8" x14ac:dyDescent="0.25">
      <c r="A328">
        <v>7040</v>
      </c>
      <c r="B328" t="s">
        <v>37</v>
      </c>
      <c r="C328">
        <v>110</v>
      </c>
      <c r="D328" s="404">
        <v>45029</v>
      </c>
      <c r="E328" t="s">
        <v>941</v>
      </c>
      <c r="F328" t="s">
        <v>946</v>
      </c>
      <c r="G328">
        <v>722.5</v>
      </c>
      <c r="H328" t="s">
        <v>892</v>
      </c>
    </row>
    <row r="329" spans="1:8" x14ac:dyDescent="0.25">
      <c r="A329">
        <v>7040</v>
      </c>
      <c r="B329" t="s">
        <v>37</v>
      </c>
      <c r="C329">
        <v>112</v>
      </c>
      <c r="D329" s="404">
        <v>45029</v>
      </c>
      <c r="E329" t="s">
        <v>941</v>
      </c>
      <c r="F329" t="s">
        <v>946</v>
      </c>
      <c r="G329">
        <v>722.5</v>
      </c>
      <c r="H329" t="s">
        <v>892</v>
      </c>
    </row>
    <row r="330" spans="1:8" x14ac:dyDescent="0.25">
      <c r="A330">
        <v>7040</v>
      </c>
      <c r="B330" t="s">
        <v>37</v>
      </c>
      <c r="C330">
        <v>210</v>
      </c>
      <c r="D330" s="404">
        <v>45034</v>
      </c>
      <c r="E330" t="s">
        <v>941</v>
      </c>
      <c r="F330">
        <v>99871</v>
      </c>
      <c r="G330">
        <v>1945</v>
      </c>
      <c r="H330" t="s">
        <v>892</v>
      </c>
    </row>
    <row r="331" spans="1:8" x14ac:dyDescent="0.25">
      <c r="A331">
        <v>7040</v>
      </c>
      <c r="B331" t="s">
        <v>37</v>
      </c>
      <c r="C331">
        <v>220</v>
      </c>
      <c r="D331" s="404">
        <v>45034</v>
      </c>
      <c r="E331" t="s">
        <v>941</v>
      </c>
      <c r="F331">
        <v>99871</v>
      </c>
      <c r="G331">
        <v>1945</v>
      </c>
      <c r="H331" t="s">
        <v>892</v>
      </c>
    </row>
    <row r="332" spans="1:8" x14ac:dyDescent="0.25">
      <c r="A332">
        <v>7040</v>
      </c>
      <c r="B332" t="s">
        <v>37</v>
      </c>
      <c r="C332">
        <v>112</v>
      </c>
      <c r="D332" s="404">
        <v>45054</v>
      </c>
      <c r="E332" t="s">
        <v>941</v>
      </c>
      <c r="F332">
        <v>100189</v>
      </c>
      <c r="G332">
        <v>86.09</v>
      </c>
      <c r="H332" t="s">
        <v>892</v>
      </c>
    </row>
    <row r="333" spans="1:8" x14ac:dyDescent="0.25">
      <c r="A333">
        <v>7040</v>
      </c>
      <c r="B333" t="s">
        <v>37</v>
      </c>
      <c r="C333">
        <v>210</v>
      </c>
      <c r="D333" s="404">
        <v>45056</v>
      </c>
      <c r="E333" t="s">
        <v>941</v>
      </c>
      <c r="F333">
        <v>100232</v>
      </c>
      <c r="G333">
        <v>1570</v>
      </c>
      <c r="H333" t="s">
        <v>892</v>
      </c>
    </row>
    <row r="334" spans="1:8" x14ac:dyDescent="0.25">
      <c r="A334">
        <v>7040</v>
      </c>
      <c r="B334" t="s">
        <v>37</v>
      </c>
      <c r="C334">
        <v>220</v>
      </c>
      <c r="D334" s="404">
        <v>45056</v>
      </c>
      <c r="E334" t="s">
        <v>941</v>
      </c>
      <c r="F334">
        <v>100232</v>
      </c>
      <c r="G334">
        <v>1570</v>
      </c>
      <c r="H334" t="s">
        <v>892</v>
      </c>
    </row>
    <row r="335" spans="1:8" x14ac:dyDescent="0.25">
      <c r="A335">
        <v>7040</v>
      </c>
      <c r="B335" t="s">
        <v>37</v>
      </c>
      <c r="C335">
        <v>210</v>
      </c>
      <c r="D335" s="404">
        <v>45057</v>
      </c>
      <c r="E335" t="s">
        <v>941</v>
      </c>
      <c r="F335">
        <v>100133</v>
      </c>
      <c r="G335">
        <v>1000</v>
      </c>
      <c r="H335" t="s">
        <v>892</v>
      </c>
    </row>
    <row r="336" spans="1:8" x14ac:dyDescent="0.25">
      <c r="A336">
        <v>7040</v>
      </c>
      <c r="B336" t="s">
        <v>37</v>
      </c>
      <c r="C336">
        <v>110</v>
      </c>
      <c r="D336" s="404">
        <v>45058</v>
      </c>
      <c r="E336" t="s">
        <v>941</v>
      </c>
      <c r="F336">
        <v>100261</v>
      </c>
      <c r="G336">
        <v>1345</v>
      </c>
      <c r="H336" t="s">
        <v>892</v>
      </c>
    </row>
    <row r="337" spans="1:8" x14ac:dyDescent="0.25">
      <c r="A337">
        <v>7040</v>
      </c>
      <c r="B337" t="s">
        <v>37</v>
      </c>
      <c r="C337">
        <v>112</v>
      </c>
      <c r="D337" s="404">
        <v>45058</v>
      </c>
      <c r="E337" t="s">
        <v>941</v>
      </c>
      <c r="F337">
        <v>100261</v>
      </c>
      <c r="G337">
        <v>1345</v>
      </c>
      <c r="H337" t="s">
        <v>892</v>
      </c>
    </row>
    <row r="338" spans="1:8" x14ac:dyDescent="0.25">
      <c r="A338">
        <v>7040</v>
      </c>
      <c r="B338" t="s">
        <v>37</v>
      </c>
      <c r="C338">
        <v>110</v>
      </c>
      <c r="D338" s="404">
        <v>45103</v>
      </c>
      <c r="E338" t="s">
        <v>941</v>
      </c>
      <c r="F338" t="s">
        <v>945</v>
      </c>
      <c r="G338">
        <v>2115</v>
      </c>
      <c r="H338" t="s">
        <v>892</v>
      </c>
    </row>
    <row r="339" spans="1:8" x14ac:dyDescent="0.25">
      <c r="A339">
        <v>7040</v>
      </c>
      <c r="B339" t="s">
        <v>37</v>
      </c>
      <c r="C339">
        <v>120</v>
      </c>
      <c r="D339" s="404">
        <v>45103</v>
      </c>
      <c r="E339" t="s">
        <v>941</v>
      </c>
      <c r="F339" t="s">
        <v>945</v>
      </c>
      <c r="G339">
        <v>2115</v>
      </c>
      <c r="H339" t="s">
        <v>892</v>
      </c>
    </row>
    <row r="340" spans="1:8" x14ac:dyDescent="0.25">
      <c r="A340">
        <v>7040</v>
      </c>
      <c r="B340" t="s">
        <v>37</v>
      </c>
      <c r="C340">
        <v>110</v>
      </c>
      <c r="D340" s="404">
        <v>45118</v>
      </c>
      <c r="E340" t="s">
        <v>941</v>
      </c>
      <c r="F340">
        <v>101050</v>
      </c>
      <c r="G340">
        <v>2500</v>
      </c>
      <c r="H340" t="s">
        <v>892</v>
      </c>
    </row>
    <row r="341" spans="1:8" x14ac:dyDescent="0.25">
      <c r="A341">
        <v>7040</v>
      </c>
      <c r="B341" t="s">
        <v>37</v>
      </c>
      <c r="C341">
        <v>120</v>
      </c>
      <c r="D341" s="404">
        <v>45118</v>
      </c>
      <c r="E341" t="s">
        <v>941</v>
      </c>
      <c r="F341">
        <v>101050</v>
      </c>
      <c r="G341">
        <v>2500</v>
      </c>
      <c r="H341" t="s">
        <v>892</v>
      </c>
    </row>
    <row r="342" spans="1:8" x14ac:dyDescent="0.25">
      <c r="A342">
        <v>7040</v>
      </c>
      <c r="B342" t="s">
        <v>37</v>
      </c>
      <c r="C342">
        <v>110</v>
      </c>
      <c r="D342" s="404">
        <v>45132</v>
      </c>
      <c r="E342" t="s">
        <v>941</v>
      </c>
      <c r="F342">
        <v>101254</v>
      </c>
      <c r="G342">
        <v>1748.75</v>
      </c>
      <c r="H342" t="s">
        <v>892</v>
      </c>
    </row>
    <row r="343" spans="1:8" x14ac:dyDescent="0.25">
      <c r="A343">
        <v>7040</v>
      </c>
      <c r="B343" t="s">
        <v>37</v>
      </c>
      <c r="C343">
        <v>112</v>
      </c>
      <c r="D343" s="404">
        <v>45132</v>
      </c>
      <c r="E343" t="s">
        <v>941</v>
      </c>
      <c r="F343">
        <v>101254</v>
      </c>
      <c r="G343">
        <v>1748.76</v>
      </c>
      <c r="H343" t="s">
        <v>892</v>
      </c>
    </row>
    <row r="344" spans="1:8" x14ac:dyDescent="0.25">
      <c r="A344">
        <v>7040</v>
      </c>
      <c r="B344" t="s">
        <v>37</v>
      </c>
      <c r="C344">
        <v>110</v>
      </c>
      <c r="D344" s="404">
        <v>45139</v>
      </c>
      <c r="E344" t="s">
        <v>941</v>
      </c>
      <c r="F344" t="s">
        <v>919</v>
      </c>
      <c r="G344">
        <v>-1748.75</v>
      </c>
      <c r="H344" t="s">
        <v>892</v>
      </c>
    </row>
    <row r="345" spans="1:8" x14ac:dyDescent="0.25">
      <c r="A345">
        <v>7040</v>
      </c>
      <c r="B345" t="s">
        <v>37</v>
      </c>
      <c r="C345">
        <v>112</v>
      </c>
      <c r="D345" s="404">
        <v>45139</v>
      </c>
      <c r="E345" t="s">
        <v>941</v>
      </c>
      <c r="F345" t="s">
        <v>919</v>
      </c>
      <c r="G345">
        <v>-1748.76</v>
      </c>
      <c r="H345" t="s">
        <v>892</v>
      </c>
    </row>
    <row r="346" spans="1:8" x14ac:dyDescent="0.25">
      <c r="A346">
        <v>7040</v>
      </c>
      <c r="B346" t="s">
        <v>37</v>
      </c>
      <c r="C346">
        <v>112</v>
      </c>
      <c r="D346" s="404">
        <v>45140</v>
      </c>
      <c r="E346" t="s">
        <v>941</v>
      </c>
      <c r="F346" t="s">
        <v>944</v>
      </c>
      <c r="G346">
        <v>745</v>
      </c>
      <c r="H346" t="s">
        <v>892</v>
      </c>
    </row>
    <row r="347" spans="1:8" x14ac:dyDescent="0.25">
      <c r="A347">
        <v>7040</v>
      </c>
      <c r="B347" t="s">
        <v>37</v>
      </c>
      <c r="C347">
        <v>110</v>
      </c>
      <c r="D347" s="404">
        <v>45162</v>
      </c>
      <c r="E347" t="s">
        <v>941</v>
      </c>
      <c r="F347">
        <v>101630</v>
      </c>
      <c r="G347">
        <v>2520</v>
      </c>
      <c r="H347" t="s">
        <v>892</v>
      </c>
    </row>
    <row r="348" spans="1:8" x14ac:dyDescent="0.25">
      <c r="A348">
        <v>7040</v>
      </c>
      <c r="B348" t="s">
        <v>37</v>
      </c>
      <c r="C348">
        <v>112</v>
      </c>
      <c r="D348" s="404">
        <v>45162</v>
      </c>
      <c r="E348" t="s">
        <v>941</v>
      </c>
      <c r="F348">
        <v>101630</v>
      </c>
      <c r="G348">
        <v>2520</v>
      </c>
      <c r="H348" t="s">
        <v>892</v>
      </c>
    </row>
    <row r="349" spans="1:8" x14ac:dyDescent="0.25">
      <c r="A349">
        <v>7040</v>
      </c>
      <c r="B349" t="s">
        <v>37</v>
      </c>
      <c r="C349">
        <v>110</v>
      </c>
      <c r="D349" s="404">
        <v>45170</v>
      </c>
      <c r="E349" t="s">
        <v>941</v>
      </c>
      <c r="F349" t="s">
        <v>943</v>
      </c>
      <c r="G349">
        <v>-172.17</v>
      </c>
      <c r="H349" t="s">
        <v>892</v>
      </c>
    </row>
    <row r="350" spans="1:8" x14ac:dyDescent="0.25">
      <c r="A350">
        <v>7040</v>
      </c>
      <c r="B350" t="s">
        <v>37</v>
      </c>
      <c r="C350">
        <v>110</v>
      </c>
      <c r="D350" s="404">
        <v>45254</v>
      </c>
      <c r="E350" t="s">
        <v>941</v>
      </c>
      <c r="F350">
        <v>102798</v>
      </c>
      <c r="G350">
        <v>1347.5</v>
      </c>
      <c r="H350" t="s">
        <v>892</v>
      </c>
    </row>
    <row r="351" spans="1:8" x14ac:dyDescent="0.25">
      <c r="A351">
        <v>7040</v>
      </c>
      <c r="B351" t="s">
        <v>37</v>
      </c>
      <c r="C351">
        <v>120</v>
      </c>
      <c r="D351" s="404">
        <v>45254</v>
      </c>
      <c r="E351" t="s">
        <v>941</v>
      </c>
      <c r="F351">
        <v>102798</v>
      </c>
      <c r="G351">
        <v>1347.5</v>
      </c>
      <c r="H351" t="s">
        <v>892</v>
      </c>
    </row>
    <row r="352" spans="1:8" x14ac:dyDescent="0.25">
      <c r="A352">
        <v>7040</v>
      </c>
      <c r="B352" t="s">
        <v>37</v>
      </c>
      <c r="C352">
        <v>110</v>
      </c>
      <c r="D352" s="404">
        <v>45302</v>
      </c>
      <c r="E352" t="s">
        <v>941</v>
      </c>
      <c r="F352">
        <v>103255</v>
      </c>
      <c r="G352">
        <v>2197.5</v>
      </c>
      <c r="H352" t="s">
        <v>892</v>
      </c>
    </row>
    <row r="353" spans="1:8" x14ac:dyDescent="0.25">
      <c r="A353">
        <v>7040</v>
      </c>
      <c r="B353" t="s">
        <v>37</v>
      </c>
      <c r="C353">
        <v>120</v>
      </c>
      <c r="D353" s="404">
        <v>45302</v>
      </c>
      <c r="E353" t="s">
        <v>941</v>
      </c>
      <c r="F353">
        <v>103255</v>
      </c>
      <c r="G353">
        <v>2197.5</v>
      </c>
      <c r="H353" t="s">
        <v>892</v>
      </c>
    </row>
    <row r="354" spans="1:8" x14ac:dyDescent="0.25">
      <c r="A354">
        <v>7040</v>
      </c>
      <c r="B354" t="s">
        <v>37</v>
      </c>
      <c r="C354">
        <v>210</v>
      </c>
      <c r="D354" s="404">
        <v>45323</v>
      </c>
      <c r="E354" t="s">
        <v>941</v>
      </c>
      <c r="F354" t="s">
        <v>942</v>
      </c>
      <c r="G354">
        <v>2340</v>
      </c>
      <c r="H354" t="s">
        <v>892</v>
      </c>
    </row>
    <row r="355" spans="1:8" x14ac:dyDescent="0.25">
      <c r="A355">
        <v>7040</v>
      </c>
      <c r="B355" t="s">
        <v>37</v>
      </c>
      <c r="C355">
        <v>110</v>
      </c>
      <c r="D355" s="404">
        <v>45327</v>
      </c>
      <c r="E355" t="s">
        <v>941</v>
      </c>
      <c r="F355" t="s">
        <v>940</v>
      </c>
      <c r="G355">
        <v>4330</v>
      </c>
      <c r="H355" t="s">
        <v>892</v>
      </c>
    </row>
    <row r="356" spans="1:8" x14ac:dyDescent="0.25">
      <c r="A356">
        <v>7040</v>
      </c>
      <c r="B356" t="s">
        <v>37</v>
      </c>
      <c r="C356">
        <v>110</v>
      </c>
      <c r="D356" s="404">
        <v>45078</v>
      </c>
      <c r="E356" t="s">
        <v>939</v>
      </c>
      <c r="F356" t="s">
        <v>938</v>
      </c>
      <c r="G356">
        <v>1945</v>
      </c>
      <c r="H356" t="s">
        <v>892</v>
      </c>
    </row>
    <row r="357" spans="1:8" x14ac:dyDescent="0.25">
      <c r="A357">
        <v>7040</v>
      </c>
      <c r="B357" t="s">
        <v>37</v>
      </c>
      <c r="C357">
        <v>120</v>
      </c>
      <c r="D357" s="404">
        <v>45078</v>
      </c>
      <c r="E357" t="s">
        <v>939</v>
      </c>
      <c r="F357" t="s">
        <v>938</v>
      </c>
      <c r="G357">
        <v>1945</v>
      </c>
      <c r="H357" t="s">
        <v>892</v>
      </c>
    </row>
    <row r="358" spans="1:8" x14ac:dyDescent="0.25">
      <c r="A358">
        <v>7040</v>
      </c>
      <c r="B358" t="s">
        <v>37</v>
      </c>
      <c r="C358">
        <v>210</v>
      </c>
      <c r="D358" s="404">
        <v>45156</v>
      </c>
      <c r="E358" t="s">
        <v>936</v>
      </c>
      <c r="F358" t="s">
        <v>937</v>
      </c>
      <c r="G358">
        <v>2020</v>
      </c>
      <c r="H358" t="s">
        <v>892</v>
      </c>
    </row>
    <row r="359" spans="1:8" x14ac:dyDescent="0.25">
      <c r="A359">
        <v>7040</v>
      </c>
      <c r="B359" t="s">
        <v>37</v>
      </c>
      <c r="C359">
        <v>220</v>
      </c>
      <c r="D359" s="404">
        <v>45156</v>
      </c>
      <c r="E359" t="s">
        <v>936</v>
      </c>
      <c r="F359" t="s">
        <v>937</v>
      </c>
      <c r="G359">
        <v>2020</v>
      </c>
      <c r="H359" t="s">
        <v>892</v>
      </c>
    </row>
    <row r="360" spans="1:8" x14ac:dyDescent="0.25">
      <c r="A360">
        <v>7040</v>
      </c>
      <c r="B360" t="s">
        <v>37</v>
      </c>
      <c r="C360">
        <v>110</v>
      </c>
      <c r="D360" s="404">
        <v>45252</v>
      </c>
      <c r="E360" t="s">
        <v>936</v>
      </c>
      <c r="F360">
        <v>102829</v>
      </c>
      <c r="G360">
        <v>1595</v>
      </c>
      <c r="H360" t="s">
        <v>892</v>
      </c>
    </row>
    <row r="361" spans="1:8" x14ac:dyDescent="0.25">
      <c r="A361">
        <v>7040</v>
      </c>
      <c r="B361" t="s">
        <v>37</v>
      </c>
      <c r="C361">
        <v>112</v>
      </c>
      <c r="D361" s="404">
        <v>45252</v>
      </c>
      <c r="E361" t="s">
        <v>936</v>
      </c>
      <c r="F361">
        <v>102829</v>
      </c>
      <c r="G361">
        <v>1595</v>
      </c>
      <c r="H361" t="s">
        <v>892</v>
      </c>
    </row>
    <row r="362" spans="1:8" x14ac:dyDescent="0.25">
      <c r="A362">
        <v>7040</v>
      </c>
      <c r="B362" t="s">
        <v>37</v>
      </c>
      <c r="C362">
        <v>110</v>
      </c>
      <c r="D362" s="404">
        <v>45118</v>
      </c>
      <c r="E362" t="s">
        <v>935</v>
      </c>
      <c r="F362">
        <v>101055</v>
      </c>
      <c r="G362">
        <v>2520</v>
      </c>
      <c r="H362" t="s">
        <v>892</v>
      </c>
    </row>
    <row r="363" spans="1:8" x14ac:dyDescent="0.25">
      <c r="A363">
        <v>7040</v>
      </c>
      <c r="B363" t="s">
        <v>37</v>
      </c>
      <c r="C363">
        <v>112</v>
      </c>
      <c r="D363" s="404">
        <v>45118</v>
      </c>
      <c r="E363" t="s">
        <v>935</v>
      </c>
      <c r="F363">
        <v>101055</v>
      </c>
      <c r="G363">
        <v>2520</v>
      </c>
      <c r="H363" t="s">
        <v>892</v>
      </c>
    </row>
    <row r="364" spans="1:8" x14ac:dyDescent="0.25">
      <c r="A364">
        <v>7040</v>
      </c>
      <c r="B364" t="s">
        <v>37</v>
      </c>
      <c r="C364">
        <v>210</v>
      </c>
      <c r="D364" s="404">
        <v>45209</v>
      </c>
      <c r="E364" t="s">
        <v>934</v>
      </c>
      <c r="F364">
        <v>102223</v>
      </c>
      <c r="G364">
        <v>1000</v>
      </c>
      <c r="H364" t="s">
        <v>892</v>
      </c>
    </row>
    <row r="365" spans="1:8" x14ac:dyDescent="0.25">
      <c r="A365">
        <v>7040</v>
      </c>
      <c r="B365" t="s">
        <v>37</v>
      </c>
      <c r="C365">
        <v>110</v>
      </c>
      <c r="D365" s="404">
        <v>45239</v>
      </c>
      <c r="E365" t="s">
        <v>933</v>
      </c>
      <c r="F365" t="s">
        <v>932</v>
      </c>
      <c r="G365">
        <v>2702.5</v>
      </c>
      <c r="H365" t="s">
        <v>892</v>
      </c>
    </row>
    <row r="366" spans="1:8" x14ac:dyDescent="0.25">
      <c r="A366">
        <v>7040</v>
      </c>
      <c r="B366" t="s">
        <v>37</v>
      </c>
      <c r="C366">
        <v>112</v>
      </c>
      <c r="D366" s="404">
        <v>45239</v>
      </c>
      <c r="E366" t="s">
        <v>933</v>
      </c>
      <c r="F366" t="s">
        <v>932</v>
      </c>
      <c r="G366">
        <v>2702.5</v>
      </c>
      <c r="H366" t="s">
        <v>892</v>
      </c>
    </row>
    <row r="367" spans="1:8" x14ac:dyDescent="0.25">
      <c r="A367">
        <v>7040</v>
      </c>
      <c r="B367" t="s">
        <v>37</v>
      </c>
      <c r="C367">
        <v>110</v>
      </c>
      <c r="D367" s="404">
        <v>45020</v>
      </c>
      <c r="E367" t="s">
        <v>930</v>
      </c>
      <c r="F367">
        <v>99754</v>
      </c>
      <c r="G367">
        <v>2567.5</v>
      </c>
      <c r="H367" t="s">
        <v>892</v>
      </c>
    </row>
    <row r="368" spans="1:8" x14ac:dyDescent="0.25">
      <c r="A368">
        <v>7040</v>
      </c>
      <c r="B368" t="s">
        <v>37</v>
      </c>
      <c r="C368">
        <v>112</v>
      </c>
      <c r="D368" s="404">
        <v>45020</v>
      </c>
      <c r="E368" t="s">
        <v>930</v>
      </c>
      <c r="F368">
        <v>99754</v>
      </c>
      <c r="G368">
        <v>2567.5</v>
      </c>
      <c r="H368" t="s">
        <v>892</v>
      </c>
    </row>
    <row r="369" spans="1:8" x14ac:dyDescent="0.25">
      <c r="A369">
        <v>7040</v>
      </c>
      <c r="B369" t="s">
        <v>37</v>
      </c>
      <c r="C369">
        <v>110</v>
      </c>
      <c r="D369" s="404">
        <v>45175</v>
      </c>
      <c r="E369" t="s">
        <v>930</v>
      </c>
      <c r="F369" t="s">
        <v>931</v>
      </c>
      <c r="G369">
        <v>2197.5</v>
      </c>
      <c r="H369" t="s">
        <v>892</v>
      </c>
    </row>
    <row r="370" spans="1:8" x14ac:dyDescent="0.25">
      <c r="A370">
        <v>7040</v>
      </c>
      <c r="B370" t="s">
        <v>37</v>
      </c>
      <c r="C370">
        <v>112</v>
      </c>
      <c r="D370" s="404">
        <v>45175</v>
      </c>
      <c r="E370" t="s">
        <v>930</v>
      </c>
      <c r="F370" t="s">
        <v>931</v>
      </c>
      <c r="G370">
        <v>2197.5</v>
      </c>
      <c r="H370" t="s">
        <v>892</v>
      </c>
    </row>
    <row r="371" spans="1:8" x14ac:dyDescent="0.25">
      <c r="A371">
        <v>7040</v>
      </c>
      <c r="B371" t="s">
        <v>37</v>
      </c>
      <c r="C371">
        <v>210</v>
      </c>
      <c r="D371" s="404">
        <v>45196</v>
      </c>
      <c r="E371" t="s">
        <v>930</v>
      </c>
      <c r="F371">
        <v>101959</v>
      </c>
      <c r="G371">
        <v>1170</v>
      </c>
      <c r="H371" t="s">
        <v>892</v>
      </c>
    </row>
    <row r="372" spans="1:8" x14ac:dyDescent="0.25">
      <c r="A372">
        <v>7040</v>
      </c>
      <c r="B372" t="s">
        <v>37</v>
      </c>
      <c r="C372">
        <v>220</v>
      </c>
      <c r="D372" s="404">
        <v>45196</v>
      </c>
      <c r="E372" t="s">
        <v>930</v>
      </c>
      <c r="F372">
        <v>101959</v>
      </c>
      <c r="G372">
        <v>1170</v>
      </c>
      <c r="H372" t="s">
        <v>892</v>
      </c>
    </row>
    <row r="373" spans="1:8" x14ac:dyDescent="0.25">
      <c r="A373">
        <v>7040</v>
      </c>
      <c r="B373" t="s">
        <v>37</v>
      </c>
      <c r="C373">
        <v>110</v>
      </c>
      <c r="D373" s="404">
        <v>45048</v>
      </c>
      <c r="E373" t="s">
        <v>929</v>
      </c>
      <c r="F373">
        <v>100103</v>
      </c>
      <c r="G373">
        <v>1695</v>
      </c>
      <c r="H373" t="s">
        <v>892</v>
      </c>
    </row>
    <row r="374" spans="1:8" x14ac:dyDescent="0.25">
      <c r="A374">
        <v>7040</v>
      </c>
      <c r="B374" t="s">
        <v>37</v>
      </c>
      <c r="C374">
        <v>120</v>
      </c>
      <c r="D374" s="404">
        <v>45048</v>
      </c>
      <c r="E374" t="s">
        <v>929</v>
      </c>
      <c r="F374">
        <v>100103</v>
      </c>
      <c r="G374">
        <v>1695</v>
      </c>
      <c r="H374" t="s">
        <v>892</v>
      </c>
    </row>
    <row r="375" spans="1:8" x14ac:dyDescent="0.25">
      <c r="A375">
        <v>7040</v>
      </c>
      <c r="B375" t="s">
        <v>37</v>
      </c>
      <c r="C375">
        <v>110</v>
      </c>
      <c r="D375" s="404">
        <v>45317</v>
      </c>
      <c r="E375" t="s">
        <v>929</v>
      </c>
      <c r="F375" t="s">
        <v>928</v>
      </c>
      <c r="G375">
        <v>1702.5</v>
      </c>
      <c r="H375" t="s">
        <v>892</v>
      </c>
    </row>
    <row r="376" spans="1:8" x14ac:dyDescent="0.25">
      <c r="A376">
        <v>7040</v>
      </c>
      <c r="B376" t="s">
        <v>37</v>
      </c>
      <c r="C376">
        <v>112</v>
      </c>
      <c r="D376" s="404">
        <v>45317</v>
      </c>
      <c r="E376" t="s">
        <v>929</v>
      </c>
      <c r="F376" t="s">
        <v>928</v>
      </c>
      <c r="G376">
        <v>1702.5</v>
      </c>
      <c r="H376" t="s">
        <v>892</v>
      </c>
    </row>
    <row r="377" spans="1:8" x14ac:dyDescent="0.25">
      <c r="A377">
        <v>7040</v>
      </c>
      <c r="B377" t="s">
        <v>37</v>
      </c>
      <c r="C377">
        <v>112</v>
      </c>
      <c r="D377" s="404">
        <v>45275</v>
      </c>
      <c r="E377" t="s">
        <v>927</v>
      </c>
      <c r="F377" t="s">
        <v>926</v>
      </c>
      <c r="G377">
        <v>1876.75</v>
      </c>
      <c r="H377" t="s">
        <v>892</v>
      </c>
    </row>
    <row r="378" spans="1:8" x14ac:dyDescent="0.25">
      <c r="A378">
        <v>7040</v>
      </c>
      <c r="B378" t="s">
        <v>37</v>
      </c>
      <c r="C378">
        <v>112</v>
      </c>
      <c r="D378" s="404">
        <v>45275</v>
      </c>
      <c r="E378" t="s">
        <v>927</v>
      </c>
      <c r="F378" t="s">
        <v>926</v>
      </c>
      <c r="G378">
        <v>1876.75</v>
      </c>
      <c r="H378" t="s">
        <v>892</v>
      </c>
    </row>
    <row r="379" spans="1:8" x14ac:dyDescent="0.25">
      <c r="A379">
        <v>7040</v>
      </c>
      <c r="B379" t="s">
        <v>37</v>
      </c>
      <c r="C379">
        <v>110</v>
      </c>
      <c r="D379" s="404">
        <v>45204</v>
      </c>
      <c r="E379" t="s">
        <v>925</v>
      </c>
      <c r="F379">
        <v>102173</v>
      </c>
      <c r="G379">
        <v>1739.13</v>
      </c>
      <c r="H379" t="s">
        <v>892</v>
      </c>
    </row>
    <row r="380" spans="1:8" x14ac:dyDescent="0.25">
      <c r="A380">
        <v>7040</v>
      </c>
      <c r="B380" t="s">
        <v>37</v>
      </c>
      <c r="C380">
        <v>112</v>
      </c>
      <c r="D380" s="404">
        <v>45204</v>
      </c>
      <c r="E380" t="s">
        <v>925</v>
      </c>
      <c r="F380">
        <v>102173</v>
      </c>
      <c r="G380">
        <v>1805.87</v>
      </c>
      <c r="H380" t="s">
        <v>892</v>
      </c>
    </row>
    <row r="381" spans="1:8" x14ac:dyDescent="0.25">
      <c r="A381">
        <v>7040</v>
      </c>
      <c r="B381" t="s">
        <v>37</v>
      </c>
      <c r="C381">
        <v>110</v>
      </c>
      <c r="D381" s="404">
        <v>45218</v>
      </c>
      <c r="E381" t="s">
        <v>924</v>
      </c>
      <c r="F381">
        <v>102359</v>
      </c>
      <c r="G381">
        <v>1793.5</v>
      </c>
      <c r="H381" t="s">
        <v>892</v>
      </c>
    </row>
    <row r="382" spans="1:8" x14ac:dyDescent="0.25">
      <c r="A382">
        <v>7040</v>
      </c>
      <c r="B382" t="s">
        <v>37</v>
      </c>
      <c r="C382">
        <v>112</v>
      </c>
      <c r="D382" s="404">
        <v>45218</v>
      </c>
      <c r="E382" t="s">
        <v>924</v>
      </c>
      <c r="F382">
        <v>102359</v>
      </c>
      <c r="G382">
        <v>1793.5</v>
      </c>
      <c r="H382" t="s">
        <v>892</v>
      </c>
    </row>
    <row r="383" spans="1:8" x14ac:dyDescent="0.25">
      <c r="A383">
        <v>7040</v>
      </c>
      <c r="B383" t="s">
        <v>37</v>
      </c>
      <c r="C383">
        <v>110</v>
      </c>
      <c r="D383" s="404">
        <v>45085</v>
      </c>
      <c r="E383" t="s">
        <v>923</v>
      </c>
      <c r="F383">
        <v>100600</v>
      </c>
      <c r="G383">
        <v>2142.5</v>
      </c>
      <c r="H383" t="s">
        <v>892</v>
      </c>
    </row>
    <row r="384" spans="1:8" x14ac:dyDescent="0.25">
      <c r="A384">
        <v>7040</v>
      </c>
      <c r="B384" t="s">
        <v>37</v>
      </c>
      <c r="C384">
        <v>112</v>
      </c>
      <c r="D384" s="404">
        <v>45085</v>
      </c>
      <c r="E384" t="s">
        <v>923</v>
      </c>
      <c r="F384">
        <v>100600</v>
      </c>
      <c r="G384">
        <v>2142.5</v>
      </c>
      <c r="H384" t="s">
        <v>892</v>
      </c>
    </row>
    <row r="385" spans="1:8" x14ac:dyDescent="0.25">
      <c r="A385">
        <v>7040</v>
      </c>
      <c r="B385" t="s">
        <v>37</v>
      </c>
      <c r="C385">
        <v>210</v>
      </c>
      <c r="D385" s="404">
        <v>45244</v>
      </c>
      <c r="E385" t="s">
        <v>922</v>
      </c>
      <c r="F385" t="s">
        <v>921</v>
      </c>
      <c r="G385">
        <v>4040</v>
      </c>
      <c r="H385" t="s">
        <v>892</v>
      </c>
    </row>
    <row r="386" spans="1:8" x14ac:dyDescent="0.25">
      <c r="A386">
        <v>7040</v>
      </c>
      <c r="B386" t="s">
        <v>37</v>
      </c>
      <c r="C386">
        <v>110</v>
      </c>
      <c r="D386" s="404">
        <v>45139</v>
      </c>
      <c r="E386" t="s">
        <v>920</v>
      </c>
      <c r="F386" t="s">
        <v>919</v>
      </c>
      <c r="G386">
        <v>1748.75</v>
      </c>
      <c r="H386" t="s">
        <v>892</v>
      </c>
    </row>
    <row r="387" spans="1:8" x14ac:dyDescent="0.25">
      <c r="A387">
        <v>7040</v>
      </c>
      <c r="B387" t="s">
        <v>37</v>
      </c>
      <c r="C387">
        <v>112</v>
      </c>
      <c r="D387" s="404">
        <v>45139</v>
      </c>
      <c r="E387" t="s">
        <v>920</v>
      </c>
      <c r="F387" t="s">
        <v>919</v>
      </c>
      <c r="G387">
        <v>1748.76</v>
      </c>
      <c r="H387" t="s">
        <v>892</v>
      </c>
    </row>
    <row r="388" spans="1:8" x14ac:dyDescent="0.25">
      <c r="A388">
        <v>7040</v>
      </c>
      <c r="B388" t="s">
        <v>37</v>
      </c>
      <c r="C388">
        <v>210</v>
      </c>
      <c r="D388" s="404">
        <v>45279</v>
      </c>
      <c r="E388" t="s">
        <v>918</v>
      </c>
      <c r="F388" t="s">
        <v>917</v>
      </c>
      <c r="G388">
        <v>2020</v>
      </c>
      <c r="H388" t="s">
        <v>892</v>
      </c>
    </row>
    <row r="389" spans="1:8" x14ac:dyDescent="0.25">
      <c r="A389">
        <v>7040</v>
      </c>
      <c r="B389" t="s">
        <v>37</v>
      </c>
      <c r="C389">
        <v>220</v>
      </c>
      <c r="D389" s="404">
        <v>45279</v>
      </c>
      <c r="E389" t="s">
        <v>918</v>
      </c>
      <c r="F389" t="s">
        <v>917</v>
      </c>
      <c r="G389">
        <v>2020</v>
      </c>
      <c r="H389" t="s">
        <v>892</v>
      </c>
    </row>
    <row r="390" spans="1:8" x14ac:dyDescent="0.25">
      <c r="A390">
        <v>7040</v>
      </c>
      <c r="B390" t="s">
        <v>37</v>
      </c>
      <c r="C390">
        <v>110</v>
      </c>
      <c r="D390" s="404">
        <v>45072</v>
      </c>
      <c r="E390" t="s">
        <v>916</v>
      </c>
      <c r="F390">
        <v>100453</v>
      </c>
      <c r="G390">
        <v>2007.5</v>
      </c>
      <c r="H390" t="s">
        <v>892</v>
      </c>
    </row>
    <row r="391" spans="1:8" x14ac:dyDescent="0.25">
      <c r="A391">
        <v>7040</v>
      </c>
      <c r="B391" t="s">
        <v>37</v>
      </c>
      <c r="C391">
        <v>112</v>
      </c>
      <c r="D391" s="404">
        <v>45072</v>
      </c>
      <c r="E391" t="s">
        <v>916</v>
      </c>
      <c r="F391">
        <v>100453</v>
      </c>
      <c r="G391">
        <v>2007.5</v>
      </c>
      <c r="H391" t="s">
        <v>892</v>
      </c>
    </row>
    <row r="392" spans="1:8" x14ac:dyDescent="0.25">
      <c r="A392">
        <v>7040</v>
      </c>
      <c r="B392" t="s">
        <v>37</v>
      </c>
      <c r="C392">
        <v>110</v>
      </c>
      <c r="D392" s="404">
        <v>45147</v>
      </c>
      <c r="E392" t="s">
        <v>916</v>
      </c>
      <c r="F392">
        <v>101467</v>
      </c>
      <c r="G392">
        <v>1737.5</v>
      </c>
      <c r="H392" t="s">
        <v>892</v>
      </c>
    </row>
    <row r="393" spans="1:8" x14ac:dyDescent="0.25">
      <c r="A393">
        <v>7040</v>
      </c>
      <c r="B393" t="s">
        <v>37</v>
      </c>
      <c r="C393">
        <v>112</v>
      </c>
      <c r="D393" s="404">
        <v>45147</v>
      </c>
      <c r="E393" t="s">
        <v>916</v>
      </c>
      <c r="F393">
        <v>101467</v>
      </c>
      <c r="G393">
        <v>1737.5</v>
      </c>
      <c r="H393" t="s">
        <v>892</v>
      </c>
    </row>
    <row r="394" spans="1:8" x14ac:dyDescent="0.25">
      <c r="A394">
        <v>7040</v>
      </c>
      <c r="B394" t="s">
        <v>37</v>
      </c>
      <c r="C394">
        <v>110</v>
      </c>
      <c r="D394" s="404">
        <v>45189</v>
      </c>
      <c r="E394" t="s">
        <v>916</v>
      </c>
      <c r="F394">
        <v>102006</v>
      </c>
      <c r="G394">
        <v>1479</v>
      </c>
      <c r="H394" t="s">
        <v>892</v>
      </c>
    </row>
    <row r="395" spans="1:8" x14ac:dyDescent="0.25">
      <c r="A395">
        <v>7040</v>
      </c>
      <c r="B395" t="s">
        <v>37</v>
      </c>
      <c r="C395">
        <v>112</v>
      </c>
      <c r="D395" s="404">
        <v>45189</v>
      </c>
      <c r="E395" t="s">
        <v>916</v>
      </c>
      <c r="F395">
        <v>102006</v>
      </c>
      <c r="G395">
        <v>1479</v>
      </c>
      <c r="H395" t="s">
        <v>892</v>
      </c>
    </row>
    <row r="396" spans="1:8" x14ac:dyDescent="0.25">
      <c r="A396">
        <v>7040</v>
      </c>
      <c r="B396" t="s">
        <v>37</v>
      </c>
      <c r="C396">
        <v>112</v>
      </c>
      <c r="D396" s="404">
        <v>45169</v>
      </c>
      <c r="E396" t="s">
        <v>915</v>
      </c>
      <c r="F396">
        <v>100189</v>
      </c>
      <c r="G396">
        <v>86.09</v>
      </c>
      <c r="H396" t="s">
        <v>892</v>
      </c>
    </row>
    <row r="397" spans="1:8" x14ac:dyDescent="0.25">
      <c r="A397">
        <v>7040</v>
      </c>
      <c r="B397" t="s">
        <v>37</v>
      </c>
      <c r="C397">
        <v>110</v>
      </c>
      <c r="D397" s="404">
        <v>45119</v>
      </c>
      <c r="E397" t="s">
        <v>914</v>
      </c>
      <c r="F397">
        <v>101071</v>
      </c>
      <c r="G397">
        <v>73.040000000000006</v>
      </c>
      <c r="H397" t="s">
        <v>892</v>
      </c>
    </row>
    <row r="398" spans="1:8" x14ac:dyDescent="0.25">
      <c r="A398">
        <v>7040</v>
      </c>
      <c r="B398" t="s">
        <v>37</v>
      </c>
      <c r="C398">
        <v>112</v>
      </c>
      <c r="D398" s="404">
        <v>45119</v>
      </c>
      <c r="E398" t="s">
        <v>914</v>
      </c>
      <c r="F398">
        <v>101071</v>
      </c>
      <c r="G398">
        <v>73.040000000000006</v>
      </c>
      <c r="H398" t="s">
        <v>892</v>
      </c>
    </row>
    <row r="399" spans="1:8" x14ac:dyDescent="0.25">
      <c r="A399">
        <v>7040</v>
      </c>
      <c r="B399" t="s">
        <v>37</v>
      </c>
      <c r="C399">
        <v>110</v>
      </c>
      <c r="D399" s="404">
        <v>45281</v>
      </c>
      <c r="E399" t="s">
        <v>913</v>
      </c>
      <c r="F399">
        <v>230294</v>
      </c>
      <c r="G399">
        <v>278.26</v>
      </c>
      <c r="H399" t="s">
        <v>895</v>
      </c>
    </row>
    <row r="400" spans="1:8" x14ac:dyDescent="0.25">
      <c r="A400">
        <v>7040</v>
      </c>
      <c r="B400" t="s">
        <v>37</v>
      </c>
      <c r="C400">
        <v>112</v>
      </c>
      <c r="D400" s="404">
        <v>45281</v>
      </c>
      <c r="E400" t="s">
        <v>913</v>
      </c>
      <c r="F400">
        <v>230294</v>
      </c>
      <c r="G400">
        <v>260.87</v>
      </c>
      <c r="H400" t="s">
        <v>895</v>
      </c>
    </row>
    <row r="401" spans="1:8" x14ac:dyDescent="0.25">
      <c r="A401">
        <v>7040</v>
      </c>
      <c r="B401" t="s">
        <v>37</v>
      </c>
      <c r="C401">
        <v>120</v>
      </c>
      <c r="D401" s="404">
        <v>45281</v>
      </c>
      <c r="E401" t="s">
        <v>913</v>
      </c>
      <c r="F401">
        <v>230294</v>
      </c>
      <c r="G401">
        <v>260.87</v>
      </c>
      <c r="H401" t="s">
        <v>895</v>
      </c>
    </row>
    <row r="402" spans="1:8" x14ac:dyDescent="0.25">
      <c r="A402">
        <v>7040</v>
      </c>
      <c r="B402" t="s">
        <v>37</v>
      </c>
      <c r="C402">
        <v>210</v>
      </c>
      <c r="D402" s="404">
        <v>45036</v>
      </c>
      <c r="E402" t="s">
        <v>912</v>
      </c>
      <c r="F402" t="s">
        <v>911</v>
      </c>
      <c r="G402">
        <v>361.37</v>
      </c>
      <c r="H402" t="s">
        <v>894</v>
      </c>
    </row>
    <row r="403" spans="1:8" x14ac:dyDescent="0.25">
      <c r="A403">
        <v>7040</v>
      </c>
      <c r="B403" t="s">
        <v>37</v>
      </c>
      <c r="C403">
        <v>220</v>
      </c>
      <c r="D403" s="404">
        <v>45036</v>
      </c>
      <c r="E403" t="s">
        <v>912</v>
      </c>
      <c r="F403" t="s">
        <v>911</v>
      </c>
      <c r="G403">
        <v>361.37</v>
      </c>
      <c r="H403" t="s">
        <v>894</v>
      </c>
    </row>
    <row r="404" spans="1:8" x14ac:dyDescent="0.25">
      <c r="A404">
        <v>7040</v>
      </c>
      <c r="B404" t="s">
        <v>37</v>
      </c>
      <c r="C404">
        <v>210</v>
      </c>
      <c r="D404" s="404">
        <v>45274</v>
      </c>
      <c r="E404" t="s">
        <v>910</v>
      </c>
      <c r="F404" t="s">
        <v>909</v>
      </c>
      <c r="G404">
        <v>1077.76</v>
      </c>
      <c r="H404" t="s">
        <v>894</v>
      </c>
    </row>
    <row r="405" spans="1:8" x14ac:dyDescent="0.25">
      <c r="A405">
        <v>7040</v>
      </c>
      <c r="B405" t="s">
        <v>37</v>
      </c>
      <c r="C405">
        <v>220</v>
      </c>
      <c r="D405" s="404">
        <v>45274</v>
      </c>
      <c r="E405" t="s">
        <v>910</v>
      </c>
      <c r="F405" t="s">
        <v>909</v>
      </c>
      <c r="G405">
        <v>1077.76</v>
      </c>
      <c r="H405" t="s">
        <v>894</v>
      </c>
    </row>
    <row r="406" spans="1:8" x14ac:dyDescent="0.25">
      <c r="A406">
        <v>7040</v>
      </c>
      <c r="B406" t="s">
        <v>37</v>
      </c>
      <c r="C406">
        <v>210</v>
      </c>
      <c r="D406" s="404">
        <v>45329</v>
      </c>
      <c r="E406" t="s">
        <v>908</v>
      </c>
      <c r="F406" t="s">
        <v>907</v>
      </c>
      <c r="G406">
        <v>108.7</v>
      </c>
      <c r="H406" t="s">
        <v>894</v>
      </c>
    </row>
    <row r="407" spans="1:8" x14ac:dyDescent="0.25">
      <c r="A407">
        <v>7040</v>
      </c>
      <c r="B407" t="s">
        <v>37</v>
      </c>
      <c r="C407">
        <v>220</v>
      </c>
      <c r="D407" s="404">
        <v>45329</v>
      </c>
      <c r="E407" t="s">
        <v>908</v>
      </c>
      <c r="F407" t="s">
        <v>907</v>
      </c>
      <c r="G407">
        <v>113.05</v>
      </c>
      <c r="H407" t="s">
        <v>894</v>
      </c>
    </row>
  </sheetData>
  <autoFilter ref="A1:H407" xr:uid="{588AE48C-9E5A-4140-B3A4-92B442835FD3}">
    <sortState xmlns:xlrd2="http://schemas.microsoft.com/office/spreadsheetml/2017/richdata2" ref="A2:H407">
      <sortCondition ref="E1:E407"/>
    </sortState>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0FAB5-087A-4228-9375-4DDE79133F87}">
  <sheetPr>
    <tabColor theme="7" tint="0.79998168889431442"/>
  </sheetPr>
  <dimension ref="A1:X115"/>
  <sheetViews>
    <sheetView workbookViewId="0">
      <selection activeCell="E102" sqref="E102"/>
    </sheetView>
  </sheetViews>
  <sheetFormatPr defaultRowHeight="15" x14ac:dyDescent="0.25"/>
  <cols>
    <col min="1" max="1" width="27.85546875" bestFit="1" customWidth="1"/>
    <col min="2" max="3" width="27.85546875" customWidth="1"/>
    <col min="4" max="4" width="14.85546875" bestFit="1" customWidth="1"/>
    <col min="5" max="6" width="19" bestFit="1" customWidth="1"/>
    <col min="7" max="7" width="13.85546875" bestFit="1" customWidth="1"/>
    <col min="10" max="10" width="14.28515625" bestFit="1" customWidth="1"/>
    <col min="11" max="11" width="11.140625" bestFit="1" customWidth="1"/>
    <col min="12" max="16" width="10.140625" bestFit="1" customWidth="1"/>
    <col min="17" max="17" width="11.140625" bestFit="1" customWidth="1"/>
    <col min="18" max="19" width="10.140625" bestFit="1" customWidth="1"/>
    <col min="20" max="21" width="11.140625" bestFit="1" customWidth="1"/>
    <col min="22" max="22" width="10.140625" bestFit="1" customWidth="1"/>
    <col min="23" max="23" width="12.7109375" bestFit="1" customWidth="1"/>
  </cols>
  <sheetData>
    <row r="1" spans="1:13" x14ac:dyDescent="0.25">
      <c r="A1" t="s">
        <v>1095</v>
      </c>
      <c r="B1" t="s">
        <v>1099</v>
      </c>
      <c r="C1" t="s">
        <v>1100</v>
      </c>
      <c r="D1" t="s">
        <v>1097</v>
      </c>
    </row>
    <row r="2" spans="1:13" x14ac:dyDescent="0.25">
      <c r="A2" t="s">
        <v>1096</v>
      </c>
      <c r="D2" s="427">
        <v>23088532.91</v>
      </c>
      <c r="I2" t="s">
        <v>6127</v>
      </c>
    </row>
    <row r="3" spans="1:13" x14ac:dyDescent="0.25">
      <c r="A3" t="s">
        <v>44</v>
      </c>
      <c r="B3">
        <v>7080</v>
      </c>
      <c r="C3" t="s">
        <v>1101</v>
      </c>
      <c r="D3" s="427">
        <v>374533.79</v>
      </c>
      <c r="E3" s="416">
        <v>0</v>
      </c>
      <c r="H3" s="416">
        <f>D3/$D$10</f>
        <v>0.32518520231202225</v>
      </c>
      <c r="I3" s="430">
        <f>H3</f>
        <v>0.32518520231202225</v>
      </c>
    </row>
    <row r="4" spans="1:13" x14ac:dyDescent="0.25">
      <c r="A4" t="s">
        <v>87</v>
      </c>
      <c r="B4">
        <v>7385</v>
      </c>
      <c r="C4" t="s">
        <v>1101</v>
      </c>
      <c r="D4" s="427">
        <v>66712.42</v>
      </c>
      <c r="E4" s="416">
        <v>0</v>
      </c>
      <c r="H4" s="416">
        <f t="shared" ref="H4:H9" si="0">D4/$D$10</f>
        <v>5.7922388776789943E-2</v>
      </c>
      <c r="I4" s="430">
        <f>H4</f>
        <v>5.7922388776789943E-2</v>
      </c>
    </row>
    <row r="5" spans="1:13" x14ac:dyDescent="0.25">
      <c r="A5" t="s">
        <v>112</v>
      </c>
      <c r="B5">
        <v>7860</v>
      </c>
      <c r="C5" t="s">
        <v>1102</v>
      </c>
      <c r="D5" s="427">
        <v>43748.33</v>
      </c>
      <c r="E5" s="416">
        <v>1</v>
      </c>
      <c r="H5" s="416">
        <f t="shared" si="0"/>
        <v>3.7984048226631602E-2</v>
      </c>
    </row>
    <row r="6" spans="1:13" x14ac:dyDescent="0.25">
      <c r="A6" t="s">
        <v>113</v>
      </c>
      <c r="B6">
        <v>7910</v>
      </c>
      <c r="C6" t="s">
        <v>1101</v>
      </c>
      <c r="D6" s="427">
        <v>70815.679999999993</v>
      </c>
      <c r="E6" s="416">
        <v>0</v>
      </c>
      <c r="H6" s="416">
        <f t="shared" si="0"/>
        <v>6.1485003069184835E-2</v>
      </c>
      <c r="I6" s="430">
        <f>H6</f>
        <v>6.1485003069184835E-2</v>
      </c>
    </row>
    <row r="7" spans="1:13" x14ac:dyDescent="0.25">
      <c r="A7" t="s">
        <v>118</v>
      </c>
      <c r="B7">
        <v>7390</v>
      </c>
      <c r="C7" t="s">
        <v>1101</v>
      </c>
      <c r="D7" s="427">
        <v>512945.11</v>
      </c>
      <c r="E7" s="416">
        <v>0</v>
      </c>
      <c r="H7" s="416">
        <f t="shared" si="0"/>
        <v>0.44535944105420372</v>
      </c>
      <c r="I7" s="430">
        <f>H7</f>
        <v>0.44535944105420372</v>
      </c>
    </row>
    <row r="8" spans="1:13" x14ac:dyDescent="0.25">
      <c r="A8" t="s">
        <v>4752</v>
      </c>
      <c r="B8">
        <v>7430</v>
      </c>
      <c r="C8" t="s">
        <v>1102</v>
      </c>
      <c r="D8" s="427">
        <v>68000</v>
      </c>
      <c r="E8" s="416">
        <v>0</v>
      </c>
      <c r="H8" s="416">
        <f t="shared" si="0"/>
        <v>5.9040317182643291E-2</v>
      </c>
    </row>
    <row r="9" spans="1:13" x14ac:dyDescent="0.25">
      <c r="A9" t="s">
        <v>4753</v>
      </c>
      <c r="D9" s="427">
        <v>15000</v>
      </c>
      <c r="E9" s="416">
        <v>0</v>
      </c>
      <c r="H9" s="416">
        <f t="shared" si="0"/>
        <v>1.3023599378524256E-2</v>
      </c>
    </row>
    <row r="10" spans="1:13" x14ac:dyDescent="0.25">
      <c r="D10" s="427">
        <f>SUM(D3:D9)</f>
        <v>1151755.33</v>
      </c>
      <c r="F10" s="431">
        <f>D10/11*12</f>
        <v>1256460.3600000001</v>
      </c>
      <c r="G10" s="431"/>
      <c r="I10" s="430">
        <f>I3+I4+I5+I6+I7+I8+I9</f>
        <v>0.88995203521220079</v>
      </c>
      <c r="J10" s="431">
        <f>I10*F18</f>
        <v>1010410.2559050194</v>
      </c>
    </row>
    <row r="11" spans="1:13" x14ac:dyDescent="0.25">
      <c r="A11" t="s">
        <v>1123</v>
      </c>
      <c r="D11" s="416">
        <f>D10/D2</f>
        <v>4.9884301202228275E-2</v>
      </c>
    </row>
    <row r="12" spans="1:13" x14ac:dyDescent="0.25">
      <c r="D12" s="427"/>
      <c r="E12" t="s">
        <v>1124</v>
      </c>
      <c r="F12" t="s">
        <v>1125</v>
      </c>
      <c r="G12" t="s">
        <v>1126</v>
      </c>
    </row>
    <row r="13" spans="1:13" x14ac:dyDescent="0.25">
      <c r="A13" t="s">
        <v>173</v>
      </c>
      <c r="E13" s="430">
        <v>0.03</v>
      </c>
      <c r="F13" s="430">
        <v>0.04</v>
      </c>
      <c r="G13" s="430">
        <v>0.05</v>
      </c>
    </row>
    <row r="14" spans="1:13" x14ac:dyDescent="0.25">
      <c r="A14" t="s">
        <v>1096</v>
      </c>
      <c r="D14" s="427">
        <f>[14]Overall!$AL$9+[14]Overall!$AL$33</f>
        <v>26807856.991594512</v>
      </c>
    </row>
    <row r="15" spans="1:13" x14ac:dyDescent="0.25">
      <c r="A15" t="s">
        <v>1127</v>
      </c>
      <c r="D15" s="427"/>
      <c r="E15" s="431">
        <f>$D$14*E13</f>
        <v>804235.7097478353</v>
      </c>
      <c r="F15" s="412">
        <f>'SE - Marketing Matt'!O11</f>
        <v>1135353.6100000001</v>
      </c>
      <c r="G15" s="431">
        <f>$D$14*G13</f>
        <v>1340392.8495797256</v>
      </c>
      <c r="J15" s="431"/>
      <c r="M15" s="431"/>
    </row>
    <row r="16" spans="1:13" x14ac:dyDescent="0.25">
      <c r="A16" t="s">
        <v>44</v>
      </c>
      <c r="B16">
        <v>7080</v>
      </c>
      <c r="C16" t="s">
        <v>1101</v>
      </c>
      <c r="D16" s="427"/>
      <c r="E16" s="431">
        <f t="shared" ref="E16:G21" si="1">E$15*$E3</f>
        <v>0</v>
      </c>
      <c r="F16" s="431">
        <f>F$15*$E3</f>
        <v>0</v>
      </c>
      <c r="G16" s="431">
        <f t="shared" si="1"/>
        <v>0</v>
      </c>
    </row>
    <row r="17" spans="1:7" x14ac:dyDescent="0.25">
      <c r="A17" t="s">
        <v>87</v>
      </c>
      <c r="B17">
        <v>7385</v>
      </c>
      <c r="C17" t="s">
        <v>1101</v>
      </c>
      <c r="D17" s="427"/>
      <c r="E17" s="431">
        <f t="shared" si="1"/>
        <v>0</v>
      </c>
      <c r="F17" s="431">
        <f t="shared" si="1"/>
        <v>0</v>
      </c>
      <c r="G17" s="431">
        <f t="shared" si="1"/>
        <v>0</v>
      </c>
    </row>
    <row r="18" spans="1:7" x14ac:dyDescent="0.25">
      <c r="A18" t="s">
        <v>112</v>
      </c>
      <c r="B18">
        <v>7860</v>
      </c>
      <c r="C18" t="s">
        <v>1102</v>
      </c>
      <c r="D18" s="427"/>
      <c r="E18" s="431">
        <f t="shared" si="1"/>
        <v>804235.7097478353</v>
      </c>
      <c r="F18" s="431">
        <f t="shared" si="1"/>
        <v>1135353.6100000001</v>
      </c>
      <c r="G18" s="431">
        <f t="shared" si="1"/>
        <v>1340392.8495797256</v>
      </c>
    </row>
    <row r="19" spans="1:7" x14ac:dyDescent="0.25">
      <c r="A19" t="s">
        <v>113</v>
      </c>
      <c r="B19">
        <v>7910</v>
      </c>
      <c r="C19" t="s">
        <v>1101</v>
      </c>
      <c r="D19" s="427"/>
      <c r="E19" s="431">
        <f t="shared" si="1"/>
        <v>0</v>
      </c>
      <c r="F19" s="431">
        <f t="shared" si="1"/>
        <v>0</v>
      </c>
      <c r="G19" s="431">
        <f t="shared" si="1"/>
        <v>0</v>
      </c>
    </row>
    <row r="20" spans="1:7" x14ac:dyDescent="0.25">
      <c r="A20" t="s">
        <v>118</v>
      </c>
      <c r="B20">
        <v>7390</v>
      </c>
      <c r="C20" t="s">
        <v>1101</v>
      </c>
      <c r="D20" s="427"/>
      <c r="E20" s="431">
        <f t="shared" si="1"/>
        <v>0</v>
      </c>
      <c r="F20" s="431">
        <f t="shared" si="1"/>
        <v>0</v>
      </c>
      <c r="G20" s="431">
        <f t="shared" si="1"/>
        <v>0</v>
      </c>
    </row>
    <row r="21" spans="1:7" x14ac:dyDescent="0.25">
      <c r="A21" t="s">
        <v>4752</v>
      </c>
      <c r="B21">
        <v>7430</v>
      </c>
      <c r="C21" t="s">
        <v>1102</v>
      </c>
      <c r="D21" s="427"/>
      <c r="E21" s="431">
        <f t="shared" si="1"/>
        <v>0</v>
      </c>
      <c r="F21" s="431">
        <f t="shared" si="1"/>
        <v>0</v>
      </c>
      <c r="G21" s="431">
        <f t="shared" si="1"/>
        <v>0</v>
      </c>
    </row>
    <row r="22" spans="1:7" x14ac:dyDescent="0.25">
      <c r="D22" s="427"/>
      <c r="E22" s="431">
        <f>E15-E16-E17-E18-E19-E20-E21</f>
        <v>0</v>
      </c>
      <c r="F22" s="431">
        <f t="shared" ref="F22:G22" si="2">F15-F16-F17-F18-F19-F20-F21</f>
        <v>0</v>
      </c>
      <c r="G22" s="431">
        <f t="shared" si="2"/>
        <v>0</v>
      </c>
    </row>
    <row r="23" spans="1:7" x14ac:dyDescent="0.25">
      <c r="D23" s="427"/>
    </row>
    <row r="24" spans="1:7" x14ac:dyDescent="0.25">
      <c r="A24" t="s">
        <v>1129</v>
      </c>
      <c r="B24" t="s">
        <v>1130</v>
      </c>
      <c r="D24" s="427"/>
    </row>
    <row r="25" spans="1:7" x14ac:dyDescent="0.25">
      <c r="A25" t="s">
        <v>44</v>
      </c>
      <c r="B25">
        <v>7080</v>
      </c>
      <c r="C25" t="s">
        <v>1101</v>
      </c>
      <c r="D25" s="427"/>
      <c r="E25" s="431">
        <f>E16/12</f>
        <v>0</v>
      </c>
      <c r="F25" s="431">
        <f>F16/12</f>
        <v>0</v>
      </c>
      <c r="G25" s="431">
        <f t="shared" ref="E25:G30" si="3">G16/12</f>
        <v>0</v>
      </c>
    </row>
    <row r="26" spans="1:7" x14ac:dyDescent="0.25">
      <c r="A26" t="s">
        <v>87</v>
      </c>
      <c r="B26">
        <v>7385</v>
      </c>
      <c r="C26" t="s">
        <v>1101</v>
      </c>
      <c r="D26" s="427"/>
      <c r="E26" s="431">
        <f t="shared" si="3"/>
        <v>0</v>
      </c>
      <c r="F26" s="431">
        <f t="shared" si="3"/>
        <v>0</v>
      </c>
      <c r="G26" s="431">
        <f t="shared" si="3"/>
        <v>0</v>
      </c>
    </row>
    <row r="27" spans="1:7" x14ac:dyDescent="0.25">
      <c r="A27" t="s">
        <v>112</v>
      </c>
      <c r="B27">
        <v>7860</v>
      </c>
      <c r="C27" t="s">
        <v>1102</v>
      </c>
      <c r="D27" s="427"/>
      <c r="E27" s="431">
        <f t="shared" si="3"/>
        <v>67019.642478986279</v>
      </c>
      <c r="F27" s="431">
        <f t="shared" si="3"/>
        <v>94612.800833333342</v>
      </c>
      <c r="G27" s="431">
        <f t="shared" si="3"/>
        <v>111699.40413164381</v>
      </c>
    </row>
    <row r="28" spans="1:7" x14ac:dyDescent="0.25">
      <c r="A28" t="s">
        <v>113</v>
      </c>
      <c r="B28">
        <v>7910</v>
      </c>
      <c r="C28" t="s">
        <v>1101</v>
      </c>
      <c r="D28" s="427"/>
      <c r="E28" s="431">
        <f t="shared" si="3"/>
        <v>0</v>
      </c>
      <c r="F28" s="431">
        <f t="shared" si="3"/>
        <v>0</v>
      </c>
      <c r="G28" s="431">
        <f t="shared" si="3"/>
        <v>0</v>
      </c>
    </row>
    <row r="29" spans="1:7" x14ac:dyDescent="0.25">
      <c r="A29" t="s">
        <v>118</v>
      </c>
      <c r="B29">
        <v>7390</v>
      </c>
      <c r="C29" t="s">
        <v>1101</v>
      </c>
      <c r="D29" s="427"/>
      <c r="E29" s="431">
        <f t="shared" si="3"/>
        <v>0</v>
      </c>
      <c r="F29" s="431">
        <f t="shared" si="3"/>
        <v>0</v>
      </c>
      <c r="G29" s="431">
        <f t="shared" si="3"/>
        <v>0</v>
      </c>
    </row>
    <row r="30" spans="1:7" x14ac:dyDescent="0.25">
      <c r="A30" t="s">
        <v>4752</v>
      </c>
      <c r="B30">
        <v>7430</v>
      </c>
      <c r="C30" t="s">
        <v>1102</v>
      </c>
      <c r="D30" s="427"/>
      <c r="E30" s="431">
        <f t="shared" si="3"/>
        <v>0</v>
      </c>
      <c r="F30" s="431">
        <f t="shared" si="3"/>
        <v>0</v>
      </c>
      <c r="G30" s="431">
        <f t="shared" si="3"/>
        <v>0</v>
      </c>
    </row>
    <row r="31" spans="1:7" x14ac:dyDescent="0.25">
      <c r="D31" s="427"/>
    </row>
    <row r="32" spans="1:7" x14ac:dyDescent="0.25">
      <c r="A32" s="421" t="s">
        <v>1131</v>
      </c>
      <c r="D32" s="427"/>
    </row>
    <row r="33" spans="2:23" ht="15.75" thickBot="1" x14ac:dyDescent="0.3">
      <c r="D33" s="427"/>
    </row>
    <row r="34" spans="2:23" x14ac:dyDescent="0.25">
      <c r="B34" s="437"/>
      <c r="C34" s="438"/>
      <c r="D34" s="438"/>
      <c r="E34" s="438" t="s">
        <v>1173</v>
      </c>
      <c r="F34" s="438"/>
      <c r="G34" s="438"/>
      <c r="H34" s="438"/>
      <c r="I34" s="438" t="s">
        <v>905</v>
      </c>
      <c r="J34" s="439"/>
    </row>
    <row r="35" spans="2:23" x14ac:dyDescent="0.25">
      <c r="B35" s="413"/>
      <c r="D35" t="s">
        <v>301</v>
      </c>
      <c r="E35" s="4">
        <f>SUM(E36:E51)</f>
        <v>424638.2</v>
      </c>
      <c r="G35" t="s">
        <v>1175</v>
      </c>
      <c r="I35" s="4">
        <f>F16</f>
        <v>0</v>
      </c>
      <c r="J35" s="440"/>
    </row>
    <row r="36" spans="2:23" x14ac:dyDescent="0.25">
      <c r="B36" s="413" t="s">
        <v>44</v>
      </c>
      <c r="C36" s="124">
        <v>7080</v>
      </c>
      <c r="D36" s="124">
        <v>110</v>
      </c>
      <c r="E36" s="4">
        <v>102199</v>
      </c>
      <c r="F36" s="441">
        <f>E36/$E$35</f>
        <v>0.24067311890451681</v>
      </c>
      <c r="G36" s="435">
        <f>-G43</f>
        <v>7.3891138385571531E-4</v>
      </c>
      <c r="H36" s="435">
        <f t="shared" ref="H36:H51" si="4">F36+G36</f>
        <v>0.24141203028837252</v>
      </c>
      <c r="I36" s="4">
        <f>$F$16*H36</f>
        <v>0</v>
      </c>
      <c r="J36" s="440"/>
      <c r="K36" s="412"/>
      <c r="L36" s="412"/>
      <c r="M36" s="412"/>
      <c r="N36" s="412"/>
      <c r="O36" s="412"/>
      <c r="P36" s="412"/>
      <c r="Q36" s="412"/>
      <c r="R36" s="412"/>
      <c r="S36" s="412"/>
      <c r="T36" s="412"/>
      <c r="U36" s="412"/>
      <c r="V36" s="412"/>
      <c r="W36" s="412"/>
    </row>
    <row r="37" spans="2:23" x14ac:dyDescent="0.25">
      <c r="B37" s="413" t="s">
        <v>44</v>
      </c>
      <c r="C37" s="124">
        <v>7080</v>
      </c>
      <c r="D37" s="124">
        <v>112</v>
      </c>
      <c r="E37" s="4">
        <v>52025.96</v>
      </c>
      <c r="F37" s="441">
        <f t="shared" ref="F37:F51" si="5">E37/$E$35</f>
        <v>0.12251832265679347</v>
      </c>
      <c r="G37" s="435"/>
      <c r="H37" s="435">
        <f t="shared" si="4"/>
        <v>0.12251832265679347</v>
      </c>
      <c r="I37" s="4">
        <f t="shared" ref="I37:I51" si="6">$F$16*H37</f>
        <v>0</v>
      </c>
      <c r="J37" s="440"/>
      <c r="K37" s="412"/>
      <c r="L37" s="412"/>
      <c r="M37" s="412"/>
      <c r="N37" s="412"/>
      <c r="O37" s="412"/>
      <c r="P37" s="412"/>
      <c r="Q37" s="412"/>
      <c r="R37" s="412"/>
      <c r="S37" s="412"/>
      <c r="T37" s="412"/>
      <c r="U37" s="412"/>
      <c r="V37" s="412"/>
      <c r="W37" s="412"/>
    </row>
    <row r="38" spans="2:23" x14ac:dyDescent="0.25">
      <c r="B38" s="413" t="s">
        <v>44</v>
      </c>
      <c r="C38" s="124">
        <v>7080</v>
      </c>
      <c r="D38" s="124">
        <v>120</v>
      </c>
      <c r="E38" s="4">
        <v>115413.03000000001</v>
      </c>
      <c r="F38" s="441">
        <f t="shared" si="5"/>
        <v>0.27179144504663033</v>
      </c>
      <c r="H38" s="435">
        <f t="shared" si="4"/>
        <v>0.27179144504663033</v>
      </c>
      <c r="I38" s="4">
        <f t="shared" si="6"/>
        <v>0</v>
      </c>
      <c r="J38" s="440"/>
      <c r="K38" s="412"/>
      <c r="L38" s="412"/>
      <c r="M38" s="412"/>
      <c r="N38" s="412"/>
      <c r="O38" s="412"/>
      <c r="P38" s="412"/>
      <c r="Q38" s="412"/>
      <c r="R38" s="412"/>
      <c r="S38" s="412"/>
      <c r="T38" s="412"/>
      <c r="U38" s="412"/>
      <c r="V38" s="412"/>
      <c r="W38" s="412"/>
    </row>
    <row r="39" spans="2:23" x14ac:dyDescent="0.25">
      <c r="B39" s="413" t="s">
        <v>44</v>
      </c>
      <c r="C39" s="124">
        <v>7080</v>
      </c>
      <c r="D39" s="124">
        <v>121</v>
      </c>
      <c r="E39" s="4">
        <v>0</v>
      </c>
      <c r="F39" s="441">
        <f t="shared" si="5"/>
        <v>0</v>
      </c>
      <c r="H39" s="435">
        <f t="shared" si="4"/>
        <v>0</v>
      </c>
      <c r="I39" s="4">
        <f t="shared" si="6"/>
        <v>0</v>
      </c>
      <c r="J39" s="440"/>
      <c r="K39" s="412"/>
      <c r="L39" s="412"/>
      <c r="M39" s="412"/>
      <c r="N39" s="412"/>
      <c r="O39" s="412"/>
      <c r="P39" s="412"/>
      <c r="Q39" s="412"/>
      <c r="R39" s="412"/>
      <c r="S39" s="412"/>
      <c r="T39" s="412"/>
      <c r="U39" s="412"/>
      <c r="V39" s="412"/>
      <c r="W39" s="412"/>
    </row>
    <row r="40" spans="2:23" x14ac:dyDescent="0.25">
      <c r="B40" s="413" t="s">
        <v>44</v>
      </c>
      <c r="C40" s="124">
        <v>7080</v>
      </c>
      <c r="D40" s="124">
        <v>122</v>
      </c>
      <c r="E40" s="4">
        <v>33408.89</v>
      </c>
      <c r="F40" s="441">
        <f t="shared" si="5"/>
        <v>7.867612946739129E-2</v>
      </c>
      <c r="H40" s="435">
        <f t="shared" si="4"/>
        <v>7.867612946739129E-2</v>
      </c>
      <c r="I40" s="4">
        <f t="shared" si="6"/>
        <v>0</v>
      </c>
      <c r="J40" s="440"/>
      <c r="K40" s="412"/>
      <c r="L40" s="412"/>
      <c r="M40" s="412"/>
      <c r="N40" s="412"/>
      <c r="O40" s="412"/>
      <c r="P40" s="412"/>
      <c r="Q40" s="412"/>
      <c r="R40" s="412"/>
      <c r="S40" s="412"/>
      <c r="T40" s="412"/>
      <c r="U40" s="412"/>
      <c r="V40" s="412"/>
      <c r="W40" s="412"/>
    </row>
    <row r="41" spans="2:23" x14ac:dyDescent="0.25">
      <c r="B41" s="413" t="s">
        <v>44</v>
      </c>
      <c r="C41" s="124">
        <v>7080</v>
      </c>
      <c r="D41" s="124">
        <v>130</v>
      </c>
      <c r="E41" s="4">
        <v>10323.049999999999</v>
      </c>
      <c r="F41" s="441">
        <f t="shared" si="5"/>
        <v>2.4310224562933809E-2</v>
      </c>
      <c r="G41" s="435">
        <f>-G46</f>
        <v>8.7168323528123476E-4</v>
      </c>
      <c r="H41" s="435">
        <f t="shared" si="4"/>
        <v>2.5181907798215043E-2</v>
      </c>
      <c r="I41" s="4">
        <f t="shared" si="6"/>
        <v>0</v>
      </c>
      <c r="J41" s="440"/>
      <c r="K41" s="412"/>
      <c r="L41" s="412"/>
      <c r="M41" s="412"/>
      <c r="N41" s="412"/>
      <c r="O41" s="412"/>
      <c r="P41" s="412"/>
      <c r="Q41" s="412"/>
      <c r="R41" s="412"/>
      <c r="S41" s="412"/>
      <c r="T41" s="412"/>
      <c r="U41" s="412"/>
      <c r="V41" s="412"/>
      <c r="W41" s="412"/>
    </row>
    <row r="42" spans="2:23" x14ac:dyDescent="0.25">
      <c r="B42" s="413" t="s">
        <v>44</v>
      </c>
      <c r="C42" s="124">
        <v>7080</v>
      </c>
      <c r="D42" s="124">
        <v>140</v>
      </c>
      <c r="E42" s="4">
        <v>7077.18</v>
      </c>
      <c r="F42" s="441">
        <f t="shared" si="5"/>
        <v>1.6666376223335538E-2</v>
      </c>
      <c r="G42" s="435"/>
      <c r="H42" s="435">
        <f t="shared" si="4"/>
        <v>1.6666376223335538E-2</v>
      </c>
      <c r="I42" s="4">
        <f t="shared" si="6"/>
        <v>0</v>
      </c>
      <c r="J42" s="440"/>
      <c r="K42" s="412"/>
      <c r="L42" s="412"/>
      <c r="M42" s="412"/>
      <c r="N42" s="412"/>
      <c r="O42" s="412"/>
      <c r="P42" s="412"/>
      <c r="Q42" s="412"/>
      <c r="R42" s="412"/>
      <c r="S42" s="412"/>
      <c r="T42" s="412"/>
      <c r="U42" s="412"/>
      <c r="V42" s="412"/>
      <c r="W42" s="412"/>
    </row>
    <row r="43" spans="2:23" x14ac:dyDescent="0.25">
      <c r="B43" s="413" t="s">
        <v>44</v>
      </c>
      <c r="C43" s="124">
        <v>7080</v>
      </c>
      <c r="D43" s="124">
        <v>160</v>
      </c>
      <c r="E43" s="4">
        <v>313.77000000000004</v>
      </c>
      <c r="F43" s="441">
        <f t="shared" si="5"/>
        <v>7.3891138385571531E-4</v>
      </c>
      <c r="G43" s="435">
        <f>-F43</f>
        <v>-7.3891138385571531E-4</v>
      </c>
      <c r="H43" s="435">
        <f t="shared" si="4"/>
        <v>0</v>
      </c>
      <c r="I43" s="4">
        <f t="shared" si="6"/>
        <v>0</v>
      </c>
      <c r="J43" s="440"/>
      <c r="K43" s="412"/>
      <c r="L43" s="412"/>
      <c r="M43" s="412"/>
      <c r="N43" s="412"/>
      <c r="O43" s="412"/>
      <c r="P43" s="412"/>
      <c r="Q43" s="412"/>
      <c r="R43" s="412"/>
      <c r="S43" s="412"/>
      <c r="T43" s="412"/>
      <c r="U43" s="412"/>
      <c r="V43" s="412"/>
      <c r="W43" s="412"/>
    </row>
    <row r="44" spans="2:23" x14ac:dyDescent="0.25">
      <c r="B44" s="413" t="s">
        <v>44</v>
      </c>
      <c r="C44" s="124">
        <v>7080</v>
      </c>
      <c r="D44" s="124">
        <v>210</v>
      </c>
      <c r="E44" s="4">
        <v>51408.08</v>
      </c>
      <c r="F44" s="441">
        <f t="shared" si="5"/>
        <v>0.12106324866674736</v>
      </c>
      <c r="G44" s="435"/>
      <c r="H44" s="435">
        <f t="shared" si="4"/>
        <v>0.12106324866674736</v>
      </c>
      <c r="I44" s="4">
        <f t="shared" si="6"/>
        <v>0</v>
      </c>
      <c r="J44" s="440"/>
      <c r="K44" s="412"/>
      <c r="L44" s="412"/>
      <c r="M44" s="412"/>
      <c r="N44" s="412"/>
      <c r="O44" s="412"/>
      <c r="P44" s="412"/>
      <c r="Q44" s="412"/>
      <c r="R44" s="412"/>
      <c r="S44" s="412"/>
      <c r="T44" s="412"/>
      <c r="U44" s="412"/>
      <c r="V44" s="412"/>
      <c r="W44" s="412"/>
    </row>
    <row r="45" spans="2:23" x14ac:dyDescent="0.25">
      <c r="B45" s="413" t="s">
        <v>44</v>
      </c>
      <c r="C45" s="124">
        <v>7080</v>
      </c>
      <c r="D45" s="124">
        <v>220</v>
      </c>
      <c r="E45" s="4">
        <v>45958.68</v>
      </c>
      <c r="F45" s="441">
        <f t="shared" si="5"/>
        <v>0.10823020632623254</v>
      </c>
      <c r="G45" s="435"/>
      <c r="H45" s="435">
        <f t="shared" si="4"/>
        <v>0.10823020632623254</v>
      </c>
      <c r="I45" s="4">
        <f t="shared" si="6"/>
        <v>0</v>
      </c>
      <c r="J45" s="440"/>
      <c r="K45" s="412"/>
      <c r="L45" s="412"/>
      <c r="M45" s="412"/>
      <c r="N45" s="412"/>
      <c r="O45" s="412"/>
      <c r="P45" s="412"/>
      <c r="Q45" s="412"/>
      <c r="R45" s="412"/>
      <c r="S45" s="412"/>
      <c r="T45" s="412"/>
      <c r="U45" s="412"/>
      <c r="V45" s="412"/>
      <c r="W45" s="412"/>
    </row>
    <row r="46" spans="2:23" x14ac:dyDescent="0.25">
      <c r="B46" s="413" t="s">
        <v>44</v>
      </c>
      <c r="C46" s="124">
        <v>7080</v>
      </c>
      <c r="D46" s="124">
        <v>230</v>
      </c>
      <c r="E46" s="4">
        <v>370.15000000000003</v>
      </c>
      <c r="F46" s="441">
        <f t="shared" si="5"/>
        <v>8.7168323528123476E-4</v>
      </c>
      <c r="G46" s="435">
        <f>-F46</f>
        <v>-8.7168323528123476E-4</v>
      </c>
      <c r="H46" s="435">
        <f t="shared" si="4"/>
        <v>0</v>
      </c>
      <c r="I46" s="4">
        <f t="shared" si="6"/>
        <v>0</v>
      </c>
      <c r="J46" s="440"/>
      <c r="K46" s="412"/>
      <c r="L46" s="412"/>
      <c r="M46" s="412"/>
      <c r="N46" s="412"/>
      <c r="O46" s="412"/>
      <c r="P46" s="412"/>
      <c r="Q46" s="412"/>
      <c r="R46" s="412"/>
      <c r="S46" s="412"/>
      <c r="T46" s="412"/>
      <c r="U46" s="412"/>
      <c r="V46" s="412"/>
      <c r="W46" s="412"/>
    </row>
    <row r="47" spans="2:23" x14ac:dyDescent="0.25">
      <c r="B47" s="413" t="s">
        <v>44</v>
      </c>
      <c r="C47" s="124">
        <v>7080</v>
      </c>
      <c r="D47" s="124">
        <v>240</v>
      </c>
      <c r="E47" s="4">
        <v>1295.42</v>
      </c>
      <c r="F47" s="441">
        <f t="shared" si="5"/>
        <v>3.0506440541618724E-3</v>
      </c>
      <c r="H47" s="435">
        <f t="shared" si="4"/>
        <v>3.0506440541618724E-3</v>
      </c>
      <c r="I47" s="4">
        <f t="shared" si="6"/>
        <v>0</v>
      </c>
      <c r="J47" s="440"/>
      <c r="K47" s="412"/>
      <c r="L47" s="412"/>
      <c r="M47" s="412"/>
      <c r="N47" s="412"/>
      <c r="O47" s="412"/>
      <c r="P47" s="412"/>
      <c r="Q47" s="412"/>
      <c r="R47" s="412"/>
      <c r="S47" s="412"/>
      <c r="T47" s="412"/>
      <c r="U47" s="412"/>
      <c r="V47" s="412"/>
      <c r="W47" s="412"/>
    </row>
    <row r="48" spans="2:23" x14ac:dyDescent="0.25">
      <c r="B48" s="413" t="s">
        <v>44</v>
      </c>
      <c r="C48" s="124">
        <v>7080</v>
      </c>
      <c r="D48" s="124">
        <v>340</v>
      </c>
      <c r="E48" s="4">
        <v>160.54</v>
      </c>
      <c r="F48" s="441">
        <f t="shared" si="5"/>
        <v>3.7806301929501393E-4</v>
      </c>
      <c r="G48" s="435">
        <f>-F48</f>
        <v>-3.7806301929501393E-4</v>
      </c>
      <c r="H48" s="435">
        <f t="shared" si="4"/>
        <v>0</v>
      </c>
      <c r="I48" s="4">
        <f t="shared" si="6"/>
        <v>0</v>
      </c>
      <c r="J48" s="440"/>
      <c r="K48" s="412"/>
      <c r="L48" s="412"/>
      <c r="M48" s="412"/>
      <c r="N48" s="412"/>
      <c r="O48" s="412"/>
      <c r="P48" s="412"/>
      <c r="Q48" s="412"/>
      <c r="R48" s="412"/>
      <c r="S48" s="412"/>
      <c r="T48" s="412"/>
      <c r="U48" s="412"/>
      <c r="V48" s="412"/>
      <c r="W48" s="412"/>
    </row>
    <row r="49" spans="2:24" x14ac:dyDescent="0.25">
      <c r="B49" s="413" t="s">
        <v>44</v>
      </c>
      <c r="C49" s="124">
        <v>7080</v>
      </c>
      <c r="D49" s="124">
        <v>440</v>
      </c>
      <c r="E49" s="4">
        <v>1628</v>
      </c>
      <c r="F49" s="441">
        <f t="shared" si="5"/>
        <v>3.8338519709248957E-3</v>
      </c>
      <c r="G49" s="435">
        <f>-G48</f>
        <v>3.7806301929501393E-4</v>
      </c>
      <c r="H49" s="435">
        <f t="shared" si="4"/>
        <v>4.2119149902199093E-3</v>
      </c>
      <c r="I49" s="4">
        <f t="shared" si="6"/>
        <v>0</v>
      </c>
      <c r="J49" s="440"/>
      <c r="K49" s="412"/>
      <c r="L49" s="412"/>
      <c r="M49" s="412"/>
      <c r="N49" s="412"/>
      <c r="O49" s="412"/>
      <c r="P49" s="412"/>
      <c r="Q49" s="412"/>
      <c r="R49" s="412"/>
      <c r="S49" s="412"/>
      <c r="T49" s="412"/>
      <c r="U49" s="412"/>
      <c r="V49" s="412"/>
      <c r="W49" s="412"/>
    </row>
    <row r="50" spans="2:24" x14ac:dyDescent="0.25">
      <c r="B50" s="413" t="s">
        <v>44</v>
      </c>
      <c r="C50" s="124">
        <v>7080</v>
      </c>
      <c r="D50" s="124">
        <v>935</v>
      </c>
      <c r="E50" s="4">
        <v>2891.2</v>
      </c>
      <c r="F50" s="441">
        <f t="shared" si="5"/>
        <v>6.8086196672838186E-3</v>
      </c>
      <c r="G50" s="435">
        <f>-G51</f>
        <v>3.8915481461630156E-4</v>
      </c>
      <c r="H50" s="435">
        <f t="shared" si="4"/>
        <v>7.1977744819001202E-3</v>
      </c>
      <c r="I50" s="4">
        <f t="shared" si="6"/>
        <v>0</v>
      </c>
      <c r="J50" s="440"/>
      <c r="K50" s="412"/>
      <c r="L50" s="412"/>
      <c r="M50" s="412"/>
      <c r="N50" s="412"/>
      <c r="O50" s="412"/>
      <c r="P50" s="412"/>
      <c r="Q50" s="412"/>
      <c r="R50" s="412"/>
      <c r="S50" s="412"/>
      <c r="T50" s="412"/>
      <c r="U50" s="412"/>
      <c r="V50" s="412"/>
      <c r="W50" s="412"/>
    </row>
    <row r="51" spans="2:24" x14ac:dyDescent="0.25">
      <c r="B51" s="413" t="s">
        <v>44</v>
      </c>
      <c r="C51" s="124">
        <v>7080</v>
      </c>
      <c r="D51" s="124">
        <v>936</v>
      </c>
      <c r="E51" s="4">
        <v>165.25</v>
      </c>
      <c r="F51" s="441">
        <f t="shared" si="5"/>
        <v>3.8915481461630156E-4</v>
      </c>
      <c r="G51" s="435">
        <f>-F51</f>
        <v>-3.8915481461630156E-4</v>
      </c>
      <c r="H51" s="435">
        <f t="shared" si="4"/>
        <v>0</v>
      </c>
      <c r="I51" s="4">
        <f t="shared" si="6"/>
        <v>0</v>
      </c>
      <c r="J51" s="440"/>
      <c r="K51" s="412"/>
      <c r="L51" s="412"/>
      <c r="M51" s="412"/>
      <c r="N51" s="412"/>
      <c r="O51" s="412"/>
      <c r="P51" s="412"/>
      <c r="Q51" s="412"/>
      <c r="R51" s="412"/>
      <c r="S51" s="412"/>
      <c r="T51" s="412"/>
      <c r="U51" s="412"/>
      <c r="V51" s="412"/>
      <c r="W51" s="412"/>
    </row>
    <row r="52" spans="2:24" ht="15.75" thickBot="1" x14ac:dyDescent="0.3">
      <c r="B52" s="407"/>
      <c r="C52" s="442"/>
      <c r="D52" s="442"/>
      <c r="E52" s="443"/>
      <c r="F52" s="444"/>
      <c r="G52" s="445"/>
      <c r="H52" s="446"/>
      <c r="I52" s="443">
        <f>I35-SUMIFS('Summary - Selling Expenses'!AL:AL,'Summary - Selling Expenses'!B:B,7080)</f>
        <v>0</v>
      </c>
      <c r="J52" s="447" t="s">
        <v>870</v>
      </c>
      <c r="W52" s="412"/>
      <c r="X52" s="232"/>
    </row>
    <row r="53" spans="2:24" ht="15.75" thickBot="1" x14ac:dyDescent="0.3">
      <c r="C53" s="124"/>
      <c r="D53" s="124"/>
      <c r="E53" s="4"/>
      <c r="F53" s="434"/>
      <c r="H53" s="435"/>
      <c r="I53" s="4"/>
    </row>
    <row r="54" spans="2:24" x14ac:dyDescent="0.25">
      <c r="B54" s="437"/>
      <c r="C54" s="438"/>
      <c r="D54" s="438"/>
      <c r="E54" s="438" t="s">
        <v>1173</v>
      </c>
      <c r="F54" s="438"/>
      <c r="G54" s="438"/>
      <c r="H54" s="438"/>
      <c r="I54" s="438" t="s">
        <v>905</v>
      </c>
      <c r="J54" s="439"/>
    </row>
    <row r="55" spans="2:24" x14ac:dyDescent="0.25">
      <c r="B55" s="413"/>
      <c r="D55" t="s">
        <v>301</v>
      </c>
      <c r="E55" s="4">
        <f>SUM(E56:E68)</f>
        <v>102768.70000000001</v>
      </c>
      <c r="G55" t="s">
        <v>1175</v>
      </c>
      <c r="I55" s="4">
        <f>F17</f>
        <v>0</v>
      </c>
      <c r="J55" s="440"/>
    </row>
    <row r="56" spans="2:24" x14ac:dyDescent="0.25">
      <c r="B56" s="413" t="s">
        <v>87</v>
      </c>
      <c r="C56" s="124">
        <v>7385</v>
      </c>
      <c r="D56" s="124">
        <f>'Summary - Selling Expenses'!C213</f>
        <v>110</v>
      </c>
      <c r="E56" s="4">
        <v>3266.96</v>
      </c>
      <c r="F56" s="441">
        <f>E56/$E$55</f>
        <v>3.1789445619142792E-2</v>
      </c>
      <c r="G56" s="435"/>
      <c r="H56" s="435">
        <f t="shared" ref="H56:H68" si="7">F56+G56</f>
        <v>3.1789445619142792E-2</v>
      </c>
      <c r="I56" s="4">
        <f>$I$55*H56</f>
        <v>0</v>
      </c>
      <c r="J56" s="440"/>
    </row>
    <row r="57" spans="2:24" x14ac:dyDescent="0.25">
      <c r="B57" s="413" t="s">
        <v>87</v>
      </c>
      <c r="C57" s="124">
        <v>7385</v>
      </c>
      <c r="D57" s="124">
        <f>'Summary - Selling Expenses'!C214</f>
        <v>112</v>
      </c>
      <c r="E57" s="4">
        <v>80494.259999999995</v>
      </c>
      <c r="F57" s="441">
        <f t="shared" ref="F57:F68" si="8">E57/$E$55</f>
        <v>0.7832565752023718</v>
      </c>
      <c r="G57" s="435">
        <f>-G62</f>
        <v>5.5743626220824041E-3</v>
      </c>
      <c r="H57" s="435">
        <f t="shared" si="7"/>
        <v>0.78883093782445424</v>
      </c>
      <c r="I57" s="4">
        <f t="shared" ref="I57:I68" si="9">$I$55*H57</f>
        <v>0</v>
      </c>
      <c r="J57" s="440"/>
    </row>
    <row r="58" spans="2:24" x14ac:dyDescent="0.25">
      <c r="B58" s="413" t="s">
        <v>87</v>
      </c>
      <c r="C58" s="124">
        <v>7385</v>
      </c>
      <c r="D58" s="124">
        <f>'Summary - Selling Expenses'!C215</f>
        <v>120</v>
      </c>
      <c r="E58" s="4">
        <v>2100.52</v>
      </c>
      <c r="F58" s="441">
        <f t="shared" si="8"/>
        <v>2.0439297179004889E-2</v>
      </c>
      <c r="H58" s="435">
        <f t="shared" si="7"/>
        <v>2.0439297179004889E-2</v>
      </c>
      <c r="I58" s="4">
        <f t="shared" si="9"/>
        <v>0</v>
      </c>
      <c r="J58" s="440"/>
    </row>
    <row r="59" spans="2:24" x14ac:dyDescent="0.25">
      <c r="B59" s="413" t="s">
        <v>87</v>
      </c>
      <c r="C59" s="124">
        <v>7385</v>
      </c>
      <c r="D59" s="124">
        <f>'Summary - Selling Expenses'!C216</f>
        <v>121</v>
      </c>
      <c r="E59" s="4">
        <v>0</v>
      </c>
      <c r="F59" s="441">
        <f t="shared" si="8"/>
        <v>0</v>
      </c>
      <c r="H59" s="435">
        <f t="shared" si="7"/>
        <v>0</v>
      </c>
      <c r="I59" s="4">
        <f t="shared" si="9"/>
        <v>0</v>
      </c>
      <c r="J59" s="440"/>
    </row>
    <row r="60" spans="2:24" x14ac:dyDescent="0.25">
      <c r="B60" s="413" t="s">
        <v>87</v>
      </c>
      <c r="C60" s="124">
        <v>7385</v>
      </c>
      <c r="D60" s="124">
        <f>'Summary - Selling Expenses'!C217</f>
        <v>130</v>
      </c>
      <c r="E60" s="4">
        <v>1623.13</v>
      </c>
      <c r="F60" s="441">
        <f t="shared" si="8"/>
        <v>1.579401121158485E-2</v>
      </c>
      <c r="H60" s="435">
        <f t="shared" si="7"/>
        <v>1.579401121158485E-2</v>
      </c>
      <c r="I60" s="4">
        <f t="shared" si="9"/>
        <v>0</v>
      </c>
      <c r="J60" s="440"/>
    </row>
    <row r="61" spans="2:24" x14ac:dyDescent="0.25">
      <c r="B61" s="413" t="s">
        <v>87</v>
      </c>
      <c r="C61" s="124">
        <v>7385</v>
      </c>
      <c r="D61" s="124">
        <f>'Summary - Selling Expenses'!C218</f>
        <v>140</v>
      </c>
      <c r="E61" s="4">
        <v>1909.57</v>
      </c>
      <c r="F61" s="441">
        <f t="shared" si="8"/>
        <v>1.8581241175571937E-2</v>
      </c>
      <c r="G61" s="435"/>
      <c r="H61" s="435">
        <f t="shared" si="7"/>
        <v>1.8581241175571937E-2</v>
      </c>
      <c r="I61" s="4">
        <f t="shared" si="9"/>
        <v>0</v>
      </c>
      <c r="J61" s="440"/>
    </row>
    <row r="62" spans="2:24" x14ac:dyDescent="0.25">
      <c r="B62" s="413" t="s">
        <v>87</v>
      </c>
      <c r="C62" s="124">
        <v>7385</v>
      </c>
      <c r="D62" s="124">
        <f>'Summary - Selling Expenses'!C219</f>
        <v>160</v>
      </c>
      <c r="E62" s="4">
        <v>572.87</v>
      </c>
      <c r="F62" s="441">
        <f t="shared" si="8"/>
        <v>5.5743626220824041E-3</v>
      </c>
      <c r="G62" s="435">
        <f>-F62</f>
        <v>-5.5743626220824041E-3</v>
      </c>
      <c r="H62" s="435">
        <f t="shared" si="7"/>
        <v>0</v>
      </c>
      <c r="I62" s="4">
        <f t="shared" si="9"/>
        <v>0</v>
      </c>
      <c r="J62" s="440"/>
    </row>
    <row r="63" spans="2:24" x14ac:dyDescent="0.25">
      <c r="B63" s="413" t="s">
        <v>87</v>
      </c>
      <c r="C63" s="124">
        <v>7385</v>
      </c>
      <c r="D63" s="124">
        <f>'Summary - Selling Expenses'!C220</f>
        <v>210</v>
      </c>
      <c r="E63" s="4">
        <v>5456</v>
      </c>
      <c r="F63" s="441">
        <f t="shared" si="8"/>
        <v>5.309009455213503E-2</v>
      </c>
      <c r="G63" s="435"/>
      <c r="H63" s="435">
        <f t="shared" si="7"/>
        <v>5.309009455213503E-2</v>
      </c>
      <c r="I63" s="4">
        <f t="shared" si="9"/>
        <v>0</v>
      </c>
      <c r="J63" s="440"/>
    </row>
    <row r="64" spans="2:24" x14ac:dyDescent="0.25">
      <c r="B64" s="413" t="s">
        <v>87</v>
      </c>
      <c r="C64" s="124">
        <v>7385</v>
      </c>
      <c r="D64" s="124">
        <f>'Summary - Selling Expenses'!C221</f>
        <v>220</v>
      </c>
      <c r="E64" s="4">
        <v>5456</v>
      </c>
      <c r="F64" s="441">
        <f t="shared" si="8"/>
        <v>5.309009455213503E-2</v>
      </c>
      <c r="G64" s="435"/>
      <c r="H64" s="435">
        <f t="shared" si="7"/>
        <v>5.309009455213503E-2</v>
      </c>
      <c r="I64" s="4">
        <f t="shared" si="9"/>
        <v>0</v>
      </c>
      <c r="J64" s="440"/>
    </row>
    <row r="65" spans="2:10" x14ac:dyDescent="0.25">
      <c r="B65" s="413" t="s">
        <v>87</v>
      </c>
      <c r="C65" s="124">
        <v>7385</v>
      </c>
      <c r="D65" s="124">
        <f>'Summary - Selling Expenses'!C222</f>
        <v>230</v>
      </c>
      <c r="E65" s="4">
        <v>364.8</v>
      </c>
      <c r="F65" s="441">
        <f t="shared" si="8"/>
        <v>3.549718931931609E-3</v>
      </c>
      <c r="G65" s="435"/>
      <c r="H65" s="435">
        <f t="shared" si="7"/>
        <v>3.549718931931609E-3</v>
      </c>
      <c r="I65" s="4">
        <f t="shared" si="9"/>
        <v>0</v>
      </c>
      <c r="J65" s="440"/>
    </row>
    <row r="66" spans="2:10" x14ac:dyDescent="0.25">
      <c r="B66" s="413" t="s">
        <v>87</v>
      </c>
      <c r="C66" s="124">
        <v>7385</v>
      </c>
      <c r="D66" s="124">
        <f>'Summary - Selling Expenses'!C223</f>
        <v>240</v>
      </c>
      <c r="E66" s="4">
        <v>383.04</v>
      </c>
      <c r="F66" s="441">
        <f t="shared" si="8"/>
        <v>3.7272048785281899E-3</v>
      </c>
      <c r="G66" s="435">
        <f>-G67</f>
        <v>1.5973735193692241E-3</v>
      </c>
      <c r="H66" s="435">
        <f t="shared" si="7"/>
        <v>5.3245783978974138E-3</v>
      </c>
      <c r="I66" s="4">
        <f t="shared" si="9"/>
        <v>0</v>
      </c>
      <c r="J66" s="440"/>
    </row>
    <row r="67" spans="2:10" x14ac:dyDescent="0.25">
      <c r="B67" s="413" t="s">
        <v>87</v>
      </c>
      <c r="C67" s="124">
        <v>7385</v>
      </c>
      <c r="D67" s="124">
        <f>'Summary - Selling Expenses'!C224</f>
        <v>340</v>
      </c>
      <c r="E67" s="4">
        <v>164.16</v>
      </c>
      <c r="F67" s="441">
        <f t="shared" si="8"/>
        <v>1.5973735193692241E-3</v>
      </c>
      <c r="G67" s="435">
        <f>-F67</f>
        <v>-1.5973735193692241E-3</v>
      </c>
      <c r="H67" s="435">
        <f t="shared" si="7"/>
        <v>0</v>
      </c>
      <c r="I67" s="4">
        <f t="shared" si="9"/>
        <v>0</v>
      </c>
      <c r="J67" s="440"/>
    </row>
    <row r="68" spans="2:10" x14ac:dyDescent="0.25">
      <c r="B68" s="413" t="s">
        <v>87</v>
      </c>
      <c r="C68" s="124">
        <v>7385</v>
      </c>
      <c r="D68" s="124">
        <f>'Summary - Selling Expenses'!C225</f>
        <v>935</v>
      </c>
      <c r="E68" s="4">
        <v>977.3900000000001</v>
      </c>
      <c r="F68" s="441">
        <f t="shared" si="8"/>
        <v>9.5105805561420936E-3</v>
      </c>
      <c r="G68" s="435"/>
      <c r="H68" s="435">
        <f t="shared" si="7"/>
        <v>9.5105805561420936E-3</v>
      </c>
      <c r="I68" s="4">
        <f t="shared" si="9"/>
        <v>0</v>
      </c>
      <c r="J68" s="440"/>
    </row>
    <row r="69" spans="2:10" ht="15.75" thickBot="1" x14ac:dyDescent="0.3">
      <c r="B69" s="407"/>
      <c r="C69" s="442"/>
      <c r="D69" s="442"/>
      <c r="E69" s="443"/>
      <c r="F69" s="444"/>
      <c r="G69" s="445"/>
      <c r="H69" s="446"/>
      <c r="I69" s="443">
        <f>I55-SUMIFS('Summary - Selling Expenses'!AL:AL,'Summary - Selling Expenses'!B:B,7385)</f>
        <v>0</v>
      </c>
      <c r="J69" s="447" t="s">
        <v>870</v>
      </c>
    </row>
    <row r="70" spans="2:10" ht="15.75" thickBot="1" x14ac:dyDescent="0.3"/>
    <row r="71" spans="2:10" x14ac:dyDescent="0.25">
      <c r="B71" s="437"/>
      <c r="C71" s="438"/>
      <c r="D71" s="438"/>
      <c r="E71" s="438" t="s">
        <v>1173</v>
      </c>
      <c r="F71" s="438"/>
      <c r="G71" s="438"/>
      <c r="H71" s="438"/>
      <c r="I71" s="438" t="s">
        <v>905</v>
      </c>
      <c r="J71" s="439"/>
    </row>
    <row r="72" spans="2:10" x14ac:dyDescent="0.25">
      <c r="B72" s="413"/>
      <c r="D72" t="s">
        <v>301</v>
      </c>
      <c r="E72" s="4">
        <f>SUM(E73:E87)</f>
        <v>58615.34</v>
      </c>
      <c r="G72" t="s">
        <v>1175</v>
      </c>
      <c r="I72" s="4">
        <f>F19</f>
        <v>0</v>
      </c>
      <c r="J72" s="440"/>
    </row>
    <row r="73" spans="2:10" x14ac:dyDescent="0.25">
      <c r="B73" s="413" t="s">
        <v>113</v>
      </c>
      <c r="C73" s="124">
        <v>7910</v>
      </c>
      <c r="D73" s="124">
        <f>'Summary - Selling Expenses'!C288</f>
        <v>110</v>
      </c>
      <c r="E73" s="4">
        <v>6402.56</v>
      </c>
      <c r="F73" s="441">
        <f>E73/$E$72</f>
        <v>0.10923010938774731</v>
      </c>
      <c r="G73" s="435">
        <f>-G84-G86-G87</f>
        <v>3.2258620354330456E-2</v>
      </c>
      <c r="H73" s="435">
        <f t="shared" ref="H73:H87" si="10">F73+G73</f>
        <v>0.14148872974207777</v>
      </c>
      <c r="I73" s="4">
        <f>$I$72*H73</f>
        <v>0</v>
      </c>
      <c r="J73" s="440"/>
    </row>
    <row r="74" spans="2:10" x14ac:dyDescent="0.25">
      <c r="B74" s="413" t="s">
        <v>113</v>
      </c>
      <c r="C74" s="124">
        <v>7910</v>
      </c>
      <c r="D74" s="124">
        <f>'Summary - Selling Expenses'!C289</f>
        <v>112</v>
      </c>
      <c r="E74" s="4">
        <v>2512.06</v>
      </c>
      <c r="F74" s="441">
        <f t="shared" ref="F74:F87" si="11">E74/$E$72</f>
        <v>4.2856699287251429E-2</v>
      </c>
      <c r="G74" s="435"/>
      <c r="H74" s="435">
        <f t="shared" si="10"/>
        <v>4.2856699287251429E-2</v>
      </c>
      <c r="I74" s="4">
        <f t="shared" ref="I74:I87" si="12">$I$72*H74</f>
        <v>0</v>
      </c>
      <c r="J74" s="440"/>
    </row>
    <row r="75" spans="2:10" x14ac:dyDescent="0.25">
      <c r="B75" s="413" t="s">
        <v>113</v>
      </c>
      <c r="C75" s="124">
        <v>7910</v>
      </c>
      <c r="D75" s="124">
        <f>'Summary - Selling Expenses'!C290</f>
        <v>120</v>
      </c>
      <c r="E75" s="4">
        <v>4233.62</v>
      </c>
      <c r="F75" s="441">
        <f t="shared" si="11"/>
        <v>7.2227167836951905E-2</v>
      </c>
      <c r="H75" s="435">
        <f t="shared" si="10"/>
        <v>7.2227167836951905E-2</v>
      </c>
      <c r="I75" s="4">
        <f t="shared" si="12"/>
        <v>0</v>
      </c>
      <c r="J75" s="440"/>
    </row>
    <row r="76" spans="2:10" x14ac:dyDescent="0.25">
      <c r="B76" s="413" t="s">
        <v>113</v>
      </c>
      <c r="C76" s="124">
        <v>7910</v>
      </c>
      <c r="D76" s="124">
        <f>'Summary - Selling Expenses'!C291</f>
        <v>130</v>
      </c>
      <c r="E76" s="4">
        <v>28944.600000000002</v>
      </c>
      <c r="F76" s="441">
        <f t="shared" si="11"/>
        <v>0.49380588767377281</v>
      </c>
      <c r="H76" s="435">
        <f t="shared" si="10"/>
        <v>0.49380588767377281</v>
      </c>
      <c r="I76" s="4">
        <f t="shared" si="12"/>
        <v>0</v>
      </c>
      <c r="J76" s="440"/>
    </row>
    <row r="77" spans="2:10" x14ac:dyDescent="0.25">
      <c r="B77" s="413" t="s">
        <v>113</v>
      </c>
      <c r="C77" s="124">
        <v>7910</v>
      </c>
      <c r="D77" s="124">
        <f>'Summary - Selling Expenses'!C292</f>
        <v>140</v>
      </c>
      <c r="E77" s="4">
        <v>4171.7</v>
      </c>
      <c r="F77" s="441">
        <f t="shared" si="11"/>
        <v>7.1170789080128166E-2</v>
      </c>
      <c r="H77" s="435">
        <f t="shared" si="10"/>
        <v>7.1170789080128166E-2</v>
      </c>
      <c r="I77" s="4">
        <f t="shared" si="12"/>
        <v>0</v>
      </c>
      <c r="J77" s="440"/>
    </row>
    <row r="78" spans="2:10" x14ac:dyDescent="0.25">
      <c r="B78" s="413" t="s">
        <v>113</v>
      </c>
      <c r="C78" s="124">
        <v>7910</v>
      </c>
      <c r="D78" s="124">
        <f>'Summary - Selling Expenses'!C293</f>
        <v>160</v>
      </c>
      <c r="E78" s="4">
        <v>1411.23</v>
      </c>
      <c r="F78" s="441">
        <f t="shared" si="11"/>
        <v>2.4076120687860893E-2</v>
      </c>
      <c r="G78" s="435"/>
      <c r="H78" s="435">
        <f t="shared" si="10"/>
        <v>2.4076120687860893E-2</v>
      </c>
      <c r="I78" s="4">
        <f t="shared" si="12"/>
        <v>0</v>
      </c>
      <c r="J78" s="440"/>
    </row>
    <row r="79" spans="2:10" x14ac:dyDescent="0.25">
      <c r="B79" s="413" t="s">
        <v>113</v>
      </c>
      <c r="C79" s="124">
        <v>7910</v>
      </c>
      <c r="D79" s="124">
        <f>'Summary - Selling Expenses'!C294</f>
        <v>210</v>
      </c>
      <c r="E79" s="4">
        <v>1646.7900000000002</v>
      </c>
      <c r="F79" s="441">
        <f t="shared" si="11"/>
        <v>2.8094863904227125E-2</v>
      </c>
      <c r="G79" s="435"/>
      <c r="H79" s="435">
        <f t="shared" si="10"/>
        <v>2.8094863904227125E-2</v>
      </c>
      <c r="I79" s="4">
        <f t="shared" si="12"/>
        <v>0</v>
      </c>
      <c r="J79" s="440"/>
    </row>
    <row r="80" spans="2:10" x14ac:dyDescent="0.25">
      <c r="B80" s="413" t="s">
        <v>113</v>
      </c>
      <c r="C80" s="124">
        <v>7910</v>
      </c>
      <c r="D80" s="124">
        <f>'Summary - Selling Expenses'!C295</f>
        <v>220</v>
      </c>
      <c r="E80" s="4">
        <v>1018.82</v>
      </c>
      <c r="F80" s="441">
        <f t="shared" si="11"/>
        <v>1.738145679953405E-2</v>
      </c>
      <c r="G80" s="435"/>
      <c r="H80" s="435">
        <f t="shared" si="10"/>
        <v>1.738145679953405E-2</v>
      </c>
      <c r="I80" s="4">
        <f t="shared" si="12"/>
        <v>0</v>
      </c>
      <c r="J80" s="440"/>
    </row>
    <row r="81" spans="2:10" x14ac:dyDescent="0.25">
      <c r="B81" s="413" t="s">
        <v>113</v>
      </c>
      <c r="C81" s="124">
        <v>7910</v>
      </c>
      <c r="D81" s="124">
        <f>'Summary - Selling Expenses'!C296</f>
        <v>230</v>
      </c>
      <c r="E81" s="4">
        <v>2008.4999999999998</v>
      </c>
      <c r="F81" s="441">
        <f t="shared" si="11"/>
        <v>3.426577411305641E-2</v>
      </c>
      <c r="G81" s="435"/>
      <c r="H81" s="435">
        <f t="shared" si="10"/>
        <v>3.426577411305641E-2</v>
      </c>
      <c r="I81" s="4">
        <f t="shared" si="12"/>
        <v>0</v>
      </c>
      <c r="J81" s="440"/>
    </row>
    <row r="82" spans="2:10" x14ac:dyDescent="0.25">
      <c r="B82" s="413" t="s">
        <v>113</v>
      </c>
      <c r="C82" s="124">
        <v>7910</v>
      </c>
      <c r="D82" s="124">
        <f>'Summary - Selling Expenses'!C297</f>
        <v>240</v>
      </c>
      <c r="E82" s="4">
        <v>4374.6099999999997</v>
      </c>
      <c r="F82" s="441">
        <f t="shared" si="11"/>
        <v>7.4632510875139516E-2</v>
      </c>
      <c r="G82" s="435"/>
      <c r="H82" s="435">
        <f t="shared" si="10"/>
        <v>7.4632510875139516E-2</v>
      </c>
      <c r="I82" s="4">
        <f t="shared" si="12"/>
        <v>0</v>
      </c>
      <c r="J82" s="440"/>
    </row>
    <row r="83" spans="2:10" x14ac:dyDescent="0.25">
      <c r="B83" s="413" t="s">
        <v>113</v>
      </c>
      <c r="C83" s="124">
        <v>7910</v>
      </c>
      <c r="D83" s="124">
        <f>'Summary - Selling Expenses'!C298</f>
        <v>330</v>
      </c>
      <c r="E83" s="4">
        <v>0</v>
      </c>
      <c r="F83" s="441">
        <f t="shared" si="11"/>
        <v>0</v>
      </c>
      <c r="G83" s="435"/>
      <c r="H83" s="435">
        <f t="shared" si="10"/>
        <v>0</v>
      </c>
      <c r="I83" s="4">
        <f t="shared" si="12"/>
        <v>0</v>
      </c>
      <c r="J83" s="440"/>
    </row>
    <row r="84" spans="2:10" x14ac:dyDescent="0.25">
      <c r="B84" s="413" t="s">
        <v>113</v>
      </c>
      <c r="C84" s="124">
        <v>7910</v>
      </c>
      <c r="D84" s="124">
        <f>'Summary - Selling Expenses'!C299</f>
        <v>340</v>
      </c>
      <c r="E84" s="4">
        <v>639.80999999999995</v>
      </c>
      <c r="F84" s="441">
        <f t="shared" si="11"/>
        <v>1.0915402009098641E-2</v>
      </c>
      <c r="G84" s="435">
        <f>-F84</f>
        <v>-1.0915402009098641E-2</v>
      </c>
      <c r="H84" s="435">
        <f t="shared" si="10"/>
        <v>0</v>
      </c>
      <c r="I84" s="4">
        <f t="shared" si="12"/>
        <v>0</v>
      </c>
      <c r="J84" s="440"/>
    </row>
    <row r="85" spans="2:10" x14ac:dyDescent="0.25">
      <c r="B85" s="413" t="s">
        <v>113</v>
      </c>
      <c r="C85" s="124">
        <v>7910</v>
      </c>
      <c r="D85" s="124">
        <f>'Summary - Selling Expenses'!C300</f>
        <v>430</v>
      </c>
      <c r="E85" s="4">
        <v>0</v>
      </c>
      <c r="F85" s="441">
        <f t="shared" si="11"/>
        <v>0</v>
      </c>
      <c r="G85" s="435"/>
      <c r="H85" s="435">
        <f t="shared" si="10"/>
        <v>0</v>
      </c>
      <c r="I85" s="4">
        <f t="shared" si="12"/>
        <v>0</v>
      </c>
      <c r="J85" s="440"/>
    </row>
    <row r="86" spans="2:10" x14ac:dyDescent="0.25">
      <c r="B86" s="413" t="s">
        <v>113</v>
      </c>
      <c r="C86" s="124">
        <v>7910</v>
      </c>
      <c r="D86" s="124">
        <f>'Summary - Selling Expenses'!C301</f>
        <v>935</v>
      </c>
      <c r="E86" s="4">
        <v>663.0200000000001</v>
      </c>
      <c r="F86" s="441">
        <f t="shared" si="11"/>
        <v>1.1311373439103146E-2</v>
      </c>
      <c r="G86" s="435">
        <f>-F86</f>
        <v>-1.1311373439103146E-2</v>
      </c>
      <c r="H86" s="435">
        <f t="shared" si="10"/>
        <v>0</v>
      </c>
      <c r="I86" s="4">
        <f t="shared" si="12"/>
        <v>0</v>
      </c>
      <c r="J86" s="440"/>
    </row>
    <row r="87" spans="2:10" x14ac:dyDescent="0.25">
      <c r="B87" s="413" t="s">
        <v>113</v>
      </c>
      <c r="C87" s="124">
        <v>7910</v>
      </c>
      <c r="D87" s="124">
        <f>'Summary - Selling Expenses'!C302</f>
        <v>936</v>
      </c>
      <c r="E87" s="4">
        <v>588.0200000000001</v>
      </c>
      <c r="F87" s="441">
        <f t="shared" si="11"/>
        <v>1.003184490612867E-2</v>
      </c>
      <c r="G87" s="435">
        <f>-F87</f>
        <v>-1.003184490612867E-2</v>
      </c>
      <c r="H87" s="435">
        <f t="shared" si="10"/>
        <v>0</v>
      </c>
      <c r="I87" s="4">
        <f t="shared" si="12"/>
        <v>0</v>
      </c>
      <c r="J87" s="440"/>
    </row>
    <row r="88" spans="2:10" ht="15.75" thickBot="1" x14ac:dyDescent="0.3">
      <c r="B88" s="407"/>
      <c r="C88" s="442"/>
      <c r="D88" s="442"/>
      <c r="E88" s="443"/>
      <c r="F88" s="444"/>
      <c r="G88" s="445"/>
      <c r="H88" s="446"/>
      <c r="I88" s="443">
        <f>I72-SUMIFS('Summary - Selling Expenses'!AL:AL,'Summary - Selling Expenses'!B:B,7910)</f>
        <v>0</v>
      </c>
      <c r="J88" s="447" t="s">
        <v>870</v>
      </c>
    </row>
    <row r="89" spans="2:10" ht="15.75" thickBot="1" x14ac:dyDescent="0.3"/>
    <row r="90" spans="2:10" x14ac:dyDescent="0.25">
      <c r="B90" s="437"/>
      <c r="C90" s="438"/>
      <c r="D90" s="438"/>
      <c r="E90" s="438" t="s">
        <v>1173</v>
      </c>
      <c r="F90" s="438"/>
      <c r="G90" s="438"/>
      <c r="H90" s="438"/>
      <c r="I90" s="438" t="s">
        <v>905</v>
      </c>
      <c r="J90" s="439"/>
    </row>
    <row r="91" spans="2:10" x14ac:dyDescent="0.25">
      <c r="B91" s="413"/>
      <c r="D91" t="s">
        <v>301</v>
      </c>
      <c r="E91" s="4">
        <f>SUM(E92:E108)</f>
        <v>537292.56000000006</v>
      </c>
      <c r="G91" t="s">
        <v>1175</v>
      </c>
      <c r="I91" s="4">
        <f>F20</f>
        <v>0</v>
      </c>
      <c r="J91" s="440"/>
    </row>
    <row r="92" spans="2:10" x14ac:dyDescent="0.25">
      <c r="B92" s="413" t="s">
        <v>118</v>
      </c>
      <c r="C92" s="124">
        <v>7390</v>
      </c>
      <c r="D92" s="124">
        <f>'Summary - Selling Expenses'!C348</f>
        <v>110</v>
      </c>
      <c r="E92" s="4">
        <v>108837.85</v>
      </c>
      <c r="F92" s="441">
        <f>E92/$E$91</f>
        <v>0.20256720100497946</v>
      </c>
      <c r="G92" s="435"/>
      <c r="H92" s="435">
        <f t="shared" ref="H92:H108" si="13">F92+G92</f>
        <v>0.20256720100497946</v>
      </c>
      <c r="I92" s="4">
        <f>$I$91*H92</f>
        <v>0</v>
      </c>
      <c r="J92" s="440"/>
    </row>
    <row r="93" spans="2:10" x14ac:dyDescent="0.25">
      <c r="B93" s="413" t="s">
        <v>118</v>
      </c>
      <c r="C93" s="124">
        <v>7390</v>
      </c>
      <c r="D93" s="124">
        <f>'Summary - Selling Expenses'!C349</f>
        <v>112</v>
      </c>
      <c r="E93" s="4">
        <v>104968.05999999998</v>
      </c>
      <c r="F93" s="441">
        <f t="shared" ref="F93:F108" si="14">E93/$E$91</f>
        <v>0.19536481204950981</v>
      </c>
      <c r="G93" s="435"/>
      <c r="H93" s="435">
        <f t="shared" si="13"/>
        <v>0.19536481204950981</v>
      </c>
      <c r="I93" s="4">
        <f t="shared" ref="I93:I108" si="15">$I$91*H93</f>
        <v>0</v>
      </c>
      <c r="J93" s="440"/>
    </row>
    <row r="94" spans="2:10" x14ac:dyDescent="0.25">
      <c r="B94" s="413" t="s">
        <v>118</v>
      </c>
      <c r="C94" s="124">
        <v>7390</v>
      </c>
      <c r="D94" s="124">
        <f>'Summary - Selling Expenses'!C350</f>
        <v>120</v>
      </c>
      <c r="E94" s="4">
        <v>80525.13</v>
      </c>
      <c r="F94" s="441">
        <f t="shared" si="14"/>
        <v>0.14987203619569942</v>
      </c>
      <c r="G94" s="435">
        <f>-G95</f>
        <v>8.4670816956780484E-4</v>
      </c>
      <c r="H94" s="435">
        <f t="shared" si="13"/>
        <v>0.15071874436526722</v>
      </c>
      <c r="I94" s="4">
        <f t="shared" si="15"/>
        <v>0</v>
      </c>
      <c r="J94" s="440"/>
    </row>
    <row r="95" spans="2:10" x14ac:dyDescent="0.25">
      <c r="B95" s="413" t="s">
        <v>118</v>
      </c>
      <c r="C95" s="124">
        <v>7390</v>
      </c>
      <c r="D95" s="124">
        <f>'Summary - Selling Expenses'!C351</f>
        <v>121</v>
      </c>
      <c r="E95" s="4">
        <v>454.93</v>
      </c>
      <c r="F95" s="441">
        <f t="shared" si="14"/>
        <v>8.4670816956780484E-4</v>
      </c>
      <c r="G95" s="435">
        <f>-F95</f>
        <v>-8.4670816956780484E-4</v>
      </c>
      <c r="H95" s="435">
        <f t="shared" si="13"/>
        <v>0</v>
      </c>
      <c r="I95" s="4">
        <f t="shared" si="15"/>
        <v>0</v>
      </c>
      <c r="J95" s="440"/>
    </row>
    <row r="96" spans="2:10" x14ac:dyDescent="0.25">
      <c r="B96" s="413" t="s">
        <v>118</v>
      </c>
      <c r="C96" s="124">
        <v>7390</v>
      </c>
      <c r="D96" s="124">
        <f>'Summary - Selling Expenses'!C352</f>
        <v>130</v>
      </c>
      <c r="E96" s="4">
        <v>38269.269999999997</v>
      </c>
      <c r="F96" s="441">
        <f t="shared" si="14"/>
        <v>7.1226130508860938E-2</v>
      </c>
      <c r="H96" s="435">
        <f t="shared" si="13"/>
        <v>7.1226130508860938E-2</v>
      </c>
      <c r="I96" s="4">
        <f t="shared" si="15"/>
        <v>0</v>
      </c>
      <c r="J96" s="440"/>
    </row>
    <row r="97" spans="2:23" x14ac:dyDescent="0.25">
      <c r="B97" s="413" t="s">
        <v>118</v>
      </c>
      <c r="C97" s="124">
        <v>7390</v>
      </c>
      <c r="D97" s="124">
        <f>'Summary - Selling Expenses'!C353</f>
        <v>140</v>
      </c>
      <c r="E97" s="4">
        <v>11205.9</v>
      </c>
      <c r="F97" s="441">
        <f t="shared" si="14"/>
        <v>2.0856235195216549E-2</v>
      </c>
      <c r="G97" s="435"/>
      <c r="H97" s="435">
        <f t="shared" si="13"/>
        <v>2.0856235195216549E-2</v>
      </c>
      <c r="I97" s="4">
        <f t="shared" si="15"/>
        <v>0</v>
      </c>
      <c r="J97" s="440"/>
    </row>
    <row r="98" spans="2:23" x14ac:dyDescent="0.25">
      <c r="B98" s="413" t="s">
        <v>118</v>
      </c>
      <c r="C98" s="124">
        <v>7390</v>
      </c>
      <c r="D98" s="124">
        <f>'Summary - Selling Expenses'!C354</f>
        <v>160</v>
      </c>
      <c r="E98" s="4">
        <v>2636.88</v>
      </c>
      <c r="F98" s="441">
        <f t="shared" si="14"/>
        <v>4.9077173151253015E-3</v>
      </c>
      <c r="G98" s="435"/>
      <c r="H98" s="435">
        <f t="shared" si="13"/>
        <v>4.9077173151253015E-3</v>
      </c>
      <c r="I98" s="4">
        <f t="shared" si="15"/>
        <v>0</v>
      </c>
      <c r="J98" s="440"/>
    </row>
    <row r="99" spans="2:23" x14ac:dyDescent="0.25">
      <c r="B99" s="413" t="s">
        <v>118</v>
      </c>
      <c r="C99" s="124">
        <v>7390</v>
      </c>
      <c r="D99" s="124">
        <f>'Summary - Selling Expenses'!C355</f>
        <v>210</v>
      </c>
      <c r="E99" s="4">
        <v>85381.1</v>
      </c>
      <c r="F99" s="441">
        <f t="shared" si="14"/>
        <v>0.15890988700829953</v>
      </c>
      <c r="G99" s="435"/>
      <c r="H99" s="435">
        <f t="shared" si="13"/>
        <v>0.15890988700829953</v>
      </c>
      <c r="I99" s="4">
        <f t="shared" si="15"/>
        <v>0</v>
      </c>
      <c r="J99" s="440"/>
    </row>
    <row r="100" spans="2:23" x14ac:dyDescent="0.25">
      <c r="B100" s="413" t="s">
        <v>118</v>
      </c>
      <c r="C100" s="124">
        <v>7390</v>
      </c>
      <c r="D100" s="124">
        <f>'Summary - Selling Expenses'!C356</f>
        <v>220</v>
      </c>
      <c r="E100" s="4">
        <v>54114.2</v>
      </c>
      <c r="F100" s="441">
        <f t="shared" si="14"/>
        <v>0.10071645138730377</v>
      </c>
      <c r="G100" s="435"/>
      <c r="H100" s="435">
        <f t="shared" si="13"/>
        <v>0.10071645138730377</v>
      </c>
      <c r="I100" s="4">
        <f t="shared" si="15"/>
        <v>0</v>
      </c>
      <c r="J100" s="440"/>
    </row>
    <row r="101" spans="2:23" x14ac:dyDescent="0.25">
      <c r="B101" s="413" t="s">
        <v>118</v>
      </c>
      <c r="C101" s="124">
        <v>7390</v>
      </c>
      <c r="D101" s="124">
        <f>'Summary - Selling Expenses'!C357</f>
        <v>230</v>
      </c>
      <c r="E101" s="4">
        <v>14212.239999999998</v>
      </c>
      <c r="F101" s="441">
        <f t="shared" si="14"/>
        <v>2.6451585333696036E-2</v>
      </c>
      <c r="G101" s="435"/>
      <c r="H101" s="435">
        <f t="shared" si="13"/>
        <v>2.6451585333696036E-2</v>
      </c>
      <c r="I101" s="4">
        <f t="shared" si="15"/>
        <v>0</v>
      </c>
      <c r="J101" s="440"/>
    </row>
    <row r="102" spans="2:23" x14ac:dyDescent="0.25">
      <c r="B102" s="413" t="s">
        <v>118</v>
      </c>
      <c r="C102" s="124">
        <v>7390</v>
      </c>
      <c r="D102" s="124">
        <f>'Summary - Selling Expenses'!C358</f>
        <v>240</v>
      </c>
      <c r="E102" s="4">
        <v>15332.130000000001</v>
      </c>
      <c r="F102" s="441">
        <f t="shared" si="14"/>
        <v>2.8535906024829378E-2</v>
      </c>
      <c r="G102" s="435"/>
      <c r="H102" s="435">
        <f t="shared" si="13"/>
        <v>2.8535906024829378E-2</v>
      </c>
      <c r="I102" s="4">
        <f t="shared" si="15"/>
        <v>0</v>
      </c>
      <c r="J102" s="440"/>
    </row>
    <row r="103" spans="2:23" x14ac:dyDescent="0.25">
      <c r="B103" s="413" t="s">
        <v>118</v>
      </c>
      <c r="C103" s="124">
        <v>7390</v>
      </c>
      <c r="D103" s="124">
        <f>'Summary - Selling Expenses'!C359</f>
        <v>260</v>
      </c>
      <c r="E103" s="4">
        <v>1101.8699999999999</v>
      </c>
      <c r="F103" s="441">
        <f t="shared" si="14"/>
        <v>2.0507821660512102E-3</v>
      </c>
      <c r="G103" s="435"/>
      <c r="H103" s="435">
        <f t="shared" si="13"/>
        <v>2.0507821660512102E-3</v>
      </c>
      <c r="I103" s="4">
        <f t="shared" si="15"/>
        <v>0</v>
      </c>
      <c r="J103" s="440"/>
    </row>
    <row r="104" spans="2:23" x14ac:dyDescent="0.25">
      <c r="B104" s="413" t="s">
        <v>118</v>
      </c>
      <c r="C104" s="124">
        <v>7390</v>
      </c>
      <c r="D104" s="124">
        <f>'Summary - Selling Expenses'!C360</f>
        <v>340</v>
      </c>
      <c r="E104" s="4">
        <v>5791.8600000000006</v>
      </c>
      <c r="F104" s="441">
        <f t="shared" si="14"/>
        <v>1.0779713755947039E-2</v>
      </c>
      <c r="G104" s="435"/>
      <c r="H104" s="435">
        <f t="shared" si="13"/>
        <v>1.0779713755947039E-2</v>
      </c>
      <c r="I104" s="4">
        <f t="shared" si="15"/>
        <v>0</v>
      </c>
      <c r="J104" s="440"/>
    </row>
    <row r="105" spans="2:23" x14ac:dyDescent="0.25">
      <c r="B105" s="413" t="s">
        <v>118</v>
      </c>
      <c r="C105" s="124">
        <v>7390</v>
      </c>
      <c r="D105" s="124">
        <f>'Summary - Selling Expenses'!C361</f>
        <v>430</v>
      </c>
      <c r="E105" s="4">
        <v>1992.45</v>
      </c>
      <c r="F105" s="441">
        <f t="shared" si="14"/>
        <v>3.7083148890057214E-3</v>
      </c>
      <c r="G105" s="435"/>
      <c r="H105" s="435">
        <f t="shared" si="13"/>
        <v>3.7083148890057214E-3</v>
      </c>
      <c r="I105" s="4">
        <f t="shared" si="15"/>
        <v>0</v>
      </c>
      <c r="J105" s="440"/>
    </row>
    <row r="106" spans="2:23" x14ac:dyDescent="0.25">
      <c r="B106" s="413" t="s">
        <v>118</v>
      </c>
      <c r="C106" s="124">
        <v>7390</v>
      </c>
      <c r="D106" s="124">
        <f>'Summary - Selling Expenses'!C362</f>
        <v>440</v>
      </c>
      <c r="E106" s="4">
        <v>3924.3999999999996</v>
      </c>
      <c r="F106" s="441">
        <f t="shared" si="14"/>
        <v>7.3040281815925376E-3</v>
      </c>
      <c r="G106" s="435"/>
      <c r="H106" s="435">
        <f t="shared" si="13"/>
        <v>7.3040281815925376E-3</v>
      </c>
      <c r="I106" s="4">
        <f t="shared" si="15"/>
        <v>0</v>
      </c>
      <c r="J106" s="440"/>
    </row>
    <row r="107" spans="2:23" x14ac:dyDescent="0.25">
      <c r="B107" s="413" t="s">
        <v>118</v>
      </c>
      <c r="C107" s="124">
        <v>7390</v>
      </c>
      <c r="D107" s="124">
        <f>'Summary - Selling Expenses'!C363</f>
        <v>935</v>
      </c>
      <c r="E107" s="4">
        <v>7070.1799999999985</v>
      </c>
      <c r="F107" s="441">
        <f t="shared" si="14"/>
        <v>1.3158901735024951E-2</v>
      </c>
      <c r="G107" s="435"/>
      <c r="H107" s="435">
        <f t="shared" si="13"/>
        <v>1.3158901735024951E-2</v>
      </c>
      <c r="I107" s="4">
        <f t="shared" si="15"/>
        <v>0</v>
      </c>
      <c r="J107" s="440"/>
    </row>
    <row r="108" spans="2:23" x14ac:dyDescent="0.25">
      <c r="B108" s="413" t="s">
        <v>118</v>
      </c>
      <c r="C108" s="124">
        <v>7390</v>
      </c>
      <c r="D108" s="124">
        <f>'Summary - Selling Expenses'!C364</f>
        <v>936</v>
      </c>
      <c r="E108" s="4">
        <v>1474.1100000000001</v>
      </c>
      <c r="F108" s="441">
        <f t="shared" si="14"/>
        <v>2.7435890792904334E-3</v>
      </c>
      <c r="G108" s="435"/>
      <c r="H108" s="435">
        <f t="shared" si="13"/>
        <v>2.7435890792904334E-3</v>
      </c>
      <c r="I108" s="4">
        <f t="shared" si="15"/>
        <v>0</v>
      </c>
      <c r="J108" s="440"/>
    </row>
    <row r="109" spans="2:23" ht="15.75" thickBot="1" x14ac:dyDescent="0.3">
      <c r="B109" s="407"/>
      <c r="C109" s="442"/>
      <c r="D109" s="442"/>
      <c r="E109" s="443"/>
      <c r="F109" s="444"/>
      <c r="G109" s="445"/>
      <c r="H109" s="446"/>
      <c r="I109" s="443">
        <f>I91-SUMIFS('Summary - Selling Expenses'!AL:AL,'Summary - Selling Expenses'!B:B,7390)</f>
        <v>0</v>
      </c>
      <c r="J109" s="447" t="s">
        <v>870</v>
      </c>
    </row>
    <row r="110" spans="2:23" ht="15.75" thickBot="1" x14ac:dyDescent="0.3"/>
    <row r="111" spans="2:23" x14ac:dyDescent="0.25">
      <c r="B111" s="437"/>
      <c r="C111" s="438"/>
      <c r="D111" s="438"/>
      <c r="E111" s="438" t="s">
        <v>1173</v>
      </c>
      <c r="F111" s="438"/>
      <c r="G111" s="438"/>
      <c r="H111" s="438"/>
      <c r="I111" s="438" t="s">
        <v>905</v>
      </c>
      <c r="J111" s="439"/>
      <c r="K111" s="585" t="s">
        <v>6105</v>
      </c>
      <c r="L111" s="585" t="s">
        <v>6106</v>
      </c>
      <c r="M111" s="585" t="s">
        <v>6107</v>
      </c>
      <c r="N111" s="585" t="s">
        <v>6108</v>
      </c>
      <c r="O111" s="585" t="s">
        <v>4327</v>
      </c>
      <c r="P111" s="585" t="s">
        <v>6109</v>
      </c>
      <c r="Q111" s="585" t="s">
        <v>6110</v>
      </c>
      <c r="R111" s="585" t="s">
        <v>6111</v>
      </c>
      <c r="S111" s="585" t="s">
        <v>6112</v>
      </c>
      <c r="T111" s="585" t="s">
        <v>6113</v>
      </c>
      <c r="U111" s="585" t="s">
        <v>6114</v>
      </c>
      <c r="V111" s="585" t="s">
        <v>6115</v>
      </c>
      <c r="W111" s="585" t="s">
        <v>150</v>
      </c>
    </row>
    <row r="112" spans="2:23" x14ac:dyDescent="0.25">
      <c r="B112" s="413"/>
      <c r="D112" t="s">
        <v>301</v>
      </c>
      <c r="E112" s="4">
        <f>SUM(E113:E114)</f>
        <v>49674.8</v>
      </c>
      <c r="G112" t="s">
        <v>1175</v>
      </c>
      <c r="I112" s="4">
        <f>F18</f>
        <v>1135353.6100000001</v>
      </c>
      <c r="J112" s="440"/>
      <c r="K112" s="412">
        <f>'SE - Marketing Matt'!C11</f>
        <v>109237.2</v>
      </c>
      <c r="L112" s="412">
        <f>'SE - Marketing Matt'!D11</f>
        <v>93039.2</v>
      </c>
      <c r="M112" s="412">
        <f>'SE - Marketing Matt'!E11</f>
        <v>74272.320000000007</v>
      </c>
      <c r="N112" s="412">
        <f>'SE - Marketing Matt'!F11</f>
        <v>79928.33</v>
      </c>
      <c r="O112" s="412">
        <f>'SE - Marketing Matt'!G11</f>
        <v>88203.32</v>
      </c>
      <c r="P112" s="412">
        <f>'SE - Marketing Matt'!H11</f>
        <v>93155.32</v>
      </c>
      <c r="Q112" s="412">
        <f>'SE - Marketing Matt'!I11</f>
        <v>111428.32</v>
      </c>
      <c r="R112" s="412">
        <f>'SE - Marketing Matt'!J11</f>
        <v>94278.32</v>
      </c>
      <c r="S112" s="412">
        <f>'SE - Marketing Matt'!K11</f>
        <v>76385.320000000007</v>
      </c>
      <c r="T112" s="412">
        <f>'SE - Marketing Matt'!L11</f>
        <v>109028.32</v>
      </c>
      <c r="U112" s="412">
        <f>'SE - Marketing Matt'!M11</f>
        <v>112917.32</v>
      </c>
      <c r="V112" s="412">
        <f>'SE - Marketing Matt'!N11</f>
        <v>93480.36</v>
      </c>
      <c r="W112" s="412">
        <f>SUM(K112:V112)</f>
        <v>1135353.6500000004</v>
      </c>
    </row>
    <row r="113" spans="2:24" x14ac:dyDescent="0.25">
      <c r="B113" s="413" t="s">
        <v>112</v>
      </c>
      <c r="C113" s="124">
        <v>7860</v>
      </c>
      <c r="D113" s="227" t="s">
        <v>58</v>
      </c>
      <c r="E113" s="4">
        <v>41736.310000000005</v>
      </c>
      <c r="F113" s="441">
        <f>E113/$E$112</f>
        <v>0.84019080096950571</v>
      </c>
      <c r="G113" s="435"/>
      <c r="H113" s="435">
        <f t="shared" ref="H113:H114" si="16">F113+G113</f>
        <v>0.84019080096950571</v>
      </c>
      <c r="I113" s="4">
        <f>$I$112*H113</f>
        <v>953913.65896951989</v>
      </c>
      <c r="J113" s="440"/>
      <c r="K113" s="412">
        <f>$K$112*$H113</f>
        <v>91780.09056366609</v>
      </c>
      <c r="L113" s="412">
        <f>$L$112*$H113</f>
        <v>78170.679969562028</v>
      </c>
      <c r="M113" s="412">
        <f>$M$112*$H113</f>
        <v>62402.920030663445</v>
      </c>
      <c r="N113" s="412">
        <f>$N$112*$H113</f>
        <v>67155.047602854975</v>
      </c>
      <c r="O113" s="412">
        <f>$O$112*$H113</f>
        <v>74107.618078969623</v>
      </c>
      <c r="P113" s="412">
        <f>$P$112*$H113</f>
        <v>78268.242925370621</v>
      </c>
      <c r="Q113" s="412">
        <f>$Q$112*$H113</f>
        <v>93621.049431486405</v>
      </c>
      <c r="R113" s="412">
        <f>$R$112*$H113</f>
        <v>79211.777194859373</v>
      </c>
      <c r="S113" s="412">
        <f>$S$112*$H113</f>
        <v>64178.243193112008</v>
      </c>
      <c r="T113" s="412">
        <f>$T$112*$H113</f>
        <v>91604.591509159582</v>
      </c>
      <c r="U113" s="412">
        <f>$U$112*$H113</f>
        <v>94872.093534129992</v>
      </c>
      <c r="V113" s="412">
        <f>$V$112*$H113</f>
        <v>78541.338543317746</v>
      </c>
      <c r="W113" s="412">
        <f>SUM(K113:V113)</f>
        <v>953913.69257715181</v>
      </c>
    </row>
    <row r="114" spans="2:24" x14ac:dyDescent="0.25">
      <c r="B114" s="413" t="s">
        <v>112</v>
      </c>
      <c r="C114" s="124">
        <v>7860</v>
      </c>
      <c r="D114" s="227" t="s">
        <v>62</v>
      </c>
      <c r="E114" s="4">
        <v>7938.49</v>
      </c>
      <c r="F114" s="441">
        <f>E114/$E$112</f>
        <v>0.15980919903049431</v>
      </c>
      <c r="G114" s="435"/>
      <c r="H114" s="435">
        <f t="shared" si="16"/>
        <v>0.15980919903049431</v>
      </c>
      <c r="I114" s="4">
        <f>$I$112*H114</f>
        <v>181439.95103048024</v>
      </c>
      <c r="J114" s="440"/>
      <c r="K114" s="412">
        <f>$K$112*$H114</f>
        <v>17457.109436333914</v>
      </c>
      <c r="L114" s="412">
        <f>$L$112*$H114</f>
        <v>14868.520030437967</v>
      </c>
      <c r="M114" s="412">
        <f>$M$112*$H114</f>
        <v>11869.399969336564</v>
      </c>
      <c r="N114" s="412">
        <f>$N$112*$H114</f>
        <v>12773.282397145031</v>
      </c>
      <c r="O114" s="412">
        <f>$O$112*$H114</f>
        <v>14095.701921030381</v>
      </c>
      <c r="P114" s="412">
        <f>$P$112*$H114</f>
        <v>14887.077074629389</v>
      </c>
      <c r="Q114" s="412">
        <f>$Q$112*$H114</f>
        <v>17807.27056851361</v>
      </c>
      <c r="R114" s="412">
        <f>$R$112*$H114</f>
        <v>15066.542805140634</v>
      </c>
      <c r="S114" s="412">
        <f>$S$112*$H114</f>
        <v>12207.076806887999</v>
      </c>
      <c r="T114" s="412">
        <f>$T$112*$H114</f>
        <v>17423.728490840425</v>
      </c>
      <c r="U114" s="412">
        <f>$U$112*$H114</f>
        <v>18045.226465870019</v>
      </c>
      <c r="V114" s="412">
        <f>$V$112*$H114</f>
        <v>14939.02145668226</v>
      </c>
      <c r="W114" s="412">
        <f>SUM(K114:V114)</f>
        <v>181439.95742284821</v>
      </c>
    </row>
    <row r="115" spans="2:24" ht="15.75" thickBot="1" x14ac:dyDescent="0.3">
      <c r="B115" s="407"/>
      <c r="C115" s="442"/>
      <c r="D115" s="442"/>
      <c r="E115" s="443"/>
      <c r="F115" s="444"/>
      <c r="G115" s="445"/>
      <c r="H115" s="446"/>
      <c r="I115" s="443">
        <f>I112-SUMIFS('Summary - Overhead Expenses'!AH:AH,'Summary - Overhead Expenses'!B:B,7860)</f>
        <v>-3.9999999804422259E-2</v>
      </c>
      <c r="J115" s="447" t="s">
        <v>870</v>
      </c>
      <c r="W115" s="412">
        <f>W113+W114-W112</f>
        <v>0</v>
      </c>
      <c r="X115" s="232" t="s">
        <v>870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409F1-2002-4EBB-B8D7-7109E86326C2}">
  <dimension ref="B2:O11"/>
  <sheetViews>
    <sheetView workbookViewId="0">
      <selection activeCell="L8" sqref="L8"/>
    </sheetView>
  </sheetViews>
  <sheetFormatPr defaultRowHeight="15" x14ac:dyDescent="0.25"/>
  <cols>
    <col min="2" max="2" width="41.85546875" bestFit="1" customWidth="1"/>
    <col min="3" max="3" width="12.42578125" bestFit="1" customWidth="1"/>
    <col min="4" max="8" width="11.28515625" bestFit="1" customWidth="1"/>
    <col min="9" max="9" width="12.42578125" bestFit="1" customWidth="1"/>
    <col min="10" max="11" width="11.28515625" bestFit="1" customWidth="1"/>
    <col min="12" max="13" width="12.42578125" bestFit="1" customWidth="1"/>
    <col min="14" max="14" width="11.28515625" bestFit="1" customWidth="1"/>
    <col min="15" max="15" width="14.28515625" bestFit="1" customWidth="1"/>
  </cols>
  <sheetData>
    <row r="2" spans="2:15" x14ac:dyDescent="0.25">
      <c r="B2" s="579" t="s">
        <v>6104</v>
      </c>
      <c r="C2" s="580" t="s">
        <v>6105</v>
      </c>
      <c r="D2" s="580" t="s">
        <v>6106</v>
      </c>
      <c r="E2" s="580" t="s">
        <v>6107</v>
      </c>
      <c r="F2" s="580" t="s">
        <v>6108</v>
      </c>
      <c r="G2" s="580" t="s">
        <v>4327</v>
      </c>
      <c r="H2" s="580" t="s">
        <v>6109</v>
      </c>
      <c r="I2" s="580" t="s">
        <v>6110</v>
      </c>
      <c r="J2" s="580" t="s">
        <v>6111</v>
      </c>
      <c r="K2" s="580" t="s">
        <v>6112</v>
      </c>
      <c r="L2" s="580" t="s">
        <v>6113</v>
      </c>
      <c r="M2" s="580" t="s">
        <v>6114</v>
      </c>
      <c r="N2" s="580" t="s">
        <v>6115</v>
      </c>
      <c r="O2" s="580" t="s">
        <v>150</v>
      </c>
    </row>
    <row r="3" spans="2:15" ht="16.5" x14ac:dyDescent="0.3">
      <c r="B3" s="581" t="s">
        <v>6116</v>
      </c>
      <c r="C3" s="582">
        <v>56434.2</v>
      </c>
      <c r="D3" s="582">
        <v>50156.2</v>
      </c>
      <c r="E3" s="582">
        <v>38393.199999999997</v>
      </c>
      <c r="F3" s="582">
        <v>47199.199999999997</v>
      </c>
      <c r="G3" s="582">
        <v>47199.199999999997</v>
      </c>
      <c r="H3" s="582">
        <v>59799.199999999997</v>
      </c>
      <c r="I3" s="582">
        <v>59799.199999999997</v>
      </c>
      <c r="J3" s="582">
        <v>58599.199999999997</v>
      </c>
      <c r="K3" s="582">
        <v>47199.199999999997</v>
      </c>
      <c r="L3" s="582">
        <v>58599.199999999997</v>
      </c>
      <c r="M3" s="582">
        <v>58574.2</v>
      </c>
      <c r="N3" s="582">
        <v>47174.2</v>
      </c>
      <c r="O3" s="582">
        <v>629126.40000000002</v>
      </c>
    </row>
    <row r="4" spans="2:15" ht="16.5" x14ac:dyDescent="0.3">
      <c r="B4" s="581" t="s">
        <v>6117</v>
      </c>
      <c r="C4" s="582">
        <v>25287</v>
      </c>
      <c r="D4" s="582">
        <v>26167</v>
      </c>
      <c r="E4" s="582">
        <v>19463.12</v>
      </c>
      <c r="F4" s="582">
        <v>20313.13</v>
      </c>
      <c r="G4" s="582">
        <v>21088.12</v>
      </c>
      <c r="H4" s="582">
        <v>19940.12</v>
      </c>
      <c r="I4" s="582">
        <v>21563.119999999999</v>
      </c>
      <c r="J4" s="582">
        <v>20863.12</v>
      </c>
      <c r="K4" s="582">
        <v>18270.12</v>
      </c>
      <c r="L4" s="582">
        <v>16613.12</v>
      </c>
      <c r="M4" s="582">
        <v>20898.12</v>
      </c>
      <c r="N4" s="582">
        <v>21740.12</v>
      </c>
      <c r="O4" s="582">
        <v>252206.21</v>
      </c>
    </row>
    <row r="5" spans="2:15" ht="16.5" x14ac:dyDescent="0.3">
      <c r="B5" s="581" t="s">
        <v>6118</v>
      </c>
      <c r="C5" s="583" t="s">
        <v>6119</v>
      </c>
      <c r="D5" s="583" t="s">
        <v>6120</v>
      </c>
      <c r="E5" s="582">
        <v>2500</v>
      </c>
      <c r="F5" s="583" t="s">
        <v>6120</v>
      </c>
      <c r="G5" s="582">
        <v>500</v>
      </c>
      <c r="H5" s="583" t="s">
        <v>6120</v>
      </c>
      <c r="I5" s="582">
        <v>5150</v>
      </c>
      <c r="J5" s="582">
        <v>1300</v>
      </c>
      <c r="K5" s="583" t="s">
        <v>6120</v>
      </c>
      <c r="L5" s="583" t="s">
        <v>6120</v>
      </c>
      <c r="M5" s="582">
        <v>13142</v>
      </c>
      <c r="N5" s="582">
        <v>11450</v>
      </c>
      <c r="O5" s="582">
        <v>34042</v>
      </c>
    </row>
    <row r="6" spans="2:15" ht="16.5" x14ac:dyDescent="0.3">
      <c r="B6" s="581" t="s">
        <v>6121</v>
      </c>
      <c r="C6" s="582">
        <v>866.67</v>
      </c>
      <c r="D6" s="582">
        <v>866.67</v>
      </c>
      <c r="E6" s="582">
        <v>866.67</v>
      </c>
      <c r="F6" s="582">
        <v>866.67</v>
      </c>
      <c r="G6" s="582">
        <v>866.67</v>
      </c>
      <c r="H6" s="582">
        <v>866.67</v>
      </c>
      <c r="I6" s="582">
        <v>866.67</v>
      </c>
      <c r="J6" s="582">
        <v>866.67</v>
      </c>
      <c r="K6" s="582">
        <v>866.67</v>
      </c>
      <c r="L6" s="582">
        <v>866.67</v>
      </c>
      <c r="M6" s="582">
        <v>866.67</v>
      </c>
      <c r="N6" s="582">
        <v>866.67</v>
      </c>
      <c r="O6" s="582">
        <v>10400</v>
      </c>
    </row>
    <row r="7" spans="2:15" ht="16.5" x14ac:dyDescent="0.3">
      <c r="B7" s="581" t="s">
        <v>6122</v>
      </c>
      <c r="C7" s="582">
        <v>2900</v>
      </c>
      <c r="D7" s="582">
        <v>3300</v>
      </c>
      <c r="E7" s="582">
        <v>800</v>
      </c>
      <c r="F7" s="582">
        <v>800</v>
      </c>
      <c r="G7" s="582">
        <v>800</v>
      </c>
      <c r="H7" s="582">
        <v>2300</v>
      </c>
      <c r="I7" s="582">
        <v>1300</v>
      </c>
      <c r="J7" s="582">
        <v>1300</v>
      </c>
      <c r="K7" s="582">
        <v>800</v>
      </c>
      <c r="L7" s="582">
        <v>200</v>
      </c>
      <c r="M7" s="582">
        <v>2500</v>
      </c>
      <c r="N7" s="582">
        <v>2000</v>
      </c>
      <c r="O7" s="582">
        <v>19000</v>
      </c>
    </row>
    <row r="8" spans="2:15" ht="16.5" x14ac:dyDescent="0.3">
      <c r="B8" s="581" t="s">
        <v>6123</v>
      </c>
      <c r="C8" s="582">
        <v>14000</v>
      </c>
      <c r="D8" s="583" t="s">
        <v>6120</v>
      </c>
      <c r="E8" s="582">
        <v>2000</v>
      </c>
      <c r="F8" s="582">
        <v>1000</v>
      </c>
      <c r="G8" s="582">
        <v>8000</v>
      </c>
      <c r="H8" s="583" t="s">
        <v>6120</v>
      </c>
      <c r="I8" s="582">
        <v>13000</v>
      </c>
      <c r="J8" s="582">
        <v>1300</v>
      </c>
      <c r="K8" s="583" t="s">
        <v>6120</v>
      </c>
      <c r="L8" s="582">
        <v>23500</v>
      </c>
      <c r="M8" s="582">
        <v>7687</v>
      </c>
      <c r="N8" s="583" t="s">
        <v>6120</v>
      </c>
      <c r="O8" s="582">
        <v>70487</v>
      </c>
    </row>
    <row r="9" spans="2:15" ht="16.5" x14ac:dyDescent="0.3">
      <c r="B9" s="581" t="s">
        <v>6124</v>
      </c>
      <c r="C9" s="582">
        <v>1416</v>
      </c>
      <c r="D9" s="582">
        <v>4216</v>
      </c>
      <c r="E9" s="582">
        <v>1916</v>
      </c>
      <c r="F9" s="582">
        <v>1416</v>
      </c>
      <c r="G9" s="582">
        <v>1416</v>
      </c>
      <c r="H9" s="582">
        <v>1916</v>
      </c>
      <c r="I9" s="582">
        <v>1416</v>
      </c>
      <c r="J9" s="582">
        <v>1716</v>
      </c>
      <c r="K9" s="582">
        <v>916</v>
      </c>
      <c r="L9" s="582">
        <v>916</v>
      </c>
      <c r="M9" s="582">
        <v>916</v>
      </c>
      <c r="N9" s="582">
        <v>1916</v>
      </c>
      <c r="O9" s="582">
        <v>20092</v>
      </c>
    </row>
    <row r="10" spans="2:15" ht="16.5" x14ac:dyDescent="0.3">
      <c r="B10" s="581" t="s">
        <v>6125</v>
      </c>
      <c r="C10" s="582">
        <v>8333.33</v>
      </c>
      <c r="D10" s="582">
        <v>8333.33</v>
      </c>
      <c r="E10" s="582">
        <v>8333.33</v>
      </c>
      <c r="F10" s="582">
        <v>8333.33</v>
      </c>
      <c r="G10" s="582">
        <v>8333.33</v>
      </c>
      <c r="H10" s="582">
        <v>8333.33</v>
      </c>
      <c r="I10" s="582">
        <v>8333.33</v>
      </c>
      <c r="J10" s="582">
        <v>8333.33</v>
      </c>
      <c r="K10" s="582">
        <v>8333.33</v>
      </c>
      <c r="L10" s="582">
        <v>8333.33</v>
      </c>
      <c r="M10" s="582">
        <v>8333.33</v>
      </c>
      <c r="N10" s="582">
        <v>8333.3700000000008</v>
      </c>
      <c r="O10" s="582">
        <v>100000</v>
      </c>
    </row>
    <row r="11" spans="2:15" x14ac:dyDescent="0.25">
      <c r="B11" s="579" t="s">
        <v>3935</v>
      </c>
      <c r="C11" s="584">
        <v>109237.2</v>
      </c>
      <c r="D11" s="584">
        <v>93039.2</v>
      </c>
      <c r="E11" s="584">
        <v>74272.320000000007</v>
      </c>
      <c r="F11" s="584">
        <v>79928.33</v>
      </c>
      <c r="G11" s="584">
        <v>88203.32</v>
      </c>
      <c r="H11" s="584">
        <v>93155.32</v>
      </c>
      <c r="I11" s="584">
        <v>111428.32</v>
      </c>
      <c r="J11" s="584">
        <v>94278.32</v>
      </c>
      <c r="K11" s="584">
        <v>76385.320000000007</v>
      </c>
      <c r="L11" s="584">
        <v>109028.32</v>
      </c>
      <c r="M11" s="584">
        <v>112917.32</v>
      </c>
      <c r="N11" s="584">
        <v>93480.36</v>
      </c>
      <c r="O11" s="584">
        <v>1135353.6100000001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E7EA3-9068-494E-BCC9-0CF30E617197}">
  <sheetPr>
    <tabColor theme="9" tint="0.79998168889431442"/>
  </sheetPr>
  <dimension ref="A2:K43"/>
  <sheetViews>
    <sheetView workbookViewId="0"/>
  </sheetViews>
  <sheetFormatPr defaultRowHeight="15" x14ac:dyDescent="0.25"/>
  <cols>
    <col min="1" max="1" width="34.85546875" bestFit="1" customWidth="1"/>
    <col min="2" max="2" width="14.85546875" bestFit="1" customWidth="1"/>
    <col min="6" max="6" width="11.5703125" bestFit="1" customWidth="1"/>
    <col min="9" max="9" width="11.5703125" bestFit="1" customWidth="1"/>
  </cols>
  <sheetData>
    <row r="2" spans="1:7" x14ac:dyDescent="0.25">
      <c r="F2" t="s">
        <v>905</v>
      </c>
    </row>
    <row r="3" spans="1:7" x14ac:dyDescent="0.25">
      <c r="A3" s="423" t="s">
        <v>192</v>
      </c>
      <c r="B3" t="s">
        <v>904</v>
      </c>
      <c r="C3" t="s">
        <v>1152</v>
      </c>
    </row>
    <row r="4" spans="1:7" x14ac:dyDescent="0.25">
      <c r="A4" s="227" t="s">
        <v>902</v>
      </c>
      <c r="B4" s="107">
        <v>1884.4599999999998</v>
      </c>
      <c r="C4" t="s">
        <v>1153</v>
      </c>
      <c r="F4" s="9">
        <v>0</v>
      </c>
    </row>
    <row r="5" spans="1:7" x14ac:dyDescent="0.25">
      <c r="A5" s="227" t="s">
        <v>1154</v>
      </c>
      <c r="B5" s="107">
        <v>56133.84</v>
      </c>
      <c r="F5" s="9">
        <v>58000</v>
      </c>
      <c r="G5" t="s">
        <v>1155</v>
      </c>
    </row>
    <row r="6" spans="1:7" x14ac:dyDescent="0.25">
      <c r="A6" s="227" t="s">
        <v>1156</v>
      </c>
      <c r="B6" s="107">
        <v>3000</v>
      </c>
      <c r="C6" t="s">
        <v>1157</v>
      </c>
      <c r="F6" s="9">
        <v>0</v>
      </c>
    </row>
    <row r="7" spans="1:7" x14ac:dyDescent="0.25">
      <c r="A7" s="227" t="s">
        <v>1158</v>
      </c>
      <c r="B7" s="107">
        <v>7532.5000000000018</v>
      </c>
      <c r="C7" t="s">
        <v>1159</v>
      </c>
      <c r="F7" s="9">
        <v>10000</v>
      </c>
      <c r="G7" t="s">
        <v>1155</v>
      </c>
    </row>
    <row r="8" spans="1:7" x14ac:dyDescent="0.25">
      <c r="A8" s="227" t="s">
        <v>1160</v>
      </c>
      <c r="B8" s="107">
        <v>3722.4999999999991</v>
      </c>
      <c r="C8" t="s">
        <v>1159</v>
      </c>
      <c r="F8" s="9">
        <v>5700</v>
      </c>
      <c r="G8" t="s">
        <v>1161</v>
      </c>
    </row>
    <row r="9" spans="1:7" x14ac:dyDescent="0.25">
      <c r="A9" s="227" t="s">
        <v>1162</v>
      </c>
      <c r="B9" s="107">
        <v>130.44</v>
      </c>
      <c r="C9" t="s">
        <v>1159</v>
      </c>
      <c r="F9" s="9">
        <v>150</v>
      </c>
      <c r="G9" t="s">
        <v>1155</v>
      </c>
    </row>
    <row r="10" spans="1:7" x14ac:dyDescent="0.25">
      <c r="A10" s="227" t="s">
        <v>1163</v>
      </c>
      <c r="B10" s="107">
        <v>650</v>
      </c>
      <c r="C10" t="s">
        <v>1159</v>
      </c>
      <c r="F10" s="9">
        <v>0</v>
      </c>
    </row>
    <row r="11" spans="1:7" x14ac:dyDescent="0.25">
      <c r="A11" s="227" t="s">
        <v>1164</v>
      </c>
      <c r="B11" s="107">
        <v>3330.1000000000008</v>
      </c>
      <c r="C11" t="s">
        <v>1157</v>
      </c>
      <c r="F11" s="9">
        <v>0</v>
      </c>
    </row>
    <row r="12" spans="1:7" x14ac:dyDescent="0.25">
      <c r="A12" s="227" t="s">
        <v>1165</v>
      </c>
      <c r="B12" s="107">
        <v>97157.749999999956</v>
      </c>
      <c r="F12" s="9">
        <v>100000</v>
      </c>
      <c r="G12" t="s">
        <v>1155</v>
      </c>
    </row>
    <row r="13" spans="1:7" x14ac:dyDescent="0.25">
      <c r="A13" s="227" t="s">
        <v>1166</v>
      </c>
      <c r="B13" s="107">
        <v>76751.859999999768</v>
      </c>
      <c r="F13" s="9">
        <f>B21</f>
        <v>56000</v>
      </c>
      <c r="G13" t="s">
        <v>1167</v>
      </c>
    </row>
    <row r="14" spans="1:7" x14ac:dyDescent="0.25">
      <c r="A14" s="227" t="s">
        <v>1168</v>
      </c>
      <c r="B14" s="107">
        <v>6803.630000000001</v>
      </c>
      <c r="C14" t="s">
        <v>1159</v>
      </c>
      <c r="F14" s="9">
        <v>6800</v>
      </c>
      <c r="G14" t="s">
        <v>1155</v>
      </c>
    </row>
    <row r="15" spans="1:7" x14ac:dyDescent="0.25">
      <c r="A15" s="227" t="s">
        <v>1169</v>
      </c>
      <c r="B15" s="107">
        <v>2565</v>
      </c>
      <c r="C15" t="s">
        <v>1159</v>
      </c>
      <c r="F15" s="9">
        <v>2600</v>
      </c>
      <c r="G15" t="s">
        <v>1155</v>
      </c>
    </row>
    <row r="16" spans="1:7" x14ac:dyDescent="0.25">
      <c r="A16" s="227" t="s">
        <v>202</v>
      </c>
      <c r="B16">
        <v>259662.07999999973</v>
      </c>
      <c r="F16" s="107">
        <f>SUM(F4:F15)</f>
        <v>239250</v>
      </c>
    </row>
    <row r="18" spans="1:10" x14ac:dyDescent="0.25">
      <c r="B18" t="s">
        <v>1170</v>
      </c>
    </row>
    <row r="19" spans="1:10" x14ac:dyDescent="0.25">
      <c r="A19" s="227" t="s">
        <v>1171</v>
      </c>
      <c r="B19">
        <v>1600</v>
      </c>
    </row>
    <row r="20" spans="1:10" x14ac:dyDescent="0.25">
      <c r="A20" s="227" t="s">
        <v>1172</v>
      </c>
      <c r="B20">
        <v>35</v>
      </c>
      <c r="F20" t="s">
        <v>1173</v>
      </c>
      <c r="J20" t="s">
        <v>905</v>
      </c>
    </row>
    <row r="21" spans="1:10" x14ac:dyDescent="0.25">
      <c r="A21" s="227" t="s">
        <v>1174</v>
      </c>
      <c r="B21" s="420">
        <f>B20*B19</f>
        <v>56000</v>
      </c>
      <c r="E21" t="s">
        <v>301</v>
      </c>
      <c r="F21" s="4">
        <f>SUM(F22:F42)</f>
        <v>268605.37999999995</v>
      </c>
      <c r="H21" t="s">
        <v>1175</v>
      </c>
      <c r="J21" s="4">
        <f>F16</f>
        <v>239250</v>
      </c>
    </row>
    <row r="22" spans="1:10" x14ac:dyDescent="0.25">
      <c r="C22" t="s">
        <v>73</v>
      </c>
      <c r="D22" s="124">
        <v>7550</v>
      </c>
      <c r="E22" s="124">
        <v>110</v>
      </c>
      <c r="F22" s="4">
        <v>7111.13</v>
      </c>
      <c r="G22" s="434">
        <f t="shared" ref="G22:G42" si="0">F22/$F$21</f>
        <v>2.6474264960739066E-2</v>
      </c>
      <c r="H22" s="435">
        <f>-H31</f>
        <v>-1.1168800863184501E-5</v>
      </c>
      <c r="I22" s="435">
        <f t="shared" ref="I22:I42" si="1">G22+H22</f>
        <v>2.6463096159875882E-2</v>
      </c>
      <c r="J22" s="4">
        <f t="shared" ref="J22:J42" si="2">$J$21*I22</f>
        <v>6331.2957562503043</v>
      </c>
    </row>
    <row r="23" spans="1:10" x14ac:dyDescent="0.25">
      <c r="C23" t="s">
        <v>73</v>
      </c>
      <c r="D23" s="124">
        <v>7550</v>
      </c>
      <c r="E23" s="124">
        <v>112</v>
      </c>
      <c r="F23" s="4">
        <v>6807.2599999999993</v>
      </c>
      <c r="G23" s="434">
        <f t="shared" si="0"/>
        <v>2.5342977121307102E-2</v>
      </c>
      <c r="H23" s="435">
        <f>-H41-H42</f>
        <v>1.2282330309243993E-3</v>
      </c>
      <c r="I23" s="435">
        <f t="shared" si="1"/>
        <v>2.6571210152231503E-2</v>
      </c>
      <c r="J23" s="4">
        <f t="shared" si="2"/>
        <v>6357.162028921387</v>
      </c>
    </row>
    <row r="24" spans="1:10" x14ac:dyDescent="0.25">
      <c r="C24" t="s">
        <v>73</v>
      </c>
      <c r="D24" s="124">
        <v>7550</v>
      </c>
      <c r="E24" s="124">
        <v>120</v>
      </c>
      <c r="F24" s="4">
        <v>14127.709999999997</v>
      </c>
      <c r="G24" s="434">
        <f t="shared" si="0"/>
        <v>5.2596526547606756E-2</v>
      </c>
      <c r="I24" s="435">
        <f t="shared" si="1"/>
        <v>5.2596526547606756E-2</v>
      </c>
      <c r="J24" s="4">
        <f t="shared" si="2"/>
        <v>12583.718976514916</v>
      </c>
    </row>
    <row r="25" spans="1:10" x14ac:dyDescent="0.25">
      <c r="B25" s="107"/>
      <c r="C25" t="s">
        <v>73</v>
      </c>
      <c r="D25" s="124">
        <v>7550</v>
      </c>
      <c r="E25" s="124">
        <v>121</v>
      </c>
      <c r="F25" s="4">
        <v>0</v>
      </c>
      <c r="G25" s="434">
        <f t="shared" si="0"/>
        <v>0</v>
      </c>
      <c r="I25" s="435">
        <f t="shared" si="1"/>
        <v>0</v>
      </c>
      <c r="J25" s="4">
        <f t="shared" si="2"/>
        <v>0</v>
      </c>
    </row>
    <row r="26" spans="1:10" x14ac:dyDescent="0.25">
      <c r="B26" s="107"/>
      <c r="C26" t="s">
        <v>73</v>
      </c>
      <c r="D26" s="124">
        <v>7550</v>
      </c>
      <c r="E26" s="124">
        <v>130</v>
      </c>
      <c r="F26" s="4">
        <v>4231.87</v>
      </c>
      <c r="G26" s="434">
        <f t="shared" si="0"/>
        <v>1.5754971102961528E-2</v>
      </c>
      <c r="I26" s="435">
        <f t="shared" si="1"/>
        <v>1.5754971102961528E-2</v>
      </c>
      <c r="J26" s="4">
        <f t="shared" si="2"/>
        <v>3769.3768363835457</v>
      </c>
    </row>
    <row r="27" spans="1:10" x14ac:dyDescent="0.25">
      <c r="B27" s="107"/>
      <c r="C27" t="s">
        <v>73</v>
      </c>
      <c r="D27" s="124">
        <v>7550</v>
      </c>
      <c r="E27" s="124">
        <v>140</v>
      </c>
      <c r="F27" s="4">
        <v>71269.570000000007</v>
      </c>
      <c r="G27" s="434">
        <f t="shared" si="0"/>
        <v>0.26533187831159605</v>
      </c>
      <c r="H27" s="435">
        <f>-H30</f>
        <v>1.7909544477478453E-3</v>
      </c>
      <c r="I27" s="435">
        <f t="shared" si="1"/>
        <v>0.2671228327593439</v>
      </c>
      <c r="J27" s="4">
        <f t="shared" si="2"/>
        <v>63909.137737673031</v>
      </c>
    </row>
    <row r="28" spans="1:10" x14ac:dyDescent="0.25">
      <c r="C28" t="s">
        <v>73</v>
      </c>
      <c r="D28" s="124">
        <v>7550</v>
      </c>
      <c r="E28" s="124">
        <v>142</v>
      </c>
      <c r="F28" s="4">
        <v>21753.889999999996</v>
      </c>
      <c r="G28" s="434">
        <f t="shared" si="0"/>
        <v>8.0988288469873534E-2</v>
      </c>
      <c r="H28" s="435">
        <f>-H29</f>
        <v>2.0036084161828781E-3</v>
      </c>
      <c r="I28" s="435">
        <f t="shared" si="1"/>
        <v>8.2991896886056418E-2</v>
      </c>
      <c r="J28" s="4">
        <f t="shared" si="2"/>
        <v>19855.811329988999</v>
      </c>
    </row>
    <row r="29" spans="1:10" x14ac:dyDescent="0.25">
      <c r="C29" t="s">
        <v>73</v>
      </c>
      <c r="D29" s="124">
        <v>7550</v>
      </c>
      <c r="E29" s="124">
        <v>147</v>
      </c>
      <c r="F29" s="4">
        <v>538.18000000000006</v>
      </c>
      <c r="G29" s="434">
        <f t="shared" si="0"/>
        <v>2.0036084161828781E-3</v>
      </c>
      <c r="H29" s="435">
        <f>-G29</f>
        <v>-2.0036084161828781E-3</v>
      </c>
      <c r="I29" s="435">
        <f t="shared" si="1"/>
        <v>0</v>
      </c>
      <c r="J29" s="4">
        <f t="shared" si="2"/>
        <v>0</v>
      </c>
    </row>
    <row r="30" spans="1:10" x14ac:dyDescent="0.25">
      <c r="C30" t="s">
        <v>73</v>
      </c>
      <c r="D30" s="124">
        <v>7550</v>
      </c>
      <c r="E30" s="124">
        <v>150</v>
      </c>
      <c r="F30" s="4">
        <v>481.06000000000006</v>
      </c>
      <c r="G30" s="434">
        <f t="shared" si="0"/>
        <v>1.7909544477478453E-3</v>
      </c>
      <c r="H30" s="435">
        <f>-G30</f>
        <v>-1.7909544477478453E-3</v>
      </c>
      <c r="I30" s="435">
        <f t="shared" si="1"/>
        <v>0</v>
      </c>
      <c r="J30" s="4">
        <f t="shared" si="2"/>
        <v>0</v>
      </c>
    </row>
    <row r="31" spans="1:10" x14ac:dyDescent="0.25">
      <c r="C31" t="s">
        <v>73</v>
      </c>
      <c r="D31" s="124">
        <v>7550</v>
      </c>
      <c r="E31" s="124">
        <v>160</v>
      </c>
      <c r="F31" s="4">
        <v>-3</v>
      </c>
      <c r="G31" s="434">
        <f t="shared" si="0"/>
        <v>-1.1168800863184501E-5</v>
      </c>
      <c r="H31" s="435">
        <f>-G31</f>
        <v>1.1168800863184501E-5</v>
      </c>
      <c r="I31" s="435">
        <f t="shared" si="1"/>
        <v>0</v>
      </c>
      <c r="J31" s="4">
        <f t="shared" si="2"/>
        <v>0</v>
      </c>
    </row>
    <row r="32" spans="1:10" x14ac:dyDescent="0.25">
      <c r="C32" t="s">
        <v>73</v>
      </c>
      <c r="D32" s="124">
        <v>7550</v>
      </c>
      <c r="E32" s="124">
        <v>210</v>
      </c>
      <c r="F32" s="4">
        <v>7042.99</v>
      </c>
      <c r="G32" s="434">
        <f t="shared" si="0"/>
        <v>2.6220584263799931E-2</v>
      </c>
      <c r="H32" s="435">
        <f>-H36</f>
        <v>3.7955308266721991E-3</v>
      </c>
      <c r="I32" s="435">
        <f t="shared" si="1"/>
        <v>3.0016115090472129E-2</v>
      </c>
      <c r="J32" s="4">
        <f t="shared" si="2"/>
        <v>7181.3555353954571</v>
      </c>
    </row>
    <row r="33" spans="3:11" x14ac:dyDescent="0.25">
      <c r="C33" t="s">
        <v>73</v>
      </c>
      <c r="D33" s="124">
        <v>7550</v>
      </c>
      <c r="E33" s="124">
        <v>220</v>
      </c>
      <c r="F33" s="4">
        <v>13846.359999999999</v>
      </c>
      <c r="G33" s="434">
        <f t="shared" si="0"/>
        <v>5.1549079173321105E-2</v>
      </c>
      <c r="I33" s="435">
        <f t="shared" si="1"/>
        <v>5.1549079173321105E-2</v>
      </c>
      <c r="J33" s="4">
        <f t="shared" si="2"/>
        <v>12333.117192217074</v>
      </c>
    </row>
    <row r="34" spans="3:11" x14ac:dyDescent="0.25">
      <c r="C34" t="s">
        <v>73</v>
      </c>
      <c r="D34" s="124">
        <v>7550</v>
      </c>
      <c r="E34" s="124">
        <v>230</v>
      </c>
      <c r="F34" s="4">
        <v>3171.9300000000003</v>
      </c>
      <c r="G34" s="434">
        <f t="shared" si="0"/>
        <v>1.1808884840653604E-2</v>
      </c>
      <c r="I34" s="435">
        <f t="shared" si="1"/>
        <v>1.1808884840653604E-2</v>
      </c>
      <c r="J34" s="4">
        <f t="shared" si="2"/>
        <v>2825.2756981263747</v>
      </c>
    </row>
    <row r="35" spans="3:11" x14ac:dyDescent="0.25">
      <c r="C35" t="s">
        <v>73</v>
      </c>
      <c r="D35" s="124">
        <v>7550</v>
      </c>
      <c r="E35" s="124">
        <v>240</v>
      </c>
      <c r="F35" s="4">
        <v>47525.32</v>
      </c>
      <c r="G35" s="434">
        <f t="shared" si="0"/>
        <v>0.17693361167970653</v>
      </c>
      <c r="I35" s="435">
        <f t="shared" si="1"/>
        <v>0.17693361167970653</v>
      </c>
      <c r="J35" s="4">
        <f t="shared" si="2"/>
        <v>42331.366594369785</v>
      </c>
    </row>
    <row r="36" spans="3:11" x14ac:dyDescent="0.25">
      <c r="C36" t="s">
        <v>73</v>
      </c>
      <c r="D36" s="124">
        <v>7550</v>
      </c>
      <c r="E36" s="124">
        <v>260</v>
      </c>
      <c r="F36" s="4">
        <v>1019.5</v>
      </c>
      <c r="G36" s="434">
        <f t="shared" si="0"/>
        <v>3.7955308266721991E-3</v>
      </c>
      <c r="H36" s="435">
        <f>-G36</f>
        <v>-3.7955308266721991E-3</v>
      </c>
      <c r="I36" s="435">
        <f t="shared" si="1"/>
        <v>0</v>
      </c>
      <c r="J36" s="4">
        <f t="shared" si="2"/>
        <v>0</v>
      </c>
    </row>
    <row r="37" spans="3:11" x14ac:dyDescent="0.25">
      <c r="C37" t="s">
        <v>73</v>
      </c>
      <c r="D37" s="124">
        <v>7550</v>
      </c>
      <c r="E37" s="124">
        <v>330</v>
      </c>
      <c r="F37" s="4">
        <v>401.25</v>
      </c>
      <c r="G37" s="434">
        <f t="shared" si="0"/>
        <v>1.4938271154509269E-3</v>
      </c>
      <c r="I37" s="435">
        <f t="shared" si="1"/>
        <v>1.4938271154509269E-3</v>
      </c>
      <c r="J37" s="4">
        <f t="shared" si="2"/>
        <v>357.39813737163428</v>
      </c>
    </row>
    <row r="38" spans="3:11" x14ac:dyDescent="0.25">
      <c r="C38" t="s">
        <v>73</v>
      </c>
      <c r="D38" s="124">
        <v>7550</v>
      </c>
      <c r="E38" s="124">
        <v>340</v>
      </c>
      <c r="F38" s="4">
        <v>49115.079999999994</v>
      </c>
      <c r="G38" s="434">
        <f t="shared" si="0"/>
        <v>0.18285218263312522</v>
      </c>
      <c r="I38" s="435">
        <f t="shared" si="1"/>
        <v>0.18285218263312522</v>
      </c>
      <c r="J38" s="4">
        <f t="shared" si="2"/>
        <v>43747.384694975211</v>
      </c>
    </row>
    <row r="39" spans="3:11" x14ac:dyDescent="0.25">
      <c r="C39" t="s">
        <v>73</v>
      </c>
      <c r="D39" s="124">
        <v>7550</v>
      </c>
      <c r="E39" s="124">
        <v>430</v>
      </c>
      <c r="F39" s="4">
        <v>1302.1299999999999</v>
      </c>
      <c r="G39" s="434">
        <f t="shared" si="0"/>
        <v>4.8477435559928107E-3</v>
      </c>
      <c r="I39" s="435">
        <f t="shared" si="1"/>
        <v>4.8477435559928107E-3</v>
      </c>
      <c r="J39" s="4">
        <f t="shared" si="2"/>
        <v>1159.8226457712799</v>
      </c>
    </row>
    <row r="40" spans="3:11" x14ac:dyDescent="0.25">
      <c r="C40" t="s">
        <v>73</v>
      </c>
      <c r="D40" s="124">
        <v>7550</v>
      </c>
      <c r="E40" s="124">
        <v>440</v>
      </c>
      <c r="F40" s="4">
        <v>18533.240000000002</v>
      </c>
      <c r="G40" s="434">
        <f t="shared" si="0"/>
        <v>6.8998022303201845E-2</v>
      </c>
      <c r="I40" s="435">
        <f t="shared" si="1"/>
        <v>6.8998022303201845E-2</v>
      </c>
      <c r="J40" s="4">
        <f t="shared" si="2"/>
        <v>16507.776836041041</v>
      </c>
    </row>
    <row r="41" spans="3:11" x14ac:dyDescent="0.25">
      <c r="C41" t="s">
        <v>73</v>
      </c>
      <c r="D41" s="124">
        <v>7550</v>
      </c>
      <c r="E41" s="124">
        <v>935</v>
      </c>
      <c r="F41" s="4">
        <v>23.5</v>
      </c>
      <c r="G41" s="434">
        <f t="shared" si="0"/>
        <v>8.7488940094945249E-5</v>
      </c>
      <c r="H41" s="435">
        <f>-G41</f>
        <v>-8.7488940094945249E-5</v>
      </c>
      <c r="I41" s="435">
        <f t="shared" si="1"/>
        <v>0</v>
      </c>
      <c r="J41" s="4">
        <f t="shared" si="2"/>
        <v>0</v>
      </c>
    </row>
    <row r="42" spans="3:11" x14ac:dyDescent="0.25">
      <c r="C42" t="s">
        <v>73</v>
      </c>
      <c r="D42" s="124">
        <v>7550</v>
      </c>
      <c r="E42" s="124">
        <v>936</v>
      </c>
      <c r="F42" s="4">
        <v>306.40999999999997</v>
      </c>
      <c r="G42" s="434">
        <f t="shared" si="0"/>
        <v>1.1407440908294542E-3</v>
      </c>
      <c r="H42" s="435">
        <f>-G42</f>
        <v>-1.1407440908294542E-3</v>
      </c>
      <c r="I42" s="435">
        <f t="shared" si="1"/>
        <v>0</v>
      </c>
      <c r="J42" s="4">
        <f t="shared" si="2"/>
        <v>0</v>
      </c>
    </row>
    <row r="43" spans="3:11" x14ac:dyDescent="0.25">
      <c r="J43" s="4">
        <f>J21-SUMIFS('Summary - Selling Expenses'!AL:AL,'Summary - Selling Expenses'!B:B,7550)</f>
        <v>0</v>
      </c>
      <c r="K43" s="232" t="s">
        <v>870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AE13B-0813-4C46-9E26-2CB30721F41C}">
  <dimension ref="A1:I3650"/>
  <sheetViews>
    <sheetView workbookViewId="0"/>
  </sheetViews>
  <sheetFormatPr defaultRowHeight="15" x14ac:dyDescent="0.25"/>
  <cols>
    <col min="1" max="1" width="8.140625" bestFit="1" customWidth="1"/>
    <col min="2" max="2" width="14" bestFit="1" customWidth="1"/>
    <col min="3" max="3" width="11.42578125" bestFit="1" customWidth="1"/>
    <col min="4" max="4" width="11.140625" bestFit="1" customWidth="1"/>
    <col min="5" max="5" width="52" customWidth="1"/>
    <col min="6" max="6" width="8.7109375" bestFit="1" customWidth="1"/>
    <col min="7" max="7" width="8" bestFit="1" customWidth="1"/>
    <col min="8" max="8" width="47.140625" bestFit="1" customWidth="1"/>
  </cols>
  <sheetData>
    <row r="1" spans="1:9" x14ac:dyDescent="0.25">
      <c r="A1" t="s">
        <v>1092</v>
      </c>
      <c r="B1" t="s">
        <v>1091</v>
      </c>
      <c r="C1" t="s">
        <v>2</v>
      </c>
      <c r="D1" t="s">
        <v>1090</v>
      </c>
      <c r="E1" t="s">
        <v>1089</v>
      </c>
      <c r="F1" t="s">
        <v>1087</v>
      </c>
      <c r="G1" t="s">
        <v>1188</v>
      </c>
      <c r="H1" t="s">
        <v>1189</v>
      </c>
      <c r="I1" t="s">
        <v>1190</v>
      </c>
    </row>
    <row r="2" spans="1:9" x14ac:dyDescent="0.25">
      <c r="A2">
        <v>7550</v>
      </c>
      <c r="B2" t="s">
        <v>73</v>
      </c>
      <c r="C2">
        <v>140</v>
      </c>
      <c r="D2" s="404">
        <v>45029</v>
      </c>
      <c r="E2" t="s">
        <v>1191</v>
      </c>
      <c r="F2">
        <v>40.69</v>
      </c>
      <c r="G2">
        <v>2155570</v>
      </c>
      <c r="H2" t="s">
        <v>1191</v>
      </c>
      <c r="I2" t="s">
        <v>1158</v>
      </c>
    </row>
    <row r="3" spans="1:9" x14ac:dyDescent="0.25">
      <c r="A3">
        <v>7550</v>
      </c>
      <c r="B3" t="s">
        <v>73</v>
      </c>
      <c r="C3">
        <v>210</v>
      </c>
      <c r="D3" s="404">
        <v>45114</v>
      </c>
      <c r="E3" t="s">
        <v>1192</v>
      </c>
      <c r="F3">
        <v>347.34</v>
      </c>
      <c r="G3">
        <v>2296705</v>
      </c>
      <c r="H3" t="s">
        <v>1193</v>
      </c>
      <c r="I3" t="s">
        <v>902</v>
      </c>
    </row>
    <row r="4" spans="1:9" x14ac:dyDescent="0.25">
      <c r="A4">
        <v>7550</v>
      </c>
      <c r="B4" t="s">
        <v>73</v>
      </c>
      <c r="C4">
        <v>220</v>
      </c>
      <c r="D4" s="404">
        <v>45114</v>
      </c>
      <c r="E4" t="s">
        <v>1192</v>
      </c>
      <c r="F4">
        <v>347.34</v>
      </c>
      <c r="G4">
        <v>2296705</v>
      </c>
      <c r="H4" t="s">
        <v>1193</v>
      </c>
      <c r="I4" t="s">
        <v>902</v>
      </c>
    </row>
    <row r="5" spans="1:9" x14ac:dyDescent="0.25">
      <c r="A5">
        <v>7550</v>
      </c>
      <c r="B5" t="s">
        <v>73</v>
      </c>
      <c r="C5">
        <v>230</v>
      </c>
      <c r="D5" s="404">
        <v>45114</v>
      </c>
      <c r="E5" t="s">
        <v>1192</v>
      </c>
      <c r="F5">
        <v>347.34</v>
      </c>
      <c r="G5">
        <v>2296705</v>
      </c>
      <c r="H5" t="s">
        <v>1193</v>
      </c>
      <c r="I5" t="s">
        <v>902</v>
      </c>
    </row>
    <row r="6" spans="1:9" x14ac:dyDescent="0.25">
      <c r="A6">
        <v>7550</v>
      </c>
      <c r="B6" t="s">
        <v>73</v>
      </c>
      <c r="C6">
        <v>240</v>
      </c>
      <c r="D6" s="404">
        <v>45114</v>
      </c>
      <c r="E6" t="s">
        <v>1192</v>
      </c>
      <c r="F6">
        <v>347.34</v>
      </c>
      <c r="G6">
        <v>2296705</v>
      </c>
      <c r="H6" t="s">
        <v>1193</v>
      </c>
      <c r="I6" t="s">
        <v>902</v>
      </c>
    </row>
    <row r="7" spans="1:9" x14ac:dyDescent="0.25">
      <c r="A7">
        <v>7550</v>
      </c>
      <c r="B7" t="s">
        <v>73</v>
      </c>
      <c r="C7">
        <v>340</v>
      </c>
      <c r="D7" s="404">
        <v>45114</v>
      </c>
      <c r="E7" t="s">
        <v>1192</v>
      </c>
      <c r="F7">
        <v>156.30000000000001</v>
      </c>
      <c r="G7">
        <v>2296705</v>
      </c>
      <c r="H7" t="s">
        <v>1193</v>
      </c>
      <c r="I7" t="s">
        <v>902</v>
      </c>
    </row>
    <row r="8" spans="1:9" x14ac:dyDescent="0.25">
      <c r="A8">
        <v>7550</v>
      </c>
      <c r="B8" t="s">
        <v>73</v>
      </c>
      <c r="C8">
        <v>936</v>
      </c>
      <c r="D8" s="404">
        <v>45114</v>
      </c>
      <c r="E8" t="s">
        <v>1192</v>
      </c>
      <c r="F8">
        <v>191.03</v>
      </c>
      <c r="G8">
        <v>2296705</v>
      </c>
      <c r="H8" t="s">
        <v>1193</v>
      </c>
      <c r="I8" t="s">
        <v>902</v>
      </c>
    </row>
    <row r="9" spans="1:9" x14ac:dyDescent="0.25">
      <c r="A9">
        <v>7550</v>
      </c>
      <c r="B9" t="s">
        <v>73</v>
      </c>
      <c r="C9">
        <v>240</v>
      </c>
      <c r="D9" s="404">
        <v>45035</v>
      </c>
      <c r="E9" t="s">
        <v>1194</v>
      </c>
      <c r="F9">
        <v>147.77000000000001</v>
      </c>
      <c r="G9">
        <v>2161659</v>
      </c>
      <c r="H9" t="s">
        <v>1194</v>
      </c>
      <c r="I9" t="s">
        <v>902</v>
      </c>
    </row>
    <row r="10" spans="1:9" x14ac:dyDescent="0.25">
      <c r="A10">
        <v>7550</v>
      </c>
      <c r="B10" t="s">
        <v>73</v>
      </c>
      <c r="C10">
        <v>440</v>
      </c>
      <c r="D10" s="404">
        <v>45061</v>
      </c>
      <c r="E10" t="s">
        <v>493</v>
      </c>
      <c r="F10">
        <v>146.96</v>
      </c>
      <c r="G10">
        <v>2192775</v>
      </c>
      <c r="H10" t="s">
        <v>961</v>
      </c>
      <c r="I10" t="s">
        <v>1158</v>
      </c>
    </row>
    <row r="11" spans="1:9" x14ac:dyDescent="0.25">
      <c r="A11">
        <v>7550</v>
      </c>
      <c r="B11" t="s">
        <v>73</v>
      </c>
      <c r="C11">
        <v>210</v>
      </c>
      <c r="D11" s="404">
        <v>45030</v>
      </c>
      <c r="E11" t="s">
        <v>1195</v>
      </c>
      <c r="F11">
        <v>1000</v>
      </c>
      <c r="G11">
        <v>2157122</v>
      </c>
      <c r="H11" t="s">
        <v>1195</v>
      </c>
      <c r="I11" t="s">
        <v>1156</v>
      </c>
    </row>
    <row r="12" spans="1:9" x14ac:dyDescent="0.25">
      <c r="A12">
        <v>7550</v>
      </c>
      <c r="B12" t="s">
        <v>73</v>
      </c>
      <c r="C12">
        <v>220</v>
      </c>
      <c r="D12" s="404">
        <v>45030</v>
      </c>
      <c r="E12" t="s">
        <v>1195</v>
      </c>
      <c r="F12">
        <v>-869.57</v>
      </c>
      <c r="G12">
        <v>2157120</v>
      </c>
      <c r="H12" t="s">
        <v>1195</v>
      </c>
      <c r="I12" t="s">
        <v>1156</v>
      </c>
    </row>
    <row r="13" spans="1:9" x14ac:dyDescent="0.25">
      <c r="A13">
        <v>7550</v>
      </c>
      <c r="B13" t="s">
        <v>73</v>
      </c>
      <c r="C13">
        <v>220</v>
      </c>
      <c r="D13" s="404">
        <v>45030</v>
      </c>
      <c r="E13" t="s">
        <v>1195</v>
      </c>
      <c r="F13">
        <v>-869.57</v>
      </c>
      <c r="G13">
        <v>2157120</v>
      </c>
      <c r="H13" t="s">
        <v>1195</v>
      </c>
      <c r="I13" t="s">
        <v>1156</v>
      </c>
    </row>
    <row r="14" spans="1:9" x14ac:dyDescent="0.25">
      <c r="A14">
        <v>7550</v>
      </c>
      <c r="B14" t="s">
        <v>73</v>
      </c>
      <c r="C14">
        <v>220</v>
      </c>
      <c r="D14" s="404">
        <v>45030</v>
      </c>
      <c r="E14" t="s">
        <v>1195</v>
      </c>
      <c r="F14">
        <v>1000</v>
      </c>
      <c r="G14">
        <v>2157122</v>
      </c>
      <c r="H14" t="s">
        <v>1195</v>
      </c>
      <c r="I14" t="s">
        <v>1156</v>
      </c>
    </row>
    <row r="15" spans="1:9" x14ac:dyDescent="0.25">
      <c r="A15">
        <v>7550</v>
      </c>
      <c r="B15" t="s">
        <v>73</v>
      </c>
      <c r="C15">
        <v>260</v>
      </c>
      <c r="D15" s="404">
        <v>45030</v>
      </c>
      <c r="E15" t="s">
        <v>1195</v>
      </c>
      <c r="F15">
        <v>-869.57</v>
      </c>
      <c r="G15">
        <v>2157120</v>
      </c>
      <c r="H15" t="s">
        <v>1195</v>
      </c>
      <c r="I15" t="s">
        <v>1156</v>
      </c>
    </row>
    <row r="16" spans="1:9" x14ac:dyDescent="0.25">
      <c r="A16">
        <v>7550</v>
      </c>
      <c r="B16" t="s">
        <v>73</v>
      </c>
      <c r="C16">
        <v>260</v>
      </c>
      <c r="D16" s="404">
        <v>45030</v>
      </c>
      <c r="E16" t="s">
        <v>1195</v>
      </c>
      <c r="F16">
        <v>1000</v>
      </c>
      <c r="G16">
        <v>2157122</v>
      </c>
      <c r="H16" t="s">
        <v>1195</v>
      </c>
      <c r="I16" t="s">
        <v>1156</v>
      </c>
    </row>
    <row r="17" spans="1:9" x14ac:dyDescent="0.25">
      <c r="A17">
        <v>7550</v>
      </c>
      <c r="B17" t="s">
        <v>73</v>
      </c>
      <c r="C17">
        <v>210</v>
      </c>
      <c r="D17" s="404">
        <v>45030</v>
      </c>
      <c r="E17" t="s">
        <v>1196</v>
      </c>
      <c r="F17">
        <v>869.57</v>
      </c>
      <c r="G17">
        <v>2157103</v>
      </c>
      <c r="H17" t="s">
        <v>1195</v>
      </c>
      <c r="I17" t="s">
        <v>1156</v>
      </c>
    </row>
    <row r="18" spans="1:9" x14ac:dyDescent="0.25">
      <c r="A18">
        <v>7550</v>
      </c>
      <c r="B18" t="s">
        <v>73</v>
      </c>
      <c r="C18">
        <v>220</v>
      </c>
      <c r="D18" s="404">
        <v>45030</v>
      </c>
      <c r="E18" t="s">
        <v>1196</v>
      </c>
      <c r="F18">
        <v>869.57</v>
      </c>
      <c r="G18">
        <v>2157103</v>
      </c>
      <c r="H18" t="s">
        <v>1195</v>
      </c>
      <c r="I18" t="s">
        <v>1156</v>
      </c>
    </row>
    <row r="19" spans="1:9" x14ac:dyDescent="0.25">
      <c r="A19">
        <v>7550</v>
      </c>
      <c r="B19" t="s">
        <v>73</v>
      </c>
      <c r="C19">
        <v>260</v>
      </c>
      <c r="D19" s="404">
        <v>45030</v>
      </c>
      <c r="E19" t="s">
        <v>1196</v>
      </c>
      <c r="F19">
        <v>869.57</v>
      </c>
      <c r="G19">
        <v>2157103</v>
      </c>
      <c r="H19" t="s">
        <v>1195</v>
      </c>
      <c r="I19" t="s">
        <v>1156</v>
      </c>
    </row>
    <row r="20" spans="1:9" x14ac:dyDescent="0.25">
      <c r="A20">
        <v>7550</v>
      </c>
      <c r="B20" t="s">
        <v>73</v>
      </c>
      <c r="C20">
        <v>340</v>
      </c>
      <c r="D20" s="404">
        <v>45061</v>
      </c>
      <c r="E20" t="s">
        <v>1197</v>
      </c>
      <c r="F20">
        <v>84.83</v>
      </c>
      <c r="G20">
        <v>2192780</v>
      </c>
      <c r="H20" t="s">
        <v>961</v>
      </c>
      <c r="I20" t="s">
        <v>1158</v>
      </c>
    </row>
    <row r="21" spans="1:9" x14ac:dyDescent="0.25">
      <c r="A21">
        <v>7550</v>
      </c>
      <c r="B21" t="s">
        <v>73</v>
      </c>
      <c r="C21">
        <v>440</v>
      </c>
      <c r="D21" s="404">
        <v>45215</v>
      </c>
      <c r="E21" t="s">
        <v>1198</v>
      </c>
      <c r="F21">
        <v>605</v>
      </c>
      <c r="G21">
        <v>2390345</v>
      </c>
      <c r="H21" t="s">
        <v>1198</v>
      </c>
      <c r="I21" t="s">
        <v>1169</v>
      </c>
    </row>
    <row r="22" spans="1:9" x14ac:dyDescent="0.25">
      <c r="A22">
        <v>7550</v>
      </c>
      <c r="B22" t="s">
        <v>73</v>
      </c>
      <c r="C22">
        <v>440</v>
      </c>
      <c r="D22" s="404">
        <v>45064</v>
      </c>
      <c r="E22" t="s">
        <v>1199</v>
      </c>
      <c r="F22">
        <v>1100</v>
      </c>
      <c r="G22">
        <v>2199377</v>
      </c>
      <c r="H22" t="s">
        <v>1198</v>
      </c>
      <c r="I22" t="s">
        <v>1169</v>
      </c>
    </row>
    <row r="23" spans="1:9" x14ac:dyDescent="0.25">
      <c r="A23">
        <v>7550</v>
      </c>
      <c r="B23" t="s">
        <v>73</v>
      </c>
      <c r="C23">
        <v>210</v>
      </c>
      <c r="D23" s="404">
        <v>45279</v>
      </c>
      <c r="E23" t="s">
        <v>1200</v>
      </c>
      <c r="F23">
        <v>86.96</v>
      </c>
      <c r="G23">
        <v>2478994</v>
      </c>
      <c r="H23" t="s">
        <v>1200</v>
      </c>
      <c r="I23" t="s">
        <v>1160</v>
      </c>
    </row>
    <row r="24" spans="1:9" x14ac:dyDescent="0.25">
      <c r="A24">
        <v>7550</v>
      </c>
      <c r="B24" t="s">
        <v>73</v>
      </c>
      <c r="C24">
        <v>220</v>
      </c>
      <c r="D24" s="404">
        <v>45279</v>
      </c>
      <c r="E24" t="s">
        <v>1200</v>
      </c>
      <c r="F24">
        <v>98.04</v>
      </c>
      <c r="G24">
        <v>2478994</v>
      </c>
      <c r="H24" t="s">
        <v>1200</v>
      </c>
      <c r="I24" t="s">
        <v>1160</v>
      </c>
    </row>
    <row r="25" spans="1:9" x14ac:dyDescent="0.25">
      <c r="A25">
        <v>7550</v>
      </c>
      <c r="B25" t="s">
        <v>73</v>
      </c>
      <c r="C25">
        <v>110</v>
      </c>
      <c r="D25" s="404">
        <v>45254</v>
      </c>
      <c r="E25" t="s">
        <v>1201</v>
      </c>
      <c r="F25">
        <v>50</v>
      </c>
      <c r="G25">
        <v>2443115</v>
      </c>
      <c r="H25" t="s">
        <v>340</v>
      </c>
      <c r="I25" t="s">
        <v>1158</v>
      </c>
    </row>
    <row r="26" spans="1:9" x14ac:dyDescent="0.25">
      <c r="A26">
        <v>7550</v>
      </c>
      <c r="B26" t="s">
        <v>73</v>
      </c>
      <c r="C26">
        <v>110</v>
      </c>
      <c r="D26" s="404">
        <v>44986</v>
      </c>
      <c r="E26" t="s">
        <v>1163</v>
      </c>
      <c r="F26">
        <v>65</v>
      </c>
      <c r="G26">
        <v>2145409</v>
      </c>
      <c r="I26" t="s">
        <v>1163</v>
      </c>
    </row>
    <row r="27" spans="1:9" x14ac:dyDescent="0.25">
      <c r="A27">
        <v>7550</v>
      </c>
      <c r="B27" t="s">
        <v>73</v>
      </c>
      <c r="C27">
        <v>112</v>
      </c>
      <c r="D27" s="404">
        <v>44986</v>
      </c>
      <c r="E27" t="s">
        <v>1163</v>
      </c>
      <c r="F27">
        <v>65</v>
      </c>
      <c r="G27">
        <v>2145409</v>
      </c>
      <c r="I27" t="s">
        <v>1163</v>
      </c>
    </row>
    <row r="28" spans="1:9" x14ac:dyDescent="0.25">
      <c r="A28">
        <v>7550</v>
      </c>
      <c r="B28" t="s">
        <v>73</v>
      </c>
      <c r="C28">
        <v>120</v>
      </c>
      <c r="D28" s="404">
        <v>44986</v>
      </c>
      <c r="E28" t="s">
        <v>1163</v>
      </c>
      <c r="F28">
        <v>65</v>
      </c>
      <c r="G28">
        <v>2145409</v>
      </c>
      <c r="I28" t="s">
        <v>1163</v>
      </c>
    </row>
    <row r="29" spans="1:9" x14ac:dyDescent="0.25">
      <c r="A29">
        <v>7550</v>
      </c>
      <c r="B29" t="s">
        <v>73</v>
      </c>
      <c r="C29">
        <v>130</v>
      </c>
      <c r="D29" s="404">
        <v>44986</v>
      </c>
      <c r="E29" t="s">
        <v>1163</v>
      </c>
      <c r="F29">
        <v>45.5</v>
      </c>
      <c r="G29">
        <v>2145409</v>
      </c>
      <c r="I29" t="s">
        <v>1163</v>
      </c>
    </row>
    <row r="30" spans="1:9" x14ac:dyDescent="0.25">
      <c r="A30">
        <v>7550</v>
      </c>
      <c r="B30" t="s">
        <v>73</v>
      </c>
      <c r="C30">
        <v>140</v>
      </c>
      <c r="D30" s="404">
        <v>44986</v>
      </c>
      <c r="E30" t="s">
        <v>1163</v>
      </c>
      <c r="F30">
        <v>32.5</v>
      </c>
      <c r="G30">
        <v>2145409</v>
      </c>
      <c r="I30" t="s">
        <v>1163</v>
      </c>
    </row>
    <row r="31" spans="1:9" x14ac:dyDescent="0.25">
      <c r="A31">
        <v>7550</v>
      </c>
      <c r="B31" t="s">
        <v>73</v>
      </c>
      <c r="C31">
        <v>142</v>
      </c>
      <c r="D31" s="404">
        <v>44986</v>
      </c>
      <c r="E31" t="s">
        <v>1163</v>
      </c>
      <c r="F31">
        <v>32.5</v>
      </c>
      <c r="G31">
        <v>2145409</v>
      </c>
      <c r="I31" t="s">
        <v>1163</v>
      </c>
    </row>
    <row r="32" spans="1:9" x14ac:dyDescent="0.25">
      <c r="A32">
        <v>7550</v>
      </c>
      <c r="B32" t="s">
        <v>73</v>
      </c>
      <c r="C32">
        <v>147</v>
      </c>
      <c r="D32" s="404">
        <v>44986</v>
      </c>
      <c r="E32" t="s">
        <v>1163</v>
      </c>
      <c r="F32">
        <v>39</v>
      </c>
      <c r="G32">
        <v>2145409</v>
      </c>
      <c r="I32" t="s">
        <v>1163</v>
      </c>
    </row>
    <row r="33" spans="1:9" x14ac:dyDescent="0.25">
      <c r="A33">
        <v>7550</v>
      </c>
      <c r="B33" t="s">
        <v>73</v>
      </c>
      <c r="C33">
        <v>150</v>
      </c>
      <c r="D33" s="404">
        <v>44986</v>
      </c>
      <c r="E33" t="s">
        <v>1163</v>
      </c>
      <c r="F33">
        <v>13</v>
      </c>
      <c r="G33">
        <v>2145409</v>
      </c>
      <c r="I33" t="s">
        <v>1163</v>
      </c>
    </row>
    <row r="34" spans="1:9" x14ac:dyDescent="0.25">
      <c r="A34">
        <v>7550</v>
      </c>
      <c r="B34" t="s">
        <v>73</v>
      </c>
      <c r="C34">
        <v>160</v>
      </c>
      <c r="D34" s="404">
        <v>44986</v>
      </c>
      <c r="E34" t="s">
        <v>1163</v>
      </c>
      <c r="F34">
        <v>13</v>
      </c>
      <c r="G34">
        <v>2145409</v>
      </c>
      <c r="I34" t="s">
        <v>1163</v>
      </c>
    </row>
    <row r="35" spans="1:9" x14ac:dyDescent="0.25">
      <c r="A35">
        <v>7550</v>
      </c>
      <c r="B35" t="s">
        <v>73</v>
      </c>
      <c r="C35">
        <v>210</v>
      </c>
      <c r="D35" s="404">
        <v>44986</v>
      </c>
      <c r="E35" t="s">
        <v>1163</v>
      </c>
      <c r="F35">
        <v>65</v>
      </c>
      <c r="G35">
        <v>2145409</v>
      </c>
      <c r="I35" t="s">
        <v>1163</v>
      </c>
    </row>
    <row r="36" spans="1:9" x14ac:dyDescent="0.25">
      <c r="A36">
        <v>7550</v>
      </c>
      <c r="B36" t="s">
        <v>73</v>
      </c>
      <c r="C36">
        <v>220</v>
      </c>
      <c r="D36" s="404">
        <v>44986</v>
      </c>
      <c r="E36" t="s">
        <v>1163</v>
      </c>
      <c r="F36">
        <v>65</v>
      </c>
      <c r="G36">
        <v>2145409</v>
      </c>
      <c r="I36" t="s">
        <v>1163</v>
      </c>
    </row>
    <row r="37" spans="1:9" x14ac:dyDescent="0.25">
      <c r="A37">
        <v>7550</v>
      </c>
      <c r="B37" t="s">
        <v>73</v>
      </c>
      <c r="C37">
        <v>230</v>
      </c>
      <c r="D37" s="404">
        <v>44986</v>
      </c>
      <c r="E37" t="s">
        <v>1163</v>
      </c>
      <c r="F37">
        <v>19.5</v>
      </c>
      <c r="G37">
        <v>2145409</v>
      </c>
      <c r="I37" t="s">
        <v>1163</v>
      </c>
    </row>
    <row r="38" spans="1:9" x14ac:dyDescent="0.25">
      <c r="A38">
        <v>7550</v>
      </c>
      <c r="B38" t="s">
        <v>73</v>
      </c>
      <c r="C38">
        <v>240</v>
      </c>
      <c r="D38" s="404">
        <v>44986</v>
      </c>
      <c r="E38" t="s">
        <v>1163</v>
      </c>
      <c r="F38">
        <v>32.5</v>
      </c>
      <c r="G38">
        <v>2145409</v>
      </c>
      <c r="I38" t="s">
        <v>1163</v>
      </c>
    </row>
    <row r="39" spans="1:9" x14ac:dyDescent="0.25">
      <c r="A39">
        <v>7550</v>
      </c>
      <c r="B39" t="s">
        <v>73</v>
      </c>
      <c r="C39">
        <v>260</v>
      </c>
      <c r="D39" s="404">
        <v>44986</v>
      </c>
      <c r="E39" t="s">
        <v>1163</v>
      </c>
      <c r="F39">
        <v>6.5</v>
      </c>
      <c r="G39">
        <v>2145409</v>
      </c>
      <c r="I39" t="s">
        <v>1163</v>
      </c>
    </row>
    <row r="40" spans="1:9" x14ac:dyDescent="0.25">
      <c r="A40">
        <v>7550</v>
      </c>
      <c r="B40" t="s">
        <v>73</v>
      </c>
      <c r="C40">
        <v>330</v>
      </c>
      <c r="D40" s="404">
        <v>44986</v>
      </c>
      <c r="E40" t="s">
        <v>1163</v>
      </c>
      <c r="F40">
        <v>6.5</v>
      </c>
      <c r="G40">
        <v>2145409</v>
      </c>
      <c r="I40" t="s">
        <v>1163</v>
      </c>
    </row>
    <row r="41" spans="1:9" x14ac:dyDescent="0.25">
      <c r="A41">
        <v>7550</v>
      </c>
      <c r="B41" t="s">
        <v>73</v>
      </c>
      <c r="C41">
        <v>340</v>
      </c>
      <c r="D41" s="404">
        <v>44986</v>
      </c>
      <c r="E41" t="s">
        <v>1163</v>
      </c>
      <c r="F41">
        <v>32.5</v>
      </c>
      <c r="G41">
        <v>2145409</v>
      </c>
      <c r="I41" t="s">
        <v>1163</v>
      </c>
    </row>
    <row r="42" spans="1:9" x14ac:dyDescent="0.25">
      <c r="A42">
        <v>7550</v>
      </c>
      <c r="B42" t="s">
        <v>73</v>
      </c>
      <c r="C42">
        <v>430</v>
      </c>
      <c r="D42" s="404">
        <v>44986</v>
      </c>
      <c r="E42" t="s">
        <v>1163</v>
      </c>
      <c r="F42">
        <v>6.5</v>
      </c>
      <c r="G42">
        <v>2145409</v>
      </c>
      <c r="I42" t="s">
        <v>1163</v>
      </c>
    </row>
    <row r="43" spans="1:9" x14ac:dyDescent="0.25">
      <c r="A43">
        <v>7550</v>
      </c>
      <c r="B43" t="s">
        <v>73</v>
      </c>
      <c r="C43">
        <v>440</v>
      </c>
      <c r="D43" s="404">
        <v>44986</v>
      </c>
      <c r="E43" t="s">
        <v>1163</v>
      </c>
      <c r="F43">
        <v>19.5</v>
      </c>
      <c r="G43">
        <v>2145409</v>
      </c>
      <c r="I43" t="s">
        <v>1163</v>
      </c>
    </row>
    <row r="44" spans="1:9" x14ac:dyDescent="0.25">
      <c r="A44">
        <v>7550</v>
      </c>
      <c r="B44" t="s">
        <v>73</v>
      </c>
      <c r="C44">
        <v>935</v>
      </c>
      <c r="D44" s="404">
        <v>44986</v>
      </c>
      <c r="E44" t="s">
        <v>1163</v>
      </c>
      <c r="F44">
        <v>19.5</v>
      </c>
      <c r="G44">
        <v>2145409</v>
      </c>
      <c r="I44" t="s">
        <v>1163</v>
      </c>
    </row>
    <row r="45" spans="1:9" x14ac:dyDescent="0.25">
      <c r="A45">
        <v>7550</v>
      </c>
      <c r="B45" t="s">
        <v>73</v>
      </c>
      <c r="C45">
        <v>936</v>
      </c>
      <c r="D45" s="404">
        <v>44986</v>
      </c>
      <c r="E45" t="s">
        <v>1163</v>
      </c>
      <c r="F45">
        <v>6.5</v>
      </c>
      <c r="G45">
        <v>2145409</v>
      </c>
      <c r="I45" t="s">
        <v>1163</v>
      </c>
    </row>
    <row r="46" spans="1:9" x14ac:dyDescent="0.25">
      <c r="A46">
        <v>7550</v>
      </c>
      <c r="B46" t="s">
        <v>73</v>
      </c>
      <c r="C46">
        <v>140</v>
      </c>
      <c r="D46" s="404">
        <v>45047</v>
      </c>
      <c r="E46" t="s">
        <v>1202</v>
      </c>
      <c r="F46">
        <v>769.25</v>
      </c>
      <c r="G46">
        <v>2207015</v>
      </c>
      <c r="H46" t="s">
        <v>1202</v>
      </c>
      <c r="I46" t="s">
        <v>1154</v>
      </c>
    </row>
    <row r="47" spans="1:9" x14ac:dyDescent="0.25">
      <c r="A47">
        <v>7550</v>
      </c>
      <c r="B47" t="s">
        <v>73</v>
      </c>
      <c r="C47">
        <v>140</v>
      </c>
      <c r="D47" s="404">
        <v>45304</v>
      </c>
      <c r="E47" t="s">
        <v>1202</v>
      </c>
      <c r="F47">
        <v>-961.57</v>
      </c>
      <c r="G47">
        <v>2507334</v>
      </c>
      <c r="H47" t="s">
        <v>1202</v>
      </c>
      <c r="I47" t="s">
        <v>1154</v>
      </c>
    </row>
    <row r="48" spans="1:9" x14ac:dyDescent="0.25">
      <c r="A48">
        <v>7550</v>
      </c>
      <c r="B48" t="s">
        <v>73</v>
      </c>
      <c r="C48">
        <v>140</v>
      </c>
      <c r="D48" s="404">
        <v>45197</v>
      </c>
      <c r="E48" t="s">
        <v>1203</v>
      </c>
      <c r="F48">
        <v>1003.37</v>
      </c>
      <c r="G48">
        <v>2367805</v>
      </c>
      <c r="H48" t="s">
        <v>1202</v>
      </c>
      <c r="I48" t="s">
        <v>1154</v>
      </c>
    </row>
    <row r="49" spans="1:9" x14ac:dyDescent="0.25">
      <c r="A49">
        <v>7550</v>
      </c>
      <c r="B49" t="s">
        <v>73</v>
      </c>
      <c r="C49">
        <v>140</v>
      </c>
      <c r="D49" s="404">
        <v>45047</v>
      </c>
      <c r="E49" t="s">
        <v>1204</v>
      </c>
      <c r="F49">
        <v>673.1</v>
      </c>
      <c r="G49">
        <v>2207025</v>
      </c>
      <c r="H49" t="s">
        <v>1202</v>
      </c>
      <c r="I49" t="s">
        <v>1154</v>
      </c>
    </row>
    <row r="50" spans="1:9" x14ac:dyDescent="0.25">
      <c r="A50">
        <v>7550</v>
      </c>
      <c r="B50" t="s">
        <v>73</v>
      </c>
      <c r="C50">
        <v>142</v>
      </c>
      <c r="D50" s="404">
        <v>45148</v>
      </c>
      <c r="E50" t="s">
        <v>1205</v>
      </c>
      <c r="F50">
        <v>1153.8800000000001</v>
      </c>
      <c r="G50">
        <v>2308834</v>
      </c>
      <c r="H50" t="s">
        <v>1202</v>
      </c>
      <c r="I50" t="s">
        <v>1154</v>
      </c>
    </row>
    <row r="51" spans="1:9" x14ac:dyDescent="0.25">
      <c r="A51">
        <v>7550</v>
      </c>
      <c r="B51" t="s">
        <v>73</v>
      </c>
      <c r="C51">
        <v>240</v>
      </c>
      <c r="D51" s="404">
        <v>45017</v>
      </c>
      <c r="E51" t="s">
        <v>1206</v>
      </c>
      <c r="F51">
        <v>1153.8800000000001</v>
      </c>
      <c r="G51">
        <v>2161712</v>
      </c>
      <c r="H51" t="s">
        <v>1202</v>
      </c>
      <c r="I51" t="s">
        <v>1154</v>
      </c>
    </row>
    <row r="52" spans="1:9" x14ac:dyDescent="0.25">
      <c r="A52">
        <v>7550</v>
      </c>
      <c r="B52" t="s">
        <v>73</v>
      </c>
      <c r="C52">
        <v>240</v>
      </c>
      <c r="D52" s="404">
        <v>45309</v>
      </c>
      <c r="E52" t="s">
        <v>1207</v>
      </c>
      <c r="F52">
        <v>1153.8800000000001</v>
      </c>
      <c r="G52">
        <v>2536612</v>
      </c>
      <c r="H52" t="s">
        <v>1202</v>
      </c>
      <c r="I52" t="s">
        <v>1154</v>
      </c>
    </row>
    <row r="53" spans="1:9" x14ac:dyDescent="0.25">
      <c r="A53">
        <v>7550</v>
      </c>
      <c r="B53" t="s">
        <v>73</v>
      </c>
      <c r="C53">
        <v>240</v>
      </c>
      <c r="D53" s="404">
        <v>45160</v>
      </c>
      <c r="E53" t="s">
        <v>1208</v>
      </c>
      <c r="F53">
        <v>1153.8800000000001</v>
      </c>
      <c r="G53">
        <v>2319016</v>
      </c>
      <c r="H53" t="s">
        <v>1202</v>
      </c>
      <c r="I53" t="s">
        <v>1154</v>
      </c>
    </row>
    <row r="54" spans="1:9" x14ac:dyDescent="0.25">
      <c r="A54">
        <v>7550</v>
      </c>
      <c r="B54" t="s">
        <v>73</v>
      </c>
      <c r="C54">
        <v>240</v>
      </c>
      <c r="D54" s="404">
        <v>45114</v>
      </c>
      <c r="E54" t="s">
        <v>1209</v>
      </c>
      <c r="F54">
        <v>1153.8800000000001</v>
      </c>
      <c r="G54">
        <v>2270148</v>
      </c>
      <c r="H54" t="s">
        <v>1202</v>
      </c>
      <c r="I54" t="s">
        <v>1154</v>
      </c>
    </row>
    <row r="55" spans="1:9" x14ac:dyDescent="0.25">
      <c r="A55">
        <v>7550</v>
      </c>
      <c r="B55" t="s">
        <v>73</v>
      </c>
      <c r="C55">
        <v>140</v>
      </c>
      <c r="D55" s="404">
        <v>45183</v>
      </c>
      <c r="E55" t="s">
        <v>1210</v>
      </c>
      <c r="F55">
        <v>1153.8800000000001</v>
      </c>
      <c r="G55">
        <v>2354950</v>
      </c>
      <c r="H55" t="s">
        <v>1202</v>
      </c>
      <c r="I55" t="s">
        <v>1154</v>
      </c>
    </row>
    <row r="56" spans="1:9" x14ac:dyDescent="0.25">
      <c r="A56">
        <v>7550</v>
      </c>
      <c r="B56" t="s">
        <v>73</v>
      </c>
      <c r="C56">
        <v>140</v>
      </c>
      <c r="D56" s="404">
        <v>45257</v>
      </c>
      <c r="E56" t="s">
        <v>1210</v>
      </c>
      <c r="F56">
        <v>1153.8800000000001</v>
      </c>
      <c r="G56">
        <v>2445215</v>
      </c>
      <c r="H56" t="s">
        <v>1202</v>
      </c>
      <c r="I56" t="s">
        <v>1154</v>
      </c>
    </row>
    <row r="57" spans="1:9" x14ac:dyDescent="0.25">
      <c r="A57">
        <v>7550</v>
      </c>
      <c r="B57" t="s">
        <v>73</v>
      </c>
      <c r="C57">
        <v>140</v>
      </c>
      <c r="D57" s="404">
        <v>45250</v>
      </c>
      <c r="E57" t="s">
        <v>1211</v>
      </c>
      <c r="F57">
        <v>1153.8800000000001</v>
      </c>
      <c r="G57">
        <v>2435095</v>
      </c>
      <c r="H57" t="s">
        <v>1202</v>
      </c>
      <c r="I57" t="s">
        <v>1154</v>
      </c>
    </row>
    <row r="58" spans="1:9" x14ac:dyDescent="0.25">
      <c r="A58">
        <v>7550</v>
      </c>
      <c r="B58" t="s">
        <v>73</v>
      </c>
      <c r="C58">
        <v>240</v>
      </c>
      <c r="D58" s="404">
        <v>45154</v>
      </c>
      <c r="E58" t="s">
        <v>1212</v>
      </c>
      <c r="F58">
        <v>-1057.72</v>
      </c>
      <c r="G58">
        <v>2316686</v>
      </c>
      <c r="H58" t="s">
        <v>1202</v>
      </c>
      <c r="I58" t="s">
        <v>1154</v>
      </c>
    </row>
    <row r="59" spans="1:9" x14ac:dyDescent="0.25">
      <c r="A59">
        <v>7550</v>
      </c>
      <c r="B59" t="s">
        <v>73</v>
      </c>
      <c r="C59">
        <v>140</v>
      </c>
      <c r="D59" s="404">
        <v>45188</v>
      </c>
      <c r="E59" t="s">
        <v>1213</v>
      </c>
      <c r="F59">
        <v>150.5</v>
      </c>
      <c r="G59">
        <v>2354956</v>
      </c>
      <c r="H59" t="s">
        <v>1202</v>
      </c>
      <c r="I59" t="s">
        <v>1154</v>
      </c>
    </row>
    <row r="60" spans="1:9" x14ac:dyDescent="0.25">
      <c r="A60">
        <v>7550</v>
      </c>
      <c r="B60" t="s">
        <v>73</v>
      </c>
      <c r="C60">
        <v>140</v>
      </c>
      <c r="D60" s="404">
        <v>45047</v>
      </c>
      <c r="E60" t="s">
        <v>1214</v>
      </c>
      <c r="F60">
        <v>769.25</v>
      </c>
      <c r="G60">
        <v>2207019</v>
      </c>
      <c r="H60" t="s">
        <v>1202</v>
      </c>
      <c r="I60" t="s">
        <v>1154</v>
      </c>
    </row>
    <row r="61" spans="1:9" x14ac:dyDescent="0.25">
      <c r="A61">
        <v>7550</v>
      </c>
      <c r="B61" t="s">
        <v>73</v>
      </c>
      <c r="C61">
        <v>140</v>
      </c>
      <c r="D61" s="404">
        <v>45260</v>
      </c>
      <c r="E61" t="s">
        <v>1215</v>
      </c>
      <c r="F61">
        <v>-1153.8800000000001</v>
      </c>
      <c r="G61">
        <v>2452024</v>
      </c>
      <c r="H61" t="s">
        <v>1202</v>
      </c>
      <c r="I61" t="s">
        <v>1154</v>
      </c>
    </row>
    <row r="62" spans="1:9" x14ac:dyDescent="0.25">
      <c r="A62">
        <v>7550</v>
      </c>
      <c r="B62" t="s">
        <v>73</v>
      </c>
      <c r="C62">
        <v>140</v>
      </c>
      <c r="D62" s="404">
        <v>45071</v>
      </c>
      <c r="E62" t="s">
        <v>1216</v>
      </c>
      <c r="F62">
        <v>961.57</v>
      </c>
      <c r="G62">
        <v>2207018</v>
      </c>
      <c r="H62" t="s">
        <v>1202</v>
      </c>
      <c r="I62" t="s">
        <v>1154</v>
      </c>
    </row>
    <row r="63" spans="1:9" x14ac:dyDescent="0.25">
      <c r="A63">
        <v>7550</v>
      </c>
      <c r="B63" t="s">
        <v>73</v>
      </c>
      <c r="C63">
        <v>340</v>
      </c>
      <c r="D63" s="404">
        <v>45114</v>
      </c>
      <c r="E63" t="s">
        <v>1217</v>
      </c>
      <c r="F63">
        <v>1153.8800000000001</v>
      </c>
      <c r="G63">
        <v>2270153</v>
      </c>
      <c r="H63" t="s">
        <v>1202</v>
      </c>
      <c r="I63" t="s">
        <v>1154</v>
      </c>
    </row>
    <row r="64" spans="1:9" x14ac:dyDescent="0.25">
      <c r="A64">
        <v>7550</v>
      </c>
      <c r="B64" t="s">
        <v>73</v>
      </c>
      <c r="C64">
        <v>440</v>
      </c>
      <c r="D64" s="404">
        <v>45200</v>
      </c>
      <c r="E64" t="s">
        <v>1218</v>
      </c>
      <c r="F64">
        <v>1153.8800000000001</v>
      </c>
      <c r="G64">
        <v>2418419</v>
      </c>
      <c r="H64" t="s">
        <v>1202</v>
      </c>
      <c r="I64" t="s">
        <v>1154</v>
      </c>
    </row>
    <row r="65" spans="1:9" x14ac:dyDescent="0.25">
      <c r="A65">
        <v>7550</v>
      </c>
      <c r="B65" t="s">
        <v>73</v>
      </c>
      <c r="C65">
        <v>140</v>
      </c>
      <c r="D65" s="404">
        <v>45274</v>
      </c>
      <c r="E65" t="s">
        <v>1219</v>
      </c>
      <c r="F65">
        <v>1153.8800000000001</v>
      </c>
      <c r="G65">
        <v>2471953</v>
      </c>
      <c r="H65" t="s">
        <v>1202</v>
      </c>
      <c r="I65" t="s">
        <v>1154</v>
      </c>
    </row>
    <row r="66" spans="1:9" x14ac:dyDescent="0.25">
      <c r="A66">
        <v>7550</v>
      </c>
      <c r="B66" t="s">
        <v>73</v>
      </c>
      <c r="C66">
        <v>142</v>
      </c>
      <c r="D66" s="404">
        <v>45015</v>
      </c>
      <c r="E66" t="s">
        <v>1220</v>
      </c>
      <c r="F66">
        <v>430</v>
      </c>
      <c r="G66">
        <v>2147008</v>
      </c>
      <c r="H66" t="s">
        <v>1220</v>
      </c>
      <c r="I66" t="s">
        <v>1169</v>
      </c>
    </row>
    <row r="67" spans="1:9" x14ac:dyDescent="0.25">
      <c r="A67">
        <v>7550</v>
      </c>
      <c r="B67" t="s">
        <v>73</v>
      </c>
      <c r="C67">
        <v>142</v>
      </c>
      <c r="D67" s="404">
        <v>45015</v>
      </c>
      <c r="E67" t="s">
        <v>1220</v>
      </c>
      <c r="F67">
        <v>430</v>
      </c>
      <c r="G67">
        <v>2147009</v>
      </c>
      <c r="H67" t="s">
        <v>1220</v>
      </c>
      <c r="I67" t="s">
        <v>1169</v>
      </c>
    </row>
    <row r="68" spans="1:9" x14ac:dyDescent="0.25">
      <c r="A68">
        <v>7550</v>
      </c>
      <c r="B68" t="s">
        <v>73</v>
      </c>
      <c r="C68">
        <v>140</v>
      </c>
      <c r="D68" s="404">
        <v>45017</v>
      </c>
      <c r="E68" t="s">
        <v>1221</v>
      </c>
      <c r="F68">
        <v>-540</v>
      </c>
      <c r="G68">
        <v>2150222</v>
      </c>
      <c r="I68" t="s">
        <v>1154</v>
      </c>
    </row>
    <row r="69" spans="1:9" x14ac:dyDescent="0.25">
      <c r="A69">
        <v>7550</v>
      </c>
      <c r="B69" t="s">
        <v>73</v>
      </c>
      <c r="C69">
        <v>140</v>
      </c>
      <c r="D69" s="404">
        <v>45078</v>
      </c>
      <c r="E69" t="s">
        <v>1222</v>
      </c>
      <c r="F69">
        <v>-259.2</v>
      </c>
      <c r="G69">
        <v>2226242</v>
      </c>
      <c r="I69" t="s">
        <v>1154</v>
      </c>
    </row>
    <row r="70" spans="1:9" x14ac:dyDescent="0.25">
      <c r="A70">
        <v>7550</v>
      </c>
      <c r="B70" t="s">
        <v>73</v>
      </c>
      <c r="C70">
        <v>140</v>
      </c>
      <c r="D70" s="404">
        <v>45078</v>
      </c>
      <c r="E70" t="s">
        <v>1222</v>
      </c>
      <c r="F70">
        <v>93.65</v>
      </c>
      <c r="G70">
        <v>2234104</v>
      </c>
      <c r="I70" t="s">
        <v>1154</v>
      </c>
    </row>
    <row r="71" spans="1:9" x14ac:dyDescent="0.25">
      <c r="A71">
        <v>7550</v>
      </c>
      <c r="B71" t="s">
        <v>73</v>
      </c>
      <c r="C71">
        <v>140</v>
      </c>
      <c r="D71" s="404">
        <v>45108</v>
      </c>
      <c r="E71" t="s">
        <v>1223</v>
      </c>
      <c r="F71">
        <v>-8076.06</v>
      </c>
      <c r="G71">
        <v>2266352</v>
      </c>
      <c r="I71" t="s">
        <v>1154</v>
      </c>
    </row>
    <row r="72" spans="1:9" x14ac:dyDescent="0.25">
      <c r="A72">
        <v>7550</v>
      </c>
      <c r="B72" t="s">
        <v>73</v>
      </c>
      <c r="C72">
        <v>142</v>
      </c>
      <c r="D72" s="404">
        <v>45200</v>
      </c>
      <c r="E72" t="s">
        <v>1224</v>
      </c>
      <c r="F72">
        <v>600</v>
      </c>
      <c r="G72">
        <v>2375428</v>
      </c>
      <c r="I72" t="s">
        <v>1154</v>
      </c>
    </row>
    <row r="73" spans="1:9" x14ac:dyDescent="0.25">
      <c r="A73">
        <v>7550</v>
      </c>
      <c r="B73" t="s">
        <v>73</v>
      </c>
      <c r="C73">
        <v>140</v>
      </c>
      <c r="D73" s="404">
        <v>45018</v>
      </c>
      <c r="E73" t="s">
        <v>1225</v>
      </c>
      <c r="F73">
        <v>2098</v>
      </c>
      <c r="G73">
        <v>2148575</v>
      </c>
      <c r="I73" t="s">
        <v>1154</v>
      </c>
    </row>
    <row r="74" spans="1:9" x14ac:dyDescent="0.25">
      <c r="A74">
        <v>7550</v>
      </c>
      <c r="B74" t="s">
        <v>73</v>
      </c>
      <c r="C74">
        <v>140</v>
      </c>
      <c r="D74" s="404">
        <v>45048</v>
      </c>
      <c r="E74" t="s">
        <v>1226</v>
      </c>
      <c r="F74">
        <v>2808</v>
      </c>
      <c r="G74">
        <v>2277277</v>
      </c>
      <c r="I74" t="s">
        <v>1154</v>
      </c>
    </row>
    <row r="75" spans="1:9" x14ac:dyDescent="0.25">
      <c r="A75">
        <v>7550</v>
      </c>
      <c r="B75" t="s">
        <v>73</v>
      </c>
      <c r="C75">
        <v>140</v>
      </c>
      <c r="D75" s="404">
        <v>45048</v>
      </c>
      <c r="E75" t="s">
        <v>1226</v>
      </c>
      <c r="F75">
        <v>-2808</v>
      </c>
      <c r="G75">
        <v>2287951</v>
      </c>
      <c r="I75" t="s">
        <v>1154</v>
      </c>
    </row>
    <row r="76" spans="1:9" x14ac:dyDescent="0.25">
      <c r="A76">
        <v>7550</v>
      </c>
      <c r="B76" t="s">
        <v>73</v>
      </c>
      <c r="C76">
        <v>140</v>
      </c>
      <c r="D76" s="404">
        <v>45109</v>
      </c>
      <c r="E76" t="s">
        <v>1227</v>
      </c>
      <c r="F76">
        <v>36</v>
      </c>
      <c r="G76">
        <v>2261143</v>
      </c>
      <c r="I76" t="s">
        <v>1154</v>
      </c>
    </row>
    <row r="77" spans="1:9" x14ac:dyDescent="0.25">
      <c r="A77">
        <v>7550</v>
      </c>
      <c r="B77" t="s">
        <v>73</v>
      </c>
      <c r="C77">
        <v>140</v>
      </c>
      <c r="D77" s="404">
        <v>45109</v>
      </c>
      <c r="E77" t="s">
        <v>1227</v>
      </c>
      <c r="F77">
        <v>1080</v>
      </c>
      <c r="G77">
        <v>2261143</v>
      </c>
      <c r="I77" t="s">
        <v>1154</v>
      </c>
    </row>
    <row r="78" spans="1:9" x14ac:dyDescent="0.25">
      <c r="A78">
        <v>7550</v>
      </c>
      <c r="B78" t="s">
        <v>73</v>
      </c>
      <c r="C78">
        <v>142</v>
      </c>
      <c r="D78" s="404">
        <v>45109</v>
      </c>
      <c r="E78" t="s">
        <v>1227</v>
      </c>
      <c r="F78">
        <v>42</v>
      </c>
      <c r="G78">
        <v>2261143</v>
      </c>
      <c r="I78" t="s">
        <v>1154</v>
      </c>
    </row>
    <row r="79" spans="1:9" x14ac:dyDescent="0.25">
      <c r="A79">
        <v>7550</v>
      </c>
      <c r="B79" t="s">
        <v>73</v>
      </c>
      <c r="C79">
        <v>147</v>
      </c>
      <c r="D79" s="404">
        <v>45109</v>
      </c>
      <c r="E79" t="s">
        <v>1227</v>
      </c>
      <c r="F79">
        <v>6</v>
      </c>
      <c r="G79">
        <v>2261143</v>
      </c>
      <c r="I79" t="s">
        <v>1154</v>
      </c>
    </row>
    <row r="80" spans="1:9" x14ac:dyDescent="0.25">
      <c r="A80">
        <v>7550</v>
      </c>
      <c r="B80" t="s">
        <v>73</v>
      </c>
      <c r="C80">
        <v>240</v>
      </c>
      <c r="D80" s="404">
        <v>45109</v>
      </c>
      <c r="E80" t="s">
        <v>1227</v>
      </c>
      <c r="F80">
        <v>18</v>
      </c>
      <c r="G80">
        <v>2261143</v>
      </c>
      <c r="I80" t="s">
        <v>1154</v>
      </c>
    </row>
    <row r="81" spans="1:9" x14ac:dyDescent="0.25">
      <c r="A81">
        <v>7550</v>
      </c>
      <c r="B81" t="s">
        <v>73</v>
      </c>
      <c r="C81">
        <v>340</v>
      </c>
      <c r="D81" s="404">
        <v>45109</v>
      </c>
      <c r="E81" t="s">
        <v>1227</v>
      </c>
      <c r="F81">
        <v>12</v>
      </c>
      <c r="G81">
        <v>2261143</v>
      </c>
      <c r="I81" t="s">
        <v>1154</v>
      </c>
    </row>
    <row r="82" spans="1:9" x14ac:dyDescent="0.25">
      <c r="A82">
        <v>7550</v>
      </c>
      <c r="B82" t="s">
        <v>73</v>
      </c>
      <c r="C82">
        <v>440</v>
      </c>
      <c r="D82" s="404">
        <v>45109</v>
      </c>
      <c r="E82" t="s">
        <v>1227</v>
      </c>
      <c r="F82">
        <v>6</v>
      </c>
      <c r="G82">
        <v>2261143</v>
      </c>
      <c r="I82" t="s">
        <v>1154</v>
      </c>
    </row>
    <row r="83" spans="1:9" x14ac:dyDescent="0.25">
      <c r="A83">
        <v>7550</v>
      </c>
      <c r="B83" t="s">
        <v>73</v>
      </c>
      <c r="C83">
        <v>240</v>
      </c>
      <c r="D83" s="404">
        <v>45172</v>
      </c>
      <c r="E83" t="s">
        <v>1228</v>
      </c>
      <c r="F83">
        <v>2848</v>
      </c>
      <c r="G83">
        <v>2343731</v>
      </c>
      <c r="I83" t="s">
        <v>1154</v>
      </c>
    </row>
    <row r="84" spans="1:9" x14ac:dyDescent="0.25">
      <c r="A84">
        <v>7550</v>
      </c>
      <c r="B84" t="s">
        <v>73</v>
      </c>
      <c r="C84">
        <v>440</v>
      </c>
      <c r="D84" s="404">
        <v>45263</v>
      </c>
      <c r="E84" t="s">
        <v>1229</v>
      </c>
      <c r="F84">
        <v>182.5</v>
      </c>
      <c r="G84">
        <v>2462147</v>
      </c>
      <c r="I84" t="s">
        <v>1154</v>
      </c>
    </row>
    <row r="85" spans="1:9" x14ac:dyDescent="0.25">
      <c r="A85">
        <v>7550</v>
      </c>
      <c r="B85" t="s">
        <v>73</v>
      </c>
      <c r="C85">
        <v>140</v>
      </c>
      <c r="D85" s="404">
        <v>45144</v>
      </c>
      <c r="E85" t="s">
        <v>1230</v>
      </c>
      <c r="F85">
        <v>100.95</v>
      </c>
      <c r="G85">
        <v>2302902</v>
      </c>
      <c r="I85" t="s">
        <v>1154</v>
      </c>
    </row>
    <row r="86" spans="1:9" x14ac:dyDescent="0.25">
      <c r="A86">
        <v>7550</v>
      </c>
      <c r="B86" t="s">
        <v>73</v>
      </c>
      <c r="C86">
        <v>140</v>
      </c>
      <c r="D86" s="404">
        <v>45207</v>
      </c>
      <c r="E86" t="s">
        <v>1231</v>
      </c>
      <c r="F86">
        <v>252</v>
      </c>
      <c r="G86">
        <v>2386334</v>
      </c>
      <c r="I86" t="s">
        <v>1154</v>
      </c>
    </row>
    <row r="87" spans="1:9" x14ac:dyDescent="0.25">
      <c r="A87">
        <v>7550</v>
      </c>
      <c r="B87" t="s">
        <v>73</v>
      </c>
      <c r="C87">
        <v>140</v>
      </c>
      <c r="D87" s="404">
        <v>45116</v>
      </c>
      <c r="E87" t="s">
        <v>1232</v>
      </c>
      <c r="F87">
        <v>2800</v>
      </c>
      <c r="G87">
        <v>2268196</v>
      </c>
      <c r="I87" t="s">
        <v>1154</v>
      </c>
    </row>
    <row r="88" spans="1:9" x14ac:dyDescent="0.25">
      <c r="A88">
        <v>7550</v>
      </c>
      <c r="B88" t="s">
        <v>73</v>
      </c>
      <c r="C88">
        <v>140</v>
      </c>
      <c r="D88" s="404">
        <v>45088</v>
      </c>
      <c r="E88" t="s">
        <v>1233</v>
      </c>
      <c r="F88">
        <v>855</v>
      </c>
      <c r="G88">
        <v>2237836</v>
      </c>
      <c r="I88" t="s">
        <v>1154</v>
      </c>
    </row>
    <row r="89" spans="1:9" x14ac:dyDescent="0.25">
      <c r="A89">
        <v>7550</v>
      </c>
      <c r="B89" t="s">
        <v>73</v>
      </c>
      <c r="C89">
        <v>140</v>
      </c>
      <c r="D89" s="404">
        <v>45088</v>
      </c>
      <c r="E89" t="s">
        <v>1233</v>
      </c>
      <c r="F89">
        <v>-855</v>
      </c>
      <c r="G89">
        <v>2239406</v>
      </c>
      <c r="I89" t="s">
        <v>1154</v>
      </c>
    </row>
    <row r="90" spans="1:9" x14ac:dyDescent="0.25">
      <c r="A90">
        <v>7550</v>
      </c>
      <c r="B90" t="s">
        <v>73</v>
      </c>
      <c r="C90">
        <v>140</v>
      </c>
      <c r="D90" s="404">
        <v>45088</v>
      </c>
      <c r="E90" t="s">
        <v>1233</v>
      </c>
      <c r="F90">
        <v>855</v>
      </c>
      <c r="G90">
        <v>2239408</v>
      </c>
      <c r="I90" t="s">
        <v>1154</v>
      </c>
    </row>
    <row r="91" spans="1:9" x14ac:dyDescent="0.25">
      <c r="A91">
        <v>7550</v>
      </c>
      <c r="B91" t="s">
        <v>73</v>
      </c>
      <c r="C91">
        <v>140</v>
      </c>
      <c r="D91" s="404">
        <v>45060</v>
      </c>
      <c r="E91" t="s">
        <v>1234</v>
      </c>
      <c r="F91">
        <v>18</v>
      </c>
      <c r="G91">
        <v>2195715</v>
      </c>
      <c r="I91" t="s">
        <v>1154</v>
      </c>
    </row>
    <row r="92" spans="1:9" x14ac:dyDescent="0.25">
      <c r="A92">
        <v>7550</v>
      </c>
      <c r="B92" t="s">
        <v>73</v>
      </c>
      <c r="C92">
        <v>140</v>
      </c>
      <c r="D92" s="404">
        <v>45060</v>
      </c>
      <c r="E92" t="s">
        <v>1234</v>
      </c>
      <c r="F92">
        <v>2474</v>
      </c>
      <c r="G92">
        <v>2195715</v>
      </c>
      <c r="I92" t="s">
        <v>1154</v>
      </c>
    </row>
    <row r="93" spans="1:9" x14ac:dyDescent="0.25">
      <c r="A93">
        <v>7550</v>
      </c>
      <c r="B93" t="s">
        <v>73</v>
      </c>
      <c r="C93">
        <v>142</v>
      </c>
      <c r="D93" s="404">
        <v>45060</v>
      </c>
      <c r="E93" t="s">
        <v>1234</v>
      </c>
      <c r="F93">
        <v>21</v>
      </c>
      <c r="G93">
        <v>2195715</v>
      </c>
      <c r="I93" t="s">
        <v>1154</v>
      </c>
    </row>
    <row r="94" spans="1:9" x14ac:dyDescent="0.25">
      <c r="A94">
        <v>7550</v>
      </c>
      <c r="B94" t="s">
        <v>73</v>
      </c>
      <c r="C94">
        <v>147</v>
      </c>
      <c r="D94" s="404">
        <v>45060</v>
      </c>
      <c r="E94" t="s">
        <v>1234</v>
      </c>
      <c r="F94">
        <v>3</v>
      </c>
      <c r="G94">
        <v>2195715</v>
      </c>
      <c r="I94" t="s">
        <v>1154</v>
      </c>
    </row>
    <row r="95" spans="1:9" x14ac:dyDescent="0.25">
      <c r="A95">
        <v>7550</v>
      </c>
      <c r="B95" t="s">
        <v>73</v>
      </c>
      <c r="C95">
        <v>240</v>
      </c>
      <c r="D95" s="404">
        <v>45060</v>
      </c>
      <c r="E95" t="s">
        <v>1234</v>
      </c>
      <c r="F95">
        <v>9</v>
      </c>
      <c r="G95">
        <v>2195715</v>
      </c>
      <c r="I95" t="s">
        <v>1154</v>
      </c>
    </row>
    <row r="96" spans="1:9" x14ac:dyDescent="0.25">
      <c r="A96">
        <v>7550</v>
      </c>
      <c r="B96" t="s">
        <v>73</v>
      </c>
      <c r="C96">
        <v>340</v>
      </c>
      <c r="D96" s="404">
        <v>45060</v>
      </c>
      <c r="E96" t="s">
        <v>1234</v>
      </c>
      <c r="F96">
        <v>6</v>
      </c>
      <c r="G96">
        <v>2195715</v>
      </c>
      <c r="I96" t="s">
        <v>1154</v>
      </c>
    </row>
    <row r="97" spans="1:9" x14ac:dyDescent="0.25">
      <c r="A97">
        <v>7550</v>
      </c>
      <c r="B97" t="s">
        <v>73</v>
      </c>
      <c r="C97">
        <v>440</v>
      </c>
      <c r="D97" s="404">
        <v>45060</v>
      </c>
      <c r="E97" t="s">
        <v>1234</v>
      </c>
      <c r="F97">
        <v>3</v>
      </c>
      <c r="G97">
        <v>2195715</v>
      </c>
      <c r="I97" t="s">
        <v>1154</v>
      </c>
    </row>
    <row r="98" spans="1:9" x14ac:dyDescent="0.25">
      <c r="A98">
        <v>7550</v>
      </c>
      <c r="B98" t="s">
        <v>73</v>
      </c>
      <c r="C98">
        <v>240</v>
      </c>
      <c r="D98" s="404">
        <v>45123</v>
      </c>
      <c r="E98" t="s">
        <v>1235</v>
      </c>
      <c r="F98">
        <v>540</v>
      </c>
      <c r="G98">
        <v>2277016</v>
      </c>
      <c r="I98" t="s">
        <v>1154</v>
      </c>
    </row>
    <row r="99" spans="1:9" x14ac:dyDescent="0.25">
      <c r="A99">
        <v>7550</v>
      </c>
      <c r="B99" t="s">
        <v>73</v>
      </c>
      <c r="C99">
        <v>240</v>
      </c>
      <c r="D99" s="404">
        <v>45186</v>
      </c>
      <c r="E99" t="s">
        <v>1236</v>
      </c>
      <c r="F99">
        <v>2250</v>
      </c>
      <c r="G99">
        <v>2356107</v>
      </c>
      <c r="I99" t="s">
        <v>1154</v>
      </c>
    </row>
    <row r="100" spans="1:9" x14ac:dyDescent="0.25">
      <c r="A100">
        <v>7550</v>
      </c>
      <c r="B100" t="s">
        <v>73</v>
      </c>
      <c r="C100">
        <v>240</v>
      </c>
      <c r="D100" s="404">
        <v>45277</v>
      </c>
      <c r="E100" t="s">
        <v>1237</v>
      </c>
      <c r="F100">
        <v>540</v>
      </c>
      <c r="G100">
        <v>2484788</v>
      </c>
      <c r="I100" t="s">
        <v>1154</v>
      </c>
    </row>
    <row r="101" spans="1:9" x14ac:dyDescent="0.25">
      <c r="A101">
        <v>7550</v>
      </c>
      <c r="B101" t="s">
        <v>73</v>
      </c>
      <c r="C101">
        <v>142</v>
      </c>
      <c r="D101" s="404">
        <v>45340</v>
      </c>
      <c r="E101" t="s">
        <v>1238</v>
      </c>
      <c r="F101">
        <v>1815</v>
      </c>
      <c r="G101">
        <v>2558715</v>
      </c>
      <c r="I101" t="s">
        <v>1154</v>
      </c>
    </row>
    <row r="102" spans="1:9" x14ac:dyDescent="0.25">
      <c r="A102">
        <v>7550</v>
      </c>
      <c r="B102" t="s">
        <v>73</v>
      </c>
      <c r="C102">
        <v>140</v>
      </c>
      <c r="D102" s="404">
        <v>45095</v>
      </c>
      <c r="E102" t="s">
        <v>1239</v>
      </c>
      <c r="F102">
        <v>117.78</v>
      </c>
      <c r="G102">
        <v>2241276</v>
      </c>
      <c r="I102" t="s">
        <v>1154</v>
      </c>
    </row>
    <row r="103" spans="1:9" x14ac:dyDescent="0.25">
      <c r="A103">
        <v>7550</v>
      </c>
      <c r="B103" t="s">
        <v>73</v>
      </c>
      <c r="C103">
        <v>240</v>
      </c>
      <c r="D103" s="404">
        <v>45095</v>
      </c>
      <c r="E103" t="s">
        <v>1239</v>
      </c>
      <c r="F103">
        <v>2478</v>
      </c>
      <c r="G103">
        <v>2241276</v>
      </c>
      <c r="I103" t="s">
        <v>1154</v>
      </c>
    </row>
    <row r="104" spans="1:9" x14ac:dyDescent="0.25">
      <c r="A104">
        <v>7550</v>
      </c>
      <c r="B104" t="s">
        <v>73</v>
      </c>
      <c r="C104">
        <v>140</v>
      </c>
      <c r="D104" s="404">
        <v>45004</v>
      </c>
      <c r="E104" t="s">
        <v>1240</v>
      </c>
      <c r="F104">
        <v>1026</v>
      </c>
      <c r="G104">
        <v>2135351</v>
      </c>
      <c r="I104" t="s">
        <v>1154</v>
      </c>
    </row>
    <row r="105" spans="1:9" x14ac:dyDescent="0.25">
      <c r="A105">
        <v>7550</v>
      </c>
      <c r="B105" t="s">
        <v>73</v>
      </c>
      <c r="C105">
        <v>140</v>
      </c>
      <c r="D105" s="404">
        <v>45039</v>
      </c>
      <c r="E105" t="s">
        <v>1241</v>
      </c>
      <c r="F105">
        <v>1110</v>
      </c>
      <c r="G105">
        <v>2168138</v>
      </c>
      <c r="I105" t="s">
        <v>1154</v>
      </c>
    </row>
    <row r="106" spans="1:9" x14ac:dyDescent="0.25">
      <c r="A106">
        <v>7550</v>
      </c>
      <c r="B106" t="s">
        <v>73</v>
      </c>
      <c r="C106">
        <v>142</v>
      </c>
      <c r="D106" s="404">
        <v>45193</v>
      </c>
      <c r="E106" t="s">
        <v>1242</v>
      </c>
      <c r="F106">
        <v>1840</v>
      </c>
      <c r="G106">
        <v>2365022</v>
      </c>
      <c r="I106" t="s">
        <v>1154</v>
      </c>
    </row>
    <row r="107" spans="1:9" x14ac:dyDescent="0.25">
      <c r="A107">
        <v>7550</v>
      </c>
      <c r="B107" t="s">
        <v>73</v>
      </c>
      <c r="C107">
        <v>240</v>
      </c>
      <c r="D107" s="404">
        <v>45347</v>
      </c>
      <c r="E107" t="s">
        <v>1243</v>
      </c>
      <c r="F107">
        <v>1070</v>
      </c>
      <c r="G107">
        <v>2581557</v>
      </c>
      <c r="I107" t="s">
        <v>1154</v>
      </c>
    </row>
    <row r="108" spans="1:9" x14ac:dyDescent="0.25">
      <c r="A108">
        <v>7550</v>
      </c>
      <c r="B108" t="s">
        <v>73</v>
      </c>
      <c r="C108">
        <v>240</v>
      </c>
      <c r="D108" s="404">
        <v>45102</v>
      </c>
      <c r="E108" t="s">
        <v>1244</v>
      </c>
      <c r="F108">
        <v>8076.06</v>
      </c>
      <c r="G108">
        <v>2252415</v>
      </c>
      <c r="I108" t="s">
        <v>1154</v>
      </c>
    </row>
    <row r="109" spans="1:9" x14ac:dyDescent="0.25">
      <c r="A109">
        <v>7550</v>
      </c>
      <c r="B109" t="s">
        <v>73</v>
      </c>
      <c r="C109">
        <v>140</v>
      </c>
      <c r="D109" s="404">
        <v>45011</v>
      </c>
      <c r="E109" t="s">
        <v>1245</v>
      </c>
      <c r="F109">
        <v>540</v>
      </c>
      <c r="G109">
        <v>2139038</v>
      </c>
      <c r="I109" t="s">
        <v>1154</v>
      </c>
    </row>
    <row r="110" spans="1:9" x14ac:dyDescent="0.25">
      <c r="A110">
        <v>7550</v>
      </c>
      <c r="B110" t="s">
        <v>73</v>
      </c>
      <c r="C110">
        <v>140</v>
      </c>
      <c r="D110" s="404">
        <v>45074</v>
      </c>
      <c r="E110" t="s">
        <v>1246</v>
      </c>
      <c r="F110">
        <v>432</v>
      </c>
      <c r="G110">
        <v>2214697</v>
      </c>
      <c r="I110" t="s">
        <v>1154</v>
      </c>
    </row>
    <row r="111" spans="1:9" x14ac:dyDescent="0.25">
      <c r="A111">
        <v>7550</v>
      </c>
      <c r="B111" t="s">
        <v>73</v>
      </c>
      <c r="C111">
        <v>240</v>
      </c>
      <c r="D111" s="404">
        <v>45351</v>
      </c>
      <c r="E111" t="s">
        <v>1247</v>
      </c>
      <c r="F111">
        <v>856</v>
      </c>
      <c r="G111">
        <v>2585012</v>
      </c>
      <c r="I111" t="s">
        <v>1154</v>
      </c>
    </row>
    <row r="112" spans="1:9" x14ac:dyDescent="0.25">
      <c r="A112">
        <v>7550</v>
      </c>
      <c r="B112" t="s">
        <v>73</v>
      </c>
      <c r="C112">
        <v>140</v>
      </c>
      <c r="D112" s="404">
        <v>45046</v>
      </c>
      <c r="E112" t="s">
        <v>1248</v>
      </c>
      <c r="F112">
        <v>2808</v>
      </c>
      <c r="G112">
        <v>2178809</v>
      </c>
      <c r="I112" t="s">
        <v>1154</v>
      </c>
    </row>
    <row r="113" spans="1:9" x14ac:dyDescent="0.25">
      <c r="A113">
        <v>7550</v>
      </c>
      <c r="B113" t="s">
        <v>73</v>
      </c>
      <c r="C113">
        <v>140</v>
      </c>
      <c r="D113" s="404">
        <v>45046</v>
      </c>
      <c r="E113" t="s">
        <v>1248</v>
      </c>
      <c r="F113">
        <v>-2808</v>
      </c>
      <c r="G113">
        <v>2277270</v>
      </c>
      <c r="I113" t="s">
        <v>1154</v>
      </c>
    </row>
    <row r="114" spans="1:9" x14ac:dyDescent="0.25">
      <c r="A114">
        <v>7550</v>
      </c>
      <c r="B114" t="s">
        <v>73</v>
      </c>
      <c r="C114">
        <v>140</v>
      </c>
      <c r="D114" s="404">
        <v>45046</v>
      </c>
      <c r="E114" t="s">
        <v>1248</v>
      </c>
      <c r="F114">
        <v>2808</v>
      </c>
      <c r="G114">
        <v>2287950</v>
      </c>
      <c r="I114" t="s">
        <v>1154</v>
      </c>
    </row>
    <row r="115" spans="1:9" x14ac:dyDescent="0.25">
      <c r="A115">
        <v>7550</v>
      </c>
      <c r="B115" t="s">
        <v>73</v>
      </c>
      <c r="C115">
        <v>140</v>
      </c>
      <c r="D115" s="404">
        <v>45107</v>
      </c>
      <c r="E115" t="s">
        <v>1249</v>
      </c>
      <c r="F115">
        <v>8076.06</v>
      </c>
      <c r="G115">
        <v>2266350</v>
      </c>
      <c r="I115" t="s">
        <v>1154</v>
      </c>
    </row>
    <row r="116" spans="1:9" x14ac:dyDescent="0.25">
      <c r="A116">
        <v>7550</v>
      </c>
      <c r="B116" t="s">
        <v>73</v>
      </c>
      <c r="C116">
        <v>140</v>
      </c>
      <c r="D116" s="404">
        <v>45137</v>
      </c>
      <c r="E116" t="s">
        <v>1250</v>
      </c>
      <c r="F116">
        <v>3318</v>
      </c>
      <c r="G116">
        <v>2296728</v>
      </c>
      <c r="I116" t="s">
        <v>1154</v>
      </c>
    </row>
    <row r="117" spans="1:9" x14ac:dyDescent="0.25">
      <c r="A117">
        <v>7550</v>
      </c>
      <c r="B117" t="s">
        <v>73</v>
      </c>
      <c r="C117">
        <v>142</v>
      </c>
      <c r="D117" s="404">
        <v>45199</v>
      </c>
      <c r="E117" t="s">
        <v>1251</v>
      </c>
      <c r="F117">
        <v>1840</v>
      </c>
      <c r="G117">
        <v>2375556</v>
      </c>
      <c r="I117" t="s">
        <v>1154</v>
      </c>
    </row>
    <row r="118" spans="1:9" x14ac:dyDescent="0.25">
      <c r="A118">
        <v>7550</v>
      </c>
      <c r="B118" t="s">
        <v>73</v>
      </c>
      <c r="C118">
        <v>142</v>
      </c>
      <c r="D118" s="404">
        <v>45200</v>
      </c>
      <c r="E118" t="s">
        <v>1251</v>
      </c>
      <c r="F118">
        <v>-1840</v>
      </c>
      <c r="G118">
        <v>2375556</v>
      </c>
      <c r="I118" t="s">
        <v>1154</v>
      </c>
    </row>
    <row r="119" spans="1:9" x14ac:dyDescent="0.25">
      <c r="A119">
        <v>7550</v>
      </c>
      <c r="B119" t="s">
        <v>73</v>
      </c>
      <c r="C119">
        <v>140</v>
      </c>
      <c r="D119" s="404">
        <v>45016</v>
      </c>
      <c r="E119" t="s">
        <v>1252</v>
      </c>
      <c r="F119">
        <v>540</v>
      </c>
      <c r="G119">
        <v>2150216</v>
      </c>
      <c r="I119" t="s">
        <v>1154</v>
      </c>
    </row>
    <row r="120" spans="1:9" x14ac:dyDescent="0.25">
      <c r="A120">
        <v>7550</v>
      </c>
      <c r="B120" t="s">
        <v>73</v>
      </c>
      <c r="C120">
        <v>140</v>
      </c>
      <c r="D120" s="404">
        <v>45077</v>
      </c>
      <c r="E120" t="s">
        <v>1253</v>
      </c>
      <c r="F120">
        <v>259.2</v>
      </c>
      <c r="G120">
        <v>2226241</v>
      </c>
      <c r="I120" t="s">
        <v>1154</v>
      </c>
    </row>
    <row r="121" spans="1:9" x14ac:dyDescent="0.25">
      <c r="A121">
        <v>7550</v>
      </c>
      <c r="B121" t="s">
        <v>73</v>
      </c>
      <c r="C121">
        <v>140</v>
      </c>
      <c r="D121" s="404">
        <v>45077</v>
      </c>
      <c r="E121" t="s">
        <v>1253</v>
      </c>
      <c r="F121">
        <v>-259.2</v>
      </c>
      <c r="G121">
        <v>2233924</v>
      </c>
      <c r="I121" t="s">
        <v>1154</v>
      </c>
    </row>
    <row r="122" spans="1:9" x14ac:dyDescent="0.25">
      <c r="A122">
        <v>7550</v>
      </c>
      <c r="B122" t="s">
        <v>73</v>
      </c>
      <c r="C122">
        <v>140</v>
      </c>
      <c r="D122" s="404">
        <v>45077</v>
      </c>
      <c r="E122" t="s">
        <v>1253</v>
      </c>
      <c r="F122">
        <v>259.2</v>
      </c>
      <c r="G122">
        <v>2233941</v>
      </c>
      <c r="I122" t="s">
        <v>1154</v>
      </c>
    </row>
    <row r="123" spans="1:9" x14ac:dyDescent="0.25">
      <c r="A123">
        <v>7550</v>
      </c>
      <c r="B123" t="s">
        <v>73</v>
      </c>
      <c r="C123">
        <v>140</v>
      </c>
      <c r="D123" s="404">
        <v>45077</v>
      </c>
      <c r="E123" t="s">
        <v>1253</v>
      </c>
      <c r="F123">
        <v>-93.65</v>
      </c>
      <c r="G123">
        <v>2234099</v>
      </c>
      <c r="I123" t="s">
        <v>1154</v>
      </c>
    </row>
    <row r="124" spans="1:9" x14ac:dyDescent="0.25">
      <c r="A124">
        <v>7550</v>
      </c>
      <c r="B124" t="s">
        <v>73</v>
      </c>
      <c r="C124">
        <v>140</v>
      </c>
      <c r="D124" s="404">
        <v>45078</v>
      </c>
      <c r="E124" t="s">
        <v>1253</v>
      </c>
      <c r="F124">
        <v>259.2</v>
      </c>
      <c r="G124">
        <v>2233924</v>
      </c>
      <c r="I124" t="s">
        <v>1154</v>
      </c>
    </row>
    <row r="125" spans="1:9" x14ac:dyDescent="0.25">
      <c r="A125">
        <v>7550</v>
      </c>
      <c r="B125" t="s">
        <v>73</v>
      </c>
      <c r="C125">
        <v>140</v>
      </c>
      <c r="D125" s="404">
        <v>45078</v>
      </c>
      <c r="E125" t="s">
        <v>1253</v>
      </c>
      <c r="F125">
        <v>-259.2</v>
      </c>
      <c r="G125">
        <v>2233941</v>
      </c>
      <c r="I125" t="s">
        <v>1154</v>
      </c>
    </row>
    <row r="126" spans="1:9" x14ac:dyDescent="0.25">
      <c r="A126">
        <v>7550</v>
      </c>
      <c r="B126" t="s">
        <v>73</v>
      </c>
      <c r="C126">
        <v>140</v>
      </c>
      <c r="D126" s="404">
        <v>45138</v>
      </c>
      <c r="E126" t="s">
        <v>1254</v>
      </c>
      <c r="F126">
        <v>663.6</v>
      </c>
      <c r="G126">
        <v>2301634</v>
      </c>
      <c r="I126" t="s">
        <v>1154</v>
      </c>
    </row>
    <row r="127" spans="1:9" x14ac:dyDescent="0.25">
      <c r="A127">
        <v>7550</v>
      </c>
      <c r="B127" t="s">
        <v>73</v>
      </c>
      <c r="C127">
        <v>140</v>
      </c>
      <c r="D127" s="404">
        <v>45138</v>
      </c>
      <c r="E127" t="s">
        <v>1254</v>
      </c>
      <c r="F127">
        <v>-663.6</v>
      </c>
      <c r="G127">
        <v>2301918</v>
      </c>
      <c r="I127" t="s">
        <v>1154</v>
      </c>
    </row>
    <row r="128" spans="1:9" x14ac:dyDescent="0.25">
      <c r="A128">
        <v>7550</v>
      </c>
      <c r="B128" t="s">
        <v>73</v>
      </c>
      <c r="C128">
        <v>140</v>
      </c>
      <c r="D128" s="404">
        <v>45138</v>
      </c>
      <c r="E128" t="s">
        <v>1254</v>
      </c>
      <c r="F128">
        <v>663.6</v>
      </c>
      <c r="G128">
        <v>2301922</v>
      </c>
      <c r="I128" t="s">
        <v>1154</v>
      </c>
    </row>
    <row r="129" spans="1:9" x14ac:dyDescent="0.25">
      <c r="A129">
        <v>7550</v>
      </c>
      <c r="B129" t="s">
        <v>73</v>
      </c>
      <c r="C129">
        <v>140</v>
      </c>
      <c r="D129" s="404">
        <v>45139</v>
      </c>
      <c r="E129" t="s">
        <v>1254</v>
      </c>
      <c r="F129">
        <v>-663.6</v>
      </c>
      <c r="G129">
        <v>2301634</v>
      </c>
      <c r="I129" t="s">
        <v>1154</v>
      </c>
    </row>
    <row r="130" spans="1:9" x14ac:dyDescent="0.25">
      <c r="A130">
        <v>7550</v>
      </c>
      <c r="B130" t="s">
        <v>73</v>
      </c>
      <c r="C130">
        <v>140</v>
      </c>
      <c r="D130" s="404">
        <v>45139</v>
      </c>
      <c r="E130" t="s">
        <v>1254</v>
      </c>
      <c r="F130">
        <v>663.6</v>
      </c>
      <c r="G130">
        <v>2301918</v>
      </c>
      <c r="I130" t="s">
        <v>1154</v>
      </c>
    </row>
    <row r="131" spans="1:9" x14ac:dyDescent="0.25">
      <c r="A131">
        <v>7550</v>
      </c>
      <c r="B131" t="s">
        <v>73</v>
      </c>
      <c r="C131">
        <v>140</v>
      </c>
      <c r="D131" s="404">
        <v>45139</v>
      </c>
      <c r="E131" t="s">
        <v>1254</v>
      </c>
      <c r="F131">
        <v>-663.6</v>
      </c>
      <c r="G131">
        <v>2301922</v>
      </c>
      <c r="I131" t="s">
        <v>1154</v>
      </c>
    </row>
    <row r="132" spans="1:9" x14ac:dyDescent="0.25">
      <c r="A132">
        <v>7550</v>
      </c>
      <c r="B132" t="s">
        <v>73</v>
      </c>
      <c r="C132">
        <v>142</v>
      </c>
      <c r="D132" s="404">
        <v>45138</v>
      </c>
      <c r="E132" t="s">
        <v>1255</v>
      </c>
      <c r="F132">
        <v>6</v>
      </c>
      <c r="G132">
        <v>2306618</v>
      </c>
      <c r="I132" t="s">
        <v>1154</v>
      </c>
    </row>
    <row r="133" spans="1:9" x14ac:dyDescent="0.25">
      <c r="A133">
        <v>7550</v>
      </c>
      <c r="B133" t="s">
        <v>73</v>
      </c>
      <c r="C133">
        <v>147</v>
      </c>
      <c r="D133" s="404">
        <v>45138</v>
      </c>
      <c r="E133" t="s">
        <v>1255</v>
      </c>
      <c r="F133">
        <v>-6</v>
      </c>
      <c r="G133">
        <v>2306618</v>
      </c>
      <c r="I133" t="s">
        <v>1154</v>
      </c>
    </row>
    <row r="134" spans="1:9" x14ac:dyDescent="0.25">
      <c r="A134">
        <v>7550</v>
      </c>
      <c r="B134" t="s">
        <v>73</v>
      </c>
      <c r="C134">
        <v>340</v>
      </c>
      <c r="D134" s="404">
        <v>45156</v>
      </c>
      <c r="E134" t="s">
        <v>1256</v>
      </c>
      <c r="F134">
        <v>289.13</v>
      </c>
      <c r="G134">
        <v>2315791</v>
      </c>
      <c r="I134" t="s">
        <v>1166</v>
      </c>
    </row>
    <row r="135" spans="1:9" x14ac:dyDescent="0.25">
      <c r="A135">
        <v>7550</v>
      </c>
      <c r="B135" t="s">
        <v>73</v>
      </c>
      <c r="C135">
        <v>340</v>
      </c>
      <c r="D135" s="404">
        <v>45163</v>
      </c>
      <c r="E135" t="s">
        <v>1257</v>
      </c>
      <c r="F135">
        <v>168.75</v>
      </c>
      <c r="G135">
        <v>2324861</v>
      </c>
      <c r="I135" t="s">
        <v>1166</v>
      </c>
    </row>
    <row r="136" spans="1:9" x14ac:dyDescent="0.25">
      <c r="A136">
        <v>7550</v>
      </c>
      <c r="B136" t="s">
        <v>73</v>
      </c>
      <c r="C136">
        <v>440</v>
      </c>
      <c r="D136" s="404">
        <v>45096</v>
      </c>
      <c r="E136" t="s">
        <v>961</v>
      </c>
      <c r="F136">
        <v>176.51</v>
      </c>
      <c r="G136">
        <v>2237804</v>
      </c>
      <c r="H136" t="s">
        <v>961</v>
      </c>
      <c r="I136" t="s">
        <v>1158</v>
      </c>
    </row>
    <row r="137" spans="1:9" x14ac:dyDescent="0.25">
      <c r="A137">
        <v>7550</v>
      </c>
      <c r="B137" t="s">
        <v>73</v>
      </c>
      <c r="C137">
        <v>140</v>
      </c>
      <c r="D137" s="404">
        <v>45097</v>
      </c>
      <c r="E137" t="s">
        <v>961</v>
      </c>
      <c r="F137">
        <v>11.74</v>
      </c>
      <c r="G137">
        <v>2239504</v>
      </c>
      <c r="H137" t="s">
        <v>961</v>
      </c>
      <c r="I137" t="s">
        <v>1158</v>
      </c>
    </row>
    <row r="138" spans="1:9" x14ac:dyDescent="0.25">
      <c r="A138">
        <v>7550</v>
      </c>
      <c r="B138" t="s">
        <v>73</v>
      </c>
      <c r="C138">
        <v>142</v>
      </c>
      <c r="D138" s="404">
        <v>45104</v>
      </c>
      <c r="E138" t="s">
        <v>961</v>
      </c>
      <c r="F138">
        <v>127.28</v>
      </c>
      <c r="G138">
        <v>2248646</v>
      </c>
      <c r="H138" t="s">
        <v>961</v>
      </c>
      <c r="I138" t="s">
        <v>1158</v>
      </c>
    </row>
    <row r="139" spans="1:9" x14ac:dyDescent="0.25">
      <c r="A139">
        <v>7550</v>
      </c>
      <c r="B139" t="s">
        <v>73</v>
      </c>
      <c r="C139">
        <v>140</v>
      </c>
      <c r="D139" s="404">
        <v>45111</v>
      </c>
      <c r="E139" t="s">
        <v>961</v>
      </c>
      <c r="F139">
        <v>131.30000000000001</v>
      </c>
      <c r="G139">
        <v>2259765</v>
      </c>
      <c r="H139" t="s">
        <v>961</v>
      </c>
      <c r="I139" t="s">
        <v>1158</v>
      </c>
    </row>
    <row r="140" spans="1:9" x14ac:dyDescent="0.25">
      <c r="A140">
        <v>7550</v>
      </c>
      <c r="B140" t="s">
        <v>73</v>
      </c>
      <c r="C140">
        <v>140</v>
      </c>
      <c r="D140" s="404">
        <v>45112</v>
      </c>
      <c r="E140" t="s">
        <v>961</v>
      </c>
      <c r="F140">
        <v>-131.30000000000001</v>
      </c>
      <c r="G140">
        <v>2259807</v>
      </c>
      <c r="H140" t="s">
        <v>961</v>
      </c>
      <c r="I140" t="s">
        <v>1158</v>
      </c>
    </row>
    <row r="141" spans="1:9" x14ac:dyDescent="0.25">
      <c r="A141">
        <v>7550</v>
      </c>
      <c r="B141" t="s">
        <v>73</v>
      </c>
      <c r="C141">
        <v>240</v>
      </c>
      <c r="D141" s="404">
        <v>45117</v>
      </c>
      <c r="E141" t="s">
        <v>961</v>
      </c>
      <c r="F141">
        <v>143.91</v>
      </c>
      <c r="G141">
        <v>2265481</v>
      </c>
      <c r="H141" t="s">
        <v>961</v>
      </c>
      <c r="I141" t="s">
        <v>1158</v>
      </c>
    </row>
    <row r="142" spans="1:9" x14ac:dyDescent="0.25">
      <c r="A142">
        <v>7550</v>
      </c>
      <c r="B142" t="s">
        <v>73</v>
      </c>
      <c r="C142">
        <v>140</v>
      </c>
      <c r="D142" s="404">
        <v>45124</v>
      </c>
      <c r="E142" t="s">
        <v>961</v>
      </c>
      <c r="F142">
        <v>189.71</v>
      </c>
      <c r="G142">
        <v>2272236</v>
      </c>
      <c r="H142" t="s">
        <v>961</v>
      </c>
      <c r="I142" t="s">
        <v>1158</v>
      </c>
    </row>
    <row r="143" spans="1:9" x14ac:dyDescent="0.25">
      <c r="A143">
        <v>7550</v>
      </c>
      <c r="B143" t="s">
        <v>73</v>
      </c>
      <c r="C143">
        <v>140</v>
      </c>
      <c r="D143" s="404">
        <v>45133</v>
      </c>
      <c r="E143" t="s">
        <v>961</v>
      </c>
      <c r="F143">
        <v>150.43</v>
      </c>
      <c r="G143">
        <v>2284863</v>
      </c>
      <c r="H143" t="s">
        <v>961</v>
      </c>
      <c r="I143" t="s">
        <v>1158</v>
      </c>
    </row>
    <row r="144" spans="1:9" x14ac:dyDescent="0.25">
      <c r="A144">
        <v>7550</v>
      </c>
      <c r="B144" t="s">
        <v>73</v>
      </c>
      <c r="C144">
        <v>240</v>
      </c>
      <c r="D144" s="404">
        <v>45133</v>
      </c>
      <c r="E144" t="s">
        <v>961</v>
      </c>
      <c r="F144">
        <v>108.7</v>
      </c>
      <c r="G144">
        <v>2284857</v>
      </c>
      <c r="H144" t="s">
        <v>961</v>
      </c>
      <c r="I144" t="s">
        <v>1158</v>
      </c>
    </row>
    <row r="145" spans="1:9" x14ac:dyDescent="0.25">
      <c r="A145">
        <v>7550</v>
      </c>
      <c r="B145" t="s">
        <v>73</v>
      </c>
      <c r="C145">
        <v>142</v>
      </c>
      <c r="D145" s="404">
        <v>45194</v>
      </c>
      <c r="E145" t="s">
        <v>961</v>
      </c>
      <c r="F145">
        <v>115.65</v>
      </c>
      <c r="G145">
        <v>2362010</v>
      </c>
      <c r="H145" t="s">
        <v>961</v>
      </c>
      <c r="I145" t="s">
        <v>1158</v>
      </c>
    </row>
    <row r="146" spans="1:9" x14ac:dyDescent="0.25">
      <c r="A146">
        <v>7550</v>
      </c>
      <c r="B146" t="s">
        <v>73</v>
      </c>
      <c r="C146">
        <v>440</v>
      </c>
      <c r="D146" s="404">
        <v>45196</v>
      </c>
      <c r="E146" t="s">
        <v>961</v>
      </c>
      <c r="F146">
        <v>-6.09</v>
      </c>
      <c r="G146">
        <v>2365981</v>
      </c>
      <c r="H146" t="s">
        <v>961</v>
      </c>
      <c r="I146" t="s">
        <v>1158</v>
      </c>
    </row>
    <row r="147" spans="1:9" x14ac:dyDescent="0.25">
      <c r="A147">
        <v>7550</v>
      </c>
      <c r="B147" t="s">
        <v>73</v>
      </c>
      <c r="C147">
        <v>440</v>
      </c>
      <c r="D147" s="404">
        <v>45198</v>
      </c>
      <c r="E147" t="s">
        <v>961</v>
      </c>
      <c r="F147">
        <v>75.650000000000006</v>
      </c>
      <c r="G147">
        <v>2369760</v>
      </c>
      <c r="H147" t="s">
        <v>961</v>
      </c>
      <c r="I147" t="s">
        <v>1158</v>
      </c>
    </row>
    <row r="148" spans="1:9" x14ac:dyDescent="0.25">
      <c r="A148">
        <v>7550</v>
      </c>
      <c r="B148" t="s">
        <v>73</v>
      </c>
      <c r="C148">
        <v>210</v>
      </c>
      <c r="D148" s="404">
        <v>45191</v>
      </c>
      <c r="E148" t="s">
        <v>1258</v>
      </c>
      <c r="F148">
        <v>46.96</v>
      </c>
      <c r="G148">
        <v>2359836</v>
      </c>
      <c r="H148" t="s">
        <v>961</v>
      </c>
      <c r="I148" t="s">
        <v>1158</v>
      </c>
    </row>
    <row r="149" spans="1:9" x14ac:dyDescent="0.25">
      <c r="A149">
        <v>7550</v>
      </c>
      <c r="B149" t="s">
        <v>73</v>
      </c>
      <c r="C149">
        <v>240</v>
      </c>
      <c r="D149" s="404">
        <v>45112</v>
      </c>
      <c r="E149" t="s">
        <v>1259</v>
      </c>
      <c r="F149">
        <v>166.75</v>
      </c>
      <c r="G149">
        <v>2259480</v>
      </c>
      <c r="H149" t="s">
        <v>961</v>
      </c>
      <c r="I149" t="s">
        <v>1158</v>
      </c>
    </row>
    <row r="150" spans="1:9" x14ac:dyDescent="0.25">
      <c r="A150">
        <v>7550</v>
      </c>
      <c r="B150" t="s">
        <v>73</v>
      </c>
      <c r="C150">
        <v>142</v>
      </c>
      <c r="D150" s="404">
        <v>45112</v>
      </c>
      <c r="E150" t="s">
        <v>1260</v>
      </c>
      <c r="F150">
        <v>134.35</v>
      </c>
      <c r="G150">
        <v>2259607</v>
      </c>
      <c r="H150" t="s">
        <v>961</v>
      </c>
      <c r="I150" t="s">
        <v>1158</v>
      </c>
    </row>
    <row r="151" spans="1:9" x14ac:dyDescent="0.25">
      <c r="A151">
        <v>7550</v>
      </c>
      <c r="B151" t="s">
        <v>73</v>
      </c>
      <c r="C151">
        <v>140</v>
      </c>
      <c r="D151" s="404">
        <v>45138</v>
      </c>
      <c r="E151" t="s">
        <v>1261</v>
      </c>
      <c r="F151">
        <v>127.57</v>
      </c>
      <c r="G151">
        <v>2294994</v>
      </c>
      <c r="H151" t="s">
        <v>961</v>
      </c>
      <c r="I151" t="s">
        <v>1158</v>
      </c>
    </row>
    <row r="152" spans="1:9" x14ac:dyDescent="0.25">
      <c r="A152">
        <v>7550</v>
      </c>
      <c r="B152" t="s">
        <v>73</v>
      </c>
      <c r="C152">
        <v>140</v>
      </c>
      <c r="D152" s="404">
        <v>45188</v>
      </c>
      <c r="E152" t="s">
        <v>1262</v>
      </c>
      <c r="F152">
        <v>151.74</v>
      </c>
      <c r="G152">
        <v>2354812</v>
      </c>
      <c r="H152" t="s">
        <v>961</v>
      </c>
      <c r="I152" t="s">
        <v>1158</v>
      </c>
    </row>
    <row r="153" spans="1:9" x14ac:dyDescent="0.25">
      <c r="A153">
        <v>7550</v>
      </c>
      <c r="B153" t="s">
        <v>73</v>
      </c>
      <c r="C153">
        <v>140</v>
      </c>
      <c r="D153" s="404">
        <v>45201</v>
      </c>
      <c r="E153" t="s">
        <v>1263</v>
      </c>
      <c r="F153">
        <v>99.13</v>
      </c>
      <c r="G153">
        <v>2372177</v>
      </c>
      <c r="H153" t="s">
        <v>961</v>
      </c>
      <c r="I153" t="s">
        <v>1158</v>
      </c>
    </row>
    <row r="154" spans="1:9" x14ac:dyDescent="0.25">
      <c r="A154">
        <v>7550</v>
      </c>
      <c r="B154" t="s">
        <v>73</v>
      </c>
      <c r="C154">
        <v>240</v>
      </c>
      <c r="D154" s="404">
        <v>45104</v>
      </c>
      <c r="E154" t="s">
        <v>1264</v>
      </c>
      <c r="F154">
        <v>138.26</v>
      </c>
      <c r="G154">
        <v>2248654</v>
      </c>
      <c r="H154" t="s">
        <v>961</v>
      </c>
      <c r="I154" t="s">
        <v>1158</v>
      </c>
    </row>
    <row r="155" spans="1:9" x14ac:dyDescent="0.25">
      <c r="A155">
        <v>7550</v>
      </c>
      <c r="B155" t="s">
        <v>73</v>
      </c>
      <c r="C155">
        <v>210</v>
      </c>
      <c r="D155" s="404">
        <v>45246</v>
      </c>
      <c r="E155" t="s">
        <v>1265</v>
      </c>
      <c r="F155">
        <v>58.7</v>
      </c>
      <c r="G155">
        <v>2431410</v>
      </c>
      <c r="H155" t="s">
        <v>961</v>
      </c>
      <c r="I155" t="s">
        <v>1158</v>
      </c>
    </row>
    <row r="156" spans="1:9" x14ac:dyDescent="0.25">
      <c r="A156">
        <v>7550</v>
      </c>
      <c r="B156" t="s">
        <v>73</v>
      </c>
      <c r="C156">
        <v>220</v>
      </c>
      <c r="D156" s="404">
        <v>45246</v>
      </c>
      <c r="E156" t="s">
        <v>1265</v>
      </c>
      <c r="F156">
        <v>58.7</v>
      </c>
      <c r="G156">
        <v>2431410</v>
      </c>
      <c r="H156" t="s">
        <v>961</v>
      </c>
      <c r="I156" t="s">
        <v>1158</v>
      </c>
    </row>
    <row r="157" spans="1:9" x14ac:dyDescent="0.25">
      <c r="A157">
        <v>7550</v>
      </c>
      <c r="B157" t="s">
        <v>73</v>
      </c>
      <c r="C157">
        <v>340</v>
      </c>
      <c r="D157" s="404">
        <v>45173</v>
      </c>
      <c r="E157" t="s">
        <v>1266</v>
      </c>
      <c r="F157">
        <v>102.87</v>
      </c>
      <c r="G157">
        <v>2335627</v>
      </c>
      <c r="H157" t="s">
        <v>961</v>
      </c>
      <c r="I157" t="s">
        <v>1158</v>
      </c>
    </row>
    <row r="158" spans="1:9" x14ac:dyDescent="0.25">
      <c r="A158">
        <v>7550</v>
      </c>
      <c r="B158" t="s">
        <v>73</v>
      </c>
      <c r="C158">
        <v>240</v>
      </c>
      <c r="D158" s="404">
        <v>45104</v>
      </c>
      <c r="E158" t="s">
        <v>1267</v>
      </c>
      <c r="F158">
        <v>99.48</v>
      </c>
      <c r="G158">
        <v>2248656</v>
      </c>
      <c r="H158" t="s">
        <v>961</v>
      </c>
      <c r="I158" t="s">
        <v>1158</v>
      </c>
    </row>
    <row r="159" spans="1:9" x14ac:dyDescent="0.25">
      <c r="A159">
        <v>7550</v>
      </c>
      <c r="B159" t="s">
        <v>73</v>
      </c>
      <c r="C159">
        <v>140</v>
      </c>
      <c r="D159" s="404">
        <v>45138</v>
      </c>
      <c r="E159" t="s">
        <v>1268</v>
      </c>
      <c r="F159">
        <v>97.04</v>
      </c>
      <c r="G159">
        <v>2293258</v>
      </c>
      <c r="H159" t="s">
        <v>961</v>
      </c>
      <c r="I159" t="s">
        <v>1158</v>
      </c>
    </row>
    <row r="160" spans="1:9" x14ac:dyDescent="0.25">
      <c r="A160">
        <v>7550</v>
      </c>
      <c r="B160" t="s">
        <v>73</v>
      </c>
      <c r="C160">
        <v>140</v>
      </c>
      <c r="D160" s="404">
        <v>45197</v>
      </c>
      <c r="E160" t="s">
        <v>1269</v>
      </c>
      <c r="F160">
        <v>93.13</v>
      </c>
      <c r="G160">
        <v>2367363</v>
      </c>
      <c r="H160" t="s">
        <v>961</v>
      </c>
      <c r="I160" t="s">
        <v>1158</v>
      </c>
    </row>
    <row r="161" spans="1:9" x14ac:dyDescent="0.25">
      <c r="A161">
        <v>7550</v>
      </c>
      <c r="B161" t="s">
        <v>73</v>
      </c>
      <c r="C161">
        <v>140</v>
      </c>
      <c r="D161" s="404">
        <v>45103</v>
      </c>
      <c r="E161" t="s">
        <v>1270</v>
      </c>
      <c r="F161">
        <v>89.48</v>
      </c>
      <c r="G161">
        <v>2247061</v>
      </c>
      <c r="H161" t="s">
        <v>961</v>
      </c>
      <c r="I161" t="s">
        <v>1158</v>
      </c>
    </row>
    <row r="162" spans="1:9" x14ac:dyDescent="0.25">
      <c r="A162">
        <v>7550</v>
      </c>
      <c r="B162" t="s">
        <v>73</v>
      </c>
      <c r="C162">
        <v>440</v>
      </c>
      <c r="D162" s="404">
        <v>45103</v>
      </c>
      <c r="E162" t="s">
        <v>1271</v>
      </c>
      <c r="F162">
        <v>112.17</v>
      </c>
      <c r="G162">
        <v>2247062</v>
      </c>
      <c r="H162" t="s">
        <v>961</v>
      </c>
      <c r="I162" t="s">
        <v>1158</v>
      </c>
    </row>
    <row r="163" spans="1:9" x14ac:dyDescent="0.25">
      <c r="A163">
        <v>7550</v>
      </c>
      <c r="B163" t="s">
        <v>73</v>
      </c>
      <c r="C163">
        <v>440</v>
      </c>
      <c r="D163" s="404">
        <v>45196</v>
      </c>
      <c r="E163" t="s">
        <v>1272</v>
      </c>
      <c r="F163">
        <v>106.09</v>
      </c>
      <c r="G163">
        <v>2365975</v>
      </c>
      <c r="H163" t="s">
        <v>961</v>
      </c>
      <c r="I163" t="s">
        <v>1158</v>
      </c>
    </row>
    <row r="164" spans="1:9" x14ac:dyDescent="0.25">
      <c r="A164">
        <v>7550</v>
      </c>
      <c r="B164" t="s">
        <v>73</v>
      </c>
      <c r="C164">
        <v>240</v>
      </c>
      <c r="D164" s="404">
        <v>45205</v>
      </c>
      <c r="E164" t="s">
        <v>1273</v>
      </c>
      <c r="F164">
        <v>296.43</v>
      </c>
      <c r="G164">
        <v>2378941</v>
      </c>
      <c r="H164" t="s">
        <v>961</v>
      </c>
      <c r="I164" t="s">
        <v>1158</v>
      </c>
    </row>
    <row r="165" spans="1:9" x14ac:dyDescent="0.25">
      <c r="A165">
        <v>7550</v>
      </c>
      <c r="B165" t="s">
        <v>73</v>
      </c>
      <c r="C165">
        <v>240</v>
      </c>
      <c r="D165" s="404">
        <v>45191</v>
      </c>
      <c r="E165" t="s">
        <v>1274</v>
      </c>
      <c r="F165">
        <v>171.91</v>
      </c>
      <c r="G165">
        <v>2359830</v>
      </c>
      <c r="H165" t="s">
        <v>961</v>
      </c>
      <c r="I165" t="s">
        <v>1158</v>
      </c>
    </row>
    <row r="166" spans="1:9" x14ac:dyDescent="0.25">
      <c r="A166">
        <v>7550</v>
      </c>
      <c r="B166" t="s">
        <v>73</v>
      </c>
      <c r="C166">
        <v>440</v>
      </c>
      <c r="D166" s="404">
        <v>45196</v>
      </c>
      <c r="E166" t="s">
        <v>1275</v>
      </c>
      <c r="F166">
        <v>120</v>
      </c>
      <c r="G166">
        <v>2365977</v>
      </c>
      <c r="H166" t="s">
        <v>961</v>
      </c>
      <c r="I166" t="s">
        <v>1158</v>
      </c>
    </row>
    <row r="167" spans="1:9" x14ac:dyDescent="0.25">
      <c r="A167">
        <v>7550</v>
      </c>
      <c r="B167" t="s">
        <v>73</v>
      </c>
      <c r="C167">
        <v>340</v>
      </c>
      <c r="D167" s="404">
        <v>45105</v>
      </c>
      <c r="E167" t="s">
        <v>1276</v>
      </c>
      <c r="F167">
        <v>196.09</v>
      </c>
      <c r="G167">
        <v>2250338</v>
      </c>
      <c r="H167" t="s">
        <v>961</v>
      </c>
      <c r="I167" t="s">
        <v>1158</v>
      </c>
    </row>
    <row r="168" spans="1:9" x14ac:dyDescent="0.25">
      <c r="A168">
        <v>7550</v>
      </c>
      <c r="B168" t="s">
        <v>73</v>
      </c>
      <c r="C168">
        <v>140</v>
      </c>
      <c r="D168" s="404">
        <v>45183</v>
      </c>
      <c r="E168" t="s">
        <v>1277</v>
      </c>
      <c r="F168">
        <v>97</v>
      </c>
      <c r="G168">
        <v>2349058</v>
      </c>
      <c r="H168" t="s">
        <v>961</v>
      </c>
      <c r="I168" t="s">
        <v>1158</v>
      </c>
    </row>
    <row r="169" spans="1:9" x14ac:dyDescent="0.25">
      <c r="A169">
        <v>7550</v>
      </c>
      <c r="B169" t="s">
        <v>73</v>
      </c>
      <c r="C169">
        <v>142</v>
      </c>
      <c r="D169" s="404">
        <v>45142</v>
      </c>
      <c r="E169" t="s">
        <v>1278</v>
      </c>
      <c r="F169">
        <v>260.29000000000002</v>
      </c>
      <c r="G169">
        <v>2298366</v>
      </c>
      <c r="H169" t="s">
        <v>961</v>
      </c>
      <c r="I169" t="s">
        <v>1158</v>
      </c>
    </row>
    <row r="170" spans="1:9" x14ac:dyDescent="0.25">
      <c r="A170">
        <v>7550</v>
      </c>
      <c r="B170" t="s">
        <v>73</v>
      </c>
      <c r="C170">
        <v>140</v>
      </c>
      <c r="D170" s="404">
        <v>45112</v>
      </c>
      <c r="E170" t="s">
        <v>1279</v>
      </c>
      <c r="F170">
        <v>131.30000000000001</v>
      </c>
      <c r="G170">
        <v>2259665</v>
      </c>
      <c r="H170" t="s">
        <v>961</v>
      </c>
      <c r="I170" t="s">
        <v>1158</v>
      </c>
    </row>
    <row r="171" spans="1:9" x14ac:dyDescent="0.25">
      <c r="A171">
        <v>7550</v>
      </c>
      <c r="B171" t="s">
        <v>73</v>
      </c>
      <c r="C171">
        <v>340</v>
      </c>
      <c r="D171" s="404">
        <v>45099</v>
      </c>
      <c r="E171" t="s">
        <v>1280</v>
      </c>
      <c r="F171">
        <v>42.17</v>
      </c>
      <c r="G171">
        <v>2243109</v>
      </c>
      <c r="H171" t="s">
        <v>961</v>
      </c>
      <c r="I171" t="s">
        <v>1158</v>
      </c>
    </row>
    <row r="172" spans="1:9" x14ac:dyDescent="0.25">
      <c r="A172">
        <v>7550</v>
      </c>
      <c r="B172" t="s">
        <v>73</v>
      </c>
      <c r="C172">
        <v>240</v>
      </c>
      <c r="D172" s="404">
        <v>45170</v>
      </c>
      <c r="E172" t="s">
        <v>1281</v>
      </c>
      <c r="F172">
        <v>124.87</v>
      </c>
      <c r="G172">
        <v>2334139</v>
      </c>
      <c r="H172" t="s">
        <v>961</v>
      </c>
      <c r="I172" t="s">
        <v>1158</v>
      </c>
    </row>
    <row r="173" spans="1:9" x14ac:dyDescent="0.25">
      <c r="A173">
        <v>7550</v>
      </c>
      <c r="B173" t="s">
        <v>73</v>
      </c>
      <c r="C173">
        <v>240</v>
      </c>
      <c r="D173" s="404">
        <v>45127</v>
      </c>
      <c r="E173" t="s">
        <v>1282</v>
      </c>
      <c r="F173">
        <v>62.61</v>
      </c>
      <c r="G173">
        <v>2277728</v>
      </c>
      <c r="H173" t="s">
        <v>961</v>
      </c>
      <c r="I173" t="s">
        <v>1158</v>
      </c>
    </row>
    <row r="174" spans="1:9" x14ac:dyDescent="0.25">
      <c r="A174">
        <v>7550</v>
      </c>
      <c r="B174" t="s">
        <v>73</v>
      </c>
      <c r="C174">
        <v>142</v>
      </c>
      <c r="D174" s="404">
        <v>45104</v>
      </c>
      <c r="E174" t="s">
        <v>1283</v>
      </c>
      <c r="F174">
        <v>20.71</v>
      </c>
      <c r="G174">
        <v>2248651</v>
      </c>
      <c r="H174" t="s">
        <v>961</v>
      </c>
      <c r="I174" t="s">
        <v>1158</v>
      </c>
    </row>
    <row r="175" spans="1:9" x14ac:dyDescent="0.25">
      <c r="A175">
        <v>7550</v>
      </c>
      <c r="B175" t="s">
        <v>73</v>
      </c>
      <c r="C175">
        <v>210</v>
      </c>
      <c r="D175" s="404">
        <v>45238</v>
      </c>
      <c r="E175" t="s">
        <v>1284</v>
      </c>
      <c r="F175">
        <v>43.48</v>
      </c>
      <c r="G175">
        <v>2420350</v>
      </c>
      <c r="H175" t="s">
        <v>961</v>
      </c>
      <c r="I175" t="s">
        <v>1158</v>
      </c>
    </row>
    <row r="176" spans="1:9" x14ac:dyDescent="0.25">
      <c r="A176">
        <v>7550</v>
      </c>
      <c r="B176" t="s">
        <v>73</v>
      </c>
      <c r="C176">
        <v>120</v>
      </c>
      <c r="D176" s="404">
        <v>45307</v>
      </c>
      <c r="E176" t="s">
        <v>1285</v>
      </c>
      <c r="F176">
        <v>46.96</v>
      </c>
      <c r="G176">
        <v>2507589</v>
      </c>
      <c r="H176" t="s">
        <v>961</v>
      </c>
      <c r="I176" t="s">
        <v>1158</v>
      </c>
    </row>
    <row r="177" spans="1:9" x14ac:dyDescent="0.25">
      <c r="A177">
        <v>7550</v>
      </c>
      <c r="B177" t="s">
        <v>73</v>
      </c>
      <c r="C177">
        <v>240</v>
      </c>
      <c r="D177" s="404">
        <v>45196</v>
      </c>
      <c r="E177" t="s">
        <v>1286</v>
      </c>
      <c r="F177">
        <v>127.37</v>
      </c>
      <c r="G177">
        <v>2365978</v>
      </c>
      <c r="H177" t="s">
        <v>961</v>
      </c>
      <c r="I177" t="s">
        <v>1158</v>
      </c>
    </row>
    <row r="178" spans="1:9" x14ac:dyDescent="0.25">
      <c r="A178">
        <v>7550</v>
      </c>
      <c r="B178" t="s">
        <v>73</v>
      </c>
      <c r="C178">
        <v>140</v>
      </c>
      <c r="D178" s="404">
        <v>45007</v>
      </c>
      <c r="E178" t="s">
        <v>954</v>
      </c>
      <c r="F178">
        <v>86.09</v>
      </c>
      <c r="G178">
        <v>2129759</v>
      </c>
      <c r="H178" t="s">
        <v>961</v>
      </c>
      <c r="I178" t="s">
        <v>1158</v>
      </c>
    </row>
    <row r="179" spans="1:9" x14ac:dyDescent="0.25">
      <c r="A179">
        <v>7550</v>
      </c>
      <c r="B179" t="s">
        <v>73</v>
      </c>
      <c r="C179">
        <v>140</v>
      </c>
      <c r="D179" s="404">
        <v>45014</v>
      </c>
      <c r="E179" t="s">
        <v>954</v>
      </c>
      <c r="F179">
        <v>50.35</v>
      </c>
      <c r="G179">
        <v>2139394</v>
      </c>
      <c r="H179" t="s">
        <v>961</v>
      </c>
      <c r="I179" t="s">
        <v>1158</v>
      </c>
    </row>
    <row r="180" spans="1:9" x14ac:dyDescent="0.25">
      <c r="A180">
        <v>7550</v>
      </c>
      <c r="B180" t="s">
        <v>73</v>
      </c>
      <c r="C180">
        <v>140</v>
      </c>
      <c r="D180" s="404">
        <v>45016</v>
      </c>
      <c r="E180" t="s">
        <v>954</v>
      </c>
      <c r="F180">
        <v>32.17</v>
      </c>
      <c r="G180">
        <v>2143471</v>
      </c>
      <c r="H180" t="s">
        <v>961</v>
      </c>
      <c r="I180" t="s">
        <v>1158</v>
      </c>
    </row>
    <row r="181" spans="1:9" x14ac:dyDescent="0.25">
      <c r="A181">
        <v>7550</v>
      </c>
      <c r="B181" t="s">
        <v>73</v>
      </c>
      <c r="C181">
        <v>140</v>
      </c>
      <c r="D181" s="404">
        <v>45019</v>
      </c>
      <c r="E181" t="s">
        <v>954</v>
      </c>
      <c r="F181">
        <v>61.39</v>
      </c>
      <c r="G181">
        <v>2145460</v>
      </c>
      <c r="H181" t="s">
        <v>961</v>
      </c>
      <c r="I181" t="s">
        <v>1158</v>
      </c>
    </row>
    <row r="182" spans="1:9" x14ac:dyDescent="0.25">
      <c r="A182">
        <v>7550</v>
      </c>
      <c r="B182" t="s">
        <v>73</v>
      </c>
      <c r="C182">
        <v>140</v>
      </c>
      <c r="D182" s="404">
        <v>45019</v>
      </c>
      <c r="E182" t="s">
        <v>954</v>
      </c>
      <c r="F182">
        <v>119.13</v>
      </c>
      <c r="G182">
        <v>2145461</v>
      </c>
      <c r="H182" t="s">
        <v>961</v>
      </c>
      <c r="I182" t="s">
        <v>1158</v>
      </c>
    </row>
    <row r="183" spans="1:9" x14ac:dyDescent="0.25">
      <c r="A183">
        <v>7550</v>
      </c>
      <c r="B183" t="s">
        <v>73</v>
      </c>
      <c r="C183">
        <v>140</v>
      </c>
      <c r="D183" s="404">
        <v>45058</v>
      </c>
      <c r="E183" t="s">
        <v>1287</v>
      </c>
      <c r="F183">
        <v>66.77</v>
      </c>
      <c r="G183">
        <v>2190839</v>
      </c>
      <c r="H183" t="s">
        <v>961</v>
      </c>
      <c r="I183" t="s">
        <v>1158</v>
      </c>
    </row>
    <row r="184" spans="1:9" x14ac:dyDescent="0.25">
      <c r="A184">
        <v>7550</v>
      </c>
      <c r="B184" t="s">
        <v>73</v>
      </c>
      <c r="C184">
        <v>140</v>
      </c>
      <c r="D184" s="404">
        <v>45048</v>
      </c>
      <c r="E184" t="s">
        <v>1288</v>
      </c>
      <c r="F184">
        <v>140</v>
      </c>
      <c r="G184">
        <v>2177022</v>
      </c>
      <c r="H184" t="s">
        <v>961</v>
      </c>
      <c r="I184" t="s">
        <v>1158</v>
      </c>
    </row>
    <row r="185" spans="1:9" x14ac:dyDescent="0.25">
      <c r="A185">
        <v>7550</v>
      </c>
      <c r="B185" t="s">
        <v>73</v>
      </c>
      <c r="C185">
        <v>142</v>
      </c>
      <c r="D185" s="404">
        <v>45090</v>
      </c>
      <c r="E185" t="s">
        <v>1289</v>
      </c>
      <c r="F185">
        <v>61.3</v>
      </c>
      <c r="G185">
        <v>2230401</v>
      </c>
      <c r="H185" t="s">
        <v>961</v>
      </c>
      <c r="I185" t="s">
        <v>1158</v>
      </c>
    </row>
    <row r="186" spans="1:9" x14ac:dyDescent="0.25">
      <c r="A186">
        <v>7550</v>
      </c>
      <c r="B186" t="s">
        <v>73</v>
      </c>
      <c r="C186">
        <v>140</v>
      </c>
      <c r="D186" s="404">
        <v>45071</v>
      </c>
      <c r="E186" t="s">
        <v>1290</v>
      </c>
      <c r="F186">
        <v>150.87</v>
      </c>
      <c r="G186">
        <v>2207455</v>
      </c>
      <c r="H186" t="s">
        <v>961</v>
      </c>
      <c r="I186" t="s">
        <v>1158</v>
      </c>
    </row>
    <row r="187" spans="1:9" x14ac:dyDescent="0.25">
      <c r="A187">
        <v>7550</v>
      </c>
      <c r="B187" t="s">
        <v>73</v>
      </c>
      <c r="C187">
        <v>140</v>
      </c>
      <c r="D187" s="404">
        <v>45048</v>
      </c>
      <c r="E187" t="s">
        <v>1291</v>
      </c>
      <c r="F187">
        <v>114.32</v>
      </c>
      <c r="G187">
        <v>2177021</v>
      </c>
      <c r="H187" t="s">
        <v>961</v>
      </c>
      <c r="I187" t="s">
        <v>1158</v>
      </c>
    </row>
    <row r="188" spans="1:9" x14ac:dyDescent="0.25">
      <c r="A188">
        <v>7550</v>
      </c>
      <c r="B188" t="s">
        <v>73</v>
      </c>
      <c r="C188">
        <v>230</v>
      </c>
      <c r="D188" s="404">
        <v>45069</v>
      </c>
      <c r="E188" t="s">
        <v>1292</v>
      </c>
      <c r="F188">
        <v>95.88</v>
      </c>
      <c r="G188">
        <v>2203205</v>
      </c>
      <c r="H188" t="s">
        <v>1293</v>
      </c>
      <c r="I188" t="s">
        <v>1158</v>
      </c>
    </row>
    <row r="189" spans="1:9" x14ac:dyDescent="0.25">
      <c r="A189">
        <v>7550</v>
      </c>
      <c r="B189" t="s">
        <v>73</v>
      </c>
      <c r="C189">
        <v>240</v>
      </c>
      <c r="D189" s="404">
        <v>45069</v>
      </c>
      <c r="E189" t="s">
        <v>1292</v>
      </c>
      <c r="F189">
        <v>95.88</v>
      </c>
      <c r="G189">
        <v>2203205</v>
      </c>
      <c r="H189" t="s">
        <v>1293</v>
      </c>
      <c r="I189" t="s">
        <v>1158</v>
      </c>
    </row>
    <row r="190" spans="1:9" x14ac:dyDescent="0.25">
      <c r="A190">
        <v>7550</v>
      </c>
      <c r="B190" t="s">
        <v>73</v>
      </c>
      <c r="C190">
        <v>340</v>
      </c>
      <c r="D190" s="404">
        <v>45069</v>
      </c>
      <c r="E190" t="s">
        <v>1292</v>
      </c>
      <c r="F190">
        <v>95.88</v>
      </c>
      <c r="G190">
        <v>2203205</v>
      </c>
      <c r="H190" t="s">
        <v>1293</v>
      </c>
      <c r="I190" t="s">
        <v>1158</v>
      </c>
    </row>
    <row r="191" spans="1:9" x14ac:dyDescent="0.25">
      <c r="A191">
        <v>7550</v>
      </c>
      <c r="B191" t="s">
        <v>73</v>
      </c>
      <c r="C191">
        <v>430</v>
      </c>
      <c r="D191" s="404">
        <v>45069</v>
      </c>
      <c r="E191" t="s">
        <v>1292</v>
      </c>
      <c r="F191">
        <v>95.88</v>
      </c>
      <c r="G191">
        <v>2203205</v>
      </c>
      <c r="H191" t="s">
        <v>1293</v>
      </c>
      <c r="I191" t="s">
        <v>1158</v>
      </c>
    </row>
    <row r="192" spans="1:9" x14ac:dyDescent="0.25">
      <c r="A192">
        <v>7550</v>
      </c>
      <c r="B192" t="s">
        <v>73</v>
      </c>
      <c r="C192">
        <v>440</v>
      </c>
      <c r="D192" s="404">
        <v>45069</v>
      </c>
      <c r="E192" t="s">
        <v>1292</v>
      </c>
      <c r="F192">
        <v>95.91</v>
      </c>
      <c r="G192">
        <v>2203205</v>
      </c>
      <c r="H192" t="s">
        <v>1293</v>
      </c>
      <c r="I192" t="s">
        <v>1158</v>
      </c>
    </row>
    <row r="193" spans="1:9" x14ac:dyDescent="0.25">
      <c r="A193">
        <v>7550</v>
      </c>
      <c r="B193" t="s">
        <v>73</v>
      </c>
      <c r="C193">
        <v>936</v>
      </c>
      <c r="D193" s="404">
        <v>45069</v>
      </c>
      <c r="E193" t="s">
        <v>1292</v>
      </c>
      <c r="F193">
        <v>95.88</v>
      </c>
      <c r="G193">
        <v>2203205</v>
      </c>
      <c r="H193" t="s">
        <v>1293</v>
      </c>
      <c r="I193" t="s">
        <v>1158</v>
      </c>
    </row>
    <row r="194" spans="1:9" x14ac:dyDescent="0.25">
      <c r="A194">
        <v>7550</v>
      </c>
      <c r="B194" t="s">
        <v>73</v>
      </c>
      <c r="C194">
        <v>140</v>
      </c>
      <c r="D194" s="404">
        <v>45061</v>
      </c>
      <c r="E194" t="s">
        <v>1294</v>
      </c>
      <c r="F194">
        <v>66.77</v>
      </c>
      <c r="G194">
        <v>2192798</v>
      </c>
      <c r="H194" t="s">
        <v>961</v>
      </c>
      <c r="I194" t="s">
        <v>1158</v>
      </c>
    </row>
    <row r="195" spans="1:9" x14ac:dyDescent="0.25">
      <c r="A195">
        <v>7550</v>
      </c>
      <c r="B195" t="s">
        <v>73</v>
      </c>
      <c r="C195">
        <v>140</v>
      </c>
      <c r="D195" s="404">
        <v>45102</v>
      </c>
      <c r="E195" t="s">
        <v>1295</v>
      </c>
      <c r="F195">
        <v>8076.06</v>
      </c>
      <c r="G195">
        <v>2252422</v>
      </c>
      <c r="I195" t="s">
        <v>1158</v>
      </c>
    </row>
    <row r="196" spans="1:9" x14ac:dyDescent="0.25">
      <c r="A196">
        <v>7550</v>
      </c>
      <c r="B196" t="s">
        <v>73</v>
      </c>
      <c r="C196">
        <v>240</v>
      </c>
      <c r="D196" s="404">
        <v>45102</v>
      </c>
      <c r="E196" t="s">
        <v>1295</v>
      </c>
      <c r="F196">
        <v>-8076.06</v>
      </c>
      <c r="G196">
        <v>2252422</v>
      </c>
      <c r="I196" t="s">
        <v>1158</v>
      </c>
    </row>
    <row r="197" spans="1:9" x14ac:dyDescent="0.25">
      <c r="A197">
        <v>7550</v>
      </c>
      <c r="B197" t="s">
        <v>73</v>
      </c>
      <c r="C197">
        <v>220</v>
      </c>
      <c r="D197" s="404">
        <v>45015</v>
      </c>
      <c r="E197" t="s">
        <v>1193</v>
      </c>
      <c r="F197">
        <v>3400</v>
      </c>
      <c r="G197">
        <v>2150554</v>
      </c>
      <c r="H197" t="s">
        <v>1193</v>
      </c>
      <c r="I197" t="s">
        <v>1165</v>
      </c>
    </row>
    <row r="198" spans="1:9" x14ac:dyDescent="0.25">
      <c r="A198">
        <v>7550</v>
      </c>
      <c r="B198" t="s">
        <v>73</v>
      </c>
      <c r="C198">
        <v>220</v>
      </c>
      <c r="D198" s="404">
        <v>45022</v>
      </c>
      <c r="E198" t="s">
        <v>1193</v>
      </c>
      <c r="F198">
        <v>3910</v>
      </c>
      <c r="G198">
        <v>2150538</v>
      </c>
      <c r="H198" t="s">
        <v>1193</v>
      </c>
      <c r="I198" t="s">
        <v>1165</v>
      </c>
    </row>
    <row r="199" spans="1:9" x14ac:dyDescent="0.25">
      <c r="A199">
        <v>7550</v>
      </c>
      <c r="B199" t="s">
        <v>73</v>
      </c>
      <c r="C199">
        <v>220</v>
      </c>
      <c r="D199" s="404">
        <v>45022</v>
      </c>
      <c r="E199" t="s">
        <v>1193</v>
      </c>
      <c r="F199">
        <v>-3400</v>
      </c>
      <c r="G199">
        <v>2150552</v>
      </c>
      <c r="H199" t="s">
        <v>1193</v>
      </c>
      <c r="I199" t="s">
        <v>1165</v>
      </c>
    </row>
    <row r="200" spans="1:9" x14ac:dyDescent="0.25">
      <c r="A200">
        <v>7550</v>
      </c>
      <c r="B200" t="s">
        <v>73</v>
      </c>
      <c r="C200">
        <v>330</v>
      </c>
      <c r="D200" s="404">
        <v>45043</v>
      </c>
      <c r="E200" t="s">
        <v>1193</v>
      </c>
      <c r="F200">
        <v>208.75</v>
      </c>
      <c r="G200">
        <v>2176674</v>
      </c>
      <c r="H200" t="s">
        <v>1193</v>
      </c>
      <c r="I200" t="s">
        <v>1165</v>
      </c>
    </row>
    <row r="201" spans="1:9" x14ac:dyDescent="0.25">
      <c r="A201">
        <v>7550</v>
      </c>
      <c r="B201" t="s">
        <v>73</v>
      </c>
      <c r="C201">
        <v>340</v>
      </c>
      <c r="D201" s="404">
        <v>45043</v>
      </c>
      <c r="E201" t="s">
        <v>1193</v>
      </c>
      <c r="F201">
        <v>208.76</v>
      </c>
      <c r="G201">
        <v>2176674</v>
      </c>
      <c r="H201" t="s">
        <v>1193</v>
      </c>
      <c r="I201" t="s">
        <v>1165</v>
      </c>
    </row>
    <row r="202" spans="1:9" x14ac:dyDescent="0.25">
      <c r="A202">
        <v>7550</v>
      </c>
      <c r="B202" t="s">
        <v>73</v>
      </c>
      <c r="C202">
        <v>240</v>
      </c>
      <c r="D202" s="404">
        <v>45071</v>
      </c>
      <c r="E202" t="s">
        <v>1193</v>
      </c>
      <c r="F202">
        <v>1498.78</v>
      </c>
      <c r="G202">
        <v>2220962</v>
      </c>
      <c r="H202" t="s">
        <v>1193</v>
      </c>
      <c r="I202" t="s">
        <v>1165</v>
      </c>
    </row>
    <row r="203" spans="1:9" x14ac:dyDescent="0.25">
      <c r="A203">
        <v>7550</v>
      </c>
      <c r="B203" t="s">
        <v>73</v>
      </c>
      <c r="C203">
        <v>240</v>
      </c>
      <c r="D203" s="404">
        <v>45203</v>
      </c>
      <c r="E203" t="s">
        <v>1193</v>
      </c>
      <c r="F203">
        <v>-716.69</v>
      </c>
      <c r="G203">
        <v>2378307</v>
      </c>
      <c r="H203" t="s">
        <v>1193</v>
      </c>
      <c r="I203" t="s">
        <v>1165</v>
      </c>
    </row>
    <row r="204" spans="1:9" x14ac:dyDescent="0.25">
      <c r="A204">
        <v>7550</v>
      </c>
      <c r="B204" t="s">
        <v>73</v>
      </c>
      <c r="C204">
        <v>220</v>
      </c>
      <c r="D204" s="404">
        <v>45223</v>
      </c>
      <c r="E204" t="s">
        <v>1193</v>
      </c>
      <c r="F204">
        <v>167.5</v>
      </c>
      <c r="G204">
        <v>2411627</v>
      </c>
      <c r="H204" t="s">
        <v>1193</v>
      </c>
      <c r="I204" t="s">
        <v>1165</v>
      </c>
    </row>
    <row r="205" spans="1:9" x14ac:dyDescent="0.25">
      <c r="A205">
        <v>7550</v>
      </c>
      <c r="B205" t="s">
        <v>73</v>
      </c>
      <c r="C205">
        <v>240</v>
      </c>
      <c r="D205" s="404">
        <v>45223</v>
      </c>
      <c r="E205" t="s">
        <v>1193</v>
      </c>
      <c r="F205">
        <v>769.78</v>
      </c>
      <c r="G205">
        <v>2411627</v>
      </c>
      <c r="H205" t="s">
        <v>1193</v>
      </c>
      <c r="I205" t="s">
        <v>1165</v>
      </c>
    </row>
    <row r="206" spans="1:9" x14ac:dyDescent="0.25">
      <c r="A206">
        <v>7550</v>
      </c>
      <c r="B206" t="s">
        <v>73</v>
      </c>
      <c r="C206">
        <v>240</v>
      </c>
      <c r="D206" s="404">
        <v>45223</v>
      </c>
      <c r="E206" t="s">
        <v>1193</v>
      </c>
      <c r="F206">
        <v>769.78</v>
      </c>
      <c r="G206">
        <v>2411627</v>
      </c>
      <c r="H206" t="s">
        <v>1193</v>
      </c>
      <c r="I206" t="s">
        <v>1165</v>
      </c>
    </row>
    <row r="207" spans="1:9" x14ac:dyDescent="0.25">
      <c r="A207">
        <v>7550</v>
      </c>
      <c r="B207" t="s">
        <v>73</v>
      </c>
      <c r="C207">
        <v>330</v>
      </c>
      <c r="D207" s="404">
        <v>45223</v>
      </c>
      <c r="E207" t="s">
        <v>1193</v>
      </c>
      <c r="F207">
        <v>173</v>
      </c>
      <c r="G207">
        <v>2411627</v>
      </c>
      <c r="H207" t="s">
        <v>1193</v>
      </c>
      <c r="I207" t="s">
        <v>1165</v>
      </c>
    </row>
    <row r="208" spans="1:9" x14ac:dyDescent="0.25">
      <c r="A208">
        <v>7550</v>
      </c>
      <c r="B208" t="s">
        <v>73</v>
      </c>
      <c r="C208">
        <v>210</v>
      </c>
      <c r="D208" s="404">
        <v>45257</v>
      </c>
      <c r="E208" t="s">
        <v>1193</v>
      </c>
      <c r="F208">
        <v>1724.77</v>
      </c>
      <c r="G208">
        <v>2458019</v>
      </c>
      <c r="H208" t="s">
        <v>1193</v>
      </c>
      <c r="I208" t="s">
        <v>1165</v>
      </c>
    </row>
    <row r="209" spans="1:9" x14ac:dyDescent="0.25">
      <c r="A209">
        <v>7550</v>
      </c>
      <c r="B209" t="s">
        <v>73</v>
      </c>
      <c r="C209">
        <v>220</v>
      </c>
      <c r="D209" s="404">
        <v>45257</v>
      </c>
      <c r="E209" t="s">
        <v>1193</v>
      </c>
      <c r="F209">
        <v>1724.77</v>
      </c>
      <c r="G209">
        <v>2458019</v>
      </c>
      <c r="H209" t="s">
        <v>1193</v>
      </c>
      <c r="I209" t="s">
        <v>1165</v>
      </c>
    </row>
    <row r="210" spans="1:9" x14ac:dyDescent="0.25">
      <c r="A210">
        <v>7550</v>
      </c>
      <c r="B210" t="s">
        <v>73</v>
      </c>
      <c r="C210">
        <v>210</v>
      </c>
      <c r="D210" s="404">
        <v>45349</v>
      </c>
      <c r="E210" t="s">
        <v>1296</v>
      </c>
      <c r="F210">
        <v>1113.5</v>
      </c>
      <c r="G210">
        <v>2573443</v>
      </c>
      <c r="H210" t="s">
        <v>1193</v>
      </c>
      <c r="I210" t="s">
        <v>1165</v>
      </c>
    </row>
    <row r="211" spans="1:9" x14ac:dyDescent="0.25">
      <c r="A211">
        <v>7550</v>
      </c>
      <c r="B211" t="s">
        <v>73</v>
      </c>
      <c r="C211">
        <v>230</v>
      </c>
      <c r="D211" s="404">
        <v>45349</v>
      </c>
      <c r="E211" t="s">
        <v>1296</v>
      </c>
      <c r="F211">
        <v>173</v>
      </c>
      <c r="G211">
        <v>2573443</v>
      </c>
      <c r="H211" t="s">
        <v>1193</v>
      </c>
      <c r="I211" t="s">
        <v>1165</v>
      </c>
    </row>
    <row r="212" spans="1:9" x14ac:dyDescent="0.25">
      <c r="A212">
        <v>7550</v>
      </c>
      <c r="B212" t="s">
        <v>73</v>
      </c>
      <c r="C212">
        <v>240</v>
      </c>
      <c r="D212" s="404">
        <v>45349</v>
      </c>
      <c r="E212" t="s">
        <v>1296</v>
      </c>
      <c r="F212">
        <v>335.01</v>
      </c>
      <c r="G212">
        <v>2573443</v>
      </c>
      <c r="H212" t="s">
        <v>1193</v>
      </c>
      <c r="I212" t="s">
        <v>1165</v>
      </c>
    </row>
    <row r="213" spans="1:9" x14ac:dyDescent="0.25">
      <c r="A213">
        <v>7550</v>
      </c>
      <c r="B213" t="s">
        <v>73</v>
      </c>
      <c r="C213">
        <v>220</v>
      </c>
      <c r="D213" s="404">
        <v>45103</v>
      </c>
      <c r="E213" t="s">
        <v>1297</v>
      </c>
      <c r="F213">
        <v>167.5</v>
      </c>
      <c r="G213">
        <v>2257855</v>
      </c>
      <c r="H213" t="s">
        <v>1193</v>
      </c>
      <c r="I213" t="s">
        <v>1165</v>
      </c>
    </row>
    <row r="214" spans="1:9" x14ac:dyDescent="0.25">
      <c r="A214">
        <v>7550</v>
      </c>
      <c r="B214" t="s">
        <v>73</v>
      </c>
      <c r="C214">
        <v>240</v>
      </c>
      <c r="D214" s="404">
        <v>45103</v>
      </c>
      <c r="E214" t="s">
        <v>1297</v>
      </c>
      <c r="F214">
        <v>4139.4399999999996</v>
      </c>
      <c r="G214">
        <v>2257855</v>
      </c>
      <c r="H214" t="s">
        <v>1193</v>
      </c>
      <c r="I214" t="s">
        <v>1165</v>
      </c>
    </row>
    <row r="215" spans="1:9" x14ac:dyDescent="0.25">
      <c r="A215">
        <v>7550</v>
      </c>
      <c r="B215" t="s">
        <v>73</v>
      </c>
      <c r="C215">
        <v>220</v>
      </c>
      <c r="D215" s="404">
        <v>45195</v>
      </c>
      <c r="E215" t="s">
        <v>1298</v>
      </c>
      <c r="F215">
        <v>1113.5</v>
      </c>
      <c r="G215">
        <v>2373545</v>
      </c>
      <c r="H215" t="s">
        <v>1193</v>
      </c>
      <c r="I215" t="s">
        <v>1165</v>
      </c>
    </row>
    <row r="216" spans="1:9" x14ac:dyDescent="0.25">
      <c r="A216">
        <v>7550</v>
      </c>
      <c r="B216" t="s">
        <v>73</v>
      </c>
      <c r="C216">
        <v>240</v>
      </c>
      <c r="D216" s="404">
        <v>45195</v>
      </c>
      <c r="E216" t="s">
        <v>1298</v>
      </c>
      <c r="F216">
        <v>716.69</v>
      </c>
      <c r="G216">
        <v>2373545</v>
      </c>
      <c r="H216" t="s">
        <v>1193</v>
      </c>
      <c r="I216" t="s">
        <v>1165</v>
      </c>
    </row>
    <row r="217" spans="1:9" x14ac:dyDescent="0.25">
      <c r="A217">
        <v>7550</v>
      </c>
      <c r="B217" t="s">
        <v>73</v>
      </c>
      <c r="C217">
        <v>240</v>
      </c>
      <c r="D217" s="404">
        <v>45195</v>
      </c>
      <c r="E217" t="s">
        <v>1298</v>
      </c>
      <c r="F217">
        <v>716.69</v>
      </c>
      <c r="G217">
        <v>2373545</v>
      </c>
      <c r="H217" t="s">
        <v>1193</v>
      </c>
      <c r="I217" t="s">
        <v>1165</v>
      </c>
    </row>
    <row r="218" spans="1:9" x14ac:dyDescent="0.25">
      <c r="A218">
        <v>7550</v>
      </c>
      <c r="B218" t="s">
        <v>73</v>
      </c>
      <c r="C218">
        <v>240</v>
      </c>
      <c r="D218" s="404">
        <v>45195</v>
      </c>
      <c r="E218" t="s">
        <v>1298</v>
      </c>
      <c r="F218">
        <v>769.78</v>
      </c>
      <c r="G218">
        <v>2373545</v>
      </c>
      <c r="H218" t="s">
        <v>1193</v>
      </c>
      <c r="I218" t="s">
        <v>1165</v>
      </c>
    </row>
    <row r="219" spans="1:9" x14ac:dyDescent="0.25">
      <c r="A219">
        <v>7550</v>
      </c>
      <c r="B219" t="s">
        <v>73</v>
      </c>
      <c r="C219">
        <v>240</v>
      </c>
      <c r="D219" s="404">
        <v>45195</v>
      </c>
      <c r="E219" t="s">
        <v>1298</v>
      </c>
      <c r="F219">
        <v>716.69</v>
      </c>
      <c r="G219">
        <v>2373545</v>
      </c>
      <c r="H219" t="s">
        <v>1193</v>
      </c>
      <c r="I219" t="s">
        <v>1165</v>
      </c>
    </row>
    <row r="220" spans="1:9" x14ac:dyDescent="0.25">
      <c r="A220">
        <v>7550</v>
      </c>
      <c r="B220" t="s">
        <v>73</v>
      </c>
      <c r="C220">
        <v>340</v>
      </c>
      <c r="D220" s="404">
        <v>45195</v>
      </c>
      <c r="E220" t="s">
        <v>1298</v>
      </c>
      <c r="F220">
        <v>769.78</v>
      </c>
      <c r="G220">
        <v>2373545</v>
      </c>
      <c r="H220" t="s">
        <v>1193</v>
      </c>
      <c r="I220" t="s">
        <v>1165</v>
      </c>
    </row>
    <row r="221" spans="1:9" x14ac:dyDescent="0.25">
      <c r="A221">
        <v>7550</v>
      </c>
      <c r="B221" t="s">
        <v>73</v>
      </c>
      <c r="C221">
        <v>120</v>
      </c>
      <c r="D221" s="404">
        <v>45015</v>
      </c>
      <c r="E221" t="s">
        <v>1299</v>
      </c>
      <c r="F221">
        <v>3630.21</v>
      </c>
      <c r="G221">
        <v>2148917</v>
      </c>
      <c r="H221" t="s">
        <v>1299</v>
      </c>
      <c r="I221" t="s">
        <v>1165</v>
      </c>
    </row>
    <row r="222" spans="1:9" x14ac:dyDescent="0.25">
      <c r="A222">
        <v>7550</v>
      </c>
      <c r="B222" t="s">
        <v>73</v>
      </c>
      <c r="C222">
        <v>140</v>
      </c>
      <c r="D222" s="404">
        <v>45015</v>
      </c>
      <c r="E222" t="s">
        <v>1299</v>
      </c>
      <c r="F222">
        <v>3630.21</v>
      </c>
      <c r="G222">
        <v>2148917</v>
      </c>
      <c r="H222" t="s">
        <v>1299</v>
      </c>
      <c r="I222" t="s">
        <v>1165</v>
      </c>
    </row>
    <row r="223" spans="1:9" x14ac:dyDescent="0.25">
      <c r="A223">
        <v>7550</v>
      </c>
      <c r="B223" t="s">
        <v>73</v>
      </c>
      <c r="C223">
        <v>140</v>
      </c>
      <c r="D223" s="404">
        <v>45015</v>
      </c>
      <c r="E223" t="s">
        <v>1299</v>
      </c>
      <c r="F223">
        <v>2020.86</v>
      </c>
      <c r="G223">
        <v>2148929</v>
      </c>
      <c r="H223" t="s">
        <v>1299</v>
      </c>
      <c r="I223" t="s">
        <v>1165</v>
      </c>
    </row>
    <row r="224" spans="1:9" x14ac:dyDescent="0.25">
      <c r="A224">
        <v>7550</v>
      </c>
      <c r="B224" t="s">
        <v>73</v>
      </c>
      <c r="C224">
        <v>142</v>
      </c>
      <c r="D224" s="404">
        <v>45015</v>
      </c>
      <c r="E224" t="s">
        <v>1299</v>
      </c>
      <c r="F224">
        <v>3630.21</v>
      </c>
      <c r="G224">
        <v>2148917</v>
      </c>
      <c r="H224" t="s">
        <v>1299</v>
      </c>
      <c r="I224" t="s">
        <v>1165</v>
      </c>
    </row>
    <row r="225" spans="1:9" x14ac:dyDescent="0.25">
      <c r="A225">
        <v>7550</v>
      </c>
      <c r="B225" t="s">
        <v>73</v>
      </c>
      <c r="C225">
        <v>240</v>
      </c>
      <c r="D225" s="404">
        <v>45015</v>
      </c>
      <c r="E225" t="s">
        <v>1299</v>
      </c>
      <c r="F225">
        <v>2020.86</v>
      </c>
      <c r="G225">
        <v>2148929</v>
      </c>
      <c r="H225" t="s">
        <v>1299</v>
      </c>
      <c r="I225" t="s">
        <v>1165</v>
      </c>
    </row>
    <row r="226" spans="1:9" x14ac:dyDescent="0.25">
      <c r="A226">
        <v>7550</v>
      </c>
      <c r="B226" t="s">
        <v>73</v>
      </c>
      <c r="C226">
        <v>340</v>
      </c>
      <c r="D226" s="404">
        <v>45015</v>
      </c>
      <c r="E226" t="s">
        <v>1299</v>
      </c>
      <c r="F226">
        <v>2020.86</v>
      </c>
      <c r="G226">
        <v>2148929</v>
      </c>
      <c r="H226" t="s">
        <v>1299</v>
      </c>
      <c r="I226" t="s">
        <v>1165</v>
      </c>
    </row>
    <row r="227" spans="1:9" x14ac:dyDescent="0.25">
      <c r="A227">
        <v>7550</v>
      </c>
      <c r="B227" t="s">
        <v>73</v>
      </c>
      <c r="C227">
        <v>440</v>
      </c>
      <c r="D227" s="404">
        <v>45015</v>
      </c>
      <c r="E227" t="s">
        <v>1299</v>
      </c>
      <c r="F227">
        <v>2020.86</v>
      </c>
      <c r="G227">
        <v>2148929</v>
      </c>
      <c r="H227" t="s">
        <v>1299</v>
      </c>
      <c r="I227" t="s">
        <v>1165</v>
      </c>
    </row>
    <row r="228" spans="1:9" x14ac:dyDescent="0.25">
      <c r="A228">
        <v>7550</v>
      </c>
      <c r="B228" t="s">
        <v>73</v>
      </c>
      <c r="C228">
        <v>120</v>
      </c>
      <c r="D228" s="404">
        <v>45043</v>
      </c>
      <c r="E228" t="s">
        <v>1299</v>
      </c>
      <c r="F228">
        <v>167.5</v>
      </c>
      <c r="G228">
        <v>2176755</v>
      </c>
      <c r="H228" t="s">
        <v>1299</v>
      </c>
      <c r="I228" t="s">
        <v>1165</v>
      </c>
    </row>
    <row r="229" spans="1:9" x14ac:dyDescent="0.25">
      <c r="A229">
        <v>7550</v>
      </c>
      <c r="B229" t="s">
        <v>73</v>
      </c>
      <c r="C229">
        <v>140</v>
      </c>
      <c r="D229" s="404">
        <v>45043</v>
      </c>
      <c r="E229" t="s">
        <v>1299</v>
      </c>
      <c r="F229">
        <v>3079.13</v>
      </c>
      <c r="G229">
        <v>2176755</v>
      </c>
      <c r="H229" t="s">
        <v>1299</v>
      </c>
      <c r="I229" t="s">
        <v>1165</v>
      </c>
    </row>
    <row r="230" spans="1:9" x14ac:dyDescent="0.25">
      <c r="A230">
        <v>7550</v>
      </c>
      <c r="B230" t="s">
        <v>73</v>
      </c>
      <c r="C230">
        <v>110</v>
      </c>
      <c r="D230" s="404">
        <v>45071</v>
      </c>
      <c r="E230" t="s">
        <v>1299</v>
      </c>
      <c r="F230">
        <v>1487.33</v>
      </c>
      <c r="G230">
        <v>2220838</v>
      </c>
      <c r="H230" t="s">
        <v>1299</v>
      </c>
      <c r="I230" t="s">
        <v>1165</v>
      </c>
    </row>
    <row r="231" spans="1:9" x14ac:dyDescent="0.25">
      <c r="A231">
        <v>7550</v>
      </c>
      <c r="B231" t="s">
        <v>73</v>
      </c>
      <c r="C231">
        <v>120</v>
      </c>
      <c r="D231" s="404">
        <v>45071</v>
      </c>
      <c r="E231" t="s">
        <v>1299</v>
      </c>
      <c r="F231">
        <v>1487.33</v>
      </c>
      <c r="G231">
        <v>2220838</v>
      </c>
      <c r="H231" t="s">
        <v>1299</v>
      </c>
      <c r="I231" t="s">
        <v>1165</v>
      </c>
    </row>
    <row r="232" spans="1:9" x14ac:dyDescent="0.25">
      <c r="A232">
        <v>7550</v>
      </c>
      <c r="B232" t="s">
        <v>73</v>
      </c>
      <c r="C232">
        <v>140</v>
      </c>
      <c r="D232" s="404">
        <v>45071</v>
      </c>
      <c r="E232" t="s">
        <v>1299</v>
      </c>
      <c r="F232">
        <v>1487.33</v>
      </c>
      <c r="G232">
        <v>2220838</v>
      </c>
      <c r="H232" t="s">
        <v>1299</v>
      </c>
      <c r="I232" t="s">
        <v>1165</v>
      </c>
    </row>
    <row r="233" spans="1:9" x14ac:dyDescent="0.25">
      <c r="A233">
        <v>7550</v>
      </c>
      <c r="B233" t="s">
        <v>73</v>
      </c>
      <c r="C233">
        <v>120</v>
      </c>
      <c r="D233" s="404">
        <v>45103</v>
      </c>
      <c r="E233" t="s">
        <v>1299</v>
      </c>
      <c r="F233">
        <v>3263.39</v>
      </c>
      <c r="G233">
        <v>2257977</v>
      </c>
      <c r="H233" t="s">
        <v>1299</v>
      </c>
      <c r="I233" t="s">
        <v>1165</v>
      </c>
    </row>
    <row r="234" spans="1:9" x14ac:dyDescent="0.25">
      <c r="A234">
        <v>7550</v>
      </c>
      <c r="B234" t="s">
        <v>73</v>
      </c>
      <c r="C234">
        <v>140</v>
      </c>
      <c r="D234" s="404">
        <v>45103</v>
      </c>
      <c r="E234" t="s">
        <v>1299</v>
      </c>
      <c r="F234">
        <v>3263.37</v>
      </c>
      <c r="G234">
        <v>2257977</v>
      </c>
      <c r="H234" t="s">
        <v>1299</v>
      </c>
      <c r="I234" t="s">
        <v>1165</v>
      </c>
    </row>
    <row r="235" spans="1:9" x14ac:dyDescent="0.25">
      <c r="A235">
        <v>7550</v>
      </c>
      <c r="B235" t="s">
        <v>73</v>
      </c>
      <c r="C235">
        <v>220</v>
      </c>
      <c r="D235" s="404">
        <v>45103</v>
      </c>
      <c r="E235" t="s">
        <v>1299</v>
      </c>
      <c r="F235">
        <v>3263.37</v>
      </c>
      <c r="G235">
        <v>2257977</v>
      </c>
      <c r="H235" t="s">
        <v>1299</v>
      </c>
      <c r="I235" t="s">
        <v>1165</v>
      </c>
    </row>
    <row r="236" spans="1:9" x14ac:dyDescent="0.25">
      <c r="A236">
        <v>7550</v>
      </c>
      <c r="B236" t="s">
        <v>73</v>
      </c>
      <c r="C236">
        <v>240</v>
      </c>
      <c r="D236" s="404">
        <v>45103</v>
      </c>
      <c r="E236" t="s">
        <v>1299</v>
      </c>
      <c r="F236">
        <v>3263.37</v>
      </c>
      <c r="G236">
        <v>2257977</v>
      </c>
      <c r="H236" t="s">
        <v>1299</v>
      </c>
      <c r="I236" t="s">
        <v>1165</v>
      </c>
    </row>
    <row r="237" spans="1:9" x14ac:dyDescent="0.25">
      <c r="A237">
        <v>7550</v>
      </c>
      <c r="B237" t="s">
        <v>73</v>
      </c>
      <c r="C237">
        <v>120</v>
      </c>
      <c r="D237" s="404">
        <v>45160</v>
      </c>
      <c r="E237" t="s">
        <v>1299</v>
      </c>
      <c r="F237">
        <v>316.13</v>
      </c>
      <c r="G237">
        <v>2338724</v>
      </c>
      <c r="H237" t="s">
        <v>1299</v>
      </c>
      <c r="I237" t="s">
        <v>1165</v>
      </c>
    </row>
    <row r="238" spans="1:9" x14ac:dyDescent="0.25">
      <c r="A238">
        <v>7550</v>
      </c>
      <c r="B238" t="s">
        <v>73</v>
      </c>
      <c r="C238">
        <v>130</v>
      </c>
      <c r="D238" s="404">
        <v>45160</v>
      </c>
      <c r="E238" t="s">
        <v>1299</v>
      </c>
      <c r="F238">
        <v>316.12</v>
      </c>
      <c r="G238">
        <v>2338724</v>
      </c>
      <c r="H238" t="s">
        <v>1299</v>
      </c>
      <c r="I238" t="s">
        <v>1165</v>
      </c>
    </row>
    <row r="239" spans="1:9" x14ac:dyDescent="0.25">
      <c r="A239">
        <v>7550</v>
      </c>
      <c r="B239" t="s">
        <v>73</v>
      </c>
      <c r="C239">
        <v>140</v>
      </c>
      <c r="D239" s="404">
        <v>45195</v>
      </c>
      <c r="E239" t="s">
        <v>1299</v>
      </c>
      <c r="F239">
        <v>769.78</v>
      </c>
      <c r="G239">
        <v>2373623</v>
      </c>
      <c r="H239" t="s">
        <v>1299</v>
      </c>
      <c r="I239" t="s">
        <v>1165</v>
      </c>
    </row>
    <row r="240" spans="1:9" x14ac:dyDescent="0.25">
      <c r="A240">
        <v>7550</v>
      </c>
      <c r="B240" t="s">
        <v>73</v>
      </c>
      <c r="C240">
        <v>140</v>
      </c>
      <c r="D240" s="404">
        <v>45195</v>
      </c>
      <c r="E240" t="s">
        <v>1299</v>
      </c>
      <c r="F240">
        <v>900</v>
      </c>
      <c r="G240">
        <v>2373623</v>
      </c>
      <c r="H240" t="s">
        <v>1299</v>
      </c>
      <c r="I240" t="s">
        <v>1165</v>
      </c>
    </row>
    <row r="241" spans="1:9" x14ac:dyDescent="0.25">
      <c r="A241">
        <v>7550</v>
      </c>
      <c r="B241" t="s">
        <v>73</v>
      </c>
      <c r="C241">
        <v>140</v>
      </c>
      <c r="D241" s="404">
        <v>45195</v>
      </c>
      <c r="E241" t="s">
        <v>1299</v>
      </c>
      <c r="F241">
        <v>769.78</v>
      </c>
      <c r="G241">
        <v>2373623</v>
      </c>
      <c r="H241" t="s">
        <v>1299</v>
      </c>
      <c r="I241" t="s">
        <v>1165</v>
      </c>
    </row>
    <row r="242" spans="1:9" x14ac:dyDescent="0.25">
      <c r="A242">
        <v>7550</v>
      </c>
      <c r="B242" t="s">
        <v>73</v>
      </c>
      <c r="C242">
        <v>140</v>
      </c>
      <c r="D242" s="404">
        <v>45195</v>
      </c>
      <c r="E242" t="s">
        <v>1299</v>
      </c>
      <c r="F242">
        <v>769.78</v>
      </c>
      <c r="G242">
        <v>2373623</v>
      </c>
      <c r="H242" t="s">
        <v>1299</v>
      </c>
      <c r="I242" t="s">
        <v>1165</v>
      </c>
    </row>
    <row r="243" spans="1:9" x14ac:dyDescent="0.25">
      <c r="A243">
        <v>7550</v>
      </c>
      <c r="B243" t="s">
        <v>73</v>
      </c>
      <c r="C243">
        <v>140</v>
      </c>
      <c r="D243" s="404">
        <v>45195</v>
      </c>
      <c r="E243" t="s">
        <v>1299</v>
      </c>
      <c r="F243">
        <v>173</v>
      </c>
      <c r="G243">
        <v>2373623</v>
      </c>
      <c r="H243" t="s">
        <v>1299</v>
      </c>
      <c r="I243" t="s">
        <v>1165</v>
      </c>
    </row>
    <row r="244" spans="1:9" x14ac:dyDescent="0.25">
      <c r="A244">
        <v>7550</v>
      </c>
      <c r="B244" t="s">
        <v>73</v>
      </c>
      <c r="C244">
        <v>140</v>
      </c>
      <c r="D244" s="404">
        <v>45195</v>
      </c>
      <c r="E244" t="s">
        <v>1299</v>
      </c>
      <c r="F244">
        <v>716.69</v>
      </c>
      <c r="G244">
        <v>2373623</v>
      </c>
      <c r="H244" t="s">
        <v>1299</v>
      </c>
      <c r="I244" t="s">
        <v>1165</v>
      </c>
    </row>
    <row r="245" spans="1:9" x14ac:dyDescent="0.25">
      <c r="A245">
        <v>7550</v>
      </c>
      <c r="B245" t="s">
        <v>73</v>
      </c>
      <c r="C245">
        <v>142</v>
      </c>
      <c r="D245" s="404">
        <v>45195</v>
      </c>
      <c r="E245" t="s">
        <v>1299</v>
      </c>
      <c r="F245">
        <v>769.78</v>
      </c>
      <c r="G245">
        <v>2373623</v>
      </c>
      <c r="H245" t="s">
        <v>1299</v>
      </c>
      <c r="I245" t="s">
        <v>1165</v>
      </c>
    </row>
    <row r="246" spans="1:9" x14ac:dyDescent="0.25">
      <c r="A246">
        <v>7550</v>
      </c>
      <c r="B246" t="s">
        <v>73</v>
      </c>
      <c r="C246">
        <v>440</v>
      </c>
      <c r="D246" s="404">
        <v>45195</v>
      </c>
      <c r="E246" t="s">
        <v>1299</v>
      </c>
      <c r="F246">
        <v>716.69</v>
      </c>
      <c r="G246">
        <v>2373623</v>
      </c>
      <c r="H246" t="s">
        <v>1299</v>
      </c>
      <c r="I246" t="s">
        <v>1165</v>
      </c>
    </row>
    <row r="247" spans="1:9" x14ac:dyDescent="0.25">
      <c r="A247">
        <v>7550</v>
      </c>
      <c r="B247" t="s">
        <v>73</v>
      </c>
      <c r="C247">
        <v>440</v>
      </c>
      <c r="D247" s="404">
        <v>45195</v>
      </c>
      <c r="E247" t="s">
        <v>1299</v>
      </c>
      <c r="F247">
        <v>716.69</v>
      </c>
      <c r="G247">
        <v>2373623</v>
      </c>
      <c r="H247" t="s">
        <v>1299</v>
      </c>
      <c r="I247" t="s">
        <v>1165</v>
      </c>
    </row>
    <row r="248" spans="1:9" x14ac:dyDescent="0.25">
      <c r="A248">
        <v>7550</v>
      </c>
      <c r="B248" t="s">
        <v>73</v>
      </c>
      <c r="C248">
        <v>440</v>
      </c>
      <c r="D248" s="404">
        <v>45195</v>
      </c>
      <c r="E248" t="s">
        <v>1299</v>
      </c>
      <c r="F248">
        <v>716.69</v>
      </c>
      <c r="G248">
        <v>2373623</v>
      </c>
      <c r="H248" t="s">
        <v>1299</v>
      </c>
      <c r="I248" t="s">
        <v>1165</v>
      </c>
    </row>
    <row r="249" spans="1:9" x14ac:dyDescent="0.25">
      <c r="A249">
        <v>7550</v>
      </c>
      <c r="B249" t="s">
        <v>73</v>
      </c>
      <c r="C249">
        <v>110</v>
      </c>
      <c r="D249" s="404">
        <v>45257</v>
      </c>
      <c r="E249" t="s">
        <v>1299</v>
      </c>
      <c r="F249">
        <v>1839.45</v>
      </c>
      <c r="G249">
        <v>2458033</v>
      </c>
      <c r="H249" t="s">
        <v>1299</v>
      </c>
      <c r="I249" t="s">
        <v>1165</v>
      </c>
    </row>
    <row r="250" spans="1:9" x14ac:dyDescent="0.25">
      <c r="A250">
        <v>7550</v>
      </c>
      <c r="B250" t="s">
        <v>73</v>
      </c>
      <c r="C250">
        <v>120</v>
      </c>
      <c r="D250" s="404">
        <v>45257</v>
      </c>
      <c r="E250" t="s">
        <v>1299</v>
      </c>
      <c r="F250">
        <v>1839.44</v>
      </c>
      <c r="G250">
        <v>2458033</v>
      </c>
      <c r="H250" t="s">
        <v>1299</v>
      </c>
      <c r="I250" t="s">
        <v>1165</v>
      </c>
    </row>
    <row r="251" spans="1:9" x14ac:dyDescent="0.25">
      <c r="A251">
        <v>7550</v>
      </c>
      <c r="B251" t="s">
        <v>73</v>
      </c>
      <c r="C251">
        <v>140</v>
      </c>
      <c r="D251" s="404">
        <v>45224</v>
      </c>
      <c r="E251" t="s">
        <v>1300</v>
      </c>
      <c r="F251">
        <v>1100.21</v>
      </c>
      <c r="G251">
        <v>2414457</v>
      </c>
      <c r="H251" t="s">
        <v>1299</v>
      </c>
      <c r="I251" t="s">
        <v>1165</v>
      </c>
    </row>
    <row r="252" spans="1:9" x14ac:dyDescent="0.25">
      <c r="A252">
        <v>7550</v>
      </c>
      <c r="B252" t="s">
        <v>73</v>
      </c>
      <c r="C252">
        <v>440</v>
      </c>
      <c r="D252" s="404">
        <v>45224</v>
      </c>
      <c r="E252" t="s">
        <v>1300</v>
      </c>
      <c r="F252">
        <v>1100.21</v>
      </c>
      <c r="G252">
        <v>2414457</v>
      </c>
      <c r="H252" t="s">
        <v>1299</v>
      </c>
      <c r="I252" t="s">
        <v>1165</v>
      </c>
    </row>
    <row r="253" spans="1:9" x14ac:dyDescent="0.25">
      <c r="A253">
        <v>7550</v>
      </c>
      <c r="B253" t="s">
        <v>73</v>
      </c>
      <c r="C253">
        <v>112</v>
      </c>
      <c r="D253" s="404">
        <v>45134</v>
      </c>
      <c r="E253" t="s">
        <v>1301</v>
      </c>
      <c r="F253">
        <v>3418.68</v>
      </c>
      <c r="G253">
        <v>2296668</v>
      </c>
      <c r="H253" t="s">
        <v>1299</v>
      </c>
      <c r="I253" t="s">
        <v>1165</v>
      </c>
    </row>
    <row r="254" spans="1:9" x14ac:dyDescent="0.25">
      <c r="A254">
        <v>7550</v>
      </c>
      <c r="B254" t="s">
        <v>73</v>
      </c>
      <c r="C254">
        <v>140</v>
      </c>
      <c r="D254" s="404">
        <v>45134</v>
      </c>
      <c r="E254" t="s">
        <v>1301</v>
      </c>
      <c r="F254">
        <v>3418.68</v>
      </c>
      <c r="G254">
        <v>2296668</v>
      </c>
      <c r="H254" t="s">
        <v>1299</v>
      </c>
      <c r="I254" t="s">
        <v>1165</v>
      </c>
    </row>
    <row r="255" spans="1:9" x14ac:dyDescent="0.25">
      <c r="A255">
        <v>7550</v>
      </c>
      <c r="B255" t="s">
        <v>73</v>
      </c>
      <c r="C255">
        <v>142</v>
      </c>
      <c r="D255" s="404">
        <v>45134</v>
      </c>
      <c r="E255" t="s">
        <v>1301</v>
      </c>
      <c r="F255">
        <v>3418.68</v>
      </c>
      <c r="G255">
        <v>2296668</v>
      </c>
      <c r="H255" t="s">
        <v>1299</v>
      </c>
      <c r="I255" t="s">
        <v>1165</v>
      </c>
    </row>
    <row r="256" spans="1:9" x14ac:dyDescent="0.25">
      <c r="A256">
        <v>7550</v>
      </c>
      <c r="B256" t="s">
        <v>73</v>
      </c>
      <c r="C256">
        <v>110</v>
      </c>
      <c r="D256" s="404">
        <v>45349</v>
      </c>
      <c r="E256" t="s">
        <v>1302</v>
      </c>
      <c r="F256">
        <v>2931.01</v>
      </c>
      <c r="G256">
        <v>2573418</v>
      </c>
      <c r="H256" t="s">
        <v>1299</v>
      </c>
      <c r="I256" t="s">
        <v>1165</v>
      </c>
    </row>
    <row r="257" spans="1:9" x14ac:dyDescent="0.25">
      <c r="A257">
        <v>7550</v>
      </c>
      <c r="B257" t="s">
        <v>73</v>
      </c>
      <c r="C257">
        <v>120</v>
      </c>
      <c r="D257" s="404">
        <v>45349</v>
      </c>
      <c r="E257" t="s">
        <v>1302</v>
      </c>
      <c r="F257">
        <v>2931.01</v>
      </c>
      <c r="G257">
        <v>2573418</v>
      </c>
      <c r="H257" t="s">
        <v>1299</v>
      </c>
      <c r="I257" t="s">
        <v>1165</v>
      </c>
    </row>
    <row r="258" spans="1:9" x14ac:dyDescent="0.25">
      <c r="A258">
        <v>7550</v>
      </c>
      <c r="B258" t="s">
        <v>73</v>
      </c>
      <c r="C258">
        <v>150</v>
      </c>
      <c r="D258" s="404">
        <v>45152</v>
      </c>
      <c r="E258" t="s">
        <v>1303</v>
      </c>
      <c r="F258">
        <v>130.44</v>
      </c>
      <c r="G258">
        <v>2312025</v>
      </c>
      <c r="H258" t="s">
        <v>908</v>
      </c>
      <c r="I258" t="s">
        <v>1162</v>
      </c>
    </row>
    <row r="259" spans="1:9" x14ac:dyDescent="0.25">
      <c r="A259">
        <v>7550</v>
      </c>
      <c r="B259" t="s">
        <v>73</v>
      </c>
      <c r="C259">
        <v>110</v>
      </c>
      <c r="D259" s="404">
        <v>44991</v>
      </c>
      <c r="E259" t="s">
        <v>1304</v>
      </c>
      <c r="F259">
        <v>21.26</v>
      </c>
      <c r="G259">
        <v>2120462</v>
      </c>
      <c r="H259" t="s">
        <v>967</v>
      </c>
      <c r="I259" t="s">
        <v>1160</v>
      </c>
    </row>
    <row r="260" spans="1:9" x14ac:dyDescent="0.25">
      <c r="A260">
        <v>7550</v>
      </c>
      <c r="B260" t="s">
        <v>73</v>
      </c>
      <c r="C260">
        <v>110</v>
      </c>
      <c r="D260" s="404">
        <v>44991</v>
      </c>
      <c r="E260" t="s">
        <v>1304</v>
      </c>
      <c r="F260">
        <v>21.26</v>
      </c>
      <c r="G260">
        <v>2122879</v>
      </c>
      <c r="H260" t="s">
        <v>1200</v>
      </c>
      <c r="I260" t="s">
        <v>1160</v>
      </c>
    </row>
    <row r="261" spans="1:9" x14ac:dyDescent="0.25">
      <c r="A261">
        <v>7550</v>
      </c>
      <c r="B261" t="s">
        <v>73</v>
      </c>
      <c r="C261">
        <v>112</v>
      </c>
      <c r="D261" s="404">
        <v>44991</v>
      </c>
      <c r="E261" t="s">
        <v>1304</v>
      </c>
      <c r="F261">
        <v>23.4</v>
      </c>
      <c r="G261">
        <v>2120462</v>
      </c>
      <c r="H261" t="s">
        <v>967</v>
      </c>
      <c r="I261" t="s">
        <v>1160</v>
      </c>
    </row>
    <row r="262" spans="1:9" x14ac:dyDescent="0.25">
      <c r="A262">
        <v>7550</v>
      </c>
      <c r="B262" t="s">
        <v>73</v>
      </c>
      <c r="C262">
        <v>112</v>
      </c>
      <c r="D262" s="404">
        <v>44991</v>
      </c>
      <c r="E262" t="s">
        <v>1304</v>
      </c>
      <c r="F262">
        <v>23.4</v>
      </c>
      <c r="G262">
        <v>2122879</v>
      </c>
      <c r="H262" t="s">
        <v>1200</v>
      </c>
      <c r="I262" t="s">
        <v>1160</v>
      </c>
    </row>
    <row r="263" spans="1:9" x14ac:dyDescent="0.25">
      <c r="A263">
        <v>7550</v>
      </c>
      <c r="B263" t="s">
        <v>73</v>
      </c>
      <c r="C263">
        <v>120</v>
      </c>
      <c r="D263" s="404">
        <v>44991</v>
      </c>
      <c r="E263" t="s">
        <v>1304</v>
      </c>
      <c r="F263">
        <v>19.149999999999999</v>
      </c>
      <c r="G263">
        <v>2120462</v>
      </c>
      <c r="H263" t="s">
        <v>967</v>
      </c>
      <c r="I263" t="s">
        <v>1160</v>
      </c>
    </row>
    <row r="264" spans="1:9" x14ac:dyDescent="0.25">
      <c r="A264">
        <v>7550</v>
      </c>
      <c r="B264" t="s">
        <v>73</v>
      </c>
      <c r="C264">
        <v>120</v>
      </c>
      <c r="D264" s="404">
        <v>44991</v>
      </c>
      <c r="E264" t="s">
        <v>1304</v>
      </c>
      <c r="F264">
        <v>19.149999999999999</v>
      </c>
      <c r="G264">
        <v>2122879</v>
      </c>
      <c r="H264" t="s">
        <v>1200</v>
      </c>
      <c r="I264" t="s">
        <v>1160</v>
      </c>
    </row>
    <row r="265" spans="1:9" x14ac:dyDescent="0.25">
      <c r="A265">
        <v>7550</v>
      </c>
      <c r="B265" t="s">
        <v>73</v>
      </c>
      <c r="C265">
        <v>130</v>
      </c>
      <c r="D265" s="404">
        <v>44991</v>
      </c>
      <c r="E265" t="s">
        <v>1304</v>
      </c>
      <c r="F265">
        <v>19.149999999999999</v>
      </c>
      <c r="G265">
        <v>2120462</v>
      </c>
      <c r="H265" t="s">
        <v>967</v>
      </c>
      <c r="I265" t="s">
        <v>1160</v>
      </c>
    </row>
    <row r="266" spans="1:9" x14ac:dyDescent="0.25">
      <c r="A266">
        <v>7550</v>
      </c>
      <c r="B266" t="s">
        <v>73</v>
      </c>
      <c r="C266">
        <v>130</v>
      </c>
      <c r="D266" s="404">
        <v>44991</v>
      </c>
      <c r="E266" t="s">
        <v>1304</v>
      </c>
      <c r="F266">
        <v>19.149999999999999</v>
      </c>
      <c r="G266">
        <v>2122879</v>
      </c>
      <c r="H266" t="s">
        <v>1200</v>
      </c>
      <c r="I266" t="s">
        <v>1160</v>
      </c>
    </row>
    <row r="267" spans="1:9" x14ac:dyDescent="0.25">
      <c r="A267">
        <v>7550</v>
      </c>
      <c r="B267" t="s">
        <v>73</v>
      </c>
      <c r="C267">
        <v>140</v>
      </c>
      <c r="D267" s="404">
        <v>44991</v>
      </c>
      <c r="E267" t="s">
        <v>1304</v>
      </c>
      <c r="F267">
        <v>19.149999999999999</v>
      </c>
      <c r="G267">
        <v>2120462</v>
      </c>
      <c r="H267" t="s">
        <v>967</v>
      </c>
      <c r="I267" t="s">
        <v>1160</v>
      </c>
    </row>
    <row r="268" spans="1:9" x14ac:dyDescent="0.25">
      <c r="A268">
        <v>7550</v>
      </c>
      <c r="B268" t="s">
        <v>73</v>
      </c>
      <c r="C268">
        <v>140</v>
      </c>
      <c r="D268" s="404">
        <v>44991</v>
      </c>
      <c r="E268" t="s">
        <v>1304</v>
      </c>
      <c r="F268">
        <v>19.149999999999999</v>
      </c>
      <c r="G268">
        <v>2122879</v>
      </c>
      <c r="H268" t="s">
        <v>1200</v>
      </c>
      <c r="I268" t="s">
        <v>1160</v>
      </c>
    </row>
    <row r="269" spans="1:9" x14ac:dyDescent="0.25">
      <c r="A269">
        <v>7550</v>
      </c>
      <c r="B269" t="s">
        <v>73</v>
      </c>
      <c r="C269">
        <v>210</v>
      </c>
      <c r="D269" s="404">
        <v>44991</v>
      </c>
      <c r="E269" t="s">
        <v>1304</v>
      </c>
      <c r="F269">
        <v>19.149999999999999</v>
      </c>
      <c r="G269">
        <v>2120462</v>
      </c>
      <c r="H269" t="s">
        <v>967</v>
      </c>
      <c r="I269" t="s">
        <v>1160</v>
      </c>
    </row>
    <row r="270" spans="1:9" x14ac:dyDescent="0.25">
      <c r="A270">
        <v>7550</v>
      </c>
      <c r="B270" t="s">
        <v>73</v>
      </c>
      <c r="C270">
        <v>210</v>
      </c>
      <c r="D270" s="404">
        <v>44991</v>
      </c>
      <c r="E270" t="s">
        <v>1304</v>
      </c>
      <c r="F270">
        <v>19.149999999999999</v>
      </c>
      <c r="G270">
        <v>2122879</v>
      </c>
      <c r="H270" t="s">
        <v>1200</v>
      </c>
      <c r="I270" t="s">
        <v>1160</v>
      </c>
    </row>
    <row r="271" spans="1:9" x14ac:dyDescent="0.25">
      <c r="A271">
        <v>7550</v>
      </c>
      <c r="B271" t="s">
        <v>73</v>
      </c>
      <c r="C271">
        <v>220</v>
      </c>
      <c r="D271" s="404">
        <v>44991</v>
      </c>
      <c r="E271" t="s">
        <v>1304</v>
      </c>
      <c r="F271">
        <v>19.149999999999999</v>
      </c>
      <c r="G271">
        <v>2120462</v>
      </c>
      <c r="H271" t="s">
        <v>967</v>
      </c>
      <c r="I271" t="s">
        <v>1160</v>
      </c>
    </row>
    <row r="272" spans="1:9" x14ac:dyDescent="0.25">
      <c r="A272">
        <v>7550</v>
      </c>
      <c r="B272" t="s">
        <v>73</v>
      </c>
      <c r="C272">
        <v>220</v>
      </c>
      <c r="D272" s="404">
        <v>44991</v>
      </c>
      <c r="E272" t="s">
        <v>1304</v>
      </c>
      <c r="F272">
        <v>19.149999999999999</v>
      </c>
      <c r="G272">
        <v>2122879</v>
      </c>
      <c r="H272" t="s">
        <v>1200</v>
      </c>
      <c r="I272" t="s">
        <v>1160</v>
      </c>
    </row>
    <row r="273" spans="1:9" x14ac:dyDescent="0.25">
      <c r="A273">
        <v>7550</v>
      </c>
      <c r="B273" t="s">
        <v>73</v>
      </c>
      <c r="C273">
        <v>230</v>
      </c>
      <c r="D273" s="404">
        <v>44991</v>
      </c>
      <c r="E273" t="s">
        <v>1304</v>
      </c>
      <c r="F273">
        <v>19.149999999999999</v>
      </c>
      <c r="G273">
        <v>2120462</v>
      </c>
      <c r="H273" t="s">
        <v>967</v>
      </c>
      <c r="I273" t="s">
        <v>1160</v>
      </c>
    </row>
    <row r="274" spans="1:9" x14ac:dyDescent="0.25">
      <c r="A274">
        <v>7550</v>
      </c>
      <c r="B274" t="s">
        <v>73</v>
      </c>
      <c r="C274">
        <v>230</v>
      </c>
      <c r="D274" s="404">
        <v>44991</v>
      </c>
      <c r="E274" t="s">
        <v>1304</v>
      </c>
      <c r="F274">
        <v>19.149999999999999</v>
      </c>
      <c r="G274">
        <v>2122879</v>
      </c>
      <c r="H274" t="s">
        <v>1200</v>
      </c>
      <c r="I274" t="s">
        <v>1160</v>
      </c>
    </row>
    <row r="275" spans="1:9" x14ac:dyDescent="0.25">
      <c r="A275">
        <v>7550</v>
      </c>
      <c r="B275" t="s">
        <v>73</v>
      </c>
      <c r="C275">
        <v>240</v>
      </c>
      <c r="D275" s="404">
        <v>44991</v>
      </c>
      <c r="E275" t="s">
        <v>1304</v>
      </c>
      <c r="F275">
        <v>19.149999999999999</v>
      </c>
      <c r="G275">
        <v>2120462</v>
      </c>
      <c r="H275" t="s">
        <v>967</v>
      </c>
      <c r="I275" t="s">
        <v>1160</v>
      </c>
    </row>
    <row r="276" spans="1:9" x14ac:dyDescent="0.25">
      <c r="A276">
        <v>7550</v>
      </c>
      <c r="B276" t="s">
        <v>73</v>
      </c>
      <c r="C276">
        <v>240</v>
      </c>
      <c r="D276" s="404">
        <v>44991</v>
      </c>
      <c r="E276" t="s">
        <v>1304</v>
      </c>
      <c r="F276">
        <v>19.149999999999999</v>
      </c>
      <c r="G276">
        <v>2122879</v>
      </c>
      <c r="H276" t="s">
        <v>1200</v>
      </c>
      <c r="I276" t="s">
        <v>1160</v>
      </c>
    </row>
    <row r="277" spans="1:9" x14ac:dyDescent="0.25">
      <c r="A277">
        <v>7550</v>
      </c>
      <c r="B277" t="s">
        <v>73</v>
      </c>
      <c r="C277">
        <v>340</v>
      </c>
      <c r="D277" s="404">
        <v>44991</v>
      </c>
      <c r="E277" t="s">
        <v>1304</v>
      </c>
      <c r="F277">
        <v>10.64</v>
      </c>
      <c r="G277">
        <v>2120462</v>
      </c>
      <c r="H277" t="s">
        <v>967</v>
      </c>
      <c r="I277" t="s">
        <v>1160</v>
      </c>
    </row>
    <row r="278" spans="1:9" x14ac:dyDescent="0.25">
      <c r="A278">
        <v>7550</v>
      </c>
      <c r="B278" t="s">
        <v>73</v>
      </c>
      <c r="C278">
        <v>340</v>
      </c>
      <c r="D278" s="404">
        <v>44991</v>
      </c>
      <c r="E278" t="s">
        <v>1304</v>
      </c>
      <c r="F278">
        <v>10.64</v>
      </c>
      <c r="G278">
        <v>2122879</v>
      </c>
      <c r="H278" t="s">
        <v>1200</v>
      </c>
      <c r="I278" t="s">
        <v>1160</v>
      </c>
    </row>
    <row r="279" spans="1:9" x14ac:dyDescent="0.25">
      <c r="A279">
        <v>7550</v>
      </c>
      <c r="B279" t="s">
        <v>73</v>
      </c>
      <c r="C279">
        <v>430</v>
      </c>
      <c r="D279" s="404">
        <v>44991</v>
      </c>
      <c r="E279" t="s">
        <v>1304</v>
      </c>
      <c r="F279">
        <v>8.51</v>
      </c>
      <c r="G279">
        <v>2120462</v>
      </c>
      <c r="H279" t="s">
        <v>967</v>
      </c>
      <c r="I279" t="s">
        <v>1160</v>
      </c>
    </row>
    <row r="280" spans="1:9" x14ac:dyDescent="0.25">
      <c r="A280">
        <v>7550</v>
      </c>
      <c r="B280" t="s">
        <v>73</v>
      </c>
      <c r="C280">
        <v>430</v>
      </c>
      <c r="D280" s="404">
        <v>44991</v>
      </c>
      <c r="E280" t="s">
        <v>1304</v>
      </c>
      <c r="F280">
        <v>8.51</v>
      </c>
      <c r="G280">
        <v>2122879</v>
      </c>
      <c r="H280" t="s">
        <v>1200</v>
      </c>
      <c r="I280" t="s">
        <v>1160</v>
      </c>
    </row>
    <row r="281" spans="1:9" x14ac:dyDescent="0.25">
      <c r="A281">
        <v>7550</v>
      </c>
      <c r="B281" t="s">
        <v>73</v>
      </c>
      <c r="C281">
        <v>440</v>
      </c>
      <c r="D281" s="404">
        <v>44991</v>
      </c>
      <c r="E281" t="s">
        <v>1304</v>
      </c>
      <c r="F281">
        <v>14.89</v>
      </c>
      <c r="G281">
        <v>2120462</v>
      </c>
      <c r="H281" t="s">
        <v>967</v>
      </c>
      <c r="I281" t="s">
        <v>1160</v>
      </c>
    </row>
    <row r="282" spans="1:9" x14ac:dyDescent="0.25">
      <c r="A282">
        <v>7550</v>
      </c>
      <c r="B282" t="s">
        <v>73</v>
      </c>
      <c r="C282">
        <v>440</v>
      </c>
      <c r="D282" s="404">
        <v>44991</v>
      </c>
      <c r="E282" t="s">
        <v>1304</v>
      </c>
      <c r="F282">
        <v>14.89</v>
      </c>
      <c r="G282">
        <v>2122879</v>
      </c>
      <c r="H282" t="s">
        <v>1200</v>
      </c>
      <c r="I282" t="s">
        <v>1160</v>
      </c>
    </row>
    <row r="283" spans="1:9" x14ac:dyDescent="0.25">
      <c r="A283">
        <v>7550</v>
      </c>
      <c r="B283" t="s">
        <v>73</v>
      </c>
      <c r="C283">
        <v>110</v>
      </c>
      <c r="D283" s="404">
        <v>44992</v>
      </c>
      <c r="E283" t="s">
        <v>1304</v>
      </c>
      <c r="F283">
        <v>20.7</v>
      </c>
      <c r="G283">
        <v>2116477</v>
      </c>
      <c r="H283" t="s">
        <v>1305</v>
      </c>
      <c r="I283" t="s">
        <v>1160</v>
      </c>
    </row>
    <row r="284" spans="1:9" x14ac:dyDescent="0.25">
      <c r="A284">
        <v>7550</v>
      </c>
      <c r="B284" t="s">
        <v>73</v>
      </c>
      <c r="C284">
        <v>112</v>
      </c>
      <c r="D284" s="404">
        <v>44992</v>
      </c>
      <c r="E284" t="s">
        <v>1304</v>
      </c>
      <c r="F284">
        <v>22.77</v>
      </c>
      <c r="G284">
        <v>2116477</v>
      </c>
      <c r="H284" t="s">
        <v>1305</v>
      </c>
      <c r="I284" t="s">
        <v>1160</v>
      </c>
    </row>
    <row r="285" spans="1:9" x14ac:dyDescent="0.25">
      <c r="A285">
        <v>7550</v>
      </c>
      <c r="B285" t="s">
        <v>73</v>
      </c>
      <c r="C285">
        <v>120</v>
      </c>
      <c r="D285" s="404">
        <v>44992</v>
      </c>
      <c r="E285" t="s">
        <v>1304</v>
      </c>
      <c r="F285">
        <v>18.63</v>
      </c>
      <c r="G285">
        <v>2116477</v>
      </c>
      <c r="H285" t="s">
        <v>1305</v>
      </c>
      <c r="I285" t="s">
        <v>1160</v>
      </c>
    </row>
    <row r="286" spans="1:9" x14ac:dyDescent="0.25">
      <c r="A286">
        <v>7550</v>
      </c>
      <c r="B286" t="s">
        <v>73</v>
      </c>
      <c r="C286">
        <v>130</v>
      </c>
      <c r="D286" s="404">
        <v>44992</v>
      </c>
      <c r="E286" t="s">
        <v>1304</v>
      </c>
      <c r="F286">
        <v>18.63</v>
      </c>
      <c r="G286">
        <v>2116477</v>
      </c>
      <c r="H286" t="s">
        <v>1305</v>
      </c>
      <c r="I286" t="s">
        <v>1160</v>
      </c>
    </row>
    <row r="287" spans="1:9" x14ac:dyDescent="0.25">
      <c r="A287">
        <v>7550</v>
      </c>
      <c r="B287" t="s">
        <v>73</v>
      </c>
      <c r="C287">
        <v>140</v>
      </c>
      <c r="D287" s="404">
        <v>44992</v>
      </c>
      <c r="E287" t="s">
        <v>1304</v>
      </c>
      <c r="F287">
        <v>18.63</v>
      </c>
      <c r="G287">
        <v>2116477</v>
      </c>
      <c r="H287" t="s">
        <v>1305</v>
      </c>
      <c r="I287" t="s">
        <v>1160</v>
      </c>
    </row>
    <row r="288" spans="1:9" x14ac:dyDescent="0.25">
      <c r="A288">
        <v>7550</v>
      </c>
      <c r="B288" t="s">
        <v>73</v>
      </c>
      <c r="C288">
        <v>210</v>
      </c>
      <c r="D288" s="404">
        <v>44992</v>
      </c>
      <c r="E288" t="s">
        <v>1304</v>
      </c>
      <c r="F288">
        <v>18.63</v>
      </c>
      <c r="G288">
        <v>2116477</v>
      </c>
      <c r="H288" t="s">
        <v>1305</v>
      </c>
      <c r="I288" t="s">
        <v>1160</v>
      </c>
    </row>
    <row r="289" spans="1:9" x14ac:dyDescent="0.25">
      <c r="A289">
        <v>7550</v>
      </c>
      <c r="B289" t="s">
        <v>73</v>
      </c>
      <c r="C289">
        <v>220</v>
      </c>
      <c r="D289" s="404">
        <v>44992</v>
      </c>
      <c r="E289" t="s">
        <v>1304</v>
      </c>
      <c r="F289">
        <v>18.63</v>
      </c>
      <c r="G289">
        <v>2116477</v>
      </c>
      <c r="H289" t="s">
        <v>1305</v>
      </c>
      <c r="I289" t="s">
        <v>1160</v>
      </c>
    </row>
    <row r="290" spans="1:9" x14ac:dyDescent="0.25">
      <c r="A290">
        <v>7550</v>
      </c>
      <c r="B290" t="s">
        <v>73</v>
      </c>
      <c r="C290">
        <v>230</v>
      </c>
      <c r="D290" s="404">
        <v>44992</v>
      </c>
      <c r="E290" t="s">
        <v>1304</v>
      </c>
      <c r="F290">
        <v>18.63</v>
      </c>
      <c r="G290">
        <v>2116477</v>
      </c>
      <c r="H290" t="s">
        <v>1305</v>
      </c>
      <c r="I290" t="s">
        <v>1160</v>
      </c>
    </row>
    <row r="291" spans="1:9" x14ac:dyDescent="0.25">
      <c r="A291">
        <v>7550</v>
      </c>
      <c r="B291" t="s">
        <v>73</v>
      </c>
      <c r="C291">
        <v>240</v>
      </c>
      <c r="D291" s="404">
        <v>44992</v>
      </c>
      <c r="E291" t="s">
        <v>1304</v>
      </c>
      <c r="F291">
        <v>18.63</v>
      </c>
      <c r="G291">
        <v>2116477</v>
      </c>
      <c r="H291" t="s">
        <v>1305</v>
      </c>
      <c r="I291" t="s">
        <v>1160</v>
      </c>
    </row>
    <row r="292" spans="1:9" x14ac:dyDescent="0.25">
      <c r="A292">
        <v>7550</v>
      </c>
      <c r="B292" t="s">
        <v>73</v>
      </c>
      <c r="C292">
        <v>340</v>
      </c>
      <c r="D292" s="404">
        <v>44992</v>
      </c>
      <c r="E292" t="s">
        <v>1304</v>
      </c>
      <c r="F292">
        <v>10.35</v>
      </c>
      <c r="G292">
        <v>2116477</v>
      </c>
      <c r="H292" t="s">
        <v>1305</v>
      </c>
      <c r="I292" t="s">
        <v>1160</v>
      </c>
    </row>
    <row r="293" spans="1:9" x14ac:dyDescent="0.25">
      <c r="A293">
        <v>7550</v>
      </c>
      <c r="B293" t="s">
        <v>73</v>
      </c>
      <c r="C293">
        <v>430</v>
      </c>
      <c r="D293" s="404">
        <v>44992</v>
      </c>
      <c r="E293" t="s">
        <v>1304</v>
      </c>
      <c r="F293">
        <v>8.2799999999999994</v>
      </c>
      <c r="G293">
        <v>2116477</v>
      </c>
      <c r="H293" t="s">
        <v>1305</v>
      </c>
      <c r="I293" t="s">
        <v>1160</v>
      </c>
    </row>
    <row r="294" spans="1:9" x14ac:dyDescent="0.25">
      <c r="A294">
        <v>7550</v>
      </c>
      <c r="B294" t="s">
        <v>73</v>
      </c>
      <c r="C294">
        <v>440</v>
      </c>
      <c r="D294" s="404">
        <v>44992</v>
      </c>
      <c r="E294" t="s">
        <v>1304</v>
      </c>
      <c r="F294">
        <v>14.49</v>
      </c>
      <c r="G294">
        <v>2116477</v>
      </c>
      <c r="H294" t="s">
        <v>1305</v>
      </c>
      <c r="I294" t="s">
        <v>1160</v>
      </c>
    </row>
    <row r="295" spans="1:9" x14ac:dyDescent="0.25">
      <c r="A295">
        <v>7550</v>
      </c>
      <c r="B295" t="s">
        <v>73</v>
      </c>
      <c r="C295">
        <v>110</v>
      </c>
      <c r="D295" s="404">
        <v>44995</v>
      </c>
      <c r="E295" t="s">
        <v>1304</v>
      </c>
      <c r="F295">
        <v>195.5</v>
      </c>
      <c r="G295">
        <v>2116874</v>
      </c>
      <c r="H295" t="s">
        <v>1200</v>
      </c>
      <c r="I295" t="s">
        <v>1160</v>
      </c>
    </row>
    <row r="296" spans="1:9" x14ac:dyDescent="0.25">
      <c r="A296">
        <v>7550</v>
      </c>
      <c r="B296" t="s">
        <v>73</v>
      </c>
      <c r="C296">
        <v>112</v>
      </c>
      <c r="D296" s="404">
        <v>44995</v>
      </c>
      <c r="E296" t="s">
        <v>1304</v>
      </c>
      <c r="F296">
        <v>215.05</v>
      </c>
      <c r="G296">
        <v>2116874</v>
      </c>
      <c r="H296" t="s">
        <v>1200</v>
      </c>
      <c r="I296" t="s">
        <v>1160</v>
      </c>
    </row>
    <row r="297" spans="1:9" x14ac:dyDescent="0.25">
      <c r="A297">
        <v>7550</v>
      </c>
      <c r="B297" t="s">
        <v>73</v>
      </c>
      <c r="C297">
        <v>120</v>
      </c>
      <c r="D297" s="404">
        <v>44995</v>
      </c>
      <c r="E297" t="s">
        <v>1304</v>
      </c>
      <c r="F297">
        <v>175.95</v>
      </c>
      <c r="G297">
        <v>2116874</v>
      </c>
      <c r="H297" t="s">
        <v>1200</v>
      </c>
      <c r="I297" t="s">
        <v>1160</v>
      </c>
    </row>
    <row r="298" spans="1:9" x14ac:dyDescent="0.25">
      <c r="A298">
        <v>7550</v>
      </c>
      <c r="B298" t="s">
        <v>73</v>
      </c>
      <c r="C298">
        <v>130</v>
      </c>
      <c r="D298" s="404">
        <v>44995</v>
      </c>
      <c r="E298" t="s">
        <v>1304</v>
      </c>
      <c r="F298">
        <v>175.95</v>
      </c>
      <c r="G298">
        <v>2116874</v>
      </c>
      <c r="H298" t="s">
        <v>1200</v>
      </c>
      <c r="I298" t="s">
        <v>1160</v>
      </c>
    </row>
    <row r="299" spans="1:9" x14ac:dyDescent="0.25">
      <c r="A299">
        <v>7550</v>
      </c>
      <c r="B299" t="s">
        <v>73</v>
      </c>
      <c r="C299">
        <v>140</v>
      </c>
      <c r="D299" s="404">
        <v>44995</v>
      </c>
      <c r="E299" t="s">
        <v>1304</v>
      </c>
      <c r="F299">
        <v>175.95</v>
      </c>
      <c r="G299">
        <v>2116874</v>
      </c>
      <c r="H299" t="s">
        <v>1200</v>
      </c>
      <c r="I299" t="s">
        <v>1160</v>
      </c>
    </row>
    <row r="300" spans="1:9" x14ac:dyDescent="0.25">
      <c r="A300">
        <v>7550</v>
      </c>
      <c r="B300" t="s">
        <v>73</v>
      </c>
      <c r="C300">
        <v>210</v>
      </c>
      <c r="D300" s="404">
        <v>44995</v>
      </c>
      <c r="E300" t="s">
        <v>1304</v>
      </c>
      <c r="F300">
        <v>175.95</v>
      </c>
      <c r="G300">
        <v>2116874</v>
      </c>
      <c r="H300" t="s">
        <v>1200</v>
      </c>
      <c r="I300" t="s">
        <v>1160</v>
      </c>
    </row>
    <row r="301" spans="1:9" x14ac:dyDescent="0.25">
      <c r="A301">
        <v>7550</v>
      </c>
      <c r="B301" t="s">
        <v>73</v>
      </c>
      <c r="C301">
        <v>220</v>
      </c>
      <c r="D301" s="404">
        <v>44995</v>
      </c>
      <c r="E301" t="s">
        <v>1304</v>
      </c>
      <c r="F301">
        <v>175.95</v>
      </c>
      <c r="G301">
        <v>2116874</v>
      </c>
      <c r="H301" t="s">
        <v>1200</v>
      </c>
      <c r="I301" t="s">
        <v>1160</v>
      </c>
    </row>
    <row r="302" spans="1:9" x14ac:dyDescent="0.25">
      <c r="A302">
        <v>7550</v>
      </c>
      <c r="B302" t="s">
        <v>73</v>
      </c>
      <c r="C302">
        <v>230</v>
      </c>
      <c r="D302" s="404">
        <v>44995</v>
      </c>
      <c r="E302" t="s">
        <v>1304</v>
      </c>
      <c r="F302">
        <v>175.95</v>
      </c>
      <c r="G302">
        <v>2116874</v>
      </c>
      <c r="H302" t="s">
        <v>1200</v>
      </c>
      <c r="I302" t="s">
        <v>1160</v>
      </c>
    </row>
    <row r="303" spans="1:9" x14ac:dyDescent="0.25">
      <c r="A303">
        <v>7550</v>
      </c>
      <c r="B303" t="s">
        <v>73</v>
      </c>
      <c r="C303">
        <v>240</v>
      </c>
      <c r="D303" s="404">
        <v>44995</v>
      </c>
      <c r="E303" t="s">
        <v>1304</v>
      </c>
      <c r="F303">
        <v>175.95</v>
      </c>
      <c r="G303">
        <v>2116874</v>
      </c>
      <c r="H303" t="s">
        <v>1200</v>
      </c>
      <c r="I303" t="s">
        <v>1160</v>
      </c>
    </row>
    <row r="304" spans="1:9" x14ac:dyDescent="0.25">
      <c r="A304">
        <v>7550</v>
      </c>
      <c r="B304" t="s">
        <v>73</v>
      </c>
      <c r="C304">
        <v>340</v>
      </c>
      <c r="D304" s="404">
        <v>44995</v>
      </c>
      <c r="E304" t="s">
        <v>1304</v>
      </c>
      <c r="F304">
        <v>97.75</v>
      </c>
      <c r="G304">
        <v>2116874</v>
      </c>
      <c r="H304" t="s">
        <v>1200</v>
      </c>
      <c r="I304" t="s">
        <v>1160</v>
      </c>
    </row>
    <row r="305" spans="1:9" x14ac:dyDescent="0.25">
      <c r="A305">
        <v>7550</v>
      </c>
      <c r="B305" t="s">
        <v>73</v>
      </c>
      <c r="C305">
        <v>430</v>
      </c>
      <c r="D305" s="404">
        <v>44995</v>
      </c>
      <c r="E305" t="s">
        <v>1304</v>
      </c>
      <c r="F305">
        <v>78.2</v>
      </c>
      <c r="G305">
        <v>2116874</v>
      </c>
      <c r="H305" t="s">
        <v>1200</v>
      </c>
      <c r="I305" t="s">
        <v>1160</v>
      </c>
    </row>
    <row r="306" spans="1:9" x14ac:dyDescent="0.25">
      <c r="A306">
        <v>7550</v>
      </c>
      <c r="B306" t="s">
        <v>73</v>
      </c>
      <c r="C306">
        <v>440</v>
      </c>
      <c r="D306" s="404">
        <v>44995</v>
      </c>
      <c r="E306" t="s">
        <v>1304</v>
      </c>
      <c r="F306">
        <v>136.85</v>
      </c>
      <c r="G306">
        <v>2116874</v>
      </c>
      <c r="H306" t="s">
        <v>1200</v>
      </c>
      <c r="I306" t="s">
        <v>1160</v>
      </c>
    </row>
    <row r="307" spans="1:9" x14ac:dyDescent="0.25">
      <c r="A307">
        <v>7550</v>
      </c>
      <c r="B307" t="s">
        <v>73</v>
      </c>
      <c r="C307">
        <v>110</v>
      </c>
      <c r="D307" s="404">
        <v>45077</v>
      </c>
      <c r="E307" t="s">
        <v>1304</v>
      </c>
      <c r="F307">
        <v>95</v>
      </c>
      <c r="G307">
        <v>2225055</v>
      </c>
      <c r="H307" t="s">
        <v>1200</v>
      </c>
      <c r="I307" t="s">
        <v>1160</v>
      </c>
    </row>
    <row r="308" spans="1:9" x14ac:dyDescent="0.25">
      <c r="A308">
        <v>7550</v>
      </c>
      <c r="B308" t="s">
        <v>73</v>
      </c>
      <c r="C308">
        <v>112</v>
      </c>
      <c r="D308" s="404">
        <v>45077</v>
      </c>
      <c r="E308" t="s">
        <v>1304</v>
      </c>
      <c r="F308">
        <v>104.5</v>
      </c>
      <c r="G308">
        <v>2225055</v>
      </c>
      <c r="H308" t="s">
        <v>1200</v>
      </c>
      <c r="I308" t="s">
        <v>1160</v>
      </c>
    </row>
    <row r="309" spans="1:9" x14ac:dyDescent="0.25">
      <c r="A309">
        <v>7550</v>
      </c>
      <c r="B309" t="s">
        <v>73</v>
      </c>
      <c r="C309">
        <v>120</v>
      </c>
      <c r="D309" s="404">
        <v>45077</v>
      </c>
      <c r="E309" t="s">
        <v>1304</v>
      </c>
      <c r="F309">
        <v>85.5</v>
      </c>
      <c r="G309">
        <v>2225055</v>
      </c>
      <c r="H309" t="s">
        <v>1200</v>
      </c>
      <c r="I309" t="s">
        <v>1160</v>
      </c>
    </row>
    <row r="310" spans="1:9" x14ac:dyDescent="0.25">
      <c r="A310">
        <v>7550</v>
      </c>
      <c r="B310" t="s">
        <v>73</v>
      </c>
      <c r="C310">
        <v>130</v>
      </c>
      <c r="D310" s="404">
        <v>45077</v>
      </c>
      <c r="E310" t="s">
        <v>1304</v>
      </c>
      <c r="F310">
        <v>85.5</v>
      </c>
      <c r="G310">
        <v>2225055</v>
      </c>
      <c r="H310" t="s">
        <v>1200</v>
      </c>
      <c r="I310" t="s">
        <v>1160</v>
      </c>
    </row>
    <row r="311" spans="1:9" x14ac:dyDescent="0.25">
      <c r="A311">
        <v>7550</v>
      </c>
      <c r="B311" t="s">
        <v>73</v>
      </c>
      <c r="C311">
        <v>140</v>
      </c>
      <c r="D311" s="404">
        <v>45077</v>
      </c>
      <c r="E311" t="s">
        <v>1304</v>
      </c>
      <c r="F311">
        <v>85.5</v>
      </c>
      <c r="G311">
        <v>2225055</v>
      </c>
      <c r="H311" t="s">
        <v>1200</v>
      </c>
      <c r="I311" t="s">
        <v>1160</v>
      </c>
    </row>
    <row r="312" spans="1:9" x14ac:dyDescent="0.25">
      <c r="A312">
        <v>7550</v>
      </c>
      <c r="B312" t="s">
        <v>73</v>
      </c>
      <c r="C312">
        <v>210</v>
      </c>
      <c r="D312" s="404">
        <v>45077</v>
      </c>
      <c r="E312" t="s">
        <v>1304</v>
      </c>
      <c r="F312">
        <v>85.5</v>
      </c>
      <c r="G312">
        <v>2225055</v>
      </c>
      <c r="H312" t="s">
        <v>1200</v>
      </c>
      <c r="I312" t="s">
        <v>1160</v>
      </c>
    </row>
    <row r="313" spans="1:9" x14ac:dyDescent="0.25">
      <c r="A313">
        <v>7550</v>
      </c>
      <c r="B313" t="s">
        <v>73</v>
      </c>
      <c r="C313">
        <v>220</v>
      </c>
      <c r="D313" s="404">
        <v>45077</v>
      </c>
      <c r="E313" t="s">
        <v>1304</v>
      </c>
      <c r="F313">
        <v>85.5</v>
      </c>
      <c r="G313">
        <v>2225055</v>
      </c>
      <c r="H313" t="s">
        <v>1200</v>
      </c>
      <c r="I313" t="s">
        <v>1160</v>
      </c>
    </row>
    <row r="314" spans="1:9" x14ac:dyDescent="0.25">
      <c r="A314">
        <v>7550</v>
      </c>
      <c r="B314" t="s">
        <v>73</v>
      </c>
      <c r="C314">
        <v>230</v>
      </c>
      <c r="D314" s="404">
        <v>45077</v>
      </c>
      <c r="E314" t="s">
        <v>1304</v>
      </c>
      <c r="F314">
        <v>85.5</v>
      </c>
      <c r="G314">
        <v>2225055</v>
      </c>
      <c r="H314" t="s">
        <v>1200</v>
      </c>
      <c r="I314" t="s">
        <v>1160</v>
      </c>
    </row>
    <row r="315" spans="1:9" x14ac:dyDescent="0.25">
      <c r="A315">
        <v>7550</v>
      </c>
      <c r="B315" t="s">
        <v>73</v>
      </c>
      <c r="C315">
        <v>240</v>
      </c>
      <c r="D315" s="404">
        <v>45077</v>
      </c>
      <c r="E315" t="s">
        <v>1304</v>
      </c>
      <c r="F315">
        <v>85.5</v>
      </c>
      <c r="G315">
        <v>2225055</v>
      </c>
      <c r="H315" t="s">
        <v>1200</v>
      </c>
      <c r="I315" t="s">
        <v>1160</v>
      </c>
    </row>
    <row r="316" spans="1:9" x14ac:dyDescent="0.25">
      <c r="A316">
        <v>7550</v>
      </c>
      <c r="B316" t="s">
        <v>73</v>
      </c>
      <c r="C316">
        <v>340</v>
      </c>
      <c r="D316" s="404">
        <v>45077</v>
      </c>
      <c r="E316" t="s">
        <v>1304</v>
      </c>
      <c r="F316">
        <v>47.5</v>
      </c>
      <c r="G316">
        <v>2225055</v>
      </c>
      <c r="H316" t="s">
        <v>1200</v>
      </c>
      <c r="I316" t="s">
        <v>1160</v>
      </c>
    </row>
    <row r="317" spans="1:9" x14ac:dyDescent="0.25">
      <c r="A317">
        <v>7550</v>
      </c>
      <c r="B317" t="s">
        <v>73</v>
      </c>
      <c r="C317">
        <v>430</v>
      </c>
      <c r="D317" s="404">
        <v>45077</v>
      </c>
      <c r="E317" t="s">
        <v>1304</v>
      </c>
      <c r="F317">
        <v>38</v>
      </c>
      <c r="G317">
        <v>2225055</v>
      </c>
      <c r="H317" t="s">
        <v>1200</v>
      </c>
      <c r="I317" t="s">
        <v>1160</v>
      </c>
    </row>
    <row r="318" spans="1:9" x14ac:dyDescent="0.25">
      <c r="A318">
        <v>7550</v>
      </c>
      <c r="B318" t="s">
        <v>73</v>
      </c>
      <c r="C318">
        <v>440</v>
      </c>
      <c r="D318" s="404">
        <v>45077</v>
      </c>
      <c r="E318" t="s">
        <v>1304</v>
      </c>
      <c r="F318">
        <v>66.5</v>
      </c>
      <c r="G318">
        <v>2225055</v>
      </c>
      <c r="H318" t="s">
        <v>1200</v>
      </c>
      <c r="I318" t="s">
        <v>1160</v>
      </c>
    </row>
    <row r="319" spans="1:9" x14ac:dyDescent="0.25">
      <c r="A319">
        <v>7550</v>
      </c>
      <c r="B319" t="s">
        <v>73</v>
      </c>
      <c r="C319">
        <v>110</v>
      </c>
      <c r="D319" s="404">
        <v>45223</v>
      </c>
      <c r="E319" t="s">
        <v>1304</v>
      </c>
      <c r="F319">
        <v>650.08000000000004</v>
      </c>
      <c r="G319">
        <v>2414608</v>
      </c>
      <c r="H319" t="s">
        <v>1299</v>
      </c>
      <c r="I319" t="s">
        <v>1165</v>
      </c>
    </row>
    <row r="320" spans="1:9" x14ac:dyDescent="0.25">
      <c r="A320">
        <v>7550</v>
      </c>
      <c r="B320" t="s">
        <v>73</v>
      </c>
      <c r="C320">
        <v>112</v>
      </c>
      <c r="D320" s="404">
        <v>45223</v>
      </c>
      <c r="E320" t="s">
        <v>1304</v>
      </c>
      <c r="F320">
        <v>715.06</v>
      </c>
      <c r="G320">
        <v>2414608</v>
      </c>
      <c r="H320" t="s">
        <v>1299</v>
      </c>
      <c r="I320" t="s">
        <v>1165</v>
      </c>
    </row>
    <row r="321" spans="1:9" x14ac:dyDescent="0.25">
      <c r="A321">
        <v>7550</v>
      </c>
      <c r="B321" t="s">
        <v>73</v>
      </c>
      <c r="C321">
        <v>120</v>
      </c>
      <c r="D321" s="404">
        <v>45223</v>
      </c>
      <c r="E321" t="s">
        <v>1304</v>
      </c>
      <c r="F321">
        <v>585.04</v>
      </c>
      <c r="G321">
        <v>2414608</v>
      </c>
      <c r="H321" t="s">
        <v>1299</v>
      </c>
      <c r="I321" t="s">
        <v>1165</v>
      </c>
    </row>
    <row r="322" spans="1:9" x14ac:dyDescent="0.25">
      <c r="A322">
        <v>7550</v>
      </c>
      <c r="B322" t="s">
        <v>73</v>
      </c>
      <c r="C322">
        <v>130</v>
      </c>
      <c r="D322" s="404">
        <v>45223</v>
      </c>
      <c r="E322" t="s">
        <v>1304</v>
      </c>
      <c r="F322">
        <v>585.04</v>
      </c>
      <c r="G322">
        <v>2414608</v>
      </c>
      <c r="H322" t="s">
        <v>1299</v>
      </c>
      <c r="I322" t="s">
        <v>1165</v>
      </c>
    </row>
    <row r="323" spans="1:9" x14ac:dyDescent="0.25">
      <c r="A323">
        <v>7550</v>
      </c>
      <c r="B323" t="s">
        <v>73</v>
      </c>
      <c r="C323">
        <v>140</v>
      </c>
      <c r="D323" s="404">
        <v>45223</v>
      </c>
      <c r="E323" t="s">
        <v>1304</v>
      </c>
      <c r="F323">
        <v>585.04</v>
      </c>
      <c r="G323">
        <v>2414608</v>
      </c>
      <c r="H323" t="s">
        <v>1299</v>
      </c>
      <c r="I323" t="s">
        <v>1165</v>
      </c>
    </row>
    <row r="324" spans="1:9" x14ac:dyDescent="0.25">
      <c r="A324">
        <v>7550</v>
      </c>
      <c r="B324" t="s">
        <v>73</v>
      </c>
      <c r="C324">
        <v>210</v>
      </c>
      <c r="D324" s="404">
        <v>45223</v>
      </c>
      <c r="E324" t="s">
        <v>1304</v>
      </c>
      <c r="F324">
        <v>585.04</v>
      </c>
      <c r="G324">
        <v>2414608</v>
      </c>
      <c r="H324" t="s">
        <v>1299</v>
      </c>
      <c r="I324" t="s">
        <v>1165</v>
      </c>
    </row>
    <row r="325" spans="1:9" x14ac:dyDescent="0.25">
      <c r="A325">
        <v>7550</v>
      </c>
      <c r="B325" t="s">
        <v>73</v>
      </c>
      <c r="C325">
        <v>220</v>
      </c>
      <c r="D325" s="404">
        <v>45223</v>
      </c>
      <c r="E325" t="s">
        <v>1304</v>
      </c>
      <c r="F325">
        <v>585.04</v>
      </c>
      <c r="G325">
        <v>2414608</v>
      </c>
      <c r="H325" t="s">
        <v>1299</v>
      </c>
      <c r="I325" t="s">
        <v>1165</v>
      </c>
    </row>
    <row r="326" spans="1:9" x14ac:dyDescent="0.25">
      <c r="A326">
        <v>7550</v>
      </c>
      <c r="B326" t="s">
        <v>73</v>
      </c>
      <c r="C326">
        <v>230</v>
      </c>
      <c r="D326" s="404">
        <v>45223</v>
      </c>
      <c r="E326" t="s">
        <v>1304</v>
      </c>
      <c r="F326">
        <v>585.04</v>
      </c>
      <c r="G326">
        <v>2414608</v>
      </c>
      <c r="H326" t="s">
        <v>1299</v>
      </c>
      <c r="I326" t="s">
        <v>1165</v>
      </c>
    </row>
    <row r="327" spans="1:9" x14ac:dyDescent="0.25">
      <c r="A327">
        <v>7550</v>
      </c>
      <c r="B327" t="s">
        <v>73</v>
      </c>
      <c r="C327">
        <v>240</v>
      </c>
      <c r="D327" s="404">
        <v>45223</v>
      </c>
      <c r="E327" t="s">
        <v>1304</v>
      </c>
      <c r="F327">
        <v>585.04</v>
      </c>
      <c r="G327">
        <v>2414608</v>
      </c>
      <c r="H327" t="s">
        <v>1299</v>
      </c>
      <c r="I327" t="s">
        <v>1165</v>
      </c>
    </row>
    <row r="328" spans="1:9" x14ac:dyDescent="0.25">
      <c r="A328">
        <v>7550</v>
      </c>
      <c r="B328" t="s">
        <v>73</v>
      </c>
      <c r="C328">
        <v>340</v>
      </c>
      <c r="D328" s="404">
        <v>45223</v>
      </c>
      <c r="E328" t="s">
        <v>1304</v>
      </c>
      <c r="F328">
        <v>325.02999999999997</v>
      </c>
      <c r="G328">
        <v>2414608</v>
      </c>
      <c r="H328" t="s">
        <v>1299</v>
      </c>
      <c r="I328" t="s">
        <v>1165</v>
      </c>
    </row>
    <row r="329" spans="1:9" x14ac:dyDescent="0.25">
      <c r="A329">
        <v>7550</v>
      </c>
      <c r="B329" t="s">
        <v>73</v>
      </c>
      <c r="C329">
        <v>430</v>
      </c>
      <c r="D329" s="404">
        <v>45223</v>
      </c>
      <c r="E329" t="s">
        <v>1304</v>
      </c>
      <c r="F329">
        <v>260.02</v>
      </c>
      <c r="G329">
        <v>2414608</v>
      </c>
      <c r="H329" t="s">
        <v>1299</v>
      </c>
      <c r="I329" t="s">
        <v>1165</v>
      </c>
    </row>
    <row r="330" spans="1:9" x14ac:dyDescent="0.25">
      <c r="A330">
        <v>7550</v>
      </c>
      <c r="B330" t="s">
        <v>73</v>
      </c>
      <c r="C330">
        <v>440</v>
      </c>
      <c r="D330" s="404">
        <v>45223</v>
      </c>
      <c r="E330" t="s">
        <v>1304</v>
      </c>
      <c r="F330">
        <v>455.03</v>
      </c>
      <c r="G330">
        <v>2414608</v>
      </c>
      <c r="H330" t="s">
        <v>1299</v>
      </c>
      <c r="I330" t="s">
        <v>1165</v>
      </c>
    </row>
    <row r="331" spans="1:9" x14ac:dyDescent="0.25">
      <c r="A331">
        <v>7550</v>
      </c>
      <c r="B331" t="s">
        <v>73</v>
      </c>
      <c r="C331">
        <v>110</v>
      </c>
      <c r="D331" s="404">
        <v>45271</v>
      </c>
      <c r="E331" t="s">
        <v>1304</v>
      </c>
      <c r="F331">
        <v>192</v>
      </c>
      <c r="G331">
        <v>2466439</v>
      </c>
      <c r="H331" t="s">
        <v>1306</v>
      </c>
      <c r="I331" t="s">
        <v>1164</v>
      </c>
    </row>
    <row r="332" spans="1:9" x14ac:dyDescent="0.25">
      <c r="A332">
        <v>7550</v>
      </c>
      <c r="B332" t="s">
        <v>73</v>
      </c>
      <c r="C332">
        <v>110</v>
      </c>
      <c r="D332" s="404">
        <v>45271</v>
      </c>
      <c r="E332" t="s">
        <v>1304</v>
      </c>
      <c r="F332">
        <v>141</v>
      </c>
      <c r="G332">
        <v>2466447</v>
      </c>
      <c r="H332" t="s">
        <v>1306</v>
      </c>
      <c r="I332" t="s">
        <v>1164</v>
      </c>
    </row>
    <row r="333" spans="1:9" x14ac:dyDescent="0.25">
      <c r="A333">
        <v>7550</v>
      </c>
      <c r="B333" t="s">
        <v>73</v>
      </c>
      <c r="C333">
        <v>112</v>
      </c>
      <c r="D333" s="404">
        <v>45271</v>
      </c>
      <c r="E333" t="s">
        <v>1304</v>
      </c>
      <c r="F333">
        <v>211.2</v>
      </c>
      <c r="G333">
        <v>2466439</v>
      </c>
      <c r="H333" t="s">
        <v>1306</v>
      </c>
      <c r="I333" t="s">
        <v>1164</v>
      </c>
    </row>
    <row r="334" spans="1:9" x14ac:dyDescent="0.25">
      <c r="A334">
        <v>7550</v>
      </c>
      <c r="B334" t="s">
        <v>73</v>
      </c>
      <c r="C334">
        <v>112</v>
      </c>
      <c r="D334" s="404">
        <v>45271</v>
      </c>
      <c r="E334" t="s">
        <v>1304</v>
      </c>
      <c r="F334">
        <v>155.11000000000001</v>
      </c>
      <c r="G334">
        <v>2466447</v>
      </c>
      <c r="H334" t="s">
        <v>1306</v>
      </c>
      <c r="I334" t="s">
        <v>1164</v>
      </c>
    </row>
    <row r="335" spans="1:9" x14ac:dyDescent="0.25">
      <c r="A335">
        <v>7550</v>
      </c>
      <c r="B335" t="s">
        <v>73</v>
      </c>
      <c r="C335">
        <v>120</v>
      </c>
      <c r="D335" s="404">
        <v>45271</v>
      </c>
      <c r="E335" t="s">
        <v>1304</v>
      </c>
      <c r="F335">
        <v>172.8</v>
      </c>
      <c r="G335">
        <v>2466439</v>
      </c>
      <c r="H335" t="s">
        <v>1306</v>
      </c>
      <c r="I335" t="s">
        <v>1164</v>
      </c>
    </row>
    <row r="336" spans="1:9" x14ac:dyDescent="0.25">
      <c r="A336">
        <v>7550</v>
      </c>
      <c r="B336" t="s">
        <v>73</v>
      </c>
      <c r="C336">
        <v>120</v>
      </c>
      <c r="D336" s="404">
        <v>45271</v>
      </c>
      <c r="E336" t="s">
        <v>1304</v>
      </c>
      <c r="F336">
        <v>126.91</v>
      </c>
      <c r="G336">
        <v>2466447</v>
      </c>
      <c r="H336" t="s">
        <v>1306</v>
      </c>
      <c r="I336" t="s">
        <v>1164</v>
      </c>
    </row>
    <row r="337" spans="1:9" x14ac:dyDescent="0.25">
      <c r="A337">
        <v>7550</v>
      </c>
      <c r="B337" t="s">
        <v>73</v>
      </c>
      <c r="C337">
        <v>130</v>
      </c>
      <c r="D337" s="404">
        <v>45271</v>
      </c>
      <c r="E337" t="s">
        <v>1304</v>
      </c>
      <c r="F337">
        <v>172.8</v>
      </c>
      <c r="G337">
        <v>2466439</v>
      </c>
      <c r="H337" t="s">
        <v>1306</v>
      </c>
      <c r="I337" t="s">
        <v>1164</v>
      </c>
    </row>
    <row r="338" spans="1:9" x14ac:dyDescent="0.25">
      <c r="A338">
        <v>7550</v>
      </c>
      <c r="B338" t="s">
        <v>73</v>
      </c>
      <c r="C338">
        <v>130</v>
      </c>
      <c r="D338" s="404">
        <v>45271</v>
      </c>
      <c r="E338" t="s">
        <v>1304</v>
      </c>
      <c r="F338">
        <v>126.91</v>
      </c>
      <c r="G338">
        <v>2466447</v>
      </c>
      <c r="H338" t="s">
        <v>1306</v>
      </c>
      <c r="I338" t="s">
        <v>1164</v>
      </c>
    </row>
    <row r="339" spans="1:9" x14ac:dyDescent="0.25">
      <c r="A339">
        <v>7550</v>
      </c>
      <c r="B339" t="s">
        <v>73</v>
      </c>
      <c r="C339">
        <v>140</v>
      </c>
      <c r="D339" s="404">
        <v>45271</v>
      </c>
      <c r="E339" t="s">
        <v>1304</v>
      </c>
      <c r="F339">
        <v>172.8</v>
      </c>
      <c r="G339">
        <v>2466439</v>
      </c>
      <c r="H339" t="s">
        <v>1306</v>
      </c>
      <c r="I339" t="s">
        <v>1164</v>
      </c>
    </row>
    <row r="340" spans="1:9" x14ac:dyDescent="0.25">
      <c r="A340">
        <v>7550</v>
      </c>
      <c r="B340" t="s">
        <v>73</v>
      </c>
      <c r="C340">
        <v>140</v>
      </c>
      <c r="D340" s="404">
        <v>45271</v>
      </c>
      <c r="E340" t="s">
        <v>1304</v>
      </c>
      <c r="F340">
        <v>126.91</v>
      </c>
      <c r="G340">
        <v>2466447</v>
      </c>
      <c r="H340" t="s">
        <v>1306</v>
      </c>
      <c r="I340" t="s">
        <v>1164</v>
      </c>
    </row>
    <row r="341" spans="1:9" x14ac:dyDescent="0.25">
      <c r="A341">
        <v>7550</v>
      </c>
      <c r="B341" t="s">
        <v>73</v>
      </c>
      <c r="C341">
        <v>210</v>
      </c>
      <c r="D341" s="404">
        <v>45271</v>
      </c>
      <c r="E341" t="s">
        <v>1304</v>
      </c>
      <c r="F341">
        <v>172.8</v>
      </c>
      <c r="G341">
        <v>2466439</v>
      </c>
      <c r="H341" t="s">
        <v>1306</v>
      </c>
      <c r="I341" t="s">
        <v>1164</v>
      </c>
    </row>
    <row r="342" spans="1:9" x14ac:dyDescent="0.25">
      <c r="A342">
        <v>7550</v>
      </c>
      <c r="B342" t="s">
        <v>73</v>
      </c>
      <c r="C342">
        <v>210</v>
      </c>
      <c r="D342" s="404">
        <v>45271</v>
      </c>
      <c r="E342" t="s">
        <v>1304</v>
      </c>
      <c r="F342">
        <v>126.91</v>
      </c>
      <c r="G342">
        <v>2466447</v>
      </c>
      <c r="H342" t="s">
        <v>1306</v>
      </c>
      <c r="I342" t="s">
        <v>1164</v>
      </c>
    </row>
    <row r="343" spans="1:9" x14ac:dyDescent="0.25">
      <c r="A343">
        <v>7550</v>
      </c>
      <c r="B343" t="s">
        <v>73</v>
      </c>
      <c r="C343">
        <v>220</v>
      </c>
      <c r="D343" s="404">
        <v>45271</v>
      </c>
      <c r="E343" t="s">
        <v>1304</v>
      </c>
      <c r="F343">
        <v>172.8</v>
      </c>
      <c r="G343">
        <v>2466439</v>
      </c>
      <c r="H343" t="s">
        <v>1306</v>
      </c>
      <c r="I343" t="s">
        <v>1164</v>
      </c>
    </row>
    <row r="344" spans="1:9" x14ac:dyDescent="0.25">
      <c r="A344">
        <v>7550</v>
      </c>
      <c r="B344" t="s">
        <v>73</v>
      </c>
      <c r="C344">
        <v>220</v>
      </c>
      <c r="D344" s="404">
        <v>45271</v>
      </c>
      <c r="E344" t="s">
        <v>1304</v>
      </c>
      <c r="F344">
        <v>126.91</v>
      </c>
      <c r="G344">
        <v>2466447</v>
      </c>
      <c r="H344" t="s">
        <v>1306</v>
      </c>
      <c r="I344" t="s">
        <v>1164</v>
      </c>
    </row>
    <row r="345" spans="1:9" x14ac:dyDescent="0.25">
      <c r="A345">
        <v>7550</v>
      </c>
      <c r="B345" t="s">
        <v>73</v>
      </c>
      <c r="C345">
        <v>230</v>
      </c>
      <c r="D345" s="404">
        <v>45271</v>
      </c>
      <c r="E345" t="s">
        <v>1304</v>
      </c>
      <c r="F345">
        <v>172.8</v>
      </c>
      <c r="G345">
        <v>2466439</v>
      </c>
      <c r="H345" t="s">
        <v>1306</v>
      </c>
      <c r="I345" t="s">
        <v>1164</v>
      </c>
    </row>
    <row r="346" spans="1:9" x14ac:dyDescent="0.25">
      <c r="A346">
        <v>7550</v>
      </c>
      <c r="B346" t="s">
        <v>73</v>
      </c>
      <c r="C346">
        <v>230</v>
      </c>
      <c r="D346" s="404">
        <v>45271</v>
      </c>
      <c r="E346" t="s">
        <v>1304</v>
      </c>
      <c r="F346">
        <v>126.91</v>
      </c>
      <c r="G346">
        <v>2466447</v>
      </c>
      <c r="H346" t="s">
        <v>1306</v>
      </c>
      <c r="I346" t="s">
        <v>1164</v>
      </c>
    </row>
    <row r="347" spans="1:9" x14ac:dyDescent="0.25">
      <c r="A347">
        <v>7550</v>
      </c>
      <c r="B347" t="s">
        <v>73</v>
      </c>
      <c r="C347">
        <v>240</v>
      </c>
      <c r="D347" s="404">
        <v>45271</v>
      </c>
      <c r="E347" t="s">
        <v>1304</v>
      </c>
      <c r="F347">
        <v>172.8</v>
      </c>
      <c r="G347">
        <v>2466439</v>
      </c>
      <c r="H347" t="s">
        <v>1306</v>
      </c>
      <c r="I347" t="s">
        <v>1164</v>
      </c>
    </row>
    <row r="348" spans="1:9" x14ac:dyDescent="0.25">
      <c r="A348">
        <v>7550</v>
      </c>
      <c r="B348" t="s">
        <v>73</v>
      </c>
      <c r="C348">
        <v>240</v>
      </c>
      <c r="D348" s="404">
        <v>45271</v>
      </c>
      <c r="E348" t="s">
        <v>1304</v>
      </c>
      <c r="F348">
        <v>126.91</v>
      </c>
      <c r="G348">
        <v>2466447</v>
      </c>
      <c r="H348" t="s">
        <v>1306</v>
      </c>
      <c r="I348" t="s">
        <v>1164</v>
      </c>
    </row>
    <row r="349" spans="1:9" x14ac:dyDescent="0.25">
      <c r="A349">
        <v>7550</v>
      </c>
      <c r="B349" t="s">
        <v>73</v>
      </c>
      <c r="C349">
        <v>340</v>
      </c>
      <c r="D349" s="404">
        <v>45271</v>
      </c>
      <c r="E349" t="s">
        <v>1304</v>
      </c>
      <c r="F349">
        <v>96</v>
      </c>
      <c r="G349">
        <v>2466439</v>
      </c>
      <c r="H349" t="s">
        <v>1306</v>
      </c>
      <c r="I349" t="s">
        <v>1164</v>
      </c>
    </row>
    <row r="350" spans="1:9" x14ac:dyDescent="0.25">
      <c r="A350">
        <v>7550</v>
      </c>
      <c r="B350" t="s">
        <v>73</v>
      </c>
      <c r="C350">
        <v>340</v>
      </c>
      <c r="D350" s="404">
        <v>45271</v>
      </c>
      <c r="E350" t="s">
        <v>1304</v>
      </c>
      <c r="F350">
        <v>70.510000000000005</v>
      </c>
      <c r="G350">
        <v>2466447</v>
      </c>
      <c r="H350" t="s">
        <v>1306</v>
      </c>
      <c r="I350" t="s">
        <v>1164</v>
      </c>
    </row>
    <row r="351" spans="1:9" x14ac:dyDescent="0.25">
      <c r="A351">
        <v>7550</v>
      </c>
      <c r="B351" t="s">
        <v>73</v>
      </c>
      <c r="C351">
        <v>430</v>
      </c>
      <c r="D351" s="404">
        <v>45271</v>
      </c>
      <c r="E351" t="s">
        <v>1304</v>
      </c>
      <c r="F351">
        <v>76.8</v>
      </c>
      <c r="G351">
        <v>2466439</v>
      </c>
      <c r="H351" t="s">
        <v>1306</v>
      </c>
      <c r="I351" t="s">
        <v>1164</v>
      </c>
    </row>
    <row r="352" spans="1:9" x14ac:dyDescent="0.25">
      <c r="A352">
        <v>7550</v>
      </c>
      <c r="B352" t="s">
        <v>73</v>
      </c>
      <c r="C352">
        <v>430</v>
      </c>
      <c r="D352" s="404">
        <v>45271</v>
      </c>
      <c r="E352" t="s">
        <v>1304</v>
      </c>
      <c r="F352">
        <v>56.4</v>
      </c>
      <c r="G352">
        <v>2466447</v>
      </c>
      <c r="H352" t="s">
        <v>1306</v>
      </c>
      <c r="I352" t="s">
        <v>1164</v>
      </c>
    </row>
    <row r="353" spans="1:9" x14ac:dyDescent="0.25">
      <c r="A353">
        <v>7550</v>
      </c>
      <c r="B353" t="s">
        <v>73</v>
      </c>
      <c r="C353">
        <v>440</v>
      </c>
      <c r="D353" s="404">
        <v>45271</v>
      </c>
      <c r="E353" t="s">
        <v>1304</v>
      </c>
      <c r="F353">
        <v>134.4</v>
      </c>
      <c r="G353">
        <v>2466439</v>
      </c>
      <c r="H353" t="s">
        <v>1306</v>
      </c>
      <c r="I353" t="s">
        <v>1164</v>
      </c>
    </row>
    <row r="354" spans="1:9" x14ac:dyDescent="0.25">
      <c r="A354">
        <v>7550</v>
      </c>
      <c r="B354" t="s">
        <v>73</v>
      </c>
      <c r="C354">
        <v>440</v>
      </c>
      <c r="D354" s="404">
        <v>45271</v>
      </c>
      <c r="E354" t="s">
        <v>1304</v>
      </c>
      <c r="F354">
        <v>98.71</v>
      </c>
      <c r="G354">
        <v>2466447</v>
      </c>
      <c r="H354" t="s">
        <v>1306</v>
      </c>
      <c r="I354" t="s">
        <v>1164</v>
      </c>
    </row>
    <row r="355" spans="1:9" x14ac:dyDescent="0.25">
      <c r="A355">
        <v>7550</v>
      </c>
      <c r="B355" t="s">
        <v>73</v>
      </c>
      <c r="C355">
        <v>110</v>
      </c>
      <c r="D355" s="404">
        <v>45342</v>
      </c>
      <c r="E355" t="s">
        <v>1304</v>
      </c>
      <c r="F355">
        <v>10.18</v>
      </c>
      <c r="G355">
        <v>2573392</v>
      </c>
      <c r="H355" t="s">
        <v>1299</v>
      </c>
      <c r="I355" t="s">
        <v>1165</v>
      </c>
    </row>
    <row r="356" spans="1:9" x14ac:dyDescent="0.25">
      <c r="A356">
        <v>7550</v>
      </c>
      <c r="B356" t="s">
        <v>73</v>
      </c>
      <c r="C356">
        <v>112</v>
      </c>
      <c r="D356" s="404">
        <v>45342</v>
      </c>
      <c r="E356" t="s">
        <v>1304</v>
      </c>
      <c r="F356">
        <v>11.2</v>
      </c>
      <c r="G356">
        <v>2573392</v>
      </c>
      <c r="H356" t="s">
        <v>1299</v>
      </c>
      <c r="I356" t="s">
        <v>1165</v>
      </c>
    </row>
    <row r="357" spans="1:9" x14ac:dyDescent="0.25">
      <c r="A357">
        <v>7550</v>
      </c>
      <c r="B357" t="s">
        <v>73</v>
      </c>
      <c r="C357">
        <v>120</v>
      </c>
      <c r="D357" s="404">
        <v>45342</v>
      </c>
      <c r="E357" t="s">
        <v>1304</v>
      </c>
      <c r="F357">
        <v>9.16</v>
      </c>
      <c r="G357">
        <v>2573392</v>
      </c>
      <c r="H357" t="s">
        <v>1299</v>
      </c>
      <c r="I357" t="s">
        <v>1165</v>
      </c>
    </row>
    <row r="358" spans="1:9" x14ac:dyDescent="0.25">
      <c r="A358">
        <v>7550</v>
      </c>
      <c r="B358" t="s">
        <v>73</v>
      </c>
      <c r="C358">
        <v>130</v>
      </c>
      <c r="D358" s="404">
        <v>45342</v>
      </c>
      <c r="E358" t="s">
        <v>1304</v>
      </c>
      <c r="F358">
        <v>9.16</v>
      </c>
      <c r="G358">
        <v>2573392</v>
      </c>
      <c r="H358" t="s">
        <v>1299</v>
      </c>
      <c r="I358" t="s">
        <v>1165</v>
      </c>
    </row>
    <row r="359" spans="1:9" x14ac:dyDescent="0.25">
      <c r="A359">
        <v>7550</v>
      </c>
      <c r="B359" t="s">
        <v>73</v>
      </c>
      <c r="C359">
        <v>140</v>
      </c>
      <c r="D359" s="404">
        <v>45342</v>
      </c>
      <c r="E359" t="s">
        <v>1304</v>
      </c>
      <c r="F359">
        <v>9.16</v>
      </c>
      <c r="G359">
        <v>2573392</v>
      </c>
      <c r="H359" t="s">
        <v>1299</v>
      </c>
      <c r="I359" t="s">
        <v>1165</v>
      </c>
    </row>
    <row r="360" spans="1:9" x14ac:dyDescent="0.25">
      <c r="A360">
        <v>7550</v>
      </c>
      <c r="B360" t="s">
        <v>73</v>
      </c>
      <c r="C360">
        <v>210</v>
      </c>
      <c r="D360" s="404">
        <v>45342</v>
      </c>
      <c r="E360" t="s">
        <v>1304</v>
      </c>
      <c r="F360">
        <v>9.16</v>
      </c>
      <c r="G360">
        <v>2573392</v>
      </c>
      <c r="H360" t="s">
        <v>1299</v>
      </c>
      <c r="I360" t="s">
        <v>1165</v>
      </c>
    </row>
    <row r="361" spans="1:9" x14ac:dyDescent="0.25">
      <c r="A361">
        <v>7550</v>
      </c>
      <c r="B361" t="s">
        <v>73</v>
      </c>
      <c r="C361">
        <v>220</v>
      </c>
      <c r="D361" s="404">
        <v>45342</v>
      </c>
      <c r="E361" t="s">
        <v>1304</v>
      </c>
      <c r="F361">
        <v>9.16</v>
      </c>
      <c r="G361">
        <v>2573392</v>
      </c>
      <c r="H361" t="s">
        <v>1299</v>
      </c>
      <c r="I361" t="s">
        <v>1165</v>
      </c>
    </row>
    <row r="362" spans="1:9" x14ac:dyDescent="0.25">
      <c r="A362">
        <v>7550</v>
      </c>
      <c r="B362" t="s">
        <v>73</v>
      </c>
      <c r="C362">
        <v>230</v>
      </c>
      <c r="D362" s="404">
        <v>45342</v>
      </c>
      <c r="E362" t="s">
        <v>1304</v>
      </c>
      <c r="F362">
        <v>9.16</v>
      </c>
      <c r="G362">
        <v>2573392</v>
      </c>
      <c r="H362" t="s">
        <v>1299</v>
      </c>
      <c r="I362" t="s">
        <v>1165</v>
      </c>
    </row>
    <row r="363" spans="1:9" x14ac:dyDescent="0.25">
      <c r="A363">
        <v>7550</v>
      </c>
      <c r="B363" t="s">
        <v>73</v>
      </c>
      <c r="C363">
        <v>240</v>
      </c>
      <c r="D363" s="404">
        <v>45342</v>
      </c>
      <c r="E363" t="s">
        <v>1304</v>
      </c>
      <c r="F363">
        <v>9.16</v>
      </c>
      <c r="G363">
        <v>2573392</v>
      </c>
      <c r="H363" t="s">
        <v>1299</v>
      </c>
      <c r="I363" t="s">
        <v>1165</v>
      </c>
    </row>
    <row r="364" spans="1:9" x14ac:dyDescent="0.25">
      <c r="A364">
        <v>7550</v>
      </c>
      <c r="B364" t="s">
        <v>73</v>
      </c>
      <c r="C364">
        <v>340</v>
      </c>
      <c r="D364" s="404">
        <v>45342</v>
      </c>
      <c r="E364" t="s">
        <v>1304</v>
      </c>
      <c r="F364">
        <v>5.09</v>
      </c>
      <c r="G364">
        <v>2573392</v>
      </c>
      <c r="H364" t="s">
        <v>1299</v>
      </c>
      <c r="I364" t="s">
        <v>1165</v>
      </c>
    </row>
    <row r="365" spans="1:9" x14ac:dyDescent="0.25">
      <c r="A365">
        <v>7550</v>
      </c>
      <c r="B365" t="s">
        <v>73</v>
      </c>
      <c r="C365">
        <v>430</v>
      </c>
      <c r="D365" s="404">
        <v>45342</v>
      </c>
      <c r="E365" t="s">
        <v>1304</v>
      </c>
      <c r="F365">
        <v>4.07</v>
      </c>
      <c r="G365">
        <v>2573392</v>
      </c>
      <c r="H365" t="s">
        <v>1299</v>
      </c>
      <c r="I365" t="s">
        <v>1165</v>
      </c>
    </row>
    <row r="366" spans="1:9" x14ac:dyDescent="0.25">
      <c r="A366">
        <v>7550</v>
      </c>
      <c r="B366" t="s">
        <v>73</v>
      </c>
      <c r="C366">
        <v>440</v>
      </c>
      <c r="D366" s="404">
        <v>45342</v>
      </c>
      <c r="E366" t="s">
        <v>1304</v>
      </c>
      <c r="F366">
        <v>7.12</v>
      </c>
      <c r="G366">
        <v>2573392</v>
      </c>
      <c r="H366" t="s">
        <v>1299</v>
      </c>
      <c r="I366" t="s">
        <v>1165</v>
      </c>
    </row>
    <row r="367" spans="1:9" x14ac:dyDescent="0.25">
      <c r="A367">
        <v>7550</v>
      </c>
      <c r="B367" t="s">
        <v>73</v>
      </c>
      <c r="C367">
        <v>142</v>
      </c>
      <c r="D367" s="404">
        <v>45110</v>
      </c>
      <c r="E367" t="s">
        <v>1307</v>
      </c>
      <c r="F367">
        <v>6.25</v>
      </c>
      <c r="G367">
        <v>2257216</v>
      </c>
      <c r="I367" t="s">
        <v>1166</v>
      </c>
    </row>
    <row r="368" spans="1:9" x14ac:dyDescent="0.25">
      <c r="A368">
        <v>7550</v>
      </c>
      <c r="B368" t="s">
        <v>73</v>
      </c>
      <c r="C368">
        <v>142</v>
      </c>
      <c r="D368" s="404">
        <v>45180</v>
      </c>
      <c r="E368" t="s">
        <v>1308</v>
      </c>
      <c r="F368">
        <v>11.75</v>
      </c>
      <c r="G368">
        <v>2344613</v>
      </c>
      <c r="I368" t="s">
        <v>1166</v>
      </c>
    </row>
    <row r="369" spans="1:9" x14ac:dyDescent="0.25">
      <c r="A369">
        <v>7550</v>
      </c>
      <c r="B369" t="s">
        <v>73</v>
      </c>
      <c r="C369">
        <v>142</v>
      </c>
      <c r="D369" s="404">
        <v>45183</v>
      </c>
      <c r="E369" t="s">
        <v>1308</v>
      </c>
      <c r="F369">
        <v>11.75</v>
      </c>
      <c r="G369">
        <v>2350091</v>
      </c>
      <c r="I369" t="s">
        <v>1166</v>
      </c>
    </row>
    <row r="370" spans="1:9" x14ac:dyDescent="0.25">
      <c r="A370">
        <v>7550</v>
      </c>
      <c r="B370" t="s">
        <v>73</v>
      </c>
      <c r="C370">
        <v>142</v>
      </c>
      <c r="D370" s="404">
        <v>45300</v>
      </c>
      <c r="E370" t="s">
        <v>1309</v>
      </c>
      <c r="F370">
        <v>12</v>
      </c>
      <c r="G370">
        <v>2499105</v>
      </c>
      <c r="I370" t="s">
        <v>1166</v>
      </c>
    </row>
    <row r="371" spans="1:9" x14ac:dyDescent="0.25">
      <c r="A371">
        <v>7550</v>
      </c>
      <c r="B371" t="s">
        <v>73</v>
      </c>
      <c r="C371">
        <v>142</v>
      </c>
      <c r="D371" s="404">
        <v>45042</v>
      </c>
      <c r="E371" t="s">
        <v>1310</v>
      </c>
      <c r="F371">
        <v>14.5</v>
      </c>
      <c r="G371">
        <v>2168907</v>
      </c>
      <c r="I371" t="s">
        <v>1166</v>
      </c>
    </row>
    <row r="372" spans="1:9" x14ac:dyDescent="0.25">
      <c r="A372">
        <v>7550</v>
      </c>
      <c r="B372" t="s">
        <v>73</v>
      </c>
      <c r="C372">
        <v>142</v>
      </c>
      <c r="D372" s="404">
        <v>45083</v>
      </c>
      <c r="E372" t="s">
        <v>1311</v>
      </c>
      <c r="F372">
        <v>15</v>
      </c>
      <c r="G372">
        <v>2221508</v>
      </c>
      <c r="I372" t="s">
        <v>1166</v>
      </c>
    </row>
    <row r="373" spans="1:9" x14ac:dyDescent="0.25">
      <c r="A373">
        <v>7550</v>
      </c>
      <c r="B373" t="s">
        <v>73</v>
      </c>
      <c r="C373">
        <v>142</v>
      </c>
      <c r="D373" s="404">
        <v>45197</v>
      </c>
      <c r="E373" t="s">
        <v>1311</v>
      </c>
      <c r="F373">
        <v>15</v>
      </c>
      <c r="G373">
        <v>2368250</v>
      </c>
      <c r="I373" t="s">
        <v>1166</v>
      </c>
    </row>
    <row r="374" spans="1:9" x14ac:dyDescent="0.25">
      <c r="A374">
        <v>7550</v>
      </c>
      <c r="B374" t="s">
        <v>73</v>
      </c>
      <c r="C374">
        <v>142</v>
      </c>
      <c r="D374" s="404">
        <v>45110</v>
      </c>
      <c r="E374" t="s">
        <v>1312</v>
      </c>
      <c r="F374">
        <v>15.5</v>
      </c>
      <c r="G374">
        <v>2257215</v>
      </c>
      <c r="I374" t="s">
        <v>1166</v>
      </c>
    </row>
    <row r="375" spans="1:9" x14ac:dyDescent="0.25">
      <c r="A375">
        <v>7550</v>
      </c>
      <c r="B375" t="s">
        <v>73</v>
      </c>
      <c r="C375">
        <v>142</v>
      </c>
      <c r="D375" s="404">
        <v>45078</v>
      </c>
      <c r="E375" t="s">
        <v>1313</v>
      </c>
      <c r="F375">
        <v>24.25</v>
      </c>
      <c r="G375">
        <v>2218102</v>
      </c>
      <c r="I375" t="s">
        <v>1166</v>
      </c>
    </row>
    <row r="376" spans="1:9" x14ac:dyDescent="0.25">
      <c r="A376">
        <v>7550</v>
      </c>
      <c r="B376" t="s">
        <v>73</v>
      </c>
      <c r="C376">
        <v>142</v>
      </c>
      <c r="D376" s="404">
        <v>45093</v>
      </c>
      <c r="E376" t="s">
        <v>1314</v>
      </c>
      <c r="F376">
        <v>29.25</v>
      </c>
      <c r="G376">
        <v>2236247</v>
      </c>
      <c r="I376" t="s">
        <v>1166</v>
      </c>
    </row>
    <row r="377" spans="1:9" x14ac:dyDescent="0.25">
      <c r="A377">
        <v>7550</v>
      </c>
      <c r="B377" t="s">
        <v>73</v>
      </c>
      <c r="C377">
        <v>142</v>
      </c>
      <c r="D377" s="404">
        <v>45090</v>
      </c>
      <c r="E377" t="s">
        <v>1315</v>
      </c>
      <c r="F377">
        <v>23.75</v>
      </c>
      <c r="G377">
        <v>2230748</v>
      </c>
      <c r="I377" t="s">
        <v>1166</v>
      </c>
    </row>
    <row r="378" spans="1:9" x14ac:dyDescent="0.25">
      <c r="A378">
        <v>7550</v>
      </c>
      <c r="B378" t="s">
        <v>73</v>
      </c>
      <c r="C378">
        <v>142</v>
      </c>
      <c r="D378" s="404">
        <v>45015</v>
      </c>
      <c r="E378" t="s">
        <v>1316</v>
      </c>
      <c r="F378">
        <v>0</v>
      </c>
      <c r="G378">
        <v>2141849</v>
      </c>
      <c r="I378" t="s">
        <v>1166</v>
      </c>
    </row>
    <row r="379" spans="1:9" x14ac:dyDescent="0.25">
      <c r="A379">
        <v>7550</v>
      </c>
      <c r="B379" t="s">
        <v>73</v>
      </c>
      <c r="C379">
        <v>142</v>
      </c>
      <c r="D379" s="404">
        <v>45110</v>
      </c>
      <c r="E379" t="s">
        <v>1317</v>
      </c>
      <c r="F379">
        <v>64</v>
      </c>
      <c r="G379">
        <v>2257217</v>
      </c>
      <c r="I379" t="s">
        <v>1166</v>
      </c>
    </row>
    <row r="380" spans="1:9" x14ac:dyDescent="0.25">
      <c r="A380">
        <v>7550</v>
      </c>
      <c r="B380" t="s">
        <v>73</v>
      </c>
      <c r="C380">
        <v>142</v>
      </c>
      <c r="D380" s="404">
        <v>44991</v>
      </c>
      <c r="E380" t="s">
        <v>1318</v>
      </c>
      <c r="F380">
        <v>96.25</v>
      </c>
      <c r="G380">
        <v>2108185</v>
      </c>
      <c r="I380" t="s">
        <v>1166</v>
      </c>
    </row>
    <row r="381" spans="1:9" x14ac:dyDescent="0.25">
      <c r="A381">
        <v>7550</v>
      </c>
      <c r="B381" t="s">
        <v>73</v>
      </c>
      <c r="C381">
        <v>340</v>
      </c>
      <c r="D381" s="404">
        <v>45042</v>
      </c>
      <c r="E381" t="s">
        <v>1319</v>
      </c>
      <c r="F381">
        <v>37.24</v>
      </c>
      <c r="G381">
        <v>2168951</v>
      </c>
      <c r="I381" t="s">
        <v>1166</v>
      </c>
    </row>
    <row r="382" spans="1:9" x14ac:dyDescent="0.25">
      <c r="A382">
        <v>7550</v>
      </c>
      <c r="B382" t="s">
        <v>73</v>
      </c>
      <c r="C382">
        <v>340</v>
      </c>
      <c r="D382" s="404">
        <v>45349</v>
      </c>
      <c r="E382" t="s">
        <v>1320</v>
      </c>
      <c r="F382">
        <v>38.61</v>
      </c>
      <c r="G382">
        <v>2564057</v>
      </c>
      <c r="I382" t="s">
        <v>1166</v>
      </c>
    </row>
    <row r="383" spans="1:9" x14ac:dyDescent="0.25">
      <c r="A383">
        <v>7550</v>
      </c>
      <c r="B383" t="s">
        <v>73</v>
      </c>
      <c r="C383">
        <v>340</v>
      </c>
      <c r="D383" s="404">
        <v>45017</v>
      </c>
      <c r="E383" t="s">
        <v>1321</v>
      </c>
      <c r="F383">
        <v>9.8000000000000007</v>
      </c>
      <c r="G383">
        <v>2146070</v>
      </c>
      <c r="I383" t="s">
        <v>1166</v>
      </c>
    </row>
    <row r="384" spans="1:9" x14ac:dyDescent="0.25">
      <c r="A384">
        <v>7550</v>
      </c>
      <c r="B384" t="s">
        <v>73</v>
      </c>
      <c r="C384">
        <v>340</v>
      </c>
      <c r="D384" s="404">
        <v>45006</v>
      </c>
      <c r="E384" t="s">
        <v>1322</v>
      </c>
      <c r="F384">
        <v>20.16</v>
      </c>
      <c r="G384">
        <v>2128541</v>
      </c>
      <c r="I384" t="s">
        <v>1166</v>
      </c>
    </row>
    <row r="385" spans="1:9" x14ac:dyDescent="0.25">
      <c r="A385">
        <v>7550</v>
      </c>
      <c r="B385" t="s">
        <v>73</v>
      </c>
      <c r="C385">
        <v>340</v>
      </c>
      <c r="D385" s="404">
        <v>44986</v>
      </c>
      <c r="E385" t="s">
        <v>1323</v>
      </c>
      <c r="F385">
        <v>22.96</v>
      </c>
      <c r="G385">
        <v>2102744</v>
      </c>
      <c r="I385" t="s">
        <v>1166</v>
      </c>
    </row>
    <row r="386" spans="1:9" x14ac:dyDescent="0.25">
      <c r="A386">
        <v>7550</v>
      </c>
      <c r="B386" t="s">
        <v>73</v>
      </c>
      <c r="C386">
        <v>340</v>
      </c>
      <c r="D386" s="404">
        <v>45013</v>
      </c>
      <c r="E386" t="s">
        <v>1324</v>
      </c>
      <c r="F386">
        <v>25.2</v>
      </c>
      <c r="G386">
        <v>2137790</v>
      </c>
      <c r="I386" t="s">
        <v>1166</v>
      </c>
    </row>
    <row r="387" spans="1:9" x14ac:dyDescent="0.25">
      <c r="A387">
        <v>7550</v>
      </c>
      <c r="B387" t="s">
        <v>73</v>
      </c>
      <c r="C387">
        <v>340</v>
      </c>
      <c r="D387" s="404">
        <v>44989</v>
      </c>
      <c r="E387" t="s">
        <v>1325</v>
      </c>
      <c r="F387">
        <v>31.64</v>
      </c>
      <c r="G387">
        <v>2106859</v>
      </c>
      <c r="I387" t="s">
        <v>1166</v>
      </c>
    </row>
    <row r="388" spans="1:9" x14ac:dyDescent="0.25">
      <c r="A388">
        <v>7550</v>
      </c>
      <c r="B388" t="s">
        <v>73</v>
      </c>
      <c r="C388">
        <v>340</v>
      </c>
      <c r="D388" s="404">
        <v>44993</v>
      </c>
      <c r="E388" t="s">
        <v>1326</v>
      </c>
      <c r="F388">
        <v>57.96</v>
      </c>
      <c r="G388">
        <v>2111914</v>
      </c>
      <c r="I388" t="s">
        <v>1166</v>
      </c>
    </row>
    <row r="389" spans="1:9" x14ac:dyDescent="0.25">
      <c r="A389">
        <v>7550</v>
      </c>
      <c r="B389" t="s">
        <v>73</v>
      </c>
      <c r="C389">
        <v>340</v>
      </c>
      <c r="D389" s="404">
        <v>44994</v>
      </c>
      <c r="E389" t="s">
        <v>1327</v>
      </c>
      <c r="F389">
        <v>77.84</v>
      </c>
      <c r="G389">
        <v>2113775</v>
      </c>
      <c r="I389" t="s">
        <v>1166</v>
      </c>
    </row>
    <row r="390" spans="1:9" x14ac:dyDescent="0.25">
      <c r="A390">
        <v>7550</v>
      </c>
      <c r="B390" t="s">
        <v>73</v>
      </c>
      <c r="C390">
        <v>340</v>
      </c>
      <c r="D390" s="404">
        <v>45033</v>
      </c>
      <c r="E390" t="s">
        <v>1328</v>
      </c>
      <c r="F390">
        <v>88.2</v>
      </c>
      <c r="G390">
        <v>2159414</v>
      </c>
      <c r="I390" t="s">
        <v>1166</v>
      </c>
    </row>
    <row r="391" spans="1:9" x14ac:dyDescent="0.25">
      <c r="A391">
        <v>7550</v>
      </c>
      <c r="B391" t="s">
        <v>73</v>
      </c>
      <c r="C391">
        <v>240</v>
      </c>
      <c r="D391" s="404">
        <v>45108</v>
      </c>
      <c r="E391" t="s">
        <v>1329</v>
      </c>
      <c r="F391">
        <v>0.64</v>
      </c>
      <c r="G391">
        <v>2256013</v>
      </c>
      <c r="I391" t="s">
        <v>1166</v>
      </c>
    </row>
    <row r="392" spans="1:9" x14ac:dyDescent="0.25">
      <c r="A392">
        <v>7550</v>
      </c>
      <c r="B392" t="s">
        <v>73</v>
      </c>
      <c r="C392">
        <v>240</v>
      </c>
      <c r="D392" s="404">
        <v>45351</v>
      </c>
      <c r="E392" t="s">
        <v>1330</v>
      </c>
      <c r="F392">
        <v>16.5</v>
      </c>
      <c r="G392">
        <v>2568526</v>
      </c>
      <c r="I392" t="s">
        <v>1166</v>
      </c>
    </row>
    <row r="393" spans="1:9" x14ac:dyDescent="0.25">
      <c r="A393">
        <v>7550</v>
      </c>
      <c r="B393" t="s">
        <v>73</v>
      </c>
      <c r="C393">
        <v>240</v>
      </c>
      <c r="D393" s="404">
        <v>45238</v>
      </c>
      <c r="E393" t="s">
        <v>1331</v>
      </c>
      <c r="F393">
        <v>16.64</v>
      </c>
      <c r="G393">
        <v>2420617</v>
      </c>
      <c r="I393" t="s">
        <v>1166</v>
      </c>
    </row>
    <row r="394" spans="1:9" x14ac:dyDescent="0.25">
      <c r="A394">
        <v>7550</v>
      </c>
      <c r="B394" t="s">
        <v>73</v>
      </c>
      <c r="C394">
        <v>240</v>
      </c>
      <c r="D394" s="404">
        <v>45194</v>
      </c>
      <c r="E394" t="s">
        <v>1332</v>
      </c>
      <c r="F394">
        <v>17.600000000000001</v>
      </c>
      <c r="G394">
        <v>2362453</v>
      </c>
      <c r="I394" t="s">
        <v>1166</v>
      </c>
    </row>
    <row r="395" spans="1:9" x14ac:dyDescent="0.25">
      <c r="A395">
        <v>7550</v>
      </c>
      <c r="B395" t="s">
        <v>73</v>
      </c>
      <c r="C395">
        <v>240</v>
      </c>
      <c r="D395" s="404">
        <v>45349</v>
      </c>
      <c r="E395" t="s">
        <v>1333</v>
      </c>
      <c r="F395">
        <v>20.46</v>
      </c>
      <c r="G395">
        <v>2564020</v>
      </c>
      <c r="I395" t="s">
        <v>1166</v>
      </c>
    </row>
    <row r="396" spans="1:9" x14ac:dyDescent="0.25">
      <c r="A396">
        <v>7550</v>
      </c>
      <c r="B396" t="s">
        <v>73</v>
      </c>
      <c r="C396">
        <v>240</v>
      </c>
      <c r="D396" s="404">
        <v>45281</v>
      </c>
      <c r="E396" t="s">
        <v>1334</v>
      </c>
      <c r="F396">
        <v>0</v>
      </c>
      <c r="G396">
        <v>2483384</v>
      </c>
      <c r="I396" t="s">
        <v>1166</v>
      </c>
    </row>
    <row r="397" spans="1:9" x14ac:dyDescent="0.25">
      <c r="A397">
        <v>7550</v>
      </c>
      <c r="B397" t="s">
        <v>73</v>
      </c>
      <c r="C397">
        <v>240</v>
      </c>
      <c r="D397" s="404">
        <v>45280</v>
      </c>
      <c r="E397" t="s">
        <v>1335</v>
      </c>
      <c r="F397">
        <v>83.16</v>
      </c>
      <c r="G397">
        <v>2481229</v>
      </c>
      <c r="I397" t="s">
        <v>1166</v>
      </c>
    </row>
    <row r="398" spans="1:9" x14ac:dyDescent="0.25">
      <c r="A398">
        <v>7550</v>
      </c>
      <c r="B398" t="s">
        <v>73</v>
      </c>
      <c r="C398">
        <v>240</v>
      </c>
      <c r="D398" s="404">
        <v>45135</v>
      </c>
      <c r="E398" t="s">
        <v>1336</v>
      </c>
      <c r="F398">
        <v>0.68</v>
      </c>
      <c r="G398">
        <v>2288321</v>
      </c>
      <c r="I398" t="s">
        <v>1166</v>
      </c>
    </row>
    <row r="399" spans="1:9" x14ac:dyDescent="0.25">
      <c r="A399">
        <v>7550</v>
      </c>
      <c r="B399" t="s">
        <v>73</v>
      </c>
      <c r="C399">
        <v>240</v>
      </c>
      <c r="D399" s="404">
        <v>45239</v>
      </c>
      <c r="E399" t="s">
        <v>1336</v>
      </c>
      <c r="F399">
        <v>0.68</v>
      </c>
      <c r="G399">
        <v>2422896</v>
      </c>
      <c r="I399" t="s">
        <v>1166</v>
      </c>
    </row>
    <row r="400" spans="1:9" x14ac:dyDescent="0.25">
      <c r="A400">
        <v>7550</v>
      </c>
      <c r="B400" t="s">
        <v>73</v>
      </c>
      <c r="C400">
        <v>240</v>
      </c>
      <c r="D400" s="404">
        <v>45077</v>
      </c>
      <c r="E400" t="s">
        <v>1337</v>
      </c>
      <c r="F400">
        <v>6.8</v>
      </c>
      <c r="G400">
        <v>2216249</v>
      </c>
      <c r="I400" t="s">
        <v>1166</v>
      </c>
    </row>
    <row r="401" spans="1:9" x14ac:dyDescent="0.25">
      <c r="A401">
        <v>7550</v>
      </c>
      <c r="B401" t="s">
        <v>73</v>
      </c>
      <c r="C401">
        <v>240</v>
      </c>
      <c r="D401" s="404">
        <v>45027</v>
      </c>
      <c r="E401" t="s">
        <v>1338</v>
      </c>
      <c r="F401">
        <v>8.5</v>
      </c>
      <c r="G401">
        <v>2152773</v>
      </c>
      <c r="I401" t="s">
        <v>1166</v>
      </c>
    </row>
    <row r="402" spans="1:9" x14ac:dyDescent="0.25">
      <c r="A402">
        <v>7550</v>
      </c>
      <c r="B402" t="s">
        <v>73</v>
      </c>
      <c r="C402">
        <v>240</v>
      </c>
      <c r="D402" s="404">
        <v>45107</v>
      </c>
      <c r="E402" t="s">
        <v>1338</v>
      </c>
      <c r="F402">
        <v>8.5</v>
      </c>
      <c r="G402">
        <v>2255297</v>
      </c>
      <c r="I402" t="s">
        <v>1166</v>
      </c>
    </row>
    <row r="403" spans="1:9" x14ac:dyDescent="0.25">
      <c r="A403">
        <v>7550</v>
      </c>
      <c r="B403" t="s">
        <v>73</v>
      </c>
      <c r="C403">
        <v>240</v>
      </c>
      <c r="D403" s="404">
        <v>45129</v>
      </c>
      <c r="E403" t="s">
        <v>1339</v>
      </c>
      <c r="F403">
        <v>10.199999999999999</v>
      </c>
      <c r="G403">
        <v>2281655</v>
      </c>
      <c r="I403" t="s">
        <v>1166</v>
      </c>
    </row>
    <row r="404" spans="1:9" x14ac:dyDescent="0.25">
      <c r="A404">
        <v>7550</v>
      </c>
      <c r="B404" t="s">
        <v>73</v>
      </c>
      <c r="C404">
        <v>240</v>
      </c>
      <c r="D404" s="404">
        <v>45002</v>
      </c>
      <c r="E404" t="s">
        <v>1340</v>
      </c>
      <c r="F404">
        <v>10.88</v>
      </c>
      <c r="G404">
        <v>2124905</v>
      </c>
      <c r="I404" t="s">
        <v>1166</v>
      </c>
    </row>
    <row r="405" spans="1:9" x14ac:dyDescent="0.25">
      <c r="A405">
        <v>7550</v>
      </c>
      <c r="B405" t="s">
        <v>73</v>
      </c>
      <c r="C405">
        <v>240</v>
      </c>
      <c r="D405" s="404">
        <v>45240</v>
      </c>
      <c r="E405" t="s">
        <v>1341</v>
      </c>
      <c r="F405">
        <v>13.6</v>
      </c>
      <c r="G405">
        <v>2424739</v>
      </c>
      <c r="I405" t="s">
        <v>1166</v>
      </c>
    </row>
    <row r="406" spans="1:9" x14ac:dyDescent="0.25">
      <c r="A406">
        <v>7550</v>
      </c>
      <c r="B406" t="s">
        <v>73</v>
      </c>
      <c r="C406">
        <v>240</v>
      </c>
      <c r="D406" s="404">
        <v>45275</v>
      </c>
      <c r="E406" t="s">
        <v>1342</v>
      </c>
      <c r="F406">
        <v>14.7</v>
      </c>
      <c r="G406">
        <v>2475006</v>
      </c>
      <c r="I406" t="s">
        <v>1166</v>
      </c>
    </row>
    <row r="407" spans="1:9" x14ac:dyDescent="0.25">
      <c r="A407">
        <v>7550</v>
      </c>
      <c r="B407" t="s">
        <v>73</v>
      </c>
      <c r="C407">
        <v>240</v>
      </c>
      <c r="D407" s="404">
        <v>45135</v>
      </c>
      <c r="E407" t="s">
        <v>1343</v>
      </c>
      <c r="F407">
        <v>15.98</v>
      </c>
      <c r="G407">
        <v>2288318</v>
      </c>
      <c r="I407" t="s">
        <v>1166</v>
      </c>
    </row>
    <row r="408" spans="1:9" x14ac:dyDescent="0.25">
      <c r="A408">
        <v>7550</v>
      </c>
      <c r="B408" t="s">
        <v>73</v>
      </c>
      <c r="C408">
        <v>240</v>
      </c>
      <c r="D408" s="404">
        <v>45182</v>
      </c>
      <c r="E408" t="s">
        <v>1344</v>
      </c>
      <c r="F408">
        <v>17</v>
      </c>
      <c r="G408">
        <v>2348187</v>
      </c>
      <c r="I408" t="s">
        <v>1166</v>
      </c>
    </row>
    <row r="409" spans="1:9" x14ac:dyDescent="0.25">
      <c r="A409">
        <v>7550</v>
      </c>
      <c r="B409" t="s">
        <v>73</v>
      </c>
      <c r="C409">
        <v>240</v>
      </c>
      <c r="D409" s="404">
        <v>45280</v>
      </c>
      <c r="E409" t="s">
        <v>1345</v>
      </c>
      <c r="F409">
        <v>19.25</v>
      </c>
      <c r="G409">
        <v>2481239</v>
      </c>
      <c r="I409" t="s">
        <v>1166</v>
      </c>
    </row>
    <row r="410" spans="1:9" x14ac:dyDescent="0.25">
      <c r="A410">
        <v>7550</v>
      </c>
      <c r="B410" t="s">
        <v>73</v>
      </c>
      <c r="C410">
        <v>240</v>
      </c>
      <c r="D410" s="404">
        <v>45280</v>
      </c>
      <c r="E410" t="s">
        <v>1346</v>
      </c>
      <c r="F410">
        <v>21</v>
      </c>
      <c r="G410">
        <v>2481237</v>
      </c>
      <c r="I410" t="s">
        <v>1166</v>
      </c>
    </row>
    <row r="411" spans="1:9" x14ac:dyDescent="0.25">
      <c r="A411">
        <v>7550</v>
      </c>
      <c r="B411" t="s">
        <v>73</v>
      </c>
      <c r="C411">
        <v>240</v>
      </c>
      <c r="D411" s="404">
        <v>45275</v>
      </c>
      <c r="E411" t="s">
        <v>1347</v>
      </c>
      <c r="F411">
        <v>22.05</v>
      </c>
      <c r="G411">
        <v>2475001</v>
      </c>
      <c r="I411" t="s">
        <v>1166</v>
      </c>
    </row>
    <row r="412" spans="1:9" x14ac:dyDescent="0.25">
      <c r="A412">
        <v>7550</v>
      </c>
      <c r="B412" t="s">
        <v>73</v>
      </c>
      <c r="C412">
        <v>240</v>
      </c>
      <c r="D412" s="404">
        <v>44993</v>
      </c>
      <c r="E412" t="s">
        <v>1348</v>
      </c>
      <c r="F412">
        <v>22.1</v>
      </c>
      <c r="G412">
        <v>2111861</v>
      </c>
      <c r="I412" t="s">
        <v>1166</v>
      </c>
    </row>
    <row r="413" spans="1:9" x14ac:dyDescent="0.25">
      <c r="A413">
        <v>7550</v>
      </c>
      <c r="B413" t="s">
        <v>73</v>
      </c>
      <c r="C413">
        <v>240</v>
      </c>
      <c r="D413" s="404">
        <v>45119</v>
      </c>
      <c r="E413" t="s">
        <v>1349</v>
      </c>
      <c r="F413">
        <v>23.12</v>
      </c>
      <c r="G413">
        <v>2268993</v>
      </c>
      <c r="I413" t="s">
        <v>1166</v>
      </c>
    </row>
    <row r="414" spans="1:9" x14ac:dyDescent="0.25">
      <c r="A414">
        <v>7550</v>
      </c>
      <c r="B414" t="s">
        <v>73</v>
      </c>
      <c r="C414">
        <v>240</v>
      </c>
      <c r="D414" s="404">
        <v>45135</v>
      </c>
      <c r="E414" t="s">
        <v>1350</v>
      </c>
      <c r="F414">
        <v>23.8</v>
      </c>
      <c r="G414">
        <v>2288317</v>
      </c>
      <c r="I414" t="s">
        <v>1166</v>
      </c>
    </row>
    <row r="415" spans="1:9" x14ac:dyDescent="0.25">
      <c r="A415">
        <v>7550</v>
      </c>
      <c r="B415" t="s">
        <v>73</v>
      </c>
      <c r="C415">
        <v>240</v>
      </c>
      <c r="D415" s="404">
        <v>45021</v>
      </c>
      <c r="E415" t="s">
        <v>1351</v>
      </c>
      <c r="F415">
        <v>25.5</v>
      </c>
      <c r="G415">
        <v>2149415</v>
      </c>
      <c r="I415" t="s">
        <v>1166</v>
      </c>
    </row>
    <row r="416" spans="1:9" x14ac:dyDescent="0.25">
      <c r="A416">
        <v>7550</v>
      </c>
      <c r="B416" t="s">
        <v>73</v>
      </c>
      <c r="C416">
        <v>240</v>
      </c>
      <c r="D416" s="404">
        <v>45093</v>
      </c>
      <c r="E416" t="s">
        <v>1352</v>
      </c>
      <c r="F416">
        <v>26.18</v>
      </c>
      <c r="G416">
        <v>2236261</v>
      </c>
      <c r="I416" t="s">
        <v>1166</v>
      </c>
    </row>
    <row r="417" spans="1:9" x14ac:dyDescent="0.25">
      <c r="A417">
        <v>7550</v>
      </c>
      <c r="B417" t="s">
        <v>73</v>
      </c>
      <c r="C417">
        <v>240</v>
      </c>
      <c r="D417" s="404">
        <v>45084</v>
      </c>
      <c r="E417" t="s">
        <v>1353</v>
      </c>
      <c r="F417">
        <v>27.2</v>
      </c>
      <c r="G417">
        <v>2223444</v>
      </c>
      <c r="I417" t="s">
        <v>1166</v>
      </c>
    </row>
    <row r="418" spans="1:9" x14ac:dyDescent="0.25">
      <c r="A418">
        <v>7550</v>
      </c>
      <c r="B418" t="s">
        <v>73</v>
      </c>
      <c r="C418">
        <v>240</v>
      </c>
      <c r="D418" s="404">
        <v>45097</v>
      </c>
      <c r="E418" t="s">
        <v>1354</v>
      </c>
      <c r="F418">
        <v>28.9</v>
      </c>
      <c r="G418">
        <v>2239695</v>
      </c>
      <c r="I418" t="s">
        <v>1166</v>
      </c>
    </row>
    <row r="419" spans="1:9" x14ac:dyDescent="0.25">
      <c r="A419">
        <v>7550</v>
      </c>
      <c r="B419" t="s">
        <v>73</v>
      </c>
      <c r="C419">
        <v>240</v>
      </c>
      <c r="D419" s="404">
        <v>45107</v>
      </c>
      <c r="E419" t="s">
        <v>1354</v>
      </c>
      <c r="F419">
        <v>28.9</v>
      </c>
      <c r="G419">
        <v>2255296</v>
      </c>
      <c r="I419" t="s">
        <v>1166</v>
      </c>
    </row>
    <row r="420" spans="1:9" x14ac:dyDescent="0.25">
      <c r="A420">
        <v>7550</v>
      </c>
      <c r="B420" t="s">
        <v>73</v>
      </c>
      <c r="C420">
        <v>240</v>
      </c>
      <c r="D420" s="404">
        <v>45176</v>
      </c>
      <c r="E420" t="s">
        <v>1355</v>
      </c>
      <c r="F420">
        <v>36.72</v>
      </c>
      <c r="G420">
        <v>2341122</v>
      </c>
      <c r="I420" t="s">
        <v>1166</v>
      </c>
    </row>
    <row r="421" spans="1:9" x14ac:dyDescent="0.25">
      <c r="A421">
        <v>7550</v>
      </c>
      <c r="B421" t="s">
        <v>73</v>
      </c>
      <c r="C421">
        <v>240</v>
      </c>
      <c r="D421" s="404">
        <v>45268</v>
      </c>
      <c r="E421" t="s">
        <v>1355</v>
      </c>
      <c r="F421">
        <v>37.799999999999997</v>
      </c>
      <c r="G421">
        <v>2464713</v>
      </c>
      <c r="I421" t="s">
        <v>1166</v>
      </c>
    </row>
    <row r="422" spans="1:9" x14ac:dyDescent="0.25">
      <c r="A422">
        <v>7550</v>
      </c>
      <c r="B422" t="s">
        <v>73</v>
      </c>
      <c r="C422">
        <v>240</v>
      </c>
      <c r="D422" s="404">
        <v>45261</v>
      </c>
      <c r="E422" t="s">
        <v>1356</v>
      </c>
      <c r="F422">
        <v>39.1</v>
      </c>
      <c r="G422">
        <v>2454760</v>
      </c>
      <c r="I422" t="s">
        <v>1166</v>
      </c>
    </row>
    <row r="423" spans="1:9" x14ac:dyDescent="0.25">
      <c r="A423">
        <v>7550</v>
      </c>
      <c r="B423" t="s">
        <v>73</v>
      </c>
      <c r="C423">
        <v>240</v>
      </c>
      <c r="D423" s="404">
        <v>45128</v>
      </c>
      <c r="E423" t="s">
        <v>1357</v>
      </c>
      <c r="F423">
        <v>41.82</v>
      </c>
      <c r="G423">
        <v>2281645</v>
      </c>
      <c r="I423" t="s">
        <v>1166</v>
      </c>
    </row>
    <row r="424" spans="1:9" x14ac:dyDescent="0.25">
      <c r="A424">
        <v>7550</v>
      </c>
      <c r="B424" t="s">
        <v>73</v>
      </c>
      <c r="C424">
        <v>240</v>
      </c>
      <c r="D424" s="404">
        <v>45156</v>
      </c>
      <c r="E424" t="s">
        <v>1358</v>
      </c>
      <c r="F424">
        <v>43.52</v>
      </c>
      <c r="G424">
        <v>2315595</v>
      </c>
      <c r="I424" t="s">
        <v>1166</v>
      </c>
    </row>
    <row r="425" spans="1:9" x14ac:dyDescent="0.25">
      <c r="A425">
        <v>7550</v>
      </c>
      <c r="B425" t="s">
        <v>73</v>
      </c>
      <c r="C425">
        <v>240</v>
      </c>
      <c r="D425" s="404">
        <v>45177</v>
      </c>
      <c r="E425" t="s">
        <v>1359</v>
      </c>
      <c r="F425">
        <v>44.88</v>
      </c>
      <c r="G425">
        <v>2342779</v>
      </c>
      <c r="I425" t="s">
        <v>1166</v>
      </c>
    </row>
    <row r="426" spans="1:9" x14ac:dyDescent="0.25">
      <c r="A426">
        <v>7550</v>
      </c>
      <c r="B426" t="s">
        <v>73</v>
      </c>
      <c r="C426">
        <v>240</v>
      </c>
      <c r="D426" s="404">
        <v>45212</v>
      </c>
      <c r="E426" t="s">
        <v>1360</v>
      </c>
      <c r="F426">
        <v>48.28</v>
      </c>
      <c r="G426">
        <v>2388782</v>
      </c>
      <c r="I426" t="s">
        <v>1166</v>
      </c>
    </row>
    <row r="427" spans="1:9" x14ac:dyDescent="0.25">
      <c r="A427">
        <v>7550</v>
      </c>
      <c r="B427" t="s">
        <v>73</v>
      </c>
      <c r="C427">
        <v>240</v>
      </c>
      <c r="D427" s="404">
        <v>45098</v>
      </c>
      <c r="E427" t="s">
        <v>1361</v>
      </c>
      <c r="F427">
        <v>49.98</v>
      </c>
      <c r="G427">
        <v>2241776</v>
      </c>
      <c r="I427" t="s">
        <v>1166</v>
      </c>
    </row>
    <row r="428" spans="1:9" x14ac:dyDescent="0.25">
      <c r="A428">
        <v>7550</v>
      </c>
      <c r="B428" t="s">
        <v>73</v>
      </c>
      <c r="C428">
        <v>240</v>
      </c>
      <c r="D428" s="404">
        <v>45324</v>
      </c>
      <c r="E428" t="s">
        <v>1362</v>
      </c>
      <c r="F428">
        <v>53.2</v>
      </c>
      <c r="G428">
        <v>2532179</v>
      </c>
      <c r="I428" t="s">
        <v>1166</v>
      </c>
    </row>
    <row r="429" spans="1:9" x14ac:dyDescent="0.25">
      <c r="A429">
        <v>7550</v>
      </c>
      <c r="B429" t="s">
        <v>73</v>
      </c>
      <c r="C429">
        <v>240</v>
      </c>
      <c r="D429" s="404">
        <v>45100</v>
      </c>
      <c r="E429" t="s">
        <v>1363</v>
      </c>
      <c r="F429">
        <v>52.7</v>
      </c>
      <c r="G429">
        <v>2245379</v>
      </c>
      <c r="I429" t="s">
        <v>1166</v>
      </c>
    </row>
    <row r="430" spans="1:9" x14ac:dyDescent="0.25">
      <c r="A430">
        <v>7550</v>
      </c>
      <c r="B430" t="s">
        <v>73</v>
      </c>
      <c r="C430">
        <v>240</v>
      </c>
      <c r="D430" s="404">
        <v>45233</v>
      </c>
      <c r="E430" t="s">
        <v>1364</v>
      </c>
      <c r="F430">
        <v>55.08</v>
      </c>
      <c r="G430">
        <v>2415245</v>
      </c>
      <c r="I430" t="s">
        <v>1166</v>
      </c>
    </row>
    <row r="431" spans="1:9" x14ac:dyDescent="0.25">
      <c r="A431">
        <v>7550</v>
      </c>
      <c r="B431" t="s">
        <v>73</v>
      </c>
      <c r="C431">
        <v>240</v>
      </c>
      <c r="D431" s="404">
        <v>45280</v>
      </c>
      <c r="E431" t="s">
        <v>1365</v>
      </c>
      <c r="F431">
        <v>67.55</v>
      </c>
      <c r="G431">
        <v>2481236</v>
      </c>
      <c r="I431" t="s">
        <v>1166</v>
      </c>
    </row>
    <row r="432" spans="1:9" x14ac:dyDescent="0.25">
      <c r="A432">
        <v>7550</v>
      </c>
      <c r="B432" t="s">
        <v>73</v>
      </c>
      <c r="C432">
        <v>240</v>
      </c>
      <c r="D432" s="404">
        <v>45275</v>
      </c>
      <c r="E432" t="s">
        <v>1366</v>
      </c>
      <c r="F432">
        <v>70</v>
      </c>
      <c r="G432">
        <v>2475000</v>
      </c>
      <c r="I432" t="s">
        <v>1166</v>
      </c>
    </row>
    <row r="433" spans="1:9" x14ac:dyDescent="0.25">
      <c r="A433">
        <v>7550</v>
      </c>
      <c r="B433" t="s">
        <v>73</v>
      </c>
      <c r="C433">
        <v>240</v>
      </c>
      <c r="D433" s="404">
        <v>45282</v>
      </c>
      <c r="E433" t="s">
        <v>1367</v>
      </c>
      <c r="F433">
        <v>72.45</v>
      </c>
      <c r="G433">
        <v>2486706</v>
      </c>
      <c r="I433" t="s">
        <v>1166</v>
      </c>
    </row>
    <row r="434" spans="1:9" x14ac:dyDescent="0.25">
      <c r="A434">
        <v>7550</v>
      </c>
      <c r="B434" t="s">
        <v>73</v>
      </c>
      <c r="C434">
        <v>240</v>
      </c>
      <c r="D434" s="404">
        <v>45219</v>
      </c>
      <c r="E434" t="s">
        <v>1368</v>
      </c>
      <c r="F434">
        <v>72.08</v>
      </c>
      <c r="G434">
        <v>2397612</v>
      </c>
      <c r="I434" t="s">
        <v>1166</v>
      </c>
    </row>
    <row r="435" spans="1:9" x14ac:dyDescent="0.25">
      <c r="A435">
        <v>7550</v>
      </c>
      <c r="B435" t="s">
        <v>73</v>
      </c>
      <c r="C435">
        <v>240</v>
      </c>
      <c r="D435" s="404">
        <v>45238</v>
      </c>
      <c r="E435" t="s">
        <v>1369</v>
      </c>
      <c r="F435">
        <v>75.48</v>
      </c>
      <c r="G435">
        <v>2420620</v>
      </c>
      <c r="I435" t="s">
        <v>1166</v>
      </c>
    </row>
    <row r="436" spans="1:9" x14ac:dyDescent="0.25">
      <c r="A436">
        <v>7550</v>
      </c>
      <c r="B436" t="s">
        <v>73</v>
      </c>
      <c r="C436">
        <v>240</v>
      </c>
      <c r="D436" s="404">
        <v>45142</v>
      </c>
      <c r="E436" t="s">
        <v>1370</v>
      </c>
      <c r="F436">
        <v>80.58</v>
      </c>
      <c r="G436">
        <v>2298754</v>
      </c>
      <c r="I436" t="s">
        <v>1166</v>
      </c>
    </row>
    <row r="437" spans="1:9" x14ac:dyDescent="0.25">
      <c r="A437">
        <v>7550</v>
      </c>
      <c r="B437" t="s">
        <v>73</v>
      </c>
      <c r="C437">
        <v>240</v>
      </c>
      <c r="D437" s="404">
        <v>45216</v>
      </c>
      <c r="E437" t="s">
        <v>1371</v>
      </c>
      <c r="F437">
        <v>81.599999999999994</v>
      </c>
      <c r="G437">
        <v>2392424</v>
      </c>
      <c r="I437" t="s">
        <v>1166</v>
      </c>
    </row>
    <row r="438" spans="1:9" x14ac:dyDescent="0.25">
      <c r="A438">
        <v>7550</v>
      </c>
      <c r="B438" t="s">
        <v>73</v>
      </c>
      <c r="C438">
        <v>240</v>
      </c>
      <c r="D438" s="404">
        <v>45331</v>
      </c>
      <c r="E438" t="s">
        <v>1372</v>
      </c>
      <c r="F438">
        <v>86.8</v>
      </c>
      <c r="G438">
        <v>2539901</v>
      </c>
      <c r="I438" t="s">
        <v>1166</v>
      </c>
    </row>
    <row r="439" spans="1:9" x14ac:dyDescent="0.25">
      <c r="A439">
        <v>7550</v>
      </c>
      <c r="B439" t="s">
        <v>73</v>
      </c>
      <c r="C439">
        <v>240</v>
      </c>
      <c r="D439" s="404">
        <v>45218</v>
      </c>
      <c r="E439" t="s">
        <v>1373</v>
      </c>
      <c r="F439">
        <v>88.4</v>
      </c>
      <c r="G439">
        <v>2395789</v>
      </c>
      <c r="I439" t="s">
        <v>1166</v>
      </c>
    </row>
    <row r="440" spans="1:9" x14ac:dyDescent="0.25">
      <c r="A440">
        <v>7550</v>
      </c>
      <c r="B440" t="s">
        <v>73</v>
      </c>
      <c r="C440">
        <v>240</v>
      </c>
      <c r="D440" s="404">
        <v>45217</v>
      </c>
      <c r="E440" t="s">
        <v>1374</v>
      </c>
      <c r="F440">
        <v>102.68</v>
      </c>
      <c r="G440">
        <v>2394108</v>
      </c>
      <c r="I440" t="s">
        <v>1166</v>
      </c>
    </row>
    <row r="441" spans="1:9" x14ac:dyDescent="0.25">
      <c r="A441">
        <v>7550</v>
      </c>
      <c r="B441" t="s">
        <v>73</v>
      </c>
      <c r="C441">
        <v>240</v>
      </c>
      <c r="D441" s="404">
        <v>45240</v>
      </c>
      <c r="E441" t="s">
        <v>1375</v>
      </c>
      <c r="F441">
        <v>136</v>
      </c>
      <c r="G441">
        <v>2424736</v>
      </c>
      <c r="I441" t="s">
        <v>1166</v>
      </c>
    </row>
    <row r="442" spans="1:9" x14ac:dyDescent="0.25">
      <c r="A442">
        <v>7550</v>
      </c>
      <c r="B442" t="s">
        <v>73</v>
      </c>
      <c r="C442">
        <v>140</v>
      </c>
      <c r="D442" s="404">
        <v>45339</v>
      </c>
      <c r="E442" t="s">
        <v>1376</v>
      </c>
      <c r="F442">
        <v>2.4500000000000002</v>
      </c>
      <c r="G442">
        <v>2550141</v>
      </c>
      <c r="I442" t="s">
        <v>1166</v>
      </c>
    </row>
    <row r="443" spans="1:9" x14ac:dyDescent="0.25">
      <c r="A443">
        <v>7550</v>
      </c>
      <c r="B443" t="s">
        <v>73</v>
      </c>
      <c r="C443">
        <v>140</v>
      </c>
      <c r="D443" s="404">
        <v>45162</v>
      </c>
      <c r="E443" t="s">
        <v>1377</v>
      </c>
      <c r="F443">
        <v>2.8</v>
      </c>
      <c r="G443">
        <v>2323094</v>
      </c>
      <c r="I443" t="s">
        <v>1166</v>
      </c>
    </row>
    <row r="444" spans="1:9" x14ac:dyDescent="0.25">
      <c r="A444">
        <v>7550</v>
      </c>
      <c r="B444" t="s">
        <v>73</v>
      </c>
      <c r="C444">
        <v>140</v>
      </c>
      <c r="D444" s="404">
        <v>45339</v>
      </c>
      <c r="E444" t="s">
        <v>1378</v>
      </c>
      <c r="F444">
        <v>8.0500000000000007</v>
      </c>
      <c r="G444">
        <v>2550139</v>
      </c>
      <c r="I444" t="s">
        <v>1166</v>
      </c>
    </row>
    <row r="445" spans="1:9" x14ac:dyDescent="0.25">
      <c r="A445">
        <v>7550</v>
      </c>
      <c r="B445" t="s">
        <v>73</v>
      </c>
      <c r="C445">
        <v>140</v>
      </c>
      <c r="D445" s="404">
        <v>45339</v>
      </c>
      <c r="E445" t="s">
        <v>1379</v>
      </c>
      <c r="F445">
        <v>8.75</v>
      </c>
      <c r="G445">
        <v>2550142</v>
      </c>
      <c r="I445" t="s">
        <v>1166</v>
      </c>
    </row>
    <row r="446" spans="1:9" x14ac:dyDescent="0.25">
      <c r="A446">
        <v>7550</v>
      </c>
      <c r="B446" t="s">
        <v>73</v>
      </c>
      <c r="C446">
        <v>140</v>
      </c>
      <c r="D446" s="404">
        <v>45351</v>
      </c>
      <c r="E446" t="s">
        <v>1380</v>
      </c>
      <c r="F446">
        <v>9.4499999999999993</v>
      </c>
      <c r="G446">
        <v>2568477</v>
      </c>
      <c r="I446" t="s">
        <v>1166</v>
      </c>
    </row>
    <row r="447" spans="1:9" x14ac:dyDescent="0.25">
      <c r="A447">
        <v>7550</v>
      </c>
      <c r="B447" t="s">
        <v>73</v>
      </c>
      <c r="C447">
        <v>140</v>
      </c>
      <c r="D447" s="404">
        <v>45339</v>
      </c>
      <c r="E447" t="s">
        <v>1381</v>
      </c>
      <c r="F447">
        <v>14</v>
      </c>
      <c r="G447">
        <v>2550143</v>
      </c>
      <c r="I447" t="s">
        <v>1166</v>
      </c>
    </row>
    <row r="448" spans="1:9" x14ac:dyDescent="0.25">
      <c r="A448">
        <v>7550</v>
      </c>
      <c r="B448" t="s">
        <v>73</v>
      </c>
      <c r="C448">
        <v>140</v>
      </c>
      <c r="D448" s="404">
        <v>45188</v>
      </c>
      <c r="E448" t="s">
        <v>1382</v>
      </c>
      <c r="F448">
        <v>16.45</v>
      </c>
      <c r="G448">
        <v>2355129</v>
      </c>
      <c r="I448" t="s">
        <v>1166</v>
      </c>
    </row>
    <row r="449" spans="1:9" x14ac:dyDescent="0.25">
      <c r="A449">
        <v>7550</v>
      </c>
      <c r="B449" t="s">
        <v>73</v>
      </c>
      <c r="C449">
        <v>140</v>
      </c>
      <c r="D449" s="404">
        <v>45021</v>
      </c>
      <c r="E449" t="s">
        <v>1383</v>
      </c>
      <c r="F449">
        <v>16.8</v>
      </c>
      <c r="G449">
        <v>2149374</v>
      </c>
      <c r="I449" t="s">
        <v>1166</v>
      </c>
    </row>
    <row r="450" spans="1:9" x14ac:dyDescent="0.25">
      <c r="A450">
        <v>7550</v>
      </c>
      <c r="B450" t="s">
        <v>73</v>
      </c>
      <c r="C450">
        <v>140</v>
      </c>
      <c r="D450" s="404">
        <v>45346</v>
      </c>
      <c r="E450" t="s">
        <v>1384</v>
      </c>
      <c r="F450">
        <v>30.45</v>
      </c>
      <c r="G450">
        <v>2560263</v>
      </c>
      <c r="I450" t="s">
        <v>1166</v>
      </c>
    </row>
    <row r="451" spans="1:9" x14ac:dyDescent="0.25">
      <c r="A451">
        <v>7550</v>
      </c>
      <c r="B451" t="s">
        <v>73</v>
      </c>
      <c r="C451">
        <v>140</v>
      </c>
      <c r="D451" s="404">
        <v>45259</v>
      </c>
      <c r="E451" t="s">
        <v>1385</v>
      </c>
      <c r="F451">
        <v>56.7</v>
      </c>
      <c r="G451">
        <v>2449878</v>
      </c>
      <c r="I451" t="s">
        <v>1166</v>
      </c>
    </row>
    <row r="452" spans="1:9" x14ac:dyDescent="0.25">
      <c r="A452">
        <v>7550</v>
      </c>
      <c r="B452" t="s">
        <v>73</v>
      </c>
      <c r="C452">
        <v>140</v>
      </c>
      <c r="D452" s="404">
        <v>45330</v>
      </c>
      <c r="E452" t="s">
        <v>1386</v>
      </c>
      <c r="F452">
        <v>76.3</v>
      </c>
      <c r="G452">
        <v>2537211</v>
      </c>
      <c r="I452" t="s">
        <v>1166</v>
      </c>
    </row>
    <row r="453" spans="1:9" x14ac:dyDescent="0.25">
      <c r="A453">
        <v>7550</v>
      </c>
      <c r="B453" t="s">
        <v>73</v>
      </c>
      <c r="C453">
        <v>140</v>
      </c>
      <c r="D453" s="404">
        <v>45330</v>
      </c>
      <c r="E453" t="s">
        <v>1387</v>
      </c>
      <c r="F453">
        <v>110.95</v>
      </c>
      <c r="G453">
        <v>2537213</v>
      </c>
      <c r="I453" t="s">
        <v>1166</v>
      </c>
    </row>
    <row r="454" spans="1:9" x14ac:dyDescent="0.25">
      <c r="A454">
        <v>7550</v>
      </c>
      <c r="B454" t="s">
        <v>73</v>
      </c>
      <c r="C454">
        <v>240</v>
      </c>
      <c r="D454" s="404">
        <v>45197</v>
      </c>
      <c r="E454" t="s">
        <v>1388</v>
      </c>
      <c r="F454">
        <v>21.09</v>
      </c>
      <c r="G454">
        <v>2368268</v>
      </c>
      <c r="I454" t="s">
        <v>1166</v>
      </c>
    </row>
    <row r="455" spans="1:9" x14ac:dyDescent="0.25">
      <c r="A455">
        <v>7550</v>
      </c>
      <c r="B455" t="s">
        <v>73</v>
      </c>
      <c r="C455">
        <v>240</v>
      </c>
      <c r="D455" s="404">
        <v>45280</v>
      </c>
      <c r="E455" t="s">
        <v>1389</v>
      </c>
      <c r="F455">
        <v>95.76</v>
      </c>
      <c r="G455">
        <v>2481246</v>
      </c>
      <c r="I455" t="s">
        <v>1166</v>
      </c>
    </row>
    <row r="456" spans="1:9" x14ac:dyDescent="0.25">
      <c r="A456">
        <v>7550</v>
      </c>
      <c r="B456" t="s">
        <v>73</v>
      </c>
      <c r="C456">
        <v>140</v>
      </c>
      <c r="D456" s="404">
        <v>45348</v>
      </c>
      <c r="E456" t="s">
        <v>1390</v>
      </c>
      <c r="F456">
        <v>2</v>
      </c>
      <c r="G456">
        <v>2561916</v>
      </c>
      <c r="I456" t="s">
        <v>1166</v>
      </c>
    </row>
    <row r="457" spans="1:9" x14ac:dyDescent="0.25">
      <c r="A457">
        <v>7550</v>
      </c>
      <c r="B457" t="s">
        <v>73</v>
      </c>
      <c r="C457">
        <v>140</v>
      </c>
      <c r="D457" s="404">
        <v>45246</v>
      </c>
      <c r="E457" t="s">
        <v>1391</v>
      </c>
      <c r="F457">
        <v>3.25</v>
      </c>
      <c r="G457">
        <v>2432250</v>
      </c>
      <c r="I457" t="s">
        <v>1166</v>
      </c>
    </row>
    <row r="458" spans="1:9" x14ac:dyDescent="0.25">
      <c r="A458">
        <v>7550</v>
      </c>
      <c r="B458" t="s">
        <v>73</v>
      </c>
      <c r="C458">
        <v>140</v>
      </c>
      <c r="D458" s="404">
        <v>45048</v>
      </c>
      <c r="E458" t="s">
        <v>1392</v>
      </c>
      <c r="F458">
        <v>5.75</v>
      </c>
      <c r="G458">
        <v>2177483</v>
      </c>
      <c r="I458" t="s">
        <v>1166</v>
      </c>
    </row>
    <row r="459" spans="1:9" x14ac:dyDescent="0.25">
      <c r="A459">
        <v>7550</v>
      </c>
      <c r="B459" t="s">
        <v>73</v>
      </c>
      <c r="C459">
        <v>140</v>
      </c>
      <c r="D459" s="404">
        <v>45239</v>
      </c>
      <c r="E459" t="s">
        <v>1393</v>
      </c>
      <c r="F459">
        <v>8.25</v>
      </c>
      <c r="G459">
        <v>2422857</v>
      </c>
      <c r="I459" t="s">
        <v>1166</v>
      </c>
    </row>
    <row r="460" spans="1:9" x14ac:dyDescent="0.25">
      <c r="A460">
        <v>7550</v>
      </c>
      <c r="B460" t="s">
        <v>73</v>
      </c>
      <c r="C460">
        <v>140</v>
      </c>
      <c r="D460" s="404">
        <v>45250</v>
      </c>
      <c r="E460" t="s">
        <v>1394</v>
      </c>
      <c r="F460">
        <v>10.5</v>
      </c>
      <c r="G460">
        <v>2435951</v>
      </c>
      <c r="I460" t="s">
        <v>1166</v>
      </c>
    </row>
    <row r="461" spans="1:9" x14ac:dyDescent="0.25">
      <c r="A461">
        <v>7550</v>
      </c>
      <c r="B461" t="s">
        <v>73</v>
      </c>
      <c r="C461">
        <v>140</v>
      </c>
      <c r="D461" s="404">
        <v>45335</v>
      </c>
      <c r="E461" t="s">
        <v>1395</v>
      </c>
      <c r="F461">
        <v>20.5</v>
      </c>
      <c r="G461">
        <v>2543571</v>
      </c>
      <c r="I461" t="s">
        <v>1166</v>
      </c>
    </row>
    <row r="462" spans="1:9" x14ac:dyDescent="0.25">
      <c r="A462">
        <v>7550</v>
      </c>
      <c r="B462" t="s">
        <v>73</v>
      </c>
      <c r="C462">
        <v>140</v>
      </c>
      <c r="D462" s="404">
        <v>45250</v>
      </c>
      <c r="E462" t="s">
        <v>1396</v>
      </c>
      <c r="F462">
        <v>0</v>
      </c>
      <c r="G462">
        <v>2435953</v>
      </c>
      <c r="I462" t="s">
        <v>1166</v>
      </c>
    </row>
    <row r="463" spans="1:9" x14ac:dyDescent="0.25">
      <c r="A463">
        <v>7550</v>
      </c>
      <c r="B463" t="s">
        <v>73</v>
      </c>
      <c r="C463">
        <v>140</v>
      </c>
      <c r="D463" s="404">
        <v>45335</v>
      </c>
      <c r="E463" t="s">
        <v>1397</v>
      </c>
      <c r="F463">
        <v>31.75</v>
      </c>
      <c r="G463">
        <v>2543567</v>
      </c>
      <c r="I463" t="s">
        <v>1166</v>
      </c>
    </row>
    <row r="464" spans="1:9" x14ac:dyDescent="0.25">
      <c r="A464">
        <v>7550</v>
      </c>
      <c r="B464" t="s">
        <v>73</v>
      </c>
      <c r="C464">
        <v>140</v>
      </c>
      <c r="D464" s="404">
        <v>45334</v>
      </c>
      <c r="E464" t="s">
        <v>1398</v>
      </c>
      <c r="F464">
        <v>35.5</v>
      </c>
      <c r="G464">
        <v>2541915</v>
      </c>
      <c r="I464" t="s">
        <v>1166</v>
      </c>
    </row>
    <row r="465" spans="1:9" x14ac:dyDescent="0.25">
      <c r="A465">
        <v>7550</v>
      </c>
      <c r="B465" t="s">
        <v>73</v>
      </c>
      <c r="C465">
        <v>140</v>
      </c>
      <c r="D465" s="404">
        <v>45240</v>
      </c>
      <c r="E465" t="s">
        <v>1399</v>
      </c>
      <c r="F465">
        <v>43.25</v>
      </c>
      <c r="G465">
        <v>2424711</v>
      </c>
      <c r="I465" t="s">
        <v>1166</v>
      </c>
    </row>
    <row r="466" spans="1:9" x14ac:dyDescent="0.25">
      <c r="A466">
        <v>7550</v>
      </c>
      <c r="B466" t="s">
        <v>73</v>
      </c>
      <c r="C466">
        <v>140</v>
      </c>
      <c r="D466" s="404">
        <v>45334</v>
      </c>
      <c r="E466" t="s">
        <v>1400</v>
      </c>
      <c r="F466">
        <v>51.25</v>
      </c>
      <c r="G466">
        <v>2541917</v>
      </c>
      <c r="I466" t="s">
        <v>1166</v>
      </c>
    </row>
    <row r="467" spans="1:9" x14ac:dyDescent="0.25">
      <c r="A467">
        <v>7550</v>
      </c>
      <c r="B467" t="s">
        <v>73</v>
      </c>
      <c r="C467">
        <v>140</v>
      </c>
      <c r="D467" s="404">
        <v>45349</v>
      </c>
      <c r="E467" t="s">
        <v>1401</v>
      </c>
      <c r="F467">
        <v>26.04</v>
      </c>
      <c r="G467">
        <v>2563966</v>
      </c>
      <c r="I467" t="s">
        <v>1166</v>
      </c>
    </row>
    <row r="468" spans="1:9" x14ac:dyDescent="0.25">
      <c r="A468">
        <v>7550</v>
      </c>
      <c r="B468" t="s">
        <v>73</v>
      </c>
      <c r="C468">
        <v>142</v>
      </c>
      <c r="D468" s="404">
        <v>45217</v>
      </c>
      <c r="E468" t="s">
        <v>1402</v>
      </c>
      <c r="F468">
        <v>89.28</v>
      </c>
      <c r="G468">
        <v>2394097</v>
      </c>
      <c r="I468" t="s">
        <v>1166</v>
      </c>
    </row>
    <row r="469" spans="1:9" x14ac:dyDescent="0.25">
      <c r="A469">
        <v>7550</v>
      </c>
      <c r="B469" t="s">
        <v>73</v>
      </c>
      <c r="C469">
        <v>142</v>
      </c>
      <c r="D469" s="404">
        <v>45218</v>
      </c>
      <c r="E469" t="s">
        <v>1403</v>
      </c>
      <c r="F469">
        <v>93.96</v>
      </c>
      <c r="G469">
        <v>2395782</v>
      </c>
      <c r="I469" t="s">
        <v>1166</v>
      </c>
    </row>
    <row r="470" spans="1:9" x14ac:dyDescent="0.25">
      <c r="A470">
        <v>7550</v>
      </c>
      <c r="B470" t="s">
        <v>73</v>
      </c>
      <c r="C470">
        <v>140</v>
      </c>
      <c r="D470" s="404">
        <v>45338</v>
      </c>
      <c r="E470" t="s">
        <v>1404</v>
      </c>
      <c r="F470">
        <v>2.64</v>
      </c>
      <c r="G470">
        <v>2549282</v>
      </c>
      <c r="I470" t="s">
        <v>1166</v>
      </c>
    </row>
    <row r="471" spans="1:9" x14ac:dyDescent="0.25">
      <c r="A471">
        <v>7550</v>
      </c>
      <c r="B471" t="s">
        <v>73</v>
      </c>
      <c r="C471">
        <v>140</v>
      </c>
      <c r="D471" s="404">
        <v>45345</v>
      </c>
      <c r="E471" t="s">
        <v>1405</v>
      </c>
      <c r="F471">
        <v>30.69</v>
      </c>
      <c r="G471">
        <v>2559429</v>
      </c>
      <c r="I471" t="s">
        <v>1166</v>
      </c>
    </row>
    <row r="472" spans="1:9" x14ac:dyDescent="0.25">
      <c r="A472">
        <v>7550</v>
      </c>
      <c r="B472" t="s">
        <v>73</v>
      </c>
      <c r="C472">
        <v>140</v>
      </c>
      <c r="D472" s="404">
        <v>45334</v>
      </c>
      <c r="E472" t="s">
        <v>1406</v>
      </c>
      <c r="F472">
        <v>38.61</v>
      </c>
      <c r="G472">
        <v>2541921</v>
      </c>
      <c r="I472" t="s">
        <v>1166</v>
      </c>
    </row>
    <row r="473" spans="1:9" x14ac:dyDescent="0.25">
      <c r="A473">
        <v>7550</v>
      </c>
      <c r="B473" t="s">
        <v>73</v>
      </c>
      <c r="C473">
        <v>140</v>
      </c>
      <c r="D473" s="404">
        <v>45259</v>
      </c>
      <c r="E473" t="s">
        <v>1407</v>
      </c>
      <c r="F473">
        <v>49.5</v>
      </c>
      <c r="G473">
        <v>2449879</v>
      </c>
      <c r="I473" t="s">
        <v>1166</v>
      </c>
    </row>
    <row r="474" spans="1:9" x14ac:dyDescent="0.25">
      <c r="A474">
        <v>7550</v>
      </c>
      <c r="B474" t="s">
        <v>73</v>
      </c>
      <c r="C474">
        <v>140</v>
      </c>
      <c r="D474" s="404">
        <v>45338</v>
      </c>
      <c r="E474" t="s">
        <v>1408</v>
      </c>
      <c r="F474">
        <v>67.650000000000006</v>
      </c>
      <c r="G474">
        <v>2549283</v>
      </c>
      <c r="I474" t="s">
        <v>1166</v>
      </c>
    </row>
    <row r="475" spans="1:9" x14ac:dyDescent="0.25">
      <c r="A475">
        <v>7550</v>
      </c>
      <c r="B475" t="s">
        <v>73</v>
      </c>
      <c r="C475">
        <v>140</v>
      </c>
      <c r="D475" s="404">
        <v>45336</v>
      </c>
      <c r="E475" t="s">
        <v>1409</v>
      </c>
      <c r="F475">
        <v>71.94</v>
      </c>
      <c r="G475">
        <v>2545522</v>
      </c>
      <c r="I475" t="s">
        <v>1166</v>
      </c>
    </row>
    <row r="476" spans="1:9" x14ac:dyDescent="0.25">
      <c r="A476">
        <v>7550</v>
      </c>
      <c r="B476" t="s">
        <v>73</v>
      </c>
      <c r="C476">
        <v>140</v>
      </c>
      <c r="D476" s="404">
        <v>45350</v>
      </c>
      <c r="E476" t="s">
        <v>1410</v>
      </c>
      <c r="F476">
        <v>85.8</v>
      </c>
      <c r="G476">
        <v>2566240</v>
      </c>
      <c r="I476" t="s">
        <v>1166</v>
      </c>
    </row>
    <row r="477" spans="1:9" x14ac:dyDescent="0.25">
      <c r="A477">
        <v>7550</v>
      </c>
      <c r="B477" t="s">
        <v>73</v>
      </c>
      <c r="C477">
        <v>142</v>
      </c>
      <c r="D477" s="404">
        <v>45036</v>
      </c>
      <c r="E477" t="s">
        <v>1411</v>
      </c>
      <c r="F477">
        <v>1.75</v>
      </c>
      <c r="G477">
        <v>2164319</v>
      </c>
      <c r="I477" t="s">
        <v>1166</v>
      </c>
    </row>
    <row r="478" spans="1:9" x14ac:dyDescent="0.25">
      <c r="A478">
        <v>7550</v>
      </c>
      <c r="B478" t="s">
        <v>73</v>
      </c>
      <c r="C478">
        <v>142</v>
      </c>
      <c r="D478" s="404">
        <v>45089</v>
      </c>
      <c r="E478" t="s">
        <v>1411</v>
      </c>
      <c r="F478">
        <v>1.75</v>
      </c>
      <c r="G478">
        <v>2229373</v>
      </c>
      <c r="I478" t="s">
        <v>1166</v>
      </c>
    </row>
    <row r="479" spans="1:9" x14ac:dyDescent="0.25">
      <c r="A479">
        <v>7550</v>
      </c>
      <c r="B479" t="s">
        <v>73</v>
      </c>
      <c r="C479">
        <v>142</v>
      </c>
      <c r="D479" s="404">
        <v>45083</v>
      </c>
      <c r="E479" t="s">
        <v>1412</v>
      </c>
      <c r="F479">
        <v>2</v>
      </c>
      <c r="G479">
        <v>2221511</v>
      </c>
      <c r="I479" t="s">
        <v>1166</v>
      </c>
    </row>
    <row r="480" spans="1:9" x14ac:dyDescent="0.25">
      <c r="A480">
        <v>7550</v>
      </c>
      <c r="B480" t="s">
        <v>73</v>
      </c>
      <c r="C480">
        <v>142</v>
      </c>
      <c r="D480" s="404">
        <v>45071</v>
      </c>
      <c r="E480" t="s">
        <v>1413</v>
      </c>
      <c r="F480">
        <v>2.75</v>
      </c>
      <c r="G480">
        <v>2207739</v>
      </c>
      <c r="I480" t="s">
        <v>1166</v>
      </c>
    </row>
    <row r="481" spans="1:9" x14ac:dyDescent="0.25">
      <c r="A481">
        <v>7550</v>
      </c>
      <c r="B481" t="s">
        <v>73</v>
      </c>
      <c r="C481">
        <v>142</v>
      </c>
      <c r="D481" s="404">
        <v>45217</v>
      </c>
      <c r="E481" t="s">
        <v>1414</v>
      </c>
      <c r="F481">
        <v>3</v>
      </c>
      <c r="G481">
        <v>2394099</v>
      </c>
      <c r="I481" t="s">
        <v>1166</v>
      </c>
    </row>
    <row r="482" spans="1:9" x14ac:dyDescent="0.25">
      <c r="A482">
        <v>7550</v>
      </c>
      <c r="B482" t="s">
        <v>73</v>
      </c>
      <c r="C482">
        <v>142</v>
      </c>
      <c r="D482" s="404">
        <v>45008</v>
      </c>
      <c r="E482" t="s">
        <v>1415</v>
      </c>
      <c r="F482">
        <v>4.25</v>
      </c>
      <c r="G482">
        <v>2132194</v>
      </c>
      <c r="I482" t="s">
        <v>1166</v>
      </c>
    </row>
    <row r="483" spans="1:9" x14ac:dyDescent="0.25">
      <c r="A483">
        <v>7550</v>
      </c>
      <c r="B483" t="s">
        <v>73</v>
      </c>
      <c r="C483">
        <v>142</v>
      </c>
      <c r="D483" s="404">
        <v>45119</v>
      </c>
      <c r="E483" t="s">
        <v>1416</v>
      </c>
      <c r="F483">
        <v>4.5</v>
      </c>
      <c r="G483">
        <v>2268981</v>
      </c>
      <c r="I483" t="s">
        <v>1166</v>
      </c>
    </row>
    <row r="484" spans="1:9" x14ac:dyDescent="0.25">
      <c r="A484">
        <v>7550</v>
      </c>
      <c r="B484" t="s">
        <v>73</v>
      </c>
      <c r="C484">
        <v>142</v>
      </c>
      <c r="D484" s="404">
        <v>45012</v>
      </c>
      <c r="E484" t="s">
        <v>1417</v>
      </c>
      <c r="F484">
        <v>5</v>
      </c>
      <c r="G484">
        <v>2135912</v>
      </c>
      <c r="I484" t="s">
        <v>1166</v>
      </c>
    </row>
    <row r="485" spans="1:9" x14ac:dyDescent="0.25">
      <c r="A485">
        <v>7550</v>
      </c>
      <c r="B485" t="s">
        <v>73</v>
      </c>
      <c r="C485">
        <v>142</v>
      </c>
      <c r="D485" s="404">
        <v>45083</v>
      </c>
      <c r="E485" t="s">
        <v>1418</v>
      </c>
      <c r="F485">
        <v>5.75</v>
      </c>
      <c r="G485">
        <v>2221510</v>
      </c>
      <c r="I485" t="s">
        <v>1166</v>
      </c>
    </row>
    <row r="486" spans="1:9" x14ac:dyDescent="0.25">
      <c r="A486">
        <v>7550</v>
      </c>
      <c r="B486" t="s">
        <v>73</v>
      </c>
      <c r="C486">
        <v>142</v>
      </c>
      <c r="D486" s="404">
        <v>45142</v>
      </c>
      <c r="E486" t="s">
        <v>1419</v>
      </c>
      <c r="F486">
        <v>5.5</v>
      </c>
      <c r="G486">
        <v>2298744</v>
      </c>
      <c r="I486" t="s">
        <v>1166</v>
      </c>
    </row>
    <row r="487" spans="1:9" x14ac:dyDescent="0.25">
      <c r="A487">
        <v>7550</v>
      </c>
      <c r="B487" t="s">
        <v>73</v>
      </c>
      <c r="C487">
        <v>142</v>
      </c>
      <c r="D487" s="404">
        <v>45049</v>
      </c>
      <c r="E487" t="s">
        <v>1420</v>
      </c>
      <c r="F487">
        <v>6.25</v>
      </c>
      <c r="G487">
        <v>2179185</v>
      </c>
      <c r="I487" t="s">
        <v>1166</v>
      </c>
    </row>
    <row r="488" spans="1:9" x14ac:dyDescent="0.25">
      <c r="A488">
        <v>7550</v>
      </c>
      <c r="B488" t="s">
        <v>73</v>
      </c>
      <c r="C488">
        <v>142</v>
      </c>
      <c r="D488" s="404">
        <v>45077</v>
      </c>
      <c r="E488" t="s">
        <v>1421</v>
      </c>
      <c r="F488">
        <v>7.5</v>
      </c>
      <c r="G488">
        <v>2216237</v>
      </c>
      <c r="I488" t="s">
        <v>1166</v>
      </c>
    </row>
    <row r="489" spans="1:9" x14ac:dyDescent="0.25">
      <c r="A489">
        <v>7550</v>
      </c>
      <c r="B489" t="s">
        <v>73</v>
      </c>
      <c r="C489">
        <v>142</v>
      </c>
      <c r="D489" s="404">
        <v>45104</v>
      </c>
      <c r="E489" t="s">
        <v>1421</v>
      </c>
      <c r="F489">
        <v>7.5</v>
      </c>
      <c r="G489">
        <v>2249077</v>
      </c>
      <c r="I489" t="s">
        <v>1166</v>
      </c>
    </row>
    <row r="490" spans="1:9" x14ac:dyDescent="0.25">
      <c r="A490">
        <v>7550</v>
      </c>
      <c r="B490" t="s">
        <v>73</v>
      </c>
      <c r="C490">
        <v>142</v>
      </c>
      <c r="D490" s="404">
        <v>45035</v>
      </c>
      <c r="E490" t="s">
        <v>1422</v>
      </c>
      <c r="F490">
        <v>9</v>
      </c>
      <c r="G490">
        <v>2162345</v>
      </c>
      <c r="I490" t="s">
        <v>1166</v>
      </c>
    </row>
    <row r="491" spans="1:9" x14ac:dyDescent="0.25">
      <c r="A491">
        <v>7550</v>
      </c>
      <c r="B491" t="s">
        <v>73</v>
      </c>
      <c r="C491">
        <v>142</v>
      </c>
      <c r="D491" s="404">
        <v>45139</v>
      </c>
      <c r="E491" t="s">
        <v>1423</v>
      </c>
      <c r="F491">
        <v>9.5</v>
      </c>
      <c r="G491">
        <v>2293493</v>
      </c>
      <c r="I491" t="s">
        <v>1166</v>
      </c>
    </row>
    <row r="492" spans="1:9" x14ac:dyDescent="0.25">
      <c r="A492">
        <v>7550</v>
      </c>
      <c r="B492" t="s">
        <v>73</v>
      </c>
      <c r="C492">
        <v>142</v>
      </c>
      <c r="D492" s="404">
        <v>45334</v>
      </c>
      <c r="E492" t="s">
        <v>1424</v>
      </c>
      <c r="F492">
        <v>9.5</v>
      </c>
      <c r="G492">
        <v>2541973</v>
      </c>
      <c r="I492" t="s">
        <v>1166</v>
      </c>
    </row>
    <row r="493" spans="1:9" x14ac:dyDescent="0.25">
      <c r="A493">
        <v>7550</v>
      </c>
      <c r="B493" t="s">
        <v>73</v>
      </c>
      <c r="C493">
        <v>142</v>
      </c>
      <c r="D493" s="404">
        <v>44991</v>
      </c>
      <c r="E493" t="s">
        <v>1425</v>
      </c>
      <c r="F493">
        <v>10</v>
      </c>
      <c r="G493">
        <v>2108189</v>
      </c>
      <c r="I493" t="s">
        <v>1166</v>
      </c>
    </row>
    <row r="494" spans="1:9" x14ac:dyDescent="0.25">
      <c r="A494">
        <v>7550</v>
      </c>
      <c r="B494" t="s">
        <v>73</v>
      </c>
      <c r="C494">
        <v>142</v>
      </c>
      <c r="D494" s="404">
        <v>44999</v>
      </c>
      <c r="E494" t="s">
        <v>1426</v>
      </c>
      <c r="F494">
        <v>10.5</v>
      </c>
      <c r="G494">
        <v>2119253</v>
      </c>
      <c r="I494" t="s">
        <v>1166</v>
      </c>
    </row>
    <row r="495" spans="1:9" x14ac:dyDescent="0.25">
      <c r="A495">
        <v>7550</v>
      </c>
      <c r="B495" t="s">
        <v>73</v>
      </c>
      <c r="C495">
        <v>142</v>
      </c>
      <c r="D495" s="404">
        <v>45112</v>
      </c>
      <c r="E495" t="s">
        <v>1426</v>
      </c>
      <c r="F495">
        <v>10.5</v>
      </c>
      <c r="G495">
        <v>2260473</v>
      </c>
      <c r="I495" t="s">
        <v>1166</v>
      </c>
    </row>
    <row r="496" spans="1:9" x14ac:dyDescent="0.25">
      <c r="A496">
        <v>7550</v>
      </c>
      <c r="B496" t="s">
        <v>73</v>
      </c>
      <c r="C496">
        <v>142</v>
      </c>
      <c r="D496" s="404">
        <v>45156</v>
      </c>
      <c r="E496" t="s">
        <v>1426</v>
      </c>
      <c r="F496">
        <v>10.5</v>
      </c>
      <c r="G496">
        <v>2315582</v>
      </c>
      <c r="I496" t="s">
        <v>1166</v>
      </c>
    </row>
    <row r="497" spans="1:9" x14ac:dyDescent="0.25">
      <c r="A497">
        <v>7550</v>
      </c>
      <c r="B497" t="s">
        <v>73</v>
      </c>
      <c r="C497">
        <v>142</v>
      </c>
      <c r="D497" s="404">
        <v>45044</v>
      </c>
      <c r="E497" t="s">
        <v>1427</v>
      </c>
      <c r="F497">
        <v>11.5</v>
      </c>
      <c r="G497">
        <v>2173616</v>
      </c>
      <c r="I497" t="s">
        <v>1166</v>
      </c>
    </row>
    <row r="498" spans="1:9" x14ac:dyDescent="0.25">
      <c r="A498">
        <v>7550</v>
      </c>
      <c r="B498" t="s">
        <v>73</v>
      </c>
      <c r="C498">
        <v>142</v>
      </c>
      <c r="D498" s="404">
        <v>45077</v>
      </c>
      <c r="E498" t="s">
        <v>1428</v>
      </c>
      <c r="F498">
        <v>11.25</v>
      </c>
      <c r="G498">
        <v>2216236</v>
      </c>
      <c r="I498" t="s">
        <v>1166</v>
      </c>
    </row>
    <row r="499" spans="1:9" x14ac:dyDescent="0.25">
      <c r="A499">
        <v>7550</v>
      </c>
      <c r="B499" t="s">
        <v>73</v>
      </c>
      <c r="C499">
        <v>142</v>
      </c>
      <c r="D499" s="404">
        <v>45076</v>
      </c>
      <c r="E499" t="s">
        <v>1429</v>
      </c>
      <c r="F499">
        <v>11.75</v>
      </c>
      <c r="G499">
        <v>2213561</v>
      </c>
      <c r="I499" t="s">
        <v>1166</v>
      </c>
    </row>
    <row r="500" spans="1:9" x14ac:dyDescent="0.25">
      <c r="A500">
        <v>7550</v>
      </c>
      <c r="B500" t="s">
        <v>73</v>
      </c>
      <c r="C500">
        <v>142</v>
      </c>
      <c r="D500" s="404">
        <v>45093</v>
      </c>
      <c r="E500" t="s">
        <v>1430</v>
      </c>
      <c r="F500">
        <v>12.5</v>
      </c>
      <c r="G500">
        <v>2236249</v>
      </c>
      <c r="I500" t="s">
        <v>1166</v>
      </c>
    </row>
    <row r="501" spans="1:9" x14ac:dyDescent="0.25">
      <c r="A501">
        <v>7550</v>
      </c>
      <c r="B501" t="s">
        <v>73</v>
      </c>
      <c r="C501">
        <v>142</v>
      </c>
      <c r="D501" s="404">
        <v>45035</v>
      </c>
      <c r="E501" t="s">
        <v>1431</v>
      </c>
      <c r="F501">
        <v>14.25</v>
      </c>
      <c r="G501">
        <v>2162346</v>
      </c>
      <c r="I501" t="s">
        <v>1166</v>
      </c>
    </row>
    <row r="502" spans="1:9" x14ac:dyDescent="0.25">
      <c r="A502">
        <v>7550</v>
      </c>
      <c r="B502" t="s">
        <v>73</v>
      </c>
      <c r="C502">
        <v>142</v>
      </c>
      <c r="D502" s="404">
        <v>45335</v>
      </c>
      <c r="E502" t="s">
        <v>1432</v>
      </c>
      <c r="F502">
        <v>14.5</v>
      </c>
      <c r="G502">
        <v>2543626</v>
      </c>
      <c r="I502" t="s">
        <v>1166</v>
      </c>
    </row>
    <row r="503" spans="1:9" x14ac:dyDescent="0.25">
      <c r="A503">
        <v>7550</v>
      </c>
      <c r="B503" t="s">
        <v>73</v>
      </c>
      <c r="C503">
        <v>142</v>
      </c>
      <c r="D503" s="404">
        <v>45086</v>
      </c>
      <c r="E503" t="s">
        <v>1433</v>
      </c>
      <c r="F503">
        <v>16.75</v>
      </c>
      <c r="G503">
        <v>2227134</v>
      </c>
      <c r="I503" t="s">
        <v>1166</v>
      </c>
    </row>
    <row r="504" spans="1:9" x14ac:dyDescent="0.25">
      <c r="A504">
        <v>7550</v>
      </c>
      <c r="B504" t="s">
        <v>73</v>
      </c>
      <c r="C504">
        <v>142</v>
      </c>
      <c r="D504" s="404">
        <v>45042</v>
      </c>
      <c r="E504" t="s">
        <v>1434</v>
      </c>
      <c r="F504">
        <v>17</v>
      </c>
      <c r="G504">
        <v>2168909</v>
      </c>
      <c r="I504" t="s">
        <v>1166</v>
      </c>
    </row>
    <row r="505" spans="1:9" x14ac:dyDescent="0.25">
      <c r="A505">
        <v>7550</v>
      </c>
      <c r="B505" t="s">
        <v>73</v>
      </c>
      <c r="C505">
        <v>142</v>
      </c>
      <c r="D505" s="404">
        <v>45232</v>
      </c>
      <c r="E505" t="s">
        <v>1435</v>
      </c>
      <c r="F505">
        <v>18</v>
      </c>
      <c r="G505">
        <v>2413486</v>
      </c>
      <c r="I505" t="s">
        <v>1166</v>
      </c>
    </row>
    <row r="506" spans="1:9" x14ac:dyDescent="0.25">
      <c r="A506">
        <v>7550</v>
      </c>
      <c r="B506" t="s">
        <v>73</v>
      </c>
      <c r="C506">
        <v>142</v>
      </c>
      <c r="D506" s="404">
        <v>45072</v>
      </c>
      <c r="E506" t="s">
        <v>1436</v>
      </c>
      <c r="F506">
        <v>18.75</v>
      </c>
      <c r="G506">
        <v>2210013</v>
      </c>
      <c r="I506" t="s">
        <v>1166</v>
      </c>
    </row>
    <row r="507" spans="1:9" x14ac:dyDescent="0.25">
      <c r="A507">
        <v>7550</v>
      </c>
      <c r="B507" t="s">
        <v>73</v>
      </c>
      <c r="C507">
        <v>142</v>
      </c>
      <c r="D507" s="404">
        <v>44987</v>
      </c>
      <c r="E507" t="s">
        <v>1437</v>
      </c>
      <c r="F507">
        <v>19.5</v>
      </c>
      <c r="G507">
        <v>2104306</v>
      </c>
      <c r="I507" t="s">
        <v>1166</v>
      </c>
    </row>
    <row r="508" spans="1:9" x14ac:dyDescent="0.25">
      <c r="A508">
        <v>7550</v>
      </c>
      <c r="B508" t="s">
        <v>73</v>
      </c>
      <c r="C508">
        <v>142</v>
      </c>
      <c r="D508" s="404">
        <v>45014</v>
      </c>
      <c r="E508" t="s">
        <v>1438</v>
      </c>
      <c r="F508">
        <v>23.25</v>
      </c>
      <c r="G508">
        <v>2139552</v>
      </c>
      <c r="I508" t="s">
        <v>1166</v>
      </c>
    </row>
    <row r="509" spans="1:9" x14ac:dyDescent="0.25">
      <c r="A509">
        <v>7550</v>
      </c>
      <c r="B509" t="s">
        <v>73</v>
      </c>
      <c r="C509">
        <v>142</v>
      </c>
      <c r="D509" s="404">
        <v>45036</v>
      </c>
      <c r="E509" t="s">
        <v>1438</v>
      </c>
      <c r="F509">
        <v>23.25</v>
      </c>
      <c r="G509">
        <v>2164320</v>
      </c>
      <c r="I509" t="s">
        <v>1166</v>
      </c>
    </row>
    <row r="510" spans="1:9" x14ac:dyDescent="0.25">
      <c r="A510">
        <v>7550</v>
      </c>
      <c r="B510" t="s">
        <v>73</v>
      </c>
      <c r="C510">
        <v>142</v>
      </c>
      <c r="D510" s="404">
        <v>45145</v>
      </c>
      <c r="E510" t="s">
        <v>1439</v>
      </c>
      <c r="F510">
        <v>25.5</v>
      </c>
      <c r="G510">
        <v>2300443</v>
      </c>
      <c r="I510" t="s">
        <v>1166</v>
      </c>
    </row>
    <row r="511" spans="1:9" x14ac:dyDescent="0.25">
      <c r="A511">
        <v>7550</v>
      </c>
      <c r="B511" t="s">
        <v>73</v>
      </c>
      <c r="C511">
        <v>142</v>
      </c>
      <c r="D511" s="404">
        <v>45001</v>
      </c>
      <c r="E511" t="s">
        <v>1440</v>
      </c>
      <c r="F511">
        <v>28.75</v>
      </c>
      <c r="G511">
        <v>2123082</v>
      </c>
      <c r="I511" t="s">
        <v>1166</v>
      </c>
    </row>
    <row r="512" spans="1:9" x14ac:dyDescent="0.25">
      <c r="A512">
        <v>7550</v>
      </c>
      <c r="B512" t="s">
        <v>73</v>
      </c>
      <c r="C512">
        <v>142</v>
      </c>
      <c r="D512" s="404">
        <v>45086</v>
      </c>
      <c r="E512" t="s">
        <v>1441</v>
      </c>
      <c r="F512">
        <v>26.75</v>
      </c>
      <c r="G512">
        <v>2227133</v>
      </c>
      <c r="I512" t="s">
        <v>1166</v>
      </c>
    </row>
    <row r="513" spans="1:9" x14ac:dyDescent="0.25">
      <c r="A513">
        <v>7550</v>
      </c>
      <c r="B513" t="s">
        <v>73</v>
      </c>
      <c r="C513">
        <v>142</v>
      </c>
      <c r="D513" s="404">
        <v>45044</v>
      </c>
      <c r="E513" t="s">
        <v>1442</v>
      </c>
      <c r="F513">
        <v>30.5</v>
      </c>
      <c r="G513">
        <v>2173617</v>
      </c>
      <c r="I513" t="s">
        <v>1166</v>
      </c>
    </row>
    <row r="514" spans="1:9" x14ac:dyDescent="0.25">
      <c r="A514">
        <v>7550</v>
      </c>
      <c r="B514" t="s">
        <v>73</v>
      </c>
      <c r="C514">
        <v>142</v>
      </c>
      <c r="D514" s="404">
        <v>45020</v>
      </c>
      <c r="E514" t="s">
        <v>1443</v>
      </c>
      <c r="F514">
        <v>31.25</v>
      </c>
      <c r="G514">
        <v>2147584</v>
      </c>
      <c r="I514" t="s">
        <v>1166</v>
      </c>
    </row>
    <row r="515" spans="1:9" x14ac:dyDescent="0.25">
      <c r="A515">
        <v>7550</v>
      </c>
      <c r="B515" t="s">
        <v>73</v>
      </c>
      <c r="C515">
        <v>142</v>
      </c>
      <c r="D515" s="404">
        <v>44994</v>
      </c>
      <c r="E515" t="s">
        <v>1444</v>
      </c>
      <c r="F515">
        <v>36.5</v>
      </c>
      <c r="G515">
        <v>2113708</v>
      </c>
      <c r="I515" t="s">
        <v>1166</v>
      </c>
    </row>
    <row r="516" spans="1:9" x14ac:dyDescent="0.25">
      <c r="A516">
        <v>7550</v>
      </c>
      <c r="B516" t="s">
        <v>73</v>
      </c>
      <c r="C516">
        <v>142</v>
      </c>
      <c r="D516" s="404">
        <v>45085</v>
      </c>
      <c r="E516" t="s">
        <v>1445</v>
      </c>
      <c r="F516">
        <v>40.5</v>
      </c>
      <c r="G516">
        <v>2225406</v>
      </c>
      <c r="I516" t="s">
        <v>1166</v>
      </c>
    </row>
    <row r="517" spans="1:9" x14ac:dyDescent="0.25">
      <c r="A517">
        <v>7550</v>
      </c>
      <c r="B517" t="s">
        <v>73</v>
      </c>
      <c r="C517">
        <v>142</v>
      </c>
      <c r="D517" s="404">
        <v>45036</v>
      </c>
      <c r="E517" t="s">
        <v>1446</v>
      </c>
      <c r="F517">
        <v>42.5</v>
      </c>
      <c r="G517">
        <v>2164321</v>
      </c>
      <c r="I517" t="s">
        <v>1166</v>
      </c>
    </row>
    <row r="518" spans="1:9" x14ac:dyDescent="0.25">
      <c r="A518">
        <v>7550</v>
      </c>
      <c r="B518" t="s">
        <v>73</v>
      </c>
      <c r="C518">
        <v>142</v>
      </c>
      <c r="D518" s="404">
        <v>45097</v>
      </c>
      <c r="E518" t="s">
        <v>1447</v>
      </c>
      <c r="F518">
        <v>43.25</v>
      </c>
      <c r="G518">
        <v>2239681</v>
      </c>
      <c r="I518" t="s">
        <v>1166</v>
      </c>
    </row>
    <row r="519" spans="1:9" x14ac:dyDescent="0.25">
      <c r="A519">
        <v>7550</v>
      </c>
      <c r="B519" t="s">
        <v>73</v>
      </c>
      <c r="C519">
        <v>142</v>
      </c>
      <c r="D519" s="404">
        <v>45070</v>
      </c>
      <c r="E519" t="s">
        <v>1448</v>
      </c>
      <c r="F519">
        <v>48.25</v>
      </c>
      <c r="G519">
        <v>2205920</v>
      </c>
      <c r="I519" t="s">
        <v>1166</v>
      </c>
    </row>
    <row r="520" spans="1:9" x14ac:dyDescent="0.25">
      <c r="A520">
        <v>7550</v>
      </c>
      <c r="B520" t="s">
        <v>73</v>
      </c>
      <c r="C520">
        <v>142</v>
      </c>
      <c r="D520" s="404">
        <v>45034</v>
      </c>
      <c r="E520" t="s">
        <v>1449</v>
      </c>
      <c r="F520">
        <v>49.5</v>
      </c>
      <c r="G520">
        <v>2160828</v>
      </c>
      <c r="I520" t="s">
        <v>1166</v>
      </c>
    </row>
    <row r="521" spans="1:9" x14ac:dyDescent="0.25">
      <c r="A521">
        <v>7550</v>
      </c>
      <c r="B521" t="s">
        <v>73</v>
      </c>
      <c r="C521">
        <v>142</v>
      </c>
      <c r="D521" s="404">
        <v>45070</v>
      </c>
      <c r="E521" t="s">
        <v>1450</v>
      </c>
      <c r="F521">
        <v>55.25</v>
      </c>
      <c r="G521">
        <v>2205921</v>
      </c>
      <c r="I521" t="s">
        <v>1166</v>
      </c>
    </row>
    <row r="522" spans="1:9" x14ac:dyDescent="0.25">
      <c r="A522">
        <v>7550</v>
      </c>
      <c r="B522" t="s">
        <v>73</v>
      </c>
      <c r="C522">
        <v>142</v>
      </c>
      <c r="D522" s="404">
        <v>45160</v>
      </c>
      <c r="E522" t="s">
        <v>1451</v>
      </c>
      <c r="F522">
        <v>56.25</v>
      </c>
      <c r="G522">
        <v>2319338</v>
      </c>
      <c r="I522" t="s">
        <v>1166</v>
      </c>
    </row>
    <row r="523" spans="1:9" x14ac:dyDescent="0.25">
      <c r="A523">
        <v>7550</v>
      </c>
      <c r="B523" t="s">
        <v>73</v>
      </c>
      <c r="C523">
        <v>142</v>
      </c>
      <c r="D523" s="404">
        <v>44992</v>
      </c>
      <c r="E523" t="s">
        <v>1452</v>
      </c>
      <c r="F523">
        <v>58.75</v>
      </c>
      <c r="G523">
        <v>2109726</v>
      </c>
      <c r="I523" t="s">
        <v>1166</v>
      </c>
    </row>
    <row r="524" spans="1:9" x14ac:dyDescent="0.25">
      <c r="A524">
        <v>7550</v>
      </c>
      <c r="B524" t="s">
        <v>73</v>
      </c>
      <c r="C524">
        <v>142</v>
      </c>
      <c r="D524" s="404">
        <v>45033</v>
      </c>
      <c r="E524" t="s">
        <v>1453</v>
      </c>
      <c r="F524">
        <v>60.75</v>
      </c>
      <c r="G524">
        <v>2159376</v>
      </c>
      <c r="I524" t="s">
        <v>1166</v>
      </c>
    </row>
    <row r="525" spans="1:9" x14ac:dyDescent="0.25">
      <c r="A525">
        <v>7550</v>
      </c>
      <c r="B525" t="s">
        <v>73</v>
      </c>
      <c r="C525">
        <v>142</v>
      </c>
      <c r="D525" s="404">
        <v>45127</v>
      </c>
      <c r="E525" t="s">
        <v>1454</v>
      </c>
      <c r="F525">
        <v>84.5</v>
      </c>
      <c r="G525">
        <v>2277914</v>
      </c>
      <c r="I525" t="s">
        <v>1166</v>
      </c>
    </row>
    <row r="526" spans="1:9" x14ac:dyDescent="0.25">
      <c r="A526">
        <v>7550</v>
      </c>
      <c r="B526" t="s">
        <v>73</v>
      </c>
      <c r="C526">
        <v>142</v>
      </c>
      <c r="D526" s="404">
        <v>45000</v>
      </c>
      <c r="E526" t="s">
        <v>1455</v>
      </c>
      <c r="F526">
        <v>91.5</v>
      </c>
      <c r="G526">
        <v>2121176</v>
      </c>
      <c r="I526" t="s">
        <v>1166</v>
      </c>
    </row>
    <row r="527" spans="1:9" x14ac:dyDescent="0.25">
      <c r="A527">
        <v>7550</v>
      </c>
      <c r="B527" t="s">
        <v>73</v>
      </c>
      <c r="C527">
        <v>142</v>
      </c>
      <c r="D527" s="404">
        <v>45042</v>
      </c>
      <c r="E527" t="s">
        <v>1456</v>
      </c>
      <c r="F527">
        <v>94.5</v>
      </c>
      <c r="G527">
        <v>2168910</v>
      </c>
      <c r="I527" t="s">
        <v>1166</v>
      </c>
    </row>
    <row r="528" spans="1:9" x14ac:dyDescent="0.25">
      <c r="A528">
        <v>7550</v>
      </c>
      <c r="B528" t="s">
        <v>73</v>
      </c>
      <c r="C528">
        <v>142</v>
      </c>
      <c r="D528" s="404">
        <v>45097</v>
      </c>
      <c r="E528" t="s">
        <v>1457</v>
      </c>
      <c r="F528">
        <v>99.5</v>
      </c>
      <c r="G528">
        <v>2239682</v>
      </c>
      <c r="I528" t="s">
        <v>1166</v>
      </c>
    </row>
    <row r="529" spans="1:9" x14ac:dyDescent="0.25">
      <c r="A529">
        <v>7550</v>
      </c>
      <c r="B529" t="s">
        <v>73</v>
      </c>
      <c r="C529">
        <v>440</v>
      </c>
      <c r="D529" s="404">
        <v>45180</v>
      </c>
      <c r="E529" t="s">
        <v>1458</v>
      </c>
      <c r="F529">
        <v>5.95</v>
      </c>
      <c r="G529">
        <v>2344686</v>
      </c>
      <c r="I529" t="s">
        <v>1166</v>
      </c>
    </row>
    <row r="530" spans="1:9" x14ac:dyDescent="0.25">
      <c r="A530">
        <v>7550</v>
      </c>
      <c r="B530" t="s">
        <v>73</v>
      </c>
      <c r="C530">
        <v>440</v>
      </c>
      <c r="D530" s="404">
        <v>45190</v>
      </c>
      <c r="E530" t="s">
        <v>1459</v>
      </c>
      <c r="F530">
        <v>6.3</v>
      </c>
      <c r="G530">
        <v>2358783</v>
      </c>
      <c r="I530" t="s">
        <v>1166</v>
      </c>
    </row>
    <row r="531" spans="1:9" x14ac:dyDescent="0.25">
      <c r="A531">
        <v>7550</v>
      </c>
      <c r="B531" t="s">
        <v>73</v>
      </c>
      <c r="C531">
        <v>440</v>
      </c>
      <c r="D531" s="404">
        <v>45261</v>
      </c>
      <c r="E531" t="s">
        <v>1459</v>
      </c>
      <c r="F531">
        <v>6.3</v>
      </c>
      <c r="G531">
        <v>2454808</v>
      </c>
      <c r="I531" t="s">
        <v>1166</v>
      </c>
    </row>
    <row r="532" spans="1:9" x14ac:dyDescent="0.25">
      <c r="A532">
        <v>7550</v>
      </c>
      <c r="B532" t="s">
        <v>73</v>
      </c>
      <c r="C532">
        <v>440</v>
      </c>
      <c r="D532" s="404">
        <v>45189</v>
      </c>
      <c r="E532" t="s">
        <v>1460</v>
      </c>
      <c r="F532">
        <v>7.7</v>
      </c>
      <c r="G532">
        <v>2357002</v>
      </c>
      <c r="I532" t="s">
        <v>1166</v>
      </c>
    </row>
    <row r="533" spans="1:9" x14ac:dyDescent="0.25">
      <c r="A533">
        <v>7550</v>
      </c>
      <c r="B533" t="s">
        <v>73</v>
      </c>
      <c r="C533">
        <v>440</v>
      </c>
      <c r="D533" s="404">
        <v>45047</v>
      </c>
      <c r="E533" t="s">
        <v>1461</v>
      </c>
      <c r="F533">
        <v>8.4</v>
      </c>
      <c r="G533">
        <v>2175947</v>
      </c>
      <c r="I533" t="s">
        <v>1166</v>
      </c>
    </row>
    <row r="534" spans="1:9" x14ac:dyDescent="0.25">
      <c r="A534">
        <v>7550</v>
      </c>
      <c r="B534" t="s">
        <v>73</v>
      </c>
      <c r="C534">
        <v>440</v>
      </c>
      <c r="D534" s="404">
        <v>45085</v>
      </c>
      <c r="E534" t="s">
        <v>1462</v>
      </c>
      <c r="F534">
        <v>10.5</v>
      </c>
      <c r="G534">
        <v>2225489</v>
      </c>
      <c r="I534" t="s">
        <v>1166</v>
      </c>
    </row>
    <row r="535" spans="1:9" x14ac:dyDescent="0.25">
      <c r="A535">
        <v>7550</v>
      </c>
      <c r="B535" t="s">
        <v>73</v>
      </c>
      <c r="C535">
        <v>440</v>
      </c>
      <c r="D535" s="404">
        <v>45226</v>
      </c>
      <c r="E535" t="s">
        <v>1462</v>
      </c>
      <c r="F535">
        <v>10.5</v>
      </c>
      <c r="G535">
        <v>2405201</v>
      </c>
      <c r="I535" t="s">
        <v>1166</v>
      </c>
    </row>
    <row r="536" spans="1:9" x14ac:dyDescent="0.25">
      <c r="A536">
        <v>7550</v>
      </c>
      <c r="B536" t="s">
        <v>73</v>
      </c>
      <c r="C536">
        <v>440</v>
      </c>
      <c r="D536" s="404">
        <v>45001</v>
      </c>
      <c r="E536" t="s">
        <v>1463</v>
      </c>
      <c r="F536">
        <v>10.5</v>
      </c>
      <c r="G536">
        <v>2123177</v>
      </c>
      <c r="I536" t="s">
        <v>1166</v>
      </c>
    </row>
    <row r="537" spans="1:9" x14ac:dyDescent="0.25">
      <c r="A537">
        <v>7550</v>
      </c>
      <c r="B537" t="s">
        <v>73</v>
      </c>
      <c r="C537">
        <v>440</v>
      </c>
      <c r="D537" s="404">
        <v>45301</v>
      </c>
      <c r="E537" t="s">
        <v>1464</v>
      </c>
      <c r="F537">
        <v>17.5</v>
      </c>
      <c r="G537">
        <v>2500736</v>
      </c>
      <c r="I537" t="s">
        <v>1166</v>
      </c>
    </row>
    <row r="538" spans="1:9" x14ac:dyDescent="0.25">
      <c r="A538">
        <v>7550</v>
      </c>
      <c r="B538" t="s">
        <v>73</v>
      </c>
      <c r="C538">
        <v>440</v>
      </c>
      <c r="D538" s="404">
        <v>45329</v>
      </c>
      <c r="E538" t="s">
        <v>1465</v>
      </c>
      <c r="F538">
        <v>19.25</v>
      </c>
      <c r="G538">
        <v>2537446</v>
      </c>
      <c r="I538" t="s">
        <v>1166</v>
      </c>
    </row>
    <row r="539" spans="1:9" x14ac:dyDescent="0.25">
      <c r="A539">
        <v>7550</v>
      </c>
      <c r="B539" t="s">
        <v>73</v>
      </c>
      <c r="C539">
        <v>440</v>
      </c>
      <c r="D539" s="404">
        <v>45329</v>
      </c>
      <c r="E539" t="s">
        <v>1466</v>
      </c>
      <c r="F539">
        <v>20.3</v>
      </c>
      <c r="G539">
        <v>2537445</v>
      </c>
      <c r="I539" t="s">
        <v>1166</v>
      </c>
    </row>
    <row r="540" spans="1:9" x14ac:dyDescent="0.25">
      <c r="A540">
        <v>7550</v>
      </c>
      <c r="B540" t="s">
        <v>73</v>
      </c>
      <c r="C540">
        <v>440</v>
      </c>
      <c r="D540" s="404">
        <v>45051</v>
      </c>
      <c r="E540" t="s">
        <v>1467</v>
      </c>
      <c r="F540">
        <v>19.5</v>
      </c>
      <c r="G540">
        <v>2182800</v>
      </c>
      <c r="I540" t="s">
        <v>1166</v>
      </c>
    </row>
    <row r="541" spans="1:9" x14ac:dyDescent="0.25">
      <c r="A541">
        <v>7550</v>
      </c>
      <c r="B541" t="s">
        <v>73</v>
      </c>
      <c r="C541">
        <v>440</v>
      </c>
      <c r="D541" s="404">
        <v>45176</v>
      </c>
      <c r="E541" t="s">
        <v>1468</v>
      </c>
      <c r="F541">
        <v>23.45</v>
      </c>
      <c r="G541">
        <v>2341172</v>
      </c>
      <c r="I541" t="s">
        <v>1166</v>
      </c>
    </row>
    <row r="542" spans="1:9" x14ac:dyDescent="0.25">
      <c r="A542">
        <v>7550</v>
      </c>
      <c r="B542" t="s">
        <v>73</v>
      </c>
      <c r="C542">
        <v>440</v>
      </c>
      <c r="D542" s="404">
        <v>45208</v>
      </c>
      <c r="E542" t="s">
        <v>1469</v>
      </c>
      <c r="F542">
        <v>23.8</v>
      </c>
      <c r="G542">
        <v>2381372</v>
      </c>
      <c r="I542" t="s">
        <v>1166</v>
      </c>
    </row>
    <row r="543" spans="1:9" x14ac:dyDescent="0.25">
      <c r="A543">
        <v>7550</v>
      </c>
      <c r="B543" t="s">
        <v>73</v>
      </c>
      <c r="C543">
        <v>440</v>
      </c>
      <c r="D543" s="404">
        <v>45148</v>
      </c>
      <c r="E543" t="s">
        <v>1470</v>
      </c>
      <c r="F543">
        <v>28.7</v>
      </c>
      <c r="G543">
        <v>2305384</v>
      </c>
      <c r="I543" t="s">
        <v>1166</v>
      </c>
    </row>
    <row r="544" spans="1:9" x14ac:dyDescent="0.25">
      <c r="A544">
        <v>7550</v>
      </c>
      <c r="B544" t="s">
        <v>73</v>
      </c>
      <c r="C544">
        <v>440</v>
      </c>
      <c r="D544" s="404">
        <v>45217</v>
      </c>
      <c r="E544" t="s">
        <v>1470</v>
      </c>
      <c r="F544">
        <v>28.7</v>
      </c>
      <c r="G544">
        <v>2394173</v>
      </c>
      <c r="I544" t="s">
        <v>1166</v>
      </c>
    </row>
    <row r="545" spans="1:9" x14ac:dyDescent="0.25">
      <c r="A545">
        <v>7550</v>
      </c>
      <c r="B545" t="s">
        <v>73</v>
      </c>
      <c r="C545">
        <v>440</v>
      </c>
      <c r="D545" s="404">
        <v>45085</v>
      </c>
      <c r="E545" t="s">
        <v>1471</v>
      </c>
      <c r="F545">
        <v>35</v>
      </c>
      <c r="G545">
        <v>2225490</v>
      </c>
      <c r="I545" t="s">
        <v>1166</v>
      </c>
    </row>
    <row r="546" spans="1:9" x14ac:dyDescent="0.25">
      <c r="A546">
        <v>7550</v>
      </c>
      <c r="B546" t="s">
        <v>73</v>
      </c>
      <c r="C546">
        <v>440</v>
      </c>
      <c r="D546" s="404">
        <v>45261</v>
      </c>
      <c r="E546" t="s">
        <v>1471</v>
      </c>
      <c r="F546">
        <v>35</v>
      </c>
      <c r="G546">
        <v>2454807</v>
      </c>
      <c r="I546" t="s">
        <v>1166</v>
      </c>
    </row>
    <row r="547" spans="1:9" x14ac:dyDescent="0.25">
      <c r="A547">
        <v>7550</v>
      </c>
      <c r="B547" t="s">
        <v>73</v>
      </c>
      <c r="C547">
        <v>440</v>
      </c>
      <c r="D547" s="404">
        <v>44992</v>
      </c>
      <c r="E547" t="s">
        <v>1472</v>
      </c>
      <c r="F547">
        <v>37.5</v>
      </c>
      <c r="G547">
        <v>2109813</v>
      </c>
      <c r="I547" t="s">
        <v>1166</v>
      </c>
    </row>
    <row r="548" spans="1:9" x14ac:dyDescent="0.25">
      <c r="A548">
        <v>7550</v>
      </c>
      <c r="B548" t="s">
        <v>73</v>
      </c>
      <c r="C548">
        <v>440</v>
      </c>
      <c r="D548" s="404">
        <v>45261</v>
      </c>
      <c r="E548" t="s">
        <v>1473</v>
      </c>
      <c r="F548">
        <v>48.3</v>
      </c>
      <c r="G548">
        <v>2454809</v>
      </c>
      <c r="I548" t="s">
        <v>1166</v>
      </c>
    </row>
    <row r="549" spans="1:9" x14ac:dyDescent="0.25">
      <c r="A549">
        <v>7550</v>
      </c>
      <c r="B549" t="s">
        <v>73</v>
      </c>
      <c r="C549">
        <v>440</v>
      </c>
      <c r="D549" s="404">
        <v>45147</v>
      </c>
      <c r="E549" t="s">
        <v>1474</v>
      </c>
      <c r="F549">
        <v>64.05</v>
      </c>
      <c r="G549">
        <v>2303798</v>
      </c>
      <c r="I549" t="s">
        <v>1166</v>
      </c>
    </row>
    <row r="550" spans="1:9" x14ac:dyDescent="0.25">
      <c r="A550">
        <v>7550</v>
      </c>
      <c r="B550" t="s">
        <v>73</v>
      </c>
      <c r="C550">
        <v>440</v>
      </c>
      <c r="D550" s="404">
        <v>45274</v>
      </c>
      <c r="E550" t="s">
        <v>1475</v>
      </c>
      <c r="F550">
        <v>78.75</v>
      </c>
      <c r="G550">
        <v>2472838</v>
      </c>
      <c r="I550" t="s">
        <v>1166</v>
      </c>
    </row>
    <row r="551" spans="1:9" x14ac:dyDescent="0.25">
      <c r="A551">
        <v>7550</v>
      </c>
      <c r="B551" t="s">
        <v>73</v>
      </c>
      <c r="C551">
        <v>440</v>
      </c>
      <c r="D551" s="404">
        <v>45223</v>
      </c>
      <c r="E551" t="s">
        <v>1476</v>
      </c>
      <c r="F551">
        <v>93.45</v>
      </c>
      <c r="G551">
        <v>2399861</v>
      </c>
      <c r="I551" t="s">
        <v>1166</v>
      </c>
    </row>
    <row r="552" spans="1:9" x14ac:dyDescent="0.25">
      <c r="A552">
        <v>7550</v>
      </c>
      <c r="B552" t="s">
        <v>73</v>
      </c>
      <c r="C552">
        <v>140</v>
      </c>
      <c r="D552" s="404">
        <v>45113</v>
      </c>
      <c r="E552" t="s">
        <v>1477</v>
      </c>
      <c r="F552">
        <v>7.4</v>
      </c>
      <c r="G552">
        <v>2262086</v>
      </c>
      <c r="I552" t="s">
        <v>1166</v>
      </c>
    </row>
    <row r="553" spans="1:9" x14ac:dyDescent="0.25">
      <c r="A553">
        <v>7550</v>
      </c>
      <c r="B553" t="s">
        <v>73</v>
      </c>
      <c r="C553">
        <v>140</v>
      </c>
      <c r="D553" s="404">
        <v>45223</v>
      </c>
      <c r="E553" t="s">
        <v>1478</v>
      </c>
      <c r="F553">
        <v>9.25</v>
      </c>
      <c r="G553">
        <v>2399754</v>
      </c>
      <c r="I553" t="s">
        <v>1166</v>
      </c>
    </row>
    <row r="554" spans="1:9" x14ac:dyDescent="0.25">
      <c r="A554">
        <v>7550</v>
      </c>
      <c r="B554" t="s">
        <v>73</v>
      </c>
      <c r="C554">
        <v>140</v>
      </c>
      <c r="D554" s="404">
        <v>45126</v>
      </c>
      <c r="E554" t="s">
        <v>1479</v>
      </c>
      <c r="F554">
        <v>10.36</v>
      </c>
      <c r="G554">
        <v>2275960</v>
      </c>
      <c r="I554" t="s">
        <v>1166</v>
      </c>
    </row>
    <row r="555" spans="1:9" x14ac:dyDescent="0.25">
      <c r="A555">
        <v>7550</v>
      </c>
      <c r="B555" t="s">
        <v>73</v>
      </c>
      <c r="C555">
        <v>140</v>
      </c>
      <c r="D555" s="404">
        <v>45090</v>
      </c>
      <c r="E555" t="s">
        <v>1480</v>
      </c>
      <c r="F555">
        <v>12.95</v>
      </c>
      <c r="G555">
        <v>2230727</v>
      </c>
      <c r="I555" t="s">
        <v>1166</v>
      </c>
    </row>
    <row r="556" spans="1:9" x14ac:dyDescent="0.25">
      <c r="A556">
        <v>7550</v>
      </c>
      <c r="B556" t="s">
        <v>73</v>
      </c>
      <c r="C556">
        <v>140</v>
      </c>
      <c r="D556" s="404">
        <v>45260</v>
      </c>
      <c r="E556" t="s">
        <v>1481</v>
      </c>
      <c r="F556">
        <v>14.8</v>
      </c>
      <c r="G556">
        <v>2452676</v>
      </c>
      <c r="I556" t="s">
        <v>1166</v>
      </c>
    </row>
    <row r="557" spans="1:9" x14ac:dyDescent="0.25">
      <c r="A557">
        <v>7550</v>
      </c>
      <c r="B557" t="s">
        <v>73</v>
      </c>
      <c r="C557">
        <v>140</v>
      </c>
      <c r="D557" s="404">
        <v>45271</v>
      </c>
      <c r="E557" t="s">
        <v>1481</v>
      </c>
      <c r="F557">
        <v>14.8</v>
      </c>
      <c r="G557">
        <v>2466852</v>
      </c>
      <c r="I557" t="s">
        <v>1166</v>
      </c>
    </row>
    <row r="558" spans="1:9" x14ac:dyDescent="0.25">
      <c r="A558">
        <v>7550</v>
      </c>
      <c r="B558" t="s">
        <v>73</v>
      </c>
      <c r="C558">
        <v>140</v>
      </c>
      <c r="D558" s="404">
        <v>45260</v>
      </c>
      <c r="E558" t="s">
        <v>1482</v>
      </c>
      <c r="F558">
        <v>51.06</v>
      </c>
      <c r="G558">
        <v>2452677</v>
      </c>
      <c r="I558" t="s">
        <v>1166</v>
      </c>
    </row>
    <row r="559" spans="1:9" x14ac:dyDescent="0.25">
      <c r="A559">
        <v>7550</v>
      </c>
      <c r="B559" t="s">
        <v>73</v>
      </c>
      <c r="C559">
        <v>440</v>
      </c>
      <c r="D559" s="404">
        <v>45307</v>
      </c>
      <c r="E559" t="s">
        <v>1483</v>
      </c>
      <c r="F559">
        <v>1.65</v>
      </c>
      <c r="G559">
        <v>2508181</v>
      </c>
      <c r="I559" t="s">
        <v>1166</v>
      </c>
    </row>
    <row r="560" spans="1:9" x14ac:dyDescent="0.25">
      <c r="A560">
        <v>7550</v>
      </c>
      <c r="B560" t="s">
        <v>73</v>
      </c>
      <c r="C560">
        <v>440</v>
      </c>
      <c r="D560" s="404">
        <v>45308</v>
      </c>
      <c r="E560" t="s">
        <v>1483</v>
      </c>
      <c r="F560">
        <v>1.65</v>
      </c>
      <c r="G560">
        <v>2509939</v>
      </c>
      <c r="I560" t="s">
        <v>1166</v>
      </c>
    </row>
    <row r="561" spans="1:9" x14ac:dyDescent="0.25">
      <c r="A561">
        <v>7550</v>
      </c>
      <c r="B561" t="s">
        <v>73</v>
      </c>
      <c r="C561">
        <v>440</v>
      </c>
      <c r="D561" s="404">
        <v>45296</v>
      </c>
      <c r="E561" t="s">
        <v>1484</v>
      </c>
      <c r="F561">
        <v>2.31</v>
      </c>
      <c r="G561">
        <v>2495723</v>
      </c>
      <c r="I561" t="s">
        <v>1166</v>
      </c>
    </row>
    <row r="562" spans="1:9" x14ac:dyDescent="0.25">
      <c r="A562">
        <v>7550</v>
      </c>
      <c r="B562" t="s">
        <v>73</v>
      </c>
      <c r="C562">
        <v>440</v>
      </c>
      <c r="D562" s="404">
        <v>45296</v>
      </c>
      <c r="E562" t="s">
        <v>1484</v>
      </c>
      <c r="F562">
        <v>2.31</v>
      </c>
      <c r="G562">
        <v>2495724</v>
      </c>
      <c r="I562" t="s">
        <v>1166</v>
      </c>
    </row>
    <row r="563" spans="1:9" x14ac:dyDescent="0.25">
      <c r="A563">
        <v>7550</v>
      </c>
      <c r="B563" t="s">
        <v>73</v>
      </c>
      <c r="C563">
        <v>440</v>
      </c>
      <c r="D563" s="404">
        <v>45336</v>
      </c>
      <c r="E563" t="s">
        <v>1485</v>
      </c>
      <c r="F563">
        <v>5.61</v>
      </c>
      <c r="G563">
        <v>2545636</v>
      </c>
      <c r="I563" t="s">
        <v>1166</v>
      </c>
    </row>
    <row r="564" spans="1:9" x14ac:dyDescent="0.25">
      <c r="A564">
        <v>7550</v>
      </c>
      <c r="B564" t="s">
        <v>73</v>
      </c>
      <c r="C564">
        <v>440</v>
      </c>
      <c r="D564" s="404">
        <v>45308</v>
      </c>
      <c r="E564" t="s">
        <v>1486</v>
      </c>
      <c r="F564">
        <v>7.26</v>
      </c>
      <c r="G564">
        <v>2509938</v>
      </c>
      <c r="I564" t="s">
        <v>1166</v>
      </c>
    </row>
    <row r="565" spans="1:9" x14ac:dyDescent="0.25">
      <c r="A565">
        <v>7550</v>
      </c>
      <c r="B565" t="s">
        <v>73</v>
      </c>
      <c r="C565">
        <v>440</v>
      </c>
      <c r="D565" s="404">
        <v>45267</v>
      </c>
      <c r="E565" t="s">
        <v>1487</v>
      </c>
      <c r="F565">
        <v>11.55</v>
      </c>
      <c r="G565">
        <v>2462894</v>
      </c>
      <c r="I565" t="s">
        <v>1166</v>
      </c>
    </row>
    <row r="566" spans="1:9" x14ac:dyDescent="0.25">
      <c r="A566">
        <v>7550</v>
      </c>
      <c r="B566" t="s">
        <v>73</v>
      </c>
      <c r="C566">
        <v>440</v>
      </c>
      <c r="D566" s="404">
        <v>45336</v>
      </c>
      <c r="E566" t="s">
        <v>1488</v>
      </c>
      <c r="F566">
        <v>12.21</v>
      </c>
      <c r="G566">
        <v>2545637</v>
      </c>
      <c r="I566" t="s">
        <v>1166</v>
      </c>
    </row>
    <row r="567" spans="1:9" x14ac:dyDescent="0.25">
      <c r="A567">
        <v>7550</v>
      </c>
      <c r="B567" t="s">
        <v>73</v>
      </c>
      <c r="C567">
        <v>440</v>
      </c>
      <c r="D567" s="404">
        <v>45307</v>
      </c>
      <c r="E567" t="s">
        <v>1489</v>
      </c>
      <c r="F567">
        <v>12.54</v>
      </c>
      <c r="G567">
        <v>2508180</v>
      </c>
      <c r="I567" t="s">
        <v>1166</v>
      </c>
    </row>
    <row r="568" spans="1:9" x14ac:dyDescent="0.25">
      <c r="A568">
        <v>7550</v>
      </c>
      <c r="B568" t="s">
        <v>73</v>
      </c>
      <c r="C568">
        <v>440</v>
      </c>
      <c r="D568" s="404">
        <v>45329</v>
      </c>
      <c r="E568" t="s">
        <v>1489</v>
      </c>
      <c r="F568">
        <v>12.54</v>
      </c>
      <c r="G568">
        <v>2537450</v>
      </c>
      <c r="I568" t="s">
        <v>1166</v>
      </c>
    </row>
    <row r="569" spans="1:9" x14ac:dyDescent="0.25">
      <c r="A569">
        <v>7550</v>
      </c>
      <c r="B569" t="s">
        <v>73</v>
      </c>
      <c r="C569">
        <v>440</v>
      </c>
      <c r="D569" s="404">
        <v>45330</v>
      </c>
      <c r="E569" t="s">
        <v>1490</v>
      </c>
      <c r="F569">
        <v>14.19</v>
      </c>
      <c r="G569">
        <v>2537455</v>
      </c>
      <c r="I569" t="s">
        <v>1166</v>
      </c>
    </row>
    <row r="570" spans="1:9" x14ac:dyDescent="0.25">
      <c r="A570">
        <v>7550</v>
      </c>
      <c r="B570" t="s">
        <v>73</v>
      </c>
      <c r="C570">
        <v>440</v>
      </c>
      <c r="D570" s="404">
        <v>45294</v>
      </c>
      <c r="E570" t="s">
        <v>1491</v>
      </c>
      <c r="F570">
        <v>17.489999999999998</v>
      </c>
      <c r="G570">
        <v>2492813</v>
      </c>
      <c r="I570" t="s">
        <v>1166</v>
      </c>
    </row>
    <row r="571" spans="1:9" x14ac:dyDescent="0.25">
      <c r="A571">
        <v>7550</v>
      </c>
      <c r="B571" t="s">
        <v>73</v>
      </c>
      <c r="C571">
        <v>440</v>
      </c>
      <c r="D571" s="404">
        <v>45315</v>
      </c>
      <c r="E571" t="s">
        <v>1492</v>
      </c>
      <c r="F571">
        <v>18.149999999999999</v>
      </c>
      <c r="G571">
        <v>2521041</v>
      </c>
      <c r="I571" t="s">
        <v>1166</v>
      </c>
    </row>
    <row r="572" spans="1:9" x14ac:dyDescent="0.25">
      <c r="A572">
        <v>7550</v>
      </c>
      <c r="B572" t="s">
        <v>73</v>
      </c>
      <c r="C572">
        <v>440</v>
      </c>
      <c r="D572" s="404">
        <v>45294</v>
      </c>
      <c r="E572" t="s">
        <v>1493</v>
      </c>
      <c r="F572">
        <v>18.809999999999999</v>
      </c>
      <c r="G572">
        <v>2492811</v>
      </c>
      <c r="I572" t="s">
        <v>1166</v>
      </c>
    </row>
    <row r="573" spans="1:9" x14ac:dyDescent="0.25">
      <c r="A573">
        <v>7550</v>
      </c>
      <c r="B573" t="s">
        <v>73</v>
      </c>
      <c r="C573">
        <v>440</v>
      </c>
      <c r="D573" s="404">
        <v>45190</v>
      </c>
      <c r="E573" t="s">
        <v>1494</v>
      </c>
      <c r="F573">
        <v>21.6</v>
      </c>
      <c r="G573">
        <v>2358786</v>
      </c>
      <c r="I573" t="s">
        <v>1166</v>
      </c>
    </row>
    <row r="574" spans="1:9" x14ac:dyDescent="0.25">
      <c r="A574">
        <v>7550</v>
      </c>
      <c r="B574" t="s">
        <v>73</v>
      </c>
      <c r="C574">
        <v>440</v>
      </c>
      <c r="D574" s="404">
        <v>45245</v>
      </c>
      <c r="E574" t="s">
        <v>1495</v>
      </c>
      <c r="F574">
        <v>20.79</v>
      </c>
      <c r="G574">
        <v>2430110</v>
      </c>
      <c r="I574" t="s">
        <v>1166</v>
      </c>
    </row>
    <row r="575" spans="1:9" x14ac:dyDescent="0.25">
      <c r="A575">
        <v>7550</v>
      </c>
      <c r="B575" t="s">
        <v>73</v>
      </c>
      <c r="C575">
        <v>440</v>
      </c>
      <c r="D575" s="404">
        <v>45251</v>
      </c>
      <c r="E575" t="s">
        <v>1496</v>
      </c>
      <c r="F575">
        <v>24.75</v>
      </c>
      <c r="G575">
        <v>2437915</v>
      </c>
      <c r="I575" t="s">
        <v>1166</v>
      </c>
    </row>
    <row r="576" spans="1:9" x14ac:dyDescent="0.25">
      <c r="A576">
        <v>7550</v>
      </c>
      <c r="B576" t="s">
        <v>73</v>
      </c>
      <c r="C576">
        <v>440</v>
      </c>
      <c r="D576" s="404">
        <v>45258</v>
      </c>
      <c r="E576" t="s">
        <v>1497</v>
      </c>
      <c r="F576">
        <v>28.71</v>
      </c>
      <c r="G576">
        <v>2447759</v>
      </c>
      <c r="I576" t="s">
        <v>1166</v>
      </c>
    </row>
    <row r="577" spans="1:9" x14ac:dyDescent="0.25">
      <c r="A577">
        <v>7550</v>
      </c>
      <c r="B577" t="s">
        <v>73</v>
      </c>
      <c r="C577">
        <v>440</v>
      </c>
      <c r="D577" s="404">
        <v>45260</v>
      </c>
      <c r="E577" t="s">
        <v>1497</v>
      </c>
      <c r="F577">
        <v>28.71</v>
      </c>
      <c r="G577">
        <v>2452791</v>
      </c>
      <c r="I577" t="s">
        <v>1166</v>
      </c>
    </row>
    <row r="578" spans="1:9" x14ac:dyDescent="0.25">
      <c r="A578">
        <v>7550</v>
      </c>
      <c r="B578" t="s">
        <v>73</v>
      </c>
      <c r="C578">
        <v>440</v>
      </c>
      <c r="D578" s="404">
        <v>45335</v>
      </c>
      <c r="E578" t="s">
        <v>1498</v>
      </c>
      <c r="F578">
        <v>30.69</v>
      </c>
      <c r="G578">
        <v>2543692</v>
      </c>
      <c r="I578" t="s">
        <v>1166</v>
      </c>
    </row>
    <row r="579" spans="1:9" x14ac:dyDescent="0.25">
      <c r="A579">
        <v>7550</v>
      </c>
      <c r="B579" t="s">
        <v>73</v>
      </c>
      <c r="C579">
        <v>440</v>
      </c>
      <c r="D579" s="404">
        <v>45282</v>
      </c>
      <c r="E579" t="s">
        <v>1499</v>
      </c>
      <c r="F579">
        <v>0</v>
      </c>
      <c r="G579">
        <v>2486823</v>
      </c>
      <c r="I579" t="s">
        <v>1166</v>
      </c>
    </row>
    <row r="580" spans="1:9" x14ac:dyDescent="0.25">
      <c r="A580">
        <v>7550</v>
      </c>
      <c r="B580" t="s">
        <v>73</v>
      </c>
      <c r="C580">
        <v>440</v>
      </c>
      <c r="D580" s="404">
        <v>45253</v>
      </c>
      <c r="E580" t="s">
        <v>1500</v>
      </c>
      <c r="F580">
        <v>33</v>
      </c>
      <c r="G580">
        <v>2441654</v>
      </c>
      <c r="I580" t="s">
        <v>1166</v>
      </c>
    </row>
    <row r="581" spans="1:9" x14ac:dyDescent="0.25">
      <c r="A581">
        <v>7550</v>
      </c>
      <c r="B581" t="s">
        <v>73</v>
      </c>
      <c r="C581">
        <v>440</v>
      </c>
      <c r="D581" s="404">
        <v>45330</v>
      </c>
      <c r="E581" t="s">
        <v>1501</v>
      </c>
      <c r="F581">
        <v>34.65</v>
      </c>
      <c r="G581">
        <v>2537452</v>
      </c>
      <c r="I581" t="s">
        <v>1166</v>
      </c>
    </row>
    <row r="582" spans="1:9" x14ac:dyDescent="0.25">
      <c r="A582">
        <v>7550</v>
      </c>
      <c r="B582" t="s">
        <v>73</v>
      </c>
      <c r="C582">
        <v>440</v>
      </c>
      <c r="D582" s="404">
        <v>45308</v>
      </c>
      <c r="E582" t="s">
        <v>1502</v>
      </c>
      <c r="F582">
        <v>39.6</v>
      </c>
      <c r="G582">
        <v>2509941</v>
      </c>
      <c r="I582" t="s">
        <v>1166</v>
      </c>
    </row>
    <row r="583" spans="1:9" x14ac:dyDescent="0.25">
      <c r="A583">
        <v>7550</v>
      </c>
      <c r="B583" t="s">
        <v>73</v>
      </c>
      <c r="C583">
        <v>440</v>
      </c>
      <c r="D583" s="404">
        <v>45324</v>
      </c>
      <c r="E583" t="s">
        <v>1503</v>
      </c>
      <c r="F583">
        <v>42.24</v>
      </c>
      <c r="G583">
        <v>2532232</v>
      </c>
      <c r="I583" t="s">
        <v>1166</v>
      </c>
    </row>
    <row r="584" spans="1:9" x14ac:dyDescent="0.25">
      <c r="A584">
        <v>7550</v>
      </c>
      <c r="B584" t="s">
        <v>73</v>
      </c>
      <c r="C584">
        <v>440</v>
      </c>
      <c r="D584" s="404">
        <v>45261</v>
      </c>
      <c r="E584" t="s">
        <v>1504</v>
      </c>
      <c r="F584">
        <v>45.54</v>
      </c>
      <c r="G584">
        <v>2454811</v>
      </c>
      <c r="I584" t="s">
        <v>1166</v>
      </c>
    </row>
    <row r="585" spans="1:9" x14ac:dyDescent="0.25">
      <c r="A585">
        <v>7550</v>
      </c>
      <c r="B585" t="s">
        <v>73</v>
      </c>
      <c r="C585">
        <v>440</v>
      </c>
      <c r="D585" s="404">
        <v>45174</v>
      </c>
      <c r="E585" t="s">
        <v>1505</v>
      </c>
      <c r="F585">
        <v>59.4</v>
      </c>
      <c r="G585">
        <v>2337504</v>
      </c>
      <c r="I585" t="s">
        <v>1166</v>
      </c>
    </row>
    <row r="586" spans="1:9" x14ac:dyDescent="0.25">
      <c r="A586">
        <v>7550</v>
      </c>
      <c r="B586" t="s">
        <v>73</v>
      </c>
      <c r="C586">
        <v>440</v>
      </c>
      <c r="D586" s="404">
        <v>45205</v>
      </c>
      <c r="E586" t="s">
        <v>1506</v>
      </c>
      <c r="F586">
        <v>64.8</v>
      </c>
      <c r="G586">
        <v>2379310</v>
      </c>
      <c r="I586" t="s">
        <v>1166</v>
      </c>
    </row>
    <row r="587" spans="1:9" x14ac:dyDescent="0.25">
      <c r="A587">
        <v>7550</v>
      </c>
      <c r="B587" t="s">
        <v>73</v>
      </c>
      <c r="C587">
        <v>440</v>
      </c>
      <c r="D587" s="404">
        <v>45169</v>
      </c>
      <c r="E587" t="s">
        <v>1507</v>
      </c>
      <c r="F587">
        <v>67.319999999999993</v>
      </c>
      <c r="G587">
        <v>2332407</v>
      </c>
      <c r="I587" t="s">
        <v>1166</v>
      </c>
    </row>
    <row r="588" spans="1:9" x14ac:dyDescent="0.25">
      <c r="A588">
        <v>7550</v>
      </c>
      <c r="B588" t="s">
        <v>73</v>
      </c>
      <c r="C588">
        <v>440</v>
      </c>
      <c r="D588" s="404">
        <v>45274</v>
      </c>
      <c r="E588" t="s">
        <v>1508</v>
      </c>
      <c r="F588">
        <v>80.19</v>
      </c>
      <c r="G588">
        <v>2472841</v>
      </c>
      <c r="I588" t="s">
        <v>1166</v>
      </c>
    </row>
    <row r="589" spans="1:9" x14ac:dyDescent="0.25">
      <c r="A589">
        <v>7550</v>
      </c>
      <c r="B589" t="s">
        <v>73</v>
      </c>
      <c r="C589">
        <v>440</v>
      </c>
      <c r="D589" s="404">
        <v>45169</v>
      </c>
      <c r="E589" t="s">
        <v>1509</v>
      </c>
      <c r="F589">
        <v>219.6</v>
      </c>
      <c r="G589">
        <v>2332405</v>
      </c>
      <c r="I589" t="s">
        <v>1166</v>
      </c>
    </row>
    <row r="590" spans="1:9" x14ac:dyDescent="0.25">
      <c r="A590">
        <v>7550</v>
      </c>
      <c r="B590" t="s">
        <v>73</v>
      </c>
      <c r="C590">
        <v>340</v>
      </c>
      <c r="D590" s="404">
        <v>45125</v>
      </c>
      <c r="E590" t="s">
        <v>1510</v>
      </c>
      <c r="F590">
        <v>8.91</v>
      </c>
      <c r="G590">
        <v>2274272</v>
      </c>
      <c r="I590" t="s">
        <v>1166</v>
      </c>
    </row>
    <row r="591" spans="1:9" x14ac:dyDescent="0.25">
      <c r="A591">
        <v>7550</v>
      </c>
      <c r="B591" t="s">
        <v>73</v>
      </c>
      <c r="C591">
        <v>340</v>
      </c>
      <c r="D591" s="404">
        <v>45189</v>
      </c>
      <c r="E591" t="s">
        <v>1511</v>
      </c>
      <c r="F591">
        <v>15.51</v>
      </c>
      <c r="G591">
        <v>2356971</v>
      </c>
      <c r="I591" t="s">
        <v>1166</v>
      </c>
    </row>
    <row r="592" spans="1:9" x14ac:dyDescent="0.25">
      <c r="A592">
        <v>7550</v>
      </c>
      <c r="B592" t="s">
        <v>73</v>
      </c>
      <c r="C592">
        <v>340</v>
      </c>
      <c r="D592" s="404">
        <v>45127</v>
      </c>
      <c r="E592" t="s">
        <v>1512</v>
      </c>
      <c r="F592">
        <v>25.41</v>
      </c>
      <c r="G592">
        <v>2277958</v>
      </c>
      <c r="I592" t="s">
        <v>1166</v>
      </c>
    </row>
    <row r="593" spans="1:9" x14ac:dyDescent="0.25">
      <c r="A593">
        <v>7550</v>
      </c>
      <c r="B593" t="s">
        <v>73</v>
      </c>
      <c r="C593">
        <v>340</v>
      </c>
      <c r="D593" s="404">
        <v>45267</v>
      </c>
      <c r="E593" t="s">
        <v>1513</v>
      </c>
      <c r="F593">
        <v>47.19</v>
      </c>
      <c r="G593">
        <v>2462859</v>
      </c>
      <c r="I593" t="s">
        <v>1166</v>
      </c>
    </row>
    <row r="594" spans="1:9" x14ac:dyDescent="0.25">
      <c r="A594">
        <v>7550</v>
      </c>
      <c r="B594" t="s">
        <v>73</v>
      </c>
      <c r="C594">
        <v>140</v>
      </c>
      <c r="D594" s="404">
        <v>45223</v>
      </c>
      <c r="E594" t="s">
        <v>1514</v>
      </c>
      <c r="F594">
        <v>0</v>
      </c>
      <c r="G594">
        <v>2399757</v>
      </c>
      <c r="I594" t="s">
        <v>1166</v>
      </c>
    </row>
    <row r="595" spans="1:9" x14ac:dyDescent="0.25">
      <c r="A595">
        <v>7550</v>
      </c>
      <c r="B595" t="s">
        <v>73</v>
      </c>
      <c r="C595">
        <v>140</v>
      </c>
      <c r="D595" s="404">
        <v>45334</v>
      </c>
      <c r="E595" t="s">
        <v>1515</v>
      </c>
      <c r="F595">
        <v>32.76</v>
      </c>
      <c r="G595">
        <v>2541927</v>
      </c>
      <c r="I595" t="s">
        <v>1166</v>
      </c>
    </row>
    <row r="596" spans="1:9" x14ac:dyDescent="0.25">
      <c r="A596">
        <v>7550</v>
      </c>
      <c r="B596" t="s">
        <v>73</v>
      </c>
      <c r="C596">
        <v>140</v>
      </c>
      <c r="D596" s="404">
        <v>45343</v>
      </c>
      <c r="E596" t="s">
        <v>1516</v>
      </c>
      <c r="F596">
        <v>38.64</v>
      </c>
      <c r="G596">
        <v>2555877</v>
      </c>
      <c r="I596" t="s">
        <v>1166</v>
      </c>
    </row>
    <row r="597" spans="1:9" x14ac:dyDescent="0.25">
      <c r="A597">
        <v>7550</v>
      </c>
      <c r="B597" t="s">
        <v>73</v>
      </c>
      <c r="C597">
        <v>140</v>
      </c>
      <c r="D597" s="404">
        <v>45223</v>
      </c>
      <c r="E597" t="s">
        <v>1517</v>
      </c>
      <c r="F597">
        <v>0</v>
      </c>
      <c r="G597">
        <v>2399756</v>
      </c>
      <c r="I597" t="s">
        <v>1166</v>
      </c>
    </row>
    <row r="598" spans="1:9" x14ac:dyDescent="0.25">
      <c r="A598">
        <v>7550</v>
      </c>
      <c r="B598" t="s">
        <v>73</v>
      </c>
      <c r="C598">
        <v>140</v>
      </c>
      <c r="D598" s="404">
        <v>45334</v>
      </c>
      <c r="E598" t="s">
        <v>1518</v>
      </c>
      <c r="F598">
        <v>77.56</v>
      </c>
      <c r="G598">
        <v>2541928</v>
      </c>
      <c r="I598" t="s">
        <v>1166</v>
      </c>
    </row>
    <row r="599" spans="1:9" x14ac:dyDescent="0.25">
      <c r="A599">
        <v>7550</v>
      </c>
      <c r="B599" t="s">
        <v>73</v>
      </c>
      <c r="C599">
        <v>140</v>
      </c>
      <c r="D599" s="404">
        <v>45336</v>
      </c>
      <c r="E599" t="s">
        <v>1519</v>
      </c>
      <c r="F599">
        <v>88.76</v>
      </c>
      <c r="G599">
        <v>2545529</v>
      </c>
      <c r="I599" t="s">
        <v>1166</v>
      </c>
    </row>
    <row r="600" spans="1:9" x14ac:dyDescent="0.25">
      <c r="A600">
        <v>7550</v>
      </c>
      <c r="B600" t="s">
        <v>73</v>
      </c>
      <c r="C600">
        <v>240</v>
      </c>
      <c r="D600" s="404">
        <v>45147</v>
      </c>
      <c r="E600" t="s">
        <v>1520</v>
      </c>
      <c r="F600">
        <v>34.68</v>
      </c>
      <c r="G600">
        <v>2303751</v>
      </c>
      <c r="I600" t="s">
        <v>1166</v>
      </c>
    </row>
    <row r="601" spans="1:9" x14ac:dyDescent="0.25">
      <c r="A601">
        <v>7550</v>
      </c>
      <c r="B601" t="s">
        <v>73</v>
      </c>
      <c r="C601">
        <v>140</v>
      </c>
      <c r="D601" s="404">
        <v>45103</v>
      </c>
      <c r="E601" t="s">
        <v>1521</v>
      </c>
      <c r="F601">
        <v>12.21</v>
      </c>
      <c r="G601">
        <v>2247341</v>
      </c>
      <c r="I601" t="s">
        <v>1166</v>
      </c>
    </row>
    <row r="602" spans="1:9" x14ac:dyDescent="0.25">
      <c r="A602">
        <v>7550</v>
      </c>
      <c r="B602" t="s">
        <v>73</v>
      </c>
      <c r="C602">
        <v>140</v>
      </c>
      <c r="D602" s="404">
        <v>45057</v>
      </c>
      <c r="E602" t="s">
        <v>1522</v>
      </c>
      <c r="F602">
        <v>15.91</v>
      </c>
      <c r="G602">
        <v>2189395</v>
      </c>
      <c r="I602" t="s">
        <v>1166</v>
      </c>
    </row>
    <row r="603" spans="1:9" x14ac:dyDescent="0.25">
      <c r="A603">
        <v>7550</v>
      </c>
      <c r="B603" t="s">
        <v>73</v>
      </c>
      <c r="C603">
        <v>140</v>
      </c>
      <c r="D603" s="404">
        <v>45203</v>
      </c>
      <c r="E603" t="s">
        <v>1523</v>
      </c>
      <c r="F603">
        <v>17.760000000000002</v>
      </c>
      <c r="G603">
        <v>2375696</v>
      </c>
      <c r="I603" t="s">
        <v>1166</v>
      </c>
    </row>
    <row r="604" spans="1:9" x14ac:dyDescent="0.25">
      <c r="A604">
        <v>7550</v>
      </c>
      <c r="B604" t="s">
        <v>73</v>
      </c>
      <c r="C604">
        <v>140</v>
      </c>
      <c r="D604" s="404">
        <v>45188</v>
      </c>
      <c r="E604" t="s">
        <v>1524</v>
      </c>
      <c r="F604">
        <v>20.350000000000001</v>
      </c>
      <c r="G604">
        <v>2355133</v>
      </c>
      <c r="I604" t="s">
        <v>1166</v>
      </c>
    </row>
    <row r="605" spans="1:9" x14ac:dyDescent="0.25">
      <c r="A605">
        <v>7550</v>
      </c>
      <c r="B605" t="s">
        <v>73</v>
      </c>
      <c r="C605">
        <v>140</v>
      </c>
      <c r="D605" s="404">
        <v>45000</v>
      </c>
      <c r="E605" t="s">
        <v>1525</v>
      </c>
      <c r="F605">
        <v>36.049999999999997</v>
      </c>
      <c r="G605">
        <v>2121138</v>
      </c>
      <c r="I605" t="s">
        <v>1166</v>
      </c>
    </row>
    <row r="606" spans="1:9" x14ac:dyDescent="0.25">
      <c r="A606">
        <v>7550</v>
      </c>
      <c r="B606" t="s">
        <v>73</v>
      </c>
      <c r="C606">
        <v>140</v>
      </c>
      <c r="D606" s="404">
        <v>45187</v>
      </c>
      <c r="E606" t="s">
        <v>1526</v>
      </c>
      <c r="F606">
        <v>39.590000000000003</v>
      </c>
      <c r="G606">
        <v>2353629</v>
      </c>
      <c r="I606" t="s">
        <v>1166</v>
      </c>
    </row>
    <row r="607" spans="1:9" x14ac:dyDescent="0.25">
      <c r="A607">
        <v>7550</v>
      </c>
      <c r="B607" t="s">
        <v>73</v>
      </c>
      <c r="C607">
        <v>140</v>
      </c>
      <c r="D607" s="404">
        <v>45204</v>
      </c>
      <c r="E607" t="s">
        <v>1527</v>
      </c>
      <c r="F607">
        <v>42.55</v>
      </c>
      <c r="G607">
        <v>2377374</v>
      </c>
      <c r="I607" t="s">
        <v>1166</v>
      </c>
    </row>
    <row r="608" spans="1:9" x14ac:dyDescent="0.25">
      <c r="A608">
        <v>7550</v>
      </c>
      <c r="B608" t="s">
        <v>73</v>
      </c>
      <c r="C608">
        <v>142</v>
      </c>
      <c r="D608" s="404">
        <v>45259</v>
      </c>
      <c r="E608" t="s">
        <v>1528</v>
      </c>
      <c r="F608">
        <v>8.2799999999999994</v>
      </c>
      <c r="G608">
        <v>2449915</v>
      </c>
      <c r="I608" t="s">
        <v>1166</v>
      </c>
    </row>
    <row r="609" spans="1:9" x14ac:dyDescent="0.25">
      <c r="A609">
        <v>7550</v>
      </c>
      <c r="B609" t="s">
        <v>73</v>
      </c>
      <c r="C609">
        <v>142</v>
      </c>
      <c r="D609" s="404">
        <v>45098</v>
      </c>
      <c r="E609" t="s">
        <v>1529</v>
      </c>
      <c r="F609">
        <v>10.08</v>
      </c>
      <c r="G609">
        <v>2241763</v>
      </c>
      <c r="I609" t="s">
        <v>1166</v>
      </c>
    </row>
    <row r="610" spans="1:9" x14ac:dyDescent="0.25">
      <c r="A610">
        <v>7550</v>
      </c>
      <c r="B610" t="s">
        <v>73</v>
      </c>
      <c r="C610">
        <v>142</v>
      </c>
      <c r="D610" s="404">
        <v>44991</v>
      </c>
      <c r="E610" t="s">
        <v>1530</v>
      </c>
      <c r="F610">
        <v>13.32</v>
      </c>
      <c r="G610">
        <v>2108194</v>
      </c>
      <c r="I610" t="s">
        <v>1166</v>
      </c>
    </row>
    <row r="611" spans="1:9" x14ac:dyDescent="0.25">
      <c r="A611">
        <v>7550</v>
      </c>
      <c r="B611" t="s">
        <v>73</v>
      </c>
      <c r="C611">
        <v>142</v>
      </c>
      <c r="D611" s="404">
        <v>45259</v>
      </c>
      <c r="E611" t="s">
        <v>1531</v>
      </c>
      <c r="F611">
        <v>20.52</v>
      </c>
      <c r="G611">
        <v>2449917</v>
      </c>
      <c r="I611" t="s">
        <v>1166</v>
      </c>
    </row>
    <row r="612" spans="1:9" x14ac:dyDescent="0.25">
      <c r="A612">
        <v>7550</v>
      </c>
      <c r="B612" t="s">
        <v>73</v>
      </c>
      <c r="C612">
        <v>142</v>
      </c>
      <c r="D612" s="404">
        <v>45091</v>
      </c>
      <c r="E612" t="s">
        <v>1532</v>
      </c>
      <c r="F612">
        <v>20.88</v>
      </c>
      <c r="G612">
        <v>2232718</v>
      </c>
      <c r="I612" t="s">
        <v>1166</v>
      </c>
    </row>
    <row r="613" spans="1:9" x14ac:dyDescent="0.25">
      <c r="A613">
        <v>7550</v>
      </c>
      <c r="B613" t="s">
        <v>73</v>
      </c>
      <c r="C613">
        <v>142</v>
      </c>
      <c r="D613" s="404">
        <v>45098</v>
      </c>
      <c r="E613" t="s">
        <v>1533</v>
      </c>
      <c r="F613">
        <v>25.92</v>
      </c>
      <c r="G613">
        <v>2241764</v>
      </c>
      <c r="I613" t="s">
        <v>1166</v>
      </c>
    </row>
    <row r="614" spans="1:9" x14ac:dyDescent="0.25">
      <c r="A614">
        <v>7550</v>
      </c>
      <c r="B614" t="s">
        <v>73</v>
      </c>
      <c r="C614">
        <v>142</v>
      </c>
      <c r="D614" s="404">
        <v>45106</v>
      </c>
      <c r="E614" t="s">
        <v>1534</v>
      </c>
      <c r="F614">
        <v>45.72</v>
      </c>
      <c r="G614">
        <v>2252906</v>
      </c>
      <c r="I614" t="s">
        <v>1166</v>
      </c>
    </row>
    <row r="615" spans="1:9" x14ac:dyDescent="0.25">
      <c r="A615">
        <v>7550</v>
      </c>
      <c r="B615" t="s">
        <v>73</v>
      </c>
      <c r="C615">
        <v>142</v>
      </c>
      <c r="D615" s="404">
        <v>45259</v>
      </c>
      <c r="E615" t="s">
        <v>1535</v>
      </c>
      <c r="F615">
        <v>67.319999999999993</v>
      </c>
      <c r="G615">
        <v>2449916</v>
      </c>
      <c r="I615" t="s">
        <v>1166</v>
      </c>
    </row>
    <row r="616" spans="1:9" x14ac:dyDescent="0.25">
      <c r="A616">
        <v>7550</v>
      </c>
      <c r="B616" t="s">
        <v>73</v>
      </c>
      <c r="C616">
        <v>142</v>
      </c>
      <c r="D616" s="404">
        <v>45106</v>
      </c>
      <c r="E616" t="s">
        <v>1536</v>
      </c>
      <c r="F616">
        <v>100.08</v>
      </c>
      <c r="G616">
        <v>2252907</v>
      </c>
      <c r="I616" t="s">
        <v>1166</v>
      </c>
    </row>
    <row r="617" spans="1:9" x14ac:dyDescent="0.25">
      <c r="A617">
        <v>7550</v>
      </c>
      <c r="B617" t="s">
        <v>73</v>
      </c>
      <c r="C617">
        <v>240</v>
      </c>
      <c r="D617" s="404">
        <v>45000</v>
      </c>
      <c r="E617" t="s">
        <v>1537</v>
      </c>
      <c r="F617">
        <v>3.9</v>
      </c>
      <c r="G617">
        <v>2121211</v>
      </c>
      <c r="I617" t="s">
        <v>1166</v>
      </c>
    </row>
    <row r="618" spans="1:9" x14ac:dyDescent="0.25">
      <c r="A618">
        <v>7550</v>
      </c>
      <c r="B618" t="s">
        <v>73</v>
      </c>
      <c r="C618">
        <v>240</v>
      </c>
      <c r="D618" s="404">
        <v>45246</v>
      </c>
      <c r="E618" t="s">
        <v>1538</v>
      </c>
      <c r="F618">
        <v>5.98</v>
      </c>
      <c r="G618">
        <v>2432306</v>
      </c>
      <c r="I618" t="s">
        <v>1166</v>
      </c>
    </row>
    <row r="619" spans="1:9" x14ac:dyDescent="0.25">
      <c r="A619">
        <v>7550</v>
      </c>
      <c r="B619" t="s">
        <v>73</v>
      </c>
      <c r="C619">
        <v>240</v>
      </c>
      <c r="D619" s="404">
        <v>45210</v>
      </c>
      <c r="E619" t="s">
        <v>1539</v>
      </c>
      <c r="F619">
        <v>6.5</v>
      </c>
      <c r="G619">
        <v>2384943</v>
      </c>
      <c r="I619" t="s">
        <v>1166</v>
      </c>
    </row>
    <row r="620" spans="1:9" x14ac:dyDescent="0.25">
      <c r="A620">
        <v>7550</v>
      </c>
      <c r="B620" t="s">
        <v>73</v>
      </c>
      <c r="C620">
        <v>240</v>
      </c>
      <c r="D620" s="404">
        <v>45131</v>
      </c>
      <c r="E620" t="s">
        <v>1540</v>
      </c>
      <c r="F620">
        <v>7.28</v>
      </c>
      <c r="G620">
        <v>2281679</v>
      </c>
      <c r="I620" t="s">
        <v>1166</v>
      </c>
    </row>
    <row r="621" spans="1:9" x14ac:dyDescent="0.25">
      <c r="A621">
        <v>7550</v>
      </c>
      <c r="B621" t="s">
        <v>73</v>
      </c>
      <c r="C621">
        <v>240</v>
      </c>
      <c r="D621" s="404">
        <v>45194</v>
      </c>
      <c r="E621" t="s">
        <v>1541</v>
      </c>
      <c r="F621">
        <v>15.6</v>
      </c>
      <c r="G621">
        <v>2362471</v>
      </c>
      <c r="I621" t="s">
        <v>1166</v>
      </c>
    </row>
    <row r="622" spans="1:9" x14ac:dyDescent="0.25">
      <c r="A622">
        <v>7550</v>
      </c>
      <c r="B622" t="s">
        <v>73</v>
      </c>
      <c r="C622">
        <v>240</v>
      </c>
      <c r="D622" s="404">
        <v>45247</v>
      </c>
      <c r="E622" t="s">
        <v>1542</v>
      </c>
      <c r="F622">
        <v>16.12</v>
      </c>
      <c r="G622">
        <v>2433930</v>
      </c>
      <c r="I622" t="s">
        <v>1166</v>
      </c>
    </row>
    <row r="623" spans="1:9" x14ac:dyDescent="0.25">
      <c r="A623">
        <v>7550</v>
      </c>
      <c r="B623" t="s">
        <v>73</v>
      </c>
      <c r="C623">
        <v>240</v>
      </c>
      <c r="D623" s="404">
        <v>45100</v>
      </c>
      <c r="E623" t="s">
        <v>1543</v>
      </c>
      <c r="F623">
        <v>16.899999999999999</v>
      </c>
      <c r="G623">
        <v>2245388</v>
      </c>
      <c r="I623" t="s">
        <v>1166</v>
      </c>
    </row>
    <row r="624" spans="1:9" x14ac:dyDescent="0.25">
      <c r="A624">
        <v>7550</v>
      </c>
      <c r="B624" t="s">
        <v>73</v>
      </c>
      <c r="C624">
        <v>240</v>
      </c>
      <c r="D624" s="404">
        <v>45213</v>
      </c>
      <c r="E624" t="s">
        <v>1543</v>
      </c>
      <c r="F624">
        <v>16.899999999999999</v>
      </c>
      <c r="G624">
        <v>2389609</v>
      </c>
      <c r="I624" t="s">
        <v>1166</v>
      </c>
    </row>
    <row r="625" spans="1:9" x14ac:dyDescent="0.25">
      <c r="A625">
        <v>7550</v>
      </c>
      <c r="B625" t="s">
        <v>73</v>
      </c>
      <c r="C625">
        <v>240</v>
      </c>
      <c r="D625" s="404">
        <v>45247</v>
      </c>
      <c r="E625" t="s">
        <v>1544</v>
      </c>
      <c r="F625">
        <v>18.98</v>
      </c>
      <c r="G625">
        <v>2433929</v>
      </c>
      <c r="I625" t="s">
        <v>1166</v>
      </c>
    </row>
    <row r="626" spans="1:9" x14ac:dyDescent="0.25">
      <c r="A626">
        <v>7550</v>
      </c>
      <c r="B626" t="s">
        <v>73</v>
      </c>
      <c r="C626">
        <v>240</v>
      </c>
      <c r="D626" s="404">
        <v>45247</v>
      </c>
      <c r="E626" t="s">
        <v>1545</v>
      </c>
      <c r="F626">
        <v>21.58</v>
      </c>
      <c r="G626">
        <v>2433933</v>
      </c>
      <c r="I626" t="s">
        <v>1166</v>
      </c>
    </row>
    <row r="627" spans="1:9" x14ac:dyDescent="0.25">
      <c r="A627">
        <v>7550</v>
      </c>
      <c r="B627" t="s">
        <v>73</v>
      </c>
      <c r="C627">
        <v>240</v>
      </c>
      <c r="D627" s="404">
        <v>45294</v>
      </c>
      <c r="E627" t="s">
        <v>1546</v>
      </c>
      <c r="F627">
        <v>23.8</v>
      </c>
      <c r="G627">
        <v>2492757</v>
      </c>
      <c r="I627" t="s">
        <v>1166</v>
      </c>
    </row>
    <row r="628" spans="1:9" x14ac:dyDescent="0.25">
      <c r="A628">
        <v>7550</v>
      </c>
      <c r="B628" t="s">
        <v>73</v>
      </c>
      <c r="C628">
        <v>240</v>
      </c>
      <c r="D628" s="404">
        <v>45225</v>
      </c>
      <c r="E628" t="s">
        <v>1547</v>
      </c>
      <c r="F628">
        <v>23.92</v>
      </c>
      <c r="G628">
        <v>2403374</v>
      </c>
      <c r="I628" t="s">
        <v>1166</v>
      </c>
    </row>
    <row r="629" spans="1:9" x14ac:dyDescent="0.25">
      <c r="A629">
        <v>7550</v>
      </c>
      <c r="B629" t="s">
        <v>73</v>
      </c>
      <c r="C629">
        <v>240</v>
      </c>
      <c r="D629" s="404">
        <v>45331</v>
      </c>
      <c r="E629" t="s">
        <v>1547</v>
      </c>
      <c r="F629">
        <v>25.76</v>
      </c>
      <c r="G629">
        <v>2539911</v>
      </c>
      <c r="I629" t="s">
        <v>1166</v>
      </c>
    </row>
    <row r="630" spans="1:9" x14ac:dyDescent="0.25">
      <c r="A630">
        <v>7550</v>
      </c>
      <c r="B630" t="s">
        <v>73</v>
      </c>
      <c r="C630">
        <v>240</v>
      </c>
      <c r="D630" s="404">
        <v>45247</v>
      </c>
      <c r="E630" t="s">
        <v>1548</v>
      </c>
      <c r="F630">
        <v>24.7</v>
      </c>
      <c r="G630">
        <v>2433932</v>
      </c>
      <c r="I630" t="s">
        <v>1166</v>
      </c>
    </row>
    <row r="631" spans="1:9" x14ac:dyDescent="0.25">
      <c r="A631">
        <v>7550</v>
      </c>
      <c r="B631" t="s">
        <v>73</v>
      </c>
      <c r="C631">
        <v>240</v>
      </c>
      <c r="D631" s="404">
        <v>45281</v>
      </c>
      <c r="E631" t="s">
        <v>1549</v>
      </c>
      <c r="F631">
        <v>29.4</v>
      </c>
      <c r="G631">
        <v>2483401</v>
      </c>
      <c r="I631" t="s">
        <v>1166</v>
      </c>
    </row>
    <row r="632" spans="1:9" x14ac:dyDescent="0.25">
      <c r="A632">
        <v>7550</v>
      </c>
      <c r="B632" t="s">
        <v>73</v>
      </c>
      <c r="C632">
        <v>240</v>
      </c>
      <c r="D632" s="404">
        <v>45120</v>
      </c>
      <c r="E632" t="s">
        <v>1550</v>
      </c>
      <c r="F632">
        <v>35.619999999999997</v>
      </c>
      <c r="G632">
        <v>2270822</v>
      </c>
      <c r="I632" t="s">
        <v>1166</v>
      </c>
    </row>
    <row r="633" spans="1:9" x14ac:dyDescent="0.25">
      <c r="A633">
        <v>7550</v>
      </c>
      <c r="B633" t="s">
        <v>73</v>
      </c>
      <c r="C633">
        <v>240</v>
      </c>
      <c r="D633" s="404">
        <v>45281</v>
      </c>
      <c r="E633" t="s">
        <v>1551</v>
      </c>
      <c r="F633">
        <v>58.8</v>
      </c>
      <c r="G633">
        <v>2483404</v>
      </c>
      <c r="I633" t="s">
        <v>1166</v>
      </c>
    </row>
    <row r="634" spans="1:9" x14ac:dyDescent="0.25">
      <c r="A634">
        <v>7550</v>
      </c>
      <c r="B634" t="s">
        <v>73</v>
      </c>
      <c r="C634">
        <v>140</v>
      </c>
      <c r="D634" s="404">
        <v>45218</v>
      </c>
      <c r="E634" t="s">
        <v>1552</v>
      </c>
      <c r="F634">
        <v>3.24</v>
      </c>
      <c r="G634">
        <v>2395763</v>
      </c>
      <c r="I634" t="s">
        <v>1166</v>
      </c>
    </row>
    <row r="635" spans="1:9" x14ac:dyDescent="0.25">
      <c r="A635">
        <v>7550</v>
      </c>
      <c r="B635" t="s">
        <v>73</v>
      </c>
      <c r="C635">
        <v>140</v>
      </c>
      <c r="D635" s="404">
        <v>45120</v>
      </c>
      <c r="E635" t="s">
        <v>1553</v>
      </c>
      <c r="F635">
        <v>4.8600000000000003</v>
      </c>
      <c r="G635">
        <v>2270785</v>
      </c>
      <c r="I635" t="s">
        <v>1166</v>
      </c>
    </row>
    <row r="636" spans="1:9" x14ac:dyDescent="0.25">
      <c r="A636">
        <v>7550</v>
      </c>
      <c r="B636" t="s">
        <v>73</v>
      </c>
      <c r="C636">
        <v>140</v>
      </c>
      <c r="D636" s="404">
        <v>45065</v>
      </c>
      <c r="E636" t="s">
        <v>1554</v>
      </c>
      <c r="F636">
        <v>15.66</v>
      </c>
      <c r="G636">
        <v>2200046</v>
      </c>
      <c r="I636" t="s">
        <v>1166</v>
      </c>
    </row>
    <row r="637" spans="1:9" x14ac:dyDescent="0.25">
      <c r="A637">
        <v>7550</v>
      </c>
      <c r="B637" t="s">
        <v>73</v>
      </c>
      <c r="C637">
        <v>140</v>
      </c>
      <c r="D637" s="404">
        <v>45065</v>
      </c>
      <c r="E637" t="s">
        <v>1555</v>
      </c>
      <c r="F637">
        <v>16.739999999999998</v>
      </c>
      <c r="G637">
        <v>2200047</v>
      </c>
      <c r="I637" t="s">
        <v>1166</v>
      </c>
    </row>
    <row r="638" spans="1:9" x14ac:dyDescent="0.25">
      <c r="A638">
        <v>7550</v>
      </c>
      <c r="B638" t="s">
        <v>73</v>
      </c>
      <c r="C638">
        <v>140</v>
      </c>
      <c r="D638" s="404">
        <v>45343</v>
      </c>
      <c r="E638" t="s">
        <v>1556</v>
      </c>
      <c r="F638">
        <v>28.89</v>
      </c>
      <c r="G638">
        <v>2555881</v>
      </c>
      <c r="I638" t="s">
        <v>1166</v>
      </c>
    </row>
    <row r="639" spans="1:9" x14ac:dyDescent="0.25">
      <c r="A639">
        <v>7550</v>
      </c>
      <c r="B639" t="s">
        <v>73</v>
      </c>
      <c r="C639">
        <v>140</v>
      </c>
      <c r="D639" s="404">
        <v>45022</v>
      </c>
      <c r="E639" t="s">
        <v>1557</v>
      </c>
      <c r="F639">
        <v>33.75</v>
      </c>
      <c r="G639">
        <v>2150754</v>
      </c>
      <c r="I639" t="s">
        <v>1166</v>
      </c>
    </row>
    <row r="640" spans="1:9" x14ac:dyDescent="0.25">
      <c r="A640">
        <v>7550</v>
      </c>
      <c r="B640" t="s">
        <v>73</v>
      </c>
      <c r="C640">
        <v>140</v>
      </c>
      <c r="D640" s="404">
        <v>45260</v>
      </c>
      <c r="E640" t="s">
        <v>1558</v>
      </c>
      <c r="F640">
        <v>39.15</v>
      </c>
      <c r="G640">
        <v>2452680</v>
      </c>
      <c r="I640" t="s">
        <v>1166</v>
      </c>
    </row>
    <row r="641" spans="1:9" x14ac:dyDescent="0.25">
      <c r="A641">
        <v>7550</v>
      </c>
      <c r="B641" t="s">
        <v>73</v>
      </c>
      <c r="C641">
        <v>140</v>
      </c>
      <c r="D641" s="404">
        <v>44994</v>
      </c>
      <c r="E641" t="s">
        <v>1559</v>
      </c>
      <c r="F641">
        <v>33.08</v>
      </c>
      <c r="G641">
        <v>2113664</v>
      </c>
      <c r="I641" t="s">
        <v>1166</v>
      </c>
    </row>
    <row r="642" spans="1:9" x14ac:dyDescent="0.25">
      <c r="A642">
        <v>7550</v>
      </c>
      <c r="B642" t="s">
        <v>73</v>
      </c>
      <c r="C642">
        <v>140</v>
      </c>
      <c r="D642" s="404">
        <v>45336</v>
      </c>
      <c r="E642" t="s">
        <v>1560</v>
      </c>
      <c r="F642">
        <v>45.9</v>
      </c>
      <c r="G642">
        <v>2545534</v>
      </c>
      <c r="I642" t="s">
        <v>1166</v>
      </c>
    </row>
    <row r="643" spans="1:9" x14ac:dyDescent="0.25">
      <c r="A643">
        <v>7550</v>
      </c>
      <c r="B643" t="s">
        <v>73</v>
      </c>
      <c r="C643">
        <v>140</v>
      </c>
      <c r="D643" s="404">
        <v>45330</v>
      </c>
      <c r="E643" t="s">
        <v>1561</v>
      </c>
      <c r="F643">
        <v>64.260000000000005</v>
      </c>
      <c r="G643">
        <v>2537235</v>
      </c>
      <c r="I643" t="s">
        <v>1166</v>
      </c>
    </row>
    <row r="644" spans="1:9" x14ac:dyDescent="0.25">
      <c r="A644">
        <v>7550</v>
      </c>
      <c r="B644" t="s">
        <v>73</v>
      </c>
      <c r="C644">
        <v>240</v>
      </c>
      <c r="D644" s="404">
        <v>45288</v>
      </c>
      <c r="E644" t="s">
        <v>1562</v>
      </c>
      <c r="F644">
        <v>7</v>
      </c>
      <c r="G644">
        <v>2488772</v>
      </c>
      <c r="I644" t="s">
        <v>1166</v>
      </c>
    </row>
    <row r="645" spans="1:9" x14ac:dyDescent="0.25">
      <c r="A645">
        <v>7550</v>
      </c>
      <c r="B645" t="s">
        <v>73</v>
      </c>
      <c r="C645">
        <v>240</v>
      </c>
      <c r="D645" s="404">
        <v>45208</v>
      </c>
      <c r="E645" t="s">
        <v>1563</v>
      </c>
      <c r="F645">
        <v>8.0500000000000007</v>
      </c>
      <c r="G645">
        <v>2381315</v>
      </c>
      <c r="I645" t="s">
        <v>1166</v>
      </c>
    </row>
    <row r="646" spans="1:9" x14ac:dyDescent="0.25">
      <c r="A646">
        <v>7550</v>
      </c>
      <c r="B646" t="s">
        <v>73</v>
      </c>
      <c r="C646">
        <v>240</v>
      </c>
      <c r="D646" s="404">
        <v>45209</v>
      </c>
      <c r="E646" t="s">
        <v>1564</v>
      </c>
      <c r="F646">
        <v>8.75</v>
      </c>
      <c r="G646">
        <v>2383159</v>
      </c>
      <c r="I646" t="s">
        <v>1166</v>
      </c>
    </row>
    <row r="647" spans="1:9" x14ac:dyDescent="0.25">
      <c r="A647">
        <v>7550</v>
      </c>
      <c r="B647" t="s">
        <v>73</v>
      </c>
      <c r="C647">
        <v>240</v>
      </c>
      <c r="D647" s="404">
        <v>45209</v>
      </c>
      <c r="E647" t="s">
        <v>1565</v>
      </c>
      <c r="F647">
        <v>9.8000000000000007</v>
      </c>
      <c r="G647">
        <v>2383161</v>
      </c>
      <c r="I647" t="s">
        <v>1166</v>
      </c>
    </row>
    <row r="648" spans="1:9" x14ac:dyDescent="0.25">
      <c r="A648">
        <v>7550</v>
      </c>
      <c r="B648" t="s">
        <v>73</v>
      </c>
      <c r="C648">
        <v>240</v>
      </c>
      <c r="D648" s="404">
        <v>45216</v>
      </c>
      <c r="E648" t="s">
        <v>1566</v>
      </c>
      <c r="F648">
        <v>14.7</v>
      </c>
      <c r="G648">
        <v>2392433</v>
      </c>
      <c r="I648" t="s">
        <v>1166</v>
      </c>
    </row>
    <row r="649" spans="1:9" x14ac:dyDescent="0.25">
      <c r="A649">
        <v>7550</v>
      </c>
      <c r="B649" t="s">
        <v>73</v>
      </c>
      <c r="C649">
        <v>240</v>
      </c>
      <c r="D649" s="404">
        <v>45240</v>
      </c>
      <c r="E649" t="s">
        <v>1567</v>
      </c>
      <c r="F649">
        <v>15.05</v>
      </c>
      <c r="G649">
        <v>2424746</v>
      </c>
      <c r="I649" t="s">
        <v>1166</v>
      </c>
    </row>
    <row r="650" spans="1:9" x14ac:dyDescent="0.25">
      <c r="A650">
        <v>7550</v>
      </c>
      <c r="B650" t="s">
        <v>73</v>
      </c>
      <c r="C650">
        <v>240</v>
      </c>
      <c r="D650" s="404">
        <v>45208</v>
      </c>
      <c r="E650" t="s">
        <v>1568</v>
      </c>
      <c r="F650">
        <v>16.45</v>
      </c>
      <c r="G650">
        <v>2381316</v>
      </c>
      <c r="I650" t="s">
        <v>1166</v>
      </c>
    </row>
    <row r="651" spans="1:9" x14ac:dyDescent="0.25">
      <c r="A651">
        <v>7550</v>
      </c>
      <c r="B651" t="s">
        <v>73</v>
      </c>
      <c r="C651">
        <v>240</v>
      </c>
      <c r="D651" s="404">
        <v>45225</v>
      </c>
      <c r="E651" t="s">
        <v>1569</v>
      </c>
      <c r="F651">
        <v>23.8</v>
      </c>
      <c r="G651">
        <v>2403378</v>
      </c>
      <c r="I651" t="s">
        <v>1166</v>
      </c>
    </row>
    <row r="652" spans="1:9" x14ac:dyDescent="0.25">
      <c r="A652">
        <v>7550</v>
      </c>
      <c r="B652" t="s">
        <v>73</v>
      </c>
      <c r="C652">
        <v>240</v>
      </c>
      <c r="D652" s="404">
        <v>45279</v>
      </c>
      <c r="E652" t="s">
        <v>1570</v>
      </c>
      <c r="F652">
        <v>72.45</v>
      </c>
      <c r="G652">
        <v>2479349</v>
      </c>
      <c r="I652" t="s">
        <v>1166</v>
      </c>
    </row>
    <row r="653" spans="1:9" x14ac:dyDescent="0.25">
      <c r="A653">
        <v>7550</v>
      </c>
      <c r="B653" t="s">
        <v>73</v>
      </c>
      <c r="C653">
        <v>240</v>
      </c>
      <c r="D653" s="404">
        <v>45208</v>
      </c>
      <c r="E653" t="s">
        <v>1571</v>
      </c>
      <c r="F653">
        <v>84</v>
      </c>
      <c r="G653">
        <v>2381312</v>
      </c>
      <c r="I653" t="s">
        <v>1166</v>
      </c>
    </row>
    <row r="654" spans="1:9" x14ac:dyDescent="0.25">
      <c r="A654">
        <v>7550</v>
      </c>
      <c r="B654" t="s">
        <v>73</v>
      </c>
      <c r="C654">
        <v>140</v>
      </c>
      <c r="D654" s="404">
        <v>45329</v>
      </c>
      <c r="E654" t="s">
        <v>1572</v>
      </c>
      <c r="F654">
        <v>0.76</v>
      </c>
      <c r="G654">
        <v>2537240</v>
      </c>
      <c r="I654" t="s">
        <v>1166</v>
      </c>
    </row>
    <row r="655" spans="1:9" x14ac:dyDescent="0.25">
      <c r="A655">
        <v>7550</v>
      </c>
      <c r="B655" t="s">
        <v>73</v>
      </c>
      <c r="C655">
        <v>140</v>
      </c>
      <c r="D655" s="404">
        <v>45334</v>
      </c>
      <c r="E655" t="s">
        <v>1572</v>
      </c>
      <c r="F655">
        <v>0.76</v>
      </c>
      <c r="G655">
        <v>2541933</v>
      </c>
      <c r="I655" t="s">
        <v>1166</v>
      </c>
    </row>
    <row r="656" spans="1:9" x14ac:dyDescent="0.25">
      <c r="A656">
        <v>7550</v>
      </c>
      <c r="B656" t="s">
        <v>73</v>
      </c>
      <c r="C656">
        <v>140</v>
      </c>
      <c r="D656" s="404">
        <v>45077</v>
      </c>
      <c r="E656" t="s">
        <v>1573</v>
      </c>
      <c r="F656">
        <v>4.9400000000000004</v>
      </c>
      <c r="G656">
        <v>2216222</v>
      </c>
      <c r="I656" t="s">
        <v>1166</v>
      </c>
    </row>
    <row r="657" spans="1:9" x14ac:dyDescent="0.25">
      <c r="A657">
        <v>7550</v>
      </c>
      <c r="B657" t="s">
        <v>73</v>
      </c>
      <c r="C657">
        <v>140</v>
      </c>
      <c r="D657" s="404">
        <v>45197</v>
      </c>
      <c r="E657" t="s">
        <v>1574</v>
      </c>
      <c r="F657">
        <v>15.2</v>
      </c>
      <c r="G657">
        <v>2368230</v>
      </c>
      <c r="I657" t="s">
        <v>1166</v>
      </c>
    </row>
    <row r="658" spans="1:9" x14ac:dyDescent="0.25">
      <c r="A658">
        <v>7550</v>
      </c>
      <c r="B658" t="s">
        <v>73</v>
      </c>
      <c r="C658">
        <v>140</v>
      </c>
      <c r="D658" s="404">
        <v>45233</v>
      </c>
      <c r="E658" t="s">
        <v>1574</v>
      </c>
      <c r="F658">
        <v>15.2</v>
      </c>
      <c r="G658">
        <v>2415223</v>
      </c>
      <c r="I658" t="s">
        <v>1166</v>
      </c>
    </row>
    <row r="659" spans="1:9" x14ac:dyDescent="0.25">
      <c r="A659">
        <v>7550</v>
      </c>
      <c r="B659" t="s">
        <v>73</v>
      </c>
      <c r="C659">
        <v>140</v>
      </c>
      <c r="D659" s="404">
        <v>45254</v>
      </c>
      <c r="E659" t="s">
        <v>1574</v>
      </c>
      <c r="F659">
        <v>15.2</v>
      </c>
      <c r="G659">
        <v>2443538</v>
      </c>
      <c r="I659" t="s">
        <v>1166</v>
      </c>
    </row>
    <row r="660" spans="1:9" x14ac:dyDescent="0.25">
      <c r="A660">
        <v>7550</v>
      </c>
      <c r="B660" t="s">
        <v>73</v>
      </c>
      <c r="C660">
        <v>140</v>
      </c>
      <c r="D660" s="404">
        <v>45275</v>
      </c>
      <c r="E660" t="s">
        <v>1575</v>
      </c>
      <c r="F660">
        <v>15.96</v>
      </c>
      <c r="G660">
        <v>2474959</v>
      </c>
      <c r="I660" t="s">
        <v>1166</v>
      </c>
    </row>
    <row r="661" spans="1:9" x14ac:dyDescent="0.25">
      <c r="A661">
        <v>7550</v>
      </c>
      <c r="B661" t="s">
        <v>73</v>
      </c>
      <c r="C661">
        <v>140</v>
      </c>
      <c r="D661" s="404">
        <v>45085</v>
      </c>
      <c r="E661" t="s">
        <v>1576</v>
      </c>
      <c r="F661">
        <v>22.04</v>
      </c>
      <c r="G661">
        <v>2225389</v>
      </c>
      <c r="I661" t="s">
        <v>1166</v>
      </c>
    </row>
    <row r="662" spans="1:9" x14ac:dyDescent="0.25">
      <c r="A662">
        <v>7550</v>
      </c>
      <c r="B662" t="s">
        <v>73</v>
      </c>
      <c r="C662">
        <v>140</v>
      </c>
      <c r="D662" s="404">
        <v>45219</v>
      </c>
      <c r="E662" t="s">
        <v>1577</v>
      </c>
      <c r="F662">
        <v>23.94</v>
      </c>
      <c r="G662">
        <v>2397581</v>
      </c>
      <c r="I662" t="s">
        <v>1166</v>
      </c>
    </row>
    <row r="663" spans="1:9" x14ac:dyDescent="0.25">
      <c r="A663">
        <v>7550</v>
      </c>
      <c r="B663" t="s">
        <v>73</v>
      </c>
      <c r="C663">
        <v>140</v>
      </c>
      <c r="D663" s="404">
        <v>45138</v>
      </c>
      <c r="E663" t="s">
        <v>1578</v>
      </c>
      <c r="F663">
        <v>24.7</v>
      </c>
      <c r="G663">
        <v>2291908</v>
      </c>
      <c r="I663" t="s">
        <v>1166</v>
      </c>
    </row>
    <row r="664" spans="1:9" x14ac:dyDescent="0.25">
      <c r="A664">
        <v>7550</v>
      </c>
      <c r="B664" t="s">
        <v>73</v>
      </c>
      <c r="C664">
        <v>140</v>
      </c>
      <c r="D664" s="404">
        <v>45201</v>
      </c>
      <c r="E664" t="s">
        <v>1579</v>
      </c>
      <c r="F664">
        <v>25.46</v>
      </c>
      <c r="G664">
        <v>2373704</v>
      </c>
      <c r="I664" t="s">
        <v>1166</v>
      </c>
    </row>
    <row r="665" spans="1:9" x14ac:dyDescent="0.25">
      <c r="A665">
        <v>7550</v>
      </c>
      <c r="B665" t="s">
        <v>73</v>
      </c>
      <c r="C665">
        <v>140</v>
      </c>
      <c r="D665" s="404">
        <v>45275</v>
      </c>
      <c r="E665" t="s">
        <v>1580</v>
      </c>
      <c r="F665">
        <v>26.6</v>
      </c>
      <c r="G665">
        <v>2474961</v>
      </c>
      <c r="I665" t="s">
        <v>1166</v>
      </c>
    </row>
    <row r="666" spans="1:9" x14ac:dyDescent="0.25">
      <c r="A666">
        <v>7550</v>
      </c>
      <c r="B666" t="s">
        <v>73</v>
      </c>
      <c r="C666">
        <v>140</v>
      </c>
      <c r="D666" s="404">
        <v>45112</v>
      </c>
      <c r="E666" t="s">
        <v>1581</v>
      </c>
      <c r="F666">
        <v>28.5</v>
      </c>
      <c r="G666">
        <v>2260460</v>
      </c>
      <c r="I666" t="s">
        <v>1166</v>
      </c>
    </row>
    <row r="667" spans="1:9" x14ac:dyDescent="0.25">
      <c r="A667">
        <v>7550</v>
      </c>
      <c r="B667" t="s">
        <v>73</v>
      </c>
      <c r="C667">
        <v>140</v>
      </c>
      <c r="D667" s="404">
        <v>45345</v>
      </c>
      <c r="E667" t="s">
        <v>1581</v>
      </c>
      <c r="F667">
        <v>28.5</v>
      </c>
      <c r="G667">
        <v>2559438</v>
      </c>
      <c r="I667" t="s">
        <v>1166</v>
      </c>
    </row>
    <row r="668" spans="1:9" x14ac:dyDescent="0.25">
      <c r="A668">
        <v>7550</v>
      </c>
      <c r="B668" t="s">
        <v>73</v>
      </c>
      <c r="C668">
        <v>140</v>
      </c>
      <c r="D668" s="404">
        <v>45330</v>
      </c>
      <c r="E668" t="s">
        <v>1582</v>
      </c>
      <c r="F668">
        <v>29.64</v>
      </c>
      <c r="G668">
        <v>2537242</v>
      </c>
      <c r="I668" t="s">
        <v>1166</v>
      </c>
    </row>
    <row r="669" spans="1:9" x14ac:dyDescent="0.25">
      <c r="A669">
        <v>7550</v>
      </c>
      <c r="B669" t="s">
        <v>73</v>
      </c>
      <c r="C669">
        <v>140</v>
      </c>
      <c r="D669" s="404">
        <v>45126</v>
      </c>
      <c r="E669" t="s">
        <v>1583</v>
      </c>
      <c r="F669">
        <v>33.06</v>
      </c>
      <c r="G669">
        <v>2275966</v>
      </c>
      <c r="I669" t="s">
        <v>1166</v>
      </c>
    </row>
    <row r="670" spans="1:9" x14ac:dyDescent="0.25">
      <c r="A670">
        <v>7550</v>
      </c>
      <c r="B670" t="s">
        <v>73</v>
      </c>
      <c r="C670">
        <v>140</v>
      </c>
      <c r="D670" s="404">
        <v>45315</v>
      </c>
      <c r="E670" t="s">
        <v>1584</v>
      </c>
      <c r="F670">
        <v>35.340000000000003</v>
      </c>
      <c r="G670">
        <v>2520855</v>
      </c>
      <c r="I670" t="s">
        <v>1166</v>
      </c>
    </row>
    <row r="671" spans="1:9" x14ac:dyDescent="0.25">
      <c r="A671">
        <v>7550</v>
      </c>
      <c r="B671" t="s">
        <v>73</v>
      </c>
      <c r="C671">
        <v>140</v>
      </c>
      <c r="D671" s="404">
        <v>45177</v>
      </c>
      <c r="E671" t="s">
        <v>1585</v>
      </c>
      <c r="F671">
        <v>37.24</v>
      </c>
      <c r="G671">
        <v>2342750</v>
      </c>
      <c r="I671" t="s">
        <v>1166</v>
      </c>
    </row>
    <row r="672" spans="1:9" x14ac:dyDescent="0.25">
      <c r="A672">
        <v>7550</v>
      </c>
      <c r="B672" t="s">
        <v>73</v>
      </c>
      <c r="C672">
        <v>140</v>
      </c>
      <c r="D672" s="404">
        <v>45254</v>
      </c>
      <c r="E672" t="s">
        <v>1586</v>
      </c>
      <c r="F672">
        <v>0</v>
      </c>
      <c r="G672">
        <v>2443537</v>
      </c>
      <c r="I672" t="s">
        <v>1166</v>
      </c>
    </row>
    <row r="673" spans="1:9" x14ac:dyDescent="0.25">
      <c r="A673">
        <v>7550</v>
      </c>
      <c r="B673" t="s">
        <v>73</v>
      </c>
      <c r="C673">
        <v>140</v>
      </c>
      <c r="D673" s="404">
        <v>45127</v>
      </c>
      <c r="E673" t="s">
        <v>1587</v>
      </c>
      <c r="F673">
        <v>38.76</v>
      </c>
      <c r="G673">
        <v>2277900</v>
      </c>
      <c r="I673" t="s">
        <v>1166</v>
      </c>
    </row>
    <row r="674" spans="1:9" x14ac:dyDescent="0.25">
      <c r="A674">
        <v>7550</v>
      </c>
      <c r="B674" t="s">
        <v>73</v>
      </c>
      <c r="C674">
        <v>140</v>
      </c>
      <c r="D674" s="404">
        <v>45196</v>
      </c>
      <c r="E674" t="s">
        <v>1588</v>
      </c>
      <c r="F674">
        <v>40.659999999999997</v>
      </c>
      <c r="G674">
        <v>2366307</v>
      </c>
      <c r="I674" t="s">
        <v>1166</v>
      </c>
    </row>
    <row r="675" spans="1:9" x14ac:dyDescent="0.25">
      <c r="A675">
        <v>7550</v>
      </c>
      <c r="B675" t="s">
        <v>73</v>
      </c>
      <c r="C675">
        <v>140</v>
      </c>
      <c r="D675" s="404">
        <v>45138</v>
      </c>
      <c r="E675" t="s">
        <v>1589</v>
      </c>
      <c r="F675">
        <v>45.6</v>
      </c>
      <c r="G675">
        <v>2291909</v>
      </c>
      <c r="I675" t="s">
        <v>1166</v>
      </c>
    </row>
    <row r="676" spans="1:9" x14ac:dyDescent="0.25">
      <c r="A676">
        <v>7550</v>
      </c>
      <c r="B676" t="s">
        <v>73</v>
      </c>
      <c r="C676">
        <v>140</v>
      </c>
      <c r="D676" s="404">
        <v>45278</v>
      </c>
      <c r="E676" t="s">
        <v>1590</v>
      </c>
      <c r="F676">
        <v>49.4</v>
      </c>
      <c r="G676">
        <v>2477516</v>
      </c>
      <c r="I676" t="s">
        <v>1166</v>
      </c>
    </row>
    <row r="677" spans="1:9" x14ac:dyDescent="0.25">
      <c r="A677">
        <v>7550</v>
      </c>
      <c r="B677" t="s">
        <v>73</v>
      </c>
      <c r="C677">
        <v>140</v>
      </c>
      <c r="D677" s="404">
        <v>45259</v>
      </c>
      <c r="E677" t="s">
        <v>1591</v>
      </c>
      <c r="F677">
        <v>56.24</v>
      </c>
      <c r="G677">
        <v>2449886</v>
      </c>
      <c r="I677" t="s">
        <v>1166</v>
      </c>
    </row>
    <row r="678" spans="1:9" x14ac:dyDescent="0.25">
      <c r="A678">
        <v>7550</v>
      </c>
      <c r="B678" t="s">
        <v>73</v>
      </c>
      <c r="C678">
        <v>140</v>
      </c>
      <c r="D678" s="404">
        <v>45348</v>
      </c>
      <c r="E678" t="s">
        <v>1592</v>
      </c>
      <c r="F678">
        <v>61.94</v>
      </c>
      <c r="G678">
        <v>2561937</v>
      </c>
      <c r="I678" t="s">
        <v>1166</v>
      </c>
    </row>
    <row r="679" spans="1:9" x14ac:dyDescent="0.25">
      <c r="A679">
        <v>7550</v>
      </c>
      <c r="B679" t="s">
        <v>73</v>
      </c>
      <c r="C679">
        <v>140</v>
      </c>
      <c r="D679" s="404">
        <v>45169</v>
      </c>
      <c r="E679" t="s">
        <v>1593</v>
      </c>
      <c r="F679">
        <v>65.36</v>
      </c>
      <c r="G679">
        <v>2332327</v>
      </c>
      <c r="I679" t="s">
        <v>1166</v>
      </c>
    </row>
    <row r="680" spans="1:9" x14ac:dyDescent="0.25">
      <c r="A680">
        <v>7550</v>
      </c>
      <c r="B680" t="s">
        <v>73</v>
      </c>
      <c r="C680">
        <v>140</v>
      </c>
      <c r="D680" s="404">
        <v>45022</v>
      </c>
      <c r="E680" t="s">
        <v>1594</v>
      </c>
      <c r="F680">
        <v>74.099999999999994</v>
      </c>
      <c r="G680">
        <v>2150758</v>
      </c>
      <c r="I680" t="s">
        <v>1166</v>
      </c>
    </row>
    <row r="681" spans="1:9" x14ac:dyDescent="0.25">
      <c r="A681">
        <v>7550</v>
      </c>
      <c r="B681" t="s">
        <v>73</v>
      </c>
      <c r="C681">
        <v>240</v>
      </c>
      <c r="D681" s="404">
        <v>45288</v>
      </c>
      <c r="E681" t="s">
        <v>1595</v>
      </c>
      <c r="F681">
        <v>0.6</v>
      </c>
      <c r="G681">
        <v>2488780</v>
      </c>
      <c r="I681" t="s">
        <v>1166</v>
      </c>
    </row>
    <row r="682" spans="1:9" x14ac:dyDescent="0.25">
      <c r="A682">
        <v>7550</v>
      </c>
      <c r="B682" t="s">
        <v>73</v>
      </c>
      <c r="C682">
        <v>240</v>
      </c>
      <c r="D682" s="404">
        <v>45280</v>
      </c>
      <c r="E682" t="s">
        <v>1596</v>
      </c>
      <c r="F682">
        <v>3.9</v>
      </c>
      <c r="G682">
        <v>2481262</v>
      </c>
      <c r="I682" t="s">
        <v>1166</v>
      </c>
    </row>
    <row r="683" spans="1:9" x14ac:dyDescent="0.25">
      <c r="A683">
        <v>7550</v>
      </c>
      <c r="B683" t="s">
        <v>73</v>
      </c>
      <c r="C683">
        <v>240</v>
      </c>
      <c r="D683" s="404">
        <v>45197</v>
      </c>
      <c r="E683" t="s">
        <v>1597</v>
      </c>
      <c r="F683">
        <v>8.4</v>
      </c>
      <c r="G683">
        <v>2368278</v>
      </c>
      <c r="I683" t="s">
        <v>1166</v>
      </c>
    </row>
    <row r="684" spans="1:9" x14ac:dyDescent="0.25">
      <c r="A684">
        <v>7550</v>
      </c>
      <c r="B684" t="s">
        <v>73</v>
      </c>
      <c r="C684">
        <v>240</v>
      </c>
      <c r="D684" s="404">
        <v>45306</v>
      </c>
      <c r="E684" t="s">
        <v>1598</v>
      </c>
      <c r="F684">
        <v>12</v>
      </c>
      <c r="G684">
        <v>2506578</v>
      </c>
      <c r="I684" t="s">
        <v>1166</v>
      </c>
    </row>
    <row r="685" spans="1:9" x14ac:dyDescent="0.25">
      <c r="A685">
        <v>7550</v>
      </c>
      <c r="B685" t="s">
        <v>73</v>
      </c>
      <c r="C685">
        <v>240</v>
      </c>
      <c r="D685" s="404">
        <v>45183</v>
      </c>
      <c r="E685" t="s">
        <v>1599</v>
      </c>
      <c r="F685">
        <v>16.8</v>
      </c>
      <c r="G685">
        <v>2350123</v>
      </c>
      <c r="I685" t="s">
        <v>1166</v>
      </c>
    </row>
    <row r="686" spans="1:9" x14ac:dyDescent="0.25">
      <c r="A686">
        <v>7550</v>
      </c>
      <c r="B686" t="s">
        <v>73</v>
      </c>
      <c r="C686">
        <v>240</v>
      </c>
      <c r="D686" s="404">
        <v>45304</v>
      </c>
      <c r="E686" t="s">
        <v>1600</v>
      </c>
      <c r="F686">
        <v>18.600000000000001</v>
      </c>
      <c r="G686">
        <v>2505117</v>
      </c>
      <c r="I686" t="s">
        <v>1166</v>
      </c>
    </row>
    <row r="687" spans="1:9" x14ac:dyDescent="0.25">
      <c r="A687">
        <v>7550</v>
      </c>
      <c r="B687" t="s">
        <v>73</v>
      </c>
      <c r="C687">
        <v>240</v>
      </c>
      <c r="D687" s="404">
        <v>45288</v>
      </c>
      <c r="E687" t="s">
        <v>1601</v>
      </c>
      <c r="F687">
        <v>20.100000000000001</v>
      </c>
      <c r="G687">
        <v>2488781</v>
      </c>
      <c r="I687" t="s">
        <v>1166</v>
      </c>
    </row>
    <row r="688" spans="1:9" x14ac:dyDescent="0.25">
      <c r="A688">
        <v>7550</v>
      </c>
      <c r="B688" t="s">
        <v>73</v>
      </c>
      <c r="C688">
        <v>240</v>
      </c>
      <c r="D688" s="404">
        <v>45294</v>
      </c>
      <c r="E688" t="s">
        <v>1602</v>
      </c>
      <c r="F688">
        <v>30</v>
      </c>
      <c r="G688">
        <v>2492766</v>
      </c>
      <c r="I688" t="s">
        <v>1166</v>
      </c>
    </row>
    <row r="689" spans="1:9" x14ac:dyDescent="0.25">
      <c r="A689">
        <v>7550</v>
      </c>
      <c r="B689" t="s">
        <v>73</v>
      </c>
      <c r="C689">
        <v>240</v>
      </c>
      <c r="D689" s="404">
        <v>45056</v>
      </c>
      <c r="E689" t="s">
        <v>1603</v>
      </c>
      <c r="F689">
        <v>29.96</v>
      </c>
      <c r="G689">
        <v>2187760</v>
      </c>
      <c r="I689" t="s">
        <v>1166</v>
      </c>
    </row>
    <row r="690" spans="1:9" x14ac:dyDescent="0.25">
      <c r="A690">
        <v>7550</v>
      </c>
      <c r="B690" t="s">
        <v>73</v>
      </c>
      <c r="C690">
        <v>240</v>
      </c>
      <c r="D690" s="404">
        <v>45083</v>
      </c>
      <c r="E690" t="s">
        <v>1604</v>
      </c>
      <c r="F690">
        <v>30.24</v>
      </c>
      <c r="G690">
        <v>2221545</v>
      </c>
      <c r="I690" t="s">
        <v>1166</v>
      </c>
    </row>
    <row r="691" spans="1:9" x14ac:dyDescent="0.25">
      <c r="A691">
        <v>7550</v>
      </c>
      <c r="B691" t="s">
        <v>73</v>
      </c>
      <c r="C691">
        <v>240</v>
      </c>
      <c r="D691" s="404">
        <v>45258</v>
      </c>
      <c r="E691" t="s">
        <v>1605</v>
      </c>
      <c r="F691">
        <v>41.16</v>
      </c>
      <c r="G691">
        <v>2447708</v>
      </c>
      <c r="I691" t="s">
        <v>1166</v>
      </c>
    </row>
    <row r="692" spans="1:9" x14ac:dyDescent="0.25">
      <c r="A692">
        <v>7550</v>
      </c>
      <c r="B692" t="s">
        <v>73</v>
      </c>
      <c r="C692">
        <v>240</v>
      </c>
      <c r="D692" s="404">
        <v>45279</v>
      </c>
      <c r="E692" t="s">
        <v>1606</v>
      </c>
      <c r="F692">
        <v>62.4</v>
      </c>
      <c r="G692">
        <v>2479354</v>
      </c>
      <c r="I692" t="s">
        <v>1166</v>
      </c>
    </row>
    <row r="693" spans="1:9" x14ac:dyDescent="0.25">
      <c r="A693">
        <v>7550</v>
      </c>
      <c r="B693" t="s">
        <v>73</v>
      </c>
      <c r="C693">
        <v>440</v>
      </c>
      <c r="D693" s="404">
        <v>45187</v>
      </c>
      <c r="E693" t="s">
        <v>1607</v>
      </c>
      <c r="F693">
        <v>1.4</v>
      </c>
      <c r="G693">
        <v>2353729</v>
      </c>
      <c r="I693" t="s">
        <v>1166</v>
      </c>
    </row>
    <row r="694" spans="1:9" x14ac:dyDescent="0.25">
      <c r="A694">
        <v>7550</v>
      </c>
      <c r="B694" t="s">
        <v>73</v>
      </c>
      <c r="C694">
        <v>440</v>
      </c>
      <c r="D694" s="404">
        <v>45216</v>
      </c>
      <c r="E694" t="s">
        <v>1607</v>
      </c>
      <c r="F694">
        <v>1.4</v>
      </c>
      <c r="G694">
        <v>2392490</v>
      </c>
      <c r="I694" t="s">
        <v>1166</v>
      </c>
    </row>
    <row r="695" spans="1:9" x14ac:dyDescent="0.25">
      <c r="A695">
        <v>7550</v>
      </c>
      <c r="B695" t="s">
        <v>73</v>
      </c>
      <c r="C695">
        <v>440</v>
      </c>
      <c r="D695" s="404">
        <v>45006</v>
      </c>
      <c r="E695" t="s">
        <v>1608</v>
      </c>
      <c r="F695">
        <v>2.16</v>
      </c>
      <c r="G695">
        <v>2128563</v>
      </c>
      <c r="I695" t="s">
        <v>1166</v>
      </c>
    </row>
    <row r="696" spans="1:9" x14ac:dyDescent="0.25">
      <c r="A696">
        <v>7550</v>
      </c>
      <c r="B696" t="s">
        <v>73</v>
      </c>
      <c r="C696">
        <v>440</v>
      </c>
      <c r="D696" s="404">
        <v>45169</v>
      </c>
      <c r="E696" t="s">
        <v>1608</v>
      </c>
      <c r="F696">
        <v>2.2400000000000002</v>
      </c>
      <c r="G696">
        <v>2332410</v>
      </c>
      <c r="I696" t="s">
        <v>1166</v>
      </c>
    </row>
    <row r="697" spans="1:9" x14ac:dyDescent="0.25">
      <c r="A697">
        <v>7550</v>
      </c>
      <c r="B697" t="s">
        <v>73</v>
      </c>
      <c r="C697">
        <v>440</v>
      </c>
      <c r="D697" s="404">
        <v>44999</v>
      </c>
      <c r="E697" t="s">
        <v>1609</v>
      </c>
      <c r="F697">
        <v>3.24</v>
      </c>
      <c r="G697">
        <v>2119341</v>
      </c>
      <c r="I697" t="s">
        <v>1166</v>
      </c>
    </row>
    <row r="698" spans="1:9" x14ac:dyDescent="0.25">
      <c r="A698">
        <v>7550</v>
      </c>
      <c r="B698" t="s">
        <v>73</v>
      </c>
      <c r="C698">
        <v>440</v>
      </c>
      <c r="D698" s="404">
        <v>45007</v>
      </c>
      <c r="E698" t="s">
        <v>1609</v>
      </c>
      <c r="F698">
        <v>3.24</v>
      </c>
      <c r="G698">
        <v>2130328</v>
      </c>
      <c r="I698" t="s">
        <v>1166</v>
      </c>
    </row>
    <row r="699" spans="1:9" x14ac:dyDescent="0.25">
      <c r="A699">
        <v>7550</v>
      </c>
      <c r="B699" t="s">
        <v>73</v>
      </c>
      <c r="C699">
        <v>440</v>
      </c>
      <c r="D699" s="404">
        <v>45215</v>
      </c>
      <c r="E699" t="s">
        <v>1609</v>
      </c>
      <c r="F699">
        <v>3.36</v>
      </c>
      <c r="G699">
        <v>2390985</v>
      </c>
      <c r="I699" t="s">
        <v>1166</v>
      </c>
    </row>
    <row r="700" spans="1:9" x14ac:dyDescent="0.25">
      <c r="A700">
        <v>7550</v>
      </c>
      <c r="B700" t="s">
        <v>73</v>
      </c>
      <c r="C700">
        <v>440</v>
      </c>
      <c r="D700" s="404">
        <v>45216</v>
      </c>
      <c r="E700" t="s">
        <v>1609</v>
      </c>
      <c r="F700">
        <v>3.36</v>
      </c>
      <c r="G700">
        <v>2392492</v>
      </c>
      <c r="I700" t="s">
        <v>1166</v>
      </c>
    </row>
    <row r="701" spans="1:9" x14ac:dyDescent="0.25">
      <c r="A701">
        <v>7550</v>
      </c>
      <c r="B701" t="s">
        <v>73</v>
      </c>
      <c r="C701">
        <v>440</v>
      </c>
      <c r="D701" s="404">
        <v>45098</v>
      </c>
      <c r="E701" t="s">
        <v>1610</v>
      </c>
      <c r="F701">
        <v>3.64</v>
      </c>
      <c r="G701">
        <v>2241826</v>
      </c>
      <c r="I701" t="s">
        <v>1166</v>
      </c>
    </row>
    <row r="702" spans="1:9" x14ac:dyDescent="0.25">
      <c r="A702">
        <v>7550</v>
      </c>
      <c r="B702" t="s">
        <v>73</v>
      </c>
      <c r="C702">
        <v>440</v>
      </c>
      <c r="D702" s="404">
        <v>45064</v>
      </c>
      <c r="E702" t="s">
        <v>1611</v>
      </c>
      <c r="F702">
        <v>5.6</v>
      </c>
      <c r="G702">
        <v>2198408</v>
      </c>
      <c r="I702" t="s">
        <v>1166</v>
      </c>
    </row>
    <row r="703" spans="1:9" x14ac:dyDescent="0.25">
      <c r="A703">
        <v>7550</v>
      </c>
      <c r="B703" t="s">
        <v>73</v>
      </c>
      <c r="C703">
        <v>440</v>
      </c>
      <c r="D703" s="404">
        <v>44995</v>
      </c>
      <c r="E703" t="s">
        <v>1612</v>
      </c>
      <c r="F703">
        <v>5.94</v>
      </c>
      <c r="G703">
        <v>2115485</v>
      </c>
      <c r="I703" t="s">
        <v>1166</v>
      </c>
    </row>
    <row r="704" spans="1:9" x14ac:dyDescent="0.25">
      <c r="A704">
        <v>7550</v>
      </c>
      <c r="B704" t="s">
        <v>73</v>
      </c>
      <c r="C704">
        <v>440</v>
      </c>
      <c r="D704" s="404">
        <v>45048</v>
      </c>
      <c r="E704" t="s">
        <v>1613</v>
      </c>
      <c r="F704">
        <v>6.21</v>
      </c>
      <c r="G704">
        <v>2177588</v>
      </c>
      <c r="I704" t="s">
        <v>1166</v>
      </c>
    </row>
    <row r="705" spans="1:9" x14ac:dyDescent="0.25">
      <c r="A705">
        <v>7550</v>
      </c>
      <c r="B705" t="s">
        <v>73</v>
      </c>
      <c r="C705">
        <v>440</v>
      </c>
      <c r="D705" s="404">
        <v>45148</v>
      </c>
      <c r="E705" t="s">
        <v>1614</v>
      </c>
      <c r="F705">
        <v>7</v>
      </c>
      <c r="G705">
        <v>2305387</v>
      </c>
      <c r="I705" t="s">
        <v>1166</v>
      </c>
    </row>
    <row r="706" spans="1:9" x14ac:dyDescent="0.25">
      <c r="A706">
        <v>7550</v>
      </c>
      <c r="B706" t="s">
        <v>73</v>
      </c>
      <c r="C706">
        <v>440</v>
      </c>
      <c r="D706" s="404">
        <v>45090</v>
      </c>
      <c r="E706" t="s">
        <v>1615</v>
      </c>
      <c r="F706">
        <v>7.56</v>
      </c>
      <c r="G706">
        <v>2230822</v>
      </c>
      <c r="I706" t="s">
        <v>1166</v>
      </c>
    </row>
    <row r="707" spans="1:9" x14ac:dyDescent="0.25">
      <c r="A707">
        <v>7550</v>
      </c>
      <c r="B707" t="s">
        <v>73</v>
      </c>
      <c r="C707">
        <v>440</v>
      </c>
      <c r="D707" s="404">
        <v>45155</v>
      </c>
      <c r="E707" t="s">
        <v>1615</v>
      </c>
      <c r="F707">
        <v>7.56</v>
      </c>
      <c r="G707">
        <v>2314215</v>
      </c>
      <c r="I707" t="s">
        <v>1166</v>
      </c>
    </row>
    <row r="708" spans="1:9" x14ac:dyDescent="0.25">
      <c r="A708">
        <v>7550</v>
      </c>
      <c r="B708" t="s">
        <v>73</v>
      </c>
      <c r="C708">
        <v>440</v>
      </c>
      <c r="D708" s="404">
        <v>45049</v>
      </c>
      <c r="E708" t="s">
        <v>1616</v>
      </c>
      <c r="F708">
        <v>8.1</v>
      </c>
      <c r="G708">
        <v>2179258</v>
      </c>
      <c r="I708" t="s">
        <v>1166</v>
      </c>
    </row>
    <row r="709" spans="1:9" x14ac:dyDescent="0.25">
      <c r="A709">
        <v>7550</v>
      </c>
      <c r="B709" t="s">
        <v>73</v>
      </c>
      <c r="C709">
        <v>440</v>
      </c>
      <c r="D709" s="404">
        <v>45006</v>
      </c>
      <c r="E709" t="s">
        <v>1617</v>
      </c>
      <c r="F709">
        <v>9.4499999999999993</v>
      </c>
      <c r="G709">
        <v>2128564</v>
      </c>
      <c r="I709" t="s">
        <v>1166</v>
      </c>
    </row>
    <row r="710" spans="1:9" x14ac:dyDescent="0.25">
      <c r="A710">
        <v>7550</v>
      </c>
      <c r="B710" t="s">
        <v>73</v>
      </c>
      <c r="C710">
        <v>440</v>
      </c>
      <c r="D710" s="404">
        <v>45154</v>
      </c>
      <c r="E710" t="s">
        <v>1617</v>
      </c>
      <c r="F710">
        <v>9.8000000000000007</v>
      </c>
      <c r="G710">
        <v>2312407</v>
      </c>
      <c r="I710" t="s">
        <v>1166</v>
      </c>
    </row>
    <row r="711" spans="1:9" x14ac:dyDescent="0.25">
      <c r="A711">
        <v>7550</v>
      </c>
      <c r="B711" t="s">
        <v>73</v>
      </c>
      <c r="C711">
        <v>440</v>
      </c>
      <c r="D711" s="404">
        <v>45008</v>
      </c>
      <c r="E711" t="s">
        <v>1618</v>
      </c>
      <c r="F711">
        <v>10.8</v>
      </c>
      <c r="G711">
        <v>2132290</v>
      </c>
      <c r="I711" t="s">
        <v>1166</v>
      </c>
    </row>
    <row r="712" spans="1:9" x14ac:dyDescent="0.25">
      <c r="A712">
        <v>7550</v>
      </c>
      <c r="B712" t="s">
        <v>73</v>
      </c>
      <c r="C712">
        <v>440</v>
      </c>
      <c r="D712" s="404">
        <v>45006</v>
      </c>
      <c r="E712" t="s">
        <v>1619</v>
      </c>
      <c r="F712">
        <v>12.69</v>
      </c>
      <c r="G712">
        <v>2128566</v>
      </c>
      <c r="I712" t="s">
        <v>1166</v>
      </c>
    </row>
    <row r="713" spans="1:9" x14ac:dyDescent="0.25">
      <c r="A713">
        <v>7550</v>
      </c>
      <c r="B713" t="s">
        <v>73</v>
      </c>
      <c r="C713">
        <v>440</v>
      </c>
      <c r="D713" s="404">
        <v>44994</v>
      </c>
      <c r="E713" t="s">
        <v>1620</v>
      </c>
      <c r="F713">
        <v>16.2</v>
      </c>
      <c r="G713">
        <v>2113799</v>
      </c>
      <c r="I713" t="s">
        <v>1166</v>
      </c>
    </row>
    <row r="714" spans="1:9" x14ac:dyDescent="0.25">
      <c r="A714">
        <v>7550</v>
      </c>
      <c r="B714" t="s">
        <v>73</v>
      </c>
      <c r="C714">
        <v>440</v>
      </c>
      <c r="D714" s="404">
        <v>45027</v>
      </c>
      <c r="E714" t="s">
        <v>1621</v>
      </c>
      <c r="F714">
        <v>16.739999999999998</v>
      </c>
      <c r="G714">
        <v>2152824</v>
      </c>
      <c r="I714" t="s">
        <v>1166</v>
      </c>
    </row>
    <row r="715" spans="1:9" x14ac:dyDescent="0.25">
      <c r="A715">
        <v>7550</v>
      </c>
      <c r="B715" t="s">
        <v>73</v>
      </c>
      <c r="C715">
        <v>440</v>
      </c>
      <c r="D715" s="404">
        <v>45315</v>
      </c>
      <c r="E715" t="s">
        <v>1622</v>
      </c>
      <c r="F715">
        <v>19.04</v>
      </c>
      <c r="G715">
        <v>2521048</v>
      </c>
      <c r="I715" t="s">
        <v>1166</v>
      </c>
    </row>
    <row r="716" spans="1:9" x14ac:dyDescent="0.25">
      <c r="A716">
        <v>7550</v>
      </c>
      <c r="B716" t="s">
        <v>73</v>
      </c>
      <c r="C716">
        <v>440</v>
      </c>
      <c r="D716" s="404">
        <v>45215</v>
      </c>
      <c r="E716" t="s">
        <v>1623</v>
      </c>
      <c r="F716">
        <v>21.56</v>
      </c>
      <c r="G716">
        <v>2390986</v>
      </c>
      <c r="I716" t="s">
        <v>1166</v>
      </c>
    </row>
    <row r="717" spans="1:9" x14ac:dyDescent="0.25">
      <c r="A717">
        <v>7550</v>
      </c>
      <c r="B717" t="s">
        <v>73</v>
      </c>
      <c r="C717">
        <v>440</v>
      </c>
      <c r="D717" s="404">
        <v>45302</v>
      </c>
      <c r="E717" t="s">
        <v>1624</v>
      </c>
      <c r="F717">
        <v>23.8</v>
      </c>
      <c r="G717">
        <v>2502643</v>
      </c>
      <c r="I717" t="s">
        <v>1166</v>
      </c>
    </row>
    <row r="718" spans="1:9" x14ac:dyDescent="0.25">
      <c r="A718">
        <v>7550</v>
      </c>
      <c r="B718" t="s">
        <v>73</v>
      </c>
      <c r="C718">
        <v>440</v>
      </c>
      <c r="D718" s="404">
        <v>45217</v>
      </c>
      <c r="E718" t="s">
        <v>1625</v>
      </c>
      <c r="F718">
        <v>25.2</v>
      </c>
      <c r="G718">
        <v>2394179</v>
      </c>
      <c r="I718" t="s">
        <v>1166</v>
      </c>
    </row>
    <row r="719" spans="1:9" x14ac:dyDescent="0.25">
      <c r="A719">
        <v>7550</v>
      </c>
      <c r="B719" t="s">
        <v>73</v>
      </c>
      <c r="C719">
        <v>440</v>
      </c>
      <c r="D719" s="404">
        <v>45007</v>
      </c>
      <c r="E719" t="s">
        <v>1626</v>
      </c>
      <c r="F719">
        <v>0</v>
      </c>
      <c r="G719">
        <v>2130325</v>
      </c>
      <c r="I719" t="s">
        <v>1166</v>
      </c>
    </row>
    <row r="720" spans="1:9" x14ac:dyDescent="0.25">
      <c r="A720">
        <v>7550</v>
      </c>
      <c r="B720" t="s">
        <v>73</v>
      </c>
      <c r="C720">
        <v>440</v>
      </c>
      <c r="D720" s="404">
        <v>45007</v>
      </c>
      <c r="E720" t="s">
        <v>1626</v>
      </c>
      <c r="F720">
        <v>0</v>
      </c>
      <c r="G720">
        <v>2130326</v>
      </c>
      <c r="I720" t="s">
        <v>1166</v>
      </c>
    </row>
    <row r="721" spans="1:9" x14ac:dyDescent="0.25">
      <c r="A721">
        <v>7550</v>
      </c>
      <c r="B721" t="s">
        <v>73</v>
      </c>
      <c r="C721">
        <v>440</v>
      </c>
      <c r="D721" s="404">
        <v>45267</v>
      </c>
      <c r="E721" t="s">
        <v>1627</v>
      </c>
      <c r="F721">
        <v>30.8</v>
      </c>
      <c r="G721">
        <v>2462898</v>
      </c>
      <c r="I721" t="s">
        <v>1166</v>
      </c>
    </row>
    <row r="722" spans="1:9" x14ac:dyDescent="0.25">
      <c r="A722">
        <v>7550</v>
      </c>
      <c r="B722" t="s">
        <v>73</v>
      </c>
      <c r="C722">
        <v>440</v>
      </c>
      <c r="D722" s="404">
        <v>45005</v>
      </c>
      <c r="E722" t="s">
        <v>1628</v>
      </c>
      <c r="F722">
        <v>36.450000000000003</v>
      </c>
      <c r="G722">
        <v>2126977</v>
      </c>
      <c r="I722" t="s">
        <v>1166</v>
      </c>
    </row>
    <row r="723" spans="1:9" x14ac:dyDescent="0.25">
      <c r="A723">
        <v>7550</v>
      </c>
      <c r="B723" t="s">
        <v>73</v>
      </c>
      <c r="C723">
        <v>440</v>
      </c>
      <c r="D723" s="404">
        <v>45274</v>
      </c>
      <c r="E723" t="s">
        <v>1629</v>
      </c>
      <c r="F723">
        <v>58.24</v>
      </c>
      <c r="G723">
        <v>2472845</v>
      </c>
      <c r="I723" t="s">
        <v>1166</v>
      </c>
    </row>
    <row r="724" spans="1:9" x14ac:dyDescent="0.25">
      <c r="A724">
        <v>7550</v>
      </c>
      <c r="B724" t="s">
        <v>73</v>
      </c>
      <c r="C724">
        <v>140</v>
      </c>
      <c r="D724" s="404">
        <v>45096</v>
      </c>
      <c r="E724" t="s">
        <v>1630</v>
      </c>
      <c r="F724">
        <v>0.72</v>
      </c>
      <c r="G724">
        <v>2238132</v>
      </c>
      <c r="I724" t="s">
        <v>1166</v>
      </c>
    </row>
    <row r="725" spans="1:9" x14ac:dyDescent="0.25">
      <c r="A725">
        <v>7550</v>
      </c>
      <c r="B725" t="s">
        <v>73</v>
      </c>
      <c r="C725">
        <v>140</v>
      </c>
      <c r="D725" s="404">
        <v>45188</v>
      </c>
      <c r="E725" t="s">
        <v>1631</v>
      </c>
      <c r="F725">
        <v>27.72</v>
      </c>
      <c r="G725">
        <v>2355136</v>
      </c>
      <c r="I725" t="s">
        <v>1166</v>
      </c>
    </row>
    <row r="726" spans="1:9" x14ac:dyDescent="0.25">
      <c r="A726">
        <v>7550</v>
      </c>
      <c r="B726" t="s">
        <v>73</v>
      </c>
      <c r="C726">
        <v>140</v>
      </c>
      <c r="D726" s="404">
        <v>45097</v>
      </c>
      <c r="E726" t="s">
        <v>1632</v>
      </c>
      <c r="F726">
        <v>67.319999999999993</v>
      </c>
      <c r="G726">
        <v>2239667</v>
      </c>
      <c r="I726" t="s">
        <v>1166</v>
      </c>
    </row>
    <row r="727" spans="1:9" x14ac:dyDescent="0.25">
      <c r="A727">
        <v>7550</v>
      </c>
      <c r="B727" t="s">
        <v>73</v>
      </c>
      <c r="C727">
        <v>140</v>
      </c>
      <c r="D727" s="404">
        <v>45096</v>
      </c>
      <c r="E727" t="s">
        <v>1633</v>
      </c>
      <c r="F727">
        <v>118.8</v>
      </c>
      <c r="G727">
        <v>2238133</v>
      </c>
      <c r="I727" t="s">
        <v>1166</v>
      </c>
    </row>
    <row r="728" spans="1:9" x14ac:dyDescent="0.25">
      <c r="A728">
        <v>7550</v>
      </c>
      <c r="B728" t="s">
        <v>73</v>
      </c>
      <c r="C728">
        <v>140</v>
      </c>
      <c r="D728" s="404">
        <v>45098</v>
      </c>
      <c r="E728" t="s">
        <v>1634</v>
      </c>
      <c r="F728">
        <v>182.88</v>
      </c>
      <c r="G728">
        <v>2241753</v>
      </c>
      <c r="I728" t="s">
        <v>1166</v>
      </c>
    </row>
    <row r="729" spans="1:9" x14ac:dyDescent="0.25">
      <c r="A729">
        <v>7550</v>
      </c>
      <c r="B729" t="s">
        <v>73</v>
      </c>
      <c r="C729">
        <v>140</v>
      </c>
      <c r="D729" s="404">
        <v>45061</v>
      </c>
      <c r="E729" t="s">
        <v>1635</v>
      </c>
      <c r="F729">
        <v>218.88</v>
      </c>
      <c r="G729">
        <v>2193018</v>
      </c>
      <c r="I729" t="s">
        <v>1166</v>
      </c>
    </row>
    <row r="730" spans="1:9" x14ac:dyDescent="0.25">
      <c r="A730">
        <v>7550</v>
      </c>
      <c r="B730" t="s">
        <v>73</v>
      </c>
      <c r="C730">
        <v>140</v>
      </c>
      <c r="D730" s="404">
        <v>44994</v>
      </c>
      <c r="E730" t="s">
        <v>1636</v>
      </c>
      <c r="F730">
        <v>6.44</v>
      </c>
      <c r="G730">
        <v>2113670</v>
      </c>
      <c r="I730" t="s">
        <v>1166</v>
      </c>
    </row>
    <row r="731" spans="1:9" x14ac:dyDescent="0.25">
      <c r="A731">
        <v>7550</v>
      </c>
      <c r="B731" t="s">
        <v>73</v>
      </c>
      <c r="C731">
        <v>140</v>
      </c>
      <c r="D731" s="404">
        <v>44994</v>
      </c>
      <c r="E731" t="s">
        <v>1637</v>
      </c>
      <c r="F731">
        <v>33.81</v>
      </c>
      <c r="G731">
        <v>2113672</v>
      </c>
      <c r="I731" t="s">
        <v>1166</v>
      </c>
    </row>
    <row r="732" spans="1:9" x14ac:dyDescent="0.25">
      <c r="A732">
        <v>7550</v>
      </c>
      <c r="B732" t="s">
        <v>73</v>
      </c>
      <c r="C732">
        <v>440</v>
      </c>
      <c r="D732" s="404">
        <v>45261</v>
      </c>
      <c r="E732" t="s">
        <v>1638</v>
      </c>
      <c r="F732">
        <v>4.68</v>
      </c>
      <c r="G732">
        <v>2454814</v>
      </c>
      <c r="I732" t="s">
        <v>1166</v>
      </c>
    </row>
    <row r="733" spans="1:9" x14ac:dyDescent="0.25">
      <c r="A733">
        <v>7550</v>
      </c>
      <c r="B733" t="s">
        <v>73</v>
      </c>
      <c r="C733">
        <v>440</v>
      </c>
      <c r="D733" s="404">
        <v>45295</v>
      </c>
      <c r="E733" t="s">
        <v>1639</v>
      </c>
      <c r="F733">
        <v>24.12</v>
      </c>
      <c r="G733">
        <v>2494185</v>
      </c>
      <c r="I733" t="s">
        <v>1166</v>
      </c>
    </row>
    <row r="734" spans="1:9" x14ac:dyDescent="0.25">
      <c r="A734">
        <v>7550</v>
      </c>
      <c r="B734" t="s">
        <v>73</v>
      </c>
      <c r="C734">
        <v>440</v>
      </c>
      <c r="D734" s="404">
        <v>45180</v>
      </c>
      <c r="E734" t="s">
        <v>1640</v>
      </c>
      <c r="F734">
        <v>25.2</v>
      </c>
      <c r="G734">
        <v>2344690</v>
      </c>
      <c r="I734" t="s">
        <v>1166</v>
      </c>
    </row>
    <row r="735" spans="1:9" x14ac:dyDescent="0.25">
      <c r="A735">
        <v>7550</v>
      </c>
      <c r="B735" t="s">
        <v>73</v>
      </c>
      <c r="C735">
        <v>440</v>
      </c>
      <c r="D735" s="404">
        <v>45182</v>
      </c>
      <c r="E735" t="s">
        <v>1641</v>
      </c>
      <c r="F735">
        <v>31.32</v>
      </c>
      <c r="G735">
        <v>2348261</v>
      </c>
      <c r="I735" t="s">
        <v>1166</v>
      </c>
    </row>
    <row r="736" spans="1:9" x14ac:dyDescent="0.25">
      <c r="A736">
        <v>7550</v>
      </c>
      <c r="B736" t="s">
        <v>73</v>
      </c>
      <c r="C736">
        <v>440</v>
      </c>
      <c r="D736" s="404">
        <v>45260</v>
      </c>
      <c r="E736" t="s">
        <v>1642</v>
      </c>
      <c r="F736">
        <v>49.32</v>
      </c>
      <c r="G736">
        <v>2452798</v>
      </c>
      <c r="I736" t="s">
        <v>1166</v>
      </c>
    </row>
    <row r="737" spans="1:9" x14ac:dyDescent="0.25">
      <c r="A737">
        <v>7550</v>
      </c>
      <c r="B737" t="s">
        <v>73</v>
      </c>
      <c r="C737">
        <v>440</v>
      </c>
      <c r="D737" s="404">
        <v>45259</v>
      </c>
      <c r="E737" t="s">
        <v>1643</v>
      </c>
      <c r="F737">
        <v>56.52</v>
      </c>
      <c r="G737">
        <v>2449999</v>
      </c>
      <c r="I737" t="s">
        <v>1166</v>
      </c>
    </row>
    <row r="738" spans="1:9" x14ac:dyDescent="0.25">
      <c r="A738">
        <v>7550</v>
      </c>
      <c r="B738" t="s">
        <v>73</v>
      </c>
      <c r="C738">
        <v>440</v>
      </c>
      <c r="D738" s="404">
        <v>45184</v>
      </c>
      <c r="E738" t="s">
        <v>1644</v>
      </c>
      <c r="F738">
        <v>110.52</v>
      </c>
      <c r="G738">
        <v>2351606</v>
      </c>
      <c r="I738" t="s">
        <v>1166</v>
      </c>
    </row>
    <row r="739" spans="1:9" x14ac:dyDescent="0.25">
      <c r="A739">
        <v>7550</v>
      </c>
      <c r="B739" t="s">
        <v>73</v>
      </c>
      <c r="C739">
        <v>440</v>
      </c>
      <c r="D739" s="404">
        <v>45184</v>
      </c>
      <c r="E739" t="s">
        <v>1645</v>
      </c>
      <c r="F739">
        <v>190.8</v>
      </c>
      <c r="G739">
        <v>2351605</v>
      </c>
      <c r="I739" t="s">
        <v>1166</v>
      </c>
    </row>
    <row r="740" spans="1:9" x14ac:dyDescent="0.25">
      <c r="A740">
        <v>7550</v>
      </c>
      <c r="B740" t="s">
        <v>73</v>
      </c>
      <c r="C740">
        <v>340</v>
      </c>
      <c r="D740" s="404">
        <v>44988</v>
      </c>
      <c r="E740" t="s">
        <v>1646</v>
      </c>
      <c r="F740">
        <v>0.68</v>
      </c>
      <c r="G740">
        <v>2106210</v>
      </c>
      <c r="I740" t="s">
        <v>1166</v>
      </c>
    </row>
    <row r="741" spans="1:9" x14ac:dyDescent="0.25">
      <c r="A741">
        <v>7550</v>
      </c>
      <c r="B741" t="s">
        <v>73</v>
      </c>
      <c r="C741">
        <v>340</v>
      </c>
      <c r="D741" s="404">
        <v>44991</v>
      </c>
      <c r="E741" t="s">
        <v>1646</v>
      </c>
      <c r="F741">
        <v>0.68</v>
      </c>
      <c r="G741">
        <v>2108247</v>
      </c>
      <c r="I741" t="s">
        <v>1166</v>
      </c>
    </row>
    <row r="742" spans="1:9" x14ac:dyDescent="0.25">
      <c r="A742">
        <v>7550</v>
      </c>
      <c r="B742" t="s">
        <v>73</v>
      </c>
      <c r="C742">
        <v>340</v>
      </c>
      <c r="D742" s="404">
        <v>44991</v>
      </c>
      <c r="E742" t="s">
        <v>1646</v>
      </c>
      <c r="F742">
        <v>0.68</v>
      </c>
      <c r="G742">
        <v>2108248</v>
      </c>
      <c r="I742" t="s">
        <v>1166</v>
      </c>
    </row>
    <row r="743" spans="1:9" x14ac:dyDescent="0.25">
      <c r="A743">
        <v>7550</v>
      </c>
      <c r="B743" t="s">
        <v>73</v>
      </c>
      <c r="C743">
        <v>340</v>
      </c>
      <c r="D743" s="404">
        <v>44995</v>
      </c>
      <c r="E743" t="s">
        <v>1646</v>
      </c>
      <c r="F743">
        <v>0.68</v>
      </c>
      <c r="G743">
        <v>2115467</v>
      </c>
      <c r="I743" t="s">
        <v>1166</v>
      </c>
    </row>
    <row r="744" spans="1:9" x14ac:dyDescent="0.25">
      <c r="A744">
        <v>7550</v>
      </c>
      <c r="B744" t="s">
        <v>73</v>
      </c>
      <c r="C744">
        <v>340</v>
      </c>
      <c r="D744" s="404">
        <v>45001</v>
      </c>
      <c r="E744" t="s">
        <v>1646</v>
      </c>
      <c r="F744">
        <v>0.68</v>
      </c>
      <c r="G744">
        <v>2123159</v>
      </c>
      <c r="I744" t="s">
        <v>1166</v>
      </c>
    </row>
    <row r="745" spans="1:9" x14ac:dyDescent="0.25">
      <c r="A745">
        <v>7550</v>
      </c>
      <c r="B745" t="s">
        <v>73</v>
      </c>
      <c r="C745">
        <v>340</v>
      </c>
      <c r="D745" s="404">
        <v>45001</v>
      </c>
      <c r="E745" t="s">
        <v>1646</v>
      </c>
      <c r="F745">
        <v>0.68</v>
      </c>
      <c r="G745">
        <v>2123162</v>
      </c>
      <c r="I745" t="s">
        <v>1166</v>
      </c>
    </row>
    <row r="746" spans="1:9" x14ac:dyDescent="0.25">
      <c r="A746">
        <v>7550</v>
      </c>
      <c r="B746" t="s">
        <v>73</v>
      </c>
      <c r="C746">
        <v>340</v>
      </c>
      <c r="D746" s="404">
        <v>45001</v>
      </c>
      <c r="E746" t="s">
        <v>1646</v>
      </c>
      <c r="F746">
        <v>0.68</v>
      </c>
      <c r="G746">
        <v>2123164</v>
      </c>
      <c r="I746" t="s">
        <v>1166</v>
      </c>
    </row>
    <row r="747" spans="1:9" x14ac:dyDescent="0.25">
      <c r="A747">
        <v>7550</v>
      </c>
      <c r="B747" t="s">
        <v>73</v>
      </c>
      <c r="C747">
        <v>340</v>
      </c>
      <c r="D747" s="404">
        <v>45002</v>
      </c>
      <c r="E747" t="s">
        <v>1646</v>
      </c>
      <c r="F747">
        <v>0.68</v>
      </c>
      <c r="G747">
        <v>2124947</v>
      </c>
      <c r="I747" t="s">
        <v>1166</v>
      </c>
    </row>
    <row r="748" spans="1:9" x14ac:dyDescent="0.25">
      <c r="A748">
        <v>7550</v>
      </c>
      <c r="B748" t="s">
        <v>73</v>
      </c>
      <c r="C748">
        <v>340</v>
      </c>
      <c r="D748" s="404">
        <v>45005</v>
      </c>
      <c r="E748" t="s">
        <v>1646</v>
      </c>
      <c r="F748">
        <v>0.68</v>
      </c>
      <c r="G748">
        <v>2126957</v>
      </c>
      <c r="I748" t="s">
        <v>1166</v>
      </c>
    </row>
    <row r="749" spans="1:9" x14ac:dyDescent="0.25">
      <c r="A749">
        <v>7550</v>
      </c>
      <c r="B749" t="s">
        <v>73</v>
      </c>
      <c r="C749">
        <v>340</v>
      </c>
      <c r="D749" s="404">
        <v>45006</v>
      </c>
      <c r="E749" t="s">
        <v>1646</v>
      </c>
      <c r="F749">
        <v>0.68</v>
      </c>
      <c r="G749">
        <v>2128555</v>
      </c>
      <c r="I749" t="s">
        <v>1166</v>
      </c>
    </row>
    <row r="750" spans="1:9" x14ac:dyDescent="0.25">
      <c r="A750">
        <v>7550</v>
      </c>
      <c r="B750" t="s">
        <v>73</v>
      </c>
      <c r="C750">
        <v>340</v>
      </c>
      <c r="D750" s="404">
        <v>45013</v>
      </c>
      <c r="E750" t="s">
        <v>1646</v>
      </c>
      <c r="F750">
        <v>0.68</v>
      </c>
      <c r="G750">
        <v>2137798</v>
      </c>
      <c r="I750" t="s">
        <v>1166</v>
      </c>
    </row>
    <row r="751" spans="1:9" x14ac:dyDescent="0.25">
      <c r="A751">
        <v>7550</v>
      </c>
      <c r="B751" t="s">
        <v>73</v>
      </c>
      <c r="C751">
        <v>340</v>
      </c>
      <c r="D751" s="404">
        <v>45013</v>
      </c>
      <c r="E751" t="s">
        <v>1646</v>
      </c>
      <c r="F751">
        <v>0.68</v>
      </c>
      <c r="G751">
        <v>2137801</v>
      </c>
      <c r="I751" t="s">
        <v>1166</v>
      </c>
    </row>
    <row r="752" spans="1:9" x14ac:dyDescent="0.25">
      <c r="A752">
        <v>7550</v>
      </c>
      <c r="B752" t="s">
        <v>73</v>
      </c>
      <c r="C752">
        <v>340</v>
      </c>
      <c r="D752" s="404">
        <v>45030</v>
      </c>
      <c r="E752" t="s">
        <v>1646</v>
      </c>
      <c r="F752">
        <v>0.68</v>
      </c>
      <c r="G752">
        <v>2157655</v>
      </c>
      <c r="I752" t="s">
        <v>1166</v>
      </c>
    </row>
    <row r="753" spans="1:9" x14ac:dyDescent="0.25">
      <c r="A753">
        <v>7550</v>
      </c>
      <c r="B753" t="s">
        <v>73</v>
      </c>
      <c r="C753">
        <v>340</v>
      </c>
      <c r="D753" s="404">
        <v>45030</v>
      </c>
      <c r="E753" t="s">
        <v>1646</v>
      </c>
      <c r="F753">
        <v>0.68</v>
      </c>
      <c r="G753">
        <v>2157657</v>
      </c>
      <c r="I753" t="s">
        <v>1166</v>
      </c>
    </row>
    <row r="754" spans="1:9" x14ac:dyDescent="0.25">
      <c r="A754">
        <v>7550</v>
      </c>
      <c r="B754" t="s">
        <v>73</v>
      </c>
      <c r="C754">
        <v>340</v>
      </c>
      <c r="D754" s="404">
        <v>45034</v>
      </c>
      <c r="E754" t="s">
        <v>1646</v>
      </c>
      <c r="F754">
        <v>0.68</v>
      </c>
      <c r="G754">
        <v>2160873</v>
      </c>
      <c r="I754" t="s">
        <v>1166</v>
      </c>
    </row>
    <row r="755" spans="1:9" x14ac:dyDescent="0.25">
      <c r="A755">
        <v>7550</v>
      </c>
      <c r="B755" t="s">
        <v>73</v>
      </c>
      <c r="C755">
        <v>340</v>
      </c>
      <c r="D755" s="404">
        <v>45037</v>
      </c>
      <c r="E755" t="s">
        <v>1646</v>
      </c>
      <c r="F755">
        <v>0.68</v>
      </c>
      <c r="G755">
        <v>2165913</v>
      </c>
      <c r="I755" t="s">
        <v>1166</v>
      </c>
    </row>
    <row r="756" spans="1:9" x14ac:dyDescent="0.25">
      <c r="A756">
        <v>7550</v>
      </c>
      <c r="B756" t="s">
        <v>73</v>
      </c>
      <c r="C756">
        <v>340</v>
      </c>
      <c r="D756" s="404">
        <v>45038</v>
      </c>
      <c r="E756" t="s">
        <v>1646</v>
      </c>
      <c r="F756">
        <v>0.68</v>
      </c>
      <c r="G756">
        <v>2166461</v>
      </c>
      <c r="I756" t="s">
        <v>1166</v>
      </c>
    </row>
    <row r="757" spans="1:9" x14ac:dyDescent="0.25">
      <c r="A757">
        <v>7550</v>
      </c>
      <c r="B757" t="s">
        <v>73</v>
      </c>
      <c r="C757">
        <v>340</v>
      </c>
      <c r="D757" s="404">
        <v>45040</v>
      </c>
      <c r="E757" t="s">
        <v>1646</v>
      </c>
      <c r="F757">
        <v>0.68</v>
      </c>
      <c r="G757">
        <v>2167486</v>
      </c>
      <c r="I757" t="s">
        <v>1166</v>
      </c>
    </row>
    <row r="758" spans="1:9" x14ac:dyDescent="0.25">
      <c r="A758">
        <v>7550</v>
      </c>
      <c r="B758" t="s">
        <v>73</v>
      </c>
      <c r="C758">
        <v>340</v>
      </c>
      <c r="D758" s="404">
        <v>45040</v>
      </c>
      <c r="E758" t="s">
        <v>1646</v>
      </c>
      <c r="F758">
        <v>0.68</v>
      </c>
      <c r="G758">
        <v>2167487</v>
      </c>
      <c r="I758" t="s">
        <v>1166</v>
      </c>
    </row>
    <row r="759" spans="1:9" x14ac:dyDescent="0.25">
      <c r="A759">
        <v>7550</v>
      </c>
      <c r="B759" t="s">
        <v>73</v>
      </c>
      <c r="C759">
        <v>340</v>
      </c>
      <c r="D759" s="404">
        <v>45048</v>
      </c>
      <c r="E759" t="s">
        <v>1646</v>
      </c>
      <c r="F759">
        <v>0.68</v>
      </c>
      <c r="G759">
        <v>2177571</v>
      </c>
      <c r="I759" t="s">
        <v>1166</v>
      </c>
    </row>
    <row r="760" spans="1:9" x14ac:dyDescent="0.25">
      <c r="A760">
        <v>7550</v>
      </c>
      <c r="B760" t="s">
        <v>73</v>
      </c>
      <c r="C760">
        <v>340</v>
      </c>
      <c r="D760" s="404">
        <v>45051</v>
      </c>
      <c r="E760" t="s">
        <v>1646</v>
      </c>
      <c r="F760">
        <v>0.68</v>
      </c>
      <c r="G760">
        <v>2182786</v>
      </c>
      <c r="I760" t="s">
        <v>1166</v>
      </c>
    </row>
    <row r="761" spans="1:9" x14ac:dyDescent="0.25">
      <c r="A761">
        <v>7550</v>
      </c>
      <c r="B761" t="s">
        <v>73</v>
      </c>
      <c r="C761">
        <v>340</v>
      </c>
      <c r="D761" s="404">
        <v>45054</v>
      </c>
      <c r="E761" t="s">
        <v>1646</v>
      </c>
      <c r="F761">
        <v>0.68</v>
      </c>
      <c r="G761">
        <v>2184724</v>
      </c>
      <c r="I761" t="s">
        <v>1166</v>
      </c>
    </row>
    <row r="762" spans="1:9" x14ac:dyDescent="0.25">
      <c r="A762">
        <v>7550</v>
      </c>
      <c r="B762" t="s">
        <v>73</v>
      </c>
      <c r="C762">
        <v>340</v>
      </c>
      <c r="D762" s="404">
        <v>45055</v>
      </c>
      <c r="E762" t="s">
        <v>1646</v>
      </c>
      <c r="F762">
        <v>0.68</v>
      </c>
      <c r="G762">
        <v>2185933</v>
      </c>
      <c r="I762" t="s">
        <v>1166</v>
      </c>
    </row>
    <row r="763" spans="1:9" x14ac:dyDescent="0.25">
      <c r="A763">
        <v>7550</v>
      </c>
      <c r="B763" t="s">
        <v>73</v>
      </c>
      <c r="C763">
        <v>340</v>
      </c>
      <c r="D763" s="404">
        <v>45057</v>
      </c>
      <c r="E763" t="s">
        <v>1646</v>
      </c>
      <c r="F763">
        <v>0.68</v>
      </c>
      <c r="G763">
        <v>2189469</v>
      </c>
      <c r="I763" t="s">
        <v>1166</v>
      </c>
    </row>
    <row r="764" spans="1:9" x14ac:dyDescent="0.25">
      <c r="A764">
        <v>7550</v>
      </c>
      <c r="B764" t="s">
        <v>73</v>
      </c>
      <c r="C764">
        <v>340</v>
      </c>
      <c r="D764" s="404">
        <v>45063</v>
      </c>
      <c r="E764" t="s">
        <v>1646</v>
      </c>
      <c r="F764">
        <v>0.68</v>
      </c>
      <c r="G764">
        <v>2196807</v>
      </c>
      <c r="I764" t="s">
        <v>1166</v>
      </c>
    </row>
    <row r="765" spans="1:9" x14ac:dyDescent="0.25">
      <c r="A765">
        <v>7550</v>
      </c>
      <c r="B765" t="s">
        <v>73</v>
      </c>
      <c r="C765">
        <v>340</v>
      </c>
      <c r="D765" s="404">
        <v>45063</v>
      </c>
      <c r="E765" t="s">
        <v>1646</v>
      </c>
      <c r="F765">
        <v>0.68</v>
      </c>
      <c r="G765">
        <v>2196810</v>
      </c>
      <c r="I765" t="s">
        <v>1166</v>
      </c>
    </row>
    <row r="766" spans="1:9" x14ac:dyDescent="0.25">
      <c r="A766">
        <v>7550</v>
      </c>
      <c r="B766" t="s">
        <v>73</v>
      </c>
      <c r="C766">
        <v>340</v>
      </c>
      <c r="D766" s="404">
        <v>45064</v>
      </c>
      <c r="E766" t="s">
        <v>1646</v>
      </c>
      <c r="F766">
        <v>0.68</v>
      </c>
      <c r="G766">
        <v>2198394</v>
      </c>
      <c r="I766" t="s">
        <v>1166</v>
      </c>
    </row>
    <row r="767" spans="1:9" x14ac:dyDescent="0.25">
      <c r="A767">
        <v>7550</v>
      </c>
      <c r="B767" t="s">
        <v>73</v>
      </c>
      <c r="C767">
        <v>340</v>
      </c>
      <c r="D767" s="404">
        <v>45068</v>
      </c>
      <c r="E767" t="s">
        <v>1646</v>
      </c>
      <c r="F767">
        <v>0.68</v>
      </c>
      <c r="G767">
        <v>2202208</v>
      </c>
      <c r="I767" t="s">
        <v>1166</v>
      </c>
    </row>
    <row r="768" spans="1:9" x14ac:dyDescent="0.25">
      <c r="A768">
        <v>7550</v>
      </c>
      <c r="B768" t="s">
        <v>73</v>
      </c>
      <c r="C768">
        <v>340</v>
      </c>
      <c r="D768" s="404">
        <v>45076</v>
      </c>
      <c r="E768" t="s">
        <v>1646</v>
      </c>
      <c r="F768">
        <v>0.68</v>
      </c>
      <c r="G768">
        <v>2213617</v>
      </c>
      <c r="I768" t="s">
        <v>1166</v>
      </c>
    </row>
    <row r="769" spans="1:9" x14ac:dyDescent="0.25">
      <c r="A769">
        <v>7550</v>
      </c>
      <c r="B769" t="s">
        <v>73</v>
      </c>
      <c r="C769">
        <v>340</v>
      </c>
      <c r="D769" s="404">
        <v>45085</v>
      </c>
      <c r="E769" t="s">
        <v>1646</v>
      </c>
      <c r="F769">
        <v>0.68</v>
      </c>
      <c r="G769">
        <v>2225470</v>
      </c>
      <c r="I769" t="s">
        <v>1166</v>
      </c>
    </row>
    <row r="770" spans="1:9" x14ac:dyDescent="0.25">
      <c r="A770">
        <v>7550</v>
      </c>
      <c r="B770" t="s">
        <v>73</v>
      </c>
      <c r="C770">
        <v>340</v>
      </c>
      <c r="D770" s="404">
        <v>45091</v>
      </c>
      <c r="E770" t="s">
        <v>1646</v>
      </c>
      <c r="F770">
        <v>0.68</v>
      </c>
      <c r="G770">
        <v>2232776</v>
      </c>
      <c r="I770" t="s">
        <v>1166</v>
      </c>
    </row>
    <row r="771" spans="1:9" x14ac:dyDescent="0.25">
      <c r="A771">
        <v>7550</v>
      </c>
      <c r="B771" t="s">
        <v>73</v>
      </c>
      <c r="C771">
        <v>340</v>
      </c>
      <c r="D771" s="404">
        <v>45100</v>
      </c>
      <c r="E771" t="s">
        <v>1646</v>
      </c>
      <c r="F771">
        <v>0.68</v>
      </c>
      <c r="G771">
        <v>2245420</v>
      </c>
      <c r="I771" t="s">
        <v>1166</v>
      </c>
    </row>
    <row r="772" spans="1:9" x14ac:dyDescent="0.25">
      <c r="A772">
        <v>7550</v>
      </c>
      <c r="B772" t="s">
        <v>73</v>
      </c>
      <c r="C772">
        <v>340</v>
      </c>
      <c r="D772" s="404">
        <v>45100</v>
      </c>
      <c r="E772" t="s">
        <v>1646</v>
      </c>
      <c r="F772">
        <v>0.68</v>
      </c>
      <c r="G772">
        <v>2245421</v>
      </c>
      <c r="I772" t="s">
        <v>1166</v>
      </c>
    </row>
    <row r="773" spans="1:9" x14ac:dyDescent="0.25">
      <c r="A773">
        <v>7550</v>
      </c>
      <c r="B773" t="s">
        <v>73</v>
      </c>
      <c r="C773">
        <v>340</v>
      </c>
      <c r="D773" s="404">
        <v>45103</v>
      </c>
      <c r="E773" t="s">
        <v>1646</v>
      </c>
      <c r="F773">
        <v>0.68</v>
      </c>
      <c r="G773">
        <v>2247414</v>
      </c>
      <c r="I773" t="s">
        <v>1166</v>
      </c>
    </row>
    <row r="774" spans="1:9" x14ac:dyDescent="0.25">
      <c r="A774">
        <v>7550</v>
      </c>
      <c r="B774" t="s">
        <v>73</v>
      </c>
      <c r="C774">
        <v>340</v>
      </c>
      <c r="D774" s="404">
        <v>45105</v>
      </c>
      <c r="E774" t="s">
        <v>1646</v>
      </c>
      <c r="F774">
        <v>0.68</v>
      </c>
      <c r="G774">
        <v>2251027</v>
      </c>
      <c r="I774" t="s">
        <v>1166</v>
      </c>
    </row>
    <row r="775" spans="1:9" x14ac:dyDescent="0.25">
      <c r="A775">
        <v>7550</v>
      </c>
      <c r="B775" t="s">
        <v>73</v>
      </c>
      <c r="C775">
        <v>340</v>
      </c>
      <c r="D775" s="404">
        <v>45107</v>
      </c>
      <c r="E775" t="s">
        <v>1646</v>
      </c>
      <c r="F775">
        <v>0.68</v>
      </c>
      <c r="G775">
        <v>2255329</v>
      </c>
      <c r="I775" t="s">
        <v>1166</v>
      </c>
    </row>
    <row r="776" spans="1:9" x14ac:dyDescent="0.25">
      <c r="A776">
        <v>7550</v>
      </c>
      <c r="B776" t="s">
        <v>73</v>
      </c>
      <c r="C776">
        <v>340</v>
      </c>
      <c r="D776" s="404">
        <v>45108</v>
      </c>
      <c r="E776" t="s">
        <v>1646</v>
      </c>
      <c r="F776">
        <v>0.68</v>
      </c>
      <c r="G776">
        <v>2256029</v>
      </c>
      <c r="I776" t="s">
        <v>1166</v>
      </c>
    </row>
    <row r="777" spans="1:9" x14ac:dyDescent="0.25">
      <c r="A777">
        <v>7550</v>
      </c>
      <c r="B777" t="s">
        <v>73</v>
      </c>
      <c r="C777">
        <v>340</v>
      </c>
      <c r="D777" s="404">
        <v>45110</v>
      </c>
      <c r="E777" t="s">
        <v>1646</v>
      </c>
      <c r="F777">
        <v>0.68</v>
      </c>
      <c r="G777">
        <v>2257269</v>
      </c>
      <c r="I777" t="s">
        <v>1166</v>
      </c>
    </row>
    <row r="778" spans="1:9" x14ac:dyDescent="0.25">
      <c r="A778">
        <v>7550</v>
      </c>
      <c r="B778" t="s">
        <v>73</v>
      </c>
      <c r="C778">
        <v>340</v>
      </c>
      <c r="D778" s="404">
        <v>45113</v>
      </c>
      <c r="E778" t="s">
        <v>1646</v>
      </c>
      <c r="F778">
        <v>0.68</v>
      </c>
      <c r="G778">
        <v>2262160</v>
      </c>
      <c r="I778" t="s">
        <v>1166</v>
      </c>
    </row>
    <row r="779" spans="1:9" x14ac:dyDescent="0.25">
      <c r="A779">
        <v>7550</v>
      </c>
      <c r="B779" t="s">
        <v>73</v>
      </c>
      <c r="C779">
        <v>340</v>
      </c>
      <c r="D779" s="404">
        <v>45113</v>
      </c>
      <c r="E779" t="s">
        <v>1646</v>
      </c>
      <c r="F779">
        <v>0.68</v>
      </c>
      <c r="G779">
        <v>2262163</v>
      </c>
      <c r="I779" t="s">
        <v>1166</v>
      </c>
    </row>
    <row r="780" spans="1:9" x14ac:dyDescent="0.25">
      <c r="A780">
        <v>7550</v>
      </c>
      <c r="B780" t="s">
        <v>73</v>
      </c>
      <c r="C780">
        <v>340</v>
      </c>
      <c r="D780" s="404">
        <v>45114</v>
      </c>
      <c r="E780" t="s">
        <v>1646</v>
      </c>
      <c r="F780">
        <v>0.68</v>
      </c>
      <c r="G780">
        <v>2263895</v>
      </c>
      <c r="I780" t="s">
        <v>1166</v>
      </c>
    </row>
    <row r="781" spans="1:9" x14ac:dyDescent="0.25">
      <c r="A781">
        <v>7550</v>
      </c>
      <c r="B781" t="s">
        <v>73</v>
      </c>
      <c r="C781">
        <v>340</v>
      </c>
      <c r="D781" s="404">
        <v>45117</v>
      </c>
      <c r="E781" t="s">
        <v>1646</v>
      </c>
      <c r="F781">
        <v>0.68</v>
      </c>
      <c r="G781">
        <v>2267444</v>
      </c>
      <c r="I781" t="s">
        <v>1166</v>
      </c>
    </row>
    <row r="782" spans="1:9" x14ac:dyDescent="0.25">
      <c r="A782">
        <v>7550</v>
      </c>
      <c r="B782" t="s">
        <v>73</v>
      </c>
      <c r="C782">
        <v>340</v>
      </c>
      <c r="D782" s="404">
        <v>45117</v>
      </c>
      <c r="E782" t="s">
        <v>1646</v>
      </c>
      <c r="F782">
        <v>0.68</v>
      </c>
      <c r="G782">
        <v>2267446</v>
      </c>
      <c r="I782" t="s">
        <v>1166</v>
      </c>
    </row>
    <row r="783" spans="1:9" x14ac:dyDescent="0.25">
      <c r="A783">
        <v>7550</v>
      </c>
      <c r="B783" t="s">
        <v>73</v>
      </c>
      <c r="C783">
        <v>340</v>
      </c>
      <c r="D783" s="404">
        <v>45118</v>
      </c>
      <c r="E783" t="s">
        <v>1646</v>
      </c>
      <c r="F783">
        <v>0.68</v>
      </c>
      <c r="G783">
        <v>2267448</v>
      </c>
      <c r="I783" t="s">
        <v>1166</v>
      </c>
    </row>
    <row r="784" spans="1:9" x14ac:dyDescent="0.25">
      <c r="A784">
        <v>7550</v>
      </c>
      <c r="B784" t="s">
        <v>73</v>
      </c>
      <c r="C784">
        <v>340</v>
      </c>
      <c r="D784" s="404">
        <v>45118</v>
      </c>
      <c r="E784" t="s">
        <v>1646</v>
      </c>
      <c r="F784">
        <v>0.68</v>
      </c>
      <c r="G784">
        <v>2267452</v>
      </c>
      <c r="I784" t="s">
        <v>1166</v>
      </c>
    </row>
    <row r="785" spans="1:9" x14ac:dyDescent="0.25">
      <c r="A785">
        <v>7550</v>
      </c>
      <c r="B785" t="s">
        <v>73</v>
      </c>
      <c r="C785">
        <v>340</v>
      </c>
      <c r="D785" s="404">
        <v>45131</v>
      </c>
      <c r="E785" t="s">
        <v>1646</v>
      </c>
      <c r="F785">
        <v>0.68</v>
      </c>
      <c r="G785">
        <v>2281752</v>
      </c>
      <c r="I785" t="s">
        <v>1166</v>
      </c>
    </row>
    <row r="786" spans="1:9" x14ac:dyDescent="0.25">
      <c r="A786">
        <v>7550</v>
      </c>
      <c r="B786" t="s">
        <v>73</v>
      </c>
      <c r="C786">
        <v>340</v>
      </c>
      <c r="D786" s="404">
        <v>45133</v>
      </c>
      <c r="E786" t="s">
        <v>1646</v>
      </c>
      <c r="F786">
        <v>0.68</v>
      </c>
      <c r="G786">
        <v>2285152</v>
      </c>
      <c r="I786" t="s">
        <v>1166</v>
      </c>
    </row>
    <row r="787" spans="1:9" x14ac:dyDescent="0.25">
      <c r="A787">
        <v>7550</v>
      </c>
      <c r="B787" t="s">
        <v>73</v>
      </c>
      <c r="C787">
        <v>340</v>
      </c>
      <c r="D787" s="404">
        <v>45134</v>
      </c>
      <c r="E787" t="s">
        <v>1646</v>
      </c>
      <c r="F787">
        <v>0.68</v>
      </c>
      <c r="G787">
        <v>2286951</v>
      </c>
      <c r="I787" t="s">
        <v>1166</v>
      </c>
    </row>
    <row r="788" spans="1:9" x14ac:dyDescent="0.25">
      <c r="A788">
        <v>7550</v>
      </c>
      <c r="B788" t="s">
        <v>73</v>
      </c>
      <c r="C788">
        <v>340</v>
      </c>
      <c r="D788" s="404">
        <v>45135</v>
      </c>
      <c r="E788" t="s">
        <v>1646</v>
      </c>
      <c r="F788">
        <v>0.68</v>
      </c>
      <c r="G788">
        <v>2288343</v>
      </c>
      <c r="I788" t="s">
        <v>1166</v>
      </c>
    </row>
    <row r="789" spans="1:9" x14ac:dyDescent="0.25">
      <c r="A789">
        <v>7550</v>
      </c>
      <c r="B789" t="s">
        <v>73</v>
      </c>
      <c r="C789">
        <v>340</v>
      </c>
      <c r="D789" s="404">
        <v>45148</v>
      </c>
      <c r="E789" t="s">
        <v>1646</v>
      </c>
      <c r="F789">
        <v>0.68</v>
      </c>
      <c r="G789">
        <v>2305369</v>
      </c>
      <c r="I789" t="s">
        <v>1166</v>
      </c>
    </row>
    <row r="790" spans="1:9" x14ac:dyDescent="0.25">
      <c r="A790">
        <v>7550</v>
      </c>
      <c r="B790" t="s">
        <v>73</v>
      </c>
      <c r="C790">
        <v>340</v>
      </c>
      <c r="D790" s="404">
        <v>45149</v>
      </c>
      <c r="E790" t="s">
        <v>1646</v>
      </c>
      <c r="F790">
        <v>0.68</v>
      </c>
      <c r="G790">
        <v>2307197</v>
      </c>
      <c r="I790" t="s">
        <v>1166</v>
      </c>
    </row>
    <row r="791" spans="1:9" x14ac:dyDescent="0.25">
      <c r="A791">
        <v>7550</v>
      </c>
      <c r="B791" t="s">
        <v>73</v>
      </c>
      <c r="C791">
        <v>340</v>
      </c>
      <c r="D791" s="404">
        <v>45149</v>
      </c>
      <c r="E791" t="s">
        <v>1646</v>
      </c>
      <c r="F791">
        <v>0.68</v>
      </c>
      <c r="G791">
        <v>2307200</v>
      </c>
      <c r="I791" t="s">
        <v>1166</v>
      </c>
    </row>
    <row r="792" spans="1:9" x14ac:dyDescent="0.25">
      <c r="A792">
        <v>7550</v>
      </c>
      <c r="B792" t="s">
        <v>73</v>
      </c>
      <c r="C792">
        <v>340</v>
      </c>
      <c r="D792" s="404">
        <v>45149</v>
      </c>
      <c r="E792" t="s">
        <v>1646</v>
      </c>
      <c r="F792">
        <v>0.68</v>
      </c>
      <c r="G792">
        <v>2307201</v>
      </c>
      <c r="I792" t="s">
        <v>1166</v>
      </c>
    </row>
    <row r="793" spans="1:9" x14ac:dyDescent="0.25">
      <c r="A793">
        <v>7550</v>
      </c>
      <c r="B793" t="s">
        <v>73</v>
      </c>
      <c r="C793">
        <v>340</v>
      </c>
      <c r="D793" s="404">
        <v>45150</v>
      </c>
      <c r="E793" t="s">
        <v>1646</v>
      </c>
      <c r="F793">
        <v>0.68</v>
      </c>
      <c r="G793">
        <v>2307801</v>
      </c>
      <c r="I793" t="s">
        <v>1166</v>
      </c>
    </row>
    <row r="794" spans="1:9" x14ac:dyDescent="0.25">
      <c r="A794">
        <v>7550</v>
      </c>
      <c r="B794" t="s">
        <v>73</v>
      </c>
      <c r="C794">
        <v>340</v>
      </c>
      <c r="D794" s="404">
        <v>45152</v>
      </c>
      <c r="E794" t="s">
        <v>1646</v>
      </c>
      <c r="F794">
        <v>0.68</v>
      </c>
      <c r="G794">
        <v>2309091</v>
      </c>
      <c r="I794" t="s">
        <v>1166</v>
      </c>
    </row>
    <row r="795" spans="1:9" x14ac:dyDescent="0.25">
      <c r="A795">
        <v>7550</v>
      </c>
      <c r="B795" t="s">
        <v>73</v>
      </c>
      <c r="C795">
        <v>340</v>
      </c>
      <c r="D795" s="404">
        <v>45153</v>
      </c>
      <c r="E795" t="s">
        <v>1646</v>
      </c>
      <c r="F795">
        <v>0.68</v>
      </c>
      <c r="G795">
        <v>2310607</v>
      </c>
      <c r="I795" t="s">
        <v>1166</v>
      </c>
    </row>
    <row r="796" spans="1:9" x14ac:dyDescent="0.25">
      <c r="A796">
        <v>7550</v>
      </c>
      <c r="B796" t="s">
        <v>73</v>
      </c>
      <c r="C796">
        <v>340</v>
      </c>
      <c r="D796" s="404">
        <v>45153</v>
      </c>
      <c r="E796" t="s">
        <v>1646</v>
      </c>
      <c r="F796">
        <v>0.68</v>
      </c>
      <c r="G796">
        <v>2310609</v>
      </c>
      <c r="I796" t="s">
        <v>1166</v>
      </c>
    </row>
    <row r="797" spans="1:9" x14ac:dyDescent="0.25">
      <c r="A797">
        <v>7550</v>
      </c>
      <c r="B797" t="s">
        <v>73</v>
      </c>
      <c r="C797">
        <v>340</v>
      </c>
      <c r="D797" s="404">
        <v>45155</v>
      </c>
      <c r="E797" t="s">
        <v>1646</v>
      </c>
      <c r="F797">
        <v>0.68</v>
      </c>
      <c r="G797">
        <v>2314194</v>
      </c>
      <c r="I797" t="s">
        <v>1166</v>
      </c>
    </row>
    <row r="798" spans="1:9" x14ac:dyDescent="0.25">
      <c r="A798">
        <v>7550</v>
      </c>
      <c r="B798" t="s">
        <v>73</v>
      </c>
      <c r="C798">
        <v>340</v>
      </c>
      <c r="D798" s="404">
        <v>45156</v>
      </c>
      <c r="E798" t="s">
        <v>1646</v>
      </c>
      <c r="F798">
        <v>0.68</v>
      </c>
      <c r="G798">
        <v>2315629</v>
      </c>
      <c r="I798" t="s">
        <v>1166</v>
      </c>
    </row>
    <row r="799" spans="1:9" x14ac:dyDescent="0.25">
      <c r="A799">
        <v>7550</v>
      </c>
      <c r="B799" t="s">
        <v>73</v>
      </c>
      <c r="C799">
        <v>340</v>
      </c>
      <c r="D799" s="404">
        <v>45160</v>
      </c>
      <c r="E799" t="s">
        <v>1646</v>
      </c>
      <c r="F799">
        <v>0.68</v>
      </c>
      <c r="G799">
        <v>2319387</v>
      </c>
      <c r="I799" t="s">
        <v>1166</v>
      </c>
    </row>
    <row r="800" spans="1:9" x14ac:dyDescent="0.25">
      <c r="A800">
        <v>7550</v>
      </c>
      <c r="B800" t="s">
        <v>73</v>
      </c>
      <c r="C800">
        <v>340</v>
      </c>
      <c r="D800" s="404">
        <v>45161</v>
      </c>
      <c r="E800" t="s">
        <v>1646</v>
      </c>
      <c r="F800">
        <v>0.68</v>
      </c>
      <c r="G800">
        <v>2321113</v>
      </c>
      <c r="I800" t="s">
        <v>1166</v>
      </c>
    </row>
    <row r="801" spans="1:9" x14ac:dyDescent="0.25">
      <c r="A801">
        <v>7550</v>
      </c>
      <c r="B801" t="s">
        <v>73</v>
      </c>
      <c r="C801">
        <v>340</v>
      </c>
      <c r="D801" s="404">
        <v>45161</v>
      </c>
      <c r="E801" t="s">
        <v>1646</v>
      </c>
      <c r="F801">
        <v>0.68</v>
      </c>
      <c r="G801">
        <v>2321114</v>
      </c>
      <c r="I801" t="s">
        <v>1166</v>
      </c>
    </row>
    <row r="802" spans="1:9" x14ac:dyDescent="0.25">
      <c r="A802">
        <v>7550</v>
      </c>
      <c r="B802" t="s">
        <v>73</v>
      </c>
      <c r="C802">
        <v>340</v>
      </c>
      <c r="D802" s="404">
        <v>45182</v>
      </c>
      <c r="E802" t="s">
        <v>1646</v>
      </c>
      <c r="F802">
        <v>0.68</v>
      </c>
      <c r="G802">
        <v>2348233</v>
      </c>
      <c r="I802" t="s">
        <v>1166</v>
      </c>
    </row>
    <row r="803" spans="1:9" x14ac:dyDescent="0.25">
      <c r="A803">
        <v>7550</v>
      </c>
      <c r="B803" t="s">
        <v>73</v>
      </c>
      <c r="C803">
        <v>340</v>
      </c>
      <c r="D803" s="404">
        <v>45183</v>
      </c>
      <c r="E803" t="s">
        <v>1646</v>
      </c>
      <c r="F803">
        <v>0.68</v>
      </c>
      <c r="G803">
        <v>2350139</v>
      </c>
      <c r="I803" t="s">
        <v>1166</v>
      </c>
    </row>
    <row r="804" spans="1:9" x14ac:dyDescent="0.25">
      <c r="A804">
        <v>7550</v>
      </c>
      <c r="B804" t="s">
        <v>73</v>
      </c>
      <c r="C804">
        <v>340</v>
      </c>
      <c r="D804" s="404">
        <v>45194</v>
      </c>
      <c r="E804" t="s">
        <v>1646</v>
      </c>
      <c r="F804">
        <v>0.68</v>
      </c>
      <c r="G804">
        <v>2362505</v>
      </c>
      <c r="I804" t="s">
        <v>1166</v>
      </c>
    </row>
    <row r="805" spans="1:9" x14ac:dyDescent="0.25">
      <c r="A805">
        <v>7550</v>
      </c>
      <c r="B805" t="s">
        <v>73</v>
      </c>
      <c r="C805">
        <v>340</v>
      </c>
      <c r="D805" s="404">
        <v>45196</v>
      </c>
      <c r="E805" t="s">
        <v>1646</v>
      </c>
      <c r="F805">
        <v>0.68</v>
      </c>
      <c r="G805">
        <v>2366388</v>
      </c>
      <c r="I805" t="s">
        <v>1166</v>
      </c>
    </row>
    <row r="806" spans="1:9" x14ac:dyDescent="0.25">
      <c r="A806">
        <v>7550</v>
      </c>
      <c r="B806" t="s">
        <v>73</v>
      </c>
      <c r="C806">
        <v>340</v>
      </c>
      <c r="D806" s="404">
        <v>45204</v>
      </c>
      <c r="E806" t="s">
        <v>1646</v>
      </c>
      <c r="F806">
        <v>0.68</v>
      </c>
      <c r="G806">
        <v>2377443</v>
      </c>
      <c r="I806" t="s">
        <v>1166</v>
      </c>
    </row>
    <row r="807" spans="1:9" x14ac:dyDescent="0.25">
      <c r="A807">
        <v>7550</v>
      </c>
      <c r="B807" t="s">
        <v>73</v>
      </c>
      <c r="C807">
        <v>340</v>
      </c>
      <c r="D807" s="404">
        <v>45209</v>
      </c>
      <c r="E807" t="s">
        <v>1646</v>
      </c>
      <c r="F807">
        <v>0.68</v>
      </c>
      <c r="G807">
        <v>2383186</v>
      </c>
      <c r="I807" t="s">
        <v>1166</v>
      </c>
    </row>
    <row r="808" spans="1:9" x14ac:dyDescent="0.25">
      <c r="A808">
        <v>7550</v>
      </c>
      <c r="B808" t="s">
        <v>73</v>
      </c>
      <c r="C808">
        <v>340</v>
      </c>
      <c r="D808" s="404">
        <v>45209</v>
      </c>
      <c r="E808" t="s">
        <v>1646</v>
      </c>
      <c r="F808">
        <v>0.68</v>
      </c>
      <c r="G808">
        <v>2383190</v>
      </c>
      <c r="I808" t="s">
        <v>1166</v>
      </c>
    </row>
    <row r="809" spans="1:9" x14ac:dyDescent="0.25">
      <c r="A809">
        <v>7550</v>
      </c>
      <c r="B809" t="s">
        <v>73</v>
      </c>
      <c r="C809">
        <v>340</v>
      </c>
      <c r="D809" s="404">
        <v>45212</v>
      </c>
      <c r="E809" t="s">
        <v>1646</v>
      </c>
      <c r="F809">
        <v>0.68</v>
      </c>
      <c r="G809">
        <v>2388821</v>
      </c>
      <c r="I809" t="s">
        <v>1166</v>
      </c>
    </row>
    <row r="810" spans="1:9" x14ac:dyDescent="0.25">
      <c r="A810">
        <v>7550</v>
      </c>
      <c r="B810" t="s">
        <v>73</v>
      </c>
      <c r="C810">
        <v>340</v>
      </c>
      <c r="D810" s="404">
        <v>45223</v>
      </c>
      <c r="E810" t="s">
        <v>1646</v>
      </c>
      <c r="F810">
        <v>0.68</v>
      </c>
      <c r="G810">
        <v>2399834</v>
      </c>
      <c r="I810" t="s">
        <v>1166</v>
      </c>
    </row>
    <row r="811" spans="1:9" x14ac:dyDescent="0.25">
      <c r="A811">
        <v>7550</v>
      </c>
      <c r="B811" t="s">
        <v>73</v>
      </c>
      <c r="C811">
        <v>340</v>
      </c>
      <c r="D811" s="404">
        <v>45224</v>
      </c>
      <c r="E811" t="s">
        <v>1646</v>
      </c>
      <c r="F811">
        <v>0.68</v>
      </c>
      <c r="G811">
        <v>2401747</v>
      </c>
      <c r="I811" t="s">
        <v>1166</v>
      </c>
    </row>
    <row r="812" spans="1:9" x14ac:dyDescent="0.25">
      <c r="A812">
        <v>7550</v>
      </c>
      <c r="B812" t="s">
        <v>73</v>
      </c>
      <c r="C812">
        <v>340</v>
      </c>
      <c r="D812" s="404">
        <v>45229</v>
      </c>
      <c r="E812" t="s">
        <v>1646</v>
      </c>
      <c r="F812">
        <v>0.68</v>
      </c>
      <c r="G812">
        <v>2407580</v>
      </c>
      <c r="I812" t="s">
        <v>1166</v>
      </c>
    </row>
    <row r="813" spans="1:9" x14ac:dyDescent="0.25">
      <c r="A813">
        <v>7550</v>
      </c>
      <c r="B813" t="s">
        <v>73</v>
      </c>
      <c r="C813">
        <v>340</v>
      </c>
      <c r="D813" s="404">
        <v>45230</v>
      </c>
      <c r="E813" t="s">
        <v>1646</v>
      </c>
      <c r="F813">
        <v>0.68</v>
      </c>
      <c r="G813">
        <v>2409131</v>
      </c>
      <c r="I813" t="s">
        <v>1166</v>
      </c>
    </row>
    <row r="814" spans="1:9" x14ac:dyDescent="0.25">
      <c r="A814">
        <v>7550</v>
      </c>
      <c r="B814" t="s">
        <v>73</v>
      </c>
      <c r="C814">
        <v>340</v>
      </c>
      <c r="D814" s="404">
        <v>45231</v>
      </c>
      <c r="E814" t="s">
        <v>1646</v>
      </c>
      <c r="F814">
        <v>0.68</v>
      </c>
      <c r="G814">
        <v>2411794</v>
      </c>
      <c r="I814" t="s">
        <v>1166</v>
      </c>
    </row>
    <row r="815" spans="1:9" x14ac:dyDescent="0.25">
      <c r="A815">
        <v>7550</v>
      </c>
      <c r="B815" t="s">
        <v>73</v>
      </c>
      <c r="C815">
        <v>340</v>
      </c>
      <c r="D815" s="404">
        <v>45232</v>
      </c>
      <c r="E815" t="s">
        <v>1646</v>
      </c>
      <c r="F815">
        <v>0.68</v>
      </c>
      <c r="G815">
        <v>2413551</v>
      </c>
      <c r="I815" t="s">
        <v>1166</v>
      </c>
    </row>
    <row r="816" spans="1:9" x14ac:dyDescent="0.25">
      <c r="A816">
        <v>7550</v>
      </c>
      <c r="B816" t="s">
        <v>73</v>
      </c>
      <c r="C816">
        <v>340</v>
      </c>
      <c r="D816" s="404">
        <v>45233</v>
      </c>
      <c r="E816" t="s">
        <v>1646</v>
      </c>
      <c r="F816">
        <v>0.68</v>
      </c>
      <c r="G816">
        <v>2415281</v>
      </c>
      <c r="I816" t="s">
        <v>1166</v>
      </c>
    </row>
    <row r="817" spans="1:9" x14ac:dyDescent="0.25">
      <c r="A817">
        <v>7550</v>
      </c>
      <c r="B817" t="s">
        <v>73</v>
      </c>
      <c r="C817">
        <v>340</v>
      </c>
      <c r="D817" s="404">
        <v>45236</v>
      </c>
      <c r="E817" t="s">
        <v>1646</v>
      </c>
      <c r="F817">
        <v>0.68</v>
      </c>
      <c r="G817">
        <v>2417413</v>
      </c>
      <c r="I817" t="s">
        <v>1166</v>
      </c>
    </row>
    <row r="818" spans="1:9" x14ac:dyDescent="0.25">
      <c r="A818">
        <v>7550</v>
      </c>
      <c r="B818" t="s">
        <v>73</v>
      </c>
      <c r="C818">
        <v>340</v>
      </c>
      <c r="D818" s="404">
        <v>45237</v>
      </c>
      <c r="E818" t="s">
        <v>1646</v>
      </c>
      <c r="F818">
        <v>0.68</v>
      </c>
      <c r="G818">
        <v>2419075</v>
      </c>
      <c r="I818" t="s">
        <v>1166</v>
      </c>
    </row>
    <row r="819" spans="1:9" x14ac:dyDescent="0.25">
      <c r="A819">
        <v>7550</v>
      </c>
      <c r="B819" t="s">
        <v>73</v>
      </c>
      <c r="C819">
        <v>340</v>
      </c>
      <c r="D819" s="404">
        <v>45243</v>
      </c>
      <c r="E819" t="s">
        <v>1646</v>
      </c>
      <c r="F819">
        <v>0.68</v>
      </c>
      <c r="G819">
        <v>2426754</v>
      </c>
      <c r="I819" t="s">
        <v>1166</v>
      </c>
    </row>
    <row r="820" spans="1:9" x14ac:dyDescent="0.25">
      <c r="A820">
        <v>7550</v>
      </c>
      <c r="B820" t="s">
        <v>73</v>
      </c>
      <c r="C820">
        <v>340</v>
      </c>
      <c r="D820" s="404">
        <v>45244</v>
      </c>
      <c r="E820" t="s">
        <v>1646</v>
      </c>
      <c r="F820">
        <v>0.68</v>
      </c>
      <c r="G820">
        <v>2428277</v>
      </c>
      <c r="I820" t="s">
        <v>1166</v>
      </c>
    </row>
    <row r="821" spans="1:9" x14ac:dyDescent="0.25">
      <c r="A821">
        <v>7550</v>
      </c>
      <c r="B821" t="s">
        <v>73</v>
      </c>
      <c r="C821">
        <v>340</v>
      </c>
      <c r="D821" s="404">
        <v>45246</v>
      </c>
      <c r="E821" t="s">
        <v>1646</v>
      </c>
      <c r="F821">
        <v>0.68</v>
      </c>
      <c r="G821">
        <v>2432333</v>
      </c>
      <c r="I821" t="s">
        <v>1166</v>
      </c>
    </row>
    <row r="822" spans="1:9" x14ac:dyDescent="0.25">
      <c r="A822">
        <v>7550</v>
      </c>
      <c r="B822" t="s">
        <v>73</v>
      </c>
      <c r="C822">
        <v>340</v>
      </c>
      <c r="D822" s="404">
        <v>45248</v>
      </c>
      <c r="E822" t="s">
        <v>1646</v>
      </c>
      <c r="F822">
        <v>0.68</v>
      </c>
      <c r="G822">
        <v>2434690</v>
      </c>
      <c r="I822" t="s">
        <v>1166</v>
      </c>
    </row>
    <row r="823" spans="1:9" x14ac:dyDescent="0.25">
      <c r="A823">
        <v>7550</v>
      </c>
      <c r="B823" t="s">
        <v>73</v>
      </c>
      <c r="C823">
        <v>340</v>
      </c>
      <c r="D823" s="404">
        <v>45250</v>
      </c>
      <c r="E823" t="s">
        <v>1646</v>
      </c>
      <c r="F823">
        <v>0.68</v>
      </c>
      <c r="G823">
        <v>2436022</v>
      </c>
      <c r="I823" t="s">
        <v>1166</v>
      </c>
    </row>
    <row r="824" spans="1:9" x14ac:dyDescent="0.25">
      <c r="A824">
        <v>7550</v>
      </c>
      <c r="B824" t="s">
        <v>73</v>
      </c>
      <c r="C824">
        <v>340</v>
      </c>
      <c r="D824" s="404">
        <v>45253</v>
      </c>
      <c r="E824" t="s">
        <v>1646</v>
      </c>
      <c r="F824">
        <v>0.68</v>
      </c>
      <c r="G824">
        <v>2441634</v>
      </c>
      <c r="I824" t="s">
        <v>1166</v>
      </c>
    </row>
    <row r="825" spans="1:9" x14ac:dyDescent="0.25">
      <c r="A825">
        <v>7550</v>
      </c>
      <c r="B825" t="s">
        <v>73</v>
      </c>
      <c r="C825">
        <v>340</v>
      </c>
      <c r="D825" s="404">
        <v>45259</v>
      </c>
      <c r="E825" t="s">
        <v>1646</v>
      </c>
      <c r="F825">
        <v>0.68</v>
      </c>
      <c r="G825">
        <v>2449968</v>
      </c>
      <c r="I825" t="s">
        <v>1166</v>
      </c>
    </row>
    <row r="826" spans="1:9" x14ac:dyDescent="0.25">
      <c r="A826">
        <v>7550</v>
      </c>
      <c r="B826" t="s">
        <v>73</v>
      </c>
      <c r="C826">
        <v>340</v>
      </c>
      <c r="D826" s="404">
        <v>45260</v>
      </c>
      <c r="E826" t="s">
        <v>1646</v>
      </c>
      <c r="F826">
        <v>0.68</v>
      </c>
      <c r="G826">
        <v>2452773</v>
      </c>
      <c r="I826" t="s">
        <v>1166</v>
      </c>
    </row>
    <row r="827" spans="1:9" x14ac:dyDescent="0.25">
      <c r="A827">
        <v>7550</v>
      </c>
      <c r="B827" t="s">
        <v>73</v>
      </c>
      <c r="C827">
        <v>340</v>
      </c>
      <c r="D827" s="404">
        <v>45265</v>
      </c>
      <c r="E827" t="s">
        <v>1646</v>
      </c>
      <c r="F827">
        <v>0.68</v>
      </c>
      <c r="G827">
        <v>2458774</v>
      </c>
      <c r="I827" t="s">
        <v>1166</v>
      </c>
    </row>
    <row r="828" spans="1:9" x14ac:dyDescent="0.25">
      <c r="A828">
        <v>7550</v>
      </c>
      <c r="B828" t="s">
        <v>73</v>
      </c>
      <c r="C828">
        <v>340</v>
      </c>
      <c r="D828" s="404">
        <v>45265</v>
      </c>
      <c r="E828" t="s">
        <v>1646</v>
      </c>
      <c r="F828">
        <v>0.68</v>
      </c>
      <c r="G828">
        <v>2458778</v>
      </c>
      <c r="I828" t="s">
        <v>1166</v>
      </c>
    </row>
    <row r="829" spans="1:9" x14ac:dyDescent="0.25">
      <c r="A829">
        <v>7550</v>
      </c>
      <c r="B829" t="s">
        <v>73</v>
      </c>
      <c r="C829">
        <v>340</v>
      </c>
      <c r="D829" s="404">
        <v>45265</v>
      </c>
      <c r="E829" t="s">
        <v>1646</v>
      </c>
      <c r="F829">
        <v>0.68</v>
      </c>
      <c r="G829">
        <v>2458781</v>
      </c>
      <c r="I829" t="s">
        <v>1166</v>
      </c>
    </row>
    <row r="830" spans="1:9" x14ac:dyDescent="0.25">
      <c r="A830">
        <v>7550</v>
      </c>
      <c r="B830" t="s">
        <v>73</v>
      </c>
      <c r="C830">
        <v>340</v>
      </c>
      <c r="D830" s="404">
        <v>45265</v>
      </c>
      <c r="E830" t="s">
        <v>1646</v>
      </c>
      <c r="F830">
        <v>0.68</v>
      </c>
      <c r="G830">
        <v>2458783</v>
      </c>
      <c r="I830" t="s">
        <v>1166</v>
      </c>
    </row>
    <row r="831" spans="1:9" x14ac:dyDescent="0.25">
      <c r="A831">
        <v>7550</v>
      </c>
      <c r="B831" t="s">
        <v>73</v>
      </c>
      <c r="C831">
        <v>340</v>
      </c>
      <c r="D831" s="404">
        <v>45266</v>
      </c>
      <c r="E831" t="s">
        <v>1646</v>
      </c>
      <c r="F831">
        <v>0.68</v>
      </c>
      <c r="G831">
        <v>2460654</v>
      </c>
      <c r="I831" t="s">
        <v>1166</v>
      </c>
    </row>
    <row r="832" spans="1:9" x14ac:dyDescent="0.25">
      <c r="A832">
        <v>7550</v>
      </c>
      <c r="B832" t="s">
        <v>73</v>
      </c>
      <c r="C832">
        <v>340</v>
      </c>
      <c r="D832" s="404">
        <v>45267</v>
      </c>
      <c r="E832" t="s">
        <v>1646</v>
      </c>
      <c r="F832">
        <v>0.68</v>
      </c>
      <c r="G832">
        <v>2462863</v>
      </c>
      <c r="I832" t="s">
        <v>1166</v>
      </c>
    </row>
    <row r="833" spans="1:9" x14ac:dyDescent="0.25">
      <c r="A833">
        <v>7550</v>
      </c>
      <c r="B833" t="s">
        <v>73</v>
      </c>
      <c r="C833">
        <v>340</v>
      </c>
      <c r="D833" s="404">
        <v>45267</v>
      </c>
      <c r="E833" t="s">
        <v>1646</v>
      </c>
      <c r="F833">
        <v>0.66</v>
      </c>
      <c r="G833">
        <v>2462870</v>
      </c>
      <c r="I833" t="s">
        <v>1166</v>
      </c>
    </row>
    <row r="834" spans="1:9" x14ac:dyDescent="0.25">
      <c r="A834">
        <v>7550</v>
      </c>
      <c r="B834" t="s">
        <v>73</v>
      </c>
      <c r="C834">
        <v>340</v>
      </c>
      <c r="D834" s="404">
        <v>45271</v>
      </c>
      <c r="E834" t="s">
        <v>1646</v>
      </c>
      <c r="F834">
        <v>0.66</v>
      </c>
      <c r="G834">
        <v>2466939</v>
      </c>
      <c r="I834" t="s">
        <v>1166</v>
      </c>
    </row>
    <row r="835" spans="1:9" x14ac:dyDescent="0.25">
      <c r="A835">
        <v>7550</v>
      </c>
      <c r="B835" t="s">
        <v>73</v>
      </c>
      <c r="C835">
        <v>340</v>
      </c>
      <c r="D835" s="404">
        <v>45272</v>
      </c>
      <c r="E835" t="s">
        <v>1646</v>
      </c>
      <c r="F835">
        <v>0.66</v>
      </c>
      <c r="G835">
        <v>2468768</v>
      </c>
      <c r="I835" t="s">
        <v>1166</v>
      </c>
    </row>
    <row r="836" spans="1:9" x14ac:dyDescent="0.25">
      <c r="A836">
        <v>7550</v>
      </c>
      <c r="B836" t="s">
        <v>73</v>
      </c>
      <c r="C836">
        <v>340</v>
      </c>
      <c r="D836" s="404">
        <v>45272</v>
      </c>
      <c r="E836" t="s">
        <v>1646</v>
      </c>
      <c r="F836">
        <v>0.66</v>
      </c>
      <c r="G836">
        <v>2468769</v>
      </c>
      <c r="I836" t="s">
        <v>1166</v>
      </c>
    </row>
    <row r="837" spans="1:9" x14ac:dyDescent="0.25">
      <c r="A837">
        <v>7550</v>
      </c>
      <c r="B837" t="s">
        <v>73</v>
      </c>
      <c r="C837">
        <v>340</v>
      </c>
      <c r="D837" s="404">
        <v>45272</v>
      </c>
      <c r="E837" t="s">
        <v>1646</v>
      </c>
      <c r="F837">
        <v>0.66</v>
      </c>
      <c r="G837">
        <v>2468771</v>
      </c>
      <c r="I837" t="s">
        <v>1166</v>
      </c>
    </row>
    <row r="838" spans="1:9" x14ac:dyDescent="0.25">
      <c r="A838">
        <v>7550</v>
      </c>
      <c r="B838" t="s">
        <v>73</v>
      </c>
      <c r="C838">
        <v>340</v>
      </c>
      <c r="D838" s="404">
        <v>45273</v>
      </c>
      <c r="E838" t="s">
        <v>1646</v>
      </c>
      <c r="F838">
        <v>0.66</v>
      </c>
      <c r="G838">
        <v>2470801</v>
      </c>
      <c r="I838" t="s">
        <v>1166</v>
      </c>
    </row>
    <row r="839" spans="1:9" x14ac:dyDescent="0.25">
      <c r="A839">
        <v>7550</v>
      </c>
      <c r="B839" t="s">
        <v>73</v>
      </c>
      <c r="C839">
        <v>340</v>
      </c>
      <c r="D839" s="404">
        <v>45280</v>
      </c>
      <c r="E839" t="s">
        <v>1646</v>
      </c>
      <c r="F839">
        <v>0.66</v>
      </c>
      <c r="G839">
        <v>2481280</v>
      </c>
      <c r="I839" t="s">
        <v>1166</v>
      </c>
    </row>
    <row r="840" spans="1:9" x14ac:dyDescent="0.25">
      <c r="A840">
        <v>7550</v>
      </c>
      <c r="B840" t="s">
        <v>73</v>
      </c>
      <c r="C840">
        <v>340</v>
      </c>
      <c r="D840" s="404">
        <v>45282</v>
      </c>
      <c r="E840" t="s">
        <v>1646</v>
      </c>
      <c r="F840">
        <v>0.66</v>
      </c>
      <c r="G840">
        <v>2486768</v>
      </c>
      <c r="I840" t="s">
        <v>1166</v>
      </c>
    </row>
    <row r="841" spans="1:9" x14ac:dyDescent="0.25">
      <c r="A841">
        <v>7550</v>
      </c>
      <c r="B841" t="s">
        <v>73</v>
      </c>
      <c r="C841">
        <v>340</v>
      </c>
      <c r="D841" s="404">
        <v>45287</v>
      </c>
      <c r="E841" t="s">
        <v>1646</v>
      </c>
      <c r="F841">
        <v>0.66</v>
      </c>
      <c r="G841">
        <v>2486782</v>
      </c>
      <c r="I841" t="s">
        <v>1166</v>
      </c>
    </row>
    <row r="842" spans="1:9" x14ac:dyDescent="0.25">
      <c r="A842">
        <v>7550</v>
      </c>
      <c r="B842" t="s">
        <v>73</v>
      </c>
      <c r="C842">
        <v>340</v>
      </c>
      <c r="D842" s="404">
        <v>45296</v>
      </c>
      <c r="E842" t="s">
        <v>1646</v>
      </c>
      <c r="F842">
        <v>0.66</v>
      </c>
      <c r="G842">
        <v>2495708</v>
      </c>
      <c r="I842" t="s">
        <v>1166</v>
      </c>
    </row>
    <row r="843" spans="1:9" x14ac:dyDescent="0.25">
      <c r="A843">
        <v>7550</v>
      </c>
      <c r="B843" t="s">
        <v>73</v>
      </c>
      <c r="C843">
        <v>340</v>
      </c>
      <c r="D843" s="404">
        <v>45299</v>
      </c>
      <c r="E843" t="s">
        <v>1646</v>
      </c>
      <c r="F843">
        <v>0.66</v>
      </c>
      <c r="G843">
        <v>2497721</v>
      </c>
      <c r="I843" t="s">
        <v>1166</v>
      </c>
    </row>
    <row r="844" spans="1:9" x14ac:dyDescent="0.25">
      <c r="A844">
        <v>7550</v>
      </c>
      <c r="B844" t="s">
        <v>73</v>
      </c>
      <c r="C844">
        <v>340</v>
      </c>
      <c r="D844" s="404">
        <v>45299</v>
      </c>
      <c r="E844" t="s">
        <v>1646</v>
      </c>
      <c r="F844">
        <v>0.66</v>
      </c>
      <c r="G844">
        <v>2497722</v>
      </c>
      <c r="I844" t="s">
        <v>1166</v>
      </c>
    </row>
    <row r="845" spans="1:9" x14ac:dyDescent="0.25">
      <c r="A845">
        <v>7550</v>
      </c>
      <c r="B845" t="s">
        <v>73</v>
      </c>
      <c r="C845">
        <v>340</v>
      </c>
      <c r="D845" s="404">
        <v>45299</v>
      </c>
      <c r="E845" t="s">
        <v>1646</v>
      </c>
      <c r="F845">
        <v>0.66</v>
      </c>
      <c r="G845">
        <v>2497724</v>
      </c>
      <c r="I845" t="s">
        <v>1166</v>
      </c>
    </row>
    <row r="846" spans="1:9" x14ac:dyDescent="0.25">
      <c r="A846">
        <v>7550</v>
      </c>
      <c r="B846" t="s">
        <v>73</v>
      </c>
      <c r="C846">
        <v>340</v>
      </c>
      <c r="D846" s="404">
        <v>45299</v>
      </c>
      <c r="E846" t="s">
        <v>1646</v>
      </c>
      <c r="F846">
        <v>0.66</v>
      </c>
      <c r="G846">
        <v>2497726</v>
      </c>
      <c r="I846" t="s">
        <v>1166</v>
      </c>
    </row>
    <row r="847" spans="1:9" x14ac:dyDescent="0.25">
      <c r="A847">
        <v>7550</v>
      </c>
      <c r="B847" t="s">
        <v>73</v>
      </c>
      <c r="C847">
        <v>340</v>
      </c>
      <c r="D847" s="404">
        <v>45299</v>
      </c>
      <c r="E847" t="s">
        <v>1646</v>
      </c>
      <c r="F847">
        <v>0.66</v>
      </c>
      <c r="G847">
        <v>2497730</v>
      </c>
      <c r="I847" t="s">
        <v>1166</v>
      </c>
    </row>
    <row r="848" spans="1:9" x14ac:dyDescent="0.25">
      <c r="A848">
        <v>7550</v>
      </c>
      <c r="B848" t="s">
        <v>73</v>
      </c>
      <c r="C848">
        <v>340</v>
      </c>
      <c r="D848" s="404">
        <v>45306</v>
      </c>
      <c r="E848" t="s">
        <v>1646</v>
      </c>
      <c r="F848">
        <v>0.66</v>
      </c>
      <c r="G848">
        <v>2506599</v>
      </c>
      <c r="I848" t="s">
        <v>1166</v>
      </c>
    </row>
    <row r="849" spans="1:9" x14ac:dyDescent="0.25">
      <c r="A849">
        <v>7550</v>
      </c>
      <c r="B849" t="s">
        <v>73</v>
      </c>
      <c r="C849">
        <v>340</v>
      </c>
      <c r="D849" s="404">
        <v>45306</v>
      </c>
      <c r="E849" t="s">
        <v>1646</v>
      </c>
      <c r="F849">
        <v>0.66</v>
      </c>
      <c r="G849">
        <v>2506602</v>
      </c>
      <c r="I849" t="s">
        <v>1166</v>
      </c>
    </row>
    <row r="850" spans="1:9" x14ac:dyDescent="0.25">
      <c r="A850">
        <v>7550</v>
      </c>
      <c r="B850" t="s">
        <v>73</v>
      </c>
      <c r="C850">
        <v>340</v>
      </c>
      <c r="D850" s="404">
        <v>45306</v>
      </c>
      <c r="E850" t="s">
        <v>1646</v>
      </c>
      <c r="F850">
        <v>0.66</v>
      </c>
      <c r="G850">
        <v>2506605</v>
      </c>
      <c r="I850" t="s">
        <v>1166</v>
      </c>
    </row>
    <row r="851" spans="1:9" x14ac:dyDescent="0.25">
      <c r="A851">
        <v>7550</v>
      </c>
      <c r="B851" t="s">
        <v>73</v>
      </c>
      <c r="C851">
        <v>340</v>
      </c>
      <c r="D851" s="404">
        <v>45307</v>
      </c>
      <c r="E851" t="s">
        <v>1646</v>
      </c>
      <c r="F851">
        <v>0.66</v>
      </c>
      <c r="G851">
        <v>2508155</v>
      </c>
      <c r="I851" t="s">
        <v>1166</v>
      </c>
    </row>
    <row r="852" spans="1:9" x14ac:dyDescent="0.25">
      <c r="A852">
        <v>7550</v>
      </c>
      <c r="B852" t="s">
        <v>73</v>
      </c>
      <c r="C852">
        <v>340</v>
      </c>
      <c r="D852" s="404">
        <v>45313</v>
      </c>
      <c r="E852" t="s">
        <v>1646</v>
      </c>
      <c r="F852">
        <v>0.66</v>
      </c>
      <c r="G852">
        <v>2516067</v>
      </c>
      <c r="I852" t="s">
        <v>1166</v>
      </c>
    </row>
    <row r="853" spans="1:9" x14ac:dyDescent="0.25">
      <c r="A853">
        <v>7550</v>
      </c>
      <c r="B853" t="s">
        <v>73</v>
      </c>
      <c r="C853">
        <v>340</v>
      </c>
      <c r="D853" s="404">
        <v>45317</v>
      </c>
      <c r="E853" t="s">
        <v>1646</v>
      </c>
      <c r="F853">
        <v>0.66</v>
      </c>
      <c r="G853">
        <v>2523186</v>
      </c>
      <c r="I853" t="s">
        <v>1166</v>
      </c>
    </row>
    <row r="854" spans="1:9" x14ac:dyDescent="0.25">
      <c r="A854">
        <v>7550</v>
      </c>
      <c r="B854" t="s">
        <v>73</v>
      </c>
      <c r="C854">
        <v>340</v>
      </c>
      <c r="D854" s="404">
        <v>45322</v>
      </c>
      <c r="E854" t="s">
        <v>1646</v>
      </c>
      <c r="F854">
        <v>0.66</v>
      </c>
      <c r="G854">
        <v>2527874</v>
      </c>
      <c r="I854" t="s">
        <v>1166</v>
      </c>
    </row>
    <row r="855" spans="1:9" x14ac:dyDescent="0.25">
      <c r="A855">
        <v>7550</v>
      </c>
      <c r="B855" t="s">
        <v>73</v>
      </c>
      <c r="C855">
        <v>340</v>
      </c>
      <c r="D855" s="404">
        <v>45324</v>
      </c>
      <c r="E855" t="s">
        <v>1646</v>
      </c>
      <c r="F855">
        <v>0.66</v>
      </c>
      <c r="G855">
        <v>2532213</v>
      </c>
      <c r="I855" t="s">
        <v>1166</v>
      </c>
    </row>
    <row r="856" spans="1:9" x14ac:dyDescent="0.25">
      <c r="A856">
        <v>7550</v>
      </c>
      <c r="B856" t="s">
        <v>73</v>
      </c>
      <c r="C856">
        <v>340</v>
      </c>
      <c r="D856" s="404">
        <v>45329</v>
      </c>
      <c r="E856" t="s">
        <v>1646</v>
      </c>
      <c r="F856">
        <v>0.66</v>
      </c>
      <c r="G856">
        <v>2537400</v>
      </c>
      <c r="I856" t="s">
        <v>1166</v>
      </c>
    </row>
    <row r="857" spans="1:9" x14ac:dyDescent="0.25">
      <c r="A857">
        <v>7550</v>
      </c>
      <c r="B857" t="s">
        <v>73</v>
      </c>
      <c r="C857">
        <v>340</v>
      </c>
      <c r="D857" s="404">
        <v>45330</v>
      </c>
      <c r="E857" t="s">
        <v>1646</v>
      </c>
      <c r="F857">
        <v>0.66</v>
      </c>
      <c r="G857">
        <v>2537406</v>
      </c>
      <c r="I857" t="s">
        <v>1166</v>
      </c>
    </row>
    <row r="858" spans="1:9" x14ac:dyDescent="0.25">
      <c r="A858">
        <v>7550</v>
      </c>
      <c r="B858" t="s">
        <v>73</v>
      </c>
      <c r="C858">
        <v>340</v>
      </c>
      <c r="D858" s="404">
        <v>45331</v>
      </c>
      <c r="E858" t="s">
        <v>1646</v>
      </c>
      <c r="F858">
        <v>0.66</v>
      </c>
      <c r="G858">
        <v>2539936</v>
      </c>
      <c r="I858" t="s">
        <v>1166</v>
      </c>
    </row>
    <row r="859" spans="1:9" x14ac:dyDescent="0.25">
      <c r="A859">
        <v>7550</v>
      </c>
      <c r="B859" t="s">
        <v>73</v>
      </c>
      <c r="C859">
        <v>340</v>
      </c>
      <c r="D859" s="404">
        <v>45331</v>
      </c>
      <c r="E859" t="s">
        <v>1646</v>
      </c>
      <c r="F859">
        <v>0.66</v>
      </c>
      <c r="G859">
        <v>2539938</v>
      </c>
      <c r="I859" t="s">
        <v>1166</v>
      </c>
    </row>
    <row r="860" spans="1:9" x14ac:dyDescent="0.25">
      <c r="A860">
        <v>7550</v>
      </c>
      <c r="B860" t="s">
        <v>73</v>
      </c>
      <c r="C860">
        <v>340</v>
      </c>
      <c r="D860" s="404">
        <v>45334</v>
      </c>
      <c r="E860" t="s">
        <v>1646</v>
      </c>
      <c r="F860">
        <v>0.66</v>
      </c>
      <c r="G860">
        <v>2542014</v>
      </c>
      <c r="I860" t="s">
        <v>1166</v>
      </c>
    </row>
    <row r="861" spans="1:9" x14ac:dyDescent="0.25">
      <c r="A861">
        <v>7550</v>
      </c>
      <c r="B861" t="s">
        <v>73</v>
      </c>
      <c r="C861">
        <v>340</v>
      </c>
      <c r="D861" s="404">
        <v>45337</v>
      </c>
      <c r="E861" t="s">
        <v>1646</v>
      </c>
      <c r="F861">
        <v>0.66</v>
      </c>
      <c r="G861">
        <v>2547377</v>
      </c>
      <c r="I861" t="s">
        <v>1166</v>
      </c>
    </row>
    <row r="862" spans="1:9" x14ac:dyDescent="0.25">
      <c r="A862">
        <v>7550</v>
      </c>
      <c r="B862" t="s">
        <v>73</v>
      </c>
      <c r="C862">
        <v>340</v>
      </c>
      <c r="D862" s="404">
        <v>45338</v>
      </c>
      <c r="E862" t="s">
        <v>1646</v>
      </c>
      <c r="F862">
        <v>0.66</v>
      </c>
      <c r="G862">
        <v>2549372</v>
      </c>
      <c r="I862" t="s">
        <v>1166</v>
      </c>
    </row>
    <row r="863" spans="1:9" x14ac:dyDescent="0.25">
      <c r="A863">
        <v>7550</v>
      </c>
      <c r="B863" t="s">
        <v>73</v>
      </c>
      <c r="C863">
        <v>340</v>
      </c>
      <c r="D863" s="404">
        <v>45338</v>
      </c>
      <c r="E863" t="s">
        <v>1646</v>
      </c>
      <c r="F863">
        <v>0.66</v>
      </c>
      <c r="G863">
        <v>2549374</v>
      </c>
      <c r="I863" t="s">
        <v>1166</v>
      </c>
    </row>
    <row r="864" spans="1:9" x14ac:dyDescent="0.25">
      <c r="A864">
        <v>7550</v>
      </c>
      <c r="B864" t="s">
        <v>73</v>
      </c>
      <c r="C864">
        <v>340</v>
      </c>
      <c r="D864" s="404">
        <v>45339</v>
      </c>
      <c r="E864" t="s">
        <v>1646</v>
      </c>
      <c r="F864">
        <v>0.66</v>
      </c>
      <c r="G864">
        <v>2550168</v>
      </c>
      <c r="I864" t="s">
        <v>1166</v>
      </c>
    </row>
    <row r="865" spans="1:9" x14ac:dyDescent="0.25">
      <c r="A865">
        <v>7550</v>
      </c>
      <c r="B865" t="s">
        <v>73</v>
      </c>
      <c r="C865">
        <v>340</v>
      </c>
      <c r="D865" s="404">
        <v>45341</v>
      </c>
      <c r="E865" t="s">
        <v>1646</v>
      </c>
      <c r="F865">
        <v>0.66</v>
      </c>
      <c r="G865">
        <v>2552029</v>
      </c>
      <c r="I865" t="s">
        <v>1166</v>
      </c>
    </row>
    <row r="866" spans="1:9" x14ac:dyDescent="0.25">
      <c r="A866">
        <v>7550</v>
      </c>
      <c r="B866" t="s">
        <v>73</v>
      </c>
      <c r="C866">
        <v>340</v>
      </c>
      <c r="D866" s="404">
        <v>45342</v>
      </c>
      <c r="E866" t="s">
        <v>1646</v>
      </c>
      <c r="F866">
        <v>0.66</v>
      </c>
      <c r="G866">
        <v>2554176</v>
      </c>
      <c r="I866" t="s">
        <v>1166</v>
      </c>
    </row>
    <row r="867" spans="1:9" x14ac:dyDescent="0.25">
      <c r="A867">
        <v>7550</v>
      </c>
      <c r="B867" t="s">
        <v>73</v>
      </c>
      <c r="C867">
        <v>340</v>
      </c>
      <c r="D867" s="404">
        <v>45348</v>
      </c>
      <c r="E867" t="s">
        <v>1646</v>
      </c>
      <c r="F867">
        <v>0.66</v>
      </c>
      <c r="G867">
        <v>2562013</v>
      </c>
      <c r="I867" t="s">
        <v>1166</v>
      </c>
    </row>
    <row r="868" spans="1:9" x14ac:dyDescent="0.25">
      <c r="A868">
        <v>7550</v>
      </c>
      <c r="B868" t="s">
        <v>73</v>
      </c>
      <c r="C868">
        <v>340</v>
      </c>
      <c r="D868" s="404">
        <v>45348</v>
      </c>
      <c r="E868" t="s">
        <v>1646</v>
      </c>
      <c r="F868">
        <v>0.66</v>
      </c>
      <c r="G868">
        <v>2562017</v>
      </c>
      <c r="I868" t="s">
        <v>1166</v>
      </c>
    </row>
    <row r="869" spans="1:9" x14ac:dyDescent="0.25">
      <c r="A869">
        <v>7550</v>
      </c>
      <c r="B869" t="s">
        <v>73</v>
      </c>
      <c r="C869">
        <v>340</v>
      </c>
      <c r="D869" s="404">
        <v>45349</v>
      </c>
      <c r="E869" t="s">
        <v>1646</v>
      </c>
      <c r="F869">
        <v>0.66</v>
      </c>
      <c r="G869">
        <v>2564065</v>
      </c>
      <c r="I869" t="s">
        <v>1166</v>
      </c>
    </row>
    <row r="870" spans="1:9" x14ac:dyDescent="0.25">
      <c r="A870">
        <v>7550</v>
      </c>
      <c r="B870" t="s">
        <v>73</v>
      </c>
      <c r="C870">
        <v>340</v>
      </c>
      <c r="D870" s="404">
        <v>45351</v>
      </c>
      <c r="E870" t="s">
        <v>1646</v>
      </c>
      <c r="F870">
        <v>0.66</v>
      </c>
      <c r="G870">
        <v>2568556</v>
      </c>
      <c r="I870" t="s">
        <v>1166</v>
      </c>
    </row>
    <row r="871" spans="1:9" x14ac:dyDescent="0.25">
      <c r="A871">
        <v>7550</v>
      </c>
      <c r="B871" t="s">
        <v>73</v>
      </c>
      <c r="C871">
        <v>340</v>
      </c>
      <c r="D871" s="404">
        <v>44993</v>
      </c>
      <c r="E871" t="s">
        <v>1647</v>
      </c>
      <c r="F871">
        <v>1.02</v>
      </c>
      <c r="G871">
        <v>2111926</v>
      </c>
      <c r="I871" t="s">
        <v>1166</v>
      </c>
    </row>
    <row r="872" spans="1:9" x14ac:dyDescent="0.25">
      <c r="A872">
        <v>7550</v>
      </c>
      <c r="B872" t="s">
        <v>73</v>
      </c>
      <c r="C872">
        <v>340</v>
      </c>
      <c r="D872" s="404">
        <v>44995</v>
      </c>
      <c r="E872" t="s">
        <v>1647</v>
      </c>
      <c r="F872">
        <v>1.02</v>
      </c>
      <c r="G872">
        <v>2115470</v>
      </c>
      <c r="I872" t="s">
        <v>1166</v>
      </c>
    </row>
    <row r="873" spans="1:9" x14ac:dyDescent="0.25">
      <c r="A873">
        <v>7550</v>
      </c>
      <c r="B873" t="s">
        <v>73</v>
      </c>
      <c r="C873">
        <v>340</v>
      </c>
      <c r="D873" s="404">
        <v>44996</v>
      </c>
      <c r="E873" t="s">
        <v>1647</v>
      </c>
      <c r="F873">
        <v>1.02</v>
      </c>
      <c r="G873">
        <v>2116199</v>
      </c>
      <c r="I873" t="s">
        <v>1166</v>
      </c>
    </row>
    <row r="874" spans="1:9" x14ac:dyDescent="0.25">
      <c r="A874">
        <v>7550</v>
      </c>
      <c r="B874" t="s">
        <v>73</v>
      </c>
      <c r="C874">
        <v>340</v>
      </c>
      <c r="D874" s="404">
        <v>44999</v>
      </c>
      <c r="E874" t="s">
        <v>1647</v>
      </c>
      <c r="F874">
        <v>1.02</v>
      </c>
      <c r="G874">
        <v>2119326</v>
      </c>
      <c r="I874" t="s">
        <v>1166</v>
      </c>
    </row>
    <row r="875" spans="1:9" x14ac:dyDescent="0.25">
      <c r="A875">
        <v>7550</v>
      </c>
      <c r="B875" t="s">
        <v>73</v>
      </c>
      <c r="C875">
        <v>340</v>
      </c>
      <c r="D875" s="404">
        <v>45000</v>
      </c>
      <c r="E875" t="s">
        <v>1647</v>
      </c>
      <c r="F875">
        <v>1.02</v>
      </c>
      <c r="G875">
        <v>2121261</v>
      </c>
      <c r="I875" t="s">
        <v>1166</v>
      </c>
    </row>
    <row r="876" spans="1:9" x14ac:dyDescent="0.25">
      <c r="A876">
        <v>7550</v>
      </c>
      <c r="B876" t="s">
        <v>73</v>
      </c>
      <c r="C876">
        <v>340</v>
      </c>
      <c r="D876" s="404">
        <v>45002</v>
      </c>
      <c r="E876" t="s">
        <v>1647</v>
      </c>
      <c r="F876">
        <v>1.02</v>
      </c>
      <c r="G876">
        <v>2124948</v>
      </c>
      <c r="I876" t="s">
        <v>1166</v>
      </c>
    </row>
    <row r="877" spans="1:9" x14ac:dyDescent="0.25">
      <c r="A877">
        <v>7550</v>
      </c>
      <c r="B877" t="s">
        <v>73</v>
      </c>
      <c r="C877">
        <v>340</v>
      </c>
      <c r="D877" s="404">
        <v>45006</v>
      </c>
      <c r="E877" t="s">
        <v>1647</v>
      </c>
      <c r="F877">
        <v>1.02</v>
      </c>
      <c r="G877">
        <v>2128548</v>
      </c>
      <c r="I877" t="s">
        <v>1166</v>
      </c>
    </row>
    <row r="878" spans="1:9" x14ac:dyDescent="0.25">
      <c r="A878">
        <v>7550</v>
      </c>
      <c r="B878" t="s">
        <v>73</v>
      </c>
      <c r="C878">
        <v>340</v>
      </c>
      <c r="D878" s="404">
        <v>45006</v>
      </c>
      <c r="E878" t="s">
        <v>1647</v>
      </c>
      <c r="F878">
        <v>1.02</v>
      </c>
      <c r="G878">
        <v>2128551</v>
      </c>
      <c r="I878" t="s">
        <v>1166</v>
      </c>
    </row>
    <row r="879" spans="1:9" x14ac:dyDescent="0.25">
      <c r="A879">
        <v>7550</v>
      </c>
      <c r="B879" t="s">
        <v>73</v>
      </c>
      <c r="C879">
        <v>340</v>
      </c>
      <c r="D879" s="404">
        <v>45006</v>
      </c>
      <c r="E879" t="s">
        <v>1647</v>
      </c>
      <c r="F879">
        <v>1.02</v>
      </c>
      <c r="G879">
        <v>2128552</v>
      </c>
      <c r="I879" t="s">
        <v>1166</v>
      </c>
    </row>
    <row r="880" spans="1:9" x14ac:dyDescent="0.25">
      <c r="A880">
        <v>7550</v>
      </c>
      <c r="B880" t="s">
        <v>73</v>
      </c>
      <c r="C880">
        <v>340</v>
      </c>
      <c r="D880" s="404">
        <v>45008</v>
      </c>
      <c r="E880" t="s">
        <v>1647</v>
      </c>
      <c r="F880">
        <v>1.02</v>
      </c>
      <c r="G880">
        <v>2132264</v>
      </c>
      <c r="I880" t="s">
        <v>1166</v>
      </c>
    </row>
    <row r="881" spans="1:9" x14ac:dyDescent="0.25">
      <c r="A881">
        <v>7550</v>
      </c>
      <c r="B881" t="s">
        <v>73</v>
      </c>
      <c r="C881">
        <v>340</v>
      </c>
      <c r="D881" s="404">
        <v>45012</v>
      </c>
      <c r="E881" t="s">
        <v>1647</v>
      </c>
      <c r="F881">
        <v>1.02</v>
      </c>
      <c r="G881">
        <v>2135989</v>
      </c>
      <c r="I881" t="s">
        <v>1166</v>
      </c>
    </row>
    <row r="882" spans="1:9" x14ac:dyDescent="0.25">
      <c r="A882">
        <v>7550</v>
      </c>
      <c r="B882" t="s">
        <v>73</v>
      </c>
      <c r="C882">
        <v>340</v>
      </c>
      <c r="D882" s="404">
        <v>45012</v>
      </c>
      <c r="E882" t="s">
        <v>1647</v>
      </c>
      <c r="F882">
        <v>1.02</v>
      </c>
      <c r="G882">
        <v>2135990</v>
      </c>
      <c r="I882" t="s">
        <v>1166</v>
      </c>
    </row>
    <row r="883" spans="1:9" x14ac:dyDescent="0.25">
      <c r="A883">
        <v>7550</v>
      </c>
      <c r="B883" t="s">
        <v>73</v>
      </c>
      <c r="C883">
        <v>340</v>
      </c>
      <c r="D883" s="404">
        <v>45014</v>
      </c>
      <c r="E883" t="s">
        <v>1647</v>
      </c>
      <c r="F883">
        <v>1.02</v>
      </c>
      <c r="G883">
        <v>2139605</v>
      </c>
      <c r="I883" t="s">
        <v>1166</v>
      </c>
    </row>
    <row r="884" spans="1:9" x14ac:dyDescent="0.25">
      <c r="A884">
        <v>7550</v>
      </c>
      <c r="B884" t="s">
        <v>73</v>
      </c>
      <c r="C884">
        <v>340</v>
      </c>
      <c r="D884" s="404">
        <v>45014</v>
      </c>
      <c r="E884" t="s">
        <v>1647</v>
      </c>
      <c r="F884">
        <v>1.02</v>
      </c>
      <c r="G884">
        <v>2139607</v>
      </c>
      <c r="I884" t="s">
        <v>1166</v>
      </c>
    </row>
    <row r="885" spans="1:9" x14ac:dyDescent="0.25">
      <c r="A885">
        <v>7550</v>
      </c>
      <c r="B885" t="s">
        <v>73</v>
      </c>
      <c r="C885">
        <v>340</v>
      </c>
      <c r="D885" s="404">
        <v>45015</v>
      </c>
      <c r="E885" t="s">
        <v>1647</v>
      </c>
      <c r="F885">
        <v>1.02</v>
      </c>
      <c r="G885">
        <v>2141905</v>
      </c>
      <c r="I885" t="s">
        <v>1166</v>
      </c>
    </row>
    <row r="886" spans="1:9" x14ac:dyDescent="0.25">
      <c r="A886">
        <v>7550</v>
      </c>
      <c r="B886" t="s">
        <v>73</v>
      </c>
      <c r="C886">
        <v>340</v>
      </c>
      <c r="D886" s="404">
        <v>45022</v>
      </c>
      <c r="E886" t="s">
        <v>1647</v>
      </c>
      <c r="F886">
        <v>1.02</v>
      </c>
      <c r="G886">
        <v>2150838</v>
      </c>
      <c r="I886" t="s">
        <v>1166</v>
      </c>
    </row>
    <row r="887" spans="1:9" x14ac:dyDescent="0.25">
      <c r="A887">
        <v>7550</v>
      </c>
      <c r="B887" t="s">
        <v>73</v>
      </c>
      <c r="C887">
        <v>340</v>
      </c>
      <c r="D887" s="404">
        <v>45028</v>
      </c>
      <c r="E887" t="s">
        <v>1647</v>
      </c>
      <c r="F887">
        <v>1.02</v>
      </c>
      <c r="G887">
        <v>2154354</v>
      </c>
      <c r="I887" t="s">
        <v>1166</v>
      </c>
    </row>
    <row r="888" spans="1:9" x14ac:dyDescent="0.25">
      <c r="A888">
        <v>7550</v>
      </c>
      <c r="B888" t="s">
        <v>73</v>
      </c>
      <c r="C888">
        <v>340</v>
      </c>
      <c r="D888" s="404">
        <v>45034</v>
      </c>
      <c r="E888" t="s">
        <v>1647</v>
      </c>
      <c r="F888">
        <v>1.02</v>
      </c>
      <c r="G888">
        <v>2160877</v>
      </c>
      <c r="I888" t="s">
        <v>1166</v>
      </c>
    </row>
    <row r="889" spans="1:9" x14ac:dyDescent="0.25">
      <c r="A889">
        <v>7550</v>
      </c>
      <c r="B889" t="s">
        <v>73</v>
      </c>
      <c r="C889">
        <v>340</v>
      </c>
      <c r="D889" s="404">
        <v>45050</v>
      </c>
      <c r="E889" t="s">
        <v>1647</v>
      </c>
      <c r="F889">
        <v>1.02</v>
      </c>
      <c r="G889">
        <v>2181263</v>
      </c>
      <c r="I889" t="s">
        <v>1166</v>
      </c>
    </row>
    <row r="890" spans="1:9" x14ac:dyDescent="0.25">
      <c r="A890">
        <v>7550</v>
      </c>
      <c r="B890" t="s">
        <v>73</v>
      </c>
      <c r="C890">
        <v>340</v>
      </c>
      <c r="D890" s="404">
        <v>45050</v>
      </c>
      <c r="E890" t="s">
        <v>1647</v>
      </c>
      <c r="F890">
        <v>1.02</v>
      </c>
      <c r="G890">
        <v>2181264</v>
      </c>
      <c r="I890" t="s">
        <v>1166</v>
      </c>
    </row>
    <row r="891" spans="1:9" x14ac:dyDescent="0.25">
      <c r="A891">
        <v>7550</v>
      </c>
      <c r="B891" t="s">
        <v>73</v>
      </c>
      <c r="C891">
        <v>340</v>
      </c>
      <c r="D891" s="404">
        <v>45051</v>
      </c>
      <c r="E891" t="s">
        <v>1647</v>
      </c>
      <c r="F891">
        <v>1.02</v>
      </c>
      <c r="G891">
        <v>2182785</v>
      </c>
      <c r="I891" t="s">
        <v>1166</v>
      </c>
    </row>
    <row r="892" spans="1:9" x14ac:dyDescent="0.25">
      <c r="A892">
        <v>7550</v>
      </c>
      <c r="B892" t="s">
        <v>73</v>
      </c>
      <c r="C892">
        <v>340</v>
      </c>
      <c r="D892" s="404">
        <v>45055</v>
      </c>
      <c r="E892" t="s">
        <v>1647</v>
      </c>
      <c r="F892">
        <v>1.02</v>
      </c>
      <c r="G892">
        <v>2185934</v>
      </c>
      <c r="I892" t="s">
        <v>1166</v>
      </c>
    </row>
    <row r="893" spans="1:9" x14ac:dyDescent="0.25">
      <c r="A893">
        <v>7550</v>
      </c>
      <c r="B893" t="s">
        <v>73</v>
      </c>
      <c r="C893">
        <v>340</v>
      </c>
      <c r="D893" s="404">
        <v>45058</v>
      </c>
      <c r="E893" t="s">
        <v>1647</v>
      </c>
      <c r="F893">
        <v>1.02</v>
      </c>
      <c r="G893">
        <v>2191978</v>
      </c>
      <c r="I893" t="s">
        <v>1166</v>
      </c>
    </row>
    <row r="894" spans="1:9" x14ac:dyDescent="0.25">
      <c r="A894">
        <v>7550</v>
      </c>
      <c r="B894" t="s">
        <v>73</v>
      </c>
      <c r="C894">
        <v>340</v>
      </c>
      <c r="D894" s="404">
        <v>45061</v>
      </c>
      <c r="E894" t="s">
        <v>1647</v>
      </c>
      <c r="F894">
        <v>1.02</v>
      </c>
      <c r="G894">
        <v>2193087</v>
      </c>
      <c r="I894" t="s">
        <v>1166</v>
      </c>
    </row>
    <row r="895" spans="1:9" x14ac:dyDescent="0.25">
      <c r="A895">
        <v>7550</v>
      </c>
      <c r="B895" t="s">
        <v>73</v>
      </c>
      <c r="C895">
        <v>340</v>
      </c>
      <c r="D895" s="404">
        <v>45063</v>
      </c>
      <c r="E895" t="s">
        <v>1647</v>
      </c>
      <c r="F895">
        <v>1.02</v>
      </c>
      <c r="G895">
        <v>2196806</v>
      </c>
      <c r="I895" t="s">
        <v>1166</v>
      </c>
    </row>
    <row r="896" spans="1:9" x14ac:dyDescent="0.25">
      <c r="A896">
        <v>7550</v>
      </c>
      <c r="B896" t="s">
        <v>73</v>
      </c>
      <c r="C896">
        <v>340</v>
      </c>
      <c r="D896" s="404">
        <v>45064</v>
      </c>
      <c r="E896" t="s">
        <v>1647</v>
      </c>
      <c r="F896">
        <v>1.02</v>
      </c>
      <c r="G896">
        <v>2198392</v>
      </c>
      <c r="I896" t="s">
        <v>1166</v>
      </c>
    </row>
    <row r="897" spans="1:9" x14ac:dyDescent="0.25">
      <c r="A897">
        <v>7550</v>
      </c>
      <c r="B897" t="s">
        <v>73</v>
      </c>
      <c r="C897">
        <v>340</v>
      </c>
      <c r="D897" s="404">
        <v>45083</v>
      </c>
      <c r="E897" t="s">
        <v>1647</v>
      </c>
      <c r="F897">
        <v>1.02</v>
      </c>
      <c r="G897">
        <v>2221576</v>
      </c>
      <c r="I897" t="s">
        <v>1166</v>
      </c>
    </row>
    <row r="898" spans="1:9" x14ac:dyDescent="0.25">
      <c r="A898">
        <v>7550</v>
      </c>
      <c r="B898" t="s">
        <v>73</v>
      </c>
      <c r="C898">
        <v>340</v>
      </c>
      <c r="D898" s="404">
        <v>45086</v>
      </c>
      <c r="E898" t="s">
        <v>1647</v>
      </c>
      <c r="F898">
        <v>1.02</v>
      </c>
      <c r="G898">
        <v>2227187</v>
      </c>
      <c r="I898" t="s">
        <v>1166</v>
      </c>
    </row>
    <row r="899" spans="1:9" x14ac:dyDescent="0.25">
      <c r="A899">
        <v>7550</v>
      </c>
      <c r="B899" t="s">
        <v>73</v>
      </c>
      <c r="C899">
        <v>340</v>
      </c>
      <c r="D899" s="404">
        <v>45090</v>
      </c>
      <c r="E899" t="s">
        <v>1647</v>
      </c>
      <c r="F899">
        <v>1.02</v>
      </c>
      <c r="G899">
        <v>2230809</v>
      </c>
      <c r="I899" t="s">
        <v>1166</v>
      </c>
    </row>
    <row r="900" spans="1:9" x14ac:dyDescent="0.25">
      <c r="A900">
        <v>7550</v>
      </c>
      <c r="B900" t="s">
        <v>73</v>
      </c>
      <c r="C900">
        <v>340</v>
      </c>
      <c r="D900" s="404">
        <v>45091</v>
      </c>
      <c r="E900" t="s">
        <v>1647</v>
      </c>
      <c r="F900">
        <v>1.02</v>
      </c>
      <c r="G900">
        <v>2232773</v>
      </c>
      <c r="I900" t="s">
        <v>1166</v>
      </c>
    </row>
    <row r="901" spans="1:9" x14ac:dyDescent="0.25">
      <c r="A901">
        <v>7550</v>
      </c>
      <c r="B901" t="s">
        <v>73</v>
      </c>
      <c r="C901">
        <v>340</v>
      </c>
      <c r="D901" s="404">
        <v>45091</v>
      </c>
      <c r="E901" t="s">
        <v>1647</v>
      </c>
      <c r="F901">
        <v>1.02</v>
      </c>
      <c r="G901">
        <v>2232775</v>
      </c>
      <c r="I901" t="s">
        <v>1166</v>
      </c>
    </row>
    <row r="902" spans="1:9" x14ac:dyDescent="0.25">
      <c r="A902">
        <v>7550</v>
      </c>
      <c r="B902" t="s">
        <v>73</v>
      </c>
      <c r="C902">
        <v>340</v>
      </c>
      <c r="D902" s="404">
        <v>45093</v>
      </c>
      <c r="E902" t="s">
        <v>1647</v>
      </c>
      <c r="F902">
        <v>1.02</v>
      </c>
      <c r="G902">
        <v>2236298</v>
      </c>
      <c r="I902" t="s">
        <v>1166</v>
      </c>
    </row>
    <row r="903" spans="1:9" x14ac:dyDescent="0.25">
      <c r="A903">
        <v>7550</v>
      </c>
      <c r="B903" t="s">
        <v>73</v>
      </c>
      <c r="C903">
        <v>340</v>
      </c>
      <c r="D903" s="404">
        <v>45093</v>
      </c>
      <c r="E903" t="s">
        <v>1647</v>
      </c>
      <c r="F903">
        <v>1.02</v>
      </c>
      <c r="G903">
        <v>2236299</v>
      </c>
      <c r="I903" t="s">
        <v>1166</v>
      </c>
    </row>
    <row r="904" spans="1:9" x14ac:dyDescent="0.25">
      <c r="A904">
        <v>7550</v>
      </c>
      <c r="B904" t="s">
        <v>73</v>
      </c>
      <c r="C904">
        <v>340</v>
      </c>
      <c r="D904" s="404">
        <v>45103</v>
      </c>
      <c r="E904" t="s">
        <v>1647</v>
      </c>
      <c r="F904">
        <v>1.02</v>
      </c>
      <c r="G904">
        <v>2247417</v>
      </c>
      <c r="I904" t="s">
        <v>1166</v>
      </c>
    </row>
    <row r="905" spans="1:9" x14ac:dyDescent="0.25">
      <c r="A905">
        <v>7550</v>
      </c>
      <c r="B905" t="s">
        <v>73</v>
      </c>
      <c r="C905">
        <v>340</v>
      </c>
      <c r="D905" s="404">
        <v>45104</v>
      </c>
      <c r="E905" t="s">
        <v>1647</v>
      </c>
      <c r="F905">
        <v>1.02</v>
      </c>
      <c r="G905">
        <v>2249128</v>
      </c>
      <c r="I905" t="s">
        <v>1166</v>
      </c>
    </row>
    <row r="906" spans="1:9" x14ac:dyDescent="0.25">
      <c r="A906">
        <v>7550</v>
      </c>
      <c r="B906" t="s">
        <v>73</v>
      </c>
      <c r="C906">
        <v>340</v>
      </c>
      <c r="D906" s="404">
        <v>45106</v>
      </c>
      <c r="E906" t="s">
        <v>1647</v>
      </c>
      <c r="F906">
        <v>1.02</v>
      </c>
      <c r="G906">
        <v>2252954</v>
      </c>
      <c r="I906" t="s">
        <v>1166</v>
      </c>
    </row>
    <row r="907" spans="1:9" x14ac:dyDescent="0.25">
      <c r="A907">
        <v>7550</v>
      </c>
      <c r="B907" t="s">
        <v>73</v>
      </c>
      <c r="C907">
        <v>340</v>
      </c>
      <c r="D907" s="404">
        <v>45106</v>
      </c>
      <c r="E907" t="s">
        <v>1647</v>
      </c>
      <c r="F907">
        <v>1.02</v>
      </c>
      <c r="G907">
        <v>2252955</v>
      </c>
      <c r="I907" t="s">
        <v>1166</v>
      </c>
    </row>
    <row r="908" spans="1:9" x14ac:dyDescent="0.25">
      <c r="A908">
        <v>7550</v>
      </c>
      <c r="B908" t="s">
        <v>73</v>
      </c>
      <c r="C908">
        <v>340</v>
      </c>
      <c r="D908" s="404">
        <v>45107</v>
      </c>
      <c r="E908" t="s">
        <v>1647</v>
      </c>
      <c r="F908">
        <v>1.02</v>
      </c>
      <c r="G908">
        <v>2255331</v>
      </c>
      <c r="I908" t="s">
        <v>1166</v>
      </c>
    </row>
    <row r="909" spans="1:9" x14ac:dyDescent="0.25">
      <c r="A909">
        <v>7550</v>
      </c>
      <c r="B909" t="s">
        <v>73</v>
      </c>
      <c r="C909">
        <v>340</v>
      </c>
      <c r="D909" s="404">
        <v>45110</v>
      </c>
      <c r="E909" t="s">
        <v>1647</v>
      </c>
      <c r="F909">
        <v>1.02</v>
      </c>
      <c r="G909">
        <v>2257266</v>
      </c>
      <c r="I909" t="s">
        <v>1166</v>
      </c>
    </row>
    <row r="910" spans="1:9" x14ac:dyDescent="0.25">
      <c r="A910">
        <v>7550</v>
      </c>
      <c r="B910" t="s">
        <v>73</v>
      </c>
      <c r="C910">
        <v>340</v>
      </c>
      <c r="D910" s="404">
        <v>45114</v>
      </c>
      <c r="E910" t="s">
        <v>1647</v>
      </c>
      <c r="F910">
        <v>1.02</v>
      </c>
      <c r="G910">
        <v>2263896</v>
      </c>
      <c r="I910" t="s">
        <v>1166</v>
      </c>
    </row>
    <row r="911" spans="1:9" x14ac:dyDescent="0.25">
      <c r="A911">
        <v>7550</v>
      </c>
      <c r="B911" t="s">
        <v>73</v>
      </c>
      <c r="C911">
        <v>340</v>
      </c>
      <c r="D911" s="404">
        <v>45117</v>
      </c>
      <c r="E911" t="s">
        <v>1647</v>
      </c>
      <c r="F911">
        <v>1.02</v>
      </c>
      <c r="G911">
        <v>2267441</v>
      </c>
      <c r="I911" t="s">
        <v>1166</v>
      </c>
    </row>
    <row r="912" spans="1:9" x14ac:dyDescent="0.25">
      <c r="A912">
        <v>7550</v>
      </c>
      <c r="B912" t="s">
        <v>73</v>
      </c>
      <c r="C912">
        <v>340</v>
      </c>
      <c r="D912" s="404">
        <v>45118</v>
      </c>
      <c r="E912" t="s">
        <v>1647</v>
      </c>
      <c r="F912">
        <v>1.02</v>
      </c>
      <c r="G912">
        <v>2267449</v>
      </c>
      <c r="I912" t="s">
        <v>1166</v>
      </c>
    </row>
    <row r="913" spans="1:9" x14ac:dyDescent="0.25">
      <c r="A913">
        <v>7550</v>
      </c>
      <c r="B913" t="s">
        <v>73</v>
      </c>
      <c r="C913">
        <v>340</v>
      </c>
      <c r="D913" s="404">
        <v>45119</v>
      </c>
      <c r="E913" t="s">
        <v>1647</v>
      </c>
      <c r="F913">
        <v>1.02</v>
      </c>
      <c r="G913">
        <v>2269048</v>
      </c>
      <c r="I913" t="s">
        <v>1166</v>
      </c>
    </row>
    <row r="914" spans="1:9" x14ac:dyDescent="0.25">
      <c r="A914">
        <v>7550</v>
      </c>
      <c r="B914" t="s">
        <v>73</v>
      </c>
      <c r="C914">
        <v>340</v>
      </c>
      <c r="D914" s="404">
        <v>45133</v>
      </c>
      <c r="E914" t="s">
        <v>1647</v>
      </c>
      <c r="F914">
        <v>1.02</v>
      </c>
      <c r="G914">
        <v>2285148</v>
      </c>
      <c r="I914" t="s">
        <v>1166</v>
      </c>
    </row>
    <row r="915" spans="1:9" x14ac:dyDescent="0.25">
      <c r="A915">
        <v>7550</v>
      </c>
      <c r="B915" t="s">
        <v>73</v>
      </c>
      <c r="C915">
        <v>340</v>
      </c>
      <c r="D915" s="404">
        <v>45135</v>
      </c>
      <c r="E915" t="s">
        <v>1647</v>
      </c>
      <c r="F915">
        <v>1.02</v>
      </c>
      <c r="G915">
        <v>2288345</v>
      </c>
      <c r="I915" t="s">
        <v>1166</v>
      </c>
    </row>
    <row r="916" spans="1:9" x14ac:dyDescent="0.25">
      <c r="A916">
        <v>7550</v>
      </c>
      <c r="B916" t="s">
        <v>73</v>
      </c>
      <c r="C916">
        <v>340</v>
      </c>
      <c r="D916" s="404">
        <v>45138</v>
      </c>
      <c r="E916" t="s">
        <v>1647</v>
      </c>
      <c r="F916">
        <v>1.02</v>
      </c>
      <c r="G916">
        <v>2291969</v>
      </c>
      <c r="I916" t="s">
        <v>1166</v>
      </c>
    </row>
    <row r="917" spans="1:9" x14ac:dyDescent="0.25">
      <c r="A917">
        <v>7550</v>
      </c>
      <c r="B917" t="s">
        <v>73</v>
      </c>
      <c r="C917">
        <v>340</v>
      </c>
      <c r="D917" s="404">
        <v>45149</v>
      </c>
      <c r="E917" t="s">
        <v>1647</v>
      </c>
      <c r="F917">
        <v>1.02</v>
      </c>
      <c r="G917">
        <v>2307198</v>
      </c>
      <c r="I917" t="s">
        <v>1166</v>
      </c>
    </row>
    <row r="918" spans="1:9" x14ac:dyDescent="0.25">
      <c r="A918">
        <v>7550</v>
      </c>
      <c r="B918" t="s">
        <v>73</v>
      </c>
      <c r="C918">
        <v>340</v>
      </c>
      <c r="D918" s="404">
        <v>45152</v>
      </c>
      <c r="E918" t="s">
        <v>1647</v>
      </c>
      <c r="F918">
        <v>1.02</v>
      </c>
      <c r="G918">
        <v>2309090</v>
      </c>
      <c r="I918" t="s">
        <v>1166</v>
      </c>
    </row>
    <row r="919" spans="1:9" x14ac:dyDescent="0.25">
      <c r="A919">
        <v>7550</v>
      </c>
      <c r="B919" t="s">
        <v>73</v>
      </c>
      <c r="C919">
        <v>340</v>
      </c>
      <c r="D919" s="404">
        <v>45154</v>
      </c>
      <c r="E919" t="s">
        <v>1647</v>
      </c>
      <c r="F919">
        <v>1.02</v>
      </c>
      <c r="G919">
        <v>2312383</v>
      </c>
      <c r="I919" t="s">
        <v>1166</v>
      </c>
    </row>
    <row r="920" spans="1:9" x14ac:dyDescent="0.25">
      <c r="A920">
        <v>7550</v>
      </c>
      <c r="B920" t="s">
        <v>73</v>
      </c>
      <c r="C920">
        <v>340</v>
      </c>
      <c r="D920" s="404">
        <v>45181</v>
      </c>
      <c r="E920" t="s">
        <v>1647</v>
      </c>
      <c r="F920">
        <v>1.02</v>
      </c>
      <c r="G920">
        <v>2346187</v>
      </c>
      <c r="I920" t="s">
        <v>1166</v>
      </c>
    </row>
    <row r="921" spans="1:9" x14ac:dyDescent="0.25">
      <c r="A921">
        <v>7550</v>
      </c>
      <c r="B921" t="s">
        <v>73</v>
      </c>
      <c r="C921">
        <v>340</v>
      </c>
      <c r="D921" s="404">
        <v>45182</v>
      </c>
      <c r="E921" t="s">
        <v>1647</v>
      </c>
      <c r="F921">
        <v>1.02</v>
      </c>
      <c r="G921">
        <v>2348235</v>
      </c>
      <c r="I921" t="s">
        <v>1166</v>
      </c>
    </row>
    <row r="922" spans="1:9" x14ac:dyDescent="0.25">
      <c r="A922">
        <v>7550</v>
      </c>
      <c r="B922" t="s">
        <v>73</v>
      </c>
      <c r="C922">
        <v>340</v>
      </c>
      <c r="D922" s="404">
        <v>45187</v>
      </c>
      <c r="E922" t="s">
        <v>1647</v>
      </c>
      <c r="F922">
        <v>1.02</v>
      </c>
      <c r="G922">
        <v>2353711</v>
      </c>
      <c r="I922" t="s">
        <v>1166</v>
      </c>
    </row>
    <row r="923" spans="1:9" x14ac:dyDescent="0.25">
      <c r="A923">
        <v>7550</v>
      </c>
      <c r="B923" t="s">
        <v>73</v>
      </c>
      <c r="C923">
        <v>340</v>
      </c>
      <c r="D923" s="404">
        <v>45189</v>
      </c>
      <c r="E923" t="s">
        <v>1647</v>
      </c>
      <c r="F923">
        <v>1.02</v>
      </c>
      <c r="G923">
        <v>2356975</v>
      </c>
      <c r="I923" t="s">
        <v>1166</v>
      </c>
    </row>
    <row r="924" spans="1:9" x14ac:dyDescent="0.25">
      <c r="A924">
        <v>7550</v>
      </c>
      <c r="B924" t="s">
        <v>73</v>
      </c>
      <c r="C924">
        <v>340</v>
      </c>
      <c r="D924" s="404">
        <v>45195</v>
      </c>
      <c r="E924" t="s">
        <v>1647</v>
      </c>
      <c r="F924">
        <v>1.02</v>
      </c>
      <c r="G924">
        <v>2364065</v>
      </c>
      <c r="I924" t="s">
        <v>1166</v>
      </c>
    </row>
    <row r="925" spans="1:9" x14ac:dyDescent="0.25">
      <c r="A925">
        <v>7550</v>
      </c>
      <c r="B925" t="s">
        <v>73</v>
      </c>
      <c r="C925">
        <v>340</v>
      </c>
      <c r="D925" s="404">
        <v>45198</v>
      </c>
      <c r="E925" t="s">
        <v>1647</v>
      </c>
      <c r="F925">
        <v>1.02</v>
      </c>
      <c r="G925">
        <v>2370122</v>
      </c>
      <c r="I925" t="s">
        <v>1166</v>
      </c>
    </row>
    <row r="926" spans="1:9" x14ac:dyDescent="0.25">
      <c r="A926">
        <v>7550</v>
      </c>
      <c r="B926" t="s">
        <v>73</v>
      </c>
      <c r="C926">
        <v>340</v>
      </c>
      <c r="D926" s="404">
        <v>45203</v>
      </c>
      <c r="E926" t="s">
        <v>1647</v>
      </c>
      <c r="F926">
        <v>1.02</v>
      </c>
      <c r="G926">
        <v>2375770</v>
      </c>
      <c r="I926" t="s">
        <v>1166</v>
      </c>
    </row>
    <row r="927" spans="1:9" x14ac:dyDescent="0.25">
      <c r="A927">
        <v>7550</v>
      </c>
      <c r="B927" t="s">
        <v>73</v>
      </c>
      <c r="C927">
        <v>340</v>
      </c>
      <c r="D927" s="404">
        <v>45220</v>
      </c>
      <c r="E927" t="s">
        <v>1647</v>
      </c>
      <c r="F927">
        <v>1.02</v>
      </c>
      <c r="G927">
        <v>2398407</v>
      </c>
      <c r="I927" t="s">
        <v>1166</v>
      </c>
    </row>
    <row r="928" spans="1:9" x14ac:dyDescent="0.25">
      <c r="A928">
        <v>7550</v>
      </c>
      <c r="B928" t="s">
        <v>73</v>
      </c>
      <c r="C928">
        <v>340</v>
      </c>
      <c r="D928" s="404">
        <v>45223</v>
      </c>
      <c r="E928" t="s">
        <v>1647</v>
      </c>
      <c r="F928">
        <v>1.02</v>
      </c>
      <c r="G928">
        <v>2399837</v>
      </c>
      <c r="I928" t="s">
        <v>1166</v>
      </c>
    </row>
    <row r="929" spans="1:9" x14ac:dyDescent="0.25">
      <c r="A929">
        <v>7550</v>
      </c>
      <c r="B929" t="s">
        <v>73</v>
      </c>
      <c r="C929">
        <v>340</v>
      </c>
      <c r="D929" s="404">
        <v>45225</v>
      </c>
      <c r="E929" t="s">
        <v>1647</v>
      </c>
      <c r="F929">
        <v>1.02</v>
      </c>
      <c r="G929">
        <v>2403388</v>
      </c>
      <c r="I929" t="s">
        <v>1166</v>
      </c>
    </row>
    <row r="930" spans="1:9" x14ac:dyDescent="0.25">
      <c r="A930">
        <v>7550</v>
      </c>
      <c r="B930" t="s">
        <v>73</v>
      </c>
      <c r="C930">
        <v>340</v>
      </c>
      <c r="D930" s="404">
        <v>45225</v>
      </c>
      <c r="E930" t="s">
        <v>1647</v>
      </c>
      <c r="F930">
        <v>1.02</v>
      </c>
      <c r="G930">
        <v>2403393</v>
      </c>
      <c r="I930" t="s">
        <v>1166</v>
      </c>
    </row>
    <row r="931" spans="1:9" x14ac:dyDescent="0.25">
      <c r="A931">
        <v>7550</v>
      </c>
      <c r="B931" t="s">
        <v>73</v>
      </c>
      <c r="C931">
        <v>340</v>
      </c>
      <c r="D931" s="404">
        <v>45229</v>
      </c>
      <c r="E931" t="s">
        <v>1647</v>
      </c>
      <c r="F931">
        <v>1.02</v>
      </c>
      <c r="G931">
        <v>2407579</v>
      </c>
      <c r="I931" t="s">
        <v>1166</v>
      </c>
    </row>
    <row r="932" spans="1:9" x14ac:dyDescent="0.25">
      <c r="A932">
        <v>7550</v>
      </c>
      <c r="B932" t="s">
        <v>73</v>
      </c>
      <c r="C932">
        <v>340</v>
      </c>
      <c r="D932" s="404">
        <v>45231</v>
      </c>
      <c r="E932" t="s">
        <v>1647</v>
      </c>
      <c r="F932">
        <v>1.02</v>
      </c>
      <c r="G932">
        <v>2411788</v>
      </c>
      <c r="I932" t="s">
        <v>1166</v>
      </c>
    </row>
    <row r="933" spans="1:9" x14ac:dyDescent="0.25">
      <c r="A933">
        <v>7550</v>
      </c>
      <c r="B933" t="s">
        <v>73</v>
      </c>
      <c r="C933">
        <v>340</v>
      </c>
      <c r="D933" s="404">
        <v>45231</v>
      </c>
      <c r="E933" t="s">
        <v>1647</v>
      </c>
      <c r="F933">
        <v>1.02</v>
      </c>
      <c r="G933">
        <v>2411790</v>
      </c>
      <c r="I933" t="s">
        <v>1166</v>
      </c>
    </row>
    <row r="934" spans="1:9" x14ac:dyDescent="0.25">
      <c r="A934">
        <v>7550</v>
      </c>
      <c r="B934" t="s">
        <v>73</v>
      </c>
      <c r="C934">
        <v>340</v>
      </c>
      <c r="D934" s="404">
        <v>45233</v>
      </c>
      <c r="E934" t="s">
        <v>1647</v>
      </c>
      <c r="F934">
        <v>1.02</v>
      </c>
      <c r="G934">
        <v>2415282</v>
      </c>
      <c r="I934" t="s">
        <v>1166</v>
      </c>
    </row>
    <row r="935" spans="1:9" x14ac:dyDescent="0.25">
      <c r="A935">
        <v>7550</v>
      </c>
      <c r="B935" t="s">
        <v>73</v>
      </c>
      <c r="C935">
        <v>340</v>
      </c>
      <c r="D935" s="404">
        <v>45246</v>
      </c>
      <c r="E935" t="s">
        <v>1647</v>
      </c>
      <c r="F935">
        <v>1.02</v>
      </c>
      <c r="G935">
        <v>2432334</v>
      </c>
      <c r="I935" t="s">
        <v>1166</v>
      </c>
    </row>
    <row r="936" spans="1:9" x14ac:dyDescent="0.25">
      <c r="A936">
        <v>7550</v>
      </c>
      <c r="B936" t="s">
        <v>73</v>
      </c>
      <c r="C936">
        <v>340</v>
      </c>
      <c r="D936" s="404">
        <v>45247</v>
      </c>
      <c r="E936" t="s">
        <v>1647</v>
      </c>
      <c r="F936">
        <v>1.02</v>
      </c>
      <c r="G936">
        <v>2433968</v>
      </c>
      <c r="I936" t="s">
        <v>1166</v>
      </c>
    </row>
    <row r="937" spans="1:9" x14ac:dyDescent="0.25">
      <c r="A937">
        <v>7550</v>
      </c>
      <c r="B937" t="s">
        <v>73</v>
      </c>
      <c r="C937">
        <v>340</v>
      </c>
      <c r="D937" s="404">
        <v>45250</v>
      </c>
      <c r="E937" t="s">
        <v>1647</v>
      </c>
      <c r="F937">
        <v>1.02</v>
      </c>
      <c r="G937">
        <v>2436023</v>
      </c>
      <c r="I937" t="s">
        <v>1166</v>
      </c>
    </row>
    <row r="938" spans="1:9" x14ac:dyDescent="0.25">
      <c r="A938">
        <v>7550</v>
      </c>
      <c r="B938" t="s">
        <v>73</v>
      </c>
      <c r="C938">
        <v>340</v>
      </c>
      <c r="D938" s="404">
        <v>45250</v>
      </c>
      <c r="E938" t="s">
        <v>1647</v>
      </c>
      <c r="F938">
        <v>1.02</v>
      </c>
      <c r="G938">
        <v>2436025</v>
      </c>
      <c r="I938" t="s">
        <v>1166</v>
      </c>
    </row>
    <row r="939" spans="1:9" x14ac:dyDescent="0.25">
      <c r="A939">
        <v>7550</v>
      </c>
      <c r="B939" t="s">
        <v>73</v>
      </c>
      <c r="C939">
        <v>340</v>
      </c>
      <c r="D939" s="404">
        <v>45252</v>
      </c>
      <c r="E939" t="s">
        <v>1647</v>
      </c>
      <c r="F939">
        <v>1.02</v>
      </c>
      <c r="G939">
        <v>2439688</v>
      </c>
      <c r="I939" t="s">
        <v>1166</v>
      </c>
    </row>
    <row r="940" spans="1:9" x14ac:dyDescent="0.25">
      <c r="A940">
        <v>7550</v>
      </c>
      <c r="B940" t="s">
        <v>73</v>
      </c>
      <c r="C940">
        <v>340</v>
      </c>
      <c r="D940" s="404">
        <v>45254</v>
      </c>
      <c r="E940" t="s">
        <v>1647</v>
      </c>
      <c r="F940">
        <v>1.02</v>
      </c>
      <c r="G940">
        <v>2443599</v>
      </c>
      <c r="I940" t="s">
        <v>1166</v>
      </c>
    </row>
    <row r="941" spans="1:9" x14ac:dyDescent="0.25">
      <c r="A941">
        <v>7550</v>
      </c>
      <c r="B941" t="s">
        <v>73</v>
      </c>
      <c r="C941">
        <v>340</v>
      </c>
      <c r="D941" s="404">
        <v>45261</v>
      </c>
      <c r="E941" t="s">
        <v>1647</v>
      </c>
      <c r="F941">
        <v>1.02</v>
      </c>
      <c r="G941">
        <v>2454794</v>
      </c>
      <c r="I941" t="s">
        <v>1166</v>
      </c>
    </row>
    <row r="942" spans="1:9" x14ac:dyDescent="0.25">
      <c r="A942">
        <v>7550</v>
      </c>
      <c r="B942" t="s">
        <v>73</v>
      </c>
      <c r="C942">
        <v>340</v>
      </c>
      <c r="D942" s="404">
        <v>45262</v>
      </c>
      <c r="E942" t="s">
        <v>1647</v>
      </c>
      <c r="F942">
        <v>1.02</v>
      </c>
      <c r="G942">
        <v>2455549</v>
      </c>
      <c r="I942" t="s">
        <v>1166</v>
      </c>
    </row>
    <row r="943" spans="1:9" x14ac:dyDescent="0.25">
      <c r="A943">
        <v>7550</v>
      </c>
      <c r="B943" t="s">
        <v>73</v>
      </c>
      <c r="C943">
        <v>340</v>
      </c>
      <c r="D943" s="404">
        <v>45266</v>
      </c>
      <c r="E943" t="s">
        <v>1647</v>
      </c>
      <c r="F943">
        <v>1.02</v>
      </c>
      <c r="G943">
        <v>2460649</v>
      </c>
      <c r="I943" t="s">
        <v>1166</v>
      </c>
    </row>
    <row r="944" spans="1:9" x14ac:dyDescent="0.25">
      <c r="A944">
        <v>7550</v>
      </c>
      <c r="B944" t="s">
        <v>73</v>
      </c>
      <c r="C944">
        <v>340</v>
      </c>
      <c r="D944" s="404">
        <v>45266</v>
      </c>
      <c r="E944" t="s">
        <v>1647</v>
      </c>
      <c r="F944">
        <v>1.02</v>
      </c>
      <c r="G944">
        <v>2460655</v>
      </c>
      <c r="I944" t="s">
        <v>1166</v>
      </c>
    </row>
    <row r="945" spans="1:9" x14ac:dyDescent="0.25">
      <c r="A945">
        <v>7550</v>
      </c>
      <c r="B945" t="s">
        <v>73</v>
      </c>
      <c r="C945">
        <v>340</v>
      </c>
      <c r="D945" s="404">
        <v>45271</v>
      </c>
      <c r="E945" t="s">
        <v>1647</v>
      </c>
      <c r="F945">
        <v>0.99</v>
      </c>
      <c r="G945">
        <v>2466940</v>
      </c>
      <c r="I945" t="s">
        <v>1166</v>
      </c>
    </row>
    <row r="946" spans="1:9" x14ac:dyDescent="0.25">
      <c r="A946">
        <v>7550</v>
      </c>
      <c r="B946" t="s">
        <v>73</v>
      </c>
      <c r="C946">
        <v>340</v>
      </c>
      <c r="D946" s="404">
        <v>45271</v>
      </c>
      <c r="E946" t="s">
        <v>1647</v>
      </c>
      <c r="F946">
        <v>0.99</v>
      </c>
      <c r="G946">
        <v>2466937</v>
      </c>
      <c r="I946" t="s">
        <v>1166</v>
      </c>
    </row>
    <row r="947" spans="1:9" x14ac:dyDescent="0.25">
      <c r="A947">
        <v>7550</v>
      </c>
      <c r="B947" t="s">
        <v>73</v>
      </c>
      <c r="C947">
        <v>340</v>
      </c>
      <c r="D947" s="404">
        <v>45275</v>
      </c>
      <c r="E947" t="s">
        <v>1647</v>
      </c>
      <c r="F947">
        <v>0.99</v>
      </c>
      <c r="G947">
        <v>2475034</v>
      </c>
      <c r="I947" t="s">
        <v>1166</v>
      </c>
    </row>
    <row r="948" spans="1:9" x14ac:dyDescent="0.25">
      <c r="A948">
        <v>7550</v>
      </c>
      <c r="B948" t="s">
        <v>73</v>
      </c>
      <c r="C948">
        <v>340</v>
      </c>
      <c r="D948" s="404">
        <v>45278</v>
      </c>
      <c r="E948" t="s">
        <v>1647</v>
      </c>
      <c r="F948">
        <v>0.99</v>
      </c>
      <c r="G948">
        <v>2477619</v>
      </c>
      <c r="I948" t="s">
        <v>1166</v>
      </c>
    </row>
    <row r="949" spans="1:9" x14ac:dyDescent="0.25">
      <c r="A949">
        <v>7550</v>
      </c>
      <c r="B949" t="s">
        <v>73</v>
      </c>
      <c r="C949">
        <v>340</v>
      </c>
      <c r="D949" s="404">
        <v>45278</v>
      </c>
      <c r="E949" t="s">
        <v>1647</v>
      </c>
      <c r="F949">
        <v>0.99</v>
      </c>
      <c r="G949">
        <v>2477622</v>
      </c>
      <c r="I949" t="s">
        <v>1166</v>
      </c>
    </row>
    <row r="950" spans="1:9" x14ac:dyDescent="0.25">
      <c r="A950">
        <v>7550</v>
      </c>
      <c r="B950" t="s">
        <v>73</v>
      </c>
      <c r="C950">
        <v>340</v>
      </c>
      <c r="D950" s="404">
        <v>45278</v>
      </c>
      <c r="E950" t="s">
        <v>1647</v>
      </c>
      <c r="F950">
        <v>0.99</v>
      </c>
      <c r="G950">
        <v>2477623</v>
      </c>
      <c r="I950" t="s">
        <v>1166</v>
      </c>
    </row>
    <row r="951" spans="1:9" x14ac:dyDescent="0.25">
      <c r="A951">
        <v>7550</v>
      </c>
      <c r="B951" t="s">
        <v>73</v>
      </c>
      <c r="C951">
        <v>340</v>
      </c>
      <c r="D951" s="404">
        <v>45280</v>
      </c>
      <c r="E951" t="s">
        <v>1647</v>
      </c>
      <c r="F951">
        <v>0.99</v>
      </c>
      <c r="G951">
        <v>2481281</v>
      </c>
      <c r="I951" t="s">
        <v>1166</v>
      </c>
    </row>
    <row r="952" spans="1:9" x14ac:dyDescent="0.25">
      <c r="A952">
        <v>7550</v>
      </c>
      <c r="B952" t="s">
        <v>73</v>
      </c>
      <c r="C952">
        <v>340</v>
      </c>
      <c r="D952" s="404">
        <v>45295</v>
      </c>
      <c r="E952" t="s">
        <v>1647</v>
      </c>
      <c r="F952">
        <v>0.99</v>
      </c>
      <c r="G952">
        <v>2494161</v>
      </c>
      <c r="I952" t="s">
        <v>1166</v>
      </c>
    </row>
    <row r="953" spans="1:9" x14ac:dyDescent="0.25">
      <c r="A953">
        <v>7550</v>
      </c>
      <c r="B953" t="s">
        <v>73</v>
      </c>
      <c r="C953">
        <v>340</v>
      </c>
      <c r="D953" s="404">
        <v>45314</v>
      </c>
      <c r="E953" t="s">
        <v>1647</v>
      </c>
      <c r="F953">
        <v>0.99</v>
      </c>
      <c r="G953">
        <v>2517527</v>
      </c>
      <c r="I953" t="s">
        <v>1166</v>
      </c>
    </row>
    <row r="954" spans="1:9" x14ac:dyDescent="0.25">
      <c r="A954">
        <v>7550</v>
      </c>
      <c r="B954" t="s">
        <v>73</v>
      </c>
      <c r="C954">
        <v>340</v>
      </c>
      <c r="D954" s="404">
        <v>45325</v>
      </c>
      <c r="E954" t="s">
        <v>1647</v>
      </c>
      <c r="F954">
        <v>0.99</v>
      </c>
      <c r="G954">
        <v>2532810</v>
      </c>
      <c r="I954" t="s">
        <v>1166</v>
      </c>
    </row>
    <row r="955" spans="1:9" x14ac:dyDescent="0.25">
      <c r="A955">
        <v>7550</v>
      </c>
      <c r="B955" t="s">
        <v>73</v>
      </c>
      <c r="C955">
        <v>340</v>
      </c>
      <c r="D955" s="404">
        <v>45327</v>
      </c>
      <c r="E955" t="s">
        <v>1647</v>
      </c>
      <c r="F955">
        <v>0.99</v>
      </c>
      <c r="G955">
        <v>2533978</v>
      </c>
      <c r="I955" t="s">
        <v>1166</v>
      </c>
    </row>
    <row r="956" spans="1:9" x14ac:dyDescent="0.25">
      <c r="A956">
        <v>7550</v>
      </c>
      <c r="B956" t="s">
        <v>73</v>
      </c>
      <c r="C956">
        <v>340</v>
      </c>
      <c r="D956" s="404">
        <v>45334</v>
      </c>
      <c r="E956" t="s">
        <v>1647</v>
      </c>
      <c r="F956">
        <v>0.99</v>
      </c>
      <c r="G956">
        <v>2542019</v>
      </c>
      <c r="I956" t="s">
        <v>1166</v>
      </c>
    </row>
    <row r="957" spans="1:9" x14ac:dyDescent="0.25">
      <c r="A957">
        <v>7550</v>
      </c>
      <c r="B957" t="s">
        <v>73</v>
      </c>
      <c r="C957">
        <v>340</v>
      </c>
      <c r="D957" s="404">
        <v>45336</v>
      </c>
      <c r="E957" t="s">
        <v>1647</v>
      </c>
      <c r="F957">
        <v>0.99</v>
      </c>
      <c r="G957">
        <v>2545624</v>
      </c>
      <c r="I957" t="s">
        <v>1166</v>
      </c>
    </row>
    <row r="958" spans="1:9" x14ac:dyDescent="0.25">
      <c r="A958">
        <v>7550</v>
      </c>
      <c r="B958" t="s">
        <v>73</v>
      </c>
      <c r="C958">
        <v>340</v>
      </c>
      <c r="D958" s="404">
        <v>45338</v>
      </c>
      <c r="E958" t="s">
        <v>1647</v>
      </c>
      <c r="F958">
        <v>0.99</v>
      </c>
      <c r="G958">
        <v>2549373</v>
      </c>
      <c r="I958" t="s">
        <v>1166</v>
      </c>
    </row>
    <row r="959" spans="1:9" x14ac:dyDescent="0.25">
      <c r="A959">
        <v>7550</v>
      </c>
      <c r="B959" t="s">
        <v>73</v>
      </c>
      <c r="C959">
        <v>340</v>
      </c>
      <c r="D959" s="404">
        <v>45341</v>
      </c>
      <c r="E959" t="s">
        <v>1647</v>
      </c>
      <c r="F959">
        <v>0.99</v>
      </c>
      <c r="G959">
        <v>2552028</v>
      </c>
      <c r="I959" t="s">
        <v>1166</v>
      </c>
    </row>
    <row r="960" spans="1:9" x14ac:dyDescent="0.25">
      <c r="A960">
        <v>7550</v>
      </c>
      <c r="B960" t="s">
        <v>73</v>
      </c>
      <c r="C960">
        <v>340</v>
      </c>
      <c r="D960" s="404">
        <v>45344</v>
      </c>
      <c r="E960" t="s">
        <v>1647</v>
      </c>
      <c r="F960">
        <v>0.99</v>
      </c>
      <c r="G960">
        <v>2557751</v>
      </c>
      <c r="I960" t="s">
        <v>1166</v>
      </c>
    </row>
    <row r="961" spans="1:9" x14ac:dyDescent="0.25">
      <c r="A961">
        <v>7550</v>
      </c>
      <c r="B961" t="s">
        <v>73</v>
      </c>
      <c r="C961">
        <v>340</v>
      </c>
      <c r="D961" s="404">
        <v>45348</v>
      </c>
      <c r="E961" t="s">
        <v>1647</v>
      </c>
      <c r="F961">
        <v>0.99</v>
      </c>
      <c r="G961">
        <v>2562015</v>
      </c>
      <c r="I961" t="s">
        <v>1166</v>
      </c>
    </row>
    <row r="962" spans="1:9" x14ac:dyDescent="0.25">
      <c r="A962">
        <v>7550</v>
      </c>
      <c r="B962" t="s">
        <v>73</v>
      </c>
      <c r="C962">
        <v>340</v>
      </c>
      <c r="D962" s="404">
        <v>45348</v>
      </c>
      <c r="E962" t="s">
        <v>1647</v>
      </c>
      <c r="F962">
        <v>0.99</v>
      </c>
      <c r="G962">
        <v>2562016</v>
      </c>
      <c r="I962" t="s">
        <v>1166</v>
      </c>
    </row>
    <row r="963" spans="1:9" x14ac:dyDescent="0.25">
      <c r="A963">
        <v>7550</v>
      </c>
      <c r="B963" t="s">
        <v>73</v>
      </c>
      <c r="C963">
        <v>340</v>
      </c>
      <c r="D963" s="404">
        <v>45348</v>
      </c>
      <c r="E963" t="s">
        <v>1647</v>
      </c>
      <c r="F963">
        <v>0.99</v>
      </c>
      <c r="G963">
        <v>2562019</v>
      </c>
      <c r="I963" t="s">
        <v>1166</v>
      </c>
    </row>
    <row r="964" spans="1:9" x14ac:dyDescent="0.25">
      <c r="A964">
        <v>7550</v>
      </c>
      <c r="B964" t="s">
        <v>73</v>
      </c>
      <c r="C964">
        <v>340</v>
      </c>
      <c r="D964" s="404">
        <v>44986</v>
      </c>
      <c r="E964" t="s">
        <v>1648</v>
      </c>
      <c r="F964">
        <v>1.7</v>
      </c>
      <c r="G964">
        <v>2102758</v>
      </c>
      <c r="I964" t="s">
        <v>1166</v>
      </c>
    </row>
    <row r="965" spans="1:9" x14ac:dyDescent="0.25">
      <c r="A965">
        <v>7550</v>
      </c>
      <c r="B965" t="s">
        <v>73</v>
      </c>
      <c r="C965">
        <v>340</v>
      </c>
      <c r="D965" s="404">
        <v>44993</v>
      </c>
      <c r="E965" t="s">
        <v>1648</v>
      </c>
      <c r="F965">
        <v>1.7</v>
      </c>
      <c r="G965">
        <v>2111924</v>
      </c>
      <c r="I965" t="s">
        <v>1166</v>
      </c>
    </row>
    <row r="966" spans="1:9" x14ac:dyDescent="0.25">
      <c r="A966">
        <v>7550</v>
      </c>
      <c r="B966" t="s">
        <v>73</v>
      </c>
      <c r="C966">
        <v>340</v>
      </c>
      <c r="D966" s="404">
        <v>44995</v>
      </c>
      <c r="E966" t="s">
        <v>1648</v>
      </c>
      <c r="F966">
        <v>1.7</v>
      </c>
      <c r="G966">
        <v>2115472</v>
      </c>
      <c r="I966" t="s">
        <v>1166</v>
      </c>
    </row>
    <row r="967" spans="1:9" x14ac:dyDescent="0.25">
      <c r="A967">
        <v>7550</v>
      </c>
      <c r="B967" t="s">
        <v>73</v>
      </c>
      <c r="C967">
        <v>340</v>
      </c>
      <c r="D967" s="404">
        <v>45000</v>
      </c>
      <c r="E967" t="s">
        <v>1648</v>
      </c>
      <c r="F967">
        <v>1.7</v>
      </c>
      <c r="G967">
        <v>2121260</v>
      </c>
      <c r="I967" t="s">
        <v>1166</v>
      </c>
    </row>
    <row r="968" spans="1:9" x14ac:dyDescent="0.25">
      <c r="A968">
        <v>7550</v>
      </c>
      <c r="B968" t="s">
        <v>73</v>
      </c>
      <c r="C968">
        <v>340</v>
      </c>
      <c r="D968" s="404">
        <v>45006</v>
      </c>
      <c r="E968" t="s">
        <v>1648</v>
      </c>
      <c r="F968">
        <v>1.7</v>
      </c>
      <c r="G968">
        <v>2128550</v>
      </c>
      <c r="I968" t="s">
        <v>1166</v>
      </c>
    </row>
    <row r="969" spans="1:9" x14ac:dyDescent="0.25">
      <c r="A969">
        <v>7550</v>
      </c>
      <c r="B969" t="s">
        <v>73</v>
      </c>
      <c r="C969">
        <v>340</v>
      </c>
      <c r="D969" s="404">
        <v>45008</v>
      </c>
      <c r="E969" t="s">
        <v>1648</v>
      </c>
      <c r="F969">
        <v>1.7</v>
      </c>
      <c r="G969">
        <v>2132265</v>
      </c>
      <c r="I969" t="s">
        <v>1166</v>
      </c>
    </row>
    <row r="970" spans="1:9" x14ac:dyDescent="0.25">
      <c r="A970">
        <v>7550</v>
      </c>
      <c r="B970" t="s">
        <v>73</v>
      </c>
      <c r="C970">
        <v>340</v>
      </c>
      <c r="D970" s="404">
        <v>45013</v>
      </c>
      <c r="E970" t="s">
        <v>1648</v>
      </c>
      <c r="F970">
        <v>1.7</v>
      </c>
      <c r="G970">
        <v>2137804</v>
      </c>
      <c r="I970" t="s">
        <v>1166</v>
      </c>
    </row>
    <row r="971" spans="1:9" x14ac:dyDescent="0.25">
      <c r="A971">
        <v>7550</v>
      </c>
      <c r="B971" t="s">
        <v>73</v>
      </c>
      <c r="C971">
        <v>340</v>
      </c>
      <c r="D971" s="404">
        <v>45020</v>
      </c>
      <c r="E971" t="s">
        <v>1648</v>
      </c>
      <c r="F971">
        <v>1.7</v>
      </c>
      <c r="G971">
        <v>2147656</v>
      </c>
      <c r="I971" t="s">
        <v>1166</v>
      </c>
    </row>
    <row r="972" spans="1:9" x14ac:dyDescent="0.25">
      <c r="A972">
        <v>7550</v>
      </c>
      <c r="B972" t="s">
        <v>73</v>
      </c>
      <c r="C972">
        <v>340</v>
      </c>
      <c r="D972" s="404">
        <v>45029</v>
      </c>
      <c r="E972" t="s">
        <v>1648</v>
      </c>
      <c r="F972">
        <v>1.7</v>
      </c>
      <c r="G972">
        <v>2156032</v>
      </c>
      <c r="I972" t="s">
        <v>1166</v>
      </c>
    </row>
    <row r="973" spans="1:9" x14ac:dyDescent="0.25">
      <c r="A973">
        <v>7550</v>
      </c>
      <c r="B973" t="s">
        <v>73</v>
      </c>
      <c r="C973">
        <v>340</v>
      </c>
      <c r="D973" s="404">
        <v>45033</v>
      </c>
      <c r="E973" t="s">
        <v>1648</v>
      </c>
      <c r="F973">
        <v>1.7</v>
      </c>
      <c r="G973">
        <v>2159423</v>
      </c>
      <c r="I973" t="s">
        <v>1166</v>
      </c>
    </row>
    <row r="974" spans="1:9" x14ac:dyDescent="0.25">
      <c r="A974">
        <v>7550</v>
      </c>
      <c r="B974" t="s">
        <v>73</v>
      </c>
      <c r="C974">
        <v>340</v>
      </c>
      <c r="D974" s="404">
        <v>45035</v>
      </c>
      <c r="E974" t="s">
        <v>1648</v>
      </c>
      <c r="F974">
        <v>1.7</v>
      </c>
      <c r="G974">
        <v>2162417</v>
      </c>
      <c r="I974" t="s">
        <v>1166</v>
      </c>
    </row>
    <row r="975" spans="1:9" x14ac:dyDescent="0.25">
      <c r="A975">
        <v>7550</v>
      </c>
      <c r="B975" t="s">
        <v>73</v>
      </c>
      <c r="C975">
        <v>340</v>
      </c>
      <c r="D975" s="404">
        <v>45037</v>
      </c>
      <c r="E975" t="s">
        <v>1648</v>
      </c>
      <c r="F975">
        <v>1.7</v>
      </c>
      <c r="G975">
        <v>2165916</v>
      </c>
      <c r="I975" t="s">
        <v>1166</v>
      </c>
    </row>
    <row r="976" spans="1:9" x14ac:dyDescent="0.25">
      <c r="A976">
        <v>7550</v>
      </c>
      <c r="B976" t="s">
        <v>73</v>
      </c>
      <c r="C976">
        <v>340</v>
      </c>
      <c r="D976" s="404">
        <v>45056</v>
      </c>
      <c r="E976" t="s">
        <v>1648</v>
      </c>
      <c r="F976">
        <v>1.7</v>
      </c>
      <c r="G976">
        <v>2187792</v>
      </c>
      <c r="I976" t="s">
        <v>1166</v>
      </c>
    </row>
    <row r="977" spans="1:9" x14ac:dyDescent="0.25">
      <c r="A977">
        <v>7550</v>
      </c>
      <c r="B977" t="s">
        <v>73</v>
      </c>
      <c r="C977">
        <v>340</v>
      </c>
      <c r="D977" s="404">
        <v>45056</v>
      </c>
      <c r="E977" t="s">
        <v>1648</v>
      </c>
      <c r="F977">
        <v>1.7</v>
      </c>
      <c r="G977">
        <v>2187794</v>
      </c>
      <c r="I977" t="s">
        <v>1166</v>
      </c>
    </row>
    <row r="978" spans="1:9" x14ac:dyDescent="0.25">
      <c r="A978">
        <v>7550</v>
      </c>
      <c r="B978" t="s">
        <v>73</v>
      </c>
      <c r="C978">
        <v>340</v>
      </c>
      <c r="D978" s="404">
        <v>45056</v>
      </c>
      <c r="E978" t="s">
        <v>1648</v>
      </c>
      <c r="F978">
        <v>1.7</v>
      </c>
      <c r="G978">
        <v>2187795</v>
      </c>
      <c r="I978" t="s">
        <v>1166</v>
      </c>
    </row>
    <row r="979" spans="1:9" x14ac:dyDescent="0.25">
      <c r="A979">
        <v>7550</v>
      </c>
      <c r="B979" t="s">
        <v>73</v>
      </c>
      <c r="C979">
        <v>340</v>
      </c>
      <c r="D979" s="404">
        <v>45071</v>
      </c>
      <c r="E979" t="s">
        <v>1648</v>
      </c>
      <c r="F979">
        <v>1.7</v>
      </c>
      <c r="G979">
        <v>2207783</v>
      </c>
      <c r="I979" t="s">
        <v>1166</v>
      </c>
    </row>
    <row r="980" spans="1:9" x14ac:dyDescent="0.25">
      <c r="A980">
        <v>7550</v>
      </c>
      <c r="B980" t="s">
        <v>73</v>
      </c>
      <c r="C980">
        <v>340</v>
      </c>
      <c r="D980" s="404">
        <v>45076</v>
      </c>
      <c r="E980" t="s">
        <v>1648</v>
      </c>
      <c r="F980">
        <v>1.7</v>
      </c>
      <c r="G980">
        <v>2213616</v>
      </c>
      <c r="I980" t="s">
        <v>1166</v>
      </c>
    </row>
    <row r="981" spans="1:9" x14ac:dyDescent="0.25">
      <c r="A981">
        <v>7550</v>
      </c>
      <c r="B981" t="s">
        <v>73</v>
      </c>
      <c r="C981">
        <v>340</v>
      </c>
      <c r="D981" s="404">
        <v>45083</v>
      </c>
      <c r="E981" t="s">
        <v>1648</v>
      </c>
      <c r="F981">
        <v>1.7</v>
      </c>
      <c r="G981">
        <v>2221575</v>
      </c>
      <c r="I981" t="s">
        <v>1166</v>
      </c>
    </row>
    <row r="982" spans="1:9" x14ac:dyDescent="0.25">
      <c r="A982">
        <v>7550</v>
      </c>
      <c r="B982" t="s">
        <v>73</v>
      </c>
      <c r="C982">
        <v>340</v>
      </c>
      <c r="D982" s="404">
        <v>45083</v>
      </c>
      <c r="E982" t="s">
        <v>1648</v>
      </c>
      <c r="F982">
        <v>1.7</v>
      </c>
      <c r="G982">
        <v>2221577</v>
      </c>
      <c r="I982" t="s">
        <v>1166</v>
      </c>
    </row>
    <row r="983" spans="1:9" x14ac:dyDescent="0.25">
      <c r="A983">
        <v>7550</v>
      </c>
      <c r="B983" t="s">
        <v>73</v>
      </c>
      <c r="C983">
        <v>340</v>
      </c>
      <c r="D983" s="404">
        <v>45110</v>
      </c>
      <c r="E983" t="s">
        <v>1648</v>
      </c>
      <c r="F983">
        <v>1.7</v>
      </c>
      <c r="G983">
        <v>2257268</v>
      </c>
      <c r="I983" t="s">
        <v>1166</v>
      </c>
    </row>
    <row r="984" spans="1:9" x14ac:dyDescent="0.25">
      <c r="A984">
        <v>7550</v>
      </c>
      <c r="B984" t="s">
        <v>73</v>
      </c>
      <c r="C984">
        <v>340</v>
      </c>
      <c r="D984" s="404">
        <v>45111</v>
      </c>
      <c r="E984" t="s">
        <v>1648</v>
      </c>
      <c r="F984">
        <v>1.7</v>
      </c>
      <c r="G984">
        <v>2258808</v>
      </c>
      <c r="I984" t="s">
        <v>1166</v>
      </c>
    </row>
    <row r="985" spans="1:9" x14ac:dyDescent="0.25">
      <c r="A985">
        <v>7550</v>
      </c>
      <c r="B985" t="s">
        <v>73</v>
      </c>
      <c r="C985">
        <v>340</v>
      </c>
      <c r="D985" s="404">
        <v>45119</v>
      </c>
      <c r="E985" t="s">
        <v>1648</v>
      </c>
      <c r="F985">
        <v>1.7</v>
      </c>
      <c r="G985">
        <v>2269050</v>
      </c>
      <c r="I985" t="s">
        <v>1166</v>
      </c>
    </row>
    <row r="986" spans="1:9" x14ac:dyDescent="0.25">
      <c r="A986">
        <v>7550</v>
      </c>
      <c r="B986" t="s">
        <v>73</v>
      </c>
      <c r="C986">
        <v>340</v>
      </c>
      <c r="D986" s="404">
        <v>45125</v>
      </c>
      <c r="E986" t="s">
        <v>1648</v>
      </c>
      <c r="F986">
        <v>1.7</v>
      </c>
      <c r="G986">
        <v>2274275</v>
      </c>
      <c r="I986" t="s">
        <v>1166</v>
      </c>
    </row>
    <row r="987" spans="1:9" x14ac:dyDescent="0.25">
      <c r="A987">
        <v>7550</v>
      </c>
      <c r="B987" t="s">
        <v>73</v>
      </c>
      <c r="C987">
        <v>340</v>
      </c>
      <c r="D987" s="404">
        <v>45142</v>
      </c>
      <c r="E987" t="s">
        <v>1648</v>
      </c>
      <c r="F987">
        <v>1.7</v>
      </c>
      <c r="G987">
        <v>2298782</v>
      </c>
      <c r="I987" t="s">
        <v>1166</v>
      </c>
    </row>
    <row r="988" spans="1:9" x14ac:dyDescent="0.25">
      <c r="A988">
        <v>7550</v>
      </c>
      <c r="B988" t="s">
        <v>73</v>
      </c>
      <c r="C988">
        <v>340</v>
      </c>
      <c r="D988" s="404">
        <v>45145</v>
      </c>
      <c r="E988" t="s">
        <v>1648</v>
      </c>
      <c r="F988">
        <v>1.7</v>
      </c>
      <c r="G988">
        <v>2300498</v>
      </c>
      <c r="I988" t="s">
        <v>1166</v>
      </c>
    </row>
    <row r="989" spans="1:9" x14ac:dyDescent="0.25">
      <c r="A989">
        <v>7550</v>
      </c>
      <c r="B989" t="s">
        <v>73</v>
      </c>
      <c r="C989">
        <v>340</v>
      </c>
      <c r="D989" s="404">
        <v>45149</v>
      </c>
      <c r="E989" t="s">
        <v>1648</v>
      </c>
      <c r="F989">
        <v>1.7</v>
      </c>
      <c r="G989">
        <v>2307195</v>
      </c>
      <c r="I989" t="s">
        <v>1166</v>
      </c>
    </row>
    <row r="990" spans="1:9" x14ac:dyDescent="0.25">
      <c r="A990">
        <v>7550</v>
      </c>
      <c r="B990" t="s">
        <v>73</v>
      </c>
      <c r="C990">
        <v>340</v>
      </c>
      <c r="D990" s="404">
        <v>45149</v>
      </c>
      <c r="E990" t="s">
        <v>1648</v>
      </c>
      <c r="F990">
        <v>1.7</v>
      </c>
      <c r="G990">
        <v>2307196</v>
      </c>
      <c r="I990" t="s">
        <v>1166</v>
      </c>
    </row>
    <row r="991" spans="1:9" x14ac:dyDescent="0.25">
      <c r="A991">
        <v>7550</v>
      </c>
      <c r="B991" t="s">
        <v>73</v>
      </c>
      <c r="C991">
        <v>340</v>
      </c>
      <c r="D991" s="404">
        <v>45149</v>
      </c>
      <c r="E991" t="s">
        <v>1648</v>
      </c>
      <c r="F991">
        <v>1.7</v>
      </c>
      <c r="G991">
        <v>2307202</v>
      </c>
      <c r="I991" t="s">
        <v>1166</v>
      </c>
    </row>
    <row r="992" spans="1:9" x14ac:dyDescent="0.25">
      <c r="A992">
        <v>7550</v>
      </c>
      <c r="B992" t="s">
        <v>73</v>
      </c>
      <c r="C992">
        <v>340</v>
      </c>
      <c r="D992" s="404">
        <v>45159</v>
      </c>
      <c r="E992" t="s">
        <v>1648</v>
      </c>
      <c r="F992">
        <v>1.7</v>
      </c>
      <c r="G992">
        <v>2317840</v>
      </c>
      <c r="I992" t="s">
        <v>1166</v>
      </c>
    </row>
    <row r="993" spans="1:9" x14ac:dyDescent="0.25">
      <c r="A993">
        <v>7550</v>
      </c>
      <c r="B993" t="s">
        <v>73</v>
      </c>
      <c r="C993">
        <v>340</v>
      </c>
      <c r="D993" s="404">
        <v>45159</v>
      </c>
      <c r="E993" t="s">
        <v>1648</v>
      </c>
      <c r="F993">
        <v>1.7</v>
      </c>
      <c r="G993">
        <v>2317842</v>
      </c>
      <c r="I993" t="s">
        <v>1166</v>
      </c>
    </row>
    <row r="994" spans="1:9" x14ac:dyDescent="0.25">
      <c r="A994">
        <v>7550</v>
      </c>
      <c r="B994" t="s">
        <v>73</v>
      </c>
      <c r="C994">
        <v>340</v>
      </c>
      <c r="D994" s="404">
        <v>45192</v>
      </c>
      <c r="E994" t="s">
        <v>1648</v>
      </c>
      <c r="F994">
        <v>1.7</v>
      </c>
      <c r="G994">
        <v>2360822</v>
      </c>
      <c r="I994" t="s">
        <v>1166</v>
      </c>
    </row>
    <row r="995" spans="1:9" x14ac:dyDescent="0.25">
      <c r="A995">
        <v>7550</v>
      </c>
      <c r="B995" t="s">
        <v>73</v>
      </c>
      <c r="C995">
        <v>340</v>
      </c>
      <c r="D995" s="404">
        <v>45195</v>
      </c>
      <c r="E995" t="s">
        <v>1648</v>
      </c>
      <c r="F995">
        <v>1.7</v>
      </c>
      <c r="G995">
        <v>2364070</v>
      </c>
      <c r="I995" t="s">
        <v>1166</v>
      </c>
    </row>
    <row r="996" spans="1:9" x14ac:dyDescent="0.25">
      <c r="A996">
        <v>7550</v>
      </c>
      <c r="B996" t="s">
        <v>73</v>
      </c>
      <c r="C996">
        <v>340</v>
      </c>
      <c r="D996" s="404">
        <v>45205</v>
      </c>
      <c r="E996" t="s">
        <v>1648</v>
      </c>
      <c r="F996">
        <v>1.7</v>
      </c>
      <c r="G996">
        <v>2379286</v>
      </c>
      <c r="I996" t="s">
        <v>1166</v>
      </c>
    </row>
    <row r="997" spans="1:9" x14ac:dyDescent="0.25">
      <c r="A997">
        <v>7550</v>
      </c>
      <c r="B997" t="s">
        <v>73</v>
      </c>
      <c r="C997">
        <v>340</v>
      </c>
      <c r="D997" s="404">
        <v>45205</v>
      </c>
      <c r="E997" t="s">
        <v>1648</v>
      </c>
      <c r="F997">
        <v>1.7</v>
      </c>
      <c r="G997">
        <v>2379289</v>
      </c>
      <c r="I997" t="s">
        <v>1166</v>
      </c>
    </row>
    <row r="998" spans="1:9" x14ac:dyDescent="0.25">
      <c r="A998">
        <v>7550</v>
      </c>
      <c r="B998" t="s">
        <v>73</v>
      </c>
      <c r="C998">
        <v>340</v>
      </c>
      <c r="D998" s="404">
        <v>45211</v>
      </c>
      <c r="E998" t="s">
        <v>1648</v>
      </c>
      <c r="F998">
        <v>1.7</v>
      </c>
      <c r="G998">
        <v>2386781</v>
      </c>
      <c r="I998" t="s">
        <v>1166</v>
      </c>
    </row>
    <row r="999" spans="1:9" x14ac:dyDescent="0.25">
      <c r="A999">
        <v>7550</v>
      </c>
      <c r="B999" t="s">
        <v>73</v>
      </c>
      <c r="C999">
        <v>340</v>
      </c>
      <c r="D999" s="404">
        <v>45212</v>
      </c>
      <c r="E999" t="s">
        <v>1648</v>
      </c>
      <c r="F999">
        <v>1.7</v>
      </c>
      <c r="G999">
        <v>2388820</v>
      </c>
      <c r="I999" t="s">
        <v>1166</v>
      </c>
    </row>
    <row r="1000" spans="1:9" x14ac:dyDescent="0.25">
      <c r="A1000">
        <v>7550</v>
      </c>
      <c r="B1000" t="s">
        <v>73</v>
      </c>
      <c r="C1000">
        <v>340</v>
      </c>
      <c r="D1000" s="404">
        <v>45219</v>
      </c>
      <c r="E1000" t="s">
        <v>1648</v>
      </c>
      <c r="F1000">
        <v>1.7</v>
      </c>
      <c r="G1000">
        <v>2397658</v>
      </c>
      <c r="I1000" t="s">
        <v>1166</v>
      </c>
    </row>
    <row r="1001" spans="1:9" x14ac:dyDescent="0.25">
      <c r="A1001">
        <v>7550</v>
      </c>
      <c r="B1001" t="s">
        <v>73</v>
      </c>
      <c r="C1001">
        <v>340</v>
      </c>
      <c r="D1001" s="404">
        <v>45243</v>
      </c>
      <c r="E1001" t="s">
        <v>1648</v>
      </c>
      <c r="F1001">
        <v>1.7</v>
      </c>
      <c r="G1001">
        <v>2426752</v>
      </c>
      <c r="I1001" t="s">
        <v>1166</v>
      </c>
    </row>
    <row r="1002" spans="1:9" x14ac:dyDescent="0.25">
      <c r="A1002">
        <v>7550</v>
      </c>
      <c r="B1002" t="s">
        <v>73</v>
      </c>
      <c r="C1002">
        <v>340</v>
      </c>
      <c r="D1002" s="404">
        <v>45247</v>
      </c>
      <c r="E1002" t="s">
        <v>1648</v>
      </c>
      <c r="F1002">
        <v>1.7</v>
      </c>
      <c r="G1002">
        <v>2433966</v>
      </c>
      <c r="I1002" t="s">
        <v>1166</v>
      </c>
    </row>
    <row r="1003" spans="1:9" x14ac:dyDescent="0.25">
      <c r="A1003">
        <v>7550</v>
      </c>
      <c r="B1003" t="s">
        <v>73</v>
      </c>
      <c r="C1003">
        <v>340</v>
      </c>
      <c r="D1003" s="404">
        <v>45247</v>
      </c>
      <c r="E1003" t="s">
        <v>1648</v>
      </c>
      <c r="F1003">
        <v>1.7</v>
      </c>
      <c r="G1003">
        <v>2433967</v>
      </c>
      <c r="I1003" t="s">
        <v>1166</v>
      </c>
    </row>
    <row r="1004" spans="1:9" x14ac:dyDescent="0.25">
      <c r="A1004">
        <v>7550</v>
      </c>
      <c r="B1004" t="s">
        <v>73</v>
      </c>
      <c r="C1004">
        <v>340</v>
      </c>
      <c r="D1004" s="404">
        <v>45251</v>
      </c>
      <c r="E1004" t="s">
        <v>1648</v>
      </c>
      <c r="F1004">
        <v>1.7</v>
      </c>
      <c r="G1004">
        <v>2437885</v>
      </c>
      <c r="I1004" t="s">
        <v>1166</v>
      </c>
    </row>
    <row r="1005" spans="1:9" x14ac:dyDescent="0.25">
      <c r="A1005">
        <v>7550</v>
      </c>
      <c r="B1005" t="s">
        <v>73</v>
      </c>
      <c r="C1005">
        <v>340</v>
      </c>
      <c r="D1005" s="404">
        <v>45257</v>
      </c>
      <c r="E1005" t="s">
        <v>1648</v>
      </c>
      <c r="F1005">
        <v>1.7</v>
      </c>
      <c r="G1005">
        <v>2445681</v>
      </c>
      <c r="I1005" t="s">
        <v>1166</v>
      </c>
    </row>
    <row r="1006" spans="1:9" x14ac:dyDescent="0.25">
      <c r="A1006">
        <v>7550</v>
      </c>
      <c r="B1006" t="s">
        <v>73</v>
      </c>
      <c r="C1006">
        <v>340</v>
      </c>
      <c r="D1006" s="404">
        <v>45259</v>
      </c>
      <c r="E1006" t="s">
        <v>1648</v>
      </c>
      <c r="F1006">
        <v>1.7</v>
      </c>
      <c r="G1006">
        <v>2449971</v>
      </c>
      <c r="I1006" t="s">
        <v>1166</v>
      </c>
    </row>
    <row r="1007" spans="1:9" x14ac:dyDescent="0.25">
      <c r="A1007">
        <v>7550</v>
      </c>
      <c r="B1007" t="s">
        <v>73</v>
      </c>
      <c r="C1007">
        <v>340</v>
      </c>
      <c r="D1007" s="404">
        <v>45266</v>
      </c>
      <c r="E1007" t="s">
        <v>1648</v>
      </c>
      <c r="F1007">
        <v>1.7</v>
      </c>
      <c r="G1007">
        <v>2460659</v>
      </c>
      <c r="I1007" t="s">
        <v>1166</v>
      </c>
    </row>
    <row r="1008" spans="1:9" x14ac:dyDescent="0.25">
      <c r="A1008">
        <v>7550</v>
      </c>
      <c r="B1008" t="s">
        <v>73</v>
      </c>
      <c r="C1008">
        <v>340</v>
      </c>
      <c r="D1008" s="404">
        <v>45267</v>
      </c>
      <c r="E1008" t="s">
        <v>1648</v>
      </c>
      <c r="F1008">
        <v>1.65</v>
      </c>
      <c r="G1008">
        <v>2462868</v>
      </c>
      <c r="I1008" t="s">
        <v>1166</v>
      </c>
    </row>
    <row r="1009" spans="1:9" x14ac:dyDescent="0.25">
      <c r="A1009">
        <v>7550</v>
      </c>
      <c r="B1009" t="s">
        <v>73</v>
      </c>
      <c r="C1009">
        <v>340</v>
      </c>
      <c r="D1009" s="404">
        <v>45273</v>
      </c>
      <c r="E1009" t="s">
        <v>1648</v>
      </c>
      <c r="F1009">
        <v>1.65</v>
      </c>
      <c r="G1009">
        <v>2470803</v>
      </c>
      <c r="I1009" t="s">
        <v>1166</v>
      </c>
    </row>
    <row r="1010" spans="1:9" x14ac:dyDescent="0.25">
      <c r="A1010">
        <v>7550</v>
      </c>
      <c r="B1010" t="s">
        <v>73</v>
      </c>
      <c r="C1010">
        <v>340</v>
      </c>
      <c r="D1010" s="404">
        <v>45282</v>
      </c>
      <c r="E1010" t="s">
        <v>1648</v>
      </c>
      <c r="F1010">
        <v>1.65</v>
      </c>
      <c r="G1010">
        <v>2486766</v>
      </c>
      <c r="I1010" t="s">
        <v>1166</v>
      </c>
    </row>
    <row r="1011" spans="1:9" x14ac:dyDescent="0.25">
      <c r="A1011">
        <v>7550</v>
      </c>
      <c r="B1011" t="s">
        <v>73</v>
      </c>
      <c r="C1011">
        <v>340</v>
      </c>
      <c r="D1011" s="404">
        <v>45282</v>
      </c>
      <c r="E1011" t="s">
        <v>1648</v>
      </c>
      <c r="F1011">
        <v>1.65</v>
      </c>
      <c r="G1011">
        <v>2486767</v>
      </c>
      <c r="I1011" t="s">
        <v>1166</v>
      </c>
    </row>
    <row r="1012" spans="1:9" x14ac:dyDescent="0.25">
      <c r="A1012">
        <v>7550</v>
      </c>
      <c r="B1012" t="s">
        <v>73</v>
      </c>
      <c r="C1012">
        <v>340</v>
      </c>
      <c r="D1012" s="404">
        <v>45288</v>
      </c>
      <c r="E1012" t="s">
        <v>1648</v>
      </c>
      <c r="F1012">
        <v>1.65</v>
      </c>
      <c r="G1012">
        <v>2488790</v>
      </c>
      <c r="I1012" t="s">
        <v>1166</v>
      </c>
    </row>
    <row r="1013" spans="1:9" x14ac:dyDescent="0.25">
      <c r="A1013">
        <v>7550</v>
      </c>
      <c r="B1013" t="s">
        <v>73</v>
      </c>
      <c r="C1013">
        <v>340</v>
      </c>
      <c r="D1013" s="404">
        <v>45288</v>
      </c>
      <c r="E1013" t="s">
        <v>1648</v>
      </c>
      <c r="F1013">
        <v>1.65</v>
      </c>
      <c r="G1013">
        <v>2488793</v>
      </c>
      <c r="I1013" t="s">
        <v>1166</v>
      </c>
    </row>
    <row r="1014" spans="1:9" x14ac:dyDescent="0.25">
      <c r="A1014">
        <v>7550</v>
      </c>
      <c r="B1014" t="s">
        <v>73</v>
      </c>
      <c r="C1014">
        <v>340</v>
      </c>
      <c r="D1014" s="404">
        <v>45294</v>
      </c>
      <c r="E1014" t="s">
        <v>1648</v>
      </c>
      <c r="F1014">
        <v>1.65</v>
      </c>
      <c r="G1014">
        <v>2492787</v>
      </c>
      <c r="I1014" t="s">
        <v>1166</v>
      </c>
    </row>
    <row r="1015" spans="1:9" x14ac:dyDescent="0.25">
      <c r="A1015">
        <v>7550</v>
      </c>
      <c r="B1015" t="s">
        <v>73</v>
      </c>
      <c r="C1015">
        <v>340</v>
      </c>
      <c r="D1015" s="404">
        <v>45299</v>
      </c>
      <c r="E1015" t="s">
        <v>1648</v>
      </c>
      <c r="F1015">
        <v>1.65</v>
      </c>
      <c r="G1015">
        <v>2497728</v>
      </c>
      <c r="I1015" t="s">
        <v>1166</v>
      </c>
    </row>
    <row r="1016" spans="1:9" x14ac:dyDescent="0.25">
      <c r="A1016">
        <v>7550</v>
      </c>
      <c r="B1016" t="s">
        <v>73</v>
      </c>
      <c r="C1016">
        <v>340</v>
      </c>
      <c r="D1016" s="404">
        <v>45306</v>
      </c>
      <c r="E1016" t="s">
        <v>1648</v>
      </c>
      <c r="F1016">
        <v>1.65</v>
      </c>
      <c r="G1016">
        <v>2506600</v>
      </c>
      <c r="I1016" t="s">
        <v>1166</v>
      </c>
    </row>
    <row r="1017" spans="1:9" x14ac:dyDescent="0.25">
      <c r="A1017">
        <v>7550</v>
      </c>
      <c r="B1017" t="s">
        <v>73</v>
      </c>
      <c r="C1017">
        <v>340</v>
      </c>
      <c r="D1017" s="404">
        <v>45306</v>
      </c>
      <c r="E1017" t="s">
        <v>1648</v>
      </c>
      <c r="F1017">
        <v>1.65</v>
      </c>
      <c r="G1017">
        <v>2506606</v>
      </c>
      <c r="I1017" t="s">
        <v>1166</v>
      </c>
    </row>
    <row r="1018" spans="1:9" x14ac:dyDescent="0.25">
      <c r="A1018">
        <v>7550</v>
      </c>
      <c r="B1018" t="s">
        <v>73</v>
      </c>
      <c r="C1018">
        <v>340</v>
      </c>
      <c r="D1018" s="404">
        <v>45307</v>
      </c>
      <c r="E1018" t="s">
        <v>1648</v>
      </c>
      <c r="F1018">
        <v>1.65</v>
      </c>
      <c r="G1018">
        <v>2508156</v>
      </c>
      <c r="I1018" t="s">
        <v>1166</v>
      </c>
    </row>
    <row r="1019" spans="1:9" x14ac:dyDescent="0.25">
      <c r="A1019">
        <v>7550</v>
      </c>
      <c r="B1019" t="s">
        <v>73</v>
      </c>
      <c r="C1019">
        <v>340</v>
      </c>
      <c r="D1019" s="404">
        <v>45321</v>
      </c>
      <c r="E1019" t="s">
        <v>1648</v>
      </c>
      <c r="F1019">
        <v>1.65</v>
      </c>
      <c r="G1019">
        <v>2525627</v>
      </c>
      <c r="I1019" t="s">
        <v>1166</v>
      </c>
    </row>
    <row r="1020" spans="1:9" x14ac:dyDescent="0.25">
      <c r="A1020">
        <v>7550</v>
      </c>
      <c r="B1020" t="s">
        <v>73</v>
      </c>
      <c r="C1020">
        <v>340</v>
      </c>
      <c r="D1020" s="404">
        <v>45331</v>
      </c>
      <c r="E1020" t="s">
        <v>1648</v>
      </c>
      <c r="F1020">
        <v>1.65</v>
      </c>
      <c r="G1020">
        <v>2539939</v>
      </c>
      <c r="I1020" t="s">
        <v>1166</v>
      </c>
    </row>
    <row r="1021" spans="1:9" x14ac:dyDescent="0.25">
      <c r="A1021">
        <v>7550</v>
      </c>
      <c r="B1021" t="s">
        <v>73</v>
      </c>
      <c r="C1021">
        <v>340</v>
      </c>
      <c r="D1021" s="404">
        <v>45338</v>
      </c>
      <c r="E1021" t="s">
        <v>1648</v>
      </c>
      <c r="F1021">
        <v>1.65</v>
      </c>
      <c r="G1021">
        <v>2549375</v>
      </c>
      <c r="I1021" t="s">
        <v>1166</v>
      </c>
    </row>
    <row r="1022" spans="1:9" x14ac:dyDescent="0.25">
      <c r="A1022">
        <v>7550</v>
      </c>
      <c r="B1022" t="s">
        <v>73</v>
      </c>
      <c r="C1022">
        <v>340</v>
      </c>
      <c r="D1022" s="404">
        <v>45341</v>
      </c>
      <c r="E1022" t="s">
        <v>1648</v>
      </c>
      <c r="F1022">
        <v>1.65</v>
      </c>
      <c r="G1022">
        <v>2552025</v>
      </c>
      <c r="I1022" t="s">
        <v>1166</v>
      </c>
    </row>
    <row r="1023" spans="1:9" x14ac:dyDescent="0.25">
      <c r="A1023">
        <v>7550</v>
      </c>
      <c r="B1023" t="s">
        <v>73</v>
      </c>
      <c r="C1023">
        <v>340</v>
      </c>
      <c r="D1023" s="404">
        <v>45343</v>
      </c>
      <c r="E1023" t="s">
        <v>1648</v>
      </c>
      <c r="F1023">
        <v>1.65</v>
      </c>
      <c r="G1023">
        <v>2555958</v>
      </c>
      <c r="I1023" t="s">
        <v>1166</v>
      </c>
    </row>
    <row r="1024" spans="1:9" x14ac:dyDescent="0.25">
      <c r="A1024">
        <v>7550</v>
      </c>
      <c r="B1024" t="s">
        <v>73</v>
      </c>
      <c r="C1024">
        <v>340</v>
      </c>
      <c r="D1024" s="404">
        <v>44996</v>
      </c>
      <c r="E1024" t="s">
        <v>1649</v>
      </c>
      <c r="F1024">
        <v>2.38</v>
      </c>
      <c r="G1024">
        <v>2116196</v>
      </c>
      <c r="I1024" t="s">
        <v>1166</v>
      </c>
    </row>
    <row r="1025" spans="1:9" x14ac:dyDescent="0.25">
      <c r="A1025">
        <v>7550</v>
      </c>
      <c r="B1025" t="s">
        <v>73</v>
      </c>
      <c r="C1025">
        <v>340</v>
      </c>
      <c r="D1025" s="404">
        <v>44996</v>
      </c>
      <c r="E1025" t="s">
        <v>1649</v>
      </c>
      <c r="F1025">
        <v>2.38</v>
      </c>
      <c r="G1025">
        <v>2116198</v>
      </c>
      <c r="I1025" t="s">
        <v>1166</v>
      </c>
    </row>
    <row r="1026" spans="1:9" x14ac:dyDescent="0.25">
      <c r="A1026">
        <v>7550</v>
      </c>
      <c r="B1026" t="s">
        <v>73</v>
      </c>
      <c r="C1026">
        <v>340</v>
      </c>
      <c r="D1026" s="404">
        <v>44999</v>
      </c>
      <c r="E1026" t="s">
        <v>1649</v>
      </c>
      <c r="F1026">
        <v>2.38</v>
      </c>
      <c r="G1026">
        <v>2119325</v>
      </c>
      <c r="I1026" t="s">
        <v>1166</v>
      </c>
    </row>
    <row r="1027" spans="1:9" x14ac:dyDescent="0.25">
      <c r="A1027">
        <v>7550</v>
      </c>
      <c r="B1027" t="s">
        <v>73</v>
      </c>
      <c r="C1027">
        <v>340</v>
      </c>
      <c r="D1027" s="404">
        <v>45013</v>
      </c>
      <c r="E1027" t="s">
        <v>1649</v>
      </c>
      <c r="F1027">
        <v>2.38</v>
      </c>
      <c r="G1027">
        <v>2137803</v>
      </c>
      <c r="I1027" t="s">
        <v>1166</v>
      </c>
    </row>
    <row r="1028" spans="1:9" x14ac:dyDescent="0.25">
      <c r="A1028">
        <v>7550</v>
      </c>
      <c r="B1028" t="s">
        <v>73</v>
      </c>
      <c r="C1028">
        <v>340</v>
      </c>
      <c r="D1028" s="404">
        <v>45035</v>
      </c>
      <c r="E1028" t="s">
        <v>1649</v>
      </c>
      <c r="F1028">
        <v>2.38</v>
      </c>
      <c r="G1028">
        <v>2162416</v>
      </c>
      <c r="I1028" t="s">
        <v>1166</v>
      </c>
    </row>
    <row r="1029" spans="1:9" x14ac:dyDescent="0.25">
      <c r="A1029">
        <v>7550</v>
      </c>
      <c r="B1029" t="s">
        <v>73</v>
      </c>
      <c r="C1029">
        <v>340</v>
      </c>
      <c r="D1029" s="404">
        <v>45043</v>
      </c>
      <c r="E1029" t="s">
        <v>1649</v>
      </c>
      <c r="F1029">
        <v>2.38</v>
      </c>
      <c r="G1029">
        <v>2170891</v>
      </c>
      <c r="I1029" t="s">
        <v>1166</v>
      </c>
    </row>
    <row r="1030" spans="1:9" x14ac:dyDescent="0.25">
      <c r="A1030">
        <v>7550</v>
      </c>
      <c r="B1030" t="s">
        <v>73</v>
      </c>
      <c r="C1030">
        <v>340</v>
      </c>
      <c r="D1030" s="404">
        <v>45071</v>
      </c>
      <c r="E1030" t="s">
        <v>1649</v>
      </c>
      <c r="F1030">
        <v>2.38</v>
      </c>
      <c r="G1030">
        <v>2207781</v>
      </c>
      <c r="I1030" t="s">
        <v>1166</v>
      </c>
    </row>
    <row r="1031" spans="1:9" x14ac:dyDescent="0.25">
      <c r="A1031">
        <v>7550</v>
      </c>
      <c r="B1031" t="s">
        <v>73</v>
      </c>
      <c r="C1031">
        <v>340</v>
      </c>
      <c r="D1031" s="404">
        <v>45078</v>
      </c>
      <c r="E1031" t="s">
        <v>1649</v>
      </c>
      <c r="F1031">
        <v>2.38</v>
      </c>
      <c r="G1031">
        <v>2218158</v>
      </c>
      <c r="I1031" t="s">
        <v>1166</v>
      </c>
    </row>
    <row r="1032" spans="1:9" x14ac:dyDescent="0.25">
      <c r="A1032">
        <v>7550</v>
      </c>
      <c r="B1032" t="s">
        <v>73</v>
      </c>
      <c r="C1032">
        <v>340</v>
      </c>
      <c r="D1032" s="404">
        <v>45092</v>
      </c>
      <c r="E1032" t="s">
        <v>1649</v>
      </c>
      <c r="F1032">
        <v>2.38</v>
      </c>
      <c r="G1032">
        <v>2234409</v>
      </c>
      <c r="I1032" t="s">
        <v>1166</v>
      </c>
    </row>
    <row r="1033" spans="1:9" x14ac:dyDescent="0.25">
      <c r="A1033">
        <v>7550</v>
      </c>
      <c r="B1033" t="s">
        <v>73</v>
      </c>
      <c r="C1033">
        <v>340</v>
      </c>
      <c r="D1033" s="404">
        <v>45103</v>
      </c>
      <c r="E1033" t="s">
        <v>1649</v>
      </c>
      <c r="F1033">
        <v>2.38</v>
      </c>
      <c r="G1033">
        <v>2247410</v>
      </c>
      <c r="I1033" t="s">
        <v>1166</v>
      </c>
    </row>
    <row r="1034" spans="1:9" x14ac:dyDescent="0.25">
      <c r="A1034">
        <v>7550</v>
      </c>
      <c r="B1034" t="s">
        <v>73</v>
      </c>
      <c r="C1034">
        <v>340</v>
      </c>
      <c r="D1034" s="404">
        <v>45103</v>
      </c>
      <c r="E1034" t="s">
        <v>1649</v>
      </c>
      <c r="F1034">
        <v>2.38</v>
      </c>
      <c r="G1034">
        <v>2247412</v>
      </c>
      <c r="I1034" t="s">
        <v>1166</v>
      </c>
    </row>
    <row r="1035" spans="1:9" x14ac:dyDescent="0.25">
      <c r="A1035">
        <v>7550</v>
      </c>
      <c r="B1035" t="s">
        <v>73</v>
      </c>
      <c r="C1035">
        <v>340</v>
      </c>
      <c r="D1035" s="404">
        <v>45115</v>
      </c>
      <c r="E1035" t="s">
        <v>1649</v>
      </c>
      <c r="F1035">
        <v>2.38</v>
      </c>
      <c r="G1035">
        <v>2264637</v>
      </c>
      <c r="I1035" t="s">
        <v>1166</v>
      </c>
    </row>
    <row r="1036" spans="1:9" x14ac:dyDescent="0.25">
      <c r="A1036">
        <v>7550</v>
      </c>
      <c r="B1036" t="s">
        <v>73</v>
      </c>
      <c r="C1036">
        <v>340</v>
      </c>
      <c r="D1036" s="404">
        <v>45131</v>
      </c>
      <c r="E1036" t="s">
        <v>1649</v>
      </c>
      <c r="F1036">
        <v>2.38</v>
      </c>
      <c r="G1036">
        <v>2281748</v>
      </c>
      <c r="I1036" t="s">
        <v>1166</v>
      </c>
    </row>
    <row r="1037" spans="1:9" x14ac:dyDescent="0.25">
      <c r="A1037">
        <v>7550</v>
      </c>
      <c r="B1037" t="s">
        <v>73</v>
      </c>
      <c r="C1037">
        <v>340</v>
      </c>
      <c r="D1037" s="404">
        <v>45155</v>
      </c>
      <c r="E1037" t="s">
        <v>1649</v>
      </c>
      <c r="F1037">
        <v>2.38</v>
      </c>
      <c r="G1037">
        <v>2314191</v>
      </c>
      <c r="I1037" t="s">
        <v>1166</v>
      </c>
    </row>
    <row r="1038" spans="1:9" x14ac:dyDescent="0.25">
      <c r="A1038">
        <v>7550</v>
      </c>
      <c r="B1038" t="s">
        <v>73</v>
      </c>
      <c r="C1038">
        <v>340</v>
      </c>
      <c r="D1038" s="404">
        <v>45160</v>
      </c>
      <c r="E1038" t="s">
        <v>1649</v>
      </c>
      <c r="F1038">
        <v>2.38</v>
      </c>
      <c r="G1038">
        <v>2319385</v>
      </c>
      <c r="I1038" t="s">
        <v>1166</v>
      </c>
    </row>
    <row r="1039" spans="1:9" x14ac:dyDescent="0.25">
      <c r="A1039">
        <v>7550</v>
      </c>
      <c r="B1039" t="s">
        <v>73</v>
      </c>
      <c r="C1039">
        <v>340</v>
      </c>
      <c r="D1039" s="404">
        <v>45167</v>
      </c>
      <c r="E1039" t="s">
        <v>1649</v>
      </c>
      <c r="F1039">
        <v>2.38</v>
      </c>
      <c r="G1039">
        <v>2328710</v>
      </c>
      <c r="I1039" t="s">
        <v>1166</v>
      </c>
    </row>
    <row r="1040" spans="1:9" x14ac:dyDescent="0.25">
      <c r="A1040">
        <v>7550</v>
      </c>
      <c r="B1040" t="s">
        <v>73</v>
      </c>
      <c r="C1040">
        <v>340</v>
      </c>
      <c r="D1040" s="404">
        <v>45167</v>
      </c>
      <c r="E1040" t="s">
        <v>1649</v>
      </c>
      <c r="F1040">
        <v>2.38</v>
      </c>
      <c r="G1040">
        <v>2328711</v>
      </c>
      <c r="I1040" t="s">
        <v>1166</v>
      </c>
    </row>
    <row r="1041" spans="1:9" x14ac:dyDescent="0.25">
      <c r="A1041">
        <v>7550</v>
      </c>
      <c r="B1041" t="s">
        <v>73</v>
      </c>
      <c r="C1041">
        <v>340</v>
      </c>
      <c r="D1041" s="404">
        <v>45170</v>
      </c>
      <c r="E1041" t="s">
        <v>1649</v>
      </c>
      <c r="F1041">
        <v>2.38</v>
      </c>
      <c r="G1041">
        <v>2334436</v>
      </c>
      <c r="I1041" t="s">
        <v>1166</v>
      </c>
    </row>
    <row r="1042" spans="1:9" x14ac:dyDescent="0.25">
      <c r="A1042">
        <v>7550</v>
      </c>
      <c r="B1042" t="s">
        <v>73</v>
      </c>
      <c r="C1042">
        <v>340</v>
      </c>
      <c r="D1042" s="404">
        <v>45182</v>
      </c>
      <c r="E1042" t="s">
        <v>1649</v>
      </c>
      <c r="F1042">
        <v>2.38</v>
      </c>
      <c r="G1042">
        <v>2348232</v>
      </c>
      <c r="I1042" t="s">
        <v>1166</v>
      </c>
    </row>
    <row r="1043" spans="1:9" x14ac:dyDescent="0.25">
      <c r="A1043">
        <v>7550</v>
      </c>
      <c r="B1043" t="s">
        <v>73</v>
      </c>
      <c r="C1043">
        <v>340</v>
      </c>
      <c r="D1043" s="404">
        <v>45183</v>
      </c>
      <c r="E1043" t="s">
        <v>1649</v>
      </c>
      <c r="F1043">
        <v>2.38</v>
      </c>
      <c r="G1043">
        <v>2350137</v>
      </c>
      <c r="I1043" t="s">
        <v>1166</v>
      </c>
    </row>
    <row r="1044" spans="1:9" x14ac:dyDescent="0.25">
      <c r="A1044">
        <v>7550</v>
      </c>
      <c r="B1044" t="s">
        <v>73</v>
      </c>
      <c r="C1044">
        <v>340</v>
      </c>
      <c r="D1044" s="404">
        <v>45192</v>
      </c>
      <c r="E1044" t="s">
        <v>1649</v>
      </c>
      <c r="F1044">
        <v>2.38</v>
      </c>
      <c r="G1044">
        <v>2360820</v>
      </c>
      <c r="I1044" t="s">
        <v>1166</v>
      </c>
    </row>
    <row r="1045" spans="1:9" x14ac:dyDescent="0.25">
      <c r="A1045">
        <v>7550</v>
      </c>
      <c r="B1045" t="s">
        <v>73</v>
      </c>
      <c r="C1045">
        <v>340</v>
      </c>
      <c r="D1045" s="404">
        <v>45208</v>
      </c>
      <c r="E1045" t="s">
        <v>1649</v>
      </c>
      <c r="F1045">
        <v>2.38</v>
      </c>
      <c r="G1045">
        <v>2381351</v>
      </c>
      <c r="I1045" t="s">
        <v>1166</v>
      </c>
    </row>
    <row r="1046" spans="1:9" x14ac:dyDescent="0.25">
      <c r="A1046">
        <v>7550</v>
      </c>
      <c r="B1046" t="s">
        <v>73</v>
      </c>
      <c r="C1046">
        <v>340</v>
      </c>
      <c r="D1046" s="404">
        <v>45209</v>
      </c>
      <c r="E1046" t="s">
        <v>1649</v>
      </c>
      <c r="F1046">
        <v>2.38</v>
      </c>
      <c r="G1046">
        <v>2383188</v>
      </c>
      <c r="I1046" t="s">
        <v>1166</v>
      </c>
    </row>
    <row r="1047" spans="1:9" x14ac:dyDescent="0.25">
      <c r="A1047">
        <v>7550</v>
      </c>
      <c r="B1047" t="s">
        <v>73</v>
      </c>
      <c r="C1047">
        <v>340</v>
      </c>
      <c r="D1047" s="404">
        <v>45211</v>
      </c>
      <c r="E1047" t="s">
        <v>1649</v>
      </c>
      <c r="F1047">
        <v>2.38</v>
      </c>
      <c r="G1047">
        <v>2386780</v>
      </c>
      <c r="I1047" t="s">
        <v>1166</v>
      </c>
    </row>
    <row r="1048" spans="1:9" x14ac:dyDescent="0.25">
      <c r="A1048">
        <v>7550</v>
      </c>
      <c r="B1048" t="s">
        <v>73</v>
      </c>
      <c r="C1048">
        <v>340</v>
      </c>
      <c r="D1048" s="404">
        <v>45223</v>
      </c>
      <c r="E1048" t="s">
        <v>1649</v>
      </c>
      <c r="F1048">
        <v>2.38</v>
      </c>
      <c r="G1048">
        <v>2399836</v>
      </c>
      <c r="I1048" t="s">
        <v>1166</v>
      </c>
    </row>
    <row r="1049" spans="1:9" x14ac:dyDescent="0.25">
      <c r="A1049">
        <v>7550</v>
      </c>
      <c r="B1049" t="s">
        <v>73</v>
      </c>
      <c r="C1049">
        <v>340</v>
      </c>
      <c r="D1049" s="404">
        <v>45231</v>
      </c>
      <c r="E1049" t="s">
        <v>1649</v>
      </c>
      <c r="F1049">
        <v>2.38</v>
      </c>
      <c r="G1049">
        <v>2411791</v>
      </c>
      <c r="I1049" t="s">
        <v>1166</v>
      </c>
    </row>
    <row r="1050" spans="1:9" x14ac:dyDescent="0.25">
      <c r="A1050">
        <v>7550</v>
      </c>
      <c r="B1050" t="s">
        <v>73</v>
      </c>
      <c r="C1050">
        <v>340</v>
      </c>
      <c r="D1050" s="404">
        <v>45234</v>
      </c>
      <c r="E1050" t="s">
        <v>1649</v>
      </c>
      <c r="F1050">
        <v>2.38</v>
      </c>
      <c r="G1050">
        <v>2416022</v>
      </c>
      <c r="I1050" t="s">
        <v>1166</v>
      </c>
    </row>
    <row r="1051" spans="1:9" x14ac:dyDescent="0.25">
      <c r="A1051">
        <v>7550</v>
      </c>
      <c r="B1051" t="s">
        <v>73</v>
      </c>
      <c r="C1051">
        <v>340</v>
      </c>
      <c r="D1051" s="404">
        <v>45236</v>
      </c>
      <c r="E1051" t="s">
        <v>1649</v>
      </c>
      <c r="F1051">
        <v>2.38</v>
      </c>
      <c r="G1051">
        <v>2417410</v>
      </c>
      <c r="I1051" t="s">
        <v>1166</v>
      </c>
    </row>
    <row r="1052" spans="1:9" x14ac:dyDescent="0.25">
      <c r="A1052">
        <v>7550</v>
      </c>
      <c r="B1052" t="s">
        <v>73</v>
      </c>
      <c r="C1052">
        <v>340</v>
      </c>
      <c r="D1052" s="404">
        <v>45238</v>
      </c>
      <c r="E1052" t="s">
        <v>1649</v>
      </c>
      <c r="F1052">
        <v>2.38</v>
      </c>
      <c r="G1052">
        <v>2420652</v>
      </c>
      <c r="I1052" t="s">
        <v>1166</v>
      </c>
    </row>
    <row r="1053" spans="1:9" x14ac:dyDescent="0.25">
      <c r="A1053">
        <v>7550</v>
      </c>
      <c r="B1053" t="s">
        <v>73</v>
      </c>
      <c r="C1053">
        <v>340</v>
      </c>
      <c r="D1053" s="404">
        <v>45260</v>
      </c>
      <c r="E1053" t="s">
        <v>1649</v>
      </c>
      <c r="F1053">
        <v>2.38</v>
      </c>
      <c r="G1053">
        <v>2452776</v>
      </c>
      <c r="I1053" t="s">
        <v>1166</v>
      </c>
    </row>
    <row r="1054" spans="1:9" x14ac:dyDescent="0.25">
      <c r="A1054">
        <v>7550</v>
      </c>
      <c r="B1054" t="s">
        <v>73</v>
      </c>
      <c r="C1054">
        <v>340</v>
      </c>
      <c r="D1054" s="404">
        <v>45265</v>
      </c>
      <c r="E1054" t="s">
        <v>1649</v>
      </c>
      <c r="F1054">
        <v>2.38</v>
      </c>
      <c r="G1054">
        <v>2458776</v>
      </c>
      <c r="I1054" t="s">
        <v>1166</v>
      </c>
    </row>
    <row r="1055" spans="1:9" x14ac:dyDescent="0.25">
      <c r="A1055">
        <v>7550</v>
      </c>
      <c r="B1055" t="s">
        <v>73</v>
      </c>
      <c r="C1055">
        <v>340</v>
      </c>
      <c r="D1055" s="404">
        <v>45268</v>
      </c>
      <c r="E1055" t="s">
        <v>1649</v>
      </c>
      <c r="F1055">
        <v>2.31</v>
      </c>
      <c r="G1055">
        <v>2464745</v>
      </c>
      <c r="I1055" t="s">
        <v>1166</v>
      </c>
    </row>
    <row r="1056" spans="1:9" x14ac:dyDescent="0.25">
      <c r="A1056">
        <v>7550</v>
      </c>
      <c r="B1056" t="s">
        <v>73</v>
      </c>
      <c r="C1056">
        <v>340</v>
      </c>
      <c r="D1056" s="404">
        <v>45275</v>
      </c>
      <c r="E1056" t="s">
        <v>1649</v>
      </c>
      <c r="F1056">
        <v>2.31</v>
      </c>
      <c r="G1056">
        <v>2475032</v>
      </c>
      <c r="I1056" t="s">
        <v>1166</v>
      </c>
    </row>
    <row r="1057" spans="1:9" x14ac:dyDescent="0.25">
      <c r="A1057">
        <v>7550</v>
      </c>
      <c r="B1057" t="s">
        <v>73</v>
      </c>
      <c r="C1057">
        <v>340</v>
      </c>
      <c r="D1057" s="404">
        <v>45281</v>
      </c>
      <c r="E1057" t="s">
        <v>1649</v>
      </c>
      <c r="F1057">
        <v>2.31</v>
      </c>
      <c r="G1057">
        <v>2483437</v>
      </c>
      <c r="I1057" t="s">
        <v>1166</v>
      </c>
    </row>
    <row r="1058" spans="1:9" x14ac:dyDescent="0.25">
      <c r="A1058">
        <v>7550</v>
      </c>
      <c r="B1058" t="s">
        <v>73</v>
      </c>
      <c r="C1058">
        <v>340</v>
      </c>
      <c r="D1058" s="404">
        <v>45288</v>
      </c>
      <c r="E1058" t="s">
        <v>1649</v>
      </c>
      <c r="F1058">
        <v>2.31</v>
      </c>
      <c r="G1058">
        <v>2488794</v>
      </c>
      <c r="I1058" t="s">
        <v>1166</v>
      </c>
    </row>
    <row r="1059" spans="1:9" x14ac:dyDescent="0.25">
      <c r="A1059">
        <v>7550</v>
      </c>
      <c r="B1059" t="s">
        <v>73</v>
      </c>
      <c r="C1059">
        <v>340</v>
      </c>
      <c r="D1059" s="404">
        <v>45297</v>
      </c>
      <c r="E1059" t="s">
        <v>1649</v>
      </c>
      <c r="F1059">
        <v>2.31</v>
      </c>
      <c r="G1059">
        <v>2496437</v>
      </c>
      <c r="I1059" t="s">
        <v>1166</v>
      </c>
    </row>
    <row r="1060" spans="1:9" x14ac:dyDescent="0.25">
      <c r="A1060">
        <v>7550</v>
      </c>
      <c r="B1060" t="s">
        <v>73</v>
      </c>
      <c r="C1060">
        <v>340</v>
      </c>
      <c r="D1060" s="404">
        <v>45299</v>
      </c>
      <c r="E1060" t="s">
        <v>1649</v>
      </c>
      <c r="F1060">
        <v>2.31</v>
      </c>
      <c r="G1060">
        <v>2497727</v>
      </c>
      <c r="I1060" t="s">
        <v>1166</v>
      </c>
    </row>
    <row r="1061" spans="1:9" x14ac:dyDescent="0.25">
      <c r="A1061">
        <v>7550</v>
      </c>
      <c r="B1061" t="s">
        <v>73</v>
      </c>
      <c r="C1061">
        <v>340</v>
      </c>
      <c r="D1061" s="404">
        <v>45330</v>
      </c>
      <c r="E1061" t="s">
        <v>1649</v>
      </c>
      <c r="F1061">
        <v>2.31</v>
      </c>
      <c r="G1061">
        <v>2537407</v>
      </c>
      <c r="I1061" t="s">
        <v>1166</v>
      </c>
    </row>
    <row r="1062" spans="1:9" x14ac:dyDescent="0.25">
      <c r="A1062">
        <v>7550</v>
      </c>
      <c r="B1062" t="s">
        <v>73</v>
      </c>
      <c r="C1062">
        <v>340</v>
      </c>
      <c r="D1062" s="404">
        <v>45337</v>
      </c>
      <c r="E1062" t="s">
        <v>1649</v>
      </c>
      <c r="F1062">
        <v>2.31</v>
      </c>
      <c r="G1062">
        <v>2547379</v>
      </c>
      <c r="I1062" t="s">
        <v>1166</v>
      </c>
    </row>
    <row r="1063" spans="1:9" x14ac:dyDescent="0.25">
      <c r="A1063">
        <v>7550</v>
      </c>
      <c r="B1063" t="s">
        <v>73</v>
      </c>
      <c r="C1063">
        <v>340</v>
      </c>
      <c r="D1063" s="404">
        <v>45338</v>
      </c>
      <c r="E1063" t="s">
        <v>1649</v>
      </c>
      <c r="F1063">
        <v>2.31</v>
      </c>
      <c r="G1063">
        <v>2549370</v>
      </c>
      <c r="I1063" t="s">
        <v>1166</v>
      </c>
    </row>
    <row r="1064" spans="1:9" x14ac:dyDescent="0.25">
      <c r="A1064">
        <v>7550</v>
      </c>
      <c r="B1064" t="s">
        <v>73</v>
      </c>
      <c r="C1064">
        <v>340</v>
      </c>
      <c r="D1064" s="404">
        <v>45349</v>
      </c>
      <c r="E1064" t="s">
        <v>1649</v>
      </c>
      <c r="F1064">
        <v>2.31</v>
      </c>
      <c r="G1064">
        <v>2564066</v>
      </c>
      <c r="I1064" t="s">
        <v>1166</v>
      </c>
    </row>
    <row r="1065" spans="1:9" x14ac:dyDescent="0.25">
      <c r="A1065">
        <v>7550</v>
      </c>
      <c r="B1065" t="s">
        <v>73</v>
      </c>
      <c r="C1065">
        <v>340</v>
      </c>
      <c r="D1065" s="404">
        <v>44988</v>
      </c>
      <c r="E1065" t="s">
        <v>1650</v>
      </c>
      <c r="F1065">
        <v>2.72</v>
      </c>
      <c r="G1065">
        <v>2106204</v>
      </c>
      <c r="I1065" t="s">
        <v>1166</v>
      </c>
    </row>
    <row r="1066" spans="1:9" x14ac:dyDescent="0.25">
      <c r="A1066">
        <v>7550</v>
      </c>
      <c r="B1066" t="s">
        <v>73</v>
      </c>
      <c r="C1066">
        <v>340</v>
      </c>
      <c r="D1066" s="404">
        <v>44998</v>
      </c>
      <c r="E1066" t="s">
        <v>1650</v>
      </c>
      <c r="F1066">
        <v>2.72</v>
      </c>
      <c r="G1066">
        <v>2117523</v>
      </c>
      <c r="I1066" t="s">
        <v>1166</v>
      </c>
    </row>
    <row r="1067" spans="1:9" x14ac:dyDescent="0.25">
      <c r="A1067">
        <v>7550</v>
      </c>
      <c r="B1067" t="s">
        <v>73</v>
      </c>
      <c r="C1067">
        <v>340</v>
      </c>
      <c r="D1067" s="404">
        <v>45000</v>
      </c>
      <c r="E1067" t="s">
        <v>1650</v>
      </c>
      <c r="F1067">
        <v>2.72</v>
      </c>
      <c r="G1067">
        <v>2121258</v>
      </c>
      <c r="I1067" t="s">
        <v>1166</v>
      </c>
    </row>
    <row r="1068" spans="1:9" x14ac:dyDescent="0.25">
      <c r="A1068">
        <v>7550</v>
      </c>
      <c r="B1068" t="s">
        <v>73</v>
      </c>
      <c r="C1068">
        <v>340</v>
      </c>
      <c r="D1068" s="404">
        <v>45007</v>
      </c>
      <c r="E1068" t="s">
        <v>1650</v>
      </c>
      <c r="F1068">
        <v>2.72</v>
      </c>
      <c r="G1068">
        <v>2130308</v>
      </c>
      <c r="I1068" t="s">
        <v>1166</v>
      </c>
    </row>
    <row r="1069" spans="1:9" x14ac:dyDescent="0.25">
      <c r="A1069">
        <v>7550</v>
      </c>
      <c r="B1069" t="s">
        <v>73</v>
      </c>
      <c r="C1069">
        <v>340</v>
      </c>
      <c r="D1069" s="404">
        <v>45012</v>
      </c>
      <c r="E1069" t="s">
        <v>1650</v>
      </c>
      <c r="F1069">
        <v>2.72</v>
      </c>
      <c r="G1069">
        <v>2135995</v>
      </c>
      <c r="I1069" t="s">
        <v>1166</v>
      </c>
    </row>
    <row r="1070" spans="1:9" x14ac:dyDescent="0.25">
      <c r="A1070">
        <v>7550</v>
      </c>
      <c r="B1070" t="s">
        <v>73</v>
      </c>
      <c r="C1070">
        <v>340</v>
      </c>
      <c r="D1070" s="404">
        <v>45014</v>
      </c>
      <c r="E1070" t="s">
        <v>1650</v>
      </c>
      <c r="F1070">
        <v>2.72</v>
      </c>
      <c r="G1070">
        <v>2139606</v>
      </c>
      <c r="I1070" t="s">
        <v>1166</v>
      </c>
    </row>
    <row r="1071" spans="1:9" x14ac:dyDescent="0.25">
      <c r="A1071">
        <v>7550</v>
      </c>
      <c r="B1071" t="s">
        <v>73</v>
      </c>
      <c r="C1071">
        <v>340</v>
      </c>
      <c r="D1071" s="404">
        <v>45014</v>
      </c>
      <c r="E1071" t="s">
        <v>1650</v>
      </c>
      <c r="F1071">
        <v>2.72</v>
      </c>
      <c r="G1071">
        <v>2139608</v>
      </c>
      <c r="I1071" t="s">
        <v>1166</v>
      </c>
    </row>
    <row r="1072" spans="1:9" x14ac:dyDescent="0.25">
      <c r="A1072">
        <v>7550</v>
      </c>
      <c r="B1072" t="s">
        <v>73</v>
      </c>
      <c r="C1072">
        <v>340</v>
      </c>
      <c r="D1072" s="404">
        <v>45019</v>
      </c>
      <c r="E1072" t="s">
        <v>1650</v>
      </c>
      <c r="F1072">
        <v>2.72</v>
      </c>
      <c r="G1072">
        <v>2146096</v>
      </c>
      <c r="I1072" t="s">
        <v>1166</v>
      </c>
    </row>
    <row r="1073" spans="1:9" x14ac:dyDescent="0.25">
      <c r="A1073">
        <v>7550</v>
      </c>
      <c r="B1073" t="s">
        <v>73</v>
      </c>
      <c r="C1073">
        <v>340</v>
      </c>
      <c r="D1073" s="404">
        <v>45043</v>
      </c>
      <c r="E1073" t="s">
        <v>1650</v>
      </c>
      <c r="F1073">
        <v>2.72</v>
      </c>
      <c r="G1073">
        <v>2170892</v>
      </c>
      <c r="I1073" t="s">
        <v>1166</v>
      </c>
    </row>
    <row r="1074" spans="1:9" x14ac:dyDescent="0.25">
      <c r="A1074">
        <v>7550</v>
      </c>
      <c r="B1074" t="s">
        <v>73</v>
      </c>
      <c r="C1074">
        <v>340</v>
      </c>
      <c r="D1074" s="404">
        <v>45048</v>
      </c>
      <c r="E1074" t="s">
        <v>1650</v>
      </c>
      <c r="F1074">
        <v>2.72</v>
      </c>
      <c r="G1074">
        <v>2177568</v>
      </c>
      <c r="I1074" t="s">
        <v>1166</v>
      </c>
    </row>
    <row r="1075" spans="1:9" x14ac:dyDescent="0.25">
      <c r="A1075">
        <v>7550</v>
      </c>
      <c r="B1075" t="s">
        <v>73</v>
      </c>
      <c r="C1075">
        <v>340</v>
      </c>
      <c r="D1075" s="404">
        <v>45050</v>
      </c>
      <c r="E1075" t="s">
        <v>1650</v>
      </c>
      <c r="F1075">
        <v>2.72</v>
      </c>
      <c r="G1075">
        <v>2181265</v>
      </c>
      <c r="I1075" t="s">
        <v>1166</v>
      </c>
    </row>
    <row r="1076" spans="1:9" x14ac:dyDescent="0.25">
      <c r="A1076">
        <v>7550</v>
      </c>
      <c r="B1076" t="s">
        <v>73</v>
      </c>
      <c r="C1076">
        <v>340</v>
      </c>
      <c r="D1076" s="404">
        <v>45054</v>
      </c>
      <c r="E1076" t="s">
        <v>1650</v>
      </c>
      <c r="F1076">
        <v>2.72</v>
      </c>
      <c r="G1076">
        <v>2184725</v>
      </c>
      <c r="I1076" t="s">
        <v>1166</v>
      </c>
    </row>
    <row r="1077" spans="1:9" x14ac:dyDescent="0.25">
      <c r="A1077">
        <v>7550</v>
      </c>
      <c r="B1077" t="s">
        <v>73</v>
      </c>
      <c r="C1077">
        <v>340</v>
      </c>
      <c r="D1077" s="404">
        <v>45056</v>
      </c>
      <c r="E1077" t="s">
        <v>1650</v>
      </c>
      <c r="F1077">
        <v>2.72</v>
      </c>
      <c r="G1077">
        <v>2187797</v>
      </c>
      <c r="I1077" t="s">
        <v>1166</v>
      </c>
    </row>
    <row r="1078" spans="1:9" x14ac:dyDescent="0.25">
      <c r="A1078">
        <v>7550</v>
      </c>
      <c r="B1078" t="s">
        <v>73</v>
      </c>
      <c r="C1078">
        <v>340</v>
      </c>
      <c r="D1078" s="404">
        <v>45063</v>
      </c>
      <c r="E1078" t="s">
        <v>1650</v>
      </c>
      <c r="F1078">
        <v>2.72</v>
      </c>
      <c r="G1078">
        <v>2196808</v>
      </c>
      <c r="I1078" t="s">
        <v>1166</v>
      </c>
    </row>
    <row r="1079" spans="1:9" x14ac:dyDescent="0.25">
      <c r="A1079">
        <v>7550</v>
      </c>
      <c r="B1079" t="s">
        <v>73</v>
      </c>
      <c r="C1079">
        <v>340</v>
      </c>
      <c r="D1079" s="404">
        <v>45068</v>
      </c>
      <c r="E1079" t="s">
        <v>1650</v>
      </c>
      <c r="F1079">
        <v>2.72</v>
      </c>
      <c r="G1079">
        <v>2202207</v>
      </c>
      <c r="I1079" t="s">
        <v>1166</v>
      </c>
    </row>
    <row r="1080" spans="1:9" x14ac:dyDescent="0.25">
      <c r="A1080">
        <v>7550</v>
      </c>
      <c r="B1080" t="s">
        <v>73</v>
      </c>
      <c r="C1080">
        <v>340</v>
      </c>
      <c r="D1080" s="404">
        <v>45079</v>
      </c>
      <c r="E1080" t="s">
        <v>1650</v>
      </c>
      <c r="F1080">
        <v>2.72</v>
      </c>
      <c r="G1080">
        <v>2219745</v>
      </c>
      <c r="I1080" t="s">
        <v>1166</v>
      </c>
    </row>
    <row r="1081" spans="1:9" x14ac:dyDescent="0.25">
      <c r="A1081">
        <v>7550</v>
      </c>
      <c r="B1081" t="s">
        <v>73</v>
      </c>
      <c r="C1081">
        <v>340</v>
      </c>
      <c r="D1081" s="404">
        <v>45086</v>
      </c>
      <c r="E1081" t="s">
        <v>1650</v>
      </c>
      <c r="F1081">
        <v>2.72</v>
      </c>
      <c r="G1081">
        <v>2227190</v>
      </c>
      <c r="I1081" t="s">
        <v>1166</v>
      </c>
    </row>
    <row r="1082" spans="1:9" x14ac:dyDescent="0.25">
      <c r="A1082">
        <v>7550</v>
      </c>
      <c r="B1082" t="s">
        <v>73</v>
      </c>
      <c r="C1082">
        <v>340</v>
      </c>
      <c r="D1082" s="404">
        <v>45117</v>
      </c>
      <c r="E1082" t="s">
        <v>1650</v>
      </c>
      <c r="F1082">
        <v>2.72</v>
      </c>
      <c r="G1082">
        <v>2267439</v>
      </c>
      <c r="I1082" t="s">
        <v>1166</v>
      </c>
    </row>
    <row r="1083" spans="1:9" x14ac:dyDescent="0.25">
      <c r="A1083">
        <v>7550</v>
      </c>
      <c r="B1083" t="s">
        <v>73</v>
      </c>
      <c r="C1083">
        <v>340</v>
      </c>
      <c r="D1083" s="404">
        <v>45118</v>
      </c>
      <c r="E1083" t="s">
        <v>1650</v>
      </c>
      <c r="F1083">
        <v>2.72</v>
      </c>
      <c r="G1083">
        <v>2267447</v>
      </c>
      <c r="I1083" t="s">
        <v>1166</v>
      </c>
    </row>
    <row r="1084" spans="1:9" x14ac:dyDescent="0.25">
      <c r="A1084">
        <v>7550</v>
      </c>
      <c r="B1084" t="s">
        <v>73</v>
      </c>
      <c r="C1084">
        <v>340</v>
      </c>
      <c r="D1084" s="404">
        <v>45126</v>
      </c>
      <c r="E1084" t="s">
        <v>1650</v>
      </c>
      <c r="F1084">
        <v>2.72</v>
      </c>
      <c r="G1084">
        <v>2276046</v>
      </c>
      <c r="I1084" t="s">
        <v>1166</v>
      </c>
    </row>
    <row r="1085" spans="1:9" x14ac:dyDescent="0.25">
      <c r="A1085">
        <v>7550</v>
      </c>
      <c r="B1085" t="s">
        <v>73</v>
      </c>
      <c r="C1085">
        <v>340</v>
      </c>
      <c r="D1085" s="404">
        <v>45132</v>
      </c>
      <c r="E1085" t="s">
        <v>1650</v>
      </c>
      <c r="F1085">
        <v>2.72</v>
      </c>
      <c r="G1085">
        <v>2283324</v>
      </c>
      <c r="I1085" t="s">
        <v>1166</v>
      </c>
    </row>
    <row r="1086" spans="1:9" x14ac:dyDescent="0.25">
      <c r="A1086">
        <v>7550</v>
      </c>
      <c r="B1086" t="s">
        <v>73</v>
      </c>
      <c r="C1086">
        <v>340</v>
      </c>
      <c r="D1086" s="404">
        <v>45146</v>
      </c>
      <c r="E1086" t="s">
        <v>1650</v>
      </c>
      <c r="F1086">
        <v>2.72</v>
      </c>
      <c r="G1086">
        <v>2302076</v>
      </c>
      <c r="I1086" t="s">
        <v>1166</v>
      </c>
    </row>
    <row r="1087" spans="1:9" x14ac:dyDescent="0.25">
      <c r="A1087">
        <v>7550</v>
      </c>
      <c r="B1087" t="s">
        <v>73</v>
      </c>
      <c r="C1087">
        <v>340</v>
      </c>
      <c r="D1087" s="404">
        <v>45149</v>
      </c>
      <c r="E1087" t="s">
        <v>1650</v>
      </c>
      <c r="F1087">
        <v>2.72</v>
      </c>
      <c r="G1087">
        <v>2307203</v>
      </c>
      <c r="I1087" t="s">
        <v>1166</v>
      </c>
    </row>
    <row r="1088" spans="1:9" x14ac:dyDescent="0.25">
      <c r="A1088">
        <v>7550</v>
      </c>
      <c r="B1088" t="s">
        <v>73</v>
      </c>
      <c r="C1088">
        <v>340</v>
      </c>
      <c r="D1088" s="404">
        <v>45152</v>
      </c>
      <c r="E1088" t="s">
        <v>1650</v>
      </c>
      <c r="F1088">
        <v>2.72</v>
      </c>
      <c r="G1088">
        <v>2309088</v>
      </c>
      <c r="I1088" t="s">
        <v>1166</v>
      </c>
    </row>
    <row r="1089" spans="1:9" x14ac:dyDescent="0.25">
      <c r="A1089">
        <v>7550</v>
      </c>
      <c r="B1089" t="s">
        <v>73</v>
      </c>
      <c r="C1089">
        <v>340</v>
      </c>
      <c r="D1089" s="404">
        <v>45154</v>
      </c>
      <c r="E1089" t="s">
        <v>1650</v>
      </c>
      <c r="F1089">
        <v>2.72</v>
      </c>
      <c r="G1089">
        <v>2312386</v>
      </c>
      <c r="I1089" t="s">
        <v>1166</v>
      </c>
    </row>
    <row r="1090" spans="1:9" x14ac:dyDescent="0.25">
      <c r="A1090">
        <v>7550</v>
      </c>
      <c r="B1090" t="s">
        <v>73</v>
      </c>
      <c r="C1090">
        <v>340</v>
      </c>
      <c r="D1090" s="404">
        <v>45155</v>
      </c>
      <c r="E1090" t="s">
        <v>1650</v>
      </c>
      <c r="F1090">
        <v>2.72</v>
      </c>
      <c r="G1090">
        <v>2314195</v>
      </c>
      <c r="I1090" t="s">
        <v>1166</v>
      </c>
    </row>
    <row r="1091" spans="1:9" x14ac:dyDescent="0.25">
      <c r="A1091">
        <v>7550</v>
      </c>
      <c r="B1091" t="s">
        <v>73</v>
      </c>
      <c r="C1091">
        <v>340</v>
      </c>
      <c r="D1091" s="404">
        <v>45164</v>
      </c>
      <c r="E1091" t="s">
        <v>1650</v>
      </c>
      <c r="F1091">
        <v>2.72</v>
      </c>
      <c r="G1091">
        <v>2325750</v>
      </c>
      <c r="I1091" t="s">
        <v>1166</v>
      </c>
    </row>
    <row r="1092" spans="1:9" x14ac:dyDescent="0.25">
      <c r="A1092">
        <v>7550</v>
      </c>
      <c r="B1092" t="s">
        <v>73</v>
      </c>
      <c r="C1092">
        <v>340</v>
      </c>
      <c r="D1092" s="404">
        <v>45194</v>
      </c>
      <c r="E1092" t="s">
        <v>1650</v>
      </c>
      <c r="F1092">
        <v>2.72</v>
      </c>
      <c r="G1092">
        <v>2362503</v>
      </c>
      <c r="I1092" t="s">
        <v>1166</v>
      </c>
    </row>
    <row r="1093" spans="1:9" x14ac:dyDescent="0.25">
      <c r="A1093">
        <v>7550</v>
      </c>
      <c r="B1093" t="s">
        <v>73</v>
      </c>
      <c r="C1093">
        <v>340</v>
      </c>
      <c r="D1093" s="404">
        <v>45225</v>
      </c>
      <c r="E1093" t="s">
        <v>1650</v>
      </c>
      <c r="F1093">
        <v>2.72</v>
      </c>
      <c r="G1093">
        <v>2403390</v>
      </c>
      <c r="I1093" t="s">
        <v>1166</v>
      </c>
    </row>
    <row r="1094" spans="1:9" x14ac:dyDescent="0.25">
      <c r="A1094">
        <v>7550</v>
      </c>
      <c r="B1094" t="s">
        <v>73</v>
      </c>
      <c r="C1094">
        <v>340</v>
      </c>
      <c r="D1094" s="404">
        <v>45232</v>
      </c>
      <c r="E1094" t="s">
        <v>1650</v>
      </c>
      <c r="F1094">
        <v>2.72</v>
      </c>
      <c r="G1094">
        <v>2413552</v>
      </c>
      <c r="I1094" t="s">
        <v>1166</v>
      </c>
    </row>
    <row r="1095" spans="1:9" x14ac:dyDescent="0.25">
      <c r="A1095">
        <v>7550</v>
      </c>
      <c r="B1095" t="s">
        <v>73</v>
      </c>
      <c r="C1095">
        <v>340</v>
      </c>
      <c r="D1095" s="404">
        <v>45239</v>
      </c>
      <c r="E1095" t="s">
        <v>1650</v>
      </c>
      <c r="F1095">
        <v>2.72</v>
      </c>
      <c r="G1095">
        <v>2422936</v>
      </c>
      <c r="I1095" t="s">
        <v>1166</v>
      </c>
    </row>
    <row r="1096" spans="1:9" x14ac:dyDescent="0.25">
      <c r="A1096">
        <v>7550</v>
      </c>
      <c r="B1096" t="s">
        <v>73</v>
      </c>
      <c r="C1096">
        <v>340</v>
      </c>
      <c r="D1096" s="404">
        <v>45272</v>
      </c>
      <c r="E1096" t="s">
        <v>1650</v>
      </c>
      <c r="F1096">
        <v>2.64</v>
      </c>
      <c r="G1096">
        <v>2468772</v>
      </c>
      <c r="I1096" t="s">
        <v>1166</v>
      </c>
    </row>
    <row r="1097" spans="1:9" x14ac:dyDescent="0.25">
      <c r="A1097">
        <v>7550</v>
      </c>
      <c r="B1097" t="s">
        <v>73</v>
      </c>
      <c r="C1097">
        <v>340</v>
      </c>
      <c r="D1097" s="404">
        <v>45275</v>
      </c>
      <c r="E1097" t="s">
        <v>1650</v>
      </c>
      <c r="F1097">
        <v>2.64</v>
      </c>
      <c r="G1097">
        <v>2475037</v>
      </c>
      <c r="I1097" t="s">
        <v>1166</v>
      </c>
    </row>
    <row r="1098" spans="1:9" x14ac:dyDescent="0.25">
      <c r="A1098">
        <v>7550</v>
      </c>
      <c r="B1098" t="s">
        <v>73</v>
      </c>
      <c r="C1098">
        <v>340</v>
      </c>
      <c r="D1098" s="404">
        <v>45281</v>
      </c>
      <c r="E1098" t="s">
        <v>1650</v>
      </c>
      <c r="F1098">
        <v>2.64</v>
      </c>
      <c r="G1098">
        <v>2483436</v>
      </c>
      <c r="I1098" t="s">
        <v>1166</v>
      </c>
    </row>
    <row r="1099" spans="1:9" x14ac:dyDescent="0.25">
      <c r="A1099">
        <v>7550</v>
      </c>
      <c r="B1099" t="s">
        <v>73</v>
      </c>
      <c r="C1099">
        <v>340</v>
      </c>
      <c r="D1099" s="404">
        <v>45287</v>
      </c>
      <c r="E1099" t="s">
        <v>1650</v>
      </c>
      <c r="F1099">
        <v>2.64</v>
      </c>
      <c r="G1099">
        <v>2486781</v>
      </c>
      <c r="I1099" t="s">
        <v>1166</v>
      </c>
    </row>
    <row r="1100" spans="1:9" x14ac:dyDescent="0.25">
      <c r="A1100">
        <v>7550</v>
      </c>
      <c r="B1100" t="s">
        <v>73</v>
      </c>
      <c r="C1100">
        <v>340</v>
      </c>
      <c r="D1100" s="404">
        <v>45299</v>
      </c>
      <c r="E1100" t="s">
        <v>1650</v>
      </c>
      <c r="F1100">
        <v>2.64</v>
      </c>
      <c r="G1100">
        <v>2497729</v>
      </c>
      <c r="I1100" t="s">
        <v>1166</v>
      </c>
    </row>
    <row r="1101" spans="1:9" x14ac:dyDescent="0.25">
      <c r="A1101">
        <v>7550</v>
      </c>
      <c r="B1101" t="s">
        <v>73</v>
      </c>
      <c r="C1101">
        <v>340</v>
      </c>
      <c r="D1101" s="404">
        <v>45314</v>
      </c>
      <c r="E1101" t="s">
        <v>1650</v>
      </c>
      <c r="F1101">
        <v>2.64</v>
      </c>
      <c r="G1101">
        <v>2517525</v>
      </c>
      <c r="I1101" t="s">
        <v>1166</v>
      </c>
    </row>
    <row r="1102" spans="1:9" x14ac:dyDescent="0.25">
      <c r="A1102">
        <v>7550</v>
      </c>
      <c r="B1102" t="s">
        <v>73</v>
      </c>
      <c r="C1102">
        <v>340</v>
      </c>
      <c r="D1102" s="404">
        <v>45322</v>
      </c>
      <c r="E1102" t="s">
        <v>1650</v>
      </c>
      <c r="F1102">
        <v>2.64</v>
      </c>
      <c r="G1102">
        <v>2527870</v>
      </c>
      <c r="I1102" t="s">
        <v>1166</v>
      </c>
    </row>
    <row r="1103" spans="1:9" x14ac:dyDescent="0.25">
      <c r="A1103">
        <v>7550</v>
      </c>
      <c r="B1103" t="s">
        <v>73</v>
      </c>
      <c r="C1103">
        <v>340</v>
      </c>
      <c r="D1103" s="404">
        <v>45322</v>
      </c>
      <c r="E1103" t="s">
        <v>1650</v>
      </c>
      <c r="F1103">
        <v>2.64</v>
      </c>
      <c r="G1103">
        <v>2527871</v>
      </c>
      <c r="I1103" t="s">
        <v>1166</v>
      </c>
    </row>
    <row r="1104" spans="1:9" x14ac:dyDescent="0.25">
      <c r="A1104">
        <v>7550</v>
      </c>
      <c r="B1104" t="s">
        <v>73</v>
      </c>
      <c r="C1104">
        <v>340</v>
      </c>
      <c r="D1104" s="404">
        <v>45344</v>
      </c>
      <c r="E1104" t="s">
        <v>1650</v>
      </c>
      <c r="F1104">
        <v>2.64</v>
      </c>
      <c r="G1104">
        <v>2557750</v>
      </c>
      <c r="I1104" t="s">
        <v>1166</v>
      </c>
    </row>
    <row r="1105" spans="1:9" x14ac:dyDescent="0.25">
      <c r="A1105">
        <v>7550</v>
      </c>
      <c r="B1105" t="s">
        <v>73</v>
      </c>
      <c r="C1105">
        <v>340</v>
      </c>
      <c r="D1105" s="404">
        <v>45351</v>
      </c>
      <c r="E1105" t="s">
        <v>1650</v>
      </c>
      <c r="F1105">
        <v>2.64</v>
      </c>
      <c r="G1105">
        <v>2568560</v>
      </c>
      <c r="I1105" t="s">
        <v>1166</v>
      </c>
    </row>
    <row r="1106" spans="1:9" x14ac:dyDescent="0.25">
      <c r="A1106">
        <v>7550</v>
      </c>
      <c r="B1106" t="s">
        <v>73</v>
      </c>
      <c r="C1106">
        <v>340</v>
      </c>
      <c r="D1106" s="404">
        <v>44987</v>
      </c>
      <c r="E1106" t="s">
        <v>1651</v>
      </c>
      <c r="F1106">
        <v>3.4</v>
      </c>
      <c r="G1106">
        <v>2104367</v>
      </c>
      <c r="I1106" t="s">
        <v>1166</v>
      </c>
    </row>
    <row r="1107" spans="1:9" x14ac:dyDescent="0.25">
      <c r="A1107">
        <v>7550</v>
      </c>
      <c r="B1107" t="s">
        <v>73</v>
      </c>
      <c r="C1107">
        <v>340</v>
      </c>
      <c r="D1107" s="404">
        <v>44994</v>
      </c>
      <c r="E1107" t="s">
        <v>1651</v>
      </c>
      <c r="F1107">
        <v>3.4</v>
      </c>
      <c r="G1107">
        <v>2113783</v>
      </c>
      <c r="I1107" t="s">
        <v>1166</v>
      </c>
    </row>
    <row r="1108" spans="1:9" x14ac:dyDescent="0.25">
      <c r="A1108">
        <v>7550</v>
      </c>
      <c r="B1108" t="s">
        <v>73</v>
      </c>
      <c r="C1108">
        <v>340</v>
      </c>
      <c r="D1108" s="404">
        <v>44998</v>
      </c>
      <c r="E1108" t="s">
        <v>1651</v>
      </c>
      <c r="F1108">
        <v>3.4</v>
      </c>
      <c r="G1108">
        <v>2117525</v>
      </c>
      <c r="I1108" t="s">
        <v>1166</v>
      </c>
    </row>
    <row r="1109" spans="1:9" x14ac:dyDescent="0.25">
      <c r="A1109">
        <v>7550</v>
      </c>
      <c r="B1109" t="s">
        <v>73</v>
      </c>
      <c r="C1109">
        <v>340</v>
      </c>
      <c r="D1109" s="404">
        <v>44999</v>
      </c>
      <c r="E1109" t="s">
        <v>1651</v>
      </c>
      <c r="F1109">
        <v>3.4</v>
      </c>
      <c r="G1109">
        <v>2119327</v>
      </c>
      <c r="I1109" t="s">
        <v>1166</v>
      </c>
    </row>
    <row r="1110" spans="1:9" x14ac:dyDescent="0.25">
      <c r="A1110">
        <v>7550</v>
      </c>
      <c r="B1110" t="s">
        <v>73</v>
      </c>
      <c r="C1110">
        <v>340</v>
      </c>
      <c r="D1110" s="404">
        <v>45008</v>
      </c>
      <c r="E1110" t="s">
        <v>1651</v>
      </c>
      <c r="F1110">
        <v>3.4</v>
      </c>
      <c r="G1110">
        <v>2132262</v>
      </c>
      <c r="I1110" t="s">
        <v>1166</v>
      </c>
    </row>
    <row r="1111" spans="1:9" x14ac:dyDescent="0.25">
      <c r="A1111">
        <v>7550</v>
      </c>
      <c r="B1111" t="s">
        <v>73</v>
      </c>
      <c r="C1111">
        <v>340</v>
      </c>
      <c r="D1111" s="404">
        <v>45013</v>
      </c>
      <c r="E1111" t="s">
        <v>1651</v>
      </c>
      <c r="F1111">
        <v>3.4</v>
      </c>
      <c r="G1111">
        <v>2137797</v>
      </c>
      <c r="I1111" t="s">
        <v>1166</v>
      </c>
    </row>
    <row r="1112" spans="1:9" x14ac:dyDescent="0.25">
      <c r="A1112">
        <v>7550</v>
      </c>
      <c r="B1112" t="s">
        <v>73</v>
      </c>
      <c r="C1112">
        <v>340</v>
      </c>
      <c r="D1112" s="404">
        <v>45014</v>
      </c>
      <c r="E1112" t="s">
        <v>1651</v>
      </c>
      <c r="F1112">
        <v>3.4</v>
      </c>
      <c r="G1112">
        <v>2139603</v>
      </c>
      <c r="I1112" t="s">
        <v>1166</v>
      </c>
    </row>
    <row r="1113" spans="1:9" x14ac:dyDescent="0.25">
      <c r="A1113">
        <v>7550</v>
      </c>
      <c r="B1113" t="s">
        <v>73</v>
      </c>
      <c r="C1113">
        <v>340</v>
      </c>
      <c r="D1113" s="404">
        <v>45015</v>
      </c>
      <c r="E1113" t="s">
        <v>1651</v>
      </c>
      <c r="F1113">
        <v>3.4</v>
      </c>
      <c r="G1113">
        <v>2141908</v>
      </c>
      <c r="I1113" t="s">
        <v>1166</v>
      </c>
    </row>
    <row r="1114" spans="1:9" x14ac:dyDescent="0.25">
      <c r="A1114">
        <v>7550</v>
      </c>
      <c r="B1114" t="s">
        <v>73</v>
      </c>
      <c r="C1114">
        <v>340</v>
      </c>
      <c r="D1114" s="404">
        <v>45027</v>
      </c>
      <c r="E1114" t="s">
        <v>1651</v>
      </c>
      <c r="F1114">
        <v>3.4</v>
      </c>
      <c r="G1114">
        <v>2152818</v>
      </c>
      <c r="I1114" t="s">
        <v>1166</v>
      </c>
    </row>
    <row r="1115" spans="1:9" x14ac:dyDescent="0.25">
      <c r="A1115">
        <v>7550</v>
      </c>
      <c r="B1115" t="s">
        <v>73</v>
      </c>
      <c r="C1115">
        <v>340</v>
      </c>
      <c r="D1115" s="404">
        <v>45028</v>
      </c>
      <c r="E1115" t="s">
        <v>1651</v>
      </c>
      <c r="F1115">
        <v>3.4</v>
      </c>
      <c r="G1115">
        <v>2154353</v>
      </c>
      <c r="I1115" t="s">
        <v>1166</v>
      </c>
    </row>
    <row r="1116" spans="1:9" x14ac:dyDescent="0.25">
      <c r="A1116">
        <v>7550</v>
      </c>
      <c r="B1116" t="s">
        <v>73</v>
      </c>
      <c r="C1116">
        <v>340</v>
      </c>
      <c r="D1116" s="404">
        <v>45033</v>
      </c>
      <c r="E1116" t="s">
        <v>1651</v>
      </c>
      <c r="F1116">
        <v>3.4</v>
      </c>
      <c r="G1116">
        <v>2159421</v>
      </c>
      <c r="I1116" t="s">
        <v>1166</v>
      </c>
    </row>
    <row r="1117" spans="1:9" x14ac:dyDescent="0.25">
      <c r="A1117">
        <v>7550</v>
      </c>
      <c r="B1117" t="s">
        <v>73</v>
      </c>
      <c r="C1117">
        <v>340</v>
      </c>
      <c r="D1117" s="404">
        <v>45048</v>
      </c>
      <c r="E1117" t="s">
        <v>1651</v>
      </c>
      <c r="F1117">
        <v>3.4</v>
      </c>
      <c r="G1117">
        <v>2177575</v>
      </c>
      <c r="I1117" t="s">
        <v>1166</v>
      </c>
    </row>
    <row r="1118" spans="1:9" x14ac:dyDescent="0.25">
      <c r="A1118">
        <v>7550</v>
      </c>
      <c r="B1118" t="s">
        <v>73</v>
      </c>
      <c r="C1118">
        <v>340</v>
      </c>
      <c r="D1118" s="404">
        <v>45049</v>
      </c>
      <c r="E1118" t="s">
        <v>1651</v>
      </c>
      <c r="F1118">
        <v>3.4</v>
      </c>
      <c r="G1118">
        <v>2179244</v>
      </c>
      <c r="I1118" t="s">
        <v>1166</v>
      </c>
    </row>
    <row r="1119" spans="1:9" x14ac:dyDescent="0.25">
      <c r="A1119">
        <v>7550</v>
      </c>
      <c r="B1119" t="s">
        <v>73</v>
      </c>
      <c r="C1119">
        <v>340</v>
      </c>
      <c r="D1119" s="404">
        <v>45055</v>
      </c>
      <c r="E1119" t="s">
        <v>1651</v>
      </c>
      <c r="F1119">
        <v>3.4</v>
      </c>
      <c r="G1119">
        <v>2185935</v>
      </c>
      <c r="I1119" t="s">
        <v>1166</v>
      </c>
    </row>
    <row r="1120" spans="1:9" x14ac:dyDescent="0.25">
      <c r="A1120">
        <v>7550</v>
      </c>
      <c r="B1120" t="s">
        <v>73</v>
      </c>
      <c r="C1120">
        <v>340</v>
      </c>
      <c r="D1120" s="404">
        <v>45062</v>
      </c>
      <c r="E1120" t="s">
        <v>1651</v>
      </c>
      <c r="F1120">
        <v>3.4</v>
      </c>
      <c r="G1120">
        <v>2194684</v>
      </c>
      <c r="I1120" t="s">
        <v>1166</v>
      </c>
    </row>
    <row r="1121" spans="1:9" x14ac:dyDescent="0.25">
      <c r="A1121">
        <v>7550</v>
      </c>
      <c r="B1121" t="s">
        <v>73</v>
      </c>
      <c r="C1121">
        <v>340</v>
      </c>
      <c r="D1121" s="404">
        <v>45089</v>
      </c>
      <c r="E1121" t="s">
        <v>1651</v>
      </c>
      <c r="F1121">
        <v>3.4</v>
      </c>
      <c r="G1121">
        <v>2229442</v>
      </c>
      <c r="I1121" t="s">
        <v>1166</v>
      </c>
    </row>
    <row r="1122" spans="1:9" x14ac:dyDescent="0.25">
      <c r="A1122">
        <v>7550</v>
      </c>
      <c r="B1122" t="s">
        <v>73</v>
      </c>
      <c r="C1122">
        <v>340</v>
      </c>
      <c r="D1122" s="404">
        <v>45092</v>
      </c>
      <c r="E1122" t="s">
        <v>1651</v>
      </c>
      <c r="F1122">
        <v>3.4</v>
      </c>
      <c r="G1122">
        <v>2234403</v>
      </c>
      <c r="I1122" t="s">
        <v>1166</v>
      </c>
    </row>
    <row r="1123" spans="1:9" x14ac:dyDescent="0.25">
      <c r="A1123">
        <v>7550</v>
      </c>
      <c r="B1123" t="s">
        <v>73</v>
      </c>
      <c r="C1123">
        <v>340</v>
      </c>
      <c r="D1123" s="404">
        <v>45092</v>
      </c>
      <c r="E1123" t="s">
        <v>1651</v>
      </c>
      <c r="F1123">
        <v>3.4</v>
      </c>
      <c r="G1123">
        <v>2234407</v>
      </c>
      <c r="I1123" t="s">
        <v>1166</v>
      </c>
    </row>
    <row r="1124" spans="1:9" x14ac:dyDescent="0.25">
      <c r="A1124">
        <v>7550</v>
      </c>
      <c r="B1124" t="s">
        <v>73</v>
      </c>
      <c r="C1124">
        <v>340</v>
      </c>
      <c r="D1124" s="404">
        <v>45093</v>
      </c>
      <c r="E1124" t="s">
        <v>1651</v>
      </c>
      <c r="F1124">
        <v>3.4</v>
      </c>
      <c r="G1124">
        <v>2236296</v>
      </c>
      <c r="I1124" t="s">
        <v>1166</v>
      </c>
    </row>
    <row r="1125" spans="1:9" x14ac:dyDescent="0.25">
      <c r="A1125">
        <v>7550</v>
      </c>
      <c r="B1125" t="s">
        <v>73</v>
      </c>
      <c r="C1125">
        <v>340</v>
      </c>
      <c r="D1125" s="404">
        <v>45094</v>
      </c>
      <c r="E1125" t="s">
        <v>1651</v>
      </c>
      <c r="F1125">
        <v>3.4</v>
      </c>
      <c r="G1125">
        <v>2236922</v>
      </c>
      <c r="I1125" t="s">
        <v>1166</v>
      </c>
    </row>
    <row r="1126" spans="1:9" x14ac:dyDescent="0.25">
      <c r="A1126">
        <v>7550</v>
      </c>
      <c r="B1126" t="s">
        <v>73</v>
      </c>
      <c r="C1126">
        <v>340</v>
      </c>
      <c r="D1126" s="404">
        <v>45094</v>
      </c>
      <c r="E1126" t="s">
        <v>1651</v>
      </c>
      <c r="F1126">
        <v>3.4</v>
      </c>
      <c r="G1126">
        <v>2236925</v>
      </c>
      <c r="I1126" t="s">
        <v>1166</v>
      </c>
    </row>
    <row r="1127" spans="1:9" x14ac:dyDescent="0.25">
      <c r="A1127">
        <v>7550</v>
      </c>
      <c r="B1127" t="s">
        <v>73</v>
      </c>
      <c r="C1127">
        <v>340</v>
      </c>
      <c r="D1127" s="404">
        <v>45108</v>
      </c>
      <c r="E1127" t="s">
        <v>1651</v>
      </c>
      <c r="F1127">
        <v>3.4</v>
      </c>
      <c r="G1127">
        <v>2256032</v>
      </c>
      <c r="I1127" t="s">
        <v>1166</v>
      </c>
    </row>
    <row r="1128" spans="1:9" x14ac:dyDescent="0.25">
      <c r="A1128">
        <v>7550</v>
      </c>
      <c r="B1128" t="s">
        <v>73</v>
      </c>
      <c r="C1128">
        <v>340</v>
      </c>
      <c r="D1128" s="404">
        <v>45114</v>
      </c>
      <c r="E1128" t="s">
        <v>1651</v>
      </c>
      <c r="F1128">
        <v>3.4</v>
      </c>
      <c r="G1128">
        <v>2263894</v>
      </c>
      <c r="I1128" t="s">
        <v>1166</v>
      </c>
    </row>
    <row r="1129" spans="1:9" x14ac:dyDescent="0.25">
      <c r="A1129">
        <v>7550</v>
      </c>
      <c r="B1129" t="s">
        <v>73</v>
      </c>
      <c r="C1129">
        <v>340</v>
      </c>
      <c r="D1129" s="404">
        <v>45141</v>
      </c>
      <c r="E1129" t="s">
        <v>1651</v>
      </c>
      <c r="F1129">
        <v>3.4</v>
      </c>
      <c r="G1129">
        <v>2296908</v>
      </c>
      <c r="I1129" t="s">
        <v>1166</v>
      </c>
    </row>
    <row r="1130" spans="1:9" x14ac:dyDescent="0.25">
      <c r="A1130">
        <v>7550</v>
      </c>
      <c r="B1130" t="s">
        <v>73</v>
      </c>
      <c r="C1130">
        <v>340</v>
      </c>
      <c r="D1130" s="404">
        <v>45146</v>
      </c>
      <c r="E1130" t="s">
        <v>1651</v>
      </c>
      <c r="F1130">
        <v>3.4</v>
      </c>
      <c r="G1130">
        <v>2302080</v>
      </c>
      <c r="I1130" t="s">
        <v>1166</v>
      </c>
    </row>
    <row r="1131" spans="1:9" x14ac:dyDescent="0.25">
      <c r="A1131">
        <v>7550</v>
      </c>
      <c r="B1131" t="s">
        <v>73</v>
      </c>
      <c r="C1131">
        <v>340</v>
      </c>
      <c r="D1131" s="404">
        <v>45160</v>
      </c>
      <c r="E1131" t="s">
        <v>1651</v>
      </c>
      <c r="F1131">
        <v>3.4</v>
      </c>
      <c r="G1131">
        <v>2319382</v>
      </c>
      <c r="I1131" t="s">
        <v>1166</v>
      </c>
    </row>
    <row r="1132" spans="1:9" x14ac:dyDescent="0.25">
      <c r="A1132">
        <v>7550</v>
      </c>
      <c r="B1132" t="s">
        <v>73</v>
      </c>
      <c r="C1132">
        <v>340</v>
      </c>
      <c r="D1132" s="404">
        <v>45170</v>
      </c>
      <c r="E1132" t="s">
        <v>1651</v>
      </c>
      <c r="F1132">
        <v>3.4</v>
      </c>
      <c r="G1132">
        <v>2334434</v>
      </c>
      <c r="I1132" t="s">
        <v>1166</v>
      </c>
    </row>
    <row r="1133" spans="1:9" x14ac:dyDescent="0.25">
      <c r="A1133">
        <v>7550</v>
      </c>
      <c r="B1133" t="s">
        <v>73</v>
      </c>
      <c r="C1133">
        <v>340</v>
      </c>
      <c r="D1133" s="404">
        <v>45198</v>
      </c>
      <c r="E1133" t="s">
        <v>1651</v>
      </c>
      <c r="F1133">
        <v>3.4</v>
      </c>
      <c r="G1133">
        <v>2370119</v>
      </c>
      <c r="I1133" t="s">
        <v>1166</v>
      </c>
    </row>
    <row r="1134" spans="1:9" x14ac:dyDescent="0.25">
      <c r="A1134">
        <v>7550</v>
      </c>
      <c r="B1134" t="s">
        <v>73</v>
      </c>
      <c r="C1134">
        <v>340</v>
      </c>
      <c r="D1134" s="404">
        <v>45201</v>
      </c>
      <c r="E1134" t="s">
        <v>1651</v>
      </c>
      <c r="F1134">
        <v>3.4</v>
      </c>
      <c r="G1134">
        <v>2373844</v>
      </c>
      <c r="I1134" t="s">
        <v>1166</v>
      </c>
    </row>
    <row r="1135" spans="1:9" x14ac:dyDescent="0.25">
      <c r="A1135">
        <v>7550</v>
      </c>
      <c r="B1135" t="s">
        <v>73</v>
      </c>
      <c r="C1135">
        <v>340</v>
      </c>
      <c r="D1135" s="404">
        <v>45203</v>
      </c>
      <c r="E1135" t="s">
        <v>1651</v>
      </c>
      <c r="F1135">
        <v>3.4</v>
      </c>
      <c r="G1135">
        <v>2375773</v>
      </c>
      <c r="I1135" t="s">
        <v>1166</v>
      </c>
    </row>
    <row r="1136" spans="1:9" x14ac:dyDescent="0.25">
      <c r="A1136">
        <v>7550</v>
      </c>
      <c r="B1136" t="s">
        <v>73</v>
      </c>
      <c r="C1136">
        <v>340</v>
      </c>
      <c r="D1136" s="404">
        <v>45218</v>
      </c>
      <c r="E1136" t="s">
        <v>1651</v>
      </c>
      <c r="F1136">
        <v>3.4</v>
      </c>
      <c r="G1136">
        <v>2395828</v>
      </c>
      <c r="I1136" t="s">
        <v>1166</v>
      </c>
    </row>
    <row r="1137" spans="1:9" x14ac:dyDescent="0.25">
      <c r="A1137">
        <v>7550</v>
      </c>
      <c r="B1137" t="s">
        <v>73</v>
      </c>
      <c r="C1137">
        <v>340</v>
      </c>
      <c r="D1137" s="404">
        <v>45230</v>
      </c>
      <c r="E1137" t="s">
        <v>1651</v>
      </c>
      <c r="F1137">
        <v>3.4</v>
      </c>
      <c r="G1137">
        <v>2409132</v>
      </c>
      <c r="I1137" t="s">
        <v>1166</v>
      </c>
    </row>
    <row r="1138" spans="1:9" x14ac:dyDescent="0.25">
      <c r="A1138">
        <v>7550</v>
      </c>
      <c r="B1138" t="s">
        <v>73</v>
      </c>
      <c r="C1138">
        <v>340</v>
      </c>
      <c r="D1138" s="404">
        <v>45251</v>
      </c>
      <c r="E1138" t="s">
        <v>1651</v>
      </c>
      <c r="F1138">
        <v>3.4</v>
      </c>
      <c r="G1138">
        <v>2437888</v>
      </c>
      <c r="I1138" t="s">
        <v>1166</v>
      </c>
    </row>
    <row r="1139" spans="1:9" x14ac:dyDescent="0.25">
      <c r="A1139">
        <v>7550</v>
      </c>
      <c r="B1139" t="s">
        <v>73</v>
      </c>
      <c r="C1139">
        <v>340</v>
      </c>
      <c r="D1139" s="404">
        <v>45258</v>
      </c>
      <c r="E1139" t="s">
        <v>1651</v>
      </c>
      <c r="F1139">
        <v>3.4</v>
      </c>
      <c r="G1139">
        <v>2447731</v>
      </c>
      <c r="I1139" t="s">
        <v>1166</v>
      </c>
    </row>
    <row r="1140" spans="1:9" x14ac:dyDescent="0.25">
      <c r="A1140">
        <v>7550</v>
      </c>
      <c r="B1140" t="s">
        <v>73</v>
      </c>
      <c r="C1140">
        <v>340</v>
      </c>
      <c r="D1140" s="404">
        <v>45259</v>
      </c>
      <c r="E1140" t="s">
        <v>1651</v>
      </c>
      <c r="F1140">
        <v>3.4</v>
      </c>
      <c r="G1140">
        <v>2449966</v>
      </c>
      <c r="I1140" t="s">
        <v>1166</v>
      </c>
    </row>
    <row r="1141" spans="1:9" x14ac:dyDescent="0.25">
      <c r="A1141">
        <v>7550</v>
      </c>
      <c r="B1141" t="s">
        <v>73</v>
      </c>
      <c r="C1141">
        <v>340</v>
      </c>
      <c r="D1141" s="404">
        <v>45265</v>
      </c>
      <c r="E1141" t="s">
        <v>1651</v>
      </c>
      <c r="F1141">
        <v>3.4</v>
      </c>
      <c r="G1141">
        <v>2458775</v>
      </c>
      <c r="I1141" t="s">
        <v>1166</v>
      </c>
    </row>
    <row r="1142" spans="1:9" x14ac:dyDescent="0.25">
      <c r="A1142">
        <v>7550</v>
      </c>
      <c r="B1142" t="s">
        <v>73</v>
      </c>
      <c r="C1142">
        <v>340</v>
      </c>
      <c r="D1142" s="404">
        <v>45265</v>
      </c>
      <c r="E1142" t="s">
        <v>1651</v>
      </c>
      <c r="F1142">
        <v>3.4</v>
      </c>
      <c r="G1142">
        <v>2458780</v>
      </c>
      <c r="I1142" t="s">
        <v>1166</v>
      </c>
    </row>
    <row r="1143" spans="1:9" x14ac:dyDescent="0.25">
      <c r="A1143">
        <v>7550</v>
      </c>
      <c r="B1143" t="s">
        <v>73</v>
      </c>
      <c r="C1143">
        <v>340</v>
      </c>
      <c r="D1143" s="404">
        <v>45267</v>
      </c>
      <c r="E1143" t="s">
        <v>1651</v>
      </c>
      <c r="F1143">
        <v>3.3</v>
      </c>
      <c r="G1143">
        <v>2462871</v>
      </c>
      <c r="I1143" t="s">
        <v>1166</v>
      </c>
    </row>
    <row r="1144" spans="1:9" x14ac:dyDescent="0.25">
      <c r="A1144">
        <v>7550</v>
      </c>
      <c r="B1144" t="s">
        <v>73</v>
      </c>
      <c r="C1144">
        <v>340</v>
      </c>
      <c r="D1144" s="404">
        <v>45271</v>
      </c>
      <c r="E1144" t="s">
        <v>1651</v>
      </c>
      <c r="F1144">
        <v>3.3</v>
      </c>
      <c r="G1144">
        <v>2466941</v>
      </c>
      <c r="I1144" t="s">
        <v>1166</v>
      </c>
    </row>
    <row r="1145" spans="1:9" x14ac:dyDescent="0.25">
      <c r="A1145">
        <v>7550</v>
      </c>
      <c r="B1145" t="s">
        <v>73</v>
      </c>
      <c r="C1145">
        <v>340</v>
      </c>
      <c r="D1145" s="404">
        <v>45279</v>
      </c>
      <c r="E1145" t="s">
        <v>1651</v>
      </c>
      <c r="F1145">
        <v>3.3</v>
      </c>
      <c r="G1145">
        <v>2479384</v>
      </c>
      <c r="I1145" t="s">
        <v>1166</v>
      </c>
    </row>
    <row r="1146" spans="1:9" x14ac:dyDescent="0.25">
      <c r="A1146">
        <v>7550</v>
      </c>
      <c r="B1146" t="s">
        <v>73</v>
      </c>
      <c r="C1146">
        <v>340</v>
      </c>
      <c r="D1146" s="404">
        <v>45280</v>
      </c>
      <c r="E1146" t="s">
        <v>1651</v>
      </c>
      <c r="F1146">
        <v>3.3</v>
      </c>
      <c r="G1146">
        <v>2481278</v>
      </c>
      <c r="I1146" t="s">
        <v>1166</v>
      </c>
    </row>
    <row r="1147" spans="1:9" x14ac:dyDescent="0.25">
      <c r="A1147">
        <v>7550</v>
      </c>
      <c r="B1147" t="s">
        <v>73</v>
      </c>
      <c r="C1147">
        <v>340</v>
      </c>
      <c r="D1147" s="404">
        <v>45334</v>
      </c>
      <c r="E1147" t="s">
        <v>1651</v>
      </c>
      <c r="F1147">
        <v>3.3</v>
      </c>
      <c r="G1147">
        <v>2542017</v>
      </c>
      <c r="I1147" t="s">
        <v>1166</v>
      </c>
    </row>
    <row r="1148" spans="1:9" x14ac:dyDescent="0.25">
      <c r="A1148">
        <v>7550</v>
      </c>
      <c r="B1148" t="s">
        <v>73</v>
      </c>
      <c r="C1148">
        <v>340</v>
      </c>
      <c r="D1148" s="404">
        <v>45344</v>
      </c>
      <c r="E1148" t="s">
        <v>1651</v>
      </c>
      <c r="F1148">
        <v>3.3</v>
      </c>
      <c r="G1148">
        <v>2557752</v>
      </c>
      <c r="I1148" t="s">
        <v>1166</v>
      </c>
    </row>
    <row r="1149" spans="1:9" x14ac:dyDescent="0.25">
      <c r="A1149">
        <v>7550</v>
      </c>
      <c r="B1149" t="s">
        <v>73</v>
      </c>
      <c r="C1149">
        <v>340</v>
      </c>
      <c r="D1149" s="404">
        <v>44988</v>
      </c>
      <c r="E1149" t="s">
        <v>1652</v>
      </c>
      <c r="F1149">
        <v>4.08</v>
      </c>
      <c r="G1149">
        <v>2106205</v>
      </c>
      <c r="I1149" t="s">
        <v>1166</v>
      </c>
    </row>
    <row r="1150" spans="1:9" x14ac:dyDescent="0.25">
      <c r="A1150">
        <v>7550</v>
      </c>
      <c r="B1150" t="s">
        <v>73</v>
      </c>
      <c r="C1150">
        <v>340</v>
      </c>
      <c r="D1150" s="404">
        <v>44991</v>
      </c>
      <c r="E1150" t="s">
        <v>1652</v>
      </c>
      <c r="F1150">
        <v>4.08</v>
      </c>
      <c r="G1150">
        <v>2108250</v>
      </c>
      <c r="I1150" t="s">
        <v>1166</v>
      </c>
    </row>
    <row r="1151" spans="1:9" x14ac:dyDescent="0.25">
      <c r="A1151">
        <v>7550</v>
      </c>
      <c r="B1151" t="s">
        <v>73</v>
      </c>
      <c r="C1151">
        <v>340</v>
      </c>
      <c r="D1151" s="404">
        <v>45037</v>
      </c>
      <c r="E1151" t="s">
        <v>1652</v>
      </c>
      <c r="F1151">
        <v>4.08</v>
      </c>
      <c r="G1151">
        <v>2165911</v>
      </c>
      <c r="I1151" t="s">
        <v>1166</v>
      </c>
    </row>
    <row r="1152" spans="1:9" x14ac:dyDescent="0.25">
      <c r="A1152">
        <v>7550</v>
      </c>
      <c r="B1152" t="s">
        <v>73</v>
      </c>
      <c r="C1152">
        <v>340</v>
      </c>
      <c r="D1152" s="404">
        <v>45038</v>
      </c>
      <c r="E1152" t="s">
        <v>1652</v>
      </c>
      <c r="F1152">
        <v>4.08</v>
      </c>
      <c r="G1152">
        <v>2166463</v>
      </c>
      <c r="I1152" t="s">
        <v>1166</v>
      </c>
    </row>
    <row r="1153" spans="1:9" x14ac:dyDescent="0.25">
      <c r="A1153">
        <v>7550</v>
      </c>
      <c r="B1153" t="s">
        <v>73</v>
      </c>
      <c r="C1153">
        <v>340</v>
      </c>
      <c r="D1153" s="404">
        <v>45048</v>
      </c>
      <c r="E1153" t="s">
        <v>1652</v>
      </c>
      <c r="F1153">
        <v>4.08</v>
      </c>
      <c r="G1153">
        <v>2177572</v>
      </c>
      <c r="I1153" t="s">
        <v>1166</v>
      </c>
    </row>
    <row r="1154" spans="1:9" x14ac:dyDescent="0.25">
      <c r="A1154">
        <v>7550</v>
      </c>
      <c r="B1154" t="s">
        <v>73</v>
      </c>
      <c r="C1154">
        <v>340</v>
      </c>
      <c r="D1154" s="404">
        <v>45051</v>
      </c>
      <c r="E1154" t="s">
        <v>1652</v>
      </c>
      <c r="F1154">
        <v>4.08</v>
      </c>
      <c r="G1154">
        <v>2182782</v>
      </c>
      <c r="I1154" t="s">
        <v>1166</v>
      </c>
    </row>
    <row r="1155" spans="1:9" x14ac:dyDescent="0.25">
      <c r="A1155">
        <v>7550</v>
      </c>
      <c r="B1155" t="s">
        <v>73</v>
      </c>
      <c r="C1155">
        <v>340</v>
      </c>
      <c r="D1155" s="404">
        <v>45052</v>
      </c>
      <c r="E1155" t="s">
        <v>1652</v>
      </c>
      <c r="F1155">
        <v>4.08</v>
      </c>
      <c r="G1155">
        <v>2183371</v>
      </c>
      <c r="I1155" t="s">
        <v>1166</v>
      </c>
    </row>
    <row r="1156" spans="1:9" x14ac:dyDescent="0.25">
      <c r="A1156">
        <v>7550</v>
      </c>
      <c r="B1156" t="s">
        <v>73</v>
      </c>
      <c r="C1156">
        <v>340</v>
      </c>
      <c r="D1156" s="404">
        <v>45056</v>
      </c>
      <c r="E1156" t="s">
        <v>1652</v>
      </c>
      <c r="F1156">
        <v>4.08</v>
      </c>
      <c r="G1156">
        <v>2187798</v>
      </c>
      <c r="I1156" t="s">
        <v>1166</v>
      </c>
    </row>
    <row r="1157" spans="1:9" x14ac:dyDescent="0.25">
      <c r="A1157">
        <v>7550</v>
      </c>
      <c r="B1157" t="s">
        <v>73</v>
      </c>
      <c r="C1157">
        <v>340</v>
      </c>
      <c r="D1157" s="404">
        <v>45064</v>
      </c>
      <c r="E1157" t="s">
        <v>1652</v>
      </c>
      <c r="F1157">
        <v>4.08</v>
      </c>
      <c r="G1157">
        <v>2198393</v>
      </c>
      <c r="I1157" t="s">
        <v>1166</v>
      </c>
    </row>
    <row r="1158" spans="1:9" x14ac:dyDescent="0.25">
      <c r="A1158">
        <v>7550</v>
      </c>
      <c r="B1158" t="s">
        <v>73</v>
      </c>
      <c r="C1158">
        <v>340</v>
      </c>
      <c r="D1158" s="404">
        <v>45108</v>
      </c>
      <c r="E1158" t="s">
        <v>1652</v>
      </c>
      <c r="F1158">
        <v>4.08</v>
      </c>
      <c r="G1158">
        <v>2256031</v>
      </c>
      <c r="I1158" t="s">
        <v>1166</v>
      </c>
    </row>
    <row r="1159" spans="1:9" x14ac:dyDescent="0.25">
      <c r="A1159">
        <v>7550</v>
      </c>
      <c r="B1159" t="s">
        <v>73</v>
      </c>
      <c r="C1159">
        <v>340</v>
      </c>
      <c r="D1159" s="404">
        <v>45119</v>
      </c>
      <c r="E1159" t="s">
        <v>1652</v>
      </c>
      <c r="F1159">
        <v>4.08</v>
      </c>
      <c r="G1159">
        <v>2269047</v>
      </c>
      <c r="I1159" t="s">
        <v>1166</v>
      </c>
    </row>
    <row r="1160" spans="1:9" x14ac:dyDescent="0.25">
      <c r="A1160">
        <v>7550</v>
      </c>
      <c r="B1160" t="s">
        <v>73</v>
      </c>
      <c r="C1160">
        <v>340</v>
      </c>
      <c r="D1160" s="404">
        <v>45124</v>
      </c>
      <c r="E1160" t="s">
        <v>1652</v>
      </c>
      <c r="F1160">
        <v>4.08</v>
      </c>
      <c r="G1160">
        <v>2272713</v>
      </c>
      <c r="I1160" t="s">
        <v>1166</v>
      </c>
    </row>
    <row r="1161" spans="1:9" x14ac:dyDescent="0.25">
      <c r="A1161">
        <v>7550</v>
      </c>
      <c r="B1161" t="s">
        <v>73</v>
      </c>
      <c r="C1161">
        <v>340</v>
      </c>
      <c r="D1161" s="404">
        <v>45132</v>
      </c>
      <c r="E1161" t="s">
        <v>1652</v>
      </c>
      <c r="F1161">
        <v>4.08</v>
      </c>
      <c r="G1161">
        <v>2283326</v>
      </c>
      <c r="I1161" t="s">
        <v>1166</v>
      </c>
    </row>
    <row r="1162" spans="1:9" x14ac:dyDescent="0.25">
      <c r="A1162">
        <v>7550</v>
      </c>
      <c r="B1162" t="s">
        <v>73</v>
      </c>
      <c r="C1162">
        <v>340</v>
      </c>
      <c r="D1162" s="404">
        <v>45134</v>
      </c>
      <c r="E1162" t="s">
        <v>1652</v>
      </c>
      <c r="F1162">
        <v>4.08</v>
      </c>
      <c r="G1162">
        <v>2286952</v>
      </c>
      <c r="I1162" t="s">
        <v>1166</v>
      </c>
    </row>
    <row r="1163" spans="1:9" x14ac:dyDescent="0.25">
      <c r="A1163">
        <v>7550</v>
      </c>
      <c r="B1163" t="s">
        <v>73</v>
      </c>
      <c r="C1163">
        <v>340</v>
      </c>
      <c r="D1163" s="404">
        <v>45146</v>
      </c>
      <c r="E1163" t="s">
        <v>1652</v>
      </c>
      <c r="F1163">
        <v>4.08</v>
      </c>
      <c r="G1163">
        <v>2302079</v>
      </c>
      <c r="I1163" t="s">
        <v>1166</v>
      </c>
    </row>
    <row r="1164" spans="1:9" x14ac:dyDescent="0.25">
      <c r="A1164">
        <v>7550</v>
      </c>
      <c r="B1164" t="s">
        <v>73</v>
      </c>
      <c r="C1164">
        <v>340</v>
      </c>
      <c r="D1164" s="404">
        <v>45148</v>
      </c>
      <c r="E1164" t="s">
        <v>1652</v>
      </c>
      <c r="F1164">
        <v>4.08</v>
      </c>
      <c r="G1164">
        <v>2305366</v>
      </c>
      <c r="I1164" t="s">
        <v>1166</v>
      </c>
    </row>
    <row r="1165" spans="1:9" x14ac:dyDescent="0.25">
      <c r="A1165">
        <v>7550</v>
      </c>
      <c r="B1165" t="s">
        <v>73</v>
      </c>
      <c r="C1165">
        <v>340</v>
      </c>
      <c r="D1165" s="404">
        <v>45160</v>
      </c>
      <c r="E1165" t="s">
        <v>1652</v>
      </c>
      <c r="F1165">
        <v>4.08</v>
      </c>
      <c r="G1165">
        <v>2319383</v>
      </c>
      <c r="I1165" t="s">
        <v>1166</v>
      </c>
    </row>
    <row r="1166" spans="1:9" x14ac:dyDescent="0.25">
      <c r="A1166">
        <v>7550</v>
      </c>
      <c r="B1166" t="s">
        <v>73</v>
      </c>
      <c r="C1166">
        <v>340</v>
      </c>
      <c r="D1166" s="404">
        <v>45197</v>
      </c>
      <c r="E1166" t="s">
        <v>1652</v>
      </c>
      <c r="F1166">
        <v>4.08</v>
      </c>
      <c r="G1166">
        <v>2368299</v>
      </c>
      <c r="I1166" t="s">
        <v>1166</v>
      </c>
    </row>
    <row r="1167" spans="1:9" x14ac:dyDescent="0.25">
      <c r="A1167">
        <v>7550</v>
      </c>
      <c r="B1167" t="s">
        <v>73</v>
      </c>
      <c r="C1167">
        <v>340</v>
      </c>
      <c r="D1167" s="404">
        <v>45202</v>
      </c>
      <c r="E1167" t="s">
        <v>1652</v>
      </c>
      <c r="F1167">
        <v>4.08</v>
      </c>
      <c r="G1167">
        <v>2373848</v>
      </c>
      <c r="I1167" t="s">
        <v>1166</v>
      </c>
    </row>
    <row r="1168" spans="1:9" x14ac:dyDescent="0.25">
      <c r="A1168">
        <v>7550</v>
      </c>
      <c r="B1168" t="s">
        <v>73</v>
      </c>
      <c r="C1168">
        <v>340</v>
      </c>
      <c r="D1168" s="404">
        <v>45204</v>
      </c>
      <c r="E1168" t="s">
        <v>1652</v>
      </c>
      <c r="F1168">
        <v>4.08</v>
      </c>
      <c r="G1168">
        <v>2377442</v>
      </c>
      <c r="I1168" t="s">
        <v>1166</v>
      </c>
    </row>
    <row r="1169" spans="1:9" x14ac:dyDescent="0.25">
      <c r="A1169">
        <v>7550</v>
      </c>
      <c r="B1169" t="s">
        <v>73</v>
      </c>
      <c r="C1169">
        <v>340</v>
      </c>
      <c r="D1169" s="404">
        <v>45226</v>
      </c>
      <c r="E1169" t="s">
        <v>1652</v>
      </c>
      <c r="F1169">
        <v>4.08</v>
      </c>
      <c r="G1169">
        <v>2405181</v>
      </c>
      <c r="I1169" t="s">
        <v>1166</v>
      </c>
    </row>
    <row r="1170" spans="1:9" x14ac:dyDescent="0.25">
      <c r="A1170">
        <v>7550</v>
      </c>
      <c r="B1170" t="s">
        <v>73</v>
      </c>
      <c r="C1170">
        <v>340</v>
      </c>
      <c r="D1170" s="404">
        <v>45231</v>
      </c>
      <c r="E1170" t="s">
        <v>1652</v>
      </c>
      <c r="F1170">
        <v>4.08</v>
      </c>
      <c r="G1170">
        <v>2411796</v>
      </c>
      <c r="I1170" t="s">
        <v>1166</v>
      </c>
    </row>
    <row r="1171" spans="1:9" x14ac:dyDescent="0.25">
      <c r="A1171">
        <v>7550</v>
      </c>
      <c r="B1171" t="s">
        <v>73</v>
      </c>
      <c r="C1171">
        <v>340</v>
      </c>
      <c r="D1171" s="404">
        <v>45234</v>
      </c>
      <c r="E1171" t="s">
        <v>1652</v>
      </c>
      <c r="F1171">
        <v>4.08</v>
      </c>
      <c r="G1171">
        <v>2416019</v>
      </c>
      <c r="I1171" t="s">
        <v>1166</v>
      </c>
    </row>
    <row r="1172" spans="1:9" x14ac:dyDescent="0.25">
      <c r="A1172">
        <v>7550</v>
      </c>
      <c r="B1172" t="s">
        <v>73</v>
      </c>
      <c r="C1172">
        <v>340</v>
      </c>
      <c r="D1172" s="404">
        <v>45252</v>
      </c>
      <c r="E1172" t="s">
        <v>1652</v>
      </c>
      <c r="F1172">
        <v>4.08</v>
      </c>
      <c r="G1172">
        <v>2439686</v>
      </c>
      <c r="I1172" t="s">
        <v>1166</v>
      </c>
    </row>
    <row r="1173" spans="1:9" x14ac:dyDescent="0.25">
      <c r="A1173">
        <v>7550</v>
      </c>
      <c r="B1173" t="s">
        <v>73</v>
      </c>
      <c r="C1173">
        <v>340</v>
      </c>
      <c r="D1173" s="404">
        <v>45252</v>
      </c>
      <c r="E1173" t="s">
        <v>1652</v>
      </c>
      <c r="F1173">
        <v>4.08</v>
      </c>
      <c r="G1173">
        <v>2439692</v>
      </c>
      <c r="I1173" t="s">
        <v>1166</v>
      </c>
    </row>
    <row r="1174" spans="1:9" x14ac:dyDescent="0.25">
      <c r="A1174">
        <v>7550</v>
      </c>
      <c r="B1174" t="s">
        <v>73</v>
      </c>
      <c r="C1174">
        <v>340</v>
      </c>
      <c r="D1174" s="404">
        <v>45258</v>
      </c>
      <c r="E1174" t="s">
        <v>1652</v>
      </c>
      <c r="F1174">
        <v>4.08</v>
      </c>
      <c r="G1174">
        <v>2447733</v>
      </c>
      <c r="I1174" t="s">
        <v>1166</v>
      </c>
    </row>
    <row r="1175" spans="1:9" x14ac:dyDescent="0.25">
      <c r="A1175">
        <v>7550</v>
      </c>
      <c r="B1175" t="s">
        <v>73</v>
      </c>
      <c r="C1175">
        <v>340</v>
      </c>
      <c r="D1175" s="404">
        <v>45261</v>
      </c>
      <c r="E1175" t="s">
        <v>1652</v>
      </c>
      <c r="F1175">
        <v>4.08</v>
      </c>
      <c r="G1175">
        <v>2454797</v>
      </c>
      <c r="I1175" t="s">
        <v>1166</v>
      </c>
    </row>
    <row r="1176" spans="1:9" x14ac:dyDescent="0.25">
      <c r="A1176">
        <v>7550</v>
      </c>
      <c r="B1176" t="s">
        <v>73</v>
      </c>
      <c r="C1176">
        <v>340</v>
      </c>
      <c r="D1176" s="404">
        <v>45266</v>
      </c>
      <c r="E1176" t="s">
        <v>1652</v>
      </c>
      <c r="F1176">
        <v>4.08</v>
      </c>
      <c r="G1176">
        <v>2460652</v>
      </c>
      <c r="I1176" t="s">
        <v>1166</v>
      </c>
    </row>
    <row r="1177" spans="1:9" x14ac:dyDescent="0.25">
      <c r="A1177">
        <v>7550</v>
      </c>
      <c r="B1177" t="s">
        <v>73</v>
      </c>
      <c r="C1177">
        <v>340</v>
      </c>
      <c r="D1177" s="404">
        <v>45269</v>
      </c>
      <c r="E1177" t="s">
        <v>1652</v>
      </c>
      <c r="F1177">
        <v>3.96</v>
      </c>
      <c r="G1177">
        <v>2465529</v>
      </c>
      <c r="I1177" t="s">
        <v>1166</v>
      </c>
    </row>
    <row r="1178" spans="1:9" x14ac:dyDescent="0.25">
      <c r="A1178">
        <v>7550</v>
      </c>
      <c r="B1178" t="s">
        <v>73</v>
      </c>
      <c r="C1178">
        <v>340</v>
      </c>
      <c r="D1178" s="404">
        <v>45274</v>
      </c>
      <c r="E1178" t="s">
        <v>1652</v>
      </c>
      <c r="F1178">
        <v>3.96</v>
      </c>
      <c r="G1178">
        <v>2472815</v>
      </c>
      <c r="I1178" t="s">
        <v>1166</v>
      </c>
    </row>
    <row r="1179" spans="1:9" x14ac:dyDescent="0.25">
      <c r="A1179">
        <v>7550</v>
      </c>
      <c r="B1179" t="s">
        <v>73</v>
      </c>
      <c r="C1179">
        <v>340</v>
      </c>
      <c r="D1179" s="404">
        <v>45296</v>
      </c>
      <c r="E1179" t="s">
        <v>1652</v>
      </c>
      <c r="F1179">
        <v>3.96</v>
      </c>
      <c r="G1179">
        <v>2495707</v>
      </c>
      <c r="I1179" t="s">
        <v>1166</v>
      </c>
    </row>
    <row r="1180" spans="1:9" x14ac:dyDescent="0.25">
      <c r="A1180">
        <v>7550</v>
      </c>
      <c r="B1180" t="s">
        <v>73</v>
      </c>
      <c r="C1180">
        <v>340</v>
      </c>
      <c r="D1180" s="404">
        <v>45296</v>
      </c>
      <c r="E1180" t="s">
        <v>1652</v>
      </c>
      <c r="F1180">
        <v>3.96</v>
      </c>
      <c r="G1180">
        <v>2495710</v>
      </c>
      <c r="I1180" t="s">
        <v>1166</v>
      </c>
    </row>
    <row r="1181" spans="1:9" x14ac:dyDescent="0.25">
      <c r="A1181">
        <v>7550</v>
      </c>
      <c r="B1181" t="s">
        <v>73</v>
      </c>
      <c r="C1181">
        <v>340</v>
      </c>
      <c r="D1181" s="404">
        <v>45306</v>
      </c>
      <c r="E1181" t="s">
        <v>1652</v>
      </c>
      <c r="F1181">
        <v>3.96</v>
      </c>
      <c r="G1181">
        <v>2506604</v>
      </c>
      <c r="I1181" t="s">
        <v>1166</v>
      </c>
    </row>
    <row r="1182" spans="1:9" x14ac:dyDescent="0.25">
      <c r="A1182">
        <v>7550</v>
      </c>
      <c r="B1182" t="s">
        <v>73</v>
      </c>
      <c r="C1182">
        <v>340</v>
      </c>
      <c r="D1182" s="404">
        <v>45308</v>
      </c>
      <c r="E1182" t="s">
        <v>1652</v>
      </c>
      <c r="F1182">
        <v>3.96</v>
      </c>
      <c r="G1182">
        <v>2509913</v>
      </c>
      <c r="I1182" t="s">
        <v>1166</v>
      </c>
    </row>
    <row r="1183" spans="1:9" x14ac:dyDescent="0.25">
      <c r="A1183">
        <v>7550</v>
      </c>
      <c r="B1183" t="s">
        <v>73</v>
      </c>
      <c r="C1183">
        <v>340</v>
      </c>
      <c r="D1183" s="404">
        <v>45313</v>
      </c>
      <c r="E1183" t="s">
        <v>1652</v>
      </c>
      <c r="F1183">
        <v>3.96</v>
      </c>
      <c r="G1183">
        <v>2516072</v>
      </c>
      <c r="I1183" t="s">
        <v>1166</v>
      </c>
    </row>
    <row r="1184" spans="1:9" x14ac:dyDescent="0.25">
      <c r="A1184">
        <v>7550</v>
      </c>
      <c r="B1184" t="s">
        <v>73</v>
      </c>
      <c r="C1184">
        <v>340</v>
      </c>
      <c r="D1184" s="404">
        <v>45317</v>
      </c>
      <c r="E1184" t="s">
        <v>1652</v>
      </c>
      <c r="F1184">
        <v>3.96</v>
      </c>
      <c r="G1184">
        <v>2523185</v>
      </c>
      <c r="I1184" t="s">
        <v>1166</v>
      </c>
    </row>
    <row r="1185" spans="1:9" x14ac:dyDescent="0.25">
      <c r="A1185">
        <v>7550</v>
      </c>
      <c r="B1185" t="s">
        <v>73</v>
      </c>
      <c r="C1185">
        <v>340</v>
      </c>
      <c r="D1185" s="404">
        <v>45324</v>
      </c>
      <c r="E1185" t="s">
        <v>1652</v>
      </c>
      <c r="F1185">
        <v>3.96</v>
      </c>
      <c r="G1185">
        <v>2532212</v>
      </c>
      <c r="I1185" t="s">
        <v>1166</v>
      </c>
    </row>
    <row r="1186" spans="1:9" x14ac:dyDescent="0.25">
      <c r="A1186">
        <v>7550</v>
      </c>
      <c r="B1186" t="s">
        <v>73</v>
      </c>
      <c r="C1186">
        <v>340</v>
      </c>
      <c r="D1186" s="404">
        <v>45327</v>
      </c>
      <c r="E1186" t="s">
        <v>1652</v>
      </c>
      <c r="F1186">
        <v>3.96</v>
      </c>
      <c r="G1186">
        <v>2533981</v>
      </c>
      <c r="I1186" t="s">
        <v>1166</v>
      </c>
    </row>
    <row r="1187" spans="1:9" x14ac:dyDescent="0.25">
      <c r="A1187">
        <v>7550</v>
      </c>
      <c r="B1187" t="s">
        <v>73</v>
      </c>
      <c r="C1187">
        <v>340</v>
      </c>
      <c r="D1187" s="404">
        <v>45339</v>
      </c>
      <c r="E1187" t="s">
        <v>1652</v>
      </c>
      <c r="F1187">
        <v>3.96</v>
      </c>
      <c r="G1187">
        <v>2550170</v>
      </c>
      <c r="I1187" t="s">
        <v>1166</v>
      </c>
    </row>
    <row r="1188" spans="1:9" x14ac:dyDescent="0.25">
      <c r="A1188">
        <v>7550</v>
      </c>
      <c r="B1188" t="s">
        <v>73</v>
      </c>
      <c r="C1188">
        <v>340</v>
      </c>
      <c r="D1188" s="404">
        <v>45012</v>
      </c>
      <c r="E1188" t="s">
        <v>1653</v>
      </c>
      <c r="F1188">
        <v>4.42</v>
      </c>
      <c r="G1188">
        <v>2135988</v>
      </c>
      <c r="I1188" t="s">
        <v>1166</v>
      </c>
    </row>
    <row r="1189" spans="1:9" x14ac:dyDescent="0.25">
      <c r="A1189">
        <v>7550</v>
      </c>
      <c r="B1189" t="s">
        <v>73</v>
      </c>
      <c r="C1189">
        <v>340</v>
      </c>
      <c r="D1189" s="404">
        <v>45052</v>
      </c>
      <c r="E1189" t="s">
        <v>1653</v>
      </c>
      <c r="F1189">
        <v>4.42</v>
      </c>
      <c r="G1189">
        <v>2183373</v>
      </c>
      <c r="I1189" t="s">
        <v>1166</v>
      </c>
    </row>
    <row r="1190" spans="1:9" x14ac:dyDescent="0.25">
      <c r="A1190">
        <v>7550</v>
      </c>
      <c r="B1190" t="s">
        <v>73</v>
      </c>
      <c r="C1190">
        <v>340</v>
      </c>
      <c r="D1190" s="404">
        <v>45055</v>
      </c>
      <c r="E1190" t="s">
        <v>1653</v>
      </c>
      <c r="F1190">
        <v>4.42</v>
      </c>
      <c r="G1190">
        <v>2185932</v>
      </c>
      <c r="I1190" t="s">
        <v>1166</v>
      </c>
    </row>
    <row r="1191" spans="1:9" x14ac:dyDescent="0.25">
      <c r="A1191">
        <v>7550</v>
      </c>
      <c r="B1191" t="s">
        <v>73</v>
      </c>
      <c r="C1191">
        <v>340</v>
      </c>
      <c r="D1191" s="404">
        <v>45058</v>
      </c>
      <c r="E1191" t="s">
        <v>1653</v>
      </c>
      <c r="F1191">
        <v>4.42</v>
      </c>
      <c r="G1191">
        <v>2191984</v>
      </c>
      <c r="I1191" t="s">
        <v>1166</v>
      </c>
    </row>
    <row r="1192" spans="1:9" x14ac:dyDescent="0.25">
      <c r="A1192">
        <v>7550</v>
      </c>
      <c r="B1192" t="s">
        <v>73</v>
      </c>
      <c r="C1192">
        <v>340</v>
      </c>
      <c r="D1192" s="404">
        <v>45062</v>
      </c>
      <c r="E1192" t="s">
        <v>1653</v>
      </c>
      <c r="F1192">
        <v>4.42</v>
      </c>
      <c r="G1192">
        <v>2194690</v>
      </c>
      <c r="I1192" t="s">
        <v>1166</v>
      </c>
    </row>
    <row r="1193" spans="1:9" x14ac:dyDescent="0.25">
      <c r="A1193">
        <v>7550</v>
      </c>
      <c r="B1193" t="s">
        <v>73</v>
      </c>
      <c r="C1193">
        <v>340</v>
      </c>
      <c r="D1193" s="404">
        <v>45075</v>
      </c>
      <c r="E1193" t="s">
        <v>1653</v>
      </c>
      <c r="F1193">
        <v>4.42</v>
      </c>
      <c r="G1193">
        <v>2211838</v>
      </c>
      <c r="I1193" t="s">
        <v>1166</v>
      </c>
    </row>
    <row r="1194" spans="1:9" x14ac:dyDescent="0.25">
      <c r="A1194">
        <v>7550</v>
      </c>
      <c r="B1194" t="s">
        <v>73</v>
      </c>
      <c r="C1194">
        <v>340</v>
      </c>
      <c r="D1194" s="404">
        <v>45075</v>
      </c>
      <c r="E1194" t="s">
        <v>1653</v>
      </c>
      <c r="F1194">
        <v>4.42</v>
      </c>
      <c r="G1194">
        <v>2211842</v>
      </c>
      <c r="I1194" t="s">
        <v>1166</v>
      </c>
    </row>
    <row r="1195" spans="1:9" x14ac:dyDescent="0.25">
      <c r="A1195">
        <v>7550</v>
      </c>
      <c r="B1195" t="s">
        <v>73</v>
      </c>
      <c r="C1195">
        <v>340</v>
      </c>
      <c r="D1195" s="404">
        <v>45086</v>
      </c>
      <c r="E1195" t="s">
        <v>1653</v>
      </c>
      <c r="F1195">
        <v>4.42</v>
      </c>
      <c r="G1195">
        <v>2227191</v>
      </c>
      <c r="I1195" t="s">
        <v>1166</v>
      </c>
    </row>
    <row r="1196" spans="1:9" x14ac:dyDescent="0.25">
      <c r="A1196">
        <v>7550</v>
      </c>
      <c r="B1196" t="s">
        <v>73</v>
      </c>
      <c r="C1196">
        <v>340</v>
      </c>
      <c r="D1196" s="404">
        <v>45099</v>
      </c>
      <c r="E1196" t="s">
        <v>1653</v>
      </c>
      <c r="F1196">
        <v>4.42</v>
      </c>
      <c r="G1196">
        <v>2243534</v>
      </c>
      <c r="I1196" t="s">
        <v>1166</v>
      </c>
    </row>
    <row r="1197" spans="1:9" x14ac:dyDescent="0.25">
      <c r="A1197">
        <v>7550</v>
      </c>
      <c r="B1197" t="s">
        <v>73</v>
      </c>
      <c r="C1197">
        <v>340</v>
      </c>
      <c r="D1197" s="404">
        <v>45114</v>
      </c>
      <c r="E1197" t="s">
        <v>1653</v>
      </c>
      <c r="F1197">
        <v>4.42</v>
      </c>
      <c r="G1197">
        <v>2263898</v>
      </c>
      <c r="I1197" t="s">
        <v>1166</v>
      </c>
    </row>
    <row r="1198" spans="1:9" x14ac:dyDescent="0.25">
      <c r="A1198">
        <v>7550</v>
      </c>
      <c r="B1198" t="s">
        <v>73</v>
      </c>
      <c r="C1198">
        <v>340</v>
      </c>
      <c r="D1198" s="404">
        <v>45120</v>
      </c>
      <c r="E1198" t="s">
        <v>1653</v>
      </c>
      <c r="F1198">
        <v>4.42</v>
      </c>
      <c r="G1198">
        <v>2270860</v>
      </c>
      <c r="I1198" t="s">
        <v>1166</v>
      </c>
    </row>
    <row r="1199" spans="1:9" x14ac:dyDescent="0.25">
      <c r="A1199">
        <v>7550</v>
      </c>
      <c r="B1199" t="s">
        <v>73</v>
      </c>
      <c r="C1199">
        <v>340</v>
      </c>
      <c r="D1199" s="404">
        <v>45120</v>
      </c>
      <c r="E1199" t="s">
        <v>1653</v>
      </c>
      <c r="F1199">
        <v>4.42</v>
      </c>
      <c r="G1199">
        <v>2270861</v>
      </c>
      <c r="I1199" t="s">
        <v>1166</v>
      </c>
    </row>
    <row r="1200" spans="1:9" x14ac:dyDescent="0.25">
      <c r="A1200">
        <v>7550</v>
      </c>
      <c r="B1200" t="s">
        <v>73</v>
      </c>
      <c r="C1200">
        <v>340</v>
      </c>
      <c r="D1200" s="404">
        <v>45133</v>
      </c>
      <c r="E1200" t="s">
        <v>1653</v>
      </c>
      <c r="F1200">
        <v>4.42</v>
      </c>
      <c r="G1200">
        <v>2285151</v>
      </c>
      <c r="I1200" t="s">
        <v>1166</v>
      </c>
    </row>
    <row r="1201" spans="1:9" x14ac:dyDescent="0.25">
      <c r="A1201">
        <v>7550</v>
      </c>
      <c r="B1201" t="s">
        <v>73</v>
      </c>
      <c r="C1201">
        <v>340</v>
      </c>
      <c r="D1201" s="404">
        <v>45139</v>
      </c>
      <c r="E1201" t="s">
        <v>1653</v>
      </c>
      <c r="F1201">
        <v>4.42</v>
      </c>
      <c r="G1201">
        <v>2293546</v>
      </c>
      <c r="I1201" t="s">
        <v>1166</v>
      </c>
    </row>
    <row r="1202" spans="1:9" x14ac:dyDescent="0.25">
      <c r="A1202">
        <v>7550</v>
      </c>
      <c r="B1202" t="s">
        <v>73</v>
      </c>
      <c r="C1202">
        <v>340</v>
      </c>
      <c r="D1202" s="404">
        <v>45156</v>
      </c>
      <c r="E1202" t="s">
        <v>1653</v>
      </c>
      <c r="F1202">
        <v>4.42</v>
      </c>
      <c r="G1202">
        <v>2315630</v>
      </c>
      <c r="I1202" t="s">
        <v>1166</v>
      </c>
    </row>
    <row r="1203" spans="1:9" x14ac:dyDescent="0.25">
      <c r="A1203">
        <v>7550</v>
      </c>
      <c r="B1203" t="s">
        <v>73</v>
      </c>
      <c r="C1203">
        <v>340</v>
      </c>
      <c r="D1203" s="404">
        <v>45170</v>
      </c>
      <c r="E1203" t="s">
        <v>1653</v>
      </c>
      <c r="F1203">
        <v>4.42</v>
      </c>
      <c r="G1203">
        <v>2334437</v>
      </c>
      <c r="I1203" t="s">
        <v>1166</v>
      </c>
    </row>
    <row r="1204" spans="1:9" x14ac:dyDescent="0.25">
      <c r="A1204">
        <v>7550</v>
      </c>
      <c r="B1204" t="s">
        <v>73</v>
      </c>
      <c r="C1204">
        <v>340</v>
      </c>
      <c r="D1204" s="404">
        <v>45188</v>
      </c>
      <c r="E1204" t="s">
        <v>1653</v>
      </c>
      <c r="F1204">
        <v>4.42</v>
      </c>
      <c r="G1204">
        <v>2355220</v>
      </c>
      <c r="I1204" t="s">
        <v>1166</v>
      </c>
    </row>
    <row r="1205" spans="1:9" x14ac:dyDescent="0.25">
      <c r="A1205">
        <v>7550</v>
      </c>
      <c r="B1205" t="s">
        <v>73</v>
      </c>
      <c r="C1205">
        <v>340</v>
      </c>
      <c r="D1205" s="404">
        <v>45215</v>
      </c>
      <c r="E1205" t="s">
        <v>1653</v>
      </c>
      <c r="F1205">
        <v>4.42</v>
      </c>
      <c r="G1205">
        <v>2390962</v>
      </c>
      <c r="I1205" t="s">
        <v>1166</v>
      </c>
    </row>
    <row r="1206" spans="1:9" x14ac:dyDescent="0.25">
      <c r="A1206">
        <v>7550</v>
      </c>
      <c r="B1206" t="s">
        <v>73</v>
      </c>
      <c r="C1206">
        <v>340</v>
      </c>
      <c r="D1206" s="404">
        <v>45224</v>
      </c>
      <c r="E1206" t="s">
        <v>1653</v>
      </c>
      <c r="F1206">
        <v>4.42</v>
      </c>
      <c r="G1206">
        <v>2401745</v>
      </c>
      <c r="I1206" t="s">
        <v>1166</v>
      </c>
    </row>
    <row r="1207" spans="1:9" x14ac:dyDescent="0.25">
      <c r="A1207">
        <v>7550</v>
      </c>
      <c r="B1207" t="s">
        <v>73</v>
      </c>
      <c r="C1207">
        <v>340</v>
      </c>
      <c r="D1207" s="404">
        <v>45229</v>
      </c>
      <c r="E1207" t="s">
        <v>1653</v>
      </c>
      <c r="F1207">
        <v>4.42</v>
      </c>
      <c r="G1207">
        <v>2407577</v>
      </c>
      <c r="I1207" t="s">
        <v>1166</v>
      </c>
    </row>
    <row r="1208" spans="1:9" x14ac:dyDescent="0.25">
      <c r="A1208">
        <v>7550</v>
      </c>
      <c r="B1208" t="s">
        <v>73</v>
      </c>
      <c r="C1208">
        <v>340</v>
      </c>
      <c r="D1208" s="404">
        <v>45234</v>
      </c>
      <c r="E1208" t="s">
        <v>1653</v>
      </c>
      <c r="F1208">
        <v>4.42</v>
      </c>
      <c r="G1208">
        <v>2416024</v>
      </c>
      <c r="I1208" t="s">
        <v>1166</v>
      </c>
    </row>
    <row r="1209" spans="1:9" x14ac:dyDescent="0.25">
      <c r="A1209">
        <v>7550</v>
      </c>
      <c r="B1209" t="s">
        <v>73</v>
      </c>
      <c r="C1209">
        <v>340</v>
      </c>
      <c r="D1209" s="404">
        <v>45236</v>
      </c>
      <c r="E1209" t="s">
        <v>1653</v>
      </c>
      <c r="F1209">
        <v>4.42</v>
      </c>
      <c r="G1209">
        <v>2417408</v>
      </c>
      <c r="I1209" t="s">
        <v>1166</v>
      </c>
    </row>
    <row r="1210" spans="1:9" x14ac:dyDescent="0.25">
      <c r="A1210">
        <v>7550</v>
      </c>
      <c r="B1210" t="s">
        <v>73</v>
      </c>
      <c r="C1210">
        <v>340</v>
      </c>
      <c r="D1210" s="404">
        <v>45252</v>
      </c>
      <c r="E1210" t="s">
        <v>1653</v>
      </c>
      <c r="F1210">
        <v>4.42</v>
      </c>
      <c r="G1210">
        <v>2439690</v>
      </c>
      <c r="I1210" t="s">
        <v>1166</v>
      </c>
    </row>
    <row r="1211" spans="1:9" x14ac:dyDescent="0.25">
      <c r="A1211">
        <v>7550</v>
      </c>
      <c r="B1211" t="s">
        <v>73</v>
      </c>
      <c r="C1211">
        <v>340</v>
      </c>
      <c r="D1211" s="404">
        <v>45268</v>
      </c>
      <c r="E1211" t="s">
        <v>1653</v>
      </c>
      <c r="F1211">
        <v>4.29</v>
      </c>
      <c r="G1211">
        <v>2464744</v>
      </c>
      <c r="I1211" t="s">
        <v>1166</v>
      </c>
    </row>
    <row r="1212" spans="1:9" x14ac:dyDescent="0.25">
      <c r="A1212">
        <v>7550</v>
      </c>
      <c r="B1212" t="s">
        <v>73</v>
      </c>
      <c r="C1212">
        <v>340</v>
      </c>
      <c r="D1212" s="404">
        <v>45297</v>
      </c>
      <c r="E1212" t="s">
        <v>1653</v>
      </c>
      <c r="F1212">
        <v>4.29</v>
      </c>
      <c r="G1212">
        <v>2496434</v>
      </c>
      <c r="I1212" t="s">
        <v>1166</v>
      </c>
    </row>
    <row r="1213" spans="1:9" x14ac:dyDescent="0.25">
      <c r="A1213">
        <v>7550</v>
      </c>
      <c r="B1213" t="s">
        <v>73</v>
      </c>
      <c r="C1213">
        <v>340</v>
      </c>
      <c r="D1213" s="404">
        <v>45308</v>
      </c>
      <c r="E1213" t="s">
        <v>1653</v>
      </c>
      <c r="F1213">
        <v>4.29</v>
      </c>
      <c r="G1213">
        <v>2509916</v>
      </c>
      <c r="I1213" t="s">
        <v>1166</v>
      </c>
    </row>
    <row r="1214" spans="1:9" x14ac:dyDescent="0.25">
      <c r="A1214">
        <v>7550</v>
      </c>
      <c r="B1214" t="s">
        <v>73</v>
      </c>
      <c r="C1214">
        <v>340</v>
      </c>
      <c r="D1214" s="404">
        <v>45338</v>
      </c>
      <c r="E1214" t="s">
        <v>1653</v>
      </c>
      <c r="F1214">
        <v>4.29</v>
      </c>
      <c r="G1214">
        <v>2549377</v>
      </c>
      <c r="I1214" t="s">
        <v>1166</v>
      </c>
    </row>
    <row r="1215" spans="1:9" x14ac:dyDescent="0.25">
      <c r="A1215">
        <v>7550</v>
      </c>
      <c r="B1215" t="s">
        <v>73</v>
      </c>
      <c r="C1215">
        <v>340</v>
      </c>
      <c r="D1215" s="404">
        <v>44988</v>
      </c>
      <c r="E1215" t="s">
        <v>1654</v>
      </c>
      <c r="F1215">
        <v>5.0999999999999996</v>
      </c>
      <c r="G1215">
        <v>2106211</v>
      </c>
      <c r="I1215" t="s">
        <v>1166</v>
      </c>
    </row>
    <row r="1216" spans="1:9" x14ac:dyDescent="0.25">
      <c r="A1216">
        <v>7550</v>
      </c>
      <c r="B1216" t="s">
        <v>73</v>
      </c>
      <c r="C1216">
        <v>340</v>
      </c>
      <c r="D1216" s="404">
        <v>45008</v>
      </c>
      <c r="E1216" t="s">
        <v>1654</v>
      </c>
      <c r="F1216">
        <v>5.0999999999999996</v>
      </c>
      <c r="G1216">
        <v>2132267</v>
      </c>
      <c r="I1216" t="s">
        <v>1166</v>
      </c>
    </row>
    <row r="1217" spans="1:9" x14ac:dyDescent="0.25">
      <c r="A1217">
        <v>7550</v>
      </c>
      <c r="B1217" t="s">
        <v>73</v>
      </c>
      <c r="C1217">
        <v>340</v>
      </c>
      <c r="D1217" s="404">
        <v>45022</v>
      </c>
      <c r="E1217" t="s">
        <v>1654</v>
      </c>
      <c r="F1217">
        <v>5.0999999999999996</v>
      </c>
      <c r="G1217">
        <v>2150839</v>
      </c>
      <c r="I1217" t="s">
        <v>1166</v>
      </c>
    </row>
    <row r="1218" spans="1:9" x14ac:dyDescent="0.25">
      <c r="A1218">
        <v>7550</v>
      </c>
      <c r="B1218" t="s">
        <v>73</v>
      </c>
      <c r="C1218">
        <v>340</v>
      </c>
      <c r="D1218" s="404">
        <v>45024</v>
      </c>
      <c r="E1218" t="s">
        <v>1654</v>
      </c>
      <c r="F1218">
        <v>5.0999999999999996</v>
      </c>
      <c r="G1218">
        <v>2151566</v>
      </c>
      <c r="I1218" t="s">
        <v>1166</v>
      </c>
    </row>
    <row r="1219" spans="1:9" x14ac:dyDescent="0.25">
      <c r="A1219">
        <v>7550</v>
      </c>
      <c r="B1219" t="s">
        <v>73</v>
      </c>
      <c r="C1219">
        <v>340</v>
      </c>
      <c r="D1219" s="404">
        <v>45030</v>
      </c>
      <c r="E1219" t="s">
        <v>1654</v>
      </c>
      <c r="F1219">
        <v>5.0999999999999996</v>
      </c>
      <c r="G1219">
        <v>2157659</v>
      </c>
      <c r="I1219" t="s">
        <v>1166</v>
      </c>
    </row>
    <row r="1220" spans="1:9" x14ac:dyDescent="0.25">
      <c r="A1220">
        <v>7550</v>
      </c>
      <c r="B1220" t="s">
        <v>73</v>
      </c>
      <c r="C1220">
        <v>340</v>
      </c>
      <c r="D1220" s="404">
        <v>45034</v>
      </c>
      <c r="E1220" t="s">
        <v>1654</v>
      </c>
      <c r="F1220">
        <v>5.0999999999999996</v>
      </c>
      <c r="G1220">
        <v>2160874</v>
      </c>
      <c r="I1220" t="s">
        <v>1166</v>
      </c>
    </row>
    <row r="1221" spans="1:9" x14ac:dyDescent="0.25">
      <c r="A1221">
        <v>7550</v>
      </c>
      <c r="B1221" t="s">
        <v>73</v>
      </c>
      <c r="C1221">
        <v>340</v>
      </c>
      <c r="D1221" s="404">
        <v>45047</v>
      </c>
      <c r="E1221" t="s">
        <v>1654</v>
      </c>
      <c r="F1221">
        <v>5.0999999999999996</v>
      </c>
      <c r="G1221">
        <v>2175932</v>
      </c>
      <c r="I1221" t="s">
        <v>1166</v>
      </c>
    </row>
    <row r="1222" spans="1:9" x14ac:dyDescent="0.25">
      <c r="A1222">
        <v>7550</v>
      </c>
      <c r="B1222" t="s">
        <v>73</v>
      </c>
      <c r="C1222">
        <v>340</v>
      </c>
      <c r="D1222" s="404">
        <v>45049</v>
      </c>
      <c r="E1222" t="s">
        <v>1654</v>
      </c>
      <c r="F1222">
        <v>5.0999999999999996</v>
      </c>
      <c r="G1222">
        <v>2179241</v>
      </c>
      <c r="I1222" t="s">
        <v>1166</v>
      </c>
    </row>
    <row r="1223" spans="1:9" x14ac:dyDescent="0.25">
      <c r="A1223">
        <v>7550</v>
      </c>
      <c r="B1223" t="s">
        <v>73</v>
      </c>
      <c r="C1223">
        <v>340</v>
      </c>
      <c r="D1223" s="404">
        <v>45054</v>
      </c>
      <c r="E1223" t="s">
        <v>1654</v>
      </c>
      <c r="F1223">
        <v>5.0999999999999996</v>
      </c>
      <c r="G1223">
        <v>2184723</v>
      </c>
      <c r="I1223" t="s">
        <v>1166</v>
      </c>
    </row>
    <row r="1224" spans="1:9" x14ac:dyDescent="0.25">
      <c r="A1224">
        <v>7550</v>
      </c>
      <c r="B1224" t="s">
        <v>73</v>
      </c>
      <c r="C1224">
        <v>340</v>
      </c>
      <c r="D1224" s="404">
        <v>45056</v>
      </c>
      <c r="E1224" t="s">
        <v>1654</v>
      </c>
      <c r="F1224">
        <v>5.0999999999999996</v>
      </c>
      <c r="G1224">
        <v>2187791</v>
      </c>
      <c r="I1224" t="s">
        <v>1166</v>
      </c>
    </row>
    <row r="1225" spans="1:9" x14ac:dyDescent="0.25">
      <c r="A1225">
        <v>7550</v>
      </c>
      <c r="B1225" t="s">
        <v>73</v>
      </c>
      <c r="C1225">
        <v>340</v>
      </c>
      <c r="D1225" s="404">
        <v>45058</v>
      </c>
      <c r="E1225" t="s">
        <v>1654</v>
      </c>
      <c r="F1225">
        <v>5.0999999999999996</v>
      </c>
      <c r="G1225">
        <v>2191982</v>
      </c>
      <c r="I1225" t="s">
        <v>1166</v>
      </c>
    </row>
    <row r="1226" spans="1:9" x14ac:dyDescent="0.25">
      <c r="A1226">
        <v>7550</v>
      </c>
      <c r="B1226" t="s">
        <v>73</v>
      </c>
      <c r="C1226">
        <v>340</v>
      </c>
      <c r="D1226" s="404">
        <v>45078</v>
      </c>
      <c r="E1226" t="s">
        <v>1654</v>
      </c>
      <c r="F1226">
        <v>5.0999999999999996</v>
      </c>
      <c r="G1226">
        <v>2218160</v>
      </c>
      <c r="I1226" t="s">
        <v>1166</v>
      </c>
    </row>
    <row r="1227" spans="1:9" x14ac:dyDescent="0.25">
      <c r="A1227">
        <v>7550</v>
      </c>
      <c r="B1227" t="s">
        <v>73</v>
      </c>
      <c r="C1227">
        <v>340</v>
      </c>
      <c r="D1227" s="404">
        <v>45103</v>
      </c>
      <c r="E1227" t="s">
        <v>1654</v>
      </c>
      <c r="F1227">
        <v>5.0999999999999996</v>
      </c>
      <c r="G1227">
        <v>2247411</v>
      </c>
      <c r="I1227" t="s">
        <v>1166</v>
      </c>
    </row>
    <row r="1228" spans="1:9" x14ac:dyDescent="0.25">
      <c r="A1228">
        <v>7550</v>
      </c>
      <c r="B1228" t="s">
        <v>73</v>
      </c>
      <c r="C1228">
        <v>340</v>
      </c>
      <c r="D1228" s="404">
        <v>45104</v>
      </c>
      <c r="E1228" t="s">
        <v>1654</v>
      </c>
      <c r="F1228">
        <v>5.0999999999999996</v>
      </c>
      <c r="G1228">
        <v>2249126</v>
      </c>
      <c r="I1228" t="s">
        <v>1166</v>
      </c>
    </row>
    <row r="1229" spans="1:9" x14ac:dyDescent="0.25">
      <c r="A1229">
        <v>7550</v>
      </c>
      <c r="B1229" t="s">
        <v>73</v>
      </c>
      <c r="C1229">
        <v>340</v>
      </c>
      <c r="D1229" s="404">
        <v>45105</v>
      </c>
      <c r="E1229" t="s">
        <v>1654</v>
      </c>
      <c r="F1229">
        <v>5.0999999999999996</v>
      </c>
      <c r="G1229">
        <v>2251024</v>
      </c>
      <c r="I1229" t="s">
        <v>1166</v>
      </c>
    </row>
    <row r="1230" spans="1:9" x14ac:dyDescent="0.25">
      <c r="A1230">
        <v>7550</v>
      </c>
      <c r="B1230" t="s">
        <v>73</v>
      </c>
      <c r="C1230">
        <v>340</v>
      </c>
      <c r="D1230" s="404">
        <v>45106</v>
      </c>
      <c r="E1230" t="s">
        <v>1654</v>
      </c>
      <c r="F1230">
        <v>5.0999999999999996</v>
      </c>
      <c r="G1230">
        <v>2252953</v>
      </c>
      <c r="I1230" t="s">
        <v>1166</v>
      </c>
    </row>
    <row r="1231" spans="1:9" x14ac:dyDescent="0.25">
      <c r="A1231">
        <v>7550</v>
      </c>
      <c r="B1231" t="s">
        <v>73</v>
      </c>
      <c r="C1231">
        <v>340</v>
      </c>
      <c r="D1231" s="404">
        <v>45111</v>
      </c>
      <c r="E1231" t="s">
        <v>1654</v>
      </c>
      <c r="F1231">
        <v>5.0999999999999996</v>
      </c>
      <c r="G1231">
        <v>2258807</v>
      </c>
      <c r="I1231" t="s">
        <v>1166</v>
      </c>
    </row>
    <row r="1232" spans="1:9" x14ac:dyDescent="0.25">
      <c r="A1232">
        <v>7550</v>
      </c>
      <c r="B1232" t="s">
        <v>73</v>
      </c>
      <c r="C1232">
        <v>340</v>
      </c>
      <c r="D1232" s="404">
        <v>45114</v>
      </c>
      <c r="E1232" t="s">
        <v>1654</v>
      </c>
      <c r="F1232">
        <v>5.0999999999999996</v>
      </c>
      <c r="G1232">
        <v>2263890</v>
      </c>
      <c r="I1232" t="s">
        <v>1166</v>
      </c>
    </row>
    <row r="1233" spans="1:9" x14ac:dyDescent="0.25">
      <c r="A1233">
        <v>7550</v>
      </c>
      <c r="B1233" t="s">
        <v>73</v>
      </c>
      <c r="C1233">
        <v>340</v>
      </c>
      <c r="D1233" s="404">
        <v>45118</v>
      </c>
      <c r="E1233" t="s">
        <v>1654</v>
      </c>
      <c r="F1233">
        <v>5.0999999999999996</v>
      </c>
      <c r="G1233">
        <v>2267451</v>
      </c>
      <c r="I1233" t="s">
        <v>1166</v>
      </c>
    </row>
    <row r="1234" spans="1:9" x14ac:dyDescent="0.25">
      <c r="A1234">
        <v>7550</v>
      </c>
      <c r="B1234" t="s">
        <v>73</v>
      </c>
      <c r="C1234">
        <v>340</v>
      </c>
      <c r="D1234" s="404">
        <v>45141</v>
      </c>
      <c r="E1234" t="s">
        <v>1654</v>
      </c>
      <c r="F1234">
        <v>5.0999999999999996</v>
      </c>
      <c r="G1234">
        <v>2296909</v>
      </c>
      <c r="I1234" t="s">
        <v>1166</v>
      </c>
    </row>
    <row r="1235" spans="1:9" x14ac:dyDescent="0.25">
      <c r="A1235">
        <v>7550</v>
      </c>
      <c r="B1235" t="s">
        <v>73</v>
      </c>
      <c r="C1235">
        <v>340</v>
      </c>
      <c r="D1235" s="404">
        <v>45154</v>
      </c>
      <c r="E1235" t="s">
        <v>1654</v>
      </c>
      <c r="F1235">
        <v>5.0999999999999996</v>
      </c>
      <c r="G1235">
        <v>2312384</v>
      </c>
      <c r="I1235" t="s">
        <v>1166</v>
      </c>
    </row>
    <row r="1236" spans="1:9" x14ac:dyDescent="0.25">
      <c r="A1236">
        <v>7550</v>
      </c>
      <c r="B1236" t="s">
        <v>73</v>
      </c>
      <c r="C1236">
        <v>340</v>
      </c>
      <c r="D1236" s="404">
        <v>45159</v>
      </c>
      <c r="E1236" t="s">
        <v>1654</v>
      </c>
      <c r="F1236">
        <v>5.0999999999999996</v>
      </c>
      <c r="G1236">
        <v>2317843</v>
      </c>
      <c r="I1236" t="s">
        <v>1166</v>
      </c>
    </row>
    <row r="1237" spans="1:9" x14ac:dyDescent="0.25">
      <c r="A1237">
        <v>7550</v>
      </c>
      <c r="B1237" t="s">
        <v>73</v>
      </c>
      <c r="C1237">
        <v>340</v>
      </c>
      <c r="D1237" s="404">
        <v>45166</v>
      </c>
      <c r="E1237" t="s">
        <v>1654</v>
      </c>
      <c r="F1237">
        <v>5.0999999999999996</v>
      </c>
      <c r="G1237">
        <v>2327173</v>
      </c>
      <c r="I1237" t="s">
        <v>1166</v>
      </c>
    </row>
    <row r="1238" spans="1:9" x14ac:dyDescent="0.25">
      <c r="A1238">
        <v>7550</v>
      </c>
      <c r="B1238" t="s">
        <v>73</v>
      </c>
      <c r="C1238">
        <v>340</v>
      </c>
      <c r="D1238" s="404">
        <v>45216</v>
      </c>
      <c r="E1238" t="s">
        <v>1654</v>
      </c>
      <c r="F1238">
        <v>5.0999999999999996</v>
      </c>
      <c r="G1238">
        <v>2392466</v>
      </c>
      <c r="I1238" t="s">
        <v>1166</v>
      </c>
    </row>
    <row r="1239" spans="1:9" x14ac:dyDescent="0.25">
      <c r="A1239">
        <v>7550</v>
      </c>
      <c r="B1239" t="s">
        <v>73</v>
      </c>
      <c r="C1239">
        <v>340</v>
      </c>
      <c r="D1239" s="404">
        <v>45251</v>
      </c>
      <c r="E1239" t="s">
        <v>1654</v>
      </c>
      <c r="F1239">
        <v>5.0999999999999996</v>
      </c>
      <c r="G1239">
        <v>2437890</v>
      </c>
      <c r="I1239" t="s">
        <v>1166</v>
      </c>
    </row>
    <row r="1240" spans="1:9" x14ac:dyDescent="0.25">
      <c r="A1240">
        <v>7550</v>
      </c>
      <c r="B1240" t="s">
        <v>73</v>
      </c>
      <c r="C1240">
        <v>340</v>
      </c>
      <c r="D1240" s="404">
        <v>45306</v>
      </c>
      <c r="E1240" t="s">
        <v>1654</v>
      </c>
      <c r="F1240">
        <v>4.95</v>
      </c>
      <c r="G1240">
        <v>2506607</v>
      </c>
      <c r="I1240" t="s">
        <v>1166</v>
      </c>
    </row>
    <row r="1241" spans="1:9" x14ac:dyDescent="0.25">
      <c r="A1241">
        <v>7550</v>
      </c>
      <c r="B1241" t="s">
        <v>73</v>
      </c>
      <c r="C1241">
        <v>340</v>
      </c>
      <c r="D1241" s="404">
        <v>45311</v>
      </c>
      <c r="E1241" t="s">
        <v>1654</v>
      </c>
      <c r="F1241">
        <v>4.95</v>
      </c>
      <c r="G1241">
        <v>2514665</v>
      </c>
      <c r="I1241" t="s">
        <v>1166</v>
      </c>
    </row>
    <row r="1242" spans="1:9" x14ac:dyDescent="0.25">
      <c r="A1242">
        <v>7550</v>
      </c>
      <c r="B1242" t="s">
        <v>73</v>
      </c>
      <c r="C1242">
        <v>340</v>
      </c>
      <c r="D1242" s="404">
        <v>45316</v>
      </c>
      <c r="E1242" t="s">
        <v>1654</v>
      </c>
      <c r="F1242">
        <v>4.95</v>
      </c>
      <c r="G1242">
        <v>2521001</v>
      </c>
      <c r="I1242" t="s">
        <v>1166</v>
      </c>
    </row>
    <row r="1243" spans="1:9" x14ac:dyDescent="0.25">
      <c r="A1243">
        <v>7550</v>
      </c>
      <c r="B1243" t="s">
        <v>73</v>
      </c>
      <c r="C1243">
        <v>340</v>
      </c>
      <c r="D1243" s="404">
        <v>45330</v>
      </c>
      <c r="E1243" t="s">
        <v>1654</v>
      </c>
      <c r="F1243">
        <v>4.95</v>
      </c>
      <c r="G1243">
        <v>2537405</v>
      </c>
      <c r="I1243" t="s">
        <v>1166</v>
      </c>
    </row>
    <row r="1244" spans="1:9" x14ac:dyDescent="0.25">
      <c r="A1244">
        <v>7550</v>
      </c>
      <c r="B1244" t="s">
        <v>73</v>
      </c>
      <c r="C1244">
        <v>340</v>
      </c>
      <c r="D1244" s="404">
        <v>45337</v>
      </c>
      <c r="E1244" t="s">
        <v>1654</v>
      </c>
      <c r="F1244">
        <v>4.95</v>
      </c>
      <c r="G1244">
        <v>2547375</v>
      </c>
      <c r="I1244" t="s">
        <v>1166</v>
      </c>
    </row>
    <row r="1245" spans="1:9" x14ac:dyDescent="0.25">
      <c r="A1245">
        <v>7550</v>
      </c>
      <c r="B1245" t="s">
        <v>73</v>
      </c>
      <c r="C1245">
        <v>340</v>
      </c>
      <c r="D1245" s="404">
        <v>45337</v>
      </c>
      <c r="E1245" t="s">
        <v>1654</v>
      </c>
      <c r="F1245">
        <v>4.95</v>
      </c>
      <c r="G1245">
        <v>2547376</v>
      </c>
      <c r="I1245" t="s">
        <v>1166</v>
      </c>
    </row>
    <row r="1246" spans="1:9" x14ac:dyDescent="0.25">
      <c r="A1246">
        <v>7550</v>
      </c>
      <c r="B1246" t="s">
        <v>73</v>
      </c>
      <c r="C1246">
        <v>340</v>
      </c>
      <c r="D1246" s="404">
        <v>45348</v>
      </c>
      <c r="E1246" t="s">
        <v>1654</v>
      </c>
      <c r="F1246">
        <v>4.95</v>
      </c>
      <c r="G1246">
        <v>2562020</v>
      </c>
      <c r="I1246" t="s">
        <v>1166</v>
      </c>
    </row>
    <row r="1247" spans="1:9" x14ac:dyDescent="0.25">
      <c r="A1247">
        <v>7550</v>
      </c>
      <c r="B1247" t="s">
        <v>73</v>
      </c>
      <c r="C1247">
        <v>340</v>
      </c>
      <c r="D1247" s="404">
        <v>44998</v>
      </c>
      <c r="E1247" t="s">
        <v>1655</v>
      </c>
      <c r="F1247">
        <v>5.78</v>
      </c>
      <c r="G1247">
        <v>2117524</v>
      </c>
      <c r="I1247" t="s">
        <v>1166</v>
      </c>
    </row>
    <row r="1248" spans="1:9" x14ac:dyDescent="0.25">
      <c r="A1248">
        <v>7550</v>
      </c>
      <c r="B1248" t="s">
        <v>73</v>
      </c>
      <c r="C1248">
        <v>340</v>
      </c>
      <c r="D1248" s="404">
        <v>45008</v>
      </c>
      <c r="E1248" t="s">
        <v>1655</v>
      </c>
      <c r="F1248">
        <v>5.78</v>
      </c>
      <c r="G1248">
        <v>2132261</v>
      </c>
      <c r="I1248" t="s">
        <v>1166</v>
      </c>
    </row>
    <row r="1249" spans="1:9" x14ac:dyDescent="0.25">
      <c r="A1249">
        <v>7550</v>
      </c>
      <c r="B1249" t="s">
        <v>73</v>
      </c>
      <c r="C1249">
        <v>340</v>
      </c>
      <c r="D1249" s="404">
        <v>45020</v>
      </c>
      <c r="E1249" t="s">
        <v>1655</v>
      </c>
      <c r="F1249">
        <v>5.78</v>
      </c>
      <c r="G1249">
        <v>2147654</v>
      </c>
      <c r="I1249" t="s">
        <v>1166</v>
      </c>
    </row>
    <row r="1250" spans="1:9" x14ac:dyDescent="0.25">
      <c r="A1250">
        <v>7550</v>
      </c>
      <c r="B1250" t="s">
        <v>73</v>
      </c>
      <c r="C1250">
        <v>340</v>
      </c>
      <c r="D1250" s="404">
        <v>45020</v>
      </c>
      <c r="E1250" t="s">
        <v>1655</v>
      </c>
      <c r="F1250">
        <v>5.78</v>
      </c>
      <c r="G1250">
        <v>2147658</v>
      </c>
      <c r="I1250" t="s">
        <v>1166</v>
      </c>
    </row>
    <row r="1251" spans="1:9" x14ac:dyDescent="0.25">
      <c r="A1251">
        <v>7550</v>
      </c>
      <c r="B1251" t="s">
        <v>73</v>
      </c>
      <c r="C1251">
        <v>340</v>
      </c>
      <c r="D1251" s="404">
        <v>45028</v>
      </c>
      <c r="E1251" t="s">
        <v>1655</v>
      </c>
      <c r="F1251">
        <v>5.78</v>
      </c>
      <c r="G1251">
        <v>2154355</v>
      </c>
      <c r="I1251" t="s">
        <v>1166</v>
      </c>
    </row>
    <row r="1252" spans="1:9" x14ac:dyDescent="0.25">
      <c r="A1252">
        <v>7550</v>
      </c>
      <c r="B1252" t="s">
        <v>73</v>
      </c>
      <c r="C1252">
        <v>340</v>
      </c>
      <c r="D1252" s="404">
        <v>45029</v>
      </c>
      <c r="E1252" t="s">
        <v>1655</v>
      </c>
      <c r="F1252">
        <v>5.78</v>
      </c>
      <c r="G1252">
        <v>2156033</v>
      </c>
      <c r="I1252" t="s">
        <v>1166</v>
      </c>
    </row>
    <row r="1253" spans="1:9" x14ac:dyDescent="0.25">
      <c r="A1253">
        <v>7550</v>
      </c>
      <c r="B1253" t="s">
        <v>73</v>
      </c>
      <c r="C1253">
        <v>340</v>
      </c>
      <c r="D1253" s="404">
        <v>45057</v>
      </c>
      <c r="E1253" t="s">
        <v>1655</v>
      </c>
      <c r="F1253">
        <v>5.78</v>
      </c>
      <c r="G1253">
        <v>2189468</v>
      </c>
      <c r="I1253" t="s">
        <v>1166</v>
      </c>
    </row>
    <row r="1254" spans="1:9" x14ac:dyDescent="0.25">
      <c r="A1254">
        <v>7550</v>
      </c>
      <c r="B1254" t="s">
        <v>73</v>
      </c>
      <c r="C1254">
        <v>340</v>
      </c>
      <c r="D1254" s="404">
        <v>45079</v>
      </c>
      <c r="E1254" t="s">
        <v>1655</v>
      </c>
      <c r="F1254">
        <v>5.78</v>
      </c>
      <c r="G1254">
        <v>2219744</v>
      </c>
      <c r="I1254" t="s">
        <v>1166</v>
      </c>
    </row>
    <row r="1255" spans="1:9" x14ac:dyDescent="0.25">
      <c r="A1255">
        <v>7550</v>
      </c>
      <c r="B1255" t="s">
        <v>73</v>
      </c>
      <c r="C1255">
        <v>340</v>
      </c>
      <c r="D1255" s="404">
        <v>45083</v>
      </c>
      <c r="E1255" t="s">
        <v>1655</v>
      </c>
      <c r="F1255">
        <v>5.78</v>
      </c>
      <c r="G1255">
        <v>2221573</v>
      </c>
      <c r="I1255" t="s">
        <v>1166</v>
      </c>
    </row>
    <row r="1256" spans="1:9" x14ac:dyDescent="0.25">
      <c r="A1256">
        <v>7550</v>
      </c>
      <c r="B1256" t="s">
        <v>73</v>
      </c>
      <c r="C1256">
        <v>340</v>
      </c>
      <c r="D1256" s="404">
        <v>45092</v>
      </c>
      <c r="E1256" t="s">
        <v>1655</v>
      </c>
      <c r="F1256">
        <v>5.78</v>
      </c>
      <c r="G1256">
        <v>2234410</v>
      </c>
      <c r="I1256" t="s">
        <v>1166</v>
      </c>
    </row>
    <row r="1257" spans="1:9" x14ac:dyDescent="0.25">
      <c r="A1257">
        <v>7550</v>
      </c>
      <c r="B1257" t="s">
        <v>73</v>
      </c>
      <c r="C1257">
        <v>340</v>
      </c>
      <c r="D1257" s="404">
        <v>45101</v>
      </c>
      <c r="E1257" t="s">
        <v>1655</v>
      </c>
      <c r="F1257">
        <v>5.78</v>
      </c>
      <c r="G1257">
        <v>2246144</v>
      </c>
      <c r="I1257" t="s">
        <v>1166</v>
      </c>
    </row>
    <row r="1258" spans="1:9" x14ac:dyDescent="0.25">
      <c r="A1258">
        <v>7550</v>
      </c>
      <c r="B1258" t="s">
        <v>73</v>
      </c>
      <c r="C1258">
        <v>340</v>
      </c>
      <c r="D1258" s="404">
        <v>45113</v>
      </c>
      <c r="E1258" t="s">
        <v>1655</v>
      </c>
      <c r="F1258">
        <v>5.78</v>
      </c>
      <c r="G1258">
        <v>2262161</v>
      </c>
      <c r="I1258" t="s">
        <v>1166</v>
      </c>
    </row>
    <row r="1259" spans="1:9" x14ac:dyDescent="0.25">
      <c r="A1259">
        <v>7550</v>
      </c>
      <c r="B1259" t="s">
        <v>73</v>
      </c>
      <c r="C1259">
        <v>340</v>
      </c>
      <c r="D1259" s="404">
        <v>45118</v>
      </c>
      <c r="E1259" t="s">
        <v>1655</v>
      </c>
      <c r="F1259">
        <v>5.78</v>
      </c>
      <c r="G1259">
        <v>2267453</v>
      </c>
      <c r="I1259" t="s">
        <v>1166</v>
      </c>
    </row>
    <row r="1260" spans="1:9" x14ac:dyDescent="0.25">
      <c r="A1260">
        <v>7550</v>
      </c>
      <c r="B1260" t="s">
        <v>73</v>
      </c>
      <c r="C1260">
        <v>340</v>
      </c>
      <c r="D1260" s="404">
        <v>45119</v>
      </c>
      <c r="E1260" t="s">
        <v>1655</v>
      </c>
      <c r="F1260">
        <v>5.78</v>
      </c>
      <c r="G1260">
        <v>2269052</v>
      </c>
      <c r="I1260" t="s">
        <v>1166</v>
      </c>
    </row>
    <row r="1261" spans="1:9" x14ac:dyDescent="0.25">
      <c r="A1261">
        <v>7550</v>
      </c>
      <c r="B1261" t="s">
        <v>73</v>
      </c>
      <c r="C1261">
        <v>340</v>
      </c>
      <c r="D1261" s="404">
        <v>45127</v>
      </c>
      <c r="E1261" t="s">
        <v>1655</v>
      </c>
      <c r="F1261">
        <v>5.78</v>
      </c>
      <c r="G1261">
        <v>2277962</v>
      </c>
      <c r="I1261" t="s">
        <v>1166</v>
      </c>
    </row>
    <row r="1262" spans="1:9" x14ac:dyDescent="0.25">
      <c r="A1262">
        <v>7550</v>
      </c>
      <c r="B1262" t="s">
        <v>73</v>
      </c>
      <c r="C1262">
        <v>340</v>
      </c>
      <c r="D1262" s="404">
        <v>45133</v>
      </c>
      <c r="E1262" t="s">
        <v>1655</v>
      </c>
      <c r="F1262">
        <v>5.78</v>
      </c>
      <c r="G1262">
        <v>2285149</v>
      </c>
      <c r="I1262" t="s">
        <v>1166</v>
      </c>
    </row>
    <row r="1263" spans="1:9" x14ac:dyDescent="0.25">
      <c r="A1263">
        <v>7550</v>
      </c>
      <c r="B1263" t="s">
        <v>73</v>
      </c>
      <c r="C1263">
        <v>340</v>
      </c>
      <c r="D1263" s="404">
        <v>45136</v>
      </c>
      <c r="E1263" t="s">
        <v>1655</v>
      </c>
      <c r="F1263">
        <v>5.78</v>
      </c>
      <c r="G1263">
        <v>2289131</v>
      </c>
      <c r="I1263" t="s">
        <v>1166</v>
      </c>
    </row>
    <row r="1264" spans="1:9" x14ac:dyDescent="0.25">
      <c r="A1264">
        <v>7550</v>
      </c>
      <c r="B1264" t="s">
        <v>73</v>
      </c>
      <c r="C1264">
        <v>340</v>
      </c>
      <c r="D1264" s="404">
        <v>45147</v>
      </c>
      <c r="E1264" t="s">
        <v>1655</v>
      </c>
      <c r="F1264">
        <v>5.78</v>
      </c>
      <c r="G1264">
        <v>2303786</v>
      </c>
      <c r="I1264" t="s">
        <v>1166</v>
      </c>
    </row>
    <row r="1265" spans="1:9" x14ac:dyDescent="0.25">
      <c r="A1265">
        <v>7550</v>
      </c>
      <c r="B1265" t="s">
        <v>73</v>
      </c>
      <c r="C1265">
        <v>340</v>
      </c>
      <c r="D1265" s="404">
        <v>45155</v>
      </c>
      <c r="E1265" t="s">
        <v>1655</v>
      </c>
      <c r="F1265">
        <v>5.78</v>
      </c>
      <c r="G1265">
        <v>2314190</v>
      </c>
      <c r="I1265" t="s">
        <v>1166</v>
      </c>
    </row>
    <row r="1266" spans="1:9" x14ac:dyDescent="0.25">
      <c r="A1266">
        <v>7550</v>
      </c>
      <c r="B1266" t="s">
        <v>73</v>
      </c>
      <c r="C1266">
        <v>340</v>
      </c>
      <c r="D1266" s="404">
        <v>45161</v>
      </c>
      <c r="E1266" t="s">
        <v>1655</v>
      </c>
      <c r="F1266">
        <v>5.78</v>
      </c>
      <c r="G1266">
        <v>2321108</v>
      </c>
      <c r="I1266" t="s">
        <v>1166</v>
      </c>
    </row>
    <row r="1267" spans="1:9" x14ac:dyDescent="0.25">
      <c r="A1267">
        <v>7550</v>
      </c>
      <c r="B1267" t="s">
        <v>73</v>
      </c>
      <c r="C1267">
        <v>340</v>
      </c>
      <c r="D1267" s="404">
        <v>45164</v>
      </c>
      <c r="E1267" t="s">
        <v>1655</v>
      </c>
      <c r="F1267">
        <v>5.78</v>
      </c>
      <c r="G1267">
        <v>2325751</v>
      </c>
      <c r="I1267" t="s">
        <v>1166</v>
      </c>
    </row>
    <row r="1268" spans="1:9" x14ac:dyDescent="0.25">
      <c r="A1268">
        <v>7550</v>
      </c>
      <c r="B1268" t="s">
        <v>73</v>
      </c>
      <c r="C1268">
        <v>340</v>
      </c>
      <c r="D1268" s="404">
        <v>45166</v>
      </c>
      <c r="E1268" t="s">
        <v>1655</v>
      </c>
      <c r="F1268">
        <v>5.78</v>
      </c>
      <c r="G1268">
        <v>2327170</v>
      </c>
      <c r="I1268" t="s">
        <v>1166</v>
      </c>
    </row>
    <row r="1269" spans="1:9" x14ac:dyDescent="0.25">
      <c r="A1269">
        <v>7550</v>
      </c>
      <c r="B1269" t="s">
        <v>73</v>
      </c>
      <c r="C1269">
        <v>340</v>
      </c>
      <c r="D1269" s="404">
        <v>45182</v>
      </c>
      <c r="E1269" t="s">
        <v>1655</v>
      </c>
      <c r="F1269">
        <v>5.78</v>
      </c>
      <c r="G1269">
        <v>2348229</v>
      </c>
      <c r="I1269" t="s">
        <v>1166</v>
      </c>
    </row>
    <row r="1270" spans="1:9" x14ac:dyDescent="0.25">
      <c r="A1270">
        <v>7550</v>
      </c>
      <c r="B1270" t="s">
        <v>73</v>
      </c>
      <c r="C1270">
        <v>340</v>
      </c>
      <c r="D1270" s="404">
        <v>45209</v>
      </c>
      <c r="E1270" t="s">
        <v>1655</v>
      </c>
      <c r="F1270">
        <v>5.78</v>
      </c>
      <c r="G1270">
        <v>2383185</v>
      </c>
      <c r="I1270" t="s">
        <v>1166</v>
      </c>
    </row>
    <row r="1271" spans="1:9" x14ac:dyDescent="0.25">
      <c r="A1271">
        <v>7550</v>
      </c>
      <c r="B1271" t="s">
        <v>73</v>
      </c>
      <c r="C1271">
        <v>340</v>
      </c>
      <c r="D1271" s="404">
        <v>45215</v>
      </c>
      <c r="E1271" t="s">
        <v>1655</v>
      </c>
      <c r="F1271">
        <v>5.78</v>
      </c>
      <c r="G1271">
        <v>2390963</v>
      </c>
      <c r="I1271" t="s">
        <v>1166</v>
      </c>
    </row>
    <row r="1272" spans="1:9" x14ac:dyDescent="0.25">
      <c r="A1272">
        <v>7550</v>
      </c>
      <c r="B1272" t="s">
        <v>73</v>
      </c>
      <c r="C1272">
        <v>340</v>
      </c>
      <c r="D1272" s="404">
        <v>45223</v>
      </c>
      <c r="E1272" t="s">
        <v>1655</v>
      </c>
      <c r="F1272">
        <v>5.78</v>
      </c>
      <c r="G1272">
        <v>2399833</v>
      </c>
      <c r="I1272" t="s">
        <v>1166</v>
      </c>
    </row>
    <row r="1273" spans="1:9" x14ac:dyDescent="0.25">
      <c r="A1273">
        <v>7550</v>
      </c>
      <c r="B1273" t="s">
        <v>73</v>
      </c>
      <c r="C1273">
        <v>340</v>
      </c>
      <c r="D1273" s="404">
        <v>45225</v>
      </c>
      <c r="E1273" t="s">
        <v>1655</v>
      </c>
      <c r="F1273">
        <v>5.78</v>
      </c>
      <c r="G1273">
        <v>2403389</v>
      </c>
      <c r="I1273" t="s">
        <v>1166</v>
      </c>
    </row>
    <row r="1274" spans="1:9" x14ac:dyDescent="0.25">
      <c r="A1274">
        <v>7550</v>
      </c>
      <c r="B1274" t="s">
        <v>73</v>
      </c>
      <c r="C1274">
        <v>340</v>
      </c>
      <c r="D1274" s="404">
        <v>45239</v>
      </c>
      <c r="E1274" t="s">
        <v>1655</v>
      </c>
      <c r="F1274">
        <v>5.78</v>
      </c>
      <c r="G1274">
        <v>2422938</v>
      </c>
      <c r="I1274" t="s">
        <v>1166</v>
      </c>
    </row>
    <row r="1275" spans="1:9" x14ac:dyDescent="0.25">
      <c r="A1275">
        <v>7550</v>
      </c>
      <c r="B1275" t="s">
        <v>73</v>
      </c>
      <c r="C1275">
        <v>340</v>
      </c>
      <c r="D1275" s="404">
        <v>45248</v>
      </c>
      <c r="E1275" t="s">
        <v>1655</v>
      </c>
      <c r="F1275">
        <v>5.78</v>
      </c>
      <c r="G1275">
        <v>2434693</v>
      </c>
      <c r="I1275" t="s">
        <v>1166</v>
      </c>
    </row>
    <row r="1276" spans="1:9" x14ac:dyDescent="0.25">
      <c r="A1276">
        <v>7550</v>
      </c>
      <c r="B1276" t="s">
        <v>73</v>
      </c>
      <c r="C1276">
        <v>340</v>
      </c>
      <c r="D1276" s="404">
        <v>45268</v>
      </c>
      <c r="E1276" t="s">
        <v>1655</v>
      </c>
      <c r="F1276">
        <v>5.61</v>
      </c>
      <c r="G1276">
        <v>2464747</v>
      </c>
      <c r="I1276" t="s">
        <v>1166</v>
      </c>
    </row>
    <row r="1277" spans="1:9" x14ac:dyDescent="0.25">
      <c r="A1277">
        <v>7550</v>
      </c>
      <c r="B1277" t="s">
        <v>73</v>
      </c>
      <c r="C1277">
        <v>340</v>
      </c>
      <c r="D1277" s="404">
        <v>45282</v>
      </c>
      <c r="E1277" t="s">
        <v>1655</v>
      </c>
      <c r="F1277">
        <v>5.61</v>
      </c>
      <c r="G1277">
        <v>2486769</v>
      </c>
      <c r="I1277" t="s">
        <v>1166</v>
      </c>
    </row>
    <row r="1278" spans="1:9" x14ac:dyDescent="0.25">
      <c r="A1278">
        <v>7550</v>
      </c>
      <c r="B1278" t="s">
        <v>73</v>
      </c>
      <c r="C1278">
        <v>340</v>
      </c>
      <c r="D1278" s="404">
        <v>45287</v>
      </c>
      <c r="E1278" t="s">
        <v>1655</v>
      </c>
      <c r="F1278">
        <v>5.61</v>
      </c>
      <c r="G1278">
        <v>2486784</v>
      </c>
      <c r="I1278" t="s">
        <v>1166</v>
      </c>
    </row>
    <row r="1279" spans="1:9" x14ac:dyDescent="0.25">
      <c r="A1279">
        <v>7550</v>
      </c>
      <c r="B1279" t="s">
        <v>73</v>
      </c>
      <c r="C1279">
        <v>340</v>
      </c>
      <c r="D1279" s="404">
        <v>45299</v>
      </c>
      <c r="E1279" t="s">
        <v>1655</v>
      </c>
      <c r="F1279">
        <v>5.61</v>
      </c>
      <c r="G1279">
        <v>2497732</v>
      </c>
      <c r="I1279" t="s">
        <v>1166</v>
      </c>
    </row>
    <row r="1280" spans="1:9" x14ac:dyDescent="0.25">
      <c r="A1280">
        <v>7550</v>
      </c>
      <c r="B1280" t="s">
        <v>73</v>
      </c>
      <c r="C1280">
        <v>340</v>
      </c>
      <c r="D1280" s="404">
        <v>44999</v>
      </c>
      <c r="E1280" t="s">
        <v>1656</v>
      </c>
      <c r="F1280">
        <v>6.12</v>
      </c>
      <c r="G1280">
        <v>2119323</v>
      </c>
      <c r="I1280" t="s">
        <v>1166</v>
      </c>
    </row>
    <row r="1281" spans="1:9" x14ac:dyDescent="0.25">
      <c r="A1281">
        <v>7550</v>
      </c>
      <c r="B1281" t="s">
        <v>73</v>
      </c>
      <c r="C1281">
        <v>340</v>
      </c>
      <c r="D1281" s="404">
        <v>45034</v>
      </c>
      <c r="E1281" t="s">
        <v>1656</v>
      </c>
      <c r="F1281">
        <v>6.12</v>
      </c>
      <c r="G1281">
        <v>2160872</v>
      </c>
      <c r="I1281" t="s">
        <v>1166</v>
      </c>
    </row>
    <row r="1282" spans="1:9" x14ac:dyDescent="0.25">
      <c r="A1282">
        <v>7550</v>
      </c>
      <c r="B1282" t="s">
        <v>73</v>
      </c>
      <c r="C1282">
        <v>340</v>
      </c>
      <c r="D1282" s="404">
        <v>45034</v>
      </c>
      <c r="E1282" t="s">
        <v>1656</v>
      </c>
      <c r="F1282">
        <v>6.12</v>
      </c>
      <c r="G1282">
        <v>2160875</v>
      </c>
      <c r="I1282" t="s">
        <v>1166</v>
      </c>
    </row>
    <row r="1283" spans="1:9" x14ac:dyDescent="0.25">
      <c r="A1283">
        <v>7550</v>
      </c>
      <c r="B1283" t="s">
        <v>73</v>
      </c>
      <c r="C1283">
        <v>340</v>
      </c>
      <c r="D1283" s="404">
        <v>45042</v>
      </c>
      <c r="E1283" t="s">
        <v>1656</v>
      </c>
      <c r="F1283">
        <v>6.12</v>
      </c>
      <c r="G1283">
        <v>2168959</v>
      </c>
      <c r="I1283" t="s">
        <v>1166</v>
      </c>
    </row>
    <row r="1284" spans="1:9" x14ac:dyDescent="0.25">
      <c r="A1284">
        <v>7550</v>
      </c>
      <c r="B1284" t="s">
        <v>73</v>
      </c>
      <c r="C1284">
        <v>340</v>
      </c>
      <c r="D1284" s="404">
        <v>45061</v>
      </c>
      <c r="E1284" t="s">
        <v>1656</v>
      </c>
      <c r="F1284">
        <v>6.12</v>
      </c>
      <c r="G1284">
        <v>2193083</v>
      </c>
      <c r="I1284" t="s">
        <v>1166</v>
      </c>
    </row>
    <row r="1285" spans="1:9" x14ac:dyDescent="0.25">
      <c r="A1285">
        <v>7550</v>
      </c>
      <c r="B1285" t="s">
        <v>73</v>
      </c>
      <c r="C1285">
        <v>340</v>
      </c>
      <c r="D1285" s="404">
        <v>45079</v>
      </c>
      <c r="E1285" t="s">
        <v>1656</v>
      </c>
      <c r="F1285">
        <v>6.12</v>
      </c>
      <c r="G1285">
        <v>2219747</v>
      </c>
      <c r="I1285" t="s">
        <v>1166</v>
      </c>
    </row>
    <row r="1286" spans="1:9" x14ac:dyDescent="0.25">
      <c r="A1286">
        <v>7550</v>
      </c>
      <c r="B1286" t="s">
        <v>73</v>
      </c>
      <c r="C1286">
        <v>340</v>
      </c>
      <c r="D1286" s="404">
        <v>45196</v>
      </c>
      <c r="E1286" t="s">
        <v>1656</v>
      </c>
      <c r="F1286">
        <v>6.12</v>
      </c>
      <c r="G1286">
        <v>2366387</v>
      </c>
      <c r="I1286" t="s">
        <v>1166</v>
      </c>
    </row>
    <row r="1287" spans="1:9" x14ac:dyDescent="0.25">
      <c r="A1287">
        <v>7550</v>
      </c>
      <c r="B1287" t="s">
        <v>73</v>
      </c>
      <c r="C1287">
        <v>340</v>
      </c>
      <c r="D1287" s="404">
        <v>45203</v>
      </c>
      <c r="E1287" t="s">
        <v>1656</v>
      </c>
      <c r="F1287">
        <v>6.12</v>
      </c>
      <c r="G1287">
        <v>2375768</v>
      </c>
      <c r="I1287" t="s">
        <v>1166</v>
      </c>
    </row>
    <row r="1288" spans="1:9" x14ac:dyDescent="0.25">
      <c r="A1288">
        <v>7550</v>
      </c>
      <c r="B1288" t="s">
        <v>73</v>
      </c>
      <c r="C1288">
        <v>340</v>
      </c>
      <c r="D1288" s="404">
        <v>45224</v>
      </c>
      <c r="E1288" t="s">
        <v>1656</v>
      </c>
      <c r="F1288">
        <v>6.12</v>
      </c>
      <c r="G1288">
        <v>2401748</v>
      </c>
      <c r="I1288" t="s">
        <v>1166</v>
      </c>
    </row>
    <row r="1289" spans="1:9" x14ac:dyDescent="0.25">
      <c r="A1289">
        <v>7550</v>
      </c>
      <c r="B1289" t="s">
        <v>73</v>
      </c>
      <c r="C1289">
        <v>340</v>
      </c>
      <c r="D1289" s="404">
        <v>45236</v>
      </c>
      <c r="E1289" t="s">
        <v>1656</v>
      </c>
      <c r="F1289">
        <v>6.12</v>
      </c>
      <c r="G1289">
        <v>2417414</v>
      </c>
      <c r="I1289" t="s">
        <v>1166</v>
      </c>
    </row>
    <row r="1290" spans="1:9" x14ac:dyDescent="0.25">
      <c r="A1290">
        <v>7550</v>
      </c>
      <c r="B1290" t="s">
        <v>73</v>
      </c>
      <c r="C1290">
        <v>340</v>
      </c>
      <c r="D1290" s="404">
        <v>45238</v>
      </c>
      <c r="E1290" t="s">
        <v>1656</v>
      </c>
      <c r="F1290">
        <v>6.12</v>
      </c>
      <c r="G1290">
        <v>2420654</v>
      </c>
      <c r="I1290" t="s">
        <v>1166</v>
      </c>
    </row>
    <row r="1291" spans="1:9" x14ac:dyDescent="0.25">
      <c r="A1291">
        <v>7550</v>
      </c>
      <c r="B1291" t="s">
        <v>73</v>
      </c>
      <c r="C1291">
        <v>340</v>
      </c>
      <c r="D1291" s="404">
        <v>45247</v>
      </c>
      <c r="E1291" t="s">
        <v>1656</v>
      </c>
      <c r="F1291">
        <v>6.12</v>
      </c>
      <c r="G1291">
        <v>2433963</v>
      </c>
      <c r="I1291" t="s">
        <v>1166</v>
      </c>
    </row>
    <row r="1292" spans="1:9" x14ac:dyDescent="0.25">
      <c r="A1292">
        <v>7550</v>
      </c>
      <c r="B1292" t="s">
        <v>73</v>
      </c>
      <c r="C1292">
        <v>340</v>
      </c>
      <c r="D1292" s="404">
        <v>45258</v>
      </c>
      <c r="E1292" t="s">
        <v>1656</v>
      </c>
      <c r="F1292">
        <v>6.12</v>
      </c>
      <c r="G1292">
        <v>2447734</v>
      </c>
      <c r="I1292" t="s">
        <v>1166</v>
      </c>
    </row>
    <row r="1293" spans="1:9" x14ac:dyDescent="0.25">
      <c r="A1293">
        <v>7550</v>
      </c>
      <c r="B1293" t="s">
        <v>73</v>
      </c>
      <c r="C1293">
        <v>340</v>
      </c>
      <c r="D1293" s="404">
        <v>45287</v>
      </c>
      <c r="E1293" t="s">
        <v>1656</v>
      </c>
      <c r="F1293">
        <v>5.94</v>
      </c>
      <c r="G1293">
        <v>2486785</v>
      </c>
      <c r="I1293" t="s">
        <v>1166</v>
      </c>
    </row>
    <row r="1294" spans="1:9" x14ac:dyDescent="0.25">
      <c r="A1294">
        <v>7550</v>
      </c>
      <c r="B1294" t="s">
        <v>73</v>
      </c>
      <c r="C1294">
        <v>340</v>
      </c>
      <c r="D1294" s="404">
        <v>45299</v>
      </c>
      <c r="E1294" t="s">
        <v>1656</v>
      </c>
      <c r="F1294">
        <v>5.94</v>
      </c>
      <c r="G1294">
        <v>2497725</v>
      </c>
      <c r="I1294" t="s">
        <v>1166</v>
      </c>
    </row>
    <row r="1295" spans="1:9" x14ac:dyDescent="0.25">
      <c r="A1295">
        <v>7550</v>
      </c>
      <c r="B1295" t="s">
        <v>73</v>
      </c>
      <c r="C1295">
        <v>340</v>
      </c>
      <c r="D1295" s="404">
        <v>45334</v>
      </c>
      <c r="E1295" t="s">
        <v>1656</v>
      </c>
      <c r="F1295">
        <v>5.94</v>
      </c>
      <c r="G1295">
        <v>2542020</v>
      </c>
      <c r="I1295" t="s">
        <v>1166</v>
      </c>
    </row>
    <row r="1296" spans="1:9" x14ac:dyDescent="0.25">
      <c r="A1296">
        <v>7550</v>
      </c>
      <c r="B1296" t="s">
        <v>73</v>
      </c>
      <c r="C1296">
        <v>340</v>
      </c>
      <c r="D1296" s="404">
        <v>44986</v>
      </c>
      <c r="E1296" t="s">
        <v>1657</v>
      </c>
      <c r="F1296">
        <v>6.8</v>
      </c>
      <c r="G1296">
        <v>2102756</v>
      </c>
      <c r="I1296" t="s">
        <v>1166</v>
      </c>
    </row>
    <row r="1297" spans="1:9" x14ac:dyDescent="0.25">
      <c r="A1297">
        <v>7550</v>
      </c>
      <c r="B1297" t="s">
        <v>73</v>
      </c>
      <c r="C1297">
        <v>340</v>
      </c>
      <c r="D1297" s="404">
        <v>44995</v>
      </c>
      <c r="E1297" t="s">
        <v>1657</v>
      </c>
      <c r="F1297">
        <v>6.8</v>
      </c>
      <c r="G1297">
        <v>2115466</v>
      </c>
      <c r="I1297" t="s">
        <v>1166</v>
      </c>
    </row>
    <row r="1298" spans="1:9" x14ac:dyDescent="0.25">
      <c r="A1298">
        <v>7550</v>
      </c>
      <c r="B1298" t="s">
        <v>73</v>
      </c>
      <c r="C1298">
        <v>340</v>
      </c>
      <c r="D1298" s="404">
        <v>45001</v>
      </c>
      <c r="E1298" t="s">
        <v>1657</v>
      </c>
      <c r="F1298">
        <v>6.8</v>
      </c>
      <c r="G1298">
        <v>2123160</v>
      </c>
      <c r="I1298" t="s">
        <v>1166</v>
      </c>
    </row>
    <row r="1299" spans="1:9" x14ac:dyDescent="0.25">
      <c r="A1299">
        <v>7550</v>
      </c>
      <c r="B1299" t="s">
        <v>73</v>
      </c>
      <c r="C1299">
        <v>340</v>
      </c>
      <c r="D1299" s="404">
        <v>45002</v>
      </c>
      <c r="E1299" t="s">
        <v>1657</v>
      </c>
      <c r="F1299">
        <v>6.8</v>
      </c>
      <c r="G1299">
        <v>2124943</v>
      </c>
      <c r="I1299" t="s">
        <v>1166</v>
      </c>
    </row>
    <row r="1300" spans="1:9" x14ac:dyDescent="0.25">
      <c r="A1300">
        <v>7550</v>
      </c>
      <c r="B1300" t="s">
        <v>73</v>
      </c>
      <c r="C1300">
        <v>340</v>
      </c>
      <c r="D1300" s="404">
        <v>45015</v>
      </c>
      <c r="E1300" t="s">
        <v>1657</v>
      </c>
      <c r="F1300">
        <v>6.8</v>
      </c>
      <c r="G1300">
        <v>2141903</v>
      </c>
      <c r="I1300" t="s">
        <v>1166</v>
      </c>
    </row>
    <row r="1301" spans="1:9" x14ac:dyDescent="0.25">
      <c r="A1301">
        <v>7550</v>
      </c>
      <c r="B1301" t="s">
        <v>73</v>
      </c>
      <c r="C1301">
        <v>340</v>
      </c>
      <c r="D1301" s="404">
        <v>45019</v>
      </c>
      <c r="E1301" t="s">
        <v>1657</v>
      </c>
      <c r="F1301">
        <v>6.8</v>
      </c>
      <c r="G1301">
        <v>2146099</v>
      </c>
      <c r="I1301" t="s">
        <v>1166</v>
      </c>
    </row>
    <row r="1302" spans="1:9" x14ac:dyDescent="0.25">
      <c r="A1302">
        <v>7550</v>
      </c>
      <c r="B1302" t="s">
        <v>73</v>
      </c>
      <c r="C1302">
        <v>340</v>
      </c>
      <c r="D1302" s="404">
        <v>45035</v>
      </c>
      <c r="E1302" t="s">
        <v>1657</v>
      </c>
      <c r="F1302">
        <v>6.8</v>
      </c>
      <c r="G1302">
        <v>2162418</v>
      </c>
      <c r="I1302" t="s">
        <v>1166</v>
      </c>
    </row>
    <row r="1303" spans="1:9" x14ac:dyDescent="0.25">
      <c r="A1303">
        <v>7550</v>
      </c>
      <c r="B1303" t="s">
        <v>73</v>
      </c>
      <c r="C1303">
        <v>340</v>
      </c>
      <c r="D1303" s="404">
        <v>45037</v>
      </c>
      <c r="E1303" t="s">
        <v>1657</v>
      </c>
      <c r="F1303">
        <v>6.8</v>
      </c>
      <c r="G1303">
        <v>2165915</v>
      </c>
      <c r="I1303" t="s">
        <v>1166</v>
      </c>
    </row>
    <row r="1304" spans="1:9" x14ac:dyDescent="0.25">
      <c r="A1304">
        <v>7550</v>
      </c>
      <c r="B1304" t="s">
        <v>73</v>
      </c>
      <c r="C1304">
        <v>340</v>
      </c>
      <c r="D1304" s="404">
        <v>45043</v>
      </c>
      <c r="E1304" t="s">
        <v>1657</v>
      </c>
      <c r="F1304">
        <v>6.8</v>
      </c>
      <c r="G1304">
        <v>2170885</v>
      </c>
      <c r="I1304" t="s">
        <v>1166</v>
      </c>
    </row>
    <row r="1305" spans="1:9" x14ac:dyDescent="0.25">
      <c r="A1305">
        <v>7550</v>
      </c>
      <c r="B1305" t="s">
        <v>73</v>
      </c>
      <c r="C1305">
        <v>340</v>
      </c>
      <c r="D1305" s="404">
        <v>45057</v>
      </c>
      <c r="E1305" t="s">
        <v>1657</v>
      </c>
      <c r="F1305">
        <v>6.8</v>
      </c>
      <c r="G1305">
        <v>2189464</v>
      </c>
      <c r="I1305" t="s">
        <v>1166</v>
      </c>
    </row>
    <row r="1306" spans="1:9" x14ac:dyDescent="0.25">
      <c r="A1306">
        <v>7550</v>
      </c>
      <c r="B1306" t="s">
        <v>73</v>
      </c>
      <c r="C1306">
        <v>340</v>
      </c>
      <c r="D1306" s="404">
        <v>45068</v>
      </c>
      <c r="E1306" t="s">
        <v>1657</v>
      </c>
      <c r="F1306">
        <v>6.8</v>
      </c>
      <c r="G1306">
        <v>2202205</v>
      </c>
      <c r="I1306" t="s">
        <v>1166</v>
      </c>
    </row>
    <row r="1307" spans="1:9" x14ac:dyDescent="0.25">
      <c r="A1307">
        <v>7550</v>
      </c>
      <c r="B1307" t="s">
        <v>73</v>
      </c>
      <c r="C1307">
        <v>340</v>
      </c>
      <c r="D1307" s="404">
        <v>45071</v>
      </c>
      <c r="E1307" t="s">
        <v>1657</v>
      </c>
      <c r="F1307">
        <v>6.8</v>
      </c>
      <c r="G1307">
        <v>2207779</v>
      </c>
      <c r="I1307" t="s">
        <v>1166</v>
      </c>
    </row>
    <row r="1308" spans="1:9" x14ac:dyDescent="0.25">
      <c r="A1308">
        <v>7550</v>
      </c>
      <c r="B1308" t="s">
        <v>73</v>
      </c>
      <c r="C1308">
        <v>340</v>
      </c>
      <c r="D1308" s="404">
        <v>45103</v>
      </c>
      <c r="E1308" t="s">
        <v>1657</v>
      </c>
      <c r="F1308">
        <v>6.8</v>
      </c>
      <c r="G1308">
        <v>2247415</v>
      </c>
      <c r="I1308" t="s">
        <v>1166</v>
      </c>
    </row>
    <row r="1309" spans="1:9" x14ac:dyDescent="0.25">
      <c r="A1309">
        <v>7550</v>
      </c>
      <c r="B1309" t="s">
        <v>73</v>
      </c>
      <c r="C1309">
        <v>340</v>
      </c>
      <c r="D1309" s="404">
        <v>45105</v>
      </c>
      <c r="E1309" t="s">
        <v>1657</v>
      </c>
      <c r="F1309">
        <v>6.8</v>
      </c>
      <c r="G1309">
        <v>2251025</v>
      </c>
      <c r="I1309" t="s">
        <v>1166</v>
      </c>
    </row>
    <row r="1310" spans="1:9" x14ac:dyDescent="0.25">
      <c r="A1310">
        <v>7550</v>
      </c>
      <c r="B1310" t="s">
        <v>73</v>
      </c>
      <c r="C1310">
        <v>340</v>
      </c>
      <c r="D1310" s="404">
        <v>45112</v>
      </c>
      <c r="E1310" t="s">
        <v>1657</v>
      </c>
      <c r="F1310">
        <v>6.8</v>
      </c>
      <c r="G1310">
        <v>2260529</v>
      </c>
      <c r="I1310" t="s">
        <v>1166</v>
      </c>
    </row>
    <row r="1311" spans="1:9" x14ac:dyDescent="0.25">
      <c r="A1311">
        <v>7550</v>
      </c>
      <c r="B1311" t="s">
        <v>73</v>
      </c>
      <c r="C1311">
        <v>340</v>
      </c>
      <c r="D1311" s="404">
        <v>45125</v>
      </c>
      <c r="E1311" t="s">
        <v>1657</v>
      </c>
      <c r="F1311">
        <v>6.8</v>
      </c>
      <c r="G1311">
        <v>2274276</v>
      </c>
      <c r="I1311" t="s">
        <v>1166</v>
      </c>
    </row>
    <row r="1312" spans="1:9" x14ac:dyDescent="0.25">
      <c r="A1312">
        <v>7550</v>
      </c>
      <c r="B1312" t="s">
        <v>73</v>
      </c>
      <c r="C1312">
        <v>340</v>
      </c>
      <c r="D1312" s="404">
        <v>45131</v>
      </c>
      <c r="E1312" t="s">
        <v>1657</v>
      </c>
      <c r="F1312">
        <v>6.8</v>
      </c>
      <c r="G1312">
        <v>2281747</v>
      </c>
      <c r="I1312" t="s">
        <v>1166</v>
      </c>
    </row>
    <row r="1313" spans="1:9" x14ac:dyDescent="0.25">
      <c r="A1313">
        <v>7550</v>
      </c>
      <c r="B1313" t="s">
        <v>73</v>
      </c>
      <c r="C1313">
        <v>340</v>
      </c>
      <c r="D1313" s="404">
        <v>45134</v>
      </c>
      <c r="E1313" t="s">
        <v>1657</v>
      </c>
      <c r="F1313">
        <v>6.8</v>
      </c>
      <c r="G1313">
        <v>2286949</v>
      </c>
      <c r="I1313" t="s">
        <v>1166</v>
      </c>
    </row>
    <row r="1314" spans="1:9" x14ac:dyDescent="0.25">
      <c r="A1314">
        <v>7550</v>
      </c>
      <c r="B1314" t="s">
        <v>73</v>
      </c>
      <c r="C1314">
        <v>340</v>
      </c>
      <c r="D1314" s="404">
        <v>45142</v>
      </c>
      <c r="E1314" t="s">
        <v>1657</v>
      </c>
      <c r="F1314">
        <v>6.8</v>
      </c>
      <c r="G1314">
        <v>2298780</v>
      </c>
      <c r="I1314" t="s">
        <v>1166</v>
      </c>
    </row>
    <row r="1315" spans="1:9" x14ac:dyDescent="0.25">
      <c r="A1315">
        <v>7550</v>
      </c>
      <c r="B1315" t="s">
        <v>73</v>
      </c>
      <c r="C1315">
        <v>340</v>
      </c>
      <c r="D1315" s="404">
        <v>45145</v>
      </c>
      <c r="E1315" t="s">
        <v>1657</v>
      </c>
      <c r="F1315">
        <v>6.8</v>
      </c>
      <c r="G1315">
        <v>2300497</v>
      </c>
      <c r="I1315" t="s">
        <v>1166</v>
      </c>
    </row>
    <row r="1316" spans="1:9" x14ac:dyDescent="0.25">
      <c r="A1316">
        <v>7550</v>
      </c>
      <c r="B1316" t="s">
        <v>73</v>
      </c>
      <c r="C1316">
        <v>340</v>
      </c>
      <c r="D1316" s="404">
        <v>45147</v>
      </c>
      <c r="E1316" t="s">
        <v>1657</v>
      </c>
      <c r="F1316">
        <v>6.8</v>
      </c>
      <c r="G1316">
        <v>2303788</v>
      </c>
      <c r="I1316" t="s">
        <v>1166</v>
      </c>
    </row>
    <row r="1317" spans="1:9" x14ac:dyDescent="0.25">
      <c r="A1317">
        <v>7550</v>
      </c>
      <c r="B1317" t="s">
        <v>73</v>
      </c>
      <c r="C1317">
        <v>340</v>
      </c>
      <c r="D1317" s="404">
        <v>45154</v>
      </c>
      <c r="E1317" t="s">
        <v>1657</v>
      </c>
      <c r="F1317">
        <v>6.8</v>
      </c>
      <c r="G1317">
        <v>2312382</v>
      </c>
      <c r="I1317" t="s">
        <v>1166</v>
      </c>
    </row>
    <row r="1318" spans="1:9" x14ac:dyDescent="0.25">
      <c r="A1318">
        <v>7550</v>
      </c>
      <c r="B1318" t="s">
        <v>73</v>
      </c>
      <c r="C1318">
        <v>340</v>
      </c>
      <c r="D1318" s="404">
        <v>45154</v>
      </c>
      <c r="E1318" t="s">
        <v>1657</v>
      </c>
      <c r="F1318">
        <v>6.8</v>
      </c>
      <c r="G1318">
        <v>2312387</v>
      </c>
      <c r="I1318" t="s">
        <v>1166</v>
      </c>
    </row>
    <row r="1319" spans="1:9" x14ac:dyDescent="0.25">
      <c r="A1319">
        <v>7550</v>
      </c>
      <c r="B1319" t="s">
        <v>73</v>
      </c>
      <c r="C1319">
        <v>340</v>
      </c>
      <c r="D1319" s="404">
        <v>45196</v>
      </c>
      <c r="E1319" t="s">
        <v>1657</v>
      </c>
      <c r="F1319">
        <v>6.8</v>
      </c>
      <c r="G1319">
        <v>2366394</v>
      </c>
      <c r="I1319" t="s">
        <v>1166</v>
      </c>
    </row>
    <row r="1320" spans="1:9" x14ac:dyDescent="0.25">
      <c r="A1320">
        <v>7550</v>
      </c>
      <c r="B1320" t="s">
        <v>73</v>
      </c>
      <c r="C1320">
        <v>340</v>
      </c>
      <c r="D1320" s="404">
        <v>45198</v>
      </c>
      <c r="E1320" t="s">
        <v>1657</v>
      </c>
      <c r="F1320">
        <v>6.8</v>
      </c>
      <c r="G1320">
        <v>2370120</v>
      </c>
      <c r="I1320" t="s">
        <v>1166</v>
      </c>
    </row>
    <row r="1321" spans="1:9" x14ac:dyDescent="0.25">
      <c r="A1321">
        <v>7550</v>
      </c>
      <c r="B1321" t="s">
        <v>73</v>
      </c>
      <c r="C1321">
        <v>340</v>
      </c>
      <c r="D1321" s="404">
        <v>45203</v>
      </c>
      <c r="E1321" t="s">
        <v>1657</v>
      </c>
      <c r="F1321">
        <v>6.8</v>
      </c>
      <c r="G1321">
        <v>2375769</v>
      </c>
      <c r="I1321" t="s">
        <v>1166</v>
      </c>
    </row>
    <row r="1322" spans="1:9" x14ac:dyDescent="0.25">
      <c r="A1322">
        <v>7550</v>
      </c>
      <c r="B1322" t="s">
        <v>73</v>
      </c>
      <c r="C1322">
        <v>340</v>
      </c>
      <c r="D1322" s="404">
        <v>45209</v>
      </c>
      <c r="E1322" t="s">
        <v>1657</v>
      </c>
      <c r="F1322">
        <v>6.8</v>
      </c>
      <c r="G1322">
        <v>2383189</v>
      </c>
      <c r="I1322" t="s">
        <v>1166</v>
      </c>
    </row>
    <row r="1323" spans="1:9" x14ac:dyDescent="0.25">
      <c r="A1323">
        <v>7550</v>
      </c>
      <c r="B1323" t="s">
        <v>73</v>
      </c>
      <c r="C1323">
        <v>340</v>
      </c>
      <c r="D1323" s="404">
        <v>45215</v>
      </c>
      <c r="E1323" t="s">
        <v>1657</v>
      </c>
      <c r="F1323">
        <v>6.8</v>
      </c>
      <c r="G1323">
        <v>2390964</v>
      </c>
      <c r="I1323" t="s">
        <v>1166</v>
      </c>
    </row>
    <row r="1324" spans="1:9" x14ac:dyDescent="0.25">
      <c r="A1324">
        <v>7550</v>
      </c>
      <c r="B1324" t="s">
        <v>73</v>
      </c>
      <c r="C1324">
        <v>340</v>
      </c>
      <c r="D1324" s="404">
        <v>45226</v>
      </c>
      <c r="E1324" t="s">
        <v>1657</v>
      </c>
      <c r="F1324">
        <v>6.8</v>
      </c>
      <c r="G1324">
        <v>2405183</v>
      </c>
      <c r="I1324" t="s">
        <v>1166</v>
      </c>
    </row>
    <row r="1325" spans="1:9" x14ac:dyDescent="0.25">
      <c r="A1325">
        <v>7550</v>
      </c>
      <c r="B1325" t="s">
        <v>73</v>
      </c>
      <c r="C1325">
        <v>340</v>
      </c>
      <c r="D1325" s="404">
        <v>45253</v>
      </c>
      <c r="E1325" t="s">
        <v>1657</v>
      </c>
      <c r="F1325">
        <v>6.8</v>
      </c>
      <c r="G1325">
        <v>2441635</v>
      </c>
      <c r="I1325" t="s">
        <v>1166</v>
      </c>
    </row>
    <row r="1326" spans="1:9" x14ac:dyDescent="0.25">
      <c r="A1326">
        <v>7550</v>
      </c>
      <c r="B1326" t="s">
        <v>73</v>
      </c>
      <c r="C1326">
        <v>340</v>
      </c>
      <c r="D1326" s="404">
        <v>45266</v>
      </c>
      <c r="E1326" t="s">
        <v>1657</v>
      </c>
      <c r="F1326">
        <v>6.8</v>
      </c>
      <c r="G1326">
        <v>2460660</v>
      </c>
      <c r="I1326" t="s">
        <v>1166</v>
      </c>
    </row>
    <row r="1327" spans="1:9" x14ac:dyDescent="0.25">
      <c r="A1327">
        <v>7550</v>
      </c>
      <c r="B1327" t="s">
        <v>73</v>
      </c>
      <c r="C1327">
        <v>340</v>
      </c>
      <c r="D1327" s="404">
        <v>45276</v>
      </c>
      <c r="E1327" t="s">
        <v>1657</v>
      </c>
      <c r="F1327">
        <v>6.6</v>
      </c>
      <c r="G1327">
        <v>2475985</v>
      </c>
      <c r="I1327" t="s">
        <v>1166</v>
      </c>
    </row>
    <row r="1328" spans="1:9" x14ac:dyDescent="0.25">
      <c r="A1328">
        <v>7550</v>
      </c>
      <c r="B1328" t="s">
        <v>73</v>
      </c>
      <c r="C1328">
        <v>340</v>
      </c>
      <c r="D1328" s="404">
        <v>45295</v>
      </c>
      <c r="E1328" t="s">
        <v>1657</v>
      </c>
      <c r="F1328">
        <v>6.6</v>
      </c>
      <c r="G1328">
        <v>2494163</v>
      </c>
      <c r="I1328" t="s">
        <v>1166</v>
      </c>
    </row>
    <row r="1329" spans="1:9" x14ac:dyDescent="0.25">
      <c r="A1329">
        <v>7550</v>
      </c>
      <c r="B1329" t="s">
        <v>73</v>
      </c>
      <c r="C1329">
        <v>340</v>
      </c>
      <c r="D1329" s="404">
        <v>45344</v>
      </c>
      <c r="E1329" t="s">
        <v>1657</v>
      </c>
      <c r="F1329">
        <v>6.6</v>
      </c>
      <c r="G1329">
        <v>2557748</v>
      </c>
      <c r="I1329" t="s">
        <v>1166</v>
      </c>
    </row>
    <row r="1330" spans="1:9" x14ac:dyDescent="0.25">
      <c r="A1330">
        <v>7550</v>
      </c>
      <c r="B1330" t="s">
        <v>73</v>
      </c>
      <c r="C1330">
        <v>340</v>
      </c>
      <c r="D1330" s="404">
        <v>45007</v>
      </c>
      <c r="E1330" t="s">
        <v>1658</v>
      </c>
      <c r="F1330">
        <v>7.48</v>
      </c>
      <c r="G1330">
        <v>2130309</v>
      </c>
      <c r="I1330" t="s">
        <v>1166</v>
      </c>
    </row>
    <row r="1331" spans="1:9" x14ac:dyDescent="0.25">
      <c r="A1331">
        <v>7550</v>
      </c>
      <c r="B1331" t="s">
        <v>73</v>
      </c>
      <c r="C1331">
        <v>340</v>
      </c>
      <c r="D1331" s="404">
        <v>45024</v>
      </c>
      <c r="E1331" t="s">
        <v>1658</v>
      </c>
      <c r="F1331">
        <v>7.48</v>
      </c>
      <c r="G1331">
        <v>2151562</v>
      </c>
      <c r="I1331" t="s">
        <v>1166</v>
      </c>
    </row>
    <row r="1332" spans="1:9" x14ac:dyDescent="0.25">
      <c r="A1332">
        <v>7550</v>
      </c>
      <c r="B1332" t="s">
        <v>73</v>
      </c>
      <c r="C1332">
        <v>340</v>
      </c>
      <c r="D1332" s="404">
        <v>45028</v>
      </c>
      <c r="E1332" t="s">
        <v>1658</v>
      </c>
      <c r="F1332">
        <v>7.48</v>
      </c>
      <c r="G1332">
        <v>2154357</v>
      </c>
      <c r="I1332" t="s">
        <v>1166</v>
      </c>
    </row>
    <row r="1333" spans="1:9" x14ac:dyDescent="0.25">
      <c r="A1333">
        <v>7550</v>
      </c>
      <c r="B1333" t="s">
        <v>73</v>
      </c>
      <c r="C1333">
        <v>340</v>
      </c>
      <c r="D1333" s="404">
        <v>45035</v>
      </c>
      <c r="E1333" t="s">
        <v>1658</v>
      </c>
      <c r="F1333">
        <v>7.48</v>
      </c>
      <c r="G1333">
        <v>2162412</v>
      </c>
      <c r="I1333" t="s">
        <v>1166</v>
      </c>
    </row>
    <row r="1334" spans="1:9" x14ac:dyDescent="0.25">
      <c r="A1334">
        <v>7550</v>
      </c>
      <c r="B1334" t="s">
        <v>73</v>
      </c>
      <c r="C1334">
        <v>340</v>
      </c>
      <c r="D1334" s="404">
        <v>45040</v>
      </c>
      <c r="E1334" t="s">
        <v>1658</v>
      </c>
      <c r="F1334">
        <v>7.48</v>
      </c>
      <c r="G1334">
        <v>2167483</v>
      </c>
      <c r="I1334" t="s">
        <v>1166</v>
      </c>
    </row>
    <row r="1335" spans="1:9" x14ac:dyDescent="0.25">
      <c r="A1335">
        <v>7550</v>
      </c>
      <c r="B1335" t="s">
        <v>73</v>
      </c>
      <c r="C1335">
        <v>340</v>
      </c>
      <c r="D1335" s="404">
        <v>45051</v>
      </c>
      <c r="E1335" t="s">
        <v>1658</v>
      </c>
      <c r="F1335">
        <v>7.48</v>
      </c>
      <c r="G1335">
        <v>2182787</v>
      </c>
      <c r="I1335" t="s">
        <v>1166</v>
      </c>
    </row>
    <row r="1336" spans="1:9" x14ac:dyDescent="0.25">
      <c r="A1336">
        <v>7550</v>
      </c>
      <c r="B1336" t="s">
        <v>73</v>
      </c>
      <c r="C1336">
        <v>340</v>
      </c>
      <c r="D1336" s="404">
        <v>45061</v>
      </c>
      <c r="E1336" t="s">
        <v>1658</v>
      </c>
      <c r="F1336">
        <v>7.48</v>
      </c>
      <c r="G1336">
        <v>2193082</v>
      </c>
      <c r="I1336" t="s">
        <v>1166</v>
      </c>
    </row>
    <row r="1337" spans="1:9" x14ac:dyDescent="0.25">
      <c r="A1337">
        <v>7550</v>
      </c>
      <c r="B1337" t="s">
        <v>73</v>
      </c>
      <c r="C1337">
        <v>340</v>
      </c>
      <c r="D1337" s="404">
        <v>45077</v>
      </c>
      <c r="E1337" t="s">
        <v>1658</v>
      </c>
      <c r="F1337">
        <v>7.48</v>
      </c>
      <c r="G1337">
        <v>2216314</v>
      </c>
      <c r="I1337" t="s">
        <v>1166</v>
      </c>
    </row>
    <row r="1338" spans="1:9" x14ac:dyDescent="0.25">
      <c r="A1338">
        <v>7550</v>
      </c>
      <c r="B1338" t="s">
        <v>73</v>
      </c>
      <c r="C1338">
        <v>340</v>
      </c>
      <c r="D1338" s="404">
        <v>45110</v>
      </c>
      <c r="E1338" t="s">
        <v>1658</v>
      </c>
      <c r="F1338">
        <v>7.48</v>
      </c>
      <c r="G1338">
        <v>2257271</v>
      </c>
      <c r="I1338" t="s">
        <v>1166</v>
      </c>
    </row>
    <row r="1339" spans="1:9" x14ac:dyDescent="0.25">
      <c r="A1339">
        <v>7550</v>
      </c>
      <c r="B1339" t="s">
        <v>73</v>
      </c>
      <c r="C1339">
        <v>340</v>
      </c>
      <c r="D1339" s="404">
        <v>45134</v>
      </c>
      <c r="E1339" t="s">
        <v>1658</v>
      </c>
      <c r="F1339">
        <v>7.48</v>
      </c>
      <c r="G1339">
        <v>2286954</v>
      </c>
      <c r="I1339" t="s">
        <v>1166</v>
      </c>
    </row>
    <row r="1340" spans="1:9" x14ac:dyDescent="0.25">
      <c r="A1340">
        <v>7550</v>
      </c>
      <c r="B1340" t="s">
        <v>73</v>
      </c>
      <c r="C1340">
        <v>340</v>
      </c>
      <c r="D1340" s="404">
        <v>45141</v>
      </c>
      <c r="E1340" t="s">
        <v>1658</v>
      </c>
      <c r="F1340">
        <v>7.48</v>
      </c>
      <c r="G1340">
        <v>2296905</v>
      </c>
      <c r="I1340" t="s">
        <v>1166</v>
      </c>
    </row>
    <row r="1341" spans="1:9" x14ac:dyDescent="0.25">
      <c r="A1341">
        <v>7550</v>
      </c>
      <c r="B1341" t="s">
        <v>73</v>
      </c>
      <c r="C1341">
        <v>340</v>
      </c>
      <c r="D1341" s="404">
        <v>45141</v>
      </c>
      <c r="E1341" t="s">
        <v>1658</v>
      </c>
      <c r="F1341">
        <v>7.48</v>
      </c>
      <c r="G1341">
        <v>2296911</v>
      </c>
      <c r="I1341" t="s">
        <v>1166</v>
      </c>
    </row>
    <row r="1342" spans="1:9" x14ac:dyDescent="0.25">
      <c r="A1342">
        <v>7550</v>
      </c>
      <c r="B1342" t="s">
        <v>73</v>
      </c>
      <c r="C1342">
        <v>340</v>
      </c>
      <c r="D1342" s="404">
        <v>45208</v>
      </c>
      <c r="E1342" t="s">
        <v>1658</v>
      </c>
      <c r="F1342">
        <v>7.48</v>
      </c>
      <c r="G1342">
        <v>2381350</v>
      </c>
      <c r="I1342" t="s">
        <v>1166</v>
      </c>
    </row>
    <row r="1343" spans="1:9" x14ac:dyDescent="0.25">
      <c r="A1343">
        <v>7550</v>
      </c>
      <c r="B1343" t="s">
        <v>73</v>
      </c>
      <c r="C1343">
        <v>340</v>
      </c>
      <c r="D1343" s="404">
        <v>45225</v>
      </c>
      <c r="E1343" t="s">
        <v>1658</v>
      </c>
      <c r="F1343">
        <v>7.48</v>
      </c>
      <c r="G1343">
        <v>2403392</v>
      </c>
      <c r="I1343" t="s">
        <v>1166</v>
      </c>
    </row>
    <row r="1344" spans="1:9" x14ac:dyDescent="0.25">
      <c r="A1344">
        <v>7550</v>
      </c>
      <c r="B1344" t="s">
        <v>73</v>
      </c>
      <c r="C1344">
        <v>340</v>
      </c>
      <c r="D1344" s="404">
        <v>45260</v>
      </c>
      <c r="E1344" t="s">
        <v>1658</v>
      </c>
      <c r="F1344">
        <v>7.48</v>
      </c>
      <c r="G1344">
        <v>2452777</v>
      </c>
      <c r="I1344" t="s">
        <v>1166</v>
      </c>
    </row>
    <row r="1345" spans="1:9" x14ac:dyDescent="0.25">
      <c r="A1345">
        <v>7550</v>
      </c>
      <c r="B1345" t="s">
        <v>73</v>
      </c>
      <c r="C1345">
        <v>340</v>
      </c>
      <c r="D1345" s="404">
        <v>45275</v>
      </c>
      <c r="E1345" t="s">
        <v>1658</v>
      </c>
      <c r="F1345">
        <v>7.26</v>
      </c>
      <c r="G1345">
        <v>2475035</v>
      </c>
      <c r="I1345" t="s">
        <v>1166</v>
      </c>
    </row>
    <row r="1346" spans="1:9" x14ac:dyDescent="0.25">
      <c r="A1346">
        <v>7550</v>
      </c>
      <c r="B1346" t="s">
        <v>73</v>
      </c>
      <c r="C1346">
        <v>340</v>
      </c>
      <c r="D1346" s="404">
        <v>45288</v>
      </c>
      <c r="E1346" t="s">
        <v>1658</v>
      </c>
      <c r="F1346">
        <v>7.26</v>
      </c>
      <c r="G1346">
        <v>2488791</v>
      </c>
      <c r="I1346" t="s">
        <v>1166</v>
      </c>
    </row>
    <row r="1347" spans="1:9" x14ac:dyDescent="0.25">
      <c r="A1347">
        <v>7550</v>
      </c>
      <c r="B1347" t="s">
        <v>73</v>
      </c>
      <c r="C1347">
        <v>340</v>
      </c>
      <c r="D1347" s="404">
        <v>45343</v>
      </c>
      <c r="E1347" t="s">
        <v>1658</v>
      </c>
      <c r="F1347">
        <v>7.26</v>
      </c>
      <c r="G1347">
        <v>2555957</v>
      </c>
      <c r="I1347" t="s">
        <v>1166</v>
      </c>
    </row>
    <row r="1348" spans="1:9" x14ac:dyDescent="0.25">
      <c r="A1348">
        <v>7550</v>
      </c>
      <c r="B1348" t="s">
        <v>73</v>
      </c>
      <c r="C1348">
        <v>340</v>
      </c>
      <c r="D1348" s="404">
        <v>44998</v>
      </c>
      <c r="E1348" t="s">
        <v>1659</v>
      </c>
      <c r="F1348">
        <v>7.82</v>
      </c>
      <c r="G1348">
        <v>2117520</v>
      </c>
      <c r="I1348" t="s">
        <v>1166</v>
      </c>
    </row>
    <row r="1349" spans="1:9" x14ac:dyDescent="0.25">
      <c r="A1349">
        <v>7550</v>
      </c>
      <c r="B1349" t="s">
        <v>73</v>
      </c>
      <c r="C1349">
        <v>340</v>
      </c>
      <c r="D1349" s="404">
        <v>45027</v>
      </c>
      <c r="E1349" t="s">
        <v>1659</v>
      </c>
      <c r="F1349">
        <v>7.82</v>
      </c>
      <c r="G1349">
        <v>2152816</v>
      </c>
      <c r="I1349" t="s">
        <v>1166</v>
      </c>
    </row>
    <row r="1350" spans="1:9" x14ac:dyDescent="0.25">
      <c r="A1350">
        <v>7550</v>
      </c>
      <c r="B1350" t="s">
        <v>73</v>
      </c>
      <c r="C1350">
        <v>340</v>
      </c>
      <c r="D1350" s="404">
        <v>45028</v>
      </c>
      <c r="E1350" t="s">
        <v>1659</v>
      </c>
      <c r="F1350">
        <v>7.82</v>
      </c>
      <c r="G1350">
        <v>2154358</v>
      </c>
      <c r="I1350" t="s">
        <v>1166</v>
      </c>
    </row>
    <row r="1351" spans="1:9" x14ac:dyDescent="0.25">
      <c r="A1351">
        <v>7550</v>
      </c>
      <c r="B1351" t="s">
        <v>73</v>
      </c>
      <c r="C1351">
        <v>340</v>
      </c>
      <c r="D1351" s="404">
        <v>45055</v>
      </c>
      <c r="E1351" t="s">
        <v>1659</v>
      </c>
      <c r="F1351">
        <v>7.82</v>
      </c>
      <c r="G1351">
        <v>2185931</v>
      </c>
      <c r="I1351" t="s">
        <v>1166</v>
      </c>
    </row>
    <row r="1352" spans="1:9" x14ac:dyDescent="0.25">
      <c r="A1352">
        <v>7550</v>
      </c>
      <c r="B1352" t="s">
        <v>73</v>
      </c>
      <c r="C1352">
        <v>340</v>
      </c>
      <c r="D1352" s="404">
        <v>45080</v>
      </c>
      <c r="E1352" t="s">
        <v>1659</v>
      </c>
      <c r="F1352">
        <v>7.82</v>
      </c>
      <c r="G1352">
        <v>2220316</v>
      </c>
      <c r="I1352" t="s">
        <v>1166</v>
      </c>
    </row>
    <row r="1353" spans="1:9" x14ac:dyDescent="0.25">
      <c r="A1353">
        <v>7550</v>
      </c>
      <c r="B1353" t="s">
        <v>73</v>
      </c>
      <c r="C1353">
        <v>340</v>
      </c>
      <c r="D1353" s="404">
        <v>45093</v>
      </c>
      <c r="E1353" t="s">
        <v>1659</v>
      </c>
      <c r="F1353">
        <v>7.82</v>
      </c>
      <c r="G1353">
        <v>2236295</v>
      </c>
      <c r="I1353" t="s">
        <v>1166</v>
      </c>
    </row>
    <row r="1354" spans="1:9" x14ac:dyDescent="0.25">
      <c r="A1354">
        <v>7550</v>
      </c>
      <c r="B1354" t="s">
        <v>73</v>
      </c>
      <c r="C1354">
        <v>340</v>
      </c>
      <c r="D1354" s="404">
        <v>45100</v>
      </c>
      <c r="E1354" t="s">
        <v>1659</v>
      </c>
      <c r="F1354">
        <v>7.82</v>
      </c>
      <c r="G1354">
        <v>2245423</v>
      </c>
      <c r="I1354" t="s">
        <v>1166</v>
      </c>
    </row>
    <row r="1355" spans="1:9" x14ac:dyDescent="0.25">
      <c r="A1355">
        <v>7550</v>
      </c>
      <c r="B1355" t="s">
        <v>73</v>
      </c>
      <c r="C1355">
        <v>340</v>
      </c>
      <c r="D1355" s="404">
        <v>45167</v>
      </c>
      <c r="E1355" t="s">
        <v>1659</v>
      </c>
      <c r="F1355">
        <v>7.82</v>
      </c>
      <c r="G1355">
        <v>2328709</v>
      </c>
      <c r="I1355" t="s">
        <v>1166</v>
      </c>
    </row>
    <row r="1356" spans="1:9" x14ac:dyDescent="0.25">
      <c r="A1356">
        <v>7550</v>
      </c>
      <c r="B1356" t="s">
        <v>73</v>
      </c>
      <c r="C1356">
        <v>340</v>
      </c>
      <c r="D1356" s="404">
        <v>45188</v>
      </c>
      <c r="E1356" t="s">
        <v>1659</v>
      </c>
      <c r="F1356">
        <v>7.82</v>
      </c>
      <c r="G1356">
        <v>2355221</v>
      </c>
      <c r="I1356" t="s">
        <v>1166</v>
      </c>
    </row>
    <row r="1357" spans="1:9" x14ac:dyDescent="0.25">
      <c r="A1357">
        <v>7550</v>
      </c>
      <c r="B1357" t="s">
        <v>73</v>
      </c>
      <c r="C1357">
        <v>340</v>
      </c>
      <c r="D1357" s="404">
        <v>45254</v>
      </c>
      <c r="E1357" t="s">
        <v>1659</v>
      </c>
      <c r="F1357">
        <v>7.82</v>
      </c>
      <c r="G1357">
        <v>2443597</v>
      </c>
      <c r="I1357" t="s">
        <v>1166</v>
      </c>
    </row>
    <row r="1358" spans="1:9" x14ac:dyDescent="0.25">
      <c r="A1358">
        <v>7550</v>
      </c>
      <c r="B1358" t="s">
        <v>73</v>
      </c>
      <c r="C1358">
        <v>340</v>
      </c>
      <c r="D1358" s="404">
        <v>45260</v>
      </c>
      <c r="E1358" t="s">
        <v>1659</v>
      </c>
      <c r="F1358">
        <v>7.82</v>
      </c>
      <c r="G1358">
        <v>2452771</v>
      </c>
      <c r="I1358" t="s">
        <v>1166</v>
      </c>
    </row>
    <row r="1359" spans="1:9" x14ac:dyDescent="0.25">
      <c r="A1359">
        <v>7550</v>
      </c>
      <c r="B1359" t="s">
        <v>73</v>
      </c>
      <c r="C1359">
        <v>340</v>
      </c>
      <c r="D1359" s="404">
        <v>45265</v>
      </c>
      <c r="E1359" t="s">
        <v>1659</v>
      </c>
      <c r="F1359">
        <v>7.82</v>
      </c>
      <c r="G1359">
        <v>2458782</v>
      </c>
      <c r="I1359" t="s">
        <v>1166</v>
      </c>
    </row>
    <row r="1360" spans="1:9" x14ac:dyDescent="0.25">
      <c r="A1360">
        <v>7550</v>
      </c>
      <c r="B1360" t="s">
        <v>73</v>
      </c>
      <c r="C1360">
        <v>340</v>
      </c>
      <c r="D1360" s="404">
        <v>45297</v>
      </c>
      <c r="E1360" t="s">
        <v>1659</v>
      </c>
      <c r="F1360">
        <v>7.59</v>
      </c>
      <c r="G1360">
        <v>2496436</v>
      </c>
      <c r="I1360" t="s">
        <v>1166</v>
      </c>
    </row>
    <row r="1361" spans="1:9" x14ac:dyDescent="0.25">
      <c r="A1361">
        <v>7550</v>
      </c>
      <c r="B1361" t="s">
        <v>73</v>
      </c>
      <c r="C1361">
        <v>340</v>
      </c>
      <c r="D1361" s="404">
        <v>45327</v>
      </c>
      <c r="E1361" t="s">
        <v>1659</v>
      </c>
      <c r="F1361">
        <v>7.59</v>
      </c>
      <c r="G1361">
        <v>2533980</v>
      </c>
      <c r="I1361" t="s">
        <v>1166</v>
      </c>
    </row>
    <row r="1362" spans="1:9" x14ac:dyDescent="0.25">
      <c r="A1362">
        <v>7550</v>
      </c>
      <c r="B1362" t="s">
        <v>73</v>
      </c>
      <c r="C1362">
        <v>340</v>
      </c>
      <c r="D1362" s="404">
        <v>45336</v>
      </c>
      <c r="E1362" t="s">
        <v>1659</v>
      </c>
      <c r="F1362">
        <v>7.59</v>
      </c>
      <c r="G1362">
        <v>2545627</v>
      </c>
      <c r="I1362" t="s">
        <v>1166</v>
      </c>
    </row>
    <row r="1363" spans="1:9" x14ac:dyDescent="0.25">
      <c r="A1363">
        <v>7550</v>
      </c>
      <c r="B1363" t="s">
        <v>73</v>
      </c>
      <c r="C1363">
        <v>340</v>
      </c>
      <c r="D1363" s="404">
        <v>44987</v>
      </c>
      <c r="E1363" t="s">
        <v>1660</v>
      </c>
      <c r="F1363">
        <v>8.5</v>
      </c>
      <c r="G1363">
        <v>2104369</v>
      </c>
      <c r="I1363" t="s">
        <v>1166</v>
      </c>
    </row>
    <row r="1364" spans="1:9" x14ac:dyDescent="0.25">
      <c r="A1364">
        <v>7550</v>
      </c>
      <c r="B1364" t="s">
        <v>73</v>
      </c>
      <c r="C1364">
        <v>340</v>
      </c>
      <c r="D1364" s="404">
        <v>44987</v>
      </c>
      <c r="E1364" t="s">
        <v>1660</v>
      </c>
      <c r="F1364">
        <v>8.5</v>
      </c>
      <c r="G1364">
        <v>2104372</v>
      </c>
      <c r="I1364" t="s">
        <v>1166</v>
      </c>
    </row>
    <row r="1365" spans="1:9" x14ac:dyDescent="0.25">
      <c r="A1365">
        <v>7550</v>
      </c>
      <c r="B1365" t="s">
        <v>73</v>
      </c>
      <c r="C1365">
        <v>340</v>
      </c>
      <c r="D1365" s="404">
        <v>44995</v>
      </c>
      <c r="E1365" t="s">
        <v>1660</v>
      </c>
      <c r="F1365">
        <v>8.5</v>
      </c>
      <c r="G1365">
        <v>2115469</v>
      </c>
      <c r="I1365" t="s">
        <v>1166</v>
      </c>
    </row>
    <row r="1366" spans="1:9" x14ac:dyDescent="0.25">
      <c r="A1366">
        <v>7550</v>
      </c>
      <c r="B1366" t="s">
        <v>73</v>
      </c>
      <c r="C1366">
        <v>340</v>
      </c>
      <c r="D1366" s="404">
        <v>45005</v>
      </c>
      <c r="E1366" t="s">
        <v>1660</v>
      </c>
      <c r="F1366">
        <v>8.5</v>
      </c>
      <c r="G1366">
        <v>2126956</v>
      </c>
      <c r="I1366" t="s">
        <v>1166</v>
      </c>
    </row>
    <row r="1367" spans="1:9" x14ac:dyDescent="0.25">
      <c r="A1367">
        <v>7550</v>
      </c>
      <c r="B1367" t="s">
        <v>73</v>
      </c>
      <c r="C1367">
        <v>340</v>
      </c>
      <c r="D1367" s="404">
        <v>45037</v>
      </c>
      <c r="E1367" t="s">
        <v>1660</v>
      </c>
      <c r="F1367">
        <v>8.5</v>
      </c>
      <c r="G1367">
        <v>2165914</v>
      </c>
      <c r="I1367" t="s">
        <v>1166</v>
      </c>
    </row>
    <row r="1368" spans="1:9" x14ac:dyDescent="0.25">
      <c r="A1368">
        <v>7550</v>
      </c>
      <c r="B1368" t="s">
        <v>73</v>
      </c>
      <c r="C1368">
        <v>340</v>
      </c>
      <c r="D1368" s="404">
        <v>45042</v>
      </c>
      <c r="E1368" t="s">
        <v>1660</v>
      </c>
      <c r="F1368">
        <v>8.5</v>
      </c>
      <c r="G1368">
        <v>2168955</v>
      </c>
      <c r="I1368" t="s">
        <v>1166</v>
      </c>
    </row>
    <row r="1369" spans="1:9" x14ac:dyDescent="0.25">
      <c r="A1369">
        <v>7550</v>
      </c>
      <c r="B1369" t="s">
        <v>73</v>
      </c>
      <c r="C1369">
        <v>340</v>
      </c>
      <c r="D1369" s="404">
        <v>45043</v>
      </c>
      <c r="E1369" t="s">
        <v>1660</v>
      </c>
      <c r="F1369">
        <v>8.5</v>
      </c>
      <c r="G1369">
        <v>2170887</v>
      </c>
      <c r="I1369" t="s">
        <v>1166</v>
      </c>
    </row>
    <row r="1370" spans="1:9" x14ac:dyDescent="0.25">
      <c r="A1370">
        <v>7550</v>
      </c>
      <c r="B1370" t="s">
        <v>73</v>
      </c>
      <c r="C1370">
        <v>340</v>
      </c>
      <c r="D1370" s="404">
        <v>45044</v>
      </c>
      <c r="E1370" t="s">
        <v>1660</v>
      </c>
      <c r="F1370">
        <v>8.5</v>
      </c>
      <c r="G1370">
        <v>2173658</v>
      </c>
      <c r="I1370" t="s">
        <v>1166</v>
      </c>
    </row>
    <row r="1371" spans="1:9" x14ac:dyDescent="0.25">
      <c r="A1371">
        <v>7550</v>
      </c>
      <c r="B1371" t="s">
        <v>73</v>
      </c>
      <c r="C1371">
        <v>340</v>
      </c>
      <c r="D1371" s="404">
        <v>45054</v>
      </c>
      <c r="E1371" t="s">
        <v>1660</v>
      </c>
      <c r="F1371">
        <v>8.5</v>
      </c>
      <c r="G1371">
        <v>2184721</v>
      </c>
      <c r="I1371" t="s">
        <v>1166</v>
      </c>
    </row>
    <row r="1372" spans="1:9" x14ac:dyDescent="0.25">
      <c r="A1372">
        <v>7550</v>
      </c>
      <c r="B1372" t="s">
        <v>73</v>
      </c>
      <c r="C1372">
        <v>340</v>
      </c>
      <c r="D1372" s="404">
        <v>45057</v>
      </c>
      <c r="E1372" t="s">
        <v>1660</v>
      </c>
      <c r="F1372">
        <v>8.5</v>
      </c>
      <c r="G1372">
        <v>2189465</v>
      </c>
      <c r="I1372" t="s">
        <v>1166</v>
      </c>
    </row>
    <row r="1373" spans="1:9" x14ac:dyDescent="0.25">
      <c r="A1373">
        <v>7550</v>
      </c>
      <c r="B1373" t="s">
        <v>73</v>
      </c>
      <c r="C1373">
        <v>340</v>
      </c>
      <c r="D1373" s="404">
        <v>45106</v>
      </c>
      <c r="E1373" t="s">
        <v>1660</v>
      </c>
      <c r="F1373">
        <v>8.5</v>
      </c>
      <c r="G1373">
        <v>2252958</v>
      </c>
      <c r="I1373" t="s">
        <v>1166</v>
      </c>
    </row>
    <row r="1374" spans="1:9" x14ac:dyDescent="0.25">
      <c r="A1374">
        <v>7550</v>
      </c>
      <c r="B1374" t="s">
        <v>73</v>
      </c>
      <c r="C1374">
        <v>340</v>
      </c>
      <c r="D1374" s="404">
        <v>45114</v>
      </c>
      <c r="E1374" t="s">
        <v>1660</v>
      </c>
      <c r="F1374">
        <v>8.5</v>
      </c>
      <c r="G1374">
        <v>2263893</v>
      </c>
      <c r="I1374" t="s">
        <v>1166</v>
      </c>
    </row>
    <row r="1375" spans="1:9" x14ac:dyDescent="0.25">
      <c r="A1375">
        <v>7550</v>
      </c>
      <c r="B1375" t="s">
        <v>73</v>
      </c>
      <c r="C1375">
        <v>340</v>
      </c>
      <c r="D1375" s="404">
        <v>45117</v>
      </c>
      <c r="E1375" t="s">
        <v>1660</v>
      </c>
      <c r="F1375">
        <v>8.5</v>
      </c>
      <c r="G1375">
        <v>2267442</v>
      </c>
      <c r="I1375" t="s">
        <v>1166</v>
      </c>
    </row>
    <row r="1376" spans="1:9" x14ac:dyDescent="0.25">
      <c r="A1376">
        <v>7550</v>
      </c>
      <c r="B1376" t="s">
        <v>73</v>
      </c>
      <c r="C1376">
        <v>340</v>
      </c>
      <c r="D1376" s="404">
        <v>45160</v>
      </c>
      <c r="E1376" t="s">
        <v>1660</v>
      </c>
      <c r="F1376">
        <v>8.5</v>
      </c>
      <c r="G1376">
        <v>2319386</v>
      </c>
      <c r="I1376" t="s">
        <v>1166</v>
      </c>
    </row>
    <row r="1377" spans="1:9" x14ac:dyDescent="0.25">
      <c r="A1377">
        <v>7550</v>
      </c>
      <c r="B1377" t="s">
        <v>73</v>
      </c>
      <c r="C1377">
        <v>340</v>
      </c>
      <c r="D1377" s="404">
        <v>45202</v>
      </c>
      <c r="E1377" t="s">
        <v>1660</v>
      </c>
      <c r="F1377">
        <v>8.5</v>
      </c>
      <c r="G1377">
        <v>2373847</v>
      </c>
      <c r="I1377" t="s">
        <v>1166</v>
      </c>
    </row>
    <row r="1378" spans="1:9" x14ac:dyDescent="0.25">
      <c r="A1378">
        <v>7550</v>
      </c>
      <c r="B1378" t="s">
        <v>73</v>
      </c>
      <c r="C1378">
        <v>340</v>
      </c>
      <c r="D1378" s="404">
        <v>45225</v>
      </c>
      <c r="E1378" t="s">
        <v>1660</v>
      </c>
      <c r="F1378">
        <v>8.5</v>
      </c>
      <c r="G1378">
        <v>2403394</v>
      </c>
      <c r="I1378" t="s">
        <v>1166</v>
      </c>
    </row>
    <row r="1379" spans="1:9" x14ac:dyDescent="0.25">
      <c r="A1379">
        <v>7550</v>
      </c>
      <c r="B1379" t="s">
        <v>73</v>
      </c>
      <c r="C1379">
        <v>340</v>
      </c>
      <c r="D1379" s="404">
        <v>45233</v>
      </c>
      <c r="E1379" t="s">
        <v>1660</v>
      </c>
      <c r="F1379">
        <v>8.5</v>
      </c>
      <c r="G1379">
        <v>2415284</v>
      </c>
      <c r="I1379" t="s">
        <v>1166</v>
      </c>
    </row>
    <row r="1380" spans="1:9" x14ac:dyDescent="0.25">
      <c r="A1380">
        <v>7550</v>
      </c>
      <c r="B1380" t="s">
        <v>73</v>
      </c>
      <c r="C1380">
        <v>340</v>
      </c>
      <c r="D1380" s="404">
        <v>45260</v>
      </c>
      <c r="E1380" t="s">
        <v>1660</v>
      </c>
      <c r="F1380">
        <v>8.5</v>
      </c>
      <c r="G1380">
        <v>2452772</v>
      </c>
      <c r="I1380" t="s">
        <v>1166</v>
      </c>
    </row>
    <row r="1381" spans="1:9" x14ac:dyDescent="0.25">
      <c r="A1381">
        <v>7550</v>
      </c>
      <c r="B1381" t="s">
        <v>73</v>
      </c>
      <c r="C1381">
        <v>340</v>
      </c>
      <c r="D1381" s="404">
        <v>45265</v>
      </c>
      <c r="E1381" t="s">
        <v>1660</v>
      </c>
      <c r="F1381">
        <v>8.5</v>
      </c>
      <c r="G1381">
        <v>2458779</v>
      </c>
      <c r="I1381" t="s">
        <v>1166</v>
      </c>
    </row>
    <row r="1382" spans="1:9" x14ac:dyDescent="0.25">
      <c r="A1382">
        <v>7550</v>
      </c>
      <c r="B1382" t="s">
        <v>73</v>
      </c>
      <c r="C1382">
        <v>340</v>
      </c>
      <c r="D1382" s="404">
        <v>45268</v>
      </c>
      <c r="E1382" t="s">
        <v>1660</v>
      </c>
      <c r="F1382">
        <v>8.25</v>
      </c>
      <c r="G1382">
        <v>2464746</v>
      </c>
      <c r="I1382" t="s">
        <v>1166</v>
      </c>
    </row>
    <row r="1383" spans="1:9" x14ac:dyDescent="0.25">
      <c r="A1383">
        <v>7550</v>
      </c>
      <c r="B1383" t="s">
        <v>73</v>
      </c>
      <c r="C1383">
        <v>340</v>
      </c>
      <c r="D1383" s="404">
        <v>45287</v>
      </c>
      <c r="E1383" t="s">
        <v>1660</v>
      </c>
      <c r="F1383">
        <v>8.25</v>
      </c>
      <c r="G1383">
        <v>2486783</v>
      </c>
      <c r="I1383" t="s">
        <v>1166</v>
      </c>
    </row>
    <row r="1384" spans="1:9" x14ac:dyDescent="0.25">
      <c r="A1384">
        <v>7550</v>
      </c>
      <c r="B1384" t="s">
        <v>73</v>
      </c>
      <c r="C1384">
        <v>340</v>
      </c>
      <c r="D1384" s="404">
        <v>45313</v>
      </c>
      <c r="E1384" t="s">
        <v>1660</v>
      </c>
      <c r="F1384">
        <v>8.25</v>
      </c>
      <c r="G1384">
        <v>2516069</v>
      </c>
      <c r="I1384" t="s">
        <v>1166</v>
      </c>
    </row>
    <row r="1385" spans="1:9" x14ac:dyDescent="0.25">
      <c r="A1385">
        <v>7550</v>
      </c>
      <c r="B1385" t="s">
        <v>73</v>
      </c>
      <c r="C1385">
        <v>340</v>
      </c>
      <c r="D1385" s="404">
        <v>45334</v>
      </c>
      <c r="E1385" t="s">
        <v>1660</v>
      </c>
      <c r="F1385">
        <v>8.25</v>
      </c>
      <c r="G1385">
        <v>2542016</v>
      </c>
      <c r="I1385" t="s">
        <v>1166</v>
      </c>
    </row>
    <row r="1386" spans="1:9" x14ac:dyDescent="0.25">
      <c r="A1386">
        <v>7550</v>
      </c>
      <c r="B1386" t="s">
        <v>73</v>
      </c>
      <c r="C1386">
        <v>340</v>
      </c>
      <c r="D1386" s="404">
        <v>45345</v>
      </c>
      <c r="E1386" t="s">
        <v>1660</v>
      </c>
      <c r="F1386">
        <v>8.25</v>
      </c>
      <c r="G1386">
        <v>2559491</v>
      </c>
      <c r="I1386" t="s">
        <v>1166</v>
      </c>
    </row>
    <row r="1387" spans="1:9" x14ac:dyDescent="0.25">
      <c r="A1387">
        <v>7550</v>
      </c>
      <c r="B1387" t="s">
        <v>73</v>
      </c>
      <c r="C1387">
        <v>340</v>
      </c>
      <c r="D1387" s="404">
        <v>45013</v>
      </c>
      <c r="E1387" t="s">
        <v>1661</v>
      </c>
      <c r="F1387">
        <v>9.18</v>
      </c>
      <c r="G1387">
        <v>2137805</v>
      </c>
      <c r="I1387" t="s">
        <v>1166</v>
      </c>
    </row>
    <row r="1388" spans="1:9" x14ac:dyDescent="0.25">
      <c r="A1388">
        <v>7550</v>
      </c>
      <c r="B1388" t="s">
        <v>73</v>
      </c>
      <c r="C1388">
        <v>340</v>
      </c>
      <c r="D1388" s="404">
        <v>45016</v>
      </c>
      <c r="E1388" t="s">
        <v>1661</v>
      </c>
      <c r="F1388">
        <v>9.18</v>
      </c>
      <c r="G1388">
        <v>2146092</v>
      </c>
      <c r="I1388" t="s">
        <v>1166</v>
      </c>
    </row>
    <row r="1389" spans="1:9" x14ac:dyDescent="0.25">
      <c r="A1389">
        <v>7550</v>
      </c>
      <c r="B1389" t="s">
        <v>73</v>
      </c>
      <c r="C1389">
        <v>340</v>
      </c>
      <c r="D1389" s="404">
        <v>45019</v>
      </c>
      <c r="E1389" t="s">
        <v>1661</v>
      </c>
      <c r="F1389">
        <v>9.18</v>
      </c>
      <c r="G1389">
        <v>2146100</v>
      </c>
      <c r="I1389" t="s">
        <v>1166</v>
      </c>
    </row>
    <row r="1390" spans="1:9" x14ac:dyDescent="0.25">
      <c r="A1390">
        <v>7550</v>
      </c>
      <c r="B1390" t="s">
        <v>73</v>
      </c>
      <c r="C1390">
        <v>340</v>
      </c>
      <c r="D1390" s="404">
        <v>45027</v>
      </c>
      <c r="E1390" t="s">
        <v>1661</v>
      </c>
      <c r="F1390">
        <v>9.18</v>
      </c>
      <c r="G1390">
        <v>2152815</v>
      </c>
      <c r="I1390" t="s">
        <v>1166</v>
      </c>
    </row>
    <row r="1391" spans="1:9" x14ac:dyDescent="0.25">
      <c r="A1391">
        <v>7550</v>
      </c>
      <c r="B1391" t="s">
        <v>73</v>
      </c>
      <c r="C1391">
        <v>340</v>
      </c>
      <c r="D1391" s="404">
        <v>45029</v>
      </c>
      <c r="E1391" t="s">
        <v>1661</v>
      </c>
      <c r="F1391">
        <v>9.18</v>
      </c>
      <c r="G1391">
        <v>2156028</v>
      </c>
      <c r="I1391" t="s">
        <v>1166</v>
      </c>
    </row>
    <row r="1392" spans="1:9" x14ac:dyDescent="0.25">
      <c r="A1392">
        <v>7550</v>
      </c>
      <c r="B1392" t="s">
        <v>73</v>
      </c>
      <c r="C1392">
        <v>340</v>
      </c>
      <c r="D1392" s="404">
        <v>45105</v>
      </c>
      <c r="E1392" t="s">
        <v>1661</v>
      </c>
      <c r="F1392">
        <v>9.18</v>
      </c>
      <c r="G1392">
        <v>2251028</v>
      </c>
      <c r="I1392" t="s">
        <v>1166</v>
      </c>
    </row>
    <row r="1393" spans="1:9" x14ac:dyDescent="0.25">
      <c r="A1393">
        <v>7550</v>
      </c>
      <c r="B1393" t="s">
        <v>73</v>
      </c>
      <c r="C1393">
        <v>340</v>
      </c>
      <c r="D1393" s="404">
        <v>45117</v>
      </c>
      <c r="E1393" t="s">
        <v>1661</v>
      </c>
      <c r="F1393">
        <v>9.18</v>
      </c>
      <c r="G1393">
        <v>2267443</v>
      </c>
      <c r="I1393" t="s">
        <v>1166</v>
      </c>
    </row>
    <row r="1394" spans="1:9" x14ac:dyDescent="0.25">
      <c r="A1394">
        <v>7550</v>
      </c>
      <c r="B1394" t="s">
        <v>73</v>
      </c>
      <c r="C1394">
        <v>340</v>
      </c>
      <c r="D1394" s="404">
        <v>45122</v>
      </c>
      <c r="E1394" t="s">
        <v>1661</v>
      </c>
      <c r="F1394">
        <v>9.18</v>
      </c>
      <c r="G1394">
        <v>2271557</v>
      </c>
      <c r="I1394" t="s">
        <v>1166</v>
      </c>
    </row>
    <row r="1395" spans="1:9" x14ac:dyDescent="0.25">
      <c r="A1395">
        <v>7550</v>
      </c>
      <c r="B1395" t="s">
        <v>73</v>
      </c>
      <c r="C1395">
        <v>340</v>
      </c>
      <c r="D1395" s="404">
        <v>45203</v>
      </c>
      <c r="E1395" t="s">
        <v>1661</v>
      </c>
      <c r="F1395">
        <v>9.18</v>
      </c>
      <c r="G1395">
        <v>2375774</v>
      </c>
      <c r="I1395" t="s">
        <v>1166</v>
      </c>
    </row>
    <row r="1396" spans="1:9" x14ac:dyDescent="0.25">
      <c r="A1396">
        <v>7550</v>
      </c>
      <c r="B1396" t="s">
        <v>73</v>
      </c>
      <c r="C1396">
        <v>340</v>
      </c>
      <c r="D1396" s="404">
        <v>45232</v>
      </c>
      <c r="E1396" t="s">
        <v>1661</v>
      </c>
      <c r="F1396">
        <v>9.18</v>
      </c>
      <c r="G1396">
        <v>2413553</v>
      </c>
      <c r="I1396" t="s">
        <v>1166</v>
      </c>
    </row>
    <row r="1397" spans="1:9" x14ac:dyDescent="0.25">
      <c r="A1397">
        <v>7550</v>
      </c>
      <c r="B1397" t="s">
        <v>73</v>
      </c>
      <c r="C1397">
        <v>340</v>
      </c>
      <c r="D1397" s="404">
        <v>45248</v>
      </c>
      <c r="E1397" t="s">
        <v>1661</v>
      </c>
      <c r="F1397">
        <v>9.18</v>
      </c>
      <c r="G1397">
        <v>2434692</v>
      </c>
      <c r="I1397" t="s">
        <v>1166</v>
      </c>
    </row>
    <row r="1398" spans="1:9" x14ac:dyDescent="0.25">
      <c r="A1398">
        <v>7550</v>
      </c>
      <c r="B1398" t="s">
        <v>73</v>
      </c>
      <c r="C1398">
        <v>340</v>
      </c>
      <c r="D1398" s="404">
        <v>45261</v>
      </c>
      <c r="E1398" t="s">
        <v>1661</v>
      </c>
      <c r="F1398">
        <v>9.18</v>
      </c>
      <c r="G1398">
        <v>2454796</v>
      </c>
      <c r="I1398" t="s">
        <v>1166</v>
      </c>
    </row>
    <row r="1399" spans="1:9" x14ac:dyDescent="0.25">
      <c r="A1399">
        <v>7550</v>
      </c>
      <c r="B1399" t="s">
        <v>73</v>
      </c>
      <c r="C1399">
        <v>340</v>
      </c>
      <c r="D1399" s="404">
        <v>45282</v>
      </c>
      <c r="E1399" t="s">
        <v>1661</v>
      </c>
      <c r="F1399">
        <v>8.91</v>
      </c>
      <c r="G1399">
        <v>2486772</v>
      </c>
      <c r="I1399" t="s">
        <v>1166</v>
      </c>
    </row>
    <row r="1400" spans="1:9" x14ac:dyDescent="0.25">
      <c r="A1400">
        <v>7550</v>
      </c>
      <c r="B1400" t="s">
        <v>73</v>
      </c>
      <c r="C1400">
        <v>340</v>
      </c>
      <c r="D1400" s="404">
        <v>45288</v>
      </c>
      <c r="E1400" t="s">
        <v>1661</v>
      </c>
      <c r="F1400">
        <v>8.91</v>
      </c>
      <c r="G1400">
        <v>2488795</v>
      </c>
      <c r="I1400" t="s">
        <v>1166</v>
      </c>
    </row>
    <row r="1401" spans="1:9" x14ac:dyDescent="0.25">
      <c r="A1401">
        <v>7550</v>
      </c>
      <c r="B1401" t="s">
        <v>73</v>
      </c>
      <c r="C1401">
        <v>340</v>
      </c>
      <c r="D1401" s="404">
        <v>45334</v>
      </c>
      <c r="E1401" t="s">
        <v>1661</v>
      </c>
      <c r="F1401">
        <v>8.91</v>
      </c>
      <c r="G1401">
        <v>2542015</v>
      </c>
      <c r="I1401" t="s">
        <v>1166</v>
      </c>
    </row>
    <row r="1402" spans="1:9" x14ac:dyDescent="0.25">
      <c r="A1402">
        <v>7550</v>
      </c>
      <c r="B1402" t="s">
        <v>73</v>
      </c>
      <c r="C1402">
        <v>340</v>
      </c>
      <c r="D1402" s="404">
        <v>45345</v>
      </c>
      <c r="E1402" t="s">
        <v>1661</v>
      </c>
      <c r="F1402">
        <v>8.91</v>
      </c>
      <c r="G1402">
        <v>2559494</v>
      </c>
      <c r="I1402" t="s">
        <v>1166</v>
      </c>
    </row>
    <row r="1403" spans="1:9" x14ac:dyDescent="0.25">
      <c r="A1403">
        <v>7550</v>
      </c>
      <c r="B1403" t="s">
        <v>73</v>
      </c>
      <c r="C1403">
        <v>340</v>
      </c>
      <c r="D1403" s="404">
        <v>44998</v>
      </c>
      <c r="E1403" t="s">
        <v>1662</v>
      </c>
      <c r="F1403">
        <v>9.52</v>
      </c>
      <c r="G1403">
        <v>2117522</v>
      </c>
      <c r="I1403" t="s">
        <v>1166</v>
      </c>
    </row>
    <row r="1404" spans="1:9" x14ac:dyDescent="0.25">
      <c r="A1404">
        <v>7550</v>
      </c>
      <c r="B1404" t="s">
        <v>73</v>
      </c>
      <c r="C1404">
        <v>340</v>
      </c>
      <c r="D1404" s="404">
        <v>45001</v>
      </c>
      <c r="E1404" t="s">
        <v>1662</v>
      </c>
      <c r="F1404">
        <v>9.52</v>
      </c>
      <c r="G1404">
        <v>2123158</v>
      </c>
      <c r="I1404" t="s">
        <v>1166</v>
      </c>
    </row>
    <row r="1405" spans="1:9" x14ac:dyDescent="0.25">
      <c r="A1405">
        <v>7550</v>
      </c>
      <c r="B1405" t="s">
        <v>73</v>
      </c>
      <c r="C1405">
        <v>340</v>
      </c>
      <c r="D1405" s="404">
        <v>45013</v>
      </c>
      <c r="E1405" t="s">
        <v>1662</v>
      </c>
      <c r="F1405">
        <v>9.52</v>
      </c>
      <c r="G1405">
        <v>2137800</v>
      </c>
      <c r="I1405" t="s">
        <v>1166</v>
      </c>
    </row>
    <row r="1406" spans="1:9" x14ac:dyDescent="0.25">
      <c r="A1406">
        <v>7550</v>
      </c>
      <c r="B1406" t="s">
        <v>73</v>
      </c>
      <c r="C1406">
        <v>340</v>
      </c>
      <c r="D1406" s="404">
        <v>45029</v>
      </c>
      <c r="E1406" t="s">
        <v>1662</v>
      </c>
      <c r="F1406">
        <v>9.52</v>
      </c>
      <c r="G1406">
        <v>2156024</v>
      </c>
      <c r="I1406" t="s">
        <v>1166</v>
      </c>
    </row>
    <row r="1407" spans="1:9" x14ac:dyDescent="0.25">
      <c r="A1407">
        <v>7550</v>
      </c>
      <c r="B1407" t="s">
        <v>73</v>
      </c>
      <c r="C1407">
        <v>340</v>
      </c>
      <c r="D1407" s="404">
        <v>45064</v>
      </c>
      <c r="E1407" t="s">
        <v>1662</v>
      </c>
      <c r="F1407">
        <v>9.52</v>
      </c>
      <c r="G1407">
        <v>2198390</v>
      </c>
      <c r="I1407" t="s">
        <v>1166</v>
      </c>
    </row>
    <row r="1408" spans="1:9" x14ac:dyDescent="0.25">
      <c r="A1408">
        <v>7550</v>
      </c>
      <c r="B1408" t="s">
        <v>73</v>
      </c>
      <c r="C1408">
        <v>340</v>
      </c>
      <c r="D1408" s="404">
        <v>45107</v>
      </c>
      <c r="E1408" t="s">
        <v>1662</v>
      </c>
      <c r="F1408">
        <v>9.52</v>
      </c>
      <c r="G1408">
        <v>2255335</v>
      </c>
      <c r="I1408" t="s">
        <v>1166</v>
      </c>
    </row>
    <row r="1409" spans="1:9" x14ac:dyDescent="0.25">
      <c r="A1409">
        <v>7550</v>
      </c>
      <c r="B1409" t="s">
        <v>73</v>
      </c>
      <c r="C1409">
        <v>340</v>
      </c>
      <c r="D1409" s="404">
        <v>45117</v>
      </c>
      <c r="E1409" t="s">
        <v>1662</v>
      </c>
      <c r="F1409">
        <v>9.52</v>
      </c>
      <c r="G1409">
        <v>2267438</v>
      </c>
      <c r="I1409" t="s">
        <v>1166</v>
      </c>
    </row>
    <row r="1410" spans="1:9" x14ac:dyDescent="0.25">
      <c r="A1410">
        <v>7550</v>
      </c>
      <c r="B1410" t="s">
        <v>73</v>
      </c>
      <c r="C1410">
        <v>340</v>
      </c>
      <c r="D1410" s="404">
        <v>45131</v>
      </c>
      <c r="E1410" t="s">
        <v>1662</v>
      </c>
      <c r="F1410">
        <v>9.52</v>
      </c>
      <c r="G1410">
        <v>2281749</v>
      </c>
      <c r="I1410" t="s">
        <v>1166</v>
      </c>
    </row>
    <row r="1411" spans="1:9" x14ac:dyDescent="0.25">
      <c r="A1411">
        <v>7550</v>
      </c>
      <c r="B1411" t="s">
        <v>73</v>
      </c>
      <c r="C1411">
        <v>340</v>
      </c>
      <c r="D1411" s="404">
        <v>45166</v>
      </c>
      <c r="E1411" t="s">
        <v>1662</v>
      </c>
      <c r="F1411">
        <v>9.52</v>
      </c>
      <c r="G1411">
        <v>2327172</v>
      </c>
      <c r="I1411" t="s">
        <v>1166</v>
      </c>
    </row>
    <row r="1412" spans="1:9" x14ac:dyDescent="0.25">
      <c r="A1412">
        <v>7550</v>
      </c>
      <c r="B1412" t="s">
        <v>73</v>
      </c>
      <c r="C1412">
        <v>340</v>
      </c>
      <c r="D1412" s="404">
        <v>45195</v>
      </c>
      <c r="E1412" t="s">
        <v>1662</v>
      </c>
      <c r="F1412">
        <v>9.52</v>
      </c>
      <c r="G1412">
        <v>2364068</v>
      </c>
      <c r="I1412" t="s">
        <v>1166</v>
      </c>
    </row>
    <row r="1413" spans="1:9" x14ac:dyDescent="0.25">
      <c r="A1413">
        <v>7550</v>
      </c>
      <c r="B1413" t="s">
        <v>73</v>
      </c>
      <c r="C1413">
        <v>340</v>
      </c>
      <c r="D1413" s="404">
        <v>45258</v>
      </c>
      <c r="E1413" t="s">
        <v>1662</v>
      </c>
      <c r="F1413">
        <v>9.52</v>
      </c>
      <c r="G1413">
        <v>2447729</v>
      </c>
      <c r="I1413" t="s">
        <v>1166</v>
      </c>
    </row>
    <row r="1414" spans="1:9" x14ac:dyDescent="0.25">
      <c r="A1414">
        <v>7550</v>
      </c>
      <c r="B1414" t="s">
        <v>73</v>
      </c>
      <c r="C1414">
        <v>340</v>
      </c>
      <c r="D1414" s="404">
        <v>45259</v>
      </c>
      <c r="E1414" t="s">
        <v>1662</v>
      </c>
      <c r="F1414">
        <v>9.52</v>
      </c>
      <c r="G1414">
        <v>2449965</v>
      </c>
      <c r="I1414" t="s">
        <v>1166</v>
      </c>
    </row>
    <row r="1415" spans="1:9" x14ac:dyDescent="0.25">
      <c r="A1415">
        <v>7550</v>
      </c>
      <c r="B1415" t="s">
        <v>73</v>
      </c>
      <c r="C1415">
        <v>340</v>
      </c>
      <c r="D1415" s="404">
        <v>45266</v>
      </c>
      <c r="E1415" t="s">
        <v>1662</v>
      </c>
      <c r="F1415">
        <v>9.52</v>
      </c>
      <c r="G1415">
        <v>2460653</v>
      </c>
      <c r="I1415" t="s">
        <v>1166</v>
      </c>
    </row>
    <row r="1416" spans="1:9" x14ac:dyDescent="0.25">
      <c r="A1416">
        <v>7550</v>
      </c>
      <c r="B1416" t="s">
        <v>73</v>
      </c>
      <c r="C1416">
        <v>340</v>
      </c>
      <c r="D1416" s="404">
        <v>45272</v>
      </c>
      <c r="E1416" t="s">
        <v>1662</v>
      </c>
      <c r="F1416">
        <v>9.24</v>
      </c>
      <c r="G1416">
        <v>2468767</v>
      </c>
      <c r="I1416" t="s">
        <v>1166</v>
      </c>
    </row>
    <row r="1417" spans="1:9" x14ac:dyDescent="0.25">
      <c r="A1417">
        <v>7550</v>
      </c>
      <c r="B1417" t="s">
        <v>73</v>
      </c>
      <c r="C1417">
        <v>340</v>
      </c>
      <c r="D1417" s="404">
        <v>45274</v>
      </c>
      <c r="E1417" t="s">
        <v>1662</v>
      </c>
      <c r="F1417">
        <v>9.24</v>
      </c>
      <c r="G1417">
        <v>2472817</v>
      </c>
      <c r="I1417" t="s">
        <v>1166</v>
      </c>
    </row>
    <row r="1418" spans="1:9" x14ac:dyDescent="0.25">
      <c r="A1418">
        <v>7550</v>
      </c>
      <c r="B1418" t="s">
        <v>73</v>
      </c>
      <c r="C1418">
        <v>340</v>
      </c>
      <c r="D1418" s="404">
        <v>45313</v>
      </c>
      <c r="E1418" t="s">
        <v>1662</v>
      </c>
      <c r="F1418">
        <v>9.24</v>
      </c>
      <c r="G1418">
        <v>2516071</v>
      </c>
      <c r="I1418" t="s">
        <v>1166</v>
      </c>
    </row>
    <row r="1419" spans="1:9" x14ac:dyDescent="0.25">
      <c r="A1419">
        <v>7550</v>
      </c>
      <c r="B1419" t="s">
        <v>73</v>
      </c>
      <c r="C1419">
        <v>340</v>
      </c>
      <c r="D1419" s="404">
        <v>45342</v>
      </c>
      <c r="E1419" t="s">
        <v>1662</v>
      </c>
      <c r="F1419">
        <v>9.24</v>
      </c>
      <c r="G1419">
        <v>2554174</v>
      </c>
      <c r="I1419" t="s">
        <v>1166</v>
      </c>
    </row>
    <row r="1420" spans="1:9" x14ac:dyDescent="0.25">
      <c r="A1420">
        <v>7550</v>
      </c>
      <c r="B1420" t="s">
        <v>73</v>
      </c>
      <c r="C1420">
        <v>340</v>
      </c>
      <c r="D1420" s="404">
        <v>45064</v>
      </c>
      <c r="E1420" t="s">
        <v>1663</v>
      </c>
      <c r="F1420">
        <v>10.199999999999999</v>
      </c>
      <c r="G1420">
        <v>2198388</v>
      </c>
      <c r="I1420" t="s">
        <v>1166</v>
      </c>
    </row>
    <row r="1421" spans="1:9" x14ac:dyDescent="0.25">
      <c r="A1421">
        <v>7550</v>
      </c>
      <c r="B1421" t="s">
        <v>73</v>
      </c>
      <c r="C1421">
        <v>340</v>
      </c>
      <c r="D1421" s="404">
        <v>45111</v>
      </c>
      <c r="E1421" t="s">
        <v>1663</v>
      </c>
      <c r="F1421">
        <v>10.199999999999999</v>
      </c>
      <c r="G1421">
        <v>2258806</v>
      </c>
      <c r="I1421" t="s">
        <v>1166</v>
      </c>
    </row>
    <row r="1422" spans="1:9" x14ac:dyDescent="0.25">
      <c r="A1422">
        <v>7550</v>
      </c>
      <c r="B1422" t="s">
        <v>73</v>
      </c>
      <c r="C1422">
        <v>340</v>
      </c>
      <c r="D1422" s="404">
        <v>45142</v>
      </c>
      <c r="E1422" t="s">
        <v>1663</v>
      </c>
      <c r="F1422">
        <v>10.199999999999999</v>
      </c>
      <c r="G1422">
        <v>2298784</v>
      </c>
      <c r="I1422" t="s">
        <v>1166</v>
      </c>
    </row>
    <row r="1423" spans="1:9" x14ac:dyDescent="0.25">
      <c r="A1423">
        <v>7550</v>
      </c>
      <c r="B1423" t="s">
        <v>73</v>
      </c>
      <c r="C1423">
        <v>340</v>
      </c>
      <c r="D1423" s="404">
        <v>45147</v>
      </c>
      <c r="E1423" t="s">
        <v>1663</v>
      </c>
      <c r="F1423">
        <v>10.199999999999999</v>
      </c>
      <c r="G1423">
        <v>2303783</v>
      </c>
      <c r="I1423" t="s">
        <v>1166</v>
      </c>
    </row>
    <row r="1424" spans="1:9" x14ac:dyDescent="0.25">
      <c r="A1424">
        <v>7550</v>
      </c>
      <c r="B1424" t="s">
        <v>73</v>
      </c>
      <c r="C1424">
        <v>340</v>
      </c>
      <c r="D1424" s="404">
        <v>45152</v>
      </c>
      <c r="E1424" t="s">
        <v>1663</v>
      </c>
      <c r="F1424">
        <v>10.199999999999999</v>
      </c>
      <c r="G1424">
        <v>2309093</v>
      </c>
      <c r="I1424" t="s">
        <v>1166</v>
      </c>
    </row>
    <row r="1425" spans="1:9" x14ac:dyDescent="0.25">
      <c r="A1425">
        <v>7550</v>
      </c>
      <c r="B1425" t="s">
        <v>73</v>
      </c>
      <c r="C1425">
        <v>340</v>
      </c>
      <c r="D1425" s="404">
        <v>45156</v>
      </c>
      <c r="E1425" t="s">
        <v>1663</v>
      </c>
      <c r="F1425">
        <v>10.199999999999999</v>
      </c>
      <c r="G1425">
        <v>2315633</v>
      </c>
      <c r="I1425" t="s">
        <v>1166</v>
      </c>
    </row>
    <row r="1426" spans="1:9" x14ac:dyDescent="0.25">
      <c r="A1426">
        <v>7550</v>
      </c>
      <c r="B1426" t="s">
        <v>73</v>
      </c>
      <c r="C1426">
        <v>340</v>
      </c>
      <c r="D1426" s="404">
        <v>45203</v>
      </c>
      <c r="E1426" t="s">
        <v>1663</v>
      </c>
      <c r="F1426">
        <v>10.199999999999999</v>
      </c>
      <c r="G1426">
        <v>2375771</v>
      </c>
      <c r="I1426" t="s">
        <v>1166</v>
      </c>
    </row>
    <row r="1427" spans="1:9" x14ac:dyDescent="0.25">
      <c r="A1427">
        <v>7550</v>
      </c>
      <c r="B1427" t="s">
        <v>73</v>
      </c>
      <c r="C1427">
        <v>340</v>
      </c>
      <c r="D1427" s="404">
        <v>45218</v>
      </c>
      <c r="E1427" t="s">
        <v>1663</v>
      </c>
      <c r="F1427">
        <v>10.199999999999999</v>
      </c>
      <c r="G1427">
        <v>2395830</v>
      </c>
      <c r="I1427" t="s">
        <v>1166</v>
      </c>
    </row>
    <row r="1428" spans="1:9" x14ac:dyDescent="0.25">
      <c r="A1428">
        <v>7550</v>
      </c>
      <c r="B1428" t="s">
        <v>73</v>
      </c>
      <c r="C1428">
        <v>340</v>
      </c>
      <c r="D1428" s="404">
        <v>45234</v>
      </c>
      <c r="E1428" t="s">
        <v>1663</v>
      </c>
      <c r="F1428">
        <v>10.199999999999999</v>
      </c>
      <c r="G1428">
        <v>2416020</v>
      </c>
      <c r="I1428" t="s">
        <v>1166</v>
      </c>
    </row>
    <row r="1429" spans="1:9" x14ac:dyDescent="0.25">
      <c r="A1429">
        <v>7550</v>
      </c>
      <c r="B1429" t="s">
        <v>73</v>
      </c>
      <c r="C1429">
        <v>340</v>
      </c>
      <c r="D1429" s="404">
        <v>45275</v>
      </c>
      <c r="E1429" t="s">
        <v>1663</v>
      </c>
      <c r="F1429">
        <v>9.9</v>
      </c>
      <c r="G1429">
        <v>2475031</v>
      </c>
      <c r="I1429" t="s">
        <v>1166</v>
      </c>
    </row>
    <row r="1430" spans="1:9" x14ac:dyDescent="0.25">
      <c r="A1430">
        <v>7550</v>
      </c>
      <c r="B1430" t="s">
        <v>73</v>
      </c>
      <c r="C1430">
        <v>340</v>
      </c>
      <c r="D1430" s="404">
        <v>45339</v>
      </c>
      <c r="E1430" t="s">
        <v>1663</v>
      </c>
      <c r="F1430">
        <v>9.9</v>
      </c>
      <c r="G1430">
        <v>2550171</v>
      </c>
      <c r="I1430" t="s">
        <v>1166</v>
      </c>
    </row>
    <row r="1431" spans="1:9" x14ac:dyDescent="0.25">
      <c r="A1431">
        <v>7550</v>
      </c>
      <c r="B1431" t="s">
        <v>73</v>
      </c>
      <c r="C1431">
        <v>340</v>
      </c>
      <c r="D1431" s="404">
        <v>45030</v>
      </c>
      <c r="E1431" t="s">
        <v>1664</v>
      </c>
      <c r="F1431">
        <v>10.88</v>
      </c>
      <c r="G1431">
        <v>2157654</v>
      </c>
      <c r="I1431" t="s">
        <v>1166</v>
      </c>
    </row>
    <row r="1432" spans="1:9" x14ac:dyDescent="0.25">
      <c r="A1432">
        <v>7550</v>
      </c>
      <c r="B1432" t="s">
        <v>73</v>
      </c>
      <c r="C1432">
        <v>340</v>
      </c>
      <c r="D1432" s="404">
        <v>45031</v>
      </c>
      <c r="E1432" t="s">
        <v>1664</v>
      </c>
      <c r="F1432">
        <v>10.88</v>
      </c>
      <c r="G1432">
        <v>2158261</v>
      </c>
      <c r="I1432" t="s">
        <v>1166</v>
      </c>
    </row>
    <row r="1433" spans="1:9" x14ac:dyDescent="0.25">
      <c r="A1433">
        <v>7550</v>
      </c>
      <c r="B1433" t="s">
        <v>73</v>
      </c>
      <c r="C1433">
        <v>340</v>
      </c>
      <c r="D1433" s="404">
        <v>45036</v>
      </c>
      <c r="E1433" t="s">
        <v>1664</v>
      </c>
      <c r="F1433">
        <v>10.88</v>
      </c>
      <c r="G1433">
        <v>2164366</v>
      </c>
      <c r="I1433" t="s">
        <v>1166</v>
      </c>
    </row>
    <row r="1434" spans="1:9" x14ac:dyDescent="0.25">
      <c r="A1434">
        <v>7550</v>
      </c>
      <c r="B1434" t="s">
        <v>73</v>
      </c>
      <c r="C1434">
        <v>340</v>
      </c>
      <c r="D1434" s="404">
        <v>45075</v>
      </c>
      <c r="E1434" t="s">
        <v>1664</v>
      </c>
      <c r="F1434">
        <v>10.88</v>
      </c>
      <c r="G1434">
        <v>2211837</v>
      </c>
      <c r="I1434" t="s">
        <v>1166</v>
      </c>
    </row>
    <row r="1435" spans="1:9" x14ac:dyDescent="0.25">
      <c r="A1435">
        <v>7550</v>
      </c>
      <c r="B1435" t="s">
        <v>73</v>
      </c>
      <c r="C1435">
        <v>340</v>
      </c>
      <c r="D1435" s="404">
        <v>45085</v>
      </c>
      <c r="E1435" t="s">
        <v>1664</v>
      </c>
      <c r="F1435">
        <v>10.88</v>
      </c>
      <c r="G1435">
        <v>2225469</v>
      </c>
      <c r="I1435" t="s">
        <v>1166</v>
      </c>
    </row>
    <row r="1436" spans="1:9" x14ac:dyDescent="0.25">
      <c r="A1436">
        <v>7550</v>
      </c>
      <c r="B1436" t="s">
        <v>73</v>
      </c>
      <c r="C1436">
        <v>340</v>
      </c>
      <c r="D1436" s="404">
        <v>45106</v>
      </c>
      <c r="E1436" t="s">
        <v>1664</v>
      </c>
      <c r="F1436">
        <v>10.88</v>
      </c>
      <c r="G1436">
        <v>2252956</v>
      </c>
      <c r="I1436" t="s">
        <v>1166</v>
      </c>
    </row>
    <row r="1437" spans="1:9" x14ac:dyDescent="0.25">
      <c r="A1437">
        <v>7550</v>
      </c>
      <c r="B1437" t="s">
        <v>73</v>
      </c>
      <c r="C1437">
        <v>340</v>
      </c>
      <c r="D1437" s="404">
        <v>45197</v>
      </c>
      <c r="E1437" t="s">
        <v>1664</v>
      </c>
      <c r="F1437">
        <v>10.88</v>
      </c>
      <c r="G1437">
        <v>2368298</v>
      </c>
      <c r="I1437" t="s">
        <v>1166</v>
      </c>
    </row>
    <row r="1438" spans="1:9" x14ac:dyDescent="0.25">
      <c r="A1438">
        <v>7550</v>
      </c>
      <c r="B1438" t="s">
        <v>73</v>
      </c>
      <c r="C1438">
        <v>340</v>
      </c>
      <c r="D1438" s="404">
        <v>45246</v>
      </c>
      <c r="E1438" t="s">
        <v>1664</v>
      </c>
      <c r="F1438">
        <v>10.88</v>
      </c>
      <c r="G1438">
        <v>2432331</v>
      </c>
      <c r="I1438" t="s">
        <v>1166</v>
      </c>
    </row>
    <row r="1439" spans="1:9" x14ac:dyDescent="0.25">
      <c r="A1439">
        <v>7550</v>
      </c>
      <c r="B1439" t="s">
        <v>73</v>
      </c>
      <c r="C1439">
        <v>340</v>
      </c>
      <c r="D1439" s="404">
        <v>45264</v>
      </c>
      <c r="E1439" t="s">
        <v>1664</v>
      </c>
      <c r="F1439">
        <v>10.88</v>
      </c>
      <c r="G1439">
        <v>2457070</v>
      </c>
      <c r="I1439" t="s">
        <v>1166</v>
      </c>
    </row>
    <row r="1440" spans="1:9" x14ac:dyDescent="0.25">
      <c r="A1440">
        <v>7550</v>
      </c>
      <c r="B1440" t="s">
        <v>73</v>
      </c>
      <c r="C1440">
        <v>340</v>
      </c>
      <c r="D1440" s="404">
        <v>45267</v>
      </c>
      <c r="E1440" t="s">
        <v>1664</v>
      </c>
      <c r="F1440">
        <v>10.56</v>
      </c>
      <c r="G1440">
        <v>2462866</v>
      </c>
      <c r="I1440" t="s">
        <v>1166</v>
      </c>
    </row>
    <row r="1441" spans="1:9" x14ac:dyDescent="0.25">
      <c r="A1441">
        <v>7550</v>
      </c>
      <c r="B1441" t="s">
        <v>73</v>
      </c>
      <c r="C1441">
        <v>340</v>
      </c>
      <c r="D1441" s="404">
        <v>45296</v>
      </c>
      <c r="E1441" t="s">
        <v>1664</v>
      </c>
      <c r="F1441">
        <v>10.56</v>
      </c>
      <c r="G1441">
        <v>2495706</v>
      </c>
      <c r="I1441" t="s">
        <v>1166</v>
      </c>
    </row>
    <row r="1442" spans="1:9" x14ac:dyDescent="0.25">
      <c r="A1442">
        <v>7550</v>
      </c>
      <c r="B1442" t="s">
        <v>73</v>
      </c>
      <c r="C1442">
        <v>340</v>
      </c>
      <c r="D1442" s="404">
        <v>45335</v>
      </c>
      <c r="E1442" t="s">
        <v>1664</v>
      </c>
      <c r="F1442">
        <v>10.56</v>
      </c>
      <c r="G1442">
        <v>2543680</v>
      </c>
      <c r="I1442" t="s">
        <v>1166</v>
      </c>
    </row>
    <row r="1443" spans="1:9" x14ac:dyDescent="0.25">
      <c r="A1443">
        <v>7550</v>
      </c>
      <c r="B1443" t="s">
        <v>73</v>
      </c>
      <c r="C1443">
        <v>340</v>
      </c>
      <c r="D1443" s="404">
        <v>45033</v>
      </c>
      <c r="E1443" t="s">
        <v>1665</v>
      </c>
      <c r="F1443">
        <v>11.22</v>
      </c>
      <c r="G1443">
        <v>2159420</v>
      </c>
      <c r="I1443" t="s">
        <v>1166</v>
      </c>
    </row>
    <row r="1444" spans="1:9" x14ac:dyDescent="0.25">
      <c r="A1444">
        <v>7550</v>
      </c>
      <c r="B1444" t="s">
        <v>73</v>
      </c>
      <c r="C1444">
        <v>340</v>
      </c>
      <c r="D1444" s="404">
        <v>45035</v>
      </c>
      <c r="E1444" t="s">
        <v>1665</v>
      </c>
      <c r="F1444">
        <v>11.22</v>
      </c>
      <c r="G1444">
        <v>2162413</v>
      </c>
      <c r="I1444" t="s">
        <v>1166</v>
      </c>
    </row>
    <row r="1445" spans="1:9" x14ac:dyDescent="0.25">
      <c r="A1445">
        <v>7550</v>
      </c>
      <c r="B1445" t="s">
        <v>73</v>
      </c>
      <c r="C1445">
        <v>340</v>
      </c>
      <c r="D1445" s="404">
        <v>45047</v>
      </c>
      <c r="E1445" t="s">
        <v>1665</v>
      </c>
      <c r="F1445">
        <v>11.22</v>
      </c>
      <c r="G1445">
        <v>2175933</v>
      </c>
      <c r="I1445" t="s">
        <v>1166</v>
      </c>
    </row>
    <row r="1446" spans="1:9" x14ac:dyDescent="0.25">
      <c r="A1446">
        <v>7550</v>
      </c>
      <c r="B1446" t="s">
        <v>73</v>
      </c>
      <c r="C1446">
        <v>340</v>
      </c>
      <c r="D1446" s="404">
        <v>45092</v>
      </c>
      <c r="E1446" t="s">
        <v>1665</v>
      </c>
      <c r="F1446">
        <v>11.22</v>
      </c>
      <c r="G1446">
        <v>2234404</v>
      </c>
      <c r="I1446" t="s">
        <v>1166</v>
      </c>
    </row>
    <row r="1447" spans="1:9" x14ac:dyDescent="0.25">
      <c r="A1447">
        <v>7550</v>
      </c>
      <c r="B1447" t="s">
        <v>73</v>
      </c>
      <c r="C1447">
        <v>340</v>
      </c>
      <c r="D1447" s="404">
        <v>45104</v>
      </c>
      <c r="E1447" t="s">
        <v>1665</v>
      </c>
      <c r="F1447">
        <v>11.22</v>
      </c>
      <c r="G1447">
        <v>2249125</v>
      </c>
      <c r="I1447" t="s">
        <v>1166</v>
      </c>
    </row>
    <row r="1448" spans="1:9" x14ac:dyDescent="0.25">
      <c r="A1448">
        <v>7550</v>
      </c>
      <c r="B1448" t="s">
        <v>73</v>
      </c>
      <c r="C1448">
        <v>340</v>
      </c>
      <c r="D1448" s="404">
        <v>45124</v>
      </c>
      <c r="E1448" t="s">
        <v>1665</v>
      </c>
      <c r="F1448">
        <v>11.22</v>
      </c>
      <c r="G1448">
        <v>2272714</v>
      </c>
      <c r="I1448" t="s">
        <v>1166</v>
      </c>
    </row>
    <row r="1449" spans="1:9" x14ac:dyDescent="0.25">
      <c r="A1449">
        <v>7550</v>
      </c>
      <c r="B1449" t="s">
        <v>73</v>
      </c>
      <c r="C1449">
        <v>340</v>
      </c>
      <c r="D1449" s="404">
        <v>45182</v>
      </c>
      <c r="E1449" t="s">
        <v>1665</v>
      </c>
      <c r="F1449">
        <v>11.22</v>
      </c>
      <c r="G1449">
        <v>2348231</v>
      </c>
      <c r="I1449" t="s">
        <v>1166</v>
      </c>
    </row>
    <row r="1450" spans="1:9" x14ac:dyDescent="0.25">
      <c r="A1450">
        <v>7550</v>
      </c>
      <c r="B1450" t="s">
        <v>73</v>
      </c>
      <c r="C1450">
        <v>340</v>
      </c>
      <c r="D1450" s="404">
        <v>45188</v>
      </c>
      <c r="E1450" t="s">
        <v>1665</v>
      </c>
      <c r="F1450">
        <v>11.22</v>
      </c>
      <c r="G1450">
        <v>2355218</v>
      </c>
      <c r="I1450" t="s">
        <v>1166</v>
      </c>
    </row>
    <row r="1451" spans="1:9" x14ac:dyDescent="0.25">
      <c r="A1451">
        <v>7550</v>
      </c>
      <c r="B1451" t="s">
        <v>73</v>
      </c>
      <c r="C1451">
        <v>340</v>
      </c>
      <c r="D1451" s="404">
        <v>45219</v>
      </c>
      <c r="E1451" t="s">
        <v>1665</v>
      </c>
      <c r="F1451">
        <v>11.22</v>
      </c>
      <c r="G1451">
        <v>2397655</v>
      </c>
      <c r="I1451" t="s">
        <v>1166</v>
      </c>
    </row>
    <row r="1452" spans="1:9" x14ac:dyDescent="0.25">
      <c r="A1452">
        <v>7550</v>
      </c>
      <c r="B1452" t="s">
        <v>73</v>
      </c>
      <c r="C1452">
        <v>340</v>
      </c>
      <c r="D1452" s="404">
        <v>45287</v>
      </c>
      <c r="E1452" t="s">
        <v>1665</v>
      </c>
      <c r="F1452">
        <v>10.89</v>
      </c>
      <c r="G1452">
        <v>2486779</v>
      </c>
      <c r="I1452" t="s">
        <v>1166</v>
      </c>
    </row>
    <row r="1453" spans="1:9" x14ac:dyDescent="0.25">
      <c r="A1453">
        <v>7550</v>
      </c>
      <c r="B1453" t="s">
        <v>73</v>
      </c>
      <c r="C1453">
        <v>340</v>
      </c>
      <c r="D1453" s="404">
        <v>45316</v>
      </c>
      <c r="E1453" t="s">
        <v>1665</v>
      </c>
      <c r="F1453">
        <v>10.89</v>
      </c>
      <c r="G1453">
        <v>2520999</v>
      </c>
      <c r="I1453" t="s">
        <v>1166</v>
      </c>
    </row>
    <row r="1454" spans="1:9" x14ac:dyDescent="0.25">
      <c r="A1454">
        <v>7550</v>
      </c>
      <c r="B1454" t="s">
        <v>73</v>
      </c>
      <c r="C1454">
        <v>340</v>
      </c>
      <c r="D1454" s="404">
        <v>44993</v>
      </c>
      <c r="E1454" t="s">
        <v>1666</v>
      </c>
      <c r="F1454">
        <v>11.9</v>
      </c>
      <c r="G1454">
        <v>2111922</v>
      </c>
      <c r="I1454" t="s">
        <v>1166</v>
      </c>
    </row>
    <row r="1455" spans="1:9" x14ac:dyDescent="0.25">
      <c r="A1455">
        <v>7550</v>
      </c>
      <c r="B1455" t="s">
        <v>73</v>
      </c>
      <c r="C1455">
        <v>340</v>
      </c>
      <c r="D1455" s="404">
        <v>44993</v>
      </c>
      <c r="E1455" t="s">
        <v>1666</v>
      </c>
      <c r="F1455">
        <v>11.9</v>
      </c>
      <c r="G1455">
        <v>2111925</v>
      </c>
      <c r="I1455" t="s">
        <v>1166</v>
      </c>
    </row>
    <row r="1456" spans="1:9" x14ac:dyDescent="0.25">
      <c r="A1456">
        <v>7550</v>
      </c>
      <c r="B1456" t="s">
        <v>73</v>
      </c>
      <c r="C1456">
        <v>340</v>
      </c>
      <c r="D1456" s="404">
        <v>45035</v>
      </c>
      <c r="E1456" t="s">
        <v>1666</v>
      </c>
      <c r="F1456">
        <v>11.9</v>
      </c>
      <c r="G1456">
        <v>2162415</v>
      </c>
      <c r="I1456" t="s">
        <v>1166</v>
      </c>
    </row>
    <row r="1457" spans="1:9" x14ac:dyDescent="0.25">
      <c r="A1457">
        <v>7550</v>
      </c>
      <c r="B1457" t="s">
        <v>73</v>
      </c>
      <c r="C1457">
        <v>340</v>
      </c>
      <c r="D1457" s="404">
        <v>45138</v>
      </c>
      <c r="E1457" t="s">
        <v>1666</v>
      </c>
      <c r="F1457">
        <v>11.9</v>
      </c>
      <c r="G1457">
        <v>2291970</v>
      </c>
      <c r="I1457" t="s">
        <v>1166</v>
      </c>
    </row>
    <row r="1458" spans="1:9" x14ac:dyDescent="0.25">
      <c r="A1458">
        <v>7550</v>
      </c>
      <c r="B1458" t="s">
        <v>73</v>
      </c>
      <c r="C1458">
        <v>340</v>
      </c>
      <c r="D1458" s="404">
        <v>45139</v>
      </c>
      <c r="E1458" t="s">
        <v>1666</v>
      </c>
      <c r="F1458">
        <v>11.9</v>
      </c>
      <c r="G1458">
        <v>2293549</v>
      </c>
      <c r="I1458" t="s">
        <v>1166</v>
      </c>
    </row>
    <row r="1459" spans="1:9" x14ac:dyDescent="0.25">
      <c r="A1459">
        <v>7550</v>
      </c>
      <c r="B1459" t="s">
        <v>73</v>
      </c>
      <c r="C1459">
        <v>340</v>
      </c>
      <c r="D1459" s="404">
        <v>45153</v>
      </c>
      <c r="E1459" t="s">
        <v>1666</v>
      </c>
      <c r="F1459">
        <v>11.9</v>
      </c>
      <c r="G1459">
        <v>2310611</v>
      </c>
      <c r="I1459" t="s">
        <v>1166</v>
      </c>
    </row>
    <row r="1460" spans="1:9" x14ac:dyDescent="0.25">
      <c r="A1460">
        <v>7550</v>
      </c>
      <c r="B1460" t="s">
        <v>73</v>
      </c>
      <c r="C1460">
        <v>340</v>
      </c>
      <c r="D1460" s="404">
        <v>45168</v>
      </c>
      <c r="E1460" t="s">
        <v>1666</v>
      </c>
      <c r="F1460">
        <v>11.9</v>
      </c>
      <c r="G1460">
        <v>2331020</v>
      </c>
      <c r="I1460" t="s">
        <v>1166</v>
      </c>
    </row>
    <row r="1461" spans="1:9" x14ac:dyDescent="0.25">
      <c r="A1461">
        <v>7550</v>
      </c>
      <c r="B1461" t="s">
        <v>73</v>
      </c>
      <c r="C1461">
        <v>340</v>
      </c>
      <c r="D1461" s="404">
        <v>45196</v>
      </c>
      <c r="E1461" t="s">
        <v>1666</v>
      </c>
      <c r="F1461">
        <v>11.9</v>
      </c>
      <c r="G1461">
        <v>2366393</v>
      </c>
      <c r="I1461" t="s">
        <v>1166</v>
      </c>
    </row>
    <row r="1462" spans="1:9" x14ac:dyDescent="0.25">
      <c r="A1462">
        <v>7550</v>
      </c>
      <c r="B1462" t="s">
        <v>73</v>
      </c>
      <c r="C1462">
        <v>340</v>
      </c>
      <c r="D1462" s="404">
        <v>45225</v>
      </c>
      <c r="E1462" t="s">
        <v>1666</v>
      </c>
      <c r="F1462">
        <v>11.9</v>
      </c>
      <c r="G1462">
        <v>2403396</v>
      </c>
      <c r="I1462" t="s">
        <v>1166</v>
      </c>
    </row>
    <row r="1463" spans="1:9" x14ac:dyDescent="0.25">
      <c r="A1463">
        <v>7550</v>
      </c>
      <c r="B1463" t="s">
        <v>73</v>
      </c>
      <c r="C1463">
        <v>340</v>
      </c>
      <c r="D1463" s="404">
        <v>45282</v>
      </c>
      <c r="E1463" t="s">
        <v>1666</v>
      </c>
      <c r="F1463">
        <v>11.55</v>
      </c>
      <c r="G1463">
        <v>2486774</v>
      </c>
      <c r="I1463" t="s">
        <v>1166</v>
      </c>
    </row>
    <row r="1464" spans="1:9" x14ac:dyDescent="0.25">
      <c r="A1464">
        <v>7550</v>
      </c>
      <c r="B1464" t="s">
        <v>73</v>
      </c>
      <c r="C1464">
        <v>340</v>
      </c>
      <c r="D1464" s="404">
        <v>45313</v>
      </c>
      <c r="E1464" t="s">
        <v>1666</v>
      </c>
      <c r="F1464">
        <v>11.55</v>
      </c>
      <c r="G1464">
        <v>2516066</v>
      </c>
      <c r="I1464" t="s">
        <v>1166</v>
      </c>
    </row>
    <row r="1465" spans="1:9" x14ac:dyDescent="0.25">
      <c r="A1465">
        <v>7550</v>
      </c>
      <c r="B1465" t="s">
        <v>73</v>
      </c>
      <c r="C1465">
        <v>340</v>
      </c>
      <c r="D1465" s="404">
        <v>45338</v>
      </c>
      <c r="E1465" t="s">
        <v>1666</v>
      </c>
      <c r="F1465">
        <v>11.55</v>
      </c>
      <c r="G1465">
        <v>2549369</v>
      </c>
      <c r="I1465" t="s">
        <v>1166</v>
      </c>
    </row>
    <row r="1466" spans="1:9" x14ac:dyDescent="0.25">
      <c r="A1466">
        <v>7550</v>
      </c>
      <c r="B1466" t="s">
        <v>73</v>
      </c>
      <c r="C1466">
        <v>340</v>
      </c>
      <c r="D1466" s="404">
        <v>45048</v>
      </c>
      <c r="E1466" t="s">
        <v>1667</v>
      </c>
      <c r="F1466">
        <v>12.58</v>
      </c>
      <c r="G1466">
        <v>2177574</v>
      </c>
      <c r="I1466" t="s">
        <v>1166</v>
      </c>
    </row>
    <row r="1467" spans="1:9" x14ac:dyDescent="0.25">
      <c r="A1467">
        <v>7550</v>
      </c>
      <c r="B1467" t="s">
        <v>73</v>
      </c>
      <c r="C1467">
        <v>340</v>
      </c>
      <c r="D1467" s="404">
        <v>45057</v>
      </c>
      <c r="E1467" t="s">
        <v>1667</v>
      </c>
      <c r="F1467">
        <v>12.58</v>
      </c>
      <c r="G1467">
        <v>2189467</v>
      </c>
      <c r="I1467" t="s">
        <v>1166</v>
      </c>
    </row>
    <row r="1468" spans="1:9" x14ac:dyDescent="0.25">
      <c r="A1468">
        <v>7550</v>
      </c>
      <c r="B1468" t="s">
        <v>73</v>
      </c>
      <c r="C1468">
        <v>340</v>
      </c>
      <c r="D1468" s="404">
        <v>45058</v>
      </c>
      <c r="E1468" t="s">
        <v>1667</v>
      </c>
      <c r="F1468">
        <v>12.58</v>
      </c>
      <c r="G1468">
        <v>2191981</v>
      </c>
      <c r="I1468" t="s">
        <v>1166</v>
      </c>
    </row>
    <row r="1469" spans="1:9" x14ac:dyDescent="0.25">
      <c r="A1469">
        <v>7550</v>
      </c>
      <c r="B1469" t="s">
        <v>73</v>
      </c>
      <c r="C1469">
        <v>340</v>
      </c>
      <c r="D1469" s="404">
        <v>45075</v>
      </c>
      <c r="E1469" t="s">
        <v>1667</v>
      </c>
      <c r="F1469">
        <v>12.58</v>
      </c>
      <c r="G1469">
        <v>2211840</v>
      </c>
      <c r="I1469" t="s">
        <v>1166</v>
      </c>
    </row>
    <row r="1470" spans="1:9" x14ac:dyDescent="0.25">
      <c r="A1470">
        <v>7550</v>
      </c>
      <c r="B1470" t="s">
        <v>73</v>
      </c>
      <c r="C1470">
        <v>340</v>
      </c>
      <c r="D1470" s="404">
        <v>45092</v>
      </c>
      <c r="E1470" t="s">
        <v>1667</v>
      </c>
      <c r="F1470">
        <v>12.58</v>
      </c>
      <c r="G1470">
        <v>2234406</v>
      </c>
      <c r="I1470" t="s">
        <v>1166</v>
      </c>
    </row>
    <row r="1471" spans="1:9" x14ac:dyDescent="0.25">
      <c r="A1471">
        <v>7550</v>
      </c>
      <c r="B1471" t="s">
        <v>73</v>
      </c>
      <c r="C1471">
        <v>340</v>
      </c>
      <c r="D1471" s="404">
        <v>45211</v>
      </c>
      <c r="E1471" t="s">
        <v>1667</v>
      </c>
      <c r="F1471">
        <v>12.58</v>
      </c>
      <c r="G1471">
        <v>2386784</v>
      </c>
      <c r="I1471" t="s">
        <v>1166</v>
      </c>
    </row>
    <row r="1472" spans="1:9" x14ac:dyDescent="0.25">
      <c r="A1472">
        <v>7550</v>
      </c>
      <c r="B1472" t="s">
        <v>73</v>
      </c>
      <c r="C1472">
        <v>340</v>
      </c>
      <c r="D1472" s="404">
        <v>45230</v>
      </c>
      <c r="E1472" t="s">
        <v>1667</v>
      </c>
      <c r="F1472">
        <v>12.58</v>
      </c>
      <c r="G1472">
        <v>2409134</v>
      </c>
      <c r="I1472" t="s">
        <v>1166</v>
      </c>
    </row>
    <row r="1473" spans="1:9" x14ac:dyDescent="0.25">
      <c r="A1473">
        <v>7550</v>
      </c>
      <c r="B1473" t="s">
        <v>73</v>
      </c>
      <c r="C1473">
        <v>340</v>
      </c>
      <c r="D1473" s="404">
        <v>45236</v>
      </c>
      <c r="E1473" t="s">
        <v>1667</v>
      </c>
      <c r="F1473">
        <v>12.58</v>
      </c>
      <c r="G1473">
        <v>2417407</v>
      </c>
      <c r="I1473" t="s">
        <v>1166</v>
      </c>
    </row>
    <row r="1474" spans="1:9" x14ac:dyDescent="0.25">
      <c r="A1474">
        <v>7550</v>
      </c>
      <c r="B1474" t="s">
        <v>73</v>
      </c>
      <c r="C1474">
        <v>340</v>
      </c>
      <c r="D1474" s="404">
        <v>45278</v>
      </c>
      <c r="E1474" t="s">
        <v>1667</v>
      </c>
      <c r="F1474">
        <v>12.21</v>
      </c>
      <c r="G1474">
        <v>2477618</v>
      </c>
      <c r="I1474" t="s">
        <v>1166</v>
      </c>
    </row>
    <row r="1475" spans="1:9" x14ac:dyDescent="0.25">
      <c r="A1475">
        <v>7550</v>
      </c>
      <c r="B1475" t="s">
        <v>73</v>
      </c>
      <c r="C1475">
        <v>340</v>
      </c>
      <c r="D1475" s="404">
        <v>45282</v>
      </c>
      <c r="E1475" t="s">
        <v>1667</v>
      </c>
      <c r="F1475">
        <v>12.21</v>
      </c>
      <c r="G1475">
        <v>2486770</v>
      </c>
      <c r="I1475" t="s">
        <v>1166</v>
      </c>
    </row>
    <row r="1476" spans="1:9" x14ac:dyDescent="0.25">
      <c r="A1476">
        <v>7550</v>
      </c>
      <c r="B1476" t="s">
        <v>73</v>
      </c>
      <c r="C1476">
        <v>340</v>
      </c>
      <c r="D1476" s="404">
        <v>45306</v>
      </c>
      <c r="E1476" t="s">
        <v>1667</v>
      </c>
      <c r="F1476">
        <v>12.21</v>
      </c>
      <c r="G1476">
        <v>2506598</v>
      </c>
      <c r="I1476" t="s">
        <v>1166</v>
      </c>
    </row>
    <row r="1477" spans="1:9" x14ac:dyDescent="0.25">
      <c r="A1477">
        <v>7550</v>
      </c>
      <c r="B1477" t="s">
        <v>73</v>
      </c>
      <c r="C1477">
        <v>340</v>
      </c>
      <c r="D1477" s="404">
        <v>45336</v>
      </c>
      <c r="E1477" t="s">
        <v>1667</v>
      </c>
      <c r="F1477">
        <v>12.21</v>
      </c>
      <c r="G1477">
        <v>2545625</v>
      </c>
      <c r="I1477" t="s">
        <v>1166</v>
      </c>
    </row>
    <row r="1478" spans="1:9" x14ac:dyDescent="0.25">
      <c r="A1478">
        <v>7550</v>
      </c>
      <c r="B1478" t="s">
        <v>73</v>
      </c>
      <c r="C1478">
        <v>340</v>
      </c>
      <c r="D1478" s="404">
        <v>45341</v>
      </c>
      <c r="E1478" t="s">
        <v>1667</v>
      </c>
      <c r="F1478">
        <v>12.21</v>
      </c>
      <c r="G1478">
        <v>2552024</v>
      </c>
      <c r="I1478" t="s">
        <v>1166</v>
      </c>
    </row>
    <row r="1479" spans="1:9" x14ac:dyDescent="0.25">
      <c r="A1479">
        <v>7550</v>
      </c>
      <c r="B1479" t="s">
        <v>73</v>
      </c>
      <c r="C1479">
        <v>340</v>
      </c>
      <c r="D1479" s="404">
        <v>45344</v>
      </c>
      <c r="E1479" t="s">
        <v>1667</v>
      </c>
      <c r="F1479">
        <v>12.21</v>
      </c>
      <c r="G1479">
        <v>2557753</v>
      </c>
      <c r="I1479" t="s">
        <v>1166</v>
      </c>
    </row>
    <row r="1480" spans="1:9" x14ac:dyDescent="0.25">
      <c r="A1480">
        <v>7550</v>
      </c>
      <c r="B1480" t="s">
        <v>73</v>
      </c>
      <c r="C1480">
        <v>340</v>
      </c>
      <c r="D1480" s="404">
        <v>44993</v>
      </c>
      <c r="E1480" t="s">
        <v>1668</v>
      </c>
      <c r="F1480">
        <v>12.92</v>
      </c>
      <c r="G1480">
        <v>2111927</v>
      </c>
      <c r="I1480" t="s">
        <v>1166</v>
      </c>
    </row>
    <row r="1481" spans="1:9" x14ac:dyDescent="0.25">
      <c r="A1481">
        <v>7550</v>
      </c>
      <c r="B1481" t="s">
        <v>73</v>
      </c>
      <c r="C1481">
        <v>340</v>
      </c>
      <c r="D1481" s="404">
        <v>45007</v>
      </c>
      <c r="E1481" t="s">
        <v>1668</v>
      </c>
      <c r="F1481">
        <v>12.92</v>
      </c>
      <c r="G1481">
        <v>2130306</v>
      </c>
      <c r="I1481" t="s">
        <v>1166</v>
      </c>
    </row>
    <row r="1482" spans="1:9" x14ac:dyDescent="0.25">
      <c r="A1482">
        <v>7550</v>
      </c>
      <c r="B1482" t="s">
        <v>73</v>
      </c>
      <c r="C1482">
        <v>340</v>
      </c>
      <c r="D1482" s="404">
        <v>45019</v>
      </c>
      <c r="E1482" t="s">
        <v>1668</v>
      </c>
      <c r="F1482">
        <v>12.92</v>
      </c>
      <c r="G1482">
        <v>2146097</v>
      </c>
      <c r="I1482" t="s">
        <v>1166</v>
      </c>
    </row>
    <row r="1483" spans="1:9" x14ac:dyDescent="0.25">
      <c r="A1483">
        <v>7550</v>
      </c>
      <c r="B1483" t="s">
        <v>73</v>
      </c>
      <c r="C1483">
        <v>340</v>
      </c>
      <c r="D1483" s="404">
        <v>45030</v>
      </c>
      <c r="E1483" t="s">
        <v>1668</v>
      </c>
      <c r="F1483">
        <v>12.92</v>
      </c>
      <c r="G1483">
        <v>2157658</v>
      </c>
      <c r="I1483" t="s">
        <v>1166</v>
      </c>
    </row>
    <row r="1484" spans="1:9" x14ac:dyDescent="0.25">
      <c r="A1484">
        <v>7550</v>
      </c>
      <c r="B1484" t="s">
        <v>73</v>
      </c>
      <c r="C1484">
        <v>340</v>
      </c>
      <c r="D1484" s="404">
        <v>45047</v>
      </c>
      <c r="E1484" t="s">
        <v>1668</v>
      </c>
      <c r="F1484">
        <v>12.92</v>
      </c>
      <c r="G1484">
        <v>2175930</v>
      </c>
      <c r="I1484" t="s">
        <v>1166</v>
      </c>
    </row>
    <row r="1485" spans="1:9" x14ac:dyDescent="0.25">
      <c r="A1485">
        <v>7550</v>
      </c>
      <c r="B1485" t="s">
        <v>73</v>
      </c>
      <c r="C1485">
        <v>340</v>
      </c>
      <c r="D1485" s="404">
        <v>45049</v>
      </c>
      <c r="E1485" t="s">
        <v>1668</v>
      </c>
      <c r="F1485">
        <v>12.92</v>
      </c>
      <c r="G1485">
        <v>2179243</v>
      </c>
      <c r="I1485" t="s">
        <v>1166</v>
      </c>
    </row>
    <row r="1486" spans="1:9" x14ac:dyDescent="0.25">
      <c r="A1486">
        <v>7550</v>
      </c>
      <c r="B1486" t="s">
        <v>73</v>
      </c>
      <c r="C1486">
        <v>340</v>
      </c>
      <c r="D1486" s="404">
        <v>45051</v>
      </c>
      <c r="E1486" t="s">
        <v>1668</v>
      </c>
      <c r="F1486">
        <v>12.92</v>
      </c>
      <c r="G1486">
        <v>2182783</v>
      </c>
      <c r="I1486" t="s">
        <v>1166</v>
      </c>
    </row>
    <row r="1487" spans="1:9" x14ac:dyDescent="0.25">
      <c r="A1487">
        <v>7550</v>
      </c>
      <c r="B1487" t="s">
        <v>73</v>
      </c>
      <c r="C1487">
        <v>340</v>
      </c>
      <c r="D1487" s="404">
        <v>45062</v>
      </c>
      <c r="E1487" t="s">
        <v>1668</v>
      </c>
      <c r="F1487">
        <v>12.92</v>
      </c>
      <c r="G1487">
        <v>2194685</v>
      </c>
      <c r="I1487" t="s">
        <v>1166</v>
      </c>
    </row>
    <row r="1488" spans="1:9" x14ac:dyDescent="0.25">
      <c r="A1488">
        <v>7550</v>
      </c>
      <c r="B1488" t="s">
        <v>73</v>
      </c>
      <c r="C1488">
        <v>340</v>
      </c>
      <c r="D1488" s="404">
        <v>45090</v>
      </c>
      <c r="E1488" t="s">
        <v>1668</v>
      </c>
      <c r="F1488">
        <v>12.92</v>
      </c>
      <c r="G1488">
        <v>2230808</v>
      </c>
      <c r="I1488" t="s">
        <v>1166</v>
      </c>
    </row>
    <row r="1489" spans="1:9" x14ac:dyDescent="0.25">
      <c r="A1489">
        <v>7550</v>
      </c>
      <c r="B1489" t="s">
        <v>73</v>
      </c>
      <c r="C1489">
        <v>340</v>
      </c>
      <c r="D1489" s="404">
        <v>45148</v>
      </c>
      <c r="E1489" t="s">
        <v>1668</v>
      </c>
      <c r="F1489">
        <v>12.92</v>
      </c>
      <c r="G1489">
        <v>2305370</v>
      </c>
      <c r="I1489" t="s">
        <v>1166</v>
      </c>
    </row>
    <row r="1490" spans="1:9" x14ac:dyDescent="0.25">
      <c r="A1490">
        <v>7550</v>
      </c>
      <c r="B1490" t="s">
        <v>73</v>
      </c>
      <c r="C1490">
        <v>340</v>
      </c>
      <c r="D1490" s="404">
        <v>45148</v>
      </c>
      <c r="E1490" t="s">
        <v>1668</v>
      </c>
      <c r="F1490">
        <v>12.92</v>
      </c>
      <c r="G1490">
        <v>2305371</v>
      </c>
      <c r="I1490" t="s">
        <v>1166</v>
      </c>
    </row>
    <row r="1491" spans="1:9" x14ac:dyDescent="0.25">
      <c r="A1491">
        <v>7550</v>
      </c>
      <c r="B1491" t="s">
        <v>73</v>
      </c>
      <c r="C1491">
        <v>340</v>
      </c>
      <c r="D1491" s="404">
        <v>45156</v>
      </c>
      <c r="E1491" t="s">
        <v>1668</v>
      </c>
      <c r="F1491">
        <v>12.92</v>
      </c>
      <c r="G1491">
        <v>2315626</v>
      </c>
      <c r="I1491" t="s">
        <v>1166</v>
      </c>
    </row>
    <row r="1492" spans="1:9" x14ac:dyDescent="0.25">
      <c r="A1492">
        <v>7550</v>
      </c>
      <c r="B1492" t="s">
        <v>73</v>
      </c>
      <c r="C1492">
        <v>340</v>
      </c>
      <c r="D1492" s="404">
        <v>45161</v>
      </c>
      <c r="E1492" t="s">
        <v>1668</v>
      </c>
      <c r="F1492">
        <v>12.92</v>
      </c>
      <c r="G1492">
        <v>2321112</v>
      </c>
      <c r="I1492" t="s">
        <v>1166</v>
      </c>
    </row>
    <row r="1493" spans="1:9" x14ac:dyDescent="0.25">
      <c r="A1493">
        <v>7550</v>
      </c>
      <c r="B1493" t="s">
        <v>73</v>
      </c>
      <c r="C1493">
        <v>340</v>
      </c>
      <c r="D1493" s="404">
        <v>45275</v>
      </c>
      <c r="E1493" t="s">
        <v>1668</v>
      </c>
      <c r="F1493">
        <v>12.54</v>
      </c>
      <c r="G1493">
        <v>2475038</v>
      </c>
      <c r="I1493" t="s">
        <v>1166</v>
      </c>
    </row>
    <row r="1494" spans="1:9" x14ac:dyDescent="0.25">
      <c r="A1494">
        <v>7550</v>
      </c>
      <c r="B1494" t="s">
        <v>73</v>
      </c>
      <c r="C1494">
        <v>340</v>
      </c>
      <c r="D1494" s="404">
        <v>45279</v>
      </c>
      <c r="E1494" t="s">
        <v>1668</v>
      </c>
      <c r="F1494">
        <v>12.54</v>
      </c>
      <c r="G1494">
        <v>2479380</v>
      </c>
      <c r="I1494" t="s">
        <v>1166</v>
      </c>
    </row>
    <row r="1495" spans="1:9" x14ac:dyDescent="0.25">
      <c r="A1495">
        <v>7550</v>
      </c>
      <c r="B1495" t="s">
        <v>73</v>
      </c>
      <c r="C1495">
        <v>340</v>
      </c>
      <c r="D1495" s="404">
        <v>45279</v>
      </c>
      <c r="E1495" t="s">
        <v>1668</v>
      </c>
      <c r="F1495">
        <v>12.54</v>
      </c>
      <c r="G1495">
        <v>2479381</v>
      </c>
      <c r="I1495" t="s">
        <v>1166</v>
      </c>
    </row>
    <row r="1496" spans="1:9" x14ac:dyDescent="0.25">
      <c r="A1496">
        <v>7550</v>
      </c>
      <c r="B1496" t="s">
        <v>73</v>
      </c>
      <c r="C1496">
        <v>340</v>
      </c>
      <c r="D1496" s="404">
        <v>45296</v>
      </c>
      <c r="E1496" t="s">
        <v>1668</v>
      </c>
      <c r="F1496">
        <v>12.54</v>
      </c>
      <c r="G1496">
        <v>2495711</v>
      </c>
      <c r="I1496" t="s">
        <v>1166</v>
      </c>
    </row>
    <row r="1497" spans="1:9" x14ac:dyDescent="0.25">
      <c r="A1497">
        <v>7550</v>
      </c>
      <c r="B1497" t="s">
        <v>73</v>
      </c>
      <c r="C1497">
        <v>340</v>
      </c>
      <c r="D1497" s="404">
        <v>45315</v>
      </c>
      <c r="E1497" t="s">
        <v>1668</v>
      </c>
      <c r="F1497">
        <v>12.54</v>
      </c>
      <c r="G1497">
        <v>2520996</v>
      </c>
      <c r="I1497" t="s">
        <v>1166</v>
      </c>
    </row>
    <row r="1498" spans="1:9" x14ac:dyDescent="0.25">
      <c r="A1498">
        <v>7550</v>
      </c>
      <c r="B1498" t="s">
        <v>73</v>
      </c>
      <c r="C1498">
        <v>340</v>
      </c>
      <c r="D1498" s="404">
        <v>44993</v>
      </c>
      <c r="E1498" t="s">
        <v>1669</v>
      </c>
      <c r="F1498">
        <v>13.6</v>
      </c>
      <c r="G1498">
        <v>2111929</v>
      </c>
      <c r="I1498" t="s">
        <v>1166</v>
      </c>
    </row>
    <row r="1499" spans="1:9" x14ac:dyDescent="0.25">
      <c r="A1499">
        <v>7550</v>
      </c>
      <c r="B1499" t="s">
        <v>73</v>
      </c>
      <c r="C1499">
        <v>340</v>
      </c>
      <c r="D1499" s="404">
        <v>45022</v>
      </c>
      <c r="E1499" t="s">
        <v>1669</v>
      </c>
      <c r="F1499">
        <v>13.6</v>
      </c>
      <c r="G1499">
        <v>2150841</v>
      </c>
      <c r="I1499" t="s">
        <v>1166</v>
      </c>
    </row>
    <row r="1500" spans="1:9" x14ac:dyDescent="0.25">
      <c r="A1500">
        <v>7550</v>
      </c>
      <c r="B1500" t="s">
        <v>73</v>
      </c>
      <c r="C1500">
        <v>340</v>
      </c>
      <c r="D1500" s="404">
        <v>45050</v>
      </c>
      <c r="E1500" t="s">
        <v>1669</v>
      </c>
      <c r="F1500">
        <v>13.6</v>
      </c>
      <c r="G1500">
        <v>2181262</v>
      </c>
      <c r="I1500" t="s">
        <v>1166</v>
      </c>
    </row>
    <row r="1501" spans="1:9" x14ac:dyDescent="0.25">
      <c r="A1501">
        <v>7550</v>
      </c>
      <c r="B1501" t="s">
        <v>73</v>
      </c>
      <c r="C1501">
        <v>340</v>
      </c>
      <c r="D1501" s="404">
        <v>45062</v>
      </c>
      <c r="E1501" t="s">
        <v>1669</v>
      </c>
      <c r="F1501">
        <v>13.6</v>
      </c>
      <c r="G1501">
        <v>2194683</v>
      </c>
      <c r="I1501" t="s">
        <v>1166</v>
      </c>
    </row>
    <row r="1502" spans="1:9" x14ac:dyDescent="0.25">
      <c r="A1502">
        <v>7550</v>
      </c>
      <c r="B1502" t="s">
        <v>73</v>
      </c>
      <c r="C1502">
        <v>340</v>
      </c>
      <c r="D1502" s="404">
        <v>45093</v>
      </c>
      <c r="E1502" t="s">
        <v>1669</v>
      </c>
      <c r="F1502">
        <v>13.6</v>
      </c>
      <c r="G1502">
        <v>2236300</v>
      </c>
      <c r="I1502" t="s">
        <v>1166</v>
      </c>
    </row>
    <row r="1503" spans="1:9" x14ac:dyDescent="0.25">
      <c r="A1503">
        <v>7550</v>
      </c>
      <c r="B1503" t="s">
        <v>73</v>
      </c>
      <c r="C1503">
        <v>340</v>
      </c>
      <c r="D1503" s="404">
        <v>45202</v>
      </c>
      <c r="E1503" t="s">
        <v>1669</v>
      </c>
      <c r="F1503">
        <v>13.6</v>
      </c>
      <c r="G1503">
        <v>2373850</v>
      </c>
      <c r="I1503" t="s">
        <v>1166</v>
      </c>
    </row>
    <row r="1504" spans="1:9" x14ac:dyDescent="0.25">
      <c r="A1504">
        <v>7550</v>
      </c>
      <c r="B1504" t="s">
        <v>73</v>
      </c>
      <c r="C1504">
        <v>340</v>
      </c>
      <c r="D1504" s="404">
        <v>45216</v>
      </c>
      <c r="E1504" t="s">
        <v>1669</v>
      </c>
      <c r="F1504">
        <v>13.6</v>
      </c>
      <c r="G1504">
        <v>2392463</v>
      </c>
      <c r="I1504" t="s">
        <v>1166</v>
      </c>
    </row>
    <row r="1505" spans="1:9" x14ac:dyDescent="0.25">
      <c r="A1505">
        <v>7550</v>
      </c>
      <c r="B1505" t="s">
        <v>73</v>
      </c>
      <c r="C1505">
        <v>340</v>
      </c>
      <c r="D1505" s="404">
        <v>45239</v>
      </c>
      <c r="E1505" t="s">
        <v>1669</v>
      </c>
      <c r="F1505">
        <v>13.6</v>
      </c>
      <c r="G1505">
        <v>2422934</v>
      </c>
      <c r="I1505" t="s">
        <v>1166</v>
      </c>
    </row>
    <row r="1506" spans="1:9" x14ac:dyDescent="0.25">
      <c r="A1506">
        <v>7550</v>
      </c>
      <c r="B1506" t="s">
        <v>73</v>
      </c>
      <c r="C1506">
        <v>340</v>
      </c>
      <c r="D1506" s="404">
        <v>45267</v>
      </c>
      <c r="E1506" t="s">
        <v>1669</v>
      </c>
      <c r="F1506">
        <v>13.6</v>
      </c>
      <c r="G1506">
        <v>2462862</v>
      </c>
      <c r="I1506" t="s">
        <v>1166</v>
      </c>
    </row>
    <row r="1507" spans="1:9" x14ac:dyDescent="0.25">
      <c r="A1507">
        <v>7550</v>
      </c>
      <c r="B1507" t="s">
        <v>73</v>
      </c>
      <c r="C1507">
        <v>340</v>
      </c>
      <c r="D1507" s="404">
        <v>45271</v>
      </c>
      <c r="E1507" t="s">
        <v>1669</v>
      </c>
      <c r="F1507">
        <v>13.2</v>
      </c>
      <c r="G1507">
        <v>2466936</v>
      </c>
      <c r="I1507" t="s">
        <v>1166</v>
      </c>
    </row>
    <row r="1508" spans="1:9" x14ac:dyDescent="0.25">
      <c r="A1508">
        <v>7550</v>
      </c>
      <c r="B1508" t="s">
        <v>73</v>
      </c>
      <c r="C1508">
        <v>340</v>
      </c>
      <c r="D1508" s="404">
        <v>45273</v>
      </c>
      <c r="E1508" t="s">
        <v>1669</v>
      </c>
      <c r="F1508">
        <v>13.2</v>
      </c>
      <c r="G1508">
        <v>2470804</v>
      </c>
      <c r="I1508" t="s">
        <v>1166</v>
      </c>
    </row>
    <row r="1509" spans="1:9" x14ac:dyDescent="0.25">
      <c r="A1509">
        <v>7550</v>
      </c>
      <c r="B1509" t="s">
        <v>73</v>
      </c>
      <c r="C1509">
        <v>340</v>
      </c>
      <c r="D1509" s="404">
        <v>45299</v>
      </c>
      <c r="E1509" t="s">
        <v>1669</v>
      </c>
      <c r="F1509">
        <v>13.2</v>
      </c>
      <c r="G1509">
        <v>2497720</v>
      </c>
      <c r="I1509" t="s">
        <v>1166</v>
      </c>
    </row>
    <row r="1510" spans="1:9" x14ac:dyDescent="0.25">
      <c r="A1510">
        <v>7550</v>
      </c>
      <c r="B1510" t="s">
        <v>73</v>
      </c>
      <c r="C1510">
        <v>340</v>
      </c>
      <c r="D1510" s="404">
        <v>44986</v>
      </c>
      <c r="E1510" t="s">
        <v>1670</v>
      </c>
      <c r="F1510">
        <v>14.28</v>
      </c>
      <c r="G1510">
        <v>2102759</v>
      </c>
      <c r="I1510" t="s">
        <v>1166</v>
      </c>
    </row>
    <row r="1511" spans="1:9" x14ac:dyDescent="0.25">
      <c r="A1511">
        <v>7550</v>
      </c>
      <c r="B1511" t="s">
        <v>73</v>
      </c>
      <c r="C1511">
        <v>340</v>
      </c>
      <c r="D1511" s="404">
        <v>45002</v>
      </c>
      <c r="E1511" t="s">
        <v>1670</v>
      </c>
      <c r="F1511">
        <v>14.28</v>
      </c>
      <c r="G1511">
        <v>2124946</v>
      </c>
      <c r="I1511" t="s">
        <v>1166</v>
      </c>
    </row>
    <row r="1512" spans="1:9" x14ac:dyDescent="0.25">
      <c r="A1512">
        <v>7550</v>
      </c>
      <c r="B1512" t="s">
        <v>73</v>
      </c>
      <c r="C1512">
        <v>340</v>
      </c>
      <c r="D1512" s="404">
        <v>45040</v>
      </c>
      <c r="E1512" t="s">
        <v>1670</v>
      </c>
      <c r="F1512">
        <v>14.28</v>
      </c>
      <c r="G1512">
        <v>2167484</v>
      </c>
      <c r="I1512" t="s">
        <v>1166</v>
      </c>
    </row>
    <row r="1513" spans="1:9" x14ac:dyDescent="0.25">
      <c r="A1513">
        <v>7550</v>
      </c>
      <c r="B1513" t="s">
        <v>73</v>
      </c>
      <c r="C1513">
        <v>340</v>
      </c>
      <c r="D1513" s="404">
        <v>45071</v>
      </c>
      <c r="E1513" t="s">
        <v>1670</v>
      </c>
      <c r="F1513">
        <v>14.28</v>
      </c>
      <c r="G1513">
        <v>2207785</v>
      </c>
      <c r="I1513" t="s">
        <v>1166</v>
      </c>
    </row>
    <row r="1514" spans="1:9" x14ac:dyDescent="0.25">
      <c r="A1514">
        <v>7550</v>
      </c>
      <c r="B1514" t="s">
        <v>73</v>
      </c>
      <c r="C1514">
        <v>340</v>
      </c>
      <c r="D1514" s="404">
        <v>45089</v>
      </c>
      <c r="E1514" t="s">
        <v>1670</v>
      </c>
      <c r="F1514">
        <v>14.28</v>
      </c>
      <c r="G1514">
        <v>2229440</v>
      </c>
      <c r="I1514" t="s">
        <v>1166</v>
      </c>
    </row>
    <row r="1515" spans="1:9" x14ac:dyDescent="0.25">
      <c r="A1515">
        <v>7550</v>
      </c>
      <c r="B1515" t="s">
        <v>73</v>
      </c>
      <c r="C1515">
        <v>340</v>
      </c>
      <c r="D1515" s="404">
        <v>45136</v>
      </c>
      <c r="E1515" t="s">
        <v>1670</v>
      </c>
      <c r="F1515">
        <v>14.28</v>
      </c>
      <c r="G1515">
        <v>2289132</v>
      </c>
      <c r="I1515" t="s">
        <v>1166</v>
      </c>
    </row>
    <row r="1516" spans="1:9" x14ac:dyDescent="0.25">
      <c r="A1516">
        <v>7550</v>
      </c>
      <c r="B1516" t="s">
        <v>73</v>
      </c>
      <c r="C1516">
        <v>340</v>
      </c>
      <c r="D1516" s="404">
        <v>45257</v>
      </c>
      <c r="E1516" t="s">
        <v>1670</v>
      </c>
      <c r="F1516">
        <v>14.28</v>
      </c>
      <c r="G1516">
        <v>2445680</v>
      </c>
      <c r="I1516" t="s">
        <v>1166</v>
      </c>
    </row>
    <row r="1517" spans="1:9" x14ac:dyDescent="0.25">
      <c r="A1517">
        <v>7550</v>
      </c>
      <c r="B1517" t="s">
        <v>73</v>
      </c>
      <c r="C1517">
        <v>340</v>
      </c>
      <c r="D1517" s="404">
        <v>45307</v>
      </c>
      <c r="E1517" t="s">
        <v>1670</v>
      </c>
      <c r="F1517">
        <v>13.86</v>
      </c>
      <c r="G1517">
        <v>2508153</v>
      </c>
      <c r="I1517" t="s">
        <v>1166</v>
      </c>
    </row>
    <row r="1518" spans="1:9" x14ac:dyDescent="0.25">
      <c r="A1518">
        <v>7550</v>
      </c>
      <c r="B1518" t="s">
        <v>73</v>
      </c>
      <c r="C1518">
        <v>340</v>
      </c>
      <c r="D1518" s="404">
        <v>45331</v>
      </c>
      <c r="E1518" t="s">
        <v>1670</v>
      </c>
      <c r="F1518">
        <v>13.86</v>
      </c>
      <c r="G1518">
        <v>2539935</v>
      </c>
      <c r="I1518" t="s">
        <v>1166</v>
      </c>
    </row>
    <row r="1519" spans="1:9" x14ac:dyDescent="0.25">
      <c r="A1519">
        <v>7550</v>
      </c>
      <c r="B1519" t="s">
        <v>73</v>
      </c>
      <c r="C1519">
        <v>340</v>
      </c>
      <c r="D1519" s="404">
        <v>45334</v>
      </c>
      <c r="E1519" t="s">
        <v>1670</v>
      </c>
      <c r="F1519">
        <v>13.86</v>
      </c>
      <c r="G1519">
        <v>2542013</v>
      </c>
      <c r="I1519" t="s">
        <v>1166</v>
      </c>
    </row>
    <row r="1520" spans="1:9" x14ac:dyDescent="0.25">
      <c r="A1520">
        <v>7550</v>
      </c>
      <c r="B1520" t="s">
        <v>73</v>
      </c>
      <c r="C1520">
        <v>340</v>
      </c>
      <c r="D1520" s="404">
        <v>45119</v>
      </c>
      <c r="E1520" t="s">
        <v>1671</v>
      </c>
      <c r="F1520">
        <v>14.62</v>
      </c>
      <c r="G1520">
        <v>2269053</v>
      </c>
      <c r="I1520" t="s">
        <v>1166</v>
      </c>
    </row>
    <row r="1521" spans="1:9" x14ac:dyDescent="0.25">
      <c r="A1521">
        <v>7550</v>
      </c>
      <c r="B1521" t="s">
        <v>73</v>
      </c>
      <c r="C1521">
        <v>340</v>
      </c>
      <c r="D1521" s="404">
        <v>45134</v>
      </c>
      <c r="E1521" t="s">
        <v>1671</v>
      </c>
      <c r="F1521">
        <v>14.62</v>
      </c>
      <c r="G1521">
        <v>2286953</v>
      </c>
      <c r="I1521" t="s">
        <v>1166</v>
      </c>
    </row>
    <row r="1522" spans="1:9" x14ac:dyDescent="0.25">
      <c r="A1522">
        <v>7550</v>
      </c>
      <c r="B1522" t="s">
        <v>73</v>
      </c>
      <c r="C1522">
        <v>340</v>
      </c>
      <c r="D1522" s="404">
        <v>45135</v>
      </c>
      <c r="E1522" t="s">
        <v>1671</v>
      </c>
      <c r="F1522">
        <v>14.62</v>
      </c>
      <c r="G1522">
        <v>2288341</v>
      </c>
      <c r="I1522" t="s">
        <v>1166</v>
      </c>
    </row>
    <row r="1523" spans="1:9" x14ac:dyDescent="0.25">
      <c r="A1523">
        <v>7550</v>
      </c>
      <c r="B1523" t="s">
        <v>73</v>
      </c>
      <c r="C1523">
        <v>340</v>
      </c>
      <c r="D1523" s="404">
        <v>45156</v>
      </c>
      <c r="E1523" t="s">
        <v>1671</v>
      </c>
      <c r="F1523">
        <v>14.62</v>
      </c>
      <c r="G1523">
        <v>2315631</v>
      </c>
      <c r="I1523" t="s">
        <v>1166</v>
      </c>
    </row>
    <row r="1524" spans="1:9" x14ac:dyDescent="0.25">
      <c r="A1524">
        <v>7550</v>
      </c>
      <c r="B1524" t="s">
        <v>73</v>
      </c>
      <c r="C1524">
        <v>340</v>
      </c>
      <c r="D1524" s="404">
        <v>45253</v>
      </c>
      <c r="E1524" t="s">
        <v>1671</v>
      </c>
      <c r="F1524">
        <v>14.62</v>
      </c>
      <c r="G1524">
        <v>2441631</v>
      </c>
      <c r="I1524" t="s">
        <v>1166</v>
      </c>
    </row>
    <row r="1525" spans="1:9" x14ac:dyDescent="0.25">
      <c r="A1525">
        <v>7550</v>
      </c>
      <c r="B1525" t="s">
        <v>73</v>
      </c>
      <c r="C1525">
        <v>340</v>
      </c>
      <c r="D1525" s="404">
        <v>45349</v>
      </c>
      <c r="E1525" t="s">
        <v>1671</v>
      </c>
      <c r="F1525">
        <v>14.19</v>
      </c>
      <c r="G1525">
        <v>2564062</v>
      </c>
      <c r="I1525" t="s">
        <v>1166</v>
      </c>
    </row>
    <row r="1526" spans="1:9" x14ac:dyDescent="0.25">
      <c r="A1526">
        <v>7550</v>
      </c>
      <c r="B1526" t="s">
        <v>73</v>
      </c>
      <c r="C1526">
        <v>340</v>
      </c>
      <c r="D1526" s="404">
        <v>45034</v>
      </c>
      <c r="E1526" t="s">
        <v>1672</v>
      </c>
      <c r="F1526">
        <v>15.3</v>
      </c>
      <c r="G1526">
        <v>2160878</v>
      </c>
      <c r="I1526" t="s">
        <v>1166</v>
      </c>
    </row>
    <row r="1527" spans="1:9" x14ac:dyDescent="0.25">
      <c r="A1527">
        <v>7550</v>
      </c>
      <c r="B1527" t="s">
        <v>73</v>
      </c>
      <c r="C1527">
        <v>340</v>
      </c>
      <c r="D1527" s="404">
        <v>45091</v>
      </c>
      <c r="E1527" t="s">
        <v>1672</v>
      </c>
      <c r="F1527">
        <v>15.3</v>
      </c>
      <c r="G1527">
        <v>2232778</v>
      </c>
      <c r="I1527" t="s">
        <v>1166</v>
      </c>
    </row>
    <row r="1528" spans="1:9" x14ac:dyDescent="0.25">
      <c r="A1528">
        <v>7550</v>
      </c>
      <c r="B1528" t="s">
        <v>73</v>
      </c>
      <c r="C1528">
        <v>340</v>
      </c>
      <c r="D1528" s="404">
        <v>45100</v>
      </c>
      <c r="E1528" t="s">
        <v>1672</v>
      </c>
      <c r="F1528">
        <v>15.3</v>
      </c>
      <c r="G1528">
        <v>2245418</v>
      </c>
      <c r="I1528" t="s">
        <v>1166</v>
      </c>
    </row>
    <row r="1529" spans="1:9" x14ac:dyDescent="0.25">
      <c r="A1529">
        <v>7550</v>
      </c>
      <c r="B1529" t="s">
        <v>73</v>
      </c>
      <c r="C1529">
        <v>340</v>
      </c>
      <c r="D1529" s="404">
        <v>45106</v>
      </c>
      <c r="E1529" t="s">
        <v>1672</v>
      </c>
      <c r="F1529">
        <v>15.3</v>
      </c>
      <c r="G1529">
        <v>2252950</v>
      </c>
      <c r="I1529" t="s">
        <v>1166</v>
      </c>
    </row>
    <row r="1530" spans="1:9" x14ac:dyDescent="0.25">
      <c r="A1530">
        <v>7550</v>
      </c>
      <c r="B1530" t="s">
        <v>73</v>
      </c>
      <c r="C1530">
        <v>340</v>
      </c>
      <c r="D1530" s="404">
        <v>45294</v>
      </c>
      <c r="E1530" t="s">
        <v>1672</v>
      </c>
      <c r="F1530">
        <v>14.85</v>
      </c>
      <c r="G1530">
        <v>2492785</v>
      </c>
      <c r="I1530" t="s">
        <v>1166</v>
      </c>
    </row>
    <row r="1531" spans="1:9" x14ac:dyDescent="0.25">
      <c r="A1531">
        <v>7550</v>
      </c>
      <c r="B1531" t="s">
        <v>73</v>
      </c>
      <c r="C1531">
        <v>340</v>
      </c>
      <c r="D1531" s="404">
        <v>45316</v>
      </c>
      <c r="E1531" t="s">
        <v>1672</v>
      </c>
      <c r="F1531">
        <v>14.85</v>
      </c>
      <c r="G1531">
        <v>2520998</v>
      </c>
      <c r="I1531" t="s">
        <v>1166</v>
      </c>
    </row>
    <row r="1532" spans="1:9" x14ac:dyDescent="0.25">
      <c r="A1532">
        <v>7550</v>
      </c>
      <c r="B1532" t="s">
        <v>73</v>
      </c>
      <c r="C1532">
        <v>340</v>
      </c>
      <c r="D1532" s="404">
        <v>45337</v>
      </c>
      <c r="E1532" t="s">
        <v>1672</v>
      </c>
      <c r="F1532">
        <v>14.85</v>
      </c>
      <c r="G1532">
        <v>2547373</v>
      </c>
      <c r="I1532" t="s">
        <v>1166</v>
      </c>
    </row>
    <row r="1533" spans="1:9" x14ac:dyDescent="0.25">
      <c r="A1533">
        <v>7550</v>
      </c>
      <c r="B1533" t="s">
        <v>73</v>
      </c>
      <c r="C1533">
        <v>340</v>
      </c>
      <c r="D1533" s="404">
        <v>45050</v>
      </c>
      <c r="E1533" t="s">
        <v>1673</v>
      </c>
      <c r="F1533">
        <v>15.98</v>
      </c>
      <c r="G1533">
        <v>2181259</v>
      </c>
      <c r="I1533" t="s">
        <v>1166</v>
      </c>
    </row>
    <row r="1534" spans="1:9" x14ac:dyDescent="0.25">
      <c r="A1534">
        <v>7550</v>
      </c>
      <c r="B1534" t="s">
        <v>73</v>
      </c>
      <c r="C1534">
        <v>340</v>
      </c>
      <c r="D1534" s="404">
        <v>45058</v>
      </c>
      <c r="E1534" t="s">
        <v>1673</v>
      </c>
      <c r="F1534">
        <v>15.98</v>
      </c>
      <c r="G1534">
        <v>2191983</v>
      </c>
      <c r="I1534" t="s">
        <v>1166</v>
      </c>
    </row>
    <row r="1535" spans="1:9" x14ac:dyDescent="0.25">
      <c r="A1535">
        <v>7550</v>
      </c>
      <c r="B1535" t="s">
        <v>73</v>
      </c>
      <c r="C1535">
        <v>340</v>
      </c>
      <c r="D1535" s="404">
        <v>45107</v>
      </c>
      <c r="E1535" t="s">
        <v>1673</v>
      </c>
      <c r="F1535">
        <v>15.98</v>
      </c>
      <c r="G1535">
        <v>2255333</v>
      </c>
      <c r="I1535" t="s">
        <v>1166</v>
      </c>
    </row>
    <row r="1536" spans="1:9" x14ac:dyDescent="0.25">
      <c r="A1536">
        <v>7550</v>
      </c>
      <c r="B1536" t="s">
        <v>73</v>
      </c>
      <c r="C1536">
        <v>340</v>
      </c>
      <c r="D1536" s="404">
        <v>45148</v>
      </c>
      <c r="E1536" t="s">
        <v>1673</v>
      </c>
      <c r="F1536">
        <v>15.98</v>
      </c>
      <c r="G1536">
        <v>2305367</v>
      </c>
      <c r="I1536" t="s">
        <v>1166</v>
      </c>
    </row>
    <row r="1537" spans="1:9" x14ac:dyDescent="0.25">
      <c r="A1537">
        <v>7550</v>
      </c>
      <c r="B1537" t="s">
        <v>73</v>
      </c>
      <c r="C1537">
        <v>340</v>
      </c>
      <c r="D1537" s="404">
        <v>45164</v>
      </c>
      <c r="E1537" t="s">
        <v>1673</v>
      </c>
      <c r="F1537">
        <v>15.98</v>
      </c>
      <c r="G1537">
        <v>2325753</v>
      </c>
      <c r="I1537" t="s">
        <v>1166</v>
      </c>
    </row>
    <row r="1538" spans="1:9" x14ac:dyDescent="0.25">
      <c r="A1538">
        <v>7550</v>
      </c>
      <c r="B1538" t="s">
        <v>73</v>
      </c>
      <c r="C1538">
        <v>340</v>
      </c>
      <c r="D1538" s="404">
        <v>45317</v>
      </c>
      <c r="E1538" t="s">
        <v>1673</v>
      </c>
      <c r="F1538">
        <v>15.51</v>
      </c>
      <c r="G1538">
        <v>2523187</v>
      </c>
      <c r="I1538" t="s">
        <v>1166</v>
      </c>
    </row>
    <row r="1539" spans="1:9" x14ac:dyDescent="0.25">
      <c r="A1539">
        <v>7550</v>
      </c>
      <c r="B1539" t="s">
        <v>73</v>
      </c>
      <c r="C1539">
        <v>340</v>
      </c>
      <c r="D1539" s="404">
        <v>45323</v>
      </c>
      <c r="E1539" t="s">
        <v>1673</v>
      </c>
      <c r="F1539">
        <v>15.51</v>
      </c>
      <c r="G1539">
        <v>2530389</v>
      </c>
      <c r="I1539" t="s">
        <v>1166</v>
      </c>
    </row>
    <row r="1540" spans="1:9" x14ac:dyDescent="0.25">
      <c r="A1540">
        <v>7550</v>
      </c>
      <c r="B1540" t="s">
        <v>73</v>
      </c>
      <c r="C1540">
        <v>340</v>
      </c>
      <c r="D1540" s="404">
        <v>45015</v>
      </c>
      <c r="E1540" t="s">
        <v>1674</v>
      </c>
      <c r="F1540">
        <v>16.32</v>
      </c>
      <c r="G1540">
        <v>2141906</v>
      </c>
      <c r="I1540" t="s">
        <v>1166</v>
      </c>
    </row>
    <row r="1541" spans="1:9" x14ac:dyDescent="0.25">
      <c r="A1541">
        <v>7550</v>
      </c>
      <c r="B1541" t="s">
        <v>73</v>
      </c>
      <c r="C1541">
        <v>340</v>
      </c>
      <c r="D1541" s="404">
        <v>45077</v>
      </c>
      <c r="E1541" t="s">
        <v>1674</v>
      </c>
      <c r="F1541">
        <v>16.32</v>
      </c>
      <c r="G1541">
        <v>2216316</v>
      </c>
      <c r="I1541" t="s">
        <v>1166</v>
      </c>
    </row>
    <row r="1542" spans="1:9" x14ac:dyDescent="0.25">
      <c r="A1542">
        <v>7550</v>
      </c>
      <c r="B1542" t="s">
        <v>73</v>
      </c>
      <c r="C1542">
        <v>340</v>
      </c>
      <c r="D1542" s="404">
        <v>45120</v>
      </c>
      <c r="E1542" t="s">
        <v>1674</v>
      </c>
      <c r="F1542">
        <v>16.32</v>
      </c>
      <c r="G1542">
        <v>2270863</v>
      </c>
      <c r="I1542" t="s">
        <v>1166</v>
      </c>
    </row>
    <row r="1543" spans="1:9" x14ac:dyDescent="0.25">
      <c r="A1543">
        <v>7550</v>
      </c>
      <c r="B1543" t="s">
        <v>73</v>
      </c>
      <c r="C1543">
        <v>340</v>
      </c>
      <c r="D1543" s="404">
        <v>45232</v>
      </c>
      <c r="E1543" t="s">
        <v>1674</v>
      </c>
      <c r="F1543">
        <v>16.32</v>
      </c>
      <c r="G1543">
        <v>2413549</v>
      </c>
      <c r="I1543" t="s">
        <v>1166</v>
      </c>
    </row>
    <row r="1544" spans="1:9" x14ac:dyDescent="0.25">
      <c r="A1544">
        <v>7550</v>
      </c>
      <c r="B1544" t="s">
        <v>73</v>
      </c>
      <c r="C1544">
        <v>340</v>
      </c>
      <c r="D1544" s="404">
        <v>45262</v>
      </c>
      <c r="E1544" t="s">
        <v>1674</v>
      </c>
      <c r="F1544">
        <v>16.32</v>
      </c>
      <c r="G1544">
        <v>2455552</v>
      </c>
      <c r="I1544" t="s">
        <v>1166</v>
      </c>
    </row>
    <row r="1545" spans="1:9" x14ac:dyDescent="0.25">
      <c r="A1545">
        <v>7550</v>
      </c>
      <c r="B1545" t="s">
        <v>73</v>
      </c>
      <c r="C1545">
        <v>340</v>
      </c>
      <c r="D1545" s="404">
        <v>45265</v>
      </c>
      <c r="E1545" t="s">
        <v>1674</v>
      </c>
      <c r="F1545">
        <v>16.32</v>
      </c>
      <c r="G1545">
        <v>2458773</v>
      </c>
      <c r="I1545" t="s">
        <v>1166</v>
      </c>
    </row>
    <row r="1546" spans="1:9" x14ac:dyDescent="0.25">
      <c r="A1546">
        <v>7550</v>
      </c>
      <c r="B1546" t="s">
        <v>73</v>
      </c>
      <c r="C1546">
        <v>340</v>
      </c>
      <c r="D1546" s="404">
        <v>45276</v>
      </c>
      <c r="E1546" t="s">
        <v>1674</v>
      </c>
      <c r="F1546">
        <v>15.84</v>
      </c>
      <c r="G1546">
        <v>2475988</v>
      </c>
      <c r="I1546" t="s">
        <v>1166</v>
      </c>
    </row>
    <row r="1547" spans="1:9" x14ac:dyDescent="0.25">
      <c r="A1547">
        <v>7550</v>
      </c>
      <c r="B1547" t="s">
        <v>73</v>
      </c>
      <c r="C1547">
        <v>340</v>
      </c>
      <c r="D1547" s="404">
        <v>45315</v>
      </c>
      <c r="E1547" t="s">
        <v>1674</v>
      </c>
      <c r="F1547">
        <v>15.84</v>
      </c>
      <c r="G1547">
        <v>2520994</v>
      </c>
      <c r="I1547" t="s">
        <v>1166</v>
      </c>
    </row>
    <row r="1548" spans="1:9" x14ac:dyDescent="0.25">
      <c r="A1548">
        <v>7550</v>
      </c>
      <c r="B1548" t="s">
        <v>73</v>
      </c>
      <c r="C1548">
        <v>340</v>
      </c>
      <c r="D1548" s="404">
        <v>45062</v>
      </c>
      <c r="E1548" t="s">
        <v>1675</v>
      </c>
      <c r="F1548">
        <v>17</v>
      </c>
      <c r="G1548">
        <v>2194687</v>
      </c>
      <c r="I1548" t="s">
        <v>1166</v>
      </c>
    </row>
    <row r="1549" spans="1:9" x14ac:dyDescent="0.25">
      <c r="A1549">
        <v>7550</v>
      </c>
      <c r="B1549" t="s">
        <v>73</v>
      </c>
      <c r="C1549">
        <v>340</v>
      </c>
      <c r="D1549" s="404">
        <v>45127</v>
      </c>
      <c r="E1549" t="s">
        <v>1675</v>
      </c>
      <c r="F1549">
        <v>17</v>
      </c>
      <c r="G1549">
        <v>2277964</v>
      </c>
      <c r="I1549" t="s">
        <v>1166</v>
      </c>
    </row>
    <row r="1550" spans="1:9" x14ac:dyDescent="0.25">
      <c r="A1550">
        <v>7550</v>
      </c>
      <c r="B1550" t="s">
        <v>73</v>
      </c>
      <c r="C1550">
        <v>340</v>
      </c>
      <c r="D1550" s="404">
        <v>45187</v>
      </c>
      <c r="E1550" t="s">
        <v>1675</v>
      </c>
      <c r="F1550">
        <v>17</v>
      </c>
      <c r="G1550">
        <v>2353709</v>
      </c>
      <c r="I1550" t="s">
        <v>1166</v>
      </c>
    </row>
    <row r="1551" spans="1:9" x14ac:dyDescent="0.25">
      <c r="A1551">
        <v>7550</v>
      </c>
      <c r="B1551" t="s">
        <v>73</v>
      </c>
      <c r="C1551">
        <v>340</v>
      </c>
      <c r="D1551" s="404">
        <v>45197</v>
      </c>
      <c r="E1551" t="s">
        <v>1675</v>
      </c>
      <c r="F1551">
        <v>17</v>
      </c>
      <c r="G1551">
        <v>2368301</v>
      </c>
      <c r="I1551" t="s">
        <v>1166</v>
      </c>
    </row>
    <row r="1552" spans="1:9" x14ac:dyDescent="0.25">
      <c r="A1552">
        <v>7550</v>
      </c>
      <c r="B1552" t="s">
        <v>73</v>
      </c>
      <c r="C1552">
        <v>340</v>
      </c>
      <c r="D1552" s="404">
        <v>45264</v>
      </c>
      <c r="E1552" t="s">
        <v>1675</v>
      </c>
      <c r="F1552">
        <v>17</v>
      </c>
      <c r="G1552">
        <v>2457068</v>
      </c>
      <c r="I1552" t="s">
        <v>1166</v>
      </c>
    </row>
    <row r="1553" spans="1:9" x14ac:dyDescent="0.25">
      <c r="A1553">
        <v>7550</v>
      </c>
      <c r="B1553" t="s">
        <v>73</v>
      </c>
      <c r="C1553">
        <v>340</v>
      </c>
      <c r="D1553" s="404">
        <v>45329</v>
      </c>
      <c r="E1553" t="s">
        <v>1675</v>
      </c>
      <c r="F1553">
        <v>16.5</v>
      </c>
      <c r="G1553">
        <v>2537402</v>
      </c>
      <c r="I1553" t="s">
        <v>1166</v>
      </c>
    </row>
    <row r="1554" spans="1:9" x14ac:dyDescent="0.25">
      <c r="A1554">
        <v>7550</v>
      </c>
      <c r="B1554" t="s">
        <v>73</v>
      </c>
      <c r="C1554">
        <v>340</v>
      </c>
      <c r="D1554" s="404">
        <v>45016</v>
      </c>
      <c r="E1554" t="s">
        <v>1676</v>
      </c>
      <c r="F1554">
        <v>17.68</v>
      </c>
      <c r="G1554">
        <v>2146095</v>
      </c>
      <c r="I1554" t="s">
        <v>1166</v>
      </c>
    </row>
    <row r="1555" spans="1:9" x14ac:dyDescent="0.25">
      <c r="A1555">
        <v>7550</v>
      </c>
      <c r="B1555" t="s">
        <v>73</v>
      </c>
      <c r="C1555">
        <v>340</v>
      </c>
      <c r="D1555" s="404">
        <v>45283</v>
      </c>
      <c r="E1555" t="s">
        <v>1676</v>
      </c>
      <c r="F1555">
        <v>17.16</v>
      </c>
      <c r="G1555">
        <v>2486776</v>
      </c>
      <c r="I1555" t="s">
        <v>1166</v>
      </c>
    </row>
    <row r="1556" spans="1:9" x14ac:dyDescent="0.25">
      <c r="A1556">
        <v>7550</v>
      </c>
      <c r="B1556" t="s">
        <v>73</v>
      </c>
      <c r="C1556">
        <v>340</v>
      </c>
      <c r="D1556" s="404">
        <v>45342</v>
      </c>
      <c r="E1556" t="s">
        <v>1676</v>
      </c>
      <c r="F1556">
        <v>17.16</v>
      </c>
      <c r="G1556">
        <v>2554178</v>
      </c>
      <c r="I1556" t="s">
        <v>1166</v>
      </c>
    </row>
    <row r="1557" spans="1:9" x14ac:dyDescent="0.25">
      <c r="A1557">
        <v>7550</v>
      </c>
      <c r="B1557" t="s">
        <v>73</v>
      </c>
      <c r="C1557">
        <v>340</v>
      </c>
      <c r="D1557" s="404">
        <v>45201</v>
      </c>
      <c r="E1557" t="s">
        <v>1677</v>
      </c>
      <c r="F1557">
        <v>18.02</v>
      </c>
      <c r="G1557">
        <v>2373842</v>
      </c>
      <c r="I1557" t="s">
        <v>1166</v>
      </c>
    </row>
    <row r="1558" spans="1:9" x14ac:dyDescent="0.25">
      <c r="A1558">
        <v>7550</v>
      </c>
      <c r="B1558" t="s">
        <v>73</v>
      </c>
      <c r="C1558">
        <v>340</v>
      </c>
      <c r="D1558" s="404">
        <v>45257</v>
      </c>
      <c r="E1558" t="s">
        <v>1677</v>
      </c>
      <c r="F1558">
        <v>18.02</v>
      </c>
      <c r="G1558">
        <v>2445684</v>
      </c>
      <c r="I1558" t="s">
        <v>1166</v>
      </c>
    </row>
    <row r="1559" spans="1:9" x14ac:dyDescent="0.25">
      <c r="A1559">
        <v>7550</v>
      </c>
      <c r="B1559" t="s">
        <v>73</v>
      </c>
      <c r="C1559">
        <v>340</v>
      </c>
      <c r="D1559" s="404">
        <v>44987</v>
      </c>
      <c r="E1559" t="s">
        <v>1678</v>
      </c>
      <c r="F1559">
        <v>18.7</v>
      </c>
      <c r="G1559">
        <v>2104368</v>
      </c>
      <c r="I1559" t="s">
        <v>1166</v>
      </c>
    </row>
    <row r="1560" spans="1:9" x14ac:dyDescent="0.25">
      <c r="A1560">
        <v>7550</v>
      </c>
      <c r="B1560" t="s">
        <v>73</v>
      </c>
      <c r="C1560">
        <v>340</v>
      </c>
      <c r="D1560" s="404">
        <v>45002</v>
      </c>
      <c r="E1560" t="s">
        <v>1678</v>
      </c>
      <c r="F1560">
        <v>18.7</v>
      </c>
      <c r="G1560">
        <v>2124945</v>
      </c>
      <c r="I1560" t="s">
        <v>1166</v>
      </c>
    </row>
    <row r="1561" spans="1:9" x14ac:dyDescent="0.25">
      <c r="A1561">
        <v>7550</v>
      </c>
      <c r="B1561" t="s">
        <v>73</v>
      </c>
      <c r="C1561">
        <v>340</v>
      </c>
      <c r="D1561" s="404">
        <v>45028</v>
      </c>
      <c r="E1561" t="s">
        <v>1678</v>
      </c>
      <c r="F1561">
        <v>18.7</v>
      </c>
      <c r="G1561">
        <v>2154360</v>
      </c>
      <c r="I1561" t="s">
        <v>1166</v>
      </c>
    </row>
    <row r="1562" spans="1:9" x14ac:dyDescent="0.25">
      <c r="A1562">
        <v>7550</v>
      </c>
      <c r="B1562" t="s">
        <v>73</v>
      </c>
      <c r="C1562">
        <v>340</v>
      </c>
      <c r="D1562" s="404">
        <v>45189</v>
      </c>
      <c r="E1562" t="s">
        <v>1678</v>
      </c>
      <c r="F1562">
        <v>18.7</v>
      </c>
      <c r="G1562">
        <v>2356976</v>
      </c>
      <c r="I1562" t="s">
        <v>1166</v>
      </c>
    </row>
    <row r="1563" spans="1:9" x14ac:dyDescent="0.25">
      <c r="A1563">
        <v>7550</v>
      </c>
      <c r="B1563" t="s">
        <v>73</v>
      </c>
      <c r="C1563">
        <v>340</v>
      </c>
      <c r="D1563" s="404">
        <v>45225</v>
      </c>
      <c r="E1563" t="s">
        <v>1678</v>
      </c>
      <c r="F1563">
        <v>18.7</v>
      </c>
      <c r="G1563">
        <v>2403395</v>
      </c>
      <c r="I1563" t="s">
        <v>1166</v>
      </c>
    </row>
    <row r="1564" spans="1:9" x14ac:dyDescent="0.25">
      <c r="A1564">
        <v>7550</v>
      </c>
      <c r="B1564" t="s">
        <v>73</v>
      </c>
      <c r="C1564">
        <v>340</v>
      </c>
      <c r="D1564" s="404">
        <v>45107</v>
      </c>
      <c r="E1564" t="s">
        <v>1679</v>
      </c>
      <c r="F1564">
        <v>19.38</v>
      </c>
      <c r="G1564">
        <v>2255328</v>
      </c>
      <c r="I1564" t="s">
        <v>1166</v>
      </c>
    </row>
    <row r="1565" spans="1:9" x14ac:dyDescent="0.25">
      <c r="A1565">
        <v>7550</v>
      </c>
      <c r="B1565" t="s">
        <v>73</v>
      </c>
      <c r="C1565">
        <v>340</v>
      </c>
      <c r="D1565" s="404">
        <v>45107</v>
      </c>
      <c r="E1565" t="s">
        <v>1679</v>
      </c>
      <c r="F1565">
        <v>19.38</v>
      </c>
      <c r="G1565">
        <v>2255332</v>
      </c>
      <c r="I1565" t="s">
        <v>1166</v>
      </c>
    </row>
    <row r="1566" spans="1:9" x14ac:dyDescent="0.25">
      <c r="A1566">
        <v>7550</v>
      </c>
      <c r="B1566" t="s">
        <v>73</v>
      </c>
      <c r="C1566">
        <v>340</v>
      </c>
      <c r="D1566" s="404">
        <v>45250</v>
      </c>
      <c r="E1566" t="s">
        <v>1679</v>
      </c>
      <c r="F1566">
        <v>19.38</v>
      </c>
      <c r="G1566">
        <v>2436020</v>
      </c>
      <c r="I1566" t="s">
        <v>1166</v>
      </c>
    </row>
    <row r="1567" spans="1:9" x14ac:dyDescent="0.25">
      <c r="A1567">
        <v>7550</v>
      </c>
      <c r="B1567" t="s">
        <v>73</v>
      </c>
      <c r="C1567">
        <v>340</v>
      </c>
      <c r="D1567" s="404">
        <v>45261</v>
      </c>
      <c r="E1567" t="s">
        <v>1679</v>
      </c>
      <c r="F1567">
        <v>19.38</v>
      </c>
      <c r="G1567">
        <v>2454793</v>
      </c>
      <c r="I1567" t="s">
        <v>1166</v>
      </c>
    </row>
    <row r="1568" spans="1:9" x14ac:dyDescent="0.25">
      <c r="A1568">
        <v>7550</v>
      </c>
      <c r="B1568" t="s">
        <v>73</v>
      </c>
      <c r="C1568">
        <v>340</v>
      </c>
      <c r="D1568" s="404">
        <v>45013</v>
      </c>
      <c r="E1568" t="s">
        <v>1680</v>
      </c>
      <c r="F1568">
        <v>19.72</v>
      </c>
      <c r="G1568">
        <v>2137802</v>
      </c>
      <c r="I1568" t="s">
        <v>1166</v>
      </c>
    </row>
    <row r="1569" spans="1:9" x14ac:dyDescent="0.25">
      <c r="A1569">
        <v>7550</v>
      </c>
      <c r="B1569" t="s">
        <v>73</v>
      </c>
      <c r="C1569">
        <v>340</v>
      </c>
      <c r="D1569" s="404">
        <v>45029</v>
      </c>
      <c r="E1569" t="s">
        <v>1680</v>
      </c>
      <c r="F1569">
        <v>19.72</v>
      </c>
      <c r="G1569">
        <v>2156029</v>
      </c>
      <c r="I1569" t="s">
        <v>1166</v>
      </c>
    </row>
    <row r="1570" spans="1:9" x14ac:dyDescent="0.25">
      <c r="A1570">
        <v>7550</v>
      </c>
      <c r="B1570" t="s">
        <v>73</v>
      </c>
      <c r="C1570">
        <v>340</v>
      </c>
      <c r="D1570" s="404">
        <v>45085</v>
      </c>
      <c r="E1570" t="s">
        <v>1680</v>
      </c>
      <c r="F1570">
        <v>19.72</v>
      </c>
      <c r="G1570">
        <v>2225472</v>
      </c>
      <c r="I1570" t="s">
        <v>1166</v>
      </c>
    </row>
    <row r="1571" spans="1:9" x14ac:dyDescent="0.25">
      <c r="A1571">
        <v>7550</v>
      </c>
      <c r="B1571" t="s">
        <v>73</v>
      </c>
      <c r="C1571">
        <v>340</v>
      </c>
      <c r="D1571" s="404">
        <v>45125</v>
      </c>
      <c r="E1571" t="s">
        <v>1680</v>
      </c>
      <c r="F1571">
        <v>19.72</v>
      </c>
      <c r="G1571">
        <v>2274278</v>
      </c>
      <c r="I1571" t="s">
        <v>1166</v>
      </c>
    </row>
    <row r="1572" spans="1:9" x14ac:dyDescent="0.25">
      <c r="A1572">
        <v>7550</v>
      </c>
      <c r="B1572" t="s">
        <v>73</v>
      </c>
      <c r="C1572">
        <v>340</v>
      </c>
      <c r="D1572" s="404">
        <v>45184</v>
      </c>
      <c r="E1572" t="s">
        <v>1680</v>
      </c>
      <c r="F1572">
        <v>19.72</v>
      </c>
      <c r="G1572">
        <v>2351580</v>
      </c>
      <c r="I1572" t="s">
        <v>1166</v>
      </c>
    </row>
    <row r="1573" spans="1:9" x14ac:dyDescent="0.25">
      <c r="A1573">
        <v>7550</v>
      </c>
      <c r="B1573" t="s">
        <v>73</v>
      </c>
      <c r="C1573">
        <v>340</v>
      </c>
      <c r="D1573" s="404">
        <v>45296</v>
      </c>
      <c r="E1573" t="s">
        <v>1680</v>
      </c>
      <c r="F1573">
        <v>19.14</v>
      </c>
      <c r="G1573">
        <v>2495712</v>
      </c>
      <c r="I1573" t="s">
        <v>1166</v>
      </c>
    </row>
    <row r="1574" spans="1:9" x14ac:dyDescent="0.25">
      <c r="A1574">
        <v>7550</v>
      </c>
      <c r="B1574" t="s">
        <v>73</v>
      </c>
      <c r="C1574">
        <v>340</v>
      </c>
      <c r="D1574" s="404">
        <v>45323</v>
      </c>
      <c r="E1574" t="s">
        <v>1680</v>
      </c>
      <c r="F1574">
        <v>19.14</v>
      </c>
      <c r="G1574">
        <v>2530392</v>
      </c>
      <c r="I1574" t="s">
        <v>1166</v>
      </c>
    </row>
    <row r="1575" spans="1:9" x14ac:dyDescent="0.25">
      <c r="A1575">
        <v>7550</v>
      </c>
      <c r="B1575" t="s">
        <v>73</v>
      </c>
      <c r="C1575">
        <v>340</v>
      </c>
      <c r="D1575" s="404">
        <v>45344</v>
      </c>
      <c r="E1575" t="s">
        <v>1680</v>
      </c>
      <c r="F1575">
        <v>19.14</v>
      </c>
      <c r="G1575">
        <v>2557755</v>
      </c>
      <c r="I1575" t="s">
        <v>1166</v>
      </c>
    </row>
    <row r="1576" spans="1:9" x14ac:dyDescent="0.25">
      <c r="A1576">
        <v>7550</v>
      </c>
      <c r="B1576" t="s">
        <v>73</v>
      </c>
      <c r="C1576">
        <v>340</v>
      </c>
      <c r="D1576" s="404">
        <v>45351</v>
      </c>
      <c r="E1576" t="s">
        <v>1680</v>
      </c>
      <c r="F1576">
        <v>19.14</v>
      </c>
      <c r="G1576">
        <v>2568555</v>
      </c>
      <c r="I1576" t="s">
        <v>1166</v>
      </c>
    </row>
    <row r="1577" spans="1:9" x14ac:dyDescent="0.25">
      <c r="A1577">
        <v>7550</v>
      </c>
      <c r="B1577" t="s">
        <v>73</v>
      </c>
      <c r="C1577">
        <v>340</v>
      </c>
      <c r="D1577" s="404">
        <v>45108</v>
      </c>
      <c r="E1577" t="s">
        <v>1681</v>
      </c>
      <c r="F1577">
        <v>20.399999999999999</v>
      </c>
      <c r="G1577">
        <v>2256033</v>
      </c>
      <c r="I1577" t="s">
        <v>1166</v>
      </c>
    </row>
    <row r="1578" spans="1:9" x14ac:dyDescent="0.25">
      <c r="A1578">
        <v>7550</v>
      </c>
      <c r="B1578" t="s">
        <v>73</v>
      </c>
      <c r="C1578">
        <v>340</v>
      </c>
      <c r="D1578" s="404">
        <v>45113</v>
      </c>
      <c r="E1578" t="s">
        <v>1681</v>
      </c>
      <c r="F1578">
        <v>20.399999999999999</v>
      </c>
      <c r="G1578">
        <v>2262165</v>
      </c>
      <c r="I1578" t="s">
        <v>1166</v>
      </c>
    </row>
    <row r="1579" spans="1:9" x14ac:dyDescent="0.25">
      <c r="A1579">
        <v>7550</v>
      </c>
      <c r="B1579" t="s">
        <v>73</v>
      </c>
      <c r="C1579">
        <v>340</v>
      </c>
      <c r="D1579" s="404">
        <v>45132</v>
      </c>
      <c r="E1579" t="s">
        <v>1681</v>
      </c>
      <c r="F1579">
        <v>20.399999999999999</v>
      </c>
      <c r="G1579">
        <v>2283327</v>
      </c>
      <c r="I1579" t="s">
        <v>1166</v>
      </c>
    </row>
    <row r="1580" spans="1:9" x14ac:dyDescent="0.25">
      <c r="A1580">
        <v>7550</v>
      </c>
      <c r="B1580" t="s">
        <v>73</v>
      </c>
      <c r="C1580">
        <v>340</v>
      </c>
      <c r="D1580" s="404">
        <v>45224</v>
      </c>
      <c r="E1580" t="s">
        <v>1681</v>
      </c>
      <c r="F1580">
        <v>20.399999999999999</v>
      </c>
      <c r="G1580">
        <v>2401750</v>
      </c>
      <c r="I1580" t="s">
        <v>1166</v>
      </c>
    </row>
    <row r="1581" spans="1:9" x14ac:dyDescent="0.25">
      <c r="A1581">
        <v>7550</v>
      </c>
      <c r="B1581" t="s">
        <v>73</v>
      </c>
      <c r="C1581">
        <v>340</v>
      </c>
      <c r="D1581" s="404">
        <v>45317</v>
      </c>
      <c r="E1581" t="s">
        <v>1681</v>
      </c>
      <c r="F1581">
        <v>19.8</v>
      </c>
      <c r="G1581">
        <v>2523182</v>
      </c>
      <c r="I1581" t="s">
        <v>1166</v>
      </c>
    </row>
    <row r="1582" spans="1:9" x14ac:dyDescent="0.25">
      <c r="A1582">
        <v>7550</v>
      </c>
      <c r="B1582" t="s">
        <v>73</v>
      </c>
      <c r="C1582">
        <v>340</v>
      </c>
      <c r="D1582" s="404">
        <v>45324</v>
      </c>
      <c r="E1582" t="s">
        <v>1681</v>
      </c>
      <c r="F1582">
        <v>19.8</v>
      </c>
      <c r="G1582">
        <v>2532210</v>
      </c>
      <c r="I1582" t="s">
        <v>1166</v>
      </c>
    </row>
    <row r="1583" spans="1:9" x14ac:dyDescent="0.25">
      <c r="A1583">
        <v>7550</v>
      </c>
      <c r="B1583" t="s">
        <v>73</v>
      </c>
      <c r="C1583">
        <v>340</v>
      </c>
      <c r="D1583" s="404">
        <v>45049</v>
      </c>
      <c r="E1583" t="s">
        <v>1682</v>
      </c>
      <c r="F1583">
        <v>21.08</v>
      </c>
      <c r="G1583">
        <v>2179242</v>
      </c>
      <c r="I1583" t="s">
        <v>1166</v>
      </c>
    </row>
    <row r="1584" spans="1:9" x14ac:dyDescent="0.25">
      <c r="A1584">
        <v>7550</v>
      </c>
      <c r="B1584" t="s">
        <v>73</v>
      </c>
      <c r="C1584">
        <v>340</v>
      </c>
      <c r="D1584" s="404">
        <v>45274</v>
      </c>
      <c r="E1584" t="s">
        <v>1682</v>
      </c>
      <c r="F1584">
        <v>20.46</v>
      </c>
      <c r="G1584">
        <v>2472814</v>
      </c>
      <c r="I1584" t="s">
        <v>1166</v>
      </c>
    </row>
    <row r="1585" spans="1:9" x14ac:dyDescent="0.25">
      <c r="A1585">
        <v>7550</v>
      </c>
      <c r="B1585" t="s">
        <v>73</v>
      </c>
      <c r="C1585">
        <v>340</v>
      </c>
      <c r="D1585" s="404">
        <v>45033</v>
      </c>
      <c r="E1585" t="s">
        <v>1683</v>
      </c>
      <c r="F1585">
        <v>21.42</v>
      </c>
      <c r="G1585">
        <v>2159425</v>
      </c>
      <c r="I1585" t="s">
        <v>1166</v>
      </c>
    </row>
    <row r="1586" spans="1:9" x14ac:dyDescent="0.25">
      <c r="A1586">
        <v>7550</v>
      </c>
      <c r="B1586" t="s">
        <v>73</v>
      </c>
      <c r="C1586">
        <v>340</v>
      </c>
      <c r="D1586" s="404">
        <v>45094</v>
      </c>
      <c r="E1586" t="s">
        <v>1683</v>
      </c>
      <c r="F1586">
        <v>21.42</v>
      </c>
      <c r="G1586">
        <v>2236923</v>
      </c>
      <c r="I1586" t="s">
        <v>1166</v>
      </c>
    </row>
    <row r="1587" spans="1:9" x14ac:dyDescent="0.25">
      <c r="A1587">
        <v>7550</v>
      </c>
      <c r="B1587" t="s">
        <v>73</v>
      </c>
      <c r="C1587">
        <v>340</v>
      </c>
      <c r="D1587" s="404">
        <v>45141</v>
      </c>
      <c r="E1587" t="s">
        <v>1683</v>
      </c>
      <c r="F1587">
        <v>21.42</v>
      </c>
      <c r="G1587">
        <v>2296907</v>
      </c>
      <c r="I1587" t="s">
        <v>1166</v>
      </c>
    </row>
    <row r="1588" spans="1:9" x14ac:dyDescent="0.25">
      <c r="A1588">
        <v>7550</v>
      </c>
      <c r="B1588" t="s">
        <v>73</v>
      </c>
      <c r="C1588">
        <v>340</v>
      </c>
      <c r="D1588" s="404">
        <v>45170</v>
      </c>
      <c r="E1588" t="s">
        <v>1683</v>
      </c>
      <c r="F1588">
        <v>21.42</v>
      </c>
      <c r="G1588">
        <v>2334438</v>
      </c>
      <c r="I1588" t="s">
        <v>1166</v>
      </c>
    </row>
    <row r="1589" spans="1:9" x14ac:dyDescent="0.25">
      <c r="A1589">
        <v>7550</v>
      </c>
      <c r="B1589" t="s">
        <v>73</v>
      </c>
      <c r="C1589">
        <v>340</v>
      </c>
      <c r="D1589" s="404">
        <v>45240</v>
      </c>
      <c r="E1589" t="s">
        <v>1683</v>
      </c>
      <c r="F1589">
        <v>21.42</v>
      </c>
      <c r="G1589">
        <v>2424758</v>
      </c>
      <c r="I1589" t="s">
        <v>1166</v>
      </c>
    </row>
    <row r="1590" spans="1:9" x14ac:dyDescent="0.25">
      <c r="A1590">
        <v>7550</v>
      </c>
      <c r="B1590" t="s">
        <v>73</v>
      </c>
      <c r="C1590">
        <v>340</v>
      </c>
      <c r="D1590" s="404">
        <v>45329</v>
      </c>
      <c r="E1590" t="s">
        <v>1683</v>
      </c>
      <c r="F1590">
        <v>20.79</v>
      </c>
      <c r="G1590">
        <v>2537399</v>
      </c>
      <c r="I1590" t="s">
        <v>1166</v>
      </c>
    </row>
    <row r="1591" spans="1:9" x14ac:dyDescent="0.25">
      <c r="A1591">
        <v>7550</v>
      </c>
      <c r="B1591" t="s">
        <v>73</v>
      </c>
      <c r="C1591">
        <v>340</v>
      </c>
      <c r="D1591" s="404">
        <v>44991</v>
      </c>
      <c r="E1591" t="s">
        <v>1684</v>
      </c>
      <c r="F1591">
        <v>22.1</v>
      </c>
      <c r="G1591">
        <v>2108245</v>
      </c>
      <c r="I1591" t="s">
        <v>1166</v>
      </c>
    </row>
    <row r="1592" spans="1:9" x14ac:dyDescent="0.25">
      <c r="A1592">
        <v>7550</v>
      </c>
      <c r="B1592" t="s">
        <v>73</v>
      </c>
      <c r="C1592">
        <v>340</v>
      </c>
      <c r="D1592" s="404">
        <v>45024</v>
      </c>
      <c r="E1592" t="s">
        <v>1684</v>
      </c>
      <c r="F1592">
        <v>22.1</v>
      </c>
      <c r="G1592">
        <v>2151563</v>
      </c>
      <c r="I1592" t="s">
        <v>1166</v>
      </c>
    </row>
    <row r="1593" spans="1:9" x14ac:dyDescent="0.25">
      <c r="A1593">
        <v>7550</v>
      </c>
      <c r="B1593" t="s">
        <v>73</v>
      </c>
      <c r="C1593">
        <v>340</v>
      </c>
      <c r="D1593" s="404">
        <v>45155</v>
      </c>
      <c r="E1593" t="s">
        <v>1685</v>
      </c>
      <c r="F1593">
        <v>22.78</v>
      </c>
      <c r="G1593">
        <v>2314196</v>
      </c>
      <c r="I1593" t="s">
        <v>1166</v>
      </c>
    </row>
    <row r="1594" spans="1:9" x14ac:dyDescent="0.25">
      <c r="A1594">
        <v>7550</v>
      </c>
      <c r="B1594" t="s">
        <v>73</v>
      </c>
      <c r="C1594">
        <v>340</v>
      </c>
      <c r="D1594" s="404">
        <v>45314</v>
      </c>
      <c r="E1594" t="s">
        <v>1685</v>
      </c>
      <c r="F1594">
        <v>22.11</v>
      </c>
      <c r="G1594">
        <v>2517523</v>
      </c>
      <c r="I1594" t="s">
        <v>1166</v>
      </c>
    </row>
    <row r="1595" spans="1:9" x14ac:dyDescent="0.25">
      <c r="A1595">
        <v>7550</v>
      </c>
      <c r="B1595" t="s">
        <v>73</v>
      </c>
      <c r="C1595">
        <v>340</v>
      </c>
      <c r="D1595" s="404">
        <v>45203</v>
      </c>
      <c r="E1595" t="s">
        <v>1686</v>
      </c>
      <c r="F1595">
        <v>23.12</v>
      </c>
      <c r="G1595">
        <v>2375777</v>
      </c>
      <c r="I1595" t="s">
        <v>1166</v>
      </c>
    </row>
    <row r="1596" spans="1:9" x14ac:dyDescent="0.25">
      <c r="A1596">
        <v>7550</v>
      </c>
      <c r="B1596" t="s">
        <v>73</v>
      </c>
      <c r="C1596">
        <v>340</v>
      </c>
      <c r="D1596" s="404">
        <v>45281</v>
      </c>
      <c r="E1596" t="s">
        <v>1686</v>
      </c>
      <c r="F1596">
        <v>22.44</v>
      </c>
      <c r="G1596">
        <v>2483434</v>
      </c>
      <c r="I1596" t="s">
        <v>1166</v>
      </c>
    </row>
    <row r="1597" spans="1:9" x14ac:dyDescent="0.25">
      <c r="A1597">
        <v>7550</v>
      </c>
      <c r="B1597" t="s">
        <v>73</v>
      </c>
      <c r="C1597">
        <v>340</v>
      </c>
      <c r="D1597" s="404">
        <v>45037</v>
      </c>
      <c r="E1597" t="s">
        <v>1687</v>
      </c>
      <c r="F1597">
        <v>23.8</v>
      </c>
      <c r="G1597">
        <v>2165910</v>
      </c>
      <c r="I1597" t="s">
        <v>1166</v>
      </c>
    </row>
    <row r="1598" spans="1:9" x14ac:dyDescent="0.25">
      <c r="A1598">
        <v>7550</v>
      </c>
      <c r="B1598" t="s">
        <v>73</v>
      </c>
      <c r="C1598">
        <v>340</v>
      </c>
      <c r="D1598" s="404">
        <v>45112</v>
      </c>
      <c r="E1598" t="s">
        <v>1687</v>
      </c>
      <c r="F1598">
        <v>23.8</v>
      </c>
      <c r="G1598">
        <v>2260531</v>
      </c>
      <c r="I1598" t="s">
        <v>1166</v>
      </c>
    </row>
    <row r="1599" spans="1:9" x14ac:dyDescent="0.25">
      <c r="A1599">
        <v>7550</v>
      </c>
      <c r="B1599" t="s">
        <v>73</v>
      </c>
      <c r="C1599">
        <v>340</v>
      </c>
      <c r="D1599" s="404">
        <v>45182</v>
      </c>
      <c r="E1599" t="s">
        <v>1687</v>
      </c>
      <c r="F1599">
        <v>23.8</v>
      </c>
      <c r="G1599">
        <v>2348234</v>
      </c>
      <c r="I1599" t="s">
        <v>1166</v>
      </c>
    </row>
    <row r="1600" spans="1:9" x14ac:dyDescent="0.25">
      <c r="A1600">
        <v>7550</v>
      </c>
      <c r="B1600" t="s">
        <v>73</v>
      </c>
      <c r="C1600">
        <v>340</v>
      </c>
      <c r="D1600" s="404">
        <v>45233</v>
      </c>
      <c r="E1600" t="s">
        <v>1687</v>
      </c>
      <c r="F1600">
        <v>23.8</v>
      </c>
      <c r="G1600">
        <v>2415280</v>
      </c>
      <c r="I1600" t="s">
        <v>1166</v>
      </c>
    </row>
    <row r="1601" spans="1:9" x14ac:dyDescent="0.25">
      <c r="A1601">
        <v>7550</v>
      </c>
      <c r="B1601" t="s">
        <v>73</v>
      </c>
      <c r="C1601">
        <v>340</v>
      </c>
      <c r="D1601" s="404">
        <v>45327</v>
      </c>
      <c r="E1601" t="s">
        <v>1687</v>
      </c>
      <c r="F1601">
        <v>23.1</v>
      </c>
      <c r="G1601">
        <v>2533977</v>
      </c>
      <c r="I1601" t="s">
        <v>1166</v>
      </c>
    </row>
    <row r="1602" spans="1:9" x14ac:dyDescent="0.25">
      <c r="A1602">
        <v>7550</v>
      </c>
      <c r="B1602" t="s">
        <v>73</v>
      </c>
      <c r="C1602">
        <v>340</v>
      </c>
      <c r="D1602" s="404">
        <v>45345</v>
      </c>
      <c r="E1602" t="s">
        <v>1687</v>
      </c>
      <c r="F1602">
        <v>23.1</v>
      </c>
      <c r="G1602">
        <v>2559490</v>
      </c>
      <c r="I1602" t="s">
        <v>1166</v>
      </c>
    </row>
    <row r="1603" spans="1:9" x14ac:dyDescent="0.25">
      <c r="A1603">
        <v>7550</v>
      </c>
      <c r="B1603" t="s">
        <v>73</v>
      </c>
      <c r="C1603">
        <v>340</v>
      </c>
      <c r="D1603" s="404">
        <v>45064</v>
      </c>
      <c r="E1603" t="s">
        <v>1688</v>
      </c>
      <c r="F1603">
        <v>24.48</v>
      </c>
      <c r="G1603">
        <v>2198389</v>
      </c>
      <c r="I1603" t="s">
        <v>1166</v>
      </c>
    </row>
    <row r="1604" spans="1:9" x14ac:dyDescent="0.25">
      <c r="A1604">
        <v>7550</v>
      </c>
      <c r="B1604" t="s">
        <v>73</v>
      </c>
      <c r="C1604">
        <v>340</v>
      </c>
      <c r="D1604" s="404">
        <v>45250</v>
      </c>
      <c r="E1604" t="s">
        <v>1688</v>
      </c>
      <c r="F1604">
        <v>24.48</v>
      </c>
      <c r="G1604">
        <v>2436027</v>
      </c>
      <c r="I1604" t="s">
        <v>1166</v>
      </c>
    </row>
    <row r="1605" spans="1:9" x14ac:dyDescent="0.25">
      <c r="A1605">
        <v>7550</v>
      </c>
      <c r="B1605" t="s">
        <v>73</v>
      </c>
      <c r="C1605">
        <v>340</v>
      </c>
      <c r="D1605" s="404">
        <v>44988</v>
      </c>
      <c r="E1605" t="s">
        <v>1689</v>
      </c>
      <c r="F1605">
        <v>24.82</v>
      </c>
      <c r="G1605">
        <v>2106208</v>
      </c>
      <c r="I1605" t="s">
        <v>1166</v>
      </c>
    </row>
    <row r="1606" spans="1:9" x14ac:dyDescent="0.25">
      <c r="A1606">
        <v>7550</v>
      </c>
      <c r="B1606" t="s">
        <v>73</v>
      </c>
      <c r="C1606">
        <v>340</v>
      </c>
      <c r="D1606" s="404">
        <v>45136</v>
      </c>
      <c r="E1606" t="s">
        <v>1690</v>
      </c>
      <c r="F1606">
        <v>25.5</v>
      </c>
      <c r="G1606">
        <v>2289134</v>
      </c>
      <c r="I1606" t="s">
        <v>1166</v>
      </c>
    </row>
    <row r="1607" spans="1:9" x14ac:dyDescent="0.25">
      <c r="A1607">
        <v>7550</v>
      </c>
      <c r="B1607" t="s">
        <v>73</v>
      </c>
      <c r="C1607">
        <v>340</v>
      </c>
      <c r="D1607" s="404">
        <v>45306</v>
      </c>
      <c r="E1607" t="s">
        <v>1690</v>
      </c>
      <c r="F1607">
        <v>24.75</v>
      </c>
      <c r="G1607">
        <v>2506609</v>
      </c>
      <c r="I1607" t="s">
        <v>1166</v>
      </c>
    </row>
    <row r="1608" spans="1:9" x14ac:dyDescent="0.25">
      <c r="A1608">
        <v>7550</v>
      </c>
      <c r="B1608" t="s">
        <v>73</v>
      </c>
      <c r="C1608">
        <v>340</v>
      </c>
      <c r="D1608" s="404">
        <v>45062</v>
      </c>
      <c r="E1608" t="s">
        <v>1691</v>
      </c>
      <c r="F1608">
        <v>26.18</v>
      </c>
      <c r="G1608">
        <v>2194688</v>
      </c>
      <c r="I1608" t="s">
        <v>1166</v>
      </c>
    </row>
    <row r="1609" spans="1:9" x14ac:dyDescent="0.25">
      <c r="A1609">
        <v>7550</v>
      </c>
      <c r="B1609" t="s">
        <v>73</v>
      </c>
      <c r="C1609">
        <v>340</v>
      </c>
      <c r="D1609" s="404">
        <v>45166</v>
      </c>
      <c r="E1609" t="s">
        <v>1691</v>
      </c>
      <c r="F1609">
        <v>26.18</v>
      </c>
      <c r="G1609">
        <v>2327174</v>
      </c>
      <c r="I1609" t="s">
        <v>1166</v>
      </c>
    </row>
    <row r="1610" spans="1:9" x14ac:dyDescent="0.25">
      <c r="A1610">
        <v>7550</v>
      </c>
      <c r="B1610" t="s">
        <v>73</v>
      </c>
      <c r="C1610">
        <v>340</v>
      </c>
      <c r="D1610" s="404">
        <v>45280</v>
      </c>
      <c r="E1610" t="s">
        <v>1691</v>
      </c>
      <c r="F1610">
        <v>25.41</v>
      </c>
      <c r="G1610">
        <v>2481279</v>
      </c>
      <c r="I1610" t="s">
        <v>1166</v>
      </c>
    </row>
    <row r="1611" spans="1:9" x14ac:dyDescent="0.25">
      <c r="A1611">
        <v>7550</v>
      </c>
      <c r="B1611" t="s">
        <v>73</v>
      </c>
      <c r="C1611">
        <v>340</v>
      </c>
      <c r="D1611" s="404">
        <v>45308</v>
      </c>
      <c r="E1611" t="s">
        <v>1691</v>
      </c>
      <c r="F1611">
        <v>25.41</v>
      </c>
      <c r="G1611">
        <v>2509911</v>
      </c>
      <c r="I1611" t="s">
        <v>1166</v>
      </c>
    </row>
    <row r="1612" spans="1:9" x14ac:dyDescent="0.25">
      <c r="A1612">
        <v>7550</v>
      </c>
      <c r="B1612" t="s">
        <v>73</v>
      </c>
      <c r="C1612">
        <v>340</v>
      </c>
      <c r="D1612" s="404">
        <v>45061</v>
      </c>
      <c r="E1612" t="s">
        <v>1692</v>
      </c>
      <c r="F1612">
        <v>26.52</v>
      </c>
      <c r="G1612">
        <v>2193086</v>
      </c>
      <c r="I1612" t="s">
        <v>1166</v>
      </c>
    </row>
    <row r="1613" spans="1:9" x14ac:dyDescent="0.25">
      <c r="A1613">
        <v>7550</v>
      </c>
      <c r="B1613" t="s">
        <v>73</v>
      </c>
      <c r="C1613">
        <v>340</v>
      </c>
      <c r="D1613" s="404">
        <v>45113</v>
      </c>
      <c r="E1613" t="s">
        <v>1692</v>
      </c>
      <c r="F1613">
        <v>26.52</v>
      </c>
      <c r="G1613">
        <v>2262164</v>
      </c>
      <c r="I1613" t="s">
        <v>1166</v>
      </c>
    </row>
    <row r="1614" spans="1:9" x14ac:dyDescent="0.25">
      <c r="A1614">
        <v>7550</v>
      </c>
      <c r="B1614" t="s">
        <v>73</v>
      </c>
      <c r="C1614">
        <v>340</v>
      </c>
      <c r="D1614" s="404">
        <v>45134</v>
      </c>
      <c r="E1614" t="s">
        <v>1692</v>
      </c>
      <c r="F1614">
        <v>26.52</v>
      </c>
      <c r="G1614">
        <v>2286955</v>
      </c>
      <c r="I1614" t="s">
        <v>1166</v>
      </c>
    </row>
    <row r="1615" spans="1:9" x14ac:dyDescent="0.25">
      <c r="A1615">
        <v>7550</v>
      </c>
      <c r="B1615" t="s">
        <v>73</v>
      </c>
      <c r="C1615">
        <v>340</v>
      </c>
      <c r="D1615" s="404">
        <v>45243</v>
      </c>
      <c r="E1615" t="s">
        <v>1692</v>
      </c>
      <c r="F1615">
        <v>26.52</v>
      </c>
      <c r="G1615">
        <v>2426751</v>
      </c>
      <c r="I1615" t="s">
        <v>1166</v>
      </c>
    </row>
    <row r="1616" spans="1:9" x14ac:dyDescent="0.25">
      <c r="A1616">
        <v>7550</v>
      </c>
      <c r="B1616" t="s">
        <v>73</v>
      </c>
      <c r="C1616">
        <v>340</v>
      </c>
      <c r="D1616" s="404">
        <v>45037</v>
      </c>
      <c r="E1616" t="s">
        <v>1693</v>
      </c>
      <c r="F1616">
        <v>27.2</v>
      </c>
      <c r="G1616">
        <v>2165917</v>
      </c>
      <c r="I1616" t="s">
        <v>1166</v>
      </c>
    </row>
    <row r="1617" spans="1:9" x14ac:dyDescent="0.25">
      <c r="A1617">
        <v>7550</v>
      </c>
      <c r="B1617" t="s">
        <v>73</v>
      </c>
      <c r="C1617">
        <v>340</v>
      </c>
      <c r="D1617" s="404">
        <v>45272</v>
      </c>
      <c r="E1617" t="s">
        <v>1693</v>
      </c>
      <c r="F1617">
        <v>26.4</v>
      </c>
      <c r="G1617">
        <v>2468774</v>
      </c>
      <c r="I1617" t="s">
        <v>1166</v>
      </c>
    </row>
    <row r="1618" spans="1:9" x14ac:dyDescent="0.25">
      <c r="A1618">
        <v>7550</v>
      </c>
      <c r="B1618" t="s">
        <v>73</v>
      </c>
      <c r="C1618">
        <v>340</v>
      </c>
      <c r="D1618" s="404">
        <v>45001</v>
      </c>
      <c r="E1618" t="s">
        <v>1694</v>
      </c>
      <c r="F1618">
        <v>27.88</v>
      </c>
      <c r="G1618">
        <v>2123166</v>
      </c>
      <c r="I1618" t="s">
        <v>1166</v>
      </c>
    </row>
    <row r="1619" spans="1:9" x14ac:dyDescent="0.25">
      <c r="A1619">
        <v>7550</v>
      </c>
      <c r="B1619" t="s">
        <v>73</v>
      </c>
      <c r="C1619">
        <v>340</v>
      </c>
      <c r="D1619" s="404">
        <v>45135</v>
      </c>
      <c r="E1619" t="s">
        <v>1694</v>
      </c>
      <c r="F1619">
        <v>27.88</v>
      </c>
      <c r="G1619">
        <v>2288348</v>
      </c>
      <c r="I1619" t="s">
        <v>1166</v>
      </c>
    </row>
    <row r="1620" spans="1:9" x14ac:dyDescent="0.25">
      <c r="A1620">
        <v>7550</v>
      </c>
      <c r="B1620" t="s">
        <v>73</v>
      </c>
      <c r="C1620">
        <v>340</v>
      </c>
      <c r="D1620" s="404">
        <v>45251</v>
      </c>
      <c r="E1620" t="s">
        <v>1694</v>
      </c>
      <c r="F1620">
        <v>27.88</v>
      </c>
      <c r="G1620">
        <v>2437884</v>
      </c>
      <c r="I1620" t="s">
        <v>1166</v>
      </c>
    </row>
    <row r="1621" spans="1:9" x14ac:dyDescent="0.25">
      <c r="A1621">
        <v>7550</v>
      </c>
      <c r="B1621" t="s">
        <v>73</v>
      </c>
      <c r="C1621">
        <v>340</v>
      </c>
      <c r="D1621" s="404">
        <v>45267</v>
      </c>
      <c r="E1621" t="s">
        <v>1694</v>
      </c>
      <c r="F1621">
        <v>27.06</v>
      </c>
      <c r="G1621">
        <v>2462872</v>
      </c>
      <c r="I1621" t="s">
        <v>1166</v>
      </c>
    </row>
    <row r="1622" spans="1:9" x14ac:dyDescent="0.25">
      <c r="A1622">
        <v>7550</v>
      </c>
      <c r="B1622" t="s">
        <v>73</v>
      </c>
      <c r="C1622">
        <v>340</v>
      </c>
      <c r="D1622" s="404">
        <v>45294</v>
      </c>
      <c r="E1622" t="s">
        <v>1694</v>
      </c>
      <c r="F1622">
        <v>27.06</v>
      </c>
      <c r="G1622">
        <v>2492783</v>
      </c>
      <c r="I1622" t="s">
        <v>1166</v>
      </c>
    </row>
    <row r="1623" spans="1:9" x14ac:dyDescent="0.25">
      <c r="A1623">
        <v>7550</v>
      </c>
      <c r="B1623" t="s">
        <v>73</v>
      </c>
      <c r="C1623">
        <v>340</v>
      </c>
      <c r="D1623" s="404">
        <v>45188</v>
      </c>
      <c r="E1623" t="s">
        <v>1695</v>
      </c>
      <c r="F1623">
        <v>28.22</v>
      </c>
      <c r="G1623">
        <v>2355223</v>
      </c>
      <c r="I1623" t="s">
        <v>1166</v>
      </c>
    </row>
    <row r="1624" spans="1:9" x14ac:dyDescent="0.25">
      <c r="A1624">
        <v>7550</v>
      </c>
      <c r="B1624" t="s">
        <v>73</v>
      </c>
      <c r="C1624">
        <v>340</v>
      </c>
      <c r="D1624" s="404">
        <v>45029</v>
      </c>
      <c r="E1624" t="s">
        <v>1696</v>
      </c>
      <c r="F1624">
        <v>28.9</v>
      </c>
      <c r="G1624">
        <v>2156026</v>
      </c>
      <c r="I1624" t="s">
        <v>1166</v>
      </c>
    </row>
    <row r="1625" spans="1:9" x14ac:dyDescent="0.25">
      <c r="A1625">
        <v>7550</v>
      </c>
      <c r="B1625" t="s">
        <v>73</v>
      </c>
      <c r="C1625">
        <v>340</v>
      </c>
      <c r="D1625" s="404">
        <v>45056</v>
      </c>
      <c r="E1625" t="s">
        <v>1696</v>
      </c>
      <c r="F1625">
        <v>28.9</v>
      </c>
      <c r="G1625">
        <v>2187800</v>
      </c>
      <c r="I1625" t="s">
        <v>1166</v>
      </c>
    </row>
    <row r="1626" spans="1:9" x14ac:dyDescent="0.25">
      <c r="A1626">
        <v>7550</v>
      </c>
      <c r="B1626" t="s">
        <v>73</v>
      </c>
      <c r="C1626">
        <v>340</v>
      </c>
      <c r="D1626" s="404">
        <v>45348</v>
      </c>
      <c r="E1626" t="s">
        <v>1696</v>
      </c>
      <c r="F1626">
        <v>28.05</v>
      </c>
      <c r="G1626">
        <v>2562012</v>
      </c>
      <c r="I1626" t="s">
        <v>1166</v>
      </c>
    </row>
    <row r="1627" spans="1:9" x14ac:dyDescent="0.25">
      <c r="A1627">
        <v>7550</v>
      </c>
      <c r="B1627" t="s">
        <v>73</v>
      </c>
      <c r="C1627">
        <v>340</v>
      </c>
      <c r="D1627" s="404">
        <v>45122</v>
      </c>
      <c r="E1627" t="s">
        <v>1697</v>
      </c>
      <c r="F1627">
        <v>29.92</v>
      </c>
      <c r="G1627">
        <v>2271558</v>
      </c>
      <c r="I1627" t="s">
        <v>1166</v>
      </c>
    </row>
    <row r="1628" spans="1:9" x14ac:dyDescent="0.25">
      <c r="A1628">
        <v>7550</v>
      </c>
      <c r="B1628" t="s">
        <v>73</v>
      </c>
      <c r="C1628">
        <v>340</v>
      </c>
      <c r="D1628" s="404">
        <v>45051</v>
      </c>
      <c r="E1628" t="s">
        <v>1698</v>
      </c>
      <c r="F1628">
        <v>30.6</v>
      </c>
      <c r="G1628">
        <v>2182789</v>
      </c>
      <c r="I1628" t="s">
        <v>1166</v>
      </c>
    </row>
    <row r="1629" spans="1:9" x14ac:dyDescent="0.25">
      <c r="A1629">
        <v>7550</v>
      </c>
      <c r="B1629" t="s">
        <v>73</v>
      </c>
      <c r="C1629">
        <v>340</v>
      </c>
      <c r="D1629" s="404">
        <v>45201</v>
      </c>
      <c r="E1629" t="s">
        <v>1698</v>
      </c>
      <c r="F1629">
        <v>30.6</v>
      </c>
      <c r="G1629">
        <v>2373845</v>
      </c>
      <c r="I1629" t="s">
        <v>1166</v>
      </c>
    </row>
    <row r="1630" spans="1:9" x14ac:dyDescent="0.25">
      <c r="A1630">
        <v>7550</v>
      </c>
      <c r="B1630" t="s">
        <v>73</v>
      </c>
      <c r="C1630">
        <v>340</v>
      </c>
      <c r="D1630" s="404">
        <v>45203</v>
      </c>
      <c r="E1630" t="s">
        <v>1698</v>
      </c>
      <c r="F1630">
        <v>30.6</v>
      </c>
      <c r="G1630">
        <v>2375775</v>
      </c>
      <c r="I1630" t="s">
        <v>1166</v>
      </c>
    </row>
    <row r="1631" spans="1:9" x14ac:dyDescent="0.25">
      <c r="A1631">
        <v>7550</v>
      </c>
      <c r="B1631" t="s">
        <v>73</v>
      </c>
      <c r="C1631">
        <v>340</v>
      </c>
      <c r="D1631" s="404">
        <v>45143</v>
      </c>
      <c r="E1631" t="s">
        <v>1699</v>
      </c>
      <c r="F1631">
        <v>31.62</v>
      </c>
      <c r="G1631">
        <v>2299382</v>
      </c>
      <c r="I1631" t="s">
        <v>1166</v>
      </c>
    </row>
    <row r="1632" spans="1:9" x14ac:dyDescent="0.25">
      <c r="A1632">
        <v>7550</v>
      </c>
      <c r="B1632" t="s">
        <v>73</v>
      </c>
      <c r="C1632">
        <v>340</v>
      </c>
      <c r="D1632" s="404">
        <v>45192</v>
      </c>
      <c r="E1632" t="s">
        <v>1700</v>
      </c>
      <c r="F1632">
        <v>33.32</v>
      </c>
      <c r="G1632">
        <v>2360823</v>
      </c>
      <c r="I1632" t="s">
        <v>1166</v>
      </c>
    </row>
    <row r="1633" spans="1:9" x14ac:dyDescent="0.25">
      <c r="A1633">
        <v>7550</v>
      </c>
      <c r="B1633" t="s">
        <v>73</v>
      </c>
      <c r="C1633">
        <v>340</v>
      </c>
      <c r="D1633" s="404">
        <v>44994</v>
      </c>
      <c r="E1633" t="s">
        <v>1701</v>
      </c>
      <c r="F1633">
        <v>0</v>
      </c>
      <c r="G1633">
        <v>2113785</v>
      </c>
      <c r="I1633" t="s">
        <v>1166</v>
      </c>
    </row>
    <row r="1634" spans="1:9" x14ac:dyDescent="0.25">
      <c r="A1634">
        <v>7550</v>
      </c>
      <c r="B1634" t="s">
        <v>73</v>
      </c>
      <c r="C1634">
        <v>340</v>
      </c>
      <c r="D1634" s="404">
        <v>44994</v>
      </c>
      <c r="E1634" t="s">
        <v>1701</v>
      </c>
      <c r="F1634">
        <v>0</v>
      </c>
      <c r="G1634">
        <v>2113787</v>
      </c>
      <c r="I1634" t="s">
        <v>1166</v>
      </c>
    </row>
    <row r="1635" spans="1:9" x14ac:dyDescent="0.25">
      <c r="A1635">
        <v>7550</v>
      </c>
      <c r="B1635" t="s">
        <v>73</v>
      </c>
      <c r="C1635">
        <v>340</v>
      </c>
      <c r="D1635" s="404">
        <v>44996</v>
      </c>
      <c r="E1635" t="s">
        <v>1701</v>
      </c>
      <c r="F1635">
        <v>0</v>
      </c>
      <c r="G1635">
        <v>2116200</v>
      </c>
      <c r="I1635" t="s">
        <v>1166</v>
      </c>
    </row>
    <row r="1636" spans="1:9" x14ac:dyDescent="0.25">
      <c r="A1636">
        <v>7550</v>
      </c>
      <c r="B1636" t="s">
        <v>73</v>
      </c>
      <c r="C1636">
        <v>340</v>
      </c>
      <c r="D1636" s="404">
        <v>45001</v>
      </c>
      <c r="E1636" t="s">
        <v>1701</v>
      </c>
      <c r="F1636">
        <v>0</v>
      </c>
      <c r="G1636">
        <v>2123163</v>
      </c>
      <c r="I1636" t="s">
        <v>1166</v>
      </c>
    </row>
    <row r="1637" spans="1:9" x14ac:dyDescent="0.25">
      <c r="A1637">
        <v>7550</v>
      </c>
      <c r="B1637" t="s">
        <v>73</v>
      </c>
      <c r="C1637">
        <v>340</v>
      </c>
      <c r="D1637" s="404">
        <v>45005</v>
      </c>
      <c r="E1637" t="s">
        <v>1701</v>
      </c>
      <c r="F1637">
        <v>0</v>
      </c>
      <c r="G1637">
        <v>2126960</v>
      </c>
      <c r="I1637" t="s">
        <v>1166</v>
      </c>
    </row>
    <row r="1638" spans="1:9" x14ac:dyDescent="0.25">
      <c r="A1638">
        <v>7550</v>
      </c>
      <c r="B1638" t="s">
        <v>73</v>
      </c>
      <c r="C1638">
        <v>340</v>
      </c>
      <c r="D1638" s="404">
        <v>45019</v>
      </c>
      <c r="E1638" t="s">
        <v>1701</v>
      </c>
      <c r="F1638">
        <v>0</v>
      </c>
      <c r="G1638">
        <v>2146102</v>
      </c>
      <c r="I1638" t="s">
        <v>1166</v>
      </c>
    </row>
    <row r="1639" spans="1:9" x14ac:dyDescent="0.25">
      <c r="A1639">
        <v>7550</v>
      </c>
      <c r="B1639" t="s">
        <v>73</v>
      </c>
      <c r="C1639">
        <v>340</v>
      </c>
      <c r="D1639" s="404">
        <v>45029</v>
      </c>
      <c r="E1639" t="s">
        <v>1701</v>
      </c>
      <c r="F1639">
        <v>0</v>
      </c>
      <c r="G1639">
        <v>2156027</v>
      </c>
      <c r="I1639" t="s">
        <v>1166</v>
      </c>
    </row>
    <row r="1640" spans="1:9" x14ac:dyDescent="0.25">
      <c r="A1640">
        <v>7550</v>
      </c>
      <c r="B1640" t="s">
        <v>73</v>
      </c>
      <c r="C1640">
        <v>340</v>
      </c>
      <c r="D1640" s="404">
        <v>45050</v>
      </c>
      <c r="E1640" t="s">
        <v>1701</v>
      </c>
      <c r="F1640">
        <v>0</v>
      </c>
      <c r="G1640">
        <v>2181260</v>
      </c>
      <c r="I1640" t="s">
        <v>1166</v>
      </c>
    </row>
    <row r="1641" spans="1:9" x14ac:dyDescent="0.25">
      <c r="A1641">
        <v>7550</v>
      </c>
      <c r="B1641" t="s">
        <v>73</v>
      </c>
      <c r="C1641">
        <v>340</v>
      </c>
      <c r="D1641" s="404">
        <v>45056</v>
      </c>
      <c r="E1641" t="s">
        <v>1701</v>
      </c>
      <c r="F1641">
        <v>0</v>
      </c>
      <c r="G1641">
        <v>2187796</v>
      </c>
      <c r="I1641" t="s">
        <v>1166</v>
      </c>
    </row>
    <row r="1642" spans="1:9" x14ac:dyDescent="0.25">
      <c r="A1642">
        <v>7550</v>
      </c>
      <c r="B1642" t="s">
        <v>73</v>
      </c>
      <c r="C1642">
        <v>340</v>
      </c>
      <c r="D1642" s="404">
        <v>45058</v>
      </c>
      <c r="E1642" t="s">
        <v>1701</v>
      </c>
      <c r="F1642">
        <v>0</v>
      </c>
      <c r="G1642">
        <v>2191980</v>
      </c>
      <c r="I1642" t="s">
        <v>1166</v>
      </c>
    </row>
    <row r="1643" spans="1:9" x14ac:dyDescent="0.25">
      <c r="A1643">
        <v>7550</v>
      </c>
      <c r="B1643" t="s">
        <v>73</v>
      </c>
      <c r="C1643">
        <v>340</v>
      </c>
      <c r="D1643" s="404">
        <v>45061</v>
      </c>
      <c r="E1643" t="s">
        <v>1701</v>
      </c>
      <c r="F1643">
        <v>0</v>
      </c>
      <c r="G1643">
        <v>2193085</v>
      </c>
      <c r="I1643" t="s">
        <v>1166</v>
      </c>
    </row>
    <row r="1644" spans="1:9" x14ac:dyDescent="0.25">
      <c r="A1644">
        <v>7550</v>
      </c>
      <c r="B1644" t="s">
        <v>73</v>
      </c>
      <c r="C1644">
        <v>340</v>
      </c>
      <c r="D1644" s="404">
        <v>45071</v>
      </c>
      <c r="E1644" t="s">
        <v>1701</v>
      </c>
      <c r="F1644">
        <v>0</v>
      </c>
      <c r="G1644">
        <v>2207782</v>
      </c>
      <c r="I1644" t="s">
        <v>1166</v>
      </c>
    </row>
    <row r="1645" spans="1:9" x14ac:dyDescent="0.25">
      <c r="A1645">
        <v>7550</v>
      </c>
      <c r="B1645" t="s">
        <v>73</v>
      </c>
      <c r="C1645">
        <v>340</v>
      </c>
      <c r="D1645" s="404">
        <v>45086</v>
      </c>
      <c r="E1645" t="s">
        <v>1701</v>
      </c>
      <c r="F1645">
        <v>0</v>
      </c>
      <c r="G1645">
        <v>2227189</v>
      </c>
      <c r="I1645" t="s">
        <v>1166</v>
      </c>
    </row>
    <row r="1646" spans="1:9" x14ac:dyDescent="0.25">
      <c r="A1646">
        <v>7550</v>
      </c>
      <c r="B1646" t="s">
        <v>73</v>
      </c>
      <c r="C1646">
        <v>340</v>
      </c>
      <c r="D1646" s="404">
        <v>45089</v>
      </c>
      <c r="E1646" t="s">
        <v>1701</v>
      </c>
      <c r="F1646">
        <v>0</v>
      </c>
      <c r="G1646">
        <v>2229443</v>
      </c>
      <c r="I1646" t="s">
        <v>1166</v>
      </c>
    </row>
    <row r="1647" spans="1:9" x14ac:dyDescent="0.25">
      <c r="A1647">
        <v>7550</v>
      </c>
      <c r="B1647" t="s">
        <v>73</v>
      </c>
      <c r="C1647">
        <v>340</v>
      </c>
      <c r="D1647" s="404">
        <v>45089</v>
      </c>
      <c r="E1647" t="s">
        <v>1701</v>
      </c>
      <c r="F1647">
        <v>0</v>
      </c>
      <c r="G1647">
        <v>2229444</v>
      </c>
      <c r="I1647" t="s">
        <v>1166</v>
      </c>
    </row>
    <row r="1648" spans="1:9" x14ac:dyDescent="0.25">
      <c r="A1648">
        <v>7550</v>
      </c>
      <c r="B1648" t="s">
        <v>73</v>
      </c>
      <c r="C1648">
        <v>340</v>
      </c>
      <c r="D1648" s="404">
        <v>45104</v>
      </c>
      <c r="E1648" t="s">
        <v>1701</v>
      </c>
      <c r="F1648">
        <v>0</v>
      </c>
      <c r="G1648">
        <v>2249129</v>
      </c>
      <c r="I1648" t="s">
        <v>1166</v>
      </c>
    </row>
    <row r="1649" spans="1:9" x14ac:dyDescent="0.25">
      <c r="A1649">
        <v>7550</v>
      </c>
      <c r="B1649" t="s">
        <v>73</v>
      </c>
      <c r="C1649">
        <v>340</v>
      </c>
      <c r="D1649" s="404">
        <v>45119</v>
      </c>
      <c r="E1649" t="s">
        <v>1701</v>
      </c>
      <c r="F1649">
        <v>0</v>
      </c>
      <c r="G1649">
        <v>2269051</v>
      </c>
      <c r="I1649" t="s">
        <v>1166</v>
      </c>
    </row>
    <row r="1650" spans="1:9" x14ac:dyDescent="0.25">
      <c r="A1650">
        <v>7550</v>
      </c>
      <c r="B1650" t="s">
        <v>73</v>
      </c>
      <c r="C1650">
        <v>340</v>
      </c>
      <c r="D1650" s="404">
        <v>45135</v>
      </c>
      <c r="E1650" t="s">
        <v>1701</v>
      </c>
      <c r="F1650">
        <v>0</v>
      </c>
      <c r="G1650">
        <v>2288344</v>
      </c>
      <c r="I1650" t="s">
        <v>1166</v>
      </c>
    </row>
    <row r="1651" spans="1:9" x14ac:dyDescent="0.25">
      <c r="A1651">
        <v>7550</v>
      </c>
      <c r="B1651" t="s">
        <v>73</v>
      </c>
      <c r="C1651">
        <v>340</v>
      </c>
      <c r="D1651" s="404">
        <v>45138</v>
      </c>
      <c r="E1651" t="s">
        <v>1701</v>
      </c>
      <c r="F1651">
        <v>0</v>
      </c>
      <c r="G1651">
        <v>2291968</v>
      </c>
      <c r="I1651" t="s">
        <v>1166</v>
      </c>
    </row>
    <row r="1652" spans="1:9" x14ac:dyDescent="0.25">
      <c r="A1652">
        <v>7550</v>
      </c>
      <c r="B1652" t="s">
        <v>73</v>
      </c>
      <c r="C1652">
        <v>340</v>
      </c>
      <c r="D1652" s="404">
        <v>45146</v>
      </c>
      <c r="E1652" t="s">
        <v>1701</v>
      </c>
      <c r="F1652">
        <v>0</v>
      </c>
      <c r="G1652">
        <v>2302078</v>
      </c>
      <c r="I1652" t="s">
        <v>1166</v>
      </c>
    </row>
    <row r="1653" spans="1:9" x14ac:dyDescent="0.25">
      <c r="A1653">
        <v>7550</v>
      </c>
      <c r="B1653" t="s">
        <v>73</v>
      </c>
      <c r="C1653">
        <v>340</v>
      </c>
      <c r="D1653" s="404">
        <v>45147</v>
      </c>
      <c r="E1653" t="s">
        <v>1701</v>
      </c>
      <c r="F1653">
        <v>0</v>
      </c>
      <c r="G1653">
        <v>2303784</v>
      </c>
      <c r="I1653" t="s">
        <v>1166</v>
      </c>
    </row>
    <row r="1654" spans="1:9" x14ac:dyDescent="0.25">
      <c r="A1654">
        <v>7550</v>
      </c>
      <c r="B1654" t="s">
        <v>73</v>
      </c>
      <c r="C1654">
        <v>340</v>
      </c>
      <c r="D1654" s="404">
        <v>45155</v>
      </c>
      <c r="E1654" t="s">
        <v>1701</v>
      </c>
      <c r="F1654">
        <v>0</v>
      </c>
      <c r="G1654">
        <v>2314192</v>
      </c>
      <c r="I1654" t="s">
        <v>1166</v>
      </c>
    </row>
    <row r="1655" spans="1:9" x14ac:dyDescent="0.25">
      <c r="A1655">
        <v>7550</v>
      </c>
      <c r="B1655" t="s">
        <v>73</v>
      </c>
      <c r="C1655">
        <v>340</v>
      </c>
      <c r="D1655" s="404">
        <v>45161</v>
      </c>
      <c r="E1655" t="s">
        <v>1701</v>
      </c>
      <c r="F1655">
        <v>0</v>
      </c>
      <c r="G1655">
        <v>2321109</v>
      </c>
      <c r="I1655" t="s">
        <v>1166</v>
      </c>
    </row>
    <row r="1656" spans="1:9" x14ac:dyDescent="0.25">
      <c r="A1656">
        <v>7550</v>
      </c>
      <c r="B1656" t="s">
        <v>73</v>
      </c>
      <c r="C1656">
        <v>340</v>
      </c>
      <c r="D1656" s="404">
        <v>45161</v>
      </c>
      <c r="E1656" t="s">
        <v>1701</v>
      </c>
      <c r="F1656">
        <v>0</v>
      </c>
      <c r="G1656">
        <v>2321111</v>
      </c>
      <c r="I1656" t="s">
        <v>1166</v>
      </c>
    </row>
    <row r="1657" spans="1:9" x14ac:dyDescent="0.25">
      <c r="A1657">
        <v>7550</v>
      </c>
      <c r="B1657" t="s">
        <v>73</v>
      </c>
      <c r="C1657">
        <v>340</v>
      </c>
      <c r="D1657" s="404">
        <v>45168</v>
      </c>
      <c r="E1657" t="s">
        <v>1701</v>
      </c>
      <c r="F1657">
        <v>0</v>
      </c>
      <c r="G1657">
        <v>2331017</v>
      </c>
      <c r="I1657" t="s">
        <v>1166</v>
      </c>
    </row>
    <row r="1658" spans="1:9" x14ac:dyDescent="0.25">
      <c r="A1658">
        <v>7550</v>
      </c>
      <c r="B1658" t="s">
        <v>73</v>
      </c>
      <c r="C1658">
        <v>340</v>
      </c>
      <c r="D1658" s="404">
        <v>45168</v>
      </c>
      <c r="E1658" t="s">
        <v>1701</v>
      </c>
      <c r="F1658">
        <v>0</v>
      </c>
      <c r="G1658">
        <v>2331018</v>
      </c>
      <c r="I1658" t="s">
        <v>1166</v>
      </c>
    </row>
    <row r="1659" spans="1:9" x14ac:dyDescent="0.25">
      <c r="A1659">
        <v>7550</v>
      </c>
      <c r="B1659" t="s">
        <v>73</v>
      </c>
      <c r="C1659">
        <v>340</v>
      </c>
      <c r="D1659" s="404">
        <v>45196</v>
      </c>
      <c r="E1659" t="s">
        <v>1701</v>
      </c>
      <c r="F1659">
        <v>0</v>
      </c>
      <c r="G1659">
        <v>2366389</v>
      </c>
      <c r="I1659" t="s">
        <v>1166</v>
      </c>
    </row>
    <row r="1660" spans="1:9" x14ac:dyDescent="0.25">
      <c r="A1660">
        <v>7550</v>
      </c>
      <c r="B1660" t="s">
        <v>73</v>
      </c>
      <c r="C1660">
        <v>340</v>
      </c>
      <c r="D1660" s="404">
        <v>45196</v>
      </c>
      <c r="E1660" t="s">
        <v>1701</v>
      </c>
      <c r="F1660">
        <v>0</v>
      </c>
      <c r="G1660">
        <v>2366390</v>
      </c>
      <c r="I1660" t="s">
        <v>1166</v>
      </c>
    </row>
    <row r="1661" spans="1:9" x14ac:dyDescent="0.25">
      <c r="A1661">
        <v>7550</v>
      </c>
      <c r="B1661" t="s">
        <v>73</v>
      </c>
      <c r="C1661">
        <v>340</v>
      </c>
      <c r="D1661" s="404">
        <v>45196</v>
      </c>
      <c r="E1661" t="s">
        <v>1701</v>
      </c>
      <c r="F1661">
        <v>0</v>
      </c>
      <c r="G1661">
        <v>2366392</v>
      </c>
      <c r="I1661" t="s">
        <v>1166</v>
      </c>
    </row>
    <row r="1662" spans="1:9" x14ac:dyDescent="0.25">
      <c r="A1662">
        <v>7550</v>
      </c>
      <c r="B1662" t="s">
        <v>73</v>
      </c>
      <c r="C1662">
        <v>340</v>
      </c>
      <c r="D1662" s="404">
        <v>45198</v>
      </c>
      <c r="E1662" t="s">
        <v>1701</v>
      </c>
      <c r="F1662">
        <v>0</v>
      </c>
      <c r="G1662">
        <v>2370123</v>
      </c>
      <c r="I1662" t="s">
        <v>1166</v>
      </c>
    </row>
    <row r="1663" spans="1:9" x14ac:dyDescent="0.25">
      <c r="A1663">
        <v>7550</v>
      </c>
      <c r="B1663" t="s">
        <v>73</v>
      </c>
      <c r="C1663">
        <v>340</v>
      </c>
      <c r="D1663" s="404">
        <v>45204</v>
      </c>
      <c r="E1663" t="s">
        <v>1701</v>
      </c>
      <c r="F1663">
        <v>0</v>
      </c>
      <c r="G1663">
        <v>2377445</v>
      </c>
      <c r="I1663" t="s">
        <v>1166</v>
      </c>
    </row>
    <row r="1664" spans="1:9" x14ac:dyDescent="0.25">
      <c r="A1664">
        <v>7550</v>
      </c>
      <c r="B1664" t="s">
        <v>73</v>
      </c>
      <c r="C1664">
        <v>340</v>
      </c>
      <c r="D1664" s="404">
        <v>45204</v>
      </c>
      <c r="E1664" t="s">
        <v>1701</v>
      </c>
      <c r="F1664">
        <v>0</v>
      </c>
      <c r="G1664">
        <v>2377446</v>
      </c>
      <c r="I1664" t="s">
        <v>1166</v>
      </c>
    </row>
    <row r="1665" spans="1:9" x14ac:dyDescent="0.25">
      <c r="A1665">
        <v>7550</v>
      </c>
      <c r="B1665" t="s">
        <v>73</v>
      </c>
      <c r="C1665">
        <v>340</v>
      </c>
      <c r="D1665" s="404">
        <v>45204</v>
      </c>
      <c r="E1665" t="s">
        <v>1701</v>
      </c>
      <c r="F1665">
        <v>0</v>
      </c>
      <c r="G1665">
        <v>2377447</v>
      </c>
      <c r="I1665" t="s">
        <v>1166</v>
      </c>
    </row>
    <row r="1666" spans="1:9" x14ac:dyDescent="0.25">
      <c r="A1666">
        <v>7550</v>
      </c>
      <c r="B1666" t="s">
        <v>73</v>
      </c>
      <c r="C1666">
        <v>340</v>
      </c>
      <c r="D1666" s="404">
        <v>45208</v>
      </c>
      <c r="E1666" t="s">
        <v>1701</v>
      </c>
      <c r="F1666">
        <v>0</v>
      </c>
      <c r="G1666">
        <v>2381353</v>
      </c>
      <c r="I1666" t="s">
        <v>1166</v>
      </c>
    </row>
    <row r="1667" spans="1:9" x14ac:dyDescent="0.25">
      <c r="A1667">
        <v>7550</v>
      </c>
      <c r="B1667" t="s">
        <v>73</v>
      </c>
      <c r="C1667">
        <v>340</v>
      </c>
      <c r="D1667" s="404">
        <v>45225</v>
      </c>
      <c r="E1667" t="s">
        <v>1701</v>
      </c>
      <c r="F1667">
        <v>0</v>
      </c>
      <c r="G1667">
        <v>2403397</v>
      </c>
      <c r="I1667" t="s">
        <v>1166</v>
      </c>
    </row>
    <row r="1668" spans="1:9" x14ac:dyDescent="0.25">
      <c r="A1668">
        <v>7550</v>
      </c>
      <c r="B1668" t="s">
        <v>73</v>
      </c>
      <c r="C1668">
        <v>340</v>
      </c>
      <c r="D1668" s="404">
        <v>45231</v>
      </c>
      <c r="E1668" t="s">
        <v>1701</v>
      </c>
      <c r="F1668">
        <v>0</v>
      </c>
      <c r="G1668">
        <v>2411792</v>
      </c>
      <c r="I1668" t="s">
        <v>1166</v>
      </c>
    </row>
    <row r="1669" spans="1:9" x14ac:dyDescent="0.25">
      <c r="A1669">
        <v>7550</v>
      </c>
      <c r="B1669" t="s">
        <v>73</v>
      </c>
      <c r="C1669">
        <v>340</v>
      </c>
      <c r="D1669" s="404">
        <v>45231</v>
      </c>
      <c r="E1669" t="s">
        <v>1701</v>
      </c>
      <c r="F1669">
        <v>0</v>
      </c>
      <c r="G1669">
        <v>2411793</v>
      </c>
      <c r="I1669" t="s">
        <v>1166</v>
      </c>
    </row>
    <row r="1670" spans="1:9" x14ac:dyDescent="0.25">
      <c r="A1670">
        <v>7550</v>
      </c>
      <c r="B1670" t="s">
        <v>73</v>
      </c>
      <c r="C1670">
        <v>340</v>
      </c>
      <c r="D1670" s="404">
        <v>45234</v>
      </c>
      <c r="E1670" t="s">
        <v>1701</v>
      </c>
      <c r="F1670">
        <v>0</v>
      </c>
      <c r="G1670">
        <v>2416018</v>
      </c>
      <c r="I1670" t="s">
        <v>1166</v>
      </c>
    </row>
    <row r="1671" spans="1:9" x14ac:dyDescent="0.25">
      <c r="A1671">
        <v>7550</v>
      </c>
      <c r="B1671" t="s">
        <v>73</v>
      </c>
      <c r="C1671">
        <v>340</v>
      </c>
      <c r="D1671" s="404">
        <v>45234</v>
      </c>
      <c r="E1671" t="s">
        <v>1701</v>
      </c>
      <c r="F1671">
        <v>0</v>
      </c>
      <c r="G1671">
        <v>2416023</v>
      </c>
      <c r="I1671" t="s">
        <v>1166</v>
      </c>
    </row>
    <row r="1672" spans="1:9" x14ac:dyDescent="0.25">
      <c r="A1672">
        <v>7550</v>
      </c>
      <c r="B1672" t="s">
        <v>73</v>
      </c>
      <c r="C1672">
        <v>340</v>
      </c>
      <c r="D1672" s="404">
        <v>45236</v>
      </c>
      <c r="E1672" t="s">
        <v>1701</v>
      </c>
      <c r="F1672">
        <v>0</v>
      </c>
      <c r="G1672">
        <v>2417411</v>
      </c>
      <c r="I1672" t="s">
        <v>1166</v>
      </c>
    </row>
    <row r="1673" spans="1:9" x14ac:dyDescent="0.25">
      <c r="A1673">
        <v>7550</v>
      </c>
      <c r="B1673" t="s">
        <v>73</v>
      </c>
      <c r="C1673">
        <v>340</v>
      </c>
      <c r="D1673" s="404">
        <v>45239</v>
      </c>
      <c r="E1673" t="s">
        <v>1701</v>
      </c>
      <c r="F1673">
        <v>0</v>
      </c>
      <c r="G1673">
        <v>2422937</v>
      </c>
      <c r="I1673" t="s">
        <v>1166</v>
      </c>
    </row>
    <row r="1674" spans="1:9" x14ac:dyDescent="0.25">
      <c r="A1674">
        <v>7550</v>
      </c>
      <c r="B1674" t="s">
        <v>73</v>
      </c>
      <c r="C1674">
        <v>340</v>
      </c>
      <c r="D1674" s="404">
        <v>45244</v>
      </c>
      <c r="E1674" t="s">
        <v>1701</v>
      </c>
      <c r="F1674">
        <v>0</v>
      </c>
      <c r="G1674">
        <v>2428275</v>
      </c>
      <c r="I1674" t="s">
        <v>1166</v>
      </c>
    </row>
    <row r="1675" spans="1:9" x14ac:dyDescent="0.25">
      <c r="A1675">
        <v>7550</v>
      </c>
      <c r="B1675" t="s">
        <v>73</v>
      </c>
      <c r="C1675">
        <v>340</v>
      </c>
      <c r="D1675" s="404">
        <v>45250</v>
      </c>
      <c r="E1675" t="s">
        <v>1701</v>
      </c>
      <c r="F1675">
        <v>0</v>
      </c>
      <c r="G1675">
        <v>2436024</v>
      </c>
      <c r="I1675" t="s">
        <v>1166</v>
      </c>
    </row>
    <row r="1676" spans="1:9" x14ac:dyDescent="0.25">
      <c r="A1676">
        <v>7550</v>
      </c>
      <c r="B1676" t="s">
        <v>73</v>
      </c>
      <c r="C1676">
        <v>340</v>
      </c>
      <c r="D1676" s="404">
        <v>45251</v>
      </c>
      <c r="E1676" t="s">
        <v>1701</v>
      </c>
      <c r="F1676">
        <v>0</v>
      </c>
      <c r="G1676">
        <v>2437887</v>
      </c>
      <c r="I1676" t="s">
        <v>1166</v>
      </c>
    </row>
    <row r="1677" spans="1:9" x14ac:dyDescent="0.25">
      <c r="A1677">
        <v>7550</v>
      </c>
      <c r="B1677" t="s">
        <v>73</v>
      </c>
      <c r="C1677">
        <v>340</v>
      </c>
      <c r="D1677" s="404">
        <v>45252</v>
      </c>
      <c r="E1677" t="s">
        <v>1701</v>
      </c>
      <c r="F1677">
        <v>0</v>
      </c>
      <c r="G1677">
        <v>2439689</v>
      </c>
      <c r="I1677" t="s">
        <v>1166</v>
      </c>
    </row>
    <row r="1678" spans="1:9" x14ac:dyDescent="0.25">
      <c r="A1678">
        <v>7550</v>
      </c>
      <c r="B1678" t="s">
        <v>73</v>
      </c>
      <c r="C1678">
        <v>340</v>
      </c>
      <c r="D1678" s="404">
        <v>45257</v>
      </c>
      <c r="E1678" t="s">
        <v>1701</v>
      </c>
      <c r="F1678">
        <v>0</v>
      </c>
      <c r="G1678">
        <v>2445683</v>
      </c>
      <c r="I1678" t="s">
        <v>1166</v>
      </c>
    </row>
    <row r="1679" spans="1:9" x14ac:dyDescent="0.25">
      <c r="A1679">
        <v>7550</v>
      </c>
      <c r="B1679" t="s">
        <v>73</v>
      </c>
      <c r="C1679">
        <v>340</v>
      </c>
      <c r="D1679" s="404">
        <v>45260</v>
      </c>
      <c r="E1679" t="s">
        <v>1701</v>
      </c>
      <c r="F1679">
        <v>0</v>
      </c>
      <c r="G1679">
        <v>2452775</v>
      </c>
      <c r="I1679" t="s">
        <v>1166</v>
      </c>
    </row>
    <row r="1680" spans="1:9" x14ac:dyDescent="0.25">
      <c r="A1680">
        <v>7550</v>
      </c>
      <c r="B1680" t="s">
        <v>73</v>
      </c>
      <c r="C1680">
        <v>340</v>
      </c>
      <c r="D1680" s="404">
        <v>45262</v>
      </c>
      <c r="E1680" t="s">
        <v>1701</v>
      </c>
      <c r="F1680">
        <v>0</v>
      </c>
      <c r="G1680">
        <v>2455551</v>
      </c>
      <c r="I1680" t="s">
        <v>1166</v>
      </c>
    </row>
    <row r="1681" spans="1:9" x14ac:dyDescent="0.25">
      <c r="A1681">
        <v>7550</v>
      </c>
      <c r="B1681" t="s">
        <v>73</v>
      </c>
      <c r="C1681">
        <v>340</v>
      </c>
      <c r="D1681" s="404">
        <v>45266</v>
      </c>
      <c r="E1681" t="s">
        <v>1701</v>
      </c>
      <c r="F1681">
        <v>0</v>
      </c>
      <c r="G1681">
        <v>2460650</v>
      </c>
      <c r="I1681" t="s">
        <v>1166</v>
      </c>
    </row>
    <row r="1682" spans="1:9" x14ac:dyDescent="0.25">
      <c r="A1682">
        <v>7550</v>
      </c>
      <c r="B1682" t="s">
        <v>73</v>
      </c>
      <c r="C1682">
        <v>340</v>
      </c>
      <c r="D1682" s="404">
        <v>45266</v>
      </c>
      <c r="E1682" t="s">
        <v>1701</v>
      </c>
      <c r="F1682">
        <v>0</v>
      </c>
      <c r="G1682">
        <v>2460658</v>
      </c>
      <c r="I1682" t="s">
        <v>1166</v>
      </c>
    </row>
    <row r="1683" spans="1:9" x14ac:dyDescent="0.25">
      <c r="A1683">
        <v>7550</v>
      </c>
      <c r="B1683" t="s">
        <v>73</v>
      </c>
      <c r="C1683">
        <v>340</v>
      </c>
      <c r="D1683" s="404">
        <v>45267</v>
      </c>
      <c r="E1683" t="s">
        <v>1701</v>
      </c>
      <c r="F1683">
        <v>0</v>
      </c>
      <c r="G1683">
        <v>2462864</v>
      </c>
      <c r="I1683" t="s">
        <v>1166</v>
      </c>
    </row>
    <row r="1684" spans="1:9" x14ac:dyDescent="0.25">
      <c r="A1684">
        <v>7550</v>
      </c>
      <c r="B1684" t="s">
        <v>73</v>
      </c>
      <c r="C1684">
        <v>340</v>
      </c>
      <c r="D1684" s="404">
        <v>45269</v>
      </c>
      <c r="E1684" t="s">
        <v>1701</v>
      </c>
      <c r="F1684">
        <v>0</v>
      </c>
      <c r="G1684">
        <v>2465530</v>
      </c>
      <c r="I1684" t="s">
        <v>1166</v>
      </c>
    </row>
    <row r="1685" spans="1:9" x14ac:dyDescent="0.25">
      <c r="A1685">
        <v>7550</v>
      </c>
      <c r="B1685" t="s">
        <v>73</v>
      </c>
      <c r="C1685">
        <v>340</v>
      </c>
      <c r="D1685" s="404">
        <v>45273</v>
      </c>
      <c r="E1685" t="s">
        <v>1701</v>
      </c>
      <c r="F1685">
        <v>0</v>
      </c>
      <c r="G1685">
        <v>2470802</v>
      </c>
      <c r="I1685" t="s">
        <v>1166</v>
      </c>
    </row>
    <row r="1686" spans="1:9" x14ac:dyDescent="0.25">
      <c r="A1686">
        <v>7550</v>
      </c>
      <c r="B1686" t="s">
        <v>73</v>
      </c>
      <c r="C1686">
        <v>340</v>
      </c>
      <c r="D1686" s="404">
        <v>45276</v>
      </c>
      <c r="E1686" t="s">
        <v>1701</v>
      </c>
      <c r="F1686">
        <v>0</v>
      </c>
      <c r="G1686">
        <v>2475986</v>
      </c>
      <c r="I1686" t="s">
        <v>1166</v>
      </c>
    </row>
    <row r="1687" spans="1:9" x14ac:dyDescent="0.25">
      <c r="A1687">
        <v>7550</v>
      </c>
      <c r="B1687" t="s">
        <v>73</v>
      </c>
      <c r="C1687">
        <v>340</v>
      </c>
      <c r="D1687" s="404">
        <v>45278</v>
      </c>
      <c r="E1687" t="s">
        <v>1701</v>
      </c>
      <c r="F1687">
        <v>0</v>
      </c>
      <c r="G1687">
        <v>2477621</v>
      </c>
      <c r="I1687" t="s">
        <v>1166</v>
      </c>
    </row>
    <row r="1688" spans="1:9" x14ac:dyDescent="0.25">
      <c r="A1688">
        <v>7550</v>
      </c>
      <c r="B1688" t="s">
        <v>73</v>
      </c>
      <c r="C1688">
        <v>340</v>
      </c>
      <c r="D1688" s="404">
        <v>45278</v>
      </c>
      <c r="E1688" t="s">
        <v>1701</v>
      </c>
      <c r="F1688">
        <v>0</v>
      </c>
      <c r="G1688">
        <v>2477624</v>
      </c>
      <c r="I1688" t="s">
        <v>1166</v>
      </c>
    </row>
    <row r="1689" spans="1:9" x14ac:dyDescent="0.25">
      <c r="A1689">
        <v>7550</v>
      </c>
      <c r="B1689" t="s">
        <v>73</v>
      </c>
      <c r="C1689">
        <v>340</v>
      </c>
      <c r="D1689" s="404">
        <v>45279</v>
      </c>
      <c r="E1689" t="s">
        <v>1701</v>
      </c>
      <c r="F1689">
        <v>0</v>
      </c>
      <c r="G1689">
        <v>2479383</v>
      </c>
      <c r="I1689" t="s">
        <v>1166</v>
      </c>
    </row>
    <row r="1690" spans="1:9" x14ac:dyDescent="0.25">
      <c r="A1690">
        <v>7550</v>
      </c>
      <c r="B1690" t="s">
        <v>73</v>
      </c>
      <c r="C1690">
        <v>340</v>
      </c>
      <c r="D1690" s="404">
        <v>45280</v>
      </c>
      <c r="E1690" t="s">
        <v>1701</v>
      </c>
      <c r="F1690">
        <v>0</v>
      </c>
      <c r="G1690">
        <v>2481276</v>
      </c>
      <c r="I1690" t="s">
        <v>1166</v>
      </c>
    </row>
    <row r="1691" spans="1:9" x14ac:dyDescent="0.25">
      <c r="A1691">
        <v>7550</v>
      </c>
      <c r="B1691" t="s">
        <v>73</v>
      </c>
      <c r="C1691">
        <v>340</v>
      </c>
      <c r="D1691" s="404">
        <v>45306</v>
      </c>
      <c r="E1691" t="s">
        <v>1701</v>
      </c>
      <c r="F1691">
        <v>0</v>
      </c>
      <c r="G1691">
        <v>2506603</v>
      </c>
      <c r="I1691" t="s">
        <v>1166</v>
      </c>
    </row>
    <row r="1692" spans="1:9" x14ac:dyDescent="0.25">
      <c r="A1692">
        <v>7550</v>
      </c>
      <c r="B1692" t="s">
        <v>73</v>
      </c>
      <c r="C1692">
        <v>340</v>
      </c>
      <c r="D1692" s="404">
        <v>45308</v>
      </c>
      <c r="E1692" t="s">
        <v>1701</v>
      </c>
      <c r="F1692">
        <v>0</v>
      </c>
      <c r="G1692">
        <v>2509914</v>
      </c>
      <c r="I1692" t="s">
        <v>1166</v>
      </c>
    </row>
    <row r="1693" spans="1:9" x14ac:dyDescent="0.25">
      <c r="A1693">
        <v>7550</v>
      </c>
      <c r="B1693" t="s">
        <v>73</v>
      </c>
      <c r="C1693">
        <v>340</v>
      </c>
      <c r="D1693" s="404">
        <v>45315</v>
      </c>
      <c r="E1693" t="s">
        <v>1701</v>
      </c>
      <c r="F1693">
        <v>0</v>
      </c>
      <c r="G1693">
        <v>2520995</v>
      </c>
      <c r="I1693" t="s">
        <v>1166</v>
      </c>
    </row>
    <row r="1694" spans="1:9" x14ac:dyDescent="0.25">
      <c r="A1694">
        <v>7550</v>
      </c>
      <c r="B1694" t="s">
        <v>73</v>
      </c>
      <c r="C1694">
        <v>340</v>
      </c>
      <c r="D1694" s="404">
        <v>45316</v>
      </c>
      <c r="E1694" t="s">
        <v>1701</v>
      </c>
      <c r="F1694">
        <v>0</v>
      </c>
      <c r="G1694">
        <v>2521003</v>
      </c>
      <c r="I1694" t="s">
        <v>1166</v>
      </c>
    </row>
    <row r="1695" spans="1:9" x14ac:dyDescent="0.25">
      <c r="A1695">
        <v>7550</v>
      </c>
      <c r="B1695" t="s">
        <v>73</v>
      </c>
      <c r="C1695">
        <v>340</v>
      </c>
      <c r="D1695" s="404">
        <v>45323</v>
      </c>
      <c r="E1695" t="s">
        <v>1701</v>
      </c>
      <c r="F1695">
        <v>0</v>
      </c>
      <c r="G1695">
        <v>2530391</v>
      </c>
      <c r="I1695" t="s">
        <v>1166</v>
      </c>
    </row>
    <row r="1696" spans="1:9" x14ac:dyDescent="0.25">
      <c r="A1696">
        <v>7550</v>
      </c>
      <c r="B1696" t="s">
        <v>73</v>
      </c>
      <c r="C1696">
        <v>340</v>
      </c>
      <c r="D1696" s="404">
        <v>45327</v>
      </c>
      <c r="E1696" t="s">
        <v>1701</v>
      </c>
      <c r="F1696">
        <v>0</v>
      </c>
      <c r="G1696">
        <v>2533979</v>
      </c>
      <c r="I1696" t="s">
        <v>1166</v>
      </c>
    </row>
    <row r="1697" spans="1:9" x14ac:dyDescent="0.25">
      <c r="A1697">
        <v>7550</v>
      </c>
      <c r="B1697" t="s">
        <v>73</v>
      </c>
      <c r="C1697">
        <v>340</v>
      </c>
      <c r="D1697" s="404">
        <v>45335</v>
      </c>
      <c r="E1697" t="s">
        <v>1701</v>
      </c>
      <c r="F1697">
        <v>0</v>
      </c>
      <c r="G1697">
        <v>2543682</v>
      </c>
      <c r="I1697" t="s">
        <v>1166</v>
      </c>
    </row>
    <row r="1698" spans="1:9" x14ac:dyDescent="0.25">
      <c r="A1698">
        <v>7550</v>
      </c>
      <c r="B1698" t="s">
        <v>73</v>
      </c>
      <c r="C1698">
        <v>340</v>
      </c>
      <c r="D1698" s="404">
        <v>45336</v>
      </c>
      <c r="E1698" t="s">
        <v>1701</v>
      </c>
      <c r="F1698">
        <v>0</v>
      </c>
      <c r="G1698">
        <v>2545623</v>
      </c>
      <c r="I1698" t="s">
        <v>1166</v>
      </c>
    </row>
    <row r="1699" spans="1:9" x14ac:dyDescent="0.25">
      <c r="A1699">
        <v>7550</v>
      </c>
      <c r="B1699" t="s">
        <v>73</v>
      </c>
      <c r="C1699">
        <v>340</v>
      </c>
      <c r="D1699" s="404">
        <v>45339</v>
      </c>
      <c r="E1699" t="s">
        <v>1701</v>
      </c>
      <c r="F1699">
        <v>0</v>
      </c>
      <c r="G1699">
        <v>2550169</v>
      </c>
      <c r="I1699" t="s">
        <v>1166</v>
      </c>
    </row>
    <row r="1700" spans="1:9" x14ac:dyDescent="0.25">
      <c r="A1700">
        <v>7550</v>
      </c>
      <c r="B1700" t="s">
        <v>73</v>
      </c>
      <c r="C1700">
        <v>340</v>
      </c>
      <c r="D1700" s="404">
        <v>45343</v>
      </c>
      <c r="E1700" t="s">
        <v>1701</v>
      </c>
      <c r="F1700">
        <v>0</v>
      </c>
      <c r="G1700">
        <v>2555961</v>
      </c>
      <c r="I1700" t="s">
        <v>1166</v>
      </c>
    </row>
    <row r="1701" spans="1:9" x14ac:dyDescent="0.25">
      <c r="A1701">
        <v>7550</v>
      </c>
      <c r="B1701" t="s">
        <v>73</v>
      </c>
      <c r="C1701">
        <v>340</v>
      </c>
      <c r="D1701" s="404">
        <v>45343</v>
      </c>
      <c r="E1701" t="s">
        <v>1701</v>
      </c>
      <c r="F1701">
        <v>0</v>
      </c>
      <c r="G1701">
        <v>2555962</v>
      </c>
      <c r="I1701" t="s">
        <v>1166</v>
      </c>
    </row>
    <row r="1702" spans="1:9" x14ac:dyDescent="0.25">
      <c r="A1702">
        <v>7550</v>
      </c>
      <c r="B1702" t="s">
        <v>73</v>
      </c>
      <c r="C1702">
        <v>340</v>
      </c>
      <c r="D1702" s="404">
        <v>45345</v>
      </c>
      <c r="E1702" t="s">
        <v>1701</v>
      </c>
      <c r="F1702">
        <v>0</v>
      </c>
      <c r="G1702">
        <v>2559493</v>
      </c>
      <c r="I1702" t="s">
        <v>1166</v>
      </c>
    </row>
    <row r="1703" spans="1:9" x14ac:dyDescent="0.25">
      <c r="A1703">
        <v>7550</v>
      </c>
      <c r="B1703" t="s">
        <v>73</v>
      </c>
      <c r="C1703">
        <v>340</v>
      </c>
      <c r="D1703" s="404">
        <v>45349</v>
      </c>
      <c r="E1703" t="s">
        <v>1701</v>
      </c>
      <c r="F1703">
        <v>0</v>
      </c>
      <c r="G1703">
        <v>2564064</v>
      </c>
      <c r="I1703" t="s">
        <v>1166</v>
      </c>
    </row>
    <row r="1704" spans="1:9" x14ac:dyDescent="0.25">
      <c r="A1704">
        <v>7550</v>
      </c>
      <c r="B1704" t="s">
        <v>73</v>
      </c>
      <c r="C1704">
        <v>340</v>
      </c>
      <c r="D1704" s="404">
        <v>45351</v>
      </c>
      <c r="E1704" t="s">
        <v>1701</v>
      </c>
      <c r="F1704">
        <v>0</v>
      </c>
      <c r="G1704">
        <v>2568558</v>
      </c>
      <c r="I1704" t="s">
        <v>1166</v>
      </c>
    </row>
    <row r="1705" spans="1:9" x14ac:dyDescent="0.25">
      <c r="A1705">
        <v>7550</v>
      </c>
      <c r="B1705" t="s">
        <v>73</v>
      </c>
      <c r="C1705">
        <v>340</v>
      </c>
      <c r="D1705" s="404">
        <v>45056</v>
      </c>
      <c r="E1705" t="s">
        <v>1702</v>
      </c>
      <c r="F1705">
        <v>34.68</v>
      </c>
      <c r="G1705">
        <v>2187799</v>
      </c>
      <c r="I1705" t="s">
        <v>1166</v>
      </c>
    </row>
    <row r="1706" spans="1:9" x14ac:dyDescent="0.25">
      <c r="A1706">
        <v>7550</v>
      </c>
      <c r="B1706" t="s">
        <v>73</v>
      </c>
      <c r="C1706">
        <v>340</v>
      </c>
      <c r="D1706" s="404">
        <v>45268</v>
      </c>
      <c r="E1706" t="s">
        <v>1703</v>
      </c>
      <c r="F1706">
        <v>33.99</v>
      </c>
      <c r="G1706">
        <v>2464748</v>
      </c>
      <c r="I1706" t="s">
        <v>1166</v>
      </c>
    </row>
    <row r="1707" spans="1:9" x14ac:dyDescent="0.25">
      <c r="A1707">
        <v>7550</v>
      </c>
      <c r="B1707" t="s">
        <v>73</v>
      </c>
      <c r="C1707">
        <v>340</v>
      </c>
      <c r="D1707" s="404">
        <v>45254</v>
      </c>
      <c r="E1707" t="s">
        <v>1704</v>
      </c>
      <c r="F1707">
        <v>35.700000000000003</v>
      </c>
      <c r="G1707">
        <v>2443600</v>
      </c>
      <c r="I1707" t="s">
        <v>1166</v>
      </c>
    </row>
    <row r="1708" spans="1:9" x14ac:dyDescent="0.25">
      <c r="A1708">
        <v>7550</v>
      </c>
      <c r="B1708" t="s">
        <v>73</v>
      </c>
      <c r="C1708">
        <v>340</v>
      </c>
      <c r="D1708" s="404">
        <v>45336</v>
      </c>
      <c r="E1708" t="s">
        <v>1704</v>
      </c>
      <c r="F1708">
        <v>34.65</v>
      </c>
      <c r="G1708">
        <v>2545621</v>
      </c>
      <c r="I1708" t="s">
        <v>1166</v>
      </c>
    </row>
    <row r="1709" spans="1:9" x14ac:dyDescent="0.25">
      <c r="A1709">
        <v>7550</v>
      </c>
      <c r="B1709" t="s">
        <v>73</v>
      </c>
      <c r="C1709">
        <v>340</v>
      </c>
      <c r="D1709" s="404">
        <v>45055</v>
      </c>
      <c r="E1709" t="s">
        <v>1705</v>
      </c>
      <c r="F1709">
        <v>36.380000000000003</v>
      </c>
      <c r="G1709">
        <v>2185936</v>
      </c>
      <c r="I1709" t="s">
        <v>1166</v>
      </c>
    </row>
    <row r="1710" spans="1:9" x14ac:dyDescent="0.25">
      <c r="A1710">
        <v>7550</v>
      </c>
      <c r="B1710" t="s">
        <v>73</v>
      </c>
      <c r="C1710">
        <v>340</v>
      </c>
      <c r="D1710" s="404">
        <v>45063</v>
      </c>
      <c r="E1710" t="s">
        <v>1705</v>
      </c>
      <c r="F1710">
        <v>36.380000000000003</v>
      </c>
      <c r="G1710">
        <v>2196812</v>
      </c>
      <c r="I1710" t="s">
        <v>1166</v>
      </c>
    </row>
    <row r="1711" spans="1:9" x14ac:dyDescent="0.25">
      <c r="A1711">
        <v>7550</v>
      </c>
      <c r="B1711" t="s">
        <v>73</v>
      </c>
      <c r="C1711">
        <v>340</v>
      </c>
      <c r="D1711" s="404">
        <v>45058</v>
      </c>
      <c r="E1711" t="s">
        <v>1706</v>
      </c>
      <c r="F1711">
        <v>36.72</v>
      </c>
      <c r="G1711">
        <v>2191975</v>
      </c>
      <c r="I1711" t="s">
        <v>1166</v>
      </c>
    </row>
    <row r="1712" spans="1:9" x14ac:dyDescent="0.25">
      <c r="A1712">
        <v>7550</v>
      </c>
      <c r="B1712" t="s">
        <v>73</v>
      </c>
      <c r="C1712">
        <v>340</v>
      </c>
      <c r="D1712" s="404">
        <v>45281</v>
      </c>
      <c r="E1712" t="s">
        <v>1706</v>
      </c>
      <c r="F1712">
        <v>35.64</v>
      </c>
      <c r="G1712">
        <v>2483438</v>
      </c>
      <c r="I1712" t="s">
        <v>1166</v>
      </c>
    </row>
    <row r="1713" spans="1:9" x14ac:dyDescent="0.25">
      <c r="A1713">
        <v>7550</v>
      </c>
      <c r="B1713" t="s">
        <v>73</v>
      </c>
      <c r="C1713">
        <v>340</v>
      </c>
      <c r="D1713" s="404">
        <v>45038</v>
      </c>
      <c r="E1713" t="s">
        <v>1707</v>
      </c>
      <c r="F1713">
        <v>37.4</v>
      </c>
      <c r="G1713">
        <v>2166464</v>
      </c>
      <c r="I1713" t="s">
        <v>1166</v>
      </c>
    </row>
    <row r="1714" spans="1:9" x14ac:dyDescent="0.25">
      <c r="A1714">
        <v>7550</v>
      </c>
      <c r="B1714" t="s">
        <v>73</v>
      </c>
      <c r="C1714">
        <v>340</v>
      </c>
      <c r="D1714" s="404">
        <v>44991</v>
      </c>
      <c r="E1714" t="s">
        <v>1708</v>
      </c>
      <c r="F1714">
        <v>38.42</v>
      </c>
      <c r="G1714">
        <v>2108249</v>
      </c>
      <c r="I1714" t="s">
        <v>1166</v>
      </c>
    </row>
    <row r="1715" spans="1:9" x14ac:dyDescent="0.25">
      <c r="A1715">
        <v>7550</v>
      </c>
      <c r="B1715" t="s">
        <v>73</v>
      </c>
      <c r="C1715">
        <v>340</v>
      </c>
      <c r="D1715" s="404">
        <v>45049</v>
      </c>
      <c r="E1715" t="s">
        <v>1708</v>
      </c>
      <c r="F1715">
        <v>38.42</v>
      </c>
      <c r="G1715">
        <v>2179246</v>
      </c>
      <c r="I1715" t="s">
        <v>1166</v>
      </c>
    </row>
    <row r="1716" spans="1:9" x14ac:dyDescent="0.25">
      <c r="A1716">
        <v>7550</v>
      </c>
      <c r="B1716" t="s">
        <v>73</v>
      </c>
      <c r="C1716">
        <v>340</v>
      </c>
      <c r="D1716" s="404">
        <v>45288</v>
      </c>
      <c r="E1716" t="s">
        <v>1708</v>
      </c>
      <c r="F1716">
        <v>37.29</v>
      </c>
      <c r="G1716">
        <v>2488796</v>
      </c>
      <c r="I1716" t="s">
        <v>1166</v>
      </c>
    </row>
    <row r="1717" spans="1:9" x14ac:dyDescent="0.25">
      <c r="A1717">
        <v>7550</v>
      </c>
      <c r="B1717" t="s">
        <v>73</v>
      </c>
      <c r="C1717">
        <v>340</v>
      </c>
      <c r="D1717" s="404">
        <v>45052</v>
      </c>
      <c r="E1717" t="s">
        <v>1709</v>
      </c>
      <c r="F1717">
        <v>39.1</v>
      </c>
      <c r="G1717">
        <v>2183374</v>
      </c>
      <c r="I1717" t="s">
        <v>1166</v>
      </c>
    </row>
    <row r="1718" spans="1:9" x14ac:dyDescent="0.25">
      <c r="A1718">
        <v>7550</v>
      </c>
      <c r="B1718" t="s">
        <v>73</v>
      </c>
      <c r="C1718">
        <v>340</v>
      </c>
      <c r="D1718" s="404">
        <v>45126</v>
      </c>
      <c r="E1718" t="s">
        <v>1709</v>
      </c>
      <c r="F1718">
        <v>39.1</v>
      </c>
      <c r="G1718">
        <v>2276044</v>
      </c>
      <c r="I1718" t="s">
        <v>1166</v>
      </c>
    </row>
    <row r="1719" spans="1:9" x14ac:dyDescent="0.25">
      <c r="A1719">
        <v>7550</v>
      </c>
      <c r="B1719" t="s">
        <v>73</v>
      </c>
      <c r="C1719">
        <v>340</v>
      </c>
      <c r="D1719" s="404">
        <v>45135</v>
      </c>
      <c r="E1719" t="s">
        <v>1710</v>
      </c>
      <c r="F1719">
        <v>39.78</v>
      </c>
      <c r="G1719">
        <v>2288346</v>
      </c>
      <c r="I1719" t="s">
        <v>1166</v>
      </c>
    </row>
    <row r="1720" spans="1:9" x14ac:dyDescent="0.25">
      <c r="A1720">
        <v>7550</v>
      </c>
      <c r="B1720" t="s">
        <v>73</v>
      </c>
      <c r="C1720">
        <v>340</v>
      </c>
      <c r="D1720" s="404">
        <v>45033</v>
      </c>
      <c r="E1720" t="s">
        <v>1711</v>
      </c>
      <c r="F1720">
        <v>40.119999999999997</v>
      </c>
      <c r="G1720">
        <v>2159424</v>
      </c>
      <c r="I1720" t="s">
        <v>1166</v>
      </c>
    </row>
    <row r="1721" spans="1:9" x14ac:dyDescent="0.25">
      <c r="A1721">
        <v>7550</v>
      </c>
      <c r="B1721" t="s">
        <v>73</v>
      </c>
      <c r="C1721">
        <v>340</v>
      </c>
      <c r="D1721" s="404">
        <v>45034</v>
      </c>
      <c r="E1721" t="s">
        <v>1711</v>
      </c>
      <c r="F1721">
        <v>40.119999999999997</v>
      </c>
      <c r="G1721">
        <v>2160870</v>
      </c>
      <c r="I1721" t="s">
        <v>1166</v>
      </c>
    </row>
    <row r="1722" spans="1:9" x14ac:dyDescent="0.25">
      <c r="A1722">
        <v>7550</v>
      </c>
      <c r="B1722" t="s">
        <v>73</v>
      </c>
      <c r="C1722">
        <v>340</v>
      </c>
      <c r="D1722" s="404">
        <v>45187</v>
      </c>
      <c r="E1722" t="s">
        <v>1712</v>
      </c>
      <c r="F1722">
        <v>42.5</v>
      </c>
      <c r="G1722">
        <v>2353712</v>
      </c>
      <c r="I1722" t="s">
        <v>1166</v>
      </c>
    </row>
    <row r="1723" spans="1:9" x14ac:dyDescent="0.25">
      <c r="A1723">
        <v>7550</v>
      </c>
      <c r="B1723" t="s">
        <v>73</v>
      </c>
      <c r="C1723">
        <v>340</v>
      </c>
      <c r="D1723" s="404">
        <v>44988</v>
      </c>
      <c r="E1723" t="s">
        <v>1713</v>
      </c>
      <c r="F1723">
        <v>48.28</v>
      </c>
      <c r="G1723">
        <v>2106207</v>
      </c>
      <c r="I1723" t="s">
        <v>1166</v>
      </c>
    </row>
    <row r="1724" spans="1:9" x14ac:dyDescent="0.25">
      <c r="A1724">
        <v>7550</v>
      </c>
      <c r="B1724" t="s">
        <v>73</v>
      </c>
      <c r="C1724">
        <v>340</v>
      </c>
      <c r="D1724" s="404">
        <v>45264</v>
      </c>
      <c r="E1724" t="s">
        <v>1714</v>
      </c>
      <c r="F1724">
        <v>48.62</v>
      </c>
      <c r="G1724">
        <v>2457072</v>
      </c>
      <c r="I1724" t="s">
        <v>1166</v>
      </c>
    </row>
    <row r="1725" spans="1:9" x14ac:dyDescent="0.25">
      <c r="A1725">
        <v>7550</v>
      </c>
      <c r="B1725" t="s">
        <v>73</v>
      </c>
      <c r="C1725">
        <v>340</v>
      </c>
      <c r="D1725" s="404">
        <v>45125</v>
      </c>
      <c r="E1725" t="s">
        <v>1715</v>
      </c>
      <c r="F1725">
        <v>50.32</v>
      </c>
      <c r="G1725">
        <v>2274279</v>
      </c>
      <c r="I1725" t="s">
        <v>1166</v>
      </c>
    </row>
    <row r="1726" spans="1:9" x14ac:dyDescent="0.25">
      <c r="A1726">
        <v>7550</v>
      </c>
      <c r="B1726" t="s">
        <v>73</v>
      </c>
      <c r="C1726">
        <v>340</v>
      </c>
      <c r="D1726" s="404">
        <v>45029</v>
      </c>
      <c r="E1726" t="s">
        <v>1716</v>
      </c>
      <c r="F1726">
        <v>51</v>
      </c>
      <c r="G1726">
        <v>2156030</v>
      </c>
      <c r="I1726" t="s">
        <v>1166</v>
      </c>
    </row>
    <row r="1727" spans="1:9" x14ac:dyDescent="0.25">
      <c r="A1727">
        <v>7550</v>
      </c>
      <c r="B1727" t="s">
        <v>73</v>
      </c>
      <c r="C1727">
        <v>340</v>
      </c>
      <c r="D1727" s="404">
        <v>45267</v>
      </c>
      <c r="E1727" t="s">
        <v>1717</v>
      </c>
      <c r="F1727">
        <v>50.49</v>
      </c>
      <c r="G1727">
        <v>2462867</v>
      </c>
      <c r="I1727" t="s">
        <v>1166</v>
      </c>
    </row>
    <row r="1728" spans="1:9" x14ac:dyDescent="0.25">
      <c r="A1728">
        <v>7550</v>
      </c>
      <c r="B1728" t="s">
        <v>73</v>
      </c>
      <c r="C1728">
        <v>340</v>
      </c>
      <c r="D1728" s="404">
        <v>45283</v>
      </c>
      <c r="E1728" t="s">
        <v>1718</v>
      </c>
      <c r="F1728">
        <v>57.09</v>
      </c>
      <c r="G1728">
        <v>2486778</v>
      </c>
      <c r="I1728" t="s">
        <v>1166</v>
      </c>
    </row>
    <row r="1729" spans="1:9" x14ac:dyDescent="0.25">
      <c r="A1729">
        <v>7550</v>
      </c>
      <c r="B1729" t="s">
        <v>73</v>
      </c>
      <c r="C1729">
        <v>340</v>
      </c>
      <c r="D1729" s="404">
        <v>45189</v>
      </c>
      <c r="E1729" t="s">
        <v>1719</v>
      </c>
      <c r="F1729">
        <v>63.58</v>
      </c>
      <c r="G1729">
        <v>2356978</v>
      </c>
      <c r="I1729" t="s">
        <v>1166</v>
      </c>
    </row>
    <row r="1730" spans="1:9" x14ac:dyDescent="0.25">
      <c r="A1730">
        <v>7550</v>
      </c>
      <c r="B1730" t="s">
        <v>73</v>
      </c>
      <c r="C1730">
        <v>340</v>
      </c>
      <c r="D1730" s="404">
        <v>45184</v>
      </c>
      <c r="E1730" t="s">
        <v>1720</v>
      </c>
      <c r="F1730">
        <v>65.62</v>
      </c>
      <c r="G1730">
        <v>2351582</v>
      </c>
      <c r="I1730" t="s">
        <v>1166</v>
      </c>
    </row>
    <row r="1731" spans="1:9" x14ac:dyDescent="0.25">
      <c r="A1731">
        <v>7550</v>
      </c>
      <c r="B1731" t="s">
        <v>73</v>
      </c>
      <c r="C1731">
        <v>340</v>
      </c>
      <c r="D1731" s="404">
        <v>45183</v>
      </c>
      <c r="E1731" t="s">
        <v>1721</v>
      </c>
      <c r="F1731">
        <v>74.8</v>
      </c>
      <c r="G1731">
        <v>2350140</v>
      </c>
      <c r="I1731" t="s">
        <v>1166</v>
      </c>
    </row>
    <row r="1732" spans="1:9" x14ac:dyDescent="0.25">
      <c r="A1732">
        <v>7550</v>
      </c>
      <c r="B1732" t="s">
        <v>73</v>
      </c>
      <c r="C1732">
        <v>340</v>
      </c>
      <c r="D1732" s="404">
        <v>45132</v>
      </c>
      <c r="E1732" t="s">
        <v>1722</v>
      </c>
      <c r="F1732">
        <v>80.92</v>
      </c>
      <c r="G1732">
        <v>2283325</v>
      </c>
      <c r="I1732" t="s">
        <v>1166</v>
      </c>
    </row>
    <row r="1733" spans="1:9" x14ac:dyDescent="0.25">
      <c r="A1733">
        <v>7550</v>
      </c>
      <c r="B1733" t="s">
        <v>73</v>
      </c>
      <c r="C1733">
        <v>340</v>
      </c>
      <c r="D1733" s="404">
        <v>45159</v>
      </c>
      <c r="E1733" t="s">
        <v>1723</v>
      </c>
      <c r="F1733">
        <v>91.8</v>
      </c>
      <c r="G1733">
        <v>2317844</v>
      </c>
      <c r="I1733" t="s">
        <v>1166</v>
      </c>
    </row>
    <row r="1734" spans="1:9" x14ac:dyDescent="0.25">
      <c r="A1734">
        <v>7550</v>
      </c>
      <c r="B1734" t="s">
        <v>73</v>
      </c>
      <c r="C1734">
        <v>340</v>
      </c>
      <c r="D1734" s="404">
        <v>45057</v>
      </c>
      <c r="E1734" t="s">
        <v>1724</v>
      </c>
      <c r="F1734">
        <v>92.48</v>
      </c>
      <c r="G1734">
        <v>2189470</v>
      </c>
      <c r="I1734" t="s">
        <v>1166</v>
      </c>
    </row>
    <row r="1735" spans="1:9" x14ac:dyDescent="0.25">
      <c r="A1735">
        <v>7550</v>
      </c>
      <c r="B1735" t="s">
        <v>73</v>
      </c>
      <c r="C1735">
        <v>340</v>
      </c>
      <c r="D1735" s="404">
        <v>45044</v>
      </c>
      <c r="E1735" t="s">
        <v>1725</v>
      </c>
      <c r="F1735">
        <v>98.6</v>
      </c>
      <c r="G1735">
        <v>2173660</v>
      </c>
      <c r="I1735" t="s">
        <v>1166</v>
      </c>
    </row>
    <row r="1736" spans="1:9" x14ac:dyDescent="0.25">
      <c r="A1736">
        <v>7550</v>
      </c>
      <c r="B1736" t="s">
        <v>73</v>
      </c>
      <c r="C1736">
        <v>340</v>
      </c>
      <c r="D1736" s="404">
        <v>45062</v>
      </c>
      <c r="E1736" t="s">
        <v>1726</v>
      </c>
      <c r="F1736">
        <v>102.68</v>
      </c>
      <c r="G1736">
        <v>2194689</v>
      </c>
      <c r="I1736" t="s">
        <v>1166</v>
      </c>
    </row>
    <row r="1737" spans="1:9" x14ac:dyDescent="0.25">
      <c r="A1737">
        <v>7550</v>
      </c>
      <c r="B1737" t="s">
        <v>73</v>
      </c>
      <c r="C1737">
        <v>440</v>
      </c>
      <c r="D1737" s="404">
        <v>44986</v>
      </c>
      <c r="E1737" t="s">
        <v>1727</v>
      </c>
      <c r="F1737">
        <v>2.48</v>
      </c>
      <c r="G1737">
        <v>2102777</v>
      </c>
      <c r="I1737" t="s">
        <v>1166</v>
      </c>
    </row>
    <row r="1738" spans="1:9" x14ac:dyDescent="0.25">
      <c r="A1738">
        <v>7550</v>
      </c>
      <c r="B1738" t="s">
        <v>73</v>
      </c>
      <c r="C1738">
        <v>440</v>
      </c>
      <c r="D1738" s="404">
        <v>45006</v>
      </c>
      <c r="E1738" t="s">
        <v>1727</v>
      </c>
      <c r="F1738">
        <v>2.64</v>
      </c>
      <c r="G1738">
        <v>2128568</v>
      </c>
      <c r="I1738" t="s">
        <v>1166</v>
      </c>
    </row>
    <row r="1739" spans="1:9" x14ac:dyDescent="0.25">
      <c r="A1739">
        <v>7550</v>
      </c>
      <c r="B1739" t="s">
        <v>73</v>
      </c>
      <c r="C1739">
        <v>440</v>
      </c>
      <c r="D1739" s="404">
        <v>45093</v>
      </c>
      <c r="E1739" t="s">
        <v>1727</v>
      </c>
      <c r="F1739">
        <v>2.88</v>
      </c>
      <c r="G1739">
        <v>2236313</v>
      </c>
      <c r="I1739" t="s">
        <v>1166</v>
      </c>
    </row>
    <row r="1740" spans="1:9" x14ac:dyDescent="0.25">
      <c r="A1740">
        <v>7550</v>
      </c>
      <c r="B1740" t="s">
        <v>73</v>
      </c>
      <c r="C1740">
        <v>440</v>
      </c>
      <c r="D1740" s="404">
        <v>45160</v>
      </c>
      <c r="E1740" t="s">
        <v>1728</v>
      </c>
      <c r="F1740">
        <v>3.6</v>
      </c>
      <c r="G1740">
        <v>2319407</v>
      </c>
      <c r="I1740" t="s">
        <v>1166</v>
      </c>
    </row>
    <row r="1741" spans="1:9" x14ac:dyDescent="0.25">
      <c r="A1741">
        <v>7550</v>
      </c>
      <c r="B1741" t="s">
        <v>73</v>
      </c>
      <c r="C1741">
        <v>440</v>
      </c>
      <c r="D1741" s="404">
        <v>45176</v>
      </c>
      <c r="E1741" t="s">
        <v>1728</v>
      </c>
      <c r="F1741">
        <v>3.6</v>
      </c>
      <c r="G1741">
        <v>2341181</v>
      </c>
      <c r="I1741" t="s">
        <v>1166</v>
      </c>
    </row>
    <row r="1742" spans="1:9" x14ac:dyDescent="0.25">
      <c r="A1742">
        <v>7550</v>
      </c>
      <c r="B1742" t="s">
        <v>73</v>
      </c>
      <c r="C1742">
        <v>440</v>
      </c>
      <c r="D1742" s="404">
        <v>44991</v>
      </c>
      <c r="E1742" t="s">
        <v>1729</v>
      </c>
      <c r="F1742">
        <v>3.72</v>
      </c>
      <c r="G1742">
        <v>2108274</v>
      </c>
      <c r="I1742" t="s">
        <v>1166</v>
      </c>
    </row>
    <row r="1743" spans="1:9" x14ac:dyDescent="0.25">
      <c r="A1743">
        <v>7550</v>
      </c>
      <c r="B1743" t="s">
        <v>73</v>
      </c>
      <c r="C1743">
        <v>440</v>
      </c>
      <c r="D1743" s="404">
        <v>45085</v>
      </c>
      <c r="E1743" t="s">
        <v>1729</v>
      </c>
      <c r="F1743">
        <v>4.32</v>
      </c>
      <c r="G1743">
        <v>2225498</v>
      </c>
      <c r="I1743" t="s">
        <v>1166</v>
      </c>
    </row>
    <row r="1744" spans="1:9" x14ac:dyDescent="0.25">
      <c r="A1744">
        <v>7550</v>
      </c>
      <c r="B1744" t="s">
        <v>73</v>
      </c>
      <c r="C1744">
        <v>440</v>
      </c>
      <c r="D1744" s="404">
        <v>45125</v>
      </c>
      <c r="E1744" t="s">
        <v>1729</v>
      </c>
      <c r="F1744">
        <v>4.32</v>
      </c>
      <c r="G1744">
        <v>2274298</v>
      </c>
      <c r="I1744" t="s">
        <v>1166</v>
      </c>
    </row>
    <row r="1745" spans="1:9" x14ac:dyDescent="0.25">
      <c r="A1745">
        <v>7550</v>
      </c>
      <c r="B1745" t="s">
        <v>73</v>
      </c>
      <c r="C1745">
        <v>440</v>
      </c>
      <c r="D1745" s="404">
        <v>45351</v>
      </c>
      <c r="E1745" t="s">
        <v>1729</v>
      </c>
      <c r="F1745">
        <v>4.32</v>
      </c>
      <c r="G1745">
        <v>2568589</v>
      </c>
      <c r="I1745" t="s">
        <v>1166</v>
      </c>
    </row>
    <row r="1746" spans="1:9" x14ac:dyDescent="0.25">
      <c r="A1746">
        <v>7550</v>
      </c>
      <c r="B1746" t="s">
        <v>73</v>
      </c>
      <c r="C1746">
        <v>440</v>
      </c>
      <c r="D1746" s="404">
        <v>45183</v>
      </c>
      <c r="E1746" t="s">
        <v>1730</v>
      </c>
      <c r="F1746">
        <v>4.68</v>
      </c>
      <c r="G1746">
        <v>2350167</v>
      </c>
      <c r="I1746" t="s">
        <v>1166</v>
      </c>
    </row>
    <row r="1747" spans="1:9" x14ac:dyDescent="0.25">
      <c r="A1747">
        <v>7550</v>
      </c>
      <c r="B1747" t="s">
        <v>73</v>
      </c>
      <c r="C1747">
        <v>440</v>
      </c>
      <c r="D1747" s="404">
        <v>45218</v>
      </c>
      <c r="E1747" t="s">
        <v>1730</v>
      </c>
      <c r="F1747">
        <v>4.68</v>
      </c>
      <c r="G1747">
        <v>2395859</v>
      </c>
      <c r="I1747" t="s">
        <v>1166</v>
      </c>
    </row>
    <row r="1748" spans="1:9" x14ac:dyDescent="0.25">
      <c r="A1748">
        <v>7550</v>
      </c>
      <c r="B1748" t="s">
        <v>73</v>
      </c>
      <c r="C1748">
        <v>440</v>
      </c>
      <c r="D1748" s="404">
        <v>45007</v>
      </c>
      <c r="E1748" t="s">
        <v>1731</v>
      </c>
      <c r="F1748">
        <v>4.95</v>
      </c>
      <c r="G1748">
        <v>2130333</v>
      </c>
      <c r="I1748" t="s">
        <v>1166</v>
      </c>
    </row>
    <row r="1749" spans="1:9" x14ac:dyDescent="0.25">
      <c r="A1749">
        <v>7550</v>
      </c>
      <c r="B1749" t="s">
        <v>73</v>
      </c>
      <c r="C1749">
        <v>440</v>
      </c>
      <c r="D1749" s="404">
        <v>44991</v>
      </c>
      <c r="E1749" t="s">
        <v>1732</v>
      </c>
      <c r="F1749">
        <v>5.27</v>
      </c>
      <c r="G1749">
        <v>2108273</v>
      </c>
      <c r="I1749" t="s">
        <v>1166</v>
      </c>
    </row>
    <row r="1750" spans="1:9" x14ac:dyDescent="0.25">
      <c r="A1750">
        <v>7550</v>
      </c>
      <c r="B1750" t="s">
        <v>73</v>
      </c>
      <c r="C1750">
        <v>440</v>
      </c>
      <c r="D1750" s="404">
        <v>45132</v>
      </c>
      <c r="E1750" t="s">
        <v>1732</v>
      </c>
      <c r="F1750">
        <v>6.12</v>
      </c>
      <c r="G1750">
        <v>2283345</v>
      </c>
      <c r="I1750" t="s">
        <v>1166</v>
      </c>
    </row>
    <row r="1751" spans="1:9" x14ac:dyDescent="0.25">
      <c r="A1751">
        <v>7550</v>
      </c>
      <c r="B1751" t="s">
        <v>73</v>
      </c>
      <c r="C1751">
        <v>440</v>
      </c>
      <c r="D1751" s="404">
        <v>45118</v>
      </c>
      <c r="E1751" t="s">
        <v>1733</v>
      </c>
      <c r="F1751">
        <v>6.48</v>
      </c>
      <c r="G1751">
        <v>2267500</v>
      </c>
      <c r="I1751" t="s">
        <v>1166</v>
      </c>
    </row>
    <row r="1752" spans="1:9" x14ac:dyDescent="0.25">
      <c r="A1752">
        <v>7550</v>
      </c>
      <c r="B1752" t="s">
        <v>73</v>
      </c>
      <c r="C1752">
        <v>440</v>
      </c>
      <c r="D1752" s="404">
        <v>45120</v>
      </c>
      <c r="E1752" t="s">
        <v>1733</v>
      </c>
      <c r="F1752">
        <v>6.48</v>
      </c>
      <c r="G1752">
        <v>2270886</v>
      </c>
      <c r="I1752" t="s">
        <v>1166</v>
      </c>
    </row>
    <row r="1753" spans="1:9" x14ac:dyDescent="0.25">
      <c r="A1753">
        <v>7550</v>
      </c>
      <c r="B1753" t="s">
        <v>73</v>
      </c>
      <c r="C1753">
        <v>440</v>
      </c>
      <c r="D1753" s="404">
        <v>45251</v>
      </c>
      <c r="E1753" t="s">
        <v>1733</v>
      </c>
      <c r="F1753">
        <v>6.48</v>
      </c>
      <c r="G1753">
        <v>2437922</v>
      </c>
      <c r="I1753" t="s">
        <v>1166</v>
      </c>
    </row>
    <row r="1754" spans="1:9" x14ac:dyDescent="0.25">
      <c r="A1754">
        <v>7550</v>
      </c>
      <c r="B1754" t="s">
        <v>73</v>
      </c>
      <c r="C1754">
        <v>440</v>
      </c>
      <c r="D1754" s="404">
        <v>45238</v>
      </c>
      <c r="E1754" t="s">
        <v>1734</v>
      </c>
      <c r="F1754">
        <v>7.2</v>
      </c>
      <c r="G1754">
        <v>2420674</v>
      </c>
      <c r="I1754" t="s">
        <v>1166</v>
      </c>
    </row>
    <row r="1755" spans="1:9" x14ac:dyDescent="0.25">
      <c r="A1755">
        <v>7550</v>
      </c>
      <c r="B1755" t="s">
        <v>73</v>
      </c>
      <c r="C1755">
        <v>440</v>
      </c>
      <c r="D1755" s="404">
        <v>45244</v>
      </c>
      <c r="E1755" t="s">
        <v>1735</v>
      </c>
      <c r="F1755">
        <v>7.92</v>
      </c>
      <c r="G1755">
        <v>2428297</v>
      </c>
      <c r="I1755" t="s">
        <v>1166</v>
      </c>
    </row>
    <row r="1756" spans="1:9" x14ac:dyDescent="0.25">
      <c r="A1756">
        <v>7550</v>
      </c>
      <c r="B1756" t="s">
        <v>73</v>
      </c>
      <c r="C1756">
        <v>440</v>
      </c>
      <c r="D1756" s="404">
        <v>45002</v>
      </c>
      <c r="E1756" t="s">
        <v>1736</v>
      </c>
      <c r="F1756">
        <v>7.13</v>
      </c>
      <c r="G1756">
        <v>2124956</v>
      </c>
      <c r="I1756" t="s">
        <v>1166</v>
      </c>
    </row>
    <row r="1757" spans="1:9" x14ac:dyDescent="0.25">
      <c r="A1757">
        <v>7550</v>
      </c>
      <c r="B1757" t="s">
        <v>73</v>
      </c>
      <c r="C1757">
        <v>440</v>
      </c>
      <c r="D1757" s="404">
        <v>45203</v>
      </c>
      <c r="E1757" t="s">
        <v>1736</v>
      </c>
      <c r="F1757">
        <v>8.2799999999999994</v>
      </c>
      <c r="G1757">
        <v>2375800</v>
      </c>
      <c r="I1757" t="s">
        <v>1166</v>
      </c>
    </row>
    <row r="1758" spans="1:9" x14ac:dyDescent="0.25">
      <c r="A1758">
        <v>7550</v>
      </c>
      <c r="B1758" t="s">
        <v>73</v>
      </c>
      <c r="C1758">
        <v>440</v>
      </c>
      <c r="D1758" s="404">
        <v>45058</v>
      </c>
      <c r="E1758" t="s">
        <v>1737</v>
      </c>
      <c r="F1758">
        <v>8.25</v>
      </c>
      <c r="G1758">
        <v>2191996</v>
      </c>
      <c r="I1758" t="s">
        <v>1166</v>
      </c>
    </row>
    <row r="1759" spans="1:9" x14ac:dyDescent="0.25">
      <c r="A1759">
        <v>7550</v>
      </c>
      <c r="B1759" t="s">
        <v>73</v>
      </c>
      <c r="C1759">
        <v>440</v>
      </c>
      <c r="D1759" s="404">
        <v>45161</v>
      </c>
      <c r="E1759" t="s">
        <v>1738</v>
      </c>
      <c r="F1759">
        <v>10.8</v>
      </c>
      <c r="G1759">
        <v>2321135</v>
      </c>
      <c r="I1759" t="s">
        <v>1166</v>
      </c>
    </row>
    <row r="1760" spans="1:9" x14ac:dyDescent="0.25">
      <c r="A1760">
        <v>7550</v>
      </c>
      <c r="B1760" t="s">
        <v>73</v>
      </c>
      <c r="C1760">
        <v>440</v>
      </c>
      <c r="D1760" s="404">
        <v>45006</v>
      </c>
      <c r="E1760" t="s">
        <v>1739</v>
      </c>
      <c r="F1760">
        <v>10.56</v>
      </c>
      <c r="G1760">
        <v>2128569</v>
      </c>
      <c r="I1760" t="s">
        <v>1166</v>
      </c>
    </row>
    <row r="1761" spans="1:9" x14ac:dyDescent="0.25">
      <c r="A1761">
        <v>7550</v>
      </c>
      <c r="B1761" t="s">
        <v>73</v>
      </c>
      <c r="C1761">
        <v>440</v>
      </c>
      <c r="D1761" s="404">
        <v>45012</v>
      </c>
      <c r="E1761" t="s">
        <v>1739</v>
      </c>
      <c r="F1761">
        <v>10.56</v>
      </c>
      <c r="G1761">
        <v>2136015</v>
      </c>
      <c r="I1761" t="s">
        <v>1166</v>
      </c>
    </row>
    <row r="1762" spans="1:9" x14ac:dyDescent="0.25">
      <c r="A1762">
        <v>7550</v>
      </c>
      <c r="B1762" t="s">
        <v>73</v>
      </c>
      <c r="C1762">
        <v>440</v>
      </c>
      <c r="D1762" s="404">
        <v>45119</v>
      </c>
      <c r="E1762" t="s">
        <v>1739</v>
      </c>
      <c r="F1762">
        <v>11.52</v>
      </c>
      <c r="G1762">
        <v>2269076</v>
      </c>
      <c r="I1762" t="s">
        <v>1166</v>
      </c>
    </row>
    <row r="1763" spans="1:9" x14ac:dyDescent="0.25">
      <c r="A1763">
        <v>7550</v>
      </c>
      <c r="B1763" t="s">
        <v>73</v>
      </c>
      <c r="C1763">
        <v>440</v>
      </c>
      <c r="D1763" s="404">
        <v>44988</v>
      </c>
      <c r="E1763" t="s">
        <v>1740</v>
      </c>
      <c r="F1763">
        <v>10.23</v>
      </c>
      <c r="G1763">
        <v>2106225</v>
      </c>
      <c r="I1763" t="s">
        <v>1166</v>
      </c>
    </row>
    <row r="1764" spans="1:9" x14ac:dyDescent="0.25">
      <c r="A1764">
        <v>7550</v>
      </c>
      <c r="B1764" t="s">
        <v>73</v>
      </c>
      <c r="C1764">
        <v>440</v>
      </c>
      <c r="D1764" s="404">
        <v>44994</v>
      </c>
      <c r="E1764" t="s">
        <v>1741</v>
      </c>
      <c r="F1764">
        <v>10.85</v>
      </c>
      <c r="G1764">
        <v>2113803</v>
      </c>
      <c r="I1764" t="s">
        <v>1166</v>
      </c>
    </row>
    <row r="1765" spans="1:9" x14ac:dyDescent="0.25">
      <c r="A1765">
        <v>7550</v>
      </c>
      <c r="B1765" t="s">
        <v>73</v>
      </c>
      <c r="C1765">
        <v>440</v>
      </c>
      <c r="D1765" s="404">
        <v>44991</v>
      </c>
      <c r="E1765" t="s">
        <v>1742</v>
      </c>
      <c r="F1765">
        <v>12.4</v>
      </c>
      <c r="G1765">
        <v>2108275</v>
      </c>
      <c r="I1765" t="s">
        <v>1166</v>
      </c>
    </row>
    <row r="1766" spans="1:9" x14ac:dyDescent="0.25">
      <c r="A1766">
        <v>7550</v>
      </c>
      <c r="B1766" t="s">
        <v>73</v>
      </c>
      <c r="C1766">
        <v>440</v>
      </c>
      <c r="D1766" s="404">
        <v>45261</v>
      </c>
      <c r="E1766" t="s">
        <v>1742</v>
      </c>
      <c r="F1766">
        <v>14.4</v>
      </c>
      <c r="G1766">
        <v>2454817</v>
      </c>
      <c r="I1766" t="s">
        <v>1166</v>
      </c>
    </row>
    <row r="1767" spans="1:9" x14ac:dyDescent="0.25">
      <c r="A1767">
        <v>7550</v>
      </c>
      <c r="B1767" t="s">
        <v>73</v>
      </c>
      <c r="C1767">
        <v>440</v>
      </c>
      <c r="D1767" s="404">
        <v>45251</v>
      </c>
      <c r="E1767" t="s">
        <v>1743</v>
      </c>
      <c r="F1767">
        <v>16.2</v>
      </c>
      <c r="G1767">
        <v>2437921</v>
      </c>
      <c r="I1767" t="s">
        <v>1166</v>
      </c>
    </row>
    <row r="1768" spans="1:9" x14ac:dyDescent="0.25">
      <c r="A1768">
        <v>7550</v>
      </c>
      <c r="B1768" t="s">
        <v>73</v>
      </c>
      <c r="C1768">
        <v>440</v>
      </c>
      <c r="D1768" s="404">
        <v>45330</v>
      </c>
      <c r="E1768" t="s">
        <v>1743</v>
      </c>
      <c r="F1768">
        <v>16.2</v>
      </c>
      <c r="G1768">
        <v>2537466</v>
      </c>
      <c r="I1768" t="s">
        <v>1166</v>
      </c>
    </row>
    <row r="1769" spans="1:9" x14ac:dyDescent="0.25">
      <c r="A1769">
        <v>7550</v>
      </c>
      <c r="B1769" t="s">
        <v>73</v>
      </c>
      <c r="C1769">
        <v>440</v>
      </c>
      <c r="D1769" s="404">
        <v>45117</v>
      </c>
      <c r="E1769" t="s">
        <v>1744</v>
      </c>
      <c r="F1769">
        <v>18</v>
      </c>
      <c r="G1769">
        <v>2267497</v>
      </c>
      <c r="I1769" t="s">
        <v>1166</v>
      </c>
    </row>
    <row r="1770" spans="1:9" x14ac:dyDescent="0.25">
      <c r="A1770">
        <v>7550</v>
      </c>
      <c r="B1770" t="s">
        <v>73</v>
      </c>
      <c r="C1770">
        <v>440</v>
      </c>
      <c r="D1770" s="404">
        <v>44986</v>
      </c>
      <c r="E1770" t="s">
        <v>1745</v>
      </c>
      <c r="F1770">
        <v>16.43</v>
      </c>
      <c r="G1770">
        <v>2102780</v>
      </c>
      <c r="I1770" t="s">
        <v>1166</v>
      </c>
    </row>
    <row r="1771" spans="1:9" x14ac:dyDescent="0.25">
      <c r="A1771">
        <v>7550</v>
      </c>
      <c r="B1771" t="s">
        <v>73</v>
      </c>
      <c r="C1771">
        <v>440</v>
      </c>
      <c r="D1771" s="404">
        <v>45223</v>
      </c>
      <c r="E1771" t="s">
        <v>1746</v>
      </c>
      <c r="F1771">
        <v>20.52</v>
      </c>
      <c r="G1771">
        <v>2399871</v>
      </c>
      <c r="I1771" t="s">
        <v>1166</v>
      </c>
    </row>
    <row r="1772" spans="1:9" x14ac:dyDescent="0.25">
      <c r="A1772">
        <v>7550</v>
      </c>
      <c r="B1772" t="s">
        <v>73</v>
      </c>
      <c r="C1772">
        <v>440</v>
      </c>
      <c r="D1772" s="404">
        <v>45231</v>
      </c>
      <c r="E1772" t="s">
        <v>1747</v>
      </c>
      <c r="F1772">
        <v>22.32</v>
      </c>
      <c r="G1772">
        <v>2411826</v>
      </c>
      <c r="I1772" t="s">
        <v>1166</v>
      </c>
    </row>
    <row r="1773" spans="1:9" x14ac:dyDescent="0.25">
      <c r="A1773">
        <v>7550</v>
      </c>
      <c r="B1773" t="s">
        <v>73</v>
      </c>
      <c r="C1773">
        <v>440</v>
      </c>
      <c r="D1773" s="404">
        <v>45069</v>
      </c>
      <c r="E1773" t="s">
        <v>1748</v>
      </c>
      <c r="F1773">
        <v>24.12</v>
      </c>
      <c r="G1773">
        <v>2204022</v>
      </c>
      <c r="I1773" t="s">
        <v>1166</v>
      </c>
    </row>
    <row r="1774" spans="1:9" x14ac:dyDescent="0.25">
      <c r="A1774">
        <v>7550</v>
      </c>
      <c r="B1774" t="s">
        <v>73</v>
      </c>
      <c r="C1774">
        <v>440</v>
      </c>
      <c r="D1774" s="404">
        <v>45226</v>
      </c>
      <c r="E1774" t="s">
        <v>1749</v>
      </c>
      <c r="F1774">
        <v>26.28</v>
      </c>
      <c r="G1774">
        <v>2405207</v>
      </c>
      <c r="I1774" t="s">
        <v>1166</v>
      </c>
    </row>
    <row r="1775" spans="1:9" x14ac:dyDescent="0.25">
      <c r="A1775">
        <v>7550</v>
      </c>
      <c r="B1775" t="s">
        <v>73</v>
      </c>
      <c r="C1775">
        <v>440</v>
      </c>
      <c r="D1775" s="404">
        <v>45224</v>
      </c>
      <c r="E1775" t="s">
        <v>1750</v>
      </c>
      <c r="F1775">
        <v>27</v>
      </c>
      <c r="G1775">
        <v>2401775</v>
      </c>
      <c r="I1775" t="s">
        <v>1166</v>
      </c>
    </row>
    <row r="1776" spans="1:9" x14ac:dyDescent="0.25">
      <c r="A1776">
        <v>7550</v>
      </c>
      <c r="B1776" t="s">
        <v>73</v>
      </c>
      <c r="C1776">
        <v>440</v>
      </c>
      <c r="D1776" s="404">
        <v>45229</v>
      </c>
      <c r="E1776" t="s">
        <v>1751</v>
      </c>
      <c r="F1776">
        <v>28.08</v>
      </c>
      <c r="G1776">
        <v>2407605</v>
      </c>
      <c r="I1776" t="s">
        <v>1166</v>
      </c>
    </row>
    <row r="1777" spans="1:9" x14ac:dyDescent="0.25">
      <c r="A1777">
        <v>7550</v>
      </c>
      <c r="B1777" t="s">
        <v>73</v>
      </c>
      <c r="C1777">
        <v>440</v>
      </c>
      <c r="D1777" s="404">
        <v>45012</v>
      </c>
      <c r="E1777" t="s">
        <v>1752</v>
      </c>
      <c r="F1777">
        <v>28.05</v>
      </c>
      <c r="G1777">
        <v>2136018</v>
      </c>
      <c r="I1777" t="s">
        <v>1166</v>
      </c>
    </row>
    <row r="1778" spans="1:9" x14ac:dyDescent="0.25">
      <c r="A1778">
        <v>7550</v>
      </c>
      <c r="B1778" t="s">
        <v>73</v>
      </c>
      <c r="C1778">
        <v>440</v>
      </c>
      <c r="D1778" s="404">
        <v>45106</v>
      </c>
      <c r="E1778" t="s">
        <v>1753</v>
      </c>
      <c r="F1778">
        <v>31.32</v>
      </c>
      <c r="G1778">
        <v>2252974</v>
      </c>
      <c r="I1778" t="s">
        <v>1166</v>
      </c>
    </row>
    <row r="1779" spans="1:9" x14ac:dyDescent="0.25">
      <c r="A1779">
        <v>7550</v>
      </c>
      <c r="B1779" t="s">
        <v>73</v>
      </c>
      <c r="C1779">
        <v>440</v>
      </c>
      <c r="D1779" s="404">
        <v>45216</v>
      </c>
      <c r="E1779" t="s">
        <v>1753</v>
      </c>
      <c r="F1779">
        <v>31.32</v>
      </c>
      <c r="G1779">
        <v>2392496</v>
      </c>
      <c r="I1779" t="s">
        <v>1166</v>
      </c>
    </row>
    <row r="1780" spans="1:9" x14ac:dyDescent="0.25">
      <c r="A1780">
        <v>7550</v>
      </c>
      <c r="B1780" t="s">
        <v>73</v>
      </c>
      <c r="C1780">
        <v>440</v>
      </c>
      <c r="D1780" s="404">
        <v>45132</v>
      </c>
      <c r="E1780" t="s">
        <v>1754</v>
      </c>
      <c r="F1780">
        <v>32.4</v>
      </c>
      <c r="G1780">
        <v>2283344</v>
      </c>
      <c r="I1780" t="s">
        <v>1166</v>
      </c>
    </row>
    <row r="1781" spans="1:9" x14ac:dyDescent="0.25">
      <c r="A1781">
        <v>7550</v>
      </c>
      <c r="B1781" t="s">
        <v>73</v>
      </c>
      <c r="C1781">
        <v>440</v>
      </c>
      <c r="D1781" s="404">
        <v>45058</v>
      </c>
      <c r="E1781" t="s">
        <v>1755</v>
      </c>
      <c r="F1781">
        <v>30.36</v>
      </c>
      <c r="G1781">
        <v>2191997</v>
      </c>
      <c r="I1781" t="s">
        <v>1166</v>
      </c>
    </row>
    <row r="1782" spans="1:9" x14ac:dyDescent="0.25">
      <c r="A1782">
        <v>7550</v>
      </c>
      <c r="B1782" t="s">
        <v>73</v>
      </c>
      <c r="C1782">
        <v>440</v>
      </c>
      <c r="D1782" s="404">
        <v>45217</v>
      </c>
      <c r="E1782" t="s">
        <v>1756</v>
      </c>
      <c r="F1782">
        <v>35.28</v>
      </c>
      <c r="G1782">
        <v>2394183</v>
      </c>
      <c r="I1782" t="s">
        <v>1166</v>
      </c>
    </row>
    <row r="1783" spans="1:9" x14ac:dyDescent="0.25">
      <c r="A1783">
        <v>7550</v>
      </c>
      <c r="B1783" t="s">
        <v>73</v>
      </c>
      <c r="C1783">
        <v>440</v>
      </c>
      <c r="D1783" s="404">
        <v>45229</v>
      </c>
      <c r="E1783" t="s">
        <v>1756</v>
      </c>
      <c r="F1783">
        <v>35.28</v>
      </c>
      <c r="G1783">
        <v>2407607</v>
      </c>
      <c r="I1783" t="s">
        <v>1166</v>
      </c>
    </row>
    <row r="1784" spans="1:9" x14ac:dyDescent="0.25">
      <c r="A1784">
        <v>7550</v>
      </c>
      <c r="B1784" t="s">
        <v>73</v>
      </c>
      <c r="C1784">
        <v>440</v>
      </c>
      <c r="D1784" s="404">
        <v>45330</v>
      </c>
      <c r="E1784" t="s">
        <v>1757</v>
      </c>
      <c r="F1784">
        <v>0</v>
      </c>
      <c r="G1784">
        <v>2537464</v>
      </c>
      <c r="I1784" t="s">
        <v>1166</v>
      </c>
    </row>
    <row r="1785" spans="1:9" x14ac:dyDescent="0.25">
      <c r="A1785">
        <v>7550</v>
      </c>
      <c r="B1785" t="s">
        <v>73</v>
      </c>
      <c r="C1785">
        <v>440</v>
      </c>
      <c r="D1785" s="404">
        <v>45002</v>
      </c>
      <c r="E1785" t="s">
        <v>1758</v>
      </c>
      <c r="F1785">
        <v>31.93</v>
      </c>
      <c r="G1785">
        <v>2124957</v>
      </c>
      <c r="I1785" t="s">
        <v>1166</v>
      </c>
    </row>
    <row r="1786" spans="1:9" x14ac:dyDescent="0.25">
      <c r="A1786">
        <v>7550</v>
      </c>
      <c r="B1786" t="s">
        <v>73</v>
      </c>
      <c r="C1786">
        <v>440</v>
      </c>
      <c r="D1786" s="404">
        <v>44992</v>
      </c>
      <c r="E1786" t="s">
        <v>1759</v>
      </c>
      <c r="F1786">
        <v>35.03</v>
      </c>
      <c r="G1786">
        <v>2109816</v>
      </c>
      <c r="I1786" t="s">
        <v>1166</v>
      </c>
    </row>
    <row r="1787" spans="1:9" x14ac:dyDescent="0.25">
      <c r="A1787">
        <v>7550</v>
      </c>
      <c r="B1787" t="s">
        <v>73</v>
      </c>
      <c r="C1787">
        <v>440</v>
      </c>
      <c r="D1787" s="404">
        <v>45231</v>
      </c>
      <c r="E1787" t="s">
        <v>1760</v>
      </c>
      <c r="F1787">
        <v>42.12</v>
      </c>
      <c r="G1787">
        <v>2411828</v>
      </c>
      <c r="I1787" t="s">
        <v>1166</v>
      </c>
    </row>
    <row r="1788" spans="1:9" x14ac:dyDescent="0.25">
      <c r="A1788">
        <v>7550</v>
      </c>
      <c r="B1788" t="s">
        <v>73</v>
      </c>
      <c r="C1788">
        <v>440</v>
      </c>
      <c r="D1788" s="404">
        <v>44995</v>
      </c>
      <c r="E1788" t="s">
        <v>1761</v>
      </c>
      <c r="F1788">
        <v>37.82</v>
      </c>
      <c r="G1788">
        <v>2115488</v>
      </c>
      <c r="I1788" t="s">
        <v>1166</v>
      </c>
    </row>
    <row r="1789" spans="1:9" x14ac:dyDescent="0.25">
      <c r="A1789">
        <v>7550</v>
      </c>
      <c r="B1789" t="s">
        <v>73</v>
      </c>
      <c r="C1789">
        <v>440</v>
      </c>
      <c r="D1789" s="404">
        <v>45133</v>
      </c>
      <c r="E1789" t="s">
        <v>1762</v>
      </c>
      <c r="F1789">
        <v>56.52</v>
      </c>
      <c r="G1789">
        <v>2285171</v>
      </c>
      <c r="I1789" t="s">
        <v>1166</v>
      </c>
    </row>
    <row r="1790" spans="1:9" x14ac:dyDescent="0.25">
      <c r="A1790">
        <v>7550</v>
      </c>
      <c r="B1790" t="s">
        <v>73</v>
      </c>
      <c r="C1790">
        <v>440</v>
      </c>
      <c r="D1790" s="404">
        <v>45296</v>
      </c>
      <c r="E1790" t="s">
        <v>1763</v>
      </c>
      <c r="F1790">
        <v>56.88</v>
      </c>
      <c r="G1790">
        <v>2495730</v>
      </c>
      <c r="I1790" t="s">
        <v>1166</v>
      </c>
    </row>
    <row r="1791" spans="1:9" x14ac:dyDescent="0.25">
      <c r="A1791">
        <v>7550</v>
      </c>
      <c r="B1791" t="s">
        <v>73</v>
      </c>
      <c r="C1791">
        <v>440</v>
      </c>
      <c r="D1791" s="404">
        <v>45260</v>
      </c>
      <c r="E1791" t="s">
        <v>1764</v>
      </c>
      <c r="F1791">
        <v>58.32</v>
      </c>
      <c r="G1791">
        <v>2452800</v>
      </c>
      <c r="I1791" t="s">
        <v>1166</v>
      </c>
    </row>
    <row r="1792" spans="1:9" x14ac:dyDescent="0.25">
      <c r="A1792">
        <v>7550</v>
      </c>
      <c r="B1792" t="s">
        <v>73</v>
      </c>
      <c r="C1792">
        <v>440</v>
      </c>
      <c r="D1792" s="404">
        <v>45230</v>
      </c>
      <c r="E1792" t="s">
        <v>1765</v>
      </c>
      <c r="F1792">
        <v>60.48</v>
      </c>
      <c r="G1792">
        <v>2409161</v>
      </c>
      <c r="I1792" t="s">
        <v>1166</v>
      </c>
    </row>
    <row r="1793" spans="1:9" x14ac:dyDescent="0.25">
      <c r="A1793">
        <v>7550</v>
      </c>
      <c r="B1793" t="s">
        <v>73</v>
      </c>
      <c r="C1793">
        <v>440</v>
      </c>
      <c r="D1793" s="404">
        <v>45012</v>
      </c>
      <c r="E1793" t="s">
        <v>1766</v>
      </c>
      <c r="F1793">
        <v>60.06</v>
      </c>
      <c r="G1793">
        <v>2136014</v>
      </c>
      <c r="I1793" t="s">
        <v>1166</v>
      </c>
    </row>
    <row r="1794" spans="1:9" x14ac:dyDescent="0.25">
      <c r="A1794">
        <v>7550</v>
      </c>
      <c r="B1794" t="s">
        <v>73</v>
      </c>
      <c r="C1794">
        <v>440</v>
      </c>
      <c r="D1794" s="404">
        <v>44995</v>
      </c>
      <c r="E1794" t="s">
        <v>1767</v>
      </c>
      <c r="F1794">
        <v>58.9</v>
      </c>
      <c r="G1794">
        <v>2115489</v>
      </c>
      <c r="I1794" t="s">
        <v>1166</v>
      </c>
    </row>
    <row r="1795" spans="1:9" x14ac:dyDescent="0.25">
      <c r="A1795">
        <v>7550</v>
      </c>
      <c r="B1795" t="s">
        <v>73</v>
      </c>
      <c r="C1795">
        <v>440</v>
      </c>
      <c r="D1795" s="404">
        <v>44987</v>
      </c>
      <c r="E1795" t="s">
        <v>1768</v>
      </c>
      <c r="F1795">
        <v>59.83</v>
      </c>
      <c r="G1795">
        <v>2104385</v>
      </c>
      <c r="I1795" t="s">
        <v>1166</v>
      </c>
    </row>
    <row r="1796" spans="1:9" x14ac:dyDescent="0.25">
      <c r="A1796">
        <v>7550</v>
      </c>
      <c r="B1796" t="s">
        <v>73</v>
      </c>
      <c r="C1796">
        <v>440</v>
      </c>
      <c r="D1796" s="404">
        <v>44988</v>
      </c>
      <c r="E1796" t="s">
        <v>1769</v>
      </c>
      <c r="F1796">
        <v>65.72</v>
      </c>
      <c r="G1796">
        <v>2106226</v>
      </c>
      <c r="I1796" t="s">
        <v>1166</v>
      </c>
    </row>
    <row r="1797" spans="1:9" x14ac:dyDescent="0.25">
      <c r="A1797">
        <v>7550</v>
      </c>
      <c r="B1797" t="s">
        <v>73</v>
      </c>
      <c r="C1797">
        <v>440</v>
      </c>
      <c r="D1797" s="404">
        <v>45274</v>
      </c>
      <c r="E1797" t="s">
        <v>1770</v>
      </c>
      <c r="F1797">
        <v>76.680000000000007</v>
      </c>
      <c r="G1797">
        <v>2472849</v>
      </c>
      <c r="I1797" t="s">
        <v>1166</v>
      </c>
    </row>
    <row r="1798" spans="1:9" x14ac:dyDescent="0.25">
      <c r="A1798">
        <v>7550</v>
      </c>
      <c r="B1798" t="s">
        <v>73</v>
      </c>
      <c r="C1798">
        <v>440</v>
      </c>
      <c r="D1798" s="404">
        <v>45006</v>
      </c>
      <c r="E1798" t="s">
        <v>1771</v>
      </c>
      <c r="F1798">
        <v>79.2</v>
      </c>
      <c r="G1798">
        <v>2128570</v>
      </c>
      <c r="I1798" t="s">
        <v>1166</v>
      </c>
    </row>
    <row r="1799" spans="1:9" x14ac:dyDescent="0.25">
      <c r="A1799">
        <v>7550</v>
      </c>
      <c r="B1799" t="s">
        <v>73</v>
      </c>
      <c r="C1799">
        <v>140</v>
      </c>
      <c r="D1799" s="404">
        <v>45336</v>
      </c>
      <c r="E1799" t="s">
        <v>1772</v>
      </c>
      <c r="F1799">
        <v>2.96</v>
      </c>
      <c r="G1799">
        <v>2545543</v>
      </c>
      <c r="I1799" t="s">
        <v>1166</v>
      </c>
    </row>
    <row r="1800" spans="1:9" x14ac:dyDescent="0.25">
      <c r="A1800">
        <v>7550</v>
      </c>
      <c r="B1800" t="s">
        <v>73</v>
      </c>
      <c r="C1800">
        <v>140</v>
      </c>
      <c r="D1800" s="404">
        <v>45190</v>
      </c>
      <c r="E1800" t="s">
        <v>1773</v>
      </c>
      <c r="F1800">
        <v>3.7</v>
      </c>
      <c r="G1800">
        <v>2358698</v>
      </c>
      <c r="I1800" t="s">
        <v>1166</v>
      </c>
    </row>
    <row r="1801" spans="1:9" x14ac:dyDescent="0.25">
      <c r="A1801">
        <v>7550</v>
      </c>
      <c r="B1801" t="s">
        <v>73</v>
      </c>
      <c r="C1801">
        <v>140</v>
      </c>
      <c r="D1801" s="404">
        <v>45113</v>
      </c>
      <c r="E1801" t="s">
        <v>1774</v>
      </c>
      <c r="F1801">
        <v>9.99</v>
      </c>
      <c r="G1801">
        <v>2262094</v>
      </c>
      <c r="I1801" t="s">
        <v>1166</v>
      </c>
    </row>
    <row r="1802" spans="1:9" x14ac:dyDescent="0.25">
      <c r="A1802">
        <v>7550</v>
      </c>
      <c r="B1802" t="s">
        <v>73</v>
      </c>
      <c r="C1802">
        <v>140</v>
      </c>
      <c r="D1802" s="404">
        <v>45204</v>
      </c>
      <c r="E1802" t="s">
        <v>1775</v>
      </c>
      <c r="F1802">
        <v>12.95</v>
      </c>
      <c r="G1802">
        <v>2377379</v>
      </c>
      <c r="I1802" t="s">
        <v>1166</v>
      </c>
    </row>
    <row r="1803" spans="1:9" x14ac:dyDescent="0.25">
      <c r="A1803">
        <v>7550</v>
      </c>
      <c r="B1803" t="s">
        <v>73</v>
      </c>
      <c r="C1803">
        <v>140</v>
      </c>
      <c r="D1803" s="404">
        <v>45337</v>
      </c>
      <c r="E1803" t="s">
        <v>1775</v>
      </c>
      <c r="F1803">
        <v>12.95</v>
      </c>
      <c r="G1803">
        <v>2547291</v>
      </c>
      <c r="I1803" t="s">
        <v>1166</v>
      </c>
    </row>
    <row r="1804" spans="1:9" x14ac:dyDescent="0.25">
      <c r="A1804">
        <v>7550</v>
      </c>
      <c r="B1804" t="s">
        <v>73</v>
      </c>
      <c r="C1804">
        <v>140</v>
      </c>
      <c r="D1804" s="404">
        <v>45341</v>
      </c>
      <c r="E1804" t="s">
        <v>1776</v>
      </c>
      <c r="F1804">
        <v>14.8</v>
      </c>
      <c r="G1804">
        <v>2551953</v>
      </c>
      <c r="I1804" t="s">
        <v>1166</v>
      </c>
    </row>
    <row r="1805" spans="1:9" x14ac:dyDescent="0.25">
      <c r="A1805">
        <v>7550</v>
      </c>
      <c r="B1805" t="s">
        <v>73</v>
      </c>
      <c r="C1805">
        <v>140</v>
      </c>
      <c r="D1805" s="404">
        <v>45188</v>
      </c>
      <c r="E1805" t="s">
        <v>1777</v>
      </c>
      <c r="F1805">
        <v>16.649999999999999</v>
      </c>
      <c r="G1805">
        <v>2355140</v>
      </c>
      <c r="I1805" t="s">
        <v>1166</v>
      </c>
    </row>
    <row r="1806" spans="1:9" x14ac:dyDescent="0.25">
      <c r="A1806">
        <v>7550</v>
      </c>
      <c r="B1806" t="s">
        <v>73</v>
      </c>
      <c r="C1806">
        <v>140</v>
      </c>
      <c r="D1806" s="404">
        <v>45344</v>
      </c>
      <c r="E1806" t="s">
        <v>1778</v>
      </c>
      <c r="F1806">
        <v>18.5</v>
      </c>
      <c r="G1806">
        <v>2557668</v>
      </c>
      <c r="I1806" t="s">
        <v>1166</v>
      </c>
    </row>
    <row r="1807" spans="1:9" x14ac:dyDescent="0.25">
      <c r="A1807">
        <v>7550</v>
      </c>
      <c r="B1807" t="s">
        <v>73</v>
      </c>
      <c r="C1807">
        <v>140</v>
      </c>
      <c r="D1807" s="404">
        <v>45344</v>
      </c>
      <c r="E1807" t="s">
        <v>1779</v>
      </c>
      <c r="F1807">
        <v>23.31</v>
      </c>
      <c r="G1807">
        <v>2557667</v>
      </c>
      <c r="I1807" t="s">
        <v>1166</v>
      </c>
    </row>
    <row r="1808" spans="1:9" x14ac:dyDescent="0.25">
      <c r="A1808">
        <v>7550</v>
      </c>
      <c r="B1808" t="s">
        <v>73</v>
      </c>
      <c r="C1808">
        <v>140</v>
      </c>
      <c r="D1808" s="404">
        <v>45322</v>
      </c>
      <c r="E1808" t="s">
        <v>1780</v>
      </c>
      <c r="F1808">
        <v>24.05</v>
      </c>
      <c r="G1808">
        <v>2527783</v>
      </c>
      <c r="I1808" t="s">
        <v>1166</v>
      </c>
    </row>
    <row r="1809" spans="1:9" x14ac:dyDescent="0.25">
      <c r="A1809">
        <v>7550</v>
      </c>
      <c r="B1809" t="s">
        <v>73</v>
      </c>
      <c r="C1809">
        <v>140</v>
      </c>
      <c r="D1809" s="404">
        <v>45336</v>
      </c>
      <c r="E1809" t="s">
        <v>1781</v>
      </c>
      <c r="F1809">
        <v>25.16</v>
      </c>
      <c r="G1809">
        <v>2545544</v>
      </c>
      <c r="I1809" t="s">
        <v>1166</v>
      </c>
    </row>
    <row r="1810" spans="1:9" x14ac:dyDescent="0.25">
      <c r="A1810">
        <v>7550</v>
      </c>
      <c r="B1810" t="s">
        <v>73</v>
      </c>
      <c r="C1810">
        <v>140</v>
      </c>
      <c r="D1810" s="404">
        <v>45104</v>
      </c>
      <c r="E1810" t="s">
        <v>1782</v>
      </c>
      <c r="F1810">
        <v>25.9</v>
      </c>
      <c r="G1810">
        <v>2249064</v>
      </c>
      <c r="I1810" t="s">
        <v>1166</v>
      </c>
    </row>
    <row r="1811" spans="1:9" x14ac:dyDescent="0.25">
      <c r="A1811">
        <v>7550</v>
      </c>
      <c r="B1811" t="s">
        <v>73</v>
      </c>
      <c r="C1811">
        <v>140</v>
      </c>
      <c r="D1811" s="404">
        <v>45336</v>
      </c>
      <c r="E1811" t="s">
        <v>1783</v>
      </c>
      <c r="F1811">
        <v>29.6</v>
      </c>
      <c r="G1811">
        <v>2545545</v>
      </c>
      <c r="I1811" t="s">
        <v>1166</v>
      </c>
    </row>
    <row r="1812" spans="1:9" x14ac:dyDescent="0.25">
      <c r="A1812">
        <v>7550</v>
      </c>
      <c r="B1812" t="s">
        <v>73</v>
      </c>
      <c r="C1812">
        <v>140</v>
      </c>
      <c r="D1812" s="404">
        <v>45350</v>
      </c>
      <c r="E1812" t="s">
        <v>1784</v>
      </c>
      <c r="F1812">
        <v>38.85</v>
      </c>
      <c r="G1812">
        <v>2566257</v>
      </c>
      <c r="I1812" t="s">
        <v>1166</v>
      </c>
    </row>
    <row r="1813" spans="1:9" x14ac:dyDescent="0.25">
      <c r="A1813">
        <v>7550</v>
      </c>
      <c r="B1813" t="s">
        <v>73</v>
      </c>
      <c r="C1813">
        <v>140</v>
      </c>
      <c r="D1813" s="404">
        <v>45188</v>
      </c>
      <c r="E1813" t="s">
        <v>1785</v>
      </c>
      <c r="F1813">
        <v>45.51</v>
      </c>
      <c r="G1813">
        <v>2355139</v>
      </c>
      <c r="I1813" t="s">
        <v>1166</v>
      </c>
    </row>
    <row r="1814" spans="1:9" x14ac:dyDescent="0.25">
      <c r="A1814">
        <v>7550</v>
      </c>
      <c r="B1814" t="s">
        <v>73</v>
      </c>
      <c r="C1814">
        <v>140</v>
      </c>
      <c r="D1814" s="404">
        <v>45251</v>
      </c>
      <c r="E1814" t="s">
        <v>1786</v>
      </c>
      <c r="F1814">
        <v>54.39</v>
      </c>
      <c r="G1814">
        <v>2437812</v>
      </c>
      <c r="I1814" t="s">
        <v>1166</v>
      </c>
    </row>
    <row r="1815" spans="1:9" x14ac:dyDescent="0.25">
      <c r="A1815">
        <v>7550</v>
      </c>
      <c r="B1815" t="s">
        <v>73</v>
      </c>
      <c r="C1815">
        <v>140</v>
      </c>
      <c r="D1815" s="404">
        <v>44992</v>
      </c>
      <c r="E1815" t="s">
        <v>1787</v>
      </c>
      <c r="F1815">
        <v>1.75</v>
      </c>
      <c r="G1815">
        <v>2109707</v>
      </c>
      <c r="I1815" t="s">
        <v>1166</v>
      </c>
    </row>
    <row r="1816" spans="1:9" x14ac:dyDescent="0.25">
      <c r="A1816">
        <v>7550</v>
      </c>
      <c r="B1816" t="s">
        <v>73</v>
      </c>
      <c r="C1816">
        <v>140</v>
      </c>
      <c r="D1816" s="404">
        <v>45019</v>
      </c>
      <c r="E1816" t="s">
        <v>1788</v>
      </c>
      <c r="F1816">
        <v>5.55</v>
      </c>
      <c r="G1816">
        <v>2145890</v>
      </c>
      <c r="I1816" t="s">
        <v>1166</v>
      </c>
    </row>
    <row r="1817" spans="1:9" x14ac:dyDescent="0.25">
      <c r="A1817">
        <v>7550</v>
      </c>
      <c r="B1817" t="s">
        <v>73</v>
      </c>
      <c r="C1817">
        <v>140</v>
      </c>
      <c r="D1817" s="404">
        <v>44994</v>
      </c>
      <c r="E1817" t="s">
        <v>1789</v>
      </c>
      <c r="F1817">
        <v>8.75</v>
      </c>
      <c r="G1817">
        <v>2113681</v>
      </c>
      <c r="I1817" t="s">
        <v>1166</v>
      </c>
    </row>
    <row r="1818" spans="1:9" x14ac:dyDescent="0.25">
      <c r="A1818">
        <v>7550</v>
      </c>
      <c r="B1818" t="s">
        <v>73</v>
      </c>
      <c r="C1818">
        <v>140</v>
      </c>
      <c r="D1818" s="404">
        <v>45218</v>
      </c>
      <c r="E1818" t="s">
        <v>1790</v>
      </c>
      <c r="F1818">
        <v>10.36</v>
      </c>
      <c r="G1818">
        <v>2395772</v>
      </c>
      <c r="I1818" t="s">
        <v>1166</v>
      </c>
    </row>
    <row r="1819" spans="1:9" x14ac:dyDescent="0.25">
      <c r="A1819">
        <v>7550</v>
      </c>
      <c r="B1819" t="s">
        <v>73</v>
      </c>
      <c r="C1819">
        <v>140</v>
      </c>
      <c r="D1819" s="404">
        <v>44987</v>
      </c>
      <c r="E1819" t="s">
        <v>1791</v>
      </c>
      <c r="F1819">
        <v>15.05</v>
      </c>
      <c r="G1819">
        <v>2104285</v>
      </c>
      <c r="I1819" t="s">
        <v>1166</v>
      </c>
    </row>
    <row r="1820" spans="1:9" x14ac:dyDescent="0.25">
      <c r="A1820">
        <v>7550</v>
      </c>
      <c r="B1820" t="s">
        <v>73</v>
      </c>
      <c r="C1820">
        <v>140</v>
      </c>
      <c r="D1820" s="404">
        <v>45177</v>
      </c>
      <c r="E1820" t="s">
        <v>1792</v>
      </c>
      <c r="F1820">
        <v>19.239999999999998</v>
      </c>
      <c r="G1820">
        <v>2342755</v>
      </c>
      <c r="I1820" t="s">
        <v>1166</v>
      </c>
    </row>
    <row r="1821" spans="1:9" x14ac:dyDescent="0.25">
      <c r="A1821">
        <v>7550</v>
      </c>
      <c r="B1821" t="s">
        <v>73</v>
      </c>
      <c r="C1821">
        <v>140</v>
      </c>
      <c r="D1821" s="404">
        <v>45211</v>
      </c>
      <c r="E1821" t="s">
        <v>1793</v>
      </c>
      <c r="F1821">
        <v>28.86</v>
      </c>
      <c r="G1821">
        <v>2386709</v>
      </c>
      <c r="I1821" t="s">
        <v>1166</v>
      </c>
    </row>
    <row r="1822" spans="1:9" x14ac:dyDescent="0.25">
      <c r="A1822">
        <v>7550</v>
      </c>
      <c r="B1822" t="s">
        <v>73</v>
      </c>
      <c r="C1822">
        <v>140</v>
      </c>
      <c r="D1822" s="404">
        <v>45258</v>
      </c>
      <c r="E1822" t="s">
        <v>1794</v>
      </c>
      <c r="F1822">
        <v>35.89</v>
      </c>
      <c r="G1822">
        <v>2447636</v>
      </c>
      <c r="I1822" t="s">
        <v>1166</v>
      </c>
    </row>
    <row r="1823" spans="1:9" x14ac:dyDescent="0.25">
      <c r="A1823">
        <v>7550</v>
      </c>
      <c r="B1823" t="s">
        <v>73</v>
      </c>
      <c r="C1823">
        <v>140</v>
      </c>
      <c r="D1823" s="404">
        <v>45260</v>
      </c>
      <c r="E1823" t="s">
        <v>1795</v>
      </c>
      <c r="F1823">
        <v>56.61</v>
      </c>
      <c r="G1823">
        <v>2452689</v>
      </c>
      <c r="I1823" t="s">
        <v>1166</v>
      </c>
    </row>
    <row r="1824" spans="1:9" x14ac:dyDescent="0.25">
      <c r="A1824">
        <v>7550</v>
      </c>
      <c r="B1824" t="s">
        <v>73</v>
      </c>
      <c r="C1824">
        <v>340</v>
      </c>
      <c r="D1824" s="404">
        <v>45078</v>
      </c>
      <c r="E1824" t="s">
        <v>1796</v>
      </c>
      <c r="F1824">
        <v>0.47</v>
      </c>
      <c r="G1824">
        <v>2218164</v>
      </c>
      <c r="I1824" t="s">
        <v>1166</v>
      </c>
    </row>
    <row r="1825" spans="1:9" x14ac:dyDescent="0.25">
      <c r="A1825">
        <v>7550</v>
      </c>
      <c r="B1825" t="s">
        <v>73</v>
      </c>
      <c r="C1825">
        <v>340</v>
      </c>
      <c r="D1825" s="404">
        <v>45238</v>
      </c>
      <c r="E1825" t="s">
        <v>1796</v>
      </c>
      <c r="F1825">
        <v>0.47</v>
      </c>
      <c r="G1825">
        <v>2420660</v>
      </c>
      <c r="I1825" t="s">
        <v>1166</v>
      </c>
    </row>
    <row r="1826" spans="1:9" x14ac:dyDescent="0.25">
      <c r="A1826">
        <v>7550</v>
      </c>
      <c r="B1826" t="s">
        <v>73</v>
      </c>
      <c r="C1826">
        <v>340</v>
      </c>
      <c r="D1826" s="404">
        <v>45244</v>
      </c>
      <c r="E1826" t="s">
        <v>1796</v>
      </c>
      <c r="F1826">
        <v>0.47</v>
      </c>
      <c r="G1826">
        <v>2428281</v>
      </c>
      <c r="I1826" t="s">
        <v>1166</v>
      </c>
    </row>
    <row r="1827" spans="1:9" x14ac:dyDescent="0.25">
      <c r="A1827">
        <v>7550</v>
      </c>
      <c r="B1827" t="s">
        <v>73</v>
      </c>
      <c r="C1827">
        <v>340</v>
      </c>
      <c r="D1827" s="404">
        <v>45202</v>
      </c>
      <c r="E1827" t="s">
        <v>1797</v>
      </c>
      <c r="F1827">
        <v>0.7</v>
      </c>
      <c r="G1827">
        <v>2373862</v>
      </c>
      <c r="I1827" t="s">
        <v>1166</v>
      </c>
    </row>
    <row r="1828" spans="1:9" x14ac:dyDescent="0.25">
      <c r="A1828">
        <v>7550</v>
      </c>
      <c r="B1828" t="s">
        <v>73</v>
      </c>
      <c r="C1828">
        <v>340</v>
      </c>
      <c r="D1828" s="404">
        <v>45245</v>
      </c>
      <c r="E1828" t="s">
        <v>1798</v>
      </c>
      <c r="F1828">
        <v>1.17</v>
      </c>
      <c r="G1828">
        <v>2430107</v>
      </c>
      <c r="I1828" t="s">
        <v>1166</v>
      </c>
    </row>
    <row r="1829" spans="1:9" x14ac:dyDescent="0.25">
      <c r="A1829">
        <v>7550</v>
      </c>
      <c r="B1829" t="s">
        <v>73</v>
      </c>
      <c r="C1829">
        <v>340</v>
      </c>
      <c r="D1829" s="404">
        <v>45238</v>
      </c>
      <c r="E1829" t="s">
        <v>1799</v>
      </c>
      <c r="F1829">
        <v>1.64</v>
      </c>
      <c r="G1829">
        <v>2420659</v>
      </c>
      <c r="I1829" t="s">
        <v>1166</v>
      </c>
    </row>
    <row r="1830" spans="1:9" x14ac:dyDescent="0.25">
      <c r="A1830">
        <v>7550</v>
      </c>
      <c r="B1830" t="s">
        <v>73</v>
      </c>
      <c r="C1830">
        <v>340</v>
      </c>
      <c r="D1830" s="404">
        <v>45064</v>
      </c>
      <c r="E1830" t="s">
        <v>1800</v>
      </c>
      <c r="F1830">
        <v>2.34</v>
      </c>
      <c r="G1830">
        <v>2198397</v>
      </c>
      <c r="I1830" t="s">
        <v>1166</v>
      </c>
    </row>
    <row r="1831" spans="1:9" x14ac:dyDescent="0.25">
      <c r="A1831">
        <v>7550</v>
      </c>
      <c r="B1831" t="s">
        <v>73</v>
      </c>
      <c r="C1831">
        <v>340</v>
      </c>
      <c r="D1831" s="404">
        <v>45064</v>
      </c>
      <c r="E1831" t="s">
        <v>1801</v>
      </c>
      <c r="F1831">
        <v>2.81</v>
      </c>
      <c r="G1831">
        <v>2198399</v>
      </c>
      <c r="I1831" t="s">
        <v>1166</v>
      </c>
    </row>
    <row r="1832" spans="1:9" x14ac:dyDescent="0.25">
      <c r="A1832">
        <v>7550</v>
      </c>
      <c r="B1832" t="s">
        <v>73</v>
      </c>
      <c r="C1832">
        <v>340</v>
      </c>
      <c r="D1832" s="404">
        <v>45350</v>
      </c>
      <c r="E1832" t="s">
        <v>1801</v>
      </c>
      <c r="F1832">
        <v>2.81</v>
      </c>
      <c r="G1832">
        <v>2566338</v>
      </c>
      <c r="I1832" t="s">
        <v>1166</v>
      </c>
    </row>
    <row r="1833" spans="1:9" x14ac:dyDescent="0.25">
      <c r="A1833">
        <v>7550</v>
      </c>
      <c r="B1833" t="s">
        <v>73</v>
      </c>
      <c r="C1833">
        <v>340</v>
      </c>
      <c r="D1833" s="404">
        <v>45209</v>
      </c>
      <c r="E1833" t="s">
        <v>1802</v>
      </c>
      <c r="F1833">
        <v>3.04</v>
      </c>
      <c r="G1833">
        <v>2383197</v>
      </c>
      <c r="I1833" t="s">
        <v>1166</v>
      </c>
    </row>
    <row r="1834" spans="1:9" x14ac:dyDescent="0.25">
      <c r="A1834">
        <v>7550</v>
      </c>
      <c r="B1834" t="s">
        <v>73</v>
      </c>
      <c r="C1834">
        <v>340</v>
      </c>
      <c r="D1834" s="404">
        <v>45280</v>
      </c>
      <c r="E1834" t="s">
        <v>1803</v>
      </c>
      <c r="F1834">
        <v>3.51</v>
      </c>
      <c r="G1834">
        <v>2481286</v>
      </c>
      <c r="I1834" t="s">
        <v>1166</v>
      </c>
    </row>
    <row r="1835" spans="1:9" x14ac:dyDescent="0.25">
      <c r="A1835">
        <v>7550</v>
      </c>
      <c r="B1835" t="s">
        <v>73</v>
      </c>
      <c r="C1835">
        <v>340</v>
      </c>
      <c r="D1835" s="404">
        <v>45294</v>
      </c>
      <c r="E1835" t="s">
        <v>1804</v>
      </c>
      <c r="F1835">
        <v>3.98</v>
      </c>
      <c r="G1835">
        <v>2492791</v>
      </c>
      <c r="I1835" t="s">
        <v>1166</v>
      </c>
    </row>
    <row r="1836" spans="1:9" x14ac:dyDescent="0.25">
      <c r="A1836">
        <v>7550</v>
      </c>
      <c r="B1836" t="s">
        <v>73</v>
      </c>
      <c r="C1836">
        <v>340</v>
      </c>
      <c r="D1836" s="404">
        <v>45257</v>
      </c>
      <c r="E1836" t="s">
        <v>1805</v>
      </c>
      <c r="F1836">
        <v>4.21</v>
      </c>
      <c r="G1836">
        <v>2445692</v>
      </c>
      <c r="I1836" t="s">
        <v>1166</v>
      </c>
    </row>
    <row r="1837" spans="1:9" x14ac:dyDescent="0.25">
      <c r="A1837">
        <v>7550</v>
      </c>
      <c r="B1837" t="s">
        <v>73</v>
      </c>
      <c r="C1837">
        <v>340</v>
      </c>
      <c r="D1837" s="404">
        <v>45307</v>
      </c>
      <c r="E1837" t="s">
        <v>1805</v>
      </c>
      <c r="F1837">
        <v>4.21</v>
      </c>
      <c r="G1837">
        <v>2508161</v>
      </c>
      <c r="I1837" t="s">
        <v>1166</v>
      </c>
    </row>
    <row r="1838" spans="1:9" x14ac:dyDescent="0.25">
      <c r="A1838">
        <v>7550</v>
      </c>
      <c r="B1838" t="s">
        <v>73</v>
      </c>
      <c r="C1838">
        <v>340</v>
      </c>
      <c r="D1838" s="404">
        <v>45159</v>
      </c>
      <c r="E1838" t="s">
        <v>1806</v>
      </c>
      <c r="F1838">
        <v>4.68</v>
      </c>
      <c r="G1838">
        <v>2317850</v>
      </c>
      <c r="I1838" t="s">
        <v>1166</v>
      </c>
    </row>
    <row r="1839" spans="1:9" x14ac:dyDescent="0.25">
      <c r="A1839">
        <v>7550</v>
      </c>
      <c r="B1839" t="s">
        <v>73</v>
      </c>
      <c r="C1839">
        <v>340</v>
      </c>
      <c r="D1839" s="404">
        <v>45254</v>
      </c>
      <c r="E1839" t="s">
        <v>1806</v>
      </c>
      <c r="F1839">
        <v>4.68</v>
      </c>
      <c r="G1839">
        <v>2443605</v>
      </c>
      <c r="I1839" t="s">
        <v>1166</v>
      </c>
    </row>
    <row r="1840" spans="1:9" x14ac:dyDescent="0.25">
      <c r="A1840">
        <v>7550</v>
      </c>
      <c r="B1840" t="s">
        <v>73</v>
      </c>
      <c r="C1840">
        <v>340</v>
      </c>
      <c r="D1840" s="404">
        <v>45267</v>
      </c>
      <c r="E1840" t="s">
        <v>1807</v>
      </c>
      <c r="F1840">
        <v>5.15</v>
      </c>
      <c r="G1840">
        <v>2462876</v>
      </c>
      <c r="I1840" t="s">
        <v>1166</v>
      </c>
    </row>
    <row r="1841" spans="1:9" x14ac:dyDescent="0.25">
      <c r="A1841">
        <v>7550</v>
      </c>
      <c r="B1841" t="s">
        <v>73</v>
      </c>
      <c r="C1841">
        <v>340</v>
      </c>
      <c r="D1841" s="404">
        <v>45321</v>
      </c>
      <c r="E1841" t="s">
        <v>1807</v>
      </c>
      <c r="F1841">
        <v>5.15</v>
      </c>
      <c r="G1841">
        <v>2525632</v>
      </c>
      <c r="I1841" t="s">
        <v>1166</v>
      </c>
    </row>
    <row r="1842" spans="1:9" x14ac:dyDescent="0.25">
      <c r="A1842">
        <v>7550</v>
      </c>
      <c r="B1842" t="s">
        <v>73</v>
      </c>
      <c r="C1842">
        <v>340</v>
      </c>
      <c r="D1842" s="404">
        <v>45258</v>
      </c>
      <c r="E1842" t="s">
        <v>1808</v>
      </c>
      <c r="F1842">
        <v>5.38</v>
      </c>
      <c r="G1842">
        <v>2447736</v>
      </c>
      <c r="I1842" t="s">
        <v>1166</v>
      </c>
    </row>
    <row r="1843" spans="1:9" x14ac:dyDescent="0.25">
      <c r="A1843">
        <v>7550</v>
      </c>
      <c r="B1843" t="s">
        <v>73</v>
      </c>
      <c r="C1843">
        <v>340</v>
      </c>
      <c r="D1843" s="404">
        <v>45259</v>
      </c>
      <c r="E1843" t="s">
        <v>1809</v>
      </c>
      <c r="F1843">
        <v>6.32</v>
      </c>
      <c r="G1843">
        <v>2449975</v>
      </c>
      <c r="I1843" t="s">
        <v>1166</v>
      </c>
    </row>
    <row r="1844" spans="1:9" x14ac:dyDescent="0.25">
      <c r="A1844">
        <v>7550</v>
      </c>
      <c r="B1844" t="s">
        <v>73</v>
      </c>
      <c r="C1844">
        <v>340</v>
      </c>
      <c r="D1844" s="404">
        <v>45229</v>
      </c>
      <c r="E1844" t="s">
        <v>1810</v>
      </c>
      <c r="F1844">
        <v>7.02</v>
      </c>
      <c r="G1844">
        <v>2407588</v>
      </c>
      <c r="I1844" t="s">
        <v>1166</v>
      </c>
    </row>
    <row r="1845" spans="1:9" x14ac:dyDescent="0.25">
      <c r="A1845">
        <v>7550</v>
      </c>
      <c r="B1845" t="s">
        <v>73</v>
      </c>
      <c r="C1845">
        <v>340</v>
      </c>
      <c r="D1845" s="404">
        <v>45250</v>
      </c>
      <c r="E1845" t="s">
        <v>1810</v>
      </c>
      <c r="F1845">
        <v>7.02</v>
      </c>
      <c r="G1845">
        <v>2436029</v>
      </c>
      <c r="I1845" t="s">
        <v>1166</v>
      </c>
    </row>
    <row r="1846" spans="1:9" x14ac:dyDescent="0.25">
      <c r="A1846">
        <v>7550</v>
      </c>
      <c r="B1846" t="s">
        <v>73</v>
      </c>
      <c r="C1846">
        <v>340</v>
      </c>
      <c r="D1846" s="404">
        <v>45133</v>
      </c>
      <c r="E1846" t="s">
        <v>1811</v>
      </c>
      <c r="F1846">
        <v>7.72</v>
      </c>
      <c r="G1846">
        <v>2285157</v>
      </c>
      <c r="I1846" t="s">
        <v>1166</v>
      </c>
    </row>
    <row r="1847" spans="1:9" x14ac:dyDescent="0.25">
      <c r="A1847">
        <v>7550</v>
      </c>
      <c r="B1847" t="s">
        <v>73</v>
      </c>
      <c r="C1847">
        <v>340</v>
      </c>
      <c r="D1847" s="404">
        <v>45166</v>
      </c>
      <c r="E1847" t="s">
        <v>1811</v>
      </c>
      <c r="F1847">
        <v>7.72</v>
      </c>
      <c r="G1847">
        <v>2327181</v>
      </c>
      <c r="I1847" t="s">
        <v>1166</v>
      </c>
    </row>
    <row r="1848" spans="1:9" x14ac:dyDescent="0.25">
      <c r="A1848">
        <v>7550</v>
      </c>
      <c r="B1848" t="s">
        <v>73</v>
      </c>
      <c r="C1848">
        <v>340</v>
      </c>
      <c r="D1848" s="404">
        <v>45248</v>
      </c>
      <c r="E1848" t="s">
        <v>1812</v>
      </c>
      <c r="F1848">
        <v>8.66</v>
      </c>
      <c r="G1848">
        <v>2434694</v>
      </c>
      <c r="I1848" t="s">
        <v>1166</v>
      </c>
    </row>
    <row r="1849" spans="1:9" x14ac:dyDescent="0.25">
      <c r="A1849">
        <v>7550</v>
      </c>
      <c r="B1849" t="s">
        <v>73</v>
      </c>
      <c r="C1849">
        <v>340</v>
      </c>
      <c r="D1849" s="404">
        <v>45248</v>
      </c>
      <c r="E1849" t="s">
        <v>1812</v>
      </c>
      <c r="F1849">
        <v>8.66</v>
      </c>
      <c r="G1849">
        <v>2434695</v>
      </c>
      <c r="I1849" t="s">
        <v>1166</v>
      </c>
    </row>
    <row r="1850" spans="1:9" x14ac:dyDescent="0.25">
      <c r="A1850">
        <v>7550</v>
      </c>
      <c r="B1850" t="s">
        <v>73</v>
      </c>
      <c r="C1850">
        <v>340</v>
      </c>
      <c r="D1850" s="404">
        <v>45229</v>
      </c>
      <c r="E1850" t="s">
        <v>1813</v>
      </c>
      <c r="F1850">
        <v>8.89</v>
      </c>
      <c r="G1850">
        <v>2407585</v>
      </c>
      <c r="I1850" t="s">
        <v>1166</v>
      </c>
    </row>
    <row r="1851" spans="1:9" x14ac:dyDescent="0.25">
      <c r="A1851">
        <v>7550</v>
      </c>
      <c r="B1851" t="s">
        <v>73</v>
      </c>
      <c r="C1851">
        <v>340</v>
      </c>
      <c r="D1851" s="404">
        <v>45268</v>
      </c>
      <c r="E1851" t="s">
        <v>1813</v>
      </c>
      <c r="F1851">
        <v>8.89</v>
      </c>
      <c r="G1851">
        <v>2464749</v>
      </c>
      <c r="I1851" t="s">
        <v>1166</v>
      </c>
    </row>
    <row r="1852" spans="1:9" x14ac:dyDescent="0.25">
      <c r="A1852">
        <v>7550</v>
      </c>
      <c r="B1852" t="s">
        <v>73</v>
      </c>
      <c r="C1852">
        <v>340</v>
      </c>
      <c r="D1852" s="404">
        <v>45329</v>
      </c>
      <c r="E1852" t="s">
        <v>1813</v>
      </c>
      <c r="F1852">
        <v>8.89</v>
      </c>
      <c r="G1852">
        <v>2537413</v>
      </c>
      <c r="I1852" t="s">
        <v>1166</v>
      </c>
    </row>
    <row r="1853" spans="1:9" x14ac:dyDescent="0.25">
      <c r="A1853">
        <v>7550</v>
      </c>
      <c r="B1853" t="s">
        <v>73</v>
      </c>
      <c r="C1853">
        <v>340</v>
      </c>
      <c r="D1853" s="404">
        <v>45201</v>
      </c>
      <c r="E1853" t="s">
        <v>1814</v>
      </c>
      <c r="F1853">
        <v>9.36</v>
      </c>
      <c r="G1853">
        <v>2373856</v>
      </c>
      <c r="I1853" t="s">
        <v>1166</v>
      </c>
    </row>
    <row r="1854" spans="1:9" x14ac:dyDescent="0.25">
      <c r="A1854">
        <v>7550</v>
      </c>
      <c r="B1854" t="s">
        <v>73</v>
      </c>
      <c r="C1854">
        <v>340</v>
      </c>
      <c r="D1854" s="404">
        <v>45330</v>
      </c>
      <c r="E1854" t="s">
        <v>1814</v>
      </c>
      <c r="F1854">
        <v>9.36</v>
      </c>
      <c r="G1854">
        <v>2537419</v>
      </c>
      <c r="I1854" t="s">
        <v>1166</v>
      </c>
    </row>
    <row r="1855" spans="1:9" x14ac:dyDescent="0.25">
      <c r="A1855">
        <v>7550</v>
      </c>
      <c r="B1855" t="s">
        <v>73</v>
      </c>
      <c r="C1855">
        <v>340</v>
      </c>
      <c r="D1855" s="404">
        <v>45238</v>
      </c>
      <c r="E1855" t="s">
        <v>1815</v>
      </c>
      <c r="F1855">
        <v>9.83</v>
      </c>
      <c r="G1855">
        <v>2420663</v>
      </c>
      <c r="I1855" t="s">
        <v>1166</v>
      </c>
    </row>
    <row r="1856" spans="1:9" x14ac:dyDescent="0.25">
      <c r="A1856">
        <v>7550</v>
      </c>
      <c r="B1856" t="s">
        <v>73</v>
      </c>
      <c r="C1856">
        <v>340</v>
      </c>
      <c r="D1856" s="404">
        <v>45335</v>
      </c>
      <c r="E1856" t="s">
        <v>1816</v>
      </c>
      <c r="F1856">
        <v>10.06</v>
      </c>
      <c r="G1856">
        <v>2543686</v>
      </c>
      <c r="I1856" t="s">
        <v>1166</v>
      </c>
    </row>
    <row r="1857" spans="1:9" x14ac:dyDescent="0.25">
      <c r="A1857">
        <v>7550</v>
      </c>
      <c r="B1857" t="s">
        <v>73</v>
      </c>
      <c r="C1857">
        <v>340</v>
      </c>
      <c r="D1857" s="404">
        <v>45342</v>
      </c>
      <c r="E1857" t="s">
        <v>1816</v>
      </c>
      <c r="F1857">
        <v>10.06</v>
      </c>
      <c r="G1857">
        <v>2554183</v>
      </c>
      <c r="I1857" t="s">
        <v>1166</v>
      </c>
    </row>
    <row r="1858" spans="1:9" x14ac:dyDescent="0.25">
      <c r="A1858">
        <v>7550</v>
      </c>
      <c r="B1858" t="s">
        <v>73</v>
      </c>
      <c r="C1858">
        <v>340</v>
      </c>
      <c r="D1858" s="404">
        <v>45142</v>
      </c>
      <c r="E1858" t="s">
        <v>1817</v>
      </c>
      <c r="F1858">
        <v>10.53</v>
      </c>
      <c r="G1858">
        <v>2298785</v>
      </c>
      <c r="I1858" t="s">
        <v>1166</v>
      </c>
    </row>
    <row r="1859" spans="1:9" x14ac:dyDescent="0.25">
      <c r="A1859">
        <v>7550</v>
      </c>
      <c r="B1859" t="s">
        <v>73</v>
      </c>
      <c r="C1859">
        <v>340</v>
      </c>
      <c r="D1859" s="404">
        <v>45195</v>
      </c>
      <c r="E1859" t="s">
        <v>1817</v>
      </c>
      <c r="F1859">
        <v>10.53</v>
      </c>
      <c r="G1859">
        <v>2364077</v>
      </c>
      <c r="I1859" t="s">
        <v>1166</v>
      </c>
    </row>
    <row r="1860" spans="1:9" x14ac:dyDescent="0.25">
      <c r="A1860">
        <v>7550</v>
      </c>
      <c r="B1860" t="s">
        <v>73</v>
      </c>
      <c r="C1860">
        <v>340</v>
      </c>
      <c r="D1860" s="404">
        <v>45322</v>
      </c>
      <c r="E1860" t="s">
        <v>1817</v>
      </c>
      <c r="F1860">
        <v>10.53</v>
      </c>
      <c r="G1860">
        <v>2527882</v>
      </c>
      <c r="I1860" t="s">
        <v>1166</v>
      </c>
    </row>
    <row r="1861" spans="1:9" x14ac:dyDescent="0.25">
      <c r="A1861">
        <v>7550</v>
      </c>
      <c r="B1861" t="s">
        <v>73</v>
      </c>
      <c r="C1861">
        <v>340</v>
      </c>
      <c r="D1861" s="404">
        <v>45334</v>
      </c>
      <c r="E1861" t="s">
        <v>1817</v>
      </c>
      <c r="F1861">
        <v>10.53</v>
      </c>
      <c r="G1861">
        <v>2542022</v>
      </c>
      <c r="I1861" t="s">
        <v>1166</v>
      </c>
    </row>
    <row r="1862" spans="1:9" x14ac:dyDescent="0.25">
      <c r="A1862">
        <v>7550</v>
      </c>
      <c r="B1862" t="s">
        <v>73</v>
      </c>
      <c r="C1862">
        <v>340</v>
      </c>
      <c r="D1862" s="404">
        <v>45211</v>
      </c>
      <c r="E1862" t="s">
        <v>1818</v>
      </c>
      <c r="F1862">
        <v>11</v>
      </c>
      <c r="G1862">
        <v>2386791</v>
      </c>
      <c r="I1862" t="s">
        <v>1166</v>
      </c>
    </row>
    <row r="1863" spans="1:9" x14ac:dyDescent="0.25">
      <c r="A1863">
        <v>7550</v>
      </c>
      <c r="B1863" t="s">
        <v>73</v>
      </c>
      <c r="C1863">
        <v>340</v>
      </c>
      <c r="D1863" s="404">
        <v>45271</v>
      </c>
      <c r="E1863" t="s">
        <v>1818</v>
      </c>
      <c r="F1863">
        <v>11</v>
      </c>
      <c r="G1863">
        <v>2466943</v>
      </c>
      <c r="I1863" t="s">
        <v>1166</v>
      </c>
    </row>
    <row r="1864" spans="1:9" x14ac:dyDescent="0.25">
      <c r="A1864">
        <v>7550</v>
      </c>
      <c r="B1864" t="s">
        <v>73</v>
      </c>
      <c r="C1864">
        <v>340</v>
      </c>
      <c r="D1864" s="404">
        <v>45174</v>
      </c>
      <c r="E1864" t="s">
        <v>1819</v>
      </c>
      <c r="F1864">
        <v>11.23</v>
      </c>
      <c r="G1864">
        <v>2337487</v>
      </c>
      <c r="I1864" t="s">
        <v>1166</v>
      </c>
    </row>
    <row r="1865" spans="1:9" x14ac:dyDescent="0.25">
      <c r="A1865">
        <v>7550</v>
      </c>
      <c r="B1865" t="s">
        <v>73</v>
      </c>
      <c r="C1865">
        <v>340</v>
      </c>
      <c r="D1865" s="404">
        <v>45146</v>
      </c>
      <c r="E1865" t="s">
        <v>1820</v>
      </c>
      <c r="F1865">
        <v>11.7</v>
      </c>
      <c r="G1865">
        <v>2302085</v>
      </c>
      <c r="I1865" t="s">
        <v>1166</v>
      </c>
    </row>
    <row r="1866" spans="1:9" x14ac:dyDescent="0.25">
      <c r="A1866">
        <v>7550</v>
      </c>
      <c r="B1866" t="s">
        <v>73</v>
      </c>
      <c r="C1866">
        <v>340</v>
      </c>
      <c r="D1866" s="404">
        <v>45274</v>
      </c>
      <c r="E1866" t="s">
        <v>1820</v>
      </c>
      <c r="F1866">
        <v>11.7</v>
      </c>
      <c r="G1866">
        <v>2472824</v>
      </c>
      <c r="I1866" t="s">
        <v>1166</v>
      </c>
    </row>
    <row r="1867" spans="1:9" x14ac:dyDescent="0.25">
      <c r="A1867">
        <v>7550</v>
      </c>
      <c r="B1867" t="s">
        <v>73</v>
      </c>
      <c r="C1867">
        <v>340</v>
      </c>
      <c r="D1867" s="404">
        <v>45329</v>
      </c>
      <c r="E1867" t="s">
        <v>1820</v>
      </c>
      <c r="F1867">
        <v>11.7</v>
      </c>
      <c r="G1867">
        <v>2537414</v>
      </c>
      <c r="I1867" t="s">
        <v>1166</v>
      </c>
    </row>
    <row r="1868" spans="1:9" x14ac:dyDescent="0.25">
      <c r="A1868">
        <v>7550</v>
      </c>
      <c r="B1868" t="s">
        <v>73</v>
      </c>
      <c r="C1868">
        <v>340</v>
      </c>
      <c r="D1868" s="404">
        <v>45251</v>
      </c>
      <c r="E1868" t="s">
        <v>1821</v>
      </c>
      <c r="F1868">
        <v>12.17</v>
      </c>
      <c r="G1868">
        <v>2437897</v>
      </c>
      <c r="I1868" t="s">
        <v>1166</v>
      </c>
    </row>
    <row r="1869" spans="1:9" x14ac:dyDescent="0.25">
      <c r="A1869">
        <v>7550</v>
      </c>
      <c r="B1869" t="s">
        <v>73</v>
      </c>
      <c r="C1869">
        <v>340</v>
      </c>
      <c r="D1869" s="404">
        <v>45279</v>
      </c>
      <c r="E1869" t="s">
        <v>1821</v>
      </c>
      <c r="F1869">
        <v>12.17</v>
      </c>
      <c r="G1869">
        <v>2479386</v>
      </c>
      <c r="I1869" t="s">
        <v>1166</v>
      </c>
    </row>
    <row r="1870" spans="1:9" x14ac:dyDescent="0.25">
      <c r="A1870">
        <v>7550</v>
      </c>
      <c r="B1870" t="s">
        <v>73</v>
      </c>
      <c r="C1870">
        <v>340</v>
      </c>
      <c r="D1870" s="404">
        <v>45330</v>
      </c>
      <c r="E1870" t="s">
        <v>1822</v>
      </c>
      <c r="F1870">
        <v>12.87</v>
      </c>
      <c r="G1870">
        <v>2537420</v>
      </c>
      <c r="I1870" t="s">
        <v>1166</v>
      </c>
    </row>
    <row r="1871" spans="1:9" x14ac:dyDescent="0.25">
      <c r="A1871">
        <v>7550</v>
      </c>
      <c r="B1871" t="s">
        <v>73</v>
      </c>
      <c r="C1871">
        <v>340</v>
      </c>
      <c r="D1871" s="404">
        <v>45331</v>
      </c>
      <c r="E1871" t="s">
        <v>1822</v>
      </c>
      <c r="F1871">
        <v>12.87</v>
      </c>
      <c r="G1871">
        <v>2539942</v>
      </c>
      <c r="I1871" t="s">
        <v>1166</v>
      </c>
    </row>
    <row r="1872" spans="1:9" x14ac:dyDescent="0.25">
      <c r="A1872">
        <v>7550</v>
      </c>
      <c r="B1872" t="s">
        <v>73</v>
      </c>
      <c r="C1872">
        <v>340</v>
      </c>
      <c r="D1872" s="404">
        <v>45189</v>
      </c>
      <c r="E1872" t="s">
        <v>1823</v>
      </c>
      <c r="F1872">
        <v>13.34</v>
      </c>
      <c r="G1872">
        <v>2356984</v>
      </c>
      <c r="I1872" t="s">
        <v>1166</v>
      </c>
    </row>
    <row r="1873" spans="1:9" x14ac:dyDescent="0.25">
      <c r="A1873">
        <v>7550</v>
      </c>
      <c r="B1873" t="s">
        <v>73</v>
      </c>
      <c r="C1873">
        <v>340</v>
      </c>
      <c r="D1873" s="404">
        <v>45252</v>
      </c>
      <c r="E1873" t="s">
        <v>1824</v>
      </c>
      <c r="F1873">
        <v>13.57</v>
      </c>
      <c r="G1873">
        <v>2439699</v>
      </c>
      <c r="I1873" t="s">
        <v>1166</v>
      </c>
    </row>
    <row r="1874" spans="1:9" x14ac:dyDescent="0.25">
      <c r="A1874">
        <v>7550</v>
      </c>
      <c r="B1874" t="s">
        <v>73</v>
      </c>
      <c r="C1874">
        <v>340</v>
      </c>
      <c r="D1874" s="404">
        <v>45093</v>
      </c>
      <c r="E1874" t="s">
        <v>1825</v>
      </c>
      <c r="F1874">
        <v>14.04</v>
      </c>
      <c r="G1874">
        <v>2236307</v>
      </c>
      <c r="I1874" t="s">
        <v>1166</v>
      </c>
    </row>
    <row r="1875" spans="1:9" x14ac:dyDescent="0.25">
      <c r="A1875">
        <v>7550</v>
      </c>
      <c r="B1875" t="s">
        <v>73</v>
      </c>
      <c r="C1875">
        <v>340</v>
      </c>
      <c r="D1875" s="404">
        <v>45097</v>
      </c>
      <c r="E1875" t="s">
        <v>1825</v>
      </c>
      <c r="F1875">
        <v>14.04</v>
      </c>
      <c r="G1875">
        <v>2239744</v>
      </c>
      <c r="I1875" t="s">
        <v>1166</v>
      </c>
    </row>
    <row r="1876" spans="1:9" x14ac:dyDescent="0.25">
      <c r="A1876">
        <v>7550</v>
      </c>
      <c r="B1876" t="s">
        <v>73</v>
      </c>
      <c r="C1876">
        <v>340</v>
      </c>
      <c r="D1876" s="404">
        <v>45148</v>
      </c>
      <c r="E1876" t="s">
        <v>1825</v>
      </c>
      <c r="F1876">
        <v>14.04</v>
      </c>
      <c r="G1876">
        <v>2305375</v>
      </c>
      <c r="I1876" t="s">
        <v>1166</v>
      </c>
    </row>
    <row r="1877" spans="1:9" x14ac:dyDescent="0.25">
      <c r="A1877">
        <v>7550</v>
      </c>
      <c r="B1877" t="s">
        <v>73</v>
      </c>
      <c r="C1877">
        <v>340</v>
      </c>
      <c r="D1877" s="404">
        <v>45196</v>
      </c>
      <c r="E1877" t="s">
        <v>1825</v>
      </c>
      <c r="F1877">
        <v>14.04</v>
      </c>
      <c r="G1877">
        <v>2366401</v>
      </c>
      <c r="I1877" t="s">
        <v>1166</v>
      </c>
    </row>
    <row r="1878" spans="1:9" x14ac:dyDescent="0.25">
      <c r="A1878">
        <v>7550</v>
      </c>
      <c r="B1878" t="s">
        <v>73</v>
      </c>
      <c r="C1878">
        <v>340</v>
      </c>
      <c r="D1878" s="404">
        <v>45084</v>
      </c>
      <c r="E1878" t="s">
        <v>1826</v>
      </c>
      <c r="F1878">
        <v>14.51</v>
      </c>
      <c r="G1878">
        <v>2223510</v>
      </c>
      <c r="I1878" t="s">
        <v>1166</v>
      </c>
    </row>
    <row r="1879" spans="1:9" x14ac:dyDescent="0.25">
      <c r="A1879">
        <v>7550</v>
      </c>
      <c r="B1879" t="s">
        <v>73</v>
      </c>
      <c r="C1879">
        <v>340</v>
      </c>
      <c r="D1879" s="404">
        <v>45175</v>
      </c>
      <c r="E1879" t="s">
        <v>1826</v>
      </c>
      <c r="F1879">
        <v>14.51</v>
      </c>
      <c r="G1879">
        <v>2339628</v>
      </c>
      <c r="I1879" t="s">
        <v>1166</v>
      </c>
    </row>
    <row r="1880" spans="1:9" x14ac:dyDescent="0.25">
      <c r="A1880">
        <v>7550</v>
      </c>
      <c r="B1880" t="s">
        <v>73</v>
      </c>
      <c r="C1880">
        <v>340</v>
      </c>
      <c r="D1880" s="404">
        <v>45091</v>
      </c>
      <c r="E1880" t="s">
        <v>1827</v>
      </c>
      <c r="F1880">
        <v>14.74</v>
      </c>
      <c r="G1880">
        <v>2232785</v>
      </c>
      <c r="I1880" t="s">
        <v>1166</v>
      </c>
    </row>
    <row r="1881" spans="1:9" x14ac:dyDescent="0.25">
      <c r="A1881">
        <v>7550</v>
      </c>
      <c r="B1881" t="s">
        <v>73</v>
      </c>
      <c r="C1881">
        <v>340</v>
      </c>
      <c r="D1881" s="404">
        <v>45183</v>
      </c>
      <c r="E1881" t="s">
        <v>1827</v>
      </c>
      <c r="F1881">
        <v>14.74</v>
      </c>
      <c r="G1881">
        <v>2350148</v>
      </c>
      <c r="I1881" t="s">
        <v>1166</v>
      </c>
    </row>
    <row r="1882" spans="1:9" x14ac:dyDescent="0.25">
      <c r="A1882">
        <v>7550</v>
      </c>
      <c r="B1882" t="s">
        <v>73</v>
      </c>
      <c r="C1882">
        <v>340</v>
      </c>
      <c r="D1882" s="404">
        <v>45236</v>
      </c>
      <c r="E1882" t="s">
        <v>1827</v>
      </c>
      <c r="F1882">
        <v>14.74</v>
      </c>
      <c r="G1882">
        <v>2417421</v>
      </c>
      <c r="I1882" t="s">
        <v>1166</v>
      </c>
    </row>
    <row r="1883" spans="1:9" x14ac:dyDescent="0.25">
      <c r="A1883">
        <v>7550</v>
      </c>
      <c r="B1883" t="s">
        <v>73</v>
      </c>
      <c r="C1883">
        <v>340</v>
      </c>
      <c r="D1883" s="404">
        <v>45156</v>
      </c>
      <c r="E1883" t="s">
        <v>1828</v>
      </c>
      <c r="F1883">
        <v>15.68</v>
      </c>
      <c r="G1883">
        <v>2315639</v>
      </c>
      <c r="I1883" t="s">
        <v>1166</v>
      </c>
    </row>
    <row r="1884" spans="1:9" x14ac:dyDescent="0.25">
      <c r="A1884">
        <v>7550</v>
      </c>
      <c r="B1884" t="s">
        <v>73</v>
      </c>
      <c r="C1884">
        <v>340</v>
      </c>
      <c r="D1884" s="404">
        <v>45170</v>
      </c>
      <c r="E1884" t="s">
        <v>1828</v>
      </c>
      <c r="F1884">
        <v>15.68</v>
      </c>
      <c r="G1884">
        <v>2334445</v>
      </c>
      <c r="I1884" t="s">
        <v>1166</v>
      </c>
    </row>
    <row r="1885" spans="1:9" x14ac:dyDescent="0.25">
      <c r="A1885">
        <v>7550</v>
      </c>
      <c r="B1885" t="s">
        <v>73</v>
      </c>
      <c r="C1885">
        <v>340</v>
      </c>
      <c r="D1885" s="404">
        <v>45334</v>
      </c>
      <c r="E1885" t="s">
        <v>1828</v>
      </c>
      <c r="F1885">
        <v>15.68</v>
      </c>
      <c r="G1885">
        <v>2542025</v>
      </c>
      <c r="I1885" t="s">
        <v>1166</v>
      </c>
    </row>
    <row r="1886" spans="1:9" x14ac:dyDescent="0.25">
      <c r="A1886">
        <v>7550</v>
      </c>
      <c r="B1886" t="s">
        <v>73</v>
      </c>
      <c r="C1886">
        <v>340</v>
      </c>
      <c r="D1886" s="404">
        <v>45244</v>
      </c>
      <c r="E1886" t="s">
        <v>1829</v>
      </c>
      <c r="F1886">
        <v>15.91</v>
      </c>
      <c r="G1886">
        <v>2428283</v>
      </c>
      <c r="I1886" t="s">
        <v>1166</v>
      </c>
    </row>
    <row r="1887" spans="1:9" x14ac:dyDescent="0.25">
      <c r="A1887">
        <v>7550</v>
      </c>
      <c r="B1887" t="s">
        <v>73</v>
      </c>
      <c r="C1887">
        <v>340</v>
      </c>
      <c r="D1887" s="404">
        <v>45264</v>
      </c>
      <c r="E1887" t="s">
        <v>1829</v>
      </c>
      <c r="F1887">
        <v>15.91</v>
      </c>
      <c r="G1887">
        <v>2457079</v>
      </c>
      <c r="I1887" t="s">
        <v>1166</v>
      </c>
    </row>
    <row r="1888" spans="1:9" x14ac:dyDescent="0.25">
      <c r="A1888">
        <v>7550</v>
      </c>
      <c r="B1888" t="s">
        <v>73</v>
      </c>
      <c r="C1888">
        <v>340</v>
      </c>
      <c r="D1888" s="404">
        <v>45096</v>
      </c>
      <c r="E1888" t="s">
        <v>1830</v>
      </c>
      <c r="F1888">
        <v>16.850000000000001</v>
      </c>
      <c r="G1888">
        <v>2238202</v>
      </c>
      <c r="I1888" t="s">
        <v>1166</v>
      </c>
    </row>
    <row r="1889" spans="1:9" x14ac:dyDescent="0.25">
      <c r="A1889">
        <v>7550</v>
      </c>
      <c r="B1889" t="s">
        <v>73</v>
      </c>
      <c r="C1889">
        <v>340</v>
      </c>
      <c r="D1889" s="404">
        <v>45161</v>
      </c>
      <c r="E1889" t="s">
        <v>1830</v>
      </c>
      <c r="F1889">
        <v>16.850000000000001</v>
      </c>
      <c r="G1889">
        <v>2321121</v>
      </c>
      <c r="I1889" t="s">
        <v>1166</v>
      </c>
    </row>
    <row r="1890" spans="1:9" x14ac:dyDescent="0.25">
      <c r="A1890">
        <v>7550</v>
      </c>
      <c r="B1890" t="s">
        <v>73</v>
      </c>
      <c r="C1890">
        <v>340</v>
      </c>
      <c r="D1890" s="404">
        <v>45313</v>
      </c>
      <c r="E1890" t="s">
        <v>1830</v>
      </c>
      <c r="F1890">
        <v>16.850000000000001</v>
      </c>
      <c r="G1890">
        <v>2516078</v>
      </c>
      <c r="I1890" t="s">
        <v>1166</v>
      </c>
    </row>
    <row r="1891" spans="1:9" x14ac:dyDescent="0.25">
      <c r="A1891">
        <v>7550</v>
      </c>
      <c r="B1891" t="s">
        <v>73</v>
      </c>
      <c r="C1891">
        <v>340</v>
      </c>
      <c r="D1891" s="404">
        <v>45084</v>
      </c>
      <c r="E1891" t="s">
        <v>1831</v>
      </c>
      <c r="F1891">
        <v>17.079999999999998</v>
      </c>
      <c r="G1891">
        <v>2223509</v>
      </c>
      <c r="I1891" t="s">
        <v>1166</v>
      </c>
    </row>
    <row r="1892" spans="1:9" x14ac:dyDescent="0.25">
      <c r="A1892">
        <v>7550</v>
      </c>
      <c r="B1892" t="s">
        <v>73</v>
      </c>
      <c r="C1892">
        <v>340</v>
      </c>
      <c r="D1892" s="404">
        <v>45337</v>
      </c>
      <c r="E1892" t="s">
        <v>1831</v>
      </c>
      <c r="F1892">
        <v>17.079999999999998</v>
      </c>
      <c r="G1892">
        <v>2547381</v>
      </c>
      <c r="I1892" t="s">
        <v>1166</v>
      </c>
    </row>
    <row r="1893" spans="1:9" x14ac:dyDescent="0.25">
      <c r="A1893">
        <v>7550</v>
      </c>
      <c r="B1893" t="s">
        <v>73</v>
      </c>
      <c r="C1893">
        <v>340</v>
      </c>
      <c r="D1893" s="404">
        <v>45092</v>
      </c>
      <c r="E1893" t="s">
        <v>1832</v>
      </c>
      <c r="F1893">
        <v>17.55</v>
      </c>
      <c r="G1893">
        <v>2234416</v>
      </c>
      <c r="I1893" t="s">
        <v>1166</v>
      </c>
    </row>
    <row r="1894" spans="1:9" x14ac:dyDescent="0.25">
      <c r="A1894">
        <v>7550</v>
      </c>
      <c r="B1894" t="s">
        <v>73</v>
      </c>
      <c r="C1894">
        <v>340</v>
      </c>
      <c r="D1894" s="404">
        <v>45308</v>
      </c>
      <c r="E1894" t="s">
        <v>1832</v>
      </c>
      <c r="F1894">
        <v>17.55</v>
      </c>
      <c r="G1894">
        <v>2509918</v>
      </c>
      <c r="I1894" t="s">
        <v>1166</v>
      </c>
    </row>
    <row r="1895" spans="1:9" x14ac:dyDescent="0.25">
      <c r="A1895">
        <v>7550</v>
      </c>
      <c r="B1895" t="s">
        <v>73</v>
      </c>
      <c r="C1895">
        <v>340</v>
      </c>
      <c r="D1895" s="404">
        <v>45258</v>
      </c>
      <c r="E1895" t="s">
        <v>1833</v>
      </c>
      <c r="F1895">
        <v>18.02</v>
      </c>
      <c r="G1895">
        <v>2447740</v>
      </c>
      <c r="I1895" t="s">
        <v>1166</v>
      </c>
    </row>
    <row r="1896" spans="1:9" x14ac:dyDescent="0.25">
      <c r="A1896">
        <v>7550</v>
      </c>
      <c r="B1896" t="s">
        <v>73</v>
      </c>
      <c r="C1896">
        <v>340</v>
      </c>
      <c r="D1896" s="404">
        <v>45176</v>
      </c>
      <c r="E1896" t="s">
        <v>1834</v>
      </c>
      <c r="F1896">
        <v>18.25</v>
      </c>
      <c r="G1896">
        <v>2341163</v>
      </c>
      <c r="I1896" t="s">
        <v>1166</v>
      </c>
    </row>
    <row r="1897" spans="1:9" x14ac:dyDescent="0.25">
      <c r="A1897">
        <v>7550</v>
      </c>
      <c r="B1897" t="s">
        <v>73</v>
      </c>
      <c r="C1897">
        <v>340</v>
      </c>
      <c r="D1897" s="404">
        <v>45331</v>
      </c>
      <c r="E1897" t="s">
        <v>1834</v>
      </c>
      <c r="F1897">
        <v>18.25</v>
      </c>
      <c r="G1897">
        <v>2539941</v>
      </c>
      <c r="I1897" t="s">
        <v>1166</v>
      </c>
    </row>
    <row r="1898" spans="1:9" x14ac:dyDescent="0.25">
      <c r="A1898">
        <v>7550</v>
      </c>
      <c r="B1898" t="s">
        <v>73</v>
      </c>
      <c r="C1898">
        <v>340</v>
      </c>
      <c r="D1898" s="404">
        <v>45064</v>
      </c>
      <c r="E1898" t="s">
        <v>1835</v>
      </c>
      <c r="F1898">
        <v>18.72</v>
      </c>
      <c r="G1898">
        <v>2198398</v>
      </c>
      <c r="I1898" t="s">
        <v>1166</v>
      </c>
    </row>
    <row r="1899" spans="1:9" x14ac:dyDescent="0.25">
      <c r="A1899">
        <v>7550</v>
      </c>
      <c r="B1899" t="s">
        <v>73</v>
      </c>
      <c r="C1899">
        <v>340</v>
      </c>
      <c r="D1899" s="404">
        <v>45239</v>
      </c>
      <c r="E1899" t="s">
        <v>1835</v>
      </c>
      <c r="F1899">
        <v>18.72</v>
      </c>
      <c r="G1899">
        <v>2422942</v>
      </c>
      <c r="I1899" t="s">
        <v>1166</v>
      </c>
    </row>
    <row r="1900" spans="1:9" x14ac:dyDescent="0.25">
      <c r="A1900">
        <v>7550</v>
      </c>
      <c r="B1900" t="s">
        <v>73</v>
      </c>
      <c r="C1900">
        <v>340</v>
      </c>
      <c r="D1900" s="404">
        <v>45279</v>
      </c>
      <c r="E1900" t="s">
        <v>1835</v>
      </c>
      <c r="F1900">
        <v>18.72</v>
      </c>
      <c r="G1900">
        <v>2479387</v>
      </c>
      <c r="I1900" t="s">
        <v>1166</v>
      </c>
    </row>
    <row r="1901" spans="1:9" x14ac:dyDescent="0.25">
      <c r="A1901">
        <v>7550</v>
      </c>
      <c r="B1901" t="s">
        <v>73</v>
      </c>
      <c r="C1901">
        <v>340</v>
      </c>
      <c r="D1901" s="404">
        <v>45321</v>
      </c>
      <c r="E1901" t="s">
        <v>1835</v>
      </c>
      <c r="F1901">
        <v>18.72</v>
      </c>
      <c r="G1901">
        <v>2525635</v>
      </c>
      <c r="I1901" t="s">
        <v>1166</v>
      </c>
    </row>
    <row r="1902" spans="1:9" x14ac:dyDescent="0.25">
      <c r="A1902">
        <v>7550</v>
      </c>
      <c r="B1902" t="s">
        <v>73</v>
      </c>
      <c r="C1902">
        <v>340</v>
      </c>
      <c r="D1902" s="404">
        <v>45174</v>
      </c>
      <c r="E1902" t="s">
        <v>1836</v>
      </c>
      <c r="F1902">
        <v>19.190000000000001</v>
      </c>
      <c r="G1902">
        <v>2337486</v>
      </c>
      <c r="I1902" t="s">
        <v>1166</v>
      </c>
    </row>
    <row r="1903" spans="1:9" x14ac:dyDescent="0.25">
      <c r="A1903">
        <v>7550</v>
      </c>
      <c r="B1903" t="s">
        <v>73</v>
      </c>
      <c r="C1903">
        <v>340</v>
      </c>
      <c r="D1903" s="404">
        <v>45252</v>
      </c>
      <c r="E1903" t="s">
        <v>1836</v>
      </c>
      <c r="F1903">
        <v>19.190000000000001</v>
      </c>
      <c r="G1903">
        <v>2439696</v>
      </c>
      <c r="I1903" t="s">
        <v>1166</v>
      </c>
    </row>
    <row r="1904" spans="1:9" x14ac:dyDescent="0.25">
      <c r="A1904">
        <v>7550</v>
      </c>
      <c r="B1904" t="s">
        <v>73</v>
      </c>
      <c r="C1904">
        <v>340</v>
      </c>
      <c r="D1904" s="404">
        <v>45280</v>
      </c>
      <c r="E1904" t="s">
        <v>1836</v>
      </c>
      <c r="F1904">
        <v>19.190000000000001</v>
      </c>
      <c r="G1904">
        <v>2481287</v>
      </c>
      <c r="I1904" t="s">
        <v>1166</v>
      </c>
    </row>
    <row r="1905" spans="1:9" x14ac:dyDescent="0.25">
      <c r="A1905">
        <v>7550</v>
      </c>
      <c r="B1905" t="s">
        <v>73</v>
      </c>
      <c r="C1905">
        <v>340</v>
      </c>
      <c r="D1905" s="404">
        <v>45142</v>
      </c>
      <c r="E1905" t="s">
        <v>1837</v>
      </c>
      <c r="F1905">
        <v>19.420000000000002</v>
      </c>
      <c r="G1905">
        <v>2298786</v>
      </c>
      <c r="I1905" t="s">
        <v>1166</v>
      </c>
    </row>
    <row r="1906" spans="1:9" x14ac:dyDescent="0.25">
      <c r="A1906">
        <v>7550</v>
      </c>
      <c r="B1906" t="s">
        <v>73</v>
      </c>
      <c r="C1906">
        <v>340</v>
      </c>
      <c r="D1906" s="404">
        <v>45289</v>
      </c>
      <c r="E1906" t="s">
        <v>1837</v>
      </c>
      <c r="F1906">
        <v>19.420000000000002</v>
      </c>
      <c r="G1906">
        <v>2490878</v>
      </c>
      <c r="I1906" t="s">
        <v>1166</v>
      </c>
    </row>
    <row r="1907" spans="1:9" x14ac:dyDescent="0.25">
      <c r="A1907">
        <v>7550</v>
      </c>
      <c r="B1907" t="s">
        <v>73</v>
      </c>
      <c r="C1907">
        <v>340</v>
      </c>
      <c r="D1907" s="404">
        <v>45268</v>
      </c>
      <c r="E1907" t="s">
        <v>1838</v>
      </c>
      <c r="F1907">
        <v>19.89</v>
      </c>
      <c r="G1907">
        <v>2464752</v>
      </c>
      <c r="I1907" t="s">
        <v>1166</v>
      </c>
    </row>
    <row r="1908" spans="1:9" x14ac:dyDescent="0.25">
      <c r="A1908">
        <v>7550</v>
      </c>
      <c r="B1908" t="s">
        <v>73</v>
      </c>
      <c r="C1908">
        <v>340</v>
      </c>
      <c r="D1908" s="404">
        <v>45084</v>
      </c>
      <c r="E1908" t="s">
        <v>1839</v>
      </c>
      <c r="F1908">
        <v>20.36</v>
      </c>
      <c r="G1908">
        <v>2223515</v>
      </c>
      <c r="I1908" t="s">
        <v>1166</v>
      </c>
    </row>
    <row r="1909" spans="1:9" x14ac:dyDescent="0.25">
      <c r="A1909">
        <v>7550</v>
      </c>
      <c r="B1909" t="s">
        <v>73</v>
      </c>
      <c r="C1909">
        <v>340</v>
      </c>
      <c r="D1909" s="404">
        <v>45238</v>
      </c>
      <c r="E1909" t="s">
        <v>1839</v>
      </c>
      <c r="F1909">
        <v>20.36</v>
      </c>
      <c r="G1909">
        <v>2420661</v>
      </c>
      <c r="I1909" t="s">
        <v>1166</v>
      </c>
    </row>
    <row r="1910" spans="1:9" x14ac:dyDescent="0.25">
      <c r="A1910">
        <v>7550</v>
      </c>
      <c r="B1910" t="s">
        <v>73</v>
      </c>
      <c r="C1910">
        <v>340</v>
      </c>
      <c r="D1910" s="404">
        <v>45119</v>
      </c>
      <c r="E1910" t="s">
        <v>1840</v>
      </c>
      <c r="F1910">
        <v>21.06</v>
      </c>
      <c r="G1910">
        <v>2269061</v>
      </c>
      <c r="I1910" t="s">
        <v>1166</v>
      </c>
    </row>
    <row r="1911" spans="1:9" x14ac:dyDescent="0.25">
      <c r="A1911">
        <v>7550</v>
      </c>
      <c r="B1911" t="s">
        <v>73</v>
      </c>
      <c r="C1911">
        <v>340</v>
      </c>
      <c r="D1911" s="404">
        <v>45132</v>
      </c>
      <c r="E1911" t="s">
        <v>1840</v>
      </c>
      <c r="F1911">
        <v>21.06</v>
      </c>
      <c r="G1911">
        <v>2283334</v>
      </c>
      <c r="I1911" t="s">
        <v>1166</v>
      </c>
    </row>
    <row r="1912" spans="1:9" x14ac:dyDescent="0.25">
      <c r="A1912">
        <v>7550</v>
      </c>
      <c r="B1912" t="s">
        <v>73</v>
      </c>
      <c r="C1912">
        <v>340</v>
      </c>
      <c r="D1912" s="404">
        <v>45162</v>
      </c>
      <c r="E1912" t="s">
        <v>1840</v>
      </c>
      <c r="F1912">
        <v>21.06</v>
      </c>
      <c r="G1912">
        <v>2323177</v>
      </c>
      <c r="I1912" t="s">
        <v>1166</v>
      </c>
    </row>
    <row r="1913" spans="1:9" x14ac:dyDescent="0.25">
      <c r="A1913">
        <v>7550</v>
      </c>
      <c r="B1913" t="s">
        <v>73</v>
      </c>
      <c r="C1913">
        <v>340</v>
      </c>
      <c r="D1913" s="404">
        <v>45329</v>
      </c>
      <c r="E1913" t="s">
        <v>1840</v>
      </c>
      <c r="F1913">
        <v>21.06</v>
      </c>
      <c r="G1913">
        <v>2537412</v>
      </c>
      <c r="I1913" t="s">
        <v>1166</v>
      </c>
    </row>
    <row r="1914" spans="1:9" x14ac:dyDescent="0.25">
      <c r="A1914">
        <v>7550</v>
      </c>
      <c r="B1914" t="s">
        <v>73</v>
      </c>
      <c r="C1914">
        <v>340</v>
      </c>
      <c r="D1914" s="404">
        <v>45159</v>
      </c>
      <c r="E1914" t="s">
        <v>1841</v>
      </c>
      <c r="F1914">
        <v>21.53</v>
      </c>
      <c r="G1914">
        <v>2317851</v>
      </c>
      <c r="I1914" t="s">
        <v>1166</v>
      </c>
    </row>
    <row r="1915" spans="1:9" x14ac:dyDescent="0.25">
      <c r="A1915">
        <v>7550</v>
      </c>
      <c r="B1915" t="s">
        <v>73</v>
      </c>
      <c r="C1915">
        <v>340</v>
      </c>
      <c r="D1915" s="404">
        <v>45243</v>
      </c>
      <c r="E1915" t="s">
        <v>1841</v>
      </c>
      <c r="F1915">
        <v>21.53</v>
      </c>
      <c r="G1915">
        <v>2426758</v>
      </c>
      <c r="I1915" t="s">
        <v>1166</v>
      </c>
    </row>
    <row r="1916" spans="1:9" x14ac:dyDescent="0.25">
      <c r="A1916">
        <v>7550</v>
      </c>
      <c r="B1916" t="s">
        <v>73</v>
      </c>
      <c r="C1916">
        <v>340</v>
      </c>
      <c r="D1916" s="404">
        <v>45279</v>
      </c>
      <c r="E1916" t="s">
        <v>1841</v>
      </c>
      <c r="F1916">
        <v>21.53</v>
      </c>
      <c r="G1916">
        <v>2479392</v>
      </c>
      <c r="I1916" t="s">
        <v>1166</v>
      </c>
    </row>
    <row r="1917" spans="1:9" x14ac:dyDescent="0.25">
      <c r="A1917">
        <v>7550</v>
      </c>
      <c r="B1917" t="s">
        <v>73</v>
      </c>
      <c r="C1917">
        <v>340</v>
      </c>
      <c r="D1917" s="404">
        <v>45163</v>
      </c>
      <c r="E1917" t="s">
        <v>1842</v>
      </c>
      <c r="F1917">
        <v>22.7</v>
      </c>
      <c r="G1917">
        <v>2324737</v>
      </c>
      <c r="I1917" t="s">
        <v>1166</v>
      </c>
    </row>
    <row r="1918" spans="1:9" x14ac:dyDescent="0.25">
      <c r="A1918">
        <v>7550</v>
      </c>
      <c r="B1918" t="s">
        <v>73</v>
      </c>
      <c r="C1918">
        <v>340</v>
      </c>
      <c r="D1918" s="404">
        <v>45294</v>
      </c>
      <c r="E1918" t="s">
        <v>1842</v>
      </c>
      <c r="F1918">
        <v>22.7</v>
      </c>
      <c r="G1918">
        <v>2492792</v>
      </c>
      <c r="I1918" t="s">
        <v>1166</v>
      </c>
    </row>
    <row r="1919" spans="1:9" x14ac:dyDescent="0.25">
      <c r="A1919">
        <v>7550</v>
      </c>
      <c r="B1919" t="s">
        <v>73</v>
      </c>
      <c r="C1919">
        <v>340</v>
      </c>
      <c r="D1919" s="404">
        <v>45348</v>
      </c>
      <c r="E1919" t="s">
        <v>1842</v>
      </c>
      <c r="F1919">
        <v>22.7</v>
      </c>
      <c r="G1919">
        <v>2562025</v>
      </c>
      <c r="I1919" t="s">
        <v>1166</v>
      </c>
    </row>
    <row r="1920" spans="1:9" x14ac:dyDescent="0.25">
      <c r="A1920">
        <v>7550</v>
      </c>
      <c r="B1920" t="s">
        <v>73</v>
      </c>
      <c r="C1920">
        <v>340</v>
      </c>
      <c r="D1920" s="404">
        <v>45215</v>
      </c>
      <c r="E1920" t="s">
        <v>1843</v>
      </c>
      <c r="F1920">
        <v>22.93</v>
      </c>
      <c r="G1920">
        <v>2390972</v>
      </c>
      <c r="I1920" t="s">
        <v>1166</v>
      </c>
    </row>
    <row r="1921" spans="1:9" x14ac:dyDescent="0.25">
      <c r="A1921">
        <v>7550</v>
      </c>
      <c r="B1921" t="s">
        <v>73</v>
      </c>
      <c r="C1921">
        <v>340</v>
      </c>
      <c r="D1921" s="404">
        <v>45265</v>
      </c>
      <c r="E1921" t="s">
        <v>1843</v>
      </c>
      <c r="F1921">
        <v>22.93</v>
      </c>
      <c r="G1921">
        <v>2458789</v>
      </c>
      <c r="I1921" t="s">
        <v>1166</v>
      </c>
    </row>
    <row r="1922" spans="1:9" x14ac:dyDescent="0.25">
      <c r="A1922">
        <v>7550</v>
      </c>
      <c r="B1922" t="s">
        <v>73</v>
      </c>
      <c r="C1922">
        <v>340</v>
      </c>
      <c r="D1922" s="404">
        <v>45227</v>
      </c>
      <c r="E1922" t="s">
        <v>1844</v>
      </c>
      <c r="F1922">
        <v>0</v>
      </c>
      <c r="G1922">
        <v>2405829</v>
      </c>
      <c r="I1922" t="s">
        <v>1166</v>
      </c>
    </row>
    <row r="1923" spans="1:9" x14ac:dyDescent="0.25">
      <c r="A1923">
        <v>7550</v>
      </c>
      <c r="B1923" t="s">
        <v>73</v>
      </c>
      <c r="C1923">
        <v>340</v>
      </c>
      <c r="D1923" s="404">
        <v>45266</v>
      </c>
      <c r="E1923" t="s">
        <v>1844</v>
      </c>
      <c r="F1923">
        <v>0</v>
      </c>
      <c r="G1923">
        <v>2460662</v>
      </c>
      <c r="I1923" t="s">
        <v>1166</v>
      </c>
    </row>
    <row r="1924" spans="1:9" x14ac:dyDescent="0.25">
      <c r="A1924">
        <v>7550</v>
      </c>
      <c r="B1924" t="s">
        <v>73</v>
      </c>
      <c r="C1924">
        <v>340</v>
      </c>
      <c r="D1924" s="404">
        <v>45288</v>
      </c>
      <c r="E1924" t="s">
        <v>1844</v>
      </c>
      <c r="F1924">
        <v>0</v>
      </c>
      <c r="G1924">
        <v>2488800</v>
      </c>
      <c r="I1924" t="s">
        <v>1166</v>
      </c>
    </row>
    <row r="1925" spans="1:9" x14ac:dyDescent="0.25">
      <c r="A1925">
        <v>7550</v>
      </c>
      <c r="B1925" t="s">
        <v>73</v>
      </c>
      <c r="C1925">
        <v>340</v>
      </c>
      <c r="D1925" s="404">
        <v>45330</v>
      </c>
      <c r="E1925" t="s">
        <v>1844</v>
      </c>
      <c r="F1925">
        <v>0</v>
      </c>
      <c r="G1925">
        <v>2537421</v>
      </c>
      <c r="I1925" t="s">
        <v>1166</v>
      </c>
    </row>
    <row r="1926" spans="1:9" x14ac:dyDescent="0.25">
      <c r="A1926">
        <v>7550</v>
      </c>
      <c r="B1926" t="s">
        <v>73</v>
      </c>
      <c r="C1926">
        <v>340</v>
      </c>
      <c r="D1926" s="404">
        <v>45083</v>
      </c>
      <c r="E1926" t="s">
        <v>1845</v>
      </c>
      <c r="F1926">
        <v>23.4</v>
      </c>
      <c r="G1926">
        <v>2221585</v>
      </c>
      <c r="I1926" t="s">
        <v>1166</v>
      </c>
    </row>
    <row r="1927" spans="1:9" x14ac:dyDescent="0.25">
      <c r="A1927">
        <v>7550</v>
      </c>
      <c r="B1927" t="s">
        <v>73</v>
      </c>
      <c r="C1927">
        <v>340</v>
      </c>
      <c r="D1927" s="404">
        <v>45161</v>
      </c>
      <c r="E1927" t="s">
        <v>1845</v>
      </c>
      <c r="F1927">
        <v>23.4</v>
      </c>
      <c r="G1927">
        <v>2321118</v>
      </c>
      <c r="I1927" t="s">
        <v>1166</v>
      </c>
    </row>
    <row r="1928" spans="1:9" x14ac:dyDescent="0.25">
      <c r="A1928">
        <v>7550</v>
      </c>
      <c r="B1928" t="s">
        <v>73</v>
      </c>
      <c r="C1928">
        <v>340</v>
      </c>
      <c r="D1928" s="404">
        <v>45086</v>
      </c>
      <c r="E1928" t="s">
        <v>1846</v>
      </c>
      <c r="F1928">
        <v>23.87</v>
      </c>
      <c r="G1928">
        <v>2227198</v>
      </c>
      <c r="I1928" t="s">
        <v>1166</v>
      </c>
    </row>
    <row r="1929" spans="1:9" x14ac:dyDescent="0.25">
      <c r="A1929">
        <v>7550</v>
      </c>
      <c r="B1929" t="s">
        <v>73</v>
      </c>
      <c r="C1929">
        <v>340</v>
      </c>
      <c r="D1929" s="404">
        <v>45089</v>
      </c>
      <c r="E1929" t="s">
        <v>1846</v>
      </c>
      <c r="F1929">
        <v>23.87</v>
      </c>
      <c r="G1929">
        <v>2229452</v>
      </c>
      <c r="I1929" t="s">
        <v>1166</v>
      </c>
    </row>
    <row r="1930" spans="1:9" x14ac:dyDescent="0.25">
      <c r="A1930">
        <v>7550</v>
      </c>
      <c r="B1930" t="s">
        <v>73</v>
      </c>
      <c r="C1930">
        <v>340</v>
      </c>
      <c r="D1930" s="404">
        <v>45138</v>
      </c>
      <c r="E1930" t="s">
        <v>1846</v>
      </c>
      <c r="F1930">
        <v>23.87</v>
      </c>
      <c r="G1930">
        <v>2291977</v>
      </c>
      <c r="I1930" t="s">
        <v>1166</v>
      </c>
    </row>
    <row r="1931" spans="1:9" x14ac:dyDescent="0.25">
      <c r="A1931">
        <v>7550</v>
      </c>
      <c r="B1931" t="s">
        <v>73</v>
      </c>
      <c r="C1931">
        <v>340</v>
      </c>
      <c r="D1931" s="404">
        <v>45272</v>
      </c>
      <c r="E1931" t="s">
        <v>1846</v>
      </c>
      <c r="F1931">
        <v>23.87</v>
      </c>
      <c r="G1931">
        <v>2468778</v>
      </c>
      <c r="I1931" t="s">
        <v>1166</v>
      </c>
    </row>
    <row r="1932" spans="1:9" x14ac:dyDescent="0.25">
      <c r="A1932">
        <v>7550</v>
      </c>
      <c r="B1932" t="s">
        <v>73</v>
      </c>
      <c r="C1932">
        <v>340</v>
      </c>
      <c r="D1932" s="404">
        <v>45064</v>
      </c>
      <c r="E1932" t="s">
        <v>1847</v>
      </c>
      <c r="F1932">
        <v>24.1</v>
      </c>
      <c r="G1932">
        <v>2198400</v>
      </c>
      <c r="I1932" t="s">
        <v>1166</v>
      </c>
    </row>
    <row r="1933" spans="1:9" x14ac:dyDescent="0.25">
      <c r="A1933">
        <v>7550</v>
      </c>
      <c r="B1933" t="s">
        <v>73</v>
      </c>
      <c r="C1933">
        <v>340</v>
      </c>
      <c r="D1933" s="404">
        <v>45188</v>
      </c>
      <c r="E1933" t="s">
        <v>1847</v>
      </c>
      <c r="F1933">
        <v>24.1</v>
      </c>
      <c r="G1933">
        <v>2355229</v>
      </c>
      <c r="I1933" t="s">
        <v>1166</v>
      </c>
    </row>
    <row r="1934" spans="1:9" x14ac:dyDescent="0.25">
      <c r="A1934">
        <v>7550</v>
      </c>
      <c r="B1934" t="s">
        <v>73</v>
      </c>
      <c r="C1934">
        <v>340</v>
      </c>
      <c r="D1934" s="404">
        <v>45307</v>
      </c>
      <c r="E1934" t="s">
        <v>1847</v>
      </c>
      <c r="F1934">
        <v>24.1</v>
      </c>
      <c r="G1934">
        <v>2508160</v>
      </c>
      <c r="I1934" t="s">
        <v>1166</v>
      </c>
    </row>
    <row r="1935" spans="1:9" x14ac:dyDescent="0.25">
      <c r="A1935">
        <v>7550</v>
      </c>
      <c r="B1935" t="s">
        <v>73</v>
      </c>
      <c r="C1935">
        <v>340</v>
      </c>
      <c r="D1935" s="404">
        <v>45332</v>
      </c>
      <c r="E1935" t="s">
        <v>1847</v>
      </c>
      <c r="F1935">
        <v>24.1</v>
      </c>
      <c r="G1935">
        <v>2540790</v>
      </c>
      <c r="I1935" t="s">
        <v>1166</v>
      </c>
    </row>
    <row r="1936" spans="1:9" x14ac:dyDescent="0.25">
      <c r="A1936">
        <v>7550</v>
      </c>
      <c r="B1936" t="s">
        <v>73</v>
      </c>
      <c r="C1936">
        <v>340</v>
      </c>
      <c r="D1936" s="404">
        <v>45226</v>
      </c>
      <c r="E1936" t="s">
        <v>1848</v>
      </c>
      <c r="F1936">
        <v>24.57</v>
      </c>
      <c r="G1936">
        <v>2405190</v>
      </c>
      <c r="I1936" t="s">
        <v>1166</v>
      </c>
    </row>
    <row r="1937" spans="1:9" x14ac:dyDescent="0.25">
      <c r="A1937">
        <v>7550</v>
      </c>
      <c r="B1937" t="s">
        <v>73</v>
      </c>
      <c r="C1937">
        <v>340</v>
      </c>
      <c r="D1937" s="404">
        <v>45262</v>
      </c>
      <c r="E1937" t="s">
        <v>1848</v>
      </c>
      <c r="F1937">
        <v>24.57</v>
      </c>
      <c r="G1937">
        <v>2455556</v>
      </c>
      <c r="I1937" t="s">
        <v>1166</v>
      </c>
    </row>
    <row r="1938" spans="1:9" x14ac:dyDescent="0.25">
      <c r="A1938">
        <v>7550</v>
      </c>
      <c r="B1938" t="s">
        <v>73</v>
      </c>
      <c r="C1938">
        <v>340</v>
      </c>
      <c r="D1938" s="404">
        <v>45250</v>
      </c>
      <c r="E1938" t="s">
        <v>1849</v>
      </c>
      <c r="F1938">
        <v>25.04</v>
      </c>
      <c r="G1938">
        <v>2436034</v>
      </c>
      <c r="I1938" t="s">
        <v>1166</v>
      </c>
    </row>
    <row r="1939" spans="1:9" x14ac:dyDescent="0.25">
      <c r="A1939">
        <v>7550</v>
      </c>
      <c r="B1939" t="s">
        <v>73</v>
      </c>
      <c r="C1939">
        <v>340</v>
      </c>
      <c r="D1939" s="404">
        <v>45266</v>
      </c>
      <c r="E1939" t="s">
        <v>1849</v>
      </c>
      <c r="F1939">
        <v>25.04</v>
      </c>
      <c r="G1939">
        <v>2460667</v>
      </c>
      <c r="I1939" t="s">
        <v>1166</v>
      </c>
    </row>
    <row r="1940" spans="1:9" x14ac:dyDescent="0.25">
      <c r="A1940">
        <v>7550</v>
      </c>
      <c r="B1940" t="s">
        <v>73</v>
      </c>
      <c r="C1940">
        <v>340</v>
      </c>
      <c r="D1940" s="404">
        <v>45282</v>
      </c>
      <c r="E1940" t="s">
        <v>1849</v>
      </c>
      <c r="F1940">
        <v>25.04</v>
      </c>
      <c r="G1940">
        <v>2486794</v>
      </c>
      <c r="I1940" t="s">
        <v>1166</v>
      </c>
    </row>
    <row r="1941" spans="1:9" x14ac:dyDescent="0.25">
      <c r="A1941">
        <v>7550</v>
      </c>
      <c r="B1941" t="s">
        <v>73</v>
      </c>
      <c r="C1941">
        <v>340</v>
      </c>
      <c r="D1941" s="404">
        <v>45085</v>
      </c>
      <c r="E1941" t="s">
        <v>1850</v>
      </c>
      <c r="F1941">
        <v>25.27</v>
      </c>
      <c r="G1941">
        <v>2225480</v>
      </c>
      <c r="I1941" t="s">
        <v>1166</v>
      </c>
    </row>
    <row r="1942" spans="1:9" x14ac:dyDescent="0.25">
      <c r="A1942">
        <v>7550</v>
      </c>
      <c r="B1942" t="s">
        <v>73</v>
      </c>
      <c r="C1942">
        <v>340</v>
      </c>
      <c r="D1942" s="404">
        <v>45098</v>
      </c>
      <c r="E1942" t="s">
        <v>1850</v>
      </c>
      <c r="F1942">
        <v>25.27</v>
      </c>
      <c r="G1942">
        <v>2241820</v>
      </c>
      <c r="I1942" t="s">
        <v>1166</v>
      </c>
    </row>
    <row r="1943" spans="1:9" x14ac:dyDescent="0.25">
      <c r="A1943">
        <v>7550</v>
      </c>
      <c r="B1943" t="s">
        <v>73</v>
      </c>
      <c r="C1943">
        <v>340</v>
      </c>
      <c r="D1943" s="404">
        <v>45100</v>
      </c>
      <c r="E1943" t="s">
        <v>1850</v>
      </c>
      <c r="F1943">
        <v>25.27</v>
      </c>
      <c r="G1943">
        <v>2245430</v>
      </c>
      <c r="I1943" t="s">
        <v>1166</v>
      </c>
    </row>
    <row r="1944" spans="1:9" x14ac:dyDescent="0.25">
      <c r="A1944">
        <v>7550</v>
      </c>
      <c r="B1944" t="s">
        <v>73</v>
      </c>
      <c r="C1944">
        <v>340</v>
      </c>
      <c r="D1944" s="404">
        <v>45149</v>
      </c>
      <c r="E1944" t="s">
        <v>1850</v>
      </c>
      <c r="F1944">
        <v>25.27</v>
      </c>
      <c r="G1944">
        <v>2307210</v>
      </c>
      <c r="I1944" t="s">
        <v>1166</v>
      </c>
    </row>
    <row r="1945" spans="1:9" x14ac:dyDescent="0.25">
      <c r="A1945">
        <v>7550</v>
      </c>
      <c r="B1945" t="s">
        <v>73</v>
      </c>
      <c r="C1945">
        <v>340</v>
      </c>
      <c r="D1945" s="404">
        <v>45317</v>
      </c>
      <c r="E1945" t="s">
        <v>1850</v>
      </c>
      <c r="F1945">
        <v>25.27</v>
      </c>
      <c r="G1945">
        <v>2523193</v>
      </c>
      <c r="I1945" t="s">
        <v>1166</v>
      </c>
    </row>
    <row r="1946" spans="1:9" x14ac:dyDescent="0.25">
      <c r="A1946">
        <v>7550</v>
      </c>
      <c r="B1946" t="s">
        <v>73</v>
      </c>
      <c r="C1946">
        <v>340</v>
      </c>
      <c r="D1946" s="404">
        <v>45330</v>
      </c>
      <c r="E1946" t="s">
        <v>1850</v>
      </c>
      <c r="F1946">
        <v>25.27</v>
      </c>
      <c r="G1946">
        <v>2537424</v>
      </c>
      <c r="I1946" t="s">
        <v>1166</v>
      </c>
    </row>
    <row r="1947" spans="1:9" x14ac:dyDescent="0.25">
      <c r="A1947">
        <v>7550</v>
      </c>
      <c r="B1947" t="s">
        <v>73</v>
      </c>
      <c r="C1947">
        <v>340</v>
      </c>
      <c r="D1947" s="404">
        <v>45344</v>
      </c>
      <c r="E1947" t="s">
        <v>1850</v>
      </c>
      <c r="F1947">
        <v>25.27</v>
      </c>
      <c r="G1947">
        <v>2557758</v>
      </c>
      <c r="I1947" t="s">
        <v>1166</v>
      </c>
    </row>
    <row r="1948" spans="1:9" x14ac:dyDescent="0.25">
      <c r="A1948">
        <v>7550</v>
      </c>
      <c r="B1948" t="s">
        <v>73</v>
      </c>
      <c r="C1948">
        <v>340</v>
      </c>
      <c r="D1948" s="404">
        <v>45169</v>
      </c>
      <c r="E1948" t="s">
        <v>1851</v>
      </c>
      <c r="F1948">
        <v>25.74</v>
      </c>
      <c r="G1948">
        <v>2332393</v>
      </c>
      <c r="I1948" t="s">
        <v>1166</v>
      </c>
    </row>
    <row r="1949" spans="1:9" x14ac:dyDescent="0.25">
      <c r="A1949">
        <v>7550</v>
      </c>
      <c r="B1949" t="s">
        <v>73</v>
      </c>
      <c r="C1949">
        <v>340</v>
      </c>
      <c r="D1949" s="404">
        <v>45204</v>
      </c>
      <c r="E1949" t="s">
        <v>1851</v>
      </c>
      <c r="F1949">
        <v>25.74</v>
      </c>
      <c r="G1949">
        <v>2377454</v>
      </c>
      <c r="I1949" t="s">
        <v>1166</v>
      </c>
    </row>
    <row r="1950" spans="1:9" x14ac:dyDescent="0.25">
      <c r="A1950">
        <v>7550</v>
      </c>
      <c r="B1950" t="s">
        <v>73</v>
      </c>
      <c r="C1950">
        <v>340</v>
      </c>
      <c r="D1950" s="404">
        <v>45076</v>
      </c>
      <c r="E1950" t="s">
        <v>1852</v>
      </c>
      <c r="F1950">
        <v>26.21</v>
      </c>
      <c r="G1950">
        <v>2213626</v>
      </c>
      <c r="I1950" t="s">
        <v>1166</v>
      </c>
    </row>
    <row r="1951" spans="1:9" x14ac:dyDescent="0.25">
      <c r="A1951">
        <v>7550</v>
      </c>
      <c r="B1951" t="s">
        <v>73</v>
      </c>
      <c r="C1951">
        <v>340</v>
      </c>
      <c r="D1951" s="404">
        <v>45077</v>
      </c>
      <c r="E1951" t="s">
        <v>1852</v>
      </c>
      <c r="F1951">
        <v>26.21</v>
      </c>
      <c r="G1951">
        <v>2216324</v>
      </c>
      <c r="I1951" t="s">
        <v>1166</v>
      </c>
    </row>
    <row r="1952" spans="1:9" x14ac:dyDescent="0.25">
      <c r="A1952">
        <v>7550</v>
      </c>
      <c r="B1952" t="s">
        <v>73</v>
      </c>
      <c r="C1952">
        <v>340</v>
      </c>
      <c r="D1952" s="404">
        <v>45120</v>
      </c>
      <c r="E1952" t="s">
        <v>1852</v>
      </c>
      <c r="F1952">
        <v>26.21</v>
      </c>
      <c r="G1952">
        <v>2270869</v>
      </c>
      <c r="I1952" t="s">
        <v>1166</v>
      </c>
    </row>
    <row r="1953" spans="1:9" x14ac:dyDescent="0.25">
      <c r="A1953">
        <v>7550</v>
      </c>
      <c r="B1953" t="s">
        <v>73</v>
      </c>
      <c r="C1953">
        <v>340</v>
      </c>
      <c r="D1953" s="404">
        <v>45126</v>
      </c>
      <c r="E1953" t="s">
        <v>1852</v>
      </c>
      <c r="F1953">
        <v>26.21</v>
      </c>
      <c r="G1953">
        <v>2276054</v>
      </c>
      <c r="I1953" t="s">
        <v>1166</v>
      </c>
    </row>
    <row r="1954" spans="1:9" x14ac:dyDescent="0.25">
      <c r="A1954">
        <v>7550</v>
      </c>
      <c r="B1954" t="s">
        <v>73</v>
      </c>
      <c r="C1954">
        <v>340</v>
      </c>
      <c r="D1954" s="404">
        <v>45131</v>
      </c>
      <c r="E1954" t="s">
        <v>1852</v>
      </c>
      <c r="F1954">
        <v>26.21</v>
      </c>
      <c r="G1954">
        <v>2281765</v>
      </c>
      <c r="I1954" t="s">
        <v>1166</v>
      </c>
    </row>
    <row r="1955" spans="1:9" x14ac:dyDescent="0.25">
      <c r="A1955">
        <v>7550</v>
      </c>
      <c r="B1955" t="s">
        <v>73</v>
      </c>
      <c r="C1955">
        <v>340</v>
      </c>
      <c r="D1955" s="404">
        <v>45218</v>
      </c>
      <c r="E1955" t="s">
        <v>1852</v>
      </c>
      <c r="F1955">
        <v>26.21</v>
      </c>
      <c r="G1955">
        <v>2395838</v>
      </c>
      <c r="I1955" t="s">
        <v>1166</v>
      </c>
    </row>
    <row r="1956" spans="1:9" x14ac:dyDescent="0.25">
      <c r="A1956">
        <v>7550</v>
      </c>
      <c r="B1956" t="s">
        <v>73</v>
      </c>
      <c r="C1956">
        <v>340</v>
      </c>
      <c r="D1956" s="404">
        <v>45231</v>
      </c>
      <c r="E1956" t="s">
        <v>1852</v>
      </c>
      <c r="F1956">
        <v>26.21</v>
      </c>
      <c r="G1956">
        <v>2411803</v>
      </c>
      <c r="I1956" t="s">
        <v>1166</v>
      </c>
    </row>
    <row r="1957" spans="1:9" x14ac:dyDescent="0.25">
      <c r="A1957">
        <v>7550</v>
      </c>
      <c r="B1957" t="s">
        <v>73</v>
      </c>
      <c r="C1957">
        <v>340</v>
      </c>
      <c r="D1957" s="404">
        <v>45288</v>
      </c>
      <c r="E1957" t="s">
        <v>1852</v>
      </c>
      <c r="F1957">
        <v>26.21</v>
      </c>
      <c r="G1957">
        <v>2488805</v>
      </c>
      <c r="I1957" t="s">
        <v>1166</v>
      </c>
    </row>
    <row r="1958" spans="1:9" x14ac:dyDescent="0.25">
      <c r="A1958">
        <v>7550</v>
      </c>
      <c r="B1958" t="s">
        <v>73</v>
      </c>
      <c r="C1958">
        <v>340</v>
      </c>
      <c r="D1958" s="404">
        <v>45307</v>
      </c>
      <c r="E1958" t="s">
        <v>1852</v>
      </c>
      <c r="F1958">
        <v>26.21</v>
      </c>
      <c r="G1958">
        <v>2508164</v>
      </c>
      <c r="I1958" t="s">
        <v>1166</v>
      </c>
    </row>
    <row r="1959" spans="1:9" x14ac:dyDescent="0.25">
      <c r="A1959">
        <v>7550</v>
      </c>
      <c r="B1959" t="s">
        <v>73</v>
      </c>
      <c r="C1959">
        <v>340</v>
      </c>
      <c r="D1959" s="404">
        <v>45315</v>
      </c>
      <c r="E1959" t="s">
        <v>1852</v>
      </c>
      <c r="F1959">
        <v>26.21</v>
      </c>
      <c r="G1959">
        <v>2521010</v>
      </c>
      <c r="I1959" t="s">
        <v>1166</v>
      </c>
    </row>
    <row r="1960" spans="1:9" x14ac:dyDescent="0.25">
      <c r="A1960">
        <v>7550</v>
      </c>
      <c r="B1960" t="s">
        <v>73</v>
      </c>
      <c r="C1960">
        <v>340</v>
      </c>
      <c r="D1960" s="404">
        <v>45079</v>
      </c>
      <c r="E1960" t="s">
        <v>1853</v>
      </c>
      <c r="F1960">
        <v>26.44</v>
      </c>
      <c r="G1960">
        <v>2219754</v>
      </c>
      <c r="I1960" t="s">
        <v>1166</v>
      </c>
    </row>
    <row r="1961" spans="1:9" x14ac:dyDescent="0.25">
      <c r="A1961">
        <v>7550</v>
      </c>
      <c r="B1961" t="s">
        <v>73</v>
      </c>
      <c r="C1961">
        <v>340</v>
      </c>
      <c r="D1961" s="404">
        <v>45112</v>
      </c>
      <c r="E1961" t="s">
        <v>1853</v>
      </c>
      <c r="F1961">
        <v>26.44</v>
      </c>
      <c r="G1961">
        <v>2260537</v>
      </c>
      <c r="I1961" t="s">
        <v>1166</v>
      </c>
    </row>
    <row r="1962" spans="1:9" x14ac:dyDescent="0.25">
      <c r="A1962">
        <v>7550</v>
      </c>
      <c r="B1962" t="s">
        <v>73</v>
      </c>
      <c r="C1962">
        <v>340</v>
      </c>
      <c r="D1962" s="404">
        <v>45114</v>
      </c>
      <c r="E1962" t="s">
        <v>1853</v>
      </c>
      <c r="F1962">
        <v>26.44</v>
      </c>
      <c r="G1962">
        <v>2263905</v>
      </c>
      <c r="I1962" t="s">
        <v>1166</v>
      </c>
    </row>
    <row r="1963" spans="1:9" x14ac:dyDescent="0.25">
      <c r="A1963">
        <v>7550</v>
      </c>
      <c r="B1963" t="s">
        <v>73</v>
      </c>
      <c r="C1963">
        <v>340</v>
      </c>
      <c r="D1963" s="404">
        <v>45117</v>
      </c>
      <c r="E1963" t="s">
        <v>1853</v>
      </c>
      <c r="F1963">
        <v>26.44</v>
      </c>
      <c r="G1963">
        <v>2267462</v>
      </c>
      <c r="I1963" t="s">
        <v>1166</v>
      </c>
    </row>
    <row r="1964" spans="1:9" x14ac:dyDescent="0.25">
      <c r="A1964">
        <v>7550</v>
      </c>
      <c r="B1964" t="s">
        <v>73</v>
      </c>
      <c r="C1964">
        <v>340</v>
      </c>
      <c r="D1964" s="404">
        <v>45125</v>
      </c>
      <c r="E1964" t="s">
        <v>1853</v>
      </c>
      <c r="F1964">
        <v>26.44</v>
      </c>
      <c r="G1964">
        <v>2274286</v>
      </c>
      <c r="I1964" t="s">
        <v>1166</v>
      </c>
    </row>
    <row r="1965" spans="1:9" x14ac:dyDescent="0.25">
      <c r="A1965">
        <v>7550</v>
      </c>
      <c r="B1965" t="s">
        <v>73</v>
      </c>
      <c r="C1965">
        <v>340</v>
      </c>
      <c r="D1965" s="404">
        <v>45140</v>
      </c>
      <c r="E1965" t="s">
        <v>1853</v>
      </c>
      <c r="F1965">
        <v>26.44</v>
      </c>
      <c r="G1965">
        <v>2295258</v>
      </c>
      <c r="I1965" t="s">
        <v>1166</v>
      </c>
    </row>
    <row r="1966" spans="1:9" x14ac:dyDescent="0.25">
      <c r="A1966">
        <v>7550</v>
      </c>
      <c r="B1966" t="s">
        <v>73</v>
      </c>
      <c r="C1966">
        <v>340</v>
      </c>
      <c r="D1966" s="404">
        <v>45146</v>
      </c>
      <c r="E1966" t="s">
        <v>1853</v>
      </c>
      <c r="F1966">
        <v>26.44</v>
      </c>
      <c r="G1966">
        <v>2302088</v>
      </c>
      <c r="I1966" t="s">
        <v>1166</v>
      </c>
    </row>
    <row r="1967" spans="1:9" x14ac:dyDescent="0.25">
      <c r="A1967">
        <v>7550</v>
      </c>
      <c r="B1967" t="s">
        <v>73</v>
      </c>
      <c r="C1967">
        <v>340</v>
      </c>
      <c r="D1967" s="404">
        <v>45163</v>
      </c>
      <c r="E1967" t="s">
        <v>1853</v>
      </c>
      <c r="F1967">
        <v>26.44</v>
      </c>
      <c r="G1967">
        <v>2324740</v>
      </c>
      <c r="I1967" t="s">
        <v>1166</v>
      </c>
    </row>
    <row r="1968" spans="1:9" x14ac:dyDescent="0.25">
      <c r="A1968">
        <v>7550</v>
      </c>
      <c r="B1968" t="s">
        <v>73</v>
      </c>
      <c r="C1968">
        <v>340</v>
      </c>
      <c r="D1968" s="404">
        <v>45173</v>
      </c>
      <c r="E1968" t="s">
        <v>1853</v>
      </c>
      <c r="F1968">
        <v>26.44</v>
      </c>
      <c r="G1968">
        <v>2335961</v>
      </c>
      <c r="I1968" t="s">
        <v>1166</v>
      </c>
    </row>
    <row r="1969" spans="1:9" x14ac:dyDescent="0.25">
      <c r="A1969">
        <v>7550</v>
      </c>
      <c r="B1969" t="s">
        <v>73</v>
      </c>
      <c r="C1969">
        <v>340</v>
      </c>
      <c r="D1969" s="404">
        <v>45182</v>
      </c>
      <c r="E1969" t="s">
        <v>1853</v>
      </c>
      <c r="F1969">
        <v>26.44</v>
      </c>
      <c r="G1969">
        <v>2348242</v>
      </c>
      <c r="I1969" t="s">
        <v>1166</v>
      </c>
    </row>
    <row r="1970" spans="1:9" x14ac:dyDescent="0.25">
      <c r="A1970">
        <v>7550</v>
      </c>
      <c r="B1970" t="s">
        <v>73</v>
      </c>
      <c r="C1970">
        <v>340</v>
      </c>
      <c r="D1970" s="404">
        <v>45190</v>
      </c>
      <c r="E1970" t="s">
        <v>1853</v>
      </c>
      <c r="F1970">
        <v>26.44</v>
      </c>
      <c r="G1970">
        <v>2358765</v>
      </c>
      <c r="I1970" t="s">
        <v>1166</v>
      </c>
    </row>
    <row r="1971" spans="1:9" x14ac:dyDescent="0.25">
      <c r="A1971">
        <v>7550</v>
      </c>
      <c r="B1971" t="s">
        <v>73</v>
      </c>
      <c r="C1971">
        <v>340</v>
      </c>
      <c r="D1971" s="404">
        <v>45194</v>
      </c>
      <c r="E1971" t="s">
        <v>1853</v>
      </c>
      <c r="F1971">
        <v>26.44</v>
      </c>
      <c r="G1971">
        <v>2362511</v>
      </c>
      <c r="I1971" t="s">
        <v>1166</v>
      </c>
    </row>
    <row r="1972" spans="1:9" x14ac:dyDescent="0.25">
      <c r="A1972">
        <v>7550</v>
      </c>
      <c r="B1972" t="s">
        <v>73</v>
      </c>
      <c r="C1972">
        <v>340</v>
      </c>
      <c r="D1972" s="404">
        <v>45237</v>
      </c>
      <c r="E1972" t="s">
        <v>1853</v>
      </c>
      <c r="F1972">
        <v>26.44</v>
      </c>
      <c r="G1972">
        <v>2419082</v>
      </c>
      <c r="I1972" t="s">
        <v>1166</v>
      </c>
    </row>
    <row r="1973" spans="1:9" x14ac:dyDescent="0.25">
      <c r="A1973">
        <v>7550</v>
      </c>
      <c r="B1973" t="s">
        <v>73</v>
      </c>
      <c r="C1973">
        <v>340</v>
      </c>
      <c r="D1973" s="404">
        <v>45243</v>
      </c>
      <c r="E1973" t="s">
        <v>1853</v>
      </c>
      <c r="F1973">
        <v>26.44</v>
      </c>
      <c r="G1973">
        <v>2426761</v>
      </c>
      <c r="I1973" t="s">
        <v>1166</v>
      </c>
    </row>
    <row r="1974" spans="1:9" x14ac:dyDescent="0.25">
      <c r="A1974">
        <v>7550</v>
      </c>
      <c r="B1974" t="s">
        <v>73</v>
      </c>
      <c r="C1974">
        <v>340</v>
      </c>
      <c r="D1974" s="404">
        <v>45306</v>
      </c>
      <c r="E1974" t="s">
        <v>1853</v>
      </c>
      <c r="F1974">
        <v>26.44</v>
      </c>
      <c r="G1974">
        <v>2506616</v>
      </c>
      <c r="I1974" t="s">
        <v>1166</v>
      </c>
    </row>
    <row r="1975" spans="1:9" x14ac:dyDescent="0.25">
      <c r="A1975">
        <v>7550</v>
      </c>
      <c r="B1975" t="s">
        <v>73</v>
      </c>
      <c r="C1975">
        <v>340</v>
      </c>
      <c r="D1975" s="404">
        <v>45336</v>
      </c>
      <c r="E1975" t="s">
        <v>1853</v>
      </c>
      <c r="F1975">
        <v>26.44</v>
      </c>
      <c r="G1975">
        <v>2545634</v>
      </c>
      <c r="I1975" t="s">
        <v>1166</v>
      </c>
    </row>
    <row r="1976" spans="1:9" x14ac:dyDescent="0.25">
      <c r="A1976">
        <v>7550</v>
      </c>
      <c r="B1976" t="s">
        <v>73</v>
      </c>
      <c r="C1976">
        <v>340</v>
      </c>
      <c r="D1976" s="404">
        <v>45075</v>
      </c>
      <c r="E1976" t="s">
        <v>1854</v>
      </c>
      <c r="F1976">
        <v>26.91</v>
      </c>
      <c r="G1976">
        <v>2211849</v>
      </c>
      <c r="I1976" t="s">
        <v>1166</v>
      </c>
    </row>
    <row r="1977" spans="1:9" x14ac:dyDescent="0.25">
      <c r="A1977">
        <v>7550</v>
      </c>
      <c r="B1977" t="s">
        <v>73</v>
      </c>
      <c r="C1977">
        <v>340</v>
      </c>
      <c r="D1977" s="404">
        <v>45106</v>
      </c>
      <c r="E1977" t="s">
        <v>1854</v>
      </c>
      <c r="F1977">
        <v>26.91</v>
      </c>
      <c r="G1977">
        <v>2252965</v>
      </c>
      <c r="I1977" t="s">
        <v>1166</v>
      </c>
    </row>
    <row r="1978" spans="1:9" x14ac:dyDescent="0.25">
      <c r="A1978">
        <v>7550</v>
      </c>
      <c r="B1978" t="s">
        <v>73</v>
      </c>
      <c r="C1978">
        <v>340</v>
      </c>
      <c r="D1978" s="404">
        <v>45107</v>
      </c>
      <c r="E1978" t="s">
        <v>1854</v>
      </c>
      <c r="F1978">
        <v>26.91</v>
      </c>
      <c r="G1978">
        <v>2255342</v>
      </c>
      <c r="I1978" t="s">
        <v>1166</v>
      </c>
    </row>
    <row r="1979" spans="1:9" x14ac:dyDescent="0.25">
      <c r="A1979">
        <v>7550</v>
      </c>
      <c r="B1979" t="s">
        <v>73</v>
      </c>
      <c r="C1979">
        <v>340</v>
      </c>
      <c r="D1979" s="404">
        <v>45148</v>
      </c>
      <c r="E1979" t="s">
        <v>1854</v>
      </c>
      <c r="F1979">
        <v>26.91</v>
      </c>
      <c r="G1979">
        <v>2305380</v>
      </c>
      <c r="I1979" t="s">
        <v>1166</v>
      </c>
    </row>
    <row r="1980" spans="1:9" x14ac:dyDescent="0.25">
      <c r="A1980">
        <v>7550</v>
      </c>
      <c r="B1980" t="s">
        <v>73</v>
      </c>
      <c r="C1980">
        <v>340</v>
      </c>
      <c r="D1980" s="404">
        <v>45155</v>
      </c>
      <c r="E1980" t="s">
        <v>1854</v>
      </c>
      <c r="F1980">
        <v>26.91</v>
      </c>
      <c r="G1980">
        <v>2314203</v>
      </c>
      <c r="I1980" t="s">
        <v>1166</v>
      </c>
    </row>
    <row r="1981" spans="1:9" x14ac:dyDescent="0.25">
      <c r="A1981">
        <v>7550</v>
      </c>
      <c r="B1981" t="s">
        <v>73</v>
      </c>
      <c r="C1981">
        <v>340</v>
      </c>
      <c r="D1981" s="404">
        <v>45202</v>
      </c>
      <c r="E1981" t="s">
        <v>1854</v>
      </c>
      <c r="F1981">
        <v>26.91</v>
      </c>
      <c r="G1981">
        <v>2373865</v>
      </c>
      <c r="I1981" t="s">
        <v>1166</v>
      </c>
    </row>
    <row r="1982" spans="1:9" x14ac:dyDescent="0.25">
      <c r="A1982">
        <v>7550</v>
      </c>
      <c r="B1982" t="s">
        <v>73</v>
      </c>
      <c r="C1982">
        <v>340</v>
      </c>
      <c r="D1982" s="404">
        <v>45212</v>
      </c>
      <c r="E1982" t="s">
        <v>1854</v>
      </c>
      <c r="F1982">
        <v>26.91</v>
      </c>
      <c r="G1982">
        <v>2388829</v>
      </c>
      <c r="I1982" t="s">
        <v>1166</v>
      </c>
    </row>
    <row r="1983" spans="1:9" x14ac:dyDescent="0.25">
      <c r="A1983">
        <v>7550</v>
      </c>
      <c r="B1983" t="s">
        <v>73</v>
      </c>
      <c r="C1983">
        <v>340</v>
      </c>
      <c r="D1983" s="404">
        <v>45224</v>
      </c>
      <c r="E1983" t="s">
        <v>1854</v>
      </c>
      <c r="F1983">
        <v>26.91</v>
      </c>
      <c r="G1983">
        <v>2401757</v>
      </c>
      <c r="I1983" t="s">
        <v>1166</v>
      </c>
    </row>
    <row r="1984" spans="1:9" x14ac:dyDescent="0.25">
      <c r="A1984">
        <v>7550</v>
      </c>
      <c r="B1984" t="s">
        <v>73</v>
      </c>
      <c r="C1984">
        <v>340</v>
      </c>
      <c r="D1984" s="404">
        <v>45246</v>
      </c>
      <c r="E1984" t="s">
        <v>1854</v>
      </c>
      <c r="F1984">
        <v>26.91</v>
      </c>
      <c r="G1984">
        <v>2432340</v>
      </c>
      <c r="I1984" t="s">
        <v>1166</v>
      </c>
    </row>
    <row r="1985" spans="1:9" x14ac:dyDescent="0.25">
      <c r="A1985">
        <v>7550</v>
      </c>
      <c r="B1985" t="s">
        <v>73</v>
      </c>
      <c r="C1985">
        <v>340</v>
      </c>
      <c r="D1985" s="404">
        <v>45271</v>
      </c>
      <c r="E1985" t="s">
        <v>1854</v>
      </c>
      <c r="F1985">
        <v>26.91</v>
      </c>
      <c r="G1985">
        <v>2466949</v>
      </c>
      <c r="I1985" t="s">
        <v>1166</v>
      </c>
    </row>
    <row r="1986" spans="1:9" x14ac:dyDescent="0.25">
      <c r="A1986">
        <v>7550</v>
      </c>
      <c r="B1986" t="s">
        <v>73</v>
      </c>
      <c r="C1986">
        <v>340</v>
      </c>
      <c r="D1986" s="404">
        <v>45275</v>
      </c>
      <c r="E1986" t="s">
        <v>1854</v>
      </c>
      <c r="F1986">
        <v>26.91</v>
      </c>
      <c r="G1986">
        <v>2475044</v>
      </c>
      <c r="I1986" t="s">
        <v>1166</v>
      </c>
    </row>
    <row r="1987" spans="1:9" x14ac:dyDescent="0.25">
      <c r="A1987">
        <v>7550</v>
      </c>
      <c r="B1987" t="s">
        <v>73</v>
      </c>
      <c r="C1987">
        <v>340</v>
      </c>
      <c r="D1987" s="404">
        <v>45313</v>
      </c>
      <c r="E1987" t="s">
        <v>1854</v>
      </c>
      <c r="F1987">
        <v>26.91</v>
      </c>
      <c r="G1987">
        <v>2516080</v>
      </c>
      <c r="I1987" t="s">
        <v>1166</v>
      </c>
    </row>
    <row r="1988" spans="1:9" x14ac:dyDescent="0.25">
      <c r="A1988">
        <v>7550</v>
      </c>
      <c r="B1988" t="s">
        <v>73</v>
      </c>
      <c r="C1988">
        <v>340</v>
      </c>
      <c r="D1988" s="404">
        <v>45314</v>
      </c>
      <c r="E1988" t="s">
        <v>1854</v>
      </c>
      <c r="F1988">
        <v>26.91</v>
      </c>
      <c r="G1988">
        <v>2517533</v>
      </c>
      <c r="I1988" t="s">
        <v>1166</v>
      </c>
    </row>
    <row r="1989" spans="1:9" x14ac:dyDescent="0.25">
      <c r="A1989">
        <v>7550</v>
      </c>
      <c r="B1989" t="s">
        <v>73</v>
      </c>
      <c r="C1989">
        <v>340</v>
      </c>
      <c r="D1989" s="404">
        <v>45338</v>
      </c>
      <c r="E1989" t="s">
        <v>1854</v>
      </c>
      <c r="F1989">
        <v>26.91</v>
      </c>
      <c r="G1989">
        <v>2549384</v>
      </c>
      <c r="I1989" t="s">
        <v>1166</v>
      </c>
    </row>
    <row r="1990" spans="1:9" x14ac:dyDescent="0.25">
      <c r="A1990">
        <v>7550</v>
      </c>
      <c r="B1990" t="s">
        <v>73</v>
      </c>
      <c r="C1990">
        <v>340</v>
      </c>
      <c r="D1990" s="404">
        <v>45343</v>
      </c>
      <c r="E1990" t="s">
        <v>1854</v>
      </c>
      <c r="F1990">
        <v>26.91</v>
      </c>
      <c r="G1990">
        <v>2555970</v>
      </c>
      <c r="I1990" t="s">
        <v>1166</v>
      </c>
    </row>
    <row r="1991" spans="1:9" x14ac:dyDescent="0.25">
      <c r="A1991">
        <v>7550</v>
      </c>
      <c r="B1991" t="s">
        <v>73</v>
      </c>
      <c r="C1991">
        <v>340</v>
      </c>
      <c r="D1991" s="404">
        <v>45344</v>
      </c>
      <c r="E1991" t="s">
        <v>1854</v>
      </c>
      <c r="F1991">
        <v>26.91</v>
      </c>
      <c r="G1991">
        <v>2557761</v>
      </c>
      <c r="I1991" t="s">
        <v>1166</v>
      </c>
    </row>
    <row r="1992" spans="1:9" x14ac:dyDescent="0.25">
      <c r="A1992">
        <v>7550</v>
      </c>
      <c r="B1992" t="s">
        <v>73</v>
      </c>
      <c r="C1992">
        <v>340</v>
      </c>
      <c r="D1992" s="404">
        <v>45345</v>
      </c>
      <c r="E1992" t="s">
        <v>1854</v>
      </c>
      <c r="F1992">
        <v>26.91</v>
      </c>
      <c r="G1992">
        <v>2559501</v>
      </c>
      <c r="I1992" t="s">
        <v>1166</v>
      </c>
    </row>
    <row r="1993" spans="1:9" x14ac:dyDescent="0.25">
      <c r="A1993">
        <v>7550</v>
      </c>
      <c r="B1993" t="s">
        <v>73</v>
      </c>
      <c r="C1993">
        <v>340</v>
      </c>
      <c r="D1993" s="404">
        <v>45349</v>
      </c>
      <c r="E1993" t="s">
        <v>1854</v>
      </c>
      <c r="F1993">
        <v>26.91</v>
      </c>
      <c r="G1993">
        <v>2564074</v>
      </c>
      <c r="I1993" t="s">
        <v>1166</v>
      </c>
    </row>
    <row r="1994" spans="1:9" x14ac:dyDescent="0.25">
      <c r="A1994">
        <v>7550</v>
      </c>
      <c r="B1994" t="s">
        <v>73</v>
      </c>
      <c r="C1994">
        <v>340</v>
      </c>
      <c r="D1994" s="404">
        <v>45154</v>
      </c>
      <c r="E1994" t="s">
        <v>1855</v>
      </c>
      <c r="F1994">
        <v>27.38</v>
      </c>
      <c r="G1994">
        <v>2312395</v>
      </c>
      <c r="I1994" t="s">
        <v>1166</v>
      </c>
    </row>
    <row r="1995" spans="1:9" x14ac:dyDescent="0.25">
      <c r="A1995">
        <v>7550</v>
      </c>
      <c r="B1995" t="s">
        <v>73</v>
      </c>
      <c r="C1995">
        <v>340</v>
      </c>
      <c r="D1995" s="404">
        <v>45157</v>
      </c>
      <c r="E1995" t="s">
        <v>1855</v>
      </c>
      <c r="F1995">
        <v>27.38</v>
      </c>
      <c r="G1995">
        <v>2316368</v>
      </c>
      <c r="I1995" t="s">
        <v>1166</v>
      </c>
    </row>
    <row r="1996" spans="1:9" x14ac:dyDescent="0.25">
      <c r="A1996">
        <v>7550</v>
      </c>
      <c r="B1996" t="s">
        <v>73</v>
      </c>
      <c r="C1996">
        <v>340</v>
      </c>
      <c r="D1996" s="404">
        <v>45168</v>
      </c>
      <c r="E1996" t="s">
        <v>1855</v>
      </c>
      <c r="F1996">
        <v>27.38</v>
      </c>
      <c r="G1996">
        <v>2331027</v>
      </c>
      <c r="I1996" t="s">
        <v>1166</v>
      </c>
    </row>
    <row r="1997" spans="1:9" x14ac:dyDescent="0.25">
      <c r="A1997">
        <v>7550</v>
      </c>
      <c r="B1997" t="s">
        <v>73</v>
      </c>
      <c r="C1997">
        <v>340</v>
      </c>
      <c r="D1997" s="404">
        <v>45198</v>
      </c>
      <c r="E1997" t="s">
        <v>1855</v>
      </c>
      <c r="F1997">
        <v>27.38</v>
      </c>
      <c r="G1997">
        <v>2370131</v>
      </c>
      <c r="I1997" t="s">
        <v>1166</v>
      </c>
    </row>
    <row r="1998" spans="1:9" x14ac:dyDescent="0.25">
      <c r="A1998">
        <v>7550</v>
      </c>
      <c r="B1998" t="s">
        <v>73</v>
      </c>
      <c r="C1998">
        <v>340</v>
      </c>
      <c r="D1998" s="404">
        <v>45233</v>
      </c>
      <c r="E1998" t="s">
        <v>1855</v>
      </c>
      <c r="F1998">
        <v>27.38</v>
      </c>
      <c r="G1998">
        <v>2415290</v>
      </c>
      <c r="I1998" t="s">
        <v>1166</v>
      </c>
    </row>
    <row r="1999" spans="1:9" x14ac:dyDescent="0.25">
      <c r="A1999">
        <v>7550</v>
      </c>
      <c r="B1999" t="s">
        <v>73</v>
      </c>
      <c r="C1999">
        <v>340</v>
      </c>
      <c r="D1999" s="404">
        <v>45239</v>
      </c>
      <c r="E1999" t="s">
        <v>1855</v>
      </c>
      <c r="F1999">
        <v>27.38</v>
      </c>
      <c r="G1999">
        <v>2422945</v>
      </c>
      <c r="I1999" t="s">
        <v>1166</v>
      </c>
    </row>
    <row r="2000" spans="1:9" x14ac:dyDescent="0.25">
      <c r="A2000">
        <v>7550</v>
      </c>
      <c r="B2000" t="s">
        <v>73</v>
      </c>
      <c r="C2000">
        <v>340</v>
      </c>
      <c r="D2000" s="404">
        <v>45253</v>
      </c>
      <c r="E2000" t="s">
        <v>1855</v>
      </c>
      <c r="F2000">
        <v>27.38</v>
      </c>
      <c r="G2000">
        <v>2441644</v>
      </c>
      <c r="I2000" t="s">
        <v>1166</v>
      </c>
    </row>
    <row r="2001" spans="1:9" x14ac:dyDescent="0.25">
      <c r="A2001">
        <v>7550</v>
      </c>
      <c r="B2001" t="s">
        <v>73</v>
      </c>
      <c r="C2001">
        <v>340</v>
      </c>
      <c r="D2001" s="404">
        <v>45078</v>
      </c>
      <c r="E2001" t="s">
        <v>1856</v>
      </c>
      <c r="F2001">
        <v>27.61</v>
      </c>
      <c r="G2001">
        <v>2218169</v>
      </c>
      <c r="I2001" t="s">
        <v>1166</v>
      </c>
    </row>
    <row r="2002" spans="1:9" x14ac:dyDescent="0.25">
      <c r="A2002">
        <v>7550</v>
      </c>
      <c r="B2002" t="s">
        <v>73</v>
      </c>
      <c r="C2002">
        <v>340</v>
      </c>
      <c r="D2002" s="404">
        <v>45111</v>
      </c>
      <c r="E2002" t="s">
        <v>1856</v>
      </c>
      <c r="F2002">
        <v>27.61</v>
      </c>
      <c r="G2002">
        <v>2258817</v>
      </c>
      <c r="I2002" t="s">
        <v>1166</v>
      </c>
    </row>
    <row r="2003" spans="1:9" x14ac:dyDescent="0.25">
      <c r="A2003">
        <v>7550</v>
      </c>
      <c r="B2003" t="s">
        <v>73</v>
      </c>
      <c r="C2003">
        <v>340</v>
      </c>
      <c r="D2003" s="404">
        <v>45113</v>
      </c>
      <c r="E2003" t="s">
        <v>1856</v>
      </c>
      <c r="F2003">
        <v>27.61</v>
      </c>
      <c r="G2003">
        <v>2262172</v>
      </c>
      <c r="I2003" t="s">
        <v>1166</v>
      </c>
    </row>
    <row r="2004" spans="1:9" x14ac:dyDescent="0.25">
      <c r="A2004">
        <v>7550</v>
      </c>
      <c r="B2004" t="s">
        <v>73</v>
      </c>
      <c r="C2004">
        <v>340</v>
      </c>
      <c r="D2004" s="404">
        <v>45128</v>
      </c>
      <c r="E2004" t="s">
        <v>1856</v>
      </c>
      <c r="F2004">
        <v>27.61</v>
      </c>
      <c r="G2004">
        <v>2281759</v>
      </c>
      <c r="I2004" t="s">
        <v>1166</v>
      </c>
    </row>
    <row r="2005" spans="1:9" x14ac:dyDescent="0.25">
      <c r="A2005">
        <v>7550</v>
      </c>
      <c r="B2005" t="s">
        <v>73</v>
      </c>
      <c r="C2005">
        <v>340</v>
      </c>
      <c r="D2005" s="404">
        <v>45142</v>
      </c>
      <c r="E2005" t="s">
        <v>1856</v>
      </c>
      <c r="F2005">
        <v>27.61</v>
      </c>
      <c r="G2005">
        <v>2298791</v>
      </c>
      <c r="I2005" t="s">
        <v>1166</v>
      </c>
    </row>
    <row r="2006" spans="1:9" x14ac:dyDescent="0.25">
      <c r="A2006">
        <v>7550</v>
      </c>
      <c r="B2006" t="s">
        <v>73</v>
      </c>
      <c r="C2006">
        <v>340</v>
      </c>
      <c r="D2006" s="404">
        <v>45180</v>
      </c>
      <c r="E2006" t="s">
        <v>1856</v>
      </c>
      <c r="F2006">
        <v>27.61</v>
      </c>
      <c r="G2006">
        <v>2344674</v>
      </c>
      <c r="I2006" t="s">
        <v>1166</v>
      </c>
    </row>
    <row r="2007" spans="1:9" x14ac:dyDescent="0.25">
      <c r="A2007">
        <v>7550</v>
      </c>
      <c r="B2007" t="s">
        <v>73</v>
      </c>
      <c r="C2007">
        <v>340</v>
      </c>
      <c r="D2007" s="404">
        <v>45181</v>
      </c>
      <c r="E2007" t="s">
        <v>1856</v>
      </c>
      <c r="F2007">
        <v>27.61</v>
      </c>
      <c r="G2007">
        <v>2346195</v>
      </c>
      <c r="I2007" t="s">
        <v>1166</v>
      </c>
    </row>
    <row r="2008" spans="1:9" x14ac:dyDescent="0.25">
      <c r="A2008">
        <v>7550</v>
      </c>
      <c r="B2008" t="s">
        <v>73</v>
      </c>
      <c r="C2008">
        <v>340</v>
      </c>
      <c r="D2008" s="404">
        <v>45251</v>
      </c>
      <c r="E2008" t="s">
        <v>1856</v>
      </c>
      <c r="F2008">
        <v>27.61</v>
      </c>
      <c r="G2008">
        <v>2437894</v>
      </c>
      <c r="I2008" t="s">
        <v>1166</v>
      </c>
    </row>
    <row r="2009" spans="1:9" x14ac:dyDescent="0.25">
      <c r="A2009">
        <v>7550</v>
      </c>
      <c r="B2009" t="s">
        <v>73</v>
      </c>
      <c r="C2009">
        <v>340</v>
      </c>
      <c r="D2009" s="404">
        <v>45313</v>
      </c>
      <c r="E2009" t="s">
        <v>1856</v>
      </c>
      <c r="F2009">
        <v>27.61</v>
      </c>
      <c r="G2009">
        <v>2516077</v>
      </c>
      <c r="I2009" t="s">
        <v>1166</v>
      </c>
    </row>
    <row r="2010" spans="1:9" x14ac:dyDescent="0.25">
      <c r="A2010">
        <v>7550</v>
      </c>
      <c r="B2010" t="s">
        <v>73</v>
      </c>
      <c r="C2010">
        <v>340</v>
      </c>
      <c r="D2010" s="404">
        <v>45072</v>
      </c>
      <c r="E2010" t="s">
        <v>1857</v>
      </c>
      <c r="F2010">
        <v>28.08</v>
      </c>
      <c r="G2010">
        <v>2210052</v>
      </c>
      <c r="I2010" t="s">
        <v>1166</v>
      </c>
    </row>
    <row r="2011" spans="1:9" x14ac:dyDescent="0.25">
      <c r="A2011">
        <v>7550</v>
      </c>
      <c r="B2011" t="s">
        <v>73</v>
      </c>
      <c r="C2011">
        <v>340</v>
      </c>
      <c r="D2011" s="404">
        <v>45090</v>
      </c>
      <c r="E2011" t="s">
        <v>1857</v>
      </c>
      <c r="F2011">
        <v>28.08</v>
      </c>
      <c r="G2011">
        <v>2230817</v>
      </c>
      <c r="I2011" t="s">
        <v>1166</v>
      </c>
    </row>
    <row r="2012" spans="1:9" x14ac:dyDescent="0.25">
      <c r="A2012">
        <v>7550</v>
      </c>
      <c r="B2012" t="s">
        <v>73</v>
      </c>
      <c r="C2012">
        <v>340</v>
      </c>
      <c r="D2012" s="404">
        <v>45152</v>
      </c>
      <c r="E2012" t="s">
        <v>1857</v>
      </c>
      <c r="F2012">
        <v>28.08</v>
      </c>
      <c r="G2012">
        <v>2309100</v>
      </c>
      <c r="I2012" t="s">
        <v>1166</v>
      </c>
    </row>
    <row r="2013" spans="1:9" x14ac:dyDescent="0.25">
      <c r="A2013">
        <v>7550</v>
      </c>
      <c r="B2013" t="s">
        <v>73</v>
      </c>
      <c r="C2013">
        <v>340</v>
      </c>
      <c r="D2013" s="404">
        <v>45174</v>
      </c>
      <c r="E2013" t="s">
        <v>1857</v>
      </c>
      <c r="F2013">
        <v>28.08</v>
      </c>
      <c r="G2013">
        <v>2337492</v>
      </c>
      <c r="I2013" t="s">
        <v>1166</v>
      </c>
    </row>
    <row r="2014" spans="1:9" x14ac:dyDescent="0.25">
      <c r="A2014">
        <v>7550</v>
      </c>
      <c r="B2014" t="s">
        <v>73</v>
      </c>
      <c r="C2014">
        <v>340</v>
      </c>
      <c r="D2014" s="404">
        <v>45177</v>
      </c>
      <c r="E2014" t="s">
        <v>1857</v>
      </c>
      <c r="F2014">
        <v>28.08</v>
      </c>
      <c r="G2014">
        <v>2342819</v>
      </c>
      <c r="I2014" t="s">
        <v>1166</v>
      </c>
    </row>
    <row r="2015" spans="1:9" x14ac:dyDescent="0.25">
      <c r="A2015">
        <v>7550</v>
      </c>
      <c r="B2015" t="s">
        <v>73</v>
      </c>
      <c r="C2015">
        <v>340</v>
      </c>
      <c r="D2015" s="404">
        <v>45197</v>
      </c>
      <c r="E2015" t="s">
        <v>1857</v>
      </c>
      <c r="F2015">
        <v>28.08</v>
      </c>
      <c r="G2015">
        <v>2368309</v>
      </c>
      <c r="I2015" t="s">
        <v>1166</v>
      </c>
    </row>
    <row r="2016" spans="1:9" x14ac:dyDescent="0.25">
      <c r="A2016">
        <v>7550</v>
      </c>
      <c r="B2016" t="s">
        <v>73</v>
      </c>
      <c r="C2016">
        <v>340</v>
      </c>
      <c r="D2016" s="404">
        <v>45210</v>
      </c>
      <c r="E2016" t="s">
        <v>1857</v>
      </c>
      <c r="F2016">
        <v>28.08</v>
      </c>
      <c r="G2016">
        <v>2384986</v>
      </c>
      <c r="I2016" t="s">
        <v>1166</v>
      </c>
    </row>
    <row r="2017" spans="1:9" x14ac:dyDescent="0.25">
      <c r="A2017">
        <v>7550</v>
      </c>
      <c r="B2017" t="s">
        <v>73</v>
      </c>
      <c r="C2017">
        <v>340</v>
      </c>
      <c r="D2017" s="404">
        <v>45216</v>
      </c>
      <c r="E2017" t="s">
        <v>1857</v>
      </c>
      <c r="F2017">
        <v>28.08</v>
      </c>
      <c r="G2017">
        <v>2392473</v>
      </c>
      <c r="I2017" t="s">
        <v>1166</v>
      </c>
    </row>
    <row r="2018" spans="1:9" x14ac:dyDescent="0.25">
      <c r="A2018">
        <v>7550</v>
      </c>
      <c r="B2018" t="s">
        <v>73</v>
      </c>
      <c r="C2018">
        <v>340</v>
      </c>
      <c r="D2018" s="404">
        <v>45219</v>
      </c>
      <c r="E2018" t="s">
        <v>1857</v>
      </c>
      <c r="F2018">
        <v>28.08</v>
      </c>
      <c r="G2018">
        <v>2397665</v>
      </c>
      <c r="I2018" t="s">
        <v>1166</v>
      </c>
    </row>
    <row r="2019" spans="1:9" x14ac:dyDescent="0.25">
      <c r="A2019">
        <v>7550</v>
      </c>
      <c r="B2019" t="s">
        <v>73</v>
      </c>
      <c r="C2019">
        <v>340</v>
      </c>
      <c r="D2019" s="404">
        <v>45223</v>
      </c>
      <c r="E2019" t="s">
        <v>1857</v>
      </c>
      <c r="F2019">
        <v>28.08</v>
      </c>
      <c r="G2019">
        <v>2399843</v>
      </c>
      <c r="I2019" t="s">
        <v>1166</v>
      </c>
    </row>
    <row r="2020" spans="1:9" x14ac:dyDescent="0.25">
      <c r="A2020">
        <v>7550</v>
      </c>
      <c r="B2020" t="s">
        <v>73</v>
      </c>
      <c r="C2020">
        <v>340</v>
      </c>
      <c r="D2020" s="404">
        <v>45230</v>
      </c>
      <c r="E2020" t="s">
        <v>1857</v>
      </c>
      <c r="F2020">
        <v>28.08</v>
      </c>
      <c r="G2020">
        <v>2409141</v>
      </c>
      <c r="I2020" t="s">
        <v>1166</v>
      </c>
    </row>
    <row r="2021" spans="1:9" x14ac:dyDescent="0.25">
      <c r="A2021">
        <v>7550</v>
      </c>
      <c r="B2021" t="s">
        <v>73</v>
      </c>
      <c r="C2021">
        <v>340</v>
      </c>
      <c r="D2021" s="404">
        <v>45266</v>
      </c>
      <c r="E2021" t="s">
        <v>1857</v>
      </c>
      <c r="F2021">
        <v>28.08</v>
      </c>
      <c r="G2021">
        <v>2460664</v>
      </c>
      <c r="I2021" t="s">
        <v>1166</v>
      </c>
    </row>
    <row r="2022" spans="1:9" x14ac:dyDescent="0.25">
      <c r="A2022">
        <v>7550</v>
      </c>
      <c r="B2022" t="s">
        <v>73</v>
      </c>
      <c r="C2022">
        <v>340</v>
      </c>
      <c r="D2022" s="404">
        <v>45294</v>
      </c>
      <c r="E2022" t="s">
        <v>1857</v>
      </c>
      <c r="F2022">
        <v>28.08</v>
      </c>
      <c r="G2022">
        <v>2492794</v>
      </c>
      <c r="I2022" t="s">
        <v>1166</v>
      </c>
    </row>
    <row r="2023" spans="1:9" x14ac:dyDescent="0.25">
      <c r="A2023">
        <v>7550</v>
      </c>
      <c r="B2023" t="s">
        <v>73</v>
      </c>
      <c r="C2023">
        <v>340</v>
      </c>
      <c r="D2023" s="404">
        <v>45308</v>
      </c>
      <c r="E2023" t="s">
        <v>1857</v>
      </c>
      <c r="F2023">
        <v>28.08</v>
      </c>
      <c r="G2023">
        <v>2509924</v>
      </c>
      <c r="I2023" t="s">
        <v>1166</v>
      </c>
    </row>
    <row r="2024" spans="1:9" x14ac:dyDescent="0.25">
      <c r="A2024">
        <v>7550</v>
      </c>
      <c r="B2024" t="s">
        <v>73</v>
      </c>
      <c r="C2024">
        <v>340</v>
      </c>
      <c r="D2024" s="404">
        <v>45323</v>
      </c>
      <c r="E2024" t="s">
        <v>1857</v>
      </c>
      <c r="F2024">
        <v>28.08</v>
      </c>
      <c r="G2024">
        <v>2530400</v>
      </c>
      <c r="I2024" t="s">
        <v>1166</v>
      </c>
    </row>
    <row r="2025" spans="1:9" x14ac:dyDescent="0.25">
      <c r="A2025">
        <v>7550</v>
      </c>
      <c r="B2025" t="s">
        <v>73</v>
      </c>
      <c r="C2025">
        <v>340</v>
      </c>
      <c r="D2025" s="404">
        <v>45329</v>
      </c>
      <c r="E2025" t="s">
        <v>1857</v>
      </c>
      <c r="F2025">
        <v>28.08</v>
      </c>
      <c r="G2025">
        <v>2537416</v>
      </c>
      <c r="I2025" t="s">
        <v>1166</v>
      </c>
    </row>
    <row r="2026" spans="1:9" x14ac:dyDescent="0.25">
      <c r="A2026">
        <v>7550</v>
      </c>
      <c r="B2026" t="s">
        <v>73</v>
      </c>
      <c r="C2026">
        <v>340</v>
      </c>
      <c r="D2026" s="404">
        <v>45341</v>
      </c>
      <c r="E2026" t="s">
        <v>1857</v>
      </c>
      <c r="F2026">
        <v>28.08</v>
      </c>
      <c r="G2026">
        <v>2552038</v>
      </c>
      <c r="I2026" t="s">
        <v>1166</v>
      </c>
    </row>
    <row r="2027" spans="1:9" x14ac:dyDescent="0.25">
      <c r="A2027">
        <v>7550</v>
      </c>
      <c r="B2027" t="s">
        <v>73</v>
      </c>
      <c r="C2027">
        <v>340</v>
      </c>
      <c r="D2027" s="404">
        <v>45070</v>
      </c>
      <c r="E2027" t="s">
        <v>1858</v>
      </c>
      <c r="F2027">
        <v>28.55</v>
      </c>
      <c r="G2027">
        <v>2205983</v>
      </c>
      <c r="I2027" t="s">
        <v>1166</v>
      </c>
    </row>
    <row r="2028" spans="1:9" x14ac:dyDescent="0.25">
      <c r="A2028">
        <v>7550</v>
      </c>
      <c r="B2028" t="s">
        <v>73</v>
      </c>
      <c r="C2028">
        <v>340</v>
      </c>
      <c r="D2028" s="404">
        <v>45110</v>
      </c>
      <c r="E2028" t="s">
        <v>1858</v>
      </c>
      <c r="F2028">
        <v>28.55</v>
      </c>
      <c r="G2028">
        <v>2257278</v>
      </c>
      <c r="I2028" t="s">
        <v>1166</v>
      </c>
    </row>
    <row r="2029" spans="1:9" x14ac:dyDescent="0.25">
      <c r="A2029">
        <v>7550</v>
      </c>
      <c r="B2029" t="s">
        <v>73</v>
      </c>
      <c r="C2029">
        <v>340</v>
      </c>
      <c r="D2029" s="404">
        <v>45124</v>
      </c>
      <c r="E2029" t="s">
        <v>1858</v>
      </c>
      <c r="F2029">
        <v>28.55</v>
      </c>
      <c r="G2029">
        <v>2272723</v>
      </c>
      <c r="I2029" t="s">
        <v>1166</v>
      </c>
    </row>
    <row r="2030" spans="1:9" x14ac:dyDescent="0.25">
      <c r="A2030">
        <v>7550</v>
      </c>
      <c r="B2030" t="s">
        <v>73</v>
      </c>
      <c r="C2030">
        <v>340</v>
      </c>
      <c r="D2030" s="404">
        <v>45153</v>
      </c>
      <c r="E2030" t="s">
        <v>1858</v>
      </c>
      <c r="F2030">
        <v>28.55</v>
      </c>
      <c r="G2030">
        <v>2310618</v>
      </c>
      <c r="I2030" t="s">
        <v>1166</v>
      </c>
    </row>
    <row r="2031" spans="1:9" x14ac:dyDescent="0.25">
      <c r="A2031">
        <v>7550</v>
      </c>
      <c r="B2031" t="s">
        <v>73</v>
      </c>
      <c r="C2031">
        <v>340</v>
      </c>
      <c r="D2031" s="404">
        <v>45205</v>
      </c>
      <c r="E2031" t="s">
        <v>1858</v>
      </c>
      <c r="F2031">
        <v>28.55</v>
      </c>
      <c r="G2031">
        <v>2379297</v>
      </c>
      <c r="I2031" t="s">
        <v>1166</v>
      </c>
    </row>
    <row r="2032" spans="1:9" x14ac:dyDescent="0.25">
      <c r="A2032">
        <v>7550</v>
      </c>
      <c r="B2032" t="s">
        <v>73</v>
      </c>
      <c r="C2032">
        <v>340</v>
      </c>
      <c r="D2032" s="404">
        <v>45259</v>
      </c>
      <c r="E2032" t="s">
        <v>1858</v>
      </c>
      <c r="F2032">
        <v>28.55</v>
      </c>
      <c r="G2032">
        <v>2449977</v>
      </c>
      <c r="I2032" t="s">
        <v>1166</v>
      </c>
    </row>
    <row r="2033" spans="1:9" x14ac:dyDescent="0.25">
      <c r="A2033">
        <v>7550</v>
      </c>
      <c r="B2033" t="s">
        <v>73</v>
      </c>
      <c r="C2033">
        <v>340</v>
      </c>
      <c r="D2033" s="404">
        <v>45266</v>
      </c>
      <c r="E2033" t="s">
        <v>1858</v>
      </c>
      <c r="F2033">
        <v>28.55</v>
      </c>
      <c r="G2033">
        <v>2460661</v>
      </c>
      <c r="I2033" t="s">
        <v>1166</v>
      </c>
    </row>
    <row r="2034" spans="1:9" x14ac:dyDescent="0.25">
      <c r="A2034">
        <v>7550</v>
      </c>
      <c r="B2034" t="s">
        <v>73</v>
      </c>
      <c r="C2034">
        <v>340</v>
      </c>
      <c r="D2034" s="404">
        <v>45272</v>
      </c>
      <c r="E2034" t="s">
        <v>1858</v>
      </c>
      <c r="F2034">
        <v>28.55</v>
      </c>
      <c r="G2034">
        <v>2468781</v>
      </c>
      <c r="I2034" t="s">
        <v>1166</v>
      </c>
    </row>
    <row r="2035" spans="1:9" x14ac:dyDescent="0.25">
      <c r="A2035">
        <v>7550</v>
      </c>
      <c r="B2035" t="s">
        <v>73</v>
      </c>
      <c r="C2035">
        <v>340</v>
      </c>
      <c r="D2035" s="404">
        <v>45287</v>
      </c>
      <c r="E2035" t="s">
        <v>1858</v>
      </c>
      <c r="F2035">
        <v>28.55</v>
      </c>
      <c r="G2035">
        <v>2486800</v>
      </c>
      <c r="I2035" t="s">
        <v>1166</v>
      </c>
    </row>
    <row r="2036" spans="1:9" x14ac:dyDescent="0.25">
      <c r="A2036">
        <v>7550</v>
      </c>
      <c r="B2036" t="s">
        <v>73</v>
      </c>
      <c r="C2036">
        <v>340</v>
      </c>
      <c r="D2036" s="404">
        <v>45310</v>
      </c>
      <c r="E2036" t="s">
        <v>1858</v>
      </c>
      <c r="F2036">
        <v>28.55</v>
      </c>
      <c r="G2036">
        <v>2513802</v>
      </c>
      <c r="I2036" t="s">
        <v>1166</v>
      </c>
    </row>
    <row r="2037" spans="1:9" x14ac:dyDescent="0.25">
      <c r="A2037">
        <v>7550</v>
      </c>
      <c r="B2037" t="s">
        <v>73</v>
      </c>
      <c r="C2037">
        <v>340</v>
      </c>
      <c r="D2037" s="404">
        <v>45351</v>
      </c>
      <c r="E2037" t="s">
        <v>1858</v>
      </c>
      <c r="F2037">
        <v>28.55</v>
      </c>
      <c r="G2037">
        <v>2568567</v>
      </c>
      <c r="I2037" t="s">
        <v>1166</v>
      </c>
    </row>
    <row r="2038" spans="1:9" x14ac:dyDescent="0.25">
      <c r="A2038">
        <v>7550</v>
      </c>
      <c r="B2038" t="s">
        <v>73</v>
      </c>
      <c r="C2038">
        <v>340</v>
      </c>
      <c r="D2038" s="404">
        <v>45068</v>
      </c>
      <c r="E2038" t="s">
        <v>1859</v>
      </c>
      <c r="F2038">
        <v>28.78</v>
      </c>
      <c r="G2038">
        <v>2202213</v>
      </c>
      <c r="I2038" t="s">
        <v>1166</v>
      </c>
    </row>
    <row r="2039" spans="1:9" x14ac:dyDescent="0.25">
      <c r="A2039">
        <v>7550</v>
      </c>
      <c r="B2039" t="s">
        <v>73</v>
      </c>
      <c r="C2039">
        <v>340</v>
      </c>
      <c r="D2039" s="404">
        <v>45139</v>
      </c>
      <c r="E2039" t="s">
        <v>1859</v>
      </c>
      <c r="F2039">
        <v>28.78</v>
      </c>
      <c r="G2039">
        <v>2293556</v>
      </c>
      <c r="I2039" t="s">
        <v>1166</v>
      </c>
    </row>
    <row r="2040" spans="1:9" x14ac:dyDescent="0.25">
      <c r="A2040">
        <v>7550</v>
      </c>
      <c r="B2040" t="s">
        <v>73</v>
      </c>
      <c r="C2040">
        <v>340</v>
      </c>
      <c r="D2040" s="404">
        <v>45145</v>
      </c>
      <c r="E2040" t="s">
        <v>1859</v>
      </c>
      <c r="F2040">
        <v>28.78</v>
      </c>
      <c r="G2040">
        <v>2300507</v>
      </c>
      <c r="I2040" t="s">
        <v>1166</v>
      </c>
    </row>
    <row r="2041" spans="1:9" x14ac:dyDescent="0.25">
      <c r="A2041">
        <v>7550</v>
      </c>
      <c r="B2041" t="s">
        <v>73</v>
      </c>
      <c r="C2041">
        <v>340</v>
      </c>
      <c r="D2041" s="404">
        <v>45147</v>
      </c>
      <c r="E2041" t="s">
        <v>1859</v>
      </c>
      <c r="F2041">
        <v>28.78</v>
      </c>
      <c r="G2041">
        <v>2303795</v>
      </c>
      <c r="I2041" t="s">
        <v>1166</v>
      </c>
    </row>
    <row r="2042" spans="1:9" x14ac:dyDescent="0.25">
      <c r="A2042">
        <v>7550</v>
      </c>
      <c r="B2042" t="s">
        <v>73</v>
      </c>
      <c r="C2042">
        <v>340</v>
      </c>
      <c r="D2042" s="404">
        <v>45191</v>
      </c>
      <c r="E2042" t="s">
        <v>1859</v>
      </c>
      <c r="F2042">
        <v>28.78</v>
      </c>
      <c r="G2042">
        <v>2360161</v>
      </c>
      <c r="I2042" t="s">
        <v>1166</v>
      </c>
    </row>
    <row r="2043" spans="1:9" x14ac:dyDescent="0.25">
      <c r="A2043">
        <v>7550</v>
      </c>
      <c r="B2043" t="s">
        <v>73</v>
      </c>
      <c r="C2043">
        <v>340</v>
      </c>
      <c r="D2043" s="404">
        <v>45201</v>
      </c>
      <c r="E2043" t="s">
        <v>1859</v>
      </c>
      <c r="F2043">
        <v>28.78</v>
      </c>
      <c r="G2043">
        <v>2373859</v>
      </c>
      <c r="I2043" t="s">
        <v>1166</v>
      </c>
    </row>
    <row r="2044" spans="1:9" x14ac:dyDescent="0.25">
      <c r="A2044">
        <v>7550</v>
      </c>
      <c r="B2044" t="s">
        <v>73</v>
      </c>
      <c r="C2044">
        <v>340</v>
      </c>
      <c r="D2044" s="404">
        <v>45208</v>
      </c>
      <c r="E2044" t="s">
        <v>1859</v>
      </c>
      <c r="F2044">
        <v>28.78</v>
      </c>
      <c r="G2044">
        <v>2381359</v>
      </c>
      <c r="I2044" t="s">
        <v>1166</v>
      </c>
    </row>
    <row r="2045" spans="1:9" x14ac:dyDescent="0.25">
      <c r="A2045">
        <v>7550</v>
      </c>
      <c r="B2045" t="s">
        <v>73</v>
      </c>
      <c r="C2045">
        <v>340</v>
      </c>
      <c r="D2045" s="404">
        <v>45234</v>
      </c>
      <c r="E2045" t="s">
        <v>1859</v>
      </c>
      <c r="F2045">
        <v>28.78</v>
      </c>
      <c r="G2045">
        <v>2416028</v>
      </c>
      <c r="I2045" t="s">
        <v>1166</v>
      </c>
    </row>
    <row r="2046" spans="1:9" x14ac:dyDescent="0.25">
      <c r="A2046">
        <v>7550</v>
      </c>
      <c r="B2046" t="s">
        <v>73</v>
      </c>
      <c r="C2046">
        <v>340</v>
      </c>
      <c r="D2046" s="404">
        <v>45324</v>
      </c>
      <c r="E2046" t="s">
        <v>1859</v>
      </c>
      <c r="F2046">
        <v>28.78</v>
      </c>
      <c r="G2046">
        <v>2532220</v>
      </c>
      <c r="I2046" t="s">
        <v>1166</v>
      </c>
    </row>
    <row r="2047" spans="1:9" x14ac:dyDescent="0.25">
      <c r="A2047">
        <v>7550</v>
      </c>
      <c r="B2047" t="s">
        <v>73</v>
      </c>
      <c r="C2047">
        <v>340</v>
      </c>
      <c r="D2047" s="404">
        <v>45104</v>
      </c>
      <c r="E2047" t="s">
        <v>1860</v>
      </c>
      <c r="F2047">
        <v>29.25</v>
      </c>
      <c r="G2047">
        <v>2249137</v>
      </c>
      <c r="I2047" t="s">
        <v>1166</v>
      </c>
    </row>
    <row r="2048" spans="1:9" x14ac:dyDescent="0.25">
      <c r="A2048">
        <v>7550</v>
      </c>
      <c r="B2048" t="s">
        <v>73</v>
      </c>
      <c r="C2048">
        <v>340</v>
      </c>
      <c r="D2048" s="404">
        <v>45141</v>
      </c>
      <c r="E2048" t="s">
        <v>1860</v>
      </c>
      <c r="F2048">
        <v>29.25</v>
      </c>
      <c r="G2048">
        <v>2296918</v>
      </c>
      <c r="I2048" t="s">
        <v>1166</v>
      </c>
    </row>
    <row r="2049" spans="1:9" x14ac:dyDescent="0.25">
      <c r="A2049">
        <v>7550</v>
      </c>
      <c r="B2049" t="s">
        <v>73</v>
      </c>
      <c r="C2049">
        <v>340</v>
      </c>
      <c r="D2049" s="404">
        <v>45148</v>
      </c>
      <c r="E2049" t="s">
        <v>1860</v>
      </c>
      <c r="F2049">
        <v>29.25</v>
      </c>
      <c r="G2049">
        <v>2305377</v>
      </c>
      <c r="I2049" t="s">
        <v>1166</v>
      </c>
    </row>
    <row r="2050" spans="1:9" x14ac:dyDescent="0.25">
      <c r="A2050">
        <v>7550</v>
      </c>
      <c r="B2050" t="s">
        <v>73</v>
      </c>
      <c r="C2050">
        <v>340</v>
      </c>
      <c r="D2050" s="404">
        <v>45247</v>
      </c>
      <c r="E2050" t="s">
        <v>1860</v>
      </c>
      <c r="F2050">
        <v>29.25</v>
      </c>
      <c r="G2050">
        <v>2433975</v>
      </c>
      <c r="I2050" t="s">
        <v>1166</v>
      </c>
    </row>
    <row r="2051" spans="1:9" x14ac:dyDescent="0.25">
      <c r="A2051">
        <v>7550</v>
      </c>
      <c r="B2051" t="s">
        <v>73</v>
      </c>
      <c r="C2051">
        <v>340</v>
      </c>
      <c r="D2051" s="404">
        <v>45273</v>
      </c>
      <c r="E2051" t="s">
        <v>1860</v>
      </c>
      <c r="F2051">
        <v>29.25</v>
      </c>
      <c r="G2051">
        <v>2470811</v>
      </c>
      <c r="I2051" t="s">
        <v>1166</v>
      </c>
    </row>
    <row r="2052" spans="1:9" x14ac:dyDescent="0.25">
      <c r="A2052">
        <v>7550</v>
      </c>
      <c r="B2052" t="s">
        <v>73</v>
      </c>
      <c r="C2052">
        <v>340</v>
      </c>
      <c r="D2052" s="404">
        <v>45281</v>
      </c>
      <c r="E2052" t="s">
        <v>1860</v>
      </c>
      <c r="F2052">
        <v>29.25</v>
      </c>
      <c r="G2052">
        <v>2483444</v>
      </c>
      <c r="I2052" t="s">
        <v>1166</v>
      </c>
    </row>
    <row r="2053" spans="1:9" x14ac:dyDescent="0.25">
      <c r="A2053">
        <v>7550</v>
      </c>
      <c r="B2053" t="s">
        <v>73</v>
      </c>
      <c r="C2053">
        <v>340</v>
      </c>
      <c r="D2053" s="404">
        <v>45308</v>
      </c>
      <c r="E2053" t="s">
        <v>1860</v>
      </c>
      <c r="F2053">
        <v>29.25</v>
      </c>
      <c r="G2053">
        <v>2509919</v>
      </c>
      <c r="I2053" t="s">
        <v>1166</v>
      </c>
    </row>
    <row r="2054" spans="1:9" x14ac:dyDescent="0.25">
      <c r="A2054">
        <v>7550</v>
      </c>
      <c r="B2054" t="s">
        <v>73</v>
      </c>
      <c r="C2054">
        <v>340</v>
      </c>
      <c r="D2054" s="404">
        <v>45316</v>
      </c>
      <c r="E2054" t="s">
        <v>1860</v>
      </c>
      <c r="F2054">
        <v>29.25</v>
      </c>
      <c r="G2054">
        <v>2521016</v>
      </c>
      <c r="I2054" t="s">
        <v>1166</v>
      </c>
    </row>
    <row r="2055" spans="1:9" x14ac:dyDescent="0.25">
      <c r="A2055">
        <v>7550</v>
      </c>
      <c r="B2055" t="s">
        <v>73</v>
      </c>
      <c r="C2055">
        <v>340</v>
      </c>
      <c r="D2055" s="404">
        <v>45163</v>
      </c>
      <c r="E2055" t="s">
        <v>1861</v>
      </c>
      <c r="F2055">
        <v>29.72</v>
      </c>
      <c r="G2055">
        <v>2324735</v>
      </c>
      <c r="I2055" t="s">
        <v>1166</v>
      </c>
    </row>
    <row r="2056" spans="1:9" x14ac:dyDescent="0.25">
      <c r="A2056">
        <v>7550</v>
      </c>
      <c r="B2056" t="s">
        <v>73</v>
      </c>
      <c r="C2056">
        <v>340</v>
      </c>
      <c r="D2056" s="404">
        <v>45309</v>
      </c>
      <c r="E2056" t="s">
        <v>1861</v>
      </c>
      <c r="F2056">
        <v>29.72</v>
      </c>
      <c r="G2056">
        <v>2511707</v>
      </c>
      <c r="I2056" t="s">
        <v>1166</v>
      </c>
    </row>
    <row r="2057" spans="1:9" x14ac:dyDescent="0.25">
      <c r="A2057">
        <v>7550</v>
      </c>
      <c r="B2057" t="s">
        <v>73</v>
      </c>
      <c r="C2057">
        <v>340</v>
      </c>
      <c r="D2057" s="404">
        <v>45337</v>
      </c>
      <c r="E2057" t="s">
        <v>1861</v>
      </c>
      <c r="F2057">
        <v>29.72</v>
      </c>
      <c r="G2057">
        <v>2547386</v>
      </c>
      <c r="I2057" t="s">
        <v>1166</v>
      </c>
    </row>
    <row r="2058" spans="1:9" x14ac:dyDescent="0.25">
      <c r="A2058">
        <v>7550</v>
      </c>
      <c r="B2058" t="s">
        <v>73</v>
      </c>
      <c r="C2058">
        <v>340</v>
      </c>
      <c r="D2058" s="404">
        <v>45078</v>
      </c>
      <c r="E2058" t="s">
        <v>1862</v>
      </c>
      <c r="F2058">
        <v>29.95</v>
      </c>
      <c r="G2058">
        <v>2218166</v>
      </c>
      <c r="I2058" t="s">
        <v>1166</v>
      </c>
    </row>
    <row r="2059" spans="1:9" x14ac:dyDescent="0.25">
      <c r="A2059">
        <v>7550</v>
      </c>
      <c r="B2059" t="s">
        <v>73</v>
      </c>
      <c r="C2059">
        <v>340</v>
      </c>
      <c r="D2059" s="404">
        <v>45128</v>
      </c>
      <c r="E2059" t="s">
        <v>1862</v>
      </c>
      <c r="F2059">
        <v>29.95</v>
      </c>
      <c r="G2059">
        <v>2281756</v>
      </c>
      <c r="I2059" t="s">
        <v>1166</v>
      </c>
    </row>
    <row r="2060" spans="1:9" x14ac:dyDescent="0.25">
      <c r="A2060">
        <v>7550</v>
      </c>
      <c r="B2060" t="s">
        <v>73</v>
      </c>
      <c r="C2060">
        <v>340</v>
      </c>
      <c r="D2060" s="404">
        <v>45267</v>
      </c>
      <c r="E2060" t="s">
        <v>1862</v>
      </c>
      <c r="F2060">
        <v>29.95</v>
      </c>
      <c r="G2060">
        <v>2462879</v>
      </c>
      <c r="I2060" t="s">
        <v>1166</v>
      </c>
    </row>
    <row r="2061" spans="1:9" x14ac:dyDescent="0.25">
      <c r="A2061">
        <v>7550</v>
      </c>
      <c r="B2061" t="s">
        <v>73</v>
      </c>
      <c r="C2061">
        <v>340</v>
      </c>
      <c r="D2061" s="404">
        <v>45094</v>
      </c>
      <c r="E2061" t="s">
        <v>1863</v>
      </c>
      <c r="F2061">
        <v>30.42</v>
      </c>
      <c r="G2061">
        <v>2236929</v>
      </c>
      <c r="I2061" t="s">
        <v>1166</v>
      </c>
    </row>
    <row r="2062" spans="1:9" x14ac:dyDescent="0.25">
      <c r="A2062">
        <v>7550</v>
      </c>
      <c r="B2062" t="s">
        <v>73</v>
      </c>
      <c r="C2062">
        <v>340</v>
      </c>
      <c r="D2062" s="404">
        <v>45118</v>
      </c>
      <c r="E2062" t="s">
        <v>1863</v>
      </c>
      <c r="F2062">
        <v>30.42</v>
      </c>
      <c r="G2062">
        <v>2267468</v>
      </c>
      <c r="I2062" t="s">
        <v>1166</v>
      </c>
    </row>
    <row r="2063" spans="1:9" x14ac:dyDescent="0.25">
      <c r="A2063">
        <v>7550</v>
      </c>
      <c r="B2063" t="s">
        <v>73</v>
      </c>
      <c r="C2063">
        <v>340</v>
      </c>
      <c r="D2063" s="404">
        <v>45208</v>
      </c>
      <c r="E2063" t="s">
        <v>1863</v>
      </c>
      <c r="F2063">
        <v>30.42</v>
      </c>
      <c r="G2063">
        <v>2381361</v>
      </c>
      <c r="I2063" t="s">
        <v>1166</v>
      </c>
    </row>
    <row r="2064" spans="1:9" x14ac:dyDescent="0.25">
      <c r="A2064">
        <v>7550</v>
      </c>
      <c r="B2064" t="s">
        <v>73</v>
      </c>
      <c r="C2064">
        <v>340</v>
      </c>
      <c r="D2064" s="404">
        <v>45225</v>
      </c>
      <c r="E2064" t="s">
        <v>1863</v>
      </c>
      <c r="F2064">
        <v>30.42</v>
      </c>
      <c r="G2064">
        <v>2403403</v>
      </c>
      <c r="I2064" t="s">
        <v>1166</v>
      </c>
    </row>
    <row r="2065" spans="1:9" x14ac:dyDescent="0.25">
      <c r="A2065">
        <v>7550</v>
      </c>
      <c r="B2065" t="s">
        <v>73</v>
      </c>
      <c r="C2065">
        <v>340</v>
      </c>
      <c r="D2065" s="404">
        <v>45203</v>
      </c>
      <c r="E2065" t="s">
        <v>1864</v>
      </c>
      <c r="F2065">
        <v>30.89</v>
      </c>
      <c r="G2065">
        <v>2375784</v>
      </c>
      <c r="I2065" t="s">
        <v>1166</v>
      </c>
    </row>
    <row r="2066" spans="1:9" x14ac:dyDescent="0.25">
      <c r="A2066">
        <v>7550</v>
      </c>
      <c r="B2066" t="s">
        <v>73</v>
      </c>
      <c r="C2066">
        <v>340</v>
      </c>
      <c r="D2066" s="404">
        <v>45331</v>
      </c>
      <c r="E2066" t="s">
        <v>1864</v>
      </c>
      <c r="F2066">
        <v>30.89</v>
      </c>
      <c r="G2066">
        <v>2539946</v>
      </c>
      <c r="I2066" t="s">
        <v>1166</v>
      </c>
    </row>
    <row r="2067" spans="1:9" x14ac:dyDescent="0.25">
      <c r="A2067">
        <v>7550</v>
      </c>
      <c r="B2067" t="s">
        <v>73</v>
      </c>
      <c r="C2067">
        <v>340</v>
      </c>
      <c r="D2067" s="404">
        <v>45071</v>
      </c>
      <c r="E2067" t="s">
        <v>1865</v>
      </c>
      <c r="F2067">
        <v>31.59</v>
      </c>
      <c r="G2067">
        <v>2207791</v>
      </c>
      <c r="I2067" t="s">
        <v>1166</v>
      </c>
    </row>
    <row r="2068" spans="1:9" x14ac:dyDescent="0.25">
      <c r="A2068">
        <v>7550</v>
      </c>
      <c r="B2068" t="s">
        <v>73</v>
      </c>
      <c r="C2068">
        <v>340</v>
      </c>
      <c r="D2068" s="404">
        <v>45072</v>
      </c>
      <c r="E2068" t="s">
        <v>1865</v>
      </c>
      <c r="F2068">
        <v>31.59</v>
      </c>
      <c r="G2068">
        <v>2210055</v>
      </c>
      <c r="I2068" t="s">
        <v>1166</v>
      </c>
    </row>
    <row r="2069" spans="1:9" x14ac:dyDescent="0.25">
      <c r="A2069">
        <v>7550</v>
      </c>
      <c r="B2069" t="s">
        <v>73</v>
      </c>
      <c r="C2069">
        <v>340</v>
      </c>
      <c r="D2069" s="404">
        <v>45280</v>
      </c>
      <c r="E2069" t="s">
        <v>1865</v>
      </c>
      <c r="F2069">
        <v>31.59</v>
      </c>
      <c r="G2069">
        <v>2481289</v>
      </c>
      <c r="I2069" t="s">
        <v>1166</v>
      </c>
    </row>
    <row r="2070" spans="1:9" x14ac:dyDescent="0.25">
      <c r="A2070">
        <v>7550</v>
      </c>
      <c r="B2070" t="s">
        <v>73</v>
      </c>
      <c r="C2070">
        <v>340</v>
      </c>
      <c r="D2070" s="404">
        <v>45335</v>
      </c>
      <c r="E2070" t="s">
        <v>1865</v>
      </c>
      <c r="F2070">
        <v>31.59</v>
      </c>
      <c r="G2070">
        <v>2543689</v>
      </c>
      <c r="I2070" t="s">
        <v>1166</v>
      </c>
    </row>
    <row r="2071" spans="1:9" x14ac:dyDescent="0.25">
      <c r="A2071">
        <v>7550</v>
      </c>
      <c r="B2071" t="s">
        <v>73</v>
      </c>
      <c r="C2071">
        <v>340</v>
      </c>
      <c r="D2071" s="404">
        <v>45103</v>
      </c>
      <c r="E2071" t="s">
        <v>1866</v>
      </c>
      <c r="F2071">
        <v>32.06</v>
      </c>
      <c r="G2071">
        <v>2247424</v>
      </c>
      <c r="I2071" t="s">
        <v>1166</v>
      </c>
    </row>
    <row r="2072" spans="1:9" x14ac:dyDescent="0.25">
      <c r="A2072">
        <v>7550</v>
      </c>
      <c r="B2072" t="s">
        <v>73</v>
      </c>
      <c r="C2072">
        <v>340</v>
      </c>
      <c r="D2072" s="404">
        <v>45175</v>
      </c>
      <c r="E2072" t="s">
        <v>1866</v>
      </c>
      <c r="F2072">
        <v>32.06</v>
      </c>
      <c r="G2072">
        <v>2339625</v>
      </c>
      <c r="I2072" t="s">
        <v>1166</v>
      </c>
    </row>
    <row r="2073" spans="1:9" x14ac:dyDescent="0.25">
      <c r="A2073">
        <v>7550</v>
      </c>
      <c r="B2073" t="s">
        <v>73</v>
      </c>
      <c r="C2073">
        <v>340</v>
      </c>
      <c r="D2073" s="404">
        <v>45097</v>
      </c>
      <c r="E2073" t="s">
        <v>1867</v>
      </c>
      <c r="F2073">
        <v>32.29</v>
      </c>
      <c r="G2073">
        <v>2239739</v>
      </c>
      <c r="I2073" t="s">
        <v>1166</v>
      </c>
    </row>
    <row r="2074" spans="1:9" x14ac:dyDescent="0.25">
      <c r="A2074">
        <v>7550</v>
      </c>
      <c r="B2074" t="s">
        <v>73</v>
      </c>
      <c r="C2074">
        <v>340</v>
      </c>
      <c r="D2074" s="404">
        <v>45240</v>
      </c>
      <c r="E2074" t="s">
        <v>1867</v>
      </c>
      <c r="F2074">
        <v>32.29</v>
      </c>
      <c r="G2074">
        <v>2424765</v>
      </c>
      <c r="I2074" t="s">
        <v>1166</v>
      </c>
    </row>
    <row r="2075" spans="1:9" x14ac:dyDescent="0.25">
      <c r="A2075">
        <v>7550</v>
      </c>
      <c r="B2075" t="s">
        <v>73</v>
      </c>
      <c r="C2075">
        <v>340</v>
      </c>
      <c r="D2075" s="404">
        <v>45331</v>
      </c>
      <c r="E2075" t="s">
        <v>1867</v>
      </c>
      <c r="F2075">
        <v>32.29</v>
      </c>
      <c r="G2075">
        <v>2539944</v>
      </c>
      <c r="I2075" t="s">
        <v>1166</v>
      </c>
    </row>
    <row r="2076" spans="1:9" x14ac:dyDescent="0.25">
      <c r="A2076">
        <v>7550</v>
      </c>
      <c r="B2076" t="s">
        <v>73</v>
      </c>
      <c r="C2076">
        <v>340</v>
      </c>
      <c r="D2076" s="404">
        <v>45261</v>
      </c>
      <c r="E2076" t="s">
        <v>1868</v>
      </c>
      <c r="F2076">
        <v>32.76</v>
      </c>
      <c r="G2076">
        <v>2454800</v>
      </c>
      <c r="I2076" t="s">
        <v>1166</v>
      </c>
    </row>
    <row r="2077" spans="1:9" x14ac:dyDescent="0.25">
      <c r="A2077">
        <v>7550</v>
      </c>
      <c r="B2077" t="s">
        <v>73</v>
      </c>
      <c r="C2077">
        <v>340</v>
      </c>
      <c r="D2077" s="404">
        <v>45069</v>
      </c>
      <c r="E2077" t="s">
        <v>1869</v>
      </c>
      <c r="F2077">
        <v>33.229999999999997</v>
      </c>
      <c r="G2077">
        <v>2204015</v>
      </c>
      <c r="I2077" t="s">
        <v>1166</v>
      </c>
    </row>
    <row r="2078" spans="1:9" x14ac:dyDescent="0.25">
      <c r="A2078">
        <v>7550</v>
      </c>
      <c r="B2078" t="s">
        <v>73</v>
      </c>
      <c r="C2078">
        <v>340</v>
      </c>
      <c r="D2078" s="404">
        <v>45246</v>
      </c>
      <c r="E2078" t="s">
        <v>1870</v>
      </c>
      <c r="F2078">
        <v>33.46</v>
      </c>
      <c r="G2078">
        <v>2432338</v>
      </c>
      <c r="I2078" t="s">
        <v>1166</v>
      </c>
    </row>
    <row r="2079" spans="1:9" x14ac:dyDescent="0.25">
      <c r="A2079">
        <v>7550</v>
      </c>
      <c r="B2079" t="s">
        <v>73</v>
      </c>
      <c r="C2079">
        <v>340</v>
      </c>
      <c r="D2079" s="404">
        <v>45215</v>
      </c>
      <c r="E2079" t="s">
        <v>1871</v>
      </c>
      <c r="F2079">
        <v>33.93</v>
      </c>
      <c r="G2079">
        <v>2390969</v>
      </c>
      <c r="I2079" t="s">
        <v>1166</v>
      </c>
    </row>
    <row r="2080" spans="1:9" x14ac:dyDescent="0.25">
      <c r="A2080">
        <v>7550</v>
      </c>
      <c r="B2080" t="s">
        <v>73</v>
      </c>
      <c r="C2080">
        <v>340</v>
      </c>
      <c r="D2080" s="404">
        <v>45307</v>
      </c>
      <c r="E2080" t="s">
        <v>1872</v>
      </c>
      <c r="F2080">
        <v>34.4</v>
      </c>
      <c r="G2080">
        <v>2508162</v>
      </c>
      <c r="I2080" t="s">
        <v>1166</v>
      </c>
    </row>
    <row r="2081" spans="1:9" x14ac:dyDescent="0.25">
      <c r="A2081">
        <v>7550</v>
      </c>
      <c r="B2081" t="s">
        <v>73</v>
      </c>
      <c r="C2081">
        <v>340</v>
      </c>
      <c r="D2081" s="404">
        <v>45330</v>
      </c>
      <c r="E2081" t="s">
        <v>1873</v>
      </c>
      <c r="F2081">
        <v>35.57</v>
      </c>
      <c r="G2081">
        <v>2537422</v>
      </c>
      <c r="I2081" t="s">
        <v>1166</v>
      </c>
    </row>
    <row r="2082" spans="1:9" x14ac:dyDescent="0.25">
      <c r="A2082">
        <v>7550</v>
      </c>
      <c r="B2082" t="s">
        <v>73</v>
      </c>
      <c r="C2082">
        <v>340</v>
      </c>
      <c r="D2082" s="404">
        <v>45127</v>
      </c>
      <c r="E2082" t="s">
        <v>1874</v>
      </c>
      <c r="F2082">
        <v>35.799999999999997</v>
      </c>
      <c r="G2082">
        <v>2277968</v>
      </c>
      <c r="I2082" t="s">
        <v>1166</v>
      </c>
    </row>
    <row r="2083" spans="1:9" x14ac:dyDescent="0.25">
      <c r="A2083">
        <v>7550</v>
      </c>
      <c r="B2083" t="s">
        <v>73</v>
      </c>
      <c r="C2083">
        <v>340</v>
      </c>
      <c r="D2083" s="404">
        <v>45243</v>
      </c>
      <c r="E2083" t="s">
        <v>1874</v>
      </c>
      <c r="F2083">
        <v>35.799999999999997</v>
      </c>
      <c r="G2083">
        <v>2426759</v>
      </c>
      <c r="I2083" t="s">
        <v>1166</v>
      </c>
    </row>
    <row r="2084" spans="1:9" x14ac:dyDescent="0.25">
      <c r="A2084">
        <v>7550</v>
      </c>
      <c r="B2084" t="s">
        <v>73</v>
      </c>
      <c r="C2084">
        <v>340</v>
      </c>
      <c r="D2084" s="404">
        <v>45105</v>
      </c>
      <c r="E2084" t="s">
        <v>1875</v>
      </c>
      <c r="F2084">
        <v>36.270000000000003</v>
      </c>
      <c r="G2084">
        <v>2251032</v>
      </c>
      <c r="I2084" t="s">
        <v>1166</v>
      </c>
    </row>
    <row r="2085" spans="1:9" x14ac:dyDescent="0.25">
      <c r="A2085">
        <v>7550</v>
      </c>
      <c r="B2085" t="s">
        <v>73</v>
      </c>
      <c r="C2085">
        <v>340</v>
      </c>
      <c r="D2085" s="404">
        <v>45107</v>
      </c>
      <c r="E2085" t="s">
        <v>1875</v>
      </c>
      <c r="F2085">
        <v>36.270000000000003</v>
      </c>
      <c r="G2085">
        <v>2255339</v>
      </c>
      <c r="I2085" t="s">
        <v>1166</v>
      </c>
    </row>
    <row r="2086" spans="1:9" x14ac:dyDescent="0.25">
      <c r="A2086">
        <v>7550</v>
      </c>
      <c r="B2086" t="s">
        <v>73</v>
      </c>
      <c r="C2086">
        <v>340</v>
      </c>
      <c r="D2086" s="404">
        <v>45217</v>
      </c>
      <c r="E2086" t="s">
        <v>1875</v>
      </c>
      <c r="F2086">
        <v>36.270000000000003</v>
      </c>
      <c r="G2086">
        <v>2394162</v>
      </c>
      <c r="I2086" t="s">
        <v>1166</v>
      </c>
    </row>
    <row r="2087" spans="1:9" x14ac:dyDescent="0.25">
      <c r="A2087">
        <v>7550</v>
      </c>
      <c r="B2087" t="s">
        <v>73</v>
      </c>
      <c r="C2087">
        <v>340</v>
      </c>
      <c r="D2087" s="404">
        <v>45261</v>
      </c>
      <c r="E2087" t="s">
        <v>1875</v>
      </c>
      <c r="F2087">
        <v>36.270000000000003</v>
      </c>
      <c r="G2087">
        <v>2454803</v>
      </c>
      <c r="I2087" t="s">
        <v>1166</v>
      </c>
    </row>
    <row r="2088" spans="1:9" x14ac:dyDescent="0.25">
      <c r="A2088">
        <v>7550</v>
      </c>
      <c r="B2088" t="s">
        <v>73</v>
      </c>
      <c r="C2088">
        <v>340</v>
      </c>
      <c r="D2088" s="404">
        <v>45271</v>
      </c>
      <c r="E2088" t="s">
        <v>1875</v>
      </c>
      <c r="F2088">
        <v>36.270000000000003</v>
      </c>
      <c r="G2088">
        <v>2466944</v>
      </c>
      <c r="I2088" t="s">
        <v>1166</v>
      </c>
    </row>
    <row r="2089" spans="1:9" x14ac:dyDescent="0.25">
      <c r="A2089">
        <v>7550</v>
      </c>
      <c r="B2089" t="s">
        <v>73</v>
      </c>
      <c r="C2089">
        <v>340</v>
      </c>
      <c r="D2089" s="404">
        <v>45154</v>
      </c>
      <c r="E2089" t="s">
        <v>1876</v>
      </c>
      <c r="F2089">
        <v>36.74</v>
      </c>
      <c r="G2089">
        <v>2312392</v>
      </c>
      <c r="I2089" t="s">
        <v>1166</v>
      </c>
    </row>
    <row r="2090" spans="1:9" x14ac:dyDescent="0.25">
      <c r="A2090">
        <v>7550</v>
      </c>
      <c r="B2090" t="s">
        <v>73</v>
      </c>
      <c r="C2090">
        <v>340</v>
      </c>
      <c r="D2090" s="404">
        <v>45191</v>
      </c>
      <c r="E2090" t="s">
        <v>1876</v>
      </c>
      <c r="F2090">
        <v>36.74</v>
      </c>
      <c r="G2090">
        <v>2360158</v>
      </c>
      <c r="I2090" t="s">
        <v>1166</v>
      </c>
    </row>
    <row r="2091" spans="1:9" x14ac:dyDescent="0.25">
      <c r="A2091">
        <v>7550</v>
      </c>
      <c r="B2091" t="s">
        <v>73</v>
      </c>
      <c r="C2091">
        <v>340</v>
      </c>
      <c r="D2091" s="404">
        <v>45273</v>
      </c>
      <c r="E2091" t="s">
        <v>1876</v>
      </c>
      <c r="F2091">
        <v>36.74</v>
      </c>
      <c r="G2091">
        <v>2470808</v>
      </c>
      <c r="I2091" t="s">
        <v>1166</v>
      </c>
    </row>
    <row r="2092" spans="1:9" x14ac:dyDescent="0.25">
      <c r="A2092">
        <v>7550</v>
      </c>
      <c r="B2092" t="s">
        <v>73</v>
      </c>
      <c r="C2092">
        <v>340</v>
      </c>
      <c r="D2092" s="404">
        <v>45106</v>
      </c>
      <c r="E2092" t="s">
        <v>1877</v>
      </c>
      <c r="F2092">
        <v>36.97</v>
      </c>
      <c r="G2092">
        <v>2252962</v>
      </c>
      <c r="I2092" t="s">
        <v>1166</v>
      </c>
    </row>
    <row r="2093" spans="1:9" x14ac:dyDescent="0.25">
      <c r="A2093">
        <v>7550</v>
      </c>
      <c r="B2093" t="s">
        <v>73</v>
      </c>
      <c r="C2093">
        <v>340</v>
      </c>
      <c r="D2093" s="404">
        <v>45152</v>
      </c>
      <c r="E2093" t="s">
        <v>1877</v>
      </c>
      <c r="F2093">
        <v>36.97</v>
      </c>
      <c r="G2093">
        <v>2309097</v>
      </c>
      <c r="I2093" t="s">
        <v>1166</v>
      </c>
    </row>
    <row r="2094" spans="1:9" x14ac:dyDescent="0.25">
      <c r="A2094">
        <v>7550</v>
      </c>
      <c r="B2094" t="s">
        <v>73</v>
      </c>
      <c r="C2094">
        <v>340</v>
      </c>
      <c r="D2094" s="404">
        <v>45166</v>
      </c>
      <c r="E2094" t="s">
        <v>1877</v>
      </c>
      <c r="F2094">
        <v>36.97</v>
      </c>
      <c r="G2094">
        <v>2327178</v>
      </c>
      <c r="I2094" t="s">
        <v>1166</v>
      </c>
    </row>
    <row r="2095" spans="1:9" x14ac:dyDescent="0.25">
      <c r="A2095">
        <v>7550</v>
      </c>
      <c r="B2095" t="s">
        <v>73</v>
      </c>
      <c r="C2095">
        <v>340</v>
      </c>
      <c r="D2095" s="404">
        <v>45183</v>
      </c>
      <c r="E2095" t="s">
        <v>1877</v>
      </c>
      <c r="F2095">
        <v>36.97</v>
      </c>
      <c r="G2095">
        <v>2350145</v>
      </c>
      <c r="I2095" t="s">
        <v>1166</v>
      </c>
    </row>
    <row r="2096" spans="1:9" x14ac:dyDescent="0.25">
      <c r="A2096">
        <v>7550</v>
      </c>
      <c r="B2096" t="s">
        <v>73</v>
      </c>
      <c r="C2096">
        <v>340</v>
      </c>
      <c r="D2096" s="404">
        <v>45260</v>
      </c>
      <c r="E2096" t="s">
        <v>1877</v>
      </c>
      <c r="F2096">
        <v>36.97</v>
      </c>
      <c r="G2096">
        <v>2452784</v>
      </c>
      <c r="I2096" t="s">
        <v>1166</v>
      </c>
    </row>
    <row r="2097" spans="1:9" x14ac:dyDescent="0.25">
      <c r="A2097">
        <v>7550</v>
      </c>
      <c r="B2097" t="s">
        <v>73</v>
      </c>
      <c r="C2097">
        <v>340</v>
      </c>
      <c r="D2097" s="404">
        <v>45321</v>
      </c>
      <c r="E2097" t="s">
        <v>1877</v>
      </c>
      <c r="F2097">
        <v>36.97</v>
      </c>
      <c r="G2097">
        <v>2525633</v>
      </c>
      <c r="I2097" t="s">
        <v>1166</v>
      </c>
    </row>
    <row r="2098" spans="1:9" x14ac:dyDescent="0.25">
      <c r="A2098">
        <v>7550</v>
      </c>
      <c r="B2098" t="s">
        <v>73</v>
      </c>
      <c r="C2098">
        <v>340</v>
      </c>
      <c r="D2098" s="404">
        <v>45322</v>
      </c>
      <c r="E2098" t="s">
        <v>1877</v>
      </c>
      <c r="F2098">
        <v>36.97</v>
      </c>
      <c r="G2098">
        <v>2527879</v>
      </c>
      <c r="I2098" t="s">
        <v>1166</v>
      </c>
    </row>
    <row r="2099" spans="1:9" x14ac:dyDescent="0.25">
      <c r="A2099">
        <v>7550</v>
      </c>
      <c r="B2099" t="s">
        <v>73</v>
      </c>
      <c r="C2099">
        <v>340</v>
      </c>
      <c r="D2099" s="404">
        <v>45327</v>
      </c>
      <c r="E2099" t="s">
        <v>1877</v>
      </c>
      <c r="F2099">
        <v>36.97</v>
      </c>
      <c r="G2099">
        <v>2533984</v>
      </c>
      <c r="I2099" t="s">
        <v>1166</v>
      </c>
    </row>
    <row r="2100" spans="1:9" x14ac:dyDescent="0.25">
      <c r="A2100">
        <v>7550</v>
      </c>
      <c r="B2100" t="s">
        <v>73</v>
      </c>
      <c r="C2100">
        <v>340</v>
      </c>
      <c r="D2100" s="404">
        <v>45337</v>
      </c>
      <c r="E2100" t="s">
        <v>1877</v>
      </c>
      <c r="F2100">
        <v>36.97</v>
      </c>
      <c r="G2100">
        <v>2547383</v>
      </c>
      <c r="I2100" t="s">
        <v>1166</v>
      </c>
    </row>
    <row r="2101" spans="1:9" x14ac:dyDescent="0.25">
      <c r="A2101">
        <v>7550</v>
      </c>
      <c r="B2101" t="s">
        <v>73</v>
      </c>
      <c r="C2101">
        <v>340</v>
      </c>
      <c r="D2101" s="404">
        <v>45112</v>
      </c>
      <c r="E2101" t="s">
        <v>1878</v>
      </c>
      <c r="F2101">
        <v>37.44</v>
      </c>
      <c r="G2101">
        <v>2260535</v>
      </c>
      <c r="I2101" t="s">
        <v>1166</v>
      </c>
    </row>
    <row r="2102" spans="1:9" x14ac:dyDescent="0.25">
      <c r="A2102">
        <v>7550</v>
      </c>
      <c r="B2102" t="s">
        <v>73</v>
      </c>
      <c r="C2102">
        <v>340</v>
      </c>
      <c r="D2102" s="404">
        <v>45125</v>
      </c>
      <c r="E2102" t="s">
        <v>1878</v>
      </c>
      <c r="F2102">
        <v>37.44</v>
      </c>
      <c r="G2102">
        <v>2274283</v>
      </c>
      <c r="I2102" t="s">
        <v>1166</v>
      </c>
    </row>
    <row r="2103" spans="1:9" x14ac:dyDescent="0.25">
      <c r="A2103">
        <v>7550</v>
      </c>
      <c r="B2103" t="s">
        <v>73</v>
      </c>
      <c r="C2103">
        <v>340</v>
      </c>
      <c r="D2103" s="404">
        <v>45132</v>
      </c>
      <c r="E2103" t="s">
        <v>1878</v>
      </c>
      <c r="F2103">
        <v>37.44</v>
      </c>
      <c r="G2103">
        <v>2283331</v>
      </c>
      <c r="I2103" t="s">
        <v>1166</v>
      </c>
    </row>
    <row r="2104" spans="1:9" x14ac:dyDescent="0.25">
      <c r="A2104">
        <v>7550</v>
      </c>
      <c r="B2104" t="s">
        <v>73</v>
      </c>
      <c r="C2104">
        <v>340</v>
      </c>
      <c r="D2104" s="404">
        <v>45217</v>
      </c>
      <c r="E2104" t="s">
        <v>1878</v>
      </c>
      <c r="F2104">
        <v>37.44</v>
      </c>
      <c r="G2104">
        <v>2394159</v>
      </c>
      <c r="I2104" t="s">
        <v>1166</v>
      </c>
    </row>
    <row r="2105" spans="1:9" x14ac:dyDescent="0.25">
      <c r="A2105">
        <v>7550</v>
      </c>
      <c r="B2105" t="s">
        <v>73</v>
      </c>
      <c r="C2105">
        <v>340</v>
      </c>
      <c r="D2105" s="404">
        <v>45218</v>
      </c>
      <c r="E2105" t="s">
        <v>1878</v>
      </c>
      <c r="F2105">
        <v>37.44</v>
      </c>
      <c r="G2105">
        <v>2395835</v>
      </c>
      <c r="I2105" t="s">
        <v>1166</v>
      </c>
    </row>
    <row r="2106" spans="1:9" x14ac:dyDescent="0.25">
      <c r="A2106">
        <v>7550</v>
      </c>
      <c r="B2106" t="s">
        <v>73</v>
      </c>
      <c r="C2106">
        <v>340</v>
      </c>
      <c r="D2106" s="404">
        <v>45287</v>
      </c>
      <c r="E2106" t="s">
        <v>1878</v>
      </c>
      <c r="F2106">
        <v>37.44</v>
      </c>
      <c r="G2106">
        <v>2486797</v>
      </c>
      <c r="I2106" t="s">
        <v>1166</v>
      </c>
    </row>
    <row r="2107" spans="1:9" x14ac:dyDescent="0.25">
      <c r="A2107">
        <v>7550</v>
      </c>
      <c r="B2107" t="s">
        <v>73</v>
      </c>
      <c r="C2107">
        <v>340</v>
      </c>
      <c r="D2107" s="404">
        <v>45289</v>
      </c>
      <c r="E2107" t="s">
        <v>1878</v>
      </c>
      <c r="F2107">
        <v>37.44</v>
      </c>
      <c r="G2107">
        <v>2490876</v>
      </c>
      <c r="I2107" t="s">
        <v>1166</v>
      </c>
    </row>
    <row r="2108" spans="1:9" x14ac:dyDescent="0.25">
      <c r="A2108">
        <v>7550</v>
      </c>
      <c r="B2108" t="s">
        <v>73</v>
      </c>
      <c r="C2108">
        <v>340</v>
      </c>
      <c r="D2108" s="404">
        <v>45068</v>
      </c>
      <c r="E2108" t="s">
        <v>1879</v>
      </c>
      <c r="F2108">
        <v>37.909999999999997</v>
      </c>
      <c r="G2108">
        <v>2202211</v>
      </c>
      <c r="I2108" t="s">
        <v>1166</v>
      </c>
    </row>
    <row r="2109" spans="1:9" x14ac:dyDescent="0.25">
      <c r="A2109">
        <v>7550</v>
      </c>
      <c r="B2109" t="s">
        <v>73</v>
      </c>
      <c r="C2109">
        <v>340</v>
      </c>
      <c r="D2109" s="404">
        <v>45155</v>
      </c>
      <c r="E2109" t="s">
        <v>1879</v>
      </c>
      <c r="F2109">
        <v>37.909999999999997</v>
      </c>
      <c r="G2109">
        <v>2314200</v>
      </c>
      <c r="I2109" t="s">
        <v>1166</v>
      </c>
    </row>
    <row r="2110" spans="1:9" x14ac:dyDescent="0.25">
      <c r="A2110">
        <v>7550</v>
      </c>
      <c r="B2110" t="s">
        <v>73</v>
      </c>
      <c r="C2110">
        <v>340</v>
      </c>
      <c r="D2110" s="404">
        <v>45306</v>
      </c>
      <c r="E2110" t="s">
        <v>1879</v>
      </c>
      <c r="F2110">
        <v>37.909999999999997</v>
      </c>
      <c r="G2110">
        <v>2506613</v>
      </c>
      <c r="I2110" t="s">
        <v>1166</v>
      </c>
    </row>
    <row r="2111" spans="1:9" x14ac:dyDescent="0.25">
      <c r="A2111">
        <v>7550</v>
      </c>
      <c r="B2111" t="s">
        <v>73</v>
      </c>
      <c r="C2111">
        <v>340</v>
      </c>
      <c r="D2111" s="404">
        <v>45317</v>
      </c>
      <c r="E2111" t="s">
        <v>1879</v>
      </c>
      <c r="F2111">
        <v>37.909999999999997</v>
      </c>
      <c r="G2111">
        <v>2523190</v>
      </c>
      <c r="I2111" t="s">
        <v>1166</v>
      </c>
    </row>
    <row r="2112" spans="1:9" x14ac:dyDescent="0.25">
      <c r="A2112">
        <v>7550</v>
      </c>
      <c r="B2112" t="s">
        <v>73</v>
      </c>
      <c r="C2112">
        <v>340</v>
      </c>
      <c r="D2112" s="404">
        <v>45318</v>
      </c>
      <c r="E2112" t="s">
        <v>1879</v>
      </c>
      <c r="F2112">
        <v>37.909999999999997</v>
      </c>
      <c r="G2112">
        <v>2523885</v>
      </c>
      <c r="I2112" t="s">
        <v>1166</v>
      </c>
    </row>
    <row r="2113" spans="1:9" x14ac:dyDescent="0.25">
      <c r="A2113">
        <v>7550</v>
      </c>
      <c r="B2113" t="s">
        <v>73</v>
      </c>
      <c r="C2113">
        <v>340</v>
      </c>
      <c r="D2113" s="404">
        <v>45323</v>
      </c>
      <c r="E2113" t="s">
        <v>1879</v>
      </c>
      <c r="F2113">
        <v>37.909999999999997</v>
      </c>
      <c r="G2113">
        <v>2530397</v>
      </c>
      <c r="I2113" t="s">
        <v>1166</v>
      </c>
    </row>
    <row r="2114" spans="1:9" x14ac:dyDescent="0.25">
      <c r="A2114">
        <v>7550</v>
      </c>
      <c r="B2114" t="s">
        <v>73</v>
      </c>
      <c r="C2114">
        <v>340</v>
      </c>
      <c r="D2114" s="404">
        <v>45240</v>
      </c>
      <c r="E2114" t="s">
        <v>1880</v>
      </c>
      <c r="F2114">
        <v>38.14</v>
      </c>
      <c r="G2114">
        <v>2424763</v>
      </c>
      <c r="I2114" t="s">
        <v>1166</v>
      </c>
    </row>
    <row r="2115" spans="1:9" x14ac:dyDescent="0.25">
      <c r="A2115">
        <v>7550</v>
      </c>
      <c r="B2115" t="s">
        <v>73</v>
      </c>
      <c r="C2115">
        <v>340</v>
      </c>
      <c r="D2115" s="404">
        <v>45268</v>
      </c>
      <c r="E2115" t="s">
        <v>1880</v>
      </c>
      <c r="F2115">
        <v>38.14</v>
      </c>
      <c r="G2115">
        <v>2464750</v>
      </c>
      <c r="I2115" t="s">
        <v>1166</v>
      </c>
    </row>
    <row r="2116" spans="1:9" x14ac:dyDescent="0.25">
      <c r="A2116">
        <v>7550</v>
      </c>
      <c r="B2116" t="s">
        <v>73</v>
      </c>
      <c r="C2116">
        <v>340</v>
      </c>
      <c r="D2116" s="404">
        <v>45268</v>
      </c>
      <c r="E2116" t="s">
        <v>1880</v>
      </c>
      <c r="F2116">
        <v>38.14</v>
      </c>
      <c r="G2116">
        <v>2464755</v>
      </c>
      <c r="I2116" t="s">
        <v>1166</v>
      </c>
    </row>
    <row r="2117" spans="1:9" x14ac:dyDescent="0.25">
      <c r="A2117">
        <v>7550</v>
      </c>
      <c r="B2117" t="s">
        <v>73</v>
      </c>
      <c r="C2117">
        <v>340</v>
      </c>
      <c r="D2117" s="404">
        <v>45271</v>
      </c>
      <c r="E2117" t="s">
        <v>1880</v>
      </c>
      <c r="F2117">
        <v>38.14</v>
      </c>
      <c r="G2117">
        <v>2466946</v>
      </c>
      <c r="I2117" t="s">
        <v>1166</v>
      </c>
    </row>
    <row r="2118" spans="1:9" x14ac:dyDescent="0.25">
      <c r="A2118">
        <v>7550</v>
      </c>
      <c r="B2118" t="s">
        <v>73</v>
      </c>
      <c r="C2118">
        <v>340</v>
      </c>
      <c r="D2118" s="404">
        <v>45338</v>
      </c>
      <c r="E2118" t="s">
        <v>1880</v>
      </c>
      <c r="F2118">
        <v>38.14</v>
      </c>
      <c r="G2118">
        <v>2549381</v>
      </c>
      <c r="I2118" t="s">
        <v>1166</v>
      </c>
    </row>
    <row r="2119" spans="1:9" x14ac:dyDescent="0.25">
      <c r="A2119">
        <v>7550</v>
      </c>
      <c r="B2119" t="s">
        <v>73</v>
      </c>
      <c r="C2119">
        <v>340</v>
      </c>
      <c r="D2119" s="404">
        <v>45077</v>
      </c>
      <c r="E2119" t="s">
        <v>1881</v>
      </c>
      <c r="F2119">
        <v>38.61</v>
      </c>
      <c r="G2119">
        <v>2216321</v>
      </c>
      <c r="I2119" t="s">
        <v>1166</v>
      </c>
    </row>
    <row r="2120" spans="1:9" x14ac:dyDescent="0.25">
      <c r="A2120">
        <v>7550</v>
      </c>
      <c r="B2120" t="s">
        <v>73</v>
      </c>
      <c r="C2120">
        <v>340</v>
      </c>
      <c r="D2120" s="404">
        <v>45079</v>
      </c>
      <c r="E2120" t="s">
        <v>1881</v>
      </c>
      <c r="F2120">
        <v>38.61</v>
      </c>
      <c r="G2120">
        <v>2219751</v>
      </c>
      <c r="I2120" t="s">
        <v>1166</v>
      </c>
    </row>
    <row r="2121" spans="1:9" x14ac:dyDescent="0.25">
      <c r="A2121">
        <v>7550</v>
      </c>
      <c r="B2121" t="s">
        <v>73</v>
      </c>
      <c r="C2121">
        <v>340</v>
      </c>
      <c r="D2121" s="404">
        <v>45080</v>
      </c>
      <c r="E2121" t="s">
        <v>1881</v>
      </c>
      <c r="F2121">
        <v>38.61</v>
      </c>
      <c r="G2121">
        <v>2220320</v>
      </c>
      <c r="I2121" t="s">
        <v>1166</v>
      </c>
    </row>
    <row r="2122" spans="1:9" x14ac:dyDescent="0.25">
      <c r="A2122">
        <v>7550</v>
      </c>
      <c r="B2122" t="s">
        <v>73</v>
      </c>
      <c r="C2122">
        <v>340</v>
      </c>
      <c r="D2122" s="404">
        <v>45089</v>
      </c>
      <c r="E2122" t="s">
        <v>1881</v>
      </c>
      <c r="F2122">
        <v>38.61</v>
      </c>
      <c r="G2122">
        <v>2229449</v>
      </c>
      <c r="I2122" t="s">
        <v>1166</v>
      </c>
    </row>
    <row r="2123" spans="1:9" x14ac:dyDescent="0.25">
      <c r="A2123">
        <v>7550</v>
      </c>
      <c r="B2123" t="s">
        <v>73</v>
      </c>
      <c r="C2123">
        <v>340</v>
      </c>
      <c r="D2123" s="404">
        <v>45114</v>
      </c>
      <c r="E2123" t="s">
        <v>1881</v>
      </c>
      <c r="F2123">
        <v>38.61</v>
      </c>
      <c r="G2123">
        <v>2263902</v>
      </c>
      <c r="I2123" t="s">
        <v>1166</v>
      </c>
    </row>
    <row r="2124" spans="1:9" x14ac:dyDescent="0.25">
      <c r="A2124">
        <v>7550</v>
      </c>
      <c r="B2124" t="s">
        <v>73</v>
      </c>
      <c r="C2124">
        <v>340</v>
      </c>
      <c r="D2124" s="404">
        <v>45201</v>
      </c>
      <c r="E2124" t="s">
        <v>1881</v>
      </c>
      <c r="F2124">
        <v>38.61</v>
      </c>
      <c r="G2124">
        <v>2373855</v>
      </c>
      <c r="I2124" t="s">
        <v>1166</v>
      </c>
    </row>
    <row r="2125" spans="1:9" x14ac:dyDescent="0.25">
      <c r="A2125">
        <v>7550</v>
      </c>
      <c r="B2125" t="s">
        <v>73</v>
      </c>
      <c r="C2125">
        <v>340</v>
      </c>
      <c r="D2125" s="404">
        <v>45211</v>
      </c>
      <c r="E2125" t="s">
        <v>1881</v>
      </c>
      <c r="F2125">
        <v>38.61</v>
      </c>
      <c r="G2125">
        <v>2386789</v>
      </c>
      <c r="I2125" t="s">
        <v>1166</v>
      </c>
    </row>
    <row r="2126" spans="1:9" x14ac:dyDescent="0.25">
      <c r="A2126">
        <v>7550</v>
      </c>
      <c r="B2126" t="s">
        <v>73</v>
      </c>
      <c r="C2126">
        <v>340</v>
      </c>
      <c r="D2126" s="404">
        <v>45237</v>
      </c>
      <c r="E2126" t="s">
        <v>1881</v>
      </c>
      <c r="F2126">
        <v>38.61</v>
      </c>
      <c r="G2126">
        <v>2419079</v>
      </c>
      <c r="I2126" t="s">
        <v>1166</v>
      </c>
    </row>
    <row r="2127" spans="1:9" x14ac:dyDescent="0.25">
      <c r="A2127">
        <v>7550</v>
      </c>
      <c r="B2127" t="s">
        <v>73</v>
      </c>
      <c r="C2127">
        <v>340</v>
      </c>
      <c r="D2127" s="404">
        <v>45103</v>
      </c>
      <c r="E2127" t="s">
        <v>1882</v>
      </c>
      <c r="F2127">
        <v>39.08</v>
      </c>
      <c r="G2127">
        <v>2247421</v>
      </c>
      <c r="I2127" t="s">
        <v>1166</v>
      </c>
    </row>
    <row r="2128" spans="1:9" x14ac:dyDescent="0.25">
      <c r="A2128">
        <v>7550</v>
      </c>
      <c r="B2128" t="s">
        <v>73</v>
      </c>
      <c r="C2128">
        <v>340</v>
      </c>
      <c r="D2128" s="404">
        <v>45142</v>
      </c>
      <c r="E2128" t="s">
        <v>1882</v>
      </c>
      <c r="F2128">
        <v>39.08</v>
      </c>
      <c r="G2128">
        <v>2298788</v>
      </c>
      <c r="I2128" t="s">
        <v>1166</v>
      </c>
    </row>
    <row r="2129" spans="1:9" x14ac:dyDescent="0.25">
      <c r="A2129">
        <v>7550</v>
      </c>
      <c r="B2129" t="s">
        <v>73</v>
      </c>
      <c r="C2129">
        <v>340</v>
      </c>
      <c r="D2129" s="404">
        <v>45231</v>
      </c>
      <c r="E2129" t="s">
        <v>1882</v>
      </c>
      <c r="F2129">
        <v>39.08</v>
      </c>
      <c r="G2129">
        <v>2411800</v>
      </c>
      <c r="I2129" t="s">
        <v>1166</v>
      </c>
    </row>
    <row r="2130" spans="1:9" x14ac:dyDescent="0.25">
      <c r="A2130">
        <v>7550</v>
      </c>
      <c r="B2130" t="s">
        <v>73</v>
      </c>
      <c r="C2130">
        <v>340</v>
      </c>
      <c r="D2130" s="404">
        <v>45324</v>
      </c>
      <c r="E2130" t="s">
        <v>1882</v>
      </c>
      <c r="F2130">
        <v>39.08</v>
      </c>
      <c r="G2130">
        <v>2532217</v>
      </c>
      <c r="I2130" t="s">
        <v>1166</v>
      </c>
    </row>
    <row r="2131" spans="1:9" x14ac:dyDescent="0.25">
      <c r="A2131">
        <v>7550</v>
      </c>
      <c r="B2131" t="s">
        <v>73</v>
      </c>
      <c r="C2131">
        <v>340</v>
      </c>
      <c r="D2131" s="404">
        <v>45349</v>
      </c>
      <c r="E2131" t="s">
        <v>1882</v>
      </c>
      <c r="F2131">
        <v>39.08</v>
      </c>
      <c r="G2131">
        <v>2564071</v>
      </c>
      <c r="I2131" t="s">
        <v>1166</v>
      </c>
    </row>
    <row r="2132" spans="1:9" x14ac:dyDescent="0.25">
      <c r="A2132">
        <v>7550</v>
      </c>
      <c r="B2132" t="s">
        <v>73</v>
      </c>
      <c r="C2132">
        <v>340</v>
      </c>
      <c r="D2132" s="404">
        <v>45117</v>
      </c>
      <c r="E2132" t="s">
        <v>1883</v>
      </c>
      <c r="F2132">
        <v>39.31</v>
      </c>
      <c r="G2132">
        <v>2267459</v>
      </c>
      <c r="I2132" t="s">
        <v>1166</v>
      </c>
    </row>
    <row r="2133" spans="1:9" x14ac:dyDescent="0.25">
      <c r="A2133">
        <v>7550</v>
      </c>
      <c r="B2133" t="s">
        <v>73</v>
      </c>
      <c r="C2133">
        <v>340</v>
      </c>
      <c r="D2133" s="404">
        <v>45205</v>
      </c>
      <c r="E2133" t="s">
        <v>1883</v>
      </c>
      <c r="F2133">
        <v>39.31</v>
      </c>
      <c r="G2133">
        <v>2379294</v>
      </c>
      <c r="I2133" t="s">
        <v>1166</v>
      </c>
    </row>
    <row r="2134" spans="1:9" x14ac:dyDescent="0.25">
      <c r="A2134">
        <v>7550</v>
      </c>
      <c r="B2134" t="s">
        <v>73</v>
      </c>
      <c r="C2134">
        <v>340</v>
      </c>
      <c r="D2134" s="404">
        <v>45219</v>
      </c>
      <c r="E2134" t="s">
        <v>1883</v>
      </c>
      <c r="F2134">
        <v>39.31</v>
      </c>
      <c r="G2134">
        <v>2397662</v>
      </c>
      <c r="I2134" t="s">
        <v>1166</v>
      </c>
    </row>
    <row r="2135" spans="1:9" x14ac:dyDescent="0.25">
      <c r="A2135">
        <v>7550</v>
      </c>
      <c r="B2135" t="s">
        <v>73</v>
      </c>
      <c r="C2135">
        <v>340</v>
      </c>
      <c r="D2135" s="404">
        <v>45090</v>
      </c>
      <c r="E2135" t="s">
        <v>1884</v>
      </c>
      <c r="F2135">
        <v>39.78</v>
      </c>
      <c r="G2135">
        <v>2230814</v>
      </c>
      <c r="I2135" t="s">
        <v>1166</v>
      </c>
    </row>
    <row r="2136" spans="1:9" x14ac:dyDescent="0.25">
      <c r="A2136">
        <v>7550</v>
      </c>
      <c r="B2136" t="s">
        <v>73</v>
      </c>
      <c r="C2136">
        <v>340</v>
      </c>
      <c r="D2136" s="404">
        <v>45093</v>
      </c>
      <c r="E2136" t="s">
        <v>1884</v>
      </c>
      <c r="F2136">
        <v>39.78</v>
      </c>
      <c r="G2136">
        <v>2236304</v>
      </c>
      <c r="I2136" t="s">
        <v>1166</v>
      </c>
    </row>
    <row r="2137" spans="1:9" x14ac:dyDescent="0.25">
      <c r="A2137">
        <v>7550</v>
      </c>
      <c r="B2137" t="s">
        <v>73</v>
      </c>
      <c r="C2137">
        <v>340</v>
      </c>
      <c r="D2137" s="404">
        <v>45124</v>
      </c>
      <c r="E2137" t="s">
        <v>1884</v>
      </c>
      <c r="F2137">
        <v>39.78</v>
      </c>
      <c r="G2137">
        <v>2272720</v>
      </c>
      <c r="I2137" t="s">
        <v>1166</v>
      </c>
    </row>
    <row r="2138" spans="1:9" x14ac:dyDescent="0.25">
      <c r="A2138">
        <v>7550</v>
      </c>
      <c r="B2138" t="s">
        <v>73</v>
      </c>
      <c r="C2138">
        <v>340</v>
      </c>
      <c r="D2138" s="404">
        <v>45189</v>
      </c>
      <c r="E2138" t="s">
        <v>1884</v>
      </c>
      <c r="F2138">
        <v>39.78</v>
      </c>
      <c r="G2138">
        <v>2356981</v>
      </c>
      <c r="I2138" t="s">
        <v>1166</v>
      </c>
    </row>
    <row r="2139" spans="1:9" x14ac:dyDescent="0.25">
      <c r="A2139">
        <v>7550</v>
      </c>
      <c r="B2139" t="s">
        <v>73</v>
      </c>
      <c r="C2139">
        <v>340</v>
      </c>
      <c r="D2139" s="404">
        <v>45190</v>
      </c>
      <c r="E2139" t="s">
        <v>1884</v>
      </c>
      <c r="F2139">
        <v>39.78</v>
      </c>
      <c r="G2139">
        <v>2358762</v>
      </c>
      <c r="I2139" t="s">
        <v>1166</v>
      </c>
    </row>
    <row r="2140" spans="1:9" x14ac:dyDescent="0.25">
      <c r="A2140">
        <v>7550</v>
      </c>
      <c r="B2140" t="s">
        <v>73</v>
      </c>
      <c r="C2140">
        <v>340</v>
      </c>
      <c r="D2140" s="404">
        <v>45226</v>
      </c>
      <c r="E2140" t="s">
        <v>1884</v>
      </c>
      <c r="F2140">
        <v>39.78</v>
      </c>
      <c r="G2140">
        <v>2405187</v>
      </c>
      <c r="I2140" t="s">
        <v>1166</v>
      </c>
    </row>
    <row r="2141" spans="1:9" x14ac:dyDescent="0.25">
      <c r="A2141">
        <v>7550</v>
      </c>
      <c r="B2141" t="s">
        <v>73</v>
      </c>
      <c r="C2141">
        <v>340</v>
      </c>
      <c r="D2141" s="404">
        <v>45275</v>
      </c>
      <c r="E2141" t="s">
        <v>1884</v>
      </c>
      <c r="F2141">
        <v>39.78</v>
      </c>
      <c r="G2141">
        <v>2475041</v>
      </c>
      <c r="I2141" t="s">
        <v>1166</v>
      </c>
    </row>
    <row r="2142" spans="1:9" x14ac:dyDescent="0.25">
      <c r="A2142">
        <v>7550</v>
      </c>
      <c r="B2142" t="s">
        <v>73</v>
      </c>
      <c r="C2142">
        <v>340</v>
      </c>
      <c r="D2142" s="404">
        <v>45315</v>
      </c>
      <c r="E2142" t="s">
        <v>1884</v>
      </c>
      <c r="F2142">
        <v>39.78</v>
      </c>
      <c r="G2142">
        <v>2521007</v>
      </c>
      <c r="I2142" t="s">
        <v>1166</v>
      </c>
    </row>
    <row r="2143" spans="1:9" x14ac:dyDescent="0.25">
      <c r="A2143">
        <v>7550</v>
      </c>
      <c r="B2143" t="s">
        <v>73</v>
      </c>
      <c r="C2143">
        <v>340</v>
      </c>
      <c r="D2143" s="404">
        <v>45110</v>
      </c>
      <c r="E2143" t="s">
        <v>1885</v>
      </c>
      <c r="F2143">
        <v>40.25</v>
      </c>
      <c r="G2143">
        <v>2257275</v>
      </c>
      <c r="I2143" t="s">
        <v>1166</v>
      </c>
    </row>
    <row r="2144" spans="1:9" x14ac:dyDescent="0.25">
      <c r="A2144">
        <v>7550</v>
      </c>
      <c r="B2144" t="s">
        <v>73</v>
      </c>
      <c r="C2144">
        <v>340</v>
      </c>
      <c r="D2144" s="404">
        <v>45120</v>
      </c>
      <c r="E2144" t="s">
        <v>1885</v>
      </c>
      <c r="F2144">
        <v>40.25</v>
      </c>
      <c r="G2144">
        <v>2270867</v>
      </c>
      <c r="I2144" t="s">
        <v>1166</v>
      </c>
    </row>
    <row r="2145" spans="1:9" x14ac:dyDescent="0.25">
      <c r="A2145">
        <v>7550</v>
      </c>
      <c r="B2145" t="s">
        <v>73</v>
      </c>
      <c r="C2145">
        <v>340</v>
      </c>
      <c r="D2145" s="404">
        <v>45139</v>
      </c>
      <c r="E2145" t="s">
        <v>1885</v>
      </c>
      <c r="F2145">
        <v>40.25</v>
      </c>
      <c r="G2145">
        <v>2293553</v>
      </c>
      <c r="I2145" t="s">
        <v>1166</v>
      </c>
    </row>
    <row r="2146" spans="1:9" x14ac:dyDescent="0.25">
      <c r="A2146">
        <v>7550</v>
      </c>
      <c r="B2146" t="s">
        <v>73</v>
      </c>
      <c r="C2146">
        <v>340</v>
      </c>
      <c r="D2146" s="404">
        <v>45156</v>
      </c>
      <c r="E2146" t="s">
        <v>1885</v>
      </c>
      <c r="F2146">
        <v>40.25</v>
      </c>
      <c r="G2146">
        <v>2315636</v>
      </c>
      <c r="I2146" t="s">
        <v>1166</v>
      </c>
    </row>
    <row r="2147" spans="1:9" x14ac:dyDescent="0.25">
      <c r="A2147">
        <v>7550</v>
      </c>
      <c r="B2147" t="s">
        <v>73</v>
      </c>
      <c r="C2147">
        <v>340</v>
      </c>
      <c r="D2147" s="404">
        <v>45160</v>
      </c>
      <c r="E2147" t="s">
        <v>1885</v>
      </c>
      <c r="F2147">
        <v>40.25</v>
      </c>
      <c r="G2147">
        <v>2319391</v>
      </c>
      <c r="I2147" t="s">
        <v>1166</v>
      </c>
    </row>
    <row r="2148" spans="1:9" x14ac:dyDescent="0.25">
      <c r="A2148">
        <v>7550</v>
      </c>
      <c r="B2148" t="s">
        <v>73</v>
      </c>
      <c r="C2148">
        <v>340</v>
      </c>
      <c r="D2148" s="404">
        <v>45224</v>
      </c>
      <c r="E2148" t="s">
        <v>1885</v>
      </c>
      <c r="F2148">
        <v>40.25</v>
      </c>
      <c r="G2148">
        <v>2401754</v>
      </c>
      <c r="I2148" t="s">
        <v>1166</v>
      </c>
    </row>
    <row r="2149" spans="1:9" x14ac:dyDescent="0.25">
      <c r="A2149">
        <v>7550</v>
      </c>
      <c r="B2149" t="s">
        <v>73</v>
      </c>
      <c r="C2149">
        <v>340</v>
      </c>
      <c r="D2149" s="404">
        <v>45279</v>
      </c>
      <c r="E2149" t="s">
        <v>1885</v>
      </c>
      <c r="F2149">
        <v>40.25</v>
      </c>
      <c r="G2149">
        <v>2479389</v>
      </c>
      <c r="I2149" t="s">
        <v>1166</v>
      </c>
    </row>
    <row r="2150" spans="1:9" x14ac:dyDescent="0.25">
      <c r="A2150">
        <v>7550</v>
      </c>
      <c r="B2150" t="s">
        <v>73</v>
      </c>
      <c r="C2150">
        <v>340</v>
      </c>
      <c r="D2150" s="404">
        <v>45341</v>
      </c>
      <c r="E2150" t="s">
        <v>1885</v>
      </c>
      <c r="F2150">
        <v>40.25</v>
      </c>
      <c r="G2150">
        <v>2552035</v>
      </c>
      <c r="I2150" t="s">
        <v>1166</v>
      </c>
    </row>
    <row r="2151" spans="1:9" x14ac:dyDescent="0.25">
      <c r="A2151">
        <v>7550</v>
      </c>
      <c r="B2151" t="s">
        <v>73</v>
      </c>
      <c r="C2151">
        <v>340</v>
      </c>
      <c r="D2151" s="404">
        <v>45149</v>
      </c>
      <c r="E2151" t="s">
        <v>1886</v>
      </c>
      <c r="F2151">
        <v>40.479999999999997</v>
      </c>
      <c r="G2151">
        <v>2307207</v>
      </c>
      <c r="I2151" t="s">
        <v>1166</v>
      </c>
    </row>
    <row r="2152" spans="1:9" x14ac:dyDescent="0.25">
      <c r="A2152">
        <v>7550</v>
      </c>
      <c r="B2152" t="s">
        <v>73</v>
      </c>
      <c r="C2152">
        <v>340</v>
      </c>
      <c r="D2152" s="404">
        <v>45162</v>
      </c>
      <c r="E2152" t="s">
        <v>1886</v>
      </c>
      <c r="F2152">
        <v>40.479999999999997</v>
      </c>
      <c r="G2152">
        <v>2323174</v>
      </c>
      <c r="I2152" t="s">
        <v>1166</v>
      </c>
    </row>
    <row r="2153" spans="1:9" x14ac:dyDescent="0.25">
      <c r="A2153">
        <v>7550</v>
      </c>
      <c r="B2153" t="s">
        <v>73</v>
      </c>
      <c r="C2153">
        <v>340</v>
      </c>
      <c r="D2153" s="404">
        <v>45198</v>
      </c>
      <c r="E2153" t="s">
        <v>1886</v>
      </c>
      <c r="F2153">
        <v>40.479999999999997</v>
      </c>
      <c r="G2153">
        <v>2370128</v>
      </c>
      <c r="I2153" t="s">
        <v>1166</v>
      </c>
    </row>
    <row r="2154" spans="1:9" x14ac:dyDescent="0.25">
      <c r="A2154">
        <v>7550</v>
      </c>
      <c r="B2154" t="s">
        <v>73</v>
      </c>
      <c r="C2154">
        <v>340</v>
      </c>
      <c r="D2154" s="404">
        <v>45210</v>
      </c>
      <c r="E2154" t="s">
        <v>1886</v>
      </c>
      <c r="F2154">
        <v>40.479999999999997</v>
      </c>
      <c r="G2154">
        <v>2384983</v>
      </c>
      <c r="I2154" t="s">
        <v>1166</v>
      </c>
    </row>
    <row r="2155" spans="1:9" x14ac:dyDescent="0.25">
      <c r="A2155">
        <v>7550</v>
      </c>
      <c r="B2155" t="s">
        <v>73</v>
      </c>
      <c r="C2155">
        <v>340</v>
      </c>
      <c r="D2155" s="404">
        <v>45308</v>
      </c>
      <c r="E2155" t="s">
        <v>1886</v>
      </c>
      <c r="F2155">
        <v>40.479999999999997</v>
      </c>
      <c r="G2155">
        <v>2509921</v>
      </c>
      <c r="I2155" t="s">
        <v>1166</v>
      </c>
    </row>
    <row r="2156" spans="1:9" x14ac:dyDescent="0.25">
      <c r="A2156">
        <v>7550</v>
      </c>
      <c r="B2156" t="s">
        <v>73</v>
      </c>
      <c r="C2156">
        <v>340</v>
      </c>
      <c r="D2156" s="404">
        <v>45310</v>
      </c>
      <c r="E2156" t="s">
        <v>1886</v>
      </c>
      <c r="F2156">
        <v>40.479999999999997</v>
      </c>
      <c r="G2156">
        <v>2513799</v>
      </c>
      <c r="I2156" t="s">
        <v>1166</v>
      </c>
    </row>
    <row r="2157" spans="1:9" x14ac:dyDescent="0.25">
      <c r="A2157">
        <v>7550</v>
      </c>
      <c r="B2157" t="s">
        <v>73</v>
      </c>
      <c r="C2157">
        <v>340</v>
      </c>
      <c r="D2157" s="404">
        <v>45313</v>
      </c>
      <c r="E2157" t="s">
        <v>1886</v>
      </c>
      <c r="F2157">
        <v>40.479999999999997</v>
      </c>
      <c r="G2157">
        <v>2516076</v>
      </c>
      <c r="I2157" t="s">
        <v>1166</v>
      </c>
    </row>
    <row r="2158" spans="1:9" x14ac:dyDescent="0.25">
      <c r="A2158">
        <v>7550</v>
      </c>
      <c r="B2158" t="s">
        <v>73</v>
      </c>
      <c r="C2158">
        <v>340</v>
      </c>
      <c r="D2158" s="404">
        <v>45351</v>
      </c>
      <c r="E2158" t="s">
        <v>1886</v>
      </c>
      <c r="F2158">
        <v>40.479999999999997</v>
      </c>
      <c r="G2158">
        <v>2568564</v>
      </c>
      <c r="I2158" t="s">
        <v>1166</v>
      </c>
    </row>
    <row r="2159" spans="1:9" x14ac:dyDescent="0.25">
      <c r="A2159">
        <v>7550</v>
      </c>
      <c r="B2159" t="s">
        <v>73</v>
      </c>
      <c r="C2159">
        <v>340</v>
      </c>
      <c r="D2159" s="404">
        <v>45086</v>
      </c>
      <c r="E2159" t="s">
        <v>1887</v>
      </c>
      <c r="F2159">
        <v>40.950000000000003</v>
      </c>
      <c r="G2159">
        <v>2227195</v>
      </c>
      <c r="I2159" t="s">
        <v>1166</v>
      </c>
    </row>
    <row r="2160" spans="1:9" x14ac:dyDescent="0.25">
      <c r="A2160">
        <v>7550</v>
      </c>
      <c r="B2160" t="s">
        <v>73</v>
      </c>
      <c r="C2160">
        <v>340</v>
      </c>
      <c r="D2160" s="404">
        <v>45099</v>
      </c>
      <c r="E2160" t="s">
        <v>1887</v>
      </c>
      <c r="F2160">
        <v>40.950000000000003</v>
      </c>
      <c r="G2160">
        <v>2243538</v>
      </c>
      <c r="I2160" t="s">
        <v>1166</v>
      </c>
    </row>
    <row r="2161" spans="1:9" x14ac:dyDescent="0.25">
      <c r="A2161">
        <v>7550</v>
      </c>
      <c r="B2161" t="s">
        <v>73</v>
      </c>
      <c r="C2161">
        <v>340</v>
      </c>
      <c r="D2161" s="404">
        <v>45195</v>
      </c>
      <c r="E2161" t="s">
        <v>1887</v>
      </c>
      <c r="F2161">
        <v>40.950000000000003</v>
      </c>
      <c r="G2161">
        <v>2364074</v>
      </c>
      <c r="I2161" t="s">
        <v>1166</v>
      </c>
    </row>
    <row r="2162" spans="1:9" x14ac:dyDescent="0.25">
      <c r="A2162">
        <v>7550</v>
      </c>
      <c r="B2162" t="s">
        <v>73</v>
      </c>
      <c r="C2162">
        <v>340</v>
      </c>
      <c r="D2162" s="404">
        <v>45316</v>
      </c>
      <c r="E2162" t="s">
        <v>1887</v>
      </c>
      <c r="F2162">
        <v>40.950000000000003</v>
      </c>
      <c r="G2162">
        <v>2521013</v>
      </c>
      <c r="I2162" t="s">
        <v>1166</v>
      </c>
    </row>
    <row r="2163" spans="1:9" x14ac:dyDescent="0.25">
      <c r="A2163">
        <v>7550</v>
      </c>
      <c r="B2163" t="s">
        <v>73</v>
      </c>
      <c r="C2163">
        <v>340</v>
      </c>
      <c r="D2163" s="404">
        <v>45066</v>
      </c>
      <c r="E2163" t="s">
        <v>1888</v>
      </c>
      <c r="F2163">
        <v>41.42</v>
      </c>
      <c r="G2163">
        <v>2200827</v>
      </c>
      <c r="I2163" t="s">
        <v>1166</v>
      </c>
    </row>
    <row r="2164" spans="1:9" x14ac:dyDescent="0.25">
      <c r="A2164">
        <v>7550</v>
      </c>
      <c r="B2164" t="s">
        <v>73</v>
      </c>
      <c r="C2164">
        <v>340</v>
      </c>
      <c r="D2164" s="404">
        <v>45091</v>
      </c>
      <c r="E2164" t="s">
        <v>1888</v>
      </c>
      <c r="F2164">
        <v>41.42</v>
      </c>
      <c r="G2164">
        <v>2232782</v>
      </c>
      <c r="I2164" t="s">
        <v>1166</v>
      </c>
    </row>
    <row r="2165" spans="1:9" x14ac:dyDescent="0.25">
      <c r="A2165">
        <v>7550</v>
      </c>
      <c r="B2165" t="s">
        <v>73</v>
      </c>
      <c r="C2165">
        <v>340</v>
      </c>
      <c r="D2165" s="404">
        <v>45169</v>
      </c>
      <c r="E2165" t="s">
        <v>1888</v>
      </c>
      <c r="F2165">
        <v>41.42</v>
      </c>
      <c r="G2165">
        <v>2332390</v>
      </c>
      <c r="I2165" t="s">
        <v>1166</v>
      </c>
    </row>
    <row r="2166" spans="1:9" x14ac:dyDescent="0.25">
      <c r="A2166">
        <v>7550</v>
      </c>
      <c r="B2166" t="s">
        <v>73</v>
      </c>
      <c r="C2166">
        <v>340</v>
      </c>
      <c r="D2166" s="404">
        <v>45225</v>
      </c>
      <c r="E2166" t="s">
        <v>1888</v>
      </c>
      <c r="F2166">
        <v>41.42</v>
      </c>
      <c r="G2166">
        <v>2403400</v>
      </c>
      <c r="I2166" t="s">
        <v>1166</v>
      </c>
    </row>
    <row r="2167" spans="1:9" x14ac:dyDescent="0.25">
      <c r="A2167">
        <v>7550</v>
      </c>
      <c r="B2167" t="s">
        <v>73</v>
      </c>
      <c r="C2167">
        <v>340</v>
      </c>
      <c r="D2167" s="404">
        <v>45350</v>
      </c>
      <c r="E2167" t="s">
        <v>1888</v>
      </c>
      <c r="F2167">
        <v>41.42</v>
      </c>
      <c r="G2167">
        <v>2566335</v>
      </c>
      <c r="I2167" t="s">
        <v>1166</v>
      </c>
    </row>
    <row r="2168" spans="1:9" x14ac:dyDescent="0.25">
      <c r="A2168">
        <v>7550</v>
      </c>
      <c r="B2168" t="s">
        <v>73</v>
      </c>
      <c r="C2168">
        <v>340</v>
      </c>
      <c r="D2168" s="404">
        <v>45098</v>
      </c>
      <c r="E2168" t="s">
        <v>1889</v>
      </c>
      <c r="F2168">
        <v>41.65</v>
      </c>
      <c r="G2168">
        <v>2241817</v>
      </c>
      <c r="I2168" t="s">
        <v>1166</v>
      </c>
    </row>
    <row r="2169" spans="1:9" x14ac:dyDescent="0.25">
      <c r="A2169">
        <v>7550</v>
      </c>
      <c r="B2169" t="s">
        <v>73</v>
      </c>
      <c r="C2169">
        <v>340</v>
      </c>
      <c r="D2169" s="404">
        <v>45113</v>
      </c>
      <c r="E2169" t="s">
        <v>1889</v>
      </c>
      <c r="F2169">
        <v>41.65</v>
      </c>
      <c r="G2169">
        <v>2262169</v>
      </c>
      <c r="I2169" t="s">
        <v>1166</v>
      </c>
    </row>
    <row r="2170" spans="1:9" x14ac:dyDescent="0.25">
      <c r="A2170">
        <v>7550</v>
      </c>
      <c r="B2170" t="s">
        <v>73</v>
      </c>
      <c r="C2170">
        <v>340</v>
      </c>
      <c r="D2170" s="404">
        <v>45257</v>
      </c>
      <c r="E2170" t="s">
        <v>1889</v>
      </c>
      <c r="F2170">
        <v>41.65</v>
      </c>
      <c r="G2170">
        <v>2445689</v>
      </c>
      <c r="I2170" t="s">
        <v>1166</v>
      </c>
    </row>
    <row r="2171" spans="1:9" x14ac:dyDescent="0.25">
      <c r="A2171">
        <v>7550</v>
      </c>
      <c r="B2171" t="s">
        <v>73</v>
      </c>
      <c r="C2171">
        <v>340</v>
      </c>
      <c r="D2171" s="404">
        <v>45309</v>
      </c>
      <c r="E2171" t="s">
        <v>1889</v>
      </c>
      <c r="F2171">
        <v>41.65</v>
      </c>
      <c r="G2171">
        <v>2511704</v>
      </c>
      <c r="I2171" t="s">
        <v>1166</v>
      </c>
    </row>
    <row r="2172" spans="1:9" x14ac:dyDescent="0.25">
      <c r="A2172">
        <v>7550</v>
      </c>
      <c r="B2172" t="s">
        <v>73</v>
      </c>
      <c r="C2172">
        <v>340</v>
      </c>
      <c r="D2172" s="404">
        <v>45318</v>
      </c>
      <c r="E2172" t="s">
        <v>1889</v>
      </c>
      <c r="F2172">
        <v>41.65</v>
      </c>
      <c r="G2172">
        <v>2523883</v>
      </c>
      <c r="I2172" t="s">
        <v>1166</v>
      </c>
    </row>
    <row r="2173" spans="1:9" x14ac:dyDescent="0.25">
      <c r="A2173">
        <v>7550</v>
      </c>
      <c r="B2173" t="s">
        <v>73</v>
      </c>
      <c r="C2173">
        <v>340</v>
      </c>
      <c r="D2173" s="404">
        <v>45075</v>
      </c>
      <c r="E2173" t="s">
        <v>1890</v>
      </c>
      <c r="F2173">
        <v>42.12</v>
      </c>
      <c r="G2173">
        <v>2211846</v>
      </c>
      <c r="I2173" t="s">
        <v>1166</v>
      </c>
    </row>
    <row r="2174" spans="1:9" x14ac:dyDescent="0.25">
      <c r="A2174">
        <v>7550</v>
      </c>
      <c r="B2174" t="s">
        <v>73</v>
      </c>
      <c r="C2174">
        <v>340</v>
      </c>
      <c r="D2174" s="404">
        <v>45085</v>
      </c>
      <c r="E2174" t="s">
        <v>1890</v>
      </c>
      <c r="F2174">
        <v>42.12</v>
      </c>
      <c r="G2174">
        <v>2225477</v>
      </c>
      <c r="I2174" t="s">
        <v>1166</v>
      </c>
    </row>
    <row r="2175" spans="1:9" x14ac:dyDescent="0.25">
      <c r="A2175">
        <v>7550</v>
      </c>
      <c r="B2175" t="s">
        <v>73</v>
      </c>
      <c r="C2175">
        <v>340</v>
      </c>
      <c r="D2175" s="404">
        <v>45118</v>
      </c>
      <c r="E2175" t="s">
        <v>1890</v>
      </c>
      <c r="F2175">
        <v>42.12</v>
      </c>
      <c r="G2175">
        <v>2267465</v>
      </c>
      <c r="I2175" t="s">
        <v>1166</v>
      </c>
    </row>
    <row r="2176" spans="1:9" x14ac:dyDescent="0.25">
      <c r="A2176">
        <v>7550</v>
      </c>
      <c r="B2176" t="s">
        <v>73</v>
      </c>
      <c r="C2176">
        <v>340</v>
      </c>
      <c r="D2176" s="404">
        <v>45131</v>
      </c>
      <c r="E2176" t="s">
        <v>1890</v>
      </c>
      <c r="F2176">
        <v>42.12</v>
      </c>
      <c r="G2176">
        <v>2281762</v>
      </c>
      <c r="I2176" t="s">
        <v>1166</v>
      </c>
    </row>
    <row r="2177" spans="1:9" x14ac:dyDescent="0.25">
      <c r="A2177">
        <v>7550</v>
      </c>
      <c r="B2177" t="s">
        <v>73</v>
      </c>
      <c r="C2177">
        <v>340</v>
      </c>
      <c r="D2177" s="404">
        <v>45174</v>
      </c>
      <c r="E2177" t="s">
        <v>1890</v>
      </c>
      <c r="F2177">
        <v>42.12</v>
      </c>
      <c r="G2177">
        <v>2337489</v>
      </c>
      <c r="I2177" t="s">
        <v>1166</v>
      </c>
    </row>
    <row r="2178" spans="1:9" x14ac:dyDescent="0.25">
      <c r="A2178">
        <v>7550</v>
      </c>
      <c r="B2178" t="s">
        <v>73</v>
      </c>
      <c r="C2178">
        <v>340</v>
      </c>
      <c r="D2178" s="404">
        <v>45188</v>
      </c>
      <c r="E2178" t="s">
        <v>1890</v>
      </c>
      <c r="F2178">
        <v>42.12</v>
      </c>
      <c r="G2178">
        <v>2355226</v>
      </c>
      <c r="I2178" t="s">
        <v>1166</v>
      </c>
    </row>
    <row r="2179" spans="1:9" x14ac:dyDescent="0.25">
      <c r="A2179">
        <v>7550</v>
      </c>
      <c r="B2179" t="s">
        <v>73</v>
      </c>
      <c r="C2179">
        <v>340</v>
      </c>
      <c r="D2179" s="404">
        <v>45233</v>
      </c>
      <c r="E2179" t="s">
        <v>1890</v>
      </c>
      <c r="F2179">
        <v>42.12</v>
      </c>
      <c r="G2179">
        <v>2415287</v>
      </c>
      <c r="I2179" t="s">
        <v>1166</v>
      </c>
    </row>
    <row r="2180" spans="1:9" x14ac:dyDescent="0.25">
      <c r="A2180">
        <v>7550</v>
      </c>
      <c r="B2180" t="s">
        <v>73</v>
      </c>
      <c r="C2180">
        <v>340</v>
      </c>
      <c r="D2180" s="404">
        <v>45260</v>
      </c>
      <c r="E2180" t="s">
        <v>1890</v>
      </c>
      <c r="F2180">
        <v>42.12</v>
      </c>
      <c r="G2180">
        <v>2452781</v>
      </c>
      <c r="I2180" t="s">
        <v>1166</v>
      </c>
    </row>
    <row r="2181" spans="1:9" x14ac:dyDescent="0.25">
      <c r="A2181">
        <v>7550</v>
      </c>
      <c r="B2181" t="s">
        <v>73</v>
      </c>
      <c r="C2181">
        <v>340</v>
      </c>
      <c r="D2181" s="404">
        <v>45278</v>
      </c>
      <c r="E2181" t="s">
        <v>1890</v>
      </c>
      <c r="F2181">
        <v>42.12</v>
      </c>
      <c r="G2181">
        <v>2477629</v>
      </c>
      <c r="I2181" t="s">
        <v>1166</v>
      </c>
    </row>
    <row r="2182" spans="1:9" x14ac:dyDescent="0.25">
      <c r="A2182">
        <v>7550</v>
      </c>
      <c r="B2182" t="s">
        <v>73</v>
      </c>
      <c r="C2182">
        <v>340</v>
      </c>
      <c r="D2182" s="404">
        <v>45280</v>
      </c>
      <c r="E2182" t="s">
        <v>1890</v>
      </c>
      <c r="F2182">
        <v>42.12</v>
      </c>
      <c r="G2182">
        <v>2481285</v>
      </c>
      <c r="I2182" t="s">
        <v>1166</v>
      </c>
    </row>
    <row r="2183" spans="1:9" x14ac:dyDescent="0.25">
      <c r="A2183">
        <v>7550</v>
      </c>
      <c r="B2183" t="s">
        <v>73</v>
      </c>
      <c r="C2183">
        <v>340</v>
      </c>
      <c r="D2183" s="404">
        <v>45126</v>
      </c>
      <c r="E2183" t="s">
        <v>1891</v>
      </c>
      <c r="F2183">
        <v>42.59</v>
      </c>
      <c r="G2183">
        <v>2276051</v>
      </c>
      <c r="I2183" t="s">
        <v>1166</v>
      </c>
    </row>
    <row r="2184" spans="1:9" x14ac:dyDescent="0.25">
      <c r="A2184">
        <v>7550</v>
      </c>
      <c r="B2184" t="s">
        <v>73</v>
      </c>
      <c r="C2184">
        <v>340</v>
      </c>
      <c r="D2184" s="404">
        <v>45141</v>
      </c>
      <c r="E2184" t="s">
        <v>1891</v>
      </c>
      <c r="F2184">
        <v>42.59</v>
      </c>
      <c r="G2184">
        <v>2296915</v>
      </c>
      <c r="I2184" t="s">
        <v>1166</v>
      </c>
    </row>
    <row r="2185" spans="1:9" x14ac:dyDescent="0.25">
      <c r="A2185">
        <v>7550</v>
      </c>
      <c r="B2185" t="s">
        <v>73</v>
      </c>
      <c r="C2185">
        <v>340</v>
      </c>
      <c r="D2185" s="404">
        <v>45182</v>
      </c>
      <c r="E2185" t="s">
        <v>1891</v>
      </c>
      <c r="F2185">
        <v>42.59</v>
      </c>
      <c r="G2185">
        <v>2348240</v>
      </c>
      <c r="I2185" t="s">
        <v>1166</v>
      </c>
    </row>
    <row r="2186" spans="1:9" x14ac:dyDescent="0.25">
      <c r="A2186">
        <v>7550</v>
      </c>
      <c r="B2186" t="s">
        <v>73</v>
      </c>
      <c r="C2186">
        <v>340</v>
      </c>
      <c r="D2186" s="404">
        <v>45196</v>
      </c>
      <c r="E2186" t="s">
        <v>1891</v>
      </c>
      <c r="F2186">
        <v>42.59</v>
      </c>
      <c r="G2186">
        <v>2366398</v>
      </c>
      <c r="I2186" t="s">
        <v>1166</v>
      </c>
    </row>
    <row r="2187" spans="1:9" x14ac:dyDescent="0.25">
      <c r="A2187">
        <v>7550</v>
      </c>
      <c r="B2187" t="s">
        <v>73</v>
      </c>
      <c r="C2187">
        <v>340</v>
      </c>
      <c r="D2187" s="404">
        <v>45229</v>
      </c>
      <c r="E2187" t="s">
        <v>1891</v>
      </c>
      <c r="F2187">
        <v>42.59</v>
      </c>
      <c r="G2187">
        <v>2407584</v>
      </c>
      <c r="I2187" t="s">
        <v>1166</v>
      </c>
    </row>
    <row r="2188" spans="1:9" x14ac:dyDescent="0.25">
      <c r="A2188">
        <v>7550</v>
      </c>
      <c r="B2188" t="s">
        <v>73</v>
      </c>
      <c r="C2188">
        <v>340</v>
      </c>
      <c r="D2188" s="404">
        <v>45111</v>
      </c>
      <c r="E2188" t="s">
        <v>1892</v>
      </c>
      <c r="F2188">
        <v>42.82</v>
      </c>
      <c r="G2188">
        <v>2258814</v>
      </c>
      <c r="I2188" t="s">
        <v>1166</v>
      </c>
    </row>
    <row r="2189" spans="1:9" x14ac:dyDescent="0.25">
      <c r="A2189">
        <v>7550</v>
      </c>
      <c r="B2189" t="s">
        <v>73</v>
      </c>
      <c r="C2189">
        <v>340</v>
      </c>
      <c r="D2189" s="404">
        <v>45138</v>
      </c>
      <c r="E2189" t="s">
        <v>1892</v>
      </c>
      <c r="F2189">
        <v>42.82</v>
      </c>
      <c r="G2189">
        <v>2291974</v>
      </c>
      <c r="I2189" t="s">
        <v>1166</v>
      </c>
    </row>
    <row r="2190" spans="1:9" x14ac:dyDescent="0.25">
      <c r="A2190">
        <v>7550</v>
      </c>
      <c r="B2190" t="s">
        <v>73</v>
      </c>
      <c r="C2190">
        <v>340</v>
      </c>
      <c r="D2190" s="404">
        <v>45184</v>
      </c>
      <c r="E2190" t="s">
        <v>1892</v>
      </c>
      <c r="F2190">
        <v>42.82</v>
      </c>
      <c r="G2190">
        <v>2351586</v>
      </c>
      <c r="I2190" t="s">
        <v>1166</v>
      </c>
    </row>
    <row r="2191" spans="1:9" x14ac:dyDescent="0.25">
      <c r="A2191">
        <v>7550</v>
      </c>
      <c r="B2191" t="s">
        <v>73</v>
      </c>
      <c r="C2191">
        <v>340</v>
      </c>
      <c r="D2191" s="404">
        <v>45208</v>
      </c>
      <c r="E2191" t="s">
        <v>1892</v>
      </c>
      <c r="F2191">
        <v>42.82</v>
      </c>
      <c r="G2191">
        <v>2381358</v>
      </c>
      <c r="I2191" t="s">
        <v>1166</v>
      </c>
    </row>
    <row r="2192" spans="1:9" x14ac:dyDescent="0.25">
      <c r="A2192">
        <v>7550</v>
      </c>
      <c r="B2192" t="s">
        <v>73</v>
      </c>
      <c r="C2192">
        <v>340</v>
      </c>
      <c r="D2192" s="404">
        <v>45238</v>
      </c>
      <c r="E2192" t="s">
        <v>1892</v>
      </c>
      <c r="F2192">
        <v>42.82</v>
      </c>
      <c r="G2192">
        <v>2420658</v>
      </c>
      <c r="I2192" t="s">
        <v>1166</v>
      </c>
    </row>
    <row r="2193" spans="1:9" x14ac:dyDescent="0.25">
      <c r="A2193">
        <v>7550</v>
      </c>
      <c r="B2193" t="s">
        <v>73</v>
      </c>
      <c r="C2193">
        <v>340</v>
      </c>
      <c r="D2193" s="404">
        <v>45240</v>
      </c>
      <c r="E2193" t="s">
        <v>1892</v>
      </c>
      <c r="F2193">
        <v>42.82</v>
      </c>
      <c r="G2193">
        <v>2424764</v>
      </c>
      <c r="I2193" t="s">
        <v>1166</v>
      </c>
    </row>
    <row r="2194" spans="1:9" x14ac:dyDescent="0.25">
      <c r="A2194">
        <v>7550</v>
      </c>
      <c r="B2194" t="s">
        <v>73</v>
      </c>
      <c r="C2194">
        <v>340</v>
      </c>
      <c r="D2194" s="404">
        <v>45254</v>
      </c>
      <c r="E2194" t="s">
        <v>1892</v>
      </c>
      <c r="F2194">
        <v>42.82</v>
      </c>
      <c r="G2194">
        <v>2443603</v>
      </c>
      <c r="I2194" t="s">
        <v>1166</v>
      </c>
    </row>
    <row r="2195" spans="1:9" x14ac:dyDescent="0.25">
      <c r="A2195">
        <v>7550</v>
      </c>
      <c r="B2195" t="s">
        <v>73</v>
      </c>
      <c r="C2195">
        <v>340</v>
      </c>
      <c r="D2195" s="404">
        <v>45083</v>
      </c>
      <c r="E2195" t="s">
        <v>1893</v>
      </c>
      <c r="F2195">
        <v>43.29</v>
      </c>
      <c r="G2195">
        <v>2221582</v>
      </c>
      <c r="I2195" t="s">
        <v>1166</v>
      </c>
    </row>
    <row r="2196" spans="1:9" x14ac:dyDescent="0.25">
      <c r="A2196">
        <v>7550</v>
      </c>
      <c r="B2196" t="s">
        <v>73</v>
      </c>
      <c r="C2196">
        <v>340</v>
      </c>
      <c r="D2196" s="404">
        <v>45100</v>
      </c>
      <c r="E2196" t="s">
        <v>1893</v>
      </c>
      <c r="F2196">
        <v>43.29</v>
      </c>
      <c r="G2196">
        <v>2245427</v>
      </c>
      <c r="I2196" t="s">
        <v>1166</v>
      </c>
    </row>
    <row r="2197" spans="1:9" x14ac:dyDescent="0.25">
      <c r="A2197">
        <v>7550</v>
      </c>
      <c r="B2197" t="s">
        <v>73</v>
      </c>
      <c r="C2197">
        <v>340</v>
      </c>
      <c r="D2197" s="404">
        <v>45230</v>
      </c>
      <c r="E2197" t="s">
        <v>1893</v>
      </c>
      <c r="F2197">
        <v>43.29</v>
      </c>
      <c r="G2197">
        <v>2409138</v>
      </c>
      <c r="I2197" t="s">
        <v>1166</v>
      </c>
    </row>
    <row r="2198" spans="1:9" x14ac:dyDescent="0.25">
      <c r="A2198">
        <v>7550</v>
      </c>
      <c r="B2198" t="s">
        <v>73</v>
      </c>
      <c r="C2198">
        <v>340</v>
      </c>
      <c r="D2198" s="404">
        <v>45281</v>
      </c>
      <c r="E2198" t="s">
        <v>1893</v>
      </c>
      <c r="F2198">
        <v>43.29</v>
      </c>
      <c r="G2198">
        <v>2483441</v>
      </c>
      <c r="I2198" t="s">
        <v>1166</v>
      </c>
    </row>
    <row r="2199" spans="1:9" x14ac:dyDescent="0.25">
      <c r="A2199">
        <v>7550</v>
      </c>
      <c r="B2199" t="s">
        <v>73</v>
      </c>
      <c r="C2199">
        <v>340</v>
      </c>
      <c r="D2199" s="404">
        <v>45343</v>
      </c>
      <c r="E2199" t="s">
        <v>1893</v>
      </c>
      <c r="F2199">
        <v>43.29</v>
      </c>
      <c r="G2199">
        <v>2555967</v>
      </c>
      <c r="I2199" t="s">
        <v>1166</v>
      </c>
    </row>
    <row r="2200" spans="1:9" x14ac:dyDescent="0.25">
      <c r="A2200">
        <v>7550</v>
      </c>
      <c r="B2200" t="s">
        <v>73</v>
      </c>
      <c r="C2200">
        <v>340</v>
      </c>
      <c r="D2200" s="404">
        <v>45104</v>
      </c>
      <c r="E2200" t="s">
        <v>1894</v>
      </c>
      <c r="F2200">
        <v>43.76</v>
      </c>
      <c r="G2200">
        <v>2249134</v>
      </c>
      <c r="I2200" t="s">
        <v>1166</v>
      </c>
    </row>
    <row r="2201" spans="1:9" x14ac:dyDescent="0.25">
      <c r="A2201">
        <v>7550</v>
      </c>
      <c r="B2201" t="s">
        <v>73</v>
      </c>
      <c r="C2201">
        <v>340</v>
      </c>
      <c r="D2201" s="404">
        <v>45127</v>
      </c>
      <c r="E2201" t="s">
        <v>1894</v>
      </c>
      <c r="F2201">
        <v>43.76</v>
      </c>
      <c r="G2201">
        <v>2277969</v>
      </c>
      <c r="I2201" t="s">
        <v>1166</v>
      </c>
    </row>
    <row r="2202" spans="1:9" x14ac:dyDescent="0.25">
      <c r="A2202">
        <v>7550</v>
      </c>
      <c r="B2202" t="s">
        <v>73</v>
      </c>
      <c r="C2202">
        <v>340</v>
      </c>
      <c r="D2202" s="404">
        <v>45140</v>
      </c>
      <c r="E2202" t="s">
        <v>1894</v>
      </c>
      <c r="F2202">
        <v>43.76</v>
      </c>
      <c r="G2202">
        <v>2295255</v>
      </c>
      <c r="I2202" t="s">
        <v>1166</v>
      </c>
    </row>
    <row r="2203" spans="1:9" x14ac:dyDescent="0.25">
      <c r="A2203">
        <v>7550</v>
      </c>
      <c r="B2203" t="s">
        <v>73</v>
      </c>
      <c r="C2203">
        <v>340</v>
      </c>
      <c r="D2203" s="404">
        <v>45181</v>
      </c>
      <c r="E2203" t="s">
        <v>1895</v>
      </c>
      <c r="F2203">
        <v>43.99</v>
      </c>
      <c r="G2203">
        <v>2346192</v>
      </c>
      <c r="I2203" t="s">
        <v>1166</v>
      </c>
    </row>
    <row r="2204" spans="1:9" x14ac:dyDescent="0.25">
      <c r="A2204">
        <v>7550</v>
      </c>
      <c r="B2204" t="s">
        <v>73</v>
      </c>
      <c r="C2204">
        <v>340</v>
      </c>
      <c r="D2204" s="404">
        <v>45212</v>
      </c>
      <c r="E2204" t="s">
        <v>1895</v>
      </c>
      <c r="F2204">
        <v>43.99</v>
      </c>
      <c r="G2204">
        <v>2388826</v>
      </c>
      <c r="I2204" t="s">
        <v>1166</v>
      </c>
    </row>
    <row r="2205" spans="1:9" x14ac:dyDescent="0.25">
      <c r="A2205">
        <v>7550</v>
      </c>
      <c r="B2205" t="s">
        <v>73</v>
      </c>
      <c r="C2205">
        <v>340</v>
      </c>
      <c r="D2205" s="404">
        <v>45245</v>
      </c>
      <c r="E2205" t="s">
        <v>1895</v>
      </c>
      <c r="F2205">
        <v>43.99</v>
      </c>
      <c r="G2205">
        <v>2430104</v>
      </c>
      <c r="I2205" t="s">
        <v>1166</v>
      </c>
    </row>
    <row r="2206" spans="1:9" x14ac:dyDescent="0.25">
      <c r="A2206">
        <v>7550</v>
      </c>
      <c r="B2206" t="s">
        <v>73</v>
      </c>
      <c r="C2206">
        <v>340</v>
      </c>
      <c r="D2206" s="404">
        <v>45313</v>
      </c>
      <c r="E2206" t="s">
        <v>1895</v>
      </c>
      <c r="F2206">
        <v>43.99</v>
      </c>
      <c r="G2206">
        <v>2516074</v>
      </c>
      <c r="I2206" t="s">
        <v>1166</v>
      </c>
    </row>
    <row r="2207" spans="1:9" x14ac:dyDescent="0.25">
      <c r="A2207">
        <v>7550</v>
      </c>
      <c r="B2207" t="s">
        <v>73</v>
      </c>
      <c r="C2207">
        <v>340</v>
      </c>
      <c r="D2207" s="404">
        <v>45345</v>
      </c>
      <c r="E2207" t="s">
        <v>1895</v>
      </c>
      <c r="F2207">
        <v>43.99</v>
      </c>
      <c r="G2207">
        <v>2559498</v>
      </c>
      <c r="I2207" t="s">
        <v>1166</v>
      </c>
    </row>
    <row r="2208" spans="1:9" x14ac:dyDescent="0.25">
      <c r="A2208">
        <v>7550</v>
      </c>
      <c r="B2208" t="s">
        <v>73</v>
      </c>
      <c r="C2208">
        <v>340</v>
      </c>
      <c r="D2208" s="404">
        <v>45070</v>
      </c>
      <c r="E2208" t="s">
        <v>1896</v>
      </c>
      <c r="F2208">
        <v>44.93</v>
      </c>
      <c r="G2208">
        <v>2205981</v>
      </c>
      <c r="I2208" t="s">
        <v>1166</v>
      </c>
    </row>
    <row r="2209" spans="1:9" x14ac:dyDescent="0.25">
      <c r="A2209">
        <v>7550</v>
      </c>
      <c r="B2209" t="s">
        <v>73</v>
      </c>
      <c r="C2209">
        <v>340</v>
      </c>
      <c r="D2209" s="404">
        <v>45076</v>
      </c>
      <c r="E2209" t="s">
        <v>1896</v>
      </c>
      <c r="F2209">
        <v>44.93</v>
      </c>
      <c r="G2209">
        <v>2213623</v>
      </c>
      <c r="I2209" t="s">
        <v>1166</v>
      </c>
    </row>
    <row r="2210" spans="1:9" x14ac:dyDescent="0.25">
      <c r="A2210">
        <v>7550</v>
      </c>
      <c r="B2210" t="s">
        <v>73</v>
      </c>
      <c r="C2210">
        <v>340</v>
      </c>
      <c r="D2210" s="404">
        <v>45084</v>
      </c>
      <c r="E2210" t="s">
        <v>1896</v>
      </c>
      <c r="F2210">
        <v>44.93</v>
      </c>
      <c r="G2210">
        <v>2223512</v>
      </c>
      <c r="I2210" t="s">
        <v>1166</v>
      </c>
    </row>
    <row r="2211" spans="1:9" x14ac:dyDescent="0.25">
      <c r="A2211">
        <v>7550</v>
      </c>
      <c r="B2211" t="s">
        <v>73</v>
      </c>
      <c r="C2211">
        <v>340</v>
      </c>
      <c r="D2211" s="404">
        <v>45092</v>
      </c>
      <c r="E2211" t="s">
        <v>1896</v>
      </c>
      <c r="F2211">
        <v>44.93</v>
      </c>
      <c r="G2211">
        <v>2234413</v>
      </c>
      <c r="I2211" t="s">
        <v>1166</v>
      </c>
    </row>
    <row r="2212" spans="1:9" x14ac:dyDescent="0.25">
      <c r="A2212">
        <v>7550</v>
      </c>
      <c r="B2212" t="s">
        <v>73</v>
      </c>
      <c r="C2212">
        <v>340</v>
      </c>
      <c r="D2212" s="404">
        <v>45168</v>
      </c>
      <c r="E2212" t="s">
        <v>1896</v>
      </c>
      <c r="F2212">
        <v>44.93</v>
      </c>
      <c r="G2212">
        <v>2331025</v>
      </c>
      <c r="I2212" t="s">
        <v>1166</v>
      </c>
    </row>
    <row r="2213" spans="1:9" x14ac:dyDescent="0.25">
      <c r="A2213">
        <v>7550</v>
      </c>
      <c r="B2213" t="s">
        <v>73</v>
      </c>
      <c r="C2213">
        <v>340</v>
      </c>
      <c r="D2213" s="404">
        <v>45176</v>
      </c>
      <c r="E2213" t="s">
        <v>1896</v>
      </c>
      <c r="F2213">
        <v>44.93</v>
      </c>
      <c r="G2213">
        <v>2341160</v>
      </c>
      <c r="I2213" t="s">
        <v>1166</v>
      </c>
    </row>
    <row r="2214" spans="1:9" x14ac:dyDescent="0.25">
      <c r="A2214">
        <v>7550</v>
      </c>
      <c r="B2214" t="s">
        <v>73</v>
      </c>
      <c r="C2214">
        <v>340</v>
      </c>
      <c r="D2214" s="404">
        <v>45216</v>
      </c>
      <c r="E2214" t="s">
        <v>1896</v>
      </c>
      <c r="F2214">
        <v>44.93</v>
      </c>
      <c r="G2214">
        <v>2392470</v>
      </c>
      <c r="I2214" t="s">
        <v>1166</v>
      </c>
    </row>
    <row r="2215" spans="1:9" x14ac:dyDescent="0.25">
      <c r="A2215">
        <v>7550</v>
      </c>
      <c r="B2215" t="s">
        <v>73</v>
      </c>
      <c r="C2215">
        <v>340</v>
      </c>
      <c r="D2215" s="404">
        <v>45264</v>
      </c>
      <c r="E2215" t="s">
        <v>1897</v>
      </c>
      <c r="F2215">
        <v>45.16</v>
      </c>
      <c r="G2215">
        <v>2457076</v>
      </c>
      <c r="I2215" t="s">
        <v>1166</v>
      </c>
    </row>
    <row r="2216" spans="1:9" x14ac:dyDescent="0.25">
      <c r="A2216">
        <v>7550</v>
      </c>
      <c r="B2216" t="s">
        <v>73</v>
      </c>
      <c r="C2216">
        <v>340</v>
      </c>
      <c r="D2216" s="404">
        <v>45071</v>
      </c>
      <c r="E2216" t="s">
        <v>1898</v>
      </c>
      <c r="F2216">
        <v>45.63</v>
      </c>
      <c r="G2216">
        <v>2207788</v>
      </c>
      <c r="I2216" t="s">
        <v>1166</v>
      </c>
    </row>
    <row r="2217" spans="1:9" x14ac:dyDescent="0.25">
      <c r="A2217">
        <v>7550</v>
      </c>
      <c r="B2217" t="s">
        <v>73</v>
      </c>
      <c r="C2217">
        <v>340</v>
      </c>
      <c r="D2217" s="404">
        <v>45119</v>
      </c>
      <c r="E2217" t="s">
        <v>1898</v>
      </c>
      <c r="F2217">
        <v>45.63</v>
      </c>
      <c r="G2217">
        <v>2269058</v>
      </c>
      <c r="I2217" t="s">
        <v>1166</v>
      </c>
    </row>
    <row r="2218" spans="1:9" x14ac:dyDescent="0.25">
      <c r="A2218">
        <v>7550</v>
      </c>
      <c r="B2218" t="s">
        <v>73</v>
      </c>
      <c r="C2218">
        <v>340</v>
      </c>
      <c r="D2218" s="404">
        <v>45159</v>
      </c>
      <c r="E2218" t="s">
        <v>1898</v>
      </c>
      <c r="F2218">
        <v>45.63</v>
      </c>
      <c r="G2218">
        <v>2317848</v>
      </c>
      <c r="I2218" t="s">
        <v>1166</v>
      </c>
    </row>
    <row r="2219" spans="1:9" x14ac:dyDescent="0.25">
      <c r="A2219">
        <v>7550</v>
      </c>
      <c r="B2219" t="s">
        <v>73</v>
      </c>
      <c r="C2219">
        <v>340</v>
      </c>
      <c r="D2219" s="404">
        <v>45288</v>
      </c>
      <c r="E2219" t="s">
        <v>1898</v>
      </c>
      <c r="F2219">
        <v>45.63</v>
      </c>
      <c r="G2219">
        <v>2488803</v>
      </c>
      <c r="I2219" t="s">
        <v>1166</v>
      </c>
    </row>
    <row r="2220" spans="1:9" x14ac:dyDescent="0.25">
      <c r="A2220">
        <v>7550</v>
      </c>
      <c r="B2220" t="s">
        <v>73</v>
      </c>
      <c r="C2220">
        <v>340</v>
      </c>
      <c r="D2220" s="404">
        <v>45294</v>
      </c>
      <c r="E2220" t="s">
        <v>1898</v>
      </c>
      <c r="F2220">
        <v>45.63</v>
      </c>
      <c r="G2220">
        <v>2492790</v>
      </c>
      <c r="I2220" t="s">
        <v>1166</v>
      </c>
    </row>
    <row r="2221" spans="1:9" x14ac:dyDescent="0.25">
      <c r="A2221">
        <v>7550</v>
      </c>
      <c r="B2221" t="s">
        <v>73</v>
      </c>
      <c r="C2221">
        <v>340</v>
      </c>
      <c r="D2221" s="404">
        <v>45314</v>
      </c>
      <c r="E2221" t="s">
        <v>1898</v>
      </c>
      <c r="F2221">
        <v>45.63</v>
      </c>
      <c r="G2221">
        <v>2517531</v>
      </c>
      <c r="I2221" t="s">
        <v>1166</v>
      </c>
    </row>
    <row r="2222" spans="1:9" x14ac:dyDescent="0.25">
      <c r="A2222">
        <v>7550</v>
      </c>
      <c r="B2222" t="s">
        <v>73</v>
      </c>
      <c r="C2222">
        <v>340</v>
      </c>
      <c r="D2222" s="404">
        <v>45201</v>
      </c>
      <c r="E2222" t="s">
        <v>1899</v>
      </c>
      <c r="F2222">
        <v>46.1</v>
      </c>
      <c r="G2222">
        <v>2373857</v>
      </c>
      <c r="I2222" t="s">
        <v>1166</v>
      </c>
    </row>
    <row r="2223" spans="1:9" x14ac:dyDescent="0.25">
      <c r="A2223">
        <v>7550</v>
      </c>
      <c r="B2223" t="s">
        <v>73</v>
      </c>
      <c r="C2223">
        <v>340</v>
      </c>
      <c r="D2223" s="404">
        <v>45094</v>
      </c>
      <c r="E2223" t="s">
        <v>1900</v>
      </c>
      <c r="F2223">
        <v>46.33</v>
      </c>
      <c r="G2223">
        <v>2236927</v>
      </c>
      <c r="I2223" t="s">
        <v>1166</v>
      </c>
    </row>
    <row r="2224" spans="1:9" x14ac:dyDescent="0.25">
      <c r="A2224">
        <v>7550</v>
      </c>
      <c r="B2224" t="s">
        <v>73</v>
      </c>
      <c r="C2224">
        <v>340</v>
      </c>
      <c r="D2224" s="404">
        <v>45157</v>
      </c>
      <c r="E2224" t="s">
        <v>1900</v>
      </c>
      <c r="F2224">
        <v>46.33</v>
      </c>
      <c r="G2224">
        <v>2316366</v>
      </c>
      <c r="I2224" t="s">
        <v>1166</v>
      </c>
    </row>
    <row r="2225" spans="1:9" x14ac:dyDescent="0.25">
      <c r="A2225">
        <v>7550</v>
      </c>
      <c r="B2225" t="s">
        <v>73</v>
      </c>
      <c r="C2225">
        <v>340</v>
      </c>
      <c r="D2225" s="404">
        <v>45168</v>
      </c>
      <c r="E2225" t="s">
        <v>1900</v>
      </c>
      <c r="F2225">
        <v>46.33</v>
      </c>
      <c r="G2225">
        <v>2331024</v>
      </c>
      <c r="I2225" t="s">
        <v>1166</v>
      </c>
    </row>
    <row r="2226" spans="1:9" x14ac:dyDescent="0.25">
      <c r="A2226">
        <v>7550</v>
      </c>
      <c r="B2226" t="s">
        <v>73</v>
      </c>
      <c r="C2226">
        <v>340</v>
      </c>
      <c r="D2226" s="404">
        <v>45180</v>
      </c>
      <c r="E2226" t="s">
        <v>1900</v>
      </c>
      <c r="F2226">
        <v>46.33</v>
      </c>
      <c r="G2226">
        <v>2344672</v>
      </c>
      <c r="I2226" t="s">
        <v>1166</v>
      </c>
    </row>
    <row r="2227" spans="1:9" x14ac:dyDescent="0.25">
      <c r="A2227">
        <v>7550</v>
      </c>
      <c r="B2227" t="s">
        <v>73</v>
      </c>
      <c r="C2227">
        <v>340</v>
      </c>
      <c r="D2227" s="404">
        <v>45289</v>
      </c>
      <c r="E2227" t="s">
        <v>1900</v>
      </c>
      <c r="F2227">
        <v>46.33</v>
      </c>
      <c r="G2227">
        <v>2490875</v>
      </c>
      <c r="I2227" t="s">
        <v>1166</v>
      </c>
    </row>
    <row r="2228" spans="1:9" x14ac:dyDescent="0.25">
      <c r="A2228">
        <v>7550</v>
      </c>
      <c r="B2228" t="s">
        <v>73</v>
      </c>
      <c r="C2228">
        <v>340</v>
      </c>
      <c r="D2228" s="404">
        <v>45336</v>
      </c>
      <c r="E2228" t="s">
        <v>1900</v>
      </c>
      <c r="F2228">
        <v>46.33</v>
      </c>
      <c r="G2228">
        <v>2545631</v>
      </c>
      <c r="I2228" t="s">
        <v>1166</v>
      </c>
    </row>
    <row r="2229" spans="1:9" x14ac:dyDescent="0.25">
      <c r="A2229">
        <v>7550</v>
      </c>
      <c r="B2229" t="s">
        <v>73</v>
      </c>
      <c r="C2229">
        <v>340</v>
      </c>
      <c r="D2229" s="404">
        <v>45097</v>
      </c>
      <c r="E2229" t="s">
        <v>1901</v>
      </c>
      <c r="F2229">
        <v>46.8</v>
      </c>
      <c r="G2229">
        <v>2239741</v>
      </c>
      <c r="I2229" t="s">
        <v>1166</v>
      </c>
    </row>
    <row r="2230" spans="1:9" x14ac:dyDescent="0.25">
      <c r="A2230">
        <v>7550</v>
      </c>
      <c r="B2230" t="s">
        <v>73</v>
      </c>
      <c r="C2230">
        <v>340</v>
      </c>
      <c r="D2230" s="404">
        <v>45153</v>
      </c>
      <c r="E2230" t="s">
        <v>1901</v>
      </c>
      <c r="F2230">
        <v>46.8</v>
      </c>
      <c r="G2230">
        <v>2310616</v>
      </c>
      <c r="I2230" t="s">
        <v>1166</v>
      </c>
    </row>
    <row r="2231" spans="1:9" x14ac:dyDescent="0.25">
      <c r="A2231">
        <v>7550</v>
      </c>
      <c r="B2231" t="s">
        <v>73</v>
      </c>
      <c r="C2231">
        <v>340</v>
      </c>
      <c r="D2231" s="404">
        <v>45274</v>
      </c>
      <c r="E2231" t="s">
        <v>1901</v>
      </c>
      <c r="F2231">
        <v>46.8</v>
      </c>
      <c r="G2231">
        <v>2472822</v>
      </c>
      <c r="I2231" t="s">
        <v>1166</v>
      </c>
    </row>
    <row r="2232" spans="1:9" x14ac:dyDescent="0.25">
      <c r="A2232">
        <v>7550</v>
      </c>
      <c r="B2232" t="s">
        <v>73</v>
      </c>
      <c r="C2232">
        <v>340</v>
      </c>
      <c r="D2232" s="404">
        <v>45173</v>
      </c>
      <c r="E2232" t="s">
        <v>1902</v>
      </c>
      <c r="F2232">
        <v>47.5</v>
      </c>
      <c r="G2232">
        <v>2335958</v>
      </c>
      <c r="I2232" t="s">
        <v>1166</v>
      </c>
    </row>
    <row r="2233" spans="1:9" x14ac:dyDescent="0.25">
      <c r="A2233">
        <v>7550</v>
      </c>
      <c r="B2233" t="s">
        <v>73</v>
      </c>
      <c r="C2233">
        <v>340</v>
      </c>
      <c r="D2233" s="404">
        <v>45177</v>
      </c>
      <c r="E2233" t="s">
        <v>1902</v>
      </c>
      <c r="F2233">
        <v>47.5</v>
      </c>
      <c r="G2233">
        <v>2342817</v>
      </c>
      <c r="I2233" t="s">
        <v>1166</v>
      </c>
    </row>
    <row r="2234" spans="1:9" x14ac:dyDescent="0.25">
      <c r="A2234">
        <v>7550</v>
      </c>
      <c r="B2234" t="s">
        <v>73</v>
      </c>
      <c r="C2234">
        <v>340</v>
      </c>
      <c r="D2234" s="404">
        <v>45197</v>
      </c>
      <c r="E2234" t="s">
        <v>1902</v>
      </c>
      <c r="F2234">
        <v>47.5</v>
      </c>
      <c r="G2234">
        <v>2368306</v>
      </c>
      <c r="I2234" t="s">
        <v>1166</v>
      </c>
    </row>
    <row r="2235" spans="1:9" x14ac:dyDescent="0.25">
      <c r="A2235">
        <v>7550</v>
      </c>
      <c r="B2235" t="s">
        <v>73</v>
      </c>
      <c r="C2235">
        <v>340</v>
      </c>
      <c r="D2235" s="404">
        <v>45250</v>
      </c>
      <c r="E2235" t="s">
        <v>1902</v>
      </c>
      <c r="F2235">
        <v>47.5</v>
      </c>
      <c r="G2235">
        <v>2436031</v>
      </c>
      <c r="I2235" t="s">
        <v>1166</v>
      </c>
    </row>
    <row r="2236" spans="1:9" x14ac:dyDescent="0.25">
      <c r="A2236">
        <v>7550</v>
      </c>
      <c r="B2236" t="s">
        <v>73</v>
      </c>
      <c r="C2236">
        <v>340</v>
      </c>
      <c r="D2236" s="404">
        <v>45332</v>
      </c>
      <c r="E2236" t="s">
        <v>1902</v>
      </c>
      <c r="F2236">
        <v>47.5</v>
      </c>
      <c r="G2236">
        <v>2540788</v>
      </c>
      <c r="I2236" t="s">
        <v>1166</v>
      </c>
    </row>
    <row r="2237" spans="1:9" x14ac:dyDescent="0.25">
      <c r="A2237">
        <v>7550</v>
      </c>
      <c r="B2237" t="s">
        <v>73</v>
      </c>
      <c r="C2237">
        <v>340</v>
      </c>
      <c r="D2237" s="404">
        <v>45128</v>
      </c>
      <c r="E2237" t="s">
        <v>1903</v>
      </c>
      <c r="F2237">
        <v>47.97</v>
      </c>
      <c r="G2237">
        <v>2281757</v>
      </c>
      <c r="I2237" t="s">
        <v>1166</v>
      </c>
    </row>
    <row r="2238" spans="1:9" x14ac:dyDescent="0.25">
      <c r="A2238">
        <v>7550</v>
      </c>
      <c r="B2238" t="s">
        <v>73</v>
      </c>
      <c r="C2238">
        <v>340</v>
      </c>
      <c r="D2238" s="404">
        <v>45147</v>
      </c>
      <c r="E2238" t="s">
        <v>1903</v>
      </c>
      <c r="F2238">
        <v>47.97</v>
      </c>
      <c r="G2238">
        <v>2303792</v>
      </c>
      <c r="I2238" t="s">
        <v>1166</v>
      </c>
    </row>
    <row r="2239" spans="1:9" x14ac:dyDescent="0.25">
      <c r="A2239">
        <v>7550</v>
      </c>
      <c r="B2239" t="s">
        <v>73</v>
      </c>
      <c r="C2239">
        <v>340</v>
      </c>
      <c r="D2239" s="404">
        <v>45247</v>
      </c>
      <c r="E2239" t="s">
        <v>1903</v>
      </c>
      <c r="F2239">
        <v>47.97</v>
      </c>
      <c r="G2239">
        <v>2433973</v>
      </c>
      <c r="I2239" t="s">
        <v>1166</v>
      </c>
    </row>
    <row r="2240" spans="1:9" x14ac:dyDescent="0.25">
      <c r="A2240">
        <v>7550</v>
      </c>
      <c r="B2240" t="s">
        <v>73</v>
      </c>
      <c r="C2240">
        <v>340</v>
      </c>
      <c r="D2240" s="404">
        <v>45080</v>
      </c>
      <c r="E2240" t="s">
        <v>1904</v>
      </c>
      <c r="F2240">
        <v>48.44</v>
      </c>
      <c r="G2240">
        <v>2220318</v>
      </c>
      <c r="I2240" t="s">
        <v>1166</v>
      </c>
    </row>
    <row r="2241" spans="1:9" x14ac:dyDescent="0.25">
      <c r="A2241">
        <v>7550</v>
      </c>
      <c r="B2241" t="s">
        <v>73</v>
      </c>
      <c r="C2241">
        <v>340</v>
      </c>
      <c r="D2241" s="404">
        <v>45204</v>
      </c>
      <c r="E2241" t="s">
        <v>1905</v>
      </c>
      <c r="F2241">
        <v>48.67</v>
      </c>
      <c r="G2241">
        <v>2377451</v>
      </c>
      <c r="I2241" t="s">
        <v>1166</v>
      </c>
    </row>
    <row r="2242" spans="1:9" x14ac:dyDescent="0.25">
      <c r="A2242">
        <v>7550</v>
      </c>
      <c r="B2242" t="s">
        <v>73</v>
      </c>
      <c r="C2242">
        <v>340</v>
      </c>
      <c r="D2242" s="404">
        <v>45253</v>
      </c>
      <c r="E2242" t="s">
        <v>1905</v>
      </c>
      <c r="F2242">
        <v>48.67</v>
      </c>
      <c r="G2242">
        <v>2441642</v>
      </c>
      <c r="I2242" t="s">
        <v>1166</v>
      </c>
    </row>
    <row r="2243" spans="1:9" x14ac:dyDescent="0.25">
      <c r="A2243">
        <v>7550</v>
      </c>
      <c r="B2243" t="s">
        <v>73</v>
      </c>
      <c r="C2243">
        <v>340</v>
      </c>
      <c r="D2243" s="404">
        <v>45314</v>
      </c>
      <c r="E2243" t="s">
        <v>1905</v>
      </c>
      <c r="F2243">
        <v>48.67</v>
      </c>
      <c r="G2243">
        <v>2517530</v>
      </c>
      <c r="I2243" t="s">
        <v>1166</v>
      </c>
    </row>
    <row r="2244" spans="1:9" x14ac:dyDescent="0.25">
      <c r="A2244">
        <v>7550</v>
      </c>
      <c r="B2244" t="s">
        <v>73</v>
      </c>
      <c r="C2244">
        <v>340</v>
      </c>
      <c r="D2244" s="404">
        <v>45145</v>
      </c>
      <c r="E2244" t="s">
        <v>1906</v>
      </c>
      <c r="F2244">
        <v>49.61</v>
      </c>
      <c r="G2244">
        <v>2300504</v>
      </c>
      <c r="I2244" t="s">
        <v>1166</v>
      </c>
    </row>
    <row r="2245" spans="1:9" x14ac:dyDescent="0.25">
      <c r="A2245">
        <v>7550</v>
      </c>
      <c r="B2245" t="s">
        <v>73</v>
      </c>
      <c r="C2245">
        <v>340</v>
      </c>
      <c r="D2245" s="404">
        <v>45147</v>
      </c>
      <c r="E2245" t="s">
        <v>1906</v>
      </c>
      <c r="F2245">
        <v>49.61</v>
      </c>
      <c r="G2245">
        <v>2303793</v>
      </c>
      <c r="I2245" t="s">
        <v>1166</v>
      </c>
    </row>
    <row r="2246" spans="1:9" x14ac:dyDescent="0.25">
      <c r="A2246">
        <v>7550</v>
      </c>
      <c r="B2246" t="s">
        <v>73</v>
      </c>
      <c r="C2246">
        <v>340</v>
      </c>
      <c r="D2246" s="404">
        <v>45173</v>
      </c>
      <c r="E2246" t="s">
        <v>1906</v>
      </c>
      <c r="F2246">
        <v>49.61</v>
      </c>
      <c r="G2246">
        <v>2335959</v>
      </c>
      <c r="I2246" t="s">
        <v>1166</v>
      </c>
    </row>
    <row r="2247" spans="1:9" x14ac:dyDescent="0.25">
      <c r="A2247">
        <v>7550</v>
      </c>
      <c r="B2247" t="s">
        <v>73</v>
      </c>
      <c r="C2247">
        <v>340</v>
      </c>
      <c r="D2247" s="404">
        <v>45194</v>
      </c>
      <c r="E2247" t="s">
        <v>1906</v>
      </c>
      <c r="F2247">
        <v>49.61</v>
      </c>
      <c r="G2247">
        <v>2362508</v>
      </c>
      <c r="I2247" t="s">
        <v>1166</v>
      </c>
    </row>
    <row r="2248" spans="1:9" x14ac:dyDescent="0.25">
      <c r="A2248">
        <v>7550</v>
      </c>
      <c r="B2248" t="s">
        <v>73</v>
      </c>
      <c r="C2248">
        <v>340</v>
      </c>
      <c r="D2248" s="404">
        <v>45197</v>
      </c>
      <c r="E2248" t="s">
        <v>1906</v>
      </c>
      <c r="F2248">
        <v>49.61</v>
      </c>
      <c r="G2248">
        <v>2368307</v>
      </c>
      <c r="I2248" t="s">
        <v>1166</v>
      </c>
    </row>
    <row r="2249" spans="1:9" x14ac:dyDescent="0.25">
      <c r="A2249">
        <v>7550</v>
      </c>
      <c r="B2249" t="s">
        <v>73</v>
      </c>
      <c r="C2249">
        <v>340</v>
      </c>
      <c r="D2249" s="404">
        <v>45203</v>
      </c>
      <c r="E2249" t="s">
        <v>1906</v>
      </c>
      <c r="F2249">
        <v>49.61</v>
      </c>
      <c r="G2249">
        <v>2375781</v>
      </c>
      <c r="I2249" t="s">
        <v>1166</v>
      </c>
    </row>
    <row r="2250" spans="1:9" x14ac:dyDescent="0.25">
      <c r="A2250">
        <v>7550</v>
      </c>
      <c r="B2250" t="s">
        <v>73</v>
      </c>
      <c r="C2250">
        <v>340</v>
      </c>
      <c r="D2250" s="404">
        <v>45234</v>
      </c>
      <c r="E2250" t="s">
        <v>1906</v>
      </c>
      <c r="F2250">
        <v>49.61</v>
      </c>
      <c r="G2250">
        <v>2416026</v>
      </c>
      <c r="I2250" t="s">
        <v>1166</v>
      </c>
    </row>
    <row r="2251" spans="1:9" x14ac:dyDescent="0.25">
      <c r="A2251">
        <v>7550</v>
      </c>
      <c r="B2251" t="s">
        <v>73</v>
      </c>
      <c r="C2251">
        <v>340</v>
      </c>
      <c r="D2251" s="404">
        <v>45145</v>
      </c>
      <c r="E2251" t="s">
        <v>1907</v>
      </c>
      <c r="F2251">
        <v>49.84</v>
      </c>
      <c r="G2251">
        <v>2300505</v>
      </c>
      <c r="I2251" t="s">
        <v>1166</v>
      </c>
    </row>
    <row r="2252" spans="1:9" x14ac:dyDescent="0.25">
      <c r="A2252">
        <v>7550</v>
      </c>
      <c r="B2252" t="s">
        <v>73</v>
      </c>
      <c r="C2252">
        <v>340</v>
      </c>
      <c r="D2252" s="404">
        <v>45170</v>
      </c>
      <c r="E2252" t="s">
        <v>1907</v>
      </c>
      <c r="F2252">
        <v>49.84</v>
      </c>
      <c r="G2252">
        <v>2334443</v>
      </c>
      <c r="I2252" t="s">
        <v>1166</v>
      </c>
    </row>
    <row r="2253" spans="1:9" x14ac:dyDescent="0.25">
      <c r="A2253">
        <v>7550</v>
      </c>
      <c r="B2253" t="s">
        <v>73</v>
      </c>
      <c r="C2253">
        <v>340</v>
      </c>
      <c r="D2253" s="404">
        <v>45177</v>
      </c>
      <c r="E2253" t="s">
        <v>1908</v>
      </c>
      <c r="F2253">
        <v>50.31</v>
      </c>
      <c r="G2253">
        <v>2342816</v>
      </c>
      <c r="I2253" t="s">
        <v>1166</v>
      </c>
    </row>
    <row r="2254" spans="1:9" x14ac:dyDescent="0.25">
      <c r="A2254">
        <v>7550</v>
      </c>
      <c r="B2254" t="s">
        <v>73</v>
      </c>
      <c r="C2254">
        <v>340</v>
      </c>
      <c r="D2254" s="404">
        <v>45226</v>
      </c>
      <c r="E2254" t="s">
        <v>1908</v>
      </c>
      <c r="F2254">
        <v>50.31</v>
      </c>
      <c r="G2254">
        <v>2405188</v>
      </c>
      <c r="I2254" t="s">
        <v>1166</v>
      </c>
    </row>
    <row r="2255" spans="1:9" x14ac:dyDescent="0.25">
      <c r="A2255">
        <v>7550</v>
      </c>
      <c r="B2255" t="s">
        <v>73</v>
      </c>
      <c r="C2255">
        <v>340</v>
      </c>
      <c r="D2255" s="404">
        <v>45070</v>
      </c>
      <c r="E2255" t="s">
        <v>1909</v>
      </c>
      <c r="F2255">
        <v>50.78</v>
      </c>
      <c r="G2255">
        <v>2205982</v>
      </c>
      <c r="I2255" t="s">
        <v>1166</v>
      </c>
    </row>
    <row r="2256" spans="1:9" x14ac:dyDescent="0.25">
      <c r="A2256">
        <v>7550</v>
      </c>
      <c r="B2256" t="s">
        <v>73</v>
      </c>
      <c r="C2256">
        <v>340</v>
      </c>
      <c r="D2256" s="404">
        <v>45203</v>
      </c>
      <c r="E2256" t="s">
        <v>1909</v>
      </c>
      <c r="F2256">
        <v>50.78</v>
      </c>
      <c r="G2256">
        <v>2375782</v>
      </c>
      <c r="I2256" t="s">
        <v>1166</v>
      </c>
    </row>
    <row r="2257" spans="1:9" x14ac:dyDescent="0.25">
      <c r="A2257">
        <v>7550</v>
      </c>
      <c r="B2257" t="s">
        <v>73</v>
      </c>
      <c r="C2257">
        <v>340</v>
      </c>
      <c r="D2257" s="404">
        <v>45236</v>
      </c>
      <c r="E2257" t="s">
        <v>1909</v>
      </c>
      <c r="F2257">
        <v>50.78</v>
      </c>
      <c r="G2257">
        <v>2417419</v>
      </c>
      <c r="I2257" t="s">
        <v>1166</v>
      </c>
    </row>
    <row r="2258" spans="1:9" x14ac:dyDescent="0.25">
      <c r="A2258">
        <v>7550</v>
      </c>
      <c r="B2258" t="s">
        <v>73</v>
      </c>
      <c r="C2258">
        <v>340</v>
      </c>
      <c r="D2258" s="404">
        <v>45253</v>
      </c>
      <c r="E2258" t="s">
        <v>1909</v>
      </c>
      <c r="F2258">
        <v>50.78</v>
      </c>
      <c r="G2258">
        <v>2441641</v>
      </c>
      <c r="I2258" t="s">
        <v>1166</v>
      </c>
    </row>
    <row r="2259" spans="1:9" x14ac:dyDescent="0.25">
      <c r="A2259">
        <v>7550</v>
      </c>
      <c r="B2259" t="s">
        <v>73</v>
      </c>
      <c r="C2259">
        <v>340</v>
      </c>
      <c r="D2259" s="404">
        <v>45288</v>
      </c>
      <c r="E2259" t="s">
        <v>1909</v>
      </c>
      <c r="F2259">
        <v>50.78</v>
      </c>
      <c r="G2259">
        <v>2488802</v>
      </c>
      <c r="I2259" t="s">
        <v>1166</v>
      </c>
    </row>
    <row r="2260" spans="1:9" x14ac:dyDescent="0.25">
      <c r="A2260">
        <v>7550</v>
      </c>
      <c r="B2260" t="s">
        <v>73</v>
      </c>
      <c r="C2260">
        <v>340</v>
      </c>
      <c r="D2260" s="404">
        <v>45140</v>
      </c>
      <c r="E2260" t="s">
        <v>1910</v>
      </c>
      <c r="F2260">
        <v>51.01</v>
      </c>
      <c r="G2260">
        <v>2295256</v>
      </c>
      <c r="I2260" t="s">
        <v>1166</v>
      </c>
    </row>
    <row r="2261" spans="1:9" x14ac:dyDescent="0.25">
      <c r="A2261">
        <v>7550</v>
      </c>
      <c r="B2261" t="s">
        <v>73</v>
      </c>
      <c r="C2261">
        <v>340</v>
      </c>
      <c r="D2261" s="404">
        <v>45191</v>
      </c>
      <c r="E2261" t="s">
        <v>1910</v>
      </c>
      <c r="F2261">
        <v>51.01</v>
      </c>
      <c r="G2261">
        <v>2360159</v>
      </c>
      <c r="I2261" t="s">
        <v>1166</v>
      </c>
    </row>
    <row r="2262" spans="1:9" x14ac:dyDescent="0.25">
      <c r="A2262">
        <v>7550</v>
      </c>
      <c r="B2262" t="s">
        <v>73</v>
      </c>
      <c r="C2262">
        <v>340</v>
      </c>
      <c r="D2262" s="404">
        <v>45180</v>
      </c>
      <c r="E2262" t="s">
        <v>1911</v>
      </c>
      <c r="F2262">
        <v>51.48</v>
      </c>
      <c r="G2262">
        <v>2344671</v>
      </c>
      <c r="I2262" t="s">
        <v>1166</v>
      </c>
    </row>
    <row r="2263" spans="1:9" x14ac:dyDescent="0.25">
      <c r="A2263">
        <v>7550</v>
      </c>
      <c r="B2263" t="s">
        <v>73</v>
      </c>
      <c r="C2263">
        <v>340</v>
      </c>
      <c r="D2263" s="404">
        <v>45065</v>
      </c>
      <c r="E2263" t="s">
        <v>1912</v>
      </c>
      <c r="F2263">
        <v>51.95</v>
      </c>
      <c r="G2263">
        <v>2200101</v>
      </c>
      <c r="I2263" t="s">
        <v>1166</v>
      </c>
    </row>
    <row r="2264" spans="1:9" x14ac:dyDescent="0.25">
      <c r="A2264">
        <v>7550</v>
      </c>
      <c r="B2264" t="s">
        <v>73</v>
      </c>
      <c r="C2264">
        <v>340</v>
      </c>
      <c r="D2264" s="404">
        <v>45153</v>
      </c>
      <c r="E2264" t="s">
        <v>1912</v>
      </c>
      <c r="F2264">
        <v>51.95</v>
      </c>
      <c r="G2264">
        <v>2310615</v>
      </c>
      <c r="I2264" t="s">
        <v>1166</v>
      </c>
    </row>
    <row r="2265" spans="1:9" x14ac:dyDescent="0.25">
      <c r="A2265">
        <v>7550</v>
      </c>
      <c r="B2265" t="s">
        <v>73</v>
      </c>
      <c r="C2265">
        <v>340</v>
      </c>
      <c r="D2265" s="404">
        <v>45345</v>
      </c>
      <c r="E2265" t="s">
        <v>1912</v>
      </c>
      <c r="F2265">
        <v>51.95</v>
      </c>
      <c r="G2265">
        <v>2559499</v>
      </c>
      <c r="I2265" t="s">
        <v>1166</v>
      </c>
    </row>
    <row r="2266" spans="1:9" x14ac:dyDescent="0.25">
      <c r="A2266">
        <v>7550</v>
      </c>
      <c r="B2266" t="s">
        <v>73</v>
      </c>
      <c r="C2266">
        <v>340</v>
      </c>
      <c r="D2266" s="404">
        <v>45264</v>
      </c>
      <c r="E2266" t="s">
        <v>1913</v>
      </c>
      <c r="F2266">
        <v>52.18</v>
      </c>
      <c r="G2266">
        <v>2457077</v>
      </c>
      <c r="I2266" t="s">
        <v>1166</v>
      </c>
    </row>
    <row r="2267" spans="1:9" x14ac:dyDescent="0.25">
      <c r="A2267">
        <v>7550</v>
      </c>
      <c r="B2267" t="s">
        <v>73</v>
      </c>
      <c r="C2267">
        <v>340</v>
      </c>
      <c r="D2267" s="404">
        <v>45336</v>
      </c>
      <c r="E2267" t="s">
        <v>1913</v>
      </c>
      <c r="F2267">
        <v>52.18</v>
      </c>
      <c r="G2267">
        <v>2545632</v>
      </c>
      <c r="I2267" t="s">
        <v>1166</v>
      </c>
    </row>
    <row r="2268" spans="1:9" x14ac:dyDescent="0.25">
      <c r="A2268">
        <v>7550</v>
      </c>
      <c r="B2268" t="s">
        <v>73</v>
      </c>
      <c r="C2268">
        <v>340</v>
      </c>
      <c r="D2268" s="404">
        <v>45194</v>
      </c>
      <c r="E2268" t="s">
        <v>1914</v>
      </c>
      <c r="F2268">
        <v>52.65</v>
      </c>
      <c r="G2268">
        <v>2362509</v>
      </c>
      <c r="I2268" t="s">
        <v>1166</v>
      </c>
    </row>
    <row r="2269" spans="1:9" x14ac:dyDescent="0.25">
      <c r="A2269">
        <v>7550</v>
      </c>
      <c r="B2269" t="s">
        <v>73</v>
      </c>
      <c r="C2269">
        <v>340</v>
      </c>
      <c r="D2269" s="404">
        <v>45247</v>
      </c>
      <c r="E2269" t="s">
        <v>1914</v>
      </c>
      <c r="F2269">
        <v>52.65</v>
      </c>
      <c r="G2269">
        <v>2433972</v>
      </c>
      <c r="I2269" t="s">
        <v>1166</v>
      </c>
    </row>
    <row r="2270" spans="1:9" x14ac:dyDescent="0.25">
      <c r="A2270">
        <v>7550</v>
      </c>
      <c r="B2270" t="s">
        <v>73</v>
      </c>
      <c r="C2270">
        <v>340</v>
      </c>
      <c r="D2270" s="404">
        <v>45072</v>
      </c>
      <c r="E2270" t="s">
        <v>1915</v>
      </c>
      <c r="F2270">
        <v>53.12</v>
      </c>
      <c r="G2270">
        <v>2210053</v>
      </c>
      <c r="I2270" t="s">
        <v>1166</v>
      </c>
    </row>
    <row r="2271" spans="1:9" x14ac:dyDescent="0.25">
      <c r="A2271">
        <v>7550</v>
      </c>
      <c r="B2271" t="s">
        <v>73</v>
      </c>
      <c r="C2271">
        <v>340</v>
      </c>
      <c r="D2271" s="404">
        <v>45090</v>
      </c>
      <c r="E2271" t="s">
        <v>1915</v>
      </c>
      <c r="F2271">
        <v>53.12</v>
      </c>
      <c r="G2271">
        <v>2230815</v>
      </c>
      <c r="I2271" t="s">
        <v>1166</v>
      </c>
    </row>
    <row r="2272" spans="1:9" x14ac:dyDescent="0.25">
      <c r="A2272">
        <v>7550</v>
      </c>
      <c r="B2272" t="s">
        <v>73</v>
      </c>
      <c r="C2272">
        <v>340</v>
      </c>
      <c r="D2272" s="404">
        <v>45170</v>
      </c>
      <c r="E2272" t="s">
        <v>1915</v>
      </c>
      <c r="F2272">
        <v>53.12</v>
      </c>
      <c r="G2272">
        <v>2334442</v>
      </c>
      <c r="I2272" t="s">
        <v>1166</v>
      </c>
    </row>
    <row r="2273" spans="1:9" x14ac:dyDescent="0.25">
      <c r="A2273">
        <v>7550</v>
      </c>
      <c r="B2273" t="s">
        <v>73</v>
      </c>
      <c r="C2273">
        <v>340</v>
      </c>
      <c r="D2273" s="404">
        <v>45282</v>
      </c>
      <c r="E2273" t="s">
        <v>1915</v>
      </c>
      <c r="F2273">
        <v>53.12</v>
      </c>
      <c r="G2273">
        <v>2486790</v>
      </c>
      <c r="I2273" t="s">
        <v>1166</v>
      </c>
    </row>
    <row r="2274" spans="1:9" x14ac:dyDescent="0.25">
      <c r="A2274">
        <v>7550</v>
      </c>
      <c r="B2274" t="s">
        <v>73</v>
      </c>
      <c r="C2274">
        <v>340</v>
      </c>
      <c r="D2274" s="404">
        <v>45182</v>
      </c>
      <c r="E2274" t="s">
        <v>1916</v>
      </c>
      <c r="F2274">
        <v>53.35</v>
      </c>
      <c r="G2274">
        <v>2348239</v>
      </c>
      <c r="I2274" t="s">
        <v>1166</v>
      </c>
    </row>
    <row r="2275" spans="1:9" x14ac:dyDescent="0.25">
      <c r="A2275">
        <v>7550</v>
      </c>
      <c r="B2275" t="s">
        <v>73</v>
      </c>
      <c r="C2275">
        <v>340</v>
      </c>
      <c r="D2275" s="404">
        <v>45266</v>
      </c>
      <c r="E2275" t="s">
        <v>1916</v>
      </c>
      <c r="F2275">
        <v>53.35</v>
      </c>
      <c r="G2275">
        <v>2460665</v>
      </c>
      <c r="I2275" t="s">
        <v>1166</v>
      </c>
    </row>
    <row r="2276" spans="1:9" x14ac:dyDescent="0.25">
      <c r="A2276">
        <v>7550</v>
      </c>
      <c r="B2276" t="s">
        <v>73</v>
      </c>
      <c r="C2276">
        <v>340</v>
      </c>
      <c r="D2276" s="404">
        <v>45071</v>
      </c>
      <c r="E2276" t="s">
        <v>1917</v>
      </c>
      <c r="F2276">
        <v>53.82</v>
      </c>
      <c r="G2276">
        <v>2207789</v>
      </c>
      <c r="I2276" t="s">
        <v>1166</v>
      </c>
    </row>
    <row r="2277" spans="1:9" x14ac:dyDescent="0.25">
      <c r="A2277">
        <v>7550</v>
      </c>
      <c r="B2277" t="s">
        <v>73</v>
      </c>
      <c r="C2277">
        <v>340</v>
      </c>
      <c r="D2277" s="404">
        <v>45148</v>
      </c>
      <c r="E2277" t="s">
        <v>1917</v>
      </c>
      <c r="F2277">
        <v>53.82</v>
      </c>
      <c r="G2277">
        <v>2305373</v>
      </c>
      <c r="I2277" t="s">
        <v>1166</v>
      </c>
    </row>
    <row r="2278" spans="1:9" x14ac:dyDescent="0.25">
      <c r="A2278">
        <v>7550</v>
      </c>
      <c r="B2278" t="s">
        <v>73</v>
      </c>
      <c r="C2278">
        <v>340</v>
      </c>
      <c r="D2278" s="404">
        <v>45310</v>
      </c>
      <c r="E2278" t="s">
        <v>1917</v>
      </c>
      <c r="F2278">
        <v>53.82</v>
      </c>
      <c r="G2278">
        <v>2513800</v>
      </c>
      <c r="I2278" t="s">
        <v>1166</v>
      </c>
    </row>
    <row r="2279" spans="1:9" x14ac:dyDescent="0.25">
      <c r="A2279">
        <v>7550</v>
      </c>
      <c r="B2279" t="s">
        <v>73</v>
      </c>
      <c r="C2279">
        <v>340</v>
      </c>
      <c r="D2279" s="404">
        <v>45092</v>
      </c>
      <c r="E2279" t="s">
        <v>1918</v>
      </c>
      <c r="F2279">
        <v>54.29</v>
      </c>
      <c r="G2279">
        <v>2234414</v>
      </c>
      <c r="I2279" t="s">
        <v>1166</v>
      </c>
    </row>
    <row r="2280" spans="1:9" x14ac:dyDescent="0.25">
      <c r="A2280">
        <v>7550</v>
      </c>
      <c r="B2280" t="s">
        <v>73</v>
      </c>
      <c r="C2280">
        <v>340</v>
      </c>
      <c r="D2280" s="404">
        <v>45216</v>
      </c>
      <c r="E2280" t="s">
        <v>1918</v>
      </c>
      <c r="F2280">
        <v>54.29</v>
      </c>
      <c r="G2280">
        <v>2392471</v>
      </c>
      <c r="I2280" t="s">
        <v>1166</v>
      </c>
    </row>
    <row r="2281" spans="1:9" x14ac:dyDescent="0.25">
      <c r="A2281">
        <v>7550</v>
      </c>
      <c r="B2281" t="s">
        <v>73</v>
      </c>
      <c r="C2281">
        <v>340</v>
      </c>
      <c r="D2281" s="404">
        <v>45218</v>
      </c>
      <c r="E2281" t="s">
        <v>1918</v>
      </c>
      <c r="F2281">
        <v>54.29</v>
      </c>
      <c r="G2281">
        <v>2395836</v>
      </c>
      <c r="I2281" t="s">
        <v>1166</v>
      </c>
    </row>
    <row r="2282" spans="1:9" x14ac:dyDescent="0.25">
      <c r="A2282">
        <v>7550</v>
      </c>
      <c r="B2282" t="s">
        <v>73</v>
      </c>
      <c r="C2282">
        <v>340</v>
      </c>
      <c r="D2282" s="404">
        <v>45262</v>
      </c>
      <c r="E2282" t="s">
        <v>1918</v>
      </c>
      <c r="F2282">
        <v>54.29</v>
      </c>
      <c r="G2282">
        <v>2455554</v>
      </c>
      <c r="I2282" t="s">
        <v>1166</v>
      </c>
    </row>
    <row r="2283" spans="1:9" x14ac:dyDescent="0.25">
      <c r="A2283">
        <v>7550</v>
      </c>
      <c r="B2283" t="s">
        <v>73</v>
      </c>
      <c r="C2283">
        <v>340</v>
      </c>
      <c r="D2283" s="404">
        <v>45084</v>
      </c>
      <c r="E2283" t="s">
        <v>1919</v>
      </c>
      <c r="F2283">
        <v>54.52</v>
      </c>
      <c r="G2283">
        <v>2223513</v>
      </c>
      <c r="I2283" t="s">
        <v>1166</v>
      </c>
    </row>
    <row r="2284" spans="1:9" x14ac:dyDescent="0.25">
      <c r="A2284">
        <v>7550</v>
      </c>
      <c r="B2284" t="s">
        <v>73</v>
      </c>
      <c r="C2284">
        <v>340</v>
      </c>
      <c r="D2284" s="404">
        <v>45104</v>
      </c>
      <c r="E2284" t="s">
        <v>1919</v>
      </c>
      <c r="F2284">
        <v>54.52</v>
      </c>
      <c r="G2284">
        <v>2249135</v>
      </c>
      <c r="I2284" t="s">
        <v>1166</v>
      </c>
    </row>
    <row r="2285" spans="1:9" x14ac:dyDescent="0.25">
      <c r="A2285">
        <v>7550</v>
      </c>
      <c r="B2285" t="s">
        <v>73</v>
      </c>
      <c r="C2285">
        <v>340</v>
      </c>
      <c r="D2285" s="404">
        <v>45176</v>
      </c>
      <c r="E2285" t="s">
        <v>1919</v>
      </c>
      <c r="F2285">
        <v>54.52</v>
      </c>
      <c r="G2285">
        <v>2341161</v>
      </c>
      <c r="I2285" t="s">
        <v>1166</v>
      </c>
    </row>
    <row r="2286" spans="1:9" x14ac:dyDescent="0.25">
      <c r="A2286">
        <v>7550</v>
      </c>
      <c r="B2286" t="s">
        <v>73</v>
      </c>
      <c r="C2286">
        <v>340</v>
      </c>
      <c r="D2286" s="404">
        <v>45281</v>
      </c>
      <c r="E2286" t="s">
        <v>1919</v>
      </c>
      <c r="F2286">
        <v>54.52</v>
      </c>
      <c r="G2286">
        <v>2483442</v>
      </c>
      <c r="I2286" t="s">
        <v>1166</v>
      </c>
    </row>
    <row r="2287" spans="1:9" x14ac:dyDescent="0.25">
      <c r="A2287">
        <v>7550</v>
      </c>
      <c r="B2287" t="s">
        <v>73</v>
      </c>
      <c r="C2287">
        <v>340</v>
      </c>
      <c r="D2287" s="404">
        <v>45113</v>
      </c>
      <c r="E2287" t="s">
        <v>1920</v>
      </c>
      <c r="F2287">
        <v>54.99</v>
      </c>
      <c r="G2287">
        <v>2262167</v>
      </c>
      <c r="I2287" t="s">
        <v>1166</v>
      </c>
    </row>
    <row r="2288" spans="1:9" x14ac:dyDescent="0.25">
      <c r="A2288">
        <v>7550</v>
      </c>
      <c r="B2288" t="s">
        <v>73</v>
      </c>
      <c r="C2288">
        <v>340</v>
      </c>
      <c r="D2288" s="404">
        <v>45174</v>
      </c>
      <c r="E2288" t="s">
        <v>1920</v>
      </c>
      <c r="F2288">
        <v>54.99</v>
      </c>
      <c r="G2288">
        <v>2337490</v>
      </c>
      <c r="I2288" t="s">
        <v>1166</v>
      </c>
    </row>
    <row r="2289" spans="1:9" x14ac:dyDescent="0.25">
      <c r="A2289">
        <v>7550</v>
      </c>
      <c r="B2289" t="s">
        <v>73</v>
      </c>
      <c r="C2289">
        <v>340</v>
      </c>
      <c r="D2289" s="404">
        <v>45182</v>
      </c>
      <c r="E2289" t="s">
        <v>1920</v>
      </c>
      <c r="F2289">
        <v>54.99</v>
      </c>
      <c r="G2289">
        <v>2348237</v>
      </c>
      <c r="I2289" t="s">
        <v>1166</v>
      </c>
    </row>
    <row r="2290" spans="1:9" x14ac:dyDescent="0.25">
      <c r="A2290">
        <v>7550</v>
      </c>
      <c r="B2290" t="s">
        <v>73</v>
      </c>
      <c r="C2290">
        <v>340</v>
      </c>
      <c r="D2290" s="404">
        <v>45184</v>
      </c>
      <c r="E2290" t="s">
        <v>1920</v>
      </c>
      <c r="F2290">
        <v>54.99</v>
      </c>
      <c r="G2290">
        <v>2351587</v>
      </c>
      <c r="I2290" t="s">
        <v>1166</v>
      </c>
    </row>
    <row r="2291" spans="1:9" x14ac:dyDescent="0.25">
      <c r="A2291">
        <v>7550</v>
      </c>
      <c r="B2291" t="s">
        <v>73</v>
      </c>
      <c r="C2291">
        <v>340</v>
      </c>
      <c r="D2291" s="404">
        <v>45230</v>
      </c>
      <c r="E2291" t="s">
        <v>1920</v>
      </c>
      <c r="F2291">
        <v>54.99</v>
      </c>
      <c r="G2291">
        <v>2409139</v>
      </c>
      <c r="I2291" t="s">
        <v>1166</v>
      </c>
    </row>
    <row r="2292" spans="1:9" x14ac:dyDescent="0.25">
      <c r="A2292">
        <v>7550</v>
      </c>
      <c r="B2292" t="s">
        <v>73</v>
      </c>
      <c r="C2292">
        <v>340</v>
      </c>
      <c r="D2292" s="404">
        <v>45282</v>
      </c>
      <c r="E2292" t="s">
        <v>1920</v>
      </c>
      <c r="F2292">
        <v>54.99</v>
      </c>
      <c r="G2292">
        <v>2486792</v>
      </c>
      <c r="I2292" t="s">
        <v>1166</v>
      </c>
    </row>
    <row r="2293" spans="1:9" x14ac:dyDescent="0.25">
      <c r="A2293">
        <v>7550</v>
      </c>
      <c r="B2293" t="s">
        <v>73</v>
      </c>
      <c r="C2293">
        <v>340</v>
      </c>
      <c r="D2293" s="404">
        <v>45308</v>
      </c>
      <c r="E2293" t="s">
        <v>1920</v>
      </c>
      <c r="F2293">
        <v>54.99</v>
      </c>
      <c r="G2293">
        <v>2509922</v>
      </c>
      <c r="I2293" t="s">
        <v>1166</v>
      </c>
    </row>
    <row r="2294" spans="1:9" x14ac:dyDescent="0.25">
      <c r="A2294">
        <v>7550</v>
      </c>
      <c r="B2294" t="s">
        <v>73</v>
      </c>
      <c r="C2294">
        <v>340</v>
      </c>
      <c r="D2294" s="404">
        <v>45069</v>
      </c>
      <c r="E2294" t="s">
        <v>1921</v>
      </c>
      <c r="F2294">
        <v>55.46</v>
      </c>
      <c r="G2294">
        <v>2204016</v>
      </c>
      <c r="I2294" t="s">
        <v>1166</v>
      </c>
    </row>
    <row r="2295" spans="1:9" x14ac:dyDescent="0.25">
      <c r="A2295">
        <v>7550</v>
      </c>
      <c r="B2295" t="s">
        <v>73</v>
      </c>
      <c r="C2295">
        <v>340</v>
      </c>
      <c r="D2295" s="404">
        <v>45097</v>
      </c>
      <c r="E2295" t="s">
        <v>1921</v>
      </c>
      <c r="F2295">
        <v>55.46</v>
      </c>
      <c r="G2295">
        <v>2239742</v>
      </c>
      <c r="I2295" t="s">
        <v>1166</v>
      </c>
    </row>
    <row r="2296" spans="1:9" x14ac:dyDescent="0.25">
      <c r="A2296">
        <v>7550</v>
      </c>
      <c r="B2296" t="s">
        <v>73</v>
      </c>
      <c r="C2296">
        <v>340</v>
      </c>
      <c r="D2296" s="404">
        <v>45141</v>
      </c>
      <c r="E2296" t="s">
        <v>1921</v>
      </c>
      <c r="F2296">
        <v>55.46</v>
      </c>
      <c r="G2296">
        <v>2296916</v>
      </c>
      <c r="I2296" t="s">
        <v>1166</v>
      </c>
    </row>
    <row r="2297" spans="1:9" x14ac:dyDescent="0.25">
      <c r="A2297">
        <v>7550</v>
      </c>
      <c r="B2297" t="s">
        <v>73</v>
      </c>
      <c r="C2297">
        <v>340</v>
      </c>
      <c r="D2297" s="404">
        <v>45169</v>
      </c>
      <c r="E2297" t="s">
        <v>1921</v>
      </c>
      <c r="F2297">
        <v>55.46</v>
      </c>
      <c r="G2297">
        <v>2332391</v>
      </c>
      <c r="I2297" t="s">
        <v>1166</v>
      </c>
    </row>
    <row r="2298" spans="1:9" x14ac:dyDescent="0.25">
      <c r="A2298">
        <v>7550</v>
      </c>
      <c r="B2298" t="s">
        <v>73</v>
      </c>
      <c r="C2298">
        <v>340</v>
      </c>
      <c r="D2298" s="404">
        <v>45343</v>
      </c>
      <c r="E2298" t="s">
        <v>1921</v>
      </c>
      <c r="F2298">
        <v>55.46</v>
      </c>
      <c r="G2298">
        <v>2555968</v>
      </c>
      <c r="I2298" t="s">
        <v>1166</v>
      </c>
    </row>
    <row r="2299" spans="1:9" x14ac:dyDescent="0.25">
      <c r="A2299">
        <v>7550</v>
      </c>
      <c r="B2299" t="s">
        <v>73</v>
      </c>
      <c r="C2299">
        <v>340</v>
      </c>
      <c r="D2299" s="404">
        <v>45349</v>
      </c>
      <c r="E2299" t="s">
        <v>1921</v>
      </c>
      <c r="F2299">
        <v>55.46</v>
      </c>
      <c r="G2299">
        <v>2564072</v>
      </c>
      <c r="I2299" t="s">
        <v>1166</v>
      </c>
    </row>
    <row r="2300" spans="1:9" x14ac:dyDescent="0.25">
      <c r="A2300">
        <v>7550</v>
      </c>
      <c r="B2300" t="s">
        <v>73</v>
      </c>
      <c r="C2300">
        <v>340</v>
      </c>
      <c r="D2300" s="404">
        <v>45111</v>
      </c>
      <c r="E2300" t="s">
        <v>1922</v>
      </c>
      <c r="F2300">
        <v>55.69</v>
      </c>
      <c r="G2300">
        <v>2258815</v>
      </c>
      <c r="I2300" t="s">
        <v>1166</v>
      </c>
    </row>
    <row r="2301" spans="1:9" x14ac:dyDescent="0.25">
      <c r="A2301">
        <v>7550</v>
      </c>
      <c r="B2301" t="s">
        <v>73</v>
      </c>
      <c r="C2301">
        <v>340</v>
      </c>
      <c r="D2301" s="404">
        <v>45181</v>
      </c>
      <c r="E2301" t="s">
        <v>1922</v>
      </c>
      <c r="F2301">
        <v>55.69</v>
      </c>
      <c r="G2301">
        <v>2346193</v>
      </c>
      <c r="I2301" t="s">
        <v>1166</v>
      </c>
    </row>
    <row r="2302" spans="1:9" x14ac:dyDescent="0.25">
      <c r="A2302">
        <v>7550</v>
      </c>
      <c r="B2302" t="s">
        <v>73</v>
      </c>
      <c r="C2302">
        <v>340</v>
      </c>
      <c r="D2302" s="404">
        <v>45204</v>
      </c>
      <c r="E2302" t="s">
        <v>1922</v>
      </c>
      <c r="F2302">
        <v>55.69</v>
      </c>
      <c r="G2302">
        <v>2377452</v>
      </c>
      <c r="I2302" t="s">
        <v>1166</v>
      </c>
    </row>
    <row r="2303" spans="1:9" x14ac:dyDescent="0.25">
      <c r="A2303">
        <v>7550</v>
      </c>
      <c r="B2303" t="s">
        <v>73</v>
      </c>
      <c r="C2303">
        <v>340</v>
      </c>
      <c r="D2303" s="404">
        <v>45098</v>
      </c>
      <c r="E2303" t="s">
        <v>1923</v>
      </c>
      <c r="F2303">
        <v>56.16</v>
      </c>
      <c r="G2303">
        <v>2241818</v>
      </c>
      <c r="I2303" t="s">
        <v>1166</v>
      </c>
    </row>
    <row r="2304" spans="1:9" x14ac:dyDescent="0.25">
      <c r="A2304">
        <v>7550</v>
      </c>
      <c r="B2304" t="s">
        <v>73</v>
      </c>
      <c r="C2304">
        <v>340</v>
      </c>
      <c r="D2304" s="404">
        <v>45133</v>
      </c>
      <c r="E2304" t="s">
        <v>1923</v>
      </c>
      <c r="F2304">
        <v>56.16</v>
      </c>
      <c r="G2304">
        <v>2285155</v>
      </c>
      <c r="I2304" t="s">
        <v>1166</v>
      </c>
    </row>
    <row r="2305" spans="1:9" x14ac:dyDescent="0.25">
      <c r="A2305">
        <v>7550</v>
      </c>
      <c r="B2305" t="s">
        <v>73</v>
      </c>
      <c r="C2305">
        <v>340</v>
      </c>
      <c r="D2305" s="404">
        <v>45261</v>
      </c>
      <c r="E2305" t="s">
        <v>1923</v>
      </c>
      <c r="F2305">
        <v>56.16</v>
      </c>
      <c r="G2305">
        <v>2454801</v>
      </c>
      <c r="I2305" t="s">
        <v>1166</v>
      </c>
    </row>
    <row r="2306" spans="1:9" x14ac:dyDescent="0.25">
      <c r="A2306">
        <v>7550</v>
      </c>
      <c r="B2306" t="s">
        <v>73</v>
      </c>
      <c r="C2306">
        <v>340</v>
      </c>
      <c r="D2306" s="404">
        <v>45351</v>
      </c>
      <c r="E2306" t="s">
        <v>1923</v>
      </c>
      <c r="F2306">
        <v>56.16</v>
      </c>
      <c r="G2306">
        <v>2568562</v>
      </c>
      <c r="I2306" t="s">
        <v>1166</v>
      </c>
    </row>
    <row r="2307" spans="1:9" x14ac:dyDescent="0.25">
      <c r="A2307">
        <v>7550</v>
      </c>
      <c r="B2307" t="s">
        <v>73</v>
      </c>
      <c r="C2307">
        <v>340</v>
      </c>
      <c r="D2307" s="404">
        <v>45099</v>
      </c>
      <c r="E2307" t="s">
        <v>1924</v>
      </c>
      <c r="F2307">
        <v>56.63</v>
      </c>
      <c r="G2307">
        <v>2243536</v>
      </c>
      <c r="I2307" t="s">
        <v>1166</v>
      </c>
    </row>
    <row r="2308" spans="1:9" x14ac:dyDescent="0.25">
      <c r="A2308">
        <v>7550</v>
      </c>
      <c r="B2308" t="s">
        <v>73</v>
      </c>
      <c r="C2308">
        <v>340</v>
      </c>
      <c r="D2308" s="404">
        <v>45100</v>
      </c>
      <c r="E2308" t="s">
        <v>1924</v>
      </c>
      <c r="F2308">
        <v>56.63</v>
      </c>
      <c r="G2308">
        <v>2245425</v>
      </c>
      <c r="I2308" t="s">
        <v>1166</v>
      </c>
    </row>
    <row r="2309" spans="1:9" x14ac:dyDescent="0.25">
      <c r="A2309">
        <v>7550</v>
      </c>
      <c r="B2309" t="s">
        <v>73</v>
      </c>
      <c r="C2309">
        <v>340</v>
      </c>
      <c r="D2309" s="404">
        <v>45260</v>
      </c>
      <c r="E2309" t="s">
        <v>1924</v>
      </c>
      <c r="F2309">
        <v>56.63</v>
      </c>
      <c r="G2309">
        <v>2452782</v>
      </c>
      <c r="I2309" t="s">
        <v>1166</v>
      </c>
    </row>
    <row r="2310" spans="1:9" x14ac:dyDescent="0.25">
      <c r="A2310">
        <v>7550</v>
      </c>
      <c r="B2310" t="s">
        <v>73</v>
      </c>
      <c r="C2310">
        <v>340</v>
      </c>
      <c r="D2310" s="404">
        <v>45337</v>
      </c>
      <c r="E2310" t="s">
        <v>1924</v>
      </c>
      <c r="F2310">
        <v>56.63</v>
      </c>
      <c r="G2310">
        <v>2547384</v>
      </c>
      <c r="I2310" t="s">
        <v>1166</v>
      </c>
    </row>
    <row r="2311" spans="1:9" x14ac:dyDescent="0.25">
      <c r="A2311">
        <v>7550</v>
      </c>
      <c r="B2311" t="s">
        <v>73</v>
      </c>
      <c r="C2311">
        <v>340</v>
      </c>
      <c r="D2311" s="404">
        <v>45099</v>
      </c>
      <c r="E2311" t="s">
        <v>1925</v>
      </c>
      <c r="F2311">
        <v>56.86</v>
      </c>
      <c r="G2311">
        <v>2243539</v>
      </c>
      <c r="I2311" t="s">
        <v>1166</v>
      </c>
    </row>
    <row r="2312" spans="1:9" x14ac:dyDescent="0.25">
      <c r="A2312">
        <v>7550</v>
      </c>
      <c r="B2312" t="s">
        <v>73</v>
      </c>
      <c r="C2312">
        <v>340</v>
      </c>
      <c r="D2312" s="404">
        <v>45114</v>
      </c>
      <c r="E2312" t="s">
        <v>1925</v>
      </c>
      <c r="F2312">
        <v>56.86</v>
      </c>
      <c r="G2312">
        <v>2263903</v>
      </c>
      <c r="I2312" t="s">
        <v>1166</v>
      </c>
    </row>
    <row r="2313" spans="1:9" x14ac:dyDescent="0.25">
      <c r="A2313">
        <v>7550</v>
      </c>
      <c r="B2313" t="s">
        <v>73</v>
      </c>
      <c r="C2313">
        <v>340</v>
      </c>
      <c r="D2313" s="404">
        <v>45118</v>
      </c>
      <c r="E2313" t="s">
        <v>1925</v>
      </c>
      <c r="F2313">
        <v>56.86</v>
      </c>
      <c r="G2313">
        <v>2267466</v>
      </c>
      <c r="I2313" t="s">
        <v>1166</v>
      </c>
    </row>
    <row r="2314" spans="1:9" x14ac:dyDescent="0.25">
      <c r="A2314">
        <v>7550</v>
      </c>
      <c r="B2314" t="s">
        <v>73</v>
      </c>
      <c r="C2314">
        <v>340</v>
      </c>
      <c r="D2314" s="404">
        <v>45142</v>
      </c>
      <c r="E2314" t="s">
        <v>1925</v>
      </c>
      <c r="F2314">
        <v>56.86</v>
      </c>
      <c r="G2314">
        <v>2298789</v>
      </c>
      <c r="I2314" t="s">
        <v>1166</v>
      </c>
    </row>
    <row r="2315" spans="1:9" x14ac:dyDescent="0.25">
      <c r="A2315">
        <v>7550</v>
      </c>
      <c r="B2315" t="s">
        <v>73</v>
      </c>
      <c r="C2315">
        <v>340</v>
      </c>
      <c r="D2315" s="404">
        <v>45163</v>
      </c>
      <c r="E2315" t="s">
        <v>1925</v>
      </c>
      <c r="F2315">
        <v>56.86</v>
      </c>
      <c r="G2315">
        <v>2324738</v>
      </c>
      <c r="I2315" t="s">
        <v>1166</v>
      </c>
    </row>
    <row r="2316" spans="1:9" x14ac:dyDescent="0.25">
      <c r="A2316">
        <v>7550</v>
      </c>
      <c r="B2316" t="s">
        <v>73</v>
      </c>
      <c r="C2316">
        <v>340</v>
      </c>
      <c r="D2316" s="404">
        <v>45204</v>
      </c>
      <c r="E2316" t="s">
        <v>1925</v>
      </c>
      <c r="F2316">
        <v>56.86</v>
      </c>
      <c r="G2316">
        <v>2377449</v>
      </c>
      <c r="I2316" t="s">
        <v>1166</v>
      </c>
    </row>
    <row r="2317" spans="1:9" x14ac:dyDescent="0.25">
      <c r="A2317">
        <v>7550</v>
      </c>
      <c r="B2317" t="s">
        <v>73</v>
      </c>
      <c r="C2317">
        <v>340</v>
      </c>
      <c r="D2317" s="404">
        <v>45247</v>
      </c>
      <c r="E2317" t="s">
        <v>1925</v>
      </c>
      <c r="F2317">
        <v>56.86</v>
      </c>
      <c r="G2317">
        <v>2433970</v>
      </c>
      <c r="I2317" t="s">
        <v>1166</v>
      </c>
    </row>
    <row r="2318" spans="1:9" x14ac:dyDescent="0.25">
      <c r="A2318">
        <v>7550</v>
      </c>
      <c r="B2318" t="s">
        <v>73</v>
      </c>
      <c r="C2318">
        <v>340</v>
      </c>
      <c r="D2318" s="404">
        <v>45265</v>
      </c>
      <c r="E2318" t="s">
        <v>1925</v>
      </c>
      <c r="F2318">
        <v>56.86</v>
      </c>
      <c r="G2318">
        <v>2458787</v>
      </c>
      <c r="I2318" t="s">
        <v>1166</v>
      </c>
    </row>
    <row r="2319" spans="1:9" x14ac:dyDescent="0.25">
      <c r="A2319">
        <v>7550</v>
      </c>
      <c r="B2319" t="s">
        <v>73</v>
      </c>
      <c r="C2319">
        <v>340</v>
      </c>
      <c r="D2319" s="404">
        <v>45335</v>
      </c>
      <c r="E2319" t="s">
        <v>1925</v>
      </c>
      <c r="F2319">
        <v>56.86</v>
      </c>
      <c r="G2319">
        <v>2543687</v>
      </c>
      <c r="I2319" t="s">
        <v>1166</v>
      </c>
    </row>
    <row r="2320" spans="1:9" x14ac:dyDescent="0.25">
      <c r="A2320">
        <v>7550</v>
      </c>
      <c r="B2320" t="s">
        <v>73</v>
      </c>
      <c r="C2320">
        <v>340</v>
      </c>
      <c r="D2320" s="404">
        <v>45075</v>
      </c>
      <c r="E2320" t="s">
        <v>1926</v>
      </c>
      <c r="F2320">
        <v>57.33</v>
      </c>
      <c r="G2320">
        <v>2211847</v>
      </c>
      <c r="I2320" t="s">
        <v>1166</v>
      </c>
    </row>
    <row r="2321" spans="1:9" x14ac:dyDescent="0.25">
      <c r="A2321">
        <v>7550</v>
      </c>
      <c r="B2321" t="s">
        <v>73</v>
      </c>
      <c r="C2321">
        <v>340</v>
      </c>
      <c r="D2321" s="404">
        <v>45076</v>
      </c>
      <c r="E2321" t="s">
        <v>1926</v>
      </c>
      <c r="F2321">
        <v>57.33</v>
      </c>
      <c r="G2321">
        <v>2213624</v>
      </c>
      <c r="I2321" t="s">
        <v>1166</v>
      </c>
    </row>
    <row r="2322" spans="1:9" x14ac:dyDescent="0.25">
      <c r="A2322">
        <v>7550</v>
      </c>
      <c r="B2322" t="s">
        <v>73</v>
      </c>
      <c r="C2322">
        <v>340</v>
      </c>
      <c r="D2322" s="404">
        <v>45077</v>
      </c>
      <c r="E2322" t="s">
        <v>1926</v>
      </c>
      <c r="F2322">
        <v>57.33</v>
      </c>
      <c r="G2322">
        <v>2216322</v>
      </c>
      <c r="I2322" t="s">
        <v>1166</v>
      </c>
    </row>
    <row r="2323" spans="1:9" x14ac:dyDescent="0.25">
      <c r="A2323">
        <v>7550</v>
      </c>
      <c r="B2323" t="s">
        <v>73</v>
      </c>
      <c r="C2323">
        <v>340</v>
      </c>
      <c r="D2323" s="404">
        <v>45091</v>
      </c>
      <c r="E2323" t="s">
        <v>1926</v>
      </c>
      <c r="F2323">
        <v>57.33</v>
      </c>
      <c r="G2323">
        <v>2232780</v>
      </c>
      <c r="I2323" t="s">
        <v>1166</v>
      </c>
    </row>
    <row r="2324" spans="1:9" x14ac:dyDescent="0.25">
      <c r="A2324">
        <v>7550</v>
      </c>
      <c r="B2324" t="s">
        <v>73</v>
      </c>
      <c r="C2324">
        <v>340</v>
      </c>
      <c r="D2324" s="404">
        <v>45093</v>
      </c>
      <c r="E2324" t="s">
        <v>1926</v>
      </c>
      <c r="F2324">
        <v>57.33</v>
      </c>
      <c r="G2324">
        <v>2236305</v>
      </c>
      <c r="I2324" t="s">
        <v>1166</v>
      </c>
    </row>
    <row r="2325" spans="1:9" x14ac:dyDescent="0.25">
      <c r="A2325">
        <v>7550</v>
      </c>
      <c r="B2325" t="s">
        <v>73</v>
      </c>
      <c r="C2325">
        <v>340</v>
      </c>
      <c r="D2325" s="404">
        <v>45117</v>
      </c>
      <c r="E2325" t="s">
        <v>1926</v>
      </c>
      <c r="F2325">
        <v>57.33</v>
      </c>
      <c r="G2325">
        <v>2267457</v>
      </c>
      <c r="I2325" t="s">
        <v>1166</v>
      </c>
    </row>
    <row r="2326" spans="1:9" x14ac:dyDescent="0.25">
      <c r="A2326">
        <v>7550</v>
      </c>
      <c r="B2326" t="s">
        <v>73</v>
      </c>
      <c r="C2326">
        <v>340</v>
      </c>
      <c r="D2326" s="404">
        <v>45141</v>
      </c>
      <c r="E2326" t="s">
        <v>1926</v>
      </c>
      <c r="F2326">
        <v>57.33</v>
      </c>
      <c r="G2326">
        <v>2296913</v>
      </c>
      <c r="I2326" t="s">
        <v>1166</v>
      </c>
    </row>
    <row r="2327" spans="1:9" x14ac:dyDescent="0.25">
      <c r="A2327">
        <v>7550</v>
      </c>
      <c r="B2327" t="s">
        <v>73</v>
      </c>
      <c r="C2327">
        <v>340</v>
      </c>
      <c r="D2327" s="404">
        <v>45146</v>
      </c>
      <c r="E2327" t="s">
        <v>1926</v>
      </c>
      <c r="F2327">
        <v>57.33</v>
      </c>
      <c r="G2327">
        <v>2302086</v>
      </c>
      <c r="I2327" t="s">
        <v>1166</v>
      </c>
    </row>
    <row r="2328" spans="1:9" x14ac:dyDescent="0.25">
      <c r="A2328">
        <v>7550</v>
      </c>
      <c r="B2328" t="s">
        <v>73</v>
      </c>
      <c r="C2328">
        <v>340</v>
      </c>
      <c r="D2328" s="404">
        <v>45169</v>
      </c>
      <c r="E2328" t="s">
        <v>1926</v>
      </c>
      <c r="F2328">
        <v>57.33</v>
      </c>
      <c r="G2328">
        <v>2332388</v>
      </c>
      <c r="I2328" t="s">
        <v>1166</v>
      </c>
    </row>
    <row r="2329" spans="1:9" x14ac:dyDescent="0.25">
      <c r="A2329">
        <v>7550</v>
      </c>
      <c r="B2329" t="s">
        <v>73</v>
      </c>
      <c r="C2329">
        <v>340</v>
      </c>
      <c r="D2329" s="404">
        <v>45217</v>
      </c>
      <c r="E2329" t="s">
        <v>1926</v>
      </c>
      <c r="F2329">
        <v>57.33</v>
      </c>
      <c r="G2329">
        <v>2394160</v>
      </c>
      <c r="I2329" t="s">
        <v>1166</v>
      </c>
    </row>
    <row r="2330" spans="1:9" x14ac:dyDescent="0.25">
      <c r="A2330">
        <v>7550</v>
      </c>
      <c r="B2330" t="s">
        <v>73</v>
      </c>
      <c r="C2330">
        <v>340</v>
      </c>
      <c r="D2330" s="404">
        <v>45237</v>
      </c>
      <c r="E2330" t="s">
        <v>1926</v>
      </c>
      <c r="F2330">
        <v>57.33</v>
      </c>
      <c r="G2330">
        <v>2419077</v>
      </c>
      <c r="I2330" t="s">
        <v>1166</v>
      </c>
    </row>
    <row r="2331" spans="1:9" x14ac:dyDescent="0.25">
      <c r="A2331">
        <v>7550</v>
      </c>
      <c r="B2331" t="s">
        <v>73</v>
      </c>
      <c r="C2331">
        <v>340</v>
      </c>
      <c r="D2331" s="404">
        <v>45267</v>
      </c>
      <c r="E2331" t="s">
        <v>1926</v>
      </c>
      <c r="F2331">
        <v>57.33</v>
      </c>
      <c r="G2331">
        <v>2462877</v>
      </c>
      <c r="I2331" t="s">
        <v>1166</v>
      </c>
    </row>
    <row r="2332" spans="1:9" x14ac:dyDescent="0.25">
      <c r="A2332">
        <v>7550</v>
      </c>
      <c r="B2332" t="s">
        <v>73</v>
      </c>
      <c r="C2332">
        <v>340</v>
      </c>
      <c r="D2332" s="404">
        <v>45271</v>
      </c>
      <c r="E2332" t="s">
        <v>1926</v>
      </c>
      <c r="F2332">
        <v>57.33</v>
      </c>
      <c r="G2332">
        <v>2466947</v>
      </c>
      <c r="I2332" t="s">
        <v>1166</v>
      </c>
    </row>
    <row r="2333" spans="1:9" x14ac:dyDescent="0.25">
      <c r="A2333">
        <v>7550</v>
      </c>
      <c r="B2333" t="s">
        <v>73</v>
      </c>
      <c r="C2333">
        <v>340</v>
      </c>
      <c r="D2333" s="404">
        <v>45327</v>
      </c>
      <c r="E2333" t="s">
        <v>1926</v>
      </c>
      <c r="F2333">
        <v>57.33</v>
      </c>
      <c r="G2333">
        <v>2533985</v>
      </c>
      <c r="I2333" t="s">
        <v>1166</v>
      </c>
    </row>
    <row r="2334" spans="1:9" x14ac:dyDescent="0.25">
      <c r="A2334">
        <v>7550</v>
      </c>
      <c r="B2334" t="s">
        <v>73</v>
      </c>
      <c r="C2334">
        <v>340</v>
      </c>
      <c r="D2334" s="404">
        <v>45068</v>
      </c>
      <c r="E2334" t="s">
        <v>1927</v>
      </c>
      <c r="F2334">
        <v>57.8</v>
      </c>
      <c r="G2334">
        <v>2202212</v>
      </c>
      <c r="I2334" t="s">
        <v>1166</v>
      </c>
    </row>
    <row r="2335" spans="1:9" x14ac:dyDescent="0.25">
      <c r="A2335">
        <v>7550</v>
      </c>
      <c r="B2335" t="s">
        <v>73</v>
      </c>
      <c r="C2335">
        <v>340</v>
      </c>
      <c r="D2335" s="404">
        <v>45089</v>
      </c>
      <c r="E2335" t="s">
        <v>1927</v>
      </c>
      <c r="F2335">
        <v>57.8</v>
      </c>
      <c r="G2335">
        <v>2229450</v>
      </c>
      <c r="I2335" t="s">
        <v>1166</v>
      </c>
    </row>
    <row r="2336" spans="1:9" x14ac:dyDescent="0.25">
      <c r="A2336">
        <v>7550</v>
      </c>
      <c r="B2336" t="s">
        <v>73</v>
      </c>
      <c r="C2336">
        <v>340</v>
      </c>
      <c r="D2336" s="404">
        <v>45090</v>
      </c>
      <c r="E2336" t="s">
        <v>1927</v>
      </c>
      <c r="F2336">
        <v>57.8</v>
      </c>
      <c r="G2336">
        <v>2230812</v>
      </c>
      <c r="I2336" t="s">
        <v>1166</v>
      </c>
    </row>
    <row r="2337" spans="1:9" x14ac:dyDescent="0.25">
      <c r="A2337">
        <v>7550</v>
      </c>
      <c r="B2337" t="s">
        <v>73</v>
      </c>
      <c r="C2337">
        <v>340</v>
      </c>
      <c r="D2337" s="404">
        <v>45091</v>
      </c>
      <c r="E2337" t="s">
        <v>1927</v>
      </c>
      <c r="F2337">
        <v>57.8</v>
      </c>
      <c r="G2337">
        <v>2232783</v>
      </c>
      <c r="I2337" t="s">
        <v>1166</v>
      </c>
    </row>
    <row r="2338" spans="1:9" x14ac:dyDescent="0.25">
      <c r="A2338">
        <v>7550</v>
      </c>
      <c r="B2338" t="s">
        <v>73</v>
      </c>
      <c r="C2338">
        <v>340</v>
      </c>
      <c r="D2338" s="404">
        <v>45113</v>
      </c>
      <c r="E2338" t="s">
        <v>1927</v>
      </c>
      <c r="F2338">
        <v>57.8</v>
      </c>
      <c r="G2338">
        <v>2262170</v>
      </c>
      <c r="I2338" t="s">
        <v>1166</v>
      </c>
    </row>
    <row r="2339" spans="1:9" x14ac:dyDescent="0.25">
      <c r="A2339">
        <v>7550</v>
      </c>
      <c r="B2339" t="s">
        <v>73</v>
      </c>
      <c r="C2339">
        <v>340</v>
      </c>
      <c r="D2339" s="404">
        <v>45124</v>
      </c>
      <c r="E2339" t="s">
        <v>1927</v>
      </c>
      <c r="F2339">
        <v>57.8</v>
      </c>
      <c r="G2339">
        <v>2272718</v>
      </c>
      <c r="I2339" t="s">
        <v>1166</v>
      </c>
    </row>
    <row r="2340" spans="1:9" x14ac:dyDescent="0.25">
      <c r="A2340">
        <v>7550</v>
      </c>
      <c r="B2340" t="s">
        <v>73</v>
      </c>
      <c r="C2340">
        <v>340</v>
      </c>
      <c r="D2340" s="404">
        <v>45139</v>
      </c>
      <c r="E2340" t="s">
        <v>1927</v>
      </c>
      <c r="F2340">
        <v>57.8</v>
      </c>
      <c r="G2340">
        <v>2293554</v>
      </c>
      <c r="I2340" t="s">
        <v>1166</v>
      </c>
    </row>
    <row r="2341" spans="1:9" x14ac:dyDescent="0.25">
      <c r="A2341">
        <v>7550</v>
      </c>
      <c r="B2341" t="s">
        <v>73</v>
      </c>
      <c r="C2341">
        <v>340</v>
      </c>
      <c r="D2341" s="404">
        <v>45146</v>
      </c>
      <c r="E2341" t="s">
        <v>1927</v>
      </c>
      <c r="F2341">
        <v>57.8</v>
      </c>
      <c r="G2341">
        <v>2302083</v>
      </c>
      <c r="I2341" t="s">
        <v>1166</v>
      </c>
    </row>
    <row r="2342" spans="1:9" x14ac:dyDescent="0.25">
      <c r="A2342">
        <v>7550</v>
      </c>
      <c r="B2342" t="s">
        <v>73</v>
      </c>
      <c r="C2342">
        <v>340</v>
      </c>
      <c r="D2342" s="404">
        <v>45195</v>
      </c>
      <c r="E2342" t="s">
        <v>1927</v>
      </c>
      <c r="F2342">
        <v>57.8</v>
      </c>
      <c r="G2342">
        <v>2364072</v>
      </c>
      <c r="I2342" t="s">
        <v>1166</v>
      </c>
    </row>
    <row r="2343" spans="1:9" x14ac:dyDescent="0.25">
      <c r="A2343">
        <v>7550</v>
      </c>
      <c r="B2343" t="s">
        <v>73</v>
      </c>
      <c r="C2343">
        <v>340</v>
      </c>
      <c r="D2343" s="404">
        <v>45198</v>
      </c>
      <c r="E2343" t="s">
        <v>1927</v>
      </c>
      <c r="F2343">
        <v>57.8</v>
      </c>
      <c r="G2343">
        <v>2370129</v>
      </c>
      <c r="I2343" t="s">
        <v>1166</v>
      </c>
    </row>
    <row r="2344" spans="1:9" x14ac:dyDescent="0.25">
      <c r="A2344">
        <v>7550</v>
      </c>
      <c r="B2344" t="s">
        <v>73</v>
      </c>
      <c r="C2344">
        <v>340</v>
      </c>
      <c r="D2344" s="404">
        <v>45205</v>
      </c>
      <c r="E2344" t="s">
        <v>1927</v>
      </c>
      <c r="F2344">
        <v>57.8</v>
      </c>
      <c r="G2344">
        <v>2379295</v>
      </c>
      <c r="I2344" t="s">
        <v>1166</v>
      </c>
    </row>
    <row r="2345" spans="1:9" x14ac:dyDescent="0.25">
      <c r="A2345">
        <v>7550</v>
      </c>
      <c r="B2345" t="s">
        <v>73</v>
      </c>
      <c r="C2345">
        <v>340</v>
      </c>
      <c r="D2345" s="404">
        <v>45250</v>
      </c>
      <c r="E2345" t="s">
        <v>1927</v>
      </c>
      <c r="F2345">
        <v>57.8</v>
      </c>
      <c r="G2345">
        <v>2436032</v>
      </c>
      <c r="I2345" t="s">
        <v>1166</v>
      </c>
    </row>
    <row r="2346" spans="1:9" x14ac:dyDescent="0.25">
      <c r="A2346">
        <v>7550</v>
      </c>
      <c r="B2346" t="s">
        <v>73</v>
      </c>
      <c r="C2346">
        <v>340</v>
      </c>
      <c r="D2346" s="404">
        <v>45338</v>
      </c>
      <c r="E2346" t="s">
        <v>1927</v>
      </c>
      <c r="F2346">
        <v>57.8</v>
      </c>
      <c r="G2346">
        <v>2549382</v>
      </c>
      <c r="I2346" t="s">
        <v>1166</v>
      </c>
    </row>
    <row r="2347" spans="1:9" x14ac:dyDescent="0.25">
      <c r="A2347">
        <v>7550</v>
      </c>
      <c r="B2347" t="s">
        <v>73</v>
      </c>
      <c r="C2347">
        <v>340</v>
      </c>
      <c r="D2347" s="404">
        <v>45344</v>
      </c>
      <c r="E2347" t="s">
        <v>1927</v>
      </c>
      <c r="F2347">
        <v>57.8</v>
      </c>
      <c r="G2347">
        <v>2557759</v>
      </c>
      <c r="I2347" t="s">
        <v>1166</v>
      </c>
    </row>
    <row r="2348" spans="1:9" x14ac:dyDescent="0.25">
      <c r="A2348">
        <v>7550</v>
      </c>
      <c r="B2348" t="s">
        <v>73</v>
      </c>
      <c r="C2348">
        <v>340</v>
      </c>
      <c r="D2348" s="404">
        <v>45349</v>
      </c>
      <c r="E2348" t="s">
        <v>1927</v>
      </c>
      <c r="F2348">
        <v>57.8</v>
      </c>
      <c r="G2348">
        <v>2564069</v>
      </c>
      <c r="I2348" t="s">
        <v>1166</v>
      </c>
    </row>
    <row r="2349" spans="1:9" x14ac:dyDescent="0.25">
      <c r="A2349">
        <v>7550</v>
      </c>
      <c r="B2349" t="s">
        <v>73</v>
      </c>
      <c r="C2349">
        <v>340</v>
      </c>
      <c r="D2349" s="404">
        <v>45350</v>
      </c>
      <c r="E2349" t="s">
        <v>1927</v>
      </c>
      <c r="F2349">
        <v>57.8</v>
      </c>
      <c r="G2349">
        <v>2566333</v>
      </c>
      <c r="I2349" t="s">
        <v>1166</v>
      </c>
    </row>
    <row r="2350" spans="1:9" x14ac:dyDescent="0.25">
      <c r="A2350">
        <v>7550</v>
      </c>
      <c r="B2350" t="s">
        <v>73</v>
      </c>
      <c r="C2350">
        <v>340</v>
      </c>
      <c r="D2350" s="404">
        <v>45351</v>
      </c>
      <c r="E2350" t="s">
        <v>1927</v>
      </c>
      <c r="F2350">
        <v>57.8</v>
      </c>
      <c r="G2350">
        <v>2568565</v>
      </c>
      <c r="I2350" t="s">
        <v>1166</v>
      </c>
    </row>
    <row r="2351" spans="1:9" x14ac:dyDescent="0.25">
      <c r="A2351">
        <v>7550</v>
      </c>
      <c r="B2351" t="s">
        <v>73</v>
      </c>
      <c r="C2351">
        <v>340</v>
      </c>
      <c r="D2351" s="404">
        <v>45083</v>
      </c>
      <c r="E2351" t="s">
        <v>1928</v>
      </c>
      <c r="F2351">
        <v>58.03</v>
      </c>
      <c r="G2351">
        <v>2221580</v>
      </c>
      <c r="I2351" t="s">
        <v>1166</v>
      </c>
    </row>
    <row r="2352" spans="1:9" x14ac:dyDescent="0.25">
      <c r="A2352">
        <v>7550</v>
      </c>
      <c r="B2352" t="s">
        <v>73</v>
      </c>
      <c r="C2352">
        <v>340</v>
      </c>
      <c r="D2352" s="404">
        <v>45096</v>
      </c>
      <c r="E2352" t="s">
        <v>1928</v>
      </c>
      <c r="F2352">
        <v>58.03</v>
      </c>
      <c r="G2352">
        <v>2238198</v>
      </c>
      <c r="I2352" t="s">
        <v>1166</v>
      </c>
    </row>
    <row r="2353" spans="1:9" x14ac:dyDescent="0.25">
      <c r="A2353">
        <v>7550</v>
      </c>
      <c r="B2353" t="s">
        <v>73</v>
      </c>
      <c r="C2353">
        <v>340</v>
      </c>
      <c r="D2353" s="404">
        <v>45106</v>
      </c>
      <c r="E2353" t="s">
        <v>1928</v>
      </c>
      <c r="F2353">
        <v>58.03</v>
      </c>
      <c r="G2353">
        <v>2252960</v>
      </c>
      <c r="I2353" t="s">
        <v>1166</v>
      </c>
    </row>
    <row r="2354" spans="1:9" x14ac:dyDescent="0.25">
      <c r="A2354">
        <v>7550</v>
      </c>
      <c r="B2354" t="s">
        <v>73</v>
      </c>
      <c r="C2354">
        <v>340</v>
      </c>
      <c r="D2354" s="404">
        <v>45114</v>
      </c>
      <c r="E2354" t="s">
        <v>1928</v>
      </c>
      <c r="F2354">
        <v>58.03</v>
      </c>
      <c r="G2354">
        <v>2263900</v>
      </c>
      <c r="I2354" t="s">
        <v>1166</v>
      </c>
    </row>
    <row r="2355" spans="1:9" x14ac:dyDescent="0.25">
      <c r="A2355">
        <v>7550</v>
      </c>
      <c r="B2355" t="s">
        <v>73</v>
      </c>
      <c r="C2355">
        <v>340</v>
      </c>
      <c r="D2355" s="404">
        <v>45124</v>
      </c>
      <c r="E2355" t="s">
        <v>1928</v>
      </c>
      <c r="F2355">
        <v>58.03</v>
      </c>
      <c r="G2355">
        <v>2272721</v>
      </c>
      <c r="I2355" t="s">
        <v>1166</v>
      </c>
    </row>
    <row r="2356" spans="1:9" x14ac:dyDescent="0.25">
      <c r="A2356">
        <v>7550</v>
      </c>
      <c r="B2356" t="s">
        <v>73</v>
      </c>
      <c r="C2356">
        <v>340</v>
      </c>
      <c r="D2356" s="404">
        <v>45126</v>
      </c>
      <c r="E2356" t="s">
        <v>1928</v>
      </c>
      <c r="F2356">
        <v>58.03</v>
      </c>
      <c r="G2356">
        <v>2276049</v>
      </c>
      <c r="I2356" t="s">
        <v>1166</v>
      </c>
    </row>
    <row r="2357" spans="1:9" x14ac:dyDescent="0.25">
      <c r="A2357">
        <v>7550</v>
      </c>
      <c r="B2357" t="s">
        <v>73</v>
      </c>
      <c r="C2357">
        <v>340</v>
      </c>
      <c r="D2357" s="404">
        <v>45131</v>
      </c>
      <c r="E2357" t="s">
        <v>1928</v>
      </c>
      <c r="F2357">
        <v>58.03</v>
      </c>
      <c r="G2357">
        <v>2281760</v>
      </c>
      <c r="I2357" t="s">
        <v>1166</v>
      </c>
    </row>
    <row r="2358" spans="1:9" x14ac:dyDescent="0.25">
      <c r="A2358">
        <v>7550</v>
      </c>
      <c r="B2358" t="s">
        <v>73</v>
      </c>
      <c r="C2358">
        <v>340</v>
      </c>
      <c r="D2358" s="404">
        <v>45145</v>
      </c>
      <c r="E2358" t="s">
        <v>1928</v>
      </c>
      <c r="F2358">
        <v>58.03</v>
      </c>
      <c r="G2358">
        <v>2300502</v>
      </c>
      <c r="I2358" t="s">
        <v>1166</v>
      </c>
    </row>
    <row r="2359" spans="1:9" x14ac:dyDescent="0.25">
      <c r="A2359">
        <v>7550</v>
      </c>
      <c r="B2359" t="s">
        <v>73</v>
      </c>
      <c r="C2359">
        <v>340</v>
      </c>
      <c r="D2359" s="404">
        <v>45153</v>
      </c>
      <c r="E2359" t="s">
        <v>1928</v>
      </c>
      <c r="F2359">
        <v>58.03</v>
      </c>
      <c r="G2359">
        <v>2310613</v>
      </c>
      <c r="I2359" t="s">
        <v>1166</v>
      </c>
    </row>
    <row r="2360" spans="1:9" x14ac:dyDescent="0.25">
      <c r="A2360">
        <v>7550</v>
      </c>
      <c r="B2360" t="s">
        <v>73</v>
      </c>
      <c r="C2360">
        <v>340</v>
      </c>
      <c r="D2360" s="404">
        <v>45155</v>
      </c>
      <c r="E2360" t="s">
        <v>1928</v>
      </c>
      <c r="F2360">
        <v>58.03</v>
      </c>
      <c r="G2360">
        <v>2314198</v>
      </c>
      <c r="I2360" t="s">
        <v>1166</v>
      </c>
    </row>
    <row r="2361" spans="1:9" x14ac:dyDescent="0.25">
      <c r="A2361">
        <v>7550</v>
      </c>
      <c r="B2361" t="s">
        <v>73</v>
      </c>
      <c r="C2361">
        <v>340</v>
      </c>
      <c r="D2361" s="404">
        <v>45162</v>
      </c>
      <c r="E2361" t="s">
        <v>1928</v>
      </c>
      <c r="F2361">
        <v>58.03</v>
      </c>
      <c r="G2361">
        <v>2323172</v>
      </c>
      <c r="I2361" t="s">
        <v>1166</v>
      </c>
    </row>
    <row r="2362" spans="1:9" x14ac:dyDescent="0.25">
      <c r="A2362">
        <v>7550</v>
      </c>
      <c r="B2362" t="s">
        <v>73</v>
      </c>
      <c r="C2362">
        <v>340</v>
      </c>
      <c r="D2362" s="404">
        <v>45170</v>
      </c>
      <c r="E2362" t="s">
        <v>1928</v>
      </c>
      <c r="F2362">
        <v>58.03</v>
      </c>
      <c r="G2362">
        <v>2334440</v>
      </c>
      <c r="I2362" t="s">
        <v>1166</v>
      </c>
    </row>
    <row r="2363" spans="1:9" x14ac:dyDescent="0.25">
      <c r="A2363">
        <v>7550</v>
      </c>
      <c r="B2363" t="s">
        <v>73</v>
      </c>
      <c r="C2363">
        <v>340</v>
      </c>
      <c r="D2363" s="404">
        <v>45180</v>
      </c>
      <c r="E2363" t="s">
        <v>1928</v>
      </c>
      <c r="F2363">
        <v>58.03</v>
      </c>
      <c r="G2363">
        <v>2344669</v>
      </c>
      <c r="I2363" t="s">
        <v>1166</v>
      </c>
    </row>
    <row r="2364" spans="1:9" x14ac:dyDescent="0.25">
      <c r="A2364">
        <v>7550</v>
      </c>
      <c r="B2364" t="s">
        <v>73</v>
      </c>
      <c r="C2364">
        <v>340</v>
      </c>
      <c r="D2364" s="404">
        <v>45188</v>
      </c>
      <c r="E2364" t="s">
        <v>1928</v>
      </c>
      <c r="F2364">
        <v>58.03</v>
      </c>
      <c r="G2364">
        <v>2355227</v>
      </c>
      <c r="I2364" t="s">
        <v>1166</v>
      </c>
    </row>
    <row r="2365" spans="1:9" x14ac:dyDescent="0.25">
      <c r="A2365">
        <v>7550</v>
      </c>
      <c r="B2365" t="s">
        <v>73</v>
      </c>
      <c r="C2365">
        <v>340</v>
      </c>
      <c r="D2365" s="404">
        <v>45190</v>
      </c>
      <c r="E2365" t="s">
        <v>1928</v>
      </c>
      <c r="F2365">
        <v>58.03</v>
      </c>
      <c r="G2365">
        <v>2358763</v>
      </c>
      <c r="I2365" t="s">
        <v>1166</v>
      </c>
    </row>
    <row r="2366" spans="1:9" x14ac:dyDescent="0.25">
      <c r="A2366">
        <v>7550</v>
      </c>
      <c r="B2366" t="s">
        <v>73</v>
      </c>
      <c r="C2366">
        <v>340</v>
      </c>
      <c r="D2366" s="404">
        <v>45202</v>
      </c>
      <c r="E2366" t="s">
        <v>1928</v>
      </c>
      <c r="F2366">
        <v>58.03</v>
      </c>
      <c r="G2366">
        <v>2373863</v>
      </c>
      <c r="I2366" t="s">
        <v>1166</v>
      </c>
    </row>
    <row r="2367" spans="1:9" x14ac:dyDescent="0.25">
      <c r="A2367">
        <v>7550</v>
      </c>
      <c r="B2367" t="s">
        <v>73</v>
      </c>
      <c r="C2367">
        <v>340</v>
      </c>
      <c r="D2367" s="404">
        <v>45205</v>
      </c>
      <c r="E2367" t="s">
        <v>1928</v>
      </c>
      <c r="F2367">
        <v>58.03</v>
      </c>
      <c r="G2367">
        <v>2379292</v>
      </c>
      <c r="I2367" t="s">
        <v>1166</v>
      </c>
    </row>
    <row r="2368" spans="1:9" x14ac:dyDescent="0.25">
      <c r="A2368">
        <v>7550</v>
      </c>
      <c r="B2368" t="s">
        <v>73</v>
      </c>
      <c r="C2368">
        <v>340</v>
      </c>
      <c r="D2368" s="404">
        <v>45210</v>
      </c>
      <c r="E2368" t="s">
        <v>1928</v>
      </c>
      <c r="F2368">
        <v>58.03</v>
      </c>
      <c r="G2368">
        <v>2384984</v>
      </c>
      <c r="I2368" t="s">
        <v>1166</v>
      </c>
    </row>
    <row r="2369" spans="1:9" x14ac:dyDescent="0.25">
      <c r="A2369">
        <v>7550</v>
      </c>
      <c r="B2369" t="s">
        <v>73</v>
      </c>
      <c r="C2369">
        <v>340</v>
      </c>
      <c r="D2369" s="404">
        <v>45212</v>
      </c>
      <c r="E2369" t="s">
        <v>1928</v>
      </c>
      <c r="F2369">
        <v>58.03</v>
      </c>
      <c r="G2369">
        <v>2388827</v>
      </c>
      <c r="I2369" t="s">
        <v>1166</v>
      </c>
    </row>
    <row r="2370" spans="1:9" x14ac:dyDescent="0.25">
      <c r="A2370">
        <v>7550</v>
      </c>
      <c r="B2370" t="s">
        <v>73</v>
      </c>
      <c r="C2370">
        <v>340</v>
      </c>
      <c r="D2370" s="404">
        <v>45219</v>
      </c>
      <c r="E2370" t="s">
        <v>1928</v>
      </c>
      <c r="F2370">
        <v>58.03</v>
      </c>
      <c r="G2370">
        <v>2397660</v>
      </c>
      <c r="I2370" t="s">
        <v>1166</v>
      </c>
    </row>
    <row r="2371" spans="1:9" x14ac:dyDescent="0.25">
      <c r="A2371">
        <v>7550</v>
      </c>
      <c r="B2371" t="s">
        <v>73</v>
      </c>
      <c r="C2371">
        <v>340</v>
      </c>
      <c r="D2371" s="404">
        <v>45219</v>
      </c>
      <c r="E2371" t="s">
        <v>1928</v>
      </c>
      <c r="F2371">
        <v>58.03</v>
      </c>
      <c r="G2371">
        <v>2397663</v>
      </c>
      <c r="I2371" t="s">
        <v>1166</v>
      </c>
    </row>
    <row r="2372" spans="1:9" x14ac:dyDescent="0.25">
      <c r="A2372">
        <v>7550</v>
      </c>
      <c r="B2372" t="s">
        <v>73</v>
      </c>
      <c r="C2372">
        <v>340</v>
      </c>
      <c r="D2372" s="404">
        <v>45225</v>
      </c>
      <c r="E2372" t="s">
        <v>1928</v>
      </c>
      <c r="F2372">
        <v>58.03</v>
      </c>
      <c r="G2372">
        <v>2403398</v>
      </c>
      <c r="I2372" t="s">
        <v>1166</v>
      </c>
    </row>
    <row r="2373" spans="1:9" x14ac:dyDescent="0.25">
      <c r="A2373">
        <v>7550</v>
      </c>
      <c r="B2373" t="s">
        <v>73</v>
      </c>
      <c r="C2373">
        <v>340</v>
      </c>
      <c r="D2373" s="404">
        <v>45225</v>
      </c>
      <c r="E2373" t="s">
        <v>1928</v>
      </c>
      <c r="F2373">
        <v>58.03</v>
      </c>
      <c r="G2373">
        <v>2403401</v>
      </c>
      <c r="I2373" t="s">
        <v>1166</v>
      </c>
    </row>
    <row r="2374" spans="1:9" x14ac:dyDescent="0.25">
      <c r="A2374">
        <v>7550</v>
      </c>
      <c r="B2374" t="s">
        <v>73</v>
      </c>
      <c r="C2374">
        <v>340</v>
      </c>
      <c r="D2374" s="404">
        <v>45229</v>
      </c>
      <c r="E2374" t="s">
        <v>1928</v>
      </c>
      <c r="F2374">
        <v>58.03</v>
      </c>
      <c r="G2374">
        <v>2407582</v>
      </c>
      <c r="I2374" t="s">
        <v>1166</v>
      </c>
    </row>
    <row r="2375" spans="1:9" x14ac:dyDescent="0.25">
      <c r="A2375">
        <v>7550</v>
      </c>
      <c r="B2375" t="s">
        <v>73</v>
      </c>
      <c r="C2375">
        <v>340</v>
      </c>
      <c r="D2375" s="404">
        <v>45236</v>
      </c>
      <c r="E2375" t="s">
        <v>1928</v>
      </c>
      <c r="F2375">
        <v>58.03</v>
      </c>
      <c r="G2375">
        <v>2417416</v>
      </c>
      <c r="I2375" t="s">
        <v>1166</v>
      </c>
    </row>
    <row r="2376" spans="1:9" x14ac:dyDescent="0.25">
      <c r="A2376">
        <v>7550</v>
      </c>
      <c r="B2376" t="s">
        <v>73</v>
      </c>
      <c r="C2376">
        <v>340</v>
      </c>
      <c r="D2376" s="404">
        <v>45315</v>
      </c>
      <c r="E2376" t="s">
        <v>1928</v>
      </c>
      <c r="F2376">
        <v>58.03</v>
      </c>
      <c r="G2376">
        <v>2521008</v>
      </c>
      <c r="I2376" t="s">
        <v>1166</v>
      </c>
    </row>
    <row r="2377" spans="1:9" x14ac:dyDescent="0.25">
      <c r="A2377">
        <v>7550</v>
      </c>
      <c r="B2377" t="s">
        <v>73</v>
      </c>
      <c r="C2377">
        <v>340</v>
      </c>
      <c r="D2377" s="404">
        <v>45321</v>
      </c>
      <c r="E2377" t="s">
        <v>1928</v>
      </c>
      <c r="F2377">
        <v>58.03</v>
      </c>
      <c r="G2377">
        <v>2525631</v>
      </c>
      <c r="I2377" t="s">
        <v>1166</v>
      </c>
    </row>
    <row r="2378" spans="1:9" x14ac:dyDescent="0.25">
      <c r="A2378">
        <v>7550</v>
      </c>
      <c r="B2378" t="s">
        <v>73</v>
      </c>
      <c r="C2378">
        <v>340</v>
      </c>
      <c r="D2378" s="404">
        <v>45323</v>
      </c>
      <c r="E2378" t="s">
        <v>1928</v>
      </c>
      <c r="F2378">
        <v>58.03</v>
      </c>
      <c r="G2378">
        <v>2530398</v>
      </c>
      <c r="I2378" t="s">
        <v>1166</v>
      </c>
    </row>
    <row r="2379" spans="1:9" x14ac:dyDescent="0.25">
      <c r="A2379">
        <v>7550</v>
      </c>
      <c r="B2379" t="s">
        <v>73</v>
      </c>
      <c r="C2379">
        <v>340</v>
      </c>
      <c r="D2379" s="404">
        <v>45070</v>
      </c>
      <c r="E2379" t="s">
        <v>1929</v>
      </c>
      <c r="F2379">
        <v>58.5</v>
      </c>
      <c r="G2379">
        <v>2205980</v>
      </c>
      <c r="I2379" t="s">
        <v>1166</v>
      </c>
    </row>
    <row r="2380" spans="1:9" x14ac:dyDescent="0.25">
      <c r="A2380">
        <v>7550</v>
      </c>
      <c r="B2380" t="s">
        <v>73</v>
      </c>
      <c r="C2380">
        <v>340</v>
      </c>
      <c r="D2380" s="404">
        <v>45083</v>
      </c>
      <c r="E2380" t="s">
        <v>1929</v>
      </c>
      <c r="F2380">
        <v>58.5</v>
      </c>
      <c r="G2380">
        <v>2221583</v>
      </c>
      <c r="I2380" t="s">
        <v>1166</v>
      </c>
    </row>
    <row r="2381" spans="1:9" x14ac:dyDescent="0.25">
      <c r="A2381">
        <v>7550</v>
      </c>
      <c r="B2381" t="s">
        <v>73</v>
      </c>
      <c r="C2381">
        <v>340</v>
      </c>
      <c r="D2381" s="404">
        <v>45106</v>
      </c>
      <c r="E2381" t="s">
        <v>1929</v>
      </c>
      <c r="F2381">
        <v>58.5</v>
      </c>
      <c r="G2381">
        <v>2252963</v>
      </c>
      <c r="I2381" t="s">
        <v>1166</v>
      </c>
    </row>
    <row r="2382" spans="1:9" x14ac:dyDescent="0.25">
      <c r="A2382">
        <v>7550</v>
      </c>
      <c r="B2382" t="s">
        <v>73</v>
      </c>
      <c r="C2382">
        <v>340</v>
      </c>
      <c r="D2382" s="404">
        <v>45126</v>
      </c>
      <c r="E2382" t="s">
        <v>1929</v>
      </c>
      <c r="F2382">
        <v>58.5</v>
      </c>
      <c r="G2382">
        <v>2276052</v>
      </c>
      <c r="I2382" t="s">
        <v>1166</v>
      </c>
    </row>
    <row r="2383" spans="1:9" x14ac:dyDescent="0.25">
      <c r="A2383">
        <v>7550</v>
      </c>
      <c r="B2383" t="s">
        <v>73</v>
      </c>
      <c r="C2383">
        <v>340</v>
      </c>
      <c r="D2383" s="404">
        <v>45131</v>
      </c>
      <c r="E2383" t="s">
        <v>1929</v>
      </c>
      <c r="F2383">
        <v>58.5</v>
      </c>
      <c r="G2383">
        <v>2281763</v>
      </c>
      <c r="I2383" t="s">
        <v>1166</v>
      </c>
    </row>
    <row r="2384" spans="1:9" x14ac:dyDescent="0.25">
      <c r="A2384">
        <v>7550</v>
      </c>
      <c r="B2384" t="s">
        <v>73</v>
      </c>
      <c r="C2384">
        <v>340</v>
      </c>
      <c r="D2384" s="404">
        <v>45148</v>
      </c>
      <c r="E2384" t="s">
        <v>1929</v>
      </c>
      <c r="F2384">
        <v>58.5</v>
      </c>
      <c r="G2384">
        <v>2305378</v>
      </c>
      <c r="I2384" t="s">
        <v>1166</v>
      </c>
    </row>
    <row r="2385" spans="1:9" x14ac:dyDescent="0.25">
      <c r="A2385">
        <v>7550</v>
      </c>
      <c r="B2385" t="s">
        <v>73</v>
      </c>
      <c r="C2385">
        <v>340</v>
      </c>
      <c r="D2385" s="404">
        <v>45149</v>
      </c>
      <c r="E2385" t="s">
        <v>1929</v>
      </c>
      <c r="F2385">
        <v>58.5</v>
      </c>
      <c r="G2385">
        <v>2307205</v>
      </c>
      <c r="I2385" t="s">
        <v>1166</v>
      </c>
    </row>
    <row r="2386" spans="1:9" x14ac:dyDescent="0.25">
      <c r="A2386">
        <v>7550</v>
      </c>
      <c r="B2386" t="s">
        <v>73</v>
      </c>
      <c r="C2386">
        <v>340</v>
      </c>
      <c r="D2386" s="404">
        <v>45196</v>
      </c>
      <c r="E2386" t="s">
        <v>1929</v>
      </c>
      <c r="F2386">
        <v>58.5</v>
      </c>
      <c r="G2386">
        <v>2366396</v>
      </c>
      <c r="I2386" t="s">
        <v>1166</v>
      </c>
    </row>
    <row r="2387" spans="1:9" x14ac:dyDescent="0.25">
      <c r="A2387">
        <v>7550</v>
      </c>
      <c r="B2387" t="s">
        <v>73</v>
      </c>
      <c r="C2387">
        <v>340</v>
      </c>
      <c r="D2387" s="404">
        <v>45198</v>
      </c>
      <c r="E2387" t="s">
        <v>1929</v>
      </c>
      <c r="F2387">
        <v>58.5</v>
      </c>
      <c r="G2387">
        <v>2370126</v>
      </c>
      <c r="I2387" t="s">
        <v>1166</v>
      </c>
    </row>
    <row r="2388" spans="1:9" x14ac:dyDescent="0.25">
      <c r="A2388">
        <v>7550</v>
      </c>
      <c r="B2388" t="s">
        <v>73</v>
      </c>
      <c r="C2388">
        <v>340</v>
      </c>
      <c r="D2388" s="404">
        <v>45202</v>
      </c>
      <c r="E2388" t="s">
        <v>1929</v>
      </c>
      <c r="F2388">
        <v>58.5</v>
      </c>
      <c r="G2388">
        <v>2373860</v>
      </c>
      <c r="I2388" t="s">
        <v>1166</v>
      </c>
    </row>
    <row r="2389" spans="1:9" x14ac:dyDescent="0.25">
      <c r="A2389">
        <v>7550</v>
      </c>
      <c r="B2389" t="s">
        <v>73</v>
      </c>
      <c r="C2389">
        <v>340</v>
      </c>
      <c r="D2389" s="404">
        <v>45231</v>
      </c>
      <c r="E2389" t="s">
        <v>1929</v>
      </c>
      <c r="F2389">
        <v>58.5</v>
      </c>
      <c r="G2389">
        <v>2411798</v>
      </c>
      <c r="I2389" t="s">
        <v>1166</v>
      </c>
    </row>
    <row r="2390" spans="1:9" x14ac:dyDescent="0.25">
      <c r="A2390">
        <v>7550</v>
      </c>
      <c r="B2390" t="s">
        <v>73</v>
      </c>
      <c r="C2390">
        <v>340</v>
      </c>
      <c r="D2390" s="404">
        <v>45233</v>
      </c>
      <c r="E2390" t="s">
        <v>1929</v>
      </c>
      <c r="F2390">
        <v>58.5</v>
      </c>
      <c r="G2390">
        <v>2415288</v>
      </c>
      <c r="I2390" t="s">
        <v>1166</v>
      </c>
    </row>
    <row r="2391" spans="1:9" x14ac:dyDescent="0.25">
      <c r="A2391">
        <v>7550</v>
      </c>
      <c r="B2391" t="s">
        <v>73</v>
      </c>
      <c r="C2391">
        <v>340</v>
      </c>
      <c r="D2391" s="404">
        <v>45257</v>
      </c>
      <c r="E2391" t="s">
        <v>1929</v>
      </c>
      <c r="F2391">
        <v>58.5</v>
      </c>
      <c r="G2391">
        <v>2445687</v>
      </c>
      <c r="I2391" t="s">
        <v>1166</v>
      </c>
    </row>
    <row r="2392" spans="1:9" x14ac:dyDescent="0.25">
      <c r="A2392">
        <v>7550</v>
      </c>
      <c r="B2392" t="s">
        <v>73</v>
      </c>
      <c r="C2392">
        <v>340</v>
      </c>
      <c r="D2392" s="404">
        <v>45306</v>
      </c>
      <c r="E2392" t="s">
        <v>1929</v>
      </c>
      <c r="F2392">
        <v>58.5</v>
      </c>
      <c r="G2392">
        <v>2506614</v>
      </c>
      <c r="I2392" t="s">
        <v>1166</v>
      </c>
    </row>
    <row r="2393" spans="1:9" x14ac:dyDescent="0.25">
      <c r="A2393">
        <v>7550</v>
      </c>
      <c r="B2393" t="s">
        <v>73</v>
      </c>
      <c r="C2393">
        <v>340</v>
      </c>
      <c r="D2393" s="404">
        <v>45317</v>
      </c>
      <c r="E2393" t="s">
        <v>1929</v>
      </c>
      <c r="F2393">
        <v>58.5</v>
      </c>
      <c r="G2393">
        <v>2523191</v>
      </c>
      <c r="I2393" t="s">
        <v>1166</v>
      </c>
    </row>
    <row r="2394" spans="1:9" x14ac:dyDescent="0.25">
      <c r="A2394">
        <v>7550</v>
      </c>
      <c r="B2394" t="s">
        <v>73</v>
      </c>
      <c r="C2394">
        <v>340</v>
      </c>
      <c r="D2394" s="404">
        <v>45336</v>
      </c>
      <c r="E2394" t="s">
        <v>1929</v>
      </c>
      <c r="F2394">
        <v>58.5</v>
      </c>
      <c r="G2394">
        <v>2545629</v>
      </c>
      <c r="I2394" t="s">
        <v>1166</v>
      </c>
    </row>
    <row r="2395" spans="1:9" x14ac:dyDescent="0.25">
      <c r="A2395">
        <v>7550</v>
      </c>
      <c r="B2395" t="s">
        <v>73</v>
      </c>
      <c r="C2395">
        <v>340</v>
      </c>
      <c r="D2395" s="404">
        <v>45071</v>
      </c>
      <c r="E2395" t="s">
        <v>1930</v>
      </c>
      <c r="F2395">
        <v>58.97</v>
      </c>
      <c r="G2395">
        <v>2207787</v>
      </c>
      <c r="I2395" t="s">
        <v>1166</v>
      </c>
    </row>
    <row r="2396" spans="1:9" x14ac:dyDescent="0.25">
      <c r="A2396">
        <v>7550</v>
      </c>
      <c r="B2396" t="s">
        <v>73</v>
      </c>
      <c r="C2396">
        <v>340</v>
      </c>
      <c r="D2396" s="404">
        <v>45076</v>
      </c>
      <c r="E2396" t="s">
        <v>1930</v>
      </c>
      <c r="F2396">
        <v>58.97</v>
      </c>
      <c r="G2396">
        <v>2213621</v>
      </c>
      <c r="I2396" t="s">
        <v>1166</v>
      </c>
    </row>
    <row r="2397" spans="1:9" x14ac:dyDescent="0.25">
      <c r="A2397">
        <v>7550</v>
      </c>
      <c r="B2397" t="s">
        <v>73</v>
      </c>
      <c r="C2397">
        <v>340</v>
      </c>
      <c r="D2397" s="404">
        <v>45079</v>
      </c>
      <c r="E2397" t="s">
        <v>1930</v>
      </c>
      <c r="F2397">
        <v>58.97</v>
      </c>
      <c r="G2397">
        <v>2219752</v>
      </c>
      <c r="I2397" t="s">
        <v>1166</v>
      </c>
    </row>
    <row r="2398" spans="1:9" x14ac:dyDescent="0.25">
      <c r="A2398">
        <v>7550</v>
      </c>
      <c r="B2398" t="s">
        <v>73</v>
      </c>
      <c r="C2398">
        <v>340</v>
      </c>
      <c r="D2398" s="404">
        <v>45100</v>
      </c>
      <c r="E2398" t="s">
        <v>1930</v>
      </c>
      <c r="F2398">
        <v>58.97</v>
      </c>
      <c r="G2398">
        <v>2245428</v>
      </c>
      <c r="I2398" t="s">
        <v>1166</v>
      </c>
    </row>
    <row r="2399" spans="1:9" x14ac:dyDescent="0.25">
      <c r="A2399">
        <v>7550</v>
      </c>
      <c r="B2399" t="s">
        <v>73</v>
      </c>
      <c r="C2399">
        <v>340</v>
      </c>
      <c r="D2399" s="404">
        <v>45107</v>
      </c>
      <c r="E2399" t="s">
        <v>1930</v>
      </c>
      <c r="F2399">
        <v>58.97</v>
      </c>
      <c r="G2399">
        <v>2255337</v>
      </c>
      <c r="I2399" t="s">
        <v>1166</v>
      </c>
    </row>
    <row r="2400" spans="1:9" x14ac:dyDescent="0.25">
      <c r="A2400">
        <v>7550</v>
      </c>
      <c r="B2400" t="s">
        <v>73</v>
      </c>
      <c r="C2400">
        <v>340</v>
      </c>
      <c r="D2400" s="404">
        <v>45119</v>
      </c>
      <c r="E2400" t="s">
        <v>1930</v>
      </c>
      <c r="F2400">
        <v>58.97</v>
      </c>
      <c r="G2400">
        <v>2269056</v>
      </c>
      <c r="I2400" t="s">
        <v>1166</v>
      </c>
    </row>
    <row r="2401" spans="1:9" x14ac:dyDescent="0.25">
      <c r="A2401">
        <v>7550</v>
      </c>
      <c r="B2401" t="s">
        <v>73</v>
      </c>
      <c r="C2401">
        <v>340</v>
      </c>
      <c r="D2401" s="404">
        <v>45154</v>
      </c>
      <c r="E2401" t="s">
        <v>1930</v>
      </c>
      <c r="F2401">
        <v>58.97</v>
      </c>
      <c r="G2401">
        <v>2312393</v>
      </c>
      <c r="I2401" t="s">
        <v>1166</v>
      </c>
    </row>
    <row r="2402" spans="1:9" x14ac:dyDescent="0.25">
      <c r="A2402">
        <v>7550</v>
      </c>
      <c r="B2402" t="s">
        <v>73</v>
      </c>
      <c r="C2402">
        <v>340</v>
      </c>
      <c r="D2402" s="404">
        <v>45183</v>
      </c>
      <c r="E2402" t="s">
        <v>1930</v>
      </c>
      <c r="F2402">
        <v>58.97</v>
      </c>
      <c r="G2402">
        <v>2350143</v>
      </c>
      <c r="I2402" t="s">
        <v>1166</v>
      </c>
    </row>
    <row r="2403" spans="1:9" x14ac:dyDescent="0.25">
      <c r="A2403">
        <v>7550</v>
      </c>
      <c r="B2403" t="s">
        <v>73</v>
      </c>
      <c r="C2403">
        <v>340</v>
      </c>
      <c r="D2403" s="404">
        <v>45197</v>
      </c>
      <c r="E2403" t="s">
        <v>1930</v>
      </c>
      <c r="F2403">
        <v>58.97</v>
      </c>
      <c r="G2403">
        <v>2368304</v>
      </c>
      <c r="I2403" t="s">
        <v>1166</v>
      </c>
    </row>
    <row r="2404" spans="1:9" x14ac:dyDescent="0.25">
      <c r="A2404">
        <v>7550</v>
      </c>
      <c r="B2404" t="s">
        <v>73</v>
      </c>
      <c r="C2404">
        <v>340</v>
      </c>
      <c r="D2404" s="404">
        <v>45203</v>
      </c>
      <c r="E2404" t="s">
        <v>1930</v>
      </c>
      <c r="F2404">
        <v>58.97</v>
      </c>
      <c r="G2404">
        <v>2375779</v>
      </c>
      <c r="I2404" t="s">
        <v>1166</v>
      </c>
    </row>
    <row r="2405" spans="1:9" x14ac:dyDescent="0.25">
      <c r="A2405">
        <v>7550</v>
      </c>
      <c r="B2405" t="s">
        <v>73</v>
      </c>
      <c r="C2405">
        <v>340</v>
      </c>
      <c r="D2405" s="404">
        <v>45224</v>
      </c>
      <c r="E2405" t="s">
        <v>1930</v>
      </c>
      <c r="F2405">
        <v>58.97</v>
      </c>
      <c r="G2405">
        <v>2401755</v>
      </c>
      <c r="I2405" t="s">
        <v>1166</v>
      </c>
    </row>
    <row r="2406" spans="1:9" x14ac:dyDescent="0.25">
      <c r="A2406">
        <v>7550</v>
      </c>
      <c r="B2406" t="s">
        <v>73</v>
      </c>
      <c r="C2406">
        <v>340</v>
      </c>
      <c r="D2406" s="404">
        <v>45233</v>
      </c>
      <c r="E2406" t="s">
        <v>1930</v>
      </c>
      <c r="F2406">
        <v>58.97</v>
      </c>
      <c r="G2406">
        <v>2415285</v>
      </c>
      <c r="I2406" t="s">
        <v>1166</v>
      </c>
    </row>
    <row r="2407" spans="1:9" x14ac:dyDescent="0.25">
      <c r="A2407">
        <v>7550</v>
      </c>
      <c r="B2407" t="s">
        <v>73</v>
      </c>
      <c r="C2407">
        <v>340</v>
      </c>
      <c r="D2407" s="404">
        <v>45237</v>
      </c>
      <c r="E2407" t="s">
        <v>1930</v>
      </c>
      <c r="F2407">
        <v>58.97</v>
      </c>
      <c r="G2407">
        <v>2419080</v>
      </c>
      <c r="I2407" t="s">
        <v>1166</v>
      </c>
    </row>
    <row r="2408" spans="1:9" x14ac:dyDescent="0.25">
      <c r="A2408">
        <v>7550</v>
      </c>
      <c r="B2408" t="s">
        <v>73</v>
      </c>
      <c r="C2408">
        <v>340</v>
      </c>
      <c r="D2408" s="404">
        <v>45273</v>
      </c>
      <c r="E2408" t="s">
        <v>1930</v>
      </c>
      <c r="F2408">
        <v>58.97</v>
      </c>
      <c r="G2408">
        <v>2470809</v>
      </c>
      <c r="I2408" t="s">
        <v>1166</v>
      </c>
    </row>
    <row r="2409" spans="1:9" x14ac:dyDescent="0.25">
      <c r="A2409">
        <v>7550</v>
      </c>
      <c r="B2409" t="s">
        <v>73</v>
      </c>
      <c r="C2409">
        <v>340</v>
      </c>
      <c r="D2409" s="404">
        <v>45287</v>
      </c>
      <c r="E2409" t="s">
        <v>1930</v>
      </c>
      <c r="F2409">
        <v>58.97</v>
      </c>
      <c r="G2409">
        <v>2486795</v>
      </c>
      <c r="I2409" t="s">
        <v>1166</v>
      </c>
    </row>
    <row r="2410" spans="1:9" x14ac:dyDescent="0.25">
      <c r="A2410">
        <v>7550</v>
      </c>
      <c r="B2410" t="s">
        <v>73</v>
      </c>
      <c r="C2410">
        <v>340</v>
      </c>
      <c r="D2410" s="404">
        <v>45315</v>
      </c>
      <c r="E2410" t="s">
        <v>1930</v>
      </c>
      <c r="F2410">
        <v>58.97</v>
      </c>
      <c r="G2410">
        <v>2521005</v>
      </c>
      <c r="I2410" t="s">
        <v>1166</v>
      </c>
    </row>
    <row r="2411" spans="1:9" x14ac:dyDescent="0.25">
      <c r="A2411">
        <v>7550</v>
      </c>
      <c r="B2411" t="s">
        <v>73</v>
      </c>
      <c r="C2411">
        <v>340</v>
      </c>
      <c r="D2411" s="404">
        <v>45341</v>
      </c>
      <c r="E2411" t="s">
        <v>1930</v>
      </c>
      <c r="F2411">
        <v>58.97</v>
      </c>
      <c r="G2411">
        <v>2552036</v>
      </c>
      <c r="I2411" t="s">
        <v>1166</v>
      </c>
    </row>
    <row r="2412" spans="1:9" x14ac:dyDescent="0.25">
      <c r="A2412">
        <v>7550</v>
      </c>
      <c r="B2412" t="s">
        <v>73</v>
      </c>
      <c r="C2412">
        <v>340</v>
      </c>
      <c r="D2412" s="404">
        <v>45343</v>
      </c>
      <c r="E2412" t="s">
        <v>1930</v>
      </c>
      <c r="F2412">
        <v>58.97</v>
      </c>
      <c r="G2412">
        <v>2555965</v>
      </c>
      <c r="I2412" t="s">
        <v>1166</v>
      </c>
    </row>
    <row r="2413" spans="1:9" x14ac:dyDescent="0.25">
      <c r="A2413">
        <v>7550</v>
      </c>
      <c r="B2413" t="s">
        <v>73</v>
      </c>
      <c r="C2413">
        <v>340</v>
      </c>
      <c r="D2413" s="404">
        <v>45085</v>
      </c>
      <c r="E2413" t="s">
        <v>1931</v>
      </c>
      <c r="F2413">
        <v>59.2</v>
      </c>
      <c r="G2413">
        <v>2225475</v>
      </c>
      <c r="I2413" t="s">
        <v>1166</v>
      </c>
    </row>
    <row r="2414" spans="1:9" x14ac:dyDescent="0.25">
      <c r="A2414">
        <v>7550</v>
      </c>
      <c r="B2414" t="s">
        <v>73</v>
      </c>
      <c r="C2414">
        <v>340</v>
      </c>
      <c r="D2414" s="404">
        <v>45089</v>
      </c>
      <c r="E2414" t="s">
        <v>1931</v>
      </c>
      <c r="F2414">
        <v>59.2</v>
      </c>
      <c r="G2414">
        <v>2229447</v>
      </c>
      <c r="I2414" t="s">
        <v>1166</v>
      </c>
    </row>
    <row r="2415" spans="1:9" x14ac:dyDescent="0.25">
      <c r="A2415">
        <v>7550</v>
      </c>
      <c r="B2415" t="s">
        <v>73</v>
      </c>
      <c r="C2415">
        <v>340</v>
      </c>
      <c r="D2415" s="404">
        <v>45093</v>
      </c>
      <c r="E2415" t="s">
        <v>1931</v>
      </c>
      <c r="F2415">
        <v>59.2</v>
      </c>
      <c r="G2415">
        <v>2236302</v>
      </c>
      <c r="I2415" t="s">
        <v>1166</v>
      </c>
    </row>
    <row r="2416" spans="1:9" x14ac:dyDescent="0.25">
      <c r="A2416">
        <v>7550</v>
      </c>
      <c r="B2416" t="s">
        <v>73</v>
      </c>
      <c r="C2416">
        <v>340</v>
      </c>
      <c r="D2416" s="404">
        <v>45098</v>
      </c>
      <c r="E2416" t="s">
        <v>1931</v>
      </c>
      <c r="F2416">
        <v>59.2</v>
      </c>
      <c r="G2416">
        <v>2241815</v>
      </c>
      <c r="I2416" t="s">
        <v>1166</v>
      </c>
    </row>
    <row r="2417" spans="1:9" x14ac:dyDescent="0.25">
      <c r="A2417">
        <v>7550</v>
      </c>
      <c r="B2417" t="s">
        <v>73</v>
      </c>
      <c r="C2417">
        <v>340</v>
      </c>
      <c r="D2417" s="404">
        <v>45103</v>
      </c>
      <c r="E2417" t="s">
        <v>1931</v>
      </c>
      <c r="F2417">
        <v>59.2</v>
      </c>
      <c r="G2417">
        <v>2247419</v>
      </c>
      <c r="I2417" t="s">
        <v>1166</v>
      </c>
    </row>
    <row r="2418" spans="1:9" x14ac:dyDescent="0.25">
      <c r="A2418">
        <v>7550</v>
      </c>
      <c r="B2418" t="s">
        <v>73</v>
      </c>
      <c r="C2418">
        <v>340</v>
      </c>
      <c r="D2418" s="404">
        <v>45105</v>
      </c>
      <c r="E2418" t="s">
        <v>1931</v>
      </c>
      <c r="F2418">
        <v>59.2</v>
      </c>
      <c r="G2418">
        <v>2251033</v>
      </c>
      <c r="I2418" t="s">
        <v>1166</v>
      </c>
    </row>
    <row r="2419" spans="1:9" x14ac:dyDescent="0.25">
      <c r="A2419">
        <v>7550</v>
      </c>
      <c r="B2419" t="s">
        <v>73</v>
      </c>
      <c r="C2419">
        <v>340</v>
      </c>
      <c r="D2419" s="404">
        <v>45110</v>
      </c>
      <c r="E2419" t="s">
        <v>1931</v>
      </c>
      <c r="F2419">
        <v>59.2</v>
      </c>
      <c r="G2419">
        <v>2257273</v>
      </c>
      <c r="I2419" t="s">
        <v>1166</v>
      </c>
    </row>
    <row r="2420" spans="1:9" x14ac:dyDescent="0.25">
      <c r="A2420">
        <v>7550</v>
      </c>
      <c r="B2420" t="s">
        <v>73</v>
      </c>
      <c r="C2420">
        <v>340</v>
      </c>
      <c r="D2420" s="404">
        <v>45111</v>
      </c>
      <c r="E2420" t="s">
        <v>1931</v>
      </c>
      <c r="F2420">
        <v>59.2</v>
      </c>
      <c r="G2420">
        <v>2258812</v>
      </c>
      <c r="I2420" t="s">
        <v>1166</v>
      </c>
    </row>
    <row r="2421" spans="1:9" x14ac:dyDescent="0.25">
      <c r="A2421">
        <v>7550</v>
      </c>
      <c r="B2421" t="s">
        <v>73</v>
      </c>
      <c r="C2421">
        <v>340</v>
      </c>
      <c r="D2421" s="404">
        <v>45112</v>
      </c>
      <c r="E2421" t="s">
        <v>1931</v>
      </c>
      <c r="F2421">
        <v>59.2</v>
      </c>
      <c r="G2421">
        <v>2260533</v>
      </c>
      <c r="I2421" t="s">
        <v>1166</v>
      </c>
    </row>
    <row r="2422" spans="1:9" x14ac:dyDescent="0.25">
      <c r="A2422">
        <v>7550</v>
      </c>
      <c r="B2422" t="s">
        <v>73</v>
      </c>
      <c r="C2422">
        <v>340</v>
      </c>
      <c r="D2422" s="404">
        <v>45120</v>
      </c>
      <c r="E2422" t="s">
        <v>1931</v>
      </c>
      <c r="F2422">
        <v>59.2</v>
      </c>
      <c r="G2422">
        <v>2270865</v>
      </c>
      <c r="I2422" t="s">
        <v>1166</v>
      </c>
    </row>
    <row r="2423" spans="1:9" x14ac:dyDescent="0.25">
      <c r="A2423">
        <v>7550</v>
      </c>
      <c r="B2423" t="s">
        <v>73</v>
      </c>
      <c r="C2423">
        <v>340</v>
      </c>
      <c r="D2423" s="404">
        <v>45125</v>
      </c>
      <c r="E2423" t="s">
        <v>1931</v>
      </c>
      <c r="F2423">
        <v>59.2</v>
      </c>
      <c r="G2423">
        <v>2274281</v>
      </c>
      <c r="I2423" t="s">
        <v>1166</v>
      </c>
    </row>
    <row r="2424" spans="1:9" x14ac:dyDescent="0.25">
      <c r="A2424">
        <v>7550</v>
      </c>
      <c r="B2424" t="s">
        <v>73</v>
      </c>
      <c r="C2424">
        <v>340</v>
      </c>
      <c r="D2424" s="404">
        <v>45127</v>
      </c>
      <c r="E2424" t="s">
        <v>1931</v>
      </c>
      <c r="F2424">
        <v>59.2</v>
      </c>
      <c r="G2424">
        <v>2277966</v>
      </c>
      <c r="I2424" t="s">
        <v>1166</v>
      </c>
    </row>
    <row r="2425" spans="1:9" x14ac:dyDescent="0.25">
      <c r="A2425">
        <v>7550</v>
      </c>
      <c r="B2425" t="s">
        <v>73</v>
      </c>
      <c r="C2425">
        <v>340</v>
      </c>
      <c r="D2425" s="404">
        <v>45138</v>
      </c>
      <c r="E2425" t="s">
        <v>1931</v>
      </c>
      <c r="F2425">
        <v>59.2</v>
      </c>
      <c r="G2425">
        <v>2291972</v>
      </c>
      <c r="I2425" t="s">
        <v>1166</v>
      </c>
    </row>
    <row r="2426" spans="1:9" x14ac:dyDescent="0.25">
      <c r="A2426">
        <v>7550</v>
      </c>
      <c r="B2426" t="s">
        <v>73</v>
      </c>
      <c r="C2426">
        <v>340</v>
      </c>
      <c r="D2426" s="404">
        <v>45139</v>
      </c>
      <c r="E2426" t="s">
        <v>1931</v>
      </c>
      <c r="F2426">
        <v>59.2</v>
      </c>
      <c r="G2426">
        <v>2293551</v>
      </c>
      <c r="I2426" t="s">
        <v>1166</v>
      </c>
    </row>
    <row r="2427" spans="1:9" x14ac:dyDescent="0.25">
      <c r="A2427">
        <v>7550</v>
      </c>
      <c r="B2427" t="s">
        <v>73</v>
      </c>
      <c r="C2427">
        <v>340</v>
      </c>
      <c r="D2427" s="404">
        <v>45173</v>
      </c>
      <c r="E2427" t="s">
        <v>1931</v>
      </c>
      <c r="F2427">
        <v>59.2</v>
      </c>
      <c r="G2427">
        <v>2335956</v>
      </c>
      <c r="I2427" t="s">
        <v>1166</v>
      </c>
    </row>
    <row r="2428" spans="1:9" x14ac:dyDescent="0.25">
      <c r="A2428">
        <v>7550</v>
      </c>
      <c r="B2428" t="s">
        <v>73</v>
      </c>
      <c r="C2428">
        <v>340</v>
      </c>
      <c r="D2428" s="404">
        <v>45175</v>
      </c>
      <c r="E2428" t="s">
        <v>1931</v>
      </c>
      <c r="F2428">
        <v>59.2</v>
      </c>
      <c r="G2428">
        <v>2339623</v>
      </c>
      <c r="I2428" t="s">
        <v>1166</v>
      </c>
    </row>
    <row r="2429" spans="1:9" x14ac:dyDescent="0.25">
      <c r="A2429">
        <v>7550</v>
      </c>
      <c r="B2429" t="s">
        <v>73</v>
      </c>
      <c r="C2429">
        <v>340</v>
      </c>
      <c r="D2429" s="404">
        <v>45184</v>
      </c>
      <c r="E2429" t="s">
        <v>1931</v>
      </c>
      <c r="F2429">
        <v>59.2</v>
      </c>
      <c r="G2429">
        <v>2351584</v>
      </c>
      <c r="I2429" t="s">
        <v>1166</v>
      </c>
    </row>
    <row r="2430" spans="1:9" x14ac:dyDescent="0.25">
      <c r="A2430">
        <v>7550</v>
      </c>
      <c r="B2430" t="s">
        <v>73</v>
      </c>
      <c r="C2430">
        <v>340</v>
      </c>
      <c r="D2430" s="404">
        <v>45194</v>
      </c>
      <c r="E2430" t="s">
        <v>1931</v>
      </c>
      <c r="F2430">
        <v>59.2</v>
      </c>
      <c r="G2430">
        <v>2362506</v>
      </c>
      <c r="I2430" t="s">
        <v>1166</v>
      </c>
    </row>
    <row r="2431" spans="1:9" x14ac:dyDescent="0.25">
      <c r="A2431">
        <v>7550</v>
      </c>
      <c r="B2431" t="s">
        <v>73</v>
      </c>
      <c r="C2431">
        <v>340</v>
      </c>
      <c r="D2431" s="404">
        <v>45272</v>
      </c>
      <c r="E2431" t="s">
        <v>1931</v>
      </c>
      <c r="F2431">
        <v>59.2</v>
      </c>
      <c r="G2431">
        <v>2468779</v>
      </c>
      <c r="I2431" t="s">
        <v>1166</v>
      </c>
    </row>
    <row r="2432" spans="1:9" x14ac:dyDescent="0.25">
      <c r="A2432">
        <v>7550</v>
      </c>
      <c r="B2432" t="s">
        <v>73</v>
      </c>
      <c r="C2432">
        <v>340</v>
      </c>
      <c r="D2432" s="404">
        <v>45287</v>
      </c>
      <c r="E2432" t="s">
        <v>1931</v>
      </c>
      <c r="F2432">
        <v>59.2</v>
      </c>
      <c r="G2432">
        <v>2486798</v>
      </c>
      <c r="I2432" t="s">
        <v>1166</v>
      </c>
    </row>
    <row r="2433" spans="1:9" x14ac:dyDescent="0.25">
      <c r="A2433">
        <v>7550</v>
      </c>
      <c r="B2433" t="s">
        <v>73</v>
      </c>
      <c r="C2433">
        <v>340</v>
      </c>
      <c r="D2433" s="404">
        <v>45341</v>
      </c>
      <c r="E2433" t="s">
        <v>1931</v>
      </c>
      <c r="F2433">
        <v>59.2</v>
      </c>
      <c r="G2433">
        <v>2552033</v>
      </c>
      <c r="I2433" t="s">
        <v>1166</v>
      </c>
    </row>
    <row r="2434" spans="1:9" x14ac:dyDescent="0.25">
      <c r="A2434">
        <v>7550</v>
      </c>
      <c r="B2434" t="s">
        <v>73</v>
      </c>
      <c r="C2434">
        <v>340</v>
      </c>
      <c r="D2434" s="404">
        <v>45345</v>
      </c>
      <c r="E2434" t="s">
        <v>1931</v>
      </c>
      <c r="F2434">
        <v>59.2</v>
      </c>
      <c r="G2434">
        <v>2559496</v>
      </c>
      <c r="I2434" t="s">
        <v>1166</v>
      </c>
    </row>
    <row r="2435" spans="1:9" x14ac:dyDescent="0.25">
      <c r="A2435">
        <v>7550</v>
      </c>
      <c r="B2435" t="s">
        <v>73</v>
      </c>
      <c r="C2435">
        <v>340</v>
      </c>
      <c r="D2435" s="404">
        <v>45077</v>
      </c>
      <c r="E2435" t="s">
        <v>1932</v>
      </c>
      <c r="F2435">
        <v>59.67</v>
      </c>
      <c r="G2435">
        <v>2216319</v>
      </c>
      <c r="I2435" t="s">
        <v>1166</v>
      </c>
    </row>
    <row r="2436" spans="1:9" x14ac:dyDescent="0.25">
      <c r="A2436">
        <v>7550</v>
      </c>
      <c r="B2436" t="s">
        <v>73</v>
      </c>
      <c r="C2436">
        <v>340</v>
      </c>
      <c r="D2436" s="404">
        <v>45103</v>
      </c>
      <c r="E2436" t="s">
        <v>1932</v>
      </c>
      <c r="F2436">
        <v>59.67</v>
      </c>
      <c r="G2436">
        <v>2247422</v>
      </c>
      <c r="I2436" t="s">
        <v>1166</v>
      </c>
    </row>
    <row r="2437" spans="1:9" x14ac:dyDescent="0.25">
      <c r="A2437">
        <v>7550</v>
      </c>
      <c r="B2437" t="s">
        <v>73</v>
      </c>
      <c r="C2437">
        <v>340</v>
      </c>
      <c r="D2437" s="404">
        <v>45104</v>
      </c>
      <c r="E2437" t="s">
        <v>1932</v>
      </c>
      <c r="F2437">
        <v>59.67</v>
      </c>
      <c r="G2437">
        <v>2249132</v>
      </c>
      <c r="I2437" t="s">
        <v>1166</v>
      </c>
    </row>
    <row r="2438" spans="1:9" x14ac:dyDescent="0.25">
      <c r="A2438">
        <v>7550</v>
      </c>
      <c r="B2438" t="s">
        <v>73</v>
      </c>
      <c r="C2438">
        <v>340</v>
      </c>
      <c r="D2438" s="404">
        <v>45105</v>
      </c>
      <c r="E2438" t="s">
        <v>1932</v>
      </c>
      <c r="F2438">
        <v>59.67</v>
      </c>
      <c r="G2438">
        <v>2251030</v>
      </c>
      <c r="I2438" t="s">
        <v>1166</v>
      </c>
    </row>
    <row r="2439" spans="1:9" x14ac:dyDescent="0.25">
      <c r="A2439">
        <v>7550</v>
      </c>
      <c r="B2439" t="s">
        <v>73</v>
      </c>
      <c r="C2439">
        <v>340</v>
      </c>
      <c r="D2439" s="404">
        <v>45119</v>
      </c>
      <c r="E2439" t="s">
        <v>1932</v>
      </c>
      <c r="F2439">
        <v>59.67</v>
      </c>
      <c r="G2439">
        <v>2269059</v>
      </c>
      <c r="I2439" t="s">
        <v>1166</v>
      </c>
    </row>
    <row r="2440" spans="1:9" x14ac:dyDescent="0.25">
      <c r="A2440">
        <v>7550</v>
      </c>
      <c r="B2440" t="s">
        <v>73</v>
      </c>
      <c r="C2440">
        <v>340</v>
      </c>
      <c r="D2440" s="404">
        <v>45152</v>
      </c>
      <c r="E2440" t="s">
        <v>1932</v>
      </c>
      <c r="F2440">
        <v>59.67</v>
      </c>
      <c r="G2440">
        <v>2309095</v>
      </c>
      <c r="I2440" t="s">
        <v>1166</v>
      </c>
    </row>
    <row r="2441" spans="1:9" x14ac:dyDescent="0.25">
      <c r="A2441">
        <v>7550</v>
      </c>
      <c r="B2441" t="s">
        <v>73</v>
      </c>
      <c r="C2441">
        <v>340</v>
      </c>
      <c r="D2441" s="404">
        <v>45156</v>
      </c>
      <c r="E2441" t="s">
        <v>1932</v>
      </c>
      <c r="F2441">
        <v>59.67</v>
      </c>
      <c r="G2441">
        <v>2315634</v>
      </c>
      <c r="I2441" t="s">
        <v>1166</v>
      </c>
    </row>
    <row r="2442" spans="1:9" x14ac:dyDescent="0.25">
      <c r="A2442">
        <v>7550</v>
      </c>
      <c r="B2442" t="s">
        <v>73</v>
      </c>
      <c r="C2442">
        <v>340</v>
      </c>
      <c r="D2442" s="404">
        <v>45189</v>
      </c>
      <c r="E2442" t="s">
        <v>1932</v>
      </c>
      <c r="F2442">
        <v>59.67</v>
      </c>
      <c r="G2442">
        <v>2356979</v>
      </c>
      <c r="I2442" t="s">
        <v>1166</v>
      </c>
    </row>
    <row r="2443" spans="1:9" x14ac:dyDescent="0.25">
      <c r="A2443">
        <v>7550</v>
      </c>
      <c r="B2443" t="s">
        <v>73</v>
      </c>
      <c r="C2443">
        <v>340</v>
      </c>
      <c r="D2443" s="404">
        <v>45208</v>
      </c>
      <c r="E2443" t="s">
        <v>1932</v>
      </c>
      <c r="F2443">
        <v>59.67</v>
      </c>
      <c r="G2443">
        <v>2381356</v>
      </c>
      <c r="I2443" t="s">
        <v>1166</v>
      </c>
    </row>
    <row r="2444" spans="1:9" x14ac:dyDescent="0.25">
      <c r="A2444">
        <v>7550</v>
      </c>
      <c r="B2444" t="s">
        <v>73</v>
      </c>
      <c r="C2444">
        <v>340</v>
      </c>
      <c r="D2444" s="404">
        <v>45209</v>
      </c>
      <c r="E2444" t="s">
        <v>1932</v>
      </c>
      <c r="F2444">
        <v>59.67</v>
      </c>
      <c r="G2444">
        <v>2383193</v>
      </c>
      <c r="I2444" t="s">
        <v>1166</v>
      </c>
    </row>
    <row r="2445" spans="1:9" x14ac:dyDescent="0.25">
      <c r="A2445">
        <v>7550</v>
      </c>
      <c r="B2445" t="s">
        <v>73</v>
      </c>
      <c r="C2445">
        <v>340</v>
      </c>
      <c r="D2445" s="404">
        <v>45210</v>
      </c>
      <c r="E2445" t="s">
        <v>1932</v>
      </c>
      <c r="F2445">
        <v>59.67</v>
      </c>
      <c r="G2445">
        <v>2384981</v>
      </c>
      <c r="I2445" t="s">
        <v>1166</v>
      </c>
    </row>
    <row r="2446" spans="1:9" x14ac:dyDescent="0.25">
      <c r="A2446">
        <v>7550</v>
      </c>
      <c r="B2446" t="s">
        <v>73</v>
      </c>
      <c r="C2446">
        <v>340</v>
      </c>
      <c r="D2446" s="404">
        <v>45217</v>
      </c>
      <c r="E2446" t="s">
        <v>1932</v>
      </c>
      <c r="F2446">
        <v>59.67</v>
      </c>
      <c r="G2446">
        <v>2394157</v>
      </c>
      <c r="I2446" t="s">
        <v>1166</v>
      </c>
    </row>
    <row r="2447" spans="1:9" x14ac:dyDescent="0.25">
      <c r="A2447">
        <v>7550</v>
      </c>
      <c r="B2447" t="s">
        <v>73</v>
      </c>
      <c r="C2447">
        <v>340</v>
      </c>
      <c r="D2447" s="404">
        <v>45224</v>
      </c>
      <c r="E2447" t="s">
        <v>1932</v>
      </c>
      <c r="F2447">
        <v>59.67</v>
      </c>
      <c r="G2447">
        <v>2401752</v>
      </c>
      <c r="I2447" t="s">
        <v>1166</v>
      </c>
    </row>
    <row r="2448" spans="1:9" x14ac:dyDescent="0.25">
      <c r="A2448">
        <v>7550</v>
      </c>
      <c r="B2448" t="s">
        <v>73</v>
      </c>
      <c r="C2448">
        <v>340</v>
      </c>
      <c r="D2448" s="404">
        <v>45231</v>
      </c>
      <c r="E2448" t="s">
        <v>1932</v>
      </c>
      <c r="F2448">
        <v>59.67</v>
      </c>
      <c r="G2448">
        <v>2411801</v>
      </c>
      <c r="I2448" t="s">
        <v>1166</v>
      </c>
    </row>
    <row r="2449" spans="1:9" x14ac:dyDescent="0.25">
      <c r="A2449">
        <v>7550</v>
      </c>
      <c r="B2449" t="s">
        <v>73</v>
      </c>
      <c r="C2449">
        <v>340</v>
      </c>
      <c r="D2449" s="404">
        <v>45289</v>
      </c>
      <c r="E2449" t="s">
        <v>1932</v>
      </c>
      <c r="F2449">
        <v>59.67</v>
      </c>
      <c r="G2449">
        <v>2490873</v>
      </c>
      <c r="I2449" t="s">
        <v>1166</v>
      </c>
    </row>
    <row r="2450" spans="1:9" x14ac:dyDescent="0.25">
      <c r="A2450">
        <v>7550</v>
      </c>
      <c r="B2450" t="s">
        <v>73</v>
      </c>
      <c r="C2450">
        <v>340</v>
      </c>
      <c r="D2450" s="404">
        <v>45309</v>
      </c>
      <c r="E2450" t="s">
        <v>1932</v>
      </c>
      <c r="F2450">
        <v>59.67</v>
      </c>
      <c r="G2450">
        <v>2511705</v>
      </c>
      <c r="I2450" t="s">
        <v>1166</v>
      </c>
    </row>
    <row r="2451" spans="1:9" x14ac:dyDescent="0.25">
      <c r="A2451">
        <v>7550</v>
      </c>
      <c r="B2451" t="s">
        <v>73</v>
      </c>
      <c r="C2451">
        <v>340</v>
      </c>
      <c r="D2451" s="404">
        <v>45316</v>
      </c>
      <c r="E2451" t="s">
        <v>1932</v>
      </c>
      <c r="F2451">
        <v>59.67</v>
      </c>
      <c r="G2451">
        <v>2521014</v>
      </c>
      <c r="I2451" t="s">
        <v>1166</v>
      </c>
    </row>
    <row r="2452" spans="1:9" x14ac:dyDescent="0.25">
      <c r="A2452">
        <v>7550</v>
      </c>
      <c r="B2452" t="s">
        <v>73</v>
      </c>
      <c r="C2452">
        <v>340</v>
      </c>
      <c r="D2452" s="404">
        <v>45323</v>
      </c>
      <c r="E2452" t="s">
        <v>1932</v>
      </c>
      <c r="F2452">
        <v>59.67</v>
      </c>
      <c r="G2452">
        <v>2530394</v>
      </c>
      <c r="I2452" t="s">
        <v>1166</v>
      </c>
    </row>
    <row r="2453" spans="1:9" x14ac:dyDescent="0.25">
      <c r="A2453">
        <v>7550</v>
      </c>
      <c r="B2453" t="s">
        <v>73</v>
      </c>
      <c r="C2453">
        <v>340</v>
      </c>
      <c r="D2453" s="404">
        <v>45324</v>
      </c>
      <c r="E2453" t="s">
        <v>1932</v>
      </c>
      <c r="F2453">
        <v>59.67</v>
      </c>
      <c r="G2453">
        <v>2532215</v>
      </c>
      <c r="I2453" t="s">
        <v>1166</v>
      </c>
    </row>
    <row r="2454" spans="1:9" x14ac:dyDescent="0.25">
      <c r="A2454">
        <v>7550</v>
      </c>
      <c r="B2454" t="s">
        <v>73</v>
      </c>
      <c r="C2454">
        <v>340</v>
      </c>
      <c r="D2454" s="404">
        <v>45075</v>
      </c>
      <c r="E2454" t="s">
        <v>1933</v>
      </c>
      <c r="F2454">
        <v>60.14</v>
      </c>
      <c r="G2454">
        <v>2211844</v>
      </c>
      <c r="I2454" t="s">
        <v>1166</v>
      </c>
    </row>
    <row r="2455" spans="1:9" x14ac:dyDescent="0.25">
      <c r="A2455">
        <v>7550</v>
      </c>
      <c r="B2455" t="s">
        <v>73</v>
      </c>
      <c r="C2455">
        <v>340</v>
      </c>
      <c r="D2455" s="404">
        <v>45085</v>
      </c>
      <c r="E2455" t="s">
        <v>1933</v>
      </c>
      <c r="F2455">
        <v>60.14</v>
      </c>
      <c r="G2455">
        <v>2225478</v>
      </c>
      <c r="I2455" t="s">
        <v>1166</v>
      </c>
    </row>
    <row r="2456" spans="1:9" x14ac:dyDescent="0.25">
      <c r="A2456">
        <v>7550</v>
      </c>
      <c r="B2456" t="s">
        <v>73</v>
      </c>
      <c r="C2456">
        <v>340</v>
      </c>
      <c r="D2456" s="404">
        <v>45086</v>
      </c>
      <c r="E2456" t="s">
        <v>1933</v>
      </c>
      <c r="F2456">
        <v>60.14</v>
      </c>
      <c r="G2456">
        <v>2227193</v>
      </c>
      <c r="I2456" t="s">
        <v>1166</v>
      </c>
    </row>
    <row r="2457" spans="1:9" x14ac:dyDescent="0.25">
      <c r="A2457">
        <v>7550</v>
      </c>
      <c r="B2457" t="s">
        <v>73</v>
      </c>
      <c r="C2457">
        <v>340</v>
      </c>
      <c r="D2457" s="404">
        <v>45147</v>
      </c>
      <c r="E2457" t="s">
        <v>1933</v>
      </c>
      <c r="F2457">
        <v>60.14</v>
      </c>
      <c r="G2457">
        <v>2303790</v>
      </c>
      <c r="I2457" t="s">
        <v>1166</v>
      </c>
    </row>
    <row r="2458" spans="1:9" x14ac:dyDescent="0.25">
      <c r="A2458">
        <v>7550</v>
      </c>
      <c r="B2458" t="s">
        <v>73</v>
      </c>
      <c r="C2458">
        <v>340</v>
      </c>
      <c r="D2458" s="404">
        <v>45155</v>
      </c>
      <c r="E2458" t="s">
        <v>1933</v>
      </c>
      <c r="F2458">
        <v>60.14</v>
      </c>
      <c r="G2458">
        <v>2314201</v>
      </c>
      <c r="I2458" t="s">
        <v>1166</v>
      </c>
    </row>
    <row r="2459" spans="1:9" x14ac:dyDescent="0.25">
      <c r="A2459">
        <v>7550</v>
      </c>
      <c r="B2459" t="s">
        <v>73</v>
      </c>
      <c r="C2459">
        <v>340</v>
      </c>
      <c r="D2459" s="404">
        <v>45160</v>
      </c>
      <c r="E2459" t="s">
        <v>1933</v>
      </c>
      <c r="F2459">
        <v>60.14</v>
      </c>
      <c r="G2459">
        <v>2319389</v>
      </c>
      <c r="I2459" t="s">
        <v>1166</v>
      </c>
    </row>
    <row r="2460" spans="1:9" x14ac:dyDescent="0.25">
      <c r="A2460">
        <v>7550</v>
      </c>
      <c r="B2460" t="s">
        <v>73</v>
      </c>
      <c r="C2460">
        <v>340</v>
      </c>
      <c r="D2460" s="404">
        <v>45166</v>
      </c>
      <c r="E2460" t="s">
        <v>1933</v>
      </c>
      <c r="F2460">
        <v>60.14</v>
      </c>
      <c r="G2460">
        <v>2327179</v>
      </c>
      <c r="I2460" t="s">
        <v>1166</v>
      </c>
    </row>
    <row r="2461" spans="1:9" x14ac:dyDescent="0.25">
      <c r="A2461">
        <v>7550</v>
      </c>
      <c r="B2461" t="s">
        <v>73</v>
      </c>
      <c r="C2461">
        <v>340</v>
      </c>
      <c r="D2461" s="404">
        <v>45177</v>
      </c>
      <c r="E2461" t="s">
        <v>1933</v>
      </c>
      <c r="F2461">
        <v>60.14</v>
      </c>
      <c r="G2461">
        <v>2342814</v>
      </c>
      <c r="I2461" t="s">
        <v>1166</v>
      </c>
    </row>
    <row r="2462" spans="1:9" x14ac:dyDescent="0.25">
      <c r="A2462">
        <v>7550</v>
      </c>
      <c r="B2462" t="s">
        <v>73</v>
      </c>
      <c r="C2462">
        <v>340</v>
      </c>
      <c r="D2462" s="404">
        <v>45188</v>
      </c>
      <c r="E2462" t="s">
        <v>1933</v>
      </c>
      <c r="F2462">
        <v>60.14</v>
      </c>
      <c r="G2462">
        <v>2355224</v>
      </c>
      <c r="I2462" t="s">
        <v>1166</v>
      </c>
    </row>
    <row r="2463" spans="1:9" x14ac:dyDescent="0.25">
      <c r="A2463">
        <v>7550</v>
      </c>
      <c r="B2463" t="s">
        <v>73</v>
      </c>
      <c r="C2463">
        <v>340</v>
      </c>
      <c r="D2463" s="404">
        <v>45190</v>
      </c>
      <c r="E2463" t="s">
        <v>1933</v>
      </c>
      <c r="F2463">
        <v>60.14</v>
      </c>
      <c r="G2463">
        <v>2358760</v>
      </c>
      <c r="I2463" t="s">
        <v>1166</v>
      </c>
    </row>
    <row r="2464" spans="1:9" x14ac:dyDescent="0.25">
      <c r="A2464">
        <v>7550</v>
      </c>
      <c r="B2464" t="s">
        <v>73</v>
      </c>
      <c r="C2464">
        <v>340</v>
      </c>
      <c r="D2464" s="404">
        <v>45212</v>
      </c>
      <c r="E2464" t="s">
        <v>1933</v>
      </c>
      <c r="F2464">
        <v>60.14</v>
      </c>
      <c r="G2464">
        <v>2388824</v>
      </c>
      <c r="I2464" t="s">
        <v>1166</v>
      </c>
    </row>
    <row r="2465" spans="1:9" x14ac:dyDescent="0.25">
      <c r="A2465">
        <v>7550</v>
      </c>
      <c r="B2465" t="s">
        <v>73</v>
      </c>
      <c r="C2465">
        <v>340</v>
      </c>
      <c r="D2465" s="404">
        <v>45240</v>
      </c>
      <c r="E2465" t="s">
        <v>1933</v>
      </c>
      <c r="F2465">
        <v>60.14</v>
      </c>
      <c r="G2465">
        <v>2424761</v>
      </c>
      <c r="I2465" t="s">
        <v>1166</v>
      </c>
    </row>
    <row r="2466" spans="1:9" x14ac:dyDescent="0.25">
      <c r="A2466">
        <v>7550</v>
      </c>
      <c r="B2466" t="s">
        <v>73</v>
      </c>
      <c r="C2466">
        <v>340</v>
      </c>
      <c r="D2466" s="404">
        <v>45268</v>
      </c>
      <c r="E2466" t="s">
        <v>1933</v>
      </c>
      <c r="F2466">
        <v>60.14</v>
      </c>
      <c r="G2466">
        <v>2464753</v>
      </c>
      <c r="I2466" t="s">
        <v>1166</v>
      </c>
    </row>
    <row r="2467" spans="1:9" x14ac:dyDescent="0.25">
      <c r="A2467">
        <v>7550</v>
      </c>
      <c r="B2467" t="s">
        <v>73</v>
      </c>
      <c r="C2467">
        <v>340</v>
      </c>
      <c r="D2467" s="404">
        <v>45275</v>
      </c>
      <c r="E2467" t="s">
        <v>1933</v>
      </c>
      <c r="F2467">
        <v>60.14</v>
      </c>
      <c r="G2467">
        <v>2475042</v>
      </c>
      <c r="I2467" t="s">
        <v>1166</v>
      </c>
    </row>
    <row r="2468" spans="1:9" x14ac:dyDescent="0.25">
      <c r="A2468">
        <v>7550</v>
      </c>
      <c r="B2468" t="s">
        <v>73</v>
      </c>
      <c r="C2468">
        <v>340</v>
      </c>
      <c r="D2468" s="404">
        <v>45306</v>
      </c>
      <c r="E2468" t="s">
        <v>1933</v>
      </c>
      <c r="F2468">
        <v>60.14</v>
      </c>
      <c r="G2468">
        <v>2506611</v>
      </c>
      <c r="I2468" t="s">
        <v>1166</v>
      </c>
    </row>
    <row r="2469" spans="1:9" x14ac:dyDescent="0.25">
      <c r="A2469">
        <v>7550</v>
      </c>
      <c r="B2469" t="s">
        <v>73</v>
      </c>
      <c r="C2469">
        <v>340</v>
      </c>
      <c r="D2469" s="404">
        <v>45310</v>
      </c>
      <c r="E2469" t="s">
        <v>1933</v>
      </c>
      <c r="F2469">
        <v>60.14</v>
      </c>
      <c r="G2469">
        <v>2513797</v>
      </c>
      <c r="I2469" t="s">
        <v>1166</v>
      </c>
    </row>
    <row r="2470" spans="1:9" x14ac:dyDescent="0.25">
      <c r="A2470">
        <v>7550</v>
      </c>
      <c r="B2470" t="s">
        <v>73</v>
      </c>
      <c r="C2470">
        <v>340</v>
      </c>
      <c r="D2470" s="404">
        <v>45321</v>
      </c>
      <c r="E2470" t="s">
        <v>1933</v>
      </c>
      <c r="F2470">
        <v>60.14</v>
      </c>
      <c r="G2470">
        <v>2525629</v>
      </c>
      <c r="I2470" t="s">
        <v>1166</v>
      </c>
    </row>
    <row r="2471" spans="1:9" x14ac:dyDescent="0.25">
      <c r="A2471">
        <v>7550</v>
      </c>
      <c r="B2471" t="s">
        <v>73</v>
      </c>
      <c r="C2471">
        <v>340</v>
      </c>
      <c r="D2471" s="404">
        <v>45322</v>
      </c>
      <c r="E2471" t="s">
        <v>1933</v>
      </c>
      <c r="F2471">
        <v>60.14</v>
      </c>
      <c r="G2471">
        <v>2527877</v>
      </c>
      <c r="I2471" t="s">
        <v>1166</v>
      </c>
    </row>
    <row r="2472" spans="1:9" x14ac:dyDescent="0.25">
      <c r="A2472">
        <v>7550</v>
      </c>
      <c r="B2472" t="s">
        <v>73</v>
      </c>
      <c r="C2472">
        <v>340</v>
      </c>
      <c r="D2472" s="404">
        <v>45348</v>
      </c>
      <c r="E2472" t="s">
        <v>1933</v>
      </c>
      <c r="F2472">
        <v>60.14</v>
      </c>
      <c r="G2472">
        <v>2562023</v>
      </c>
      <c r="I2472" t="s">
        <v>1166</v>
      </c>
    </row>
    <row r="2473" spans="1:9" x14ac:dyDescent="0.25">
      <c r="A2473">
        <v>7550</v>
      </c>
      <c r="B2473" t="s">
        <v>73</v>
      </c>
      <c r="C2473">
        <v>340</v>
      </c>
      <c r="D2473" s="404">
        <v>45154</v>
      </c>
      <c r="E2473" t="s">
        <v>1934</v>
      </c>
      <c r="F2473">
        <v>60.37</v>
      </c>
      <c r="G2473">
        <v>2312390</v>
      </c>
      <c r="I2473" t="s">
        <v>1166</v>
      </c>
    </row>
    <row r="2474" spans="1:9" x14ac:dyDescent="0.25">
      <c r="A2474">
        <v>7550</v>
      </c>
      <c r="B2474" t="s">
        <v>73</v>
      </c>
      <c r="C2474">
        <v>340</v>
      </c>
      <c r="D2474" s="404">
        <v>45161</v>
      </c>
      <c r="E2474" t="s">
        <v>1934</v>
      </c>
      <c r="F2474">
        <v>60.37</v>
      </c>
      <c r="G2474">
        <v>2321119</v>
      </c>
      <c r="I2474" t="s">
        <v>1166</v>
      </c>
    </row>
    <row r="2475" spans="1:9" x14ac:dyDescent="0.25">
      <c r="A2475">
        <v>7550</v>
      </c>
      <c r="B2475" t="s">
        <v>73</v>
      </c>
      <c r="C2475">
        <v>340</v>
      </c>
      <c r="D2475" s="404">
        <v>45201</v>
      </c>
      <c r="E2475" t="s">
        <v>1934</v>
      </c>
      <c r="F2475">
        <v>60.37</v>
      </c>
      <c r="G2475">
        <v>2373853</v>
      </c>
      <c r="I2475" t="s">
        <v>1166</v>
      </c>
    </row>
    <row r="2476" spans="1:9" x14ac:dyDescent="0.25">
      <c r="A2476">
        <v>7550</v>
      </c>
      <c r="B2476" t="s">
        <v>73</v>
      </c>
      <c r="C2476">
        <v>340</v>
      </c>
      <c r="D2476" s="404">
        <v>45216</v>
      </c>
      <c r="E2476" t="s">
        <v>1934</v>
      </c>
      <c r="F2476">
        <v>60.37</v>
      </c>
      <c r="G2476">
        <v>2392468</v>
      </c>
      <c r="I2476" t="s">
        <v>1166</v>
      </c>
    </row>
    <row r="2477" spans="1:9" x14ac:dyDescent="0.25">
      <c r="A2477">
        <v>7550</v>
      </c>
      <c r="B2477" t="s">
        <v>73</v>
      </c>
      <c r="C2477">
        <v>340</v>
      </c>
      <c r="D2477" s="404">
        <v>45230</v>
      </c>
      <c r="E2477" t="s">
        <v>1934</v>
      </c>
      <c r="F2477">
        <v>60.37</v>
      </c>
      <c r="G2477">
        <v>2409136</v>
      </c>
      <c r="I2477" t="s">
        <v>1166</v>
      </c>
    </row>
    <row r="2478" spans="1:9" x14ac:dyDescent="0.25">
      <c r="A2478">
        <v>7550</v>
      </c>
      <c r="B2478" t="s">
        <v>73</v>
      </c>
      <c r="C2478">
        <v>340</v>
      </c>
      <c r="D2478" s="404">
        <v>45236</v>
      </c>
      <c r="E2478" t="s">
        <v>1934</v>
      </c>
      <c r="F2478">
        <v>60.37</v>
      </c>
      <c r="G2478">
        <v>2417418</v>
      </c>
      <c r="I2478" t="s">
        <v>1166</v>
      </c>
    </row>
    <row r="2479" spans="1:9" x14ac:dyDescent="0.25">
      <c r="A2479">
        <v>7550</v>
      </c>
      <c r="B2479" t="s">
        <v>73</v>
      </c>
      <c r="C2479">
        <v>340</v>
      </c>
      <c r="D2479" s="404">
        <v>45238</v>
      </c>
      <c r="E2479" t="s">
        <v>1934</v>
      </c>
      <c r="F2479">
        <v>60.37</v>
      </c>
      <c r="G2479">
        <v>2420656</v>
      </c>
      <c r="I2479" t="s">
        <v>1166</v>
      </c>
    </row>
    <row r="2480" spans="1:9" x14ac:dyDescent="0.25">
      <c r="A2480">
        <v>7550</v>
      </c>
      <c r="B2480" t="s">
        <v>73</v>
      </c>
      <c r="C2480">
        <v>340</v>
      </c>
      <c r="D2480" s="404">
        <v>45239</v>
      </c>
      <c r="E2480" t="s">
        <v>1934</v>
      </c>
      <c r="F2480">
        <v>60.37</v>
      </c>
      <c r="G2480">
        <v>2422940</v>
      </c>
      <c r="I2480" t="s">
        <v>1166</v>
      </c>
    </row>
    <row r="2481" spans="1:9" x14ac:dyDescent="0.25">
      <c r="A2481">
        <v>7550</v>
      </c>
      <c r="B2481" t="s">
        <v>73</v>
      </c>
      <c r="C2481">
        <v>340</v>
      </c>
      <c r="D2481" s="404">
        <v>45243</v>
      </c>
      <c r="E2481" t="s">
        <v>1934</v>
      </c>
      <c r="F2481">
        <v>60.37</v>
      </c>
      <c r="G2481">
        <v>2426756</v>
      </c>
      <c r="I2481" t="s">
        <v>1166</v>
      </c>
    </row>
    <row r="2482" spans="1:9" x14ac:dyDescent="0.25">
      <c r="A2482">
        <v>7550</v>
      </c>
      <c r="B2482" t="s">
        <v>73</v>
      </c>
      <c r="C2482">
        <v>340</v>
      </c>
      <c r="D2482" s="404">
        <v>45309</v>
      </c>
      <c r="E2482" t="s">
        <v>1934</v>
      </c>
      <c r="F2482">
        <v>60.37</v>
      </c>
      <c r="G2482">
        <v>2511702</v>
      </c>
      <c r="I2482" t="s">
        <v>1166</v>
      </c>
    </row>
    <row r="2483" spans="1:9" x14ac:dyDescent="0.25">
      <c r="A2483">
        <v>7550</v>
      </c>
      <c r="B2483" t="s">
        <v>73</v>
      </c>
      <c r="C2483">
        <v>340</v>
      </c>
      <c r="D2483" s="404">
        <v>45078</v>
      </c>
      <c r="E2483" t="s">
        <v>1935</v>
      </c>
      <c r="F2483">
        <v>60.84</v>
      </c>
      <c r="G2483">
        <v>2218167</v>
      </c>
      <c r="I2483" t="s">
        <v>1166</v>
      </c>
    </row>
    <row r="2484" spans="1:9" x14ac:dyDescent="0.25">
      <c r="A2484">
        <v>7550</v>
      </c>
      <c r="B2484" t="s">
        <v>73</v>
      </c>
      <c r="C2484">
        <v>340</v>
      </c>
      <c r="D2484" s="404">
        <v>45079</v>
      </c>
      <c r="E2484" t="s">
        <v>1935</v>
      </c>
      <c r="F2484">
        <v>60.84</v>
      </c>
      <c r="G2484">
        <v>2219749</v>
      </c>
      <c r="I2484" t="s">
        <v>1166</v>
      </c>
    </row>
    <row r="2485" spans="1:9" x14ac:dyDescent="0.25">
      <c r="A2485">
        <v>7550</v>
      </c>
      <c r="B2485" t="s">
        <v>73</v>
      </c>
      <c r="C2485">
        <v>340</v>
      </c>
      <c r="D2485" s="404">
        <v>45138</v>
      </c>
      <c r="E2485" t="s">
        <v>1935</v>
      </c>
      <c r="F2485">
        <v>60.84</v>
      </c>
      <c r="G2485">
        <v>2291975</v>
      </c>
      <c r="I2485" t="s">
        <v>1166</v>
      </c>
    </row>
    <row r="2486" spans="1:9" x14ac:dyDescent="0.25">
      <c r="A2486">
        <v>7550</v>
      </c>
      <c r="B2486" t="s">
        <v>73</v>
      </c>
      <c r="C2486">
        <v>340</v>
      </c>
      <c r="D2486" s="404">
        <v>45140</v>
      </c>
      <c r="E2486" t="s">
        <v>1935</v>
      </c>
      <c r="F2486">
        <v>60.84</v>
      </c>
      <c r="G2486">
        <v>2295253</v>
      </c>
      <c r="I2486" t="s">
        <v>1166</v>
      </c>
    </row>
    <row r="2487" spans="1:9" x14ac:dyDescent="0.25">
      <c r="A2487">
        <v>7550</v>
      </c>
      <c r="B2487" t="s">
        <v>73</v>
      </c>
      <c r="C2487">
        <v>340</v>
      </c>
      <c r="D2487" s="404">
        <v>45149</v>
      </c>
      <c r="E2487" t="s">
        <v>1935</v>
      </c>
      <c r="F2487">
        <v>60.84</v>
      </c>
      <c r="G2487">
        <v>2307208</v>
      </c>
      <c r="I2487" t="s">
        <v>1166</v>
      </c>
    </row>
    <row r="2488" spans="1:9" x14ac:dyDescent="0.25">
      <c r="A2488">
        <v>7550</v>
      </c>
      <c r="B2488" t="s">
        <v>73</v>
      </c>
      <c r="C2488">
        <v>340</v>
      </c>
      <c r="D2488" s="404">
        <v>45175</v>
      </c>
      <c r="E2488" t="s">
        <v>1935</v>
      </c>
      <c r="F2488">
        <v>60.84</v>
      </c>
      <c r="G2488">
        <v>2339626</v>
      </c>
      <c r="I2488" t="s">
        <v>1166</v>
      </c>
    </row>
    <row r="2489" spans="1:9" x14ac:dyDescent="0.25">
      <c r="A2489">
        <v>7550</v>
      </c>
      <c r="B2489" t="s">
        <v>73</v>
      </c>
      <c r="C2489">
        <v>340</v>
      </c>
      <c r="D2489" s="404">
        <v>45211</v>
      </c>
      <c r="E2489" t="s">
        <v>1935</v>
      </c>
      <c r="F2489">
        <v>60.84</v>
      </c>
      <c r="G2489">
        <v>2386786</v>
      </c>
      <c r="I2489" t="s">
        <v>1166</v>
      </c>
    </row>
    <row r="2490" spans="1:9" x14ac:dyDescent="0.25">
      <c r="A2490">
        <v>7550</v>
      </c>
      <c r="B2490" t="s">
        <v>73</v>
      </c>
      <c r="C2490">
        <v>340</v>
      </c>
      <c r="D2490" s="404">
        <v>45232</v>
      </c>
      <c r="E2490" t="s">
        <v>1935</v>
      </c>
      <c r="F2490">
        <v>60.84</v>
      </c>
      <c r="G2490">
        <v>2413556</v>
      </c>
      <c r="I2490" t="s">
        <v>1166</v>
      </c>
    </row>
    <row r="2491" spans="1:9" x14ac:dyDescent="0.25">
      <c r="A2491">
        <v>7550</v>
      </c>
      <c r="B2491" t="s">
        <v>73</v>
      </c>
      <c r="C2491">
        <v>340</v>
      </c>
      <c r="D2491" s="404">
        <v>45288</v>
      </c>
      <c r="E2491" t="s">
        <v>1935</v>
      </c>
      <c r="F2491">
        <v>60.84</v>
      </c>
      <c r="G2491">
        <v>2488799</v>
      </c>
      <c r="I2491" t="s">
        <v>1166</v>
      </c>
    </row>
    <row r="2492" spans="1:9" x14ac:dyDescent="0.25">
      <c r="A2492">
        <v>7550</v>
      </c>
      <c r="B2492" t="s">
        <v>73</v>
      </c>
      <c r="C2492">
        <v>340</v>
      </c>
      <c r="D2492" s="404">
        <v>45338</v>
      </c>
      <c r="E2492" t="s">
        <v>1935</v>
      </c>
      <c r="F2492">
        <v>60.84</v>
      </c>
      <c r="G2492">
        <v>2549379</v>
      </c>
      <c r="I2492" t="s">
        <v>1166</v>
      </c>
    </row>
    <row r="2493" spans="1:9" x14ac:dyDescent="0.25">
      <c r="A2493">
        <v>7550</v>
      </c>
      <c r="B2493" t="s">
        <v>73</v>
      </c>
      <c r="C2493">
        <v>340</v>
      </c>
      <c r="D2493" s="404">
        <v>45107</v>
      </c>
      <c r="E2493" t="s">
        <v>1936</v>
      </c>
      <c r="F2493">
        <v>61.31</v>
      </c>
      <c r="G2493">
        <v>2255340</v>
      </c>
      <c r="I2493" t="s">
        <v>1166</v>
      </c>
    </row>
    <row r="2494" spans="1:9" x14ac:dyDescent="0.25">
      <c r="A2494">
        <v>7550</v>
      </c>
      <c r="B2494" t="s">
        <v>73</v>
      </c>
      <c r="C2494">
        <v>340</v>
      </c>
      <c r="D2494" s="404">
        <v>45110</v>
      </c>
      <c r="E2494" t="s">
        <v>1936</v>
      </c>
      <c r="F2494">
        <v>61.31</v>
      </c>
      <c r="G2494">
        <v>2257276</v>
      </c>
      <c r="I2494" t="s">
        <v>1166</v>
      </c>
    </row>
    <row r="2495" spans="1:9" x14ac:dyDescent="0.25">
      <c r="A2495">
        <v>7550</v>
      </c>
      <c r="B2495" t="s">
        <v>73</v>
      </c>
      <c r="C2495">
        <v>340</v>
      </c>
      <c r="D2495" s="404">
        <v>45132</v>
      </c>
      <c r="E2495" t="s">
        <v>1936</v>
      </c>
      <c r="F2495">
        <v>61.31</v>
      </c>
      <c r="G2495">
        <v>2283329</v>
      </c>
      <c r="I2495" t="s">
        <v>1166</v>
      </c>
    </row>
    <row r="2496" spans="1:9" x14ac:dyDescent="0.25">
      <c r="A2496">
        <v>7550</v>
      </c>
      <c r="B2496" t="s">
        <v>73</v>
      </c>
      <c r="C2496">
        <v>340</v>
      </c>
      <c r="D2496" s="404">
        <v>45159</v>
      </c>
      <c r="E2496" t="s">
        <v>1936</v>
      </c>
      <c r="F2496">
        <v>61.31</v>
      </c>
      <c r="G2496">
        <v>2317846</v>
      </c>
      <c r="I2496" t="s">
        <v>1166</v>
      </c>
    </row>
    <row r="2497" spans="1:9" x14ac:dyDescent="0.25">
      <c r="A2497">
        <v>7550</v>
      </c>
      <c r="B2497" t="s">
        <v>73</v>
      </c>
      <c r="C2497">
        <v>340</v>
      </c>
      <c r="D2497" s="404">
        <v>45166</v>
      </c>
      <c r="E2497" t="s">
        <v>1936</v>
      </c>
      <c r="F2497">
        <v>61.31</v>
      </c>
      <c r="G2497">
        <v>2327176</v>
      </c>
      <c r="I2497" t="s">
        <v>1166</v>
      </c>
    </row>
    <row r="2498" spans="1:9" x14ac:dyDescent="0.25">
      <c r="A2498">
        <v>7550</v>
      </c>
      <c r="B2498" t="s">
        <v>73</v>
      </c>
      <c r="C2498">
        <v>340</v>
      </c>
      <c r="D2498" s="404">
        <v>45181</v>
      </c>
      <c r="E2498" t="s">
        <v>1936</v>
      </c>
      <c r="F2498">
        <v>61.31</v>
      </c>
      <c r="G2498">
        <v>2346190</v>
      </c>
      <c r="I2498" t="s">
        <v>1166</v>
      </c>
    </row>
    <row r="2499" spans="1:9" x14ac:dyDescent="0.25">
      <c r="A2499">
        <v>7550</v>
      </c>
      <c r="B2499" t="s">
        <v>73</v>
      </c>
      <c r="C2499">
        <v>340</v>
      </c>
      <c r="D2499" s="404">
        <v>45215</v>
      </c>
      <c r="E2499" t="s">
        <v>1936</v>
      </c>
      <c r="F2499">
        <v>61.31</v>
      </c>
      <c r="G2499">
        <v>2390970</v>
      </c>
      <c r="I2499" t="s">
        <v>1166</v>
      </c>
    </row>
    <row r="2500" spans="1:9" x14ac:dyDescent="0.25">
      <c r="A2500">
        <v>7550</v>
      </c>
      <c r="B2500" t="s">
        <v>73</v>
      </c>
      <c r="C2500">
        <v>340</v>
      </c>
      <c r="D2500" s="404">
        <v>45239</v>
      </c>
      <c r="E2500" t="s">
        <v>1936</v>
      </c>
      <c r="F2500">
        <v>61.31</v>
      </c>
      <c r="G2500">
        <v>2422943</v>
      </c>
      <c r="I2500" t="s">
        <v>1166</v>
      </c>
    </row>
    <row r="2501" spans="1:9" x14ac:dyDescent="0.25">
      <c r="A2501">
        <v>7550</v>
      </c>
      <c r="B2501" t="s">
        <v>73</v>
      </c>
      <c r="C2501">
        <v>340</v>
      </c>
      <c r="D2501" s="404">
        <v>45280</v>
      </c>
      <c r="E2501" t="s">
        <v>1936</v>
      </c>
      <c r="F2501">
        <v>61.31</v>
      </c>
      <c r="G2501">
        <v>2481283</v>
      </c>
      <c r="I2501" t="s">
        <v>1166</v>
      </c>
    </row>
    <row r="2502" spans="1:9" x14ac:dyDescent="0.25">
      <c r="A2502">
        <v>7550</v>
      </c>
      <c r="B2502" t="s">
        <v>73</v>
      </c>
      <c r="C2502">
        <v>340</v>
      </c>
      <c r="D2502" s="404">
        <v>45314</v>
      </c>
      <c r="E2502" t="s">
        <v>1936</v>
      </c>
      <c r="F2502">
        <v>61.31</v>
      </c>
      <c r="G2502">
        <v>2517528</v>
      </c>
      <c r="I2502" t="s">
        <v>1166</v>
      </c>
    </row>
    <row r="2503" spans="1:9" x14ac:dyDescent="0.25">
      <c r="A2503">
        <v>7550</v>
      </c>
      <c r="B2503" t="s">
        <v>73</v>
      </c>
      <c r="C2503">
        <v>340</v>
      </c>
      <c r="D2503" s="404">
        <v>45327</v>
      </c>
      <c r="E2503" t="s">
        <v>1936</v>
      </c>
      <c r="F2503">
        <v>61.31</v>
      </c>
      <c r="G2503">
        <v>2533983</v>
      </c>
      <c r="I2503" t="s">
        <v>1166</v>
      </c>
    </row>
    <row r="2504" spans="1:9" x14ac:dyDescent="0.25">
      <c r="A2504">
        <v>7550</v>
      </c>
      <c r="B2504" t="s">
        <v>73</v>
      </c>
      <c r="C2504">
        <v>340</v>
      </c>
      <c r="D2504" s="404">
        <v>45117</v>
      </c>
      <c r="E2504" t="s">
        <v>1937</v>
      </c>
      <c r="F2504">
        <v>61.54</v>
      </c>
      <c r="G2504">
        <v>2267460</v>
      </c>
      <c r="I2504" t="s">
        <v>1166</v>
      </c>
    </row>
    <row r="2505" spans="1:9" x14ac:dyDescent="0.25">
      <c r="A2505">
        <v>7550</v>
      </c>
      <c r="B2505" t="s">
        <v>73</v>
      </c>
      <c r="C2505">
        <v>340</v>
      </c>
      <c r="D2505" s="404">
        <v>45132</v>
      </c>
      <c r="E2505" t="s">
        <v>1937</v>
      </c>
      <c r="F2505">
        <v>61.54</v>
      </c>
      <c r="G2505">
        <v>2283332</v>
      </c>
      <c r="I2505" t="s">
        <v>1166</v>
      </c>
    </row>
    <row r="2506" spans="1:9" x14ac:dyDescent="0.25">
      <c r="A2506">
        <v>7550</v>
      </c>
      <c r="B2506" t="s">
        <v>73</v>
      </c>
      <c r="C2506">
        <v>340</v>
      </c>
      <c r="D2506" s="404">
        <v>45264</v>
      </c>
      <c r="E2506" t="s">
        <v>1937</v>
      </c>
      <c r="F2506">
        <v>61.54</v>
      </c>
      <c r="G2506">
        <v>2457074</v>
      </c>
      <c r="I2506" t="s">
        <v>1166</v>
      </c>
    </row>
    <row r="2507" spans="1:9" x14ac:dyDescent="0.25">
      <c r="A2507">
        <v>7550</v>
      </c>
      <c r="B2507" t="s">
        <v>73</v>
      </c>
      <c r="C2507">
        <v>340</v>
      </c>
      <c r="D2507" s="404">
        <v>45273</v>
      </c>
      <c r="E2507" t="s">
        <v>1937</v>
      </c>
      <c r="F2507">
        <v>61.54</v>
      </c>
      <c r="G2507">
        <v>2470806</v>
      </c>
      <c r="I2507" t="s">
        <v>1166</v>
      </c>
    </row>
    <row r="2508" spans="1:9" x14ac:dyDescent="0.25">
      <c r="A2508">
        <v>7550</v>
      </c>
      <c r="B2508" t="s">
        <v>73</v>
      </c>
      <c r="C2508">
        <v>340</v>
      </c>
      <c r="D2508" s="404">
        <v>45278</v>
      </c>
      <c r="E2508" t="s">
        <v>1937</v>
      </c>
      <c r="F2508">
        <v>61.54</v>
      </c>
      <c r="G2508">
        <v>2477627</v>
      </c>
      <c r="I2508" t="s">
        <v>1166</v>
      </c>
    </row>
    <row r="2509" spans="1:9" x14ac:dyDescent="0.25">
      <c r="A2509">
        <v>7550</v>
      </c>
      <c r="B2509" t="s">
        <v>73</v>
      </c>
      <c r="C2509">
        <v>340</v>
      </c>
      <c r="D2509" s="404">
        <v>45281</v>
      </c>
      <c r="E2509" t="s">
        <v>1937</v>
      </c>
      <c r="F2509">
        <v>61.54</v>
      </c>
      <c r="G2509">
        <v>2483439</v>
      </c>
      <c r="I2509" t="s">
        <v>1166</v>
      </c>
    </row>
    <row r="2510" spans="1:9" x14ac:dyDescent="0.25">
      <c r="A2510">
        <v>7550</v>
      </c>
      <c r="B2510" t="s">
        <v>73</v>
      </c>
      <c r="C2510">
        <v>340</v>
      </c>
      <c r="D2510" s="404">
        <v>45316</v>
      </c>
      <c r="E2510" t="s">
        <v>1937</v>
      </c>
      <c r="F2510">
        <v>61.54</v>
      </c>
      <c r="G2510">
        <v>2521011</v>
      </c>
      <c r="I2510" t="s">
        <v>1166</v>
      </c>
    </row>
    <row r="2511" spans="1:9" x14ac:dyDescent="0.25">
      <c r="A2511">
        <v>7550</v>
      </c>
      <c r="B2511" t="s">
        <v>73</v>
      </c>
      <c r="C2511">
        <v>340</v>
      </c>
      <c r="D2511" s="404">
        <v>45324</v>
      </c>
      <c r="E2511" t="s">
        <v>1937</v>
      </c>
      <c r="F2511">
        <v>61.54</v>
      </c>
      <c r="G2511">
        <v>2532218</v>
      </c>
      <c r="I2511" t="s">
        <v>1166</v>
      </c>
    </row>
    <row r="2512" spans="1:9" x14ac:dyDescent="0.25">
      <c r="A2512">
        <v>7550</v>
      </c>
      <c r="B2512" t="s">
        <v>73</v>
      </c>
      <c r="C2512">
        <v>340</v>
      </c>
      <c r="D2512" s="404">
        <v>45068</v>
      </c>
      <c r="E2512" t="s">
        <v>1938</v>
      </c>
      <c r="F2512">
        <v>62.01</v>
      </c>
      <c r="G2512">
        <v>2202210</v>
      </c>
      <c r="I2512" t="s">
        <v>1166</v>
      </c>
    </row>
    <row r="2513" spans="1:9" x14ac:dyDescent="0.25">
      <c r="A2513">
        <v>7550</v>
      </c>
      <c r="B2513" t="s">
        <v>73</v>
      </c>
      <c r="C2513">
        <v>340</v>
      </c>
      <c r="D2513" s="404">
        <v>45152</v>
      </c>
      <c r="E2513" t="s">
        <v>1938</v>
      </c>
      <c r="F2513">
        <v>62.01</v>
      </c>
      <c r="G2513">
        <v>2309098</v>
      </c>
      <c r="I2513" t="s">
        <v>1166</v>
      </c>
    </row>
    <row r="2514" spans="1:9" x14ac:dyDescent="0.25">
      <c r="A2514">
        <v>7550</v>
      </c>
      <c r="B2514" t="s">
        <v>73</v>
      </c>
      <c r="C2514">
        <v>340</v>
      </c>
      <c r="D2514" s="404">
        <v>45275</v>
      </c>
      <c r="E2514" t="s">
        <v>1939</v>
      </c>
      <c r="F2514">
        <v>62.48</v>
      </c>
      <c r="G2514">
        <v>2475039</v>
      </c>
      <c r="I2514" t="s">
        <v>1166</v>
      </c>
    </row>
    <row r="2515" spans="1:9" x14ac:dyDescent="0.25">
      <c r="A2515">
        <v>7550</v>
      </c>
      <c r="B2515" t="s">
        <v>73</v>
      </c>
      <c r="C2515">
        <v>340</v>
      </c>
      <c r="D2515" s="404">
        <v>45330</v>
      </c>
      <c r="E2515" t="s">
        <v>1939</v>
      </c>
      <c r="F2515">
        <v>62.48</v>
      </c>
      <c r="G2515">
        <v>2537417</v>
      </c>
      <c r="I2515" t="s">
        <v>1166</v>
      </c>
    </row>
    <row r="2516" spans="1:9" x14ac:dyDescent="0.25">
      <c r="A2516">
        <v>7550</v>
      </c>
      <c r="B2516" t="s">
        <v>73</v>
      </c>
      <c r="C2516">
        <v>340</v>
      </c>
      <c r="D2516" s="404">
        <v>45265</v>
      </c>
      <c r="E2516" t="s">
        <v>1940</v>
      </c>
      <c r="F2516">
        <v>62.71</v>
      </c>
      <c r="G2516">
        <v>2458785</v>
      </c>
      <c r="I2516" t="s">
        <v>1166</v>
      </c>
    </row>
    <row r="2517" spans="1:9" x14ac:dyDescent="0.25">
      <c r="A2517">
        <v>7550</v>
      </c>
      <c r="B2517" t="s">
        <v>73</v>
      </c>
      <c r="C2517">
        <v>340</v>
      </c>
      <c r="D2517" s="404">
        <v>45307</v>
      </c>
      <c r="E2517" t="s">
        <v>1940</v>
      </c>
      <c r="F2517">
        <v>62.71</v>
      </c>
      <c r="G2517">
        <v>2508158</v>
      </c>
      <c r="I2517" t="s">
        <v>1166</v>
      </c>
    </row>
    <row r="2518" spans="1:9" x14ac:dyDescent="0.25">
      <c r="A2518">
        <v>7550</v>
      </c>
      <c r="B2518" t="s">
        <v>73</v>
      </c>
      <c r="C2518">
        <v>340</v>
      </c>
      <c r="D2518" s="404">
        <v>45245</v>
      </c>
      <c r="E2518" t="s">
        <v>1941</v>
      </c>
      <c r="F2518">
        <v>63.18</v>
      </c>
      <c r="G2518">
        <v>2430102</v>
      </c>
      <c r="I2518" t="s">
        <v>1166</v>
      </c>
    </row>
    <row r="2519" spans="1:9" x14ac:dyDescent="0.25">
      <c r="A2519">
        <v>7550</v>
      </c>
      <c r="B2519" t="s">
        <v>73</v>
      </c>
      <c r="C2519">
        <v>340</v>
      </c>
      <c r="D2519" s="404">
        <v>45253</v>
      </c>
      <c r="E2519" t="s">
        <v>1941</v>
      </c>
      <c r="F2519">
        <v>63.18</v>
      </c>
      <c r="G2519">
        <v>2441639</v>
      </c>
      <c r="I2519" t="s">
        <v>1166</v>
      </c>
    </row>
    <row r="2520" spans="1:9" x14ac:dyDescent="0.25">
      <c r="A2520">
        <v>7550</v>
      </c>
      <c r="B2520" t="s">
        <v>73</v>
      </c>
      <c r="C2520">
        <v>340</v>
      </c>
      <c r="D2520" s="404">
        <v>45254</v>
      </c>
      <c r="E2520" t="s">
        <v>1941</v>
      </c>
      <c r="F2520">
        <v>63.18</v>
      </c>
      <c r="G2520">
        <v>2443606</v>
      </c>
      <c r="I2520" t="s">
        <v>1166</v>
      </c>
    </row>
    <row r="2521" spans="1:9" x14ac:dyDescent="0.25">
      <c r="A2521">
        <v>7550</v>
      </c>
      <c r="B2521" t="s">
        <v>73</v>
      </c>
      <c r="C2521">
        <v>340</v>
      </c>
      <c r="D2521" s="404">
        <v>45267</v>
      </c>
      <c r="E2521" t="s">
        <v>1941</v>
      </c>
      <c r="F2521">
        <v>63.18</v>
      </c>
      <c r="G2521">
        <v>2462874</v>
      </c>
      <c r="I2521" t="s">
        <v>1166</v>
      </c>
    </row>
    <row r="2522" spans="1:9" x14ac:dyDescent="0.25">
      <c r="A2522">
        <v>7550</v>
      </c>
      <c r="B2522" t="s">
        <v>73</v>
      </c>
      <c r="C2522">
        <v>340</v>
      </c>
      <c r="D2522" s="404">
        <v>45317</v>
      </c>
      <c r="E2522" t="s">
        <v>1941</v>
      </c>
      <c r="F2522">
        <v>63.18</v>
      </c>
      <c r="G2522">
        <v>2523188</v>
      </c>
      <c r="I2522" t="s">
        <v>1166</v>
      </c>
    </row>
    <row r="2523" spans="1:9" x14ac:dyDescent="0.25">
      <c r="A2523">
        <v>7550</v>
      </c>
      <c r="B2523" t="s">
        <v>73</v>
      </c>
      <c r="C2523">
        <v>340</v>
      </c>
      <c r="D2523" s="404">
        <v>45086</v>
      </c>
      <c r="E2523" t="s">
        <v>1942</v>
      </c>
      <c r="F2523">
        <v>63.65</v>
      </c>
      <c r="G2523">
        <v>2227196</v>
      </c>
      <c r="I2523" t="s">
        <v>1166</v>
      </c>
    </row>
    <row r="2524" spans="1:9" x14ac:dyDescent="0.25">
      <c r="A2524">
        <v>7550</v>
      </c>
      <c r="B2524" t="s">
        <v>73</v>
      </c>
      <c r="C2524">
        <v>340</v>
      </c>
      <c r="D2524" s="404">
        <v>45258</v>
      </c>
      <c r="E2524" t="s">
        <v>1942</v>
      </c>
      <c r="F2524">
        <v>63.65</v>
      </c>
      <c r="G2524">
        <v>2447737</v>
      </c>
      <c r="I2524" t="s">
        <v>1166</v>
      </c>
    </row>
    <row r="2525" spans="1:9" x14ac:dyDescent="0.25">
      <c r="A2525">
        <v>7550</v>
      </c>
      <c r="B2525" t="s">
        <v>73</v>
      </c>
      <c r="C2525">
        <v>340</v>
      </c>
      <c r="D2525" s="404">
        <v>45274</v>
      </c>
      <c r="E2525" t="s">
        <v>1942</v>
      </c>
      <c r="F2525">
        <v>63.65</v>
      </c>
      <c r="G2525">
        <v>2472821</v>
      </c>
      <c r="I2525" t="s">
        <v>1166</v>
      </c>
    </row>
    <row r="2526" spans="1:9" x14ac:dyDescent="0.25">
      <c r="A2526">
        <v>7550</v>
      </c>
      <c r="B2526" t="s">
        <v>73</v>
      </c>
      <c r="C2526">
        <v>340</v>
      </c>
      <c r="D2526" s="404">
        <v>45125</v>
      </c>
      <c r="E2526" t="s">
        <v>1943</v>
      </c>
      <c r="F2526">
        <v>63.88</v>
      </c>
      <c r="G2526">
        <v>2274284</v>
      </c>
      <c r="I2526" t="s">
        <v>1166</v>
      </c>
    </row>
    <row r="2527" spans="1:9" x14ac:dyDescent="0.25">
      <c r="A2527">
        <v>7550</v>
      </c>
      <c r="B2527" t="s">
        <v>73</v>
      </c>
      <c r="C2527">
        <v>340</v>
      </c>
      <c r="D2527" s="404">
        <v>45252</v>
      </c>
      <c r="E2527" t="s">
        <v>1943</v>
      </c>
      <c r="F2527">
        <v>63.88</v>
      </c>
      <c r="G2527">
        <v>2439697</v>
      </c>
      <c r="I2527" t="s">
        <v>1166</v>
      </c>
    </row>
    <row r="2528" spans="1:9" x14ac:dyDescent="0.25">
      <c r="A2528">
        <v>7550</v>
      </c>
      <c r="B2528" t="s">
        <v>73</v>
      </c>
      <c r="C2528">
        <v>340</v>
      </c>
      <c r="D2528" s="404">
        <v>45118</v>
      </c>
      <c r="E2528" t="s">
        <v>1944</v>
      </c>
      <c r="F2528">
        <v>64.819999999999993</v>
      </c>
      <c r="G2528">
        <v>2267463</v>
      </c>
      <c r="I2528" t="s">
        <v>1166</v>
      </c>
    </row>
    <row r="2529" spans="1:9" x14ac:dyDescent="0.25">
      <c r="A2529">
        <v>7550</v>
      </c>
      <c r="B2529" t="s">
        <v>73</v>
      </c>
      <c r="C2529">
        <v>340</v>
      </c>
      <c r="D2529" s="404">
        <v>45183</v>
      </c>
      <c r="E2529" t="s">
        <v>1944</v>
      </c>
      <c r="F2529">
        <v>64.819999999999993</v>
      </c>
      <c r="G2529">
        <v>2350146</v>
      </c>
      <c r="I2529" t="s">
        <v>1166</v>
      </c>
    </row>
    <row r="2530" spans="1:9" x14ac:dyDescent="0.25">
      <c r="A2530">
        <v>7550</v>
      </c>
      <c r="B2530" t="s">
        <v>73</v>
      </c>
      <c r="C2530">
        <v>340</v>
      </c>
      <c r="D2530" s="404">
        <v>45189</v>
      </c>
      <c r="E2530" t="s">
        <v>1944</v>
      </c>
      <c r="F2530">
        <v>64.819999999999993</v>
      </c>
      <c r="G2530">
        <v>2356982</v>
      </c>
      <c r="I2530" t="s">
        <v>1166</v>
      </c>
    </row>
    <row r="2531" spans="1:9" x14ac:dyDescent="0.25">
      <c r="A2531">
        <v>7550</v>
      </c>
      <c r="B2531" t="s">
        <v>73</v>
      </c>
      <c r="C2531">
        <v>340</v>
      </c>
      <c r="D2531" s="404">
        <v>45294</v>
      </c>
      <c r="E2531" t="s">
        <v>1944</v>
      </c>
      <c r="F2531">
        <v>64.819999999999993</v>
      </c>
      <c r="G2531">
        <v>2492788</v>
      </c>
      <c r="I2531" t="s">
        <v>1166</v>
      </c>
    </row>
    <row r="2532" spans="1:9" x14ac:dyDescent="0.25">
      <c r="A2532">
        <v>7550</v>
      </c>
      <c r="B2532" t="s">
        <v>73</v>
      </c>
      <c r="C2532">
        <v>340</v>
      </c>
      <c r="D2532" s="404">
        <v>45176</v>
      </c>
      <c r="E2532" t="s">
        <v>1945</v>
      </c>
      <c r="F2532">
        <v>65.05</v>
      </c>
      <c r="G2532">
        <v>2341158</v>
      </c>
      <c r="I2532" t="s">
        <v>1166</v>
      </c>
    </row>
    <row r="2533" spans="1:9" x14ac:dyDescent="0.25">
      <c r="A2533">
        <v>7550</v>
      </c>
      <c r="B2533" t="s">
        <v>73</v>
      </c>
      <c r="C2533">
        <v>340</v>
      </c>
      <c r="D2533" s="404">
        <v>45159</v>
      </c>
      <c r="E2533" t="s">
        <v>1946</v>
      </c>
      <c r="F2533">
        <v>65.52</v>
      </c>
      <c r="G2533">
        <v>2317849</v>
      </c>
      <c r="I2533" t="s">
        <v>1166</v>
      </c>
    </row>
    <row r="2534" spans="1:9" x14ac:dyDescent="0.25">
      <c r="A2534">
        <v>7550</v>
      </c>
      <c r="B2534" t="s">
        <v>73</v>
      </c>
      <c r="C2534">
        <v>340</v>
      </c>
      <c r="D2534" s="404">
        <v>45112</v>
      </c>
      <c r="E2534" t="s">
        <v>1947</v>
      </c>
      <c r="F2534">
        <v>65.989999999999995</v>
      </c>
      <c r="G2534">
        <v>2260536</v>
      </c>
      <c r="I2534" t="s">
        <v>1166</v>
      </c>
    </row>
    <row r="2535" spans="1:9" x14ac:dyDescent="0.25">
      <c r="A2535">
        <v>7550</v>
      </c>
      <c r="B2535" t="s">
        <v>73</v>
      </c>
      <c r="C2535">
        <v>340</v>
      </c>
      <c r="D2535" s="404">
        <v>45078</v>
      </c>
      <c r="E2535" t="s">
        <v>1948</v>
      </c>
      <c r="F2535">
        <v>66.22</v>
      </c>
      <c r="G2535">
        <v>2218163</v>
      </c>
      <c r="I2535" t="s">
        <v>1166</v>
      </c>
    </row>
    <row r="2536" spans="1:9" x14ac:dyDescent="0.25">
      <c r="A2536">
        <v>7550</v>
      </c>
      <c r="B2536" t="s">
        <v>73</v>
      </c>
      <c r="C2536">
        <v>340</v>
      </c>
      <c r="D2536" s="404">
        <v>45274</v>
      </c>
      <c r="E2536" t="s">
        <v>1948</v>
      </c>
      <c r="F2536">
        <v>66.22</v>
      </c>
      <c r="G2536">
        <v>2472819</v>
      </c>
      <c r="I2536" t="s">
        <v>1166</v>
      </c>
    </row>
    <row r="2537" spans="1:9" x14ac:dyDescent="0.25">
      <c r="A2537">
        <v>7550</v>
      </c>
      <c r="B2537" t="s">
        <v>73</v>
      </c>
      <c r="C2537">
        <v>340</v>
      </c>
      <c r="D2537" s="404">
        <v>45218</v>
      </c>
      <c r="E2537" t="s">
        <v>1949</v>
      </c>
      <c r="F2537">
        <v>66.69</v>
      </c>
      <c r="G2537">
        <v>2395833</v>
      </c>
      <c r="I2537" t="s">
        <v>1166</v>
      </c>
    </row>
    <row r="2538" spans="1:9" x14ac:dyDescent="0.25">
      <c r="A2538">
        <v>7550</v>
      </c>
      <c r="B2538" t="s">
        <v>73</v>
      </c>
      <c r="C2538">
        <v>340</v>
      </c>
      <c r="D2538" s="404">
        <v>45244</v>
      </c>
      <c r="E2538" t="s">
        <v>1950</v>
      </c>
      <c r="F2538">
        <v>67.16</v>
      </c>
      <c r="G2538">
        <v>2428279</v>
      </c>
      <c r="I2538" t="s">
        <v>1166</v>
      </c>
    </row>
    <row r="2539" spans="1:9" x14ac:dyDescent="0.25">
      <c r="A2539">
        <v>7550</v>
      </c>
      <c r="B2539" t="s">
        <v>73</v>
      </c>
      <c r="C2539">
        <v>340</v>
      </c>
      <c r="D2539" s="404">
        <v>45279</v>
      </c>
      <c r="E2539" t="s">
        <v>1950</v>
      </c>
      <c r="F2539">
        <v>67.16</v>
      </c>
      <c r="G2539">
        <v>2479390</v>
      </c>
      <c r="I2539" t="s">
        <v>1166</v>
      </c>
    </row>
    <row r="2540" spans="1:9" x14ac:dyDescent="0.25">
      <c r="A2540">
        <v>7550</v>
      </c>
      <c r="B2540" t="s">
        <v>73</v>
      </c>
      <c r="C2540">
        <v>340</v>
      </c>
      <c r="D2540" s="404">
        <v>45191</v>
      </c>
      <c r="E2540" t="s">
        <v>1951</v>
      </c>
      <c r="F2540">
        <v>67.86</v>
      </c>
      <c r="G2540">
        <v>2360156</v>
      </c>
      <c r="I2540" t="s">
        <v>1166</v>
      </c>
    </row>
    <row r="2541" spans="1:9" x14ac:dyDescent="0.25">
      <c r="A2541">
        <v>7550</v>
      </c>
      <c r="B2541" t="s">
        <v>73</v>
      </c>
      <c r="C2541">
        <v>340</v>
      </c>
      <c r="D2541" s="404">
        <v>45168</v>
      </c>
      <c r="E2541" t="s">
        <v>1952</v>
      </c>
      <c r="F2541">
        <v>68.56</v>
      </c>
      <c r="G2541">
        <v>2331022</v>
      </c>
      <c r="I2541" t="s">
        <v>1166</v>
      </c>
    </row>
    <row r="2542" spans="1:9" x14ac:dyDescent="0.25">
      <c r="A2542">
        <v>7550</v>
      </c>
      <c r="B2542" t="s">
        <v>73</v>
      </c>
      <c r="C2542">
        <v>340</v>
      </c>
      <c r="D2542" s="404">
        <v>45196</v>
      </c>
      <c r="E2542" t="s">
        <v>1952</v>
      </c>
      <c r="F2542">
        <v>68.56</v>
      </c>
      <c r="G2542">
        <v>2366399</v>
      </c>
      <c r="I2542" t="s">
        <v>1166</v>
      </c>
    </row>
    <row r="2543" spans="1:9" x14ac:dyDescent="0.25">
      <c r="A2543">
        <v>7550</v>
      </c>
      <c r="B2543" t="s">
        <v>73</v>
      </c>
      <c r="C2543">
        <v>340</v>
      </c>
      <c r="D2543" s="404">
        <v>45229</v>
      </c>
      <c r="E2543" t="s">
        <v>1952</v>
      </c>
      <c r="F2543">
        <v>68.56</v>
      </c>
      <c r="G2543">
        <v>2407586</v>
      </c>
      <c r="I2543" t="s">
        <v>1166</v>
      </c>
    </row>
    <row r="2544" spans="1:9" x14ac:dyDescent="0.25">
      <c r="A2544">
        <v>7550</v>
      </c>
      <c r="B2544" t="s">
        <v>73</v>
      </c>
      <c r="C2544">
        <v>340</v>
      </c>
      <c r="D2544" s="404">
        <v>45096</v>
      </c>
      <c r="E2544" t="s">
        <v>1953</v>
      </c>
      <c r="F2544">
        <v>69.03</v>
      </c>
      <c r="G2544">
        <v>2238200</v>
      </c>
      <c r="I2544" t="s">
        <v>1166</v>
      </c>
    </row>
    <row r="2545" spans="1:9" x14ac:dyDescent="0.25">
      <c r="A2545">
        <v>7550</v>
      </c>
      <c r="B2545" t="s">
        <v>73</v>
      </c>
      <c r="C2545">
        <v>340</v>
      </c>
      <c r="D2545" s="404">
        <v>45215</v>
      </c>
      <c r="E2545" t="s">
        <v>1954</v>
      </c>
      <c r="F2545">
        <v>69.73</v>
      </c>
      <c r="G2545">
        <v>2390967</v>
      </c>
      <c r="I2545" t="s">
        <v>1166</v>
      </c>
    </row>
    <row r="2546" spans="1:9" x14ac:dyDescent="0.25">
      <c r="A2546">
        <v>7550</v>
      </c>
      <c r="B2546" t="s">
        <v>73</v>
      </c>
      <c r="C2546">
        <v>340</v>
      </c>
      <c r="D2546" s="404">
        <v>45156</v>
      </c>
      <c r="E2546" t="s">
        <v>1955</v>
      </c>
      <c r="F2546">
        <v>70.2</v>
      </c>
      <c r="G2546">
        <v>2315637</v>
      </c>
      <c r="I2546" t="s">
        <v>1166</v>
      </c>
    </row>
    <row r="2547" spans="1:9" x14ac:dyDescent="0.25">
      <c r="A2547">
        <v>7550</v>
      </c>
      <c r="B2547" t="s">
        <v>73</v>
      </c>
      <c r="C2547">
        <v>340</v>
      </c>
      <c r="D2547" s="404">
        <v>45259</v>
      </c>
      <c r="E2547" t="s">
        <v>1956</v>
      </c>
      <c r="F2547">
        <v>70.67</v>
      </c>
      <c r="G2547">
        <v>2449973</v>
      </c>
      <c r="I2547" t="s">
        <v>1166</v>
      </c>
    </row>
    <row r="2548" spans="1:9" x14ac:dyDescent="0.25">
      <c r="A2548">
        <v>7550</v>
      </c>
      <c r="B2548" t="s">
        <v>73</v>
      </c>
      <c r="C2548">
        <v>340</v>
      </c>
      <c r="D2548" s="404">
        <v>45162</v>
      </c>
      <c r="E2548" t="s">
        <v>1957</v>
      </c>
      <c r="F2548">
        <v>70.900000000000006</v>
      </c>
      <c r="G2548">
        <v>2323175</v>
      </c>
      <c r="I2548" t="s">
        <v>1166</v>
      </c>
    </row>
    <row r="2549" spans="1:9" x14ac:dyDescent="0.25">
      <c r="A2549">
        <v>7550</v>
      </c>
      <c r="B2549" t="s">
        <v>73</v>
      </c>
      <c r="C2549">
        <v>340</v>
      </c>
      <c r="D2549" s="404">
        <v>45226</v>
      </c>
      <c r="E2549" t="s">
        <v>1957</v>
      </c>
      <c r="F2549">
        <v>70.900000000000006</v>
      </c>
      <c r="G2549">
        <v>2405185</v>
      </c>
      <c r="I2549" t="s">
        <v>1166</v>
      </c>
    </row>
    <row r="2550" spans="1:9" x14ac:dyDescent="0.25">
      <c r="A2550">
        <v>7550</v>
      </c>
      <c r="B2550" t="s">
        <v>73</v>
      </c>
      <c r="C2550">
        <v>340</v>
      </c>
      <c r="D2550" s="404">
        <v>45342</v>
      </c>
      <c r="E2550" t="s">
        <v>1957</v>
      </c>
      <c r="F2550">
        <v>70.900000000000006</v>
      </c>
      <c r="G2550">
        <v>2554181</v>
      </c>
      <c r="I2550" t="s">
        <v>1166</v>
      </c>
    </row>
    <row r="2551" spans="1:9" x14ac:dyDescent="0.25">
      <c r="A2551">
        <v>7550</v>
      </c>
      <c r="B2551" t="s">
        <v>73</v>
      </c>
      <c r="C2551">
        <v>340</v>
      </c>
      <c r="D2551" s="404">
        <v>45260</v>
      </c>
      <c r="E2551" t="s">
        <v>1958</v>
      </c>
      <c r="F2551">
        <v>71.37</v>
      </c>
      <c r="G2551">
        <v>2452779</v>
      </c>
      <c r="I2551" t="s">
        <v>1166</v>
      </c>
    </row>
    <row r="2552" spans="1:9" x14ac:dyDescent="0.25">
      <c r="A2552">
        <v>7550</v>
      </c>
      <c r="B2552" t="s">
        <v>73</v>
      </c>
      <c r="C2552">
        <v>340</v>
      </c>
      <c r="D2552" s="404">
        <v>45344</v>
      </c>
      <c r="E2552" t="s">
        <v>1959</v>
      </c>
      <c r="F2552">
        <v>72.540000000000006</v>
      </c>
      <c r="G2552">
        <v>2557756</v>
      </c>
      <c r="I2552" t="s">
        <v>1166</v>
      </c>
    </row>
    <row r="2553" spans="1:9" x14ac:dyDescent="0.25">
      <c r="A2553">
        <v>7550</v>
      </c>
      <c r="B2553" t="s">
        <v>73</v>
      </c>
      <c r="C2553">
        <v>340</v>
      </c>
      <c r="D2553" s="404">
        <v>45251</v>
      </c>
      <c r="E2553" t="s">
        <v>1960</v>
      </c>
      <c r="F2553">
        <v>73.709999999999994</v>
      </c>
      <c r="G2553">
        <v>2437892</v>
      </c>
      <c r="I2553" t="s">
        <v>1166</v>
      </c>
    </row>
    <row r="2554" spans="1:9" x14ac:dyDescent="0.25">
      <c r="A2554">
        <v>7550</v>
      </c>
      <c r="B2554" t="s">
        <v>73</v>
      </c>
      <c r="C2554">
        <v>340</v>
      </c>
      <c r="D2554" s="404">
        <v>45261</v>
      </c>
      <c r="E2554" t="s">
        <v>1961</v>
      </c>
      <c r="F2554">
        <v>74.180000000000007</v>
      </c>
      <c r="G2554">
        <v>2454798</v>
      </c>
      <c r="I2554" t="s">
        <v>1166</v>
      </c>
    </row>
    <row r="2555" spans="1:9" x14ac:dyDescent="0.25">
      <c r="A2555">
        <v>7550</v>
      </c>
      <c r="B2555" t="s">
        <v>73</v>
      </c>
      <c r="C2555">
        <v>340</v>
      </c>
      <c r="D2555" s="404">
        <v>45160</v>
      </c>
      <c r="E2555" t="s">
        <v>1962</v>
      </c>
      <c r="F2555">
        <v>74.41</v>
      </c>
      <c r="G2555">
        <v>2319392</v>
      </c>
      <c r="I2555" t="s">
        <v>1166</v>
      </c>
    </row>
    <row r="2556" spans="1:9" x14ac:dyDescent="0.25">
      <c r="A2556">
        <v>7550</v>
      </c>
      <c r="B2556" t="s">
        <v>73</v>
      </c>
      <c r="C2556">
        <v>340</v>
      </c>
      <c r="D2556" s="404">
        <v>45195</v>
      </c>
      <c r="E2556" t="s">
        <v>1963</v>
      </c>
      <c r="F2556">
        <v>74.88</v>
      </c>
      <c r="G2556">
        <v>2364075</v>
      </c>
      <c r="I2556" t="s">
        <v>1166</v>
      </c>
    </row>
    <row r="2557" spans="1:9" x14ac:dyDescent="0.25">
      <c r="A2557">
        <v>7550</v>
      </c>
      <c r="B2557" t="s">
        <v>73</v>
      </c>
      <c r="C2557">
        <v>340</v>
      </c>
      <c r="D2557" s="404">
        <v>45251</v>
      </c>
      <c r="E2557" t="s">
        <v>1964</v>
      </c>
      <c r="F2557">
        <v>75.58</v>
      </c>
      <c r="G2557">
        <v>2437895</v>
      </c>
      <c r="I2557" t="s">
        <v>1166</v>
      </c>
    </row>
    <row r="2558" spans="1:9" x14ac:dyDescent="0.25">
      <c r="A2558">
        <v>7550</v>
      </c>
      <c r="B2558" t="s">
        <v>73</v>
      </c>
      <c r="C2558">
        <v>340</v>
      </c>
      <c r="D2558" s="404">
        <v>45257</v>
      </c>
      <c r="E2558" t="s">
        <v>1964</v>
      </c>
      <c r="F2558">
        <v>75.58</v>
      </c>
      <c r="G2558">
        <v>2445690</v>
      </c>
      <c r="I2558" t="s">
        <v>1166</v>
      </c>
    </row>
    <row r="2559" spans="1:9" x14ac:dyDescent="0.25">
      <c r="A2559">
        <v>7550</v>
      </c>
      <c r="B2559" t="s">
        <v>73</v>
      </c>
      <c r="C2559">
        <v>340</v>
      </c>
      <c r="D2559" s="404">
        <v>45272</v>
      </c>
      <c r="E2559" t="s">
        <v>1965</v>
      </c>
      <c r="F2559">
        <v>76.05</v>
      </c>
      <c r="G2559">
        <v>2468776</v>
      </c>
      <c r="I2559" t="s">
        <v>1166</v>
      </c>
    </row>
    <row r="2560" spans="1:9" x14ac:dyDescent="0.25">
      <c r="A2560">
        <v>7550</v>
      </c>
      <c r="B2560" t="s">
        <v>73</v>
      </c>
      <c r="C2560">
        <v>340</v>
      </c>
      <c r="D2560" s="404">
        <v>45161</v>
      </c>
      <c r="E2560" t="s">
        <v>1966</v>
      </c>
      <c r="F2560">
        <v>77.22</v>
      </c>
      <c r="G2560">
        <v>2321116</v>
      </c>
      <c r="I2560" t="s">
        <v>1166</v>
      </c>
    </row>
    <row r="2561" spans="1:9" x14ac:dyDescent="0.25">
      <c r="A2561">
        <v>7550</v>
      </c>
      <c r="B2561" t="s">
        <v>73</v>
      </c>
      <c r="C2561">
        <v>340</v>
      </c>
      <c r="D2561" s="404">
        <v>45128</v>
      </c>
      <c r="E2561" t="s">
        <v>1967</v>
      </c>
      <c r="F2561">
        <v>77.69</v>
      </c>
      <c r="G2561">
        <v>2281754</v>
      </c>
      <c r="I2561" t="s">
        <v>1166</v>
      </c>
    </row>
    <row r="2562" spans="1:9" x14ac:dyDescent="0.25">
      <c r="A2562">
        <v>7550</v>
      </c>
      <c r="B2562" t="s">
        <v>73</v>
      </c>
      <c r="C2562">
        <v>340</v>
      </c>
      <c r="D2562" s="404">
        <v>45322</v>
      </c>
      <c r="E2562" t="s">
        <v>1968</v>
      </c>
      <c r="F2562">
        <v>77.92</v>
      </c>
      <c r="G2562">
        <v>2527880</v>
      </c>
      <c r="I2562" t="s">
        <v>1166</v>
      </c>
    </row>
    <row r="2563" spans="1:9" x14ac:dyDescent="0.25">
      <c r="A2563">
        <v>7550</v>
      </c>
      <c r="B2563" t="s">
        <v>73</v>
      </c>
      <c r="C2563">
        <v>340</v>
      </c>
      <c r="D2563" s="404">
        <v>45072</v>
      </c>
      <c r="E2563" t="s">
        <v>1969</v>
      </c>
      <c r="F2563">
        <v>79.09</v>
      </c>
      <c r="G2563">
        <v>2210050</v>
      </c>
      <c r="I2563" t="s">
        <v>1166</v>
      </c>
    </row>
    <row r="2564" spans="1:9" x14ac:dyDescent="0.25">
      <c r="A2564">
        <v>7550</v>
      </c>
      <c r="B2564" t="s">
        <v>73</v>
      </c>
      <c r="C2564">
        <v>340</v>
      </c>
      <c r="D2564" s="404">
        <v>45211</v>
      </c>
      <c r="E2564" t="s">
        <v>1970</v>
      </c>
      <c r="F2564">
        <v>80.03</v>
      </c>
      <c r="G2564">
        <v>2386788</v>
      </c>
      <c r="I2564" t="s">
        <v>1166</v>
      </c>
    </row>
    <row r="2565" spans="1:9" x14ac:dyDescent="0.25">
      <c r="A2565">
        <v>7550</v>
      </c>
      <c r="B2565" t="s">
        <v>73</v>
      </c>
      <c r="C2565">
        <v>340</v>
      </c>
      <c r="D2565" s="404">
        <v>45350</v>
      </c>
      <c r="E2565" t="s">
        <v>1971</v>
      </c>
      <c r="F2565">
        <v>82.37</v>
      </c>
      <c r="G2565">
        <v>2566336</v>
      </c>
      <c r="I2565" t="s">
        <v>1166</v>
      </c>
    </row>
    <row r="2566" spans="1:9" x14ac:dyDescent="0.25">
      <c r="A2566">
        <v>7550</v>
      </c>
      <c r="B2566" t="s">
        <v>73</v>
      </c>
      <c r="C2566">
        <v>340</v>
      </c>
      <c r="D2566" s="404">
        <v>45245</v>
      </c>
      <c r="E2566" t="s">
        <v>1972</v>
      </c>
      <c r="F2566">
        <v>83.07</v>
      </c>
      <c r="G2566">
        <v>2430105</v>
      </c>
      <c r="I2566" t="s">
        <v>1166</v>
      </c>
    </row>
    <row r="2567" spans="1:9" x14ac:dyDescent="0.25">
      <c r="A2567">
        <v>7550</v>
      </c>
      <c r="B2567" t="s">
        <v>73</v>
      </c>
      <c r="C2567">
        <v>340</v>
      </c>
      <c r="D2567" s="404">
        <v>45209</v>
      </c>
      <c r="E2567" t="s">
        <v>1973</v>
      </c>
      <c r="F2567">
        <v>84.24</v>
      </c>
      <c r="G2567">
        <v>2383195</v>
      </c>
      <c r="I2567" t="s">
        <v>1166</v>
      </c>
    </row>
    <row r="2568" spans="1:9" x14ac:dyDescent="0.25">
      <c r="A2568">
        <v>7550</v>
      </c>
      <c r="B2568" t="s">
        <v>73</v>
      </c>
      <c r="C2568">
        <v>340</v>
      </c>
      <c r="D2568" s="404">
        <v>45329</v>
      </c>
      <c r="E2568" t="s">
        <v>1974</v>
      </c>
      <c r="F2568">
        <v>87.75</v>
      </c>
      <c r="G2568">
        <v>2537411</v>
      </c>
      <c r="I2568" t="s">
        <v>1166</v>
      </c>
    </row>
    <row r="2569" spans="1:9" x14ac:dyDescent="0.25">
      <c r="A2569">
        <v>7550</v>
      </c>
      <c r="B2569" t="s">
        <v>73</v>
      </c>
      <c r="C2569">
        <v>340</v>
      </c>
      <c r="D2569" s="404">
        <v>45335</v>
      </c>
      <c r="E2569" t="s">
        <v>1974</v>
      </c>
      <c r="F2569">
        <v>87.75</v>
      </c>
      <c r="G2569">
        <v>2543684</v>
      </c>
      <c r="I2569" t="s">
        <v>1166</v>
      </c>
    </row>
    <row r="2570" spans="1:9" x14ac:dyDescent="0.25">
      <c r="A2570">
        <v>7550</v>
      </c>
      <c r="B2570" t="s">
        <v>73</v>
      </c>
      <c r="C2570">
        <v>340</v>
      </c>
      <c r="D2570" s="404">
        <v>45252</v>
      </c>
      <c r="E2570" t="s">
        <v>1975</v>
      </c>
      <c r="F2570">
        <v>91.26</v>
      </c>
      <c r="G2570">
        <v>2439694</v>
      </c>
      <c r="I2570" t="s">
        <v>1166</v>
      </c>
    </row>
    <row r="2571" spans="1:9" x14ac:dyDescent="0.25">
      <c r="A2571">
        <v>7550</v>
      </c>
      <c r="B2571" t="s">
        <v>73</v>
      </c>
      <c r="C2571">
        <v>340</v>
      </c>
      <c r="D2571" s="404">
        <v>45342</v>
      </c>
      <c r="E2571" t="s">
        <v>1976</v>
      </c>
      <c r="F2571">
        <v>102.96</v>
      </c>
      <c r="G2571">
        <v>2554180</v>
      </c>
      <c r="I2571" t="s">
        <v>1166</v>
      </c>
    </row>
    <row r="2572" spans="1:9" x14ac:dyDescent="0.25">
      <c r="A2572">
        <v>7550</v>
      </c>
      <c r="B2572" t="s">
        <v>73</v>
      </c>
      <c r="C2572">
        <v>340</v>
      </c>
      <c r="D2572" s="404">
        <v>45223</v>
      </c>
      <c r="E2572" t="s">
        <v>1977</v>
      </c>
      <c r="F2572">
        <v>104.6</v>
      </c>
      <c r="G2572">
        <v>2399840</v>
      </c>
      <c r="I2572" t="s">
        <v>1166</v>
      </c>
    </row>
    <row r="2573" spans="1:9" x14ac:dyDescent="0.25">
      <c r="A2573">
        <v>7550</v>
      </c>
      <c r="B2573" t="s">
        <v>73</v>
      </c>
      <c r="C2573">
        <v>340</v>
      </c>
      <c r="D2573" s="404">
        <v>45348</v>
      </c>
      <c r="E2573" t="s">
        <v>1978</v>
      </c>
      <c r="F2573">
        <v>105.3</v>
      </c>
      <c r="G2573">
        <v>2562022</v>
      </c>
      <c r="I2573" t="s">
        <v>1166</v>
      </c>
    </row>
    <row r="2574" spans="1:9" x14ac:dyDescent="0.25">
      <c r="A2574">
        <v>7550</v>
      </c>
      <c r="B2574" t="s">
        <v>73</v>
      </c>
      <c r="C2574">
        <v>340</v>
      </c>
      <c r="D2574" s="404">
        <v>45246</v>
      </c>
      <c r="E2574" t="s">
        <v>1979</v>
      </c>
      <c r="F2574">
        <v>133.38</v>
      </c>
      <c r="G2574">
        <v>2432337</v>
      </c>
      <c r="I2574" t="s">
        <v>1166</v>
      </c>
    </row>
    <row r="2575" spans="1:9" x14ac:dyDescent="0.25">
      <c r="A2575">
        <v>7550</v>
      </c>
      <c r="B2575" t="s">
        <v>73</v>
      </c>
      <c r="C2575">
        <v>340</v>
      </c>
      <c r="D2575" s="404">
        <v>45232</v>
      </c>
      <c r="E2575" t="s">
        <v>1980</v>
      </c>
      <c r="F2575">
        <v>139.69999999999999</v>
      </c>
      <c r="G2575">
        <v>2413558</v>
      </c>
      <c r="I2575" t="s">
        <v>1166</v>
      </c>
    </row>
    <row r="2576" spans="1:9" x14ac:dyDescent="0.25">
      <c r="A2576">
        <v>7550</v>
      </c>
      <c r="B2576" t="s">
        <v>73</v>
      </c>
      <c r="C2576">
        <v>140</v>
      </c>
      <c r="D2576" s="404">
        <v>45022</v>
      </c>
      <c r="E2576" t="s">
        <v>1981</v>
      </c>
      <c r="F2576">
        <v>0.45</v>
      </c>
      <c r="G2576">
        <v>2150768</v>
      </c>
      <c r="I2576" t="s">
        <v>1166</v>
      </c>
    </row>
    <row r="2577" spans="1:9" x14ac:dyDescent="0.25">
      <c r="A2577">
        <v>7550</v>
      </c>
      <c r="B2577" t="s">
        <v>73</v>
      </c>
      <c r="C2577">
        <v>140</v>
      </c>
      <c r="D2577" s="404">
        <v>45169</v>
      </c>
      <c r="E2577" t="s">
        <v>1981</v>
      </c>
      <c r="F2577">
        <v>0.45</v>
      </c>
      <c r="G2577">
        <v>2332330</v>
      </c>
      <c r="I2577" t="s">
        <v>1166</v>
      </c>
    </row>
    <row r="2578" spans="1:9" x14ac:dyDescent="0.25">
      <c r="A2578">
        <v>7550</v>
      </c>
      <c r="B2578" t="s">
        <v>73</v>
      </c>
      <c r="C2578">
        <v>140</v>
      </c>
      <c r="D2578" s="404">
        <v>45057</v>
      </c>
      <c r="E2578" t="s">
        <v>1982</v>
      </c>
      <c r="F2578">
        <v>0.68</v>
      </c>
      <c r="G2578">
        <v>2189404</v>
      </c>
      <c r="I2578" t="s">
        <v>1166</v>
      </c>
    </row>
    <row r="2579" spans="1:9" x14ac:dyDescent="0.25">
      <c r="A2579">
        <v>7550</v>
      </c>
      <c r="B2579" t="s">
        <v>73</v>
      </c>
      <c r="C2579">
        <v>140</v>
      </c>
      <c r="D2579" s="404">
        <v>45043</v>
      </c>
      <c r="E2579" t="s">
        <v>1983</v>
      </c>
      <c r="F2579">
        <v>1.1299999999999999</v>
      </c>
      <c r="G2579">
        <v>2170817</v>
      </c>
      <c r="I2579" t="s">
        <v>1166</v>
      </c>
    </row>
    <row r="2580" spans="1:9" x14ac:dyDescent="0.25">
      <c r="A2580">
        <v>7550</v>
      </c>
      <c r="B2580" t="s">
        <v>73</v>
      </c>
      <c r="C2580">
        <v>140</v>
      </c>
      <c r="D2580" s="404">
        <v>45077</v>
      </c>
      <c r="E2580" t="s">
        <v>1984</v>
      </c>
      <c r="F2580">
        <v>1.8</v>
      </c>
      <c r="G2580">
        <v>2216232</v>
      </c>
      <c r="I2580" t="s">
        <v>1166</v>
      </c>
    </row>
    <row r="2581" spans="1:9" x14ac:dyDescent="0.25">
      <c r="A2581">
        <v>7550</v>
      </c>
      <c r="B2581" t="s">
        <v>73</v>
      </c>
      <c r="C2581">
        <v>140</v>
      </c>
      <c r="D2581" s="404">
        <v>45126</v>
      </c>
      <c r="E2581" t="s">
        <v>1984</v>
      </c>
      <c r="F2581">
        <v>1.8</v>
      </c>
      <c r="G2581">
        <v>2275971</v>
      </c>
      <c r="I2581" t="s">
        <v>1166</v>
      </c>
    </row>
    <row r="2582" spans="1:9" x14ac:dyDescent="0.25">
      <c r="A2582">
        <v>7550</v>
      </c>
      <c r="B2582" t="s">
        <v>73</v>
      </c>
      <c r="C2582">
        <v>140</v>
      </c>
      <c r="D2582" s="404">
        <v>45112</v>
      </c>
      <c r="E2582" t="s">
        <v>1985</v>
      </c>
      <c r="F2582">
        <v>3.83</v>
      </c>
      <c r="G2582">
        <v>2260464</v>
      </c>
      <c r="I2582" t="s">
        <v>1166</v>
      </c>
    </row>
    <row r="2583" spans="1:9" x14ac:dyDescent="0.25">
      <c r="A2583">
        <v>7550</v>
      </c>
      <c r="B2583" t="s">
        <v>73</v>
      </c>
      <c r="C2583">
        <v>140</v>
      </c>
      <c r="D2583" s="404">
        <v>45036</v>
      </c>
      <c r="E2583" t="s">
        <v>1986</v>
      </c>
      <c r="F2583">
        <v>4.05</v>
      </c>
      <c r="G2583">
        <v>2164305</v>
      </c>
      <c r="I2583" t="s">
        <v>1166</v>
      </c>
    </row>
    <row r="2584" spans="1:9" x14ac:dyDescent="0.25">
      <c r="A2584">
        <v>7550</v>
      </c>
      <c r="B2584" t="s">
        <v>73</v>
      </c>
      <c r="C2584">
        <v>140</v>
      </c>
      <c r="D2584" s="404">
        <v>45169</v>
      </c>
      <c r="E2584" t="s">
        <v>1986</v>
      </c>
      <c r="F2584">
        <v>4.05</v>
      </c>
      <c r="G2584">
        <v>2332332</v>
      </c>
      <c r="I2584" t="s">
        <v>1166</v>
      </c>
    </row>
    <row r="2585" spans="1:9" x14ac:dyDescent="0.25">
      <c r="A2585">
        <v>7550</v>
      </c>
      <c r="B2585" t="s">
        <v>73</v>
      </c>
      <c r="C2585">
        <v>140</v>
      </c>
      <c r="D2585" s="404">
        <v>45028</v>
      </c>
      <c r="E2585" t="s">
        <v>1987</v>
      </c>
      <c r="F2585">
        <v>4.5</v>
      </c>
      <c r="G2585">
        <v>2154292</v>
      </c>
      <c r="I2585" t="s">
        <v>1166</v>
      </c>
    </row>
    <row r="2586" spans="1:9" x14ac:dyDescent="0.25">
      <c r="A2586">
        <v>7550</v>
      </c>
      <c r="B2586" t="s">
        <v>73</v>
      </c>
      <c r="C2586">
        <v>140</v>
      </c>
      <c r="D2586" s="404">
        <v>45036</v>
      </c>
      <c r="E2586" t="s">
        <v>1987</v>
      </c>
      <c r="F2586">
        <v>4.5</v>
      </c>
      <c r="G2586">
        <v>2164306</v>
      </c>
      <c r="I2586" t="s">
        <v>1166</v>
      </c>
    </row>
    <row r="2587" spans="1:9" x14ac:dyDescent="0.25">
      <c r="A2587">
        <v>7550</v>
      </c>
      <c r="B2587" t="s">
        <v>73</v>
      </c>
      <c r="C2587">
        <v>140</v>
      </c>
      <c r="D2587" s="404">
        <v>45043</v>
      </c>
      <c r="E2587" t="s">
        <v>1987</v>
      </c>
      <c r="F2587">
        <v>4.5</v>
      </c>
      <c r="G2587">
        <v>2170818</v>
      </c>
      <c r="I2587" t="s">
        <v>1166</v>
      </c>
    </row>
    <row r="2588" spans="1:9" x14ac:dyDescent="0.25">
      <c r="A2588">
        <v>7550</v>
      </c>
      <c r="B2588" t="s">
        <v>73</v>
      </c>
      <c r="C2588">
        <v>140</v>
      </c>
      <c r="D2588" s="404">
        <v>45174</v>
      </c>
      <c r="E2588" t="s">
        <v>1987</v>
      </c>
      <c r="F2588">
        <v>4.5</v>
      </c>
      <c r="G2588">
        <v>2337440</v>
      </c>
      <c r="I2588" t="s">
        <v>1166</v>
      </c>
    </row>
    <row r="2589" spans="1:9" x14ac:dyDescent="0.25">
      <c r="A2589">
        <v>7550</v>
      </c>
      <c r="B2589" t="s">
        <v>73</v>
      </c>
      <c r="C2589">
        <v>140</v>
      </c>
      <c r="D2589" s="404">
        <v>45036</v>
      </c>
      <c r="E2589" t="s">
        <v>1988</v>
      </c>
      <c r="F2589">
        <v>7.88</v>
      </c>
      <c r="G2589">
        <v>2164304</v>
      </c>
      <c r="I2589" t="s">
        <v>1166</v>
      </c>
    </row>
    <row r="2590" spans="1:9" x14ac:dyDescent="0.25">
      <c r="A2590">
        <v>7550</v>
      </c>
      <c r="B2590" t="s">
        <v>73</v>
      </c>
      <c r="C2590">
        <v>140</v>
      </c>
      <c r="D2590" s="404">
        <v>45078</v>
      </c>
      <c r="E2590" t="s">
        <v>1989</v>
      </c>
      <c r="F2590">
        <v>12.38</v>
      </c>
      <c r="G2590">
        <v>2218096</v>
      </c>
      <c r="I2590" t="s">
        <v>1166</v>
      </c>
    </row>
    <row r="2591" spans="1:9" x14ac:dyDescent="0.25">
      <c r="A2591">
        <v>7550</v>
      </c>
      <c r="B2591" t="s">
        <v>73</v>
      </c>
      <c r="C2591">
        <v>140</v>
      </c>
      <c r="D2591" s="404">
        <v>45119</v>
      </c>
      <c r="E2591" t="s">
        <v>1989</v>
      </c>
      <c r="F2591">
        <v>12.38</v>
      </c>
      <c r="G2591">
        <v>2268972</v>
      </c>
      <c r="I2591" t="s">
        <v>1166</v>
      </c>
    </row>
    <row r="2592" spans="1:9" x14ac:dyDescent="0.25">
      <c r="A2592">
        <v>7550</v>
      </c>
      <c r="B2592" t="s">
        <v>73</v>
      </c>
      <c r="C2592">
        <v>140</v>
      </c>
      <c r="D2592" s="404">
        <v>45152</v>
      </c>
      <c r="E2592" t="s">
        <v>1989</v>
      </c>
      <c r="F2592">
        <v>12.38</v>
      </c>
      <c r="G2592">
        <v>2309030</v>
      </c>
      <c r="I2592" t="s">
        <v>1166</v>
      </c>
    </row>
    <row r="2593" spans="1:9" x14ac:dyDescent="0.25">
      <c r="A2593">
        <v>7550</v>
      </c>
      <c r="B2593" t="s">
        <v>73</v>
      </c>
      <c r="C2593">
        <v>140</v>
      </c>
      <c r="D2593" s="404">
        <v>45112</v>
      </c>
      <c r="E2593" t="s">
        <v>1990</v>
      </c>
      <c r="F2593">
        <v>14.18</v>
      </c>
      <c r="G2593">
        <v>2260465</v>
      </c>
      <c r="I2593" t="s">
        <v>1166</v>
      </c>
    </row>
    <row r="2594" spans="1:9" x14ac:dyDescent="0.25">
      <c r="A2594">
        <v>7550</v>
      </c>
      <c r="B2594" t="s">
        <v>73</v>
      </c>
      <c r="C2594">
        <v>140</v>
      </c>
      <c r="D2594" s="404">
        <v>45028</v>
      </c>
      <c r="E2594" t="s">
        <v>1991</v>
      </c>
      <c r="F2594">
        <v>14.63</v>
      </c>
      <c r="G2594">
        <v>2154293</v>
      </c>
      <c r="I2594" t="s">
        <v>1166</v>
      </c>
    </row>
    <row r="2595" spans="1:9" x14ac:dyDescent="0.25">
      <c r="A2595">
        <v>7550</v>
      </c>
      <c r="B2595" t="s">
        <v>73</v>
      </c>
      <c r="C2595">
        <v>140</v>
      </c>
      <c r="D2595" s="404">
        <v>45188</v>
      </c>
      <c r="E2595" t="s">
        <v>1992</v>
      </c>
      <c r="F2595">
        <v>15.3</v>
      </c>
      <c r="G2595">
        <v>2355145</v>
      </c>
      <c r="I2595" t="s">
        <v>1166</v>
      </c>
    </row>
    <row r="2596" spans="1:9" x14ac:dyDescent="0.25">
      <c r="A2596">
        <v>7550</v>
      </c>
      <c r="B2596" t="s">
        <v>73</v>
      </c>
      <c r="C2596">
        <v>140</v>
      </c>
      <c r="D2596" s="404">
        <v>45334</v>
      </c>
      <c r="E2596" t="s">
        <v>1992</v>
      </c>
      <c r="F2596">
        <v>15.3</v>
      </c>
      <c r="G2596">
        <v>2541942</v>
      </c>
      <c r="I2596" t="s">
        <v>1166</v>
      </c>
    </row>
    <row r="2597" spans="1:9" x14ac:dyDescent="0.25">
      <c r="A2597">
        <v>7550</v>
      </c>
      <c r="B2597" t="s">
        <v>73</v>
      </c>
      <c r="C2597">
        <v>140</v>
      </c>
      <c r="D2597" s="404">
        <v>45029</v>
      </c>
      <c r="E2597" t="s">
        <v>1993</v>
      </c>
      <c r="F2597">
        <v>16.2</v>
      </c>
      <c r="G2597">
        <v>2155966</v>
      </c>
      <c r="I2597" t="s">
        <v>1166</v>
      </c>
    </row>
    <row r="2598" spans="1:9" x14ac:dyDescent="0.25">
      <c r="A2598">
        <v>7550</v>
      </c>
      <c r="B2598" t="s">
        <v>73</v>
      </c>
      <c r="C2598">
        <v>140</v>
      </c>
      <c r="D2598" s="404">
        <v>45033</v>
      </c>
      <c r="E2598" t="s">
        <v>1994</v>
      </c>
      <c r="F2598">
        <v>18</v>
      </c>
      <c r="G2598">
        <v>2159368</v>
      </c>
      <c r="I2598" t="s">
        <v>1166</v>
      </c>
    </row>
    <row r="2599" spans="1:9" x14ac:dyDescent="0.25">
      <c r="A2599">
        <v>7550</v>
      </c>
      <c r="B2599" t="s">
        <v>73</v>
      </c>
      <c r="C2599">
        <v>140</v>
      </c>
      <c r="D2599" s="404">
        <v>45036</v>
      </c>
      <c r="E2599" t="s">
        <v>1995</v>
      </c>
      <c r="F2599">
        <v>0</v>
      </c>
      <c r="G2599">
        <v>2164308</v>
      </c>
      <c r="I2599" t="s">
        <v>1166</v>
      </c>
    </row>
    <row r="2600" spans="1:9" x14ac:dyDescent="0.25">
      <c r="A2600">
        <v>7550</v>
      </c>
      <c r="B2600" t="s">
        <v>73</v>
      </c>
      <c r="C2600">
        <v>140</v>
      </c>
      <c r="D2600" s="404">
        <v>45036</v>
      </c>
      <c r="E2600" t="s">
        <v>1996</v>
      </c>
      <c r="F2600">
        <v>22.5</v>
      </c>
      <c r="G2600">
        <v>2164310</v>
      </c>
      <c r="I2600" t="s">
        <v>1166</v>
      </c>
    </row>
    <row r="2601" spans="1:9" x14ac:dyDescent="0.25">
      <c r="A2601">
        <v>7550</v>
      </c>
      <c r="B2601" t="s">
        <v>73</v>
      </c>
      <c r="C2601">
        <v>140</v>
      </c>
      <c r="D2601" s="404">
        <v>45057</v>
      </c>
      <c r="E2601" t="s">
        <v>1997</v>
      </c>
      <c r="F2601">
        <v>25.2</v>
      </c>
      <c r="G2601">
        <v>2189405</v>
      </c>
      <c r="I2601" t="s">
        <v>1166</v>
      </c>
    </row>
    <row r="2602" spans="1:9" x14ac:dyDescent="0.25">
      <c r="A2602">
        <v>7550</v>
      </c>
      <c r="B2602" t="s">
        <v>73</v>
      </c>
      <c r="C2602">
        <v>140</v>
      </c>
      <c r="D2602" s="404">
        <v>45043</v>
      </c>
      <c r="E2602" t="s">
        <v>1998</v>
      </c>
      <c r="F2602">
        <v>28.13</v>
      </c>
      <c r="G2602">
        <v>2170821</v>
      </c>
      <c r="I2602" t="s">
        <v>1166</v>
      </c>
    </row>
    <row r="2603" spans="1:9" x14ac:dyDescent="0.25">
      <c r="A2603">
        <v>7550</v>
      </c>
      <c r="B2603" t="s">
        <v>73</v>
      </c>
      <c r="C2603">
        <v>140</v>
      </c>
      <c r="D2603" s="404">
        <v>45117</v>
      </c>
      <c r="E2603" t="s">
        <v>1999</v>
      </c>
      <c r="F2603">
        <v>32.630000000000003</v>
      </c>
      <c r="G2603">
        <v>2267318</v>
      </c>
      <c r="I2603" t="s">
        <v>1166</v>
      </c>
    </row>
    <row r="2604" spans="1:9" x14ac:dyDescent="0.25">
      <c r="A2604">
        <v>7550</v>
      </c>
      <c r="B2604" t="s">
        <v>73</v>
      </c>
      <c r="C2604">
        <v>140</v>
      </c>
      <c r="D2604" s="404">
        <v>45120</v>
      </c>
      <c r="E2604" t="s">
        <v>2000</v>
      </c>
      <c r="F2604">
        <v>38.700000000000003</v>
      </c>
      <c r="G2604">
        <v>2270790</v>
      </c>
      <c r="I2604" t="s">
        <v>1166</v>
      </c>
    </row>
    <row r="2605" spans="1:9" x14ac:dyDescent="0.25">
      <c r="A2605">
        <v>7550</v>
      </c>
      <c r="B2605" t="s">
        <v>73</v>
      </c>
      <c r="C2605">
        <v>140</v>
      </c>
      <c r="D2605" s="404">
        <v>45070</v>
      </c>
      <c r="E2605" t="s">
        <v>2001</v>
      </c>
      <c r="F2605">
        <v>40.049999999999997</v>
      </c>
      <c r="G2605">
        <v>2205908</v>
      </c>
      <c r="I2605" t="s">
        <v>1166</v>
      </c>
    </row>
    <row r="2606" spans="1:9" x14ac:dyDescent="0.25">
      <c r="A2606">
        <v>7550</v>
      </c>
      <c r="B2606" t="s">
        <v>73</v>
      </c>
      <c r="C2606">
        <v>140</v>
      </c>
      <c r="D2606" s="404">
        <v>45334</v>
      </c>
      <c r="E2606" t="s">
        <v>2001</v>
      </c>
      <c r="F2606">
        <v>40.049999999999997</v>
      </c>
      <c r="G2606">
        <v>2541945</v>
      </c>
      <c r="I2606" t="s">
        <v>1166</v>
      </c>
    </row>
    <row r="2607" spans="1:9" x14ac:dyDescent="0.25">
      <c r="A2607">
        <v>7550</v>
      </c>
      <c r="B2607" t="s">
        <v>73</v>
      </c>
      <c r="C2607">
        <v>140</v>
      </c>
      <c r="D2607" s="404">
        <v>45029</v>
      </c>
      <c r="E2607" t="s">
        <v>2002</v>
      </c>
      <c r="F2607">
        <v>43.43</v>
      </c>
      <c r="G2607">
        <v>2155964</v>
      </c>
      <c r="I2607" t="s">
        <v>1166</v>
      </c>
    </row>
    <row r="2608" spans="1:9" x14ac:dyDescent="0.25">
      <c r="A2608">
        <v>7550</v>
      </c>
      <c r="B2608" t="s">
        <v>73</v>
      </c>
      <c r="C2608">
        <v>140</v>
      </c>
      <c r="D2608" s="404">
        <v>45022</v>
      </c>
      <c r="E2608" t="s">
        <v>2003</v>
      </c>
      <c r="F2608">
        <v>44.33</v>
      </c>
      <c r="G2608">
        <v>2150769</v>
      </c>
      <c r="I2608" t="s">
        <v>1166</v>
      </c>
    </row>
    <row r="2609" spans="1:9" x14ac:dyDescent="0.25">
      <c r="A2609">
        <v>7550</v>
      </c>
      <c r="B2609" t="s">
        <v>73</v>
      </c>
      <c r="C2609">
        <v>140</v>
      </c>
      <c r="D2609" s="404">
        <v>45029</v>
      </c>
      <c r="E2609" t="s">
        <v>2004</v>
      </c>
      <c r="F2609">
        <v>44.55</v>
      </c>
      <c r="G2609">
        <v>2155965</v>
      </c>
      <c r="I2609" t="s">
        <v>1166</v>
      </c>
    </row>
    <row r="2610" spans="1:9" x14ac:dyDescent="0.25">
      <c r="A2610">
        <v>7550</v>
      </c>
      <c r="B2610" t="s">
        <v>73</v>
      </c>
      <c r="C2610">
        <v>140</v>
      </c>
      <c r="D2610" s="404">
        <v>45071</v>
      </c>
      <c r="E2610" t="s">
        <v>2005</v>
      </c>
      <c r="F2610">
        <v>49.05</v>
      </c>
      <c r="G2610">
        <v>2207730</v>
      </c>
      <c r="I2610" t="s">
        <v>1166</v>
      </c>
    </row>
    <row r="2611" spans="1:9" x14ac:dyDescent="0.25">
      <c r="A2611">
        <v>7550</v>
      </c>
      <c r="B2611" t="s">
        <v>73</v>
      </c>
      <c r="C2611">
        <v>140</v>
      </c>
      <c r="D2611" s="404">
        <v>45113</v>
      </c>
      <c r="E2611" t="s">
        <v>2006</v>
      </c>
      <c r="F2611">
        <v>55.8</v>
      </c>
      <c r="G2611">
        <v>2262097</v>
      </c>
      <c r="I2611" t="s">
        <v>1166</v>
      </c>
    </row>
    <row r="2612" spans="1:9" x14ac:dyDescent="0.25">
      <c r="A2612">
        <v>7550</v>
      </c>
      <c r="B2612" t="s">
        <v>73</v>
      </c>
      <c r="C2612">
        <v>140</v>
      </c>
      <c r="D2612" s="404">
        <v>45169</v>
      </c>
      <c r="E2612" t="s">
        <v>2006</v>
      </c>
      <c r="F2612">
        <v>55.8</v>
      </c>
      <c r="G2612">
        <v>2332331</v>
      </c>
      <c r="I2612" t="s">
        <v>1166</v>
      </c>
    </row>
    <row r="2613" spans="1:9" x14ac:dyDescent="0.25">
      <c r="A2613">
        <v>7550</v>
      </c>
      <c r="B2613" t="s">
        <v>73</v>
      </c>
      <c r="C2613">
        <v>140</v>
      </c>
      <c r="D2613" s="404">
        <v>45125</v>
      </c>
      <c r="E2613" t="s">
        <v>2007</v>
      </c>
      <c r="F2613">
        <v>87.08</v>
      </c>
      <c r="G2613">
        <v>2274231</v>
      </c>
      <c r="I2613" t="s">
        <v>1166</v>
      </c>
    </row>
    <row r="2614" spans="1:9" x14ac:dyDescent="0.25">
      <c r="A2614">
        <v>7550</v>
      </c>
      <c r="B2614" t="s">
        <v>73</v>
      </c>
      <c r="C2614">
        <v>140</v>
      </c>
      <c r="D2614" s="404">
        <v>45058</v>
      </c>
      <c r="E2614" t="s">
        <v>2008</v>
      </c>
      <c r="F2614">
        <v>2.31</v>
      </c>
      <c r="G2614">
        <v>2191909</v>
      </c>
      <c r="I2614" t="s">
        <v>1166</v>
      </c>
    </row>
    <row r="2615" spans="1:9" x14ac:dyDescent="0.25">
      <c r="A2615">
        <v>7550</v>
      </c>
      <c r="B2615" t="s">
        <v>73</v>
      </c>
      <c r="C2615">
        <v>140</v>
      </c>
      <c r="D2615" s="404">
        <v>45261</v>
      </c>
      <c r="E2615" t="s">
        <v>2009</v>
      </c>
      <c r="F2615">
        <v>2.64</v>
      </c>
      <c r="G2615">
        <v>2454734</v>
      </c>
      <c r="I2615" t="s">
        <v>1166</v>
      </c>
    </row>
    <row r="2616" spans="1:9" x14ac:dyDescent="0.25">
      <c r="A2616">
        <v>7550</v>
      </c>
      <c r="B2616" t="s">
        <v>73</v>
      </c>
      <c r="C2616">
        <v>140</v>
      </c>
      <c r="D2616" s="404">
        <v>45219</v>
      </c>
      <c r="E2616" t="s">
        <v>2010</v>
      </c>
      <c r="F2616">
        <v>6.6</v>
      </c>
      <c r="G2616">
        <v>2397587</v>
      </c>
      <c r="I2616" t="s">
        <v>1166</v>
      </c>
    </row>
    <row r="2617" spans="1:9" x14ac:dyDescent="0.25">
      <c r="A2617">
        <v>7550</v>
      </c>
      <c r="B2617" t="s">
        <v>73</v>
      </c>
      <c r="C2617">
        <v>140</v>
      </c>
      <c r="D2617" s="404">
        <v>44991</v>
      </c>
      <c r="E2617" t="s">
        <v>2011</v>
      </c>
      <c r="F2617">
        <v>13.86</v>
      </c>
      <c r="G2617">
        <v>2108180</v>
      </c>
      <c r="I2617" t="s">
        <v>1166</v>
      </c>
    </row>
    <row r="2618" spans="1:9" x14ac:dyDescent="0.25">
      <c r="A2618">
        <v>7550</v>
      </c>
      <c r="B2618" t="s">
        <v>73</v>
      </c>
      <c r="C2618">
        <v>140</v>
      </c>
      <c r="D2618" s="404">
        <v>45086</v>
      </c>
      <c r="E2618" t="s">
        <v>2012</v>
      </c>
      <c r="F2618">
        <v>14.85</v>
      </c>
      <c r="G2618">
        <v>2227126</v>
      </c>
      <c r="I2618" t="s">
        <v>1166</v>
      </c>
    </row>
    <row r="2619" spans="1:9" x14ac:dyDescent="0.25">
      <c r="A2619">
        <v>7550</v>
      </c>
      <c r="B2619" t="s">
        <v>73</v>
      </c>
      <c r="C2619">
        <v>140</v>
      </c>
      <c r="D2619" s="404">
        <v>45331</v>
      </c>
      <c r="E2619" t="s">
        <v>2013</v>
      </c>
      <c r="F2619">
        <v>23.31</v>
      </c>
      <c r="G2619">
        <v>2539882</v>
      </c>
      <c r="I2619" t="s">
        <v>1166</v>
      </c>
    </row>
    <row r="2620" spans="1:9" x14ac:dyDescent="0.25">
      <c r="A2620">
        <v>7550</v>
      </c>
      <c r="B2620" t="s">
        <v>73</v>
      </c>
      <c r="C2620">
        <v>140</v>
      </c>
      <c r="D2620" s="404">
        <v>45219</v>
      </c>
      <c r="E2620" t="s">
        <v>2014</v>
      </c>
      <c r="F2620">
        <v>22.11</v>
      </c>
      <c r="G2620">
        <v>2397588</v>
      </c>
      <c r="I2620" t="s">
        <v>1166</v>
      </c>
    </row>
    <row r="2621" spans="1:9" x14ac:dyDescent="0.25">
      <c r="A2621">
        <v>7550</v>
      </c>
      <c r="B2621" t="s">
        <v>73</v>
      </c>
      <c r="C2621">
        <v>140</v>
      </c>
      <c r="D2621" s="404">
        <v>45341</v>
      </c>
      <c r="E2621" t="s">
        <v>2015</v>
      </c>
      <c r="F2621">
        <v>32.56</v>
      </c>
      <c r="G2621">
        <v>2551960</v>
      </c>
      <c r="I2621" t="s">
        <v>1166</v>
      </c>
    </row>
    <row r="2622" spans="1:9" x14ac:dyDescent="0.25">
      <c r="A2622">
        <v>7550</v>
      </c>
      <c r="B2622" t="s">
        <v>73</v>
      </c>
      <c r="C2622">
        <v>140</v>
      </c>
      <c r="D2622" s="404">
        <v>45272</v>
      </c>
      <c r="E2622" t="s">
        <v>2016</v>
      </c>
      <c r="F2622">
        <v>39.590000000000003</v>
      </c>
      <c r="G2622">
        <v>2468697</v>
      </c>
      <c r="I2622" t="s">
        <v>1166</v>
      </c>
    </row>
    <row r="2623" spans="1:9" x14ac:dyDescent="0.25">
      <c r="A2623">
        <v>7550</v>
      </c>
      <c r="B2623" t="s">
        <v>73</v>
      </c>
      <c r="C2623">
        <v>140</v>
      </c>
      <c r="D2623" s="404">
        <v>45188</v>
      </c>
      <c r="E2623" t="s">
        <v>2017</v>
      </c>
      <c r="F2623">
        <v>46.2</v>
      </c>
      <c r="G2623">
        <v>2355147</v>
      </c>
      <c r="I2623" t="s">
        <v>1166</v>
      </c>
    </row>
    <row r="2624" spans="1:9" x14ac:dyDescent="0.25">
      <c r="A2624">
        <v>7550</v>
      </c>
      <c r="B2624" t="s">
        <v>73</v>
      </c>
      <c r="C2624">
        <v>140</v>
      </c>
      <c r="D2624" s="404">
        <v>45212</v>
      </c>
      <c r="E2624" t="s">
        <v>2018</v>
      </c>
      <c r="F2624">
        <v>57.75</v>
      </c>
      <c r="G2624">
        <v>2388764</v>
      </c>
      <c r="I2624" t="s">
        <v>1166</v>
      </c>
    </row>
    <row r="2625" spans="1:9" x14ac:dyDescent="0.25">
      <c r="A2625">
        <v>7550</v>
      </c>
      <c r="B2625" t="s">
        <v>73</v>
      </c>
      <c r="C2625">
        <v>140</v>
      </c>
      <c r="D2625" s="404">
        <v>45132</v>
      </c>
      <c r="E2625" t="s">
        <v>2019</v>
      </c>
      <c r="F2625">
        <v>76.56</v>
      </c>
      <c r="G2625">
        <v>2283277</v>
      </c>
      <c r="I2625" t="s">
        <v>1166</v>
      </c>
    </row>
    <row r="2626" spans="1:9" x14ac:dyDescent="0.25">
      <c r="A2626">
        <v>7550</v>
      </c>
      <c r="B2626" t="s">
        <v>73</v>
      </c>
      <c r="C2626">
        <v>140</v>
      </c>
      <c r="D2626" s="404">
        <v>45341</v>
      </c>
      <c r="E2626" t="s">
        <v>2020</v>
      </c>
      <c r="F2626">
        <v>119.14</v>
      </c>
      <c r="G2626">
        <v>2551962</v>
      </c>
      <c r="I2626" t="s">
        <v>1166</v>
      </c>
    </row>
    <row r="2627" spans="1:9" x14ac:dyDescent="0.25">
      <c r="A2627">
        <v>7550</v>
      </c>
      <c r="B2627" t="s">
        <v>73</v>
      </c>
      <c r="C2627">
        <v>340</v>
      </c>
      <c r="D2627" s="404">
        <v>45103</v>
      </c>
      <c r="E2627" t="s">
        <v>2021</v>
      </c>
      <c r="F2627">
        <v>0.64</v>
      </c>
      <c r="G2627">
        <v>2247427</v>
      </c>
      <c r="I2627" t="s">
        <v>1166</v>
      </c>
    </row>
    <row r="2628" spans="1:9" x14ac:dyDescent="0.25">
      <c r="A2628">
        <v>7550</v>
      </c>
      <c r="B2628" t="s">
        <v>73</v>
      </c>
      <c r="C2628">
        <v>340</v>
      </c>
      <c r="D2628" s="404">
        <v>45192</v>
      </c>
      <c r="E2628" t="s">
        <v>2021</v>
      </c>
      <c r="F2628">
        <v>0.64</v>
      </c>
      <c r="G2628">
        <v>2360824</v>
      </c>
      <c r="I2628" t="s">
        <v>1166</v>
      </c>
    </row>
    <row r="2629" spans="1:9" x14ac:dyDescent="0.25">
      <c r="A2629">
        <v>7550</v>
      </c>
      <c r="B2629" t="s">
        <v>73</v>
      </c>
      <c r="C2629">
        <v>340</v>
      </c>
      <c r="D2629" s="404">
        <v>45243</v>
      </c>
      <c r="E2629" t="s">
        <v>2022</v>
      </c>
      <c r="F2629">
        <v>1.6</v>
      </c>
      <c r="G2629">
        <v>2426763</v>
      </c>
      <c r="I2629" t="s">
        <v>1166</v>
      </c>
    </row>
    <row r="2630" spans="1:9" x14ac:dyDescent="0.25">
      <c r="A2630">
        <v>7550</v>
      </c>
      <c r="B2630" t="s">
        <v>73</v>
      </c>
      <c r="C2630">
        <v>340</v>
      </c>
      <c r="D2630" s="404">
        <v>45260</v>
      </c>
      <c r="E2630" t="s">
        <v>2023</v>
      </c>
      <c r="F2630">
        <v>3.2</v>
      </c>
      <c r="G2630">
        <v>2452785</v>
      </c>
      <c r="I2630" t="s">
        <v>1166</v>
      </c>
    </row>
    <row r="2631" spans="1:9" x14ac:dyDescent="0.25">
      <c r="A2631">
        <v>7550</v>
      </c>
      <c r="B2631" t="s">
        <v>73</v>
      </c>
      <c r="C2631">
        <v>340</v>
      </c>
      <c r="D2631" s="404">
        <v>45015</v>
      </c>
      <c r="E2631" t="s">
        <v>2024</v>
      </c>
      <c r="F2631">
        <v>5.44</v>
      </c>
      <c r="G2631">
        <v>2141912</v>
      </c>
      <c r="I2631" t="s">
        <v>1166</v>
      </c>
    </row>
    <row r="2632" spans="1:9" x14ac:dyDescent="0.25">
      <c r="A2632">
        <v>7550</v>
      </c>
      <c r="B2632" t="s">
        <v>73</v>
      </c>
      <c r="C2632">
        <v>340</v>
      </c>
      <c r="D2632" s="404">
        <v>45044</v>
      </c>
      <c r="E2632" t="s">
        <v>2025</v>
      </c>
      <c r="F2632">
        <v>8.64</v>
      </c>
      <c r="G2632">
        <v>2173662</v>
      </c>
      <c r="I2632" t="s">
        <v>1166</v>
      </c>
    </row>
    <row r="2633" spans="1:9" x14ac:dyDescent="0.25">
      <c r="A2633">
        <v>7550</v>
      </c>
      <c r="B2633" t="s">
        <v>73</v>
      </c>
      <c r="C2633">
        <v>340</v>
      </c>
      <c r="D2633" s="404">
        <v>45254</v>
      </c>
      <c r="E2633" t="s">
        <v>2026</v>
      </c>
      <c r="F2633">
        <v>10.56</v>
      </c>
      <c r="G2633">
        <v>2443608</v>
      </c>
      <c r="I2633" t="s">
        <v>1166</v>
      </c>
    </row>
    <row r="2634" spans="1:9" x14ac:dyDescent="0.25">
      <c r="A2634">
        <v>7550</v>
      </c>
      <c r="B2634" t="s">
        <v>73</v>
      </c>
      <c r="C2634">
        <v>340</v>
      </c>
      <c r="D2634" s="404">
        <v>45189</v>
      </c>
      <c r="E2634" t="s">
        <v>2027</v>
      </c>
      <c r="F2634">
        <v>16</v>
      </c>
      <c r="G2634">
        <v>2356985</v>
      </c>
      <c r="I2634" t="s">
        <v>1166</v>
      </c>
    </row>
    <row r="2635" spans="1:9" x14ac:dyDescent="0.25">
      <c r="A2635">
        <v>7550</v>
      </c>
      <c r="B2635" t="s">
        <v>73</v>
      </c>
      <c r="C2635">
        <v>340</v>
      </c>
      <c r="D2635" s="404">
        <v>45331</v>
      </c>
      <c r="E2635" t="s">
        <v>2028</v>
      </c>
      <c r="F2635">
        <v>28.8</v>
      </c>
      <c r="G2635">
        <v>2539947</v>
      </c>
      <c r="I2635" t="s">
        <v>1166</v>
      </c>
    </row>
    <row r="2636" spans="1:9" x14ac:dyDescent="0.25">
      <c r="A2636">
        <v>7550</v>
      </c>
      <c r="B2636" t="s">
        <v>73</v>
      </c>
      <c r="C2636">
        <v>340</v>
      </c>
      <c r="D2636" s="404">
        <v>45062</v>
      </c>
      <c r="E2636" t="s">
        <v>2029</v>
      </c>
      <c r="F2636">
        <v>37.44</v>
      </c>
      <c r="G2636">
        <v>2194694</v>
      </c>
      <c r="I2636" t="s">
        <v>1166</v>
      </c>
    </row>
    <row r="2637" spans="1:9" x14ac:dyDescent="0.25">
      <c r="A2637">
        <v>7550</v>
      </c>
      <c r="B2637" t="s">
        <v>73</v>
      </c>
      <c r="C2637">
        <v>340</v>
      </c>
      <c r="D2637" s="404">
        <v>45267</v>
      </c>
      <c r="E2637" t="s">
        <v>2030</v>
      </c>
      <c r="F2637">
        <v>42.24</v>
      </c>
      <c r="G2637">
        <v>2462881</v>
      </c>
      <c r="I2637" t="s">
        <v>1166</v>
      </c>
    </row>
    <row r="2638" spans="1:9" x14ac:dyDescent="0.25">
      <c r="A2638">
        <v>7550</v>
      </c>
      <c r="B2638" t="s">
        <v>73</v>
      </c>
      <c r="C2638">
        <v>240</v>
      </c>
      <c r="D2638" s="404">
        <v>45084</v>
      </c>
      <c r="E2638" t="s">
        <v>2031</v>
      </c>
      <c r="F2638">
        <v>22.1</v>
      </c>
      <c r="G2638">
        <v>2223474</v>
      </c>
      <c r="I2638" t="s">
        <v>1166</v>
      </c>
    </row>
    <row r="2639" spans="1:9" x14ac:dyDescent="0.25">
      <c r="A2639">
        <v>7550</v>
      </c>
      <c r="B2639" t="s">
        <v>73</v>
      </c>
      <c r="C2639">
        <v>240</v>
      </c>
      <c r="D2639" s="404">
        <v>44993</v>
      </c>
      <c r="E2639" t="s">
        <v>2032</v>
      </c>
      <c r="F2639">
        <v>24.82</v>
      </c>
      <c r="G2639">
        <v>2111892</v>
      </c>
      <c r="I2639" t="s">
        <v>1166</v>
      </c>
    </row>
    <row r="2640" spans="1:9" x14ac:dyDescent="0.25">
      <c r="A2640">
        <v>7550</v>
      </c>
      <c r="B2640" t="s">
        <v>73</v>
      </c>
      <c r="C2640">
        <v>240</v>
      </c>
      <c r="D2640" s="404">
        <v>45076</v>
      </c>
      <c r="E2640" t="s">
        <v>2033</v>
      </c>
      <c r="F2640">
        <v>30.6</v>
      </c>
      <c r="G2640">
        <v>2213595</v>
      </c>
      <c r="I2640" t="s">
        <v>1166</v>
      </c>
    </row>
    <row r="2641" spans="1:9" x14ac:dyDescent="0.25">
      <c r="A2641">
        <v>7550</v>
      </c>
      <c r="B2641" t="s">
        <v>73</v>
      </c>
      <c r="C2641">
        <v>240</v>
      </c>
      <c r="D2641" s="404">
        <v>45056</v>
      </c>
      <c r="E2641" t="s">
        <v>2034</v>
      </c>
      <c r="F2641">
        <v>41.48</v>
      </c>
      <c r="G2641">
        <v>2187767</v>
      </c>
      <c r="I2641" t="s">
        <v>1166</v>
      </c>
    </row>
    <row r="2642" spans="1:9" x14ac:dyDescent="0.25">
      <c r="A2642">
        <v>7550</v>
      </c>
      <c r="B2642" t="s">
        <v>73</v>
      </c>
      <c r="C2642">
        <v>240</v>
      </c>
      <c r="D2642" s="404">
        <v>45057</v>
      </c>
      <c r="E2642" t="s">
        <v>2035</v>
      </c>
      <c r="F2642">
        <v>44.88</v>
      </c>
      <c r="G2642">
        <v>2189452</v>
      </c>
      <c r="I2642" t="s">
        <v>1166</v>
      </c>
    </row>
    <row r="2643" spans="1:9" x14ac:dyDescent="0.25">
      <c r="A2643">
        <v>7550</v>
      </c>
      <c r="B2643" t="s">
        <v>73</v>
      </c>
      <c r="C2643">
        <v>140</v>
      </c>
      <c r="D2643" s="404">
        <v>45294</v>
      </c>
      <c r="E2643" t="s">
        <v>2036</v>
      </c>
      <c r="F2643">
        <v>2.8</v>
      </c>
      <c r="G2643">
        <v>2492722</v>
      </c>
      <c r="I2643" t="s">
        <v>1166</v>
      </c>
    </row>
    <row r="2644" spans="1:9" x14ac:dyDescent="0.25">
      <c r="A2644">
        <v>7550</v>
      </c>
      <c r="B2644" t="s">
        <v>73</v>
      </c>
      <c r="C2644">
        <v>140</v>
      </c>
      <c r="D2644" s="404">
        <v>45334</v>
      </c>
      <c r="E2644" t="s">
        <v>2037</v>
      </c>
      <c r="F2644">
        <v>45.36</v>
      </c>
      <c r="G2644">
        <v>2541951</v>
      </c>
      <c r="I2644" t="s">
        <v>1166</v>
      </c>
    </row>
    <row r="2645" spans="1:9" x14ac:dyDescent="0.25">
      <c r="A2645">
        <v>7550</v>
      </c>
      <c r="B2645" t="s">
        <v>73</v>
      </c>
      <c r="C2645">
        <v>140</v>
      </c>
      <c r="D2645" s="404">
        <v>45259</v>
      </c>
      <c r="E2645" t="s">
        <v>2038</v>
      </c>
      <c r="F2645">
        <v>47.6</v>
      </c>
      <c r="G2645">
        <v>2449899</v>
      </c>
      <c r="I2645" t="s">
        <v>1166</v>
      </c>
    </row>
    <row r="2646" spans="1:9" x14ac:dyDescent="0.25">
      <c r="A2646">
        <v>7550</v>
      </c>
      <c r="B2646" t="s">
        <v>73</v>
      </c>
      <c r="C2646">
        <v>140</v>
      </c>
      <c r="D2646" s="404">
        <v>45334</v>
      </c>
      <c r="E2646" t="s">
        <v>2039</v>
      </c>
      <c r="F2646">
        <v>49.56</v>
      </c>
      <c r="G2646">
        <v>2541953</v>
      </c>
      <c r="I2646" t="s">
        <v>1166</v>
      </c>
    </row>
    <row r="2647" spans="1:9" x14ac:dyDescent="0.25">
      <c r="A2647">
        <v>7550</v>
      </c>
      <c r="B2647" t="s">
        <v>73</v>
      </c>
      <c r="C2647">
        <v>140</v>
      </c>
      <c r="D2647" s="404">
        <v>45287</v>
      </c>
      <c r="E2647" t="s">
        <v>2040</v>
      </c>
      <c r="F2647">
        <v>100.8</v>
      </c>
      <c r="G2647">
        <v>2486652</v>
      </c>
      <c r="I2647" t="s">
        <v>1166</v>
      </c>
    </row>
    <row r="2648" spans="1:9" x14ac:dyDescent="0.25">
      <c r="A2648">
        <v>7550</v>
      </c>
      <c r="B2648" t="s">
        <v>73</v>
      </c>
      <c r="C2648">
        <v>140</v>
      </c>
      <c r="D2648" s="404">
        <v>45337</v>
      </c>
      <c r="E2648" t="s">
        <v>2041</v>
      </c>
      <c r="F2648">
        <v>123.2</v>
      </c>
      <c r="G2648">
        <v>2547301</v>
      </c>
      <c r="I2648" t="s">
        <v>1166</v>
      </c>
    </row>
    <row r="2649" spans="1:9" x14ac:dyDescent="0.25">
      <c r="A2649">
        <v>7550</v>
      </c>
      <c r="B2649" t="s">
        <v>73</v>
      </c>
      <c r="C2649">
        <v>140</v>
      </c>
      <c r="D2649" s="404">
        <v>45334</v>
      </c>
      <c r="E2649" t="s">
        <v>2042</v>
      </c>
      <c r="F2649">
        <v>151.19999999999999</v>
      </c>
      <c r="G2649">
        <v>2541950</v>
      </c>
      <c r="I2649" t="s">
        <v>1166</v>
      </c>
    </row>
    <row r="2650" spans="1:9" x14ac:dyDescent="0.25">
      <c r="A2650">
        <v>7550</v>
      </c>
      <c r="B2650" t="s">
        <v>73</v>
      </c>
      <c r="C2650">
        <v>240</v>
      </c>
      <c r="D2650" s="404">
        <v>44995</v>
      </c>
      <c r="E2650" t="s">
        <v>2043</v>
      </c>
      <c r="F2650">
        <v>0.46</v>
      </c>
      <c r="G2650">
        <v>2115438</v>
      </c>
      <c r="I2650" t="s">
        <v>1166</v>
      </c>
    </row>
    <row r="2651" spans="1:9" x14ac:dyDescent="0.25">
      <c r="A2651">
        <v>7550</v>
      </c>
      <c r="B2651" t="s">
        <v>73</v>
      </c>
      <c r="C2651">
        <v>240</v>
      </c>
      <c r="D2651" s="404">
        <v>45005</v>
      </c>
      <c r="E2651" t="s">
        <v>2043</v>
      </c>
      <c r="F2651">
        <v>0.46</v>
      </c>
      <c r="G2651">
        <v>2126929</v>
      </c>
      <c r="I2651" t="s">
        <v>1166</v>
      </c>
    </row>
    <row r="2652" spans="1:9" x14ac:dyDescent="0.25">
      <c r="A2652">
        <v>7550</v>
      </c>
      <c r="B2652" t="s">
        <v>73</v>
      </c>
      <c r="C2652">
        <v>240</v>
      </c>
      <c r="D2652" s="404">
        <v>45012</v>
      </c>
      <c r="E2652" t="s">
        <v>2043</v>
      </c>
      <c r="F2652">
        <v>0.46</v>
      </c>
      <c r="G2652">
        <v>2135966</v>
      </c>
      <c r="I2652" t="s">
        <v>1166</v>
      </c>
    </row>
    <row r="2653" spans="1:9" x14ac:dyDescent="0.25">
      <c r="A2653">
        <v>7550</v>
      </c>
      <c r="B2653" t="s">
        <v>73</v>
      </c>
      <c r="C2653">
        <v>240</v>
      </c>
      <c r="D2653" s="404">
        <v>45037</v>
      </c>
      <c r="E2653" t="s">
        <v>2043</v>
      </c>
      <c r="F2653">
        <v>0.46</v>
      </c>
      <c r="G2653">
        <v>2165891</v>
      </c>
      <c r="I2653" t="s">
        <v>1166</v>
      </c>
    </row>
    <row r="2654" spans="1:9" x14ac:dyDescent="0.25">
      <c r="A2654">
        <v>7550</v>
      </c>
      <c r="B2654" t="s">
        <v>73</v>
      </c>
      <c r="C2654">
        <v>240</v>
      </c>
      <c r="D2654" s="404">
        <v>45047</v>
      </c>
      <c r="E2654" t="s">
        <v>2043</v>
      </c>
      <c r="F2654">
        <v>0.46</v>
      </c>
      <c r="G2654">
        <v>2175913</v>
      </c>
      <c r="I2654" t="s">
        <v>1166</v>
      </c>
    </row>
    <row r="2655" spans="1:9" x14ac:dyDescent="0.25">
      <c r="A2655">
        <v>7550</v>
      </c>
      <c r="B2655" t="s">
        <v>73</v>
      </c>
      <c r="C2655">
        <v>240</v>
      </c>
      <c r="D2655" s="404">
        <v>45078</v>
      </c>
      <c r="E2655" t="s">
        <v>2043</v>
      </c>
      <c r="F2655">
        <v>0.49</v>
      </c>
      <c r="G2655">
        <v>2218147</v>
      </c>
      <c r="I2655" t="s">
        <v>1166</v>
      </c>
    </row>
    <row r="2656" spans="1:9" x14ac:dyDescent="0.25">
      <c r="A2656">
        <v>7550</v>
      </c>
      <c r="B2656" t="s">
        <v>73</v>
      </c>
      <c r="C2656">
        <v>240</v>
      </c>
      <c r="D2656" s="404">
        <v>45079</v>
      </c>
      <c r="E2656" t="s">
        <v>2043</v>
      </c>
      <c r="F2656">
        <v>0.49</v>
      </c>
      <c r="G2656">
        <v>2219721</v>
      </c>
      <c r="I2656" t="s">
        <v>1166</v>
      </c>
    </row>
    <row r="2657" spans="1:9" x14ac:dyDescent="0.25">
      <c r="A2657">
        <v>7550</v>
      </c>
      <c r="B2657" t="s">
        <v>73</v>
      </c>
      <c r="C2657">
        <v>240</v>
      </c>
      <c r="D2657" s="404">
        <v>45086</v>
      </c>
      <c r="E2657" t="s">
        <v>2043</v>
      </c>
      <c r="F2657">
        <v>0.49</v>
      </c>
      <c r="G2657">
        <v>2227161</v>
      </c>
      <c r="I2657" t="s">
        <v>1166</v>
      </c>
    </row>
    <row r="2658" spans="1:9" x14ac:dyDescent="0.25">
      <c r="A2658">
        <v>7550</v>
      </c>
      <c r="B2658" t="s">
        <v>73</v>
      </c>
      <c r="C2658">
        <v>240</v>
      </c>
      <c r="D2658" s="404">
        <v>45086</v>
      </c>
      <c r="E2658" t="s">
        <v>2043</v>
      </c>
      <c r="F2658">
        <v>0.49</v>
      </c>
      <c r="G2658">
        <v>2227163</v>
      </c>
      <c r="I2658" t="s">
        <v>1166</v>
      </c>
    </row>
    <row r="2659" spans="1:9" x14ac:dyDescent="0.25">
      <c r="A2659">
        <v>7550</v>
      </c>
      <c r="B2659" t="s">
        <v>73</v>
      </c>
      <c r="C2659">
        <v>240</v>
      </c>
      <c r="D2659" s="404">
        <v>45089</v>
      </c>
      <c r="E2659" t="s">
        <v>2043</v>
      </c>
      <c r="F2659">
        <v>0.49</v>
      </c>
      <c r="G2659">
        <v>2229418</v>
      </c>
      <c r="I2659" t="s">
        <v>1166</v>
      </c>
    </row>
    <row r="2660" spans="1:9" x14ac:dyDescent="0.25">
      <c r="A2660">
        <v>7550</v>
      </c>
      <c r="B2660" t="s">
        <v>73</v>
      </c>
      <c r="C2660">
        <v>240</v>
      </c>
      <c r="D2660" s="404">
        <v>45100</v>
      </c>
      <c r="E2660" t="s">
        <v>2043</v>
      </c>
      <c r="F2660">
        <v>0.49</v>
      </c>
      <c r="G2660">
        <v>2245397</v>
      </c>
      <c r="I2660" t="s">
        <v>1166</v>
      </c>
    </row>
    <row r="2661" spans="1:9" x14ac:dyDescent="0.25">
      <c r="A2661">
        <v>7550</v>
      </c>
      <c r="B2661" t="s">
        <v>73</v>
      </c>
      <c r="C2661">
        <v>240</v>
      </c>
      <c r="D2661" s="404">
        <v>45159</v>
      </c>
      <c r="E2661" t="s">
        <v>2043</v>
      </c>
      <c r="F2661">
        <v>0.49</v>
      </c>
      <c r="G2661">
        <v>2317824</v>
      </c>
      <c r="I2661" t="s">
        <v>1166</v>
      </c>
    </row>
    <row r="2662" spans="1:9" x14ac:dyDescent="0.25">
      <c r="A2662">
        <v>7550</v>
      </c>
      <c r="B2662" t="s">
        <v>73</v>
      </c>
      <c r="C2662">
        <v>240</v>
      </c>
      <c r="D2662" s="404">
        <v>45170</v>
      </c>
      <c r="E2662" t="s">
        <v>2043</v>
      </c>
      <c r="F2662">
        <v>0.49</v>
      </c>
      <c r="G2662">
        <v>2334414</v>
      </c>
      <c r="I2662" t="s">
        <v>1166</v>
      </c>
    </row>
    <row r="2663" spans="1:9" x14ac:dyDescent="0.25">
      <c r="A2663">
        <v>7550</v>
      </c>
      <c r="B2663" t="s">
        <v>73</v>
      </c>
      <c r="C2663">
        <v>240</v>
      </c>
      <c r="D2663" s="404">
        <v>45170</v>
      </c>
      <c r="E2663" t="s">
        <v>2043</v>
      </c>
      <c r="F2663">
        <v>0.49</v>
      </c>
      <c r="G2663">
        <v>2334416</v>
      </c>
      <c r="I2663" t="s">
        <v>1166</v>
      </c>
    </row>
    <row r="2664" spans="1:9" x14ac:dyDescent="0.25">
      <c r="A2664">
        <v>7550</v>
      </c>
      <c r="B2664" t="s">
        <v>73</v>
      </c>
      <c r="C2664">
        <v>240</v>
      </c>
      <c r="D2664" s="404">
        <v>45176</v>
      </c>
      <c r="E2664" t="s">
        <v>2043</v>
      </c>
      <c r="F2664">
        <v>0.49</v>
      </c>
      <c r="G2664">
        <v>2341146</v>
      </c>
      <c r="I2664" t="s">
        <v>1166</v>
      </c>
    </row>
    <row r="2665" spans="1:9" x14ac:dyDescent="0.25">
      <c r="A2665">
        <v>7550</v>
      </c>
      <c r="B2665" t="s">
        <v>73</v>
      </c>
      <c r="C2665">
        <v>240</v>
      </c>
      <c r="D2665" s="404">
        <v>45194</v>
      </c>
      <c r="E2665" t="s">
        <v>2043</v>
      </c>
      <c r="F2665">
        <v>0.49</v>
      </c>
      <c r="G2665">
        <v>2362489</v>
      </c>
      <c r="I2665" t="s">
        <v>1166</v>
      </c>
    </row>
    <row r="2666" spans="1:9" x14ac:dyDescent="0.25">
      <c r="A2666">
        <v>7550</v>
      </c>
      <c r="B2666" t="s">
        <v>73</v>
      </c>
      <c r="C2666">
        <v>240</v>
      </c>
      <c r="D2666" s="404">
        <v>45195</v>
      </c>
      <c r="E2666" t="s">
        <v>2043</v>
      </c>
      <c r="F2666">
        <v>0.49</v>
      </c>
      <c r="G2666">
        <v>2364053</v>
      </c>
      <c r="I2666" t="s">
        <v>1166</v>
      </c>
    </row>
    <row r="2667" spans="1:9" x14ac:dyDescent="0.25">
      <c r="A2667">
        <v>7550</v>
      </c>
      <c r="B2667" t="s">
        <v>73</v>
      </c>
      <c r="C2667">
        <v>240</v>
      </c>
      <c r="D2667" s="404">
        <v>45303</v>
      </c>
      <c r="E2667" t="s">
        <v>2043</v>
      </c>
      <c r="F2667">
        <v>0.51</v>
      </c>
      <c r="G2667">
        <v>2504391</v>
      </c>
      <c r="I2667" t="s">
        <v>1166</v>
      </c>
    </row>
    <row r="2668" spans="1:9" x14ac:dyDescent="0.25">
      <c r="A2668">
        <v>7550</v>
      </c>
      <c r="B2668" t="s">
        <v>73</v>
      </c>
      <c r="C2668">
        <v>240</v>
      </c>
      <c r="D2668" s="404">
        <v>45044</v>
      </c>
      <c r="E2668" t="s">
        <v>2044</v>
      </c>
      <c r="F2668">
        <v>0.69</v>
      </c>
      <c r="G2668">
        <v>2173639</v>
      </c>
      <c r="I2668" t="s">
        <v>1166</v>
      </c>
    </row>
    <row r="2669" spans="1:9" x14ac:dyDescent="0.25">
      <c r="A2669">
        <v>7550</v>
      </c>
      <c r="B2669" t="s">
        <v>73</v>
      </c>
      <c r="C2669">
        <v>240</v>
      </c>
      <c r="D2669" s="404">
        <v>45160</v>
      </c>
      <c r="E2669" t="s">
        <v>2044</v>
      </c>
      <c r="F2669">
        <v>0.74</v>
      </c>
      <c r="G2669">
        <v>2319368</v>
      </c>
      <c r="I2669" t="s">
        <v>1166</v>
      </c>
    </row>
    <row r="2670" spans="1:9" x14ac:dyDescent="0.25">
      <c r="A2670">
        <v>7550</v>
      </c>
      <c r="B2670" t="s">
        <v>73</v>
      </c>
      <c r="C2670">
        <v>240</v>
      </c>
      <c r="D2670" s="404">
        <v>45162</v>
      </c>
      <c r="E2670" t="s">
        <v>2044</v>
      </c>
      <c r="F2670">
        <v>0.74</v>
      </c>
      <c r="G2670">
        <v>2323155</v>
      </c>
      <c r="I2670" t="s">
        <v>1166</v>
      </c>
    </row>
    <row r="2671" spans="1:9" x14ac:dyDescent="0.25">
      <c r="A2671">
        <v>7550</v>
      </c>
      <c r="B2671" t="s">
        <v>73</v>
      </c>
      <c r="C2671">
        <v>240</v>
      </c>
      <c r="D2671" s="404">
        <v>45182</v>
      </c>
      <c r="E2671" t="s">
        <v>2044</v>
      </c>
      <c r="F2671">
        <v>0.74</v>
      </c>
      <c r="G2671">
        <v>2348210</v>
      </c>
      <c r="I2671" t="s">
        <v>1166</v>
      </c>
    </row>
    <row r="2672" spans="1:9" x14ac:dyDescent="0.25">
      <c r="A2672">
        <v>7550</v>
      </c>
      <c r="B2672" t="s">
        <v>73</v>
      </c>
      <c r="C2672">
        <v>240</v>
      </c>
      <c r="D2672" s="404">
        <v>45183</v>
      </c>
      <c r="E2672" t="s">
        <v>2044</v>
      </c>
      <c r="F2672">
        <v>0.74</v>
      </c>
      <c r="G2672">
        <v>2350128</v>
      </c>
      <c r="I2672" t="s">
        <v>1166</v>
      </c>
    </row>
    <row r="2673" spans="1:9" x14ac:dyDescent="0.25">
      <c r="A2673">
        <v>7550</v>
      </c>
      <c r="B2673" t="s">
        <v>73</v>
      </c>
      <c r="C2673">
        <v>240</v>
      </c>
      <c r="D2673" s="404">
        <v>45217</v>
      </c>
      <c r="E2673" t="s">
        <v>2044</v>
      </c>
      <c r="F2673">
        <v>0.74</v>
      </c>
      <c r="G2673">
        <v>2394133</v>
      </c>
      <c r="I2673" t="s">
        <v>1166</v>
      </c>
    </row>
    <row r="2674" spans="1:9" x14ac:dyDescent="0.25">
      <c r="A2674">
        <v>7550</v>
      </c>
      <c r="B2674" t="s">
        <v>73</v>
      </c>
      <c r="C2674">
        <v>240</v>
      </c>
      <c r="D2674" s="404">
        <v>45237</v>
      </c>
      <c r="E2674" t="s">
        <v>2044</v>
      </c>
      <c r="F2674">
        <v>0.74</v>
      </c>
      <c r="G2674">
        <v>2419058</v>
      </c>
      <c r="I2674" t="s">
        <v>1166</v>
      </c>
    </row>
    <row r="2675" spans="1:9" x14ac:dyDescent="0.25">
      <c r="A2675">
        <v>7550</v>
      </c>
      <c r="B2675" t="s">
        <v>73</v>
      </c>
      <c r="C2675">
        <v>240</v>
      </c>
      <c r="D2675" s="404">
        <v>45005</v>
      </c>
      <c r="E2675" t="s">
        <v>2045</v>
      </c>
      <c r="F2675">
        <v>1.1499999999999999</v>
      </c>
      <c r="G2675">
        <v>2126931</v>
      </c>
      <c r="I2675" t="s">
        <v>1166</v>
      </c>
    </row>
    <row r="2676" spans="1:9" x14ac:dyDescent="0.25">
      <c r="A2676">
        <v>7550</v>
      </c>
      <c r="B2676" t="s">
        <v>73</v>
      </c>
      <c r="C2676">
        <v>240</v>
      </c>
      <c r="D2676" s="404">
        <v>45038</v>
      </c>
      <c r="E2676" t="s">
        <v>2045</v>
      </c>
      <c r="F2676">
        <v>1.1499999999999999</v>
      </c>
      <c r="G2676">
        <v>2166455</v>
      </c>
      <c r="I2676" t="s">
        <v>1166</v>
      </c>
    </row>
    <row r="2677" spans="1:9" x14ac:dyDescent="0.25">
      <c r="A2677">
        <v>7550</v>
      </c>
      <c r="B2677" t="s">
        <v>73</v>
      </c>
      <c r="C2677">
        <v>240</v>
      </c>
      <c r="D2677" s="404">
        <v>45051</v>
      </c>
      <c r="E2677" t="s">
        <v>2045</v>
      </c>
      <c r="F2677">
        <v>1.1499999999999999</v>
      </c>
      <c r="G2677">
        <v>2182766</v>
      </c>
      <c r="I2677" t="s">
        <v>1166</v>
      </c>
    </row>
    <row r="2678" spans="1:9" x14ac:dyDescent="0.25">
      <c r="A2678">
        <v>7550</v>
      </c>
      <c r="B2678" t="s">
        <v>73</v>
      </c>
      <c r="C2678">
        <v>240</v>
      </c>
      <c r="D2678" s="404">
        <v>45091</v>
      </c>
      <c r="E2678" t="s">
        <v>2045</v>
      </c>
      <c r="F2678">
        <v>1.23</v>
      </c>
      <c r="G2678">
        <v>2232756</v>
      </c>
      <c r="I2678" t="s">
        <v>1166</v>
      </c>
    </row>
    <row r="2679" spans="1:9" x14ac:dyDescent="0.25">
      <c r="A2679">
        <v>7550</v>
      </c>
      <c r="B2679" t="s">
        <v>73</v>
      </c>
      <c r="C2679">
        <v>240</v>
      </c>
      <c r="D2679" s="404">
        <v>45128</v>
      </c>
      <c r="E2679" t="s">
        <v>2045</v>
      </c>
      <c r="F2679">
        <v>1.23</v>
      </c>
      <c r="G2679">
        <v>2281691</v>
      </c>
      <c r="I2679" t="s">
        <v>1166</v>
      </c>
    </row>
    <row r="2680" spans="1:9" x14ac:dyDescent="0.25">
      <c r="A2680">
        <v>7550</v>
      </c>
      <c r="B2680" t="s">
        <v>73</v>
      </c>
      <c r="C2680">
        <v>240</v>
      </c>
      <c r="D2680" s="404">
        <v>45148</v>
      </c>
      <c r="E2680" t="s">
        <v>2045</v>
      </c>
      <c r="F2680">
        <v>1.23</v>
      </c>
      <c r="G2680">
        <v>2305354</v>
      </c>
      <c r="I2680" t="s">
        <v>1166</v>
      </c>
    </row>
    <row r="2681" spans="1:9" x14ac:dyDescent="0.25">
      <c r="A2681">
        <v>7550</v>
      </c>
      <c r="B2681" t="s">
        <v>73</v>
      </c>
      <c r="C2681">
        <v>240</v>
      </c>
      <c r="D2681" s="404">
        <v>45191</v>
      </c>
      <c r="E2681" t="s">
        <v>2045</v>
      </c>
      <c r="F2681">
        <v>1.23</v>
      </c>
      <c r="G2681">
        <v>2360139</v>
      </c>
      <c r="I2681" t="s">
        <v>1166</v>
      </c>
    </row>
    <row r="2682" spans="1:9" x14ac:dyDescent="0.25">
      <c r="A2682">
        <v>7550</v>
      </c>
      <c r="B2682" t="s">
        <v>73</v>
      </c>
      <c r="C2682">
        <v>240</v>
      </c>
      <c r="D2682" s="404">
        <v>45005</v>
      </c>
      <c r="E2682" t="s">
        <v>2046</v>
      </c>
      <c r="F2682">
        <v>1.61</v>
      </c>
      <c r="G2682">
        <v>2126932</v>
      </c>
      <c r="I2682" t="s">
        <v>1166</v>
      </c>
    </row>
    <row r="2683" spans="1:9" x14ac:dyDescent="0.25">
      <c r="A2683">
        <v>7550</v>
      </c>
      <c r="B2683" t="s">
        <v>73</v>
      </c>
      <c r="C2683">
        <v>240</v>
      </c>
      <c r="D2683" s="404">
        <v>45044</v>
      </c>
      <c r="E2683" t="s">
        <v>2046</v>
      </c>
      <c r="F2683">
        <v>1.61</v>
      </c>
      <c r="G2683">
        <v>2173641</v>
      </c>
      <c r="I2683" t="s">
        <v>1166</v>
      </c>
    </row>
    <row r="2684" spans="1:9" x14ac:dyDescent="0.25">
      <c r="A2684">
        <v>7550</v>
      </c>
      <c r="B2684" t="s">
        <v>73</v>
      </c>
      <c r="C2684">
        <v>240</v>
      </c>
      <c r="D2684" s="404">
        <v>45069</v>
      </c>
      <c r="E2684" t="s">
        <v>2046</v>
      </c>
      <c r="F2684">
        <v>1.61</v>
      </c>
      <c r="G2684">
        <v>2203995</v>
      </c>
      <c r="I2684" t="s">
        <v>1166</v>
      </c>
    </row>
    <row r="2685" spans="1:9" x14ac:dyDescent="0.25">
      <c r="A2685">
        <v>7550</v>
      </c>
      <c r="B2685" t="s">
        <v>73</v>
      </c>
      <c r="C2685">
        <v>240</v>
      </c>
      <c r="D2685" s="404">
        <v>45108</v>
      </c>
      <c r="E2685" t="s">
        <v>2046</v>
      </c>
      <c r="F2685">
        <v>1.72</v>
      </c>
      <c r="G2685">
        <v>2256026</v>
      </c>
      <c r="I2685" t="s">
        <v>1166</v>
      </c>
    </row>
    <row r="2686" spans="1:9" x14ac:dyDescent="0.25">
      <c r="A2686">
        <v>7550</v>
      </c>
      <c r="B2686" t="s">
        <v>73</v>
      </c>
      <c r="C2686">
        <v>240</v>
      </c>
      <c r="D2686" s="404">
        <v>45134</v>
      </c>
      <c r="E2686" t="s">
        <v>2046</v>
      </c>
      <c r="F2686">
        <v>1.72</v>
      </c>
      <c r="G2686">
        <v>2286942</v>
      </c>
      <c r="I2686" t="s">
        <v>1166</v>
      </c>
    </row>
    <row r="2687" spans="1:9" x14ac:dyDescent="0.25">
      <c r="A2687">
        <v>7550</v>
      </c>
      <c r="B2687" t="s">
        <v>73</v>
      </c>
      <c r="C2687">
        <v>240</v>
      </c>
      <c r="D2687" s="404">
        <v>45162</v>
      </c>
      <c r="E2687" t="s">
        <v>2046</v>
      </c>
      <c r="F2687">
        <v>1.72</v>
      </c>
      <c r="G2687">
        <v>2323154</v>
      </c>
      <c r="I2687" t="s">
        <v>1166</v>
      </c>
    </row>
    <row r="2688" spans="1:9" x14ac:dyDescent="0.25">
      <c r="A2688">
        <v>7550</v>
      </c>
      <c r="B2688" t="s">
        <v>73</v>
      </c>
      <c r="C2688">
        <v>240</v>
      </c>
      <c r="D2688" s="404">
        <v>45169</v>
      </c>
      <c r="E2688" t="s">
        <v>2046</v>
      </c>
      <c r="F2688">
        <v>1.72</v>
      </c>
      <c r="G2688">
        <v>2332379</v>
      </c>
      <c r="I2688" t="s">
        <v>1166</v>
      </c>
    </row>
    <row r="2689" spans="1:9" x14ac:dyDescent="0.25">
      <c r="A2689">
        <v>7550</v>
      </c>
      <c r="B2689" t="s">
        <v>73</v>
      </c>
      <c r="C2689">
        <v>240</v>
      </c>
      <c r="D2689" s="404">
        <v>45013</v>
      </c>
      <c r="E2689" t="s">
        <v>2047</v>
      </c>
      <c r="F2689">
        <v>1.84</v>
      </c>
      <c r="G2689">
        <v>2137781</v>
      </c>
      <c r="I2689" t="s">
        <v>1166</v>
      </c>
    </row>
    <row r="2690" spans="1:9" x14ac:dyDescent="0.25">
      <c r="A2690">
        <v>7550</v>
      </c>
      <c r="B2690" t="s">
        <v>73</v>
      </c>
      <c r="C2690">
        <v>240</v>
      </c>
      <c r="D2690" s="404">
        <v>45089</v>
      </c>
      <c r="E2690" t="s">
        <v>2047</v>
      </c>
      <c r="F2690">
        <v>1.96</v>
      </c>
      <c r="G2690">
        <v>2229417</v>
      </c>
      <c r="I2690" t="s">
        <v>1166</v>
      </c>
    </row>
    <row r="2691" spans="1:9" x14ac:dyDescent="0.25">
      <c r="A2691">
        <v>7550</v>
      </c>
      <c r="B2691" t="s">
        <v>73</v>
      </c>
      <c r="C2691">
        <v>240</v>
      </c>
      <c r="D2691" s="404">
        <v>45100</v>
      </c>
      <c r="E2691" t="s">
        <v>2047</v>
      </c>
      <c r="F2691">
        <v>1.96</v>
      </c>
      <c r="G2691">
        <v>2245399</v>
      </c>
      <c r="I2691" t="s">
        <v>1166</v>
      </c>
    </row>
    <row r="2692" spans="1:9" x14ac:dyDescent="0.25">
      <c r="A2692">
        <v>7550</v>
      </c>
      <c r="B2692" t="s">
        <v>73</v>
      </c>
      <c r="C2692">
        <v>240</v>
      </c>
      <c r="D2692" s="404">
        <v>45113</v>
      </c>
      <c r="E2692" t="s">
        <v>2047</v>
      </c>
      <c r="F2692">
        <v>1.96</v>
      </c>
      <c r="G2692">
        <v>2262141</v>
      </c>
      <c r="I2692" t="s">
        <v>1166</v>
      </c>
    </row>
    <row r="2693" spans="1:9" x14ac:dyDescent="0.25">
      <c r="A2693">
        <v>7550</v>
      </c>
      <c r="B2693" t="s">
        <v>73</v>
      </c>
      <c r="C2693">
        <v>240</v>
      </c>
      <c r="D2693" s="404">
        <v>45154</v>
      </c>
      <c r="E2693" t="s">
        <v>2047</v>
      </c>
      <c r="F2693">
        <v>1.96</v>
      </c>
      <c r="G2693">
        <v>2312365</v>
      </c>
      <c r="I2693" t="s">
        <v>1166</v>
      </c>
    </row>
    <row r="2694" spans="1:9" x14ac:dyDescent="0.25">
      <c r="A2694">
        <v>7550</v>
      </c>
      <c r="B2694" t="s">
        <v>73</v>
      </c>
      <c r="C2694">
        <v>240</v>
      </c>
      <c r="D2694" s="404">
        <v>45160</v>
      </c>
      <c r="E2694" t="s">
        <v>2047</v>
      </c>
      <c r="F2694">
        <v>1.96</v>
      </c>
      <c r="G2694">
        <v>2319365</v>
      </c>
      <c r="I2694" t="s">
        <v>1166</v>
      </c>
    </row>
    <row r="2695" spans="1:9" x14ac:dyDescent="0.25">
      <c r="A2695">
        <v>7550</v>
      </c>
      <c r="B2695" t="s">
        <v>73</v>
      </c>
      <c r="C2695">
        <v>240</v>
      </c>
      <c r="D2695" s="404">
        <v>45161</v>
      </c>
      <c r="E2695" t="s">
        <v>2047</v>
      </c>
      <c r="F2695">
        <v>1.96</v>
      </c>
      <c r="G2695">
        <v>2321091</v>
      </c>
      <c r="I2695" t="s">
        <v>1166</v>
      </c>
    </row>
    <row r="2696" spans="1:9" x14ac:dyDescent="0.25">
      <c r="A2696">
        <v>7550</v>
      </c>
      <c r="B2696" t="s">
        <v>73</v>
      </c>
      <c r="C2696">
        <v>240</v>
      </c>
      <c r="D2696" s="404">
        <v>45167</v>
      </c>
      <c r="E2696" t="s">
        <v>2047</v>
      </c>
      <c r="F2696">
        <v>1.96</v>
      </c>
      <c r="G2696">
        <v>2328696</v>
      </c>
      <c r="I2696" t="s">
        <v>1166</v>
      </c>
    </row>
    <row r="2697" spans="1:9" x14ac:dyDescent="0.25">
      <c r="A2697">
        <v>7550</v>
      </c>
      <c r="B2697" t="s">
        <v>73</v>
      </c>
      <c r="C2697">
        <v>240</v>
      </c>
      <c r="D2697" s="404">
        <v>45184</v>
      </c>
      <c r="E2697" t="s">
        <v>2047</v>
      </c>
      <c r="F2697">
        <v>1.96</v>
      </c>
      <c r="G2697">
        <v>2351571</v>
      </c>
      <c r="I2697" t="s">
        <v>1166</v>
      </c>
    </row>
    <row r="2698" spans="1:9" x14ac:dyDescent="0.25">
      <c r="A2698">
        <v>7550</v>
      </c>
      <c r="B2698" t="s">
        <v>73</v>
      </c>
      <c r="C2698">
        <v>240</v>
      </c>
      <c r="D2698" s="404">
        <v>45191</v>
      </c>
      <c r="E2698" t="s">
        <v>2047</v>
      </c>
      <c r="F2698">
        <v>1.96</v>
      </c>
      <c r="G2698">
        <v>2360140</v>
      </c>
      <c r="I2698" t="s">
        <v>1166</v>
      </c>
    </row>
    <row r="2699" spans="1:9" x14ac:dyDescent="0.25">
      <c r="A2699">
        <v>7550</v>
      </c>
      <c r="B2699" t="s">
        <v>73</v>
      </c>
      <c r="C2699">
        <v>240</v>
      </c>
      <c r="D2699" s="404">
        <v>45016</v>
      </c>
      <c r="E2699" t="s">
        <v>2048</v>
      </c>
      <c r="F2699">
        <v>2.2999999999999998</v>
      </c>
      <c r="G2699">
        <v>2146019</v>
      </c>
      <c r="I2699" t="s">
        <v>1166</v>
      </c>
    </row>
    <row r="2700" spans="1:9" x14ac:dyDescent="0.25">
      <c r="A2700">
        <v>7550</v>
      </c>
      <c r="B2700" t="s">
        <v>73</v>
      </c>
      <c r="C2700">
        <v>240</v>
      </c>
      <c r="D2700" s="404">
        <v>45055</v>
      </c>
      <c r="E2700" t="s">
        <v>2048</v>
      </c>
      <c r="F2700">
        <v>2.2999999999999998</v>
      </c>
      <c r="G2700">
        <v>2185917</v>
      </c>
      <c r="I2700" t="s">
        <v>1166</v>
      </c>
    </row>
    <row r="2701" spans="1:9" x14ac:dyDescent="0.25">
      <c r="A2701">
        <v>7550</v>
      </c>
      <c r="B2701" t="s">
        <v>73</v>
      </c>
      <c r="C2701">
        <v>240</v>
      </c>
      <c r="D2701" s="404">
        <v>45065</v>
      </c>
      <c r="E2701" t="s">
        <v>2048</v>
      </c>
      <c r="F2701">
        <v>2.2999999999999998</v>
      </c>
      <c r="G2701">
        <v>2200083</v>
      </c>
      <c r="I2701" t="s">
        <v>1166</v>
      </c>
    </row>
    <row r="2702" spans="1:9" x14ac:dyDescent="0.25">
      <c r="A2702">
        <v>7550</v>
      </c>
      <c r="B2702" t="s">
        <v>73</v>
      </c>
      <c r="C2702">
        <v>240</v>
      </c>
      <c r="D2702" s="404">
        <v>45094</v>
      </c>
      <c r="E2702" t="s">
        <v>2048</v>
      </c>
      <c r="F2702">
        <v>2.4500000000000002</v>
      </c>
      <c r="G2702">
        <v>2236916</v>
      </c>
      <c r="I2702" t="s">
        <v>1166</v>
      </c>
    </row>
    <row r="2703" spans="1:9" x14ac:dyDescent="0.25">
      <c r="A2703">
        <v>7550</v>
      </c>
      <c r="B2703" t="s">
        <v>73</v>
      </c>
      <c r="C2703">
        <v>240</v>
      </c>
      <c r="D2703" s="404">
        <v>45106</v>
      </c>
      <c r="E2703" t="s">
        <v>2048</v>
      </c>
      <c r="F2703">
        <v>2.4500000000000002</v>
      </c>
      <c r="G2703">
        <v>2252939</v>
      </c>
      <c r="I2703" t="s">
        <v>1166</v>
      </c>
    </row>
    <row r="2704" spans="1:9" x14ac:dyDescent="0.25">
      <c r="A2704">
        <v>7550</v>
      </c>
      <c r="B2704" t="s">
        <v>73</v>
      </c>
      <c r="C2704">
        <v>240</v>
      </c>
      <c r="D2704" s="404">
        <v>45110</v>
      </c>
      <c r="E2704" t="s">
        <v>2048</v>
      </c>
      <c r="F2704">
        <v>2.4500000000000002</v>
      </c>
      <c r="G2704">
        <v>2257247</v>
      </c>
      <c r="I2704" t="s">
        <v>1166</v>
      </c>
    </row>
    <row r="2705" spans="1:9" x14ac:dyDescent="0.25">
      <c r="A2705">
        <v>7550</v>
      </c>
      <c r="B2705" t="s">
        <v>73</v>
      </c>
      <c r="C2705">
        <v>240</v>
      </c>
      <c r="D2705" s="404">
        <v>45119</v>
      </c>
      <c r="E2705" t="s">
        <v>2048</v>
      </c>
      <c r="F2705">
        <v>2.4500000000000002</v>
      </c>
      <c r="G2705">
        <v>2269027</v>
      </c>
      <c r="I2705" t="s">
        <v>1166</v>
      </c>
    </row>
    <row r="2706" spans="1:9" x14ac:dyDescent="0.25">
      <c r="A2706">
        <v>7550</v>
      </c>
      <c r="B2706" t="s">
        <v>73</v>
      </c>
      <c r="C2706">
        <v>240</v>
      </c>
      <c r="D2706" s="404">
        <v>45132</v>
      </c>
      <c r="E2706" t="s">
        <v>2048</v>
      </c>
      <c r="F2706">
        <v>2.4500000000000002</v>
      </c>
      <c r="G2706">
        <v>2283308</v>
      </c>
      <c r="I2706" t="s">
        <v>1166</v>
      </c>
    </row>
    <row r="2707" spans="1:9" x14ac:dyDescent="0.25">
      <c r="A2707">
        <v>7550</v>
      </c>
      <c r="B2707" t="s">
        <v>73</v>
      </c>
      <c r="C2707">
        <v>240</v>
      </c>
      <c r="D2707" s="404">
        <v>45161</v>
      </c>
      <c r="E2707" t="s">
        <v>2048</v>
      </c>
      <c r="F2707">
        <v>2.4500000000000002</v>
      </c>
      <c r="G2707">
        <v>2321092</v>
      </c>
      <c r="I2707" t="s">
        <v>1166</v>
      </c>
    </row>
    <row r="2708" spans="1:9" x14ac:dyDescent="0.25">
      <c r="A2708">
        <v>7550</v>
      </c>
      <c r="B2708" t="s">
        <v>73</v>
      </c>
      <c r="C2708">
        <v>240</v>
      </c>
      <c r="D2708" s="404">
        <v>45006</v>
      </c>
      <c r="E2708" t="s">
        <v>2049</v>
      </c>
      <c r="F2708">
        <v>2.76</v>
      </c>
      <c r="G2708">
        <v>2128522</v>
      </c>
      <c r="I2708" t="s">
        <v>1166</v>
      </c>
    </row>
    <row r="2709" spans="1:9" x14ac:dyDescent="0.25">
      <c r="A2709">
        <v>7550</v>
      </c>
      <c r="B2709" t="s">
        <v>73</v>
      </c>
      <c r="C2709">
        <v>240</v>
      </c>
      <c r="D2709" s="404">
        <v>45040</v>
      </c>
      <c r="E2709" t="s">
        <v>2049</v>
      </c>
      <c r="F2709">
        <v>2.76</v>
      </c>
      <c r="G2709">
        <v>2167467</v>
      </c>
      <c r="I2709" t="s">
        <v>1166</v>
      </c>
    </row>
    <row r="2710" spans="1:9" x14ac:dyDescent="0.25">
      <c r="A2710">
        <v>7550</v>
      </c>
      <c r="B2710" t="s">
        <v>73</v>
      </c>
      <c r="C2710">
        <v>240</v>
      </c>
      <c r="D2710" s="404">
        <v>45055</v>
      </c>
      <c r="E2710" t="s">
        <v>2049</v>
      </c>
      <c r="F2710">
        <v>2.76</v>
      </c>
      <c r="G2710">
        <v>2185918</v>
      </c>
      <c r="I2710" t="s">
        <v>1166</v>
      </c>
    </row>
    <row r="2711" spans="1:9" x14ac:dyDescent="0.25">
      <c r="A2711">
        <v>7550</v>
      </c>
      <c r="B2711" t="s">
        <v>73</v>
      </c>
      <c r="C2711">
        <v>240</v>
      </c>
      <c r="D2711" s="404">
        <v>45058</v>
      </c>
      <c r="E2711" t="s">
        <v>2049</v>
      </c>
      <c r="F2711">
        <v>2.76</v>
      </c>
      <c r="G2711">
        <v>2191952</v>
      </c>
      <c r="I2711" t="s">
        <v>1166</v>
      </c>
    </row>
    <row r="2712" spans="1:9" x14ac:dyDescent="0.25">
      <c r="A2712">
        <v>7550</v>
      </c>
      <c r="B2712" t="s">
        <v>73</v>
      </c>
      <c r="C2712">
        <v>240</v>
      </c>
      <c r="D2712" s="404">
        <v>45078</v>
      </c>
      <c r="E2712" t="s">
        <v>2049</v>
      </c>
      <c r="F2712">
        <v>2.94</v>
      </c>
      <c r="G2712">
        <v>2218145</v>
      </c>
      <c r="I2712" t="s">
        <v>1166</v>
      </c>
    </row>
    <row r="2713" spans="1:9" x14ac:dyDescent="0.25">
      <c r="A2713">
        <v>7550</v>
      </c>
      <c r="B2713" t="s">
        <v>73</v>
      </c>
      <c r="C2713">
        <v>240</v>
      </c>
      <c r="D2713" s="404">
        <v>45131</v>
      </c>
      <c r="E2713" t="s">
        <v>2049</v>
      </c>
      <c r="F2713">
        <v>2.94</v>
      </c>
      <c r="G2713">
        <v>2281694</v>
      </c>
      <c r="I2713" t="s">
        <v>1166</v>
      </c>
    </row>
    <row r="2714" spans="1:9" x14ac:dyDescent="0.25">
      <c r="A2714">
        <v>7550</v>
      </c>
      <c r="B2714" t="s">
        <v>73</v>
      </c>
      <c r="C2714">
        <v>240</v>
      </c>
      <c r="D2714" s="404">
        <v>45132</v>
      </c>
      <c r="E2714" t="s">
        <v>2049</v>
      </c>
      <c r="F2714">
        <v>2.94</v>
      </c>
      <c r="G2714">
        <v>2283307</v>
      </c>
      <c r="I2714" t="s">
        <v>1166</v>
      </c>
    </row>
    <row r="2715" spans="1:9" x14ac:dyDescent="0.25">
      <c r="A2715">
        <v>7550</v>
      </c>
      <c r="B2715" t="s">
        <v>73</v>
      </c>
      <c r="C2715">
        <v>240</v>
      </c>
      <c r="D2715" s="404">
        <v>45146</v>
      </c>
      <c r="E2715" t="s">
        <v>2049</v>
      </c>
      <c r="F2715">
        <v>2.94</v>
      </c>
      <c r="G2715">
        <v>2302061</v>
      </c>
      <c r="I2715" t="s">
        <v>1166</v>
      </c>
    </row>
    <row r="2716" spans="1:9" x14ac:dyDescent="0.25">
      <c r="A2716">
        <v>7550</v>
      </c>
      <c r="B2716" t="s">
        <v>73</v>
      </c>
      <c r="C2716">
        <v>240</v>
      </c>
      <c r="D2716" s="404">
        <v>45160</v>
      </c>
      <c r="E2716" t="s">
        <v>2049</v>
      </c>
      <c r="F2716">
        <v>2.94</v>
      </c>
      <c r="G2716">
        <v>2319369</v>
      </c>
      <c r="I2716" t="s">
        <v>1166</v>
      </c>
    </row>
    <row r="2717" spans="1:9" x14ac:dyDescent="0.25">
      <c r="A2717">
        <v>7550</v>
      </c>
      <c r="B2717" t="s">
        <v>73</v>
      </c>
      <c r="C2717">
        <v>240</v>
      </c>
      <c r="D2717" s="404">
        <v>45188</v>
      </c>
      <c r="E2717" t="s">
        <v>2049</v>
      </c>
      <c r="F2717">
        <v>2.94</v>
      </c>
      <c r="G2717">
        <v>2355200</v>
      </c>
      <c r="I2717" t="s">
        <v>1166</v>
      </c>
    </row>
    <row r="2718" spans="1:9" x14ac:dyDescent="0.25">
      <c r="A2718">
        <v>7550</v>
      </c>
      <c r="B2718" t="s">
        <v>73</v>
      </c>
      <c r="C2718">
        <v>240</v>
      </c>
      <c r="D2718" s="404">
        <v>45038</v>
      </c>
      <c r="E2718" t="s">
        <v>2050</v>
      </c>
      <c r="F2718">
        <v>2.99</v>
      </c>
      <c r="G2718">
        <v>2166453</v>
      </c>
      <c r="I2718" t="s">
        <v>1166</v>
      </c>
    </row>
    <row r="2719" spans="1:9" x14ac:dyDescent="0.25">
      <c r="A2719">
        <v>7550</v>
      </c>
      <c r="B2719" t="s">
        <v>73</v>
      </c>
      <c r="C2719">
        <v>240</v>
      </c>
      <c r="D2719" s="404">
        <v>45044</v>
      </c>
      <c r="E2719" t="s">
        <v>2050</v>
      </c>
      <c r="F2719">
        <v>2.99</v>
      </c>
      <c r="G2719">
        <v>2173640</v>
      </c>
      <c r="I2719" t="s">
        <v>1166</v>
      </c>
    </row>
    <row r="2720" spans="1:9" x14ac:dyDescent="0.25">
      <c r="A2720">
        <v>7550</v>
      </c>
      <c r="B2720" t="s">
        <v>73</v>
      </c>
      <c r="C2720">
        <v>240</v>
      </c>
      <c r="D2720" s="404">
        <v>45086</v>
      </c>
      <c r="E2720" t="s">
        <v>2050</v>
      </c>
      <c r="F2720">
        <v>3.19</v>
      </c>
      <c r="G2720">
        <v>2227164</v>
      </c>
      <c r="I2720" t="s">
        <v>1166</v>
      </c>
    </row>
    <row r="2721" spans="1:9" x14ac:dyDescent="0.25">
      <c r="A2721">
        <v>7550</v>
      </c>
      <c r="B2721" t="s">
        <v>73</v>
      </c>
      <c r="C2721">
        <v>240</v>
      </c>
      <c r="D2721" s="404">
        <v>45120</v>
      </c>
      <c r="E2721" t="s">
        <v>2050</v>
      </c>
      <c r="F2721">
        <v>3.19</v>
      </c>
      <c r="G2721">
        <v>2270839</v>
      </c>
      <c r="I2721" t="s">
        <v>1166</v>
      </c>
    </row>
    <row r="2722" spans="1:9" x14ac:dyDescent="0.25">
      <c r="A2722">
        <v>7550</v>
      </c>
      <c r="B2722" t="s">
        <v>73</v>
      </c>
      <c r="C2722">
        <v>240</v>
      </c>
      <c r="D2722" s="404">
        <v>45138</v>
      </c>
      <c r="E2722" t="s">
        <v>2050</v>
      </c>
      <c r="F2722">
        <v>3.19</v>
      </c>
      <c r="G2722">
        <v>2291955</v>
      </c>
      <c r="I2722" t="s">
        <v>1166</v>
      </c>
    </row>
    <row r="2723" spans="1:9" x14ac:dyDescent="0.25">
      <c r="A2723">
        <v>7550</v>
      </c>
      <c r="B2723" t="s">
        <v>73</v>
      </c>
      <c r="C2723">
        <v>240</v>
      </c>
      <c r="D2723" s="404">
        <v>45159</v>
      </c>
      <c r="E2723" t="s">
        <v>2050</v>
      </c>
      <c r="F2723">
        <v>3.19</v>
      </c>
      <c r="G2723">
        <v>2317822</v>
      </c>
      <c r="I2723" t="s">
        <v>1166</v>
      </c>
    </row>
    <row r="2724" spans="1:9" x14ac:dyDescent="0.25">
      <c r="A2724">
        <v>7550</v>
      </c>
      <c r="B2724" t="s">
        <v>73</v>
      </c>
      <c r="C2724">
        <v>240</v>
      </c>
      <c r="D2724" s="404">
        <v>45163</v>
      </c>
      <c r="E2724" t="s">
        <v>2050</v>
      </c>
      <c r="F2724">
        <v>3.19</v>
      </c>
      <c r="G2724">
        <v>2324712</v>
      </c>
      <c r="I2724" t="s">
        <v>1166</v>
      </c>
    </row>
    <row r="2725" spans="1:9" x14ac:dyDescent="0.25">
      <c r="A2725">
        <v>7550</v>
      </c>
      <c r="B2725" t="s">
        <v>73</v>
      </c>
      <c r="C2725">
        <v>240</v>
      </c>
      <c r="D2725" s="404">
        <v>45192</v>
      </c>
      <c r="E2725" t="s">
        <v>2050</v>
      </c>
      <c r="F2725">
        <v>3.19</v>
      </c>
      <c r="G2725">
        <v>2360816</v>
      </c>
      <c r="I2725" t="s">
        <v>1166</v>
      </c>
    </row>
    <row r="2726" spans="1:9" x14ac:dyDescent="0.25">
      <c r="A2726">
        <v>7550</v>
      </c>
      <c r="B2726" t="s">
        <v>73</v>
      </c>
      <c r="C2726">
        <v>240</v>
      </c>
      <c r="D2726" s="404">
        <v>44988</v>
      </c>
      <c r="E2726" t="s">
        <v>2051</v>
      </c>
      <c r="F2726">
        <v>3.45</v>
      </c>
      <c r="G2726">
        <v>2106170</v>
      </c>
      <c r="I2726" t="s">
        <v>1166</v>
      </c>
    </row>
    <row r="2727" spans="1:9" x14ac:dyDescent="0.25">
      <c r="A2727">
        <v>7550</v>
      </c>
      <c r="B2727" t="s">
        <v>73</v>
      </c>
      <c r="C2727">
        <v>240</v>
      </c>
      <c r="D2727" s="404">
        <v>45048</v>
      </c>
      <c r="E2727" t="s">
        <v>2051</v>
      </c>
      <c r="F2727">
        <v>3.45</v>
      </c>
      <c r="G2727">
        <v>2177556</v>
      </c>
      <c r="I2727" t="s">
        <v>1166</v>
      </c>
    </row>
    <row r="2728" spans="1:9" x14ac:dyDescent="0.25">
      <c r="A2728">
        <v>7550</v>
      </c>
      <c r="B2728" t="s">
        <v>73</v>
      </c>
      <c r="C2728">
        <v>240</v>
      </c>
      <c r="D2728" s="404">
        <v>45080</v>
      </c>
      <c r="E2728" t="s">
        <v>2051</v>
      </c>
      <c r="F2728">
        <v>3.68</v>
      </c>
      <c r="G2728">
        <v>2220312</v>
      </c>
      <c r="I2728" t="s">
        <v>1166</v>
      </c>
    </row>
    <row r="2729" spans="1:9" x14ac:dyDescent="0.25">
      <c r="A2729">
        <v>7550</v>
      </c>
      <c r="B2729" t="s">
        <v>73</v>
      </c>
      <c r="C2729">
        <v>240</v>
      </c>
      <c r="D2729" s="404">
        <v>45099</v>
      </c>
      <c r="E2729" t="s">
        <v>2051</v>
      </c>
      <c r="F2729">
        <v>3.68</v>
      </c>
      <c r="G2729">
        <v>2243518</v>
      </c>
      <c r="I2729" t="s">
        <v>1166</v>
      </c>
    </row>
    <row r="2730" spans="1:9" x14ac:dyDescent="0.25">
      <c r="A2730">
        <v>7550</v>
      </c>
      <c r="B2730" t="s">
        <v>73</v>
      </c>
      <c r="C2730">
        <v>240</v>
      </c>
      <c r="D2730" s="404">
        <v>45110</v>
      </c>
      <c r="E2730" t="s">
        <v>2051</v>
      </c>
      <c r="F2730">
        <v>3.68</v>
      </c>
      <c r="G2730">
        <v>2257249</v>
      </c>
      <c r="I2730" t="s">
        <v>1166</v>
      </c>
    </row>
    <row r="2731" spans="1:9" x14ac:dyDescent="0.25">
      <c r="A2731">
        <v>7550</v>
      </c>
      <c r="B2731" t="s">
        <v>73</v>
      </c>
      <c r="C2731">
        <v>240</v>
      </c>
      <c r="D2731" s="404">
        <v>45142</v>
      </c>
      <c r="E2731" t="s">
        <v>2051</v>
      </c>
      <c r="F2731">
        <v>3.68</v>
      </c>
      <c r="G2731">
        <v>2298767</v>
      </c>
      <c r="I2731" t="s">
        <v>1166</v>
      </c>
    </row>
    <row r="2732" spans="1:9" x14ac:dyDescent="0.25">
      <c r="A2732">
        <v>7550</v>
      </c>
      <c r="B2732" t="s">
        <v>73</v>
      </c>
      <c r="C2732">
        <v>240</v>
      </c>
      <c r="D2732" s="404">
        <v>45156</v>
      </c>
      <c r="E2732" t="s">
        <v>2051</v>
      </c>
      <c r="F2732">
        <v>3.68</v>
      </c>
      <c r="G2732">
        <v>2315610</v>
      </c>
      <c r="I2732" t="s">
        <v>1166</v>
      </c>
    </row>
    <row r="2733" spans="1:9" x14ac:dyDescent="0.25">
      <c r="A2733">
        <v>7550</v>
      </c>
      <c r="B2733" t="s">
        <v>73</v>
      </c>
      <c r="C2733">
        <v>240</v>
      </c>
      <c r="D2733" s="404">
        <v>45162</v>
      </c>
      <c r="E2733" t="s">
        <v>2051</v>
      </c>
      <c r="F2733">
        <v>3.68</v>
      </c>
      <c r="G2733">
        <v>2323152</v>
      </c>
      <c r="I2733" t="s">
        <v>1166</v>
      </c>
    </row>
    <row r="2734" spans="1:9" x14ac:dyDescent="0.25">
      <c r="A2734">
        <v>7550</v>
      </c>
      <c r="B2734" t="s">
        <v>73</v>
      </c>
      <c r="C2734">
        <v>240</v>
      </c>
      <c r="D2734" s="404">
        <v>45181</v>
      </c>
      <c r="E2734" t="s">
        <v>2051</v>
      </c>
      <c r="F2734">
        <v>3.68</v>
      </c>
      <c r="G2734">
        <v>2346165</v>
      </c>
      <c r="I2734" t="s">
        <v>1166</v>
      </c>
    </row>
    <row r="2735" spans="1:9" x14ac:dyDescent="0.25">
      <c r="A2735">
        <v>7550</v>
      </c>
      <c r="B2735" t="s">
        <v>73</v>
      </c>
      <c r="C2735">
        <v>240</v>
      </c>
      <c r="D2735" s="404">
        <v>44988</v>
      </c>
      <c r="E2735" t="s">
        <v>2052</v>
      </c>
      <c r="F2735">
        <v>3.91</v>
      </c>
      <c r="G2735">
        <v>2106173</v>
      </c>
      <c r="I2735" t="s">
        <v>1166</v>
      </c>
    </row>
    <row r="2736" spans="1:9" x14ac:dyDescent="0.25">
      <c r="A2736">
        <v>7550</v>
      </c>
      <c r="B2736" t="s">
        <v>73</v>
      </c>
      <c r="C2736">
        <v>240</v>
      </c>
      <c r="D2736" s="404">
        <v>45037</v>
      </c>
      <c r="E2736" t="s">
        <v>2052</v>
      </c>
      <c r="F2736">
        <v>3.91</v>
      </c>
      <c r="G2736">
        <v>2165890</v>
      </c>
      <c r="I2736" t="s">
        <v>1166</v>
      </c>
    </row>
    <row r="2737" spans="1:9" x14ac:dyDescent="0.25">
      <c r="A2737">
        <v>7550</v>
      </c>
      <c r="B2737" t="s">
        <v>73</v>
      </c>
      <c r="C2737">
        <v>240</v>
      </c>
      <c r="D2737" s="404">
        <v>45047</v>
      </c>
      <c r="E2737" t="s">
        <v>2052</v>
      </c>
      <c r="F2737">
        <v>3.91</v>
      </c>
      <c r="G2737">
        <v>2175911</v>
      </c>
      <c r="I2737" t="s">
        <v>1166</v>
      </c>
    </row>
    <row r="2738" spans="1:9" x14ac:dyDescent="0.25">
      <c r="A2738">
        <v>7550</v>
      </c>
      <c r="B2738" t="s">
        <v>73</v>
      </c>
      <c r="C2738">
        <v>240</v>
      </c>
      <c r="D2738" s="404">
        <v>45051</v>
      </c>
      <c r="E2738" t="s">
        <v>2052</v>
      </c>
      <c r="F2738">
        <v>3.91</v>
      </c>
      <c r="G2738">
        <v>2182765</v>
      </c>
      <c r="I2738" t="s">
        <v>1166</v>
      </c>
    </row>
    <row r="2739" spans="1:9" x14ac:dyDescent="0.25">
      <c r="A2739">
        <v>7550</v>
      </c>
      <c r="B2739" t="s">
        <v>73</v>
      </c>
      <c r="C2739">
        <v>240</v>
      </c>
      <c r="D2739" s="404">
        <v>45065</v>
      </c>
      <c r="E2739" t="s">
        <v>2052</v>
      </c>
      <c r="F2739">
        <v>3.91</v>
      </c>
      <c r="G2739">
        <v>2200080</v>
      </c>
      <c r="I2739" t="s">
        <v>1166</v>
      </c>
    </row>
    <row r="2740" spans="1:9" x14ac:dyDescent="0.25">
      <c r="A2740">
        <v>7550</v>
      </c>
      <c r="B2740" t="s">
        <v>73</v>
      </c>
      <c r="C2740">
        <v>240</v>
      </c>
      <c r="D2740" s="404">
        <v>45065</v>
      </c>
      <c r="E2740" t="s">
        <v>2052</v>
      </c>
      <c r="F2740">
        <v>3.91</v>
      </c>
      <c r="G2740">
        <v>2200081</v>
      </c>
      <c r="I2740" t="s">
        <v>1166</v>
      </c>
    </row>
    <row r="2741" spans="1:9" x14ac:dyDescent="0.25">
      <c r="A2741">
        <v>7550</v>
      </c>
      <c r="B2741" t="s">
        <v>73</v>
      </c>
      <c r="C2741">
        <v>240</v>
      </c>
      <c r="D2741" s="404">
        <v>45136</v>
      </c>
      <c r="E2741" t="s">
        <v>2052</v>
      </c>
      <c r="F2741">
        <v>4.17</v>
      </c>
      <c r="G2741">
        <v>2289127</v>
      </c>
      <c r="I2741" t="s">
        <v>1166</v>
      </c>
    </row>
    <row r="2742" spans="1:9" x14ac:dyDescent="0.25">
      <c r="A2742">
        <v>7550</v>
      </c>
      <c r="B2742" t="s">
        <v>73</v>
      </c>
      <c r="C2742">
        <v>240</v>
      </c>
      <c r="D2742" s="404">
        <v>45161</v>
      </c>
      <c r="E2742" t="s">
        <v>2052</v>
      </c>
      <c r="F2742">
        <v>4.17</v>
      </c>
      <c r="G2742">
        <v>2321094</v>
      </c>
      <c r="I2742" t="s">
        <v>1166</v>
      </c>
    </row>
    <row r="2743" spans="1:9" x14ac:dyDescent="0.25">
      <c r="A2743">
        <v>7550</v>
      </c>
      <c r="B2743" t="s">
        <v>73</v>
      </c>
      <c r="C2743">
        <v>240</v>
      </c>
      <c r="D2743" s="404">
        <v>45166</v>
      </c>
      <c r="E2743" t="s">
        <v>2052</v>
      </c>
      <c r="F2743">
        <v>4.17</v>
      </c>
      <c r="G2743">
        <v>2327148</v>
      </c>
      <c r="I2743" t="s">
        <v>1166</v>
      </c>
    </row>
    <row r="2744" spans="1:9" x14ac:dyDescent="0.25">
      <c r="A2744">
        <v>7550</v>
      </c>
      <c r="B2744" t="s">
        <v>73</v>
      </c>
      <c r="C2744">
        <v>240</v>
      </c>
      <c r="D2744" s="404">
        <v>45181</v>
      </c>
      <c r="E2744" t="s">
        <v>2052</v>
      </c>
      <c r="F2744">
        <v>4.17</v>
      </c>
      <c r="G2744">
        <v>2346167</v>
      </c>
      <c r="I2744" t="s">
        <v>1166</v>
      </c>
    </row>
    <row r="2745" spans="1:9" x14ac:dyDescent="0.25">
      <c r="A2745">
        <v>7550</v>
      </c>
      <c r="B2745" t="s">
        <v>73</v>
      </c>
      <c r="C2745">
        <v>240</v>
      </c>
      <c r="D2745" s="404">
        <v>45184</v>
      </c>
      <c r="E2745" t="s">
        <v>2052</v>
      </c>
      <c r="F2745">
        <v>4.17</v>
      </c>
      <c r="G2745">
        <v>2351568</v>
      </c>
      <c r="I2745" t="s">
        <v>1166</v>
      </c>
    </row>
    <row r="2746" spans="1:9" x14ac:dyDescent="0.25">
      <c r="A2746">
        <v>7550</v>
      </c>
      <c r="B2746" t="s">
        <v>73</v>
      </c>
      <c r="C2746">
        <v>240</v>
      </c>
      <c r="D2746" s="404">
        <v>45062</v>
      </c>
      <c r="E2746" t="s">
        <v>2053</v>
      </c>
      <c r="F2746">
        <v>4.1399999999999997</v>
      </c>
      <c r="G2746">
        <v>2194668</v>
      </c>
      <c r="I2746" t="s">
        <v>1166</v>
      </c>
    </row>
    <row r="2747" spans="1:9" x14ac:dyDescent="0.25">
      <c r="A2747">
        <v>7550</v>
      </c>
      <c r="B2747" t="s">
        <v>73</v>
      </c>
      <c r="C2747">
        <v>240</v>
      </c>
      <c r="D2747" s="404">
        <v>45062</v>
      </c>
      <c r="E2747" t="s">
        <v>2053</v>
      </c>
      <c r="F2747">
        <v>4.1399999999999997</v>
      </c>
      <c r="G2747">
        <v>2194670</v>
      </c>
      <c r="I2747" t="s">
        <v>1166</v>
      </c>
    </row>
    <row r="2748" spans="1:9" x14ac:dyDescent="0.25">
      <c r="A2748">
        <v>7550</v>
      </c>
      <c r="B2748" t="s">
        <v>73</v>
      </c>
      <c r="C2748">
        <v>240</v>
      </c>
      <c r="D2748" s="404">
        <v>45083</v>
      </c>
      <c r="E2748" t="s">
        <v>2053</v>
      </c>
      <c r="F2748">
        <v>4.41</v>
      </c>
      <c r="G2748">
        <v>2221558</v>
      </c>
      <c r="I2748" t="s">
        <v>1166</v>
      </c>
    </row>
    <row r="2749" spans="1:9" x14ac:dyDescent="0.25">
      <c r="A2749">
        <v>7550</v>
      </c>
      <c r="B2749" t="s">
        <v>73</v>
      </c>
      <c r="C2749">
        <v>240</v>
      </c>
      <c r="D2749" s="404">
        <v>45091</v>
      </c>
      <c r="E2749" t="s">
        <v>2053</v>
      </c>
      <c r="F2749">
        <v>4.41</v>
      </c>
      <c r="G2749">
        <v>2232753</v>
      </c>
      <c r="I2749" t="s">
        <v>1166</v>
      </c>
    </row>
    <row r="2750" spans="1:9" x14ac:dyDescent="0.25">
      <c r="A2750">
        <v>7550</v>
      </c>
      <c r="B2750" t="s">
        <v>73</v>
      </c>
      <c r="C2750">
        <v>240</v>
      </c>
      <c r="D2750" s="404">
        <v>45094</v>
      </c>
      <c r="E2750" t="s">
        <v>2053</v>
      </c>
      <c r="F2750">
        <v>4.41</v>
      </c>
      <c r="G2750">
        <v>2236917</v>
      </c>
      <c r="I2750" t="s">
        <v>1166</v>
      </c>
    </row>
    <row r="2751" spans="1:9" x14ac:dyDescent="0.25">
      <c r="A2751">
        <v>7550</v>
      </c>
      <c r="B2751" t="s">
        <v>73</v>
      </c>
      <c r="C2751">
        <v>240</v>
      </c>
      <c r="D2751" s="404">
        <v>45146</v>
      </c>
      <c r="E2751" t="s">
        <v>2053</v>
      </c>
      <c r="F2751">
        <v>4.41</v>
      </c>
      <c r="G2751">
        <v>2302062</v>
      </c>
      <c r="I2751" t="s">
        <v>1166</v>
      </c>
    </row>
    <row r="2752" spans="1:9" x14ac:dyDescent="0.25">
      <c r="A2752">
        <v>7550</v>
      </c>
      <c r="B2752" t="s">
        <v>73</v>
      </c>
      <c r="C2752">
        <v>240</v>
      </c>
      <c r="D2752" s="404">
        <v>45198</v>
      </c>
      <c r="E2752" t="s">
        <v>2053</v>
      </c>
      <c r="F2752">
        <v>4.41</v>
      </c>
      <c r="G2752">
        <v>2370106</v>
      </c>
      <c r="I2752" t="s">
        <v>1166</v>
      </c>
    </row>
    <row r="2753" spans="1:9" x14ac:dyDescent="0.25">
      <c r="A2753">
        <v>7550</v>
      </c>
      <c r="B2753" t="s">
        <v>73</v>
      </c>
      <c r="C2753">
        <v>240</v>
      </c>
      <c r="D2753" s="404">
        <v>45009</v>
      </c>
      <c r="E2753" t="s">
        <v>2054</v>
      </c>
      <c r="F2753">
        <v>4.5999999999999996</v>
      </c>
      <c r="G2753">
        <v>2134010</v>
      </c>
      <c r="I2753" t="s">
        <v>1166</v>
      </c>
    </row>
    <row r="2754" spans="1:9" x14ac:dyDescent="0.25">
      <c r="A2754">
        <v>7550</v>
      </c>
      <c r="B2754" t="s">
        <v>73</v>
      </c>
      <c r="C2754">
        <v>240</v>
      </c>
      <c r="D2754" s="404">
        <v>45033</v>
      </c>
      <c r="E2754" t="s">
        <v>2054</v>
      </c>
      <c r="F2754">
        <v>4.5999999999999996</v>
      </c>
      <c r="G2754">
        <v>2159394</v>
      </c>
      <c r="I2754" t="s">
        <v>1166</v>
      </c>
    </row>
    <row r="2755" spans="1:9" x14ac:dyDescent="0.25">
      <c r="A2755">
        <v>7550</v>
      </c>
      <c r="B2755" t="s">
        <v>73</v>
      </c>
      <c r="C2755">
        <v>240</v>
      </c>
      <c r="D2755" s="404">
        <v>45038</v>
      </c>
      <c r="E2755" t="s">
        <v>2054</v>
      </c>
      <c r="F2755">
        <v>4.5999999999999996</v>
      </c>
      <c r="G2755">
        <v>2166458</v>
      </c>
      <c r="I2755" t="s">
        <v>1166</v>
      </c>
    </row>
    <row r="2756" spans="1:9" x14ac:dyDescent="0.25">
      <c r="A2756">
        <v>7550</v>
      </c>
      <c r="B2756" t="s">
        <v>73</v>
      </c>
      <c r="C2756">
        <v>240</v>
      </c>
      <c r="D2756" s="404">
        <v>45047</v>
      </c>
      <c r="E2756" t="s">
        <v>2054</v>
      </c>
      <c r="F2756">
        <v>4.5999999999999996</v>
      </c>
      <c r="G2756">
        <v>2175915</v>
      </c>
      <c r="I2756" t="s">
        <v>1166</v>
      </c>
    </row>
    <row r="2757" spans="1:9" x14ac:dyDescent="0.25">
      <c r="A2757">
        <v>7550</v>
      </c>
      <c r="B2757" t="s">
        <v>73</v>
      </c>
      <c r="C2757">
        <v>240</v>
      </c>
      <c r="D2757" s="404">
        <v>45097</v>
      </c>
      <c r="E2757" t="s">
        <v>2054</v>
      </c>
      <c r="F2757">
        <v>4.9000000000000004</v>
      </c>
      <c r="G2757">
        <v>2239719</v>
      </c>
      <c r="I2757" t="s">
        <v>1166</v>
      </c>
    </row>
    <row r="2758" spans="1:9" x14ac:dyDescent="0.25">
      <c r="A2758">
        <v>7550</v>
      </c>
      <c r="B2758" t="s">
        <v>73</v>
      </c>
      <c r="C2758">
        <v>240</v>
      </c>
      <c r="D2758" s="404">
        <v>45108</v>
      </c>
      <c r="E2758" t="s">
        <v>2054</v>
      </c>
      <c r="F2758">
        <v>4.9000000000000004</v>
      </c>
      <c r="G2758">
        <v>2256025</v>
      </c>
      <c r="I2758" t="s">
        <v>1166</v>
      </c>
    </row>
    <row r="2759" spans="1:9" x14ac:dyDescent="0.25">
      <c r="A2759">
        <v>7550</v>
      </c>
      <c r="B2759" t="s">
        <v>73</v>
      </c>
      <c r="C2759">
        <v>240</v>
      </c>
      <c r="D2759" s="404">
        <v>45117</v>
      </c>
      <c r="E2759" t="s">
        <v>2054</v>
      </c>
      <c r="F2759">
        <v>4.9000000000000004</v>
      </c>
      <c r="G2759">
        <v>2267401</v>
      </c>
      <c r="I2759" t="s">
        <v>1166</v>
      </c>
    </row>
    <row r="2760" spans="1:9" x14ac:dyDescent="0.25">
      <c r="A2760">
        <v>7550</v>
      </c>
      <c r="B2760" t="s">
        <v>73</v>
      </c>
      <c r="C2760">
        <v>240</v>
      </c>
      <c r="D2760" s="404">
        <v>45159</v>
      </c>
      <c r="E2760" t="s">
        <v>2054</v>
      </c>
      <c r="F2760">
        <v>4.9000000000000004</v>
      </c>
      <c r="G2760">
        <v>2317823</v>
      </c>
      <c r="I2760" t="s">
        <v>1166</v>
      </c>
    </row>
    <row r="2761" spans="1:9" x14ac:dyDescent="0.25">
      <c r="A2761">
        <v>7550</v>
      </c>
      <c r="B2761" t="s">
        <v>73</v>
      </c>
      <c r="C2761">
        <v>240</v>
      </c>
      <c r="D2761" s="404">
        <v>45164</v>
      </c>
      <c r="E2761" t="s">
        <v>2054</v>
      </c>
      <c r="F2761">
        <v>4.9000000000000004</v>
      </c>
      <c r="G2761">
        <v>2325744</v>
      </c>
      <c r="I2761" t="s">
        <v>1166</v>
      </c>
    </row>
    <row r="2762" spans="1:9" x14ac:dyDescent="0.25">
      <c r="A2762">
        <v>7550</v>
      </c>
      <c r="B2762" t="s">
        <v>73</v>
      </c>
      <c r="C2762">
        <v>240</v>
      </c>
      <c r="D2762" s="404">
        <v>45166</v>
      </c>
      <c r="E2762" t="s">
        <v>2054</v>
      </c>
      <c r="F2762">
        <v>4.9000000000000004</v>
      </c>
      <c r="G2762">
        <v>2327146</v>
      </c>
      <c r="I2762" t="s">
        <v>1166</v>
      </c>
    </row>
    <row r="2763" spans="1:9" x14ac:dyDescent="0.25">
      <c r="A2763">
        <v>7550</v>
      </c>
      <c r="B2763" t="s">
        <v>73</v>
      </c>
      <c r="C2763">
        <v>240</v>
      </c>
      <c r="D2763" s="404">
        <v>45170</v>
      </c>
      <c r="E2763" t="s">
        <v>2054</v>
      </c>
      <c r="F2763">
        <v>4.9000000000000004</v>
      </c>
      <c r="G2763">
        <v>2334415</v>
      </c>
      <c r="I2763" t="s">
        <v>1166</v>
      </c>
    </row>
    <row r="2764" spans="1:9" x14ac:dyDescent="0.25">
      <c r="A2764">
        <v>7550</v>
      </c>
      <c r="B2764" t="s">
        <v>73</v>
      </c>
      <c r="C2764">
        <v>240</v>
      </c>
      <c r="D2764" s="404">
        <v>45178</v>
      </c>
      <c r="E2764" t="s">
        <v>2054</v>
      </c>
      <c r="F2764">
        <v>4.9000000000000004</v>
      </c>
      <c r="G2764">
        <v>2343363</v>
      </c>
      <c r="I2764" t="s">
        <v>1166</v>
      </c>
    </row>
    <row r="2765" spans="1:9" x14ac:dyDescent="0.25">
      <c r="A2765">
        <v>7550</v>
      </c>
      <c r="B2765" t="s">
        <v>73</v>
      </c>
      <c r="C2765">
        <v>240</v>
      </c>
      <c r="D2765" s="404">
        <v>45191</v>
      </c>
      <c r="E2765" t="s">
        <v>2054</v>
      </c>
      <c r="F2765">
        <v>4.9000000000000004</v>
      </c>
      <c r="G2765">
        <v>2360138</v>
      </c>
      <c r="I2765" t="s">
        <v>1166</v>
      </c>
    </row>
    <row r="2766" spans="1:9" x14ac:dyDescent="0.25">
      <c r="A2766">
        <v>7550</v>
      </c>
      <c r="B2766" t="s">
        <v>73</v>
      </c>
      <c r="C2766">
        <v>240</v>
      </c>
      <c r="D2766" s="404">
        <v>45224</v>
      </c>
      <c r="E2766" t="s">
        <v>2054</v>
      </c>
      <c r="F2766">
        <v>4.9000000000000004</v>
      </c>
      <c r="G2766">
        <v>2401733</v>
      </c>
      <c r="I2766" t="s">
        <v>1166</v>
      </c>
    </row>
    <row r="2767" spans="1:9" x14ac:dyDescent="0.25">
      <c r="A2767">
        <v>7550</v>
      </c>
      <c r="B2767" t="s">
        <v>73</v>
      </c>
      <c r="C2767">
        <v>240</v>
      </c>
      <c r="D2767" s="404">
        <v>45065</v>
      </c>
      <c r="E2767" t="s">
        <v>2055</v>
      </c>
      <c r="F2767">
        <v>5.0599999999999996</v>
      </c>
      <c r="G2767">
        <v>2200076</v>
      </c>
      <c r="I2767" t="s">
        <v>1166</v>
      </c>
    </row>
    <row r="2768" spans="1:9" x14ac:dyDescent="0.25">
      <c r="A2768">
        <v>7550</v>
      </c>
      <c r="B2768" t="s">
        <v>73</v>
      </c>
      <c r="C2768">
        <v>240</v>
      </c>
      <c r="D2768" s="404">
        <v>45117</v>
      </c>
      <c r="E2768" t="s">
        <v>2055</v>
      </c>
      <c r="F2768">
        <v>5.39</v>
      </c>
      <c r="G2768">
        <v>2267400</v>
      </c>
      <c r="I2768" t="s">
        <v>1166</v>
      </c>
    </row>
    <row r="2769" spans="1:9" x14ac:dyDescent="0.25">
      <c r="A2769">
        <v>7550</v>
      </c>
      <c r="B2769" t="s">
        <v>73</v>
      </c>
      <c r="C2769">
        <v>240</v>
      </c>
      <c r="D2769" s="404">
        <v>45122</v>
      </c>
      <c r="E2769" t="s">
        <v>2055</v>
      </c>
      <c r="F2769">
        <v>5.39</v>
      </c>
      <c r="G2769">
        <v>2271552</v>
      </c>
      <c r="I2769" t="s">
        <v>1166</v>
      </c>
    </row>
    <row r="2770" spans="1:9" x14ac:dyDescent="0.25">
      <c r="A2770">
        <v>7550</v>
      </c>
      <c r="B2770" t="s">
        <v>73</v>
      </c>
      <c r="C2770">
        <v>240</v>
      </c>
      <c r="D2770" s="404">
        <v>45132</v>
      </c>
      <c r="E2770" t="s">
        <v>2055</v>
      </c>
      <c r="F2770">
        <v>5.39</v>
      </c>
      <c r="G2770">
        <v>2283310</v>
      </c>
      <c r="I2770" t="s">
        <v>1166</v>
      </c>
    </row>
    <row r="2771" spans="1:9" x14ac:dyDescent="0.25">
      <c r="A2771">
        <v>7550</v>
      </c>
      <c r="B2771" t="s">
        <v>73</v>
      </c>
      <c r="C2771">
        <v>240</v>
      </c>
      <c r="D2771" s="404">
        <v>45212</v>
      </c>
      <c r="E2771" t="s">
        <v>2055</v>
      </c>
      <c r="F2771">
        <v>5.39</v>
      </c>
      <c r="G2771">
        <v>2388799</v>
      </c>
      <c r="I2771" t="s">
        <v>1166</v>
      </c>
    </row>
    <row r="2772" spans="1:9" x14ac:dyDescent="0.25">
      <c r="A2772">
        <v>7550</v>
      </c>
      <c r="B2772" t="s">
        <v>73</v>
      </c>
      <c r="C2772">
        <v>240</v>
      </c>
      <c r="D2772" s="404">
        <v>45318</v>
      </c>
      <c r="E2772" t="s">
        <v>2055</v>
      </c>
      <c r="F2772">
        <v>5.61</v>
      </c>
      <c r="G2772">
        <v>2523877</v>
      </c>
      <c r="I2772" t="s">
        <v>1166</v>
      </c>
    </row>
    <row r="2773" spans="1:9" x14ac:dyDescent="0.25">
      <c r="A2773">
        <v>7550</v>
      </c>
      <c r="B2773" t="s">
        <v>73</v>
      </c>
      <c r="C2773">
        <v>240</v>
      </c>
      <c r="D2773" s="404">
        <v>45005</v>
      </c>
      <c r="E2773" t="s">
        <v>2056</v>
      </c>
      <c r="F2773">
        <v>5.29</v>
      </c>
      <c r="G2773">
        <v>2126930</v>
      </c>
      <c r="I2773" t="s">
        <v>1166</v>
      </c>
    </row>
    <row r="2774" spans="1:9" x14ac:dyDescent="0.25">
      <c r="A2774">
        <v>7550</v>
      </c>
      <c r="B2774" t="s">
        <v>73</v>
      </c>
      <c r="C2774">
        <v>240</v>
      </c>
      <c r="D2774" s="404">
        <v>45091</v>
      </c>
      <c r="E2774" t="s">
        <v>2056</v>
      </c>
      <c r="F2774">
        <v>5.64</v>
      </c>
      <c r="G2774">
        <v>2232754</v>
      </c>
      <c r="I2774" t="s">
        <v>1166</v>
      </c>
    </row>
    <row r="2775" spans="1:9" x14ac:dyDescent="0.25">
      <c r="A2775">
        <v>7550</v>
      </c>
      <c r="B2775" t="s">
        <v>73</v>
      </c>
      <c r="C2775">
        <v>240</v>
      </c>
      <c r="D2775" s="404">
        <v>45097</v>
      </c>
      <c r="E2775" t="s">
        <v>2056</v>
      </c>
      <c r="F2775">
        <v>5.64</v>
      </c>
      <c r="G2775">
        <v>2239718</v>
      </c>
      <c r="I2775" t="s">
        <v>1166</v>
      </c>
    </row>
    <row r="2776" spans="1:9" x14ac:dyDescent="0.25">
      <c r="A2776">
        <v>7550</v>
      </c>
      <c r="B2776" t="s">
        <v>73</v>
      </c>
      <c r="C2776">
        <v>240</v>
      </c>
      <c r="D2776" s="404">
        <v>45120</v>
      </c>
      <c r="E2776" t="s">
        <v>2056</v>
      </c>
      <c r="F2776">
        <v>5.64</v>
      </c>
      <c r="G2776">
        <v>2270840</v>
      </c>
      <c r="I2776" t="s">
        <v>1166</v>
      </c>
    </row>
    <row r="2777" spans="1:9" x14ac:dyDescent="0.25">
      <c r="A2777">
        <v>7550</v>
      </c>
      <c r="B2777" t="s">
        <v>73</v>
      </c>
      <c r="C2777">
        <v>240</v>
      </c>
      <c r="D2777" s="404">
        <v>45141</v>
      </c>
      <c r="E2777" t="s">
        <v>2056</v>
      </c>
      <c r="F2777">
        <v>5.64</v>
      </c>
      <c r="G2777">
        <v>2296897</v>
      </c>
      <c r="I2777" t="s">
        <v>1166</v>
      </c>
    </row>
    <row r="2778" spans="1:9" x14ac:dyDescent="0.25">
      <c r="A2778">
        <v>7550</v>
      </c>
      <c r="B2778" t="s">
        <v>73</v>
      </c>
      <c r="C2778">
        <v>240</v>
      </c>
      <c r="D2778" s="404">
        <v>45150</v>
      </c>
      <c r="E2778" t="s">
        <v>2056</v>
      </c>
      <c r="F2778">
        <v>5.64</v>
      </c>
      <c r="G2778">
        <v>2307797</v>
      </c>
      <c r="I2778" t="s">
        <v>1166</v>
      </c>
    </row>
    <row r="2779" spans="1:9" x14ac:dyDescent="0.25">
      <c r="A2779">
        <v>7550</v>
      </c>
      <c r="B2779" t="s">
        <v>73</v>
      </c>
      <c r="C2779">
        <v>240</v>
      </c>
      <c r="D2779" s="404">
        <v>45191</v>
      </c>
      <c r="E2779" t="s">
        <v>2056</v>
      </c>
      <c r="F2779">
        <v>5.64</v>
      </c>
      <c r="G2779">
        <v>2360141</v>
      </c>
      <c r="I2779" t="s">
        <v>1166</v>
      </c>
    </row>
    <row r="2780" spans="1:9" x14ac:dyDescent="0.25">
      <c r="A2780">
        <v>7550</v>
      </c>
      <c r="B2780" t="s">
        <v>73</v>
      </c>
      <c r="C2780">
        <v>240</v>
      </c>
      <c r="D2780" s="404">
        <v>45217</v>
      </c>
      <c r="E2780" t="s">
        <v>2056</v>
      </c>
      <c r="F2780">
        <v>5.64</v>
      </c>
      <c r="G2780">
        <v>2394134</v>
      </c>
      <c r="I2780" t="s">
        <v>1166</v>
      </c>
    </row>
    <row r="2781" spans="1:9" x14ac:dyDescent="0.25">
      <c r="A2781">
        <v>7550</v>
      </c>
      <c r="B2781" t="s">
        <v>73</v>
      </c>
      <c r="C2781">
        <v>240</v>
      </c>
      <c r="D2781" s="404">
        <v>45038</v>
      </c>
      <c r="E2781" t="s">
        <v>2057</v>
      </c>
      <c r="F2781">
        <v>5.75</v>
      </c>
      <c r="G2781">
        <v>2166459</v>
      </c>
      <c r="I2781" t="s">
        <v>1166</v>
      </c>
    </row>
    <row r="2782" spans="1:9" x14ac:dyDescent="0.25">
      <c r="A2782">
        <v>7550</v>
      </c>
      <c r="B2782" t="s">
        <v>73</v>
      </c>
      <c r="C2782">
        <v>240</v>
      </c>
      <c r="D2782" s="404">
        <v>45122</v>
      </c>
      <c r="E2782" t="s">
        <v>2057</v>
      </c>
      <c r="F2782">
        <v>6.13</v>
      </c>
      <c r="G2782">
        <v>2271555</v>
      </c>
      <c r="I2782" t="s">
        <v>1166</v>
      </c>
    </row>
    <row r="2783" spans="1:9" x14ac:dyDescent="0.25">
      <c r="A2783">
        <v>7550</v>
      </c>
      <c r="B2783" t="s">
        <v>73</v>
      </c>
      <c r="C2783">
        <v>240</v>
      </c>
      <c r="D2783" s="404">
        <v>45170</v>
      </c>
      <c r="E2783" t="s">
        <v>2057</v>
      </c>
      <c r="F2783">
        <v>6.13</v>
      </c>
      <c r="G2783">
        <v>2334417</v>
      </c>
      <c r="I2783" t="s">
        <v>1166</v>
      </c>
    </row>
    <row r="2784" spans="1:9" x14ac:dyDescent="0.25">
      <c r="A2784">
        <v>7550</v>
      </c>
      <c r="B2784" t="s">
        <v>73</v>
      </c>
      <c r="C2784">
        <v>240</v>
      </c>
      <c r="D2784" s="404">
        <v>45336</v>
      </c>
      <c r="E2784" t="s">
        <v>2057</v>
      </c>
      <c r="F2784">
        <v>6.38</v>
      </c>
      <c r="G2784">
        <v>2545607</v>
      </c>
      <c r="I2784" t="s">
        <v>1166</v>
      </c>
    </row>
    <row r="2785" spans="1:9" x14ac:dyDescent="0.25">
      <c r="A2785">
        <v>7550</v>
      </c>
      <c r="B2785" t="s">
        <v>73</v>
      </c>
      <c r="C2785">
        <v>240</v>
      </c>
      <c r="D2785" s="404">
        <v>44991</v>
      </c>
      <c r="E2785" t="s">
        <v>2058</v>
      </c>
      <c r="F2785">
        <v>6.21</v>
      </c>
      <c r="G2785">
        <v>2108219</v>
      </c>
      <c r="I2785" t="s">
        <v>1166</v>
      </c>
    </row>
    <row r="2786" spans="1:9" x14ac:dyDescent="0.25">
      <c r="A2786">
        <v>7550</v>
      </c>
      <c r="B2786" t="s">
        <v>73</v>
      </c>
      <c r="C2786">
        <v>240</v>
      </c>
      <c r="D2786" s="404">
        <v>45146</v>
      </c>
      <c r="E2786" t="s">
        <v>2058</v>
      </c>
      <c r="F2786">
        <v>6.62</v>
      </c>
      <c r="G2786">
        <v>2302065</v>
      </c>
      <c r="I2786" t="s">
        <v>1166</v>
      </c>
    </row>
    <row r="2787" spans="1:9" x14ac:dyDescent="0.25">
      <c r="A2787">
        <v>7550</v>
      </c>
      <c r="B2787" t="s">
        <v>73</v>
      </c>
      <c r="C2787">
        <v>240</v>
      </c>
      <c r="D2787" s="404">
        <v>45159</v>
      </c>
      <c r="E2787" t="s">
        <v>2058</v>
      </c>
      <c r="F2787">
        <v>6.62</v>
      </c>
      <c r="G2787">
        <v>2317826</v>
      </c>
      <c r="I2787" t="s">
        <v>1166</v>
      </c>
    </row>
    <row r="2788" spans="1:9" x14ac:dyDescent="0.25">
      <c r="A2788">
        <v>7550</v>
      </c>
      <c r="B2788" t="s">
        <v>73</v>
      </c>
      <c r="C2788">
        <v>240</v>
      </c>
      <c r="D2788" s="404">
        <v>45163</v>
      </c>
      <c r="E2788" t="s">
        <v>2058</v>
      </c>
      <c r="F2788">
        <v>6.62</v>
      </c>
      <c r="G2788">
        <v>2324709</v>
      </c>
      <c r="I2788" t="s">
        <v>1166</v>
      </c>
    </row>
    <row r="2789" spans="1:9" x14ac:dyDescent="0.25">
      <c r="A2789">
        <v>7550</v>
      </c>
      <c r="B2789" t="s">
        <v>73</v>
      </c>
      <c r="C2789">
        <v>240</v>
      </c>
      <c r="D2789" s="404">
        <v>45188</v>
      </c>
      <c r="E2789" t="s">
        <v>2058</v>
      </c>
      <c r="F2789">
        <v>6.62</v>
      </c>
      <c r="G2789">
        <v>2355198</v>
      </c>
      <c r="I2789" t="s">
        <v>1166</v>
      </c>
    </row>
    <row r="2790" spans="1:9" x14ac:dyDescent="0.25">
      <c r="A2790">
        <v>7550</v>
      </c>
      <c r="B2790" t="s">
        <v>73</v>
      </c>
      <c r="C2790">
        <v>240</v>
      </c>
      <c r="D2790" s="404">
        <v>45058</v>
      </c>
      <c r="E2790" t="s">
        <v>2059</v>
      </c>
      <c r="F2790">
        <v>6.44</v>
      </c>
      <c r="G2790">
        <v>2191950</v>
      </c>
      <c r="I2790" t="s">
        <v>1166</v>
      </c>
    </row>
    <row r="2791" spans="1:9" x14ac:dyDescent="0.25">
      <c r="A2791">
        <v>7550</v>
      </c>
      <c r="B2791" t="s">
        <v>73</v>
      </c>
      <c r="C2791">
        <v>240</v>
      </c>
      <c r="D2791" s="404">
        <v>45093</v>
      </c>
      <c r="E2791" t="s">
        <v>2059</v>
      </c>
      <c r="F2791">
        <v>6.86</v>
      </c>
      <c r="G2791">
        <v>2236273</v>
      </c>
      <c r="I2791" t="s">
        <v>1166</v>
      </c>
    </row>
    <row r="2792" spans="1:9" x14ac:dyDescent="0.25">
      <c r="A2792">
        <v>7550</v>
      </c>
      <c r="B2792" t="s">
        <v>73</v>
      </c>
      <c r="C2792">
        <v>240</v>
      </c>
      <c r="D2792" s="404">
        <v>45113</v>
      </c>
      <c r="E2792" t="s">
        <v>2059</v>
      </c>
      <c r="F2792">
        <v>6.86</v>
      </c>
      <c r="G2792">
        <v>2262143</v>
      </c>
      <c r="I2792" t="s">
        <v>1166</v>
      </c>
    </row>
    <row r="2793" spans="1:9" x14ac:dyDescent="0.25">
      <c r="A2793">
        <v>7550</v>
      </c>
      <c r="B2793" t="s">
        <v>73</v>
      </c>
      <c r="C2793">
        <v>240</v>
      </c>
      <c r="D2793" s="404">
        <v>45195</v>
      </c>
      <c r="E2793" t="s">
        <v>2059</v>
      </c>
      <c r="F2793">
        <v>6.86</v>
      </c>
      <c r="G2793">
        <v>2364055</v>
      </c>
      <c r="I2793" t="s">
        <v>1166</v>
      </c>
    </row>
    <row r="2794" spans="1:9" x14ac:dyDescent="0.25">
      <c r="A2794">
        <v>7550</v>
      </c>
      <c r="B2794" t="s">
        <v>73</v>
      </c>
      <c r="C2794">
        <v>240</v>
      </c>
      <c r="D2794" s="404">
        <v>45027</v>
      </c>
      <c r="E2794" t="s">
        <v>2060</v>
      </c>
      <c r="F2794">
        <v>6.9</v>
      </c>
      <c r="G2794">
        <v>2152794</v>
      </c>
      <c r="I2794" t="s">
        <v>1166</v>
      </c>
    </row>
    <row r="2795" spans="1:9" x14ac:dyDescent="0.25">
      <c r="A2795">
        <v>7550</v>
      </c>
      <c r="B2795" t="s">
        <v>73</v>
      </c>
      <c r="C2795">
        <v>240</v>
      </c>
      <c r="D2795" s="404">
        <v>45035</v>
      </c>
      <c r="E2795" t="s">
        <v>2060</v>
      </c>
      <c r="F2795">
        <v>6.9</v>
      </c>
      <c r="G2795">
        <v>2162387</v>
      </c>
      <c r="I2795" t="s">
        <v>1166</v>
      </c>
    </row>
    <row r="2796" spans="1:9" x14ac:dyDescent="0.25">
      <c r="A2796">
        <v>7550</v>
      </c>
      <c r="B2796" t="s">
        <v>73</v>
      </c>
      <c r="C2796">
        <v>240</v>
      </c>
      <c r="D2796" s="404">
        <v>44991</v>
      </c>
      <c r="E2796" t="s">
        <v>2061</v>
      </c>
      <c r="F2796">
        <v>7.36</v>
      </c>
      <c r="G2796">
        <v>2108218</v>
      </c>
      <c r="I2796" t="s">
        <v>1166</v>
      </c>
    </row>
    <row r="2797" spans="1:9" x14ac:dyDescent="0.25">
      <c r="A2797">
        <v>7550</v>
      </c>
      <c r="B2797" t="s">
        <v>73</v>
      </c>
      <c r="C2797">
        <v>240</v>
      </c>
      <c r="D2797" s="404">
        <v>45138</v>
      </c>
      <c r="E2797" t="s">
        <v>2061</v>
      </c>
      <c r="F2797">
        <v>7.84</v>
      </c>
      <c r="G2797">
        <v>2291953</v>
      </c>
      <c r="I2797" t="s">
        <v>1166</v>
      </c>
    </row>
    <row r="2798" spans="1:9" x14ac:dyDescent="0.25">
      <c r="A2798">
        <v>7550</v>
      </c>
      <c r="B2798" t="s">
        <v>73</v>
      </c>
      <c r="C2798">
        <v>240</v>
      </c>
      <c r="D2798" s="404">
        <v>45194</v>
      </c>
      <c r="E2798" t="s">
        <v>2061</v>
      </c>
      <c r="F2798">
        <v>7.84</v>
      </c>
      <c r="G2798">
        <v>2362491</v>
      </c>
      <c r="I2798" t="s">
        <v>1166</v>
      </c>
    </row>
    <row r="2799" spans="1:9" x14ac:dyDescent="0.25">
      <c r="A2799">
        <v>7550</v>
      </c>
      <c r="B2799" t="s">
        <v>73</v>
      </c>
      <c r="C2799">
        <v>240</v>
      </c>
      <c r="D2799" s="404">
        <v>45195</v>
      </c>
      <c r="E2799" t="s">
        <v>2061</v>
      </c>
      <c r="F2799">
        <v>7.84</v>
      </c>
      <c r="G2799">
        <v>2364058</v>
      </c>
      <c r="I2799" t="s">
        <v>1166</v>
      </c>
    </row>
    <row r="2800" spans="1:9" x14ac:dyDescent="0.25">
      <c r="A2800">
        <v>7550</v>
      </c>
      <c r="B2800" t="s">
        <v>73</v>
      </c>
      <c r="C2800">
        <v>240</v>
      </c>
      <c r="D2800" s="404">
        <v>45201</v>
      </c>
      <c r="E2800" t="s">
        <v>2061</v>
      </c>
      <c r="F2800">
        <v>7.84</v>
      </c>
      <c r="G2800">
        <v>2373814</v>
      </c>
      <c r="I2800" t="s">
        <v>1166</v>
      </c>
    </row>
    <row r="2801" spans="1:9" x14ac:dyDescent="0.25">
      <c r="A2801">
        <v>7550</v>
      </c>
      <c r="B2801" t="s">
        <v>73</v>
      </c>
      <c r="C2801">
        <v>240</v>
      </c>
      <c r="D2801" s="404">
        <v>45079</v>
      </c>
      <c r="E2801" t="s">
        <v>2062</v>
      </c>
      <c r="F2801">
        <v>8.09</v>
      </c>
      <c r="G2801">
        <v>2219719</v>
      </c>
      <c r="I2801" t="s">
        <v>1166</v>
      </c>
    </row>
    <row r="2802" spans="1:9" x14ac:dyDescent="0.25">
      <c r="A2802">
        <v>7550</v>
      </c>
      <c r="B2802" t="s">
        <v>73</v>
      </c>
      <c r="C2802">
        <v>240</v>
      </c>
      <c r="D2802" s="404">
        <v>45150</v>
      </c>
      <c r="E2802" t="s">
        <v>2062</v>
      </c>
      <c r="F2802">
        <v>8.09</v>
      </c>
      <c r="G2802">
        <v>2307796</v>
      </c>
      <c r="I2802" t="s">
        <v>1166</v>
      </c>
    </row>
    <row r="2803" spans="1:9" x14ac:dyDescent="0.25">
      <c r="A2803">
        <v>7550</v>
      </c>
      <c r="B2803" t="s">
        <v>73</v>
      </c>
      <c r="C2803">
        <v>240</v>
      </c>
      <c r="D2803" s="404">
        <v>45194</v>
      </c>
      <c r="E2803" t="s">
        <v>2062</v>
      </c>
      <c r="F2803">
        <v>8.09</v>
      </c>
      <c r="G2803">
        <v>2362483</v>
      </c>
      <c r="I2803" t="s">
        <v>1166</v>
      </c>
    </row>
    <row r="2804" spans="1:9" x14ac:dyDescent="0.25">
      <c r="A2804">
        <v>7550</v>
      </c>
      <c r="B2804" t="s">
        <v>73</v>
      </c>
      <c r="C2804">
        <v>240</v>
      </c>
      <c r="D2804" s="404">
        <v>45080</v>
      </c>
      <c r="E2804" t="s">
        <v>2063</v>
      </c>
      <c r="F2804">
        <v>8.58</v>
      </c>
      <c r="G2804">
        <v>2220310</v>
      </c>
      <c r="I2804" t="s">
        <v>1166</v>
      </c>
    </row>
    <row r="2805" spans="1:9" x14ac:dyDescent="0.25">
      <c r="A2805">
        <v>7550</v>
      </c>
      <c r="B2805" t="s">
        <v>73</v>
      </c>
      <c r="C2805">
        <v>240</v>
      </c>
      <c r="D2805" s="404">
        <v>45099</v>
      </c>
      <c r="E2805" t="s">
        <v>2063</v>
      </c>
      <c r="F2805">
        <v>8.58</v>
      </c>
      <c r="G2805">
        <v>2243519</v>
      </c>
      <c r="I2805" t="s">
        <v>1166</v>
      </c>
    </row>
    <row r="2806" spans="1:9" x14ac:dyDescent="0.25">
      <c r="A2806">
        <v>7550</v>
      </c>
      <c r="B2806" t="s">
        <v>73</v>
      </c>
      <c r="C2806">
        <v>240</v>
      </c>
      <c r="D2806" s="404">
        <v>45173</v>
      </c>
      <c r="E2806" t="s">
        <v>2063</v>
      </c>
      <c r="F2806">
        <v>8.58</v>
      </c>
      <c r="G2806">
        <v>2335940</v>
      </c>
      <c r="I2806" t="s">
        <v>1166</v>
      </c>
    </row>
    <row r="2807" spans="1:9" x14ac:dyDescent="0.25">
      <c r="A2807">
        <v>7550</v>
      </c>
      <c r="B2807" t="s">
        <v>73</v>
      </c>
      <c r="C2807">
        <v>240</v>
      </c>
      <c r="D2807" s="404">
        <v>45181</v>
      </c>
      <c r="E2807" t="s">
        <v>2063</v>
      </c>
      <c r="F2807">
        <v>8.58</v>
      </c>
      <c r="G2807">
        <v>2346170</v>
      </c>
      <c r="I2807" t="s">
        <v>1166</v>
      </c>
    </row>
    <row r="2808" spans="1:9" x14ac:dyDescent="0.25">
      <c r="A2808">
        <v>7550</v>
      </c>
      <c r="B2808" t="s">
        <v>73</v>
      </c>
      <c r="C2808">
        <v>240</v>
      </c>
      <c r="D2808" s="404">
        <v>45182</v>
      </c>
      <c r="E2808" t="s">
        <v>2063</v>
      </c>
      <c r="F2808">
        <v>8.58</v>
      </c>
      <c r="G2808">
        <v>2348209</v>
      </c>
      <c r="I2808" t="s">
        <v>1166</v>
      </c>
    </row>
    <row r="2809" spans="1:9" x14ac:dyDescent="0.25">
      <c r="A2809">
        <v>7550</v>
      </c>
      <c r="B2809" t="s">
        <v>73</v>
      </c>
      <c r="C2809">
        <v>240</v>
      </c>
      <c r="D2809" s="404">
        <v>45182</v>
      </c>
      <c r="E2809" t="s">
        <v>2063</v>
      </c>
      <c r="F2809">
        <v>8.58</v>
      </c>
      <c r="G2809">
        <v>2348212</v>
      </c>
      <c r="I2809" t="s">
        <v>1166</v>
      </c>
    </row>
    <row r="2810" spans="1:9" x14ac:dyDescent="0.25">
      <c r="A2810">
        <v>7550</v>
      </c>
      <c r="B2810" t="s">
        <v>73</v>
      </c>
      <c r="C2810">
        <v>240</v>
      </c>
      <c r="D2810" s="404">
        <v>45086</v>
      </c>
      <c r="E2810" t="s">
        <v>2064</v>
      </c>
      <c r="F2810">
        <v>9.07</v>
      </c>
      <c r="G2810">
        <v>2227165</v>
      </c>
      <c r="I2810" t="s">
        <v>1166</v>
      </c>
    </row>
    <row r="2811" spans="1:9" x14ac:dyDescent="0.25">
      <c r="A2811">
        <v>7550</v>
      </c>
      <c r="B2811" t="s">
        <v>73</v>
      </c>
      <c r="C2811">
        <v>240</v>
      </c>
      <c r="D2811" s="404">
        <v>45048</v>
      </c>
      <c r="E2811" t="s">
        <v>2065</v>
      </c>
      <c r="F2811">
        <v>8.74</v>
      </c>
      <c r="G2811">
        <v>2177557</v>
      </c>
      <c r="I2811" t="s">
        <v>1166</v>
      </c>
    </row>
    <row r="2812" spans="1:9" x14ac:dyDescent="0.25">
      <c r="A2812">
        <v>7550</v>
      </c>
      <c r="B2812" t="s">
        <v>73</v>
      </c>
      <c r="C2812">
        <v>240</v>
      </c>
      <c r="D2812" s="404">
        <v>45099</v>
      </c>
      <c r="E2812" t="s">
        <v>2065</v>
      </c>
      <c r="F2812">
        <v>9.31</v>
      </c>
      <c r="G2812">
        <v>2243517</v>
      </c>
      <c r="I2812" t="s">
        <v>1166</v>
      </c>
    </row>
    <row r="2813" spans="1:9" x14ac:dyDescent="0.25">
      <c r="A2813">
        <v>7550</v>
      </c>
      <c r="B2813" t="s">
        <v>73</v>
      </c>
      <c r="C2813">
        <v>240</v>
      </c>
      <c r="D2813" s="404">
        <v>45133</v>
      </c>
      <c r="E2813" t="s">
        <v>2065</v>
      </c>
      <c r="F2813">
        <v>9.31</v>
      </c>
      <c r="G2813">
        <v>2285127</v>
      </c>
      <c r="I2813" t="s">
        <v>1166</v>
      </c>
    </row>
    <row r="2814" spans="1:9" x14ac:dyDescent="0.25">
      <c r="A2814">
        <v>7550</v>
      </c>
      <c r="B2814" t="s">
        <v>73</v>
      </c>
      <c r="C2814">
        <v>240</v>
      </c>
      <c r="D2814" s="404">
        <v>45160</v>
      </c>
      <c r="E2814" t="s">
        <v>2065</v>
      </c>
      <c r="F2814">
        <v>9.31</v>
      </c>
      <c r="G2814">
        <v>2319367</v>
      </c>
      <c r="I2814" t="s">
        <v>1166</v>
      </c>
    </row>
    <row r="2815" spans="1:9" x14ac:dyDescent="0.25">
      <c r="A2815">
        <v>7550</v>
      </c>
      <c r="B2815" t="s">
        <v>73</v>
      </c>
      <c r="C2815">
        <v>240</v>
      </c>
      <c r="D2815" s="404">
        <v>45176</v>
      </c>
      <c r="E2815" t="s">
        <v>2065</v>
      </c>
      <c r="F2815">
        <v>9.31</v>
      </c>
      <c r="G2815">
        <v>2341144</v>
      </c>
      <c r="I2815" t="s">
        <v>1166</v>
      </c>
    </row>
    <row r="2816" spans="1:9" x14ac:dyDescent="0.25">
      <c r="A2816">
        <v>7550</v>
      </c>
      <c r="B2816" t="s">
        <v>73</v>
      </c>
      <c r="C2816">
        <v>240</v>
      </c>
      <c r="D2816" s="404">
        <v>45184</v>
      </c>
      <c r="E2816" t="s">
        <v>2065</v>
      </c>
      <c r="F2816">
        <v>9.31</v>
      </c>
      <c r="G2816">
        <v>2351569</v>
      </c>
      <c r="I2816" t="s">
        <v>1166</v>
      </c>
    </row>
    <row r="2817" spans="1:9" x14ac:dyDescent="0.25">
      <c r="A2817">
        <v>7550</v>
      </c>
      <c r="B2817" t="s">
        <v>73</v>
      </c>
      <c r="C2817">
        <v>240</v>
      </c>
      <c r="D2817" s="404">
        <v>45194</v>
      </c>
      <c r="E2817" t="s">
        <v>2065</v>
      </c>
      <c r="F2817">
        <v>9.31</v>
      </c>
      <c r="G2817">
        <v>2362488</v>
      </c>
      <c r="I2817" t="s">
        <v>1166</v>
      </c>
    </row>
    <row r="2818" spans="1:9" x14ac:dyDescent="0.25">
      <c r="A2818">
        <v>7550</v>
      </c>
      <c r="B2818" t="s">
        <v>73</v>
      </c>
      <c r="C2818">
        <v>240</v>
      </c>
      <c r="D2818" s="404">
        <v>45111</v>
      </c>
      <c r="E2818" t="s">
        <v>2066</v>
      </c>
      <c r="F2818">
        <v>9.8000000000000007</v>
      </c>
      <c r="G2818">
        <v>2258791</v>
      </c>
      <c r="I2818" t="s">
        <v>1166</v>
      </c>
    </row>
    <row r="2819" spans="1:9" x14ac:dyDescent="0.25">
      <c r="A2819">
        <v>7550</v>
      </c>
      <c r="B2819" t="s">
        <v>73</v>
      </c>
      <c r="C2819">
        <v>240</v>
      </c>
      <c r="D2819" s="404">
        <v>45118</v>
      </c>
      <c r="E2819" t="s">
        <v>2067</v>
      </c>
      <c r="F2819">
        <v>10.29</v>
      </c>
      <c r="G2819">
        <v>2267406</v>
      </c>
      <c r="I2819" t="s">
        <v>1166</v>
      </c>
    </row>
    <row r="2820" spans="1:9" x14ac:dyDescent="0.25">
      <c r="A2820">
        <v>7550</v>
      </c>
      <c r="B2820" t="s">
        <v>73</v>
      </c>
      <c r="C2820">
        <v>240</v>
      </c>
      <c r="D2820" s="404">
        <v>45133</v>
      </c>
      <c r="E2820" t="s">
        <v>2067</v>
      </c>
      <c r="F2820">
        <v>10.29</v>
      </c>
      <c r="G2820">
        <v>2285128</v>
      </c>
      <c r="I2820" t="s">
        <v>1166</v>
      </c>
    </row>
    <row r="2821" spans="1:9" x14ac:dyDescent="0.25">
      <c r="A2821">
        <v>7550</v>
      </c>
      <c r="B2821" t="s">
        <v>73</v>
      </c>
      <c r="C2821">
        <v>240</v>
      </c>
      <c r="D2821" s="404">
        <v>45134</v>
      </c>
      <c r="E2821" t="s">
        <v>2067</v>
      </c>
      <c r="F2821">
        <v>10.29</v>
      </c>
      <c r="G2821">
        <v>2286944</v>
      </c>
      <c r="I2821" t="s">
        <v>1166</v>
      </c>
    </row>
    <row r="2822" spans="1:9" x14ac:dyDescent="0.25">
      <c r="A2822">
        <v>7550</v>
      </c>
      <c r="B2822" t="s">
        <v>73</v>
      </c>
      <c r="C2822">
        <v>240</v>
      </c>
      <c r="D2822" s="404">
        <v>45152</v>
      </c>
      <c r="E2822" t="s">
        <v>2067</v>
      </c>
      <c r="F2822">
        <v>10.29</v>
      </c>
      <c r="G2822">
        <v>2309074</v>
      </c>
      <c r="I2822" t="s">
        <v>1166</v>
      </c>
    </row>
    <row r="2823" spans="1:9" x14ac:dyDescent="0.25">
      <c r="A2823">
        <v>7550</v>
      </c>
      <c r="B2823" t="s">
        <v>73</v>
      </c>
      <c r="C2823">
        <v>240</v>
      </c>
      <c r="D2823" s="404">
        <v>45163</v>
      </c>
      <c r="E2823" t="s">
        <v>2067</v>
      </c>
      <c r="F2823">
        <v>10.29</v>
      </c>
      <c r="G2823">
        <v>2324710</v>
      </c>
      <c r="I2823" t="s">
        <v>1166</v>
      </c>
    </row>
    <row r="2824" spans="1:9" x14ac:dyDescent="0.25">
      <c r="A2824">
        <v>7550</v>
      </c>
      <c r="B2824" t="s">
        <v>73</v>
      </c>
      <c r="C2824">
        <v>240</v>
      </c>
      <c r="D2824" s="404">
        <v>44995</v>
      </c>
      <c r="E2824" t="s">
        <v>2068</v>
      </c>
      <c r="F2824">
        <v>9.89</v>
      </c>
      <c r="G2824">
        <v>2115441</v>
      </c>
      <c r="I2824" t="s">
        <v>1166</v>
      </c>
    </row>
    <row r="2825" spans="1:9" x14ac:dyDescent="0.25">
      <c r="A2825">
        <v>7550</v>
      </c>
      <c r="B2825" t="s">
        <v>73</v>
      </c>
      <c r="C2825">
        <v>240</v>
      </c>
      <c r="D2825" s="404">
        <v>45069</v>
      </c>
      <c r="E2825" t="s">
        <v>2068</v>
      </c>
      <c r="F2825">
        <v>9.89</v>
      </c>
      <c r="G2825">
        <v>2203996</v>
      </c>
      <c r="I2825" t="s">
        <v>1166</v>
      </c>
    </row>
    <row r="2826" spans="1:9" x14ac:dyDescent="0.25">
      <c r="A2826">
        <v>7550</v>
      </c>
      <c r="B2826" t="s">
        <v>73</v>
      </c>
      <c r="C2826">
        <v>240</v>
      </c>
      <c r="D2826" s="404">
        <v>45139</v>
      </c>
      <c r="E2826" t="s">
        <v>2068</v>
      </c>
      <c r="F2826">
        <v>10.54</v>
      </c>
      <c r="G2826">
        <v>2293526</v>
      </c>
      <c r="I2826" t="s">
        <v>1166</v>
      </c>
    </row>
    <row r="2827" spans="1:9" x14ac:dyDescent="0.25">
      <c r="A2827">
        <v>7550</v>
      </c>
      <c r="B2827" t="s">
        <v>73</v>
      </c>
      <c r="C2827">
        <v>240</v>
      </c>
      <c r="D2827" s="404">
        <v>45152</v>
      </c>
      <c r="E2827" t="s">
        <v>2068</v>
      </c>
      <c r="F2827">
        <v>10.54</v>
      </c>
      <c r="G2827">
        <v>2309072</v>
      </c>
      <c r="I2827" t="s">
        <v>1166</v>
      </c>
    </row>
    <row r="2828" spans="1:9" x14ac:dyDescent="0.25">
      <c r="A2828">
        <v>7550</v>
      </c>
      <c r="B2828" t="s">
        <v>73</v>
      </c>
      <c r="C2828">
        <v>240</v>
      </c>
      <c r="D2828" s="404">
        <v>45195</v>
      </c>
      <c r="E2828" t="s">
        <v>2068</v>
      </c>
      <c r="F2828">
        <v>10.54</v>
      </c>
      <c r="G2828">
        <v>2364051</v>
      </c>
      <c r="I2828" t="s">
        <v>1166</v>
      </c>
    </row>
    <row r="2829" spans="1:9" x14ac:dyDescent="0.25">
      <c r="A2829">
        <v>7550</v>
      </c>
      <c r="B2829" t="s">
        <v>73</v>
      </c>
      <c r="C2829">
        <v>240</v>
      </c>
      <c r="D2829" s="404">
        <v>45038</v>
      </c>
      <c r="E2829" t="s">
        <v>2069</v>
      </c>
      <c r="F2829">
        <v>10.35</v>
      </c>
      <c r="G2829">
        <v>2166454</v>
      </c>
      <c r="I2829" t="s">
        <v>1166</v>
      </c>
    </row>
    <row r="2830" spans="1:9" x14ac:dyDescent="0.25">
      <c r="A2830">
        <v>7550</v>
      </c>
      <c r="B2830" t="s">
        <v>73</v>
      </c>
      <c r="C2830">
        <v>240</v>
      </c>
      <c r="D2830" s="404">
        <v>45191</v>
      </c>
      <c r="E2830" t="s">
        <v>2069</v>
      </c>
      <c r="F2830">
        <v>11.03</v>
      </c>
      <c r="G2830">
        <v>2360136</v>
      </c>
      <c r="I2830" t="s">
        <v>1166</v>
      </c>
    </row>
    <row r="2831" spans="1:9" x14ac:dyDescent="0.25">
      <c r="A2831">
        <v>7550</v>
      </c>
      <c r="B2831" t="s">
        <v>73</v>
      </c>
      <c r="C2831">
        <v>240</v>
      </c>
      <c r="D2831" s="404">
        <v>45020</v>
      </c>
      <c r="E2831" t="s">
        <v>2070</v>
      </c>
      <c r="F2831">
        <v>10.81</v>
      </c>
      <c r="G2831">
        <v>2147628</v>
      </c>
      <c r="I2831" t="s">
        <v>1166</v>
      </c>
    </row>
    <row r="2832" spans="1:9" x14ac:dyDescent="0.25">
      <c r="A2832">
        <v>7550</v>
      </c>
      <c r="B2832" t="s">
        <v>73</v>
      </c>
      <c r="C2832">
        <v>240</v>
      </c>
      <c r="D2832" s="404">
        <v>45083</v>
      </c>
      <c r="E2832" t="s">
        <v>2070</v>
      </c>
      <c r="F2832">
        <v>11.52</v>
      </c>
      <c r="G2832">
        <v>2221559</v>
      </c>
      <c r="I2832" t="s">
        <v>1166</v>
      </c>
    </row>
    <row r="2833" spans="1:9" x14ac:dyDescent="0.25">
      <c r="A2833">
        <v>7550</v>
      </c>
      <c r="B2833" t="s">
        <v>73</v>
      </c>
      <c r="C2833">
        <v>240</v>
      </c>
      <c r="D2833" s="404">
        <v>45133</v>
      </c>
      <c r="E2833" t="s">
        <v>2070</v>
      </c>
      <c r="F2833">
        <v>11.52</v>
      </c>
      <c r="G2833">
        <v>2285129</v>
      </c>
      <c r="I2833" t="s">
        <v>1166</v>
      </c>
    </row>
    <row r="2834" spans="1:9" x14ac:dyDescent="0.25">
      <c r="A2834">
        <v>7550</v>
      </c>
      <c r="B2834" t="s">
        <v>73</v>
      </c>
      <c r="C2834">
        <v>240</v>
      </c>
      <c r="D2834" s="404">
        <v>45005</v>
      </c>
      <c r="E2834" t="s">
        <v>2071</v>
      </c>
      <c r="F2834">
        <v>11.04</v>
      </c>
      <c r="G2834">
        <v>2126934</v>
      </c>
      <c r="I2834" t="s">
        <v>1166</v>
      </c>
    </row>
    <row r="2835" spans="1:9" x14ac:dyDescent="0.25">
      <c r="A2835">
        <v>7550</v>
      </c>
      <c r="B2835" t="s">
        <v>73</v>
      </c>
      <c r="C2835">
        <v>240</v>
      </c>
      <c r="D2835" s="404">
        <v>45033</v>
      </c>
      <c r="E2835" t="s">
        <v>2071</v>
      </c>
      <c r="F2835">
        <v>11.04</v>
      </c>
      <c r="G2835">
        <v>2159392</v>
      </c>
      <c r="I2835" t="s">
        <v>1166</v>
      </c>
    </row>
    <row r="2836" spans="1:9" x14ac:dyDescent="0.25">
      <c r="A2836">
        <v>7550</v>
      </c>
      <c r="B2836" t="s">
        <v>73</v>
      </c>
      <c r="C2836">
        <v>240</v>
      </c>
      <c r="D2836" s="404">
        <v>45138</v>
      </c>
      <c r="E2836" t="s">
        <v>2071</v>
      </c>
      <c r="F2836">
        <v>11.76</v>
      </c>
      <c r="G2836">
        <v>2291957</v>
      </c>
      <c r="I2836" t="s">
        <v>1166</v>
      </c>
    </row>
    <row r="2837" spans="1:9" x14ac:dyDescent="0.25">
      <c r="A2837">
        <v>7550</v>
      </c>
      <c r="B2837" t="s">
        <v>73</v>
      </c>
      <c r="C2837">
        <v>240</v>
      </c>
      <c r="D2837" s="404">
        <v>45139</v>
      </c>
      <c r="E2837" t="s">
        <v>2071</v>
      </c>
      <c r="F2837">
        <v>11.76</v>
      </c>
      <c r="G2837">
        <v>2293524</v>
      </c>
      <c r="I2837" t="s">
        <v>1166</v>
      </c>
    </row>
    <row r="2838" spans="1:9" x14ac:dyDescent="0.25">
      <c r="A2838">
        <v>7550</v>
      </c>
      <c r="B2838" t="s">
        <v>73</v>
      </c>
      <c r="C2838">
        <v>240</v>
      </c>
      <c r="D2838" s="404">
        <v>45141</v>
      </c>
      <c r="E2838" t="s">
        <v>2071</v>
      </c>
      <c r="F2838">
        <v>11.76</v>
      </c>
      <c r="G2838">
        <v>2296896</v>
      </c>
      <c r="I2838" t="s">
        <v>1166</v>
      </c>
    </row>
    <row r="2839" spans="1:9" x14ac:dyDescent="0.25">
      <c r="A2839">
        <v>7550</v>
      </c>
      <c r="B2839" t="s">
        <v>73</v>
      </c>
      <c r="C2839">
        <v>240</v>
      </c>
      <c r="D2839" s="404">
        <v>45048</v>
      </c>
      <c r="E2839" t="s">
        <v>2072</v>
      </c>
      <c r="F2839">
        <v>11.5</v>
      </c>
      <c r="G2839">
        <v>2177559</v>
      </c>
      <c r="I2839" t="s">
        <v>1166</v>
      </c>
    </row>
    <row r="2840" spans="1:9" x14ac:dyDescent="0.25">
      <c r="A2840">
        <v>7550</v>
      </c>
      <c r="B2840" t="s">
        <v>73</v>
      </c>
      <c r="C2840">
        <v>240</v>
      </c>
      <c r="D2840" s="404">
        <v>45194</v>
      </c>
      <c r="E2840" t="s">
        <v>2073</v>
      </c>
      <c r="F2840">
        <v>12.74</v>
      </c>
      <c r="G2840">
        <v>2362486</v>
      </c>
      <c r="I2840" t="s">
        <v>1166</v>
      </c>
    </row>
    <row r="2841" spans="1:9" x14ac:dyDescent="0.25">
      <c r="A2841">
        <v>7550</v>
      </c>
      <c r="B2841" t="s">
        <v>73</v>
      </c>
      <c r="C2841">
        <v>240</v>
      </c>
      <c r="D2841" s="404">
        <v>45034</v>
      </c>
      <c r="E2841" t="s">
        <v>2074</v>
      </c>
      <c r="F2841">
        <v>12.19</v>
      </c>
      <c r="G2841">
        <v>2160854</v>
      </c>
      <c r="I2841" t="s">
        <v>1166</v>
      </c>
    </row>
    <row r="2842" spans="1:9" x14ac:dyDescent="0.25">
      <c r="A2842">
        <v>7550</v>
      </c>
      <c r="B2842" t="s">
        <v>73</v>
      </c>
      <c r="C2842">
        <v>240</v>
      </c>
      <c r="D2842" s="404">
        <v>45040</v>
      </c>
      <c r="E2842" t="s">
        <v>2074</v>
      </c>
      <c r="F2842">
        <v>12.19</v>
      </c>
      <c r="G2842">
        <v>2167471</v>
      </c>
      <c r="I2842" t="s">
        <v>1166</v>
      </c>
    </row>
    <row r="2843" spans="1:9" x14ac:dyDescent="0.25">
      <c r="A2843">
        <v>7550</v>
      </c>
      <c r="B2843" t="s">
        <v>73</v>
      </c>
      <c r="C2843">
        <v>240</v>
      </c>
      <c r="D2843" s="404">
        <v>45096</v>
      </c>
      <c r="E2843" t="s">
        <v>2074</v>
      </c>
      <c r="F2843">
        <v>12.99</v>
      </c>
      <c r="G2843">
        <v>2238172</v>
      </c>
      <c r="I2843" t="s">
        <v>1166</v>
      </c>
    </row>
    <row r="2844" spans="1:9" x14ac:dyDescent="0.25">
      <c r="A2844">
        <v>7550</v>
      </c>
      <c r="B2844" t="s">
        <v>73</v>
      </c>
      <c r="C2844">
        <v>240</v>
      </c>
      <c r="D2844" s="404">
        <v>45135</v>
      </c>
      <c r="E2844" t="s">
        <v>2074</v>
      </c>
      <c r="F2844">
        <v>12.99</v>
      </c>
      <c r="G2844">
        <v>2288328</v>
      </c>
      <c r="I2844" t="s">
        <v>1166</v>
      </c>
    </row>
    <row r="2845" spans="1:9" x14ac:dyDescent="0.25">
      <c r="A2845">
        <v>7550</v>
      </c>
      <c r="B2845" t="s">
        <v>73</v>
      </c>
      <c r="C2845">
        <v>240</v>
      </c>
      <c r="D2845" s="404">
        <v>45142</v>
      </c>
      <c r="E2845" t="s">
        <v>2074</v>
      </c>
      <c r="F2845">
        <v>12.99</v>
      </c>
      <c r="G2845">
        <v>2298768</v>
      </c>
      <c r="I2845" t="s">
        <v>1166</v>
      </c>
    </row>
    <row r="2846" spans="1:9" x14ac:dyDescent="0.25">
      <c r="A2846">
        <v>7550</v>
      </c>
      <c r="B2846" t="s">
        <v>73</v>
      </c>
      <c r="C2846">
        <v>240</v>
      </c>
      <c r="D2846" s="404">
        <v>45080</v>
      </c>
      <c r="E2846" t="s">
        <v>2075</v>
      </c>
      <c r="F2846">
        <v>13.48</v>
      </c>
      <c r="G2846">
        <v>2220313</v>
      </c>
      <c r="I2846" t="s">
        <v>1166</v>
      </c>
    </row>
    <row r="2847" spans="1:9" x14ac:dyDescent="0.25">
      <c r="A2847">
        <v>7550</v>
      </c>
      <c r="B2847" t="s">
        <v>73</v>
      </c>
      <c r="C2847">
        <v>240</v>
      </c>
      <c r="D2847" s="404">
        <v>45258</v>
      </c>
      <c r="E2847" t="s">
        <v>2075</v>
      </c>
      <c r="F2847">
        <v>13.48</v>
      </c>
      <c r="G2847">
        <v>2447712</v>
      </c>
      <c r="I2847" t="s">
        <v>1166</v>
      </c>
    </row>
    <row r="2848" spans="1:9" x14ac:dyDescent="0.25">
      <c r="A2848">
        <v>7550</v>
      </c>
      <c r="B2848" t="s">
        <v>73</v>
      </c>
      <c r="C2848">
        <v>240</v>
      </c>
      <c r="D2848" s="404">
        <v>45177</v>
      </c>
      <c r="E2848" t="s">
        <v>2076</v>
      </c>
      <c r="F2848">
        <v>13.97</v>
      </c>
      <c r="G2848">
        <v>2342791</v>
      </c>
      <c r="I2848" t="s">
        <v>1166</v>
      </c>
    </row>
    <row r="2849" spans="1:9" x14ac:dyDescent="0.25">
      <c r="A2849">
        <v>7550</v>
      </c>
      <c r="B2849" t="s">
        <v>73</v>
      </c>
      <c r="C2849">
        <v>240</v>
      </c>
      <c r="D2849" s="404">
        <v>45019</v>
      </c>
      <c r="E2849" t="s">
        <v>2077</v>
      </c>
      <c r="F2849">
        <v>13.34</v>
      </c>
      <c r="G2849">
        <v>2146029</v>
      </c>
      <c r="I2849" t="s">
        <v>1166</v>
      </c>
    </row>
    <row r="2850" spans="1:9" x14ac:dyDescent="0.25">
      <c r="A2850">
        <v>7550</v>
      </c>
      <c r="B2850" t="s">
        <v>73</v>
      </c>
      <c r="C2850">
        <v>240</v>
      </c>
      <c r="D2850" s="404">
        <v>45027</v>
      </c>
      <c r="E2850" t="s">
        <v>2077</v>
      </c>
      <c r="F2850">
        <v>13.34</v>
      </c>
      <c r="G2850">
        <v>2152797</v>
      </c>
      <c r="I2850" t="s">
        <v>1166</v>
      </c>
    </row>
    <row r="2851" spans="1:9" x14ac:dyDescent="0.25">
      <c r="A2851">
        <v>7550</v>
      </c>
      <c r="B2851" t="s">
        <v>73</v>
      </c>
      <c r="C2851">
        <v>240</v>
      </c>
      <c r="D2851" s="404">
        <v>45093</v>
      </c>
      <c r="E2851" t="s">
        <v>2077</v>
      </c>
      <c r="F2851">
        <v>14.21</v>
      </c>
      <c r="G2851">
        <v>2236276</v>
      </c>
      <c r="I2851" t="s">
        <v>1166</v>
      </c>
    </row>
    <row r="2852" spans="1:9" x14ac:dyDescent="0.25">
      <c r="A2852">
        <v>7550</v>
      </c>
      <c r="B2852" t="s">
        <v>73</v>
      </c>
      <c r="C2852">
        <v>240</v>
      </c>
      <c r="D2852" s="404">
        <v>45169</v>
      </c>
      <c r="E2852" t="s">
        <v>2077</v>
      </c>
      <c r="F2852">
        <v>14.21</v>
      </c>
      <c r="G2852">
        <v>2332380</v>
      </c>
      <c r="I2852" t="s">
        <v>1166</v>
      </c>
    </row>
    <row r="2853" spans="1:9" x14ac:dyDescent="0.25">
      <c r="A2853">
        <v>7550</v>
      </c>
      <c r="B2853" t="s">
        <v>73</v>
      </c>
      <c r="C2853">
        <v>240</v>
      </c>
      <c r="D2853" s="404">
        <v>45170</v>
      </c>
      <c r="E2853" t="s">
        <v>2078</v>
      </c>
      <c r="F2853">
        <v>14.7</v>
      </c>
      <c r="G2853">
        <v>2334419</v>
      </c>
      <c r="I2853" t="s">
        <v>1166</v>
      </c>
    </row>
    <row r="2854" spans="1:9" x14ac:dyDescent="0.25">
      <c r="A2854">
        <v>7550</v>
      </c>
      <c r="B2854" t="s">
        <v>73</v>
      </c>
      <c r="C2854">
        <v>240</v>
      </c>
      <c r="D2854" s="404">
        <v>44998</v>
      </c>
      <c r="E2854" t="s">
        <v>2079</v>
      </c>
      <c r="F2854">
        <v>14.26</v>
      </c>
      <c r="G2854">
        <v>2117492</v>
      </c>
      <c r="I2854" t="s">
        <v>1166</v>
      </c>
    </row>
    <row r="2855" spans="1:9" x14ac:dyDescent="0.25">
      <c r="A2855">
        <v>7550</v>
      </c>
      <c r="B2855" t="s">
        <v>73</v>
      </c>
      <c r="C2855">
        <v>240</v>
      </c>
      <c r="D2855" s="404">
        <v>45083</v>
      </c>
      <c r="E2855" t="s">
        <v>2079</v>
      </c>
      <c r="F2855">
        <v>15.19</v>
      </c>
      <c r="G2855">
        <v>2221557</v>
      </c>
      <c r="I2855" t="s">
        <v>1166</v>
      </c>
    </row>
    <row r="2856" spans="1:9" x14ac:dyDescent="0.25">
      <c r="A2856">
        <v>7550</v>
      </c>
      <c r="B2856" t="s">
        <v>73</v>
      </c>
      <c r="C2856">
        <v>240</v>
      </c>
      <c r="D2856" s="404">
        <v>45335</v>
      </c>
      <c r="E2856" t="s">
        <v>2079</v>
      </c>
      <c r="F2856">
        <v>15.81</v>
      </c>
      <c r="G2856">
        <v>2543663</v>
      </c>
      <c r="I2856" t="s">
        <v>1166</v>
      </c>
    </row>
    <row r="2857" spans="1:9" x14ac:dyDescent="0.25">
      <c r="A2857">
        <v>7550</v>
      </c>
      <c r="B2857" t="s">
        <v>73</v>
      </c>
      <c r="C2857">
        <v>240</v>
      </c>
      <c r="D2857" s="404">
        <v>45002</v>
      </c>
      <c r="E2857" t="s">
        <v>2080</v>
      </c>
      <c r="F2857">
        <v>14.49</v>
      </c>
      <c r="G2857">
        <v>2124925</v>
      </c>
      <c r="I2857" t="s">
        <v>1166</v>
      </c>
    </row>
    <row r="2858" spans="1:9" x14ac:dyDescent="0.25">
      <c r="A2858">
        <v>7550</v>
      </c>
      <c r="B2858" t="s">
        <v>73</v>
      </c>
      <c r="C2858">
        <v>240</v>
      </c>
      <c r="D2858" s="404">
        <v>45033</v>
      </c>
      <c r="E2858" t="s">
        <v>2080</v>
      </c>
      <c r="F2858">
        <v>14.49</v>
      </c>
      <c r="G2858">
        <v>2159393</v>
      </c>
      <c r="I2858" t="s">
        <v>1166</v>
      </c>
    </row>
    <row r="2859" spans="1:9" x14ac:dyDescent="0.25">
      <c r="A2859">
        <v>7550</v>
      </c>
      <c r="B2859" t="s">
        <v>73</v>
      </c>
      <c r="C2859">
        <v>240</v>
      </c>
      <c r="D2859" s="404">
        <v>45148</v>
      </c>
      <c r="E2859" t="s">
        <v>2080</v>
      </c>
      <c r="F2859">
        <v>15.44</v>
      </c>
      <c r="G2859">
        <v>2305356</v>
      </c>
      <c r="I2859" t="s">
        <v>1166</v>
      </c>
    </row>
    <row r="2860" spans="1:9" x14ac:dyDescent="0.25">
      <c r="A2860">
        <v>7550</v>
      </c>
      <c r="B2860" t="s">
        <v>73</v>
      </c>
      <c r="C2860">
        <v>240</v>
      </c>
      <c r="D2860" s="404">
        <v>45047</v>
      </c>
      <c r="E2860" t="s">
        <v>2081</v>
      </c>
      <c r="F2860">
        <v>14.95</v>
      </c>
      <c r="G2860">
        <v>2175914</v>
      </c>
      <c r="I2860" t="s">
        <v>1166</v>
      </c>
    </row>
    <row r="2861" spans="1:9" x14ac:dyDescent="0.25">
      <c r="A2861">
        <v>7550</v>
      </c>
      <c r="B2861" t="s">
        <v>73</v>
      </c>
      <c r="C2861">
        <v>240</v>
      </c>
      <c r="D2861" s="404">
        <v>45160</v>
      </c>
      <c r="E2861" t="s">
        <v>2081</v>
      </c>
      <c r="F2861">
        <v>15.93</v>
      </c>
      <c r="G2861">
        <v>2319371</v>
      </c>
      <c r="I2861" t="s">
        <v>1166</v>
      </c>
    </row>
    <row r="2862" spans="1:9" x14ac:dyDescent="0.25">
      <c r="A2862">
        <v>7550</v>
      </c>
      <c r="B2862" t="s">
        <v>73</v>
      </c>
      <c r="C2862">
        <v>240</v>
      </c>
      <c r="D2862" s="404">
        <v>44988</v>
      </c>
      <c r="E2862" t="s">
        <v>2082</v>
      </c>
      <c r="F2862">
        <v>15.41</v>
      </c>
      <c r="G2862">
        <v>2106175</v>
      </c>
      <c r="I2862" t="s">
        <v>1166</v>
      </c>
    </row>
    <row r="2863" spans="1:9" x14ac:dyDescent="0.25">
      <c r="A2863">
        <v>7550</v>
      </c>
      <c r="B2863" t="s">
        <v>73</v>
      </c>
      <c r="C2863">
        <v>240</v>
      </c>
      <c r="D2863" s="404">
        <v>45035</v>
      </c>
      <c r="E2863" t="s">
        <v>2082</v>
      </c>
      <c r="F2863">
        <v>15.41</v>
      </c>
      <c r="G2863">
        <v>2162389</v>
      </c>
      <c r="I2863" t="s">
        <v>1166</v>
      </c>
    </row>
    <row r="2864" spans="1:9" x14ac:dyDescent="0.25">
      <c r="A2864">
        <v>7550</v>
      </c>
      <c r="B2864" t="s">
        <v>73</v>
      </c>
      <c r="C2864">
        <v>240</v>
      </c>
      <c r="D2864" s="404">
        <v>45086</v>
      </c>
      <c r="E2864" t="s">
        <v>2082</v>
      </c>
      <c r="F2864">
        <v>16.420000000000002</v>
      </c>
      <c r="G2864">
        <v>2227162</v>
      </c>
      <c r="I2864" t="s">
        <v>1166</v>
      </c>
    </row>
    <row r="2865" spans="1:9" x14ac:dyDescent="0.25">
      <c r="A2865">
        <v>7550</v>
      </c>
      <c r="B2865" t="s">
        <v>73</v>
      </c>
      <c r="C2865">
        <v>240</v>
      </c>
      <c r="D2865" s="404">
        <v>45062</v>
      </c>
      <c r="E2865" t="s">
        <v>2083</v>
      </c>
      <c r="F2865">
        <v>15.64</v>
      </c>
      <c r="G2865">
        <v>2194667</v>
      </c>
      <c r="I2865" t="s">
        <v>1166</v>
      </c>
    </row>
    <row r="2866" spans="1:9" x14ac:dyDescent="0.25">
      <c r="A2866">
        <v>7550</v>
      </c>
      <c r="B2866" t="s">
        <v>73</v>
      </c>
      <c r="C2866">
        <v>240</v>
      </c>
      <c r="D2866" s="404">
        <v>45136</v>
      </c>
      <c r="E2866" t="s">
        <v>2083</v>
      </c>
      <c r="F2866">
        <v>16.66</v>
      </c>
      <c r="G2866">
        <v>2289129</v>
      </c>
      <c r="I2866" t="s">
        <v>1166</v>
      </c>
    </row>
    <row r="2867" spans="1:9" x14ac:dyDescent="0.25">
      <c r="A2867">
        <v>7550</v>
      </c>
      <c r="B2867" t="s">
        <v>73</v>
      </c>
      <c r="C2867">
        <v>240</v>
      </c>
      <c r="D2867" s="404">
        <v>45139</v>
      </c>
      <c r="E2867" t="s">
        <v>2083</v>
      </c>
      <c r="F2867">
        <v>16.66</v>
      </c>
      <c r="G2867">
        <v>2293530</v>
      </c>
      <c r="I2867" t="s">
        <v>1166</v>
      </c>
    </row>
    <row r="2868" spans="1:9" x14ac:dyDescent="0.25">
      <c r="A2868">
        <v>7550</v>
      </c>
      <c r="B2868" t="s">
        <v>73</v>
      </c>
      <c r="C2868">
        <v>240</v>
      </c>
      <c r="D2868" s="404">
        <v>45188</v>
      </c>
      <c r="E2868" t="s">
        <v>2083</v>
      </c>
      <c r="F2868">
        <v>16.66</v>
      </c>
      <c r="G2868">
        <v>2355202</v>
      </c>
      <c r="I2868" t="s">
        <v>1166</v>
      </c>
    </row>
    <row r="2869" spans="1:9" x14ac:dyDescent="0.25">
      <c r="A2869">
        <v>7550</v>
      </c>
      <c r="B2869" t="s">
        <v>73</v>
      </c>
      <c r="C2869">
        <v>240</v>
      </c>
      <c r="D2869" s="404">
        <v>45192</v>
      </c>
      <c r="E2869" t="s">
        <v>2083</v>
      </c>
      <c r="F2869">
        <v>16.66</v>
      </c>
      <c r="G2869">
        <v>2360818</v>
      </c>
      <c r="I2869" t="s">
        <v>1166</v>
      </c>
    </row>
    <row r="2870" spans="1:9" x14ac:dyDescent="0.25">
      <c r="A2870">
        <v>7550</v>
      </c>
      <c r="B2870" t="s">
        <v>73</v>
      </c>
      <c r="C2870">
        <v>240</v>
      </c>
      <c r="D2870" s="404">
        <v>45092</v>
      </c>
      <c r="E2870" t="s">
        <v>2084</v>
      </c>
      <c r="F2870">
        <v>17.149999999999999</v>
      </c>
      <c r="G2870">
        <v>2234389</v>
      </c>
      <c r="I2870" t="s">
        <v>1166</v>
      </c>
    </row>
    <row r="2871" spans="1:9" x14ac:dyDescent="0.25">
      <c r="A2871">
        <v>7550</v>
      </c>
      <c r="B2871" t="s">
        <v>73</v>
      </c>
      <c r="C2871">
        <v>240</v>
      </c>
      <c r="D2871" s="404">
        <v>45175</v>
      </c>
      <c r="E2871" t="s">
        <v>2084</v>
      </c>
      <c r="F2871">
        <v>17.149999999999999</v>
      </c>
      <c r="G2871">
        <v>2339593</v>
      </c>
      <c r="I2871" t="s">
        <v>1166</v>
      </c>
    </row>
    <row r="2872" spans="1:9" x14ac:dyDescent="0.25">
      <c r="A2872">
        <v>7550</v>
      </c>
      <c r="B2872" t="s">
        <v>73</v>
      </c>
      <c r="C2872">
        <v>240</v>
      </c>
      <c r="D2872" s="404">
        <v>45335</v>
      </c>
      <c r="E2872" t="s">
        <v>2085</v>
      </c>
      <c r="F2872">
        <v>18.36</v>
      </c>
      <c r="G2872">
        <v>2543667</v>
      </c>
      <c r="I2872" t="s">
        <v>1166</v>
      </c>
    </row>
    <row r="2873" spans="1:9" x14ac:dyDescent="0.25">
      <c r="A2873">
        <v>7550</v>
      </c>
      <c r="B2873" t="s">
        <v>73</v>
      </c>
      <c r="C2873">
        <v>240</v>
      </c>
      <c r="D2873" s="404">
        <v>45006</v>
      </c>
      <c r="E2873" t="s">
        <v>2086</v>
      </c>
      <c r="F2873">
        <v>16.79</v>
      </c>
      <c r="G2873">
        <v>2128526</v>
      </c>
      <c r="I2873" t="s">
        <v>1166</v>
      </c>
    </row>
    <row r="2874" spans="1:9" x14ac:dyDescent="0.25">
      <c r="A2874">
        <v>7550</v>
      </c>
      <c r="B2874" t="s">
        <v>73</v>
      </c>
      <c r="C2874">
        <v>240</v>
      </c>
      <c r="D2874" s="404">
        <v>45097</v>
      </c>
      <c r="E2874" t="s">
        <v>2086</v>
      </c>
      <c r="F2874">
        <v>17.89</v>
      </c>
      <c r="G2874">
        <v>2239714</v>
      </c>
      <c r="I2874" t="s">
        <v>1166</v>
      </c>
    </row>
    <row r="2875" spans="1:9" x14ac:dyDescent="0.25">
      <c r="A2875">
        <v>7550</v>
      </c>
      <c r="B2875" t="s">
        <v>73</v>
      </c>
      <c r="C2875">
        <v>240</v>
      </c>
      <c r="D2875" s="404">
        <v>45216</v>
      </c>
      <c r="E2875" t="s">
        <v>2086</v>
      </c>
      <c r="F2875">
        <v>17.89</v>
      </c>
      <c r="G2875">
        <v>2392439</v>
      </c>
      <c r="I2875" t="s">
        <v>1166</v>
      </c>
    </row>
    <row r="2876" spans="1:9" x14ac:dyDescent="0.25">
      <c r="A2876">
        <v>7550</v>
      </c>
      <c r="B2876" t="s">
        <v>73</v>
      </c>
      <c r="C2876">
        <v>240</v>
      </c>
      <c r="D2876" s="404">
        <v>45009</v>
      </c>
      <c r="E2876" t="s">
        <v>2087</v>
      </c>
      <c r="F2876">
        <v>17.25</v>
      </c>
      <c r="G2876">
        <v>2134009</v>
      </c>
      <c r="I2876" t="s">
        <v>1166</v>
      </c>
    </row>
    <row r="2877" spans="1:9" x14ac:dyDescent="0.25">
      <c r="A2877">
        <v>7550</v>
      </c>
      <c r="B2877" t="s">
        <v>73</v>
      </c>
      <c r="C2877">
        <v>240</v>
      </c>
      <c r="D2877" s="404">
        <v>45033</v>
      </c>
      <c r="E2877" t="s">
        <v>2087</v>
      </c>
      <c r="F2877">
        <v>17.25</v>
      </c>
      <c r="G2877">
        <v>2159395</v>
      </c>
      <c r="I2877" t="s">
        <v>1166</v>
      </c>
    </row>
    <row r="2878" spans="1:9" x14ac:dyDescent="0.25">
      <c r="A2878">
        <v>7550</v>
      </c>
      <c r="B2878" t="s">
        <v>73</v>
      </c>
      <c r="C2878">
        <v>240</v>
      </c>
      <c r="D2878" s="404">
        <v>45038</v>
      </c>
      <c r="E2878" t="s">
        <v>2087</v>
      </c>
      <c r="F2878">
        <v>17.25</v>
      </c>
      <c r="G2878">
        <v>2166457</v>
      </c>
      <c r="I2878" t="s">
        <v>1166</v>
      </c>
    </row>
    <row r="2879" spans="1:9" x14ac:dyDescent="0.25">
      <c r="A2879">
        <v>7550</v>
      </c>
      <c r="B2879" t="s">
        <v>73</v>
      </c>
      <c r="C2879">
        <v>240</v>
      </c>
      <c r="D2879" s="404">
        <v>45054</v>
      </c>
      <c r="E2879" t="s">
        <v>2087</v>
      </c>
      <c r="F2879">
        <v>17.25</v>
      </c>
      <c r="G2879">
        <v>2184700</v>
      </c>
      <c r="I2879" t="s">
        <v>1166</v>
      </c>
    </row>
    <row r="2880" spans="1:9" x14ac:dyDescent="0.25">
      <c r="A2880">
        <v>7550</v>
      </c>
      <c r="B2880" t="s">
        <v>73</v>
      </c>
      <c r="C2880">
        <v>240</v>
      </c>
      <c r="D2880" s="404">
        <v>45062</v>
      </c>
      <c r="E2880" t="s">
        <v>2087</v>
      </c>
      <c r="F2880">
        <v>17.25</v>
      </c>
      <c r="G2880">
        <v>2194672</v>
      </c>
      <c r="I2880" t="s">
        <v>1166</v>
      </c>
    </row>
    <row r="2881" spans="1:9" x14ac:dyDescent="0.25">
      <c r="A2881">
        <v>7550</v>
      </c>
      <c r="B2881" t="s">
        <v>73</v>
      </c>
      <c r="C2881">
        <v>240</v>
      </c>
      <c r="D2881" s="404">
        <v>45085</v>
      </c>
      <c r="E2881" t="s">
        <v>2087</v>
      </c>
      <c r="F2881">
        <v>18.38</v>
      </c>
      <c r="G2881">
        <v>2225452</v>
      </c>
      <c r="I2881" t="s">
        <v>1166</v>
      </c>
    </row>
    <row r="2882" spans="1:9" x14ac:dyDescent="0.25">
      <c r="A2882">
        <v>7550</v>
      </c>
      <c r="B2882" t="s">
        <v>73</v>
      </c>
      <c r="C2882">
        <v>240</v>
      </c>
      <c r="D2882" s="404">
        <v>45091</v>
      </c>
      <c r="E2882" t="s">
        <v>2087</v>
      </c>
      <c r="F2882">
        <v>18.38</v>
      </c>
      <c r="G2882">
        <v>2232752</v>
      </c>
      <c r="I2882" t="s">
        <v>1166</v>
      </c>
    </row>
    <row r="2883" spans="1:9" x14ac:dyDescent="0.25">
      <c r="A2883">
        <v>7550</v>
      </c>
      <c r="B2883" t="s">
        <v>73</v>
      </c>
      <c r="C2883">
        <v>240</v>
      </c>
      <c r="D2883" s="404">
        <v>45092</v>
      </c>
      <c r="E2883" t="s">
        <v>2087</v>
      </c>
      <c r="F2883">
        <v>18.38</v>
      </c>
      <c r="G2883">
        <v>2234387</v>
      </c>
      <c r="I2883" t="s">
        <v>1166</v>
      </c>
    </row>
    <row r="2884" spans="1:9" x14ac:dyDescent="0.25">
      <c r="A2884">
        <v>7550</v>
      </c>
      <c r="B2884" t="s">
        <v>73</v>
      </c>
      <c r="C2884">
        <v>240</v>
      </c>
      <c r="D2884" s="404">
        <v>45058</v>
      </c>
      <c r="E2884" t="s">
        <v>2088</v>
      </c>
      <c r="F2884">
        <v>17.940000000000001</v>
      </c>
      <c r="G2884">
        <v>2191951</v>
      </c>
      <c r="I2884" t="s">
        <v>1166</v>
      </c>
    </row>
    <row r="2885" spans="1:9" x14ac:dyDescent="0.25">
      <c r="A2885">
        <v>7550</v>
      </c>
      <c r="B2885" t="s">
        <v>73</v>
      </c>
      <c r="C2885">
        <v>240</v>
      </c>
      <c r="D2885" s="404">
        <v>45084</v>
      </c>
      <c r="E2885" t="s">
        <v>2088</v>
      </c>
      <c r="F2885">
        <v>19.11</v>
      </c>
      <c r="G2885">
        <v>2223485</v>
      </c>
      <c r="I2885" t="s">
        <v>1166</v>
      </c>
    </row>
    <row r="2886" spans="1:9" x14ac:dyDescent="0.25">
      <c r="A2886">
        <v>7550</v>
      </c>
      <c r="B2886" t="s">
        <v>73</v>
      </c>
      <c r="C2886">
        <v>240</v>
      </c>
      <c r="D2886" s="404">
        <v>45175</v>
      </c>
      <c r="E2886" t="s">
        <v>2088</v>
      </c>
      <c r="F2886">
        <v>19.11</v>
      </c>
      <c r="G2886">
        <v>2339597</v>
      </c>
      <c r="I2886" t="s">
        <v>1166</v>
      </c>
    </row>
    <row r="2887" spans="1:9" x14ac:dyDescent="0.25">
      <c r="A2887">
        <v>7550</v>
      </c>
      <c r="B2887" t="s">
        <v>73</v>
      </c>
      <c r="C2887">
        <v>240</v>
      </c>
      <c r="D2887" s="404">
        <v>45065</v>
      </c>
      <c r="E2887" t="s">
        <v>2089</v>
      </c>
      <c r="F2887">
        <v>18.399999999999999</v>
      </c>
      <c r="G2887">
        <v>2200079</v>
      </c>
      <c r="I2887" t="s">
        <v>1166</v>
      </c>
    </row>
    <row r="2888" spans="1:9" x14ac:dyDescent="0.25">
      <c r="A2888">
        <v>7550</v>
      </c>
      <c r="B2888" t="s">
        <v>73</v>
      </c>
      <c r="C2888">
        <v>240</v>
      </c>
      <c r="D2888" s="404">
        <v>45125</v>
      </c>
      <c r="E2888" t="s">
        <v>2089</v>
      </c>
      <c r="F2888">
        <v>19.600000000000001</v>
      </c>
      <c r="G2888">
        <v>2274263</v>
      </c>
      <c r="I2888" t="s">
        <v>1166</v>
      </c>
    </row>
    <row r="2889" spans="1:9" x14ac:dyDescent="0.25">
      <c r="A2889">
        <v>7550</v>
      </c>
      <c r="B2889" t="s">
        <v>73</v>
      </c>
      <c r="C2889">
        <v>240</v>
      </c>
      <c r="D2889" s="404">
        <v>45126</v>
      </c>
      <c r="E2889" t="s">
        <v>2089</v>
      </c>
      <c r="F2889">
        <v>19.600000000000001</v>
      </c>
      <c r="G2889">
        <v>2276023</v>
      </c>
      <c r="I2889" t="s">
        <v>1166</v>
      </c>
    </row>
    <row r="2890" spans="1:9" x14ac:dyDescent="0.25">
      <c r="A2890">
        <v>7550</v>
      </c>
      <c r="B2890" t="s">
        <v>73</v>
      </c>
      <c r="C2890">
        <v>240</v>
      </c>
      <c r="D2890" s="404">
        <v>45169</v>
      </c>
      <c r="E2890" t="s">
        <v>2089</v>
      </c>
      <c r="F2890">
        <v>19.600000000000001</v>
      </c>
      <c r="G2890">
        <v>2332377</v>
      </c>
      <c r="I2890" t="s">
        <v>1166</v>
      </c>
    </row>
    <row r="2891" spans="1:9" x14ac:dyDescent="0.25">
      <c r="A2891">
        <v>7550</v>
      </c>
      <c r="B2891" t="s">
        <v>73</v>
      </c>
      <c r="C2891">
        <v>240</v>
      </c>
      <c r="D2891" s="404">
        <v>45016</v>
      </c>
      <c r="E2891" t="s">
        <v>2090</v>
      </c>
      <c r="F2891">
        <v>18.86</v>
      </c>
      <c r="G2891">
        <v>2146021</v>
      </c>
      <c r="I2891" t="s">
        <v>1166</v>
      </c>
    </row>
    <row r="2892" spans="1:9" x14ac:dyDescent="0.25">
      <c r="A2892">
        <v>7550</v>
      </c>
      <c r="B2892" t="s">
        <v>73</v>
      </c>
      <c r="C2892">
        <v>240</v>
      </c>
      <c r="D2892" s="404">
        <v>45181</v>
      </c>
      <c r="E2892" t="s">
        <v>2090</v>
      </c>
      <c r="F2892">
        <v>20.09</v>
      </c>
      <c r="G2892">
        <v>2346168</v>
      </c>
      <c r="I2892" t="s">
        <v>1166</v>
      </c>
    </row>
    <row r="2893" spans="1:9" x14ac:dyDescent="0.25">
      <c r="A2893">
        <v>7550</v>
      </c>
      <c r="B2893" t="s">
        <v>73</v>
      </c>
      <c r="C2893">
        <v>240</v>
      </c>
      <c r="D2893" s="404">
        <v>45254</v>
      </c>
      <c r="E2893" t="s">
        <v>2090</v>
      </c>
      <c r="F2893">
        <v>20.09</v>
      </c>
      <c r="G2893">
        <v>2443580</v>
      </c>
      <c r="I2893" t="s">
        <v>1166</v>
      </c>
    </row>
    <row r="2894" spans="1:9" x14ac:dyDescent="0.25">
      <c r="A2894">
        <v>7550</v>
      </c>
      <c r="B2894" t="s">
        <v>73</v>
      </c>
      <c r="C2894">
        <v>240</v>
      </c>
      <c r="D2894" s="404">
        <v>45055</v>
      </c>
      <c r="E2894" t="s">
        <v>2091</v>
      </c>
      <c r="F2894">
        <v>19.55</v>
      </c>
      <c r="G2894">
        <v>2185915</v>
      </c>
      <c r="I2894" t="s">
        <v>1166</v>
      </c>
    </row>
    <row r="2895" spans="1:9" x14ac:dyDescent="0.25">
      <c r="A2895">
        <v>7550</v>
      </c>
      <c r="B2895" t="s">
        <v>73</v>
      </c>
      <c r="C2895">
        <v>240</v>
      </c>
      <c r="D2895" s="404">
        <v>45142</v>
      </c>
      <c r="E2895" t="s">
        <v>2091</v>
      </c>
      <c r="F2895">
        <v>20.83</v>
      </c>
      <c r="G2895">
        <v>2298765</v>
      </c>
      <c r="I2895" t="s">
        <v>1166</v>
      </c>
    </row>
    <row r="2896" spans="1:9" x14ac:dyDescent="0.25">
      <c r="A2896">
        <v>7550</v>
      </c>
      <c r="B2896" t="s">
        <v>73</v>
      </c>
      <c r="C2896">
        <v>240</v>
      </c>
      <c r="D2896" s="404">
        <v>45173</v>
      </c>
      <c r="E2896" t="s">
        <v>2092</v>
      </c>
      <c r="F2896">
        <v>21.32</v>
      </c>
      <c r="G2896">
        <v>2335942</v>
      </c>
      <c r="I2896" t="s">
        <v>1166</v>
      </c>
    </row>
    <row r="2897" spans="1:9" x14ac:dyDescent="0.25">
      <c r="A2897">
        <v>7550</v>
      </c>
      <c r="B2897" t="s">
        <v>73</v>
      </c>
      <c r="C2897">
        <v>240</v>
      </c>
      <c r="D2897" s="404">
        <v>45016</v>
      </c>
      <c r="E2897" t="s">
        <v>2093</v>
      </c>
      <c r="F2897">
        <v>20.239999999999998</v>
      </c>
      <c r="G2897">
        <v>2146023</v>
      </c>
      <c r="I2897" t="s">
        <v>1166</v>
      </c>
    </row>
    <row r="2898" spans="1:9" x14ac:dyDescent="0.25">
      <c r="A2898">
        <v>7550</v>
      </c>
      <c r="B2898" t="s">
        <v>73</v>
      </c>
      <c r="C2898">
        <v>240</v>
      </c>
      <c r="D2898" s="404">
        <v>45083</v>
      </c>
      <c r="E2898" t="s">
        <v>2093</v>
      </c>
      <c r="F2898">
        <v>21.56</v>
      </c>
      <c r="G2898">
        <v>2221561</v>
      </c>
      <c r="I2898" t="s">
        <v>1166</v>
      </c>
    </row>
    <row r="2899" spans="1:9" x14ac:dyDescent="0.25">
      <c r="A2899">
        <v>7550</v>
      </c>
      <c r="B2899" t="s">
        <v>73</v>
      </c>
      <c r="C2899">
        <v>240</v>
      </c>
      <c r="D2899" s="404">
        <v>45124</v>
      </c>
      <c r="E2899" t="s">
        <v>2093</v>
      </c>
      <c r="F2899">
        <v>21.56</v>
      </c>
      <c r="G2899">
        <v>2272702</v>
      </c>
      <c r="I2899" t="s">
        <v>1166</v>
      </c>
    </row>
    <row r="2900" spans="1:9" x14ac:dyDescent="0.25">
      <c r="A2900">
        <v>7550</v>
      </c>
      <c r="B2900" t="s">
        <v>73</v>
      </c>
      <c r="C2900">
        <v>240</v>
      </c>
      <c r="D2900" s="404">
        <v>45167</v>
      </c>
      <c r="E2900" t="s">
        <v>2093</v>
      </c>
      <c r="F2900">
        <v>21.56</v>
      </c>
      <c r="G2900">
        <v>2328694</v>
      </c>
      <c r="I2900" t="s">
        <v>1166</v>
      </c>
    </row>
    <row r="2901" spans="1:9" x14ac:dyDescent="0.25">
      <c r="A2901">
        <v>7550</v>
      </c>
      <c r="B2901" t="s">
        <v>73</v>
      </c>
      <c r="C2901">
        <v>240</v>
      </c>
      <c r="D2901" s="404">
        <v>45194</v>
      </c>
      <c r="E2901" t="s">
        <v>2093</v>
      </c>
      <c r="F2901">
        <v>21.56</v>
      </c>
      <c r="G2901">
        <v>2362484</v>
      </c>
      <c r="I2901" t="s">
        <v>1166</v>
      </c>
    </row>
    <row r="2902" spans="1:9" x14ac:dyDescent="0.25">
      <c r="A2902">
        <v>7550</v>
      </c>
      <c r="B2902" t="s">
        <v>73</v>
      </c>
      <c r="C2902">
        <v>240</v>
      </c>
      <c r="D2902" s="404">
        <v>45111</v>
      </c>
      <c r="E2902" t="s">
        <v>2094</v>
      </c>
      <c r="F2902">
        <v>22.05</v>
      </c>
      <c r="G2902">
        <v>2258790</v>
      </c>
      <c r="I2902" t="s">
        <v>1166</v>
      </c>
    </row>
    <row r="2903" spans="1:9" x14ac:dyDescent="0.25">
      <c r="A2903">
        <v>7550</v>
      </c>
      <c r="B2903" t="s">
        <v>73</v>
      </c>
      <c r="C2903">
        <v>240</v>
      </c>
      <c r="D2903" s="404">
        <v>45252</v>
      </c>
      <c r="E2903" t="s">
        <v>2094</v>
      </c>
      <c r="F2903">
        <v>22.05</v>
      </c>
      <c r="G2903">
        <v>2439666</v>
      </c>
      <c r="I2903" t="s">
        <v>1166</v>
      </c>
    </row>
    <row r="2904" spans="1:9" x14ac:dyDescent="0.25">
      <c r="A2904">
        <v>7550</v>
      </c>
      <c r="B2904" t="s">
        <v>73</v>
      </c>
      <c r="C2904">
        <v>240</v>
      </c>
      <c r="D2904" s="404">
        <v>45117</v>
      </c>
      <c r="E2904" t="s">
        <v>2095</v>
      </c>
      <c r="F2904">
        <v>22.54</v>
      </c>
      <c r="G2904">
        <v>2267403</v>
      </c>
      <c r="I2904" t="s">
        <v>1166</v>
      </c>
    </row>
    <row r="2905" spans="1:9" x14ac:dyDescent="0.25">
      <c r="A2905">
        <v>7550</v>
      </c>
      <c r="B2905" t="s">
        <v>73</v>
      </c>
      <c r="C2905">
        <v>240</v>
      </c>
      <c r="D2905" s="404">
        <v>45006</v>
      </c>
      <c r="E2905" t="s">
        <v>2096</v>
      </c>
      <c r="F2905">
        <v>21.39</v>
      </c>
      <c r="G2905">
        <v>2128520</v>
      </c>
      <c r="I2905" t="s">
        <v>1166</v>
      </c>
    </row>
    <row r="2906" spans="1:9" x14ac:dyDescent="0.25">
      <c r="A2906">
        <v>7550</v>
      </c>
      <c r="B2906" t="s">
        <v>73</v>
      </c>
      <c r="C2906">
        <v>240</v>
      </c>
      <c r="D2906" s="404">
        <v>45033</v>
      </c>
      <c r="E2906" t="s">
        <v>2096</v>
      </c>
      <c r="F2906">
        <v>21.39</v>
      </c>
      <c r="G2906">
        <v>2159397</v>
      </c>
      <c r="I2906" t="s">
        <v>1166</v>
      </c>
    </row>
    <row r="2907" spans="1:9" x14ac:dyDescent="0.25">
      <c r="A2907">
        <v>7550</v>
      </c>
      <c r="B2907" t="s">
        <v>73</v>
      </c>
      <c r="C2907">
        <v>240</v>
      </c>
      <c r="D2907" s="404">
        <v>45012</v>
      </c>
      <c r="E2907" t="s">
        <v>2097</v>
      </c>
      <c r="F2907">
        <v>21.85</v>
      </c>
      <c r="G2907">
        <v>2135972</v>
      </c>
      <c r="I2907" t="s">
        <v>1166</v>
      </c>
    </row>
    <row r="2908" spans="1:9" x14ac:dyDescent="0.25">
      <c r="A2908">
        <v>7550</v>
      </c>
      <c r="B2908" t="s">
        <v>73</v>
      </c>
      <c r="C2908">
        <v>240</v>
      </c>
      <c r="D2908" s="404">
        <v>45183</v>
      </c>
      <c r="E2908" t="s">
        <v>2097</v>
      </c>
      <c r="F2908">
        <v>23.28</v>
      </c>
      <c r="G2908">
        <v>2350126</v>
      </c>
      <c r="I2908" t="s">
        <v>1166</v>
      </c>
    </row>
    <row r="2909" spans="1:9" x14ac:dyDescent="0.25">
      <c r="A2909">
        <v>7550</v>
      </c>
      <c r="B2909" t="s">
        <v>73</v>
      </c>
      <c r="C2909">
        <v>240</v>
      </c>
      <c r="D2909" s="404">
        <v>45006</v>
      </c>
      <c r="E2909" t="s">
        <v>2098</v>
      </c>
      <c r="F2909">
        <v>22.31</v>
      </c>
      <c r="G2909">
        <v>2128523</v>
      </c>
      <c r="I2909" t="s">
        <v>1166</v>
      </c>
    </row>
    <row r="2910" spans="1:9" x14ac:dyDescent="0.25">
      <c r="A2910">
        <v>7550</v>
      </c>
      <c r="B2910" t="s">
        <v>73</v>
      </c>
      <c r="C2910">
        <v>240</v>
      </c>
      <c r="D2910" s="404">
        <v>45094</v>
      </c>
      <c r="E2910" t="s">
        <v>2099</v>
      </c>
      <c r="F2910">
        <v>24.01</v>
      </c>
      <c r="G2910">
        <v>2236920</v>
      </c>
      <c r="I2910" t="s">
        <v>1166</v>
      </c>
    </row>
    <row r="2911" spans="1:9" x14ac:dyDescent="0.25">
      <c r="A2911">
        <v>7550</v>
      </c>
      <c r="B2911" t="s">
        <v>73</v>
      </c>
      <c r="C2911">
        <v>240</v>
      </c>
      <c r="D2911" s="404">
        <v>45178</v>
      </c>
      <c r="E2911" t="s">
        <v>2099</v>
      </c>
      <c r="F2911">
        <v>24.01</v>
      </c>
      <c r="G2911">
        <v>2343367</v>
      </c>
      <c r="I2911" t="s">
        <v>1166</v>
      </c>
    </row>
    <row r="2912" spans="1:9" x14ac:dyDescent="0.25">
      <c r="A2912">
        <v>7550</v>
      </c>
      <c r="B2912" t="s">
        <v>73</v>
      </c>
      <c r="C2912">
        <v>240</v>
      </c>
      <c r="D2912" s="404">
        <v>44988</v>
      </c>
      <c r="E2912" t="s">
        <v>2100</v>
      </c>
      <c r="F2912">
        <v>0</v>
      </c>
      <c r="G2912">
        <v>2106172</v>
      </c>
      <c r="I2912" t="s">
        <v>1166</v>
      </c>
    </row>
    <row r="2913" spans="1:9" x14ac:dyDescent="0.25">
      <c r="A2913">
        <v>7550</v>
      </c>
      <c r="B2913" t="s">
        <v>73</v>
      </c>
      <c r="C2913">
        <v>240</v>
      </c>
      <c r="D2913" s="404">
        <v>44995</v>
      </c>
      <c r="E2913" t="s">
        <v>2100</v>
      </c>
      <c r="F2913">
        <v>0</v>
      </c>
      <c r="G2913">
        <v>2115437</v>
      </c>
      <c r="I2913" t="s">
        <v>1166</v>
      </c>
    </row>
    <row r="2914" spans="1:9" x14ac:dyDescent="0.25">
      <c r="A2914">
        <v>7550</v>
      </c>
      <c r="B2914" t="s">
        <v>73</v>
      </c>
      <c r="C2914">
        <v>240</v>
      </c>
      <c r="D2914" s="404">
        <v>45014</v>
      </c>
      <c r="E2914" t="s">
        <v>2100</v>
      </c>
      <c r="F2914">
        <v>0</v>
      </c>
      <c r="G2914">
        <v>2139580</v>
      </c>
      <c r="I2914" t="s">
        <v>1166</v>
      </c>
    </row>
    <row r="2915" spans="1:9" x14ac:dyDescent="0.25">
      <c r="A2915">
        <v>7550</v>
      </c>
      <c r="B2915" t="s">
        <v>73</v>
      </c>
      <c r="C2915">
        <v>240</v>
      </c>
      <c r="D2915" s="404">
        <v>45016</v>
      </c>
      <c r="E2915" t="s">
        <v>2100</v>
      </c>
      <c r="F2915">
        <v>0</v>
      </c>
      <c r="G2915">
        <v>2146020</v>
      </c>
      <c r="I2915" t="s">
        <v>1166</v>
      </c>
    </row>
    <row r="2916" spans="1:9" x14ac:dyDescent="0.25">
      <c r="A2916">
        <v>7550</v>
      </c>
      <c r="B2916" t="s">
        <v>73</v>
      </c>
      <c r="C2916">
        <v>240</v>
      </c>
      <c r="D2916" s="404">
        <v>45022</v>
      </c>
      <c r="E2916" t="s">
        <v>2100</v>
      </c>
      <c r="F2916">
        <v>0</v>
      </c>
      <c r="G2916">
        <v>2150817</v>
      </c>
      <c r="I2916" t="s">
        <v>1166</v>
      </c>
    </row>
    <row r="2917" spans="1:9" x14ac:dyDescent="0.25">
      <c r="A2917">
        <v>7550</v>
      </c>
      <c r="B2917" t="s">
        <v>73</v>
      </c>
      <c r="C2917">
        <v>240</v>
      </c>
      <c r="D2917" s="404">
        <v>45065</v>
      </c>
      <c r="E2917" t="s">
        <v>2100</v>
      </c>
      <c r="F2917">
        <v>0</v>
      </c>
      <c r="G2917">
        <v>2200078</v>
      </c>
      <c r="I2917" t="s">
        <v>1166</v>
      </c>
    </row>
    <row r="2918" spans="1:9" x14ac:dyDescent="0.25">
      <c r="A2918">
        <v>7550</v>
      </c>
      <c r="B2918" t="s">
        <v>73</v>
      </c>
      <c r="C2918">
        <v>240</v>
      </c>
      <c r="D2918" s="404">
        <v>45132</v>
      </c>
      <c r="E2918" t="s">
        <v>2100</v>
      </c>
      <c r="F2918">
        <v>0</v>
      </c>
      <c r="G2918">
        <v>2283311</v>
      </c>
      <c r="I2918" t="s">
        <v>1166</v>
      </c>
    </row>
    <row r="2919" spans="1:9" x14ac:dyDescent="0.25">
      <c r="A2919">
        <v>7550</v>
      </c>
      <c r="B2919" t="s">
        <v>73</v>
      </c>
      <c r="C2919">
        <v>240</v>
      </c>
      <c r="D2919" s="404">
        <v>45139</v>
      </c>
      <c r="E2919" t="s">
        <v>2100</v>
      </c>
      <c r="F2919">
        <v>0</v>
      </c>
      <c r="G2919">
        <v>2293527</v>
      </c>
      <c r="I2919" t="s">
        <v>1166</v>
      </c>
    </row>
    <row r="2920" spans="1:9" x14ac:dyDescent="0.25">
      <c r="A2920">
        <v>7550</v>
      </c>
      <c r="B2920" t="s">
        <v>73</v>
      </c>
      <c r="C2920">
        <v>240</v>
      </c>
      <c r="D2920" s="404">
        <v>45139</v>
      </c>
      <c r="E2920" t="s">
        <v>2100</v>
      </c>
      <c r="F2920">
        <v>0</v>
      </c>
      <c r="G2920">
        <v>2293528</v>
      </c>
      <c r="I2920" t="s">
        <v>1166</v>
      </c>
    </row>
    <row r="2921" spans="1:9" x14ac:dyDescent="0.25">
      <c r="A2921">
        <v>7550</v>
      </c>
      <c r="B2921" t="s">
        <v>73</v>
      </c>
      <c r="C2921">
        <v>240</v>
      </c>
      <c r="D2921" s="404">
        <v>45149</v>
      </c>
      <c r="E2921" t="s">
        <v>2100</v>
      </c>
      <c r="F2921">
        <v>0</v>
      </c>
      <c r="G2921">
        <v>2307181</v>
      </c>
      <c r="I2921" t="s">
        <v>1166</v>
      </c>
    </row>
    <row r="2922" spans="1:9" x14ac:dyDescent="0.25">
      <c r="A2922">
        <v>7550</v>
      </c>
      <c r="B2922" t="s">
        <v>73</v>
      </c>
      <c r="C2922">
        <v>240</v>
      </c>
      <c r="D2922" s="404">
        <v>45153</v>
      </c>
      <c r="E2922" t="s">
        <v>2100</v>
      </c>
      <c r="F2922">
        <v>0</v>
      </c>
      <c r="G2922">
        <v>2310594</v>
      </c>
      <c r="I2922" t="s">
        <v>1166</v>
      </c>
    </row>
    <row r="2923" spans="1:9" x14ac:dyDescent="0.25">
      <c r="A2923">
        <v>7550</v>
      </c>
      <c r="B2923" t="s">
        <v>73</v>
      </c>
      <c r="C2923">
        <v>240</v>
      </c>
      <c r="D2923" s="404">
        <v>45159</v>
      </c>
      <c r="E2923" t="s">
        <v>2100</v>
      </c>
      <c r="F2923">
        <v>0</v>
      </c>
      <c r="G2923">
        <v>2317820</v>
      </c>
      <c r="I2923" t="s">
        <v>1166</v>
      </c>
    </row>
    <row r="2924" spans="1:9" x14ac:dyDescent="0.25">
      <c r="A2924">
        <v>7550</v>
      </c>
      <c r="B2924" t="s">
        <v>73</v>
      </c>
      <c r="C2924">
        <v>240</v>
      </c>
      <c r="D2924" s="404">
        <v>45085</v>
      </c>
      <c r="E2924" t="s">
        <v>2101</v>
      </c>
      <c r="F2924">
        <v>24.5</v>
      </c>
      <c r="G2924">
        <v>2225448</v>
      </c>
      <c r="I2924" t="s">
        <v>1166</v>
      </c>
    </row>
    <row r="2925" spans="1:9" x14ac:dyDescent="0.25">
      <c r="A2925">
        <v>7550</v>
      </c>
      <c r="B2925" t="s">
        <v>73</v>
      </c>
      <c r="C2925">
        <v>240</v>
      </c>
      <c r="D2925" s="404">
        <v>45218</v>
      </c>
      <c r="E2925" t="s">
        <v>2101</v>
      </c>
      <c r="F2925">
        <v>24.5</v>
      </c>
      <c r="G2925">
        <v>2395814</v>
      </c>
      <c r="I2925" t="s">
        <v>1166</v>
      </c>
    </row>
    <row r="2926" spans="1:9" x14ac:dyDescent="0.25">
      <c r="A2926">
        <v>7550</v>
      </c>
      <c r="B2926" t="s">
        <v>73</v>
      </c>
      <c r="C2926">
        <v>240</v>
      </c>
      <c r="D2926" s="404">
        <v>45160</v>
      </c>
      <c r="E2926" t="s">
        <v>2102</v>
      </c>
      <c r="F2926">
        <v>24.99</v>
      </c>
      <c r="G2926">
        <v>2319364</v>
      </c>
      <c r="I2926" t="s">
        <v>1166</v>
      </c>
    </row>
    <row r="2927" spans="1:9" x14ac:dyDescent="0.25">
      <c r="A2927">
        <v>7550</v>
      </c>
      <c r="B2927" t="s">
        <v>73</v>
      </c>
      <c r="C2927">
        <v>240</v>
      </c>
      <c r="D2927" s="404">
        <v>45163</v>
      </c>
      <c r="E2927" t="s">
        <v>2102</v>
      </c>
      <c r="F2927">
        <v>24.99</v>
      </c>
      <c r="G2927">
        <v>2324707</v>
      </c>
      <c r="I2927" t="s">
        <v>1166</v>
      </c>
    </row>
    <row r="2928" spans="1:9" x14ac:dyDescent="0.25">
      <c r="A2928">
        <v>7550</v>
      </c>
      <c r="B2928" t="s">
        <v>73</v>
      </c>
      <c r="C2928">
        <v>240</v>
      </c>
      <c r="D2928" s="404">
        <v>45154</v>
      </c>
      <c r="E2928" t="s">
        <v>2103</v>
      </c>
      <c r="F2928">
        <v>25.24</v>
      </c>
      <c r="G2928">
        <v>2312361</v>
      </c>
      <c r="I2928" t="s">
        <v>1166</v>
      </c>
    </row>
    <row r="2929" spans="1:9" x14ac:dyDescent="0.25">
      <c r="A2929">
        <v>7550</v>
      </c>
      <c r="B2929" t="s">
        <v>73</v>
      </c>
      <c r="C2929">
        <v>240</v>
      </c>
      <c r="D2929" s="404">
        <v>45180</v>
      </c>
      <c r="E2929" t="s">
        <v>2104</v>
      </c>
      <c r="F2929">
        <v>25.73</v>
      </c>
      <c r="G2929">
        <v>2344646</v>
      </c>
      <c r="I2929" t="s">
        <v>1166</v>
      </c>
    </row>
    <row r="2930" spans="1:9" x14ac:dyDescent="0.25">
      <c r="A2930">
        <v>7550</v>
      </c>
      <c r="B2930" t="s">
        <v>73</v>
      </c>
      <c r="C2930">
        <v>240</v>
      </c>
      <c r="D2930" s="404">
        <v>45037</v>
      </c>
      <c r="E2930" t="s">
        <v>2105</v>
      </c>
      <c r="F2930">
        <v>24.61</v>
      </c>
      <c r="G2930">
        <v>2165889</v>
      </c>
      <c r="I2930" t="s">
        <v>1166</v>
      </c>
    </row>
    <row r="2931" spans="1:9" x14ac:dyDescent="0.25">
      <c r="A2931">
        <v>7550</v>
      </c>
      <c r="B2931" t="s">
        <v>73</v>
      </c>
      <c r="C2931">
        <v>240</v>
      </c>
      <c r="D2931" s="404">
        <v>45119</v>
      </c>
      <c r="E2931" t="s">
        <v>2105</v>
      </c>
      <c r="F2931">
        <v>26.22</v>
      </c>
      <c r="G2931">
        <v>2269030</v>
      </c>
      <c r="I2931" t="s">
        <v>1166</v>
      </c>
    </row>
    <row r="2932" spans="1:9" x14ac:dyDescent="0.25">
      <c r="A2932">
        <v>7550</v>
      </c>
      <c r="B2932" t="s">
        <v>73</v>
      </c>
      <c r="C2932">
        <v>240</v>
      </c>
      <c r="D2932" s="404">
        <v>45188</v>
      </c>
      <c r="E2932" t="s">
        <v>2105</v>
      </c>
      <c r="F2932">
        <v>26.22</v>
      </c>
      <c r="G2932">
        <v>2355197</v>
      </c>
      <c r="I2932" t="s">
        <v>1166</v>
      </c>
    </row>
    <row r="2933" spans="1:9" x14ac:dyDescent="0.25">
      <c r="A2933">
        <v>7550</v>
      </c>
      <c r="B2933" t="s">
        <v>73</v>
      </c>
      <c r="C2933">
        <v>240</v>
      </c>
      <c r="D2933" s="404">
        <v>45047</v>
      </c>
      <c r="E2933" t="s">
        <v>2106</v>
      </c>
      <c r="F2933">
        <v>24.84</v>
      </c>
      <c r="G2933">
        <v>2175910</v>
      </c>
      <c r="I2933" t="s">
        <v>1166</v>
      </c>
    </row>
    <row r="2934" spans="1:9" x14ac:dyDescent="0.25">
      <c r="A2934">
        <v>7550</v>
      </c>
      <c r="B2934" t="s">
        <v>73</v>
      </c>
      <c r="C2934">
        <v>240</v>
      </c>
      <c r="D2934" s="404">
        <v>45159</v>
      </c>
      <c r="E2934" t="s">
        <v>2107</v>
      </c>
      <c r="F2934">
        <v>26.95</v>
      </c>
      <c r="G2934">
        <v>2317819</v>
      </c>
      <c r="I2934" t="s">
        <v>1166</v>
      </c>
    </row>
    <row r="2935" spans="1:9" x14ac:dyDescent="0.25">
      <c r="A2935">
        <v>7550</v>
      </c>
      <c r="B2935" t="s">
        <v>73</v>
      </c>
      <c r="C2935">
        <v>240</v>
      </c>
      <c r="D2935" s="404">
        <v>45162</v>
      </c>
      <c r="E2935" t="s">
        <v>2107</v>
      </c>
      <c r="F2935">
        <v>26.95</v>
      </c>
      <c r="G2935">
        <v>2323150</v>
      </c>
      <c r="I2935" t="s">
        <v>1166</v>
      </c>
    </row>
    <row r="2936" spans="1:9" x14ac:dyDescent="0.25">
      <c r="A2936">
        <v>7550</v>
      </c>
      <c r="B2936" t="s">
        <v>73</v>
      </c>
      <c r="C2936">
        <v>240</v>
      </c>
      <c r="D2936" s="404">
        <v>45174</v>
      </c>
      <c r="E2936" t="s">
        <v>2107</v>
      </c>
      <c r="F2936">
        <v>26.95</v>
      </c>
      <c r="G2936">
        <v>2337474</v>
      </c>
      <c r="I2936" t="s">
        <v>1166</v>
      </c>
    </row>
    <row r="2937" spans="1:9" x14ac:dyDescent="0.25">
      <c r="A2937">
        <v>7550</v>
      </c>
      <c r="B2937" t="s">
        <v>73</v>
      </c>
      <c r="C2937">
        <v>240</v>
      </c>
      <c r="D2937" s="404">
        <v>45224</v>
      </c>
      <c r="E2937" t="s">
        <v>2107</v>
      </c>
      <c r="F2937">
        <v>26.95</v>
      </c>
      <c r="G2937">
        <v>2401731</v>
      </c>
      <c r="I2937" t="s">
        <v>1166</v>
      </c>
    </row>
    <row r="2938" spans="1:9" x14ac:dyDescent="0.25">
      <c r="A2938">
        <v>7550</v>
      </c>
      <c r="B2938" t="s">
        <v>73</v>
      </c>
      <c r="C2938">
        <v>240</v>
      </c>
      <c r="D2938" s="404">
        <v>45013</v>
      </c>
      <c r="E2938" t="s">
        <v>2108</v>
      </c>
      <c r="F2938">
        <v>26.45</v>
      </c>
      <c r="G2938">
        <v>2137780</v>
      </c>
      <c r="I2938" t="s">
        <v>1166</v>
      </c>
    </row>
    <row r="2939" spans="1:9" x14ac:dyDescent="0.25">
      <c r="A2939">
        <v>7550</v>
      </c>
      <c r="B2939" t="s">
        <v>73</v>
      </c>
      <c r="C2939">
        <v>240</v>
      </c>
      <c r="D2939" s="404">
        <v>45016</v>
      </c>
      <c r="E2939" t="s">
        <v>2108</v>
      </c>
      <c r="F2939">
        <v>26.45</v>
      </c>
      <c r="G2939">
        <v>2146017</v>
      </c>
      <c r="I2939" t="s">
        <v>1166</v>
      </c>
    </row>
    <row r="2940" spans="1:9" x14ac:dyDescent="0.25">
      <c r="A2940">
        <v>7550</v>
      </c>
      <c r="B2940" t="s">
        <v>73</v>
      </c>
      <c r="C2940">
        <v>240</v>
      </c>
      <c r="D2940" s="404">
        <v>45335</v>
      </c>
      <c r="E2940" t="s">
        <v>2109</v>
      </c>
      <c r="F2940">
        <v>29.84</v>
      </c>
      <c r="G2940">
        <v>2543665</v>
      </c>
      <c r="I2940" t="s">
        <v>1166</v>
      </c>
    </row>
    <row r="2941" spans="1:9" x14ac:dyDescent="0.25">
      <c r="A2941">
        <v>7550</v>
      </c>
      <c r="B2941" t="s">
        <v>73</v>
      </c>
      <c r="C2941">
        <v>240</v>
      </c>
      <c r="D2941" s="404">
        <v>45096</v>
      </c>
      <c r="E2941" t="s">
        <v>2110</v>
      </c>
      <c r="F2941">
        <v>28.91</v>
      </c>
      <c r="G2941">
        <v>2238168</v>
      </c>
      <c r="I2941" t="s">
        <v>1166</v>
      </c>
    </row>
    <row r="2942" spans="1:9" x14ac:dyDescent="0.25">
      <c r="A2942">
        <v>7550</v>
      </c>
      <c r="B2942" t="s">
        <v>73</v>
      </c>
      <c r="C2942">
        <v>240</v>
      </c>
      <c r="D2942" s="404">
        <v>45006</v>
      </c>
      <c r="E2942" t="s">
        <v>2111</v>
      </c>
      <c r="F2942">
        <v>27.6</v>
      </c>
      <c r="G2942">
        <v>2128519</v>
      </c>
      <c r="I2942" t="s">
        <v>1166</v>
      </c>
    </row>
    <row r="2943" spans="1:9" x14ac:dyDescent="0.25">
      <c r="A2943">
        <v>7550</v>
      </c>
      <c r="B2943" t="s">
        <v>73</v>
      </c>
      <c r="C2943">
        <v>240</v>
      </c>
      <c r="D2943" s="404">
        <v>45048</v>
      </c>
      <c r="E2943" t="s">
        <v>2111</v>
      </c>
      <c r="F2943">
        <v>27.6</v>
      </c>
      <c r="G2943">
        <v>2177555</v>
      </c>
      <c r="I2943" t="s">
        <v>1166</v>
      </c>
    </row>
    <row r="2944" spans="1:9" x14ac:dyDescent="0.25">
      <c r="A2944">
        <v>7550</v>
      </c>
      <c r="B2944" t="s">
        <v>73</v>
      </c>
      <c r="C2944">
        <v>240</v>
      </c>
      <c r="D2944" s="404">
        <v>45112</v>
      </c>
      <c r="E2944" t="s">
        <v>2111</v>
      </c>
      <c r="F2944">
        <v>29.4</v>
      </c>
      <c r="G2944">
        <v>2260514</v>
      </c>
      <c r="I2944" t="s">
        <v>1166</v>
      </c>
    </row>
    <row r="2945" spans="1:9" x14ac:dyDescent="0.25">
      <c r="A2945">
        <v>7550</v>
      </c>
      <c r="B2945" t="s">
        <v>73</v>
      </c>
      <c r="C2945">
        <v>240</v>
      </c>
      <c r="D2945" s="404">
        <v>45134</v>
      </c>
      <c r="E2945" t="s">
        <v>2111</v>
      </c>
      <c r="F2945">
        <v>29.4</v>
      </c>
      <c r="G2945">
        <v>2286940</v>
      </c>
      <c r="I2945" t="s">
        <v>1166</v>
      </c>
    </row>
    <row r="2946" spans="1:9" x14ac:dyDescent="0.25">
      <c r="A2946">
        <v>7550</v>
      </c>
      <c r="B2946" t="s">
        <v>73</v>
      </c>
      <c r="C2946">
        <v>240</v>
      </c>
      <c r="D2946" s="404">
        <v>45153</v>
      </c>
      <c r="E2946" t="s">
        <v>2111</v>
      </c>
      <c r="F2946">
        <v>29.4</v>
      </c>
      <c r="G2946">
        <v>2310592</v>
      </c>
      <c r="I2946" t="s">
        <v>1166</v>
      </c>
    </row>
    <row r="2947" spans="1:9" x14ac:dyDescent="0.25">
      <c r="A2947">
        <v>7550</v>
      </c>
      <c r="B2947" t="s">
        <v>73</v>
      </c>
      <c r="C2947">
        <v>240</v>
      </c>
      <c r="D2947" s="404">
        <v>45149</v>
      </c>
      <c r="E2947" t="s">
        <v>2112</v>
      </c>
      <c r="F2947">
        <v>29.89</v>
      </c>
      <c r="G2947">
        <v>2307179</v>
      </c>
      <c r="I2947" t="s">
        <v>1166</v>
      </c>
    </row>
    <row r="2948" spans="1:9" x14ac:dyDescent="0.25">
      <c r="A2948">
        <v>7550</v>
      </c>
      <c r="B2948" t="s">
        <v>73</v>
      </c>
      <c r="C2948">
        <v>240</v>
      </c>
      <c r="D2948" s="404">
        <v>45127</v>
      </c>
      <c r="E2948" t="s">
        <v>2113</v>
      </c>
      <c r="F2948">
        <v>30.14</v>
      </c>
      <c r="G2948">
        <v>2277943</v>
      </c>
      <c r="I2948" t="s">
        <v>1166</v>
      </c>
    </row>
    <row r="2949" spans="1:9" x14ac:dyDescent="0.25">
      <c r="A2949">
        <v>7550</v>
      </c>
      <c r="B2949" t="s">
        <v>73</v>
      </c>
      <c r="C2949">
        <v>240</v>
      </c>
      <c r="D2949" s="404">
        <v>45166</v>
      </c>
      <c r="E2949" t="s">
        <v>2114</v>
      </c>
      <c r="F2949">
        <v>30.63</v>
      </c>
      <c r="G2949">
        <v>2327144</v>
      </c>
      <c r="I2949" t="s">
        <v>1166</v>
      </c>
    </row>
    <row r="2950" spans="1:9" x14ac:dyDescent="0.25">
      <c r="A2950">
        <v>7550</v>
      </c>
      <c r="B2950" t="s">
        <v>73</v>
      </c>
      <c r="C2950">
        <v>240</v>
      </c>
      <c r="D2950" s="404">
        <v>45100</v>
      </c>
      <c r="E2950" t="s">
        <v>2115</v>
      </c>
      <c r="F2950">
        <v>31.12</v>
      </c>
      <c r="G2950">
        <v>2245395</v>
      </c>
      <c r="I2950" t="s">
        <v>1166</v>
      </c>
    </row>
    <row r="2951" spans="1:9" x14ac:dyDescent="0.25">
      <c r="A2951">
        <v>7550</v>
      </c>
      <c r="B2951" t="s">
        <v>73</v>
      </c>
      <c r="C2951">
        <v>240</v>
      </c>
      <c r="D2951" s="404">
        <v>45138</v>
      </c>
      <c r="E2951" t="s">
        <v>2116</v>
      </c>
      <c r="F2951">
        <v>31.36</v>
      </c>
      <c r="G2951">
        <v>2291952</v>
      </c>
      <c r="I2951" t="s">
        <v>1166</v>
      </c>
    </row>
    <row r="2952" spans="1:9" x14ac:dyDescent="0.25">
      <c r="A2952">
        <v>7550</v>
      </c>
      <c r="B2952" t="s">
        <v>73</v>
      </c>
      <c r="C2952">
        <v>240</v>
      </c>
      <c r="D2952" s="404">
        <v>45152</v>
      </c>
      <c r="E2952" t="s">
        <v>2116</v>
      </c>
      <c r="F2952">
        <v>31.36</v>
      </c>
      <c r="G2952">
        <v>2309069</v>
      </c>
      <c r="I2952" t="s">
        <v>1166</v>
      </c>
    </row>
    <row r="2953" spans="1:9" x14ac:dyDescent="0.25">
      <c r="A2953">
        <v>7550</v>
      </c>
      <c r="B2953" t="s">
        <v>73</v>
      </c>
      <c r="C2953">
        <v>240</v>
      </c>
      <c r="D2953" s="404">
        <v>45156</v>
      </c>
      <c r="E2953" t="s">
        <v>2117</v>
      </c>
      <c r="F2953">
        <v>31.85</v>
      </c>
      <c r="G2953">
        <v>2315608</v>
      </c>
      <c r="I2953" t="s">
        <v>1166</v>
      </c>
    </row>
    <row r="2954" spans="1:9" x14ac:dyDescent="0.25">
      <c r="A2954">
        <v>7550</v>
      </c>
      <c r="B2954" t="s">
        <v>73</v>
      </c>
      <c r="C2954">
        <v>240</v>
      </c>
      <c r="D2954" s="404">
        <v>45027</v>
      </c>
      <c r="E2954" t="s">
        <v>2118</v>
      </c>
      <c r="F2954">
        <v>30.59</v>
      </c>
      <c r="G2954">
        <v>2152793</v>
      </c>
      <c r="I2954" t="s">
        <v>1166</v>
      </c>
    </row>
    <row r="2955" spans="1:9" x14ac:dyDescent="0.25">
      <c r="A2955">
        <v>7550</v>
      </c>
      <c r="B2955" t="s">
        <v>73</v>
      </c>
      <c r="C2955">
        <v>240</v>
      </c>
      <c r="D2955" s="404">
        <v>45197</v>
      </c>
      <c r="E2955" t="s">
        <v>2118</v>
      </c>
      <c r="F2955">
        <v>32.590000000000003</v>
      </c>
      <c r="G2955">
        <v>2368281</v>
      </c>
      <c r="I2955" t="s">
        <v>1166</v>
      </c>
    </row>
    <row r="2956" spans="1:9" x14ac:dyDescent="0.25">
      <c r="A2956">
        <v>7550</v>
      </c>
      <c r="B2956" t="s">
        <v>73</v>
      </c>
      <c r="C2956">
        <v>240</v>
      </c>
      <c r="D2956" s="404">
        <v>45187</v>
      </c>
      <c r="E2956" t="s">
        <v>2119</v>
      </c>
      <c r="F2956">
        <v>33.08</v>
      </c>
      <c r="G2956">
        <v>2353689</v>
      </c>
      <c r="I2956" t="s">
        <v>1166</v>
      </c>
    </row>
    <row r="2957" spans="1:9" x14ac:dyDescent="0.25">
      <c r="A2957">
        <v>7550</v>
      </c>
      <c r="B2957" t="s">
        <v>73</v>
      </c>
      <c r="C2957">
        <v>240</v>
      </c>
      <c r="D2957" s="404">
        <v>45114</v>
      </c>
      <c r="E2957" t="s">
        <v>2120</v>
      </c>
      <c r="F2957">
        <v>33.57</v>
      </c>
      <c r="G2957">
        <v>2263869</v>
      </c>
      <c r="I2957" t="s">
        <v>1166</v>
      </c>
    </row>
    <row r="2958" spans="1:9" x14ac:dyDescent="0.25">
      <c r="A2958">
        <v>7550</v>
      </c>
      <c r="B2958" t="s">
        <v>73</v>
      </c>
      <c r="C2958">
        <v>240</v>
      </c>
      <c r="D2958" s="404">
        <v>45191</v>
      </c>
      <c r="E2958" t="s">
        <v>2120</v>
      </c>
      <c r="F2958">
        <v>33.57</v>
      </c>
      <c r="G2958">
        <v>2360135</v>
      </c>
      <c r="I2958" t="s">
        <v>1166</v>
      </c>
    </row>
    <row r="2959" spans="1:9" x14ac:dyDescent="0.25">
      <c r="A2959">
        <v>7550</v>
      </c>
      <c r="B2959" t="s">
        <v>73</v>
      </c>
      <c r="C2959">
        <v>240</v>
      </c>
      <c r="D2959" s="404">
        <v>45150</v>
      </c>
      <c r="E2959" t="s">
        <v>2121</v>
      </c>
      <c r="F2959">
        <v>33.81</v>
      </c>
      <c r="G2959">
        <v>2307799</v>
      </c>
      <c r="I2959" t="s">
        <v>1166</v>
      </c>
    </row>
    <row r="2960" spans="1:9" x14ac:dyDescent="0.25">
      <c r="A2960">
        <v>7550</v>
      </c>
      <c r="B2960" t="s">
        <v>73</v>
      </c>
      <c r="C2960">
        <v>240</v>
      </c>
      <c r="D2960" s="404">
        <v>45155</v>
      </c>
      <c r="E2960" t="s">
        <v>2121</v>
      </c>
      <c r="F2960">
        <v>33.81</v>
      </c>
      <c r="G2960">
        <v>2314181</v>
      </c>
      <c r="I2960" t="s">
        <v>1166</v>
      </c>
    </row>
    <row r="2961" spans="1:9" x14ac:dyDescent="0.25">
      <c r="A2961">
        <v>7550</v>
      </c>
      <c r="B2961" t="s">
        <v>73</v>
      </c>
      <c r="C2961">
        <v>240</v>
      </c>
      <c r="D2961" s="404">
        <v>45020</v>
      </c>
      <c r="E2961" t="s">
        <v>2122</v>
      </c>
      <c r="F2961">
        <v>32.659999999999997</v>
      </c>
      <c r="G2961">
        <v>2147630</v>
      </c>
      <c r="I2961" t="s">
        <v>1166</v>
      </c>
    </row>
    <row r="2962" spans="1:9" x14ac:dyDescent="0.25">
      <c r="A2962">
        <v>7550</v>
      </c>
      <c r="B2962" t="s">
        <v>73</v>
      </c>
      <c r="C2962">
        <v>240</v>
      </c>
      <c r="D2962" s="404">
        <v>45044</v>
      </c>
      <c r="E2962" t="s">
        <v>2123</v>
      </c>
      <c r="F2962">
        <v>33.35</v>
      </c>
      <c r="G2962">
        <v>2173637</v>
      </c>
      <c r="I2962" t="s">
        <v>1166</v>
      </c>
    </row>
    <row r="2963" spans="1:9" x14ac:dyDescent="0.25">
      <c r="A2963">
        <v>7550</v>
      </c>
      <c r="B2963" t="s">
        <v>73</v>
      </c>
      <c r="C2963">
        <v>240</v>
      </c>
      <c r="D2963" s="404">
        <v>45058</v>
      </c>
      <c r="E2963" t="s">
        <v>2124</v>
      </c>
      <c r="F2963">
        <v>33.81</v>
      </c>
      <c r="G2963">
        <v>2191948</v>
      </c>
      <c r="I2963" t="s">
        <v>1166</v>
      </c>
    </row>
    <row r="2964" spans="1:9" x14ac:dyDescent="0.25">
      <c r="A2964">
        <v>7550</v>
      </c>
      <c r="B2964" t="s">
        <v>73</v>
      </c>
      <c r="C2964">
        <v>240</v>
      </c>
      <c r="D2964" s="404">
        <v>45092</v>
      </c>
      <c r="E2964" t="s">
        <v>2124</v>
      </c>
      <c r="F2964">
        <v>36.020000000000003</v>
      </c>
      <c r="G2964">
        <v>2234385</v>
      </c>
      <c r="I2964" t="s">
        <v>1166</v>
      </c>
    </row>
    <row r="2965" spans="1:9" x14ac:dyDescent="0.25">
      <c r="A2965">
        <v>7550</v>
      </c>
      <c r="B2965" t="s">
        <v>73</v>
      </c>
      <c r="C2965">
        <v>240</v>
      </c>
      <c r="D2965" s="404">
        <v>45098</v>
      </c>
      <c r="E2965" t="s">
        <v>2124</v>
      </c>
      <c r="F2965">
        <v>36.020000000000003</v>
      </c>
      <c r="G2965">
        <v>2241793</v>
      </c>
      <c r="I2965" t="s">
        <v>1166</v>
      </c>
    </row>
    <row r="2966" spans="1:9" x14ac:dyDescent="0.25">
      <c r="A2966">
        <v>7550</v>
      </c>
      <c r="B2966" t="s">
        <v>73</v>
      </c>
      <c r="C2966">
        <v>240</v>
      </c>
      <c r="D2966" s="404">
        <v>45110</v>
      </c>
      <c r="E2966" t="s">
        <v>2124</v>
      </c>
      <c r="F2966">
        <v>36.020000000000003</v>
      </c>
      <c r="G2966">
        <v>2257246</v>
      </c>
      <c r="I2966" t="s">
        <v>1166</v>
      </c>
    </row>
    <row r="2967" spans="1:9" x14ac:dyDescent="0.25">
      <c r="A2967">
        <v>7550</v>
      </c>
      <c r="B2967" t="s">
        <v>73</v>
      </c>
      <c r="C2967">
        <v>240</v>
      </c>
      <c r="D2967" s="404">
        <v>45065</v>
      </c>
      <c r="E2967" t="s">
        <v>2125</v>
      </c>
      <c r="F2967">
        <v>34.04</v>
      </c>
      <c r="G2967">
        <v>2200075</v>
      </c>
      <c r="I2967" t="s">
        <v>1166</v>
      </c>
    </row>
    <row r="2968" spans="1:9" x14ac:dyDescent="0.25">
      <c r="A2968">
        <v>7550</v>
      </c>
      <c r="B2968" t="s">
        <v>73</v>
      </c>
      <c r="C2968">
        <v>240</v>
      </c>
      <c r="D2968" s="404">
        <v>45135</v>
      </c>
      <c r="E2968" t="s">
        <v>2125</v>
      </c>
      <c r="F2968">
        <v>36.26</v>
      </c>
      <c r="G2968">
        <v>2288331</v>
      </c>
      <c r="I2968" t="s">
        <v>1166</v>
      </c>
    </row>
    <row r="2969" spans="1:9" x14ac:dyDescent="0.25">
      <c r="A2969">
        <v>7550</v>
      </c>
      <c r="B2969" t="s">
        <v>73</v>
      </c>
      <c r="C2969">
        <v>240</v>
      </c>
      <c r="D2969" s="404">
        <v>45173</v>
      </c>
      <c r="E2969" t="s">
        <v>2125</v>
      </c>
      <c r="F2969">
        <v>36.26</v>
      </c>
      <c r="G2969">
        <v>2335938</v>
      </c>
      <c r="I2969" t="s">
        <v>1166</v>
      </c>
    </row>
    <row r="2970" spans="1:9" x14ac:dyDescent="0.25">
      <c r="A2970">
        <v>7550</v>
      </c>
      <c r="B2970" t="s">
        <v>73</v>
      </c>
      <c r="C2970">
        <v>240</v>
      </c>
      <c r="D2970" s="404">
        <v>45006</v>
      </c>
      <c r="E2970" t="s">
        <v>2126</v>
      </c>
      <c r="F2970">
        <v>34.5</v>
      </c>
      <c r="G2970">
        <v>2128524</v>
      </c>
      <c r="I2970" t="s">
        <v>1166</v>
      </c>
    </row>
    <row r="2971" spans="1:9" x14ac:dyDescent="0.25">
      <c r="A2971">
        <v>7550</v>
      </c>
      <c r="B2971" t="s">
        <v>73</v>
      </c>
      <c r="C2971">
        <v>240</v>
      </c>
      <c r="D2971" s="404">
        <v>44995</v>
      </c>
      <c r="E2971" t="s">
        <v>2127</v>
      </c>
      <c r="F2971">
        <v>34.96</v>
      </c>
      <c r="G2971">
        <v>2115439</v>
      </c>
      <c r="I2971" t="s">
        <v>1166</v>
      </c>
    </row>
    <row r="2972" spans="1:9" x14ac:dyDescent="0.25">
      <c r="A2972">
        <v>7550</v>
      </c>
      <c r="B2972" t="s">
        <v>73</v>
      </c>
      <c r="C2972">
        <v>240</v>
      </c>
      <c r="D2972" s="404">
        <v>45079</v>
      </c>
      <c r="E2972" t="s">
        <v>2128</v>
      </c>
      <c r="F2972">
        <v>37.49</v>
      </c>
      <c r="G2972">
        <v>2219717</v>
      </c>
      <c r="I2972" t="s">
        <v>1166</v>
      </c>
    </row>
    <row r="2973" spans="1:9" x14ac:dyDescent="0.25">
      <c r="A2973">
        <v>7550</v>
      </c>
      <c r="B2973" t="s">
        <v>73</v>
      </c>
      <c r="C2973">
        <v>240</v>
      </c>
      <c r="D2973" s="404">
        <v>45099</v>
      </c>
      <c r="E2973" t="s">
        <v>2128</v>
      </c>
      <c r="F2973">
        <v>37.49</v>
      </c>
      <c r="G2973">
        <v>2243515</v>
      </c>
      <c r="I2973" t="s">
        <v>1166</v>
      </c>
    </row>
    <row r="2974" spans="1:9" x14ac:dyDescent="0.25">
      <c r="A2974">
        <v>7550</v>
      </c>
      <c r="B2974" t="s">
        <v>73</v>
      </c>
      <c r="C2974">
        <v>240</v>
      </c>
      <c r="D2974" s="404">
        <v>45108</v>
      </c>
      <c r="E2974" t="s">
        <v>2128</v>
      </c>
      <c r="F2974">
        <v>37.49</v>
      </c>
      <c r="G2974">
        <v>2256028</v>
      </c>
      <c r="I2974" t="s">
        <v>1166</v>
      </c>
    </row>
    <row r="2975" spans="1:9" x14ac:dyDescent="0.25">
      <c r="A2975">
        <v>7550</v>
      </c>
      <c r="B2975" t="s">
        <v>73</v>
      </c>
      <c r="C2975">
        <v>240</v>
      </c>
      <c r="D2975" s="404">
        <v>45280</v>
      </c>
      <c r="E2975" t="s">
        <v>2128</v>
      </c>
      <c r="F2975">
        <v>39.020000000000003</v>
      </c>
      <c r="G2975">
        <v>2481264</v>
      </c>
      <c r="I2975" t="s">
        <v>1166</v>
      </c>
    </row>
    <row r="2976" spans="1:9" x14ac:dyDescent="0.25">
      <c r="A2976">
        <v>7550</v>
      </c>
      <c r="B2976" t="s">
        <v>73</v>
      </c>
      <c r="C2976">
        <v>240</v>
      </c>
      <c r="D2976" s="404">
        <v>45107</v>
      </c>
      <c r="E2976" t="s">
        <v>2129</v>
      </c>
      <c r="F2976">
        <v>37.979999999999997</v>
      </c>
      <c r="G2976">
        <v>2255311</v>
      </c>
      <c r="I2976" t="s">
        <v>1166</v>
      </c>
    </row>
    <row r="2977" spans="1:9" x14ac:dyDescent="0.25">
      <c r="A2977">
        <v>7550</v>
      </c>
      <c r="B2977" t="s">
        <v>73</v>
      </c>
      <c r="C2977">
        <v>240</v>
      </c>
      <c r="D2977" s="404">
        <v>45184</v>
      </c>
      <c r="E2977" t="s">
        <v>2129</v>
      </c>
      <c r="F2977">
        <v>37.979999999999997</v>
      </c>
      <c r="G2977">
        <v>2351566</v>
      </c>
      <c r="I2977" t="s">
        <v>1166</v>
      </c>
    </row>
    <row r="2978" spans="1:9" x14ac:dyDescent="0.25">
      <c r="A2978">
        <v>7550</v>
      </c>
      <c r="B2978" t="s">
        <v>73</v>
      </c>
      <c r="C2978">
        <v>240</v>
      </c>
      <c r="D2978" s="404">
        <v>45201</v>
      </c>
      <c r="E2978" t="s">
        <v>2130</v>
      </c>
      <c r="F2978">
        <v>38.47</v>
      </c>
      <c r="G2978">
        <v>2373812</v>
      </c>
      <c r="I2978" t="s">
        <v>1166</v>
      </c>
    </row>
    <row r="2979" spans="1:9" x14ac:dyDescent="0.25">
      <c r="A2979">
        <v>7550</v>
      </c>
      <c r="B2979" t="s">
        <v>73</v>
      </c>
      <c r="C2979">
        <v>240</v>
      </c>
      <c r="D2979" s="404">
        <v>44999</v>
      </c>
      <c r="E2979" t="s">
        <v>2131</v>
      </c>
      <c r="F2979">
        <v>36.340000000000003</v>
      </c>
      <c r="G2979">
        <v>2119303</v>
      </c>
      <c r="I2979" t="s">
        <v>1166</v>
      </c>
    </row>
    <row r="2980" spans="1:9" x14ac:dyDescent="0.25">
      <c r="A2980">
        <v>7550</v>
      </c>
      <c r="B2980" t="s">
        <v>73</v>
      </c>
      <c r="C2980">
        <v>240</v>
      </c>
      <c r="D2980" s="404">
        <v>45093</v>
      </c>
      <c r="E2980" t="s">
        <v>2131</v>
      </c>
      <c r="F2980">
        <v>38.71</v>
      </c>
      <c r="G2980">
        <v>2236271</v>
      </c>
      <c r="I2980" t="s">
        <v>1166</v>
      </c>
    </row>
    <row r="2981" spans="1:9" x14ac:dyDescent="0.25">
      <c r="A2981">
        <v>7550</v>
      </c>
      <c r="B2981" t="s">
        <v>73</v>
      </c>
      <c r="C2981">
        <v>240</v>
      </c>
      <c r="D2981" s="404">
        <v>45111</v>
      </c>
      <c r="E2981" t="s">
        <v>2132</v>
      </c>
      <c r="F2981">
        <v>39.69</v>
      </c>
      <c r="G2981">
        <v>2258788</v>
      </c>
      <c r="I2981" t="s">
        <v>1166</v>
      </c>
    </row>
    <row r="2982" spans="1:9" x14ac:dyDescent="0.25">
      <c r="A2982">
        <v>7550</v>
      </c>
      <c r="B2982" t="s">
        <v>73</v>
      </c>
      <c r="C2982">
        <v>240</v>
      </c>
      <c r="D2982" s="404">
        <v>45124</v>
      </c>
      <c r="E2982" t="s">
        <v>2133</v>
      </c>
      <c r="F2982">
        <v>39.94</v>
      </c>
      <c r="G2982">
        <v>2272699</v>
      </c>
      <c r="I2982" t="s">
        <v>1166</v>
      </c>
    </row>
    <row r="2983" spans="1:9" x14ac:dyDescent="0.25">
      <c r="A2983">
        <v>7550</v>
      </c>
      <c r="B2983" t="s">
        <v>73</v>
      </c>
      <c r="C2983">
        <v>240</v>
      </c>
      <c r="D2983" s="404">
        <v>45145</v>
      </c>
      <c r="E2983" t="s">
        <v>2133</v>
      </c>
      <c r="F2983">
        <v>39.94</v>
      </c>
      <c r="G2983">
        <v>2300481</v>
      </c>
      <c r="I2983" t="s">
        <v>1166</v>
      </c>
    </row>
    <row r="2984" spans="1:9" x14ac:dyDescent="0.25">
      <c r="A2984">
        <v>7550</v>
      </c>
      <c r="B2984" t="s">
        <v>73</v>
      </c>
      <c r="C2984">
        <v>240</v>
      </c>
      <c r="D2984" s="404">
        <v>45084</v>
      </c>
      <c r="E2984" t="s">
        <v>2134</v>
      </c>
      <c r="F2984">
        <v>40.92</v>
      </c>
      <c r="G2984">
        <v>2223482</v>
      </c>
      <c r="I2984" t="s">
        <v>1166</v>
      </c>
    </row>
    <row r="2985" spans="1:9" x14ac:dyDescent="0.25">
      <c r="A2985">
        <v>7550</v>
      </c>
      <c r="B2985" t="s">
        <v>73</v>
      </c>
      <c r="C2985">
        <v>240</v>
      </c>
      <c r="D2985" s="404">
        <v>45090</v>
      </c>
      <c r="E2985" t="s">
        <v>2134</v>
      </c>
      <c r="F2985">
        <v>40.92</v>
      </c>
      <c r="G2985">
        <v>2230791</v>
      </c>
      <c r="I2985" t="s">
        <v>1166</v>
      </c>
    </row>
    <row r="2986" spans="1:9" x14ac:dyDescent="0.25">
      <c r="A2986">
        <v>7550</v>
      </c>
      <c r="B2986" t="s">
        <v>73</v>
      </c>
      <c r="C2986">
        <v>240</v>
      </c>
      <c r="D2986" s="404">
        <v>45118</v>
      </c>
      <c r="E2986" t="s">
        <v>2134</v>
      </c>
      <c r="F2986">
        <v>40.92</v>
      </c>
      <c r="G2986">
        <v>2267404</v>
      </c>
      <c r="I2986" t="s">
        <v>1166</v>
      </c>
    </row>
    <row r="2987" spans="1:9" x14ac:dyDescent="0.25">
      <c r="A2987">
        <v>7550</v>
      </c>
      <c r="B2987" t="s">
        <v>73</v>
      </c>
      <c r="C2987">
        <v>240</v>
      </c>
      <c r="D2987" s="404">
        <v>45141</v>
      </c>
      <c r="E2987" t="s">
        <v>2135</v>
      </c>
      <c r="F2987">
        <v>42.39</v>
      </c>
      <c r="G2987">
        <v>2296894</v>
      </c>
      <c r="I2987" t="s">
        <v>1166</v>
      </c>
    </row>
    <row r="2988" spans="1:9" x14ac:dyDescent="0.25">
      <c r="A2988">
        <v>7550</v>
      </c>
      <c r="B2988" t="s">
        <v>73</v>
      </c>
      <c r="C2988">
        <v>240</v>
      </c>
      <c r="D2988" s="404">
        <v>45089</v>
      </c>
      <c r="E2988" t="s">
        <v>2136</v>
      </c>
      <c r="F2988">
        <v>42.88</v>
      </c>
      <c r="G2988">
        <v>2229415</v>
      </c>
      <c r="I2988" t="s">
        <v>1166</v>
      </c>
    </row>
    <row r="2989" spans="1:9" x14ac:dyDescent="0.25">
      <c r="A2989">
        <v>7550</v>
      </c>
      <c r="B2989" t="s">
        <v>73</v>
      </c>
      <c r="C2989">
        <v>240</v>
      </c>
      <c r="D2989" s="404">
        <v>45106</v>
      </c>
      <c r="E2989" t="s">
        <v>2136</v>
      </c>
      <c r="F2989">
        <v>42.88</v>
      </c>
      <c r="G2989">
        <v>2252937</v>
      </c>
      <c r="I2989" t="s">
        <v>1166</v>
      </c>
    </row>
    <row r="2990" spans="1:9" x14ac:dyDescent="0.25">
      <c r="A2990">
        <v>7550</v>
      </c>
      <c r="B2990" t="s">
        <v>73</v>
      </c>
      <c r="C2990">
        <v>240</v>
      </c>
      <c r="D2990" s="404">
        <v>45132</v>
      </c>
      <c r="E2990" t="s">
        <v>2137</v>
      </c>
      <c r="F2990">
        <v>44.1</v>
      </c>
      <c r="G2990">
        <v>2283305</v>
      </c>
      <c r="I2990" t="s">
        <v>1166</v>
      </c>
    </row>
    <row r="2991" spans="1:9" x14ac:dyDescent="0.25">
      <c r="A2991">
        <v>7550</v>
      </c>
      <c r="B2991" t="s">
        <v>73</v>
      </c>
      <c r="C2991">
        <v>240</v>
      </c>
      <c r="D2991" s="404">
        <v>45012</v>
      </c>
      <c r="E2991" t="s">
        <v>2138</v>
      </c>
      <c r="F2991">
        <v>41.86</v>
      </c>
      <c r="G2991">
        <v>2135970</v>
      </c>
      <c r="I2991" t="s">
        <v>1166</v>
      </c>
    </row>
    <row r="2992" spans="1:9" x14ac:dyDescent="0.25">
      <c r="A2992">
        <v>7550</v>
      </c>
      <c r="B2992" t="s">
        <v>73</v>
      </c>
      <c r="C2992">
        <v>240</v>
      </c>
      <c r="D2992" s="404">
        <v>45119</v>
      </c>
      <c r="E2992" t="s">
        <v>2139</v>
      </c>
      <c r="F2992">
        <v>44.84</v>
      </c>
      <c r="G2992">
        <v>2269026</v>
      </c>
      <c r="I2992" t="s">
        <v>1166</v>
      </c>
    </row>
    <row r="2993" spans="1:9" x14ac:dyDescent="0.25">
      <c r="A2993">
        <v>7550</v>
      </c>
      <c r="B2993" t="s">
        <v>73</v>
      </c>
      <c r="C2993">
        <v>240</v>
      </c>
      <c r="D2993" s="404">
        <v>44991</v>
      </c>
      <c r="E2993" t="s">
        <v>2140</v>
      </c>
      <c r="F2993">
        <v>43.01</v>
      </c>
      <c r="G2993">
        <v>2108220</v>
      </c>
      <c r="I2993" t="s">
        <v>1166</v>
      </c>
    </row>
    <row r="2994" spans="1:9" x14ac:dyDescent="0.25">
      <c r="A2994">
        <v>7550</v>
      </c>
      <c r="B2994" t="s">
        <v>73</v>
      </c>
      <c r="C2994">
        <v>240</v>
      </c>
      <c r="D2994" s="404">
        <v>45035</v>
      </c>
      <c r="E2994" t="s">
        <v>2140</v>
      </c>
      <c r="F2994">
        <v>43.01</v>
      </c>
      <c r="G2994">
        <v>2162384</v>
      </c>
      <c r="I2994" t="s">
        <v>1166</v>
      </c>
    </row>
    <row r="2995" spans="1:9" x14ac:dyDescent="0.25">
      <c r="A2995">
        <v>7550</v>
      </c>
      <c r="B2995" t="s">
        <v>73</v>
      </c>
      <c r="C2995">
        <v>240</v>
      </c>
      <c r="D2995" s="404">
        <v>45040</v>
      </c>
      <c r="E2995" t="s">
        <v>2140</v>
      </c>
      <c r="F2995">
        <v>43.01</v>
      </c>
      <c r="G2995">
        <v>2167466</v>
      </c>
      <c r="I2995" t="s">
        <v>1166</v>
      </c>
    </row>
    <row r="2996" spans="1:9" x14ac:dyDescent="0.25">
      <c r="A2996">
        <v>7550</v>
      </c>
      <c r="B2996" t="s">
        <v>73</v>
      </c>
      <c r="C2996">
        <v>240</v>
      </c>
      <c r="D2996" s="404">
        <v>45126</v>
      </c>
      <c r="E2996" t="s">
        <v>2141</v>
      </c>
      <c r="F2996">
        <v>46.06</v>
      </c>
      <c r="G2996">
        <v>2276021</v>
      </c>
      <c r="I2996" t="s">
        <v>1166</v>
      </c>
    </row>
    <row r="2997" spans="1:9" x14ac:dyDescent="0.25">
      <c r="A2997">
        <v>7550</v>
      </c>
      <c r="B2997" t="s">
        <v>73</v>
      </c>
      <c r="C2997">
        <v>240</v>
      </c>
      <c r="D2997" s="404">
        <v>44998</v>
      </c>
      <c r="E2997" t="s">
        <v>2142</v>
      </c>
      <c r="F2997">
        <v>43.7</v>
      </c>
      <c r="G2997">
        <v>2117490</v>
      </c>
      <c r="I2997" t="s">
        <v>1166</v>
      </c>
    </row>
    <row r="2998" spans="1:9" x14ac:dyDescent="0.25">
      <c r="A2998">
        <v>7550</v>
      </c>
      <c r="B2998" t="s">
        <v>73</v>
      </c>
      <c r="C2998">
        <v>240</v>
      </c>
      <c r="D2998" s="404">
        <v>45125</v>
      </c>
      <c r="E2998" t="s">
        <v>2143</v>
      </c>
      <c r="F2998">
        <v>47.04</v>
      </c>
      <c r="G2998">
        <v>2274260</v>
      </c>
      <c r="I2998" t="s">
        <v>1166</v>
      </c>
    </row>
    <row r="2999" spans="1:9" x14ac:dyDescent="0.25">
      <c r="A2999">
        <v>7550</v>
      </c>
      <c r="B2999" t="s">
        <v>73</v>
      </c>
      <c r="C2999">
        <v>240</v>
      </c>
      <c r="D2999" s="404">
        <v>45258</v>
      </c>
      <c r="E2999" t="s">
        <v>2143</v>
      </c>
      <c r="F2999">
        <v>47.04</v>
      </c>
      <c r="G2999">
        <v>2447714</v>
      </c>
      <c r="I2999" t="s">
        <v>1166</v>
      </c>
    </row>
    <row r="3000" spans="1:9" x14ac:dyDescent="0.25">
      <c r="A3000">
        <v>7550</v>
      </c>
      <c r="B3000" t="s">
        <v>73</v>
      </c>
      <c r="C3000">
        <v>240</v>
      </c>
      <c r="D3000" s="404">
        <v>45054</v>
      </c>
      <c r="E3000" t="s">
        <v>2144</v>
      </c>
      <c r="F3000">
        <v>44.85</v>
      </c>
      <c r="G3000">
        <v>2184698</v>
      </c>
      <c r="I3000" t="s">
        <v>1166</v>
      </c>
    </row>
    <row r="3001" spans="1:9" x14ac:dyDescent="0.25">
      <c r="A3001">
        <v>7550</v>
      </c>
      <c r="B3001" t="s">
        <v>73</v>
      </c>
      <c r="C3001">
        <v>240</v>
      </c>
      <c r="D3001" s="404">
        <v>45005</v>
      </c>
      <c r="E3001" t="s">
        <v>2145</v>
      </c>
      <c r="F3001">
        <v>45.31</v>
      </c>
      <c r="G3001">
        <v>2126926</v>
      </c>
      <c r="I3001" t="s">
        <v>1166</v>
      </c>
    </row>
    <row r="3002" spans="1:9" x14ac:dyDescent="0.25">
      <c r="A3002">
        <v>7550</v>
      </c>
      <c r="B3002" t="s">
        <v>73</v>
      </c>
      <c r="C3002">
        <v>240</v>
      </c>
      <c r="D3002" s="404">
        <v>45117</v>
      </c>
      <c r="E3002" t="s">
        <v>2145</v>
      </c>
      <c r="F3002">
        <v>48.27</v>
      </c>
      <c r="G3002">
        <v>2267397</v>
      </c>
      <c r="I3002" t="s">
        <v>1166</v>
      </c>
    </row>
    <row r="3003" spans="1:9" x14ac:dyDescent="0.25">
      <c r="A3003">
        <v>7550</v>
      </c>
      <c r="B3003" t="s">
        <v>73</v>
      </c>
      <c r="C3003">
        <v>240</v>
      </c>
      <c r="D3003" s="404">
        <v>45135</v>
      </c>
      <c r="E3003" t="s">
        <v>2146</v>
      </c>
      <c r="F3003">
        <v>48.51</v>
      </c>
      <c r="G3003">
        <v>2288329</v>
      </c>
      <c r="I3003" t="s">
        <v>1166</v>
      </c>
    </row>
    <row r="3004" spans="1:9" x14ac:dyDescent="0.25">
      <c r="A3004">
        <v>7550</v>
      </c>
      <c r="B3004" t="s">
        <v>73</v>
      </c>
      <c r="C3004">
        <v>240</v>
      </c>
      <c r="D3004" s="404">
        <v>45034</v>
      </c>
      <c r="E3004" t="s">
        <v>2147</v>
      </c>
      <c r="F3004">
        <v>46</v>
      </c>
      <c r="G3004">
        <v>2160852</v>
      </c>
      <c r="I3004" t="s">
        <v>1166</v>
      </c>
    </row>
    <row r="3005" spans="1:9" x14ac:dyDescent="0.25">
      <c r="A3005">
        <v>7550</v>
      </c>
      <c r="B3005" t="s">
        <v>73</v>
      </c>
      <c r="C3005">
        <v>240</v>
      </c>
      <c r="D3005" s="404">
        <v>45133</v>
      </c>
      <c r="E3005" t="s">
        <v>2147</v>
      </c>
      <c r="F3005">
        <v>49</v>
      </c>
      <c r="G3005">
        <v>2285125</v>
      </c>
      <c r="I3005" t="s">
        <v>1166</v>
      </c>
    </row>
    <row r="3006" spans="1:9" x14ac:dyDescent="0.25">
      <c r="A3006">
        <v>7550</v>
      </c>
      <c r="B3006" t="s">
        <v>73</v>
      </c>
      <c r="C3006">
        <v>240</v>
      </c>
      <c r="D3006" s="404">
        <v>45161</v>
      </c>
      <c r="E3006" t="s">
        <v>2147</v>
      </c>
      <c r="F3006">
        <v>49</v>
      </c>
      <c r="G3006">
        <v>2321090</v>
      </c>
      <c r="I3006" t="s">
        <v>1166</v>
      </c>
    </row>
    <row r="3007" spans="1:9" x14ac:dyDescent="0.25">
      <c r="A3007">
        <v>7550</v>
      </c>
      <c r="B3007" t="s">
        <v>73</v>
      </c>
      <c r="C3007">
        <v>240</v>
      </c>
      <c r="D3007" s="404">
        <v>45035</v>
      </c>
      <c r="E3007" t="s">
        <v>2148</v>
      </c>
      <c r="F3007">
        <v>46.46</v>
      </c>
      <c r="G3007">
        <v>2162386</v>
      </c>
      <c r="I3007" t="s">
        <v>1166</v>
      </c>
    </row>
    <row r="3008" spans="1:9" x14ac:dyDescent="0.25">
      <c r="A3008">
        <v>7550</v>
      </c>
      <c r="B3008" t="s">
        <v>73</v>
      </c>
      <c r="C3008">
        <v>240</v>
      </c>
      <c r="D3008" s="404">
        <v>45075</v>
      </c>
      <c r="E3008" t="s">
        <v>2148</v>
      </c>
      <c r="F3008">
        <v>46.46</v>
      </c>
      <c r="G3008">
        <v>2211826</v>
      </c>
      <c r="I3008" t="s">
        <v>1166</v>
      </c>
    </row>
    <row r="3009" spans="1:9" x14ac:dyDescent="0.25">
      <c r="A3009">
        <v>7550</v>
      </c>
      <c r="B3009" t="s">
        <v>73</v>
      </c>
      <c r="C3009">
        <v>240</v>
      </c>
      <c r="D3009" s="404">
        <v>45084</v>
      </c>
      <c r="E3009" t="s">
        <v>2148</v>
      </c>
      <c r="F3009">
        <v>49.49</v>
      </c>
      <c r="G3009">
        <v>2223483</v>
      </c>
      <c r="I3009" t="s">
        <v>1166</v>
      </c>
    </row>
    <row r="3010" spans="1:9" x14ac:dyDescent="0.25">
      <c r="A3010">
        <v>7550</v>
      </c>
      <c r="B3010" t="s">
        <v>73</v>
      </c>
      <c r="C3010">
        <v>240</v>
      </c>
      <c r="D3010" s="404">
        <v>45148</v>
      </c>
      <c r="E3010" t="s">
        <v>2148</v>
      </c>
      <c r="F3010">
        <v>49.49</v>
      </c>
      <c r="G3010">
        <v>2305353</v>
      </c>
      <c r="I3010" t="s">
        <v>1166</v>
      </c>
    </row>
    <row r="3011" spans="1:9" x14ac:dyDescent="0.25">
      <c r="A3011">
        <v>7550</v>
      </c>
      <c r="B3011" t="s">
        <v>73</v>
      </c>
      <c r="C3011">
        <v>240</v>
      </c>
      <c r="D3011" s="404">
        <v>45027</v>
      </c>
      <c r="E3011" t="s">
        <v>2149</v>
      </c>
      <c r="F3011">
        <v>46.69</v>
      </c>
      <c r="G3011">
        <v>2152795</v>
      </c>
      <c r="I3011" t="s">
        <v>1166</v>
      </c>
    </row>
    <row r="3012" spans="1:9" x14ac:dyDescent="0.25">
      <c r="A3012">
        <v>7550</v>
      </c>
      <c r="B3012" t="s">
        <v>73</v>
      </c>
      <c r="C3012">
        <v>240</v>
      </c>
      <c r="D3012" s="404">
        <v>45076</v>
      </c>
      <c r="E3012" t="s">
        <v>2149</v>
      </c>
      <c r="F3012">
        <v>46.69</v>
      </c>
      <c r="G3012">
        <v>2213601</v>
      </c>
      <c r="I3012" t="s">
        <v>1166</v>
      </c>
    </row>
    <row r="3013" spans="1:9" x14ac:dyDescent="0.25">
      <c r="A3013">
        <v>7550</v>
      </c>
      <c r="B3013" t="s">
        <v>73</v>
      </c>
      <c r="C3013">
        <v>240</v>
      </c>
      <c r="D3013" s="404">
        <v>45019</v>
      </c>
      <c r="E3013" t="s">
        <v>2150</v>
      </c>
      <c r="F3013">
        <v>47.15</v>
      </c>
      <c r="G3013">
        <v>2146027</v>
      </c>
      <c r="I3013" t="s">
        <v>1166</v>
      </c>
    </row>
    <row r="3014" spans="1:9" x14ac:dyDescent="0.25">
      <c r="A3014">
        <v>7550</v>
      </c>
      <c r="B3014" t="s">
        <v>73</v>
      </c>
      <c r="C3014">
        <v>240</v>
      </c>
      <c r="D3014" s="404">
        <v>45002</v>
      </c>
      <c r="E3014" t="s">
        <v>2151</v>
      </c>
      <c r="F3014">
        <v>47.84</v>
      </c>
      <c r="G3014">
        <v>2124922</v>
      </c>
      <c r="I3014" t="s">
        <v>1166</v>
      </c>
    </row>
    <row r="3015" spans="1:9" x14ac:dyDescent="0.25">
      <c r="A3015">
        <v>7550</v>
      </c>
      <c r="B3015" t="s">
        <v>73</v>
      </c>
      <c r="C3015">
        <v>240</v>
      </c>
      <c r="D3015" s="404">
        <v>45119</v>
      </c>
      <c r="E3015" t="s">
        <v>2151</v>
      </c>
      <c r="F3015">
        <v>50.96</v>
      </c>
      <c r="G3015">
        <v>2269028</v>
      </c>
      <c r="I3015" t="s">
        <v>1166</v>
      </c>
    </row>
    <row r="3016" spans="1:9" x14ac:dyDescent="0.25">
      <c r="A3016">
        <v>7550</v>
      </c>
      <c r="B3016" t="s">
        <v>73</v>
      </c>
      <c r="C3016">
        <v>240</v>
      </c>
      <c r="D3016" s="404">
        <v>45196</v>
      </c>
      <c r="E3016" t="s">
        <v>2151</v>
      </c>
      <c r="F3016">
        <v>50.96</v>
      </c>
      <c r="G3016">
        <v>2366368</v>
      </c>
      <c r="I3016" t="s">
        <v>1166</v>
      </c>
    </row>
    <row r="3017" spans="1:9" x14ac:dyDescent="0.25">
      <c r="A3017">
        <v>7550</v>
      </c>
      <c r="B3017" t="s">
        <v>73</v>
      </c>
      <c r="C3017">
        <v>240</v>
      </c>
      <c r="D3017" s="404">
        <v>45020</v>
      </c>
      <c r="E3017" t="s">
        <v>2152</v>
      </c>
      <c r="F3017">
        <v>48.3</v>
      </c>
      <c r="G3017">
        <v>2147627</v>
      </c>
      <c r="I3017" t="s">
        <v>1166</v>
      </c>
    </row>
    <row r="3018" spans="1:9" x14ac:dyDescent="0.25">
      <c r="A3018">
        <v>7550</v>
      </c>
      <c r="B3018" t="s">
        <v>73</v>
      </c>
      <c r="C3018">
        <v>240</v>
      </c>
      <c r="D3018" s="404">
        <v>44998</v>
      </c>
      <c r="E3018" t="s">
        <v>2153</v>
      </c>
      <c r="F3018">
        <v>48.76</v>
      </c>
      <c r="G3018">
        <v>2117489</v>
      </c>
      <c r="I3018" t="s">
        <v>1166</v>
      </c>
    </row>
    <row r="3019" spans="1:9" x14ac:dyDescent="0.25">
      <c r="A3019">
        <v>7550</v>
      </c>
      <c r="B3019" t="s">
        <v>73</v>
      </c>
      <c r="C3019">
        <v>240</v>
      </c>
      <c r="D3019" s="404">
        <v>45279</v>
      </c>
      <c r="E3019" t="s">
        <v>2153</v>
      </c>
      <c r="F3019">
        <v>54.06</v>
      </c>
      <c r="G3019">
        <v>2479362</v>
      </c>
      <c r="I3019" t="s">
        <v>1166</v>
      </c>
    </row>
    <row r="3020" spans="1:9" x14ac:dyDescent="0.25">
      <c r="A3020">
        <v>7550</v>
      </c>
      <c r="B3020" t="s">
        <v>73</v>
      </c>
      <c r="C3020">
        <v>240</v>
      </c>
      <c r="D3020" s="404">
        <v>45040</v>
      </c>
      <c r="E3020" t="s">
        <v>2154</v>
      </c>
      <c r="F3020">
        <v>49.45</v>
      </c>
      <c r="G3020">
        <v>2167469</v>
      </c>
      <c r="I3020" t="s">
        <v>1166</v>
      </c>
    </row>
    <row r="3021" spans="1:9" x14ac:dyDescent="0.25">
      <c r="A3021">
        <v>7550</v>
      </c>
      <c r="B3021" t="s">
        <v>73</v>
      </c>
      <c r="C3021">
        <v>240</v>
      </c>
      <c r="D3021" s="404">
        <v>45086</v>
      </c>
      <c r="E3021" t="s">
        <v>2154</v>
      </c>
      <c r="F3021">
        <v>52.68</v>
      </c>
      <c r="G3021">
        <v>2227159</v>
      </c>
      <c r="I3021" t="s">
        <v>1166</v>
      </c>
    </row>
    <row r="3022" spans="1:9" x14ac:dyDescent="0.25">
      <c r="A3022">
        <v>7550</v>
      </c>
      <c r="B3022" t="s">
        <v>73</v>
      </c>
      <c r="C3022">
        <v>240</v>
      </c>
      <c r="D3022" s="404">
        <v>45002</v>
      </c>
      <c r="E3022" t="s">
        <v>2155</v>
      </c>
      <c r="F3022">
        <v>49.91</v>
      </c>
      <c r="G3022">
        <v>2124923</v>
      </c>
      <c r="I3022" t="s">
        <v>1166</v>
      </c>
    </row>
    <row r="3023" spans="1:9" x14ac:dyDescent="0.25">
      <c r="A3023">
        <v>7550</v>
      </c>
      <c r="B3023" t="s">
        <v>73</v>
      </c>
      <c r="C3023">
        <v>240</v>
      </c>
      <c r="D3023" s="404">
        <v>45112</v>
      </c>
      <c r="E3023" t="s">
        <v>2155</v>
      </c>
      <c r="F3023">
        <v>53.17</v>
      </c>
      <c r="G3023">
        <v>2260510</v>
      </c>
      <c r="I3023" t="s">
        <v>1166</v>
      </c>
    </row>
    <row r="3024" spans="1:9" x14ac:dyDescent="0.25">
      <c r="A3024">
        <v>7550</v>
      </c>
      <c r="B3024" t="s">
        <v>73</v>
      </c>
      <c r="C3024">
        <v>240</v>
      </c>
      <c r="D3024" s="404">
        <v>45128</v>
      </c>
      <c r="E3024" t="s">
        <v>2156</v>
      </c>
      <c r="F3024">
        <v>53.41</v>
      </c>
      <c r="G3024">
        <v>2281689</v>
      </c>
      <c r="I3024" t="s">
        <v>1166</v>
      </c>
    </row>
    <row r="3025" spans="1:9" x14ac:dyDescent="0.25">
      <c r="A3025">
        <v>7550</v>
      </c>
      <c r="B3025" t="s">
        <v>73</v>
      </c>
      <c r="C3025">
        <v>240</v>
      </c>
      <c r="D3025" s="404">
        <v>45012</v>
      </c>
      <c r="E3025" t="s">
        <v>2157</v>
      </c>
      <c r="F3025">
        <v>50.6</v>
      </c>
      <c r="G3025">
        <v>2135969</v>
      </c>
      <c r="I3025" t="s">
        <v>1166</v>
      </c>
    </row>
    <row r="3026" spans="1:9" x14ac:dyDescent="0.25">
      <c r="A3026">
        <v>7550</v>
      </c>
      <c r="B3026" t="s">
        <v>73</v>
      </c>
      <c r="C3026">
        <v>240</v>
      </c>
      <c r="D3026" s="404">
        <v>45019</v>
      </c>
      <c r="E3026" t="s">
        <v>2157</v>
      </c>
      <c r="F3026">
        <v>50.6</v>
      </c>
      <c r="G3026">
        <v>2146026</v>
      </c>
      <c r="I3026" t="s">
        <v>1166</v>
      </c>
    </row>
    <row r="3027" spans="1:9" x14ac:dyDescent="0.25">
      <c r="A3027">
        <v>7550</v>
      </c>
      <c r="B3027" t="s">
        <v>73</v>
      </c>
      <c r="C3027">
        <v>240</v>
      </c>
      <c r="D3027" s="404">
        <v>45054</v>
      </c>
      <c r="E3027" t="s">
        <v>2158</v>
      </c>
      <c r="F3027">
        <v>51.29</v>
      </c>
      <c r="G3027">
        <v>2184697</v>
      </c>
      <c r="I3027" t="s">
        <v>1166</v>
      </c>
    </row>
    <row r="3028" spans="1:9" x14ac:dyDescent="0.25">
      <c r="A3028">
        <v>7550</v>
      </c>
      <c r="B3028" t="s">
        <v>73</v>
      </c>
      <c r="C3028">
        <v>240</v>
      </c>
      <c r="D3028" s="404">
        <v>45034</v>
      </c>
      <c r="E3028" t="s">
        <v>2159</v>
      </c>
      <c r="F3028">
        <v>51.75</v>
      </c>
      <c r="G3028">
        <v>2160851</v>
      </c>
      <c r="I3028" t="s">
        <v>1166</v>
      </c>
    </row>
    <row r="3029" spans="1:9" x14ac:dyDescent="0.25">
      <c r="A3029">
        <v>7550</v>
      </c>
      <c r="B3029" t="s">
        <v>73</v>
      </c>
      <c r="C3029">
        <v>240</v>
      </c>
      <c r="D3029" s="404">
        <v>45126</v>
      </c>
      <c r="E3029" t="s">
        <v>2159</v>
      </c>
      <c r="F3029">
        <v>55.13</v>
      </c>
      <c r="G3029">
        <v>2276020</v>
      </c>
      <c r="I3029" t="s">
        <v>1166</v>
      </c>
    </row>
    <row r="3030" spans="1:9" x14ac:dyDescent="0.25">
      <c r="A3030">
        <v>7550</v>
      </c>
      <c r="B3030" t="s">
        <v>73</v>
      </c>
      <c r="C3030">
        <v>240</v>
      </c>
      <c r="D3030" s="404">
        <v>45140</v>
      </c>
      <c r="E3030" t="s">
        <v>2159</v>
      </c>
      <c r="F3030">
        <v>55.13</v>
      </c>
      <c r="G3030">
        <v>2295234</v>
      </c>
      <c r="I3030" t="s">
        <v>1166</v>
      </c>
    </row>
    <row r="3031" spans="1:9" x14ac:dyDescent="0.25">
      <c r="A3031">
        <v>7550</v>
      </c>
      <c r="B3031" t="s">
        <v>73</v>
      </c>
      <c r="C3031">
        <v>240</v>
      </c>
      <c r="D3031" s="404">
        <v>45168</v>
      </c>
      <c r="E3031" t="s">
        <v>2159</v>
      </c>
      <c r="F3031">
        <v>55.13</v>
      </c>
      <c r="G3031">
        <v>2330992</v>
      </c>
      <c r="I3031" t="s">
        <v>1166</v>
      </c>
    </row>
    <row r="3032" spans="1:9" x14ac:dyDescent="0.25">
      <c r="A3032">
        <v>7550</v>
      </c>
      <c r="B3032" t="s">
        <v>73</v>
      </c>
      <c r="C3032">
        <v>240</v>
      </c>
      <c r="D3032" s="404">
        <v>45055</v>
      </c>
      <c r="E3032" t="s">
        <v>2160</v>
      </c>
      <c r="F3032">
        <v>53.36</v>
      </c>
      <c r="G3032">
        <v>2185914</v>
      </c>
      <c r="I3032" t="s">
        <v>1166</v>
      </c>
    </row>
    <row r="3033" spans="1:9" x14ac:dyDescent="0.25">
      <c r="A3033">
        <v>7550</v>
      </c>
      <c r="B3033" t="s">
        <v>73</v>
      </c>
      <c r="C3033">
        <v>240</v>
      </c>
      <c r="D3033" s="404">
        <v>45078</v>
      </c>
      <c r="E3033" t="s">
        <v>2160</v>
      </c>
      <c r="F3033">
        <v>56.84</v>
      </c>
      <c r="G3033">
        <v>2218142</v>
      </c>
      <c r="I3033" t="s">
        <v>1166</v>
      </c>
    </row>
    <row r="3034" spans="1:9" x14ac:dyDescent="0.25">
      <c r="A3034">
        <v>7550</v>
      </c>
      <c r="B3034" t="s">
        <v>73</v>
      </c>
      <c r="C3034">
        <v>240</v>
      </c>
      <c r="D3034" s="404">
        <v>45051</v>
      </c>
      <c r="E3034" t="s">
        <v>2161</v>
      </c>
      <c r="F3034">
        <v>53.59</v>
      </c>
      <c r="G3034">
        <v>2182762</v>
      </c>
      <c r="I3034" t="s">
        <v>1166</v>
      </c>
    </row>
    <row r="3035" spans="1:9" x14ac:dyDescent="0.25">
      <c r="A3035">
        <v>7550</v>
      </c>
      <c r="B3035" t="s">
        <v>73</v>
      </c>
      <c r="C3035">
        <v>240</v>
      </c>
      <c r="D3035" s="404">
        <v>45145</v>
      </c>
      <c r="E3035" t="s">
        <v>2162</v>
      </c>
      <c r="F3035">
        <v>58.07</v>
      </c>
      <c r="G3035">
        <v>2300478</v>
      </c>
      <c r="I3035" t="s">
        <v>1166</v>
      </c>
    </row>
    <row r="3036" spans="1:9" x14ac:dyDescent="0.25">
      <c r="A3036">
        <v>7550</v>
      </c>
      <c r="B3036" t="s">
        <v>73</v>
      </c>
      <c r="C3036">
        <v>240</v>
      </c>
      <c r="D3036" s="404">
        <v>45061</v>
      </c>
      <c r="E3036" t="s">
        <v>2163</v>
      </c>
      <c r="F3036">
        <v>57.04</v>
      </c>
      <c r="G3036">
        <v>2193068</v>
      </c>
      <c r="I3036" t="s">
        <v>1166</v>
      </c>
    </row>
    <row r="3037" spans="1:9" x14ac:dyDescent="0.25">
      <c r="A3037">
        <v>7550</v>
      </c>
      <c r="B3037" t="s">
        <v>73</v>
      </c>
      <c r="C3037">
        <v>240</v>
      </c>
      <c r="D3037" s="404">
        <v>44988</v>
      </c>
      <c r="E3037" t="s">
        <v>2164</v>
      </c>
      <c r="F3037">
        <v>59.8</v>
      </c>
      <c r="G3037">
        <v>2106169</v>
      </c>
      <c r="I3037" t="s">
        <v>1166</v>
      </c>
    </row>
    <row r="3038" spans="1:9" x14ac:dyDescent="0.25">
      <c r="A3038">
        <v>7550</v>
      </c>
      <c r="B3038" t="s">
        <v>73</v>
      </c>
      <c r="C3038">
        <v>240</v>
      </c>
      <c r="D3038" s="404">
        <v>45147</v>
      </c>
      <c r="E3038" t="s">
        <v>2165</v>
      </c>
      <c r="F3038">
        <v>64.19</v>
      </c>
      <c r="G3038">
        <v>2303765</v>
      </c>
      <c r="I3038" t="s">
        <v>1166</v>
      </c>
    </row>
    <row r="3039" spans="1:9" x14ac:dyDescent="0.25">
      <c r="A3039">
        <v>7550</v>
      </c>
      <c r="B3039" t="s">
        <v>73</v>
      </c>
      <c r="C3039">
        <v>240</v>
      </c>
      <c r="D3039" s="404">
        <v>45061</v>
      </c>
      <c r="E3039" t="s">
        <v>2166</v>
      </c>
      <c r="F3039">
        <v>60.95</v>
      </c>
      <c r="G3039">
        <v>2193066</v>
      </c>
      <c r="I3039" t="s">
        <v>1166</v>
      </c>
    </row>
    <row r="3040" spans="1:9" x14ac:dyDescent="0.25">
      <c r="A3040">
        <v>7550</v>
      </c>
      <c r="B3040" t="s">
        <v>73</v>
      </c>
      <c r="C3040">
        <v>240</v>
      </c>
      <c r="D3040" s="404">
        <v>45120</v>
      </c>
      <c r="E3040" t="s">
        <v>2166</v>
      </c>
      <c r="F3040">
        <v>64.930000000000007</v>
      </c>
      <c r="G3040">
        <v>2270837</v>
      </c>
      <c r="I3040" t="s">
        <v>1166</v>
      </c>
    </row>
    <row r="3041" spans="1:9" x14ac:dyDescent="0.25">
      <c r="A3041">
        <v>7550</v>
      </c>
      <c r="B3041" t="s">
        <v>73</v>
      </c>
      <c r="C3041">
        <v>240</v>
      </c>
      <c r="D3041" s="404">
        <v>44995</v>
      </c>
      <c r="E3041" t="s">
        <v>2167</v>
      </c>
      <c r="F3041">
        <v>62.56</v>
      </c>
      <c r="G3041">
        <v>2115435</v>
      </c>
      <c r="I3041" t="s">
        <v>1166</v>
      </c>
    </row>
    <row r="3042" spans="1:9" x14ac:dyDescent="0.25">
      <c r="A3042">
        <v>7550</v>
      </c>
      <c r="B3042" t="s">
        <v>73</v>
      </c>
      <c r="C3042">
        <v>240</v>
      </c>
      <c r="D3042" s="404">
        <v>45140</v>
      </c>
      <c r="E3042" t="s">
        <v>2168</v>
      </c>
      <c r="F3042">
        <v>67.38</v>
      </c>
      <c r="G3042">
        <v>2295235</v>
      </c>
      <c r="I3042" t="s">
        <v>1166</v>
      </c>
    </row>
    <row r="3043" spans="1:9" x14ac:dyDescent="0.25">
      <c r="A3043">
        <v>7550</v>
      </c>
      <c r="B3043" t="s">
        <v>73</v>
      </c>
      <c r="C3043">
        <v>240</v>
      </c>
      <c r="D3043" s="404">
        <v>45009</v>
      </c>
      <c r="E3043" t="s">
        <v>2169</v>
      </c>
      <c r="F3043">
        <v>68.540000000000006</v>
      </c>
      <c r="G3043">
        <v>2134007</v>
      </c>
      <c r="I3043" t="s">
        <v>1166</v>
      </c>
    </row>
    <row r="3044" spans="1:9" x14ac:dyDescent="0.25">
      <c r="A3044">
        <v>7550</v>
      </c>
      <c r="B3044" t="s">
        <v>73</v>
      </c>
      <c r="C3044">
        <v>240</v>
      </c>
      <c r="D3044" s="404">
        <v>45012</v>
      </c>
      <c r="E3044" t="s">
        <v>2169</v>
      </c>
      <c r="F3044">
        <v>68.540000000000006</v>
      </c>
      <c r="G3044">
        <v>2135967</v>
      </c>
      <c r="I3044" t="s">
        <v>1166</v>
      </c>
    </row>
    <row r="3045" spans="1:9" x14ac:dyDescent="0.25">
      <c r="A3045">
        <v>7550</v>
      </c>
      <c r="B3045" t="s">
        <v>73</v>
      </c>
      <c r="C3045">
        <v>240</v>
      </c>
      <c r="D3045" s="404">
        <v>45126</v>
      </c>
      <c r="E3045" t="s">
        <v>2169</v>
      </c>
      <c r="F3045">
        <v>73.010000000000005</v>
      </c>
      <c r="G3045">
        <v>2276018</v>
      </c>
      <c r="I3045" t="s">
        <v>1166</v>
      </c>
    </row>
    <row r="3046" spans="1:9" x14ac:dyDescent="0.25">
      <c r="A3046">
        <v>7550</v>
      </c>
      <c r="B3046" t="s">
        <v>73</v>
      </c>
      <c r="C3046">
        <v>240</v>
      </c>
      <c r="D3046" s="404">
        <v>45019</v>
      </c>
      <c r="E3046" t="s">
        <v>2170</v>
      </c>
      <c r="F3046">
        <v>69</v>
      </c>
      <c r="G3046">
        <v>2146024</v>
      </c>
      <c r="I3046" t="s">
        <v>1166</v>
      </c>
    </row>
    <row r="3047" spans="1:9" x14ac:dyDescent="0.25">
      <c r="A3047">
        <v>7550</v>
      </c>
      <c r="B3047" t="s">
        <v>73</v>
      </c>
      <c r="C3047">
        <v>240</v>
      </c>
      <c r="D3047" s="404">
        <v>45091</v>
      </c>
      <c r="E3047" t="s">
        <v>2170</v>
      </c>
      <c r="F3047">
        <v>73.5</v>
      </c>
      <c r="G3047">
        <v>2232750</v>
      </c>
      <c r="I3047" t="s">
        <v>1166</v>
      </c>
    </row>
    <row r="3048" spans="1:9" x14ac:dyDescent="0.25">
      <c r="A3048">
        <v>7550</v>
      </c>
      <c r="B3048" t="s">
        <v>73</v>
      </c>
      <c r="C3048">
        <v>240</v>
      </c>
      <c r="D3048" s="404">
        <v>45027</v>
      </c>
      <c r="E3048" t="s">
        <v>2171</v>
      </c>
      <c r="F3048">
        <v>69.459999999999994</v>
      </c>
      <c r="G3048">
        <v>2152791</v>
      </c>
      <c r="I3048" t="s">
        <v>1166</v>
      </c>
    </row>
    <row r="3049" spans="1:9" x14ac:dyDescent="0.25">
      <c r="A3049">
        <v>7550</v>
      </c>
      <c r="B3049" t="s">
        <v>73</v>
      </c>
      <c r="C3049">
        <v>240</v>
      </c>
      <c r="D3049" s="404">
        <v>45054</v>
      </c>
      <c r="E3049" t="s">
        <v>2171</v>
      </c>
      <c r="F3049">
        <v>69.459999999999994</v>
      </c>
      <c r="G3049">
        <v>2184695</v>
      </c>
      <c r="I3049" t="s">
        <v>1166</v>
      </c>
    </row>
    <row r="3050" spans="1:9" x14ac:dyDescent="0.25">
      <c r="A3050">
        <v>7550</v>
      </c>
      <c r="B3050" t="s">
        <v>73</v>
      </c>
      <c r="C3050">
        <v>240</v>
      </c>
      <c r="D3050" s="404">
        <v>44998</v>
      </c>
      <c r="E3050" t="s">
        <v>2172</v>
      </c>
      <c r="F3050">
        <v>69.69</v>
      </c>
      <c r="G3050">
        <v>2117487</v>
      </c>
      <c r="I3050" t="s">
        <v>1166</v>
      </c>
    </row>
    <row r="3051" spans="1:9" x14ac:dyDescent="0.25">
      <c r="A3051">
        <v>7550</v>
      </c>
      <c r="B3051" t="s">
        <v>73</v>
      </c>
      <c r="C3051">
        <v>240</v>
      </c>
      <c r="D3051" s="404">
        <v>45002</v>
      </c>
      <c r="E3051" t="s">
        <v>2172</v>
      </c>
      <c r="F3051">
        <v>69.69</v>
      </c>
      <c r="G3051">
        <v>2124920</v>
      </c>
      <c r="I3051" t="s">
        <v>1166</v>
      </c>
    </row>
    <row r="3052" spans="1:9" x14ac:dyDescent="0.25">
      <c r="A3052">
        <v>7550</v>
      </c>
      <c r="B3052" t="s">
        <v>73</v>
      </c>
      <c r="C3052">
        <v>240</v>
      </c>
      <c r="D3052" s="404">
        <v>45037</v>
      </c>
      <c r="E3052" t="s">
        <v>2172</v>
      </c>
      <c r="F3052">
        <v>69.69</v>
      </c>
      <c r="G3052">
        <v>2165887</v>
      </c>
      <c r="I3052" t="s">
        <v>1166</v>
      </c>
    </row>
    <row r="3053" spans="1:9" x14ac:dyDescent="0.25">
      <c r="A3053">
        <v>7550</v>
      </c>
      <c r="B3053" t="s">
        <v>73</v>
      </c>
      <c r="C3053">
        <v>240</v>
      </c>
      <c r="D3053" s="404">
        <v>45033</v>
      </c>
      <c r="E3053" t="s">
        <v>2173</v>
      </c>
      <c r="F3053">
        <v>70.150000000000006</v>
      </c>
      <c r="G3053">
        <v>2159390</v>
      </c>
      <c r="I3053" t="s">
        <v>1166</v>
      </c>
    </row>
    <row r="3054" spans="1:9" x14ac:dyDescent="0.25">
      <c r="A3054">
        <v>7550</v>
      </c>
      <c r="B3054" t="s">
        <v>73</v>
      </c>
      <c r="C3054">
        <v>240</v>
      </c>
      <c r="D3054" s="404">
        <v>45146</v>
      </c>
      <c r="E3054" t="s">
        <v>2173</v>
      </c>
      <c r="F3054">
        <v>74.73</v>
      </c>
      <c r="G3054">
        <v>2302059</v>
      </c>
      <c r="I3054" t="s">
        <v>1166</v>
      </c>
    </row>
    <row r="3055" spans="1:9" x14ac:dyDescent="0.25">
      <c r="A3055">
        <v>7550</v>
      </c>
      <c r="B3055" t="s">
        <v>73</v>
      </c>
      <c r="C3055">
        <v>240</v>
      </c>
      <c r="D3055" s="404">
        <v>45148</v>
      </c>
      <c r="E3055" t="s">
        <v>2174</v>
      </c>
      <c r="F3055">
        <v>75.22</v>
      </c>
      <c r="G3055">
        <v>2305351</v>
      </c>
      <c r="I3055" t="s">
        <v>1166</v>
      </c>
    </row>
    <row r="3056" spans="1:9" x14ac:dyDescent="0.25">
      <c r="A3056">
        <v>7550</v>
      </c>
      <c r="B3056" t="s">
        <v>73</v>
      </c>
      <c r="C3056">
        <v>240</v>
      </c>
      <c r="D3056" s="404">
        <v>45155</v>
      </c>
      <c r="E3056" t="s">
        <v>2174</v>
      </c>
      <c r="F3056">
        <v>75.22</v>
      </c>
      <c r="G3056">
        <v>2314179</v>
      </c>
      <c r="I3056" t="s">
        <v>1166</v>
      </c>
    </row>
    <row r="3057" spans="1:9" x14ac:dyDescent="0.25">
      <c r="A3057">
        <v>7550</v>
      </c>
      <c r="B3057" t="s">
        <v>73</v>
      </c>
      <c r="C3057">
        <v>240</v>
      </c>
      <c r="D3057" s="404">
        <v>45119</v>
      </c>
      <c r="E3057" t="s">
        <v>2175</v>
      </c>
      <c r="F3057">
        <v>75.459999999999994</v>
      </c>
      <c r="G3057">
        <v>2269024</v>
      </c>
      <c r="I3057" t="s">
        <v>1166</v>
      </c>
    </row>
    <row r="3058" spans="1:9" x14ac:dyDescent="0.25">
      <c r="A3058">
        <v>7550</v>
      </c>
      <c r="B3058" t="s">
        <v>73</v>
      </c>
      <c r="C3058">
        <v>240</v>
      </c>
      <c r="D3058" s="404">
        <v>45020</v>
      </c>
      <c r="E3058" t="s">
        <v>2176</v>
      </c>
      <c r="F3058">
        <v>71.3</v>
      </c>
      <c r="G3058">
        <v>2147625</v>
      </c>
      <c r="I3058" t="s">
        <v>1166</v>
      </c>
    </row>
    <row r="3059" spans="1:9" x14ac:dyDescent="0.25">
      <c r="A3059">
        <v>7550</v>
      </c>
      <c r="B3059" t="s">
        <v>73</v>
      </c>
      <c r="C3059">
        <v>240</v>
      </c>
      <c r="D3059" s="404">
        <v>45034</v>
      </c>
      <c r="E3059" t="s">
        <v>2176</v>
      </c>
      <c r="F3059">
        <v>71.3</v>
      </c>
      <c r="G3059">
        <v>2160849</v>
      </c>
      <c r="I3059" t="s">
        <v>1166</v>
      </c>
    </row>
    <row r="3060" spans="1:9" x14ac:dyDescent="0.25">
      <c r="A3060">
        <v>7550</v>
      </c>
      <c r="B3060" t="s">
        <v>73</v>
      </c>
      <c r="C3060">
        <v>240</v>
      </c>
      <c r="D3060" s="404">
        <v>45077</v>
      </c>
      <c r="E3060" t="s">
        <v>2177</v>
      </c>
      <c r="F3060">
        <v>76.44</v>
      </c>
      <c r="G3060">
        <v>2216286</v>
      </c>
      <c r="I3060" t="s">
        <v>1166</v>
      </c>
    </row>
    <row r="3061" spans="1:9" x14ac:dyDescent="0.25">
      <c r="A3061">
        <v>7550</v>
      </c>
      <c r="B3061" t="s">
        <v>73</v>
      </c>
      <c r="C3061">
        <v>240</v>
      </c>
      <c r="D3061" s="404">
        <v>45182</v>
      </c>
      <c r="E3061" t="s">
        <v>2177</v>
      </c>
      <c r="F3061">
        <v>76.44</v>
      </c>
      <c r="G3061">
        <v>2348207</v>
      </c>
      <c r="I3061" t="s">
        <v>1166</v>
      </c>
    </row>
    <row r="3062" spans="1:9" x14ac:dyDescent="0.25">
      <c r="A3062">
        <v>7550</v>
      </c>
      <c r="B3062" t="s">
        <v>73</v>
      </c>
      <c r="C3062">
        <v>240</v>
      </c>
      <c r="D3062" s="404">
        <v>44992</v>
      </c>
      <c r="E3062" t="s">
        <v>2178</v>
      </c>
      <c r="F3062">
        <v>71.989999999999995</v>
      </c>
      <c r="G3062">
        <v>2109781</v>
      </c>
      <c r="I3062" t="s">
        <v>1166</v>
      </c>
    </row>
    <row r="3063" spans="1:9" x14ac:dyDescent="0.25">
      <c r="A3063">
        <v>7550</v>
      </c>
      <c r="B3063" t="s">
        <v>73</v>
      </c>
      <c r="C3063">
        <v>240</v>
      </c>
      <c r="D3063" s="404">
        <v>45113</v>
      </c>
      <c r="E3063" t="s">
        <v>2179</v>
      </c>
      <c r="F3063">
        <v>77.67</v>
      </c>
      <c r="G3063">
        <v>2262139</v>
      </c>
      <c r="I3063" t="s">
        <v>1166</v>
      </c>
    </row>
    <row r="3064" spans="1:9" x14ac:dyDescent="0.25">
      <c r="A3064">
        <v>7550</v>
      </c>
      <c r="B3064" t="s">
        <v>73</v>
      </c>
      <c r="C3064">
        <v>240</v>
      </c>
      <c r="D3064" s="404">
        <v>45083</v>
      </c>
      <c r="E3064" t="s">
        <v>2180</v>
      </c>
      <c r="F3064">
        <v>78.400000000000006</v>
      </c>
      <c r="G3064">
        <v>2221555</v>
      </c>
      <c r="I3064" t="s">
        <v>1166</v>
      </c>
    </row>
    <row r="3065" spans="1:9" x14ac:dyDescent="0.25">
      <c r="A3065">
        <v>7550</v>
      </c>
      <c r="B3065" t="s">
        <v>73</v>
      </c>
      <c r="C3065">
        <v>240</v>
      </c>
      <c r="D3065" s="404">
        <v>44991</v>
      </c>
      <c r="E3065" t="s">
        <v>2181</v>
      </c>
      <c r="F3065">
        <v>76.36</v>
      </c>
      <c r="G3065">
        <v>2108216</v>
      </c>
      <c r="I3065" t="s">
        <v>1166</v>
      </c>
    </row>
    <row r="3066" spans="1:9" x14ac:dyDescent="0.25">
      <c r="A3066">
        <v>7550</v>
      </c>
      <c r="B3066" t="s">
        <v>73</v>
      </c>
      <c r="C3066">
        <v>240</v>
      </c>
      <c r="D3066" s="404">
        <v>45084</v>
      </c>
      <c r="E3066" t="s">
        <v>2182</v>
      </c>
      <c r="F3066">
        <v>86.98</v>
      </c>
      <c r="G3066">
        <v>2223480</v>
      </c>
      <c r="I3066" t="s">
        <v>1166</v>
      </c>
    </row>
    <row r="3067" spans="1:9" x14ac:dyDescent="0.25">
      <c r="A3067">
        <v>7550</v>
      </c>
      <c r="B3067" t="s">
        <v>73</v>
      </c>
      <c r="C3067">
        <v>240</v>
      </c>
      <c r="D3067" s="404">
        <v>44993</v>
      </c>
      <c r="E3067" t="s">
        <v>2183</v>
      </c>
      <c r="F3067">
        <v>117.3</v>
      </c>
      <c r="G3067">
        <v>2111897</v>
      </c>
      <c r="I3067" t="s">
        <v>1166</v>
      </c>
    </row>
    <row r="3068" spans="1:9" x14ac:dyDescent="0.25">
      <c r="A3068">
        <v>7550</v>
      </c>
      <c r="B3068" t="s">
        <v>73</v>
      </c>
      <c r="C3068">
        <v>240</v>
      </c>
      <c r="D3068" s="404">
        <v>45089</v>
      </c>
      <c r="E3068" t="s">
        <v>2184</v>
      </c>
      <c r="F3068">
        <v>0.62</v>
      </c>
      <c r="G3068">
        <v>2229424</v>
      </c>
      <c r="I3068" t="s">
        <v>1166</v>
      </c>
    </row>
    <row r="3069" spans="1:9" x14ac:dyDescent="0.25">
      <c r="A3069">
        <v>7550</v>
      </c>
      <c r="B3069" t="s">
        <v>73</v>
      </c>
      <c r="C3069">
        <v>240</v>
      </c>
      <c r="D3069" s="404">
        <v>45128</v>
      </c>
      <c r="E3069" t="s">
        <v>2185</v>
      </c>
      <c r="F3069">
        <v>1.55</v>
      </c>
      <c r="G3069">
        <v>2281697</v>
      </c>
      <c r="I3069" t="s">
        <v>1166</v>
      </c>
    </row>
    <row r="3070" spans="1:9" x14ac:dyDescent="0.25">
      <c r="A3070">
        <v>7550</v>
      </c>
      <c r="B3070" t="s">
        <v>73</v>
      </c>
      <c r="C3070">
        <v>240</v>
      </c>
      <c r="D3070" s="404">
        <v>45091</v>
      </c>
      <c r="E3070" t="s">
        <v>2186</v>
      </c>
      <c r="F3070">
        <v>4.03</v>
      </c>
      <c r="G3070">
        <v>2232758</v>
      </c>
      <c r="I3070" t="s">
        <v>1166</v>
      </c>
    </row>
    <row r="3071" spans="1:9" x14ac:dyDescent="0.25">
      <c r="A3071">
        <v>7550</v>
      </c>
      <c r="B3071" t="s">
        <v>73</v>
      </c>
      <c r="C3071">
        <v>240</v>
      </c>
      <c r="D3071" s="404">
        <v>45100</v>
      </c>
      <c r="E3071" t="s">
        <v>2187</v>
      </c>
      <c r="F3071">
        <v>4.6500000000000004</v>
      </c>
      <c r="G3071">
        <v>2245400</v>
      </c>
      <c r="I3071" t="s">
        <v>1166</v>
      </c>
    </row>
    <row r="3072" spans="1:9" x14ac:dyDescent="0.25">
      <c r="A3072">
        <v>7550</v>
      </c>
      <c r="B3072" t="s">
        <v>73</v>
      </c>
      <c r="C3072">
        <v>240</v>
      </c>
      <c r="D3072" s="404">
        <v>45166</v>
      </c>
      <c r="E3072" t="s">
        <v>2188</v>
      </c>
      <c r="F3072">
        <v>6.82</v>
      </c>
      <c r="G3072">
        <v>2327153</v>
      </c>
      <c r="I3072" t="s">
        <v>1166</v>
      </c>
    </row>
    <row r="3073" spans="1:9" x14ac:dyDescent="0.25">
      <c r="A3073">
        <v>7550</v>
      </c>
      <c r="B3073" t="s">
        <v>73</v>
      </c>
      <c r="C3073">
        <v>240</v>
      </c>
      <c r="D3073" s="404">
        <v>45096</v>
      </c>
      <c r="E3073" t="s">
        <v>2189</v>
      </c>
      <c r="F3073">
        <v>13.95</v>
      </c>
      <c r="G3073">
        <v>2238179</v>
      </c>
      <c r="I3073" t="s">
        <v>1166</v>
      </c>
    </row>
    <row r="3074" spans="1:9" x14ac:dyDescent="0.25">
      <c r="A3074">
        <v>7550</v>
      </c>
      <c r="B3074" t="s">
        <v>73</v>
      </c>
      <c r="C3074">
        <v>240</v>
      </c>
      <c r="D3074" s="404">
        <v>45089</v>
      </c>
      <c r="E3074" t="s">
        <v>2190</v>
      </c>
      <c r="F3074">
        <v>20.77</v>
      </c>
      <c r="G3074">
        <v>2229425</v>
      </c>
      <c r="I3074" t="s">
        <v>1166</v>
      </c>
    </row>
    <row r="3075" spans="1:9" x14ac:dyDescent="0.25">
      <c r="A3075">
        <v>7550</v>
      </c>
      <c r="B3075" t="s">
        <v>73</v>
      </c>
      <c r="C3075">
        <v>240</v>
      </c>
      <c r="D3075" s="404">
        <v>45166</v>
      </c>
      <c r="E3075" t="s">
        <v>2191</v>
      </c>
      <c r="F3075">
        <v>21.7</v>
      </c>
      <c r="G3075">
        <v>2327151</v>
      </c>
      <c r="I3075" t="s">
        <v>1166</v>
      </c>
    </row>
    <row r="3076" spans="1:9" x14ac:dyDescent="0.25">
      <c r="A3076">
        <v>7550</v>
      </c>
      <c r="B3076" t="s">
        <v>73</v>
      </c>
      <c r="C3076">
        <v>240</v>
      </c>
      <c r="D3076" s="404">
        <v>45075</v>
      </c>
      <c r="E3076" t="s">
        <v>2192</v>
      </c>
      <c r="F3076">
        <v>23.25</v>
      </c>
      <c r="G3076">
        <v>2211832</v>
      </c>
      <c r="I3076" t="s">
        <v>1166</v>
      </c>
    </row>
    <row r="3077" spans="1:9" x14ac:dyDescent="0.25">
      <c r="A3077">
        <v>7550</v>
      </c>
      <c r="B3077" t="s">
        <v>73</v>
      </c>
      <c r="C3077">
        <v>240</v>
      </c>
      <c r="D3077" s="404">
        <v>45086</v>
      </c>
      <c r="E3077" t="s">
        <v>2193</v>
      </c>
      <c r="F3077">
        <v>26.97</v>
      </c>
      <c r="G3077">
        <v>2227173</v>
      </c>
      <c r="I3077" t="s">
        <v>1166</v>
      </c>
    </row>
    <row r="3078" spans="1:9" x14ac:dyDescent="0.25">
      <c r="A3078">
        <v>7550</v>
      </c>
      <c r="B3078" t="s">
        <v>73</v>
      </c>
      <c r="C3078">
        <v>240</v>
      </c>
      <c r="D3078" s="404">
        <v>45145</v>
      </c>
      <c r="E3078" t="s">
        <v>2194</v>
      </c>
      <c r="F3078">
        <v>0</v>
      </c>
      <c r="G3078">
        <v>2300483</v>
      </c>
      <c r="I3078" t="s">
        <v>1166</v>
      </c>
    </row>
    <row r="3079" spans="1:9" x14ac:dyDescent="0.25">
      <c r="A3079">
        <v>7550</v>
      </c>
      <c r="B3079" t="s">
        <v>73</v>
      </c>
      <c r="C3079">
        <v>240</v>
      </c>
      <c r="D3079" s="404">
        <v>45107</v>
      </c>
      <c r="E3079" t="s">
        <v>2195</v>
      </c>
      <c r="F3079">
        <v>34.1</v>
      </c>
      <c r="G3079">
        <v>2255318</v>
      </c>
      <c r="I3079" t="s">
        <v>1166</v>
      </c>
    </row>
    <row r="3080" spans="1:9" x14ac:dyDescent="0.25">
      <c r="A3080">
        <v>7550</v>
      </c>
      <c r="B3080" t="s">
        <v>73</v>
      </c>
      <c r="C3080">
        <v>240</v>
      </c>
      <c r="D3080" s="404">
        <v>45084</v>
      </c>
      <c r="E3080" t="s">
        <v>2196</v>
      </c>
      <c r="F3080">
        <v>35.65</v>
      </c>
      <c r="G3080">
        <v>2223488</v>
      </c>
      <c r="I3080" t="s">
        <v>1166</v>
      </c>
    </row>
    <row r="3081" spans="1:9" x14ac:dyDescent="0.25">
      <c r="A3081">
        <v>7550</v>
      </c>
      <c r="B3081" t="s">
        <v>73</v>
      </c>
      <c r="C3081">
        <v>240</v>
      </c>
      <c r="D3081" s="404">
        <v>45056</v>
      </c>
      <c r="E3081" t="s">
        <v>2197</v>
      </c>
      <c r="F3081">
        <v>43.4</v>
      </c>
      <c r="G3081">
        <v>2187777</v>
      </c>
      <c r="I3081" t="s">
        <v>1166</v>
      </c>
    </row>
    <row r="3082" spans="1:9" x14ac:dyDescent="0.25">
      <c r="A3082">
        <v>7550</v>
      </c>
      <c r="B3082" t="s">
        <v>73</v>
      </c>
      <c r="C3082">
        <v>140</v>
      </c>
      <c r="D3082" s="404">
        <v>44994</v>
      </c>
      <c r="E3082" t="s">
        <v>2198</v>
      </c>
      <c r="F3082">
        <v>0.62</v>
      </c>
      <c r="G3082">
        <v>2113691</v>
      </c>
      <c r="I3082" t="s">
        <v>1166</v>
      </c>
    </row>
    <row r="3083" spans="1:9" x14ac:dyDescent="0.25">
      <c r="A3083">
        <v>7550</v>
      </c>
      <c r="B3083" t="s">
        <v>73</v>
      </c>
      <c r="C3083">
        <v>140</v>
      </c>
      <c r="D3083" s="404">
        <v>45335</v>
      </c>
      <c r="E3083" t="s">
        <v>2198</v>
      </c>
      <c r="F3083">
        <v>0.66</v>
      </c>
      <c r="G3083">
        <v>2543603</v>
      </c>
      <c r="I3083" t="s">
        <v>1166</v>
      </c>
    </row>
    <row r="3084" spans="1:9" x14ac:dyDescent="0.25">
      <c r="A3084">
        <v>7550</v>
      </c>
      <c r="B3084" t="s">
        <v>73</v>
      </c>
      <c r="C3084">
        <v>140</v>
      </c>
      <c r="D3084" s="404">
        <v>44999</v>
      </c>
      <c r="E3084" t="s">
        <v>2199</v>
      </c>
      <c r="F3084">
        <v>2.48</v>
      </c>
      <c r="G3084">
        <v>2119248</v>
      </c>
      <c r="I3084" t="s">
        <v>1166</v>
      </c>
    </row>
    <row r="3085" spans="1:9" x14ac:dyDescent="0.25">
      <c r="A3085">
        <v>7550</v>
      </c>
      <c r="B3085" t="s">
        <v>73</v>
      </c>
      <c r="C3085">
        <v>140</v>
      </c>
      <c r="D3085" s="404">
        <v>45003</v>
      </c>
      <c r="E3085" t="s">
        <v>2200</v>
      </c>
      <c r="F3085">
        <v>3.1</v>
      </c>
      <c r="G3085">
        <v>2125594</v>
      </c>
      <c r="I3085" t="s">
        <v>1166</v>
      </c>
    </row>
    <row r="3086" spans="1:9" x14ac:dyDescent="0.25">
      <c r="A3086">
        <v>7550</v>
      </c>
      <c r="B3086" t="s">
        <v>73</v>
      </c>
      <c r="C3086">
        <v>140</v>
      </c>
      <c r="D3086" s="404">
        <v>45159</v>
      </c>
      <c r="E3086" t="s">
        <v>2201</v>
      </c>
      <c r="F3086">
        <v>3.96</v>
      </c>
      <c r="G3086">
        <v>2317792</v>
      </c>
      <c r="I3086" t="s">
        <v>1166</v>
      </c>
    </row>
    <row r="3087" spans="1:9" x14ac:dyDescent="0.25">
      <c r="A3087">
        <v>7550</v>
      </c>
      <c r="B3087" t="s">
        <v>73</v>
      </c>
      <c r="C3087">
        <v>140</v>
      </c>
      <c r="D3087" s="404">
        <v>44995</v>
      </c>
      <c r="E3087" t="s">
        <v>2202</v>
      </c>
      <c r="F3087">
        <v>4.03</v>
      </c>
      <c r="G3087">
        <v>2115400</v>
      </c>
      <c r="I3087" t="s">
        <v>1166</v>
      </c>
    </row>
    <row r="3088" spans="1:9" x14ac:dyDescent="0.25">
      <c r="A3088">
        <v>7550</v>
      </c>
      <c r="B3088" t="s">
        <v>73</v>
      </c>
      <c r="C3088">
        <v>140</v>
      </c>
      <c r="D3088" s="404">
        <v>45339</v>
      </c>
      <c r="E3088" t="s">
        <v>2202</v>
      </c>
      <c r="F3088">
        <v>4.29</v>
      </c>
      <c r="G3088">
        <v>2550148</v>
      </c>
      <c r="I3088" t="s">
        <v>1166</v>
      </c>
    </row>
    <row r="3089" spans="1:9" x14ac:dyDescent="0.25">
      <c r="A3089">
        <v>7550</v>
      </c>
      <c r="B3089" t="s">
        <v>73</v>
      </c>
      <c r="C3089">
        <v>140</v>
      </c>
      <c r="D3089" s="404">
        <v>45019</v>
      </c>
      <c r="E3089" t="s">
        <v>2203</v>
      </c>
      <c r="F3089">
        <v>7.59</v>
      </c>
      <c r="G3089">
        <v>2145901</v>
      </c>
      <c r="I3089" t="s">
        <v>1166</v>
      </c>
    </row>
    <row r="3090" spans="1:9" x14ac:dyDescent="0.25">
      <c r="A3090">
        <v>7550</v>
      </c>
      <c r="B3090" t="s">
        <v>73</v>
      </c>
      <c r="C3090">
        <v>140</v>
      </c>
      <c r="D3090" s="404">
        <v>45022</v>
      </c>
      <c r="E3090" t="s">
        <v>2203</v>
      </c>
      <c r="F3090">
        <v>7.59</v>
      </c>
      <c r="G3090">
        <v>2150771</v>
      </c>
      <c r="I3090" t="s">
        <v>1166</v>
      </c>
    </row>
    <row r="3091" spans="1:9" x14ac:dyDescent="0.25">
      <c r="A3091">
        <v>7550</v>
      </c>
      <c r="B3091" t="s">
        <v>73</v>
      </c>
      <c r="C3091">
        <v>140</v>
      </c>
      <c r="D3091" s="404">
        <v>45022</v>
      </c>
      <c r="E3091" t="s">
        <v>2203</v>
      </c>
      <c r="F3091">
        <v>7.59</v>
      </c>
      <c r="G3091">
        <v>2150772</v>
      </c>
      <c r="I3091" t="s">
        <v>1166</v>
      </c>
    </row>
    <row r="3092" spans="1:9" x14ac:dyDescent="0.25">
      <c r="A3092">
        <v>7550</v>
      </c>
      <c r="B3092" t="s">
        <v>73</v>
      </c>
      <c r="C3092">
        <v>140</v>
      </c>
      <c r="D3092" s="404">
        <v>45022</v>
      </c>
      <c r="E3092" t="s">
        <v>2203</v>
      </c>
      <c r="F3092">
        <v>7.59</v>
      </c>
      <c r="G3092">
        <v>2150773</v>
      </c>
      <c r="I3092" t="s">
        <v>1166</v>
      </c>
    </row>
    <row r="3093" spans="1:9" x14ac:dyDescent="0.25">
      <c r="A3093">
        <v>7550</v>
      </c>
      <c r="B3093" t="s">
        <v>73</v>
      </c>
      <c r="C3093">
        <v>140</v>
      </c>
      <c r="D3093" s="404">
        <v>45027</v>
      </c>
      <c r="E3093" t="s">
        <v>2203</v>
      </c>
      <c r="F3093">
        <v>7.59</v>
      </c>
      <c r="G3093">
        <v>2152752</v>
      </c>
      <c r="I3093" t="s">
        <v>1166</v>
      </c>
    </row>
    <row r="3094" spans="1:9" x14ac:dyDescent="0.25">
      <c r="A3094">
        <v>7550</v>
      </c>
      <c r="B3094" t="s">
        <v>73</v>
      </c>
      <c r="C3094">
        <v>140</v>
      </c>
      <c r="D3094" s="404">
        <v>45334</v>
      </c>
      <c r="E3094" t="s">
        <v>2203</v>
      </c>
      <c r="F3094">
        <v>7.59</v>
      </c>
      <c r="G3094">
        <v>2541955</v>
      </c>
      <c r="I3094" t="s">
        <v>1166</v>
      </c>
    </row>
    <row r="3095" spans="1:9" x14ac:dyDescent="0.25">
      <c r="A3095">
        <v>7550</v>
      </c>
      <c r="B3095" t="s">
        <v>73</v>
      </c>
      <c r="C3095">
        <v>140</v>
      </c>
      <c r="D3095" s="404">
        <v>45075</v>
      </c>
      <c r="E3095" t="s">
        <v>2204</v>
      </c>
      <c r="F3095">
        <v>9.24</v>
      </c>
      <c r="G3095">
        <v>2211782</v>
      </c>
      <c r="I3095" t="s">
        <v>1166</v>
      </c>
    </row>
    <row r="3096" spans="1:9" x14ac:dyDescent="0.25">
      <c r="A3096">
        <v>7550</v>
      </c>
      <c r="B3096" t="s">
        <v>73</v>
      </c>
      <c r="C3096">
        <v>140</v>
      </c>
      <c r="D3096" s="404">
        <v>45264</v>
      </c>
      <c r="E3096" t="s">
        <v>2205</v>
      </c>
      <c r="F3096">
        <v>10.56</v>
      </c>
      <c r="G3096">
        <v>2456994</v>
      </c>
      <c r="I3096" t="s">
        <v>1166</v>
      </c>
    </row>
    <row r="3097" spans="1:9" x14ac:dyDescent="0.25">
      <c r="A3097">
        <v>7550</v>
      </c>
      <c r="B3097" t="s">
        <v>73</v>
      </c>
      <c r="C3097">
        <v>140</v>
      </c>
      <c r="D3097" s="404">
        <v>45209</v>
      </c>
      <c r="E3097" t="s">
        <v>2206</v>
      </c>
      <c r="F3097">
        <v>10.89</v>
      </c>
      <c r="G3097">
        <v>2383122</v>
      </c>
      <c r="I3097" t="s">
        <v>1166</v>
      </c>
    </row>
    <row r="3098" spans="1:9" x14ac:dyDescent="0.25">
      <c r="A3098">
        <v>7550</v>
      </c>
      <c r="B3098" t="s">
        <v>73</v>
      </c>
      <c r="C3098">
        <v>140</v>
      </c>
      <c r="D3098" s="404">
        <v>45003</v>
      </c>
      <c r="E3098" t="s">
        <v>2207</v>
      </c>
      <c r="F3098">
        <v>10.85</v>
      </c>
      <c r="G3098">
        <v>2125593</v>
      </c>
      <c r="I3098" t="s">
        <v>1166</v>
      </c>
    </row>
    <row r="3099" spans="1:9" x14ac:dyDescent="0.25">
      <c r="A3099">
        <v>7550</v>
      </c>
      <c r="B3099" t="s">
        <v>73</v>
      </c>
      <c r="C3099">
        <v>140</v>
      </c>
      <c r="D3099" s="404">
        <v>45003</v>
      </c>
      <c r="E3099" t="s">
        <v>2208</v>
      </c>
      <c r="F3099">
        <v>11.47</v>
      </c>
      <c r="G3099">
        <v>2125595</v>
      </c>
      <c r="I3099" t="s">
        <v>1166</v>
      </c>
    </row>
    <row r="3100" spans="1:9" x14ac:dyDescent="0.25">
      <c r="A3100">
        <v>7550</v>
      </c>
      <c r="B3100" t="s">
        <v>73</v>
      </c>
      <c r="C3100">
        <v>140</v>
      </c>
      <c r="D3100" s="404">
        <v>45339</v>
      </c>
      <c r="E3100" t="s">
        <v>2209</v>
      </c>
      <c r="F3100">
        <v>14.19</v>
      </c>
      <c r="G3100">
        <v>2550149</v>
      </c>
      <c r="I3100" t="s">
        <v>1166</v>
      </c>
    </row>
    <row r="3101" spans="1:9" x14ac:dyDescent="0.25">
      <c r="A3101">
        <v>7550</v>
      </c>
      <c r="B3101" t="s">
        <v>73</v>
      </c>
      <c r="C3101">
        <v>140</v>
      </c>
      <c r="D3101" s="404">
        <v>44996</v>
      </c>
      <c r="E3101" t="s">
        <v>2210</v>
      </c>
      <c r="F3101">
        <v>13.95</v>
      </c>
      <c r="G3101">
        <v>2116177</v>
      </c>
      <c r="I3101" t="s">
        <v>1166</v>
      </c>
    </row>
    <row r="3102" spans="1:9" x14ac:dyDescent="0.25">
      <c r="A3102">
        <v>7550</v>
      </c>
      <c r="B3102" t="s">
        <v>73</v>
      </c>
      <c r="C3102">
        <v>140</v>
      </c>
      <c r="D3102" s="404">
        <v>45339</v>
      </c>
      <c r="E3102" t="s">
        <v>2210</v>
      </c>
      <c r="F3102">
        <v>14.85</v>
      </c>
      <c r="G3102">
        <v>2550150</v>
      </c>
      <c r="I3102" t="s">
        <v>1166</v>
      </c>
    </row>
    <row r="3103" spans="1:9" x14ac:dyDescent="0.25">
      <c r="A3103">
        <v>7550</v>
      </c>
      <c r="B3103" t="s">
        <v>73</v>
      </c>
      <c r="C3103">
        <v>140</v>
      </c>
      <c r="D3103" s="404">
        <v>45029</v>
      </c>
      <c r="E3103" t="s">
        <v>2211</v>
      </c>
      <c r="F3103">
        <v>15.84</v>
      </c>
      <c r="G3103">
        <v>2155970</v>
      </c>
      <c r="I3103" t="s">
        <v>1166</v>
      </c>
    </row>
    <row r="3104" spans="1:9" x14ac:dyDescent="0.25">
      <c r="A3104">
        <v>7550</v>
      </c>
      <c r="B3104" t="s">
        <v>73</v>
      </c>
      <c r="C3104">
        <v>140</v>
      </c>
      <c r="D3104" s="404">
        <v>45338</v>
      </c>
      <c r="E3104" t="s">
        <v>2212</v>
      </c>
      <c r="F3104">
        <v>22.11</v>
      </c>
      <c r="G3104">
        <v>2549306</v>
      </c>
      <c r="I3104" t="s">
        <v>1166</v>
      </c>
    </row>
    <row r="3105" spans="1:9" x14ac:dyDescent="0.25">
      <c r="A3105">
        <v>7550</v>
      </c>
      <c r="B3105" t="s">
        <v>73</v>
      </c>
      <c r="C3105">
        <v>140</v>
      </c>
      <c r="D3105" s="404">
        <v>45022</v>
      </c>
      <c r="E3105" t="s">
        <v>2213</v>
      </c>
      <c r="F3105">
        <v>22.44</v>
      </c>
      <c r="G3105">
        <v>2150774</v>
      </c>
      <c r="I3105" t="s">
        <v>1166</v>
      </c>
    </row>
    <row r="3106" spans="1:9" x14ac:dyDescent="0.25">
      <c r="A3106">
        <v>7550</v>
      </c>
      <c r="B3106" t="s">
        <v>73</v>
      </c>
      <c r="C3106">
        <v>140</v>
      </c>
      <c r="D3106" s="404">
        <v>45020</v>
      </c>
      <c r="E3106" t="s">
        <v>2214</v>
      </c>
      <c r="F3106">
        <v>23.1</v>
      </c>
      <c r="G3106">
        <v>2147570</v>
      </c>
      <c r="I3106" t="s">
        <v>1166</v>
      </c>
    </row>
    <row r="3107" spans="1:9" x14ac:dyDescent="0.25">
      <c r="A3107">
        <v>7550</v>
      </c>
      <c r="B3107" t="s">
        <v>73</v>
      </c>
      <c r="C3107">
        <v>140</v>
      </c>
      <c r="D3107" s="404">
        <v>45125</v>
      </c>
      <c r="E3107" t="s">
        <v>2215</v>
      </c>
      <c r="F3107">
        <v>24.09</v>
      </c>
      <c r="G3107">
        <v>2274236</v>
      </c>
      <c r="I3107" t="s">
        <v>1166</v>
      </c>
    </row>
    <row r="3108" spans="1:9" x14ac:dyDescent="0.25">
      <c r="A3108">
        <v>7550</v>
      </c>
      <c r="B3108" t="s">
        <v>73</v>
      </c>
      <c r="C3108">
        <v>140</v>
      </c>
      <c r="D3108" s="404">
        <v>45335</v>
      </c>
      <c r="E3108" t="s">
        <v>2216</v>
      </c>
      <c r="F3108">
        <v>25.41</v>
      </c>
      <c r="G3108">
        <v>2543604</v>
      </c>
      <c r="I3108" t="s">
        <v>1166</v>
      </c>
    </row>
    <row r="3109" spans="1:9" x14ac:dyDescent="0.25">
      <c r="A3109">
        <v>7550</v>
      </c>
      <c r="B3109" t="s">
        <v>73</v>
      </c>
      <c r="C3109">
        <v>140</v>
      </c>
      <c r="D3109" s="404">
        <v>44998</v>
      </c>
      <c r="E3109" t="s">
        <v>2217</v>
      </c>
      <c r="F3109">
        <v>0</v>
      </c>
      <c r="G3109">
        <v>2117440</v>
      </c>
      <c r="I3109" t="s">
        <v>1166</v>
      </c>
    </row>
    <row r="3110" spans="1:9" x14ac:dyDescent="0.25">
      <c r="A3110">
        <v>7550</v>
      </c>
      <c r="B3110" t="s">
        <v>73</v>
      </c>
      <c r="C3110">
        <v>140</v>
      </c>
      <c r="D3110" s="404">
        <v>45118</v>
      </c>
      <c r="E3110" t="s">
        <v>2217</v>
      </c>
      <c r="F3110">
        <v>0</v>
      </c>
      <c r="G3110">
        <v>2267330</v>
      </c>
      <c r="I3110" t="s">
        <v>1166</v>
      </c>
    </row>
    <row r="3111" spans="1:9" x14ac:dyDescent="0.25">
      <c r="A3111">
        <v>7550</v>
      </c>
      <c r="B3111" t="s">
        <v>73</v>
      </c>
      <c r="C3111">
        <v>140</v>
      </c>
      <c r="D3111" s="404">
        <v>45208</v>
      </c>
      <c r="E3111" t="s">
        <v>2218</v>
      </c>
      <c r="F3111">
        <v>34.65</v>
      </c>
      <c r="G3111">
        <v>2381275</v>
      </c>
      <c r="I3111" t="s">
        <v>1166</v>
      </c>
    </row>
    <row r="3112" spans="1:9" x14ac:dyDescent="0.25">
      <c r="A3112">
        <v>7550</v>
      </c>
      <c r="B3112" t="s">
        <v>73</v>
      </c>
      <c r="C3112">
        <v>140</v>
      </c>
      <c r="D3112" s="404">
        <v>45020</v>
      </c>
      <c r="E3112" t="s">
        <v>2219</v>
      </c>
      <c r="F3112">
        <v>35.64</v>
      </c>
      <c r="G3112">
        <v>2147568</v>
      </c>
      <c r="I3112" t="s">
        <v>1166</v>
      </c>
    </row>
    <row r="3113" spans="1:9" x14ac:dyDescent="0.25">
      <c r="A3113">
        <v>7550</v>
      </c>
      <c r="B3113" t="s">
        <v>73</v>
      </c>
      <c r="C3113">
        <v>140</v>
      </c>
      <c r="D3113" s="404">
        <v>45341</v>
      </c>
      <c r="E3113" t="s">
        <v>2220</v>
      </c>
      <c r="F3113">
        <v>55.44</v>
      </c>
      <c r="G3113">
        <v>2551966</v>
      </c>
      <c r="I3113" t="s">
        <v>1166</v>
      </c>
    </row>
    <row r="3114" spans="1:9" x14ac:dyDescent="0.25">
      <c r="A3114">
        <v>7550</v>
      </c>
      <c r="B3114" t="s">
        <v>73</v>
      </c>
      <c r="C3114">
        <v>140</v>
      </c>
      <c r="D3114" s="404">
        <v>45202</v>
      </c>
      <c r="E3114" t="s">
        <v>2221</v>
      </c>
      <c r="F3114">
        <v>66.989999999999995</v>
      </c>
      <c r="G3114">
        <v>2373727</v>
      </c>
      <c r="I3114" t="s">
        <v>1166</v>
      </c>
    </row>
    <row r="3115" spans="1:9" x14ac:dyDescent="0.25">
      <c r="A3115">
        <v>7550</v>
      </c>
      <c r="B3115" t="s">
        <v>73</v>
      </c>
      <c r="C3115">
        <v>440</v>
      </c>
      <c r="D3115" s="404">
        <v>45006</v>
      </c>
      <c r="E3115" t="s">
        <v>2222</v>
      </c>
      <c r="F3115">
        <v>0.54</v>
      </c>
      <c r="G3115">
        <v>2128572</v>
      </c>
      <c r="I3115" t="s">
        <v>1166</v>
      </c>
    </row>
    <row r="3116" spans="1:9" x14ac:dyDescent="0.25">
      <c r="A3116">
        <v>7550</v>
      </c>
      <c r="B3116" t="s">
        <v>73</v>
      </c>
      <c r="C3116">
        <v>440</v>
      </c>
      <c r="D3116" s="404">
        <v>45007</v>
      </c>
      <c r="E3116" t="s">
        <v>2223</v>
      </c>
      <c r="F3116">
        <v>0.81</v>
      </c>
      <c r="G3116">
        <v>2130337</v>
      </c>
      <c r="I3116" t="s">
        <v>1166</v>
      </c>
    </row>
    <row r="3117" spans="1:9" x14ac:dyDescent="0.25">
      <c r="A3117">
        <v>7550</v>
      </c>
      <c r="B3117" t="s">
        <v>73</v>
      </c>
      <c r="C3117">
        <v>440</v>
      </c>
      <c r="D3117" s="404">
        <v>44999</v>
      </c>
      <c r="E3117" t="s">
        <v>2224</v>
      </c>
      <c r="F3117">
        <v>1.89</v>
      </c>
      <c r="G3117">
        <v>2119349</v>
      </c>
      <c r="I3117" t="s">
        <v>1166</v>
      </c>
    </row>
    <row r="3118" spans="1:9" x14ac:dyDescent="0.25">
      <c r="A3118">
        <v>7550</v>
      </c>
      <c r="B3118" t="s">
        <v>73</v>
      </c>
      <c r="C3118">
        <v>440</v>
      </c>
      <c r="D3118" s="404">
        <v>45253</v>
      </c>
      <c r="E3118" t="s">
        <v>2224</v>
      </c>
      <c r="F3118">
        <v>2.31</v>
      </c>
      <c r="G3118">
        <v>2441665</v>
      </c>
      <c r="I3118" t="s">
        <v>1166</v>
      </c>
    </row>
    <row r="3119" spans="1:9" x14ac:dyDescent="0.25">
      <c r="A3119">
        <v>7550</v>
      </c>
      <c r="B3119" t="s">
        <v>73</v>
      </c>
      <c r="C3119">
        <v>440</v>
      </c>
      <c r="D3119" s="404">
        <v>44999</v>
      </c>
      <c r="E3119" t="s">
        <v>2225</v>
      </c>
      <c r="F3119">
        <v>2.16</v>
      </c>
      <c r="G3119">
        <v>2119350</v>
      </c>
      <c r="I3119" t="s">
        <v>1166</v>
      </c>
    </row>
    <row r="3120" spans="1:9" x14ac:dyDescent="0.25">
      <c r="A3120">
        <v>7550</v>
      </c>
      <c r="B3120" t="s">
        <v>73</v>
      </c>
      <c r="C3120">
        <v>440</v>
      </c>
      <c r="D3120" s="404">
        <v>45188</v>
      </c>
      <c r="E3120" t="s">
        <v>2225</v>
      </c>
      <c r="F3120">
        <v>2.4</v>
      </c>
      <c r="G3120">
        <v>2355250</v>
      </c>
      <c r="I3120" t="s">
        <v>1166</v>
      </c>
    </row>
    <row r="3121" spans="1:9" x14ac:dyDescent="0.25">
      <c r="A3121">
        <v>7550</v>
      </c>
      <c r="B3121" t="s">
        <v>73</v>
      </c>
      <c r="C3121">
        <v>440</v>
      </c>
      <c r="D3121" s="404">
        <v>45006</v>
      </c>
      <c r="E3121" t="s">
        <v>2226</v>
      </c>
      <c r="F3121">
        <v>2.7</v>
      </c>
      <c r="G3121">
        <v>2128574</v>
      </c>
      <c r="I3121" t="s">
        <v>1166</v>
      </c>
    </row>
    <row r="3122" spans="1:9" x14ac:dyDescent="0.25">
      <c r="A3122">
        <v>7550</v>
      </c>
      <c r="B3122" t="s">
        <v>73</v>
      </c>
      <c r="C3122">
        <v>440</v>
      </c>
      <c r="D3122" s="404">
        <v>45001</v>
      </c>
      <c r="E3122" t="s">
        <v>2227</v>
      </c>
      <c r="F3122">
        <v>3.24</v>
      </c>
      <c r="G3122">
        <v>2123186</v>
      </c>
      <c r="I3122" t="s">
        <v>1166</v>
      </c>
    </row>
    <row r="3123" spans="1:9" x14ac:dyDescent="0.25">
      <c r="A3123">
        <v>7550</v>
      </c>
      <c r="B3123" t="s">
        <v>73</v>
      </c>
      <c r="C3123">
        <v>440</v>
      </c>
      <c r="D3123" s="404">
        <v>45002</v>
      </c>
      <c r="E3123" t="s">
        <v>2228</v>
      </c>
      <c r="F3123">
        <v>3.51</v>
      </c>
      <c r="G3123">
        <v>2124959</v>
      </c>
      <c r="I3123" t="s">
        <v>1166</v>
      </c>
    </row>
    <row r="3124" spans="1:9" x14ac:dyDescent="0.25">
      <c r="A3124">
        <v>7550</v>
      </c>
      <c r="B3124" t="s">
        <v>73</v>
      </c>
      <c r="C3124">
        <v>440</v>
      </c>
      <c r="D3124" s="404">
        <v>44986</v>
      </c>
      <c r="E3124" t="s">
        <v>2229</v>
      </c>
      <c r="F3124">
        <v>5.4</v>
      </c>
      <c r="G3124">
        <v>2102782</v>
      </c>
      <c r="I3124" t="s">
        <v>1166</v>
      </c>
    </row>
    <row r="3125" spans="1:9" x14ac:dyDescent="0.25">
      <c r="A3125">
        <v>7550</v>
      </c>
      <c r="B3125" t="s">
        <v>73</v>
      </c>
      <c r="C3125">
        <v>440</v>
      </c>
      <c r="D3125" s="404">
        <v>45301</v>
      </c>
      <c r="E3125" t="s">
        <v>2229</v>
      </c>
      <c r="F3125">
        <v>6.6</v>
      </c>
      <c r="G3125">
        <v>2500749</v>
      </c>
      <c r="I3125" t="s">
        <v>1166</v>
      </c>
    </row>
    <row r="3126" spans="1:9" x14ac:dyDescent="0.25">
      <c r="A3126">
        <v>7550</v>
      </c>
      <c r="B3126" t="s">
        <v>73</v>
      </c>
      <c r="C3126">
        <v>440</v>
      </c>
      <c r="D3126" s="404">
        <v>45001</v>
      </c>
      <c r="E3126" t="s">
        <v>2230</v>
      </c>
      <c r="F3126">
        <v>7.56</v>
      </c>
      <c r="G3126">
        <v>2123184</v>
      </c>
      <c r="I3126" t="s">
        <v>1166</v>
      </c>
    </row>
    <row r="3127" spans="1:9" x14ac:dyDescent="0.25">
      <c r="A3127">
        <v>7550</v>
      </c>
      <c r="B3127" t="s">
        <v>73</v>
      </c>
      <c r="C3127">
        <v>440</v>
      </c>
      <c r="D3127" s="404">
        <v>45261</v>
      </c>
      <c r="E3127" t="s">
        <v>2231</v>
      </c>
      <c r="F3127">
        <v>11.55</v>
      </c>
      <c r="G3127">
        <v>2454823</v>
      </c>
      <c r="I3127" t="s">
        <v>1166</v>
      </c>
    </row>
    <row r="3128" spans="1:9" x14ac:dyDescent="0.25">
      <c r="A3128">
        <v>7550</v>
      </c>
      <c r="B3128" t="s">
        <v>73</v>
      </c>
      <c r="C3128">
        <v>440</v>
      </c>
      <c r="D3128" s="404">
        <v>45077</v>
      </c>
      <c r="E3128" t="s">
        <v>2232</v>
      </c>
      <c r="F3128">
        <v>12</v>
      </c>
      <c r="G3128">
        <v>2216340</v>
      </c>
      <c r="I3128" t="s">
        <v>1166</v>
      </c>
    </row>
    <row r="3129" spans="1:9" x14ac:dyDescent="0.25">
      <c r="A3129">
        <v>7550</v>
      </c>
      <c r="B3129" t="s">
        <v>73</v>
      </c>
      <c r="C3129">
        <v>440</v>
      </c>
      <c r="D3129" s="404">
        <v>45001</v>
      </c>
      <c r="E3129" t="s">
        <v>2233</v>
      </c>
      <c r="F3129">
        <v>12.69</v>
      </c>
      <c r="G3129">
        <v>2123185</v>
      </c>
      <c r="I3129" t="s">
        <v>1166</v>
      </c>
    </row>
    <row r="3130" spans="1:9" x14ac:dyDescent="0.25">
      <c r="A3130">
        <v>7550</v>
      </c>
      <c r="B3130" t="s">
        <v>73</v>
      </c>
      <c r="C3130">
        <v>440</v>
      </c>
      <c r="D3130" s="404">
        <v>45329</v>
      </c>
      <c r="E3130" t="s">
        <v>2234</v>
      </c>
      <c r="F3130">
        <v>17.16</v>
      </c>
      <c r="G3130">
        <v>2537469</v>
      </c>
      <c r="I3130" t="s">
        <v>1166</v>
      </c>
    </row>
    <row r="3131" spans="1:9" x14ac:dyDescent="0.25">
      <c r="A3131">
        <v>7550</v>
      </c>
      <c r="B3131" t="s">
        <v>73</v>
      </c>
      <c r="C3131">
        <v>440</v>
      </c>
      <c r="D3131" s="404">
        <v>45001</v>
      </c>
      <c r="E3131" t="s">
        <v>2235</v>
      </c>
      <c r="F3131">
        <v>15.39</v>
      </c>
      <c r="G3131">
        <v>2123183</v>
      </c>
      <c r="I3131" t="s">
        <v>1166</v>
      </c>
    </row>
    <row r="3132" spans="1:9" x14ac:dyDescent="0.25">
      <c r="A3132">
        <v>7550</v>
      </c>
      <c r="B3132" t="s">
        <v>73</v>
      </c>
      <c r="C3132">
        <v>440</v>
      </c>
      <c r="D3132" s="404">
        <v>45072</v>
      </c>
      <c r="E3132" t="s">
        <v>2236</v>
      </c>
      <c r="F3132">
        <v>20.399999999999999</v>
      </c>
      <c r="G3132">
        <v>2210069</v>
      </c>
      <c r="I3132" t="s">
        <v>1166</v>
      </c>
    </row>
    <row r="3133" spans="1:9" x14ac:dyDescent="0.25">
      <c r="A3133">
        <v>7550</v>
      </c>
      <c r="B3133" t="s">
        <v>73</v>
      </c>
      <c r="C3133">
        <v>440</v>
      </c>
      <c r="D3133" s="404">
        <v>45072</v>
      </c>
      <c r="E3133" t="s">
        <v>2237</v>
      </c>
      <c r="F3133">
        <v>23.1</v>
      </c>
      <c r="G3133">
        <v>2210068</v>
      </c>
      <c r="I3133" t="s">
        <v>1166</v>
      </c>
    </row>
    <row r="3134" spans="1:9" x14ac:dyDescent="0.25">
      <c r="A3134">
        <v>7550</v>
      </c>
      <c r="B3134" t="s">
        <v>73</v>
      </c>
      <c r="C3134">
        <v>440</v>
      </c>
      <c r="D3134" s="404">
        <v>45148</v>
      </c>
      <c r="E3134" t="s">
        <v>2237</v>
      </c>
      <c r="F3134">
        <v>23.1</v>
      </c>
      <c r="G3134">
        <v>2305395</v>
      </c>
      <c r="I3134" t="s">
        <v>1166</v>
      </c>
    </row>
    <row r="3135" spans="1:9" x14ac:dyDescent="0.25">
      <c r="A3135">
        <v>7550</v>
      </c>
      <c r="B3135" t="s">
        <v>73</v>
      </c>
      <c r="C3135">
        <v>440</v>
      </c>
      <c r="D3135" s="404">
        <v>45273</v>
      </c>
      <c r="E3135" t="s">
        <v>2238</v>
      </c>
      <c r="F3135">
        <v>25.74</v>
      </c>
      <c r="G3135">
        <v>2470836</v>
      </c>
      <c r="I3135" t="s">
        <v>1166</v>
      </c>
    </row>
    <row r="3136" spans="1:9" x14ac:dyDescent="0.25">
      <c r="A3136">
        <v>7550</v>
      </c>
      <c r="B3136" t="s">
        <v>73</v>
      </c>
      <c r="C3136">
        <v>440</v>
      </c>
      <c r="D3136" s="404">
        <v>44988</v>
      </c>
      <c r="E3136" t="s">
        <v>2239</v>
      </c>
      <c r="F3136">
        <v>23.49</v>
      </c>
      <c r="G3136">
        <v>2106228</v>
      </c>
      <c r="I3136" t="s">
        <v>1166</v>
      </c>
    </row>
    <row r="3137" spans="1:9" x14ac:dyDescent="0.25">
      <c r="A3137">
        <v>7550</v>
      </c>
      <c r="B3137" t="s">
        <v>73</v>
      </c>
      <c r="C3137">
        <v>440</v>
      </c>
      <c r="D3137" s="404">
        <v>45251</v>
      </c>
      <c r="E3137" t="s">
        <v>2240</v>
      </c>
      <c r="F3137">
        <v>29.04</v>
      </c>
      <c r="G3137">
        <v>2437926</v>
      </c>
      <c r="I3137" t="s">
        <v>1166</v>
      </c>
    </row>
    <row r="3138" spans="1:9" x14ac:dyDescent="0.25">
      <c r="A3138">
        <v>7550</v>
      </c>
      <c r="B3138" t="s">
        <v>73</v>
      </c>
      <c r="C3138">
        <v>440</v>
      </c>
      <c r="D3138" s="404">
        <v>45077</v>
      </c>
      <c r="E3138" t="s">
        <v>2241</v>
      </c>
      <c r="F3138">
        <v>0</v>
      </c>
      <c r="G3138">
        <v>2216339</v>
      </c>
      <c r="I3138" t="s">
        <v>1166</v>
      </c>
    </row>
    <row r="3139" spans="1:9" x14ac:dyDescent="0.25">
      <c r="A3139">
        <v>7550</v>
      </c>
      <c r="B3139" t="s">
        <v>73</v>
      </c>
      <c r="C3139">
        <v>440</v>
      </c>
      <c r="D3139" s="404">
        <v>45258</v>
      </c>
      <c r="E3139" t="s">
        <v>2242</v>
      </c>
      <c r="F3139">
        <v>36.299999999999997</v>
      </c>
      <c r="G3139">
        <v>2447769</v>
      </c>
      <c r="I3139" t="s">
        <v>1166</v>
      </c>
    </row>
    <row r="3140" spans="1:9" x14ac:dyDescent="0.25">
      <c r="A3140">
        <v>7550</v>
      </c>
      <c r="B3140" t="s">
        <v>73</v>
      </c>
      <c r="C3140">
        <v>440</v>
      </c>
      <c r="D3140" s="404">
        <v>44988</v>
      </c>
      <c r="E3140" t="s">
        <v>2243</v>
      </c>
      <c r="F3140">
        <v>30.24</v>
      </c>
      <c r="G3140">
        <v>2106229</v>
      </c>
      <c r="I3140" t="s">
        <v>1166</v>
      </c>
    </row>
    <row r="3141" spans="1:9" x14ac:dyDescent="0.25">
      <c r="A3141">
        <v>7550</v>
      </c>
      <c r="B3141" t="s">
        <v>73</v>
      </c>
      <c r="C3141">
        <v>440</v>
      </c>
      <c r="D3141" s="404">
        <v>45252</v>
      </c>
      <c r="E3141" t="s">
        <v>2244</v>
      </c>
      <c r="F3141">
        <v>37.950000000000003</v>
      </c>
      <c r="G3141">
        <v>2439724</v>
      </c>
      <c r="I3141" t="s">
        <v>1166</v>
      </c>
    </row>
    <row r="3142" spans="1:9" x14ac:dyDescent="0.25">
      <c r="A3142">
        <v>7550</v>
      </c>
      <c r="B3142" t="s">
        <v>73</v>
      </c>
      <c r="C3142">
        <v>440</v>
      </c>
      <c r="D3142" s="404">
        <v>45261</v>
      </c>
      <c r="E3142" t="s">
        <v>2245</v>
      </c>
      <c r="F3142">
        <v>43.56</v>
      </c>
      <c r="G3142">
        <v>2454821</v>
      </c>
      <c r="I3142" t="s">
        <v>1166</v>
      </c>
    </row>
    <row r="3143" spans="1:9" x14ac:dyDescent="0.25">
      <c r="A3143">
        <v>7550</v>
      </c>
      <c r="B3143" t="s">
        <v>73</v>
      </c>
      <c r="C3143">
        <v>440</v>
      </c>
      <c r="D3143" s="404">
        <v>45114</v>
      </c>
      <c r="E3143" t="s">
        <v>2246</v>
      </c>
      <c r="F3143">
        <v>40.5</v>
      </c>
      <c r="G3143">
        <v>2263921</v>
      </c>
      <c r="I3143" t="s">
        <v>1166</v>
      </c>
    </row>
    <row r="3144" spans="1:9" x14ac:dyDescent="0.25">
      <c r="A3144">
        <v>7550</v>
      </c>
      <c r="B3144" t="s">
        <v>73</v>
      </c>
      <c r="C3144">
        <v>440</v>
      </c>
      <c r="D3144" s="404">
        <v>45254</v>
      </c>
      <c r="E3144" t="s">
        <v>2246</v>
      </c>
      <c r="F3144">
        <v>44.55</v>
      </c>
      <c r="G3144">
        <v>2443629</v>
      </c>
      <c r="I3144" t="s">
        <v>1166</v>
      </c>
    </row>
    <row r="3145" spans="1:9" x14ac:dyDescent="0.25">
      <c r="A3145">
        <v>7550</v>
      </c>
      <c r="B3145" t="s">
        <v>73</v>
      </c>
      <c r="C3145">
        <v>440</v>
      </c>
      <c r="D3145" s="404">
        <v>45218</v>
      </c>
      <c r="E3145" t="s">
        <v>2247</v>
      </c>
      <c r="F3145">
        <v>47.1</v>
      </c>
      <c r="G3145">
        <v>2395861</v>
      </c>
      <c r="I3145" t="s">
        <v>1166</v>
      </c>
    </row>
    <row r="3146" spans="1:9" x14ac:dyDescent="0.25">
      <c r="A3146">
        <v>7550</v>
      </c>
      <c r="B3146" t="s">
        <v>73</v>
      </c>
      <c r="C3146">
        <v>440</v>
      </c>
      <c r="D3146" s="404">
        <v>45230</v>
      </c>
      <c r="E3146" t="s">
        <v>2248</v>
      </c>
      <c r="F3146">
        <v>47.4</v>
      </c>
      <c r="G3146">
        <v>2409163</v>
      </c>
      <c r="I3146" t="s">
        <v>1166</v>
      </c>
    </row>
    <row r="3147" spans="1:9" x14ac:dyDescent="0.25">
      <c r="A3147">
        <v>7550</v>
      </c>
      <c r="B3147" t="s">
        <v>73</v>
      </c>
      <c r="C3147">
        <v>440</v>
      </c>
      <c r="D3147" s="404">
        <v>45274</v>
      </c>
      <c r="E3147" t="s">
        <v>2249</v>
      </c>
      <c r="F3147">
        <v>52.8</v>
      </c>
      <c r="G3147">
        <v>2472852</v>
      </c>
      <c r="I3147" t="s">
        <v>1166</v>
      </c>
    </row>
    <row r="3148" spans="1:9" x14ac:dyDescent="0.25">
      <c r="A3148">
        <v>7550</v>
      </c>
      <c r="B3148" t="s">
        <v>73</v>
      </c>
      <c r="C3148">
        <v>440</v>
      </c>
      <c r="D3148" s="404">
        <v>45118</v>
      </c>
      <c r="E3148" t="s">
        <v>2250</v>
      </c>
      <c r="F3148">
        <v>54.6</v>
      </c>
      <c r="G3148">
        <v>2267504</v>
      </c>
      <c r="I3148" t="s">
        <v>1166</v>
      </c>
    </row>
    <row r="3149" spans="1:9" x14ac:dyDescent="0.25">
      <c r="A3149">
        <v>7550</v>
      </c>
      <c r="B3149" t="s">
        <v>73</v>
      </c>
      <c r="C3149">
        <v>440</v>
      </c>
      <c r="D3149" s="404">
        <v>44992</v>
      </c>
      <c r="E3149" t="s">
        <v>2251</v>
      </c>
      <c r="F3149">
        <v>63.45</v>
      </c>
      <c r="G3149">
        <v>2109818</v>
      </c>
      <c r="I3149" t="s">
        <v>1166</v>
      </c>
    </row>
    <row r="3150" spans="1:9" x14ac:dyDescent="0.25">
      <c r="A3150">
        <v>7550</v>
      </c>
      <c r="B3150" t="s">
        <v>73</v>
      </c>
      <c r="C3150">
        <v>440</v>
      </c>
      <c r="D3150" s="404">
        <v>45064</v>
      </c>
      <c r="E3150" t="s">
        <v>2251</v>
      </c>
      <c r="F3150">
        <v>70.5</v>
      </c>
      <c r="G3150">
        <v>2198416</v>
      </c>
      <c r="I3150" t="s">
        <v>1166</v>
      </c>
    </row>
    <row r="3151" spans="1:9" x14ac:dyDescent="0.25">
      <c r="A3151">
        <v>7550</v>
      </c>
      <c r="B3151" t="s">
        <v>73</v>
      </c>
      <c r="C3151">
        <v>440</v>
      </c>
      <c r="D3151" s="404">
        <v>45008</v>
      </c>
      <c r="E3151" t="s">
        <v>2252</v>
      </c>
      <c r="F3151">
        <v>0.69</v>
      </c>
      <c r="G3151">
        <v>2132297</v>
      </c>
      <c r="I3151" t="s">
        <v>1166</v>
      </c>
    </row>
    <row r="3152" spans="1:9" x14ac:dyDescent="0.25">
      <c r="A3152">
        <v>7550</v>
      </c>
      <c r="B3152" t="s">
        <v>73</v>
      </c>
      <c r="C3152">
        <v>440</v>
      </c>
      <c r="D3152" s="404">
        <v>45229</v>
      </c>
      <c r="E3152" t="s">
        <v>2253</v>
      </c>
      <c r="F3152">
        <v>1.5</v>
      </c>
      <c r="G3152">
        <v>2407609</v>
      </c>
      <c r="I3152" t="s">
        <v>1166</v>
      </c>
    </row>
    <row r="3153" spans="1:9" x14ac:dyDescent="0.25">
      <c r="A3153">
        <v>7550</v>
      </c>
      <c r="B3153" t="s">
        <v>73</v>
      </c>
      <c r="C3153">
        <v>440</v>
      </c>
      <c r="D3153" s="404">
        <v>45243</v>
      </c>
      <c r="E3153" t="s">
        <v>2253</v>
      </c>
      <c r="F3153">
        <v>1.5</v>
      </c>
      <c r="G3153">
        <v>2426771</v>
      </c>
      <c r="I3153" t="s">
        <v>1166</v>
      </c>
    </row>
    <row r="3154" spans="1:9" x14ac:dyDescent="0.25">
      <c r="A3154">
        <v>7550</v>
      </c>
      <c r="B3154" t="s">
        <v>73</v>
      </c>
      <c r="C3154">
        <v>440</v>
      </c>
      <c r="D3154" s="404">
        <v>45244</v>
      </c>
      <c r="E3154" t="s">
        <v>2253</v>
      </c>
      <c r="F3154">
        <v>1.5</v>
      </c>
      <c r="G3154">
        <v>2428303</v>
      </c>
      <c r="I3154" t="s">
        <v>1166</v>
      </c>
    </row>
    <row r="3155" spans="1:9" x14ac:dyDescent="0.25">
      <c r="A3155">
        <v>7550</v>
      </c>
      <c r="B3155" t="s">
        <v>73</v>
      </c>
      <c r="C3155">
        <v>440</v>
      </c>
      <c r="D3155" s="404">
        <v>45232</v>
      </c>
      <c r="E3155" t="s">
        <v>2254</v>
      </c>
      <c r="F3155">
        <v>2.1</v>
      </c>
      <c r="G3155">
        <v>2413582</v>
      </c>
      <c r="I3155" t="s">
        <v>1166</v>
      </c>
    </row>
    <row r="3156" spans="1:9" x14ac:dyDescent="0.25">
      <c r="A3156">
        <v>7550</v>
      </c>
      <c r="B3156" t="s">
        <v>73</v>
      </c>
      <c r="C3156">
        <v>440</v>
      </c>
      <c r="D3156" s="404">
        <v>45244</v>
      </c>
      <c r="E3156" t="s">
        <v>2255</v>
      </c>
      <c r="F3156">
        <v>2.4</v>
      </c>
      <c r="G3156">
        <v>2428302</v>
      </c>
      <c r="I3156" t="s">
        <v>1166</v>
      </c>
    </row>
    <row r="3157" spans="1:9" x14ac:dyDescent="0.25">
      <c r="A3157">
        <v>7550</v>
      </c>
      <c r="B3157" t="s">
        <v>73</v>
      </c>
      <c r="C3157">
        <v>440</v>
      </c>
      <c r="D3157" s="404">
        <v>45002</v>
      </c>
      <c r="E3157" t="s">
        <v>2256</v>
      </c>
      <c r="F3157">
        <v>2.2999999999999998</v>
      </c>
      <c r="G3157">
        <v>2124960</v>
      </c>
      <c r="I3157" t="s">
        <v>1166</v>
      </c>
    </row>
    <row r="3158" spans="1:9" x14ac:dyDescent="0.25">
      <c r="A3158">
        <v>7550</v>
      </c>
      <c r="B3158" t="s">
        <v>73</v>
      </c>
      <c r="C3158">
        <v>440</v>
      </c>
      <c r="D3158" s="404">
        <v>45006</v>
      </c>
      <c r="E3158" t="s">
        <v>2257</v>
      </c>
      <c r="F3158">
        <v>2.76</v>
      </c>
      <c r="G3158">
        <v>2128576</v>
      </c>
      <c r="I3158" t="s">
        <v>1166</v>
      </c>
    </row>
    <row r="3159" spans="1:9" x14ac:dyDescent="0.25">
      <c r="A3159">
        <v>7550</v>
      </c>
      <c r="B3159" t="s">
        <v>73</v>
      </c>
      <c r="C3159">
        <v>440</v>
      </c>
      <c r="D3159" s="404">
        <v>45287</v>
      </c>
      <c r="E3159" t="s">
        <v>2258</v>
      </c>
      <c r="F3159">
        <v>5.0999999999999996</v>
      </c>
      <c r="G3159">
        <v>2486840</v>
      </c>
      <c r="I3159" t="s">
        <v>1166</v>
      </c>
    </row>
    <row r="3160" spans="1:9" x14ac:dyDescent="0.25">
      <c r="A3160">
        <v>7550</v>
      </c>
      <c r="B3160" t="s">
        <v>73</v>
      </c>
      <c r="C3160">
        <v>440</v>
      </c>
      <c r="D3160" s="404">
        <v>45223</v>
      </c>
      <c r="E3160" t="s">
        <v>2259</v>
      </c>
      <c r="F3160">
        <v>7.5</v>
      </c>
      <c r="G3160">
        <v>2399873</v>
      </c>
      <c r="I3160" t="s">
        <v>1166</v>
      </c>
    </row>
    <row r="3161" spans="1:9" x14ac:dyDescent="0.25">
      <c r="A3161">
        <v>7550</v>
      </c>
      <c r="B3161" t="s">
        <v>73</v>
      </c>
      <c r="C3161">
        <v>440</v>
      </c>
      <c r="D3161" s="404">
        <v>45261</v>
      </c>
      <c r="E3161" t="s">
        <v>2260</v>
      </c>
      <c r="F3161">
        <v>12</v>
      </c>
      <c r="G3161">
        <v>2454826</v>
      </c>
      <c r="I3161" t="s">
        <v>1166</v>
      </c>
    </row>
    <row r="3162" spans="1:9" x14ac:dyDescent="0.25">
      <c r="A3162">
        <v>7550</v>
      </c>
      <c r="B3162" t="s">
        <v>73</v>
      </c>
      <c r="C3162">
        <v>440</v>
      </c>
      <c r="D3162" s="404">
        <v>45351</v>
      </c>
      <c r="E3162" t="s">
        <v>2261</v>
      </c>
      <c r="F3162">
        <v>13.5</v>
      </c>
      <c r="G3162">
        <v>2568595</v>
      </c>
      <c r="I3162" t="s">
        <v>1166</v>
      </c>
    </row>
    <row r="3163" spans="1:9" x14ac:dyDescent="0.25">
      <c r="A3163">
        <v>7550</v>
      </c>
      <c r="B3163" t="s">
        <v>73</v>
      </c>
      <c r="C3163">
        <v>440</v>
      </c>
      <c r="D3163" s="404">
        <v>45177</v>
      </c>
      <c r="E3163" t="s">
        <v>2262</v>
      </c>
      <c r="F3163">
        <v>15</v>
      </c>
      <c r="G3163">
        <v>2342836</v>
      </c>
      <c r="I3163" t="s">
        <v>1166</v>
      </c>
    </row>
    <row r="3164" spans="1:9" x14ac:dyDescent="0.25">
      <c r="A3164">
        <v>7550</v>
      </c>
      <c r="B3164" t="s">
        <v>73</v>
      </c>
      <c r="C3164">
        <v>440</v>
      </c>
      <c r="D3164" s="404">
        <v>45029</v>
      </c>
      <c r="E3164" t="s">
        <v>2263</v>
      </c>
      <c r="F3164">
        <v>19.55</v>
      </c>
      <c r="G3164">
        <v>2156041</v>
      </c>
      <c r="I3164" t="s">
        <v>1166</v>
      </c>
    </row>
    <row r="3165" spans="1:9" x14ac:dyDescent="0.25">
      <c r="A3165">
        <v>7550</v>
      </c>
      <c r="B3165" t="s">
        <v>73</v>
      </c>
      <c r="C3165">
        <v>440</v>
      </c>
      <c r="D3165" s="404">
        <v>45344</v>
      </c>
      <c r="E3165" t="s">
        <v>2264</v>
      </c>
      <c r="F3165">
        <v>27.9</v>
      </c>
      <c r="G3165">
        <v>2557789</v>
      </c>
      <c r="I3165" t="s">
        <v>1166</v>
      </c>
    </row>
    <row r="3166" spans="1:9" x14ac:dyDescent="0.25">
      <c r="A3166">
        <v>7550</v>
      </c>
      <c r="B3166" t="s">
        <v>73</v>
      </c>
      <c r="C3166">
        <v>440</v>
      </c>
      <c r="D3166" s="404">
        <v>45001</v>
      </c>
      <c r="E3166" t="s">
        <v>2265</v>
      </c>
      <c r="F3166">
        <v>0</v>
      </c>
      <c r="G3166">
        <v>2123188</v>
      </c>
      <c r="I3166" t="s">
        <v>1166</v>
      </c>
    </row>
    <row r="3167" spans="1:9" x14ac:dyDescent="0.25">
      <c r="A3167">
        <v>7550</v>
      </c>
      <c r="B3167" t="s">
        <v>73</v>
      </c>
      <c r="C3167">
        <v>440</v>
      </c>
      <c r="D3167" s="404">
        <v>45224</v>
      </c>
      <c r="E3167" t="s">
        <v>2266</v>
      </c>
      <c r="F3167">
        <v>33.9</v>
      </c>
      <c r="G3167">
        <v>2401777</v>
      </c>
      <c r="I3167" t="s">
        <v>1166</v>
      </c>
    </row>
    <row r="3168" spans="1:9" x14ac:dyDescent="0.25">
      <c r="A3168">
        <v>7550</v>
      </c>
      <c r="B3168" t="s">
        <v>73</v>
      </c>
      <c r="C3168">
        <v>440</v>
      </c>
      <c r="D3168" s="404">
        <v>45350</v>
      </c>
      <c r="E3168" t="s">
        <v>2267</v>
      </c>
      <c r="F3168">
        <v>52.5</v>
      </c>
      <c r="G3168">
        <v>2566359</v>
      </c>
      <c r="I3168" t="s">
        <v>1166</v>
      </c>
    </row>
    <row r="3169" spans="1:9" x14ac:dyDescent="0.25">
      <c r="A3169">
        <v>7550</v>
      </c>
      <c r="B3169" t="s">
        <v>73</v>
      </c>
      <c r="C3169">
        <v>440</v>
      </c>
      <c r="D3169" s="404">
        <v>45110</v>
      </c>
      <c r="E3169" t="s">
        <v>2268</v>
      </c>
      <c r="F3169">
        <v>55.5</v>
      </c>
      <c r="G3169">
        <v>2257295</v>
      </c>
      <c r="I3169" t="s">
        <v>1166</v>
      </c>
    </row>
    <row r="3170" spans="1:9" x14ac:dyDescent="0.25">
      <c r="A3170">
        <v>7550</v>
      </c>
      <c r="B3170" t="s">
        <v>73</v>
      </c>
      <c r="C3170">
        <v>440</v>
      </c>
      <c r="D3170" s="404">
        <v>45147</v>
      </c>
      <c r="E3170" t="s">
        <v>2269</v>
      </c>
      <c r="F3170">
        <v>60</v>
      </c>
      <c r="G3170">
        <v>2303807</v>
      </c>
      <c r="I3170" t="s">
        <v>1166</v>
      </c>
    </row>
    <row r="3171" spans="1:9" x14ac:dyDescent="0.25">
      <c r="A3171">
        <v>7550</v>
      </c>
      <c r="B3171" t="s">
        <v>73</v>
      </c>
      <c r="C3171">
        <v>440</v>
      </c>
      <c r="D3171" s="404">
        <v>45223</v>
      </c>
      <c r="E3171" t="s">
        <v>2270</v>
      </c>
      <c r="F3171">
        <v>74.400000000000006</v>
      </c>
      <c r="G3171">
        <v>2399874</v>
      </c>
      <c r="I3171" t="s">
        <v>1166</v>
      </c>
    </row>
    <row r="3172" spans="1:9" x14ac:dyDescent="0.25">
      <c r="A3172">
        <v>7550</v>
      </c>
      <c r="B3172" t="s">
        <v>73</v>
      </c>
      <c r="C3172">
        <v>440</v>
      </c>
      <c r="D3172" s="404">
        <v>45261</v>
      </c>
      <c r="E3172" t="s">
        <v>2271</v>
      </c>
      <c r="F3172">
        <v>75</v>
      </c>
      <c r="G3172">
        <v>2454827</v>
      </c>
      <c r="I3172" t="s">
        <v>1166</v>
      </c>
    </row>
    <row r="3173" spans="1:9" x14ac:dyDescent="0.25">
      <c r="A3173">
        <v>7550</v>
      </c>
      <c r="B3173" t="s">
        <v>73</v>
      </c>
      <c r="C3173">
        <v>440</v>
      </c>
      <c r="D3173" s="404">
        <v>45163</v>
      </c>
      <c r="E3173" t="s">
        <v>2272</v>
      </c>
      <c r="F3173">
        <v>81.900000000000006</v>
      </c>
      <c r="G3173">
        <v>2324761</v>
      </c>
      <c r="I3173" t="s">
        <v>1166</v>
      </c>
    </row>
    <row r="3174" spans="1:9" x14ac:dyDescent="0.25">
      <c r="A3174">
        <v>7550</v>
      </c>
      <c r="B3174" t="s">
        <v>73</v>
      </c>
      <c r="C3174">
        <v>440</v>
      </c>
      <c r="D3174" s="404">
        <v>45163</v>
      </c>
      <c r="E3174" t="s">
        <v>2273</v>
      </c>
      <c r="F3174">
        <v>113.1</v>
      </c>
      <c r="G3174">
        <v>2324760</v>
      </c>
      <c r="I3174" t="s">
        <v>1166</v>
      </c>
    </row>
    <row r="3175" spans="1:9" x14ac:dyDescent="0.25">
      <c r="A3175">
        <v>7550</v>
      </c>
      <c r="B3175" t="s">
        <v>73</v>
      </c>
      <c r="C3175">
        <v>440</v>
      </c>
      <c r="D3175" s="404">
        <v>45260</v>
      </c>
      <c r="E3175" t="s">
        <v>2274</v>
      </c>
      <c r="F3175">
        <v>125.4</v>
      </c>
      <c r="G3175">
        <v>2452802</v>
      </c>
      <c r="I3175" t="s">
        <v>1166</v>
      </c>
    </row>
    <row r="3176" spans="1:9" x14ac:dyDescent="0.25">
      <c r="A3176">
        <v>7550</v>
      </c>
      <c r="B3176" t="s">
        <v>73</v>
      </c>
      <c r="C3176">
        <v>440</v>
      </c>
      <c r="D3176" s="404">
        <v>45146</v>
      </c>
      <c r="E3176" t="s">
        <v>2275</v>
      </c>
      <c r="F3176">
        <v>137.1</v>
      </c>
      <c r="G3176">
        <v>2302096</v>
      </c>
      <c r="I3176" t="s">
        <v>1166</v>
      </c>
    </row>
    <row r="3177" spans="1:9" x14ac:dyDescent="0.25">
      <c r="A3177">
        <v>7550</v>
      </c>
      <c r="B3177" t="s">
        <v>73</v>
      </c>
      <c r="C3177">
        <v>140</v>
      </c>
      <c r="D3177" s="404">
        <v>45070</v>
      </c>
      <c r="E3177" t="s">
        <v>2276</v>
      </c>
      <c r="F3177">
        <v>0.81</v>
      </c>
      <c r="G3177">
        <v>2205914</v>
      </c>
      <c r="I3177" t="s">
        <v>1166</v>
      </c>
    </row>
    <row r="3178" spans="1:9" x14ac:dyDescent="0.25">
      <c r="A3178">
        <v>7550</v>
      </c>
      <c r="B3178" t="s">
        <v>73</v>
      </c>
      <c r="C3178">
        <v>140</v>
      </c>
      <c r="D3178" s="404">
        <v>45141</v>
      </c>
      <c r="E3178" t="s">
        <v>2277</v>
      </c>
      <c r="F3178">
        <v>3.51</v>
      </c>
      <c r="G3178">
        <v>2296852</v>
      </c>
      <c r="I3178" t="s">
        <v>1166</v>
      </c>
    </row>
    <row r="3179" spans="1:9" x14ac:dyDescent="0.25">
      <c r="A3179">
        <v>7550</v>
      </c>
      <c r="B3179" t="s">
        <v>73</v>
      </c>
      <c r="C3179">
        <v>140</v>
      </c>
      <c r="D3179" s="404">
        <v>45145</v>
      </c>
      <c r="E3179" t="s">
        <v>2278</v>
      </c>
      <c r="F3179">
        <v>7.56</v>
      </c>
      <c r="G3179">
        <v>2300440</v>
      </c>
      <c r="I3179" t="s">
        <v>1166</v>
      </c>
    </row>
    <row r="3180" spans="1:9" x14ac:dyDescent="0.25">
      <c r="A3180">
        <v>7550</v>
      </c>
      <c r="B3180" t="s">
        <v>73</v>
      </c>
      <c r="C3180">
        <v>140</v>
      </c>
      <c r="D3180" s="404">
        <v>45237</v>
      </c>
      <c r="E3180" t="s">
        <v>2279</v>
      </c>
      <c r="F3180">
        <v>8.64</v>
      </c>
      <c r="G3180">
        <v>2419017</v>
      </c>
      <c r="I3180" t="s">
        <v>1166</v>
      </c>
    </row>
    <row r="3181" spans="1:9" x14ac:dyDescent="0.25">
      <c r="A3181">
        <v>7550</v>
      </c>
      <c r="B3181" t="s">
        <v>73</v>
      </c>
      <c r="C3181">
        <v>140</v>
      </c>
      <c r="D3181" s="404">
        <v>45141</v>
      </c>
      <c r="E3181" t="s">
        <v>2280</v>
      </c>
      <c r="F3181">
        <v>12.69</v>
      </c>
      <c r="G3181">
        <v>2296853</v>
      </c>
      <c r="I3181" t="s">
        <v>1166</v>
      </c>
    </row>
    <row r="3182" spans="1:9" x14ac:dyDescent="0.25">
      <c r="A3182">
        <v>7550</v>
      </c>
      <c r="B3182" t="s">
        <v>73</v>
      </c>
      <c r="C3182">
        <v>140</v>
      </c>
      <c r="D3182" s="404">
        <v>45166</v>
      </c>
      <c r="E3182" t="s">
        <v>2281</v>
      </c>
      <c r="F3182">
        <v>13.5</v>
      </c>
      <c r="G3182">
        <v>2327117</v>
      </c>
      <c r="I3182" t="s">
        <v>1166</v>
      </c>
    </row>
    <row r="3183" spans="1:9" x14ac:dyDescent="0.25">
      <c r="A3183">
        <v>7550</v>
      </c>
      <c r="B3183" t="s">
        <v>73</v>
      </c>
      <c r="C3183">
        <v>140</v>
      </c>
      <c r="D3183" s="404">
        <v>45147</v>
      </c>
      <c r="E3183" t="s">
        <v>2282</v>
      </c>
      <c r="F3183">
        <v>14.85</v>
      </c>
      <c r="G3183">
        <v>2303720</v>
      </c>
      <c r="I3183" t="s">
        <v>1166</v>
      </c>
    </row>
    <row r="3184" spans="1:9" x14ac:dyDescent="0.25">
      <c r="A3184">
        <v>7550</v>
      </c>
      <c r="B3184" t="s">
        <v>73</v>
      </c>
      <c r="C3184">
        <v>140</v>
      </c>
      <c r="D3184" s="404">
        <v>45076</v>
      </c>
      <c r="E3184" t="s">
        <v>2283</v>
      </c>
      <c r="F3184">
        <v>17.010000000000002</v>
      </c>
      <c r="G3184">
        <v>2213555</v>
      </c>
      <c r="I3184" t="s">
        <v>1166</v>
      </c>
    </row>
    <row r="3185" spans="1:9" x14ac:dyDescent="0.25">
      <c r="A3185">
        <v>7550</v>
      </c>
      <c r="B3185" t="s">
        <v>73</v>
      </c>
      <c r="C3185">
        <v>140</v>
      </c>
      <c r="D3185" s="404">
        <v>45028</v>
      </c>
      <c r="E3185" t="s">
        <v>2284</v>
      </c>
      <c r="F3185">
        <v>17.55</v>
      </c>
      <c r="G3185">
        <v>2154297</v>
      </c>
      <c r="I3185" t="s">
        <v>1166</v>
      </c>
    </row>
    <row r="3186" spans="1:9" x14ac:dyDescent="0.25">
      <c r="A3186">
        <v>7550</v>
      </c>
      <c r="B3186" t="s">
        <v>73</v>
      </c>
      <c r="C3186">
        <v>140</v>
      </c>
      <c r="D3186" s="404">
        <v>45232</v>
      </c>
      <c r="E3186" t="s">
        <v>2285</v>
      </c>
      <c r="F3186">
        <v>26.46</v>
      </c>
      <c r="G3186">
        <v>2413479</v>
      </c>
      <c r="I3186" t="s">
        <v>1166</v>
      </c>
    </row>
    <row r="3187" spans="1:9" x14ac:dyDescent="0.25">
      <c r="A3187">
        <v>7550</v>
      </c>
      <c r="B3187" t="s">
        <v>73</v>
      </c>
      <c r="C3187">
        <v>140</v>
      </c>
      <c r="D3187" s="404">
        <v>45146</v>
      </c>
      <c r="E3187" t="s">
        <v>2286</v>
      </c>
      <c r="F3187">
        <v>0</v>
      </c>
      <c r="G3187">
        <v>2302022</v>
      </c>
      <c r="I3187" t="s">
        <v>1166</v>
      </c>
    </row>
    <row r="3188" spans="1:9" x14ac:dyDescent="0.25">
      <c r="A3188">
        <v>7550</v>
      </c>
      <c r="B3188" t="s">
        <v>73</v>
      </c>
      <c r="C3188">
        <v>140</v>
      </c>
      <c r="D3188" s="404">
        <v>45048</v>
      </c>
      <c r="E3188" t="s">
        <v>2287</v>
      </c>
      <c r="F3188">
        <v>42.39</v>
      </c>
      <c r="G3188">
        <v>2177526</v>
      </c>
      <c r="I3188" t="s">
        <v>1166</v>
      </c>
    </row>
    <row r="3189" spans="1:9" x14ac:dyDescent="0.25">
      <c r="A3189">
        <v>7550</v>
      </c>
      <c r="B3189" t="s">
        <v>73</v>
      </c>
      <c r="C3189">
        <v>140</v>
      </c>
      <c r="D3189" s="404">
        <v>45133</v>
      </c>
      <c r="E3189" t="s">
        <v>2288</v>
      </c>
      <c r="F3189">
        <v>45.36</v>
      </c>
      <c r="G3189">
        <v>2285094</v>
      </c>
      <c r="I3189" t="s">
        <v>1166</v>
      </c>
    </row>
    <row r="3190" spans="1:9" x14ac:dyDescent="0.25">
      <c r="A3190">
        <v>7550</v>
      </c>
      <c r="B3190" t="s">
        <v>73</v>
      </c>
      <c r="C3190">
        <v>140</v>
      </c>
      <c r="D3190" s="404">
        <v>45141</v>
      </c>
      <c r="E3190" t="s">
        <v>2289</v>
      </c>
      <c r="F3190">
        <v>51.3</v>
      </c>
      <c r="G3190">
        <v>2296854</v>
      </c>
      <c r="I3190" t="s">
        <v>1166</v>
      </c>
    </row>
    <row r="3191" spans="1:9" x14ac:dyDescent="0.25">
      <c r="A3191">
        <v>7550</v>
      </c>
      <c r="B3191" t="s">
        <v>73</v>
      </c>
      <c r="C3191">
        <v>140</v>
      </c>
      <c r="D3191" s="404">
        <v>45068</v>
      </c>
      <c r="E3191" t="s">
        <v>2290</v>
      </c>
      <c r="F3191">
        <v>62.64</v>
      </c>
      <c r="G3191">
        <v>2202156</v>
      </c>
      <c r="I3191" t="s">
        <v>1166</v>
      </c>
    </row>
    <row r="3192" spans="1:9" x14ac:dyDescent="0.25">
      <c r="A3192">
        <v>7550</v>
      </c>
      <c r="B3192" t="s">
        <v>73</v>
      </c>
      <c r="C3192">
        <v>140</v>
      </c>
      <c r="D3192" s="404">
        <v>45022</v>
      </c>
      <c r="E3192" t="s">
        <v>2291</v>
      </c>
      <c r="F3192">
        <v>67.5</v>
      </c>
      <c r="G3192">
        <v>2150776</v>
      </c>
      <c r="I3192" t="s">
        <v>1166</v>
      </c>
    </row>
    <row r="3193" spans="1:9" x14ac:dyDescent="0.25">
      <c r="A3193">
        <v>7550</v>
      </c>
      <c r="B3193" t="s">
        <v>73</v>
      </c>
      <c r="C3193">
        <v>140</v>
      </c>
      <c r="D3193" s="404">
        <v>45209</v>
      </c>
      <c r="E3193" t="s">
        <v>2292</v>
      </c>
      <c r="F3193">
        <v>69.39</v>
      </c>
      <c r="G3193">
        <v>2383125</v>
      </c>
      <c r="I3193" t="s">
        <v>1166</v>
      </c>
    </row>
    <row r="3194" spans="1:9" x14ac:dyDescent="0.25">
      <c r="A3194">
        <v>7550</v>
      </c>
      <c r="B3194" t="s">
        <v>73</v>
      </c>
      <c r="C3194">
        <v>140</v>
      </c>
      <c r="D3194" s="404">
        <v>45159</v>
      </c>
      <c r="E3194" t="s">
        <v>2293</v>
      </c>
      <c r="F3194">
        <v>97.74</v>
      </c>
      <c r="G3194">
        <v>2317794</v>
      </c>
      <c r="I3194" t="s">
        <v>1166</v>
      </c>
    </row>
    <row r="3195" spans="1:9" x14ac:dyDescent="0.25">
      <c r="A3195">
        <v>7550</v>
      </c>
      <c r="B3195" t="s">
        <v>73</v>
      </c>
      <c r="C3195">
        <v>440</v>
      </c>
      <c r="D3195" s="404">
        <v>44991</v>
      </c>
      <c r="E3195" t="s">
        <v>2294</v>
      </c>
      <c r="F3195">
        <v>0.54</v>
      </c>
      <c r="G3195">
        <v>2108279</v>
      </c>
      <c r="I3195" t="s">
        <v>1166</v>
      </c>
    </row>
    <row r="3196" spans="1:9" x14ac:dyDescent="0.25">
      <c r="A3196">
        <v>7550</v>
      </c>
      <c r="B3196" t="s">
        <v>73</v>
      </c>
      <c r="C3196">
        <v>440</v>
      </c>
      <c r="D3196" s="404">
        <v>45054</v>
      </c>
      <c r="E3196" t="s">
        <v>2294</v>
      </c>
      <c r="F3196">
        <v>0.54</v>
      </c>
      <c r="G3196">
        <v>2184760</v>
      </c>
      <c r="I3196" t="s">
        <v>1166</v>
      </c>
    </row>
    <row r="3197" spans="1:9" x14ac:dyDescent="0.25">
      <c r="A3197">
        <v>7550</v>
      </c>
      <c r="B3197" t="s">
        <v>73</v>
      </c>
      <c r="C3197">
        <v>440</v>
      </c>
      <c r="D3197" s="404">
        <v>45279</v>
      </c>
      <c r="E3197" t="s">
        <v>2294</v>
      </c>
      <c r="F3197">
        <v>0.56999999999999995</v>
      </c>
      <c r="G3197">
        <v>2479418</v>
      </c>
      <c r="I3197" t="s">
        <v>1166</v>
      </c>
    </row>
    <row r="3198" spans="1:9" x14ac:dyDescent="0.25">
      <c r="A3198">
        <v>7550</v>
      </c>
      <c r="B3198" t="s">
        <v>73</v>
      </c>
      <c r="C3198">
        <v>440</v>
      </c>
      <c r="D3198" s="404">
        <v>45003</v>
      </c>
      <c r="E3198" t="s">
        <v>2295</v>
      </c>
      <c r="F3198">
        <v>1.35</v>
      </c>
      <c r="G3198">
        <v>2125635</v>
      </c>
      <c r="I3198" t="s">
        <v>1166</v>
      </c>
    </row>
    <row r="3199" spans="1:9" x14ac:dyDescent="0.25">
      <c r="A3199">
        <v>7550</v>
      </c>
      <c r="B3199" t="s">
        <v>73</v>
      </c>
      <c r="C3199">
        <v>440</v>
      </c>
      <c r="D3199" s="404">
        <v>45272</v>
      </c>
      <c r="E3199" t="s">
        <v>2295</v>
      </c>
      <c r="F3199">
        <v>1.43</v>
      </c>
      <c r="G3199">
        <v>2468805</v>
      </c>
      <c r="I3199" t="s">
        <v>1166</v>
      </c>
    </row>
    <row r="3200" spans="1:9" x14ac:dyDescent="0.25">
      <c r="A3200">
        <v>7550</v>
      </c>
      <c r="B3200" t="s">
        <v>73</v>
      </c>
      <c r="C3200">
        <v>440</v>
      </c>
      <c r="D3200" s="404">
        <v>45274</v>
      </c>
      <c r="E3200" t="s">
        <v>2295</v>
      </c>
      <c r="F3200">
        <v>1.43</v>
      </c>
      <c r="G3200">
        <v>2472860</v>
      </c>
      <c r="I3200" t="s">
        <v>1166</v>
      </c>
    </row>
    <row r="3201" spans="1:9" x14ac:dyDescent="0.25">
      <c r="A3201">
        <v>7550</v>
      </c>
      <c r="B3201" t="s">
        <v>73</v>
      </c>
      <c r="C3201">
        <v>440</v>
      </c>
      <c r="D3201" s="404">
        <v>45314</v>
      </c>
      <c r="E3201" t="s">
        <v>2295</v>
      </c>
      <c r="F3201">
        <v>1.43</v>
      </c>
      <c r="G3201">
        <v>2517555</v>
      </c>
      <c r="I3201" t="s">
        <v>1166</v>
      </c>
    </row>
    <row r="3202" spans="1:9" x14ac:dyDescent="0.25">
      <c r="A3202">
        <v>7550</v>
      </c>
      <c r="B3202" t="s">
        <v>73</v>
      </c>
      <c r="C3202">
        <v>440</v>
      </c>
      <c r="D3202" s="404">
        <v>45345</v>
      </c>
      <c r="E3202" t="s">
        <v>2295</v>
      </c>
      <c r="F3202">
        <v>1.43</v>
      </c>
      <c r="G3202">
        <v>2559528</v>
      </c>
      <c r="I3202" t="s">
        <v>1166</v>
      </c>
    </row>
    <row r="3203" spans="1:9" x14ac:dyDescent="0.25">
      <c r="A3203">
        <v>7550</v>
      </c>
      <c r="B3203" t="s">
        <v>73</v>
      </c>
      <c r="C3203">
        <v>440</v>
      </c>
      <c r="D3203" s="404">
        <v>45246</v>
      </c>
      <c r="E3203" t="s">
        <v>2296</v>
      </c>
      <c r="F3203">
        <v>2.85</v>
      </c>
      <c r="G3203">
        <v>2432359</v>
      </c>
      <c r="I3203" t="s">
        <v>1166</v>
      </c>
    </row>
    <row r="3204" spans="1:9" x14ac:dyDescent="0.25">
      <c r="A3204">
        <v>7550</v>
      </c>
      <c r="B3204" t="s">
        <v>73</v>
      </c>
      <c r="C3204">
        <v>440</v>
      </c>
      <c r="D3204" s="404">
        <v>45330</v>
      </c>
      <c r="E3204" t="s">
        <v>2296</v>
      </c>
      <c r="F3204">
        <v>2.85</v>
      </c>
      <c r="G3204">
        <v>2537478</v>
      </c>
      <c r="I3204" t="s">
        <v>1166</v>
      </c>
    </row>
    <row r="3205" spans="1:9" x14ac:dyDescent="0.25">
      <c r="A3205">
        <v>7550</v>
      </c>
      <c r="B3205" t="s">
        <v>73</v>
      </c>
      <c r="C3205">
        <v>440</v>
      </c>
      <c r="D3205" s="404">
        <v>44992</v>
      </c>
      <c r="E3205" t="s">
        <v>2297</v>
      </c>
      <c r="F3205">
        <v>3.24</v>
      </c>
      <c r="G3205">
        <v>2109822</v>
      </c>
      <c r="I3205" t="s">
        <v>1166</v>
      </c>
    </row>
    <row r="3206" spans="1:9" x14ac:dyDescent="0.25">
      <c r="A3206">
        <v>7550</v>
      </c>
      <c r="B3206" t="s">
        <v>73</v>
      </c>
      <c r="C3206">
        <v>440</v>
      </c>
      <c r="D3206" s="404">
        <v>45003</v>
      </c>
      <c r="E3206" t="s">
        <v>2297</v>
      </c>
      <c r="F3206">
        <v>3.24</v>
      </c>
      <c r="G3206">
        <v>2125636</v>
      </c>
      <c r="I3206" t="s">
        <v>1166</v>
      </c>
    </row>
    <row r="3207" spans="1:9" x14ac:dyDescent="0.25">
      <c r="A3207">
        <v>7550</v>
      </c>
      <c r="B3207" t="s">
        <v>73</v>
      </c>
      <c r="C3207">
        <v>440</v>
      </c>
      <c r="D3207" s="404">
        <v>45155</v>
      </c>
      <c r="E3207" t="s">
        <v>2297</v>
      </c>
      <c r="F3207">
        <v>3.42</v>
      </c>
      <c r="G3207">
        <v>2314230</v>
      </c>
      <c r="I3207" t="s">
        <v>1166</v>
      </c>
    </row>
    <row r="3208" spans="1:9" x14ac:dyDescent="0.25">
      <c r="A3208">
        <v>7550</v>
      </c>
      <c r="B3208" t="s">
        <v>73</v>
      </c>
      <c r="C3208">
        <v>440</v>
      </c>
      <c r="D3208" s="404">
        <v>45247</v>
      </c>
      <c r="E3208" t="s">
        <v>2297</v>
      </c>
      <c r="F3208">
        <v>3.42</v>
      </c>
      <c r="G3208">
        <v>2433995</v>
      </c>
      <c r="I3208" t="s">
        <v>1166</v>
      </c>
    </row>
    <row r="3209" spans="1:9" x14ac:dyDescent="0.25">
      <c r="A3209">
        <v>7550</v>
      </c>
      <c r="B3209" t="s">
        <v>73</v>
      </c>
      <c r="C3209">
        <v>440</v>
      </c>
      <c r="D3209" s="404">
        <v>45349</v>
      </c>
      <c r="E3209" t="s">
        <v>2297</v>
      </c>
      <c r="F3209">
        <v>3.42</v>
      </c>
      <c r="G3209">
        <v>2564098</v>
      </c>
      <c r="I3209" t="s">
        <v>1166</v>
      </c>
    </row>
    <row r="3210" spans="1:9" x14ac:dyDescent="0.25">
      <c r="A3210">
        <v>7550</v>
      </c>
      <c r="B3210" t="s">
        <v>73</v>
      </c>
      <c r="C3210">
        <v>440</v>
      </c>
      <c r="D3210" s="404">
        <v>44999</v>
      </c>
      <c r="E3210" t="s">
        <v>2298</v>
      </c>
      <c r="F3210">
        <v>3.51</v>
      </c>
      <c r="G3210">
        <v>2119354</v>
      </c>
      <c r="I3210" t="s">
        <v>1166</v>
      </c>
    </row>
    <row r="3211" spans="1:9" x14ac:dyDescent="0.25">
      <c r="A3211">
        <v>7550</v>
      </c>
      <c r="B3211" t="s">
        <v>73</v>
      </c>
      <c r="C3211">
        <v>440</v>
      </c>
      <c r="D3211" s="404">
        <v>45012</v>
      </c>
      <c r="E3211" t="s">
        <v>2298</v>
      </c>
      <c r="F3211">
        <v>3.51</v>
      </c>
      <c r="G3211">
        <v>2136024</v>
      </c>
      <c r="I3211" t="s">
        <v>1166</v>
      </c>
    </row>
    <row r="3212" spans="1:9" x14ac:dyDescent="0.25">
      <c r="A3212">
        <v>7550</v>
      </c>
      <c r="B3212" t="s">
        <v>73</v>
      </c>
      <c r="C3212">
        <v>440</v>
      </c>
      <c r="D3212" s="404">
        <v>45275</v>
      </c>
      <c r="E3212" t="s">
        <v>2298</v>
      </c>
      <c r="F3212">
        <v>3.71</v>
      </c>
      <c r="G3212">
        <v>2475071</v>
      </c>
      <c r="I3212" t="s">
        <v>1166</v>
      </c>
    </row>
    <row r="3213" spans="1:9" x14ac:dyDescent="0.25">
      <c r="A3213">
        <v>7550</v>
      </c>
      <c r="B3213" t="s">
        <v>73</v>
      </c>
      <c r="C3213">
        <v>440</v>
      </c>
      <c r="D3213" s="404">
        <v>44998</v>
      </c>
      <c r="E3213" t="s">
        <v>2299</v>
      </c>
      <c r="F3213">
        <v>4.05</v>
      </c>
      <c r="G3213">
        <v>2117545</v>
      </c>
      <c r="I3213" t="s">
        <v>1166</v>
      </c>
    </row>
    <row r="3214" spans="1:9" x14ac:dyDescent="0.25">
      <c r="A3214">
        <v>7550</v>
      </c>
      <c r="B3214" t="s">
        <v>73</v>
      </c>
      <c r="C3214">
        <v>440</v>
      </c>
      <c r="D3214" s="404">
        <v>45008</v>
      </c>
      <c r="E3214" t="s">
        <v>2300</v>
      </c>
      <c r="F3214">
        <v>4.59</v>
      </c>
      <c r="G3214">
        <v>2132300</v>
      </c>
      <c r="I3214" t="s">
        <v>1166</v>
      </c>
    </row>
    <row r="3215" spans="1:9" x14ac:dyDescent="0.25">
      <c r="A3215">
        <v>7550</v>
      </c>
      <c r="B3215" t="s">
        <v>73</v>
      </c>
      <c r="C3215">
        <v>440</v>
      </c>
      <c r="D3215" s="404">
        <v>45005</v>
      </c>
      <c r="E3215" t="s">
        <v>2301</v>
      </c>
      <c r="F3215">
        <v>5.4</v>
      </c>
      <c r="G3215">
        <v>2126983</v>
      </c>
      <c r="I3215" t="s">
        <v>1166</v>
      </c>
    </row>
    <row r="3216" spans="1:9" x14ac:dyDescent="0.25">
      <c r="A3216">
        <v>7550</v>
      </c>
      <c r="B3216" t="s">
        <v>73</v>
      </c>
      <c r="C3216">
        <v>440</v>
      </c>
      <c r="D3216" s="404">
        <v>45118</v>
      </c>
      <c r="E3216" t="s">
        <v>2301</v>
      </c>
      <c r="F3216">
        <v>5.7</v>
      </c>
      <c r="G3216">
        <v>2267515</v>
      </c>
      <c r="I3216" t="s">
        <v>1166</v>
      </c>
    </row>
    <row r="3217" spans="1:9" x14ac:dyDescent="0.25">
      <c r="A3217">
        <v>7550</v>
      </c>
      <c r="B3217" t="s">
        <v>73</v>
      </c>
      <c r="C3217">
        <v>440</v>
      </c>
      <c r="D3217" s="404">
        <v>45243</v>
      </c>
      <c r="E3217" t="s">
        <v>2301</v>
      </c>
      <c r="F3217">
        <v>5.7</v>
      </c>
      <c r="G3217">
        <v>2426776</v>
      </c>
      <c r="I3217" t="s">
        <v>1166</v>
      </c>
    </row>
    <row r="3218" spans="1:9" x14ac:dyDescent="0.25">
      <c r="A3218">
        <v>7550</v>
      </c>
      <c r="B3218" t="s">
        <v>73</v>
      </c>
      <c r="C3218">
        <v>440</v>
      </c>
      <c r="D3218" s="404">
        <v>45331</v>
      </c>
      <c r="E3218" t="s">
        <v>2302</v>
      </c>
      <c r="F3218">
        <v>6.27</v>
      </c>
      <c r="G3218">
        <v>2539972</v>
      </c>
      <c r="I3218" t="s">
        <v>1166</v>
      </c>
    </row>
    <row r="3219" spans="1:9" x14ac:dyDescent="0.25">
      <c r="A3219">
        <v>7550</v>
      </c>
      <c r="B3219" t="s">
        <v>73</v>
      </c>
      <c r="C3219">
        <v>440</v>
      </c>
      <c r="D3219" s="404">
        <v>44991</v>
      </c>
      <c r="E3219" t="s">
        <v>2303</v>
      </c>
      <c r="F3219">
        <v>6.75</v>
      </c>
      <c r="G3219">
        <v>2108280</v>
      </c>
      <c r="I3219" t="s">
        <v>1166</v>
      </c>
    </row>
    <row r="3220" spans="1:9" x14ac:dyDescent="0.25">
      <c r="A3220">
        <v>7550</v>
      </c>
      <c r="B3220" t="s">
        <v>73</v>
      </c>
      <c r="C3220">
        <v>440</v>
      </c>
      <c r="D3220" s="404">
        <v>45338</v>
      </c>
      <c r="E3220" t="s">
        <v>2303</v>
      </c>
      <c r="F3220">
        <v>7.13</v>
      </c>
      <c r="G3220">
        <v>2549412</v>
      </c>
      <c r="I3220" t="s">
        <v>1166</v>
      </c>
    </row>
    <row r="3221" spans="1:9" x14ac:dyDescent="0.25">
      <c r="A3221">
        <v>7550</v>
      </c>
      <c r="B3221" t="s">
        <v>73</v>
      </c>
      <c r="C3221">
        <v>440</v>
      </c>
      <c r="D3221" s="404">
        <v>45309</v>
      </c>
      <c r="E3221" t="s">
        <v>2304</v>
      </c>
      <c r="F3221">
        <v>7.7</v>
      </c>
      <c r="G3221">
        <v>2511736</v>
      </c>
      <c r="I3221" t="s">
        <v>1166</v>
      </c>
    </row>
    <row r="3222" spans="1:9" x14ac:dyDescent="0.25">
      <c r="A3222">
        <v>7550</v>
      </c>
      <c r="B3222" t="s">
        <v>73</v>
      </c>
      <c r="C3222">
        <v>440</v>
      </c>
      <c r="D3222" s="404">
        <v>44999</v>
      </c>
      <c r="E3222" t="s">
        <v>2305</v>
      </c>
      <c r="F3222">
        <v>7.56</v>
      </c>
      <c r="G3222">
        <v>2119353</v>
      </c>
      <c r="I3222" t="s">
        <v>1166</v>
      </c>
    </row>
    <row r="3223" spans="1:9" x14ac:dyDescent="0.25">
      <c r="A3223">
        <v>7550</v>
      </c>
      <c r="B3223" t="s">
        <v>73</v>
      </c>
      <c r="C3223">
        <v>440</v>
      </c>
      <c r="D3223" s="404">
        <v>45104</v>
      </c>
      <c r="E3223" t="s">
        <v>2305</v>
      </c>
      <c r="F3223">
        <v>7.98</v>
      </c>
      <c r="G3223">
        <v>2249153</v>
      </c>
      <c r="I3223" t="s">
        <v>1166</v>
      </c>
    </row>
    <row r="3224" spans="1:9" x14ac:dyDescent="0.25">
      <c r="A3224">
        <v>7550</v>
      </c>
      <c r="B3224" t="s">
        <v>73</v>
      </c>
      <c r="C3224">
        <v>440</v>
      </c>
      <c r="D3224" s="404">
        <v>45260</v>
      </c>
      <c r="E3224" t="s">
        <v>2305</v>
      </c>
      <c r="F3224">
        <v>7.98</v>
      </c>
      <c r="G3224">
        <v>2452804</v>
      </c>
      <c r="I3224" t="s">
        <v>1166</v>
      </c>
    </row>
    <row r="3225" spans="1:9" x14ac:dyDescent="0.25">
      <c r="A3225">
        <v>7550</v>
      </c>
      <c r="B3225" t="s">
        <v>73</v>
      </c>
      <c r="C3225">
        <v>440</v>
      </c>
      <c r="D3225" s="404">
        <v>45278</v>
      </c>
      <c r="E3225" t="s">
        <v>2306</v>
      </c>
      <c r="F3225">
        <v>8.5500000000000007</v>
      </c>
      <c r="G3225">
        <v>2477654</v>
      </c>
      <c r="I3225" t="s">
        <v>1166</v>
      </c>
    </row>
    <row r="3226" spans="1:9" x14ac:dyDescent="0.25">
      <c r="A3226">
        <v>7550</v>
      </c>
      <c r="B3226" t="s">
        <v>73</v>
      </c>
      <c r="C3226">
        <v>440</v>
      </c>
      <c r="D3226" s="404">
        <v>45090</v>
      </c>
      <c r="E3226" t="s">
        <v>2307</v>
      </c>
      <c r="F3226">
        <v>9.1199999999999992</v>
      </c>
      <c r="G3226">
        <v>2230833</v>
      </c>
      <c r="I3226" t="s">
        <v>1166</v>
      </c>
    </row>
    <row r="3227" spans="1:9" x14ac:dyDescent="0.25">
      <c r="A3227">
        <v>7550</v>
      </c>
      <c r="B3227" t="s">
        <v>73</v>
      </c>
      <c r="C3227">
        <v>440</v>
      </c>
      <c r="D3227" s="404">
        <v>45323</v>
      </c>
      <c r="E3227" t="s">
        <v>2307</v>
      </c>
      <c r="F3227">
        <v>9.1199999999999992</v>
      </c>
      <c r="G3227">
        <v>2530427</v>
      </c>
      <c r="I3227" t="s">
        <v>1166</v>
      </c>
    </row>
    <row r="3228" spans="1:9" x14ac:dyDescent="0.25">
      <c r="A3228">
        <v>7550</v>
      </c>
      <c r="B3228" t="s">
        <v>73</v>
      </c>
      <c r="C3228">
        <v>440</v>
      </c>
      <c r="D3228" s="404">
        <v>45331</v>
      </c>
      <c r="E3228" t="s">
        <v>2307</v>
      </c>
      <c r="F3228">
        <v>9.1199999999999992</v>
      </c>
      <c r="G3228">
        <v>2539974</v>
      </c>
      <c r="I3228" t="s">
        <v>1166</v>
      </c>
    </row>
    <row r="3229" spans="1:9" x14ac:dyDescent="0.25">
      <c r="A3229">
        <v>7550</v>
      </c>
      <c r="B3229" t="s">
        <v>73</v>
      </c>
      <c r="C3229">
        <v>440</v>
      </c>
      <c r="D3229" s="404">
        <v>45306</v>
      </c>
      <c r="E3229" t="s">
        <v>2308</v>
      </c>
      <c r="F3229">
        <v>9.41</v>
      </c>
      <c r="G3229">
        <v>2506639</v>
      </c>
      <c r="I3229" t="s">
        <v>1166</v>
      </c>
    </row>
    <row r="3230" spans="1:9" x14ac:dyDescent="0.25">
      <c r="A3230">
        <v>7550</v>
      </c>
      <c r="B3230" t="s">
        <v>73</v>
      </c>
      <c r="C3230">
        <v>440</v>
      </c>
      <c r="D3230" s="404">
        <v>45274</v>
      </c>
      <c r="E3230" t="s">
        <v>2309</v>
      </c>
      <c r="F3230">
        <v>10.55</v>
      </c>
      <c r="G3230">
        <v>2472856</v>
      </c>
      <c r="I3230" t="s">
        <v>1166</v>
      </c>
    </row>
    <row r="3231" spans="1:9" x14ac:dyDescent="0.25">
      <c r="A3231">
        <v>7550</v>
      </c>
      <c r="B3231" t="s">
        <v>73</v>
      </c>
      <c r="C3231">
        <v>440</v>
      </c>
      <c r="D3231" s="404">
        <v>45348</v>
      </c>
      <c r="E3231" t="s">
        <v>2310</v>
      </c>
      <c r="F3231">
        <v>10.83</v>
      </c>
      <c r="G3231">
        <v>2562045</v>
      </c>
      <c r="I3231" t="s">
        <v>1166</v>
      </c>
    </row>
    <row r="3232" spans="1:9" x14ac:dyDescent="0.25">
      <c r="A3232">
        <v>7550</v>
      </c>
      <c r="B3232" t="s">
        <v>73</v>
      </c>
      <c r="C3232">
        <v>440</v>
      </c>
      <c r="D3232" s="404">
        <v>45267</v>
      </c>
      <c r="E3232" t="s">
        <v>2311</v>
      </c>
      <c r="F3232">
        <v>11.4</v>
      </c>
      <c r="G3232">
        <v>2462906</v>
      </c>
      <c r="I3232" t="s">
        <v>1166</v>
      </c>
    </row>
    <row r="3233" spans="1:9" x14ac:dyDescent="0.25">
      <c r="A3233">
        <v>7550</v>
      </c>
      <c r="B3233" t="s">
        <v>73</v>
      </c>
      <c r="C3233">
        <v>440</v>
      </c>
      <c r="D3233" s="404">
        <v>45282</v>
      </c>
      <c r="E3233" t="s">
        <v>2311</v>
      </c>
      <c r="F3233">
        <v>11.4</v>
      </c>
      <c r="G3233">
        <v>2486844</v>
      </c>
      <c r="I3233" t="s">
        <v>1166</v>
      </c>
    </row>
    <row r="3234" spans="1:9" x14ac:dyDescent="0.25">
      <c r="A3234">
        <v>7550</v>
      </c>
      <c r="B3234" t="s">
        <v>73</v>
      </c>
      <c r="C3234">
        <v>440</v>
      </c>
      <c r="D3234" s="404">
        <v>45006</v>
      </c>
      <c r="E3234" t="s">
        <v>2312</v>
      </c>
      <c r="F3234">
        <v>11.34</v>
      </c>
      <c r="G3234">
        <v>2128579</v>
      </c>
      <c r="I3234" t="s">
        <v>1166</v>
      </c>
    </row>
    <row r="3235" spans="1:9" x14ac:dyDescent="0.25">
      <c r="A3235">
        <v>7550</v>
      </c>
      <c r="B3235" t="s">
        <v>73</v>
      </c>
      <c r="C3235">
        <v>440</v>
      </c>
      <c r="D3235" s="404">
        <v>45218</v>
      </c>
      <c r="E3235" t="s">
        <v>2312</v>
      </c>
      <c r="F3235">
        <v>11.97</v>
      </c>
      <c r="G3235">
        <v>2395865</v>
      </c>
      <c r="I3235" t="s">
        <v>1166</v>
      </c>
    </row>
    <row r="3236" spans="1:9" x14ac:dyDescent="0.25">
      <c r="A3236">
        <v>7550</v>
      </c>
      <c r="B3236" t="s">
        <v>73</v>
      </c>
      <c r="C3236">
        <v>440</v>
      </c>
      <c r="D3236" s="404">
        <v>44991</v>
      </c>
      <c r="E3236" t="s">
        <v>2313</v>
      </c>
      <c r="F3236">
        <v>11.61</v>
      </c>
      <c r="G3236">
        <v>2108281</v>
      </c>
      <c r="I3236" t="s">
        <v>1166</v>
      </c>
    </row>
    <row r="3237" spans="1:9" x14ac:dyDescent="0.25">
      <c r="A3237">
        <v>7550</v>
      </c>
      <c r="B3237" t="s">
        <v>73</v>
      </c>
      <c r="C3237">
        <v>440</v>
      </c>
      <c r="D3237" s="404">
        <v>45002</v>
      </c>
      <c r="E3237" t="s">
        <v>2313</v>
      </c>
      <c r="F3237">
        <v>11.61</v>
      </c>
      <c r="G3237">
        <v>2124961</v>
      </c>
      <c r="I3237" t="s">
        <v>1166</v>
      </c>
    </row>
    <row r="3238" spans="1:9" x14ac:dyDescent="0.25">
      <c r="A3238">
        <v>7550</v>
      </c>
      <c r="B3238" t="s">
        <v>73</v>
      </c>
      <c r="C3238">
        <v>440</v>
      </c>
      <c r="D3238" s="404">
        <v>45338</v>
      </c>
      <c r="E3238" t="s">
        <v>2313</v>
      </c>
      <c r="F3238">
        <v>12.26</v>
      </c>
      <c r="G3238">
        <v>2549410</v>
      </c>
      <c r="I3238" t="s">
        <v>1166</v>
      </c>
    </row>
    <row r="3239" spans="1:9" x14ac:dyDescent="0.25">
      <c r="A3239">
        <v>7550</v>
      </c>
      <c r="B3239" t="s">
        <v>73</v>
      </c>
      <c r="C3239">
        <v>440</v>
      </c>
      <c r="D3239" s="404">
        <v>45093</v>
      </c>
      <c r="E3239" t="s">
        <v>2314</v>
      </c>
      <c r="F3239">
        <v>12.83</v>
      </c>
      <c r="G3239">
        <v>2236315</v>
      </c>
      <c r="I3239" t="s">
        <v>1166</v>
      </c>
    </row>
    <row r="3240" spans="1:9" x14ac:dyDescent="0.25">
      <c r="A3240">
        <v>7550</v>
      </c>
      <c r="B3240" t="s">
        <v>73</v>
      </c>
      <c r="C3240">
        <v>440</v>
      </c>
      <c r="D3240" s="404">
        <v>45309</v>
      </c>
      <c r="E3240" t="s">
        <v>2314</v>
      </c>
      <c r="F3240">
        <v>12.83</v>
      </c>
      <c r="G3240">
        <v>2511733</v>
      </c>
      <c r="I3240" t="s">
        <v>1166</v>
      </c>
    </row>
    <row r="3241" spans="1:9" x14ac:dyDescent="0.25">
      <c r="A3241">
        <v>7550</v>
      </c>
      <c r="B3241" t="s">
        <v>73</v>
      </c>
      <c r="C3241">
        <v>440</v>
      </c>
      <c r="D3241" s="404">
        <v>45008</v>
      </c>
      <c r="E3241" t="s">
        <v>2315</v>
      </c>
      <c r="F3241">
        <v>12.69</v>
      </c>
      <c r="G3241">
        <v>2132299</v>
      </c>
      <c r="I3241" t="s">
        <v>1166</v>
      </c>
    </row>
    <row r="3242" spans="1:9" x14ac:dyDescent="0.25">
      <c r="A3242">
        <v>7550</v>
      </c>
      <c r="B3242" t="s">
        <v>73</v>
      </c>
      <c r="C3242">
        <v>440</v>
      </c>
      <c r="D3242" s="404">
        <v>45104</v>
      </c>
      <c r="E3242" t="s">
        <v>2315</v>
      </c>
      <c r="F3242">
        <v>13.4</v>
      </c>
      <c r="G3242">
        <v>2249154</v>
      </c>
      <c r="I3242" t="s">
        <v>1166</v>
      </c>
    </row>
    <row r="3243" spans="1:9" x14ac:dyDescent="0.25">
      <c r="A3243">
        <v>7550</v>
      </c>
      <c r="B3243" t="s">
        <v>73</v>
      </c>
      <c r="C3243">
        <v>440</v>
      </c>
      <c r="D3243" s="404">
        <v>45117</v>
      </c>
      <c r="E3243" t="s">
        <v>2315</v>
      </c>
      <c r="F3243">
        <v>13.4</v>
      </c>
      <c r="G3243">
        <v>2267512</v>
      </c>
      <c r="I3243" t="s">
        <v>1166</v>
      </c>
    </row>
    <row r="3244" spans="1:9" x14ac:dyDescent="0.25">
      <c r="A3244">
        <v>7550</v>
      </c>
      <c r="B3244" t="s">
        <v>73</v>
      </c>
      <c r="C3244">
        <v>440</v>
      </c>
      <c r="D3244" s="404">
        <v>45065</v>
      </c>
      <c r="E3244" t="s">
        <v>2316</v>
      </c>
      <c r="F3244">
        <v>13.68</v>
      </c>
      <c r="G3244">
        <v>2200117</v>
      </c>
      <c r="I3244" t="s">
        <v>1166</v>
      </c>
    </row>
    <row r="3245" spans="1:9" x14ac:dyDescent="0.25">
      <c r="A3245">
        <v>7550</v>
      </c>
      <c r="B3245" t="s">
        <v>73</v>
      </c>
      <c r="C3245">
        <v>440</v>
      </c>
      <c r="D3245" s="404">
        <v>45278</v>
      </c>
      <c r="E3245" t="s">
        <v>2316</v>
      </c>
      <c r="F3245">
        <v>13.68</v>
      </c>
      <c r="G3245">
        <v>2477652</v>
      </c>
      <c r="I3245" t="s">
        <v>1166</v>
      </c>
    </row>
    <row r="3246" spans="1:9" x14ac:dyDescent="0.25">
      <c r="A3246">
        <v>7550</v>
      </c>
      <c r="B3246" t="s">
        <v>73</v>
      </c>
      <c r="C3246">
        <v>440</v>
      </c>
      <c r="D3246" s="404">
        <v>45278</v>
      </c>
      <c r="E3246" t="s">
        <v>2316</v>
      </c>
      <c r="F3246">
        <v>13.68</v>
      </c>
      <c r="G3246">
        <v>2477656</v>
      </c>
      <c r="I3246" t="s">
        <v>1166</v>
      </c>
    </row>
    <row r="3247" spans="1:9" x14ac:dyDescent="0.25">
      <c r="A3247">
        <v>7550</v>
      </c>
      <c r="B3247" t="s">
        <v>73</v>
      </c>
      <c r="C3247">
        <v>440</v>
      </c>
      <c r="D3247" s="404">
        <v>45099</v>
      </c>
      <c r="E3247" t="s">
        <v>2317</v>
      </c>
      <c r="F3247">
        <v>14.25</v>
      </c>
      <c r="G3247">
        <v>2243553</v>
      </c>
      <c r="I3247" t="s">
        <v>1166</v>
      </c>
    </row>
    <row r="3248" spans="1:9" x14ac:dyDescent="0.25">
      <c r="A3248">
        <v>7550</v>
      </c>
      <c r="B3248" t="s">
        <v>73</v>
      </c>
      <c r="C3248">
        <v>440</v>
      </c>
      <c r="D3248" s="404">
        <v>45106</v>
      </c>
      <c r="E3248" t="s">
        <v>2317</v>
      </c>
      <c r="F3248">
        <v>14.25</v>
      </c>
      <c r="G3248">
        <v>2252985</v>
      </c>
      <c r="I3248" t="s">
        <v>1166</v>
      </c>
    </row>
    <row r="3249" spans="1:9" x14ac:dyDescent="0.25">
      <c r="A3249">
        <v>7550</v>
      </c>
      <c r="B3249" t="s">
        <v>73</v>
      </c>
      <c r="C3249">
        <v>440</v>
      </c>
      <c r="D3249" s="404">
        <v>44991</v>
      </c>
      <c r="E3249" t="s">
        <v>2318</v>
      </c>
      <c r="F3249">
        <v>14.04</v>
      </c>
      <c r="G3249">
        <v>2108278</v>
      </c>
      <c r="I3249" t="s">
        <v>1166</v>
      </c>
    </row>
    <row r="3250" spans="1:9" x14ac:dyDescent="0.25">
      <c r="A3250">
        <v>7550</v>
      </c>
      <c r="B3250" t="s">
        <v>73</v>
      </c>
      <c r="C3250">
        <v>440</v>
      </c>
      <c r="D3250" s="404">
        <v>45006</v>
      </c>
      <c r="E3250" t="s">
        <v>2318</v>
      </c>
      <c r="F3250">
        <v>14.04</v>
      </c>
      <c r="G3250">
        <v>2128580</v>
      </c>
      <c r="I3250" t="s">
        <v>1166</v>
      </c>
    </row>
    <row r="3251" spans="1:9" x14ac:dyDescent="0.25">
      <c r="A3251">
        <v>7550</v>
      </c>
      <c r="B3251" t="s">
        <v>73</v>
      </c>
      <c r="C3251">
        <v>440</v>
      </c>
      <c r="D3251" s="404">
        <v>44999</v>
      </c>
      <c r="E3251" t="s">
        <v>2319</v>
      </c>
      <c r="F3251">
        <v>14.85</v>
      </c>
      <c r="G3251">
        <v>2119352</v>
      </c>
      <c r="I3251" t="s">
        <v>1166</v>
      </c>
    </row>
    <row r="3252" spans="1:9" x14ac:dyDescent="0.25">
      <c r="A3252">
        <v>7550</v>
      </c>
      <c r="B3252" t="s">
        <v>73</v>
      </c>
      <c r="C3252">
        <v>440</v>
      </c>
      <c r="D3252" s="404">
        <v>45001</v>
      </c>
      <c r="E3252" t="s">
        <v>2319</v>
      </c>
      <c r="F3252">
        <v>14.85</v>
      </c>
      <c r="G3252">
        <v>2123189</v>
      </c>
      <c r="I3252" t="s">
        <v>1166</v>
      </c>
    </row>
    <row r="3253" spans="1:9" x14ac:dyDescent="0.25">
      <c r="A3253">
        <v>7550</v>
      </c>
      <c r="B3253" t="s">
        <v>73</v>
      </c>
      <c r="C3253">
        <v>440</v>
      </c>
      <c r="D3253" s="404">
        <v>45316</v>
      </c>
      <c r="E3253" t="s">
        <v>2319</v>
      </c>
      <c r="F3253">
        <v>15.68</v>
      </c>
      <c r="G3253">
        <v>2521069</v>
      </c>
      <c r="I3253" t="s">
        <v>1166</v>
      </c>
    </row>
    <row r="3254" spans="1:9" x14ac:dyDescent="0.25">
      <c r="A3254">
        <v>7550</v>
      </c>
      <c r="B3254" t="s">
        <v>73</v>
      </c>
      <c r="C3254">
        <v>440</v>
      </c>
      <c r="D3254" s="404">
        <v>45057</v>
      </c>
      <c r="E3254" t="s">
        <v>2320</v>
      </c>
      <c r="F3254">
        <v>15.39</v>
      </c>
      <c r="G3254">
        <v>2189491</v>
      </c>
      <c r="I3254" t="s">
        <v>1166</v>
      </c>
    </row>
    <row r="3255" spans="1:9" x14ac:dyDescent="0.25">
      <c r="A3255">
        <v>7550</v>
      </c>
      <c r="B3255" t="s">
        <v>73</v>
      </c>
      <c r="C3255">
        <v>440</v>
      </c>
      <c r="D3255" s="404">
        <v>45272</v>
      </c>
      <c r="E3255" t="s">
        <v>2320</v>
      </c>
      <c r="F3255">
        <v>16.25</v>
      </c>
      <c r="G3255">
        <v>2468808</v>
      </c>
      <c r="I3255" t="s">
        <v>1166</v>
      </c>
    </row>
    <row r="3256" spans="1:9" x14ac:dyDescent="0.25">
      <c r="A3256">
        <v>7550</v>
      </c>
      <c r="B3256" t="s">
        <v>73</v>
      </c>
      <c r="C3256">
        <v>440</v>
      </c>
      <c r="D3256" s="404">
        <v>45261</v>
      </c>
      <c r="E3256" t="s">
        <v>2321</v>
      </c>
      <c r="F3256">
        <v>16.53</v>
      </c>
      <c r="G3256">
        <v>2454830</v>
      </c>
      <c r="I3256" t="s">
        <v>1166</v>
      </c>
    </row>
    <row r="3257" spans="1:9" x14ac:dyDescent="0.25">
      <c r="A3257">
        <v>7550</v>
      </c>
      <c r="B3257" t="s">
        <v>73</v>
      </c>
      <c r="C3257">
        <v>440</v>
      </c>
      <c r="D3257" s="404">
        <v>44987</v>
      </c>
      <c r="E3257" t="s">
        <v>2322</v>
      </c>
      <c r="F3257">
        <v>17.55</v>
      </c>
      <c r="G3257">
        <v>2104388</v>
      </c>
      <c r="I3257" t="s">
        <v>1166</v>
      </c>
    </row>
    <row r="3258" spans="1:9" x14ac:dyDescent="0.25">
      <c r="A3258">
        <v>7550</v>
      </c>
      <c r="B3258" t="s">
        <v>73</v>
      </c>
      <c r="C3258">
        <v>440</v>
      </c>
      <c r="D3258" s="404">
        <v>44998</v>
      </c>
      <c r="E3258" t="s">
        <v>2322</v>
      </c>
      <c r="F3258">
        <v>17.55</v>
      </c>
      <c r="G3258">
        <v>2117544</v>
      </c>
      <c r="I3258" t="s">
        <v>1166</v>
      </c>
    </row>
    <row r="3259" spans="1:9" x14ac:dyDescent="0.25">
      <c r="A3259">
        <v>7550</v>
      </c>
      <c r="B3259" t="s">
        <v>73</v>
      </c>
      <c r="C3259">
        <v>440</v>
      </c>
      <c r="D3259" s="404">
        <v>44998</v>
      </c>
      <c r="E3259" t="s">
        <v>2323</v>
      </c>
      <c r="F3259">
        <v>18.09</v>
      </c>
      <c r="G3259">
        <v>2117543</v>
      </c>
      <c r="I3259" t="s">
        <v>1166</v>
      </c>
    </row>
    <row r="3260" spans="1:9" x14ac:dyDescent="0.25">
      <c r="A3260">
        <v>7550</v>
      </c>
      <c r="B3260" t="s">
        <v>73</v>
      </c>
      <c r="C3260">
        <v>440</v>
      </c>
      <c r="D3260" s="404">
        <v>44992</v>
      </c>
      <c r="E3260" t="s">
        <v>2324</v>
      </c>
      <c r="F3260">
        <v>18.36</v>
      </c>
      <c r="G3260">
        <v>2109821</v>
      </c>
      <c r="I3260" t="s">
        <v>1166</v>
      </c>
    </row>
    <row r="3261" spans="1:9" x14ac:dyDescent="0.25">
      <c r="A3261">
        <v>7550</v>
      </c>
      <c r="B3261" t="s">
        <v>73</v>
      </c>
      <c r="C3261">
        <v>440</v>
      </c>
      <c r="D3261" s="404">
        <v>45006</v>
      </c>
      <c r="E3261" t="s">
        <v>2324</v>
      </c>
      <c r="F3261">
        <v>18.36</v>
      </c>
      <c r="G3261">
        <v>2128578</v>
      </c>
      <c r="I3261" t="s">
        <v>1166</v>
      </c>
    </row>
    <row r="3262" spans="1:9" x14ac:dyDescent="0.25">
      <c r="A3262">
        <v>7550</v>
      </c>
      <c r="B3262" t="s">
        <v>73</v>
      </c>
      <c r="C3262">
        <v>440</v>
      </c>
      <c r="D3262" s="404">
        <v>45243</v>
      </c>
      <c r="E3262" t="s">
        <v>2324</v>
      </c>
      <c r="F3262">
        <v>19.38</v>
      </c>
      <c r="G3262">
        <v>2426774</v>
      </c>
      <c r="I3262" t="s">
        <v>1166</v>
      </c>
    </row>
    <row r="3263" spans="1:9" x14ac:dyDescent="0.25">
      <c r="A3263">
        <v>7550</v>
      </c>
      <c r="B3263" t="s">
        <v>73</v>
      </c>
      <c r="C3263">
        <v>440</v>
      </c>
      <c r="D3263" s="404">
        <v>44987</v>
      </c>
      <c r="E3263" t="s">
        <v>2325</v>
      </c>
      <c r="F3263">
        <v>18.899999999999999</v>
      </c>
      <c r="G3263">
        <v>2104389</v>
      </c>
      <c r="I3263" t="s">
        <v>1166</v>
      </c>
    </row>
    <row r="3264" spans="1:9" x14ac:dyDescent="0.25">
      <c r="A3264">
        <v>7550</v>
      </c>
      <c r="B3264" t="s">
        <v>73</v>
      </c>
      <c r="C3264">
        <v>440</v>
      </c>
      <c r="D3264" s="404">
        <v>44994</v>
      </c>
      <c r="E3264" t="s">
        <v>2325</v>
      </c>
      <c r="F3264">
        <v>18.899999999999999</v>
      </c>
      <c r="G3264">
        <v>2113806</v>
      </c>
      <c r="I3264" t="s">
        <v>1166</v>
      </c>
    </row>
    <row r="3265" spans="1:9" x14ac:dyDescent="0.25">
      <c r="A3265">
        <v>7550</v>
      </c>
      <c r="B3265" t="s">
        <v>73</v>
      </c>
      <c r="C3265">
        <v>440</v>
      </c>
      <c r="D3265" s="404">
        <v>45267</v>
      </c>
      <c r="E3265" t="s">
        <v>2325</v>
      </c>
      <c r="F3265">
        <v>19.95</v>
      </c>
      <c r="G3265">
        <v>2462904</v>
      </c>
      <c r="I3265" t="s">
        <v>1166</v>
      </c>
    </row>
    <row r="3266" spans="1:9" x14ac:dyDescent="0.25">
      <c r="A3266">
        <v>7550</v>
      </c>
      <c r="B3266" t="s">
        <v>73</v>
      </c>
      <c r="C3266">
        <v>440</v>
      </c>
      <c r="D3266" s="404">
        <v>45321</v>
      </c>
      <c r="E3266" t="s">
        <v>2326</v>
      </c>
      <c r="F3266">
        <v>20.52</v>
      </c>
      <c r="G3266">
        <v>2525661</v>
      </c>
      <c r="I3266" t="s">
        <v>1166</v>
      </c>
    </row>
    <row r="3267" spans="1:9" x14ac:dyDescent="0.25">
      <c r="A3267">
        <v>7550</v>
      </c>
      <c r="B3267" t="s">
        <v>73</v>
      </c>
      <c r="C3267">
        <v>440</v>
      </c>
      <c r="D3267" s="404">
        <v>45215</v>
      </c>
      <c r="E3267" t="s">
        <v>2327</v>
      </c>
      <c r="F3267">
        <v>20.81</v>
      </c>
      <c r="G3267">
        <v>2390992</v>
      </c>
      <c r="I3267" t="s">
        <v>1166</v>
      </c>
    </row>
    <row r="3268" spans="1:9" x14ac:dyDescent="0.25">
      <c r="A3268">
        <v>7550</v>
      </c>
      <c r="B3268" t="s">
        <v>73</v>
      </c>
      <c r="C3268">
        <v>440</v>
      </c>
      <c r="D3268" s="404">
        <v>45183</v>
      </c>
      <c r="E3268" t="s">
        <v>2328</v>
      </c>
      <c r="F3268">
        <v>21.95</v>
      </c>
      <c r="G3268">
        <v>2350175</v>
      </c>
      <c r="I3268" t="s">
        <v>1166</v>
      </c>
    </row>
    <row r="3269" spans="1:9" x14ac:dyDescent="0.25">
      <c r="A3269">
        <v>7550</v>
      </c>
      <c r="B3269" t="s">
        <v>73</v>
      </c>
      <c r="C3269">
        <v>440</v>
      </c>
      <c r="D3269" s="404">
        <v>45155</v>
      </c>
      <c r="E3269" t="s">
        <v>2329</v>
      </c>
      <c r="F3269">
        <v>22.23</v>
      </c>
      <c r="G3269">
        <v>2314229</v>
      </c>
      <c r="I3269" t="s">
        <v>1166</v>
      </c>
    </row>
    <row r="3270" spans="1:9" x14ac:dyDescent="0.25">
      <c r="A3270">
        <v>7550</v>
      </c>
      <c r="B3270" t="s">
        <v>73</v>
      </c>
      <c r="C3270">
        <v>440</v>
      </c>
      <c r="D3270" s="404">
        <v>45239</v>
      </c>
      <c r="E3270" t="s">
        <v>2329</v>
      </c>
      <c r="F3270">
        <v>22.23</v>
      </c>
      <c r="G3270">
        <v>2422964</v>
      </c>
      <c r="I3270" t="s">
        <v>1166</v>
      </c>
    </row>
    <row r="3271" spans="1:9" x14ac:dyDescent="0.25">
      <c r="A3271">
        <v>7550</v>
      </c>
      <c r="B3271" t="s">
        <v>73</v>
      </c>
      <c r="C3271">
        <v>440</v>
      </c>
      <c r="D3271" s="404">
        <v>45072</v>
      </c>
      <c r="E3271" t="s">
        <v>2330</v>
      </c>
      <c r="F3271">
        <v>23.37</v>
      </c>
      <c r="G3271">
        <v>2210074</v>
      </c>
      <c r="I3271" t="s">
        <v>1166</v>
      </c>
    </row>
    <row r="3272" spans="1:9" x14ac:dyDescent="0.25">
      <c r="A3272">
        <v>7550</v>
      </c>
      <c r="B3272" t="s">
        <v>73</v>
      </c>
      <c r="C3272">
        <v>440</v>
      </c>
      <c r="D3272" s="404">
        <v>45344</v>
      </c>
      <c r="E3272" t="s">
        <v>2331</v>
      </c>
      <c r="F3272">
        <v>23.66</v>
      </c>
      <c r="G3272">
        <v>2557791</v>
      </c>
      <c r="I3272" t="s">
        <v>1166</v>
      </c>
    </row>
    <row r="3273" spans="1:9" x14ac:dyDescent="0.25">
      <c r="A3273">
        <v>7550</v>
      </c>
      <c r="B3273" t="s">
        <v>73</v>
      </c>
      <c r="C3273">
        <v>440</v>
      </c>
      <c r="D3273" s="404">
        <v>45247</v>
      </c>
      <c r="E3273" t="s">
        <v>2332</v>
      </c>
      <c r="F3273">
        <v>24.23</v>
      </c>
      <c r="G3273">
        <v>2433993</v>
      </c>
      <c r="I3273" t="s">
        <v>1166</v>
      </c>
    </row>
    <row r="3274" spans="1:9" x14ac:dyDescent="0.25">
      <c r="A3274">
        <v>7550</v>
      </c>
      <c r="B3274" t="s">
        <v>73</v>
      </c>
      <c r="C3274">
        <v>440</v>
      </c>
      <c r="D3274" s="404">
        <v>45029</v>
      </c>
      <c r="E3274" t="s">
        <v>2333</v>
      </c>
      <c r="F3274">
        <v>23.76</v>
      </c>
      <c r="G3274">
        <v>2156048</v>
      </c>
      <c r="I3274" t="s">
        <v>1166</v>
      </c>
    </row>
    <row r="3275" spans="1:9" x14ac:dyDescent="0.25">
      <c r="A3275">
        <v>7550</v>
      </c>
      <c r="B3275" t="s">
        <v>73</v>
      </c>
      <c r="C3275">
        <v>440</v>
      </c>
      <c r="D3275" s="404">
        <v>45230</v>
      </c>
      <c r="E3275" t="s">
        <v>2334</v>
      </c>
      <c r="F3275">
        <v>26.51</v>
      </c>
      <c r="G3275">
        <v>2409170</v>
      </c>
      <c r="I3275" t="s">
        <v>1166</v>
      </c>
    </row>
    <row r="3276" spans="1:9" x14ac:dyDescent="0.25">
      <c r="A3276">
        <v>7550</v>
      </c>
      <c r="B3276" t="s">
        <v>73</v>
      </c>
      <c r="C3276">
        <v>440</v>
      </c>
      <c r="D3276" s="404">
        <v>45239</v>
      </c>
      <c r="E3276" t="s">
        <v>2335</v>
      </c>
      <c r="F3276">
        <v>27.08</v>
      </c>
      <c r="G3276">
        <v>2422961</v>
      </c>
      <c r="I3276" t="s">
        <v>1166</v>
      </c>
    </row>
    <row r="3277" spans="1:9" x14ac:dyDescent="0.25">
      <c r="A3277">
        <v>7550</v>
      </c>
      <c r="B3277" t="s">
        <v>73</v>
      </c>
      <c r="C3277">
        <v>440</v>
      </c>
      <c r="D3277" s="404">
        <v>45107</v>
      </c>
      <c r="E3277" t="s">
        <v>2336</v>
      </c>
      <c r="F3277">
        <v>27.65</v>
      </c>
      <c r="G3277">
        <v>2255366</v>
      </c>
      <c r="I3277" t="s">
        <v>1166</v>
      </c>
    </row>
    <row r="3278" spans="1:9" x14ac:dyDescent="0.25">
      <c r="A3278">
        <v>7550</v>
      </c>
      <c r="B3278" t="s">
        <v>73</v>
      </c>
      <c r="C3278">
        <v>440</v>
      </c>
      <c r="D3278" s="404">
        <v>45001</v>
      </c>
      <c r="E3278" t="s">
        <v>2337</v>
      </c>
      <c r="F3278">
        <v>0</v>
      </c>
      <c r="G3278">
        <v>2123190</v>
      </c>
      <c r="I3278" t="s">
        <v>1166</v>
      </c>
    </row>
    <row r="3279" spans="1:9" x14ac:dyDescent="0.25">
      <c r="A3279">
        <v>7550</v>
      </c>
      <c r="B3279" t="s">
        <v>73</v>
      </c>
      <c r="C3279">
        <v>440</v>
      </c>
      <c r="D3279" s="404">
        <v>45097</v>
      </c>
      <c r="E3279" t="s">
        <v>2337</v>
      </c>
      <c r="F3279">
        <v>0</v>
      </c>
      <c r="G3279">
        <v>2239753</v>
      </c>
      <c r="I3279" t="s">
        <v>1166</v>
      </c>
    </row>
    <row r="3280" spans="1:9" x14ac:dyDescent="0.25">
      <c r="A3280">
        <v>7550</v>
      </c>
      <c r="B3280" t="s">
        <v>73</v>
      </c>
      <c r="C3280">
        <v>440</v>
      </c>
      <c r="D3280" s="404">
        <v>45260</v>
      </c>
      <c r="E3280" t="s">
        <v>2337</v>
      </c>
      <c r="F3280">
        <v>0</v>
      </c>
      <c r="G3280">
        <v>2452806</v>
      </c>
      <c r="I3280" t="s">
        <v>1166</v>
      </c>
    </row>
    <row r="3281" spans="1:9" x14ac:dyDescent="0.25">
      <c r="A3281">
        <v>7550</v>
      </c>
      <c r="B3281" t="s">
        <v>73</v>
      </c>
      <c r="C3281">
        <v>440</v>
      </c>
      <c r="D3281" s="404">
        <v>45316</v>
      </c>
      <c r="E3281" t="s">
        <v>2337</v>
      </c>
      <c r="F3281">
        <v>0</v>
      </c>
      <c r="G3281">
        <v>2521071</v>
      </c>
      <c r="I3281" t="s">
        <v>1166</v>
      </c>
    </row>
    <row r="3282" spans="1:9" x14ac:dyDescent="0.25">
      <c r="A3282">
        <v>7550</v>
      </c>
      <c r="B3282" t="s">
        <v>73</v>
      </c>
      <c r="C3282">
        <v>440</v>
      </c>
      <c r="D3282" s="404">
        <v>45349</v>
      </c>
      <c r="E3282" t="s">
        <v>2337</v>
      </c>
      <c r="F3282">
        <v>0</v>
      </c>
      <c r="G3282">
        <v>2564095</v>
      </c>
      <c r="I3282" t="s">
        <v>1166</v>
      </c>
    </row>
    <row r="3283" spans="1:9" x14ac:dyDescent="0.25">
      <c r="A3283">
        <v>7550</v>
      </c>
      <c r="B3283" t="s">
        <v>73</v>
      </c>
      <c r="C3283">
        <v>440</v>
      </c>
      <c r="D3283" s="404">
        <v>44987</v>
      </c>
      <c r="E3283" t="s">
        <v>2338</v>
      </c>
      <c r="F3283">
        <v>27</v>
      </c>
      <c r="G3283">
        <v>2104387</v>
      </c>
      <c r="I3283" t="s">
        <v>1166</v>
      </c>
    </row>
    <row r="3284" spans="1:9" x14ac:dyDescent="0.25">
      <c r="A3284">
        <v>7550</v>
      </c>
      <c r="B3284" t="s">
        <v>73</v>
      </c>
      <c r="C3284">
        <v>440</v>
      </c>
      <c r="D3284" s="404">
        <v>45104</v>
      </c>
      <c r="E3284" t="s">
        <v>2338</v>
      </c>
      <c r="F3284">
        <v>28.5</v>
      </c>
      <c r="G3284">
        <v>2249156</v>
      </c>
      <c r="I3284" t="s">
        <v>1166</v>
      </c>
    </row>
    <row r="3285" spans="1:9" x14ac:dyDescent="0.25">
      <c r="A3285">
        <v>7550</v>
      </c>
      <c r="B3285" t="s">
        <v>73</v>
      </c>
      <c r="C3285">
        <v>440</v>
      </c>
      <c r="D3285" s="404">
        <v>45253</v>
      </c>
      <c r="E3285" t="s">
        <v>2338</v>
      </c>
      <c r="F3285">
        <v>28.5</v>
      </c>
      <c r="G3285">
        <v>2441670</v>
      </c>
      <c r="I3285" t="s">
        <v>1166</v>
      </c>
    </row>
    <row r="3286" spans="1:9" x14ac:dyDescent="0.25">
      <c r="A3286">
        <v>7550</v>
      </c>
      <c r="B3286" t="s">
        <v>73</v>
      </c>
      <c r="C3286">
        <v>440</v>
      </c>
      <c r="D3286" s="404">
        <v>45307</v>
      </c>
      <c r="E3286" t="s">
        <v>2339</v>
      </c>
      <c r="F3286">
        <v>29.36</v>
      </c>
      <c r="G3286">
        <v>2508196</v>
      </c>
      <c r="I3286" t="s">
        <v>1166</v>
      </c>
    </row>
    <row r="3287" spans="1:9" x14ac:dyDescent="0.25">
      <c r="A3287">
        <v>7550</v>
      </c>
      <c r="B3287" t="s">
        <v>73</v>
      </c>
      <c r="C3287">
        <v>440</v>
      </c>
      <c r="D3287" s="404">
        <v>45204</v>
      </c>
      <c r="E3287" t="s">
        <v>2340</v>
      </c>
      <c r="F3287">
        <v>31.35</v>
      </c>
      <c r="G3287">
        <v>2377477</v>
      </c>
      <c r="I3287" t="s">
        <v>1166</v>
      </c>
    </row>
    <row r="3288" spans="1:9" x14ac:dyDescent="0.25">
      <c r="A3288">
        <v>7550</v>
      </c>
      <c r="B3288" t="s">
        <v>73</v>
      </c>
      <c r="C3288">
        <v>440</v>
      </c>
      <c r="D3288" s="404">
        <v>45327</v>
      </c>
      <c r="E3288" t="s">
        <v>2340</v>
      </c>
      <c r="F3288">
        <v>31.35</v>
      </c>
      <c r="G3288">
        <v>2533998</v>
      </c>
      <c r="I3288" t="s">
        <v>1166</v>
      </c>
    </row>
    <row r="3289" spans="1:9" x14ac:dyDescent="0.25">
      <c r="A3289">
        <v>7550</v>
      </c>
      <c r="B3289" t="s">
        <v>73</v>
      </c>
      <c r="C3289">
        <v>440</v>
      </c>
      <c r="D3289" s="404">
        <v>45215</v>
      </c>
      <c r="E3289" t="s">
        <v>2341</v>
      </c>
      <c r="F3289">
        <v>32.78</v>
      </c>
      <c r="G3289">
        <v>2390994</v>
      </c>
      <c r="I3289" t="s">
        <v>1166</v>
      </c>
    </row>
    <row r="3290" spans="1:9" x14ac:dyDescent="0.25">
      <c r="A3290">
        <v>7550</v>
      </c>
      <c r="B3290" t="s">
        <v>73</v>
      </c>
      <c r="C3290">
        <v>440</v>
      </c>
      <c r="D3290" s="404">
        <v>45258</v>
      </c>
      <c r="E3290" t="s">
        <v>2342</v>
      </c>
      <c r="F3290">
        <v>34.200000000000003</v>
      </c>
      <c r="G3290">
        <v>2447773</v>
      </c>
      <c r="I3290" t="s">
        <v>1166</v>
      </c>
    </row>
    <row r="3291" spans="1:9" x14ac:dyDescent="0.25">
      <c r="A3291">
        <v>7550</v>
      </c>
      <c r="B3291" t="s">
        <v>73</v>
      </c>
      <c r="C3291">
        <v>440</v>
      </c>
      <c r="D3291" s="404">
        <v>44995</v>
      </c>
      <c r="E3291" t="s">
        <v>2343</v>
      </c>
      <c r="F3291">
        <v>33.21</v>
      </c>
      <c r="G3291">
        <v>2115495</v>
      </c>
      <c r="I3291" t="s">
        <v>1166</v>
      </c>
    </row>
    <row r="3292" spans="1:9" x14ac:dyDescent="0.25">
      <c r="A3292">
        <v>7550</v>
      </c>
      <c r="B3292" t="s">
        <v>73</v>
      </c>
      <c r="C3292">
        <v>440</v>
      </c>
      <c r="D3292" s="404">
        <v>45176</v>
      </c>
      <c r="E3292" t="s">
        <v>2344</v>
      </c>
      <c r="F3292">
        <v>35.630000000000003</v>
      </c>
      <c r="G3292">
        <v>2341187</v>
      </c>
      <c r="I3292" t="s">
        <v>1166</v>
      </c>
    </row>
    <row r="3293" spans="1:9" x14ac:dyDescent="0.25">
      <c r="A3293">
        <v>7550</v>
      </c>
      <c r="B3293" t="s">
        <v>73</v>
      </c>
      <c r="C3293">
        <v>440</v>
      </c>
      <c r="D3293" s="404">
        <v>45307</v>
      </c>
      <c r="E3293" t="s">
        <v>2344</v>
      </c>
      <c r="F3293">
        <v>35.630000000000003</v>
      </c>
      <c r="G3293">
        <v>2508193</v>
      </c>
      <c r="I3293" t="s">
        <v>1166</v>
      </c>
    </row>
    <row r="3294" spans="1:9" x14ac:dyDescent="0.25">
      <c r="A3294">
        <v>7550</v>
      </c>
      <c r="B3294" t="s">
        <v>73</v>
      </c>
      <c r="C3294">
        <v>440</v>
      </c>
      <c r="D3294" s="404">
        <v>45257</v>
      </c>
      <c r="E3294" t="s">
        <v>2345</v>
      </c>
      <c r="F3294">
        <v>37.049999999999997</v>
      </c>
      <c r="G3294">
        <v>2445714</v>
      </c>
      <c r="I3294" t="s">
        <v>1166</v>
      </c>
    </row>
    <row r="3295" spans="1:9" x14ac:dyDescent="0.25">
      <c r="A3295">
        <v>7550</v>
      </c>
      <c r="B3295" t="s">
        <v>73</v>
      </c>
      <c r="C3295">
        <v>440</v>
      </c>
      <c r="D3295" s="404">
        <v>45005</v>
      </c>
      <c r="E3295" t="s">
        <v>2346</v>
      </c>
      <c r="F3295">
        <v>37.799999999999997</v>
      </c>
      <c r="G3295">
        <v>2126982</v>
      </c>
      <c r="I3295" t="s">
        <v>1166</v>
      </c>
    </row>
    <row r="3296" spans="1:9" x14ac:dyDescent="0.25">
      <c r="A3296">
        <v>7550</v>
      </c>
      <c r="B3296" t="s">
        <v>73</v>
      </c>
      <c r="C3296">
        <v>440</v>
      </c>
      <c r="D3296" s="404">
        <v>45237</v>
      </c>
      <c r="E3296" t="s">
        <v>2347</v>
      </c>
      <c r="F3296">
        <v>40.76</v>
      </c>
      <c r="G3296">
        <v>2419099</v>
      </c>
      <c r="I3296" t="s">
        <v>1166</v>
      </c>
    </row>
    <row r="3297" spans="1:9" x14ac:dyDescent="0.25">
      <c r="A3297">
        <v>7550</v>
      </c>
      <c r="B3297" t="s">
        <v>73</v>
      </c>
      <c r="C3297">
        <v>440</v>
      </c>
      <c r="D3297" s="404">
        <v>45265</v>
      </c>
      <c r="E3297" t="s">
        <v>2347</v>
      </c>
      <c r="F3297">
        <v>40.76</v>
      </c>
      <c r="G3297">
        <v>2458814</v>
      </c>
      <c r="I3297" t="s">
        <v>1166</v>
      </c>
    </row>
    <row r="3298" spans="1:9" x14ac:dyDescent="0.25">
      <c r="A3298">
        <v>7550</v>
      </c>
      <c r="B3298" t="s">
        <v>73</v>
      </c>
      <c r="C3298">
        <v>440</v>
      </c>
      <c r="D3298" s="404">
        <v>44994</v>
      </c>
      <c r="E3298" t="s">
        <v>2348</v>
      </c>
      <c r="F3298">
        <v>39.96</v>
      </c>
      <c r="G3298">
        <v>2113807</v>
      </c>
      <c r="I3298" t="s">
        <v>1166</v>
      </c>
    </row>
    <row r="3299" spans="1:9" x14ac:dyDescent="0.25">
      <c r="A3299">
        <v>7550</v>
      </c>
      <c r="B3299" t="s">
        <v>73</v>
      </c>
      <c r="C3299">
        <v>440</v>
      </c>
      <c r="D3299" s="404">
        <v>45117</v>
      </c>
      <c r="E3299" t="s">
        <v>2348</v>
      </c>
      <c r="F3299">
        <v>42.18</v>
      </c>
      <c r="G3299">
        <v>2267510</v>
      </c>
      <c r="I3299" t="s">
        <v>1166</v>
      </c>
    </row>
    <row r="3300" spans="1:9" x14ac:dyDescent="0.25">
      <c r="A3300">
        <v>7550</v>
      </c>
      <c r="B3300" t="s">
        <v>73</v>
      </c>
      <c r="C3300">
        <v>440</v>
      </c>
      <c r="D3300" s="404">
        <v>45264</v>
      </c>
      <c r="E3300" t="s">
        <v>2349</v>
      </c>
      <c r="F3300">
        <v>46.46</v>
      </c>
      <c r="G3300">
        <v>2457101</v>
      </c>
      <c r="I3300" t="s">
        <v>1166</v>
      </c>
    </row>
    <row r="3301" spans="1:9" x14ac:dyDescent="0.25">
      <c r="A3301">
        <v>7550</v>
      </c>
      <c r="B3301" t="s">
        <v>73</v>
      </c>
      <c r="C3301">
        <v>440</v>
      </c>
      <c r="D3301" s="404">
        <v>44988</v>
      </c>
      <c r="E3301" t="s">
        <v>2350</v>
      </c>
      <c r="F3301">
        <v>46.44</v>
      </c>
      <c r="G3301">
        <v>2106230</v>
      </c>
      <c r="I3301" t="s">
        <v>1166</v>
      </c>
    </row>
    <row r="3302" spans="1:9" x14ac:dyDescent="0.25">
      <c r="A3302">
        <v>7550</v>
      </c>
      <c r="B3302" t="s">
        <v>73</v>
      </c>
      <c r="C3302">
        <v>440</v>
      </c>
      <c r="D3302" s="404">
        <v>45155</v>
      </c>
      <c r="E3302" t="s">
        <v>2351</v>
      </c>
      <c r="F3302">
        <v>49.31</v>
      </c>
      <c r="G3302">
        <v>2314232</v>
      </c>
      <c r="I3302" t="s">
        <v>1166</v>
      </c>
    </row>
    <row r="3303" spans="1:9" x14ac:dyDescent="0.25">
      <c r="A3303">
        <v>7550</v>
      </c>
      <c r="B3303" t="s">
        <v>73</v>
      </c>
      <c r="C3303">
        <v>440</v>
      </c>
      <c r="D3303" s="404">
        <v>45050</v>
      </c>
      <c r="E3303" t="s">
        <v>2352</v>
      </c>
      <c r="F3303">
        <v>48.6</v>
      </c>
      <c r="G3303">
        <v>2181294</v>
      </c>
      <c r="I3303" t="s">
        <v>1166</v>
      </c>
    </row>
    <row r="3304" spans="1:9" x14ac:dyDescent="0.25">
      <c r="A3304">
        <v>7550</v>
      </c>
      <c r="B3304" t="s">
        <v>73</v>
      </c>
      <c r="C3304">
        <v>440</v>
      </c>
      <c r="D3304" s="404">
        <v>45271</v>
      </c>
      <c r="E3304" t="s">
        <v>2352</v>
      </c>
      <c r="F3304">
        <v>51.3</v>
      </c>
      <c r="G3304">
        <v>2466965</v>
      </c>
      <c r="I3304" t="s">
        <v>1166</v>
      </c>
    </row>
    <row r="3305" spans="1:9" x14ac:dyDescent="0.25">
      <c r="A3305">
        <v>7550</v>
      </c>
      <c r="B3305" t="s">
        <v>73</v>
      </c>
      <c r="C3305">
        <v>440</v>
      </c>
      <c r="D3305" s="404">
        <v>45310</v>
      </c>
      <c r="E3305" t="s">
        <v>2353</v>
      </c>
      <c r="F3305">
        <v>54.72</v>
      </c>
      <c r="G3305">
        <v>2513825</v>
      </c>
      <c r="I3305" t="s">
        <v>1166</v>
      </c>
    </row>
    <row r="3306" spans="1:9" x14ac:dyDescent="0.25">
      <c r="A3306">
        <v>7550</v>
      </c>
      <c r="B3306" t="s">
        <v>73</v>
      </c>
      <c r="C3306">
        <v>440</v>
      </c>
      <c r="D3306" s="404">
        <v>45191</v>
      </c>
      <c r="E3306" t="s">
        <v>2354</v>
      </c>
      <c r="F3306">
        <v>56.15</v>
      </c>
      <c r="G3306">
        <v>2360188</v>
      </c>
      <c r="I3306" t="s">
        <v>1166</v>
      </c>
    </row>
    <row r="3307" spans="1:9" x14ac:dyDescent="0.25">
      <c r="A3307">
        <v>7550</v>
      </c>
      <c r="B3307" t="s">
        <v>73</v>
      </c>
      <c r="C3307">
        <v>440</v>
      </c>
      <c r="D3307" s="404">
        <v>45064</v>
      </c>
      <c r="E3307" t="s">
        <v>2355</v>
      </c>
      <c r="F3307">
        <v>64.13</v>
      </c>
      <c r="G3307">
        <v>2198422</v>
      </c>
      <c r="I3307" t="s">
        <v>1166</v>
      </c>
    </row>
    <row r="3308" spans="1:9" x14ac:dyDescent="0.25">
      <c r="A3308">
        <v>7550</v>
      </c>
      <c r="B3308" t="s">
        <v>73</v>
      </c>
      <c r="C3308">
        <v>440</v>
      </c>
      <c r="D3308" s="404">
        <v>45274</v>
      </c>
      <c r="E3308" t="s">
        <v>2356</v>
      </c>
      <c r="F3308">
        <v>68.97</v>
      </c>
      <c r="G3308">
        <v>2472858</v>
      </c>
      <c r="I3308" t="s">
        <v>1166</v>
      </c>
    </row>
    <row r="3309" spans="1:9" x14ac:dyDescent="0.25">
      <c r="A3309">
        <v>7550</v>
      </c>
      <c r="B3309" t="s">
        <v>73</v>
      </c>
      <c r="C3309">
        <v>340</v>
      </c>
      <c r="D3309" s="404">
        <v>45019</v>
      </c>
      <c r="E3309" t="s">
        <v>2357</v>
      </c>
      <c r="F3309">
        <v>0.6</v>
      </c>
      <c r="G3309">
        <v>2146127</v>
      </c>
      <c r="I3309" t="s">
        <v>1166</v>
      </c>
    </row>
    <row r="3310" spans="1:9" x14ac:dyDescent="0.25">
      <c r="A3310">
        <v>7550</v>
      </c>
      <c r="B3310" t="s">
        <v>73</v>
      </c>
      <c r="C3310">
        <v>340</v>
      </c>
      <c r="D3310" s="404">
        <v>45021</v>
      </c>
      <c r="E3310" t="s">
        <v>2357</v>
      </c>
      <c r="F3310">
        <v>0.6</v>
      </c>
      <c r="G3310">
        <v>2149480</v>
      </c>
      <c r="I3310" t="s">
        <v>1166</v>
      </c>
    </row>
    <row r="3311" spans="1:9" x14ac:dyDescent="0.25">
      <c r="A3311">
        <v>7550</v>
      </c>
      <c r="B3311" t="s">
        <v>73</v>
      </c>
      <c r="C3311">
        <v>340</v>
      </c>
      <c r="D3311" s="404">
        <v>45080</v>
      </c>
      <c r="E3311" t="s">
        <v>2357</v>
      </c>
      <c r="F3311">
        <v>0.6</v>
      </c>
      <c r="G3311">
        <v>2220323</v>
      </c>
      <c r="I3311" t="s">
        <v>1166</v>
      </c>
    </row>
    <row r="3312" spans="1:9" x14ac:dyDescent="0.25">
      <c r="A3312">
        <v>7550</v>
      </c>
      <c r="B3312" t="s">
        <v>73</v>
      </c>
      <c r="C3312">
        <v>340</v>
      </c>
      <c r="D3312" s="404">
        <v>45153</v>
      </c>
      <c r="E3312" t="s">
        <v>2357</v>
      </c>
      <c r="F3312">
        <v>0.6</v>
      </c>
      <c r="G3312">
        <v>2310620</v>
      </c>
      <c r="I3312" t="s">
        <v>1166</v>
      </c>
    </row>
    <row r="3313" spans="1:9" x14ac:dyDescent="0.25">
      <c r="A3313">
        <v>7550</v>
      </c>
      <c r="B3313" t="s">
        <v>73</v>
      </c>
      <c r="C3313">
        <v>340</v>
      </c>
      <c r="D3313" s="404">
        <v>45065</v>
      </c>
      <c r="E3313" t="s">
        <v>2358</v>
      </c>
      <c r="F3313">
        <v>0.9</v>
      </c>
      <c r="G3313">
        <v>2200104</v>
      </c>
      <c r="I3313" t="s">
        <v>1166</v>
      </c>
    </row>
    <row r="3314" spans="1:9" x14ac:dyDescent="0.25">
      <c r="A3314">
        <v>7550</v>
      </c>
      <c r="B3314" t="s">
        <v>73</v>
      </c>
      <c r="C3314">
        <v>340</v>
      </c>
      <c r="D3314" s="404">
        <v>45078</v>
      </c>
      <c r="E3314" t="s">
        <v>2358</v>
      </c>
      <c r="F3314">
        <v>0.9</v>
      </c>
      <c r="G3314">
        <v>2218173</v>
      </c>
      <c r="I3314" t="s">
        <v>1166</v>
      </c>
    </row>
    <row r="3315" spans="1:9" x14ac:dyDescent="0.25">
      <c r="A3315">
        <v>7550</v>
      </c>
      <c r="B3315" t="s">
        <v>73</v>
      </c>
      <c r="C3315">
        <v>340</v>
      </c>
      <c r="D3315" s="404">
        <v>45118</v>
      </c>
      <c r="E3315" t="s">
        <v>2358</v>
      </c>
      <c r="F3315">
        <v>0.9</v>
      </c>
      <c r="G3315">
        <v>2267482</v>
      </c>
      <c r="I3315" t="s">
        <v>1166</v>
      </c>
    </row>
    <row r="3316" spans="1:9" x14ac:dyDescent="0.25">
      <c r="A3316">
        <v>7550</v>
      </c>
      <c r="B3316" t="s">
        <v>73</v>
      </c>
      <c r="C3316">
        <v>340</v>
      </c>
      <c r="D3316" s="404">
        <v>45016</v>
      </c>
      <c r="E3316" t="s">
        <v>2359</v>
      </c>
      <c r="F3316">
        <v>1.5</v>
      </c>
      <c r="G3316">
        <v>2146115</v>
      </c>
      <c r="I3316" t="s">
        <v>1166</v>
      </c>
    </row>
    <row r="3317" spans="1:9" x14ac:dyDescent="0.25">
      <c r="A3317">
        <v>7550</v>
      </c>
      <c r="B3317" t="s">
        <v>73</v>
      </c>
      <c r="C3317">
        <v>340</v>
      </c>
      <c r="D3317" s="404">
        <v>45022</v>
      </c>
      <c r="E3317" t="s">
        <v>2359</v>
      </c>
      <c r="F3317">
        <v>1.5</v>
      </c>
      <c r="G3317">
        <v>2150849</v>
      </c>
      <c r="I3317" t="s">
        <v>1166</v>
      </c>
    </row>
    <row r="3318" spans="1:9" x14ac:dyDescent="0.25">
      <c r="A3318">
        <v>7550</v>
      </c>
      <c r="B3318" t="s">
        <v>73</v>
      </c>
      <c r="C3318">
        <v>340</v>
      </c>
      <c r="D3318" s="404">
        <v>45036</v>
      </c>
      <c r="E3318" t="s">
        <v>2359</v>
      </c>
      <c r="F3318">
        <v>1.5</v>
      </c>
      <c r="G3318">
        <v>2164374</v>
      </c>
      <c r="I3318" t="s">
        <v>1166</v>
      </c>
    </row>
    <row r="3319" spans="1:9" x14ac:dyDescent="0.25">
      <c r="A3319">
        <v>7550</v>
      </c>
      <c r="B3319" t="s">
        <v>73</v>
      </c>
      <c r="C3319">
        <v>340</v>
      </c>
      <c r="D3319" s="404">
        <v>45117</v>
      </c>
      <c r="E3319" t="s">
        <v>2359</v>
      </c>
      <c r="F3319">
        <v>1.5</v>
      </c>
      <c r="G3319">
        <v>2267473</v>
      </c>
      <c r="I3319" t="s">
        <v>1166</v>
      </c>
    </row>
    <row r="3320" spans="1:9" x14ac:dyDescent="0.25">
      <c r="A3320">
        <v>7550</v>
      </c>
      <c r="B3320" t="s">
        <v>73</v>
      </c>
      <c r="C3320">
        <v>340</v>
      </c>
      <c r="D3320" s="404">
        <v>45120</v>
      </c>
      <c r="E3320" t="s">
        <v>2359</v>
      </c>
      <c r="F3320">
        <v>1.5</v>
      </c>
      <c r="G3320">
        <v>2270875</v>
      </c>
      <c r="I3320" t="s">
        <v>1166</v>
      </c>
    </row>
    <row r="3321" spans="1:9" x14ac:dyDescent="0.25">
      <c r="A3321">
        <v>7550</v>
      </c>
      <c r="B3321" t="s">
        <v>73</v>
      </c>
      <c r="C3321">
        <v>340</v>
      </c>
      <c r="D3321" s="404">
        <v>45124</v>
      </c>
      <c r="E3321" t="s">
        <v>2359</v>
      </c>
      <c r="F3321">
        <v>1.5</v>
      </c>
      <c r="G3321">
        <v>2272730</v>
      </c>
      <c r="I3321" t="s">
        <v>1166</v>
      </c>
    </row>
    <row r="3322" spans="1:9" x14ac:dyDescent="0.25">
      <c r="A3322">
        <v>7550</v>
      </c>
      <c r="B3322" t="s">
        <v>73</v>
      </c>
      <c r="C3322">
        <v>340</v>
      </c>
      <c r="D3322" s="404">
        <v>45135</v>
      </c>
      <c r="E3322" t="s">
        <v>2359</v>
      </c>
      <c r="F3322">
        <v>1.5</v>
      </c>
      <c r="G3322">
        <v>2288351</v>
      </c>
      <c r="I3322" t="s">
        <v>1166</v>
      </c>
    </row>
    <row r="3323" spans="1:9" x14ac:dyDescent="0.25">
      <c r="A3323">
        <v>7550</v>
      </c>
      <c r="B3323" t="s">
        <v>73</v>
      </c>
      <c r="C3323">
        <v>340</v>
      </c>
      <c r="D3323" s="404">
        <v>45274</v>
      </c>
      <c r="E3323" t="s">
        <v>2359</v>
      </c>
      <c r="F3323">
        <v>1.5</v>
      </c>
      <c r="G3323">
        <v>2472836</v>
      </c>
      <c r="I3323" t="s">
        <v>1166</v>
      </c>
    </row>
    <row r="3324" spans="1:9" x14ac:dyDescent="0.25">
      <c r="A3324">
        <v>7550</v>
      </c>
      <c r="B3324" t="s">
        <v>73</v>
      </c>
      <c r="C3324">
        <v>340</v>
      </c>
      <c r="D3324" s="404">
        <v>45092</v>
      </c>
      <c r="E3324" t="s">
        <v>2360</v>
      </c>
      <c r="F3324">
        <v>2.1</v>
      </c>
      <c r="G3324">
        <v>2234419</v>
      </c>
      <c r="I3324" t="s">
        <v>1166</v>
      </c>
    </row>
    <row r="3325" spans="1:9" x14ac:dyDescent="0.25">
      <c r="A3325">
        <v>7550</v>
      </c>
      <c r="B3325" t="s">
        <v>73</v>
      </c>
      <c r="C3325">
        <v>340</v>
      </c>
      <c r="D3325" s="404">
        <v>45111</v>
      </c>
      <c r="E3325" t="s">
        <v>2360</v>
      </c>
      <c r="F3325">
        <v>2.1</v>
      </c>
      <c r="G3325">
        <v>2258820</v>
      </c>
      <c r="I3325" t="s">
        <v>1166</v>
      </c>
    </row>
    <row r="3326" spans="1:9" x14ac:dyDescent="0.25">
      <c r="A3326">
        <v>7550</v>
      </c>
      <c r="B3326" t="s">
        <v>73</v>
      </c>
      <c r="C3326">
        <v>340</v>
      </c>
      <c r="D3326" s="404">
        <v>45114</v>
      </c>
      <c r="E3326" t="s">
        <v>2360</v>
      </c>
      <c r="F3326">
        <v>2.1</v>
      </c>
      <c r="G3326">
        <v>2263912</v>
      </c>
      <c r="I3326" t="s">
        <v>1166</v>
      </c>
    </row>
    <row r="3327" spans="1:9" x14ac:dyDescent="0.25">
      <c r="A3327">
        <v>7550</v>
      </c>
      <c r="B3327" t="s">
        <v>73</v>
      </c>
      <c r="C3327">
        <v>340</v>
      </c>
      <c r="D3327" s="404">
        <v>45190</v>
      </c>
      <c r="E3327" t="s">
        <v>2360</v>
      </c>
      <c r="F3327">
        <v>2.1</v>
      </c>
      <c r="G3327">
        <v>2358773</v>
      </c>
      <c r="I3327" t="s">
        <v>1166</v>
      </c>
    </row>
    <row r="3328" spans="1:9" x14ac:dyDescent="0.25">
      <c r="A3328">
        <v>7550</v>
      </c>
      <c r="B3328" t="s">
        <v>73</v>
      </c>
      <c r="C3328">
        <v>340</v>
      </c>
      <c r="D3328" s="404">
        <v>45191</v>
      </c>
      <c r="E3328" t="s">
        <v>2360</v>
      </c>
      <c r="F3328">
        <v>2.1</v>
      </c>
      <c r="G3328">
        <v>2360172</v>
      </c>
      <c r="I3328" t="s">
        <v>1166</v>
      </c>
    </row>
    <row r="3329" spans="1:9" x14ac:dyDescent="0.25">
      <c r="A3329">
        <v>7550</v>
      </c>
      <c r="B3329" t="s">
        <v>73</v>
      </c>
      <c r="C3329">
        <v>340</v>
      </c>
      <c r="D3329" s="404">
        <v>45226</v>
      </c>
      <c r="E3329" t="s">
        <v>2360</v>
      </c>
      <c r="F3329">
        <v>2.1</v>
      </c>
      <c r="G3329">
        <v>2405199</v>
      </c>
      <c r="I3329" t="s">
        <v>1166</v>
      </c>
    </row>
    <row r="3330" spans="1:9" x14ac:dyDescent="0.25">
      <c r="A3330">
        <v>7550</v>
      </c>
      <c r="B3330" t="s">
        <v>73</v>
      </c>
      <c r="C3330">
        <v>340</v>
      </c>
      <c r="D3330" s="404">
        <v>45007</v>
      </c>
      <c r="E3330" t="s">
        <v>2361</v>
      </c>
      <c r="F3330">
        <v>2.4</v>
      </c>
      <c r="G3330">
        <v>2130319</v>
      </c>
      <c r="I3330" t="s">
        <v>1166</v>
      </c>
    </row>
    <row r="3331" spans="1:9" x14ac:dyDescent="0.25">
      <c r="A3331">
        <v>7550</v>
      </c>
      <c r="B3331" t="s">
        <v>73</v>
      </c>
      <c r="C3331">
        <v>340</v>
      </c>
      <c r="D3331" s="404">
        <v>45021</v>
      </c>
      <c r="E3331" t="s">
        <v>2361</v>
      </c>
      <c r="F3331">
        <v>2.4</v>
      </c>
      <c r="G3331">
        <v>2149482</v>
      </c>
      <c r="I3331" t="s">
        <v>1166</v>
      </c>
    </row>
    <row r="3332" spans="1:9" x14ac:dyDescent="0.25">
      <c r="A3332">
        <v>7550</v>
      </c>
      <c r="B3332" t="s">
        <v>73</v>
      </c>
      <c r="C3332">
        <v>340</v>
      </c>
      <c r="D3332" s="404">
        <v>45024</v>
      </c>
      <c r="E3332" t="s">
        <v>2361</v>
      </c>
      <c r="F3332">
        <v>2.4</v>
      </c>
      <c r="G3332">
        <v>2151573</v>
      </c>
      <c r="I3332" t="s">
        <v>1166</v>
      </c>
    </row>
    <row r="3333" spans="1:9" x14ac:dyDescent="0.25">
      <c r="A3333">
        <v>7550</v>
      </c>
      <c r="B3333" t="s">
        <v>73</v>
      </c>
      <c r="C3333">
        <v>340</v>
      </c>
      <c r="D3333" s="404">
        <v>45054</v>
      </c>
      <c r="E3333" t="s">
        <v>2361</v>
      </c>
      <c r="F3333">
        <v>2.4</v>
      </c>
      <c r="G3333">
        <v>2184735</v>
      </c>
      <c r="I3333" t="s">
        <v>1166</v>
      </c>
    </row>
    <row r="3334" spans="1:9" x14ac:dyDescent="0.25">
      <c r="A3334">
        <v>7550</v>
      </c>
      <c r="B3334" t="s">
        <v>73</v>
      </c>
      <c r="C3334">
        <v>340</v>
      </c>
      <c r="D3334" s="404">
        <v>45072</v>
      </c>
      <c r="E3334" t="s">
        <v>2361</v>
      </c>
      <c r="F3334">
        <v>2.4</v>
      </c>
      <c r="G3334">
        <v>2210061</v>
      </c>
      <c r="I3334" t="s">
        <v>1166</v>
      </c>
    </row>
    <row r="3335" spans="1:9" x14ac:dyDescent="0.25">
      <c r="A3335">
        <v>7550</v>
      </c>
      <c r="B3335" t="s">
        <v>73</v>
      </c>
      <c r="C3335">
        <v>340</v>
      </c>
      <c r="D3335" s="404">
        <v>45114</v>
      </c>
      <c r="E3335" t="s">
        <v>2361</v>
      </c>
      <c r="F3335">
        <v>2.4</v>
      </c>
      <c r="G3335">
        <v>2263909</v>
      </c>
      <c r="I3335" t="s">
        <v>1166</v>
      </c>
    </row>
    <row r="3336" spans="1:9" x14ac:dyDescent="0.25">
      <c r="A3336">
        <v>7550</v>
      </c>
      <c r="B3336" t="s">
        <v>73</v>
      </c>
      <c r="C3336">
        <v>340</v>
      </c>
      <c r="D3336" s="404">
        <v>45131</v>
      </c>
      <c r="E3336" t="s">
        <v>2361</v>
      </c>
      <c r="F3336">
        <v>2.4</v>
      </c>
      <c r="G3336">
        <v>2281775</v>
      </c>
      <c r="I3336" t="s">
        <v>1166</v>
      </c>
    </row>
    <row r="3337" spans="1:9" x14ac:dyDescent="0.25">
      <c r="A3337">
        <v>7550</v>
      </c>
      <c r="B3337" t="s">
        <v>73</v>
      </c>
      <c r="C3337">
        <v>340</v>
      </c>
      <c r="D3337" s="404">
        <v>45019</v>
      </c>
      <c r="E3337" t="s">
        <v>2362</v>
      </c>
      <c r="F3337">
        <v>3</v>
      </c>
      <c r="G3337">
        <v>2146131</v>
      </c>
      <c r="I3337" t="s">
        <v>1166</v>
      </c>
    </row>
    <row r="3338" spans="1:9" x14ac:dyDescent="0.25">
      <c r="A3338">
        <v>7550</v>
      </c>
      <c r="B3338" t="s">
        <v>73</v>
      </c>
      <c r="C3338">
        <v>340</v>
      </c>
      <c r="D3338" s="404">
        <v>45055</v>
      </c>
      <c r="E3338" t="s">
        <v>2362</v>
      </c>
      <c r="F3338">
        <v>3</v>
      </c>
      <c r="G3338">
        <v>2185945</v>
      </c>
      <c r="I3338" t="s">
        <v>1166</v>
      </c>
    </row>
    <row r="3339" spans="1:9" x14ac:dyDescent="0.25">
      <c r="A3339">
        <v>7550</v>
      </c>
      <c r="B3339" t="s">
        <v>73</v>
      </c>
      <c r="C3339">
        <v>340</v>
      </c>
      <c r="D3339" s="404">
        <v>45103</v>
      </c>
      <c r="E3339" t="s">
        <v>2362</v>
      </c>
      <c r="F3339">
        <v>3</v>
      </c>
      <c r="G3339">
        <v>2247434</v>
      </c>
      <c r="I3339" t="s">
        <v>1166</v>
      </c>
    </row>
    <row r="3340" spans="1:9" x14ac:dyDescent="0.25">
      <c r="A3340">
        <v>7550</v>
      </c>
      <c r="B3340" t="s">
        <v>73</v>
      </c>
      <c r="C3340">
        <v>340</v>
      </c>
      <c r="D3340" s="404">
        <v>45107</v>
      </c>
      <c r="E3340" t="s">
        <v>2362</v>
      </c>
      <c r="F3340">
        <v>3</v>
      </c>
      <c r="G3340">
        <v>2255347</v>
      </c>
      <c r="I3340" t="s">
        <v>1166</v>
      </c>
    </row>
    <row r="3341" spans="1:9" x14ac:dyDescent="0.25">
      <c r="A3341">
        <v>7550</v>
      </c>
      <c r="B3341" t="s">
        <v>73</v>
      </c>
      <c r="C3341">
        <v>340</v>
      </c>
      <c r="D3341" s="404">
        <v>45117</v>
      </c>
      <c r="E3341" t="s">
        <v>2362</v>
      </c>
      <c r="F3341">
        <v>3</v>
      </c>
      <c r="G3341">
        <v>2267474</v>
      </c>
      <c r="I3341" t="s">
        <v>1166</v>
      </c>
    </row>
    <row r="3342" spans="1:9" x14ac:dyDescent="0.25">
      <c r="A3342">
        <v>7550</v>
      </c>
      <c r="B3342" t="s">
        <v>73</v>
      </c>
      <c r="C3342">
        <v>340</v>
      </c>
      <c r="D3342" s="404">
        <v>45119</v>
      </c>
      <c r="E3342" t="s">
        <v>2362</v>
      </c>
      <c r="F3342">
        <v>3</v>
      </c>
      <c r="G3342">
        <v>2269065</v>
      </c>
      <c r="I3342" t="s">
        <v>1166</v>
      </c>
    </row>
    <row r="3343" spans="1:9" x14ac:dyDescent="0.25">
      <c r="A3343">
        <v>7550</v>
      </c>
      <c r="B3343" t="s">
        <v>73</v>
      </c>
      <c r="C3343">
        <v>340</v>
      </c>
      <c r="D3343" s="404">
        <v>45133</v>
      </c>
      <c r="E3343" t="s">
        <v>2362</v>
      </c>
      <c r="F3343">
        <v>3</v>
      </c>
      <c r="G3343">
        <v>2285162</v>
      </c>
      <c r="I3343" t="s">
        <v>1166</v>
      </c>
    </row>
    <row r="3344" spans="1:9" x14ac:dyDescent="0.25">
      <c r="A3344">
        <v>7550</v>
      </c>
      <c r="B3344" t="s">
        <v>73</v>
      </c>
      <c r="C3344">
        <v>340</v>
      </c>
      <c r="D3344" s="404">
        <v>45201</v>
      </c>
      <c r="E3344" t="s">
        <v>2362</v>
      </c>
      <c r="F3344">
        <v>3</v>
      </c>
      <c r="G3344">
        <v>2373875</v>
      </c>
      <c r="I3344" t="s">
        <v>1166</v>
      </c>
    </row>
    <row r="3345" spans="1:9" x14ac:dyDescent="0.25">
      <c r="A3345">
        <v>7550</v>
      </c>
      <c r="B3345" t="s">
        <v>73</v>
      </c>
      <c r="C3345">
        <v>340</v>
      </c>
      <c r="D3345" s="404">
        <v>45251</v>
      </c>
      <c r="E3345" t="s">
        <v>2362</v>
      </c>
      <c r="F3345">
        <v>3</v>
      </c>
      <c r="G3345">
        <v>2437907</v>
      </c>
      <c r="I3345" t="s">
        <v>1166</v>
      </c>
    </row>
    <row r="3346" spans="1:9" x14ac:dyDescent="0.25">
      <c r="A3346">
        <v>7550</v>
      </c>
      <c r="B3346" t="s">
        <v>73</v>
      </c>
      <c r="C3346">
        <v>340</v>
      </c>
      <c r="D3346" s="404">
        <v>45019</v>
      </c>
      <c r="E3346" t="s">
        <v>2363</v>
      </c>
      <c r="F3346">
        <v>3.6</v>
      </c>
      <c r="G3346">
        <v>2146130</v>
      </c>
      <c r="I3346" t="s">
        <v>1166</v>
      </c>
    </row>
    <row r="3347" spans="1:9" x14ac:dyDescent="0.25">
      <c r="A3347">
        <v>7550</v>
      </c>
      <c r="B3347" t="s">
        <v>73</v>
      </c>
      <c r="C3347">
        <v>340</v>
      </c>
      <c r="D3347" s="404">
        <v>45063</v>
      </c>
      <c r="E3347" t="s">
        <v>2363</v>
      </c>
      <c r="F3347">
        <v>3.6</v>
      </c>
      <c r="G3347">
        <v>2196819</v>
      </c>
      <c r="I3347" t="s">
        <v>1166</v>
      </c>
    </row>
    <row r="3348" spans="1:9" x14ac:dyDescent="0.25">
      <c r="A3348">
        <v>7550</v>
      </c>
      <c r="B3348" t="s">
        <v>73</v>
      </c>
      <c r="C3348">
        <v>340</v>
      </c>
      <c r="D3348" s="404">
        <v>45072</v>
      </c>
      <c r="E3348" t="s">
        <v>2363</v>
      </c>
      <c r="F3348">
        <v>3.6</v>
      </c>
      <c r="G3348">
        <v>2210060</v>
      </c>
      <c r="I3348" t="s">
        <v>1166</v>
      </c>
    </row>
    <row r="3349" spans="1:9" x14ac:dyDescent="0.25">
      <c r="A3349">
        <v>7550</v>
      </c>
      <c r="B3349" t="s">
        <v>73</v>
      </c>
      <c r="C3349">
        <v>340</v>
      </c>
      <c r="D3349" s="404">
        <v>45086</v>
      </c>
      <c r="E3349" t="s">
        <v>2363</v>
      </c>
      <c r="F3349">
        <v>3.6</v>
      </c>
      <c r="G3349">
        <v>2227201</v>
      </c>
      <c r="I3349" t="s">
        <v>1166</v>
      </c>
    </row>
    <row r="3350" spans="1:9" x14ac:dyDescent="0.25">
      <c r="A3350">
        <v>7550</v>
      </c>
      <c r="B3350" t="s">
        <v>73</v>
      </c>
      <c r="C3350">
        <v>340</v>
      </c>
      <c r="D3350" s="404">
        <v>45090</v>
      </c>
      <c r="E3350" t="s">
        <v>2363</v>
      </c>
      <c r="F3350">
        <v>3.6</v>
      </c>
      <c r="G3350">
        <v>2230819</v>
      </c>
      <c r="I3350" t="s">
        <v>1166</v>
      </c>
    </row>
    <row r="3351" spans="1:9" x14ac:dyDescent="0.25">
      <c r="A3351">
        <v>7550</v>
      </c>
      <c r="B3351" t="s">
        <v>73</v>
      </c>
      <c r="C3351">
        <v>340</v>
      </c>
      <c r="D3351" s="404">
        <v>45113</v>
      </c>
      <c r="E3351" t="s">
        <v>2363</v>
      </c>
      <c r="F3351">
        <v>3.6</v>
      </c>
      <c r="G3351">
        <v>2262177</v>
      </c>
      <c r="I3351" t="s">
        <v>1166</v>
      </c>
    </row>
    <row r="3352" spans="1:9" x14ac:dyDescent="0.25">
      <c r="A3352">
        <v>7550</v>
      </c>
      <c r="B3352" t="s">
        <v>73</v>
      </c>
      <c r="C3352">
        <v>340</v>
      </c>
      <c r="D3352" s="404">
        <v>45114</v>
      </c>
      <c r="E3352" t="s">
        <v>2363</v>
      </c>
      <c r="F3352">
        <v>3.6</v>
      </c>
      <c r="G3352">
        <v>2263910</v>
      </c>
      <c r="I3352" t="s">
        <v>1166</v>
      </c>
    </row>
    <row r="3353" spans="1:9" x14ac:dyDescent="0.25">
      <c r="A3353">
        <v>7550</v>
      </c>
      <c r="B3353" t="s">
        <v>73</v>
      </c>
      <c r="C3353">
        <v>340</v>
      </c>
      <c r="D3353" s="404">
        <v>45117</v>
      </c>
      <c r="E3353" t="s">
        <v>2363</v>
      </c>
      <c r="F3353">
        <v>3.6</v>
      </c>
      <c r="G3353">
        <v>2267477</v>
      </c>
      <c r="I3353" t="s">
        <v>1166</v>
      </c>
    </row>
    <row r="3354" spans="1:9" x14ac:dyDescent="0.25">
      <c r="A3354">
        <v>7550</v>
      </c>
      <c r="B3354" t="s">
        <v>73</v>
      </c>
      <c r="C3354">
        <v>340</v>
      </c>
      <c r="D3354" s="404">
        <v>45189</v>
      </c>
      <c r="E3354" t="s">
        <v>2363</v>
      </c>
      <c r="F3354">
        <v>3.6</v>
      </c>
      <c r="G3354">
        <v>2356995</v>
      </c>
      <c r="I3354" t="s">
        <v>1166</v>
      </c>
    </row>
    <row r="3355" spans="1:9" x14ac:dyDescent="0.25">
      <c r="A3355">
        <v>7550</v>
      </c>
      <c r="B3355" t="s">
        <v>73</v>
      </c>
      <c r="C3355">
        <v>340</v>
      </c>
      <c r="D3355" s="404">
        <v>44988</v>
      </c>
      <c r="E3355" t="s">
        <v>2364</v>
      </c>
      <c r="F3355">
        <v>3.9</v>
      </c>
      <c r="G3355">
        <v>2106216</v>
      </c>
      <c r="I3355" t="s">
        <v>1166</v>
      </c>
    </row>
    <row r="3356" spans="1:9" x14ac:dyDescent="0.25">
      <c r="A3356">
        <v>7550</v>
      </c>
      <c r="B3356" t="s">
        <v>73</v>
      </c>
      <c r="C3356">
        <v>340</v>
      </c>
      <c r="D3356" s="404">
        <v>45014</v>
      </c>
      <c r="E3356" t="s">
        <v>2364</v>
      </c>
      <c r="F3356">
        <v>3.9</v>
      </c>
      <c r="G3356">
        <v>2139617</v>
      </c>
      <c r="I3356" t="s">
        <v>1166</v>
      </c>
    </row>
    <row r="3357" spans="1:9" x14ac:dyDescent="0.25">
      <c r="A3357">
        <v>7550</v>
      </c>
      <c r="B3357" t="s">
        <v>73</v>
      </c>
      <c r="C3357">
        <v>340</v>
      </c>
      <c r="D3357" s="404">
        <v>45019</v>
      </c>
      <c r="E3357" t="s">
        <v>2364</v>
      </c>
      <c r="F3357">
        <v>3.9</v>
      </c>
      <c r="G3357">
        <v>2146123</v>
      </c>
      <c r="I3357" t="s">
        <v>1166</v>
      </c>
    </row>
    <row r="3358" spans="1:9" x14ac:dyDescent="0.25">
      <c r="A3358">
        <v>7550</v>
      </c>
      <c r="B3358" t="s">
        <v>73</v>
      </c>
      <c r="C3358">
        <v>340</v>
      </c>
      <c r="D3358" s="404">
        <v>45019</v>
      </c>
      <c r="E3358" t="s">
        <v>2364</v>
      </c>
      <c r="F3358">
        <v>3.9</v>
      </c>
      <c r="G3358">
        <v>2146129</v>
      </c>
      <c r="I3358" t="s">
        <v>1166</v>
      </c>
    </row>
    <row r="3359" spans="1:9" x14ac:dyDescent="0.25">
      <c r="A3359">
        <v>7550</v>
      </c>
      <c r="B3359" t="s">
        <v>73</v>
      </c>
      <c r="C3359">
        <v>340</v>
      </c>
      <c r="D3359" s="404">
        <v>45063</v>
      </c>
      <c r="E3359" t="s">
        <v>2364</v>
      </c>
      <c r="F3359">
        <v>3.9</v>
      </c>
      <c r="G3359">
        <v>2196816</v>
      </c>
      <c r="I3359" t="s">
        <v>1166</v>
      </c>
    </row>
    <row r="3360" spans="1:9" x14ac:dyDescent="0.25">
      <c r="A3360">
        <v>7550</v>
      </c>
      <c r="B3360" t="s">
        <v>73</v>
      </c>
      <c r="C3360">
        <v>340</v>
      </c>
      <c r="D3360" s="404">
        <v>44986</v>
      </c>
      <c r="E3360" t="s">
        <v>2365</v>
      </c>
      <c r="F3360">
        <v>4.5</v>
      </c>
      <c r="G3360">
        <v>2102771</v>
      </c>
      <c r="I3360" t="s">
        <v>1166</v>
      </c>
    </row>
    <row r="3361" spans="1:9" x14ac:dyDescent="0.25">
      <c r="A3361">
        <v>7550</v>
      </c>
      <c r="B3361" t="s">
        <v>73</v>
      </c>
      <c r="C3361">
        <v>340</v>
      </c>
      <c r="D3361" s="404">
        <v>44993</v>
      </c>
      <c r="E3361" t="s">
        <v>2365</v>
      </c>
      <c r="F3361">
        <v>4.5</v>
      </c>
      <c r="G3361">
        <v>2111937</v>
      </c>
      <c r="I3361" t="s">
        <v>1166</v>
      </c>
    </row>
    <row r="3362" spans="1:9" x14ac:dyDescent="0.25">
      <c r="A3362">
        <v>7550</v>
      </c>
      <c r="B3362" t="s">
        <v>73</v>
      </c>
      <c r="C3362">
        <v>340</v>
      </c>
      <c r="D3362" s="404">
        <v>45110</v>
      </c>
      <c r="E3362" t="s">
        <v>2365</v>
      </c>
      <c r="F3362">
        <v>4.5</v>
      </c>
      <c r="G3362">
        <v>2257283</v>
      </c>
      <c r="I3362" t="s">
        <v>1166</v>
      </c>
    </row>
    <row r="3363" spans="1:9" x14ac:dyDescent="0.25">
      <c r="A3363">
        <v>7550</v>
      </c>
      <c r="B3363" t="s">
        <v>73</v>
      </c>
      <c r="C3363">
        <v>340</v>
      </c>
      <c r="D3363" s="404">
        <v>45250</v>
      </c>
      <c r="E3363" t="s">
        <v>2365</v>
      </c>
      <c r="F3363">
        <v>4.5</v>
      </c>
      <c r="G3363">
        <v>2436043</v>
      </c>
      <c r="I3363" t="s">
        <v>1166</v>
      </c>
    </row>
    <row r="3364" spans="1:9" x14ac:dyDescent="0.25">
      <c r="A3364">
        <v>7550</v>
      </c>
      <c r="B3364" t="s">
        <v>73</v>
      </c>
      <c r="C3364">
        <v>340</v>
      </c>
      <c r="D3364" s="404">
        <v>45005</v>
      </c>
      <c r="E3364" t="s">
        <v>2366</v>
      </c>
      <c r="F3364">
        <v>5.0999999999999996</v>
      </c>
      <c r="G3364">
        <v>2126971</v>
      </c>
      <c r="I3364" t="s">
        <v>1166</v>
      </c>
    </row>
    <row r="3365" spans="1:9" x14ac:dyDescent="0.25">
      <c r="A3365">
        <v>7550</v>
      </c>
      <c r="B3365" t="s">
        <v>73</v>
      </c>
      <c r="C3365">
        <v>340</v>
      </c>
      <c r="D3365" s="404">
        <v>45038</v>
      </c>
      <c r="E3365" t="s">
        <v>2366</v>
      </c>
      <c r="F3365">
        <v>5.0999999999999996</v>
      </c>
      <c r="G3365">
        <v>2166468</v>
      </c>
      <c r="I3365" t="s">
        <v>1166</v>
      </c>
    </row>
    <row r="3366" spans="1:9" x14ac:dyDescent="0.25">
      <c r="A3366">
        <v>7550</v>
      </c>
      <c r="B3366" t="s">
        <v>73</v>
      </c>
      <c r="C3366">
        <v>340</v>
      </c>
      <c r="D3366" s="404">
        <v>45056</v>
      </c>
      <c r="E3366" t="s">
        <v>2366</v>
      </c>
      <c r="F3366">
        <v>5.0999999999999996</v>
      </c>
      <c r="G3366">
        <v>2187804</v>
      </c>
      <c r="I3366" t="s">
        <v>1166</v>
      </c>
    </row>
    <row r="3367" spans="1:9" x14ac:dyDescent="0.25">
      <c r="A3367">
        <v>7550</v>
      </c>
      <c r="B3367" t="s">
        <v>73</v>
      </c>
      <c r="C3367">
        <v>340</v>
      </c>
      <c r="D3367" s="404">
        <v>45085</v>
      </c>
      <c r="E3367" t="s">
        <v>2366</v>
      </c>
      <c r="F3367">
        <v>5.0999999999999996</v>
      </c>
      <c r="G3367">
        <v>2225484</v>
      </c>
      <c r="I3367" t="s">
        <v>1166</v>
      </c>
    </row>
    <row r="3368" spans="1:9" x14ac:dyDescent="0.25">
      <c r="A3368">
        <v>7550</v>
      </c>
      <c r="B3368" t="s">
        <v>73</v>
      </c>
      <c r="C3368">
        <v>340</v>
      </c>
      <c r="D3368" s="404">
        <v>45085</v>
      </c>
      <c r="E3368" t="s">
        <v>2366</v>
      </c>
      <c r="F3368">
        <v>5.0999999999999996</v>
      </c>
      <c r="G3368">
        <v>2225486</v>
      </c>
      <c r="I3368" t="s">
        <v>1166</v>
      </c>
    </row>
    <row r="3369" spans="1:9" x14ac:dyDescent="0.25">
      <c r="A3369">
        <v>7550</v>
      </c>
      <c r="B3369" t="s">
        <v>73</v>
      </c>
      <c r="C3369">
        <v>340</v>
      </c>
      <c r="D3369" s="404">
        <v>45086</v>
      </c>
      <c r="E3369" t="s">
        <v>2366</v>
      </c>
      <c r="F3369">
        <v>5.0999999999999996</v>
      </c>
      <c r="G3369">
        <v>2227202</v>
      </c>
      <c r="I3369" t="s">
        <v>1166</v>
      </c>
    </row>
    <row r="3370" spans="1:9" x14ac:dyDescent="0.25">
      <c r="A3370">
        <v>7550</v>
      </c>
      <c r="B3370" t="s">
        <v>73</v>
      </c>
      <c r="C3370">
        <v>340</v>
      </c>
      <c r="D3370" s="404">
        <v>45019</v>
      </c>
      <c r="E3370" t="s">
        <v>2367</v>
      </c>
      <c r="F3370">
        <v>5.4</v>
      </c>
      <c r="G3370">
        <v>2146135</v>
      </c>
      <c r="I3370" t="s">
        <v>1166</v>
      </c>
    </row>
    <row r="3371" spans="1:9" x14ac:dyDescent="0.25">
      <c r="A3371">
        <v>7550</v>
      </c>
      <c r="B3371" t="s">
        <v>73</v>
      </c>
      <c r="C3371">
        <v>340</v>
      </c>
      <c r="D3371" s="404">
        <v>45034</v>
      </c>
      <c r="E3371" t="s">
        <v>2367</v>
      </c>
      <c r="F3371">
        <v>5.4</v>
      </c>
      <c r="G3371">
        <v>2160886</v>
      </c>
      <c r="I3371" t="s">
        <v>1166</v>
      </c>
    </row>
    <row r="3372" spans="1:9" x14ac:dyDescent="0.25">
      <c r="A3372">
        <v>7550</v>
      </c>
      <c r="B3372" t="s">
        <v>73</v>
      </c>
      <c r="C3372">
        <v>340</v>
      </c>
      <c r="D3372" s="404">
        <v>45054</v>
      </c>
      <c r="E3372" t="s">
        <v>2367</v>
      </c>
      <c r="F3372">
        <v>5.4</v>
      </c>
      <c r="G3372">
        <v>2184736</v>
      </c>
      <c r="I3372" t="s">
        <v>1166</v>
      </c>
    </row>
    <row r="3373" spans="1:9" x14ac:dyDescent="0.25">
      <c r="A3373">
        <v>7550</v>
      </c>
      <c r="B3373" t="s">
        <v>73</v>
      </c>
      <c r="C3373">
        <v>340</v>
      </c>
      <c r="D3373" s="404">
        <v>45008</v>
      </c>
      <c r="E3373" t="s">
        <v>2368</v>
      </c>
      <c r="F3373">
        <v>6</v>
      </c>
      <c r="G3373">
        <v>2132278</v>
      </c>
      <c r="I3373" t="s">
        <v>1166</v>
      </c>
    </row>
    <row r="3374" spans="1:9" x14ac:dyDescent="0.25">
      <c r="A3374">
        <v>7550</v>
      </c>
      <c r="B3374" t="s">
        <v>73</v>
      </c>
      <c r="C3374">
        <v>340</v>
      </c>
      <c r="D3374" s="404">
        <v>45008</v>
      </c>
      <c r="E3374" t="s">
        <v>2368</v>
      </c>
      <c r="F3374">
        <v>6</v>
      </c>
      <c r="G3374">
        <v>2132282</v>
      </c>
      <c r="I3374" t="s">
        <v>1166</v>
      </c>
    </row>
    <row r="3375" spans="1:9" x14ac:dyDescent="0.25">
      <c r="A3375">
        <v>7550</v>
      </c>
      <c r="B3375" t="s">
        <v>73</v>
      </c>
      <c r="C3375">
        <v>340</v>
      </c>
      <c r="D3375" s="404">
        <v>45012</v>
      </c>
      <c r="E3375" t="s">
        <v>2368</v>
      </c>
      <c r="F3375">
        <v>6</v>
      </c>
      <c r="G3375">
        <v>2136003</v>
      </c>
      <c r="I3375" t="s">
        <v>1166</v>
      </c>
    </row>
    <row r="3376" spans="1:9" x14ac:dyDescent="0.25">
      <c r="A3376">
        <v>7550</v>
      </c>
      <c r="B3376" t="s">
        <v>73</v>
      </c>
      <c r="C3376">
        <v>340</v>
      </c>
      <c r="D3376" s="404">
        <v>45016</v>
      </c>
      <c r="E3376" t="s">
        <v>2368</v>
      </c>
      <c r="F3376">
        <v>6</v>
      </c>
      <c r="G3376">
        <v>2146118</v>
      </c>
      <c r="I3376" t="s">
        <v>1166</v>
      </c>
    </row>
    <row r="3377" spans="1:9" x14ac:dyDescent="0.25">
      <c r="A3377">
        <v>7550</v>
      </c>
      <c r="B3377" t="s">
        <v>73</v>
      </c>
      <c r="C3377">
        <v>340</v>
      </c>
      <c r="D3377" s="404">
        <v>45034</v>
      </c>
      <c r="E3377" t="s">
        <v>2368</v>
      </c>
      <c r="F3377">
        <v>6</v>
      </c>
      <c r="G3377">
        <v>2160888</v>
      </c>
      <c r="I3377" t="s">
        <v>1166</v>
      </c>
    </row>
    <row r="3378" spans="1:9" x14ac:dyDescent="0.25">
      <c r="A3378">
        <v>7550</v>
      </c>
      <c r="B3378" t="s">
        <v>73</v>
      </c>
      <c r="C3378">
        <v>340</v>
      </c>
      <c r="D3378" s="404">
        <v>45112</v>
      </c>
      <c r="E3378" t="s">
        <v>2368</v>
      </c>
      <c r="F3378">
        <v>6</v>
      </c>
      <c r="G3378">
        <v>2260541</v>
      </c>
      <c r="I3378" t="s">
        <v>1166</v>
      </c>
    </row>
    <row r="3379" spans="1:9" x14ac:dyDescent="0.25">
      <c r="A3379">
        <v>7550</v>
      </c>
      <c r="B3379" t="s">
        <v>73</v>
      </c>
      <c r="C3379">
        <v>340</v>
      </c>
      <c r="D3379" s="404">
        <v>45124</v>
      </c>
      <c r="E3379" t="s">
        <v>2368</v>
      </c>
      <c r="F3379">
        <v>6</v>
      </c>
      <c r="G3379">
        <v>2272732</v>
      </c>
      <c r="I3379" t="s">
        <v>1166</v>
      </c>
    </row>
    <row r="3380" spans="1:9" x14ac:dyDescent="0.25">
      <c r="A3380">
        <v>7550</v>
      </c>
      <c r="B3380" t="s">
        <v>73</v>
      </c>
      <c r="C3380">
        <v>340</v>
      </c>
      <c r="D3380" s="404">
        <v>45252</v>
      </c>
      <c r="E3380" t="s">
        <v>2368</v>
      </c>
      <c r="F3380">
        <v>6</v>
      </c>
      <c r="G3380">
        <v>2439708</v>
      </c>
      <c r="I3380" t="s">
        <v>1166</v>
      </c>
    </row>
    <row r="3381" spans="1:9" x14ac:dyDescent="0.25">
      <c r="A3381">
        <v>7550</v>
      </c>
      <c r="B3381" t="s">
        <v>73</v>
      </c>
      <c r="C3381">
        <v>340</v>
      </c>
      <c r="D3381" s="404">
        <v>45033</v>
      </c>
      <c r="E3381" t="s">
        <v>2369</v>
      </c>
      <c r="F3381">
        <v>6.6</v>
      </c>
      <c r="G3381">
        <v>2159434</v>
      </c>
      <c r="I3381" t="s">
        <v>1166</v>
      </c>
    </row>
    <row r="3382" spans="1:9" x14ac:dyDescent="0.25">
      <c r="A3382">
        <v>7550</v>
      </c>
      <c r="B3382" t="s">
        <v>73</v>
      </c>
      <c r="C3382">
        <v>340</v>
      </c>
      <c r="D3382" s="404">
        <v>45048</v>
      </c>
      <c r="E3382" t="s">
        <v>2369</v>
      </c>
      <c r="F3382">
        <v>6.6</v>
      </c>
      <c r="G3382">
        <v>2177580</v>
      </c>
      <c r="I3382" t="s">
        <v>1166</v>
      </c>
    </row>
    <row r="3383" spans="1:9" x14ac:dyDescent="0.25">
      <c r="A3383">
        <v>7550</v>
      </c>
      <c r="B3383" t="s">
        <v>73</v>
      </c>
      <c r="C3383">
        <v>340</v>
      </c>
      <c r="D3383" s="404">
        <v>45079</v>
      </c>
      <c r="E3383" t="s">
        <v>2369</v>
      </c>
      <c r="F3383">
        <v>6.6</v>
      </c>
      <c r="G3383">
        <v>2219759</v>
      </c>
      <c r="I3383" t="s">
        <v>1166</v>
      </c>
    </row>
    <row r="3384" spans="1:9" x14ac:dyDescent="0.25">
      <c r="A3384">
        <v>7550</v>
      </c>
      <c r="B3384" t="s">
        <v>73</v>
      </c>
      <c r="C3384">
        <v>340</v>
      </c>
      <c r="D3384" s="404">
        <v>45128</v>
      </c>
      <c r="E3384" t="s">
        <v>2369</v>
      </c>
      <c r="F3384">
        <v>6.6</v>
      </c>
      <c r="G3384">
        <v>2281770</v>
      </c>
      <c r="I3384" t="s">
        <v>1166</v>
      </c>
    </row>
    <row r="3385" spans="1:9" x14ac:dyDescent="0.25">
      <c r="A3385">
        <v>7550</v>
      </c>
      <c r="B3385" t="s">
        <v>73</v>
      </c>
      <c r="C3385">
        <v>340</v>
      </c>
      <c r="D3385" s="404">
        <v>45189</v>
      </c>
      <c r="E3385" t="s">
        <v>2369</v>
      </c>
      <c r="F3385">
        <v>6.6</v>
      </c>
      <c r="G3385">
        <v>2357000</v>
      </c>
      <c r="I3385" t="s">
        <v>1166</v>
      </c>
    </row>
    <row r="3386" spans="1:9" x14ac:dyDescent="0.25">
      <c r="A3386">
        <v>7550</v>
      </c>
      <c r="B3386" t="s">
        <v>73</v>
      </c>
      <c r="C3386">
        <v>340</v>
      </c>
      <c r="D3386" s="404">
        <v>45217</v>
      </c>
      <c r="E3386" t="s">
        <v>2369</v>
      </c>
      <c r="F3386">
        <v>6.6</v>
      </c>
      <c r="G3386">
        <v>2394168</v>
      </c>
      <c r="I3386" t="s">
        <v>1166</v>
      </c>
    </row>
    <row r="3387" spans="1:9" x14ac:dyDescent="0.25">
      <c r="A3387">
        <v>7550</v>
      </c>
      <c r="B3387" t="s">
        <v>73</v>
      </c>
      <c r="C3387">
        <v>340</v>
      </c>
      <c r="D3387" s="404">
        <v>45223</v>
      </c>
      <c r="E3387" t="s">
        <v>2369</v>
      </c>
      <c r="F3387">
        <v>6.6</v>
      </c>
      <c r="G3387">
        <v>2399857</v>
      </c>
      <c r="I3387" t="s">
        <v>1166</v>
      </c>
    </row>
    <row r="3388" spans="1:9" x14ac:dyDescent="0.25">
      <c r="A3388">
        <v>7550</v>
      </c>
      <c r="B3388" t="s">
        <v>73</v>
      </c>
      <c r="C3388">
        <v>340</v>
      </c>
      <c r="D3388" s="404">
        <v>44987</v>
      </c>
      <c r="E3388" t="s">
        <v>2370</v>
      </c>
      <c r="F3388">
        <v>6.9</v>
      </c>
      <c r="G3388">
        <v>2104376</v>
      </c>
      <c r="I3388" t="s">
        <v>1166</v>
      </c>
    </row>
    <row r="3389" spans="1:9" x14ac:dyDescent="0.25">
      <c r="A3389">
        <v>7550</v>
      </c>
      <c r="B3389" t="s">
        <v>73</v>
      </c>
      <c r="C3389">
        <v>340</v>
      </c>
      <c r="D3389" s="404">
        <v>45001</v>
      </c>
      <c r="E3389" t="s">
        <v>2370</v>
      </c>
      <c r="F3389">
        <v>6.9</v>
      </c>
      <c r="G3389">
        <v>2123172</v>
      </c>
      <c r="I3389" t="s">
        <v>1166</v>
      </c>
    </row>
    <row r="3390" spans="1:9" x14ac:dyDescent="0.25">
      <c r="A3390">
        <v>7550</v>
      </c>
      <c r="B3390" t="s">
        <v>73</v>
      </c>
      <c r="C3390">
        <v>340</v>
      </c>
      <c r="D3390" s="404">
        <v>45077</v>
      </c>
      <c r="E3390" t="s">
        <v>2370</v>
      </c>
      <c r="F3390">
        <v>6.9</v>
      </c>
      <c r="G3390">
        <v>2216327</v>
      </c>
      <c r="I3390" t="s">
        <v>1166</v>
      </c>
    </row>
    <row r="3391" spans="1:9" x14ac:dyDescent="0.25">
      <c r="A3391">
        <v>7550</v>
      </c>
      <c r="B3391" t="s">
        <v>73</v>
      </c>
      <c r="C3391">
        <v>340</v>
      </c>
      <c r="D3391" s="404">
        <v>45078</v>
      </c>
      <c r="E3391" t="s">
        <v>2370</v>
      </c>
      <c r="F3391">
        <v>6.9</v>
      </c>
      <c r="G3391">
        <v>2218177</v>
      </c>
      <c r="I3391" t="s">
        <v>1166</v>
      </c>
    </row>
    <row r="3392" spans="1:9" x14ac:dyDescent="0.25">
      <c r="A3392">
        <v>7550</v>
      </c>
      <c r="B3392" t="s">
        <v>73</v>
      </c>
      <c r="C3392">
        <v>340</v>
      </c>
      <c r="D3392" s="404">
        <v>45134</v>
      </c>
      <c r="E3392" t="s">
        <v>2370</v>
      </c>
      <c r="F3392">
        <v>6.9</v>
      </c>
      <c r="G3392">
        <v>2286960</v>
      </c>
      <c r="I3392" t="s">
        <v>1166</v>
      </c>
    </row>
    <row r="3393" spans="1:9" x14ac:dyDescent="0.25">
      <c r="A3393">
        <v>7550</v>
      </c>
      <c r="B3393" t="s">
        <v>73</v>
      </c>
      <c r="C3393">
        <v>340</v>
      </c>
      <c r="D3393" s="404">
        <v>45229</v>
      </c>
      <c r="E3393" t="s">
        <v>2370</v>
      </c>
      <c r="F3393">
        <v>6.9</v>
      </c>
      <c r="G3393">
        <v>2407597</v>
      </c>
      <c r="I3393" t="s">
        <v>1166</v>
      </c>
    </row>
    <row r="3394" spans="1:9" x14ac:dyDescent="0.25">
      <c r="A3394">
        <v>7550</v>
      </c>
      <c r="B3394" t="s">
        <v>73</v>
      </c>
      <c r="C3394">
        <v>340</v>
      </c>
      <c r="D3394" s="404">
        <v>45289</v>
      </c>
      <c r="E3394" t="s">
        <v>2370</v>
      </c>
      <c r="F3394">
        <v>6.9</v>
      </c>
      <c r="G3394">
        <v>2490890</v>
      </c>
      <c r="I3394" t="s">
        <v>1166</v>
      </c>
    </row>
    <row r="3395" spans="1:9" x14ac:dyDescent="0.25">
      <c r="A3395">
        <v>7550</v>
      </c>
      <c r="B3395" t="s">
        <v>73</v>
      </c>
      <c r="C3395">
        <v>340</v>
      </c>
      <c r="D3395" s="404">
        <v>44988</v>
      </c>
      <c r="E3395" t="s">
        <v>2371</v>
      </c>
      <c r="F3395">
        <v>7.5</v>
      </c>
      <c r="G3395">
        <v>2106218</v>
      </c>
      <c r="I3395" t="s">
        <v>1166</v>
      </c>
    </row>
    <row r="3396" spans="1:9" x14ac:dyDescent="0.25">
      <c r="A3396">
        <v>7550</v>
      </c>
      <c r="B3396" t="s">
        <v>73</v>
      </c>
      <c r="C3396">
        <v>340</v>
      </c>
      <c r="D3396" s="404">
        <v>45078</v>
      </c>
      <c r="E3396" t="s">
        <v>2371</v>
      </c>
      <c r="F3396">
        <v>7.5</v>
      </c>
      <c r="G3396">
        <v>2218180</v>
      </c>
      <c r="I3396" t="s">
        <v>1166</v>
      </c>
    </row>
    <row r="3397" spans="1:9" x14ac:dyDescent="0.25">
      <c r="A3397">
        <v>7550</v>
      </c>
      <c r="B3397" t="s">
        <v>73</v>
      </c>
      <c r="C3397">
        <v>340</v>
      </c>
      <c r="D3397" s="404">
        <v>45005</v>
      </c>
      <c r="E3397" t="s">
        <v>2372</v>
      </c>
      <c r="F3397">
        <v>8.1</v>
      </c>
      <c r="G3397">
        <v>2126970</v>
      </c>
      <c r="I3397" t="s">
        <v>1166</v>
      </c>
    </row>
    <row r="3398" spans="1:9" x14ac:dyDescent="0.25">
      <c r="A3398">
        <v>7550</v>
      </c>
      <c r="B3398" t="s">
        <v>73</v>
      </c>
      <c r="C3398">
        <v>340</v>
      </c>
      <c r="D3398" s="404">
        <v>45057</v>
      </c>
      <c r="E3398" t="s">
        <v>2372</v>
      </c>
      <c r="F3398">
        <v>8.1</v>
      </c>
      <c r="G3398">
        <v>2189476</v>
      </c>
      <c r="I3398" t="s">
        <v>1166</v>
      </c>
    </row>
    <row r="3399" spans="1:9" x14ac:dyDescent="0.25">
      <c r="A3399">
        <v>7550</v>
      </c>
      <c r="B3399" t="s">
        <v>73</v>
      </c>
      <c r="C3399">
        <v>340</v>
      </c>
      <c r="D3399" s="404">
        <v>45063</v>
      </c>
      <c r="E3399" t="s">
        <v>2372</v>
      </c>
      <c r="F3399">
        <v>8.1</v>
      </c>
      <c r="G3399">
        <v>2196818</v>
      </c>
      <c r="I3399" t="s">
        <v>1166</v>
      </c>
    </row>
    <row r="3400" spans="1:9" x14ac:dyDescent="0.25">
      <c r="A3400">
        <v>7550</v>
      </c>
      <c r="B3400" t="s">
        <v>73</v>
      </c>
      <c r="C3400">
        <v>340</v>
      </c>
      <c r="D3400" s="404">
        <v>45253</v>
      </c>
      <c r="E3400" t="s">
        <v>2372</v>
      </c>
      <c r="F3400">
        <v>8.1</v>
      </c>
      <c r="G3400">
        <v>2441647</v>
      </c>
      <c r="I3400" t="s">
        <v>1166</v>
      </c>
    </row>
    <row r="3401" spans="1:9" x14ac:dyDescent="0.25">
      <c r="A3401">
        <v>7550</v>
      </c>
      <c r="B3401" t="s">
        <v>73</v>
      </c>
      <c r="C3401">
        <v>340</v>
      </c>
      <c r="D3401" s="404">
        <v>45016</v>
      </c>
      <c r="E3401" t="s">
        <v>2373</v>
      </c>
      <c r="F3401">
        <v>8.4</v>
      </c>
      <c r="G3401">
        <v>2146113</v>
      </c>
      <c r="I3401" t="s">
        <v>1166</v>
      </c>
    </row>
    <row r="3402" spans="1:9" x14ac:dyDescent="0.25">
      <c r="A3402">
        <v>7550</v>
      </c>
      <c r="B3402" t="s">
        <v>73</v>
      </c>
      <c r="C3402">
        <v>340</v>
      </c>
      <c r="D3402" s="404">
        <v>45019</v>
      </c>
      <c r="E3402" t="s">
        <v>2373</v>
      </c>
      <c r="F3402">
        <v>8.4</v>
      </c>
      <c r="G3402">
        <v>2146128</v>
      </c>
      <c r="I3402" t="s">
        <v>1166</v>
      </c>
    </row>
    <row r="3403" spans="1:9" x14ac:dyDescent="0.25">
      <c r="A3403">
        <v>7550</v>
      </c>
      <c r="B3403" t="s">
        <v>73</v>
      </c>
      <c r="C3403">
        <v>340</v>
      </c>
      <c r="D3403" s="404">
        <v>45128</v>
      </c>
      <c r="E3403" t="s">
        <v>2373</v>
      </c>
      <c r="F3403">
        <v>8.4</v>
      </c>
      <c r="G3403">
        <v>2281772</v>
      </c>
      <c r="I3403" t="s">
        <v>1166</v>
      </c>
    </row>
    <row r="3404" spans="1:9" x14ac:dyDescent="0.25">
      <c r="A3404">
        <v>7550</v>
      </c>
      <c r="B3404" t="s">
        <v>73</v>
      </c>
      <c r="C3404">
        <v>340</v>
      </c>
      <c r="D3404" s="404">
        <v>45197</v>
      </c>
      <c r="E3404" t="s">
        <v>2373</v>
      </c>
      <c r="F3404">
        <v>8.4</v>
      </c>
      <c r="G3404">
        <v>2368315</v>
      </c>
      <c r="I3404" t="s">
        <v>1166</v>
      </c>
    </row>
    <row r="3405" spans="1:9" x14ac:dyDescent="0.25">
      <c r="A3405">
        <v>7550</v>
      </c>
      <c r="B3405" t="s">
        <v>73</v>
      </c>
      <c r="C3405">
        <v>340</v>
      </c>
      <c r="D3405" s="404">
        <v>45273</v>
      </c>
      <c r="E3405" t="s">
        <v>2373</v>
      </c>
      <c r="F3405">
        <v>8.4</v>
      </c>
      <c r="G3405">
        <v>2470821</v>
      </c>
      <c r="I3405" t="s">
        <v>1166</v>
      </c>
    </row>
    <row r="3406" spans="1:9" x14ac:dyDescent="0.25">
      <c r="A3406">
        <v>7550</v>
      </c>
      <c r="B3406" t="s">
        <v>73</v>
      </c>
      <c r="C3406">
        <v>340</v>
      </c>
      <c r="D3406" s="404">
        <v>45078</v>
      </c>
      <c r="E3406" t="s">
        <v>2374</v>
      </c>
      <c r="F3406">
        <v>9</v>
      </c>
      <c r="G3406">
        <v>2218178</v>
      </c>
      <c r="I3406" t="s">
        <v>1166</v>
      </c>
    </row>
    <row r="3407" spans="1:9" x14ac:dyDescent="0.25">
      <c r="A3407">
        <v>7550</v>
      </c>
      <c r="B3407" t="s">
        <v>73</v>
      </c>
      <c r="C3407">
        <v>340</v>
      </c>
      <c r="D3407" s="404">
        <v>45008</v>
      </c>
      <c r="E3407" t="s">
        <v>2375</v>
      </c>
      <c r="F3407">
        <v>9.6</v>
      </c>
      <c r="G3407">
        <v>2132283</v>
      </c>
      <c r="I3407" t="s">
        <v>1166</v>
      </c>
    </row>
    <row r="3408" spans="1:9" x14ac:dyDescent="0.25">
      <c r="A3408">
        <v>7550</v>
      </c>
      <c r="B3408" t="s">
        <v>73</v>
      </c>
      <c r="C3408">
        <v>340</v>
      </c>
      <c r="D3408" s="404">
        <v>45016</v>
      </c>
      <c r="E3408" t="s">
        <v>2375</v>
      </c>
      <c r="F3408">
        <v>9.6</v>
      </c>
      <c r="G3408">
        <v>2146117</v>
      </c>
      <c r="I3408" t="s">
        <v>1166</v>
      </c>
    </row>
    <row r="3409" spans="1:9" x14ac:dyDescent="0.25">
      <c r="A3409">
        <v>7550</v>
      </c>
      <c r="B3409" t="s">
        <v>73</v>
      </c>
      <c r="C3409">
        <v>340</v>
      </c>
      <c r="D3409" s="404">
        <v>45063</v>
      </c>
      <c r="E3409" t="s">
        <v>2375</v>
      </c>
      <c r="F3409">
        <v>9.6</v>
      </c>
      <c r="G3409">
        <v>2196817</v>
      </c>
      <c r="I3409" t="s">
        <v>1166</v>
      </c>
    </row>
    <row r="3410" spans="1:9" x14ac:dyDescent="0.25">
      <c r="A3410">
        <v>7550</v>
      </c>
      <c r="B3410" t="s">
        <v>73</v>
      </c>
      <c r="C3410">
        <v>340</v>
      </c>
      <c r="D3410" s="404">
        <v>45103</v>
      </c>
      <c r="E3410" t="s">
        <v>2375</v>
      </c>
      <c r="F3410">
        <v>9.6</v>
      </c>
      <c r="G3410">
        <v>2247436</v>
      </c>
      <c r="I3410" t="s">
        <v>1166</v>
      </c>
    </row>
    <row r="3411" spans="1:9" x14ac:dyDescent="0.25">
      <c r="A3411">
        <v>7550</v>
      </c>
      <c r="B3411" t="s">
        <v>73</v>
      </c>
      <c r="C3411">
        <v>340</v>
      </c>
      <c r="D3411" s="404">
        <v>45124</v>
      </c>
      <c r="E3411" t="s">
        <v>2375</v>
      </c>
      <c r="F3411">
        <v>9.6</v>
      </c>
      <c r="G3411">
        <v>2272728</v>
      </c>
      <c r="I3411" t="s">
        <v>1166</v>
      </c>
    </row>
    <row r="3412" spans="1:9" x14ac:dyDescent="0.25">
      <c r="A3412">
        <v>7550</v>
      </c>
      <c r="B3412" t="s">
        <v>73</v>
      </c>
      <c r="C3412">
        <v>340</v>
      </c>
      <c r="D3412" s="404">
        <v>45145</v>
      </c>
      <c r="E3412" t="s">
        <v>2375</v>
      </c>
      <c r="F3412">
        <v>9.6</v>
      </c>
      <c r="G3412">
        <v>2300512</v>
      </c>
      <c r="I3412" t="s">
        <v>1166</v>
      </c>
    </row>
    <row r="3413" spans="1:9" x14ac:dyDescent="0.25">
      <c r="A3413">
        <v>7550</v>
      </c>
      <c r="B3413" t="s">
        <v>73</v>
      </c>
      <c r="C3413">
        <v>340</v>
      </c>
      <c r="D3413" s="404">
        <v>45254</v>
      </c>
      <c r="E3413" t="s">
        <v>2375</v>
      </c>
      <c r="F3413">
        <v>9.6</v>
      </c>
      <c r="G3413">
        <v>2443620</v>
      </c>
      <c r="I3413" t="s">
        <v>1166</v>
      </c>
    </row>
    <row r="3414" spans="1:9" x14ac:dyDescent="0.25">
      <c r="A3414">
        <v>7550</v>
      </c>
      <c r="B3414" t="s">
        <v>73</v>
      </c>
      <c r="C3414">
        <v>340</v>
      </c>
      <c r="D3414" s="404">
        <v>45051</v>
      </c>
      <c r="E3414" t="s">
        <v>2376</v>
      </c>
      <c r="F3414">
        <v>9.9</v>
      </c>
      <c r="G3414">
        <v>2182793</v>
      </c>
      <c r="I3414" t="s">
        <v>1166</v>
      </c>
    </row>
    <row r="3415" spans="1:9" x14ac:dyDescent="0.25">
      <c r="A3415">
        <v>7550</v>
      </c>
      <c r="B3415" t="s">
        <v>73</v>
      </c>
      <c r="C3415">
        <v>340</v>
      </c>
      <c r="D3415" s="404">
        <v>45078</v>
      </c>
      <c r="E3415" t="s">
        <v>2376</v>
      </c>
      <c r="F3415">
        <v>9.9</v>
      </c>
      <c r="G3415">
        <v>2218176</v>
      </c>
      <c r="I3415" t="s">
        <v>1166</v>
      </c>
    </row>
    <row r="3416" spans="1:9" x14ac:dyDescent="0.25">
      <c r="A3416">
        <v>7550</v>
      </c>
      <c r="B3416" t="s">
        <v>73</v>
      </c>
      <c r="C3416">
        <v>340</v>
      </c>
      <c r="D3416" s="404">
        <v>45089</v>
      </c>
      <c r="E3416" t="s">
        <v>2376</v>
      </c>
      <c r="F3416">
        <v>9.9</v>
      </c>
      <c r="G3416">
        <v>2229457</v>
      </c>
      <c r="I3416" t="s">
        <v>1166</v>
      </c>
    </row>
    <row r="3417" spans="1:9" x14ac:dyDescent="0.25">
      <c r="A3417">
        <v>7550</v>
      </c>
      <c r="B3417" t="s">
        <v>73</v>
      </c>
      <c r="C3417">
        <v>340</v>
      </c>
      <c r="D3417" s="404">
        <v>45198</v>
      </c>
      <c r="E3417" t="s">
        <v>2376</v>
      </c>
      <c r="F3417">
        <v>9.9</v>
      </c>
      <c r="G3417">
        <v>2370141</v>
      </c>
      <c r="I3417" t="s">
        <v>1166</v>
      </c>
    </row>
    <row r="3418" spans="1:9" x14ac:dyDescent="0.25">
      <c r="A3418">
        <v>7550</v>
      </c>
      <c r="B3418" t="s">
        <v>73</v>
      </c>
      <c r="C3418">
        <v>340</v>
      </c>
      <c r="D3418" s="404">
        <v>45275</v>
      </c>
      <c r="E3418" t="s">
        <v>2376</v>
      </c>
      <c r="F3418">
        <v>9.9</v>
      </c>
      <c r="G3418">
        <v>2475056</v>
      </c>
      <c r="I3418" t="s">
        <v>1166</v>
      </c>
    </row>
    <row r="3419" spans="1:9" x14ac:dyDescent="0.25">
      <c r="A3419">
        <v>7550</v>
      </c>
      <c r="B3419" t="s">
        <v>73</v>
      </c>
      <c r="C3419">
        <v>340</v>
      </c>
      <c r="D3419" s="404">
        <v>45280</v>
      </c>
      <c r="E3419" t="s">
        <v>2376</v>
      </c>
      <c r="F3419">
        <v>9.9</v>
      </c>
      <c r="G3419">
        <v>2481301</v>
      </c>
      <c r="I3419" t="s">
        <v>1166</v>
      </c>
    </row>
    <row r="3420" spans="1:9" x14ac:dyDescent="0.25">
      <c r="A3420">
        <v>7550</v>
      </c>
      <c r="B3420" t="s">
        <v>73</v>
      </c>
      <c r="C3420">
        <v>340</v>
      </c>
      <c r="D3420" s="404">
        <v>45055</v>
      </c>
      <c r="E3420" t="s">
        <v>2377</v>
      </c>
      <c r="F3420">
        <v>10.5</v>
      </c>
      <c r="G3420">
        <v>2185944</v>
      </c>
      <c r="I3420" t="s">
        <v>1166</v>
      </c>
    </row>
    <row r="3421" spans="1:9" x14ac:dyDescent="0.25">
      <c r="A3421">
        <v>7550</v>
      </c>
      <c r="B3421" t="s">
        <v>73</v>
      </c>
      <c r="C3421">
        <v>340</v>
      </c>
      <c r="D3421" s="404">
        <v>45055</v>
      </c>
      <c r="E3421" t="s">
        <v>2377</v>
      </c>
      <c r="F3421">
        <v>10.5</v>
      </c>
      <c r="G3421">
        <v>2185947</v>
      </c>
      <c r="I3421" t="s">
        <v>1166</v>
      </c>
    </row>
    <row r="3422" spans="1:9" x14ac:dyDescent="0.25">
      <c r="A3422">
        <v>7550</v>
      </c>
      <c r="B3422" t="s">
        <v>73</v>
      </c>
      <c r="C3422">
        <v>340</v>
      </c>
      <c r="D3422" s="404">
        <v>45089</v>
      </c>
      <c r="E3422" t="s">
        <v>2377</v>
      </c>
      <c r="F3422">
        <v>10.5</v>
      </c>
      <c r="G3422">
        <v>2229458</v>
      </c>
      <c r="I3422" t="s">
        <v>1166</v>
      </c>
    </row>
    <row r="3423" spans="1:9" x14ac:dyDescent="0.25">
      <c r="A3423">
        <v>7550</v>
      </c>
      <c r="B3423" t="s">
        <v>73</v>
      </c>
      <c r="C3423">
        <v>340</v>
      </c>
      <c r="D3423" s="404">
        <v>45196</v>
      </c>
      <c r="E3423" t="s">
        <v>2377</v>
      </c>
      <c r="F3423">
        <v>10.5</v>
      </c>
      <c r="G3423">
        <v>2366413</v>
      </c>
      <c r="I3423" t="s">
        <v>1166</v>
      </c>
    </row>
    <row r="3424" spans="1:9" x14ac:dyDescent="0.25">
      <c r="A3424">
        <v>7550</v>
      </c>
      <c r="B3424" t="s">
        <v>73</v>
      </c>
      <c r="C3424">
        <v>340</v>
      </c>
      <c r="D3424" s="404">
        <v>45061</v>
      </c>
      <c r="E3424" t="s">
        <v>2378</v>
      </c>
      <c r="F3424">
        <v>11.1</v>
      </c>
      <c r="G3424">
        <v>2193094</v>
      </c>
      <c r="I3424" t="s">
        <v>1166</v>
      </c>
    </row>
    <row r="3425" spans="1:9" x14ac:dyDescent="0.25">
      <c r="A3425">
        <v>7550</v>
      </c>
      <c r="B3425" t="s">
        <v>73</v>
      </c>
      <c r="C3425">
        <v>340</v>
      </c>
      <c r="D3425" s="404">
        <v>45258</v>
      </c>
      <c r="E3425" t="s">
        <v>2378</v>
      </c>
      <c r="F3425">
        <v>11.1</v>
      </c>
      <c r="G3425">
        <v>2447753</v>
      </c>
      <c r="I3425" t="s">
        <v>1166</v>
      </c>
    </row>
    <row r="3426" spans="1:9" x14ac:dyDescent="0.25">
      <c r="A3426">
        <v>7550</v>
      </c>
      <c r="B3426" t="s">
        <v>73</v>
      </c>
      <c r="C3426">
        <v>340</v>
      </c>
      <c r="D3426" s="404">
        <v>45181</v>
      </c>
      <c r="E3426" t="s">
        <v>2379</v>
      </c>
      <c r="F3426">
        <v>11.4</v>
      </c>
      <c r="G3426">
        <v>2346204</v>
      </c>
      <c r="I3426" t="s">
        <v>1166</v>
      </c>
    </row>
    <row r="3427" spans="1:9" x14ac:dyDescent="0.25">
      <c r="A3427">
        <v>7550</v>
      </c>
      <c r="B3427" t="s">
        <v>73</v>
      </c>
      <c r="C3427">
        <v>340</v>
      </c>
      <c r="D3427" s="404">
        <v>45215</v>
      </c>
      <c r="E3427" t="s">
        <v>2379</v>
      </c>
      <c r="F3427">
        <v>11.4</v>
      </c>
      <c r="G3427">
        <v>2390980</v>
      </c>
      <c r="I3427" t="s">
        <v>1166</v>
      </c>
    </row>
    <row r="3428" spans="1:9" x14ac:dyDescent="0.25">
      <c r="A3428">
        <v>7550</v>
      </c>
      <c r="B3428" t="s">
        <v>73</v>
      </c>
      <c r="C3428">
        <v>340</v>
      </c>
      <c r="D3428" s="404">
        <v>45036</v>
      </c>
      <c r="E3428" t="s">
        <v>2380</v>
      </c>
      <c r="F3428">
        <v>12</v>
      </c>
      <c r="G3428">
        <v>2164375</v>
      </c>
      <c r="I3428" t="s">
        <v>1166</v>
      </c>
    </row>
    <row r="3429" spans="1:9" x14ac:dyDescent="0.25">
      <c r="A3429">
        <v>7550</v>
      </c>
      <c r="B3429" t="s">
        <v>73</v>
      </c>
      <c r="C3429">
        <v>340</v>
      </c>
      <c r="D3429" s="404">
        <v>45062</v>
      </c>
      <c r="E3429" t="s">
        <v>2380</v>
      </c>
      <c r="F3429">
        <v>12</v>
      </c>
      <c r="G3429">
        <v>2194697</v>
      </c>
      <c r="I3429" t="s">
        <v>1166</v>
      </c>
    </row>
    <row r="3430" spans="1:9" x14ac:dyDescent="0.25">
      <c r="A3430">
        <v>7550</v>
      </c>
      <c r="B3430" t="s">
        <v>73</v>
      </c>
      <c r="C3430">
        <v>340</v>
      </c>
      <c r="D3430" s="404">
        <v>45076</v>
      </c>
      <c r="E3430" t="s">
        <v>2380</v>
      </c>
      <c r="F3430">
        <v>12</v>
      </c>
      <c r="G3430">
        <v>2213633</v>
      </c>
      <c r="I3430" t="s">
        <v>1166</v>
      </c>
    </row>
    <row r="3431" spans="1:9" x14ac:dyDescent="0.25">
      <c r="A3431">
        <v>7550</v>
      </c>
      <c r="B3431" t="s">
        <v>73</v>
      </c>
      <c r="C3431">
        <v>340</v>
      </c>
      <c r="D3431" s="404">
        <v>45119</v>
      </c>
      <c r="E3431" t="s">
        <v>2380</v>
      </c>
      <c r="F3431">
        <v>12</v>
      </c>
      <c r="G3431">
        <v>2269066</v>
      </c>
      <c r="I3431" t="s">
        <v>1166</v>
      </c>
    </row>
    <row r="3432" spans="1:9" x14ac:dyDescent="0.25">
      <c r="A3432">
        <v>7550</v>
      </c>
      <c r="B3432" t="s">
        <v>73</v>
      </c>
      <c r="C3432">
        <v>340</v>
      </c>
      <c r="D3432" s="404">
        <v>45122</v>
      </c>
      <c r="E3432" t="s">
        <v>2381</v>
      </c>
      <c r="F3432">
        <v>12.6</v>
      </c>
      <c r="G3432">
        <v>2271562</v>
      </c>
      <c r="I3432" t="s">
        <v>1166</v>
      </c>
    </row>
    <row r="3433" spans="1:9" x14ac:dyDescent="0.25">
      <c r="A3433">
        <v>7550</v>
      </c>
      <c r="B3433" t="s">
        <v>73</v>
      </c>
      <c r="C3433">
        <v>340</v>
      </c>
      <c r="D3433" s="404">
        <v>45219</v>
      </c>
      <c r="E3433" t="s">
        <v>2381</v>
      </c>
      <c r="F3433">
        <v>12.6</v>
      </c>
      <c r="G3433">
        <v>2397673</v>
      </c>
      <c r="I3433" t="s">
        <v>1166</v>
      </c>
    </row>
    <row r="3434" spans="1:9" x14ac:dyDescent="0.25">
      <c r="A3434">
        <v>7550</v>
      </c>
      <c r="B3434" t="s">
        <v>73</v>
      </c>
      <c r="C3434">
        <v>340</v>
      </c>
      <c r="D3434" s="404">
        <v>45016</v>
      </c>
      <c r="E3434" t="s">
        <v>2382</v>
      </c>
      <c r="F3434">
        <v>12.9</v>
      </c>
      <c r="G3434">
        <v>2146112</v>
      </c>
      <c r="I3434" t="s">
        <v>1166</v>
      </c>
    </row>
    <row r="3435" spans="1:9" x14ac:dyDescent="0.25">
      <c r="A3435">
        <v>7550</v>
      </c>
      <c r="B3435" t="s">
        <v>73</v>
      </c>
      <c r="C3435">
        <v>340</v>
      </c>
      <c r="D3435" s="404">
        <v>45117</v>
      </c>
      <c r="E3435" t="s">
        <v>2383</v>
      </c>
      <c r="F3435">
        <v>13.5</v>
      </c>
      <c r="G3435">
        <v>2267475</v>
      </c>
      <c r="I3435" t="s">
        <v>1166</v>
      </c>
    </row>
    <row r="3436" spans="1:9" x14ac:dyDescent="0.25">
      <c r="A3436">
        <v>7550</v>
      </c>
      <c r="B3436" t="s">
        <v>73</v>
      </c>
      <c r="C3436">
        <v>340</v>
      </c>
      <c r="D3436" s="404">
        <v>45124</v>
      </c>
      <c r="E3436" t="s">
        <v>2383</v>
      </c>
      <c r="F3436">
        <v>13.5</v>
      </c>
      <c r="G3436">
        <v>2272729</v>
      </c>
      <c r="I3436" t="s">
        <v>1166</v>
      </c>
    </row>
    <row r="3437" spans="1:9" x14ac:dyDescent="0.25">
      <c r="A3437">
        <v>7550</v>
      </c>
      <c r="B3437" t="s">
        <v>73</v>
      </c>
      <c r="C3437">
        <v>340</v>
      </c>
      <c r="D3437" s="404">
        <v>45194</v>
      </c>
      <c r="E3437" t="s">
        <v>2383</v>
      </c>
      <c r="F3437">
        <v>13.5</v>
      </c>
      <c r="G3437">
        <v>2362517</v>
      </c>
      <c r="I3437" t="s">
        <v>1166</v>
      </c>
    </row>
    <row r="3438" spans="1:9" x14ac:dyDescent="0.25">
      <c r="A3438">
        <v>7550</v>
      </c>
      <c r="B3438" t="s">
        <v>73</v>
      </c>
      <c r="C3438">
        <v>340</v>
      </c>
      <c r="D3438" s="404">
        <v>45118</v>
      </c>
      <c r="E3438" t="s">
        <v>2384</v>
      </c>
      <c r="F3438">
        <v>14.1</v>
      </c>
      <c r="G3438">
        <v>2267480</v>
      </c>
      <c r="I3438" t="s">
        <v>1166</v>
      </c>
    </row>
    <row r="3439" spans="1:9" x14ac:dyDescent="0.25">
      <c r="A3439">
        <v>7550</v>
      </c>
      <c r="B3439" t="s">
        <v>73</v>
      </c>
      <c r="C3439">
        <v>340</v>
      </c>
      <c r="D3439" s="404">
        <v>45133</v>
      </c>
      <c r="E3439" t="s">
        <v>2384</v>
      </c>
      <c r="F3439">
        <v>14.1</v>
      </c>
      <c r="G3439">
        <v>2285159</v>
      </c>
      <c r="I3439" t="s">
        <v>1166</v>
      </c>
    </row>
    <row r="3440" spans="1:9" x14ac:dyDescent="0.25">
      <c r="A3440">
        <v>7550</v>
      </c>
      <c r="B3440" t="s">
        <v>73</v>
      </c>
      <c r="C3440">
        <v>340</v>
      </c>
      <c r="D3440" s="404">
        <v>44986</v>
      </c>
      <c r="E3440" t="s">
        <v>2385</v>
      </c>
      <c r="F3440">
        <v>14.4</v>
      </c>
      <c r="G3440">
        <v>2102768</v>
      </c>
      <c r="I3440" t="s">
        <v>1166</v>
      </c>
    </row>
    <row r="3441" spans="1:9" x14ac:dyDescent="0.25">
      <c r="A3441">
        <v>7550</v>
      </c>
      <c r="B3441" t="s">
        <v>73</v>
      </c>
      <c r="C3441">
        <v>340</v>
      </c>
      <c r="D3441" s="404">
        <v>45061</v>
      </c>
      <c r="E3441" t="s">
        <v>2385</v>
      </c>
      <c r="F3441">
        <v>14.4</v>
      </c>
      <c r="G3441">
        <v>2193092</v>
      </c>
      <c r="I3441" t="s">
        <v>1166</v>
      </c>
    </row>
    <row r="3442" spans="1:9" x14ac:dyDescent="0.25">
      <c r="A3442">
        <v>7550</v>
      </c>
      <c r="B3442" t="s">
        <v>73</v>
      </c>
      <c r="C3442">
        <v>340</v>
      </c>
      <c r="D3442" s="404">
        <v>45190</v>
      </c>
      <c r="E3442" t="s">
        <v>2385</v>
      </c>
      <c r="F3442">
        <v>14.4</v>
      </c>
      <c r="G3442">
        <v>2358772</v>
      </c>
      <c r="I3442" t="s">
        <v>1166</v>
      </c>
    </row>
    <row r="3443" spans="1:9" x14ac:dyDescent="0.25">
      <c r="A3443">
        <v>7550</v>
      </c>
      <c r="B3443" t="s">
        <v>73</v>
      </c>
      <c r="C3443">
        <v>340</v>
      </c>
      <c r="D3443" s="404">
        <v>45005</v>
      </c>
      <c r="E3443" t="s">
        <v>2386</v>
      </c>
      <c r="F3443">
        <v>15</v>
      </c>
      <c r="G3443">
        <v>2126973</v>
      </c>
      <c r="I3443" t="s">
        <v>1166</v>
      </c>
    </row>
    <row r="3444" spans="1:9" x14ac:dyDescent="0.25">
      <c r="A3444">
        <v>7550</v>
      </c>
      <c r="B3444" t="s">
        <v>73</v>
      </c>
      <c r="C3444">
        <v>340</v>
      </c>
      <c r="D3444" s="404">
        <v>45006</v>
      </c>
      <c r="E3444" t="s">
        <v>2387</v>
      </c>
      <c r="F3444">
        <v>15.6</v>
      </c>
      <c r="G3444">
        <v>2128560</v>
      </c>
      <c r="I3444" t="s">
        <v>1166</v>
      </c>
    </row>
    <row r="3445" spans="1:9" x14ac:dyDescent="0.25">
      <c r="A3445">
        <v>7550</v>
      </c>
      <c r="B3445" t="s">
        <v>73</v>
      </c>
      <c r="C3445">
        <v>340</v>
      </c>
      <c r="D3445" s="404">
        <v>45007</v>
      </c>
      <c r="E3445" t="s">
        <v>2387</v>
      </c>
      <c r="F3445">
        <v>15.6</v>
      </c>
      <c r="G3445">
        <v>2130318</v>
      </c>
      <c r="I3445" t="s">
        <v>1166</v>
      </c>
    </row>
    <row r="3446" spans="1:9" x14ac:dyDescent="0.25">
      <c r="A3446">
        <v>7550</v>
      </c>
      <c r="B3446" t="s">
        <v>73</v>
      </c>
      <c r="C3446">
        <v>340</v>
      </c>
      <c r="D3446" s="404">
        <v>45089</v>
      </c>
      <c r="E3446" t="s">
        <v>2387</v>
      </c>
      <c r="F3446">
        <v>15.6</v>
      </c>
      <c r="G3446">
        <v>2229461</v>
      </c>
      <c r="I3446" t="s">
        <v>1166</v>
      </c>
    </row>
    <row r="3447" spans="1:9" x14ac:dyDescent="0.25">
      <c r="A3447">
        <v>7550</v>
      </c>
      <c r="B3447" t="s">
        <v>73</v>
      </c>
      <c r="C3447">
        <v>340</v>
      </c>
      <c r="D3447" s="404">
        <v>45189</v>
      </c>
      <c r="E3447" t="s">
        <v>2387</v>
      </c>
      <c r="F3447">
        <v>15.6</v>
      </c>
      <c r="G3447">
        <v>2356990</v>
      </c>
      <c r="I3447" t="s">
        <v>1166</v>
      </c>
    </row>
    <row r="3448" spans="1:9" x14ac:dyDescent="0.25">
      <c r="A3448">
        <v>7550</v>
      </c>
      <c r="B3448" t="s">
        <v>73</v>
      </c>
      <c r="C3448">
        <v>340</v>
      </c>
      <c r="D3448" s="404">
        <v>45071</v>
      </c>
      <c r="E3448" t="s">
        <v>2388</v>
      </c>
      <c r="F3448">
        <v>15.9</v>
      </c>
      <c r="G3448">
        <v>2207796</v>
      </c>
      <c r="I3448" t="s">
        <v>1166</v>
      </c>
    </row>
    <row r="3449" spans="1:9" x14ac:dyDescent="0.25">
      <c r="A3449">
        <v>7550</v>
      </c>
      <c r="B3449" t="s">
        <v>73</v>
      </c>
      <c r="C3449">
        <v>340</v>
      </c>
      <c r="D3449" s="404">
        <v>45136</v>
      </c>
      <c r="E3449" t="s">
        <v>2388</v>
      </c>
      <c r="F3449">
        <v>15.9</v>
      </c>
      <c r="G3449">
        <v>2289140</v>
      </c>
      <c r="I3449" t="s">
        <v>1166</v>
      </c>
    </row>
    <row r="3450" spans="1:9" x14ac:dyDescent="0.25">
      <c r="A3450">
        <v>7550</v>
      </c>
      <c r="B3450" t="s">
        <v>73</v>
      </c>
      <c r="C3450">
        <v>340</v>
      </c>
      <c r="D3450" s="404">
        <v>45020</v>
      </c>
      <c r="E3450" t="s">
        <v>2389</v>
      </c>
      <c r="F3450">
        <v>16.5</v>
      </c>
      <c r="G3450">
        <v>2147668</v>
      </c>
      <c r="I3450" t="s">
        <v>1166</v>
      </c>
    </row>
    <row r="3451" spans="1:9" x14ac:dyDescent="0.25">
      <c r="A3451">
        <v>7550</v>
      </c>
      <c r="B3451" t="s">
        <v>73</v>
      </c>
      <c r="C3451">
        <v>340</v>
      </c>
      <c r="D3451" s="404">
        <v>45036</v>
      </c>
      <c r="E3451" t="s">
        <v>2390</v>
      </c>
      <c r="F3451">
        <v>17.100000000000001</v>
      </c>
      <c r="G3451">
        <v>2164377</v>
      </c>
      <c r="I3451" t="s">
        <v>1166</v>
      </c>
    </row>
    <row r="3452" spans="1:9" x14ac:dyDescent="0.25">
      <c r="A3452">
        <v>7550</v>
      </c>
      <c r="B3452" t="s">
        <v>73</v>
      </c>
      <c r="C3452">
        <v>340</v>
      </c>
      <c r="D3452" s="404">
        <v>45051</v>
      </c>
      <c r="E3452" t="s">
        <v>2390</v>
      </c>
      <c r="F3452">
        <v>17.100000000000001</v>
      </c>
      <c r="G3452">
        <v>2182796</v>
      </c>
      <c r="I3452" t="s">
        <v>1166</v>
      </c>
    </row>
    <row r="3453" spans="1:9" x14ac:dyDescent="0.25">
      <c r="A3453">
        <v>7550</v>
      </c>
      <c r="B3453" t="s">
        <v>73</v>
      </c>
      <c r="C3453">
        <v>340</v>
      </c>
      <c r="D3453" s="404">
        <v>45231</v>
      </c>
      <c r="E3453" t="s">
        <v>2390</v>
      </c>
      <c r="F3453">
        <v>17.100000000000001</v>
      </c>
      <c r="G3453">
        <v>2411812</v>
      </c>
      <c r="I3453" t="s">
        <v>1166</v>
      </c>
    </row>
    <row r="3454" spans="1:9" x14ac:dyDescent="0.25">
      <c r="A3454">
        <v>7550</v>
      </c>
      <c r="B3454" t="s">
        <v>73</v>
      </c>
      <c r="C3454">
        <v>340</v>
      </c>
      <c r="D3454" s="404">
        <v>45209</v>
      </c>
      <c r="E3454" t="s">
        <v>2391</v>
      </c>
      <c r="F3454">
        <v>17.399999999999999</v>
      </c>
      <c r="G3454">
        <v>2383208</v>
      </c>
      <c r="I3454" t="s">
        <v>1166</v>
      </c>
    </row>
    <row r="3455" spans="1:9" x14ac:dyDescent="0.25">
      <c r="A3455">
        <v>7550</v>
      </c>
      <c r="B3455" t="s">
        <v>73</v>
      </c>
      <c r="C3455">
        <v>340</v>
      </c>
      <c r="D3455" s="404">
        <v>45217</v>
      </c>
      <c r="E3455" t="s">
        <v>2391</v>
      </c>
      <c r="F3455">
        <v>17.399999999999999</v>
      </c>
      <c r="G3455">
        <v>2394171</v>
      </c>
      <c r="I3455" t="s">
        <v>1166</v>
      </c>
    </row>
    <row r="3456" spans="1:9" x14ac:dyDescent="0.25">
      <c r="A3456">
        <v>7550</v>
      </c>
      <c r="B3456" t="s">
        <v>73</v>
      </c>
      <c r="C3456">
        <v>340</v>
      </c>
      <c r="D3456" s="404">
        <v>45170</v>
      </c>
      <c r="E3456" t="s">
        <v>2392</v>
      </c>
      <c r="F3456">
        <v>18</v>
      </c>
      <c r="G3456">
        <v>2334455</v>
      </c>
      <c r="I3456" t="s">
        <v>1166</v>
      </c>
    </row>
    <row r="3457" spans="1:9" x14ac:dyDescent="0.25">
      <c r="A3457">
        <v>7550</v>
      </c>
      <c r="B3457" t="s">
        <v>73</v>
      </c>
      <c r="C3457">
        <v>340</v>
      </c>
      <c r="D3457" s="404">
        <v>45085</v>
      </c>
      <c r="E3457" t="s">
        <v>2393</v>
      </c>
      <c r="F3457">
        <v>18.600000000000001</v>
      </c>
      <c r="G3457">
        <v>2225482</v>
      </c>
      <c r="I3457" t="s">
        <v>1166</v>
      </c>
    </row>
    <row r="3458" spans="1:9" x14ac:dyDescent="0.25">
      <c r="A3458">
        <v>7550</v>
      </c>
      <c r="B3458" t="s">
        <v>73</v>
      </c>
      <c r="C3458">
        <v>340</v>
      </c>
      <c r="D3458" s="404">
        <v>45145</v>
      </c>
      <c r="E3458" t="s">
        <v>2393</v>
      </c>
      <c r="F3458">
        <v>18.600000000000001</v>
      </c>
      <c r="G3458">
        <v>2300514</v>
      </c>
      <c r="I3458" t="s">
        <v>1166</v>
      </c>
    </row>
    <row r="3459" spans="1:9" x14ac:dyDescent="0.25">
      <c r="A3459">
        <v>7550</v>
      </c>
      <c r="B3459" t="s">
        <v>73</v>
      </c>
      <c r="C3459">
        <v>340</v>
      </c>
      <c r="D3459" s="404">
        <v>45274</v>
      </c>
      <c r="E3459" t="s">
        <v>2394</v>
      </c>
      <c r="F3459">
        <v>18.899999999999999</v>
      </c>
      <c r="G3459">
        <v>2472833</v>
      </c>
      <c r="I3459" t="s">
        <v>1166</v>
      </c>
    </row>
    <row r="3460" spans="1:9" x14ac:dyDescent="0.25">
      <c r="A3460">
        <v>7550</v>
      </c>
      <c r="B3460" t="s">
        <v>73</v>
      </c>
      <c r="C3460">
        <v>340</v>
      </c>
      <c r="D3460" s="404">
        <v>45049</v>
      </c>
      <c r="E3460" t="s">
        <v>2395</v>
      </c>
      <c r="F3460">
        <v>19.5</v>
      </c>
      <c r="G3460">
        <v>2179253</v>
      </c>
      <c r="I3460" t="s">
        <v>1166</v>
      </c>
    </row>
    <row r="3461" spans="1:9" x14ac:dyDescent="0.25">
      <c r="A3461">
        <v>7550</v>
      </c>
      <c r="B3461" t="s">
        <v>73</v>
      </c>
      <c r="C3461">
        <v>340</v>
      </c>
      <c r="D3461" s="404">
        <v>45034</v>
      </c>
      <c r="E3461" t="s">
        <v>2396</v>
      </c>
      <c r="F3461">
        <v>20.100000000000001</v>
      </c>
      <c r="G3461">
        <v>2160887</v>
      </c>
      <c r="I3461" t="s">
        <v>1166</v>
      </c>
    </row>
    <row r="3462" spans="1:9" x14ac:dyDescent="0.25">
      <c r="A3462">
        <v>7550</v>
      </c>
      <c r="B3462" t="s">
        <v>73</v>
      </c>
      <c r="C3462">
        <v>340</v>
      </c>
      <c r="D3462" s="404">
        <v>45190</v>
      </c>
      <c r="E3462" t="s">
        <v>2396</v>
      </c>
      <c r="F3462">
        <v>20.100000000000001</v>
      </c>
      <c r="G3462">
        <v>2358777</v>
      </c>
      <c r="I3462" t="s">
        <v>1166</v>
      </c>
    </row>
    <row r="3463" spans="1:9" x14ac:dyDescent="0.25">
      <c r="A3463">
        <v>7550</v>
      </c>
      <c r="B3463" t="s">
        <v>73</v>
      </c>
      <c r="C3463">
        <v>340</v>
      </c>
      <c r="D3463" s="404">
        <v>45253</v>
      </c>
      <c r="E3463" t="s">
        <v>2396</v>
      </c>
      <c r="F3463">
        <v>20.100000000000001</v>
      </c>
      <c r="G3463">
        <v>2441649</v>
      </c>
      <c r="I3463" t="s">
        <v>1166</v>
      </c>
    </row>
    <row r="3464" spans="1:9" x14ac:dyDescent="0.25">
      <c r="A3464">
        <v>7550</v>
      </c>
      <c r="B3464" t="s">
        <v>73</v>
      </c>
      <c r="C3464">
        <v>340</v>
      </c>
      <c r="D3464" s="404">
        <v>45267</v>
      </c>
      <c r="E3464" t="s">
        <v>2396</v>
      </c>
      <c r="F3464">
        <v>20.100000000000001</v>
      </c>
      <c r="G3464">
        <v>2462889</v>
      </c>
      <c r="I3464" t="s">
        <v>1166</v>
      </c>
    </row>
    <row r="3465" spans="1:9" x14ac:dyDescent="0.25">
      <c r="A3465">
        <v>7550</v>
      </c>
      <c r="B3465" t="s">
        <v>73</v>
      </c>
      <c r="C3465">
        <v>340</v>
      </c>
      <c r="D3465" s="404">
        <v>45279</v>
      </c>
      <c r="E3465" t="s">
        <v>2396</v>
      </c>
      <c r="F3465">
        <v>20.100000000000001</v>
      </c>
      <c r="G3465">
        <v>2479398</v>
      </c>
      <c r="I3465" t="s">
        <v>1166</v>
      </c>
    </row>
    <row r="3466" spans="1:9" x14ac:dyDescent="0.25">
      <c r="A3466">
        <v>7550</v>
      </c>
      <c r="B3466" t="s">
        <v>73</v>
      </c>
      <c r="C3466">
        <v>340</v>
      </c>
      <c r="D3466" s="404">
        <v>45077</v>
      </c>
      <c r="E3466" t="s">
        <v>2397</v>
      </c>
      <c r="F3466">
        <v>21</v>
      </c>
      <c r="G3466">
        <v>2216329</v>
      </c>
      <c r="I3466" t="s">
        <v>1166</v>
      </c>
    </row>
    <row r="3467" spans="1:9" x14ac:dyDescent="0.25">
      <c r="A3467">
        <v>7550</v>
      </c>
      <c r="B3467" t="s">
        <v>73</v>
      </c>
      <c r="C3467">
        <v>340</v>
      </c>
      <c r="D3467" s="404">
        <v>45197</v>
      </c>
      <c r="E3467" t="s">
        <v>2397</v>
      </c>
      <c r="F3467">
        <v>21</v>
      </c>
      <c r="G3467">
        <v>2368317</v>
      </c>
      <c r="I3467" t="s">
        <v>1166</v>
      </c>
    </row>
    <row r="3468" spans="1:9" x14ac:dyDescent="0.25">
      <c r="A3468">
        <v>7550</v>
      </c>
      <c r="B3468" t="s">
        <v>73</v>
      </c>
      <c r="C3468">
        <v>340</v>
      </c>
      <c r="D3468" s="404">
        <v>45216</v>
      </c>
      <c r="E3468" t="s">
        <v>2397</v>
      </c>
      <c r="F3468">
        <v>21</v>
      </c>
      <c r="G3468">
        <v>2392485</v>
      </c>
      <c r="I3468" t="s">
        <v>1166</v>
      </c>
    </row>
    <row r="3469" spans="1:9" x14ac:dyDescent="0.25">
      <c r="A3469">
        <v>7550</v>
      </c>
      <c r="B3469" t="s">
        <v>73</v>
      </c>
      <c r="C3469">
        <v>340</v>
      </c>
      <c r="D3469" s="404">
        <v>45223</v>
      </c>
      <c r="E3469" t="s">
        <v>2398</v>
      </c>
      <c r="F3469">
        <v>21.6</v>
      </c>
      <c r="G3469">
        <v>2399859</v>
      </c>
      <c r="I3469" t="s">
        <v>1166</v>
      </c>
    </row>
    <row r="3470" spans="1:9" x14ac:dyDescent="0.25">
      <c r="A3470">
        <v>7550</v>
      </c>
      <c r="B3470" t="s">
        <v>73</v>
      </c>
      <c r="C3470">
        <v>340</v>
      </c>
      <c r="D3470" s="404">
        <v>45070</v>
      </c>
      <c r="E3470" t="s">
        <v>2399</v>
      </c>
      <c r="F3470">
        <v>21.9</v>
      </c>
      <c r="G3470">
        <v>2205988</v>
      </c>
      <c r="I3470" t="s">
        <v>1166</v>
      </c>
    </row>
    <row r="3471" spans="1:9" x14ac:dyDescent="0.25">
      <c r="A3471">
        <v>7550</v>
      </c>
      <c r="B3471" t="s">
        <v>73</v>
      </c>
      <c r="C3471">
        <v>340</v>
      </c>
      <c r="D3471" s="404">
        <v>45103</v>
      </c>
      <c r="E3471" t="s">
        <v>2399</v>
      </c>
      <c r="F3471">
        <v>21.9</v>
      </c>
      <c r="G3471">
        <v>2247429</v>
      </c>
      <c r="I3471" t="s">
        <v>1166</v>
      </c>
    </row>
    <row r="3472" spans="1:9" x14ac:dyDescent="0.25">
      <c r="A3472">
        <v>7550</v>
      </c>
      <c r="B3472" t="s">
        <v>73</v>
      </c>
      <c r="C3472">
        <v>340</v>
      </c>
      <c r="D3472" s="404">
        <v>45162</v>
      </c>
      <c r="E3472" t="s">
        <v>2399</v>
      </c>
      <c r="F3472">
        <v>21.9</v>
      </c>
      <c r="G3472">
        <v>2323185</v>
      </c>
      <c r="I3472" t="s">
        <v>1166</v>
      </c>
    </row>
    <row r="3473" spans="1:9" x14ac:dyDescent="0.25">
      <c r="A3473">
        <v>7550</v>
      </c>
      <c r="B3473" t="s">
        <v>73</v>
      </c>
      <c r="C3473">
        <v>340</v>
      </c>
      <c r="D3473" s="404">
        <v>45086</v>
      </c>
      <c r="E3473" t="s">
        <v>2400</v>
      </c>
      <c r="F3473">
        <v>22.5</v>
      </c>
      <c r="G3473">
        <v>2227203</v>
      </c>
      <c r="I3473" t="s">
        <v>1166</v>
      </c>
    </row>
    <row r="3474" spans="1:9" x14ac:dyDescent="0.25">
      <c r="A3474">
        <v>7550</v>
      </c>
      <c r="B3474" t="s">
        <v>73</v>
      </c>
      <c r="C3474">
        <v>340</v>
      </c>
      <c r="D3474" s="404">
        <v>45107</v>
      </c>
      <c r="E3474" t="s">
        <v>2400</v>
      </c>
      <c r="F3474">
        <v>22.5</v>
      </c>
      <c r="G3474">
        <v>2255349</v>
      </c>
      <c r="I3474" t="s">
        <v>1166</v>
      </c>
    </row>
    <row r="3475" spans="1:9" x14ac:dyDescent="0.25">
      <c r="A3475">
        <v>7550</v>
      </c>
      <c r="B3475" t="s">
        <v>73</v>
      </c>
      <c r="C3475">
        <v>340</v>
      </c>
      <c r="D3475" s="404">
        <v>45181</v>
      </c>
      <c r="E3475" t="s">
        <v>2400</v>
      </c>
      <c r="F3475">
        <v>22.5</v>
      </c>
      <c r="G3475">
        <v>2346202</v>
      </c>
      <c r="I3475" t="s">
        <v>1166</v>
      </c>
    </row>
    <row r="3476" spans="1:9" x14ac:dyDescent="0.25">
      <c r="A3476">
        <v>7550</v>
      </c>
      <c r="B3476" t="s">
        <v>73</v>
      </c>
      <c r="C3476">
        <v>340</v>
      </c>
      <c r="D3476" s="404">
        <v>45196</v>
      </c>
      <c r="E3476" t="s">
        <v>2401</v>
      </c>
      <c r="F3476">
        <v>24.6</v>
      </c>
      <c r="G3476">
        <v>2366414</v>
      </c>
      <c r="I3476" t="s">
        <v>1166</v>
      </c>
    </row>
    <row r="3477" spans="1:9" x14ac:dyDescent="0.25">
      <c r="A3477">
        <v>7550</v>
      </c>
      <c r="B3477" t="s">
        <v>73</v>
      </c>
      <c r="C3477">
        <v>340</v>
      </c>
      <c r="D3477" s="404">
        <v>45201</v>
      </c>
      <c r="E3477" t="s">
        <v>2401</v>
      </c>
      <c r="F3477">
        <v>24.6</v>
      </c>
      <c r="G3477">
        <v>2373878</v>
      </c>
      <c r="I3477" t="s">
        <v>1166</v>
      </c>
    </row>
    <row r="3478" spans="1:9" x14ac:dyDescent="0.25">
      <c r="A3478">
        <v>7550</v>
      </c>
      <c r="B3478" t="s">
        <v>73</v>
      </c>
      <c r="C3478">
        <v>340</v>
      </c>
      <c r="D3478" s="404">
        <v>45169</v>
      </c>
      <c r="E3478" t="s">
        <v>2402</v>
      </c>
      <c r="F3478">
        <v>24.9</v>
      </c>
      <c r="G3478">
        <v>2332402</v>
      </c>
      <c r="I3478" t="s">
        <v>1166</v>
      </c>
    </row>
    <row r="3479" spans="1:9" x14ac:dyDescent="0.25">
      <c r="A3479">
        <v>7550</v>
      </c>
      <c r="B3479" t="s">
        <v>73</v>
      </c>
      <c r="C3479">
        <v>340</v>
      </c>
      <c r="D3479" s="404">
        <v>45264</v>
      </c>
      <c r="E3479" t="s">
        <v>2402</v>
      </c>
      <c r="F3479">
        <v>24.9</v>
      </c>
      <c r="G3479">
        <v>2457090</v>
      </c>
      <c r="I3479" t="s">
        <v>1166</v>
      </c>
    </row>
    <row r="3480" spans="1:9" x14ac:dyDescent="0.25">
      <c r="A3480">
        <v>7550</v>
      </c>
      <c r="B3480" t="s">
        <v>73</v>
      </c>
      <c r="C3480">
        <v>340</v>
      </c>
      <c r="D3480" s="404">
        <v>45265</v>
      </c>
      <c r="E3480" t="s">
        <v>2402</v>
      </c>
      <c r="F3480">
        <v>24.9</v>
      </c>
      <c r="G3480">
        <v>2458799</v>
      </c>
      <c r="I3480" t="s">
        <v>1166</v>
      </c>
    </row>
    <row r="3481" spans="1:9" x14ac:dyDescent="0.25">
      <c r="A3481">
        <v>7550</v>
      </c>
      <c r="B3481" t="s">
        <v>73</v>
      </c>
      <c r="C3481">
        <v>340</v>
      </c>
      <c r="D3481" s="404">
        <v>45133</v>
      </c>
      <c r="E3481" t="s">
        <v>2403</v>
      </c>
      <c r="F3481">
        <v>25.5</v>
      </c>
      <c r="G3481">
        <v>2285160</v>
      </c>
      <c r="I3481" t="s">
        <v>1166</v>
      </c>
    </row>
    <row r="3482" spans="1:9" x14ac:dyDescent="0.25">
      <c r="A3482">
        <v>7550</v>
      </c>
      <c r="B3482" t="s">
        <v>73</v>
      </c>
      <c r="C3482">
        <v>340</v>
      </c>
      <c r="D3482" s="404">
        <v>45271</v>
      </c>
      <c r="E3482" t="s">
        <v>2403</v>
      </c>
      <c r="F3482">
        <v>25.5</v>
      </c>
      <c r="G3482">
        <v>2466959</v>
      </c>
      <c r="I3482" t="s">
        <v>1166</v>
      </c>
    </row>
    <row r="3483" spans="1:9" x14ac:dyDescent="0.25">
      <c r="A3483">
        <v>7550</v>
      </c>
      <c r="B3483" t="s">
        <v>73</v>
      </c>
      <c r="C3483">
        <v>340</v>
      </c>
      <c r="D3483" s="404">
        <v>45117</v>
      </c>
      <c r="E3483" t="s">
        <v>2404</v>
      </c>
      <c r="F3483">
        <v>26.1</v>
      </c>
      <c r="G3483">
        <v>2267478</v>
      </c>
      <c r="I3483" t="s">
        <v>1166</v>
      </c>
    </row>
    <row r="3484" spans="1:9" x14ac:dyDescent="0.25">
      <c r="A3484">
        <v>7550</v>
      </c>
      <c r="B3484" t="s">
        <v>73</v>
      </c>
      <c r="C3484">
        <v>340</v>
      </c>
      <c r="D3484" s="404">
        <v>45278</v>
      </c>
      <c r="E3484" t="s">
        <v>2404</v>
      </c>
      <c r="F3484">
        <v>26.1</v>
      </c>
      <c r="G3484">
        <v>2477640</v>
      </c>
      <c r="I3484" t="s">
        <v>1166</v>
      </c>
    </row>
    <row r="3485" spans="1:9" x14ac:dyDescent="0.25">
      <c r="A3485">
        <v>7550</v>
      </c>
      <c r="B3485" t="s">
        <v>73</v>
      </c>
      <c r="C3485">
        <v>340</v>
      </c>
      <c r="D3485" s="404">
        <v>45078</v>
      </c>
      <c r="E3485" t="s">
        <v>2405</v>
      </c>
      <c r="F3485">
        <v>26.4</v>
      </c>
      <c r="G3485">
        <v>2218175</v>
      </c>
      <c r="I3485" t="s">
        <v>1166</v>
      </c>
    </row>
    <row r="3486" spans="1:9" x14ac:dyDescent="0.25">
      <c r="A3486">
        <v>7550</v>
      </c>
      <c r="B3486" t="s">
        <v>73</v>
      </c>
      <c r="C3486">
        <v>340</v>
      </c>
      <c r="D3486" s="404">
        <v>45230</v>
      </c>
      <c r="E3486" t="s">
        <v>2406</v>
      </c>
      <c r="F3486">
        <v>27</v>
      </c>
      <c r="G3486">
        <v>2409149</v>
      </c>
      <c r="I3486" t="s">
        <v>1166</v>
      </c>
    </row>
    <row r="3487" spans="1:9" x14ac:dyDescent="0.25">
      <c r="A3487">
        <v>7550</v>
      </c>
      <c r="B3487" t="s">
        <v>73</v>
      </c>
      <c r="C3487">
        <v>340</v>
      </c>
      <c r="D3487" s="404">
        <v>45033</v>
      </c>
      <c r="E3487" t="s">
        <v>2407</v>
      </c>
      <c r="F3487">
        <v>27.9</v>
      </c>
      <c r="G3487">
        <v>2159439</v>
      </c>
      <c r="I3487" t="s">
        <v>1166</v>
      </c>
    </row>
    <row r="3488" spans="1:9" x14ac:dyDescent="0.25">
      <c r="A3488">
        <v>7550</v>
      </c>
      <c r="B3488" t="s">
        <v>73</v>
      </c>
      <c r="C3488">
        <v>340</v>
      </c>
      <c r="D3488" s="404">
        <v>45272</v>
      </c>
      <c r="E3488" t="s">
        <v>2407</v>
      </c>
      <c r="F3488">
        <v>27.9</v>
      </c>
      <c r="G3488">
        <v>2468789</v>
      </c>
      <c r="I3488" t="s">
        <v>1166</v>
      </c>
    </row>
    <row r="3489" spans="1:9" x14ac:dyDescent="0.25">
      <c r="A3489">
        <v>7550</v>
      </c>
      <c r="B3489" t="s">
        <v>73</v>
      </c>
      <c r="C3489">
        <v>340</v>
      </c>
      <c r="D3489" s="404">
        <v>45120</v>
      </c>
      <c r="E3489" t="s">
        <v>2408</v>
      </c>
      <c r="F3489">
        <v>28.5</v>
      </c>
      <c r="G3489">
        <v>2270877</v>
      </c>
      <c r="I3489" t="s">
        <v>1166</v>
      </c>
    </row>
    <row r="3490" spans="1:9" x14ac:dyDescent="0.25">
      <c r="A3490">
        <v>7550</v>
      </c>
      <c r="B3490" t="s">
        <v>73</v>
      </c>
      <c r="C3490">
        <v>340</v>
      </c>
      <c r="D3490" s="404">
        <v>45013</v>
      </c>
      <c r="E3490" t="s">
        <v>2409</v>
      </c>
      <c r="F3490">
        <v>0</v>
      </c>
      <c r="G3490">
        <v>2137815</v>
      </c>
      <c r="I3490" t="s">
        <v>1166</v>
      </c>
    </row>
    <row r="3491" spans="1:9" x14ac:dyDescent="0.25">
      <c r="A3491">
        <v>7550</v>
      </c>
      <c r="B3491" t="s">
        <v>73</v>
      </c>
      <c r="C3491">
        <v>340</v>
      </c>
      <c r="D3491" s="404">
        <v>45120</v>
      </c>
      <c r="E3491" t="s">
        <v>2409</v>
      </c>
      <c r="F3491">
        <v>0</v>
      </c>
      <c r="G3491">
        <v>2270873</v>
      </c>
      <c r="I3491" t="s">
        <v>1166</v>
      </c>
    </row>
    <row r="3492" spans="1:9" x14ac:dyDescent="0.25">
      <c r="A3492">
        <v>7550</v>
      </c>
      <c r="B3492" t="s">
        <v>73</v>
      </c>
      <c r="C3492">
        <v>340</v>
      </c>
      <c r="D3492" s="404">
        <v>45331</v>
      </c>
      <c r="E3492" t="s">
        <v>2409</v>
      </c>
      <c r="F3492">
        <v>0</v>
      </c>
      <c r="G3492">
        <v>2539952</v>
      </c>
      <c r="I3492" t="s">
        <v>1166</v>
      </c>
    </row>
    <row r="3493" spans="1:9" x14ac:dyDescent="0.25">
      <c r="A3493">
        <v>7550</v>
      </c>
      <c r="B3493" t="s">
        <v>73</v>
      </c>
      <c r="C3493">
        <v>340</v>
      </c>
      <c r="D3493" s="404">
        <v>45007</v>
      </c>
      <c r="E3493" t="s">
        <v>2410</v>
      </c>
      <c r="F3493">
        <v>30</v>
      </c>
      <c r="G3493">
        <v>2130322</v>
      </c>
      <c r="I3493" t="s">
        <v>1166</v>
      </c>
    </row>
    <row r="3494" spans="1:9" x14ac:dyDescent="0.25">
      <c r="A3494">
        <v>7550</v>
      </c>
      <c r="B3494" t="s">
        <v>73</v>
      </c>
      <c r="C3494">
        <v>340</v>
      </c>
      <c r="D3494" s="404">
        <v>45089</v>
      </c>
      <c r="E3494" t="s">
        <v>2411</v>
      </c>
      <c r="F3494">
        <v>30.6</v>
      </c>
      <c r="G3494">
        <v>2229459</v>
      </c>
      <c r="I3494" t="s">
        <v>1166</v>
      </c>
    </row>
    <row r="3495" spans="1:9" x14ac:dyDescent="0.25">
      <c r="A3495">
        <v>7550</v>
      </c>
      <c r="B3495" t="s">
        <v>73</v>
      </c>
      <c r="C3495">
        <v>340</v>
      </c>
      <c r="D3495" s="404">
        <v>45076</v>
      </c>
      <c r="E3495" t="s">
        <v>2412</v>
      </c>
      <c r="F3495">
        <v>32.1</v>
      </c>
      <c r="G3495">
        <v>2213632</v>
      </c>
      <c r="I3495" t="s">
        <v>1166</v>
      </c>
    </row>
    <row r="3496" spans="1:9" x14ac:dyDescent="0.25">
      <c r="A3496">
        <v>7550</v>
      </c>
      <c r="B3496" t="s">
        <v>73</v>
      </c>
      <c r="C3496">
        <v>340</v>
      </c>
      <c r="D3496" s="404">
        <v>45133</v>
      </c>
      <c r="E3496" t="s">
        <v>2413</v>
      </c>
      <c r="F3496">
        <v>33</v>
      </c>
      <c r="G3496">
        <v>2285163</v>
      </c>
      <c r="I3496" t="s">
        <v>1166</v>
      </c>
    </row>
    <row r="3497" spans="1:9" x14ac:dyDescent="0.25">
      <c r="A3497">
        <v>7550</v>
      </c>
      <c r="B3497" t="s">
        <v>73</v>
      </c>
      <c r="C3497">
        <v>340</v>
      </c>
      <c r="D3497" s="404">
        <v>45122</v>
      </c>
      <c r="E3497" t="s">
        <v>2414</v>
      </c>
      <c r="F3497">
        <v>33.6</v>
      </c>
      <c r="G3497">
        <v>2271564</v>
      </c>
      <c r="I3497" t="s">
        <v>1166</v>
      </c>
    </row>
    <row r="3498" spans="1:9" x14ac:dyDescent="0.25">
      <c r="A3498">
        <v>7550</v>
      </c>
      <c r="B3498" t="s">
        <v>73</v>
      </c>
      <c r="C3498">
        <v>340</v>
      </c>
      <c r="D3498" s="404">
        <v>45001</v>
      </c>
      <c r="E3498" t="s">
        <v>2415</v>
      </c>
      <c r="F3498">
        <v>33.9</v>
      </c>
      <c r="G3498">
        <v>2123174</v>
      </c>
      <c r="I3498" t="s">
        <v>1166</v>
      </c>
    </row>
    <row r="3499" spans="1:9" x14ac:dyDescent="0.25">
      <c r="A3499">
        <v>7550</v>
      </c>
      <c r="B3499" t="s">
        <v>73</v>
      </c>
      <c r="C3499">
        <v>340</v>
      </c>
      <c r="D3499" s="404">
        <v>45272</v>
      </c>
      <c r="E3499" t="s">
        <v>2416</v>
      </c>
      <c r="F3499">
        <v>34.5</v>
      </c>
      <c r="G3499">
        <v>2468792</v>
      </c>
      <c r="I3499" t="s">
        <v>1166</v>
      </c>
    </row>
    <row r="3500" spans="1:9" x14ac:dyDescent="0.25">
      <c r="A3500">
        <v>7550</v>
      </c>
      <c r="B3500" t="s">
        <v>73</v>
      </c>
      <c r="C3500">
        <v>340</v>
      </c>
      <c r="D3500" s="404">
        <v>45215</v>
      </c>
      <c r="E3500" t="s">
        <v>2417</v>
      </c>
      <c r="F3500">
        <v>36</v>
      </c>
      <c r="G3500">
        <v>2390982</v>
      </c>
      <c r="I3500" t="s">
        <v>1166</v>
      </c>
    </row>
    <row r="3501" spans="1:9" x14ac:dyDescent="0.25">
      <c r="A3501">
        <v>7550</v>
      </c>
      <c r="B3501" t="s">
        <v>73</v>
      </c>
      <c r="C3501">
        <v>340</v>
      </c>
      <c r="D3501" s="404">
        <v>45182</v>
      </c>
      <c r="E3501" t="s">
        <v>2418</v>
      </c>
      <c r="F3501">
        <v>36.9</v>
      </c>
      <c r="G3501">
        <v>2348250</v>
      </c>
      <c r="I3501" t="s">
        <v>1166</v>
      </c>
    </row>
    <row r="3502" spans="1:9" x14ac:dyDescent="0.25">
      <c r="A3502">
        <v>7550</v>
      </c>
      <c r="B3502" t="s">
        <v>73</v>
      </c>
      <c r="C3502">
        <v>340</v>
      </c>
      <c r="D3502" s="404">
        <v>45279</v>
      </c>
      <c r="E3502" t="s">
        <v>2419</v>
      </c>
      <c r="F3502">
        <v>37.5</v>
      </c>
      <c r="G3502">
        <v>2479401</v>
      </c>
      <c r="I3502" t="s">
        <v>1166</v>
      </c>
    </row>
    <row r="3503" spans="1:9" x14ac:dyDescent="0.25">
      <c r="A3503">
        <v>7550</v>
      </c>
      <c r="B3503" t="s">
        <v>73</v>
      </c>
      <c r="C3503">
        <v>340</v>
      </c>
      <c r="D3503" s="404">
        <v>45212</v>
      </c>
      <c r="E3503" t="s">
        <v>2420</v>
      </c>
      <c r="F3503">
        <v>38.1</v>
      </c>
      <c r="G3503">
        <v>2388838</v>
      </c>
      <c r="I3503" t="s">
        <v>1166</v>
      </c>
    </row>
    <row r="3504" spans="1:9" x14ac:dyDescent="0.25">
      <c r="A3504">
        <v>7550</v>
      </c>
      <c r="B3504" t="s">
        <v>73</v>
      </c>
      <c r="C3504">
        <v>340</v>
      </c>
      <c r="D3504" s="404">
        <v>44987</v>
      </c>
      <c r="E3504" t="s">
        <v>2421</v>
      </c>
      <c r="F3504">
        <v>38.4</v>
      </c>
      <c r="G3504">
        <v>2104378</v>
      </c>
      <c r="I3504" t="s">
        <v>1166</v>
      </c>
    </row>
    <row r="3505" spans="1:9" x14ac:dyDescent="0.25">
      <c r="A3505">
        <v>7550</v>
      </c>
      <c r="B3505" t="s">
        <v>73</v>
      </c>
      <c r="C3505">
        <v>340</v>
      </c>
      <c r="D3505" s="404">
        <v>45190</v>
      </c>
      <c r="E3505" t="s">
        <v>2422</v>
      </c>
      <c r="F3505">
        <v>40.5</v>
      </c>
      <c r="G3505">
        <v>2358781</v>
      </c>
      <c r="I3505" t="s">
        <v>1166</v>
      </c>
    </row>
    <row r="3506" spans="1:9" x14ac:dyDescent="0.25">
      <c r="A3506">
        <v>7550</v>
      </c>
      <c r="B3506" t="s">
        <v>73</v>
      </c>
      <c r="C3506">
        <v>340</v>
      </c>
      <c r="D3506" s="404">
        <v>45252</v>
      </c>
      <c r="E3506" t="s">
        <v>2422</v>
      </c>
      <c r="F3506">
        <v>40.5</v>
      </c>
      <c r="G3506">
        <v>2439710</v>
      </c>
      <c r="I3506" t="s">
        <v>1166</v>
      </c>
    </row>
    <row r="3507" spans="1:9" x14ac:dyDescent="0.25">
      <c r="A3507">
        <v>7550</v>
      </c>
      <c r="B3507" t="s">
        <v>73</v>
      </c>
      <c r="C3507">
        <v>340</v>
      </c>
      <c r="D3507" s="404">
        <v>45274</v>
      </c>
      <c r="E3507" t="s">
        <v>2422</v>
      </c>
      <c r="F3507">
        <v>40.5</v>
      </c>
      <c r="G3507">
        <v>2472826</v>
      </c>
      <c r="I3507" t="s">
        <v>1166</v>
      </c>
    </row>
    <row r="3508" spans="1:9" x14ac:dyDescent="0.25">
      <c r="A3508">
        <v>7550</v>
      </c>
      <c r="B3508" t="s">
        <v>73</v>
      </c>
      <c r="C3508">
        <v>340</v>
      </c>
      <c r="D3508" s="404">
        <v>45076</v>
      </c>
      <c r="E3508" t="s">
        <v>2423</v>
      </c>
      <c r="F3508">
        <v>41.4</v>
      </c>
      <c r="G3508">
        <v>2213630</v>
      </c>
      <c r="I3508" t="s">
        <v>1166</v>
      </c>
    </row>
    <row r="3509" spans="1:9" x14ac:dyDescent="0.25">
      <c r="A3509">
        <v>7550</v>
      </c>
      <c r="B3509" t="s">
        <v>73</v>
      </c>
      <c r="C3509">
        <v>340</v>
      </c>
      <c r="D3509" s="404">
        <v>45134</v>
      </c>
      <c r="E3509" t="s">
        <v>2423</v>
      </c>
      <c r="F3509">
        <v>41.4</v>
      </c>
      <c r="G3509">
        <v>2286961</v>
      </c>
      <c r="I3509" t="s">
        <v>1166</v>
      </c>
    </row>
    <row r="3510" spans="1:9" x14ac:dyDescent="0.25">
      <c r="A3510">
        <v>7550</v>
      </c>
      <c r="B3510" t="s">
        <v>73</v>
      </c>
      <c r="C3510">
        <v>340</v>
      </c>
      <c r="D3510" s="404">
        <v>45196</v>
      </c>
      <c r="E3510" t="s">
        <v>2424</v>
      </c>
      <c r="F3510">
        <v>42.6</v>
      </c>
      <c r="G3510">
        <v>2366416</v>
      </c>
      <c r="I3510" t="s">
        <v>1166</v>
      </c>
    </row>
    <row r="3511" spans="1:9" x14ac:dyDescent="0.25">
      <c r="A3511">
        <v>7550</v>
      </c>
      <c r="B3511" t="s">
        <v>73</v>
      </c>
      <c r="C3511">
        <v>340</v>
      </c>
      <c r="D3511" s="404">
        <v>45219</v>
      </c>
      <c r="E3511" t="s">
        <v>2424</v>
      </c>
      <c r="F3511">
        <v>42.6</v>
      </c>
      <c r="G3511">
        <v>2397675</v>
      </c>
      <c r="I3511" t="s">
        <v>1166</v>
      </c>
    </row>
    <row r="3512" spans="1:9" x14ac:dyDescent="0.25">
      <c r="A3512">
        <v>7550</v>
      </c>
      <c r="B3512" t="s">
        <v>73</v>
      </c>
      <c r="C3512">
        <v>340</v>
      </c>
      <c r="D3512" s="404">
        <v>45267</v>
      </c>
      <c r="E3512" t="s">
        <v>2425</v>
      </c>
      <c r="F3512">
        <v>42.9</v>
      </c>
      <c r="G3512">
        <v>2462891</v>
      </c>
      <c r="I3512" t="s">
        <v>1166</v>
      </c>
    </row>
    <row r="3513" spans="1:9" x14ac:dyDescent="0.25">
      <c r="A3513">
        <v>7550</v>
      </c>
      <c r="B3513" t="s">
        <v>73</v>
      </c>
      <c r="C3513">
        <v>340</v>
      </c>
      <c r="D3513" s="404">
        <v>45188</v>
      </c>
      <c r="E3513" t="s">
        <v>2426</v>
      </c>
      <c r="F3513">
        <v>43.5</v>
      </c>
      <c r="G3513">
        <v>2355240</v>
      </c>
      <c r="I3513" t="s">
        <v>1166</v>
      </c>
    </row>
    <row r="3514" spans="1:9" x14ac:dyDescent="0.25">
      <c r="A3514">
        <v>7550</v>
      </c>
      <c r="B3514" t="s">
        <v>73</v>
      </c>
      <c r="C3514">
        <v>340</v>
      </c>
      <c r="D3514" s="404">
        <v>45265</v>
      </c>
      <c r="E3514" t="s">
        <v>2427</v>
      </c>
      <c r="F3514">
        <v>44.4</v>
      </c>
      <c r="G3514">
        <v>2458801</v>
      </c>
      <c r="I3514" t="s">
        <v>1166</v>
      </c>
    </row>
    <row r="3515" spans="1:9" x14ac:dyDescent="0.25">
      <c r="A3515">
        <v>7550</v>
      </c>
      <c r="B3515" t="s">
        <v>73</v>
      </c>
      <c r="C3515">
        <v>340</v>
      </c>
      <c r="D3515" s="404">
        <v>45077</v>
      </c>
      <c r="E3515" t="s">
        <v>2428</v>
      </c>
      <c r="F3515">
        <v>45</v>
      </c>
      <c r="G3515">
        <v>2216331</v>
      </c>
      <c r="I3515" t="s">
        <v>1166</v>
      </c>
    </row>
    <row r="3516" spans="1:9" x14ac:dyDescent="0.25">
      <c r="A3516">
        <v>7550</v>
      </c>
      <c r="B3516" t="s">
        <v>73</v>
      </c>
      <c r="C3516">
        <v>340</v>
      </c>
      <c r="D3516" s="404">
        <v>45180</v>
      </c>
      <c r="E3516" t="s">
        <v>2429</v>
      </c>
      <c r="F3516">
        <v>45.6</v>
      </c>
      <c r="G3516">
        <v>2344684</v>
      </c>
      <c r="I3516" t="s">
        <v>1166</v>
      </c>
    </row>
    <row r="3517" spans="1:9" x14ac:dyDescent="0.25">
      <c r="A3517">
        <v>7550</v>
      </c>
      <c r="B3517" t="s">
        <v>73</v>
      </c>
      <c r="C3517">
        <v>340</v>
      </c>
      <c r="D3517" s="404">
        <v>45184</v>
      </c>
      <c r="E3517" t="s">
        <v>2429</v>
      </c>
      <c r="F3517">
        <v>45.6</v>
      </c>
      <c r="G3517">
        <v>2351599</v>
      </c>
      <c r="I3517" t="s">
        <v>1166</v>
      </c>
    </row>
    <row r="3518" spans="1:9" x14ac:dyDescent="0.25">
      <c r="A3518">
        <v>7550</v>
      </c>
      <c r="B3518" t="s">
        <v>73</v>
      </c>
      <c r="C3518">
        <v>340</v>
      </c>
      <c r="D3518" s="404">
        <v>45187</v>
      </c>
      <c r="E3518" t="s">
        <v>2430</v>
      </c>
      <c r="F3518">
        <v>45.9</v>
      </c>
      <c r="G3518">
        <v>2353725</v>
      </c>
      <c r="I3518" t="s">
        <v>1166</v>
      </c>
    </row>
    <row r="3519" spans="1:9" x14ac:dyDescent="0.25">
      <c r="A3519">
        <v>7550</v>
      </c>
      <c r="B3519" t="s">
        <v>73</v>
      </c>
      <c r="C3519">
        <v>340</v>
      </c>
      <c r="D3519" s="404">
        <v>45218</v>
      </c>
      <c r="E3519" t="s">
        <v>2431</v>
      </c>
      <c r="F3519">
        <v>47.4</v>
      </c>
      <c r="G3519">
        <v>2395850</v>
      </c>
      <c r="I3519" t="s">
        <v>1166</v>
      </c>
    </row>
    <row r="3520" spans="1:9" x14ac:dyDescent="0.25">
      <c r="A3520">
        <v>7550</v>
      </c>
      <c r="B3520" t="s">
        <v>73</v>
      </c>
      <c r="C3520">
        <v>340</v>
      </c>
      <c r="D3520" s="404">
        <v>45051</v>
      </c>
      <c r="E3520" t="s">
        <v>2432</v>
      </c>
      <c r="F3520">
        <v>48.6</v>
      </c>
      <c r="G3520">
        <v>2182798</v>
      </c>
      <c r="I3520" t="s">
        <v>1166</v>
      </c>
    </row>
    <row r="3521" spans="1:9" x14ac:dyDescent="0.25">
      <c r="A3521">
        <v>7550</v>
      </c>
      <c r="B3521" t="s">
        <v>73</v>
      </c>
      <c r="C3521">
        <v>340</v>
      </c>
      <c r="D3521" s="404">
        <v>45170</v>
      </c>
      <c r="E3521" t="s">
        <v>2433</v>
      </c>
      <c r="F3521">
        <v>49.5</v>
      </c>
      <c r="G3521">
        <v>2334457</v>
      </c>
      <c r="I3521" t="s">
        <v>1166</v>
      </c>
    </row>
    <row r="3522" spans="1:9" x14ac:dyDescent="0.25">
      <c r="A3522">
        <v>7550</v>
      </c>
      <c r="B3522" t="s">
        <v>73</v>
      </c>
      <c r="C3522">
        <v>340</v>
      </c>
      <c r="D3522" s="404">
        <v>45182</v>
      </c>
      <c r="E3522" t="s">
        <v>2434</v>
      </c>
      <c r="F3522">
        <v>51</v>
      </c>
      <c r="G3522">
        <v>2348253</v>
      </c>
      <c r="I3522" t="s">
        <v>1166</v>
      </c>
    </row>
    <row r="3523" spans="1:9" x14ac:dyDescent="0.25">
      <c r="A3523">
        <v>7550</v>
      </c>
      <c r="B3523" t="s">
        <v>73</v>
      </c>
      <c r="C3523">
        <v>340</v>
      </c>
      <c r="D3523" s="404">
        <v>45253</v>
      </c>
      <c r="E3523" t="s">
        <v>2435</v>
      </c>
      <c r="F3523">
        <v>55.5</v>
      </c>
      <c r="G3523">
        <v>2441650</v>
      </c>
      <c r="I3523" t="s">
        <v>1166</v>
      </c>
    </row>
    <row r="3524" spans="1:9" x14ac:dyDescent="0.25">
      <c r="A3524">
        <v>7550</v>
      </c>
      <c r="B3524" t="s">
        <v>73</v>
      </c>
      <c r="C3524">
        <v>340</v>
      </c>
      <c r="D3524" s="404">
        <v>45182</v>
      </c>
      <c r="E3524" t="s">
        <v>2436</v>
      </c>
      <c r="F3524">
        <v>56.1</v>
      </c>
      <c r="G3524">
        <v>2348251</v>
      </c>
      <c r="I3524" t="s">
        <v>1166</v>
      </c>
    </row>
    <row r="3525" spans="1:9" x14ac:dyDescent="0.25">
      <c r="A3525">
        <v>7550</v>
      </c>
      <c r="B3525" t="s">
        <v>73</v>
      </c>
      <c r="C3525">
        <v>340</v>
      </c>
      <c r="D3525" s="404">
        <v>45254</v>
      </c>
      <c r="E3525" t="s">
        <v>2437</v>
      </c>
      <c r="F3525">
        <v>57.9</v>
      </c>
      <c r="G3525">
        <v>2443618</v>
      </c>
      <c r="I3525" t="s">
        <v>1166</v>
      </c>
    </row>
    <row r="3526" spans="1:9" x14ac:dyDescent="0.25">
      <c r="A3526">
        <v>7550</v>
      </c>
      <c r="B3526" t="s">
        <v>73</v>
      </c>
      <c r="C3526">
        <v>340</v>
      </c>
      <c r="D3526" s="404">
        <v>45183</v>
      </c>
      <c r="E3526" t="s">
        <v>2438</v>
      </c>
      <c r="F3526">
        <v>66</v>
      </c>
      <c r="G3526">
        <v>2350158</v>
      </c>
      <c r="I3526" t="s">
        <v>1166</v>
      </c>
    </row>
    <row r="3527" spans="1:9" x14ac:dyDescent="0.25">
      <c r="A3527">
        <v>7550</v>
      </c>
      <c r="B3527" t="s">
        <v>73</v>
      </c>
      <c r="C3527">
        <v>340</v>
      </c>
      <c r="D3527" s="404">
        <v>45178</v>
      </c>
      <c r="E3527" t="s">
        <v>2439</v>
      </c>
      <c r="F3527">
        <v>68.400000000000006</v>
      </c>
      <c r="G3527">
        <v>2343373</v>
      </c>
      <c r="I3527" t="s">
        <v>1166</v>
      </c>
    </row>
    <row r="3528" spans="1:9" x14ac:dyDescent="0.25">
      <c r="A3528">
        <v>7550</v>
      </c>
      <c r="B3528" t="s">
        <v>73</v>
      </c>
      <c r="C3528">
        <v>340</v>
      </c>
      <c r="D3528" s="404">
        <v>45198</v>
      </c>
      <c r="E3528" t="s">
        <v>2440</v>
      </c>
      <c r="F3528">
        <v>72.599999999999994</v>
      </c>
      <c r="G3528">
        <v>2370142</v>
      </c>
      <c r="I3528" t="s">
        <v>1166</v>
      </c>
    </row>
    <row r="3529" spans="1:9" x14ac:dyDescent="0.25">
      <c r="A3529">
        <v>7550</v>
      </c>
      <c r="B3529" t="s">
        <v>73</v>
      </c>
      <c r="C3529">
        <v>340</v>
      </c>
      <c r="D3529" s="404">
        <v>44994</v>
      </c>
      <c r="E3529" t="s">
        <v>2441</v>
      </c>
      <c r="F3529">
        <v>75.900000000000006</v>
      </c>
      <c r="G3529">
        <v>2113795</v>
      </c>
      <c r="I3529" t="s">
        <v>1166</v>
      </c>
    </row>
    <row r="3530" spans="1:9" x14ac:dyDescent="0.25">
      <c r="A3530">
        <v>7550</v>
      </c>
      <c r="B3530" t="s">
        <v>73</v>
      </c>
      <c r="C3530">
        <v>340</v>
      </c>
      <c r="D3530" s="404">
        <v>45127</v>
      </c>
      <c r="E3530" t="s">
        <v>2442</v>
      </c>
      <c r="F3530">
        <v>111</v>
      </c>
      <c r="G3530">
        <v>2277973</v>
      </c>
      <c r="I3530" t="s">
        <v>1166</v>
      </c>
    </row>
    <row r="3531" spans="1:9" x14ac:dyDescent="0.25">
      <c r="A3531">
        <v>7550</v>
      </c>
      <c r="B3531" t="s">
        <v>73</v>
      </c>
      <c r="C3531">
        <v>142</v>
      </c>
      <c r="D3531" s="404">
        <v>45013</v>
      </c>
      <c r="E3531" t="s">
        <v>2443</v>
      </c>
      <c r="F3531">
        <v>0.64</v>
      </c>
      <c r="G3531">
        <v>2137745</v>
      </c>
      <c r="I3531" t="s">
        <v>1166</v>
      </c>
    </row>
    <row r="3532" spans="1:9" x14ac:dyDescent="0.25">
      <c r="A3532">
        <v>7550</v>
      </c>
      <c r="B3532" t="s">
        <v>73</v>
      </c>
      <c r="C3532">
        <v>142</v>
      </c>
      <c r="D3532" s="404">
        <v>45034</v>
      </c>
      <c r="E3532" t="s">
        <v>2444</v>
      </c>
      <c r="F3532">
        <v>3.2</v>
      </c>
      <c r="G3532">
        <v>2160830</v>
      </c>
      <c r="I3532" t="s">
        <v>1166</v>
      </c>
    </row>
    <row r="3533" spans="1:9" x14ac:dyDescent="0.25">
      <c r="A3533">
        <v>7550</v>
      </c>
      <c r="B3533" t="s">
        <v>73</v>
      </c>
      <c r="C3533">
        <v>142</v>
      </c>
      <c r="D3533" s="404">
        <v>45019</v>
      </c>
      <c r="E3533" t="s">
        <v>2445</v>
      </c>
      <c r="F3533">
        <v>7.04</v>
      </c>
      <c r="G3533">
        <v>2145942</v>
      </c>
      <c r="I3533" t="s">
        <v>1166</v>
      </c>
    </row>
    <row r="3534" spans="1:9" x14ac:dyDescent="0.25">
      <c r="A3534">
        <v>7550</v>
      </c>
      <c r="B3534" t="s">
        <v>73</v>
      </c>
      <c r="C3534">
        <v>142</v>
      </c>
      <c r="D3534" s="404">
        <v>45013</v>
      </c>
      <c r="E3534" t="s">
        <v>2446</v>
      </c>
      <c r="F3534">
        <v>7.36</v>
      </c>
      <c r="G3534">
        <v>2137744</v>
      </c>
      <c r="I3534" t="s">
        <v>1166</v>
      </c>
    </row>
    <row r="3535" spans="1:9" x14ac:dyDescent="0.25">
      <c r="A3535">
        <v>7550</v>
      </c>
      <c r="B3535" t="s">
        <v>73</v>
      </c>
      <c r="C3535">
        <v>142</v>
      </c>
      <c r="D3535" s="404">
        <v>45092</v>
      </c>
      <c r="E3535" t="s">
        <v>2446</v>
      </c>
      <c r="F3535">
        <v>7.36</v>
      </c>
      <c r="G3535">
        <v>2234355</v>
      </c>
      <c r="I3535" t="s">
        <v>1166</v>
      </c>
    </row>
    <row r="3536" spans="1:9" x14ac:dyDescent="0.25">
      <c r="A3536">
        <v>7550</v>
      </c>
      <c r="B3536" t="s">
        <v>73</v>
      </c>
      <c r="C3536">
        <v>142</v>
      </c>
      <c r="D3536" s="404">
        <v>45113</v>
      </c>
      <c r="E3536" t="s">
        <v>2447</v>
      </c>
      <c r="F3536">
        <v>8.9600000000000009</v>
      </c>
      <c r="G3536">
        <v>2262105</v>
      </c>
      <c r="I3536" t="s">
        <v>1166</v>
      </c>
    </row>
    <row r="3537" spans="1:9" x14ac:dyDescent="0.25">
      <c r="A3537">
        <v>7550</v>
      </c>
      <c r="B3537" t="s">
        <v>73</v>
      </c>
      <c r="C3537">
        <v>142</v>
      </c>
      <c r="D3537" s="404">
        <v>45001</v>
      </c>
      <c r="E3537" t="s">
        <v>2448</v>
      </c>
      <c r="F3537">
        <v>12.16</v>
      </c>
      <c r="G3537">
        <v>2123088</v>
      </c>
      <c r="I3537" t="s">
        <v>1166</v>
      </c>
    </row>
    <row r="3538" spans="1:9" x14ac:dyDescent="0.25">
      <c r="A3538">
        <v>7550</v>
      </c>
      <c r="B3538" t="s">
        <v>73</v>
      </c>
      <c r="C3538">
        <v>142</v>
      </c>
      <c r="D3538" s="404">
        <v>45070</v>
      </c>
      <c r="E3538" t="s">
        <v>2449</v>
      </c>
      <c r="F3538">
        <v>13.44</v>
      </c>
      <c r="G3538">
        <v>2205924</v>
      </c>
      <c r="I3538" t="s">
        <v>1166</v>
      </c>
    </row>
    <row r="3539" spans="1:9" x14ac:dyDescent="0.25">
      <c r="A3539">
        <v>7550</v>
      </c>
      <c r="B3539" t="s">
        <v>73</v>
      </c>
      <c r="C3539">
        <v>142</v>
      </c>
      <c r="D3539" s="404">
        <v>45183</v>
      </c>
      <c r="E3539" t="s">
        <v>2450</v>
      </c>
      <c r="F3539">
        <v>15.04</v>
      </c>
      <c r="G3539">
        <v>2350098</v>
      </c>
      <c r="I3539" t="s">
        <v>1166</v>
      </c>
    </row>
    <row r="3540" spans="1:9" x14ac:dyDescent="0.25">
      <c r="A3540">
        <v>7550</v>
      </c>
      <c r="B3540" t="s">
        <v>73</v>
      </c>
      <c r="C3540">
        <v>142</v>
      </c>
      <c r="D3540" s="404">
        <v>44986</v>
      </c>
      <c r="E3540" t="s">
        <v>2451</v>
      </c>
      <c r="F3540">
        <v>15.36</v>
      </c>
      <c r="G3540">
        <v>2102678</v>
      </c>
      <c r="I3540" t="s">
        <v>1166</v>
      </c>
    </row>
    <row r="3541" spans="1:9" x14ac:dyDescent="0.25">
      <c r="A3541">
        <v>7550</v>
      </c>
      <c r="B3541" t="s">
        <v>73</v>
      </c>
      <c r="C3541">
        <v>142</v>
      </c>
      <c r="D3541" s="404">
        <v>45106</v>
      </c>
      <c r="E3541" t="s">
        <v>2452</v>
      </c>
      <c r="F3541">
        <v>16.64</v>
      </c>
      <c r="G3541">
        <v>2252909</v>
      </c>
      <c r="I3541" t="s">
        <v>1166</v>
      </c>
    </row>
    <row r="3542" spans="1:9" x14ac:dyDescent="0.25">
      <c r="A3542">
        <v>7550</v>
      </c>
      <c r="B3542" t="s">
        <v>73</v>
      </c>
      <c r="C3542">
        <v>142</v>
      </c>
      <c r="D3542" s="404">
        <v>44994</v>
      </c>
      <c r="E3542" t="s">
        <v>2453</v>
      </c>
      <c r="F3542">
        <v>18.559999999999999</v>
      </c>
      <c r="G3542">
        <v>2113716</v>
      </c>
      <c r="I3542" t="s">
        <v>1166</v>
      </c>
    </row>
    <row r="3543" spans="1:9" x14ac:dyDescent="0.25">
      <c r="A3543">
        <v>7550</v>
      </c>
      <c r="B3543" t="s">
        <v>73</v>
      </c>
      <c r="C3543">
        <v>142</v>
      </c>
      <c r="D3543" s="404">
        <v>45007</v>
      </c>
      <c r="E3543" t="s">
        <v>2454</v>
      </c>
      <c r="F3543">
        <v>31.04</v>
      </c>
      <c r="G3543">
        <v>2130240</v>
      </c>
      <c r="I3543" t="s">
        <v>1166</v>
      </c>
    </row>
    <row r="3544" spans="1:9" x14ac:dyDescent="0.25">
      <c r="A3544">
        <v>7550</v>
      </c>
      <c r="B3544" t="s">
        <v>73</v>
      </c>
      <c r="C3544">
        <v>142</v>
      </c>
      <c r="D3544" s="404">
        <v>45099</v>
      </c>
      <c r="E3544" t="s">
        <v>2455</v>
      </c>
      <c r="F3544">
        <v>31.36</v>
      </c>
      <c r="G3544">
        <v>2243481</v>
      </c>
      <c r="I3544" t="s">
        <v>1166</v>
      </c>
    </row>
    <row r="3545" spans="1:9" x14ac:dyDescent="0.25">
      <c r="A3545">
        <v>7550</v>
      </c>
      <c r="B3545" t="s">
        <v>73</v>
      </c>
      <c r="C3545">
        <v>142</v>
      </c>
      <c r="D3545" s="404">
        <v>45110</v>
      </c>
      <c r="E3545" t="s">
        <v>2456</v>
      </c>
      <c r="F3545">
        <v>34.56</v>
      </c>
      <c r="G3545">
        <v>2257220</v>
      </c>
      <c r="I3545" t="s">
        <v>1166</v>
      </c>
    </row>
    <row r="3546" spans="1:9" x14ac:dyDescent="0.25">
      <c r="A3546">
        <v>7550</v>
      </c>
      <c r="B3546" t="s">
        <v>73</v>
      </c>
      <c r="C3546">
        <v>142</v>
      </c>
      <c r="D3546" s="404">
        <v>45092</v>
      </c>
      <c r="E3546" t="s">
        <v>2457</v>
      </c>
      <c r="F3546">
        <v>38.4</v>
      </c>
      <c r="G3546">
        <v>2234357</v>
      </c>
      <c r="I3546" t="s">
        <v>1166</v>
      </c>
    </row>
    <row r="3547" spans="1:9" x14ac:dyDescent="0.25">
      <c r="A3547">
        <v>7550</v>
      </c>
      <c r="B3547" t="s">
        <v>73</v>
      </c>
      <c r="C3547">
        <v>142</v>
      </c>
      <c r="D3547" s="404">
        <v>45001</v>
      </c>
      <c r="E3547" t="s">
        <v>2458</v>
      </c>
      <c r="F3547">
        <v>48</v>
      </c>
      <c r="G3547">
        <v>2123087</v>
      </c>
      <c r="I3547" t="s">
        <v>1166</v>
      </c>
    </row>
    <row r="3548" spans="1:9" x14ac:dyDescent="0.25">
      <c r="A3548">
        <v>7550</v>
      </c>
      <c r="B3548" t="s">
        <v>73</v>
      </c>
      <c r="C3548">
        <v>142</v>
      </c>
      <c r="D3548" s="404">
        <v>45110</v>
      </c>
      <c r="E3548" t="s">
        <v>2459</v>
      </c>
      <c r="F3548">
        <v>69.760000000000005</v>
      </c>
      <c r="G3548">
        <v>2257221</v>
      </c>
      <c r="I3548" t="s">
        <v>1166</v>
      </c>
    </row>
    <row r="3549" spans="1:9" x14ac:dyDescent="0.25">
      <c r="A3549">
        <v>7550</v>
      </c>
      <c r="B3549" t="s">
        <v>73</v>
      </c>
      <c r="C3549">
        <v>142</v>
      </c>
      <c r="D3549" s="404">
        <v>45008</v>
      </c>
      <c r="E3549" t="s">
        <v>2460</v>
      </c>
      <c r="F3549">
        <v>81.28</v>
      </c>
      <c r="G3549">
        <v>2132200</v>
      </c>
      <c r="I3549" t="s">
        <v>1166</v>
      </c>
    </row>
    <row r="3550" spans="1:9" x14ac:dyDescent="0.25">
      <c r="A3550">
        <v>7550</v>
      </c>
      <c r="B3550" t="s">
        <v>73</v>
      </c>
      <c r="C3550">
        <v>142</v>
      </c>
      <c r="D3550" s="404">
        <v>45014</v>
      </c>
      <c r="E3550" t="s">
        <v>2461</v>
      </c>
      <c r="F3550">
        <v>77.760000000000005</v>
      </c>
      <c r="G3550">
        <v>2139555</v>
      </c>
      <c r="I3550" t="s">
        <v>1166</v>
      </c>
    </row>
    <row r="3551" spans="1:9" x14ac:dyDescent="0.25">
      <c r="A3551">
        <v>7550</v>
      </c>
      <c r="B3551" t="s">
        <v>73</v>
      </c>
      <c r="C3551">
        <v>142</v>
      </c>
      <c r="D3551" s="404">
        <v>45092</v>
      </c>
      <c r="E3551" t="s">
        <v>2462</v>
      </c>
      <c r="F3551">
        <v>80.959999999999994</v>
      </c>
      <c r="G3551">
        <v>2234356</v>
      </c>
      <c r="I3551" t="s">
        <v>1166</v>
      </c>
    </row>
    <row r="3552" spans="1:9" x14ac:dyDescent="0.25">
      <c r="A3552">
        <v>7550</v>
      </c>
      <c r="B3552" t="s">
        <v>73</v>
      </c>
      <c r="C3552">
        <v>142</v>
      </c>
      <c r="D3552" s="404">
        <v>45000</v>
      </c>
      <c r="E3552" t="s">
        <v>2463</v>
      </c>
      <c r="F3552">
        <v>84.48</v>
      </c>
      <c r="G3552">
        <v>2121181</v>
      </c>
      <c r="I3552" t="s">
        <v>1166</v>
      </c>
    </row>
    <row r="3553" spans="1:9" x14ac:dyDescent="0.25">
      <c r="A3553">
        <v>7550</v>
      </c>
      <c r="B3553" t="s">
        <v>73</v>
      </c>
      <c r="C3553">
        <v>142</v>
      </c>
      <c r="D3553" s="404">
        <v>45061</v>
      </c>
      <c r="E3553" t="s">
        <v>2464</v>
      </c>
      <c r="F3553">
        <v>93.44</v>
      </c>
      <c r="G3553">
        <v>2193035</v>
      </c>
      <c r="I3553" t="s">
        <v>1166</v>
      </c>
    </row>
    <row r="3554" spans="1:9" x14ac:dyDescent="0.25">
      <c r="A3554">
        <v>7550</v>
      </c>
      <c r="B3554" t="s">
        <v>73</v>
      </c>
      <c r="C3554">
        <v>142</v>
      </c>
      <c r="D3554" s="404">
        <v>45061</v>
      </c>
      <c r="E3554" t="s">
        <v>2465</v>
      </c>
      <c r="F3554">
        <v>101.44</v>
      </c>
      <c r="G3554">
        <v>2193034</v>
      </c>
      <c r="I3554" t="s">
        <v>1166</v>
      </c>
    </row>
    <row r="3555" spans="1:9" x14ac:dyDescent="0.25">
      <c r="A3555">
        <v>7550</v>
      </c>
      <c r="B3555" t="s">
        <v>73</v>
      </c>
      <c r="C3555">
        <v>142</v>
      </c>
      <c r="D3555" s="404">
        <v>45096</v>
      </c>
      <c r="E3555" t="s">
        <v>2466</v>
      </c>
      <c r="F3555">
        <v>175.36</v>
      </c>
      <c r="G3555">
        <v>2238147</v>
      </c>
      <c r="I3555" t="s">
        <v>1166</v>
      </c>
    </row>
    <row r="3556" spans="1:9" x14ac:dyDescent="0.25">
      <c r="A3556">
        <v>7550</v>
      </c>
      <c r="B3556" t="s">
        <v>73</v>
      </c>
      <c r="C3556">
        <v>140</v>
      </c>
      <c r="D3556" s="404">
        <v>45188</v>
      </c>
      <c r="E3556" t="s">
        <v>2467</v>
      </c>
      <c r="F3556">
        <v>2.31</v>
      </c>
      <c r="G3556">
        <v>2355154</v>
      </c>
      <c r="I3556" t="s">
        <v>1166</v>
      </c>
    </row>
    <row r="3557" spans="1:9" x14ac:dyDescent="0.25">
      <c r="A3557">
        <v>7550</v>
      </c>
      <c r="B3557" t="s">
        <v>73</v>
      </c>
      <c r="C3557">
        <v>140</v>
      </c>
      <c r="D3557" s="404">
        <v>44994</v>
      </c>
      <c r="E3557" t="s">
        <v>2468</v>
      </c>
      <c r="F3557">
        <v>5.94</v>
      </c>
      <c r="G3557">
        <v>2113701</v>
      </c>
      <c r="I3557" t="s">
        <v>1166</v>
      </c>
    </row>
    <row r="3558" spans="1:9" x14ac:dyDescent="0.25">
      <c r="A3558">
        <v>7550</v>
      </c>
      <c r="B3558" t="s">
        <v>73</v>
      </c>
      <c r="C3558">
        <v>140</v>
      </c>
      <c r="D3558" s="404">
        <v>45183</v>
      </c>
      <c r="E3558" t="s">
        <v>2469</v>
      </c>
      <c r="F3558">
        <v>8.91</v>
      </c>
      <c r="G3558">
        <v>2350089</v>
      </c>
      <c r="I3558" t="s">
        <v>1166</v>
      </c>
    </row>
    <row r="3559" spans="1:9" x14ac:dyDescent="0.25">
      <c r="A3559">
        <v>7550</v>
      </c>
      <c r="B3559" t="s">
        <v>73</v>
      </c>
      <c r="C3559">
        <v>140</v>
      </c>
      <c r="D3559" s="404">
        <v>45219</v>
      </c>
      <c r="E3559" t="s">
        <v>2470</v>
      </c>
      <c r="F3559">
        <v>10.56</v>
      </c>
      <c r="G3559">
        <v>2397595</v>
      </c>
      <c r="I3559" t="s">
        <v>1166</v>
      </c>
    </row>
    <row r="3560" spans="1:9" x14ac:dyDescent="0.25">
      <c r="A3560">
        <v>7550</v>
      </c>
      <c r="B3560" t="s">
        <v>73</v>
      </c>
      <c r="C3560">
        <v>140</v>
      </c>
      <c r="D3560" s="404">
        <v>45106</v>
      </c>
      <c r="E3560" t="s">
        <v>2471</v>
      </c>
      <c r="F3560">
        <v>13.2</v>
      </c>
      <c r="G3560">
        <v>2252903</v>
      </c>
      <c r="I3560" t="s">
        <v>1166</v>
      </c>
    </row>
    <row r="3561" spans="1:9" x14ac:dyDescent="0.25">
      <c r="A3561">
        <v>7550</v>
      </c>
      <c r="B3561" t="s">
        <v>73</v>
      </c>
      <c r="C3561">
        <v>140</v>
      </c>
      <c r="D3561" s="404">
        <v>45337</v>
      </c>
      <c r="E3561" t="s">
        <v>2472</v>
      </c>
      <c r="F3561">
        <v>17.16</v>
      </c>
      <c r="G3561">
        <v>2547310</v>
      </c>
      <c r="I3561" t="s">
        <v>1166</v>
      </c>
    </row>
    <row r="3562" spans="1:9" x14ac:dyDescent="0.25">
      <c r="A3562">
        <v>7550</v>
      </c>
      <c r="B3562" t="s">
        <v>73</v>
      </c>
      <c r="C3562">
        <v>140</v>
      </c>
      <c r="D3562" s="404">
        <v>45323</v>
      </c>
      <c r="E3562" t="s">
        <v>2473</v>
      </c>
      <c r="F3562">
        <v>18.149999999999999</v>
      </c>
      <c r="G3562">
        <v>2530326</v>
      </c>
      <c r="I3562" t="s">
        <v>1166</v>
      </c>
    </row>
    <row r="3563" spans="1:9" x14ac:dyDescent="0.25">
      <c r="A3563">
        <v>7550</v>
      </c>
      <c r="B3563" t="s">
        <v>73</v>
      </c>
      <c r="C3563">
        <v>140</v>
      </c>
      <c r="D3563" s="404">
        <v>45219</v>
      </c>
      <c r="E3563" t="s">
        <v>2474</v>
      </c>
      <c r="F3563">
        <v>22.44</v>
      </c>
      <c r="G3563">
        <v>2397593</v>
      </c>
      <c r="I3563" t="s">
        <v>1166</v>
      </c>
    </row>
    <row r="3564" spans="1:9" x14ac:dyDescent="0.25">
      <c r="A3564">
        <v>7550</v>
      </c>
      <c r="B3564" t="s">
        <v>73</v>
      </c>
      <c r="C3564">
        <v>140</v>
      </c>
      <c r="D3564" s="404">
        <v>45170</v>
      </c>
      <c r="E3564" t="s">
        <v>2475</v>
      </c>
      <c r="F3564">
        <v>23.1</v>
      </c>
      <c r="G3564">
        <v>2334385</v>
      </c>
      <c r="I3564" t="s">
        <v>1166</v>
      </c>
    </row>
    <row r="3565" spans="1:9" x14ac:dyDescent="0.25">
      <c r="A3565">
        <v>7550</v>
      </c>
      <c r="B3565" t="s">
        <v>73</v>
      </c>
      <c r="C3565">
        <v>140</v>
      </c>
      <c r="D3565" s="404">
        <v>45265</v>
      </c>
      <c r="E3565" t="s">
        <v>2476</v>
      </c>
      <c r="F3565">
        <v>28.71</v>
      </c>
      <c r="G3565">
        <v>2458710</v>
      </c>
      <c r="I3565" t="s">
        <v>1166</v>
      </c>
    </row>
    <row r="3566" spans="1:9" x14ac:dyDescent="0.25">
      <c r="A3566">
        <v>7550</v>
      </c>
      <c r="B3566" t="s">
        <v>73</v>
      </c>
      <c r="C3566">
        <v>140</v>
      </c>
      <c r="D3566" s="404">
        <v>45260</v>
      </c>
      <c r="E3566" t="s">
        <v>2477</v>
      </c>
      <c r="F3566">
        <v>40.26</v>
      </c>
      <c r="G3566">
        <v>2452706</v>
      </c>
      <c r="I3566" t="s">
        <v>1166</v>
      </c>
    </row>
    <row r="3567" spans="1:9" x14ac:dyDescent="0.25">
      <c r="A3567">
        <v>7550</v>
      </c>
      <c r="B3567" t="s">
        <v>73</v>
      </c>
      <c r="C3567">
        <v>142</v>
      </c>
      <c r="D3567" s="404">
        <v>45089</v>
      </c>
      <c r="E3567" t="s">
        <v>2478</v>
      </c>
      <c r="F3567">
        <v>0.93</v>
      </c>
      <c r="G3567">
        <v>2229377</v>
      </c>
      <c r="I3567" t="s">
        <v>1166</v>
      </c>
    </row>
    <row r="3568" spans="1:9" x14ac:dyDescent="0.25">
      <c r="A3568">
        <v>7550</v>
      </c>
      <c r="B3568" t="s">
        <v>73</v>
      </c>
      <c r="C3568">
        <v>142</v>
      </c>
      <c r="D3568" s="404">
        <v>45218</v>
      </c>
      <c r="E3568" t="s">
        <v>2479</v>
      </c>
      <c r="F3568">
        <v>1.55</v>
      </c>
      <c r="G3568">
        <v>2395787</v>
      </c>
      <c r="I3568" t="s">
        <v>1166</v>
      </c>
    </row>
    <row r="3569" spans="1:9" x14ac:dyDescent="0.25">
      <c r="A3569">
        <v>7550</v>
      </c>
      <c r="B3569" t="s">
        <v>73</v>
      </c>
      <c r="C3569">
        <v>142</v>
      </c>
      <c r="D3569" s="404">
        <v>45198</v>
      </c>
      <c r="E3569" t="s">
        <v>2480</v>
      </c>
      <c r="F3569">
        <v>3.72</v>
      </c>
      <c r="G3569">
        <v>2370070</v>
      </c>
      <c r="I3569" t="s">
        <v>1166</v>
      </c>
    </row>
    <row r="3570" spans="1:9" x14ac:dyDescent="0.25">
      <c r="A3570">
        <v>7550</v>
      </c>
      <c r="B3570" t="s">
        <v>73</v>
      </c>
      <c r="C3570">
        <v>142</v>
      </c>
      <c r="D3570" s="404">
        <v>45147</v>
      </c>
      <c r="E3570" t="s">
        <v>2481</v>
      </c>
      <c r="F3570">
        <v>5.27</v>
      </c>
      <c r="G3570">
        <v>2303726</v>
      </c>
      <c r="I3570" t="s">
        <v>1166</v>
      </c>
    </row>
    <row r="3571" spans="1:9" x14ac:dyDescent="0.25">
      <c r="A3571">
        <v>7550</v>
      </c>
      <c r="B3571" t="s">
        <v>73</v>
      </c>
      <c r="C3571">
        <v>140</v>
      </c>
      <c r="D3571" s="404">
        <v>45349</v>
      </c>
      <c r="E3571" t="s">
        <v>2482</v>
      </c>
      <c r="F3571">
        <v>0</v>
      </c>
      <c r="G3571">
        <v>2564000</v>
      </c>
      <c r="I3571" t="s">
        <v>1166</v>
      </c>
    </row>
    <row r="3572" spans="1:9" x14ac:dyDescent="0.25">
      <c r="A3572">
        <v>7550</v>
      </c>
      <c r="B3572" t="s">
        <v>73</v>
      </c>
      <c r="C3572">
        <v>142</v>
      </c>
      <c r="D3572" s="404">
        <v>45188</v>
      </c>
      <c r="E3572" t="s">
        <v>2483</v>
      </c>
      <c r="F3572">
        <v>8.3699999999999992</v>
      </c>
      <c r="G3572">
        <v>2355164</v>
      </c>
      <c r="I3572" t="s">
        <v>1166</v>
      </c>
    </row>
    <row r="3573" spans="1:9" x14ac:dyDescent="0.25">
      <c r="A3573">
        <v>7550</v>
      </c>
      <c r="B3573" t="s">
        <v>73</v>
      </c>
      <c r="C3573">
        <v>142</v>
      </c>
      <c r="D3573" s="404">
        <v>45134</v>
      </c>
      <c r="E3573" t="s">
        <v>2484</v>
      </c>
      <c r="F3573">
        <v>8.68</v>
      </c>
      <c r="G3573">
        <v>2286909</v>
      </c>
      <c r="I3573" t="s">
        <v>1166</v>
      </c>
    </row>
    <row r="3574" spans="1:9" x14ac:dyDescent="0.25">
      <c r="A3574">
        <v>7550</v>
      </c>
      <c r="B3574" t="s">
        <v>73</v>
      </c>
      <c r="C3574">
        <v>142</v>
      </c>
      <c r="D3574" s="404">
        <v>45208</v>
      </c>
      <c r="E3574" t="s">
        <v>2484</v>
      </c>
      <c r="F3574">
        <v>8.68</v>
      </c>
      <c r="G3574">
        <v>2381286</v>
      </c>
      <c r="I3574" t="s">
        <v>1166</v>
      </c>
    </row>
    <row r="3575" spans="1:9" x14ac:dyDescent="0.25">
      <c r="A3575">
        <v>7550</v>
      </c>
      <c r="B3575" t="s">
        <v>73</v>
      </c>
      <c r="C3575">
        <v>142</v>
      </c>
      <c r="D3575" s="404">
        <v>45196</v>
      </c>
      <c r="E3575" t="s">
        <v>2485</v>
      </c>
      <c r="F3575">
        <v>9.92</v>
      </c>
      <c r="G3575">
        <v>2366330</v>
      </c>
      <c r="I3575" t="s">
        <v>1166</v>
      </c>
    </row>
    <row r="3576" spans="1:9" x14ac:dyDescent="0.25">
      <c r="A3576">
        <v>7550</v>
      </c>
      <c r="B3576" t="s">
        <v>73</v>
      </c>
      <c r="C3576">
        <v>142</v>
      </c>
      <c r="D3576" s="404">
        <v>45268</v>
      </c>
      <c r="E3576" t="s">
        <v>2485</v>
      </c>
      <c r="F3576">
        <v>9.92</v>
      </c>
      <c r="G3576">
        <v>2464702</v>
      </c>
      <c r="I3576" t="s">
        <v>1166</v>
      </c>
    </row>
    <row r="3577" spans="1:9" x14ac:dyDescent="0.25">
      <c r="A3577">
        <v>7550</v>
      </c>
      <c r="B3577" t="s">
        <v>73</v>
      </c>
      <c r="C3577">
        <v>142</v>
      </c>
      <c r="D3577" s="404">
        <v>45203</v>
      </c>
      <c r="E3577" t="s">
        <v>2486</v>
      </c>
      <c r="F3577">
        <v>10.85</v>
      </c>
      <c r="G3577">
        <v>2375724</v>
      </c>
      <c r="I3577" t="s">
        <v>1166</v>
      </c>
    </row>
    <row r="3578" spans="1:9" x14ac:dyDescent="0.25">
      <c r="A3578">
        <v>7550</v>
      </c>
      <c r="B3578" t="s">
        <v>73</v>
      </c>
      <c r="C3578">
        <v>142</v>
      </c>
      <c r="D3578" s="404">
        <v>45187</v>
      </c>
      <c r="E3578" t="s">
        <v>2487</v>
      </c>
      <c r="F3578">
        <v>11.47</v>
      </c>
      <c r="G3578">
        <v>2353657</v>
      </c>
      <c r="I3578" t="s">
        <v>1166</v>
      </c>
    </row>
    <row r="3579" spans="1:9" x14ac:dyDescent="0.25">
      <c r="A3579">
        <v>7550</v>
      </c>
      <c r="B3579" t="s">
        <v>73</v>
      </c>
      <c r="C3579">
        <v>142</v>
      </c>
      <c r="D3579" s="404">
        <v>45078</v>
      </c>
      <c r="E3579" t="s">
        <v>2488</v>
      </c>
      <c r="F3579">
        <v>14.88</v>
      </c>
      <c r="G3579">
        <v>2218107</v>
      </c>
      <c r="I3579" t="s">
        <v>1166</v>
      </c>
    </row>
    <row r="3580" spans="1:9" x14ac:dyDescent="0.25">
      <c r="A3580">
        <v>7550</v>
      </c>
      <c r="B3580" t="s">
        <v>73</v>
      </c>
      <c r="C3580">
        <v>142</v>
      </c>
      <c r="D3580" s="404">
        <v>45184</v>
      </c>
      <c r="E3580" t="s">
        <v>2489</v>
      </c>
      <c r="F3580">
        <v>16.43</v>
      </c>
      <c r="G3580">
        <v>2351541</v>
      </c>
      <c r="I3580" t="s">
        <v>1166</v>
      </c>
    </row>
    <row r="3581" spans="1:9" x14ac:dyDescent="0.25">
      <c r="A3581">
        <v>7550</v>
      </c>
      <c r="B3581" t="s">
        <v>73</v>
      </c>
      <c r="C3581">
        <v>142</v>
      </c>
      <c r="D3581" s="404">
        <v>45322</v>
      </c>
      <c r="E3581" t="s">
        <v>2490</v>
      </c>
      <c r="F3581">
        <v>16.43</v>
      </c>
      <c r="G3581">
        <v>2527813</v>
      </c>
      <c r="I3581" t="s">
        <v>1166</v>
      </c>
    </row>
    <row r="3582" spans="1:9" x14ac:dyDescent="0.25">
      <c r="A3582">
        <v>7550</v>
      </c>
      <c r="B3582" t="s">
        <v>73</v>
      </c>
      <c r="C3582">
        <v>142</v>
      </c>
      <c r="D3582" s="404">
        <v>45204</v>
      </c>
      <c r="E3582" t="s">
        <v>2491</v>
      </c>
      <c r="F3582">
        <v>17.05</v>
      </c>
      <c r="G3582">
        <v>2377397</v>
      </c>
      <c r="I3582" t="s">
        <v>1166</v>
      </c>
    </row>
    <row r="3583" spans="1:9" x14ac:dyDescent="0.25">
      <c r="A3583">
        <v>7550</v>
      </c>
      <c r="B3583" t="s">
        <v>73</v>
      </c>
      <c r="C3583">
        <v>142</v>
      </c>
      <c r="D3583" s="404">
        <v>45188</v>
      </c>
      <c r="E3583" t="s">
        <v>2492</v>
      </c>
      <c r="F3583">
        <v>17.98</v>
      </c>
      <c r="G3583">
        <v>2355165</v>
      </c>
      <c r="I3583" t="s">
        <v>1166</v>
      </c>
    </row>
    <row r="3584" spans="1:9" x14ac:dyDescent="0.25">
      <c r="A3584">
        <v>7550</v>
      </c>
      <c r="B3584" t="s">
        <v>73</v>
      </c>
      <c r="C3584">
        <v>140</v>
      </c>
      <c r="D3584" s="404">
        <v>45351</v>
      </c>
      <c r="E3584" t="s">
        <v>2493</v>
      </c>
      <c r="F3584">
        <v>0</v>
      </c>
      <c r="G3584">
        <v>2568513</v>
      </c>
      <c r="I3584" t="s">
        <v>1166</v>
      </c>
    </row>
    <row r="3585" spans="1:9" x14ac:dyDescent="0.25">
      <c r="A3585">
        <v>7550</v>
      </c>
      <c r="B3585" t="s">
        <v>73</v>
      </c>
      <c r="C3585">
        <v>142</v>
      </c>
      <c r="D3585" s="404">
        <v>45049</v>
      </c>
      <c r="E3585" t="s">
        <v>2494</v>
      </c>
      <c r="F3585">
        <v>19.53</v>
      </c>
      <c r="G3585">
        <v>2179190</v>
      </c>
      <c r="I3585" t="s">
        <v>1166</v>
      </c>
    </row>
    <row r="3586" spans="1:9" x14ac:dyDescent="0.25">
      <c r="A3586">
        <v>7550</v>
      </c>
      <c r="B3586" t="s">
        <v>73</v>
      </c>
      <c r="C3586">
        <v>142</v>
      </c>
      <c r="D3586" s="404">
        <v>45201</v>
      </c>
      <c r="E3586" t="s">
        <v>2494</v>
      </c>
      <c r="F3586">
        <v>19.53</v>
      </c>
      <c r="G3586">
        <v>2373760</v>
      </c>
      <c r="I3586" t="s">
        <v>1166</v>
      </c>
    </row>
    <row r="3587" spans="1:9" x14ac:dyDescent="0.25">
      <c r="A3587">
        <v>7550</v>
      </c>
      <c r="B3587" t="s">
        <v>73</v>
      </c>
      <c r="C3587">
        <v>142</v>
      </c>
      <c r="D3587" s="404">
        <v>45110</v>
      </c>
      <c r="E3587" t="s">
        <v>2495</v>
      </c>
      <c r="F3587">
        <v>20.77</v>
      </c>
      <c r="G3587">
        <v>2257223</v>
      </c>
      <c r="I3587" t="s">
        <v>1166</v>
      </c>
    </row>
    <row r="3588" spans="1:9" x14ac:dyDescent="0.25">
      <c r="A3588">
        <v>7550</v>
      </c>
      <c r="B3588" t="s">
        <v>73</v>
      </c>
      <c r="C3588">
        <v>142</v>
      </c>
      <c r="D3588" s="404">
        <v>45134</v>
      </c>
      <c r="E3588" t="s">
        <v>2495</v>
      </c>
      <c r="F3588">
        <v>20.77</v>
      </c>
      <c r="G3588">
        <v>2286910</v>
      </c>
      <c r="I3588" t="s">
        <v>1166</v>
      </c>
    </row>
    <row r="3589" spans="1:9" x14ac:dyDescent="0.25">
      <c r="A3589">
        <v>7550</v>
      </c>
      <c r="B3589" t="s">
        <v>73</v>
      </c>
      <c r="C3589">
        <v>142</v>
      </c>
      <c r="D3589" s="404">
        <v>45327</v>
      </c>
      <c r="E3589" t="s">
        <v>2496</v>
      </c>
      <c r="F3589">
        <v>21.7</v>
      </c>
      <c r="G3589">
        <v>2533940</v>
      </c>
      <c r="I3589" t="s">
        <v>1166</v>
      </c>
    </row>
    <row r="3590" spans="1:9" x14ac:dyDescent="0.25">
      <c r="A3590">
        <v>7550</v>
      </c>
      <c r="B3590" t="s">
        <v>73</v>
      </c>
      <c r="C3590">
        <v>142</v>
      </c>
      <c r="D3590" s="404">
        <v>45058</v>
      </c>
      <c r="E3590" t="s">
        <v>2497</v>
      </c>
      <c r="F3590">
        <v>25.73</v>
      </c>
      <c r="G3590">
        <v>2191924</v>
      </c>
      <c r="I3590" t="s">
        <v>1166</v>
      </c>
    </row>
    <row r="3591" spans="1:9" x14ac:dyDescent="0.25">
      <c r="A3591">
        <v>7550</v>
      </c>
      <c r="B3591" t="s">
        <v>73</v>
      </c>
      <c r="C3591">
        <v>142</v>
      </c>
      <c r="D3591" s="404">
        <v>45204</v>
      </c>
      <c r="E3591" t="s">
        <v>2498</v>
      </c>
      <c r="F3591">
        <v>22.63</v>
      </c>
      <c r="G3591">
        <v>2377396</v>
      </c>
      <c r="I3591" t="s">
        <v>1166</v>
      </c>
    </row>
    <row r="3592" spans="1:9" x14ac:dyDescent="0.25">
      <c r="A3592">
        <v>7550</v>
      </c>
      <c r="B3592" t="s">
        <v>73</v>
      </c>
      <c r="C3592">
        <v>142</v>
      </c>
      <c r="D3592" s="404">
        <v>45204</v>
      </c>
      <c r="E3592" t="s">
        <v>2499</v>
      </c>
      <c r="F3592">
        <v>23.87</v>
      </c>
      <c r="G3592">
        <v>2377398</v>
      </c>
      <c r="I3592" t="s">
        <v>1166</v>
      </c>
    </row>
    <row r="3593" spans="1:9" x14ac:dyDescent="0.25">
      <c r="A3593">
        <v>7550</v>
      </c>
      <c r="B3593" t="s">
        <v>73</v>
      </c>
      <c r="C3593">
        <v>142</v>
      </c>
      <c r="D3593" s="404">
        <v>45078</v>
      </c>
      <c r="E3593" t="s">
        <v>2500</v>
      </c>
      <c r="F3593">
        <v>25.42</v>
      </c>
      <c r="G3593">
        <v>2218106</v>
      </c>
      <c r="I3593" t="s">
        <v>1166</v>
      </c>
    </row>
    <row r="3594" spans="1:9" x14ac:dyDescent="0.25">
      <c r="A3594">
        <v>7550</v>
      </c>
      <c r="B3594" t="s">
        <v>73</v>
      </c>
      <c r="C3594">
        <v>142</v>
      </c>
      <c r="D3594" s="404">
        <v>45182</v>
      </c>
      <c r="E3594" t="s">
        <v>2500</v>
      </c>
      <c r="F3594">
        <v>25.42</v>
      </c>
      <c r="G3594">
        <v>2348174</v>
      </c>
      <c r="I3594" t="s">
        <v>1166</v>
      </c>
    </row>
    <row r="3595" spans="1:9" x14ac:dyDescent="0.25">
      <c r="A3595">
        <v>7550</v>
      </c>
      <c r="B3595" t="s">
        <v>73</v>
      </c>
      <c r="C3595">
        <v>142</v>
      </c>
      <c r="D3595" s="404">
        <v>45201</v>
      </c>
      <c r="E3595" t="s">
        <v>2500</v>
      </c>
      <c r="F3595">
        <v>25.42</v>
      </c>
      <c r="G3595">
        <v>2373761</v>
      </c>
      <c r="I3595" t="s">
        <v>1166</v>
      </c>
    </row>
    <row r="3596" spans="1:9" x14ac:dyDescent="0.25">
      <c r="A3596">
        <v>7550</v>
      </c>
      <c r="B3596" t="s">
        <v>73</v>
      </c>
      <c r="C3596">
        <v>142</v>
      </c>
      <c r="D3596" s="404">
        <v>45303</v>
      </c>
      <c r="E3596" t="s">
        <v>2501</v>
      </c>
      <c r="F3596">
        <v>27.28</v>
      </c>
      <c r="G3596">
        <v>2504380</v>
      </c>
      <c r="I3596" t="s">
        <v>1166</v>
      </c>
    </row>
    <row r="3597" spans="1:9" x14ac:dyDescent="0.25">
      <c r="A3597">
        <v>7550</v>
      </c>
      <c r="B3597" t="s">
        <v>73</v>
      </c>
      <c r="C3597">
        <v>147</v>
      </c>
      <c r="D3597" s="404">
        <v>44987</v>
      </c>
      <c r="E3597" t="s">
        <v>2502</v>
      </c>
      <c r="F3597">
        <v>27.55</v>
      </c>
      <c r="G3597">
        <v>2104313</v>
      </c>
      <c r="I3597" t="s">
        <v>1166</v>
      </c>
    </row>
    <row r="3598" spans="1:9" x14ac:dyDescent="0.25">
      <c r="A3598">
        <v>7550</v>
      </c>
      <c r="B3598" t="s">
        <v>73</v>
      </c>
      <c r="C3598">
        <v>142</v>
      </c>
      <c r="D3598" s="404">
        <v>45153</v>
      </c>
      <c r="E3598" t="s">
        <v>2502</v>
      </c>
      <c r="F3598">
        <v>29.45</v>
      </c>
      <c r="G3598">
        <v>2310555</v>
      </c>
      <c r="I3598" t="s">
        <v>1166</v>
      </c>
    </row>
    <row r="3599" spans="1:9" x14ac:dyDescent="0.25">
      <c r="A3599">
        <v>7550</v>
      </c>
      <c r="B3599" t="s">
        <v>73</v>
      </c>
      <c r="C3599">
        <v>142</v>
      </c>
      <c r="D3599" s="404">
        <v>45196</v>
      </c>
      <c r="E3599" t="s">
        <v>2503</v>
      </c>
      <c r="F3599">
        <v>0</v>
      </c>
      <c r="G3599">
        <v>2366332</v>
      </c>
      <c r="I3599" t="s">
        <v>1166</v>
      </c>
    </row>
    <row r="3600" spans="1:9" x14ac:dyDescent="0.25">
      <c r="A3600">
        <v>7550</v>
      </c>
      <c r="B3600" t="s">
        <v>73</v>
      </c>
      <c r="C3600">
        <v>142</v>
      </c>
      <c r="D3600" s="404">
        <v>45321</v>
      </c>
      <c r="E3600" t="s">
        <v>2503</v>
      </c>
      <c r="F3600">
        <v>0</v>
      </c>
      <c r="G3600">
        <v>2525569</v>
      </c>
      <c r="I3600" t="s">
        <v>1166</v>
      </c>
    </row>
    <row r="3601" spans="1:9" x14ac:dyDescent="0.25">
      <c r="A3601">
        <v>7550</v>
      </c>
      <c r="B3601" t="s">
        <v>73</v>
      </c>
      <c r="C3601">
        <v>142</v>
      </c>
      <c r="D3601" s="404">
        <v>45198</v>
      </c>
      <c r="E3601" t="s">
        <v>2504</v>
      </c>
      <c r="F3601">
        <v>31.93</v>
      </c>
      <c r="G3601">
        <v>2370071</v>
      </c>
      <c r="I3601" t="s">
        <v>1166</v>
      </c>
    </row>
    <row r="3602" spans="1:9" x14ac:dyDescent="0.25">
      <c r="A3602">
        <v>7550</v>
      </c>
      <c r="B3602" t="s">
        <v>73</v>
      </c>
      <c r="C3602">
        <v>142</v>
      </c>
      <c r="D3602" s="404">
        <v>45086</v>
      </c>
      <c r="E3602" t="s">
        <v>2505</v>
      </c>
      <c r="F3602">
        <v>37.200000000000003</v>
      </c>
      <c r="G3602">
        <v>2227137</v>
      </c>
      <c r="I3602" t="s">
        <v>1166</v>
      </c>
    </row>
    <row r="3603" spans="1:9" x14ac:dyDescent="0.25">
      <c r="A3603">
        <v>7550</v>
      </c>
      <c r="B3603" t="s">
        <v>73</v>
      </c>
      <c r="C3603">
        <v>142</v>
      </c>
      <c r="D3603" s="404">
        <v>45188</v>
      </c>
      <c r="E3603" t="s">
        <v>2506</v>
      </c>
      <c r="F3603">
        <v>38.75</v>
      </c>
      <c r="G3603">
        <v>2355166</v>
      </c>
      <c r="I3603" t="s">
        <v>1166</v>
      </c>
    </row>
    <row r="3604" spans="1:9" x14ac:dyDescent="0.25">
      <c r="A3604">
        <v>7550</v>
      </c>
      <c r="B3604" t="s">
        <v>73</v>
      </c>
      <c r="C3604">
        <v>142</v>
      </c>
      <c r="D3604" s="404">
        <v>45134</v>
      </c>
      <c r="E3604" t="s">
        <v>2507</v>
      </c>
      <c r="F3604">
        <v>39.68</v>
      </c>
      <c r="G3604">
        <v>2286908</v>
      </c>
      <c r="I3604" t="s">
        <v>1166</v>
      </c>
    </row>
    <row r="3605" spans="1:9" x14ac:dyDescent="0.25">
      <c r="A3605">
        <v>7550</v>
      </c>
      <c r="B3605" t="s">
        <v>73</v>
      </c>
      <c r="C3605">
        <v>142</v>
      </c>
      <c r="D3605" s="404">
        <v>45231</v>
      </c>
      <c r="E3605" t="s">
        <v>2508</v>
      </c>
      <c r="F3605">
        <v>49.6</v>
      </c>
      <c r="G3605">
        <v>2411733</v>
      </c>
      <c r="I3605" t="s">
        <v>1166</v>
      </c>
    </row>
    <row r="3606" spans="1:9" x14ac:dyDescent="0.25">
      <c r="A3606">
        <v>7550</v>
      </c>
      <c r="B3606" t="s">
        <v>73</v>
      </c>
      <c r="C3606">
        <v>142</v>
      </c>
      <c r="D3606" s="404">
        <v>45205</v>
      </c>
      <c r="E3606" t="s">
        <v>2509</v>
      </c>
      <c r="F3606">
        <v>50.84</v>
      </c>
      <c r="G3606">
        <v>2379243</v>
      </c>
      <c r="I3606" t="s">
        <v>1166</v>
      </c>
    </row>
    <row r="3607" spans="1:9" x14ac:dyDescent="0.25">
      <c r="A3607">
        <v>7550</v>
      </c>
      <c r="B3607" t="s">
        <v>73</v>
      </c>
      <c r="C3607">
        <v>142</v>
      </c>
      <c r="D3607" s="404">
        <v>45309</v>
      </c>
      <c r="E3607" t="s">
        <v>2510</v>
      </c>
      <c r="F3607">
        <v>54.25</v>
      </c>
      <c r="G3607">
        <v>2511675</v>
      </c>
      <c r="I3607" t="s">
        <v>1166</v>
      </c>
    </row>
    <row r="3608" spans="1:9" x14ac:dyDescent="0.25">
      <c r="A3608">
        <v>7550</v>
      </c>
      <c r="B3608" t="s">
        <v>73</v>
      </c>
      <c r="C3608">
        <v>142</v>
      </c>
      <c r="D3608" s="404">
        <v>45330</v>
      </c>
      <c r="E3608" t="s">
        <v>2511</v>
      </c>
      <c r="F3608">
        <v>62.93</v>
      </c>
      <c r="G3608">
        <v>2537307</v>
      </c>
      <c r="I3608" t="s">
        <v>1166</v>
      </c>
    </row>
    <row r="3609" spans="1:9" x14ac:dyDescent="0.25">
      <c r="A3609">
        <v>7550</v>
      </c>
      <c r="B3609" t="s">
        <v>73</v>
      </c>
      <c r="C3609">
        <v>142</v>
      </c>
      <c r="D3609" s="404">
        <v>45134</v>
      </c>
      <c r="E3609" t="s">
        <v>2512</v>
      </c>
      <c r="F3609">
        <v>63.55</v>
      </c>
      <c r="G3609">
        <v>2286911</v>
      </c>
      <c r="I3609" t="s">
        <v>1166</v>
      </c>
    </row>
    <row r="3610" spans="1:9" x14ac:dyDescent="0.25">
      <c r="A3610">
        <v>7550</v>
      </c>
      <c r="B3610" t="s">
        <v>73</v>
      </c>
      <c r="C3610">
        <v>142</v>
      </c>
      <c r="D3610" s="404">
        <v>45153</v>
      </c>
      <c r="E3610" t="s">
        <v>2512</v>
      </c>
      <c r="F3610">
        <v>63.55</v>
      </c>
      <c r="G3610">
        <v>2310556</v>
      </c>
      <c r="I3610" t="s">
        <v>1166</v>
      </c>
    </row>
    <row r="3611" spans="1:9" x14ac:dyDescent="0.25">
      <c r="A3611">
        <v>7550</v>
      </c>
      <c r="B3611" t="s">
        <v>73</v>
      </c>
      <c r="C3611">
        <v>142</v>
      </c>
      <c r="D3611" s="404">
        <v>45203</v>
      </c>
      <c r="E3611" t="s">
        <v>2513</v>
      </c>
      <c r="F3611">
        <v>69.75</v>
      </c>
      <c r="G3611">
        <v>2375725</v>
      </c>
      <c r="I3611" t="s">
        <v>1166</v>
      </c>
    </row>
    <row r="3612" spans="1:9" x14ac:dyDescent="0.25">
      <c r="A3612">
        <v>7550</v>
      </c>
      <c r="B3612" t="s">
        <v>73</v>
      </c>
      <c r="C3612">
        <v>142</v>
      </c>
      <c r="D3612" s="404">
        <v>45233</v>
      </c>
      <c r="E3612" t="s">
        <v>2514</v>
      </c>
      <c r="F3612">
        <v>82.15</v>
      </c>
      <c r="G3612">
        <v>2415243</v>
      </c>
      <c r="I3612" t="s">
        <v>1166</v>
      </c>
    </row>
    <row r="3613" spans="1:9" x14ac:dyDescent="0.25">
      <c r="A3613">
        <v>7550</v>
      </c>
      <c r="B3613" t="s">
        <v>73</v>
      </c>
      <c r="C3613">
        <v>142</v>
      </c>
      <c r="D3613" s="404">
        <v>45300</v>
      </c>
      <c r="E3613" t="s">
        <v>2515</v>
      </c>
      <c r="F3613">
        <v>93</v>
      </c>
      <c r="G3613">
        <v>2499116</v>
      </c>
      <c r="I3613" t="s">
        <v>1166</v>
      </c>
    </row>
    <row r="3614" spans="1:9" x14ac:dyDescent="0.25">
      <c r="A3614">
        <v>7550</v>
      </c>
      <c r="B3614" t="s">
        <v>73</v>
      </c>
      <c r="C3614">
        <v>147</v>
      </c>
      <c r="D3614" s="404">
        <v>44999</v>
      </c>
      <c r="E3614" t="s">
        <v>2516</v>
      </c>
      <c r="F3614">
        <v>94.83</v>
      </c>
      <c r="G3614">
        <v>2119263</v>
      </c>
      <c r="I3614" t="s">
        <v>1166</v>
      </c>
    </row>
    <row r="3615" spans="1:9" x14ac:dyDescent="0.25">
      <c r="A3615">
        <v>7550</v>
      </c>
      <c r="B3615" t="s">
        <v>73</v>
      </c>
      <c r="C3615">
        <v>142</v>
      </c>
      <c r="D3615" s="404">
        <v>45301</v>
      </c>
      <c r="E3615" t="s">
        <v>2517</v>
      </c>
      <c r="F3615">
        <v>105.4</v>
      </c>
      <c r="G3615">
        <v>2500691</v>
      </c>
      <c r="I3615" t="s">
        <v>1166</v>
      </c>
    </row>
    <row r="3616" spans="1:9" x14ac:dyDescent="0.25">
      <c r="A3616">
        <v>7550</v>
      </c>
      <c r="B3616" t="s">
        <v>73</v>
      </c>
      <c r="C3616">
        <v>140</v>
      </c>
      <c r="D3616" s="404">
        <v>45215</v>
      </c>
      <c r="E3616" t="s">
        <v>2518</v>
      </c>
      <c r="F3616">
        <v>0</v>
      </c>
      <c r="G3616">
        <v>2390899</v>
      </c>
      <c r="I3616" t="s">
        <v>1166</v>
      </c>
    </row>
    <row r="3617" spans="1:9" x14ac:dyDescent="0.25">
      <c r="A3617">
        <v>7550</v>
      </c>
      <c r="B3617" t="s">
        <v>73</v>
      </c>
      <c r="C3617">
        <v>140</v>
      </c>
      <c r="D3617" s="404">
        <v>45259</v>
      </c>
      <c r="E3617" t="s">
        <v>2519</v>
      </c>
      <c r="F3617">
        <v>0</v>
      </c>
      <c r="G3617">
        <v>2449908</v>
      </c>
      <c r="I3617" t="s">
        <v>1166</v>
      </c>
    </row>
    <row r="3618" spans="1:9" x14ac:dyDescent="0.25">
      <c r="A3618">
        <v>7550</v>
      </c>
      <c r="B3618" t="s">
        <v>73</v>
      </c>
      <c r="C3618">
        <v>140</v>
      </c>
      <c r="D3618" s="404">
        <v>45215</v>
      </c>
      <c r="E3618" t="s">
        <v>2520</v>
      </c>
      <c r="F3618">
        <v>0</v>
      </c>
      <c r="G3618">
        <v>2390900</v>
      </c>
      <c r="I3618" t="s">
        <v>1166</v>
      </c>
    </row>
    <row r="3619" spans="1:9" x14ac:dyDescent="0.25">
      <c r="A3619">
        <v>7550</v>
      </c>
      <c r="B3619" t="s">
        <v>73</v>
      </c>
      <c r="C3619">
        <v>140</v>
      </c>
      <c r="D3619" s="404">
        <v>45334</v>
      </c>
      <c r="E3619" t="s">
        <v>2521</v>
      </c>
      <c r="F3619">
        <v>0</v>
      </c>
      <c r="G3619">
        <v>2541965</v>
      </c>
      <c r="I3619" t="s">
        <v>1166</v>
      </c>
    </row>
    <row r="3620" spans="1:9" x14ac:dyDescent="0.25">
      <c r="A3620">
        <v>7550</v>
      </c>
      <c r="B3620" t="s">
        <v>73</v>
      </c>
      <c r="C3620">
        <v>140</v>
      </c>
      <c r="D3620" s="404">
        <v>45334</v>
      </c>
      <c r="E3620" t="s">
        <v>2522</v>
      </c>
      <c r="F3620">
        <v>0</v>
      </c>
      <c r="G3620">
        <v>2541967</v>
      </c>
      <c r="I3620" t="s">
        <v>1166</v>
      </c>
    </row>
    <row r="3621" spans="1:9" x14ac:dyDescent="0.25">
      <c r="A3621">
        <v>7550</v>
      </c>
      <c r="B3621" t="s">
        <v>73</v>
      </c>
      <c r="C3621">
        <v>140</v>
      </c>
      <c r="D3621" s="404">
        <v>45335</v>
      </c>
      <c r="E3621" t="s">
        <v>2523</v>
      </c>
      <c r="F3621">
        <v>0</v>
      </c>
      <c r="G3621">
        <v>2543617</v>
      </c>
      <c r="I3621" t="s">
        <v>1166</v>
      </c>
    </row>
    <row r="3622" spans="1:9" x14ac:dyDescent="0.25">
      <c r="A3622">
        <v>7550</v>
      </c>
      <c r="B3622" t="s">
        <v>73</v>
      </c>
      <c r="C3622">
        <v>240</v>
      </c>
      <c r="D3622" s="404">
        <v>45250</v>
      </c>
      <c r="E3622" t="s">
        <v>2524</v>
      </c>
      <c r="F3622">
        <v>1.9</v>
      </c>
      <c r="G3622">
        <v>2436007</v>
      </c>
      <c r="I3622" t="s">
        <v>1166</v>
      </c>
    </row>
    <row r="3623" spans="1:9" x14ac:dyDescent="0.25">
      <c r="A3623">
        <v>7550</v>
      </c>
      <c r="B3623" t="s">
        <v>73</v>
      </c>
      <c r="C3623">
        <v>240</v>
      </c>
      <c r="D3623" s="404">
        <v>45254</v>
      </c>
      <c r="E3623" t="s">
        <v>2524</v>
      </c>
      <c r="F3623">
        <v>1.9</v>
      </c>
      <c r="G3623">
        <v>2443584</v>
      </c>
      <c r="I3623" t="s">
        <v>1166</v>
      </c>
    </row>
    <row r="3624" spans="1:9" x14ac:dyDescent="0.25">
      <c r="A3624">
        <v>7550</v>
      </c>
      <c r="B3624" t="s">
        <v>73</v>
      </c>
      <c r="C3624">
        <v>240</v>
      </c>
      <c r="D3624" s="404">
        <v>45264</v>
      </c>
      <c r="E3624" t="s">
        <v>2525</v>
      </c>
      <c r="F3624">
        <v>9.5</v>
      </c>
      <c r="G3624">
        <v>2457056</v>
      </c>
      <c r="I3624" t="s">
        <v>1166</v>
      </c>
    </row>
    <row r="3625" spans="1:9" x14ac:dyDescent="0.25">
      <c r="A3625">
        <v>7550</v>
      </c>
      <c r="B3625" t="s">
        <v>73</v>
      </c>
      <c r="C3625">
        <v>240</v>
      </c>
      <c r="D3625" s="404">
        <v>45274</v>
      </c>
      <c r="E3625" t="s">
        <v>2526</v>
      </c>
      <c r="F3625">
        <v>10.26</v>
      </c>
      <c r="G3625">
        <v>2472810</v>
      </c>
      <c r="I3625" t="s">
        <v>1166</v>
      </c>
    </row>
    <row r="3626" spans="1:9" x14ac:dyDescent="0.25">
      <c r="A3626">
        <v>7550</v>
      </c>
      <c r="B3626" t="s">
        <v>73</v>
      </c>
      <c r="C3626">
        <v>240</v>
      </c>
      <c r="D3626" s="404">
        <v>45288</v>
      </c>
      <c r="E3626" t="s">
        <v>2527</v>
      </c>
      <c r="F3626">
        <v>12.16</v>
      </c>
      <c r="G3626">
        <v>2488786</v>
      </c>
      <c r="I3626" t="s">
        <v>1166</v>
      </c>
    </row>
    <row r="3627" spans="1:9" x14ac:dyDescent="0.25">
      <c r="A3627">
        <v>7550</v>
      </c>
      <c r="B3627" t="s">
        <v>73</v>
      </c>
      <c r="C3627">
        <v>240</v>
      </c>
      <c r="D3627" s="404">
        <v>45236</v>
      </c>
      <c r="E3627" t="s">
        <v>2528</v>
      </c>
      <c r="F3627">
        <v>13.3</v>
      </c>
      <c r="G3627">
        <v>2417397</v>
      </c>
      <c r="I3627" t="s">
        <v>1166</v>
      </c>
    </row>
    <row r="3628" spans="1:9" x14ac:dyDescent="0.25">
      <c r="A3628">
        <v>7550</v>
      </c>
      <c r="B3628" t="s">
        <v>73</v>
      </c>
      <c r="C3628">
        <v>240</v>
      </c>
      <c r="D3628" s="404">
        <v>45264</v>
      </c>
      <c r="E3628" t="s">
        <v>2529</v>
      </c>
      <c r="F3628">
        <v>14.44</v>
      </c>
      <c r="G3628">
        <v>2457055</v>
      </c>
      <c r="I3628" t="s">
        <v>1166</v>
      </c>
    </row>
    <row r="3629" spans="1:9" x14ac:dyDescent="0.25">
      <c r="A3629">
        <v>7550</v>
      </c>
      <c r="B3629" t="s">
        <v>73</v>
      </c>
      <c r="C3629">
        <v>240</v>
      </c>
      <c r="D3629" s="404">
        <v>45281</v>
      </c>
      <c r="E3629" t="s">
        <v>2530</v>
      </c>
      <c r="F3629">
        <v>15.96</v>
      </c>
      <c r="G3629">
        <v>2483431</v>
      </c>
      <c r="I3629" t="s">
        <v>1166</v>
      </c>
    </row>
    <row r="3630" spans="1:9" x14ac:dyDescent="0.25">
      <c r="A3630">
        <v>7550</v>
      </c>
      <c r="B3630" t="s">
        <v>73</v>
      </c>
      <c r="C3630">
        <v>240</v>
      </c>
      <c r="D3630" s="404">
        <v>45261</v>
      </c>
      <c r="E3630" t="s">
        <v>2531</v>
      </c>
      <c r="F3630">
        <v>17.86</v>
      </c>
      <c r="G3630">
        <v>2454780</v>
      </c>
      <c r="I3630" t="s">
        <v>1166</v>
      </c>
    </row>
    <row r="3631" spans="1:9" x14ac:dyDescent="0.25">
      <c r="A3631">
        <v>7550</v>
      </c>
      <c r="B3631" t="s">
        <v>73</v>
      </c>
      <c r="C3631">
        <v>240</v>
      </c>
      <c r="D3631" s="404">
        <v>45279</v>
      </c>
      <c r="E3631" t="s">
        <v>2532</v>
      </c>
      <c r="F3631">
        <v>19</v>
      </c>
      <c r="G3631">
        <v>2479366</v>
      </c>
      <c r="I3631" t="s">
        <v>1166</v>
      </c>
    </row>
    <row r="3632" spans="1:9" x14ac:dyDescent="0.25">
      <c r="A3632">
        <v>7550</v>
      </c>
      <c r="B3632" t="s">
        <v>73</v>
      </c>
      <c r="C3632">
        <v>240</v>
      </c>
      <c r="D3632" s="404">
        <v>45247</v>
      </c>
      <c r="E3632" t="s">
        <v>2533</v>
      </c>
      <c r="F3632">
        <v>23.56</v>
      </c>
      <c r="G3632">
        <v>2433946</v>
      </c>
      <c r="I3632" t="s">
        <v>1166</v>
      </c>
    </row>
    <row r="3633" spans="1:9" x14ac:dyDescent="0.25">
      <c r="A3633">
        <v>7550</v>
      </c>
      <c r="B3633" t="s">
        <v>73</v>
      </c>
      <c r="C3633">
        <v>240</v>
      </c>
      <c r="D3633" s="404">
        <v>45254</v>
      </c>
      <c r="E3633" t="s">
        <v>2534</v>
      </c>
      <c r="F3633">
        <v>33.06</v>
      </c>
      <c r="G3633">
        <v>2443585</v>
      </c>
      <c r="I3633" t="s">
        <v>1166</v>
      </c>
    </row>
    <row r="3634" spans="1:9" x14ac:dyDescent="0.25">
      <c r="A3634">
        <v>7550</v>
      </c>
      <c r="B3634" t="s">
        <v>73</v>
      </c>
      <c r="C3634">
        <v>240</v>
      </c>
      <c r="D3634" s="404">
        <v>45279</v>
      </c>
      <c r="E3634" t="s">
        <v>2535</v>
      </c>
      <c r="F3634">
        <v>79.8</v>
      </c>
      <c r="G3634">
        <v>2479365</v>
      </c>
      <c r="I3634" t="s">
        <v>1166</v>
      </c>
    </row>
    <row r="3635" spans="1:9" x14ac:dyDescent="0.25">
      <c r="A3635">
        <v>7550</v>
      </c>
      <c r="B3635" t="s">
        <v>73</v>
      </c>
      <c r="C3635">
        <v>240</v>
      </c>
      <c r="D3635" s="404">
        <v>45258</v>
      </c>
      <c r="E3635" t="s">
        <v>2536</v>
      </c>
      <c r="F3635">
        <v>3.4</v>
      </c>
      <c r="G3635">
        <v>2447721</v>
      </c>
      <c r="I3635" t="s">
        <v>1166</v>
      </c>
    </row>
    <row r="3636" spans="1:9" x14ac:dyDescent="0.25">
      <c r="A3636">
        <v>7550</v>
      </c>
      <c r="B3636" t="s">
        <v>73</v>
      </c>
      <c r="C3636">
        <v>240</v>
      </c>
      <c r="D3636" s="404">
        <v>45167</v>
      </c>
      <c r="E3636" t="s">
        <v>2537</v>
      </c>
      <c r="F3636">
        <v>4.42</v>
      </c>
      <c r="G3636">
        <v>2328700</v>
      </c>
      <c r="I3636" t="s">
        <v>1166</v>
      </c>
    </row>
    <row r="3637" spans="1:9" x14ac:dyDescent="0.25">
      <c r="A3637">
        <v>7550</v>
      </c>
      <c r="B3637" t="s">
        <v>73</v>
      </c>
      <c r="C3637">
        <v>240</v>
      </c>
      <c r="D3637" s="404">
        <v>45317</v>
      </c>
      <c r="E3637" t="s">
        <v>2538</v>
      </c>
      <c r="F3637">
        <v>7</v>
      </c>
      <c r="G3637">
        <v>2523171</v>
      </c>
      <c r="I3637" t="s">
        <v>1166</v>
      </c>
    </row>
    <row r="3638" spans="1:9" x14ac:dyDescent="0.25">
      <c r="A3638">
        <v>7550</v>
      </c>
      <c r="B3638" t="s">
        <v>73</v>
      </c>
      <c r="C3638">
        <v>240</v>
      </c>
      <c r="D3638" s="404">
        <v>45177</v>
      </c>
      <c r="E3638" t="s">
        <v>2539</v>
      </c>
      <c r="F3638">
        <v>26.18</v>
      </c>
      <c r="G3638">
        <v>2342798</v>
      </c>
      <c r="I3638" t="s">
        <v>1166</v>
      </c>
    </row>
    <row r="3639" spans="1:9" x14ac:dyDescent="0.25">
      <c r="A3639">
        <v>7550</v>
      </c>
      <c r="B3639" t="s">
        <v>73</v>
      </c>
      <c r="C3639">
        <v>240</v>
      </c>
      <c r="D3639" s="404">
        <v>45084</v>
      </c>
      <c r="E3639" t="s">
        <v>2540</v>
      </c>
      <c r="F3639">
        <v>29.58</v>
      </c>
      <c r="G3639">
        <v>2223495</v>
      </c>
      <c r="I3639" t="s">
        <v>1166</v>
      </c>
    </row>
    <row r="3640" spans="1:9" x14ac:dyDescent="0.25">
      <c r="A3640">
        <v>7550</v>
      </c>
      <c r="B3640" t="s">
        <v>73</v>
      </c>
      <c r="C3640">
        <v>240</v>
      </c>
      <c r="D3640" s="404">
        <v>45058</v>
      </c>
      <c r="E3640" t="s">
        <v>2541</v>
      </c>
      <c r="F3640">
        <v>43.18</v>
      </c>
      <c r="G3640">
        <v>2191967</v>
      </c>
      <c r="I3640" t="s">
        <v>1166</v>
      </c>
    </row>
    <row r="3641" spans="1:9" x14ac:dyDescent="0.25">
      <c r="A3641">
        <v>7550</v>
      </c>
      <c r="B3641" t="s">
        <v>73</v>
      </c>
      <c r="C3641">
        <v>240</v>
      </c>
      <c r="D3641" s="404">
        <v>45317</v>
      </c>
      <c r="E3641" t="s">
        <v>2542</v>
      </c>
      <c r="F3641">
        <v>58.8</v>
      </c>
      <c r="G3641">
        <v>2523173</v>
      </c>
      <c r="I3641" t="s">
        <v>1166</v>
      </c>
    </row>
    <row r="3642" spans="1:9" x14ac:dyDescent="0.25">
      <c r="A3642">
        <v>7550</v>
      </c>
      <c r="B3642" t="s">
        <v>73</v>
      </c>
      <c r="C3642">
        <v>240</v>
      </c>
      <c r="D3642" s="404">
        <v>45279</v>
      </c>
      <c r="E3642" t="s">
        <v>2543</v>
      </c>
      <c r="F3642">
        <v>75.25</v>
      </c>
      <c r="G3642">
        <v>2479369</v>
      </c>
      <c r="I3642" t="s">
        <v>1166</v>
      </c>
    </row>
    <row r="3643" spans="1:9" x14ac:dyDescent="0.25">
      <c r="A3643">
        <v>7550</v>
      </c>
      <c r="B3643" t="s">
        <v>73</v>
      </c>
      <c r="C3643">
        <v>140</v>
      </c>
      <c r="D3643" s="404">
        <v>44999</v>
      </c>
      <c r="E3643" t="s">
        <v>2544</v>
      </c>
      <c r="F3643">
        <v>2086.96</v>
      </c>
      <c r="G3643">
        <v>2126640</v>
      </c>
      <c r="H3643" t="s">
        <v>2544</v>
      </c>
      <c r="I3643" t="s">
        <v>1168</v>
      </c>
    </row>
    <row r="3644" spans="1:9" x14ac:dyDescent="0.25">
      <c r="A3644">
        <v>7550</v>
      </c>
      <c r="B3644" t="s">
        <v>73</v>
      </c>
      <c r="C3644">
        <v>240</v>
      </c>
      <c r="D3644" s="404">
        <v>45078</v>
      </c>
      <c r="E3644" t="s">
        <v>2544</v>
      </c>
      <c r="F3644">
        <v>1022.32</v>
      </c>
      <c r="G3644">
        <v>2248642</v>
      </c>
      <c r="H3644" t="s">
        <v>2544</v>
      </c>
      <c r="I3644" t="s">
        <v>1168</v>
      </c>
    </row>
    <row r="3645" spans="1:9" x14ac:dyDescent="0.25">
      <c r="A3645">
        <v>7550</v>
      </c>
      <c r="B3645" t="s">
        <v>73</v>
      </c>
      <c r="C3645">
        <v>140</v>
      </c>
      <c r="D3645" s="404">
        <v>45138</v>
      </c>
      <c r="E3645" t="s">
        <v>2544</v>
      </c>
      <c r="F3645">
        <v>2157.67</v>
      </c>
      <c r="G3645">
        <v>2289557</v>
      </c>
      <c r="H3645" t="s">
        <v>2544</v>
      </c>
      <c r="I3645" t="s">
        <v>1168</v>
      </c>
    </row>
    <row r="3646" spans="1:9" x14ac:dyDescent="0.25">
      <c r="A3646">
        <v>7550</v>
      </c>
      <c r="B3646" t="s">
        <v>73</v>
      </c>
      <c r="C3646">
        <v>340</v>
      </c>
      <c r="D3646" s="404">
        <v>45074</v>
      </c>
      <c r="E3646" t="s">
        <v>2545</v>
      </c>
      <c r="F3646">
        <v>1536.68</v>
      </c>
      <c r="G3646">
        <v>2226454</v>
      </c>
      <c r="H3646" t="s">
        <v>2544</v>
      </c>
      <c r="I3646" t="s">
        <v>1168</v>
      </c>
    </row>
    <row r="3647" spans="1:9" x14ac:dyDescent="0.25">
      <c r="A3647">
        <v>7550</v>
      </c>
      <c r="B3647" t="s">
        <v>73</v>
      </c>
      <c r="C3647">
        <v>142</v>
      </c>
      <c r="D3647" s="404">
        <v>45138</v>
      </c>
      <c r="E3647" t="s">
        <v>2546</v>
      </c>
      <c r="F3647">
        <v>404.96</v>
      </c>
      <c r="G3647">
        <v>2289934</v>
      </c>
      <c r="H3647" t="s">
        <v>2546</v>
      </c>
      <c r="I3647" t="s">
        <v>1158</v>
      </c>
    </row>
    <row r="3648" spans="1:9" x14ac:dyDescent="0.25">
      <c r="A3648">
        <v>7550</v>
      </c>
      <c r="B3648" t="s">
        <v>73</v>
      </c>
      <c r="C3648">
        <v>142</v>
      </c>
      <c r="D3648" s="404">
        <v>45166</v>
      </c>
      <c r="E3648" t="s">
        <v>2546</v>
      </c>
      <c r="F3648">
        <v>916.57</v>
      </c>
      <c r="G3648">
        <v>2326342</v>
      </c>
      <c r="H3648" t="s">
        <v>2546</v>
      </c>
      <c r="I3648" t="s">
        <v>1158</v>
      </c>
    </row>
    <row r="3649" spans="1:9" x14ac:dyDescent="0.25">
      <c r="A3649">
        <v>7550</v>
      </c>
      <c r="B3649" t="s">
        <v>73</v>
      </c>
      <c r="C3649">
        <v>142</v>
      </c>
      <c r="D3649" s="404">
        <v>45166</v>
      </c>
      <c r="E3649" t="s">
        <v>2546</v>
      </c>
      <c r="F3649">
        <v>-313.04000000000002</v>
      </c>
      <c r="G3649">
        <v>2326344</v>
      </c>
      <c r="H3649" t="s">
        <v>2546</v>
      </c>
      <c r="I3649" t="s">
        <v>1158</v>
      </c>
    </row>
    <row r="3650" spans="1:9" x14ac:dyDescent="0.25">
      <c r="A3650">
        <v>7550</v>
      </c>
      <c r="B3650" t="s">
        <v>73</v>
      </c>
      <c r="C3650">
        <v>150</v>
      </c>
      <c r="D3650" s="404">
        <v>45272</v>
      </c>
      <c r="E3650" t="s">
        <v>2546</v>
      </c>
      <c r="F3650">
        <v>159.96</v>
      </c>
      <c r="G3650">
        <v>2468007</v>
      </c>
      <c r="H3650" t="s">
        <v>2546</v>
      </c>
      <c r="I3650" t="s">
        <v>1158</v>
      </c>
    </row>
  </sheetData>
  <autoFilter ref="A1:I3650" xr:uid="{D6EFA2E1-CAC7-4B3E-8E48-F2DE3EA88896}"/>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A85FA-FC3A-43AE-8637-DED5FCD08D0E}">
  <sheetPr>
    <tabColor theme="9" tint="0.79998168889431442"/>
  </sheetPr>
  <dimension ref="A2:N43"/>
  <sheetViews>
    <sheetView workbookViewId="0">
      <selection activeCell="O16" sqref="O16"/>
    </sheetView>
  </sheetViews>
  <sheetFormatPr defaultRowHeight="15" x14ac:dyDescent="0.25"/>
  <cols>
    <col min="1" max="1" width="17" bestFit="1" customWidth="1"/>
    <col min="2" max="2" width="14.85546875" bestFit="1" customWidth="1"/>
  </cols>
  <sheetData>
    <row r="2" spans="1:14" x14ac:dyDescent="0.25">
      <c r="F2" t="s">
        <v>905</v>
      </c>
    </row>
    <row r="3" spans="1:14" x14ac:dyDescent="0.25">
      <c r="A3" t="s">
        <v>192</v>
      </c>
      <c r="B3" t="s">
        <v>904</v>
      </c>
      <c r="C3" t="s">
        <v>1152</v>
      </c>
    </row>
    <row r="4" spans="1:14" x14ac:dyDescent="0.25">
      <c r="A4" s="227" t="s">
        <v>902</v>
      </c>
      <c r="B4">
        <v>5231.6699999999964</v>
      </c>
      <c r="C4" t="s">
        <v>1153</v>
      </c>
      <c r="F4">
        <v>0</v>
      </c>
    </row>
    <row r="5" spans="1:14" x14ac:dyDescent="0.25">
      <c r="A5" s="227" t="s">
        <v>1176</v>
      </c>
      <c r="B5">
        <v>2308.0799999999995</v>
      </c>
      <c r="C5" t="s">
        <v>1159</v>
      </c>
      <c r="F5" s="424">
        <v>42000</v>
      </c>
      <c r="G5" t="s">
        <v>1155</v>
      </c>
    </row>
    <row r="6" spans="1:14" x14ac:dyDescent="0.25">
      <c r="A6" s="227" t="s">
        <v>900</v>
      </c>
      <c r="B6">
        <v>10174.500000000007</v>
      </c>
      <c r="C6" t="s">
        <v>1159</v>
      </c>
      <c r="F6">
        <v>11000</v>
      </c>
      <c r="G6" t="s">
        <v>1155</v>
      </c>
    </row>
    <row r="7" spans="1:14" x14ac:dyDescent="0.25">
      <c r="A7" s="227" t="s">
        <v>1177</v>
      </c>
      <c r="B7">
        <v>400</v>
      </c>
      <c r="C7" t="s">
        <v>1153</v>
      </c>
      <c r="F7">
        <v>0</v>
      </c>
    </row>
    <row r="8" spans="1:14" x14ac:dyDescent="0.25">
      <c r="A8" s="227" t="s">
        <v>1178</v>
      </c>
      <c r="B8">
        <v>217.39</v>
      </c>
      <c r="C8" t="s">
        <v>1153</v>
      </c>
      <c r="F8">
        <v>0</v>
      </c>
    </row>
    <row r="9" spans="1:14" x14ac:dyDescent="0.25">
      <c r="A9" s="227" t="s">
        <v>1179</v>
      </c>
      <c r="B9">
        <v>780.87000000000012</v>
      </c>
      <c r="C9" t="s">
        <v>1159</v>
      </c>
      <c r="F9" s="424">
        <v>0</v>
      </c>
    </row>
    <row r="10" spans="1:14" x14ac:dyDescent="0.25">
      <c r="A10" s="227" t="s">
        <v>1180</v>
      </c>
      <c r="B10">
        <v>37541.510000000075</v>
      </c>
      <c r="C10" t="s">
        <v>1159</v>
      </c>
      <c r="F10" s="424">
        <v>0</v>
      </c>
    </row>
    <row r="11" spans="1:14" x14ac:dyDescent="0.25">
      <c r="A11" s="227" t="s">
        <v>1181</v>
      </c>
      <c r="B11">
        <v>80.929999999999993</v>
      </c>
      <c r="C11" t="s">
        <v>1153</v>
      </c>
      <c r="F11">
        <v>0</v>
      </c>
    </row>
    <row r="12" spans="1:14" x14ac:dyDescent="0.25">
      <c r="A12" s="227" t="s">
        <v>1182</v>
      </c>
      <c r="B12">
        <v>1009.31</v>
      </c>
      <c r="C12" t="s">
        <v>1153</v>
      </c>
      <c r="F12">
        <v>0</v>
      </c>
    </row>
    <row r="13" spans="1:14" x14ac:dyDescent="0.25">
      <c r="A13" s="227" t="s">
        <v>18</v>
      </c>
      <c r="B13">
        <v>966.27</v>
      </c>
      <c r="C13" t="s">
        <v>1153</v>
      </c>
      <c r="F13">
        <v>0</v>
      </c>
    </row>
    <row r="14" spans="1:14" x14ac:dyDescent="0.25">
      <c r="A14" s="227" t="s">
        <v>73</v>
      </c>
      <c r="B14">
        <v>83.009999999999991</v>
      </c>
      <c r="C14" t="s">
        <v>1153</v>
      </c>
      <c r="F14">
        <v>0</v>
      </c>
    </row>
    <row r="15" spans="1:14" x14ac:dyDescent="0.25">
      <c r="A15" s="227" t="s">
        <v>1183</v>
      </c>
      <c r="B15">
        <v>105084.17000000023</v>
      </c>
      <c r="C15" t="s">
        <v>1184</v>
      </c>
      <c r="F15" s="565">
        <v>110000</v>
      </c>
      <c r="G15" t="s">
        <v>1155</v>
      </c>
      <c r="H15" s="232" t="s">
        <v>6082</v>
      </c>
    </row>
    <row r="16" spans="1:14" x14ac:dyDescent="0.25">
      <c r="A16" s="227" t="s">
        <v>1185</v>
      </c>
      <c r="B16">
        <v>28844.569999999971</v>
      </c>
      <c r="C16" t="s">
        <v>1186</v>
      </c>
      <c r="F16">
        <v>30000</v>
      </c>
      <c r="G16" t="s">
        <v>1155</v>
      </c>
      <c r="N16" s="430"/>
    </row>
    <row r="17" spans="1:10" x14ac:dyDescent="0.25">
      <c r="A17" s="227" t="s">
        <v>1187</v>
      </c>
      <c r="B17">
        <v>5567.85</v>
      </c>
      <c r="C17" t="s">
        <v>1159</v>
      </c>
      <c r="F17">
        <v>8000</v>
      </c>
      <c r="G17" t="s">
        <v>1155</v>
      </c>
    </row>
    <row r="18" spans="1:10" x14ac:dyDescent="0.25">
      <c r="A18" s="227" t="s">
        <v>202</v>
      </c>
      <c r="B18">
        <v>198290.1300000003</v>
      </c>
      <c r="F18">
        <f>SUM(F4:F17)</f>
        <v>201000</v>
      </c>
    </row>
    <row r="19" spans="1:10" x14ac:dyDescent="0.25">
      <c r="A19" s="227"/>
    </row>
    <row r="20" spans="1:10" x14ac:dyDescent="0.25">
      <c r="F20" t="s">
        <v>1173</v>
      </c>
      <c r="J20" t="s">
        <v>905</v>
      </c>
    </row>
    <row r="21" spans="1:10" x14ac:dyDescent="0.25">
      <c r="E21" t="s">
        <v>301</v>
      </c>
      <c r="F21" s="4">
        <f>SUM(F22:F42)</f>
        <v>221202.64000000004</v>
      </c>
      <c r="H21" t="s">
        <v>1175</v>
      </c>
      <c r="J21" s="4">
        <f>F18</f>
        <v>201000</v>
      </c>
    </row>
    <row r="22" spans="1:10" x14ac:dyDescent="0.25">
      <c r="C22" t="s">
        <v>71</v>
      </c>
      <c r="D22" s="124">
        <v>7457</v>
      </c>
      <c r="E22" s="124">
        <v>110</v>
      </c>
      <c r="F22">
        <v>11913.82</v>
      </c>
      <c r="G22" s="434">
        <f t="shared" ref="G22:G42" si="0">F22/$F$21</f>
        <v>5.385930294502813E-2</v>
      </c>
      <c r="H22" s="434"/>
      <c r="I22" s="435">
        <f t="shared" ref="I22:I42" si="1">G22+H22</f>
        <v>5.385930294502813E-2</v>
      </c>
      <c r="J22" s="436">
        <f t="shared" ref="J22:J42" si="2">I22*$J$21</f>
        <v>10825.719891950654</v>
      </c>
    </row>
    <row r="23" spans="1:10" x14ac:dyDescent="0.25">
      <c r="C23" t="s">
        <v>71</v>
      </c>
      <c r="D23" s="124">
        <v>7457</v>
      </c>
      <c r="E23" s="124">
        <v>112</v>
      </c>
      <c r="F23">
        <v>8828.880000000001</v>
      </c>
      <c r="G23" s="434">
        <f t="shared" si="0"/>
        <v>3.9913086028268013E-2</v>
      </c>
      <c r="H23" s="434"/>
      <c r="I23" s="435">
        <f t="shared" si="1"/>
        <v>3.9913086028268013E-2</v>
      </c>
      <c r="J23" s="436">
        <f t="shared" si="2"/>
        <v>8022.5302916818709</v>
      </c>
    </row>
    <row r="24" spans="1:10" x14ac:dyDescent="0.25">
      <c r="C24" t="s">
        <v>71</v>
      </c>
      <c r="D24" s="124">
        <v>7457</v>
      </c>
      <c r="E24" s="124">
        <v>120</v>
      </c>
      <c r="F24">
        <v>5647.0999999999995</v>
      </c>
      <c r="G24" s="434">
        <f t="shared" si="0"/>
        <v>2.5529080484753702E-2</v>
      </c>
      <c r="H24" s="434"/>
      <c r="I24" s="435">
        <f t="shared" si="1"/>
        <v>2.5529080484753702E-2</v>
      </c>
      <c r="J24" s="436">
        <f t="shared" si="2"/>
        <v>5131.3451774354944</v>
      </c>
    </row>
    <row r="25" spans="1:10" x14ac:dyDescent="0.25">
      <c r="C25" t="s">
        <v>71</v>
      </c>
      <c r="D25" s="124">
        <v>7457</v>
      </c>
      <c r="E25" s="124">
        <v>121</v>
      </c>
      <c r="F25">
        <v>0</v>
      </c>
      <c r="G25" s="434">
        <f t="shared" si="0"/>
        <v>0</v>
      </c>
      <c r="H25" s="434"/>
      <c r="I25" s="435">
        <f t="shared" si="1"/>
        <v>0</v>
      </c>
      <c r="J25" s="436">
        <f t="shared" si="2"/>
        <v>0</v>
      </c>
    </row>
    <row r="26" spans="1:10" x14ac:dyDescent="0.25">
      <c r="C26" t="s">
        <v>71</v>
      </c>
      <c r="D26" s="124">
        <v>7457</v>
      </c>
      <c r="E26" s="124">
        <v>130</v>
      </c>
      <c r="F26">
        <v>5198.74</v>
      </c>
      <c r="G26" s="434">
        <f t="shared" si="0"/>
        <v>2.3502160733705525E-2</v>
      </c>
      <c r="H26" s="434"/>
      <c r="I26" s="435">
        <f t="shared" si="1"/>
        <v>2.3502160733705525E-2</v>
      </c>
      <c r="J26" s="436">
        <f t="shared" si="2"/>
        <v>4723.9343074748103</v>
      </c>
    </row>
    <row r="27" spans="1:10" x14ac:dyDescent="0.25">
      <c r="C27" t="s">
        <v>71</v>
      </c>
      <c r="D27" s="124">
        <v>7457</v>
      </c>
      <c r="E27" s="124">
        <v>140</v>
      </c>
      <c r="F27">
        <v>13925.730000000001</v>
      </c>
      <c r="G27" s="434">
        <f t="shared" si="0"/>
        <v>6.2954628389606915E-2</v>
      </c>
      <c r="H27" s="434">
        <f>-H29/2</f>
        <v>1.2658551453092963E-2</v>
      </c>
      <c r="I27" s="435">
        <f t="shared" si="1"/>
        <v>7.5613179842699885E-2</v>
      </c>
      <c r="J27" s="436">
        <f t="shared" si="2"/>
        <v>15198.249148382676</v>
      </c>
    </row>
    <row r="28" spans="1:10" x14ac:dyDescent="0.25">
      <c r="C28" t="s">
        <v>71</v>
      </c>
      <c r="D28" s="124">
        <v>7457</v>
      </c>
      <c r="E28" s="124">
        <v>142</v>
      </c>
      <c r="F28">
        <v>14675.300000000003</v>
      </c>
      <c r="G28" s="434">
        <f t="shared" si="0"/>
        <v>6.6343240749748733E-2</v>
      </c>
      <c r="H28" s="434">
        <f>-H29/2</f>
        <v>1.2658551453092963E-2</v>
      </c>
      <c r="I28" s="435">
        <f t="shared" si="1"/>
        <v>7.9001792202841703E-2</v>
      </c>
      <c r="J28" s="436">
        <f t="shared" si="2"/>
        <v>15879.360232771181</v>
      </c>
    </row>
    <row r="29" spans="1:10" x14ac:dyDescent="0.25">
      <c r="C29" t="s">
        <v>71</v>
      </c>
      <c r="D29" s="124">
        <v>7457</v>
      </c>
      <c r="E29" s="124">
        <v>147</v>
      </c>
      <c r="F29">
        <v>5600.21</v>
      </c>
      <c r="G29" s="434">
        <f t="shared" si="0"/>
        <v>2.5317102906185926E-2</v>
      </c>
      <c r="H29" s="434">
        <f>-G29</f>
        <v>-2.5317102906185926E-2</v>
      </c>
      <c r="I29" s="435">
        <f t="shared" si="1"/>
        <v>0</v>
      </c>
      <c r="J29" s="436">
        <f t="shared" si="2"/>
        <v>0</v>
      </c>
    </row>
    <row r="30" spans="1:10" x14ac:dyDescent="0.25">
      <c r="C30" t="s">
        <v>71</v>
      </c>
      <c r="D30" s="124">
        <v>7457</v>
      </c>
      <c r="E30" s="124">
        <v>150</v>
      </c>
      <c r="F30">
        <v>27.39</v>
      </c>
      <c r="G30" s="434">
        <f t="shared" si="0"/>
        <v>1.2382311531182447E-4</v>
      </c>
      <c r="H30" s="434"/>
      <c r="I30" s="435">
        <f t="shared" si="1"/>
        <v>1.2382311531182447E-4</v>
      </c>
      <c r="J30" s="436">
        <f t="shared" si="2"/>
        <v>24.88844617767672</v>
      </c>
    </row>
    <row r="31" spans="1:10" x14ac:dyDescent="0.25">
      <c r="C31" t="s">
        <v>71</v>
      </c>
      <c r="D31" s="124">
        <v>7457</v>
      </c>
      <c r="E31" s="124">
        <v>160</v>
      </c>
      <c r="F31">
        <v>663.08</v>
      </c>
      <c r="G31" s="434">
        <f t="shared" si="0"/>
        <v>2.9976134100388671E-3</v>
      </c>
      <c r="H31" s="434"/>
      <c r="I31" s="435">
        <f t="shared" si="1"/>
        <v>2.9976134100388671E-3</v>
      </c>
      <c r="J31" s="436">
        <f t="shared" si="2"/>
        <v>602.52029541781224</v>
      </c>
    </row>
    <row r="32" spans="1:10" x14ac:dyDescent="0.25">
      <c r="C32" t="s">
        <v>71</v>
      </c>
      <c r="D32" s="124">
        <v>7457</v>
      </c>
      <c r="E32" s="124">
        <v>210</v>
      </c>
      <c r="F32">
        <v>5819.61</v>
      </c>
      <c r="G32" s="434">
        <f t="shared" si="0"/>
        <v>2.6308953636358042E-2</v>
      </c>
      <c r="H32" s="434"/>
      <c r="I32" s="435">
        <f t="shared" si="1"/>
        <v>2.6308953636358042E-2</v>
      </c>
      <c r="J32" s="436">
        <f t="shared" si="2"/>
        <v>5288.0996809079661</v>
      </c>
    </row>
    <row r="33" spans="3:11" x14ac:dyDescent="0.25">
      <c r="C33" t="s">
        <v>71</v>
      </c>
      <c r="D33" s="124">
        <v>7457</v>
      </c>
      <c r="E33" s="124">
        <v>220</v>
      </c>
      <c r="F33">
        <v>5422.0599999999995</v>
      </c>
      <c r="G33" s="434">
        <f t="shared" si="0"/>
        <v>2.451173277136294E-2</v>
      </c>
      <c r="H33" s="434">
        <f>-H36</f>
        <v>-2E-3</v>
      </c>
      <c r="I33" s="435">
        <f t="shared" si="1"/>
        <v>2.2511732771362938E-2</v>
      </c>
      <c r="J33" s="436">
        <f t="shared" si="2"/>
        <v>4524.8582870439504</v>
      </c>
    </row>
    <row r="34" spans="3:11" x14ac:dyDescent="0.25">
      <c r="C34" t="s">
        <v>71</v>
      </c>
      <c r="D34" s="124">
        <v>7457</v>
      </c>
      <c r="E34" s="124">
        <v>230</v>
      </c>
      <c r="F34">
        <v>6645.91</v>
      </c>
      <c r="G34" s="434">
        <f t="shared" si="0"/>
        <v>3.0044442507557771E-2</v>
      </c>
      <c r="H34" s="434"/>
      <c r="I34" s="435">
        <f t="shared" si="1"/>
        <v>3.0044442507557771E-2</v>
      </c>
      <c r="J34" s="436">
        <f t="shared" si="2"/>
        <v>6038.9329440191123</v>
      </c>
    </row>
    <row r="35" spans="3:11" x14ac:dyDescent="0.25">
      <c r="C35" t="s">
        <v>71</v>
      </c>
      <c r="D35" s="124">
        <v>7457</v>
      </c>
      <c r="E35" s="124">
        <v>240</v>
      </c>
      <c r="F35">
        <v>76085.929999999993</v>
      </c>
      <c r="G35" s="434">
        <f t="shared" si="0"/>
        <v>0.34396483694769636</v>
      </c>
      <c r="H35" s="434"/>
      <c r="I35" s="435">
        <f t="shared" si="1"/>
        <v>0.34396483694769636</v>
      </c>
      <c r="J35" s="436">
        <f t="shared" si="2"/>
        <v>69136.93222648697</v>
      </c>
    </row>
    <row r="36" spans="3:11" x14ac:dyDescent="0.25">
      <c r="C36" t="s">
        <v>71</v>
      </c>
      <c r="D36" s="124">
        <v>7457</v>
      </c>
      <c r="E36" s="124">
        <v>260</v>
      </c>
      <c r="F36">
        <v>0</v>
      </c>
      <c r="G36" s="434">
        <f t="shared" si="0"/>
        <v>0</v>
      </c>
      <c r="H36" s="434">
        <v>2E-3</v>
      </c>
      <c r="I36" s="435">
        <f t="shared" si="1"/>
        <v>2E-3</v>
      </c>
      <c r="J36" s="436">
        <f t="shared" si="2"/>
        <v>402</v>
      </c>
    </row>
    <row r="37" spans="3:11" x14ac:dyDescent="0.25">
      <c r="C37" t="s">
        <v>71</v>
      </c>
      <c r="D37" s="124">
        <v>7457</v>
      </c>
      <c r="E37" s="124">
        <v>330</v>
      </c>
      <c r="F37">
        <v>2357.3200000000002</v>
      </c>
      <c r="G37" s="434">
        <f t="shared" si="0"/>
        <v>1.0656834837052577E-2</v>
      </c>
      <c r="H37" s="434"/>
      <c r="I37" s="435">
        <f t="shared" si="1"/>
        <v>1.0656834837052577E-2</v>
      </c>
      <c r="J37" s="436">
        <f t="shared" si="2"/>
        <v>2142.0238022475678</v>
      </c>
    </row>
    <row r="38" spans="3:11" x14ac:dyDescent="0.25">
      <c r="C38" t="s">
        <v>71</v>
      </c>
      <c r="D38" s="124">
        <v>7457</v>
      </c>
      <c r="E38" s="124">
        <v>340</v>
      </c>
      <c r="F38">
        <v>49991.55000000001</v>
      </c>
      <c r="G38" s="434">
        <f t="shared" si="0"/>
        <v>0.22599888500426576</v>
      </c>
      <c r="H38" s="434"/>
      <c r="I38" s="435">
        <f t="shared" si="1"/>
        <v>0.22599888500426576</v>
      </c>
      <c r="J38" s="436">
        <f t="shared" si="2"/>
        <v>45425.775885857416</v>
      </c>
    </row>
    <row r="39" spans="3:11" x14ac:dyDescent="0.25">
      <c r="C39" t="s">
        <v>71</v>
      </c>
      <c r="D39" s="124">
        <v>7457</v>
      </c>
      <c r="E39" s="124">
        <v>430</v>
      </c>
      <c r="F39">
        <v>766.5200000000001</v>
      </c>
      <c r="G39" s="434">
        <f t="shared" si="0"/>
        <v>3.4652389320489118E-3</v>
      </c>
      <c r="H39" s="434"/>
      <c r="I39" s="435">
        <f t="shared" si="1"/>
        <v>3.4652389320489118E-3</v>
      </c>
      <c r="J39" s="436">
        <f t="shared" si="2"/>
        <v>696.51302534183128</v>
      </c>
    </row>
    <row r="40" spans="3:11" x14ac:dyDescent="0.25">
      <c r="C40" t="s">
        <v>71</v>
      </c>
      <c r="D40" s="124">
        <v>7457</v>
      </c>
      <c r="E40" s="124">
        <v>440</v>
      </c>
      <c r="F40">
        <v>6075.2300000000005</v>
      </c>
      <c r="G40" s="434">
        <f t="shared" si="0"/>
        <v>2.7464545631100963E-2</v>
      </c>
      <c r="H40" s="434"/>
      <c r="I40" s="435">
        <f t="shared" si="1"/>
        <v>2.7464545631100963E-2</v>
      </c>
      <c r="J40" s="436">
        <f t="shared" si="2"/>
        <v>5520.3736718512937</v>
      </c>
    </row>
    <row r="41" spans="3:11" x14ac:dyDescent="0.25">
      <c r="C41" t="s">
        <v>71</v>
      </c>
      <c r="D41" s="124">
        <v>7457</v>
      </c>
      <c r="E41" s="124">
        <v>935</v>
      </c>
      <c r="F41">
        <v>471.79</v>
      </c>
      <c r="G41" s="434">
        <f t="shared" si="0"/>
        <v>2.1328407292064864E-3</v>
      </c>
      <c r="H41" s="434"/>
      <c r="I41" s="435">
        <f t="shared" si="1"/>
        <v>2.1328407292064864E-3</v>
      </c>
      <c r="J41" s="436">
        <f t="shared" si="2"/>
        <v>428.70098657050374</v>
      </c>
    </row>
    <row r="42" spans="3:11" x14ac:dyDescent="0.25">
      <c r="C42" t="s">
        <v>71</v>
      </c>
      <c r="D42" s="124">
        <v>7457</v>
      </c>
      <c r="E42" s="124">
        <v>936</v>
      </c>
      <c r="F42">
        <v>1086.47</v>
      </c>
      <c r="G42" s="434">
        <f t="shared" si="0"/>
        <v>4.9116502407023704E-3</v>
      </c>
      <c r="H42" s="434"/>
      <c r="I42" s="435">
        <f t="shared" si="1"/>
        <v>4.9116502407023704E-3</v>
      </c>
      <c r="J42" s="436">
        <f t="shared" si="2"/>
        <v>987.24169838117643</v>
      </c>
    </row>
    <row r="43" spans="3:11" x14ac:dyDescent="0.25">
      <c r="J43" s="4">
        <f>J21-SUMIFS('Summary - Selling Expenses'!AL:AL,'Summary - Selling Expenses'!B:B,7457)</f>
        <v>0</v>
      </c>
      <c r="K43" s="232" t="s">
        <v>870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0A799-6E8B-4402-9E80-11AC4426032E}">
  <dimension ref="A1:H5176"/>
  <sheetViews>
    <sheetView workbookViewId="0"/>
  </sheetViews>
  <sheetFormatPr defaultRowHeight="15" x14ac:dyDescent="0.25"/>
  <cols>
    <col min="1" max="1" width="8.140625" bestFit="1" customWidth="1"/>
    <col min="2" max="2" width="16.85546875" bestFit="1" customWidth="1"/>
    <col min="3" max="3" width="11.42578125" bestFit="1" customWidth="1"/>
    <col min="4" max="4" width="10.42578125" bestFit="1" customWidth="1"/>
    <col min="5" max="5" width="59.42578125" customWidth="1"/>
    <col min="6" max="6" width="8" bestFit="1" customWidth="1"/>
    <col min="7" max="7" width="44" bestFit="1" customWidth="1"/>
    <col min="8" max="8" width="16.140625" customWidth="1"/>
  </cols>
  <sheetData>
    <row r="1" spans="1:8" x14ac:dyDescent="0.25">
      <c r="A1" t="s">
        <v>1092</v>
      </c>
      <c r="B1" t="s">
        <v>1091</v>
      </c>
      <c r="C1" t="s">
        <v>2</v>
      </c>
      <c r="D1" t="s">
        <v>1090</v>
      </c>
      <c r="E1" t="s">
        <v>1089</v>
      </c>
      <c r="F1" t="s">
        <v>1087</v>
      </c>
      <c r="G1" t="s">
        <v>1189</v>
      </c>
      <c r="H1" t="s">
        <v>2547</v>
      </c>
    </row>
    <row r="2" spans="1:8" x14ac:dyDescent="0.25">
      <c r="A2">
        <v>7457</v>
      </c>
      <c r="B2" t="s">
        <v>71</v>
      </c>
      <c r="C2">
        <v>110</v>
      </c>
      <c r="D2" s="404">
        <v>45107</v>
      </c>
      <c r="E2" t="s">
        <v>2548</v>
      </c>
      <c r="F2">
        <v>63.54</v>
      </c>
      <c r="H2" t="s">
        <v>1181</v>
      </c>
    </row>
    <row r="3" spans="1:8" x14ac:dyDescent="0.25">
      <c r="A3">
        <v>7457</v>
      </c>
      <c r="B3" t="s">
        <v>71</v>
      </c>
      <c r="C3">
        <v>170</v>
      </c>
      <c r="D3" s="404">
        <v>45230</v>
      </c>
      <c r="E3" t="s">
        <v>2549</v>
      </c>
      <c r="F3">
        <v>-168.41</v>
      </c>
      <c r="H3" t="s">
        <v>1181</v>
      </c>
    </row>
    <row r="4" spans="1:8" x14ac:dyDescent="0.25">
      <c r="A4">
        <v>7457</v>
      </c>
      <c r="B4" t="s">
        <v>71</v>
      </c>
      <c r="C4">
        <v>190</v>
      </c>
      <c r="D4" s="404">
        <v>45230</v>
      </c>
      <c r="E4" t="s">
        <v>2549</v>
      </c>
      <c r="F4">
        <v>168.41</v>
      </c>
      <c r="H4" t="s">
        <v>1181</v>
      </c>
    </row>
    <row r="5" spans="1:8" x14ac:dyDescent="0.25">
      <c r="A5">
        <v>7457</v>
      </c>
      <c r="B5" t="s">
        <v>71</v>
      </c>
      <c r="C5">
        <v>112</v>
      </c>
      <c r="D5" s="404">
        <v>45085</v>
      </c>
      <c r="E5" t="s">
        <v>2550</v>
      </c>
      <c r="F5">
        <v>184.21</v>
      </c>
      <c r="G5" t="s">
        <v>2551</v>
      </c>
      <c r="H5" t="s">
        <v>1187</v>
      </c>
    </row>
    <row r="6" spans="1:8" x14ac:dyDescent="0.25">
      <c r="A6">
        <v>7457</v>
      </c>
      <c r="B6" t="s">
        <v>71</v>
      </c>
      <c r="C6">
        <v>112</v>
      </c>
      <c r="D6" s="404">
        <v>45113</v>
      </c>
      <c r="E6" t="s">
        <v>2550</v>
      </c>
      <c r="F6">
        <v>184.21</v>
      </c>
      <c r="G6" t="s">
        <v>2551</v>
      </c>
      <c r="H6" t="s">
        <v>1187</v>
      </c>
    </row>
    <row r="7" spans="1:8" x14ac:dyDescent="0.25">
      <c r="A7">
        <v>7457</v>
      </c>
      <c r="B7" t="s">
        <v>71</v>
      </c>
      <c r="C7">
        <v>112</v>
      </c>
      <c r="D7" s="404">
        <v>45216</v>
      </c>
      <c r="E7" t="s">
        <v>2552</v>
      </c>
      <c r="F7">
        <v>184.18</v>
      </c>
      <c r="G7" t="s">
        <v>2551</v>
      </c>
      <c r="H7" t="s">
        <v>1187</v>
      </c>
    </row>
    <row r="8" spans="1:8" x14ac:dyDescent="0.25">
      <c r="A8">
        <v>7457</v>
      </c>
      <c r="B8" t="s">
        <v>71</v>
      </c>
      <c r="C8">
        <v>112</v>
      </c>
      <c r="D8" s="404">
        <v>45149</v>
      </c>
      <c r="E8" t="s">
        <v>2553</v>
      </c>
      <c r="F8">
        <v>234.28</v>
      </c>
      <c r="G8" t="s">
        <v>2551</v>
      </c>
      <c r="H8" t="s">
        <v>1187</v>
      </c>
    </row>
    <row r="9" spans="1:8" x14ac:dyDescent="0.25">
      <c r="A9">
        <v>7457</v>
      </c>
      <c r="B9" t="s">
        <v>71</v>
      </c>
      <c r="C9">
        <v>112</v>
      </c>
      <c r="D9" s="404">
        <v>45196</v>
      </c>
      <c r="E9" t="s">
        <v>2554</v>
      </c>
      <c r="F9">
        <v>234.28</v>
      </c>
      <c r="G9" t="s">
        <v>2551</v>
      </c>
      <c r="H9" t="s">
        <v>1187</v>
      </c>
    </row>
    <row r="10" spans="1:8" x14ac:dyDescent="0.25">
      <c r="A10">
        <v>7457</v>
      </c>
      <c r="B10" t="s">
        <v>71</v>
      </c>
      <c r="C10">
        <v>112</v>
      </c>
      <c r="D10" s="404">
        <v>45187</v>
      </c>
      <c r="E10" t="s">
        <v>2555</v>
      </c>
      <c r="F10">
        <v>184.21</v>
      </c>
      <c r="G10" t="s">
        <v>2551</v>
      </c>
      <c r="H10" t="s">
        <v>1187</v>
      </c>
    </row>
    <row r="11" spans="1:8" x14ac:dyDescent="0.25">
      <c r="A11">
        <v>7457</v>
      </c>
      <c r="B11" t="s">
        <v>71</v>
      </c>
      <c r="C11">
        <v>240</v>
      </c>
      <c r="D11" s="404">
        <v>45302</v>
      </c>
      <c r="E11" t="s">
        <v>2556</v>
      </c>
      <c r="F11">
        <v>7.83</v>
      </c>
      <c r="H11" t="s">
        <v>1179</v>
      </c>
    </row>
    <row r="12" spans="1:8" x14ac:dyDescent="0.25">
      <c r="A12">
        <v>7457</v>
      </c>
      <c r="B12" t="s">
        <v>71</v>
      </c>
      <c r="C12">
        <v>110</v>
      </c>
      <c r="D12" s="404">
        <v>45184</v>
      </c>
      <c r="E12" t="s">
        <v>2557</v>
      </c>
      <c r="F12">
        <v>857</v>
      </c>
      <c r="H12" t="s">
        <v>900</v>
      </c>
    </row>
    <row r="13" spans="1:8" x14ac:dyDescent="0.25">
      <c r="A13">
        <v>7457</v>
      </c>
      <c r="B13" t="s">
        <v>71</v>
      </c>
      <c r="C13">
        <v>112</v>
      </c>
      <c r="D13" s="404">
        <v>45232</v>
      </c>
      <c r="E13" t="s">
        <v>2558</v>
      </c>
      <c r="F13">
        <v>184.21</v>
      </c>
      <c r="G13" t="s">
        <v>2551</v>
      </c>
      <c r="H13" t="s">
        <v>1187</v>
      </c>
    </row>
    <row r="14" spans="1:8" x14ac:dyDescent="0.25">
      <c r="A14">
        <v>7457</v>
      </c>
      <c r="B14" t="s">
        <v>71</v>
      </c>
      <c r="C14">
        <v>112</v>
      </c>
      <c r="D14" s="404">
        <v>45287</v>
      </c>
      <c r="E14" t="s">
        <v>2559</v>
      </c>
      <c r="F14">
        <v>234.28</v>
      </c>
      <c r="G14" t="s">
        <v>2551</v>
      </c>
      <c r="H14" t="s">
        <v>1187</v>
      </c>
    </row>
    <row r="15" spans="1:8" x14ac:dyDescent="0.25">
      <c r="A15">
        <v>7457</v>
      </c>
      <c r="B15" t="s">
        <v>71</v>
      </c>
      <c r="C15">
        <v>112</v>
      </c>
      <c r="D15" s="404">
        <v>45271</v>
      </c>
      <c r="E15" t="s">
        <v>2560</v>
      </c>
      <c r="F15">
        <v>184.21</v>
      </c>
      <c r="G15" t="s">
        <v>2551</v>
      </c>
      <c r="H15" t="s">
        <v>1187</v>
      </c>
    </row>
    <row r="16" spans="1:8" x14ac:dyDescent="0.25">
      <c r="A16">
        <v>7457</v>
      </c>
      <c r="B16" t="s">
        <v>71</v>
      </c>
      <c r="C16">
        <v>112</v>
      </c>
      <c r="D16" s="404">
        <v>45076</v>
      </c>
      <c r="E16" t="s">
        <v>2561</v>
      </c>
      <c r="F16">
        <v>3</v>
      </c>
      <c r="H16" t="s">
        <v>1187</v>
      </c>
    </row>
    <row r="17" spans="1:8" x14ac:dyDescent="0.25">
      <c r="A17">
        <v>7457</v>
      </c>
      <c r="B17" t="s">
        <v>71</v>
      </c>
      <c r="C17">
        <v>112</v>
      </c>
      <c r="D17" s="404">
        <v>45342</v>
      </c>
      <c r="E17" t="s">
        <v>2562</v>
      </c>
      <c r="F17">
        <v>292.85000000000002</v>
      </c>
      <c r="G17" t="s">
        <v>2551</v>
      </c>
      <c r="H17" t="s">
        <v>1187</v>
      </c>
    </row>
    <row r="18" spans="1:8" x14ac:dyDescent="0.25">
      <c r="A18">
        <v>7457</v>
      </c>
      <c r="B18" t="s">
        <v>71</v>
      </c>
      <c r="C18">
        <v>112</v>
      </c>
      <c r="D18" s="404">
        <v>45307</v>
      </c>
      <c r="E18" t="s">
        <v>2563</v>
      </c>
      <c r="F18">
        <v>292.85000000000002</v>
      </c>
      <c r="G18" t="s">
        <v>2551</v>
      </c>
      <c r="H18" t="s">
        <v>1187</v>
      </c>
    </row>
    <row r="19" spans="1:8" x14ac:dyDescent="0.25">
      <c r="A19">
        <v>7457</v>
      </c>
      <c r="B19" t="s">
        <v>71</v>
      </c>
      <c r="C19">
        <v>210</v>
      </c>
      <c r="D19" s="404">
        <v>45195</v>
      </c>
      <c r="E19" t="s">
        <v>2564</v>
      </c>
      <c r="F19">
        <v>70.319999999999993</v>
      </c>
      <c r="H19" t="s">
        <v>1179</v>
      </c>
    </row>
    <row r="20" spans="1:8" x14ac:dyDescent="0.25">
      <c r="A20">
        <v>7457</v>
      </c>
      <c r="B20" t="s">
        <v>71</v>
      </c>
      <c r="C20">
        <v>220</v>
      </c>
      <c r="D20" s="404">
        <v>45195</v>
      </c>
      <c r="E20" t="s">
        <v>2564</v>
      </c>
      <c r="F20">
        <v>70.319999999999993</v>
      </c>
      <c r="H20" t="s">
        <v>1179</v>
      </c>
    </row>
    <row r="21" spans="1:8" x14ac:dyDescent="0.25">
      <c r="A21">
        <v>7457</v>
      </c>
      <c r="B21" t="s">
        <v>71</v>
      </c>
      <c r="C21">
        <v>230</v>
      </c>
      <c r="D21" s="404">
        <v>45195</v>
      </c>
      <c r="E21" t="s">
        <v>2564</v>
      </c>
      <c r="F21">
        <v>70.319999999999993</v>
      </c>
      <c r="H21" t="s">
        <v>1179</v>
      </c>
    </row>
    <row r="22" spans="1:8" x14ac:dyDescent="0.25">
      <c r="A22">
        <v>7457</v>
      </c>
      <c r="B22" t="s">
        <v>71</v>
      </c>
      <c r="C22">
        <v>240</v>
      </c>
      <c r="D22" s="404">
        <v>45195</v>
      </c>
      <c r="E22" t="s">
        <v>2564</v>
      </c>
      <c r="F22">
        <v>70.319999999999993</v>
      </c>
      <c r="H22" t="s">
        <v>1179</v>
      </c>
    </row>
    <row r="23" spans="1:8" x14ac:dyDescent="0.25">
      <c r="A23">
        <v>7457</v>
      </c>
      <c r="B23" t="s">
        <v>71</v>
      </c>
      <c r="C23">
        <v>340</v>
      </c>
      <c r="D23" s="404">
        <v>45195</v>
      </c>
      <c r="E23" t="s">
        <v>2564</v>
      </c>
      <c r="F23">
        <v>31.64</v>
      </c>
      <c r="H23" t="s">
        <v>1179</v>
      </c>
    </row>
    <row r="24" spans="1:8" x14ac:dyDescent="0.25">
      <c r="A24">
        <v>7457</v>
      </c>
      <c r="B24" t="s">
        <v>71</v>
      </c>
      <c r="C24">
        <v>936</v>
      </c>
      <c r="D24" s="404">
        <v>45195</v>
      </c>
      <c r="E24" t="s">
        <v>2564</v>
      </c>
      <c r="F24">
        <v>38.68</v>
      </c>
      <c r="H24" t="s">
        <v>1179</v>
      </c>
    </row>
    <row r="25" spans="1:8" x14ac:dyDescent="0.25">
      <c r="A25">
        <v>7457</v>
      </c>
      <c r="B25" t="s">
        <v>71</v>
      </c>
      <c r="C25">
        <v>112</v>
      </c>
      <c r="D25" s="404">
        <v>45337</v>
      </c>
      <c r="E25" t="s">
        <v>2565</v>
      </c>
      <c r="F25">
        <v>2327</v>
      </c>
      <c r="G25" t="s">
        <v>2566</v>
      </c>
      <c r="H25" t="s">
        <v>900</v>
      </c>
    </row>
    <row r="26" spans="1:8" x14ac:dyDescent="0.25">
      <c r="A26">
        <v>7457</v>
      </c>
      <c r="B26" t="s">
        <v>71</v>
      </c>
      <c r="C26">
        <v>112</v>
      </c>
      <c r="D26" s="404">
        <v>45324</v>
      </c>
      <c r="E26" t="s">
        <v>2567</v>
      </c>
      <c r="F26">
        <v>351.42</v>
      </c>
      <c r="G26" t="s">
        <v>2551</v>
      </c>
      <c r="H26" t="s">
        <v>1187</v>
      </c>
    </row>
    <row r="27" spans="1:8" x14ac:dyDescent="0.25">
      <c r="A27">
        <v>7457</v>
      </c>
      <c r="B27" t="s">
        <v>71</v>
      </c>
      <c r="C27">
        <v>110</v>
      </c>
      <c r="D27" s="404">
        <v>45017</v>
      </c>
      <c r="E27" t="s">
        <v>2568</v>
      </c>
      <c r="F27">
        <v>217.39</v>
      </c>
      <c r="G27" t="s">
        <v>2569</v>
      </c>
      <c r="H27" t="s">
        <v>1178</v>
      </c>
    </row>
    <row r="28" spans="1:8" x14ac:dyDescent="0.25">
      <c r="A28">
        <v>7457</v>
      </c>
      <c r="B28" t="s">
        <v>71</v>
      </c>
      <c r="C28">
        <v>230</v>
      </c>
      <c r="D28" s="404">
        <v>45077</v>
      </c>
      <c r="E28" t="s">
        <v>2570</v>
      </c>
      <c r="F28">
        <v>144.76</v>
      </c>
      <c r="G28" t="s">
        <v>2570</v>
      </c>
      <c r="H28" t="s">
        <v>18</v>
      </c>
    </row>
    <row r="29" spans="1:8" x14ac:dyDescent="0.25">
      <c r="A29">
        <v>7457</v>
      </c>
      <c r="B29" t="s">
        <v>71</v>
      </c>
      <c r="C29">
        <v>230</v>
      </c>
      <c r="D29" s="404">
        <v>45077</v>
      </c>
      <c r="E29" t="s">
        <v>2570</v>
      </c>
      <c r="F29">
        <v>46.53</v>
      </c>
      <c r="G29" t="s">
        <v>2570</v>
      </c>
      <c r="H29" t="s">
        <v>18</v>
      </c>
    </row>
    <row r="30" spans="1:8" x14ac:dyDescent="0.25">
      <c r="A30">
        <v>7457</v>
      </c>
      <c r="B30" t="s">
        <v>71</v>
      </c>
      <c r="C30">
        <v>230</v>
      </c>
      <c r="D30" s="404">
        <v>45077</v>
      </c>
      <c r="E30" t="s">
        <v>2570</v>
      </c>
      <c r="F30">
        <v>71.22</v>
      </c>
      <c r="G30" t="s">
        <v>2570</v>
      </c>
      <c r="H30" t="s">
        <v>18</v>
      </c>
    </row>
    <row r="31" spans="1:8" x14ac:dyDescent="0.25">
      <c r="A31">
        <v>7457</v>
      </c>
      <c r="B31" t="s">
        <v>71</v>
      </c>
      <c r="C31">
        <v>230</v>
      </c>
      <c r="D31" s="404">
        <v>45077</v>
      </c>
      <c r="E31" t="s">
        <v>2570</v>
      </c>
      <c r="F31">
        <v>-13</v>
      </c>
      <c r="G31" t="s">
        <v>2570</v>
      </c>
      <c r="H31" t="s">
        <v>18</v>
      </c>
    </row>
    <row r="32" spans="1:8" x14ac:dyDescent="0.25">
      <c r="A32">
        <v>7457</v>
      </c>
      <c r="B32" t="s">
        <v>71</v>
      </c>
      <c r="C32">
        <v>230</v>
      </c>
      <c r="D32" s="404">
        <v>45077</v>
      </c>
      <c r="E32" t="s">
        <v>2570</v>
      </c>
      <c r="F32">
        <v>-10</v>
      </c>
      <c r="G32" t="s">
        <v>2570</v>
      </c>
      <c r="H32" t="s">
        <v>18</v>
      </c>
    </row>
    <row r="33" spans="1:8" x14ac:dyDescent="0.25">
      <c r="A33">
        <v>7457</v>
      </c>
      <c r="B33" t="s">
        <v>71</v>
      </c>
      <c r="C33">
        <v>230</v>
      </c>
      <c r="D33" s="404">
        <v>45077</v>
      </c>
      <c r="E33" t="s">
        <v>2570</v>
      </c>
      <c r="F33">
        <v>-13</v>
      </c>
      <c r="G33" t="s">
        <v>2570</v>
      </c>
      <c r="H33" t="s">
        <v>18</v>
      </c>
    </row>
    <row r="34" spans="1:8" x14ac:dyDescent="0.25">
      <c r="A34">
        <v>7457</v>
      </c>
      <c r="B34" t="s">
        <v>71</v>
      </c>
      <c r="C34">
        <v>430</v>
      </c>
      <c r="D34" s="404">
        <v>45047</v>
      </c>
      <c r="E34" t="s">
        <v>1041</v>
      </c>
      <c r="F34">
        <v>48</v>
      </c>
      <c r="G34" t="s">
        <v>1041</v>
      </c>
      <c r="H34" t="s">
        <v>18</v>
      </c>
    </row>
    <row r="35" spans="1:8" x14ac:dyDescent="0.25">
      <c r="A35">
        <v>7457</v>
      </c>
      <c r="B35" t="s">
        <v>71</v>
      </c>
      <c r="C35">
        <v>190</v>
      </c>
      <c r="D35" s="404">
        <v>45266</v>
      </c>
      <c r="E35" t="s">
        <v>2571</v>
      </c>
      <c r="F35">
        <v>200</v>
      </c>
      <c r="G35" t="s">
        <v>2572</v>
      </c>
      <c r="H35" t="s">
        <v>1177</v>
      </c>
    </row>
    <row r="36" spans="1:8" x14ac:dyDescent="0.25">
      <c r="A36">
        <v>7457</v>
      </c>
      <c r="B36" t="s">
        <v>71</v>
      </c>
      <c r="C36">
        <v>190</v>
      </c>
      <c r="D36" s="404">
        <v>45266</v>
      </c>
      <c r="E36" t="s">
        <v>2573</v>
      </c>
      <c r="F36">
        <v>200</v>
      </c>
      <c r="G36" t="s">
        <v>2572</v>
      </c>
      <c r="H36" t="s">
        <v>1177</v>
      </c>
    </row>
    <row r="37" spans="1:8" x14ac:dyDescent="0.25">
      <c r="A37">
        <v>7457</v>
      </c>
      <c r="B37" t="s">
        <v>71</v>
      </c>
      <c r="C37">
        <v>110</v>
      </c>
      <c r="D37" s="404">
        <v>45198</v>
      </c>
      <c r="E37" t="s">
        <v>2574</v>
      </c>
      <c r="F37">
        <v>147.5</v>
      </c>
      <c r="G37" t="s">
        <v>2574</v>
      </c>
      <c r="H37" t="s">
        <v>902</v>
      </c>
    </row>
    <row r="38" spans="1:8" x14ac:dyDescent="0.25">
      <c r="A38">
        <v>7457</v>
      </c>
      <c r="B38" t="s">
        <v>71</v>
      </c>
      <c r="C38">
        <v>112</v>
      </c>
      <c r="D38" s="404">
        <v>45198</v>
      </c>
      <c r="E38" t="s">
        <v>2574</v>
      </c>
      <c r="F38">
        <v>245</v>
      </c>
      <c r="G38" t="s">
        <v>2574</v>
      </c>
      <c r="H38" t="s">
        <v>902</v>
      </c>
    </row>
    <row r="39" spans="1:8" x14ac:dyDescent="0.25">
      <c r="A39">
        <v>7457</v>
      </c>
      <c r="B39" t="s">
        <v>71</v>
      </c>
      <c r="C39">
        <v>210</v>
      </c>
      <c r="D39" s="404">
        <v>45198</v>
      </c>
      <c r="E39" t="s">
        <v>2574</v>
      </c>
      <c r="F39">
        <v>147.5</v>
      </c>
      <c r="G39" t="s">
        <v>2574</v>
      </c>
      <c r="H39" t="s">
        <v>902</v>
      </c>
    </row>
    <row r="40" spans="1:8" x14ac:dyDescent="0.25">
      <c r="A40">
        <v>7457</v>
      </c>
      <c r="B40" t="s">
        <v>71</v>
      </c>
      <c r="C40">
        <v>330</v>
      </c>
      <c r="D40" s="404">
        <v>45198</v>
      </c>
      <c r="E40" t="s">
        <v>2575</v>
      </c>
      <c r="F40">
        <v>147.5</v>
      </c>
      <c r="G40" t="s">
        <v>2574</v>
      </c>
      <c r="H40" t="s">
        <v>902</v>
      </c>
    </row>
    <row r="41" spans="1:8" x14ac:dyDescent="0.25">
      <c r="A41">
        <v>7457</v>
      </c>
      <c r="B41" t="s">
        <v>71</v>
      </c>
      <c r="C41">
        <v>340</v>
      </c>
      <c r="D41" s="404">
        <v>45198</v>
      </c>
      <c r="E41" t="s">
        <v>2575</v>
      </c>
      <c r="F41">
        <v>147.5</v>
      </c>
      <c r="G41" t="s">
        <v>2574</v>
      </c>
      <c r="H41" t="s">
        <v>902</v>
      </c>
    </row>
    <row r="42" spans="1:8" x14ac:dyDescent="0.25">
      <c r="A42">
        <v>7457</v>
      </c>
      <c r="B42" t="s">
        <v>71</v>
      </c>
      <c r="C42">
        <v>240</v>
      </c>
      <c r="D42" s="404">
        <v>45054</v>
      </c>
      <c r="E42" t="s">
        <v>2576</v>
      </c>
      <c r="F42">
        <v>8.52</v>
      </c>
      <c r="H42" t="s">
        <v>900</v>
      </c>
    </row>
    <row r="43" spans="1:8" x14ac:dyDescent="0.25">
      <c r="A43">
        <v>7457</v>
      </c>
      <c r="B43" t="s">
        <v>71</v>
      </c>
      <c r="C43">
        <v>330</v>
      </c>
      <c r="D43" s="404">
        <v>45077</v>
      </c>
      <c r="E43" t="s">
        <v>2577</v>
      </c>
      <c r="F43">
        <v>425</v>
      </c>
      <c r="G43" t="s">
        <v>2577</v>
      </c>
      <c r="H43" t="s">
        <v>902</v>
      </c>
    </row>
    <row r="44" spans="1:8" x14ac:dyDescent="0.25">
      <c r="A44">
        <v>7457</v>
      </c>
      <c r="B44" t="s">
        <v>71</v>
      </c>
      <c r="C44">
        <v>340</v>
      </c>
      <c r="D44" s="404">
        <v>45077</v>
      </c>
      <c r="E44" t="s">
        <v>2577</v>
      </c>
      <c r="F44">
        <v>425</v>
      </c>
      <c r="G44" t="s">
        <v>2577</v>
      </c>
      <c r="H44" t="s">
        <v>902</v>
      </c>
    </row>
    <row r="45" spans="1:8" x14ac:dyDescent="0.25">
      <c r="A45">
        <v>7457</v>
      </c>
      <c r="B45" t="s">
        <v>71</v>
      </c>
      <c r="C45">
        <v>330</v>
      </c>
      <c r="D45" s="404">
        <v>45077</v>
      </c>
      <c r="E45" t="s">
        <v>2578</v>
      </c>
      <c r="F45">
        <v>475</v>
      </c>
      <c r="G45" t="s">
        <v>2577</v>
      </c>
      <c r="H45" t="s">
        <v>902</v>
      </c>
    </row>
    <row r="46" spans="1:8" x14ac:dyDescent="0.25">
      <c r="A46">
        <v>7457</v>
      </c>
      <c r="B46" t="s">
        <v>71</v>
      </c>
      <c r="C46">
        <v>340</v>
      </c>
      <c r="D46" s="404">
        <v>45077</v>
      </c>
      <c r="E46" t="s">
        <v>2578</v>
      </c>
      <c r="F46">
        <v>475</v>
      </c>
      <c r="G46" t="s">
        <v>2577</v>
      </c>
      <c r="H46" t="s">
        <v>902</v>
      </c>
    </row>
    <row r="47" spans="1:8" ht="75" x14ac:dyDescent="0.25">
      <c r="A47">
        <v>7457</v>
      </c>
      <c r="B47" t="s">
        <v>71</v>
      </c>
      <c r="C47">
        <v>430</v>
      </c>
      <c r="D47" s="404">
        <v>45313</v>
      </c>
      <c r="E47" s="448" t="s">
        <v>2579</v>
      </c>
      <c r="F47">
        <v>182.39</v>
      </c>
      <c r="H47" t="s">
        <v>900</v>
      </c>
    </row>
    <row r="48" spans="1:8" ht="75" x14ac:dyDescent="0.25">
      <c r="A48">
        <v>7457</v>
      </c>
      <c r="B48" t="s">
        <v>71</v>
      </c>
      <c r="C48">
        <v>440</v>
      </c>
      <c r="D48" s="404">
        <v>45313</v>
      </c>
      <c r="E48" s="448" t="s">
        <v>2579</v>
      </c>
      <c r="F48">
        <v>173.91</v>
      </c>
      <c r="H48" t="s">
        <v>900</v>
      </c>
    </row>
    <row r="49" spans="1:8" x14ac:dyDescent="0.25">
      <c r="A49">
        <v>7457</v>
      </c>
      <c r="B49" t="s">
        <v>71</v>
      </c>
      <c r="C49">
        <v>210</v>
      </c>
      <c r="D49" s="404">
        <v>45244</v>
      </c>
      <c r="E49" t="s">
        <v>2580</v>
      </c>
      <c r="F49">
        <v>87.9</v>
      </c>
      <c r="H49" t="s">
        <v>1180</v>
      </c>
    </row>
    <row r="50" spans="1:8" x14ac:dyDescent="0.25">
      <c r="A50">
        <v>7457</v>
      </c>
      <c r="B50" t="s">
        <v>71</v>
      </c>
      <c r="C50">
        <v>220</v>
      </c>
      <c r="D50" s="404">
        <v>45244</v>
      </c>
      <c r="E50" t="s">
        <v>2580</v>
      </c>
      <c r="F50">
        <v>87.9</v>
      </c>
      <c r="H50" t="s">
        <v>1180</v>
      </c>
    </row>
    <row r="51" spans="1:8" x14ac:dyDescent="0.25">
      <c r="A51">
        <v>7457</v>
      </c>
      <c r="B51" t="s">
        <v>71</v>
      </c>
      <c r="C51">
        <v>230</v>
      </c>
      <c r="D51" s="404">
        <v>45244</v>
      </c>
      <c r="E51" t="s">
        <v>2580</v>
      </c>
      <c r="F51">
        <v>87.9</v>
      </c>
      <c r="H51" t="s">
        <v>1180</v>
      </c>
    </row>
    <row r="52" spans="1:8" x14ac:dyDescent="0.25">
      <c r="A52">
        <v>7457</v>
      </c>
      <c r="B52" t="s">
        <v>71</v>
      </c>
      <c r="C52">
        <v>240</v>
      </c>
      <c r="D52" s="404">
        <v>45244</v>
      </c>
      <c r="E52" t="s">
        <v>2580</v>
      </c>
      <c r="F52">
        <v>87.9</v>
      </c>
      <c r="H52" t="s">
        <v>1180</v>
      </c>
    </row>
    <row r="53" spans="1:8" x14ac:dyDescent="0.25">
      <c r="A53">
        <v>7457</v>
      </c>
      <c r="B53" t="s">
        <v>71</v>
      </c>
      <c r="C53">
        <v>340</v>
      </c>
      <c r="D53" s="404">
        <v>45244</v>
      </c>
      <c r="E53" t="s">
        <v>2580</v>
      </c>
      <c r="F53">
        <v>39.56</v>
      </c>
      <c r="H53" t="s">
        <v>1180</v>
      </c>
    </row>
    <row r="54" spans="1:8" x14ac:dyDescent="0.25">
      <c r="A54">
        <v>7457</v>
      </c>
      <c r="B54" t="s">
        <v>71</v>
      </c>
      <c r="C54">
        <v>936</v>
      </c>
      <c r="D54" s="404">
        <v>45244</v>
      </c>
      <c r="E54" t="s">
        <v>2580</v>
      </c>
      <c r="F54">
        <v>48.35</v>
      </c>
      <c r="H54" t="s">
        <v>1180</v>
      </c>
    </row>
    <row r="55" spans="1:8" x14ac:dyDescent="0.25">
      <c r="A55">
        <v>7457</v>
      </c>
      <c r="B55" t="s">
        <v>71</v>
      </c>
      <c r="C55">
        <v>210</v>
      </c>
      <c r="D55" s="404">
        <v>45274</v>
      </c>
      <c r="E55" t="s">
        <v>2581</v>
      </c>
      <c r="F55">
        <v>87.9</v>
      </c>
      <c r="H55" t="s">
        <v>1180</v>
      </c>
    </row>
    <row r="56" spans="1:8" x14ac:dyDescent="0.25">
      <c r="A56">
        <v>7457</v>
      </c>
      <c r="B56" t="s">
        <v>71</v>
      </c>
      <c r="C56">
        <v>220</v>
      </c>
      <c r="D56" s="404">
        <v>45274</v>
      </c>
      <c r="E56" t="s">
        <v>2581</v>
      </c>
      <c r="F56">
        <v>87.9</v>
      </c>
      <c r="H56" t="s">
        <v>1180</v>
      </c>
    </row>
    <row r="57" spans="1:8" x14ac:dyDescent="0.25">
      <c r="A57">
        <v>7457</v>
      </c>
      <c r="B57" t="s">
        <v>71</v>
      </c>
      <c r="C57">
        <v>230</v>
      </c>
      <c r="D57" s="404">
        <v>45274</v>
      </c>
      <c r="E57" t="s">
        <v>2581</v>
      </c>
      <c r="F57">
        <v>87.9</v>
      </c>
      <c r="H57" t="s">
        <v>1180</v>
      </c>
    </row>
    <row r="58" spans="1:8" x14ac:dyDescent="0.25">
      <c r="A58">
        <v>7457</v>
      </c>
      <c r="B58" t="s">
        <v>71</v>
      </c>
      <c r="C58">
        <v>240</v>
      </c>
      <c r="D58" s="404">
        <v>45274</v>
      </c>
      <c r="E58" t="s">
        <v>2581</v>
      </c>
      <c r="F58">
        <v>87.9</v>
      </c>
      <c r="H58" t="s">
        <v>1180</v>
      </c>
    </row>
    <row r="59" spans="1:8" x14ac:dyDescent="0.25">
      <c r="A59">
        <v>7457</v>
      </c>
      <c r="B59" t="s">
        <v>71</v>
      </c>
      <c r="C59">
        <v>340</v>
      </c>
      <c r="D59" s="404">
        <v>45274</v>
      </c>
      <c r="E59" t="s">
        <v>2581</v>
      </c>
      <c r="F59">
        <v>39.56</v>
      </c>
      <c r="H59" t="s">
        <v>1180</v>
      </c>
    </row>
    <row r="60" spans="1:8" x14ac:dyDescent="0.25">
      <c r="A60">
        <v>7457</v>
      </c>
      <c r="B60" t="s">
        <v>71</v>
      </c>
      <c r="C60">
        <v>936</v>
      </c>
      <c r="D60" s="404">
        <v>45274</v>
      </c>
      <c r="E60" t="s">
        <v>2581</v>
      </c>
      <c r="F60">
        <v>48.35</v>
      </c>
      <c r="H60" t="s">
        <v>1180</v>
      </c>
    </row>
    <row r="61" spans="1:8" x14ac:dyDescent="0.25">
      <c r="A61">
        <v>7457</v>
      </c>
      <c r="B61" t="s">
        <v>71</v>
      </c>
      <c r="C61">
        <v>210</v>
      </c>
      <c r="D61" s="404">
        <v>45093</v>
      </c>
      <c r="E61" t="s">
        <v>2582</v>
      </c>
      <c r="F61">
        <v>87.9</v>
      </c>
      <c r="H61" t="s">
        <v>1180</v>
      </c>
    </row>
    <row r="62" spans="1:8" x14ac:dyDescent="0.25">
      <c r="A62">
        <v>7457</v>
      </c>
      <c r="B62" t="s">
        <v>71</v>
      </c>
      <c r="C62">
        <v>220</v>
      </c>
      <c r="D62" s="404">
        <v>45093</v>
      </c>
      <c r="E62" t="s">
        <v>2582</v>
      </c>
      <c r="F62">
        <v>87.9</v>
      </c>
      <c r="H62" t="s">
        <v>1180</v>
      </c>
    </row>
    <row r="63" spans="1:8" x14ac:dyDescent="0.25">
      <c r="A63">
        <v>7457</v>
      </c>
      <c r="B63" t="s">
        <v>71</v>
      </c>
      <c r="C63">
        <v>230</v>
      </c>
      <c r="D63" s="404">
        <v>45093</v>
      </c>
      <c r="E63" t="s">
        <v>2582</v>
      </c>
      <c r="F63">
        <v>87.9</v>
      </c>
      <c r="H63" t="s">
        <v>1180</v>
      </c>
    </row>
    <row r="64" spans="1:8" x14ac:dyDescent="0.25">
      <c r="A64">
        <v>7457</v>
      </c>
      <c r="B64" t="s">
        <v>71</v>
      </c>
      <c r="C64">
        <v>240</v>
      </c>
      <c r="D64" s="404">
        <v>45093</v>
      </c>
      <c r="E64" t="s">
        <v>2582</v>
      </c>
      <c r="F64">
        <v>87.9</v>
      </c>
      <c r="H64" t="s">
        <v>1180</v>
      </c>
    </row>
    <row r="65" spans="1:8" x14ac:dyDescent="0.25">
      <c r="A65">
        <v>7457</v>
      </c>
      <c r="B65" t="s">
        <v>71</v>
      </c>
      <c r="C65">
        <v>340</v>
      </c>
      <c r="D65" s="404">
        <v>45093</v>
      </c>
      <c r="E65" t="s">
        <v>2582</v>
      </c>
      <c r="F65">
        <v>39.56</v>
      </c>
      <c r="H65" t="s">
        <v>1180</v>
      </c>
    </row>
    <row r="66" spans="1:8" x14ac:dyDescent="0.25">
      <c r="A66">
        <v>7457</v>
      </c>
      <c r="B66" t="s">
        <v>71</v>
      </c>
      <c r="C66">
        <v>936</v>
      </c>
      <c r="D66" s="404">
        <v>45093</v>
      </c>
      <c r="E66" t="s">
        <v>2582</v>
      </c>
      <c r="F66">
        <v>48.35</v>
      </c>
      <c r="H66" t="s">
        <v>1180</v>
      </c>
    </row>
    <row r="67" spans="1:8" ht="30" x14ac:dyDescent="0.25">
      <c r="A67">
        <v>7457</v>
      </c>
      <c r="B67" t="s">
        <v>71</v>
      </c>
      <c r="C67">
        <v>330</v>
      </c>
      <c r="D67" s="404">
        <v>45264</v>
      </c>
      <c r="E67" s="448" t="s">
        <v>2583</v>
      </c>
      <c r="F67">
        <v>253.04</v>
      </c>
      <c r="H67" t="s">
        <v>1176</v>
      </c>
    </row>
    <row r="68" spans="1:8" ht="30" x14ac:dyDescent="0.25">
      <c r="A68">
        <v>7457</v>
      </c>
      <c r="B68" t="s">
        <v>71</v>
      </c>
      <c r="C68">
        <v>340</v>
      </c>
      <c r="D68" s="404">
        <v>45264</v>
      </c>
      <c r="E68" s="448" t="s">
        <v>2583</v>
      </c>
      <c r="F68">
        <v>253.04</v>
      </c>
      <c r="H68" t="s">
        <v>1176</v>
      </c>
    </row>
    <row r="69" spans="1:8" x14ac:dyDescent="0.25">
      <c r="A69">
        <v>7457</v>
      </c>
      <c r="B69" t="s">
        <v>71</v>
      </c>
      <c r="C69">
        <v>330</v>
      </c>
      <c r="D69" s="404">
        <v>45078</v>
      </c>
      <c r="E69" t="s">
        <v>2584</v>
      </c>
      <c r="F69">
        <v>49.75</v>
      </c>
      <c r="G69" t="s">
        <v>2584</v>
      </c>
      <c r="H69" t="s">
        <v>1176</v>
      </c>
    </row>
    <row r="70" spans="1:8" x14ac:dyDescent="0.25">
      <c r="A70">
        <v>7457</v>
      </c>
      <c r="B70" t="s">
        <v>71</v>
      </c>
      <c r="C70">
        <v>340</v>
      </c>
      <c r="D70" s="404">
        <v>45078</v>
      </c>
      <c r="E70" t="s">
        <v>2584</v>
      </c>
      <c r="F70">
        <v>49.76</v>
      </c>
      <c r="G70" t="s">
        <v>2584</v>
      </c>
      <c r="H70" t="s">
        <v>1176</v>
      </c>
    </row>
    <row r="71" spans="1:8" x14ac:dyDescent="0.25">
      <c r="A71">
        <v>7457</v>
      </c>
      <c r="B71" t="s">
        <v>71</v>
      </c>
      <c r="C71">
        <v>330</v>
      </c>
      <c r="D71" s="404">
        <v>45146</v>
      </c>
      <c r="E71" t="s">
        <v>2584</v>
      </c>
      <c r="F71">
        <v>49.74</v>
      </c>
      <c r="G71" t="s">
        <v>2584</v>
      </c>
      <c r="H71" t="s">
        <v>1176</v>
      </c>
    </row>
    <row r="72" spans="1:8" x14ac:dyDescent="0.25">
      <c r="A72">
        <v>7457</v>
      </c>
      <c r="B72" t="s">
        <v>71</v>
      </c>
      <c r="C72">
        <v>340</v>
      </c>
      <c r="D72" s="404">
        <v>45146</v>
      </c>
      <c r="E72" t="s">
        <v>2584</v>
      </c>
      <c r="F72">
        <v>49.77</v>
      </c>
      <c r="G72" t="s">
        <v>2584</v>
      </c>
      <c r="H72" t="s">
        <v>1176</v>
      </c>
    </row>
    <row r="73" spans="1:8" x14ac:dyDescent="0.25">
      <c r="A73">
        <v>7457</v>
      </c>
      <c r="B73" t="s">
        <v>71</v>
      </c>
      <c r="C73">
        <v>210</v>
      </c>
      <c r="D73" s="404">
        <v>45181</v>
      </c>
      <c r="E73" t="s">
        <v>2584</v>
      </c>
      <c r="F73">
        <v>55</v>
      </c>
      <c r="G73" t="s">
        <v>2584</v>
      </c>
      <c r="H73" t="s">
        <v>1176</v>
      </c>
    </row>
    <row r="74" spans="1:8" x14ac:dyDescent="0.25">
      <c r="A74">
        <v>7457</v>
      </c>
      <c r="B74" t="s">
        <v>71</v>
      </c>
      <c r="C74">
        <v>220</v>
      </c>
      <c r="D74" s="404">
        <v>45181</v>
      </c>
      <c r="E74" t="s">
        <v>2584</v>
      </c>
      <c r="F74">
        <v>55</v>
      </c>
      <c r="G74" t="s">
        <v>2584</v>
      </c>
      <c r="H74" t="s">
        <v>1176</v>
      </c>
    </row>
    <row r="75" spans="1:8" x14ac:dyDescent="0.25">
      <c r="A75">
        <v>7457</v>
      </c>
      <c r="B75" t="s">
        <v>71</v>
      </c>
      <c r="C75">
        <v>210</v>
      </c>
      <c r="D75" s="404">
        <v>45093</v>
      </c>
      <c r="E75" t="s">
        <v>2585</v>
      </c>
      <c r="F75">
        <v>80.760000000000005</v>
      </c>
      <c r="G75" t="s">
        <v>2584</v>
      </c>
      <c r="H75" t="s">
        <v>1176</v>
      </c>
    </row>
    <row r="76" spans="1:8" x14ac:dyDescent="0.25">
      <c r="A76">
        <v>7457</v>
      </c>
      <c r="B76" t="s">
        <v>71</v>
      </c>
      <c r="C76">
        <v>220</v>
      </c>
      <c r="D76" s="404">
        <v>45093</v>
      </c>
      <c r="E76" t="s">
        <v>2585</v>
      </c>
      <c r="F76">
        <v>80.75</v>
      </c>
      <c r="G76" t="s">
        <v>2584</v>
      </c>
      <c r="H76" t="s">
        <v>1176</v>
      </c>
    </row>
    <row r="77" spans="1:8" x14ac:dyDescent="0.25">
      <c r="A77">
        <v>7457</v>
      </c>
      <c r="B77" t="s">
        <v>71</v>
      </c>
      <c r="C77">
        <v>330</v>
      </c>
      <c r="D77" s="404">
        <v>45110</v>
      </c>
      <c r="E77" t="s">
        <v>2585</v>
      </c>
      <c r="F77">
        <v>34.25</v>
      </c>
      <c r="G77" t="s">
        <v>2584</v>
      </c>
      <c r="H77" t="s">
        <v>1176</v>
      </c>
    </row>
    <row r="78" spans="1:8" x14ac:dyDescent="0.25">
      <c r="A78">
        <v>7457</v>
      </c>
      <c r="B78" t="s">
        <v>71</v>
      </c>
      <c r="C78">
        <v>340</v>
      </c>
      <c r="D78" s="404">
        <v>45110</v>
      </c>
      <c r="E78" t="s">
        <v>2585</v>
      </c>
      <c r="F78">
        <v>34.25</v>
      </c>
      <c r="G78" t="s">
        <v>2584</v>
      </c>
      <c r="H78" t="s">
        <v>1176</v>
      </c>
    </row>
    <row r="79" spans="1:8" x14ac:dyDescent="0.25">
      <c r="A79">
        <v>7457</v>
      </c>
      <c r="B79" t="s">
        <v>71</v>
      </c>
      <c r="C79">
        <v>330</v>
      </c>
      <c r="D79" s="404">
        <v>45195</v>
      </c>
      <c r="E79" t="s">
        <v>2585</v>
      </c>
      <c r="F79">
        <v>49.75</v>
      </c>
      <c r="G79" t="s">
        <v>2584</v>
      </c>
      <c r="H79" t="s">
        <v>1176</v>
      </c>
    </row>
    <row r="80" spans="1:8" x14ac:dyDescent="0.25">
      <c r="A80">
        <v>7457</v>
      </c>
      <c r="B80" t="s">
        <v>71</v>
      </c>
      <c r="C80">
        <v>340</v>
      </c>
      <c r="D80" s="404">
        <v>45195</v>
      </c>
      <c r="E80" t="s">
        <v>2585</v>
      </c>
      <c r="F80">
        <v>49.76</v>
      </c>
      <c r="G80" t="s">
        <v>2584</v>
      </c>
      <c r="H80" t="s">
        <v>1176</v>
      </c>
    </row>
    <row r="81" spans="1:8" x14ac:dyDescent="0.25">
      <c r="A81">
        <v>7457</v>
      </c>
      <c r="B81" t="s">
        <v>71</v>
      </c>
      <c r="C81">
        <v>210</v>
      </c>
      <c r="D81" s="404">
        <v>45226</v>
      </c>
      <c r="E81" t="s">
        <v>2585</v>
      </c>
      <c r="F81">
        <v>86.96</v>
      </c>
      <c r="G81" t="s">
        <v>2584</v>
      </c>
      <c r="H81" t="s">
        <v>1176</v>
      </c>
    </row>
    <row r="82" spans="1:8" x14ac:dyDescent="0.25">
      <c r="A82">
        <v>7457</v>
      </c>
      <c r="B82" t="s">
        <v>71</v>
      </c>
      <c r="C82">
        <v>220</v>
      </c>
      <c r="D82" s="404">
        <v>45226</v>
      </c>
      <c r="E82" t="s">
        <v>2585</v>
      </c>
      <c r="F82">
        <v>74.55</v>
      </c>
      <c r="G82" t="s">
        <v>2584</v>
      </c>
      <c r="H82" t="s">
        <v>1176</v>
      </c>
    </row>
    <row r="83" spans="1:8" ht="30" x14ac:dyDescent="0.25">
      <c r="A83">
        <v>7457</v>
      </c>
      <c r="B83" t="s">
        <v>71</v>
      </c>
      <c r="C83">
        <v>330</v>
      </c>
      <c r="D83" s="404">
        <v>45146</v>
      </c>
      <c r="E83" s="448" t="s">
        <v>2586</v>
      </c>
      <c r="F83">
        <v>101.9</v>
      </c>
      <c r="H83" t="s">
        <v>1180</v>
      </c>
    </row>
    <row r="84" spans="1:8" ht="30" x14ac:dyDescent="0.25">
      <c r="A84">
        <v>7457</v>
      </c>
      <c r="B84" t="s">
        <v>71</v>
      </c>
      <c r="C84">
        <v>340</v>
      </c>
      <c r="D84" s="404">
        <v>45146</v>
      </c>
      <c r="E84" s="448" t="s">
        <v>2586</v>
      </c>
      <c r="F84">
        <v>101.9</v>
      </c>
      <c r="H84" t="s">
        <v>1180</v>
      </c>
    </row>
    <row r="85" spans="1:8" x14ac:dyDescent="0.25">
      <c r="A85">
        <v>7457</v>
      </c>
      <c r="B85" t="s">
        <v>71</v>
      </c>
      <c r="C85">
        <v>430</v>
      </c>
      <c r="D85" s="404">
        <v>45127</v>
      </c>
      <c r="E85" t="s">
        <v>2587</v>
      </c>
      <c r="F85">
        <v>43.48</v>
      </c>
      <c r="H85" t="s">
        <v>900</v>
      </c>
    </row>
    <row r="86" spans="1:8" x14ac:dyDescent="0.25">
      <c r="A86">
        <v>7457</v>
      </c>
      <c r="B86" t="s">
        <v>71</v>
      </c>
      <c r="C86">
        <v>440</v>
      </c>
      <c r="D86" s="404">
        <v>45127</v>
      </c>
      <c r="E86" t="s">
        <v>2587</v>
      </c>
      <c r="F86">
        <v>54.24</v>
      </c>
      <c r="H86" t="s">
        <v>900</v>
      </c>
    </row>
    <row r="87" spans="1:8" x14ac:dyDescent="0.25">
      <c r="A87">
        <v>7457</v>
      </c>
      <c r="B87" t="s">
        <v>71</v>
      </c>
      <c r="C87">
        <v>190</v>
      </c>
      <c r="D87" s="404">
        <v>45299</v>
      </c>
      <c r="E87" t="s">
        <v>2588</v>
      </c>
      <c r="F87">
        <v>288.02999999999997</v>
      </c>
      <c r="G87" t="s">
        <v>2589</v>
      </c>
      <c r="H87" t="s">
        <v>900</v>
      </c>
    </row>
    <row r="88" spans="1:8" x14ac:dyDescent="0.25">
      <c r="A88">
        <v>7457</v>
      </c>
      <c r="B88" t="s">
        <v>71</v>
      </c>
      <c r="C88">
        <v>430</v>
      </c>
      <c r="D88" s="404">
        <v>45314</v>
      </c>
      <c r="E88" t="s">
        <v>2590</v>
      </c>
      <c r="F88">
        <v>66.959999999999994</v>
      </c>
      <c r="H88" t="s">
        <v>900</v>
      </c>
    </row>
    <row r="89" spans="1:8" x14ac:dyDescent="0.25">
      <c r="A89">
        <v>7457</v>
      </c>
      <c r="B89" t="s">
        <v>71</v>
      </c>
      <c r="C89">
        <v>440</v>
      </c>
      <c r="D89" s="404">
        <v>45314</v>
      </c>
      <c r="E89" t="s">
        <v>2590</v>
      </c>
      <c r="F89">
        <v>66.959999999999994</v>
      </c>
      <c r="H89" t="s">
        <v>900</v>
      </c>
    </row>
    <row r="90" spans="1:8" x14ac:dyDescent="0.25">
      <c r="A90">
        <v>7457</v>
      </c>
      <c r="B90" t="s">
        <v>71</v>
      </c>
      <c r="C90">
        <v>112</v>
      </c>
      <c r="D90" s="404">
        <v>45126</v>
      </c>
      <c r="E90" t="s">
        <v>2591</v>
      </c>
      <c r="F90">
        <v>367.5</v>
      </c>
      <c r="G90" t="s">
        <v>2592</v>
      </c>
      <c r="H90" t="s">
        <v>900</v>
      </c>
    </row>
    <row r="91" spans="1:8" x14ac:dyDescent="0.25">
      <c r="A91">
        <v>7457</v>
      </c>
      <c r="B91" t="s">
        <v>71</v>
      </c>
      <c r="C91">
        <v>440</v>
      </c>
      <c r="D91" s="404">
        <v>45092</v>
      </c>
      <c r="E91" t="s">
        <v>2589</v>
      </c>
      <c r="F91">
        <v>112</v>
      </c>
      <c r="G91" t="s">
        <v>2589</v>
      </c>
      <c r="H91" t="s">
        <v>1187</v>
      </c>
    </row>
    <row r="92" spans="1:8" x14ac:dyDescent="0.25">
      <c r="A92">
        <v>7457</v>
      </c>
      <c r="B92" t="s">
        <v>71</v>
      </c>
      <c r="C92">
        <v>330</v>
      </c>
      <c r="D92" s="404">
        <v>45146</v>
      </c>
      <c r="E92" t="s">
        <v>2589</v>
      </c>
      <c r="F92">
        <v>198.1</v>
      </c>
      <c r="G92" t="s">
        <v>2589</v>
      </c>
      <c r="H92" t="s">
        <v>1187</v>
      </c>
    </row>
    <row r="93" spans="1:8" x14ac:dyDescent="0.25">
      <c r="A93">
        <v>7457</v>
      </c>
      <c r="B93" t="s">
        <v>71</v>
      </c>
      <c r="C93">
        <v>340</v>
      </c>
      <c r="D93" s="404">
        <v>45146</v>
      </c>
      <c r="E93" t="s">
        <v>2589</v>
      </c>
      <c r="F93">
        <v>198.1</v>
      </c>
      <c r="G93" t="s">
        <v>2589</v>
      </c>
      <c r="H93" t="s">
        <v>1187</v>
      </c>
    </row>
    <row r="94" spans="1:8" x14ac:dyDescent="0.25">
      <c r="A94">
        <v>7457</v>
      </c>
      <c r="B94" t="s">
        <v>71</v>
      </c>
      <c r="C94">
        <v>440</v>
      </c>
      <c r="D94" s="404">
        <v>45182</v>
      </c>
      <c r="E94" t="s">
        <v>2589</v>
      </c>
      <c r="F94">
        <v>-38.96</v>
      </c>
      <c r="G94" t="s">
        <v>2589</v>
      </c>
      <c r="H94" t="s">
        <v>1187</v>
      </c>
    </row>
    <row r="95" spans="1:8" x14ac:dyDescent="0.25">
      <c r="A95">
        <v>7457</v>
      </c>
      <c r="B95" t="s">
        <v>71</v>
      </c>
      <c r="C95">
        <v>170</v>
      </c>
      <c r="D95" s="404">
        <v>45204</v>
      </c>
      <c r="E95" t="s">
        <v>2589</v>
      </c>
      <c r="F95">
        <v>168.41</v>
      </c>
      <c r="G95" t="s">
        <v>2589</v>
      </c>
      <c r="H95" t="s">
        <v>1187</v>
      </c>
    </row>
    <row r="96" spans="1:8" x14ac:dyDescent="0.25">
      <c r="A96">
        <v>7457</v>
      </c>
      <c r="B96" t="s">
        <v>71</v>
      </c>
      <c r="C96">
        <v>440</v>
      </c>
      <c r="D96" s="404">
        <v>45210</v>
      </c>
      <c r="E96" t="s">
        <v>2589</v>
      </c>
      <c r="F96">
        <v>54.5</v>
      </c>
      <c r="G96" t="s">
        <v>2589</v>
      </c>
      <c r="H96" t="s">
        <v>1187</v>
      </c>
    </row>
    <row r="97" spans="1:8" x14ac:dyDescent="0.25">
      <c r="A97">
        <v>7457</v>
      </c>
      <c r="B97" t="s">
        <v>71</v>
      </c>
      <c r="C97">
        <v>440</v>
      </c>
      <c r="D97" s="404">
        <v>45223</v>
      </c>
      <c r="E97" t="s">
        <v>2589</v>
      </c>
      <c r="F97">
        <v>73.069999999999993</v>
      </c>
      <c r="G97" t="s">
        <v>2589</v>
      </c>
      <c r="H97" t="s">
        <v>1187</v>
      </c>
    </row>
    <row r="98" spans="1:8" x14ac:dyDescent="0.25">
      <c r="A98">
        <v>7457</v>
      </c>
      <c r="B98" t="s">
        <v>71</v>
      </c>
      <c r="C98">
        <v>440</v>
      </c>
      <c r="D98" s="404">
        <v>45281</v>
      </c>
      <c r="E98" t="s">
        <v>2589</v>
      </c>
      <c r="F98">
        <v>31.04</v>
      </c>
      <c r="G98" t="s">
        <v>2589</v>
      </c>
      <c r="H98" t="s">
        <v>1187</v>
      </c>
    </row>
    <row r="99" spans="1:8" x14ac:dyDescent="0.25">
      <c r="A99">
        <v>7457</v>
      </c>
      <c r="B99" t="s">
        <v>71</v>
      </c>
      <c r="C99">
        <v>190</v>
      </c>
      <c r="D99" s="404">
        <v>45299</v>
      </c>
      <c r="E99" t="s">
        <v>2589</v>
      </c>
      <c r="F99">
        <v>89</v>
      </c>
      <c r="G99" t="s">
        <v>2589</v>
      </c>
      <c r="H99" t="s">
        <v>1187</v>
      </c>
    </row>
    <row r="100" spans="1:8" x14ac:dyDescent="0.25">
      <c r="A100">
        <v>7457</v>
      </c>
      <c r="B100" t="s">
        <v>71</v>
      </c>
      <c r="C100">
        <v>440</v>
      </c>
      <c r="D100" s="404">
        <v>45301</v>
      </c>
      <c r="E100" t="s">
        <v>2589</v>
      </c>
      <c r="F100">
        <v>70</v>
      </c>
      <c r="G100" t="s">
        <v>2589</v>
      </c>
      <c r="H100" t="s">
        <v>1187</v>
      </c>
    </row>
    <row r="101" spans="1:8" x14ac:dyDescent="0.25">
      <c r="A101">
        <v>7457</v>
      </c>
      <c r="B101" t="s">
        <v>71</v>
      </c>
      <c r="C101">
        <v>440</v>
      </c>
      <c r="D101" s="404">
        <v>45302</v>
      </c>
      <c r="E101" t="s">
        <v>2589</v>
      </c>
      <c r="F101">
        <v>-31.04</v>
      </c>
      <c r="G101" t="s">
        <v>2589</v>
      </c>
      <c r="H101" t="s">
        <v>1187</v>
      </c>
    </row>
    <row r="102" spans="1:8" x14ac:dyDescent="0.25">
      <c r="A102">
        <v>7457</v>
      </c>
      <c r="B102" t="s">
        <v>71</v>
      </c>
      <c r="C102">
        <v>440</v>
      </c>
      <c r="D102" s="404">
        <v>45322</v>
      </c>
      <c r="E102" t="s">
        <v>2589</v>
      </c>
      <c r="F102">
        <v>108.84</v>
      </c>
      <c r="G102" t="s">
        <v>2589</v>
      </c>
      <c r="H102" t="s">
        <v>1187</v>
      </c>
    </row>
    <row r="103" spans="1:8" x14ac:dyDescent="0.25">
      <c r="A103">
        <v>7457</v>
      </c>
      <c r="B103" t="s">
        <v>71</v>
      </c>
      <c r="C103">
        <v>440</v>
      </c>
      <c r="D103" s="404">
        <v>45322</v>
      </c>
      <c r="E103" t="s">
        <v>2589</v>
      </c>
      <c r="F103">
        <v>41.39</v>
      </c>
      <c r="G103" t="s">
        <v>2589</v>
      </c>
      <c r="H103" t="s">
        <v>1187</v>
      </c>
    </row>
    <row r="104" spans="1:8" x14ac:dyDescent="0.25">
      <c r="A104">
        <v>7457</v>
      </c>
      <c r="B104" t="s">
        <v>71</v>
      </c>
      <c r="C104">
        <v>142</v>
      </c>
      <c r="D104" s="404">
        <v>45336</v>
      </c>
      <c r="E104" t="s">
        <v>2589</v>
      </c>
      <c r="F104">
        <v>77.91</v>
      </c>
      <c r="G104" t="s">
        <v>2589</v>
      </c>
      <c r="H104" t="s">
        <v>1187</v>
      </c>
    </row>
    <row r="105" spans="1:8" x14ac:dyDescent="0.25">
      <c r="A105">
        <v>7457</v>
      </c>
      <c r="B105" t="s">
        <v>71</v>
      </c>
      <c r="C105">
        <v>142</v>
      </c>
      <c r="D105" s="404">
        <v>45349</v>
      </c>
      <c r="E105" t="s">
        <v>2589</v>
      </c>
      <c r="F105">
        <v>114.14</v>
      </c>
      <c r="G105" t="s">
        <v>2589</v>
      </c>
      <c r="H105" t="s">
        <v>1187</v>
      </c>
    </row>
    <row r="106" spans="1:8" x14ac:dyDescent="0.25">
      <c r="A106">
        <v>7457</v>
      </c>
      <c r="B106" t="s">
        <v>71</v>
      </c>
      <c r="C106">
        <v>440</v>
      </c>
      <c r="D106" s="404">
        <v>45197</v>
      </c>
      <c r="E106" t="s">
        <v>2593</v>
      </c>
      <c r="F106">
        <v>15.52</v>
      </c>
      <c r="G106" t="s">
        <v>2589</v>
      </c>
      <c r="H106" t="s">
        <v>1187</v>
      </c>
    </row>
    <row r="107" spans="1:8" x14ac:dyDescent="0.25">
      <c r="A107">
        <v>7457</v>
      </c>
      <c r="B107" t="s">
        <v>71</v>
      </c>
      <c r="C107">
        <v>440</v>
      </c>
      <c r="D107" s="404">
        <v>45223</v>
      </c>
      <c r="E107" t="s">
        <v>2594</v>
      </c>
      <c r="F107">
        <v>15.52</v>
      </c>
      <c r="G107" t="s">
        <v>2589</v>
      </c>
      <c r="H107" t="s">
        <v>1187</v>
      </c>
    </row>
    <row r="108" spans="1:8" x14ac:dyDescent="0.25">
      <c r="A108">
        <v>7457</v>
      </c>
      <c r="B108" t="s">
        <v>71</v>
      </c>
      <c r="C108">
        <v>190</v>
      </c>
      <c r="D108" s="404">
        <v>45331</v>
      </c>
      <c r="E108" t="s">
        <v>2595</v>
      </c>
      <c r="F108">
        <v>39.909999999999997</v>
      </c>
      <c r="G108" t="s">
        <v>2589</v>
      </c>
      <c r="H108" t="s">
        <v>1187</v>
      </c>
    </row>
    <row r="109" spans="1:8" x14ac:dyDescent="0.25">
      <c r="A109">
        <v>7457</v>
      </c>
      <c r="B109" t="s">
        <v>71</v>
      </c>
      <c r="C109">
        <v>430</v>
      </c>
      <c r="D109" s="404">
        <v>45317</v>
      </c>
      <c r="E109" t="s">
        <v>2596</v>
      </c>
      <c r="F109">
        <v>24</v>
      </c>
      <c r="G109" t="s">
        <v>2589</v>
      </c>
      <c r="H109" t="s">
        <v>1187</v>
      </c>
    </row>
    <row r="110" spans="1:8" x14ac:dyDescent="0.25">
      <c r="A110">
        <v>7457</v>
      </c>
      <c r="B110" t="s">
        <v>71</v>
      </c>
      <c r="C110">
        <v>440</v>
      </c>
      <c r="D110" s="404">
        <v>45317</v>
      </c>
      <c r="E110" t="s">
        <v>2596</v>
      </c>
      <c r="F110">
        <v>17.39</v>
      </c>
      <c r="G110" t="s">
        <v>2589</v>
      </c>
      <c r="H110" t="s">
        <v>1187</v>
      </c>
    </row>
    <row r="111" spans="1:8" x14ac:dyDescent="0.25">
      <c r="A111">
        <v>7457</v>
      </c>
      <c r="B111" t="s">
        <v>71</v>
      </c>
      <c r="C111">
        <v>440</v>
      </c>
      <c r="D111" s="404">
        <v>45322</v>
      </c>
      <c r="E111" t="s">
        <v>2596</v>
      </c>
      <c r="F111">
        <v>111.44</v>
      </c>
      <c r="G111" t="s">
        <v>2589</v>
      </c>
      <c r="H111" t="s">
        <v>1187</v>
      </c>
    </row>
    <row r="112" spans="1:8" x14ac:dyDescent="0.25">
      <c r="A112">
        <v>7457</v>
      </c>
      <c r="B112" t="s">
        <v>71</v>
      </c>
      <c r="C112">
        <v>440</v>
      </c>
      <c r="D112" s="404">
        <v>45303</v>
      </c>
      <c r="E112" t="s">
        <v>2597</v>
      </c>
      <c r="F112">
        <v>98.94</v>
      </c>
      <c r="G112" t="s">
        <v>2589</v>
      </c>
      <c r="H112" t="s">
        <v>1187</v>
      </c>
    </row>
    <row r="113" spans="1:8" x14ac:dyDescent="0.25">
      <c r="A113">
        <v>7457</v>
      </c>
      <c r="B113" t="s">
        <v>71</v>
      </c>
      <c r="C113">
        <v>240</v>
      </c>
      <c r="D113" s="404">
        <v>45225</v>
      </c>
      <c r="E113" t="s">
        <v>2598</v>
      </c>
      <c r="F113">
        <v>36.93</v>
      </c>
      <c r="G113" t="s">
        <v>2599</v>
      </c>
      <c r="H113" t="s">
        <v>900</v>
      </c>
    </row>
    <row r="114" spans="1:8" x14ac:dyDescent="0.25">
      <c r="A114">
        <v>7457</v>
      </c>
      <c r="B114" t="s">
        <v>71</v>
      </c>
      <c r="C114">
        <v>330</v>
      </c>
      <c r="D114" s="404">
        <v>45330</v>
      </c>
      <c r="E114" t="s">
        <v>2600</v>
      </c>
      <c r="F114">
        <v>27.67</v>
      </c>
      <c r="G114" t="s">
        <v>2601</v>
      </c>
      <c r="H114" t="s">
        <v>1176</v>
      </c>
    </row>
    <row r="115" spans="1:8" x14ac:dyDescent="0.25">
      <c r="A115">
        <v>7457</v>
      </c>
      <c r="B115" t="s">
        <v>71</v>
      </c>
      <c r="C115">
        <v>340</v>
      </c>
      <c r="D115" s="404">
        <v>45330</v>
      </c>
      <c r="E115" t="s">
        <v>2600</v>
      </c>
      <c r="F115">
        <v>26.96</v>
      </c>
      <c r="G115" t="s">
        <v>2601</v>
      </c>
      <c r="H115" t="s">
        <v>1176</v>
      </c>
    </row>
    <row r="116" spans="1:8" x14ac:dyDescent="0.25">
      <c r="A116">
        <v>7457</v>
      </c>
      <c r="B116" t="s">
        <v>71</v>
      </c>
      <c r="C116">
        <v>210</v>
      </c>
      <c r="D116" s="404">
        <v>45246</v>
      </c>
      <c r="E116" t="s">
        <v>2602</v>
      </c>
      <c r="F116">
        <v>23.91</v>
      </c>
      <c r="G116" t="s">
        <v>2603</v>
      </c>
      <c r="H116" t="s">
        <v>73</v>
      </c>
    </row>
    <row r="117" spans="1:8" x14ac:dyDescent="0.25">
      <c r="A117">
        <v>7457</v>
      </c>
      <c r="B117" t="s">
        <v>71</v>
      </c>
      <c r="C117">
        <v>220</v>
      </c>
      <c r="D117" s="404">
        <v>45246</v>
      </c>
      <c r="E117" t="s">
        <v>2602</v>
      </c>
      <c r="F117">
        <v>23.91</v>
      </c>
      <c r="G117" t="s">
        <v>2603</v>
      </c>
      <c r="H117" t="s">
        <v>73</v>
      </c>
    </row>
    <row r="118" spans="1:8" x14ac:dyDescent="0.25">
      <c r="A118">
        <v>7457</v>
      </c>
      <c r="B118" t="s">
        <v>71</v>
      </c>
      <c r="C118">
        <v>340</v>
      </c>
      <c r="D118" s="404">
        <v>45128</v>
      </c>
      <c r="E118" t="s">
        <v>2604</v>
      </c>
      <c r="F118">
        <v>-17.39</v>
      </c>
      <c r="H118" t="s">
        <v>1181</v>
      </c>
    </row>
    <row r="119" spans="1:8" x14ac:dyDescent="0.25">
      <c r="A119">
        <v>7457</v>
      </c>
      <c r="B119" t="s">
        <v>71</v>
      </c>
      <c r="C119">
        <v>340</v>
      </c>
      <c r="D119" s="404">
        <v>45128</v>
      </c>
      <c r="E119" t="s">
        <v>2604</v>
      </c>
      <c r="F119">
        <v>34.78</v>
      </c>
      <c r="H119" t="s">
        <v>1181</v>
      </c>
    </row>
    <row r="120" spans="1:8" x14ac:dyDescent="0.25">
      <c r="A120">
        <v>7457</v>
      </c>
      <c r="B120" t="s">
        <v>71</v>
      </c>
      <c r="C120">
        <v>190</v>
      </c>
      <c r="D120" s="404">
        <v>45244</v>
      </c>
      <c r="E120" t="s">
        <v>2605</v>
      </c>
      <c r="F120">
        <v>56.61</v>
      </c>
      <c r="G120" t="s">
        <v>342</v>
      </c>
      <c r="H120" t="s">
        <v>1176</v>
      </c>
    </row>
    <row r="121" spans="1:8" x14ac:dyDescent="0.25">
      <c r="A121">
        <v>7457</v>
      </c>
      <c r="B121" t="s">
        <v>71</v>
      </c>
      <c r="C121">
        <v>112</v>
      </c>
      <c r="D121" s="404">
        <v>45124</v>
      </c>
      <c r="E121" t="s">
        <v>2606</v>
      </c>
      <c r="F121">
        <v>35.19</v>
      </c>
      <c r="G121" t="s">
        <v>2607</v>
      </c>
      <c r="H121" t="s">
        <v>73</v>
      </c>
    </row>
    <row r="122" spans="1:8" x14ac:dyDescent="0.25">
      <c r="A122">
        <v>7457</v>
      </c>
      <c r="B122" t="s">
        <v>71</v>
      </c>
      <c r="C122">
        <v>210</v>
      </c>
      <c r="D122" s="404">
        <v>45016</v>
      </c>
      <c r="E122" t="s">
        <v>2608</v>
      </c>
      <c r="F122">
        <v>20.64</v>
      </c>
      <c r="G122" t="s">
        <v>2609</v>
      </c>
      <c r="H122" t="s">
        <v>902</v>
      </c>
    </row>
    <row r="123" spans="1:8" x14ac:dyDescent="0.25">
      <c r="A123">
        <v>7457</v>
      </c>
      <c r="B123" t="s">
        <v>71</v>
      </c>
      <c r="C123">
        <v>220</v>
      </c>
      <c r="D123" s="404">
        <v>45016</v>
      </c>
      <c r="E123" t="s">
        <v>2608</v>
      </c>
      <c r="F123">
        <v>20.64</v>
      </c>
      <c r="G123" t="s">
        <v>2609</v>
      </c>
      <c r="H123" t="s">
        <v>902</v>
      </c>
    </row>
    <row r="124" spans="1:8" x14ac:dyDescent="0.25">
      <c r="A124">
        <v>7457</v>
      </c>
      <c r="B124" t="s">
        <v>71</v>
      </c>
      <c r="C124">
        <v>230</v>
      </c>
      <c r="D124" s="404">
        <v>45016</v>
      </c>
      <c r="E124" t="s">
        <v>2608</v>
      </c>
      <c r="F124">
        <v>20.64</v>
      </c>
      <c r="G124" t="s">
        <v>2609</v>
      </c>
      <c r="H124" t="s">
        <v>902</v>
      </c>
    </row>
    <row r="125" spans="1:8" x14ac:dyDescent="0.25">
      <c r="A125">
        <v>7457</v>
      </c>
      <c r="B125" t="s">
        <v>71</v>
      </c>
      <c r="C125">
        <v>240</v>
      </c>
      <c r="D125" s="404">
        <v>45016</v>
      </c>
      <c r="E125" t="s">
        <v>2608</v>
      </c>
      <c r="F125">
        <v>20.64</v>
      </c>
      <c r="G125" t="s">
        <v>2609</v>
      </c>
      <c r="H125" t="s">
        <v>902</v>
      </c>
    </row>
    <row r="126" spans="1:8" x14ac:dyDescent="0.25">
      <c r="A126">
        <v>7457</v>
      </c>
      <c r="B126" t="s">
        <v>71</v>
      </c>
      <c r="C126">
        <v>340</v>
      </c>
      <c r="D126" s="404">
        <v>45016</v>
      </c>
      <c r="E126" t="s">
        <v>2608</v>
      </c>
      <c r="F126">
        <v>9.2899999999999991</v>
      </c>
      <c r="G126" t="s">
        <v>2609</v>
      </c>
      <c r="H126" t="s">
        <v>902</v>
      </c>
    </row>
    <row r="127" spans="1:8" x14ac:dyDescent="0.25">
      <c r="A127">
        <v>7457</v>
      </c>
      <c r="B127" t="s">
        <v>71</v>
      </c>
      <c r="C127">
        <v>936</v>
      </c>
      <c r="D127" s="404">
        <v>45016</v>
      </c>
      <c r="E127" t="s">
        <v>2608</v>
      </c>
      <c r="F127">
        <v>11.36</v>
      </c>
      <c r="G127" t="s">
        <v>2609</v>
      </c>
      <c r="H127" t="s">
        <v>902</v>
      </c>
    </row>
    <row r="128" spans="1:8" x14ac:dyDescent="0.25">
      <c r="A128">
        <v>7457</v>
      </c>
      <c r="B128" t="s">
        <v>71</v>
      </c>
      <c r="C128">
        <v>210</v>
      </c>
      <c r="D128" s="404">
        <v>45047</v>
      </c>
      <c r="E128" t="s">
        <v>2608</v>
      </c>
      <c r="F128">
        <v>22.69</v>
      </c>
      <c r="G128" t="s">
        <v>2610</v>
      </c>
      <c r="H128" t="s">
        <v>1179</v>
      </c>
    </row>
    <row r="129" spans="1:8" x14ac:dyDescent="0.25">
      <c r="A129">
        <v>7457</v>
      </c>
      <c r="B129" t="s">
        <v>71</v>
      </c>
      <c r="C129">
        <v>220</v>
      </c>
      <c r="D129" s="404">
        <v>45047</v>
      </c>
      <c r="E129" t="s">
        <v>2608</v>
      </c>
      <c r="F129">
        <v>22.69</v>
      </c>
      <c r="G129" t="s">
        <v>2610</v>
      </c>
      <c r="H129" t="s">
        <v>1179</v>
      </c>
    </row>
    <row r="130" spans="1:8" x14ac:dyDescent="0.25">
      <c r="A130">
        <v>7457</v>
      </c>
      <c r="B130" t="s">
        <v>71</v>
      </c>
      <c r="C130">
        <v>230</v>
      </c>
      <c r="D130" s="404">
        <v>45047</v>
      </c>
      <c r="E130" t="s">
        <v>2608</v>
      </c>
      <c r="F130">
        <v>22.69</v>
      </c>
      <c r="G130" t="s">
        <v>2610</v>
      </c>
      <c r="H130" t="s">
        <v>1179</v>
      </c>
    </row>
    <row r="131" spans="1:8" x14ac:dyDescent="0.25">
      <c r="A131">
        <v>7457</v>
      </c>
      <c r="B131" t="s">
        <v>71</v>
      </c>
      <c r="C131">
        <v>240</v>
      </c>
      <c r="D131" s="404">
        <v>45047</v>
      </c>
      <c r="E131" t="s">
        <v>2608</v>
      </c>
      <c r="F131">
        <v>22.69</v>
      </c>
      <c r="G131" t="s">
        <v>2610</v>
      </c>
      <c r="H131" t="s">
        <v>1179</v>
      </c>
    </row>
    <row r="132" spans="1:8" x14ac:dyDescent="0.25">
      <c r="A132">
        <v>7457</v>
      </c>
      <c r="B132" t="s">
        <v>71</v>
      </c>
      <c r="C132">
        <v>340</v>
      </c>
      <c r="D132" s="404">
        <v>45047</v>
      </c>
      <c r="E132" t="s">
        <v>2608</v>
      </c>
      <c r="F132">
        <v>10.210000000000001</v>
      </c>
      <c r="G132" t="s">
        <v>2610</v>
      </c>
      <c r="H132" t="s">
        <v>1179</v>
      </c>
    </row>
    <row r="133" spans="1:8" x14ac:dyDescent="0.25">
      <c r="A133">
        <v>7457</v>
      </c>
      <c r="B133" t="s">
        <v>71</v>
      </c>
      <c r="C133">
        <v>936</v>
      </c>
      <c r="D133" s="404">
        <v>45047</v>
      </c>
      <c r="E133" t="s">
        <v>2608</v>
      </c>
      <c r="F133">
        <v>12.48</v>
      </c>
      <c r="G133" t="s">
        <v>2610</v>
      </c>
      <c r="H133" t="s">
        <v>1179</v>
      </c>
    </row>
    <row r="134" spans="1:8" x14ac:dyDescent="0.25">
      <c r="A134">
        <v>7457</v>
      </c>
      <c r="B134" t="s">
        <v>71</v>
      </c>
      <c r="C134">
        <v>210</v>
      </c>
      <c r="D134" s="404">
        <v>45078</v>
      </c>
      <c r="E134" t="s">
        <v>2608</v>
      </c>
      <c r="F134">
        <v>19.329999999999998</v>
      </c>
      <c r="G134" t="s">
        <v>2611</v>
      </c>
      <c r="H134" t="s">
        <v>1179</v>
      </c>
    </row>
    <row r="135" spans="1:8" x14ac:dyDescent="0.25">
      <c r="A135">
        <v>7457</v>
      </c>
      <c r="B135" t="s">
        <v>71</v>
      </c>
      <c r="C135">
        <v>220</v>
      </c>
      <c r="D135" s="404">
        <v>45078</v>
      </c>
      <c r="E135" t="s">
        <v>2608</v>
      </c>
      <c r="F135">
        <v>19.329999999999998</v>
      </c>
      <c r="G135" t="s">
        <v>2611</v>
      </c>
      <c r="H135" t="s">
        <v>1179</v>
      </c>
    </row>
    <row r="136" spans="1:8" x14ac:dyDescent="0.25">
      <c r="A136">
        <v>7457</v>
      </c>
      <c r="B136" t="s">
        <v>71</v>
      </c>
      <c r="C136">
        <v>230</v>
      </c>
      <c r="D136" s="404">
        <v>45078</v>
      </c>
      <c r="E136" t="s">
        <v>2608</v>
      </c>
      <c r="F136">
        <v>19.329999999999998</v>
      </c>
      <c r="G136" t="s">
        <v>2611</v>
      </c>
      <c r="H136" t="s">
        <v>1179</v>
      </c>
    </row>
    <row r="137" spans="1:8" x14ac:dyDescent="0.25">
      <c r="A137">
        <v>7457</v>
      </c>
      <c r="B137" t="s">
        <v>71</v>
      </c>
      <c r="C137">
        <v>240</v>
      </c>
      <c r="D137" s="404">
        <v>45078</v>
      </c>
      <c r="E137" t="s">
        <v>2608</v>
      </c>
      <c r="F137">
        <v>19.329999999999998</v>
      </c>
      <c r="G137" t="s">
        <v>2611</v>
      </c>
      <c r="H137" t="s">
        <v>1179</v>
      </c>
    </row>
    <row r="138" spans="1:8" x14ac:dyDescent="0.25">
      <c r="A138">
        <v>7457</v>
      </c>
      <c r="B138" t="s">
        <v>71</v>
      </c>
      <c r="C138">
        <v>340</v>
      </c>
      <c r="D138" s="404">
        <v>45078</v>
      </c>
      <c r="E138" t="s">
        <v>2608</v>
      </c>
      <c r="F138">
        <v>8.6999999999999993</v>
      </c>
      <c r="G138" t="s">
        <v>2611</v>
      </c>
      <c r="H138" t="s">
        <v>1179</v>
      </c>
    </row>
    <row r="139" spans="1:8" x14ac:dyDescent="0.25">
      <c r="A139">
        <v>7457</v>
      </c>
      <c r="B139" t="s">
        <v>71</v>
      </c>
      <c r="C139">
        <v>936</v>
      </c>
      <c r="D139" s="404">
        <v>45078</v>
      </c>
      <c r="E139" t="s">
        <v>2608</v>
      </c>
      <c r="F139">
        <v>10.63</v>
      </c>
      <c r="G139" t="s">
        <v>2611</v>
      </c>
      <c r="H139" t="s">
        <v>1179</v>
      </c>
    </row>
    <row r="140" spans="1:8" x14ac:dyDescent="0.25">
      <c r="A140">
        <v>7457</v>
      </c>
      <c r="B140" t="s">
        <v>71</v>
      </c>
      <c r="C140">
        <v>210</v>
      </c>
      <c r="D140" s="404">
        <v>45090</v>
      </c>
      <c r="E140" t="s">
        <v>2608</v>
      </c>
      <c r="F140">
        <v>31</v>
      </c>
      <c r="G140" t="s">
        <v>2584</v>
      </c>
      <c r="H140" t="s">
        <v>1176</v>
      </c>
    </row>
    <row r="141" spans="1:8" x14ac:dyDescent="0.25">
      <c r="A141">
        <v>7457</v>
      </c>
      <c r="B141" t="s">
        <v>71</v>
      </c>
      <c r="C141">
        <v>220</v>
      </c>
      <c r="D141" s="404">
        <v>45090</v>
      </c>
      <c r="E141" t="s">
        <v>2608</v>
      </c>
      <c r="F141">
        <v>31</v>
      </c>
      <c r="G141" t="s">
        <v>2584</v>
      </c>
      <c r="H141" t="s">
        <v>1176</v>
      </c>
    </row>
    <row r="142" spans="1:8" x14ac:dyDescent="0.25">
      <c r="A142">
        <v>7457</v>
      </c>
      <c r="B142" t="s">
        <v>71</v>
      </c>
      <c r="C142">
        <v>230</v>
      </c>
      <c r="D142" s="404">
        <v>45090</v>
      </c>
      <c r="E142" t="s">
        <v>2608</v>
      </c>
      <c r="F142">
        <v>31</v>
      </c>
      <c r="G142" t="s">
        <v>2584</v>
      </c>
      <c r="H142" t="s">
        <v>1176</v>
      </c>
    </row>
    <row r="143" spans="1:8" x14ac:dyDescent="0.25">
      <c r="A143">
        <v>7457</v>
      </c>
      <c r="B143" t="s">
        <v>71</v>
      </c>
      <c r="C143">
        <v>240</v>
      </c>
      <c r="D143" s="404">
        <v>45090</v>
      </c>
      <c r="E143" t="s">
        <v>2608</v>
      </c>
      <c r="F143">
        <v>31</v>
      </c>
      <c r="G143" t="s">
        <v>2584</v>
      </c>
      <c r="H143" t="s">
        <v>1176</v>
      </c>
    </row>
    <row r="144" spans="1:8" x14ac:dyDescent="0.25">
      <c r="A144">
        <v>7457</v>
      </c>
      <c r="B144" t="s">
        <v>71</v>
      </c>
      <c r="C144">
        <v>340</v>
      </c>
      <c r="D144" s="404">
        <v>45090</v>
      </c>
      <c r="E144" t="s">
        <v>2608</v>
      </c>
      <c r="F144">
        <v>13.95</v>
      </c>
      <c r="G144" t="s">
        <v>2584</v>
      </c>
      <c r="H144" t="s">
        <v>1176</v>
      </c>
    </row>
    <row r="145" spans="1:8" x14ac:dyDescent="0.25">
      <c r="A145">
        <v>7457</v>
      </c>
      <c r="B145" t="s">
        <v>71</v>
      </c>
      <c r="C145">
        <v>936</v>
      </c>
      <c r="D145" s="404">
        <v>45090</v>
      </c>
      <c r="E145" t="s">
        <v>2608</v>
      </c>
      <c r="F145">
        <v>17.05</v>
      </c>
      <c r="G145" t="s">
        <v>2584</v>
      </c>
      <c r="H145" t="s">
        <v>1176</v>
      </c>
    </row>
    <row r="146" spans="1:8" x14ac:dyDescent="0.25">
      <c r="A146">
        <v>7457</v>
      </c>
      <c r="B146" t="s">
        <v>71</v>
      </c>
      <c r="C146">
        <v>210</v>
      </c>
      <c r="D146" s="404">
        <v>45097</v>
      </c>
      <c r="E146" t="s">
        <v>2608</v>
      </c>
      <c r="F146">
        <v>30.3</v>
      </c>
      <c r="G146" t="s">
        <v>2584</v>
      </c>
      <c r="H146" t="s">
        <v>1176</v>
      </c>
    </row>
    <row r="147" spans="1:8" x14ac:dyDescent="0.25">
      <c r="A147">
        <v>7457</v>
      </c>
      <c r="B147" t="s">
        <v>71</v>
      </c>
      <c r="C147">
        <v>210</v>
      </c>
      <c r="D147" s="404">
        <v>45097</v>
      </c>
      <c r="E147" t="s">
        <v>2608</v>
      </c>
      <c r="F147">
        <v>22</v>
      </c>
      <c r="G147" t="s">
        <v>2584</v>
      </c>
      <c r="H147" t="s">
        <v>1176</v>
      </c>
    </row>
    <row r="148" spans="1:8" x14ac:dyDescent="0.25">
      <c r="A148">
        <v>7457</v>
      </c>
      <c r="B148" t="s">
        <v>71</v>
      </c>
      <c r="C148">
        <v>220</v>
      </c>
      <c r="D148" s="404">
        <v>45097</v>
      </c>
      <c r="E148" t="s">
        <v>2608</v>
      </c>
      <c r="F148">
        <v>30.3</v>
      </c>
      <c r="G148" t="s">
        <v>2584</v>
      </c>
      <c r="H148" t="s">
        <v>1176</v>
      </c>
    </row>
    <row r="149" spans="1:8" x14ac:dyDescent="0.25">
      <c r="A149">
        <v>7457</v>
      </c>
      <c r="B149" t="s">
        <v>71</v>
      </c>
      <c r="C149">
        <v>220</v>
      </c>
      <c r="D149" s="404">
        <v>45097</v>
      </c>
      <c r="E149" t="s">
        <v>2608</v>
      </c>
      <c r="F149">
        <v>22</v>
      </c>
      <c r="G149" t="s">
        <v>2584</v>
      </c>
      <c r="H149" t="s">
        <v>1176</v>
      </c>
    </row>
    <row r="150" spans="1:8" x14ac:dyDescent="0.25">
      <c r="A150">
        <v>7457</v>
      </c>
      <c r="B150" t="s">
        <v>71</v>
      </c>
      <c r="C150">
        <v>230</v>
      </c>
      <c r="D150" s="404">
        <v>45097</v>
      </c>
      <c r="E150" t="s">
        <v>2608</v>
      </c>
      <c r="F150">
        <v>30.3</v>
      </c>
      <c r="G150" t="s">
        <v>2584</v>
      </c>
      <c r="H150" t="s">
        <v>1176</v>
      </c>
    </row>
    <row r="151" spans="1:8" x14ac:dyDescent="0.25">
      <c r="A151">
        <v>7457</v>
      </c>
      <c r="B151" t="s">
        <v>71</v>
      </c>
      <c r="C151">
        <v>230</v>
      </c>
      <c r="D151" s="404">
        <v>45097</v>
      </c>
      <c r="E151" t="s">
        <v>2608</v>
      </c>
      <c r="F151">
        <v>22</v>
      </c>
      <c r="G151" t="s">
        <v>2584</v>
      </c>
      <c r="H151" t="s">
        <v>1176</v>
      </c>
    </row>
    <row r="152" spans="1:8" x14ac:dyDescent="0.25">
      <c r="A152">
        <v>7457</v>
      </c>
      <c r="B152" t="s">
        <v>71</v>
      </c>
      <c r="C152">
        <v>240</v>
      </c>
      <c r="D152" s="404">
        <v>45097</v>
      </c>
      <c r="E152" t="s">
        <v>2608</v>
      </c>
      <c r="F152">
        <v>30.3</v>
      </c>
      <c r="G152" t="s">
        <v>2584</v>
      </c>
      <c r="H152" t="s">
        <v>1176</v>
      </c>
    </row>
    <row r="153" spans="1:8" x14ac:dyDescent="0.25">
      <c r="A153">
        <v>7457</v>
      </c>
      <c r="B153" t="s">
        <v>71</v>
      </c>
      <c r="C153">
        <v>240</v>
      </c>
      <c r="D153" s="404">
        <v>45097</v>
      </c>
      <c r="E153" t="s">
        <v>2608</v>
      </c>
      <c r="F153">
        <v>22</v>
      </c>
      <c r="G153" t="s">
        <v>2584</v>
      </c>
      <c r="H153" t="s">
        <v>1176</v>
      </c>
    </row>
    <row r="154" spans="1:8" x14ac:dyDescent="0.25">
      <c r="A154">
        <v>7457</v>
      </c>
      <c r="B154" t="s">
        <v>71</v>
      </c>
      <c r="C154">
        <v>340</v>
      </c>
      <c r="D154" s="404">
        <v>45097</v>
      </c>
      <c r="E154" t="s">
        <v>2608</v>
      </c>
      <c r="F154">
        <v>13.63</v>
      </c>
      <c r="G154" t="s">
        <v>2584</v>
      </c>
      <c r="H154" t="s">
        <v>1176</v>
      </c>
    </row>
    <row r="155" spans="1:8" x14ac:dyDescent="0.25">
      <c r="A155">
        <v>7457</v>
      </c>
      <c r="B155" t="s">
        <v>71</v>
      </c>
      <c r="C155">
        <v>340</v>
      </c>
      <c r="D155" s="404">
        <v>45097</v>
      </c>
      <c r="E155" t="s">
        <v>2608</v>
      </c>
      <c r="F155">
        <v>9.9</v>
      </c>
      <c r="G155" t="s">
        <v>2584</v>
      </c>
      <c r="H155" t="s">
        <v>1176</v>
      </c>
    </row>
    <row r="156" spans="1:8" x14ac:dyDescent="0.25">
      <c r="A156">
        <v>7457</v>
      </c>
      <c r="B156" t="s">
        <v>71</v>
      </c>
      <c r="C156">
        <v>936</v>
      </c>
      <c r="D156" s="404">
        <v>45097</v>
      </c>
      <c r="E156" t="s">
        <v>2608</v>
      </c>
      <c r="F156">
        <v>16.670000000000002</v>
      </c>
      <c r="G156" t="s">
        <v>2584</v>
      </c>
      <c r="H156" t="s">
        <v>1176</v>
      </c>
    </row>
    <row r="157" spans="1:8" x14ac:dyDescent="0.25">
      <c r="A157">
        <v>7457</v>
      </c>
      <c r="B157" t="s">
        <v>71</v>
      </c>
      <c r="C157">
        <v>936</v>
      </c>
      <c r="D157" s="404">
        <v>45097</v>
      </c>
      <c r="E157" t="s">
        <v>2608</v>
      </c>
      <c r="F157">
        <v>12.1</v>
      </c>
      <c r="G157" t="s">
        <v>2584</v>
      </c>
      <c r="H157" t="s">
        <v>1176</v>
      </c>
    </row>
    <row r="158" spans="1:8" x14ac:dyDescent="0.25">
      <c r="A158">
        <v>7457</v>
      </c>
      <c r="B158" t="s">
        <v>71</v>
      </c>
      <c r="C158">
        <v>210</v>
      </c>
      <c r="D158" s="404">
        <v>45112</v>
      </c>
      <c r="E158" t="s">
        <v>2608</v>
      </c>
      <c r="F158">
        <v>63.3</v>
      </c>
      <c r="G158" t="s">
        <v>2584</v>
      </c>
      <c r="H158" t="s">
        <v>1176</v>
      </c>
    </row>
    <row r="159" spans="1:8" x14ac:dyDescent="0.25">
      <c r="A159">
        <v>7457</v>
      </c>
      <c r="B159" t="s">
        <v>71</v>
      </c>
      <c r="C159">
        <v>220</v>
      </c>
      <c r="D159" s="404">
        <v>45112</v>
      </c>
      <c r="E159" t="s">
        <v>2608</v>
      </c>
      <c r="F159">
        <v>63.3</v>
      </c>
      <c r="G159" t="s">
        <v>2584</v>
      </c>
      <c r="H159" t="s">
        <v>1176</v>
      </c>
    </row>
    <row r="160" spans="1:8" x14ac:dyDescent="0.25">
      <c r="A160">
        <v>7457</v>
      </c>
      <c r="B160" t="s">
        <v>71</v>
      </c>
      <c r="C160">
        <v>230</v>
      </c>
      <c r="D160" s="404">
        <v>45112</v>
      </c>
      <c r="E160" t="s">
        <v>2608</v>
      </c>
      <c r="F160">
        <v>63.3</v>
      </c>
      <c r="G160" t="s">
        <v>2584</v>
      </c>
      <c r="H160" t="s">
        <v>1176</v>
      </c>
    </row>
    <row r="161" spans="1:8" x14ac:dyDescent="0.25">
      <c r="A161">
        <v>7457</v>
      </c>
      <c r="B161" t="s">
        <v>71</v>
      </c>
      <c r="C161">
        <v>240</v>
      </c>
      <c r="D161" s="404">
        <v>45112</v>
      </c>
      <c r="E161" t="s">
        <v>2608</v>
      </c>
      <c r="F161">
        <v>63.3</v>
      </c>
      <c r="G161" t="s">
        <v>2584</v>
      </c>
      <c r="H161" t="s">
        <v>1176</v>
      </c>
    </row>
    <row r="162" spans="1:8" x14ac:dyDescent="0.25">
      <c r="A162">
        <v>7457</v>
      </c>
      <c r="B162" t="s">
        <v>71</v>
      </c>
      <c r="C162">
        <v>340</v>
      </c>
      <c r="D162" s="404">
        <v>45112</v>
      </c>
      <c r="E162" t="s">
        <v>2608</v>
      </c>
      <c r="F162">
        <v>28.49</v>
      </c>
      <c r="G162" t="s">
        <v>2584</v>
      </c>
      <c r="H162" t="s">
        <v>1176</v>
      </c>
    </row>
    <row r="163" spans="1:8" x14ac:dyDescent="0.25">
      <c r="A163">
        <v>7457</v>
      </c>
      <c r="B163" t="s">
        <v>71</v>
      </c>
      <c r="C163">
        <v>936</v>
      </c>
      <c r="D163" s="404">
        <v>45112</v>
      </c>
      <c r="E163" t="s">
        <v>2608</v>
      </c>
      <c r="F163">
        <v>34.82</v>
      </c>
      <c r="G163" t="s">
        <v>2584</v>
      </c>
      <c r="H163" t="s">
        <v>1176</v>
      </c>
    </row>
    <row r="164" spans="1:8" x14ac:dyDescent="0.25">
      <c r="A164">
        <v>7457</v>
      </c>
      <c r="B164" t="s">
        <v>71</v>
      </c>
      <c r="C164">
        <v>210</v>
      </c>
      <c r="D164" s="404">
        <v>45138</v>
      </c>
      <c r="E164" t="s">
        <v>2608</v>
      </c>
      <c r="F164">
        <v>19.32</v>
      </c>
      <c r="G164" t="s">
        <v>2611</v>
      </c>
      <c r="H164" t="s">
        <v>1179</v>
      </c>
    </row>
    <row r="165" spans="1:8" x14ac:dyDescent="0.25">
      <c r="A165">
        <v>7457</v>
      </c>
      <c r="B165" t="s">
        <v>71</v>
      </c>
      <c r="C165">
        <v>210</v>
      </c>
      <c r="D165" s="404">
        <v>45138</v>
      </c>
      <c r="E165" t="s">
        <v>2608</v>
      </c>
      <c r="F165">
        <v>26.15</v>
      </c>
      <c r="G165" t="s">
        <v>2610</v>
      </c>
      <c r="H165" t="s">
        <v>1179</v>
      </c>
    </row>
    <row r="166" spans="1:8" x14ac:dyDescent="0.25">
      <c r="A166">
        <v>7457</v>
      </c>
      <c r="B166" t="s">
        <v>71</v>
      </c>
      <c r="C166">
        <v>220</v>
      </c>
      <c r="D166" s="404">
        <v>45138</v>
      </c>
      <c r="E166" t="s">
        <v>2608</v>
      </c>
      <c r="F166">
        <v>19.32</v>
      </c>
      <c r="G166" t="s">
        <v>2611</v>
      </c>
      <c r="H166" t="s">
        <v>1179</v>
      </c>
    </row>
    <row r="167" spans="1:8" x14ac:dyDescent="0.25">
      <c r="A167">
        <v>7457</v>
      </c>
      <c r="B167" t="s">
        <v>71</v>
      </c>
      <c r="C167">
        <v>220</v>
      </c>
      <c r="D167" s="404">
        <v>45138</v>
      </c>
      <c r="E167" t="s">
        <v>2608</v>
      </c>
      <c r="F167">
        <v>18.149999999999999</v>
      </c>
      <c r="G167" t="s">
        <v>2610</v>
      </c>
      <c r="H167" t="s">
        <v>1179</v>
      </c>
    </row>
    <row r="168" spans="1:8" x14ac:dyDescent="0.25">
      <c r="A168">
        <v>7457</v>
      </c>
      <c r="B168" t="s">
        <v>71</v>
      </c>
      <c r="C168">
        <v>230</v>
      </c>
      <c r="D168" s="404">
        <v>45138</v>
      </c>
      <c r="E168" t="s">
        <v>2608</v>
      </c>
      <c r="F168">
        <v>19.32</v>
      </c>
      <c r="G168" t="s">
        <v>2611</v>
      </c>
      <c r="H168" t="s">
        <v>1179</v>
      </c>
    </row>
    <row r="169" spans="1:8" x14ac:dyDescent="0.25">
      <c r="A169">
        <v>7457</v>
      </c>
      <c r="B169" t="s">
        <v>71</v>
      </c>
      <c r="C169">
        <v>230</v>
      </c>
      <c r="D169" s="404">
        <v>45138</v>
      </c>
      <c r="E169" t="s">
        <v>2608</v>
      </c>
      <c r="F169">
        <v>18.149999999999999</v>
      </c>
      <c r="G169" t="s">
        <v>2610</v>
      </c>
      <c r="H169" t="s">
        <v>1179</v>
      </c>
    </row>
    <row r="170" spans="1:8" x14ac:dyDescent="0.25">
      <c r="A170">
        <v>7457</v>
      </c>
      <c r="B170" t="s">
        <v>71</v>
      </c>
      <c r="C170">
        <v>240</v>
      </c>
      <c r="D170" s="404">
        <v>45138</v>
      </c>
      <c r="E170" t="s">
        <v>2608</v>
      </c>
      <c r="F170">
        <v>19.32</v>
      </c>
      <c r="G170" t="s">
        <v>2611</v>
      </c>
      <c r="H170" t="s">
        <v>1179</v>
      </c>
    </row>
    <row r="171" spans="1:8" x14ac:dyDescent="0.25">
      <c r="A171">
        <v>7457</v>
      </c>
      <c r="B171" t="s">
        <v>71</v>
      </c>
      <c r="C171">
        <v>240</v>
      </c>
      <c r="D171" s="404">
        <v>45138</v>
      </c>
      <c r="E171" t="s">
        <v>2608</v>
      </c>
      <c r="F171">
        <v>18.149999999999999</v>
      </c>
      <c r="G171" t="s">
        <v>2610</v>
      </c>
      <c r="H171" t="s">
        <v>1179</v>
      </c>
    </row>
    <row r="172" spans="1:8" x14ac:dyDescent="0.25">
      <c r="A172">
        <v>7457</v>
      </c>
      <c r="B172" t="s">
        <v>71</v>
      </c>
      <c r="C172">
        <v>340</v>
      </c>
      <c r="D172" s="404">
        <v>45138</v>
      </c>
      <c r="E172" t="s">
        <v>2608</v>
      </c>
      <c r="F172">
        <v>8.6999999999999993</v>
      </c>
      <c r="G172" t="s">
        <v>2611</v>
      </c>
      <c r="H172" t="s">
        <v>1179</v>
      </c>
    </row>
    <row r="173" spans="1:8" x14ac:dyDescent="0.25">
      <c r="A173">
        <v>7457</v>
      </c>
      <c r="B173" t="s">
        <v>71</v>
      </c>
      <c r="C173">
        <v>936</v>
      </c>
      <c r="D173" s="404">
        <v>45138</v>
      </c>
      <c r="E173" t="s">
        <v>2608</v>
      </c>
      <c r="F173">
        <v>10.63</v>
      </c>
      <c r="G173" t="s">
        <v>2611</v>
      </c>
      <c r="H173" t="s">
        <v>1179</v>
      </c>
    </row>
    <row r="174" spans="1:8" x14ac:dyDescent="0.25">
      <c r="A174">
        <v>7457</v>
      </c>
      <c r="B174" t="s">
        <v>71</v>
      </c>
      <c r="C174">
        <v>936</v>
      </c>
      <c r="D174" s="404">
        <v>45138</v>
      </c>
      <c r="E174" t="s">
        <v>2608</v>
      </c>
      <c r="F174">
        <v>9.98</v>
      </c>
      <c r="G174" t="s">
        <v>2610</v>
      </c>
      <c r="H174" t="s">
        <v>1179</v>
      </c>
    </row>
    <row r="175" spans="1:8" x14ac:dyDescent="0.25">
      <c r="A175">
        <v>7457</v>
      </c>
      <c r="B175" t="s">
        <v>71</v>
      </c>
      <c r="C175">
        <v>210</v>
      </c>
      <c r="D175" s="404">
        <v>45139</v>
      </c>
      <c r="E175" t="s">
        <v>2608</v>
      </c>
      <c r="F175">
        <v>26.1</v>
      </c>
      <c r="G175" t="s">
        <v>2584</v>
      </c>
      <c r="H175" t="s">
        <v>1176</v>
      </c>
    </row>
    <row r="176" spans="1:8" x14ac:dyDescent="0.25">
      <c r="A176">
        <v>7457</v>
      </c>
      <c r="B176" t="s">
        <v>71</v>
      </c>
      <c r="C176">
        <v>210</v>
      </c>
      <c r="D176" s="404">
        <v>45139</v>
      </c>
      <c r="E176" t="s">
        <v>2608</v>
      </c>
      <c r="F176">
        <v>24.15</v>
      </c>
      <c r="G176" t="s">
        <v>2611</v>
      </c>
      <c r="H176" t="s">
        <v>1179</v>
      </c>
    </row>
    <row r="177" spans="1:8" x14ac:dyDescent="0.25">
      <c r="A177">
        <v>7457</v>
      </c>
      <c r="B177" t="s">
        <v>71</v>
      </c>
      <c r="C177">
        <v>220</v>
      </c>
      <c r="D177" s="404">
        <v>45139</v>
      </c>
      <c r="E177" t="s">
        <v>2608</v>
      </c>
      <c r="F177">
        <v>26.1</v>
      </c>
      <c r="G177" t="s">
        <v>2584</v>
      </c>
      <c r="H177" t="s">
        <v>1180</v>
      </c>
    </row>
    <row r="178" spans="1:8" x14ac:dyDescent="0.25">
      <c r="A178">
        <v>7457</v>
      </c>
      <c r="B178" t="s">
        <v>71</v>
      </c>
      <c r="C178">
        <v>220</v>
      </c>
      <c r="D178" s="404">
        <v>45139</v>
      </c>
      <c r="E178" t="s">
        <v>2608</v>
      </c>
      <c r="F178">
        <v>24.15</v>
      </c>
      <c r="G178" t="s">
        <v>2611</v>
      </c>
      <c r="H178" t="s">
        <v>1180</v>
      </c>
    </row>
    <row r="179" spans="1:8" x14ac:dyDescent="0.25">
      <c r="A179">
        <v>7457</v>
      </c>
      <c r="B179" t="s">
        <v>71</v>
      </c>
      <c r="C179">
        <v>230</v>
      </c>
      <c r="D179" s="404">
        <v>45139</v>
      </c>
      <c r="E179" t="s">
        <v>2608</v>
      </c>
      <c r="F179">
        <v>26.1</v>
      </c>
      <c r="G179" t="s">
        <v>2584</v>
      </c>
      <c r="H179" t="s">
        <v>1180</v>
      </c>
    </row>
    <row r="180" spans="1:8" x14ac:dyDescent="0.25">
      <c r="A180">
        <v>7457</v>
      </c>
      <c r="B180" t="s">
        <v>71</v>
      </c>
      <c r="C180">
        <v>230</v>
      </c>
      <c r="D180" s="404">
        <v>45139</v>
      </c>
      <c r="E180" t="s">
        <v>2608</v>
      </c>
      <c r="F180">
        <v>24.15</v>
      </c>
      <c r="G180" t="s">
        <v>2611</v>
      </c>
      <c r="H180" t="s">
        <v>1180</v>
      </c>
    </row>
    <row r="181" spans="1:8" x14ac:dyDescent="0.25">
      <c r="A181">
        <v>7457</v>
      </c>
      <c r="B181" t="s">
        <v>71</v>
      </c>
      <c r="C181">
        <v>240</v>
      </c>
      <c r="D181" s="404">
        <v>45139</v>
      </c>
      <c r="E181" t="s">
        <v>2608</v>
      </c>
      <c r="F181">
        <v>26.1</v>
      </c>
      <c r="G181" t="s">
        <v>2584</v>
      </c>
      <c r="H181" t="s">
        <v>1180</v>
      </c>
    </row>
    <row r="182" spans="1:8" x14ac:dyDescent="0.25">
      <c r="A182">
        <v>7457</v>
      </c>
      <c r="B182" t="s">
        <v>71</v>
      </c>
      <c r="C182">
        <v>240</v>
      </c>
      <c r="D182" s="404">
        <v>45139</v>
      </c>
      <c r="E182" t="s">
        <v>2608</v>
      </c>
      <c r="F182">
        <v>24.15</v>
      </c>
      <c r="G182" t="s">
        <v>2611</v>
      </c>
      <c r="H182" t="s">
        <v>1180</v>
      </c>
    </row>
    <row r="183" spans="1:8" x14ac:dyDescent="0.25">
      <c r="A183">
        <v>7457</v>
      </c>
      <c r="B183" t="s">
        <v>71</v>
      </c>
      <c r="C183">
        <v>340</v>
      </c>
      <c r="D183" s="404">
        <v>45139</v>
      </c>
      <c r="E183" t="s">
        <v>2608</v>
      </c>
      <c r="F183">
        <v>11.75</v>
      </c>
      <c r="G183" t="s">
        <v>2584</v>
      </c>
      <c r="H183" t="s">
        <v>1180</v>
      </c>
    </row>
    <row r="184" spans="1:8" x14ac:dyDescent="0.25">
      <c r="A184">
        <v>7457</v>
      </c>
      <c r="B184" t="s">
        <v>71</v>
      </c>
      <c r="C184">
        <v>340</v>
      </c>
      <c r="D184" s="404">
        <v>45139</v>
      </c>
      <c r="E184" t="s">
        <v>2608</v>
      </c>
      <c r="F184">
        <v>10.87</v>
      </c>
      <c r="G184" t="s">
        <v>2611</v>
      </c>
      <c r="H184" t="s">
        <v>1180</v>
      </c>
    </row>
    <row r="185" spans="1:8" x14ac:dyDescent="0.25">
      <c r="A185">
        <v>7457</v>
      </c>
      <c r="B185" t="s">
        <v>71</v>
      </c>
      <c r="C185">
        <v>936</v>
      </c>
      <c r="D185" s="404">
        <v>45139</v>
      </c>
      <c r="E185" t="s">
        <v>2608</v>
      </c>
      <c r="F185">
        <v>14.36</v>
      </c>
      <c r="G185" t="s">
        <v>2584</v>
      </c>
      <c r="H185" t="s">
        <v>1180</v>
      </c>
    </row>
    <row r="186" spans="1:8" x14ac:dyDescent="0.25">
      <c r="A186">
        <v>7457</v>
      </c>
      <c r="B186" t="s">
        <v>71</v>
      </c>
      <c r="C186">
        <v>936</v>
      </c>
      <c r="D186" s="404">
        <v>45139</v>
      </c>
      <c r="E186" t="s">
        <v>2608</v>
      </c>
      <c r="F186">
        <v>13.28</v>
      </c>
      <c r="G186" t="s">
        <v>2611</v>
      </c>
      <c r="H186" t="s">
        <v>1180</v>
      </c>
    </row>
    <row r="187" spans="1:8" x14ac:dyDescent="0.25">
      <c r="A187">
        <v>7457</v>
      </c>
      <c r="B187" t="s">
        <v>71</v>
      </c>
      <c r="C187">
        <v>210</v>
      </c>
      <c r="D187" s="404">
        <v>45166</v>
      </c>
      <c r="E187" t="s">
        <v>2608</v>
      </c>
      <c r="F187">
        <v>32.299999999999997</v>
      </c>
      <c r="G187" t="s">
        <v>2584</v>
      </c>
      <c r="H187" t="s">
        <v>1180</v>
      </c>
    </row>
    <row r="188" spans="1:8" x14ac:dyDescent="0.25">
      <c r="A188">
        <v>7457</v>
      </c>
      <c r="B188" t="s">
        <v>71</v>
      </c>
      <c r="C188">
        <v>220</v>
      </c>
      <c r="D188" s="404">
        <v>45166</v>
      </c>
      <c r="E188" t="s">
        <v>2608</v>
      </c>
      <c r="F188">
        <v>32.299999999999997</v>
      </c>
      <c r="G188" t="s">
        <v>2584</v>
      </c>
      <c r="H188" t="s">
        <v>1180</v>
      </c>
    </row>
    <row r="189" spans="1:8" x14ac:dyDescent="0.25">
      <c r="A189">
        <v>7457</v>
      </c>
      <c r="B189" t="s">
        <v>71</v>
      </c>
      <c r="C189">
        <v>230</v>
      </c>
      <c r="D189" s="404">
        <v>45166</v>
      </c>
      <c r="E189" t="s">
        <v>2608</v>
      </c>
      <c r="F189">
        <v>32.299999999999997</v>
      </c>
      <c r="G189" t="s">
        <v>2584</v>
      </c>
      <c r="H189" t="s">
        <v>1180</v>
      </c>
    </row>
    <row r="190" spans="1:8" x14ac:dyDescent="0.25">
      <c r="A190">
        <v>7457</v>
      </c>
      <c r="B190" t="s">
        <v>71</v>
      </c>
      <c r="C190">
        <v>240</v>
      </c>
      <c r="D190" s="404">
        <v>45166</v>
      </c>
      <c r="E190" t="s">
        <v>2608</v>
      </c>
      <c r="F190">
        <v>32.299999999999997</v>
      </c>
      <c r="G190" t="s">
        <v>2584</v>
      </c>
      <c r="H190" t="s">
        <v>1180</v>
      </c>
    </row>
    <row r="191" spans="1:8" x14ac:dyDescent="0.25">
      <c r="A191">
        <v>7457</v>
      </c>
      <c r="B191" t="s">
        <v>71</v>
      </c>
      <c r="C191">
        <v>340</v>
      </c>
      <c r="D191" s="404">
        <v>45166</v>
      </c>
      <c r="E191" t="s">
        <v>2608</v>
      </c>
      <c r="F191">
        <v>14.54</v>
      </c>
      <c r="G191" t="s">
        <v>2584</v>
      </c>
      <c r="H191" t="s">
        <v>1180</v>
      </c>
    </row>
    <row r="192" spans="1:8" x14ac:dyDescent="0.25">
      <c r="A192">
        <v>7457</v>
      </c>
      <c r="B192" t="s">
        <v>71</v>
      </c>
      <c r="C192">
        <v>936</v>
      </c>
      <c r="D192" s="404">
        <v>45166</v>
      </c>
      <c r="E192" t="s">
        <v>2608</v>
      </c>
      <c r="F192">
        <v>17.77</v>
      </c>
      <c r="G192" t="s">
        <v>2584</v>
      </c>
      <c r="H192" t="s">
        <v>1180</v>
      </c>
    </row>
    <row r="193" spans="1:8" x14ac:dyDescent="0.25">
      <c r="A193">
        <v>7457</v>
      </c>
      <c r="B193" t="s">
        <v>71</v>
      </c>
      <c r="C193">
        <v>210</v>
      </c>
      <c r="D193" s="404">
        <v>45169</v>
      </c>
      <c r="E193" t="s">
        <v>2608</v>
      </c>
      <c r="F193">
        <v>22.69</v>
      </c>
      <c r="G193" t="s">
        <v>2610</v>
      </c>
      <c r="H193" t="s">
        <v>1180</v>
      </c>
    </row>
    <row r="194" spans="1:8" x14ac:dyDescent="0.25">
      <c r="A194">
        <v>7457</v>
      </c>
      <c r="B194" t="s">
        <v>71</v>
      </c>
      <c r="C194">
        <v>220</v>
      </c>
      <c r="D194" s="404">
        <v>45169</v>
      </c>
      <c r="E194" t="s">
        <v>2608</v>
      </c>
      <c r="F194">
        <v>22.69</v>
      </c>
      <c r="G194" t="s">
        <v>2610</v>
      </c>
      <c r="H194" t="s">
        <v>1180</v>
      </c>
    </row>
    <row r="195" spans="1:8" x14ac:dyDescent="0.25">
      <c r="A195">
        <v>7457</v>
      </c>
      <c r="B195" t="s">
        <v>71</v>
      </c>
      <c r="C195">
        <v>230</v>
      </c>
      <c r="D195" s="404">
        <v>45169</v>
      </c>
      <c r="E195" t="s">
        <v>2608</v>
      </c>
      <c r="F195">
        <v>22.69</v>
      </c>
      <c r="G195" t="s">
        <v>2610</v>
      </c>
      <c r="H195" t="s">
        <v>1180</v>
      </c>
    </row>
    <row r="196" spans="1:8" x14ac:dyDescent="0.25">
      <c r="A196">
        <v>7457</v>
      </c>
      <c r="B196" t="s">
        <v>71</v>
      </c>
      <c r="C196">
        <v>240</v>
      </c>
      <c r="D196" s="404">
        <v>45169</v>
      </c>
      <c r="E196" t="s">
        <v>2608</v>
      </c>
      <c r="F196">
        <v>22.69</v>
      </c>
      <c r="G196" t="s">
        <v>2610</v>
      </c>
      <c r="H196" t="s">
        <v>1180</v>
      </c>
    </row>
    <row r="197" spans="1:8" x14ac:dyDescent="0.25">
      <c r="A197">
        <v>7457</v>
      </c>
      <c r="B197" t="s">
        <v>71</v>
      </c>
      <c r="C197">
        <v>340</v>
      </c>
      <c r="D197" s="404">
        <v>45169</v>
      </c>
      <c r="E197" t="s">
        <v>2608</v>
      </c>
      <c r="F197">
        <v>10.210000000000001</v>
      </c>
      <c r="G197" t="s">
        <v>2610</v>
      </c>
      <c r="H197" t="s">
        <v>1180</v>
      </c>
    </row>
    <row r="198" spans="1:8" x14ac:dyDescent="0.25">
      <c r="A198">
        <v>7457</v>
      </c>
      <c r="B198" t="s">
        <v>71</v>
      </c>
      <c r="C198">
        <v>936</v>
      </c>
      <c r="D198" s="404">
        <v>45169</v>
      </c>
      <c r="E198" t="s">
        <v>2608</v>
      </c>
      <c r="F198">
        <v>12.48</v>
      </c>
      <c r="G198" t="s">
        <v>2610</v>
      </c>
      <c r="H198" t="s">
        <v>1180</v>
      </c>
    </row>
    <row r="199" spans="1:8" x14ac:dyDescent="0.25">
      <c r="A199">
        <v>7457</v>
      </c>
      <c r="B199" t="s">
        <v>71</v>
      </c>
      <c r="C199">
        <v>210</v>
      </c>
      <c r="D199" s="404">
        <v>45194</v>
      </c>
      <c r="E199" t="s">
        <v>2608</v>
      </c>
      <c r="F199">
        <v>27.23</v>
      </c>
      <c r="G199" t="s">
        <v>2610</v>
      </c>
      <c r="H199" t="s">
        <v>1180</v>
      </c>
    </row>
    <row r="200" spans="1:8" x14ac:dyDescent="0.25">
      <c r="A200">
        <v>7457</v>
      </c>
      <c r="B200" t="s">
        <v>71</v>
      </c>
      <c r="C200">
        <v>220</v>
      </c>
      <c r="D200" s="404">
        <v>45194</v>
      </c>
      <c r="E200" t="s">
        <v>2608</v>
      </c>
      <c r="F200">
        <v>27.23</v>
      </c>
      <c r="G200" t="s">
        <v>2610</v>
      </c>
      <c r="H200" t="s">
        <v>1180</v>
      </c>
    </row>
    <row r="201" spans="1:8" x14ac:dyDescent="0.25">
      <c r="A201">
        <v>7457</v>
      </c>
      <c r="B201" t="s">
        <v>71</v>
      </c>
      <c r="C201">
        <v>230</v>
      </c>
      <c r="D201" s="404">
        <v>45194</v>
      </c>
      <c r="E201" t="s">
        <v>2608</v>
      </c>
      <c r="F201">
        <v>27.23</v>
      </c>
      <c r="G201" t="s">
        <v>2610</v>
      </c>
      <c r="H201" t="s">
        <v>1180</v>
      </c>
    </row>
    <row r="202" spans="1:8" x14ac:dyDescent="0.25">
      <c r="A202">
        <v>7457</v>
      </c>
      <c r="B202" t="s">
        <v>71</v>
      </c>
      <c r="C202">
        <v>240</v>
      </c>
      <c r="D202" s="404">
        <v>45194</v>
      </c>
      <c r="E202" t="s">
        <v>2608</v>
      </c>
      <c r="F202">
        <v>27.23</v>
      </c>
      <c r="G202" t="s">
        <v>2610</v>
      </c>
      <c r="H202" t="s">
        <v>1180</v>
      </c>
    </row>
    <row r="203" spans="1:8" x14ac:dyDescent="0.25">
      <c r="A203">
        <v>7457</v>
      </c>
      <c r="B203" t="s">
        <v>71</v>
      </c>
      <c r="C203">
        <v>340</v>
      </c>
      <c r="D203" s="404">
        <v>45194</v>
      </c>
      <c r="E203" t="s">
        <v>2608</v>
      </c>
      <c r="F203">
        <v>12.25</v>
      </c>
      <c r="G203" t="s">
        <v>2610</v>
      </c>
      <c r="H203" t="s">
        <v>1180</v>
      </c>
    </row>
    <row r="204" spans="1:8" x14ac:dyDescent="0.25">
      <c r="A204">
        <v>7457</v>
      </c>
      <c r="B204" t="s">
        <v>71</v>
      </c>
      <c r="C204">
        <v>936</v>
      </c>
      <c r="D204" s="404">
        <v>45194</v>
      </c>
      <c r="E204" t="s">
        <v>2608</v>
      </c>
      <c r="F204">
        <v>14.97</v>
      </c>
      <c r="G204" t="s">
        <v>2610</v>
      </c>
      <c r="H204" t="s">
        <v>1180</v>
      </c>
    </row>
    <row r="205" spans="1:8" x14ac:dyDescent="0.25">
      <c r="A205">
        <v>7457</v>
      </c>
      <c r="B205" t="s">
        <v>71</v>
      </c>
      <c r="C205">
        <v>210</v>
      </c>
      <c r="D205" s="404">
        <v>45195</v>
      </c>
      <c r="E205" t="s">
        <v>2608</v>
      </c>
      <c r="F205">
        <v>31</v>
      </c>
      <c r="G205" t="s">
        <v>2584</v>
      </c>
      <c r="H205" t="s">
        <v>1180</v>
      </c>
    </row>
    <row r="206" spans="1:8" x14ac:dyDescent="0.25">
      <c r="A206">
        <v>7457</v>
      </c>
      <c r="B206" t="s">
        <v>71</v>
      </c>
      <c r="C206">
        <v>220</v>
      </c>
      <c r="D206" s="404">
        <v>45195</v>
      </c>
      <c r="E206" t="s">
        <v>2608</v>
      </c>
      <c r="F206">
        <v>31</v>
      </c>
      <c r="G206" t="s">
        <v>2584</v>
      </c>
      <c r="H206" t="s">
        <v>1180</v>
      </c>
    </row>
    <row r="207" spans="1:8" x14ac:dyDescent="0.25">
      <c r="A207">
        <v>7457</v>
      </c>
      <c r="B207" t="s">
        <v>71</v>
      </c>
      <c r="C207">
        <v>230</v>
      </c>
      <c r="D207" s="404">
        <v>45195</v>
      </c>
      <c r="E207" t="s">
        <v>2608</v>
      </c>
      <c r="F207">
        <v>31</v>
      </c>
      <c r="G207" t="s">
        <v>2584</v>
      </c>
      <c r="H207" t="s">
        <v>1180</v>
      </c>
    </row>
    <row r="208" spans="1:8" x14ac:dyDescent="0.25">
      <c r="A208">
        <v>7457</v>
      </c>
      <c r="B208" t="s">
        <v>71</v>
      </c>
      <c r="C208">
        <v>240</v>
      </c>
      <c r="D208" s="404">
        <v>45195</v>
      </c>
      <c r="E208" t="s">
        <v>2608</v>
      </c>
      <c r="F208">
        <v>31</v>
      </c>
      <c r="G208" t="s">
        <v>2584</v>
      </c>
      <c r="H208" t="s">
        <v>1180</v>
      </c>
    </row>
    <row r="209" spans="1:8" x14ac:dyDescent="0.25">
      <c r="A209">
        <v>7457</v>
      </c>
      <c r="B209" t="s">
        <v>71</v>
      </c>
      <c r="C209">
        <v>340</v>
      </c>
      <c r="D209" s="404">
        <v>45195</v>
      </c>
      <c r="E209" t="s">
        <v>2608</v>
      </c>
      <c r="F209">
        <v>13.95</v>
      </c>
      <c r="G209" t="s">
        <v>2584</v>
      </c>
      <c r="H209" t="s">
        <v>1180</v>
      </c>
    </row>
    <row r="210" spans="1:8" x14ac:dyDescent="0.25">
      <c r="A210">
        <v>7457</v>
      </c>
      <c r="B210" t="s">
        <v>71</v>
      </c>
      <c r="C210">
        <v>936</v>
      </c>
      <c r="D210" s="404">
        <v>45195</v>
      </c>
      <c r="E210" t="s">
        <v>2608</v>
      </c>
      <c r="F210">
        <v>17.05</v>
      </c>
      <c r="G210" t="s">
        <v>2584</v>
      </c>
      <c r="H210" t="s">
        <v>1180</v>
      </c>
    </row>
    <row r="211" spans="1:8" x14ac:dyDescent="0.25">
      <c r="A211">
        <v>7457</v>
      </c>
      <c r="B211" t="s">
        <v>71</v>
      </c>
      <c r="C211">
        <v>210</v>
      </c>
      <c r="D211" s="404">
        <v>45196</v>
      </c>
      <c r="E211" t="s">
        <v>2608</v>
      </c>
      <c r="F211">
        <v>22</v>
      </c>
      <c r="G211" t="s">
        <v>2584</v>
      </c>
      <c r="H211" t="s">
        <v>1180</v>
      </c>
    </row>
    <row r="212" spans="1:8" x14ac:dyDescent="0.25">
      <c r="A212">
        <v>7457</v>
      </c>
      <c r="B212" t="s">
        <v>71</v>
      </c>
      <c r="C212">
        <v>220</v>
      </c>
      <c r="D212" s="404">
        <v>45196</v>
      </c>
      <c r="E212" t="s">
        <v>2608</v>
      </c>
      <c r="F212">
        <v>22</v>
      </c>
      <c r="G212" t="s">
        <v>2584</v>
      </c>
      <c r="H212" t="s">
        <v>1180</v>
      </c>
    </row>
    <row r="213" spans="1:8" x14ac:dyDescent="0.25">
      <c r="A213">
        <v>7457</v>
      </c>
      <c r="B213" t="s">
        <v>71</v>
      </c>
      <c r="C213">
        <v>230</v>
      </c>
      <c r="D213" s="404">
        <v>45196</v>
      </c>
      <c r="E213" t="s">
        <v>2608</v>
      </c>
      <c r="F213">
        <v>22</v>
      </c>
      <c r="G213" t="s">
        <v>2584</v>
      </c>
      <c r="H213" t="s">
        <v>1180</v>
      </c>
    </row>
    <row r="214" spans="1:8" x14ac:dyDescent="0.25">
      <c r="A214">
        <v>7457</v>
      </c>
      <c r="B214" t="s">
        <v>71</v>
      </c>
      <c r="C214">
        <v>240</v>
      </c>
      <c r="D214" s="404">
        <v>45196</v>
      </c>
      <c r="E214" t="s">
        <v>2608</v>
      </c>
      <c r="F214">
        <v>22</v>
      </c>
      <c r="G214" t="s">
        <v>2584</v>
      </c>
      <c r="H214" t="s">
        <v>1180</v>
      </c>
    </row>
    <row r="215" spans="1:8" x14ac:dyDescent="0.25">
      <c r="A215">
        <v>7457</v>
      </c>
      <c r="B215" t="s">
        <v>71</v>
      </c>
      <c r="C215">
        <v>340</v>
      </c>
      <c r="D215" s="404">
        <v>45196</v>
      </c>
      <c r="E215" t="s">
        <v>2608</v>
      </c>
      <c r="F215">
        <v>9.9</v>
      </c>
      <c r="G215" t="s">
        <v>2584</v>
      </c>
      <c r="H215" t="s">
        <v>1180</v>
      </c>
    </row>
    <row r="216" spans="1:8" x14ac:dyDescent="0.25">
      <c r="A216">
        <v>7457</v>
      </c>
      <c r="B216" t="s">
        <v>71</v>
      </c>
      <c r="C216">
        <v>936</v>
      </c>
      <c r="D216" s="404">
        <v>45196</v>
      </c>
      <c r="E216" t="s">
        <v>2608</v>
      </c>
      <c r="F216">
        <v>12.1</v>
      </c>
      <c r="G216" t="s">
        <v>2584</v>
      </c>
      <c r="H216" t="s">
        <v>1180</v>
      </c>
    </row>
    <row r="217" spans="1:8" x14ac:dyDescent="0.25">
      <c r="A217">
        <v>7457</v>
      </c>
      <c r="B217" t="s">
        <v>71</v>
      </c>
      <c r="C217">
        <v>210</v>
      </c>
      <c r="D217" s="404">
        <v>45199</v>
      </c>
      <c r="E217" t="s">
        <v>2608</v>
      </c>
      <c r="F217">
        <v>19.32</v>
      </c>
      <c r="G217" t="s">
        <v>2611</v>
      </c>
      <c r="H217" t="s">
        <v>1180</v>
      </c>
    </row>
    <row r="218" spans="1:8" x14ac:dyDescent="0.25">
      <c r="A218">
        <v>7457</v>
      </c>
      <c r="B218" t="s">
        <v>71</v>
      </c>
      <c r="C218">
        <v>210</v>
      </c>
      <c r="D218" s="404">
        <v>45199</v>
      </c>
      <c r="E218" t="s">
        <v>2608</v>
      </c>
      <c r="F218">
        <v>13.62</v>
      </c>
      <c r="G218" t="s">
        <v>2612</v>
      </c>
      <c r="H218" t="s">
        <v>1180</v>
      </c>
    </row>
    <row r="219" spans="1:8" x14ac:dyDescent="0.25">
      <c r="A219">
        <v>7457</v>
      </c>
      <c r="B219" t="s">
        <v>71</v>
      </c>
      <c r="C219">
        <v>220</v>
      </c>
      <c r="D219" s="404">
        <v>45199</v>
      </c>
      <c r="E219" t="s">
        <v>2608</v>
      </c>
      <c r="F219">
        <v>19.32</v>
      </c>
      <c r="G219" t="s">
        <v>2611</v>
      </c>
      <c r="H219" t="s">
        <v>1180</v>
      </c>
    </row>
    <row r="220" spans="1:8" x14ac:dyDescent="0.25">
      <c r="A220">
        <v>7457</v>
      </c>
      <c r="B220" t="s">
        <v>71</v>
      </c>
      <c r="C220">
        <v>220</v>
      </c>
      <c r="D220" s="404">
        <v>45199</v>
      </c>
      <c r="E220" t="s">
        <v>2608</v>
      </c>
      <c r="F220">
        <v>13.62</v>
      </c>
      <c r="G220" t="s">
        <v>2612</v>
      </c>
      <c r="H220" t="s">
        <v>1180</v>
      </c>
    </row>
    <row r="221" spans="1:8" x14ac:dyDescent="0.25">
      <c r="A221">
        <v>7457</v>
      </c>
      <c r="B221" t="s">
        <v>71</v>
      </c>
      <c r="C221">
        <v>230</v>
      </c>
      <c r="D221" s="404">
        <v>45199</v>
      </c>
      <c r="E221" t="s">
        <v>2608</v>
      </c>
      <c r="F221">
        <v>19.32</v>
      </c>
      <c r="G221" t="s">
        <v>2611</v>
      </c>
      <c r="H221" t="s">
        <v>1180</v>
      </c>
    </row>
    <row r="222" spans="1:8" x14ac:dyDescent="0.25">
      <c r="A222">
        <v>7457</v>
      </c>
      <c r="B222" t="s">
        <v>71</v>
      </c>
      <c r="C222">
        <v>230</v>
      </c>
      <c r="D222" s="404">
        <v>45199</v>
      </c>
      <c r="E222" t="s">
        <v>2608</v>
      </c>
      <c r="F222">
        <v>13.62</v>
      </c>
      <c r="G222" t="s">
        <v>2612</v>
      </c>
      <c r="H222" t="s">
        <v>1180</v>
      </c>
    </row>
    <row r="223" spans="1:8" x14ac:dyDescent="0.25">
      <c r="A223">
        <v>7457</v>
      </c>
      <c r="B223" t="s">
        <v>71</v>
      </c>
      <c r="C223">
        <v>240</v>
      </c>
      <c r="D223" s="404">
        <v>45199</v>
      </c>
      <c r="E223" t="s">
        <v>2608</v>
      </c>
      <c r="F223">
        <v>19.32</v>
      </c>
      <c r="G223" t="s">
        <v>2611</v>
      </c>
      <c r="H223" t="s">
        <v>1180</v>
      </c>
    </row>
    <row r="224" spans="1:8" x14ac:dyDescent="0.25">
      <c r="A224">
        <v>7457</v>
      </c>
      <c r="B224" t="s">
        <v>71</v>
      </c>
      <c r="C224">
        <v>240</v>
      </c>
      <c r="D224" s="404">
        <v>45199</v>
      </c>
      <c r="E224" t="s">
        <v>2608</v>
      </c>
      <c r="F224">
        <v>13.62</v>
      </c>
      <c r="G224" t="s">
        <v>2612</v>
      </c>
      <c r="H224" t="s">
        <v>1180</v>
      </c>
    </row>
    <row r="225" spans="1:8" x14ac:dyDescent="0.25">
      <c r="A225">
        <v>7457</v>
      </c>
      <c r="B225" t="s">
        <v>71</v>
      </c>
      <c r="C225">
        <v>340</v>
      </c>
      <c r="D225" s="404">
        <v>45199</v>
      </c>
      <c r="E225" t="s">
        <v>2608</v>
      </c>
      <c r="F225">
        <v>8.6999999999999993</v>
      </c>
      <c r="G225" t="s">
        <v>2611</v>
      </c>
      <c r="H225" t="s">
        <v>1180</v>
      </c>
    </row>
    <row r="226" spans="1:8" x14ac:dyDescent="0.25">
      <c r="A226">
        <v>7457</v>
      </c>
      <c r="B226" t="s">
        <v>71</v>
      </c>
      <c r="C226">
        <v>340</v>
      </c>
      <c r="D226" s="404">
        <v>45199</v>
      </c>
      <c r="E226" t="s">
        <v>2608</v>
      </c>
      <c r="F226">
        <v>6.13</v>
      </c>
      <c r="G226" t="s">
        <v>2612</v>
      </c>
      <c r="H226" t="s">
        <v>1180</v>
      </c>
    </row>
    <row r="227" spans="1:8" x14ac:dyDescent="0.25">
      <c r="A227">
        <v>7457</v>
      </c>
      <c r="B227" t="s">
        <v>71</v>
      </c>
      <c r="C227">
        <v>936</v>
      </c>
      <c r="D227" s="404">
        <v>45199</v>
      </c>
      <c r="E227" t="s">
        <v>2608</v>
      </c>
      <c r="F227">
        <v>10.63</v>
      </c>
      <c r="G227" t="s">
        <v>2611</v>
      </c>
      <c r="H227" t="s">
        <v>1180</v>
      </c>
    </row>
    <row r="228" spans="1:8" x14ac:dyDescent="0.25">
      <c r="A228">
        <v>7457</v>
      </c>
      <c r="B228" t="s">
        <v>71</v>
      </c>
      <c r="C228">
        <v>936</v>
      </c>
      <c r="D228" s="404">
        <v>45199</v>
      </c>
      <c r="E228" t="s">
        <v>2608</v>
      </c>
      <c r="F228">
        <v>7.49</v>
      </c>
      <c r="G228" t="s">
        <v>2612</v>
      </c>
      <c r="H228" t="s">
        <v>1180</v>
      </c>
    </row>
    <row r="229" spans="1:8" x14ac:dyDescent="0.25">
      <c r="A229">
        <v>7457</v>
      </c>
      <c r="B229" t="s">
        <v>71</v>
      </c>
      <c r="C229">
        <v>210</v>
      </c>
      <c r="D229" s="404">
        <v>45230</v>
      </c>
      <c r="E229" t="s">
        <v>2608</v>
      </c>
      <c r="F229">
        <v>24.15</v>
      </c>
      <c r="G229" t="s">
        <v>2611</v>
      </c>
      <c r="H229" t="s">
        <v>1180</v>
      </c>
    </row>
    <row r="230" spans="1:8" x14ac:dyDescent="0.25">
      <c r="A230">
        <v>7457</v>
      </c>
      <c r="B230" t="s">
        <v>71</v>
      </c>
      <c r="C230">
        <v>210</v>
      </c>
      <c r="D230" s="404">
        <v>45230</v>
      </c>
      <c r="E230" t="s">
        <v>2608</v>
      </c>
      <c r="F230">
        <v>36.299999999999997</v>
      </c>
      <c r="G230" t="s">
        <v>2612</v>
      </c>
      <c r="H230" t="s">
        <v>1180</v>
      </c>
    </row>
    <row r="231" spans="1:8" x14ac:dyDescent="0.25">
      <c r="A231">
        <v>7457</v>
      </c>
      <c r="B231" t="s">
        <v>71</v>
      </c>
      <c r="C231">
        <v>220</v>
      </c>
      <c r="D231" s="404">
        <v>45230</v>
      </c>
      <c r="E231" t="s">
        <v>2608</v>
      </c>
      <c r="F231">
        <v>24.15</v>
      </c>
      <c r="G231" t="s">
        <v>2611</v>
      </c>
      <c r="H231" t="s">
        <v>1180</v>
      </c>
    </row>
    <row r="232" spans="1:8" x14ac:dyDescent="0.25">
      <c r="A232">
        <v>7457</v>
      </c>
      <c r="B232" t="s">
        <v>71</v>
      </c>
      <c r="C232">
        <v>220</v>
      </c>
      <c r="D232" s="404">
        <v>45230</v>
      </c>
      <c r="E232" t="s">
        <v>2608</v>
      </c>
      <c r="F232">
        <v>36.299999999999997</v>
      </c>
      <c r="G232" t="s">
        <v>2612</v>
      </c>
      <c r="H232" t="s">
        <v>1180</v>
      </c>
    </row>
    <row r="233" spans="1:8" x14ac:dyDescent="0.25">
      <c r="A233">
        <v>7457</v>
      </c>
      <c r="B233" t="s">
        <v>71</v>
      </c>
      <c r="C233">
        <v>230</v>
      </c>
      <c r="D233" s="404">
        <v>45230</v>
      </c>
      <c r="E233" t="s">
        <v>2608</v>
      </c>
      <c r="F233">
        <v>24.15</v>
      </c>
      <c r="G233" t="s">
        <v>2611</v>
      </c>
      <c r="H233" t="s">
        <v>1180</v>
      </c>
    </row>
    <row r="234" spans="1:8" x14ac:dyDescent="0.25">
      <c r="A234">
        <v>7457</v>
      </c>
      <c r="B234" t="s">
        <v>71</v>
      </c>
      <c r="C234">
        <v>230</v>
      </c>
      <c r="D234" s="404">
        <v>45230</v>
      </c>
      <c r="E234" t="s">
        <v>2608</v>
      </c>
      <c r="F234">
        <v>36.299999999999997</v>
      </c>
      <c r="G234" t="s">
        <v>2612</v>
      </c>
      <c r="H234" t="s">
        <v>1180</v>
      </c>
    </row>
    <row r="235" spans="1:8" x14ac:dyDescent="0.25">
      <c r="A235">
        <v>7457</v>
      </c>
      <c r="B235" t="s">
        <v>71</v>
      </c>
      <c r="C235">
        <v>240</v>
      </c>
      <c r="D235" s="404">
        <v>45230</v>
      </c>
      <c r="E235" t="s">
        <v>2608</v>
      </c>
      <c r="F235">
        <v>24.15</v>
      </c>
      <c r="G235" t="s">
        <v>2611</v>
      </c>
      <c r="H235" t="s">
        <v>1180</v>
      </c>
    </row>
    <row r="236" spans="1:8" x14ac:dyDescent="0.25">
      <c r="A236">
        <v>7457</v>
      </c>
      <c r="B236" t="s">
        <v>71</v>
      </c>
      <c r="C236">
        <v>240</v>
      </c>
      <c r="D236" s="404">
        <v>45230</v>
      </c>
      <c r="E236" t="s">
        <v>2608</v>
      </c>
      <c r="F236">
        <v>36.299999999999997</v>
      </c>
      <c r="G236" t="s">
        <v>2612</v>
      </c>
      <c r="H236" t="s">
        <v>1180</v>
      </c>
    </row>
    <row r="237" spans="1:8" x14ac:dyDescent="0.25">
      <c r="A237">
        <v>7457</v>
      </c>
      <c r="B237" t="s">
        <v>71</v>
      </c>
      <c r="C237">
        <v>340</v>
      </c>
      <c r="D237" s="404">
        <v>45230</v>
      </c>
      <c r="E237" t="s">
        <v>2608</v>
      </c>
      <c r="F237">
        <v>10.87</v>
      </c>
      <c r="G237" t="s">
        <v>2611</v>
      </c>
      <c r="H237" t="s">
        <v>1180</v>
      </c>
    </row>
    <row r="238" spans="1:8" x14ac:dyDescent="0.25">
      <c r="A238">
        <v>7457</v>
      </c>
      <c r="B238" t="s">
        <v>71</v>
      </c>
      <c r="C238">
        <v>340</v>
      </c>
      <c r="D238" s="404">
        <v>45230</v>
      </c>
      <c r="E238" t="s">
        <v>2608</v>
      </c>
      <c r="F238">
        <v>16.34</v>
      </c>
      <c r="G238" t="s">
        <v>2612</v>
      </c>
      <c r="H238" t="s">
        <v>1180</v>
      </c>
    </row>
    <row r="239" spans="1:8" x14ac:dyDescent="0.25">
      <c r="A239">
        <v>7457</v>
      </c>
      <c r="B239" t="s">
        <v>71</v>
      </c>
      <c r="C239">
        <v>936</v>
      </c>
      <c r="D239" s="404">
        <v>45230</v>
      </c>
      <c r="E239" t="s">
        <v>2608</v>
      </c>
      <c r="F239">
        <v>13.28</v>
      </c>
      <c r="G239" t="s">
        <v>2611</v>
      </c>
      <c r="H239" t="s">
        <v>1180</v>
      </c>
    </row>
    <row r="240" spans="1:8" x14ac:dyDescent="0.25">
      <c r="A240">
        <v>7457</v>
      </c>
      <c r="B240" t="s">
        <v>71</v>
      </c>
      <c r="C240">
        <v>936</v>
      </c>
      <c r="D240" s="404">
        <v>45230</v>
      </c>
      <c r="E240" t="s">
        <v>2608</v>
      </c>
      <c r="F240">
        <v>19.97</v>
      </c>
      <c r="G240" t="s">
        <v>2612</v>
      </c>
      <c r="H240" t="s">
        <v>1180</v>
      </c>
    </row>
    <row r="241" spans="1:8" x14ac:dyDescent="0.25">
      <c r="A241">
        <v>7457</v>
      </c>
      <c r="B241" t="s">
        <v>71</v>
      </c>
      <c r="C241">
        <v>210</v>
      </c>
      <c r="D241" s="404">
        <v>45236</v>
      </c>
      <c r="E241" t="s">
        <v>2608</v>
      </c>
      <c r="F241">
        <v>12.17</v>
      </c>
      <c r="G241" t="s">
        <v>961</v>
      </c>
      <c r="H241" t="s">
        <v>1180</v>
      </c>
    </row>
    <row r="242" spans="1:8" x14ac:dyDescent="0.25">
      <c r="A242">
        <v>7457</v>
      </c>
      <c r="B242" t="s">
        <v>71</v>
      </c>
      <c r="C242">
        <v>220</v>
      </c>
      <c r="D242" s="404">
        <v>45236</v>
      </c>
      <c r="E242" t="s">
        <v>2608</v>
      </c>
      <c r="F242">
        <v>12.17</v>
      </c>
      <c r="G242" t="s">
        <v>961</v>
      </c>
      <c r="H242" t="s">
        <v>1180</v>
      </c>
    </row>
    <row r="243" spans="1:8" x14ac:dyDescent="0.25">
      <c r="A243">
        <v>7457</v>
      </c>
      <c r="B243" t="s">
        <v>71</v>
      </c>
      <c r="C243">
        <v>230</v>
      </c>
      <c r="D243" s="404">
        <v>45236</v>
      </c>
      <c r="E243" t="s">
        <v>2608</v>
      </c>
      <c r="F243">
        <v>12.17</v>
      </c>
      <c r="G243" t="s">
        <v>961</v>
      </c>
      <c r="H243" t="s">
        <v>1180</v>
      </c>
    </row>
    <row r="244" spans="1:8" x14ac:dyDescent="0.25">
      <c r="A244">
        <v>7457</v>
      </c>
      <c r="B244" t="s">
        <v>71</v>
      </c>
      <c r="C244">
        <v>240</v>
      </c>
      <c r="D244" s="404">
        <v>45236</v>
      </c>
      <c r="E244" t="s">
        <v>2608</v>
      </c>
      <c r="F244">
        <v>12.17</v>
      </c>
      <c r="G244" t="s">
        <v>961</v>
      </c>
      <c r="H244" t="s">
        <v>1180</v>
      </c>
    </row>
    <row r="245" spans="1:8" x14ac:dyDescent="0.25">
      <c r="A245">
        <v>7457</v>
      </c>
      <c r="B245" t="s">
        <v>71</v>
      </c>
      <c r="C245">
        <v>340</v>
      </c>
      <c r="D245" s="404">
        <v>45236</v>
      </c>
      <c r="E245" t="s">
        <v>2608</v>
      </c>
      <c r="F245">
        <v>5.48</v>
      </c>
      <c r="G245" t="s">
        <v>961</v>
      </c>
      <c r="H245" t="s">
        <v>1180</v>
      </c>
    </row>
    <row r="246" spans="1:8" x14ac:dyDescent="0.25">
      <c r="A246">
        <v>7457</v>
      </c>
      <c r="B246" t="s">
        <v>71</v>
      </c>
      <c r="C246">
        <v>936</v>
      </c>
      <c r="D246" s="404">
        <v>45236</v>
      </c>
      <c r="E246" t="s">
        <v>2608</v>
      </c>
      <c r="F246">
        <v>6.7</v>
      </c>
      <c r="G246" t="s">
        <v>961</v>
      </c>
      <c r="H246" t="s">
        <v>1180</v>
      </c>
    </row>
    <row r="247" spans="1:8" x14ac:dyDescent="0.25">
      <c r="A247">
        <v>7457</v>
      </c>
      <c r="B247" t="s">
        <v>71</v>
      </c>
      <c r="C247">
        <v>210</v>
      </c>
      <c r="D247" s="404">
        <v>45252</v>
      </c>
      <c r="E247" t="s">
        <v>2608</v>
      </c>
      <c r="F247">
        <v>11.85</v>
      </c>
      <c r="G247" t="s">
        <v>2613</v>
      </c>
      <c r="H247" t="s">
        <v>1187</v>
      </c>
    </row>
    <row r="248" spans="1:8" x14ac:dyDescent="0.25">
      <c r="A248">
        <v>7457</v>
      </c>
      <c r="B248" t="s">
        <v>71</v>
      </c>
      <c r="C248">
        <v>220</v>
      </c>
      <c r="D248" s="404">
        <v>45252</v>
      </c>
      <c r="E248" t="s">
        <v>2608</v>
      </c>
      <c r="F248">
        <v>11.85</v>
      </c>
      <c r="G248" t="s">
        <v>2613</v>
      </c>
      <c r="H248" t="s">
        <v>1187</v>
      </c>
    </row>
    <row r="249" spans="1:8" x14ac:dyDescent="0.25">
      <c r="A249">
        <v>7457</v>
      </c>
      <c r="B249" t="s">
        <v>71</v>
      </c>
      <c r="C249">
        <v>230</v>
      </c>
      <c r="D249" s="404">
        <v>45252</v>
      </c>
      <c r="E249" t="s">
        <v>2608</v>
      </c>
      <c r="F249">
        <v>11.85</v>
      </c>
      <c r="G249" t="s">
        <v>2613</v>
      </c>
      <c r="H249" t="s">
        <v>1187</v>
      </c>
    </row>
    <row r="250" spans="1:8" x14ac:dyDescent="0.25">
      <c r="A250">
        <v>7457</v>
      </c>
      <c r="B250" t="s">
        <v>71</v>
      </c>
      <c r="C250">
        <v>240</v>
      </c>
      <c r="D250" s="404">
        <v>45252</v>
      </c>
      <c r="E250" t="s">
        <v>2608</v>
      </c>
      <c r="F250">
        <v>11.85</v>
      </c>
      <c r="G250" t="s">
        <v>2613</v>
      </c>
      <c r="H250" t="s">
        <v>1187</v>
      </c>
    </row>
    <row r="251" spans="1:8" x14ac:dyDescent="0.25">
      <c r="A251">
        <v>7457</v>
      </c>
      <c r="B251" t="s">
        <v>71</v>
      </c>
      <c r="C251">
        <v>340</v>
      </c>
      <c r="D251" s="404">
        <v>45252</v>
      </c>
      <c r="E251" t="s">
        <v>2608</v>
      </c>
      <c r="F251">
        <v>5.33</v>
      </c>
      <c r="G251" t="s">
        <v>2613</v>
      </c>
      <c r="H251" t="s">
        <v>1187</v>
      </c>
    </row>
    <row r="252" spans="1:8" x14ac:dyDescent="0.25">
      <c r="A252">
        <v>7457</v>
      </c>
      <c r="B252" t="s">
        <v>71</v>
      </c>
      <c r="C252">
        <v>936</v>
      </c>
      <c r="D252" s="404">
        <v>45252</v>
      </c>
      <c r="E252" t="s">
        <v>2608</v>
      </c>
      <c r="F252">
        <v>6.52</v>
      </c>
      <c r="G252" t="s">
        <v>2613</v>
      </c>
      <c r="H252" t="s">
        <v>1187</v>
      </c>
    </row>
    <row r="253" spans="1:8" x14ac:dyDescent="0.25">
      <c r="A253">
        <v>7457</v>
      </c>
      <c r="B253" t="s">
        <v>71</v>
      </c>
      <c r="C253">
        <v>210</v>
      </c>
      <c r="D253" s="404">
        <v>45260</v>
      </c>
      <c r="E253" t="s">
        <v>2608</v>
      </c>
      <c r="F253">
        <v>31</v>
      </c>
      <c r="G253" t="s">
        <v>2584</v>
      </c>
      <c r="H253" t="s">
        <v>1180</v>
      </c>
    </row>
    <row r="254" spans="1:8" x14ac:dyDescent="0.25">
      <c r="A254">
        <v>7457</v>
      </c>
      <c r="B254" t="s">
        <v>71</v>
      </c>
      <c r="C254">
        <v>210</v>
      </c>
      <c r="D254" s="404">
        <v>45260</v>
      </c>
      <c r="E254" t="s">
        <v>2608</v>
      </c>
      <c r="F254">
        <v>43.47</v>
      </c>
      <c r="G254" t="s">
        <v>2611</v>
      </c>
      <c r="H254" t="s">
        <v>1180</v>
      </c>
    </row>
    <row r="255" spans="1:8" x14ac:dyDescent="0.25">
      <c r="A255">
        <v>7457</v>
      </c>
      <c r="B255" t="s">
        <v>71</v>
      </c>
      <c r="C255">
        <v>210</v>
      </c>
      <c r="D255" s="404">
        <v>45260</v>
      </c>
      <c r="E255" t="s">
        <v>2608</v>
      </c>
      <c r="F255">
        <v>54.45</v>
      </c>
      <c r="G255" t="s">
        <v>2612</v>
      </c>
      <c r="H255" t="s">
        <v>1180</v>
      </c>
    </row>
    <row r="256" spans="1:8" x14ac:dyDescent="0.25">
      <c r="A256">
        <v>7457</v>
      </c>
      <c r="B256" t="s">
        <v>71</v>
      </c>
      <c r="C256">
        <v>210</v>
      </c>
      <c r="D256" s="404">
        <v>45260</v>
      </c>
      <c r="E256" t="s">
        <v>2608</v>
      </c>
      <c r="F256">
        <v>-12.5</v>
      </c>
      <c r="G256" t="s">
        <v>2612</v>
      </c>
      <c r="H256" t="s">
        <v>1180</v>
      </c>
    </row>
    <row r="257" spans="1:8" x14ac:dyDescent="0.25">
      <c r="A257">
        <v>7457</v>
      </c>
      <c r="B257" t="s">
        <v>71</v>
      </c>
      <c r="C257">
        <v>210</v>
      </c>
      <c r="D257" s="404">
        <v>45260</v>
      </c>
      <c r="E257" t="s">
        <v>2608</v>
      </c>
      <c r="F257">
        <v>170</v>
      </c>
      <c r="G257" t="s">
        <v>2574</v>
      </c>
      <c r="H257" t="s">
        <v>902</v>
      </c>
    </row>
    <row r="258" spans="1:8" x14ac:dyDescent="0.25">
      <c r="A258">
        <v>7457</v>
      </c>
      <c r="B258" t="s">
        <v>71</v>
      </c>
      <c r="C258">
        <v>210</v>
      </c>
      <c r="D258" s="404">
        <v>45260</v>
      </c>
      <c r="E258" t="s">
        <v>2608</v>
      </c>
      <c r="F258">
        <v>153</v>
      </c>
      <c r="G258" t="s">
        <v>2574</v>
      </c>
      <c r="H258" t="s">
        <v>902</v>
      </c>
    </row>
    <row r="259" spans="1:8" x14ac:dyDescent="0.25">
      <c r="A259">
        <v>7457</v>
      </c>
      <c r="B259" t="s">
        <v>71</v>
      </c>
      <c r="C259">
        <v>220</v>
      </c>
      <c r="D259" s="404">
        <v>45260</v>
      </c>
      <c r="E259" t="s">
        <v>2608</v>
      </c>
      <c r="F259">
        <v>31</v>
      </c>
      <c r="G259" t="s">
        <v>2584</v>
      </c>
      <c r="H259" t="s">
        <v>1180</v>
      </c>
    </row>
    <row r="260" spans="1:8" x14ac:dyDescent="0.25">
      <c r="A260">
        <v>7457</v>
      </c>
      <c r="B260" t="s">
        <v>71</v>
      </c>
      <c r="C260">
        <v>220</v>
      </c>
      <c r="D260" s="404">
        <v>45260</v>
      </c>
      <c r="E260" t="s">
        <v>2608</v>
      </c>
      <c r="F260">
        <v>43.47</v>
      </c>
      <c r="G260" t="s">
        <v>2611</v>
      </c>
      <c r="H260" t="s">
        <v>1180</v>
      </c>
    </row>
    <row r="261" spans="1:8" x14ac:dyDescent="0.25">
      <c r="A261">
        <v>7457</v>
      </c>
      <c r="B261" t="s">
        <v>71</v>
      </c>
      <c r="C261">
        <v>220</v>
      </c>
      <c r="D261" s="404">
        <v>45260</v>
      </c>
      <c r="E261" t="s">
        <v>2608</v>
      </c>
      <c r="F261">
        <v>54.45</v>
      </c>
      <c r="G261" t="s">
        <v>2612</v>
      </c>
      <c r="H261" t="s">
        <v>1180</v>
      </c>
    </row>
    <row r="262" spans="1:8" x14ac:dyDescent="0.25">
      <c r="A262">
        <v>7457</v>
      </c>
      <c r="B262" t="s">
        <v>71</v>
      </c>
      <c r="C262">
        <v>220</v>
      </c>
      <c r="D262" s="404">
        <v>45260</v>
      </c>
      <c r="E262" t="s">
        <v>2608</v>
      </c>
      <c r="F262">
        <v>-12.5</v>
      </c>
      <c r="G262" t="s">
        <v>2612</v>
      </c>
      <c r="H262" t="s">
        <v>1180</v>
      </c>
    </row>
    <row r="263" spans="1:8" x14ac:dyDescent="0.25">
      <c r="A263">
        <v>7457</v>
      </c>
      <c r="B263" t="s">
        <v>71</v>
      </c>
      <c r="C263">
        <v>220</v>
      </c>
      <c r="D263" s="404">
        <v>45260</v>
      </c>
      <c r="E263" t="s">
        <v>2608</v>
      </c>
      <c r="F263">
        <v>170</v>
      </c>
      <c r="G263" t="s">
        <v>2574</v>
      </c>
      <c r="H263" t="s">
        <v>902</v>
      </c>
    </row>
    <row r="264" spans="1:8" x14ac:dyDescent="0.25">
      <c r="A264">
        <v>7457</v>
      </c>
      <c r="B264" t="s">
        <v>71</v>
      </c>
      <c r="C264">
        <v>220</v>
      </c>
      <c r="D264" s="404">
        <v>45260</v>
      </c>
      <c r="E264" t="s">
        <v>2608</v>
      </c>
      <c r="F264">
        <v>153</v>
      </c>
      <c r="G264" t="s">
        <v>2574</v>
      </c>
      <c r="H264" t="s">
        <v>902</v>
      </c>
    </row>
    <row r="265" spans="1:8" x14ac:dyDescent="0.25">
      <c r="A265">
        <v>7457</v>
      </c>
      <c r="B265" t="s">
        <v>71</v>
      </c>
      <c r="C265">
        <v>230</v>
      </c>
      <c r="D265" s="404">
        <v>45260</v>
      </c>
      <c r="E265" t="s">
        <v>2608</v>
      </c>
      <c r="F265">
        <v>31</v>
      </c>
      <c r="G265" t="s">
        <v>2584</v>
      </c>
      <c r="H265" t="s">
        <v>1180</v>
      </c>
    </row>
    <row r="266" spans="1:8" x14ac:dyDescent="0.25">
      <c r="A266">
        <v>7457</v>
      </c>
      <c r="B266" t="s">
        <v>71</v>
      </c>
      <c r="C266">
        <v>230</v>
      </c>
      <c r="D266" s="404">
        <v>45260</v>
      </c>
      <c r="E266" t="s">
        <v>2608</v>
      </c>
      <c r="F266">
        <v>43.47</v>
      </c>
      <c r="G266" t="s">
        <v>2611</v>
      </c>
      <c r="H266" t="s">
        <v>1180</v>
      </c>
    </row>
    <row r="267" spans="1:8" x14ac:dyDescent="0.25">
      <c r="A267">
        <v>7457</v>
      </c>
      <c r="B267" t="s">
        <v>71</v>
      </c>
      <c r="C267">
        <v>230</v>
      </c>
      <c r="D267" s="404">
        <v>45260</v>
      </c>
      <c r="E267" t="s">
        <v>2608</v>
      </c>
      <c r="F267">
        <v>54.45</v>
      </c>
      <c r="G267" t="s">
        <v>2612</v>
      </c>
      <c r="H267" t="s">
        <v>1180</v>
      </c>
    </row>
    <row r="268" spans="1:8" x14ac:dyDescent="0.25">
      <c r="A268">
        <v>7457</v>
      </c>
      <c r="B268" t="s">
        <v>71</v>
      </c>
      <c r="C268">
        <v>230</v>
      </c>
      <c r="D268" s="404">
        <v>45260</v>
      </c>
      <c r="E268" t="s">
        <v>2608</v>
      </c>
      <c r="F268">
        <v>-12.5</v>
      </c>
      <c r="G268" t="s">
        <v>2612</v>
      </c>
      <c r="H268" t="s">
        <v>1180</v>
      </c>
    </row>
    <row r="269" spans="1:8" x14ac:dyDescent="0.25">
      <c r="A269">
        <v>7457</v>
      </c>
      <c r="B269" t="s">
        <v>71</v>
      </c>
      <c r="C269">
        <v>230</v>
      </c>
      <c r="D269" s="404">
        <v>45260</v>
      </c>
      <c r="E269" t="s">
        <v>2608</v>
      </c>
      <c r="F269">
        <v>170</v>
      </c>
      <c r="G269" t="s">
        <v>2574</v>
      </c>
      <c r="H269" t="s">
        <v>902</v>
      </c>
    </row>
    <row r="270" spans="1:8" x14ac:dyDescent="0.25">
      <c r="A270">
        <v>7457</v>
      </c>
      <c r="B270" t="s">
        <v>71</v>
      </c>
      <c r="C270">
        <v>230</v>
      </c>
      <c r="D270" s="404">
        <v>45260</v>
      </c>
      <c r="E270" t="s">
        <v>2608</v>
      </c>
      <c r="F270">
        <v>153</v>
      </c>
      <c r="G270" t="s">
        <v>2574</v>
      </c>
      <c r="H270" t="s">
        <v>902</v>
      </c>
    </row>
    <row r="271" spans="1:8" x14ac:dyDescent="0.25">
      <c r="A271">
        <v>7457</v>
      </c>
      <c r="B271" t="s">
        <v>71</v>
      </c>
      <c r="C271">
        <v>240</v>
      </c>
      <c r="D271" s="404">
        <v>45260</v>
      </c>
      <c r="E271" t="s">
        <v>2608</v>
      </c>
      <c r="F271">
        <v>31</v>
      </c>
      <c r="G271" t="s">
        <v>2584</v>
      </c>
      <c r="H271" t="s">
        <v>1180</v>
      </c>
    </row>
    <row r="272" spans="1:8" x14ac:dyDescent="0.25">
      <c r="A272">
        <v>7457</v>
      </c>
      <c r="B272" t="s">
        <v>71</v>
      </c>
      <c r="C272">
        <v>240</v>
      </c>
      <c r="D272" s="404">
        <v>45260</v>
      </c>
      <c r="E272" t="s">
        <v>2608</v>
      </c>
      <c r="F272">
        <v>43.47</v>
      </c>
      <c r="G272" t="s">
        <v>2611</v>
      </c>
      <c r="H272" t="s">
        <v>1180</v>
      </c>
    </row>
    <row r="273" spans="1:8" x14ac:dyDescent="0.25">
      <c r="A273">
        <v>7457</v>
      </c>
      <c r="B273" t="s">
        <v>71</v>
      </c>
      <c r="C273">
        <v>240</v>
      </c>
      <c r="D273" s="404">
        <v>45260</v>
      </c>
      <c r="E273" t="s">
        <v>2608</v>
      </c>
      <c r="F273">
        <v>54.45</v>
      </c>
      <c r="G273" t="s">
        <v>2612</v>
      </c>
      <c r="H273" t="s">
        <v>1180</v>
      </c>
    </row>
    <row r="274" spans="1:8" x14ac:dyDescent="0.25">
      <c r="A274">
        <v>7457</v>
      </c>
      <c r="B274" t="s">
        <v>71</v>
      </c>
      <c r="C274">
        <v>240</v>
      </c>
      <c r="D274" s="404">
        <v>45260</v>
      </c>
      <c r="E274" t="s">
        <v>2608</v>
      </c>
      <c r="F274">
        <v>-12.5</v>
      </c>
      <c r="G274" t="s">
        <v>2612</v>
      </c>
      <c r="H274" t="s">
        <v>1180</v>
      </c>
    </row>
    <row r="275" spans="1:8" x14ac:dyDescent="0.25">
      <c r="A275">
        <v>7457</v>
      </c>
      <c r="B275" t="s">
        <v>71</v>
      </c>
      <c r="C275">
        <v>240</v>
      </c>
      <c r="D275" s="404">
        <v>45260</v>
      </c>
      <c r="E275" t="s">
        <v>2608</v>
      </c>
      <c r="F275">
        <v>170</v>
      </c>
      <c r="G275" t="s">
        <v>2574</v>
      </c>
      <c r="H275" t="s">
        <v>902</v>
      </c>
    </row>
    <row r="276" spans="1:8" x14ac:dyDescent="0.25">
      <c r="A276">
        <v>7457</v>
      </c>
      <c r="B276" t="s">
        <v>71</v>
      </c>
      <c r="C276">
        <v>240</v>
      </c>
      <c r="D276" s="404">
        <v>45260</v>
      </c>
      <c r="E276" t="s">
        <v>2608</v>
      </c>
      <c r="F276">
        <v>153</v>
      </c>
      <c r="G276" t="s">
        <v>2574</v>
      </c>
      <c r="H276" t="s">
        <v>902</v>
      </c>
    </row>
    <row r="277" spans="1:8" x14ac:dyDescent="0.25">
      <c r="A277">
        <v>7457</v>
      </c>
      <c r="B277" t="s">
        <v>71</v>
      </c>
      <c r="C277">
        <v>340</v>
      </c>
      <c r="D277" s="404">
        <v>45260</v>
      </c>
      <c r="E277" t="s">
        <v>2608</v>
      </c>
      <c r="F277">
        <v>13.95</v>
      </c>
      <c r="G277" t="s">
        <v>2584</v>
      </c>
      <c r="H277" t="s">
        <v>1180</v>
      </c>
    </row>
    <row r="278" spans="1:8" x14ac:dyDescent="0.25">
      <c r="A278">
        <v>7457</v>
      </c>
      <c r="B278" t="s">
        <v>71</v>
      </c>
      <c r="C278">
        <v>340</v>
      </c>
      <c r="D278" s="404">
        <v>45260</v>
      </c>
      <c r="E278" t="s">
        <v>2608</v>
      </c>
      <c r="F278">
        <v>19.57</v>
      </c>
      <c r="G278" t="s">
        <v>2611</v>
      </c>
      <c r="H278" t="s">
        <v>1180</v>
      </c>
    </row>
    <row r="279" spans="1:8" x14ac:dyDescent="0.25">
      <c r="A279">
        <v>7457</v>
      </c>
      <c r="B279" t="s">
        <v>71</v>
      </c>
      <c r="C279">
        <v>340</v>
      </c>
      <c r="D279" s="404">
        <v>45260</v>
      </c>
      <c r="E279" t="s">
        <v>2608</v>
      </c>
      <c r="F279">
        <v>24.5</v>
      </c>
      <c r="G279" t="s">
        <v>2612</v>
      </c>
      <c r="H279" t="s">
        <v>1180</v>
      </c>
    </row>
    <row r="280" spans="1:8" x14ac:dyDescent="0.25">
      <c r="A280">
        <v>7457</v>
      </c>
      <c r="B280" t="s">
        <v>71</v>
      </c>
      <c r="C280">
        <v>340</v>
      </c>
      <c r="D280" s="404">
        <v>45260</v>
      </c>
      <c r="E280" t="s">
        <v>2608</v>
      </c>
      <c r="F280">
        <v>-5.63</v>
      </c>
      <c r="G280" t="s">
        <v>2612</v>
      </c>
      <c r="H280" t="s">
        <v>1180</v>
      </c>
    </row>
    <row r="281" spans="1:8" x14ac:dyDescent="0.25">
      <c r="A281">
        <v>7457</v>
      </c>
      <c r="B281" t="s">
        <v>71</v>
      </c>
      <c r="C281">
        <v>340</v>
      </c>
      <c r="D281" s="404">
        <v>45260</v>
      </c>
      <c r="E281" t="s">
        <v>2608</v>
      </c>
      <c r="F281">
        <v>76.5</v>
      </c>
      <c r="G281" t="s">
        <v>2574</v>
      </c>
      <c r="H281" t="s">
        <v>902</v>
      </c>
    </row>
    <row r="282" spans="1:8" x14ac:dyDescent="0.25">
      <c r="A282">
        <v>7457</v>
      </c>
      <c r="B282" t="s">
        <v>71</v>
      </c>
      <c r="C282">
        <v>340</v>
      </c>
      <c r="D282" s="404">
        <v>45260</v>
      </c>
      <c r="E282" t="s">
        <v>2608</v>
      </c>
      <c r="F282">
        <v>68.849999999999994</v>
      </c>
      <c r="G282" t="s">
        <v>2574</v>
      </c>
      <c r="H282" t="s">
        <v>902</v>
      </c>
    </row>
    <row r="283" spans="1:8" x14ac:dyDescent="0.25">
      <c r="A283">
        <v>7457</v>
      </c>
      <c r="B283" t="s">
        <v>71</v>
      </c>
      <c r="C283">
        <v>936</v>
      </c>
      <c r="D283" s="404">
        <v>45260</v>
      </c>
      <c r="E283" t="s">
        <v>2608</v>
      </c>
      <c r="F283">
        <v>17.05</v>
      </c>
      <c r="G283" t="s">
        <v>2584</v>
      </c>
      <c r="H283" t="s">
        <v>1180</v>
      </c>
    </row>
    <row r="284" spans="1:8" x14ac:dyDescent="0.25">
      <c r="A284">
        <v>7457</v>
      </c>
      <c r="B284" t="s">
        <v>71</v>
      </c>
      <c r="C284">
        <v>936</v>
      </c>
      <c r="D284" s="404">
        <v>45260</v>
      </c>
      <c r="E284" t="s">
        <v>2608</v>
      </c>
      <c r="F284">
        <v>23.9</v>
      </c>
      <c r="G284" t="s">
        <v>2611</v>
      </c>
      <c r="H284" t="s">
        <v>1180</v>
      </c>
    </row>
    <row r="285" spans="1:8" x14ac:dyDescent="0.25">
      <c r="A285">
        <v>7457</v>
      </c>
      <c r="B285" t="s">
        <v>71</v>
      </c>
      <c r="C285">
        <v>936</v>
      </c>
      <c r="D285" s="404">
        <v>45260</v>
      </c>
      <c r="E285" t="s">
        <v>2608</v>
      </c>
      <c r="F285">
        <v>29.95</v>
      </c>
      <c r="G285" t="s">
        <v>2612</v>
      </c>
      <c r="H285" t="s">
        <v>1180</v>
      </c>
    </row>
    <row r="286" spans="1:8" x14ac:dyDescent="0.25">
      <c r="A286">
        <v>7457</v>
      </c>
      <c r="B286" t="s">
        <v>71</v>
      </c>
      <c r="C286">
        <v>936</v>
      </c>
      <c r="D286" s="404">
        <v>45260</v>
      </c>
      <c r="E286" t="s">
        <v>2608</v>
      </c>
      <c r="F286">
        <v>-6.88</v>
      </c>
      <c r="G286" t="s">
        <v>2612</v>
      </c>
      <c r="H286" t="s">
        <v>1180</v>
      </c>
    </row>
    <row r="287" spans="1:8" x14ac:dyDescent="0.25">
      <c r="A287">
        <v>7457</v>
      </c>
      <c r="B287" t="s">
        <v>71</v>
      </c>
      <c r="C287">
        <v>936</v>
      </c>
      <c r="D287" s="404">
        <v>45260</v>
      </c>
      <c r="E287" t="s">
        <v>2608</v>
      </c>
      <c r="F287">
        <v>93.5</v>
      </c>
      <c r="G287" t="s">
        <v>2574</v>
      </c>
      <c r="H287" t="s">
        <v>902</v>
      </c>
    </row>
    <row r="288" spans="1:8" x14ac:dyDescent="0.25">
      <c r="A288">
        <v>7457</v>
      </c>
      <c r="B288" t="s">
        <v>71</v>
      </c>
      <c r="C288">
        <v>936</v>
      </c>
      <c r="D288" s="404">
        <v>45260</v>
      </c>
      <c r="E288" t="s">
        <v>2608</v>
      </c>
      <c r="F288">
        <v>84.15</v>
      </c>
      <c r="G288" t="s">
        <v>2574</v>
      </c>
      <c r="H288" t="s">
        <v>902</v>
      </c>
    </row>
    <row r="289" spans="1:8" x14ac:dyDescent="0.25">
      <c r="A289">
        <v>7457</v>
      </c>
      <c r="B289" t="s">
        <v>71</v>
      </c>
      <c r="C289">
        <v>210</v>
      </c>
      <c r="D289" s="404">
        <v>45261</v>
      </c>
      <c r="E289" t="s">
        <v>2608</v>
      </c>
      <c r="F289">
        <v>31.77</v>
      </c>
      <c r="G289" t="s">
        <v>2612</v>
      </c>
      <c r="H289" t="s">
        <v>1180</v>
      </c>
    </row>
    <row r="290" spans="1:8" x14ac:dyDescent="0.25">
      <c r="A290">
        <v>7457</v>
      </c>
      <c r="B290" t="s">
        <v>71</v>
      </c>
      <c r="C290">
        <v>220</v>
      </c>
      <c r="D290" s="404">
        <v>45261</v>
      </c>
      <c r="E290" t="s">
        <v>2608</v>
      </c>
      <c r="F290">
        <v>31.77</v>
      </c>
      <c r="G290" t="s">
        <v>2612</v>
      </c>
      <c r="H290" t="s">
        <v>1180</v>
      </c>
    </row>
    <row r="291" spans="1:8" x14ac:dyDescent="0.25">
      <c r="A291">
        <v>7457</v>
      </c>
      <c r="B291" t="s">
        <v>71</v>
      </c>
      <c r="C291">
        <v>230</v>
      </c>
      <c r="D291" s="404">
        <v>45261</v>
      </c>
      <c r="E291" t="s">
        <v>2608</v>
      </c>
      <c r="F291">
        <v>31.77</v>
      </c>
      <c r="G291" t="s">
        <v>2612</v>
      </c>
      <c r="H291" t="s">
        <v>1180</v>
      </c>
    </row>
    <row r="292" spans="1:8" x14ac:dyDescent="0.25">
      <c r="A292">
        <v>7457</v>
      </c>
      <c r="B292" t="s">
        <v>71</v>
      </c>
      <c r="C292">
        <v>240</v>
      </c>
      <c r="D292" s="404">
        <v>45261</v>
      </c>
      <c r="E292" t="s">
        <v>2608</v>
      </c>
      <c r="F292">
        <v>31.77</v>
      </c>
      <c r="G292" t="s">
        <v>2612</v>
      </c>
      <c r="H292" t="s">
        <v>1180</v>
      </c>
    </row>
    <row r="293" spans="1:8" x14ac:dyDescent="0.25">
      <c r="A293">
        <v>7457</v>
      </c>
      <c r="B293" t="s">
        <v>71</v>
      </c>
      <c r="C293">
        <v>340</v>
      </c>
      <c r="D293" s="404">
        <v>45261</v>
      </c>
      <c r="E293" t="s">
        <v>2608</v>
      </c>
      <c r="F293">
        <v>14.3</v>
      </c>
      <c r="G293" t="s">
        <v>2612</v>
      </c>
      <c r="H293" t="s">
        <v>1180</v>
      </c>
    </row>
    <row r="294" spans="1:8" x14ac:dyDescent="0.25">
      <c r="A294">
        <v>7457</v>
      </c>
      <c r="B294" t="s">
        <v>71</v>
      </c>
      <c r="C294">
        <v>936</v>
      </c>
      <c r="D294" s="404">
        <v>45261</v>
      </c>
      <c r="E294" t="s">
        <v>2608</v>
      </c>
      <c r="F294">
        <v>17.47</v>
      </c>
      <c r="G294" t="s">
        <v>2612</v>
      </c>
      <c r="H294" t="s">
        <v>1180</v>
      </c>
    </row>
    <row r="295" spans="1:8" x14ac:dyDescent="0.25">
      <c r="A295">
        <v>7457</v>
      </c>
      <c r="B295" t="s">
        <v>71</v>
      </c>
      <c r="C295">
        <v>210</v>
      </c>
      <c r="D295" s="404">
        <v>45264</v>
      </c>
      <c r="E295" t="s">
        <v>2608</v>
      </c>
      <c r="F295">
        <v>114.87</v>
      </c>
      <c r="G295" t="s">
        <v>2614</v>
      </c>
      <c r="H295" t="s">
        <v>1180</v>
      </c>
    </row>
    <row r="296" spans="1:8" x14ac:dyDescent="0.25">
      <c r="A296">
        <v>7457</v>
      </c>
      <c r="B296" t="s">
        <v>71</v>
      </c>
      <c r="C296">
        <v>220</v>
      </c>
      <c r="D296" s="404">
        <v>45264</v>
      </c>
      <c r="E296" t="s">
        <v>2608</v>
      </c>
      <c r="F296">
        <v>114.87</v>
      </c>
      <c r="G296" t="s">
        <v>2614</v>
      </c>
      <c r="H296" t="s">
        <v>1180</v>
      </c>
    </row>
    <row r="297" spans="1:8" x14ac:dyDescent="0.25">
      <c r="A297">
        <v>7457</v>
      </c>
      <c r="B297" t="s">
        <v>71</v>
      </c>
      <c r="C297">
        <v>230</v>
      </c>
      <c r="D297" s="404">
        <v>45264</v>
      </c>
      <c r="E297" t="s">
        <v>2608</v>
      </c>
      <c r="F297">
        <v>114.87</v>
      </c>
      <c r="G297" t="s">
        <v>2614</v>
      </c>
      <c r="H297" t="s">
        <v>1180</v>
      </c>
    </row>
    <row r="298" spans="1:8" x14ac:dyDescent="0.25">
      <c r="A298">
        <v>7457</v>
      </c>
      <c r="B298" t="s">
        <v>71</v>
      </c>
      <c r="C298">
        <v>240</v>
      </c>
      <c r="D298" s="404">
        <v>45264</v>
      </c>
      <c r="E298" t="s">
        <v>2608</v>
      </c>
      <c r="F298">
        <v>114.87</v>
      </c>
      <c r="G298" t="s">
        <v>2614</v>
      </c>
      <c r="H298" t="s">
        <v>1180</v>
      </c>
    </row>
    <row r="299" spans="1:8" x14ac:dyDescent="0.25">
      <c r="A299">
        <v>7457</v>
      </c>
      <c r="B299" t="s">
        <v>71</v>
      </c>
      <c r="C299">
        <v>340</v>
      </c>
      <c r="D299" s="404">
        <v>45264</v>
      </c>
      <c r="E299" t="s">
        <v>2608</v>
      </c>
      <c r="F299">
        <v>51.7</v>
      </c>
      <c r="G299" t="s">
        <v>2614</v>
      </c>
      <c r="H299" t="s">
        <v>1180</v>
      </c>
    </row>
    <row r="300" spans="1:8" x14ac:dyDescent="0.25">
      <c r="A300">
        <v>7457</v>
      </c>
      <c r="B300" t="s">
        <v>71</v>
      </c>
      <c r="C300">
        <v>936</v>
      </c>
      <c r="D300" s="404">
        <v>45264</v>
      </c>
      <c r="E300" t="s">
        <v>2608</v>
      </c>
      <c r="F300">
        <v>63.18</v>
      </c>
      <c r="G300" t="s">
        <v>2614</v>
      </c>
      <c r="H300" t="s">
        <v>1180</v>
      </c>
    </row>
    <row r="301" spans="1:8" x14ac:dyDescent="0.25">
      <c r="A301">
        <v>7457</v>
      </c>
      <c r="B301" t="s">
        <v>71</v>
      </c>
      <c r="C301">
        <v>210</v>
      </c>
      <c r="D301" s="404">
        <v>45278</v>
      </c>
      <c r="E301" t="s">
        <v>2608</v>
      </c>
      <c r="F301">
        <v>32.380000000000003</v>
      </c>
      <c r="G301" t="s">
        <v>2584</v>
      </c>
      <c r="H301" t="s">
        <v>1180</v>
      </c>
    </row>
    <row r="302" spans="1:8" x14ac:dyDescent="0.25">
      <c r="A302">
        <v>7457</v>
      </c>
      <c r="B302" t="s">
        <v>71</v>
      </c>
      <c r="C302">
        <v>220</v>
      </c>
      <c r="D302" s="404">
        <v>45278</v>
      </c>
      <c r="E302" t="s">
        <v>2608</v>
      </c>
      <c r="F302">
        <v>32.380000000000003</v>
      </c>
      <c r="G302" t="s">
        <v>2584</v>
      </c>
      <c r="H302" t="s">
        <v>1180</v>
      </c>
    </row>
    <row r="303" spans="1:8" x14ac:dyDescent="0.25">
      <c r="A303">
        <v>7457</v>
      </c>
      <c r="B303" t="s">
        <v>71</v>
      </c>
      <c r="C303">
        <v>230</v>
      </c>
      <c r="D303" s="404">
        <v>45278</v>
      </c>
      <c r="E303" t="s">
        <v>2608</v>
      </c>
      <c r="F303">
        <v>32.380000000000003</v>
      </c>
      <c r="G303" t="s">
        <v>2584</v>
      </c>
      <c r="H303" t="s">
        <v>1180</v>
      </c>
    </row>
    <row r="304" spans="1:8" x14ac:dyDescent="0.25">
      <c r="A304">
        <v>7457</v>
      </c>
      <c r="B304" t="s">
        <v>71</v>
      </c>
      <c r="C304">
        <v>240</v>
      </c>
      <c r="D304" s="404">
        <v>45278</v>
      </c>
      <c r="E304" t="s">
        <v>2608</v>
      </c>
      <c r="F304">
        <v>32.380000000000003</v>
      </c>
      <c r="G304" t="s">
        <v>2584</v>
      </c>
      <c r="H304" t="s">
        <v>1180</v>
      </c>
    </row>
    <row r="305" spans="1:8" x14ac:dyDescent="0.25">
      <c r="A305">
        <v>7457</v>
      </c>
      <c r="B305" t="s">
        <v>71</v>
      </c>
      <c r="C305">
        <v>340</v>
      </c>
      <c r="D305" s="404">
        <v>45278</v>
      </c>
      <c r="E305" t="s">
        <v>2608</v>
      </c>
      <c r="F305">
        <v>14.57</v>
      </c>
      <c r="G305" t="s">
        <v>2584</v>
      </c>
      <c r="H305" t="s">
        <v>1180</v>
      </c>
    </row>
    <row r="306" spans="1:8" x14ac:dyDescent="0.25">
      <c r="A306">
        <v>7457</v>
      </c>
      <c r="B306" t="s">
        <v>71</v>
      </c>
      <c r="C306">
        <v>936</v>
      </c>
      <c r="D306" s="404">
        <v>45278</v>
      </c>
      <c r="E306" t="s">
        <v>2608</v>
      </c>
      <c r="F306">
        <v>17.809999999999999</v>
      </c>
      <c r="G306" t="s">
        <v>2584</v>
      </c>
      <c r="H306" t="s">
        <v>1180</v>
      </c>
    </row>
    <row r="307" spans="1:8" x14ac:dyDescent="0.25">
      <c r="A307">
        <v>7457</v>
      </c>
      <c r="B307" t="s">
        <v>71</v>
      </c>
      <c r="C307">
        <v>210</v>
      </c>
      <c r="D307" s="404">
        <v>45291</v>
      </c>
      <c r="E307" t="s">
        <v>2608</v>
      </c>
      <c r="F307">
        <v>27.03</v>
      </c>
      <c r="G307" t="s">
        <v>2615</v>
      </c>
      <c r="H307" t="s">
        <v>1180</v>
      </c>
    </row>
    <row r="308" spans="1:8" x14ac:dyDescent="0.25">
      <c r="A308">
        <v>7457</v>
      </c>
      <c r="B308" t="s">
        <v>71</v>
      </c>
      <c r="C308">
        <v>220</v>
      </c>
      <c r="D308" s="404">
        <v>45291</v>
      </c>
      <c r="E308" t="s">
        <v>2608</v>
      </c>
      <c r="F308">
        <v>27.03</v>
      </c>
      <c r="G308" t="s">
        <v>2615</v>
      </c>
      <c r="H308" t="s">
        <v>1180</v>
      </c>
    </row>
    <row r="309" spans="1:8" x14ac:dyDescent="0.25">
      <c r="A309">
        <v>7457</v>
      </c>
      <c r="B309" t="s">
        <v>71</v>
      </c>
      <c r="C309">
        <v>230</v>
      </c>
      <c r="D309" s="404">
        <v>45291</v>
      </c>
      <c r="E309" t="s">
        <v>2608</v>
      </c>
      <c r="F309">
        <v>27.03</v>
      </c>
      <c r="G309" t="s">
        <v>2615</v>
      </c>
      <c r="H309" t="s">
        <v>1180</v>
      </c>
    </row>
    <row r="310" spans="1:8" x14ac:dyDescent="0.25">
      <c r="A310">
        <v>7457</v>
      </c>
      <c r="B310" t="s">
        <v>71</v>
      </c>
      <c r="C310">
        <v>240</v>
      </c>
      <c r="D310" s="404">
        <v>45291</v>
      </c>
      <c r="E310" t="s">
        <v>2608</v>
      </c>
      <c r="F310">
        <v>27.03</v>
      </c>
      <c r="G310" t="s">
        <v>2615</v>
      </c>
      <c r="H310" t="s">
        <v>1180</v>
      </c>
    </row>
    <row r="311" spans="1:8" x14ac:dyDescent="0.25">
      <c r="A311">
        <v>7457</v>
      </c>
      <c r="B311" t="s">
        <v>71</v>
      </c>
      <c r="C311">
        <v>340</v>
      </c>
      <c r="D311" s="404">
        <v>45291</v>
      </c>
      <c r="E311" t="s">
        <v>2608</v>
      </c>
      <c r="F311">
        <v>12.17</v>
      </c>
      <c r="G311" t="s">
        <v>2615</v>
      </c>
      <c r="H311" t="s">
        <v>1180</v>
      </c>
    </row>
    <row r="312" spans="1:8" x14ac:dyDescent="0.25">
      <c r="A312">
        <v>7457</v>
      </c>
      <c r="B312" t="s">
        <v>71</v>
      </c>
      <c r="C312">
        <v>936</v>
      </c>
      <c r="D312" s="404">
        <v>45291</v>
      </c>
      <c r="E312" t="s">
        <v>2608</v>
      </c>
      <c r="F312">
        <v>14.86</v>
      </c>
      <c r="G312" t="s">
        <v>2615</v>
      </c>
      <c r="H312" t="s">
        <v>1180</v>
      </c>
    </row>
    <row r="313" spans="1:8" x14ac:dyDescent="0.25">
      <c r="A313">
        <v>7457</v>
      </c>
      <c r="B313" t="s">
        <v>71</v>
      </c>
      <c r="C313">
        <v>210</v>
      </c>
      <c r="D313" s="404">
        <v>45299</v>
      </c>
      <c r="E313" t="s">
        <v>2608</v>
      </c>
      <c r="F313">
        <v>207.65</v>
      </c>
      <c r="G313" t="s">
        <v>2614</v>
      </c>
      <c r="H313" t="s">
        <v>1180</v>
      </c>
    </row>
    <row r="314" spans="1:8" x14ac:dyDescent="0.25">
      <c r="A314">
        <v>7457</v>
      </c>
      <c r="B314" t="s">
        <v>71</v>
      </c>
      <c r="C314">
        <v>220</v>
      </c>
      <c r="D314" s="404">
        <v>45299</v>
      </c>
      <c r="E314" t="s">
        <v>2608</v>
      </c>
      <c r="F314">
        <v>207.65</v>
      </c>
      <c r="G314" t="s">
        <v>2614</v>
      </c>
      <c r="H314" t="s">
        <v>1180</v>
      </c>
    </row>
    <row r="315" spans="1:8" x14ac:dyDescent="0.25">
      <c r="A315">
        <v>7457</v>
      </c>
      <c r="B315" t="s">
        <v>71</v>
      </c>
      <c r="C315">
        <v>230</v>
      </c>
      <c r="D315" s="404">
        <v>45299</v>
      </c>
      <c r="E315" t="s">
        <v>2608</v>
      </c>
      <c r="F315">
        <v>207.65</v>
      </c>
      <c r="G315" t="s">
        <v>2614</v>
      </c>
      <c r="H315" t="s">
        <v>1180</v>
      </c>
    </row>
    <row r="316" spans="1:8" x14ac:dyDescent="0.25">
      <c r="A316">
        <v>7457</v>
      </c>
      <c r="B316" t="s">
        <v>71</v>
      </c>
      <c r="C316">
        <v>240</v>
      </c>
      <c r="D316" s="404">
        <v>45299</v>
      </c>
      <c r="E316" t="s">
        <v>2608</v>
      </c>
      <c r="F316">
        <v>207.65</v>
      </c>
      <c r="G316" t="s">
        <v>2614</v>
      </c>
      <c r="H316" t="s">
        <v>1180</v>
      </c>
    </row>
    <row r="317" spans="1:8" x14ac:dyDescent="0.25">
      <c r="A317">
        <v>7457</v>
      </c>
      <c r="B317" t="s">
        <v>71</v>
      </c>
      <c r="C317">
        <v>340</v>
      </c>
      <c r="D317" s="404">
        <v>45299</v>
      </c>
      <c r="E317" t="s">
        <v>2608</v>
      </c>
      <c r="F317">
        <v>93.44</v>
      </c>
      <c r="G317" t="s">
        <v>2614</v>
      </c>
      <c r="H317" t="s">
        <v>1180</v>
      </c>
    </row>
    <row r="318" spans="1:8" x14ac:dyDescent="0.25">
      <c r="A318">
        <v>7457</v>
      </c>
      <c r="B318" t="s">
        <v>71</v>
      </c>
      <c r="C318">
        <v>936</v>
      </c>
      <c r="D318" s="404">
        <v>45299</v>
      </c>
      <c r="E318" t="s">
        <v>2608</v>
      </c>
      <c r="F318">
        <v>114.21</v>
      </c>
      <c r="G318" t="s">
        <v>2614</v>
      </c>
      <c r="H318" t="s">
        <v>1180</v>
      </c>
    </row>
    <row r="319" spans="1:8" x14ac:dyDescent="0.25">
      <c r="A319">
        <v>7457</v>
      </c>
      <c r="B319" t="s">
        <v>71</v>
      </c>
      <c r="C319">
        <v>210</v>
      </c>
      <c r="D319" s="404">
        <v>45315</v>
      </c>
      <c r="E319" t="s">
        <v>2608</v>
      </c>
      <c r="F319">
        <v>17.29</v>
      </c>
      <c r="G319" t="s">
        <v>2616</v>
      </c>
      <c r="H319" t="s">
        <v>1180</v>
      </c>
    </row>
    <row r="320" spans="1:8" x14ac:dyDescent="0.25">
      <c r="A320">
        <v>7457</v>
      </c>
      <c r="B320" t="s">
        <v>71</v>
      </c>
      <c r="C320">
        <v>220</v>
      </c>
      <c r="D320" s="404">
        <v>45315</v>
      </c>
      <c r="E320" t="s">
        <v>2608</v>
      </c>
      <c r="F320">
        <v>17.29</v>
      </c>
      <c r="G320" t="s">
        <v>2616</v>
      </c>
      <c r="H320" t="s">
        <v>1180</v>
      </c>
    </row>
    <row r="321" spans="1:8" x14ac:dyDescent="0.25">
      <c r="A321">
        <v>7457</v>
      </c>
      <c r="B321" t="s">
        <v>71</v>
      </c>
      <c r="C321">
        <v>230</v>
      </c>
      <c r="D321" s="404">
        <v>45315</v>
      </c>
      <c r="E321" t="s">
        <v>2608</v>
      </c>
      <c r="F321">
        <v>17.29</v>
      </c>
      <c r="G321" t="s">
        <v>2616</v>
      </c>
      <c r="H321" t="s">
        <v>1180</v>
      </c>
    </row>
    <row r="322" spans="1:8" x14ac:dyDescent="0.25">
      <c r="A322">
        <v>7457</v>
      </c>
      <c r="B322" t="s">
        <v>71</v>
      </c>
      <c r="C322">
        <v>240</v>
      </c>
      <c r="D322" s="404">
        <v>45315</v>
      </c>
      <c r="E322" t="s">
        <v>2608</v>
      </c>
      <c r="F322">
        <v>17.29</v>
      </c>
      <c r="G322" t="s">
        <v>2616</v>
      </c>
      <c r="H322" t="s">
        <v>1180</v>
      </c>
    </row>
    <row r="323" spans="1:8" x14ac:dyDescent="0.25">
      <c r="A323">
        <v>7457</v>
      </c>
      <c r="B323" t="s">
        <v>71</v>
      </c>
      <c r="C323">
        <v>340</v>
      </c>
      <c r="D323" s="404">
        <v>45315</v>
      </c>
      <c r="E323" t="s">
        <v>2608</v>
      </c>
      <c r="F323">
        <v>7.78</v>
      </c>
      <c r="G323" t="s">
        <v>2616</v>
      </c>
      <c r="H323" t="s">
        <v>1180</v>
      </c>
    </row>
    <row r="324" spans="1:8" x14ac:dyDescent="0.25">
      <c r="A324">
        <v>7457</v>
      </c>
      <c r="B324" t="s">
        <v>71</v>
      </c>
      <c r="C324">
        <v>936</v>
      </c>
      <c r="D324" s="404">
        <v>45315</v>
      </c>
      <c r="E324" t="s">
        <v>2608</v>
      </c>
      <c r="F324">
        <v>9.5</v>
      </c>
      <c r="G324" t="s">
        <v>2616</v>
      </c>
      <c r="H324" t="s">
        <v>1180</v>
      </c>
    </row>
    <row r="325" spans="1:8" x14ac:dyDescent="0.25">
      <c r="A325">
        <v>7457</v>
      </c>
      <c r="B325" t="s">
        <v>71</v>
      </c>
      <c r="C325">
        <v>210</v>
      </c>
      <c r="D325" s="404">
        <v>45322</v>
      </c>
      <c r="E325" t="s">
        <v>2608</v>
      </c>
      <c r="F325">
        <v>13.66</v>
      </c>
      <c r="G325" t="s">
        <v>2611</v>
      </c>
      <c r="H325" t="s">
        <v>1180</v>
      </c>
    </row>
    <row r="326" spans="1:8" x14ac:dyDescent="0.25">
      <c r="A326">
        <v>7457</v>
      </c>
      <c r="B326" t="s">
        <v>71</v>
      </c>
      <c r="C326">
        <v>210</v>
      </c>
      <c r="D326" s="404">
        <v>45322</v>
      </c>
      <c r="E326" t="s">
        <v>2608</v>
      </c>
      <c r="F326">
        <v>18.73</v>
      </c>
      <c r="G326" t="s">
        <v>2612</v>
      </c>
      <c r="H326" t="s">
        <v>1180</v>
      </c>
    </row>
    <row r="327" spans="1:8" x14ac:dyDescent="0.25">
      <c r="A327">
        <v>7457</v>
      </c>
      <c r="B327" t="s">
        <v>71</v>
      </c>
      <c r="C327">
        <v>220</v>
      </c>
      <c r="D327" s="404">
        <v>45322</v>
      </c>
      <c r="E327" t="s">
        <v>2608</v>
      </c>
      <c r="F327">
        <v>13.66</v>
      </c>
      <c r="G327" t="s">
        <v>2611</v>
      </c>
      <c r="H327" t="s">
        <v>1180</v>
      </c>
    </row>
    <row r="328" spans="1:8" x14ac:dyDescent="0.25">
      <c r="A328">
        <v>7457</v>
      </c>
      <c r="B328" t="s">
        <v>71</v>
      </c>
      <c r="C328">
        <v>220</v>
      </c>
      <c r="D328" s="404">
        <v>45322</v>
      </c>
      <c r="E328" t="s">
        <v>2608</v>
      </c>
      <c r="F328">
        <v>18.73</v>
      </c>
      <c r="G328" t="s">
        <v>2612</v>
      </c>
      <c r="H328" t="s">
        <v>1180</v>
      </c>
    </row>
    <row r="329" spans="1:8" x14ac:dyDescent="0.25">
      <c r="A329">
        <v>7457</v>
      </c>
      <c r="B329" t="s">
        <v>71</v>
      </c>
      <c r="C329">
        <v>230</v>
      </c>
      <c r="D329" s="404">
        <v>45322</v>
      </c>
      <c r="E329" t="s">
        <v>2608</v>
      </c>
      <c r="F329">
        <v>13.66</v>
      </c>
      <c r="G329" t="s">
        <v>2611</v>
      </c>
      <c r="H329" t="s">
        <v>1180</v>
      </c>
    </row>
    <row r="330" spans="1:8" x14ac:dyDescent="0.25">
      <c r="A330">
        <v>7457</v>
      </c>
      <c r="B330" t="s">
        <v>71</v>
      </c>
      <c r="C330">
        <v>230</v>
      </c>
      <c r="D330" s="404">
        <v>45322</v>
      </c>
      <c r="E330" t="s">
        <v>2608</v>
      </c>
      <c r="F330">
        <v>18.73</v>
      </c>
      <c r="G330" t="s">
        <v>2612</v>
      </c>
      <c r="H330" t="s">
        <v>1180</v>
      </c>
    </row>
    <row r="331" spans="1:8" x14ac:dyDescent="0.25">
      <c r="A331">
        <v>7457</v>
      </c>
      <c r="B331" t="s">
        <v>71</v>
      </c>
      <c r="C331">
        <v>240</v>
      </c>
      <c r="D331" s="404">
        <v>45322</v>
      </c>
      <c r="E331" t="s">
        <v>2608</v>
      </c>
      <c r="F331">
        <v>13.66</v>
      </c>
      <c r="G331" t="s">
        <v>2611</v>
      </c>
      <c r="H331" t="s">
        <v>1180</v>
      </c>
    </row>
    <row r="332" spans="1:8" x14ac:dyDescent="0.25">
      <c r="A332">
        <v>7457</v>
      </c>
      <c r="B332" t="s">
        <v>71</v>
      </c>
      <c r="C332">
        <v>240</v>
      </c>
      <c r="D332" s="404">
        <v>45322</v>
      </c>
      <c r="E332" t="s">
        <v>2608</v>
      </c>
      <c r="F332">
        <v>18.73</v>
      </c>
      <c r="G332" t="s">
        <v>2612</v>
      </c>
      <c r="H332" t="s">
        <v>1180</v>
      </c>
    </row>
    <row r="333" spans="1:8" x14ac:dyDescent="0.25">
      <c r="A333">
        <v>7457</v>
      </c>
      <c r="B333" t="s">
        <v>71</v>
      </c>
      <c r="C333">
        <v>340</v>
      </c>
      <c r="D333" s="404">
        <v>45322</v>
      </c>
      <c r="E333" t="s">
        <v>2608</v>
      </c>
      <c r="F333">
        <v>6.15</v>
      </c>
      <c r="G333" t="s">
        <v>2611</v>
      </c>
      <c r="H333" t="s">
        <v>1180</v>
      </c>
    </row>
    <row r="334" spans="1:8" x14ac:dyDescent="0.25">
      <c r="A334">
        <v>7457</v>
      </c>
      <c r="B334" t="s">
        <v>71</v>
      </c>
      <c r="C334">
        <v>340</v>
      </c>
      <c r="D334" s="404">
        <v>45322</v>
      </c>
      <c r="E334" t="s">
        <v>2608</v>
      </c>
      <c r="F334">
        <v>8.43</v>
      </c>
      <c r="G334" t="s">
        <v>2612</v>
      </c>
      <c r="H334" t="s">
        <v>1180</v>
      </c>
    </row>
    <row r="335" spans="1:8" x14ac:dyDescent="0.25">
      <c r="A335">
        <v>7457</v>
      </c>
      <c r="B335" t="s">
        <v>71</v>
      </c>
      <c r="C335">
        <v>936</v>
      </c>
      <c r="D335" s="404">
        <v>45322</v>
      </c>
      <c r="E335" t="s">
        <v>2608</v>
      </c>
      <c r="F335">
        <v>7.51</v>
      </c>
      <c r="G335" t="s">
        <v>2611</v>
      </c>
      <c r="H335" t="s">
        <v>1180</v>
      </c>
    </row>
    <row r="336" spans="1:8" x14ac:dyDescent="0.25">
      <c r="A336">
        <v>7457</v>
      </c>
      <c r="B336" t="s">
        <v>71</v>
      </c>
      <c r="C336">
        <v>936</v>
      </c>
      <c r="D336" s="404">
        <v>45322</v>
      </c>
      <c r="E336" t="s">
        <v>2608</v>
      </c>
      <c r="F336">
        <v>10.3</v>
      </c>
      <c r="G336" t="s">
        <v>2612</v>
      </c>
      <c r="H336" t="s">
        <v>1180</v>
      </c>
    </row>
    <row r="337" spans="1:8" x14ac:dyDescent="0.25">
      <c r="A337">
        <v>7457</v>
      </c>
      <c r="B337" t="s">
        <v>71</v>
      </c>
      <c r="C337">
        <v>210</v>
      </c>
      <c r="D337" s="404">
        <v>45323</v>
      </c>
      <c r="E337" t="s">
        <v>2608</v>
      </c>
      <c r="F337">
        <v>18.489999999999998</v>
      </c>
      <c r="G337" t="s">
        <v>2611</v>
      </c>
      <c r="H337" t="s">
        <v>1180</v>
      </c>
    </row>
    <row r="338" spans="1:8" x14ac:dyDescent="0.25">
      <c r="A338">
        <v>7457</v>
      </c>
      <c r="B338" t="s">
        <v>71</v>
      </c>
      <c r="C338">
        <v>210</v>
      </c>
      <c r="D338" s="404">
        <v>45323</v>
      </c>
      <c r="E338" t="s">
        <v>2608</v>
      </c>
      <c r="F338">
        <v>18.73</v>
      </c>
      <c r="G338" t="s">
        <v>2612</v>
      </c>
      <c r="H338" t="s">
        <v>1180</v>
      </c>
    </row>
    <row r="339" spans="1:8" x14ac:dyDescent="0.25">
      <c r="A339">
        <v>7457</v>
      </c>
      <c r="B339" t="s">
        <v>71</v>
      </c>
      <c r="C339">
        <v>220</v>
      </c>
      <c r="D339" s="404">
        <v>45323</v>
      </c>
      <c r="E339" t="s">
        <v>2608</v>
      </c>
      <c r="F339">
        <v>18.489999999999998</v>
      </c>
      <c r="G339" t="s">
        <v>2611</v>
      </c>
      <c r="H339" t="s">
        <v>1180</v>
      </c>
    </row>
    <row r="340" spans="1:8" x14ac:dyDescent="0.25">
      <c r="A340">
        <v>7457</v>
      </c>
      <c r="B340" t="s">
        <v>71</v>
      </c>
      <c r="C340">
        <v>220</v>
      </c>
      <c r="D340" s="404">
        <v>45323</v>
      </c>
      <c r="E340" t="s">
        <v>2608</v>
      </c>
      <c r="F340">
        <v>18.73</v>
      </c>
      <c r="G340" t="s">
        <v>2612</v>
      </c>
      <c r="H340" t="s">
        <v>1180</v>
      </c>
    </row>
    <row r="341" spans="1:8" x14ac:dyDescent="0.25">
      <c r="A341">
        <v>7457</v>
      </c>
      <c r="B341" t="s">
        <v>71</v>
      </c>
      <c r="C341">
        <v>230</v>
      </c>
      <c r="D341" s="404">
        <v>45323</v>
      </c>
      <c r="E341" t="s">
        <v>2608</v>
      </c>
      <c r="F341">
        <v>18.489999999999998</v>
      </c>
      <c r="G341" t="s">
        <v>2611</v>
      </c>
      <c r="H341" t="s">
        <v>1180</v>
      </c>
    </row>
    <row r="342" spans="1:8" x14ac:dyDescent="0.25">
      <c r="A342">
        <v>7457</v>
      </c>
      <c r="B342" t="s">
        <v>71</v>
      </c>
      <c r="C342">
        <v>230</v>
      </c>
      <c r="D342" s="404">
        <v>45323</v>
      </c>
      <c r="E342" t="s">
        <v>2608</v>
      </c>
      <c r="F342">
        <v>18.73</v>
      </c>
      <c r="G342" t="s">
        <v>2612</v>
      </c>
      <c r="H342" t="s">
        <v>1180</v>
      </c>
    </row>
    <row r="343" spans="1:8" x14ac:dyDescent="0.25">
      <c r="A343">
        <v>7457</v>
      </c>
      <c r="B343" t="s">
        <v>71</v>
      </c>
      <c r="C343">
        <v>240</v>
      </c>
      <c r="D343" s="404">
        <v>45323</v>
      </c>
      <c r="E343" t="s">
        <v>2608</v>
      </c>
      <c r="F343">
        <v>18.489999999999998</v>
      </c>
      <c r="G343" t="s">
        <v>2611</v>
      </c>
      <c r="H343" t="s">
        <v>1180</v>
      </c>
    </row>
    <row r="344" spans="1:8" x14ac:dyDescent="0.25">
      <c r="A344">
        <v>7457</v>
      </c>
      <c r="B344" t="s">
        <v>71</v>
      </c>
      <c r="C344">
        <v>240</v>
      </c>
      <c r="D344" s="404">
        <v>45323</v>
      </c>
      <c r="E344" t="s">
        <v>2608</v>
      </c>
      <c r="F344">
        <v>18.73</v>
      </c>
      <c r="G344" t="s">
        <v>2612</v>
      </c>
      <c r="H344" t="s">
        <v>1180</v>
      </c>
    </row>
    <row r="345" spans="1:8" x14ac:dyDescent="0.25">
      <c r="A345">
        <v>7457</v>
      </c>
      <c r="B345" t="s">
        <v>71</v>
      </c>
      <c r="C345">
        <v>340</v>
      </c>
      <c r="D345" s="404">
        <v>45323</v>
      </c>
      <c r="E345" t="s">
        <v>2608</v>
      </c>
      <c r="F345">
        <v>8.32</v>
      </c>
      <c r="G345" t="s">
        <v>2611</v>
      </c>
      <c r="H345" t="s">
        <v>1180</v>
      </c>
    </row>
    <row r="346" spans="1:8" x14ac:dyDescent="0.25">
      <c r="A346">
        <v>7457</v>
      </c>
      <c r="B346" t="s">
        <v>71</v>
      </c>
      <c r="C346">
        <v>340</v>
      </c>
      <c r="D346" s="404">
        <v>45323</v>
      </c>
      <c r="E346" t="s">
        <v>2608</v>
      </c>
      <c r="F346">
        <v>8.43</v>
      </c>
      <c r="G346" t="s">
        <v>2612</v>
      </c>
      <c r="H346" t="s">
        <v>1180</v>
      </c>
    </row>
    <row r="347" spans="1:8" x14ac:dyDescent="0.25">
      <c r="A347">
        <v>7457</v>
      </c>
      <c r="B347" t="s">
        <v>71</v>
      </c>
      <c r="C347">
        <v>936</v>
      </c>
      <c r="D347" s="404">
        <v>45323</v>
      </c>
      <c r="E347" t="s">
        <v>2608</v>
      </c>
      <c r="F347">
        <v>10.17</v>
      </c>
      <c r="G347" t="s">
        <v>2611</v>
      </c>
      <c r="H347" t="s">
        <v>1180</v>
      </c>
    </row>
    <row r="348" spans="1:8" x14ac:dyDescent="0.25">
      <c r="A348">
        <v>7457</v>
      </c>
      <c r="B348" t="s">
        <v>71</v>
      </c>
      <c r="C348">
        <v>936</v>
      </c>
      <c r="D348" s="404">
        <v>45323</v>
      </c>
      <c r="E348" t="s">
        <v>2608</v>
      </c>
      <c r="F348">
        <v>10.3</v>
      </c>
      <c r="G348" t="s">
        <v>2612</v>
      </c>
      <c r="H348" t="s">
        <v>1180</v>
      </c>
    </row>
    <row r="349" spans="1:8" x14ac:dyDescent="0.25">
      <c r="A349">
        <v>7457</v>
      </c>
      <c r="B349" t="s">
        <v>71</v>
      </c>
      <c r="C349">
        <v>210</v>
      </c>
      <c r="D349" s="404">
        <v>45327</v>
      </c>
      <c r="E349" t="s">
        <v>2608</v>
      </c>
      <c r="F349">
        <v>17.66</v>
      </c>
      <c r="G349" t="s">
        <v>2611</v>
      </c>
      <c r="H349" t="s">
        <v>1180</v>
      </c>
    </row>
    <row r="350" spans="1:8" x14ac:dyDescent="0.25">
      <c r="A350">
        <v>7457</v>
      </c>
      <c r="B350" t="s">
        <v>71</v>
      </c>
      <c r="C350">
        <v>220</v>
      </c>
      <c r="D350" s="404">
        <v>45327</v>
      </c>
      <c r="E350" t="s">
        <v>2608</v>
      </c>
      <c r="F350">
        <v>17.66</v>
      </c>
      <c r="G350" t="s">
        <v>2611</v>
      </c>
      <c r="H350" t="s">
        <v>1180</v>
      </c>
    </row>
    <row r="351" spans="1:8" x14ac:dyDescent="0.25">
      <c r="A351">
        <v>7457</v>
      </c>
      <c r="B351" t="s">
        <v>71</v>
      </c>
      <c r="C351">
        <v>230</v>
      </c>
      <c r="D351" s="404">
        <v>45327</v>
      </c>
      <c r="E351" t="s">
        <v>2608</v>
      </c>
      <c r="F351">
        <v>17.66</v>
      </c>
      <c r="G351" t="s">
        <v>2611</v>
      </c>
      <c r="H351" t="s">
        <v>1180</v>
      </c>
    </row>
    <row r="352" spans="1:8" x14ac:dyDescent="0.25">
      <c r="A352">
        <v>7457</v>
      </c>
      <c r="B352" t="s">
        <v>71</v>
      </c>
      <c r="C352">
        <v>240</v>
      </c>
      <c r="D352" s="404">
        <v>45327</v>
      </c>
      <c r="E352" t="s">
        <v>2608</v>
      </c>
      <c r="F352">
        <v>17.66</v>
      </c>
      <c r="G352" t="s">
        <v>2611</v>
      </c>
      <c r="H352" t="s">
        <v>1180</v>
      </c>
    </row>
    <row r="353" spans="1:8" x14ac:dyDescent="0.25">
      <c r="A353">
        <v>7457</v>
      </c>
      <c r="B353" t="s">
        <v>71</v>
      </c>
      <c r="C353">
        <v>340</v>
      </c>
      <c r="D353" s="404">
        <v>45327</v>
      </c>
      <c r="E353" t="s">
        <v>2608</v>
      </c>
      <c r="F353">
        <v>7.95</v>
      </c>
      <c r="G353" t="s">
        <v>2611</v>
      </c>
      <c r="H353" t="s">
        <v>1180</v>
      </c>
    </row>
    <row r="354" spans="1:8" x14ac:dyDescent="0.25">
      <c r="A354">
        <v>7457</v>
      </c>
      <c r="B354" t="s">
        <v>71</v>
      </c>
      <c r="C354">
        <v>936</v>
      </c>
      <c r="D354" s="404">
        <v>45327</v>
      </c>
      <c r="E354" t="s">
        <v>2608</v>
      </c>
      <c r="F354">
        <v>9.7100000000000009</v>
      </c>
      <c r="G354" t="s">
        <v>2611</v>
      </c>
      <c r="H354" t="s">
        <v>1180</v>
      </c>
    </row>
    <row r="355" spans="1:8" x14ac:dyDescent="0.25">
      <c r="A355">
        <v>7457</v>
      </c>
      <c r="B355" t="s">
        <v>71</v>
      </c>
      <c r="C355">
        <v>210</v>
      </c>
      <c r="D355" s="404">
        <v>45330</v>
      </c>
      <c r="E355" t="s">
        <v>2608</v>
      </c>
      <c r="F355">
        <v>108.52</v>
      </c>
      <c r="G355" t="s">
        <v>2614</v>
      </c>
      <c r="H355" t="s">
        <v>1180</v>
      </c>
    </row>
    <row r="356" spans="1:8" x14ac:dyDescent="0.25">
      <c r="A356">
        <v>7457</v>
      </c>
      <c r="B356" t="s">
        <v>71</v>
      </c>
      <c r="C356">
        <v>220</v>
      </c>
      <c r="D356" s="404">
        <v>45330</v>
      </c>
      <c r="E356" t="s">
        <v>2608</v>
      </c>
      <c r="F356">
        <v>108.52</v>
      </c>
      <c r="G356" t="s">
        <v>2614</v>
      </c>
      <c r="H356" t="s">
        <v>1180</v>
      </c>
    </row>
    <row r="357" spans="1:8" x14ac:dyDescent="0.25">
      <c r="A357">
        <v>7457</v>
      </c>
      <c r="B357" t="s">
        <v>71</v>
      </c>
      <c r="C357">
        <v>230</v>
      </c>
      <c r="D357" s="404">
        <v>45330</v>
      </c>
      <c r="E357" t="s">
        <v>2608</v>
      </c>
      <c r="F357">
        <v>108.52</v>
      </c>
      <c r="G357" t="s">
        <v>2614</v>
      </c>
      <c r="H357" t="s">
        <v>1180</v>
      </c>
    </row>
    <row r="358" spans="1:8" x14ac:dyDescent="0.25">
      <c r="A358">
        <v>7457</v>
      </c>
      <c r="B358" t="s">
        <v>71</v>
      </c>
      <c r="C358">
        <v>240</v>
      </c>
      <c r="D358" s="404">
        <v>45330</v>
      </c>
      <c r="E358" t="s">
        <v>2608</v>
      </c>
      <c r="F358">
        <v>108.52</v>
      </c>
      <c r="G358" t="s">
        <v>2614</v>
      </c>
      <c r="H358" t="s">
        <v>1180</v>
      </c>
    </row>
    <row r="359" spans="1:8" x14ac:dyDescent="0.25">
      <c r="A359">
        <v>7457</v>
      </c>
      <c r="B359" t="s">
        <v>71</v>
      </c>
      <c r="C359">
        <v>340</v>
      </c>
      <c r="D359" s="404">
        <v>45330</v>
      </c>
      <c r="E359" t="s">
        <v>2608</v>
      </c>
      <c r="F359">
        <v>48.83</v>
      </c>
      <c r="G359" t="s">
        <v>2614</v>
      </c>
      <c r="H359" t="s">
        <v>1180</v>
      </c>
    </row>
    <row r="360" spans="1:8" x14ac:dyDescent="0.25">
      <c r="A360">
        <v>7457</v>
      </c>
      <c r="B360" t="s">
        <v>71</v>
      </c>
      <c r="C360">
        <v>936</v>
      </c>
      <c r="D360" s="404">
        <v>45330</v>
      </c>
      <c r="E360" t="s">
        <v>2608</v>
      </c>
      <c r="F360">
        <v>59.69</v>
      </c>
      <c r="G360" t="s">
        <v>2614</v>
      </c>
      <c r="H360" t="s">
        <v>1180</v>
      </c>
    </row>
    <row r="361" spans="1:8" x14ac:dyDescent="0.25">
      <c r="A361">
        <v>7457</v>
      </c>
      <c r="B361" t="s">
        <v>71</v>
      </c>
      <c r="C361">
        <v>210</v>
      </c>
      <c r="D361" s="404">
        <v>45341</v>
      </c>
      <c r="E361" t="s">
        <v>2608</v>
      </c>
      <c r="F361">
        <v>28</v>
      </c>
      <c r="H361" t="s">
        <v>1180</v>
      </c>
    </row>
    <row r="362" spans="1:8" x14ac:dyDescent="0.25">
      <c r="A362">
        <v>7457</v>
      </c>
      <c r="B362" t="s">
        <v>71</v>
      </c>
      <c r="C362">
        <v>220</v>
      </c>
      <c r="D362" s="404">
        <v>45341</v>
      </c>
      <c r="E362" t="s">
        <v>2608</v>
      </c>
      <c r="F362">
        <v>28</v>
      </c>
      <c r="H362" t="s">
        <v>1180</v>
      </c>
    </row>
    <row r="363" spans="1:8" x14ac:dyDescent="0.25">
      <c r="A363">
        <v>7457</v>
      </c>
      <c r="B363" t="s">
        <v>71</v>
      </c>
      <c r="C363">
        <v>230</v>
      </c>
      <c r="D363" s="404">
        <v>45341</v>
      </c>
      <c r="E363" t="s">
        <v>2608</v>
      </c>
      <c r="F363">
        <v>28</v>
      </c>
      <c r="H363" t="s">
        <v>1180</v>
      </c>
    </row>
    <row r="364" spans="1:8" x14ac:dyDescent="0.25">
      <c r="A364">
        <v>7457</v>
      </c>
      <c r="B364" t="s">
        <v>71</v>
      </c>
      <c r="C364">
        <v>240</v>
      </c>
      <c r="D364" s="404">
        <v>45341</v>
      </c>
      <c r="E364" t="s">
        <v>2608</v>
      </c>
      <c r="F364">
        <v>28</v>
      </c>
      <c r="H364" t="s">
        <v>1180</v>
      </c>
    </row>
    <row r="365" spans="1:8" x14ac:dyDescent="0.25">
      <c r="A365">
        <v>7457</v>
      </c>
      <c r="B365" t="s">
        <v>71</v>
      </c>
      <c r="C365">
        <v>340</v>
      </c>
      <c r="D365" s="404">
        <v>45341</v>
      </c>
      <c r="E365" t="s">
        <v>2608</v>
      </c>
      <c r="F365">
        <v>12.6</v>
      </c>
      <c r="H365" t="s">
        <v>1180</v>
      </c>
    </row>
    <row r="366" spans="1:8" x14ac:dyDescent="0.25">
      <c r="A366">
        <v>7457</v>
      </c>
      <c r="B366" t="s">
        <v>71</v>
      </c>
      <c r="C366">
        <v>936</v>
      </c>
      <c r="D366" s="404">
        <v>45341</v>
      </c>
      <c r="E366" t="s">
        <v>2608</v>
      </c>
      <c r="F366">
        <v>15.4</v>
      </c>
      <c r="H366" t="s">
        <v>1180</v>
      </c>
    </row>
    <row r="367" spans="1:8" x14ac:dyDescent="0.25">
      <c r="A367">
        <v>7457</v>
      </c>
      <c r="B367" t="s">
        <v>71</v>
      </c>
      <c r="C367">
        <v>210</v>
      </c>
      <c r="D367" s="404">
        <v>45351</v>
      </c>
      <c r="E367" t="s">
        <v>2608</v>
      </c>
      <c r="F367">
        <v>27.03</v>
      </c>
      <c r="G367" t="s">
        <v>2615</v>
      </c>
      <c r="H367" t="s">
        <v>1180</v>
      </c>
    </row>
    <row r="368" spans="1:8" x14ac:dyDescent="0.25">
      <c r="A368">
        <v>7457</v>
      </c>
      <c r="B368" t="s">
        <v>71</v>
      </c>
      <c r="C368">
        <v>220</v>
      </c>
      <c r="D368" s="404">
        <v>45351</v>
      </c>
      <c r="E368" t="s">
        <v>2608</v>
      </c>
      <c r="F368">
        <v>27.03</v>
      </c>
      <c r="G368" t="s">
        <v>2615</v>
      </c>
      <c r="H368" t="s">
        <v>1180</v>
      </c>
    </row>
    <row r="369" spans="1:8" x14ac:dyDescent="0.25">
      <c r="A369">
        <v>7457</v>
      </c>
      <c r="B369" t="s">
        <v>71</v>
      </c>
      <c r="C369">
        <v>230</v>
      </c>
      <c r="D369" s="404">
        <v>45351</v>
      </c>
      <c r="E369" t="s">
        <v>2608</v>
      </c>
      <c r="F369">
        <v>27.03</v>
      </c>
      <c r="G369" t="s">
        <v>2615</v>
      </c>
      <c r="H369" t="s">
        <v>1180</v>
      </c>
    </row>
    <row r="370" spans="1:8" x14ac:dyDescent="0.25">
      <c r="A370">
        <v>7457</v>
      </c>
      <c r="B370" t="s">
        <v>71</v>
      </c>
      <c r="C370">
        <v>240</v>
      </c>
      <c r="D370" s="404">
        <v>45351</v>
      </c>
      <c r="E370" t="s">
        <v>2608</v>
      </c>
      <c r="F370">
        <v>27.03</v>
      </c>
      <c r="G370" t="s">
        <v>2615</v>
      </c>
      <c r="H370" t="s">
        <v>1180</v>
      </c>
    </row>
    <row r="371" spans="1:8" x14ac:dyDescent="0.25">
      <c r="A371">
        <v>7457</v>
      </c>
      <c r="B371" t="s">
        <v>71</v>
      </c>
      <c r="C371">
        <v>340</v>
      </c>
      <c r="D371" s="404">
        <v>45351</v>
      </c>
      <c r="E371" t="s">
        <v>2608</v>
      </c>
      <c r="F371">
        <v>12.17</v>
      </c>
      <c r="G371" t="s">
        <v>2615</v>
      </c>
      <c r="H371" t="s">
        <v>1180</v>
      </c>
    </row>
    <row r="372" spans="1:8" x14ac:dyDescent="0.25">
      <c r="A372">
        <v>7457</v>
      </c>
      <c r="B372" t="s">
        <v>71</v>
      </c>
      <c r="C372">
        <v>936</v>
      </c>
      <c r="D372" s="404">
        <v>45351</v>
      </c>
      <c r="E372" t="s">
        <v>2608</v>
      </c>
      <c r="F372">
        <v>14.86</v>
      </c>
      <c r="G372" t="s">
        <v>2615</v>
      </c>
      <c r="H372" t="s">
        <v>1180</v>
      </c>
    </row>
    <row r="373" spans="1:8" x14ac:dyDescent="0.25">
      <c r="A373">
        <v>7457</v>
      </c>
      <c r="B373" t="s">
        <v>71</v>
      </c>
      <c r="C373">
        <v>210</v>
      </c>
      <c r="D373" s="404">
        <v>45216</v>
      </c>
      <c r="E373" t="s">
        <v>2617</v>
      </c>
      <c r="F373">
        <v>25.28</v>
      </c>
      <c r="G373" t="s">
        <v>2618</v>
      </c>
      <c r="H373" t="s">
        <v>902</v>
      </c>
    </row>
    <row r="374" spans="1:8" x14ac:dyDescent="0.25">
      <c r="A374">
        <v>7457</v>
      </c>
      <c r="B374" t="s">
        <v>71</v>
      </c>
      <c r="C374">
        <v>210</v>
      </c>
      <c r="D374" s="404">
        <v>45260</v>
      </c>
      <c r="E374" t="s">
        <v>2617</v>
      </c>
      <c r="F374">
        <v>19.97</v>
      </c>
      <c r="G374" t="s">
        <v>338</v>
      </c>
      <c r="H374" t="s">
        <v>902</v>
      </c>
    </row>
    <row r="375" spans="1:8" x14ac:dyDescent="0.25">
      <c r="A375">
        <v>7457</v>
      </c>
      <c r="B375" t="s">
        <v>71</v>
      </c>
      <c r="C375">
        <v>110</v>
      </c>
      <c r="D375" s="404">
        <v>45089</v>
      </c>
      <c r="E375" t="s">
        <v>2619</v>
      </c>
      <c r="F375">
        <v>44.92</v>
      </c>
      <c r="G375" t="s">
        <v>2620</v>
      </c>
      <c r="H375" t="s">
        <v>1180</v>
      </c>
    </row>
    <row r="376" spans="1:8" x14ac:dyDescent="0.25">
      <c r="A376">
        <v>7457</v>
      </c>
      <c r="B376" t="s">
        <v>71</v>
      </c>
      <c r="C376">
        <v>112</v>
      </c>
      <c r="D376" s="404">
        <v>45089</v>
      </c>
      <c r="E376" t="s">
        <v>2619</v>
      </c>
      <c r="F376">
        <v>22.46</v>
      </c>
      <c r="G376" t="s">
        <v>2620</v>
      </c>
      <c r="H376" t="s">
        <v>1180</v>
      </c>
    </row>
    <row r="377" spans="1:8" x14ac:dyDescent="0.25">
      <c r="A377">
        <v>7457</v>
      </c>
      <c r="B377" t="s">
        <v>71</v>
      </c>
      <c r="C377">
        <v>120</v>
      </c>
      <c r="D377" s="404">
        <v>45089</v>
      </c>
      <c r="E377" t="s">
        <v>2619</v>
      </c>
      <c r="F377">
        <v>49.42</v>
      </c>
      <c r="G377" t="s">
        <v>2620</v>
      </c>
      <c r="H377" t="s">
        <v>1180</v>
      </c>
    </row>
    <row r="378" spans="1:8" x14ac:dyDescent="0.25">
      <c r="A378">
        <v>7457</v>
      </c>
      <c r="B378" t="s">
        <v>71</v>
      </c>
      <c r="C378">
        <v>130</v>
      </c>
      <c r="D378" s="404">
        <v>45089</v>
      </c>
      <c r="E378" t="s">
        <v>2619</v>
      </c>
      <c r="F378">
        <v>38.18</v>
      </c>
      <c r="G378" t="s">
        <v>2620</v>
      </c>
      <c r="H378" t="s">
        <v>1180</v>
      </c>
    </row>
    <row r="379" spans="1:8" x14ac:dyDescent="0.25">
      <c r="A379">
        <v>7457</v>
      </c>
      <c r="B379" t="s">
        <v>71</v>
      </c>
      <c r="C379">
        <v>140</v>
      </c>
      <c r="D379" s="404">
        <v>45089</v>
      </c>
      <c r="E379" t="s">
        <v>2619</v>
      </c>
      <c r="F379">
        <v>44.92</v>
      </c>
      <c r="G379" t="s">
        <v>2620</v>
      </c>
      <c r="H379" t="s">
        <v>1180</v>
      </c>
    </row>
    <row r="380" spans="1:8" x14ac:dyDescent="0.25">
      <c r="A380">
        <v>7457</v>
      </c>
      <c r="B380" t="s">
        <v>71</v>
      </c>
      <c r="C380">
        <v>160</v>
      </c>
      <c r="D380" s="404">
        <v>45089</v>
      </c>
      <c r="E380" t="s">
        <v>2619</v>
      </c>
      <c r="F380">
        <v>13.48</v>
      </c>
      <c r="G380" t="s">
        <v>2620</v>
      </c>
      <c r="H380" t="s">
        <v>1180</v>
      </c>
    </row>
    <row r="381" spans="1:8" x14ac:dyDescent="0.25">
      <c r="A381">
        <v>7457</v>
      </c>
      <c r="B381" t="s">
        <v>71</v>
      </c>
      <c r="C381">
        <v>935</v>
      </c>
      <c r="D381" s="404">
        <v>45089</v>
      </c>
      <c r="E381" t="s">
        <v>2619</v>
      </c>
      <c r="F381">
        <v>11.23</v>
      </c>
      <c r="G381" t="s">
        <v>2620</v>
      </c>
      <c r="H381" t="s">
        <v>1180</v>
      </c>
    </row>
    <row r="382" spans="1:8" x14ac:dyDescent="0.25">
      <c r="A382">
        <v>7457</v>
      </c>
      <c r="B382" t="s">
        <v>71</v>
      </c>
      <c r="C382">
        <v>110</v>
      </c>
      <c r="D382" s="404">
        <v>45095</v>
      </c>
      <c r="E382" t="s">
        <v>2619</v>
      </c>
      <c r="F382">
        <v>42.73</v>
      </c>
      <c r="G382" t="s">
        <v>2620</v>
      </c>
      <c r="H382" t="s">
        <v>1180</v>
      </c>
    </row>
    <row r="383" spans="1:8" x14ac:dyDescent="0.25">
      <c r="A383">
        <v>7457</v>
      </c>
      <c r="B383" t="s">
        <v>71</v>
      </c>
      <c r="C383">
        <v>112</v>
      </c>
      <c r="D383" s="404">
        <v>45095</v>
      </c>
      <c r="E383" t="s">
        <v>2619</v>
      </c>
      <c r="F383">
        <v>21.37</v>
      </c>
      <c r="G383" t="s">
        <v>2620</v>
      </c>
      <c r="H383" t="s">
        <v>1180</v>
      </c>
    </row>
    <row r="384" spans="1:8" x14ac:dyDescent="0.25">
      <c r="A384">
        <v>7457</v>
      </c>
      <c r="B384" t="s">
        <v>71</v>
      </c>
      <c r="C384">
        <v>120</v>
      </c>
      <c r="D384" s="404">
        <v>45095</v>
      </c>
      <c r="E384" t="s">
        <v>2619</v>
      </c>
      <c r="F384">
        <v>47</v>
      </c>
      <c r="G384" t="s">
        <v>2620</v>
      </c>
      <c r="H384" t="s">
        <v>1180</v>
      </c>
    </row>
    <row r="385" spans="1:8" x14ac:dyDescent="0.25">
      <c r="A385">
        <v>7457</v>
      </c>
      <c r="B385" t="s">
        <v>71</v>
      </c>
      <c r="C385">
        <v>130</v>
      </c>
      <c r="D385" s="404">
        <v>45095</v>
      </c>
      <c r="E385" t="s">
        <v>2619</v>
      </c>
      <c r="F385">
        <v>36.32</v>
      </c>
      <c r="G385" t="s">
        <v>2620</v>
      </c>
      <c r="H385" t="s">
        <v>1180</v>
      </c>
    </row>
    <row r="386" spans="1:8" x14ac:dyDescent="0.25">
      <c r="A386">
        <v>7457</v>
      </c>
      <c r="B386" t="s">
        <v>71</v>
      </c>
      <c r="C386">
        <v>140</v>
      </c>
      <c r="D386" s="404">
        <v>45095</v>
      </c>
      <c r="E386" t="s">
        <v>2619</v>
      </c>
      <c r="F386">
        <v>42.73</v>
      </c>
      <c r="G386" t="s">
        <v>2620</v>
      </c>
      <c r="H386" t="s">
        <v>1180</v>
      </c>
    </row>
    <row r="387" spans="1:8" x14ac:dyDescent="0.25">
      <c r="A387">
        <v>7457</v>
      </c>
      <c r="B387" t="s">
        <v>71</v>
      </c>
      <c r="C387">
        <v>160</v>
      </c>
      <c r="D387" s="404">
        <v>45095</v>
      </c>
      <c r="E387" t="s">
        <v>2619</v>
      </c>
      <c r="F387">
        <v>12.82</v>
      </c>
      <c r="G387" t="s">
        <v>2620</v>
      </c>
      <c r="H387" t="s">
        <v>1180</v>
      </c>
    </row>
    <row r="388" spans="1:8" x14ac:dyDescent="0.25">
      <c r="A388">
        <v>7457</v>
      </c>
      <c r="B388" t="s">
        <v>71</v>
      </c>
      <c r="C388">
        <v>935</v>
      </c>
      <c r="D388" s="404">
        <v>45095</v>
      </c>
      <c r="E388" t="s">
        <v>2619</v>
      </c>
      <c r="F388">
        <v>10.69</v>
      </c>
      <c r="G388" t="s">
        <v>2620</v>
      </c>
      <c r="H388" t="s">
        <v>1180</v>
      </c>
    </row>
    <row r="389" spans="1:8" x14ac:dyDescent="0.25">
      <c r="A389">
        <v>7457</v>
      </c>
      <c r="B389" t="s">
        <v>71</v>
      </c>
      <c r="C389">
        <v>110</v>
      </c>
      <c r="D389" s="404">
        <v>45097</v>
      </c>
      <c r="E389" t="s">
        <v>2619</v>
      </c>
      <c r="F389">
        <v>90.49</v>
      </c>
      <c r="G389" t="s">
        <v>2614</v>
      </c>
      <c r="H389" t="s">
        <v>1180</v>
      </c>
    </row>
    <row r="390" spans="1:8" x14ac:dyDescent="0.25">
      <c r="A390">
        <v>7457</v>
      </c>
      <c r="B390" t="s">
        <v>71</v>
      </c>
      <c r="C390">
        <v>110</v>
      </c>
      <c r="D390" s="404">
        <v>45097</v>
      </c>
      <c r="E390" t="s">
        <v>2619</v>
      </c>
      <c r="F390">
        <v>90.49</v>
      </c>
      <c r="G390" t="s">
        <v>2614</v>
      </c>
      <c r="H390" t="s">
        <v>1180</v>
      </c>
    </row>
    <row r="391" spans="1:8" x14ac:dyDescent="0.25">
      <c r="A391">
        <v>7457</v>
      </c>
      <c r="B391" t="s">
        <v>71</v>
      </c>
      <c r="C391">
        <v>112</v>
      </c>
      <c r="D391" s="404">
        <v>45097</v>
      </c>
      <c r="E391" t="s">
        <v>2619</v>
      </c>
      <c r="F391">
        <v>45.24</v>
      </c>
      <c r="G391" t="s">
        <v>2614</v>
      </c>
      <c r="H391" t="s">
        <v>1180</v>
      </c>
    </row>
    <row r="392" spans="1:8" x14ac:dyDescent="0.25">
      <c r="A392">
        <v>7457</v>
      </c>
      <c r="B392" t="s">
        <v>71</v>
      </c>
      <c r="C392">
        <v>112</v>
      </c>
      <c r="D392" s="404">
        <v>45097</v>
      </c>
      <c r="E392" t="s">
        <v>2619</v>
      </c>
      <c r="F392">
        <v>45.24</v>
      </c>
      <c r="G392" t="s">
        <v>2614</v>
      </c>
      <c r="H392" t="s">
        <v>1180</v>
      </c>
    </row>
    <row r="393" spans="1:8" x14ac:dyDescent="0.25">
      <c r="A393">
        <v>7457</v>
      </c>
      <c r="B393" t="s">
        <v>71</v>
      </c>
      <c r="C393">
        <v>120</v>
      </c>
      <c r="D393" s="404">
        <v>45097</v>
      </c>
      <c r="E393" t="s">
        <v>2619</v>
      </c>
      <c r="F393">
        <v>99.54</v>
      </c>
      <c r="G393" t="s">
        <v>2614</v>
      </c>
      <c r="H393" t="s">
        <v>1180</v>
      </c>
    </row>
    <row r="394" spans="1:8" x14ac:dyDescent="0.25">
      <c r="A394">
        <v>7457</v>
      </c>
      <c r="B394" t="s">
        <v>71</v>
      </c>
      <c r="C394">
        <v>120</v>
      </c>
      <c r="D394" s="404">
        <v>45097</v>
      </c>
      <c r="E394" t="s">
        <v>2619</v>
      </c>
      <c r="F394">
        <v>99.54</v>
      </c>
      <c r="G394" t="s">
        <v>2614</v>
      </c>
      <c r="H394" t="s">
        <v>1180</v>
      </c>
    </row>
    <row r="395" spans="1:8" x14ac:dyDescent="0.25">
      <c r="A395">
        <v>7457</v>
      </c>
      <c r="B395" t="s">
        <v>71</v>
      </c>
      <c r="C395">
        <v>130</v>
      </c>
      <c r="D395" s="404">
        <v>45097</v>
      </c>
      <c r="E395" t="s">
        <v>2619</v>
      </c>
      <c r="F395">
        <v>76.91</v>
      </c>
      <c r="G395" t="s">
        <v>2614</v>
      </c>
      <c r="H395" t="s">
        <v>1180</v>
      </c>
    </row>
    <row r="396" spans="1:8" x14ac:dyDescent="0.25">
      <c r="A396">
        <v>7457</v>
      </c>
      <c r="B396" t="s">
        <v>71</v>
      </c>
      <c r="C396">
        <v>130</v>
      </c>
      <c r="D396" s="404">
        <v>45097</v>
      </c>
      <c r="E396" t="s">
        <v>2619</v>
      </c>
      <c r="F396">
        <v>76.91</v>
      </c>
      <c r="G396" t="s">
        <v>2614</v>
      </c>
      <c r="H396" t="s">
        <v>1180</v>
      </c>
    </row>
    <row r="397" spans="1:8" x14ac:dyDescent="0.25">
      <c r="A397">
        <v>7457</v>
      </c>
      <c r="B397" t="s">
        <v>71</v>
      </c>
      <c r="C397">
        <v>140</v>
      </c>
      <c r="D397" s="404">
        <v>45097</v>
      </c>
      <c r="E397" t="s">
        <v>2619</v>
      </c>
      <c r="F397">
        <v>90.49</v>
      </c>
      <c r="G397" t="s">
        <v>2614</v>
      </c>
      <c r="H397" t="s">
        <v>1180</v>
      </c>
    </row>
    <row r="398" spans="1:8" x14ac:dyDescent="0.25">
      <c r="A398">
        <v>7457</v>
      </c>
      <c r="B398" t="s">
        <v>71</v>
      </c>
      <c r="C398">
        <v>140</v>
      </c>
      <c r="D398" s="404">
        <v>45097</v>
      </c>
      <c r="E398" t="s">
        <v>2619</v>
      </c>
      <c r="F398">
        <v>90.49</v>
      </c>
      <c r="G398" t="s">
        <v>2614</v>
      </c>
      <c r="H398" t="s">
        <v>1180</v>
      </c>
    </row>
    <row r="399" spans="1:8" x14ac:dyDescent="0.25">
      <c r="A399">
        <v>7457</v>
      </c>
      <c r="B399" t="s">
        <v>71</v>
      </c>
      <c r="C399">
        <v>160</v>
      </c>
      <c r="D399" s="404">
        <v>45097</v>
      </c>
      <c r="E399" t="s">
        <v>2619</v>
      </c>
      <c r="F399">
        <v>27.15</v>
      </c>
      <c r="G399" t="s">
        <v>2614</v>
      </c>
      <c r="H399" t="s">
        <v>1180</v>
      </c>
    </row>
    <row r="400" spans="1:8" x14ac:dyDescent="0.25">
      <c r="A400">
        <v>7457</v>
      </c>
      <c r="B400" t="s">
        <v>71</v>
      </c>
      <c r="C400">
        <v>160</v>
      </c>
      <c r="D400" s="404">
        <v>45097</v>
      </c>
      <c r="E400" t="s">
        <v>2619</v>
      </c>
      <c r="F400">
        <v>27.15</v>
      </c>
      <c r="G400" t="s">
        <v>2614</v>
      </c>
      <c r="H400" t="s">
        <v>1180</v>
      </c>
    </row>
    <row r="401" spans="1:8" x14ac:dyDescent="0.25">
      <c r="A401">
        <v>7457</v>
      </c>
      <c r="B401" t="s">
        <v>71</v>
      </c>
      <c r="C401">
        <v>935</v>
      </c>
      <c r="D401" s="404">
        <v>45097</v>
      </c>
      <c r="E401" t="s">
        <v>2619</v>
      </c>
      <c r="F401">
        <v>22.63</v>
      </c>
      <c r="G401" t="s">
        <v>2614</v>
      </c>
      <c r="H401" t="s">
        <v>1180</v>
      </c>
    </row>
    <row r="402" spans="1:8" x14ac:dyDescent="0.25">
      <c r="A402">
        <v>7457</v>
      </c>
      <c r="B402" t="s">
        <v>71</v>
      </c>
      <c r="C402">
        <v>935</v>
      </c>
      <c r="D402" s="404">
        <v>45097</v>
      </c>
      <c r="E402" t="s">
        <v>2619</v>
      </c>
      <c r="F402">
        <v>22.63</v>
      </c>
      <c r="G402" t="s">
        <v>2614</v>
      </c>
      <c r="H402" t="s">
        <v>1180</v>
      </c>
    </row>
    <row r="403" spans="1:8" x14ac:dyDescent="0.25">
      <c r="A403">
        <v>7457</v>
      </c>
      <c r="B403" t="s">
        <v>71</v>
      </c>
      <c r="C403">
        <v>110</v>
      </c>
      <c r="D403" s="404">
        <v>45104</v>
      </c>
      <c r="E403" t="s">
        <v>2619</v>
      </c>
      <c r="F403">
        <v>32.869999999999997</v>
      </c>
      <c r="G403" t="s">
        <v>2620</v>
      </c>
      <c r="H403" t="s">
        <v>1180</v>
      </c>
    </row>
    <row r="404" spans="1:8" x14ac:dyDescent="0.25">
      <c r="A404">
        <v>7457</v>
      </c>
      <c r="B404" t="s">
        <v>71</v>
      </c>
      <c r="C404">
        <v>112</v>
      </c>
      <c r="D404" s="404">
        <v>45104</v>
      </c>
      <c r="E404" t="s">
        <v>2619</v>
      </c>
      <c r="F404">
        <v>16.43</v>
      </c>
      <c r="G404" t="s">
        <v>2620</v>
      </c>
      <c r="H404" t="s">
        <v>1180</v>
      </c>
    </row>
    <row r="405" spans="1:8" x14ac:dyDescent="0.25">
      <c r="A405">
        <v>7457</v>
      </c>
      <c r="B405" t="s">
        <v>71</v>
      </c>
      <c r="C405">
        <v>120</v>
      </c>
      <c r="D405" s="404">
        <v>45104</v>
      </c>
      <c r="E405" t="s">
        <v>2619</v>
      </c>
      <c r="F405">
        <v>36.159999999999997</v>
      </c>
      <c r="G405" t="s">
        <v>2620</v>
      </c>
      <c r="H405" t="s">
        <v>1180</v>
      </c>
    </row>
    <row r="406" spans="1:8" x14ac:dyDescent="0.25">
      <c r="A406">
        <v>7457</v>
      </c>
      <c r="B406" t="s">
        <v>71</v>
      </c>
      <c r="C406">
        <v>130</v>
      </c>
      <c r="D406" s="404">
        <v>45104</v>
      </c>
      <c r="E406" t="s">
        <v>2619</v>
      </c>
      <c r="F406">
        <v>27.94</v>
      </c>
      <c r="G406" t="s">
        <v>2620</v>
      </c>
      <c r="H406" t="s">
        <v>1180</v>
      </c>
    </row>
    <row r="407" spans="1:8" x14ac:dyDescent="0.25">
      <c r="A407">
        <v>7457</v>
      </c>
      <c r="B407" t="s">
        <v>71</v>
      </c>
      <c r="C407">
        <v>140</v>
      </c>
      <c r="D407" s="404">
        <v>45104</v>
      </c>
      <c r="E407" t="s">
        <v>2619</v>
      </c>
      <c r="F407">
        <v>32.869999999999997</v>
      </c>
      <c r="G407" t="s">
        <v>2620</v>
      </c>
      <c r="H407" t="s">
        <v>1180</v>
      </c>
    </row>
    <row r="408" spans="1:8" x14ac:dyDescent="0.25">
      <c r="A408">
        <v>7457</v>
      </c>
      <c r="B408" t="s">
        <v>71</v>
      </c>
      <c r="C408">
        <v>160</v>
      </c>
      <c r="D408" s="404">
        <v>45104</v>
      </c>
      <c r="E408" t="s">
        <v>2619</v>
      </c>
      <c r="F408">
        <v>9.86</v>
      </c>
      <c r="G408" t="s">
        <v>2620</v>
      </c>
      <c r="H408" t="s">
        <v>1180</v>
      </c>
    </row>
    <row r="409" spans="1:8" x14ac:dyDescent="0.25">
      <c r="A409">
        <v>7457</v>
      </c>
      <c r="B409" t="s">
        <v>71</v>
      </c>
      <c r="C409">
        <v>935</v>
      </c>
      <c r="D409" s="404">
        <v>45104</v>
      </c>
      <c r="E409" t="s">
        <v>2619</v>
      </c>
      <c r="F409">
        <v>8.2200000000000006</v>
      </c>
      <c r="G409" t="s">
        <v>2620</v>
      </c>
      <c r="H409" t="s">
        <v>1180</v>
      </c>
    </row>
    <row r="410" spans="1:8" x14ac:dyDescent="0.25">
      <c r="A410">
        <v>7457</v>
      </c>
      <c r="B410" t="s">
        <v>71</v>
      </c>
      <c r="C410">
        <v>110</v>
      </c>
      <c r="D410" s="404">
        <v>45106</v>
      </c>
      <c r="E410" t="s">
        <v>2619</v>
      </c>
      <c r="F410">
        <v>58.79</v>
      </c>
      <c r="G410" t="s">
        <v>2614</v>
      </c>
      <c r="H410" t="s">
        <v>1180</v>
      </c>
    </row>
    <row r="411" spans="1:8" x14ac:dyDescent="0.25">
      <c r="A411">
        <v>7457</v>
      </c>
      <c r="B411" t="s">
        <v>71</v>
      </c>
      <c r="C411">
        <v>112</v>
      </c>
      <c r="D411" s="404">
        <v>45106</v>
      </c>
      <c r="E411" t="s">
        <v>2619</v>
      </c>
      <c r="F411">
        <v>29.4</v>
      </c>
      <c r="G411" t="s">
        <v>2614</v>
      </c>
      <c r="H411" t="s">
        <v>1180</v>
      </c>
    </row>
    <row r="412" spans="1:8" x14ac:dyDescent="0.25">
      <c r="A412">
        <v>7457</v>
      </c>
      <c r="B412" t="s">
        <v>71</v>
      </c>
      <c r="C412">
        <v>120</v>
      </c>
      <c r="D412" s="404">
        <v>45106</v>
      </c>
      <c r="E412" t="s">
        <v>2619</v>
      </c>
      <c r="F412">
        <v>64.67</v>
      </c>
      <c r="G412" t="s">
        <v>2614</v>
      </c>
      <c r="H412" t="s">
        <v>1180</v>
      </c>
    </row>
    <row r="413" spans="1:8" x14ac:dyDescent="0.25">
      <c r="A413">
        <v>7457</v>
      </c>
      <c r="B413" t="s">
        <v>71</v>
      </c>
      <c r="C413">
        <v>130</v>
      </c>
      <c r="D413" s="404">
        <v>45106</v>
      </c>
      <c r="E413" t="s">
        <v>2619</v>
      </c>
      <c r="F413">
        <v>49.97</v>
      </c>
      <c r="G413" t="s">
        <v>2614</v>
      </c>
      <c r="H413" t="s">
        <v>1180</v>
      </c>
    </row>
    <row r="414" spans="1:8" x14ac:dyDescent="0.25">
      <c r="A414">
        <v>7457</v>
      </c>
      <c r="B414" t="s">
        <v>71</v>
      </c>
      <c r="C414">
        <v>140</v>
      </c>
      <c r="D414" s="404">
        <v>45106</v>
      </c>
      <c r="E414" t="s">
        <v>2619</v>
      </c>
      <c r="F414">
        <v>58.79</v>
      </c>
      <c r="G414" t="s">
        <v>2614</v>
      </c>
      <c r="H414" t="s">
        <v>1180</v>
      </c>
    </row>
    <row r="415" spans="1:8" x14ac:dyDescent="0.25">
      <c r="A415">
        <v>7457</v>
      </c>
      <c r="B415" t="s">
        <v>71</v>
      </c>
      <c r="C415">
        <v>160</v>
      </c>
      <c r="D415" s="404">
        <v>45106</v>
      </c>
      <c r="E415" t="s">
        <v>2619</v>
      </c>
      <c r="F415">
        <v>17.63</v>
      </c>
      <c r="G415" t="s">
        <v>2614</v>
      </c>
      <c r="H415" t="s">
        <v>1180</v>
      </c>
    </row>
    <row r="416" spans="1:8" x14ac:dyDescent="0.25">
      <c r="A416">
        <v>7457</v>
      </c>
      <c r="B416" t="s">
        <v>71</v>
      </c>
      <c r="C416">
        <v>935</v>
      </c>
      <c r="D416" s="404">
        <v>45106</v>
      </c>
      <c r="E416" t="s">
        <v>2619</v>
      </c>
      <c r="F416">
        <v>14.7</v>
      </c>
      <c r="G416" t="s">
        <v>2614</v>
      </c>
      <c r="H416" t="s">
        <v>1180</v>
      </c>
    </row>
    <row r="417" spans="1:8" x14ac:dyDescent="0.25">
      <c r="A417">
        <v>7457</v>
      </c>
      <c r="B417" t="s">
        <v>71</v>
      </c>
      <c r="C417">
        <v>110</v>
      </c>
      <c r="D417" s="404">
        <v>45118</v>
      </c>
      <c r="E417" t="s">
        <v>2619</v>
      </c>
      <c r="F417">
        <v>115.1</v>
      </c>
      <c r="G417" t="s">
        <v>2614</v>
      </c>
      <c r="H417" t="s">
        <v>1180</v>
      </c>
    </row>
    <row r="418" spans="1:8" x14ac:dyDescent="0.25">
      <c r="A418">
        <v>7457</v>
      </c>
      <c r="B418" t="s">
        <v>71</v>
      </c>
      <c r="C418">
        <v>110</v>
      </c>
      <c r="D418" s="404">
        <v>45118</v>
      </c>
      <c r="E418" t="s">
        <v>2619</v>
      </c>
      <c r="F418">
        <v>-230.22</v>
      </c>
      <c r="G418" t="s">
        <v>2614</v>
      </c>
      <c r="H418" t="s">
        <v>1180</v>
      </c>
    </row>
    <row r="419" spans="1:8" x14ac:dyDescent="0.25">
      <c r="A419">
        <v>7457</v>
      </c>
      <c r="B419" t="s">
        <v>71</v>
      </c>
      <c r="C419">
        <v>110</v>
      </c>
      <c r="D419" s="404">
        <v>45118</v>
      </c>
      <c r="E419" t="s">
        <v>2619</v>
      </c>
      <c r="F419">
        <v>35.06</v>
      </c>
      <c r="G419" t="s">
        <v>2620</v>
      </c>
      <c r="H419" t="s">
        <v>1180</v>
      </c>
    </row>
    <row r="420" spans="1:8" x14ac:dyDescent="0.25">
      <c r="A420">
        <v>7457</v>
      </c>
      <c r="B420" t="s">
        <v>71</v>
      </c>
      <c r="C420">
        <v>112</v>
      </c>
      <c r="D420" s="404">
        <v>45118</v>
      </c>
      <c r="E420" t="s">
        <v>2619</v>
      </c>
      <c r="F420">
        <v>57.56</v>
      </c>
      <c r="G420" t="s">
        <v>2614</v>
      </c>
      <c r="H420" t="s">
        <v>1180</v>
      </c>
    </row>
    <row r="421" spans="1:8" x14ac:dyDescent="0.25">
      <c r="A421">
        <v>7457</v>
      </c>
      <c r="B421" t="s">
        <v>71</v>
      </c>
      <c r="C421">
        <v>112</v>
      </c>
      <c r="D421" s="404">
        <v>45118</v>
      </c>
      <c r="E421" t="s">
        <v>2619</v>
      </c>
      <c r="F421">
        <v>-115.1</v>
      </c>
      <c r="G421" t="s">
        <v>2614</v>
      </c>
      <c r="H421" t="s">
        <v>1180</v>
      </c>
    </row>
    <row r="422" spans="1:8" x14ac:dyDescent="0.25">
      <c r="A422">
        <v>7457</v>
      </c>
      <c r="B422" t="s">
        <v>71</v>
      </c>
      <c r="C422">
        <v>112</v>
      </c>
      <c r="D422" s="404">
        <v>45118</v>
      </c>
      <c r="E422" t="s">
        <v>2619</v>
      </c>
      <c r="F422">
        <v>17.53</v>
      </c>
      <c r="G422" t="s">
        <v>2620</v>
      </c>
      <c r="H422" t="s">
        <v>1180</v>
      </c>
    </row>
    <row r="423" spans="1:8" x14ac:dyDescent="0.25">
      <c r="A423">
        <v>7457</v>
      </c>
      <c r="B423" t="s">
        <v>71</v>
      </c>
      <c r="C423">
        <v>120</v>
      </c>
      <c r="D423" s="404">
        <v>45118</v>
      </c>
      <c r="E423" t="s">
        <v>2619</v>
      </c>
      <c r="F423">
        <v>126.62</v>
      </c>
      <c r="G423" t="s">
        <v>2614</v>
      </c>
      <c r="H423" t="s">
        <v>1180</v>
      </c>
    </row>
    <row r="424" spans="1:8" x14ac:dyDescent="0.25">
      <c r="A424">
        <v>7457</v>
      </c>
      <c r="B424" t="s">
        <v>71</v>
      </c>
      <c r="C424">
        <v>120</v>
      </c>
      <c r="D424" s="404">
        <v>45118</v>
      </c>
      <c r="E424" t="s">
        <v>2619</v>
      </c>
      <c r="F424">
        <v>-253.23</v>
      </c>
      <c r="G424" t="s">
        <v>2614</v>
      </c>
      <c r="H424" t="s">
        <v>1180</v>
      </c>
    </row>
    <row r="425" spans="1:8" x14ac:dyDescent="0.25">
      <c r="A425">
        <v>7457</v>
      </c>
      <c r="B425" t="s">
        <v>71</v>
      </c>
      <c r="C425">
        <v>120</v>
      </c>
      <c r="D425" s="404">
        <v>45118</v>
      </c>
      <c r="E425" t="s">
        <v>2619</v>
      </c>
      <c r="F425">
        <v>38.57</v>
      </c>
      <c r="G425" t="s">
        <v>2620</v>
      </c>
      <c r="H425" t="s">
        <v>1180</v>
      </c>
    </row>
    <row r="426" spans="1:8" x14ac:dyDescent="0.25">
      <c r="A426">
        <v>7457</v>
      </c>
      <c r="B426" t="s">
        <v>71</v>
      </c>
      <c r="C426">
        <v>130</v>
      </c>
      <c r="D426" s="404">
        <v>45118</v>
      </c>
      <c r="E426" t="s">
        <v>2619</v>
      </c>
      <c r="F426">
        <v>97.84</v>
      </c>
      <c r="G426" t="s">
        <v>2614</v>
      </c>
      <c r="H426" t="s">
        <v>1180</v>
      </c>
    </row>
    <row r="427" spans="1:8" x14ac:dyDescent="0.25">
      <c r="A427">
        <v>7457</v>
      </c>
      <c r="B427" t="s">
        <v>71</v>
      </c>
      <c r="C427">
        <v>130</v>
      </c>
      <c r="D427" s="404">
        <v>45118</v>
      </c>
      <c r="E427" t="s">
        <v>2619</v>
      </c>
      <c r="F427">
        <v>-195.69</v>
      </c>
      <c r="G427" t="s">
        <v>2614</v>
      </c>
      <c r="H427" t="s">
        <v>1180</v>
      </c>
    </row>
    <row r="428" spans="1:8" x14ac:dyDescent="0.25">
      <c r="A428">
        <v>7457</v>
      </c>
      <c r="B428" t="s">
        <v>71</v>
      </c>
      <c r="C428">
        <v>130</v>
      </c>
      <c r="D428" s="404">
        <v>45118</v>
      </c>
      <c r="E428" t="s">
        <v>2619</v>
      </c>
      <c r="F428">
        <v>29.8</v>
      </c>
      <c r="G428" t="s">
        <v>2620</v>
      </c>
      <c r="H428" t="s">
        <v>1180</v>
      </c>
    </row>
    <row r="429" spans="1:8" x14ac:dyDescent="0.25">
      <c r="A429">
        <v>7457</v>
      </c>
      <c r="B429" t="s">
        <v>71</v>
      </c>
      <c r="C429">
        <v>140</v>
      </c>
      <c r="D429" s="404">
        <v>45118</v>
      </c>
      <c r="E429" t="s">
        <v>2619</v>
      </c>
      <c r="F429">
        <v>115.1</v>
      </c>
      <c r="G429" t="s">
        <v>2614</v>
      </c>
      <c r="H429" t="s">
        <v>1180</v>
      </c>
    </row>
    <row r="430" spans="1:8" x14ac:dyDescent="0.25">
      <c r="A430">
        <v>7457</v>
      </c>
      <c r="B430" t="s">
        <v>71</v>
      </c>
      <c r="C430">
        <v>140</v>
      </c>
      <c r="D430" s="404">
        <v>45118</v>
      </c>
      <c r="E430" t="s">
        <v>2619</v>
      </c>
      <c r="F430">
        <v>-230.22</v>
      </c>
      <c r="G430" t="s">
        <v>2614</v>
      </c>
      <c r="H430" t="s">
        <v>1180</v>
      </c>
    </row>
    <row r="431" spans="1:8" x14ac:dyDescent="0.25">
      <c r="A431">
        <v>7457</v>
      </c>
      <c r="B431" t="s">
        <v>71</v>
      </c>
      <c r="C431">
        <v>140</v>
      </c>
      <c r="D431" s="404">
        <v>45118</v>
      </c>
      <c r="E431" t="s">
        <v>2619</v>
      </c>
      <c r="F431">
        <v>35.06</v>
      </c>
      <c r="G431" t="s">
        <v>2620</v>
      </c>
      <c r="H431" t="s">
        <v>1180</v>
      </c>
    </row>
    <row r="432" spans="1:8" x14ac:dyDescent="0.25">
      <c r="A432">
        <v>7457</v>
      </c>
      <c r="B432" t="s">
        <v>71</v>
      </c>
      <c r="C432">
        <v>160</v>
      </c>
      <c r="D432" s="404">
        <v>45118</v>
      </c>
      <c r="E432" t="s">
        <v>2619</v>
      </c>
      <c r="F432">
        <v>34.53</v>
      </c>
      <c r="G432" t="s">
        <v>2614</v>
      </c>
      <c r="H432" t="s">
        <v>1180</v>
      </c>
    </row>
    <row r="433" spans="1:8" x14ac:dyDescent="0.25">
      <c r="A433">
        <v>7457</v>
      </c>
      <c r="B433" t="s">
        <v>71</v>
      </c>
      <c r="C433">
        <v>160</v>
      </c>
      <c r="D433" s="404">
        <v>45118</v>
      </c>
      <c r="E433" t="s">
        <v>2619</v>
      </c>
      <c r="F433">
        <v>-69.06</v>
      </c>
      <c r="G433" t="s">
        <v>2614</v>
      </c>
      <c r="H433" t="s">
        <v>1180</v>
      </c>
    </row>
    <row r="434" spans="1:8" x14ac:dyDescent="0.25">
      <c r="A434">
        <v>7457</v>
      </c>
      <c r="B434" t="s">
        <v>71</v>
      </c>
      <c r="C434">
        <v>160</v>
      </c>
      <c r="D434" s="404">
        <v>45118</v>
      </c>
      <c r="E434" t="s">
        <v>2619</v>
      </c>
      <c r="F434">
        <v>10.52</v>
      </c>
      <c r="G434" t="s">
        <v>2620</v>
      </c>
      <c r="H434" t="s">
        <v>1180</v>
      </c>
    </row>
    <row r="435" spans="1:8" x14ac:dyDescent="0.25">
      <c r="A435">
        <v>7457</v>
      </c>
      <c r="B435" t="s">
        <v>71</v>
      </c>
      <c r="C435">
        <v>935</v>
      </c>
      <c r="D435" s="404">
        <v>45118</v>
      </c>
      <c r="E435" t="s">
        <v>2619</v>
      </c>
      <c r="F435">
        <v>28.77</v>
      </c>
      <c r="G435" t="s">
        <v>2614</v>
      </c>
      <c r="H435" t="s">
        <v>1180</v>
      </c>
    </row>
    <row r="436" spans="1:8" x14ac:dyDescent="0.25">
      <c r="A436">
        <v>7457</v>
      </c>
      <c r="B436" t="s">
        <v>71</v>
      </c>
      <c r="C436">
        <v>935</v>
      </c>
      <c r="D436" s="404">
        <v>45118</v>
      </c>
      <c r="E436" t="s">
        <v>2619</v>
      </c>
      <c r="F436">
        <v>-57.56</v>
      </c>
      <c r="G436" t="s">
        <v>2614</v>
      </c>
      <c r="H436" t="s">
        <v>1180</v>
      </c>
    </row>
    <row r="437" spans="1:8" x14ac:dyDescent="0.25">
      <c r="A437">
        <v>7457</v>
      </c>
      <c r="B437" t="s">
        <v>71</v>
      </c>
      <c r="C437">
        <v>935</v>
      </c>
      <c r="D437" s="404">
        <v>45118</v>
      </c>
      <c r="E437" t="s">
        <v>2619</v>
      </c>
      <c r="F437">
        <v>8.77</v>
      </c>
      <c r="G437" t="s">
        <v>2620</v>
      </c>
      <c r="H437" t="s">
        <v>1180</v>
      </c>
    </row>
    <row r="438" spans="1:8" x14ac:dyDescent="0.25">
      <c r="A438">
        <v>7457</v>
      </c>
      <c r="B438" t="s">
        <v>71</v>
      </c>
      <c r="C438">
        <v>110</v>
      </c>
      <c r="D438" s="404">
        <v>45124</v>
      </c>
      <c r="E438" t="s">
        <v>2619</v>
      </c>
      <c r="F438">
        <v>27.39</v>
      </c>
      <c r="G438" t="s">
        <v>2620</v>
      </c>
      <c r="H438" t="s">
        <v>1180</v>
      </c>
    </row>
    <row r="439" spans="1:8" x14ac:dyDescent="0.25">
      <c r="A439">
        <v>7457</v>
      </c>
      <c r="B439" t="s">
        <v>71</v>
      </c>
      <c r="C439">
        <v>112</v>
      </c>
      <c r="D439" s="404">
        <v>45124</v>
      </c>
      <c r="E439" t="s">
        <v>2619</v>
      </c>
      <c r="F439">
        <v>13.7</v>
      </c>
      <c r="G439" t="s">
        <v>2620</v>
      </c>
      <c r="H439" t="s">
        <v>1180</v>
      </c>
    </row>
    <row r="440" spans="1:8" x14ac:dyDescent="0.25">
      <c r="A440">
        <v>7457</v>
      </c>
      <c r="B440" t="s">
        <v>71</v>
      </c>
      <c r="C440">
        <v>120</v>
      </c>
      <c r="D440" s="404">
        <v>45124</v>
      </c>
      <c r="E440" t="s">
        <v>2619</v>
      </c>
      <c r="F440">
        <v>30.13</v>
      </c>
      <c r="G440" t="s">
        <v>2620</v>
      </c>
      <c r="H440" t="s">
        <v>1180</v>
      </c>
    </row>
    <row r="441" spans="1:8" x14ac:dyDescent="0.25">
      <c r="A441">
        <v>7457</v>
      </c>
      <c r="B441" t="s">
        <v>71</v>
      </c>
      <c r="C441">
        <v>130</v>
      </c>
      <c r="D441" s="404">
        <v>45124</v>
      </c>
      <c r="E441" t="s">
        <v>2619</v>
      </c>
      <c r="F441">
        <v>23.29</v>
      </c>
      <c r="G441" t="s">
        <v>2620</v>
      </c>
      <c r="H441" t="s">
        <v>1180</v>
      </c>
    </row>
    <row r="442" spans="1:8" x14ac:dyDescent="0.25">
      <c r="A442">
        <v>7457</v>
      </c>
      <c r="B442" t="s">
        <v>71</v>
      </c>
      <c r="C442">
        <v>140</v>
      </c>
      <c r="D442" s="404">
        <v>45124</v>
      </c>
      <c r="E442" t="s">
        <v>2619</v>
      </c>
      <c r="F442">
        <v>27.39</v>
      </c>
      <c r="G442" t="s">
        <v>2620</v>
      </c>
      <c r="H442" t="s">
        <v>1180</v>
      </c>
    </row>
    <row r="443" spans="1:8" x14ac:dyDescent="0.25">
      <c r="A443">
        <v>7457</v>
      </c>
      <c r="B443" t="s">
        <v>71</v>
      </c>
      <c r="C443">
        <v>160</v>
      </c>
      <c r="D443" s="404">
        <v>45124</v>
      </c>
      <c r="E443" t="s">
        <v>2619</v>
      </c>
      <c r="F443">
        <v>8.2200000000000006</v>
      </c>
      <c r="G443" t="s">
        <v>2620</v>
      </c>
      <c r="H443" t="s">
        <v>1180</v>
      </c>
    </row>
    <row r="444" spans="1:8" x14ac:dyDescent="0.25">
      <c r="A444">
        <v>7457</v>
      </c>
      <c r="B444" t="s">
        <v>71</v>
      </c>
      <c r="C444">
        <v>935</v>
      </c>
      <c r="D444" s="404">
        <v>45124</v>
      </c>
      <c r="E444" t="s">
        <v>2619</v>
      </c>
      <c r="F444">
        <v>6.85</v>
      </c>
      <c r="G444" t="s">
        <v>2620</v>
      </c>
      <c r="H444" t="s">
        <v>1180</v>
      </c>
    </row>
    <row r="445" spans="1:8" x14ac:dyDescent="0.25">
      <c r="A445">
        <v>7457</v>
      </c>
      <c r="B445" t="s">
        <v>71</v>
      </c>
      <c r="C445">
        <v>110</v>
      </c>
      <c r="D445" s="404">
        <v>45126</v>
      </c>
      <c r="E445" t="s">
        <v>2619</v>
      </c>
      <c r="F445">
        <v>94.8</v>
      </c>
      <c r="G445" t="s">
        <v>2614</v>
      </c>
      <c r="H445" t="s">
        <v>1180</v>
      </c>
    </row>
    <row r="446" spans="1:8" x14ac:dyDescent="0.25">
      <c r="A446">
        <v>7457</v>
      </c>
      <c r="B446" t="s">
        <v>71</v>
      </c>
      <c r="C446">
        <v>112</v>
      </c>
      <c r="D446" s="404">
        <v>45126</v>
      </c>
      <c r="E446" t="s">
        <v>2619</v>
      </c>
      <c r="F446">
        <v>47.4</v>
      </c>
      <c r="G446" t="s">
        <v>2614</v>
      </c>
      <c r="H446" t="s">
        <v>1180</v>
      </c>
    </row>
    <row r="447" spans="1:8" x14ac:dyDescent="0.25">
      <c r="A447">
        <v>7457</v>
      </c>
      <c r="B447" t="s">
        <v>71</v>
      </c>
      <c r="C447">
        <v>120</v>
      </c>
      <c r="D447" s="404">
        <v>45126</v>
      </c>
      <c r="E447" t="s">
        <v>2619</v>
      </c>
      <c r="F447">
        <v>104.28</v>
      </c>
      <c r="G447" t="s">
        <v>2614</v>
      </c>
      <c r="H447" t="s">
        <v>1180</v>
      </c>
    </row>
    <row r="448" spans="1:8" x14ac:dyDescent="0.25">
      <c r="A448">
        <v>7457</v>
      </c>
      <c r="B448" t="s">
        <v>71</v>
      </c>
      <c r="C448">
        <v>130</v>
      </c>
      <c r="D448" s="404">
        <v>45126</v>
      </c>
      <c r="E448" t="s">
        <v>2619</v>
      </c>
      <c r="F448">
        <v>80.58</v>
      </c>
      <c r="G448" t="s">
        <v>2614</v>
      </c>
      <c r="H448" t="s">
        <v>1180</v>
      </c>
    </row>
    <row r="449" spans="1:8" x14ac:dyDescent="0.25">
      <c r="A449">
        <v>7457</v>
      </c>
      <c r="B449" t="s">
        <v>71</v>
      </c>
      <c r="C449">
        <v>140</v>
      </c>
      <c r="D449" s="404">
        <v>45126</v>
      </c>
      <c r="E449" t="s">
        <v>2619</v>
      </c>
      <c r="F449">
        <v>94.8</v>
      </c>
      <c r="G449" t="s">
        <v>2614</v>
      </c>
      <c r="H449" t="s">
        <v>1180</v>
      </c>
    </row>
    <row r="450" spans="1:8" x14ac:dyDescent="0.25">
      <c r="A450">
        <v>7457</v>
      </c>
      <c r="B450" t="s">
        <v>71</v>
      </c>
      <c r="C450">
        <v>160</v>
      </c>
      <c r="D450" s="404">
        <v>45126</v>
      </c>
      <c r="E450" t="s">
        <v>2619</v>
      </c>
      <c r="F450">
        <v>28.44</v>
      </c>
      <c r="G450" t="s">
        <v>2614</v>
      </c>
      <c r="H450" t="s">
        <v>1180</v>
      </c>
    </row>
    <row r="451" spans="1:8" x14ac:dyDescent="0.25">
      <c r="A451">
        <v>7457</v>
      </c>
      <c r="B451" t="s">
        <v>71</v>
      </c>
      <c r="C451">
        <v>935</v>
      </c>
      <c r="D451" s="404">
        <v>45126</v>
      </c>
      <c r="E451" t="s">
        <v>2619</v>
      </c>
      <c r="F451">
        <v>23.7</v>
      </c>
      <c r="G451" t="s">
        <v>2614</v>
      </c>
      <c r="H451" t="s">
        <v>1180</v>
      </c>
    </row>
    <row r="452" spans="1:8" x14ac:dyDescent="0.25">
      <c r="A452">
        <v>7457</v>
      </c>
      <c r="B452" t="s">
        <v>71</v>
      </c>
      <c r="C452">
        <v>110</v>
      </c>
      <c r="D452" s="404">
        <v>45132</v>
      </c>
      <c r="E452" t="s">
        <v>2619</v>
      </c>
      <c r="F452">
        <v>42.73</v>
      </c>
      <c r="G452" t="s">
        <v>2620</v>
      </c>
      <c r="H452" t="s">
        <v>1180</v>
      </c>
    </row>
    <row r="453" spans="1:8" x14ac:dyDescent="0.25">
      <c r="A453">
        <v>7457</v>
      </c>
      <c r="B453" t="s">
        <v>71</v>
      </c>
      <c r="C453">
        <v>112</v>
      </c>
      <c r="D453" s="404">
        <v>45132</v>
      </c>
      <c r="E453" t="s">
        <v>2619</v>
      </c>
      <c r="F453">
        <v>21.37</v>
      </c>
      <c r="G453" t="s">
        <v>2620</v>
      </c>
      <c r="H453" t="s">
        <v>1180</v>
      </c>
    </row>
    <row r="454" spans="1:8" x14ac:dyDescent="0.25">
      <c r="A454">
        <v>7457</v>
      </c>
      <c r="B454" t="s">
        <v>71</v>
      </c>
      <c r="C454">
        <v>120</v>
      </c>
      <c r="D454" s="404">
        <v>45132</v>
      </c>
      <c r="E454" t="s">
        <v>2619</v>
      </c>
      <c r="F454">
        <v>47</v>
      </c>
      <c r="G454" t="s">
        <v>2620</v>
      </c>
      <c r="H454" t="s">
        <v>1180</v>
      </c>
    </row>
    <row r="455" spans="1:8" x14ac:dyDescent="0.25">
      <c r="A455">
        <v>7457</v>
      </c>
      <c r="B455" t="s">
        <v>71</v>
      </c>
      <c r="C455">
        <v>130</v>
      </c>
      <c r="D455" s="404">
        <v>45132</v>
      </c>
      <c r="E455" t="s">
        <v>2619</v>
      </c>
      <c r="F455">
        <v>36.32</v>
      </c>
      <c r="G455" t="s">
        <v>2620</v>
      </c>
      <c r="H455" t="s">
        <v>1180</v>
      </c>
    </row>
    <row r="456" spans="1:8" x14ac:dyDescent="0.25">
      <c r="A456">
        <v>7457</v>
      </c>
      <c r="B456" t="s">
        <v>71</v>
      </c>
      <c r="C456">
        <v>140</v>
      </c>
      <c r="D456" s="404">
        <v>45132</v>
      </c>
      <c r="E456" t="s">
        <v>2619</v>
      </c>
      <c r="F456">
        <v>42.73</v>
      </c>
      <c r="G456" t="s">
        <v>2620</v>
      </c>
      <c r="H456" t="s">
        <v>1180</v>
      </c>
    </row>
    <row r="457" spans="1:8" x14ac:dyDescent="0.25">
      <c r="A457">
        <v>7457</v>
      </c>
      <c r="B457" t="s">
        <v>71</v>
      </c>
      <c r="C457">
        <v>160</v>
      </c>
      <c r="D457" s="404">
        <v>45132</v>
      </c>
      <c r="E457" t="s">
        <v>2619</v>
      </c>
      <c r="F457">
        <v>12.82</v>
      </c>
      <c r="G457" t="s">
        <v>2620</v>
      </c>
      <c r="H457" t="s">
        <v>1180</v>
      </c>
    </row>
    <row r="458" spans="1:8" x14ac:dyDescent="0.25">
      <c r="A458">
        <v>7457</v>
      </c>
      <c r="B458" t="s">
        <v>71</v>
      </c>
      <c r="C458">
        <v>935</v>
      </c>
      <c r="D458" s="404">
        <v>45132</v>
      </c>
      <c r="E458" t="s">
        <v>2619</v>
      </c>
      <c r="F458">
        <v>10.69</v>
      </c>
      <c r="G458" t="s">
        <v>2620</v>
      </c>
      <c r="H458" t="s">
        <v>1180</v>
      </c>
    </row>
    <row r="459" spans="1:8" x14ac:dyDescent="0.25">
      <c r="A459">
        <v>7457</v>
      </c>
      <c r="B459" t="s">
        <v>71</v>
      </c>
      <c r="C459">
        <v>110</v>
      </c>
      <c r="D459" s="404">
        <v>45136</v>
      </c>
      <c r="E459" t="s">
        <v>2619</v>
      </c>
      <c r="F459">
        <v>38.35</v>
      </c>
      <c r="G459" t="s">
        <v>2620</v>
      </c>
      <c r="H459" t="s">
        <v>1180</v>
      </c>
    </row>
    <row r="460" spans="1:8" x14ac:dyDescent="0.25">
      <c r="A460">
        <v>7457</v>
      </c>
      <c r="B460" t="s">
        <v>71</v>
      </c>
      <c r="C460">
        <v>112</v>
      </c>
      <c r="D460" s="404">
        <v>45136</v>
      </c>
      <c r="E460" t="s">
        <v>2619</v>
      </c>
      <c r="F460">
        <v>19.170000000000002</v>
      </c>
      <c r="G460" t="s">
        <v>2620</v>
      </c>
      <c r="H460" t="s">
        <v>1180</v>
      </c>
    </row>
    <row r="461" spans="1:8" x14ac:dyDescent="0.25">
      <c r="A461">
        <v>7457</v>
      </c>
      <c r="B461" t="s">
        <v>71</v>
      </c>
      <c r="C461">
        <v>120</v>
      </c>
      <c r="D461" s="404">
        <v>45136</v>
      </c>
      <c r="E461" t="s">
        <v>2619</v>
      </c>
      <c r="F461">
        <v>42.18</v>
      </c>
      <c r="G461" t="s">
        <v>2620</v>
      </c>
      <c r="H461" t="s">
        <v>1180</v>
      </c>
    </row>
    <row r="462" spans="1:8" x14ac:dyDescent="0.25">
      <c r="A462">
        <v>7457</v>
      </c>
      <c r="B462" t="s">
        <v>71</v>
      </c>
      <c r="C462">
        <v>130</v>
      </c>
      <c r="D462" s="404">
        <v>45136</v>
      </c>
      <c r="E462" t="s">
        <v>2619</v>
      </c>
      <c r="F462">
        <v>32.6</v>
      </c>
      <c r="G462" t="s">
        <v>2620</v>
      </c>
      <c r="H462" t="s">
        <v>1180</v>
      </c>
    </row>
    <row r="463" spans="1:8" x14ac:dyDescent="0.25">
      <c r="A463">
        <v>7457</v>
      </c>
      <c r="B463" t="s">
        <v>71</v>
      </c>
      <c r="C463">
        <v>140</v>
      </c>
      <c r="D463" s="404">
        <v>45136</v>
      </c>
      <c r="E463" t="s">
        <v>2619</v>
      </c>
      <c r="F463">
        <v>38.35</v>
      </c>
      <c r="G463" t="s">
        <v>2620</v>
      </c>
      <c r="H463" t="s">
        <v>1180</v>
      </c>
    </row>
    <row r="464" spans="1:8" x14ac:dyDescent="0.25">
      <c r="A464">
        <v>7457</v>
      </c>
      <c r="B464" t="s">
        <v>71</v>
      </c>
      <c r="C464">
        <v>160</v>
      </c>
      <c r="D464" s="404">
        <v>45136</v>
      </c>
      <c r="E464" t="s">
        <v>2619</v>
      </c>
      <c r="F464">
        <v>11.5</v>
      </c>
      <c r="G464" t="s">
        <v>2620</v>
      </c>
      <c r="H464" t="s">
        <v>1180</v>
      </c>
    </row>
    <row r="465" spans="1:8" x14ac:dyDescent="0.25">
      <c r="A465">
        <v>7457</v>
      </c>
      <c r="B465" t="s">
        <v>71</v>
      </c>
      <c r="C465">
        <v>935</v>
      </c>
      <c r="D465" s="404">
        <v>45136</v>
      </c>
      <c r="E465" t="s">
        <v>2619</v>
      </c>
      <c r="F465">
        <v>9.59</v>
      </c>
      <c r="G465" t="s">
        <v>2620</v>
      </c>
      <c r="H465" t="s">
        <v>1180</v>
      </c>
    </row>
    <row r="466" spans="1:8" x14ac:dyDescent="0.25">
      <c r="A466">
        <v>7457</v>
      </c>
      <c r="B466" t="s">
        <v>71</v>
      </c>
      <c r="C466">
        <v>110</v>
      </c>
      <c r="D466" s="404">
        <v>45139</v>
      </c>
      <c r="E466" t="s">
        <v>2619</v>
      </c>
      <c r="F466">
        <v>37.299999999999997</v>
      </c>
      <c r="G466" t="s">
        <v>2620</v>
      </c>
      <c r="H466" t="s">
        <v>1180</v>
      </c>
    </row>
    <row r="467" spans="1:8" x14ac:dyDescent="0.25">
      <c r="A467">
        <v>7457</v>
      </c>
      <c r="B467" t="s">
        <v>71</v>
      </c>
      <c r="C467">
        <v>112</v>
      </c>
      <c r="D467" s="404">
        <v>45139</v>
      </c>
      <c r="E467" t="s">
        <v>2619</v>
      </c>
      <c r="F467">
        <v>18.649999999999999</v>
      </c>
      <c r="G467" t="s">
        <v>2620</v>
      </c>
      <c r="H467" t="s">
        <v>1180</v>
      </c>
    </row>
    <row r="468" spans="1:8" x14ac:dyDescent="0.25">
      <c r="A468">
        <v>7457</v>
      </c>
      <c r="B468" t="s">
        <v>71</v>
      </c>
      <c r="C468">
        <v>120</v>
      </c>
      <c r="D468" s="404">
        <v>45139</v>
      </c>
      <c r="E468" t="s">
        <v>2619</v>
      </c>
      <c r="F468">
        <v>41.03</v>
      </c>
      <c r="G468" t="s">
        <v>2620</v>
      </c>
      <c r="H468" t="s">
        <v>1180</v>
      </c>
    </row>
    <row r="469" spans="1:8" x14ac:dyDescent="0.25">
      <c r="A469">
        <v>7457</v>
      </c>
      <c r="B469" t="s">
        <v>71</v>
      </c>
      <c r="C469">
        <v>130</v>
      </c>
      <c r="D469" s="404">
        <v>45139</v>
      </c>
      <c r="E469" t="s">
        <v>2619</v>
      </c>
      <c r="F469">
        <v>31.71</v>
      </c>
      <c r="G469" t="s">
        <v>2620</v>
      </c>
      <c r="H469" t="s">
        <v>1180</v>
      </c>
    </row>
    <row r="470" spans="1:8" x14ac:dyDescent="0.25">
      <c r="A470">
        <v>7457</v>
      </c>
      <c r="B470" t="s">
        <v>71</v>
      </c>
      <c r="C470">
        <v>140</v>
      </c>
      <c r="D470" s="404">
        <v>45139</v>
      </c>
      <c r="E470" t="s">
        <v>2619</v>
      </c>
      <c r="F470">
        <v>37.299999999999997</v>
      </c>
      <c r="G470" t="s">
        <v>2620</v>
      </c>
      <c r="H470" t="s">
        <v>1180</v>
      </c>
    </row>
    <row r="471" spans="1:8" x14ac:dyDescent="0.25">
      <c r="A471">
        <v>7457</v>
      </c>
      <c r="B471" t="s">
        <v>71</v>
      </c>
      <c r="C471">
        <v>160</v>
      </c>
      <c r="D471" s="404">
        <v>45139</v>
      </c>
      <c r="E471" t="s">
        <v>2619</v>
      </c>
      <c r="F471">
        <v>11.19</v>
      </c>
      <c r="G471" t="s">
        <v>2620</v>
      </c>
      <c r="H471" t="s">
        <v>1180</v>
      </c>
    </row>
    <row r="472" spans="1:8" x14ac:dyDescent="0.25">
      <c r="A472">
        <v>7457</v>
      </c>
      <c r="B472" t="s">
        <v>71</v>
      </c>
      <c r="C472">
        <v>935</v>
      </c>
      <c r="D472" s="404">
        <v>45139</v>
      </c>
      <c r="E472" t="s">
        <v>2619</v>
      </c>
      <c r="F472">
        <v>9.33</v>
      </c>
      <c r="G472" t="s">
        <v>2620</v>
      </c>
      <c r="H472" t="s">
        <v>1180</v>
      </c>
    </row>
    <row r="473" spans="1:8" x14ac:dyDescent="0.25">
      <c r="A473">
        <v>7457</v>
      </c>
      <c r="B473" t="s">
        <v>71</v>
      </c>
      <c r="C473">
        <v>110</v>
      </c>
      <c r="D473" s="404">
        <v>45145</v>
      </c>
      <c r="E473" t="s">
        <v>2619</v>
      </c>
      <c r="F473">
        <v>36.159999999999997</v>
      </c>
      <c r="G473" t="s">
        <v>2620</v>
      </c>
      <c r="H473" t="s">
        <v>1180</v>
      </c>
    </row>
    <row r="474" spans="1:8" x14ac:dyDescent="0.25">
      <c r="A474">
        <v>7457</v>
      </c>
      <c r="B474" t="s">
        <v>71</v>
      </c>
      <c r="C474">
        <v>112</v>
      </c>
      <c r="D474" s="404">
        <v>45145</v>
      </c>
      <c r="E474" t="s">
        <v>2619</v>
      </c>
      <c r="F474">
        <v>18.079999999999998</v>
      </c>
      <c r="G474" t="s">
        <v>2620</v>
      </c>
      <c r="H474" t="s">
        <v>1180</v>
      </c>
    </row>
    <row r="475" spans="1:8" x14ac:dyDescent="0.25">
      <c r="A475">
        <v>7457</v>
      </c>
      <c r="B475" t="s">
        <v>71</v>
      </c>
      <c r="C475">
        <v>120</v>
      </c>
      <c r="D475" s="404">
        <v>45145</v>
      </c>
      <c r="E475" t="s">
        <v>2619</v>
      </c>
      <c r="F475">
        <v>39.770000000000003</v>
      </c>
      <c r="G475" t="s">
        <v>2620</v>
      </c>
      <c r="H475" t="s">
        <v>1180</v>
      </c>
    </row>
    <row r="476" spans="1:8" x14ac:dyDescent="0.25">
      <c r="A476">
        <v>7457</v>
      </c>
      <c r="B476" t="s">
        <v>71</v>
      </c>
      <c r="C476">
        <v>130</v>
      </c>
      <c r="D476" s="404">
        <v>45145</v>
      </c>
      <c r="E476" t="s">
        <v>2619</v>
      </c>
      <c r="F476">
        <v>30.73</v>
      </c>
      <c r="G476" t="s">
        <v>2620</v>
      </c>
      <c r="H476" t="s">
        <v>1180</v>
      </c>
    </row>
    <row r="477" spans="1:8" x14ac:dyDescent="0.25">
      <c r="A477">
        <v>7457</v>
      </c>
      <c r="B477" t="s">
        <v>71</v>
      </c>
      <c r="C477">
        <v>140</v>
      </c>
      <c r="D477" s="404">
        <v>45145</v>
      </c>
      <c r="E477" t="s">
        <v>2619</v>
      </c>
      <c r="F477">
        <v>36.159999999999997</v>
      </c>
      <c r="G477" t="s">
        <v>2620</v>
      </c>
      <c r="H477" t="s">
        <v>1180</v>
      </c>
    </row>
    <row r="478" spans="1:8" x14ac:dyDescent="0.25">
      <c r="A478">
        <v>7457</v>
      </c>
      <c r="B478" t="s">
        <v>71</v>
      </c>
      <c r="C478">
        <v>160</v>
      </c>
      <c r="D478" s="404">
        <v>45145</v>
      </c>
      <c r="E478" t="s">
        <v>2619</v>
      </c>
      <c r="F478">
        <v>10.84</v>
      </c>
      <c r="G478" t="s">
        <v>2620</v>
      </c>
      <c r="H478" t="s">
        <v>1180</v>
      </c>
    </row>
    <row r="479" spans="1:8" x14ac:dyDescent="0.25">
      <c r="A479">
        <v>7457</v>
      </c>
      <c r="B479" t="s">
        <v>71</v>
      </c>
      <c r="C479">
        <v>935</v>
      </c>
      <c r="D479" s="404">
        <v>45145</v>
      </c>
      <c r="E479" t="s">
        <v>2619</v>
      </c>
      <c r="F479">
        <v>9.0399999999999991</v>
      </c>
      <c r="G479" t="s">
        <v>2620</v>
      </c>
      <c r="H479" t="s">
        <v>1180</v>
      </c>
    </row>
    <row r="480" spans="1:8" x14ac:dyDescent="0.25">
      <c r="A480">
        <v>7457</v>
      </c>
      <c r="B480" t="s">
        <v>71</v>
      </c>
      <c r="C480">
        <v>110</v>
      </c>
      <c r="D480" s="404">
        <v>45153</v>
      </c>
      <c r="E480" t="s">
        <v>2619</v>
      </c>
      <c r="F480">
        <v>3.6</v>
      </c>
      <c r="G480" t="s">
        <v>313</v>
      </c>
      <c r="H480" t="s">
        <v>1180</v>
      </c>
    </row>
    <row r="481" spans="1:8" x14ac:dyDescent="0.25">
      <c r="A481">
        <v>7457</v>
      </c>
      <c r="B481" t="s">
        <v>71</v>
      </c>
      <c r="C481">
        <v>112</v>
      </c>
      <c r="D481" s="404">
        <v>45153</v>
      </c>
      <c r="E481" t="s">
        <v>2619</v>
      </c>
      <c r="F481">
        <v>1.8</v>
      </c>
      <c r="G481" t="s">
        <v>313</v>
      </c>
      <c r="H481" t="s">
        <v>1180</v>
      </c>
    </row>
    <row r="482" spans="1:8" x14ac:dyDescent="0.25">
      <c r="A482">
        <v>7457</v>
      </c>
      <c r="B482" t="s">
        <v>71</v>
      </c>
      <c r="C482">
        <v>120</v>
      </c>
      <c r="D482" s="404">
        <v>45153</v>
      </c>
      <c r="E482" t="s">
        <v>2619</v>
      </c>
      <c r="F482">
        <v>3.96</v>
      </c>
      <c r="G482" t="s">
        <v>313</v>
      </c>
      <c r="H482" t="s">
        <v>1180</v>
      </c>
    </row>
    <row r="483" spans="1:8" x14ac:dyDescent="0.25">
      <c r="A483">
        <v>7457</v>
      </c>
      <c r="B483" t="s">
        <v>71</v>
      </c>
      <c r="C483">
        <v>130</v>
      </c>
      <c r="D483" s="404">
        <v>45153</v>
      </c>
      <c r="E483" t="s">
        <v>2619</v>
      </c>
      <c r="F483">
        <v>3.06</v>
      </c>
      <c r="G483" t="s">
        <v>313</v>
      </c>
      <c r="H483" t="s">
        <v>1180</v>
      </c>
    </row>
    <row r="484" spans="1:8" x14ac:dyDescent="0.25">
      <c r="A484">
        <v>7457</v>
      </c>
      <c r="B484" t="s">
        <v>71</v>
      </c>
      <c r="C484">
        <v>140</v>
      </c>
      <c r="D484" s="404">
        <v>45153</v>
      </c>
      <c r="E484" t="s">
        <v>2619</v>
      </c>
      <c r="F484">
        <v>3.6</v>
      </c>
      <c r="G484" t="s">
        <v>313</v>
      </c>
      <c r="H484" t="s">
        <v>1180</v>
      </c>
    </row>
    <row r="485" spans="1:8" x14ac:dyDescent="0.25">
      <c r="A485">
        <v>7457</v>
      </c>
      <c r="B485" t="s">
        <v>71</v>
      </c>
      <c r="C485">
        <v>160</v>
      </c>
      <c r="D485" s="404">
        <v>45153</v>
      </c>
      <c r="E485" t="s">
        <v>2619</v>
      </c>
      <c r="F485">
        <v>1.08</v>
      </c>
      <c r="G485" t="s">
        <v>313</v>
      </c>
      <c r="H485" t="s">
        <v>1180</v>
      </c>
    </row>
    <row r="486" spans="1:8" x14ac:dyDescent="0.25">
      <c r="A486">
        <v>7457</v>
      </c>
      <c r="B486" t="s">
        <v>71</v>
      </c>
      <c r="C486">
        <v>935</v>
      </c>
      <c r="D486" s="404">
        <v>45153</v>
      </c>
      <c r="E486" t="s">
        <v>2619</v>
      </c>
      <c r="F486">
        <v>0.9</v>
      </c>
      <c r="G486" t="s">
        <v>313</v>
      </c>
      <c r="H486" t="s">
        <v>1180</v>
      </c>
    </row>
    <row r="487" spans="1:8" x14ac:dyDescent="0.25">
      <c r="A487">
        <v>7457</v>
      </c>
      <c r="B487" t="s">
        <v>71</v>
      </c>
      <c r="C487">
        <v>110</v>
      </c>
      <c r="D487" s="404">
        <v>45156</v>
      </c>
      <c r="E487" t="s">
        <v>2619</v>
      </c>
      <c r="F487">
        <v>41.63</v>
      </c>
      <c r="G487" t="s">
        <v>2620</v>
      </c>
      <c r="H487" t="s">
        <v>1180</v>
      </c>
    </row>
    <row r="488" spans="1:8" x14ac:dyDescent="0.25">
      <c r="A488">
        <v>7457</v>
      </c>
      <c r="B488" t="s">
        <v>71</v>
      </c>
      <c r="C488">
        <v>112</v>
      </c>
      <c r="D488" s="404">
        <v>45156</v>
      </c>
      <c r="E488" t="s">
        <v>2619</v>
      </c>
      <c r="F488">
        <v>20.82</v>
      </c>
      <c r="G488" t="s">
        <v>2620</v>
      </c>
      <c r="H488" t="s">
        <v>1180</v>
      </c>
    </row>
    <row r="489" spans="1:8" x14ac:dyDescent="0.25">
      <c r="A489">
        <v>7457</v>
      </c>
      <c r="B489" t="s">
        <v>71</v>
      </c>
      <c r="C489">
        <v>120</v>
      </c>
      <c r="D489" s="404">
        <v>45156</v>
      </c>
      <c r="E489" t="s">
        <v>2619</v>
      </c>
      <c r="F489">
        <v>45.8</v>
      </c>
      <c r="G489" t="s">
        <v>2620</v>
      </c>
      <c r="H489" t="s">
        <v>1180</v>
      </c>
    </row>
    <row r="490" spans="1:8" x14ac:dyDescent="0.25">
      <c r="A490">
        <v>7457</v>
      </c>
      <c r="B490" t="s">
        <v>71</v>
      </c>
      <c r="C490">
        <v>130</v>
      </c>
      <c r="D490" s="404">
        <v>45156</v>
      </c>
      <c r="E490" t="s">
        <v>2619</v>
      </c>
      <c r="F490">
        <v>35.39</v>
      </c>
      <c r="G490" t="s">
        <v>2620</v>
      </c>
      <c r="H490" t="s">
        <v>1180</v>
      </c>
    </row>
    <row r="491" spans="1:8" x14ac:dyDescent="0.25">
      <c r="A491">
        <v>7457</v>
      </c>
      <c r="B491" t="s">
        <v>71</v>
      </c>
      <c r="C491">
        <v>140</v>
      </c>
      <c r="D491" s="404">
        <v>45156</v>
      </c>
      <c r="E491" t="s">
        <v>2619</v>
      </c>
      <c r="F491">
        <v>41.63</v>
      </c>
      <c r="G491" t="s">
        <v>2620</v>
      </c>
      <c r="H491" t="s">
        <v>1180</v>
      </c>
    </row>
    <row r="492" spans="1:8" x14ac:dyDescent="0.25">
      <c r="A492">
        <v>7457</v>
      </c>
      <c r="B492" t="s">
        <v>71</v>
      </c>
      <c r="C492">
        <v>160</v>
      </c>
      <c r="D492" s="404">
        <v>45156</v>
      </c>
      <c r="E492" t="s">
        <v>2619</v>
      </c>
      <c r="F492">
        <v>12.49</v>
      </c>
      <c r="G492" t="s">
        <v>2620</v>
      </c>
      <c r="H492" t="s">
        <v>1180</v>
      </c>
    </row>
    <row r="493" spans="1:8" x14ac:dyDescent="0.25">
      <c r="A493">
        <v>7457</v>
      </c>
      <c r="B493" t="s">
        <v>71</v>
      </c>
      <c r="C493">
        <v>935</v>
      </c>
      <c r="D493" s="404">
        <v>45156</v>
      </c>
      <c r="E493" t="s">
        <v>2619</v>
      </c>
      <c r="F493">
        <v>10.41</v>
      </c>
      <c r="G493" t="s">
        <v>2620</v>
      </c>
      <c r="H493" t="s">
        <v>1180</v>
      </c>
    </row>
    <row r="494" spans="1:8" x14ac:dyDescent="0.25">
      <c r="A494">
        <v>7457</v>
      </c>
      <c r="B494" t="s">
        <v>71</v>
      </c>
      <c r="C494">
        <v>110</v>
      </c>
      <c r="D494" s="404">
        <v>45166</v>
      </c>
      <c r="E494" t="s">
        <v>2619</v>
      </c>
      <c r="F494">
        <v>42.73</v>
      </c>
      <c r="G494" t="s">
        <v>2620</v>
      </c>
      <c r="H494" t="s">
        <v>1180</v>
      </c>
    </row>
    <row r="495" spans="1:8" x14ac:dyDescent="0.25">
      <c r="A495">
        <v>7457</v>
      </c>
      <c r="B495" t="s">
        <v>71</v>
      </c>
      <c r="C495">
        <v>112</v>
      </c>
      <c r="D495" s="404">
        <v>45166</v>
      </c>
      <c r="E495" t="s">
        <v>2619</v>
      </c>
      <c r="F495">
        <v>21.37</v>
      </c>
      <c r="G495" t="s">
        <v>2620</v>
      </c>
      <c r="H495" t="s">
        <v>1180</v>
      </c>
    </row>
    <row r="496" spans="1:8" x14ac:dyDescent="0.25">
      <c r="A496">
        <v>7457</v>
      </c>
      <c r="B496" t="s">
        <v>71</v>
      </c>
      <c r="C496">
        <v>120</v>
      </c>
      <c r="D496" s="404">
        <v>45166</v>
      </c>
      <c r="E496" t="s">
        <v>2619</v>
      </c>
      <c r="F496">
        <v>47</v>
      </c>
      <c r="G496" t="s">
        <v>2620</v>
      </c>
      <c r="H496" t="s">
        <v>1180</v>
      </c>
    </row>
    <row r="497" spans="1:8" x14ac:dyDescent="0.25">
      <c r="A497">
        <v>7457</v>
      </c>
      <c r="B497" t="s">
        <v>71</v>
      </c>
      <c r="C497">
        <v>130</v>
      </c>
      <c r="D497" s="404">
        <v>45166</v>
      </c>
      <c r="E497" t="s">
        <v>2619</v>
      </c>
      <c r="F497">
        <v>36.32</v>
      </c>
      <c r="G497" t="s">
        <v>2620</v>
      </c>
      <c r="H497" t="s">
        <v>1180</v>
      </c>
    </row>
    <row r="498" spans="1:8" x14ac:dyDescent="0.25">
      <c r="A498">
        <v>7457</v>
      </c>
      <c r="B498" t="s">
        <v>71</v>
      </c>
      <c r="C498">
        <v>140</v>
      </c>
      <c r="D498" s="404">
        <v>45166</v>
      </c>
      <c r="E498" t="s">
        <v>2619</v>
      </c>
      <c r="F498">
        <v>42.73</v>
      </c>
      <c r="G498" t="s">
        <v>2620</v>
      </c>
      <c r="H498" t="s">
        <v>1180</v>
      </c>
    </row>
    <row r="499" spans="1:8" x14ac:dyDescent="0.25">
      <c r="A499">
        <v>7457</v>
      </c>
      <c r="B499" t="s">
        <v>71</v>
      </c>
      <c r="C499">
        <v>160</v>
      </c>
      <c r="D499" s="404">
        <v>45166</v>
      </c>
      <c r="E499" t="s">
        <v>2619</v>
      </c>
      <c r="F499">
        <v>12.82</v>
      </c>
      <c r="G499" t="s">
        <v>2620</v>
      </c>
      <c r="H499" t="s">
        <v>1180</v>
      </c>
    </row>
    <row r="500" spans="1:8" x14ac:dyDescent="0.25">
      <c r="A500">
        <v>7457</v>
      </c>
      <c r="B500" t="s">
        <v>71</v>
      </c>
      <c r="C500">
        <v>935</v>
      </c>
      <c r="D500" s="404">
        <v>45166</v>
      </c>
      <c r="E500" t="s">
        <v>2619</v>
      </c>
      <c r="F500">
        <v>10.69</v>
      </c>
      <c r="G500" t="s">
        <v>2620</v>
      </c>
      <c r="H500" t="s">
        <v>1180</v>
      </c>
    </row>
    <row r="501" spans="1:8" x14ac:dyDescent="0.25">
      <c r="A501">
        <v>7457</v>
      </c>
      <c r="B501" t="s">
        <v>71</v>
      </c>
      <c r="C501">
        <v>110</v>
      </c>
      <c r="D501" s="404">
        <v>45169</v>
      </c>
      <c r="E501" t="s">
        <v>2619</v>
      </c>
      <c r="F501">
        <v>32.869999999999997</v>
      </c>
      <c r="G501" t="s">
        <v>2620</v>
      </c>
      <c r="H501" t="s">
        <v>1180</v>
      </c>
    </row>
    <row r="502" spans="1:8" x14ac:dyDescent="0.25">
      <c r="A502">
        <v>7457</v>
      </c>
      <c r="B502" t="s">
        <v>71</v>
      </c>
      <c r="C502">
        <v>112</v>
      </c>
      <c r="D502" s="404">
        <v>45169</v>
      </c>
      <c r="E502" t="s">
        <v>2619</v>
      </c>
      <c r="F502">
        <v>16.43</v>
      </c>
      <c r="G502" t="s">
        <v>2620</v>
      </c>
      <c r="H502" t="s">
        <v>1180</v>
      </c>
    </row>
    <row r="503" spans="1:8" x14ac:dyDescent="0.25">
      <c r="A503">
        <v>7457</v>
      </c>
      <c r="B503" t="s">
        <v>71</v>
      </c>
      <c r="C503">
        <v>120</v>
      </c>
      <c r="D503" s="404">
        <v>45169</v>
      </c>
      <c r="E503" t="s">
        <v>2619</v>
      </c>
      <c r="F503">
        <v>36.159999999999997</v>
      </c>
      <c r="G503" t="s">
        <v>2620</v>
      </c>
      <c r="H503" t="s">
        <v>1180</v>
      </c>
    </row>
    <row r="504" spans="1:8" x14ac:dyDescent="0.25">
      <c r="A504">
        <v>7457</v>
      </c>
      <c r="B504" t="s">
        <v>71</v>
      </c>
      <c r="C504">
        <v>130</v>
      </c>
      <c r="D504" s="404">
        <v>45169</v>
      </c>
      <c r="E504" t="s">
        <v>2619</v>
      </c>
      <c r="F504">
        <v>27.94</v>
      </c>
      <c r="G504" t="s">
        <v>2620</v>
      </c>
      <c r="H504" t="s">
        <v>1180</v>
      </c>
    </row>
    <row r="505" spans="1:8" x14ac:dyDescent="0.25">
      <c r="A505">
        <v>7457</v>
      </c>
      <c r="B505" t="s">
        <v>71</v>
      </c>
      <c r="C505">
        <v>140</v>
      </c>
      <c r="D505" s="404">
        <v>45169</v>
      </c>
      <c r="E505" t="s">
        <v>2619</v>
      </c>
      <c r="F505">
        <v>32.869999999999997</v>
      </c>
      <c r="G505" t="s">
        <v>2620</v>
      </c>
      <c r="H505" t="s">
        <v>1180</v>
      </c>
    </row>
    <row r="506" spans="1:8" x14ac:dyDescent="0.25">
      <c r="A506">
        <v>7457</v>
      </c>
      <c r="B506" t="s">
        <v>71</v>
      </c>
      <c r="C506">
        <v>160</v>
      </c>
      <c r="D506" s="404">
        <v>45169</v>
      </c>
      <c r="E506" t="s">
        <v>2619</v>
      </c>
      <c r="F506">
        <v>9.86</v>
      </c>
      <c r="G506" t="s">
        <v>2620</v>
      </c>
      <c r="H506" t="s">
        <v>1180</v>
      </c>
    </row>
    <row r="507" spans="1:8" x14ac:dyDescent="0.25">
      <c r="A507">
        <v>7457</v>
      </c>
      <c r="B507" t="s">
        <v>71</v>
      </c>
      <c r="C507">
        <v>935</v>
      </c>
      <c r="D507" s="404">
        <v>45169</v>
      </c>
      <c r="E507" t="s">
        <v>2619</v>
      </c>
      <c r="F507">
        <v>8.2200000000000006</v>
      </c>
      <c r="G507" t="s">
        <v>2620</v>
      </c>
      <c r="H507" t="s">
        <v>1180</v>
      </c>
    </row>
    <row r="508" spans="1:8" x14ac:dyDescent="0.25">
      <c r="A508">
        <v>7457</v>
      </c>
      <c r="B508" t="s">
        <v>71</v>
      </c>
      <c r="C508">
        <v>110</v>
      </c>
      <c r="D508" s="404">
        <v>45171</v>
      </c>
      <c r="E508" t="s">
        <v>2619</v>
      </c>
      <c r="F508">
        <v>71.22</v>
      </c>
      <c r="G508" t="s">
        <v>2620</v>
      </c>
      <c r="H508" t="s">
        <v>1180</v>
      </c>
    </row>
    <row r="509" spans="1:8" x14ac:dyDescent="0.25">
      <c r="A509">
        <v>7457</v>
      </c>
      <c r="B509" t="s">
        <v>71</v>
      </c>
      <c r="C509">
        <v>112</v>
      </c>
      <c r="D509" s="404">
        <v>45171</v>
      </c>
      <c r="E509" t="s">
        <v>2619</v>
      </c>
      <c r="F509">
        <v>35.61</v>
      </c>
      <c r="G509" t="s">
        <v>2620</v>
      </c>
      <c r="H509" t="s">
        <v>1180</v>
      </c>
    </row>
    <row r="510" spans="1:8" x14ac:dyDescent="0.25">
      <c r="A510">
        <v>7457</v>
      </c>
      <c r="B510" t="s">
        <v>71</v>
      </c>
      <c r="C510">
        <v>120</v>
      </c>
      <c r="D510" s="404">
        <v>45171</v>
      </c>
      <c r="E510" t="s">
        <v>2619</v>
      </c>
      <c r="F510">
        <v>78.34</v>
      </c>
      <c r="G510" t="s">
        <v>2620</v>
      </c>
      <c r="H510" t="s">
        <v>1180</v>
      </c>
    </row>
    <row r="511" spans="1:8" x14ac:dyDescent="0.25">
      <c r="A511">
        <v>7457</v>
      </c>
      <c r="B511" t="s">
        <v>71</v>
      </c>
      <c r="C511">
        <v>130</v>
      </c>
      <c r="D511" s="404">
        <v>45171</v>
      </c>
      <c r="E511" t="s">
        <v>2619</v>
      </c>
      <c r="F511">
        <v>60.54</v>
      </c>
      <c r="G511" t="s">
        <v>2620</v>
      </c>
      <c r="H511" t="s">
        <v>1180</v>
      </c>
    </row>
    <row r="512" spans="1:8" x14ac:dyDescent="0.25">
      <c r="A512">
        <v>7457</v>
      </c>
      <c r="B512" t="s">
        <v>71</v>
      </c>
      <c r="C512">
        <v>140</v>
      </c>
      <c r="D512" s="404">
        <v>45171</v>
      </c>
      <c r="E512" t="s">
        <v>2619</v>
      </c>
      <c r="F512">
        <v>71.22</v>
      </c>
      <c r="G512" t="s">
        <v>2620</v>
      </c>
      <c r="H512" t="s">
        <v>1180</v>
      </c>
    </row>
    <row r="513" spans="1:8" x14ac:dyDescent="0.25">
      <c r="A513">
        <v>7457</v>
      </c>
      <c r="B513" t="s">
        <v>71</v>
      </c>
      <c r="C513">
        <v>160</v>
      </c>
      <c r="D513" s="404">
        <v>45171</v>
      </c>
      <c r="E513" t="s">
        <v>2619</v>
      </c>
      <c r="F513">
        <v>21.37</v>
      </c>
      <c r="G513" t="s">
        <v>2620</v>
      </c>
      <c r="H513" t="s">
        <v>1180</v>
      </c>
    </row>
    <row r="514" spans="1:8" x14ac:dyDescent="0.25">
      <c r="A514">
        <v>7457</v>
      </c>
      <c r="B514" t="s">
        <v>71</v>
      </c>
      <c r="C514">
        <v>935</v>
      </c>
      <c r="D514" s="404">
        <v>45171</v>
      </c>
      <c r="E514" t="s">
        <v>2619</v>
      </c>
      <c r="F514">
        <v>17.809999999999999</v>
      </c>
      <c r="G514" t="s">
        <v>2620</v>
      </c>
      <c r="H514" t="s">
        <v>1180</v>
      </c>
    </row>
    <row r="515" spans="1:8" x14ac:dyDescent="0.25">
      <c r="A515">
        <v>7457</v>
      </c>
      <c r="B515" t="s">
        <v>71</v>
      </c>
      <c r="C515">
        <v>110</v>
      </c>
      <c r="D515" s="404">
        <v>45187</v>
      </c>
      <c r="E515" t="s">
        <v>2619</v>
      </c>
      <c r="F515">
        <v>38.35</v>
      </c>
      <c r="G515" t="s">
        <v>2620</v>
      </c>
      <c r="H515" t="s">
        <v>1180</v>
      </c>
    </row>
    <row r="516" spans="1:8" x14ac:dyDescent="0.25">
      <c r="A516">
        <v>7457</v>
      </c>
      <c r="B516" t="s">
        <v>71</v>
      </c>
      <c r="C516">
        <v>112</v>
      </c>
      <c r="D516" s="404">
        <v>45187</v>
      </c>
      <c r="E516" t="s">
        <v>2619</v>
      </c>
      <c r="F516">
        <v>19.170000000000002</v>
      </c>
      <c r="G516" t="s">
        <v>2620</v>
      </c>
      <c r="H516" t="s">
        <v>1180</v>
      </c>
    </row>
    <row r="517" spans="1:8" x14ac:dyDescent="0.25">
      <c r="A517">
        <v>7457</v>
      </c>
      <c r="B517" t="s">
        <v>71</v>
      </c>
      <c r="C517">
        <v>120</v>
      </c>
      <c r="D517" s="404">
        <v>45187</v>
      </c>
      <c r="E517" t="s">
        <v>2619</v>
      </c>
      <c r="F517">
        <v>42.18</v>
      </c>
      <c r="G517" t="s">
        <v>2620</v>
      </c>
      <c r="H517" t="s">
        <v>1180</v>
      </c>
    </row>
    <row r="518" spans="1:8" x14ac:dyDescent="0.25">
      <c r="A518">
        <v>7457</v>
      </c>
      <c r="B518" t="s">
        <v>71</v>
      </c>
      <c r="C518">
        <v>130</v>
      </c>
      <c r="D518" s="404">
        <v>45187</v>
      </c>
      <c r="E518" t="s">
        <v>2619</v>
      </c>
      <c r="F518">
        <v>32.6</v>
      </c>
      <c r="G518" t="s">
        <v>2620</v>
      </c>
      <c r="H518" t="s">
        <v>1180</v>
      </c>
    </row>
    <row r="519" spans="1:8" x14ac:dyDescent="0.25">
      <c r="A519">
        <v>7457</v>
      </c>
      <c r="B519" t="s">
        <v>71</v>
      </c>
      <c r="C519">
        <v>140</v>
      </c>
      <c r="D519" s="404">
        <v>45187</v>
      </c>
      <c r="E519" t="s">
        <v>2619</v>
      </c>
      <c r="F519">
        <v>38.35</v>
      </c>
      <c r="G519" t="s">
        <v>2620</v>
      </c>
      <c r="H519" t="s">
        <v>1180</v>
      </c>
    </row>
    <row r="520" spans="1:8" x14ac:dyDescent="0.25">
      <c r="A520">
        <v>7457</v>
      </c>
      <c r="B520" t="s">
        <v>71</v>
      </c>
      <c r="C520">
        <v>160</v>
      </c>
      <c r="D520" s="404">
        <v>45187</v>
      </c>
      <c r="E520" t="s">
        <v>2619</v>
      </c>
      <c r="F520">
        <v>11.5</v>
      </c>
      <c r="G520" t="s">
        <v>2620</v>
      </c>
      <c r="H520" t="s">
        <v>1180</v>
      </c>
    </row>
    <row r="521" spans="1:8" x14ac:dyDescent="0.25">
      <c r="A521">
        <v>7457</v>
      </c>
      <c r="B521" t="s">
        <v>71</v>
      </c>
      <c r="C521">
        <v>935</v>
      </c>
      <c r="D521" s="404">
        <v>45187</v>
      </c>
      <c r="E521" t="s">
        <v>2619</v>
      </c>
      <c r="F521">
        <v>9.59</v>
      </c>
      <c r="G521" t="s">
        <v>2620</v>
      </c>
      <c r="H521" t="s">
        <v>1180</v>
      </c>
    </row>
    <row r="522" spans="1:8" x14ac:dyDescent="0.25">
      <c r="A522">
        <v>7457</v>
      </c>
      <c r="B522" t="s">
        <v>71</v>
      </c>
      <c r="C522">
        <v>110</v>
      </c>
      <c r="D522" s="404">
        <v>45199</v>
      </c>
      <c r="E522" t="s">
        <v>2619</v>
      </c>
      <c r="F522">
        <v>33.97</v>
      </c>
      <c r="G522" t="s">
        <v>2620</v>
      </c>
      <c r="H522" t="s">
        <v>1180</v>
      </c>
    </row>
    <row r="523" spans="1:8" x14ac:dyDescent="0.25">
      <c r="A523">
        <v>7457</v>
      </c>
      <c r="B523" t="s">
        <v>71</v>
      </c>
      <c r="C523">
        <v>112</v>
      </c>
      <c r="D523" s="404">
        <v>45199</v>
      </c>
      <c r="E523" t="s">
        <v>2619</v>
      </c>
      <c r="F523">
        <v>16.98</v>
      </c>
      <c r="G523" t="s">
        <v>2620</v>
      </c>
      <c r="H523" t="s">
        <v>1180</v>
      </c>
    </row>
    <row r="524" spans="1:8" x14ac:dyDescent="0.25">
      <c r="A524">
        <v>7457</v>
      </c>
      <c r="B524" t="s">
        <v>71</v>
      </c>
      <c r="C524">
        <v>120</v>
      </c>
      <c r="D524" s="404">
        <v>45199</v>
      </c>
      <c r="E524" t="s">
        <v>2619</v>
      </c>
      <c r="F524">
        <v>37.369999999999997</v>
      </c>
      <c r="G524" t="s">
        <v>2620</v>
      </c>
      <c r="H524" t="s">
        <v>1180</v>
      </c>
    </row>
    <row r="525" spans="1:8" x14ac:dyDescent="0.25">
      <c r="A525">
        <v>7457</v>
      </c>
      <c r="B525" t="s">
        <v>71</v>
      </c>
      <c r="C525">
        <v>130</v>
      </c>
      <c r="D525" s="404">
        <v>45199</v>
      </c>
      <c r="E525" t="s">
        <v>2619</v>
      </c>
      <c r="F525">
        <v>28.87</v>
      </c>
      <c r="G525" t="s">
        <v>2620</v>
      </c>
      <c r="H525" t="s">
        <v>1180</v>
      </c>
    </row>
    <row r="526" spans="1:8" x14ac:dyDescent="0.25">
      <c r="A526">
        <v>7457</v>
      </c>
      <c r="B526" t="s">
        <v>71</v>
      </c>
      <c r="C526">
        <v>140</v>
      </c>
      <c r="D526" s="404">
        <v>45199</v>
      </c>
      <c r="E526" t="s">
        <v>2619</v>
      </c>
      <c r="F526">
        <v>33.97</v>
      </c>
      <c r="G526" t="s">
        <v>2620</v>
      </c>
      <c r="H526" t="s">
        <v>1180</v>
      </c>
    </row>
    <row r="527" spans="1:8" x14ac:dyDescent="0.25">
      <c r="A527">
        <v>7457</v>
      </c>
      <c r="B527" t="s">
        <v>71</v>
      </c>
      <c r="C527">
        <v>160</v>
      </c>
      <c r="D527" s="404">
        <v>45199</v>
      </c>
      <c r="E527" t="s">
        <v>2619</v>
      </c>
      <c r="F527">
        <v>10.19</v>
      </c>
      <c r="G527" t="s">
        <v>2620</v>
      </c>
      <c r="H527" t="s">
        <v>1180</v>
      </c>
    </row>
    <row r="528" spans="1:8" x14ac:dyDescent="0.25">
      <c r="A528">
        <v>7457</v>
      </c>
      <c r="B528" t="s">
        <v>71</v>
      </c>
      <c r="C528">
        <v>935</v>
      </c>
      <c r="D528" s="404">
        <v>45199</v>
      </c>
      <c r="E528" t="s">
        <v>2619</v>
      </c>
      <c r="F528">
        <v>8.5</v>
      </c>
      <c r="G528" t="s">
        <v>2620</v>
      </c>
      <c r="H528" t="s">
        <v>1180</v>
      </c>
    </row>
    <row r="529" spans="1:8" x14ac:dyDescent="0.25">
      <c r="A529">
        <v>7457</v>
      </c>
      <c r="B529" t="s">
        <v>71</v>
      </c>
      <c r="C529">
        <v>110</v>
      </c>
      <c r="D529" s="404">
        <v>45210</v>
      </c>
      <c r="E529" t="s">
        <v>2619</v>
      </c>
      <c r="F529">
        <v>53.22</v>
      </c>
      <c r="G529" t="s">
        <v>2620</v>
      </c>
      <c r="H529" t="s">
        <v>1180</v>
      </c>
    </row>
    <row r="530" spans="1:8" x14ac:dyDescent="0.25">
      <c r="A530">
        <v>7457</v>
      </c>
      <c r="B530" t="s">
        <v>71</v>
      </c>
      <c r="C530">
        <v>112</v>
      </c>
      <c r="D530" s="404">
        <v>45210</v>
      </c>
      <c r="E530" t="s">
        <v>2619</v>
      </c>
      <c r="F530">
        <v>26.61</v>
      </c>
      <c r="G530" t="s">
        <v>2620</v>
      </c>
      <c r="H530" t="s">
        <v>1180</v>
      </c>
    </row>
    <row r="531" spans="1:8" x14ac:dyDescent="0.25">
      <c r="A531">
        <v>7457</v>
      </c>
      <c r="B531" t="s">
        <v>71</v>
      </c>
      <c r="C531">
        <v>120</v>
      </c>
      <c r="D531" s="404">
        <v>45210</v>
      </c>
      <c r="E531" t="s">
        <v>2619</v>
      </c>
      <c r="F531">
        <v>58.54</v>
      </c>
      <c r="G531" t="s">
        <v>2620</v>
      </c>
      <c r="H531" t="s">
        <v>1180</v>
      </c>
    </row>
    <row r="532" spans="1:8" x14ac:dyDescent="0.25">
      <c r="A532">
        <v>7457</v>
      </c>
      <c r="B532" t="s">
        <v>71</v>
      </c>
      <c r="C532">
        <v>130</v>
      </c>
      <c r="D532" s="404">
        <v>45210</v>
      </c>
      <c r="E532" t="s">
        <v>2619</v>
      </c>
      <c r="F532">
        <v>45.23</v>
      </c>
      <c r="G532" t="s">
        <v>2620</v>
      </c>
      <c r="H532" t="s">
        <v>1180</v>
      </c>
    </row>
    <row r="533" spans="1:8" x14ac:dyDescent="0.25">
      <c r="A533">
        <v>7457</v>
      </c>
      <c r="B533" t="s">
        <v>71</v>
      </c>
      <c r="C533">
        <v>140</v>
      </c>
      <c r="D533" s="404">
        <v>45210</v>
      </c>
      <c r="E533" t="s">
        <v>2619</v>
      </c>
      <c r="F533">
        <v>53.22</v>
      </c>
      <c r="G533" t="s">
        <v>2620</v>
      </c>
      <c r="H533" t="s">
        <v>1180</v>
      </c>
    </row>
    <row r="534" spans="1:8" x14ac:dyDescent="0.25">
      <c r="A534">
        <v>7457</v>
      </c>
      <c r="B534" t="s">
        <v>71</v>
      </c>
      <c r="C534">
        <v>160</v>
      </c>
      <c r="D534" s="404">
        <v>45210</v>
      </c>
      <c r="E534" t="s">
        <v>2619</v>
      </c>
      <c r="F534">
        <v>15.97</v>
      </c>
      <c r="G534" t="s">
        <v>2620</v>
      </c>
      <c r="H534" t="s">
        <v>1180</v>
      </c>
    </row>
    <row r="535" spans="1:8" x14ac:dyDescent="0.25">
      <c r="A535">
        <v>7457</v>
      </c>
      <c r="B535" t="s">
        <v>71</v>
      </c>
      <c r="C535">
        <v>935</v>
      </c>
      <c r="D535" s="404">
        <v>45210</v>
      </c>
      <c r="E535" t="s">
        <v>2619</v>
      </c>
      <c r="F535">
        <v>13.3</v>
      </c>
      <c r="G535" t="s">
        <v>2620</v>
      </c>
      <c r="H535" t="s">
        <v>1180</v>
      </c>
    </row>
    <row r="536" spans="1:8" x14ac:dyDescent="0.25">
      <c r="A536">
        <v>7457</v>
      </c>
      <c r="B536" t="s">
        <v>71</v>
      </c>
      <c r="C536">
        <v>110</v>
      </c>
      <c r="D536" s="404">
        <v>45217</v>
      </c>
      <c r="E536" t="s">
        <v>2619</v>
      </c>
      <c r="F536">
        <v>36.159999999999997</v>
      </c>
      <c r="G536" t="s">
        <v>2620</v>
      </c>
      <c r="H536" t="s">
        <v>1180</v>
      </c>
    </row>
    <row r="537" spans="1:8" x14ac:dyDescent="0.25">
      <c r="A537">
        <v>7457</v>
      </c>
      <c r="B537" t="s">
        <v>71</v>
      </c>
      <c r="C537">
        <v>112</v>
      </c>
      <c r="D537" s="404">
        <v>45217</v>
      </c>
      <c r="E537" t="s">
        <v>2619</v>
      </c>
      <c r="F537">
        <v>18.079999999999998</v>
      </c>
      <c r="G537" t="s">
        <v>2620</v>
      </c>
      <c r="H537" t="s">
        <v>1180</v>
      </c>
    </row>
    <row r="538" spans="1:8" x14ac:dyDescent="0.25">
      <c r="A538">
        <v>7457</v>
      </c>
      <c r="B538" t="s">
        <v>71</v>
      </c>
      <c r="C538">
        <v>120</v>
      </c>
      <c r="D538" s="404">
        <v>45217</v>
      </c>
      <c r="E538" t="s">
        <v>2619</v>
      </c>
      <c r="F538">
        <v>39.770000000000003</v>
      </c>
      <c r="G538" t="s">
        <v>2620</v>
      </c>
      <c r="H538" t="s">
        <v>1180</v>
      </c>
    </row>
    <row r="539" spans="1:8" x14ac:dyDescent="0.25">
      <c r="A539">
        <v>7457</v>
      </c>
      <c r="B539" t="s">
        <v>71</v>
      </c>
      <c r="C539">
        <v>130</v>
      </c>
      <c r="D539" s="404">
        <v>45217</v>
      </c>
      <c r="E539" t="s">
        <v>2619</v>
      </c>
      <c r="F539">
        <v>30.73</v>
      </c>
      <c r="G539" t="s">
        <v>2620</v>
      </c>
      <c r="H539" t="s">
        <v>1180</v>
      </c>
    </row>
    <row r="540" spans="1:8" x14ac:dyDescent="0.25">
      <c r="A540">
        <v>7457</v>
      </c>
      <c r="B540" t="s">
        <v>71</v>
      </c>
      <c r="C540">
        <v>140</v>
      </c>
      <c r="D540" s="404">
        <v>45217</v>
      </c>
      <c r="E540" t="s">
        <v>2619</v>
      </c>
      <c r="F540">
        <v>36.159999999999997</v>
      </c>
      <c r="G540" t="s">
        <v>2620</v>
      </c>
      <c r="H540" t="s">
        <v>1180</v>
      </c>
    </row>
    <row r="541" spans="1:8" x14ac:dyDescent="0.25">
      <c r="A541">
        <v>7457</v>
      </c>
      <c r="B541" t="s">
        <v>71</v>
      </c>
      <c r="C541">
        <v>160</v>
      </c>
      <c r="D541" s="404">
        <v>45217</v>
      </c>
      <c r="E541" t="s">
        <v>2619</v>
      </c>
      <c r="F541">
        <v>10.84</v>
      </c>
      <c r="G541" t="s">
        <v>2620</v>
      </c>
      <c r="H541" t="s">
        <v>1180</v>
      </c>
    </row>
    <row r="542" spans="1:8" x14ac:dyDescent="0.25">
      <c r="A542">
        <v>7457</v>
      </c>
      <c r="B542" t="s">
        <v>71</v>
      </c>
      <c r="C542">
        <v>935</v>
      </c>
      <c r="D542" s="404">
        <v>45217</v>
      </c>
      <c r="E542" t="s">
        <v>2619</v>
      </c>
      <c r="F542">
        <v>9.0399999999999991</v>
      </c>
      <c r="G542" t="s">
        <v>2620</v>
      </c>
      <c r="H542" t="s">
        <v>1180</v>
      </c>
    </row>
    <row r="543" spans="1:8" x14ac:dyDescent="0.25">
      <c r="A543">
        <v>7457</v>
      </c>
      <c r="B543" t="s">
        <v>71</v>
      </c>
      <c r="C543">
        <v>110</v>
      </c>
      <c r="D543" s="404">
        <v>45226</v>
      </c>
      <c r="E543" t="s">
        <v>2619</v>
      </c>
      <c r="F543">
        <v>26.3</v>
      </c>
      <c r="G543" t="s">
        <v>2620</v>
      </c>
      <c r="H543" t="s">
        <v>1180</v>
      </c>
    </row>
    <row r="544" spans="1:8" x14ac:dyDescent="0.25">
      <c r="A544">
        <v>7457</v>
      </c>
      <c r="B544" t="s">
        <v>71</v>
      </c>
      <c r="C544">
        <v>112</v>
      </c>
      <c r="D544" s="404">
        <v>45226</v>
      </c>
      <c r="E544" t="s">
        <v>2619</v>
      </c>
      <c r="F544">
        <v>13.15</v>
      </c>
      <c r="G544" t="s">
        <v>2620</v>
      </c>
      <c r="H544" t="s">
        <v>1180</v>
      </c>
    </row>
    <row r="545" spans="1:8" x14ac:dyDescent="0.25">
      <c r="A545">
        <v>7457</v>
      </c>
      <c r="B545" t="s">
        <v>71</v>
      </c>
      <c r="C545">
        <v>120</v>
      </c>
      <c r="D545" s="404">
        <v>45226</v>
      </c>
      <c r="E545" t="s">
        <v>2619</v>
      </c>
      <c r="F545">
        <v>28.92</v>
      </c>
      <c r="G545" t="s">
        <v>2620</v>
      </c>
      <c r="H545" t="s">
        <v>1180</v>
      </c>
    </row>
    <row r="546" spans="1:8" x14ac:dyDescent="0.25">
      <c r="A546">
        <v>7457</v>
      </c>
      <c r="B546" t="s">
        <v>71</v>
      </c>
      <c r="C546">
        <v>130</v>
      </c>
      <c r="D546" s="404">
        <v>45226</v>
      </c>
      <c r="E546" t="s">
        <v>2619</v>
      </c>
      <c r="F546">
        <v>22.35</v>
      </c>
      <c r="G546" t="s">
        <v>2620</v>
      </c>
      <c r="H546" t="s">
        <v>1180</v>
      </c>
    </row>
    <row r="547" spans="1:8" x14ac:dyDescent="0.25">
      <c r="A547">
        <v>7457</v>
      </c>
      <c r="B547" t="s">
        <v>71</v>
      </c>
      <c r="C547">
        <v>140</v>
      </c>
      <c r="D547" s="404">
        <v>45226</v>
      </c>
      <c r="E547" t="s">
        <v>2619</v>
      </c>
      <c r="F547">
        <v>26.3</v>
      </c>
      <c r="G547" t="s">
        <v>2620</v>
      </c>
      <c r="H547" t="s">
        <v>1180</v>
      </c>
    </row>
    <row r="548" spans="1:8" x14ac:dyDescent="0.25">
      <c r="A548">
        <v>7457</v>
      </c>
      <c r="B548" t="s">
        <v>71</v>
      </c>
      <c r="C548">
        <v>160</v>
      </c>
      <c r="D548" s="404">
        <v>45226</v>
      </c>
      <c r="E548" t="s">
        <v>2619</v>
      </c>
      <c r="F548">
        <v>7.89</v>
      </c>
      <c r="G548" t="s">
        <v>2620</v>
      </c>
      <c r="H548" t="s">
        <v>1180</v>
      </c>
    </row>
    <row r="549" spans="1:8" x14ac:dyDescent="0.25">
      <c r="A549">
        <v>7457</v>
      </c>
      <c r="B549" t="s">
        <v>71</v>
      </c>
      <c r="C549">
        <v>935</v>
      </c>
      <c r="D549" s="404">
        <v>45226</v>
      </c>
      <c r="E549" t="s">
        <v>2619</v>
      </c>
      <c r="F549">
        <v>6.57</v>
      </c>
      <c r="G549" t="s">
        <v>2620</v>
      </c>
      <c r="H549" t="s">
        <v>1180</v>
      </c>
    </row>
    <row r="550" spans="1:8" x14ac:dyDescent="0.25">
      <c r="A550">
        <v>7457</v>
      </c>
      <c r="B550" t="s">
        <v>71</v>
      </c>
      <c r="C550">
        <v>110</v>
      </c>
      <c r="D550" s="404">
        <v>45230</v>
      </c>
      <c r="E550" t="s">
        <v>2619</v>
      </c>
      <c r="F550">
        <v>40.54</v>
      </c>
      <c r="G550" t="s">
        <v>2620</v>
      </c>
      <c r="H550" t="s">
        <v>1180</v>
      </c>
    </row>
    <row r="551" spans="1:8" x14ac:dyDescent="0.25">
      <c r="A551">
        <v>7457</v>
      </c>
      <c r="B551" t="s">
        <v>71</v>
      </c>
      <c r="C551">
        <v>110</v>
      </c>
      <c r="D551" s="404">
        <v>45230</v>
      </c>
      <c r="E551" t="s">
        <v>2619</v>
      </c>
      <c r="F551">
        <v>40</v>
      </c>
      <c r="G551" t="s">
        <v>2621</v>
      </c>
      <c r="H551" t="s">
        <v>902</v>
      </c>
    </row>
    <row r="552" spans="1:8" x14ac:dyDescent="0.25">
      <c r="A552">
        <v>7457</v>
      </c>
      <c r="B552" t="s">
        <v>71</v>
      </c>
      <c r="C552">
        <v>112</v>
      </c>
      <c r="D552" s="404">
        <v>45230</v>
      </c>
      <c r="E552" t="s">
        <v>2619</v>
      </c>
      <c r="F552">
        <v>20.27</v>
      </c>
      <c r="G552" t="s">
        <v>2620</v>
      </c>
      <c r="H552" t="s">
        <v>1180</v>
      </c>
    </row>
    <row r="553" spans="1:8" x14ac:dyDescent="0.25">
      <c r="A553">
        <v>7457</v>
      </c>
      <c r="B553" t="s">
        <v>71</v>
      </c>
      <c r="C553">
        <v>112</v>
      </c>
      <c r="D553" s="404">
        <v>45230</v>
      </c>
      <c r="E553" t="s">
        <v>2619</v>
      </c>
      <c r="F553">
        <v>20</v>
      </c>
      <c r="G553" t="s">
        <v>2621</v>
      </c>
      <c r="H553" t="s">
        <v>902</v>
      </c>
    </row>
    <row r="554" spans="1:8" x14ac:dyDescent="0.25">
      <c r="A554">
        <v>7457</v>
      </c>
      <c r="B554" t="s">
        <v>71</v>
      </c>
      <c r="C554">
        <v>120</v>
      </c>
      <c r="D554" s="404">
        <v>45230</v>
      </c>
      <c r="E554" t="s">
        <v>2619</v>
      </c>
      <c r="F554">
        <v>44.59</v>
      </c>
      <c r="G554" t="s">
        <v>2620</v>
      </c>
      <c r="H554" t="s">
        <v>1180</v>
      </c>
    </row>
    <row r="555" spans="1:8" x14ac:dyDescent="0.25">
      <c r="A555">
        <v>7457</v>
      </c>
      <c r="B555" t="s">
        <v>71</v>
      </c>
      <c r="C555">
        <v>120</v>
      </c>
      <c r="D555" s="404">
        <v>45230</v>
      </c>
      <c r="E555" t="s">
        <v>2619</v>
      </c>
      <c r="F555">
        <v>44</v>
      </c>
      <c r="G555" t="s">
        <v>2621</v>
      </c>
      <c r="H555" t="s">
        <v>902</v>
      </c>
    </row>
    <row r="556" spans="1:8" x14ac:dyDescent="0.25">
      <c r="A556">
        <v>7457</v>
      </c>
      <c r="B556" t="s">
        <v>71</v>
      </c>
      <c r="C556">
        <v>130</v>
      </c>
      <c r="D556" s="404">
        <v>45230</v>
      </c>
      <c r="E556" t="s">
        <v>2619</v>
      </c>
      <c r="F556">
        <v>34.46</v>
      </c>
      <c r="G556" t="s">
        <v>2620</v>
      </c>
      <c r="H556" t="s">
        <v>1180</v>
      </c>
    </row>
    <row r="557" spans="1:8" x14ac:dyDescent="0.25">
      <c r="A557">
        <v>7457</v>
      </c>
      <c r="B557" t="s">
        <v>71</v>
      </c>
      <c r="C557">
        <v>130</v>
      </c>
      <c r="D557" s="404">
        <v>45230</v>
      </c>
      <c r="E557" t="s">
        <v>2619</v>
      </c>
      <c r="F557">
        <v>34</v>
      </c>
      <c r="G557" t="s">
        <v>2621</v>
      </c>
      <c r="H557" t="s">
        <v>902</v>
      </c>
    </row>
    <row r="558" spans="1:8" x14ac:dyDescent="0.25">
      <c r="A558">
        <v>7457</v>
      </c>
      <c r="B558" t="s">
        <v>71</v>
      </c>
      <c r="C558">
        <v>140</v>
      </c>
      <c r="D558" s="404">
        <v>45230</v>
      </c>
      <c r="E558" t="s">
        <v>2619</v>
      </c>
      <c r="F558">
        <v>40.54</v>
      </c>
      <c r="G558" t="s">
        <v>2620</v>
      </c>
      <c r="H558" t="s">
        <v>1180</v>
      </c>
    </row>
    <row r="559" spans="1:8" x14ac:dyDescent="0.25">
      <c r="A559">
        <v>7457</v>
      </c>
      <c r="B559" t="s">
        <v>71</v>
      </c>
      <c r="C559">
        <v>140</v>
      </c>
      <c r="D559" s="404">
        <v>45230</v>
      </c>
      <c r="E559" t="s">
        <v>2619</v>
      </c>
      <c r="F559">
        <v>40</v>
      </c>
      <c r="G559" t="s">
        <v>2621</v>
      </c>
      <c r="H559" t="s">
        <v>902</v>
      </c>
    </row>
    <row r="560" spans="1:8" x14ac:dyDescent="0.25">
      <c r="A560">
        <v>7457</v>
      </c>
      <c r="B560" t="s">
        <v>71</v>
      </c>
      <c r="C560">
        <v>160</v>
      </c>
      <c r="D560" s="404">
        <v>45230</v>
      </c>
      <c r="E560" t="s">
        <v>2619</v>
      </c>
      <c r="F560">
        <v>12.17</v>
      </c>
      <c r="G560" t="s">
        <v>2620</v>
      </c>
      <c r="H560" t="s">
        <v>1180</v>
      </c>
    </row>
    <row r="561" spans="1:8" x14ac:dyDescent="0.25">
      <c r="A561">
        <v>7457</v>
      </c>
      <c r="B561" t="s">
        <v>71</v>
      </c>
      <c r="C561">
        <v>160</v>
      </c>
      <c r="D561" s="404">
        <v>45230</v>
      </c>
      <c r="E561" t="s">
        <v>2619</v>
      </c>
      <c r="F561">
        <v>12</v>
      </c>
      <c r="G561" t="s">
        <v>2621</v>
      </c>
      <c r="H561" t="s">
        <v>902</v>
      </c>
    </row>
    <row r="562" spans="1:8" x14ac:dyDescent="0.25">
      <c r="A562">
        <v>7457</v>
      </c>
      <c r="B562" t="s">
        <v>71</v>
      </c>
      <c r="C562">
        <v>935</v>
      </c>
      <c r="D562" s="404">
        <v>45230</v>
      </c>
      <c r="E562" t="s">
        <v>2619</v>
      </c>
      <c r="F562">
        <v>10.14</v>
      </c>
      <c r="G562" t="s">
        <v>2620</v>
      </c>
      <c r="H562" t="s">
        <v>1180</v>
      </c>
    </row>
    <row r="563" spans="1:8" x14ac:dyDescent="0.25">
      <c r="A563">
        <v>7457</v>
      </c>
      <c r="B563" t="s">
        <v>71</v>
      </c>
      <c r="C563">
        <v>935</v>
      </c>
      <c r="D563" s="404">
        <v>45230</v>
      </c>
      <c r="E563" t="s">
        <v>2619</v>
      </c>
      <c r="F563">
        <v>10</v>
      </c>
      <c r="G563" t="s">
        <v>2621</v>
      </c>
      <c r="H563" t="s">
        <v>902</v>
      </c>
    </row>
    <row r="564" spans="1:8" x14ac:dyDescent="0.25">
      <c r="A564">
        <v>7457</v>
      </c>
      <c r="B564" t="s">
        <v>71</v>
      </c>
      <c r="C564">
        <v>110</v>
      </c>
      <c r="D564" s="404">
        <v>45236</v>
      </c>
      <c r="E564" t="s">
        <v>2619</v>
      </c>
      <c r="F564">
        <v>23.01</v>
      </c>
      <c r="G564" t="s">
        <v>2620</v>
      </c>
      <c r="H564" t="s">
        <v>1180</v>
      </c>
    </row>
    <row r="565" spans="1:8" x14ac:dyDescent="0.25">
      <c r="A565">
        <v>7457</v>
      </c>
      <c r="B565" t="s">
        <v>71</v>
      </c>
      <c r="C565">
        <v>112</v>
      </c>
      <c r="D565" s="404">
        <v>45236</v>
      </c>
      <c r="E565" t="s">
        <v>2619</v>
      </c>
      <c r="F565">
        <v>11.5</v>
      </c>
      <c r="G565" t="s">
        <v>2620</v>
      </c>
      <c r="H565" t="s">
        <v>1180</v>
      </c>
    </row>
    <row r="566" spans="1:8" x14ac:dyDescent="0.25">
      <c r="A566">
        <v>7457</v>
      </c>
      <c r="B566" t="s">
        <v>71</v>
      </c>
      <c r="C566">
        <v>120</v>
      </c>
      <c r="D566" s="404">
        <v>45236</v>
      </c>
      <c r="E566" t="s">
        <v>2619</v>
      </c>
      <c r="F566">
        <v>25.31</v>
      </c>
      <c r="G566" t="s">
        <v>2620</v>
      </c>
      <c r="H566" t="s">
        <v>1180</v>
      </c>
    </row>
    <row r="567" spans="1:8" x14ac:dyDescent="0.25">
      <c r="A567">
        <v>7457</v>
      </c>
      <c r="B567" t="s">
        <v>71</v>
      </c>
      <c r="C567">
        <v>130</v>
      </c>
      <c r="D567" s="404">
        <v>45236</v>
      </c>
      <c r="E567" t="s">
        <v>2619</v>
      </c>
      <c r="F567">
        <v>19.559999999999999</v>
      </c>
      <c r="G567" t="s">
        <v>2620</v>
      </c>
      <c r="H567" t="s">
        <v>1180</v>
      </c>
    </row>
    <row r="568" spans="1:8" x14ac:dyDescent="0.25">
      <c r="A568">
        <v>7457</v>
      </c>
      <c r="B568" t="s">
        <v>71</v>
      </c>
      <c r="C568">
        <v>140</v>
      </c>
      <c r="D568" s="404">
        <v>45236</v>
      </c>
      <c r="E568" t="s">
        <v>2619</v>
      </c>
      <c r="F568">
        <v>23.01</v>
      </c>
      <c r="G568" t="s">
        <v>2620</v>
      </c>
      <c r="H568" t="s">
        <v>1180</v>
      </c>
    </row>
    <row r="569" spans="1:8" x14ac:dyDescent="0.25">
      <c r="A569">
        <v>7457</v>
      </c>
      <c r="B569" t="s">
        <v>71</v>
      </c>
      <c r="C569">
        <v>160</v>
      </c>
      <c r="D569" s="404">
        <v>45236</v>
      </c>
      <c r="E569" t="s">
        <v>2619</v>
      </c>
      <c r="F569">
        <v>6.9</v>
      </c>
      <c r="G569" t="s">
        <v>2620</v>
      </c>
      <c r="H569" t="s">
        <v>1180</v>
      </c>
    </row>
    <row r="570" spans="1:8" x14ac:dyDescent="0.25">
      <c r="A570">
        <v>7457</v>
      </c>
      <c r="B570" t="s">
        <v>71</v>
      </c>
      <c r="C570">
        <v>935</v>
      </c>
      <c r="D570" s="404">
        <v>45236</v>
      </c>
      <c r="E570" t="s">
        <v>2619</v>
      </c>
      <c r="F570">
        <v>5.76</v>
      </c>
      <c r="G570" t="s">
        <v>2620</v>
      </c>
      <c r="H570" t="s">
        <v>1180</v>
      </c>
    </row>
    <row r="571" spans="1:8" x14ac:dyDescent="0.25">
      <c r="A571">
        <v>7457</v>
      </c>
      <c r="B571" t="s">
        <v>71</v>
      </c>
      <c r="C571">
        <v>110</v>
      </c>
      <c r="D571" s="404">
        <v>45253</v>
      </c>
      <c r="E571" t="s">
        <v>2619</v>
      </c>
      <c r="F571">
        <v>29.58</v>
      </c>
      <c r="G571" t="s">
        <v>2620</v>
      </c>
      <c r="H571" t="s">
        <v>1180</v>
      </c>
    </row>
    <row r="572" spans="1:8" x14ac:dyDescent="0.25">
      <c r="A572">
        <v>7457</v>
      </c>
      <c r="B572" t="s">
        <v>71</v>
      </c>
      <c r="C572">
        <v>112</v>
      </c>
      <c r="D572" s="404">
        <v>45253</v>
      </c>
      <c r="E572" t="s">
        <v>2619</v>
      </c>
      <c r="F572">
        <v>14.79</v>
      </c>
      <c r="G572" t="s">
        <v>2620</v>
      </c>
      <c r="H572" t="s">
        <v>1180</v>
      </c>
    </row>
    <row r="573" spans="1:8" x14ac:dyDescent="0.25">
      <c r="A573">
        <v>7457</v>
      </c>
      <c r="B573" t="s">
        <v>71</v>
      </c>
      <c r="C573">
        <v>120</v>
      </c>
      <c r="D573" s="404">
        <v>45253</v>
      </c>
      <c r="E573" t="s">
        <v>2619</v>
      </c>
      <c r="F573">
        <v>32.54</v>
      </c>
      <c r="G573" t="s">
        <v>2620</v>
      </c>
      <c r="H573" t="s">
        <v>1180</v>
      </c>
    </row>
    <row r="574" spans="1:8" x14ac:dyDescent="0.25">
      <c r="A574">
        <v>7457</v>
      </c>
      <c r="B574" t="s">
        <v>71</v>
      </c>
      <c r="C574">
        <v>130</v>
      </c>
      <c r="D574" s="404">
        <v>45253</v>
      </c>
      <c r="E574" t="s">
        <v>2619</v>
      </c>
      <c r="F574">
        <v>25.15</v>
      </c>
      <c r="G574" t="s">
        <v>2620</v>
      </c>
      <c r="H574" t="s">
        <v>1180</v>
      </c>
    </row>
    <row r="575" spans="1:8" x14ac:dyDescent="0.25">
      <c r="A575">
        <v>7457</v>
      </c>
      <c r="B575" t="s">
        <v>71</v>
      </c>
      <c r="C575">
        <v>140</v>
      </c>
      <c r="D575" s="404">
        <v>45253</v>
      </c>
      <c r="E575" t="s">
        <v>2619</v>
      </c>
      <c r="F575">
        <v>29.58</v>
      </c>
      <c r="G575" t="s">
        <v>2620</v>
      </c>
      <c r="H575" t="s">
        <v>1180</v>
      </c>
    </row>
    <row r="576" spans="1:8" x14ac:dyDescent="0.25">
      <c r="A576">
        <v>7457</v>
      </c>
      <c r="B576" t="s">
        <v>71</v>
      </c>
      <c r="C576">
        <v>160</v>
      </c>
      <c r="D576" s="404">
        <v>45253</v>
      </c>
      <c r="E576" t="s">
        <v>2619</v>
      </c>
      <c r="F576">
        <v>8.8800000000000008</v>
      </c>
      <c r="G576" t="s">
        <v>2620</v>
      </c>
      <c r="H576" t="s">
        <v>1180</v>
      </c>
    </row>
    <row r="577" spans="1:8" x14ac:dyDescent="0.25">
      <c r="A577">
        <v>7457</v>
      </c>
      <c r="B577" t="s">
        <v>71</v>
      </c>
      <c r="C577">
        <v>935</v>
      </c>
      <c r="D577" s="404">
        <v>45253</v>
      </c>
      <c r="E577" t="s">
        <v>2619</v>
      </c>
      <c r="F577">
        <v>7.4</v>
      </c>
      <c r="G577" t="s">
        <v>2620</v>
      </c>
      <c r="H577" t="s">
        <v>1180</v>
      </c>
    </row>
    <row r="578" spans="1:8" x14ac:dyDescent="0.25">
      <c r="A578">
        <v>7457</v>
      </c>
      <c r="B578" t="s">
        <v>71</v>
      </c>
      <c r="C578">
        <v>110</v>
      </c>
      <c r="D578" s="404">
        <v>45258</v>
      </c>
      <c r="E578" t="s">
        <v>2619</v>
      </c>
      <c r="F578">
        <v>32.869999999999997</v>
      </c>
      <c r="G578" t="s">
        <v>2620</v>
      </c>
      <c r="H578" t="s">
        <v>1180</v>
      </c>
    </row>
    <row r="579" spans="1:8" x14ac:dyDescent="0.25">
      <c r="A579">
        <v>7457</v>
      </c>
      <c r="B579" t="s">
        <v>71</v>
      </c>
      <c r="C579">
        <v>112</v>
      </c>
      <c r="D579" s="404">
        <v>45258</v>
      </c>
      <c r="E579" t="s">
        <v>2619</v>
      </c>
      <c r="F579">
        <v>16.43</v>
      </c>
      <c r="G579" t="s">
        <v>2620</v>
      </c>
      <c r="H579" t="s">
        <v>1180</v>
      </c>
    </row>
    <row r="580" spans="1:8" x14ac:dyDescent="0.25">
      <c r="A580">
        <v>7457</v>
      </c>
      <c r="B580" t="s">
        <v>71</v>
      </c>
      <c r="C580">
        <v>120</v>
      </c>
      <c r="D580" s="404">
        <v>45258</v>
      </c>
      <c r="E580" t="s">
        <v>2619</v>
      </c>
      <c r="F580">
        <v>36.159999999999997</v>
      </c>
      <c r="G580" t="s">
        <v>2620</v>
      </c>
      <c r="H580" t="s">
        <v>1180</v>
      </c>
    </row>
    <row r="581" spans="1:8" x14ac:dyDescent="0.25">
      <c r="A581">
        <v>7457</v>
      </c>
      <c r="B581" t="s">
        <v>71</v>
      </c>
      <c r="C581">
        <v>130</v>
      </c>
      <c r="D581" s="404">
        <v>45258</v>
      </c>
      <c r="E581" t="s">
        <v>2619</v>
      </c>
      <c r="F581">
        <v>27.94</v>
      </c>
      <c r="G581" t="s">
        <v>2620</v>
      </c>
      <c r="H581" t="s">
        <v>1180</v>
      </c>
    </row>
    <row r="582" spans="1:8" x14ac:dyDescent="0.25">
      <c r="A582">
        <v>7457</v>
      </c>
      <c r="B582" t="s">
        <v>71</v>
      </c>
      <c r="C582">
        <v>140</v>
      </c>
      <c r="D582" s="404">
        <v>45258</v>
      </c>
      <c r="E582" t="s">
        <v>2619</v>
      </c>
      <c r="F582">
        <v>32.869999999999997</v>
      </c>
      <c r="G582" t="s">
        <v>2620</v>
      </c>
      <c r="H582" t="s">
        <v>1180</v>
      </c>
    </row>
    <row r="583" spans="1:8" x14ac:dyDescent="0.25">
      <c r="A583">
        <v>7457</v>
      </c>
      <c r="B583" t="s">
        <v>71</v>
      </c>
      <c r="C583">
        <v>160</v>
      </c>
      <c r="D583" s="404">
        <v>45258</v>
      </c>
      <c r="E583" t="s">
        <v>2619</v>
      </c>
      <c r="F583">
        <v>9.86</v>
      </c>
      <c r="G583" t="s">
        <v>2620</v>
      </c>
      <c r="H583" t="s">
        <v>1180</v>
      </c>
    </row>
    <row r="584" spans="1:8" x14ac:dyDescent="0.25">
      <c r="A584">
        <v>7457</v>
      </c>
      <c r="B584" t="s">
        <v>71</v>
      </c>
      <c r="C584">
        <v>935</v>
      </c>
      <c r="D584" s="404">
        <v>45258</v>
      </c>
      <c r="E584" t="s">
        <v>2619</v>
      </c>
      <c r="F584">
        <v>8.2200000000000006</v>
      </c>
      <c r="G584" t="s">
        <v>2620</v>
      </c>
      <c r="H584" t="s">
        <v>1180</v>
      </c>
    </row>
    <row r="585" spans="1:8" x14ac:dyDescent="0.25">
      <c r="A585">
        <v>7457</v>
      </c>
      <c r="B585" t="s">
        <v>71</v>
      </c>
      <c r="C585">
        <v>110</v>
      </c>
      <c r="D585" s="404">
        <v>45260</v>
      </c>
      <c r="E585" t="s">
        <v>2619</v>
      </c>
      <c r="F585">
        <v>362.18</v>
      </c>
      <c r="G585" t="s">
        <v>2622</v>
      </c>
      <c r="H585" t="s">
        <v>900</v>
      </c>
    </row>
    <row r="586" spans="1:8" x14ac:dyDescent="0.25">
      <c r="A586">
        <v>7457</v>
      </c>
      <c r="B586" t="s">
        <v>71</v>
      </c>
      <c r="C586">
        <v>112</v>
      </c>
      <c r="D586" s="404">
        <v>45260</v>
      </c>
      <c r="E586" t="s">
        <v>2619</v>
      </c>
      <c r="F586">
        <v>181.09</v>
      </c>
      <c r="G586" t="s">
        <v>2622</v>
      </c>
      <c r="H586" t="s">
        <v>900</v>
      </c>
    </row>
    <row r="587" spans="1:8" x14ac:dyDescent="0.25">
      <c r="A587">
        <v>7457</v>
      </c>
      <c r="B587" t="s">
        <v>71</v>
      </c>
      <c r="C587">
        <v>120</v>
      </c>
      <c r="D587" s="404">
        <v>45260</v>
      </c>
      <c r="E587" t="s">
        <v>2619</v>
      </c>
      <c r="F587">
        <v>398.4</v>
      </c>
      <c r="G587" t="s">
        <v>2622</v>
      </c>
      <c r="H587" t="s">
        <v>900</v>
      </c>
    </row>
    <row r="588" spans="1:8" x14ac:dyDescent="0.25">
      <c r="A588">
        <v>7457</v>
      </c>
      <c r="B588" t="s">
        <v>71</v>
      </c>
      <c r="C588">
        <v>130</v>
      </c>
      <c r="D588" s="404">
        <v>45260</v>
      </c>
      <c r="E588" t="s">
        <v>2619</v>
      </c>
      <c r="F588">
        <v>307.85000000000002</v>
      </c>
      <c r="G588" t="s">
        <v>2622</v>
      </c>
      <c r="H588" t="s">
        <v>900</v>
      </c>
    </row>
    <row r="589" spans="1:8" x14ac:dyDescent="0.25">
      <c r="A589">
        <v>7457</v>
      </c>
      <c r="B589" t="s">
        <v>71</v>
      </c>
      <c r="C589">
        <v>140</v>
      </c>
      <c r="D589" s="404">
        <v>45260</v>
      </c>
      <c r="E589" t="s">
        <v>2619</v>
      </c>
      <c r="F589">
        <v>362.18</v>
      </c>
      <c r="G589" t="s">
        <v>2622</v>
      </c>
      <c r="H589" t="s">
        <v>900</v>
      </c>
    </row>
    <row r="590" spans="1:8" x14ac:dyDescent="0.25">
      <c r="A590">
        <v>7457</v>
      </c>
      <c r="B590" t="s">
        <v>71</v>
      </c>
      <c r="C590">
        <v>160</v>
      </c>
      <c r="D590" s="404">
        <v>45260</v>
      </c>
      <c r="E590" t="s">
        <v>2619</v>
      </c>
      <c r="F590">
        <v>108.65</v>
      </c>
      <c r="G590" t="s">
        <v>2622</v>
      </c>
      <c r="H590" t="s">
        <v>900</v>
      </c>
    </row>
    <row r="591" spans="1:8" x14ac:dyDescent="0.25">
      <c r="A591">
        <v>7457</v>
      </c>
      <c r="B591" t="s">
        <v>71</v>
      </c>
      <c r="C591">
        <v>935</v>
      </c>
      <c r="D591" s="404">
        <v>45260</v>
      </c>
      <c r="E591" t="s">
        <v>2619</v>
      </c>
      <c r="F591">
        <v>90.55</v>
      </c>
      <c r="G591" t="s">
        <v>2622</v>
      </c>
      <c r="H591" t="s">
        <v>900</v>
      </c>
    </row>
    <row r="592" spans="1:8" x14ac:dyDescent="0.25">
      <c r="A592">
        <v>7457</v>
      </c>
      <c r="B592" t="s">
        <v>71</v>
      </c>
      <c r="C592">
        <v>110</v>
      </c>
      <c r="D592" s="404">
        <v>45264</v>
      </c>
      <c r="E592" t="s">
        <v>2619</v>
      </c>
      <c r="F592">
        <v>36.4</v>
      </c>
      <c r="G592" t="s">
        <v>2620</v>
      </c>
      <c r="H592" t="s">
        <v>1180</v>
      </c>
    </row>
    <row r="593" spans="1:8" x14ac:dyDescent="0.25">
      <c r="A593">
        <v>7457</v>
      </c>
      <c r="B593" t="s">
        <v>71</v>
      </c>
      <c r="C593">
        <v>112</v>
      </c>
      <c r="D593" s="404">
        <v>45264</v>
      </c>
      <c r="E593" t="s">
        <v>2619</v>
      </c>
      <c r="F593">
        <v>18.2</v>
      </c>
      <c r="G593" t="s">
        <v>2620</v>
      </c>
      <c r="H593" t="s">
        <v>1180</v>
      </c>
    </row>
    <row r="594" spans="1:8" x14ac:dyDescent="0.25">
      <c r="A594">
        <v>7457</v>
      </c>
      <c r="B594" t="s">
        <v>71</v>
      </c>
      <c r="C594">
        <v>120</v>
      </c>
      <c r="D594" s="404">
        <v>45264</v>
      </c>
      <c r="E594" t="s">
        <v>2619</v>
      </c>
      <c r="F594">
        <v>40.04</v>
      </c>
      <c r="G594" t="s">
        <v>2620</v>
      </c>
      <c r="H594" t="s">
        <v>1180</v>
      </c>
    </row>
    <row r="595" spans="1:8" x14ac:dyDescent="0.25">
      <c r="A595">
        <v>7457</v>
      </c>
      <c r="B595" t="s">
        <v>71</v>
      </c>
      <c r="C595">
        <v>130</v>
      </c>
      <c r="D595" s="404">
        <v>45264</v>
      </c>
      <c r="E595" t="s">
        <v>2619</v>
      </c>
      <c r="F595">
        <v>30.94</v>
      </c>
      <c r="G595" t="s">
        <v>2620</v>
      </c>
      <c r="H595" t="s">
        <v>1180</v>
      </c>
    </row>
    <row r="596" spans="1:8" x14ac:dyDescent="0.25">
      <c r="A596">
        <v>7457</v>
      </c>
      <c r="B596" t="s">
        <v>71</v>
      </c>
      <c r="C596">
        <v>140</v>
      </c>
      <c r="D596" s="404">
        <v>45264</v>
      </c>
      <c r="E596" t="s">
        <v>2619</v>
      </c>
      <c r="F596">
        <v>36.4</v>
      </c>
      <c r="G596" t="s">
        <v>2620</v>
      </c>
      <c r="H596" t="s">
        <v>1180</v>
      </c>
    </row>
    <row r="597" spans="1:8" x14ac:dyDescent="0.25">
      <c r="A597">
        <v>7457</v>
      </c>
      <c r="B597" t="s">
        <v>71</v>
      </c>
      <c r="C597">
        <v>160</v>
      </c>
      <c r="D597" s="404">
        <v>45264</v>
      </c>
      <c r="E597" t="s">
        <v>2619</v>
      </c>
      <c r="F597">
        <v>10.92</v>
      </c>
      <c r="G597" t="s">
        <v>2620</v>
      </c>
      <c r="H597" t="s">
        <v>1180</v>
      </c>
    </row>
    <row r="598" spans="1:8" x14ac:dyDescent="0.25">
      <c r="A598">
        <v>7457</v>
      </c>
      <c r="B598" t="s">
        <v>71</v>
      </c>
      <c r="C598">
        <v>935</v>
      </c>
      <c r="D598" s="404">
        <v>45264</v>
      </c>
      <c r="E598" t="s">
        <v>2619</v>
      </c>
      <c r="F598">
        <v>9.1</v>
      </c>
      <c r="G598" t="s">
        <v>2620</v>
      </c>
      <c r="H598" t="s">
        <v>1180</v>
      </c>
    </row>
    <row r="599" spans="1:8" x14ac:dyDescent="0.25">
      <c r="A599">
        <v>7457</v>
      </c>
      <c r="B599" t="s">
        <v>71</v>
      </c>
      <c r="C599">
        <v>110</v>
      </c>
      <c r="D599" s="404">
        <v>45322</v>
      </c>
      <c r="E599" t="s">
        <v>2619</v>
      </c>
      <c r="F599">
        <v>11.38</v>
      </c>
      <c r="G599" t="s">
        <v>2623</v>
      </c>
      <c r="H599" t="s">
        <v>900</v>
      </c>
    </row>
    <row r="600" spans="1:8" x14ac:dyDescent="0.25">
      <c r="A600">
        <v>7457</v>
      </c>
      <c r="B600" t="s">
        <v>71</v>
      </c>
      <c r="C600">
        <v>112</v>
      </c>
      <c r="D600" s="404">
        <v>45322</v>
      </c>
      <c r="E600" t="s">
        <v>2619</v>
      </c>
      <c r="F600">
        <v>5.7</v>
      </c>
      <c r="G600" t="s">
        <v>2623</v>
      </c>
      <c r="H600" t="s">
        <v>900</v>
      </c>
    </row>
    <row r="601" spans="1:8" x14ac:dyDescent="0.25">
      <c r="A601">
        <v>7457</v>
      </c>
      <c r="B601" t="s">
        <v>71</v>
      </c>
      <c r="C601">
        <v>120</v>
      </c>
      <c r="D601" s="404">
        <v>45322</v>
      </c>
      <c r="E601" t="s">
        <v>2619</v>
      </c>
      <c r="F601">
        <v>12.52</v>
      </c>
      <c r="G601" t="s">
        <v>2623</v>
      </c>
      <c r="H601" t="s">
        <v>900</v>
      </c>
    </row>
    <row r="602" spans="1:8" x14ac:dyDescent="0.25">
      <c r="A602">
        <v>7457</v>
      </c>
      <c r="B602" t="s">
        <v>71</v>
      </c>
      <c r="C602">
        <v>130</v>
      </c>
      <c r="D602" s="404">
        <v>45322</v>
      </c>
      <c r="E602" t="s">
        <v>2619</v>
      </c>
      <c r="F602">
        <v>9.68</v>
      </c>
      <c r="G602" t="s">
        <v>2623</v>
      </c>
      <c r="H602" t="s">
        <v>900</v>
      </c>
    </row>
    <row r="603" spans="1:8" x14ac:dyDescent="0.25">
      <c r="A603">
        <v>7457</v>
      </c>
      <c r="B603" t="s">
        <v>71</v>
      </c>
      <c r="C603">
        <v>140</v>
      </c>
      <c r="D603" s="404">
        <v>45322</v>
      </c>
      <c r="E603" t="s">
        <v>2619</v>
      </c>
      <c r="F603">
        <v>11.38</v>
      </c>
      <c r="G603" t="s">
        <v>2623</v>
      </c>
      <c r="H603" t="s">
        <v>900</v>
      </c>
    </row>
    <row r="604" spans="1:8" x14ac:dyDescent="0.25">
      <c r="A604">
        <v>7457</v>
      </c>
      <c r="B604" t="s">
        <v>71</v>
      </c>
      <c r="C604">
        <v>160</v>
      </c>
      <c r="D604" s="404">
        <v>45322</v>
      </c>
      <c r="E604" t="s">
        <v>2619</v>
      </c>
      <c r="F604">
        <v>3.42</v>
      </c>
      <c r="G604" t="s">
        <v>2623</v>
      </c>
      <c r="H604" t="s">
        <v>900</v>
      </c>
    </row>
    <row r="605" spans="1:8" x14ac:dyDescent="0.25">
      <c r="A605">
        <v>7457</v>
      </c>
      <c r="B605" t="s">
        <v>71</v>
      </c>
      <c r="C605">
        <v>935</v>
      </c>
      <c r="D605" s="404">
        <v>45322</v>
      </c>
      <c r="E605" t="s">
        <v>2619</v>
      </c>
      <c r="F605">
        <v>2.84</v>
      </c>
      <c r="G605" t="s">
        <v>2623</v>
      </c>
      <c r="H605" t="s">
        <v>900</v>
      </c>
    </row>
    <row r="606" spans="1:8" x14ac:dyDescent="0.25">
      <c r="A606">
        <v>7457</v>
      </c>
      <c r="B606" t="s">
        <v>71</v>
      </c>
      <c r="C606">
        <v>110</v>
      </c>
      <c r="D606" s="404">
        <v>45351</v>
      </c>
      <c r="E606" t="s">
        <v>2619</v>
      </c>
      <c r="F606">
        <v>23.3</v>
      </c>
      <c r="G606" t="s">
        <v>2624</v>
      </c>
      <c r="H606" t="s">
        <v>900</v>
      </c>
    </row>
    <row r="607" spans="1:8" x14ac:dyDescent="0.25">
      <c r="A607">
        <v>7457</v>
      </c>
      <c r="B607" t="s">
        <v>71</v>
      </c>
      <c r="C607">
        <v>112</v>
      </c>
      <c r="D607" s="404">
        <v>45351</v>
      </c>
      <c r="E607" t="s">
        <v>2619</v>
      </c>
      <c r="F607">
        <v>11.65</v>
      </c>
      <c r="G607" t="s">
        <v>2624</v>
      </c>
      <c r="H607" t="s">
        <v>900</v>
      </c>
    </row>
    <row r="608" spans="1:8" x14ac:dyDescent="0.25">
      <c r="A608">
        <v>7457</v>
      </c>
      <c r="B608" t="s">
        <v>71</v>
      </c>
      <c r="C608">
        <v>120</v>
      </c>
      <c r="D608" s="404">
        <v>45351</v>
      </c>
      <c r="E608" t="s">
        <v>2619</v>
      </c>
      <c r="F608">
        <v>25.63</v>
      </c>
      <c r="G608" t="s">
        <v>2624</v>
      </c>
      <c r="H608" t="s">
        <v>900</v>
      </c>
    </row>
    <row r="609" spans="1:8" x14ac:dyDescent="0.25">
      <c r="A609">
        <v>7457</v>
      </c>
      <c r="B609" t="s">
        <v>71</v>
      </c>
      <c r="C609">
        <v>130</v>
      </c>
      <c r="D609" s="404">
        <v>45351</v>
      </c>
      <c r="E609" t="s">
        <v>2619</v>
      </c>
      <c r="F609">
        <v>19.809999999999999</v>
      </c>
      <c r="G609" t="s">
        <v>2624</v>
      </c>
      <c r="H609" t="s">
        <v>900</v>
      </c>
    </row>
    <row r="610" spans="1:8" x14ac:dyDescent="0.25">
      <c r="A610">
        <v>7457</v>
      </c>
      <c r="B610" t="s">
        <v>71</v>
      </c>
      <c r="C610">
        <v>140</v>
      </c>
      <c r="D610" s="404">
        <v>45351</v>
      </c>
      <c r="E610" t="s">
        <v>2619</v>
      </c>
      <c r="F610">
        <v>23.3</v>
      </c>
      <c r="G610" t="s">
        <v>2624</v>
      </c>
      <c r="H610" t="s">
        <v>900</v>
      </c>
    </row>
    <row r="611" spans="1:8" x14ac:dyDescent="0.25">
      <c r="A611">
        <v>7457</v>
      </c>
      <c r="B611" t="s">
        <v>71</v>
      </c>
      <c r="C611">
        <v>160</v>
      </c>
      <c r="D611" s="404">
        <v>45351</v>
      </c>
      <c r="E611" t="s">
        <v>2619</v>
      </c>
      <c r="F611">
        <v>6.99</v>
      </c>
      <c r="G611" t="s">
        <v>2624</v>
      </c>
      <c r="H611" t="s">
        <v>900</v>
      </c>
    </row>
    <row r="612" spans="1:8" x14ac:dyDescent="0.25">
      <c r="A612">
        <v>7457</v>
      </c>
      <c r="B612" t="s">
        <v>71</v>
      </c>
      <c r="C612">
        <v>935</v>
      </c>
      <c r="D612" s="404">
        <v>45351</v>
      </c>
      <c r="E612" t="s">
        <v>2619</v>
      </c>
      <c r="F612">
        <v>5.83</v>
      </c>
      <c r="G612" t="s">
        <v>2624</v>
      </c>
      <c r="H612" t="s">
        <v>900</v>
      </c>
    </row>
    <row r="613" spans="1:8" ht="90" x14ac:dyDescent="0.25">
      <c r="A613">
        <v>7457</v>
      </c>
      <c r="B613" t="s">
        <v>71</v>
      </c>
      <c r="C613">
        <v>330</v>
      </c>
      <c r="D613" s="404">
        <v>45127</v>
      </c>
      <c r="E613" s="448" t="s">
        <v>2625</v>
      </c>
      <c r="F613">
        <v>273.7</v>
      </c>
      <c r="H613" t="s">
        <v>900</v>
      </c>
    </row>
    <row r="614" spans="1:8" ht="90" x14ac:dyDescent="0.25">
      <c r="A614">
        <v>7457</v>
      </c>
      <c r="B614" t="s">
        <v>71</v>
      </c>
      <c r="C614">
        <v>340</v>
      </c>
      <c r="D614" s="404">
        <v>45127</v>
      </c>
      <c r="E614" s="448" t="s">
        <v>2625</v>
      </c>
      <c r="F614">
        <v>273.70999999999998</v>
      </c>
      <c r="H614" t="s">
        <v>900</v>
      </c>
    </row>
    <row r="615" spans="1:8" x14ac:dyDescent="0.25">
      <c r="A615">
        <v>7457</v>
      </c>
      <c r="B615" t="s">
        <v>71</v>
      </c>
      <c r="C615">
        <v>210</v>
      </c>
      <c r="D615" s="404">
        <v>45015</v>
      </c>
      <c r="E615" t="s">
        <v>2626</v>
      </c>
      <c r="F615">
        <v>5.22</v>
      </c>
      <c r="H615" t="s">
        <v>900</v>
      </c>
    </row>
    <row r="616" spans="1:8" x14ac:dyDescent="0.25">
      <c r="A616">
        <v>7457</v>
      </c>
      <c r="B616" t="s">
        <v>71</v>
      </c>
      <c r="C616">
        <v>110</v>
      </c>
      <c r="D616" s="404">
        <v>45351</v>
      </c>
      <c r="E616" t="s">
        <v>2627</v>
      </c>
      <c r="F616">
        <v>-471.09</v>
      </c>
      <c r="H616" t="s">
        <v>900</v>
      </c>
    </row>
    <row r="617" spans="1:8" x14ac:dyDescent="0.25">
      <c r="A617">
        <v>7457</v>
      </c>
      <c r="B617" t="s">
        <v>71</v>
      </c>
      <c r="C617">
        <v>120</v>
      </c>
      <c r="D617" s="404">
        <v>45351</v>
      </c>
      <c r="E617" t="s">
        <v>2627</v>
      </c>
      <c r="F617">
        <v>-471.09</v>
      </c>
      <c r="H617" t="s">
        <v>900</v>
      </c>
    </row>
    <row r="618" spans="1:8" x14ac:dyDescent="0.25">
      <c r="A618">
        <v>7457</v>
      </c>
      <c r="B618" t="s">
        <v>71</v>
      </c>
      <c r="C618">
        <v>210</v>
      </c>
      <c r="D618" s="404">
        <v>45351</v>
      </c>
      <c r="E618" t="s">
        <v>2627</v>
      </c>
      <c r="F618">
        <v>-471.09</v>
      </c>
      <c r="H618" t="s">
        <v>900</v>
      </c>
    </row>
    <row r="619" spans="1:8" x14ac:dyDescent="0.25">
      <c r="A619">
        <v>7457</v>
      </c>
      <c r="B619" t="s">
        <v>71</v>
      </c>
      <c r="C619">
        <v>220</v>
      </c>
      <c r="D619" s="404">
        <v>45351</v>
      </c>
      <c r="E619" t="s">
        <v>2627</v>
      </c>
      <c r="F619">
        <v>-471.08</v>
      </c>
      <c r="H619" t="s">
        <v>900</v>
      </c>
    </row>
    <row r="620" spans="1:8" x14ac:dyDescent="0.25">
      <c r="A620">
        <v>7457</v>
      </c>
      <c r="B620" t="s">
        <v>71</v>
      </c>
      <c r="C620">
        <v>340</v>
      </c>
      <c r="D620" s="404">
        <v>45273</v>
      </c>
      <c r="E620" t="s">
        <v>2628</v>
      </c>
      <c r="F620">
        <v>76.42</v>
      </c>
      <c r="G620" t="s">
        <v>2628</v>
      </c>
      <c r="H620" t="s">
        <v>1176</v>
      </c>
    </row>
    <row r="621" spans="1:8" x14ac:dyDescent="0.25">
      <c r="A621">
        <v>7457</v>
      </c>
      <c r="B621" t="s">
        <v>71</v>
      </c>
      <c r="C621">
        <v>340</v>
      </c>
      <c r="D621" s="404">
        <v>45300</v>
      </c>
      <c r="E621" t="s">
        <v>2628</v>
      </c>
      <c r="F621">
        <v>55.18</v>
      </c>
      <c r="G621" t="s">
        <v>2628</v>
      </c>
      <c r="H621" t="s">
        <v>1176</v>
      </c>
    </row>
    <row r="622" spans="1:8" x14ac:dyDescent="0.25">
      <c r="A622">
        <v>7457</v>
      </c>
      <c r="B622" t="s">
        <v>71</v>
      </c>
      <c r="C622">
        <v>210</v>
      </c>
      <c r="D622" s="404">
        <v>45219</v>
      </c>
      <c r="E622" t="s">
        <v>2629</v>
      </c>
      <c r="F622">
        <v>28.85</v>
      </c>
      <c r="H622" t="s">
        <v>900</v>
      </c>
    </row>
    <row r="623" spans="1:8" x14ac:dyDescent="0.25">
      <c r="A623">
        <v>7457</v>
      </c>
      <c r="B623" t="s">
        <v>71</v>
      </c>
      <c r="C623">
        <v>220</v>
      </c>
      <c r="D623" s="404">
        <v>45219</v>
      </c>
      <c r="E623" t="s">
        <v>2629</v>
      </c>
      <c r="F623">
        <v>28.85</v>
      </c>
      <c r="H623" t="s">
        <v>900</v>
      </c>
    </row>
    <row r="624" spans="1:8" x14ac:dyDescent="0.25">
      <c r="A624">
        <v>7457</v>
      </c>
      <c r="B624" t="s">
        <v>71</v>
      </c>
      <c r="C624">
        <v>230</v>
      </c>
      <c r="D624" s="404">
        <v>45219</v>
      </c>
      <c r="E624" t="s">
        <v>2629</v>
      </c>
      <c r="F624">
        <v>28.85</v>
      </c>
      <c r="H624" t="s">
        <v>900</v>
      </c>
    </row>
    <row r="625" spans="1:8" x14ac:dyDescent="0.25">
      <c r="A625">
        <v>7457</v>
      </c>
      <c r="B625" t="s">
        <v>71</v>
      </c>
      <c r="C625">
        <v>240</v>
      </c>
      <c r="D625" s="404">
        <v>45219</v>
      </c>
      <c r="E625" t="s">
        <v>2629</v>
      </c>
      <c r="F625">
        <v>28.85</v>
      </c>
      <c r="H625" t="s">
        <v>900</v>
      </c>
    </row>
    <row r="626" spans="1:8" x14ac:dyDescent="0.25">
      <c r="A626">
        <v>7457</v>
      </c>
      <c r="B626" t="s">
        <v>71</v>
      </c>
      <c r="C626">
        <v>340</v>
      </c>
      <c r="D626" s="404">
        <v>45219</v>
      </c>
      <c r="E626" t="s">
        <v>2629</v>
      </c>
      <c r="F626">
        <v>12.98</v>
      </c>
      <c r="H626" t="s">
        <v>900</v>
      </c>
    </row>
    <row r="627" spans="1:8" x14ac:dyDescent="0.25">
      <c r="A627">
        <v>7457</v>
      </c>
      <c r="B627" t="s">
        <v>71</v>
      </c>
      <c r="C627">
        <v>936</v>
      </c>
      <c r="D627" s="404">
        <v>45219</v>
      </c>
      <c r="E627" t="s">
        <v>2629</v>
      </c>
      <c r="F627">
        <v>15.87</v>
      </c>
      <c r="H627" t="s">
        <v>900</v>
      </c>
    </row>
    <row r="628" spans="1:8" x14ac:dyDescent="0.25">
      <c r="A628">
        <v>7457</v>
      </c>
      <c r="B628" t="s">
        <v>71</v>
      </c>
      <c r="C628">
        <v>110</v>
      </c>
      <c r="D628" s="404">
        <v>45216</v>
      </c>
      <c r="E628" t="s">
        <v>2630</v>
      </c>
      <c r="F628">
        <v>69.459999999999994</v>
      </c>
      <c r="G628" t="s">
        <v>2618</v>
      </c>
      <c r="H628" t="s">
        <v>902</v>
      </c>
    </row>
    <row r="629" spans="1:8" x14ac:dyDescent="0.25">
      <c r="A629">
        <v>7457</v>
      </c>
      <c r="B629" t="s">
        <v>71</v>
      </c>
      <c r="C629">
        <v>112</v>
      </c>
      <c r="D629" s="404">
        <v>45216</v>
      </c>
      <c r="E629" t="s">
        <v>2630</v>
      </c>
      <c r="F629">
        <v>37.9</v>
      </c>
      <c r="G629" t="s">
        <v>2618</v>
      </c>
      <c r="H629" t="s">
        <v>902</v>
      </c>
    </row>
    <row r="630" spans="1:8" x14ac:dyDescent="0.25">
      <c r="A630">
        <v>7457</v>
      </c>
      <c r="B630" t="s">
        <v>71</v>
      </c>
      <c r="C630">
        <v>120</v>
      </c>
      <c r="D630" s="404">
        <v>45216</v>
      </c>
      <c r="E630" t="s">
        <v>2630</v>
      </c>
      <c r="F630">
        <v>68.209999999999994</v>
      </c>
      <c r="G630" t="s">
        <v>2618</v>
      </c>
      <c r="H630" t="s">
        <v>902</v>
      </c>
    </row>
    <row r="631" spans="1:8" x14ac:dyDescent="0.25">
      <c r="A631">
        <v>7457</v>
      </c>
      <c r="B631" t="s">
        <v>71</v>
      </c>
      <c r="C631">
        <v>130</v>
      </c>
      <c r="D631" s="404">
        <v>45216</v>
      </c>
      <c r="E631" t="s">
        <v>2630</v>
      </c>
      <c r="F631">
        <v>38.65</v>
      </c>
      <c r="G631" t="s">
        <v>2618</v>
      </c>
      <c r="H631" t="s">
        <v>902</v>
      </c>
    </row>
    <row r="632" spans="1:8" x14ac:dyDescent="0.25">
      <c r="A632">
        <v>7457</v>
      </c>
      <c r="B632" t="s">
        <v>71</v>
      </c>
      <c r="C632">
        <v>140</v>
      </c>
      <c r="D632" s="404">
        <v>45216</v>
      </c>
      <c r="E632" t="s">
        <v>2630</v>
      </c>
      <c r="F632">
        <v>45.48</v>
      </c>
      <c r="G632" t="s">
        <v>2618</v>
      </c>
      <c r="H632" t="s">
        <v>902</v>
      </c>
    </row>
    <row r="633" spans="1:8" x14ac:dyDescent="0.25">
      <c r="A633">
        <v>7457</v>
      </c>
      <c r="B633" t="s">
        <v>71</v>
      </c>
      <c r="C633">
        <v>160</v>
      </c>
      <c r="D633" s="404">
        <v>45216</v>
      </c>
      <c r="E633" t="s">
        <v>2630</v>
      </c>
      <c r="F633">
        <v>22.74</v>
      </c>
      <c r="G633" t="s">
        <v>2618</v>
      </c>
      <c r="H633" t="s">
        <v>902</v>
      </c>
    </row>
    <row r="634" spans="1:8" x14ac:dyDescent="0.25">
      <c r="A634">
        <v>7457</v>
      </c>
      <c r="B634" t="s">
        <v>71</v>
      </c>
      <c r="C634">
        <v>220</v>
      </c>
      <c r="D634" s="404">
        <v>45216</v>
      </c>
      <c r="E634" t="s">
        <v>2630</v>
      </c>
      <c r="F634">
        <v>15.16</v>
      </c>
      <c r="G634" t="s">
        <v>2618</v>
      </c>
      <c r="H634" t="s">
        <v>902</v>
      </c>
    </row>
    <row r="635" spans="1:8" x14ac:dyDescent="0.25">
      <c r="A635">
        <v>7457</v>
      </c>
      <c r="B635" t="s">
        <v>71</v>
      </c>
      <c r="C635">
        <v>230</v>
      </c>
      <c r="D635" s="404">
        <v>45216</v>
      </c>
      <c r="E635" t="s">
        <v>2630</v>
      </c>
      <c r="F635">
        <v>25.58</v>
      </c>
      <c r="G635" t="s">
        <v>2618</v>
      </c>
      <c r="H635" t="s">
        <v>902</v>
      </c>
    </row>
    <row r="636" spans="1:8" x14ac:dyDescent="0.25">
      <c r="A636">
        <v>7457</v>
      </c>
      <c r="B636" t="s">
        <v>71</v>
      </c>
      <c r="C636">
        <v>240</v>
      </c>
      <c r="D636" s="404">
        <v>45216</v>
      </c>
      <c r="E636" t="s">
        <v>2630</v>
      </c>
      <c r="F636">
        <v>20.2</v>
      </c>
      <c r="G636" t="s">
        <v>2618</v>
      </c>
      <c r="H636" t="s">
        <v>902</v>
      </c>
    </row>
    <row r="637" spans="1:8" x14ac:dyDescent="0.25">
      <c r="A637">
        <v>7457</v>
      </c>
      <c r="B637" t="s">
        <v>71</v>
      </c>
      <c r="C637">
        <v>340</v>
      </c>
      <c r="D637" s="404">
        <v>45216</v>
      </c>
      <c r="E637" t="s">
        <v>2630</v>
      </c>
      <c r="F637">
        <v>10.3</v>
      </c>
      <c r="G637" t="s">
        <v>2618</v>
      </c>
      <c r="H637" t="s">
        <v>902</v>
      </c>
    </row>
    <row r="638" spans="1:8" x14ac:dyDescent="0.25">
      <c r="A638">
        <v>7457</v>
      </c>
      <c r="B638" t="s">
        <v>71</v>
      </c>
      <c r="C638">
        <v>110</v>
      </c>
      <c r="D638" s="404">
        <v>45260</v>
      </c>
      <c r="E638" t="s">
        <v>2630</v>
      </c>
      <c r="F638">
        <v>54.9</v>
      </c>
      <c r="G638" t="s">
        <v>338</v>
      </c>
      <c r="H638" t="s">
        <v>902</v>
      </c>
    </row>
    <row r="639" spans="1:8" x14ac:dyDescent="0.25">
      <c r="A639">
        <v>7457</v>
      </c>
      <c r="B639" t="s">
        <v>71</v>
      </c>
      <c r="C639">
        <v>112</v>
      </c>
      <c r="D639" s="404">
        <v>45260</v>
      </c>
      <c r="E639" t="s">
        <v>2630</v>
      </c>
      <c r="F639">
        <v>29.95</v>
      </c>
      <c r="G639" t="s">
        <v>338</v>
      </c>
      <c r="H639" t="s">
        <v>902</v>
      </c>
    </row>
    <row r="640" spans="1:8" x14ac:dyDescent="0.25">
      <c r="A640">
        <v>7457</v>
      </c>
      <c r="B640" t="s">
        <v>71</v>
      </c>
      <c r="C640">
        <v>120</v>
      </c>
      <c r="D640" s="404">
        <v>45260</v>
      </c>
      <c r="E640" t="s">
        <v>2630</v>
      </c>
      <c r="F640">
        <v>53.9</v>
      </c>
      <c r="G640" t="s">
        <v>338</v>
      </c>
      <c r="H640" t="s">
        <v>902</v>
      </c>
    </row>
    <row r="641" spans="1:8" x14ac:dyDescent="0.25">
      <c r="A641">
        <v>7457</v>
      </c>
      <c r="B641" t="s">
        <v>71</v>
      </c>
      <c r="C641">
        <v>130</v>
      </c>
      <c r="D641" s="404">
        <v>45260</v>
      </c>
      <c r="E641" t="s">
        <v>2630</v>
      </c>
      <c r="F641">
        <v>30.55</v>
      </c>
      <c r="G641" t="s">
        <v>338</v>
      </c>
      <c r="H641" t="s">
        <v>902</v>
      </c>
    </row>
    <row r="642" spans="1:8" x14ac:dyDescent="0.25">
      <c r="A642">
        <v>7457</v>
      </c>
      <c r="B642" t="s">
        <v>71</v>
      </c>
      <c r="C642">
        <v>140</v>
      </c>
      <c r="D642" s="404">
        <v>45260</v>
      </c>
      <c r="E642" t="s">
        <v>2630</v>
      </c>
      <c r="F642">
        <v>35.94</v>
      </c>
      <c r="G642" t="s">
        <v>338</v>
      </c>
      <c r="H642" t="s">
        <v>902</v>
      </c>
    </row>
    <row r="643" spans="1:8" x14ac:dyDescent="0.25">
      <c r="A643">
        <v>7457</v>
      </c>
      <c r="B643" t="s">
        <v>71</v>
      </c>
      <c r="C643">
        <v>160</v>
      </c>
      <c r="D643" s="404">
        <v>45260</v>
      </c>
      <c r="E643" t="s">
        <v>2630</v>
      </c>
      <c r="F643">
        <v>17.97</v>
      </c>
      <c r="G643" t="s">
        <v>338</v>
      </c>
      <c r="H643" t="s">
        <v>902</v>
      </c>
    </row>
    <row r="644" spans="1:8" x14ac:dyDescent="0.25">
      <c r="A644">
        <v>7457</v>
      </c>
      <c r="B644" t="s">
        <v>71</v>
      </c>
      <c r="C644">
        <v>220</v>
      </c>
      <c r="D644" s="404">
        <v>45260</v>
      </c>
      <c r="E644" t="s">
        <v>2630</v>
      </c>
      <c r="F644">
        <v>11.98</v>
      </c>
      <c r="G644" t="s">
        <v>338</v>
      </c>
      <c r="H644" t="s">
        <v>902</v>
      </c>
    </row>
    <row r="645" spans="1:8" x14ac:dyDescent="0.25">
      <c r="A645">
        <v>7457</v>
      </c>
      <c r="B645" t="s">
        <v>71</v>
      </c>
      <c r="C645">
        <v>230</v>
      </c>
      <c r="D645" s="404">
        <v>45260</v>
      </c>
      <c r="E645" t="s">
        <v>2630</v>
      </c>
      <c r="F645">
        <v>20.22</v>
      </c>
      <c r="G645" t="s">
        <v>338</v>
      </c>
      <c r="H645" t="s">
        <v>902</v>
      </c>
    </row>
    <row r="646" spans="1:8" x14ac:dyDescent="0.25">
      <c r="A646">
        <v>7457</v>
      </c>
      <c r="B646" t="s">
        <v>71</v>
      </c>
      <c r="C646">
        <v>240</v>
      </c>
      <c r="D646" s="404">
        <v>45260</v>
      </c>
      <c r="E646" t="s">
        <v>2630</v>
      </c>
      <c r="F646">
        <v>15.97</v>
      </c>
      <c r="G646" t="s">
        <v>338</v>
      </c>
      <c r="H646" t="s">
        <v>902</v>
      </c>
    </row>
    <row r="647" spans="1:8" x14ac:dyDescent="0.25">
      <c r="A647">
        <v>7457</v>
      </c>
      <c r="B647" t="s">
        <v>71</v>
      </c>
      <c r="C647">
        <v>340</v>
      </c>
      <c r="D647" s="404">
        <v>45260</v>
      </c>
      <c r="E647" t="s">
        <v>2630</v>
      </c>
      <c r="F647">
        <v>8.15</v>
      </c>
      <c r="G647" t="s">
        <v>338</v>
      </c>
      <c r="H647" t="s">
        <v>902</v>
      </c>
    </row>
    <row r="648" spans="1:8" x14ac:dyDescent="0.25">
      <c r="A648">
        <v>7457</v>
      </c>
      <c r="B648" t="s">
        <v>71</v>
      </c>
      <c r="C648">
        <v>430</v>
      </c>
      <c r="D648" s="404">
        <v>45138</v>
      </c>
      <c r="E648" t="s">
        <v>2612</v>
      </c>
      <c r="F648">
        <v>52.9</v>
      </c>
      <c r="G648" t="s">
        <v>2612</v>
      </c>
      <c r="H648" t="s">
        <v>1180</v>
      </c>
    </row>
    <row r="649" spans="1:8" x14ac:dyDescent="0.25">
      <c r="A649">
        <v>7457</v>
      </c>
      <c r="B649" t="s">
        <v>71</v>
      </c>
      <c r="C649">
        <v>440</v>
      </c>
      <c r="D649" s="404">
        <v>45138</v>
      </c>
      <c r="E649" t="s">
        <v>2612</v>
      </c>
      <c r="F649">
        <v>52.9</v>
      </c>
      <c r="G649" t="s">
        <v>2612</v>
      </c>
      <c r="H649" t="s">
        <v>1180</v>
      </c>
    </row>
    <row r="650" spans="1:8" x14ac:dyDescent="0.25">
      <c r="A650">
        <v>7457</v>
      </c>
      <c r="B650" t="s">
        <v>71</v>
      </c>
      <c r="C650">
        <v>430</v>
      </c>
      <c r="D650" s="404">
        <v>45322</v>
      </c>
      <c r="E650" t="s">
        <v>2612</v>
      </c>
      <c r="F650">
        <v>12.99</v>
      </c>
      <c r="G650" t="s">
        <v>2612</v>
      </c>
      <c r="H650" t="s">
        <v>1180</v>
      </c>
    </row>
    <row r="651" spans="1:8" x14ac:dyDescent="0.25">
      <c r="A651">
        <v>7457</v>
      </c>
      <c r="B651" t="s">
        <v>71</v>
      </c>
      <c r="C651">
        <v>440</v>
      </c>
      <c r="D651" s="404">
        <v>45322</v>
      </c>
      <c r="E651" t="s">
        <v>2612</v>
      </c>
      <c r="F651">
        <v>95.65</v>
      </c>
      <c r="G651" t="s">
        <v>2612</v>
      </c>
      <c r="H651" t="s">
        <v>1180</v>
      </c>
    </row>
    <row r="652" spans="1:8" x14ac:dyDescent="0.25">
      <c r="A652">
        <v>7457</v>
      </c>
      <c r="B652" t="s">
        <v>71</v>
      </c>
      <c r="C652">
        <v>430</v>
      </c>
      <c r="D652" s="404">
        <v>45323</v>
      </c>
      <c r="E652" t="s">
        <v>2612</v>
      </c>
      <c r="F652">
        <v>61.11</v>
      </c>
      <c r="G652" t="s">
        <v>2612</v>
      </c>
      <c r="H652" t="s">
        <v>1180</v>
      </c>
    </row>
    <row r="653" spans="1:8" x14ac:dyDescent="0.25">
      <c r="A653">
        <v>7457</v>
      </c>
      <c r="B653" t="s">
        <v>71</v>
      </c>
      <c r="C653">
        <v>440</v>
      </c>
      <c r="D653" s="404">
        <v>45323</v>
      </c>
      <c r="E653" t="s">
        <v>2612</v>
      </c>
      <c r="F653">
        <v>61.1</v>
      </c>
      <c r="G653" t="s">
        <v>2612</v>
      </c>
      <c r="H653" t="s">
        <v>1180</v>
      </c>
    </row>
    <row r="654" spans="1:8" x14ac:dyDescent="0.25">
      <c r="A654">
        <v>7457</v>
      </c>
      <c r="B654" t="s">
        <v>71</v>
      </c>
      <c r="C654">
        <v>430</v>
      </c>
      <c r="D654" s="404">
        <v>45077</v>
      </c>
      <c r="E654" t="s">
        <v>2631</v>
      </c>
      <c r="F654">
        <v>59.48</v>
      </c>
      <c r="G654" t="s">
        <v>2612</v>
      </c>
      <c r="H654" t="s">
        <v>1180</v>
      </c>
    </row>
    <row r="655" spans="1:8" x14ac:dyDescent="0.25">
      <c r="A655">
        <v>7457</v>
      </c>
      <c r="B655" t="s">
        <v>71</v>
      </c>
      <c r="C655">
        <v>440</v>
      </c>
      <c r="D655" s="404">
        <v>45077</v>
      </c>
      <c r="E655" t="s">
        <v>2631</v>
      </c>
      <c r="F655">
        <v>59.48</v>
      </c>
      <c r="G655" t="s">
        <v>2612</v>
      </c>
      <c r="H655" t="s">
        <v>1180</v>
      </c>
    </row>
    <row r="656" spans="1:8" x14ac:dyDescent="0.25">
      <c r="A656">
        <v>7457</v>
      </c>
      <c r="B656" t="s">
        <v>71</v>
      </c>
      <c r="C656">
        <v>430</v>
      </c>
      <c r="D656" s="404">
        <v>45199</v>
      </c>
      <c r="E656" t="s">
        <v>2631</v>
      </c>
      <c r="F656">
        <v>52.88</v>
      </c>
      <c r="G656" t="s">
        <v>2612</v>
      </c>
      <c r="H656" t="s">
        <v>1180</v>
      </c>
    </row>
    <row r="657" spans="1:8" x14ac:dyDescent="0.25">
      <c r="A657">
        <v>7457</v>
      </c>
      <c r="B657" t="s">
        <v>71</v>
      </c>
      <c r="C657">
        <v>440</v>
      </c>
      <c r="D657" s="404">
        <v>45199</v>
      </c>
      <c r="E657" t="s">
        <v>2631</v>
      </c>
      <c r="F657">
        <v>52.88</v>
      </c>
      <c r="G657" t="s">
        <v>2612</v>
      </c>
      <c r="H657" t="s">
        <v>1180</v>
      </c>
    </row>
    <row r="658" spans="1:8" x14ac:dyDescent="0.25">
      <c r="A658">
        <v>7457</v>
      </c>
      <c r="B658" t="s">
        <v>71</v>
      </c>
      <c r="C658">
        <v>430</v>
      </c>
      <c r="D658" s="404">
        <v>45078</v>
      </c>
      <c r="E658" t="s">
        <v>2632</v>
      </c>
      <c r="F658">
        <v>59.48</v>
      </c>
      <c r="G658" t="s">
        <v>2612</v>
      </c>
      <c r="H658" t="s">
        <v>1180</v>
      </c>
    </row>
    <row r="659" spans="1:8" x14ac:dyDescent="0.25">
      <c r="A659">
        <v>7457</v>
      </c>
      <c r="B659" t="s">
        <v>71</v>
      </c>
      <c r="C659">
        <v>440</v>
      </c>
      <c r="D659" s="404">
        <v>45078</v>
      </c>
      <c r="E659" t="s">
        <v>2632</v>
      </c>
      <c r="F659">
        <v>59.48</v>
      </c>
      <c r="G659" t="s">
        <v>2612</v>
      </c>
      <c r="H659" t="s">
        <v>1180</v>
      </c>
    </row>
    <row r="660" spans="1:8" x14ac:dyDescent="0.25">
      <c r="A660">
        <v>7457</v>
      </c>
      <c r="B660" t="s">
        <v>71</v>
      </c>
      <c r="C660">
        <v>430</v>
      </c>
      <c r="D660" s="404">
        <v>45139</v>
      </c>
      <c r="E660" t="s">
        <v>2632</v>
      </c>
      <c r="F660">
        <v>66.099999999999994</v>
      </c>
      <c r="G660" t="s">
        <v>2612</v>
      </c>
      <c r="H660" t="s">
        <v>1180</v>
      </c>
    </row>
    <row r="661" spans="1:8" x14ac:dyDescent="0.25">
      <c r="A661">
        <v>7457</v>
      </c>
      <c r="B661" t="s">
        <v>71</v>
      </c>
      <c r="C661">
        <v>440</v>
      </c>
      <c r="D661" s="404">
        <v>45139</v>
      </c>
      <c r="E661" t="s">
        <v>2632</v>
      </c>
      <c r="F661">
        <v>66.099999999999994</v>
      </c>
      <c r="G661" t="s">
        <v>2612</v>
      </c>
      <c r="H661" t="s">
        <v>1180</v>
      </c>
    </row>
    <row r="662" spans="1:8" x14ac:dyDescent="0.25">
      <c r="A662">
        <v>7457</v>
      </c>
      <c r="B662" t="s">
        <v>71</v>
      </c>
      <c r="C662">
        <v>430</v>
      </c>
      <c r="D662" s="404">
        <v>45230</v>
      </c>
      <c r="E662" t="s">
        <v>2632</v>
      </c>
      <c r="F662">
        <v>25.46</v>
      </c>
      <c r="G662" t="s">
        <v>2612</v>
      </c>
      <c r="H662" t="s">
        <v>1180</v>
      </c>
    </row>
    <row r="663" spans="1:8" x14ac:dyDescent="0.25">
      <c r="A663">
        <v>7457</v>
      </c>
      <c r="B663" t="s">
        <v>71</v>
      </c>
      <c r="C663">
        <v>440</v>
      </c>
      <c r="D663" s="404">
        <v>45230</v>
      </c>
      <c r="E663" t="s">
        <v>2632</v>
      </c>
      <c r="F663">
        <v>25.45</v>
      </c>
      <c r="G663" t="s">
        <v>2612</v>
      </c>
      <c r="H663" t="s">
        <v>1180</v>
      </c>
    </row>
    <row r="664" spans="1:8" x14ac:dyDescent="0.25">
      <c r="A664">
        <v>7457</v>
      </c>
      <c r="B664" t="s">
        <v>71</v>
      </c>
      <c r="C664">
        <v>240</v>
      </c>
      <c r="D664" s="404">
        <v>45056</v>
      </c>
      <c r="E664" t="s">
        <v>998</v>
      </c>
      <c r="F664">
        <v>34.57</v>
      </c>
      <c r="G664" t="s">
        <v>999</v>
      </c>
      <c r="H664" t="s">
        <v>900</v>
      </c>
    </row>
    <row r="665" spans="1:8" x14ac:dyDescent="0.25">
      <c r="A665">
        <v>7457</v>
      </c>
      <c r="B665" t="s">
        <v>71</v>
      </c>
      <c r="C665">
        <v>110</v>
      </c>
      <c r="D665" s="404">
        <v>45229</v>
      </c>
      <c r="E665" t="s">
        <v>2633</v>
      </c>
      <c r="F665">
        <v>56.92</v>
      </c>
      <c r="G665" t="s">
        <v>2623</v>
      </c>
      <c r="H665" t="s">
        <v>900</v>
      </c>
    </row>
    <row r="666" spans="1:8" x14ac:dyDescent="0.25">
      <c r="A666">
        <v>7457</v>
      </c>
      <c r="B666" t="s">
        <v>71</v>
      </c>
      <c r="C666">
        <v>110</v>
      </c>
      <c r="D666" s="404">
        <v>45257</v>
      </c>
      <c r="E666" t="s">
        <v>2633</v>
      </c>
      <c r="F666">
        <v>56.92</v>
      </c>
      <c r="G666" t="s">
        <v>2623</v>
      </c>
      <c r="H666" t="s">
        <v>900</v>
      </c>
    </row>
    <row r="667" spans="1:8" x14ac:dyDescent="0.25">
      <c r="A667">
        <v>7457</v>
      </c>
      <c r="B667" t="s">
        <v>71</v>
      </c>
      <c r="C667">
        <v>110</v>
      </c>
      <c r="D667" s="404">
        <v>45287</v>
      </c>
      <c r="E667" t="s">
        <v>2633</v>
      </c>
      <c r="F667">
        <v>11.38</v>
      </c>
      <c r="H667" t="s">
        <v>900</v>
      </c>
    </row>
    <row r="668" spans="1:8" x14ac:dyDescent="0.25">
      <c r="A668">
        <v>7457</v>
      </c>
      <c r="B668" t="s">
        <v>71</v>
      </c>
      <c r="C668">
        <v>112</v>
      </c>
      <c r="D668" s="404">
        <v>45287</v>
      </c>
      <c r="E668" t="s">
        <v>2633</v>
      </c>
      <c r="F668">
        <v>5.7</v>
      </c>
      <c r="H668" t="s">
        <v>900</v>
      </c>
    </row>
    <row r="669" spans="1:8" x14ac:dyDescent="0.25">
      <c r="A669">
        <v>7457</v>
      </c>
      <c r="B669" t="s">
        <v>71</v>
      </c>
      <c r="C669">
        <v>120</v>
      </c>
      <c r="D669" s="404">
        <v>45287</v>
      </c>
      <c r="E669" t="s">
        <v>2633</v>
      </c>
      <c r="F669">
        <v>12.52</v>
      </c>
      <c r="H669" t="s">
        <v>900</v>
      </c>
    </row>
    <row r="670" spans="1:8" x14ac:dyDescent="0.25">
      <c r="A670">
        <v>7457</v>
      </c>
      <c r="B670" t="s">
        <v>71</v>
      </c>
      <c r="C670">
        <v>130</v>
      </c>
      <c r="D670" s="404">
        <v>45287</v>
      </c>
      <c r="E670" t="s">
        <v>2633</v>
      </c>
      <c r="F670">
        <v>9.68</v>
      </c>
      <c r="H670" t="s">
        <v>900</v>
      </c>
    </row>
    <row r="671" spans="1:8" x14ac:dyDescent="0.25">
      <c r="A671">
        <v>7457</v>
      </c>
      <c r="B671" t="s">
        <v>71</v>
      </c>
      <c r="C671">
        <v>140</v>
      </c>
      <c r="D671" s="404">
        <v>45287</v>
      </c>
      <c r="E671" t="s">
        <v>2633</v>
      </c>
      <c r="F671">
        <v>11.38</v>
      </c>
      <c r="H671" t="s">
        <v>900</v>
      </c>
    </row>
    <row r="672" spans="1:8" x14ac:dyDescent="0.25">
      <c r="A672">
        <v>7457</v>
      </c>
      <c r="B672" t="s">
        <v>71</v>
      </c>
      <c r="C672">
        <v>160</v>
      </c>
      <c r="D672" s="404">
        <v>45287</v>
      </c>
      <c r="E672" t="s">
        <v>2633</v>
      </c>
      <c r="F672">
        <v>3.42</v>
      </c>
      <c r="H672" t="s">
        <v>900</v>
      </c>
    </row>
    <row r="673" spans="1:8" x14ac:dyDescent="0.25">
      <c r="A673">
        <v>7457</v>
      </c>
      <c r="B673" t="s">
        <v>71</v>
      </c>
      <c r="C673">
        <v>935</v>
      </c>
      <c r="D673" s="404">
        <v>45287</v>
      </c>
      <c r="E673" t="s">
        <v>2633</v>
      </c>
      <c r="F673">
        <v>2.84</v>
      </c>
      <c r="H673" t="s">
        <v>900</v>
      </c>
    </row>
    <row r="674" spans="1:8" x14ac:dyDescent="0.25">
      <c r="A674">
        <v>7457</v>
      </c>
      <c r="B674" t="s">
        <v>71</v>
      </c>
      <c r="C674">
        <v>110</v>
      </c>
      <c r="D674" s="404">
        <v>45348</v>
      </c>
      <c r="E674" t="s">
        <v>2633</v>
      </c>
      <c r="F674">
        <v>11.38</v>
      </c>
      <c r="H674" t="s">
        <v>900</v>
      </c>
    </row>
    <row r="675" spans="1:8" x14ac:dyDescent="0.25">
      <c r="A675">
        <v>7457</v>
      </c>
      <c r="B675" t="s">
        <v>71</v>
      </c>
      <c r="C675">
        <v>112</v>
      </c>
      <c r="D675" s="404">
        <v>45348</v>
      </c>
      <c r="E675" t="s">
        <v>2633</v>
      </c>
      <c r="F675">
        <v>5.7</v>
      </c>
      <c r="H675" t="s">
        <v>900</v>
      </c>
    </row>
    <row r="676" spans="1:8" x14ac:dyDescent="0.25">
      <c r="A676">
        <v>7457</v>
      </c>
      <c r="B676" t="s">
        <v>71</v>
      </c>
      <c r="C676">
        <v>120</v>
      </c>
      <c r="D676" s="404">
        <v>45348</v>
      </c>
      <c r="E676" t="s">
        <v>2633</v>
      </c>
      <c r="F676">
        <v>12.52</v>
      </c>
      <c r="H676" t="s">
        <v>900</v>
      </c>
    </row>
    <row r="677" spans="1:8" x14ac:dyDescent="0.25">
      <c r="A677">
        <v>7457</v>
      </c>
      <c r="B677" t="s">
        <v>71</v>
      </c>
      <c r="C677">
        <v>130</v>
      </c>
      <c r="D677" s="404">
        <v>45348</v>
      </c>
      <c r="E677" t="s">
        <v>2633</v>
      </c>
      <c r="F677">
        <v>9.68</v>
      </c>
      <c r="H677" t="s">
        <v>900</v>
      </c>
    </row>
    <row r="678" spans="1:8" x14ac:dyDescent="0.25">
      <c r="A678">
        <v>7457</v>
      </c>
      <c r="B678" t="s">
        <v>71</v>
      </c>
      <c r="C678">
        <v>140</v>
      </c>
      <c r="D678" s="404">
        <v>45348</v>
      </c>
      <c r="E678" t="s">
        <v>2633</v>
      </c>
      <c r="F678">
        <v>11.38</v>
      </c>
      <c r="H678" t="s">
        <v>900</v>
      </c>
    </row>
    <row r="679" spans="1:8" x14ac:dyDescent="0.25">
      <c r="A679">
        <v>7457</v>
      </c>
      <c r="B679" t="s">
        <v>71</v>
      </c>
      <c r="C679">
        <v>160</v>
      </c>
      <c r="D679" s="404">
        <v>45348</v>
      </c>
      <c r="E679" t="s">
        <v>2633</v>
      </c>
      <c r="F679">
        <v>3.42</v>
      </c>
      <c r="H679" t="s">
        <v>900</v>
      </c>
    </row>
    <row r="680" spans="1:8" x14ac:dyDescent="0.25">
      <c r="A680">
        <v>7457</v>
      </c>
      <c r="B680" t="s">
        <v>71</v>
      </c>
      <c r="C680">
        <v>935</v>
      </c>
      <c r="D680" s="404">
        <v>45348</v>
      </c>
      <c r="E680" t="s">
        <v>2633</v>
      </c>
      <c r="F680">
        <v>2.84</v>
      </c>
      <c r="H680" t="s">
        <v>900</v>
      </c>
    </row>
    <row r="681" spans="1:8" x14ac:dyDescent="0.25">
      <c r="A681">
        <v>7457</v>
      </c>
      <c r="B681" t="s">
        <v>71</v>
      </c>
      <c r="C681">
        <v>112</v>
      </c>
      <c r="D681" s="404">
        <v>45108</v>
      </c>
      <c r="E681" t="s">
        <v>2613</v>
      </c>
      <c r="F681">
        <v>29.75</v>
      </c>
      <c r="G681" t="s">
        <v>2613</v>
      </c>
      <c r="H681" t="s">
        <v>1187</v>
      </c>
    </row>
    <row r="682" spans="1:8" x14ac:dyDescent="0.25">
      <c r="A682">
        <v>7457</v>
      </c>
      <c r="B682" t="s">
        <v>71</v>
      </c>
      <c r="C682">
        <v>112</v>
      </c>
      <c r="D682" s="404">
        <v>45108</v>
      </c>
      <c r="E682" t="s">
        <v>2613</v>
      </c>
      <c r="F682">
        <v>38.5</v>
      </c>
      <c r="G682" t="s">
        <v>2613</v>
      </c>
      <c r="H682" t="s">
        <v>1187</v>
      </c>
    </row>
    <row r="683" spans="1:8" x14ac:dyDescent="0.25">
      <c r="A683">
        <v>7457</v>
      </c>
      <c r="B683" t="s">
        <v>71</v>
      </c>
      <c r="C683">
        <v>120</v>
      </c>
      <c r="D683" s="404">
        <v>45108</v>
      </c>
      <c r="E683" t="s">
        <v>2613</v>
      </c>
      <c r="F683">
        <v>44</v>
      </c>
      <c r="G683" t="s">
        <v>2613</v>
      </c>
      <c r="H683" t="s">
        <v>1187</v>
      </c>
    </row>
    <row r="684" spans="1:8" x14ac:dyDescent="0.25">
      <c r="A684">
        <v>7457</v>
      </c>
      <c r="B684" t="s">
        <v>71</v>
      </c>
      <c r="C684">
        <v>210</v>
      </c>
      <c r="D684" s="404">
        <v>45108</v>
      </c>
      <c r="E684" t="s">
        <v>2613</v>
      </c>
      <c r="F684">
        <v>49.5</v>
      </c>
      <c r="G684" t="s">
        <v>2613</v>
      </c>
      <c r="H684" t="s">
        <v>1187</v>
      </c>
    </row>
    <row r="685" spans="1:8" x14ac:dyDescent="0.25">
      <c r="A685">
        <v>7457</v>
      </c>
      <c r="B685" t="s">
        <v>71</v>
      </c>
      <c r="C685">
        <v>240</v>
      </c>
      <c r="D685" s="404">
        <v>45108</v>
      </c>
      <c r="E685" t="s">
        <v>2613</v>
      </c>
      <c r="F685">
        <v>44.84</v>
      </c>
      <c r="G685" t="s">
        <v>2613</v>
      </c>
      <c r="H685" t="s">
        <v>1187</v>
      </c>
    </row>
    <row r="686" spans="1:8" x14ac:dyDescent="0.25">
      <c r="A686">
        <v>7457</v>
      </c>
      <c r="B686" t="s">
        <v>71</v>
      </c>
      <c r="C686">
        <v>340</v>
      </c>
      <c r="D686" s="404">
        <v>45108</v>
      </c>
      <c r="E686" t="s">
        <v>2613</v>
      </c>
      <c r="F686">
        <v>33</v>
      </c>
      <c r="G686" t="s">
        <v>2613</v>
      </c>
      <c r="H686" t="s">
        <v>1187</v>
      </c>
    </row>
    <row r="687" spans="1:8" x14ac:dyDescent="0.25">
      <c r="A687">
        <v>7457</v>
      </c>
      <c r="B687" t="s">
        <v>71</v>
      </c>
      <c r="C687">
        <v>440</v>
      </c>
      <c r="D687" s="404">
        <v>45108</v>
      </c>
      <c r="E687" t="s">
        <v>2613</v>
      </c>
      <c r="F687">
        <v>30</v>
      </c>
      <c r="G687" t="s">
        <v>2613</v>
      </c>
      <c r="H687" t="s">
        <v>1187</v>
      </c>
    </row>
    <row r="688" spans="1:8" x14ac:dyDescent="0.25">
      <c r="A688">
        <v>7457</v>
      </c>
      <c r="B688" t="s">
        <v>71</v>
      </c>
      <c r="C688">
        <v>935</v>
      </c>
      <c r="D688" s="404">
        <v>45138</v>
      </c>
      <c r="E688" t="s">
        <v>2613</v>
      </c>
      <c r="F688">
        <v>32.700000000000003</v>
      </c>
      <c r="G688" t="s">
        <v>2613</v>
      </c>
      <c r="H688" t="s">
        <v>1187</v>
      </c>
    </row>
    <row r="689" spans="1:8" x14ac:dyDescent="0.25">
      <c r="A689">
        <v>7457</v>
      </c>
      <c r="B689" t="s">
        <v>71</v>
      </c>
      <c r="C689">
        <v>110</v>
      </c>
      <c r="D689" s="404">
        <v>45145</v>
      </c>
      <c r="E689" t="s">
        <v>2613</v>
      </c>
      <c r="F689">
        <v>46</v>
      </c>
      <c r="G689" t="s">
        <v>2613</v>
      </c>
      <c r="H689" t="s">
        <v>1187</v>
      </c>
    </row>
    <row r="690" spans="1:8" x14ac:dyDescent="0.25">
      <c r="A690">
        <v>7457</v>
      </c>
      <c r="B690" t="s">
        <v>71</v>
      </c>
      <c r="C690">
        <v>110</v>
      </c>
      <c r="D690" s="404">
        <v>45145</v>
      </c>
      <c r="E690" t="s">
        <v>2613</v>
      </c>
      <c r="F690">
        <v>42</v>
      </c>
      <c r="G690" t="s">
        <v>2613</v>
      </c>
      <c r="H690" t="s">
        <v>1187</v>
      </c>
    </row>
    <row r="691" spans="1:8" x14ac:dyDescent="0.25">
      <c r="A691">
        <v>7457</v>
      </c>
      <c r="B691" t="s">
        <v>71</v>
      </c>
      <c r="C691">
        <v>110</v>
      </c>
      <c r="D691" s="404">
        <v>45291</v>
      </c>
      <c r="E691" t="s">
        <v>2613</v>
      </c>
      <c r="F691">
        <v>44</v>
      </c>
      <c r="G691" t="s">
        <v>2613</v>
      </c>
      <c r="H691" t="s">
        <v>1187</v>
      </c>
    </row>
    <row r="692" spans="1:8" x14ac:dyDescent="0.25">
      <c r="A692">
        <v>7457</v>
      </c>
      <c r="B692" t="s">
        <v>71</v>
      </c>
      <c r="C692">
        <v>112</v>
      </c>
      <c r="D692" s="404">
        <v>45291</v>
      </c>
      <c r="E692" t="s">
        <v>2613</v>
      </c>
      <c r="F692">
        <v>38.5</v>
      </c>
      <c r="G692" t="s">
        <v>2613</v>
      </c>
      <c r="H692" t="s">
        <v>1187</v>
      </c>
    </row>
    <row r="693" spans="1:8" x14ac:dyDescent="0.25">
      <c r="A693">
        <v>7457</v>
      </c>
      <c r="B693" t="s">
        <v>71</v>
      </c>
      <c r="C693">
        <v>120</v>
      </c>
      <c r="D693" s="404">
        <v>45291</v>
      </c>
      <c r="E693" t="s">
        <v>2613</v>
      </c>
      <c r="F693">
        <v>42</v>
      </c>
      <c r="G693" t="s">
        <v>2613</v>
      </c>
      <c r="H693" t="s">
        <v>1187</v>
      </c>
    </row>
    <row r="694" spans="1:8" x14ac:dyDescent="0.25">
      <c r="A694">
        <v>7457</v>
      </c>
      <c r="B694" t="s">
        <v>71</v>
      </c>
      <c r="C694">
        <v>130</v>
      </c>
      <c r="D694" s="404">
        <v>45291</v>
      </c>
      <c r="E694" t="s">
        <v>2613</v>
      </c>
      <c r="F694">
        <v>46</v>
      </c>
      <c r="G694" t="s">
        <v>2613</v>
      </c>
      <c r="H694" t="s">
        <v>1187</v>
      </c>
    </row>
    <row r="695" spans="1:8" x14ac:dyDescent="0.25">
      <c r="A695">
        <v>7457</v>
      </c>
      <c r="B695" t="s">
        <v>71</v>
      </c>
      <c r="C695">
        <v>140</v>
      </c>
      <c r="D695" s="404">
        <v>45291</v>
      </c>
      <c r="E695" t="s">
        <v>2613</v>
      </c>
      <c r="F695">
        <v>29.75</v>
      </c>
      <c r="G695" t="s">
        <v>2613</v>
      </c>
      <c r="H695" t="s">
        <v>1187</v>
      </c>
    </row>
    <row r="696" spans="1:8" x14ac:dyDescent="0.25">
      <c r="A696">
        <v>7457</v>
      </c>
      <c r="B696" t="s">
        <v>71</v>
      </c>
      <c r="C696">
        <v>210</v>
      </c>
      <c r="D696" s="404">
        <v>45291</v>
      </c>
      <c r="E696" t="s">
        <v>2613</v>
      </c>
      <c r="F696">
        <v>45</v>
      </c>
      <c r="G696" t="s">
        <v>2613</v>
      </c>
      <c r="H696" t="s">
        <v>1187</v>
      </c>
    </row>
    <row r="697" spans="1:8" x14ac:dyDescent="0.25">
      <c r="A697">
        <v>7457</v>
      </c>
      <c r="B697" t="s">
        <v>71</v>
      </c>
      <c r="C697">
        <v>220</v>
      </c>
      <c r="D697" s="404">
        <v>45291</v>
      </c>
      <c r="E697" t="s">
        <v>2613</v>
      </c>
      <c r="F697">
        <v>49.5</v>
      </c>
      <c r="G697" t="s">
        <v>2613</v>
      </c>
      <c r="H697" t="s">
        <v>1187</v>
      </c>
    </row>
    <row r="698" spans="1:8" x14ac:dyDescent="0.25">
      <c r="A698">
        <v>7457</v>
      </c>
      <c r="B698" t="s">
        <v>71</v>
      </c>
      <c r="C698">
        <v>340</v>
      </c>
      <c r="D698" s="404">
        <v>45291</v>
      </c>
      <c r="E698" t="s">
        <v>2613</v>
      </c>
      <c r="F698">
        <v>33</v>
      </c>
      <c r="G698" t="s">
        <v>2613</v>
      </c>
      <c r="H698" t="s">
        <v>1187</v>
      </c>
    </row>
    <row r="699" spans="1:8" x14ac:dyDescent="0.25">
      <c r="A699">
        <v>7457</v>
      </c>
      <c r="B699" t="s">
        <v>71</v>
      </c>
      <c r="C699">
        <v>440</v>
      </c>
      <c r="D699" s="404">
        <v>45291</v>
      </c>
      <c r="E699" t="s">
        <v>2613</v>
      </c>
      <c r="F699">
        <v>30</v>
      </c>
      <c r="G699" t="s">
        <v>2613</v>
      </c>
      <c r="H699" t="s">
        <v>1187</v>
      </c>
    </row>
    <row r="700" spans="1:8" x14ac:dyDescent="0.25">
      <c r="A700">
        <v>7457</v>
      </c>
      <c r="B700" t="s">
        <v>71</v>
      </c>
      <c r="C700">
        <v>935</v>
      </c>
      <c r="D700" s="404">
        <v>45291</v>
      </c>
      <c r="E700" t="s">
        <v>2613</v>
      </c>
      <c r="F700">
        <v>32.700000000000003</v>
      </c>
      <c r="G700" t="s">
        <v>2613</v>
      </c>
      <c r="H700" t="s">
        <v>1187</v>
      </c>
    </row>
    <row r="701" spans="1:8" x14ac:dyDescent="0.25">
      <c r="A701">
        <v>7457</v>
      </c>
      <c r="B701" t="s">
        <v>71</v>
      </c>
      <c r="C701">
        <v>440</v>
      </c>
      <c r="D701" s="404">
        <v>45323</v>
      </c>
      <c r="E701" t="s">
        <v>2613</v>
      </c>
      <c r="F701">
        <v>30</v>
      </c>
      <c r="G701" t="s">
        <v>2613</v>
      </c>
      <c r="H701" t="s">
        <v>1187</v>
      </c>
    </row>
    <row r="702" spans="1:8" x14ac:dyDescent="0.25">
      <c r="A702">
        <v>7457</v>
      </c>
      <c r="B702" t="s">
        <v>71</v>
      </c>
      <c r="C702">
        <v>110</v>
      </c>
      <c r="D702" s="404">
        <v>45351</v>
      </c>
      <c r="E702" t="s">
        <v>2613</v>
      </c>
      <c r="F702">
        <v>45</v>
      </c>
      <c r="G702" t="s">
        <v>2613</v>
      </c>
      <c r="H702" t="s">
        <v>1187</v>
      </c>
    </row>
    <row r="703" spans="1:8" x14ac:dyDescent="0.25">
      <c r="A703">
        <v>7457</v>
      </c>
      <c r="B703" t="s">
        <v>71</v>
      </c>
      <c r="C703">
        <v>112</v>
      </c>
      <c r="D703" s="404">
        <v>45351</v>
      </c>
      <c r="E703" t="s">
        <v>2613</v>
      </c>
      <c r="F703">
        <v>38.5</v>
      </c>
      <c r="G703" t="s">
        <v>2613</v>
      </c>
      <c r="H703" t="s">
        <v>1187</v>
      </c>
    </row>
    <row r="704" spans="1:8" x14ac:dyDescent="0.25">
      <c r="A704">
        <v>7457</v>
      </c>
      <c r="B704" t="s">
        <v>71</v>
      </c>
      <c r="C704">
        <v>112</v>
      </c>
      <c r="D704" s="404">
        <v>45351</v>
      </c>
      <c r="E704" t="s">
        <v>2613</v>
      </c>
      <c r="F704">
        <v>44</v>
      </c>
      <c r="G704" t="s">
        <v>2613</v>
      </c>
      <c r="H704" t="s">
        <v>1187</v>
      </c>
    </row>
    <row r="705" spans="1:8" x14ac:dyDescent="0.25">
      <c r="A705">
        <v>7457</v>
      </c>
      <c r="B705" t="s">
        <v>71</v>
      </c>
      <c r="C705">
        <v>120</v>
      </c>
      <c r="D705" s="404">
        <v>45351</v>
      </c>
      <c r="E705" t="s">
        <v>2613</v>
      </c>
      <c r="F705">
        <v>42</v>
      </c>
      <c r="G705" t="s">
        <v>2613</v>
      </c>
      <c r="H705" t="s">
        <v>1187</v>
      </c>
    </row>
    <row r="706" spans="1:8" x14ac:dyDescent="0.25">
      <c r="A706">
        <v>7457</v>
      </c>
      <c r="B706" t="s">
        <v>71</v>
      </c>
      <c r="C706">
        <v>130</v>
      </c>
      <c r="D706" s="404">
        <v>45351</v>
      </c>
      <c r="E706" t="s">
        <v>2613</v>
      </c>
      <c r="F706">
        <v>46</v>
      </c>
      <c r="G706" t="s">
        <v>2613</v>
      </c>
      <c r="H706" t="s">
        <v>1187</v>
      </c>
    </row>
    <row r="707" spans="1:8" x14ac:dyDescent="0.25">
      <c r="A707">
        <v>7457</v>
      </c>
      <c r="B707" t="s">
        <v>71</v>
      </c>
      <c r="C707">
        <v>140</v>
      </c>
      <c r="D707" s="404">
        <v>45351</v>
      </c>
      <c r="E707" t="s">
        <v>2613</v>
      </c>
      <c r="F707">
        <v>29.75</v>
      </c>
      <c r="G707" t="s">
        <v>2613</v>
      </c>
      <c r="H707" t="s">
        <v>1187</v>
      </c>
    </row>
    <row r="708" spans="1:8" x14ac:dyDescent="0.25">
      <c r="A708">
        <v>7457</v>
      </c>
      <c r="B708" t="s">
        <v>71</v>
      </c>
      <c r="C708">
        <v>240</v>
      </c>
      <c r="D708" s="404">
        <v>45351</v>
      </c>
      <c r="E708" t="s">
        <v>2613</v>
      </c>
      <c r="F708">
        <v>49.5</v>
      </c>
      <c r="G708" t="s">
        <v>2613</v>
      </c>
      <c r="H708" t="s">
        <v>1187</v>
      </c>
    </row>
    <row r="709" spans="1:8" x14ac:dyDescent="0.25">
      <c r="A709">
        <v>7457</v>
      </c>
      <c r="B709" t="s">
        <v>71</v>
      </c>
      <c r="C709">
        <v>340</v>
      </c>
      <c r="D709" s="404">
        <v>45351</v>
      </c>
      <c r="E709" t="s">
        <v>2613</v>
      </c>
      <c r="F709">
        <v>33</v>
      </c>
      <c r="G709" t="s">
        <v>2613</v>
      </c>
      <c r="H709" t="s">
        <v>1187</v>
      </c>
    </row>
    <row r="710" spans="1:8" x14ac:dyDescent="0.25">
      <c r="A710">
        <v>7457</v>
      </c>
      <c r="B710" t="s">
        <v>71</v>
      </c>
      <c r="C710">
        <v>935</v>
      </c>
      <c r="D710" s="404">
        <v>45351</v>
      </c>
      <c r="E710" t="s">
        <v>2613</v>
      </c>
      <c r="F710">
        <v>32.700000000000003</v>
      </c>
      <c r="G710" t="s">
        <v>2613</v>
      </c>
      <c r="H710" t="s">
        <v>1187</v>
      </c>
    </row>
    <row r="711" spans="1:8" x14ac:dyDescent="0.25">
      <c r="A711">
        <v>7457</v>
      </c>
      <c r="B711" t="s">
        <v>71</v>
      </c>
      <c r="C711">
        <v>112</v>
      </c>
      <c r="D711" s="404">
        <v>45272</v>
      </c>
      <c r="E711" t="s">
        <v>2634</v>
      </c>
      <c r="F711">
        <v>65.81</v>
      </c>
      <c r="G711" t="s">
        <v>334</v>
      </c>
      <c r="H711" t="s">
        <v>900</v>
      </c>
    </row>
    <row r="712" spans="1:8" x14ac:dyDescent="0.25">
      <c r="A712">
        <v>7457</v>
      </c>
      <c r="B712" t="s">
        <v>71</v>
      </c>
      <c r="C712">
        <v>130</v>
      </c>
      <c r="D712" s="404">
        <v>45219</v>
      </c>
      <c r="E712" t="s">
        <v>2635</v>
      </c>
      <c r="F712">
        <v>41.65</v>
      </c>
      <c r="G712" t="s">
        <v>2636</v>
      </c>
      <c r="H712" t="s">
        <v>900</v>
      </c>
    </row>
    <row r="713" spans="1:8" x14ac:dyDescent="0.25">
      <c r="A713">
        <v>7457</v>
      </c>
      <c r="B713" t="s">
        <v>71</v>
      </c>
      <c r="C713">
        <v>110</v>
      </c>
      <c r="D713" s="404">
        <v>45196</v>
      </c>
      <c r="E713" t="s">
        <v>2637</v>
      </c>
      <c r="F713">
        <v>11.38</v>
      </c>
      <c r="H713" t="s">
        <v>900</v>
      </c>
    </row>
    <row r="714" spans="1:8" x14ac:dyDescent="0.25">
      <c r="A714">
        <v>7457</v>
      </c>
      <c r="B714" t="s">
        <v>71</v>
      </c>
      <c r="C714">
        <v>112</v>
      </c>
      <c r="D714" s="404">
        <v>45196</v>
      </c>
      <c r="E714" t="s">
        <v>2637</v>
      </c>
      <c r="F714">
        <v>5.7</v>
      </c>
      <c r="H714" t="s">
        <v>900</v>
      </c>
    </row>
    <row r="715" spans="1:8" x14ac:dyDescent="0.25">
      <c r="A715">
        <v>7457</v>
      </c>
      <c r="B715" t="s">
        <v>71</v>
      </c>
      <c r="C715">
        <v>120</v>
      </c>
      <c r="D715" s="404">
        <v>45196</v>
      </c>
      <c r="E715" t="s">
        <v>2637</v>
      </c>
      <c r="F715">
        <v>12.52</v>
      </c>
      <c r="H715" t="s">
        <v>900</v>
      </c>
    </row>
    <row r="716" spans="1:8" x14ac:dyDescent="0.25">
      <c r="A716">
        <v>7457</v>
      </c>
      <c r="B716" t="s">
        <v>71</v>
      </c>
      <c r="C716">
        <v>130</v>
      </c>
      <c r="D716" s="404">
        <v>45196</v>
      </c>
      <c r="E716" t="s">
        <v>2637</v>
      </c>
      <c r="F716">
        <v>9.68</v>
      </c>
      <c r="H716" t="s">
        <v>900</v>
      </c>
    </row>
    <row r="717" spans="1:8" x14ac:dyDescent="0.25">
      <c r="A717">
        <v>7457</v>
      </c>
      <c r="B717" t="s">
        <v>71</v>
      </c>
      <c r="C717">
        <v>140</v>
      </c>
      <c r="D717" s="404">
        <v>45196</v>
      </c>
      <c r="E717" t="s">
        <v>2637</v>
      </c>
      <c r="F717">
        <v>11.38</v>
      </c>
      <c r="H717" t="s">
        <v>900</v>
      </c>
    </row>
    <row r="718" spans="1:8" x14ac:dyDescent="0.25">
      <c r="A718">
        <v>7457</v>
      </c>
      <c r="B718" t="s">
        <v>71</v>
      </c>
      <c r="C718">
        <v>160</v>
      </c>
      <c r="D718" s="404">
        <v>45196</v>
      </c>
      <c r="E718" t="s">
        <v>2637</v>
      </c>
      <c r="F718">
        <v>3.42</v>
      </c>
      <c r="H718" t="s">
        <v>900</v>
      </c>
    </row>
    <row r="719" spans="1:8" x14ac:dyDescent="0.25">
      <c r="A719">
        <v>7457</v>
      </c>
      <c r="B719" t="s">
        <v>71</v>
      </c>
      <c r="C719">
        <v>935</v>
      </c>
      <c r="D719" s="404">
        <v>45196</v>
      </c>
      <c r="E719" t="s">
        <v>2637</v>
      </c>
      <c r="F719">
        <v>2.84</v>
      </c>
      <c r="H719" t="s">
        <v>900</v>
      </c>
    </row>
    <row r="720" spans="1:8" x14ac:dyDescent="0.25">
      <c r="A720">
        <v>7457</v>
      </c>
      <c r="B720" t="s">
        <v>71</v>
      </c>
      <c r="C720">
        <v>230</v>
      </c>
      <c r="D720" s="404">
        <v>45159</v>
      </c>
      <c r="E720" t="s">
        <v>2638</v>
      </c>
      <c r="F720">
        <v>4.3499999999999996</v>
      </c>
      <c r="H720" t="s">
        <v>900</v>
      </c>
    </row>
    <row r="721" spans="1:8" x14ac:dyDescent="0.25">
      <c r="A721">
        <v>7457</v>
      </c>
      <c r="B721" t="s">
        <v>71</v>
      </c>
      <c r="C721">
        <v>210</v>
      </c>
      <c r="D721" s="404">
        <v>45313</v>
      </c>
      <c r="E721" t="s">
        <v>2639</v>
      </c>
      <c r="F721">
        <v>12.51</v>
      </c>
      <c r="H721" t="s">
        <v>900</v>
      </c>
    </row>
    <row r="722" spans="1:8" x14ac:dyDescent="0.25">
      <c r="A722">
        <v>7457</v>
      </c>
      <c r="B722" t="s">
        <v>71</v>
      </c>
      <c r="C722">
        <v>220</v>
      </c>
      <c r="D722" s="404">
        <v>45313</v>
      </c>
      <c r="E722" t="s">
        <v>2639</v>
      </c>
      <c r="F722">
        <v>12.51</v>
      </c>
      <c r="H722" t="s">
        <v>900</v>
      </c>
    </row>
    <row r="723" spans="1:8" x14ac:dyDescent="0.25">
      <c r="A723">
        <v>7457</v>
      </c>
      <c r="B723" t="s">
        <v>71</v>
      </c>
      <c r="C723">
        <v>230</v>
      </c>
      <c r="D723" s="404">
        <v>45313</v>
      </c>
      <c r="E723" t="s">
        <v>2639</v>
      </c>
      <c r="F723">
        <v>12.51</v>
      </c>
      <c r="H723" t="s">
        <v>900</v>
      </c>
    </row>
    <row r="724" spans="1:8" x14ac:dyDescent="0.25">
      <c r="A724">
        <v>7457</v>
      </c>
      <c r="B724" t="s">
        <v>71</v>
      </c>
      <c r="C724">
        <v>240</v>
      </c>
      <c r="D724" s="404">
        <v>45313</v>
      </c>
      <c r="E724" t="s">
        <v>2639</v>
      </c>
      <c r="F724">
        <v>12.51</v>
      </c>
      <c r="H724" t="s">
        <v>900</v>
      </c>
    </row>
    <row r="725" spans="1:8" x14ac:dyDescent="0.25">
      <c r="A725">
        <v>7457</v>
      </c>
      <c r="B725" t="s">
        <v>71</v>
      </c>
      <c r="C725">
        <v>340</v>
      </c>
      <c r="D725" s="404">
        <v>45313</v>
      </c>
      <c r="E725" t="s">
        <v>2639</v>
      </c>
      <c r="F725">
        <v>5.63</v>
      </c>
      <c r="H725" t="s">
        <v>900</v>
      </c>
    </row>
    <row r="726" spans="1:8" x14ac:dyDescent="0.25">
      <c r="A726">
        <v>7457</v>
      </c>
      <c r="B726" t="s">
        <v>71</v>
      </c>
      <c r="C726">
        <v>936</v>
      </c>
      <c r="D726" s="404">
        <v>45313</v>
      </c>
      <c r="E726" t="s">
        <v>2639</v>
      </c>
      <c r="F726">
        <v>6.88</v>
      </c>
      <c r="H726" t="s">
        <v>900</v>
      </c>
    </row>
    <row r="727" spans="1:8" x14ac:dyDescent="0.25">
      <c r="A727">
        <v>7457</v>
      </c>
      <c r="B727" t="s">
        <v>71</v>
      </c>
      <c r="C727">
        <v>190</v>
      </c>
      <c r="D727" s="404">
        <v>45205</v>
      </c>
      <c r="E727" t="s">
        <v>309</v>
      </c>
      <c r="F727">
        <v>1521.04</v>
      </c>
      <c r="G727" t="s">
        <v>309</v>
      </c>
      <c r="H727" t="s">
        <v>1180</v>
      </c>
    </row>
    <row r="728" spans="1:8" x14ac:dyDescent="0.25">
      <c r="A728">
        <v>7457</v>
      </c>
      <c r="B728" t="s">
        <v>71</v>
      </c>
      <c r="C728">
        <v>110</v>
      </c>
      <c r="D728" s="404">
        <v>45351</v>
      </c>
      <c r="E728" t="s">
        <v>309</v>
      </c>
      <c r="F728">
        <v>28.93</v>
      </c>
      <c r="G728" t="s">
        <v>309</v>
      </c>
      <c r="H728" t="s">
        <v>1180</v>
      </c>
    </row>
    <row r="729" spans="1:8" x14ac:dyDescent="0.25">
      <c r="A729">
        <v>7457</v>
      </c>
      <c r="B729" t="s">
        <v>71</v>
      </c>
      <c r="C729">
        <v>120</v>
      </c>
      <c r="D729" s="404">
        <v>45351</v>
      </c>
      <c r="E729" t="s">
        <v>309</v>
      </c>
      <c r="F729">
        <v>28.93</v>
      </c>
      <c r="G729" t="s">
        <v>309</v>
      </c>
      <c r="H729" t="s">
        <v>1180</v>
      </c>
    </row>
    <row r="730" spans="1:8" x14ac:dyDescent="0.25">
      <c r="A730">
        <v>7457</v>
      </c>
      <c r="B730" t="s">
        <v>71</v>
      </c>
      <c r="C730">
        <v>130</v>
      </c>
      <c r="D730" s="404">
        <v>45351</v>
      </c>
      <c r="E730" t="s">
        <v>309</v>
      </c>
      <c r="F730">
        <v>28.93</v>
      </c>
      <c r="G730" t="s">
        <v>309</v>
      </c>
      <c r="H730" t="s">
        <v>1180</v>
      </c>
    </row>
    <row r="731" spans="1:8" x14ac:dyDescent="0.25">
      <c r="A731">
        <v>7457</v>
      </c>
      <c r="B731" t="s">
        <v>71</v>
      </c>
      <c r="C731">
        <v>140</v>
      </c>
      <c r="D731" s="404">
        <v>45351</v>
      </c>
      <c r="E731" t="s">
        <v>309</v>
      </c>
      <c r="F731">
        <v>28.93</v>
      </c>
      <c r="G731" t="s">
        <v>309</v>
      </c>
      <c r="H731" t="s">
        <v>1180</v>
      </c>
    </row>
    <row r="732" spans="1:8" x14ac:dyDescent="0.25">
      <c r="A732">
        <v>7457</v>
      </c>
      <c r="B732" t="s">
        <v>71</v>
      </c>
      <c r="C732">
        <v>340</v>
      </c>
      <c r="D732" s="404">
        <v>45351</v>
      </c>
      <c r="E732" t="s">
        <v>309</v>
      </c>
      <c r="F732">
        <v>21.49</v>
      </c>
      <c r="G732" t="s">
        <v>309</v>
      </c>
      <c r="H732" t="s">
        <v>1180</v>
      </c>
    </row>
    <row r="733" spans="1:8" x14ac:dyDescent="0.25">
      <c r="A733">
        <v>7457</v>
      </c>
      <c r="B733" t="s">
        <v>71</v>
      </c>
      <c r="C733">
        <v>190</v>
      </c>
      <c r="D733" s="404">
        <v>45232</v>
      </c>
      <c r="E733" t="s">
        <v>2640</v>
      </c>
      <c r="F733">
        <v>100</v>
      </c>
      <c r="G733" t="s">
        <v>2640</v>
      </c>
      <c r="H733" t="s">
        <v>1180</v>
      </c>
    </row>
    <row r="734" spans="1:8" x14ac:dyDescent="0.25">
      <c r="A734">
        <v>7457</v>
      </c>
      <c r="B734" t="s">
        <v>71</v>
      </c>
      <c r="C734">
        <v>112</v>
      </c>
      <c r="D734" s="404">
        <v>45161</v>
      </c>
      <c r="E734" t="s">
        <v>2641</v>
      </c>
      <c r="F734">
        <v>405</v>
      </c>
      <c r="G734" t="s">
        <v>2642</v>
      </c>
      <c r="H734" t="s">
        <v>1180</v>
      </c>
    </row>
    <row r="735" spans="1:8" x14ac:dyDescent="0.25">
      <c r="A735">
        <v>7457</v>
      </c>
      <c r="B735" t="s">
        <v>71</v>
      </c>
      <c r="C735">
        <v>210</v>
      </c>
      <c r="D735" s="404">
        <v>45107</v>
      </c>
      <c r="E735" t="s">
        <v>2643</v>
      </c>
      <c r="F735">
        <v>22.69</v>
      </c>
      <c r="G735" t="s">
        <v>2610</v>
      </c>
      <c r="H735" t="s">
        <v>1180</v>
      </c>
    </row>
    <row r="736" spans="1:8" x14ac:dyDescent="0.25">
      <c r="A736">
        <v>7457</v>
      </c>
      <c r="B736" t="s">
        <v>71</v>
      </c>
      <c r="C736">
        <v>220</v>
      </c>
      <c r="D736" s="404">
        <v>45107</v>
      </c>
      <c r="E736" t="s">
        <v>2643</v>
      </c>
      <c r="F736">
        <v>22.69</v>
      </c>
      <c r="G736" t="s">
        <v>2610</v>
      </c>
      <c r="H736" t="s">
        <v>1180</v>
      </c>
    </row>
    <row r="737" spans="1:8" x14ac:dyDescent="0.25">
      <c r="A737">
        <v>7457</v>
      </c>
      <c r="B737" t="s">
        <v>71</v>
      </c>
      <c r="C737">
        <v>230</v>
      </c>
      <c r="D737" s="404">
        <v>45107</v>
      </c>
      <c r="E737" t="s">
        <v>2643</v>
      </c>
      <c r="F737">
        <v>22.69</v>
      </c>
      <c r="G737" t="s">
        <v>2610</v>
      </c>
      <c r="H737" t="s">
        <v>1180</v>
      </c>
    </row>
    <row r="738" spans="1:8" x14ac:dyDescent="0.25">
      <c r="A738">
        <v>7457</v>
      </c>
      <c r="B738" t="s">
        <v>71</v>
      </c>
      <c r="C738">
        <v>240</v>
      </c>
      <c r="D738" s="404">
        <v>45107</v>
      </c>
      <c r="E738" t="s">
        <v>2643</v>
      </c>
      <c r="F738">
        <v>22.7</v>
      </c>
      <c r="G738" t="s">
        <v>2610</v>
      </c>
      <c r="H738" t="s">
        <v>1180</v>
      </c>
    </row>
    <row r="739" spans="1:8" x14ac:dyDescent="0.25">
      <c r="A739">
        <v>7457</v>
      </c>
      <c r="B739" t="s">
        <v>71</v>
      </c>
      <c r="C739">
        <v>210</v>
      </c>
      <c r="D739" s="404">
        <v>45173</v>
      </c>
      <c r="E739" t="s">
        <v>2644</v>
      </c>
      <c r="F739">
        <v>42</v>
      </c>
      <c r="H739" t="s">
        <v>1180</v>
      </c>
    </row>
    <row r="740" spans="1:8" x14ac:dyDescent="0.25">
      <c r="A740">
        <v>7457</v>
      </c>
      <c r="B740" t="s">
        <v>71</v>
      </c>
      <c r="C740">
        <v>220</v>
      </c>
      <c r="D740" s="404">
        <v>45173</v>
      </c>
      <c r="E740" t="s">
        <v>2644</v>
      </c>
      <c r="F740">
        <v>42</v>
      </c>
      <c r="H740" t="s">
        <v>1180</v>
      </c>
    </row>
    <row r="741" spans="1:8" x14ac:dyDescent="0.25">
      <c r="A741">
        <v>7457</v>
      </c>
      <c r="B741" t="s">
        <v>71</v>
      </c>
      <c r="C741">
        <v>230</v>
      </c>
      <c r="D741" s="404">
        <v>45173</v>
      </c>
      <c r="E741" t="s">
        <v>2644</v>
      </c>
      <c r="F741">
        <v>42</v>
      </c>
      <c r="H741" t="s">
        <v>1180</v>
      </c>
    </row>
    <row r="742" spans="1:8" x14ac:dyDescent="0.25">
      <c r="A742">
        <v>7457</v>
      </c>
      <c r="B742" t="s">
        <v>71</v>
      </c>
      <c r="C742">
        <v>240</v>
      </c>
      <c r="D742" s="404">
        <v>45173</v>
      </c>
      <c r="E742" t="s">
        <v>2644</v>
      </c>
      <c r="F742">
        <v>42</v>
      </c>
      <c r="H742" t="s">
        <v>1180</v>
      </c>
    </row>
    <row r="743" spans="1:8" x14ac:dyDescent="0.25">
      <c r="A743">
        <v>7457</v>
      </c>
      <c r="B743" t="s">
        <v>71</v>
      </c>
      <c r="C743">
        <v>340</v>
      </c>
      <c r="D743" s="404">
        <v>45173</v>
      </c>
      <c r="E743" t="s">
        <v>2644</v>
      </c>
      <c r="F743">
        <v>18.899999999999999</v>
      </c>
      <c r="H743" t="s">
        <v>1180</v>
      </c>
    </row>
    <row r="744" spans="1:8" x14ac:dyDescent="0.25">
      <c r="A744">
        <v>7457</v>
      </c>
      <c r="B744" t="s">
        <v>71</v>
      </c>
      <c r="C744">
        <v>936</v>
      </c>
      <c r="D744" s="404">
        <v>45173</v>
      </c>
      <c r="E744" t="s">
        <v>2644</v>
      </c>
      <c r="F744">
        <v>23.1</v>
      </c>
      <c r="H744" t="s">
        <v>1180</v>
      </c>
    </row>
    <row r="745" spans="1:8" x14ac:dyDescent="0.25">
      <c r="A745">
        <v>7457</v>
      </c>
      <c r="B745" t="s">
        <v>71</v>
      </c>
      <c r="C745">
        <v>210</v>
      </c>
      <c r="D745" s="404">
        <v>45217</v>
      </c>
      <c r="E745" t="s">
        <v>2644</v>
      </c>
      <c r="F745">
        <v>140</v>
      </c>
      <c r="G745" t="s">
        <v>2642</v>
      </c>
      <c r="H745" t="s">
        <v>1180</v>
      </c>
    </row>
    <row r="746" spans="1:8" x14ac:dyDescent="0.25">
      <c r="A746">
        <v>7457</v>
      </c>
      <c r="B746" t="s">
        <v>71</v>
      </c>
      <c r="C746">
        <v>210</v>
      </c>
      <c r="D746" s="404">
        <v>45139</v>
      </c>
      <c r="E746" t="s">
        <v>2645</v>
      </c>
      <c r="F746">
        <v>89.92</v>
      </c>
      <c r="H746" t="s">
        <v>1180</v>
      </c>
    </row>
    <row r="747" spans="1:8" x14ac:dyDescent="0.25">
      <c r="A747">
        <v>7457</v>
      </c>
      <c r="B747" t="s">
        <v>71</v>
      </c>
      <c r="C747">
        <v>220</v>
      </c>
      <c r="D747" s="404">
        <v>45139</v>
      </c>
      <c r="E747" t="s">
        <v>2645</v>
      </c>
      <c r="F747">
        <v>89.92</v>
      </c>
      <c r="H747" t="s">
        <v>1180</v>
      </c>
    </row>
    <row r="748" spans="1:8" x14ac:dyDescent="0.25">
      <c r="A748">
        <v>7457</v>
      </c>
      <c r="B748" t="s">
        <v>71</v>
      </c>
      <c r="C748">
        <v>230</v>
      </c>
      <c r="D748" s="404">
        <v>45139</v>
      </c>
      <c r="E748" t="s">
        <v>2645</v>
      </c>
      <c r="F748">
        <v>89.92</v>
      </c>
      <c r="H748" t="s">
        <v>1180</v>
      </c>
    </row>
    <row r="749" spans="1:8" x14ac:dyDescent="0.25">
      <c r="A749">
        <v>7457</v>
      </c>
      <c r="B749" t="s">
        <v>71</v>
      </c>
      <c r="C749">
        <v>240</v>
      </c>
      <c r="D749" s="404">
        <v>45139</v>
      </c>
      <c r="E749" t="s">
        <v>2645</v>
      </c>
      <c r="F749">
        <v>89.92</v>
      </c>
      <c r="H749" t="s">
        <v>1180</v>
      </c>
    </row>
    <row r="750" spans="1:8" x14ac:dyDescent="0.25">
      <c r="A750">
        <v>7457</v>
      </c>
      <c r="B750" t="s">
        <v>71</v>
      </c>
      <c r="C750">
        <v>340</v>
      </c>
      <c r="D750" s="404">
        <v>45139</v>
      </c>
      <c r="E750" t="s">
        <v>2645</v>
      </c>
      <c r="F750">
        <v>40.46</v>
      </c>
      <c r="H750" t="s">
        <v>1180</v>
      </c>
    </row>
    <row r="751" spans="1:8" x14ac:dyDescent="0.25">
      <c r="A751">
        <v>7457</v>
      </c>
      <c r="B751" t="s">
        <v>71</v>
      </c>
      <c r="C751">
        <v>936</v>
      </c>
      <c r="D751" s="404">
        <v>45139</v>
      </c>
      <c r="E751" t="s">
        <v>2645</v>
      </c>
      <c r="F751">
        <v>49.45</v>
      </c>
      <c r="H751" t="s">
        <v>1180</v>
      </c>
    </row>
    <row r="752" spans="1:8" ht="30" x14ac:dyDescent="0.25">
      <c r="A752">
        <v>7457</v>
      </c>
      <c r="B752" t="s">
        <v>71</v>
      </c>
      <c r="C752">
        <v>340</v>
      </c>
      <c r="D752" s="404">
        <v>45195</v>
      </c>
      <c r="E752" s="448" t="s">
        <v>2646</v>
      </c>
      <c r="F752">
        <v>143.9</v>
      </c>
      <c r="G752" t="s">
        <v>2642</v>
      </c>
      <c r="H752" t="s">
        <v>1180</v>
      </c>
    </row>
    <row r="753" spans="1:8" ht="90" x14ac:dyDescent="0.25">
      <c r="A753">
        <v>7457</v>
      </c>
      <c r="B753" t="s">
        <v>71</v>
      </c>
      <c r="C753">
        <v>330</v>
      </c>
      <c r="D753" s="404">
        <v>45311</v>
      </c>
      <c r="E753" s="448" t="s">
        <v>2647</v>
      </c>
      <c r="F753">
        <v>276.52</v>
      </c>
      <c r="H753" t="s">
        <v>1180</v>
      </c>
    </row>
    <row r="754" spans="1:8" ht="90" x14ac:dyDescent="0.25">
      <c r="A754">
        <v>7457</v>
      </c>
      <c r="B754" t="s">
        <v>71</v>
      </c>
      <c r="C754">
        <v>340</v>
      </c>
      <c r="D754" s="404">
        <v>45311</v>
      </c>
      <c r="E754" s="448" t="s">
        <v>2647</v>
      </c>
      <c r="F754">
        <v>260.87</v>
      </c>
      <c r="H754" t="s">
        <v>1180</v>
      </c>
    </row>
    <row r="755" spans="1:8" x14ac:dyDescent="0.25">
      <c r="A755">
        <v>7457</v>
      </c>
      <c r="B755" t="s">
        <v>71</v>
      </c>
      <c r="C755">
        <v>140</v>
      </c>
      <c r="D755" s="404">
        <v>45331</v>
      </c>
      <c r="E755" t="s">
        <v>2648</v>
      </c>
      <c r="F755">
        <v>55.1</v>
      </c>
      <c r="G755" t="s">
        <v>2624</v>
      </c>
      <c r="H755" t="s">
        <v>900</v>
      </c>
    </row>
    <row r="756" spans="1:8" x14ac:dyDescent="0.25">
      <c r="A756">
        <v>7457</v>
      </c>
      <c r="B756" t="s">
        <v>71</v>
      </c>
      <c r="C756">
        <v>110</v>
      </c>
      <c r="D756" s="404">
        <v>45325</v>
      </c>
      <c r="E756" t="s">
        <v>2649</v>
      </c>
      <c r="F756">
        <v>1052.71</v>
      </c>
      <c r="G756" t="s">
        <v>2614</v>
      </c>
      <c r="H756" t="s">
        <v>1180</v>
      </c>
    </row>
    <row r="757" spans="1:8" x14ac:dyDescent="0.25">
      <c r="A757">
        <v>7457</v>
      </c>
      <c r="B757" t="s">
        <v>71</v>
      </c>
      <c r="C757">
        <v>110</v>
      </c>
      <c r="D757" s="404">
        <v>45250</v>
      </c>
      <c r="E757" t="s">
        <v>2650</v>
      </c>
      <c r="F757">
        <v>548.45000000000005</v>
      </c>
      <c r="G757" t="s">
        <v>2614</v>
      </c>
      <c r="H757" t="s">
        <v>1180</v>
      </c>
    </row>
    <row r="758" spans="1:8" x14ac:dyDescent="0.25">
      <c r="A758">
        <v>7457</v>
      </c>
      <c r="B758" t="s">
        <v>71</v>
      </c>
      <c r="C758">
        <v>110</v>
      </c>
      <c r="D758" s="404">
        <v>45273</v>
      </c>
      <c r="E758" t="s">
        <v>2651</v>
      </c>
      <c r="F758">
        <v>369.19</v>
      </c>
      <c r="H758" t="s">
        <v>1180</v>
      </c>
    </row>
    <row r="759" spans="1:8" x14ac:dyDescent="0.25">
      <c r="A759">
        <v>7457</v>
      </c>
      <c r="B759" t="s">
        <v>71</v>
      </c>
      <c r="C759">
        <v>140</v>
      </c>
      <c r="D759" s="404">
        <v>45273</v>
      </c>
      <c r="E759" t="s">
        <v>2651</v>
      </c>
      <c r="F759">
        <v>369.19</v>
      </c>
      <c r="H759" t="s">
        <v>1180</v>
      </c>
    </row>
    <row r="760" spans="1:8" x14ac:dyDescent="0.25">
      <c r="A760">
        <v>7457</v>
      </c>
      <c r="B760" t="s">
        <v>71</v>
      </c>
      <c r="C760">
        <v>110</v>
      </c>
      <c r="D760" s="404">
        <v>45204</v>
      </c>
      <c r="E760" t="s">
        <v>2652</v>
      </c>
      <c r="F760">
        <v>347.43</v>
      </c>
      <c r="G760" t="s">
        <v>2614</v>
      </c>
      <c r="H760" t="s">
        <v>1180</v>
      </c>
    </row>
    <row r="761" spans="1:8" x14ac:dyDescent="0.25">
      <c r="A761">
        <v>7457</v>
      </c>
      <c r="B761" t="s">
        <v>71</v>
      </c>
      <c r="C761">
        <v>110</v>
      </c>
      <c r="D761" s="404">
        <v>45309</v>
      </c>
      <c r="E761" t="s">
        <v>2653</v>
      </c>
      <c r="F761">
        <v>1011.79</v>
      </c>
      <c r="G761" t="s">
        <v>2614</v>
      </c>
      <c r="H761" t="s">
        <v>1180</v>
      </c>
    </row>
    <row r="762" spans="1:8" x14ac:dyDescent="0.25">
      <c r="A762">
        <v>7457</v>
      </c>
      <c r="B762" t="s">
        <v>71</v>
      </c>
      <c r="C762">
        <v>440</v>
      </c>
      <c r="D762" s="404">
        <v>45090</v>
      </c>
      <c r="E762" t="s">
        <v>2614</v>
      </c>
      <c r="F762">
        <v>498.26</v>
      </c>
      <c r="G762" t="s">
        <v>2614</v>
      </c>
      <c r="H762" t="s">
        <v>1180</v>
      </c>
    </row>
    <row r="763" spans="1:8" x14ac:dyDescent="0.25">
      <c r="A763">
        <v>7457</v>
      </c>
      <c r="B763" t="s">
        <v>71</v>
      </c>
      <c r="C763">
        <v>140</v>
      </c>
      <c r="D763" s="404">
        <v>45100</v>
      </c>
      <c r="E763" t="s">
        <v>2614</v>
      </c>
      <c r="F763">
        <v>434.13</v>
      </c>
      <c r="G763" t="s">
        <v>2614</v>
      </c>
      <c r="H763" t="s">
        <v>1180</v>
      </c>
    </row>
    <row r="764" spans="1:8" x14ac:dyDescent="0.25">
      <c r="A764">
        <v>7457</v>
      </c>
      <c r="B764" t="s">
        <v>71</v>
      </c>
      <c r="C764">
        <v>112</v>
      </c>
      <c r="D764" s="404">
        <v>45117</v>
      </c>
      <c r="E764" t="s">
        <v>2614</v>
      </c>
      <c r="F764">
        <v>91.3</v>
      </c>
      <c r="G764" t="s">
        <v>2614</v>
      </c>
      <c r="H764" t="s">
        <v>1180</v>
      </c>
    </row>
    <row r="765" spans="1:8" x14ac:dyDescent="0.25">
      <c r="A765">
        <v>7457</v>
      </c>
      <c r="B765" t="s">
        <v>71</v>
      </c>
      <c r="C765">
        <v>110</v>
      </c>
      <c r="D765" s="404">
        <v>45133</v>
      </c>
      <c r="E765" t="s">
        <v>2614</v>
      </c>
      <c r="F765">
        <v>297.44</v>
      </c>
      <c r="G765" t="s">
        <v>2614</v>
      </c>
      <c r="H765" t="s">
        <v>1180</v>
      </c>
    </row>
    <row r="766" spans="1:8" x14ac:dyDescent="0.25">
      <c r="A766">
        <v>7457</v>
      </c>
      <c r="B766" t="s">
        <v>71</v>
      </c>
      <c r="C766">
        <v>140</v>
      </c>
      <c r="D766" s="404">
        <v>45140</v>
      </c>
      <c r="E766" t="s">
        <v>2614</v>
      </c>
      <c r="F766">
        <v>1239.1300000000001</v>
      </c>
      <c r="G766" t="s">
        <v>2614</v>
      </c>
      <c r="H766" t="s">
        <v>1180</v>
      </c>
    </row>
    <row r="767" spans="1:8" x14ac:dyDescent="0.25">
      <c r="A767">
        <v>7457</v>
      </c>
      <c r="B767" t="s">
        <v>71</v>
      </c>
      <c r="C767">
        <v>112</v>
      </c>
      <c r="D767" s="404">
        <v>45162</v>
      </c>
      <c r="E767" t="s">
        <v>2614</v>
      </c>
      <c r="F767">
        <v>266.08999999999997</v>
      </c>
      <c r="G767" t="s">
        <v>2614</v>
      </c>
      <c r="H767" t="s">
        <v>1180</v>
      </c>
    </row>
    <row r="768" spans="1:8" x14ac:dyDescent="0.25">
      <c r="A768">
        <v>7457</v>
      </c>
      <c r="B768" t="s">
        <v>71</v>
      </c>
      <c r="C768">
        <v>430</v>
      </c>
      <c r="D768" s="404">
        <v>45163</v>
      </c>
      <c r="E768" t="s">
        <v>2614</v>
      </c>
      <c r="F768">
        <v>253.7</v>
      </c>
      <c r="G768" t="s">
        <v>2614</v>
      </c>
      <c r="H768" t="s">
        <v>1180</v>
      </c>
    </row>
    <row r="769" spans="1:8" x14ac:dyDescent="0.25">
      <c r="A769">
        <v>7457</v>
      </c>
      <c r="B769" t="s">
        <v>71</v>
      </c>
      <c r="C769">
        <v>440</v>
      </c>
      <c r="D769" s="404">
        <v>45163</v>
      </c>
      <c r="E769" t="s">
        <v>2614</v>
      </c>
      <c r="F769">
        <v>253.7</v>
      </c>
      <c r="G769" t="s">
        <v>2614</v>
      </c>
      <c r="H769" t="s">
        <v>1180</v>
      </c>
    </row>
    <row r="770" spans="1:8" x14ac:dyDescent="0.25">
      <c r="A770">
        <v>7457</v>
      </c>
      <c r="B770" t="s">
        <v>71</v>
      </c>
      <c r="C770">
        <v>440</v>
      </c>
      <c r="D770" s="404">
        <v>45167</v>
      </c>
      <c r="E770" t="s">
        <v>2614</v>
      </c>
      <c r="F770">
        <v>110.78</v>
      </c>
      <c r="G770" t="s">
        <v>2614</v>
      </c>
      <c r="H770" t="s">
        <v>1180</v>
      </c>
    </row>
    <row r="771" spans="1:8" x14ac:dyDescent="0.25">
      <c r="A771">
        <v>7457</v>
      </c>
      <c r="B771" t="s">
        <v>71</v>
      </c>
      <c r="C771">
        <v>112</v>
      </c>
      <c r="D771" s="404">
        <v>45169</v>
      </c>
      <c r="E771" t="s">
        <v>2614</v>
      </c>
      <c r="F771">
        <v>557.01</v>
      </c>
      <c r="G771" t="s">
        <v>2614</v>
      </c>
      <c r="H771" t="s">
        <v>1180</v>
      </c>
    </row>
    <row r="772" spans="1:8" x14ac:dyDescent="0.25">
      <c r="A772">
        <v>7457</v>
      </c>
      <c r="B772" t="s">
        <v>71</v>
      </c>
      <c r="C772">
        <v>440</v>
      </c>
      <c r="D772" s="404">
        <v>45170</v>
      </c>
      <c r="E772" t="s">
        <v>2614</v>
      </c>
      <c r="F772">
        <v>20.170000000000002</v>
      </c>
      <c r="G772" t="s">
        <v>2614</v>
      </c>
      <c r="H772" t="s">
        <v>1180</v>
      </c>
    </row>
    <row r="773" spans="1:8" x14ac:dyDescent="0.25">
      <c r="A773">
        <v>7457</v>
      </c>
      <c r="B773" t="s">
        <v>71</v>
      </c>
      <c r="C773">
        <v>140</v>
      </c>
      <c r="D773" s="404">
        <v>45173</v>
      </c>
      <c r="E773" t="s">
        <v>2614</v>
      </c>
      <c r="F773">
        <v>779.57</v>
      </c>
      <c r="G773" t="s">
        <v>2614</v>
      </c>
      <c r="H773" t="s">
        <v>1180</v>
      </c>
    </row>
    <row r="774" spans="1:8" x14ac:dyDescent="0.25">
      <c r="A774">
        <v>7457</v>
      </c>
      <c r="B774" t="s">
        <v>71</v>
      </c>
      <c r="C774">
        <v>140</v>
      </c>
      <c r="D774" s="404">
        <v>45177</v>
      </c>
      <c r="E774" t="s">
        <v>2614</v>
      </c>
      <c r="F774">
        <v>257.61</v>
      </c>
      <c r="G774" t="s">
        <v>2614</v>
      </c>
      <c r="H774" t="s">
        <v>1180</v>
      </c>
    </row>
    <row r="775" spans="1:8" x14ac:dyDescent="0.25">
      <c r="A775">
        <v>7457</v>
      </c>
      <c r="B775" t="s">
        <v>71</v>
      </c>
      <c r="C775">
        <v>112</v>
      </c>
      <c r="D775" s="404">
        <v>45183</v>
      </c>
      <c r="E775" t="s">
        <v>2614</v>
      </c>
      <c r="F775">
        <v>87.83</v>
      </c>
      <c r="G775" t="s">
        <v>2614</v>
      </c>
      <c r="H775" t="s">
        <v>1180</v>
      </c>
    </row>
    <row r="776" spans="1:8" x14ac:dyDescent="0.25">
      <c r="A776">
        <v>7457</v>
      </c>
      <c r="B776" t="s">
        <v>71</v>
      </c>
      <c r="C776">
        <v>112</v>
      </c>
      <c r="D776" s="404">
        <v>45197</v>
      </c>
      <c r="E776" t="s">
        <v>2614</v>
      </c>
      <c r="F776">
        <v>90.87</v>
      </c>
      <c r="G776" t="s">
        <v>2614</v>
      </c>
      <c r="H776" t="s">
        <v>1180</v>
      </c>
    </row>
    <row r="777" spans="1:8" x14ac:dyDescent="0.25">
      <c r="A777">
        <v>7457</v>
      </c>
      <c r="B777" t="s">
        <v>71</v>
      </c>
      <c r="C777">
        <v>112</v>
      </c>
      <c r="D777" s="404">
        <v>45197</v>
      </c>
      <c r="E777" t="s">
        <v>2614</v>
      </c>
      <c r="F777">
        <v>623.44000000000005</v>
      </c>
      <c r="G777" t="s">
        <v>2614</v>
      </c>
      <c r="H777" t="s">
        <v>1180</v>
      </c>
    </row>
    <row r="778" spans="1:8" x14ac:dyDescent="0.25">
      <c r="A778">
        <v>7457</v>
      </c>
      <c r="B778" t="s">
        <v>71</v>
      </c>
      <c r="C778">
        <v>440</v>
      </c>
      <c r="D778" s="404">
        <v>45203</v>
      </c>
      <c r="E778" t="s">
        <v>2614</v>
      </c>
      <c r="F778">
        <v>45.22</v>
      </c>
      <c r="G778" t="s">
        <v>2614</v>
      </c>
      <c r="H778" t="s">
        <v>1180</v>
      </c>
    </row>
    <row r="779" spans="1:8" x14ac:dyDescent="0.25">
      <c r="A779">
        <v>7457</v>
      </c>
      <c r="B779" t="s">
        <v>71</v>
      </c>
      <c r="C779">
        <v>140</v>
      </c>
      <c r="D779" s="404">
        <v>45206</v>
      </c>
      <c r="E779" t="s">
        <v>2614</v>
      </c>
      <c r="F779">
        <v>1206.96</v>
      </c>
      <c r="G779" t="s">
        <v>2614</v>
      </c>
      <c r="H779" t="s">
        <v>1180</v>
      </c>
    </row>
    <row r="780" spans="1:8" x14ac:dyDescent="0.25">
      <c r="A780">
        <v>7457</v>
      </c>
      <c r="B780" t="s">
        <v>71</v>
      </c>
      <c r="C780">
        <v>110</v>
      </c>
      <c r="D780" s="404">
        <v>45230</v>
      </c>
      <c r="E780" t="s">
        <v>2614</v>
      </c>
      <c r="F780">
        <v>104.49</v>
      </c>
      <c r="G780" t="s">
        <v>2614</v>
      </c>
      <c r="H780" t="s">
        <v>1180</v>
      </c>
    </row>
    <row r="781" spans="1:8" x14ac:dyDescent="0.25">
      <c r="A781">
        <v>7457</v>
      </c>
      <c r="B781" t="s">
        <v>71</v>
      </c>
      <c r="C781">
        <v>120</v>
      </c>
      <c r="D781" s="404">
        <v>45230</v>
      </c>
      <c r="E781" t="s">
        <v>2614</v>
      </c>
      <c r="F781">
        <v>104.49</v>
      </c>
      <c r="G781" t="s">
        <v>2614</v>
      </c>
      <c r="H781" t="s">
        <v>1180</v>
      </c>
    </row>
    <row r="782" spans="1:8" x14ac:dyDescent="0.25">
      <c r="A782">
        <v>7457</v>
      </c>
      <c r="B782" t="s">
        <v>71</v>
      </c>
      <c r="C782">
        <v>160</v>
      </c>
      <c r="D782" s="404">
        <v>45230</v>
      </c>
      <c r="E782" t="s">
        <v>2614</v>
      </c>
      <c r="F782">
        <v>104.49</v>
      </c>
      <c r="G782" t="s">
        <v>2614</v>
      </c>
      <c r="H782" t="s">
        <v>1180</v>
      </c>
    </row>
    <row r="783" spans="1:8" x14ac:dyDescent="0.25">
      <c r="A783">
        <v>7457</v>
      </c>
      <c r="B783" t="s">
        <v>71</v>
      </c>
      <c r="C783">
        <v>140</v>
      </c>
      <c r="D783" s="404">
        <v>45251</v>
      </c>
      <c r="E783" t="s">
        <v>2614</v>
      </c>
      <c r="F783">
        <v>1046.0899999999999</v>
      </c>
      <c r="G783" t="s">
        <v>2614</v>
      </c>
      <c r="H783" t="s">
        <v>1180</v>
      </c>
    </row>
    <row r="784" spans="1:8" x14ac:dyDescent="0.25">
      <c r="A784">
        <v>7457</v>
      </c>
      <c r="B784" t="s">
        <v>71</v>
      </c>
      <c r="C784">
        <v>430</v>
      </c>
      <c r="D784" s="404">
        <v>45254</v>
      </c>
      <c r="E784" t="s">
        <v>2614</v>
      </c>
      <c r="F784">
        <v>81.13</v>
      </c>
      <c r="G784" t="s">
        <v>2614</v>
      </c>
      <c r="H784" t="s">
        <v>1180</v>
      </c>
    </row>
    <row r="785" spans="1:8" x14ac:dyDescent="0.25">
      <c r="A785">
        <v>7457</v>
      </c>
      <c r="B785" t="s">
        <v>71</v>
      </c>
      <c r="C785">
        <v>440</v>
      </c>
      <c r="D785" s="404">
        <v>45254</v>
      </c>
      <c r="E785" t="s">
        <v>2614</v>
      </c>
      <c r="F785">
        <v>81.13</v>
      </c>
      <c r="G785" t="s">
        <v>2614</v>
      </c>
      <c r="H785" t="s">
        <v>1180</v>
      </c>
    </row>
    <row r="786" spans="1:8" x14ac:dyDescent="0.25">
      <c r="A786">
        <v>7457</v>
      </c>
      <c r="B786" t="s">
        <v>71</v>
      </c>
      <c r="C786">
        <v>112</v>
      </c>
      <c r="D786" s="404">
        <v>45272</v>
      </c>
      <c r="E786" t="s">
        <v>2614</v>
      </c>
      <c r="F786">
        <v>215.22</v>
      </c>
      <c r="G786" t="s">
        <v>2614</v>
      </c>
      <c r="H786" t="s">
        <v>1180</v>
      </c>
    </row>
    <row r="787" spans="1:8" x14ac:dyDescent="0.25">
      <c r="A787">
        <v>7457</v>
      </c>
      <c r="B787" t="s">
        <v>71</v>
      </c>
      <c r="C787">
        <v>110</v>
      </c>
      <c r="D787" s="404">
        <v>45289</v>
      </c>
      <c r="E787" t="s">
        <v>2614</v>
      </c>
      <c r="F787">
        <v>851.58</v>
      </c>
      <c r="G787" t="s">
        <v>2614</v>
      </c>
      <c r="H787" t="s">
        <v>1180</v>
      </c>
    </row>
    <row r="788" spans="1:8" x14ac:dyDescent="0.25">
      <c r="A788">
        <v>7457</v>
      </c>
      <c r="B788" t="s">
        <v>71</v>
      </c>
      <c r="C788">
        <v>112</v>
      </c>
      <c r="D788" s="404">
        <v>45295</v>
      </c>
      <c r="E788" t="s">
        <v>2614</v>
      </c>
      <c r="F788">
        <v>133.47999999999999</v>
      </c>
      <c r="G788" t="s">
        <v>2614</v>
      </c>
      <c r="H788" t="s">
        <v>1180</v>
      </c>
    </row>
    <row r="789" spans="1:8" x14ac:dyDescent="0.25">
      <c r="A789">
        <v>7457</v>
      </c>
      <c r="B789" t="s">
        <v>71</v>
      </c>
      <c r="C789">
        <v>112</v>
      </c>
      <c r="D789" s="404">
        <v>45330</v>
      </c>
      <c r="E789" t="s">
        <v>2614</v>
      </c>
      <c r="F789">
        <v>100.09</v>
      </c>
      <c r="G789" t="s">
        <v>2614</v>
      </c>
      <c r="H789" t="s">
        <v>1180</v>
      </c>
    </row>
    <row r="790" spans="1:8" x14ac:dyDescent="0.25">
      <c r="A790">
        <v>7457</v>
      </c>
      <c r="B790" t="s">
        <v>71</v>
      </c>
      <c r="C790">
        <v>430</v>
      </c>
      <c r="D790" s="404">
        <v>45337</v>
      </c>
      <c r="E790" t="s">
        <v>2654</v>
      </c>
      <c r="F790">
        <v>81.650000000000006</v>
      </c>
      <c r="G790" t="s">
        <v>2614</v>
      </c>
      <c r="H790" t="s">
        <v>1180</v>
      </c>
    </row>
    <row r="791" spans="1:8" x14ac:dyDescent="0.25">
      <c r="A791">
        <v>7457</v>
      </c>
      <c r="B791" t="s">
        <v>71</v>
      </c>
      <c r="C791">
        <v>440</v>
      </c>
      <c r="D791" s="404">
        <v>45337</v>
      </c>
      <c r="E791" t="s">
        <v>2654</v>
      </c>
      <c r="F791">
        <v>81.650000000000006</v>
      </c>
      <c r="G791" t="s">
        <v>2614</v>
      </c>
      <c r="H791" t="s">
        <v>1180</v>
      </c>
    </row>
    <row r="792" spans="1:8" x14ac:dyDescent="0.25">
      <c r="A792">
        <v>7457</v>
      </c>
      <c r="B792" t="s">
        <v>71</v>
      </c>
      <c r="C792">
        <v>140</v>
      </c>
      <c r="D792" s="404">
        <v>45090</v>
      </c>
      <c r="E792" t="s">
        <v>2655</v>
      </c>
      <c r="F792">
        <v>741.65</v>
      </c>
      <c r="G792" t="s">
        <v>2614</v>
      </c>
      <c r="H792" t="s">
        <v>1180</v>
      </c>
    </row>
    <row r="793" spans="1:8" x14ac:dyDescent="0.25">
      <c r="A793">
        <v>7457</v>
      </c>
      <c r="B793" t="s">
        <v>71</v>
      </c>
      <c r="C793">
        <v>112</v>
      </c>
      <c r="D793" s="404">
        <v>45350</v>
      </c>
      <c r="E793" t="s">
        <v>2656</v>
      </c>
      <c r="F793">
        <v>172.17</v>
      </c>
      <c r="G793" t="s">
        <v>2614</v>
      </c>
      <c r="H793" t="s">
        <v>1180</v>
      </c>
    </row>
    <row r="794" spans="1:8" x14ac:dyDescent="0.25">
      <c r="A794">
        <v>7457</v>
      </c>
      <c r="B794" t="s">
        <v>71</v>
      </c>
      <c r="C794">
        <v>112</v>
      </c>
      <c r="D794" s="404">
        <v>45345</v>
      </c>
      <c r="E794" t="s">
        <v>2657</v>
      </c>
      <c r="F794">
        <v>448.7</v>
      </c>
      <c r="G794" t="s">
        <v>2614</v>
      </c>
      <c r="H794" t="s">
        <v>1180</v>
      </c>
    </row>
    <row r="795" spans="1:8" x14ac:dyDescent="0.25">
      <c r="A795">
        <v>7457</v>
      </c>
      <c r="B795" t="s">
        <v>71</v>
      </c>
      <c r="C795">
        <v>110</v>
      </c>
      <c r="D795" s="404">
        <v>45279</v>
      </c>
      <c r="E795" t="s">
        <v>2658</v>
      </c>
      <c r="F795">
        <v>1200</v>
      </c>
      <c r="G795" t="s">
        <v>2614</v>
      </c>
      <c r="H795" t="s">
        <v>1180</v>
      </c>
    </row>
    <row r="796" spans="1:8" x14ac:dyDescent="0.25">
      <c r="A796">
        <v>7457</v>
      </c>
      <c r="B796" t="s">
        <v>71</v>
      </c>
      <c r="C796">
        <v>440</v>
      </c>
      <c r="D796" s="404">
        <v>45278</v>
      </c>
      <c r="E796" t="s">
        <v>2659</v>
      </c>
      <c r="F796">
        <v>45.22</v>
      </c>
      <c r="G796" t="s">
        <v>2614</v>
      </c>
      <c r="H796" t="s">
        <v>1180</v>
      </c>
    </row>
    <row r="797" spans="1:8" x14ac:dyDescent="0.25">
      <c r="A797">
        <v>7457</v>
      </c>
      <c r="B797" t="s">
        <v>71</v>
      </c>
      <c r="C797">
        <v>112</v>
      </c>
      <c r="D797" s="404">
        <v>45155</v>
      </c>
      <c r="E797" t="s">
        <v>2660</v>
      </c>
      <c r="F797">
        <v>341.62</v>
      </c>
      <c r="G797" t="s">
        <v>2614</v>
      </c>
      <c r="H797" t="s">
        <v>1180</v>
      </c>
    </row>
    <row r="798" spans="1:8" x14ac:dyDescent="0.25">
      <c r="A798">
        <v>7457</v>
      </c>
      <c r="B798" t="s">
        <v>71</v>
      </c>
      <c r="C798">
        <v>140</v>
      </c>
      <c r="D798" s="404">
        <v>45120</v>
      </c>
      <c r="E798" t="s">
        <v>2661</v>
      </c>
      <c r="F798">
        <v>1080.43</v>
      </c>
      <c r="G798" t="s">
        <v>2614</v>
      </c>
      <c r="H798" t="s">
        <v>1180</v>
      </c>
    </row>
    <row r="799" spans="1:8" x14ac:dyDescent="0.25">
      <c r="A799">
        <v>7457</v>
      </c>
      <c r="B799" t="s">
        <v>71</v>
      </c>
      <c r="C799">
        <v>330</v>
      </c>
      <c r="D799" s="404">
        <v>45264</v>
      </c>
      <c r="E799" t="s">
        <v>2662</v>
      </c>
      <c r="F799">
        <v>195</v>
      </c>
      <c r="G799" t="s">
        <v>2614</v>
      </c>
      <c r="H799" t="s">
        <v>1180</v>
      </c>
    </row>
    <row r="800" spans="1:8" x14ac:dyDescent="0.25">
      <c r="A800">
        <v>7457</v>
      </c>
      <c r="B800" t="s">
        <v>71</v>
      </c>
      <c r="C800">
        <v>340</v>
      </c>
      <c r="D800" s="404">
        <v>45264</v>
      </c>
      <c r="E800" t="s">
        <v>2662</v>
      </c>
      <c r="F800">
        <v>195</v>
      </c>
      <c r="G800" t="s">
        <v>2614</v>
      </c>
      <c r="H800" t="s">
        <v>1180</v>
      </c>
    </row>
    <row r="801" spans="1:8" x14ac:dyDescent="0.25">
      <c r="A801">
        <v>7457</v>
      </c>
      <c r="B801" t="s">
        <v>71</v>
      </c>
      <c r="C801">
        <v>110</v>
      </c>
      <c r="D801" s="404">
        <v>45189</v>
      </c>
      <c r="E801" t="s">
        <v>2663</v>
      </c>
      <c r="F801">
        <v>314.23</v>
      </c>
      <c r="G801" t="s">
        <v>2614</v>
      </c>
      <c r="H801" t="s">
        <v>1180</v>
      </c>
    </row>
    <row r="802" spans="1:8" x14ac:dyDescent="0.25">
      <c r="A802">
        <v>7457</v>
      </c>
      <c r="B802" t="s">
        <v>71</v>
      </c>
      <c r="C802">
        <v>112</v>
      </c>
      <c r="D802" s="404">
        <v>45083</v>
      </c>
      <c r="E802" t="s">
        <v>2664</v>
      </c>
      <c r="F802">
        <v>228.43</v>
      </c>
      <c r="G802" t="s">
        <v>2614</v>
      </c>
      <c r="H802" t="s">
        <v>1180</v>
      </c>
    </row>
    <row r="803" spans="1:8" x14ac:dyDescent="0.25">
      <c r="A803">
        <v>7457</v>
      </c>
      <c r="B803" t="s">
        <v>71</v>
      </c>
      <c r="C803">
        <v>130</v>
      </c>
      <c r="D803" s="404">
        <v>45279</v>
      </c>
      <c r="E803" t="s">
        <v>2665</v>
      </c>
      <c r="F803">
        <v>340.38</v>
      </c>
      <c r="G803" t="s">
        <v>2666</v>
      </c>
      <c r="H803" t="s">
        <v>900</v>
      </c>
    </row>
    <row r="804" spans="1:8" x14ac:dyDescent="0.25">
      <c r="A804">
        <v>7457</v>
      </c>
      <c r="B804" t="s">
        <v>71</v>
      </c>
      <c r="C804">
        <v>110</v>
      </c>
      <c r="D804" s="404">
        <v>45230</v>
      </c>
      <c r="E804" t="s">
        <v>2667</v>
      </c>
      <c r="F804">
        <v>134.54</v>
      </c>
      <c r="G804" t="s">
        <v>2622</v>
      </c>
      <c r="H804" t="s">
        <v>1182</v>
      </c>
    </row>
    <row r="805" spans="1:8" x14ac:dyDescent="0.25">
      <c r="A805">
        <v>7457</v>
      </c>
      <c r="B805" t="s">
        <v>71</v>
      </c>
      <c r="C805">
        <v>112</v>
      </c>
      <c r="D805" s="404">
        <v>45230</v>
      </c>
      <c r="E805" t="s">
        <v>2667</v>
      </c>
      <c r="F805">
        <v>100.93</v>
      </c>
      <c r="G805" t="s">
        <v>2622</v>
      </c>
      <c r="H805" t="s">
        <v>1182</v>
      </c>
    </row>
    <row r="806" spans="1:8" x14ac:dyDescent="0.25">
      <c r="A806">
        <v>7457</v>
      </c>
      <c r="B806" t="s">
        <v>71</v>
      </c>
      <c r="C806">
        <v>120</v>
      </c>
      <c r="D806" s="404">
        <v>45230</v>
      </c>
      <c r="E806" t="s">
        <v>2667</v>
      </c>
      <c r="F806">
        <v>181.68</v>
      </c>
      <c r="G806" t="s">
        <v>2622</v>
      </c>
      <c r="H806" t="s">
        <v>1182</v>
      </c>
    </row>
    <row r="807" spans="1:8" x14ac:dyDescent="0.25">
      <c r="A807">
        <v>7457</v>
      </c>
      <c r="B807" t="s">
        <v>71</v>
      </c>
      <c r="C807">
        <v>130</v>
      </c>
      <c r="D807" s="404">
        <v>45230</v>
      </c>
      <c r="E807" t="s">
        <v>2667</v>
      </c>
      <c r="F807">
        <v>102.95</v>
      </c>
      <c r="G807" t="s">
        <v>2622</v>
      </c>
      <c r="H807" t="s">
        <v>1182</v>
      </c>
    </row>
    <row r="808" spans="1:8" x14ac:dyDescent="0.25">
      <c r="A808">
        <v>7457</v>
      </c>
      <c r="B808" t="s">
        <v>71</v>
      </c>
      <c r="C808">
        <v>140</v>
      </c>
      <c r="D808" s="404">
        <v>45230</v>
      </c>
      <c r="E808" t="s">
        <v>2667</v>
      </c>
      <c r="F808">
        <v>121.12</v>
      </c>
      <c r="G808" t="s">
        <v>2622</v>
      </c>
      <c r="H808" t="s">
        <v>1182</v>
      </c>
    </row>
    <row r="809" spans="1:8" x14ac:dyDescent="0.25">
      <c r="A809">
        <v>7457</v>
      </c>
      <c r="B809" t="s">
        <v>71</v>
      </c>
      <c r="C809">
        <v>160</v>
      </c>
      <c r="D809" s="404">
        <v>45230</v>
      </c>
      <c r="E809" t="s">
        <v>2667</v>
      </c>
      <c r="F809">
        <v>60.56</v>
      </c>
      <c r="G809" t="s">
        <v>2622</v>
      </c>
      <c r="H809" t="s">
        <v>1182</v>
      </c>
    </row>
    <row r="810" spans="1:8" x14ac:dyDescent="0.25">
      <c r="A810">
        <v>7457</v>
      </c>
      <c r="B810" t="s">
        <v>71</v>
      </c>
      <c r="C810">
        <v>210</v>
      </c>
      <c r="D810" s="404">
        <v>45230</v>
      </c>
      <c r="E810" t="s">
        <v>2667</v>
      </c>
      <c r="F810">
        <v>67.319999999999993</v>
      </c>
      <c r="G810" t="s">
        <v>2622</v>
      </c>
      <c r="H810" t="s">
        <v>1182</v>
      </c>
    </row>
    <row r="811" spans="1:8" x14ac:dyDescent="0.25">
      <c r="A811">
        <v>7457</v>
      </c>
      <c r="B811" t="s">
        <v>71</v>
      </c>
      <c r="C811">
        <v>220</v>
      </c>
      <c r="D811" s="404">
        <v>45230</v>
      </c>
      <c r="E811" t="s">
        <v>2667</v>
      </c>
      <c r="F811">
        <v>40.369999999999997</v>
      </c>
      <c r="G811" t="s">
        <v>2622</v>
      </c>
      <c r="H811" t="s">
        <v>1182</v>
      </c>
    </row>
    <row r="812" spans="1:8" x14ac:dyDescent="0.25">
      <c r="A812">
        <v>7457</v>
      </c>
      <c r="B812" t="s">
        <v>71</v>
      </c>
      <c r="C812">
        <v>230</v>
      </c>
      <c r="D812" s="404">
        <v>45230</v>
      </c>
      <c r="E812" t="s">
        <v>2667</v>
      </c>
      <c r="F812">
        <v>68.13</v>
      </c>
      <c r="G812" t="s">
        <v>2622</v>
      </c>
      <c r="H812" t="s">
        <v>1182</v>
      </c>
    </row>
    <row r="813" spans="1:8" x14ac:dyDescent="0.25">
      <c r="A813">
        <v>7457</v>
      </c>
      <c r="B813" t="s">
        <v>71</v>
      </c>
      <c r="C813">
        <v>240</v>
      </c>
      <c r="D813" s="404">
        <v>45230</v>
      </c>
      <c r="E813" t="s">
        <v>2667</v>
      </c>
      <c r="F813">
        <v>53.8</v>
      </c>
      <c r="G813" t="s">
        <v>2622</v>
      </c>
      <c r="H813" t="s">
        <v>1182</v>
      </c>
    </row>
    <row r="814" spans="1:8" x14ac:dyDescent="0.25">
      <c r="A814">
        <v>7457</v>
      </c>
      <c r="B814" t="s">
        <v>71</v>
      </c>
      <c r="C814">
        <v>340</v>
      </c>
      <c r="D814" s="404">
        <v>45230</v>
      </c>
      <c r="E814" t="s">
        <v>2667</v>
      </c>
      <c r="F814">
        <v>27.45</v>
      </c>
      <c r="G814" t="s">
        <v>2622</v>
      </c>
      <c r="H814" t="s">
        <v>1182</v>
      </c>
    </row>
    <row r="815" spans="1:8" x14ac:dyDescent="0.25">
      <c r="A815">
        <v>7457</v>
      </c>
      <c r="B815" t="s">
        <v>71</v>
      </c>
      <c r="C815">
        <v>935</v>
      </c>
      <c r="D815" s="404">
        <v>45230</v>
      </c>
      <c r="E815" t="s">
        <v>2667</v>
      </c>
      <c r="F815">
        <v>25.23</v>
      </c>
      <c r="G815" t="s">
        <v>2622</v>
      </c>
      <c r="H815" t="s">
        <v>1182</v>
      </c>
    </row>
    <row r="816" spans="1:8" x14ac:dyDescent="0.25">
      <c r="A816">
        <v>7457</v>
      </c>
      <c r="B816" t="s">
        <v>71</v>
      </c>
      <c r="C816">
        <v>936</v>
      </c>
      <c r="D816" s="404">
        <v>45230</v>
      </c>
      <c r="E816" t="s">
        <v>2667</v>
      </c>
      <c r="F816">
        <v>25.23</v>
      </c>
      <c r="G816" t="s">
        <v>2622</v>
      </c>
      <c r="H816" t="s">
        <v>1182</v>
      </c>
    </row>
    <row r="817" spans="1:8" ht="60" x14ac:dyDescent="0.25">
      <c r="A817">
        <v>7457</v>
      </c>
      <c r="B817" t="s">
        <v>71</v>
      </c>
      <c r="C817">
        <v>330</v>
      </c>
      <c r="D817" s="404">
        <v>45197</v>
      </c>
      <c r="E817" s="448" t="s">
        <v>2668</v>
      </c>
      <c r="F817">
        <v>104.59</v>
      </c>
      <c r="H817" t="s">
        <v>900</v>
      </c>
    </row>
    <row r="818" spans="1:8" ht="60" x14ac:dyDescent="0.25">
      <c r="A818">
        <v>7457</v>
      </c>
      <c r="B818" t="s">
        <v>71</v>
      </c>
      <c r="C818">
        <v>340</v>
      </c>
      <c r="D818" s="404">
        <v>45197</v>
      </c>
      <c r="E818" s="448" t="s">
        <v>2668</v>
      </c>
      <c r="F818">
        <v>104.59</v>
      </c>
      <c r="H818" t="s">
        <v>900</v>
      </c>
    </row>
    <row r="819" spans="1:8" ht="60" x14ac:dyDescent="0.25">
      <c r="A819">
        <v>7457</v>
      </c>
      <c r="B819" t="s">
        <v>71</v>
      </c>
      <c r="C819">
        <v>936</v>
      </c>
      <c r="D819" s="404">
        <v>45197</v>
      </c>
      <c r="E819" s="448" t="s">
        <v>2668</v>
      </c>
      <c r="F819">
        <v>104.6</v>
      </c>
      <c r="H819" t="s">
        <v>900</v>
      </c>
    </row>
    <row r="820" spans="1:8" x14ac:dyDescent="0.25">
      <c r="A820">
        <v>7457</v>
      </c>
      <c r="B820" t="s">
        <v>71</v>
      </c>
      <c r="C820">
        <v>230</v>
      </c>
      <c r="D820" s="404">
        <v>44987</v>
      </c>
      <c r="E820" t="s">
        <v>2669</v>
      </c>
      <c r="F820">
        <v>119.36</v>
      </c>
      <c r="G820" t="s">
        <v>2669</v>
      </c>
      <c r="H820" t="s">
        <v>18</v>
      </c>
    </row>
    <row r="821" spans="1:8" x14ac:dyDescent="0.25">
      <c r="A821">
        <v>7457</v>
      </c>
      <c r="B821" t="s">
        <v>71</v>
      </c>
      <c r="C821">
        <v>230</v>
      </c>
      <c r="D821" s="404">
        <v>44993</v>
      </c>
      <c r="E821" t="s">
        <v>2669</v>
      </c>
      <c r="F821">
        <v>-31.84</v>
      </c>
      <c r="G821" t="s">
        <v>2669</v>
      </c>
      <c r="H821" t="s">
        <v>18</v>
      </c>
    </row>
    <row r="822" spans="1:8" x14ac:dyDescent="0.25">
      <c r="A822">
        <v>7457</v>
      </c>
      <c r="B822" t="s">
        <v>71</v>
      </c>
      <c r="C822">
        <v>230</v>
      </c>
      <c r="D822" s="404">
        <v>44994</v>
      </c>
      <c r="E822" t="s">
        <v>2669</v>
      </c>
      <c r="F822">
        <v>123.18</v>
      </c>
      <c r="G822" t="s">
        <v>2669</v>
      </c>
      <c r="H822" t="s">
        <v>18</v>
      </c>
    </row>
    <row r="823" spans="1:8" x14ac:dyDescent="0.25">
      <c r="A823">
        <v>7457</v>
      </c>
      <c r="B823" t="s">
        <v>71</v>
      </c>
      <c r="C823">
        <v>230</v>
      </c>
      <c r="D823" s="404">
        <v>44996</v>
      </c>
      <c r="E823" t="s">
        <v>2669</v>
      </c>
      <c r="F823">
        <v>-5.78</v>
      </c>
      <c r="G823" t="s">
        <v>2669</v>
      </c>
      <c r="H823" t="s">
        <v>18</v>
      </c>
    </row>
    <row r="824" spans="1:8" x14ac:dyDescent="0.25">
      <c r="A824">
        <v>7457</v>
      </c>
      <c r="B824" t="s">
        <v>71</v>
      </c>
      <c r="C824">
        <v>230</v>
      </c>
      <c r="D824" s="404">
        <v>45001</v>
      </c>
      <c r="E824" t="s">
        <v>2669</v>
      </c>
      <c r="F824">
        <v>38.76</v>
      </c>
      <c r="G824" t="s">
        <v>2669</v>
      </c>
      <c r="H824" t="s">
        <v>18</v>
      </c>
    </row>
    <row r="825" spans="1:8" x14ac:dyDescent="0.25">
      <c r="A825">
        <v>7457</v>
      </c>
      <c r="B825" t="s">
        <v>71</v>
      </c>
      <c r="C825">
        <v>230</v>
      </c>
      <c r="D825" s="404">
        <v>45008</v>
      </c>
      <c r="E825" t="s">
        <v>2669</v>
      </c>
      <c r="F825">
        <v>5.78</v>
      </c>
      <c r="G825" t="s">
        <v>2669</v>
      </c>
      <c r="H825" t="s">
        <v>18</v>
      </c>
    </row>
    <row r="826" spans="1:8" x14ac:dyDescent="0.25">
      <c r="A826">
        <v>7457</v>
      </c>
      <c r="B826" t="s">
        <v>71</v>
      </c>
      <c r="C826">
        <v>230</v>
      </c>
      <c r="D826" s="404">
        <v>45019</v>
      </c>
      <c r="E826" t="s">
        <v>2669</v>
      </c>
      <c r="F826">
        <v>45.66</v>
      </c>
      <c r="G826" t="s">
        <v>2669</v>
      </c>
      <c r="H826" t="s">
        <v>18</v>
      </c>
    </row>
    <row r="827" spans="1:8" x14ac:dyDescent="0.25">
      <c r="A827">
        <v>7457</v>
      </c>
      <c r="B827" t="s">
        <v>71</v>
      </c>
      <c r="C827">
        <v>230</v>
      </c>
      <c r="D827" s="404">
        <v>45022</v>
      </c>
      <c r="E827" t="s">
        <v>2669</v>
      </c>
      <c r="F827">
        <v>23.65</v>
      </c>
      <c r="G827" t="s">
        <v>2669</v>
      </c>
      <c r="H827" t="s">
        <v>18</v>
      </c>
    </row>
    <row r="828" spans="1:8" x14ac:dyDescent="0.25">
      <c r="A828">
        <v>7457</v>
      </c>
      <c r="B828" t="s">
        <v>71</v>
      </c>
      <c r="C828">
        <v>230</v>
      </c>
      <c r="D828" s="404">
        <v>45029</v>
      </c>
      <c r="E828" t="s">
        <v>2669</v>
      </c>
      <c r="F828">
        <v>72.09</v>
      </c>
      <c r="G828" t="s">
        <v>2669</v>
      </c>
      <c r="H828" t="s">
        <v>18</v>
      </c>
    </row>
    <row r="829" spans="1:8" x14ac:dyDescent="0.25">
      <c r="A829">
        <v>7457</v>
      </c>
      <c r="B829" t="s">
        <v>71</v>
      </c>
      <c r="C829">
        <v>230</v>
      </c>
      <c r="D829" s="404">
        <v>45043</v>
      </c>
      <c r="E829" t="s">
        <v>2669</v>
      </c>
      <c r="F829">
        <v>2.95</v>
      </c>
      <c r="G829" t="s">
        <v>2669</v>
      </c>
      <c r="H829" t="s">
        <v>18</v>
      </c>
    </row>
    <row r="830" spans="1:8" x14ac:dyDescent="0.25">
      <c r="A830">
        <v>7457</v>
      </c>
      <c r="B830" t="s">
        <v>71</v>
      </c>
      <c r="C830">
        <v>230</v>
      </c>
      <c r="D830" s="404">
        <v>45050</v>
      </c>
      <c r="E830" t="s">
        <v>2669</v>
      </c>
      <c r="F830">
        <v>100.3</v>
      </c>
      <c r="G830" t="s">
        <v>2669</v>
      </c>
      <c r="H830" t="s">
        <v>18</v>
      </c>
    </row>
    <row r="831" spans="1:8" x14ac:dyDescent="0.25">
      <c r="A831">
        <v>7457</v>
      </c>
      <c r="B831" t="s">
        <v>71</v>
      </c>
      <c r="C831">
        <v>230</v>
      </c>
      <c r="D831" s="404">
        <v>45052</v>
      </c>
      <c r="E831" t="s">
        <v>2669</v>
      </c>
      <c r="F831">
        <v>-90.84</v>
      </c>
      <c r="G831" t="s">
        <v>2669</v>
      </c>
      <c r="H831" t="s">
        <v>18</v>
      </c>
    </row>
    <row r="832" spans="1:8" x14ac:dyDescent="0.25">
      <c r="A832">
        <v>7457</v>
      </c>
      <c r="B832" t="s">
        <v>71</v>
      </c>
      <c r="C832">
        <v>230</v>
      </c>
      <c r="D832" s="404">
        <v>45057</v>
      </c>
      <c r="E832" t="s">
        <v>2669</v>
      </c>
      <c r="F832">
        <v>77.78</v>
      </c>
      <c r="G832" t="s">
        <v>2669</v>
      </c>
      <c r="H832" t="s">
        <v>18</v>
      </c>
    </row>
    <row r="833" spans="1:8" x14ac:dyDescent="0.25">
      <c r="A833">
        <v>7457</v>
      </c>
      <c r="B833" t="s">
        <v>71</v>
      </c>
      <c r="C833">
        <v>230</v>
      </c>
      <c r="D833" s="404">
        <v>45071</v>
      </c>
      <c r="E833" t="s">
        <v>2669</v>
      </c>
      <c r="F833">
        <v>40.98</v>
      </c>
      <c r="G833" t="s">
        <v>2669</v>
      </c>
      <c r="H833" t="s">
        <v>18</v>
      </c>
    </row>
    <row r="834" spans="1:8" x14ac:dyDescent="0.25">
      <c r="A834">
        <v>7457</v>
      </c>
      <c r="B834" t="s">
        <v>71</v>
      </c>
      <c r="C834">
        <v>230</v>
      </c>
      <c r="D834" s="404">
        <v>45260</v>
      </c>
      <c r="E834" t="s">
        <v>2669</v>
      </c>
      <c r="F834">
        <v>15.75</v>
      </c>
      <c r="G834" t="s">
        <v>2669</v>
      </c>
      <c r="H834" t="s">
        <v>18</v>
      </c>
    </row>
    <row r="835" spans="1:8" x14ac:dyDescent="0.25">
      <c r="A835">
        <v>7457</v>
      </c>
      <c r="B835" t="s">
        <v>71</v>
      </c>
      <c r="C835">
        <v>230</v>
      </c>
      <c r="D835" s="404">
        <v>45183</v>
      </c>
      <c r="E835" t="s">
        <v>2670</v>
      </c>
      <c r="F835">
        <v>4.51</v>
      </c>
      <c r="G835" t="s">
        <v>2669</v>
      </c>
      <c r="H835" t="s">
        <v>18</v>
      </c>
    </row>
    <row r="836" spans="1:8" x14ac:dyDescent="0.25">
      <c r="A836">
        <v>7457</v>
      </c>
      <c r="B836" t="s">
        <v>71</v>
      </c>
      <c r="C836">
        <v>230</v>
      </c>
      <c r="D836" s="404">
        <v>45050</v>
      </c>
      <c r="E836" t="s">
        <v>2671</v>
      </c>
      <c r="F836">
        <v>66.73</v>
      </c>
      <c r="G836" t="s">
        <v>2669</v>
      </c>
      <c r="H836" t="s">
        <v>18</v>
      </c>
    </row>
    <row r="837" spans="1:8" x14ac:dyDescent="0.25">
      <c r="A837">
        <v>7457</v>
      </c>
      <c r="B837" t="s">
        <v>71</v>
      </c>
      <c r="C837">
        <v>230</v>
      </c>
      <c r="D837" s="404">
        <v>45240</v>
      </c>
      <c r="E837" t="s">
        <v>2672</v>
      </c>
      <c r="F837">
        <v>82.74</v>
      </c>
      <c r="G837" t="s">
        <v>2669</v>
      </c>
      <c r="H837" t="s">
        <v>18</v>
      </c>
    </row>
    <row r="838" spans="1:8" x14ac:dyDescent="0.25">
      <c r="A838">
        <v>7457</v>
      </c>
      <c r="B838" t="s">
        <v>71</v>
      </c>
      <c r="C838">
        <v>110</v>
      </c>
      <c r="D838" s="404">
        <v>45239</v>
      </c>
      <c r="E838" t="s">
        <v>2673</v>
      </c>
      <c r="F838">
        <v>857</v>
      </c>
      <c r="G838" t="s">
        <v>2674</v>
      </c>
      <c r="H838" t="s">
        <v>900</v>
      </c>
    </row>
    <row r="839" spans="1:8" x14ac:dyDescent="0.25">
      <c r="A839">
        <v>7457</v>
      </c>
      <c r="B839" t="s">
        <v>71</v>
      </c>
      <c r="C839">
        <v>110</v>
      </c>
      <c r="D839" s="404">
        <v>45323</v>
      </c>
      <c r="E839" t="s">
        <v>2673</v>
      </c>
      <c r="F839">
        <v>857</v>
      </c>
      <c r="G839" t="s">
        <v>2674</v>
      </c>
      <c r="H839" t="s">
        <v>900</v>
      </c>
    </row>
    <row r="840" spans="1:8" x14ac:dyDescent="0.25">
      <c r="A840">
        <v>7457</v>
      </c>
      <c r="B840" t="s">
        <v>71</v>
      </c>
      <c r="C840">
        <v>440</v>
      </c>
      <c r="D840" s="404">
        <v>45259</v>
      </c>
      <c r="E840" t="s">
        <v>2675</v>
      </c>
      <c r="F840">
        <v>51.86</v>
      </c>
      <c r="G840" t="s">
        <v>2589</v>
      </c>
      <c r="H840" t="s">
        <v>900</v>
      </c>
    </row>
    <row r="841" spans="1:8" x14ac:dyDescent="0.25">
      <c r="A841">
        <v>7457</v>
      </c>
      <c r="B841" t="s">
        <v>71</v>
      </c>
      <c r="C841">
        <v>142</v>
      </c>
      <c r="D841" s="404">
        <v>45194</v>
      </c>
      <c r="E841" t="s">
        <v>961</v>
      </c>
      <c r="F841">
        <v>8.8699999999999992</v>
      </c>
      <c r="G841" t="s">
        <v>961</v>
      </c>
      <c r="H841" t="s">
        <v>900</v>
      </c>
    </row>
    <row r="842" spans="1:8" x14ac:dyDescent="0.25">
      <c r="A842">
        <v>7457</v>
      </c>
      <c r="B842" t="s">
        <v>71</v>
      </c>
      <c r="C842">
        <v>112</v>
      </c>
      <c r="D842" s="404">
        <v>45191</v>
      </c>
      <c r="E842" t="s">
        <v>2676</v>
      </c>
      <c r="F842">
        <v>65.239999999999995</v>
      </c>
      <c r="G842" t="s">
        <v>961</v>
      </c>
      <c r="H842" t="s">
        <v>900</v>
      </c>
    </row>
    <row r="843" spans="1:8" x14ac:dyDescent="0.25">
      <c r="A843">
        <v>7457</v>
      </c>
      <c r="B843" t="s">
        <v>71</v>
      </c>
      <c r="C843">
        <v>142</v>
      </c>
      <c r="D843" s="404">
        <v>45258</v>
      </c>
      <c r="E843" t="s">
        <v>2677</v>
      </c>
      <c r="F843">
        <v>272.45</v>
      </c>
      <c r="G843" t="s">
        <v>961</v>
      </c>
      <c r="H843" t="s">
        <v>900</v>
      </c>
    </row>
    <row r="844" spans="1:8" x14ac:dyDescent="0.25">
      <c r="A844">
        <v>7457</v>
      </c>
      <c r="B844" t="s">
        <v>71</v>
      </c>
      <c r="C844">
        <v>112</v>
      </c>
      <c r="D844" s="404">
        <v>45092</v>
      </c>
      <c r="E844" t="s">
        <v>2678</v>
      </c>
      <c r="F844">
        <v>67.12</v>
      </c>
      <c r="G844" t="s">
        <v>961</v>
      </c>
      <c r="H844" t="s">
        <v>900</v>
      </c>
    </row>
    <row r="845" spans="1:8" x14ac:dyDescent="0.25">
      <c r="A845">
        <v>7457</v>
      </c>
      <c r="B845" t="s">
        <v>71</v>
      </c>
      <c r="C845">
        <v>112</v>
      </c>
      <c r="D845" s="404">
        <v>45211</v>
      </c>
      <c r="E845" t="s">
        <v>2679</v>
      </c>
      <c r="F845">
        <v>40.46</v>
      </c>
      <c r="G845" t="s">
        <v>961</v>
      </c>
      <c r="H845" t="s">
        <v>900</v>
      </c>
    </row>
    <row r="846" spans="1:8" x14ac:dyDescent="0.25">
      <c r="A846">
        <v>7457</v>
      </c>
      <c r="B846" t="s">
        <v>71</v>
      </c>
      <c r="C846">
        <v>142</v>
      </c>
      <c r="D846" s="404">
        <v>45076</v>
      </c>
      <c r="E846" t="s">
        <v>2680</v>
      </c>
      <c r="F846">
        <v>23.19</v>
      </c>
      <c r="G846" t="s">
        <v>961</v>
      </c>
      <c r="H846" t="s">
        <v>900</v>
      </c>
    </row>
    <row r="847" spans="1:8" x14ac:dyDescent="0.25">
      <c r="A847">
        <v>7457</v>
      </c>
      <c r="B847" t="s">
        <v>71</v>
      </c>
      <c r="C847">
        <v>210</v>
      </c>
      <c r="D847" s="404">
        <v>45224</v>
      </c>
      <c r="E847" t="s">
        <v>2681</v>
      </c>
      <c r="F847">
        <v>49.43</v>
      </c>
      <c r="H847" t="s">
        <v>900</v>
      </c>
    </row>
    <row r="848" spans="1:8" x14ac:dyDescent="0.25">
      <c r="A848">
        <v>7457</v>
      </c>
      <c r="B848" t="s">
        <v>71</v>
      </c>
      <c r="C848">
        <v>220</v>
      </c>
      <c r="D848" s="404">
        <v>45224</v>
      </c>
      <c r="E848" t="s">
        <v>2681</v>
      </c>
      <c r="F848">
        <v>49.43</v>
      </c>
      <c r="H848" t="s">
        <v>900</v>
      </c>
    </row>
    <row r="849" spans="1:8" x14ac:dyDescent="0.25">
      <c r="A849">
        <v>7457</v>
      </c>
      <c r="B849" t="s">
        <v>71</v>
      </c>
      <c r="C849">
        <v>230</v>
      </c>
      <c r="D849" s="404">
        <v>45224</v>
      </c>
      <c r="E849" t="s">
        <v>2681</v>
      </c>
      <c r="F849">
        <v>49.43</v>
      </c>
      <c r="H849" t="s">
        <v>900</v>
      </c>
    </row>
    <row r="850" spans="1:8" x14ac:dyDescent="0.25">
      <c r="A850">
        <v>7457</v>
      </c>
      <c r="B850" t="s">
        <v>71</v>
      </c>
      <c r="C850">
        <v>240</v>
      </c>
      <c r="D850" s="404">
        <v>45224</v>
      </c>
      <c r="E850" t="s">
        <v>2681</v>
      </c>
      <c r="F850">
        <v>49.43</v>
      </c>
      <c r="H850" t="s">
        <v>900</v>
      </c>
    </row>
    <row r="851" spans="1:8" x14ac:dyDescent="0.25">
      <c r="A851">
        <v>7457</v>
      </c>
      <c r="B851" t="s">
        <v>71</v>
      </c>
      <c r="C851">
        <v>340</v>
      </c>
      <c r="D851" s="404">
        <v>45224</v>
      </c>
      <c r="E851" t="s">
        <v>2681</v>
      </c>
      <c r="F851">
        <v>22.24</v>
      </c>
      <c r="H851" t="s">
        <v>900</v>
      </c>
    </row>
    <row r="852" spans="1:8" x14ac:dyDescent="0.25">
      <c r="A852">
        <v>7457</v>
      </c>
      <c r="B852" t="s">
        <v>71</v>
      </c>
      <c r="C852">
        <v>936</v>
      </c>
      <c r="D852" s="404">
        <v>45224</v>
      </c>
      <c r="E852" t="s">
        <v>2681</v>
      </c>
      <c r="F852">
        <v>27.18</v>
      </c>
      <c r="H852" t="s">
        <v>900</v>
      </c>
    </row>
    <row r="853" spans="1:8" x14ac:dyDescent="0.25">
      <c r="A853">
        <v>7457</v>
      </c>
      <c r="B853" t="s">
        <v>71</v>
      </c>
      <c r="C853">
        <v>190</v>
      </c>
      <c r="D853" s="404">
        <v>45232</v>
      </c>
      <c r="E853" t="s">
        <v>2682</v>
      </c>
      <c r="F853">
        <v>42.09</v>
      </c>
      <c r="G853" t="s">
        <v>2618</v>
      </c>
      <c r="H853" t="s">
        <v>900</v>
      </c>
    </row>
    <row r="854" spans="1:8" x14ac:dyDescent="0.25">
      <c r="A854">
        <v>7457</v>
      </c>
      <c r="B854" t="s">
        <v>71</v>
      </c>
      <c r="C854">
        <v>240</v>
      </c>
      <c r="D854" s="404">
        <v>45182</v>
      </c>
      <c r="E854" t="s">
        <v>951</v>
      </c>
      <c r="F854">
        <v>299</v>
      </c>
      <c r="G854" t="s">
        <v>951</v>
      </c>
      <c r="H854" t="s">
        <v>900</v>
      </c>
    </row>
    <row r="855" spans="1:8" x14ac:dyDescent="0.25">
      <c r="A855">
        <v>7457</v>
      </c>
      <c r="B855" t="s">
        <v>71</v>
      </c>
      <c r="C855">
        <v>130</v>
      </c>
      <c r="D855" s="404">
        <v>45065</v>
      </c>
      <c r="E855" t="s">
        <v>2683</v>
      </c>
      <c r="F855">
        <v>16.96</v>
      </c>
      <c r="G855" t="s">
        <v>951</v>
      </c>
      <c r="H855" t="s">
        <v>900</v>
      </c>
    </row>
    <row r="856" spans="1:8" x14ac:dyDescent="0.25">
      <c r="A856">
        <v>7457</v>
      </c>
      <c r="B856" t="s">
        <v>71</v>
      </c>
      <c r="C856">
        <v>230</v>
      </c>
      <c r="D856" s="404">
        <v>45056</v>
      </c>
      <c r="E856" t="s">
        <v>2684</v>
      </c>
      <c r="F856">
        <v>35.17</v>
      </c>
      <c r="G856" t="s">
        <v>951</v>
      </c>
      <c r="H856" t="s">
        <v>900</v>
      </c>
    </row>
    <row r="857" spans="1:8" x14ac:dyDescent="0.25">
      <c r="A857">
        <v>7457</v>
      </c>
      <c r="B857" t="s">
        <v>71</v>
      </c>
      <c r="C857">
        <v>140</v>
      </c>
      <c r="D857" s="404">
        <v>45264</v>
      </c>
      <c r="E857" t="s">
        <v>2685</v>
      </c>
      <c r="F857">
        <v>57.35</v>
      </c>
      <c r="G857" t="s">
        <v>2685</v>
      </c>
      <c r="H857" t="s">
        <v>1180</v>
      </c>
    </row>
    <row r="858" spans="1:8" x14ac:dyDescent="0.25">
      <c r="A858">
        <v>7457</v>
      </c>
      <c r="B858" t="s">
        <v>71</v>
      </c>
      <c r="C858">
        <v>112</v>
      </c>
      <c r="D858" s="404">
        <v>45266</v>
      </c>
      <c r="E858" t="s">
        <v>2685</v>
      </c>
      <c r="F858">
        <v>10.199999999999999</v>
      </c>
      <c r="G858" t="s">
        <v>2685</v>
      </c>
      <c r="H858" t="s">
        <v>1180</v>
      </c>
    </row>
    <row r="859" spans="1:8" x14ac:dyDescent="0.25">
      <c r="A859">
        <v>7457</v>
      </c>
      <c r="B859" t="s">
        <v>71</v>
      </c>
      <c r="C859">
        <v>110</v>
      </c>
      <c r="D859" s="404">
        <v>45267</v>
      </c>
      <c r="E859" t="s">
        <v>2685</v>
      </c>
      <c r="F859">
        <v>13.6</v>
      </c>
      <c r="G859" t="s">
        <v>2685</v>
      </c>
      <c r="H859" t="s">
        <v>1180</v>
      </c>
    </row>
    <row r="860" spans="1:8" x14ac:dyDescent="0.25">
      <c r="A860">
        <v>7457</v>
      </c>
      <c r="B860" t="s">
        <v>71</v>
      </c>
      <c r="C860">
        <v>140</v>
      </c>
      <c r="D860" s="404">
        <v>45267</v>
      </c>
      <c r="E860" t="s">
        <v>2685</v>
      </c>
      <c r="F860">
        <v>47.6</v>
      </c>
      <c r="G860" t="s">
        <v>2685</v>
      </c>
      <c r="H860" t="s">
        <v>1180</v>
      </c>
    </row>
    <row r="861" spans="1:8" x14ac:dyDescent="0.25">
      <c r="A861">
        <v>7457</v>
      </c>
      <c r="B861" t="s">
        <v>71</v>
      </c>
      <c r="C861">
        <v>112</v>
      </c>
      <c r="D861" s="404">
        <v>45271</v>
      </c>
      <c r="E861" t="s">
        <v>2685</v>
      </c>
      <c r="F861">
        <v>10.199999999999999</v>
      </c>
      <c r="G861" t="s">
        <v>2685</v>
      </c>
      <c r="H861" t="s">
        <v>1180</v>
      </c>
    </row>
    <row r="862" spans="1:8" x14ac:dyDescent="0.25">
      <c r="A862">
        <v>7457</v>
      </c>
      <c r="B862" t="s">
        <v>71</v>
      </c>
      <c r="C862">
        <v>140</v>
      </c>
      <c r="D862" s="404">
        <v>45272</v>
      </c>
      <c r="E862" t="s">
        <v>2685</v>
      </c>
      <c r="F862">
        <v>57.35</v>
      </c>
      <c r="G862" t="s">
        <v>2685</v>
      </c>
      <c r="H862" t="s">
        <v>1180</v>
      </c>
    </row>
    <row r="863" spans="1:8" x14ac:dyDescent="0.25">
      <c r="A863">
        <v>7457</v>
      </c>
      <c r="B863" t="s">
        <v>71</v>
      </c>
      <c r="C863">
        <v>190</v>
      </c>
      <c r="D863" s="404">
        <v>45278</v>
      </c>
      <c r="E863" t="s">
        <v>2685</v>
      </c>
      <c r="F863">
        <v>6.8</v>
      </c>
      <c r="G863" t="s">
        <v>2685</v>
      </c>
      <c r="H863" t="s">
        <v>1180</v>
      </c>
    </row>
    <row r="864" spans="1:8" x14ac:dyDescent="0.25">
      <c r="A864">
        <v>7457</v>
      </c>
      <c r="B864" t="s">
        <v>71</v>
      </c>
      <c r="C864">
        <v>110</v>
      </c>
      <c r="D864" s="404">
        <v>45280</v>
      </c>
      <c r="E864" t="s">
        <v>2685</v>
      </c>
      <c r="F864">
        <v>13.6</v>
      </c>
      <c r="G864" t="s">
        <v>2685</v>
      </c>
      <c r="H864" t="s">
        <v>1180</v>
      </c>
    </row>
    <row r="865" spans="1:8" x14ac:dyDescent="0.25">
      <c r="A865">
        <v>7457</v>
      </c>
      <c r="B865" t="s">
        <v>71</v>
      </c>
      <c r="C865">
        <v>112</v>
      </c>
      <c r="D865" s="404">
        <v>45280</v>
      </c>
      <c r="E865" t="s">
        <v>2685</v>
      </c>
      <c r="F865">
        <v>10.199999999999999</v>
      </c>
      <c r="G865" t="s">
        <v>2685</v>
      </c>
      <c r="H865" t="s">
        <v>1180</v>
      </c>
    </row>
    <row r="866" spans="1:8" x14ac:dyDescent="0.25">
      <c r="A866">
        <v>7457</v>
      </c>
      <c r="B866" t="s">
        <v>71</v>
      </c>
      <c r="C866">
        <v>140</v>
      </c>
      <c r="D866" s="404">
        <v>45280</v>
      </c>
      <c r="E866" t="s">
        <v>2685</v>
      </c>
      <c r="F866">
        <v>43.75</v>
      </c>
      <c r="G866" t="s">
        <v>2685</v>
      </c>
      <c r="H866" t="s">
        <v>1180</v>
      </c>
    </row>
    <row r="867" spans="1:8" x14ac:dyDescent="0.25">
      <c r="A867">
        <v>7457</v>
      </c>
      <c r="B867" t="s">
        <v>71</v>
      </c>
      <c r="C867">
        <v>110</v>
      </c>
      <c r="D867" s="404">
        <v>45283</v>
      </c>
      <c r="E867" t="s">
        <v>2685</v>
      </c>
      <c r="F867">
        <v>20.399999999999999</v>
      </c>
      <c r="G867" t="s">
        <v>2685</v>
      </c>
      <c r="H867" t="s">
        <v>1180</v>
      </c>
    </row>
    <row r="868" spans="1:8" x14ac:dyDescent="0.25">
      <c r="A868">
        <v>7457</v>
      </c>
      <c r="B868" t="s">
        <v>71</v>
      </c>
      <c r="C868">
        <v>140</v>
      </c>
      <c r="D868" s="404">
        <v>45283</v>
      </c>
      <c r="E868" t="s">
        <v>2685</v>
      </c>
      <c r="F868">
        <v>43.75</v>
      </c>
      <c r="G868" t="s">
        <v>2685</v>
      </c>
      <c r="H868" t="s">
        <v>1180</v>
      </c>
    </row>
    <row r="869" spans="1:8" x14ac:dyDescent="0.25">
      <c r="A869">
        <v>7457</v>
      </c>
      <c r="B869" t="s">
        <v>71</v>
      </c>
      <c r="C869">
        <v>110</v>
      </c>
      <c r="D869" s="404">
        <v>45290</v>
      </c>
      <c r="E869" t="s">
        <v>2685</v>
      </c>
      <c r="F869">
        <v>27.2</v>
      </c>
      <c r="G869" t="s">
        <v>2685</v>
      </c>
      <c r="H869" t="s">
        <v>1180</v>
      </c>
    </row>
    <row r="870" spans="1:8" x14ac:dyDescent="0.25">
      <c r="A870">
        <v>7457</v>
      </c>
      <c r="B870" t="s">
        <v>71</v>
      </c>
      <c r="C870">
        <v>140</v>
      </c>
      <c r="D870" s="404">
        <v>45290</v>
      </c>
      <c r="E870" t="s">
        <v>2685</v>
      </c>
      <c r="F870">
        <v>43.75</v>
      </c>
      <c r="G870" t="s">
        <v>2685</v>
      </c>
      <c r="H870" t="s">
        <v>1180</v>
      </c>
    </row>
    <row r="871" spans="1:8" x14ac:dyDescent="0.25">
      <c r="A871">
        <v>7457</v>
      </c>
      <c r="B871" t="s">
        <v>71</v>
      </c>
      <c r="C871">
        <v>110</v>
      </c>
      <c r="D871" s="404">
        <v>45292</v>
      </c>
      <c r="E871" t="s">
        <v>2685</v>
      </c>
      <c r="F871">
        <v>6.8</v>
      </c>
      <c r="G871" t="s">
        <v>2685</v>
      </c>
      <c r="H871" t="s">
        <v>1180</v>
      </c>
    </row>
    <row r="872" spans="1:8" x14ac:dyDescent="0.25">
      <c r="A872">
        <v>7457</v>
      </c>
      <c r="B872" t="s">
        <v>71</v>
      </c>
      <c r="C872">
        <v>110</v>
      </c>
      <c r="D872" s="404">
        <v>45299</v>
      </c>
      <c r="E872" t="s">
        <v>2685</v>
      </c>
      <c r="F872">
        <v>36.950000000000003</v>
      </c>
      <c r="G872" t="s">
        <v>2685</v>
      </c>
      <c r="H872" t="s">
        <v>1180</v>
      </c>
    </row>
    <row r="873" spans="1:8" x14ac:dyDescent="0.25">
      <c r="A873">
        <v>7457</v>
      </c>
      <c r="B873" t="s">
        <v>71</v>
      </c>
      <c r="C873">
        <v>190</v>
      </c>
      <c r="D873" s="404">
        <v>45299</v>
      </c>
      <c r="E873" t="s">
        <v>2685</v>
      </c>
      <c r="F873">
        <v>3.4</v>
      </c>
      <c r="G873" t="s">
        <v>2685</v>
      </c>
      <c r="H873" t="s">
        <v>1180</v>
      </c>
    </row>
    <row r="874" spans="1:8" x14ac:dyDescent="0.25">
      <c r="A874">
        <v>7457</v>
      </c>
      <c r="B874" t="s">
        <v>71</v>
      </c>
      <c r="C874">
        <v>112</v>
      </c>
      <c r="D874" s="404">
        <v>45300</v>
      </c>
      <c r="E874" t="s">
        <v>2685</v>
      </c>
      <c r="F874">
        <v>6.8</v>
      </c>
      <c r="G874" t="s">
        <v>2685</v>
      </c>
      <c r="H874" t="s">
        <v>1180</v>
      </c>
    </row>
    <row r="875" spans="1:8" x14ac:dyDescent="0.25">
      <c r="A875">
        <v>7457</v>
      </c>
      <c r="B875" t="s">
        <v>71</v>
      </c>
      <c r="C875">
        <v>140</v>
      </c>
      <c r="D875" s="404">
        <v>45300</v>
      </c>
      <c r="E875" t="s">
        <v>2685</v>
      </c>
      <c r="F875">
        <v>34</v>
      </c>
      <c r="G875" t="s">
        <v>2685</v>
      </c>
      <c r="H875" t="s">
        <v>1180</v>
      </c>
    </row>
    <row r="876" spans="1:8" x14ac:dyDescent="0.25">
      <c r="A876">
        <v>7457</v>
      </c>
      <c r="B876" t="s">
        <v>71</v>
      </c>
      <c r="C876">
        <v>110</v>
      </c>
      <c r="D876" s="404">
        <v>45303</v>
      </c>
      <c r="E876" t="s">
        <v>2685</v>
      </c>
      <c r="F876">
        <v>20.399999999999999</v>
      </c>
      <c r="G876" t="s">
        <v>2685</v>
      </c>
      <c r="H876" t="s">
        <v>1180</v>
      </c>
    </row>
    <row r="877" spans="1:8" x14ac:dyDescent="0.25">
      <c r="A877">
        <v>7457</v>
      </c>
      <c r="B877" t="s">
        <v>71</v>
      </c>
      <c r="C877">
        <v>112</v>
      </c>
      <c r="D877" s="404">
        <v>45303</v>
      </c>
      <c r="E877" t="s">
        <v>2685</v>
      </c>
      <c r="F877">
        <v>6.8</v>
      </c>
      <c r="G877" t="s">
        <v>2685</v>
      </c>
      <c r="H877" t="s">
        <v>1180</v>
      </c>
    </row>
    <row r="878" spans="1:8" x14ac:dyDescent="0.25">
      <c r="A878">
        <v>7457</v>
      </c>
      <c r="B878" t="s">
        <v>71</v>
      </c>
      <c r="C878">
        <v>112</v>
      </c>
      <c r="D878" s="404">
        <v>45306</v>
      </c>
      <c r="E878" t="s">
        <v>2685</v>
      </c>
      <c r="F878">
        <v>6.8</v>
      </c>
      <c r="G878" t="s">
        <v>2685</v>
      </c>
      <c r="H878" t="s">
        <v>1180</v>
      </c>
    </row>
    <row r="879" spans="1:8" x14ac:dyDescent="0.25">
      <c r="A879">
        <v>7457</v>
      </c>
      <c r="B879" t="s">
        <v>71</v>
      </c>
      <c r="C879">
        <v>140</v>
      </c>
      <c r="D879" s="404">
        <v>45306</v>
      </c>
      <c r="E879" t="s">
        <v>2685</v>
      </c>
      <c r="F879">
        <v>20.399999999999999</v>
      </c>
      <c r="G879" t="s">
        <v>2685</v>
      </c>
      <c r="H879" t="s">
        <v>1180</v>
      </c>
    </row>
    <row r="880" spans="1:8" x14ac:dyDescent="0.25">
      <c r="A880">
        <v>7457</v>
      </c>
      <c r="B880" t="s">
        <v>71</v>
      </c>
      <c r="C880">
        <v>110</v>
      </c>
      <c r="D880" s="404">
        <v>45307</v>
      </c>
      <c r="E880" t="s">
        <v>2685</v>
      </c>
      <c r="F880">
        <v>30.15</v>
      </c>
      <c r="G880" t="s">
        <v>2685</v>
      </c>
      <c r="H880" t="s">
        <v>1180</v>
      </c>
    </row>
    <row r="881" spans="1:8" x14ac:dyDescent="0.25">
      <c r="A881">
        <v>7457</v>
      </c>
      <c r="B881" t="s">
        <v>71</v>
      </c>
      <c r="C881">
        <v>110</v>
      </c>
      <c r="D881" s="404">
        <v>45313</v>
      </c>
      <c r="E881" t="s">
        <v>2685</v>
      </c>
      <c r="F881">
        <v>17</v>
      </c>
      <c r="G881" t="s">
        <v>2685</v>
      </c>
      <c r="H881" t="s">
        <v>1180</v>
      </c>
    </row>
    <row r="882" spans="1:8" x14ac:dyDescent="0.25">
      <c r="A882">
        <v>7457</v>
      </c>
      <c r="B882" t="s">
        <v>71</v>
      </c>
      <c r="C882">
        <v>140</v>
      </c>
      <c r="D882" s="404">
        <v>45313</v>
      </c>
      <c r="E882" t="s">
        <v>2685</v>
      </c>
      <c r="F882">
        <v>20.399999999999999</v>
      </c>
      <c r="G882" t="s">
        <v>2685</v>
      </c>
      <c r="H882" t="s">
        <v>1180</v>
      </c>
    </row>
    <row r="883" spans="1:8" x14ac:dyDescent="0.25">
      <c r="A883">
        <v>7457</v>
      </c>
      <c r="B883" t="s">
        <v>71</v>
      </c>
      <c r="C883">
        <v>140</v>
      </c>
      <c r="D883" s="404">
        <v>45313</v>
      </c>
      <c r="E883" t="s">
        <v>2685</v>
      </c>
      <c r="F883">
        <v>6.8</v>
      </c>
      <c r="G883" t="s">
        <v>2685</v>
      </c>
      <c r="H883" t="s">
        <v>1180</v>
      </c>
    </row>
    <row r="884" spans="1:8" x14ac:dyDescent="0.25">
      <c r="A884">
        <v>7457</v>
      </c>
      <c r="B884" t="s">
        <v>71</v>
      </c>
      <c r="C884">
        <v>110</v>
      </c>
      <c r="D884" s="404">
        <v>45317</v>
      </c>
      <c r="E884" t="s">
        <v>2685</v>
      </c>
      <c r="F884">
        <v>20.399999999999999</v>
      </c>
      <c r="G884" t="s">
        <v>2685</v>
      </c>
      <c r="H884" t="s">
        <v>1180</v>
      </c>
    </row>
    <row r="885" spans="1:8" x14ac:dyDescent="0.25">
      <c r="A885">
        <v>7457</v>
      </c>
      <c r="B885" t="s">
        <v>71</v>
      </c>
      <c r="C885">
        <v>110</v>
      </c>
      <c r="D885" s="404">
        <v>45317</v>
      </c>
      <c r="E885" t="s">
        <v>2685</v>
      </c>
      <c r="F885">
        <v>20.399999999999999</v>
      </c>
      <c r="G885" t="s">
        <v>2685</v>
      </c>
      <c r="H885" t="s">
        <v>1180</v>
      </c>
    </row>
    <row r="886" spans="1:8" x14ac:dyDescent="0.25">
      <c r="A886">
        <v>7457</v>
      </c>
      <c r="B886" t="s">
        <v>71</v>
      </c>
      <c r="C886">
        <v>140</v>
      </c>
      <c r="D886" s="404">
        <v>45317</v>
      </c>
      <c r="E886" t="s">
        <v>2685</v>
      </c>
      <c r="F886">
        <v>17</v>
      </c>
      <c r="G886" t="s">
        <v>2685</v>
      </c>
      <c r="H886" t="s">
        <v>1180</v>
      </c>
    </row>
    <row r="887" spans="1:8" x14ac:dyDescent="0.25">
      <c r="A887">
        <v>7457</v>
      </c>
      <c r="B887" t="s">
        <v>71</v>
      </c>
      <c r="C887">
        <v>110</v>
      </c>
      <c r="D887" s="404">
        <v>45323</v>
      </c>
      <c r="E887" t="s">
        <v>2685</v>
      </c>
      <c r="F887">
        <v>9.75</v>
      </c>
      <c r="G887" t="s">
        <v>2685</v>
      </c>
      <c r="H887" t="s">
        <v>1180</v>
      </c>
    </row>
    <row r="888" spans="1:8" x14ac:dyDescent="0.25">
      <c r="A888">
        <v>7457</v>
      </c>
      <c r="B888" t="s">
        <v>71</v>
      </c>
      <c r="C888">
        <v>112</v>
      </c>
      <c r="D888" s="404">
        <v>45323</v>
      </c>
      <c r="E888" t="s">
        <v>2685</v>
      </c>
      <c r="F888">
        <v>6.8</v>
      </c>
      <c r="G888" t="s">
        <v>2685</v>
      </c>
      <c r="H888" t="s">
        <v>1180</v>
      </c>
    </row>
    <row r="889" spans="1:8" x14ac:dyDescent="0.25">
      <c r="A889">
        <v>7457</v>
      </c>
      <c r="B889" t="s">
        <v>71</v>
      </c>
      <c r="C889">
        <v>140</v>
      </c>
      <c r="D889" s="404">
        <v>45323</v>
      </c>
      <c r="E889" t="s">
        <v>2685</v>
      </c>
      <c r="F889">
        <v>17</v>
      </c>
      <c r="G889" t="s">
        <v>2685</v>
      </c>
      <c r="H889" t="s">
        <v>1180</v>
      </c>
    </row>
    <row r="890" spans="1:8" x14ac:dyDescent="0.25">
      <c r="A890">
        <v>7457</v>
      </c>
      <c r="B890" t="s">
        <v>71</v>
      </c>
      <c r="C890">
        <v>110</v>
      </c>
      <c r="D890" s="404">
        <v>45326</v>
      </c>
      <c r="E890" t="s">
        <v>2685</v>
      </c>
      <c r="F890">
        <v>20.399999999999999</v>
      </c>
      <c r="G890" t="s">
        <v>2685</v>
      </c>
      <c r="H890" t="s">
        <v>1180</v>
      </c>
    </row>
    <row r="891" spans="1:8" x14ac:dyDescent="0.25">
      <c r="A891">
        <v>7457</v>
      </c>
      <c r="B891" t="s">
        <v>71</v>
      </c>
      <c r="C891">
        <v>112</v>
      </c>
      <c r="D891" s="404">
        <v>45327</v>
      </c>
      <c r="E891" t="s">
        <v>2685</v>
      </c>
      <c r="F891">
        <v>-6.8</v>
      </c>
      <c r="G891" t="s">
        <v>2685</v>
      </c>
      <c r="H891" t="s">
        <v>1180</v>
      </c>
    </row>
    <row r="892" spans="1:8" x14ac:dyDescent="0.25">
      <c r="A892">
        <v>7457</v>
      </c>
      <c r="B892" t="s">
        <v>71</v>
      </c>
      <c r="C892">
        <v>140</v>
      </c>
      <c r="D892" s="404">
        <v>45327</v>
      </c>
      <c r="E892" t="s">
        <v>2685</v>
      </c>
      <c r="F892">
        <v>33.549999999999997</v>
      </c>
      <c r="G892" t="s">
        <v>2685</v>
      </c>
      <c r="H892" t="s">
        <v>1180</v>
      </c>
    </row>
    <row r="893" spans="1:8" x14ac:dyDescent="0.25">
      <c r="A893">
        <v>7457</v>
      </c>
      <c r="B893" t="s">
        <v>71</v>
      </c>
      <c r="C893">
        <v>112</v>
      </c>
      <c r="D893" s="404">
        <v>45329</v>
      </c>
      <c r="E893" t="s">
        <v>2685</v>
      </c>
      <c r="F893">
        <v>6.8</v>
      </c>
      <c r="G893" t="s">
        <v>2685</v>
      </c>
      <c r="H893" t="s">
        <v>1180</v>
      </c>
    </row>
    <row r="894" spans="1:8" x14ac:dyDescent="0.25">
      <c r="A894">
        <v>7457</v>
      </c>
      <c r="B894" t="s">
        <v>71</v>
      </c>
      <c r="C894">
        <v>110</v>
      </c>
      <c r="D894" s="404">
        <v>45330</v>
      </c>
      <c r="E894" t="s">
        <v>2685</v>
      </c>
      <c r="F894">
        <v>17</v>
      </c>
      <c r="G894" t="s">
        <v>2685</v>
      </c>
      <c r="H894" t="s">
        <v>1180</v>
      </c>
    </row>
    <row r="895" spans="1:8" x14ac:dyDescent="0.25">
      <c r="A895">
        <v>7457</v>
      </c>
      <c r="B895" t="s">
        <v>71</v>
      </c>
      <c r="C895">
        <v>112</v>
      </c>
      <c r="D895" s="404">
        <v>45331</v>
      </c>
      <c r="E895" t="s">
        <v>2685</v>
      </c>
      <c r="F895">
        <v>6.8</v>
      </c>
      <c r="G895" t="s">
        <v>2685</v>
      </c>
      <c r="H895" t="s">
        <v>1180</v>
      </c>
    </row>
    <row r="896" spans="1:8" x14ac:dyDescent="0.25">
      <c r="A896">
        <v>7457</v>
      </c>
      <c r="B896" t="s">
        <v>71</v>
      </c>
      <c r="C896">
        <v>140</v>
      </c>
      <c r="D896" s="404">
        <v>45331</v>
      </c>
      <c r="E896" t="s">
        <v>2685</v>
      </c>
      <c r="F896">
        <v>26.75</v>
      </c>
      <c r="G896" t="s">
        <v>2685</v>
      </c>
      <c r="H896" t="s">
        <v>1180</v>
      </c>
    </row>
    <row r="897" spans="1:8" x14ac:dyDescent="0.25">
      <c r="A897">
        <v>7457</v>
      </c>
      <c r="B897" t="s">
        <v>71</v>
      </c>
      <c r="C897">
        <v>140</v>
      </c>
      <c r="D897" s="404">
        <v>45331</v>
      </c>
      <c r="E897" t="s">
        <v>2685</v>
      </c>
      <c r="F897">
        <v>26.75</v>
      </c>
      <c r="G897" t="s">
        <v>2685</v>
      </c>
      <c r="H897" t="s">
        <v>1180</v>
      </c>
    </row>
    <row r="898" spans="1:8" x14ac:dyDescent="0.25">
      <c r="A898">
        <v>7457</v>
      </c>
      <c r="B898" t="s">
        <v>71</v>
      </c>
      <c r="C898">
        <v>110</v>
      </c>
      <c r="D898" s="404">
        <v>45334</v>
      </c>
      <c r="E898" t="s">
        <v>2685</v>
      </c>
      <c r="F898">
        <v>27.2</v>
      </c>
      <c r="G898" t="s">
        <v>2685</v>
      </c>
      <c r="H898" t="s">
        <v>1180</v>
      </c>
    </row>
    <row r="899" spans="1:8" x14ac:dyDescent="0.25">
      <c r="A899">
        <v>7457</v>
      </c>
      <c r="B899" t="s">
        <v>71</v>
      </c>
      <c r="C899">
        <v>112</v>
      </c>
      <c r="D899" s="404">
        <v>45334</v>
      </c>
      <c r="E899" t="s">
        <v>2685</v>
      </c>
      <c r="F899">
        <v>6.8</v>
      </c>
      <c r="G899" t="s">
        <v>2685</v>
      </c>
      <c r="H899" t="s">
        <v>1180</v>
      </c>
    </row>
    <row r="900" spans="1:8" x14ac:dyDescent="0.25">
      <c r="A900">
        <v>7457</v>
      </c>
      <c r="B900" t="s">
        <v>71</v>
      </c>
      <c r="C900">
        <v>140</v>
      </c>
      <c r="D900" s="404">
        <v>45334</v>
      </c>
      <c r="E900" t="s">
        <v>2685</v>
      </c>
      <c r="F900">
        <v>33.549999999999997</v>
      </c>
      <c r="G900" t="s">
        <v>2685</v>
      </c>
      <c r="H900" t="s">
        <v>1180</v>
      </c>
    </row>
    <row r="901" spans="1:8" x14ac:dyDescent="0.25">
      <c r="A901">
        <v>7457</v>
      </c>
      <c r="B901" t="s">
        <v>71</v>
      </c>
      <c r="C901">
        <v>110</v>
      </c>
      <c r="D901" s="404">
        <v>45337</v>
      </c>
      <c r="E901" t="s">
        <v>2685</v>
      </c>
      <c r="F901">
        <v>20.399999999999999</v>
      </c>
      <c r="G901" t="s">
        <v>2685</v>
      </c>
      <c r="H901" t="s">
        <v>1180</v>
      </c>
    </row>
    <row r="902" spans="1:8" x14ac:dyDescent="0.25">
      <c r="A902">
        <v>7457</v>
      </c>
      <c r="B902" t="s">
        <v>71</v>
      </c>
      <c r="C902">
        <v>112</v>
      </c>
      <c r="D902" s="404">
        <v>45337</v>
      </c>
      <c r="E902" t="s">
        <v>2685</v>
      </c>
      <c r="F902">
        <v>6.8</v>
      </c>
      <c r="G902" t="s">
        <v>2685</v>
      </c>
      <c r="H902" t="s">
        <v>1180</v>
      </c>
    </row>
    <row r="903" spans="1:8" x14ac:dyDescent="0.25">
      <c r="A903">
        <v>7457</v>
      </c>
      <c r="B903" t="s">
        <v>71</v>
      </c>
      <c r="C903">
        <v>112</v>
      </c>
      <c r="D903" s="404">
        <v>45341</v>
      </c>
      <c r="E903" t="s">
        <v>2685</v>
      </c>
      <c r="F903">
        <v>6.8</v>
      </c>
      <c r="G903" t="s">
        <v>2685</v>
      </c>
      <c r="H903" t="s">
        <v>1180</v>
      </c>
    </row>
    <row r="904" spans="1:8" x14ac:dyDescent="0.25">
      <c r="A904">
        <v>7457</v>
      </c>
      <c r="B904" t="s">
        <v>71</v>
      </c>
      <c r="C904">
        <v>140</v>
      </c>
      <c r="D904" s="404">
        <v>45341</v>
      </c>
      <c r="E904" t="s">
        <v>2685</v>
      </c>
      <c r="F904">
        <v>23.8</v>
      </c>
      <c r="G904" t="s">
        <v>2685</v>
      </c>
      <c r="H904" t="s">
        <v>1180</v>
      </c>
    </row>
    <row r="905" spans="1:8" x14ac:dyDescent="0.25">
      <c r="A905">
        <v>7457</v>
      </c>
      <c r="B905" t="s">
        <v>71</v>
      </c>
      <c r="C905">
        <v>190</v>
      </c>
      <c r="D905" s="404">
        <v>45341</v>
      </c>
      <c r="E905" t="s">
        <v>2685</v>
      </c>
      <c r="F905">
        <v>3.4</v>
      </c>
      <c r="G905" t="s">
        <v>2685</v>
      </c>
      <c r="H905" t="s">
        <v>1180</v>
      </c>
    </row>
    <row r="906" spans="1:8" x14ac:dyDescent="0.25">
      <c r="A906">
        <v>7457</v>
      </c>
      <c r="B906" t="s">
        <v>71</v>
      </c>
      <c r="C906">
        <v>110</v>
      </c>
      <c r="D906" s="404">
        <v>45349</v>
      </c>
      <c r="E906" t="s">
        <v>2685</v>
      </c>
      <c r="F906">
        <v>20.399999999999999</v>
      </c>
      <c r="G906" t="s">
        <v>2685</v>
      </c>
      <c r="H906" t="s">
        <v>1180</v>
      </c>
    </row>
    <row r="907" spans="1:8" x14ac:dyDescent="0.25">
      <c r="A907">
        <v>7457</v>
      </c>
      <c r="B907" t="s">
        <v>71</v>
      </c>
      <c r="C907">
        <v>110</v>
      </c>
      <c r="D907" s="404">
        <v>45349</v>
      </c>
      <c r="E907" t="s">
        <v>2685</v>
      </c>
      <c r="F907">
        <v>43.75</v>
      </c>
      <c r="G907" t="s">
        <v>2685</v>
      </c>
      <c r="H907" t="s">
        <v>1180</v>
      </c>
    </row>
    <row r="908" spans="1:8" x14ac:dyDescent="0.25">
      <c r="A908">
        <v>7457</v>
      </c>
      <c r="B908" t="s">
        <v>71</v>
      </c>
      <c r="C908">
        <v>112</v>
      </c>
      <c r="D908" s="404">
        <v>45349</v>
      </c>
      <c r="E908" t="s">
        <v>2685</v>
      </c>
      <c r="F908">
        <v>6.8</v>
      </c>
      <c r="G908" t="s">
        <v>2685</v>
      </c>
      <c r="H908" t="s">
        <v>1180</v>
      </c>
    </row>
    <row r="909" spans="1:8" x14ac:dyDescent="0.25">
      <c r="A909">
        <v>7457</v>
      </c>
      <c r="B909" t="s">
        <v>71</v>
      </c>
      <c r="C909">
        <v>112</v>
      </c>
      <c r="D909" s="404">
        <v>45349</v>
      </c>
      <c r="E909" t="s">
        <v>2685</v>
      </c>
      <c r="F909">
        <v>6.8</v>
      </c>
      <c r="G909" t="s">
        <v>2685</v>
      </c>
      <c r="H909" t="s">
        <v>1180</v>
      </c>
    </row>
    <row r="910" spans="1:8" x14ac:dyDescent="0.25">
      <c r="A910">
        <v>7457</v>
      </c>
      <c r="B910" t="s">
        <v>71</v>
      </c>
      <c r="C910">
        <v>140</v>
      </c>
      <c r="D910" s="404">
        <v>45349</v>
      </c>
      <c r="E910" t="s">
        <v>2685</v>
      </c>
      <c r="F910">
        <v>26.75</v>
      </c>
      <c r="G910" t="s">
        <v>2685</v>
      </c>
      <c r="H910" t="s">
        <v>1180</v>
      </c>
    </row>
    <row r="911" spans="1:8" x14ac:dyDescent="0.25">
      <c r="A911">
        <v>7457</v>
      </c>
      <c r="B911" t="s">
        <v>71</v>
      </c>
      <c r="C911">
        <v>140</v>
      </c>
      <c r="D911" s="404">
        <v>45349</v>
      </c>
      <c r="E911" t="s">
        <v>2685</v>
      </c>
      <c r="F911">
        <v>23.8</v>
      </c>
      <c r="G911" t="s">
        <v>2685</v>
      </c>
      <c r="H911" t="s">
        <v>1180</v>
      </c>
    </row>
    <row r="912" spans="1:8" x14ac:dyDescent="0.25">
      <c r="A912">
        <v>7457</v>
      </c>
      <c r="B912" t="s">
        <v>71</v>
      </c>
      <c r="C912">
        <v>140</v>
      </c>
      <c r="D912" s="404">
        <v>45349</v>
      </c>
      <c r="E912" t="s">
        <v>2685</v>
      </c>
      <c r="F912">
        <v>19.95</v>
      </c>
      <c r="G912" t="s">
        <v>2685</v>
      </c>
      <c r="H912" t="s">
        <v>1180</v>
      </c>
    </row>
    <row r="913" spans="1:8" x14ac:dyDescent="0.25">
      <c r="A913">
        <v>7457</v>
      </c>
      <c r="B913" t="s">
        <v>71</v>
      </c>
      <c r="C913">
        <v>110</v>
      </c>
      <c r="D913" s="404">
        <v>45351</v>
      </c>
      <c r="E913" t="s">
        <v>2685</v>
      </c>
      <c r="F913">
        <v>20.399999999999999</v>
      </c>
      <c r="G913" t="s">
        <v>2685</v>
      </c>
      <c r="H913" t="s">
        <v>1180</v>
      </c>
    </row>
    <row r="914" spans="1:8" x14ac:dyDescent="0.25">
      <c r="A914">
        <v>7457</v>
      </c>
      <c r="B914" t="s">
        <v>71</v>
      </c>
      <c r="C914">
        <v>112</v>
      </c>
      <c r="D914" s="404">
        <v>45351</v>
      </c>
      <c r="E914" t="s">
        <v>2685</v>
      </c>
      <c r="F914">
        <v>6.78</v>
      </c>
      <c r="G914" t="s">
        <v>2685</v>
      </c>
      <c r="H914" t="s">
        <v>1180</v>
      </c>
    </row>
    <row r="915" spans="1:8" x14ac:dyDescent="0.25">
      <c r="A915">
        <v>7457</v>
      </c>
      <c r="B915" t="s">
        <v>71</v>
      </c>
      <c r="C915">
        <v>140</v>
      </c>
      <c r="D915" s="404">
        <v>45351</v>
      </c>
      <c r="E915" t="s">
        <v>2685</v>
      </c>
      <c r="F915">
        <v>33.549999999999997</v>
      </c>
      <c r="G915" t="s">
        <v>2685</v>
      </c>
      <c r="H915" t="s">
        <v>1180</v>
      </c>
    </row>
    <row r="916" spans="1:8" x14ac:dyDescent="0.25">
      <c r="A916">
        <v>7457</v>
      </c>
      <c r="B916" t="s">
        <v>71</v>
      </c>
      <c r="C916">
        <v>140</v>
      </c>
      <c r="D916" s="404">
        <v>45322</v>
      </c>
      <c r="E916" t="s">
        <v>2686</v>
      </c>
      <c r="F916">
        <v>26.75</v>
      </c>
      <c r="G916" t="s">
        <v>2685</v>
      </c>
      <c r="H916" t="s">
        <v>1180</v>
      </c>
    </row>
    <row r="917" spans="1:8" x14ac:dyDescent="0.25">
      <c r="A917">
        <v>7457</v>
      </c>
      <c r="B917" t="s">
        <v>71</v>
      </c>
      <c r="C917">
        <v>140</v>
      </c>
      <c r="D917" s="404">
        <v>45317</v>
      </c>
      <c r="E917" t="s">
        <v>2687</v>
      </c>
      <c r="F917">
        <v>17</v>
      </c>
      <c r="G917" t="s">
        <v>2685</v>
      </c>
      <c r="H917" t="s">
        <v>1180</v>
      </c>
    </row>
    <row r="918" spans="1:8" x14ac:dyDescent="0.25">
      <c r="A918">
        <v>7457</v>
      </c>
      <c r="B918" t="s">
        <v>71</v>
      </c>
      <c r="C918">
        <v>112</v>
      </c>
      <c r="D918" s="404">
        <v>45322</v>
      </c>
      <c r="E918" t="s">
        <v>2688</v>
      </c>
      <c r="F918">
        <v>6.8</v>
      </c>
      <c r="G918" t="s">
        <v>2685</v>
      </c>
      <c r="H918" t="s">
        <v>1180</v>
      </c>
    </row>
    <row r="919" spans="1:8" x14ac:dyDescent="0.25">
      <c r="A919">
        <v>7457</v>
      </c>
      <c r="B919" t="s">
        <v>71</v>
      </c>
      <c r="C919">
        <v>110</v>
      </c>
      <c r="D919" s="404">
        <v>45271</v>
      </c>
      <c r="E919" t="s">
        <v>2689</v>
      </c>
      <c r="F919">
        <v>13.6</v>
      </c>
      <c r="G919" t="s">
        <v>2685</v>
      </c>
      <c r="H919" t="s">
        <v>1180</v>
      </c>
    </row>
    <row r="920" spans="1:8" x14ac:dyDescent="0.25">
      <c r="A920">
        <v>7457</v>
      </c>
      <c r="B920" t="s">
        <v>71</v>
      </c>
      <c r="C920">
        <v>112</v>
      </c>
      <c r="D920" s="404">
        <v>45321</v>
      </c>
      <c r="E920" t="s">
        <v>2690</v>
      </c>
      <c r="F920">
        <v>16.55</v>
      </c>
      <c r="G920" t="s">
        <v>2685</v>
      </c>
      <c r="H920" t="s">
        <v>1180</v>
      </c>
    </row>
    <row r="921" spans="1:8" x14ac:dyDescent="0.25">
      <c r="A921">
        <v>7457</v>
      </c>
      <c r="B921" t="s">
        <v>71</v>
      </c>
      <c r="C921">
        <v>110</v>
      </c>
      <c r="D921" s="404">
        <v>45341</v>
      </c>
      <c r="E921" t="s">
        <v>2690</v>
      </c>
      <c r="F921">
        <v>36.950000000000003</v>
      </c>
      <c r="G921" t="s">
        <v>2685</v>
      </c>
      <c r="H921" t="s">
        <v>1180</v>
      </c>
    </row>
    <row r="922" spans="1:8" x14ac:dyDescent="0.25">
      <c r="A922">
        <v>7457</v>
      </c>
      <c r="B922" t="s">
        <v>71</v>
      </c>
      <c r="C922">
        <v>110</v>
      </c>
      <c r="D922" s="404">
        <v>45264</v>
      </c>
      <c r="E922" t="s">
        <v>2691</v>
      </c>
      <c r="F922">
        <v>6.09</v>
      </c>
      <c r="G922" t="s">
        <v>2685</v>
      </c>
      <c r="H922" t="s">
        <v>1180</v>
      </c>
    </row>
    <row r="923" spans="1:8" x14ac:dyDescent="0.25">
      <c r="A923">
        <v>7457</v>
      </c>
      <c r="B923" t="s">
        <v>71</v>
      </c>
      <c r="C923">
        <v>120</v>
      </c>
      <c r="D923" s="404">
        <v>45264</v>
      </c>
      <c r="E923" t="s">
        <v>2691</v>
      </c>
      <c r="F923">
        <v>7.51</v>
      </c>
      <c r="G923" t="s">
        <v>2685</v>
      </c>
      <c r="H923" t="s">
        <v>1180</v>
      </c>
    </row>
    <row r="924" spans="1:8" x14ac:dyDescent="0.25">
      <c r="A924">
        <v>7457</v>
      </c>
      <c r="B924" t="s">
        <v>71</v>
      </c>
      <c r="C924">
        <v>190</v>
      </c>
      <c r="D924" s="404">
        <v>45264</v>
      </c>
      <c r="E924" t="s">
        <v>2691</v>
      </c>
      <c r="F924">
        <v>6.8</v>
      </c>
      <c r="G924" t="s">
        <v>2685</v>
      </c>
      <c r="H924" t="s">
        <v>1180</v>
      </c>
    </row>
    <row r="925" spans="1:8" x14ac:dyDescent="0.25">
      <c r="A925">
        <v>7457</v>
      </c>
      <c r="B925" t="s">
        <v>71</v>
      </c>
      <c r="C925">
        <v>190</v>
      </c>
      <c r="D925" s="404">
        <v>45272</v>
      </c>
      <c r="E925" t="s">
        <v>2691</v>
      </c>
      <c r="F925">
        <v>6.8</v>
      </c>
      <c r="G925" t="s">
        <v>2685</v>
      </c>
      <c r="H925" t="s">
        <v>1180</v>
      </c>
    </row>
    <row r="926" spans="1:8" x14ac:dyDescent="0.25">
      <c r="A926">
        <v>7457</v>
      </c>
      <c r="B926" t="s">
        <v>71</v>
      </c>
      <c r="C926">
        <v>140</v>
      </c>
      <c r="D926" s="404">
        <v>45303</v>
      </c>
      <c r="E926" t="s">
        <v>2691</v>
      </c>
      <c r="F926">
        <v>43.75</v>
      </c>
      <c r="G926" t="s">
        <v>2685</v>
      </c>
      <c r="H926" t="s">
        <v>1180</v>
      </c>
    </row>
    <row r="927" spans="1:8" x14ac:dyDescent="0.25">
      <c r="A927">
        <v>7457</v>
      </c>
      <c r="B927" t="s">
        <v>71</v>
      </c>
      <c r="C927">
        <v>110</v>
      </c>
      <c r="D927" s="404">
        <v>45322</v>
      </c>
      <c r="E927" t="s">
        <v>2691</v>
      </c>
      <c r="F927">
        <v>20.399999999999999</v>
      </c>
      <c r="G927" t="s">
        <v>2685</v>
      </c>
      <c r="H927" t="s">
        <v>1180</v>
      </c>
    </row>
    <row r="928" spans="1:8" x14ac:dyDescent="0.25">
      <c r="A928">
        <v>7457</v>
      </c>
      <c r="B928" t="s">
        <v>71</v>
      </c>
      <c r="C928">
        <v>140</v>
      </c>
      <c r="D928" s="404">
        <v>45338</v>
      </c>
      <c r="E928" t="s">
        <v>2691</v>
      </c>
      <c r="F928">
        <v>26.75</v>
      </c>
      <c r="G928" t="s">
        <v>2685</v>
      </c>
      <c r="H928" t="s">
        <v>1180</v>
      </c>
    </row>
    <row r="929" spans="1:8" x14ac:dyDescent="0.25">
      <c r="A929">
        <v>7457</v>
      </c>
      <c r="B929" t="s">
        <v>71</v>
      </c>
      <c r="C929">
        <v>112</v>
      </c>
      <c r="D929" s="404">
        <v>45271</v>
      </c>
      <c r="E929" t="s">
        <v>2692</v>
      </c>
      <c r="F929">
        <v>16.55</v>
      </c>
      <c r="G929" t="s">
        <v>2685</v>
      </c>
      <c r="H929" t="s">
        <v>1180</v>
      </c>
    </row>
    <row r="930" spans="1:8" x14ac:dyDescent="0.25">
      <c r="A930">
        <v>7457</v>
      </c>
      <c r="B930" t="s">
        <v>71</v>
      </c>
      <c r="C930">
        <v>110</v>
      </c>
      <c r="D930" s="404">
        <v>45317</v>
      </c>
      <c r="E930" t="s">
        <v>2693</v>
      </c>
      <c r="F930">
        <v>6.8</v>
      </c>
      <c r="G930" t="s">
        <v>2685</v>
      </c>
      <c r="H930" t="s">
        <v>1180</v>
      </c>
    </row>
    <row r="931" spans="1:8" x14ac:dyDescent="0.25">
      <c r="A931">
        <v>7457</v>
      </c>
      <c r="B931" t="s">
        <v>71</v>
      </c>
      <c r="C931">
        <v>110</v>
      </c>
      <c r="D931" s="404">
        <v>45180</v>
      </c>
      <c r="E931" t="s">
        <v>2694</v>
      </c>
      <c r="F931">
        <v>-40</v>
      </c>
      <c r="H931" t="s">
        <v>1180</v>
      </c>
    </row>
    <row r="932" spans="1:8" x14ac:dyDescent="0.25">
      <c r="A932">
        <v>7457</v>
      </c>
      <c r="B932" t="s">
        <v>71</v>
      </c>
      <c r="C932">
        <v>110</v>
      </c>
      <c r="D932" s="404">
        <v>45180</v>
      </c>
      <c r="E932" t="s">
        <v>2694</v>
      </c>
      <c r="F932">
        <v>40</v>
      </c>
      <c r="H932" t="s">
        <v>1180</v>
      </c>
    </row>
    <row r="933" spans="1:8" x14ac:dyDescent="0.25">
      <c r="A933">
        <v>7457</v>
      </c>
      <c r="B933" t="s">
        <v>71</v>
      </c>
      <c r="C933">
        <v>112</v>
      </c>
      <c r="D933" s="404">
        <v>45266</v>
      </c>
      <c r="E933" t="s">
        <v>2620</v>
      </c>
      <c r="F933">
        <v>5.48</v>
      </c>
      <c r="G933" t="s">
        <v>2620</v>
      </c>
      <c r="H933" t="s">
        <v>1180</v>
      </c>
    </row>
    <row r="934" spans="1:8" x14ac:dyDescent="0.25">
      <c r="A934">
        <v>7457</v>
      </c>
      <c r="B934" t="s">
        <v>71</v>
      </c>
      <c r="C934">
        <v>112</v>
      </c>
      <c r="D934" s="404">
        <v>45280</v>
      </c>
      <c r="E934" t="s">
        <v>2620</v>
      </c>
      <c r="F934">
        <v>5.48</v>
      </c>
      <c r="G934" t="s">
        <v>2620</v>
      </c>
      <c r="H934" t="s">
        <v>1180</v>
      </c>
    </row>
    <row r="935" spans="1:8" x14ac:dyDescent="0.25">
      <c r="A935">
        <v>7457</v>
      </c>
      <c r="B935" t="s">
        <v>71</v>
      </c>
      <c r="C935">
        <v>112</v>
      </c>
      <c r="D935" s="404">
        <v>45281</v>
      </c>
      <c r="E935" t="s">
        <v>2620</v>
      </c>
      <c r="F935">
        <v>10.96</v>
      </c>
      <c r="G935" t="s">
        <v>2620</v>
      </c>
      <c r="H935" t="s">
        <v>1180</v>
      </c>
    </row>
    <row r="936" spans="1:8" x14ac:dyDescent="0.25">
      <c r="A936">
        <v>7457</v>
      </c>
      <c r="B936" t="s">
        <v>71</v>
      </c>
      <c r="C936">
        <v>190</v>
      </c>
      <c r="D936" s="404">
        <v>45343</v>
      </c>
      <c r="E936" t="s">
        <v>2620</v>
      </c>
      <c r="F936">
        <v>60.87</v>
      </c>
      <c r="G936" t="s">
        <v>2620</v>
      </c>
      <c r="H936" t="s">
        <v>1180</v>
      </c>
    </row>
    <row r="937" spans="1:8" x14ac:dyDescent="0.25">
      <c r="A937">
        <v>7457</v>
      </c>
      <c r="B937" t="s">
        <v>71</v>
      </c>
      <c r="C937">
        <v>140</v>
      </c>
      <c r="D937" s="404">
        <v>45033</v>
      </c>
      <c r="E937" t="s">
        <v>2695</v>
      </c>
      <c r="F937">
        <v>175.3</v>
      </c>
      <c r="G937" t="s">
        <v>2620</v>
      </c>
      <c r="H937" t="s">
        <v>1180</v>
      </c>
    </row>
    <row r="938" spans="1:8" x14ac:dyDescent="0.25">
      <c r="A938">
        <v>7457</v>
      </c>
      <c r="B938" t="s">
        <v>71</v>
      </c>
      <c r="C938">
        <v>140</v>
      </c>
      <c r="D938" s="404">
        <v>45317</v>
      </c>
      <c r="E938" t="s">
        <v>2696</v>
      </c>
      <c r="F938">
        <v>43.83</v>
      </c>
      <c r="G938" t="s">
        <v>2620</v>
      </c>
      <c r="H938" t="s">
        <v>1180</v>
      </c>
    </row>
    <row r="939" spans="1:8" x14ac:dyDescent="0.25">
      <c r="A939">
        <v>7457</v>
      </c>
      <c r="B939" t="s">
        <v>71</v>
      </c>
      <c r="C939">
        <v>190</v>
      </c>
      <c r="D939" s="404">
        <v>45345</v>
      </c>
      <c r="E939" t="s">
        <v>2697</v>
      </c>
      <c r="F939">
        <v>23.91</v>
      </c>
      <c r="G939" t="s">
        <v>2620</v>
      </c>
      <c r="H939" t="s">
        <v>1180</v>
      </c>
    </row>
    <row r="940" spans="1:8" x14ac:dyDescent="0.25">
      <c r="A940">
        <v>7457</v>
      </c>
      <c r="B940" t="s">
        <v>71</v>
      </c>
      <c r="C940">
        <v>140</v>
      </c>
      <c r="D940" s="404">
        <v>45302</v>
      </c>
      <c r="E940" t="s">
        <v>2698</v>
      </c>
      <c r="F940">
        <v>28.38</v>
      </c>
      <c r="G940" t="s">
        <v>2699</v>
      </c>
      <c r="H940" t="s">
        <v>900</v>
      </c>
    </row>
    <row r="941" spans="1:8" x14ac:dyDescent="0.25">
      <c r="A941">
        <v>7457</v>
      </c>
      <c r="B941" t="s">
        <v>71</v>
      </c>
      <c r="C941">
        <v>240</v>
      </c>
      <c r="D941" s="404">
        <v>45044</v>
      </c>
      <c r="E941" t="s">
        <v>2700</v>
      </c>
      <c r="F941">
        <v>8.6999999999999993</v>
      </c>
      <c r="H941" t="s">
        <v>900</v>
      </c>
    </row>
    <row r="942" spans="1:8" x14ac:dyDescent="0.25">
      <c r="A942">
        <v>7457</v>
      </c>
      <c r="B942" t="s">
        <v>71</v>
      </c>
      <c r="C942">
        <v>440</v>
      </c>
      <c r="D942" s="404">
        <v>45246</v>
      </c>
      <c r="E942" t="s">
        <v>2701</v>
      </c>
      <c r="F942">
        <v>86.96</v>
      </c>
      <c r="H942" t="s">
        <v>900</v>
      </c>
    </row>
    <row r="943" spans="1:8" x14ac:dyDescent="0.25">
      <c r="A943">
        <v>7457</v>
      </c>
      <c r="B943" t="s">
        <v>71</v>
      </c>
      <c r="C943">
        <v>430</v>
      </c>
      <c r="D943" s="404">
        <v>45265</v>
      </c>
      <c r="E943" t="s">
        <v>2702</v>
      </c>
      <c r="F943">
        <v>23.91</v>
      </c>
      <c r="G943" t="s">
        <v>2703</v>
      </c>
      <c r="H943" t="s">
        <v>900</v>
      </c>
    </row>
    <row r="944" spans="1:8" x14ac:dyDescent="0.25">
      <c r="A944">
        <v>7457</v>
      </c>
      <c r="B944" t="s">
        <v>71</v>
      </c>
      <c r="C944">
        <v>440</v>
      </c>
      <c r="D944" s="404">
        <v>45265</v>
      </c>
      <c r="E944" t="s">
        <v>2702</v>
      </c>
      <c r="F944">
        <v>23.91</v>
      </c>
      <c r="G944" t="s">
        <v>2703</v>
      </c>
      <c r="H944" t="s">
        <v>900</v>
      </c>
    </row>
    <row r="945" spans="1:8" x14ac:dyDescent="0.25">
      <c r="A945">
        <v>7457</v>
      </c>
      <c r="B945" t="s">
        <v>71</v>
      </c>
      <c r="C945">
        <v>142</v>
      </c>
      <c r="D945" s="404">
        <v>45338</v>
      </c>
      <c r="E945" t="s">
        <v>2704</v>
      </c>
      <c r="F945">
        <v>0.01</v>
      </c>
      <c r="G945" t="s">
        <v>2589</v>
      </c>
      <c r="H945" t="s">
        <v>900</v>
      </c>
    </row>
    <row r="946" spans="1:8" x14ac:dyDescent="0.25">
      <c r="A946">
        <v>7457</v>
      </c>
      <c r="B946" t="s">
        <v>71</v>
      </c>
      <c r="C946">
        <v>110</v>
      </c>
      <c r="D946" s="404">
        <v>44992</v>
      </c>
      <c r="E946" t="s">
        <v>1299</v>
      </c>
      <c r="F946">
        <v>440.31</v>
      </c>
      <c r="G946" t="s">
        <v>1299</v>
      </c>
      <c r="H946" t="s">
        <v>900</v>
      </c>
    </row>
    <row r="947" spans="1:8" x14ac:dyDescent="0.25">
      <c r="A947">
        <v>7457</v>
      </c>
      <c r="B947" t="s">
        <v>71</v>
      </c>
      <c r="C947">
        <v>142</v>
      </c>
      <c r="D947" s="404">
        <v>44995</v>
      </c>
      <c r="E947" t="s">
        <v>2705</v>
      </c>
      <c r="F947">
        <v>8.25</v>
      </c>
      <c r="H947" t="s">
        <v>1183</v>
      </c>
    </row>
    <row r="948" spans="1:8" x14ac:dyDescent="0.25">
      <c r="A948">
        <v>7457</v>
      </c>
      <c r="B948" t="s">
        <v>71</v>
      </c>
      <c r="C948">
        <v>142</v>
      </c>
      <c r="D948" s="404">
        <v>45009</v>
      </c>
      <c r="E948" t="s">
        <v>2706</v>
      </c>
      <c r="F948">
        <v>15.25</v>
      </c>
      <c r="H948" t="s">
        <v>1183</v>
      </c>
    </row>
    <row r="949" spans="1:8" x14ac:dyDescent="0.25">
      <c r="A949">
        <v>7457</v>
      </c>
      <c r="B949" t="s">
        <v>71</v>
      </c>
      <c r="C949">
        <v>142</v>
      </c>
      <c r="D949" s="404">
        <v>45016</v>
      </c>
      <c r="E949" t="s">
        <v>2707</v>
      </c>
      <c r="F949">
        <v>17.75</v>
      </c>
      <c r="H949" t="s">
        <v>1183</v>
      </c>
    </row>
    <row r="950" spans="1:8" x14ac:dyDescent="0.25">
      <c r="A950">
        <v>7457</v>
      </c>
      <c r="B950" t="s">
        <v>71</v>
      </c>
      <c r="C950">
        <v>142</v>
      </c>
      <c r="D950" s="404">
        <v>45005</v>
      </c>
      <c r="E950" t="s">
        <v>2708</v>
      </c>
      <c r="F950">
        <v>15</v>
      </c>
      <c r="H950" t="s">
        <v>1183</v>
      </c>
    </row>
    <row r="951" spans="1:8" x14ac:dyDescent="0.25">
      <c r="A951">
        <v>7457</v>
      </c>
      <c r="B951" t="s">
        <v>71</v>
      </c>
      <c r="C951">
        <v>142</v>
      </c>
      <c r="D951" s="404">
        <v>45013</v>
      </c>
      <c r="E951" t="s">
        <v>2709</v>
      </c>
      <c r="F951">
        <v>23.5</v>
      </c>
      <c r="H951" t="s">
        <v>1183</v>
      </c>
    </row>
    <row r="952" spans="1:8" x14ac:dyDescent="0.25">
      <c r="A952">
        <v>7457</v>
      </c>
      <c r="B952" t="s">
        <v>71</v>
      </c>
      <c r="C952">
        <v>142</v>
      </c>
      <c r="D952" s="404">
        <v>44995</v>
      </c>
      <c r="E952" t="s">
        <v>2710</v>
      </c>
      <c r="F952">
        <v>27.5</v>
      </c>
      <c r="H952" t="s">
        <v>1183</v>
      </c>
    </row>
    <row r="953" spans="1:8" x14ac:dyDescent="0.25">
      <c r="A953">
        <v>7457</v>
      </c>
      <c r="B953" t="s">
        <v>71</v>
      </c>
      <c r="C953">
        <v>142</v>
      </c>
      <c r="D953" s="404">
        <v>45006</v>
      </c>
      <c r="E953" t="s">
        <v>2711</v>
      </c>
      <c r="F953">
        <v>0</v>
      </c>
      <c r="H953" t="s">
        <v>1183</v>
      </c>
    </row>
    <row r="954" spans="1:8" x14ac:dyDescent="0.25">
      <c r="A954">
        <v>7457</v>
      </c>
      <c r="B954" t="s">
        <v>71</v>
      </c>
      <c r="C954">
        <v>142</v>
      </c>
      <c r="D954" s="404">
        <v>45002</v>
      </c>
      <c r="E954" t="s">
        <v>2712</v>
      </c>
      <c r="F954">
        <v>27.75</v>
      </c>
      <c r="H954" t="s">
        <v>1183</v>
      </c>
    </row>
    <row r="955" spans="1:8" x14ac:dyDescent="0.25">
      <c r="A955">
        <v>7457</v>
      </c>
      <c r="B955" t="s">
        <v>71</v>
      </c>
      <c r="C955">
        <v>142</v>
      </c>
      <c r="D955" s="404">
        <v>45005</v>
      </c>
      <c r="E955" t="s">
        <v>2713</v>
      </c>
      <c r="F955">
        <v>27</v>
      </c>
      <c r="H955" t="s">
        <v>1183</v>
      </c>
    </row>
    <row r="956" spans="1:8" x14ac:dyDescent="0.25">
      <c r="A956">
        <v>7457</v>
      </c>
      <c r="B956" t="s">
        <v>71</v>
      </c>
      <c r="C956">
        <v>142</v>
      </c>
      <c r="D956" s="404">
        <v>45002</v>
      </c>
      <c r="E956" t="s">
        <v>2714</v>
      </c>
      <c r="F956">
        <v>28</v>
      </c>
      <c r="H956" t="s">
        <v>1183</v>
      </c>
    </row>
    <row r="957" spans="1:8" x14ac:dyDescent="0.25">
      <c r="A957">
        <v>7457</v>
      </c>
      <c r="B957" t="s">
        <v>71</v>
      </c>
      <c r="C957">
        <v>142</v>
      </c>
      <c r="D957" s="404">
        <v>45019</v>
      </c>
      <c r="E957" t="s">
        <v>2715</v>
      </c>
      <c r="F957">
        <v>34.25</v>
      </c>
      <c r="H957" t="s">
        <v>1183</v>
      </c>
    </row>
    <row r="958" spans="1:8" x14ac:dyDescent="0.25">
      <c r="A958">
        <v>7457</v>
      </c>
      <c r="B958" t="s">
        <v>71</v>
      </c>
      <c r="C958">
        <v>142</v>
      </c>
      <c r="D958" s="404">
        <v>45019</v>
      </c>
      <c r="E958" t="s">
        <v>2716</v>
      </c>
      <c r="F958">
        <v>38.25</v>
      </c>
      <c r="H958" t="s">
        <v>1183</v>
      </c>
    </row>
    <row r="959" spans="1:8" x14ac:dyDescent="0.25">
      <c r="A959">
        <v>7457</v>
      </c>
      <c r="B959" t="s">
        <v>71</v>
      </c>
      <c r="C959">
        <v>142</v>
      </c>
      <c r="D959" s="404">
        <v>45007</v>
      </c>
      <c r="E959" t="s">
        <v>2717</v>
      </c>
      <c r="F959">
        <v>36.75</v>
      </c>
      <c r="H959" t="s">
        <v>1183</v>
      </c>
    </row>
    <row r="960" spans="1:8" x14ac:dyDescent="0.25">
      <c r="A960">
        <v>7457</v>
      </c>
      <c r="B960" t="s">
        <v>71</v>
      </c>
      <c r="C960">
        <v>142</v>
      </c>
      <c r="D960" s="404">
        <v>45008</v>
      </c>
      <c r="E960" t="s">
        <v>2718</v>
      </c>
      <c r="F960">
        <v>38.25</v>
      </c>
      <c r="H960" t="s">
        <v>1183</v>
      </c>
    </row>
    <row r="961" spans="1:8" x14ac:dyDescent="0.25">
      <c r="A961">
        <v>7457</v>
      </c>
      <c r="B961" t="s">
        <v>71</v>
      </c>
      <c r="C961">
        <v>142</v>
      </c>
      <c r="D961" s="404">
        <v>45009</v>
      </c>
      <c r="E961" t="s">
        <v>2719</v>
      </c>
      <c r="F961">
        <v>40.75</v>
      </c>
      <c r="H961" t="s">
        <v>1183</v>
      </c>
    </row>
    <row r="962" spans="1:8" x14ac:dyDescent="0.25">
      <c r="A962">
        <v>7457</v>
      </c>
      <c r="B962" t="s">
        <v>71</v>
      </c>
      <c r="C962">
        <v>142</v>
      </c>
      <c r="D962" s="404">
        <v>45005</v>
      </c>
      <c r="E962" t="s">
        <v>2720</v>
      </c>
      <c r="F962">
        <v>44.25</v>
      </c>
      <c r="H962" t="s">
        <v>1183</v>
      </c>
    </row>
    <row r="963" spans="1:8" x14ac:dyDescent="0.25">
      <c r="A963">
        <v>7457</v>
      </c>
      <c r="B963" t="s">
        <v>71</v>
      </c>
      <c r="C963">
        <v>142</v>
      </c>
      <c r="D963" s="404">
        <v>44995</v>
      </c>
      <c r="E963" t="s">
        <v>2721</v>
      </c>
      <c r="F963">
        <v>49.5</v>
      </c>
      <c r="H963" t="s">
        <v>1183</v>
      </c>
    </row>
    <row r="964" spans="1:8" x14ac:dyDescent="0.25">
      <c r="A964">
        <v>7457</v>
      </c>
      <c r="B964" t="s">
        <v>71</v>
      </c>
      <c r="C964">
        <v>142</v>
      </c>
      <c r="D964" s="404">
        <v>45008</v>
      </c>
      <c r="E964" t="s">
        <v>2722</v>
      </c>
      <c r="F964">
        <v>57</v>
      </c>
      <c r="H964" t="s">
        <v>1183</v>
      </c>
    </row>
    <row r="965" spans="1:8" x14ac:dyDescent="0.25">
      <c r="A965">
        <v>7457</v>
      </c>
      <c r="B965" t="s">
        <v>71</v>
      </c>
      <c r="C965">
        <v>142</v>
      </c>
      <c r="D965" s="404">
        <v>44999</v>
      </c>
      <c r="E965" t="s">
        <v>2723</v>
      </c>
      <c r="F965">
        <v>59.75</v>
      </c>
      <c r="H965" t="s">
        <v>1183</v>
      </c>
    </row>
    <row r="966" spans="1:8" x14ac:dyDescent="0.25">
      <c r="A966">
        <v>7457</v>
      </c>
      <c r="B966" t="s">
        <v>71</v>
      </c>
      <c r="C966">
        <v>142</v>
      </c>
      <c r="D966" s="404">
        <v>44994</v>
      </c>
      <c r="E966" t="s">
        <v>2724</v>
      </c>
      <c r="F966">
        <v>76.25</v>
      </c>
      <c r="H966" t="s">
        <v>1183</v>
      </c>
    </row>
    <row r="967" spans="1:8" x14ac:dyDescent="0.25">
      <c r="A967">
        <v>7457</v>
      </c>
      <c r="B967" t="s">
        <v>71</v>
      </c>
      <c r="C967">
        <v>142</v>
      </c>
      <c r="D967" s="404">
        <v>45000</v>
      </c>
      <c r="E967" t="s">
        <v>2725</v>
      </c>
      <c r="F967">
        <v>72.75</v>
      </c>
      <c r="H967" t="s">
        <v>1183</v>
      </c>
    </row>
    <row r="968" spans="1:8" x14ac:dyDescent="0.25">
      <c r="A968">
        <v>7457</v>
      </c>
      <c r="B968" t="s">
        <v>71</v>
      </c>
      <c r="C968">
        <v>142</v>
      </c>
      <c r="D968" s="404">
        <v>44992</v>
      </c>
      <c r="E968" t="s">
        <v>2726</v>
      </c>
      <c r="F968">
        <v>73.75</v>
      </c>
      <c r="H968" t="s">
        <v>1183</v>
      </c>
    </row>
    <row r="969" spans="1:8" x14ac:dyDescent="0.25">
      <c r="A969">
        <v>7457</v>
      </c>
      <c r="B969" t="s">
        <v>71</v>
      </c>
      <c r="C969">
        <v>142</v>
      </c>
      <c r="D969" s="404">
        <v>45006</v>
      </c>
      <c r="E969" t="s">
        <v>2727</v>
      </c>
      <c r="F969">
        <v>77</v>
      </c>
      <c r="H969" t="s">
        <v>1183</v>
      </c>
    </row>
    <row r="970" spans="1:8" x14ac:dyDescent="0.25">
      <c r="A970">
        <v>7457</v>
      </c>
      <c r="B970" t="s">
        <v>71</v>
      </c>
      <c r="C970">
        <v>142</v>
      </c>
      <c r="D970" s="404">
        <v>44986</v>
      </c>
      <c r="E970" t="s">
        <v>2728</v>
      </c>
      <c r="F970">
        <v>79.5</v>
      </c>
      <c r="H970" t="s">
        <v>1183</v>
      </c>
    </row>
    <row r="971" spans="1:8" x14ac:dyDescent="0.25">
      <c r="A971">
        <v>7457</v>
      </c>
      <c r="B971" t="s">
        <v>71</v>
      </c>
      <c r="C971">
        <v>142</v>
      </c>
      <c r="D971" s="404">
        <v>44991</v>
      </c>
      <c r="E971" t="s">
        <v>2729</v>
      </c>
      <c r="F971">
        <v>89</v>
      </c>
      <c r="H971" t="s">
        <v>1183</v>
      </c>
    </row>
    <row r="972" spans="1:8" x14ac:dyDescent="0.25">
      <c r="A972">
        <v>7457</v>
      </c>
      <c r="B972" t="s">
        <v>71</v>
      </c>
      <c r="C972">
        <v>142</v>
      </c>
      <c r="D972" s="404">
        <v>44988</v>
      </c>
      <c r="E972" t="s">
        <v>2730</v>
      </c>
      <c r="F972">
        <v>92</v>
      </c>
      <c r="H972" t="s">
        <v>1183</v>
      </c>
    </row>
    <row r="973" spans="1:8" x14ac:dyDescent="0.25">
      <c r="A973">
        <v>7457</v>
      </c>
      <c r="B973" t="s">
        <v>71</v>
      </c>
      <c r="C973">
        <v>142</v>
      </c>
      <c r="D973" s="404">
        <v>44987</v>
      </c>
      <c r="E973" t="s">
        <v>2731</v>
      </c>
      <c r="F973">
        <v>94.25</v>
      </c>
      <c r="H973" t="s">
        <v>1183</v>
      </c>
    </row>
    <row r="974" spans="1:8" x14ac:dyDescent="0.25">
      <c r="A974">
        <v>7457</v>
      </c>
      <c r="B974" t="s">
        <v>71</v>
      </c>
      <c r="C974">
        <v>142</v>
      </c>
      <c r="D974" s="404">
        <v>44987</v>
      </c>
      <c r="E974" t="s">
        <v>2732</v>
      </c>
      <c r="F974">
        <v>93.25</v>
      </c>
      <c r="H974" t="s">
        <v>1183</v>
      </c>
    </row>
    <row r="975" spans="1:8" x14ac:dyDescent="0.25">
      <c r="A975">
        <v>7457</v>
      </c>
      <c r="B975" t="s">
        <v>71</v>
      </c>
      <c r="C975">
        <v>142</v>
      </c>
      <c r="D975" s="404">
        <v>44992</v>
      </c>
      <c r="E975" t="s">
        <v>2733</v>
      </c>
      <c r="F975">
        <v>94.5</v>
      </c>
      <c r="H975" t="s">
        <v>1183</v>
      </c>
    </row>
    <row r="976" spans="1:8" x14ac:dyDescent="0.25">
      <c r="A976">
        <v>7457</v>
      </c>
      <c r="B976" t="s">
        <v>71</v>
      </c>
      <c r="C976">
        <v>142</v>
      </c>
      <c r="D976" s="404">
        <v>45002</v>
      </c>
      <c r="E976" t="s">
        <v>2734</v>
      </c>
      <c r="F976">
        <v>99.25</v>
      </c>
      <c r="H976" t="s">
        <v>1183</v>
      </c>
    </row>
    <row r="977" spans="1:8" x14ac:dyDescent="0.25">
      <c r="A977">
        <v>7457</v>
      </c>
      <c r="B977" t="s">
        <v>71</v>
      </c>
      <c r="C977">
        <v>142</v>
      </c>
      <c r="D977" s="404">
        <v>45001</v>
      </c>
      <c r="E977" t="s">
        <v>2735</v>
      </c>
      <c r="F977">
        <v>101.25</v>
      </c>
      <c r="H977" t="s">
        <v>1183</v>
      </c>
    </row>
    <row r="978" spans="1:8" x14ac:dyDescent="0.25">
      <c r="A978">
        <v>7457</v>
      </c>
      <c r="B978" t="s">
        <v>71</v>
      </c>
      <c r="C978">
        <v>142</v>
      </c>
      <c r="D978" s="404">
        <v>44998</v>
      </c>
      <c r="E978" t="s">
        <v>2736</v>
      </c>
      <c r="F978">
        <v>102.5</v>
      </c>
      <c r="H978" t="s">
        <v>1183</v>
      </c>
    </row>
    <row r="979" spans="1:8" x14ac:dyDescent="0.25">
      <c r="A979">
        <v>7457</v>
      </c>
      <c r="B979" t="s">
        <v>71</v>
      </c>
      <c r="C979">
        <v>142</v>
      </c>
      <c r="D979" s="404">
        <v>44988</v>
      </c>
      <c r="E979" t="s">
        <v>2737</v>
      </c>
      <c r="F979">
        <v>105.5</v>
      </c>
      <c r="H979" t="s">
        <v>1183</v>
      </c>
    </row>
    <row r="980" spans="1:8" x14ac:dyDescent="0.25">
      <c r="A980">
        <v>7457</v>
      </c>
      <c r="B980" t="s">
        <v>71</v>
      </c>
      <c r="C980">
        <v>142</v>
      </c>
      <c r="D980" s="404">
        <v>44998</v>
      </c>
      <c r="E980" t="s">
        <v>2738</v>
      </c>
      <c r="F980">
        <v>117.25</v>
      </c>
      <c r="H980" t="s">
        <v>1183</v>
      </c>
    </row>
    <row r="981" spans="1:8" x14ac:dyDescent="0.25">
      <c r="A981">
        <v>7457</v>
      </c>
      <c r="B981" t="s">
        <v>71</v>
      </c>
      <c r="C981">
        <v>142</v>
      </c>
      <c r="D981" s="404">
        <v>44995</v>
      </c>
      <c r="E981" t="s">
        <v>2739</v>
      </c>
      <c r="F981">
        <v>108.75</v>
      </c>
      <c r="H981" t="s">
        <v>1183</v>
      </c>
    </row>
    <row r="982" spans="1:8" x14ac:dyDescent="0.25">
      <c r="A982">
        <v>7457</v>
      </c>
      <c r="B982" t="s">
        <v>71</v>
      </c>
      <c r="C982">
        <v>142</v>
      </c>
      <c r="D982" s="404">
        <v>44999</v>
      </c>
      <c r="E982" t="s">
        <v>2740</v>
      </c>
      <c r="F982">
        <v>115.75</v>
      </c>
      <c r="H982" t="s">
        <v>1183</v>
      </c>
    </row>
    <row r="983" spans="1:8" x14ac:dyDescent="0.25">
      <c r="A983">
        <v>7457</v>
      </c>
      <c r="B983" t="s">
        <v>71</v>
      </c>
      <c r="C983">
        <v>142</v>
      </c>
      <c r="D983" s="404">
        <v>44986</v>
      </c>
      <c r="E983" t="s">
        <v>2741</v>
      </c>
      <c r="F983">
        <v>119.5</v>
      </c>
      <c r="H983" t="s">
        <v>1183</v>
      </c>
    </row>
    <row r="984" spans="1:8" x14ac:dyDescent="0.25">
      <c r="A984">
        <v>7457</v>
      </c>
      <c r="B984" t="s">
        <v>71</v>
      </c>
      <c r="C984">
        <v>142</v>
      </c>
      <c r="D984" s="404">
        <v>45001</v>
      </c>
      <c r="E984" t="s">
        <v>2742</v>
      </c>
      <c r="F984">
        <v>136.75</v>
      </c>
      <c r="H984" t="s">
        <v>1183</v>
      </c>
    </row>
    <row r="985" spans="1:8" x14ac:dyDescent="0.25">
      <c r="A985">
        <v>7457</v>
      </c>
      <c r="B985" t="s">
        <v>71</v>
      </c>
      <c r="C985">
        <v>142</v>
      </c>
      <c r="D985" s="404">
        <v>45000</v>
      </c>
      <c r="E985" t="s">
        <v>2743</v>
      </c>
      <c r="F985">
        <v>125.5</v>
      </c>
      <c r="H985" t="s">
        <v>1183</v>
      </c>
    </row>
    <row r="986" spans="1:8" x14ac:dyDescent="0.25">
      <c r="A986">
        <v>7457</v>
      </c>
      <c r="B986" t="s">
        <v>71</v>
      </c>
      <c r="C986">
        <v>142</v>
      </c>
      <c r="D986" s="404">
        <v>44994</v>
      </c>
      <c r="E986" t="s">
        <v>2744</v>
      </c>
      <c r="F986">
        <v>137</v>
      </c>
      <c r="H986" t="s">
        <v>1183</v>
      </c>
    </row>
    <row r="987" spans="1:8" x14ac:dyDescent="0.25">
      <c r="A987">
        <v>7457</v>
      </c>
      <c r="B987" t="s">
        <v>71</v>
      </c>
      <c r="C987">
        <v>240</v>
      </c>
      <c r="D987" s="404">
        <v>45016</v>
      </c>
      <c r="E987" t="s">
        <v>2745</v>
      </c>
      <c r="F987">
        <v>0.64</v>
      </c>
      <c r="H987" t="s">
        <v>1183</v>
      </c>
    </row>
    <row r="988" spans="1:8" x14ac:dyDescent="0.25">
      <c r="A988">
        <v>7457</v>
      </c>
      <c r="B988" t="s">
        <v>71</v>
      </c>
      <c r="C988">
        <v>240</v>
      </c>
      <c r="D988" s="404">
        <v>45083</v>
      </c>
      <c r="E988" t="s">
        <v>2745</v>
      </c>
      <c r="F988">
        <v>0.64</v>
      </c>
      <c r="H988" t="s">
        <v>1183</v>
      </c>
    </row>
    <row r="989" spans="1:8" x14ac:dyDescent="0.25">
      <c r="A989">
        <v>7457</v>
      </c>
      <c r="B989" t="s">
        <v>71</v>
      </c>
      <c r="C989">
        <v>240</v>
      </c>
      <c r="D989" s="404">
        <v>45086</v>
      </c>
      <c r="E989" t="s">
        <v>2745</v>
      </c>
      <c r="F989">
        <v>0.64</v>
      </c>
      <c r="H989" t="s">
        <v>1183</v>
      </c>
    </row>
    <row r="990" spans="1:8" x14ac:dyDescent="0.25">
      <c r="A990">
        <v>7457</v>
      </c>
      <c r="B990" t="s">
        <v>71</v>
      </c>
      <c r="C990">
        <v>240</v>
      </c>
      <c r="D990" s="404">
        <v>45087</v>
      </c>
      <c r="E990" t="s">
        <v>2745</v>
      </c>
      <c r="F990">
        <v>0.64</v>
      </c>
      <c r="H990" t="s">
        <v>1183</v>
      </c>
    </row>
    <row r="991" spans="1:8" x14ac:dyDescent="0.25">
      <c r="A991">
        <v>7457</v>
      </c>
      <c r="B991" t="s">
        <v>71</v>
      </c>
      <c r="C991">
        <v>240</v>
      </c>
      <c r="D991" s="404">
        <v>45128</v>
      </c>
      <c r="E991" t="s">
        <v>2745</v>
      </c>
      <c r="F991">
        <v>0.64</v>
      </c>
      <c r="H991" t="s">
        <v>1183</v>
      </c>
    </row>
    <row r="992" spans="1:8" x14ac:dyDescent="0.25">
      <c r="A992">
        <v>7457</v>
      </c>
      <c r="B992" t="s">
        <v>71</v>
      </c>
      <c r="C992">
        <v>240</v>
      </c>
      <c r="D992" s="404">
        <v>45160</v>
      </c>
      <c r="E992" t="s">
        <v>2745</v>
      </c>
      <c r="F992">
        <v>0.64</v>
      </c>
      <c r="H992" t="s">
        <v>1183</v>
      </c>
    </row>
    <row r="993" spans="1:8" x14ac:dyDescent="0.25">
      <c r="A993">
        <v>7457</v>
      </c>
      <c r="B993" t="s">
        <v>71</v>
      </c>
      <c r="C993">
        <v>240</v>
      </c>
      <c r="D993" s="404">
        <v>45173</v>
      </c>
      <c r="E993" t="s">
        <v>2745</v>
      </c>
      <c r="F993">
        <v>0.64</v>
      </c>
      <c r="H993" t="s">
        <v>1183</v>
      </c>
    </row>
    <row r="994" spans="1:8" x14ac:dyDescent="0.25">
      <c r="A994">
        <v>7457</v>
      </c>
      <c r="B994" t="s">
        <v>71</v>
      </c>
      <c r="C994">
        <v>240</v>
      </c>
      <c r="D994" s="404">
        <v>45180</v>
      </c>
      <c r="E994" t="s">
        <v>2745</v>
      </c>
      <c r="F994">
        <v>0.64</v>
      </c>
      <c r="H994" t="s">
        <v>1183</v>
      </c>
    </row>
    <row r="995" spans="1:8" x14ac:dyDescent="0.25">
      <c r="A995">
        <v>7457</v>
      </c>
      <c r="B995" t="s">
        <v>71</v>
      </c>
      <c r="C995">
        <v>240</v>
      </c>
      <c r="D995" s="404">
        <v>45070</v>
      </c>
      <c r="E995" t="s">
        <v>2746</v>
      </c>
      <c r="F995">
        <v>0.96</v>
      </c>
      <c r="H995" t="s">
        <v>1183</v>
      </c>
    </row>
    <row r="996" spans="1:8" x14ac:dyDescent="0.25">
      <c r="A996">
        <v>7457</v>
      </c>
      <c r="B996" t="s">
        <v>71</v>
      </c>
      <c r="C996">
        <v>240</v>
      </c>
      <c r="D996" s="404">
        <v>45090</v>
      </c>
      <c r="E996" t="s">
        <v>2746</v>
      </c>
      <c r="F996">
        <v>0.96</v>
      </c>
      <c r="H996" t="s">
        <v>1183</v>
      </c>
    </row>
    <row r="997" spans="1:8" x14ac:dyDescent="0.25">
      <c r="A997">
        <v>7457</v>
      </c>
      <c r="B997" t="s">
        <v>71</v>
      </c>
      <c r="C997">
        <v>240</v>
      </c>
      <c r="D997" s="404">
        <v>45124</v>
      </c>
      <c r="E997" t="s">
        <v>2746</v>
      </c>
      <c r="F997">
        <v>0.96</v>
      </c>
      <c r="H997" t="s">
        <v>1183</v>
      </c>
    </row>
    <row r="998" spans="1:8" x14ac:dyDescent="0.25">
      <c r="A998">
        <v>7457</v>
      </c>
      <c r="B998" t="s">
        <v>71</v>
      </c>
      <c r="C998">
        <v>240</v>
      </c>
      <c r="D998" s="404">
        <v>44992</v>
      </c>
      <c r="E998" t="s">
        <v>2747</v>
      </c>
      <c r="F998">
        <v>1.6</v>
      </c>
      <c r="H998" t="s">
        <v>1183</v>
      </c>
    </row>
    <row r="999" spans="1:8" x14ac:dyDescent="0.25">
      <c r="A999">
        <v>7457</v>
      </c>
      <c r="B999" t="s">
        <v>71</v>
      </c>
      <c r="C999">
        <v>240</v>
      </c>
      <c r="D999" s="404">
        <v>45009</v>
      </c>
      <c r="E999" t="s">
        <v>2747</v>
      </c>
      <c r="F999">
        <v>1.6</v>
      </c>
      <c r="H999" t="s">
        <v>1183</v>
      </c>
    </row>
    <row r="1000" spans="1:8" x14ac:dyDescent="0.25">
      <c r="A1000">
        <v>7457</v>
      </c>
      <c r="B1000" t="s">
        <v>71</v>
      </c>
      <c r="C1000">
        <v>240</v>
      </c>
      <c r="D1000" s="404">
        <v>45084</v>
      </c>
      <c r="E1000" t="s">
        <v>2747</v>
      </c>
      <c r="F1000">
        <v>1.6</v>
      </c>
      <c r="H1000" t="s">
        <v>1183</v>
      </c>
    </row>
    <row r="1001" spans="1:8" x14ac:dyDescent="0.25">
      <c r="A1001">
        <v>7457</v>
      </c>
      <c r="B1001" t="s">
        <v>71</v>
      </c>
      <c r="C1001">
        <v>240</v>
      </c>
      <c r="D1001" s="404">
        <v>45140</v>
      </c>
      <c r="E1001" t="s">
        <v>2747</v>
      </c>
      <c r="F1001">
        <v>1.6</v>
      </c>
      <c r="H1001" t="s">
        <v>1183</v>
      </c>
    </row>
    <row r="1002" spans="1:8" x14ac:dyDescent="0.25">
      <c r="A1002">
        <v>7457</v>
      </c>
      <c r="B1002" t="s">
        <v>71</v>
      </c>
      <c r="C1002">
        <v>240</v>
      </c>
      <c r="D1002" s="404">
        <v>45177</v>
      </c>
      <c r="E1002" t="s">
        <v>2747</v>
      </c>
      <c r="F1002">
        <v>1.6</v>
      </c>
      <c r="H1002" t="s">
        <v>1183</v>
      </c>
    </row>
    <row r="1003" spans="1:8" x14ac:dyDescent="0.25">
      <c r="A1003">
        <v>7457</v>
      </c>
      <c r="B1003" t="s">
        <v>71</v>
      </c>
      <c r="C1003">
        <v>240</v>
      </c>
      <c r="D1003" s="404">
        <v>45187</v>
      </c>
      <c r="E1003" t="s">
        <v>2747</v>
      </c>
      <c r="F1003">
        <v>1.6</v>
      </c>
      <c r="H1003" t="s">
        <v>1183</v>
      </c>
    </row>
    <row r="1004" spans="1:8" x14ac:dyDescent="0.25">
      <c r="A1004">
        <v>7457</v>
      </c>
      <c r="B1004" t="s">
        <v>71</v>
      </c>
      <c r="C1004">
        <v>240</v>
      </c>
      <c r="D1004" s="404">
        <v>45063</v>
      </c>
      <c r="E1004" t="s">
        <v>2748</v>
      </c>
      <c r="F1004">
        <v>2.2400000000000002</v>
      </c>
      <c r="H1004" t="s">
        <v>1183</v>
      </c>
    </row>
    <row r="1005" spans="1:8" x14ac:dyDescent="0.25">
      <c r="A1005">
        <v>7457</v>
      </c>
      <c r="B1005" t="s">
        <v>71</v>
      </c>
      <c r="C1005">
        <v>240</v>
      </c>
      <c r="D1005" s="404">
        <v>45191</v>
      </c>
      <c r="E1005" t="s">
        <v>2748</v>
      </c>
      <c r="F1005">
        <v>2.2400000000000002</v>
      </c>
      <c r="H1005" t="s">
        <v>1183</v>
      </c>
    </row>
    <row r="1006" spans="1:8" x14ac:dyDescent="0.25">
      <c r="A1006">
        <v>7457</v>
      </c>
      <c r="B1006" t="s">
        <v>71</v>
      </c>
      <c r="C1006">
        <v>240</v>
      </c>
      <c r="D1006" s="404">
        <v>45009</v>
      </c>
      <c r="E1006" t="s">
        <v>2749</v>
      </c>
      <c r="F1006">
        <v>2.56</v>
      </c>
      <c r="H1006" t="s">
        <v>1183</v>
      </c>
    </row>
    <row r="1007" spans="1:8" x14ac:dyDescent="0.25">
      <c r="A1007">
        <v>7457</v>
      </c>
      <c r="B1007" t="s">
        <v>71</v>
      </c>
      <c r="C1007">
        <v>240</v>
      </c>
      <c r="D1007" s="404">
        <v>45028</v>
      </c>
      <c r="E1007" t="s">
        <v>2749</v>
      </c>
      <c r="F1007">
        <v>2.56</v>
      </c>
      <c r="H1007" t="s">
        <v>1183</v>
      </c>
    </row>
    <row r="1008" spans="1:8" x14ac:dyDescent="0.25">
      <c r="A1008">
        <v>7457</v>
      </c>
      <c r="B1008" t="s">
        <v>71</v>
      </c>
      <c r="C1008">
        <v>240</v>
      </c>
      <c r="D1008" s="404">
        <v>45133</v>
      </c>
      <c r="E1008" t="s">
        <v>2749</v>
      </c>
      <c r="F1008">
        <v>2.56</v>
      </c>
      <c r="H1008" t="s">
        <v>1183</v>
      </c>
    </row>
    <row r="1009" spans="1:8" x14ac:dyDescent="0.25">
      <c r="A1009">
        <v>7457</v>
      </c>
      <c r="B1009" t="s">
        <v>71</v>
      </c>
      <c r="C1009">
        <v>240</v>
      </c>
      <c r="D1009" s="404">
        <v>45156</v>
      </c>
      <c r="E1009" t="s">
        <v>2749</v>
      </c>
      <c r="F1009">
        <v>2.56</v>
      </c>
      <c r="H1009" t="s">
        <v>1183</v>
      </c>
    </row>
    <row r="1010" spans="1:8" x14ac:dyDescent="0.25">
      <c r="A1010">
        <v>7457</v>
      </c>
      <c r="B1010" t="s">
        <v>71</v>
      </c>
      <c r="C1010">
        <v>240</v>
      </c>
      <c r="D1010" s="404">
        <v>45161</v>
      </c>
      <c r="E1010" t="s">
        <v>2749</v>
      </c>
      <c r="F1010">
        <v>2.56</v>
      </c>
      <c r="H1010" t="s">
        <v>1183</v>
      </c>
    </row>
    <row r="1011" spans="1:8" x14ac:dyDescent="0.25">
      <c r="A1011">
        <v>7457</v>
      </c>
      <c r="B1011" t="s">
        <v>71</v>
      </c>
      <c r="C1011">
        <v>240</v>
      </c>
      <c r="D1011" s="404">
        <v>45065</v>
      </c>
      <c r="E1011" t="s">
        <v>2750</v>
      </c>
      <c r="F1011">
        <v>3.2</v>
      </c>
      <c r="H1011" t="s">
        <v>1183</v>
      </c>
    </row>
    <row r="1012" spans="1:8" x14ac:dyDescent="0.25">
      <c r="A1012">
        <v>7457</v>
      </c>
      <c r="B1012" t="s">
        <v>71</v>
      </c>
      <c r="C1012">
        <v>240</v>
      </c>
      <c r="D1012" s="404">
        <v>45068</v>
      </c>
      <c r="E1012" t="s">
        <v>2750</v>
      </c>
      <c r="F1012">
        <v>3.2</v>
      </c>
      <c r="H1012" t="s">
        <v>1183</v>
      </c>
    </row>
    <row r="1013" spans="1:8" x14ac:dyDescent="0.25">
      <c r="A1013">
        <v>7457</v>
      </c>
      <c r="B1013" t="s">
        <v>71</v>
      </c>
      <c r="C1013">
        <v>240</v>
      </c>
      <c r="D1013" s="404">
        <v>45068</v>
      </c>
      <c r="E1013" t="s">
        <v>2750</v>
      </c>
      <c r="F1013">
        <v>3.2</v>
      </c>
      <c r="H1013" t="s">
        <v>1183</v>
      </c>
    </row>
    <row r="1014" spans="1:8" x14ac:dyDescent="0.25">
      <c r="A1014">
        <v>7457</v>
      </c>
      <c r="B1014" t="s">
        <v>71</v>
      </c>
      <c r="C1014">
        <v>240</v>
      </c>
      <c r="D1014" s="404">
        <v>45077</v>
      </c>
      <c r="E1014" t="s">
        <v>2750</v>
      </c>
      <c r="F1014">
        <v>3.2</v>
      </c>
      <c r="H1014" t="s">
        <v>1183</v>
      </c>
    </row>
    <row r="1015" spans="1:8" x14ac:dyDescent="0.25">
      <c r="A1015">
        <v>7457</v>
      </c>
      <c r="B1015" t="s">
        <v>71</v>
      </c>
      <c r="C1015">
        <v>240</v>
      </c>
      <c r="D1015" s="404">
        <v>45097</v>
      </c>
      <c r="E1015" t="s">
        <v>2750</v>
      </c>
      <c r="F1015">
        <v>3.2</v>
      </c>
      <c r="H1015" t="s">
        <v>1183</v>
      </c>
    </row>
    <row r="1016" spans="1:8" x14ac:dyDescent="0.25">
      <c r="A1016">
        <v>7457</v>
      </c>
      <c r="B1016" t="s">
        <v>71</v>
      </c>
      <c r="C1016">
        <v>240</v>
      </c>
      <c r="D1016" s="404">
        <v>45147</v>
      </c>
      <c r="E1016" t="s">
        <v>2750</v>
      </c>
      <c r="F1016">
        <v>3.2</v>
      </c>
      <c r="H1016" t="s">
        <v>1183</v>
      </c>
    </row>
    <row r="1017" spans="1:8" x14ac:dyDescent="0.25">
      <c r="A1017">
        <v>7457</v>
      </c>
      <c r="B1017" t="s">
        <v>71</v>
      </c>
      <c r="C1017">
        <v>240</v>
      </c>
      <c r="D1017" s="404">
        <v>45173</v>
      </c>
      <c r="E1017" t="s">
        <v>2750</v>
      </c>
      <c r="F1017">
        <v>3.2</v>
      </c>
      <c r="H1017" t="s">
        <v>1183</v>
      </c>
    </row>
    <row r="1018" spans="1:8" x14ac:dyDescent="0.25">
      <c r="A1018">
        <v>7457</v>
      </c>
      <c r="B1018" t="s">
        <v>71</v>
      </c>
      <c r="C1018">
        <v>240</v>
      </c>
      <c r="D1018" s="404">
        <v>45185</v>
      </c>
      <c r="E1018" t="s">
        <v>2750</v>
      </c>
      <c r="F1018">
        <v>3.2</v>
      </c>
      <c r="H1018" t="s">
        <v>1183</v>
      </c>
    </row>
    <row r="1019" spans="1:8" x14ac:dyDescent="0.25">
      <c r="A1019">
        <v>7457</v>
      </c>
      <c r="B1019" t="s">
        <v>71</v>
      </c>
      <c r="C1019">
        <v>240</v>
      </c>
      <c r="D1019" s="404">
        <v>44992</v>
      </c>
      <c r="E1019" t="s">
        <v>2751</v>
      </c>
      <c r="F1019">
        <v>3.84</v>
      </c>
      <c r="H1019" t="s">
        <v>1183</v>
      </c>
    </row>
    <row r="1020" spans="1:8" x14ac:dyDescent="0.25">
      <c r="A1020">
        <v>7457</v>
      </c>
      <c r="B1020" t="s">
        <v>71</v>
      </c>
      <c r="C1020">
        <v>240</v>
      </c>
      <c r="D1020" s="404">
        <v>45016</v>
      </c>
      <c r="E1020" t="s">
        <v>2751</v>
      </c>
      <c r="F1020">
        <v>3.84</v>
      </c>
      <c r="H1020" t="s">
        <v>1183</v>
      </c>
    </row>
    <row r="1021" spans="1:8" x14ac:dyDescent="0.25">
      <c r="A1021">
        <v>7457</v>
      </c>
      <c r="B1021" t="s">
        <v>71</v>
      </c>
      <c r="C1021">
        <v>240</v>
      </c>
      <c r="D1021" s="404">
        <v>45028</v>
      </c>
      <c r="E1021" t="s">
        <v>2751</v>
      </c>
      <c r="F1021">
        <v>3.84</v>
      </c>
      <c r="H1021" t="s">
        <v>1183</v>
      </c>
    </row>
    <row r="1022" spans="1:8" x14ac:dyDescent="0.25">
      <c r="A1022">
        <v>7457</v>
      </c>
      <c r="B1022" t="s">
        <v>71</v>
      </c>
      <c r="C1022">
        <v>240</v>
      </c>
      <c r="D1022" s="404">
        <v>45028</v>
      </c>
      <c r="E1022" t="s">
        <v>2751</v>
      </c>
      <c r="F1022">
        <v>3.84</v>
      </c>
      <c r="H1022" t="s">
        <v>1183</v>
      </c>
    </row>
    <row r="1023" spans="1:8" x14ac:dyDescent="0.25">
      <c r="A1023">
        <v>7457</v>
      </c>
      <c r="B1023" t="s">
        <v>71</v>
      </c>
      <c r="C1023">
        <v>240</v>
      </c>
      <c r="D1023" s="404">
        <v>45097</v>
      </c>
      <c r="E1023" t="s">
        <v>2751</v>
      </c>
      <c r="F1023">
        <v>3.84</v>
      </c>
      <c r="H1023" t="s">
        <v>1183</v>
      </c>
    </row>
    <row r="1024" spans="1:8" x14ac:dyDescent="0.25">
      <c r="A1024">
        <v>7457</v>
      </c>
      <c r="B1024" t="s">
        <v>71</v>
      </c>
      <c r="C1024">
        <v>240</v>
      </c>
      <c r="D1024" s="404">
        <v>45098</v>
      </c>
      <c r="E1024" t="s">
        <v>2751</v>
      </c>
      <c r="F1024">
        <v>3.84</v>
      </c>
      <c r="H1024" t="s">
        <v>1183</v>
      </c>
    </row>
    <row r="1025" spans="1:8" x14ac:dyDescent="0.25">
      <c r="A1025">
        <v>7457</v>
      </c>
      <c r="B1025" t="s">
        <v>71</v>
      </c>
      <c r="C1025">
        <v>240</v>
      </c>
      <c r="D1025" s="404">
        <v>45111</v>
      </c>
      <c r="E1025" t="s">
        <v>2751</v>
      </c>
      <c r="F1025">
        <v>3.84</v>
      </c>
      <c r="H1025" t="s">
        <v>1183</v>
      </c>
    </row>
    <row r="1026" spans="1:8" x14ac:dyDescent="0.25">
      <c r="A1026">
        <v>7457</v>
      </c>
      <c r="B1026" t="s">
        <v>71</v>
      </c>
      <c r="C1026">
        <v>240</v>
      </c>
      <c r="D1026" s="404">
        <v>45114</v>
      </c>
      <c r="E1026" t="s">
        <v>2751</v>
      </c>
      <c r="F1026">
        <v>3.84</v>
      </c>
      <c r="H1026" t="s">
        <v>1183</v>
      </c>
    </row>
    <row r="1027" spans="1:8" x14ac:dyDescent="0.25">
      <c r="A1027">
        <v>7457</v>
      </c>
      <c r="B1027" t="s">
        <v>71</v>
      </c>
      <c r="C1027">
        <v>240</v>
      </c>
      <c r="D1027" s="404">
        <v>45177</v>
      </c>
      <c r="E1027" t="s">
        <v>2751</v>
      </c>
      <c r="F1027">
        <v>3.84</v>
      </c>
      <c r="H1027" t="s">
        <v>1183</v>
      </c>
    </row>
    <row r="1028" spans="1:8" x14ac:dyDescent="0.25">
      <c r="A1028">
        <v>7457</v>
      </c>
      <c r="B1028" t="s">
        <v>71</v>
      </c>
      <c r="C1028">
        <v>240</v>
      </c>
      <c r="D1028" s="404">
        <v>44993</v>
      </c>
      <c r="E1028" t="s">
        <v>2752</v>
      </c>
      <c r="F1028">
        <v>4.16</v>
      </c>
      <c r="H1028" t="s">
        <v>1183</v>
      </c>
    </row>
    <row r="1029" spans="1:8" x14ac:dyDescent="0.25">
      <c r="A1029">
        <v>7457</v>
      </c>
      <c r="B1029" t="s">
        <v>71</v>
      </c>
      <c r="C1029">
        <v>240</v>
      </c>
      <c r="D1029" s="404">
        <v>45075</v>
      </c>
      <c r="E1029" t="s">
        <v>2752</v>
      </c>
      <c r="F1029">
        <v>4.16</v>
      </c>
      <c r="H1029" t="s">
        <v>1183</v>
      </c>
    </row>
    <row r="1030" spans="1:8" x14ac:dyDescent="0.25">
      <c r="A1030">
        <v>7457</v>
      </c>
      <c r="B1030" t="s">
        <v>71</v>
      </c>
      <c r="C1030">
        <v>240</v>
      </c>
      <c r="D1030" s="404">
        <v>45080</v>
      </c>
      <c r="E1030" t="s">
        <v>2752</v>
      </c>
      <c r="F1030">
        <v>4.16</v>
      </c>
      <c r="H1030" t="s">
        <v>1183</v>
      </c>
    </row>
    <row r="1031" spans="1:8" x14ac:dyDescent="0.25">
      <c r="A1031">
        <v>7457</v>
      </c>
      <c r="B1031" t="s">
        <v>71</v>
      </c>
      <c r="C1031">
        <v>240</v>
      </c>
      <c r="D1031" s="404">
        <v>45090</v>
      </c>
      <c r="E1031" t="s">
        <v>2752</v>
      </c>
      <c r="F1031">
        <v>4.16</v>
      </c>
      <c r="H1031" t="s">
        <v>1183</v>
      </c>
    </row>
    <row r="1032" spans="1:8" x14ac:dyDescent="0.25">
      <c r="A1032">
        <v>7457</v>
      </c>
      <c r="B1032" t="s">
        <v>71</v>
      </c>
      <c r="C1032">
        <v>240</v>
      </c>
      <c r="D1032" s="404">
        <v>45145</v>
      </c>
      <c r="E1032" t="s">
        <v>2752</v>
      </c>
      <c r="F1032">
        <v>4.16</v>
      </c>
      <c r="H1032" t="s">
        <v>1183</v>
      </c>
    </row>
    <row r="1033" spans="1:8" x14ac:dyDescent="0.25">
      <c r="A1033">
        <v>7457</v>
      </c>
      <c r="B1033" t="s">
        <v>71</v>
      </c>
      <c r="C1033">
        <v>240</v>
      </c>
      <c r="D1033" s="404">
        <v>45161</v>
      </c>
      <c r="E1033" t="s">
        <v>2752</v>
      </c>
      <c r="F1033">
        <v>4.16</v>
      </c>
      <c r="H1033" t="s">
        <v>1183</v>
      </c>
    </row>
    <row r="1034" spans="1:8" x14ac:dyDescent="0.25">
      <c r="A1034">
        <v>7457</v>
      </c>
      <c r="B1034" t="s">
        <v>71</v>
      </c>
      <c r="C1034">
        <v>240</v>
      </c>
      <c r="D1034" s="404">
        <v>45177</v>
      </c>
      <c r="E1034" t="s">
        <v>2752</v>
      </c>
      <c r="F1034">
        <v>4.16</v>
      </c>
      <c r="H1034" t="s">
        <v>1183</v>
      </c>
    </row>
    <row r="1035" spans="1:8" x14ac:dyDescent="0.25">
      <c r="A1035">
        <v>7457</v>
      </c>
      <c r="B1035" t="s">
        <v>71</v>
      </c>
      <c r="C1035">
        <v>240</v>
      </c>
      <c r="D1035" s="404">
        <v>45187</v>
      </c>
      <c r="E1035" t="s">
        <v>2752</v>
      </c>
      <c r="F1035">
        <v>4.16</v>
      </c>
      <c r="H1035" t="s">
        <v>1183</v>
      </c>
    </row>
    <row r="1036" spans="1:8" x14ac:dyDescent="0.25">
      <c r="A1036">
        <v>7457</v>
      </c>
      <c r="B1036" t="s">
        <v>71</v>
      </c>
      <c r="C1036">
        <v>240</v>
      </c>
      <c r="D1036" s="404">
        <v>45012</v>
      </c>
      <c r="E1036" t="s">
        <v>2753</v>
      </c>
      <c r="F1036">
        <v>4.8</v>
      </c>
      <c r="H1036" t="s">
        <v>1183</v>
      </c>
    </row>
    <row r="1037" spans="1:8" x14ac:dyDescent="0.25">
      <c r="A1037">
        <v>7457</v>
      </c>
      <c r="B1037" t="s">
        <v>71</v>
      </c>
      <c r="C1037">
        <v>240</v>
      </c>
      <c r="D1037" s="404">
        <v>45070</v>
      </c>
      <c r="E1037" t="s">
        <v>2753</v>
      </c>
      <c r="F1037">
        <v>4.8</v>
      </c>
      <c r="H1037" t="s">
        <v>1183</v>
      </c>
    </row>
    <row r="1038" spans="1:8" x14ac:dyDescent="0.25">
      <c r="A1038">
        <v>7457</v>
      </c>
      <c r="B1038" t="s">
        <v>71</v>
      </c>
      <c r="C1038">
        <v>240</v>
      </c>
      <c r="D1038" s="404">
        <v>45089</v>
      </c>
      <c r="E1038" t="s">
        <v>2753</v>
      </c>
      <c r="F1038">
        <v>4.8</v>
      </c>
      <c r="H1038" t="s">
        <v>1183</v>
      </c>
    </row>
    <row r="1039" spans="1:8" x14ac:dyDescent="0.25">
      <c r="A1039">
        <v>7457</v>
      </c>
      <c r="B1039" t="s">
        <v>71</v>
      </c>
      <c r="C1039">
        <v>240</v>
      </c>
      <c r="D1039" s="404">
        <v>45128</v>
      </c>
      <c r="E1039" t="s">
        <v>2753</v>
      </c>
      <c r="F1039">
        <v>4.8</v>
      </c>
      <c r="H1039" t="s">
        <v>1183</v>
      </c>
    </row>
    <row r="1040" spans="1:8" x14ac:dyDescent="0.25">
      <c r="A1040">
        <v>7457</v>
      </c>
      <c r="B1040" t="s">
        <v>71</v>
      </c>
      <c r="C1040">
        <v>240</v>
      </c>
      <c r="D1040" s="404">
        <v>45185</v>
      </c>
      <c r="E1040" t="s">
        <v>2753</v>
      </c>
      <c r="F1040">
        <v>4.8</v>
      </c>
      <c r="H1040" t="s">
        <v>1183</v>
      </c>
    </row>
    <row r="1041" spans="1:8" x14ac:dyDescent="0.25">
      <c r="A1041">
        <v>7457</v>
      </c>
      <c r="B1041" t="s">
        <v>71</v>
      </c>
      <c r="C1041">
        <v>240</v>
      </c>
      <c r="D1041" s="404">
        <v>45072</v>
      </c>
      <c r="E1041" t="s">
        <v>2754</v>
      </c>
      <c r="F1041">
        <v>5.44</v>
      </c>
      <c r="H1041" t="s">
        <v>1183</v>
      </c>
    </row>
    <row r="1042" spans="1:8" x14ac:dyDescent="0.25">
      <c r="A1042">
        <v>7457</v>
      </c>
      <c r="B1042" t="s">
        <v>71</v>
      </c>
      <c r="C1042">
        <v>240</v>
      </c>
      <c r="D1042" s="404">
        <v>45104</v>
      </c>
      <c r="E1042" t="s">
        <v>2754</v>
      </c>
      <c r="F1042">
        <v>5.44</v>
      </c>
      <c r="H1042" t="s">
        <v>1183</v>
      </c>
    </row>
    <row r="1043" spans="1:8" x14ac:dyDescent="0.25">
      <c r="A1043">
        <v>7457</v>
      </c>
      <c r="B1043" t="s">
        <v>71</v>
      </c>
      <c r="C1043">
        <v>240</v>
      </c>
      <c r="D1043" s="404">
        <v>45146</v>
      </c>
      <c r="E1043" t="s">
        <v>2754</v>
      </c>
      <c r="F1043">
        <v>5.44</v>
      </c>
      <c r="H1043" t="s">
        <v>1183</v>
      </c>
    </row>
    <row r="1044" spans="1:8" x14ac:dyDescent="0.25">
      <c r="A1044">
        <v>7457</v>
      </c>
      <c r="B1044" t="s">
        <v>71</v>
      </c>
      <c r="C1044">
        <v>240</v>
      </c>
      <c r="D1044" s="404">
        <v>45146</v>
      </c>
      <c r="E1044" t="s">
        <v>2754</v>
      </c>
      <c r="F1044">
        <v>5.44</v>
      </c>
      <c r="H1044" t="s">
        <v>1183</v>
      </c>
    </row>
    <row r="1045" spans="1:8" x14ac:dyDescent="0.25">
      <c r="A1045">
        <v>7457</v>
      </c>
      <c r="B1045" t="s">
        <v>71</v>
      </c>
      <c r="C1045">
        <v>240</v>
      </c>
      <c r="D1045" s="404">
        <v>45154</v>
      </c>
      <c r="E1045" t="s">
        <v>2754</v>
      </c>
      <c r="F1045">
        <v>5.44</v>
      </c>
      <c r="H1045" t="s">
        <v>1183</v>
      </c>
    </row>
    <row r="1046" spans="1:8" x14ac:dyDescent="0.25">
      <c r="A1046">
        <v>7457</v>
      </c>
      <c r="B1046" t="s">
        <v>71</v>
      </c>
      <c r="C1046">
        <v>240</v>
      </c>
      <c r="D1046" s="404">
        <v>45156</v>
      </c>
      <c r="E1046" t="s">
        <v>2754</v>
      </c>
      <c r="F1046">
        <v>5.44</v>
      </c>
      <c r="H1046" t="s">
        <v>1183</v>
      </c>
    </row>
    <row r="1047" spans="1:8" x14ac:dyDescent="0.25">
      <c r="A1047">
        <v>7457</v>
      </c>
      <c r="B1047" t="s">
        <v>71</v>
      </c>
      <c r="C1047">
        <v>240</v>
      </c>
      <c r="D1047" s="404">
        <v>45173</v>
      </c>
      <c r="E1047" t="s">
        <v>2754</v>
      </c>
      <c r="F1047">
        <v>5.44</v>
      </c>
      <c r="H1047" t="s">
        <v>1183</v>
      </c>
    </row>
    <row r="1048" spans="1:8" x14ac:dyDescent="0.25">
      <c r="A1048">
        <v>7457</v>
      </c>
      <c r="B1048" t="s">
        <v>71</v>
      </c>
      <c r="C1048">
        <v>240</v>
      </c>
      <c r="D1048" s="404">
        <v>44996</v>
      </c>
      <c r="E1048" t="s">
        <v>2755</v>
      </c>
      <c r="F1048">
        <v>5.76</v>
      </c>
      <c r="H1048" t="s">
        <v>1183</v>
      </c>
    </row>
    <row r="1049" spans="1:8" x14ac:dyDescent="0.25">
      <c r="A1049">
        <v>7457</v>
      </c>
      <c r="B1049" t="s">
        <v>71</v>
      </c>
      <c r="C1049">
        <v>240</v>
      </c>
      <c r="D1049" s="404">
        <v>45002</v>
      </c>
      <c r="E1049" t="s">
        <v>2755</v>
      </c>
      <c r="F1049">
        <v>5.76</v>
      </c>
      <c r="H1049" t="s">
        <v>1183</v>
      </c>
    </row>
    <row r="1050" spans="1:8" x14ac:dyDescent="0.25">
      <c r="A1050">
        <v>7457</v>
      </c>
      <c r="B1050" t="s">
        <v>71</v>
      </c>
      <c r="C1050">
        <v>240</v>
      </c>
      <c r="D1050" s="404">
        <v>45086</v>
      </c>
      <c r="E1050" t="s">
        <v>2755</v>
      </c>
      <c r="F1050">
        <v>5.76</v>
      </c>
      <c r="H1050" t="s">
        <v>1183</v>
      </c>
    </row>
    <row r="1051" spans="1:8" x14ac:dyDescent="0.25">
      <c r="A1051">
        <v>7457</v>
      </c>
      <c r="B1051" t="s">
        <v>71</v>
      </c>
      <c r="C1051">
        <v>240</v>
      </c>
      <c r="D1051" s="404">
        <v>45108</v>
      </c>
      <c r="E1051" t="s">
        <v>2755</v>
      </c>
      <c r="F1051">
        <v>5.76</v>
      </c>
      <c r="H1051" t="s">
        <v>1183</v>
      </c>
    </row>
    <row r="1052" spans="1:8" x14ac:dyDescent="0.25">
      <c r="A1052">
        <v>7457</v>
      </c>
      <c r="B1052" t="s">
        <v>71</v>
      </c>
      <c r="C1052">
        <v>240</v>
      </c>
      <c r="D1052" s="404">
        <v>45112</v>
      </c>
      <c r="E1052" t="s">
        <v>2755</v>
      </c>
      <c r="F1052">
        <v>5.76</v>
      </c>
      <c r="H1052" t="s">
        <v>1183</v>
      </c>
    </row>
    <row r="1053" spans="1:8" x14ac:dyDescent="0.25">
      <c r="A1053">
        <v>7457</v>
      </c>
      <c r="B1053" t="s">
        <v>71</v>
      </c>
      <c r="C1053">
        <v>240</v>
      </c>
      <c r="D1053" s="404">
        <v>45117</v>
      </c>
      <c r="E1053" t="s">
        <v>2755</v>
      </c>
      <c r="F1053">
        <v>5.76</v>
      </c>
      <c r="H1053" t="s">
        <v>1183</v>
      </c>
    </row>
    <row r="1054" spans="1:8" x14ac:dyDescent="0.25">
      <c r="A1054">
        <v>7457</v>
      </c>
      <c r="B1054" t="s">
        <v>71</v>
      </c>
      <c r="C1054">
        <v>240</v>
      </c>
      <c r="D1054" s="404">
        <v>45128</v>
      </c>
      <c r="E1054" t="s">
        <v>2755</v>
      </c>
      <c r="F1054">
        <v>5.76</v>
      </c>
      <c r="H1054" t="s">
        <v>1183</v>
      </c>
    </row>
    <row r="1055" spans="1:8" x14ac:dyDescent="0.25">
      <c r="A1055">
        <v>7457</v>
      </c>
      <c r="B1055" t="s">
        <v>71</v>
      </c>
      <c r="C1055">
        <v>240</v>
      </c>
      <c r="D1055" s="404">
        <v>45145</v>
      </c>
      <c r="E1055" t="s">
        <v>2755</v>
      </c>
      <c r="F1055">
        <v>5.76</v>
      </c>
      <c r="H1055" t="s">
        <v>1183</v>
      </c>
    </row>
    <row r="1056" spans="1:8" x14ac:dyDescent="0.25">
      <c r="A1056">
        <v>7457</v>
      </c>
      <c r="B1056" t="s">
        <v>71</v>
      </c>
      <c r="C1056">
        <v>240</v>
      </c>
      <c r="D1056" s="404">
        <v>45149</v>
      </c>
      <c r="E1056" t="s">
        <v>2755</v>
      </c>
      <c r="F1056">
        <v>5.76</v>
      </c>
      <c r="H1056" t="s">
        <v>1183</v>
      </c>
    </row>
    <row r="1057" spans="1:8" x14ac:dyDescent="0.25">
      <c r="A1057">
        <v>7457</v>
      </c>
      <c r="B1057" t="s">
        <v>71</v>
      </c>
      <c r="C1057">
        <v>240</v>
      </c>
      <c r="D1057" s="404">
        <v>45159</v>
      </c>
      <c r="E1057" t="s">
        <v>2755</v>
      </c>
      <c r="F1057">
        <v>5.76</v>
      </c>
      <c r="H1057" t="s">
        <v>1183</v>
      </c>
    </row>
    <row r="1058" spans="1:8" x14ac:dyDescent="0.25">
      <c r="A1058">
        <v>7457</v>
      </c>
      <c r="B1058" t="s">
        <v>71</v>
      </c>
      <c r="C1058">
        <v>240</v>
      </c>
      <c r="D1058" s="404">
        <v>45173</v>
      </c>
      <c r="E1058" t="s">
        <v>2755</v>
      </c>
      <c r="F1058">
        <v>5.76</v>
      </c>
      <c r="H1058" t="s">
        <v>1183</v>
      </c>
    </row>
    <row r="1059" spans="1:8" x14ac:dyDescent="0.25">
      <c r="A1059">
        <v>7457</v>
      </c>
      <c r="B1059" t="s">
        <v>71</v>
      </c>
      <c r="C1059">
        <v>240</v>
      </c>
      <c r="D1059" s="404">
        <v>45069</v>
      </c>
      <c r="E1059" t="s">
        <v>2756</v>
      </c>
      <c r="F1059">
        <v>6.4</v>
      </c>
      <c r="H1059" t="s">
        <v>1183</v>
      </c>
    </row>
    <row r="1060" spans="1:8" x14ac:dyDescent="0.25">
      <c r="A1060">
        <v>7457</v>
      </c>
      <c r="B1060" t="s">
        <v>71</v>
      </c>
      <c r="C1060">
        <v>240</v>
      </c>
      <c r="D1060" s="404">
        <v>45072</v>
      </c>
      <c r="E1060" t="s">
        <v>2756</v>
      </c>
      <c r="F1060">
        <v>6.4</v>
      </c>
      <c r="H1060" t="s">
        <v>1183</v>
      </c>
    </row>
    <row r="1061" spans="1:8" x14ac:dyDescent="0.25">
      <c r="A1061">
        <v>7457</v>
      </c>
      <c r="B1061" t="s">
        <v>71</v>
      </c>
      <c r="C1061">
        <v>240</v>
      </c>
      <c r="D1061" s="404">
        <v>45079</v>
      </c>
      <c r="E1061" t="s">
        <v>2756</v>
      </c>
      <c r="F1061">
        <v>6.4</v>
      </c>
      <c r="H1061" t="s">
        <v>1183</v>
      </c>
    </row>
    <row r="1062" spans="1:8" x14ac:dyDescent="0.25">
      <c r="A1062">
        <v>7457</v>
      </c>
      <c r="B1062" t="s">
        <v>71</v>
      </c>
      <c r="C1062">
        <v>240</v>
      </c>
      <c r="D1062" s="404">
        <v>45083</v>
      </c>
      <c r="E1062" t="s">
        <v>2756</v>
      </c>
      <c r="F1062">
        <v>6.4</v>
      </c>
      <c r="H1062" t="s">
        <v>1183</v>
      </c>
    </row>
    <row r="1063" spans="1:8" x14ac:dyDescent="0.25">
      <c r="A1063">
        <v>7457</v>
      </c>
      <c r="B1063" t="s">
        <v>71</v>
      </c>
      <c r="C1063">
        <v>240</v>
      </c>
      <c r="D1063" s="404">
        <v>45131</v>
      </c>
      <c r="E1063" t="s">
        <v>2756</v>
      </c>
      <c r="F1063">
        <v>6.4</v>
      </c>
      <c r="H1063" t="s">
        <v>1183</v>
      </c>
    </row>
    <row r="1064" spans="1:8" x14ac:dyDescent="0.25">
      <c r="A1064">
        <v>7457</v>
      </c>
      <c r="B1064" t="s">
        <v>71</v>
      </c>
      <c r="C1064">
        <v>240</v>
      </c>
      <c r="D1064" s="404">
        <v>45159</v>
      </c>
      <c r="E1064" t="s">
        <v>2756</v>
      </c>
      <c r="F1064">
        <v>6.4</v>
      </c>
      <c r="H1064" t="s">
        <v>1183</v>
      </c>
    </row>
    <row r="1065" spans="1:8" x14ac:dyDescent="0.25">
      <c r="A1065">
        <v>7457</v>
      </c>
      <c r="B1065" t="s">
        <v>71</v>
      </c>
      <c r="C1065">
        <v>240</v>
      </c>
      <c r="D1065" s="404">
        <v>45180</v>
      </c>
      <c r="E1065" t="s">
        <v>2756</v>
      </c>
      <c r="F1065">
        <v>6.4</v>
      </c>
      <c r="H1065" t="s">
        <v>1183</v>
      </c>
    </row>
    <row r="1066" spans="1:8" x14ac:dyDescent="0.25">
      <c r="A1066">
        <v>7457</v>
      </c>
      <c r="B1066" t="s">
        <v>71</v>
      </c>
      <c r="C1066">
        <v>240</v>
      </c>
      <c r="D1066" s="404">
        <v>44986</v>
      </c>
      <c r="E1066" t="s">
        <v>2757</v>
      </c>
      <c r="F1066">
        <v>7.04</v>
      </c>
      <c r="H1066" t="s">
        <v>1183</v>
      </c>
    </row>
    <row r="1067" spans="1:8" x14ac:dyDescent="0.25">
      <c r="A1067">
        <v>7457</v>
      </c>
      <c r="B1067" t="s">
        <v>71</v>
      </c>
      <c r="C1067">
        <v>240</v>
      </c>
      <c r="D1067" s="404">
        <v>44993</v>
      </c>
      <c r="E1067" t="s">
        <v>2757</v>
      </c>
      <c r="F1067">
        <v>7.04</v>
      </c>
      <c r="H1067" t="s">
        <v>1183</v>
      </c>
    </row>
    <row r="1068" spans="1:8" x14ac:dyDescent="0.25">
      <c r="A1068">
        <v>7457</v>
      </c>
      <c r="B1068" t="s">
        <v>71</v>
      </c>
      <c r="C1068">
        <v>240</v>
      </c>
      <c r="D1068" s="404">
        <v>45083</v>
      </c>
      <c r="E1068" t="s">
        <v>2757</v>
      </c>
      <c r="F1068">
        <v>7.04</v>
      </c>
      <c r="H1068" t="s">
        <v>1183</v>
      </c>
    </row>
    <row r="1069" spans="1:8" x14ac:dyDescent="0.25">
      <c r="A1069">
        <v>7457</v>
      </c>
      <c r="B1069" t="s">
        <v>71</v>
      </c>
      <c r="C1069">
        <v>240</v>
      </c>
      <c r="D1069" s="404">
        <v>45091</v>
      </c>
      <c r="E1069" t="s">
        <v>2757</v>
      </c>
      <c r="F1069">
        <v>7.04</v>
      </c>
      <c r="H1069" t="s">
        <v>1183</v>
      </c>
    </row>
    <row r="1070" spans="1:8" x14ac:dyDescent="0.25">
      <c r="A1070">
        <v>7457</v>
      </c>
      <c r="B1070" t="s">
        <v>71</v>
      </c>
      <c r="C1070">
        <v>240</v>
      </c>
      <c r="D1070" s="404">
        <v>45114</v>
      </c>
      <c r="E1070" t="s">
        <v>2757</v>
      </c>
      <c r="F1070">
        <v>7.04</v>
      </c>
      <c r="H1070" t="s">
        <v>1183</v>
      </c>
    </row>
    <row r="1071" spans="1:8" x14ac:dyDescent="0.25">
      <c r="A1071">
        <v>7457</v>
      </c>
      <c r="B1071" t="s">
        <v>71</v>
      </c>
      <c r="C1071">
        <v>240</v>
      </c>
      <c r="D1071" s="404">
        <v>45145</v>
      </c>
      <c r="E1071" t="s">
        <v>2757</v>
      </c>
      <c r="F1071">
        <v>7.04</v>
      </c>
      <c r="H1071" t="s">
        <v>1183</v>
      </c>
    </row>
    <row r="1072" spans="1:8" x14ac:dyDescent="0.25">
      <c r="A1072">
        <v>7457</v>
      </c>
      <c r="B1072" t="s">
        <v>71</v>
      </c>
      <c r="C1072">
        <v>240</v>
      </c>
      <c r="D1072" s="404">
        <v>45153</v>
      </c>
      <c r="E1072" t="s">
        <v>2757</v>
      </c>
      <c r="F1072">
        <v>7.04</v>
      </c>
      <c r="H1072" t="s">
        <v>1183</v>
      </c>
    </row>
    <row r="1073" spans="1:8" x14ac:dyDescent="0.25">
      <c r="A1073">
        <v>7457</v>
      </c>
      <c r="B1073" t="s">
        <v>71</v>
      </c>
      <c r="C1073">
        <v>240</v>
      </c>
      <c r="D1073" s="404">
        <v>45156</v>
      </c>
      <c r="E1073" t="s">
        <v>2757</v>
      </c>
      <c r="F1073">
        <v>7.04</v>
      </c>
      <c r="H1073" t="s">
        <v>1183</v>
      </c>
    </row>
    <row r="1074" spans="1:8" x14ac:dyDescent="0.25">
      <c r="A1074">
        <v>7457</v>
      </c>
      <c r="B1074" t="s">
        <v>71</v>
      </c>
      <c r="C1074">
        <v>240</v>
      </c>
      <c r="D1074" s="404">
        <v>45175</v>
      </c>
      <c r="E1074" t="s">
        <v>2757</v>
      </c>
      <c r="F1074">
        <v>7.04</v>
      </c>
      <c r="H1074" t="s">
        <v>1183</v>
      </c>
    </row>
    <row r="1075" spans="1:8" x14ac:dyDescent="0.25">
      <c r="A1075">
        <v>7457</v>
      </c>
      <c r="B1075" t="s">
        <v>71</v>
      </c>
      <c r="C1075">
        <v>240</v>
      </c>
      <c r="D1075" s="404">
        <v>45184</v>
      </c>
      <c r="E1075" t="s">
        <v>2757</v>
      </c>
      <c r="F1075">
        <v>7.04</v>
      </c>
      <c r="H1075" t="s">
        <v>1183</v>
      </c>
    </row>
    <row r="1076" spans="1:8" x14ac:dyDescent="0.25">
      <c r="A1076">
        <v>7457</v>
      </c>
      <c r="B1076" t="s">
        <v>71</v>
      </c>
      <c r="C1076">
        <v>240</v>
      </c>
      <c r="D1076" s="404">
        <v>45189</v>
      </c>
      <c r="E1076" t="s">
        <v>2757</v>
      </c>
      <c r="F1076">
        <v>7.04</v>
      </c>
      <c r="H1076" t="s">
        <v>1183</v>
      </c>
    </row>
    <row r="1077" spans="1:8" x14ac:dyDescent="0.25">
      <c r="A1077">
        <v>7457</v>
      </c>
      <c r="B1077" t="s">
        <v>71</v>
      </c>
      <c r="C1077">
        <v>240</v>
      </c>
      <c r="D1077" s="404">
        <v>45006</v>
      </c>
      <c r="E1077" t="s">
        <v>2758</v>
      </c>
      <c r="F1077">
        <v>7.36</v>
      </c>
      <c r="H1077" t="s">
        <v>1183</v>
      </c>
    </row>
    <row r="1078" spans="1:8" x14ac:dyDescent="0.25">
      <c r="A1078">
        <v>7457</v>
      </c>
      <c r="B1078" t="s">
        <v>71</v>
      </c>
      <c r="C1078">
        <v>240</v>
      </c>
      <c r="D1078" s="404">
        <v>45019</v>
      </c>
      <c r="E1078" t="s">
        <v>2758</v>
      </c>
      <c r="F1078">
        <v>7.36</v>
      </c>
      <c r="H1078" t="s">
        <v>1183</v>
      </c>
    </row>
    <row r="1079" spans="1:8" x14ac:dyDescent="0.25">
      <c r="A1079">
        <v>7457</v>
      </c>
      <c r="B1079" t="s">
        <v>71</v>
      </c>
      <c r="C1079">
        <v>240</v>
      </c>
      <c r="D1079" s="404">
        <v>45062</v>
      </c>
      <c r="E1079" t="s">
        <v>2758</v>
      </c>
      <c r="F1079">
        <v>7.36</v>
      </c>
      <c r="H1079" t="s">
        <v>1183</v>
      </c>
    </row>
    <row r="1080" spans="1:8" x14ac:dyDescent="0.25">
      <c r="A1080">
        <v>7457</v>
      </c>
      <c r="B1080" t="s">
        <v>71</v>
      </c>
      <c r="C1080">
        <v>240</v>
      </c>
      <c r="D1080" s="404">
        <v>45068</v>
      </c>
      <c r="E1080" t="s">
        <v>2758</v>
      </c>
      <c r="F1080">
        <v>7.36</v>
      </c>
      <c r="H1080" t="s">
        <v>1183</v>
      </c>
    </row>
    <row r="1081" spans="1:8" x14ac:dyDescent="0.25">
      <c r="A1081">
        <v>7457</v>
      </c>
      <c r="B1081" t="s">
        <v>71</v>
      </c>
      <c r="C1081">
        <v>240</v>
      </c>
      <c r="D1081" s="404">
        <v>45083</v>
      </c>
      <c r="E1081" t="s">
        <v>2758</v>
      </c>
      <c r="F1081">
        <v>7.36</v>
      </c>
      <c r="H1081" t="s">
        <v>1183</v>
      </c>
    </row>
    <row r="1082" spans="1:8" x14ac:dyDescent="0.25">
      <c r="A1082">
        <v>7457</v>
      </c>
      <c r="B1082" t="s">
        <v>71</v>
      </c>
      <c r="C1082">
        <v>240</v>
      </c>
      <c r="D1082" s="404">
        <v>45086</v>
      </c>
      <c r="E1082" t="s">
        <v>2758</v>
      </c>
      <c r="F1082">
        <v>7.36</v>
      </c>
      <c r="H1082" t="s">
        <v>1183</v>
      </c>
    </row>
    <row r="1083" spans="1:8" x14ac:dyDescent="0.25">
      <c r="A1083">
        <v>7457</v>
      </c>
      <c r="B1083" t="s">
        <v>71</v>
      </c>
      <c r="C1083">
        <v>240</v>
      </c>
      <c r="D1083" s="404">
        <v>45093</v>
      </c>
      <c r="E1083" t="s">
        <v>2758</v>
      </c>
      <c r="F1083">
        <v>7.36</v>
      </c>
      <c r="H1083" t="s">
        <v>1183</v>
      </c>
    </row>
    <row r="1084" spans="1:8" x14ac:dyDescent="0.25">
      <c r="A1084">
        <v>7457</v>
      </c>
      <c r="B1084" t="s">
        <v>71</v>
      </c>
      <c r="C1084">
        <v>240</v>
      </c>
      <c r="D1084" s="404">
        <v>45097</v>
      </c>
      <c r="E1084" t="s">
        <v>2758</v>
      </c>
      <c r="F1084">
        <v>7.36</v>
      </c>
      <c r="H1084" t="s">
        <v>1183</v>
      </c>
    </row>
    <row r="1085" spans="1:8" x14ac:dyDescent="0.25">
      <c r="A1085">
        <v>7457</v>
      </c>
      <c r="B1085" t="s">
        <v>71</v>
      </c>
      <c r="C1085">
        <v>240</v>
      </c>
      <c r="D1085" s="404">
        <v>45146</v>
      </c>
      <c r="E1085" t="s">
        <v>2758</v>
      </c>
      <c r="F1085">
        <v>7.36</v>
      </c>
      <c r="H1085" t="s">
        <v>1183</v>
      </c>
    </row>
    <row r="1086" spans="1:8" x14ac:dyDescent="0.25">
      <c r="A1086">
        <v>7457</v>
      </c>
      <c r="B1086" t="s">
        <v>71</v>
      </c>
      <c r="C1086">
        <v>240</v>
      </c>
      <c r="D1086" s="404">
        <v>45152</v>
      </c>
      <c r="E1086" t="s">
        <v>2758</v>
      </c>
      <c r="F1086">
        <v>7.36</v>
      </c>
      <c r="H1086" t="s">
        <v>1183</v>
      </c>
    </row>
    <row r="1087" spans="1:8" x14ac:dyDescent="0.25">
      <c r="A1087">
        <v>7457</v>
      </c>
      <c r="B1087" t="s">
        <v>71</v>
      </c>
      <c r="C1087">
        <v>240</v>
      </c>
      <c r="D1087" s="404">
        <v>45156</v>
      </c>
      <c r="E1087" t="s">
        <v>2758</v>
      </c>
      <c r="F1087">
        <v>7.36</v>
      </c>
      <c r="H1087" t="s">
        <v>1183</v>
      </c>
    </row>
    <row r="1088" spans="1:8" x14ac:dyDescent="0.25">
      <c r="A1088">
        <v>7457</v>
      </c>
      <c r="B1088" t="s">
        <v>71</v>
      </c>
      <c r="C1088">
        <v>240</v>
      </c>
      <c r="D1088" s="404">
        <v>45178</v>
      </c>
      <c r="E1088" t="s">
        <v>2758</v>
      </c>
      <c r="F1088">
        <v>7.36</v>
      </c>
      <c r="H1088" t="s">
        <v>1183</v>
      </c>
    </row>
    <row r="1089" spans="1:8" x14ac:dyDescent="0.25">
      <c r="A1089">
        <v>7457</v>
      </c>
      <c r="B1089" t="s">
        <v>71</v>
      </c>
      <c r="C1089">
        <v>240</v>
      </c>
      <c r="D1089" s="404">
        <v>45190</v>
      </c>
      <c r="E1089" t="s">
        <v>2758</v>
      </c>
      <c r="F1089">
        <v>7.36</v>
      </c>
      <c r="H1089" t="s">
        <v>1183</v>
      </c>
    </row>
    <row r="1090" spans="1:8" x14ac:dyDescent="0.25">
      <c r="A1090">
        <v>7457</v>
      </c>
      <c r="B1090" t="s">
        <v>71</v>
      </c>
      <c r="C1090">
        <v>240</v>
      </c>
      <c r="D1090" s="404">
        <v>45000</v>
      </c>
      <c r="E1090" t="s">
        <v>2759</v>
      </c>
      <c r="F1090">
        <v>8</v>
      </c>
      <c r="H1090" t="s">
        <v>1183</v>
      </c>
    </row>
    <row r="1091" spans="1:8" x14ac:dyDescent="0.25">
      <c r="A1091">
        <v>7457</v>
      </c>
      <c r="B1091" t="s">
        <v>71</v>
      </c>
      <c r="C1091">
        <v>240</v>
      </c>
      <c r="D1091" s="404">
        <v>45063</v>
      </c>
      <c r="E1091" t="s">
        <v>2759</v>
      </c>
      <c r="F1091">
        <v>8</v>
      </c>
      <c r="H1091" t="s">
        <v>1183</v>
      </c>
    </row>
    <row r="1092" spans="1:8" x14ac:dyDescent="0.25">
      <c r="A1092">
        <v>7457</v>
      </c>
      <c r="B1092" t="s">
        <v>71</v>
      </c>
      <c r="C1092">
        <v>240</v>
      </c>
      <c r="D1092" s="404">
        <v>45075</v>
      </c>
      <c r="E1092" t="s">
        <v>2759</v>
      </c>
      <c r="F1092">
        <v>8</v>
      </c>
      <c r="H1092" t="s">
        <v>1183</v>
      </c>
    </row>
    <row r="1093" spans="1:8" x14ac:dyDescent="0.25">
      <c r="A1093">
        <v>7457</v>
      </c>
      <c r="B1093" t="s">
        <v>71</v>
      </c>
      <c r="C1093">
        <v>240</v>
      </c>
      <c r="D1093" s="404">
        <v>45086</v>
      </c>
      <c r="E1093" t="s">
        <v>2759</v>
      </c>
      <c r="F1093">
        <v>8</v>
      </c>
      <c r="H1093" t="s">
        <v>1183</v>
      </c>
    </row>
    <row r="1094" spans="1:8" x14ac:dyDescent="0.25">
      <c r="A1094">
        <v>7457</v>
      </c>
      <c r="B1094" t="s">
        <v>71</v>
      </c>
      <c r="C1094">
        <v>240</v>
      </c>
      <c r="D1094" s="404">
        <v>45093</v>
      </c>
      <c r="E1094" t="s">
        <v>2759</v>
      </c>
      <c r="F1094">
        <v>8</v>
      </c>
      <c r="H1094" t="s">
        <v>1183</v>
      </c>
    </row>
    <row r="1095" spans="1:8" x14ac:dyDescent="0.25">
      <c r="A1095">
        <v>7457</v>
      </c>
      <c r="B1095" t="s">
        <v>71</v>
      </c>
      <c r="C1095">
        <v>240</v>
      </c>
      <c r="D1095" s="404">
        <v>45104</v>
      </c>
      <c r="E1095" t="s">
        <v>2759</v>
      </c>
      <c r="F1095">
        <v>8</v>
      </c>
      <c r="H1095" t="s">
        <v>1183</v>
      </c>
    </row>
    <row r="1096" spans="1:8" x14ac:dyDescent="0.25">
      <c r="A1096">
        <v>7457</v>
      </c>
      <c r="B1096" t="s">
        <v>71</v>
      </c>
      <c r="C1096">
        <v>240</v>
      </c>
      <c r="D1096" s="404">
        <v>45112</v>
      </c>
      <c r="E1096" t="s">
        <v>2759</v>
      </c>
      <c r="F1096">
        <v>8</v>
      </c>
      <c r="H1096" t="s">
        <v>1183</v>
      </c>
    </row>
    <row r="1097" spans="1:8" x14ac:dyDescent="0.25">
      <c r="A1097">
        <v>7457</v>
      </c>
      <c r="B1097" t="s">
        <v>71</v>
      </c>
      <c r="C1097">
        <v>240</v>
      </c>
      <c r="D1097" s="404">
        <v>45132</v>
      </c>
      <c r="E1097" t="s">
        <v>2759</v>
      </c>
      <c r="F1097">
        <v>8</v>
      </c>
      <c r="H1097" t="s">
        <v>1183</v>
      </c>
    </row>
    <row r="1098" spans="1:8" x14ac:dyDescent="0.25">
      <c r="A1098">
        <v>7457</v>
      </c>
      <c r="B1098" t="s">
        <v>71</v>
      </c>
      <c r="C1098">
        <v>240</v>
      </c>
      <c r="D1098" s="404">
        <v>45153</v>
      </c>
      <c r="E1098" t="s">
        <v>2759</v>
      </c>
      <c r="F1098">
        <v>8</v>
      </c>
      <c r="H1098" t="s">
        <v>1183</v>
      </c>
    </row>
    <row r="1099" spans="1:8" x14ac:dyDescent="0.25">
      <c r="A1099">
        <v>7457</v>
      </c>
      <c r="B1099" t="s">
        <v>71</v>
      </c>
      <c r="C1099">
        <v>240</v>
      </c>
      <c r="D1099" s="404">
        <v>45154</v>
      </c>
      <c r="E1099" t="s">
        <v>2759</v>
      </c>
      <c r="F1099">
        <v>8</v>
      </c>
      <c r="H1099" t="s">
        <v>1183</v>
      </c>
    </row>
    <row r="1100" spans="1:8" x14ac:dyDescent="0.25">
      <c r="A1100">
        <v>7457</v>
      </c>
      <c r="B1100" t="s">
        <v>71</v>
      </c>
      <c r="C1100">
        <v>240</v>
      </c>
      <c r="D1100" s="404">
        <v>45181</v>
      </c>
      <c r="E1100" t="s">
        <v>2759</v>
      </c>
      <c r="F1100">
        <v>8</v>
      </c>
      <c r="H1100" t="s">
        <v>1183</v>
      </c>
    </row>
    <row r="1101" spans="1:8" x14ac:dyDescent="0.25">
      <c r="A1101">
        <v>7457</v>
      </c>
      <c r="B1101" t="s">
        <v>71</v>
      </c>
      <c r="C1101">
        <v>240</v>
      </c>
      <c r="D1101" s="404">
        <v>45000</v>
      </c>
      <c r="E1101" t="s">
        <v>2760</v>
      </c>
      <c r="F1101">
        <v>8.64</v>
      </c>
      <c r="H1101" t="s">
        <v>1183</v>
      </c>
    </row>
    <row r="1102" spans="1:8" x14ac:dyDescent="0.25">
      <c r="A1102">
        <v>7457</v>
      </c>
      <c r="B1102" t="s">
        <v>71</v>
      </c>
      <c r="C1102">
        <v>240</v>
      </c>
      <c r="D1102" s="404">
        <v>45002</v>
      </c>
      <c r="E1102" t="s">
        <v>2760</v>
      </c>
      <c r="F1102">
        <v>8.64</v>
      </c>
      <c r="H1102" t="s">
        <v>1183</v>
      </c>
    </row>
    <row r="1103" spans="1:8" x14ac:dyDescent="0.25">
      <c r="A1103">
        <v>7457</v>
      </c>
      <c r="B1103" t="s">
        <v>71</v>
      </c>
      <c r="C1103">
        <v>240</v>
      </c>
      <c r="D1103" s="404">
        <v>45019</v>
      </c>
      <c r="E1103" t="s">
        <v>2760</v>
      </c>
      <c r="F1103">
        <v>8.64</v>
      </c>
      <c r="H1103" t="s">
        <v>1183</v>
      </c>
    </row>
    <row r="1104" spans="1:8" x14ac:dyDescent="0.25">
      <c r="A1104">
        <v>7457</v>
      </c>
      <c r="B1104" t="s">
        <v>71</v>
      </c>
      <c r="C1104">
        <v>240</v>
      </c>
      <c r="D1104" s="404">
        <v>45020</v>
      </c>
      <c r="E1104" t="s">
        <v>2760</v>
      </c>
      <c r="F1104">
        <v>8.64</v>
      </c>
      <c r="H1104" t="s">
        <v>1183</v>
      </c>
    </row>
    <row r="1105" spans="1:8" x14ac:dyDescent="0.25">
      <c r="A1105">
        <v>7457</v>
      </c>
      <c r="B1105" t="s">
        <v>71</v>
      </c>
      <c r="C1105">
        <v>240</v>
      </c>
      <c r="D1105" s="404">
        <v>45061</v>
      </c>
      <c r="E1105" t="s">
        <v>2760</v>
      </c>
      <c r="F1105">
        <v>8.64</v>
      </c>
      <c r="H1105" t="s">
        <v>1183</v>
      </c>
    </row>
    <row r="1106" spans="1:8" x14ac:dyDescent="0.25">
      <c r="A1106">
        <v>7457</v>
      </c>
      <c r="B1106" t="s">
        <v>71</v>
      </c>
      <c r="C1106">
        <v>240</v>
      </c>
      <c r="D1106" s="404">
        <v>45087</v>
      </c>
      <c r="E1106" t="s">
        <v>2760</v>
      </c>
      <c r="F1106">
        <v>8.64</v>
      </c>
      <c r="H1106" t="s">
        <v>1183</v>
      </c>
    </row>
    <row r="1107" spans="1:8" x14ac:dyDescent="0.25">
      <c r="A1107">
        <v>7457</v>
      </c>
      <c r="B1107" t="s">
        <v>71</v>
      </c>
      <c r="C1107">
        <v>240</v>
      </c>
      <c r="D1107" s="404">
        <v>45094</v>
      </c>
      <c r="E1107" t="s">
        <v>2760</v>
      </c>
      <c r="F1107">
        <v>8.64</v>
      </c>
      <c r="H1107" t="s">
        <v>1183</v>
      </c>
    </row>
    <row r="1108" spans="1:8" x14ac:dyDescent="0.25">
      <c r="A1108">
        <v>7457</v>
      </c>
      <c r="B1108" t="s">
        <v>71</v>
      </c>
      <c r="C1108">
        <v>240</v>
      </c>
      <c r="D1108" s="404">
        <v>45103</v>
      </c>
      <c r="E1108" t="s">
        <v>2760</v>
      </c>
      <c r="F1108">
        <v>8.64</v>
      </c>
      <c r="H1108" t="s">
        <v>1183</v>
      </c>
    </row>
    <row r="1109" spans="1:8" x14ac:dyDescent="0.25">
      <c r="A1109">
        <v>7457</v>
      </c>
      <c r="B1109" t="s">
        <v>71</v>
      </c>
      <c r="C1109">
        <v>240</v>
      </c>
      <c r="D1109" s="404">
        <v>45103</v>
      </c>
      <c r="E1109" t="s">
        <v>2760</v>
      </c>
      <c r="F1109">
        <v>8.64</v>
      </c>
      <c r="H1109" t="s">
        <v>1183</v>
      </c>
    </row>
    <row r="1110" spans="1:8" x14ac:dyDescent="0.25">
      <c r="A1110">
        <v>7457</v>
      </c>
      <c r="B1110" t="s">
        <v>71</v>
      </c>
      <c r="C1110">
        <v>240</v>
      </c>
      <c r="D1110" s="404">
        <v>45125</v>
      </c>
      <c r="E1110" t="s">
        <v>2760</v>
      </c>
      <c r="F1110">
        <v>8.64</v>
      </c>
      <c r="H1110" t="s">
        <v>1183</v>
      </c>
    </row>
    <row r="1111" spans="1:8" x14ac:dyDescent="0.25">
      <c r="A1111">
        <v>7457</v>
      </c>
      <c r="B1111" t="s">
        <v>71</v>
      </c>
      <c r="C1111">
        <v>240</v>
      </c>
      <c r="D1111" s="404">
        <v>45146</v>
      </c>
      <c r="E1111" t="s">
        <v>2760</v>
      </c>
      <c r="F1111">
        <v>8.64</v>
      </c>
      <c r="H1111" t="s">
        <v>1183</v>
      </c>
    </row>
    <row r="1112" spans="1:8" x14ac:dyDescent="0.25">
      <c r="A1112">
        <v>7457</v>
      </c>
      <c r="B1112" t="s">
        <v>71</v>
      </c>
      <c r="C1112">
        <v>240</v>
      </c>
      <c r="D1112" s="404">
        <v>45154</v>
      </c>
      <c r="E1112" t="s">
        <v>2760</v>
      </c>
      <c r="F1112">
        <v>8.64</v>
      </c>
      <c r="H1112" t="s">
        <v>1183</v>
      </c>
    </row>
    <row r="1113" spans="1:8" x14ac:dyDescent="0.25">
      <c r="A1113">
        <v>7457</v>
      </c>
      <c r="B1113" t="s">
        <v>71</v>
      </c>
      <c r="C1113">
        <v>240</v>
      </c>
      <c r="D1113" s="404">
        <v>45164</v>
      </c>
      <c r="E1113" t="s">
        <v>2760</v>
      </c>
      <c r="F1113">
        <v>8.64</v>
      </c>
      <c r="H1113" t="s">
        <v>1183</v>
      </c>
    </row>
    <row r="1114" spans="1:8" x14ac:dyDescent="0.25">
      <c r="A1114">
        <v>7457</v>
      </c>
      <c r="B1114" t="s">
        <v>71</v>
      </c>
      <c r="C1114">
        <v>240</v>
      </c>
      <c r="D1114" s="404">
        <v>45175</v>
      </c>
      <c r="E1114" t="s">
        <v>2760</v>
      </c>
      <c r="F1114">
        <v>8.64</v>
      </c>
      <c r="H1114" t="s">
        <v>1183</v>
      </c>
    </row>
    <row r="1115" spans="1:8" x14ac:dyDescent="0.25">
      <c r="A1115">
        <v>7457</v>
      </c>
      <c r="B1115" t="s">
        <v>71</v>
      </c>
      <c r="C1115">
        <v>240</v>
      </c>
      <c r="D1115" s="404">
        <v>45189</v>
      </c>
      <c r="E1115" t="s">
        <v>2760</v>
      </c>
      <c r="F1115">
        <v>8.64</v>
      </c>
      <c r="H1115" t="s">
        <v>1183</v>
      </c>
    </row>
    <row r="1116" spans="1:8" x14ac:dyDescent="0.25">
      <c r="A1116">
        <v>7457</v>
      </c>
      <c r="B1116" t="s">
        <v>71</v>
      </c>
      <c r="C1116">
        <v>240</v>
      </c>
      <c r="D1116" s="404">
        <v>45191</v>
      </c>
      <c r="E1116" t="s">
        <v>2760</v>
      </c>
      <c r="F1116">
        <v>8.64</v>
      </c>
      <c r="H1116" t="s">
        <v>1183</v>
      </c>
    </row>
    <row r="1117" spans="1:8" x14ac:dyDescent="0.25">
      <c r="A1117">
        <v>7457</v>
      </c>
      <c r="B1117" t="s">
        <v>71</v>
      </c>
      <c r="C1117">
        <v>240</v>
      </c>
      <c r="D1117" s="404">
        <v>45072</v>
      </c>
      <c r="E1117" t="s">
        <v>2761</v>
      </c>
      <c r="F1117">
        <v>8.9600000000000009</v>
      </c>
      <c r="H1117" t="s">
        <v>1183</v>
      </c>
    </row>
    <row r="1118" spans="1:8" x14ac:dyDescent="0.25">
      <c r="A1118">
        <v>7457</v>
      </c>
      <c r="B1118" t="s">
        <v>71</v>
      </c>
      <c r="C1118">
        <v>240</v>
      </c>
      <c r="D1118" s="404">
        <v>45077</v>
      </c>
      <c r="E1118" t="s">
        <v>2761</v>
      </c>
      <c r="F1118">
        <v>8.9600000000000009</v>
      </c>
      <c r="H1118" t="s">
        <v>1183</v>
      </c>
    </row>
    <row r="1119" spans="1:8" x14ac:dyDescent="0.25">
      <c r="A1119">
        <v>7457</v>
      </c>
      <c r="B1119" t="s">
        <v>71</v>
      </c>
      <c r="C1119">
        <v>240</v>
      </c>
      <c r="D1119" s="404">
        <v>45079</v>
      </c>
      <c r="E1119" t="s">
        <v>2761</v>
      </c>
      <c r="F1119">
        <v>8.9600000000000009</v>
      </c>
      <c r="H1119" t="s">
        <v>1183</v>
      </c>
    </row>
    <row r="1120" spans="1:8" x14ac:dyDescent="0.25">
      <c r="A1120">
        <v>7457</v>
      </c>
      <c r="B1120" t="s">
        <v>71</v>
      </c>
      <c r="C1120">
        <v>240</v>
      </c>
      <c r="D1120" s="404">
        <v>45084</v>
      </c>
      <c r="E1120" t="s">
        <v>2761</v>
      </c>
      <c r="F1120">
        <v>8.9600000000000009</v>
      </c>
      <c r="H1120" t="s">
        <v>1183</v>
      </c>
    </row>
    <row r="1121" spans="1:8" x14ac:dyDescent="0.25">
      <c r="A1121">
        <v>7457</v>
      </c>
      <c r="B1121" t="s">
        <v>71</v>
      </c>
      <c r="C1121">
        <v>240</v>
      </c>
      <c r="D1121" s="404">
        <v>45098</v>
      </c>
      <c r="E1121" t="s">
        <v>2761</v>
      </c>
      <c r="F1121">
        <v>8.9600000000000009</v>
      </c>
      <c r="H1121" t="s">
        <v>1183</v>
      </c>
    </row>
    <row r="1122" spans="1:8" x14ac:dyDescent="0.25">
      <c r="A1122">
        <v>7457</v>
      </c>
      <c r="B1122" t="s">
        <v>71</v>
      </c>
      <c r="C1122">
        <v>240</v>
      </c>
      <c r="D1122" s="404">
        <v>45112</v>
      </c>
      <c r="E1122" t="s">
        <v>2761</v>
      </c>
      <c r="F1122">
        <v>8.9600000000000009</v>
      </c>
      <c r="H1122" t="s">
        <v>1183</v>
      </c>
    </row>
    <row r="1123" spans="1:8" x14ac:dyDescent="0.25">
      <c r="A1123">
        <v>7457</v>
      </c>
      <c r="B1123" t="s">
        <v>71</v>
      </c>
      <c r="C1123">
        <v>240</v>
      </c>
      <c r="D1123" s="404">
        <v>45114</v>
      </c>
      <c r="E1123" t="s">
        <v>2761</v>
      </c>
      <c r="F1123">
        <v>8.9600000000000009</v>
      </c>
      <c r="H1123" t="s">
        <v>1183</v>
      </c>
    </row>
    <row r="1124" spans="1:8" x14ac:dyDescent="0.25">
      <c r="A1124">
        <v>7457</v>
      </c>
      <c r="B1124" t="s">
        <v>71</v>
      </c>
      <c r="C1124">
        <v>240</v>
      </c>
      <c r="D1124" s="404">
        <v>45133</v>
      </c>
      <c r="E1124" t="s">
        <v>2761</v>
      </c>
      <c r="F1124">
        <v>8.9600000000000009</v>
      </c>
      <c r="H1124" t="s">
        <v>1183</v>
      </c>
    </row>
    <row r="1125" spans="1:8" x14ac:dyDescent="0.25">
      <c r="A1125">
        <v>7457</v>
      </c>
      <c r="B1125" t="s">
        <v>71</v>
      </c>
      <c r="C1125">
        <v>240</v>
      </c>
      <c r="D1125" s="404">
        <v>45152</v>
      </c>
      <c r="E1125" t="s">
        <v>2761</v>
      </c>
      <c r="F1125">
        <v>8.9600000000000009</v>
      </c>
      <c r="H1125" t="s">
        <v>1183</v>
      </c>
    </row>
    <row r="1126" spans="1:8" x14ac:dyDescent="0.25">
      <c r="A1126">
        <v>7457</v>
      </c>
      <c r="B1126" t="s">
        <v>71</v>
      </c>
      <c r="C1126">
        <v>240</v>
      </c>
      <c r="D1126" s="404">
        <v>45174</v>
      </c>
      <c r="E1126" t="s">
        <v>2761</v>
      </c>
      <c r="F1126">
        <v>8.9600000000000009</v>
      </c>
      <c r="H1126" t="s">
        <v>1183</v>
      </c>
    </row>
    <row r="1127" spans="1:8" x14ac:dyDescent="0.25">
      <c r="A1127">
        <v>7457</v>
      </c>
      <c r="B1127" t="s">
        <v>71</v>
      </c>
      <c r="C1127">
        <v>240</v>
      </c>
      <c r="D1127" s="404">
        <v>45019</v>
      </c>
      <c r="E1127" t="s">
        <v>2762</v>
      </c>
      <c r="F1127">
        <v>9.6</v>
      </c>
      <c r="H1127" t="s">
        <v>1183</v>
      </c>
    </row>
    <row r="1128" spans="1:8" x14ac:dyDescent="0.25">
      <c r="A1128">
        <v>7457</v>
      </c>
      <c r="B1128" t="s">
        <v>71</v>
      </c>
      <c r="C1128">
        <v>240</v>
      </c>
      <c r="D1128" s="404">
        <v>45065</v>
      </c>
      <c r="E1128" t="s">
        <v>2762</v>
      </c>
      <c r="F1128">
        <v>9.6</v>
      </c>
      <c r="H1128" t="s">
        <v>1183</v>
      </c>
    </row>
    <row r="1129" spans="1:8" x14ac:dyDescent="0.25">
      <c r="A1129">
        <v>7457</v>
      </c>
      <c r="B1129" t="s">
        <v>71</v>
      </c>
      <c r="C1129">
        <v>240</v>
      </c>
      <c r="D1129" s="404">
        <v>45104</v>
      </c>
      <c r="E1129" t="s">
        <v>2762</v>
      </c>
      <c r="F1129">
        <v>9.6</v>
      </c>
      <c r="H1129" t="s">
        <v>1183</v>
      </c>
    </row>
    <row r="1130" spans="1:8" x14ac:dyDescent="0.25">
      <c r="A1130">
        <v>7457</v>
      </c>
      <c r="B1130" t="s">
        <v>71</v>
      </c>
      <c r="C1130">
        <v>240</v>
      </c>
      <c r="D1130" s="404">
        <v>45128</v>
      </c>
      <c r="E1130" t="s">
        <v>2762</v>
      </c>
      <c r="F1130">
        <v>9.6</v>
      </c>
      <c r="H1130" t="s">
        <v>1183</v>
      </c>
    </row>
    <row r="1131" spans="1:8" x14ac:dyDescent="0.25">
      <c r="A1131">
        <v>7457</v>
      </c>
      <c r="B1131" t="s">
        <v>71</v>
      </c>
      <c r="C1131">
        <v>240</v>
      </c>
      <c r="D1131" s="404">
        <v>45152</v>
      </c>
      <c r="E1131" t="s">
        <v>2762</v>
      </c>
      <c r="F1131">
        <v>9.6</v>
      </c>
      <c r="H1131" t="s">
        <v>1183</v>
      </c>
    </row>
    <row r="1132" spans="1:8" x14ac:dyDescent="0.25">
      <c r="A1132">
        <v>7457</v>
      </c>
      <c r="B1132" t="s">
        <v>71</v>
      </c>
      <c r="C1132">
        <v>240</v>
      </c>
      <c r="D1132" s="404">
        <v>45154</v>
      </c>
      <c r="E1132" t="s">
        <v>2762</v>
      </c>
      <c r="F1132">
        <v>9.6</v>
      </c>
      <c r="H1132" t="s">
        <v>1183</v>
      </c>
    </row>
    <row r="1133" spans="1:8" x14ac:dyDescent="0.25">
      <c r="A1133">
        <v>7457</v>
      </c>
      <c r="B1133" t="s">
        <v>71</v>
      </c>
      <c r="C1133">
        <v>240</v>
      </c>
      <c r="D1133" s="404">
        <v>44992</v>
      </c>
      <c r="E1133" t="s">
        <v>2763</v>
      </c>
      <c r="F1133">
        <v>10.24</v>
      </c>
      <c r="H1133" t="s">
        <v>1183</v>
      </c>
    </row>
    <row r="1134" spans="1:8" x14ac:dyDescent="0.25">
      <c r="A1134">
        <v>7457</v>
      </c>
      <c r="B1134" t="s">
        <v>71</v>
      </c>
      <c r="C1134">
        <v>240</v>
      </c>
      <c r="D1134" s="404">
        <v>44996</v>
      </c>
      <c r="E1134" t="s">
        <v>2763</v>
      </c>
      <c r="F1134">
        <v>10.24</v>
      </c>
      <c r="H1134" t="s">
        <v>1183</v>
      </c>
    </row>
    <row r="1135" spans="1:8" x14ac:dyDescent="0.25">
      <c r="A1135">
        <v>7457</v>
      </c>
      <c r="B1135" t="s">
        <v>71</v>
      </c>
      <c r="C1135">
        <v>240</v>
      </c>
      <c r="D1135" s="404">
        <v>45086</v>
      </c>
      <c r="E1135" t="s">
        <v>2763</v>
      </c>
      <c r="F1135">
        <v>10.24</v>
      </c>
      <c r="H1135" t="s">
        <v>1183</v>
      </c>
    </row>
    <row r="1136" spans="1:8" x14ac:dyDescent="0.25">
      <c r="A1136">
        <v>7457</v>
      </c>
      <c r="B1136" t="s">
        <v>71</v>
      </c>
      <c r="C1136">
        <v>240</v>
      </c>
      <c r="D1136" s="404">
        <v>45090</v>
      </c>
      <c r="E1136" t="s">
        <v>2763</v>
      </c>
      <c r="F1136">
        <v>10.24</v>
      </c>
      <c r="H1136" t="s">
        <v>1183</v>
      </c>
    </row>
    <row r="1137" spans="1:8" x14ac:dyDescent="0.25">
      <c r="A1137">
        <v>7457</v>
      </c>
      <c r="B1137" t="s">
        <v>71</v>
      </c>
      <c r="C1137">
        <v>240</v>
      </c>
      <c r="D1137" s="404">
        <v>45091</v>
      </c>
      <c r="E1137" t="s">
        <v>2763</v>
      </c>
      <c r="F1137">
        <v>10.24</v>
      </c>
      <c r="H1137" t="s">
        <v>1183</v>
      </c>
    </row>
    <row r="1138" spans="1:8" x14ac:dyDescent="0.25">
      <c r="A1138">
        <v>7457</v>
      </c>
      <c r="B1138" t="s">
        <v>71</v>
      </c>
      <c r="C1138">
        <v>240</v>
      </c>
      <c r="D1138" s="404">
        <v>45104</v>
      </c>
      <c r="E1138" t="s">
        <v>2763</v>
      </c>
      <c r="F1138">
        <v>10.24</v>
      </c>
      <c r="H1138" t="s">
        <v>1183</v>
      </c>
    </row>
    <row r="1139" spans="1:8" x14ac:dyDescent="0.25">
      <c r="A1139">
        <v>7457</v>
      </c>
      <c r="B1139" t="s">
        <v>71</v>
      </c>
      <c r="C1139">
        <v>240</v>
      </c>
      <c r="D1139" s="404">
        <v>45117</v>
      </c>
      <c r="E1139" t="s">
        <v>2763</v>
      </c>
      <c r="F1139">
        <v>10.24</v>
      </c>
      <c r="H1139" t="s">
        <v>1183</v>
      </c>
    </row>
    <row r="1140" spans="1:8" x14ac:dyDescent="0.25">
      <c r="A1140">
        <v>7457</v>
      </c>
      <c r="B1140" t="s">
        <v>71</v>
      </c>
      <c r="C1140">
        <v>240</v>
      </c>
      <c r="D1140" s="404">
        <v>45147</v>
      </c>
      <c r="E1140" t="s">
        <v>2763</v>
      </c>
      <c r="F1140">
        <v>10.24</v>
      </c>
      <c r="H1140" t="s">
        <v>1183</v>
      </c>
    </row>
    <row r="1141" spans="1:8" x14ac:dyDescent="0.25">
      <c r="A1141">
        <v>7457</v>
      </c>
      <c r="B1141" t="s">
        <v>71</v>
      </c>
      <c r="C1141">
        <v>240</v>
      </c>
      <c r="D1141" s="404">
        <v>45160</v>
      </c>
      <c r="E1141" t="s">
        <v>2763</v>
      </c>
      <c r="F1141">
        <v>10.24</v>
      </c>
      <c r="H1141" t="s">
        <v>1183</v>
      </c>
    </row>
    <row r="1142" spans="1:8" x14ac:dyDescent="0.25">
      <c r="A1142">
        <v>7457</v>
      </c>
      <c r="B1142" t="s">
        <v>71</v>
      </c>
      <c r="C1142">
        <v>240</v>
      </c>
      <c r="D1142" s="404">
        <v>45166</v>
      </c>
      <c r="E1142" t="s">
        <v>2763</v>
      </c>
      <c r="F1142">
        <v>10.24</v>
      </c>
      <c r="H1142" t="s">
        <v>1183</v>
      </c>
    </row>
    <row r="1143" spans="1:8" x14ac:dyDescent="0.25">
      <c r="A1143">
        <v>7457</v>
      </c>
      <c r="B1143" t="s">
        <v>71</v>
      </c>
      <c r="C1143">
        <v>240</v>
      </c>
      <c r="D1143" s="404">
        <v>45182</v>
      </c>
      <c r="E1143" t="s">
        <v>2763</v>
      </c>
      <c r="F1143">
        <v>10.24</v>
      </c>
      <c r="H1143" t="s">
        <v>1183</v>
      </c>
    </row>
    <row r="1144" spans="1:8" x14ac:dyDescent="0.25">
      <c r="A1144">
        <v>7457</v>
      </c>
      <c r="B1144" t="s">
        <v>71</v>
      </c>
      <c r="C1144">
        <v>240</v>
      </c>
      <c r="D1144" s="404">
        <v>45185</v>
      </c>
      <c r="E1144" t="s">
        <v>2763</v>
      </c>
      <c r="F1144">
        <v>10.24</v>
      </c>
      <c r="H1144" t="s">
        <v>1183</v>
      </c>
    </row>
    <row r="1145" spans="1:8" x14ac:dyDescent="0.25">
      <c r="A1145">
        <v>7457</v>
      </c>
      <c r="B1145" t="s">
        <v>71</v>
      </c>
      <c r="C1145">
        <v>240</v>
      </c>
      <c r="D1145" s="404">
        <v>45016</v>
      </c>
      <c r="E1145" t="s">
        <v>2764</v>
      </c>
      <c r="F1145">
        <v>10.56</v>
      </c>
      <c r="H1145" t="s">
        <v>1183</v>
      </c>
    </row>
    <row r="1146" spans="1:8" x14ac:dyDescent="0.25">
      <c r="A1146">
        <v>7457</v>
      </c>
      <c r="B1146" t="s">
        <v>71</v>
      </c>
      <c r="C1146">
        <v>240</v>
      </c>
      <c r="D1146" s="404">
        <v>45103</v>
      </c>
      <c r="E1146" t="s">
        <v>2764</v>
      </c>
      <c r="F1146">
        <v>10.56</v>
      </c>
      <c r="H1146" t="s">
        <v>1183</v>
      </c>
    </row>
    <row r="1147" spans="1:8" x14ac:dyDescent="0.25">
      <c r="A1147">
        <v>7457</v>
      </c>
      <c r="B1147" t="s">
        <v>71</v>
      </c>
      <c r="C1147">
        <v>240</v>
      </c>
      <c r="D1147" s="404">
        <v>45104</v>
      </c>
      <c r="E1147" t="s">
        <v>2764</v>
      </c>
      <c r="F1147">
        <v>10.56</v>
      </c>
      <c r="H1147" t="s">
        <v>1183</v>
      </c>
    </row>
    <row r="1148" spans="1:8" x14ac:dyDescent="0.25">
      <c r="A1148">
        <v>7457</v>
      </c>
      <c r="B1148" t="s">
        <v>71</v>
      </c>
      <c r="C1148">
        <v>240</v>
      </c>
      <c r="D1148" s="404">
        <v>45105</v>
      </c>
      <c r="E1148" t="s">
        <v>2764</v>
      </c>
      <c r="F1148">
        <v>10.56</v>
      </c>
      <c r="H1148" t="s">
        <v>1183</v>
      </c>
    </row>
    <row r="1149" spans="1:8" x14ac:dyDescent="0.25">
      <c r="A1149">
        <v>7457</v>
      </c>
      <c r="B1149" t="s">
        <v>71</v>
      </c>
      <c r="C1149">
        <v>240</v>
      </c>
      <c r="D1149" s="404">
        <v>45140</v>
      </c>
      <c r="E1149" t="s">
        <v>2764</v>
      </c>
      <c r="F1149">
        <v>10.56</v>
      </c>
      <c r="H1149" t="s">
        <v>1183</v>
      </c>
    </row>
    <row r="1150" spans="1:8" x14ac:dyDescent="0.25">
      <c r="A1150">
        <v>7457</v>
      </c>
      <c r="B1150" t="s">
        <v>71</v>
      </c>
      <c r="C1150">
        <v>240</v>
      </c>
      <c r="D1150" s="404">
        <v>45149</v>
      </c>
      <c r="E1150" t="s">
        <v>2764</v>
      </c>
      <c r="F1150">
        <v>10.56</v>
      </c>
      <c r="H1150" t="s">
        <v>1183</v>
      </c>
    </row>
    <row r="1151" spans="1:8" x14ac:dyDescent="0.25">
      <c r="A1151">
        <v>7457</v>
      </c>
      <c r="B1151" t="s">
        <v>71</v>
      </c>
      <c r="C1151">
        <v>240</v>
      </c>
      <c r="D1151" s="404">
        <v>45153</v>
      </c>
      <c r="E1151" t="s">
        <v>2764</v>
      </c>
      <c r="F1151">
        <v>10.56</v>
      </c>
      <c r="H1151" t="s">
        <v>1183</v>
      </c>
    </row>
    <row r="1152" spans="1:8" x14ac:dyDescent="0.25">
      <c r="A1152">
        <v>7457</v>
      </c>
      <c r="B1152" t="s">
        <v>71</v>
      </c>
      <c r="C1152">
        <v>240</v>
      </c>
      <c r="D1152" s="404">
        <v>45173</v>
      </c>
      <c r="E1152" t="s">
        <v>2764</v>
      </c>
      <c r="F1152">
        <v>10.56</v>
      </c>
      <c r="H1152" t="s">
        <v>1183</v>
      </c>
    </row>
    <row r="1153" spans="1:8" x14ac:dyDescent="0.25">
      <c r="A1153">
        <v>7457</v>
      </c>
      <c r="B1153" t="s">
        <v>71</v>
      </c>
      <c r="C1153">
        <v>240</v>
      </c>
      <c r="D1153" s="404">
        <v>45174</v>
      </c>
      <c r="E1153" t="s">
        <v>2764</v>
      </c>
      <c r="F1153">
        <v>10.56</v>
      </c>
      <c r="H1153" t="s">
        <v>1183</v>
      </c>
    </row>
    <row r="1154" spans="1:8" x14ac:dyDescent="0.25">
      <c r="A1154">
        <v>7457</v>
      </c>
      <c r="B1154" t="s">
        <v>71</v>
      </c>
      <c r="C1154">
        <v>240</v>
      </c>
      <c r="D1154" s="404">
        <v>45189</v>
      </c>
      <c r="E1154" t="s">
        <v>2764</v>
      </c>
      <c r="F1154">
        <v>10.56</v>
      </c>
      <c r="H1154" t="s">
        <v>1183</v>
      </c>
    </row>
    <row r="1155" spans="1:8" x14ac:dyDescent="0.25">
      <c r="A1155">
        <v>7457</v>
      </c>
      <c r="B1155" t="s">
        <v>71</v>
      </c>
      <c r="C1155">
        <v>240</v>
      </c>
      <c r="D1155" s="404">
        <v>44986</v>
      </c>
      <c r="E1155" t="s">
        <v>2765</v>
      </c>
      <c r="F1155">
        <v>11.2</v>
      </c>
      <c r="H1155" t="s">
        <v>1183</v>
      </c>
    </row>
    <row r="1156" spans="1:8" x14ac:dyDescent="0.25">
      <c r="A1156">
        <v>7457</v>
      </c>
      <c r="B1156" t="s">
        <v>71</v>
      </c>
      <c r="C1156">
        <v>240</v>
      </c>
      <c r="D1156" s="404">
        <v>44988</v>
      </c>
      <c r="E1156" t="s">
        <v>2765</v>
      </c>
      <c r="F1156">
        <v>11.2</v>
      </c>
      <c r="H1156" t="s">
        <v>1183</v>
      </c>
    </row>
    <row r="1157" spans="1:8" x14ac:dyDescent="0.25">
      <c r="A1157">
        <v>7457</v>
      </c>
      <c r="B1157" t="s">
        <v>71</v>
      </c>
      <c r="C1157">
        <v>240</v>
      </c>
      <c r="D1157" s="404">
        <v>45002</v>
      </c>
      <c r="E1157" t="s">
        <v>2765</v>
      </c>
      <c r="F1157">
        <v>11.2</v>
      </c>
      <c r="H1157" t="s">
        <v>1183</v>
      </c>
    </row>
    <row r="1158" spans="1:8" x14ac:dyDescent="0.25">
      <c r="A1158">
        <v>7457</v>
      </c>
      <c r="B1158" t="s">
        <v>71</v>
      </c>
      <c r="C1158">
        <v>240</v>
      </c>
      <c r="D1158" s="404">
        <v>45009</v>
      </c>
      <c r="E1158" t="s">
        <v>2765</v>
      </c>
      <c r="F1158">
        <v>11.2</v>
      </c>
      <c r="H1158" t="s">
        <v>1183</v>
      </c>
    </row>
    <row r="1159" spans="1:8" x14ac:dyDescent="0.25">
      <c r="A1159">
        <v>7457</v>
      </c>
      <c r="B1159" t="s">
        <v>71</v>
      </c>
      <c r="C1159">
        <v>240</v>
      </c>
      <c r="D1159" s="404">
        <v>45066</v>
      </c>
      <c r="E1159" t="s">
        <v>2765</v>
      </c>
      <c r="F1159">
        <v>11.2</v>
      </c>
      <c r="H1159" t="s">
        <v>1183</v>
      </c>
    </row>
    <row r="1160" spans="1:8" x14ac:dyDescent="0.25">
      <c r="A1160">
        <v>7457</v>
      </c>
      <c r="B1160" t="s">
        <v>71</v>
      </c>
      <c r="C1160">
        <v>240</v>
      </c>
      <c r="D1160" s="404">
        <v>45068</v>
      </c>
      <c r="E1160" t="s">
        <v>2765</v>
      </c>
      <c r="F1160">
        <v>11.2</v>
      </c>
      <c r="H1160" t="s">
        <v>1183</v>
      </c>
    </row>
    <row r="1161" spans="1:8" x14ac:dyDescent="0.25">
      <c r="A1161">
        <v>7457</v>
      </c>
      <c r="B1161" t="s">
        <v>71</v>
      </c>
      <c r="C1161">
        <v>240</v>
      </c>
      <c r="D1161" s="404">
        <v>45070</v>
      </c>
      <c r="E1161" t="s">
        <v>2765</v>
      </c>
      <c r="F1161">
        <v>11.2</v>
      </c>
      <c r="H1161" t="s">
        <v>1183</v>
      </c>
    </row>
    <row r="1162" spans="1:8" x14ac:dyDescent="0.25">
      <c r="A1162">
        <v>7457</v>
      </c>
      <c r="B1162" t="s">
        <v>71</v>
      </c>
      <c r="C1162">
        <v>240</v>
      </c>
      <c r="D1162" s="404">
        <v>45076</v>
      </c>
      <c r="E1162" t="s">
        <v>2765</v>
      </c>
      <c r="F1162">
        <v>11.2</v>
      </c>
      <c r="H1162" t="s">
        <v>1183</v>
      </c>
    </row>
    <row r="1163" spans="1:8" x14ac:dyDescent="0.25">
      <c r="A1163">
        <v>7457</v>
      </c>
      <c r="B1163" t="s">
        <v>71</v>
      </c>
      <c r="C1163">
        <v>240</v>
      </c>
      <c r="D1163" s="404">
        <v>45093</v>
      </c>
      <c r="E1163" t="s">
        <v>2765</v>
      </c>
      <c r="F1163">
        <v>11.2</v>
      </c>
      <c r="H1163" t="s">
        <v>1183</v>
      </c>
    </row>
    <row r="1164" spans="1:8" x14ac:dyDescent="0.25">
      <c r="A1164">
        <v>7457</v>
      </c>
      <c r="B1164" t="s">
        <v>71</v>
      </c>
      <c r="C1164">
        <v>240</v>
      </c>
      <c r="D1164" s="404">
        <v>45159</v>
      </c>
      <c r="E1164" t="s">
        <v>2765</v>
      </c>
      <c r="F1164">
        <v>11.2</v>
      </c>
      <c r="H1164" t="s">
        <v>1183</v>
      </c>
    </row>
    <row r="1165" spans="1:8" x14ac:dyDescent="0.25">
      <c r="A1165">
        <v>7457</v>
      </c>
      <c r="B1165" t="s">
        <v>71</v>
      </c>
      <c r="C1165">
        <v>240</v>
      </c>
      <c r="D1165" s="404">
        <v>45177</v>
      </c>
      <c r="E1165" t="s">
        <v>2765</v>
      </c>
      <c r="F1165">
        <v>11.2</v>
      </c>
      <c r="H1165" t="s">
        <v>1183</v>
      </c>
    </row>
    <row r="1166" spans="1:8" x14ac:dyDescent="0.25">
      <c r="A1166">
        <v>7457</v>
      </c>
      <c r="B1166" t="s">
        <v>71</v>
      </c>
      <c r="C1166">
        <v>240</v>
      </c>
      <c r="D1166" s="404">
        <v>45006</v>
      </c>
      <c r="E1166" t="s">
        <v>2766</v>
      </c>
      <c r="F1166">
        <v>11.84</v>
      </c>
      <c r="H1166" t="s">
        <v>1183</v>
      </c>
    </row>
    <row r="1167" spans="1:8" x14ac:dyDescent="0.25">
      <c r="A1167">
        <v>7457</v>
      </c>
      <c r="B1167" t="s">
        <v>71</v>
      </c>
      <c r="C1167">
        <v>240</v>
      </c>
      <c r="D1167" s="404">
        <v>45006</v>
      </c>
      <c r="E1167" t="s">
        <v>2766</v>
      </c>
      <c r="F1167">
        <v>11.84</v>
      </c>
      <c r="H1167" t="s">
        <v>1183</v>
      </c>
    </row>
    <row r="1168" spans="1:8" x14ac:dyDescent="0.25">
      <c r="A1168">
        <v>7457</v>
      </c>
      <c r="B1168" t="s">
        <v>71</v>
      </c>
      <c r="C1168">
        <v>240</v>
      </c>
      <c r="D1168" s="404">
        <v>45021</v>
      </c>
      <c r="E1168" t="s">
        <v>2766</v>
      </c>
      <c r="F1168">
        <v>11.84</v>
      </c>
      <c r="H1168" t="s">
        <v>1183</v>
      </c>
    </row>
    <row r="1169" spans="1:8" x14ac:dyDescent="0.25">
      <c r="A1169">
        <v>7457</v>
      </c>
      <c r="B1169" t="s">
        <v>71</v>
      </c>
      <c r="C1169">
        <v>240</v>
      </c>
      <c r="D1169" s="404">
        <v>45030</v>
      </c>
      <c r="E1169" t="s">
        <v>2766</v>
      </c>
      <c r="F1169">
        <v>11.84</v>
      </c>
      <c r="H1169" t="s">
        <v>1183</v>
      </c>
    </row>
    <row r="1170" spans="1:8" x14ac:dyDescent="0.25">
      <c r="A1170">
        <v>7457</v>
      </c>
      <c r="B1170" t="s">
        <v>71</v>
      </c>
      <c r="C1170">
        <v>240</v>
      </c>
      <c r="D1170" s="404">
        <v>45061</v>
      </c>
      <c r="E1170" t="s">
        <v>2766</v>
      </c>
      <c r="F1170">
        <v>11.84</v>
      </c>
      <c r="H1170" t="s">
        <v>1183</v>
      </c>
    </row>
    <row r="1171" spans="1:8" x14ac:dyDescent="0.25">
      <c r="A1171">
        <v>7457</v>
      </c>
      <c r="B1171" t="s">
        <v>71</v>
      </c>
      <c r="C1171">
        <v>240</v>
      </c>
      <c r="D1171" s="404">
        <v>45063</v>
      </c>
      <c r="E1171" t="s">
        <v>2766</v>
      </c>
      <c r="F1171">
        <v>11.84</v>
      </c>
      <c r="H1171" t="s">
        <v>1183</v>
      </c>
    </row>
    <row r="1172" spans="1:8" x14ac:dyDescent="0.25">
      <c r="A1172">
        <v>7457</v>
      </c>
      <c r="B1172" t="s">
        <v>71</v>
      </c>
      <c r="C1172">
        <v>240</v>
      </c>
      <c r="D1172" s="404">
        <v>45084</v>
      </c>
      <c r="E1172" t="s">
        <v>2766</v>
      </c>
      <c r="F1172">
        <v>11.84</v>
      </c>
      <c r="H1172" t="s">
        <v>1183</v>
      </c>
    </row>
    <row r="1173" spans="1:8" x14ac:dyDescent="0.25">
      <c r="A1173">
        <v>7457</v>
      </c>
      <c r="B1173" t="s">
        <v>71</v>
      </c>
      <c r="C1173">
        <v>240</v>
      </c>
      <c r="D1173" s="404">
        <v>45089</v>
      </c>
      <c r="E1173" t="s">
        <v>2766</v>
      </c>
      <c r="F1173">
        <v>11.84</v>
      </c>
      <c r="H1173" t="s">
        <v>1183</v>
      </c>
    </row>
    <row r="1174" spans="1:8" x14ac:dyDescent="0.25">
      <c r="A1174">
        <v>7457</v>
      </c>
      <c r="B1174" t="s">
        <v>71</v>
      </c>
      <c r="C1174">
        <v>240</v>
      </c>
      <c r="D1174" s="404">
        <v>45135</v>
      </c>
      <c r="E1174" t="s">
        <v>2766</v>
      </c>
      <c r="F1174">
        <v>11.84</v>
      </c>
      <c r="H1174" t="s">
        <v>1183</v>
      </c>
    </row>
    <row r="1175" spans="1:8" x14ac:dyDescent="0.25">
      <c r="A1175">
        <v>7457</v>
      </c>
      <c r="B1175" t="s">
        <v>71</v>
      </c>
      <c r="C1175">
        <v>240</v>
      </c>
      <c r="D1175" s="404">
        <v>45152</v>
      </c>
      <c r="E1175" t="s">
        <v>2766</v>
      </c>
      <c r="F1175">
        <v>11.84</v>
      </c>
      <c r="H1175" t="s">
        <v>1183</v>
      </c>
    </row>
    <row r="1176" spans="1:8" x14ac:dyDescent="0.25">
      <c r="A1176">
        <v>7457</v>
      </c>
      <c r="B1176" t="s">
        <v>71</v>
      </c>
      <c r="C1176">
        <v>240</v>
      </c>
      <c r="D1176" s="404">
        <v>45153</v>
      </c>
      <c r="E1176" t="s">
        <v>2766</v>
      </c>
      <c r="F1176">
        <v>11.84</v>
      </c>
      <c r="H1176" t="s">
        <v>1183</v>
      </c>
    </row>
    <row r="1177" spans="1:8" x14ac:dyDescent="0.25">
      <c r="A1177">
        <v>7457</v>
      </c>
      <c r="B1177" t="s">
        <v>71</v>
      </c>
      <c r="C1177">
        <v>240</v>
      </c>
      <c r="D1177" s="404">
        <v>45161</v>
      </c>
      <c r="E1177" t="s">
        <v>2766</v>
      </c>
      <c r="F1177">
        <v>11.84</v>
      </c>
      <c r="H1177" t="s">
        <v>1183</v>
      </c>
    </row>
    <row r="1178" spans="1:8" x14ac:dyDescent="0.25">
      <c r="A1178">
        <v>7457</v>
      </c>
      <c r="B1178" t="s">
        <v>71</v>
      </c>
      <c r="C1178">
        <v>240</v>
      </c>
      <c r="D1178" s="404">
        <v>45174</v>
      </c>
      <c r="E1178" t="s">
        <v>2766</v>
      </c>
      <c r="F1178">
        <v>11.84</v>
      </c>
      <c r="H1178" t="s">
        <v>1183</v>
      </c>
    </row>
    <row r="1179" spans="1:8" x14ac:dyDescent="0.25">
      <c r="A1179">
        <v>7457</v>
      </c>
      <c r="B1179" t="s">
        <v>71</v>
      </c>
      <c r="C1179">
        <v>240</v>
      </c>
      <c r="D1179" s="404">
        <v>45175</v>
      </c>
      <c r="E1179" t="s">
        <v>2766</v>
      </c>
      <c r="F1179">
        <v>11.84</v>
      </c>
      <c r="H1179" t="s">
        <v>1183</v>
      </c>
    </row>
    <row r="1180" spans="1:8" x14ac:dyDescent="0.25">
      <c r="A1180">
        <v>7457</v>
      </c>
      <c r="B1180" t="s">
        <v>71</v>
      </c>
      <c r="C1180">
        <v>240</v>
      </c>
      <c r="D1180" s="404">
        <v>45007</v>
      </c>
      <c r="E1180" t="s">
        <v>2767</v>
      </c>
      <c r="F1180">
        <v>12.16</v>
      </c>
      <c r="H1180" t="s">
        <v>1183</v>
      </c>
    </row>
    <row r="1181" spans="1:8" x14ac:dyDescent="0.25">
      <c r="A1181">
        <v>7457</v>
      </c>
      <c r="B1181" t="s">
        <v>71</v>
      </c>
      <c r="C1181">
        <v>240</v>
      </c>
      <c r="D1181" s="404">
        <v>45019</v>
      </c>
      <c r="E1181" t="s">
        <v>2767</v>
      </c>
      <c r="F1181">
        <v>12.16</v>
      </c>
      <c r="H1181" t="s">
        <v>1183</v>
      </c>
    </row>
    <row r="1182" spans="1:8" x14ac:dyDescent="0.25">
      <c r="A1182">
        <v>7457</v>
      </c>
      <c r="B1182" t="s">
        <v>71</v>
      </c>
      <c r="C1182">
        <v>240</v>
      </c>
      <c r="D1182" s="404">
        <v>45020</v>
      </c>
      <c r="E1182" t="s">
        <v>2767</v>
      </c>
      <c r="F1182">
        <v>12.16</v>
      </c>
      <c r="H1182" t="s">
        <v>1183</v>
      </c>
    </row>
    <row r="1183" spans="1:8" x14ac:dyDescent="0.25">
      <c r="A1183">
        <v>7457</v>
      </c>
      <c r="B1183" t="s">
        <v>71</v>
      </c>
      <c r="C1183">
        <v>240</v>
      </c>
      <c r="D1183" s="404">
        <v>45070</v>
      </c>
      <c r="E1183" t="s">
        <v>2767</v>
      </c>
      <c r="F1183">
        <v>12.16</v>
      </c>
      <c r="H1183" t="s">
        <v>1183</v>
      </c>
    </row>
    <row r="1184" spans="1:8" x14ac:dyDescent="0.25">
      <c r="A1184">
        <v>7457</v>
      </c>
      <c r="B1184" t="s">
        <v>71</v>
      </c>
      <c r="C1184">
        <v>240</v>
      </c>
      <c r="D1184" s="404">
        <v>45075</v>
      </c>
      <c r="E1184" t="s">
        <v>2767</v>
      </c>
      <c r="F1184">
        <v>12.16</v>
      </c>
      <c r="H1184" t="s">
        <v>1183</v>
      </c>
    </row>
    <row r="1185" spans="1:8" x14ac:dyDescent="0.25">
      <c r="A1185">
        <v>7457</v>
      </c>
      <c r="B1185" t="s">
        <v>71</v>
      </c>
      <c r="C1185">
        <v>240</v>
      </c>
      <c r="D1185" s="404">
        <v>45075</v>
      </c>
      <c r="E1185" t="s">
        <v>2767</v>
      </c>
      <c r="F1185">
        <v>12.16</v>
      </c>
      <c r="H1185" t="s">
        <v>1183</v>
      </c>
    </row>
    <row r="1186" spans="1:8" x14ac:dyDescent="0.25">
      <c r="A1186">
        <v>7457</v>
      </c>
      <c r="B1186" t="s">
        <v>71</v>
      </c>
      <c r="C1186">
        <v>240</v>
      </c>
      <c r="D1186" s="404">
        <v>45152</v>
      </c>
      <c r="E1186" t="s">
        <v>2767</v>
      </c>
      <c r="F1186">
        <v>12.16</v>
      </c>
      <c r="H1186" t="s">
        <v>1183</v>
      </c>
    </row>
    <row r="1187" spans="1:8" x14ac:dyDescent="0.25">
      <c r="A1187">
        <v>7457</v>
      </c>
      <c r="B1187" t="s">
        <v>71</v>
      </c>
      <c r="C1187">
        <v>240</v>
      </c>
      <c r="D1187" s="404">
        <v>45164</v>
      </c>
      <c r="E1187" t="s">
        <v>2767</v>
      </c>
      <c r="F1187">
        <v>12.16</v>
      </c>
      <c r="H1187" t="s">
        <v>1183</v>
      </c>
    </row>
    <row r="1188" spans="1:8" x14ac:dyDescent="0.25">
      <c r="A1188">
        <v>7457</v>
      </c>
      <c r="B1188" t="s">
        <v>71</v>
      </c>
      <c r="C1188">
        <v>240</v>
      </c>
      <c r="D1188" s="404">
        <v>45184</v>
      </c>
      <c r="E1188" t="s">
        <v>2767</v>
      </c>
      <c r="F1188">
        <v>12.16</v>
      </c>
      <c r="H1188" t="s">
        <v>1183</v>
      </c>
    </row>
    <row r="1189" spans="1:8" x14ac:dyDescent="0.25">
      <c r="A1189">
        <v>7457</v>
      </c>
      <c r="B1189" t="s">
        <v>71</v>
      </c>
      <c r="C1189">
        <v>240</v>
      </c>
      <c r="D1189" s="404">
        <v>45184</v>
      </c>
      <c r="E1189" t="s">
        <v>2767</v>
      </c>
      <c r="F1189">
        <v>12.16</v>
      </c>
      <c r="H1189" t="s">
        <v>1183</v>
      </c>
    </row>
    <row r="1190" spans="1:8" x14ac:dyDescent="0.25">
      <c r="A1190">
        <v>7457</v>
      </c>
      <c r="B1190" t="s">
        <v>71</v>
      </c>
      <c r="C1190">
        <v>240</v>
      </c>
      <c r="D1190" s="404">
        <v>44993</v>
      </c>
      <c r="E1190" t="s">
        <v>2768</v>
      </c>
      <c r="F1190">
        <v>12.8</v>
      </c>
      <c r="H1190" t="s">
        <v>1183</v>
      </c>
    </row>
    <row r="1191" spans="1:8" x14ac:dyDescent="0.25">
      <c r="A1191">
        <v>7457</v>
      </c>
      <c r="B1191" t="s">
        <v>71</v>
      </c>
      <c r="C1191">
        <v>240</v>
      </c>
      <c r="D1191" s="404">
        <v>45080</v>
      </c>
      <c r="E1191" t="s">
        <v>2768</v>
      </c>
      <c r="F1191">
        <v>12.8</v>
      </c>
      <c r="H1191" t="s">
        <v>1183</v>
      </c>
    </row>
    <row r="1192" spans="1:8" x14ac:dyDescent="0.25">
      <c r="A1192">
        <v>7457</v>
      </c>
      <c r="B1192" t="s">
        <v>71</v>
      </c>
      <c r="C1192">
        <v>240</v>
      </c>
      <c r="D1192" s="404">
        <v>45093</v>
      </c>
      <c r="E1192" t="s">
        <v>2768</v>
      </c>
      <c r="F1192">
        <v>12.8</v>
      </c>
      <c r="H1192" t="s">
        <v>1183</v>
      </c>
    </row>
    <row r="1193" spans="1:8" x14ac:dyDescent="0.25">
      <c r="A1193">
        <v>7457</v>
      </c>
      <c r="B1193" t="s">
        <v>71</v>
      </c>
      <c r="C1193">
        <v>240</v>
      </c>
      <c r="D1193" s="404">
        <v>45114</v>
      </c>
      <c r="E1193" t="s">
        <v>2768</v>
      </c>
      <c r="F1193">
        <v>12.8</v>
      </c>
      <c r="H1193" t="s">
        <v>1183</v>
      </c>
    </row>
    <row r="1194" spans="1:8" x14ac:dyDescent="0.25">
      <c r="A1194">
        <v>7457</v>
      </c>
      <c r="B1194" t="s">
        <v>71</v>
      </c>
      <c r="C1194">
        <v>240</v>
      </c>
      <c r="D1194" s="404">
        <v>45126</v>
      </c>
      <c r="E1194" t="s">
        <v>2768</v>
      </c>
      <c r="F1194">
        <v>12.8</v>
      </c>
      <c r="H1194" t="s">
        <v>1183</v>
      </c>
    </row>
    <row r="1195" spans="1:8" x14ac:dyDescent="0.25">
      <c r="A1195">
        <v>7457</v>
      </c>
      <c r="B1195" t="s">
        <v>71</v>
      </c>
      <c r="C1195">
        <v>240</v>
      </c>
      <c r="D1195" s="404">
        <v>45132</v>
      </c>
      <c r="E1195" t="s">
        <v>2768</v>
      </c>
      <c r="F1195">
        <v>12.8</v>
      </c>
      <c r="H1195" t="s">
        <v>1183</v>
      </c>
    </row>
    <row r="1196" spans="1:8" x14ac:dyDescent="0.25">
      <c r="A1196">
        <v>7457</v>
      </c>
      <c r="B1196" t="s">
        <v>71</v>
      </c>
      <c r="C1196">
        <v>240</v>
      </c>
      <c r="D1196" s="404">
        <v>45132</v>
      </c>
      <c r="E1196" t="s">
        <v>2768</v>
      </c>
      <c r="F1196">
        <v>12.8</v>
      </c>
      <c r="H1196" t="s">
        <v>1183</v>
      </c>
    </row>
    <row r="1197" spans="1:8" x14ac:dyDescent="0.25">
      <c r="A1197">
        <v>7457</v>
      </c>
      <c r="B1197" t="s">
        <v>71</v>
      </c>
      <c r="C1197">
        <v>240</v>
      </c>
      <c r="D1197" s="404">
        <v>45146</v>
      </c>
      <c r="E1197" t="s">
        <v>2768</v>
      </c>
      <c r="F1197">
        <v>12.8</v>
      </c>
      <c r="H1197" t="s">
        <v>1183</v>
      </c>
    </row>
    <row r="1198" spans="1:8" x14ac:dyDescent="0.25">
      <c r="A1198">
        <v>7457</v>
      </c>
      <c r="B1198" t="s">
        <v>71</v>
      </c>
      <c r="C1198">
        <v>240</v>
      </c>
      <c r="D1198" s="404">
        <v>45178</v>
      </c>
      <c r="E1198" t="s">
        <v>2768</v>
      </c>
      <c r="F1198">
        <v>12.8</v>
      </c>
      <c r="H1198" t="s">
        <v>1183</v>
      </c>
    </row>
    <row r="1199" spans="1:8" x14ac:dyDescent="0.25">
      <c r="A1199">
        <v>7457</v>
      </c>
      <c r="B1199" t="s">
        <v>71</v>
      </c>
      <c r="C1199">
        <v>240</v>
      </c>
      <c r="D1199" s="404">
        <v>45181</v>
      </c>
      <c r="E1199" t="s">
        <v>2768</v>
      </c>
      <c r="F1199">
        <v>12.8</v>
      </c>
      <c r="H1199" t="s">
        <v>1183</v>
      </c>
    </row>
    <row r="1200" spans="1:8" x14ac:dyDescent="0.25">
      <c r="A1200">
        <v>7457</v>
      </c>
      <c r="B1200" t="s">
        <v>71</v>
      </c>
      <c r="C1200">
        <v>240</v>
      </c>
      <c r="D1200" s="404">
        <v>45182</v>
      </c>
      <c r="E1200" t="s">
        <v>2768</v>
      </c>
      <c r="F1200">
        <v>12.8</v>
      </c>
      <c r="H1200" t="s">
        <v>1183</v>
      </c>
    </row>
    <row r="1201" spans="1:8" x14ac:dyDescent="0.25">
      <c r="A1201">
        <v>7457</v>
      </c>
      <c r="B1201" t="s">
        <v>71</v>
      </c>
      <c r="C1201">
        <v>240</v>
      </c>
      <c r="D1201" s="404">
        <v>44988</v>
      </c>
      <c r="E1201" t="s">
        <v>2769</v>
      </c>
      <c r="F1201">
        <v>13.44</v>
      </c>
      <c r="H1201" t="s">
        <v>1183</v>
      </c>
    </row>
    <row r="1202" spans="1:8" x14ac:dyDescent="0.25">
      <c r="A1202">
        <v>7457</v>
      </c>
      <c r="B1202" t="s">
        <v>71</v>
      </c>
      <c r="C1202">
        <v>240</v>
      </c>
      <c r="D1202" s="404">
        <v>44991</v>
      </c>
      <c r="E1202" t="s">
        <v>2769</v>
      </c>
      <c r="F1202">
        <v>13.44</v>
      </c>
      <c r="H1202" t="s">
        <v>1183</v>
      </c>
    </row>
    <row r="1203" spans="1:8" x14ac:dyDescent="0.25">
      <c r="A1203">
        <v>7457</v>
      </c>
      <c r="B1203" t="s">
        <v>71</v>
      </c>
      <c r="C1203">
        <v>240</v>
      </c>
      <c r="D1203" s="404">
        <v>45021</v>
      </c>
      <c r="E1203" t="s">
        <v>2769</v>
      </c>
      <c r="F1203">
        <v>13.44</v>
      </c>
      <c r="H1203" t="s">
        <v>1183</v>
      </c>
    </row>
    <row r="1204" spans="1:8" x14ac:dyDescent="0.25">
      <c r="A1204">
        <v>7457</v>
      </c>
      <c r="B1204" t="s">
        <v>71</v>
      </c>
      <c r="C1204">
        <v>240</v>
      </c>
      <c r="D1204" s="404">
        <v>45077</v>
      </c>
      <c r="E1204" t="s">
        <v>2769</v>
      </c>
      <c r="F1204">
        <v>13.44</v>
      </c>
      <c r="H1204" t="s">
        <v>1183</v>
      </c>
    </row>
    <row r="1205" spans="1:8" x14ac:dyDescent="0.25">
      <c r="A1205">
        <v>7457</v>
      </c>
      <c r="B1205" t="s">
        <v>71</v>
      </c>
      <c r="C1205">
        <v>240</v>
      </c>
      <c r="D1205" s="404">
        <v>45142</v>
      </c>
      <c r="E1205" t="s">
        <v>2769</v>
      </c>
      <c r="F1205">
        <v>13.44</v>
      </c>
      <c r="H1205" t="s">
        <v>1183</v>
      </c>
    </row>
    <row r="1206" spans="1:8" x14ac:dyDescent="0.25">
      <c r="A1206">
        <v>7457</v>
      </c>
      <c r="B1206" t="s">
        <v>71</v>
      </c>
      <c r="C1206">
        <v>240</v>
      </c>
      <c r="D1206" s="404">
        <v>45142</v>
      </c>
      <c r="E1206" t="s">
        <v>2769</v>
      </c>
      <c r="F1206">
        <v>13.44</v>
      </c>
      <c r="H1206" t="s">
        <v>1183</v>
      </c>
    </row>
    <row r="1207" spans="1:8" x14ac:dyDescent="0.25">
      <c r="A1207">
        <v>7457</v>
      </c>
      <c r="B1207" t="s">
        <v>71</v>
      </c>
      <c r="C1207">
        <v>240</v>
      </c>
      <c r="D1207" s="404">
        <v>45175</v>
      </c>
      <c r="E1207" t="s">
        <v>2769</v>
      </c>
      <c r="F1207">
        <v>13.44</v>
      </c>
      <c r="H1207" t="s">
        <v>1183</v>
      </c>
    </row>
    <row r="1208" spans="1:8" x14ac:dyDescent="0.25">
      <c r="A1208">
        <v>7457</v>
      </c>
      <c r="B1208" t="s">
        <v>71</v>
      </c>
      <c r="C1208">
        <v>240</v>
      </c>
      <c r="D1208" s="404">
        <v>45177</v>
      </c>
      <c r="E1208" t="s">
        <v>2769</v>
      </c>
      <c r="F1208">
        <v>13.44</v>
      </c>
      <c r="H1208" t="s">
        <v>1183</v>
      </c>
    </row>
    <row r="1209" spans="1:8" x14ac:dyDescent="0.25">
      <c r="A1209">
        <v>7457</v>
      </c>
      <c r="B1209" t="s">
        <v>71</v>
      </c>
      <c r="C1209">
        <v>240</v>
      </c>
      <c r="D1209" s="404">
        <v>45182</v>
      </c>
      <c r="E1209" t="s">
        <v>2769</v>
      </c>
      <c r="F1209">
        <v>13.44</v>
      </c>
      <c r="H1209" t="s">
        <v>1183</v>
      </c>
    </row>
    <row r="1210" spans="1:8" x14ac:dyDescent="0.25">
      <c r="A1210">
        <v>7457</v>
      </c>
      <c r="B1210" t="s">
        <v>71</v>
      </c>
      <c r="C1210">
        <v>240</v>
      </c>
      <c r="D1210" s="404">
        <v>44992</v>
      </c>
      <c r="E1210" t="s">
        <v>2770</v>
      </c>
      <c r="F1210">
        <v>13.76</v>
      </c>
      <c r="H1210" t="s">
        <v>1183</v>
      </c>
    </row>
    <row r="1211" spans="1:8" x14ac:dyDescent="0.25">
      <c r="A1211">
        <v>7457</v>
      </c>
      <c r="B1211" t="s">
        <v>71</v>
      </c>
      <c r="C1211">
        <v>240</v>
      </c>
      <c r="D1211" s="404">
        <v>45020</v>
      </c>
      <c r="E1211" t="s">
        <v>2770</v>
      </c>
      <c r="F1211">
        <v>13.76</v>
      </c>
      <c r="H1211" t="s">
        <v>1183</v>
      </c>
    </row>
    <row r="1212" spans="1:8" x14ac:dyDescent="0.25">
      <c r="A1212">
        <v>7457</v>
      </c>
      <c r="B1212" t="s">
        <v>71</v>
      </c>
      <c r="C1212">
        <v>240</v>
      </c>
      <c r="D1212" s="404">
        <v>45030</v>
      </c>
      <c r="E1212" t="s">
        <v>2770</v>
      </c>
      <c r="F1212">
        <v>13.76</v>
      </c>
      <c r="H1212" t="s">
        <v>1183</v>
      </c>
    </row>
    <row r="1213" spans="1:8" x14ac:dyDescent="0.25">
      <c r="A1213">
        <v>7457</v>
      </c>
      <c r="B1213" t="s">
        <v>71</v>
      </c>
      <c r="C1213">
        <v>240</v>
      </c>
      <c r="D1213" s="404">
        <v>45069</v>
      </c>
      <c r="E1213" t="s">
        <v>2770</v>
      </c>
      <c r="F1213">
        <v>13.76</v>
      </c>
      <c r="H1213" t="s">
        <v>1183</v>
      </c>
    </row>
    <row r="1214" spans="1:8" x14ac:dyDescent="0.25">
      <c r="A1214">
        <v>7457</v>
      </c>
      <c r="B1214" t="s">
        <v>71</v>
      </c>
      <c r="C1214">
        <v>240</v>
      </c>
      <c r="D1214" s="404">
        <v>45097</v>
      </c>
      <c r="E1214" t="s">
        <v>2770</v>
      </c>
      <c r="F1214">
        <v>13.76</v>
      </c>
      <c r="H1214" t="s">
        <v>1183</v>
      </c>
    </row>
    <row r="1215" spans="1:8" x14ac:dyDescent="0.25">
      <c r="A1215">
        <v>7457</v>
      </c>
      <c r="B1215" t="s">
        <v>71</v>
      </c>
      <c r="C1215">
        <v>240</v>
      </c>
      <c r="D1215" s="404">
        <v>45100</v>
      </c>
      <c r="E1215" t="s">
        <v>2770</v>
      </c>
      <c r="F1215">
        <v>13.76</v>
      </c>
      <c r="H1215" t="s">
        <v>1183</v>
      </c>
    </row>
    <row r="1216" spans="1:8" x14ac:dyDescent="0.25">
      <c r="A1216">
        <v>7457</v>
      </c>
      <c r="B1216" t="s">
        <v>71</v>
      </c>
      <c r="C1216">
        <v>240</v>
      </c>
      <c r="D1216" s="404">
        <v>45105</v>
      </c>
      <c r="E1216" t="s">
        <v>2770</v>
      </c>
      <c r="F1216">
        <v>13.76</v>
      </c>
      <c r="H1216" t="s">
        <v>1183</v>
      </c>
    </row>
    <row r="1217" spans="1:8" x14ac:dyDescent="0.25">
      <c r="A1217">
        <v>7457</v>
      </c>
      <c r="B1217" t="s">
        <v>71</v>
      </c>
      <c r="C1217">
        <v>240</v>
      </c>
      <c r="D1217" s="404">
        <v>45147</v>
      </c>
      <c r="E1217" t="s">
        <v>2770</v>
      </c>
      <c r="F1217">
        <v>13.76</v>
      </c>
      <c r="H1217" t="s">
        <v>1183</v>
      </c>
    </row>
    <row r="1218" spans="1:8" x14ac:dyDescent="0.25">
      <c r="A1218">
        <v>7457</v>
      </c>
      <c r="B1218" t="s">
        <v>71</v>
      </c>
      <c r="C1218">
        <v>240</v>
      </c>
      <c r="D1218" s="404">
        <v>45156</v>
      </c>
      <c r="E1218" t="s">
        <v>2770</v>
      </c>
      <c r="F1218">
        <v>13.76</v>
      </c>
      <c r="H1218" t="s">
        <v>1183</v>
      </c>
    </row>
    <row r="1219" spans="1:8" x14ac:dyDescent="0.25">
      <c r="A1219">
        <v>7457</v>
      </c>
      <c r="B1219" t="s">
        <v>71</v>
      </c>
      <c r="C1219">
        <v>240</v>
      </c>
      <c r="D1219" s="404">
        <v>45098</v>
      </c>
      <c r="E1219" t="s">
        <v>2771</v>
      </c>
      <c r="F1219">
        <v>14.4</v>
      </c>
      <c r="H1219" t="s">
        <v>1183</v>
      </c>
    </row>
    <row r="1220" spans="1:8" x14ac:dyDescent="0.25">
      <c r="A1220">
        <v>7457</v>
      </c>
      <c r="B1220" t="s">
        <v>71</v>
      </c>
      <c r="C1220">
        <v>240</v>
      </c>
      <c r="D1220" s="404">
        <v>45104</v>
      </c>
      <c r="E1220" t="s">
        <v>2771</v>
      </c>
      <c r="F1220">
        <v>14.4</v>
      </c>
      <c r="H1220" t="s">
        <v>1183</v>
      </c>
    </row>
    <row r="1221" spans="1:8" x14ac:dyDescent="0.25">
      <c r="A1221">
        <v>7457</v>
      </c>
      <c r="B1221" t="s">
        <v>71</v>
      </c>
      <c r="C1221">
        <v>240</v>
      </c>
      <c r="D1221" s="404">
        <v>45112</v>
      </c>
      <c r="E1221" t="s">
        <v>2771</v>
      </c>
      <c r="F1221">
        <v>14.4</v>
      </c>
      <c r="H1221" t="s">
        <v>1183</v>
      </c>
    </row>
    <row r="1222" spans="1:8" x14ac:dyDescent="0.25">
      <c r="A1222">
        <v>7457</v>
      </c>
      <c r="B1222" t="s">
        <v>71</v>
      </c>
      <c r="C1222">
        <v>240</v>
      </c>
      <c r="D1222" s="404">
        <v>45114</v>
      </c>
      <c r="E1222" t="s">
        <v>2771</v>
      </c>
      <c r="F1222">
        <v>14.4</v>
      </c>
      <c r="H1222" t="s">
        <v>1183</v>
      </c>
    </row>
    <row r="1223" spans="1:8" x14ac:dyDescent="0.25">
      <c r="A1223">
        <v>7457</v>
      </c>
      <c r="B1223" t="s">
        <v>71</v>
      </c>
      <c r="C1223">
        <v>240</v>
      </c>
      <c r="D1223" s="404">
        <v>45124</v>
      </c>
      <c r="E1223" t="s">
        <v>2771</v>
      </c>
      <c r="F1223">
        <v>14.4</v>
      </c>
      <c r="H1223" t="s">
        <v>1183</v>
      </c>
    </row>
    <row r="1224" spans="1:8" x14ac:dyDescent="0.25">
      <c r="A1224">
        <v>7457</v>
      </c>
      <c r="B1224" t="s">
        <v>71</v>
      </c>
      <c r="C1224">
        <v>240</v>
      </c>
      <c r="D1224" s="404">
        <v>45125</v>
      </c>
      <c r="E1224" t="s">
        <v>2771</v>
      </c>
      <c r="F1224">
        <v>14.4</v>
      </c>
      <c r="H1224" t="s">
        <v>1183</v>
      </c>
    </row>
    <row r="1225" spans="1:8" x14ac:dyDescent="0.25">
      <c r="A1225">
        <v>7457</v>
      </c>
      <c r="B1225" t="s">
        <v>71</v>
      </c>
      <c r="C1225">
        <v>240</v>
      </c>
      <c r="D1225" s="404">
        <v>45140</v>
      </c>
      <c r="E1225" t="s">
        <v>2771</v>
      </c>
      <c r="F1225">
        <v>14.4</v>
      </c>
      <c r="H1225" t="s">
        <v>1183</v>
      </c>
    </row>
    <row r="1226" spans="1:8" x14ac:dyDescent="0.25">
      <c r="A1226">
        <v>7457</v>
      </c>
      <c r="B1226" t="s">
        <v>71</v>
      </c>
      <c r="C1226">
        <v>240</v>
      </c>
      <c r="D1226" s="404">
        <v>45150</v>
      </c>
      <c r="E1226" t="s">
        <v>2771</v>
      </c>
      <c r="F1226">
        <v>14.4</v>
      </c>
      <c r="H1226" t="s">
        <v>1183</v>
      </c>
    </row>
    <row r="1227" spans="1:8" x14ac:dyDescent="0.25">
      <c r="A1227">
        <v>7457</v>
      </c>
      <c r="B1227" t="s">
        <v>71</v>
      </c>
      <c r="C1227">
        <v>240</v>
      </c>
      <c r="D1227" s="404">
        <v>45152</v>
      </c>
      <c r="E1227" t="s">
        <v>2771</v>
      </c>
      <c r="F1227">
        <v>14.4</v>
      </c>
      <c r="H1227" t="s">
        <v>1183</v>
      </c>
    </row>
    <row r="1228" spans="1:8" x14ac:dyDescent="0.25">
      <c r="A1228">
        <v>7457</v>
      </c>
      <c r="B1228" t="s">
        <v>71</v>
      </c>
      <c r="C1228">
        <v>240</v>
      </c>
      <c r="D1228" s="404">
        <v>45173</v>
      </c>
      <c r="E1228" t="s">
        <v>2771</v>
      </c>
      <c r="F1228">
        <v>14.4</v>
      </c>
      <c r="H1228" t="s">
        <v>1183</v>
      </c>
    </row>
    <row r="1229" spans="1:8" x14ac:dyDescent="0.25">
      <c r="A1229">
        <v>7457</v>
      </c>
      <c r="B1229" t="s">
        <v>71</v>
      </c>
      <c r="C1229">
        <v>240</v>
      </c>
      <c r="D1229" s="404">
        <v>45010</v>
      </c>
      <c r="E1229" t="s">
        <v>2772</v>
      </c>
      <c r="F1229">
        <v>15.04</v>
      </c>
      <c r="H1229" t="s">
        <v>1183</v>
      </c>
    </row>
    <row r="1230" spans="1:8" x14ac:dyDescent="0.25">
      <c r="A1230">
        <v>7457</v>
      </c>
      <c r="B1230" t="s">
        <v>71</v>
      </c>
      <c r="C1230">
        <v>240</v>
      </c>
      <c r="D1230" s="404">
        <v>45027</v>
      </c>
      <c r="E1230" t="s">
        <v>2772</v>
      </c>
      <c r="F1230">
        <v>15.04</v>
      </c>
      <c r="H1230" t="s">
        <v>1183</v>
      </c>
    </row>
    <row r="1231" spans="1:8" x14ac:dyDescent="0.25">
      <c r="A1231">
        <v>7457</v>
      </c>
      <c r="B1231" t="s">
        <v>71</v>
      </c>
      <c r="C1231">
        <v>240</v>
      </c>
      <c r="D1231" s="404">
        <v>45065</v>
      </c>
      <c r="E1231" t="s">
        <v>2772</v>
      </c>
      <c r="F1231">
        <v>15.04</v>
      </c>
      <c r="H1231" t="s">
        <v>1183</v>
      </c>
    </row>
    <row r="1232" spans="1:8" x14ac:dyDescent="0.25">
      <c r="A1232">
        <v>7457</v>
      </c>
      <c r="B1232" t="s">
        <v>71</v>
      </c>
      <c r="C1232">
        <v>240</v>
      </c>
      <c r="D1232" s="404">
        <v>45077</v>
      </c>
      <c r="E1232" t="s">
        <v>2772</v>
      </c>
      <c r="F1232">
        <v>15.04</v>
      </c>
      <c r="H1232" t="s">
        <v>1183</v>
      </c>
    </row>
    <row r="1233" spans="1:8" x14ac:dyDescent="0.25">
      <c r="A1233">
        <v>7457</v>
      </c>
      <c r="B1233" t="s">
        <v>71</v>
      </c>
      <c r="C1233">
        <v>240</v>
      </c>
      <c r="D1233" s="404">
        <v>45089</v>
      </c>
      <c r="E1233" t="s">
        <v>2772</v>
      </c>
      <c r="F1233">
        <v>15.04</v>
      </c>
      <c r="H1233" t="s">
        <v>1183</v>
      </c>
    </row>
    <row r="1234" spans="1:8" x14ac:dyDescent="0.25">
      <c r="A1234">
        <v>7457</v>
      </c>
      <c r="B1234" t="s">
        <v>71</v>
      </c>
      <c r="C1234">
        <v>240</v>
      </c>
      <c r="D1234" s="404">
        <v>45093</v>
      </c>
      <c r="E1234" t="s">
        <v>2772</v>
      </c>
      <c r="F1234">
        <v>15.04</v>
      </c>
      <c r="H1234" t="s">
        <v>1183</v>
      </c>
    </row>
    <row r="1235" spans="1:8" x14ac:dyDescent="0.25">
      <c r="A1235">
        <v>7457</v>
      </c>
      <c r="B1235" t="s">
        <v>71</v>
      </c>
      <c r="C1235">
        <v>240</v>
      </c>
      <c r="D1235" s="404">
        <v>45136</v>
      </c>
      <c r="E1235" t="s">
        <v>2772</v>
      </c>
      <c r="F1235">
        <v>15.04</v>
      </c>
      <c r="H1235" t="s">
        <v>1183</v>
      </c>
    </row>
    <row r="1236" spans="1:8" x14ac:dyDescent="0.25">
      <c r="A1236">
        <v>7457</v>
      </c>
      <c r="B1236" t="s">
        <v>71</v>
      </c>
      <c r="C1236">
        <v>240</v>
      </c>
      <c r="D1236" s="404">
        <v>45149</v>
      </c>
      <c r="E1236" t="s">
        <v>2772</v>
      </c>
      <c r="F1236">
        <v>15.04</v>
      </c>
      <c r="H1236" t="s">
        <v>1183</v>
      </c>
    </row>
    <row r="1237" spans="1:8" x14ac:dyDescent="0.25">
      <c r="A1237">
        <v>7457</v>
      </c>
      <c r="B1237" t="s">
        <v>71</v>
      </c>
      <c r="C1237">
        <v>240</v>
      </c>
      <c r="D1237" s="404">
        <v>45150</v>
      </c>
      <c r="E1237" t="s">
        <v>2772</v>
      </c>
      <c r="F1237">
        <v>15.04</v>
      </c>
      <c r="H1237" t="s">
        <v>1183</v>
      </c>
    </row>
    <row r="1238" spans="1:8" x14ac:dyDescent="0.25">
      <c r="A1238">
        <v>7457</v>
      </c>
      <c r="B1238" t="s">
        <v>71</v>
      </c>
      <c r="C1238">
        <v>240</v>
      </c>
      <c r="D1238" s="404">
        <v>45177</v>
      </c>
      <c r="E1238" t="s">
        <v>2772</v>
      </c>
      <c r="F1238">
        <v>15.04</v>
      </c>
      <c r="H1238" t="s">
        <v>1183</v>
      </c>
    </row>
    <row r="1239" spans="1:8" x14ac:dyDescent="0.25">
      <c r="A1239">
        <v>7457</v>
      </c>
      <c r="B1239" t="s">
        <v>71</v>
      </c>
      <c r="C1239">
        <v>240</v>
      </c>
      <c r="D1239" s="404">
        <v>45107</v>
      </c>
      <c r="E1239" t="s">
        <v>2773</v>
      </c>
      <c r="F1239">
        <v>15.36</v>
      </c>
      <c r="H1239" t="s">
        <v>1183</v>
      </c>
    </row>
    <row r="1240" spans="1:8" x14ac:dyDescent="0.25">
      <c r="A1240">
        <v>7457</v>
      </c>
      <c r="B1240" t="s">
        <v>71</v>
      </c>
      <c r="C1240">
        <v>240</v>
      </c>
      <c r="D1240" s="404">
        <v>45107</v>
      </c>
      <c r="E1240" t="s">
        <v>2773</v>
      </c>
      <c r="F1240">
        <v>15.36</v>
      </c>
      <c r="H1240" t="s">
        <v>1183</v>
      </c>
    </row>
    <row r="1241" spans="1:8" x14ac:dyDescent="0.25">
      <c r="A1241">
        <v>7457</v>
      </c>
      <c r="B1241" t="s">
        <v>71</v>
      </c>
      <c r="C1241">
        <v>240</v>
      </c>
      <c r="D1241" s="404">
        <v>45108</v>
      </c>
      <c r="E1241" t="s">
        <v>2773</v>
      </c>
      <c r="F1241">
        <v>15.36</v>
      </c>
      <c r="H1241" t="s">
        <v>1183</v>
      </c>
    </row>
    <row r="1242" spans="1:8" x14ac:dyDescent="0.25">
      <c r="A1242">
        <v>7457</v>
      </c>
      <c r="B1242" t="s">
        <v>71</v>
      </c>
      <c r="C1242">
        <v>240</v>
      </c>
      <c r="D1242" s="404">
        <v>45124</v>
      </c>
      <c r="E1242" t="s">
        <v>2773</v>
      </c>
      <c r="F1242">
        <v>15.36</v>
      </c>
      <c r="H1242" t="s">
        <v>1183</v>
      </c>
    </row>
    <row r="1243" spans="1:8" x14ac:dyDescent="0.25">
      <c r="A1243">
        <v>7457</v>
      </c>
      <c r="B1243" t="s">
        <v>71</v>
      </c>
      <c r="C1243">
        <v>240</v>
      </c>
      <c r="D1243" s="404">
        <v>45131</v>
      </c>
      <c r="E1243" t="s">
        <v>2773</v>
      </c>
      <c r="F1243">
        <v>15.36</v>
      </c>
      <c r="H1243" t="s">
        <v>1183</v>
      </c>
    </row>
    <row r="1244" spans="1:8" x14ac:dyDescent="0.25">
      <c r="A1244">
        <v>7457</v>
      </c>
      <c r="B1244" t="s">
        <v>71</v>
      </c>
      <c r="C1244">
        <v>240</v>
      </c>
      <c r="D1244" s="404">
        <v>45142</v>
      </c>
      <c r="E1244" t="s">
        <v>2773</v>
      </c>
      <c r="F1244">
        <v>15.36</v>
      </c>
      <c r="H1244" t="s">
        <v>1183</v>
      </c>
    </row>
    <row r="1245" spans="1:8" x14ac:dyDescent="0.25">
      <c r="A1245">
        <v>7457</v>
      </c>
      <c r="B1245" t="s">
        <v>71</v>
      </c>
      <c r="C1245">
        <v>240</v>
      </c>
      <c r="D1245" s="404">
        <v>45145</v>
      </c>
      <c r="E1245" t="s">
        <v>2773</v>
      </c>
      <c r="F1245">
        <v>15.36</v>
      </c>
      <c r="H1245" t="s">
        <v>1183</v>
      </c>
    </row>
    <row r="1246" spans="1:8" x14ac:dyDescent="0.25">
      <c r="A1246">
        <v>7457</v>
      </c>
      <c r="B1246" t="s">
        <v>71</v>
      </c>
      <c r="C1246">
        <v>240</v>
      </c>
      <c r="D1246" s="404">
        <v>45159</v>
      </c>
      <c r="E1246" t="s">
        <v>2773</v>
      </c>
      <c r="F1246">
        <v>15.36</v>
      </c>
      <c r="H1246" t="s">
        <v>1183</v>
      </c>
    </row>
    <row r="1247" spans="1:8" x14ac:dyDescent="0.25">
      <c r="A1247">
        <v>7457</v>
      </c>
      <c r="B1247" t="s">
        <v>71</v>
      </c>
      <c r="C1247">
        <v>240</v>
      </c>
      <c r="D1247" s="404">
        <v>45160</v>
      </c>
      <c r="E1247" t="s">
        <v>2773</v>
      </c>
      <c r="F1247">
        <v>15.36</v>
      </c>
      <c r="H1247" t="s">
        <v>1183</v>
      </c>
    </row>
    <row r="1248" spans="1:8" x14ac:dyDescent="0.25">
      <c r="A1248">
        <v>7457</v>
      </c>
      <c r="B1248" t="s">
        <v>71</v>
      </c>
      <c r="C1248">
        <v>240</v>
      </c>
      <c r="D1248" s="404">
        <v>45180</v>
      </c>
      <c r="E1248" t="s">
        <v>2773</v>
      </c>
      <c r="F1248">
        <v>15.36</v>
      </c>
      <c r="H1248" t="s">
        <v>1183</v>
      </c>
    </row>
    <row r="1249" spans="1:8" x14ac:dyDescent="0.25">
      <c r="A1249">
        <v>7457</v>
      </c>
      <c r="B1249" t="s">
        <v>71</v>
      </c>
      <c r="C1249">
        <v>240</v>
      </c>
      <c r="D1249" s="404">
        <v>45180</v>
      </c>
      <c r="E1249" t="s">
        <v>2773</v>
      </c>
      <c r="F1249">
        <v>15.36</v>
      </c>
      <c r="H1249" t="s">
        <v>1183</v>
      </c>
    </row>
    <row r="1250" spans="1:8" x14ac:dyDescent="0.25">
      <c r="A1250">
        <v>7457</v>
      </c>
      <c r="B1250" t="s">
        <v>71</v>
      </c>
      <c r="C1250">
        <v>240</v>
      </c>
      <c r="D1250" s="404">
        <v>45190</v>
      </c>
      <c r="E1250" t="s">
        <v>2773</v>
      </c>
      <c r="F1250">
        <v>15.36</v>
      </c>
      <c r="H1250" t="s">
        <v>1183</v>
      </c>
    </row>
    <row r="1251" spans="1:8" x14ac:dyDescent="0.25">
      <c r="A1251">
        <v>7457</v>
      </c>
      <c r="B1251" t="s">
        <v>71</v>
      </c>
      <c r="C1251">
        <v>240</v>
      </c>
      <c r="D1251" s="404">
        <v>44986</v>
      </c>
      <c r="E1251" t="s">
        <v>2774</v>
      </c>
      <c r="F1251">
        <v>16</v>
      </c>
      <c r="H1251" t="s">
        <v>1183</v>
      </c>
    </row>
    <row r="1252" spans="1:8" x14ac:dyDescent="0.25">
      <c r="A1252">
        <v>7457</v>
      </c>
      <c r="B1252" t="s">
        <v>71</v>
      </c>
      <c r="C1252">
        <v>240</v>
      </c>
      <c r="D1252" s="404">
        <v>44992</v>
      </c>
      <c r="E1252" t="s">
        <v>2774</v>
      </c>
      <c r="F1252">
        <v>16</v>
      </c>
      <c r="H1252" t="s">
        <v>1183</v>
      </c>
    </row>
    <row r="1253" spans="1:8" x14ac:dyDescent="0.25">
      <c r="A1253">
        <v>7457</v>
      </c>
      <c r="B1253" t="s">
        <v>71</v>
      </c>
      <c r="C1253">
        <v>240</v>
      </c>
      <c r="D1253" s="404">
        <v>45062</v>
      </c>
      <c r="E1253" t="s">
        <v>2774</v>
      </c>
      <c r="F1253">
        <v>16</v>
      </c>
      <c r="H1253" t="s">
        <v>1183</v>
      </c>
    </row>
    <row r="1254" spans="1:8" x14ac:dyDescent="0.25">
      <c r="A1254">
        <v>7457</v>
      </c>
      <c r="B1254" t="s">
        <v>71</v>
      </c>
      <c r="C1254">
        <v>240</v>
      </c>
      <c r="D1254" s="404">
        <v>45072</v>
      </c>
      <c r="E1254" t="s">
        <v>2774</v>
      </c>
      <c r="F1254">
        <v>16</v>
      </c>
      <c r="H1254" t="s">
        <v>1183</v>
      </c>
    </row>
    <row r="1255" spans="1:8" x14ac:dyDescent="0.25">
      <c r="A1255">
        <v>7457</v>
      </c>
      <c r="B1255" t="s">
        <v>71</v>
      </c>
      <c r="C1255">
        <v>240</v>
      </c>
      <c r="D1255" s="404">
        <v>45098</v>
      </c>
      <c r="E1255" t="s">
        <v>2774</v>
      </c>
      <c r="F1255">
        <v>16</v>
      </c>
      <c r="H1255" t="s">
        <v>1183</v>
      </c>
    </row>
    <row r="1256" spans="1:8" x14ac:dyDescent="0.25">
      <c r="A1256">
        <v>7457</v>
      </c>
      <c r="B1256" t="s">
        <v>71</v>
      </c>
      <c r="C1256">
        <v>240</v>
      </c>
      <c r="D1256" s="404">
        <v>45131</v>
      </c>
      <c r="E1256" t="s">
        <v>2774</v>
      </c>
      <c r="F1256">
        <v>16</v>
      </c>
      <c r="H1256" t="s">
        <v>1183</v>
      </c>
    </row>
    <row r="1257" spans="1:8" x14ac:dyDescent="0.25">
      <c r="A1257">
        <v>7457</v>
      </c>
      <c r="B1257" t="s">
        <v>71</v>
      </c>
      <c r="C1257">
        <v>240</v>
      </c>
      <c r="D1257" s="404">
        <v>45131</v>
      </c>
      <c r="E1257" t="s">
        <v>2774</v>
      </c>
      <c r="F1257">
        <v>16</v>
      </c>
      <c r="H1257" t="s">
        <v>1183</v>
      </c>
    </row>
    <row r="1258" spans="1:8" x14ac:dyDescent="0.25">
      <c r="A1258">
        <v>7457</v>
      </c>
      <c r="B1258" t="s">
        <v>71</v>
      </c>
      <c r="C1258">
        <v>240</v>
      </c>
      <c r="D1258" s="404">
        <v>45156</v>
      </c>
      <c r="E1258" t="s">
        <v>2774</v>
      </c>
      <c r="F1258">
        <v>16</v>
      </c>
      <c r="H1258" t="s">
        <v>1183</v>
      </c>
    </row>
    <row r="1259" spans="1:8" x14ac:dyDescent="0.25">
      <c r="A1259">
        <v>7457</v>
      </c>
      <c r="B1259" t="s">
        <v>71</v>
      </c>
      <c r="C1259">
        <v>240</v>
      </c>
      <c r="D1259" s="404">
        <v>45160</v>
      </c>
      <c r="E1259" t="s">
        <v>2774</v>
      </c>
      <c r="F1259">
        <v>16</v>
      </c>
      <c r="H1259" t="s">
        <v>1183</v>
      </c>
    </row>
    <row r="1260" spans="1:8" x14ac:dyDescent="0.25">
      <c r="A1260">
        <v>7457</v>
      </c>
      <c r="B1260" t="s">
        <v>71</v>
      </c>
      <c r="C1260">
        <v>240</v>
      </c>
      <c r="D1260" s="404">
        <v>45087</v>
      </c>
      <c r="E1260" t="s">
        <v>2775</v>
      </c>
      <c r="F1260">
        <v>16.64</v>
      </c>
      <c r="H1260" t="s">
        <v>1183</v>
      </c>
    </row>
    <row r="1261" spans="1:8" x14ac:dyDescent="0.25">
      <c r="A1261">
        <v>7457</v>
      </c>
      <c r="B1261" t="s">
        <v>71</v>
      </c>
      <c r="C1261">
        <v>240</v>
      </c>
      <c r="D1261" s="404">
        <v>45173</v>
      </c>
      <c r="E1261" t="s">
        <v>2775</v>
      </c>
      <c r="F1261">
        <v>16.64</v>
      </c>
      <c r="H1261" t="s">
        <v>1183</v>
      </c>
    </row>
    <row r="1262" spans="1:8" x14ac:dyDescent="0.25">
      <c r="A1262">
        <v>7457</v>
      </c>
      <c r="B1262" t="s">
        <v>71</v>
      </c>
      <c r="C1262">
        <v>240</v>
      </c>
      <c r="D1262" s="404">
        <v>45174</v>
      </c>
      <c r="E1262" t="s">
        <v>2775</v>
      </c>
      <c r="F1262">
        <v>16.64</v>
      </c>
      <c r="H1262" t="s">
        <v>1183</v>
      </c>
    </row>
    <row r="1263" spans="1:8" x14ac:dyDescent="0.25">
      <c r="A1263">
        <v>7457</v>
      </c>
      <c r="B1263" t="s">
        <v>71</v>
      </c>
      <c r="C1263">
        <v>240</v>
      </c>
      <c r="D1263" s="404">
        <v>45009</v>
      </c>
      <c r="E1263" t="s">
        <v>2776</v>
      </c>
      <c r="F1263">
        <v>16.96</v>
      </c>
      <c r="H1263" t="s">
        <v>1183</v>
      </c>
    </row>
    <row r="1264" spans="1:8" x14ac:dyDescent="0.25">
      <c r="A1264">
        <v>7457</v>
      </c>
      <c r="B1264" t="s">
        <v>71</v>
      </c>
      <c r="C1264">
        <v>240</v>
      </c>
      <c r="D1264" s="404">
        <v>45028</v>
      </c>
      <c r="E1264" t="s">
        <v>2776</v>
      </c>
      <c r="F1264">
        <v>16.96</v>
      </c>
      <c r="H1264" t="s">
        <v>1183</v>
      </c>
    </row>
    <row r="1265" spans="1:8" x14ac:dyDescent="0.25">
      <c r="A1265">
        <v>7457</v>
      </c>
      <c r="B1265" t="s">
        <v>71</v>
      </c>
      <c r="C1265">
        <v>240</v>
      </c>
      <c r="D1265" s="404">
        <v>45075</v>
      </c>
      <c r="E1265" t="s">
        <v>2776</v>
      </c>
      <c r="F1265">
        <v>16.96</v>
      </c>
      <c r="H1265" t="s">
        <v>1183</v>
      </c>
    </row>
    <row r="1266" spans="1:8" x14ac:dyDescent="0.25">
      <c r="A1266">
        <v>7457</v>
      </c>
      <c r="B1266" t="s">
        <v>71</v>
      </c>
      <c r="C1266">
        <v>240</v>
      </c>
      <c r="D1266" s="404">
        <v>45094</v>
      </c>
      <c r="E1266" t="s">
        <v>2776</v>
      </c>
      <c r="F1266">
        <v>16.96</v>
      </c>
      <c r="H1266" t="s">
        <v>1183</v>
      </c>
    </row>
    <row r="1267" spans="1:8" x14ac:dyDescent="0.25">
      <c r="A1267">
        <v>7457</v>
      </c>
      <c r="B1267" t="s">
        <v>71</v>
      </c>
      <c r="C1267">
        <v>240</v>
      </c>
      <c r="D1267" s="404">
        <v>45097</v>
      </c>
      <c r="E1267" t="s">
        <v>2776</v>
      </c>
      <c r="F1267">
        <v>16.96</v>
      </c>
      <c r="H1267" t="s">
        <v>1183</v>
      </c>
    </row>
    <row r="1268" spans="1:8" x14ac:dyDescent="0.25">
      <c r="A1268">
        <v>7457</v>
      </c>
      <c r="B1268" t="s">
        <v>71</v>
      </c>
      <c r="C1268">
        <v>240</v>
      </c>
      <c r="D1268" s="404">
        <v>45128</v>
      </c>
      <c r="E1268" t="s">
        <v>2776</v>
      </c>
      <c r="F1268">
        <v>16.96</v>
      </c>
      <c r="H1268" t="s">
        <v>1183</v>
      </c>
    </row>
    <row r="1269" spans="1:8" x14ac:dyDescent="0.25">
      <c r="A1269">
        <v>7457</v>
      </c>
      <c r="B1269" t="s">
        <v>71</v>
      </c>
      <c r="C1269">
        <v>240</v>
      </c>
      <c r="D1269" s="404">
        <v>45152</v>
      </c>
      <c r="E1269" t="s">
        <v>2776</v>
      </c>
      <c r="F1269">
        <v>16.96</v>
      </c>
      <c r="H1269" t="s">
        <v>1183</v>
      </c>
    </row>
    <row r="1270" spans="1:8" x14ac:dyDescent="0.25">
      <c r="A1270">
        <v>7457</v>
      </c>
      <c r="B1270" t="s">
        <v>71</v>
      </c>
      <c r="C1270">
        <v>240</v>
      </c>
      <c r="D1270" s="404">
        <v>45153</v>
      </c>
      <c r="E1270" t="s">
        <v>2776</v>
      </c>
      <c r="F1270">
        <v>16.96</v>
      </c>
      <c r="H1270" t="s">
        <v>1183</v>
      </c>
    </row>
    <row r="1271" spans="1:8" x14ac:dyDescent="0.25">
      <c r="A1271">
        <v>7457</v>
      </c>
      <c r="B1271" t="s">
        <v>71</v>
      </c>
      <c r="C1271">
        <v>240</v>
      </c>
      <c r="D1271" s="404">
        <v>45160</v>
      </c>
      <c r="E1271" t="s">
        <v>2776</v>
      </c>
      <c r="F1271">
        <v>16.96</v>
      </c>
      <c r="H1271" t="s">
        <v>1183</v>
      </c>
    </row>
    <row r="1272" spans="1:8" x14ac:dyDescent="0.25">
      <c r="A1272">
        <v>7457</v>
      </c>
      <c r="B1272" t="s">
        <v>71</v>
      </c>
      <c r="C1272">
        <v>240</v>
      </c>
      <c r="D1272" s="404">
        <v>45181</v>
      </c>
      <c r="E1272" t="s">
        <v>2776</v>
      </c>
      <c r="F1272">
        <v>16.96</v>
      </c>
      <c r="H1272" t="s">
        <v>1183</v>
      </c>
    </row>
    <row r="1273" spans="1:8" x14ac:dyDescent="0.25">
      <c r="A1273">
        <v>7457</v>
      </c>
      <c r="B1273" t="s">
        <v>71</v>
      </c>
      <c r="C1273">
        <v>240</v>
      </c>
      <c r="D1273" s="404">
        <v>45187</v>
      </c>
      <c r="E1273" t="s">
        <v>2776</v>
      </c>
      <c r="F1273">
        <v>16.96</v>
      </c>
      <c r="H1273" t="s">
        <v>1183</v>
      </c>
    </row>
    <row r="1274" spans="1:8" x14ac:dyDescent="0.25">
      <c r="A1274">
        <v>7457</v>
      </c>
      <c r="B1274" t="s">
        <v>71</v>
      </c>
      <c r="C1274">
        <v>240</v>
      </c>
      <c r="D1274" s="404">
        <v>44996</v>
      </c>
      <c r="E1274" t="s">
        <v>2777</v>
      </c>
      <c r="F1274">
        <v>17.600000000000001</v>
      </c>
      <c r="H1274" t="s">
        <v>1183</v>
      </c>
    </row>
    <row r="1275" spans="1:8" x14ac:dyDescent="0.25">
      <c r="A1275">
        <v>7457</v>
      </c>
      <c r="B1275" t="s">
        <v>71</v>
      </c>
      <c r="C1275">
        <v>240</v>
      </c>
      <c r="D1275" s="404">
        <v>44996</v>
      </c>
      <c r="E1275" t="s">
        <v>2777</v>
      </c>
      <c r="F1275">
        <v>17.600000000000001</v>
      </c>
      <c r="H1275" t="s">
        <v>1183</v>
      </c>
    </row>
    <row r="1276" spans="1:8" x14ac:dyDescent="0.25">
      <c r="A1276">
        <v>7457</v>
      </c>
      <c r="B1276" t="s">
        <v>71</v>
      </c>
      <c r="C1276">
        <v>240</v>
      </c>
      <c r="D1276" s="404">
        <v>45006</v>
      </c>
      <c r="E1276" t="s">
        <v>2777</v>
      </c>
      <c r="F1276">
        <v>17.600000000000001</v>
      </c>
      <c r="H1276" t="s">
        <v>1183</v>
      </c>
    </row>
    <row r="1277" spans="1:8" x14ac:dyDescent="0.25">
      <c r="A1277">
        <v>7457</v>
      </c>
      <c r="B1277" t="s">
        <v>71</v>
      </c>
      <c r="C1277">
        <v>240</v>
      </c>
      <c r="D1277" s="404">
        <v>45069</v>
      </c>
      <c r="E1277" t="s">
        <v>2777</v>
      </c>
      <c r="F1277">
        <v>17.600000000000001</v>
      </c>
      <c r="H1277" t="s">
        <v>1183</v>
      </c>
    </row>
    <row r="1278" spans="1:8" x14ac:dyDescent="0.25">
      <c r="A1278">
        <v>7457</v>
      </c>
      <c r="B1278" t="s">
        <v>71</v>
      </c>
      <c r="C1278">
        <v>240</v>
      </c>
      <c r="D1278" s="404">
        <v>45094</v>
      </c>
      <c r="E1278" t="s">
        <v>2777</v>
      </c>
      <c r="F1278">
        <v>17.600000000000001</v>
      </c>
      <c r="H1278" t="s">
        <v>1183</v>
      </c>
    </row>
    <row r="1279" spans="1:8" x14ac:dyDescent="0.25">
      <c r="A1279">
        <v>7457</v>
      </c>
      <c r="B1279" t="s">
        <v>71</v>
      </c>
      <c r="C1279">
        <v>240</v>
      </c>
      <c r="D1279" s="404">
        <v>45100</v>
      </c>
      <c r="E1279" t="s">
        <v>2777</v>
      </c>
      <c r="F1279">
        <v>17.600000000000001</v>
      </c>
      <c r="H1279" t="s">
        <v>1183</v>
      </c>
    </row>
    <row r="1280" spans="1:8" x14ac:dyDescent="0.25">
      <c r="A1280">
        <v>7457</v>
      </c>
      <c r="B1280" t="s">
        <v>71</v>
      </c>
      <c r="C1280">
        <v>240</v>
      </c>
      <c r="D1280" s="404">
        <v>45114</v>
      </c>
      <c r="E1280" t="s">
        <v>2777</v>
      </c>
      <c r="F1280">
        <v>17.600000000000001</v>
      </c>
      <c r="H1280" t="s">
        <v>1183</v>
      </c>
    </row>
    <row r="1281" spans="1:8" x14ac:dyDescent="0.25">
      <c r="A1281">
        <v>7457</v>
      </c>
      <c r="B1281" t="s">
        <v>71</v>
      </c>
      <c r="C1281">
        <v>240</v>
      </c>
      <c r="D1281" s="404">
        <v>45136</v>
      </c>
      <c r="E1281" t="s">
        <v>2777</v>
      </c>
      <c r="F1281">
        <v>17.600000000000001</v>
      </c>
      <c r="H1281" t="s">
        <v>1183</v>
      </c>
    </row>
    <row r="1282" spans="1:8" x14ac:dyDescent="0.25">
      <c r="A1282">
        <v>7457</v>
      </c>
      <c r="B1282" t="s">
        <v>71</v>
      </c>
      <c r="C1282">
        <v>240</v>
      </c>
      <c r="D1282" s="404">
        <v>45140</v>
      </c>
      <c r="E1282" t="s">
        <v>2777</v>
      </c>
      <c r="F1282">
        <v>17.600000000000001</v>
      </c>
      <c r="H1282" t="s">
        <v>1183</v>
      </c>
    </row>
    <row r="1283" spans="1:8" x14ac:dyDescent="0.25">
      <c r="A1283">
        <v>7457</v>
      </c>
      <c r="B1283" t="s">
        <v>71</v>
      </c>
      <c r="C1283">
        <v>240</v>
      </c>
      <c r="D1283" s="404">
        <v>45177</v>
      </c>
      <c r="E1283" t="s">
        <v>2777</v>
      </c>
      <c r="F1283">
        <v>17.600000000000001</v>
      </c>
      <c r="H1283" t="s">
        <v>1183</v>
      </c>
    </row>
    <row r="1284" spans="1:8" x14ac:dyDescent="0.25">
      <c r="A1284">
        <v>7457</v>
      </c>
      <c r="B1284" t="s">
        <v>71</v>
      </c>
      <c r="C1284">
        <v>240</v>
      </c>
      <c r="D1284" s="404">
        <v>45191</v>
      </c>
      <c r="E1284" t="s">
        <v>2777</v>
      </c>
      <c r="F1284">
        <v>17.600000000000001</v>
      </c>
      <c r="H1284" t="s">
        <v>1183</v>
      </c>
    </row>
    <row r="1285" spans="1:8" x14ac:dyDescent="0.25">
      <c r="A1285">
        <v>7457</v>
      </c>
      <c r="B1285" t="s">
        <v>71</v>
      </c>
      <c r="C1285">
        <v>240</v>
      </c>
      <c r="D1285" s="404">
        <v>45027</v>
      </c>
      <c r="E1285" t="s">
        <v>2778</v>
      </c>
      <c r="F1285">
        <v>18.239999999999998</v>
      </c>
      <c r="H1285" t="s">
        <v>1183</v>
      </c>
    </row>
    <row r="1286" spans="1:8" x14ac:dyDescent="0.25">
      <c r="A1286">
        <v>7457</v>
      </c>
      <c r="B1286" t="s">
        <v>71</v>
      </c>
      <c r="C1286">
        <v>240</v>
      </c>
      <c r="D1286" s="404">
        <v>45061</v>
      </c>
      <c r="E1286" t="s">
        <v>2778</v>
      </c>
      <c r="F1286">
        <v>18.239999999999998</v>
      </c>
      <c r="H1286" t="s">
        <v>1183</v>
      </c>
    </row>
    <row r="1287" spans="1:8" x14ac:dyDescent="0.25">
      <c r="A1287">
        <v>7457</v>
      </c>
      <c r="B1287" t="s">
        <v>71</v>
      </c>
      <c r="C1287">
        <v>240</v>
      </c>
      <c r="D1287" s="404">
        <v>45063</v>
      </c>
      <c r="E1287" t="s">
        <v>2778</v>
      </c>
      <c r="F1287">
        <v>18.239999999999998</v>
      </c>
      <c r="H1287" t="s">
        <v>1183</v>
      </c>
    </row>
    <row r="1288" spans="1:8" x14ac:dyDescent="0.25">
      <c r="A1288">
        <v>7457</v>
      </c>
      <c r="B1288" t="s">
        <v>71</v>
      </c>
      <c r="C1288">
        <v>240</v>
      </c>
      <c r="D1288" s="404">
        <v>45069</v>
      </c>
      <c r="E1288" t="s">
        <v>2778</v>
      </c>
      <c r="F1288">
        <v>18.239999999999998</v>
      </c>
      <c r="H1288" t="s">
        <v>1183</v>
      </c>
    </row>
    <row r="1289" spans="1:8" x14ac:dyDescent="0.25">
      <c r="A1289">
        <v>7457</v>
      </c>
      <c r="B1289" t="s">
        <v>71</v>
      </c>
      <c r="C1289">
        <v>240</v>
      </c>
      <c r="D1289" s="404">
        <v>45091</v>
      </c>
      <c r="E1289" t="s">
        <v>2778</v>
      </c>
      <c r="F1289">
        <v>18.239999999999998</v>
      </c>
      <c r="H1289" t="s">
        <v>1183</v>
      </c>
    </row>
    <row r="1290" spans="1:8" x14ac:dyDescent="0.25">
      <c r="A1290">
        <v>7457</v>
      </c>
      <c r="B1290" t="s">
        <v>71</v>
      </c>
      <c r="C1290">
        <v>240</v>
      </c>
      <c r="D1290" s="404">
        <v>45107</v>
      </c>
      <c r="E1290" t="s">
        <v>2778</v>
      </c>
      <c r="F1290">
        <v>18.239999999999998</v>
      </c>
      <c r="H1290" t="s">
        <v>1183</v>
      </c>
    </row>
    <row r="1291" spans="1:8" x14ac:dyDescent="0.25">
      <c r="A1291">
        <v>7457</v>
      </c>
      <c r="B1291" t="s">
        <v>71</v>
      </c>
      <c r="C1291">
        <v>240</v>
      </c>
      <c r="D1291" s="404">
        <v>45117</v>
      </c>
      <c r="E1291" t="s">
        <v>2778</v>
      </c>
      <c r="F1291">
        <v>18.239999999999998</v>
      </c>
      <c r="H1291" t="s">
        <v>1183</v>
      </c>
    </row>
    <row r="1292" spans="1:8" x14ac:dyDescent="0.25">
      <c r="A1292">
        <v>7457</v>
      </c>
      <c r="B1292" t="s">
        <v>71</v>
      </c>
      <c r="C1292">
        <v>240</v>
      </c>
      <c r="D1292" s="404">
        <v>45124</v>
      </c>
      <c r="E1292" t="s">
        <v>2778</v>
      </c>
      <c r="F1292">
        <v>18.239999999999998</v>
      </c>
      <c r="H1292" t="s">
        <v>1183</v>
      </c>
    </row>
    <row r="1293" spans="1:8" x14ac:dyDescent="0.25">
      <c r="A1293">
        <v>7457</v>
      </c>
      <c r="B1293" t="s">
        <v>71</v>
      </c>
      <c r="C1293">
        <v>240</v>
      </c>
      <c r="D1293" s="404">
        <v>45146</v>
      </c>
      <c r="E1293" t="s">
        <v>2778</v>
      </c>
      <c r="F1293">
        <v>18.239999999999998</v>
      </c>
      <c r="H1293" t="s">
        <v>1183</v>
      </c>
    </row>
    <row r="1294" spans="1:8" x14ac:dyDescent="0.25">
      <c r="A1294">
        <v>7457</v>
      </c>
      <c r="B1294" t="s">
        <v>71</v>
      </c>
      <c r="C1294">
        <v>240</v>
      </c>
      <c r="D1294" s="404">
        <v>45178</v>
      </c>
      <c r="E1294" t="s">
        <v>2778</v>
      </c>
      <c r="F1294">
        <v>18.239999999999998</v>
      </c>
      <c r="H1294" t="s">
        <v>1183</v>
      </c>
    </row>
    <row r="1295" spans="1:8" x14ac:dyDescent="0.25">
      <c r="A1295">
        <v>7457</v>
      </c>
      <c r="B1295" t="s">
        <v>71</v>
      </c>
      <c r="C1295">
        <v>240</v>
      </c>
      <c r="D1295" s="404">
        <v>44993</v>
      </c>
      <c r="E1295" t="s">
        <v>2779</v>
      </c>
      <c r="F1295">
        <v>18.559999999999999</v>
      </c>
      <c r="H1295" t="s">
        <v>1183</v>
      </c>
    </row>
    <row r="1296" spans="1:8" x14ac:dyDescent="0.25">
      <c r="A1296">
        <v>7457</v>
      </c>
      <c r="B1296" t="s">
        <v>71</v>
      </c>
      <c r="C1296">
        <v>240</v>
      </c>
      <c r="D1296" s="404">
        <v>45062</v>
      </c>
      <c r="E1296" t="s">
        <v>2779</v>
      </c>
      <c r="F1296">
        <v>18.559999999999999</v>
      </c>
      <c r="H1296" t="s">
        <v>1183</v>
      </c>
    </row>
    <row r="1297" spans="1:8" x14ac:dyDescent="0.25">
      <c r="A1297">
        <v>7457</v>
      </c>
      <c r="B1297" t="s">
        <v>71</v>
      </c>
      <c r="C1297">
        <v>240</v>
      </c>
      <c r="D1297" s="404">
        <v>45069</v>
      </c>
      <c r="E1297" t="s">
        <v>2779</v>
      </c>
      <c r="F1297">
        <v>18.559999999999999</v>
      </c>
      <c r="H1297" t="s">
        <v>1183</v>
      </c>
    </row>
    <row r="1298" spans="1:8" x14ac:dyDescent="0.25">
      <c r="A1298">
        <v>7457</v>
      </c>
      <c r="B1298" t="s">
        <v>71</v>
      </c>
      <c r="C1298">
        <v>240</v>
      </c>
      <c r="D1298" s="404">
        <v>45104</v>
      </c>
      <c r="E1298" t="s">
        <v>2779</v>
      </c>
      <c r="F1298">
        <v>18.559999999999999</v>
      </c>
      <c r="H1298" t="s">
        <v>1183</v>
      </c>
    </row>
    <row r="1299" spans="1:8" x14ac:dyDescent="0.25">
      <c r="A1299">
        <v>7457</v>
      </c>
      <c r="B1299" t="s">
        <v>71</v>
      </c>
      <c r="C1299">
        <v>240</v>
      </c>
      <c r="D1299" s="404">
        <v>45117</v>
      </c>
      <c r="E1299" t="s">
        <v>2779</v>
      </c>
      <c r="F1299">
        <v>18.559999999999999</v>
      </c>
      <c r="H1299" t="s">
        <v>1183</v>
      </c>
    </row>
    <row r="1300" spans="1:8" x14ac:dyDescent="0.25">
      <c r="A1300">
        <v>7457</v>
      </c>
      <c r="B1300" t="s">
        <v>71</v>
      </c>
      <c r="C1300">
        <v>240</v>
      </c>
      <c r="D1300" s="404">
        <v>45154</v>
      </c>
      <c r="E1300" t="s">
        <v>2779</v>
      </c>
      <c r="F1300">
        <v>18.559999999999999</v>
      </c>
      <c r="H1300" t="s">
        <v>1183</v>
      </c>
    </row>
    <row r="1301" spans="1:8" x14ac:dyDescent="0.25">
      <c r="A1301">
        <v>7457</v>
      </c>
      <c r="B1301" t="s">
        <v>71</v>
      </c>
      <c r="C1301">
        <v>240</v>
      </c>
      <c r="D1301" s="404">
        <v>45161</v>
      </c>
      <c r="E1301" t="s">
        <v>2779</v>
      </c>
      <c r="F1301">
        <v>18.559999999999999</v>
      </c>
      <c r="H1301" t="s">
        <v>1183</v>
      </c>
    </row>
    <row r="1302" spans="1:8" x14ac:dyDescent="0.25">
      <c r="A1302">
        <v>7457</v>
      </c>
      <c r="B1302" t="s">
        <v>71</v>
      </c>
      <c r="C1302">
        <v>240</v>
      </c>
      <c r="D1302" s="404">
        <v>45191</v>
      </c>
      <c r="E1302" t="s">
        <v>2779</v>
      </c>
      <c r="F1302">
        <v>18.559999999999999</v>
      </c>
      <c r="H1302" t="s">
        <v>1183</v>
      </c>
    </row>
    <row r="1303" spans="1:8" x14ac:dyDescent="0.25">
      <c r="A1303">
        <v>7457</v>
      </c>
      <c r="B1303" t="s">
        <v>71</v>
      </c>
      <c r="C1303">
        <v>240</v>
      </c>
      <c r="D1303" s="404">
        <v>45019</v>
      </c>
      <c r="E1303" t="s">
        <v>2780</v>
      </c>
      <c r="F1303">
        <v>19.2</v>
      </c>
      <c r="H1303" t="s">
        <v>1183</v>
      </c>
    </row>
    <row r="1304" spans="1:8" x14ac:dyDescent="0.25">
      <c r="A1304">
        <v>7457</v>
      </c>
      <c r="B1304" t="s">
        <v>71</v>
      </c>
      <c r="C1304">
        <v>240</v>
      </c>
      <c r="D1304" s="404">
        <v>45083</v>
      </c>
      <c r="E1304" t="s">
        <v>2780</v>
      </c>
      <c r="F1304">
        <v>19.2</v>
      </c>
      <c r="H1304" t="s">
        <v>1183</v>
      </c>
    </row>
    <row r="1305" spans="1:8" x14ac:dyDescent="0.25">
      <c r="A1305">
        <v>7457</v>
      </c>
      <c r="B1305" t="s">
        <v>71</v>
      </c>
      <c r="C1305">
        <v>240</v>
      </c>
      <c r="D1305" s="404">
        <v>45125</v>
      </c>
      <c r="E1305" t="s">
        <v>2780</v>
      </c>
      <c r="F1305">
        <v>19.2</v>
      </c>
      <c r="H1305" t="s">
        <v>1183</v>
      </c>
    </row>
    <row r="1306" spans="1:8" x14ac:dyDescent="0.25">
      <c r="A1306">
        <v>7457</v>
      </c>
      <c r="B1306" t="s">
        <v>71</v>
      </c>
      <c r="C1306">
        <v>240</v>
      </c>
      <c r="D1306" s="404">
        <v>45142</v>
      </c>
      <c r="E1306" t="s">
        <v>2780</v>
      </c>
      <c r="F1306">
        <v>19.2</v>
      </c>
      <c r="H1306" t="s">
        <v>1183</v>
      </c>
    </row>
    <row r="1307" spans="1:8" x14ac:dyDescent="0.25">
      <c r="A1307">
        <v>7457</v>
      </c>
      <c r="B1307" t="s">
        <v>71</v>
      </c>
      <c r="C1307">
        <v>240</v>
      </c>
      <c r="D1307" s="404">
        <v>44988</v>
      </c>
      <c r="E1307" t="s">
        <v>2781</v>
      </c>
      <c r="F1307">
        <v>19.84</v>
      </c>
      <c r="H1307" t="s">
        <v>1183</v>
      </c>
    </row>
    <row r="1308" spans="1:8" x14ac:dyDescent="0.25">
      <c r="A1308">
        <v>7457</v>
      </c>
      <c r="B1308" t="s">
        <v>71</v>
      </c>
      <c r="C1308">
        <v>240</v>
      </c>
      <c r="D1308" s="404">
        <v>45006</v>
      </c>
      <c r="E1308" t="s">
        <v>2781</v>
      </c>
      <c r="F1308">
        <v>19.84</v>
      </c>
      <c r="H1308" t="s">
        <v>1183</v>
      </c>
    </row>
    <row r="1309" spans="1:8" x14ac:dyDescent="0.25">
      <c r="A1309">
        <v>7457</v>
      </c>
      <c r="B1309" t="s">
        <v>71</v>
      </c>
      <c r="C1309">
        <v>240</v>
      </c>
      <c r="D1309" s="404">
        <v>45028</v>
      </c>
      <c r="E1309" t="s">
        <v>2781</v>
      </c>
      <c r="F1309">
        <v>19.84</v>
      </c>
      <c r="H1309" t="s">
        <v>1183</v>
      </c>
    </row>
    <row r="1310" spans="1:8" x14ac:dyDescent="0.25">
      <c r="A1310">
        <v>7457</v>
      </c>
      <c r="B1310" t="s">
        <v>71</v>
      </c>
      <c r="C1310">
        <v>240</v>
      </c>
      <c r="D1310" s="404">
        <v>45096</v>
      </c>
      <c r="E1310" t="s">
        <v>2781</v>
      </c>
      <c r="F1310">
        <v>19.84</v>
      </c>
      <c r="H1310" t="s">
        <v>1183</v>
      </c>
    </row>
    <row r="1311" spans="1:8" x14ac:dyDescent="0.25">
      <c r="A1311">
        <v>7457</v>
      </c>
      <c r="B1311" t="s">
        <v>71</v>
      </c>
      <c r="C1311">
        <v>240</v>
      </c>
      <c r="D1311" s="404">
        <v>45111</v>
      </c>
      <c r="E1311" t="s">
        <v>2781</v>
      </c>
      <c r="F1311">
        <v>19.84</v>
      </c>
      <c r="H1311" t="s">
        <v>1183</v>
      </c>
    </row>
    <row r="1312" spans="1:8" x14ac:dyDescent="0.25">
      <c r="A1312">
        <v>7457</v>
      </c>
      <c r="B1312" t="s">
        <v>71</v>
      </c>
      <c r="C1312">
        <v>240</v>
      </c>
      <c r="D1312" s="404">
        <v>45132</v>
      </c>
      <c r="E1312" t="s">
        <v>2781</v>
      </c>
      <c r="F1312">
        <v>19.84</v>
      </c>
      <c r="H1312" t="s">
        <v>1183</v>
      </c>
    </row>
    <row r="1313" spans="1:8" x14ac:dyDescent="0.25">
      <c r="A1313">
        <v>7457</v>
      </c>
      <c r="B1313" t="s">
        <v>71</v>
      </c>
      <c r="C1313">
        <v>240</v>
      </c>
      <c r="D1313" s="404">
        <v>44993</v>
      </c>
      <c r="E1313" t="s">
        <v>2782</v>
      </c>
      <c r="F1313">
        <v>20.16</v>
      </c>
      <c r="H1313" t="s">
        <v>1183</v>
      </c>
    </row>
    <row r="1314" spans="1:8" x14ac:dyDescent="0.25">
      <c r="A1314">
        <v>7457</v>
      </c>
      <c r="B1314" t="s">
        <v>71</v>
      </c>
      <c r="C1314">
        <v>240</v>
      </c>
      <c r="D1314" s="404">
        <v>45000</v>
      </c>
      <c r="E1314" t="s">
        <v>2782</v>
      </c>
      <c r="F1314">
        <v>20.16</v>
      </c>
      <c r="H1314" t="s">
        <v>1183</v>
      </c>
    </row>
    <row r="1315" spans="1:8" x14ac:dyDescent="0.25">
      <c r="A1315">
        <v>7457</v>
      </c>
      <c r="B1315" t="s">
        <v>71</v>
      </c>
      <c r="C1315">
        <v>240</v>
      </c>
      <c r="D1315" s="404">
        <v>45021</v>
      </c>
      <c r="E1315" t="s">
        <v>2782</v>
      </c>
      <c r="F1315">
        <v>20.16</v>
      </c>
      <c r="H1315" t="s">
        <v>1183</v>
      </c>
    </row>
    <row r="1316" spans="1:8" x14ac:dyDescent="0.25">
      <c r="A1316">
        <v>7457</v>
      </c>
      <c r="B1316" t="s">
        <v>71</v>
      </c>
      <c r="C1316">
        <v>240</v>
      </c>
      <c r="D1316" s="404">
        <v>45065</v>
      </c>
      <c r="E1316" t="s">
        <v>2782</v>
      </c>
      <c r="F1316">
        <v>20.16</v>
      </c>
      <c r="H1316" t="s">
        <v>1183</v>
      </c>
    </row>
    <row r="1317" spans="1:8" x14ac:dyDescent="0.25">
      <c r="A1317">
        <v>7457</v>
      </c>
      <c r="B1317" t="s">
        <v>71</v>
      </c>
      <c r="C1317">
        <v>240</v>
      </c>
      <c r="D1317" s="404">
        <v>45133</v>
      </c>
      <c r="E1317" t="s">
        <v>2782</v>
      </c>
      <c r="F1317">
        <v>20.16</v>
      </c>
      <c r="H1317" t="s">
        <v>1183</v>
      </c>
    </row>
    <row r="1318" spans="1:8" x14ac:dyDescent="0.25">
      <c r="A1318">
        <v>7457</v>
      </c>
      <c r="B1318" t="s">
        <v>71</v>
      </c>
      <c r="C1318">
        <v>240</v>
      </c>
      <c r="D1318" s="404">
        <v>45190</v>
      </c>
      <c r="E1318" t="s">
        <v>2782</v>
      </c>
      <c r="F1318">
        <v>20.16</v>
      </c>
      <c r="H1318" t="s">
        <v>1183</v>
      </c>
    </row>
    <row r="1319" spans="1:8" x14ac:dyDescent="0.25">
      <c r="A1319">
        <v>7457</v>
      </c>
      <c r="B1319" t="s">
        <v>71</v>
      </c>
      <c r="C1319">
        <v>240</v>
      </c>
      <c r="D1319" s="404">
        <v>45021</v>
      </c>
      <c r="E1319" t="s">
        <v>2783</v>
      </c>
      <c r="F1319">
        <v>20.8</v>
      </c>
      <c r="H1319" t="s">
        <v>1183</v>
      </c>
    </row>
    <row r="1320" spans="1:8" x14ac:dyDescent="0.25">
      <c r="A1320">
        <v>7457</v>
      </c>
      <c r="B1320" t="s">
        <v>71</v>
      </c>
      <c r="C1320">
        <v>240</v>
      </c>
      <c r="D1320" s="404">
        <v>45161</v>
      </c>
      <c r="E1320" t="s">
        <v>2783</v>
      </c>
      <c r="F1320">
        <v>20.8</v>
      </c>
      <c r="H1320" t="s">
        <v>1183</v>
      </c>
    </row>
    <row r="1321" spans="1:8" x14ac:dyDescent="0.25">
      <c r="A1321">
        <v>7457</v>
      </c>
      <c r="B1321" t="s">
        <v>71</v>
      </c>
      <c r="C1321">
        <v>240</v>
      </c>
      <c r="D1321" s="404">
        <v>45175</v>
      </c>
      <c r="E1321" t="s">
        <v>2783</v>
      </c>
      <c r="F1321">
        <v>20.8</v>
      </c>
      <c r="H1321" t="s">
        <v>1183</v>
      </c>
    </row>
    <row r="1322" spans="1:8" x14ac:dyDescent="0.25">
      <c r="A1322">
        <v>7457</v>
      </c>
      <c r="B1322" t="s">
        <v>71</v>
      </c>
      <c r="C1322">
        <v>240</v>
      </c>
      <c r="D1322" s="404">
        <v>44988</v>
      </c>
      <c r="E1322" t="s">
        <v>2784</v>
      </c>
      <c r="F1322">
        <v>21.44</v>
      </c>
      <c r="H1322" t="s">
        <v>1183</v>
      </c>
    </row>
    <row r="1323" spans="1:8" x14ac:dyDescent="0.25">
      <c r="A1323">
        <v>7457</v>
      </c>
      <c r="B1323" t="s">
        <v>71</v>
      </c>
      <c r="C1323">
        <v>240</v>
      </c>
      <c r="D1323" s="404">
        <v>45070</v>
      </c>
      <c r="E1323" t="s">
        <v>2784</v>
      </c>
      <c r="F1323">
        <v>21.44</v>
      </c>
      <c r="H1323" t="s">
        <v>1183</v>
      </c>
    </row>
    <row r="1324" spans="1:8" x14ac:dyDescent="0.25">
      <c r="A1324">
        <v>7457</v>
      </c>
      <c r="B1324" t="s">
        <v>71</v>
      </c>
      <c r="C1324">
        <v>240</v>
      </c>
      <c r="D1324" s="404">
        <v>45133</v>
      </c>
      <c r="E1324" t="s">
        <v>2784</v>
      </c>
      <c r="F1324">
        <v>21.44</v>
      </c>
      <c r="H1324" t="s">
        <v>1183</v>
      </c>
    </row>
    <row r="1325" spans="1:8" x14ac:dyDescent="0.25">
      <c r="A1325">
        <v>7457</v>
      </c>
      <c r="B1325" t="s">
        <v>71</v>
      </c>
      <c r="C1325">
        <v>240</v>
      </c>
      <c r="D1325" s="404">
        <v>45170</v>
      </c>
      <c r="E1325" t="s">
        <v>2784</v>
      </c>
      <c r="F1325">
        <v>21.44</v>
      </c>
      <c r="H1325" t="s">
        <v>1183</v>
      </c>
    </row>
    <row r="1326" spans="1:8" x14ac:dyDescent="0.25">
      <c r="A1326">
        <v>7457</v>
      </c>
      <c r="B1326" t="s">
        <v>71</v>
      </c>
      <c r="C1326">
        <v>240</v>
      </c>
      <c r="D1326" s="404">
        <v>45190</v>
      </c>
      <c r="E1326" t="s">
        <v>2784</v>
      </c>
      <c r="F1326">
        <v>21.44</v>
      </c>
      <c r="H1326" t="s">
        <v>1183</v>
      </c>
    </row>
    <row r="1327" spans="1:8" x14ac:dyDescent="0.25">
      <c r="A1327">
        <v>7457</v>
      </c>
      <c r="B1327" t="s">
        <v>71</v>
      </c>
      <c r="C1327">
        <v>240</v>
      </c>
      <c r="D1327" s="404">
        <v>44991</v>
      </c>
      <c r="E1327" t="s">
        <v>2785</v>
      </c>
      <c r="F1327">
        <v>21.76</v>
      </c>
      <c r="H1327" t="s">
        <v>1183</v>
      </c>
    </row>
    <row r="1328" spans="1:8" x14ac:dyDescent="0.25">
      <c r="A1328">
        <v>7457</v>
      </c>
      <c r="B1328" t="s">
        <v>71</v>
      </c>
      <c r="C1328">
        <v>240</v>
      </c>
      <c r="D1328" s="404">
        <v>44992</v>
      </c>
      <c r="E1328" t="s">
        <v>2785</v>
      </c>
      <c r="F1328">
        <v>21.76</v>
      </c>
      <c r="H1328" t="s">
        <v>1183</v>
      </c>
    </row>
    <row r="1329" spans="1:8" x14ac:dyDescent="0.25">
      <c r="A1329">
        <v>7457</v>
      </c>
      <c r="B1329" t="s">
        <v>71</v>
      </c>
      <c r="C1329">
        <v>240</v>
      </c>
      <c r="D1329" s="404">
        <v>45031</v>
      </c>
      <c r="E1329" t="s">
        <v>2785</v>
      </c>
      <c r="F1329">
        <v>21.76</v>
      </c>
      <c r="H1329" t="s">
        <v>1183</v>
      </c>
    </row>
    <row r="1330" spans="1:8" x14ac:dyDescent="0.25">
      <c r="A1330">
        <v>7457</v>
      </c>
      <c r="B1330" t="s">
        <v>71</v>
      </c>
      <c r="C1330">
        <v>240</v>
      </c>
      <c r="D1330" s="404">
        <v>45063</v>
      </c>
      <c r="E1330" t="s">
        <v>2785</v>
      </c>
      <c r="F1330">
        <v>21.76</v>
      </c>
      <c r="H1330" t="s">
        <v>1183</v>
      </c>
    </row>
    <row r="1331" spans="1:8" x14ac:dyDescent="0.25">
      <c r="A1331">
        <v>7457</v>
      </c>
      <c r="B1331" t="s">
        <v>71</v>
      </c>
      <c r="C1331">
        <v>240</v>
      </c>
      <c r="D1331" s="404">
        <v>45098</v>
      </c>
      <c r="E1331" t="s">
        <v>2785</v>
      </c>
      <c r="F1331">
        <v>21.76</v>
      </c>
      <c r="H1331" t="s">
        <v>1183</v>
      </c>
    </row>
    <row r="1332" spans="1:8" x14ac:dyDescent="0.25">
      <c r="A1332">
        <v>7457</v>
      </c>
      <c r="B1332" t="s">
        <v>71</v>
      </c>
      <c r="C1332">
        <v>240</v>
      </c>
      <c r="D1332" s="404">
        <v>45097</v>
      </c>
      <c r="E1332" t="s">
        <v>2786</v>
      </c>
      <c r="F1332">
        <v>22.4</v>
      </c>
      <c r="H1332" t="s">
        <v>1183</v>
      </c>
    </row>
    <row r="1333" spans="1:8" x14ac:dyDescent="0.25">
      <c r="A1333">
        <v>7457</v>
      </c>
      <c r="B1333" t="s">
        <v>71</v>
      </c>
      <c r="C1333">
        <v>240</v>
      </c>
      <c r="D1333" s="404">
        <v>45146</v>
      </c>
      <c r="E1333" t="s">
        <v>2786</v>
      </c>
      <c r="F1333">
        <v>22.4</v>
      </c>
      <c r="H1333" t="s">
        <v>1183</v>
      </c>
    </row>
    <row r="1334" spans="1:8" x14ac:dyDescent="0.25">
      <c r="A1334">
        <v>7457</v>
      </c>
      <c r="B1334" t="s">
        <v>71</v>
      </c>
      <c r="C1334">
        <v>240</v>
      </c>
      <c r="D1334" s="404">
        <v>45163</v>
      </c>
      <c r="E1334" t="s">
        <v>2786</v>
      </c>
      <c r="F1334">
        <v>22.4</v>
      </c>
      <c r="H1334" t="s">
        <v>1183</v>
      </c>
    </row>
    <row r="1335" spans="1:8" x14ac:dyDescent="0.25">
      <c r="A1335">
        <v>7457</v>
      </c>
      <c r="B1335" t="s">
        <v>71</v>
      </c>
      <c r="C1335">
        <v>240</v>
      </c>
      <c r="D1335" s="404">
        <v>45184</v>
      </c>
      <c r="E1335" t="s">
        <v>2786</v>
      </c>
      <c r="F1335">
        <v>22.4</v>
      </c>
      <c r="H1335" t="s">
        <v>1183</v>
      </c>
    </row>
    <row r="1336" spans="1:8" x14ac:dyDescent="0.25">
      <c r="A1336">
        <v>7457</v>
      </c>
      <c r="B1336" t="s">
        <v>71</v>
      </c>
      <c r="C1336">
        <v>240</v>
      </c>
      <c r="D1336" s="404">
        <v>45000</v>
      </c>
      <c r="E1336" t="s">
        <v>2787</v>
      </c>
      <c r="F1336">
        <v>23.04</v>
      </c>
      <c r="H1336" t="s">
        <v>1183</v>
      </c>
    </row>
    <row r="1337" spans="1:8" x14ac:dyDescent="0.25">
      <c r="A1337">
        <v>7457</v>
      </c>
      <c r="B1337" t="s">
        <v>71</v>
      </c>
      <c r="C1337">
        <v>240</v>
      </c>
      <c r="D1337" s="404">
        <v>45175</v>
      </c>
      <c r="E1337" t="s">
        <v>2787</v>
      </c>
      <c r="F1337">
        <v>23.04</v>
      </c>
      <c r="H1337" t="s">
        <v>1183</v>
      </c>
    </row>
    <row r="1338" spans="1:8" x14ac:dyDescent="0.25">
      <c r="A1338">
        <v>7457</v>
      </c>
      <c r="B1338" t="s">
        <v>71</v>
      </c>
      <c r="C1338">
        <v>240</v>
      </c>
      <c r="D1338" s="404">
        <v>45091</v>
      </c>
      <c r="E1338" t="s">
        <v>2788</v>
      </c>
      <c r="F1338">
        <v>23.36</v>
      </c>
      <c r="H1338" t="s">
        <v>1183</v>
      </c>
    </row>
    <row r="1339" spans="1:8" x14ac:dyDescent="0.25">
      <c r="A1339">
        <v>7457</v>
      </c>
      <c r="B1339" t="s">
        <v>71</v>
      </c>
      <c r="C1339">
        <v>240</v>
      </c>
      <c r="D1339" s="404">
        <v>45007</v>
      </c>
      <c r="E1339" t="s">
        <v>2789</v>
      </c>
      <c r="F1339">
        <v>24</v>
      </c>
      <c r="H1339" t="s">
        <v>1183</v>
      </c>
    </row>
    <row r="1340" spans="1:8" x14ac:dyDescent="0.25">
      <c r="A1340">
        <v>7457</v>
      </c>
      <c r="B1340" t="s">
        <v>71</v>
      </c>
      <c r="C1340">
        <v>240</v>
      </c>
      <c r="D1340" s="404">
        <v>45105</v>
      </c>
      <c r="E1340" t="s">
        <v>2789</v>
      </c>
      <c r="F1340">
        <v>24</v>
      </c>
      <c r="H1340" t="s">
        <v>1183</v>
      </c>
    </row>
    <row r="1341" spans="1:8" x14ac:dyDescent="0.25">
      <c r="A1341">
        <v>7457</v>
      </c>
      <c r="B1341" t="s">
        <v>71</v>
      </c>
      <c r="C1341">
        <v>240</v>
      </c>
      <c r="D1341" s="404">
        <v>45002</v>
      </c>
      <c r="E1341" t="s">
        <v>2790</v>
      </c>
      <c r="F1341">
        <v>24.64</v>
      </c>
      <c r="H1341" t="s">
        <v>1183</v>
      </c>
    </row>
    <row r="1342" spans="1:8" x14ac:dyDescent="0.25">
      <c r="A1342">
        <v>7457</v>
      </c>
      <c r="B1342" t="s">
        <v>71</v>
      </c>
      <c r="C1342">
        <v>240</v>
      </c>
      <c r="D1342" s="404">
        <v>45089</v>
      </c>
      <c r="E1342" t="s">
        <v>2790</v>
      </c>
      <c r="F1342">
        <v>24.64</v>
      </c>
      <c r="H1342" t="s">
        <v>1183</v>
      </c>
    </row>
    <row r="1343" spans="1:8" x14ac:dyDescent="0.25">
      <c r="A1343">
        <v>7457</v>
      </c>
      <c r="B1343" t="s">
        <v>71</v>
      </c>
      <c r="C1343">
        <v>240</v>
      </c>
      <c r="D1343" s="404">
        <v>45159</v>
      </c>
      <c r="E1343" t="s">
        <v>2790</v>
      </c>
      <c r="F1343">
        <v>24.64</v>
      </c>
      <c r="H1343" t="s">
        <v>1183</v>
      </c>
    </row>
    <row r="1344" spans="1:8" x14ac:dyDescent="0.25">
      <c r="A1344">
        <v>7457</v>
      </c>
      <c r="B1344" t="s">
        <v>71</v>
      </c>
      <c r="C1344">
        <v>240</v>
      </c>
      <c r="D1344" s="404">
        <v>45147</v>
      </c>
      <c r="E1344" t="s">
        <v>2791</v>
      </c>
      <c r="F1344">
        <v>24.96</v>
      </c>
      <c r="H1344" t="s">
        <v>1183</v>
      </c>
    </row>
    <row r="1345" spans="1:8" x14ac:dyDescent="0.25">
      <c r="A1345">
        <v>7457</v>
      </c>
      <c r="B1345" t="s">
        <v>71</v>
      </c>
      <c r="C1345">
        <v>240</v>
      </c>
      <c r="D1345" s="404">
        <v>45187</v>
      </c>
      <c r="E1345" t="s">
        <v>2791</v>
      </c>
      <c r="F1345">
        <v>24.96</v>
      </c>
      <c r="H1345" t="s">
        <v>1183</v>
      </c>
    </row>
    <row r="1346" spans="1:8" x14ac:dyDescent="0.25">
      <c r="A1346">
        <v>7457</v>
      </c>
      <c r="B1346" t="s">
        <v>71</v>
      </c>
      <c r="C1346">
        <v>240</v>
      </c>
      <c r="D1346" s="404">
        <v>44991</v>
      </c>
      <c r="E1346" t="s">
        <v>2792</v>
      </c>
      <c r="F1346">
        <v>25.6</v>
      </c>
      <c r="H1346" t="s">
        <v>1183</v>
      </c>
    </row>
    <row r="1347" spans="1:8" x14ac:dyDescent="0.25">
      <c r="A1347">
        <v>7457</v>
      </c>
      <c r="B1347" t="s">
        <v>71</v>
      </c>
      <c r="C1347">
        <v>240</v>
      </c>
      <c r="D1347" s="404">
        <v>45140</v>
      </c>
      <c r="E1347" t="s">
        <v>2792</v>
      </c>
      <c r="F1347">
        <v>25.6</v>
      </c>
      <c r="H1347" t="s">
        <v>1183</v>
      </c>
    </row>
    <row r="1348" spans="1:8" x14ac:dyDescent="0.25">
      <c r="A1348">
        <v>7457</v>
      </c>
      <c r="B1348" t="s">
        <v>71</v>
      </c>
      <c r="C1348">
        <v>240</v>
      </c>
      <c r="D1348" s="404">
        <v>45163</v>
      </c>
      <c r="E1348" t="s">
        <v>2792</v>
      </c>
      <c r="F1348">
        <v>25.6</v>
      </c>
      <c r="H1348" t="s">
        <v>1183</v>
      </c>
    </row>
    <row r="1349" spans="1:8" x14ac:dyDescent="0.25">
      <c r="A1349">
        <v>7457</v>
      </c>
      <c r="B1349" t="s">
        <v>71</v>
      </c>
      <c r="C1349">
        <v>240</v>
      </c>
      <c r="D1349" s="404">
        <v>45020</v>
      </c>
      <c r="E1349" t="s">
        <v>2793</v>
      </c>
      <c r="F1349">
        <v>26.24</v>
      </c>
      <c r="H1349" t="s">
        <v>1183</v>
      </c>
    </row>
    <row r="1350" spans="1:8" x14ac:dyDescent="0.25">
      <c r="A1350">
        <v>7457</v>
      </c>
      <c r="B1350" t="s">
        <v>71</v>
      </c>
      <c r="C1350">
        <v>240</v>
      </c>
      <c r="D1350" s="404">
        <v>45061</v>
      </c>
      <c r="E1350" t="s">
        <v>2793</v>
      </c>
      <c r="F1350">
        <v>26.24</v>
      </c>
      <c r="H1350" t="s">
        <v>1183</v>
      </c>
    </row>
    <row r="1351" spans="1:8" x14ac:dyDescent="0.25">
      <c r="A1351">
        <v>7457</v>
      </c>
      <c r="B1351" t="s">
        <v>71</v>
      </c>
      <c r="C1351">
        <v>240</v>
      </c>
      <c r="D1351" s="404">
        <v>45068</v>
      </c>
      <c r="E1351" t="s">
        <v>2793</v>
      </c>
      <c r="F1351">
        <v>26.24</v>
      </c>
      <c r="H1351" t="s">
        <v>1183</v>
      </c>
    </row>
    <row r="1352" spans="1:8" x14ac:dyDescent="0.25">
      <c r="A1352">
        <v>7457</v>
      </c>
      <c r="B1352" t="s">
        <v>71</v>
      </c>
      <c r="C1352">
        <v>240</v>
      </c>
      <c r="D1352" s="404">
        <v>45090</v>
      </c>
      <c r="E1352" t="s">
        <v>2793</v>
      </c>
      <c r="F1352">
        <v>26.24</v>
      </c>
      <c r="H1352" t="s">
        <v>1183</v>
      </c>
    </row>
    <row r="1353" spans="1:8" x14ac:dyDescent="0.25">
      <c r="A1353">
        <v>7457</v>
      </c>
      <c r="B1353" t="s">
        <v>71</v>
      </c>
      <c r="C1353">
        <v>240</v>
      </c>
      <c r="D1353" s="404">
        <v>45108</v>
      </c>
      <c r="E1353" t="s">
        <v>2793</v>
      </c>
      <c r="F1353">
        <v>26.24</v>
      </c>
      <c r="H1353" t="s">
        <v>1183</v>
      </c>
    </row>
    <row r="1354" spans="1:8" x14ac:dyDescent="0.25">
      <c r="A1354">
        <v>7457</v>
      </c>
      <c r="B1354" t="s">
        <v>71</v>
      </c>
      <c r="C1354">
        <v>240</v>
      </c>
      <c r="D1354" s="404">
        <v>45189</v>
      </c>
      <c r="E1354" t="s">
        <v>2793</v>
      </c>
      <c r="F1354">
        <v>26.24</v>
      </c>
      <c r="H1354" t="s">
        <v>1183</v>
      </c>
    </row>
    <row r="1355" spans="1:8" x14ac:dyDescent="0.25">
      <c r="A1355">
        <v>7457</v>
      </c>
      <c r="B1355" t="s">
        <v>71</v>
      </c>
      <c r="C1355">
        <v>240</v>
      </c>
      <c r="D1355" s="404">
        <v>45006</v>
      </c>
      <c r="E1355" t="s">
        <v>2794</v>
      </c>
      <c r="F1355">
        <v>26.56</v>
      </c>
      <c r="H1355" t="s">
        <v>1183</v>
      </c>
    </row>
    <row r="1356" spans="1:8" x14ac:dyDescent="0.25">
      <c r="A1356">
        <v>7457</v>
      </c>
      <c r="B1356" t="s">
        <v>71</v>
      </c>
      <c r="C1356">
        <v>240</v>
      </c>
      <c r="D1356" s="404">
        <v>45031</v>
      </c>
      <c r="E1356" t="s">
        <v>2794</v>
      </c>
      <c r="F1356">
        <v>26.56</v>
      </c>
      <c r="H1356" t="s">
        <v>1183</v>
      </c>
    </row>
    <row r="1357" spans="1:8" x14ac:dyDescent="0.25">
      <c r="A1357">
        <v>7457</v>
      </c>
      <c r="B1357" t="s">
        <v>71</v>
      </c>
      <c r="C1357">
        <v>240</v>
      </c>
      <c r="D1357" s="404">
        <v>45070</v>
      </c>
      <c r="E1357" t="s">
        <v>2794</v>
      </c>
      <c r="F1357">
        <v>26.56</v>
      </c>
      <c r="H1357" t="s">
        <v>1183</v>
      </c>
    </row>
    <row r="1358" spans="1:8" x14ac:dyDescent="0.25">
      <c r="A1358">
        <v>7457</v>
      </c>
      <c r="B1358" t="s">
        <v>71</v>
      </c>
      <c r="C1358">
        <v>240</v>
      </c>
      <c r="D1358" s="404">
        <v>45128</v>
      </c>
      <c r="E1358" t="s">
        <v>2794</v>
      </c>
      <c r="F1358">
        <v>26.56</v>
      </c>
      <c r="H1358" t="s">
        <v>1183</v>
      </c>
    </row>
    <row r="1359" spans="1:8" x14ac:dyDescent="0.25">
      <c r="A1359">
        <v>7457</v>
      </c>
      <c r="B1359" t="s">
        <v>71</v>
      </c>
      <c r="C1359">
        <v>240</v>
      </c>
      <c r="D1359" s="404">
        <v>45166</v>
      </c>
      <c r="E1359" t="s">
        <v>2794</v>
      </c>
      <c r="F1359">
        <v>26.56</v>
      </c>
      <c r="H1359" t="s">
        <v>1183</v>
      </c>
    </row>
    <row r="1360" spans="1:8" x14ac:dyDescent="0.25">
      <c r="A1360">
        <v>7457</v>
      </c>
      <c r="B1360" t="s">
        <v>71</v>
      </c>
      <c r="C1360">
        <v>240</v>
      </c>
      <c r="D1360" s="404">
        <v>45182</v>
      </c>
      <c r="E1360" t="s">
        <v>2794</v>
      </c>
      <c r="F1360">
        <v>26.56</v>
      </c>
      <c r="H1360" t="s">
        <v>1183</v>
      </c>
    </row>
    <row r="1361" spans="1:8" x14ac:dyDescent="0.25">
      <c r="A1361">
        <v>7457</v>
      </c>
      <c r="B1361" t="s">
        <v>71</v>
      </c>
      <c r="C1361">
        <v>240</v>
      </c>
      <c r="D1361" s="404">
        <v>44986</v>
      </c>
      <c r="E1361" t="s">
        <v>2795</v>
      </c>
      <c r="F1361">
        <v>27.2</v>
      </c>
      <c r="H1361" t="s">
        <v>1183</v>
      </c>
    </row>
    <row r="1362" spans="1:8" x14ac:dyDescent="0.25">
      <c r="A1362">
        <v>7457</v>
      </c>
      <c r="B1362" t="s">
        <v>71</v>
      </c>
      <c r="C1362">
        <v>240</v>
      </c>
      <c r="D1362" s="404">
        <v>44992</v>
      </c>
      <c r="E1362" t="s">
        <v>2795</v>
      </c>
      <c r="F1362">
        <v>27.2</v>
      </c>
      <c r="H1362" t="s">
        <v>1183</v>
      </c>
    </row>
    <row r="1363" spans="1:8" x14ac:dyDescent="0.25">
      <c r="A1363">
        <v>7457</v>
      </c>
      <c r="B1363" t="s">
        <v>71</v>
      </c>
      <c r="C1363">
        <v>240</v>
      </c>
      <c r="D1363" s="404">
        <v>45027</v>
      </c>
      <c r="E1363" t="s">
        <v>2795</v>
      </c>
      <c r="F1363">
        <v>27.2</v>
      </c>
      <c r="H1363" t="s">
        <v>1183</v>
      </c>
    </row>
    <row r="1364" spans="1:8" x14ac:dyDescent="0.25">
      <c r="A1364">
        <v>7457</v>
      </c>
      <c r="B1364" t="s">
        <v>71</v>
      </c>
      <c r="C1364">
        <v>240</v>
      </c>
      <c r="D1364" s="404">
        <v>45065</v>
      </c>
      <c r="E1364" t="s">
        <v>2795</v>
      </c>
      <c r="F1364">
        <v>27.2</v>
      </c>
      <c r="H1364" t="s">
        <v>1183</v>
      </c>
    </row>
    <row r="1365" spans="1:8" x14ac:dyDescent="0.25">
      <c r="A1365">
        <v>7457</v>
      </c>
      <c r="B1365" t="s">
        <v>71</v>
      </c>
      <c r="C1365">
        <v>240</v>
      </c>
      <c r="D1365" s="404">
        <v>45100</v>
      </c>
      <c r="E1365" t="s">
        <v>2795</v>
      </c>
      <c r="F1365">
        <v>27.2</v>
      </c>
      <c r="H1365" t="s">
        <v>1183</v>
      </c>
    </row>
    <row r="1366" spans="1:8" x14ac:dyDescent="0.25">
      <c r="A1366">
        <v>7457</v>
      </c>
      <c r="B1366" t="s">
        <v>71</v>
      </c>
      <c r="C1366">
        <v>240</v>
      </c>
      <c r="D1366" s="404">
        <v>45100</v>
      </c>
      <c r="E1366" t="s">
        <v>2795</v>
      </c>
      <c r="F1366">
        <v>27.2</v>
      </c>
      <c r="H1366" t="s">
        <v>1183</v>
      </c>
    </row>
    <row r="1367" spans="1:8" x14ac:dyDescent="0.25">
      <c r="A1367">
        <v>7457</v>
      </c>
      <c r="B1367" t="s">
        <v>71</v>
      </c>
      <c r="C1367">
        <v>240</v>
      </c>
      <c r="D1367" s="404">
        <v>45117</v>
      </c>
      <c r="E1367" t="s">
        <v>2795</v>
      </c>
      <c r="F1367">
        <v>27.2</v>
      </c>
      <c r="H1367" t="s">
        <v>1183</v>
      </c>
    </row>
    <row r="1368" spans="1:8" x14ac:dyDescent="0.25">
      <c r="A1368">
        <v>7457</v>
      </c>
      <c r="B1368" t="s">
        <v>71</v>
      </c>
      <c r="C1368">
        <v>240</v>
      </c>
      <c r="D1368" s="404">
        <v>45030</v>
      </c>
      <c r="E1368" t="s">
        <v>2796</v>
      </c>
      <c r="F1368">
        <v>27.84</v>
      </c>
      <c r="H1368" t="s">
        <v>1183</v>
      </c>
    </row>
    <row r="1369" spans="1:8" x14ac:dyDescent="0.25">
      <c r="A1369">
        <v>7457</v>
      </c>
      <c r="B1369" t="s">
        <v>71</v>
      </c>
      <c r="C1369">
        <v>240</v>
      </c>
      <c r="D1369" s="404">
        <v>45061</v>
      </c>
      <c r="E1369" t="s">
        <v>2796</v>
      </c>
      <c r="F1369">
        <v>27.84</v>
      </c>
      <c r="H1369" t="s">
        <v>1183</v>
      </c>
    </row>
    <row r="1370" spans="1:8" x14ac:dyDescent="0.25">
      <c r="A1370">
        <v>7457</v>
      </c>
      <c r="B1370" t="s">
        <v>71</v>
      </c>
      <c r="C1370">
        <v>240</v>
      </c>
      <c r="D1370" s="404">
        <v>45187</v>
      </c>
      <c r="E1370" t="s">
        <v>2796</v>
      </c>
      <c r="F1370">
        <v>27.84</v>
      </c>
      <c r="H1370" t="s">
        <v>1183</v>
      </c>
    </row>
    <row r="1371" spans="1:8" x14ac:dyDescent="0.25">
      <c r="A1371">
        <v>7457</v>
      </c>
      <c r="B1371" t="s">
        <v>71</v>
      </c>
      <c r="C1371">
        <v>240</v>
      </c>
      <c r="D1371" s="404">
        <v>45016</v>
      </c>
      <c r="E1371" t="s">
        <v>2797</v>
      </c>
      <c r="F1371">
        <v>28.16</v>
      </c>
      <c r="H1371" t="s">
        <v>1183</v>
      </c>
    </row>
    <row r="1372" spans="1:8" x14ac:dyDescent="0.25">
      <c r="A1372">
        <v>7457</v>
      </c>
      <c r="B1372" t="s">
        <v>71</v>
      </c>
      <c r="C1372">
        <v>240</v>
      </c>
      <c r="D1372" s="404">
        <v>45147</v>
      </c>
      <c r="E1372" t="s">
        <v>2797</v>
      </c>
      <c r="F1372">
        <v>28.16</v>
      </c>
      <c r="H1372" t="s">
        <v>1183</v>
      </c>
    </row>
    <row r="1373" spans="1:8" x14ac:dyDescent="0.25">
      <c r="A1373">
        <v>7457</v>
      </c>
      <c r="B1373" t="s">
        <v>71</v>
      </c>
      <c r="C1373">
        <v>240</v>
      </c>
      <c r="D1373" s="404">
        <v>45154</v>
      </c>
      <c r="E1373" t="s">
        <v>2797</v>
      </c>
      <c r="F1373">
        <v>28.16</v>
      </c>
      <c r="H1373" t="s">
        <v>1183</v>
      </c>
    </row>
    <row r="1374" spans="1:8" x14ac:dyDescent="0.25">
      <c r="A1374">
        <v>7457</v>
      </c>
      <c r="B1374" t="s">
        <v>71</v>
      </c>
      <c r="C1374">
        <v>240</v>
      </c>
      <c r="D1374" s="404">
        <v>45159</v>
      </c>
      <c r="E1374" t="s">
        <v>2797</v>
      </c>
      <c r="F1374">
        <v>28.16</v>
      </c>
      <c r="H1374" t="s">
        <v>1183</v>
      </c>
    </row>
    <row r="1375" spans="1:8" x14ac:dyDescent="0.25">
      <c r="A1375">
        <v>7457</v>
      </c>
      <c r="B1375" t="s">
        <v>71</v>
      </c>
      <c r="C1375">
        <v>240</v>
      </c>
      <c r="D1375" s="404">
        <v>45149</v>
      </c>
      <c r="E1375" t="s">
        <v>2798</v>
      </c>
      <c r="F1375">
        <v>28.8</v>
      </c>
      <c r="H1375" t="s">
        <v>1183</v>
      </c>
    </row>
    <row r="1376" spans="1:8" x14ac:dyDescent="0.25">
      <c r="A1376">
        <v>7457</v>
      </c>
      <c r="B1376" t="s">
        <v>71</v>
      </c>
      <c r="C1376">
        <v>240</v>
      </c>
      <c r="D1376" s="404">
        <v>45132</v>
      </c>
      <c r="E1376" t="s">
        <v>2799</v>
      </c>
      <c r="F1376">
        <v>29.44</v>
      </c>
      <c r="H1376" t="s">
        <v>1183</v>
      </c>
    </row>
    <row r="1377" spans="1:8" x14ac:dyDescent="0.25">
      <c r="A1377">
        <v>7457</v>
      </c>
      <c r="B1377" t="s">
        <v>71</v>
      </c>
      <c r="C1377">
        <v>240</v>
      </c>
      <c r="D1377" s="404">
        <v>45020</v>
      </c>
      <c r="E1377" t="s">
        <v>2800</v>
      </c>
      <c r="F1377">
        <v>29.76</v>
      </c>
      <c r="H1377" t="s">
        <v>1183</v>
      </c>
    </row>
    <row r="1378" spans="1:8" x14ac:dyDescent="0.25">
      <c r="A1378">
        <v>7457</v>
      </c>
      <c r="B1378" t="s">
        <v>71</v>
      </c>
      <c r="C1378">
        <v>240</v>
      </c>
      <c r="D1378" s="404">
        <v>44986</v>
      </c>
      <c r="E1378" t="s">
        <v>2801</v>
      </c>
      <c r="F1378">
        <v>30.4</v>
      </c>
      <c r="H1378" t="s">
        <v>1183</v>
      </c>
    </row>
    <row r="1379" spans="1:8" x14ac:dyDescent="0.25">
      <c r="A1379">
        <v>7457</v>
      </c>
      <c r="B1379" t="s">
        <v>71</v>
      </c>
      <c r="C1379">
        <v>240</v>
      </c>
      <c r="D1379" s="404">
        <v>44993</v>
      </c>
      <c r="E1379" t="s">
        <v>2802</v>
      </c>
      <c r="F1379">
        <v>31.36</v>
      </c>
      <c r="H1379" t="s">
        <v>1183</v>
      </c>
    </row>
    <row r="1380" spans="1:8" x14ac:dyDescent="0.25">
      <c r="A1380">
        <v>7457</v>
      </c>
      <c r="B1380" t="s">
        <v>71</v>
      </c>
      <c r="C1380">
        <v>240</v>
      </c>
      <c r="D1380" s="404">
        <v>45009</v>
      </c>
      <c r="E1380" t="s">
        <v>2802</v>
      </c>
      <c r="F1380">
        <v>31.36</v>
      </c>
      <c r="H1380" t="s">
        <v>1183</v>
      </c>
    </row>
    <row r="1381" spans="1:8" x14ac:dyDescent="0.25">
      <c r="A1381">
        <v>7457</v>
      </c>
      <c r="B1381" t="s">
        <v>71</v>
      </c>
      <c r="C1381">
        <v>240</v>
      </c>
      <c r="D1381" s="404">
        <v>45111</v>
      </c>
      <c r="E1381" t="s">
        <v>2802</v>
      </c>
      <c r="F1381">
        <v>31.36</v>
      </c>
      <c r="H1381" t="s">
        <v>1183</v>
      </c>
    </row>
    <row r="1382" spans="1:8" x14ac:dyDescent="0.25">
      <c r="A1382">
        <v>7457</v>
      </c>
      <c r="B1382" t="s">
        <v>71</v>
      </c>
      <c r="C1382">
        <v>240</v>
      </c>
      <c r="D1382" s="404">
        <v>44988</v>
      </c>
      <c r="E1382" t="s">
        <v>2803</v>
      </c>
      <c r="F1382">
        <v>0</v>
      </c>
      <c r="H1382" t="s">
        <v>1183</v>
      </c>
    </row>
    <row r="1383" spans="1:8" x14ac:dyDescent="0.25">
      <c r="A1383">
        <v>7457</v>
      </c>
      <c r="B1383" t="s">
        <v>71</v>
      </c>
      <c r="C1383">
        <v>240</v>
      </c>
      <c r="D1383" s="404">
        <v>45016</v>
      </c>
      <c r="E1383" t="s">
        <v>2804</v>
      </c>
      <c r="F1383">
        <v>32</v>
      </c>
      <c r="H1383" t="s">
        <v>1183</v>
      </c>
    </row>
    <row r="1384" spans="1:8" x14ac:dyDescent="0.25">
      <c r="A1384">
        <v>7457</v>
      </c>
      <c r="B1384" t="s">
        <v>71</v>
      </c>
      <c r="C1384">
        <v>240</v>
      </c>
      <c r="D1384" s="404">
        <v>45163</v>
      </c>
      <c r="E1384" t="s">
        <v>2804</v>
      </c>
      <c r="F1384">
        <v>32</v>
      </c>
      <c r="H1384" t="s">
        <v>1183</v>
      </c>
    </row>
    <row r="1385" spans="1:8" x14ac:dyDescent="0.25">
      <c r="A1385">
        <v>7457</v>
      </c>
      <c r="B1385" t="s">
        <v>71</v>
      </c>
      <c r="C1385">
        <v>240</v>
      </c>
      <c r="D1385" s="404">
        <v>45181</v>
      </c>
      <c r="E1385" t="s">
        <v>2804</v>
      </c>
      <c r="F1385">
        <v>32</v>
      </c>
      <c r="H1385" t="s">
        <v>1183</v>
      </c>
    </row>
    <row r="1386" spans="1:8" x14ac:dyDescent="0.25">
      <c r="A1386">
        <v>7457</v>
      </c>
      <c r="B1386" t="s">
        <v>71</v>
      </c>
      <c r="C1386">
        <v>240</v>
      </c>
      <c r="D1386" s="404">
        <v>45007</v>
      </c>
      <c r="E1386" t="s">
        <v>2805</v>
      </c>
      <c r="F1386">
        <v>32.96</v>
      </c>
      <c r="H1386" t="s">
        <v>1183</v>
      </c>
    </row>
    <row r="1387" spans="1:8" x14ac:dyDescent="0.25">
      <c r="A1387">
        <v>7457</v>
      </c>
      <c r="B1387" t="s">
        <v>71</v>
      </c>
      <c r="C1387">
        <v>240</v>
      </c>
      <c r="D1387" s="404">
        <v>45028</v>
      </c>
      <c r="E1387" t="s">
        <v>2805</v>
      </c>
      <c r="F1387">
        <v>32.96</v>
      </c>
      <c r="H1387" t="s">
        <v>1183</v>
      </c>
    </row>
    <row r="1388" spans="1:8" x14ac:dyDescent="0.25">
      <c r="A1388">
        <v>7457</v>
      </c>
      <c r="B1388" t="s">
        <v>71</v>
      </c>
      <c r="C1388">
        <v>240</v>
      </c>
      <c r="D1388" s="404">
        <v>45103</v>
      </c>
      <c r="E1388" t="s">
        <v>2805</v>
      </c>
      <c r="F1388">
        <v>32.96</v>
      </c>
      <c r="H1388" t="s">
        <v>1183</v>
      </c>
    </row>
    <row r="1389" spans="1:8" x14ac:dyDescent="0.25">
      <c r="A1389">
        <v>7457</v>
      </c>
      <c r="B1389" t="s">
        <v>71</v>
      </c>
      <c r="C1389">
        <v>240</v>
      </c>
      <c r="D1389" s="404">
        <v>45126</v>
      </c>
      <c r="E1389" t="s">
        <v>2805</v>
      </c>
      <c r="F1389">
        <v>32.96</v>
      </c>
      <c r="H1389" t="s">
        <v>1183</v>
      </c>
    </row>
    <row r="1390" spans="1:8" x14ac:dyDescent="0.25">
      <c r="A1390">
        <v>7457</v>
      </c>
      <c r="B1390" t="s">
        <v>71</v>
      </c>
      <c r="C1390">
        <v>240</v>
      </c>
      <c r="D1390" s="404">
        <v>45090</v>
      </c>
      <c r="E1390" t="s">
        <v>2806</v>
      </c>
      <c r="F1390">
        <v>34.24</v>
      </c>
      <c r="H1390" t="s">
        <v>1183</v>
      </c>
    </row>
    <row r="1391" spans="1:8" x14ac:dyDescent="0.25">
      <c r="A1391">
        <v>7457</v>
      </c>
      <c r="B1391" t="s">
        <v>71</v>
      </c>
      <c r="C1391">
        <v>240</v>
      </c>
      <c r="D1391" s="404">
        <v>45096</v>
      </c>
      <c r="E1391" t="s">
        <v>2806</v>
      </c>
      <c r="F1391">
        <v>34.24</v>
      </c>
      <c r="H1391" t="s">
        <v>1183</v>
      </c>
    </row>
    <row r="1392" spans="1:8" x14ac:dyDescent="0.25">
      <c r="A1392">
        <v>7457</v>
      </c>
      <c r="B1392" t="s">
        <v>71</v>
      </c>
      <c r="C1392">
        <v>240</v>
      </c>
      <c r="D1392" s="404">
        <v>45021</v>
      </c>
      <c r="E1392" t="s">
        <v>2807</v>
      </c>
      <c r="F1392">
        <v>34.56</v>
      </c>
      <c r="H1392" t="s">
        <v>1183</v>
      </c>
    </row>
    <row r="1393" spans="1:8" x14ac:dyDescent="0.25">
      <c r="A1393">
        <v>7457</v>
      </c>
      <c r="B1393" t="s">
        <v>71</v>
      </c>
      <c r="C1393">
        <v>240</v>
      </c>
      <c r="D1393" s="404">
        <v>45166</v>
      </c>
      <c r="E1393" t="s">
        <v>2807</v>
      </c>
      <c r="F1393">
        <v>34.56</v>
      </c>
      <c r="H1393" t="s">
        <v>1183</v>
      </c>
    </row>
    <row r="1394" spans="1:8" x14ac:dyDescent="0.25">
      <c r="A1394">
        <v>7457</v>
      </c>
      <c r="B1394" t="s">
        <v>71</v>
      </c>
      <c r="C1394">
        <v>240</v>
      </c>
      <c r="D1394" s="404">
        <v>45020</v>
      </c>
      <c r="E1394" t="s">
        <v>2808</v>
      </c>
      <c r="F1394">
        <v>35.200000000000003</v>
      </c>
      <c r="H1394" t="s">
        <v>1183</v>
      </c>
    </row>
    <row r="1395" spans="1:8" x14ac:dyDescent="0.25">
      <c r="A1395">
        <v>7457</v>
      </c>
      <c r="B1395" t="s">
        <v>71</v>
      </c>
      <c r="C1395">
        <v>240</v>
      </c>
      <c r="D1395" s="404">
        <v>45096</v>
      </c>
      <c r="E1395" t="s">
        <v>2808</v>
      </c>
      <c r="F1395">
        <v>35.200000000000003</v>
      </c>
      <c r="H1395" t="s">
        <v>1183</v>
      </c>
    </row>
    <row r="1396" spans="1:8" x14ac:dyDescent="0.25">
      <c r="A1396">
        <v>7457</v>
      </c>
      <c r="B1396" t="s">
        <v>71</v>
      </c>
      <c r="C1396">
        <v>240</v>
      </c>
      <c r="D1396" s="404">
        <v>45070</v>
      </c>
      <c r="E1396" t="s">
        <v>2809</v>
      </c>
      <c r="F1396">
        <v>35.840000000000003</v>
      </c>
      <c r="H1396" t="s">
        <v>1183</v>
      </c>
    </row>
    <row r="1397" spans="1:8" x14ac:dyDescent="0.25">
      <c r="A1397">
        <v>7457</v>
      </c>
      <c r="B1397" t="s">
        <v>71</v>
      </c>
      <c r="C1397">
        <v>240</v>
      </c>
      <c r="D1397" s="404">
        <v>45014</v>
      </c>
      <c r="E1397" t="s">
        <v>2810</v>
      </c>
      <c r="F1397">
        <v>36.799999999999997</v>
      </c>
      <c r="H1397" t="s">
        <v>1183</v>
      </c>
    </row>
    <row r="1398" spans="1:8" x14ac:dyDescent="0.25">
      <c r="A1398">
        <v>7457</v>
      </c>
      <c r="B1398" t="s">
        <v>71</v>
      </c>
      <c r="C1398">
        <v>240</v>
      </c>
      <c r="D1398" s="404">
        <v>45112</v>
      </c>
      <c r="E1398" t="s">
        <v>2810</v>
      </c>
      <c r="F1398">
        <v>36.799999999999997</v>
      </c>
      <c r="H1398" t="s">
        <v>1183</v>
      </c>
    </row>
    <row r="1399" spans="1:8" x14ac:dyDescent="0.25">
      <c r="A1399">
        <v>7457</v>
      </c>
      <c r="B1399" t="s">
        <v>71</v>
      </c>
      <c r="C1399">
        <v>240</v>
      </c>
      <c r="D1399" s="404">
        <v>45013</v>
      </c>
      <c r="E1399" t="s">
        <v>2811</v>
      </c>
      <c r="F1399">
        <v>37.76</v>
      </c>
      <c r="H1399" t="s">
        <v>1183</v>
      </c>
    </row>
    <row r="1400" spans="1:8" x14ac:dyDescent="0.25">
      <c r="A1400">
        <v>7457</v>
      </c>
      <c r="B1400" t="s">
        <v>71</v>
      </c>
      <c r="C1400">
        <v>240</v>
      </c>
      <c r="D1400" s="404">
        <v>45107</v>
      </c>
      <c r="E1400" t="s">
        <v>2812</v>
      </c>
      <c r="F1400">
        <v>38.4</v>
      </c>
      <c r="H1400" t="s">
        <v>1183</v>
      </c>
    </row>
    <row r="1401" spans="1:8" x14ac:dyDescent="0.25">
      <c r="A1401">
        <v>7457</v>
      </c>
      <c r="B1401" t="s">
        <v>71</v>
      </c>
      <c r="C1401">
        <v>240</v>
      </c>
      <c r="D1401" s="404">
        <v>45093</v>
      </c>
      <c r="E1401" t="s">
        <v>2813</v>
      </c>
      <c r="F1401">
        <v>39.04</v>
      </c>
      <c r="H1401" t="s">
        <v>1183</v>
      </c>
    </row>
    <row r="1402" spans="1:8" x14ac:dyDescent="0.25">
      <c r="A1402">
        <v>7457</v>
      </c>
      <c r="B1402" t="s">
        <v>71</v>
      </c>
      <c r="C1402">
        <v>240</v>
      </c>
      <c r="D1402" s="404">
        <v>45170</v>
      </c>
      <c r="E1402" t="s">
        <v>2813</v>
      </c>
      <c r="F1402">
        <v>39.04</v>
      </c>
      <c r="H1402" t="s">
        <v>1183</v>
      </c>
    </row>
    <row r="1403" spans="1:8" x14ac:dyDescent="0.25">
      <c r="A1403">
        <v>7457</v>
      </c>
      <c r="B1403" t="s">
        <v>71</v>
      </c>
      <c r="C1403">
        <v>240</v>
      </c>
      <c r="D1403" s="404">
        <v>45076</v>
      </c>
      <c r="E1403" t="s">
        <v>2814</v>
      </c>
      <c r="F1403">
        <v>40</v>
      </c>
      <c r="H1403" t="s">
        <v>1183</v>
      </c>
    </row>
    <row r="1404" spans="1:8" x14ac:dyDescent="0.25">
      <c r="A1404">
        <v>7457</v>
      </c>
      <c r="B1404" t="s">
        <v>71</v>
      </c>
      <c r="C1404">
        <v>240</v>
      </c>
      <c r="D1404" s="404">
        <v>45185</v>
      </c>
      <c r="E1404" t="s">
        <v>2815</v>
      </c>
      <c r="F1404">
        <v>40.64</v>
      </c>
      <c r="H1404" t="s">
        <v>1183</v>
      </c>
    </row>
    <row r="1405" spans="1:8" x14ac:dyDescent="0.25">
      <c r="A1405">
        <v>7457</v>
      </c>
      <c r="B1405" t="s">
        <v>71</v>
      </c>
      <c r="C1405">
        <v>240</v>
      </c>
      <c r="D1405" s="404">
        <v>45013</v>
      </c>
      <c r="E1405" t="s">
        <v>2816</v>
      </c>
      <c r="F1405">
        <v>42.24</v>
      </c>
      <c r="H1405" t="s">
        <v>1183</v>
      </c>
    </row>
    <row r="1406" spans="1:8" x14ac:dyDescent="0.25">
      <c r="A1406">
        <v>7457</v>
      </c>
      <c r="B1406" t="s">
        <v>71</v>
      </c>
      <c r="C1406">
        <v>240</v>
      </c>
      <c r="D1406" s="404">
        <v>45145</v>
      </c>
      <c r="E1406" t="s">
        <v>2817</v>
      </c>
      <c r="F1406">
        <v>44.16</v>
      </c>
      <c r="H1406" t="s">
        <v>1183</v>
      </c>
    </row>
    <row r="1407" spans="1:8" x14ac:dyDescent="0.25">
      <c r="A1407">
        <v>7457</v>
      </c>
      <c r="B1407" t="s">
        <v>71</v>
      </c>
      <c r="C1407">
        <v>240</v>
      </c>
      <c r="D1407" s="404">
        <v>45012</v>
      </c>
      <c r="E1407" t="s">
        <v>2818</v>
      </c>
      <c r="F1407">
        <v>45.44</v>
      </c>
      <c r="H1407" t="s">
        <v>1183</v>
      </c>
    </row>
    <row r="1408" spans="1:8" x14ac:dyDescent="0.25">
      <c r="A1408">
        <v>7457</v>
      </c>
      <c r="B1408" t="s">
        <v>71</v>
      </c>
      <c r="C1408">
        <v>240</v>
      </c>
      <c r="D1408" s="404">
        <v>45161</v>
      </c>
      <c r="E1408" t="s">
        <v>2818</v>
      </c>
      <c r="F1408">
        <v>45.44</v>
      </c>
      <c r="H1408" t="s">
        <v>1183</v>
      </c>
    </row>
    <row r="1409" spans="1:8" x14ac:dyDescent="0.25">
      <c r="A1409">
        <v>7457</v>
      </c>
      <c r="B1409" t="s">
        <v>71</v>
      </c>
      <c r="C1409">
        <v>240</v>
      </c>
      <c r="D1409" s="404">
        <v>45135</v>
      </c>
      <c r="E1409" t="s">
        <v>2819</v>
      </c>
      <c r="F1409">
        <v>45.76</v>
      </c>
      <c r="H1409" t="s">
        <v>1183</v>
      </c>
    </row>
    <row r="1410" spans="1:8" x14ac:dyDescent="0.25">
      <c r="A1410">
        <v>7457</v>
      </c>
      <c r="B1410" t="s">
        <v>71</v>
      </c>
      <c r="C1410">
        <v>240</v>
      </c>
      <c r="D1410" s="404">
        <v>45010</v>
      </c>
      <c r="E1410" t="s">
        <v>2820</v>
      </c>
      <c r="F1410">
        <v>47.04</v>
      </c>
      <c r="H1410" t="s">
        <v>1183</v>
      </c>
    </row>
    <row r="1411" spans="1:8" x14ac:dyDescent="0.25">
      <c r="A1411">
        <v>7457</v>
      </c>
      <c r="B1411" t="s">
        <v>71</v>
      </c>
      <c r="C1411">
        <v>240</v>
      </c>
      <c r="D1411" s="404">
        <v>45190</v>
      </c>
      <c r="E1411" t="s">
        <v>2821</v>
      </c>
      <c r="F1411">
        <v>47.36</v>
      </c>
      <c r="H1411" t="s">
        <v>1183</v>
      </c>
    </row>
    <row r="1412" spans="1:8" x14ac:dyDescent="0.25">
      <c r="A1412">
        <v>7457</v>
      </c>
      <c r="B1412" t="s">
        <v>71</v>
      </c>
      <c r="C1412">
        <v>240</v>
      </c>
      <c r="D1412" s="404">
        <v>45016</v>
      </c>
      <c r="E1412" t="s">
        <v>2822</v>
      </c>
      <c r="F1412">
        <v>48</v>
      </c>
      <c r="H1412" t="s">
        <v>1183</v>
      </c>
    </row>
    <row r="1413" spans="1:8" x14ac:dyDescent="0.25">
      <c r="A1413">
        <v>7457</v>
      </c>
      <c r="B1413" t="s">
        <v>71</v>
      </c>
      <c r="C1413">
        <v>240</v>
      </c>
      <c r="D1413" s="404">
        <v>45135</v>
      </c>
      <c r="E1413" t="s">
        <v>2823</v>
      </c>
      <c r="F1413">
        <v>50.24</v>
      </c>
      <c r="H1413" t="s">
        <v>1183</v>
      </c>
    </row>
    <row r="1414" spans="1:8" x14ac:dyDescent="0.25">
      <c r="A1414">
        <v>7457</v>
      </c>
      <c r="B1414" t="s">
        <v>71</v>
      </c>
      <c r="C1414">
        <v>240</v>
      </c>
      <c r="D1414" s="404">
        <v>45027</v>
      </c>
      <c r="E1414" t="s">
        <v>2824</v>
      </c>
      <c r="F1414">
        <v>51.2</v>
      </c>
      <c r="H1414" t="s">
        <v>1183</v>
      </c>
    </row>
    <row r="1415" spans="1:8" x14ac:dyDescent="0.25">
      <c r="A1415">
        <v>7457</v>
      </c>
      <c r="B1415" t="s">
        <v>71</v>
      </c>
      <c r="C1415">
        <v>240</v>
      </c>
      <c r="D1415" s="404">
        <v>45002</v>
      </c>
      <c r="E1415" t="s">
        <v>2825</v>
      </c>
      <c r="F1415">
        <v>64</v>
      </c>
      <c r="H1415" t="s">
        <v>1183</v>
      </c>
    </row>
    <row r="1416" spans="1:8" x14ac:dyDescent="0.25">
      <c r="A1416">
        <v>7457</v>
      </c>
      <c r="B1416" t="s">
        <v>71</v>
      </c>
      <c r="C1416">
        <v>240</v>
      </c>
      <c r="D1416" s="404">
        <v>44993</v>
      </c>
      <c r="E1416" t="s">
        <v>2826</v>
      </c>
      <c r="F1416">
        <v>0.68</v>
      </c>
      <c r="H1416" t="s">
        <v>1183</v>
      </c>
    </row>
    <row r="1417" spans="1:8" x14ac:dyDescent="0.25">
      <c r="A1417">
        <v>7457</v>
      </c>
      <c r="B1417" t="s">
        <v>71</v>
      </c>
      <c r="C1417">
        <v>240</v>
      </c>
      <c r="D1417" s="404">
        <v>45003</v>
      </c>
      <c r="E1417" t="s">
        <v>2826</v>
      </c>
      <c r="F1417">
        <v>0.68</v>
      </c>
      <c r="H1417" t="s">
        <v>1183</v>
      </c>
    </row>
    <row r="1418" spans="1:8" x14ac:dyDescent="0.25">
      <c r="A1418">
        <v>7457</v>
      </c>
      <c r="B1418" t="s">
        <v>71</v>
      </c>
      <c r="C1418">
        <v>240</v>
      </c>
      <c r="D1418" s="404">
        <v>45003</v>
      </c>
      <c r="E1418" t="s">
        <v>2826</v>
      </c>
      <c r="F1418">
        <v>0.68</v>
      </c>
      <c r="H1418" t="s">
        <v>1183</v>
      </c>
    </row>
    <row r="1419" spans="1:8" x14ac:dyDescent="0.25">
      <c r="A1419">
        <v>7457</v>
      </c>
      <c r="B1419" t="s">
        <v>71</v>
      </c>
      <c r="C1419">
        <v>240</v>
      </c>
      <c r="D1419" s="404">
        <v>45016</v>
      </c>
      <c r="E1419" t="s">
        <v>2826</v>
      </c>
      <c r="F1419">
        <v>0.68</v>
      </c>
      <c r="H1419" t="s">
        <v>1183</v>
      </c>
    </row>
    <row r="1420" spans="1:8" x14ac:dyDescent="0.25">
      <c r="A1420">
        <v>7457</v>
      </c>
      <c r="B1420" t="s">
        <v>71</v>
      </c>
      <c r="C1420">
        <v>240</v>
      </c>
      <c r="D1420" s="404">
        <v>45058</v>
      </c>
      <c r="E1420" t="s">
        <v>2826</v>
      </c>
      <c r="F1420">
        <v>0.68</v>
      </c>
      <c r="H1420" t="s">
        <v>1183</v>
      </c>
    </row>
    <row r="1421" spans="1:8" x14ac:dyDescent="0.25">
      <c r="A1421">
        <v>7457</v>
      </c>
      <c r="B1421" t="s">
        <v>71</v>
      </c>
      <c r="C1421">
        <v>240</v>
      </c>
      <c r="D1421" s="404">
        <v>45073</v>
      </c>
      <c r="E1421" t="s">
        <v>2826</v>
      </c>
      <c r="F1421">
        <v>0.68</v>
      </c>
      <c r="H1421" t="s">
        <v>1183</v>
      </c>
    </row>
    <row r="1422" spans="1:8" x14ac:dyDescent="0.25">
      <c r="A1422">
        <v>7457</v>
      </c>
      <c r="B1422" t="s">
        <v>71</v>
      </c>
      <c r="C1422">
        <v>240</v>
      </c>
      <c r="D1422" s="404">
        <v>45076</v>
      </c>
      <c r="E1422" t="s">
        <v>2826</v>
      </c>
      <c r="F1422">
        <v>0.68</v>
      </c>
      <c r="H1422" t="s">
        <v>1183</v>
      </c>
    </row>
    <row r="1423" spans="1:8" x14ac:dyDescent="0.25">
      <c r="A1423">
        <v>7457</v>
      </c>
      <c r="B1423" t="s">
        <v>71</v>
      </c>
      <c r="C1423">
        <v>240</v>
      </c>
      <c r="D1423" s="404">
        <v>45076</v>
      </c>
      <c r="E1423" t="s">
        <v>2826</v>
      </c>
      <c r="F1423">
        <v>0.68</v>
      </c>
      <c r="H1423" t="s">
        <v>1183</v>
      </c>
    </row>
    <row r="1424" spans="1:8" x14ac:dyDescent="0.25">
      <c r="A1424">
        <v>7457</v>
      </c>
      <c r="B1424" t="s">
        <v>71</v>
      </c>
      <c r="C1424">
        <v>240</v>
      </c>
      <c r="D1424" s="404">
        <v>45078</v>
      </c>
      <c r="E1424" t="s">
        <v>2826</v>
      </c>
      <c r="F1424">
        <v>0.68</v>
      </c>
      <c r="H1424" t="s">
        <v>1183</v>
      </c>
    </row>
    <row r="1425" spans="1:8" x14ac:dyDescent="0.25">
      <c r="A1425">
        <v>7457</v>
      </c>
      <c r="B1425" t="s">
        <v>71</v>
      </c>
      <c r="C1425">
        <v>240</v>
      </c>
      <c r="D1425" s="404">
        <v>45080</v>
      </c>
      <c r="E1425" t="s">
        <v>2826</v>
      </c>
      <c r="F1425">
        <v>0.68</v>
      </c>
      <c r="H1425" t="s">
        <v>1183</v>
      </c>
    </row>
    <row r="1426" spans="1:8" x14ac:dyDescent="0.25">
      <c r="A1426">
        <v>7457</v>
      </c>
      <c r="B1426" t="s">
        <v>71</v>
      </c>
      <c r="C1426">
        <v>240</v>
      </c>
      <c r="D1426" s="404">
        <v>45093</v>
      </c>
      <c r="E1426" t="s">
        <v>2826</v>
      </c>
      <c r="F1426">
        <v>0.68</v>
      </c>
      <c r="H1426" t="s">
        <v>1183</v>
      </c>
    </row>
    <row r="1427" spans="1:8" x14ac:dyDescent="0.25">
      <c r="A1427">
        <v>7457</v>
      </c>
      <c r="B1427" t="s">
        <v>71</v>
      </c>
      <c r="C1427">
        <v>240</v>
      </c>
      <c r="D1427" s="404">
        <v>45105</v>
      </c>
      <c r="E1427" t="s">
        <v>2826</v>
      </c>
      <c r="F1427">
        <v>0.68</v>
      </c>
      <c r="H1427" t="s">
        <v>1183</v>
      </c>
    </row>
    <row r="1428" spans="1:8" x14ac:dyDescent="0.25">
      <c r="A1428">
        <v>7457</v>
      </c>
      <c r="B1428" t="s">
        <v>71</v>
      </c>
      <c r="C1428">
        <v>240</v>
      </c>
      <c r="D1428" s="404">
        <v>45112</v>
      </c>
      <c r="E1428" t="s">
        <v>2826</v>
      </c>
      <c r="F1428">
        <v>0.68</v>
      </c>
      <c r="H1428" t="s">
        <v>1183</v>
      </c>
    </row>
    <row r="1429" spans="1:8" x14ac:dyDescent="0.25">
      <c r="A1429">
        <v>7457</v>
      </c>
      <c r="B1429" t="s">
        <v>71</v>
      </c>
      <c r="C1429">
        <v>240</v>
      </c>
      <c r="D1429" s="404">
        <v>45113</v>
      </c>
      <c r="E1429" t="s">
        <v>2826</v>
      </c>
      <c r="F1429">
        <v>0.68</v>
      </c>
      <c r="H1429" t="s">
        <v>1183</v>
      </c>
    </row>
    <row r="1430" spans="1:8" x14ac:dyDescent="0.25">
      <c r="A1430">
        <v>7457</v>
      </c>
      <c r="B1430" t="s">
        <v>71</v>
      </c>
      <c r="C1430">
        <v>240</v>
      </c>
      <c r="D1430" s="404">
        <v>45118</v>
      </c>
      <c r="E1430" t="s">
        <v>2826</v>
      </c>
      <c r="F1430">
        <v>0.68</v>
      </c>
      <c r="H1430" t="s">
        <v>1183</v>
      </c>
    </row>
    <row r="1431" spans="1:8" x14ac:dyDescent="0.25">
      <c r="A1431">
        <v>7457</v>
      </c>
      <c r="B1431" t="s">
        <v>71</v>
      </c>
      <c r="C1431">
        <v>240</v>
      </c>
      <c r="D1431" s="404">
        <v>45133</v>
      </c>
      <c r="E1431" t="s">
        <v>2826</v>
      </c>
      <c r="F1431">
        <v>0.68</v>
      </c>
      <c r="H1431" t="s">
        <v>1183</v>
      </c>
    </row>
    <row r="1432" spans="1:8" x14ac:dyDescent="0.25">
      <c r="A1432">
        <v>7457</v>
      </c>
      <c r="B1432" t="s">
        <v>71</v>
      </c>
      <c r="C1432">
        <v>240</v>
      </c>
      <c r="D1432" s="404">
        <v>45135</v>
      </c>
      <c r="E1432" t="s">
        <v>2826</v>
      </c>
      <c r="F1432">
        <v>0.68</v>
      </c>
      <c r="H1432" t="s">
        <v>1183</v>
      </c>
    </row>
    <row r="1433" spans="1:8" x14ac:dyDescent="0.25">
      <c r="A1433">
        <v>7457</v>
      </c>
      <c r="B1433" t="s">
        <v>71</v>
      </c>
      <c r="C1433">
        <v>240</v>
      </c>
      <c r="D1433" s="404">
        <v>45147</v>
      </c>
      <c r="E1433" t="s">
        <v>2826</v>
      </c>
      <c r="F1433">
        <v>0.68</v>
      </c>
      <c r="H1433" t="s">
        <v>1183</v>
      </c>
    </row>
    <row r="1434" spans="1:8" x14ac:dyDescent="0.25">
      <c r="A1434">
        <v>7457</v>
      </c>
      <c r="B1434" t="s">
        <v>71</v>
      </c>
      <c r="C1434">
        <v>240</v>
      </c>
      <c r="D1434" s="404">
        <v>45154</v>
      </c>
      <c r="E1434" t="s">
        <v>2826</v>
      </c>
      <c r="F1434">
        <v>0.68</v>
      </c>
      <c r="H1434" t="s">
        <v>1183</v>
      </c>
    </row>
    <row r="1435" spans="1:8" x14ac:dyDescent="0.25">
      <c r="A1435">
        <v>7457</v>
      </c>
      <c r="B1435" t="s">
        <v>71</v>
      </c>
      <c r="C1435">
        <v>240</v>
      </c>
      <c r="D1435" s="404">
        <v>45163</v>
      </c>
      <c r="E1435" t="s">
        <v>2826</v>
      </c>
      <c r="F1435">
        <v>0.68</v>
      </c>
      <c r="H1435" t="s">
        <v>1183</v>
      </c>
    </row>
    <row r="1436" spans="1:8" x14ac:dyDescent="0.25">
      <c r="A1436">
        <v>7457</v>
      </c>
      <c r="B1436" t="s">
        <v>71</v>
      </c>
      <c r="C1436">
        <v>240</v>
      </c>
      <c r="D1436" s="404">
        <v>45181</v>
      </c>
      <c r="E1436" t="s">
        <v>2826</v>
      </c>
      <c r="F1436">
        <v>0.68</v>
      </c>
      <c r="H1436" t="s">
        <v>1183</v>
      </c>
    </row>
    <row r="1437" spans="1:8" x14ac:dyDescent="0.25">
      <c r="A1437">
        <v>7457</v>
      </c>
      <c r="B1437" t="s">
        <v>71</v>
      </c>
      <c r="C1437">
        <v>240</v>
      </c>
      <c r="D1437" s="404">
        <v>45028</v>
      </c>
      <c r="E1437" t="s">
        <v>2827</v>
      </c>
      <c r="F1437">
        <v>1.02</v>
      </c>
      <c r="H1437" t="s">
        <v>1183</v>
      </c>
    </row>
    <row r="1438" spans="1:8" x14ac:dyDescent="0.25">
      <c r="A1438">
        <v>7457</v>
      </c>
      <c r="B1438" t="s">
        <v>71</v>
      </c>
      <c r="C1438">
        <v>240</v>
      </c>
      <c r="D1438" s="404">
        <v>45071</v>
      </c>
      <c r="E1438" t="s">
        <v>2827</v>
      </c>
      <c r="F1438">
        <v>1.02</v>
      </c>
      <c r="H1438" t="s">
        <v>1183</v>
      </c>
    </row>
    <row r="1439" spans="1:8" x14ac:dyDescent="0.25">
      <c r="A1439">
        <v>7457</v>
      </c>
      <c r="B1439" t="s">
        <v>71</v>
      </c>
      <c r="C1439">
        <v>240</v>
      </c>
      <c r="D1439" s="404">
        <v>45077</v>
      </c>
      <c r="E1439" t="s">
        <v>2827</v>
      </c>
      <c r="F1439">
        <v>1.02</v>
      </c>
      <c r="H1439" t="s">
        <v>1183</v>
      </c>
    </row>
    <row r="1440" spans="1:8" x14ac:dyDescent="0.25">
      <c r="A1440">
        <v>7457</v>
      </c>
      <c r="B1440" t="s">
        <v>71</v>
      </c>
      <c r="C1440">
        <v>240</v>
      </c>
      <c r="D1440" s="404">
        <v>45078</v>
      </c>
      <c r="E1440" t="s">
        <v>2827</v>
      </c>
      <c r="F1440">
        <v>1.02</v>
      </c>
      <c r="H1440" t="s">
        <v>1183</v>
      </c>
    </row>
    <row r="1441" spans="1:8" x14ac:dyDescent="0.25">
      <c r="A1441">
        <v>7457</v>
      </c>
      <c r="B1441" t="s">
        <v>71</v>
      </c>
      <c r="C1441">
        <v>240</v>
      </c>
      <c r="D1441" s="404">
        <v>45086</v>
      </c>
      <c r="E1441" t="s">
        <v>2827</v>
      </c>
      <c r="F1441">
        <v>1.02</v>
      </c>
      <c r="H1441" t="s">
        <v>1183</v>
      </c>
    </row>
    <row r="1442" spans="1:8" x14ac:dyDescent="0.25">
      <c r="A1442">
        <v>7457</v>
      </c>
      <c r="B1442" t="s">
        <v>71</v>
      </c>
      <c r="C1442">
        <v>240</v>
      </c>
      <c r="D1442" s="404">
        <v>45104</v>
      </c>
      <c r="E1442" t="s">
        <v>2827</v>
      </c>
      <c r="F1442">
        <v>1.02</v>
      </c>
      <c r="H1442" t="s">
        <v>1183</v>
      </c>
    </row>
    <row r="1443" spans="1:8" x14ac:dyDescent="0.25">
      <c r="A1443">
        <v>7457</v>
      </c>
      <c r="B1443" t="s">
        <v>71</v>
      </c>
      <c r="C1443">
        <v>240</v>
      </c>
      <c r="D1443" s="404">
        <v>45111</v>
      </c>
      <c r="E1443" t="s">
        <v>2827</v>
      </c>
      <c r="F1443">
        <v>1.02</v>
      </c>
      <c r="H1443" t="s">
        <v>1183</v>
      </c>
    </row>
    <row r="1444" spans="1:8" x14ac:dyDescent="0.25">
      <c r="A1444">
        <v>7457</v>
      </c>
      <c r="B1444" t="s">
        <v>71</v>
      </c>
      <c r="C1444">
        <v>240</v>
      </c>
      <c r="D1444" s="404">
        <v>45111</v>
      </c>
      <c r="E1444" t="s">
        <v>2827</v>
      </c>
      <c r="F1444">
        <v>1.02</v>
      </c>
      <c r="H1444" t="s">
        <v>1183</v>
      </c>
    </row>
    <row r="1445" spans="1:8" x14ac:dyDescent="0.25">
      <c r="A1445">
        <v>7457</v>
      </c>
      <c r="B1445" t="s">
        <v>71</v>
      </c>
      <c r="C1445">
        <v>240</v>
      </c>
      <c r="D1445" s="404">
        <v>45128</v>
      </c>
      <c r="E1445" t="s">
        <v>2827</v>
      </c>
      <c r="F1445">
        <v>1.02</v>
      </c>
      <c r="H1445" t="s">
        <v>1183</v>
      </c>
    </row>
    <row r="1446" spans="1:8" x14ac:dyDescent="0.25">
      <c r="A1446">
        <v>7457</v>
      </c>
      <c r="B1446" t="s">
        <v>71</v>
      </c>
      <c r="C1446">
        <v>240</v>
      </c>
      <c r="D1446" s="404">
        <v>45134</v>
      </c>
      <c r="E1446" t="s">
        <v>2827</v>
      </c>
      <c r="F1446">
        <v>1.02</v>
      </c>
      <c r="H1446" t="s">
        <v>1183</v>
      </c>
    </row>
    <row r="1447" spans="1:8" x14ac:dyDescent="0.25">
      <c r="A1447">
        <v>7457</v>
      </c>
      <c r="B1447" t="s">
        <v>71</v>
      </c>
      <c r="C1447">
        <v>240</v>
      </c>
      <c r="D1447" s="404">
        <v>45145</v>
      </c>
      <c r="E1447" t="s">
        <v>2827</v>
      </c>
      <c r="F1447">
        <v>1.02</v>
      </c>
      <c r="H1447" t="s">
        <v>1183</v>
      </c>
    </row>
    <row r="1448" spans="1:8" x14ac:dyDescent="0.25">
      <c r="A1448">
        <v>7457</v>
      </c>
      <c r="B1448" t="s">
        <v>71</v>
      </c>
      <c r="C1448">
        <v>240</v>
      </c>
      <c r="D1448" s="404">
        <v>45147</v>
      </c>
      <c r="E1448" t="s">
        <v>2827</v>
      </c>
      <c r="F1448">
        <v>1.02</v>
      </c>
      <c r="H1448" t="s">
        <v>1183</v>
      </c>
    </row>
    <row r="1449" spans="1:8" x14ac:dyDescent="0.25">
      <c r="A1449">
        <v>7457</v>
      </c>
      <c r="B1449" t="s">
        <v>71</v>
      </c>
      <c r="C1449">
        <v>240</v>
      </c>
      <c r="D1449" s="404">
        <v>45153</v>
      </c>
      <c r="E1449" t="s">
        <v>2827</v>
      </c>
      <c r="F1449">
        <v>1.02</v>
      </c>
      <c r="H1449" t="s">
        <v>1183</v>
      </c>
    </row>
    <row r="1450" spans="1:8" x14ac:dyDescent="0.25">
      <c r="A1450">
        <v>7457</v>
      </c>
      <c r="B1450" t="s">
        <v>71</v>
      </c>
      <c r="C1450">
        <v>240</v>
      </c>
      <c r="D1450" s="404">
        <v>45156</v>
      </c>
      <c r="E1450" t="s">
        <v>2827</v>
      </c>
      <c r="F1450">
        <v>1.02</v>
      </c>
      <c r="H1450" t="s">
        <v>1183</v>
      </c>
    </row>
    <row r="1451" spans="1:8" x14ac:dyDescent="0.25">
      <c r="A1451">
        <v>7457</v>
      </c>
      <c r="B1451" t="s">
        <v>71</v>
      </c>
      <c r="C1451">
        <v>240</v>
      </c>
      <c r="D1451" s="404">
        <v>45160</v>
      </c>
      <c r="E1451" t="s">
        <v>2827</v>
      </c>
      <c r="F1451">
        <v>1.02</v>
      </c>
      <c r="H1451" t="s">
        <v>1183</v>
      </c>
    </row>
    <row r="1452" spans="1:8" x14ac:dyDescent="0.25">
      <c r="A1452">
        <v>7457</v>
      </c>
      <c r="B1452" t="s">
        <v>71</v>
      </c>
      <c r="C1452">
        <v>240</v>
      </c>
      <c r="D1452" s="404">
        <v>45161</v>
      </c>
      <c r="E1452" t="s">
        <v>2827</v>
      </c>
      <c r="F1452">
        <v>1.02</v>
      </c>
      <c r="H1452" t="s">
        <v>1183</v>
      </c>
    </row>
    <row r="1453" spans="1:8" x14ac:dyDescent="0.25">
      <c r="A1453">
        <v>7457</v>
      </c>
      <c r="B1453" t="s">
        <v>71</v>
      </c>
      <c r="C1453">
        <v>240</v>
      </c>
      <c r="D1453" s="404">
        <v>44989</v>
      </c>
      <c r="E1453" t="s">
        <v>2828</v>
      </c>
      <c r="F1453">
        <v>1.7</v>
      </c>
      <c r="H1453" t="s">
        <v>1183</v>
      </c>
    </row>
    <row r="1454" spans="1:8" x14ac:dyDescent="0.25">
      <c r="A1454">
        <v>7457</v>
      </c>
      <c r="B1454" t="s">
        <v>71</v>
      </c>
      <c r="C1454">
        <v>240</v>
      </c>
      <c r="D1454" s="404">
        <v>45055</v>
      </c>
      <c r="E1454" t="s">
        <v>2828</v>
      </c>
      <c r="F1454">
        <v>1.7</v>
      </c>
      <c r="H1454" t="s">
        <v>1183</v>
      </c>
    </row>
    <row r="1455" spans="1:8" x14ac:dyDescent="0.25">
      <c r="A1455">
        <v>7457</v>
      </c>
      <c r="B1455" t="s">
        <v>71</v>
      </c>
      <c r="C1455">
        <v>240</v>
      </c>
      <c r="D1455" s="404">
        <v>45065</v>
      </c>
      <c r="E1455" t="s">
        <v>2828</v>
      </c>
      <c r="F1455">
        <v>1.7</v>
      </c>
      <c r="H1455" t="s">
        <v>1183</v>
      </c>
    </row>
    <row r="1456" spans="1:8" x14ac:dyDescent="0.25">
      <c r="A1456">
        <v>7457</v>
      </c>
      <c r="B1456" t="s">
        <v>71</v>
      </c>
      <c r="C1456">
        <v>240</v>
      </c>
      <c r="D1456" s="404">
        <v>45069</v>
      </c>
      <c r="E1456" t="s">
        <v>2828</v>
      </c>
      <c r="F1456">
        <v>1.7</v>
      </c>
      <c r="H1456" t="s">
        <v>1183</v>
      </c>
    </row>
    <row r="1457" spans="1:8" x14ac:dyDescent="0.25">
      <c r="A1457">
        <v>7457</v>
      </c>
      <c r="B1457" t="s">
        <v>71</v>
      </c>
      <c r="C1457">
        <v>240</v>
      </c>
      <c r="D1457" s="404">
        <v>45072</v>
      </c>
      <c r="E1457" t="s">
        <v>2828</v>
      </c>
      <c r="F1457">
        <v>1.7</v>
      </c>
      <c r="H1457" t="s">
        <v>1183</v>
      </c>
    </row>
    <row r="1458" spans="1:8" x14ac:dyDescent="0.25">
      <c r="A1458">
        <v>7457</v>
      </c>
      <c r="B1458" t="s">
        <v>71</v>
      </c>
      <c r="C1458">
        <v>240</v>
      </c>
      <c r="D1458" s="404">
        <v>45077</v>
      </c>
      <c r="E1458" t="s">
        <v>2828</v>
      </c>
      <c r="F1458">
        <v>1.7</v>
      </c>
      <c r="H1458" t="s">
        <v>1183</v>
      </c>
    </row>
    <row r="1459" spans="1:8" x14ac:dyDescent="0.25">
      <c r="A1459">
        <v>7457</v>
      </c>
      <c r="B1459" t="s">
        <v>71</v>
      </c>
      <c r="C1459">
        <v>240</v>
      </c>
      <c r="D1459" s="404">
        <v>45080</v>
      </c>
      <c r="E1459" t="s">
        <v>2828</v>
      </c>
      <c r="F1459">
        <v>1.7</v>
      </c>
      <c r="H1459" t="s">
        <v>1183</v>
      </c>
    </row>
    <row r="1460" spans="1:8" x14ac:dyDescent="0.25">
      <c r="A1460">
        <v>7457</v>
      </c>
      <c r="B1460" t="s">
        <v>71</v>
      </c>
      <c r="C1460">
        <v>240</v>
      </c>
      <c r="D1460" s="404">
        <v>45098</v>
      </c>
      <c r="E1460" t="s">
        <v>2828</v>
      </c>
      <c r="F1460">
        <v>1.7</v>
      </c>
      <c r="H1460" t="s">
        <v>1183</v>
      </c>
    </row>
    <row r="1461" spans="1:8" x14ac:dyDescent="0.25">
      <c r="A1461">
        <v>7457</v>
      </c>
      <c r="B1461" t="s">
        <v>71</v>
      </c>
      <c r="C1461">
        <v>240</v>
      </c>
      <c r="D1461" s="404">
        <v>45113</v>
      </c>
      <c r="E1461" t="s">
        <v>2828</v>
      </c>
      <c r="F1461">
        <v>1.7</v>
      </c>
      <c r="H1461" t="s">
        <v>1183</v>
      </c>
    </row>
    <row r="1462" spans="1:8" x14ac:dyDescent="0.25">
      <c r="A1462">
        <v>7457</v>
      </c>
      <c r="B1462" t="s">
        <v>71</v>
      </c>
      <c r="C1462">
        <v>240</v>
      </c>
      <c r="D1462" s="404">
        <v>45118</v>
      </c>
      <c r="E1462" t="s">
        <v>2828</v>
      </c>
      <c r="F1462">
        <v>1.7</v>
      </c>
      <c r="H1462" t="s">
        <v>1183</v>
      </c>
    </row>
    <row r="1463" spans="1:8" x14ac:dyDescent="0.25">
      <c r="A1463">
        <v>7457</v>
      </c>
      <c r="B1463" t="s">
        <v>71</v>
      </c>
      <c r="C1463">
        <v>240</v>
      </c>
      <c r="D1463" s="404">
        <v>45119</v>
      </c>
      <c r="E1463" t="s">
        <v>2828</v>
      </c>
      <c r="F1463">
        <v>1.7</v>
      </c>
      <c r="H1463" t="s">
        <v>1183</v>
      </c>
    </row>
    <row r="1464" spans="1:8" x14ac:dyDescent="0.25">
      <c r="A1464">
        <v>7457</v>
      </c>
      <c r="B1464" t="s">
        <v>71</v>
      </c>
      <c r="C1464">
        <v>240</v>
      </c>
      <c r="D1464" s="404">
        <v>45128</v>
      </c>
      <c r="E1464" t="s">
        <v>2828</v>
      </c>
      <c r="F1464">
        <v>1.7</v>
      </c>
      <c r="H1464" t="s">
        <v>1183</v>
      </c>
    </row>
    <row r="1465" spans="1:8" x14ac:dyDescent="0.25">
      <c r="A1465">
        <v>7457</v>
      </c>
      <c r="B1465" t="s">
        <v>71</v>
      </c>
      <c r="C1465">
        <v>240</v>
      </c>
      <c r="D1465" s="404">
        <v>45139</v>
      </c>
      <c r="E1465" t="s">
        <v>2828</v>
      </c>
      <c r="F1465">
        <v>1.7</v>
      </c>
      <c r="H1465" t="s">
        <v>1183</v>
      </c>
    </row>
    <row r="1466" spans="1:8" x14ac:dyDescent="0.25">
      <c r="A1466">
        <v>7457</v>
      </c>
      <c r="B1466" t="s">
        <v>71</v>
      </c>
      <c r="C1466">
        <v>240</v>
      </c>
      <c r="D1466" s="404">
        <v>45142</v>
      </c>
      <c r="E1466" t="s">
        <v>2828</v>
      </c>
      <c r="F1466">
        <v>1.7</v>
      </c>
      <c r="H1466" t="s">
        <v>1183</v>
      </c>
    </row>
    <row r="1467" spans="1:8" x14ac:dyDescent="0.25">
      <c r="A1467">
        <v>7457</v>
      </c>
      <c r="B1467" t="s">
        <v>71</v>
      </c>
      <c r="C1467">
        <v>240</v>
      </c>
      <c r="D1467" s="404">
        <v>45148</v>
      </c>
      <c r="E1467" t="s">
        <v>2828</v>
      </c>
      <c r="F1467">
        <v>1.7</v>
      </c>
      <c r="H1467" t="s">
        <v>1183</v>
      </c>
    </row>
    <row r="1468" spans="1:8" x14ac:dyDescent="0.25">
      <c r="A1468">
        <v>7457</v>
      </c>
      <c r="B1468" t="s">
        <v>71</v>
      </c>
      <c r="C1468">
        <v>240</v>
      </c>
      <c r="D1468" s="404">
        <v>45189</v>
      </c>
      <c r="E1468" t="s">
        <v>2828</v>
      </c>
      <c r="F1468">
        <v>1.7</v>
      </c>
      <c r="H1468" t="s">
        <v>1183</v>
      </c>
    </row>
    <row r="1469" spans="1:8" x14ac:dyDescent="0.25">
      <c r="A1469">
        <v>7457</v>
      </c>
      <c r="B1469" t="s">
        <v>71</v>
      </c>
      <c r="C1469">
        <v>240</v>
      </c>
      <c r="D1469" s="404">
        <v>45192</v>
      </c>
      <c r="E1469" t="s">
        <v>2828</v>
      </c>
      <c r="F1469">
        <v>1.7</v>
      </c>
      <c r="H1469" t="s">
        <v>1183</v>
      </c>
    </row>
    <row r="1470" spans="1:8" x14ac:dyDescent="0.25">
      <c r="A1470">
        <v>7457</v>
      </c>
      <c r="B1470" t="s">
        <v>71</v>
      </c>
      <c r="C1470">
        <v>240</v>
      </c>
      <c r="D1470" s="404">
        <v>44995</v>
      </c>
      <c r="E1470" t="s">
        <v>2829</v>
      </c>
      <c r="F1470">
        <v>2.38</v>
      </c>
      <c r="H1470" t="s">
        <v>1183</v>
      </c>
    </row>
    <row r="1471" spans="1:8" x14ac:dyDescent="0.25">
      <c r="A1471">
        <v>7457</v>
      </c>
      <c r="B1471" t="s">
        <v>71</v>
      </c>
      <c r="C1471">
        <v>240</v>
      </c>
      <c r="D1471" s="404">
        <v>45000</v>
      </c>
      <c r="E1471" t="s">
        <v>2829</v>
      </c>
      <c r="F1471">
        <v>2.38</v>
      </c>
      <c r="H1471" t="s">
        <v>1183</v>
      </c>
    </row>
    <row r="1472" spans="1:8" x14ac:dyDescent="0.25">
      <c r="A1472">
        <v>7457</v>
      </c>
      <c r="B1472" t="s">
        <v>71</v>
      </c>
      <c r="C1472">
        <v>240</v>
      </c>
      <c r="D1472" s="404">
        <v>45000</v>
      </c>
      <c r="E1472" t="s">
        <v>2829</v>
      </c>
      <c r="F1472">
        <v>2.38</v>
      </c>
      <c r="H1472" t="s">
        <v>1183</v>
      </c>
    </row>
    <row r="1473" spans="1:8" x14ac:dyDescent="0.25">
      <c r="A1473">
        <v>7457</v>
      </c>
      <c r="B1473" t="s">
        <v>71</v>
      </c>
      <c r="C1473">
        <v>240</v>
      </c>
      <c r="D1473" s="404">
        <v>45009</v>
      </c>
      <c r="E1473" t="s">
        <v>2829</v>
      </c>
      <c r="F1473">
        <v>2.38</v>
      </c>
      <c r="H1473" t="s">
        <v>1183</v>
      </c>
    </row>
    <row r="1474" spans="1:8" x14ac:dyDescent="0.25">
      <c r="A1474">
        <v>7457</v>
      </c>
      <c r="B1474" t="s">
        <v>71</v>
      </c>
      <c r="C1474">
        <v>240</v>
      </c>
      <c r="D1474" s="404">
        <v>45062</v>
      </c>
      <c r="E1474" t="s">
        <v>2829</v>
      </c>
      <c r="F1474">
        <v>2.38</v>
      </c>
      <c r="H1474" t="s">
        <v>1183</v>
      </c>
    </row>
    <row r="1475" spans="1:8" x14ac:dyDescent="0.25">
      <c r="A1475">
        <v>7457</v>
      </c>
      <c r="B1475" t="s">
        <v>71</v>
      </c>
      <c r="C1475">
        <v>240</v>
      </c>
      <c r="D1475" s="404">
        <v>45071</v>
      </c>
      <c r="E1475" t="s">
        <v>2829</v>
      </c>
      <c r="F1475">
        <v>2.38</v>
      </c>
      <c r="H1475" t="s">
        <v>1183</v>
      </c>
    </row>
    <row r="1476" spans="1:8" x14ac:dyDescent="0.25">
      <c r="A1476">
        <v>7457</v>
      </c>
      <c r="B1476" t="s">
        <v>71</v>
      </c>
      <c r="C1476">
        <v>240</v>
      </c>
      <c r="D1476" s="404">
        <v>45077</v>
      </c>
      <c r="E1476" t="s">
        <v>2829</v>
      </c>
      <c r="F1476">
        <v>2.38</v>
      </c>
      <c r="H1476" t="s">
        <v>1183</v>
      </c>
    </row>
    <row r="1477" spans="1:8" x14ac:dyDescent="0.25">
      <c r="A1477">
        <v>7457</v>
      </c>
      <c r="B1477" t="s">
        <v>71</v>
      </c>
      <c r="C1477">
        <v>240</v>
      </c>
      <c r="D1477" s="404">
        <v>45085</v>
      </c>
      <c r="E1477" t="s">
        <v>2829</v>
      </c>
      <c r="F1477">
        <v>2.38</v>
      </c>
      <c r="H1477" t="s">
        <v>1183</v>
      </c>
    </row>
    <row r="1478" spans="1:8" x14ac:dyDescent="0.25">
      <c r="A1478">
        <v>7457</v>
      </c>
      <c r="B1478" t="s">
        <v>71</v>
      </c>
      <c r="C1478">
        <v>240</v>
      </c>
      <c r="D1478" s="404">
        <v>45099</v>
      </c>
      <c r="E1478" t="s">
        <v>2829</v>
      </c>
      <c r="F1478">
        <v>2.38</v>
      </c>
      <c r="H1478" t="s">
        <v>1183</v>
      </c>
    </row>
    <row r="1479" spans="1:8" x14ac:dyDescent="0.25">
      <c r="A1479">
        <v>7457</v>
      </c>
      <c r="B1479" t="s">
        <v>71</v>
      </c>
      <c r="C1479">
        <v>240</v>
      </c>
      <c r="D1479" s="404">
        <v>45118</v>
      </c>
      <c r="E1479" t="s">
        <v>2829</v>
      </c>
      <c r="F1479">
        <v>2.38</v>
      </c>
      <c r="H1479" t="s">
        <v>1183</v>
      </c>
    </row>
    <row r="1480" spans="1:8" x14ac:dyDescent="0.25">
      <c r="A1480">
        <v>7457</v>
      </c>
      <c r="B1480" t="s">
        <v>71</v>
      </c>
      <c r="C1480">
        <v>240</v>
      </c>
      <c r="D1480" s="404">
        <v>45141</v>
      </c>
      <c r="E1480" t="s">
        <v>2829</v>
      </c>
      <c r="F1480">
        <v>2.38</v>
      </c>
      <c r="H1480" t="s">
        <v>1183</v>
      </c>
    </row>
    <row r="1481" spans="1:8" x14ac:dyDescent="0.25">
      <c r="A1481">
        <v>7457</v>
      </c>
      <c r="B1481" t="s">
        <v>71</v>
      </c>
      <c r="C1481">
        <v>240</v>
      </c>
      <c r="D1481" s="404">
        <v>45170</v>
      </c>
      <c r="E1481" t="s">
        <v>2829</v>
      </c>
      <c r="F1481">
        <v>2.38</v>
      </c>
      <c r="H1481" t="s">
        <v>1183</v>
      </c>
    </row>
    <row r="1482" spans="1:8" x14ac:dyDescent="0.25">
      <c r="A1482">
        <v>7457</v>
      </c>
      <c r="B1482" t="s">
        <v>71</v>
      </c>
      <c r="C1482">
        <v>240</v>
      </c>
      <c r="D1482" s="404">
        <v>45176</v>
      </c>
      <c r="E1482" t="s">
        <v>2829</v>
      </c>
      <c r="F1482">
        <v>2.38</v>
      </c>
      <c r="H1482" t="s">
        <v>1183</v>
      </c>
    </row>
    <row r="1483" spans="1:8" x14ac:dyDescent="0.25">
      <c r="A1483">
        <v>7457</v>
      </c>
      <c r="B1483" t="s">
        <v>71</v>
      </c>
      <c r="C1483">
        <v>240</v>
      </c>
      <c r="D1483" s="404">
        <v>45183</v>
      </c>
      <c r="E1483" t="s">
        <v>2829</v>
      </c>
      <c r="F1483">
        <v>2.38</v>
      </c>
      <c r="H1483" t="s">
        <v>1183</v>
      </c>
    </row>
    <row r="1484" spans="1:8" x14ac:dyDescent="0.25">
      <c r="A1484">
        <v>7457</v>
      </c>
      <c r="B1484" t="s">
        <v>71</v>
      </c>
      <c r="C1484">
        <v>240</v>
      </c>
      <c r="D1484" s="404">
        <v>45185</v>
      </c>
      <c r="E1484" t="s">
        <v>2829</v>
      </c>
      <c r="F1484">
        <v>2.38</v>
      </c>
      <c r="H1484" t="s">
        <v>1183</v>
      </c>
    </row>
    <row r="1485" spans="1:8" x14ac:dyDescent="0.25">
      <c r="A1485">
        <v>7457</v>
      </c>
      <c r="B1485" t="s">
        <v>71</v>
      </c>
      <c r="C1485">
        <v>240</v>
      </c>
      <c r="D1485" s="404">
        <v>44988</v>
      </c>
      <c r="E1485" t="s">
        <v>2830</v>
      </c>
      <c r="F1485">
        <v>2.72</v>
      </c>
      <c r="H1485" t="s">
        <v>1183</v>
      </c>
    </row>
    <row r="1486" spans="1:8" x14ac:dyDescent="0.25">
      <c r="A1486">
        <v>7457</v>
      </c>
      <c r="B1486" t="s">
        <v>71</v>
      </c>
      <c r="C1486">
        <v>240</v>
      </c>
      <c r="D1486" s="404">
        <v>45002</v>
      </c>
      <c r="E1486" t="s">
        <v>2830</v>
      </c>
      <c r="F1486">
        <v>2.72</v>
      </c>
      <c r="H1486" t="s">
        <v>1183</v>
      </c>
    </row>
    <row r="1487" spans="1:8" x14ac:dyDescent="0.25">
      <c r="A1487">
        <v>7457</v>
      </c>
      <c r="B1487" t="s">
        <v>71</v>
      </c>
      <c r="C1487">
        <v>240</v>
      </c>
      <c r="D1487" s="404">
        <v>45070</v>
      </c>
      <c r="E1487" t="s">
        <v>2830</v>
      </c>
      <c r="F1487">
        <v>2.72</v>
      </c>
      <c r="H1487" t="s">
        <v>1183</v>
      </c>
    </row>
    <row r="1488" spans="1:8" x14ac:dyDescent="0.25">
      <c r="A1488">
        <v>7457</v>
      </c>
      <c r="B1488" t="s">
        <v>71</v>
      </c>
      <c r="C1488">
        <v>240</v>
      </c>
      <c r="D1488" s="404">
        <v>45071</v>
      </c>
      <c r="E1488" t="s">
        <v>2830</v>
      </c>
      <c r="F1488">
        <v>2.72</v>
      </c>
      <c r="H1488" t="s">
        <v>1183</v>
      </c>
    </row>
    <row r="1489" spans="1:8" x14ac:dyDescent="0.25">
      <c r="A1489">
        <v>7457</v>
      </c>
      <c r="B1489" t="s">
        <v>71</v>
      </c>
      <c r="C1489">
        <v>240</v>
      </c>
      <c r="D1489" s="404">
        <v>45090</v>
      </c>
      <c r="E1489" t="s">
        <v>2830</v>
      </c>
      <c r="F1489">
        <v>2.72</v>
      </c>
      <c r="H1489" t="s">
        <v>1183</v>
      </c>
    </row>
    <row r="1490" spans="1:8" x14ac:dyDescent="0.25">
      <c r="A1490">
        <v>7457</v>
      </c>
      <c r="B1490" t="s">
        <v>71</v>
      </c>
      <c r="C1490">
        <v>240</v>
      </c>
      <c r="D1490" s="404">
        <v>45104</v>
      </c>
      <c r="E1490" t="s">
        <v>2830</v>
      </c>
      <c r="F1490">
        <v>2.72</v>
      </c>
      <c r="H1490" t="s">
        <v>1183</v>
      </c>
    </row>
    <row r="1491" spans="1:8" x14ac:dyDescent="0.25">
      <c r="A1491">
        <v>7457</v>
      </c>
      <c r="B1491" t="s">
        <v>71</v>
      </c>
      <c r="C1491">
        <v>240</v>
      </c>
      <c r="D1491" s="404">
        <v>45106</v>
      </c>
      <c r="E1491" t="s">
        <v>2830</v>
      </c>
      <c r="F1491">
        <v>2.72</v>
      </c>
      <c r="H1491" t="s">
        <v>1183</v>
      </c>
    </row>
    <row r="1492" spans="1:8" x14ac:dyDescent="0.25">
      <c r="A1492">
        <v>7457</v>
      </c>
      <c r="B1492" t="s">
        <v>71</v>
      </c>
      <c r="C1492">
        <v>240</v>
      </c>
      <c r="D1492" s="404">
        <v>45120</v>
      </c>
      <c r="E1492" t="s">
        <v>2830</v>
      </c>
      <c r="F1492">
        <v>2.72</v>
      </c>
      <c r="H1492" t="s">
        <v>1183</v>
      </c>
    </row>
    <row r="1493" spans="1:8" x14ac:dyDescent="0.25">
      <c r="A1493">
        <v>7457</v>
      </c>
      <c r="B1493" t="s">
        <v>71</v>
      </c>
      <c r="C1493">
        <v>240</v>
      </c>
      <c r="D1493" s="404">
        <v>45143</v>
      </c>
      <c r="E1493" t="s">
        <v>2830</v>
      </c>
      <c r="F1493">
        <v>2.72</v>
      </c>
      <c r="H1493" t="s">
        <v>1183</v>
      </c>
    </row>
    <row r="1494" spans="1:8" x14ac:dyDescent="0.25">
      <c r="A1494">
        <v>7457</v>
      </c>
      <c r="B1494" t="s">
        <v>71</v>
      </c>
      <c r="C1494">
        <v>240</v>
      </c>
      <c r="D1494" s="404">
        <v>45149</v>
      </c>
      <c r="E1494" t="s">
        <v>2830</v>
      </c>
      <c r="F1494">
        <v>2.72</v>
      </c>
      <c r="H1494" t="s">
        <v>1183</v>
      </c>
    </row>
    <row r="1495" spans="1:8" x14ac:dyDescent="0.25">
      <c r="A1495">
        <v>7457</v>
      </c>
      <c r="B1495" t="s">
        <v>71</v>
      </c>
      <c r="C1495">
        <v>240</v>
      </c>
      <c r="D1495" s="404">
        <v>45153</v>
      </c>
      <c r="E1495" t="s">
        <v>2830</v>
      </c>
      <c r="F1495">
        <v>2.72</v>
      </c>
      <c r="H1495" t="s">
        <v>1183</v>
      </c>
    </row>
    <row r="1496" spans="1:8" x14ac:dyDescent="0.25">
      <c r="A1496">
        <v>7457</v>
      </c>
      <c r="B1496" t="s">
        <v>71</v>
      </c>
      <c r="C1496">
        <v>240</v>
      </c>
      <c r="D1496" s="404">
        <v>45164</v>
      </c>
      <c r="E1496" t="s">
        <v>2830</v>
      </c>
      <c r="F1496">
        <v>2.72</v>
      </c>
      <c r="H1496" t="s">
        <v>1183</v>
      </c>
    </row>
    <row r="1497" spans="1:8" x14ac:dyDescent="0.25">
      <c r="A1497">
        <v>7457</v>
      </c>
      <c r="B1497" t="s">
        <v>71</v>
      </c>
      <c r="C1497">
        <v>240</v>
      </c>
      <c r="D1497" s="404">
        <v>45177</v>
      </c>
      <c r="E1497" t="s">
        <v>2830</v>
      </c>
      <c r="F1497">
        <v>2.72</v>
      </c>
      <c r="H1497" t="s">
        <v>1183</v>
      </c>
    </row>
    <row r="1498" spans="1:8" x14ac:dyDescent="0.25">
      <c r="A1498">
        <v>7457</v>
      </c>
      <c r="B1498" t="s">
        <v>71</v>
      </c>
      <c r="C1498">
        <v>240</v>
      </c>
      <c r="D1498" s="404">
        <v>45188</v>
      </c>
      <c r="E1498" t="s">
        <v>2830</v>
      </c>
      <c r="F1498">
        <v>2.72</v>
      </c>
      <c r="H1498" t="s">
        <v>1183</v>
      </c>
    </row>
    <row r="1499" spans="1:8" x14ac:dyDescent="0.25">
      <c r="A1499">
        <v>7457</v>
      </c>
      <c r="B1499" t="s">
        <v>71</v>
      </c>
      <c r="C1499">
        <v>240</v>
      </c>
      <c r="D1499" s="404">
        <v>45016</v>
      </c>
      <c r="E1499" t="s">
        <v>2831</v>
      </c>
      <c r="F1499">
        <v>3.4</v>
      </c>
      <c r="H1499" t="s">
        <v>1183</v>
      </c>
    </row>
    <row r="1500" spans="1:8" x14ac:dyDescent="0.25">
      <c r="A1500">
        <v>7457</v>
      </c>
      <c r="B1500" t="s">
        <v>71</v>
      </c>
      <c r="C1500">
        <v>240</v>
      </c>
      <c r="D1500" s="404">
        <v>45062</v>
      </c>
      <c r="E1500" t="s">
        <v>2831</v>
      </c>
      <c r="F1500">
        <v>3.4</v>
      </c>
      <c r="H1500" t="s">
        <v>1183</v>
      </c>
    </row>
    <row r="1501" spans="1:8" x14ac:dyDescent="0.25">
      <c r="A1501">
        <v>7457</v>
      </c>
      <c r="B1501" t="s">
        <v>71</v>
      </c>
      <c r="C1501">
        <v>240</v>
      </c>
      <c r="D1501" s="404">
        <v>45079</v>
      </c>
      <c r="E1501" t="s">
        <v>2831</v>
      </c>
      <c r="F1501">
        <v>3.4</v>
      </c>
      <c r="H1501" t="s">
        <v>1183</v>
      </c>
    </row>
    <row r="1502" spans="1:8" x14ac:dyDescent="0.25">
      <c r="A1502">
        <v>7457</v>
      </c>
      <c r="B1502" t="s">
        <v>71</v>
      </c>
      <c r="C1502">
        <v>240</v>
      </c>
      <c r="D1502" s="404">
        <v>45097</v>
      </c>
      <c r="E1502" t="s">
        <v>2831</v>
      </c>
      <c r="F1502">
        <v>3.4</v>
      </c>
      <c r="H1502" t="s">
        <v>1183</v>
      </c>
    </row>
    <row r="1503" spans="1:8" x14ac:dyDescent="0.25">
      <c r="A1503">
        <v>7457</v>
      </c>
      <c r="B1503" t="s">
        <v>71</v>
      </c>
      <c r="C1503">
        <v>240</v>
      </c>
      <c r="D1503" s="404">
        <v>45105</v>
      </c>
      <c r="E1503" t="s">
        <v>2831</v>
      </c>
      <c r="F1503">
        <v>3.4</v>
      </c>
      <c r="H1503" t="s">
        <v>1183</v>
      </c>
    </row>
    <row r="1504" spans="1:8" x14ac:dyDescent="0.25">
      <c r="A1504">
        <v>7457</v>
      </c>
      <c r="B1504" t="s">
        <v>71</v>
      </c>
      <c r="C1504">
        <v>240</v>
      </c>
      <c r="D1504" s="404">
        <v>45105</v>
      </c>
      <c r="E1504" t="s">
        <v>2831</v>
      </c>
      <c r="F1504">
        <v>3.4</v>
      </c>
      <c r="H1504" t="s">
        <v>1183</v>
      </c>
    </row>
    <row r="1505" spans="1:8" x14ac:dyDescent="0.25">
      <c r="A1505">
        <v>7457</v>
      </c>
      <c r="B1505" t="s">
        <v>71</v>
      </c>
      <c r="C1505">
        <v>240</v>
      </c>
      <c r="D1505" s="404">
        <v>45120</v>
      </c>
      <c r="E1505" t="s">
        <v>2831</v>
      </c>
      <c r="F1505">
        <v>3.4</v>
      </c>
      <c r="H1505" t="s">
        <v>1183</v>
      </c>
    </row>
    <row r="1506" spans="1:8" x14ac:dyDescent="0.25">
      <c r="A1506">
        <v>7457</v>
      </c>
      <c r="B1506" t="s">
        <v>71</v>
      </c>
      <c r="C1506">
        <v>240</v>
      </c>
      <c r="D1506" s="404">
        <v>45142</v>
      </c>
      <c r="E1506" t="s">
        <v>2831</v>
      </c>
      <c r="F1506">
        <v>3.4</v>
      </c>
      <c r="H1506" t="s">
        <v>1183</v>
      </c>
    </row>
    <row r="1507" spans="1:8" x14ac:dyDescent="0.25">
      <c r="A1507">
        <v>7457</v>
      </c>
      <c r="B1507" t="s">
        <v>71</v>
      </c>
      <c r="C1507">
        <v>240</v>
      </c>
      <c r="D1507" s="404">
        <v>45192</v>
      </c>
      <c r="E1507" t="s">
        <v>2831</v>
      </c>
      <c r="F1507">
        <v>3.4</v>
      </c>
      <c r="H1507" t="s">
        <v>1183</v>
      </c>
    </row>
    <row r="1508" spans="1:8" x14ac:dyDescent="0.25">
      <c r="A1508">
        <v>7457</v>
      </c>
      <c r="B1508" t="s">
        <v>71</v>
      </c>
      <c r="C1508">
        <v>240</v>
      </c>
      <c r="D1508" s="404">
        <v>44989</v>
      </c>
      <c r="E1508" t="s">
        <v>2832</v>
      </c>
      <c r="F1508">
        <v>4.08</v>
      </c>
      <c r="H1508" t="s">
        <v>1183</v>
      </c>
    </row>
    <row r="1509" spans="1:8" x14ac:dyDescent="0.25">
      <c r="A1509">
        <v>7457</v>
      </c>
      <c r="B1509" t="s">
        <v>71</v>
      </c>
      <c r="C1509">
        <v>240</v>
      </c>
      <c r="D1509" s="404">
        <v>45002</v>
      </c>
      <c r="E1509" t="s">
        <v>2832</v>
      </c>
      <c r="F1509">
        <v>4.08</v>
      </c>
      <c r="H1509" t="s">
        <v>1183</v>
      </c>
    </row>
    <row r="1510" spans="1:8" x14ac:dyDescent="0.25">
      <c r="A1510">
        <v>7457</v>
      </c>
      <c r="B1510" t="s">
        <v>71</v>
      </c>
      <c r="C1510">
        <v>240</v>
      </c>
      <c r="D1510" s="404">
        <v>45016</v>
      </c>
      <c r="E1510" t="s">
        <v>2832</v>
      </c>
      <c r="F1510">
        <v>4.08</v>
      </c>
      <c r="H1510" t="s">
        <v>1183</v>
      </c>
    </row>
    <row r="1511" spans="1:8" x14ac:dyDescent="0.25">
      <c r="A1511">
        <v>7457</v>
      </c>
      <c r="B1511" t="s">
        <v>71</v>
      </c>
      <c r="C1511">
        <v>240</v>
      </c>
      <c r="D1511" s="404">
        <v>45063</v>
      </c>
      <c r="E1511" t="s">
        <v>2832</v>
      </c>
      <c r="F1511">
        <v>4.08</v>
      </c>
      <c r="H1511" t="s">
        <v>1183</v>
      </c>
    </row>
    <row r="1512" spans="1:8" x14ac:dyDescent="0.25">
      <c r="A1512">
        <v>7457</v>
      </c>
      <c r="B1512" t="s">
        <v>71</v>
      </c>
      <c r="C1512">
        <v>240</v>
      </c>
      <c r="D1512" s="404">
        <v>45076</v>
      </c>
      <c r="E1512" t="s">
        <v>2832</v>
      </c>
      <c r="F1512">
        <v>4.08</v>
      </c>
      <c r="H1512" t="s">
        <v>1183</v>
      </c>
    </row>
    <row r="1513" spans="1:8" x14ac:dyDescent="0.25">
      <c r="A1513">
        <v>7457</v>
      </c>
      <c r="B1513" t="s">
        <v>71</v>
      </c>
      <c r="C1513">
        <v>240</v>
      </c>
      <c r="D1513" s="404">
        <v>45085</v>
      </c>
      <c r="E1513" t="s">
        <v>2832</v>
      </c>
      <c r="F1513">
        <v>4.08</v>
      </c>
      <c r="H1513" t="s">
        <v>1183</v>
      </c>
    </row>
    <row r="1514" spans="1:8" x14ac:dyDescent="0.25">
      <c r="A1514">
        <v>7457</v>
      </c>
      <c r="B1514" t="s">
        <v>71</v>
      </c>
      <c r="C1514">
        <v>240</v>
      </c>
      <c r="D1514" s="404">
        <v>45090</v>
      </c>
      <c r="E1514" t="s">
        <v>2832</v>
      </c>
      <c r="F1514">
        <v>4.08</v>
      </c>
      <c r="H1514" t="s">
        <v>1183</v>
      </c>
    </row>
    <row r="1515" spans="1:8" x14ac:dyDescent="0.25">
      <c r="A1515">
        <v>7457</v>
      </c>
      <c r="B1515" t="s">
        <v>71</v>
      </c>
      <c r="C1515">
        <v>240</v>
      </c>
      <c r="D1515" s="404">
        <v>45108</v>
      </c>
      <c r="E1515" t="s">
        <v>2832</v>
      </c>
      <c r="F1515">
        <v>4.08</v>
      </c>
      <c r="H1515" t="s">
        <v>1183</v>
      </c>
    </row>
    <row r="1516" spans="1:8" x14ac:dyDescent="0.25">
      <c r="A1516">
        <v>7457</v>
      </c>
      <c r="B1516" t="s">
        <v>71</v>
      </c>
      <c r="C1516">
        <v>240</v>
      </c>
      <c r="D1516" s="404">
        <v>45146</v>
      </c>
      <c r="E1516" t="s">
        <v>2832</v>
      </c>
      <c r="F1516">
        <v>4.08</v>
      </c>
      <c r="H1516" t="s">
        <v>1183</v>
      </c>
    </row>
    <row r="1517" spans="1:8" x14ac:dyDescent="0.25">
      <c r="A1517">
        <v>7457</v>
      </c>
      <c r="B1517" t="s">
        <v>71</v>
      </c>
      <c r="C1517">
        <v>240</v>
      </c>
      <c r="D1517" s="404">
        <v>45009</v>
      </c>
      <c r="E1517" t="s">
        <v>2833</v>
      </c>
      <c r="F1517">
        <v>4.42</v>
      </c>
      <c r="H1517" t="s">
        <v>1183</v>
      </c>
    </row>
    <row r="1518" spans="1:8" x14ac:dyDescent="0.25">
      <c r="A1518">
        <v>7457</v>
      </c>
      <c r="B1518" t="s">
        <v>71</v>
      </c>
      <c r="C1518">
        <v>240</v>
      </c>
      <c r="D1518" s="404">
        <v>45035</v>
      </c>
      <c r="E1518" t="s">
        <v>2833</v>
      </c>
      <c r="F1518">
        <v>4.42</v>
      </c>
      <c r="H1518" t="s">
        <v>1183</v>
      </c>
    </row>
    <row r="1519" spans="1:8" x14ac:dyDescent="0.25">
      <c r="A1519">
        <v>7457</v>
      </c>
      <c r="B1519" t="s">
        <v>71</v>
      </c>
      <c r="C1519">
        <v>240</v>
      </c>
      <c r="D1519" s="404">
        <v>45043</v>
      </c>
      <c r="E1519" t="s">
        <v>2833</v>
      </c>
      <c r="F1519">
        <v>4.42</v>
      </c>
      <c r="H1519" t="s">
        <v>1183</v>
      </c>
    </row>
    <row r="1520" spans="1:8" x14ac:dyDescent="0.25">
      <c r="A1520">
        <v>7457</v>
      </c>
      <c r="B1520" t="s">
        <v>71</v>
      </c>
      <c r="C1520">
        <v>240</v>
      </c>
      <c r="D1520" s="404">
        <v>45057</v>
      </c>
      <c r="E1520" t="s">
        <v>2833</v>
      </c>
      <c r="F1520">
        <v>4.42</v>
      </c>
      <c r="H1520" t="s">
        <v>1183</v>
      </c>
    </row>
    <row r="1521" spans="1:8" x14ac:dyDescent="0.25">
      <c r="A1521">
        <v>7457</v>
      </c>
      <c r="B1521" t="s">
        <v>71</v>
      </c>
      <c r="C1521">
        <v>240</v>
      </c>
      <c r="D1521" s="404">
        <v>45062</v>
      </c>
      <c r="E1521" t="s">
        <v>2833</v>
      </c>
      <c r="F1521">
        <v>4.42</v>
      </c>
      <c r="H1521" t="s">
        <v>1183</v>
      </c>
    </row>
    <row r="1522" spans="1:8" x14ac:dyDescent="0.25">
      <c r="A1522">
        <v>7457</v>
      </c>
      <c r="B1522" t="s">
        <v>71</v>
      </c>
      <c r="C1522">
        <v>240</v>
      </c>
      <c r="D1522" s="404">
        <v>45072</v>
      </c>
      <c r="E1522" t="s">
        <v>2833</v>
      </c>
      <c r="F1522">
        <v>4.42</v>
      </c>
      <c r="H1522" t="s">
        <v>1183</v>
      </c>
    </row>
    <row r="1523" spans="1:8" x14ac:dyDescent="0.25">
      <c r="A1523">
        <v>7457</v>
      </c>
      <c r="B1523" t="s">
        <v>71</v>
      </c>
      <c r="C1523">
        <v>240</v>
      </c>
      <c r="D1523" s="404">
        <v>45079</v>
      </c>
      <c r="E1523" t="s">
        <v>2833</v>
      </c>
      <c r="F1523">
        <v>4.42</v>
      </c>
      <c r="H1523" t="s">
        <v>1183</v>
      </c>
    </row>
    <row r="1524" spans="1:8" x14ac:dyDescent="0.25">
      <c r="A1524">
        <v>7457</v>
      </c>
      <c r="B1524" t="s">
        <v>71</v>
      </c>
      <c r="C1524">
        <v>240</v>
      </c>
      <c r="D1524" s="404">
        <v>45086</v>
      </c>
      <c r="E1524" t="s">
        <v>2833</v>
      </c>
      <c r="F1524">
        <v>4.42</v>
      </c>
      <c r="H1524" t="s">
        <v>1183</v>
      </c>
    </row>
    <row r="1525" spans="1:8" x14ac:dyDescent="0.25">
      <c r="A1525">
        <v>7457</v>
      </c>
      <c r="B1525" t="s">
        <v>71</v>
      </c>
      <c r="C1525">
        <v>240</v>
      </c>
      <c r="D1525" s="404">
        <v>45112</v>
      </c>
      <c r="E1525" t="s">
        <v>2833</v>
      </c>
      <c r="F1525">
        <v>4.42</v>
      </c>
      <c r="H1525" t="s">
        <v>1183</v>
      </c>
    </row>
    <row r="1526" spans="1:8" x14ac:dyDescent="0.25">
      <c r="A1526">
        <v>7457</v>
      </c>
      <c r="B1526" t="s">
        <v>71</v>
      </c>
      <c r="C1526">
        <v>240</v>
      </c>
      <c r="D1526" s="404">
        <v>45155</v>
      </c>
      <c r="E1526" t="s">
        <v>2833</v>
      </c>
      <c r="F1526">
        <v>4.42</v>
      </c>
      <c r="H1526" t="s">
        <v>1183</v>
      </c>
    </row>
    <row r="1527" spans="1:8" x14ac:dyDescent="0.25">
      <c r="A1527">
        <v>7457</v>
      </c>
      <c r="B1527" t="s">
        <v>71</v>
      </c>
      <c r="C1527">
        <v>240</v>
      </c>
      <c r="D1527" s="404">
        <v>45170</v>
      </c>
      <c r="E1527" t="s">
        <v>2833</v>
      </c>
      <c r="F1527">
        <v>4.42</v>
      </c>
      <c r="H1527" t="s">
        <v>1183</v>
      </c>
    </row>
    <row r="1528" spans="1:8" x14ac:dyDescent="0.25">
      <c r="A1528">
        <v>7457</v>
      </c>
      <c r="B1528" t="s">
        <v>71</v>
      </c>
      <c r="C1528">
        <v>240</v>
      </c>
      <c r="D1528" s="404">
        <v>45181</v>
      </c>
      <c r="E1528" t="s">
        <v>2833</v>
      </c>
      <c r="F1528">
        <v>4.42</v>
      </c>
      <c r="H1528" t="s">
        <v>1183</v>
      </c>
    </row>
    <row r="1529" spans="1:8" x14ac:dyDescent="0.25">
      <c r="A1529">
        <v>7457</v>
      </c>
      <c r="B1529" t="s">
        <v>71</v>
      </c>
      <c r="C1529">
        <v>240</v>
      </c>
      <c r="D1529" s="404">
        <v>45188</v>
      </c>
      <c r="E1529" t="s">
        <v>2833</v>
      </c>
      <c r="F1529">
        <v>4.42</v>
      </c>
      <c r="H1529" t="s">
        <v>1183</v>
      </c>
    </row>
    <row r="1530" spans="1:8" x14ac:dyDescent="0.25">
      <c r="A1530">
        <v>7457</v>
      </c>
      <c r="B1530" t="s">
        <v>71</v>
      </c>
      <c r="C1530">
        <v>240</v>
      </c>
      <c r="D1530" s="404">
        <v>45044</v>
      </c>
      <c r="E1530" t="s">
        <v>2834</v>
      </c>
      <c r="F1530">
        <v>5.0999999999999996</v>
      </c>
      <c r="H1530" t="s">
        <v>1183</v>
      </c>
    </row>
    <row r="1531" spans="1:8" x14ac:dyDescent="0.25">
      <c r="A1531">
        <v>7457</v>
      </c>
      <c r="B1531" t="s">
        <v>71</v>
      </c>
      <c r="C1531">
        <v>240</v>
      </c>
      <c r="D1531" s="404">
        <v>45058</v>
      </c>
      <c r="E1531" t="s">
        <v>2834</v>
      </c>
      <c r="F1531">
        <v>5.0999999999999996</v>
      </c>
      <c r="H1531" t="s">
        <v>1183</v>
      </c>
    </row>
    <row r="1532" spans="1:8" x14ac:dyDescent="0.25">
      <c r="A1532">
        <v>7457</v>
      </c>
      <c r="B1532" t="s">
        <v>71</v>
      </c>
      <c r="C1532">
        <v>240</v>
      </c>
      <c r="D1532" s="404">
        <v>45072</v>
      </c>
      <c r="E1532" t="s">
        <v>2834</v>
      </c>
      <c r="F1532">
        <v>5.0999999999999996</v>
      </c>
      <c r="H1532" t="s">
        <v>1183</v>
      </c>
    </row>
    <row r="1533" spans="1:8" x14ac:dyDescent="0.25">
      <c r="A1533">
        <v>7457</v>
      </c>
      <c r="B1533" t="s">
        <v>71</v>
      </c>
      <c r="C1533">
        <v>240</v>
      </c>
      <c r="D1533" s="404">
        <v>45140</v>
      </c>
      <c r="E1533" t="s">
        <v>2834</v>
      </c>
      <c r="F1533">
        <v>5.0999999999999996</v>
      </c>
      <c r="H1533" t="s">
        <v>1183</v>
      </c>
    </row>
    <row r="1534" spans="1:8" x14ac:dyDescent="0.25">
      <c r="A1534">
        <v>7457</v>
      </c>
      <c r="B1534" t="s">
        <v>71</v>
      </c>
      <c r="C1534">
        <v>240</v>
      </c>
      <c r="D1534" s="404">
        <v>45157</v>
      </c>
      <c r="E1534" t="s">
        <v>2834</v>
      </c>
      <c r="F1534">
        <v>5.0999999999999996</v>
      </c>
      <c r="H1534" t="s">
        <v>1183</v>
      </c>
    </row>
    <row r="1535" spans="1:8" x14ac:dyDescent="0.25">
      <c r="A1535">
        <v>7457</v>
      </c>
      <c r="B1535" t="s">
        <v>71</v>
      </c>
      <c r="C1535">
        <v>240</v>
      </c>
      <c r="D1535" s="404">
        <v>45169</v>
      </c>
      <c r="E1535" t="s">
        <v>2834</v>
      </c>
      <c r="F1535">
        <v>5.0999999999999996</v>
      </c>
      <c r="H1535" t="s">
        <v>1183</v>
      </c>
    </row>
    <row r="1536" spans="1:8" x14ac:dyDescent="0.25">
      <c r="A1536">
        <v>7457</v>
      </c>
      <c r="B1536" t="s">
        <v>71</v>
      </c>
      <c r="C1536">
        <v>240</v>
      </c>
      <c r="D1536" s="404">
        <v>45170</v>
      </c>
      <c r="E1536" t="s">
        <v>2834</v>
      </c>
      <c r="F1536">
        <v>5.0999999999999996</v>
      </c>
      <c r="H1536" t="s">
        <v>1183</v>
      </c>
    </row>
    <row r="1537" spans="1:8" x14ac:dyDescent="0.25">
      <c r="A1537">
        <v>7457</v>
      </c>
      <c r="B1537" t="s">
        <v>71</v>
      </c>
      <c r="C1537">
        <v>240</v>
      </c>
      <c r="D1537" s="404">
        <v>45182</v>
      </c>
      <c r="E1537" t="s">
        <v>2834</v>
      </c>
      <c r="F1537">
        <v>5.0999999999999996</v>
      </c>
      <c r="H1537" t="s">
        <v>1183</v>
      </c>
    </row>
    <row r="1538" spans="1:8" x14ac:dyDescent="0.25">
      <c r="A1538">
        <v>7457</v>
      </c>
      <c r="B1538" t="s">
        <v>71</v>
      </c>
      <c r="C1538">
        <v>240</v>
      </c>
      <c r="D1538" s="404">
        <v>44988</v>
      </c>
      <c r="E1538" t="s">
        <v>2835</v>
      </c>
      <c r="F1538">
        <v>5.78</v>
      </c>
      <c r="H1538" t="s">
        <v>1183</v>
      </c>
    </row>
    <row r="1539" spans="1:8" x14ac:dyDescent="0.25">
      <c r="A1539">
        <v>7457</v>
      </c>
      <c r="B1539" t="s">
        <v>71</v>
      </c>
      <c r="C1539">
        <v>240</v>
      </c>
      <c r="D1539" s="404">
        <v>44988</v>
      </c>
      <c r="E1539" t="s">
        <v>2835</v>
      </c>
      <c r="F1539">
        <v>5.78</v>
      </c>
      <c r="H1539" t="s">
        <v>1183</v>
      </c>
    </row>
    <row r="1540" spans="1:8" x14ac:dyDescent="0.25">
      <c r="A1540">
        <v>7457</v>
      </c>
      <c r="B1540" t="s">
        <v>71</v>
      </c>
      <c r="C1540">
        <v>240</v>
      </c>
      <c r="D1540" s="404">
        <v>45001</v>
      </c>
      <c r="E1540" t="s">
        <v>2835</v>
      </c>
      <c r="F1540">
        <v>5.78</v>
      </c>
      <c r="H1540" t="s">
        <v>1183</v>
      </c>
    </row>
    <row r="1541" spans="1:8" x14ac:dyDescent="0.25">
      <c r="A1541">
        <v>7457</v>
      </c>
      <c r="B1541" t="s">
        <v>71</v>
      </c>
      <c r="C1541">
        <v>240</v>
      </c>
      <c r="D1541" s="404">
        <v>45002</v>
      </c>
      <c r="E1541" t="s">
        <v>2835</v>
      </c>
      <c r="F1541">
        <v>5.78</v>
      </c>
      <c r="H1541" t="s">
        <v>1183</v>
      </c>
    </row>
    <row r="1542" spans="1:8" x14ac:dyDescent="0.25">
      <c r="A1542">
        <v>7457</v>
      </c>
      <c r="B1542" t="s">
        <v>71</v>
      </c>
      <c r="C1542">
        <v>240</v>
      </c>
      <c r="D1542" s="404">
        <v>45028</v>
      </c>
      <c r="E1542" t="s">
        <v>2835</v>
      </c>
      <c r="F1542">
        <v>5.78</v>
      </c>
      <c r="H1542" t="s">
        <v>1183</v>
      </c>
    </row>
    <row r="1543" spans="1:8" x14ac:dyDescent="0.25">
      <c r="A1543">
        <v>7457</v>
      </c>
      <c r="B1543" t="s">
        <v>71</v>
      </c>
      <c r="C1543">
        <v>240</v>
      </c>
      <c r="D1543" s="404">
        <v>45064</v>
      </c>
      <c r="E1543" t="s">
        <v>2835</v>
      </c>
      <c r="F1543">
        <v>5.78</v>
      </c>
      <c r="H1543" t="s">
        <v>1183</v>
      </c>
    </row>
    <row r="1544" spans="1:8" x14ac:dyDescent="0.25">
      <c r="A1544">
        <v>7457</v>
      </c>
      <c r="B1544" t="s">
        <v>71</v>
      </c>
      <c r="C1544">
        <v>240</v>
      </c>
      <c r="D1544" s="404">
        <v>45083</v>
      </c>
      <c r="E1544" t="s">
        <v>2835</v>
      </c>
      <c r="F1544">
        <v>5.78</v>
      </c>
      <c r="H1544" t="s">
        <v>1183</v>
      </c>
    </row>
    <row r="1545" spans="1:8" x14ac:dyDescent="0.25">
      <c r="A1545">
        <v>7457</v>
      </c>
      <c r="B1545" t="s">
        <v>71</v>
      </c>
      <c r="C1545">
        <v>240</v>
      </c>
      <c r="D1545" s="404">
        <v>45086</v>
      </c>
      <c r="E1545" t="s">
        <v>2835</v>
      </c>
      <c r="F1545">
        <v>5.78</v>
      </c>
      <c r="H1545" t="s">
        <v>1183</v>
      </c>
    </row>
    <row r="1546" spans="1:8" x14ac:dyDescent="0.25">
      <c r="A1546">
        <v>7457</v>
      </c>
      <c r="B1546" t="s">
        <v>71</v>
      </c>
      <c r="C1546">
        <v>240</v>
      </c>
      <c r="D1546" s="404">
        <v>45156</v>
      </c>
      <c r="E1546" t="s">
        <v>2835</v>
      </c>
      <c r="F1546">
        <v>5.78</v>
      </c>
      <c r="H1546" t="s">
        <v>1183</v>
      </c>
    </row>
    <row r="1547" spans="1:8" x14ac:dyDescent="0.25">
      <c r="A1547">
        <v>7457</v>
      </c>
      <c r="B1547" t="s">
        <v>71</v>
      </c>
      <c r="C1547">
        <v>240</v>
      </c>
      <c r="D1547" s="404">
        <v>45169</v>
      </c>
      <c r="E1547" t="s">
        <v>2835</v>
      </c>
      <c r="F1547">
        <v>5.78</v>
      </c>
      <c r="H1547" t="s">
        <v>1183</v>
      </c>
    </row>
    <row r="1548" spans="1:8" x14ac:dyDescent="0.25">
      <c r="A1548">
        <v>7457</v>
      </c>
      <c r="B1548" t="s">
        <v>71</v>
      </c>
      <c r="C1548">
        <v>240</v>
      </c>
      <c r="D1548" s="404">
        <v>45184</v>
      </c>
      <c r="E1548" t="s">
        <v>2835</v>
      </c>
      <c r="F1548">
        <v>5.78</v>
      </c>
      <c r="H1548" t="s">
        <v>1183</v>
      </c>
    </row>
    <row r="1549" spans="1:8" x14ac:dyDescent="0.25">
      <c r="A1549">
        <v>7457</v>
      </c>
      <c r="B1549" t="s">
        <v>71</v>
      </c>
      <c r="C1549">
        <v>240</v>
      </c>
      <c r="D1549" s="404">
        <v>45191</v>
      </c>
      <c r="E1549" t="s">
        <v>2835</v>
      </c>
      <c r="F1549">
        <v>5.78</v>
      </c>
      <c r="H1549" t="s">
        <v>1183</v>
      </c>
    </row>
    <row r="1550" spans="1:8" x14ac:dyDescent="0.25">
      <c r="A1550">
        <v>7457</v>
      </c>
      <c r="B1550" t="s">
        <v>71</v>
      </c>
      <c r="C1550">
        <v>240</v>
      </c>
      <c r="D1550" s="404">
        <v>45192</v>
      </c>
      <c r="E1550" t="s">
        <v>2835</v>
      </c>
      <c r="F1550">
        <v>5.78</v>
      </c>
      <c r="H1550" t="s">
        <v>1183</v>
      </c>
    </row>
    <row r="1551" spans="1:8" x14ac:dyDescent="0.25">
      <c r="A1551">
        <v>7457</v>
      </c>
      <c r="B1551" t="s">
        <v>71</v>
      </c>
      <c r="C1551">
        <v>240</v>
      </c>
      <c r="D1551" s="404">
        <v>45030</v>
      </c>
      <c r="E1551" t="s">
        <v>2836</v>
      </c>
      <c r="F1551">
        <v>6.12</v>
      </c>
      <c r="H1551" t="s">
        <v>1183</v>
      </c>
    </row>
    <row r="1552" spans="1:8" x14ac:dyDescent="0.25">
      <c r="A1552">
        <v>7457</v>
      </c>
      <c r="B1552" t="s">
        <v>71</v>
      </c>
      <c r="C1552">
        <v>240</v>
      </c>
      <c r="D1552" s="404">
        <v>45044</v>
      </c>
      <c r="E1552" t="s">
        <v>2836</v>
      </c>
      <c r="F1552">
        <v>6.12</v>
      </c>
      <c r="H1552" t="s">
        <v>1183</v>
      </c>
    </row>
    <row r="1553" spans="1:8" x14ac:dyDescent="0.25">
      <c r="A1553">
        <v>7457</v>
      </c>
      <c r="B1553" t="s">
        <v>71</v>
      </c>
      <c r="C1553">
        <v>240</v>
      </c>
      <c r="D1553" s="404">
        <v>45070</v>
      </c>
      <c r="E1553" t="s">
        <v>2836</v>
      </c>
      <c r="F1553">
        <v>6.12</v>
      </c>
      <c r="H1553" t="s">
        <v>1183</v>
      </c>
    </row>
    <row r="1554" spans="1:8" x14ac:dyDescent="0.25">
      <c r="A1554">
        <v>7457</v>
      </c>
      <c r="B1554" t="s">
        <v>71</v>
      </c>
      <c r="C1554">
        <v>240</v>
      </c>
      <c r="D1554" s="404">
        <v>45087</v>
      </c>
      <c r="E1554" t="s">
        <v>2836</v>
      </c>
      <c r="F1554">
        <v>6.12</v>
      </c>
      <c r="H1554" t="s">
        <v>1183</v>
      </c>
    </row>
    <row r="1555" spans="1:8" x14ac:dyDescent="0.25">
      <c r="A1555">
        <v>7457</v>
      </c>
      <c r="B1555" t="s">
        <v>71</v>
      </c>
      <c r="C1555">
        <v>240</v>
      </c>
      <c r="D1555" s="404">
        <v>45118</v>
      </c>
      <c r="E1555" t="s">
        <v>2836</v>
      </c>
      <c r="F1555">
        <v>6.12</v>
      </c>
      <c r="H1555" t="s">
        <v>1183</v>
      </c>
    </row>
    <row r="1556" spans="1:8" x14ac:dyDescent="0.25">
      <c r="A1556">
        <v>7457</v>
      </c>
      <c r="B1556" t="s">
        <v>71</v>
      </c>
      <c r="C1556">
        <v>240</v>
      </c>
      <c r="D1556" s="404">
        <v>45133</v>
      </c>
      <c r="E1556" t="s">
        <v>2836</v>
      </c>
      <c r="F1556">
        <v>6.12</v>
      </c>
      <c r="H1556" t="s">
        <v>1183</v>
      </c>
    </row>
    <row r="1557" spans="1:8" x14ac:dyDescent="0.25">
      <c r="A1557">
        <v>7457</v>
      </c>
      <c r="B1557" t="s">
        <v>71</v>
      </c>
      <c r="C1557">
        <v>240</v>
      </c>
      <c r="D1557" s="404">
        <v>45139</v>
      </c>
      <c r="E1557" t="s">
        <v>2836</v>
      </c>
      <c r="F1557">
        <v>6.12</v>
      </c>
      <c r="H1557" t="s">
        <v>1183</v>
      </c>
    </row>
    <row r="1558" spans="1:8" x14ac:dyDescent="0.25">
      <c r="A1558">
        <v>7457</v>
      </c>
      <c r="B1558" t="s">
        <v>71</v>
      </c>
      <c r="C1558">
        <v>240</v>
      </c>
      <c r="D1558" s="404">
        <v>45146</v>
      </c>
      <c r="E1558" t="s">
        <v>2836</v>
      </c>
      <c r="F1558">
        <v>6.12</v>
      </c>
      <c r="H1558" t="s">
        <v>1183</v>
      </c>
    </row>
    <row r="1559" spans="1:8" x14ac:dyDescent="0.25">
      <c r="A1559">
        <v>7457</v>
      </c>
      <c r="B1559" t="s">
        <v>71</v>
      </c>
      <c r="C1559">
        <v>240</v>
      </c>
      <c r="D1559" s="404">
        <v>45155</v>
      </c>
      <c r="E1559" t="s">
        <v>2836</v>
      </c>
      <c r="F1559">
        <v>6.12</v>
      </c>
      <c r="H1559" t="s">
        <v>1183</v>
      </c>
    </row>
    <row r="1560" spans="1:8" x14ac:dyDescent="0.25">
      <c r="A1560">
        <v>7457</v>
      </c>
      <c r="B1560" t="s">
        <v>71</v>
      </c>
      <c r="C1560">
        <v>240</v>
      </c>
      <c r="D1560" s="404">
        <v>45048</v>
      </c>
      <c r="E1560" t="s">
        <v>2837</v>
      </c>
      <c r="F1560">
        <v>6.8</v>
      </c>
      <c r="H1560" t="s">
        <v>1183</v>
      </c>
    </row>
    <row r="1561" spans="1:8" x14ac:dyDescent="0.25">
      <c r="A1561">
        <v>7457</v>
      </c>
      <c r="B1561" t="s">
        <v>71</v>
      </c>
      <c r="C1561">
        <v>240</v>
      </c>
      <c r="D1561" s="404">
        <v>45051</v>
      </c>
      <c r="E1561" t="s">
        <v>2837</v>
      </c>
      <c r="F1561">
        <v>6.8</v>
      </c>
      <c r="H1561" t="s">
        <v>1183</v>
      </c>
    </row>
    <row r="1562" spans="1:8" x14ac:dyDescent="0.25">
      <c r="A1562">
        <v>7457</v>
      </c>
      <c r="B1562" t="s">
        <v>71</v>
      </c>
      <c r="C1562">
        <v>240</v>
      </c>
      <c r="D1562" s="404">
        <v>45057</v>
      </c>
      <c r="E1562" t="s">
        <v>2837</v>
      </c>
      <c r="F1562">
        <v>6.8</v>
      </c>
      <c r="H1562" t="s">
        <v>1183</v>
      </c>
    </row>
    <row r="1563" spans="1:8" x14ac:dyDescent="0.25">
      <c r="A1563">
        <v>7457</v>
      </c>
      <c r="B1563" t="s">
        <v>71</v>
      </c>
      <c r="C1563">
        <v>240</v>
      </c>
      <c r="D1563" s="404">
        <v>45079</v>
      </c>
      <c r="E1563" t="s">
        <v>2837</v>
      </c>
      <c r="F1563">
        <v>6.8</v>
      </c>
      <c r="H1563" t="s">
        <v>1183</v>
      </c>
    </row>
    <row r="1564" spans="1:8" x14ac:dyDescent="0.25">
      <c r="A1564">
        <v>7457</v>
      </c>
      <c r="B1564" t="s">
        <v>71</v>
      </c>
      <c r="C1564">
        <v>240</v>
      </c>
      <c r="D1564" s="404">
        <v>45084</v>
      </c>
      <c r="E1564" t="s">
        <v>2837</v>
      </c>
      <c r="F1564">
        <v>6.8</v>
      </c>
      <c r="H1564" t="s">
        <v>1183</v>
      </c>
    </row>
    <row r="1565" spans="1:8" x14ac:dyDescent="0.25">
      <c r="A1565">
        <v>7457</v>
      </c>
      <c r="B1565" t="s">
        <v>71</v>
      </c>
      <c r="C1565">
        <v>240</v>
      </c>
      <c r="D1565" s="404">
        <v>45093</v>
      </c>
      <c r="E1565" t="s">
        <v>2837</v>
      </c>
      <c r="F1565">
        <v>6.8</v>
      </c>
      <c r="H1565" t="s">
        <v>1183</v>
      </c>
    </row>
    <row r="1566" spans="1:8" x14ac:dyDescent="0.25">
      <c r="A1566">
        <v>7457</v>
      </c>
      <c r="B1566" t="s">
        <v>71</v>
      </c>
      <c r="C1566">
        <v>240</v>
      </c>
      <c r="D1566" s="404">
        <v>45107</v>
      </c>
      <c r="E1566" t="s">
        <v>2837</v>
      </c>
      <c r="F1566">
        <v>6.8</v>
      </c>
      <c r="H1566" t="s">
        <v>1183</v>
      </c>
    </row>
    <row r="1567" spans="1:8" x14ac:dyDescent="0.25">
      <c r="A1567">
        <v>7457</v>
      </c>
      <c r="B1567" t="s">
        <v>71</v>
      </c>
      <c r="C1567">
        <v>240</v>
      </c>
      <c r="D1567" s="404">
        <v>45134</v>
      </c>
      <c r="E1567" t="s">
        <v>2837</v>
      </c>
      <c r="F1567">
        <v>6.8</v>
      </c>
      <c r="H1567" t="s">
        <v>1183</v>
      </c>
    </row>
    <row r="1568" spans="1:8" x14ac:dyDescent="0.25">
      <c r="A1568">
        <v>7457</v>
      </c>
      <c r="B1568" t="s">
        <v>71</v>
      </c>
      <c r="C1568">
        <v>240</v>
      </c>
      <c r="D1568" s="404">
        <v>45010</v>
      </c>
      <c r="E1568" t="s">
        <v>2838</v>
      </c>
      <c r="F1568">
        <v>7.48</v>
      </c>
      <c r="H1568" t="s">
        <v>1183</v>
      </c>
    </row>
    <row r="1569" spans="1:8" x14ac:dyDescent="0.25">
      <c r="A1569">
        <v>7457</v>
      </c>
      <c r="B1569" t="s">
        <v>71</v>
      </c>
      <c r="C1569">
        <v>240</v>
      </c>
      <c r="D1569" s="404">
        <v>45050</v>
      </c>
      <c r="E1569" t="s">
        <v>2838</v>
      </c>
      <c r="F1569">
        <v>7.48</v>
      </c>
      <c r="H1569" t="s">
        <v>1183</v>
      </c>
    </row>
    <row r="1570" spans="1:8" x14ac:dyDescent="0.25">
      <c r="A1570">
        <v>7457</v>
      </c>
      <c r="B1570" t="s">
        <v>71</v>
      </c>
      <c r="C1570">
        <v>240</v>
      </c>
      <c r="D1570" s="404">
        <v>45098</v>
      </c>
      <c r="E1570" t="s">
        <v>2838</v>
      </c>
      <c r="F1570">
        <v>7.48</v>
      </c>
      <c r="H1570" t="s">
        <v>1183</v>
      </c>
    </row>
    <row r="1571" spans="1:8" x14ac:dyDescent="0.25">
      <c r="A1571">
        <v>7457</v>
      </c>
      <c r="B1571" t="s">
        <v>71</v>
      </c>
      <c r="C1571">
        <v>240</v>
      </c>
      <c r="D1571" s="404">
        <v>45156</v>
      </c>
      <c r="E1571" t="s">
        <v>2838</v>
      </c>
      <c r="F1571">
        <v>7.48</v>
      </c>
      <c r="H1571" t="s">
        <v>1183</v>
      </c>
    </row>
    <row r="1572" spans="1:8" x14ac:dyDescent="0.25">
      <c r="A1572">
        <v>7457</v>
      </c>
      <c r="B1572" t="s">
        <v>71</v>
      </c>
      <c r="C1572">
        <v>240</v>
      </c>
      <c r="D1572" s="404">
        <v>44989</v>
      </c>
      <c r="E1572" t="s">
        <v>2839</v>
      </c>
      <c r="F1572">
        <v>7.82</v>
      </c>
      <c r="H1572" t="s">
        <v>1183</v>
      </c>
    </row>
    <row r="1573" spans="1:8" x14ac:dyDescent="0.25">
      <c r="A1573">
        <v>7457</v>
      </c>
      <c r="B1573" t="s">
        <v>71</v>
      </c>
      <c r="C1573">
        <v>240</v>
      </c>
      <c r="D1573" s="404">
        <v>45043</v>
      </c>
      <c r="E1573" t="s">
        <v>2839</v>
      </c>
      <c r="F1573">
        <v>7.82</v>
      </c>
      <c r="H1573" t="s">
        <v>1183</v>
      </c>
    </row>
    <row r="1574" spans="1:8" x14ac:dyDescent="0.25">
      <c r="A1574">
        <v>7457</v>
      </c>
      <c r="B1574" t="s">
        <v>71</v>
      </c>
      <c r="C1574">
        <v>240</v>
      </c>
      <c r="D1574" s="404">
        <v>45044</v>
      </c>
      <c r="E1574" t="s">
        <v>2839</v>
      </c>
      <c r="F1574">
        <v>7.82</v>
      </c>
      <c r="H1574" t="s">
        <v>1183</v>
      </c>
    </row>
    <row r="1575" spans="1:8" x14ac:dyDescent="0.25">
      <c r="A1575">
        <v>7457</v>
      </c>
      <c r="B1575" t="s">
        <v>71</v>
      </c>
      <c r="C1575">
        <v>240</v>
      </c>
      <c r="D1575" s="404">
        <v>45045</v>
      </c>
      <c r="E1575" t="s">
        <v>2839</v>
      </c>
      <c r="F1575">
        <v>7.82</v>
      </c>
      <c r="H1575" t="s">
        <v>1183</v>
      </c>
    </row>
    <row r="1576" spans="1:8" x14ac:dyDescent="0.25">
      <c r="A1576">
        <v>7457</v>
      </c>
      <c r="B1576" t="s">
        <v>71</v>
      </c>
      <c r="C1576">
        <v>240</v>
      </c>
      <c r="D1576" s="404">
        <v>45097</v>
      </c>
      <c r="E1576" t="s">
        <v>2839</v>
      </c>
      <c r="F1576">
        <v>7.82</v>
      </c>
      <c r="H1576" t="s">
        <v>1183</v>
      </c>
    </row>
    <row r="1577" spans="1:8" x14ac:dyDescent="0.25">
      <c r="A1577">
        <v>7457</v>
      </c>
      <c r="B1577" t="s">
        <v>71</v>
      </c>
      <c r="C1577">
        <v>240</v>
      </c>
      <c r="D1577" s="404">
        <v>45101</v>
      </c>
      <c r="E1577" t="s">
        <v>2839</v>
      </c>
      <c r="F1577">
        <v>7.82</v>
      </c>
      <c r="H1577" t="s">
        <v>1183</v>
      </c>
    </row>
    <row r="1578" spans="1:8" x14ac:dyDescent="0.25">
      <c r="A1578">
        <v>7457</v>
      </c>
      <c r="B1578" t="s">
        <v>71</v>
      </c>
      <c r="C1578">
        <v>240</v>
      </c>
      <c r="D1578" s="404">
        <v>45112</v>
      </c>
      <c r="E1578" t="s">
        <v>2839</v>
      </c>
      <c r="F1578">
        <v>7.82</v>
      </c>
      <c r="H1578" t="s">
        <v>1183</v>
      </c>
    </row>
    <row r="1579" spans="1:8" x14ac:dyDescent="0.25">
      <c r="A1579">
        <v>7457</v>
      </c>
      <c r="B1579" t="s">
        <v>71</v>
      </c>
      <c r="C1579">
        <v>240</v>
      </c>
      <c r="D1579" s="404">
        <v>45153</v>
      </c>
      <c r="E1579" t="s">
        <v>2839</v>
      </c>
      <c r="F1579">
        <v>7.82</v>
      </c>
      <c r="H1579" t="s">
        <v>1183</v>
      </c>
    </row>
    <row r="1580" spans="1:8" x14ac:dyDescent="0.25">
      <c r="A1580">
        <v>7457</v>
      </c>
      <c r="B1580" t="s">
        <v>71</v>
      </c>
      <c r="C1580">
        <v>240</v>
      </c>
      <c r="D1580" s="404">
        <v>45154</v>
      </c>
      <c r="E1580" t="s">
        <v>2839</v>
      </c>
      <c r="F1580">
        <v>7.82</v>
      </c>
      <c r="H1580" t="s">
        <v>1183</v>
      </c>
    </row>
    <row r="1581" spans="1:8" x14ac:dyDescent="0.25">
      <c r="A1581">
        <v>7457</v>
      </c>
      <c r="B1581" t="s">
        <v>71</v>
      </c>
      <c r="C1581">
        <v>240</v>
      </c>
      <c r="D1581" s="404">
        <v>45156</v>
      </c>
      <c r="E1581" t="s">
        <v>2839</v>
      </c>
      <c r="F1581">
        <v>7.82</v>
      </c>
      <c r="H1581" t="s">
        <v>1183</v>
      </c>
    </row>
    <row r="1582" spans="1:8" x14ac:dyDescent="0.25">
      <c r="A1582">
        <v>7457</v>
      </c>
      <c r="B1582" t="s">
        <v>71</v>
      </c>
      <c r="C1582">
        <v>240</v>
      </c>
      <c r="D1582" s="404">
        <v>45170</v>
      </c>
      <c r="E1582" t="s">
        <v>2839</v>
      </c>
      <c r="F1582">
        <v>7.82</v>
      </c>
      <c r="H1582" t="s">
        <v>1183</v>
      </c>
    </row>
    <row r="1583" spans="1:8" x14ac:dyDescent="0.25">
      <c r="A1583">
        <v>7457</v>
      </c>
      <c r="B1583" t="s">
        <v>71</v>
      </c>
      <c r="C1583">
        <v>240</v>
      </c>
      <c r="D1583" s="404">
        <v>45185</v>
      </c>
      <c r="E1583" t="s">
        <v>2839</v>
      </c>
      <c r="F1583">
        <v>7.82</v>
      </c>
      <c r="H1583" t="s">
        <v>1183</v>
      </c>
    </row>
    <row r="1584" spans="1:8" x14ac:dyDescent="0.25">
      <c r="A1584">
        <v>7457</v>
      </c>
      <c r="B1584" t="s">
        <v>71</v>
      </c>
      <c r="C1584">
        <v>240</v>
      </c>
      <c r="D1584" s="404">
        <v>44988</v>
      </c>
      <c r="E1584" t="s">
        <v>2840</v>
      </c>
      <c r="F1584">
        <v>8.5</v>
      </c>
      <c r="H1584" t="s">
        <v>1183</v>
      </c>
    </row>
    <row r="1585" spans="1:8" x14ac:dyDescent="0.25">
      <c r="A1585">
        <v>7457</v>
      </c>
      <c r="B1585" t="s">
        <v>71</v>
      </c>
      <c r="C1585">
        <v>240</v>
      </c>
      <c r="D1585" s="404">
        <v>45036</v>
      </c>
      <c r="E1585" t="s">
        <v>2840</v>
      </c>
      <c r="F1585">
        <v>8.5</v>
      </c>
      <c r="H1585" t="s">
        <v>1183</v>
      </c>
    </row>
    <row r="1586" spans="1:8" x14ac:dyDescent="0.25">
      <c r="A1586">
        <v>7457</v>
      </c>
      <c r="B1586" t="s">
        <v>71</v>
      </c>
      <c r="C1586">
        <v>240</v>
      </c>
      <c r="D1586" s="404">
        <v>45051</v>
      </c>
      <c r="E1586" t="s">
        <v>2840</v>
      </c>
      <c r="F1586">
        <v>8.5</v>
      </c>
      <c r="H1586" t="s">
        <v>1183</v>
      </c>
    </row>
    <row r="1587" spans="1:8" x14ac:dyDescent="0.25">
      <c r="A1587">
        <v>7457</v>
      </c>
      <c r="B1587" t="s">
        <v>71</v>
      </c>
      <c r="C1587">
        <v>240</v>
      </c>
      <c r="D1587" s="404">
        <v>45083</v>
      </c>
      <c r="E1587" t="s">
        <v>2840</v>
      </c>
      <c r="F1587">
        <v>8.5</v>
      </c>
      <c r="H1587" t="s">
        <v>1183</v>
      </c>
    </row>
    <row r="1588" spans="1:8" x14ac:dyDescent="0.25">
      <c r="A1588">
        <v>7457</v>
      </c>
      <c r="B1588" t="s">
        <v>71</v>
      </c>
      <c r="C1588">
        <v>240</v>
      </c>
      <c r="D1588" s="404">
        <v>45085</v>
      </c>
      <c r="E1588" t="s">
        <v>2840</v>
      </c>
      <c r="F1588">
        <v>8.5</v>
      </c>
      <c r="H1588" t="s">
        <v>1183</v>
      </c>
    </row>
    <row r="1589" spans="1:8" x14ac:dyDescent="0.25">
      <c r="A1589">
        <v>7457</v>
      </c>
      <c r="B1589" t="s">
        <v>71</v>
      </c>
      <c r="C1589">
        <v>240</v>
      </c>
      <c r="D1589" s="404">
        <v>45085</v>
      </c>
      <c r="E1589" t="s">
        <v>2840</v>
      </c>
      <c r="F1589">
        <v>8.5</v>
      </c>
      <c r="H1589" t="s">
        <v>1183</v>
      </c>
    </row>
    <row r="1590" spans="1:8" x14ac:dyDescent="0.25">
      <c r="A1590">
        <v>7457</v>
      </c>
      <c r="B1590" t="s">
        <v>71</v>
      </c>
      <c r="C1590">
        <v>240</v>
      </c>
      <c r="D1590" s="404">
        <v>45136</v>
      </c>
      <c r="E1590" t="s">
        <v>2840</v>
      </c>
      <c r="F1590">
        <v>8.5</v>
      </c>
      <c r="H1590" t="s">
        <v>1183</v>
      </c>
    </row>
    <row r="1591" spans="1:8" x14ac:dyDescent="0.25">
      <c r="A1591">
        <v>7457</v>
      </c>
      <c r="B1591" t="s">
        <v>71</v>
      </c>
      <c r="C1591">
        <v>240</v>
      </c>
      <c r="D1591" s="404">
        <v>45143</v>
      </c>
      <c r="E1591" t="s">
        <v>2840</v>
      </c>
      <c r="F1591">
        <v>8.5</v>
      </c>
      <c r="H1591" t="s">
        <v>1183</v>
      </c>
    </row>
    <row r="1592" spans="1:8" x14ac:dyDescent="0.25">
      <c r="A1592">
        <v>7457</v>
      </c>
      <c r="B1592" t="s">
        <v>71</v>
      </c>
      <c r="C1592">
        <v>240</v>
      </c>
      <c r="D1592" s="404">
        <v>45153</v>
      </c>
      <c r="E1592" t="s">
        <v>2840</v>
      </c>
      <c r="F1592">
        <v>8.5</v>
      </c>
      <c r="H1592" t="s">
        <v>1183</v>
      </c>
    </row>
    <row r="1593" spans="1:8" x14ac:dyDescent="0.25">
      <c r="A1593">
        <v>7457</v>
      </c>
      <c r="B1593" t="s">
        <v>71</v>
      </c>
      <c r="C1593">
        <v>240</v>
      </c>
      <c r="D1593" s="404">
        <v>45171</v>
      </c>
      <c r="E1593" t="s">
        <v>2840</v>
      </c>
      <c r="F1593">
        <v>8.5</v>
      </c>
      <c r="H1593" t="s">
        <v>1183</v>
      </c>
    </row>
    <row r="1594" spans="1:8" x14ac:dyDescent="0.25">
      <c r="A1594">
        <v>7457</v>
      </c>
      <c r="B1594" t="s">
        <v>71</v>
      </c>
      <c r="C1594">
        <v>240</v>
      </c>
      <c r="D1594" s="404">
        <v>45013</v>
      </c>
      <c r="E1594" t="s">
        <v>2841</v>
      </c>
      <c r="F1594">
        <v>9.18</v>
      </c>
      <c r="H1594" t="s">
        <v>1183</v>
      </c>
    </row>
    <row r="1595" spans="1:8" x14ac:dyDescent="0.25">
      <c r="A1595">
        <v>7457</v>
      </c>
      <c r="B1595" t="s">
        <v>71</v>
      </c>
      <c r="C1595">
        <v>240</v>
      </c>
      <c r="D1595" s="404">
        <v>45017</v>
      </c>
      <c r="E1595" t="s">
        <v>2841</v>
      </c>
      <c r="F1595">
        <v>9.18</v>
      </c>
      <c r="H1595" t="s">
        <v>1183</v>
      </c>
    </row>
    <row r="1596" spans="1:8" x14ac:dyDescent="0.25">
      <c r="A1596">
        <v>7457</v>
      </c>
      <c r="B1596" t="s">
        <v>71</v>
      </c>
      <c r="C1596">
        <v>240</v>
      </c>
      <c r="D1596" s="404">
        <v>45050</v>
      </c>
      <c r="E1596" t="s">
        <v>2841</v>
      </c>
      <c r="F1596">
        <v>9.18</v>
      </c>
      <c r="H1596" t="s">
        <v>1183</v>
      </c>
    </row>
    <row r="1597" spans="1:8" x14ac:dyDescent="0.25">
      <c r="A1597">
        <v>7457</v>
      </c>
      <c r="B1597" t="s">
        <v>71</v>
      </c>
      <c r="C1597">
        <v>240</v>
      </c>
      <c r="D1597" s="404">
        <v>45063</v>
      </c>
      <c r="E1597" t="s">
        <v>2841</v>
      </c>
      <c r="F1597">
        <v>9.18</v>
      </c>
      <c r="H1597" t="s">
        <v>1183</v>
      </c>
    </row>
    <row r="1598" spans="1:8" x14ac:dyDescent="0.25">
      <c r="A1598">
        <v>7457</v>
      </c>
      <c r="B1598" t="s">
        <v>71</v>
      </c>
      <c r="C1598">
        <v>240</v>
      </c>
      <c r="D1598" s="404">
        <v>45079</v>
      </c>
      <c r="E1598" t="s">
        <v>2841</v>
      </c>
      <c r="F1598">
        <v>9.18</v>
      </c>
      <c r="H1598" t="s">
        <v>1183</v>
      </c>
    </row>
    <row r="1599" spans="1:8" x14ac:dyDescent="0.25">
      <c r="A1599">
        <v>7457</v>
      </c>
      <c r="B1599" t="s">
        <v>71</v>
      </c>
      <c r="C1599">
        <v>240</v>
      </c>
      <c r="D1599" s="404">
        <v>45100</v>
      </c>
      <c r="E1599" t="s">
        <v>2841</v>
      </c>
      <c r="F1599">
        <v>9.18</v>
      </c>
      <c r="H1599" t="s">
        <v>1183</v>
      </c>
    </row>
    <row r="1600" spans="1:8" x14ac:dyDescent="0.25">
      <c r="A1600">
        <v>7457</v>
      </c>
      <c r="B1600" t="s">
        <v>71</v>
      </c>
      <c r="C1600">
        <v>240</v>
      </c>
      <c r="D1600" s="404">
        <v>45171</v>
      </c>
      <c r="E1600" t="s">
        <v>2841</v>
      </c>
      <c r="F1600">
        <v>9.18</v>
      </c>
      <c r="H1600" t="s">
        <v>1183</v>
      </c>
    </row>
    <row r="1601" spans="1:8" x14ac:dyDescent="0.25">
      <c r="A1601">
        <v>7457</v>
      </c>
      <c r="B1601" t="s">
        <v>71</v>
      </c>
      <c r="C1601">
        <v>240</v>
      </c>
      <c r="D1601" s="404">
        <v>44987</v>
      </c>
      <c r="E1601" t="s">
        <v>2842</v>
      </c>
      <c r="F1601">
        <v>9.52</v>
      </c>
      <c r="H1601" t="s">
        <v>1183</v>
      </c>
    </row>
    <row r="1602" spans="1:8" x14ac:dyDescent="0.25">
      <c r="A1602">
        <v>7457</v>
      </c>
      <c r="B1602" t="s">
        <v>71</v>
      </c>
      <c r="C1602">
        <v>240</v>
      </c>
      <c r="D1602" s="404">
        <v>44992</v>
      </c>
      <c r="E1602" t="s">
        <v>2842</v>
      </c>
      <c r="F1602">
        <v>9.52</v>
      </c>
      <c r="H1602" t="s">
        <v>1183</v>
      </c>
    </row>
    <row r="1603" spans="1:8" x14ac:dyDescent="0.25">
      <c r="A1603">
        <v>7457</v>
      </c>
      <c r="B1603" t="s">
        <v>71</v>
      </c>
      <c r="C1603">
        <v>240</v>
      </c>
      <c r="D1603" s="404">
        <v>45016</v>
      </c>
      <c r="E1603" t="s">
        <v>2842</v>
      </c>
      <c r="F1603">
        <v>9.52</v>
      </c>
      <c r="H1603" t="s">
        <v>1183</v>
      </c>
    </row>
    <row r="1604" spans="1:8" x14ac:dyDescent="0.25">
      <c r="A1604">
        <v>7457</v>
      </c>
      <c r="B1604" t="s">
        <v>71</v>
      </c>
      <c r="C1604">
        <v>240</v>
      </c>
      <c r="D1604" s="404">
        <v>45021</v>
      </c>
      <c r="E1604" t="s">
        <v>2842</v>
      </c>
      <c r="F1604">
        <v>9.52</v>
      </c>
      <c r="H1604" t="s">
        <v>1183</v>
      </c>
    </row>
    <row r="1605" spans="1:8" x14ac:dyDescent="0.25">
      <c r="A1605">
        <v>7457</v>
      </c>
      <c r="B1605" t="s">
        <v>71</v>
      </c>
      <c r="C1605">
        <v>240</v>
      </c>
      <c r="D1605" s="404">
        <v>45044</v>
      </c>
      <c r="E1605" t="s">
        <v>2842</v>
      </c>
      <c r="F1605">
        <v>9.52</v>
      </c>
      <c r="H1605" t="s">
        <v>1183</v>
      </c>
    </row>
    <row r="1606" spans="1:8" x14ac:dyDescent="0.25">
      <c r="A1606">
        <v>7457</v>
      </c>
      <c r="B1606" t="s">
        <v>71</v>
      </c>
      <c r="C1606">
        <v>240</v>
      </c>
      <c r="D1606" s="404">
        <v>45078</v>
      </c>
      <c r="E1606" t="s">
        <v>2842</v>
      </c>
      <c r="F1606">
        <v>9.52</v>
      </c>
      <c r="H1606" t="s">
        <v>1183</v>
      </c>
    </row>
    <row r="1607" spans="1:8" x14ac:dyDescent="0.25">
      <c r="A1607">
        <v>7457</v>
      </c>
      <c r="B1607" t="s">
        <v>71</v>
      </c>
      <c r="C1607">
        <v>240</v>
      </c>
      <c r="D1607" s="404">
        <v>45099</v>
      </c>
      <c r="E1607" t="s">
        <v>2842</v>
      </c>
      <c r="F1607">
        <v>9.52</v>
      </c>
      <c r="H1607" t="s">
        <v>1183</v>
      </c>
    </row>
    <row r="1608" spans="1:8" x14ac:dyDescent="0.25">
      <c r="A1608">
        <v>7457</v>
      </c>
      <c r="B1608" t="s">
        <v>71</v>
      </c>
      <c r="C1608">
        <v>240</v>
      </c>
      <c r="D1608" s="404">
        <v>45107</v>
      </c>
      <c r="E1608" t="s">
        <v>2842</v>
      </c>
      <c r="F1608">
        <v>9.52</v>
      </c>
      <c r="H1608" t="s">
        <v>1183</v>
      </c>
    </row>
    <row r="1609" spans="1:8" x14ac:dyDescent="0.25">
      <c r="A1609">
        <v>7457</v>
      </c>
      <c r="B1609" t="s">
        <v>71</v>
      </c>
      <c r="C1609">
        <v>240</v>
      </c>
      <c r="D1609" s="404">
        <v>45162</v>
      </c>
      <c r="E1609" t="s">
        <v>2842</v>
      </c>
      <c r="F1609">
        <v>9.52</v>
      </c>
      <c r="H1609" t="s">
        <v>1183</v>
      </c>
    </row>
    <row r="1610" spans="1:8" x14ac:dyDescent="0.25">
      <c r="A1610">
        <v>7457</v>
      </c>
      <c r="B1610" t="s">
        <v>71</v>
      </c>
      <c r="C1610">
        <v>240</v>
      </c>
      <c r="D1610" s="404">
        <v>45176</v>
      </c>
      <c r="E1610" t="s">
        <v>2842</v>
      </c>
      <c r="F1610">
        <v>9.52</v>
      </c>
      <c r="H1610" t="s">
        <v>1183</v>
      </c>
    </row>
    <row r="1611" spans="1:8" x14ac:dyDescent="0.25">
      <c r="A1611">
        <v>7457</v>
      </c>
      <c r="B1611" t="s">
        <v>71</v>
      </c>
      <c r="C1611">
        <v>240</v>
      </c>
      <c r="D1611" s="404">
        <v>45177</v>
      </c>
      <c r="E1611" t="s">
        <v>2842</v>
      </c>
      <c r="F1611">
        <v>9.52</v>
      </c>
      <c r="H1611" t="s">
        <v>1183</v>
      </c>
    </row>
    <row r="1612" spans="1:8" x14ac:dyDescent="0.25">
      <c r="A1612">
        <v>7457</v>
      </c>
      <c r="B1612" t="s">
        <v>71</v>
      </c>
      <c r="C1612">
        <v>240</v>
      </c>
      <c r="D1612" s="404">
        <v>45181</v>
      </c>
      <c r="E1612" t="s">
        <v>2842</v>
      </c>
      <c r="F1612">
        <v>9.52</v>
      </c>
      <c r="H1612" t="s">
        <v>1183</v>
      </c>
    </row>
    <row r="1613" spans="1:8" x14ac:dyDescent="0.25">
      <c r="A1613">
        <v>7457</v>
      </c>
      <c r="B1613" t="s">
        <v>71</v>
      </c>
      <c r="C1613">
        <v>240</v>
      </c>
      <c r="D1613" s="404">
        <v>44999</v>
      </c>
      <c r="E1613" t="s">
        <v>2843</v>
      </c>
      <c r="F1613">
        <v>10.199999999999999</v>
      </c>
      <c r="H1613" t="s">
        <v>1183</v>
      </c>
    </row>
    <row r="1614" spans="1:8" x14ac:dyDescent="0.25">
      <c r="A1614">
        <v>7457</v>
      </c>
      <c r="B1614" t="s">
        <v>71</v>
      </c>
      <c r="C1614">
        <v>240</v>
      </c>
      <c r="D1614" s="404">
        <v>45006</v>
      </c>
      <c r="E1614" t="s">
        <v>2843</v>
      </c>
      <c r="F1614">
        <v>10.199999999999999</v>
      </c>
      <c r="H1614" t="s">
        <v>1183</v>
      </c>
    </row>
    <row r="1615" spans="1:8" x14ac:dyDescent="0.25">
      <c r="A1615">
        <v>7457</v>
      </c>
      <c r="B1615" t="s">
        <v>71</v>
      </c>
      <c r="C1615">
        <v>240</v>
      </c>
      <c r="D1615" s="404">
        <v>45045</v>
      </c>
      <c r="E1615" t="s">
        <v>2843</v>
      </c>
      <c r="F1615">
        <v>10.199999999999999</v>
      </c>
      <c r="H1615" t="s">
        <v>1183</v>
      </c>
    </row>
    <row r="1616" spans="1:8" x14ac:dyDescent="0.25">
      <c r="A1616">
        <v>7457</v>
      </c>
      <c r="B1616" t="s">
        <v>71</v>
      </c>
      <c r="C1616">
        <v>240</v>
      </c>
      <c r="D1616" s="404">
        <v>45063</v>
      </c>
      <c r="E1616" t="s">
        <v>2843</v>
      </c>
      <c r="F1616">
        <v>10.199999999999999</v>
      </c>
      <c r="H1616" t="s">
        <v>1183</v>
      </c>
    </row>
    <row r="1617" spans="1:8" x14ac:dyDescent="0.25">
      <c r="A1617">
        <v>7457</v>
      </c>
      <c r="B1617" t="s">
        <v>71</v>
      </c>
      <c r="C1617">
        <v>240</v>
      </c>
      <c r="D1617" s="404">
        <v>45064</v>
      </c>
      <c r="E1617" t="s">
        <v>2843</v>
      </c>
      <c r="F1617">
        <v>10.199999999999999</v>
      </c>
      <c r="H1617" t="s">
        <v>1183</v>
      </c>
    </row>
    <row r="1618" spans="1:8" x14ac:dyDescent="0.25">
      <c r="A1618">
        <v>7457</v>
      </c>
      <c r="B1618" t="s">
        <v>71</v>
      </c>
      <c r="C1618">
        <v>240</v>
      </c>
      <c r="D1618" s="404">
        <v>45070</v>
      </c>
      <c r="E1618" t="s">
        <v>2843</v>
      </c>
      <c r="F1618">
        <v>10.199999999999999</v>
      </c>
      <c r="H1618" t="s">
        <v>1183</v>
      </c>
    </row>
    <row r="1619" spans="1:8" x14ac:dyDescent="0.25">
      <c r="A1619">
        <v>7457</v>
      </c>
      <c r="B1619" t="s">
        <v>71</v>
      </c>
      <c r="C1619">
        <v>240</v>
      </c>
      <c r="D1619" s="404">
        <v>45072</v>
      </c>
      <c r="E1619" t="s">
        <v>2843</v>
      </c>
      <c r="F1619">
        <v>10.199999999999999</v>
      </c>
      <c r="H1619" t="s">
        <v>1183</v>
      </c>
    </row>
    <row r="1620" spans="1:8" x14ac:dyDescent="0.25">
      <c r="A1620">
        <v>7457</v>
      </c>
      <c r="B1620" t="s">
        <v>71</v>
      </c>
      <c r="C1620">
        <v>240</v>
      </c>
      <c r="D1620" s="404">
        <v>45079</v>
      </c>
      <c r="E1620" t="s">
        <v>2843</v>
      </c>
      <c r="F1620">
        <v>10.199999999999999</v>
      </c>
      <c r="H1620" t="s">
        <v>1183</v>
      </c>
    </row>
    <row r="1621" spans="1:8" x14ac:dyDescent="0.25">
      <c r="A1621">
        <v>7457</v>
      </c>
      <c r="B1621" t="s">
        <v>71</v>
      </c>
      <c r="C1621">
        <v>240</v>
      </c>
      <c r="D1621" s="404">
        <v>45161</v>
      </c>
      <c r="E1621" t="s">
        <v>2843</v>
      </c>
      <c r="F1621">
        <v>10.199999999999999</v>
      </c>
      <c r="H1621" t="s">
        <v>1183</v>
      </c>
    </row>
    <row r="1622" spans="1:8" x14ac:dyDescent="0.25">
      <c r="A1622">
        <v>7457</v>
      </c>
      <c r="B1622" t="s">
        <v>71</v>
      </c>
      <c r="C1622">
        <v>240</v>
      </c>
      <c r="D1622" s="404">
        <v>45181</v>
      </c>
      <c r="E1622" t="s">
        <v>2843</v>
      </c>
      <c r="F1622">
        <v>10.199999999999999</v>
      </c>
      <c r="H1622" t="s">
        <v>1183</v>
      </c>
    </row>
    <row r="1623" spans="1:8" x14ac:dyDescent="0.25">
      <c r="A1623">
        <v>7457</v>
      </c>
      <c r="B1623" t="s">
        <v>71</v>
      </c>
      <c r="C1623">
        <v>240</v>
      </c>
      <c r="D1623" s="404">
        <v>45000</v>
      </c>
      <c r="E1623" t="s">
        <v>2844</v>
      </c>
      <c r="F1623">
        <v>10.88</v>
      </c>
      <c r="H1623" t="s">
        <v>1183</v>
      </c>
    </row>
    <row r="1624" spans="1:8" x14ac:dyDescent="0.25">
      <c r="A1624">
        <v>7457</v>
      </c>
      <c r="B1624" t="s">
        <v>71</v>
      </c>
      <c r="C1624">
        <v>240</v>
      </c>
      <c r="D1624" s="404">
        <v>45013</v>
      </c>
      <c r="E1624" t="s">
        <v>2844</v>
      </c>
      <c r="F1624">
        <v>10.88</v>
      </c>
      <c r="H1624" t="s">
        <v>1183</v>
      </c>
    </row>
    <row r="1625" spans="1:8" x14ac:dyDescent="0.25">
      <c r="A1625">
        <v>7457</v>
      </c>
      <c r="B1625" t="s">
        <v>71</v>
      </c>
      <c r="C1625">
        <v>240</v>
      </c>
      <c r="D1625" s="404">
        <v>45021</v>
      </c>
      <c r="E1625" t="s">
        <v>2844</v>
      </c>
      <c r="F1625">
        <v>10.88</v>
      </c>
      <c r="H1625" t="s">
        <v>1183</v>
      </c>
    </row>
    <row r="1626" spans="1:8" x14ac:dyDescent="0.25">
      <c r="A1626">
        <v>7457</v>
      </c>
      <c r="B1626" t="s">
        <v>71</v>
      </c>
      <c r="C1626">
        <v>240</v>
      </c>
      <c r="D1626" s="404">
        <v>45050</v>
      </c>
      <c r="E1626" t="s">
        <v>2844</v>
      </c>
      <c r="F1626">
        <v>10.88</v>
      </c>
      <c r="H1626" t="s">
        <v>1183</v>
      </c>
    </row>
    <row r="1627" spans="1:8" x14ac:dyDescent="0.25">
      <c r="A1627">
        <v>7457</v>
      </c>
      <c r="B1627" t="s">
        <v>71</v>
      </c>
      <c r="C1627">
        <v>240</v>
      </c>
      <c r="D1627" s="404">
        <v>45073</v>
      </c>
      <c r="E1627" t="s">
        <v>2844</v>
      </c>
      <c r="F1627">
        <v>10.88</v>
      </c>
      <c r="H1627" t="s">
        <v>1183</v>
      </c>
    </row>
    <row r="1628" spans="1:8" x14ac:dyDescent="0.25">
      <c r="A1628">
        <v>7457</v>
      </c>
      <c r="B1628" t="s">
        <v>71</v>
      </c>
      <c r="C1628">
        <v>240</v>
      </c>
      <c r="D1628" s="404">
        <v>45077</v>
      </c>
      <c r="E1628" t="s">
        <v>2844</v>
      </c>
      <c r="F1628">
        <v>10.88</v>
      </c>
      <c r="H1628" t="s">
        <v>1183</v>
      </c>
    </row>
    <row r="1629" spans="1:8" x14ac:dyDescent="0.25">
      <c r="A1629">
        <v>7457</v>
      </c>
      <c r="B1629" t="s">
        <v>71</v>
      </c>
      <c r="C1629">
        <v>240</v>
      </c>
      <c r="D1629" s="404">
        <v>45099</v>
      </c>
      <c r="E1629" t="s">
        <v>2844</v>
      </c>
      <c r="F1629">
        <v>10.88</v>
      </c>
      <c r="H1629" t="s">
        <v>1183</v>
      </c>
    </row>
    <row r="1630" spans="1:8" x14ac:dyDescent="0.25">
      <c r="A1630">
        <v>7457</v>
      </c>
      <c r="B1630" t="s">
        <v>71</v>
      </c>
      <c r="C1630">
        <v>240</v>
      </c>
      <c r="D1630" s="404">
        <v>45143</v>
      </c>
      <c r="E1630" t="s">
        <v>2844</v>
      </c>
      <c r="F1630">
        <v>10.88</v>
      </c>
      <c r="H1630" t="s">
        <v>1183</v>
      </c>
    </row>
    <row r="1631" spans="1:8" x14ac:dyDescent="0.25">
      <c r="A1631">
        <v>7457</v>
      </c>
      <c r="B1631" t="s">
        <v>71</v>
      </c>
      <c r="C1631">
        <v>240</v>
      </c>
      <c r="D1631" s="404">
        <v>45184</v>
      </c>
      <c r="E1631" t="s">
        <v>2844</v>
      </c>
      <c r="F1631">
        <v>10.88</v>
      </c>
      <c r="H1631" t="s">
        <v>1183</v>
      </c>
    </row>
    <row r="1632" spans="1:8" x14ac:dyDescent="0.25">
      <c r="A1632">
        <v>7457</v>
      </c>
      <c r="B1632" t="s">
        <v>71</v>
      </c>
      <c r="C1632">
        <v>240</v>
      </c>
      <c r="D1632" s="404">
        <v>45035</v>
      </c>
      <c r="E1632" t="s">
        <v>2845</v>
      </c>
      <c r="F1632">
        <v>11.22</v>
      </c>
      <c r="H1632" t="s">
        <v>1183</v>
      </c>
    </row>
    <row r="1633" spans="1:8" x14ac:dyDescent="0.25">
      <c r="A1633">
        <v>7457</v>
      </c>
      <c r="B1633" t="s">
        <v>71</v>
      </c>
      <c r="C1633">
        <v>240</v>
      </c>
      <c r="D1633" s="404">
        <v>45065</v>
      </c>
      <c r="E1633" t="s">
        <v>2845</v>
      </c>
      <c r="F1633">
        <v>11.22</v>
      </c>
      <c r="H1633" t="s">
        <v>1183</v>
      </c>
    </row>
    <row r="1634" spans="1:8" x14ac:dyDescent="0.25">
      <c r="A1634">
        <v>7457</v>
      </c>
      <c r="B1634" t="s">
        <v>71</v>
      </c>
      <c r="C1634">
        <v>240</v>
      </c>
      <c r="D1634" s="404">
        <v>45071</v>
      </c>
      <c r="E1634" t="s">
        <v>2845</v>
      </c>
      <c r="F1634">
        <v>11.22</v>
      </c>
      <c r="H1634" t="s">
        <v>1183</v>
      </c>
    </row>
    <row r="1635" spans="1:8" x14ac:dyDescent="0.25">
      <c r="A1635">
        <v>7457</v>
      </c>
      <c r="B1635" t="s">
        <v>71</v>
      </c>
      <c r="C1635">
        <v>240</v>
      </c>
      <c r="D1635" s="404">
        <v>45090</v>
      </c>
      <c r="E1635" t="s">
        <v>2845</v>
      </c>
      <c r="F1635">
        <v>11.22</v>
      </c>
      <c r="H1635" t="s">
        <v>1183</v>
      </c>
    </row>
    <row r="1636" spans="1:8" x14ac:dyDescent="0.25">
      <c r="A1636">
        <v>7457</v>
      </c>
      <c r="B1636" t="s">
        <v>71</v>
      </c>
      <c r="C1636">
        <v>240</v>
      </c>
      <c r="D1636" s="404">
        <v>45097</v>
      </c>
      <c r="E1636" t="s">
        <v>2845</v>
      </c>
      <c r="F1636">
        <v>11.22</v>
      </c>
      <c r="H1636" t="s">
        <v>1183</v>
      </c>
    </row>
    <row r="1637" spans="1:8" x14ac:dyDescent="0.25">
      <c r="A1637">
        <v>7457</v>
      </c>
      <c r="B1637" t="s">
        <v>71</v>
      </c>
      <c r="C1637">
        <v>240</v>
      </c>
      <c r="D1637" s="404">
        <v>45176</v>
      </c>
      <c r="E1637" t="s">
        <v>2845</v>
      </c>
      <c r="F1637">
        <v>11.22</v>
      </c>
      <c r="H1637" t="s">
        <v>1183</v>
      </c>
    </row>
    <row r="1638" spans="1:8" x14ac:dyDescent="0.25">
      <c r="A1638">
        <v>7457</v>
      </c>
      <c r="B1638" t="s">
        <v>71</v>
      </c>
      <c r="C1638">
        <v>240</v>
      </c>
      <c r="D1638" s="404">
        <v>45184</v>
      </c>
      <c r="E1638" t="s">
        <v>2845</v>
      </c>
      <c r="F1638">
        <v>11.22</v>
      </c>
      <c r="H1638" t="s">
        <v>1183</v>
      </c>
    </row>
    <row r="1639" spans="1:8" x14ac:dyDescent="0.25">
      <c r="A1639">
        <v>7457</v>
      </c>
      <c r="B1639" t="s">
        <v>71</v>
      </c>
      <c r="C1639">
        <v>240</v>
      </c>
      <c r="D1639" s="404">
        <v>44987</v>
      </c>
      <c r="E1639" t="s">
        <v>2846</v>
      </c>
      <c r="F1639">
        <v>11.9</v>
      </c>
      <c r="H1639" t="s">
        <v>1183</v>
      </c>
    </row>
    <row r="1640" spans="1:8" x14ac:dyDescent="0.25">
      <c r="A1640">
        <v>7457</v>
      </c>
      <c r="B1640" t="s">
        <v>71</v>
      </c>
      <c r="C1640">
        <v>240</v>
      </c>
      <c r="D1640" s="404">
        <v>44994</v>
      </c>
      <c r="E1640" t="s">
        <v>2846</v>
      </c>
      <c r="F1640">
        <v>11.9</v>
      </c>
      <c r="H1640" t="s">
        <v>1183</v>
      </c>
    </row>
    <row r="1641" spans="1:8" x14ac:dyDescent="0.25">
      <c r="A1641">
        <v>7457</v>
      </c>
      <c r="B1641" t="s">
        <v>71</v>
      </c>
      <c r="C1641">
        <v>240</v>
      </c>
      <c r="D1641" s="404">
        <v>44999</v>
      </c>
      <c r="E1641" t="s">
        <v>2846</v>
      </c>
      <c r="F1641">
        <v>11.9</v>
      </c>
      <c r="H1641" t="s">
        <v>1183</v>
      </c>
    </row>
    <row r="1642" spans="1:8" x14ac:dyDescent="0.25">
      <c r="A1642">
        <v>7457</v>
      </c>
      <c r="B1642" t="s">
        <v>71</v>
      </c>
      <c r="C1642">
        <v>240</v>
      </c>
      <c r="D1642" s="404">
        <v>45022</v>
      </c>
      <c r="E1642" t="s">
        <v>2846</v>
      </c>
      <c r="F1642">
        <v>11.9</v>
      </c>
      <c r="H1642" t="s">
        <v>1183</v>
      </c>
    </row>
    <row r="1643" spans="1:8" x14ac:dyDescent="0.25">
      <c r="A1643">
        <v>7457</v>
      </c>
      <c r="B1643" t="s">
        <v>71</v>
      </c>
      <c r="C1643">
        <v>240</v>
      </c>
      <c r="D1643" s="404">
        <v>45042</v>
      </c>
      <c r="E1643" t="s">
        <v>2846</v>
      </c>
      <c r="F1643">
        <v>11.9</v>
      </c>
      <c r="H1643" t="s">
        <v>1183</v>
      </c>
    </row>
    <row r="1644" spans="1:8" x14ac:dyDescent="0.25">
      <c r="A1644">
        <v>7457</v>
      </c>
      <c r="B1644" t="s">
        <v>71</v>
      </c>
      <c r="C1644">
        <v>240</v>
      </c>
      <c r="D1644" s="404">
        <v>45058</v>
      </c>
      <c r="E1644" t="s">
        <v>2846</v>
      </c>
      <c r="F1644">
        <v>11.9</v>
      </c>
      <c r="H1644" t="s">
        <v>1183</v>
      </c>
    </row>
    <row r="1645" spans="1:8" x14ac:dyDescent="0.25">
      <c r="A1645">
        <v>7457</v>
      </c>
      <c r="B1645" t="s">
        <v>71</v>
      </c>
      <c r="C1645">
        <v>240</v>
      </c>
      <c r="D1645" s="404">
        <v>45119</v>
      </c>
      <c r="E1645" t="s">
        <v>2846</v>
      </c>
      <c r="F1645">
        <v>11.9</v>
      </c>
      <c r="H1645" t="s">
        <v>1183</v>
      </c>
    </row>
    <row r="1646" spans="1:8" x14ac:dyDescent="0.25">
      <c r="A1646">
        <v>7457</v>
      </c>
      <c r="B1646" t="s">
        <v>71</v>
      </c>
      <c r="C1646">
        <v>240</v>
      </c>
      <c r="D1646" s="404">
        <v>45134</v>
      </c>
      <c r="E1646" t="s">
        <v>2846</v>
      </c>
      <c r="F1646">
        <v>11.9</v>
      </c>
      <c r="H1646" t="s">
        <v>1183</v>
      </c>
    </row>
    <row r="1647" spans="1:8" x14ac:dyDescent="0.25">
      <c r="A1647">
        <v>7457</v>
      </c>
      <c r="B1647" t="s">
        <v>71</v>
      </c>
      <c r="C1647">
        <v>240</v>
      </c>
      <c r="D1647" s="404">
        <v>45136</v>
      </c>
      <c r="E1647" t="s">
        <v>2846</v>
      </c>
      <c r="F1647">
        <v>11.9</v>
      </c>
      <c r="H1647" t="s">
        <v>1183</v>
      </c>
    </row>
    <row r="1648" spans="1:8" x14ac:dyDescent="0.25">
      <c r="A1648">
        <v>7457</v>
      </c>
      <c r="B1648" t="s">
        <v>71</v>
      </c>
      <c r="C1648">
        <v>240</v>
      </c>
      <c r="D1648" s="404">
        <v>45191</v>
      </c>
      <c r="E1648" t="s">
        <v>2846</v>
      </c>
      <c r="F1648">
        <v>11.9</v>
      </c>
      <c r="H1648" t="s">
        <v>1183</v>
      </c>
    </row>
    <row r="1649" spans="1:8" x14ac:dyDescent="0.25">
      <c r="A1649">
        <v>7457</v>
      </c>
      <c r="B1649" t="s">
        <v>71</v>
      </c>
      <c r="C1649">
        <v>240</v>
      </c>
      <c r="D1649" s="404">
        <v>44986</v>
      </c>
      <c r="E1649" t="s">
        <v>2847</v>
      </c>
      <c r="F1649">
        <v>12.58</v>
      </c>
      <c r="H1649" t="s">
        <v>1183</v>
      </c>
    </row>
    <row r="1650" spans="1:8" x14ac:dyDescent="0.25">
      <c r="A1650">
        <v>7457</v>
      </c>
      <c r="B1650" t="s">
        <v>71</v>
      </c>
      <c r="C1650">
        <v>240</v>
      </c>
      <c r="D1650" s="404">
        <v>44995</v>
      </c>
      <c r="E1650" t="s">
        <v>2847</v>
      </c>
      <c r="F1650">
        <v>12.58</v>
      </c>
      <c r="H1650" t="s">
        <v>1183</v>
      </c>
    </row>
    <row r="1651" spans="1:8" x14ac:dyDescent="0.25">
      <c r="A1651">
        <v>7457</v>
      </c>
      <c r="B1651" t="s">
        <v>71</v>
      </c>
      <c r="C1651">
        <v>240</v>
      </c>
      <c r="D1651" s="404">
        <v>45136</v>
      </c>
      <c r="E1651" t="s">
        <v>2847</v>
      </c>
      <c r="F1651">
        <v>12.58</v>
      </c>
      <c r="H1651" t="s">
        <v>1183</v>
      </c>
    </row>
    <row r="1652" spans="1:8" x14ac:dyDescent="0.25">
      <c r="A1652">
        <v>7457</v>
      </c>
      <c r="B1652" t="s">
        <v>71</v>
      </c>
      <c r="C1652">
        <v>240</v>
      </c>
      <c r="D1652" s="404">
        <v>45154</v>
      </c>
      <c r="E1652" t="s">
        <v>2847</v>
      </c>
      <c r="F1652">
        <v>12.58</v>
      </c>
      <c r="H1652" t="s">
        <v>1183</v>
      </c>
    </row>
    <row r="1653" spans="1:8" x14ac:dyDescent="0.25">
      <c r="A1653">
        <v>7457</v>
      </c>
      <c r="B1653" t="s">
        <v>71</v>
      </c>
      <c r="C1653">
        <v>240</v>
      </c>
      <c r="D1653" s="404">
        <v>45163</v>
      </c>
      <c r="E1653" t="s">
        <v>2847</v>
      </c>
      <c r="F1653">
        <v>12.58</v>
      </c>
      <c r="H1653" t="s">
        <v>1183</v>
      </c>
    </row>
    <row r="1654" spans="1:8" x14ac:dyDescent="0.25">
      <c r="A1654">
        <v>7457</v>
      </c>
      <c r="B1654" t="s">
        <v>71</v>
      </c>
      <c r="C1654">
        <v>240</v>
      </c>
      <c r="D1654" s="404">
        <v>44989</v>
      </c>
      <c r="E1654" t="s">
        <v>2848</v>
      </c>
      <c r="F1654">
        <v>12.92</v>
      </c>
      <c r="H1654" t="s">
        <v>1183</v>
      </c>
    </row>
    <row r="1655" spans="1:8" x14ac:dyDescent="0.25">
      <c r="A1655">
        <v>7457</v>
      </c>
      <c r="B1655" t="s">
        <v>71</v>
      </c>
      <c r="C1655">
        <v>240</v>
      </c>
      <c r="D1655" s="404">
        <v>45051</v>
      </c>
      <c r="E1655" t="s">
        <v>2848</v>
      </c>
      <c r="F1655">
        <v>12.92</v>
      </c>
      <c r="H1655" t="s">
        <v>1183</v>
      </c>
    </row>
    <row r="1656" spans="1:8" x14ac:dyDescent="0.25">
      <c r="A1656">
        <v>7457</v>
      </c>
      <c r="B1656" t="s">
        <v>71</v>
      </c>
      <c r="C1656">
        <v>240</v>
      </c>
      <c r="D1656" s="404">
        <v>45148</v>
      </c>
      <c r="E1656" t="s">
        <v>2848</v>
      </c>
      <c r="F1656">
        <v>12.92</v>
      </c>
      <c r="H1656" t="s">
        <v>1183</v>
      </c>
    </row>
    <row r="1657" spans="1:8" x14ac:dyDescent="0.25">
      <c r="A1657">
        <v>7457</v>
      </c>
      <c r="B1657" t="s">
        <v>71</v>
      </c>
      <c r="C1657">
        <v>240</v>
      </c>
      <c r="D1657" s="404">
        <v>45170</v>
      </c>
      <c r="E1657" t="s">
        <v>2848</v>
      </c>
      <c r="F1657">
        <v>12.92</v>
      </c>
      <c r="H1657" t="s">
        <v>1183</v>
      </c>
    </row>
    <row r="1658" spans="1:8" x14ac:dyDescent="0.25">
      <c r="A1658">
        <v>7457</v>
      </c>
      <c r="B1658" t="s">
        <v>71</v>
      </c>
      <c r="C1658">
        <v>240</v>
      </c>
      <c r="D1658" s="404">
        <v>44988</v>
      </c>
      <c r="E1658" t="s">
        <v>2849</v>
      </c>
      <c r="F1658">
        <v>13.6</v>
      </c>
      <c r="H1658" t="s">
        <v>1183</v>
      </c>
    </row>
    <row r="1659" spans="1:8" x14ac:dyDescent="0.25">
      <c r="A1659">
        <v>7457</v>
      </c>
      <c r="B1659" t="s">
        <v>71</v>
      </c>
      <c r="C1659">
        <v>240</v>
      </c>
      <c r="D1659" s="404">
        <v>44992</v>
      </c>
      <c r="E1659" t="s">
        <v>2849</v>
      </c>
      <c r="F1659">
        <v>13.6</v>
      </c>
      <c r="H1659" t="s">
        <v>1183</v>
      </c>
    </row>
    <row r="1660" spans="1:8" x14ac:dyDescent="0.25">
      <c r="A1660">
        <v>7457</v>
      </c>
      <c r="B1660" t="s">
        <v>71</v>
      </c>
      <c r="C1660">
        <v>240</v>
      </c>
      <c r="D1660" s="404">
        <v>45000</v>
      </c>
      <c r="E1660" t="s">
        <v>2849</v>
      </c>
      <c r="F1660">
        <v>13.6</v>
      </c>
      <c r="H1660" t="s">
        <v>1183</v>
      </c>
    </row>
    <row r="1661" spans="1:8" x14ac:dyDescent="0.25">
      <c r="A1661">
        <v>7457</v>
      </c>
      <c r="B1661" t="s">
        <v>71</v>
      </c>
      <c r="C1661">
        <v>240</v>
      </c>
      <c r="D1661" s="404">
        <v>45013</v>
      </c>
      <c r="E1661" t="s">
        <v>2849</v>
      </c>
      <c r="F1661">
        <v>13.6</v>
      </c>
      <c r="H1661" t="s">
        <v>1183</v>
      </c>
    </row>
    <row r="1662" spans="1:8" x14ac:dyDescent="0.25">
      <c r="A1662">
        <v>7457</v>
      </c>
      <c r="B1662" t="s">
        <v>71</v>
      </c>
      <c r="C1662">
        <v>240</v>
      </c>
      <c r="D1662" s="404">
        <v>45048</v>
      </c>
      <c r="E1662" t="s">
        <v>2849</v>
      </c>
      <c r="F1662">
        <v>13.6</v>
      </c>
      <c r="H1662" t="s">
        <v>1183</v>
      </c>
    </row>
    <row r="1663" spans="1:8" x14ac:dyDescent="0.25">
      <c r="A1663">
        <v>7457</v>
      </c>
      <c r="B1663" t="s">
        <v>71</v>
      </c>
      <c r="C1663">
        <v>240</v>
      </c>
      <c r="D1663" s="404">
        <v>45056</v>
      </c>
      <c r="E1663" t="s">
        <v>2849</v>
      </c>
      <c r="F1663">
        <v>13.6</v>
      </c>
      <c r="H1663" t="s">
        <v>1183</v>
      </c>
    </row>
    <row r="1664" spans="1:8" x14ac:dyDescent="0.25">
      <c r="A1664">
        <v>7457</v>
      </c>
      <c r="B1664" t="s">
        <v>71</v>
      </c>
      <c r="C1664">
        <v>240</v>
      </c>
      <c r="D1664" s="404">
        <v>45062</v>
      </c>
      <c r="E1664" t="s">
        <v>2849</v>
      </c>
      <c r="F1664">
        <v>13.6</v>
      </c>
      <c r="H1664" t="s">
        <v>1183</v>
      </c>
    </row>
    <row r="1665" spans="1:8" x14ac:dyDescent="0.25">
      <c r="A1665">
        <v>7457</v>
      </c>
      <c r="B1665" t="s">
        <v>71</v>
      </c>
      <c r="C1665">
        <v>240</v>
      </c>
      <c r="D1665" s="404">
        <v>45069</v>
      </c>
      <c r="E1665" t="s">
        <v>2849</v>
      </c>
      <c r="F1665">
        <v>13.6</v>
      </c>
      <c r="H1665" t="s">
        <v>1183</v>
      </c>
    </row>
    <row r="1666" spans="1:8" x14ac:dyDescent="0.25">
      <c r="A1666">
        <v>7457</v>
      </c>
      <c r="B1666" t="s">
        <v>71</v>
      </c>
      <c r="C1666">
        <v>240</v>
      </c>
      <c r="D1666" s="404">
        <v>45107</v>
      </c>
      <c r="E1666" t="s">
        <v>2849</v>
      </c>
      <c r="F1666">
        <v>13.6</v>
      </c>
      <c r="H1666" t="s">
        <v>1183</v>
      </c>
    </row>
    <row r="1667" spans="1:8" x14ac:dyDescent="0.25">
      <c r="A1667">
        <v>7457</v>
      </c>
      <c r="B1667" t="s">
        <v>71</v>
      </c>
      <c r="C1667">
        <v>240</v>
      </c>
      <c r="D1667" s="404">
        <v>45115</v>
      </c>
      <c r="E1667" t="s">
        <v>2849</v>
      </c>
      <c r="F1667">
        <v>13.6</v>
      </c>
      <c r="H1667" t="s">
        <v>1183</v>
      </c>
    </row>
    <row r="1668" spans="1:8" x14ac:dyDescent="0.25">
      <c r="A1668">
        <v>7457</v>
      </c>
      <c r="B1668" t="s">
        <v>71</v>
      </c>
      <c r="C1668">
        <v>240</v>
      </c>
      <c r="D1668" s="404">
        <v>45149</v>
      </c>
      <c r="E1668" t="s">
        <v>2849</v>
      </c>
      <c r="F1668">
        <v>13.6</v>
      </c>
      <c r="H1668" t="s">
        <v>1183</v>
      </c>
    </row>
    <row r="1669" spans="1:8" x14ac:dyDescent="0.25">
      <c r="A1669">
        <v>7457</v>
      </c>
      <c r="B1669" t="s">
        <v>71</v>
      </c>
      <c r="C1669">
        <v>240</v>
      </c>
      <c r="D1669" s="404">
        <v>45009</v>
      </c>
      <c r="E1669" t="s">
        <v>2850</v>
      </c>
      <c r="F1669">
        <v>14.28</v>
      </c>
      <c r="H1669" t="s">
        <v>1183</v>
      </c>
    </row>
    <row r="1670" spans="1:8" x14ac:dyDescent="0.25">
      <c r="A1670">
        <v>7457</v>
      </c>
      <c r="B1670" t="s">
        <v>71</v>
      </c>
      <c r="C1670">
        <v>240</v>
      </c>
      <c r="D1670" s="404">
        <v>45022</v>
      </c>
      <c r="E1670" t="s">
        <v>2850</v>
      </c>
      <c r="F1670">
        <v>14.28</v>
      </c>
      <c r="H1670" t="s">
        <v>1183</v>
      </c>
    </row>
    <row r="1671" spans="1:8" x14ac:dyDescent="0.25">
      <c r="A1671">
        <v>7457</v>
      </c>
      <c r="B1671" t="s">
        <v>71</v>
      </c>
      <c r="C1671">
        <v>240</v>
      </c>
      <c r="D1671" s="404">
        <v>45035</v>
      </c>
      <c r="E1671" t="s">
        <v>2850</v>
      </c>
      <c r="F1671">
        <v>14.28</v>
      </c>
      <c r="H1671" t="s">
        <v>1183</v>
      </c>
    </row>
    <row r="1672" spans="1:8" x14ac:dyDescent="0.25">
      <c r="A1672">
        <v>7457</v>
      </c>
      <c r="B1672" t="s">
        <v>71</v>
      </c>
      <c r="C1672">
        <v>240</v>
      </c>
      <c r="D1672" s="404">
        <v>45058</v>
      </c>
      <c r="E1672" t="s">
        <v>2850</v>
      </c>
      <c r="F1672">
        <v>14.28</v>
      </c>
      <c r="H1672" t="s">
        <v>1183</v>
      </c>
    </row>
    <row r="1673" spans="1:8" x14ac:dyDescent="0.25">
      <c r="A1673">
        <v>7457</v>
      </c>
      <c r="B1673" t="s">
        <v>71</v>
      </c>
      <c r="C1673">
        <v>240</v>
      </c>
      <c r="D1673" s="404">
        <v>45064</v>
      </c>
      <c r="E1673" t="s">
        <v>2850</v>
      </c>
      <c r="F1673">
        <v>14.28</v>
      </c>
      <c r="H1673" t="s">
        <v>1183</v>
      </c>
    </row>
    <row r="1674" spans="1:8" x14ac:dyDescent="0.25">
      <c r="A1674">
        <v>7457</v>
      </c>
      <c r="B1674" t="s">
        <v>71</v>
      </c>
      <c r="C1674">
        <v>240</v>
      </c>
      <c r="D1674" s="404">
        <v>45070</v>
      </c>
      <c r="E1674" t="s">
        <v>2850</v>
      </c>
      <c r="F1674">
        <v>14.28</v>
      </c>
      <c r="H1674" t="s">
        <v>1183</v>
      </c>
    </row>
    <row r="1675" spans="1:8" x14ac:dyDescent="0.25">
      <c r="A1675">
        <v>7457</v>
      </c>
      <c r="B1675" t="s">
        <v>71</v>
      </c>
      <c r="C1675">
        <v>240</v>
      </c>
      <c r="D1675" s="404">
        <v>45097</v>
      </c>
      <c r="E1675" t="s">
        <v>2850</v>
      </c>
      <c r="F1675">
        <v>14.28</v>
      </c>
      <c r="H1675" t="s">
        <v>1183</v>
      </c>
    </row>
    <row r="1676" spans="1:8" x14ac:dyDescent="0.25">
      <c r="A1676">
        <v>7457</v>
      </c>
      <c r="B1676" t="s">
        <v>71</v>
      </c>
      <c r="C1676">
        <v>240</v>
      </c>
      <c r="D1676" s="404">
        <v>45107</v>
      </c>
      <c r="E1676" t="s">
        <v>2850</v>
      </c>
      <c r="F1676">
        <v>14.28</v>
      </c>
      <c r="H1676" t="s">
        <v>1183</v>
      </c>
    </row>
    <row r="1677" spans="1:8" x14ac:dyDescent="0.25">
      <c r="A1677">
        <v>7457</v>
      </c>
      <c r="B1677" t="s">
        <v>71</v>
      </c>
      <c r="C1677">
        <v>240</v>
      </c>
      <c r="D1677" s="404">
        <v>45141</v>
      </c>
      <c r="E1677" t="s">
        <v>2850</v>
      </c>
      <c r="F1677">
        <v>14.28</v>
      </c>
      <c r="H1677" t="s">
        <v>1183</v>
      </c>
    </row>
    <row r="1678" spans="1:8" x14ac:dyDescent="0.25">
      <c r="A1678">
        <v>7457</v>
      </c>
      <c r="B1678" t="s">
        <v>71</v>
      </c>
      <c r="C1678">
        <v>240</v>
      </c>
      <c r="D1678" s="404">
        <v>45163</v>
      </c>
      <c r="E1678" t="s">
        <v>2850</v>
      </c>
      <c r="F1678">
        <v>14.28</v>
      </c>
      <c r="H1678" t="s">
        <v>1183</v>
      </c>
    </row>
    <row r="1679" spans="1:8" x14ac:dyDescent="0.25">
      <c r="A1679">
        <v>7457</v>
      </c>
      <c r="B1679" t="s">
        <v>71</v>
      </c>
      <c r="C1679">
        <v>240</v>
      </c>
      <c r="D1679" s="404">
        <v>45164</v>
      </c>
      <c r="E1679" t="s">
        <v>2850</v>
      </c>
      <c r="F1679">
        <v>14.28</v>
      </c>
      <c r="H1679" t="s">
        <v>1183</v>
      </c>
    </row>
    <row r="1680" spans="1:8" x14ac:dyDescent="0.25">
      <c r="A1680">
        <v>7457</v>
      </c>
      <c r="B1680" t="s">
        <v>71</v>
      </c>
      <c r="C1680">
        <v>240</v>
      </c>
      <c r="D1680" s="404">
        <v>45009</v>
      </c>
      <c r="E1680" t="s">
        <v>2851</v>
      </c>
      <c r="F1680">
        <v>14.62</v>
      </c>
      <c r="H1680" t="s">
        <v>1183</v>
      </c>
    </row>
    <row r="1681" spans="1:8" x14ac:dyDescent="0.25">
      <c r="A1681">
        <v>7457</v>
      </c>
      <c r="B1681" t="s">
        <v>71</v>
      </c>
      <c r="C1681">
        <v>240</v>
      </c>
      <c r="D1681" s="404">
        <v>45020</v>
      </c>
      <c r="E1681" t="s">
        <v>2851</v>
      </c>
      <c r="F1681">
        <v>14.62</v>
      </c>
      <c r="H1681" t="s">
        <v>1183</v>
      </c>
    </row>
    <row r="1682" spans="1:8" x14ac:dyDescent="0.25">
      <c r="A1682">
        <v>7457</v>
      </c>
      <c r="B1682" t="s">
        <v>71</v>
      </c>
      <c r="C1682">
        <v>240</v>
      </c>
      <c r="D1682" s="404">
        <v>45029</v>
      </c>
      <c r="E1682" t="s">
        <v>2851</v>
      </c>
      <c r="F1682">
        <v>14.62</v>
      </c>
      <c r="H1682" t="s">
        <v>1183</v>
      </c>
    </row>
    <row r="1683" spans="1:8" x14ac:dyDescent="0.25">
      <c r="A1683">
        <v>7457</v>
      </c>
      <c r="B1683" t="s">
        <v>71</v>
      </c>
      <c r="C1683">
        <v>240</v>
      </c>
      <c r="D1683" s="404">
        <v>45163</v>
      </c>
      <c r="E1683" t="s">
        <v>2851</v>
      </c>
      <c r="F1683">
        <v>14.62</v>
      </c>
      <c r="H1683" t="s">
        <v>1183</v>
      </c>
    </row>
    <row r="1684" spans="1:8" x14ac:dyDescent="0.25">
      <c r="A1684">
        <v>7457</v>
      </c>
      <c r="B1684" t="s">
        <v>71</v>
      </c>
      <c r="C1684">
        <v>240</v>
      </c>
      <c r="D1684" s="404">
        <v>45163</v>
      </c>
      <c r="E1684" t="s">
        <v>2851</v>
      </c>
      <c r="F1684">
        <v>14.62</v>
      </c>
      <c r="H1684" t="s">
        <v>1183</v>
      </c>
    </row>
    <row r="1685" spans="1:8" x14ac:dyDescent="0.25">
      <c r="A1685">
        <v>7457</v>
      </c>
      <c r="B1685" t="s">
        <v>71</v>
      </c>
      <c r="C1685">
        <v>240</v>
      </c>
      <c r="D1685" s="404">
        <v>44999</v>
      </c>
      <c r="E1685" t="s">
        <v>2852</v>
      </c>
      <c r="F1685">
        <v>15.3</v>
      </c>
      <c r="H1685" t="s">
        <v>1183</v>
      </c>
    </row>
    <row r="1686" spans="1:8" x14ac:dyDescent="0.25">
      <c r="A1686">
        <v>7457</v>
      </c>
      <c r="B1686" t="s">
        <v>71</v>
      </c>
      <c r="C1686">
        <v>240</v>
      </c>
      <c r="D1686" s="404">
        <v>45045</v>
      </c>
      <c r="E1686" t="s">
        <v>2852</v>
      </c>
      <c r="F1686">
        <v>15.3</v>
      </c>
      <c r="H1686" t="s">
        <v>1183</v>
      </c>
    </row>
    <row r="1687" spans="1:8" x14ac:dyDescent="0.25">
      <c r="A1687">
        <v>7457</v>
      </c>
      <c r="B1687" t="s">
        <v>71</v>
      </c>
      <c r="C1687">
        <v>240</v>
      </c>
      <c r="D1687" s="404">
        <v>45051</v>
      </c>
      <c r="E1687" t="s">
        <v>2852</v>
      </c>
      <c r="F1687">
        <v>15.3</v>
      </c>
      <c r="H1687" t="s">
        <v>1183</v>
      </c>
    </row>
    <row r="1688" spans="1:8" x14ac:dyDescent="0.25">
      <c r="A1688">
        <v>7457</v>
      </c>
      <c r="B1688" t="s">
        <v>71</v>
      </c>
      <c r="C1688">
        <v>240</v>
      </c>
      <c r="D1688" s="404">
        <v>45057</v>
      </c>
      <c r="E1688" t="s">
        <v>2852</v>
      </c>
      <c r="F1688">
        <v>15.3</v>
      </c>
      <c r="H1688" t="s">
        <v>1183</v>
      </c>
    </row>
    <row r="1689" spans="1:8" x14ac:dyDescent="0.25">
      <c r="A1689">
        <v>7457</v>
      </c>
      <c r="B1689" t="s">
        <v>71</v>
      </c>
      <c r="C1689">
        <v>240</v>
      </c>
      <c r="D1689" s="404">
        <v>45058</v>
      </c>
      <c r="E1689" t="s">
        <v>2852</v>
      </c>
      <c r="F1689">
        <v>15.3</v>
      </c>
      <c r="H1689" t="s">
        <v>1183</v>
      </c>
    </row>
    <row r="1690" spans="1:8" x14ac:dyDescent="0.25">
      <c r="A1690">
        <v>7457</v>
      </c>
      <c r="B1690" t="s">
        <v>71</v>
      </c>
      <c r="C1690">
        <v>240</v>
      </c>
      <c r="D1690" s="404">
        <v>45062</v>
      </c>
      <c r="E1690" t="s">
        <v>2852</v>
      </c>
      <c r="F1690">
        <v>15.3</v>
      </c>
      <c r="H1690" t="s">
        <v>1183</v>
      </c>
    </row>
    <row r="1691" spans="1:8" x14ac:dyDescent="0.25">
      <c r="A1691">
        <v>7457</v>
      </c>
      <c r="B1691" t="s">
        <v>71</v>
      </c>
      <c r="C1691">
        <v>240</v>
      </c>
      <c r="D1691" s="404">
        <v>45076</v>
      </c>
      <c r="E1691" t="s">
        <v>2852</v>
      </c>
      <c r="F1691">
        <v>15.3</v>
      </c>
      <c r="H1691" t="s">
        <v>1183</v>
      </c>
    </row>
    <row r="1692" spans="1:8" x14ac:dyDescent="0.25">
      <c r="A1692">
        <v>7457</v>
      </c>
      <c r="B1692" t="s">
        <v>71</v>
      </c>
      <c r="C1692">
        <v>240</v>
      </c>
      <c r="D1692" s="404">
        <v>45079</v>
      </c>
      <c r="E1692" t="s">
        <v>2852</v>
      </c>
      <c r="F1692">
        <v>15.3</v>
      </c>
      <c r="H1692" t="s">
        <v>1183</v>
      </c>
    </row>
    <row r="1693" spans="1:8" x14ac:dyDescent="0.25">
      <c r="A1693">
        <v>7457</v>
      </c>
      <c r="B1693" t="s">
        <v>71</v>
      </c>
      <c r="C1693">
        <v>240</v>
      </c>
      <c r="D1693" s="404">
        <v>45104</v>
      </c>
      <c r="E1693" t="s">
        <v>2852</v>
      </c>
      <c r="F1693">
        <v>15.3</v>
      </c>
      <c r="H1693" t="s">
        <v>1183</v>
      </c>
    </row>
    <row r="1694" spans="1:8" x14ac:dyDescent="0.25">
      <c r="A1694">
        <v>7457</v>
      </c>
      <c r="B1694" t="s">
        <v>71</v>
      </c>
      <c r="C1694">
        <v>240</v>
      </c>
      <c r="D1694" s="404">
        <v>45128</v>
      </c>
      <c r="E1694" t="s">
        <v>2852</v>
      </c>
      <c r="F1694">
        <v>15.3</v>
      </c>
      <c r="H1694" t="s">
        <v>1183</v>
      </c>
    </row>
    <row r="1695" spans="1:8" x14ac:dyDescent="0.25">
      <c r="A1695">
        <v>7457</v>
      </c>
      <c r="B1695" t="s">
        <v>71</v>
      </c>
      <c r="C1695">
        <v>240</v>
      </c>
      <c r="D1695" s="404">
        <v>45181</v>
      </c>
      <c r="E1695" t="s">
        <v>2852</v>
      </c>
      <c r="F1695">
        <v>15.3</v>
      </c>
      <c r="H1695" t="s">
        <v>1183</v>
      </c>
    </row>
    <row r="1696" spans="1:8" x14ac:dyDescent="0.25">
      <c r="A1696">
        <v>7457</v>
      </c>
      <c r="B1696" t="s">
        <v>71</v>
      </c>
      <c r="C1696">
        <v>240</v>
      </c>
      <c r="D1696" s="404">
        <v>45190</v>
      </c>
      <c r="E1696" t="s">
        <v>2852</v>
      </c>
      <c r="F1696">
        <v>15.3</v>
      </c>
      <c r="H1696" t="s">
        <v>1183</v>
      </c>
    </row>
    <row r="1697" spans="1:8" x14ac:dyDescent="0.25">
      <c r="A1697">
        <v>7457</v>
      </c>
      <c r="B1697" t="s">
        <v>71</v>
      </c>
      <c r="C1697">
        <v>240</v>
      </c>
      <c r="D1697" s="404">
        <v>45132</v>
      </c>
      <c r="E1697" t="s">
        <v>2853</v>
      </c>
      <c r="F1697">
        <v>15.98</v>
      </c>
      <c r="H1697" t="s">
        <v>1183</v>
      </c>
    </row>
    <row r="1698" spans="1:8" x14ac:dyDescent="0.25">
      <c r="A1698">
        <v>7457</v>
      </c>
      <c r="B1698" t="s">
        <v>71</v>
      </c>
      <c r="C1698">
        <v>240</v>
      </c>
      <c r="D1698" s="404">
        <v>45164</v>
      </c>
      <c r="E1698" t="s">
        <v>2853</v>
      </c>
      <c r="F1698">
        <v>15.98</v>
      </c>
      <c r="H1698" t="s">
        <v>1183</v>
      </c>
    </row>
    <row r="1699" spans="1:8" x14ac:dyDescent="0.25">
      <c r="A1699">
        <v>7457</v>
      </c>
      <c r="B1699" t="s">
        <v>71</v>
      </c>
      <c r="C1699">
        <v>240</v>
      </c>
      <c r="D1699" s="404">
        <v>45020</v>
      </c>
      <c r="E1699" t="s">
        <v>2854</v>
      </c>
      <c r="F1699">
        <v>16.32</v>
      </c>
      <c r="H1699" t="s">
        <v>1183</v>
      </c>
    </row>
    <row r="1700" spans="1:8" x14ac:dyDescent="0.25">
      <c r="A1700">
        <v>7457</v>
      </c>
      <c r="B1700" t="s">
        <v>71</v>
      </c>
      <c r="C1700">
        <v>240</v>
      </c>
      <c r="D1700" s="404">
        <v>45044</v>
      </c>
      <c r="E1700" t="s">
        <v>2854</v>
      </c>
      <c r="F1700">
        <v>16.32</v>
      </c>
      <c r="H1700" t="s">
        <v>1183</v>
      </c>
    </row>
    <row r="1701" spans="1:8" x14ac:dyDescent="0.25">
      <c r="A1701">
        <v>7457</v>
      </c>
      <c r="B1701" t="s">
        <v>71</v>
      </c>
      <c r="C1701">
        <v>240</v>
      </c>
      <c r="D1701" s="404">
        <v>45071</v>
      </c>
      <c r="E1701" t="s">
        <v>2854</v>
      </c>
      <c r="F1701">
        <v>16.32</v>
      </c>
      <c r="H1701" t="s">
        <v>1183</v>
      </c>
    </row>
    <row r="1702" spans="1:8" x14ac:dyDescent="0.25">
      <c r="A1702">
        <v>7457</v>
      </c>
      <c r="B1702" t="s">
        <v>71</v>
      </c>
      <c r="C1702">
        <v>240</v>
      </c>
      <c r="D1702" s="404">
        <v>45111</v>
      </c>
      <c r="E1702" t="s">
        <v>2854</v>
      </c>
      <c r="F1702">
        <v>16.32</v>
      </c>
      <c r="H1702" t="s">
        <v>1183</v>
      </c>
    </row>
    <row r="1703" spans="1:8" x14ac:dyDescent="0.25">
      <c r="A1703">
        <v>7457</v>
      </c>
      <c r="B1703" t="s">
        <v>71</v>
      </c>
      <c r="C1703">
        <v>240</v>
      </c>
      <c r="D1703" s="404">
        <v>45155</v>
      </c>
      <c r="E1703" t="s">
        <v>2854</v>
      </c>
      <c r="F1703">
        <v>16.32</v>
      </c>
      <c r="H1703" t="s">
        <v>1183</v>
      </c>
    </row>
    <row r="1704" spans="1:8" x14ac:dyDescent="0.25">
      <c r="A1704">
        <v>7457</v>
      </c>
      <c r="B1704" t="s">
        <v>71</v>
      </c>
      <c r="C1704">
        <v>240</v>
      </c>
      <c r="D1704" s="404">
        <v>45184</v>
      </c>
      <c r="E1704" t="s">
        <v>2854</v>
      </c>
      <c r="F1704">
        <v>16.32</v>
      </c>
      <c r="H1704" t="s">
        <v>1183</v>
      </c>
    </row>
    <row r="1705" spans="1:8" x14ac:dyDescent="0.25">
      <c r="A1705">
        <v>7457</v>
      </c>
      <c r="B1705" t="s">
        <v>71</v>
      </c>
      <c r="C1705">
        <v>240</v>
      </c>
      <c r="D1705" s="404">
        <v>45017</v>
      </c>
      <c r="E1705" t="s">
        <v>2855</v>
      </c>
      <c r="F1705">
        <v>17</v>
      </c>
      <c r="H1705" t="s">
        <v>1183</v>
      </c>
    </row>
    <row r="1706" spans="1:8" x14ac:dyDescent="0.25">
      <c r="A1706">
        <v>7457</v>
      </c>
      <c r="B1706" t="s">
        <v>71</v>
      </c>
      <c r="C1706">
        <v>240</v>
      </c>
      <c r="D1706" s="404">
        <v>45031</v>
      </c>
      <c r="E1706" t="s">
        <v>2855</v>
      </c>
      <c r="F1706">
        <v>17</v>
      </c>
      <c r="H1706" t="s">
        <v>1183</v>
      </c>
    </row>
    <row r="1707" spans="1:8" x14ac:dyDescent="0.25">
      <c r="A1707">
        <v>7457</v>
      </c>
      <c r="B1707" t="s">
        <v>71</v>
      </c>
      <c r="C1707">
        <v>240</v>
      </c>
      <c r="D1707" s="404">
        <v>45108</v>
      </c>
      <c r="E1707" t="s">
        <v>2855</v>
      </c>
      <c r="F1707">
        <v>17</v>
      </c>
      <c r="H1707" t="s">
        <v>1183</v>
      </c>
    </row>
    <row r="1708" spans="1:8" x14ac:dyDescent="0.25">
      <c r="A1708">
        <v>7457</v>
      </c>
      <c r="B1708" t="s">
        <v>71</v>
      </c>
      <c r="C1708">
        <v>240</v>
      </c>
      <c r="D1708" s="404">
        <v>45120</v>
      </c>
      <c r="E1708" t="s">
        <v>2855</v>
      </c>
      <c r="F1708">
        <v>17</v>
      </c>
      <c r="H1708" t="s">
        <v>1183</v>
      </c>
    </row>
    <row r="1709" spans="1:8" x14ac:dyDescent="0.25">
      <c r="A1709">
        <v>7457</v>
      </c>
      <c r="B1709" t="s">
        <v>71</v>
      </c>
      <c r="C1709">
        <v>240</v>
      </c>
      <c r="D1709" s="404">
        <v>45148</v>
      </c>
      <c r="E1709" t="s">
        <v>2855</v>
      </c>
      <c r="F1709">
        <v>17</v>
      </c>
      <c r="H1709" t="s">
        <v>1183</v>
      </c>
    </row>
    <row r="1710" spans="1:8" x14ac:dyDescent="0.25">
      <c r="A1710">
        <v>7457</v>
      </c>
      <c r="B1710" t="s">
        <v>71</v>
      </c>
      <c r="C1710">
        <v>240</v>
      </c>
      <c r="D1710" s="404">
        <v>45177</v>
      </c>
      <c r="E1710" t="s">
        <v>2855</v>
      </c>
      <c r="F1710">
        <v>17</v>
      </c>
      <c r="H1710" t="s">
        <v>1183</v>
      </c>
    </row>
    <row r="1711" spans="1:8" x14ac:dyDescent="0.25">
      <c r="A1711">
        <v>7457</v>
      </c>
      <c r="B1711" t="s">
        <v>71</v>
      </c>
      <c r="C1711">
        <v>240</v>
      </c>
      <c r="D1711" s="404">
        <v>45080</v>
      </c>
      <c r="E1711" t="s">
        <v>2856</v>
      </c>
      <c r="F1711">
        <v>17.68</v>
      </c>
      <c r="H1711" t="s">
        <v>1183</v>
      </c>
    </row>
    <row r="1712" spans="1:8" x14ac:dyDescent="0.25">
      <c r="A1712">
        <v>7457</v>
      </c>
      <c r="B1712" t="s">
        <v>71</v>
      </c>
      <c r="C1712">
        <v>240</v>
      </c>
      <c r="D1712" s="404">
        <v>45090</v>
      </c>
      <c r="E1712" t="s">
        <v>2856</v>
      </c>
      <c r="F1712">
        <v>17.68</v>
      </c>
      <c r="H1712" t="s">
        <v>1183</v>
      </c>
    </row>
    <row r="1713" spans="1:8" x14ac:dyDescent="0.25">
      <c r="A1713">
        <v>7457</v>
      </c>
      <c r="B1713" t="s">
        <v>71</v>
      </c>
      <c r="C1713">
        <v>240</v>
      </c>
      <c r="D1713" s="404">
        <v>45104</v>
      </c>
      <c r="E1713" t="s">
        <v>2856</v>
      </c>
      <c r="F1713">
        <v>17.68</v>
      </c>
      <c r="H1713" t="s">
        <v>1183</v>
      </c>
    </row>
    <row r="1714" spans="1:8" x14ac:dyDescent="0.25">
      <c r="A1714">
        <v>7457</v>
      </c>
      <c r="B1714" t="s">
        <v>71</v>
      </c>
      <c r="C1714">
        <v>240</v>
      </c>
      <c r="D1714" s="404">
        <v>45111</v>
      </c>
      <c r="E1714" t="s">
        <v>2856</v>
      </c>
      <c r="F1714">
        <v>17.68</v>
      </c>
      <c r="H1714" t="s">
        <v>1183</v>
      </c>
    </row>
    <row r="1715" spans="1:8" x14ac:dyDescent="0.25">
      <c r="A1715">
        <v>7457</v>
      </c>
      <c r="B1715" t="s">
        <v>71</v>
      </c>
      <c r="C1715">
        <v>240</v>
      </c>
      <c r="D1715" s="404">
        <v>45142</v>
      </c>
      <c r="E1715" t="s">
        <v>2856</v>
      </c>
      <c r="F1715">
        <v>17.68</v>
      </c>
      <c r="H1715" t="s">
        <v>1183</v>
      </c>
    </row>
    <row r="1716" spans="1:8" x14ac:dyDescent="0.25">
      <c r="A1716">
        <v>7457</v>
      </c>
      <c r="B1716" t="s">
        <v>71</v>
      </c>
      <c r="C1716">
        <v>240</v>
      </c>
      <c r="D1716" s="404">
        <v>45154</v>
      </c>
      <c r="E1716" t="s">
        <v>2856</v>
      </c>
      <c r="F1716">
        <v>17.68</v>
      </c>
      <c r="H1716" t="s">
        <v>1183</v>
      </c>
    </row>
    <row r="1717" spans="1:8" x14ac:dyDescent="0.25">
      <c r="A1717">
        <v>7457</v>
      </c>
      <c r="B1717" t="s">
        <v>71</v>
      </c>
      <c r="C1717">
        <v>240</v>
      </c>
      <c r="D1717" s="404">
        <v>44986</v>
      </c>
      <c r="E1717" t="s">
        <v>2857</v>
      </c>
      <c r="F1717">
        <v>18.02</v>
      </c>
      <c r="H1717" t="s">
        <v>1183</v>
      </c>
    </row>
    <row r="1718" spans="1:8" x14ac:dyDescent="0.25">
      <c r="A1718">
        <v>7457</v>
      </c>
      <c r="B1718" t="s">
        <v>71</v>
      </c>
      <c r="C1718">
        <v>240</v>
      </c>
      <c r="D1718" s="404">
        <v>45000</v>
      </c>
      <c r="E1718" t="s">
        <v>2857</v>
      </c>
      <c r="F1718">
        <v>18.02</v>
      </c>
      <c r="H1718" t="s">
        <v>1183</v>
      </c>
    </row>
    <row r="1719" spans="1:8" x14ac:dyDescent="0.25">
      <c r="A1719">
        <v>7457</v>
      </c>
      <c r="B1719" t="s">
        <v>71</v>
      </c>
      <c r="C1719">
        <v>240</v>
      </c>
      <c r="D1719" s="404">
        <v>45043</v>
      </c>
      <c r="E1719" t="s">
        <v>2857</v>
      </c>
      <c r="F1719">
        <v>18.02</v>
      </c>
      <c r="H1719" t="s">
        <v>1183</v>
      </c>
    </row>
    <row r="1720" spans="1:8" x14ac:dyDescent="0.25">
      <c r="A1720">
        <v>7457</v>
      </c>
      <c r="B1720" t="s">
        <v>71</v>
      </c>
      <c r="C1720">
        <v>240</v>
      </c>
      <c r="D1720" s="404">
        <v>45051</v>
      </c>
      <c r="E1720" t="s">
        <v>2857</v>
      </c>
      <c r="F1720">
        <v>18.02</v>
      </c>
      <c r="H1720" t="s">
        <v>1183</v>
      </c>
    </row>
    <row r="1721" spans="1:8" x14ac:dyDescent="0.25">
      <c r="A1721">
        <v>7457</v>
      </c>
      <c r="B1721" t="s">
        <v>71</v>
      </c>
      <c r="C1721">
        <v>240</v>
      </c>
      <c r="D1721" s="404">
        <v>45080</v>
      </c>
      <c r="E1721" t="s">
        <v>2857</v>
      </c>
      <c r="F1721">
        <v>18.02</v>
      </c>
      <c r="H1721" t="s">
        <v>1183</v>
      </c>
    </row>
    <row r="1722" spans="1:8" x14ac:dyDescent="0.25">
      <c r="A1722">
        <v>7457</v>
      </c>
      <c r="B1722" t="s">
        <v>71</v>
      </c>
      <c r="C1722">
        <v>240</v>
      </c>
      <c r="D1722" s="404">
        <v>45104</v>
      </c>
      <c r="E1722" t="s">
        <v>2857</v>
      </c>
      <c r="F1722">
        <v>18.02</v>
      </c>
      <c r="H1722" t="s">
        <v>1183</v>
      </c>
    </row>
    <row r="1723" spans="1:8" x14ac:dyDescent="0.25">
      <c r="A1723">
        <v>7457</v>
      </c>
      <c r="B1723" t="s">
        <v>71</v>
      </c>
      <c r="C1723">
        <v>240</v>
      </c>
      <c r="D1723" s="404">
        <v>45171</v>
      </c>
      <c r="E1723" t="s">
        <v>2857</v>
      </c>
      <c r="F1723">
        <v>18.02</v>
      </c>
      <c r="H1723" t="s">
        <v>1183</v>
      </c>
    </row>
    <row r="1724" spans="1:8" x14ac:dyDescent="0.25">
      <c r="A1724">
        <v>7457</v>
      </c>
      <c r="B1724" t="s">
        <v>71</v>
      </c>
      <c r="C1724">
        <v>240</v>
      </c>
      <c r="D1724" s="404">
        <v>45177</v>
      </c>
      <c r="E1724" t="s">
        <v>2857</v>
      </c>
      <c r="F1724">
        <v>18.02</v>
      </c>
      <c r="H1724" t="s">
        <v>1183</v>
      </c>
    </row>
    <row r="1725" spans="1:8" x14ac:dyDescent="0.25">
      <c r="A1725">
        <v>7457</v>
      </c>
      <c r="B1725" t="s">
        <v>71</v>
      </c>
      <c r="C1725">
        <v>240</v>
      </c>
      <c r="D1725" s="404">
        <v>45043</v>
      </c>
      <c r="E1725" t="s">
        <v>2858</v>
      </c>
      <c r="F1725">
        <v>18.7</v>
      </c>
      <c r="H1725" t="s">
        <v>1183</v>
      </c>
    </row>
    <row r="1726" spans="1:8" x14ac:dyDescent="0.25">
      <c r="A1726">
        <v>7457</v>
      </c>
      <c r="B1726" t="s">
        <v>71</v>
      </c>
      <c r="C1726">
        <v>240</v>
      </c>
      <c r="D1726" s="404">
        <v>45086</v>
      </c>
      <c r="E1726" t="s">
        <v>2858</v>
      </c>
      <c r="F1726">
        <v>18.7</v>
      </c>
      <c r="H1726" t="s">
        <v>1183</v>
      </c>
    </row>
    <row r="1727" spans="1:8" x14ac:dyDescent="0.25">
      <c r="A1727">
        <v>7457</v>
      </c>
      <c r="B1727" t="s">
        <v>71</v>
      </c>
      <c r="C1727">
        <v>240</v>
      </c>
      <c r="D1727" s="404">
        <v>45090</v>
      </c>
      <c r="E1727" t="s">
        <v>2858</v>
      </c>
      <c r="F1727">
        <v>18.7</v>
      </c>
      <c r="H1727" t="s">
        <v>1183</v>
      </c>
    </row>
    <row r="1728" spans="1:8" x14ac:dyDescent="0.25">
      <c r="A1728">
        <v>7457</v>
      </c>
      <c r="B1728" t="s">
        <v>71</v>
      </c>
      <c r="C1728">
        <v>240</v>
      </c>
      <c r="D1728" s="404">
        <v>45100</v>
      </c>
      <c r="E1728" t="s">
        <v>2858</v>
      </c>
      <c r="F1728">
        <v>18.7</v>
      </c>
      <c r="H1728" t="s">
        <v>1183</v>
      </c>
    </row>
    <row r="1729" spans="1:8" x14ac:dyDescent="0.25">
      <c r="A1729">
        <v>7457</v>
      </c>
      <c r="B1729" t="s">
        <v>71</v>
      </c>
      <c r="C1729">
        <v>240</v>
      </c>
      <c r="D1729" s="404">
        <v>45160</v>
      </c>
      <c r="E1729" t="s">
        <v>2858</v>
      </c>
      <c r="F1729">
        <v>18.7</v>
      </c>
      <c r="H1729" t="s">
        <v>1183</v>
      </c>
    </row>
    <row r="1730" spans="1:8" x14ac:dyDescent="0.25">
      <c r="A1730">
        <v>7457</v>
      </c>
      <c r="B1730" t="s">
        <v>71</v>
      </c>
      <c r="C1730">
        <v>240</v>
      </c>
      <c r="D1730" s="404">
        <v>45085</v>
      </c>
      <c r="E1730" t="s">
        <v>2859</v>
      </c>
      <c r="F1730">
        <v>19.38</v>
      </c>
      <c r="H1730" t="s">
        <v>1183</v>
      </c>
    </row>
    <row r="1731" spans="1:8" x14ac:dyDescent="0.25">
      <c r="A1731">
        <v>7457</v>
      </c>
      <c r="B1731" t="s">
        <v>71</v>
      </c>
      <c r="C1731">
        <v>240</v>
      </c>
      <c r="D1731" s="404">
        <v>45104</v>
      </c>
      <c r="E1731" t="s">
        <v>2859</v>
      </c>
      <c r="F1731">
        <v>19.38</v>
      </c>
      <c r="H1731" t="s">
        <v>1183</v>
      </c>
    </row>
    <row r="1732" spans="1:8" x14ac:dyDescent="0.25">
      <c r="A1732">
        <v>7457</v>
      </c>
      <c r="B1732" t="s">
        <v>71</v>
      </c>
      <c r="C1732">
        <v>240</v>
      </c>
      <c r="D1732" s="404">
        <v>45133</v>
      </c>
      <c r="E1732" t="s">
        <v>2859</v>
      </c>
      <c r="F1732">
        <v>19.38</v>
      </c>
      <c r="H1732" t="s">
        <v>1183</v>
      </c>
    </row>
    <row r="1733" spans="1:8" x14ac:dyDescent="0.25">
      <c r="A1733">
        <v>7457</v>
      </c>
      <c r="B1733" t="s">
        <v>71</v>
      </c>
      <c r="C1733">
        <v>240</v>
      </c>
      <c r="D1733" s="404">
        <v>45170</v>
      </c>
      <c r="E1733" t="s">
        <v>2859</v>
      </c>
      <c r="F1733">
        <v>19.38</v>
      </c>
      <c r="H1733" t="s">
        <v>1183</v>
      </c>
    </row>
    <row r="1734" spans="1:8" x14ac:dyDescent="0.25">
      <c r="A1734">
        <v>7457</v>
      </c>
      <c r="B1734" t="s">
        <v>71</v>
      </c>
      <c r="C1734">
        <v>240</v>
      </c>
      <c r="D1734" s="404">
        <v>45183</v>
      </c>
      <c r="E1734" t="s">
        <v>2859</v>
      </c>
      <c r="F1734">
        <v>19.38</v>
      </c>
      <c r="H1734" t="s">
        <v>1183</v>
      </c>
    </row>
    <row r="1735" spans="1:8" x14ac:dyDescent="0.25">
      <c r="A1735">
        <v>7457</v>
      </c>
      <c r="B1735" t="s">
        <v>71</v>
      </c>
      <c r="C1735">
        <v>240</v>
      </c>
      <c r="D1735" s="404">
        <v>45043</v>
      </c>
      <c r="E1735" t="s">
        <v>2860</v>
      </c>
      <c r="F1735">
        <v>19.72</v>
      </c>
      <c r="H1735" t="s">
        <v>1183</v>
      </c>
    </row>
    <row r="1736" spans="1:8" x14ac:dyDescent="0.25">
      <c r="A1736">
        <v>7457</v>
      </c>
      <c r="B1736" t="s">
        <v>71</v>
      </c>
      <c r="C1736">
        <v>240</v>
      </c>
      <c r="D1736" s="404">
        <v>45076</v>
      </c>
      <c r="E1736" t="s">
        <v>2860</v>
      </c>
      <c r="F1736">
        <v>19.72</v>
      </c>
      <c r="H1736" t="s">
        <v>1183</v>
      </c>
    </row>
    <row r="1737" spans="1:8" x14ac:dyDescent="0.25">
      <c r="A1737">
        <v>7457</v>
      </c>
      <c r="B1737" t="s">
        <v>71</v>
      </c>
      <c r="C1737">
        <v>240</v>
      </c>
      <c r="D1737" s="404">
        <v>45049</v>
      </c>
      <c r="E1737" t="s">
        <v>2861</v>
      </c>
      <c r="F1737">
        <v>20.399999999999999</v>
      </c>
      <c r="H1737" t="s">
        <v>1183</v>
      </c>
    </row>
    <row r="1738" spans="1:8" x14ac:dyDescent="0.25">
      <c r="A1738">
        <v>7457</v>
      </c>
      <c r="B1738" t="s">
        <v>71</v>
      </c>
      <c r="C1738">
        <v>240</v>
      </c>
      <c r="D1738" s="404">
        <v>45057</v>
      </c>
      <c r="E1738" t="s">
        <v>2861</v>
      </c>
      <c r="F1738">
        <v>20.399999999999999</v>
      </c>
      <c r="H1738" t="s">
        <v>1183</v>
      </c>
    </row>
    <row r="1739" spans="1:8" x14ac:dyDescent="0.25">
      <c r="A1739">
        <v>7457</v>
      </c>
      <c r="B1739" t="s">
        <v>71</v>
      </c>
      <c r="C1739">
        <v>240</v>
      </c>
      <c r="D1739" s="404">
        <v>45092</v>
      </c>
      <c r="E1739" t="s">
        <v>2861</v>
      </c>
      <c r="F1739">
        <v>20.399999999999999</v>
      </c>
      <c r="H1739" t="s">
        <v>1183</v>
      </c>
    </row>
    <row r="1740" spans="1:8" x14ac:dyDescent="0.25">
      <c r="A1740">
        <v>7457</v>
      </c>
      <c r="B1740" t="s">
        <v>71</v>
      </c>
      <c r="C1740">
        <v>240</v>
      </c>
      <c r="D1740" s="404">
        <v>45119</v>
      </c>
      <c r="E1740" t="s">
        <v>2861</v>
      </c>
      <c r="F1740">
        <v>20.399999999999999</v>
      </c>
      <c r="H1740" t="s">
        <v>1183</v>
      </c>
    </row>
    <row r="1741" spans="1:8" x14ac:dyDescent="0.25">
      <c r="A1741">
        <v>7457</v>
      </c>
      <c r="B1741" t="s">
        <v>71</v>
      </c>
      <c r="C1741">
        <v>240</v>
      </c>
      <c r="D1741" s="404">
        <v>45140</v>
      </c>
      <c r="E1741" t="s">
        <v>2861</v>
      </c>
      <c r="F1741">
        <v>20.399999999999999</v>
      </c>
      <c r="H1741" t="s">
        <v>1183</v>
      </c>
    </row>
    <row r="1742" spans="1:8" x14ac:dyDescent="0.25">
      <c r="A1742">
        <v>7457</v>
      </c>
      <c r="B1742" t="s">
        <v>71</v>
      </c>
      <c r="C1742">
        <v>240</v>
      </c>
      <c r="D1742" s="404">
        <v>45155</v>
      </c>
      <c r="E1742" t="s">
        <v>2861</v>
      </c>
      <c r="F1742">
        <v>20.399999999999999</v>
      </c>
      <c r="H1742" t="s">
        <v>1183</v>
      </c>
    </row>
    <row r="1743" spans="1:8" x14ac:dyDescent="0.25">
      <c r="A1743">
        <v>7457</v>
      </c>
      <c r="B1743" t="s">
        <v>71</v>
      </c>
      <c r="C1743">
        <v>240</v>
      </c>
      <c r="D1743" s="404">
        <v>44987</v>
      </c>
      <c r="E1743" t="s">
        <v>2862</v>
      </c>
      <c r="F1743">
        <v>21.08</v>
      </c>
      <c r="H1743" t="s">
        <v>1183</v>
      </c>
    </row>
    <row r="1744" spans="1:8" x14ac:dyDescent="0.25">
      <c r="A1744">
        <v>7457</v>
      </c>
      <c r="B1744" t="s">
        <v>71</v>
      </c>
      <c r="C1744">
        <v>240</v>
      </c>
      <c r="D1744" s="404">
        <v>45069</v>
      </c>
      <c r="E1744" t="s">
        <v>2862</v>
      </c>
      <c r="F1744">
        <v>21.08</v>
      </c>
      <c r="H1744" t="s">
        <v>1183</v>
      </c>
    </row>
    <row r="1745" spans="1:8" x14ac:dyDescent="0.25">
      <c r="A1745">
        <v>7457</v>
      </c>
      <c r="B1745" t="s">
        <v>71</v>
      </c>
      <c r="C1745">
        <v>240</v>
      </c>
      <c r="D1745" s="404">
        <v>45086</v>
      </c>
      <c r="E1745" t="s">
        <v>2862</v>
      </c>
      <c r="F1745">
        <v>21.08</v>
      </c>
      <c r="H1745" t="s">
        <v>1183</v>
      </c>
    </row>
    <row r="1746" spans="1:8" x14ac:dyDescent="0.25">
      <c r="A1746">
        <v>7457</v>
      </c>
      <c r="B1746" t="s">
        <v>71</v>
      </c>
      <c r="C1746">
        <v>240</v>
      </c>
      <c r="D1746" s="404">
        <v>45135</v>
      </c>
      <c r="E1746" t="s">
        <v>2862</v>
      </c>
      <c r="F1746">
        <v>21.08</v>
      </c>
      <c r="H1746" t="s">
        <v>1183</v>
      </c>
    </row>
    <row r="1747" spans="1:8" x14ac:dyDescent="0.25">
      <c r="A1747">
        <v>7457</v>
      </c>
      <c r="B1747" t="s">
        <v>71</v>
      </c>
      <c r="C1747">
        <v>240</v>
      </c>
      <c r="D1747" s="404">
        <v>45169</v>
      </c>
      <c r="E1747" t="s">
        <v>2862</v>
      </c>
      <c r="F1747">
        <v>21.08</v>
      </c>
      <c r="H1747" t="s">
        <v>1183</v>
      </c>
    </row>
    <row r="1748" spans="1:8" x14ac:dyDescent="0.25">
      <c r="A1748">
        <v>7457</v>
      </c>
      <c r="B1748" t="s">
        <v>71</v>
      </c>
      <c r="C1748">
        <v>240</v>
      </c>
      <c r="D1748" s="404">
        <v>45134</v>
      </c>
      <c r="E1748" t="s">
        <v>2863</v>
      </c>
      <c r="F1748">
        <v>21.42</v>
      </c>
      <c r="H1748" t="s">
        <v>1183</v>
      </c>
    </row>
    <row r="1749" spans="1:8" x14ac:dyDescent="0.25">
      <c r="A1749">
        <v>7457</v>
      </c>
      <c r="B1749" t="s">
        <v>71</v>
      </c>
      <c r="C1749">
        <v>240</v>
      </c>
      <c r="D1749" s="404">
        <v>45150</v>
      </c>
      <c r="E1749" t="s">
        <v>2863</v>
      </c>
      <c r="F1749">
        <v>21.42</v>
      </c>
      <c r="H1749" t="s">
        <v>1183</v>
      </c>
    </row>
    <row r="1750" spans="1:8" x14ac:dyDescent="0.25">
      <c r="A1750">
        <v>7457</v>
      </c>
      <c r="B1750" t="s">
        <v>71</v>
      </c>
      <c r="C1750">
        <v>240</v>
      </c>
      <c r="D1750" s="404">
        <v>45185</v>
      </c>
      <c r="E1750" t="s">
        <v>2863</v>
      </c>
      <c r="F1750">
        <v>21.42</v>
      </c>
      <c r="H1750" t="s">
        <v>1183</v>
      </c>
    </row>
    <row r="1751" spans="1:8" x14ac:dyDescent="0.25">
      <c r="A1751">
        <v>7457</v>
      </c>
      <c r="B1751" t="s">
        <v>71</v>
      </c>
      <c r="C1751">
        <v>240</v>
      </c>
      <c r="D1751" s="404">
        <v>45044</v>
      </c>
      <c r="E1751" t="s">
        <v>2864</v>
      </c>
      <c r="F1751">
        <v>22.1</v>
      </c>
      <c r="H1751" t="s">
        <v>1183</v>
      </c>
    </row>
    <row r="1752" spans="1:8" x14ac:dyDescent="0.25">
      <c r="A1752">
        <v>7457</v>
      </c>
      <c r="B1752" t="s">
        <v>71</v>
      </c>
      <c r="C1752">
        <v>240</v>
      </c>
      <c r="D1752" s="404">
        <v>45055</v>
      </c>
      <c r="E1752" t="s">
        <v>2864</v>
      </c>
      <c r="F1752">
        <v>22.1</v>
      </c>
      <c r="H1752" t="s">
        <v>1183</v>
      </c>
    </row>
    <row r="1753" spans="1:8" x14ac:dyDescent="0.25">
      <c r="A1753">
        <v>7457</v>
      </c>
      <c r="B1753" t="s">
        <v>71</v>
      </c>
      <c r="C1753">
        <v>240</v>
      </c>
      <c r="D1753" s="404">
        <v>45059</v>
      </c>
      <c r="E1753" t="s">
        <v>2864</v>
      </c>
      <c r="F1753">
        <v>22.1</v>
      </c>
      <c r="H1753" t="s">
        <v>1183</v>
      </c>
    </row>
    <row r="1754" spans="1:8" x14ac:dyDescent="0.25">
      <c r="A1754">
        <v>7457</v>
      </c>
      <c r="B1754" t="s">
        <v>71</v>
      </c>
      <c r="C1754">
        <v>240</v>
      </c>
      <c r="D1754" s="404">
        <v>45064</v>
      </c>
      <c r="E1754" t="s">
        <v>2864</v>
      </c>
      <c r="F1754">
        <v>22.1</v>
      </c>
      <c r="H1754" t="s">
        <v>1183</v>
      </c>
    </row>
    <row r="1755" spans="1:8" x14ac:dyDescent="0.25">
      <c r="A1755">
        <v>7457</v>
      </c>
      <c r="B1755" t="s">
        <v>71</v>
      </c>
      <c r="C1755">
        <v>240</v>
      </c>
      <c r="D1755" s="404">
        <v>45111</v>
      </c>
      <c r="E1755" t="s">
        <v>2864</v>
      </c>
      <c r="F1755">
        <v>22.1</v>
      </c>
      <c r="H1755" t="s">
        <v>1183</v>
      </c>
    </row>
    <row r="1756" spans="1:8" x14ac:dyDescent="0.25">
      <c r="A1756">
        <v>7457</v>
      </c>
      <c r="B1756" t="s">
        <v>71</v>
      </c>
      <c r="C1756">
        <v>240</v>
      </c>
      <c r="D1756" s="404">
        <v>45142</v>
      </c>
      <c r="E1756" t="s">
        <v>2864</v>
      </c>
      <c r="F1756">
        <v>22.1</v>
      </c>
      <c r="H1756" t="s">
        <v>1183</v>
      </c>
    </row>
    <row r="1757" spans="1:8" x14ac:dyDescent="0.25">
      <c r="A1757">
        <v>7457</v>
      </c>
      <c r="B1757" t="s">
        <v>71</v>
      </c>
      <c r="C1757">
        <v>240</v>
      </c>
      <c r="D1757" s="404">
        <v>45148</v>
      </c>
      <c r="E1757" t="s">
        <v>2864</v>
      </c>
      <c r="F1757">
        <v>22.1</v>
      </c>
      <c r="H1757" t="s">
        <v>1183</v>
      </c>
    </row>
    <row r="1758" spans="1:8" x14ac:dyDescent="0.25">
      <c r="A1758">
        <v>7457</v>
      </c>
      <c r="B1758" t="s">
        <v>71</v>
      </c>
      <c r="C1758">
        <v>240</v>
      </c>
      <c r="D1758" s="404">
        <v>45160</v>
      </c>
      <c r="E1758" t="s">
        <v>2864</v>
      </c>
      <c r="F1758">
        <v>22.1</v>
      </c>
      <c r="H1758" t="s">
        <v>1183</v>
      </c>
    </row>
    <row r="1759" spans="1:8" x14ac:dyDescent="0.25">
      <c r="A1759">
        <v>7457</v>
      </c>
      <c r="B1759" t="s">
        <v>71</v>
      </c>
      <c r="C1759">
        <v>240</v>
      </c>
      <c r="D1759" s="404">
        <v>45161</v>
      </c>
      <c r="E1759" t="s">
        <v>2864</v>
      </c>
      <c r="F1759">
        <v>22.1</v>
      </c>
      <c r="H1759" t="s">
        <v>1183</v>
      </c>
    </row>
    <row r="1760" spans="1:8" x14ac:dyDescent="0.25">
      <c r="A1760">
        <v>7457</v>
      </c>
      <c r="B1760" t="s">
        <v>71</v>
      </c>
      <c r="C1760">
        <v>240</v>
      </c>
      <c r="D1760" s="404">
        <v>45182</v>
      </c>
      <c r="E1760" t="s">
        <v>2864</v>
      </c>
      <c r="F1760">
        <v>22.1</v>
      </c>
      <c r="H1760" t="s">
        <v>1183</v>
      </c>
    </row>
    <row r="1761" spans="1:8" x14ac:dyDescent="0.25">
      <c r="A1761">
        <v>7457</v>
      </c>
      <c r="B1761" t="s">
        <v>71</v>
      </c>
      <c r="C1761">
        <v>240</v>
      </c>
      <c r="D1761" s="404">
        <v>45188</v>
      </c>
      <c r="E1761" t="s">
        <v>2864</v>
      </c>
      <c r="F1761">
        <v>22.1</v>
      </c>
      <c r="H1761" t="s">
        <v>1183</v>
      </c>
    </row>
    <row r="1762" spans="1:8" x14ac:dyDescent="0.25">
      <c r="A1762">
        <v>7457</v>
      </c>
      <c r="B1762" t="s">
        <v>71</v>
      </c>
      <c r="C1762">
        <v>240</v>
      </c>
      <c r="D1762" s="404">
        <v>45191</v>
      </c>
      <c r="E1762" t="s">
        <v>2864</v>
      </c>
      <c r="F1762">
        <v>22.1</v>
      </c>
      <c r="H1762" t="s">
        <v>1183</v>
      </c>
    </row>
    <row r="1763" spans="1:8" x14ac:dyDescent="0.25">
      <c r="A1763">
        <v>7457</v>
      </c>
      <c r="B1763" t="s">
        <v>71</v>
      </c>
      <c r="C1763">
        <v>240</v>
      </c>
      <c r="D1763" s="404">
        <v>45006</v>
      </c>
      <c r="E1763" t="s">
        <v>2865</v>
      </c>
      <c r="F1763">
        <v>22.78</v>
      </c>
      <c r="H1763" t="s">
        <v>1183</v>
      </c>
    </row>
    <row r="1764" spans="1:8" x14ac:dyDescent="0.25">
      <c r="A1764">
        <v>7457</v>
      </c>
      <c r="B1764" t="s">
        <v>71</v>
      </c>
      <c r="C1764">
        <v>240</v>
      </c>
      <c r="D1764" s="404">
        <v>45020</v>
      </c>
      <c r="E1764" t="s">
        <v>2865</v>
      </c>
      <c r="F1764">
        <v>22.78</v>
      </c>
      <c r="H1764" t="s">
        <v>1183</v>
      </c>
    </row>
    <row r="1765" spans="1:8" x14ac:dyDescent="0.25">
      <c r="A1765">
        <v>7457</v>
      </c>
      <c r="B1765" t="s">
        <v>71</v>
      </c>
      <c r="C1765">
        <v>240</v>
      </c>
      <c r="D1765" s="404">
        <v>45092</v>
      </c>
      <c r="E1765" t="s">
        <v>2865</v>
      </c>
      <c r="F1765">
        <v>22.78</v>
      </c>
      <c r="H1765" t="s">
        <v>1183</v>
      </c>
    </row>
    <row r="1766" spans="1:8" x14ac:dyDescent="0.25">
      <c r="A1766">
        <v>7457</v>
      </c>
      <c r="B1766" t="s">
        <v>71</v>
      </c>
      <c r="C1766">
        <v>240</v>
      </c>
      <c r="D1766" s="404">
        <v>45129</v>
      </c>
      <c r="E1766" t="s">
        <v>2865</v>
      </c>
      <c r="F1766">
        <v>22.78</v>
      </c>
      <c r="H1766" t="s">
        <v>1183</v>
      </c>
    </row>
    <row r="1767" spans="1:8" x14ac:dyDescent="0.25">
      <c r="A1767">
        <v>7457</v>
      </c>
      <c r="B1767" t="s">
        <v>71</v>
      </c>
      <c r="C1767">
        <v>240</v>
      </c>
      <c r="D1767" s="404">
        <v>44988</v>
      </c>
      <c r="E1767" t="s">
        <v>2866</v>
      </c>
      <c r="F1767">
        <v>23.12</v>
      </c>
      <c r="H1767" t="s">
        <v>1183</v>
      </c>
    </row>
    <row r="1768" spans="1:8" x14ac:dyDescent="0.25">
      <c r="A1768">
        <v>7457</v>
      </c>
      <c r="B1768" t="s">
        <v>71</v>
      </c>
      <c r="C1768">
        <v>240</v>
      </c>
      <c r="D1768" s="404">
        <v>45021</v>
      </c>
      <c r="E1768" t="s">
        <v>2866</v>
      </c>
      <c r="F1768">
        <v>23.12</v>
      </c>
      <c r="H1768" t="s">
        <v>1183</v>
      </c>
    </row>
    <row r="1769" spans="1:8" x14ac:dyDescent="0.25">
      <c r="A1769">
        <v>7457</v>
      </c>
      <c r="B1769" t="s">
        <v>71</v>
      </c>
      <c r="C1769">
        <v>240</v>
      </c>
      <c r="D1769" s="404">
        <v>45042</v>
      </c>
      <c r="E1769" t="s">
        <v>2866</v>
      </c>
      <c r="F1769">
        <v>23.12</v>
      </c>
      <c r="H1769" t="s">
        <v>1183</v>
      </c>
    </row>
    <row r="1770" spans="1:8" x14ac:dyDescent="0.25">
      <c r="A1770">
        <v>7457</v>
      </c>
      <c r="B1770" t="s">
        <v>71</v>
      </c>
      <c r="C1770">
        <v>240</v>
      </c>
      <c r="D1770" s="404">
        <v>45049</v>
      </c>
      <c r="E1770" t="s">
        <v>2866</v>
      </c>
      <c r="F1770">
        <v>23.12</v>
      </c>
      <c r="H1770" t="s">
        <v>1183</v>
      </c>
    </row>
    <row r="1771" spans="1:8" x14ac:dyDescent="0.25">
      <c r="A1771">
        <v>7457</v>
      </c>
      <c r="B1771" t="s">
        <v>71</v>
      </c>
      <c r="C1771">
        <v>240</v>
      </c>
      <c r="D1771" s="404">
        <v>45050</v>
      </c>
      <c r="E1771" t="s">
        <v>2866</v>
      </c>
      <c r="F1771">
        <v>23.12</v>
      </c>
      <c r="H1771" t="s">
        <v>1183</v>
      </c>
    </row>
    <row r="1772" spans="1:8" x14ac:dyDescent="0.25">
      <c r="A1772">
        <v>7457</v>
      </c>
      <c r="B1772" t="s">
        <v>71</v>
      </c>
      <c r="C1772">
        <v>240</v>
      </c>
      <c r="D1772" s="404">
        <v>44988</v>
      </c>
      <c r="E1772" t="s">
        <v>2867</v>
      </c>
      <c r="F1772">
        <v>23.8</v>
      </c>
      <c r="H1772" t="s">
        <v>1183</v>
      </c>
    </row>
    <row r="1773" spans="1:8" x14ac:dyDescent="0.25">
      <c r="A1773">
        <v>7457</v>
      </c>
      <c r="B1773" t="s">
        <v>71</v>
      </c>
      <c r="C1773">
        <v>240</v>
      </c>
      <c r="D1773" s="404">
        <v>44994</v>
      </c>
      <c r="E1773" t="s">
        <v>2867</v>
      </c>
      <c r="F1773">
        <v>23.8</v>
      </c>
      <c r="H1773" t="s">
        <v>1183</v>
      </c>
    </row>
    <row r="1774" spans="1:8" x14ac:dyDescent="0.25">
      <c r="A1774">
        <v>7457</v>
      </c>
      <c r="B1774" t="s">
        <v>71</v>
      </c>
      <c r="C1774">
        <v>240</v>
      </c>
      <c r="D1774" s="404">
        <v>45010</v>
      </c>
      <c r="E1774" t="s">
        <v>2867</v>
      </c>
      <c r="F1774">
        <v>23.8</v>
      </c>
      <c r="H1774" t="s">
        <v>1183</v>
      </c>
    </row>
    <row r="1775" spans="1:8" x14ac:dyDescent="0.25">
      <c r="A1775">
        <v>7457</v>
      </c>
      <c r="B1775" t="s">
        <v>71</v>
      </c>
      <c r="C1775">
        <v>240</v>
      </c>
      <c r="D1775" s="404">
        <v>45037</v>
      </c>
      <c r="E1775" t="s">
        <v>2867</v>
      </c>
      <c r="F1775">
        <v>23.8</v>
      </c>
      <c r="H1775" t="s">
        <v>1183</v>
      </c>
    </row>
    <row r="1776" spans="1:8" x14ac:dyDescent="0.25">
      <c r="A1776">
        <v>7457</v>
      </c>
      <c r="B1776" t="s">
        <v>71</v>
      </c>
      <c r="C1776">
        <v>240</v>
      </c>
      <c r="D1776" s="404">
        <v>45083</v>
      </c>
      <c r="E1776" t="s">
        <v>2867</v>
      </c>
      <c r="F1776">
        <v>23.8</v>
      </c>
      <c r="H1776" t="s">
        <v>1183</v>
      </c>
    </row>
    <row r="1777" spans="1:8" x14ac:dyDescent="0.25">
      <c r="A1777">
        <v>7457</v>
      </c>
      <c r="B1777" t="s">
        <v>71</v>
      </c>
      <c r="C1777">
        <v>240</v>
      </c>
      <c r="D1777" s="404">
        <v>45128</v>
      </c>
      <c r="E1777" t="s">
        <v>2867</v>
      </c>
      <c r="F1777">
        <v>23.8</v>
      </c>
      <c r="H1777" t="s">
        <v>1183</v>
      </c>
    </row>
    <row r="1778" spans="1:8" x14ac:dyDescent="0.25">
      <c r="A1778">
        <v>7457</v>
      </c>
      <c r="B1778" t="s">
        <v>71</v>
      </c>
      <c r="C1778">
        <v>240</v>
      </c>
      <c r="D1778" s="404">
        <v>45148</v>
      </c>
      <c r="E1778" t="s">
        <v>2867</v>
      </c>
      <c r="F1778">
        <v>23.8</v>
      </c>
      <c r="H1778" t="s">
        <v>1183</v>
      </c>
    </row>
    <row r="1779" spans="1:8" x14ac:dyDescent="0.25">
      <c r="A1779">
        <v>7457</v>
      </c>
      <c r="B1779" t="s">
        <v>71</v>
      </c>
      <c r="C1779">
        <v>240</v>
      </c>
      <c r="D1779" s="404">
        <v>45153</v>
      </c>
      <c r="E1779" t="s">
        <v>2867</v>
      </c>
      <c r="F1779">
        <v>23.8</v>
      </c>
      <c r="H1779" t="s">
        <v>1183</v>
      </c>
    </row>
    <row r="1780" spans="1:8" x14ac:dyDescent="0.25">
      <c r="A1780">
        <v>7457</v>
      </c>
      <c r="B1780" t="s">
        <v>71</v>
      </c>
      <c r="C1780">
        <v>240</v>
      </c>
      <c r="D1780" s="404">
        <v>44986</v>
      </c>
      <c r="E1780" t="s">
        <v>2868</v>
      </c>
      <c r="F1780">
        <v>24.48</v>
      </c>
      <c r="H1780" t="s">
        <v>1183</v>
      </c>
    </row>
    <row r="1781" spans="1:8" x14ac:dyDescent="0.25">
      <c r="A1781">
        <v>7457</v>
      </c>
      <c r="B1781" t="s">
        <v>71</v>
      </c>
      <c r="C1781">
        <v>240</v>
      </c>
      <c r="D1781" s="404">
        <v>44994</v>
      </c>
      <c r="E1781" t="s">
        <v>2868</v>
      </c>
      <c r="F1781">
        <v>24.48</v>
      </c>
      <c r="H1781" t="s">
        <v>1183</v>
      </c>
    </row>
    <row r="1782" spans="1:8" x14ac:dyDescent="0.25">
      <c r="A1782">
        <v>7457</v>
      </c>
      <c r="B1782" t="s">
        <v>71</v>
      </c>
      <c r="C1782">
        <v>240</v>
      </c>
      <c r="D1782" s="404">
        <v>45009</v>
      </c>
      <c r="E1782" t="s">
        <v>2868</v>
      </c>
      <c r="F1782">
        <v>24.48</v>
      </c>
      <c r="H1782" t="s">
        <v>1183</v>
      </c>
    </row>
    <row r="1783" spans="1:8" x14ac:dyDescent="0.25">
      <c r="A1783">
        <v>7457</v>
      </c>
      <c r="B1783" t="s">
        <v>71</v>
      </c>
      <c r="C1783">
        <v>240</v>
      </c>
      <c r="D1783" s="404">
        <v>45022</v>
      </c>
      <c r="E1783" t="s">
        <v>2868</v>
      </c>
      <c r="F1783">
        <v>24.48</v>
      </c>
      <c r="H1783" t="s">
        <v>1183</v>
      </c>
    </row>
    <row r="1784" spans="1:8" x14ac:dyDescent="0.25">
      <c r="A1784">
        <v>7457</v>
      </c>
      <c r="B1784" t="s">
        <v>71</v>
      </c>
      <c r="C1784">
        <v>240</v>
      </c>
      <c r="D1784" s="404">
        <v>45070</v>
      </c>
      <c r="E1784" t="s">
        <v>2868</v>
      </c>
      <c r="F1784">
        <v>24.48</v>
      </c>
      <c r="H1784" t="s">
        <v>1183</v>
      </c>
    </row>
    <row r="1785" spans="1:8" x14ac:dyDescent="0.25">
      <c r="A1785">
        <v>7457</v>
      </c>
      <c r="B1785" t="s">
        <v>71</v>
      </c>
      <c r="C1785">
        <v>240</v>
      </c>
      <c r="D1785" s="404">
        <v>45147</v>
      </c>
      <c r="E1785" t="s">
        <v>2868</v>
      </c>
      <c r="F1785">
        <v>24.48</v>
      </c>
      <c r="H1785" t="s">
        <v>1183</v>
      </c>
    </row>
    <row r="1786" spans="1:8" x14ac:dyDescent="0.25">
      <c r="A1786">
        <v>7457</v>
      </c>
      <c r="B1786" t="s">
        <v>71</v>
      </c>
      <c r="C1786">
        <v>240</v>
      </c>
      <c r="D1786" s="404">
        <v>45148</v>
      </c>
      <c r="E1786" t="s">
        <v>2868</v>
      </c>
      <c r="F1786">
        <v>24.48</v>
      </c>
      <c r="H1786" t="s">
        <v>1183</v>
      </c>
    </row>
    <row r="1787" spans="1:8" x14ac:dyDescent="0.25">
      <c r="A1787">
        <v>7457</v>
      </c>
      <c r="B1787" t="s">
        <v>71</v>
      </c>
      <c r="C1787">
        <v>240</v>
      </c>
      <c r="D1787" s="404">
        <v>45156</v>
      </c>
      <c r="E1787" t="s">
        <v>2868</v>
      </c>
      <c r="F1787">
        <v>24.48</v>
      </c>
      <c r="H1787" t="s">
        <v>1183</v>
      </c>
    </row>
    <row r="1788" spans="1:8" x14ac:dyDescent="0.25">
      <c r="A1788">
        <v>7457</v>
      </c>
      <c r="B1788" t="s">
        <v>71</v>
      </c>
      <c r="C1788">
        <v>240</v>
      </c>
      <c r="D1788" s="404">
        <v>44995</v>
      </c>
      <c r="E1788" t="s">
        <v>2869</v>
      </c>
      <c r="F1788">
        <v>24.82</v>
      </c>
      <c r="H1788" t="s">
        <v>1183</v>
      </c>
    </row>
    <row r="1789" spans="1:8" x14ac:dyDescent="0.25">
      <c r="A1789">
        <v>7457</v>
      </c>
      <c r="B1789" t="s">
        <v>71</v>
      </c>
      <c r="C1789">
        <v>240</v>
      </c>
      <c r="D1789" s="404">
        <v>45028</v>
      </c>
      <c r="E1789" t="s">
        <v>2869</v>
      </c>
      <c r="F1789">
        <v>24.82</v>
      </c>
      <c r="H1789" t="s">
        <v>1183</v>
      </c>
    </row>
    <row r="1790" spans="1:8" x14ac:dyDescent="0.25">
      <c r="A1790">
        <v>7457</v>
      </c>
      <c r="B1790" t="s">
        <v>71</v>
      </c>
      <c r="C1790">
        <v>240</v>
      </c>
      <c r="D1790" s="404">
        <v>45030</v>
      </c>
      <c r="E1790" t="s">
        <v>2869</v>
      </c>
      <c r="F1790">
        <v>24.82</v>
      </c>
      <c r="H1790" t="s">
        <v>1183</v>
      </c>
    </row>
    <row r="1791" spans="1:8" x14ac:dyDescent="0.25">
      <c r="A1791">
        <v>7457</v>
      </c>
      <c r="B1791" t="s">
        <v>71</v>
      </c>
      <c r="C1791">
        <v>240</v>
      </c>
      <c r="D1791" s="404">
        <v>45073</v>
      </c>
      <c r="E1791" t="s">
        <v>2869</v>
      </c>
      <c r="F1791">
        <v>24.82</v>
      </c>
      <c r="H1791" t="s">
        <v>1183</v>
      </c>
    </row>
    <row r="1792" spans="1:8" x14ac:dyDescent="0.25">
      <c r="A1792">
        <v>7457</v>
      </c>
      <c r="B1792" t="s">
        <v>71</v>
      </c>
      <c r="C1792">
        <v>240</v>
      </c>
      <c r="D1792" s="404">
        <v>45122</v>
      </c>
      <c r="E1792" t="s">
        <v>2869</v>
      </c>
      <c r="F1792">
        <v>24.82</v>
      </c>
      <c r="H1792" t="s">
        <v>1183</v>
      </c>
    </row>
    <row r="1793" spans="1:8" x14ac:dyDescent="0.25">
      <c r="A1793">
        <v>7457</v>
      </c>
      <c r="B1793" t="s">
        <v>71</v>
      </c>
      <c r="C1793">
        <v>240</v>
      </c>
      <c r="D1793" s="404">
        <v>45176</v>
      </c>
      <c r="E1793" t="s">
        <v>2869</v>
      </c>
      <c r="F1793">
        <v>24.82</v>
      </c>
      <c r="H1793" t="s">
        <v>1183</v>
      </c>
    </row>
    <row r="1794" spans="1:8" x14ac:dyDescent="0.25">
      <c r="A1794">
        <v>7457</v>
      </c>
      <c r="B1794" t="s">
        <v>71</v>
      </c>
      <c r="C1794">
        <v>240</v>
      </c>
      <c r="D1794" s="404">
        <v>45182</v>
      </c>
      <c r="E1794" t="s">
        <v>2869</v>
      </c>
      <c r="F1794">
        <v>24.82</v>
      </c>
      <c r="H1794" t="s">
        <v>1183</v>
      </c>
    </row>
    <row r="1795" spans="1:8" x14ac:dyDescent="0.25">
      <c r="A1795">
        <v>7457</v>
      </c>
      <c r="B1795" t="s">
        <v>71</v>
      </c>
      <c r="C1795">
        <v>240</v>
      </c>
      <c r="D1795" s="404">
        <v>44989</v>
      </c>
      <c r="E1795" t="s">
        <v>2870</v>
      </c>
      <c r="F1795">
        <v>25.5</v>
      </c>
      <c r="H1795" t="s">
        <v>1183</v>
      </c>
    </row>
    <row r="1796" spans="1:8" x14ac:dyDescent="0.25">
      <c r="A1796">
        <v>7457</v>
      </c>
      <c r="B1796" t="s">
        <v>71</v>
      </c>
      <c r="C1796">
        <v>240</v>
      </c>
      <c r="D1796" s="404">
        <v>44999</v>
      </c>
      <c r="E1796" t="s">
        <v>2870</v>
      </c>
      <c r="F1796">
        <v>25.5</v>
      </c>
      <c r="H1796" t="s">
        <v>1183</v>
      </c>
    </row>
    <row r="1797" spans="1:8" x14ac:dyDescent="0.25">
      <c r="A1797">
        <v>7457</v>
      </c>
      <c r="B1797" t="s">
        <v>71</v>
      </c>
      <c r="C1797">
        <v>240</v>
      </c>
      <c r="D1797" s="404">
        <v>45036</v>
      </c>
      <c r="E1797" t="s">
        <v>2870</v>
      </c>
      <c r="F1797">
        <v>25.5</v>
      </c>
      <c r="H1797" t="s">
        <v>1183</v>
      </c>
    </row>
    <row r="1798" spans="1:8" x14ac:dyDescent="0.25">
      <c r="A1798">
        <v>7457</v>
      </c>
      <c r="B1798" t="s">
        <v>71</v>
      </c>
      <c r="C1798">
        <v>240</v>
      </c>
      <c r="D1798" s="404">
        <v>45055</v>
      </c>
      <c r="E1798" t="s">
        <v>2870</v>
      </c>
      <c r="F1798">
        <v>25.5</v>
      </c>
      <c r="H1798" t="s">
        <v>1183</v>
      </c>
    </row>
    <row r="1799" spans="1:8" x14ac:dyDescent="0.25">
      <c r="A1799">
        <v>7457</v>
      </c>
      <c r="B1799" t="s">
        <v>71</v>
      </c>
      <c r="C1799">
        <v>240</v>
      </c>
      <c r="D1799" s="404">
        <v>45058</v>
      </c>
      <c r="E1799" t="s">
        <v>2870</v>
      </c>
      <c r="F1799">
        <v>25.5</v>
      </c>
      <c r="H1799" t="s">
        <v>1183</v>
      </c>
    </row>
    <row r="1800" spans="1:8" x14ac:dyDescent="0.25">
      <c r="A1800">
        <v>7457</v>
      </c>
      <c r="B1800" t="s">
        <v>71</v>
      </c>
      <c r="C1800">
        <v>240</v>
      </c>
      <c r="D1800" s="404">
        <v>45092</v>
      </c>
      <c r="E1800" t="s">
        <v>2870</v>
      </c>
      <c r="F1800">
        <v>25.5</v>
      </c>
      <c r="H1800" t="s">
        <v>1183</v>
      </c>
    </row>
    <row r="1801" spans="1:8" x14ac:dyDescent="0.25">
      <c r="A1801">
        <v>7457</v>
      </c>
      <c r="B1801" t="s">
        <v>71</v>
      </c>
      <c r="C1801">
        <v>240</v>
      </c>
      <c r="D1801" s="404">
        <v>45101</v>
      </c>
      <c r="E1801" t="s">
        <v>2870</v>
      </c>
      <c r="F1801">
        <v>25.5</v>
      </c>
      <c r="H1801" t="s">
        <v>1183</v>
      </c>
    </row>
    <row r="1802" spans="1:8" x14ac:dyDescent="0.25">
      <c r="A1802">
        <v>7457</v>
      </c>
      <c r="B1802" t="s">
        <v>71</v>
      </c>
      <c r="C1802">
        <v>240</v>
      </c>
      <c r="D1802" s="404">
        <v>45118</v>
      </c>
      <c r="E1802" t="s">
        <v>2870</v>
      </c>
      <c r="F1802">
        <v>25.5</v>
      </c>
      <c r="H1802" t="s">
        <v>1183</v>
      </c>
    </row>
    <row r="1803" spans="1:8" x14ac:dyDescent="0.25">
      <c r="A1803">
        <v>7457</v>
      </c>
      <c r="B1803" t="s">
        <v>71</v>
      </c>
      <c r="C1803">
        <v>240</v>
      </c>
      <c r="D1803" s="404">
        <v>45128</v>
      </c>
      <c r="E1803" t="s">
        <v>2870</v>
      </c>
      <c r="F1803">
        <v>25.5</v>
      </c>
      <c r="H1803" t="s">
        <v>1183</v>
      </c>
    </row>
    <row r="1804" spans="1:8" x14ac:dyDescent="0.25">
      <c r="A1804">
        <v>7457</v>
      </c>
      <c r="B1804" t="s">
        <v>71</v>
      </c>
      <c r="C1804">
        <v>240</v>
      </c>
      <c r="D1804" s="404">
        <v>45190</v>
      </c>
      <c r="E1804" t="s">
        <v>2871</v>
      </c>
      <c r="F1804">
        <v>26.18</v>
      </c>
      <c r="H1804" t="s">
        <v>1183</v>
      </c>
    </row>
    <row r="1805" spans="1:8" x14ac:dyDescent="0.25">
      <c r="A1805">
        <v>7457</v>
      </c>
      <c r="B1805" t="s">
        <v>71</v>
      </c>
      <c r="C1805">
        <v>240</v>
      </c>
      <c r="D1805" s="404">
        <v>45014</v>
      </c>
      <c r="E1805" t="s">
        <v>2872</v>
      </c>
      <c r="F1805">
        <v>26.52</v>
      </c>
      <c r="H1805" t="s">
        <v>1183</v>
      </c>
    </row>
    <row r="1806" spans="1:8" x14ac:dyDescent="0.25">
      <c r="A1806">
        <v>7457</v>
      </c>
      <c r="B1806" t="s">
        <v>71</v>
      </c>
      <c r="C1806">
        <v>240</v>
      </c>
      <c r="D1806" s="404">
        <v>45140</v>
      </c>
      <c r="E1806" t="s">
        <v>2872</v>
      </c>
      <c r="F1806">
        <v>26.52</v>
      </c>
      <c r="H1806" t="s">
        <v>1183</v>
      </c>
    </row>
    <row r="1807" spans="1:8" x14ac:dyDescent="0.25">
      <c r="A1807">
        <v>7457</v>
      </c>
      <c r="B1807" t="s">
        <v>71</v>
      </c>
      <c r="C1807">
        <v>240</v>
      </c>
      <c r="D1807" s="404">
        <v>45161</v>
      </c>
      <c r="E1807" t="s">
        <v>2872</v>
      </c>
      <c r="F1807">
        <v>26.52</v>
      </c>
      <c r="H1807" t="s">
        <v>1183</v>
      </c>
    </row>
    <row r="1808" spans="1:8" x14ac:dyDescent="0.25">
      <c r="A1808">
        <v>7457</v>
      </c>
      <c r="B1808" t="s">
        <v>71</v>
      </c>
      <c r="C1808">
        <v>240</v>
      </c>
      <c r="D1808" s="404">
        <v>45001</v>
      </c>
      <c r="E1808" t="s">
        <v>2873</v>
      </c>
      <c r="F1808">
        <v>27.2</v>
      </c>
      <c r="H1808" t="s">
        <v>1183</v>
      </c>
    </row>
    <row r="1809" spans="1:8" x14ac:dyDescent="0.25">
      <c r="A1809">
        <v>7457</v>
      </c>
      <c r="B1809" t="s">
        <v>71</v>
      </c>
      <c r="C1809">
        <v>240</v>
      </c>
      <c r="D1809" s="404">
        <v>45085</v>
      </c>
      <c r="E1809" t="s">
        <v>2873</v>
      </c>
      <c r="F1809">
        <v>27.2</v>
      </c>
      <c r="H1809" t="s">
        <v>1183</v>
      </c>
    </row>
    <row r="1810" spans="1:8" x14ac:dyDescent="0.25">
      <c r="A1810">
        <v>7457</v>
      </c>
      <c r="B1810" t="s">
        <v>71</v>
      </c>
      <c r="C1810">
        <v>240</v>
      </c>
      <c r="D1810" s="404">
        <v>45148</v>
      </c>
      <c r="E1810" t="s">
        <v>2873</v>
      </c>
      <c r="F1810">
        <v>27.2</v>
      </c>
      <c r="H1810" t="s">
        <v>1183</v>
      </c>
    </row>
    <row r="1811" spans="1:8" x14ac:dyDescent="0.25">
      <c r="A1811">
        <v>7457</v>
      </c>
      <c r="B1811" t="s">
        <v>71</v>
      </c>
      <c r="C1811">
        <v>240</v>
      </c>
      <c r="D1811" s="404">
        <v>45149</v>
      </c>
      <c r="E1811" t="s">
        <v>2873</v>
      </c>
      <c r="F1811">
        <v>27.2</v>
      </c>
      <c r="H1811" t="s">
        <v>1183</v>
      </c>
    </row>
    <row r="1812" spans="1:8" x14ac:dyDescent="0.25">
      <c r="A1812">
        <v>7457</v>
      </c>
      <c r="B1812" t="s">
        <v>71</v>
      </c>
      <c r="C1812">
        <v>240</v>
      </c>
      <c r="D1812" s="404">
        <v>45062</v>
      </c>
      <c r="E1812" t="s">
        <v>2874</v>
      </c>
      <c r="F1812">
        <v>27.88</v>
      </c>
      <c r="H1812" t="s">
        <v>1183</v>
      </c>
    </row>
    <row r="1813" spans="1:8" x14ac:dyDescent="0.25">
      <c r="A1813">
        <v>7457</v>
      </c>
      <c r="B1813" t="s">
        <v>71</v>
      </c>
      <c r="C1813">
        <v>240</v>
      </c>
      <c r="D1813" s="404">
        <v>45065</v>
      </c>
      <c r="E1813" t="s">
        <v>2874</v>
      </c>
      <c r="F1813">
        <v>27.88</v>
      </c>
      <c r="H1813" t="s">
        <v>1183</v>
      </c>
    </row>
    <row r="1814" spans="1:8" x14ac:dyDescent="0.25">
      <c r="A1814">
        <v>7457</v>
      </c>
      <c r="B1814" t="s">
        <v>71</v>
      </c>
      <c r="C1814">
        <v>240</v>
      </c>
      <c r="D1814" s="404">
        <v>45149</v>
      </c>
      <c r="E1814" t="s">
        <v>2874</v>
      </c>
      <c r="F1814">
        <v>27.88</v>
      </c>
      <c r="H1814" t="s">
        <v>1183</v>
      </c>
    </row>
    <row r="1815" spans="1:8" x14ac:dyDescent="0.25">
      <c r="A1815">
        <v>7457</v>
      </c>
      <c r="B1815" t="s">
        <v>71</v>
      </c>
      <c r="C1815">
        <v>240</v>
      </c>
      <c r="D1815" s="404">
        <v>45182</v>
      </c>
      <c r="E1815" t="s">
        <v>2874</v>
      </c>
      <c r="F1815">
        <v>27.88</v>
      </c>
      <c r="H1815" t="s">
        <v>1183</v>
      </c>
    </row>
    <row r="1816" spans="1:8" x14ac:dyDescent="0.25">
      <c r="A1816">
        <v>7457</v>
      </c>
      <c r="B1816" t="s">
        <v>71</v>
      </c>
      <c r="C1816">
        <v>240</v>
      </c>
      <c r="D1816" s="404">
        <v>45191</v>
      </c>
      <c r="E1816" t="s">
        <v>2874</v>
      </c>
      <c r="F1816">
        <v>27.88</v>
      </c>
      <c r="H1816" t="s">
        <v>1183</v>
      </c>
    </row>
    <row r="1817" spans="1:8" x14ac:dyDescent="0.25">
      <c r="A1817">
        <v>7457</v>
      </c>
      <c r="B1817" t="s">
        <v>71</v>
      </c>
      <c r="C1817">
        <v>240</v>
      </c>
      <c r="D1817" s="404">
        <v>45020</v>
      </c>
      <c r="E1817" t="s">
        <v>2875</v>
      </c>
      <c r="F1817">
        <v>28.22</v>
      </c>
      <c r="H1817" t="s">
        <v>1183</v>
      </c>
    </row>
    <row r="1818" spans="1:8" x14ac:dyDescent="0.25">
      <c r="A1818">
        <v>7457</v>
      </c>
      <c r="B1818" t="s">
        <v>71</v>
      </c>
      <c r="C1818">
        <v>240</v>
      </c>
      <c r="D1818" s="404">
        <v>45028</v>
      </c>
      <c r="E1818" t="s">
        <v>2875</v>
      </c>
      <c r="F1818">
        <v>28.22</v>
      </c>
      <c r="H1818" t="s">
        <v>1183</v>
      </c>
    </row>
    <row r="1819" spans="1:8" x14ac:dyDescent="0.25">
      <c r="A1819">
        <v>7457</v>
      </c>
      <c r="B1819" t="s">
        <v>71</v>
      </c>
      <c r="C1819">
        <v>240</v>
      </c>
      <c r="D1819" s="404">
        <v>45050</v>
      </c>
      <c r="E1819" t="s">
        <v>2875</v>
      </c>
      <c r="F1819">
        <v>28.22</v>
      </c>
      <c r="H1819" t="s">
        <v>1183</v>
      </c>
    </row>
    <row r="1820" spans="1:8" x14ac:dyDescent="0.25">
      <c r="A1820">
        <v>7457</v>
      </c>
      <c r="B1820" t="s">
        <v>71</v>
      </c>
      <c r="C1820">
        <v>240</v>
      </c>
      <c r="D1820" s="404">
        <v>45113</v>
      </c>
      <c r="E1820" t="s">
        <v>2875</v>
      </c>
      <c r="F1820">
        <v>28.22</v>
      </c>
      <c r="H1820" t="s">
        <v>1183</v>
      </c>
    </row>
    <row r="1821" spans="1:8" x14ac:dyDescent="0.25">
      <c r="A1821">
        <v>7457</v>
      </c>
      <c r="B1821" t="s">
        <v>71</v>
      </c>
      <c r="C1821">
        <v>240</v>
      </c>
      <c r="D1821" s="404">
        <v>45153</v>
      </c>
      <c r="E1821" t="s">
        <v>2875</v>
      </c>
      <c r="F1821">
        <v>28.22</v>
      </c>
      <c r="H1821" t="s">
        <v>1183</v>
      </c>
    </row>
    <row r="1822" spans="1:8" x14ac:dyDescent="0.25">
      <c r="A1822">
        <v>7457</v>
      </c>
      <c r="B1822" t="s">
        <v>71</v>
      </c>
      <c r="C1822">
        <v>240</v>
      </c>
      <c r="D1822" s="404">
        <v>44999</v>
      </c>
      <c r="E1822" t="s">
        <v>2876</v>
      </c>
      <c r="F1822">
        <v>28.9</v>
      </c>
      <c r="H1822" t="s">
        <v>1183</v>
      </c>
    </row>
    <row r="1823" spans="1:8" x14ac:dyDescent="0.25">
      <c r="A1823">
        <v>7457</v>
      </c>
      <c r="B1823" t="s">
        <v>71</v>
      </c>
      <c r="C1823">
        <v>240</v>
      </c>
      <c r="D1823" s="404">
        <v>45000</v>
      </c>
      <c r="E1823" t="s">
        <v>2876</v>
      </c>
      <c r="F1823">
        <v>28.9</v>
      </c>
      <c r="H1823" t="s">
        <v>1183</v>
      </c>
    </row>
    <row r="1824" spans="1:8" x14ac:dyDescent="0.25">
      <c r="A1824">
        <v>7457</v>
      </c>
      <c r="B1824" t="s">
        <v>71</v>
      </c>
      <c r="C1824">
        <v>240</v>
      </c>
      <c r="D1824" s="404">
        <v>45030</v>
      </c>
      <c r="E1824" t="s">
        <v>2876</v>
      </c>
      <c r="F1824">
        <v>28.9</v>
      </c>
      <c r="H1824" t="s">
        <v>1183</v>
      </c>
    </row>
    <row r="1825" spans="1:8" x14ac:dyDescent="0.25">
      <c r="A1825">
        <v>7457</v>
      </c>
      <c r="B1825" t="s">
        <v>71</v>
      </c>
      <c r="C1825">
        <v>240</v>
      </c>
      <c r="D1825" s="404">
        <v>45070</v>
      </c>
      <c r="E1825" t="s">
        <v>2876</v>
      </c>
      <c r="F1825">
        <v>28.9</v>
      </c>
      <c r="H1825" t="s">
        <v>1183</v>
      </c>
    </row>
    <row r="1826" spans="1:8" x14ac:dyDescent="0.25">
      <c r="A1826">
        <v>7457</v>
      </c>
      <c r="B1826" t="s">
        <v>71</v>
      </c>
      <c r="C1826">
        <v>240</v>
      </c>
      <c r="D1826" s="404">
        <v>45163</v>
      </c>
      <c r="E1826" t="s">
        <v>2876</v>
      </c>
      <c r="F1826">
        <v>28.9</v>
      </c>
      <c r="H1826" t="s">
        <v>1183</v>
      </c>
    </row>
    <row r="1827" spans="1:8" x14ac:dyDescent="0.25">
      <c r="A1827">
        <v>7457</v>
      </c>
      <c r="B1827" t="s">
        <v>71</v>
      </c>
      <c r="C1827">
        <v>240</v>
      </c>
      <c r="D1827" s="404">
        <v>45178</v>
      </c>
      <c r="E1827" t="s">
        <v>2876</v>
      </c>
      <c r="F1827">
        <v>28.9</v>
      </c>
      <c r="H1827" t="s">
        <v>1183</v>
      </c>
    </row>
    <row r="1828" spans="1:8" x14ac:dyDescent="0.25">
      <c r="A1828">
        <v>7457</v>
      </c>
      <c r="B1828" t="s">
        <v>71</v>
      </c>
      <c r="C1828">
        <v>240</v>
      </c>
      <c r="D1828" s="404">
        <v>45183</v>
      </c>
      <c r="E1828" t="s">
        <v>2876</v>
      </c>
      <c r="F1828">
        <v>28.9</v>
      </c>
      <c r="H1828" t="s">
        <v>1183</v>
      </c>
    </row>
    <row r="1829" spans="1:8" x14ac:dyDescent="0.25">
      <c r="A1829">
        <v>7457</v>
      </c>
      <c r="B1829" t="s">
        <v>71</v>
      </c>
      <c r="C1829">
        <v>240</v>
      </c>
      <c r="D1829" s="404">
        <v>45192</v>
      </c>
      <c r="E1829" t="s">
        <v>2876</v>
      </c>
      <c r="F1829">
        <v>28.9</v>
      </c>
      <c r="H1829" t="s">
        <v>1183</v>
      </c>
    </row>
    <row r="1830" spans="1:8" x14ac:dyDescent="0.25">
      <c r="A1830">
        <v>7457</v>
      </c>
      <c r="B1830" t="s">
        <v>71</v>
      </c>
      <c r="C1830">
        <v>240</v>
      </c>
      <c r="D1830" s="404">
        <v>45000</v>
      </c>
      <c r="E1830" t="s">
        <v>2877</v>
      </c>
      <c r="F1830">
        <v>29.58</v>
      </c>
      <c r="H1830" t="s">
        <v>1183</v>
      </c>
    </row>
    <row r="1831" spans="1:8" x14ac:dyDescent="0.25">
      <c r="A1831">
        <v>7457</v>
      </c>
      <c r="B1831" t="s">
        <v>71</v>
      </c>
      <c r="C1831">
        <v>240</v>
      </c>
      <c r="D1831" s="404">
        <v>45051</v>
      </c>
      <c r="E1831" t="s">
        <v>2877</v>
      </c>
      <c r="F1831">
        <v>29.58</v>
      </c>
      <c r="H1831" t="s">
        <v>1183</v>
      </c>
    </row>
    <row r="1832" spans="1:8" x14ac:dyDescent="0.25">
      <c r="A1832">
        <v>7457</v>
      </c>
      <c r="B1832" t="s">
        <v>71</v>
      </c>
      <c r="C1832">
        <v>240</v>
      </c>
      <c r="D1832" s="404">
        <v>45107</v>
      </c>
      <c r="E1832" t="s">
        <v>2877</v>
      </c>
      <c r="F1832">
        <v>29.58</v>
      </c>
      <c r="H1832" t="s">
        <v>1183</v>
      </c>
    </row>
    <row r="1833" spans="1:8" x14ac:dyDescent="0.25">
      <c r="A1833">
        <v>7457</v>
      </c>
      <c r="B1833" t="s">
        <v>71</v>
      </c>
      <c r="C1833">
        <v>240</v>
      </c>
      <c r="D1833" s="404">
        <v>44994</v>
      </c>
      <c r="E1833" t="s">
        <v>2878</v>
      </c>
      <c r="F1833">
        <v>29.92</v>
      </c>
      <c r="H1833" t="s">
        <v>1183</v>
      </c>
    </row>
    <row r="1834" spans="1:8" x14ac:dyDescent="0.25">
      <c r="A1834">
        <v>7457</v>
      </c>
      <c r="B1834" t="s">
        <v>71</v>
      </c>
      <c r="C1834">
        <v>240</v>
      </c>
      <c r="D1834" s="404">
        <v>45036</v>
      </c>
      <c r="E1834" t="s">
        <v>2878</v>
      </c>
      <c r="F1834">
        <v>29.92</v>
      </c>
      <c r="H1834" t="s">
        <v>1183</v>
      </c>
    </row>
    <row r="1835" spans="1:8" x14ac:dyDescent="0.25">
      <c r="A1835">
        <v>7457</v>
      </c>
      <c r="B1835" t="s">
        <v>71</v>
      </c>
      <c r="C1835">
        <v>240</v>
      </c>
      <c r="D1835" s="404">
        <v>45055</v>
      </c>
      <c r="E1835" t="s">
        <v>2879</v>
      </c>
      <c r="F1835">
        <v>31.28</v>
      </c>
      <c r="H1835" t="s">
        <v>1183</v>
      </c>
    </row>
    <row r="1836" spans="1:8" x14ac:dyDescent="0.25">
      <c r="A1836">
        <v>7457</v>
      </c>
      <c r="B1836" t="s">
        <v>71</v>
      </c>
      <c r="C1836">
        <v>240</v>
      </c>
      <c r="D1836" s="404">
        <v>45115</v>
      </c>
      <c r="E1836" t="s">
        <v>2879</v>
      </c>
      <c r="F1836">
        <v>31.28</v>
      </c>
      <c r="H1836" t="s">
        <v>1183</v>
      </c>
    </row>
    <row r="1837" spans="1:8" x14ac:dyDescent="0.25">
      <c r="A1837">
        <v>7457</v>
      </c>
      <c r="B1837" t="s">
        <v>71</v>
      </c>
      <c r="C1837">
        <v>240</v>
      </c>
      <c r="D1837" s="404">
        <v>45154</v>
      </c>
      <c r="E1837" t="s">
        <v>2879</v>
      </c>
      <c r="F1837">
        <v>31.28</v>
      </c>
      <c r="H1837" t="s">
        <v>1183</v>
      </c>
    </row>
    <row r="1838" spans="1:8" x14ac:dyDescent="0.25">
      <c r="A1838">
        <v>7457</v>
      </c>
      <c r="B1838" t="s">
        <v>71</v>
      </c>
      <c r="C1838">
        <v>240</v>
      </c>
      <c r="D1838" s="404">
        <v>45090</v>
      </c>
      <c r="E1838" t="s">
        <v>2880</v>
      </c>
      <c r="F1838">
        <v>31.62</v>
      </c>
      <c r="H1838" t="s">
        <v>1183</v>
      </c>
    </row>
    <row r="1839" spans="1:8" x14ac:dyDescent="0.25">
      <c r="A1839">
        <v>7457</v>
      </c>
      <c r="B1839" t="s">
        <v>71</v>
      </c>
      <c r="C1839">
        <v>240</v>
      </c>
      <c r="D1839" s="404">
        <v>45181</v>
      </c>
      <c r="E1839" t="s">
        <v>2880</v>
      </c>
      <c r="F1839">
        <v>31.62</v>
      </c>
      <c r="H1839" t="s">
        <v>1183</v>
      </c>
    </row>
    <row r="1840" spans="1:8" x14ac:dyDescent="0.25">
      <c r="A1840">
        <v>7457</v>
      </c>
      <c r="B1840" t="s">
        <v>71</v>
      </c>
      <c r="C1840">
        <v>240</v>
      </c>
      <c r="D1840" s="404">
        <v>45028</v>
      </c>
      <c r="E1840" t="s">
        <v>2881</v>
      </c>
      <c r="F1840">
        <v>32.299999999999997</v>
      </c>
      <c r="H1840" t="s">
        <v>1183</v>
      </c>
    </row>
    <row r="1841" spans="1:8" x14ac:dyDescent="0.25">
      <c r="A1841">
        <v>7457</v>
      </c>
      <c r="B1841" t="s">
        <v>71</v>
      </c>
      <c r="C1841">
        <v>240</v>
      </c>
      <c r="D1841" s="404">
        <v>45045</v>
      </c>
      <c r="E1841" t="s">
        <v>2881</v>
      </c>
      <c r="F1841">
        <v>32.299999999999997</v>
      </c>
      <c r="H1841" t="s">
        <v>1183</v>
      </c>
    </row>
    <row r="1842" spans="1:8" x14ac:dyDescent="0.25">
      <c r="A1842">
        <v>7457</v>
      </c>
      <c r="B1842" t="s">
        <v>71</v>
      </c>
      <c r="C1842">
        <v>240</v>
      </c>
      <c r="D1842" s="404">
        <v>45097</v>
      </c>
      <c r="E1842" t="s">
        <v>2881</v>
      </c>
      <c r="F1842">
        <v>32.299999999999997</v>
      </c>
      <c r="H1842" t="s">
        <v>1183</v>
      </c>
    </row>
    <row r="1843" spans="1:8" x14ac:dyDescent="0.25">
      <c r="A1843">
        <v>7457</v>
      </c>
      <c r="B1843" t="s">
        <v>71</v>
      </c>
      <c r="C1843">
        <v>240</v>
      </c>
      <c r="D1843" s="404">
        <v>45119</v>
      </c>
      <c r="E1843" t="s">
        <v>2881</v>
      </c>
      <c r="F1843">
        <v>32.299999999999997</v>
      </c>
      <c r="H1843" t="s">
        <v>1183</v>
      </c>
    </row>
    <row r="1844" spans="1:8" x14ac:dyDescent="0.25">
      <c r="A1844">
        <v>7457</v>
      </c>
      <c r="B1844" t="s">
        <v>71</v>
      </c>
      <c r="C1844">
        <v>240</v>
      </c>
      <c r="D1844" s="404">
        <v>45154</v>
      </c>
      <c r="E1844" t="s">
        <v>2881</v>
      </c>
      <c r="F1844">
        <v>32.299999999999997</v>
      </c>
      <c r="H1844" t="s">
        <v>1183</v>
      </c>
    </row>
    <row r="1845" spans="1:8" x14ac:dyDescent="0.25">
      <c r="A1845">
        <v>7457</v>
      </c>
      <c r="B1845" t="s">
        <v>71</v>
      </c>
      <c r="C1845">
        <v>240</v>
      </c>
      <c r="D1845" s="404">
        <v>45001</v>
      </c>
      <c r="E1845" t="s">
        <v>2882</v>
      </c>
      <c r="F1845">
        <v>32.979999999999997</v>
      </c>
      <c r="H1845" t="s">
        <v>1183</v>
      </c>
    </row>
    <row r="1846" spans="1:8" x14ac:dyDescent="0.25">
      <c r="A1846">
        <v>7457</v>
      </c>
      <c r="B1846" t="s">
        <v>71</v>
      </c>
      <c r="C1846">
        <v>240</v>
      </c>
      <c r="D1846" s="404">
        <v>45013</v>
      </c>
      <c r="E1846" t="s">
        <v>2882</v>
      </c>
      <c r="F1846">
        <v>32.979999999999997</v>
      </c>
      <c r="H1846" t="s">
        <v>1183</v>
      </c>
    </row>
    <row r="1847" spans="1:8" x14ac:dyDescent="0.25">
      <c r="A1847">
        <v>7457</v>
      </c>
      <c r="B1847" t="s">
        <v>71</v>
      </c>
      <c r="C1847">
        <v>240</v>
      </c>
      <c r="D1847" s="404">
        <v>45013</v>
      </c>
      <c r="E1847" t="s">
        <v>2882</v>
      </c>
      <c r="F1847">
        <v>32.979999999999997</v>
      </c>
      <c r="H1847" t="s">
        <v>1183</v>
      </c>
    </row>
    <row r="1848" spans="1:8" x14ac:dyDescent="0.25">
      <c r="A1848">
        <v>7457</v>
      </c>
      <c r="B1848" t="s">
        <v>71</v>
      </c>
      <c r="C1848">
        <v>240</v>
      </c>
      <c r="D1848" s="404">
        <v>45027</v>
      </c>
      <c r="E1848" t="s">
        <v>2882</v>
      </c>
      <c r="F1848">
        <v>32.979999999999997</v>
      </c>
      <c r="H1848" t="s">
        <v>1183</v>
      </c>
    </row>
    <row r="1849" spans="1:8" x14ac:dyDescent="0.25">
      <c r="A1849">
        <v>7457</v>
      </c>
      <c r="B1849" t="s">
        <v>71</v>
      </c>
      <c r="C1849">
        <v>240</v>
      </c>
      <c r="D1849" s="404">
        <v>45101</v>
      </c>
      <c r="E1849" t="s">
        <v>2882</v>
      </c>
      <c r="F1849">
        <v>32.979999999999997</v>
      </c>
      <c r="H1849" t="s">
        <v>1183</v>
      </c>
    </row>
    <row r="1850" spans="1:8" x14ac:dyDescent="0.25">
      <c r="A1850">
        <v>7457</v>
      </c>
      <c r="B1850" t="s">
        <v>71</v>
      </c>
      <c r="C1850">
        <v>240</v>
      </c>
      <c r="D1850" s="404">
        <v>45034</v>
      </c>
      <c r="E1850" t="s">
        <v>2883</v>
      </c>
      <c r="F1850">
        <v>33.32</v>
      </c>
      <c r="H1850" t="s">
        <v>1183</v>
      </c>
    </row>
    <row r="1851" spans="1:8" x14ac:dyDescent="0.25">
      <c r="A1851">
        <v>7457</v>
      </c>
      <c r="B1851" t="s">
        <v>71</v>
      </c>
      <c r="C1851">
        <v>240</v>
      </c>
      <c r="D1851" s="404">
        <v>45043</v>
      </c>
      <c r="E1851" t="s">
        <v>2883</v>
      </c>
      <c r="F1851">
        <v>33.32</v>
      </c>
      <c r="H1851" t="s">
        <v>1183</v>
      </c>
    </row>
    <row r="1852" spans="1:8" x14ac:dyDescent="0.25">
      <c r="A1852">
        <v>7457</v>
      </c>
      <c r="B1852" t="s">
        <v>71</v>
      </c>
      <c r="C1852">
        <v>240</v>
      </c>
      <c r="D1852" s="404">
        <v>45092</v>
      </c>
      <c r="E1852" t="s">
        <v>2883</v>
      </c>
      <c r="F1852">
        <v>33.32</v>
      </c>
      <c r="H1852" t="s">
        <v>1183</v>
      </c>
    </row>
    <row r="1853" spans="1:8" x14ac:dyDescent="0.25">
      <c r="A1853">
        <v>7457</v>
      </c>
      <c r="B1853" t="s">
        <v>71</v>
      </c>
      <c r="C1853">
        <v>240</v>
      </c>
      <c r="D1853" s="404">
        <v>45119</v>
      </c>
      <c r="E1853" t="s">
        <v>2883</v>
      </c>
      <c r="F1853">
        <v>33.32</v>
      </c>
      <c r="H1853" t="s">
        <v>1183</v>
      </c>
    </row>
    <row r="1854" spans="1:8" x14ac:dyDescent="0.25">
      <c r="A1854">
        <v>7457</v>
      </c>
      <c r="B1854" t="s">
        <v>71</v>
      </c>
      <c r="C1854">
        <v>240</v>
      </c>
      <c r="D1854" s="404">
        <v>45155</v>
      </c>
      <c r="E1854" t="s">
        <v>2883</v>
      </c>
      <c r="F1854">
        <v>33.32</v>
      </c>
      <c r="H1854" t="s">
        <v>1183</v>
      </c>
    </row>
    <row r="1855" spans="1:8" x14ac:dyDescent="0.25">
      <c r="A1855">
        <v>7457</v>
      </c>
      <c r="B1855" t="s">
        <v>71</v>
      </c>
      <c r="C1855">
        <v>240</v>
      </c>
      <c r="D1855" s="404">
        <v>44986</v>
      </c>
      <c r="E1855" t="s">
        <v>2884</v>
      </c>
      <c r="F1855">
        <v>0</v>
      </c>
      <c r="H1855" t="s">
        <v>1183</v>
      </c>
    </row>
    <row r="1856" spans="1:8" x14ac:dyDescent="0.25">
      <c r="A1856">
        <v>7457</v>
      </c>
      <c r="B1856" t="s">
        <v>71</v>
      </c>
      <c r="C1856">
        <v>240</v>
      </c>
      <c r="D1856" s="404">
        <v>44995</v>
      </c>
      <c r="E1856" t="s">
        <v>2884</v>
      </c>
      <c r="F1856">
        <v>0</v>
      </c>
      <c r="H1856" t="s">
        <v>1183</v>
      </c>
    </row>
    <row r="1857" spans="1:8" x14ac:dyDescent="0.25">
      <c r="A1857">
        <v>7457</v>
      </c>
      <c r="B1857" t="s">
        <v>71</v>
      </c>
      <c r="C1857">
        <v>240</v>
      </c>
      <c r="D1857" s="404">
        <v>45009</v>
      </c>
      <c r="E1857" t="s">
        <v>2884</v>
      </c>
      <c r="F1857">
        <v>0</v>
      </c>
      <c r="H1857" t="s">
        <v>1183</v>
      </c>
    </row>
    <row r="1858" spans="1:8" x14ac:dyDescent="0.25">
      <c r="A1858">
        <v>7457</v>
      </c>
      <c r="B1858" t="s">
        <v>71</v>
      </c>
      <c r="C1858">
        <v>240</v>
      </c>
      <c r="D1858" s="404">
        <v>45017</v>
      </c>
      <c r="E1858" t="s">
        <v>2884</v>
      </c>
      <c r="F1858">
        <v>0</v>
      </c>
      <c r="H1858" t="s">
        <v>1183</v>
      </c>
    </row>
    <row r="1859" spans="1:8" x14ac:dyDescent="0.25">
      <c r="A1859">
        <v>7457</v>
      </c>
      <c r="B1859" t="s">
        <v>71</v>
      </c>
      <c r="C1859">
        <v>240</v>
      </c>
      <c r="D1859" s="404">
        <v>45048</v>
      </c>
      <c r="E1859" t="s">
        <v>2884</v>
      </c>
      <c r="F1859">
        <v>0</v>
      </c>
      <c r="H1859" t="s">
        <v>1183</v>
      </c>
    </row>
    <row r="1860" spans="1:8" x14ac:dyDescent="0.25">
      <c r="A1860">
        <v>7457</v>
      </c>
      <c r="B1860" t="s">
        <v>71</v>
      </c>
      <c r="C1860">
        <v>240</v>
      </c>
      <c r="D1860" s="404">
        <v>45072</v>
      </c>
      <c r="E1860" t="s">
        <v>2884</v>
      </c>
      <c r="F1860">
        <v>0</v>
      </c>
      <c r="H1860" t="s">
        <v>1183</v>
      </c>
    </row>
    <row r="1861" spans="1:8" x14ac:dyDescent="0.25">
      <c r="A1861">
        <v>7457</v>
      </c>
      <c r="B1861" t="s">
        <v>71</v>
      </c>
      <c r="C1861">
        <v>240</v>
      </c>
      <c r="D1861" s="404">
        <v>45100</v>
      </c>
      <c r="E1861" t="s">
        <v>2884</v>
      </c>
      <c r="F1861">
        <v>0</v>
      </c>
      <c r="H1861" t="s">
        <v>1183</v>
      </c>
    </row>
    <row r="1862" spans="1:8" x14ac:dyDescent="0.25">
      <c r="A1862">
        <v>7457</v>
      </c>
      <c r="B1862" t="s">
        <v>71</v>
      </c>
      <c r="C1862">
        <v>240</v>
      </c>
      <c r="D1862" s="404">
        <v>45100</v>
      </c>
      <c r="E1862" t="s">
        <v>2884</v>
      </c>
      <c r="F1862">
        <v>0</v>
      </c>
      <c r="H1862" t="s">
        <v>1183</v>
      </c>
    </row>
    <row r="1863" spans="1:8" x14ac:dyDescent="0.25">
      <c r="A1863">
        <v>7457</v>
      </c>
      <c r="B1863" t="s">
        <v>71</v>
      </c>
      <c r="C1863">
        <v>240</v>
      </c>
      <c r="D1863" s="404">
        <v>45104</v>
      </c>
      <c r="E1863" t="s">
        <v>2884</v>
      </c>
      <c r="F1863">
        <v>0</v>
      </c>
      <c r="H1863" t="s">
        <v>1183</v>
      </c>
    </row>
    <row r="1864" spans="1:8" x14ac:dyDescent="0.25">
      <c r="A1864">
        <v>7457</v>
      </c>
      <c r="B1864" t="s">
        <v>71</v>
      </c>
      <c r="C1864">
        <v>240</v>
      </c>
      <c r="D1864" s="404">
        <v>45104</v>
      </c>
      <c r="E1864" t="s">
        <v>2884</v>
      </c>
      <c r="F1864">
        <v>0</v>
      </c>
      <c r="H1864" t="s">
        <v>1183</v>
      </c>
    </row>
    <row r="1865" spans="1:8" x14ac:dyDescent="0.25">
      <c r="A1865">
        <v>7457</v>
      </c>
      <c r="B1865" t="s">
        <v>71</v>
      </c>
      <c r="C1865">
        <v>240</v>
      </c>
      <c r="D1865" s="404">
        <v>45111</v>
      </c>
      <c r="E1865" t="s">
        <v>2884</v>
      </c>
      <c r="F1865">
        <v>0</v>
      </c>
      <c r="H1865" t="s">
        <v>1183</v>
      </c>
    </row>
    <row r="1866" spans="1:8" x14ac:dyDescent="0.25">
      <c r="A1866">
        <v>7457</v>
      </c>
      <c r="B1866" t="s">
        <v>71</v>
      </c>
      <c r="C1866">
        <v>240</v>
      </c>
      <c r="D1866" s="404">
        <v>45111</v>
      </c>
      <c r="E1866" t="s">
        <v>2884</v>
      </c>
      <c r="F1866">
        <v>0</v>
      </c>
      <c r="H1866" t="s">
        <v>1183</v>
      </c>
    </row>
    <row r="1867" spans="1:8" x14ac:dyDescent="0.25">
      <c r="A1867">
        <v>7457</v>
      </c>
      <c r="B1867" t="s">
        <v>71</v>
      </c>
      <c r="C1867">
        <v>240</v>
      </c>
      <c r="D1867" s="404">
        <v>45118</v>
      </c>
      <c r="E1867" t="s">
        <v>2884</v>
      </c>
      <c r="F1867">
        <v>0</v>
      </c>
      <c r="H1867" t="s">
        <v>1183</v>
      </c>
    </row>
    <row r="1868" spans="1:8" x14ac:dyDescent="0.25">
      <c r="A1868">
        <v>7457</v>
      </c>
      <c r="B1868" t="s">
        <v>71</v>
      </c>
      <c r="C1868">
        <v>240</v>
      </c>
      <c r="D1868" s="404">
        <v>45153</v>
      </c>
      <c r="E1868" t="s">
        <v>2884</v>
      </c>
      <c r="F1868">
        <v>0</v>
      </c>
      <c r="H1868" t="s">
        <v>1183</v>
      </c>
    </row>
    <row r="1869" spans="1:8" x14ac:dyDescent="0.25">
      <c r="A1869">
        <v>7457</v>
      </c>
      <c r="B1869" t="s">
        <v>71</v>
      </c>
      <c r="C1869">
        <v>240</v>
      </c>
      <c r="D1869" s="404">
        <v>45153</v>
      </c>
      <c r="E1869" t="s">
        <v>2884</v>
      </c>
      <c r="F1869">
        <v>0</v>
      </c>
      <c r="H1869" t="s">
        <v>1183</v>
      </c>
    </row>
    <row r="1870" spans="1:8" x14ac:dyDescent="0.25">
      <c r="A1870">
        <v>7457</v>
      </c>
      <c r="B1870" t="s">
        <v>71</v>
      </c>
      <c r="C1870">
        <v>240</v>
      </c>
      <c r="D1870" s="404">
        <v>45160</v>
      </c>
      <c r="E1870" t="s">
        <v>2884</v>
      </c>
      <c r="F1870">
        <v>0</v>
      </c>
      <c r="H1870" t="s">
        <v>1183</v>
      </c>
    </row>
    <row r="1871" spans="1:8" x14ac:dyDescent="0.25">
      <c r="A1871">
        <v>7457</v>
      </c>
      <c r="B1871" t="s">
        <v>71</v>
      </c>
      <c r="C1871">
        <v>240</v>
      </c>
      <c r="D1871" s="404">
        <v>45170</v>
      </c>
      <c r="E1871" t="s">
        <v>2884</v>
      </c>
      <c r="F1871">
        <v>0</v>
      </c>
      <c r="H1871" t="s">
        <v>1183</v>
      </c>
    </row>
    <row r="1872" spans="1:8" x14ac:dyDescent="0.25">
      <c r="A1872">
        <v>7457</v>
      </c>
      <c r="B1872" t="s">
        <v>71</v>
      </c>
      <c r="C1872">
        <v>240</v>
      </c>
      <c r="D1872" s="404">
        <v>45182</v>
      </c>
      <c r="E1872" t="s">
        <v>2884</v>
      </c>
      <c r="F1872">
        <v>0</v>
      </c>
      <c r="H1872" t="s">
        <v>1183</v>
      </c>
    </row>
    <row r="1873" spans="1:8" x14ac:dyDescent="0.25">
      <c r="A1873">
        <v>7457</v>
      </c>
      <c r="B1873" t="s">
        <v>71</v>
      </c>
      <c r="C1873">
        <v>240</v>
      </c>
      <c r="D1873" s="404">
        <v>45051</v>
      </c>
      <c r="E1873" t="s">
        <v>2885</v>
      </c>
      <c r="F1873">
        <v>34</v>
      </c>
      <c r="H1873" t="s">
        <v>1183</v>
      </c>
    </row>
    <row r="1874" spans="1:8" x14ac:dyDescent="0.25">
      <c r="A1874">
        <v>7457</v>
      </c>
      <c r="B1874" t="s">
        <v>71</v>
      </c>
      <c r="C1874">
        <v>240</v>
      </c>
      <c r="D1874" s="404">
        <v>45086</v>
      </c>
      <c r="E1874" t="s">
        <v>2885</v>
      </c>
      <c r="F1874">
        <v>34</v>
      </c>
      <c r="H1874" t="s">
        <v>1183</v>
      </c>
    </row>
    <row r="1875" spans="1:8" x14ac:dyDescent="0.25">
      <c r="A1875">
        <v>7457</v>
      </c>
      <c r="B1875" t="s">
        <v>71</v>
      </c>
      <c r="C1875">
        <v>240</v>
      </c>
      <c r="D1875" s="404">
        <v>44986</v>
      </c>
      <c r="E1875" t="s">
        <v>2886</v>
      </c>
      <c r="F1875">
        <v>34.68</v>
      </c>
      <c r="H1875" t="s">
        <v>1183</v>
      </c>
    </row>
    <row r="1876" spans="1:8" x14ac:dyDescent="0.25">
      <c r="A1876">
        <v>7457</v>
      </c>
      <c r="B1876" t="s">
        <v>71</v>
      </c>
      <c r="C1876">
        <v>240</v>
      </c>
      <c r="D1876" s="404">
        <v>45048</v>
      </c>
      <c r="E1876" t="s">
        <v>2886</v>
      </c>
      <c r="F1876">
        <v>34.68</v>
      </c>
      <c r="H1876" t="s">
        <v>1183</v>
      </c>
    </row>
    <row r="1877" spans="1:8" x14ac:dyDescent="0.25">
      <c r="A1877">
        <v>7457</v>
      </c>
      <c r="B1877" t="s">
        <v>71</v>
      </c>
      <c r="C1877">
        <v>240</v>
      </c>
      <c r="D1877" s="404">
        <v>45170</v>
      </c>
      <c r="E1877" t="s">
        <v>2886</v>
      </c>
      <c r="F1877">
        <v>34.68</v>
      </c>
      <c r="H1877" t="s">
        <v>1183</v>
      </c>
    </row>
    <row r="1878" spans="1:8" x14ac:dyDescent="0.25">
      <c r="A1878">
        <v>7457</v>
      </c>
      <c r="B1878" t="s">
        <v>71</v>
      </c>
      <c r="C1878">
        <v>240</v>
      </c>
      <c r="D1878" s="404">
        <v>45141</v>
      </c>
      <c r="E1878" t="s">
        <v>2887</v>
      </c>
      <c r="F1878">
        <v>35.020000000000003</v>
      </c>
      <c r="H1878" t="s">
        <v>1183</v>
      </c>
    </row>
    <row r="1879" spans="1:8" x14ac:dyDescent="0.25">
      <c r="A1879">
        <v>7457</v>
      </c>
      <c r="B1879" t="s">
        <v>71</v>
      </c>
      <c r="C1879">
        <v>240</v>
      </c>
      <c r="D1879" s="404">
        <v>45001</v>
      </c>
      <c r="E1879" t="s">
        <v>2888</v>
      </c>
      <c r="F1879">
        <v>35.700000000000003</v>
      </c>
      <c r="H1879" t="s">
        <v>1183</v>
      </c>
    </row>
    <row r="1880" spans="1:8" x14ac:dyDescent="0.25">
      <c r="A1880">
        <v>7457</v>
      </c>
      <c r="B1880" t="s">
        <v>71</v>
      </c>
      <c r="C1880">
        <v>240</v>
      </c>
      <c r="D1880" s="404">
        <v>45027</v>
      </c>
      <c r="E1880" t="s">
        <v>2888</v>
      </c>
      <c r="F1880">
        <v>35.700000000000003</v>
      </c>
      <c r="H1880" t="s">
        <v>1183</v>
      </c>
    </row>
    <row r="1881" spans="1:8" x14ac:dyDescent="0.25">
      <c r="A1881">
        <v>7457</v>
      </c>
      <c r="B1881" t="s">
        <v>71</v>
      </c>
      <c r="C1881">
        <v>240</v>
      </c>
      <c r="D1881" s="404">
        <v>45083</v>
      </c>
      <c r="E1881" t="s">
        <v>2888</v>
      </c>
      <c r="F1881">
        <v>35.700000000000003</v>
      </c>
      <c r="H1881" t="s">
        <v>1183</v>
      </c>
    </row>
    <row r="1882" spans="1:8" x14ac:dyDescent="0.25">
      <c r="A1882">
        <v>7457</v>
      </c>
      <c r="B1882" t="s">
        <v>71</v>
      </c>
      <c r="C1882">
        <v>240</v>
      </c>
      <c r="D1882" s="404">
        <v>45112</v>
      </c>
      <c r="E1882" t="s">
        <v>2888</v>
      </c>
      <c r="F1882">
        <v>35.700000000000003</v>
      </c>
      <c r="H1882" t="s">
        <v>1183</v>
      </c>
    </row>
    <row r="1883" spans="1:8" x14ac:dyDescent="0.25">
      <c r="A1883">
        <v>7457</v>
      </c>
      <c r="B1883" t="s">
        <v>71</v>
      </c>
      <c r="C1883">
        <v>240</v>
      </c>
      <c r="D1883" s="404">
        <v>45135</v>
      </c>
      <c r="E1883" t="s">
        <v>2888</v>
      </c>
      <c r="F1883">
        <v>35.700000000000003</v>
      </c>
      <c r="H1883" t="s">
        <v>1183</v>
      </c>
    </row>
    <row r="1884" spans="1:8" x14ac:dyDescent="0.25">
      <c r="A1884">
        <v>7457</v>
      </c>
      <c r="B1884" t="s">
        <v>71</v>
      </c>
      <c r="C1884">
        <v>240</v>
      </c>
      <c r="D1884" s="404">
        <v>45190</v>
      </c>
      <c r="E1884" t="s">
        <v>2888</v>
      </c>
      <c r="F1884">
        <v>35.700000000000003</v>
      </c>
      <c r="H1884" t="s">
        <v>1183</v>
      </c>
    </row>
    <row r="1885" spans="1:8" x14ac:dyDescent="0.25">
      <c r="A1885">
        <v>7457</v>
      </c>
      <c r="B1885" t="s">
        <v>71</v>
      </c>
      <c r="C1885">
        <v>240</v>
      </c>
      <c r="D1885" s="404">
        <v>45122</v>
      </c>
      <c r="E1885" t="s">
        <v>2889</v>
      </c>
      <c r="F1885">
        <v>36.380000000000003</v>
      </c>
      <c r="H1885" t="s">
        <v>1183</v>
      </c>
    </row>
    <row r="1886" spans="1:8" x14ac:dyDescent="0.25">
      <c r="A1886">
        <v>7457</v>
      </c>
      <c r="B1886" t="s">
        <v>71</v>
      </c>
      <c r="C1886">
        <v>240</v>
      </c>
      <c r="D1886" s="404">
        <v>45036</v>
      </c>
      <c r="E1886" t="s">
        <v>2890</v>
      </c>
      <c r="F1886">
        <v>36.72</v>
      </c>
      <c r="H1886" t="s">
        <v>1183</v>
      </c>
    </row>
    <row r="1887" spans="1:8" x14ac:dyDescent="0.25">
      <c r="A1887">
        <v>7457</v>
      </c>
      <c r="B1887" t="s">
        <v>71</v>
      </c>
      <c r="C1887">
        <v>240</v>
      </c>
      <c r="D1887" s="404">
        <v>45037</v>
      </c>
      <c r="E1887" t="s">
        <v>2890</v>
      </c>
      <c r="F1887">
        <v>36.72</v>
      </c>
      <c r="H1887" t="s">
        <v>1183</v>
      </c>
    </row>
    <row r="1888" spans="1:8" x14ac:dyDescent="0.25">
      <c r="A1888">
        <v>7457</v>
      </c>
      <c r="B1888" t="s">
        <v>71</v>
      </c>
      <c r="C1888">
        <v>240</v>
      </c>
      <c r="D1888" s="404">
        <v>45037</v>
      </c>
      <c r="E1888" t="s">
        <v>2891</v>
      </c>
      <c r="F1888">
        <v>37.4</v>
      </c>
      <c r="H1888" t="s">
        <v>1183</v>
      </c>
    </row>
    <row r="1889" spans="1:8" x14ac:dyDescent="0.25">
      <c r="A1889">
        <v>7457</v>
      </c>
      <c r="B1889" t="s">
        <v>71</v>
      </c>
      <c r="C1889">
        <v>240</v>
      </c>
      <c r="D1889" s="404">
        <v>45042</v>
      </c>
      <c r="E1889" t="s">
        <v>2891</v>
      </c>
      <c r="F1889">
        <v>37.4</v>
      </c>
      <c r="H1889" t="s">
        <v>1183</v>
      </c>
    </row>
    <row r="1890" spans="1:8" x14ac:dyDescent="0.25">
      <c r="A1890">
        <v>7457</v>
      </c>
      <c r="B1890" t="s">
        <v>71</v>
      </c>
      <c r="C1890">
        <v>240</v>
      </c>
      <c r="D1890" s="404">
        <v>45108</v>
      </c>
      <c r="E1890" t="s">
        <v>2891</v>
      </c>
      <c r="F1890">
        <v>37.4</v>
      </c>
      <c r="H1890" t="s">
        <v>1183</v>
      </c>
    </row>
    <row r="1891" spans="1:8" x14ac:dyDescent="0.25">
      <c r="A1891">
        <v>7457</v>
      </c>
      <c r="B1891" t="s">
        <v>71</v>
      </c>
      <c r="C1891">
        <v>240</v>
      </c>
      <c r="D1891" s="404">
        <v>45031</v>
      </c>
      <c r="E1891" t="s">
        <v>2892</v>
      </c>
      <c r="F1891">
        <v>38.08</v>
      </c>
      <c r="H1891" t="s">
        <v>1183</v>
      </c>
    </row>
    <row r="1892" spans="1:8" x14ac:dyDescent="0.25">
      <c r="A1892">
        <v>7457</v>
      </c>
      <c r="B1892" t="s">
        <v>71</v>
      </c>
      <c r="C1892">
        <v>240</v>
      </c>
      <c r="D1892" s="404">
        <v>45098</v>
      </c>
      <c r="E1892" t="s">
        <v>2892</v>
      </c>
      <c r="F1892">
        <v>38.08</v>
      </c>
      <c r="H1892" t="s">
        <v>1183</v>
      </c>
    </row>
    <row r="1893" spans="1:8" x14ac:dyDescent="0.25">
      <c r="A1893">
        <v>7457</v>
      </c>
      <c r="B1893" t="s">
        <v>71</v>
      </c>
      <c r="C1893">
        <v>240</v>
      </c>
      <c r="D1893" s="404">
        <v>45188</v>
      </c>
      <c r="E1893" t="s">
        <v>2892</v>
      </c>
      <c r="F1893">
        <v>38.08</v>
      </c>
      <c r="H1893" t="s">
        <v>1183</v>
      </c>
    </row>
    <row r="1894" spans="1:8" x14ac:dyDescent="0.25">
      <c r="A1894">
        <v>7457</v>
      </c>
      <c r="B1894" t="s">
        <v>71</v>
      </c>
      <c r="C1894">
        <v>240</v>
      </c>
      <c r="D1894" s="404">
        <v>45016</v>
      </c>
      <c r="E1894" t="s">
        <v>2893</v>
      </c>
      <c r="F1894">
        <v>39.1</v>
      </c>
      <c r="H1894" t="s">
        <v>1183</v>
      </c>
    </row>
    <row r="1895" spans="1:8" x14ac:dyDescent="0.25">
      <c r="A1895">
        <v>7457</v>
      </c>
      <c r="B1895" t="s">
        <v>71</v>
      </c>
      <c r="C1895">
        <v>240</v>
      </c>
      <c r="D1895" s="404">
        <v>45042</v>
      </c>
      <c r="E1895" t="s">
        <v>2893</v>
      </c>
      <c r="F1895">
        <v>39.1</v>
      </c>
      <c r="H1895" t="s">
        <v>1183</v>
      </c>
    </row>
    <row r="1896" spans="1:8" x14ac:dyDescent="0.25">
      <c r="A1896">
        <v>7457</v>
      </c>
      <c r="B1896" t="s">
        <v>71</v>
      </c>
      <c r="C1896">
        <v>240</v>
      </c>
      <c r="D1896" s="404">
        <v>45049</v>
      </c>
      <c r="E1896" t="s">
        <v>2893</v>
      </c>
      <c r="F1896">
        <v>39.1</v>
      </c>
      <c r="H1896" t="s">
        <v>1183</v>
      </c>
    </row>
    <row r="1897" spans="1:8" x14ac:dyDescent="0.25">
      <c r="A1897">
        <v>7457</v>
      </c>
      <c r="B1897" t="s">
        <v>71</v>
      </c>
      <c r="C1897">
        <v>240</v>
      </c>
      <c r="D1897" s="404">
        <v>45062</v>
      </c>
      <c r="E1897" t="s">
        <v>2893</v>
      </c>
      <c r="F1897">
        <v>39.1</v>
      </c>
      <c r="H1897" t="s">
        <v>1183</v>
      </c>
    </row>
    <row r="1898" spans="1:8" x14ac:dyDescent="0.25">
      <c r="A1898">
        <v>7457</v>
      </c>
      <c r="B1898" t="s">
        <v>71</v>
      </c>
      <c r="C1898">
        <v>240</v>
      </c>
      <c r="D1898" s="404">
        <v>45098</v>
      </c>
      <c r="E1898" t="s">
        <v>2893</v>
      </c>
      <c r="F1898">
        <v>39.1</v>
      </c>
      <c r="H1898" t="s">
        <v>1183</v>
      </c>
    </row>
    <row r="1899" spans="1:8" x14ac:dyDescent="0.25">
      <c r="A1899">
        <v>7457</v>
      </c>
      <c r="B1899" t="s">
        <v>71</v>
      </c>
      <c r="C1899">
        <v>240</v>
      </c>
      <c r="D1899" s="404">
        <v>45021</v>
      </c>
      <c r="E1899" t="s">
        <v>2894</v>
      </c>
      <c r="F1899">
        <v>39.78</v>
      </c>
      <c r="H1899" t="s">
        <v>1183</v>
      </c>
    </row>
    <row r="1900" spans="1:8" x14ac:dyDescent="0.25">
      <c r="A1900">
        <v>7457</v>
      </c>
      <c r="B1900" t="s">
        <v>71</v>
      </c>
      <c r="C1900">
        <v>240</v>
      </c>
      <c r="D1900" s="404">
        <v>45189</v>
      </c>
      <c r="E1900" t="s">
        <v>2894</v>
      </c>
      <c r="F1900">
        <v>39.78</v>
      </c>
      <c r="H1900" t="s">
        <v>1183</v>
      </c>
    </row>
    <row r="1901" spans="1:8" x14ac:dyDescent="0.25">
      <c r="A1901">
        <v>7457</v>
      </c>
      <c r="B1901" t="s">
        <v>71</v>
      </c>
      <c r="C1901">
        <v>240</v>
      </c>
      <c r="D1901" s="404">
        <v>44995</v>
      </c>
      <c r="E1901" t="s">
        <v>2895</v>
      </c>
      <c r="F1901">
        <v>40.119999999999997</v>
      </c>
      <c r="H1901" t="s">
        <v>1183</v>
      </c>
    </row>
    <row r="1902" spans="1:8" x14ac:dyDescent="0.25">
      <c r="A1902">
        <v>7457</v>
      </c>
      <c r="B1902" t="s">
        <v>71</v>
      </c>
      <c r="C1902">
        <v>240</v>
      </c>
      <c r="D1902" s="404">
        <v>44992</v>
      </c>
      <c r="E1902" t="s">
        <v>2896</v>
      </c>
      <c r="F1902">
        <v>40.799999999999997</v>
      </c>
      <c r="H1902" t="s">
        <v>1183</v>
      </c>
    </row>
    <row r="1903" spans="1:8" x14ac:dyDescent="0.25">
      <c r="A1903">
        <v>7457</v>
      </c>
      <c r="B1903" t="s">
        <v>71</v>
      </c>
      <c r="C1903">
        <v>240</v>
      </c>
      <c r="D1903" s="404">
        <v>45002</v>
      </c>
      <c r="E1903" t="s">
        <v>2896</v>
      </c>
      <c r="F1903">
        <v>40.799999999999997</v>
      </c>
      <c r="H1903" t="s">
        <v>1183</v>
      </c>
    </row>
    <row r="1904" spans="1:8" x14ac:dyDescent="0.25">
      <c r="A1904">
        <v>7457</v>
      </c>
      <c r="B1904" t="s">
        <v>71</v>
      </c>
      <c r="C1904">
        <v>240</v>
      </c>
      <c r="D1904" s="404">
        <v>45044</v>
      </c>
      <c r="E1904" t="s">
        <v>2897</v>
      </c>
      <c r="F1904">
        <v>41.48</v>
      </c>
      <c r="H1904" t="s">
        <v>1183</v>
      </c>
    </row>
    <row r="1905" spans="1:8" x14ac:dyDescent="0.25">
      <c r="A1905">
        <v>7457</v>
      </c>
      <c r="B1905" t="s">
        <v>71</v>
      </c>
      <c r="C1905">
        <v>240</v>
      </c>
      <c r="D1905" s="404">
        <v>45059</v>
      </c>
      <c r="E1905" t="s">
        <v>2897</v>
      </c>
      <c r="F1905">
        <v>41.48</v>
      </c>
      <c r="H1905" t="s">
        <v>1183</v>
      </c>
    </row>
    <row r="1906" spans="1:8" x14ac:dyDescent="0.25">
      <c r="A1906">
        <v>7457</v>
      </c>
      <c r="B1906" t="s">
        <v>71</v>
      </c>
      <c r="C1906">
        <v>240</v>
      </c>
      <c r="D1906" s="404">
        <v>45014</v>
      </c>
      <c r="E1906" t="s">
        <v>2898</v>
      </c>
      <c r="F1906">
        <v>41.82</v>
      </c>
      <c r="H1906" t="s">
        <v>1183</v>
      </c>
    </row>
    <row r="1907" spans="1:8" x14ac:dyDescent="0.25">
      <c r="A1907">
        <v>7457</v>
      </c>
      <c r="B1907" t="s">
        <v>71</v>
      </c>
      <c r="C1907">
        <v>240</v>
      </c>
      <c r="D1907" s="404">
        <v>45183</v>
      </c>
      <c r="E1907" t="s">
        <v>2898</v>
      </c>
      <c r="F1907">
        <v>41.82</v>
      </c>
      <c r="H1907" t="s">
        <v>1183</v>
      </c>
    </row>
    <row r="1908" spans="1:8" x14ac:dyDescent="0.25">
      <c r="A1908">
        <v>7457</v>
      </c>
      <c r="B1908" t="s">
        <v>71</v>
      </c>
      <c r="C1908">
        <v>240</v>
      </c>
      <c r="D1908" s="404">
        <v>45020</v>
      </c>
      <c r="E1908" t="s">
        <v>2899</v>
      </c>
      <c r="F1908">
        <v>42.5</v>
      </c>
      <c r="H1908" t="s">
        <v>1183</v>
      </c>
    </row>
    <row r="1909" spans="1:8" x14ac:dyDescent="0.25">
      <c r="A1909">
        <v>7457</v>
      </c>
      <c r="B1909" t="s">
        <v>71</v>
      </c>
      <c r="C1909">
        <v>240</v>
      </c>
      <c r="D1909" s="404">
        <v>45184</v>
      </c>
      <c r="E1909" t="s">
        <v>2899</v>
      </c>
      <c r="F1909">
        <v>42.5</v>
      </c>
      <c r="H1909" t="s">
        <v>1183</v>
      </c>
    </row>
    <row r="1910" spans="1:8" x14ac:dyDescent="0.25">
      <c r="A1910">
        <v>7457</v>
      </c>
      <c r="B1910" t="s">
        <v>71</v>
      </c>
      <c r="C1910">
        <v>240</v>
      </c>
      <c r="D1910" s="404">
        <v>45129</v>
      </c>
      <c r="E1910" t="s">
        <v>2900</v>
      </c>
      <c r="F1910">
        <v>43.52</v>
      </c>
      <c r="H1910" t="s">
        <v>1183</v>
      </c>
    </row>
    <row r="1911" spans="1:8" x14ac:dyDescent="0.25">
      <c r="A1911">
        <v>7457</v>
      </c>
      <c r="B1911" t="s">
        <v>71</v>
      </c>
      <c r="C1911">
        <v>240</v>
      </c>
      <c r="D1911" s="404">
        <v>45190</v>
      </c>
      <c r="E1911" t="s">
        <v>2900</v>
      </c>
      <c r="F1911">
        <v>43.52</v>
      </c>
      <c r="H1911" t="s">
        <v>1183</v>
      </c>
    </row>
    <row r="1912" spans="1:8" x14ac:dyDescent="0.25">
      <c r="A1912">
        <v>7457</v>
      </c>
      <c r="B1912" t="s">
        <v>71</v>
      </c>
      <c r="C1912">
        <v>240</v>
      </c>
      <c r="D1912" s="404">
        <v>45160</v>
      </c>
      <c r="E1912" t="s">
        <v>2901</v>
      </c>
      <c r="F1912">
        <v>44.2</v>
      </c>
      <c r="H1912" t="s">
        <v>1183</v>
      </c>
    </row>
    <row r="1913" spans="1:8" x14ac:dyDescent="0.25">
      <c r="A1913">
        <v>7457</v>
      </c>
      <c r="B1913" t="s">
        <v>71</v>
      </c>
      <c r="C1913">
        <v>240</v>
      </c>
      <c r="D1913" s="404">
        <v>45169</v>
      </c>
      <c r="E1913" t="s">
        <v>2902</v>
      </c>
      <c r="F1913">
        <v>45.22</v>
      </c>
      <c r="H1913" t="s">
        <v>1183</v>
      </c>
    </row>
    <row r="1914" spans="1:8" x14ac:dyDescent="0.25">
      <c r="A1914">
        <v>7457</v>
      </c>
      <c r="B1914" t="s">
        <v>71</v>
      </c>
      <c r="C1914">
        <v>240</v>
      </c>
      <c r="D1914" s="404">
        <v>45087</v>
      </c>
      <c r="E1914" t="s">
        <v>2903</v>
      </c>
      <c r="F1914">
        <v>45.9</v>
      </c>
      <c r="H1914" t="s">
        <v>1183</v>
      </c>
    </row>
    <row r="1915" spans="1:8" x14ac:dyDescent="0.25">
      <c r="A1915">
        <v>7457</v>
      </c>
      <c r="B1915" t="s">
        <v>71</v>
      </c>
      <c r="C1915">
        <v>240</v>
      </c>
      <c r="D1915" s="404">
        <v>45003</v>
      </c>
      <c r="E1915" t="s">
        <v>2904</v>
      </c>
      <c r="F1915">
        <v>47.6</v>
      </c>
      <c r="H1915" t="s">
        <v>1183</v>
      </c>
    </row>
    <row r="1916" spans="1:8" x14ac:dyDescent="0.25">
      <c r="A1916">
        <v>7457</v>
      </c>
      <c r="B1916" t="s">
        <v>71</v>
      </c>
      <c r="C1916">
        <v>240</v>
      </c>
      <c r="D1916" s="404">
        <v>45084</v>
      </c>
      <c r="E1916" t="s">
        <v>2904</v>
      </c>
      <c r="F1916">
        <v>47.6</v>
      </c>
      <c r="H1916" t="s">
        <v>1183</v>
      </c>
    </row>
    <row r="1917" spans="1:8" x14ac:dyDescent="0.25">
      <c r="A1917">
        <v>7457</v>
      </c>
      <c r="B1917" t="s">
        <v>71</v>
      </c>
      <c r="C1917">
        <v>240</v>
      </c>
      <c r="D1917" s="404">
        <v>44993</v>
      </c>
      <c r="E1917" t="s">
        <v>2905</v>
      </c>
      <c r="F1917">
        <v>48.62</v>
      </c>
      <c r="H1917" t="s">
        <v>1183</v>
      </c>
    </row>
    <row r="1918" spans="1:8" x14ac:dyDescent="0.25">
      <c r="A1918">
        <v>7457</v>
      </c>
      <c r="B1918" t="s">
        <v>71</v>
      </c>
      <c r="C1918">
        <v>240</v>
      </c>
      <c r="D1918" s="404">
        <v>45034</v>
      </c>
      <c r="E1918" t="s">
        <v>2906</v>
      </c>
      <c r="F1918">
        <v>49.98</v>
      </c>
      <c r="H1918" t="s">
        <v>1183</v>
      </c>
    </row>
    <row r="1919" spans="1:8" x14ac:dyDescent="0.25">
      <c r="A1919">
        <v>7457</v>
      </c>
      <c r="B1919" t="s">
        <v>71</v>
      </c>
      <c r="C1919">
        <v>240</v>
      </c>
      <c r="D1919" s="404">
        <v>45057</v>
      </c>
      <c r="E1919" t="s">
        <v>2906</v>
      </c>
      <c r="F1919">
        <v>49.98</v>
      </c>
      <c r="H1919" t="s">
        <v>1183</v>
      </c>
    </row>
    <row r="1920" spans="1:8" x14ac:dyDescent="0.25">
      <c r="A1920">
        <v>7457</v>
      </c>
      <c r="B1920" t="s">
        <v>71</v>
      </c>
      <c r="C1920">
        <v>240</v>
      </c>
      <c r="D1920" s="404">
        <v>45022</v>
      </c>
      <c r="E1920" t="s">
        <v>2907</v>
      </c>
      <c r="F1920">
        <v>50.32</v>
      </c>
      <c r="H1920" t="s">
        <v>1183</v>
      </c>
    </row>
    <row r="1921" spans="1:8" x14ac:dyDescent="0.25">
      <c r="A1921">
        <v>7457</v>
      </c>
      <c r="B1921" t="s">
        <v>71</v>
      </c>
      <c r="C1921">
        <v>240</v>
      </c>
      <c r="D1921" s="404">
        <v>45189</v>
      </c>
      <c r="E1921" t="s">
        <v>2908</v>
      </c>
      <c r="F1921">
        <v>51</v>
      </c>
      <c r="H1921" t="s">
        <v>1183</v>
      </c>
    </row>
    <row r="1922" spans="1:8" x14ac:dyDescent="0.25">
      <c r="A1922">
        <v>7457</v>
      </c>
      <c r="B1922" t="s">
        <v>71</v>
      </c>
      <c r="C1922">
        <v>240</v>
      </c>
      <c r="D1922" s="404">
        <v>45056</v>
      </c>
      <c r="E1922" t="s">
        <v>2909</v>
      </c>
      <c r="F1922">
        <v>52.02</v>
      </c>
      <c r="H1922" t="s">
        <v>1183</v>
      </c>
    </row>
    <row r="1923" spans="1:8" x14ac:dyDescent="0.25">
      <c r="A1923">
        <v>7457</v>
      </c>
      <c r="B1923" t="s">
        <v>71</v>
      </c>
      <c r="C1923">
        <v>240</v>
      </c>
      <c r="D1923" s="404">
        <v>45062</v>
      </c>
      <c r="E1923" t="s">
        <v>2910</v>
      </c>
      <c r="F1923">
        <v>53.38</v>
      </c>
      <c r="H1923" t="s">
        <v>1183</v>
      </c>
    </row>
    <row r="1924" spans="1:8" x14ac:dyDescent="0.25">
      <c r="A1924">
        <v>7457</v>
      </c>
      <c r="B1924" t="s">
        <v>71</v>
      </c>
      <c r="C1924">
        <v>240</v>
      </c>
      <c r="D1924" s="404">
        <v>45098</v>
      </c>
      <c r="E1924" t="s">
        <v>2910</v>
      </c>
      <c r="F1924">
        <v>53.38</v>
      </c>
      <c r="H1924" t="s">
        <v>1183</v>
      </c>
    </row>
    <row r="1925" spans="1:8" x14ac:dyDescent="0.25">
      <c r="A1925">
        <v>7457</v>
      </c>
      <c r="B1925" t="s">
        <v>71</v>
      </c>
      <c r="C1925">
        <v>240</v>
      </c>
      <c r="D1925" s="404">
        <v>45009</v>
      </c>
      <c r="E1925" t="s">
        <v>2911</v>
      </c>
      <c r="F1925">
        <v>53.72</v>
      </c>
      <c r="H1925" t="s">
        <v>1183</v>
      </c>
    </row>
    <row r="1926" spans="1:8" x14ac:dyDescent="0.25">
      <c r="A1926">
        <v>7457</v>
      </c>
      <c r="B1926" t="s">
        <v>71</v>
      </c>
      <c r="C1926">
        <v>240</v>
      </c>
      <c r="D1926" s="404">
        <v>45037</v>
      </c>
      <c r="E1926" t="s">
        <v>2912</v>
      </c>
      <c r="F1926">
        <v>55.08</v>
      </c>
      <c r="H1926" t="s">
        <v>1183</v>
      </c>
    </row>
    <row r="1927" spans="1:8" x14ac:dyDescent="0.25">
      <c r="A1927">
        <v>7457</v>
      </c>
      <c r="B1927" t="s">
        <v>71</v>
      </c>
      <c r="C1927">
        <v>240</v>
      </c>
      <c r="D1927" s="404">
        <v>45132</v>
      </c>
      <c r="E1927" t="s">
        <v>2913</v>
      </c>
      <c r="F1927">
        <v>55.42</v>
      </c>
      <c r="H1927" t="s">
        <v>1183</v>
      </c>
    </row>
    <row r="1928" spans="1:8" x14ac:dyDescent="0.25">
      <c r="A1928">
        <v>7457</v>
      </c>
      <c r="B1928" t="s">
        <v>71</v>
      </c>
      <c r="C1928">
        <v>240</v>
      </c>
      <c r="D1928" s="404">
        <v>45002</v>
      </c>
      <c r="E1928" t="s">
        <v>2914</v>
      </c>
      <c r="F1928">
        <v>56.78</v>
      </c>
      <c r="H1928" t="s">
        <v>1183</v>
      </c>
    </row>
    <row r="1929" spans="1:8" x14ac:dyDescent="0.25">
      <c r="A1929">
        <v>7457</v>
      </c>
      <c r="B1929" t="s">
        <v>71</v>
      </c>
      <c r="C1929">
        <v>240</v>
      </c>
      <c r="D1929" s="404">
        <v>45027</v>
      </c>
      <c r="E1929" t="s">
        <v>2915</v>
      </c>
      <c r="F1929">
        <v>57.8</v>
      </c>
      <c r="H1929" t="s">
        <v>1183</v>
      </c>
    </row>
    <row r="1930" spans="1:8" x14ac:dyDescent="0.25">
      <c r="A1930">
        <v>7457</v>
      </c>
      <c r="B1930" t="s">
        <v>71</v>
      </c>
      <c r="C1930">
        <v>240</v>
      </c>
      <c r="D1930" s="404">
        <v>45099</v>
      </c>
      <c r="E1930" t="s">
        <v>2916</v>
      </c>
      <c r="F1930">
        <v>58.48</v>
      </c>
      <c r="H1930" t="s">
        <v>1183</v>
      </c>
    </row>
    <row r="1931" spans="1:8" x14ac:dyDescent="0.25">
      <c r="A1931">
        <v>7457</v>
      </c>
      <c r="B1931" t="s">
        <v>71</v>
      </c>
      <c r="C1931">
        <v>240</v>
      </c>
      <c r="D1931" s="404">
        <v>45132</v>
      </c>
      <c r="E1931" t="s">
        <v>2917</v>
      </c>
      <c r="F1931">
        <v>59.5</v>
      </c>
      <c r="H1931" t="s">
        <v>1183</v>
      </c>
    </row>
    <row r="1932" spans="1:8" x14ac:dyDescent="0.25">
      <c r="A1932">
        <v>7457</v>
      </c>
      <c r="B1932" t="s">
        <v>71</v>
      </c>
      <c r="C1932">
        <v>240</v>
      </c>
      <c r="D1932" s="404">
        <v>45155</v>
      </c>
      <c r="E1932" t="s">
        <v>2917</v>
      </c>
      <c r="F1932">
        <v>59.5</v>
      </c>
      <c r="H1932" t="s">
        <v>1183</v>
      </c>
    </row>
    <row r="1933" spans="1:8" x14ac:dyDescent="0.25">
      <c r="A1933">
        <v>7457</v>
      </c>
      <c r="B1933" t="s">
        <v>71</v>
      </c>
      <c r="C1933">
        <v>240</v>
      </c>
      <c r="D1933" s="404">
        <v>45056</v>
      </c>
      <c r="E1933" t="s">
        <v>2918</v>
      </c>
      <c r="F1933">
        <v>60.18</v>
      </c>
      <c r="H1933" t="s">
        <v>1183</v>
      </c>
    </row>
    <row r="1934" spans="1:8" x14ac:dyDescent="0.25">
      <c r="A1934">
        <v>7457</v>
      </c>
      <c r="B1934" t="s">
        <v>71</v>
      </c>
      <c r="C1934">
        <v>240</v>
      </c>
      <c r="D1934" s="404">
        <v>45093</v>
      </c>
      <c r="E1934" t="s">
        <v>2919</v>
      </c>
      <c r="F1934">
        <v>61.88</v>
      </c>
      <c r="H1934" t="s">
        <v>1183</v>
      </c>
    </row>
    <row r="1935" spans="1:8" x14ac:dyDescent="0.25">
      <c r="A1935">
        <v>7457</v>
      </c>
      <c r="B1935" t="s">
        <v>71</v>
      </c>
      <c r="C1935">
        <v>240</v>
      </c>
      <c r="D1935" s="404">
        <v>45118</v>
      </c>
      <c r="E1935" t="s">
        <v>2919</v>
      </c>
      <c r="F1935">
        <v>61.88</v>
      </c>
      <c r="H1935" t="s">
        <v>1183</v>
      </c>
    </row>
    <row r="1936" spans="1:8" x14ac:dyDescent="0.25">
      <c r="A1936">
        <v>7457</v>
      </c>
      <c r="B1936" t="s">
        <v>71</v>
      </c>
      <c r="C1936">
        <v>240</v>
      </c>
      <c r="D1936" s="404">
        <v>45010</v>
      </c>
      <c r="E1936" t="s">
        <v>2920</v>
      </c>
      <c r="F1936">
        <v>63.58</v>
      </c>
      <c r="H1936" t="s">
        <v>1183</v>
      </c>
    </row>
    <row r="1937" spans="1:8" x14ac:dyDescent="0.25">
      <c r="A1937">
        <v>7457</v>
      </c>
      <c r="B1937" t="s">
        <v>71</v>
      </c>
      <c r="C1937">
        <v>240</v>
      </c>
      <c r="D1937" s="404">
        <v>45006</v>
      </c>
      <c r="E1937" t="s">
        <v>2921</v>
      </c>
      <c r="F1937">
        <v>65.28</v>
      </c>
      <c r="H1937" t="s">
        <v>1183</v>
      </c>
    </row>
    <row r="1938" spans="1:8" x14ac:dyDescent="0.25">
      <c r="A1938">
        <v>7457</v>
      </c>
      <c r="B1938" t="s">
        <v>71</v>
      </c>
      <c r="C1938">
        <v>240</v>
      </c>
      <c r="D1938" s="404">
        <v>45105</v>
      </c>
      <c r="E1938" t="s">
        <v>2922</v>
      </c>
      <c r="F1938">
        <v>65.62</v>
      </c>
      <c r="H1938" t="s">
        <v>1183</v>
      </c>
    </row>
    <row r="1939" spans="1:8" x14ac:dyDescent="0.25">
      <c r="A1939">
        <v>7457</v>
      </c>
      <c r="B1939" t="s">
        <v>71</v>
      </c>
      <c r="C1939">
        <v>240</v>
      </c>
      <c r="D1939" s="404">
        <v>45139</v>
      </c>
      <c r="E1939" t="s">
        <v>2923</v>
      </c>
      <c r="F1939">
        <v>66.3</v>
      </c>
      <c r="H1939" t="s">
        <v>1183</v>
      </c>
    </row>
    <row r="1940" spans="1:8" x14ac:dyDescent="0.25">
      <c r="A1940">
        <v>7457</v>
      </c>
      <c r="B1940" t="s">
        <v>71</v>
      </c>
      <c r="C1940">
        <v>240</v>
      </c>
      <c r="D1940" s="404">
        <v>45038</v>
      </c>
      <c r="E1940" t="s">
        <v>2924</v>
      </c>
      <c r="F1940">
        <v>66.98</v>
      </c>
      <c r="H1940" t="s">
        <v>1183</v>
      </c>
    </row>
    <row r="1941" spans="1:8" x14ac:dyDescent="0.25">
      <c r="A1941">
        <v>7457</v>
      </c>
      <c r="B1941" t="s">
        <v>71</v>
      </c>
      <c r="C1941">
        <v>240</v>
      </c>
      <c r="D1941" s="404">
        <v>44994</v>
      </c>
      <c r="E1941" t="s">
        <v>2925</v>
      </c>
      <c r="F1941">
        <v>68.680000000000007</v>
      </c>
      <c r="H1941" t="s">
        <v>1183</v>
      </c>
    </row>
    <row r="1942" spans="1:8" x14ac:dyDescent="0.25">
      <c r="A1942">
        <v>7457</v>
      </c>
      <c r="B1942" t="s">
        <v>71</v>
      </c>
      <c r="C1942">
        <v>240</v>
      </c>
      <c r="D1942" s="404">
        <v>45048</v>
      </c>
      <c r="E1942" t="s">
        <v>2926</v>
      </c>
      <c r="F1942">
        <v>69.7</v>
      </c>
      <c r="H1942" t="s">
        <v>1183</v>
      </c>
    </row>
    <row r="1943" spans="1:8" x14ac:dyDescent="0.25">
      <c r="A1943">
        <v>7457</v>
      </c>
      <c r="B1943" t="s">
        <v>71</v>
      </c>
      <c r="C1943">
        <v>240</v>
      </c>
      <c r="D1943" s="404">
        <v>45100</v>
      </c>
      <c r="E1943" t="s">
        <v>2927</v>
      </c>
      <c r="F1943">
        <v>73.099999999999994</v>
      </c>
      <c r="H1943" t="s">
        <v>1183</v>
      </c>
    </row>
    <row r="1944" spans="1:8" x14ac:dyDescent="0.25">
      <c r="A1944">
        <v>7457</v>
      </c>
      <c r="B1944" t="s">
        <v>71</v>
      </c>
      <c r="C1944">
        <v>240</v>
      </c>
      <c r="D1944" s="404">
        <v>45042</v>
      </c>
      <c r="E1944" t="s">
        <v>2928</v>
      </c>
      <c r="F1944">
        <v>73.78</v>
      </c>
      <c r="H1944" t="s">
        <v>1183</v>
      </c>
    </row>
    <row r="1945" spans="1:8" x14ac:dyDescent="0.25">
      <c r="A1945">
        <v>7457</v>
      </c>
      <c r="B1945" t="s">
        <v>71</v>
      </c>
      <c r="C1945">
        <v>240</v>
      </c>
      <c r="D1945" s="404">
        <v>45149</v>
      </c>
      <c r="E1945" t="s">
        <v>2929</v>
      </c>
      <c r="F1945">
        <v>77.52</v>
      </c>
      <c r="H1945" t="s">
        <v>1183</v>
      </c>
    </row>
    <row r="1946" spans="1:8" x14ac:dyDescent="0.25">
      <c r="A1946">
        <v>7457</v>
      </c>
      <c r="B1946" t="s">
        <v>71</v>
      </c>
      <c r="C1946">
        <v>240</v>
      </c>
      <c r="D1946" s="404">
        <v>45133</v>
      </c>
      <c r="E1946" t="s">
        <v>2930</v>
      </c>
      <c r="F1946">
        <v>80.58</v>
      </c>
      <c r="H1946" t="s">
        <v>1183</v>
      </c>
    </row>
    <row r="1947" spans="1:8" x14ac:dyDescent="0.25">
      <c r="A1947">
        <v>7457</v>
      </c>
      <c r="B1947" t="s">
        <v>71</v>
      </c>
      <c r="C1947">
        <v>240</v>
      </c>
      <c r="D1947" s="404">
        <v>44993</v>
      </c>
      <c r="E1947" t="s">
        <v>2931</v>
      </c>
      <c r="F1947">
        <v>113.22</v>
      </c>
      <c r="H1947" t="s">
        <v>1183</v>
      </c>
    </row>
    <row r="1948" spans="1:8" x14ac:dyDescent="0.25">
      <c r="A1948">
        <v>7457</v>
      </c>
      <c r="B1948" t="s">
        <v>71</v>
      </c>
      <c r="C1948">
        <v>240</v>
      </c>
      <c r="D1948" s="404">
        <v>45006</v>
      </c>
      <c r="E1948" t="s">
        <v>2932</v>
      </c>
      <c r="F1948">
        <v>0.74</v>
      </c>
      <c r="H1948" t="s">
        <v>1183</v>
      </c>
    </row>
    <row r="1949" spans="1:8" x14ac:dyDescent="0.25">
      <c r="A1949">
        <v>7457</v>
      </c>
      <c r="B1949" t="s">
        <v>71</v>
      </c>
      <c r="C1949">
        <v>240</v>
      </c>
      <c r="D1949" s="404">
        <v>45012</v>
      </c>
      <c r="E1949" t="s">
        <v>2932</v>
      </c>
      <c r="F1949">
        <v>0.74</v>
      </c>
      <c r="H1949" t="s">
        <v>1183</v>
      </c>
    </row>
    <row r="1950" spans="1:8" x14ac:dyDescent="0.25">
      <c r="A1950">
        <v>7457</v>
      </c>
      <c r="B1950" t="s">
        <v>71</v>
      </c>
      <c r="C1950">
        <v>240</v>
      </c>
      <c r="D1950" s="404">
        <v>45036</v>
      </c>
      <c r="E1950" t="s">
        <v>2932</v>
      </c>
      <c r="F1950">
        <v>0.74</v>
      </c>
      <c r="H1950" t="s">
        <v>1183</v>
      </c>
    </row>
    <row r="1951" spans="1:8" x14ac:dyDescent="0.25">
      <c r="A1951">
        <v>7457</v>
      </c>
      <c r="B1951" t="s">
        <v>71</v>
      </c>
      <c r="C1951">
        <v>240</v>
      </c>
      <c r="D1951" s="404">
        <v>45056</v>
      </c>
      <c r="E1951" t="s">
        <v>2932</v>
      </c>
      <c r="F1951">
        <v>0.74</v>
      </c>
      <c r="H1951" t="s">
        <v>1183</v>
      </c>
    </row>
    <row r="1952" spans="1:8" x14ac:dyDescent="0.25">
      <c r="A1952">
        <v>7457</v>
      </c>
      <c r="B1952" t="s">
        <v>71</v>
      </c>
      <c r="C1952">
        <v>240</v>
      </c>
      <c r="D1952" s="404">
        <v>45069</v>
      </c>
      <c r="E1952" t="s">
        <v>2932</v>
      </c>
      <c r="F1952">
        <v>0.74</v>
      </c>
      <c r="H1952" t="s">
        <v>1183</v>
      </c>
    </row>
    <row r="1953" spans="1:8" x14ac:dyDescent="0.25">
      <c r="A1953">
        <v>7457</v>
      </c>
      <c r="B1953" t="s">
        <v>71</v>
      </c>
      <c r="C1953">
        <v>240</v>
      </c>
      <c r="D1953" s="404">
        <v>45089</v>
      </c>
      <c r="E1953" t="s">
        <v>2932</v>
      </c>
      <c r="F1953">
        <v>0.74</v>
      </c>
      <c r="H1953" t="s">
        <v>1183</v>
      </c>
    </row>
    <row r="1954" spans="1:8" x14ac:dyDescent="0.25">
      <c r="A1954">
        <v>7457</v>
      </c>
      <c r="B1954" t="s">
        <v>71</v>
      </c>
      <c r="C1954">
        <v>240</v>
      </c>
      <c r="D1954" s="404">
        <v>45106</v>
      </c>
      <c r="E1954" t="s">
        <v>2932</v>
      </c>
      <c r="F1954">
        <v>0.74</v>
      </c>
      <c r="H1954" t="s">
        <v>1183</v>
      </c>
    </row>
    <row r="1955" spans="1:8" x14ac:dyDescent="0.25">
      <c r="A1955">
        <v>7457</v>
      </c>
      <c r="B1955" t="s">
        <v>71</v>
      </c>
      <c r="C1955">
        <v>240</v>
      </c>
      <c r="D1955" s="404">
        <v>45107</v>
      </c>
      <c r="E1955" t="s">
        <v>2932</v>
      </c>
      <c r="F1955">
        <v>0.74</v>
      </c>
      <c r="H1955" t="s">
        <v>1183</v>
      </c>
    </row>
    <row r="1956" spans="1:8" x14ac:dyDescent="0.25">
      <c r="A1956">
        <v>7457</v>
      </c>
      <c r="B1956" t="s">
        <v>71</v>
      </c>
      <c r="C1956">
        <v>240</v>
      </c>
      <c r="D1956" s="404">
        <v>45118</v>
      </c>
      <c r="E1956" t="s">
        <v>2932</v>
      </c>
      <c r="F1956">
        <v>0.74</v>
      </c>
      <c r="H1956" t="s">
        <v>1183</v>
      </c>
    </row>
    <row r="1957" spans="1:8" x14ac:dyDescent="0.25">
      <c r="A1957">
        <v>7457</v>
      </c>
      <c r="B1957" t="s">
        <v>71</v>
      </c>
      <c r="C1957">
        <v>240</v>
      </c>
      <c r="D1957" s="404">
        <v>45127</v>
      </c>
      <c r="E1957" t="s">
        <v>2932</v>
      </c>
      <c r="F1957">
        <v>0.74</v>
      </c>
      <c r="H1957" t="s">
        <v>1183</v>
      </c>
    </row>
    <row r="1958" spans="1:8" x14ac:dyDescent="0.25">
      <c r="A1958">
        <v>7457</v>
      </c>
      <c r="B1958" t="s">
        <v>71</v>
      </c>
      <c r="C1958">
        <v>240</v>
      </c>
      <c r="D1958" s="404">
        <v>45133</v>
      </c>
      <c r="E1958" t="s">
        <v>2932</v>
      </c>
      <c r="F1958">
        <v>0.74</v>
      </c>
      <c r="H1958" t="s">
        <v>1183</v>
      </c>
    </row>
    <row r="1959" spans="1:8" x14ac:dyDescent="0.25">
      <c r="A1959">
        <v>7457</v>
      </c>
      <c r="B1959" t="s">
        <v>71</v>
      </c>
      <c r="C1959">
        <v>240</v>
      </c>
      <c r="D1959" s="404">
        <v>45146</v>
      </c>
      <c r="E1959" t="s">
        <v>2932</v>
      </c>
      <c r="F1959">
        <v>0.74</v>
      </c>
      <c r="H1959" t="s">
        <v>1183</v>
      </c>
    </row>
    <row r="1960" spans="1:8" x14ac:dyDescent="0.25">
      <c r="A1960">
        <v>7457</v>
      </c>
      <c r="B1960" t="s">
        <v>71</v>
      </c>
      <c r="C1960">
        <v>240</v>
      </c>
      <c r="D1960" s="404">
        <v>45161</v>
      </c>
      <c r="E1960" t="s">
        <v>2932</v>
      </c>
      <c r="F1960">
        <v>0.74</v>
      </c>
      <c r="H1960" t="s">
        <v>1183</v>
      </c>
    </row>
    <row r="1961" spans="1:8" x14ac:dyDescent="0.25">
      <c r="A1961">
        <v>7457</v>
      </c>
      <c r="B1961" t="s">
        <v>71</v>
      </c>
      <c r="C1961">
        <v>240</v>
      </c>
      <c r="D1961" s="404">
        <v>45167</v>
      </c>
      <c r="E1961" t="s">
        <v>2932</v>
      </c>
      <c r="F1961">
        <v>0.74</v>
      </c>
      <c r="H1961" t="s">
        <v>1183</v>
      </c>
    </row>
    <row r="1962" spans="1:8" x14ac:dyDescent="0.25">
      <c r="A1962">
        <v>7457</v>
      </c>
      <c r="B1962" t="s">
        <v>71</v>
      </c>
      <c r="C1962">
        <v>240</v>
      </c>
      <c r="D1962" s="404">
        <v>45169</v>
      </c>
      <c r="E1962" t="s">
        <v>2932</v>
      </c>
      <c r="F1962">
        <v>0.74</v>
      </c>
      <c r="H1962" t="s">
        <v>1183</v>
      </c>
    </row>
    <row r="1963" spans="1:8" x14ac:dyDescent="0.25">
      <c r="A1963">
        <v>7457</v>
      </c>
      <c r="B1963" t="s">
        <v>71</v>
      </c>
      <c r="C1963">
        <v>240</v>
      </c>
      <c r="D1963" s="404">
        <v>45189</v>
      </c>
      <c r="E1963" t="s">
        <v>2932</v>
      </c>
      <c r="F1963">
        <v>0.74</v>
      </c>
      <c r="H1963" t="s">
        <v>1183</v>
      </c>
    </row>
    <row r="1964" spans="1:8" x14ac:dyDescent="0.25">
      <c r="A1964">
        <v>7457</v>
      </c>
      <c r="B1964" t="s">
        <v>71</v>
      </c>
      <c r="C1964">
        <v>240</v>
      </c>
      <c r="D1964" s="404">
        <v>45190</v>
      </c>
      <c r="E1964" t="s">
        <v>2932</v>
      </c>
      <c r="F1964">
        <v>0.74</v>
      </c>
      <c r="H1964" t="s">
        <v>1183</v>
      </c>
    </row>
    <row r="1965" spans="1:8" x14ac:dyDescent="0.25">
      <c r="A1965">
        <v>7457</v>
      </c>
      <c r="B1965" t="s">
        <v>71</v>
      </c>
      <c r="C1965">
        <v>240</v>
      </c>
      <c r="D1965" s="404">
        <v>44986</v>
      </c>
      <c r="E1965" t="s">
        <v>2933</v>
      </c>
      <c r="F1965">
        <v>1.1100000000000001</v>
      </c>
      <c r="H1965" t="s">
        <v>1183</v>
      </c>
    </row>
    <row r="1966" spans="1:8" x14ac:dyDescent="0.25">
      <c r="A1966">
        <v>7457</v>
      </c>
      <c r="B1966" t="s">
        <v>71</v>
      </c>
      <c r="C1966">
        <v>240</v>
      </c>
      <c r="D1966" s="404">
        <v>44987</v>
      </c>
      <c r="E1966" t="s">
        <v>2933</v>
      </c>
      <c r="F1966">
        <v>1.1100000000000001</v>
      </c>
      <c r="H1966" t="s">
        <v>1183</v>
      </c>
    </row>
    <row r="1967" spans="1:8" x14ac:dyDescent="0.25">
      <c r="A1967">
        <v>7457</v>
      </c>
      <c r="B1967" t="s">
        <v>71</v>
      </c>
      <c r="C1967">
        <v>240</v>
      </c>
      <c r="D1967" s="404">
        <v>45005</v>
      </c>
      <c r="E1967" t="s">
        <v>2933</v>
      </c>
      <c r="F1967">
        <v>1.1100000000000001</v>
      </c>
      <c r="H1967" t="s">
        <v>1183</v>
      </c>
    </row>
    <row r="1968" spans="1:8" x14ac:dyDescent="0.25">
      <c r="A1968">
        <v>7457</v>
      </c>
      <c r="B1968" t="s">
        <v>71</v>
      </c>
      <c r="C1968">
        <v>240</v>
      </c>
      <c r="D1968" s="404">
        <v>45020</v>
      </c>
      <c r="E1968" t="s">
        <v>2933</v>
      </c>
      <c r="F1968">
        <v>1.1100000000000001</v>
      </c>
      <c r="H1968" t="s">
        <v>1183</v>
      </c>
    </row>
    <row r="1969" spans="1:8" x14ac:dyDescent="0.25">
      <c r="A1969">
        <v>7457</v>
      </c>
      <c r="B1969" t="s">
        <v>71</v>
      </c>
      <c r="C1969">
        <v>240</v>
      </c>
      <c r="D1969" s="404">
        <v>45064</v>
      </c>
      <c r="E1969" t="s">
        <v>2933</v>
      </c>
      <c r="F1969">
        <v>1.1100000000000001</v>
      </c>
      <c r="H1969" t="s">
        <v>1183</v>
      </c>
    </row>
    <row r="1970" spans="1:8" x14ac:dyDescent="0.25">
      <c r="A1970">
        <v>7457</v>
      </c>
      <c r="B1970" t="s">
        <v>71</v>
      </c>
      <c r="C1970">
        <v>240</v>
      </c>
      <c r="D1970" s="404">
        <v>45103</v>
      </c>
      <c r="E1970" t="s">
        <v>2933</v>
      </c>
      <c r="F1970">
        <v>1.1100000000000001</v>
      </c>
      <c r="H1970" t="s">
        <v>1183</v>
      </c>
    </row>
    <row r="1971" spans="1:8" x14ac:dyDescent="0.25">
      <c r="A1971">
        <v>7457</v>
      </c>
      <c r="B1971" t="s">
        <v>71</v>
      </c>
      <c r="C1971">
        <v>240</v>
      </c>
      <c r="D1971" s="404">
        <v>45110</v>
      </c>
      <c r="E1971" t="s">
        <v>2933</v>
      </c>
      <c r="F1971">
        <v>1.1100000000000001</v>
      </c>
      <c r="H1971" t="s">
        <v>1183</v>
      </c>
    </row>
    <row r="1972" spans="1:8" x14ac:dyDescent="0.25">
      <c r="A1972">
        <v>7457</v>
      </c>
      <c r="B1972" t="s">
        <v>71</v>
      </c>
      <c r="C1972">
        <v>240</v>
      </c>
      <c r="D1972" s="404">
        <v>45126</v>
      </c>
      <c r="E1972" t="s">
        <v>2933</v>
      </c>
      <c r="F1972">
        <v>1.1100000000000001</v>
      </c>
      <c r="H1972" t="s">
        <v>1183</v>
      </c>
    </row>
    <row r="1973" spans="1:8" x14ac:dyDescent="0.25">
      <c r="A1973">
        <v>7457</v>
      </c>
      <c r="B1973" t="s">
        <v>71</v>
      </c>
      <c r="C1973">
        <v>240</v>
      </c>
      <c r="D1973" s="404">
        <v>45152</v>
      </c>
      <c r="E1973" t="s">
        <v>2933</v>
      </c>
      <c r="F1973">
        <v>1.1100000000000001</v>
      </c>
      <c r="H1973" t="s">
        <v>1183</v>
      </c>
    </row>
    <row r="1974" spans="1:8" x14ac:dyDescent="0.25">
      <c r="A1974">
        <v>7457</v>
      </c>
      <c r="B1974" t="s">
        <v>71</v>
      </c>
      <c r="C1974">
        <v>240</v>
      </c>
      <c r="D1974" s="404">
        <v>45160</v>
      </c>
      <c r="E1974" t="s">
        <v>2933</v>
      </c>
      <c r="F1974">
        <v>1.1100000000000001</v>
      </c>
      <c r="H1974" t="s">
        <v>1183</v>
      </c>
    </row>
    <row r="1975" spans="1:8" x14ac:dyDescent="0.25">
      <c r="A1975">
        <v>7457</v>
      </c>
      <c r="B1975" t="s">
        <v>71</v>
      </c>
      <c r="C1975">
        <v>240</v>
      </c>
      <c r="D1975" s="404">
        <v>45175</v>
      </c>
      <c r="E1975" t="s">
        <v>2933</v>
      </c>
      <c r="F1975">
        <v>1.1100000000000001</v>
      </c>
      <c r="H1975" t="s">
        <v>1183</v>
      </c>
    </row>
    <row r="1976" spans="1:8" x14ac:dyDescent="0.25">
      <c r="A1976">
        <v>7457</v>
      </c>
      <c r="B1976" t="s">
        <v>71</v>
      </c>
      <c r="C1976">
        <v>240</v>
      </c>
      <c r="D1976" s="404">
        <v>45189</v>
      </c>
      <c r="E1976" t="s">
        <v>2933</v>
      </c>
      <c r="F1976">
        <v>1.1100000000000001</v>
      </c>
      <c r="H1976" t="s">
        <v>1183</v>
      </c>
    </row>
    <row r="1977" spans="1:8" x14ac:dyDescent="0.25">
      <c r="A1977">
        <v>7457</v>
      </c>
      <c r="B1977" t="s">
        <v>71</v>
      </c>
      <c r="C1977">
        <v>240</v>
      </c>
      <c r="D1977" s="404">
        <v>44987</v>
      </c>
      <c r="E1977" t="s">
        <v>2934</v>
      </c>
      <c r="F1977">
        <v>1.85</v>
      </c>
      <c r="H1977" t="s">
        <v>1183</v>
      </c>
    </row>
    <row r="1978" spans="1:8" x14ac:dyDescent="0.25">
      <c r="A1978">
        <v>7457</v>
      </c>
      <c r="B1978" t="s">
        <v>71</v>
      </c>
      <c r="C1978">
        <v>240</v>
      </c>
      <c r="D1978" s="404">
        <v>45013</v>
      </c>
      <c r="E1978" t="s">
        <v>2934</v>
      </c>
      <c r="F1978">
        <v>1.85</v>
      </c>
      <c r="H1978" t="s">
        <v>1183</v>
      </c>
    </row>
    <row r="1979" spans="1:8" x14ac:dyDescent="0.25">
      <c r="A1979">
        <v>7457</v>
      </c>
      <c r="B1979" t="s">
        <v>71</v>
      </c>
      <c r="C1979">
        <v>240</v>
      </c>
      <c r="D1979" s="404">
        <v>45055</v>
      </c>
      <c r="E1979" t="s">
        <v>2934</v>
      </c>
      <c r="F1979">
        <v>1.85</v>
      </c>
      <c r="H1979" t="s">
        <v>1183</v>
      </c>
    </row>
    <row r="1980" spans="1:8" x14ac:dyDescent="0.25">
      <c r="A1980">
        <v>7457</v>
      </c>
      <c r="B1980" t="s">
        <v>71</v>
      </c>
      <c r="C1980">
        <v>240</v>
      </c>
      <c r="D1980" s="404">
        <v>45139</v>
      </c>
      <c r="E1980" t="s">
        <v>2934</v>
      </c>
      <c r="F1980">
        <v>1.85</v>
      </c>
      <c r="H1980" t="s">
        <v>1183</v>
      </c>
    </row>
    <row r="1981" spans="1:8" x14ac:dyDescent="0.25">
      <c r="A1981">
        <v>7457</v>
      </c>
      <c r="B1981" t="s">
        <v>71</v>
      </c>
      <c r="C1981">
        <v>240</v>
      </c>
      <c r="D1981" s="404">
        <v>45141</v>
      </c>
      <c r="E1981" t="s">
        <v>2934</v>
      </c>
      <c r="F1981">
        <v>1.85</v>
      </c>
      <c r="H1981" t="s">
        <v>1183</v>
      </c>
    </row>
    <row r="1982" spans="1:8" x14ac:dyDescent="0.25">
      <c r="A1982">
        <v>7457</v>
      </c>
      <c r="B1982" t="s">
        <v>71</v>
      </c>
      <c r="C1982">
        <v>240</v>
      </c>
      <c r="D1982" s="404">
        <v>45148</v>
      </c>
      <c r="E1982" t="s">
        <v>2934</v>
      </c>
      <c r="F1982">
        <v>1.85</v>
      </c>
      <c r="H1982" t="s">
        <v>1183</v>
      </c>
    </row>
    <row r="1983" spans="1:8" x14ac:dyDescent="0.25">
      <c r="A1983">
        <v>7457</v>
      </c>
      <c r="B1983" t="s">
        <v>71</v>
      </c>
      <c r="C1983">
        <v>240</v>
      </c>
      <c r="D1983" s="404">
        <v>45162</v>
      </c>
      <c r="E1983" t="s">
        <v>2934</v>
      </c>
      <c r="F1983">
        <v>1.85</v>
      </c>
      <c r="H1983" t="s">
        <v>1183</v>
      </c>
    </row>
    <row r="1984" spans="1:8" x14ac:dyDescent="0.25">
      <c r="A1984">
        <v>7457</v>
      </c>
      <c r="B1984" t="s">
        <v>71</v>
      </c>
      <c r="C1984">
        <v>240</v>
      </c>
      <c r="D1984" s="404">
        <v>45162</v>
      </c>
      <c r="E1984" t="s">
        <v>2934</v>
      </c>
      <c r="F1984">
        <v>1.85</v>
      </c>
      <c r="H1984" t="s">
        <v>1183</v>
      </c>
    </row>
    <row r="1985" spans="1:8" x14ac:dyDescent="0.25">
      <c r="A1985">
        <v>7457</v>
      </c>
      <c r="B1985" t="s">
        <v>71</v>
      </c>
      <c r="C1985">
        <v>240</v>
      </c>
      <c r="D1985" s="404">
        <v>45169</v>
      </c>
      <c r="E1985" t="s">
        <v>2934</v>
      </c>
      <c r="F1985">
        <v>1.85</v>
      </c>
      <c r="H1985" t="s">
        <v>1183</v>
      </c>
    </row>
    <row r="1986" spans="1:8" x14ac:dyDescent="0.25">
      <c r="A1986">
        <v>7457</v>
      </c>
      <c r="B1986" t="s">
        <v>71</v>
      </c>
      <c r="C1986">
        <v>240</v>
      </c>
      <c r="D1986" s="404">
        <v>45190</v>
      </c>
      <c r="E1986" t="s">
        <v>2934</v>
      </c>
      <c r="F1986">
        <v>1.85</v>
      </c>
      <c r="H1986" t="s">
        <v>1183</v>
      </c>
    </row>
    <row r="1987" spans="1:8" x14ac:dyDescent="0.25">
      <c r="A1987">
        <v>7457</v>
      </c>
      <c r="B1987" t="s">
        <v>71</v>
      </c>
      <c r="C1987">
        <v>240</v>
      </c>
      <c r="D1987" s="404">
        <v>44987</v>
      </c>
      <c r="E1987" t="s">
        <v>2935</v>
      </c>
      <c r="F1987">
        <v>2.59</v>
      </c>
      <c r="H1987" t="s">
        <v>1183</v>
      </c>
    </row>
    <row r="1988" spans="1:8" x14ac:dyDescent="0.25">
      <c r="A1988">
        <v>7457</v>
      </c>
      <c r="B1988" t="s">
        <v>71</v>
      </c>
      <c r="C1988">
        <v>240</v>
      </c>
      <c r="D1988" s="404">
        <v>44994</v>
      </c>
      <c r="E1988" t="s">
        <v>2935</v>
      </c>
      <c r="F1988">
        <v>2.59</v>
      </c>
      <c r="H1988" t="s">
        <v>1183</v>
      </c>
    </row>
    <row r="1989" spans="1:8" x14ac:dyDescent="0.25">
      <c r="A1989">
        <v>7457</v>
      </c>
      <c r="B1989" t="s">
        <v>71</v>
      </c>
      <c r="C1989">
        <v>240</v>
      </c>
      <c r="D1989" s="404">
        <v>45071</v>
      </c>
      <c r="E1989" t="s">
        <v>2935</v>
      </c>
      <c r="F1989">
        <v>2.59</v>
      </c>
      <c r="H1989" t="s">
        <v>1183</v>
      </c>
    </row>
    <row r="1990" spans="1:8" x14ac:dyDescent="0.25">
      <c r="A1990">
        <v>7457</v>
      </c>
      <c r="B1990" t="s">
        <v>71</v>
      </c>
      <c r="C1990">
        <v>240</v>
      </c>
      <c r="D1990" s="404">
        <v>45077</v>
      </c>
      <c r="E1990" t="s">
        <v>2935</v>
      </c>
      <c r="F1990">
        <v>2.59</v>
      </c>
      <c r="H1990" t="s">
        <v>1183</v>
      </c>
    </row>
    <row r="1991" spans="1:8" x14ac:dyDescent="0.25">
      <c r="A1991">
        <v>7457</v>
      </c>
      <c r="B1991" t="s">
        <v>71</v>
      </c>
      <c r="C1991">
        <v>240</v>
      </c>
      <c r="D1991" s="404">
        <v>45092</v>
      </c>
      <c r="E1991" t="s">
        <v>2935</v>
      </c>
      <c r="F1991">
        <v>2.59</v>
      </c>
      <c r="H1991" t="s">
        <v>1183</v>
      </c>
    </row>
    <row r="1992" spans="1:8" x14ac:dyDescent="0.25">
      <c r="A1992">
        <v>7457</v>
      </c>
      <c r="B1992" t="s">
        <v>71</v>
      </c>
      <c r="C1992">
        <v>240</v>
      </c>
      <c r="D1992" s="404">
        <v>45107</v>
      </c>
      <c r="E1992" t="s">
        <v>2935</v>
      </c>
      <c r="F1992">
        <v>2.59</v>
      </c>
      <c r="H1992" t="s">
        <v>1183</v>
      </c>
    </row>
    <row r="1993" spans="1:8" x14ac:dyDescent="0.25">
      <c r="A1993">
        <v>7457</v>
      </c>
      <c r="B1993" t="s">
        <v>71</v>
      </c>
      <c r="C1993">
        <v>240</v>
      </c>
      <c r="D1993" s="404">
        <v>45124</v>
      </c>
      <c r="E1993" t="s">
        <v>2935</v>
      </c>
      <c r="F1993">
        <v>2.59</v>
      </c>
      <c r="H1993" t="s">
        <v>1183</v>
      </c>
    </row>
    <row r="1994" spans="1:8" x14ac:dyDescent="0.25">
      <c r="A1994">
        <v>7457</v>
      </c>
      <c r="B1994" t="s">
        <v>71</v>
      </c>
      <c r="C1994">
        <v>240</v>
      </c>
      <c r="D1994" s="404">
        <v>45126</v>
      </c>
      <c r="E1994" t="s">
        <v>2935</v>
      </c>
      <c r="F1994">
        <v>2.59</v>
      </c>
      <c r="H1994" t="s">
        <v>1183</v>
      </c>
    </row>
    <row r="1995" spans="1:8" x14ac:dyDescent="0.25">
      <c r="A1995">
        <v>7457</v>
      </c>
      <c r="B1995" t="s">
        <v>71</v>
      </c>
      <c r="C1995">
        <v>240</v>
      </c>
      <c r="D1995" s="404">
        <v>45131</v>
      </c>
      <c r="E1995" t="s">
        <v>2935</v>
      </c>
      <c r="F1995">
        <v>2.59</v>
      </c>
      <c r="H1995" t="s">
        <v>1183</v>
      </c>
    </row>
    <row r="1996" spans="1:8" x14ac:dyDescent="0.25">
      <c r="A1996">
        <v>7457</v>
      </c>
      <c r="B1996" t="s">
        <v>71</v>
      </c>
      <c r="C1996">
        <v>240</v>
      </c>
      <c r="D1996" s="404">
        <v>45162</v>
      </c>
      <c r="E1996" t="s">
        <v>2935</v>
      </c>
      <c r="F1996">
        <v>2.59</v>
      </c>
      <c r="H1996" t="s">
        <v>1183</v>
      </c>
    </row>
    <row r="1997" spans="1:8" x14ac:dyDescent="0.25">
      <c r="A1997">
        <v>7457</v>
      </c>
      <c r="B1997" t="s">
        <v>71</v>
      </c>
      <c r="C1997">
        <v>240</v>
      </c>
      <c r="D1997" s="404">
        <v>45168</v>
      </c>
      <c r="E1997" t="s">
        <v>2935</v>
      </c>
      <c r="F1997">
        <v>2.59</v>
      </c>
      <c r="H1997" t="s">
        <v>1183</v>
      </c>
    </row>
    <row r="1998" spans="1:8" x14ac:dyDescent="0.25">
      <c r="A1998">
        <v>7457</v>
      </c>
      <c r="B1998" t="s">
        <v>71</v>
      </c>
      <c r="C1998">
        <v>240</v>
      </c>
      <c r="D1998" s="404">
        <v>45175</v>
      </c>
      <c r="E1998" t="s">
        <v>2935</v>
      </c>
      <c r="F1998">
        <v>2.59</v>
      </c>
      <c r="H1998" t="s">
        <v>1183</v>
      </c>
    </row>
    <row r="1999" spans="1:8" x14ac:dyDescent="0.25">
      <c r="A1999">
        <v>7457</v>
      </c>
      <c r="B1999" t="s">
        <v>71</v>
      </c>
      <c r="C1999">
        <v>240</v>
      </c>
      <c r="D1999" s="404">
        <v>45176</v>
      </c>
      <c r="E1999" t="s">
        <v>2935</v>
      </c>
      <c r="F1999">
        <v>2.59</v>
      </c>
      <c r="H1999" t="s">
        <v>1183</v>
      </c>
    </row>
    <row r="2000" spans="1:8" x14ac:dyDescent="0.25">
      <c r="A2000">
        <v>7457</v>
      </c>
      <c r="B2000" t="s">
        <v>71</v>
      </c>
      <c r="C2000">
        <v>240</v>
      </c>
      <c r="D2000" s="404">
        <v>45036</v>
      </c>
      <c r="E2000" t="s">
        <v>2936</v>
      </c>
      <c r="F2000">
        <v>2.96</v>
      </c>
      <c r="H2000" t="s">
        <v>1183</v>
      </c>
    </row>
    <row r="2001" spans="1:8" x14ac:dyDescent="0.25">
      <c r="A2001">
        <v>7457</v>
      </c>
      <c r="B2001" t="s">
        <v>71</v>
      </c>
      <c r="C2001">
        <v>240</v>
      </c>
      <c r="D2001" s="404">
        <v>45070</v>
      </c>
      <c r="E2001" t="s">
        <v>2936</v>
      </c>
      <c r="F2001">
        <v>2.96</v>
      </c>
      <c r="H2001" t="s">
        <v>1183</v>
      </c>
    </row>
    <row r="2002" spans="1:8" x14ac:dyDescent="0.25">
      <c r="A2002">
        <v>7457</v>
      </c>
      <c r="B2002" t="s">
        <v>71</v>
      </c>
      <c r="C2002">
        <v>240</v>
      </c>
      <c r="D2002" s="404">
        <v>45075</v>
      </c>
      <c r="E2002" t="s">
        <v>2936</v>
      </c>
      <c r="F2002">
        <v>2.96</v>
      </c>
      <c r="H2002" t="s">
        <v>1183</v>
      </c>
    </row>
    <row r="2003" spans="1:8" x14ac:dyDescent="0.25">
      <c r="A2003">
        <v>7457</v>
      </c>
      <c r="B2003" t="s">
        <v>71</v>
      </c>
      <c r="C2003">
        <v>240</v>
      </c>
      <c r="D2003" s="404">
        <v>45084</v>
      </c>
      <c r="E2003" t="s">
        <v>2936</v>
      </c>
      <c r="F2003">
        <v>2.96</v>
      </c>
      <c r="H2003" t="s">
        <v>1183</v>
      </c>
    </row>
    <row r="2004" spans="1:8" x14ac:dyDescent="0.25">
      <c r="A2004">
        <v>7457</v>
      </c>
      <c r="B2004" t="s">
        <v>71</v>
      </c>
      <c r="C2004">
        <v>240</v>
      </c>
      <c r="D2004" s="404">
        <v>45139</v>
      </c>
      <c r="E2004" t="s">
        <v>2936</v>
      </c>
      <c r="F2004">
        <v>2.96</v>
      </c>
      <c r="H2004" t="s">
        <v>1183</v>
      </c>
    </row>
    <row r="2005" spans="1:8" x14ac:dyDescent="0.25">
      <c r="A2005">
        <v>7457</v>
      </c>
      <c r="B2005" t="s">
        <v>71</v>
      </c>
      <c r="C2005">
        <v>240</v>
      </c>
      <c r="D2005" s="404">
        <v>45141</v>
      </c>
      <c r="E2005" t="s">
        <v>2936</v>
      </c>
      <c r="F2005">
        <v>2.96</v>
      </c>
      <c r="H2005" t="s">
        <v>1183</v>
      </c>
    </row>
    <row r="2006" spans="1:8" x14ac:dyDescent="0.25">
      <c r="A2006">
        <v>7457</v>
      </c>
      <c r="B2006" t="s">
        <v>71</v>
      </c>
      <c r="C2006">
        <v>240</v>
      </c>
      <c r="D2006" s="404">
        <v>45145</v>
      </c>
      <c r="E2006" t="s">
        <v>2936</v>
      </c>
      <c r="F2006">
        <v>2.96</v>
      </c>
      <c r="H2006" t="s">
        <v>1183</v>
      </c>
    </row>
    <row r="2007" spans="1:8" x14ac:dyDescent="0.25">
      <c r="A2007">
        <v>7457</v>
      </c>
      <c r="B2007" t="s">
        <v>71</v>
      </c>
      <c r="C2007">
        <v>240</v>
      </c>
      <c r="D2007" s="404">
        <v>45181</v>
      </c>
      <c r="E2007" t="s">
        <v>2936</v>
      </c>
      <c r="F2007">
        <v>2.96</v>
      </c>
      <c r="H2007" t="s">
        <v>1183</v>
      </c>
    </row>
    <row r="2008" spans="1:8" x14ac:dyDescent="0.25">
      <c r="A2008">
        <v>7457</v>
      </c>
      <c r="B2008" t="s">
        <v>71</v>
      </c>
      <c r="C2008">
        <v>240</v>
      </c>
      <c r="D2008" s="404">
        <v>45035</v>
      </c>
      <c r="E2008" t="s">
        <v>2937</v>
      </c>
      <c r="F2008">
        <v>3.7</v>
      </c>
      <c r="H2008" t="s">
        <v>1183</v>
      </c>
    </row>
    <row r="2009" spans="1:8" x14ac:dyDescent="0.25">
      <c r="A2009">
        <v>7457</v>
      </c>
      <c r="B2009" t="s">
        <v>71</v>
      </c>
      <c r="C2009">
        <v>240</v>
      </c>
      <c r="D2009" s="404">
        <v>45063</v>
      </c>
      <c r="E2009" t="s">
        <v>2937</v>
      </c>
      <c r="F2009">
        <v>3.7</v>
      </c>
      <c r="H2009" t="s">
        <v>1183</v>
      </c>
    </row>
    <row r="2010" spans="1:8" x14ac:dyDescent="0.25">
      <c r="A2010">
        <v>7457</v>
      </c>
      <c r="B2010" t="s">
        <v>71</v>
      </c>
      <c r="C2010">
        <v>240</v>
      </c>
      <c r="D2010" s="404">
        <v>45071</v>
      </c>
      <c r="E2010" t="s">
        <v>2937</v>
      </c>
      <c r="F2010">
        <v>3.7</v>
      </c>
      <c r="H2010" t="s">
        <v>1183</v>
      </c>
    </row>
    <row r="2011" spans="1:8" x14ac:dyDescent="0.25">
      <c r="A2011">
        <v>7457</v>
      </c>
      <c r="B2011" t="s">
        <v>71</v>
      </c>
      <c r="C2011">
        <v>240</v>
      </c>
      <c r="D2011" s="404">
        <v>45118</v>
      </c>
      <c r="E2011" t="s">
        <v>2937</v>
      </c>
      <c r="F2011">
        <v>3.7</v>
      </c>
      <c r="H2011" t="s">
        <v>1183</v>
      </c>
    </row>
    <row r="2012" spans="1:8" x14ac:dyDescent="0.25">
      <c r="A2012">
        <v>7457</v>
      </c>
      <c r="B2012" t="s">
        <v>71</v>
      </c>
      <c r="C2012">
        <v>240</v>
      </c>
      <c r="D2012" s="404">
        <v>45133</v>
      </c>
      <c r="E2012" t="s">
        <v>2937</v>
      </c>
      <c r="F2012">
        <v>3.7</v>
      </c>
      <c r="H2012" t="s">
        <v>1183</v>
      </c>
    </row>
    <row r="2013" spans="1:8" x14ac:dyDescent="0.25">
      <c r="A2013">
        <v>7457</v>
      </c>
      <c r="B2013" t="s">
        <v>71</v>
      </c>
      <c r="C2013">
        <v>240</v>
      </c>
      <c r="D2013" s="404">
        <v>45134</v>
      </c>
      <c r="E2013" t="s">
        <v>2937</v>
      </c>
      <c r="F2013">
        <v>3.7</v>
      </c>
      <c r="H2013" t="s">
        <v>1183</v>
      </c>
    </row>
    <row r="2014" spans="1:8" x14ac:dyDescent="0.25">
      <c r="A2014">
        <v>7457</v>
      </c>
      <c r="B2014" t="s">
        <v>71</v>
      </c>
      <c r="C2014">
        <v>240</v>
      </c>
      <c r="D2014" s="404">
        <v>45153</v>
      </c>
      <c r="E2014" t="s">
        <v>2937</v>
      </c>
      <c r="F2014">
        <v>3.7</v>
      </c>
      <c r="H2014" t="s">
        <v>1183</v>
      </c>
    </row>
    <row r="2015" spans="1:8" x14ac:dyDescent="0.25">
      <c r="A2015">
        <v>7457</v>
      </c>
      <c r="B2015" t="s">
        <v>71</v>
      </c>
      <c r="C2015">
        <v>240</v>
      </c>
      <c r="D2015" s="404">
        <v>45153</v>
      </c>
      <c r="E2015" t="s">
        <v>2937</v>
      </c>
      <c r="F2015">
        <v>3.7</v>
      </c>
      <c r="H2015" t="s">
        <v>1183</v>
      </c>
    </row>
    <row r="2016" spans="1:8" x14ac:dyDescent="0.25">
      <c r="A2016">
        <v>7457</v>
      </c>
      <c r="B2016" t="s">
        <v>71</v>
      </c>
      <c r="C2016">
        <v>240</v>
      </c>
      <c r="D2016" s="404">
        <v>44992</v>
      </c>
      <c r="E2016" t="s">
        <v>2938</v>
      </c>
      <c r="F2016">
        <v>4.4400000000000004</v>
      </c>
      <c r="H2016" t="s">
        <v>1183</v>
      </c>
    </row>
    <row r="2017" spans="1:8" x14ac:dyDescent="0.25">
      <c r="A2017">
        <v>7457</v>
      </c>
      <c r="B2017" t="s">
        <v>71</v>
      </c>
      <c r="C2017">
        <v>240</v>
      </c>
      <c r="D2017" s="404">
        <v>45015</v>
      </c>
      <c r="E2017" t="s">
        <v>2938</v>
      </c>
      <c r="F2017">
        <v>4.4400000000000004</v>
      </c>
      <c r="H2017" t="s">
        <v>1183</v>
      </c>
    </row>
    <row r="2018" spans="1:8" x14ac:dyDescent="0.25">
      <c r="A2018">
        <v>7457</v>
      </c>
      <c r="B2018" t="s">
        <v>71</v>
      </c>
      <c r="C2018">
        <v>240</v>
      </c>
      <c r="D2018" s="404">
        <v>45055</v>
      </c>
      <c r="E2018" t="s">
        <v>2938</v>
      </c>
      <c r="F2018">
        <v>4.4400000000000004</v>
      </c>
      <c r="H2018" t="s">
        <v>1183</v>
      </c>
    </row>
    <row r="2019" spans="1:8" x14ac:dyDescent="0.25">
      <c r="A2019">
        <v>7457</v>
      </c>
      <c r="B2019" t="s">
        <v>71</v>
      </c>
      <c r="C2019">
        <v>240</v>
      </c>
      <c r="D2019" s="404">
        <v>45069</v>
      </c>
      <c r="E2019" t="s">
        <v>2938</v>
      </c>
      <c r="F2019">
        <v>4.4400000000000004</v>
      </c>
      <c r="H2019" t="s">
        <v>1183</v>
      </c>
    </row>
    <row r="2020" spans="1:8" x14ac:dyDescent="0.25">
      <c r="A2020">
        <v>7457</v>
      </c>
      <c r="B2020" t="s">
        <v>71</v>
      </c>
      <c r="C2020">
        <v>240</v>
      </c>
      <c r="D2020" s="404">
        <v>45070</v>
      </c>
      <c r="E2020" t="s">
        <v>2938</v>
      </c>
      <c r="F2020">
        <v>4.4400000000000004</v>
      </c>
      <c r="H2020" t="s">
        <v>1183</v>
      </c>
    </row>
    <row r="2021" spans="1:8" x14ac:dyDescent="0.25">
      <c r="A2021">
        <v>7457</v>
      </c>
      <c r="B2021" t="s">
        <v>71</v>
      </c>
      <c r="C2021">
        <v>240</v>
      </c>
      <c r="D2021" s="404">
        <v>45119</v>
      </c>
      <c r="E2021" t="s">
        <v>2938</v>
      </c>
      <c r="F2021">
        <v>4.4400000000000004</v>
      </c>
      <c r="H2021" t="s">
        <v>1183</v>
      </c>
    </row>
    <row r="2022" spans="1:8" x14ac:dyDescent="0.25">
      <c r="A2022">
        <v>7457</v>
      </c>
      <c r="B2022" t="s">
        <v>71</v>
      </c>
      <c r="C2022">
        <v>240</v>
      </c>
      <c r="D2022" s="404">
        <v>45126</v>
      </c>
      <c r="E2022" t="s">
        <v>2938</v>
      </c>
      <c r="F2022">
        <v>4.4400000000000004</v>
      </c>
      <c r="H2022" t="s">
        <v>1183</v>
      </c>
    </row>
    <row r="2023" spans="1:8" x14ac:dyDescent="0.25">
      <c r="A2023">
        <v>7457</v>
      </c>
      <c r="B2023" t="s">
        <v>71</v>
      </c>
      <c r="C2023">
        <v>240</v>
      </c>
      <c r="D2023" s="404">
        <v>45140</v>
      </c>
      <c r="E2023" t="s">
        <v>2938</v>
      </c>
      <c r="F2023">
        <v>4.4400000000000004</v>
      </c>
      <c r="H2023" t="s">
        <v>1183</v>
      </c>
    </row>
    <row r="2024" spans="1:8" x14ac:dyDescent="0.25">
      <c r="A2024">
        <v>7457</v>
      </c>
      <c r="B2024" t="s">
        <v>71</v>
      </c>
      <c r="C2024">
        <v>240</v>
      </c>
      <c r="D2024" s="404">
        <v>45140</v>
      </c>
      <c r="E2024" t="s">
        <v>2938</v>
      </c>
      <c r="F2024">
        <v>4.4400000000000004</v>
      </c>
      <c r="H2024" t="s">
        <v>1183</v>
      </c>
    </row>
    <row r="2025" spans="1:8" x14ac:dyDescent="0.25">
      <c r="A2025">
        <v>7457</v>
      </c>
      <c r="B2025" t="s">
        <v>71</v>
      </c>
      <c r="C2025">
        <v>240</v>
      </c>
      <c r="D2025" s="404">
        <v>45141</v>
      </c>
      <c r="E2025" t="s">
        <v>2938</v>
      </c>
      <c r="F2025">
        <v>4.4400000000000004</v>
      </c>
      <c r="H2025" t="s">
        <v>1183</v>
      </c>
    </row>
    <row r="2026" spans="1:8" x14ac:dyDescent="0.25">
      <c r="A2026">
        <v>7457</v>
      </c>
      <c r="B2026" t="s">
        <v>71</v>
      </c>
      <c r="C2026">
        <v>240</v>
      </c>
      <c r="D2026" s="404">
        <v>45148</v>
      </c>
      <c r="E2026" t="s">
        <v>2938</v>
      </c>
      <c r="F2026">
        <v>4.4400000000000004</v>
      </c>
      <c r="H2026" t="s">
        <v>1183</v>
      </c>
    </row>
    <row r="2027" spans="1:8" x14ac:dyDescent="0.25">
      <c r="A2027">
        <v>7457</v>
      </c>
      <c r="B2027" t="s">
        <v>71</v>
      </c>
      <c r="C2027">
        <v>240</v>
      </c>
      <c r="D2027" s="404">
        <v>45152</v>
      </c>
      <c r="E2027" t="s">
        <v>2938</v>
      </c>
      <c r="F2027">
        <v>4.4400000000000004</v>
      </c>
      <c r="H2027" t="s">
        <v>1183</v>
      </c>
    </row>
    <row r="2028" spans="1:8" x14ac:dyDescent="0.25">
      <c r="A2028">
        <v>7457</v>
      </c>
      <c r="B2028" t="s">
        <v>71</v>
      </c>
      <c r="C2028">
        <v>240</v>
      </c>
      <c r="D2028" s="404">
        <v>45159</v>
      </c>
      <c r="E2028" t="s">
        <v>2938</v>
      </c>
      <c r="F2028">
        <v>4.4400000000000004</v>
      </c>
      <c r="H2028" t="s">
        <v>1183</v>
      </c>
    </row>
    <row r="2029" spans="1:8" x14ac:dyDescent="0.25">
      <c r="A2029">
        <v>7457</v>
      </c>
      <c r="B2029" t="s">
        <v>71</v>
      </c>
      <c r="C2029">
        <v>240</v>
      </c>
      <c r="D2029" s="404">
        <v>45174</v>
      </c>
      <c r="E2029" t="s">
        <v>2938</v>
      </c>
      <c r="F2029">
        <v>4.4400000000000004</v>
      </c>
      <c r="H2029" t="s">
        <v>1183</v>
      </c>
    </row>
    <row r="2030" spans="1:8" x14ac:dyDescent="0.25">
      <c r="A2030">
        <v>7457</v>
      </c>
      <c r="B2030" t="s">
        <v>71</v>
      </c>
      <c r="C2030">
        <v>240</v>
      </c>
      <c r="D2030" s="404">
        <v>45175</v>
      </c>
      <c r="E2030" t="s">
        <v>2938</v>
      </c>
      <c r="F2030">
        <v>4.4400000000000004</v>
      </c>
      <c r="H2030" t="s">
        <v>1183</v>
      </c>
    </row>
    <row r="2031" spans="1:8" x14ac:dyDescent="0.25">
      <c r="A2031">
        <v>7457</v>
      </c>
      <c r="B2031" t="s">
        <v>71</v>
      </c>
      <c r="C2031">
        <v>240</v>
      </c>
      <c r="D2031" s="404">
        <v>44986</v>
      </c>
      <c r="E2031" t="s">
        <v>2939</v>
      </c>
      <c r="F2031">
        <v>4.8099999999999996</v>
      </c>
      <c r="H2031" t="s">
        <v>1183</v>
      </c>
    </row>
    <row r="2032" spans="1:8" x14ac:dyDescent="0.25">
      <c r="A2032">
        <v>7457</v>
      </c>
      <c r="B2032" t="s">
        <v>71</v>
      </c>
      <c r="C2032">
        <v>240</v>
      </c>
      <c r="D2032" s="404">
        <v>44991</v>
      </c>
      <c r="E2032" t="s">
        <v>2939</v>
      </c>
      <c r="F2032">
        <v>4.8099999999999996</v>
      </c>
      <c r="H2032" t="s">
        <v>1183</v>
      </c>
    </row>
    <row r="2033" spans="1:8" x14ac:dyDescent="0.25">
      <c r="A2033">
        <v>7457</v>
      </c>
      <c r="B2033" t="s">
        <v>71</v>
      </c>
      <c r="C2033">
        <v>240</v>
      </c>
      <c r="D2033" s="404">
        <v>45007</v>
      </c>
      <c r="E2033" t="s">
        <v>2939</v>
      </c>
      <c r="F2033">
        <v>4.8099999999999996</v>
      </c>
      <c r="H2033" t="s">
        <v>1183</v>
      </c>
    </row>
    <row r="2034" spans="1:8" x14ac:dyDescent="0.25">
      <c r="A2034">
        <v>7457</v>
      </c>
      <c r="B2034" t="s">
        <v>71</v>
      </c>
      <c r="C2034">
        <v>240</v>
      </c>
      <c r="D2034" s="404">
        <v>45008</v>
      </c>
      <c r="E2034" t="s">
        <v>2939</v>
      </c>
      <c r="F2034">
        <v>4.8099999999999996</v>
      </c>
      <c r="H2034" t="s">
        <v>1183</v>
      </c>
    </row>
    <row r="2035" spans="1:8" x14ac:dyDescent="0.25">
      <c r="A2035">
        <v>7457</v>
      </c>
      <c r="B2035" t="s">
        <v>71</v>
      </c>
      <c r="C2035">
        <v>240</v>
      </c>
      <c r="D2035" s="404">
        <v>45056</v>
      </c>
      <c r="E2035" t="s">
        <v>2939</v>
      </c>
      <c r="F2035">
        <v>4.8099999999999996</v>
      </c>
      <c r="H2035" t="s">
        <v>1183</v>
      </c>
    </row>
    <row r="2036" spans="1:8" x14ac:dyDescent="0.25">
      <c r="A2036">
        <v>7457</v>
      </c>
      <c r="B2036" t="s">
        <v>71</v>
      </c>
      <c r="C2036">
        <v>240</v>
      </c>
      <c r="D2036" s="404">
        <v>45062</v>
      </c>
      <c r="E2036" t="s">
        <v>2939</v>
      </c>
      <c r="F2036">
        <v>4.8099999999999996</v>
      </c>
      <c r="H2036" t="s">
        <v>1183</v>
      </c>
    </row>
    <row r="2037" spans="1:8" x14ac:dyDescent="0.25">
      <c r="A2037">
        <v>7457</v>
      </c>
      <c r="B2037" t="s">
        <v>71</v>
      </c>
      <c r="C2037">
        <v>240</v>
      </c>
      <c r="D2037" s="404">
        <v>45069</v>
      </c>
      <c r="E2037" t="s">
        <v>2939</v>
      </c>
      <c r="F2037">
        <v>4.8099999999999996</v>
      </c>
      <c r="H2037" t="s">
        <v>1183</v>
      </c>
    </row>
    <row r="2038" spans="1:8" x14ac:dyDescent="0.25">
      <c r="A2038">
        <v>7457</v>
      </c>
      <c r="B2038" t="s">
        <v>71</v>
      </c>
      <c r="C2038">
        <v>240</v>
      </c>
      <c r="D2038" s="404">
        <v>45069</v>
      </c>
      <c r="E2038" t="s">
        <v>2939</v>
      </c>
      <c r="F2038">
        <v>4.8099999999999996</v>
      </c>
      <c r="H2038" t="s">
        <v>1183</v>
      </c>
    </row>
    <row r="2039" spans="1:8" x14ac:dyDescent="0.25">
      <c r="A2039">
        <v>7457</v>
      </c>
      <c r="B2039" t="s">
        <v>71</v>
      </c>
      <c r="C2039">
        <v>240</v>
      </c>
      <c r="D2039" s="404">
        <v>45076</v>
      </c>
      <c r="E2039" t="s">
        <v>2939</v>
      </c>
      <c r="F2039">
        <v>4.8099999999999996</v>
      </c>
      <c r="H2039" t="s">
        <v>1183</v>
      </c>
    </row>
    <row r="2040" spans="1:8" x14ac:dyDescent="0.25">
      <c r="A2040">
        <v>7457</v>
      </c>
      <c r="B2040" t="s">
        <v>71</v>
      </c>
      <c r="C2040">
        <v>240</v>
      </c>
      <c r="D2040" s="404">
        <v>45111</v>
      </c>
      <c r="E2040" t="s">
        <v>2939</v>
      </c>
      <c r="F2040">
        <v>4.8099999999999996</v>
      </c>
      <c r="H2040" t="s">
        <v>1183</v>
      </c>
    </row>
    <row r="2041" spans="1:8" x14ac:dyDescent="0.25">
      <c r="A2041">
        <v>7457</v>
      </c>
      <c r="B2041" t="s">
        <v>71</v>
      </c>
      <c r="C2041">
        <v>240</v>
      </c>
      <c r="D2041" s="404">
        <v>45189</v>
      </c>
      <c r="E2041" t="s">
        <v>2939</v>
      </c>
      <c r="F2041">
        <v>4.8099999999999996</v>
      </c>
      <c r="H2041" t="s">
        <v>1183</v>
      </c>
    </row>
    <row r="2042" spans="1:8" x14ac:dyDescent="0.25">
      <c r="A2042">
        <v>7457</v>
      </c>
      <c r="B2042" t="s">
        <v>71</v>
      </c>
      <c r="C2042">
        <v>240</v>
      </c>
      <c r="D2042" s="404">
        <v>44987</v>
      </c>
      <c r="E2042" t="s">
        <v>2940</v>
      </c>
      <c r="F2042">
        <v>5.55</v>
      </c>
      <c r="H2042" t="s">
        <v>1183</v>
      </c>
    </row>
    <row r="2043" spans="1:8" x14ac:dyDescent="0.25">
      <c r="A2043">
        <v>7457</v>
      </c>
      <c r="B2043" t="s">
        <v>71</v>
      </c>
      <c r="C2043">
        <v>240</v>
      </c>
      <c r="D2043" s="404">
        <v>45007</v>
      </c>
      <c r="E2043" t="s">
        <v>2940</v>
      </c>
      <c r="F2043">
        <v>5.55</v>
      </c>
      <c r="H2043" t="s">
        <v>1183</v>
      </c>
    </row>
    <row r="2044" spans="1:8" x14ac:dyDescent="0.25">
      <c r="A2044">
        <v>7457</v>
      </c>
      <c r="B2044" t="s">
        <v>71</v>
      </c>
      <c r="C2044">
        <v>240</v>
      </c>
      <c r="D2044" s="404">
        <v>45015</v>
      </c>
      <c r="E2044" t="s">
        <v>2940</v>
      </c>
      <c r="F2044">
        <v>5.55</v>
      </c>
      <c r="H2044" t="s">
        <v>1183</v>
      </c>
    </row>
    <row r="2045" spans="1:8" x14ac:dyDescent="0.25">
      <c r="A2045">
        <v>7457</v>
      </c>
      <c r="B2045" t="s">
        <v>71</v>
      </c>
      <c r="C2045">
        <v>240</v>
      </c>
      <c r="D2045" s="404">
        <v>45040</v>
      </c>
      <c r="E2045" t="s">
        <v>2940</v>
      </c>
      <c r="F2045">
        <v>5.55</v>
      </c>
      <c r="H2045" t="s">
        <v>1183</v>
      </c>
    </row>
    <row r="2046" spans="1:8" x14ac:dyDescent="0.25">
      <c r="A2046">
        <v>7457</v>
      </c>
      <c r="B2046" t="s">
        <v>71</v>
      </c>
      <c r="C2046">
        <v>240</v>
      </c>
      <c r="D2046" s="404">
        <v>45056</v>
      </c>
      <c r="E2046" t="s">
        <v>2940</v>
      </c>
      <c r="F2046">
        <v>5.55</v>
      </c>
      <c r="H2046" t="s">
        <v>1183</v>
      </c>
    </row>
    <row r="2047" spans="1:8" x14ac:dyDescent="0.25">
      <c r="A2047">
        <v>7457</v>
      </c>
      <c r="B2047" t="s">
        <v>71</v>
      </c>
      <c r="C2047">
        <v>240</v>
      </c>
      <c r="D2047" s="404">
        <v>45069</v>
      </c>
      <c r="E2047" t="s">
        <v>2940</v>
      </c>
      <c r="F2047">
        <v>5.55</v>
      </c>
      <c r="H2047" t="s">
        <v>1183</v>
      </c>
    </row>
    <row r="2048" spans="1:8" x14ac:dyDescent="0.25">
      <c r="A2048">
        <v>7457</v>
      </c>
      <c r="B2048" t="s">
        <v>71</v>
      </c>
      <c r="C2048">
        <v>240</v>
      </c>
      <c r="D2048" s="404">
        <v>45085</v>
      </c>
      <c r="E2048" t="s">
        <v>2940</v>
      </c>
      <c r="F2048">
        <v>5.55</v>
      </c>
      <c r="H2048" t="s">
        <v>1183</v>
      </c>
    </row>
    <row r="2049" spans="1:8" x14ac:dyDescent="0.25">
      <c r="A2049">
        <v>7457</v>
      </c>
      <c r="B2049" t="s">
        <v>71</v>
      </c>
      <c r="C2049">
        <v>240</v>
      </c>
      <c r="D2049" s="404">
        <v>45111</v>
      </c>
      <c r="E2049" t="s">
        <v>2940</v>
      </c>
      <c r="F2049">
        <v>5.55</v>
      </c>
      <c r="H2049" t="s">
        <v>1183</v>
      </c>
    </row>
    <row r="2050" spans="1:8" x14ac:dyDescent="0.25">
      <c r="A2050">
        <v>7457</v>
      </c>
      <c r="B2050" t="s">
        <v>71</v>
      </c>
      <c r="C2050">
        <v>240</v>
      </c>
      <c r="D2050" s="404">
        <v>45146</v>
      </c>
      <c r="E2050" t="s">
        <v>2940</v>
      </c>
      <c r="F2050">
        <v>5.55</v>
      </c>
      <c r="H2050" t="s">
        <v>1183</v>
      </c>
    </row>
    <row r="2051" spans="1:8" x14ac:dyDescent="0.25">
      <c r="A2051">
        <v>7457</v>
      </c>
      <c r="B2051" t="s">
        <v>71</v>
      </c>
      <c r="C2051">
        <v>240</v>
      </c>
      <c r="D2051" s="404">
        <v>45167</v>
      </c>
      <c r="E2051" t="s">
        <v>2940</v>
      </c>
      <c r="F2051">
        <v>5.55</v>
      </c>
      <c r="H2051" t="s">
        <v>1183</v>
      </c>
    </row>
    <row r="2052" spans="1:8" x14ac:dyDescent="0.25">
      <c r="A2052">
        <v>7457</v>
      </c>
      <c r="B2052" t="s">
        <v>71</v>
      </c>
      <c r="C2052">
        <v>240</v>
      </c>
      <c r="D2052" s="404">
        <v>45169</v>
      </c>
      <c r="E2052" t="s">
        <v>2940</v>
      </c>
      <c r="F2052">
        <v>5.55</v>
      </c>
      <c r="H2052" t="s">
        <v>1183</v>
      </c>
    </row>
    <row r="2053" spans="1:8" x14ac:dyDescent="0.25">
      <c r="A2053">
        <v>7457</v>
      </c>
      <c r="B2053" t="s">
        <v>71</v>
      </c>
      <c r="C2053">
        <v>240</v>
      </c>
      <c r="D2053" s="404">
        <v>45006</v>
      </c>
      <c r="E2053" t="s">
        <v>2941</v>
      </c>
      <c r="F2053">
        <v>6.29</v>
      </c>
      <c r="H2053" t="s">
        <v>1183</v>
      </c>
    </row>
    <row r="2054" spans="1:8" x14ac:dyDescent="0.25">
      <c r="A2054">
        <v>7457</v>
      </c>
      <c r="B2054" t="s">
        <v>71</v>
      </c>
      <c r="C2054">
        <v>240</v>
      </c>
      <c r="D2054" s="404">
        <v>45061</v>
      </c>
      <c r="E2054" t="s">
        <v>2941</v>
      </c>
      <c r="F2054">
        <v>6.29</v>
      </c>
      <c r="H2054" t="s">
        <v>1183</v>
      </c>
    </row>
    <row r="2055" spans="1:8" x14ac:dyDescent="0.25">
      <c r="A2055">
        <v>7457</v>
      </c>
      <c r="B2055" t="s">
        <v>71</v>
      </c>
      <c r="C2055">
        <v>240</v>
      </c>
      <c r="D2055" s="404">
        <v>45099</v>
      </c>
      <c r="E2055" t="s">
        <v>2941</v>
      </c>
      <c r="F2055">
        <v>6.29</v>
      </c>
      <c r="H2055" t="s">
        <v>1183</v>
      </c>
    </row>
    <row r="2056" spans="1:8" x14ac:dyDescent="0.25">
      <c r="A2056">
        <v>7457</v>
      </c>
      <c r="B2056" t="s">
        <v>71</v>
      </c>
      <c r="C2056">
        <v>240</v>
      </c>
      <c r="D2056" s="404">
        <v>45148</v>
      </c>
      <c r="E2056" t="s">
        <v>2941</v>
      </c>
      <c r="F2056">
        <v>6.29</v>
      </c>
      <c r="H2056" t="s">
        <v>1183</v>
      </c>
    </row>
    <row r="2057" spans="1:8" x14ac:dyDescent="0.25">
      <c r="A2057">
        <v>7457</v>
      </c>
      <c r="B2057" t="s">
        <v>71</v>
      </c>
      <c r="C2057">
        <v>240</v>
      </c>
      <c r="D2057" s="404">
        <v>45176</v>
      </c>
      <c r="E2057" t="s">
        <v>2941</v>
      </c>
      <c r="F2057">
        <v>6.29</v>
      </c>
      <c r="H2057" t="s">
        <v>1183</v>
      </c>
    </row>
    <row r="2058" spans="1:8" x14ac:dyDescent="0.25">
      <c r="A2058">
        <v>7457</v>
      </c>
      <c r="B2058" t="s">
        <v>71</v>
      </c>
      <c r="C2058">
        <v>240</v>
      </c>
      <c r="D2058" s="404">
        <v>44994</v>
      </c>
      <c r="E2058" t="s">
        <v>2942</v>
      </c>
      <c r="F2058">
        <v>6.66</v>
      </c>
      <c r="H2058" t="s">
        <v>1183</v>
      </c>
    </row>
    <row r="2059" spans="1:8" x14ac:dyDescent="0.25">
      <c r="A2059">
        <v>7457</v>
      </c>
      <c r="B2059" t="s">
        <v>71</v>
      </c>
      <c r="C2059">
        <v>240</v>
      </c>
      <c r="D2059" s="404">
        <v>45110</v>
      </c>
      <c r="E2059" t="s">
        <v>2942</v>
      </c>
      <c r="F2059">
        <v>6.66</v>
      </c>
      <c r="H2059" t="s">
        <v>1183</v>
      </c>
    </row>
    <row r="2060" spans="1:8" x14ac:dyDescent="0.25">
      <c r="A2060">
        <v>7457</v>
      </c>
      <c r="B2060" t="s">
        <v>71</v>
      </c>
      <c r="C2060">
        <v>240</v>
      </c>
      <c r="D2060" s="404">
        <v>45175</v>
      </c>
      <c r="E2060" t="s">
        <v>2942</v>
      </c>
      <c r="F2060">
        <v>6.66</v>
      </c>
      <c r="H2060" t="s">
        <v>1183</v>
      </c>
    </row>
    <row r="2061" spans="1:8" x14ac:dyDescent="0.25">
      <c r="A2061">
        <v>7457</v>
      </c>
      <c r="B2061" t="s">
        <v>71</v>
      </c>
      <c r="C2061">
        <v>240</v>
      </c>
      <c r="D2061" s="404">
        <v>45190</v>
      </c>
      <c r="E2061" t="s">
        <v>2942</v>
      </c>
      <c r="F2061">
        <v>6.66</v>
      </c>
      <c r="H2061" t="s">
        <v>1183</v>
      </c>
    </row>
    <row r="2062" spans="1:8" x14ac:dyDescent="0.25">
      <c r="A2062">
        <v>7457</v>
      </c>
      <c r="B2062" t="s">
        <v>71</v>
      </c>
      <c r="C2062">
        <v>240</v>
      </c>
      <c r="D2062" s="404">
        <v>44986</v>
      </c>
      <c r="E2062" t="s">
        <v>2943</v>
      </c>
      <c r="F2062">
        <v>7.4</v>
      </c>
      <c r="H2062" t="s">
        <v>1183</v>
      </c>
    </row>
    <row r="2063" spans="1:8" x14ac:dyDescent="0.25">
      <c r="A2063">
        <v>7457</v>
      </c>
      <c r="B2063" t="s">
        <v>71</v>
      </c>
      <c r="C2063">
        <v>240</v>
      </c>
      <c r="D2063" s="404">
        <v>44987</v>
      </c>
      <c r="E2063" t="s">
        <v>2943</v>
      </c>
      <c r="F2063">
        <v>7.4</v>
      </c>
      <c r="H2063" t="s">
        <v>1183</v>
      </c>
    </row>
    <row r="2064" spans="1:8" x14ac:dyDescent="0.25">
      <c r="A2064">
        <v>7457</v>
      </c>
      <c r="B2064" t="s">
        <v>71</v>
      </c>
      <c r="C2064">
        <v>240</v>
      </c>
      <c r="D2064" s="404">
        <v>44999</v>
      </c>
      <c r="E2064" t="s">
        <v>2943</v>
      </c>
      <c r="F2064">
        <v>7.4</v>
      </c>
      <c r="H2064" t="s">
        <v>1183</v>
      </c>
    </row>
    <row r="2065" spans="1:8" x14ac:dyDescent="0.25">
      <c r="A2065">
        <v>7457</v>
      </c>
      <c r="B2065" t="s">
        <v>71</v>
      </c>
      <c r="C2065">
        <v>240</v>
      </c>
      <c r="D2065" s="404">
        <v>45007</v>
      </c>
      <c r="E2065" t="s">
        <v>2943</v>
      </c>
      <c r="F2065">
        <v>7.4</v>
      </c>
      <c r="H2065" t="s">
        <v>1183</v>
      </c>
    </row>
    <row r="2066" spans="1:8" x14ac:dyDescent="0.25">
      <c r="A2066">
        <v>7457</v>
      </c>
      <c r="B2066" t="s">
        <v>71</v>
      </c>
      <c r="C2066">
        <v>240</v>
      </c>
      <c r="D2066" s="404">
        <v>45043</v>
      </c>
      <c r="E2066" t="s">
        <v>2943</v>
      </c>
      <c r="F2066">
        <v>7.4</v>
      </c>
      <c r="H2066" t="s">
        <v>1183</v>
      </c>
    </row>
    <row r="2067" spans="1:8" x14ac:dyDescent="0.25">
      <c r="A2067">
        <v>7457</v>
      </c>
      <c r="B2067" t="s">
        <v>71</v>
      </c>
      <c r="C2067">
        <v>240</v>
      </c>
      <c r="D2067" s="404">
        <v>45062</v>
      </c>
      <c r="E2067" t="s">
        <v>2943</v>
      </c>
      <c r="F2067">
        <v>7.4</v>
      </c>
      <c r="H2067" t="s">
        <v>1183</v>
      </c>
    </row>
    <row r="2068" spans="1:8" x14ac:dyDescent="0.25">
      <c r="A2068">
        <v>7457</v>
      </c>
      <c r="B2068" t="s">
        <v>71</v>
      </c>
      <c r="C2068">
        <v>240</v>
      </c>
      <c r="D2068" s="404">
        <v>45119</v>
      </c>
      <c r="E2068" t="s">
        <v>2943</v>
      </c>
      <c r="F2068">
        <v>7.4</v>
      </c>
      <c r="H2068" t="s">
        <v>1183</v>
      </c>
    </row>
    <row r="2069" spans="1:8" x14ac:dyDescent="0.25">
      <c r="A2069">
        <v>7457</v>
      </c>
      <c r="B2069" t="s">
        <v>71</v>
      </c>
      <c r="C2069">
        <v>240</v>
      </c>
      <c r="D2069" s="404">
        <v>45134</v>
      </c>
      <c r="E2069" t="s">
        <v>2943</v>
      </c>
      <c r="F2069">
        <v>7.4</v>
      </c>
      <c r="H2069" t="s">
        <v>1183</v>
      </c>
    </row>
    <row r="2070" spans="1:8" x14ac:dyDescent="0.25">
      <c r="A2070">
        <v>7457</v>
      </c>
      <c r="B2070" t="s">
        <v>71</v>
      </c>
      <c r="C2070">
        <v>240</v>
      </c>
      <c r="D2070" s="404">
        <v>45140</v>
      </c>
      <c r="E2070" t="s">
        <v>2943</v>
      </c>
      <c r="F2070">
        <v>7.4</v>
      </c>
      <c r="H2070" t="s">
        <v>1183</v>
      </c>
    </row>
    <row r="2071" spans="1:8" x14ac:dyDescent="0.25">
      <c r="A2071">
        <v>7457</v>
      </c>
      <c r="B2071" t="s">
        <v>71</v>
      </c>
      <c r="C2071">
        <v>240</v>
      </c>
      <c r="D2071" s="404">
        <v>44993</v>
      </c>
      <c r="E2071" t="s">
        <v>2944</v>
      </c>
      <c r="F2071">
        <v>8.14</v>
      </c>
      <c r="H2071" t="s">
        <v>1183</v>
      </c>
    </row>
    <row r="2072" spans="1:8" x14ac:dyDescent="0.25">
      <c r="A2072">
        <v>7457</v>
      </c>
      <c r="B2072" t="s">
        <v>71</v>
      </c>
      <c r="C2072">
        <v>240</v>
      </c>
      <c r="D2072" s="404">
        <v>45008</v>
      </c>
      <c r="E2072" t="s">
        <v>2944</v>
      </c>
      <c r="F2072">
        <v>8.14</v>
      </c>
      <c r="H2072" t="s">
        <v>1183</v>
      </c>
    </row>
    <row r="2073" spans="1:8" x14ac:dyDescent="0.25">
      <c r="A2073">
        <v>7457</v>
      </c>
      <c r="B2073" t="s">
        <v>71</v>
      </c>
      <c r="C2073">
        <v>240</v>
      </c>
      <c r="D2073" s="404">
        <v>45048</v>
      </c>
      <c r="E2073" t="s">
        <v>2944</v>
      </c>
      <c r="F2073">
        <v>8.14</v>
      </c>
      <c r="H2073" t="s">
        <v>1183</v>
      </c>
    </row>
    <row r="2074" spans="1:8" x14ac:dyDescent="0.25">
      <c r="A2074">
        <v>7457</v>
      </c>
      <c r="B2074" t="s">
        <v>71</v>
      </c>
      <c r="C2074">
        <v>240</v>
      </c>
      <c r="D2074" s="404">
        <v>45118</v>
      </c>
      <c r="E2074" t="s">
        <v>2944</v>
      </c>
      <c r="F2074">
        <v>8.14</v>
      </c>
      <c r="H2074" t="s">
        <v>1183</v>
      </c>
    </row>
    <row r="2075" spans="1:8" x14ac:dyDescent="0.25">
      <c r="A2075">
        <v>7457</v>
      </c>
      <c r="B2075" t="s">
        <v>71</v>
      </c>
      <c r="C2075">
        <v>240</v>
      </c>
      <c r="D2075" s="404">
        <v>45139</v>
      </c>
      <c r="E2075" t="s">
        <v>2944</v>
      </c>
      <c r="F2075">
        <v>8.14</v>
      </c>
      <c r="H2075" t="s">
        <v>1183</v>
      </c>
    </row>
    <row r="2076" spans="1:8" x14ac:dyDescent="0.25">
      <c r="A2076">
        <v>7457</v>
      </c>
      <c r="B2076" t="s">
        <v>71</v>
      </c>
      <c r="C2076">
        <v>240</v>
      </c>
      <c r="D2076" s="404">
        <v>44987</v>
      </c>
      <c r="E2076" t="s">
        <v>2945</v>
      </c>
      <c r="F2076">
        <v>8.51</v>
      </c>
      <c r="H2076" t="s">
        <v>1183</v>
      </c>
    </row>
    <row r="2077" spans="1:8" x14ac:dyDescent="0.25">
      <c r="A2077">
        <v>7457</v>
      </c>
      <c r="B2077" t="s">
        <v>71</v>
      </c>
      <c r="C2077">
        <v>240</v>
      </c>
      <c r="D2077" s="404">
        <v>44991</v>
      </c>
      <c r="E2077" t="s">
        <v>2945</v>
      </c>
      <c r="F2077">
        <v>8.51</v>
      </c>
      <c r="H2077" t="s">
        <v>1183</v>
      </c>
    </row>
    <row r="2078" spans="1:8" x14ac:dyDescent="0.25">
      <c r="A2078">
        <v>7457</v>
      </c>
      <c r="B2078" t="s">
        <v>71</v>
      </c>
      <c r="C2078">
        <v>240</v>
      </c>
      <c r="D2078" s="404">
        <v>44999</v>
      </c>
      <c r="E2078" t="s">
        <v>2945</v>
      </c>
      <c r="F2078">
        <v>8.51</v>
      </c>
      <c r="H2078" t="s">
        <v>1183</v>
      </c>
    </row>
    <row r="2079" spans="1:8" x14ac:dyDescent="0.25">
      <c r="A2079">
        <v>7457</v>
      </c>
      <c r="B2079" t="s">
        <v>71</v>
      </c>
      <c r="C2079">
        <v>240</v>
      </c>
      <c r="D2079" s="404">
        <v>45047</v>
      </c>
      <c r="E2079" t="s">
        <v>2945</v>
      </c>
      <c r="F2079">
        <v>8.51</v>
      </c>
      <c r="H2079" t="s">
        <v>1183</v>
      </c>
    </row>
    <row r="2080" spans="1:8" x14ac:dyDescent="0.25">
      <c r="A2080">
        <v>7457</v>
      </c>
      <c r="B2080" t="s">
        <v>71</v>
      </c>
      <c r="C2080">
        <v>240</v>
      </c>
      <c r="D2080" s="404">
        <v>45099</v>
      </c>
      <c r="E2080" t="s">
        <v>2945</v>
      </c>
      <c r="F2080">
        <v>8.51</v>
      </c>
      <c r="H2080" t="s">
        <v>1183</v>
      </c>
    </row>
    <row r="2081" spans="1:8" x14ac:dyDescent="0.25">
      <c r="A2081">
        <v>7457</v>
      </c>
      <c r="B2081" t="s">
        <v>71</v>
      </c>
      <c r="C2081">
        <v>240</v>
      </c>
      <c r="D2081" s="404">
        <v>45145</v>
      </c>
      <c r="E2081" t="s">
        <v>2945</v>
      </c>
      <c r="F2081">
        <v>8.51</v>
      </c>
      <c r="H2081" t="s">
        <v>1183</v>
      </c>
    </row>
    <row r="2082" spans="1:8" x14ac:dyDescent="0.25">
      <c r="A2082">
        <v>7457</v>
      </c>
      <c r="B2082" t="s">
        <v>71</v>
      </c>
      <c r="C2082">
        <v>240</v>
      </c>
      <c r="D2082" s="404">
        <v>45189</v>
      </c>
      <c r="E2082" t="s">
        <v>2945</v>
      </c>
      <c r="F2082">
        <v>8.51</v>
      </c>
      <c r="H2082" t="s">
        <v>1183</v>
      </c>
    </row>
    <row r="2083" spans="1:8" x14ac:dyDescent="0.25">
      <c r="A2083">
        <v>7457</v>
      </c>
      <c r="B2083" t="s">
        <v>71</v>
      </c>
      <c r="C2083">
        <v>240</v>
      </c>
      <c r="D2083" s="404">
        <v>44986</v>
      </c>
      <c r="E2083" t="s">
        <v>2946</v>
      </c>
      <c r="F2083">
        <v>9.25</v>
      </c>
      <c r="H2083" t="s">
        <v>1183</v>
      </c>
    </row>
    <row r="2084" spans="1:8" x14ac:dyDescent="0.25">
      <c r="A2084">
        <v>7457</v>
      </c>
      <c r="B2084" t="s">
        <v>71</v>
      </c>
      <c r="C2084">
        <v>240</v>
      </c>
      <c r="D2084" s="404">
        <v>44998</v>
      </c>
      <c r="E2084" t="s">
        <v>2946</v>
      </c>
      <c r="F2084">
        <v>9.25</v>
      </c>
      <c r="H2084" t="s">
        <v>1183</v>
      </c>
    </row>
    <row r="2085" spans="1:8" x14ac:dyDescent="0.25">
      <c r="A2085">
        <v>7457</v>
      </c>
      <c r="B2085" t="s">
        <v>71</v>
      </c>
      <c r="C2085">
        <v>240</v>
      </c>
      <c r="D2085" s="404">
        <v>45078</v>
      </c>
      <c r="E2085" t="s">
        <v>2946</v>
      </c>
      <c r="F2085">
        <v>9.25</v>
      </c>
      <c r="H2085" t="s">
        <v>1183</v>
      </c>
    </row>
    <row r="2086" spans="1:8" x14ac:dyDescent="0.25">
      <c r="A2086">
        <v>7457</v>
      </c>
      <c r="B2086" t="s">
        <v>71</v>
      </c>
      <c r="C2086">
        <v>240</v>
      </c>
      <c r="D2086" s="404">
        <v>45124</v>
      </c>
      <c r="E2086" t="s">
        <v>2946</v>
      </c>
      <c r="F2086">
        <v>9.25</v>
      </c>
      <c r="H2086" t="s">
        <v>1183</v>
      </c>
    </row>
    <row r="2087" spans="1:8" x14ac:dyDescent="0.25">
      <c r="A2087">
        <v>7457</v>
      </c>
      <c r="B2087" t="s">
        <v>71</v>
      </c>
      <c r="C2087">
        <v>240</v>
      </c>
      <c r="D2087" s="404">
        <v>45166</v>
      </c>
      <c r="E2087" t="s">
        <v>2946</v>
      </c>
      <c r="F2087">
        <v>9.25</v>
      </c>
      <c r="H2087" t="s">
        <v>1183</v>
      </c>
    </row>
    <row r="2088" spans="1:8" x14ac:dyDescent="0.25">
      <c r="A2088">
        <v>7457</v>
      </c>
      <c r="B2088" t="s">
        <v>71</v>
      </c>
      <c r="C2088">
        <v>240</v>
      </c>
      <c r="D2088" s="404">
        <v>45188</v>
      </c>
      <c r="E2088" t="s">
        <v>2946</v>
      </c>
      <c r="F2088">
        <v>9.25</v>
      </c>
      <c r="H2088" t="s">
        <v>1183</v>
      </c>
    </row>
    <row r="2089" spans="1:8" x14ac:dyDescent="0.25">
      <c r="A2089">
        <v>7457</v>
      </c>
      <c r="B2089" t="s">
        <v>71</v>
      </c>
      <c r="C2089">
        <v>240</v>
      </c>
      <c r="D2089" s="404">
        <v>45190</v>
      </c>
      <c r="E2089" t="s">
        <v>2946</v>
      </c>
      <c r="F2089">
        <v>9.25</v>
      </c>
      <c r="H2089" t="s">
        <v>1183</v>
      </c>
    </row>
    <row r="2090" spans="1:8" x14ac:dyDescent="0.25">
      <c r="A2090">
        <v>7457</v>
      </c>
      <c r="B2090" t="s">
        <v>71</v>
      </c>
      <c r="C2090">
        <v>240</v>
      </c>
      <c r="D2090" s="404">
        <v>45040</v>
      </c>
      <c r="E2090" t="s">
        <v>2947</v>
      </c>
      <c r="F2090">
        <v>9.99</v>
      </c>
      <c r="H2090" t="s">
        <v>1183</v>
      </c>
    </row>
    <row r="2091" spans="1:8" x14ac:dyDescent="0.25">
      <c r="A2091">
        <v>7457</v>
      </c>
      <c r="B2091" t="s">
        <v>71</v>
      </c>
      <c r="C2091">
        <v>240</v>
      </c>
      <c r="D2091" s="404">
        <v>45076</v>
      </c>
      <c r="E2091" t="s">
        <v>2947</v>
      </c>
      <c r="F2091">
        <v>9.99</v>
      </c>
      <c r="H2091" t="s">
        <v>1183</v>
      </c>
    </row>
    <row r="2092" spans="1:8" x14ac:dyDescent="0.25">
      <c r="A2092">
        <v>7457</v>
      </c>
      <c r="B2092" t="s">
        <v>71</v>
      </c>
      <c r="C2092">
        <v>240</v>
      </c>
      <c r="D2092" s="404">
        <v>45078</v>
      </c>
      <c r="E2092" t="s">
        <v>2947</v>
      </c>
      <c r="F2092">
        <v>9.99</v>
      </c>
      <c r="H2092" t="s">
        <v>1183</v>
      </c>
    </row>
    <row r="2093" spans="1:8" x14ac:dyDescent="0.25">
      <c r="A2093">
        <v>7457</v>
      </c>
      <c r="B2093" t="s">
        <v>71</v>
      </c>
      <c r="C2093">
        <v>240</v>
      </c>
      <c r="D2093" s="404">
        <v>45145</v>
      </c>
      <c r="E2093" t="s">
        <v>2947</v>
      </c>
      <c r="F2093">
        <v>9.99</v>
      </c>
      <c r="H2093" t="s">
        <v>1183</v>
      </c>
    </row>
    <row r="2094" spans="1:8" x14ac:dyDescent="0.25">
      <c r="A2094">
        <v>7457</v>
      </c>
      <c r="B2094" t="s">
        <v>71</v>
      </c>
      <c r="C2094">
        <v>240</v>
      </c>
      <c r="D2094" s="404">
        <v>45152</v>
      </c>
      <c r="E2094" t="s">
        <v>2947</v>
      </c>
      <c r="F2094">
        <v>9.99</v>
      </c>
      <c r="H2094" t="s">
        <v>1183</v>
      </c>
    </row>
    <row r="2095" spans="1:8" x14ac:dyDescent="0.25">
      <c r="A2095">
        <v>7457</v>
      </c>
      <c r="B2095" t="s">
        <v>71</v>
      </c>
      <c r="C2095">
        <v>240</v>
      </c>
      <c r="D2095" s="404">
        <v>45168</v>
      </c>
      <c r="E2095" t="s">
        <v>2947</v>
      </c>
      <c r="F2095">
        <v>9.99</v>
      </c>
      <c r="H2095" t="s">
        <v>1183</v>
      </c>
    </row>
    <row r="2096" spans="1:8" x14ac:dyDescent="0.25">
      <c r="A2096">
        <v>7457</v>
      </c>
      <c r="B2096" t="s">
        <v>71</v>
      </c>
      <c r="C2096">
        <v>240</v>
      </c>
      <c r="D2096" s="404">
        <v>45181</v>
      </c>
      <c r="E2096" t="s">
        <v>2947</v>
      </c>
      <c r="F2096">
        <v>9.99</v>
      </c>
      <c r="H2096" t="s">
        <v>1183</v>
      </c>
    </row>
    <row r="2097" spans="1:8" x14ac:dyDescent="0.25">
      <c r="A2097">
        <v>7457</v>
      </c>
      <c r="B2097" t="s">
        <v>71</v>
      </c>
      <c r="C2097">
        <v>240</v>
      </c>
      <c r="D2097" s="404">
        <v>45005</v>
      </c>
      <c r="E2097" t="s">
        <v>2948</v>
      </c>
      <c r="F2097">
        <v>10.36</v>
      </c>
      <c r="H2097" t="s">
        <v>1183</v>
      </c>
    </row>
    <row r="2098" spans="1:8" x14ac:dyDescent="0.25">
      <c r="A2098">
        <v>7457</v>
      </c>
      <c r="B2098" t="s">
        <v>71</v>
      </c>
      <c r="C2098">
        <v>240</v>
      </c>
      <c r="D2098" s="404">
        <v>45012</v>
      </c>
      <c r="E2098" t="s">
        <v>2948</v>
      </c>
      <c r="F2098">
        <v>10.36</v>
      </c>
      <c r="H2098" t="s">
        <v>1183</v>
      </c>
    </row>
    <row r="2099" spans="1:8" x14ac:dyDescent="0.25">
      <c r="A2099">
        <v>7457</v>
      </c>
      <c r="B2099" t="s">
        <v>71</v>
      </c>
      <c r="C2099">
        <v>240</v>
      </c>
      <c r="D2099" s="404">
        <v>45035</v>
      </c>
      <c r="E2099" t="s">
        <v>2948</v>
      </c>
      <c r="F2099">
        <v>10.36</v>
      </c>
      <c r="H2099" t="s">
        <v>1183</v>
      </c>
    </row>
    <row r="2100" spans="1:8" x14ac:dyDescent="0.25">
      <c r="A2100">
        <v>7457</v>
      </c>
      <c r="B2100" t="s">
        <v>71</v>
      </c>
      <c r="C2100">
        <v>240</v>
      </c>
      <c r="D2100" s="404">
        <v>45054</v>
      </c>
      <c r="E2100" t="s">
        <v>2948</v>
      </c>
      <c r="F2100">
        <v>10.36</v>
      </c>
      <c r="H2100" t="s">
        <v>1183</v>
      </c>
    </row>
    <row r="2101" spans="1:8" x14ac:dyDescent="0.25">
      <c r="A2101">
        <v>7457</v>
      </c>
      <c r="B2101" t="s">
        <v>71</v>
      </c>
      <c r="C2101">
        <v>240</v>
      </c>
      <c r="D2101" s="404">
        <v>45071</v>
      </c>
      <c r="E2101" t="s">
        <v>2948</v>
      </c>
      <c r="F2101">
        <v>10.36</v>
      </c>
      <c r="H2101" t="s">
        <v>1183</v>
      </c>
    </row>
    <row r="2102" spans="1:8" x14ac:dyDescent="0.25">
      <c r="A2102">
        <v>7457</v>
      </c>
      <c r="B2102" t="s">
        <v>71</v>
      </c>
      <c r="C2102">
        <v>240</v>
      </c>
      <c r="D2102" s="404">
        <v>45099</v>
      </c>
      <c r="E2102" t="s">
        <v>2948</v>
      </c>
      <c r="F2102">
        <v>10.36</v>
      </c>
      <c r="H2102" t="s">
        <v>1183</v>
      </c>
    </row>
    <row r="2103" spans="1:8" x14ac:dyDescent="0.25">
      <c r="A2103">
        <v>7457</v>
      </c>
      <c r="B2103" t="s">
        <v>71</v>
      </c>
      <c r="C2103">
        <v>240</v>
      </c>
      <c r="D2103" s="404">
        <v>45134</v>
      </c>
      <c r="E2103" t="s">
        <v>2948</v>
      </c>
      <c r="F2103">
        <v>10.36</v>
      </c>
      <c r="H2103" t="s">
        <v>1183</v>
      </c>
    </row>
    <row r="2104" spans="1:8" x14ac:dyDescent="0.25">
      <c r="A2104">
        <v>7457</v>
      </c>
      <c r="B2104" t="s">
        <v>71</v>
      </c>
      <c r="C2104">
        <v>240</v>
      </c>
      <c r="D2104" s="404">
        <v>45134</v>
      </c>
      <c r="E2104" t="s">
        <v>2948</v>
      </c>
      <c r="F2104">
        <v>10.36</v>
      </c>
      <c r="H2104" t="s">
        <v>1183</v>
      </c>
    </row>
    <row r="2105" spans="1:8" x14ac:dyDescent="0.25">
      <c r="A2105">
        <v>7457</v>
      </c>
      <c r="B2105" t="s">
        <v>71</v>
      </c>
      <c r="C2105">
        <v>240</v>
      </c>
      <c r="D2105" s="404">
        <v>45147</v>
      </c>
      <c r="E2105" t="s">
        <v>2948</v>
      </c>
      <c r="F2105">
        <v>10.36</v>
      </c>
      <c r="H2105" t="s">
        <v>1183</v>
      </c>
    </row>
    <row r="2106" spans="1:8" x14ac:dyDescent="0.25">
      <c r="A2106">
        <v>7457</v>
      </c>
      <c r="B2106" t="s">
        <v>71</v>
      </c>
      <c r="C2106">
        <v>240</v>
      </c>
      <c r="D2106" s="404">
        <v>45153</v>
      </c>
      <c r="E2106" t="s">
        <v>2948</v>
      </c>
      <c r="F2106">
        <v>10.36</v>
      </c>
      <c r="H2106" t="s">
        <v>1183</v>
      </c>
    </row>
    <row r="2107" spans="1:8" x14ac:dyDescent="0.25">
      <c r="A2107">
        <v>7457</v>
      </c>
      <c r="B2107" t="s">
        <v>71</v>
      </c>
      <c r="C2107">
        <v>240</v>
      </c>
      <c r="D2107" s="404">
        <v>45181</v>
      </c>
      <c r="E2107" t="s">
        <v>2948</v>
      </c>
      <c r="F2107">
        <v>10.36</v>
      </c>
      <c r="H2107" t="s">
        <v>1183</v>
      </c>
    </row>
    <row r="2108" spans="1:8" x14ac:dyDescent="0.25">
      <c r="A2108">
        <v>7457</v>
      </c>
      <c r="B2108" t="s">
        <v>71</v>
      </c>
      <c r="C2108">
        <v>240</v>
      </c>
      <c r="D2108" s="404">
        <v>45182</v>
      </c>
      <c r="E2108" t="s">
        <v>2948</v>
      </c>
      <c r="F2108">
        <v>10.36</v>
      </c>
      <c r="H2108" t="s">
        <v>1183</v>
      </c>
    </row>
    <row r="2109" spans="1:8" x14ac:dyDescent="0.25">
      <c r="A2109">
        <v>7457</v>
      </c>
      <c r="B2109" t="s">
        <v>71</v>
      </c>
      <c r="C2109">
        <v>240</v>
      </c>
      <c r="D2109" s="404">
        <v>44986</v>
      </c>
      <c r="E2109" t="s">
        <v>2949</v>
      </c>
      <c r="F2109">
        <v>11.1</v>
      </c>
      <c r="H2109" t="s">
        <v>1183</v>
      </c>
    </row>
    <row r="2110" spans="1:8" x14ac:dyDescent="0.25">
      <c r="A2110">
        <v>7457</v>
      </c>
      <c r="B2110" t="s">
        <v>71</v>
      </c>
      <c r="C2110">
        <v>240</v>
      </c>
      <c r="D2110" s="404">
        <v>45057</v>
      </c>
      <c r="E2110" t="s">
        <v>2949</v>
      </c>
      <c r="F2110">
        <v>11.1</v>
      </c>
      <c r="H2110" t="s">
        <v>1183</v>
      </c>
    </row>
    <row r="2111" spans="1:8" x14ac:dyDescent="0.25">
      <c r="A2111">
        <v>7457</v>
      </c>
      <c r="B2111" t="s">
        <v>71</v>
      </c>
      <c r="C2111">
        <v>240</v>
      </c>
      <c r="D2111" s="404">
        <v>45099</v>
      </c>
      <c r="E2111" t="s">
        <v>2949</v>
      </c>
      <c r="F2111">
        <v>11.1</v>
      </c>
      <c r="H2111" t="s">
        <v>1183</v>
      </c>
    </row>
    <row r="2112" spans="1:8" x14ac:dyDescent="0.25">
      <c r="A2112">
        <v>7457</v>
      </c>
      <c r="B2112" t="s">
        <v>71</v>
      </c>
      <c r="C2112">
        <v>240</v>
      </c>
      <c r="D2112" s="404">
        <v>45119</v>
      </c>
      <c r="E2112" t="s">
        <v>2949</v>
      </c>
      <c r="F2112">
        <v>11.1</v>
      </c>
      <c r="H2112" t="s">
        <v>1183</v>
      </c>
    </row>
    <row r="2113" spans="1:8" x14ac:dyDescent="0.25">
      <c r="A2113">
        <v>7457</v>
      </c>
      <c r="B2113" t="s">
        <v>71</v>
      </c>
      <c r="C2113">
        <v>240</v>
      </c>
      <c r="D2113" s="404">
        <v>45119</v>
      </c>
      <c r="E2113" t="s">
        <v>2949</v>
      </c>
      <c r="F2113">
        <v>11.1</v>
      </c>
      <c r="H2113" t="s">
        <v>1183</v>
      </c>
    </row>
    <row r="2114" spans="1:8" x14ac:dyDescent="0.25">
      <c r="A2114">
        <v>7457</v>
      </c>
      <c r="B2114" t="s">
        <v>71</v>
      </c>
      <c r="C2114">
        <v>240</v>
      </c>
      <c r="D2114" s="404">
        <v>45180</v>
      </c>
      <c r="E2114" t="s">
        <v>2949</v>
      </c>
      <c r="F2114">
        <v>11.1</v>
      </c>
      <c r="H2114" t="s">
        <v>1183</v>
      </c>
    </row>
    <row r="2115" spans="1:8" x14ac:dyDescent="0.25">
      <c r="A2115">
        <v>7457</v>
      </c>
      <c r="B2115" t="s">
        <v>71</v>
      </c>
      <c r="C2115">
        <v>240</v>
      </c>
      <c r="D2115" s="404">
        <v>45183</v>
      </c>
      <c r="E2115" t="s">
        <v>2949</v>
      </c>
      <c r="F2115">
        <v>11.1</v>
      </c>
      <c r="H2115" t="s">
        <v>1183</v>
      </c>
    </row>
    <row r="2116" spans="1:8" x14ac:dyDescent="0.25">
      <c r="A2116">
        <v>7457</v>
      </c>
      <c r="B2116" t="s">
        <v>71</v>
      </c>
      <c r="C2116">
        <v>240</v>
      </c>
      <c r="D2116" s="404">
        <v>45055</v>
      </c>
      <c r="E2116" t="s">
        <v>2950</v>
      </c>
      <c r="F2116">
        <v>11.84</v>
      </c>
      <c r="H2116" t="s">
        <v>1183</v>
      </c>
    </row>
    <row r="2117" spans="1:8" x14ac:dyDescent="0.25">
      <c r="A2117">
        <v>7457</v>
      </c>
      <c r="B2117" t="s">
        <v>71</v>
      </c>
      <c r="C2117">
        <v>240</v>
      </c>
      <c r="D2117" s="404">
        <v>45083</v>
      </c>
      <c r="E2117" t="s">
        <v>2950</v>
      </c>
      <c r="F2117">
        <v>11.84</v>
      </c>
      <c r="H2117" t="s">
        <v>1183</v>
      </c>
    </row>
    <row r="2118" spans="1:8" x14ac:dyDescent="0.25">
      <c r="A2118">
        <v>7457</v>
      </c>
      <c r="B2118" t="s">
        <v>71</v>
      </c>
      <c r="C2118">
        <v>240</v>
      </c>
      <c r="D2118" s="404">
        <v>45106</v>
      </c>
      <c r="E2118" t="s">
        <v>2950</v>
      </c>
      <c r="F2118">
        <v>11.84</v>
      </c>
      <c r="H2118" t="s">
        <v>1183</v>
      </c>
    </row>
    <row r="2119" spans="1:8" x14ac:dyDescent="0.25">
      <c r="A2119">
        <v>7457</v>
      </c>
      <c r="B2119" t="s">
        <v>71</v>
      </c>
      <c r="C2119">
        <v>240</v>
      </c>
      <c r="D2119" s="404">
        <v>45113</v>
      </c>
      <c r="E2119" t="s">
        <v>2950</v>
      </c>
      <c r="F2119">
        <v>11.84</v>
      </c>
      <c r="H2119" t="s">
        <v>1183</v>
      </c>
    </row>
    <row r="2120" spans="1:8" x14ac:dyDescent="0.25">
      <c r="A2120">
        <v>7457</v>
      </c>
      <c r="B2120" t="s">
        <v>71</v>
      </c>
      <c r="C2120">
        <v>240</v>
      </c>
      <c r="D2120" s="404">
        <v>45148</v>
      </c>
      <c r="E2120" t="s">
        <v>2950</v>
      </c>
      <c r="F2120">
        <v>11.84</v>
      </c>
      <c r="H2120" t="s">
        <v>1183</v>
      </c>
    </row>
    <row r="2121" spans="1:8" x14ac:dyDescent="0.25">
      <c r="A2121">
        <v>7457</v>
      </c>
      <c r="B2121" t="s">
        <v>71</v>
      </c>
      <c r="C2121">
        <v>240</v>
      </c>
      <c r="D2121" s="404">
        <v>45169</v>
      </c>
      <c r="E2121" t="s">
        <v>2950</v>
      </c>
      <c r="F2121">
        <v>11.84</v>
      </c>
      <c r="H2121" t="s">
        <v>1183</v>
      </c>
    </row>
    <row r="2122" spans="1:8" x14ac:dyDescent="0.25">
      <c r="A2122">
        <v>7457</v>
      </c>
      <c r="B2122" t="s">
        <v>71</v>
      </c>
      <c r="C2122">
        <v>240</v>
      </c>
      <c r="D2122" s="404">
        <v>45013</v>
      </c>
      <c r="E2122" t="s">
        <v>2951</v>
      </c>
      <c r="F2122">
        <v>12.21</v>
      </c>
      <c r="H2122" t="s">
        <v>1183</v>
      </c>
    </row>
    <row r="2123" spans="1:8" x14ac:dyDescent="0.25">
      <c r="A2123">
        <v>7457</v>
      </c>
      <c r="B2123" t="s">
        <v>71</v>
      </c>
      <c r="C2123">
        <v>240</v>
      </c>
      <c r="D2123" s="404">
        <v>45022</v>
      </c>
      <c r="E2123" t="s">
        <v>2951</v>
      </c>
      <c r="F2123">
        <v>12.21</v>
      </c>
      <c r="H2123" t="s">
        <v>1183</v>
      </c>
    </row>
    <row r="2124" spans="1:8" x14ac:dyDescent="0.25">
      <c r="A2124">
        <v>7457</v>
      </c>
      <c r="B2124" t="s">
        <v>71</v>
      </c>
      <c r="C2124">
        <v>240</v>
      </c>
      <c r="D2124" s="404">
        <v>45068</v>
      </c>
      <c r="E2124" t="s">
        <v>2951</v>
      </c>
      <c r="F2124">
        <v>12.21</v>
      </c>
      <c r="H2124" t="s">
        <v>1183</v>
      </c>
    </row>
    <row r="2125" spans="1:8" x14ac:dyDescent="0.25">
      <c r="A2125">
        <v>7457</v>
      </c>
      <c r="B2125" t="s">
        <v>71</v>
      </c>
      <c r="C2125">
        <v>240</v>
      </c>
      <c r="D2125" s="404">
        <v>45076</v>
      </c>
      <c r="E2125" t="s">
        <v>2951</v>
      </c>
      <c r="F2125">
        <v>12.21</v>
      </c>
      <c r="H2125" t="s">
        <v>1183</v>
      </c>
    </row>
    <row r="2126" spans="1:8" x14ac:dyDescent="0.25">
      <c r="A2126">
        <v>7457</v>
      </c>
      <c r="B2126" t="s">
        <v>71</v>
      </c>
      <c r="C2126">
        <v>240</v>
      </c>
      <c r="D2126" s="404">
        <v>45099</v>
      </c>
      <c r="E2126" t="s">
        <v>2951</v>
      </c>
      <c r="F2126">
        <v>12.21</v>
      </c>
      <c r="H2126" t="s">
        <v>1183</v>
      </c>
    </row>
    <row r="2127" spans="1:8" x14ac:dyDescent="0.25">
      <c r="A2127">
        <v>7457</v>
      </c>
      <c r="B2127" t="s">
        <v>71</v>
      </c>
      <c r="C2127">
        <v>240</v>
      </c>
      <c r="D2127" s="404">
        <v>45167</v>
      </c>
      <c r="E2127" t="s">
        <v>2951</v>
      </c>
      <c r="F2127">
        <v>12.21</v>
      </c>
      <c r="H2127" t="s">
        <v>1183</v>
      </c>
    </row>
    <row r="2128" spans="1:8" x14ac:dyDescent="0.25">
      <c r="A2128">
        <v>7457</v>
      </c>
      <c r="B2128" t="s">
        <v>71</v>
      </c>
      <c r="C2128">
        <v>240</v>
      </c>
      <c r="D2128" s="404">
        <v>45180</v>
      </c>
      <c r="E2128" t="s">
        <v>2951</v>
      </c>
      <c r="F2128">
        <v>12.21</v>
      </c>
      <c r="H2128" t="s">
        <v>1183</v>
      </c>
    </row>
    <row r="2129" spans="1:8" x14ac:dyDescent="0.25">
      <c r="A2129">
        <v>7457</v>
      </c>
      <c r="B2129" t="s">
        <v>71</v>
      </c>
      <c r="C2129">
        <v>240</v>
      </c>
      <c r="D2129" s="404">
        <v>45001</v>
      </c>
      <c r="E2129" t="s">
        <v>2952</v>
      </c>
      <c r="F2129">
        <v>12.95</v>
      </c>
      <c r="H2129" t="s">
        <v>1183</v>
      </c>
    </row>
    <row r="2130" spans="1:8" x14ac:dyDescent="0.25">
      <c r="A2130">
        <v>7457</v>
      </c>
      <c r="B2130" t="s">
        <v>71</v>
      </c>
      <c r="C2130">
        <v>240</v>
      </c>
      <c r="D2130" s="404">
        <v>45057</v>
      </c>
      <c r="E2130" t="s">
        <v>2952</v>
      </c>
      <c r="F2130">
        <v>12.95</v>
      </c>
      <c r="H2130" t="s">
        <v>1183</v>
      </c>
    </row>
    <row r="2131" spans="1:8" x14ac:dyDescent="0.25">
      <c r="A2131">
        <v>7457</v>
      </c>
      <c r="B2131" t="s">
        <v>71</v>
      </c>
      <c r="C2131">
        <v>240</v>
      </c>
      <c r="D2131" s="404">
        <v>45083</v>
      </c>
      <c r="E2131" t="s">
        <v>2952</v>
      </c>
      <c r="F2131">
        <v>12.95</v>
      </c>
      <c r="H2131" t="s">
        <v>1183</v>
      </c>
    </row>
    <row r="2132" spans="1:8" x14ac:dyDescent="0.25">
      <c r="A2132">
        <v>7457</v>
      </c>
      <c r="B2132" t="s">
        <v>71</v>
      </c>
      <c r="C2132">
        <v>240</v>
      </c>
      <c r="D2132" s="404">
        <v>45126</v>
      </c>
      <c r="E2132" t="s">
        <v>2952</v>
      </c>
      <c r="F2132">
        <v>12.95</v>
      </c>
      <c r="H2132" t="s">
        <v>1183</v>
      </c>
    </row>
    <row r="2133" spans="1:8" x14ac:dyDescent="0.25">
      <c r="A2133">
        <v>7457</v>
      </c>
      <c r="B2133" t="s">
        <v>71</v>
      </c>
      <c r="C2133">
        <v>240</v>
      </c>
      <c r="D2133" s="404">
        <v>45139</v>
      </c>
      <c r="E2133" t="s">
        <v>2952</v>
      </c>
      <c r="F2133">
        <v>12.95</v>
      </c>
      <c r="H2133" t="s">
        <v>1183</v>
      </c>
    </row>
    <row r="2134" spans="1:8" x14ac:dyDescent="0.25">
      <c r="A2134">
        <v>7457</v>
      </c>
      <c r="B2134" t="s">
        <v>71</v>
      </c>
      <c r="C2134">
        <v>240</v>
      </c>
      <c r="D2134" s="404">
        <v>45140</v>
      </c>
      <c r="E2134" t="s">
        <v>2952</v>
      </c>
      <c r="F2134">
        <v>12.95</v>
      </c>
      <c r="H2134" t="s">
        <v>1183</v>
      </c>
    </row>
    <row r="2135" spans="1:8" x14ac:dyDescent="0.25">
      <c r="A2135">
        <v>7457</v>
      </c>
      <c r="B2135" t="s">
        <v>71</v>
      </c>
      <c r="C2135">
        <v>240</v>
      </c>
      <c r="D2135" s="404">
        <v>45147</v>
      </c>
      <c r="E2135" t="s">
        <v>2952</v>
      </c>
      <c r="F2135">
        <v>12.95</v>
      </c>
      <c r="H2135" t="s">
        <v>1183</v>
      </c>
    </row>
    <row r="2136" spans="1:8" x14ac:dyDescent="0.25">
      <c r="A2136">
        <v>7457</v>
      </c>
      <c r="B2136" t="s">
        <v>71</v>
      </c>
      <c r="C2136">
        <v>240</v>
      </c>
      <c r="D2136" s="404">
        <v>45169</v>
      </c>
      <c r="E2136" t="s">
        <v>2952</v>
      </c>
      <c r="F2136">
        <v>12.95</v>
      </c>
      <c r="H2136" t="s">
        <v>1183</v>
      </c>
    </row>
    <row r="2137" spans="1:8" x14ac:dyDescent="0.25">
      <c r="A2137">
        <v>7457</v>
      </c>
      <c r="B2137" t="s">
        <v>71</v>
      </c>
      <c r="C2137">
        <v>240</v>
      </c>
      <c r="D2137" s="404">
        <v>45189</v>
      </c>
      <c r="E2137" t="s">
        <v>2952</v>
      </c>
      <c r="F2137">
        <v>12.95</v>
      </c>
      <c r="H2137" t="s">
        <v>1183</v>
      </c>
    </row>
    <row r="2138" spans="1:8" x14ac:dyDescent="0.25">
      <c r="A2138">
        <v>7457</v>
      </c>
      <c r="B2138" t="s">
        <v>71</v>
      </c>
      <c r="C2138">
        <v>240</v>
      </c>
      <c r="D2138" s="404">
        <v>44992</v>
      </c>
      <c r="E2138" t="s">
        <v>2953</v>
      </c>
      <c r="F2138">
        <v>13.69</v>
      </c>
      <c r="H2138" t="s">
        <v>1183</v>
      </c>
    </row>
    <row r="2139" spans="1:8" x14ac:dyDescent="0.25">
      <c r="A2139">
        <v>7457</v>
      </c>
      <c r="B2139" t="s">
        <v>71</v>
      </c>
      <c r="C2139">
        <v>240</v>
      </c>
      <c r="D2139" s="404">
        <v>45012</v>
      </c>
      <c r="E2139" t="s">
        <v>2953</v>
      </c>
      <c r="F2139">
        <v>13.69</v>
      </c>
      <c r="H2139" t="s">
        <v>1183</v>
      </c>
    </row>
    <row r="2140" spans="1:8" x14ac:dyDescent="0.25">
      <c r="A2140">
        <v>7457</v>
      </c>
      <c r="B2140" t="s">
        <v>71</v>
      </c>
      <c r="C2140">
        <v>240</v>
      </c>
      <c r="D2140" s="404">
        <v>45043</v>
      </c>
      <c r="E2140" t="s">
        <v>2953</v>
      </c>
      <c r="F2140">
        <v>13.69</v>
      </c>
      <c r="H2140" t="s">
        <v>1183</v>
      </c>
    </row>
    <row r="2141" spans="1:8" x14ac:dyDescent="0.25">
      <c r="A2141">
        <v>7457</v>
      </c>
      <c r="B2141" t="s">
        <v>71</v>
      </c>
      <c r="C2141">
        <v>240</v>
      </c>
      <c r="D2141" s="404">
        <v>45047</v>
      </c>
      <c r="E2141" t="s">
        <v>2953</v>
      </c>
      <c r="F2141">
        <v>13.69</v>
      </c>
      <c r="H2141" t="s">
        <v>1183</v>
      </c>
    </row>
    <row r="2142" spans="1:8" x14ac:dyDescent="0.25">
      <c r="A2142">
        <v>7457</v>
      </c>
      <c r="B2142" t="s">
        <v>71</v>
      </c>
      <c r="C2142">
        <v>240</v>
      </c>
      <c r="D2142" s="404">
        <v>45085</v>
      </c>
      <c r="E2142" t="s">
        <v>2953</v>
      </c>
      <c r="F2142">
        <v>13.69</v>
      </c>
      <c r="H2142" t="s">
        <v>1183</v>
      </c>
    </row>
    <row r="2143" spans="1:8" x14ac:dyDescent="0.25">
      <c r="A2143">
        <v>7457</v>
      </c>
      <c r="B2143" t="s">
        <v>71</v>
      </c>
      <c r="C2143">
        <v>240</v>
      </c>
      <c r="D2143" s="404">
        <v>45103</v>
      </c>
      <c r="E2143" t="s">
        <v>2953</v>
      </c>
      <c r="F2143">
        <v>13.69</v>
      </c>
      <c r="H2143" t="s">
        <v>1183</v>
      </c>
    </row>
    <row r="2144" spans="1:8" x14ac:dyDescent="0.25">
      <c r="A2144">
        <v>7457</v>
      </c>
      <c r="B2144" t="s">
        <v>71</v>
      </c>
      <c r="C2144">
        <v>240</v>
      </c>
      <c r="D2144" s="404">
        <v>45141</v>
      </c>
      <c r="E2144" t="s">
        <v>2953</v>
      </c>
      <c r="F2144">
        <v>13.69</v>
      </c>
      <c r="H2144" t="s">
        <v>1183</v>
      </c>
    </row>
    <row r="2145" spans="1:8" x14ac:dyDescent="0.25">
      <c r="A2145">
        <v>7457</v>
      </c>
      <c r="B2145" t="s">
        <v>71</v>
      </c>
      <c r="C2145">
        <v>240</v>
      </c>
      <c r="D2145" s="404">
        <v>45148</v>
      </c>
      <c r="E2145" t="s">
        <v>2953</v>
      </c>
      <c r="F2145">
        <v>13.69</v>
      </c>
      <c r="H2145" t="s">
        <v>1183</v>
      </c>
    </row>
    <row r="2146" spans="1:8" x14ac:dyDescent="0.25">
      <c r="A2146">
        <v>7457</v>
      </c>
      <c r="B2146" t="s">
        <v>71</v>
      </c>
      <c r="C2146">
        <v>240</v>
      </c>
      <c r="D2146" s="404">
        <v>45155</v>
      </c>
      <c r="E2146" t="s">
        <v>2953</v>
      </c>
      <c r="F2146">
        <v>13.69</v>
      </c>
      <c r="H2146" t="s">
        <v>1183</v>
      </c>
    </row>
    <row r="2147" spans="1:8" x14ac:dyDescent="0.25">
      <c r="A2147">
        <v>7457</v>
      </c>
      <c r="B2147" t="s">
        <v>71</v>
      </c>
      <c r="C2147">
        <v>240</v>
      </c>
      <c r="D2147" s="404">
        <v>45159</v>
      </c>
      <c r="E2147" t="s">
        <v>2953</v>
      </c>
      <c r="F2147">
        <v>13.69</v>
      </c>
      <c r="H2147" t="s">
        <v>1183</v>
      </c>
    </row>
    <row r="2148" spans="1:8" x14ac:dyDescent="0.25">
      <c r="A2148">
        <v>7457</v>
      </c>
      <c r="B2148" t="s">
        <v>71</v>
      </c>
      <c r="C2148">
        <v>240</v>
      </c>
      <c r="D2148" s="404">
        <v>45042</v>
      </c>
      <c r="E2148" t="s">
        <v>2954</v>
      </c>
      <c r="F2148">
        <v>14.06</v>
      </c>
      <c r="H2148" t="s">
        <v>1183</v>
      </c>
    </row>
    <row r="2149" spans="1:8" x14ac:dyDescent="0.25">
      <c r="A2149">
        <v>7457</v>
      </c>
      <c r="B2149" t="s">
        <v>71</v>
      </c>
      <c r="C2149">
        <v>240</v>
      </c>
      <c r="D2149" s="404">
        <v>45132</v>
      </c>
      <c r="E2149" t="s">
        <v>2954</v>
      </c>
      <c r="F2149">
        <v>14.06</v>
      </c>
      <c r="H2149" t="s">
        <v>1183</v>
      </c>
    </row>
    <row r="2150" spans="1:8" x14ac:dyDescent="0.25">
      <c r="A2150">
        <v>7457</v>
      </c>
      <c r="B2150" t="s">
        <v>71</v>
      </c>
      <c r="C2150">
        <v>240</v>
      </c>
      <c r="D2150" s="404">
        <v>45133</v>
      </c>
      <c r="E2150" t="s">
        <v>2954</v>
      </c>
      <c r="F2150">
        <v>14.06</v>
      </c>
      <c r="H2150" t="s">
        <v>1183</v>
      </c>
    </row>
    <row r="2151" spans="1:8" x14ac:dyDescent="0.25">
      <c r="A2151">
        <v>7457</v>
      </c>
      <c r="B2151" t="s">
        <v>71</v>
      </c>
      <c r="C2151">
        <v>240</v>
      </c>
      <c r="D2151" s="404">
        <v>45140</v>
      </c>
      <c r="E2151" t="s">
        <v>2954</v>
      </c>
      <c r="F2151">
        <v>14.06</v>
      </c>
      <c r="H2151" t="s">
        <v>1183</v>
      </c>
    </row>
    <row r="2152" spans="1:8" x14ac:dyDescent="0.25">
      <c r="A2152">
        <v>7457</v>
      </c>
      <c r="B2152" t="s">
        <v>71</v>
      </c>
      <c r="C2152">
        <v>240</v>
      </c>
      <c r="D2152" s="404">
        <v>45141</v>
      </c>
      <c r="E2152" t="s">
        <v>2954</v>
      </c>
      <c r="F2152">
        <v>14.06</v>
      </c>
      <c r="H2152" t="s">
        <v>1183</v>
      </c>
    </row>
    <row r="2153" spans="1:8" x14ac:dyDescent="0.25">
      <c r="A2153">
        <v>7457</v>
      </c>
      <c r="B2153" t="s">
        <v>71</v>
      </c>
      <c r="C2153">
        <v>240</v>
      </c>
      <c r="D2153" s="404">
        <v>45145</v>
      </c>
      <c r="E2153" t="s">
        <v>2954</v>
      </c>
      <c r="F2153">
        <v>14.06</v>
      </c>
      <c r="H2153" t="s">
        <v>1183</v>
      </c>
    </row>
    <row r="2154" spans="1:8" x14ac:dyDescent="0.25">
      <c r="A2154">
        <v>7457</v>
      </c>
      <c r="B2154" t="s">
        <v>71</v>
      </c>
      <c r="C2154">
        <v>240</v>
      </c>
      <c r="D2154" s="404">
        <v>45189</v>
      </c>
      <c r="E2154" t="s">
        <v>2954</v>
      </c>
      <c r="F2154">
        <v>14.06</v>
      </c>
      <c r="H2154" t="s">
        <v>1183</v>
      </c>
    </row>
    <row r="2155" spans="1:8" x14ac:dyDescent="0.25">
      <c r="A2155">
        <v>7457</v>
      </c>
      <c r="B2155" t="s">
        <v>71</v>
      </c>
      <c r="C2155">
        <v>240</v>
      </c>
      <c r="D2155" s="404">
        <v>44986</v>
      </c>
      <c r="E2155" t="s">
        <v>2955</v>
      </c>
      <c r="F2155">
        <v>14.8</v>
      </c>
      <c r="H2155" t="s">
        <v>1183</v>
      </c>
    </row>
    <row r="2156" spans="1:8" x14ac:dyDescent="0.25">
      <c r="A2156">
        <v>7457</v>
      </c>
      <c r="B2156" t="s">
        <v>71</v>
      </c>
      <c r="C2156">
        <v>240</v>
      </c>
      <c r="D2156" s="404">
        <v>45027</v>
      </c>
      <c r="E2156" t="s">
        <v>2955</v>
      </c>
      <c r="F2156">
        <v>14.8</v>
      </c>
      <c r="H2156" t="s">
        <v>1183</v>
      </c>
    </row>
    <row r="2157" spans="1:8" x14ac:dyDescent="0.25">
      <c r="A2157">
        <v>7457</v>
      </c>
      <c r="B2157" t="s">
        <v>71</v>
      </c>
      <c r="C2157">
        <v>240</v>
      </c>
      <c r="D2157" s="404">
        <v>45064</v>
      </c>
      <c r="E2157" t="s">
        <v>2955</v>
      </c>
      <c r="F2157">
        <v>14.8</v>
      </c>
      <c r="H2157" t="s">
        <v>1183</v>
      </c>
    </row>
    <row r="2158" spans="1:8" x14ac:dyDescent="0.25">
      <c r="A2158">
        <v>7457</v>
      </c>
      <c r="B2158" t="s">
        <v>71</v>
      </c>
      <c r="C2158">
        <v>240</v>
      </c>
      <c r="D2158" s="404">
        <v>45105</v>
      </c>
      <c r="E2158" t="s">
        <v>2955</v>
      </c>
      <c r="F2158">
        <v>14.8</v>
      </c>
      <c r="H2158" t="s">
        <v>1183</v>
      </c>
    </row>
    <row r="2159" spans="1:8" x14ac:dyDescent="0.25">
      <c r="A2159">
        <v>7457</v>
      </c>
      <c r="B2159" t="s">
        <v>71</v>
      </c>
      <c r="C2159">
        <v>240</v>
      </c>
      <c r="D2159" s="404">
        <v>45113</v>
      </c>
      <c r="E2159" t="s">
        <v>2955</v>
      </c>
      <c r="F2159">
        <v>14.8</v>
      </c>
      <c r="H2159" t="s">
        <v>1183</v>
      </c>
    </row>
    <row r="2160" spans="1:8" x14ac:dyDescent="0.25">
      <c r="A2160">
        <v>7457</v>
      </c>
      <c r="B2160" t="s">
        <v>71</v>
      </c>
      <c r="C2160">
        <v>240</v>
      </c>
      <c r="D2160" s="404">
        <v>45152</v>
      </c>
      <c r="E2160" t="s">
        <v>2955</v>
      </c>
      <c r="F2160">
        <v>14.8</v>
      </c>
      <c r="H2160" t="s">
        <v>1183</v>
      </c>
    </row>
    <row r="2161" spans="1:8" x14ac:dyDescent="0.25">
      <c r="A2161">
        <v>7457</v>
      </c>
      <c r="B2161" t="s">
        <v>71</v>
      </c>
      <c r="C2161">
        <v>240</v>
      </c>
      <c r="D2161" s="404">
        <v>45173</v>
      </c>
      <c r="E2161" t="s">
        <v>2955</v>
      </c>
      <c r="F2161">
        <v>14.8</v>
      </c>
      <c r="H2161" t="s">
        <v>1183</v>
      </c>
    </row>
    <row r="2162" spans="1:8" x14ac:dyDescent="0.25">
      <c r="A2162">
        <v>7457</v>
      </c>
      <c r="B2162" t="s">
        <v>71</v>
      </c>
      <c r="C2162">
        <v>240</v>
      </c>
      <c r="D2162" s="404">
        <v>45190</v>
      </c>
      <c r="E2162" t="s">
        <v>2955</v>
      </c>
      <c r="F2162">
        <v>14.8</v>
      </c>
      <c r="H2162" t="s">
        <v>1183</v>
      </c>
    </row>
    <row r="2163" spans="1:8" x14ac:dyDescent="0.25">
      <c r="A2163">
        <v>7457</v>
      </c>
      <c r="B2163" t="s">
        <v>71</v>
      </c>
      <c r="C2163">
        <v>240</v>
      </c>
      <c r="D2163" s="404">
        <v>45190</v>
      </c>
      <c r="E2163" t="s">
        <v>2955</v>
      </c>
      <c r="F2163">
        <v>14.8</v>
      </c>
      <c r="H2163" t="s">
        <v>1183</v>
      </c>
    </row>
    <row r="2164" spans="1:8" x14ac:dyDescent="0.25">
      <c r="A2164">
        <v>7457</v>
      </c>
      <c r="B2164" t="s">
        <v>71</v>
      </c>
      <c r="C2164">
        <v>240</v>
      </c>
      <c r="D2164" s="404">
        <v>44986</v>
      </c>
      <c r="E2164" t="s">
        <v>2956</v>
      </c>
      <c r="F2164">
        <v>15.54</v>
      </c>
      <c r="H2164" t="s">
        <v>1183</v>
      </c>
    </row>
    <row r="2165" spans="1:8" x14ac:dyDescent="0.25">
      <c r="A2165">
        <v>7457</v>
      </c>
      <c r="B2165" t="s">
        <v>71</v>
      </c>
      <c r="C2165">
        <v>240</v>
      </c>
      <c r="D2165" s="404">
        <v>45064</v>
      </c>
      <c r="E2165" t="s">
        <v>2956</v>
      </c>
      <c r="F2165">
        <v>15.54</v>
      </c>
      <c r="H2165" t="s">
        <v>1183</v>
      </c>
    </row>
    <row r="2166" spans="1:8" x14ac:dyDescent="0.25">
      <c r="A2166">
        <v>7457</v>
      </c>
      <c r="B2166" t="s">
        <v>71</v>
      </c>
      <c r="C2166">
        <v>240</v>
      </c>
      <c r="D2166" s="404">
        <v>45078</v>
      </c>
      <c r="E2166" t="s">
        <v>2956</v>
      </c>
      <c r="F2166">
        <v>15.54</v>
      </c>
      <c r="H2166" t="s">
        <v>1183</v>
      </c>
    </row>
    <row r="2167" spans="1:8" x14ac:dyDescent="0.25">
      <c r="A2167">
        <v>7457</v>
      </c>
      <c r="B2167" t="s">
        <v>71</v>
      </c>
      <c r="C2167">
        <v>240</v>
      </c>
      <c r="D2167" s="404">
        <v>45083</v>
      </c>
      <c r="E2167" t="s">
        <v>2956</v>
      </c>
      <c r="F2167">
        <v>15.54</v>
      </c>
      <c r="H2167" t="s">
        <v>1183</v>
      </c>
    </row>
    <row r="2168" spans="1:8" x14ac:dyDescent="0.25">
      <c r="A2168">
        <v>7457</v>
      </c>
      <c r="B2168" t="s">
        <v>71</v>
      </c>
      <c r="C2168">
        <v>240</v>
      </c>
      <c r="D2168" s="404">
        <v>45118</v>
      </c>
      <c r="E2168" t="s">
        <v>2956</v>
      </c>
      <c r="F2168">
        <v>15.54</v>
      </c>
      <c r="H2168" t="s">
        <v>1183</v>
      </c>
    </row>
    <row r="2169" spans="1:8" x14ac:dyDescent="0.25">
      <c r="A2169">
        <v>7457</v>
      </c>
      <c r="B2169" t="s">
        <v>71</v>
      </c>
      <c r="C2169">
        <v>240</v>
      </c>
      <c r="D2169" s="404">
        <v>45075</v>
      </c>
      <c r="E2169" t="s">
        <v>2957</v>
      </c>
      <c r="F2169">
        <v>15.91</v>
      </c>
      <c r="H2169" t="s">
        <v>1183</v>
      </c>
    </row>
    <row r="2170" spans="1:8" x14ac:dyDescent="0.25">
      <c r="A2170">
        <v>7457</v>
      </c>
      <c r="B2170" t="s">
        <v>71</v>
      </c>
      <c r="C2170">
        <v>240</v>
      </c>
      <c r="D2170" s="404">
        <v>45140</v>
      </c>
      <c r="E2170" t="s">
        <v>2957</v>
      </c>
      <c r="F2170">
        <v>15.91</v>
      </c>
      <c r="H2170" t="s">
        <v>1183</v>
      </c>
    </row>
    <row r="2171" spans="1:8" x14ac:dyDescent="0.25">
      <c r="A2171">
        <v>7457</v>
      </c>
      <c r="B2171" t="s">
        <v>71</v>
      </c>
      <c r="C2171">
        <v>240</v>
      </c>
      <c r="D2171" s="404">
        <v>45146</v>
      </c>
      <c r="E2171" t="s">
        <v>2957</v>
      </c>
      <c r="F2171">
        <v>15.91</v>
      </c>
      <c r="H2171" t="s">
        <v>1183</v>
      </c>
    </row>
    <row r="2172" spans="1:8" x14ac:dyDescent="0.25">
      <c r="A2172">
        <v>7457</v>
      </c>
      <c r="B2172" t="s">
        <v>71</v>
      </c>
      <c r="C2172">
        <v>240</v>
      </c>
      <c r="D2172" s="404">
        <v>45159</v>
      </c>
      <c r="E2172" t="s">
        <v>2957</v>
      </c>
      <c r="F2172">
        <v>15.91</v>
      </c>
      <c r="H2172" t="s">
        <v>1183</v>
      </c>
    </row>
    <row r="2173" spans="1:8" x14ac:dyDescent="0.25">
      <c r="A2173">
        <v>7457</v>
      </c>
      <c r="B2173" t="s">
        <v>71</v>
      </c>
      <c r="C2173">
        <v>240</v>
      </c>
      <c r="D2173" s="404">
        <v>45176</v>
      </c>
      <c r="E2173" t="s">
        <v>2957</v>
      </c>
      <c r="F2173">
        <v>15.91</v>
      </c>
      <c r="H2173" t="s">
        <v>1183</v>
      </c>
    </row>
    <row r="2174" spans="1:8" x14ac:dyDescent="0.25">
      <c r="A2174">
        <v>7457</v>
      </c>
      <c r="B2174" t="s">
        <v>71</v>
      </c>
      <c r="C2174">
        <v>240</v>
      </c>
      <c r="D2174" s="404">
        <v>45012</v>
      </c>
      <c r="E2174" t="s">
        <v>2958</v>
      </c>
      <c r="F2174">
        <v>16.649999999999999</v>
      </c>
      <c r="H2174" t="s">
        <v>1183</v>
      </c>
    </row>
    <row r="2175" spans="1:8" x14ac:dyDescent="0.25">
      <c r="A2175">
        <v>7457</v>
      </c>
      <c r="B2175" t="s">
        <v>71</v>
      </c>
      <c r="C2175">
        <v>240</v>
      </c>
      <c r="D2175" s="404">
        <v>45057</v>
      </c>
      <c r="E2175" t="s">
        <v>2958</v>
      </c>
      <c r="F2175">
        <v>16.649999999999999</v>
      </c>
      <c r="H2175" t="s">
        <v>1183</v>
      </c>
    </row>
    <row r="2176" spans="1:8" x14ac:dyDescent="0.25">
      <c r="A2176">
        <v>7457</v>
      </c>
      <c r="B2176" t="s">
        <v>71</v>
      </c>
      <c r="C2176">
        <v>240</v>
      </c>
      <c r="D2176" s="404">
        <v>45078</v>
      </c>
      <c r="E2176" t="s">
        <v>2958</v>
      </c>
      <c r="F2176">
        <v>16.649999999999999</v>
      </c>
      <c r="H2176" t="s">
        <v>1183</v>
      </c>
    </row>
    <row r="2177" spans="1:8" x14ac:dyDescent="0.25">
      <c r="A2177">
        <v>7457</v>
      </c>
      <c r="B2177" t="s">
        <v>71</v>
      </c>
      <c r="C2177">
        <v>240</v>
      </c>
      <c r="D2177" s="404">
        <v>45104</v>
      </c>
      <c r="E2177" t="s">
        <v>2958</v>
      </c>
      <c r="F2177">
        <v>16.649999999999999</v>
      </c>
      <c r="H2177" t="s">
        <v>1183</v>
      </c>
    </row>
    <row r="2178" spans="1:8" x14ac:dyDescent="0.25">
      <c r="A2178">
        <v>7457</v>
      </c>
      <c r="B2178" t="s">
        <v>71</v>
      </c>
      <c r="C2178">
        <v>240</v>
      </c>
      <c r="D2178" s="404">
        <v>45119</v>
      </c>
      <c r="E2178" t="s">
        <v>2958</v>
      </c>
      <c r="F2178">
        <v>16.649999999999999</v>
      </c>
      <c r="H2178" t="s">
        <v>1183</v>
      </c>
    </row>
    <row r="2179" spans="1:8" x14ac:dyDescent="0.25">
      <c r="A2179">
        <v>7457</v>
      </c>
      <c r="B2179" t="s">
        <v>71</v>
      </c>
      <c r="C2179">
        <v>240</v>
      </c>
      <c r="D2179" s="404">
        <v>45120</v>
      </c>
      <c r="E2179" t="s">
        <v>2958</v>
      </c>
      <c r="F2179">
        <v>16.649999999999999</v>
      </c>
      <c r="H2179" t="s">
        <v>1183</v>
      </c>
    </row>
    <row r="2180" spans="1:8" x14ac:dyDescent="0.25">
      <c r="A2180">
        <v>7457</v>
      </c>
      <c r="B2180" t="s">
        <v>71</v>
      </c>
      <c r="C2180">
        <v>240</v>
      </c>
      <c r="D2180" s="404">
        <v>45125</v>
      </c>
      <c r="E2180" t="s">
        <v>2958</v>
      </c>
      <c r="F2180">
        <v>16.649999999999999</v>
      </c>
      <c r="H2180" t="s">
        <v>1183</v>
      </c>
    </row>
    <row r="2181" spans="1:8" x14ac:dyDescent="0.25">
      <c r="A2181">
        <v>7457</v>
      </c>
      <c r="B2181" t="s">
        <v>71</v>
      </c>
      <c r="C2181">
        <v>240</v>
      </c>
      <c r="D2181" s="404">
        <v>45140</v>
      </c>
      <c r="E2181" t="s">
        <v>2958</v>
      </c>
      <c r="F2181">
        <v>16.649999999999999</v>
      </c>
      <c r="H2181" t="s">
        <v>1183</v>
      </c>
    </row>
    <row r="2182" spans="1:8" x14ac:dyDescent="0.25">
      <c r="A2182">
        <v>7457</v>
      </c>
      <c r="B2182" t="s">
        <v>71</v>
      </c>
      <c r="C2182">
        <v>240</v>
      </c>
      <c r="D2182" s="404">
        <v>45180</v>
      </c>
      <c r="E2182" t="s">
        <v>2958</v>
      </c>
      <c r="F2182">
        <v>16.649999999999999</v>
      </c>
      <c r="H2182" t="s">
        <v>1183</v>
      </c>
    </row>
    <row r="2183" spans="1:8" x14ac:dyDescent="0.25">
      <c r="A2183">
        <v>7457</v>
      </c>
      <c r="B2183" t="s">
        <v>71</v>
      </c>
      <c r="C2183">
        <v>240</v>
      </c>
      <c r="D2183" s="404">
        <v>44993</v>
      </c>
      <c r="E2183" t="s">
        <v>2959</v>
      </c>
      <c r="F2183">
        <v>17.39</v>
      </c>
      <c r="H2183" t="s">
        <v>1183</v>
      </c>
    </row>
    <row r="2184" spans="1:8" x14ac:dyDescent="0.25">
      <c r="A2184">
        <v>7457</v>
      </c>
      <c r="B2184" t="s">
        <v>71</v>
      </c>
      <c r="C2184">
        <v>240</v>
      </c>
      <c r="D2184" s="404">
        <v>45056</v>
      </c>
      <c r="E2184" t="s">
        <v>2959</v>
      </c>
      <c r="F2184">
        <v>17.39</v>
      </c>
      <c r="H2184" t="s">
        <v>1183</v>
      </c>
    </row>
    <row r="2185" spans="1:8" x14ac:dyDescent="0.25">
      <c r="A2185">
        <v>7457</v>
      </c>
      <c r="B2185" t="s">
        <v>71</v>
      </c>
      <c r="C2185">
        <v>240</v>
      </c>
      <c r="D2185" s="404">
        <v>45134</v>
      </c>
      <c r="E2185" t="s">
        <v>2959</v>
      </c>
      <c r="F2185">
        <v>17.39</v>
      </c>
      <c r="H2185" t="s">
        <v>1183</v>
      </c>
    </row>
    <row r="2186" spans="1:8" x14ac:dyDescent="0.25">
      <c r="A2186">
        <v>7457</v>
      </c>
      <c r="B2186" t="s">
        <v>71</v>
      </c>
      <c r="C2186">
        <v>240</v>
      </c>
      <c r="D2186" s="404">
        <v>45169</v>
      </c>
      <c r="E2186" t="s">
        <v>2959</v>
      </c>
      <c r="F2186">
        <v>17.39</v>
      </c>
      <c r="H2186" t="s">
        <v>1183</v>
      </c>
    </row>
    <row r="2187" spans="1:8" x14ac:dyDescent="0.25">
      <c r="A2187">
        <v>7457</v>
      </c>
      <c r="B2187" t="s">
        <v>71</v>
      </c>
      <c r="C2187">
        <v>240</v>
      </c>
      <c r="D2187" s="404">
        <v>44999</v>
      </c>
      <c r="E2187" t="s">
        <v>2960</v>
      </c>
      <c r="F2187">
        <v>17.760000000000002</v>
      </c>
      <c r="H2187" t="s">
        <v>1183</v>
      </c>
    </row>
    <row r="2188" spans="1:8" x14ac:dyDescent="0.25">
      <c r="A2188">
        <v>7457</v>
      </c>
      <c r="B2188" t="s">
        <v>71</v>
      </c>
      <c r="C2188">
        <v>240</v>
      </c>
      <c r="D2188" s="404">
        <v>45061</v>
      </c>
      <c r="E2188" t="s">
        <v>2960</v>
      </c>
      <c r="F2188">
        <v>17.760000000000002</v>
      </c>
      <c r="H2188" t="s">
        <v>1183</v>
      </c>
    </row>
    <row r="2189" spans="1:8" x14ac:dyDescent="0.25">
      <c r="A2189">
        <v>7457</v>
      </c>
      <c r="B2189" t="s">
        <v>71</v>
      </c>
      <c r="C2189">
        <v>240</v>
      </c>
      <c r="D2189" s="404">
        <v>45064</v>
      </c>
      <c r="E2189" t="s">
        <v>2960</v>
      </c>
      <c r="F2189">
        <v>17.760000000000002</v>
      </c>
      <c r="H2189" t="s">
        <v>1183</v>
      </c>
    </row>
    <row r="2190" spans="1:8" x14ac:dyDescent="0.25">
      <c r="A2190">
        <v>7457</v>
      </c>
      <c r="B2190" t="s">
        <v>71</v>
      </c>
      <c r="C2190">
        <v>240</v>
      </c>
      <c r="D2190" s="404">
        <v>45084</v>
      </c>
      <c r="E2190" t="s">
        <v>2960</v>
      </c>
      <c r="F2190">
        <v>17.760000000000002</v>
      </c>
      <c r="H2190" t="s">
        <v>1183</v>
      </c>
    </row>
    <row r="2191" spans="1:8" x14ac:dyDescent="0.25">
      <c r="A2191">
        <v>7457</v>
      </c>
      <c r="B2191" t="s">
        <v>71</v>
      </c>
      <c r="C2191">
        <v>240</v>
      </c>
      <c r="D2191" s="404">
        <v>45106</v>
      </c>
      <c r="E2191" t="s">
        <v>2960</v>
      </c>
      <c r="F2191">
        <v>17.760000000000002</v>
      </c>
      <c r="H2191" t="s">
        <v>1183</v>
      </c>
    </row>
    <row r="2192" spans="1:8" x14ac:dyDescent="0.25">
      <c r="A2192">
        <v>7457</v>
      </c>
      <c r="B2192" t="s">
        <v>71</v>
      </c>
      <c r="C2192">
        <v>240</v>
      </c>
      <c r="D2192" s="404">
        <v>45120</v>
      </c>
      <c r="E2192" t="s">
        <v>2960</v>
      </c>
      <c r="F2192">
        <v>17.760000000000002</v>
      </c>
      <c r="H2192" t="s">
        <v>1183</v>
      </c>
    </row>
    <row r="2193" spans="1:8" x14ac:dyDescent="0.25">
      <c r="A2193">
        <v>7457</v>
      </c>
      <c r="B2193" t="s">
        <v>71</v>
      </c>
      <c r="C2193">
        <v>240</v>
      </c>
      <c r="D2193" s="404">
        <v>45138</v>
      </c>
      <c r="E2193" t="s">
        <v>2960</v>
      </c>
      <c r="F2193">
        <v>17.760000000000002</v>
      </c>
      <c r="H2193" t="s">
        <v>1183</v>
      </c>
    </row>
    <row r="2194" spans="1:8" x14ac:dyDescent="0.25">
      <c r="A2194">
        <v>7457</v>
      </c>
      <c r="B2194" t="s">
        <v>71</v>
      </c>
      <c r="C2194">
        <v>240</v>
      </c>
      <c r="D2194" s="404">
        <v>45152</v>
      </c>
      <c r="E2194" t="s">
        <v>2960</v>
      </c>
      <c r="F2194">
        <v>17.760000000000002</v>
      </c>
      <c r="H2194" t="s">
        <v>1183</v>
      </c>
    </row>
    <row r="2195" spans="1:8" x14ac:dyDescent="0.25">
      <c r="A2195">
        <v>7457</v>
      </c>
      <c r="B2195" t="s">
        <v>71</v>
      </c>
      <c r="C2195">
        <v>240</v>
      </c>
      <c r="D2195" s="404">
        <v>45155</v>
      </c>
      <c r="E2195" t="s">
        <v>2960</v>
      </c>
      <c r="F2195">
        <v>17.760000000000002</v>
      </c>
      <c r="H2195" t="s">
        <v>1183</v>
      </c>
    </row>
    <row r="2196" spans="1:8" x14ac:dyDescent="0.25">
      <c r="A2196">
        <v>7457</v>
      </c>
      <c r="B2196" t="s">
        <v>71</v>
      </c>
      <c r="C2196">
        <v>240</v>
      </c>
      <c r="D2196" s="404">
        <v>45040</v>
      </c>
      <c r="E2196" t="s">
        <v>2961</v>
      </c>
      <c r="F2196">
        <v>18.5</v>
      </c>
      <c r="H2196" t="s">
        <v>1183</v>
      </c>
    </row>
    <row r="2197" spans="1:8" x14ac:dyDescent="0.25">
      <c r="A2197">
        <v>7457</v>
      </c>
      <c r="B2197" t="s">
        <v>71</v>
      </c>
      <c r="C2197">
        <v>240</v>
      </c>
      <c r="D2197" s="404">
        <v>45077</v>
      </c>
      <c r="E2197" t="s">
        <v>2961</v>
      </c>
      <c r="F2197">
        <v>18.5</v>
      </c>
      <c r="H2197" t="s">
        <v>1183</v>
      </c>
    </row>
    <row r="2198" spans="1:8" x14ac:dyDescent="0.25">
      <c r="A2198">
        <v>7457</v>
      </c>
      <c r="B2198" t="s">
        <v>71</v>
      </c>
      <c r="C2198">
        <v>240</v>
      </c>
      <c r="D2198" s="404">
        <v>45092</v>
      </c>
      <c r="E2198" t="s">
        <v>2961</v>
      </c>
      <c r="F2198">
        <v>18.5</v>
      </c>
      <c r="H2198" t="s">
        <v>1183</v>
      </c>
    </row>
    <row r="2199" spans="1:8" x14ac:dyDescent="0.25">
      <c r="A2199">
        <v>7457</v>
      </c>
      <c r="B2199" t="s">
        <v>71</v>
      </c>
      <c r="C2199">
        <v>240</v>
      </c>
      <c r="D2199" s="404">
        <v>45141</v>
      </c>
      <c r="E2199" t="s">
        <v>2961</v>
      </c>
      <c r="F2199">
        <v>18.5</v>
      </c>
      <c r="H2199" t="s">
        <v>1183</v>
      </c>
    </row>
    <row r="2200" spans="1:8" x14ac:dyDescent="0.25">
      <c r="A2200">
        <v>7457</v>
      </c>
      <c r="B2200" t="s">
        <v>71</v>
      </c>
      <c r="C2200">
        <v>240</v>
      </c>
      <c r="D2200" s="404">
        <v>44999</v>
      </c>
      <c r="E2200" t="s">
        <v>2962</v>
      </c>
      <c r="F2200">
        <v>19.239999999999998</v>
      </c>
      <c r="H2200" t="s">
        <v>1183</v>
      </c>
    </row>
    <row r="2201" spans="1:8" x14ac:dyDescent="0.25">
      <c r="A2201">
        <v>7457</v>
      </c>
      <c r="B2201" t="s">
        <v>71</v>
      </c>
      <c r="C2201">
        <v>240</v>
      </c>
      <c r="D2201" s="404">
        <v>45064</v>
      </c>
      <c r="E2201" t="s">
        <v>2962</v>
      </c>
      <c r="F2201">
        <v>19.239999999999998</v>
      </c>
      <c r="H2201" t="s">
        <v>1183</v>
      </c>
    </row>
    <row r="2202" spans="1:8" x14ac:dyDescent="0.25">
      <c r="A2202">
        <v>7457</v>
      </c>
      <c r="B2202" t="s">
        <v>71</v>
      </c>
      <c r="C2202">
        <v>240</v>
      </c>
      <c r="D2202" s="404">
        <v>45071</v>
      </c>
      <c r="E2202" t="s">
        <v>2962</v>
      </c>
      <c r="F2202">
        <v>19.239999999999998</v>
      </c>
      <c r="H2202" t="s">
        <v>1183</v>
      </c>
    </row>
    <row r="2203" spans="1:8" x14ac:dyDescent="0.25">
      <c r="A2203">
        <v>7457</v>
      </c>
      <c r="B2203" t="s">
        <v>71</v>
      </c>
      <c r="C2203">
        <v>240</v>
      </c>
      <c r="D2203" s="404">
        <v>45091</v>
      </c>
      <c r="E2203" t="s">
        <v>2962</v>
      </c>
      <c r="F2203">
        <v>19.239999999999998</v>
      </c>
      <c r="H2203" t="s">
        <v>1183</v>
      </c>
    </row>
    <row r="2204" spans="1:8" x14ac:dyDescent="0.25">
      <c r="A2204">
        <v>7457</v>
      </c>
      <c r="B2204" t="s">
        <v>71</v>
      </c>
      <c r="C2204">
        <v>240</v>
      </c>
      <c r="D2204" s="404">
        <v>45183</v>
      </c>
      <c r="E2204" t="s">
        <v>2962</v>
      </c>
      <c r="F2204">
        <v>19.239999999999998</v>
      </c>
      <c r="H2204" t="s">
        <v>1183</v>
      </c>
    </row>
    <row r="2205" spans="1:8" x14ac:dyDescent="0.25">
      <c r="A2205">
        <v>7457</v>
      </c>
      <c r="B2205" t="s">
        <v>71</v>
      </c>
      <c r="C2205">
        <v>240</v>
      </c>
      <c r="D2205" s="404">
        <v>44986</v>
      </c>
      <c r="E2205" t="s">
        <v>2963</v>
      </c>
      <c r="F2205">
        <v>19.61</v>
      </c>
      <c r="H2205" t="s">
        <v>1183</v>
      </c>
    </row>
    <row r="2206" spans="1:8" x14ac:dyDescent="0.25">
      <c r="A2206">
        <v>7457</v>
      </c>
      <c r="B2206" t="s">
        <v>71</v>
      </c>
      <c r="C2206">
        <v>240</v>
      </c>
      <c r="D2206" s="404">
        <v>44994</v>
      </c>
      <c r="E2206" t="s">
        <v>2963</v>
      </c>
      <c r="F2206">
        <v>19.61</v>
      </c>
      <c r="H2206" t="s">
        <v>1183</v>
      </c>
    </row>
    <row r="2207" spans="1:8" x14ac:dyDescent="0.25">
      <c r="A2207">
        <v>7457</v>
      </c>
      <c r="B2207" t="s">
        <v>71</v>
      </c>
      <c r="C2207">
        <v>240</v>
      </c>
      <c r="D2207" s="404">
        <v>45040</v>
      </c>
      <c r="E2207" t="s">
        <v>2963</v>
      </c>
      <c r="F2207">
        <v>19.61</v>
      </c>
      <c r="H2207" t="s">
        <v>1183</v>
      </c>
    </row>
    <row r="2208" spans="1:8" x14ac:dyDescent="0.25">
      <c r="A2208">
        <v>7457</v>
      </c>
      <c r="B2208" t="s">
        <v>71</v>
      </c>
      <c r="C2208">
        <v>240</v>
      </c>
      <c r="D2208" s="404">
        <v>45085</v>
      </c>
      <c r="E2208" t="s">
        <v>2963</v>
      </c>
      <c r="F2208">
        <v>19.61</v>
      </c>
      <c r="H2208" t="s">
        <v>1183</v>
      </c>
    </row>
    <row r="2209" spans="1:8" x14ac:dyDescent="0.25">
      <c r="A2209">
        <v>7457</v>
      </c>
      <c r="B2209" t="s">
        <v>71</v>
      </c>
      <c r="C2209">
        <v>240</v>
      </c>
      <c r="D2209" s="404">
        <v>45089</v>
      </c>
      <c r="E2209" t="s">
        <v>2963</v>
      </c>
      <c r="F2209">
        <v>19.61</v>
      </c>
      <c r="H2209" t="s">
        <v>1183</v>
      </c>
    </row>
    <row r="2210" spans="1:8" x14ac:dyDescent="0.25">
      <c r="A2210">
        <v>7457</v>
      </c>
      <c r="B2210" t="s">
        <v>71</v>
      </c>
      <c r="C2210">
        <v>240</v>
      </c>
      <c r="D2210" s="404">
        <v>45124</v>
      </c>
      <c r="E2210" t="s">
        <v>2963</v>
      </c>
      <c r="F2210">
        <v>19.61</v>
      </c>
      <c r="H2210" t="s">
        <v>1183</v>
      </c>
    </row>
    <row r="2211" spans="1:8" x14ac:dyDescent="0.25">
      <c r="A2211">
        <v>7457</v>
      </c>
      <c r="B2211" t="s">
        <v>71</v>
      </c>
      <c r="C2211">
        <v>240</v>
      </c>
      <c r="D2211" s="404">
        <v>45019</v>
      </c>
      <c r="E2211" t="s">
        <v>2964</v>
      </c>
      <c r="F2211">
        <v>20.350000000000001</v>
      </c>
      <c r="H2211" t="s">
        <v>1183</v>
      </c>
    </row>
    <row r="2212" spans="1:8" x14ac:dyDescent="0.25">
      <c r="A2212">
        <v>7457</v>
      </c>
      <c r="B2212" t="s">
        <v>71</v>
      </c>
      <c r="C2212">
        <v>240</v>
      </c>
      <c r="D2212" s="404">
        <v>45112</v>
      </c>
      <c r="E2212" t="s">
        <v>2964</v>
      </c>
      <c r="F2212">
        <v>20.350000000000001</v>
      </c>
      <c r="H2212" t="s">
        <v>1183</v>
      </c>
    </row>
    <row r="2213" spans="1:8" x14ac:dyDescent="0.25">
      <c r="A2213">
        <v>7457</v>
      </c>
      <c r="B2213" t="s">
        <v>71</v>
      </c>
      <c r="C2213">
        <v>240</v>
      </c>
      <c r="D2213" s="404">
        <v>45119</v>
      </c>
      <c r="E2213" t="s">
        <v>2964</v>
      </c>
      <c r="F2213">
        <v>20.350000000000001</v>
      </c>
      <c r="H2213" t="s">
        <v>1183</v>
      </c>
    </row>
    <row r="2214" spans="1:8" x14ac:dyDescent="0.25">
      <c r="A2214">
        <v>7457</v>
      </c>
      <c r="B2214" t="s">
        <v>71</v>
      </c>
      <c r="C2214">
        <v>240</v>
      </c>
      <c r="D2214" s="404">
        <v>45140</v>
      </c>
      <c r="E2214" t="s">
        <v>2964</v>
      </c>
      <c r="F2214">
        <v>20.350000000000001</v>
      </c>
      <c r="H2214" t="s">
        <v>1183</v>
      </c>
    </row>
    <row r="2215" spans="1:8" x14ac:dyDescent="0.25">
      <c r="A2215">
        <v>7457</v>
      </c>
      <c r="B2215" t="s">
        <v>71</v>
      </c>
      <c r="C2215">
        <v>240</v>
      </c>
      <c r="D2215" s="404">
        <v>44986</v>
      </c>
      <c r="E2215" t="s">
        <v>2965</v>
      </c>
      <c r="F2215">
        <v>21.09</v>
      </c>
      <c r="H2215" t="s">
        <v>1183</v>
      </c>
    </row>
    <row r="2216" spans="1:8" x14ac:dyDescent="0.25">
      <c r="A2216">
        <v>7457</v>
      </c>
      <c r="B2216" t="s">
        <v>71</v>
      </c>
      <c r="C2216">
        <v>240</v>
      </c>
      <c r="D2216" s="404">
        <v>44998</v>
      </c>
      <c r="E2216" t="s">
        <v>2965</v>
      </c>
      <c r="F2216">
        <v>21.09</v>
      </c>
      <c r="H2216" t="s">
        <v>1183</v>
      </c>
    </row>
    <row r="2217" spans="1:8" x14ac:dyDescent="0.25">
      <c r="A2217">
        <v>7457</v>
      </c>
      <c r="B2217" t="s">
        <v>71</v>
      </c>
      <c r="C2217">
        <v>240</v>
      </c>
      <c r="D2217" s="404">
        <v>45001</v>
      </c>
      <c r="E2217" t="s">
        <v>2965</v>
      </c>
      <c r="F2217">
        <v>21.09</v>
      </c>
      <c r="H2217" t="s">
        <v>1183</v>
      </c>
    </row>
    <row r="2218" spans="1:8" x14ac:dyDescent="0.25">
      <c r="A2218">
        <v>7457</v>
      </c>
      <c r="B2218" t="s">
        <v>71</v>
      </c>
      <c r="C2218">
        <v>240</v>
      </c>
      <c r="D2218" s="404">
        <v>45021</v>
      </c>
      <c r="E2218" t="s">
        <v>2965</v>
      </c>
      <c r="F2218">
        <v>21.09</v>
      </c>
      <c r="H2218" t="s">
        <v>1183</v>
      </c>
    </row>
    <row r="2219" spans="1:8" x14ac:dyDescent="0.25">
      <c r="A2219">
        <v>7457</v>
      </c>
      <c r="B2219" t="s">
        <v>71</v>
      </c>
      <c r="C2219">
        <v>240</v>
      </c>
      <c r="D2219" s="404">
        <v>45043</v>
      </c>
      <c r="E2219" t="s">
        <v>2965</v>
      </c>
      <c r="F2219">
        <v>21.09</v>
      </c>
      <c r="H2219" t="s">
        <v>1183</v>
      </c>
    </row>
    <row r="2220" spans="1:8" x14ac:dyDescent="0.25">
      <c r="A2220">
        <v>7457</v>
      </c>
      <c r="B2220" t="s">
        <v>71</v>
      </c>
      <c r="C2220">
        <v>240</v>
      </c>
      <c r="D2220" s="404">
        <v>45049</v>
      </c>
      <c r="E2220" t="s">
        <v>2965</v>
      </c>
      <c r="F2220">
        <v>21.09</v>
      </c>
      <c r="H2220" t="s">
        <v>1183</v>
      </c>
    </row>
    <row r="2221" spans="1:8" x14ac:dyDescent="0.25">
      <c r="A2221">
        <v>7457</v>
      </c>
      <c r="B2221" t="s">
        <v>71</v>
      </c>
      <c r="C2221">
        <v>240</v>
      </c>
      <c r="D2221" s="404">
        <v>45068</v>
      </c>
      <c r="E2221" t="s">
        <v>2965</v>
      </c>
      <c r="F2221">
        <v>21.09</v>
      </c>
      <c r="H2221" t="s">
        <v>1183</v>
      </c>
    </row>
    <row r="2222" spans="1:8" x14ac:dyDescent="0.25">
      <c r="A2222">
        <v>7457</v>
      </c>
      <c r="B2222" t="s">
        <v>71</v>
      </c>
      <c r="C2222">
        <v>240</v>
      </c>
      <c r="D2222" s="404">
        <v>45085</v>
      </c>
      <c r="E2222" t="s">
        <v>2965</v>
      </c>
      <c r="F2222">
        <v>21.09</v>
      </c>
      <c r="H2222" t="s">
        <v>1183</v>
      </c>
    </row>
    <row r="2223" spans="1:8" x14ac:dyDescent="0.25">
      <c r="A2223">
        <v>7457</v>
      </c>
      <c r="B2223" t="s">
        <v>71</v>
      </c>
      <c r="C2223">
        <v>240</v>
      </c>
      <c r="D2223" s="404">
        <v>45162</v>
      </c>
      <c r="E2223" t="s">
        <v>2965</v>
      </c>
      <c r="F2223">
        <v>21.09</v>
      </c>
      <c r="H2223" t="s">
        <v>1183</v>
      </c>
    </row>
    <row r="2224" spans="1:8" x14ac:dyDescent="0.25">
      <c r="A2224">
        <v>7457</v>
      </c>
      <c r="B2224" t="s">
        <v>71</v>
      </c>
      <c r="C2224">
        <v>240</v>
      </c>
      <c r="D2224" s="404">
        <v>45162</v>
      </c>
      <c r="E2224" t="s">
        <v>2965</v>
      </c>
      <c r="F2224">
        <v>21.09</v>
      </c>
      <c r="H2224" t="s">
        <v>1183</v>
      </c>
    </row>
    <row r="2225" spans="1:8" x14ac:dyDescent="0.25">
      <c r="A2225">
        <v>7457</v>
      </c>
      <c r="B2225" t="s">
        <v>71</v>
      </c>
      <c r="C2225">
        <v>240</v>
      </c>
      <c r="D2225" s="404">
        <v>45162</v>
      </c>
      <c r="E2225" t="s">
        <v>2965</v>
      </c>
      <c r="F2225">
        <v>21.09</v>
      </c>
      <c r="H2225" t="s">
        <v>1183</v>
      </c>
    </row>
    <row r="2226" spans="1:8" x14ac:dyDescent="0.25">
      <c r="A2226">
        <v>7457</v>
      </c>
      <c r="B2226" t="s">
        <v>71</v>
      </c>
      <c r="C2226">
        <v>240</v>
      </c>
      <c r="D2226" s="404">
        <v>45068</v>
      </c>
      <c r="E2226" t="s">
        <v>2966</v>
      </c>
      <c r="F2226">
        <v>21.46</v>
      </c>
      <c r="H2226" t="s">
        <v>1183</v>
      </c>
    </row>
    <row r="2227" spans="1:8" x14ac:dyDescent="0.25">
      <c r="A2227">
        <v>7457</v>
      </c>
      <c r="B2227" t="s">
        <v>71</v>
      </c>
      <c r="C2227">
        <v>240</v>
      </c>
      <c r="D2227" s="404">
        <v>45148</v>
      </c>
      <c r="E2227" t="s">
        <v>2966</v>
      </c>
      <c r="F2227">
        <v>21.46</v>
      </c>
      <c r="H2227" t="s">
        <v>1183</v>
      </c>
    </row>
    <row r="2228" spans="1:8" x14ac:dyDescent="0.25">
      <c r="A2228">
        <v>7457</v>
      </c>
      <c r="B2228" t="s">
        <v>71</v>
      </c>
      <c r="C2228">
        <v>240</v>
      </c>
      <c r="D2228" s="404">
        <v>45152</v>
      </c>
      <c r="E2228" t="s">
        <v>2966</v>
      </c>
      <c r="F2228">
        <v>21.46</v>
      </c>
      <c r="H2228" t="s">
        <v>1183</v>
      </c>
    </row>
    <row r="2229" spans="1:8" x14ac:dyDescent="0.25">
      <c r="A2229">
        <v>7457</v>
      </c>
      <c r="B2229" t="s">
        <v>71</v>
      </c>
      <c r="C2229">
        <v>240</v>
      </c>
      <c r="D2229" s="404">
        <v>45056</v>
      </c>
      <c r="E2229" t="s">
        <v>2967</v>
      </c>
      <c r="F2229">
        <v>22.2</v>
      </c>
      <c r="H2229" t="s">
        <v>1183</v>
      </c>
    </row>
    <row r="2230" spans="1:8" x14ac:dyDescent="0.25">
      <c r="A2230">
        <v>7457</v>
      </c>
      <c r="B2230" t="s">
        <v>71</v>
      </c>
      <c r="C2230">
        <v>240</v>
      </c>
      <c r="D2230" s="404">
        <v>45071</v>
      </c>
      <c r="E2230" t="s">
        <v>2967</v>
      </c>
      <c r="F2230">
        <v>22.2</v>
      </c>
      <c r="H2230" t="s">
        <v>1183</v>
      </c>
    </row>
    <row r="2231" spans="1:8" x14ac:dyDescent="0.25">
      <c r="A2231">
        <v>7457</v>
      </c>
      <c r="B2231" t="s">
        <v>71</v>
      </c>
      <c r="C2231">
        <v>240</v>
      </c>
      <c r="D2231" s="404">
        <v>45188</v>
      </c>
      <c r="E2231" t="s">
        <v>2967</v>
      </c>
      <c r="F2231">
        <v>22.2</v>
      </c>
      <c r="H2231" t="s">
        <v>1183</v>
      </c>
    </row>
    <row r="2232" spans="1:8" x14ac:dyDescent="0.25">
      <c r="A2232">
        <v>7457</v>
      </c>
      <c r="B2232" t="s">
        <v>71</v>
      </c>
      <c r="C2232">
        <v>240</v>
      </c>
      <c r="D2232" s="404">
        <v>45183</v>
      </c>
      <c r="E2232" t="s">
        <v>2968</v>
      </c>
      <c r="F2232">
        <v>22.94</v>
      </c>
      <c r="H2232" t="s">
        <v>1183</v>
      </c>
    </row>
    <row r="2233" spans="1:8" x14ac:dyDescent="0.25">
      <c r="A2233">
        <v>7457</v>
      </c>
      <c r="B2233" t="s">
        <v>71</v>
      </c>
      <c r="C2233">
        <v>240</v>
      </c>
      <c r="D2233" s="404">
        <v>45061</v>
      </c>
      <c r="E2233" t="s">
        <v>2969</v>
      </c>
      <c r="F2233">
        <v>23.31</v>
      </c>
      <c r="H2233" t="s">
        <v>1183</v>
      </c>
    </row>
    <row r="2234" spans="1:8" x14ac:dyDescent="0.25">
      <c r="A2234">
        <v>7457</v>
      </c>
      <c r="B2234" t="s">
        <v>71</v>
      </c>
      <c r="C2234">
        <v>240</v>
      </c>
      <c r="D2234" s="404">
        <v>45062</v>
      </c>
      <c r="E2234" t="s">
        <v>2969</v>
      </c>
      <c r="F2234">
        <v>23.31</v>
      </c>
      <c r="H2234" t="s">
        <v>1183</v>
      </c>
    </row>
    <row r="2235" spans="1:8" x14ac:dyDescent="0.25">
      <c r="A2235">
        <v>7457</v>
      </c>
      <c r="B2235" t="s">
        <v>71</v>
      </c>
      <c r="C2235">
        <v>240</v>
      </c>
      <c r="D2235" s="404">
        <v>45152</v>
      </c>
      <c r="E2235" t="s">
        <v>2969</v>
      </c>
      <c r="F2235">
        <v>23.31</v>
      </c>
      <c r="H2235" t="s">
        <v>1183</v>
      </c>
    </row>
    <row r="2236" spans="1:8" x14ac:dyDescent="0.25">
      <c r="A2236">
        <v>7457</v>
      </c>
      <c r="B2236" t="s">
        <v>71</v>
      </c>
      <c r="C2236">
        <v>240</v>
      </c>
      <c r="D2236" s="404">
        <v>45174</v>
      </c>
      <c r="E2236" t="s">
        <v>2969</v>
      </c>
      <c r="F2236">
        <v>23.31</v>
      </c>
      <c r="H2236" t="s">
        <v>1183</v>
      </c>
    </row>
    <row r="2237" spans="1:8" x14ac:dyDescent="0.25">
      <c r="A2237">
        <v>7457</v>
      </c>
      <c r="B2237" t="s">
        <v>71</v>
      </c>
      <c r="C2237">
        <v>240</v>
      </c>
      <c r="D2237" s="404">
        <v>45068</v>
      </c>
      <c r="E2237" t="s">
        <v>2970</v>
      </c>
      <c r="F2237">
        <v>24.05</v>
      </c>
      <c r="H2237" t="s">
        <v>1183</v>
      </c>
    </row>
    <row r="2238" spans="1:8" x14ac:dyDescent="0.25">
      <c r="A2238">
        <v>7457</v>
      </c>
      <c r="B2238" t="s">
        <v>71</v>
      </c>
      <c r="C2238">
        <v>240</v>
      </c>
      <c r="D2238" s="404">
        <v>45120</v>
      </c>
      <c r="E2238" t="s">
        <v>2970</v>
      </c>
      <c r="F2238">
        <v>24.05</v>
      </c>
      <c r="H2238" t="s">
        <v>1183</v>
      </c>
    </row>
    <row r="2239" spans="1:8" x14ac:dyDescent="0.25">
      <c r="A2239">
        <v>7457</v>
      </c>
      <c r="B2239" t="s">
        <v>71</v>
      </c>
      <c r="C2239">
        <v>240</v>
      </c>
      <c r="D2239" s="404">
        <v>45125</v>
      </c>
      <c r="E2239" t="s">
        <v>2970</v>
      </c>
      <c r="F2239">
        <v>24.05</v>
      </c>
      <c r="H2239" t="s">
        <v>1183</v>
      </c>
    </row>
    <row r="2240" spans="1:8" x14ac:dyDescent="0.25">
      <c r="A2240">
        <v>7457</v>
      </c>
      <c r="B2240" t="s">
        <v>71</v>
      </c>
      <c r="C2240">
        <v>240</v>
      </c>
      <c r="D2240" s="404">
        <v>45127</v>
      </c>
      <c r="E2240" t="s">
        <v>2970</v>
      </c>
      <c r="F2240">
        <v>24.05</v>
      </c>
      <c r="H2240" t="s">
        <v>1183</v>
      </c>
    </row>
    <row r="2241" spans="1:8" x14ac:dyDescent="0.25">
      <c r="A2241">
        <v>7457</v>
      </c>
      <c r="B2241" t="s">
        <v>71</v>
      </c>
      <c r="C2241">
        <v>240</v>
      </c>
      <c r="D2241" s="404">
        <v>45147</v>
      </c>
      <c r="E2241" t="s">
        <v>2970</v>
      </c>
      <c r="F2241">
        <v>24.05</v>
      </c>
      <c r="H2241" t="s">
        <v>1183</v>
      </c>
    </row>
    <row r="2242" spans="1:8" x14ac:dyDescent="0.25">
      <c r="A2242">
        <v>7457</v>
      </c>
      <c r="B2242" t="s">
        <v>71</v>
      </c>
      <c r="C2242">
        <v>240</v>
      </c>
      <c r="D2242" s="404">
        <v>45181</v>
      </c>
      <c r="E2242" t="s">
        <v>2970</v>
      </c>
      <c r="F2242">
        <v>24.05</v>
      </c>
      <c r="H2242" t="s">
        <v>1183</v>
      </c>
    </row>
    <row r="2243" spans="1:8" x14ac:dyDescent="0.25">
      <c r="A2243">
        <v>7457</v>
      </c>
      <c r="B2243" t="s">
        <v>71</v>
      </c>
      <c r="C2243">
        <v>240</v>
      </c>
      <c r="D2243" s="404">
        <v>45111</v>
      </c>
      <c r="E2243" t="s">
        <v>2971</v>
      </c>
      <c r="F2243">
        <v>24.79</v>
      </c>
      <c r="H2243" t="s">
        <v>1183</v>
      </c>
    </row>
    <row r="2244" spans="1:8" x14ac:dyDescent="0.25">
      <c r="A2244">
        <v>7457</v>
      </c>
      <c r="B2244" t="s">
        <v>71</v>
      </c>
      <c r="C2244">
        <v>240</v>
      </c>
      <c r="D2244" s="404">
        <v>45012</v>
      </c>
      <c r="E2244" t="s">
        <v>2972</v>
      </c>
      <c r="F2244">
        <v>25.16</v>
      </c>
      <c r="H2244" t="s">
        <v>1183</v>
      </c>
    </row>
    <row r="2245" spans="1:8" x14ac:dyDescent="0.25">
      <c r="A2245">
        <v>7457</v>
      </c>
      <c r="B2245" t="s">
        <v>71</v>
      </c>
      <c r="C2245">
        <v>240</v>
      </c>
      <c r="D2245" s="404">
        <v>45050</v>
      </c>
      <c r="E2245" t="s">
        <v>2972</v>
      </c>
      <c r="F2245">
        <v>25.16</v>
      </c>
      <c r="H2245" t="s">
        <v>1183</v>
      </c>
    </row>
    <row r="2246" spans="1:8" x14ac:dyDescent="0.25">
      <c r="A2246">
        <v>7457</v>
      </c>
      <c r="B2246" t="s">
        <v>71</v>
      </c>
      <c r="C2246">
        <v>240</v>
      </c>
      <c r="D2246" s="404">
        <v>45083</v>
      </c>
      <c r="E2246" t="s">
        <v>2972</v>
      </c>
      <c r="F2246">
        <v>25.16</v>
      </c>
      <c r="H2246" t="s">
        <v>1183</v>
      </c>
    </row>
    <row r="2247" spans="1:8" x14ac:dyDescent="0.25">
      <c r="A2247">
        <v>7457</v>
      </c>
      <c r="B2247" t="s">
        <v>71</v>
      </c>
      <c r="C2247">
        <v>240</v>
      </c>
      <c r="D2247" s="404">
        <v>45104</v>
      </c>
      <c r="E2247" t="s">
        <v>2972</v>
      </c>
      <c r="F2247">
        <v>25.16</v>
      </c>
      <c r="H2247" t="s">
        <v>1183</v>
      </c>
    </row>
    <row r="2248" spans="1:8" x14ac:dyDescent="0.25">
      <c r="A2248">
        <v>7457</v>
      </c>
      <c r="B2248" t="s">
        <v>71</v>
      </c>
      <c r="C2248">
        <v>240</v>
      </c>
      <c r="D2248" s="404">
        <v>45064</v>
      </c>
      <c r="E2248" t="s">
        <v>2973</v>
      </c>
      <c r="F2248">
        <v>25.9</v>
      </c>
      <c r="H2248" t="s">
        <v>1183</v>
      </c>
    </row>
    <row r="2249" spans="1:8" x14ac:dyDescent="0.25">
      <c r="A2249">
        <v>7457</v>
      </c>
      <c r="B2249" t="s">
        <v>71</v>
      </c>
      <c r="C2249">
        <v>240</v>
      </c>
      <c r="D2249" s="404">
        <v>45153</v>
      </c>
      <c r="E2249" t="s">
        <v>2973</v>
      </c>
      <c r="F2249">
        <v>25.9</v>
      </c>
      <c r="H2249" t="s">
        <v>1183</v>
      </c>
    </row>
    <row r="2250" spans="1:8" x14ac:dyDescent="0.25">
      <c r="A2250">
        <v>7457</v>
      </c>
      <c r="B2250" t="s">
        <v>71</v>
      </c>
      <c r="C2250">
        <v>240</v>
      </c>
      <c r="D2250" s="404">
        <v>44992</v>
      </c>
      <c r="E2250" t="s">
        <v>2974</v>
      </c>
      <c r="F2250">
        <v>26.64</v>
      </c>
      <c r="H2250" t="s">
        <v>1183</v>
      </c>
    </row>
    <row r="2251" spans="1:8" x14ac:dyDescent="0.25">
      <c r="A2251">
        <v>7457</v>
      </c>
      <c r="B2251" t="s">
        <v>71</v>
      </c>
      <c r="C2251">
        <v>240</v>
      </c>
      <c r="D2251" s="404">
        <v>45029</v>
      </c>
      <c r="E2251" t="s">
        <v>2974</v>
      </c>
      <c r="F2251">
        <v>26.64</v>
      </c>
      <c r="H2251" t="s">
        <v>1183</v>
      </c>
    </row>
    <row r="2252" spans="1:8" x14ac:dyDescent="0.25">
      <c r="A2252">
        <v>7457</v>
      </c>
      <c r="B2252" t="s">
        <v>71</v>
      </c>
      <c r="C2252">
        <v>240</v>
      </c>
      <c r="D2252" s="404">
        <v>45062</v>
      </c>
      <c r="E2252" t="s">
        <v>2974</v>
      </c>
      <c r="F2252">
        <v>26.64</v>
      </c>
      <c r="H2252" t="s">
        <v>1183</v>
      </c>
    </row>
    <row r="2253" spans="1:8" x14ac:dyDescent="0.25">
      <c r="A2253">
        <v>7457</v>
      </c>
      <c r="B2253" t="s">
        <v>71</v>
      </c>
      <c r="C2253">
        <v>240</v>
      </c>
      <c r="D2253" s="404">
        <v>45085</v>
      </c>
      <c r="E2253" t="s">
        <v>2974</v>
      </c>
      <c r="F2253">
        <v>26.64</v>
      </c>
      <c r="H2253" t="s">
        <v>1183</v>
      </c>
    </row>
    <row r="2254" spans="1:8" x14ac:dyDescent="0.25">
      <c r="A2254">
        <v>7457</v>
      </c>
      <c r="B2254" t="s">
        <v>71</v>
      </c>
      <c r="C2254">
        <v>240</v>
      </c>
      <c r="D2254" s="404">
        <v>45089</v>
      </c>
      <c r="E2254" t="s">
        <v>2974</v>
      </c>
      <c r="F2254">
        <v>26.64</v>
      </c>
      <c r="H2254" t="s">
        <v>1183</v>
      </c>
    </row>
    <row r="2255" spans="1:8" x14ac:dyDescent="0.25">
      <c r="A2255">
        <v>7457</v>
      </c>
      <c r="B2255" t="s">
        <v>71</v>
      </c>
      <c r="C2255">
        <v>240</v>
      </c>
      <c r="D2255" s="404">
        <v>45145</v>
      </c>
      <c r="E2255" t="s">
        <v>2974</v>
      </c>
      <c r="F2255">
        <v>26.64</v>
      </c>
      <c r="H2255" t="s">
        <v>1183</v>
      </c>
    </row>
    <row r="2256" spans="1:8" x14ac:dyDescent="0.25">
      <c r="A2256">
        <v>7457</v>
      </c>
      <c r="B2256" t="s">
        <v>71</v>
      </c>
      <c r="C2256">
        <v>240</v>
      </c>
      <c r="D2256" s="404">
        <v>45146</v>
      </c>
      <c r="E2256" t="s">
        <v>2974</v>
      </c>
      <c r="F2256">
        <v>26.64</v>
      </c>
      <c r="H2256" t="s">
        <v>1183</v>
      </c>
    </row>
    <row r="2257" spans="1:8" x14ac:dyDescent="0.25">
      <c r="A2257">
        <v>7457</v>
      </c>
      <c r="B2257" t="s">
        <v>71</v>
      </c>
      <c r="C2257">
        <v>240</v>
      </c>
      <c r="D2257" s="404">
        <v>45084</v>
      </c>
      <c r="E2257" t="s">
        <v>2975</v>
      </c>
      <c r="F2257">
        <v>27.01</v>
      </c>
      <c r="H2257" t="s">
        <v>1183</v>
      </c>
    </row>
    <row r="2258" spans="1:8" x14ac:dyDescent="0.25">
      <c r="A2258">
        <v>7457</v>
      </c>
      <c r="B2258" t="s">
        <v>71</v>
      </c>
      <c r="C2258">
        <v>240</v>
      </c>
      <c r="D2258" s="404">
        <v>45167</v>
      </c>
      <c r="E2258" t="s">
        <v>2975</v>
      </c>
      <c r="F2258">
        <v>27.01</v>
      </c>
      <c r="H2258" t="s">
        <v>1183</v>
      </c>
    </row>
    <row r="2259" spans="1:8" x14ac:dyDescent="0.25">
      <c r="A2259">
        <v>7457</v>
      </c>
      <c r="B2259" t="s">
        <v>71</v>
      </c>
      <c r="C2259">
        <v>240</v>
      </c>
      <c r="D2259" s="404">
        <v>45176</v>
      </c>
      <c r="E2259" t="s">
        <v>2975</v>
      </c>
      <c r="F2259">
        <v>27.01</v>
      </c>
      <c r="H2259" t="s">
        <v>1183</v>
      </c>
    </row>
    <row r="2260" spans="1:8" x14ac:dyDescent="0.25">
      <c r="A2260">
        <v>7457</v>
      </c>
      <c r="B2260" t="s">
        <v>71</v>
      </c>
      <c r="C2260">
        <v>240</v>
      </c>
      <c r="D2260" s="404">
        <v>45183</v>
      </c>
      <c r="E2260" t="s">
        <v>2975</v>
      </c>
      <c r="F2260">
        <v>27.01</v>
      </c>
      <c r="H2260" t="s">
        <v>1183</v>
      </c>
    </row>
    <row r="2261" spans="1:8" x14ac:dyDescent="0.25">
      <c r="A2261">
        <v>7457</v>
      </c>
      <c r="B2261" t="s">
        <v>71</v>
      </c>
      <c r="C2261">
        <v>240</v>
      </c>
      <c r="D2261" s="404">
        <v>44991</v>
      </c>
      <c r="E2261" t="s">
        <v>2976</v>
      </c>
      <c r="F2261">
        <v>27.75</v>
      </c>
      <c r="H2261" t="s">
        <v>1183</v>
      </c>
    </row>
    <row r="2262" spans="1:8" x14ac:dyDescent="0.25">
      <c r="A2262">
        <v>7457</v>
      </c>
      <c r="B2262" t="s">
        <v>71</v>
      </c>
      <c r="C2262">
        <v>240</v>
      </c>
      <c r="D2262" s="404">
        <v>45000</v>
      </c>
      <c r="E2262" t="s">
        <v>2976</v>
      </c>
      <c r="F2262">
        <v>27.75</v>
      </c>
      <c r="H2262" t="s">
        <v>1183</v>
      </c>
    </row>
    <row r="2263" spans="1:8" x14ac:dyDescent="0.25">
      <c r="A2263">
        <v>7457</v>
      </c>
      <c r="B2263" t="s">
        <v>71</v>
      </c>
      <c r="C2263">
        <v>240</v>
      </c>
      <c r="D2263" s="404">
        <v>45040</v>
      </c>
      <c r="E2263" t="s">
        <v>2976</v>
      </c>
      <c r="F2263">
        <v>27.75</v>
      </c>
      <c r="H2263" t="s">
        <v>1183</v>
      </c>
    </row>
    <row r="2264" spans="1:8" x14ac:dyDescent="0.25">
      <c r="A2264">
        <v>7457</v>
      </c>
      <c r="B2264" t="s">
        <v>71</v>
      </c>
      <c r="C2264">
        <v>240</v>
      </c>
      <c r="D2264" s="404">
        <v>45085</v>
      </c>
      <c r="E2264" t="s">
        <v>2976</v>
      </c>
      <c r="F2264">
        <v>27.75</v>
      </c>
      <c r="H2264" t="s">
        <v>1183</v>
      </c>
    </row>
    <row r="2265" spans="1:8" x14ac:dyDescent="0.25">
      <c r="A2265">
        <v>7457</v>
      </c>
      <c r="B2265" t="s">
        <v>71</v>
      </c>
      <c r="C2265">
        <v>240</v>
      </c>
      <c r="D2265" s="404">
        <v>45103</v>
      </c>
      <c r="E2265" t="s">
        <v>2976</v>
      </c>
      <c r="F2265">
        <v>27.75</v>
      </c>
      <c r="H2265" t="s">
        <v>1183</v>
      </c>
    </row>
    <row r="2266" spans="1:8" x14ac:dyDescent="0.25">
      <c r="A2266">
        <v>7457</v>
      </c>
      <c r="B2266" t="s">
        <v>71</v>
      </c>
      <c r="C2266">
        <v>240</v>
      </c>
      <c r="D2266" s="404">
        <v>44994</v>
      </c>
      <c r="E2266" t="s">
        <v>2977</v>
      </c>
      <c r="F2266">
        <v>28.49</v>
      </c>
      <c r="H2266" t="s">
        <v>1183</v>
      </c>
    </row>
    <row r="2267" spans="1:8" x14ac:dyDescent="0.25">
      <c r="A2267">
        <v>7457</v>
      </c>
      <c r="B2267" t="s">
        <v>71</v>
      </c>
      <c r="C2267">
        <v>240</v>
      </c>
      <c r="D2267" s="404">
        <v>45055</v>
      </c>
      <c r="E2267" t="s">
        <v>2977</v>
      </c>
      <c r="F2267">
        <v>28.49</v>
      </c>
      <c r="H2267" t="s">
        <v>1183</v>
      </c>
    </row>
    <row r="2268" spans="1:8" x14ac:dyDescent="0.25">
      <c r="A2268">
        <v>7457</v>
      </c>
      <c r="B2268" t="s">
        <v>71</v>
      </c>
      <c r="C2268">
        <v>240</v>
      </c>
      <c r="D2268" s="404">
        <v>45174</v>
      </c>
      <c r="E2268" t="s">
        <v>2977</v>
      </c>
      <c r="F2268">
        <v>28.49</v>
      </c>
      <c r="H2268" t="s">
        <v>1183</v>
      </c>
    </row>
    <row r="2269" spans="1:8" x14ac:dyDescent="0.25">
      <c r="A2269">
        <v>7457</v>
      </c>
      <c r="B2269" t="s">
        <v>71</v>
      </c>
      <c r="C2269">
        <v>240</v>
      </c>
      <c r="D2269" s="404">
        <v>45001</v>
      </c>
      <c r="E2269" t="s">
        <v>2978</v>
      </c>
      <c r="F2269">
        <v>28.86</v>
      </c>
      <c r="H2269" t="s">
        <v>1183</v>
      </c>
    </row>
    <row r="2270" spans="1:8" x14ac:dyDescent="0.25">
      <c r="A2270">
        <v>7457</v>
      </c>
      <c r="B2270" t="s">
        <v>71</v>
      </c>
      <c r="C2270">
        <v>240</v>
      </c>
      <c r="D2270" s="404">
        <v>45013</v>
      </c>
      <c r="E2270" t="s">
        <v>2978</v>
      </c>
      <c r="F2270">
        <v>28.86</v>
      </c>
      <c r="H2270" t="s">
        <v>1183</v>
      </c>
    </row>
    <row r="2271" spans="1:8" x14ac:dyDescent="0.25">
      <c r="A2271">
        <v>7457</v>
      </c>
      <c r="B2271" t="s">
        <v>71</v>
      </c>
      <c r="C2271">
        <v>240</v>
      </c>
      <c r="D2271" s="404">
        <v>45061</v>
      </c>
      <c r="E2271" t="s">
        <v>2978</v>
      </c>
      <c r="F2271">
        <v>28.86</v>
      </c>
      <c r="H2271" t="s">
        <v>1183</v>
      </c>
    </row>
    <row r="2272" spans="1:8" x14ac:dyDescent="0.25">
      <c r="A2272">
        <v>7457</v>
      </c>
      <c r="B2272" t="s">
        <v>71</v>
      </c>
      <c r="C2272">
        <v>240</v>
      </c>
      <c r="D2272" s="404">
        <v>45111</v>
      </c>
      <c r="E2272" t="s">
        <v>2978</v>
      </c>
      <c r="F2272">
        <v>28.86</v>
      </c>
      <c r="H2272" t="s">
        <v>1183</v>
      </c>
    </row>
    <row r="2273" spans="1:8" x14ac:dyDescent="0.25">
      <c r="A2273">
        <v>7457</v>
      </c>
      <c r="B2273" t="s">
        <v>71</v>
      </c>
      <c r="C2273">
        <v>240</v>
      </c>
      <c r="D2273" s="404">
        <v>45112</v>
      </c>
      <c r="E2273" t="s">
        <v>2978</v>
      </c>
      <c r="F2273">
        <v>28.86</v>
      </c>
      <c r="H2273" t="s">
        <v>1183</v>
      </c>
    </row>
    <row r="2274" spans="1:8" x14ac:dyDescent="0.25">
      <c r="A2274">
        <v>7457</v>
      </c>
      <c r="B2274" t="s">
        <v>71</v>
      </c>
      <c r="C2274">
        <v>240</v>
      </c>
      <c r="D2274" s="404">
        <v>45148</v>
      </c>
      <c r="E2274" t="s">
        <v>2978</v>
      </c>
      <c r="F2274">
        <v>28.86</v>
      </c>
      <c r="H2274" t="s">
        <v>1183</v>
      </c>
    </row>
    <row r="2275" spans="1:8" x14ac:dyDescent="0.25">
      <c r="A2275">
        <v>7457</v>
      </c>
      <c r="B2275" t="s">
        <v>71</v>
      </c>
      <c r="C2275">
        <v>240</v>
      </c>
      <c r="D2275" s="404">
        <v>45166</v>
      </c>
      <c r="E2275" t="s">
        <v>2978</v>
      </c>
      <c r="F2275">
        <v>28.86</v>
      </c>
      <c r="H2275" t="s">
        <v>1183</v>
      </c>
    </row>
    <row r="2276" spans="1:8" x14ac:dyDescent="0.25">
      <c r="A2276">
        <v>7457</v>
      </c>
      <c r="B2276" t="s">
        <v>71</v>
      </c>
      <c r="C2276">
        <v>240</v>
      </c>
      <c r="D2276" s="404">
        <v>45174</v>
      </c>
      <c r="E2276" t="s">
        <v>2978</v>
      </c>
      <c r="F2276">
        <v>28.86</v>
      </c>
      <c r="H2276" t="s">
        <v>1183</v>
      </c>
    </row>
    <row r="2277" spans="1:8" x14ac:dyDescent="0.25">
      <c r="A2277">
        <v>7457</v>
      </c>
      <c r="B2277" t="s">
        <v>71</v>
      </c>
      <c r="C2277">
        <v>240</v>
      </c>
      <c r="D2277" s="404">
        <v>45175</v>
      </c>
      <c r="E2277" t="s">
        <v>2978</v>
      </c>
      <c r="F2277">
        <v>28.86</v>
      </c>
      <c r="H2277" t="s">
        <v>1183</v>
      </c>
    </row>
    <row r="2278" spans="1:8" x14ac:dyDescent="0.25">
      <c r="A2278">
        <v>7457</v>
      </c>
      <c r="B2278" t="s">
        <v>71</v>
      </c>
      <c r="C2278">
        <v>240</v>
      </c>
      <c r="D2278" s="404">
        <v>44993</v>
      </c>
      <c r="E2278" t="s">
        <v>2979</v>
      </c>
      <c r="F2278">
        <v>29.6</v>
      </c>
      <c r="H2278" t="s">
        <v>1183</v>
      </c>
    </row>
    <row r="2279" spans="1:8" x14ac:dyDescent="0.25">
      <c r="A2279">
        <v>7457</v>
      </c>
      <c r="B2279" t="s">
        <v>71</v>
      </c>
      <c r="C2279">
        <v>240</v>
      </c>
      <c r="D2279" s="404">
        <v>45015</v>
      </c>
      <c r="E2279" t="s">
        <v>2979</v>
      </c>
      <c r="F2279">
        <v>29.6</v>
      </c>
      <c r="H2279" t="s">
        <v>1183</v>
      </c>
    </row>
    <row r="2280" spans="1:8" x14ac:dyDescent="0.25">
      <c r="A2280">
        <v>7457</v>
      </c>
      <c r="B2280" t="s">
        <v>71</v>
      </c>
      <c r="C2280">
        <v>240</v>
      </c>
      <c r="D2280" s="404">
        <v>45099</v>
      </c>
      <c r="E2280" t="s">
        <v>2979</v>
      </c>
      <c r="F2280">
        <v>29.6</v>
      </c>
      <c r="H2280" t="s">
        <v>1183</v>
      </c>
    </row>
    <row r="2281" spans="1:8" x14ac:dyDescent="0.25">
      <c r="A2281">
        <v>7457</v>
      </c>
      <c r="B2281" t="s">
        <v>71</v>
      </c>
      <c r="C2281">
        <v>240</v>
      </c>
      <c r="D2281" s="404">
        <v>45154</v>
      </c>
      <c r="E2281" t="s">
        <v>2979</v>
      </c>
      <c r="F2281">
        <v>29.6</v>
      </c>
      <c r="H2281" t="s">
        <v>1183</v>
      </c>
    </row>
    <row r="2282" spans="1:8" x14ac:dyDescent="0.25">
      <c r="A2282">
        <v>7457</v>
      </c>
      <c r="B2282" t="s">
        <v>71</v>
      </c>
      <c r="C2282">
        <v>240</v>
      </c>
      <c r="D2282" s="404">
        <v>45160</v>
      </c>
      <c r="E2282" t="s">
        <v>2979</v>
      </c>
      <c r="F2282">
        <v>29.6</v>
      </c>
      <c r="H2282" t="s">
        <v>1183</v>
      </c>
    </row>
    <row r="2283" spans="1:8" x14ac:dyDescent="0.25">
      <c r="A2283">
        <v>7457</v>
      </c>
      <c r="B2283" t="s">
        <v>71</v>
      </c>
      <c r="C2283">
        <v>240</v>
      </c>
      <c r="D2283" s="404">
        <v>45064</v>
      </c>
      <c r="E2283" t="s">
        <v>2980</v>
      </c>
      <c r="F2283">
        <v>30.34</v>
      </c>
      <c r="H2283" t="s">
        <v>1183</v>
      </c>
    </row>
    <row r="2284" spans="1:8" x14ac:dyDescent="0.25">
      <c r="A2284">
        <v>7457</v>
      </c>
      <c r="B2284" t="s">
        <v>71</v>
      </c>
      <c r="C2284">
        <v>240</v>
      </c>
      <c r="D2284" s="404">
        <v>45138</v>
      </c>
      <c r="E2284" t="s">
        <v>2980</v>
      </c>
      <c r="F2284">
        <v>30.34</v>
      </c>
      <c r="H2284" t="s">
        <v>1183</v>
      </c>
    </row>
    <row r="2285" spans="1:8" x14ac:dyDescent="0.25">
      <c r="A2285">
        <v>7457</v>
      </c>
      <c r="B2285" t="s">
        <v>71</v>
      </c>
      <c r="C2285">
        <v>240</v>
      </c>
      <c r="D2285" s="404">
        <v>45147</v>
      </c>
      <c r="E2285" t="s">
        <v>2980</v>
      </c>
      <c r="F2285">
        <v>30.34</v>
      </c>
      <c r="H2285" t="s">
        <v>1183</v>
      </c>
    </row>
    <row r="2286" spans="1:8" x14ac:dyDescent="0.25">
      <c r="A2286">
        <v>7457</v>
      </c>
      <c r="B2286" t="s">
        <v>71</v>
      </c>
      <c r="C2286">
        <v>240</v>
      </c>
      <c r="D2286" s="404">
        <v>44998</v>
      </c>
      <c r="E2286" t="s">
        <v>2981</v>
      </c>
      <c r="F2286">
        <v>30.71</v>
      </c>
      <c r="H2286" t="s">
        <v>1183</v>
      </c>
    </row>
    <row r="2287" spans="1:8" x14ac:dyDescent="0.25">
      <c r="A2287">
        <v>7457</v>
      </c>
      <c r="B2287" t="s">
        <v>71</v>
      </c>
      <c r="C2287">
        <v>240</v>
      </c>
      <c r="D2287" s="404">
        <v>45113</v>
      </c>
      <c r="E2287" t="s">
        <v>2981</v>
      </c>
      <c r="F2287">
        <v>30.71</v>
      </c>
      <c r="H2287" t="s">
        <v>1183</v>
      </c>
    </row>
    <row r="2288" spans="1:8" x14ac:dyDescent="0.25">
      <c r="A2288">
        <v>7457</v>
      </c>
      <c r="B2288" t="s">
        <v>71</v>
      </c>
      <c r="C2288">
        <v>240</v>
      </c>
      <c r="D2288" s="404">
        <v>45152</v>
      </c>
      <c r="E2288" t="s">
        <v>2981</v>
      </c>
      <c r="F2288">
        <v>30.71</v>
      </c>
      <c r="H2288" t="s">
        <v>1183</v>
      </c>
    </row>
    <row r="2289" spans="1:8" x14ac:dyDescent="0.25">
      <c r="A2289">
        <v>7457</v>
      </c>
      <c r="B2289" t="s">
        <v>71</v>
      </c>
      <c r="C2289">
        <v>240</v>
      </c>
      <c r="D2289" s="404">
        <v>45166</v>
      </c>
      <c r="E2289" t="s">
        <v>2981</v>
      </c>
      <c r="F2289">
        <v>30.71</v>
      </c>
      <c r="H2289" t="s">
        <v>1183</v>
      </c>
    </row>
    <row r="2290" spans="1:8" x14ac:dyDescent="0.25">
      <c r="A2290">
        <v>7457</v>
      </c>
      <c r="B2290" t="s">
        <v>71</v>
      </c>
      <c r="C2290">
        <v>240</v>
      </c>
      <c r="D2290" s="404">
        <v>45189</v>
      </c>
      <c r="E2290" t="s">
        <v>2981</v>
      </c>
      <c r="F2290">
        <v>30.71</v>
      </c>
      <c r="H2290" t="s">
        <v>1183</v>
      </c>
    </row>
    <row r="2291" spans="1:8" x14ac:dyDescent="0.25">
      <c r="A2291">
        <v>7457</v>
      </c>
      <c r="B2291" t="s">
        <v>71</v>
      </c>
      <c r="C2291">
        <v>240</v>
      </c>
      <c r="D2291" s="404">
        <v>45056</v>
      </c>
      <c r="E2291" t="s">
        <v>2982</v>
      </c>
      <c r="F2291">
        <v>31.45</v>
      </c>
      <c r="H2291" t="s">
        <v>1183</v>
      </c>
    </row>
    <row r="2292" spans="1:8" x14ac:dyDescent="0.25">
      <c r="A2292">
        <v>7457</v>
      </c>
      <c r="B2292" t="s">
        <v>71</v>
      </c>
      <c r="C2292">
        <v>240</v>
      </c>
      <c r="D2292" s="404">
        <v>45089</v>
      </c>
      <c r="E2292" t="s">
        <v>2982</v>
      </c>
      <c r="F2292">
        <v>31.45</v>
      </c>
      <c r="H2292" t="s">
        <v>1183</v>
      </c>
    </row>
    <row r="2293" spans="1:8" x14ac:dyDescent="0.25">
      <c r="A2293">
        <v>7457</v>
      </c>
      <c r="B2293" t="s">
        <v>71</v>
      </c>
      <c r="C2293">
        <v>240</v>
      </c>
      <c r="D2293" s="404">
        <v>45120</v>
      </c>
      <c r="E2293" t="s">
        <v>2982</v>
      </c>
      <c r="F2293">
        <v>31.45</v>
      </c>
      <c r="H2293" t="s">
        <v>1183</v>
      </c>
    </row>
    <row r="2294" spans="1:8" x14ac:dyDescent="0.25">
      <c r="A2294">
        <v>7457</v>
      </c>
      <c r="B2294" t="s">
        <v>71</v>
      </c>
      <c r="C2294">
        <v>240</v>
      </c>
      <c r="D2294" s="404">
        <v>45145</v>
      </c>
      <c r="E2294" t="s">
        <v>2982</v>
      </c>
      <c r="F2294">
        <v>31.45</v>
      </c>
      <c r="H2294" t="s">
        <v>1183</v>
      </c>
    </row>
    <row r="2295" spans="1:8" x14ac:dyDescent="0.25">
      <c r="A2295">
        <v>7457</v>
      </c>
      <c r="B2295" t="s">
        <v>71</v>
      </c>
      <c r="C2295">
        <v>240</v>
      </c>
      <c r="D2295" s="404">
        <v>45182</v>
      </c>
      <c r="E2295" t="s">
        <v>2982</v>
      </c>
      <c r="F2295">
        <v>31.45</v>
      </c>
      <c r="H2295" t="s">
        <v>1183</v>
      </c>
    </row>
    <row r="2296" spans="1:8" x14ac:dyDescent="0.25">
      <c r="A2296">
        <v>7457</v>
      </c>
      <c r="B2296" t="s">
        <v>71</v>
      </c>
      <c r="C2296">
        <v>240</v>
      </c>
      <c r="D2296" s="404">
        <v>44986</v>
      </c>
      <c r="E2296" t="s">
        <v>2983</v>
      </c>
      <c r="F2296">
        <v>32.19</v>
      </c>
      <c r="H2296" t="s">
        <v>1183</v>
      </c>
    </row>
    <row r="2297" spans="1:8" x14ac:dyDescent="0.25">
      <c r="A2297">
        <v>7457</v>
      </c>
      <c r="B2297" t="s">
        <v>71</v>
      </c>
      <c r="C2297">
        <v>240</v>
      </c>
      <c r="D2297" s="404">
        <v>45001</v>
      </c>
      <c r="E2297" t="s">
        <v>2983</v>
      </c>
      <c r="F2297">
        <v>32.19</v>
      </c>
      <c r="H2297" t="s">
        <v>1183</v>
      </c>
    </row>
    <row r="2298" spans="1:8" x14ac:dyDescent="0.25">
      <c r="A2298">
        <v>7457</v>
      </c>
      <c r="B2298" t="s">
        <v>71</v>
      </c>
      <c r="C2298">
        <v>240</v>
      </c>
      <c r="D2298" s="404">
        <v>45119</v>
      </c>
      <c r="E2298" t="s">
        <v>2983</v>
      </c>
      <c r="F2298">
        <v>32.19</v>
      </c>
      <c r="H2298" t="s">
        <v>1183</v>
      </c>
    </row>
    <row r="2299" spans="1:8" x14ac:dyDescent="0.25">
      <c r="A2299">
        <v>7457</v>
      </c>
      <c r="B2299" t="s">
        <v>71</v>
      </c>
      <c r="C2299">
        <v>240</v>
      </c>
      <c r="D2299" s="404">
        <v>45168</v>
      </c>
      <c r="E2299" t="s">
        <v>2983</v>
      </c>
      <c r="F2299">
        <v>32.19</v>
      </c>
      <c r="H2299" t="s">
        <v>1183</v>
      </c>
    </row>
    <row r="2300" spans="1:8" x14ac:dyDescent="0.25">
      <c r="A2300">
        <v>7457</v>
      </c>
      <c r="B2300" t="s">
        <v>71</v>
      </c>
      <c r="C2300">
        <v>240</v>
      </c>
      <c r="D2300" s="404">
        <v>45190</v>
      </c>
      <c r="E2300" t="s">
        <v>2983</v>
      </c>
      <c r="F2300">
        <v>32.19</v>
      </c>
      <c r="H2300" t="s">
        <v>1183</v>
      </c>
    </row>
    <row r="2301" spans="1:8" x14ac:dyDescent="0.25">
      <c r="A2301">
        <v>7457</v>
      </c>
      <c r="B2301" t="s">
        <v>71</v>
      </c>
      <c r="C2301">
        <v>240</v>
      </c>
      <c r="D2301" s="404">
        <v>45001</v>
      </c>
      <c r="E2301" t="s">
        <v>2984</v>
      </c>
      <c r="F2301">
        <v>32.56</v>
      </c>
      <c r="H2301" t="s">
        <v>1183</v>
      </c>
    </row>
    <row r="2302" spans="1:8" x14ac:dyDescent="0.25">
      <c r="A2302">
        <v>7457</v>
      </c>
      <c r="B2302" t="s">
        <v>71</v>
      </c>
      <c r="C2302">
        <v>240</v>
      </c>
      <c r="D2302" s="404">
        <v>45056</v>
      </c>
      <c r="E2302" t="s">
        <v>2984</v>
      </c>
      <c r="F2302">
        <v>32.56</v>
      </c>
      <c r="H2302" t="s">
        <v>1183</v>
      </c>
    </row>
    <row r="2303" spans="1:8" x14ac:dyDescent="0.25">
      <c r="A2303">
        <v>7457</v>
      </c>
      <c r="B2303" t="s">
        <v>71</v>
      </c>
      <c r="C2303">
        <v>240</v>
      </c>
      <c r="D2303" s="404">
        <v>45057</v>
      </c>
      <c r="E2303" t="s">
        <v>2984</v>
      </c>
      <c r="F2303">
        <v>32.56</v>
      </c>
      <c r="H2303" t="s">
        <v>1183</v>
      </c>
    </row>
    <row r="2304" spans="1:8" x14ac:dyDescent="0.25">
      <c r="A2304">
        <v>7457</v>
      </c>
      <c r="B2304" t="s">
        <v>71</v>
      </c>
      <c r="C2304">
        <v>240</v>
      </c>
      <c r="D2304" s="404">
        <v>45127</v>
      </c>
      <c r="E2304" t="s">
        <v>2984</v>
      </c>
      <c r="F2304">
        <v>32.56</v>
      </c>
      <c r="H2304" t="s">
        <v>1183</v>
      </c>
    </row>
    <row r="2305" spans="1:8" x14ac:dyDescent="0.25">
      <c r="A2305">
        <v>7457</v>
      </c>
      <c r="B2305" t="s">
        <v>71</v>
      </c>
      <c r="C2305">
        <v>240</v>
      </c>
      <c r="D2305" s="404">
        <v>45127</v>
      </c>
      <c r="E2305" t="s">
        <v>2984</v>
      </c>
      <c r="F2305">
        <v>32.56</v>
      </c>
      <c r="H2305" t="s">
        <v>1183</v>
      </c>
    </row>
    <row r="2306" spans="1:8" x14ac:dyDescent="0.25">
      <c r="A2306">
        <v>7457</v>
      </c>
      <c r="B2306" t="s">
        <v>71</v>
      </c>
      <c r="C2306">
        <v>240</v>
      </c>
      <c r="D2306" s="404">
        <v>44999</v>
      </c>
      <c r="E2306" t="s">
        <v>2985</v>
      </c>
      <c r="F2306">
        <v>33.299999999999997</v>
      </c>
      <c r="H2306" t="s">
        <v>1183</v>
      </c>
    </row>
    <row r="2307" spans="1:8" x14ac:dyDescent="0.25">
      <c r="A2307">
        <v>7457</v>
      </c>
      <c r="B2307" t="s">
        <v>71</v>
      </c>
      <c r="C2307">
        <v>240</v>
      </c>
      <c r="D2307" s="404">
        <v>45029</v>
      </c>
      <c r="E2307" t="s">
        <v>2985</v>
      </c>
      <c r="F2307">
        <v>33.299999999999997</v>
      </c>
      <c r="H2307" t="s">
        <v>1183</v>
      </c>
    </row>
    <row r="2308" spans="1:8" x14ac:dyDescent="0.25">
      <c r="A2308">
        <v>7457</v>
      </c>
      <c r="B2308" t="s">
        <v>71</v>
      </c>
      <c r="C2308">
        <v>240</v>
      </c>
      <c r="D2308" s="404">
        <v>45155</v>
      </c>
      <c r="E2308" t="s">
        <v>2985</v>
      </c>
      <c r="F2308">
        <v>33.299999999999997</v>
      </c>
      <c r="H2308" t="s">
        <v>1183</v>
      </c>
    </row>
    <row r="2309" spans="1:8" x14ac:dyDescent="0.25">
      <c r="A2309">
        <v>7457</v>
      </c>
      <c r="B2309" t="s">
        <v>71</v>
      </c>
      <c r="C2309">
        <v>240</v>
      </c>
      <c r="D2309" s="404">
        <v>45168</v>
      </c>
      <c r="E2309" t="s">
        <v>2985</v>
      </c>
      <c r="F2309">
        <v>33.299999999999997</v>
      </c>
      <c r="H2309" t="s">
        <v>1183</v>
      </c>
    </row>
    <row r="2310" spans="1:8" x14ac:dyDescent="0.25">
      <c r="A2310">
        <v>7457</v>
      </c>
      <c r="B2310" t="s">
        <v>71</v>
      </c>
      <c r="C2310">
        <v>240</v>
      </c>
      <c r="D2310" s="404">
        <v>45111</v>
      </c>
      <c r="E2310" t="s">
        <v>2986</v>
      </c>
      <c r="F2310">
        <v>34.04</v>
      </c>
      <c r="H2310" t="s">
        <v>1183</v>
      </c>
    </row>
    <row r="2311" spans="1:8" x14ac:dyDescent="0.25">
      <c r="A2311">
        <v>7457</v>
      </c>
      <c r="B2311" t="s">
        <v>71</v>
      </c>
      <c r="C2311">
        <v>240</v>
      </c>
      <c r="D2311" s="404">
        <v>45131</v>
      </c>
      <c r="E2311" t="s">
        <v>2986</v>
      </c>
      <c r="F2311">
        <v>34.04</v>
      </c>
      <c r="H2311" t="s">
        <v>1183</v>
      </c>
    </row>
    <row r="2312" spans="1:8" x14ac:dyDescent="0.25">
      <c r="A2312">
        <v>7457</v>
      </c>
      <c r="B2312" t="s">
        <v>71</v>
      </c>
      <c r="C2312">
        <v>240</v>
      </c>
      <c r="D2312" s="404">
        <v>44993</v>
      </c>
      <c r="E2312" t="s">
        <v>2987</v>
      </c>
      <c r="F2312">
        <v>34.409999999999997</v>
      </c>
      <c r="H2312" t="s">
        <v>1183</v>
      </c>
    </row>
    <row r="2313" spans="1:8" x14ac:dyDescent="0.25">
      <c r="A2313">
        <v>7457</v>
      </c>
      <c r="B2313" t="s">
        <v>71</v>
      </c>
      <c r="C2313">
        <v>240</v>
      </c>
      <c r="D2313" s="404">
        <v>45062</v>
      </c>
      <c r="E2313" t="s">
        <v>2987</v>
      </c>
      <c r="F2313">
        <v>34.409999999999997</v>
      </c>
      <c r="H2313" t="s">
        <v>1183</v>
      </c>
    </row>
    <row r="2314" spans="1:8" x14ac:dyDescent="0.25">
      <c r="A2314">
        <v>7457</v>
      </c>
      <c r="B2314" t="s">
        <v>71</v>
      </c>
      <c r="C2314">
        <v>240</v>
      </c>
      <c r="D2314" s="404">
        <v>45089</v>
      </c>
      <c r="E2314" t="s">
        <v>2987</v>
      </c>
      <c r="F2314">
        <v>34.409999999999997</v>
      </c>
      <c r="H2314" t="s">
        <v>1183</v>
      </c>
    </row>
    <row r="2315" spans="1:8" x14ac:dyDescent="0.25">
      <c r="A2315">
        <v>7457</v>
      </c>
      <c r="B2315" t="s">
        <v>71</v>
      </c>
      <c r="C2315">
        <v>240</v>
      </c>
      <c r="D2315" s="404">
        <v>45106</v>
      </c>
      <c r="E2315" t="s">
        <v>2987</v>
      </c>
      <c r="F2315">
        <v>34.409999999999997</v>
      </c>
      <c r="H2315" t="s">
        <v>1183</v>
      </c>
    </row>
    <row r="2316" spans="1:8" x14ac:dyDescent="0.25">
      <c r="A2316">
        <v>7457</v>
      </c>
      <c r="B2316" t="s">
        <v>71</v>
      </c>
      <c r="C2316">
        <v>240</v>
      </c>
      <c r="D2316" s="404">
        <v>44992</v>
      </c>
      <c r="E2316" t="s">
        <v>2988</v>
      </c>
      <c r="F2316">
        <v>35.15</v>
      </c>
      <c r="H2316" t="s">
        <v>1183</v>
      </c>
    </row>
    <row r="2317" spans="1:8" x14ac:dyDescent="0.25">
      <c r="A2317">
        <v>7457</v>
      </c>
      <c r="B2317" t="s">
        <v>71</v>
      </c>
      <c r="C2317">
        <v>240</v>
      </c>
      <c r="D2317" s="404">
        <v>45070</v>
      </c>
      <c r="E2317" t="s">
        <v>2988</v>
      </c>
      <c r="F2317">
        <v>35.15</v>
      </c>
      <c r="H2317" t="s">
        <v>1183</v>
      </c>
    </row>
    <row r="2318" spans="1:8" x14ac:dyDescent="0.25">
      <c r="A2318">
        <v>7457</v>
      </c>
      <c r="B2318" t="s">
        <v>71</v>
      </c>
      <c r="C2318">
        <v>240</v>
      </c>
      <c r="D2318" s="404">
        <v>45125</v>
      </c>
      <c r="E2318" t="s">
        <v>2988</v>
      </c>
      <c r="F2318">
        <v>35.15</v>
      </c>
      <c r="H2318" t="s">
        <v>1183</v>
      </c>
    </row>
    <row r="2319" spans="1:8" x14ac:dyDescent="0.25">
      <c r="A2319">
        <v>7457</v>
      </c>
      <c r="B2319" t="s">
        <v>71</v>
      </c>
      <c r="C2319">
        <v>240</v>
      </c>
      <c r="D2319" s="404">
        <v>44987</v>
      </c>
      <c r="E2319" t="s">
        <v>2989</v>
      </c>
      <c r="F2319">
        <v>35.89</v>
      </c>
      <c r="H2319" t="s">
        <v>1183</v>
      </c>
    </row>
    <row r="2320" spans="1:8" x14ac:dyDescent="0.25">
      <c r="A2320">
        <v>7457</v>
      </c>
      <c r="B2320" t="s">
        <v>71</v>
      </c>
      <c r="C2320">
        <v>240</v>
      </c>
      <c r="D2320" s="404">
        <v>45036</v>
      </c>
      <c r="E2320" t="s">
        <v>2989</v>
      </c>
      <c r="F2320">
        <v>35.89</v>
      </c>
      <c r="H2320" t="s">
        <v>1183</v>
      </c>
    </row>
    <row r="2321" spans="1:8" x14ac:dyDescent="0.25">
      <c r="A2321">
        <v>7457</v>
      </c>
      <c r="B2321" t="s">
        <v>71</v>
      </c>
      <c r="C2321">
        <v>240</v>
      </c>
      <c r="D2321" s="404">
        <v>45050</v>
      </c>
      <c r="E2321" t="s">
        <v>2989</v>
      </c>
      <c r="F2321">
        <v>35.89</v>
      </c>
      <c r="H2321" t="s">
        <v>1183</v>
      </c>
    </row>
    <row r="2322" spans="1:8" x14ac:dyDescent="0.25">
      <c r="A2322">
        <v>7457</v>
      </c>
      <c r="B2322" t="s">
        <v>71</v>
      </c>
      <c r="C2322">
        <v>240</v>
      </c>
      <c r="D2322" s="404">
        <v>45154</v>
      </c>
      <c r="E2322" t="s">
        <v>2989</v>
      </c>
      <c r="F2322">
        <v>35.89</v>
      </c>
      <c r="H2322" t="s">
        <v>1183</v>
      </c>
    </row>
    <row r="2323" spans="1:8" x14ac:dyDescent="0.25">
      <c r="A2323">
        <v>7457</v>
      </c>
      <c r="B2323" t="s">
        <v>71</v>
      </c>
      <c r="C2323">
        <v>240</v>
      </c>
      <c r="D2323" s="404">
        <v>44987</v>
      </c>
      <c r="E2323" t="s">
        <v>2990</v>
      </c>
      <c r="F2323">
        <v>0</v>
      </c>
      <c r="H2323" t="s">
        <v>1183</v>
      </c>
    </row>
    <row r="2324" spans="1:8" x14ac:dyDescent="0.25">
      <c r="A2324">
        <v>7457</v>
      </c>
      <c r="B2324" t="s">
        <v>71</v>
      </c>
      <c r="C2324">
        <v>240</v>
      </c>
      <c r="D2324" s="404">
        <v>45008</v>
      </c>
      <c r="E2324" t="s">
        <v>2990</v>
      </c>
      <c r="F2324">
        <v>0</v>
      </c>
      <c r="H2324" t="s">
        <v>1183</v>
      </c>
    </row>
    <row r="2325" spans="1:8" x14ac:dyDescent="0.25">
      <c r="A2325">
        <v>7457</v>
      </c>
      <c r="B2325" t="s">
        <v>71</v>
      </c>
      <c r="C2325">
        <v>240</v>
      </c>
      <c r="D2325" s="404">
        <v>45022</v>
      </c>
      <c r="E2325" t="s">
        <v>2990</v>
      </c>
      <c r="F2325">
        <v>0</v>
      </c>
      <c r="H2325" t="s">
        <v>1183</v>
      </c>
    </row>
    <row r="2326" spans="1:8" x14ac:dyDescent="0.25">
      <c r="A2326">
        <v>7457</v>
      </c>
      <c r="B2326" t="s">
        <v>71</v>
      </c>
      <c r="C2326">
        <v>240</v>
      </c>
      <c r="D2326" s="404">
        <v>45057</v>
      </c>
      <c r="E2326" t="s">
        <v>2990</v>
      </c>
      <c r="F2326">
        <v>0</v>
      </c>
      <c r="H2326" t="s">
        <v>1183</v>
      </c>
    </row>
    <row r="2327" spans="1:8" x14ac:dyDescent="0.25">
      <c r="A2327">
        <v>7457</v>
      </c>
      <c r="B2327" t="s">
        <v>71</v>
      </c>
      <c r="C2327">
        <v>240</v>
      </c>
      <c r="D2327" s="404">
        <v>45083</v>
      </c>
      <c r="E2327" t="s">
        <v>2990</v>
      </c>
      <c r="F2327">
        <v>0</v>
      </c>
      <c r="H2327" t="s">
        <v>1183</v>
      </c>
    </row>
    <row r="2328" spans="1:8" x14ac:dyDescent="0.25">
      <c r="A2328">
        <v>7457</v>
      </c>
      <c r="B2328" t="s">
        <v>71</v>
      </c>
      <c r="C2328">
        <v>240</v>
      </c>
      <c r="D2328" s="404">
        <v>45099</v>
      </c>
      <c r="E2328" t="s">
        <v>2990</v>
      </c>
      <c r="F2328">
        <v>0</v>
      </c>
      <c r="H2328" t="s">
        <v>1183</v>
      </c>
    </row>
    <row r="2329" spans="1:8" x14ac:dyDescent="0.25">
      <c r="A2329">
        <v>7457</v>
      </c>
      <c r="B2329" t="s">
        <v>71</v>
      </c>
      <c r="C2329">
        <v>240</v>
      </c>
      <c r="D2329" s="404">
        <v>45099</v>
      </c>
      <c r="E2329" t="s">
        <v>2990</v>
      </c>
      <c r="F2329">
        <v>0</v>
      </c>
      <c r="H2329" t="s">
        <v>1183</v>
      </c>
    </row>
    <row r="2330" spans="1:8" x14ac:dyDescent="0.25">
      <c r="A2330">
        <v>7457</v>
      </c>
      <c r="B2330" t="s">
        <v>71</v>
      </c>
      <c r="C2330">
        <v>240</v>
      </c>
      <c r="D2330" s="404">
        <v>45110</v>
      </c>
      <c r="E2330" t="s">
        <v>2990</v>
      </c>
      <c r="F2330">
        <v>0</v>
      </c>
      <c r="H2330" t="s">
        <v>1183</v>
      </c>
    </row>
    <row r="2331" spans="1:8" x14ac:dyDescent="0.25">
      <c r="A2331">
        <v>7457</v>
      </c>
      <c r="B2331" t="s">
        <v>71</v>
      </c>
      <c r="C2331">
        <v>240</v>
      </c>
      <c r="D2331" s="404">
        <v>45112</v>
      </c>
      <c r="E2331" t="s">
        <v>2990</v>
      </c>
      <c r="F2331">
        <v>0</v>
      </c>
      <c r="H2331" t="s">
        <v>1183</v>
      </c>
    </row>
    <row r="2332" spans="1:8" x14ac:dyDescent="0.25">
      <c r="A2332">
        <v>7457</v>
      </c>
      <c r="B2332" t="s">
        <v>71</v>
      </c>
      <c r="C2332">
        <v>240</v>
      </c>
      <c r="D2332" s="404">
        <v>45133</v>
      </c>
      <c r="E2332" t="s">
        <v>2990</v>
      </c>
      <c r="F2332">
        <v>0</v>
      </c>
      <c r="H2332" t="s">
        <v>1183</v>
      </c>
    </row>
    <row r="2333" spans="1:8" x14ac:dyDescent="0.25">
      <c r="A2333">
        <v>7457</v>
      </c>
      <c r="B2333" t="s">
        <v>71</v>
      </c>
      <c r="C2333">
        <v>240</v>
      </c>
      <c r="D2333" s="404">
        <v>45147</v>
      </c>
      <c r="E2333" t="s">
        <v>2990</v>
      </c>
      <c r="F2333">
        <v>0</v>
      </c>
      <c r="H2333" t="s">
        <v>1183</v>
      </c>
    </row>
    <row r="2334" spans="1:8" x14ac:dyDescent="0.25">
      <c r="A2334">
        <v>7457</v>
      </c>
      <c r="B2334" t="s">
        <v>71</v>
      </c>
      <c r="C2334">
        <v>240</v>
      </c>
      <c r="D2334" s="404">
        <v>45153</v>
      </c>
      <c r="E2334" t="s">
        <v>2990</v>
      </c>
      <c r="F2334">
        <v>0</v>
      </c>
      <c r="H2334" t="s">
        <v>1183</v>
      </c>
    </row>
    <row r="2335" spans="1:8" x14ac:dyDescent="0.25">
      <c r="A2335">
        <v>7457</v>
      </c>
      <c r="B2335" t="s">
        <v>71</v>
      </c>
      <c r="C2335">
        <v>240</v>
      </c>
      <c r="D2335" s="404">
        <v>44998</v>
      </c>
      <c r="E2335" t="s">
        <v>2991</v>
      </c>
      <c r="F2335">
        <v>37</v>
      </c>
      <c r="H2335" t="s">
        <v>1183</v>
      </c>
    </row>
    <row r="2336" spans="1:8" x14ac:dyDescent="0.25">
      <c r="A2336">
        <v>7457</v>
      </c>
      <c r="B2336" t="s">
        <v>71</v>
      </c>
      <c r="C2336">
        <v>240</v>
      </c>
      <c r="D2336" s="404">
        <v>45029</v>
      </c>
      <c r="E2336" t="s">
        <v>2991</v>
      </c>
      <c r="F2336">
        <v>37</v>
      </c>
      <c r="H2336" t="s">
        <v>1183</v>
      </c>
    </row>
    <row r="2337" spans="1:8" x14ac:dyDescent="0.25">
      <c r="A2337">
        <v>7457</v>
      </c>
      <c r="B2337" t="s">
        <v>71</v>
      </c>
      <c r="C2337">
        <v>240</v>
      </c>
      <c r="D2337" s="404">
        <v>45168</v>
      </c>
      <c r="E2337" t="s">
        <v>2991</v>
      </c>
      <c r="F2337">
        <v>37</v>
      </c>
      <c r="H2337" t="s">
        <v>1183</v>
      </c>
    </row>
    <row r="2338" spans="1:8" x14ac:dyDescent="0.25">
      <c r="A2338">
        <v>7457</v>
      </c>
      <c r="B2338" t="s">
        <v>71</v>
      </c>
      <c r="C2338">
        <v>240</v>
      </c>
      <c r="D2338" s="404">
        <v>44998</v>
      </c>
      <c r="E2338" t="s">
        <v>2992</v>
      </c>
      <c r="F2338">
        <v>37.74</v>
      </c>
      <c r="H2338" t="s">
        <v>1183</v>
      </c>
    </row>
    <row r="2339" spans="1:8" x14ac:dyDescent="0.25">
      <c r="A2339">
        <v>7457</v>
      </c>
      <c r="B2339" t="s">
        <v>71</v>
      </c>
      <c r="C2339">
        <v>240</v>
      </c>
      <c r="D2339" s="404">
        <v>45043</v>
      </c>
      <c r="E2339" t="s">
        <v>2992</v>
      </c>
      <c r="F2339">
        <v>37.74</v>
      </c>
      <c r="H2339" t="s">
        <v>1183</v>
      </c>
    </row>
    <row r="2340" spans="1:8" x14ac:dyDescent="0.25">
      <c r="A2340">
        <v>7457</v>
      </c>
      <c r="B2340" t="s">
        <v>71</v>
      </c>
      <c r="C2340">
        <v>240</v>
      </c>
      <c r="D2340" s="404">
        <v>45188</v>
      </c>
      <c r="E2340" t="s">
        <v>2992</v>
      </c>
      <c r="F2340">
        <v>37.74</v>
      </c>
      <c r="H2340" t="s">
        <v>1183</v>
      </c>
    </row>
    <row r="2341" spans="1:8" x14ac:dyDescent="0.25">
      <c r="A2341">
        <v>7457</v>
      </c>
      <c r="B2341" t="s">
        <v>71</v>
      </c>
      <c r="C2341">
        <v>240</v>
      </c>
      <c r="D2341" s="404">
        <v>45013</v>
      </c>
      <c r="E2341" t="s">
        <v>2993</v>
      </c>
      <c r="F2341">
        <v>38.11</v>
      </c>
      <c r="H2341" t="s">
        <v>1183</v>
      </c>
    </row>
    <row r="2342" spans="1:8" x14ac:dyDescent="0.25">
      <c r="A2342">
        <v>7457</v>
      </c>
      <c r="B2342" t="s">
        <v>71</v>
      </c>
      <c r="C2342">
        <v>240</v>
      </c>
      <c r="D2342" s="404">
        <v>45061</v>
      </c>
      <c r="E2342" t="s">
        <v>2993</v>
      </c>
      <c r="F2342">
        <v>38.11</v>
      </c>
      <c r="H2342" t="s">
        <v>1183</v>
      </c>
    </row>
    <row r="2343" spans="1:8" x14ac:dyDescent="0.25">
      <c r="A2343">
        <v>7457</v>
      </c>
      <c r="B2343" t="s">
        <v>71</v>
      </c>
      <c r="C2343">
        <v>240</v>
      </c>
      <c r="D2343" s="404">
        <v>45071</v>
      </c>
      <c r="E2343" t="s">
        <v>2993</v>
      </c>
      <c r="F2343">
        <v>38.11</v>
      </c>
      <c r="H2343" t="s">
        <v>1183</v>
      </c>
    </row>
    <row r="2344" spans="1:8" x14ac:dyDescent="0.25">
      <c r="A2344">
        <v>7457</v>
      </c>
      <c r="B2344" t="s">
        <v>71</v>
      </c>
      <c r="C2344">
        <v>240</v>
      </c>
      <c r="D2344" s="404">
        <v>45138</v>
      </c>
      <c r="E2344" t="s">
        <v>2993</v>
      </c>
      <c r="F2344">
        <v>38.11</v>
      </c>
      <c r="H2344" t="s">
        <v>1183</v>
      </c>
    </row>
    <row r="2345" spans="1:8" x14ac:dyDescent="0.25">
      <c r="A2345">
        <v>7457</v>
      </c>
      <c r="B2345" t="s">
        <v>71</v>
      </c>
      <c r="C2345">
        <v>240</v>
      </c>
      <c r="D2345" s="404">
        <v>45054</v>
      </c>
      <c r="E2345" t="s">
        <v>2994</v>
      </c>
      <c r="F2345">
        <v>38.85</v>
      </c>
      <c r="H2345" t="s">
        <v>1183</v>
      </c>
    </row>
    <row r="2346" spans="1:8" x14ac:dyDescent="0.25">
      <c r="A2346">
        <v>7457</v>
      </c>
      <c r="B2346" t="s">
        <v>71</v>
      </c>
      <c r="C2346">
        <v>240</v>
      </c>
      <c r="D2346" s="404">
        <v>45111</v>
      </c>
      <c r="E2346" t="s">
        <v>2994</v>
      </c>
      <c r="F2346">
        <v>38.85</v>
      </c>
      <c r="H2346" t="s">
        <v>1183</v>
      </c>
    </row>
    <row r="2347" spans="1:8" x14ac:dyDescent="0.25">
      <c r="A2347">
        <v>7457</v>
      </c>
      <c r="B2347" t="s">
        <v>71</v>
      </c>
      <c r="C2347">
        <v>240</v>
      </c>
      <c r="D2347" s="404">
        <v>45152</v>
      </c>
      <c r="E2347" t="s">
        <v>2994</v>
      </c>
      <c r="F2347">
        <v>38.85</v>
      </c>
      <c r="H2347" t="s">
        <v>1183</v>
      </c>
    </row>
    <row r="2348" spans="1:8" x14ac:dyDescent="0.25">
      <c r="A2348">
        <v>7457</v>
      </c>
      <c r="B2348" t="s">
        <v>71</v>
      </c>
      <c r="C2348">
        <v>240</v>
      </c>
      <c r="D2348" s="404">
        <v>45104</v>
      </c>
      <c r="E2348" t="s">
        <v>2995</v>
      </c>
      <c r="F2348">
        <v>39.590000000000003</v>
      </c>
      <c r="H2348" t="s">
        <v>1183</v>
      </c>
    </row>
    <row r="2349" spans="1:8" x14ac:dyDescent="0.25">
      <c r="A2349">
        <v>7457</v>
      </c>
      <c r="B2349" t="s">
        <v>71</v>
      </c>
      <c r="C2349">
        <v>240</v>
      </c>
      <c r="D2349" s="404">
        <v>45125</v>
      </c>
      <c r="E2349" t="s">
        <v>2995</v>
      </c>
      <c r="F2349">
        <v>39.590000000000003</v>
      </c>
      <c r="H2349" t="s">
        <v>1183</v>
      </c>
    </row>
    <row r="2350" spans="1:8" x14ac:dyDescent="0.25">
      <c r="A2350">
        <v>7457</v>
      </c>
      <c r="B2350" t="s">
        <v>71</v>
      </c>
      <c r="C2350">
        <v>240</v>
      </c>
      <c r="D2350" s="404">
        <v>45190</v>
      </c>
      <c r="E2350" t="s">
        <v>2995</v>
      </c>
      <c r="F2350">
        <v>39.590000000000003</v>
      </c>
      <c r="H2350" t="s">
        <v>1183</v>
      </c>
    </row>
    <row r="2351" spans="1:8" x14ac:dyDescent="0.25">
      <c r="A2351">
        <v>7457</v>
      </c>
      <c r="B2351" t="s">
        <v>71</v>
      </c>
      <c r="C2351">
        <v>240</v>
      </c>
      <c r="D2351" s="404">
        <v>44986</v>
      </c>
      <c r="E2351" t="s">
        <v>2996</v>
      </c>
      <c r="F2351">
        <v>39.96</v>
      </c>
      <c r="H2351" t="s">
        <v>1183</v>
      </c>
    </row>
    <row r="2352" spans="1:8" x14ac:dyDescent="0.25">
      <c r="A2352">
        <v>7457</v>
      </c>
      <c r="B2352" t="s">
        <v>71</v>
      </c>
      <c r="C2352">
        <v>240</v>
      </c>
      <c r="D2352" s="404">
        <v>45089</v>
      </c>
      <c r="E2352" t="s">
        <v>2996</v>
      </c>
      <c r="F2352">
        <v>39.96</v>
      </c>
      <c r="H2352" t="s">
        <v>1183</v>
      </c>
    </row>
    <row r="2353" spans="1:8" x14ac:dyDescent="0.25">
      <c r="A2353">
        <v>7457</v>
      </c>
      <c r="B2353" t="s">
        <v>71</v>
      </c>
      <c r="C2353">
        <v>240</v>
      </c>
      <c r="D2353" s="404">
        <v>45127</v>
      </c>
      <c r="E2353" t="s">
        <v>2997</v>
      </c>
      <c r="F2353">
        <v>40.700000000000003</v>
      </c>
      <c r="H2353" t="s">
        <v>1183</v>
      </c>
    </row>
    <row r="2354" spans="1:8" x14ac:dyDescent="0.25">
      <c r="A2354">
        <v>7457</v>
      </c>
      <c r="B2354" t="s">
        <v>71</v>
      </c>
      <c r="C2354">
        <v>240</v>
      </c>
      <c r="D2354" s="404">
        <v>45152</v>
      </c>
      <c r="E2354" t="s">
        <v>2997</v>
      </c>
      <c r="F2354">
        <v>40.700000000000003</v>
      </c>
      <c r="H2354" t="s">
        <v>1183</v>
      </c>
    </row>
    <row r="2355" spans="1:8" x14ac:dyDescent="0.25">
      <c r="A2355">
        <v>7457</v>
      </c>
      <c r="B2355" t="s">
        <v>71</v>
      </c>
      <c r="C2355">
        <v>240</v>
      </c>
      <c r="D2355" s="404">
        <v>45188</v>
      </c>
      <c r="E2355" t="s">
        <v>2997</v>
      </c>
      <c r="F2355">
        <v>40.700000000000003</v>
      </c>
      <c r="H2355" t="s">
        <v>1183</v>
      </c>
    </row>
    <row r="2356" spans="1:8" x14ac:dyDescent="0.25">
      <c r="A2356">
        <v>7457</v>
      </c>
      <c r="B2356" t="s">
        <v>71</v>
      </c>
      <c r="C2356">
        <v>240</v>
      </c>
      <c r="D2356" s="404">
        <v>45005</v>
      </c>
      <c r="E2356" t="s">
        <v>2998</v>
      </c>
      <c r="F2356">
        <v>41.44</v>
      </c>
      <c r="H2356" t="s">
        <v>1183</v>
      </c>
    </row>
    <row r="2357" spans="1:8" x14ac:dyDescent="0.25">
      <c r="A2357">
        <v>7457</v>
      </c>
      <c r="B2357" t="s">
        <v>71</v>
      </c>
      <c r="C2357">
        <v>240</v>
      </c>
      <c r="D2357" s="404">
        <v>45006</v>
      </c>
      <c r="E2357" t="s">
        <v>2998</v>
      </c>
      <c r="F2357">
        <v>41.44</v>
      </c>
      <c r="H2357" t="s">
        <v>1183</v>
      </c>
    </row>
    <row r="2358" spans="1:8" x14ac:dyDescent="0.25">
      <c r="A2358">
        <v>7457</v>
      </c>
      <c r="B2358" t="s">
        <v>71</v>
      </c>
      <c r="C2358">
        <v>240</v>
      </c>
      <c r="D2358" s="404">
        <v>45012</v>
      </c>
      <c r="E2358" t="s">
        <v>2998</v>
      </c>
      <c r="F2358">
        <v>41.44</v>
      </c>
      <c r="H2358" t="s">
        <v>1183</v>
      </c>
    </row>
    <row r="2359" spans="1:8" x14ac:dyDescent="0.25">
      <c r="A2359">
        <v>7457</v>
      </c>
      <c r="B2359" t="s">
        <v>71</v>
      </c>
      <c r="C2359">
        <v>240</v>
      </c>
      <c r="D2359" s="404">
        <v>45061</v>
      </c>
      <c r="E2359" t="s">
        <v>2998</v>
      </c>
      <c r="F2359">
        <v>41.44</v>
      </c>
      <c r="H2359" t="s">
        <v>1183</v>
      </c>
    </row>
    <row r="2360" spans="1:8" x14ac:dyDescent="0.25">
      <c r="A2360">
        <v>7457</v>
      </c>
      <c r="B2360" t="s">
        <v>71</v>
      </c>
      <c r="C2360">
        <v>240</v>
      </c>
      <c r="D2360" s="404">
        <v>45173</v>
      </c>
      <c r="E2360" t="s">
        <v>2998</v>
      </c>
      <c r="F2360">
        <v>41.44</v>
      </c>
      <c r="H2360" t="s">
        <v>1183</v>
      </c>
    </row>
    <row r="2361" spans="1:8" x14ac:dyDescent="0.25">
      <c r="A2361">
        <v>7457</v>
      </c>
      <c r="B2361" t="s">
        <v>71</v>
      </c>
      <c r="C2361">
        <v>240</v>
      </c>
      <c r="D2361" s="404">
        <v>45012</v>
      </c>
      <c r="E2361" t="s">
        <v>2999</v>
      </c>
      <c r="F2361">
        <v>41.81</v>
      </c>
      <c r="H2361" t="s">
        <v>1183</v>
      </c>
    </row>
    <row r="2362" spans="1:8" x14ac:dyDescent="0.25">
      <c r="A2362">
        <v>7457</v>
      </c>
      <c r="B2362" t="s">
        <v>71</v>
      </c>
      <c r="C2362">
        <v>240</v>
      </c>
      <c r="D2362" s="404">
        <v>45071</v>
      </c>
      <c r="E2362" t="s">
        <v>2999</v>
      </c>
      <c r="F2362">
        <v>41.81</v>
      </c>
      <c r="H2362" t="s">
        <v>1183</v>
      </c>
    </row>
    <row r="2363" spans="1:8" x14ac:dyDescent="0.25">
      <c r="A2363">
        <v>7457</v>
      </c>
      <c r="B2363" t="s">
        <v>71</v>
      </c>
      <c r="C2363">
        <v>240</v>
      </c>
      <c r="D2363" s="404">
        <v>45112</v>
      </c>
      <c r="E2363" t="s">
        <v>2999</v>
      </c>
      <c r="F2363">
        <v>41.81</v>
      </c>
      <c r="H2363" t="s">
        <v>1183</v>
      </c>
    </row>
    <row r="2364" spans="1:8" x14ac:dyDescent="0.25">
      <c r="A2364">
        <v>7457</v>
      </c>
      <c r="B2364" t="s">
        <v>71</v>
      </c>
      <c r="C2364">
        <v>240</v>
      </c>
      <c r="D2364" s="404">
        <v>45187</v>
      </c>
      <c r="E2364" t="s">
        <v>2999</v>
      </c>
      <c r="F2364">
        <v>41.81</v>
      </c>
      <c r="H2364" t="s">
        <v>1183</v>
      </c>
    </row>
    <row r="2365" spans="1:8" x14ac:dyDescent="0.25">
      <c r="A2365">
        <v>7457</v>
      </c>
      <c r="B2365" t="s">
        <v>71</v>
      </c>
      <c r="C2365">
        <v>240</v>
      </c>
      <c r="D2365" s="404">
        <v>45153</v>
      </c>
      <c r="E2365" t="s">
        <v>3000</v>
      </c>
      <c r="F2365">
        <v>42.55</v>
      </c>
      <c r="H2365" t="s">
        <v>1183</v>
      </c>
    </row>
    <row r="2366" spans="1:8" x14ac:dyDescent="0.25">
      <c r="A2366">
        <v>7457</v>
      </c>
      <c r="B2366" t="s">
        <v>71</v>
      </c>
      <c r="C2366">
        <v>240</v>
      </c>
      <c r="D2366" s="404">
        <v>45160</v>
      </c>
      <c r="E2366" t="s">
        <v>3000</v>
      </c>
      <c r="F2366">
        <v>42.55</v>
      </c>
      <c r="H2366" t="s">
        <v>1183</v>
      </c>
    </row>
    <row r="2367" spans="1:8" x14ac:dyDescent="0.25">
      <c r="A2367">
        <v>7457</v>
      </c>
      <c r="B2367" t="s">
        <v>71</v>
      </c>
      <c r="C2367">
        <v>240</v>
      </c>
      <c r="D2367" s="404">
        <v>45001</v>
      </c>
      <c r="E2367" t="s">
        <v>3001</v>
      </c>
      <c r="F2367">
        <v>43.29</v>
      </c>
      <c r="H2367" t="s">
        <v>1183</v>
      </c>
    </row>
    <row r="2368" spans="1:8" x14ac:dyDescent="0.25">
      <c r="A2368">
        <v>7457</v>
      </c>
      <c r="B2368" t="s">
        <v>71</v>
      </c>
      <c r="C2368">
        <v>240</v>
      </c>
      <c r="D2368" s="404">
        <v>45161</v>
      </c>
      <c r="E2368" t="s">
        <v>3001</v>
      </c>
      <c r="F2368">
        <v>43.29</v>
      </c>
      <c r="H2368" t="s">
        <v>1183</v>
      </c>
    </row>
    <row r="2369" spans="1:8" x14ac:dyDescent="0.25">
      <c r="A2369">
        <v>7457</v>
      </c>
      <c r="B2369" t="s">
        <v>71</v>
      </c>
      <c r="C2369">
        <v>240</v>
      </c>
      <c r="D2369" s="404">
        <v>45014</v>
      </c>
      <c r="E2369" t="s">
        <v>3002</v>
      </c>
      <c r="F2369">
        <v>43.66</v>
      </c>
      <c r="H2369" t="s">
        <v>1183</v>
      </c>
    </row>
    <row r="2370" spans="1:8" x14ac:dyDescent="0.25">
      <c r="A2370">
        <v>7457</v>
      </c>
      <c r="B2370" t="s">
        <v>71</v>
      </c>
      <c r="C2370">
        <v>240</v>
      </c>
      <c r="D2370" s="404">
        <v>45063</v>
      </c>
      <c r="E2370" t="s">
        <v>3002</v>
      </c>
      <c r="F2370">
        <v>43.66</v>
      </c>
      <c r="H2370" t="s">
        <v>1183</v>
      </c>
    </row>
    <row r="2371" spans="1:8" x14ac:dyDescent="0.25">
      <c r="A2371">
        <v>7457</v>
      </c>
      <c r="B2371" t="s">
        <v>71</v>
      </c>
      <c r="C2371">
        <v>240</v>
      </c>
      <c r="D2371" s="404">
        <v>45146</v>
      </c>
      <c r="E2371" t="s">
        <v>3002</v>
      </c>
      <c r="F2371">
        <v>43.66</v>
      </c>
      <c r="H2371" t="s">
        <v>1183</v>
      </c>
    </row>
    <row r="2372" spans="1:8" x14ac:dyDescent="0.25">
      <c r="A2372">
        <v>7457</v>
      </c>
      <c r="B2372" t="s">
        <v>71</v>
      </c>
      <c r="C2372">
        <v>240</v>
      </c>
      <c r="D2372" s="404">
        <v>45068</v>
      </c>
      <c r="E2372" t="s">
        <v>3003</v>
      </c>
      <c r="F2372">
        <v>44.4</v>
      </c>
      <c r="H2372" t="s">
        <v>1183</v>
      </c>
    </row>
    <row r="2373" spans="1:8" x14ac:dyDescent="0.25">
      <c r="A2373">
        <v>7457</v>
      </c>
      <c r="B2373" t="s">
        <v>71</v>
      </c>
      <c r="C2373">
        <v>240</v>
      </c>
      <c r="D2373" s="404">
        <v>45089</v>
      </c>
      <c r="E2373" t="s">
        <v>3003</v>
      </c>
      <c r="F2373">
        <v>44.4</v>
      </c>
      <c r="H2373" t="s">
        <v>1183</v>
      </c>
    </row>
    <row r="2374" spans="1:8" x14ac:dyDescent="0.25">
      <c r="A2374">
        <v>7457</v>
      </c>
      <c r="B2374" t="s">
        <v>71</v>
      </c>
      <c r="C2374">
        <v>240</v>
      </c>
      <c r="D2374" s="404">
        <v>45160</v>
      </c>
      <c r="E2374" t="s">
        <v>3003</v>
      </c>
      <c r="F2374">
        <v>44.4</v>
      </c>
      <c r="H2374" t="s">
        <v>1183</v>
      </c>
    </row>
    <row r="2375" spans="1:8" x14ac:dyDescent="0.25">
      <c r="A2375">
        <v>7457</v>
      </c>
      <c r="B2375" t="s">
        <v>71</v>
      </c>
      <c r="C2375">
        <v>240</v>
      </c>
      <c r="D2375" s="404">
        <v>45161</v>
      </c>
      <c r="E2375" t="s">
        <v>3003</v>
      </c>
      <c r="F2375">
        <v>44.4</v>
      </c>
      <c r="H2375" t="s">
        <v>1183</v>
      </c>
    </row>
    <row r="2376" spans="1:8" x14ac:dyDescent="0.25">
      <c r="A2376">
        <v>7457</v>
      </c>
      <c r="B2376" t="s">
        <v>71</v>
      </c>
      <c r="C2376">
        <v>240</v>
      </c>
      <c r="D2376" s="404">
        <v>44992</v>
      </c>
      <c r="E2376" t="s">
        <v>3004</v>
      </c>
      <c r="F2376">
        <v>45.14</v>
      </c>
      <c r="H2376" t="s">
        <v>1183</v>
      </c>
    </row>
    <row r="2377" spans="1:8" x14ac:dyDescent="0.25">
      <c r="A2377">
        <v>7457</v>
      </c>
      <c r="B2377" t="s">
        <v>71</v>
      </c>
      <c r="C2377">
        <v>240</v>
      </c>
      <c r="D2377" s="404">
        <v>45015</v>
      </c>
      <c r="E2377" t="s">
        <v>3004</v>
      </c>
      <c r="F2377">
        <v>45.14</v>
      </c>
      <c r="H2377" t="s">
        <v>1183</v>
      </c>
    </row>
    <row r="2378" spans="1:8" x14ac:dyDescent="0.25">
      <c r="A2378">
        <v>7457</v>
      </c>
      <c r="B2378" t="s">
        <v>71</v>
      </c>
      <c r="C2378">
        <v>240</v>
      </c>
      <c r="D2378" s="404">
        <v>45036</v>
      </c>
      <c r="E2378" t="s">
        <v>3004</v>
      </c>
      <c r="F2378">
        <v>45.14</v>
      </c>
      <c r="H2378" t="s">
        <v>1183</v>
      </c>
    </row>
    <row r="2379" spans="1:8" x14ac:dyDescent="0.25">
      <c r="A2379">
        <v>7457</v>
      </c>
      <c r="B2379" t="s">
        <v>71</v>
      </c>
      <c r="C2379">
        <v>240</v>
      </c>
      <c r="D2379" s="404">
        <v>45084</v>
      </c>
      <c r="E2379" t="s">
        <v>3004</v>
      </c>
      <c r="F2379">
        <v>45.14</v>
      </c>
      <c r="H2379" t="s">
        <v>1183</v>
      </c>
    </row>
    <row r="2380" spans="1:8" x14ac:dyDescent="0.25">
      <c r="A2380">
        <v>7457</v>
      </c>
      <c r="B2380" t="s">
        <v>71</v>
      </c>
      <c r="C2380">
        <v>240</v>
      </c>
      <c r="D2380" s="404">
        <v>45180</v>
      </c>
      <c r="E2380" t="s">
        <v>3004</v>
      </c>
      <c r="F2380">
        <v>45.14</v>
      </c>
      <c r="H2380" t="s">
        <v>1183</v>
      </c>
    </row>
    <row r="2381" spans="1:8" x14ac:dyDescent="0.25">
      <c r="A2381">
        <v>7457</v>
      </c>
      <c r="B2381" t="s">
        <v>71</v>
      </c>
      <c r="C2381">
        <v>240</v>
      </c>
      <c r="D2381" s="404">
        <v>45014</v>
      </c>
      <c r="E2381" t="s">
        <v>3005</v>
      </c>
      <c r="F2381">
        <v>46.25</v>
      </c>
      <c r="H2381" t="s">
        <v>1183</v>
      </c>
    </row>
    <row r="2382" spans="1:8" x14ac:dyDescent="0.25">
      <c r="A2382">
        <v>7457</v>
      </c>
      <c r="B2382" t="s">
        <v>71</v>
      </c>
      <c r="C2382">
        <v>240</v>
      </c>
      <c r="D2382" s="404">
        <v>45075</v>
      </c>
      <c r="E2382" t="s">
        <v>3005</v>
      </c>
      <c r="F2382">
        <v>46.25</v>
      </c>
      <c r="H2382" t="s">
        <v>1183</v>
      </c>
    </row>
    <row r="2383" spans="1:8" x14ac:dyDescent="0.25">
      <c r="A2383">
        <v>7457</v>
      </c>
      <c r="B2383" t="s">
        <v>71</v>
      </c>
      <c r="C2383">
        <v>240</v>
      </c>
      <c r="D2383" s="404">
        <v>45091</v>
      </c>
      <c r="E2383" t="s">
        <v>3005</v>
      </c>
      <c r="F2383">
        <v>46.25</v>
      </c>
      <c r="H2383" t="s">
        <v>1183</v>
      </c>
    </row>
    <row r="2384" spans="1:8" x14ac:dyDescent="0.25">
      <c r="A2384">
        <v>7457</v>
      </c>
      <c r="B2384" t="s">
        <v>71</v>
      </c>
      <c r="C2384">
        <v>240</v>
      </c>
      <c r="D2384" s="404">
        <v>45106</v>
      </c>
      <c r="E2384" t="s">
        <v>3005</v>
      </c>
      <c r="F2384">
        <v>46.25</v>
      </c>
      <c r="H2384" t="s">
        <v>1183</v>
      </c>
    </row>
    <row r="2385" spans="1:8" x14ac:dyDescent="0.25">
      <c r="A2385">
        <v>7457</v>
      </c>
      <c r="B2385" t="s">
        <v>71</v>
      </c>
      <c r="C2385">
        <v>240</v>
      </c>
      <c r="D2385" s="404">
        <v>45167</v>
      </c>
      <c r="E2385" t="s">
        <v>3005</v>
      </c>
      <c r="F2385">
        <v>46.25</v>
      </c>
      <c r="H2385" t="s">
        <v>1183</v>
      </c>
    </row>
    <row r="2386" spans="1:8" x14ac:dyDescent="0.25">
      <c r="A2386">
        <v>7457</v>
      </c>
      <c r="B2386" t="s">
        <v>71</v>
      </c>
      <c r="C2386">
        <v>240</v>
      </c>
      <c r="D2386" s="404">
        <v>45180</v>
      </c>
      <c r="E2386" t="s">
        <v>3005</v>
      </c>
      <c r="F2386">
        <v>46.25</v>
      </c>
      <c r="H2386" t="s">
        <v>1183</v>
      </c>
    </row>
    <row r="2387" spans="1:8" x14ac:dyDescent="0.25">
      <c r="A2387">
        <v>7457</v>
      </c>
      <c r="B2387" t="s">
        <v>71</v>
      </c>
      <c r="C2387">
        <v>240</v>
      </c>
      <c r="D2387" s="404">
        <v>45014</v>
      </c>
      <c r="E2387" t="s">
        <v>3006</v>
      </c>
      <c r="F2387">
        <v>46.99</v>
      </c>
      <c r="H2387" t="s">
        <v>1183</v>
      </c>
    </row>
    <row r="2388" spans="1:8" x14ac:dyDescent="0.25">
      <c r="A2388">
        <v>7457</v>
      </c>
      <c r="B2388" t="s">
        <v>71</v>
      </c>
      <c r="C2388">
        <v>240</v>
      </c>
      <c r="D2388" s="404">
        <v>45091</v>
      </c>
      <c r="E2388" t="s">
        <v>3006</v>
      </c>
      <c r="F2388">
        <v>46.99</v>
      </c>
      <c r="H2388" t="s">
        <v>1183</v>
      </c>
    </row>
    <row r="2389" spans="1:8" x14ac:dyDescent="0.25">
      <c r="A2389">
        <v>7457</v>
      </c>
      <c r="B2389" t="s">
        <v>71</v>
      </c>
      <c r="C2389">
        <v>240</v>
      </c>
      <c r="D2389" s="404">
        <v>45091</v>
      </c>
      <c r="E2389" t="s">
        <v>3006</v>
      </c>
      <c r="F2389">
        <v>46.99</v>
      </c>
      <c r="H2389" t="s">
        <v>1183</v>
      </c>
    </row>
    <row r="2390" spans="1:8" x14ac:dyDescent="0.25">
      <c r="A2390">
        <v>7457</v>
      </c>
      <c r="B2390" t="s">
        <v>71</v>
      </c>
      <c r="C2390">
        <v>240</v>
      </c>
      <c r="D2390" s="404">
        <v>45110</v>
      </c>
      <c r="E2390" t="s">
        <v>3006</v>
      </c>
      <c r="F2390">
        <v>46.99</v>
      </c>
      <c r="H2390" t="s">
        <v>1183</v>
      </c>
    </row>
    <row r="2391" spans="1:8" x14ac:dyDescent="0.25">
      <c r="A2391">
        <v>7457</v>
      </c>
      <c r="B2391" t="s">
        <v>71</v>
      </c>
      <c r="C2391">
        <v>240</v>
      </c>
      <c r="D2391" s="404">
        <v>45189</v>
      </c>
      <c r="E2391" t="s">
        <v>3006</v>
      </c>
      <c r="F2391">
        <v>46.99</v>
      </c>
      <c r="H2391" t="s">
        <v>1183</v>
      </c>
    </row>
    <row r="2392" spans="1:8" x14ac:dyDescent="0.25">
      <c r="A2392">
        <v>7457</v>
      </c>
      <c r="B2392" t="s">
        <v>71</v>
      </c>
      <c r="C2392">
        <v>240</v>
      </c>
      <c r="D2392" s="404">
        <v>45169</v>
      </c>
      <c r="E2392" t="s">
        <v>3007</v>
      </c>
      <c r="F2392">
        <v>47.36</v>
      </c>
      <c r="H2392" t="s">
        <v>1183</v>
      </c>
    </row>
    <row r="2393" spans="1:8" x14ac:dyDescent="0.25">
      <c r="A2393">
        <v>7457</v>
      </c>
      <c r="B2393" t="s">
        <v>71</v>
      </c>
      <c r="C2393">
        <v>240</v>
      </c>
      <c r="D2393" s="404">
        <v>45162</v>
      </c>
      <c r="E2393" t="s">
        <v>3008</v>
      </c>
      <c r="F2393">
        <v>48.1</v>
      </c>
      <c r="H2393" t="s">
        <v>1183</v>
      </c>
    </row>
    <row r="2394" spans="1:8" x14ac:dyDescent="0.25">
      <c r="A2394">
        <v>7457</v>
      </c>
      <c r="B2394" t="s">
        <v>71</v>
      </c>
      <c r="C2394">
        <v>240</v>
      </c>
      <c r="D2394" s="404">
        <v>45061</v>
      </c>
      <c r="E2394" t="s">
        <v>3009</v>
      </c>
      <c r="F2394">
        <v>48.84</v>
      </c>
      <c r="H2394" t="s">
        <v>1183</v>
      </c>
    </row>
    <row r="2395" spans="1:8" x14ac:dyDescent="0.25">
      <c r="A2395">
        <v>7457</v>
      </c>
      <c r="B2395" t="s">
        <v>71</v>
      </c>
      <c r="C2395">
        <v>240</v>
      </c>
      <c r="D2395" s="404">
        <v>45161</v>
      </c>
      <c r="E2395" t="s">
        <v>3009</v>
      </c>
      <c r="F2395">
        <v>48.84</v>
      </c>
      <c r="H2395" t="s">
        <v>1183</v>
      </c>
    </row>
    <row r="2396" spans="1:8" x14ac:dyDescent="0.25">
      <c r="A2396">
        <v>7457</v>
      </c>
      <c r="B2396" t="s">
        <v>71</v>
      </c>
      <c r="C2396">
        <v>240</v>
      </c>
      <c r="D2396" s="404">
        <v>45021</v>
      </c>
      <c r="E2396" t="s">
        <v>3010</v>
      </c>
      <c r="F2396">
        <v>49.21</v>
      </c>
      <c r="H2396" t="s">
        <v>1183</v>
      </c>
    </row>
    <row r="2397" spans="1:8" x14ac:dyDescent="0.25">
      <c r="A2397">
        <v>7457</v>
      </c>
      <c r="B2397" t="s">
        <v>71</v>
      </c>
      <c r="C2397">
        <v>240</v>
      </c>
      <c r="D2397" s="404">
        <v>45139</v>
      </c>
      <c r="E2397" t="s">
        <v>3010</v>
      </c>
      <c r="F2397">
        <v>49.21</v>
      </c>
      <c r="H2397" t="s">
        <v>1183</v>
      </c>
    </row>
    <row r="2398" spans="1:8" x14ac:dyDescent="0.25">
      <c r="A2398">
        <v>7457</v>
      </c>
      <c r="B2398" t="s">
        <v>71</v>
      </c>
      <c r="C2398">
        <v>240</v>
      </c>
      <c r="D2398" s="404">
        <v>45141</v>
      </c>
      <c r="E2398" t="s">
        <v>3010</v>
      </c>
      <c r="F2398">
        <v>49.21</v>
      </c>
      <c r="H2398" t="s">
        <v>1183</v>
      </c>
    </row>
    <row r="2399" spans="1:8" x14ac:dyDescent="0.25">
      <c r="A2399">
        <v>7457</v>
      </c>
      <c r="B2399" t="s">
        <v>71</v>
      </c>
      <c r="C2399">
        <v>240</v>
      </c>
      <c r="D2399" s="404">
        <v>45006</v>
      </c>
      <c r="E2399" t="s">
        <v>3011</v>
      </c>
      <c r="F2399">
        <v>49.95</v>
      </c>
      <c r="H2399" t="s">
        <v>1183</v>
      </c>
    </row>
    <row r="2400" spans="1:8" x14ac:dyDescent="0.25">
      <c r="A2400">
        <v>7457</v>
      </c>
      <c r="B2400" t="s">
        <v>71</v>
      </c>
      <c r="C2400">
        <v>240</v>
      </c>
      <c r="D2400" s="404">
        <v>45054</v>
      </c>
      <c r="E2400" t="s">
        <v>3011</v>
      </c>
      <c r="F2400">
        <v>49.95</v>
      </c>
      <c r="H2400" t="s">
        <v>1183</v>
      </c>
    </row>
    <row r="2401" spans="1:8" x14ac:dyDescent="0.25">
      <c r="A2401">
        <v>7457</v>
      </c>
      <c r="B2401" t="s">
        <v>71</v>
      </c>
      <c r="C2401">
        <v>240</v>
      </c>
      <c r="D2401" s="404">
        <v>45069</v>
      </c>
      <c r="E2401" t="s">
        <v>3011</v>
      </c>
      <c r="F2401">
        <v>49.95</v>
      </c>
      <c r="H2401" t="s">
        <v>1183</v>
      </c>
    </row>
    <row r="2402" spans="1:8" x14ac:dyDescent="0.25">
      <c r="A2402">
        <v>7457</v>
      </c>
      <c r="B2402" t="s">
        <v>71</v>
      </c>
      <c r="C2402">
        <v>240</v>
      </c>
      <c r="D2402" s="404">
        <v>45173</v>
      </c>
      <c r="E2402" t="s">
        <v>3011</v>
      </c>
      <c r="F2402">
        <v>49.95</v>
      </c>
      <c r="H2402" t="s">
        <v>1183</v>
      </c>
    </row>
    <row r="2403" spans="1:8" x14ac:dyDescent="0.25">
      <c r="A2403">
        <v>7457</v>
      </c>
      <c r="B2403" t="s">
        <v>71</v>
      </c>
      <c r="C2403">
        <v>240</v>
      </c>
      <c r="D2403" s="404">
        <v>44987</v>
      </c>
      <c r="E2403" t="s">
        <v>3012</v>
      </c>
      <c r="F2403">
        <v>50.69</v>
      </c>
      <c r="H2403" t="s">
        <v>1183</v>
      </c>
    </row>
    <row r="2404" spans="1:8" x14ac:dyDescent="0.25">
      <c r="A2404">
        <v>7457</v>
      </c>
      <c r="B2404" t="s">
        <v>71</v>
      </c>
      <c r="C2404">
        <v>240</v>
      </c>
      <c r="D2404" s="404">
        <v>45048</v>
      </c>
      <c r="E2404" t="s">
        <v>3012</v>
      </c>
      <c r="F2404">
        <v>50.69</v>
      </c>
      <c r="H2404" t="s">
        <v>1183</v>
      </c>
    </row>
    <row r="2405" spans="1:8" x14ac:dyDescent="0.25">
      <c r="A2405">
        <v>7457</v>
      </c>
      <c r="B2405" t="s">
        <v>71</v>
      </c>
      <c r="C2405">
        <v>240</v>
      </c>
      <c r="D2405" s="404">
        <v>45057</v>
      </c>
      <c r="E2405" t="s">
        <v>3012</v>
      </c>
      <c r="F2405">
        <v>50.69</v>
      </c>
      <c r="H2405" t="s">
        <v>1183</v>
      </c>
    </row>
    <row r="2406" spans="1:8" x14ac:dyDescent="0.25">
      <c r="A2406">
        <v>7457</v>
      </c>
      <c r="B2406" t="s">
        <v>71</v>
      </c>
      <c r="C2406">
        <v>240</v>
      </c>
      <c r="D2406" s="404">
        <v>45134</v>
      </c>
      <c r="E2406" t="s">
        <v>3012</v>
      </c>
      <c r="F2406">
        <v>50.69</v>
      </c>
      <c r="H2406" t="s">
        <v>1183</v>
      </c>
    </row>
    <row r="2407" spans="1:8" x14ac:dyDescent="0.25">
      <c r="A2407">
        <v>7457</v>
      </c>
      <c r="B2407" t="s">
        <v>71</v>
      </c>
      <c r="C2407">
        <v>240</v>
      </c>
      <c r="D2407" s="404">
        <v>45140</v>
      </c>
      <c r="E2407" t="s">
        <v>3012</v>
      </c>
      <c r="F2407">
        <v>50.69</v>
      </c>
      <c r="H2407" t="s">
        <v>1183</v>
      </c>
    </row>
    <row r="2408" spans="1:8" x14ac:dyDescent="0.25">
      <c r="A2408">
        <v>7457</v>
      </c>
      <c r="B2408" t="s">
        <v>71</v>
      </c>
      <c r="C2408">
        <v>240</v>
      </c>
      <c r="D2408" s="404">
        <v>45155</v>
      </c>
      <c r="E2408" t="s">
        <v>3012</v>
      </c>
      <c r="F2408">
        <v>50.69</v>
      </c>
      <c r="H2408" t="s">
        <v>1183</v>
      </c>
    </row>
    <row r="2409" spans="1:8" x14ac:dyDescent="0.25">
      <c r="A2409">
        <v>7457</v>
      </c>
      <c r="B2409" t="s">
        <v>71</v>
      </c>
      <c r="C2409">
        <v>240</v>
      </c>
      <c r="D2409" s="404">
        <v>45055</v>
      </c>
      <c r="E2409" t="s">
        <v>3013</v>
      </c>
      <c r="F2409">
        <v>51.06</v>
      </c>
      <c r="H2409" t="s">
        <v>1183</v>
      </c>
    </row>
    <row r="2410" spans="1:8" x14ac:dyDescent="0.25">
      <c r="A2410">
        <v>7457</v>
      </c>
      <c r="B2410" t="s">
        <v>71</v>
      </c>
      <c r="C2410">
        <v>240</v>
      </c>
      <c r="D2410" s="404">
        <v>45118</v>
      </c>
      <c r="E2410" t="s">
        <v>3013</v>
      </c>
      <c r="F2410">
        <v>51.06</v>
      </c>
      <c r="H2410" t="s">
        <v>1183</v>
      </c>
    </row>
    <row r="2411" spans="1:8" x14ac:dyDescent="0.25">
      <c r="A2411">
        <v>7457</v>
      </c>
      <c r="B2411" t="s">
        <v>71</v>
      </c>
      <c r="C2411">
        <v>240</v>
      </c>
      <c r="D2411" s="404">
        <v>45155</v>
      </c>
      <c r="E2411" t="s">
        <v>3013</v>
      </c>
      <c r="F2411">
        <v>51.06</v>
      </c>
      <c r="H2411" t="s">
        <v>1183</v>
      </c>
    </row>
    <row r="2412" spans="1:8" x14ac:dyDescent="0.25">
      <c r="A2412">
        <v>7457</v>
      </c>
      <c r="B2412" t="s">
        <v>71</v>
      </c>
      <c r="C2412">
        <v>240</v>
      </c>
      <c r="D2412" s="404">
        <v>45064</v>
      </c>
      <c r="E2412" t="s">
        <v>3014</v>
      </c>
      <c r="F2412">
        <v>51.8</v>
      </c>
      <c r="H2412" t="s">
        <v>1183</v>
      </c>
    </row>
    <row r="2413" spans="1:8" x14ac:dyDescent="0.25">
      <c r="A2413">
        <v>7457</v>
      </c>
      <c r="B2413" t="s">
        <v>71</v>
      </c>
      <c r="C2413">
        <v>240</v>
      </c>
      <c r="D2413" s="404">
        <v>45055</v>
      </c>
      <c r="E2413" t="s">
        <v>3015</v>
      </c>
      <c r="F2413">
        <v>52.54</v>
      </c>
      <c r="H2413" t="s">
        <v>1183</v>
      </c>
    </row>
    <row r="2414" spans="1:8" x14ac:dyDescent="0.25">
      <c r="A2414">
        <v>7457</v>
      </c>
      <c r="B2414" t="s">
        <v>71</v>
      </c>
      <c r="C2414">
        <v>240</v>
      </c>
      <c r="D2414" s="404">
        <v>45154</v>
      </c>
      <c r="E2414" t="s">
        <v>3015</v>
      </c>
      <c r="F2414">
        <v>52.54</v>
      </c>
      <c r="H2414" t="s">
        <v>1183</v>
      </c>
    </row>
    <row r="2415" spans="1:8" x14ac:dyDescent="0.25">
      <c r="A2415">
        <v>7457</v>
      </c>
      <c r="B2415" t="s">
        <v>71</v>
      </c>
      <c r="C2415">
        <v>240</v>
      </c>
      <c r="D2415" s="404">
        <v>45022</v>
      </c>
      <c r="E2415" t="s">
        <v>3016</v>
      </c>
      <c r="F2415">
        <v>52.91</v>
      </c>
      <c r="H2415" t="s">
        <v>1183</v>
      </c>
    </row>
    <row r="2416" spans="1:8" x14ac:dyDescent="0.25">
      <c r="A2416">
        <v>7457</v>
      </c>
      <c r="B2416" t="s">
        <v>71</v>
      </c>
      <c r="C2416">
        <v>240</v>
      </c>
      <c r="D2416" s="404">
        <v>45167</v>
      </c>
      <c r="E2416" t="s">
        <v>3016</v>
      </c>
      <c r="F2416">
        <v>52.91</v>
      </c>
      <c r="H2416" t="s">
        <v>1183</v>
      </c>
    </row>
    <row r="2417" spans="1:8" x14ac:dyDescent="0.25">
      <c r="A2417">
        <v>7457</v>
      </c>
      <c r="B2417" t="s">
        <v>71</v>
      </c>
      <c r="C2417">
        <v>240</v>
      </c>
      <c r="D2417" s="404">
        <v>44986</v>
      </c>
      <c r="E2417" t="s">
        <v>3017</v>
      </c>
      <c r="F2417">
        <v>53.65</v>
      </c>
      <c r="H2417" t="s">
        <v>1183</v>
      </c>
    </row>
    <row r="2418" spans="1:8" x14ac:dyDescent="0.25">
      <c r="A2418">
        <v>7457</v>
      </c>
      <c r="B2418" t="s">
        <v>71</v>
      </c>
      <c r="C2418">
        <v>240</v>
      </c>
      <c r="D2418" s="404">
        <v>45036</v>
      </c>
      <c r="E2418" t="s">
        <v>3017</v>
      </c>
      <c r="F2418">
        <v>53.65</v>
      </c>
      <c r="H2418" t="s">
        <v>1183</v>
      </c>
    </row>
    <row r="2419" spans="1:8" x14ac:dyDescent="0.25">
      <c r="A2419">
        <v>7457</v>
      </c>
      <c r="B2419" t="s">
        <v>71</v>
      </c>
      <c r="C2419">
        <v>240</v>
      </c>
      <c r="D2419" s="404">
        <v>45107</v>
      </c>
      <c r="E2419" t="s">
        <v>3017</v>
      </c>
      <c r="F2419">
        <v>53.65</v>
      </c>
      <c r="H2419" t="s">
        <v>1183</v>
      </c>
    </row>
    <row r="2420" spans="1:8" x14ac:dyDescent="0.25">
      <c r="A2420">
        <v>7457</v>
      </c>
      <c r="B2420" t="s">
        <v>71</v>
      </c>
      <c r="C2420">
        <v>240</v>
      </c>
      <c r="D2420" s="404">
        <v>45188</v>
      </c>
      <c r="E2420" t="s">
        <v>3017</v>
      </c>
      <c r="F2420">
        <v>53.65</v>
      </c>
      <c r="H2420" t="s">
        <v>1183</v>
      </c>
    </row>
    <row r="2421" spans="1:8" x14ac:dyDescent="0.25">
      <c r="A2421">
        <v>7457</v>
      </c>
      <c r="B2421" t="s">
        <v>71</v>
      </c>
      <c r="C2421">
        <v>240</v>
      </c>
      <c r="D2421" s="404">
        <v>45047</v>
      </c>
      <c r="E2421" t="s">
        <v>3018</v>
      </c>
      <c r="F2421">
        <v>54.39</v>
      </c>
      <c r="H2421" t="s">
        <v>1183</v>
      </c>
    </row>
    <row r="2422" spans="1:8" x14ac:dyDescent="0.25">
      <c r="A2422">
        <v>7457</v>
      </c>
      <c r="B2422" t="s">
        <v>71</v>
      </c>
      <c r="C2422">
        <v>240</v>
      </c>
      <c r="D2422" s="404">
        <v>45055</v>
      </c>
      <c r="E2422" t="s">
        <v>3018</v>
      </c>
      <c r="F2422">
        <v>54.39</v>
      </c>
      <c r="H2422" t="s">
        <v>1183</v>
      </c>
    </row>
    <row r="2423" spans="1:8" x14ac:dyDescent="0.25">
      <c r="A2423">
        <v>7457</v>
      </c>
      <c r="B2423" t="s">
        <v>71</v>
      </c>
      <c r="C2423">
        <v>240</v>
      </c>
      <c r="D2423" s="404">
        <v>45127</v>
      </c>
      <c r="E2423" t="s">
        <v>3018</v>
      </c>
      <c r="F2423">
        <v>54.39</v>
      </c>
      <c r="H2423" t="s">
        <v>1183</v>
      </c>
    </row>
    <row r="2424" spans="1:8" x14ac:dyDescent="0.25">
      <c r="A2424">
        <v>7457</v>
      </c>
      <c r="B2424" t="s">
        <v>71</v>
      </c>
      <c r="C2424">
        <v>240</v>
      </c>
      <c r="D2424" s="404">
        <v>45176</v>
      </c>
      <c r="E2424" t="s">
        <v>3018</v>
      </c>
      <c r="F2424">
        <v>54.39</v>
      </c>
      <c r="H2424" t="s">
        <v>1183</v>
      </c>
    </row>
    <row r="2425" spans="1:8" x14ac:dyDescent="0.25">
      <c r="A2425">
        <v>7457</v>
      </c>
      <c r="B2425" t="s">
        <v>71</v>
      </c>
      <c r="C2425">
        <v>240</v>
      </c>
      <c r="D2425" s="404">
        <v>45078</v>
      </c>
      <c r="E2425" t="s">
        <v>3019</v>
      </c>
      <c r="F2425">
        <v>54.76</v>
      </c>
      <c r="H2425" t="s">
        <v>1183</v>
      </c>
    </row>
    <row r="2426" spans="1:8" x14ac:dyDescent="0.25">
      <c r="A2426">
        <v>7457</v>
      </c>
      <c r="B2426" t="s">
        <v>71</v>
      </c>
      <c r="C2426">
        <v>240</v>
      </c>
      <c r="D2426" s="404">
        <v>45111</v>
      </c>
      <c r="E2426" t="s">
        <v>3019</v>
      </c>
      <c r="F2426">
        <v>54.76</v>
      </c>
      <c r="H2426" t="s">
        <v>1183</v>
      </c>
    </row>
    <row r="2427" spans="1:8" x14ac:dyDescent="0.25">
      <c r="A2427">
        <v>7457</v>
      </c>
      <c r="B2427" t="s">
        <v>71</v>
      </c>
      <c r="C2427">
        <v>240</v>
      </c>
      <c r="D2427" s="404">
        <v>45119</v>
      </c>
      <c r="E2427" t="s">
        <v>3019</v>
      </c>
      <c r="F2427">
        <v>54.76</v>
      </c>
      <c r="H2427" t="s">
        <v>1183</v>
      </c>
    </row>
    <row r="2428" spans="1:8" x14ac:dyDescent="0.25">
      <c r="A2428">
        <v>7457</v>
      </c>
      <c r="B2428" t="s">
        <v>71</v>
      </c>
      <c r="C2428">
        <v>240</v>
      </c>
      <c r="D2428" s="404">
        <v>45132</v>
      </c>
      <c r="E2428" t="s">
        <v>3019</v>
      </c>
      <c r="F2428">
        <v>54.76</v>
      </c>
      <c r="H2428" t="s">
        <v>1183</v>
      </c>
    </row>
    <row r="2429" spans="1:8" x14ac:dyDescent="0.25">
      <c r="A2429">
        <v>7457</v>
      </c>
      <c r="B2429" t="s">
        <v>71</v>
      </c>
      <c r="C2429">
        <v>240</v>
      </c>
      <c r="D2429" s="404">
        <v>45147</v>
      </c>
      <c r="E2429" t="s">
        <v>3019</v>
      </c>
      <c r="F2429">
        <v>54.76</v>
      </c>
      <c r="H2429" t="s">
        <v>1183</v>
      </c>
    </row>
    <row r="2430" spans="1:8" x14ac:dyDescent="0.25">
      <c r="A2430">
        <v>7457</v>
      </c>
      <c r="B2430" t="s">
        <v>71</v>
      </c>
      <c r="C2430">
        <v>240</v>
      </c>
      <c r="D2430" s="404">
        <v>45141</v>
      </c>
      <c r="E2430" t="s">
        <v>3020</v>
      </c>
      <c r="F2430">
        <v>55.5</v>
      </c>
      <c r="H2430" t="s">
        <v>1183</v>
      </c>
    </row>
    <row r="2431" spans="1:8" x14ac:dyDescent="0.25">
      <c r="A2431">
        <v>7457</v>
      </c>
      <c r="B2431" t="s">
        <v>71</v>
      </c>
      <c r="C2431">
        <v>240</v>
      </c>
      <c r="D2431" s="404">
        <v>45162</v>
      </c>
      <c r="E2431" t="s">
        <v>3020</v>
      </c>
      <c r="F2431">
        <v>55.5</v>
      </c>
      <c r="H2431" t="s">
        <v>1183</v>
      </c>
    </row>
    <row r="2432" spans="1:8" x14ac:dyDescent="0.25">
      <c r="A2432">
        <v>7457</v>
      </c>
      <c r="B2432" t="s">
        <v>71</v>
      </c>
      <c r="C2432">
        <v>240</v>
      </c>
      <c r="D2432" s="404">
        <v>44987</v>
      </c>
      <c r="E2432" t="s">
        <v>3021</v>
      </c>
      <c r="F2432">
        <v>56.24</v>
      </c>
      <c r="H2432" t="s">
        <v>1183</v>
      </c>
    </row>
    <row r="2433" spans="1:8" x14ac:dyDescent="0.25">
      <c r="A2433">
        <v>7457</v>
      </c>
      <c r="B2433" t="s">
        <v>71</v>
      </c>
      <c r="C2433">
        <v>240</v>
      </c>
      <c r="D2433" s="404">
        <v>45022</v>
      </c>
      <c r="E2433" t="s">
        <v>3021</v>
      </c>
      <c r="F2433">
        <v>56.24</v>
      </c>
      <c r="H2433" t="s">
        <v>1183</v>
      </c>
    </row>
    <row r="2434" spans="1:8" x14ac:dyDescent="0.25">
      <c r="A2434">
        <v>7457</v>
      </c>
      <c r="B2434" t="s">
        <v>71</v>
      </c>
      <c r="C2434">
        <v>240</v>
      </c>
      <c r="D2434" s="404">
        <v>45022</v>
      </c>
      <c r="E2434" t="s">
        <v>3021</v>
      </c>
      <c r="F2434">
        <v>56.24</v>
      </c>
      <c r="H2434" t="s">
        <v>1183</v>
      </c>
    </row>
    <row r="2435" spans="1:8" x14ac:dyDescent="0.25">
      <c r="A2435">
        <v>7457</v>
      </c>
      <c r="B2435" t="s">
        <v>71</v>
      </c>
      <c r="C2435">
        <v>240</v>
      </c>
      <c r="D2435" s="404">
        <v>45006</v>
      </c>
      <c r="E2435" t="s">
        <v>3022</v>
      </c>
      <c r="F2435">
        <v>56.61</v>
      </c>
      <c r="H2435" t="s">
        <v>1183</v>
      </c>
    </row>
    <row r="2436" spans="1:8" x14ac:dyDescent="0.25">
      <c r="A2436">
        <v>7457</v>
      </c>
      <c r="B2436" t="s">
        <v>71</v>
      </c>
      <c r="C2436">
        <v>240</v>
      </c>
      <c r="D2436" s="404">
        <v>44999</v>
      </c>
      <c r="E2436" t="s">
        <v>3023</v>
      </c>
      <c r="F2436">
        <v>57.35</v>
      </c>
      <c r="H2436" t="s">
        <v>1183</v>
      </c>
    </row>
    <row r="2437" spans="1:8" x14ac:dyDescent="0.25">
      <c r="A2437">
        <v>7457</v>
      </c>
      <c r="B2437" t="s">
        <v>71</v>
      </c>
      <c r="C2437">
        <v>240</v>
      </c>
      <c r="D2437" s="404">
        <v>45159</v>
      </c>
      <c r="E2437" t="s">
        <v>3023</v>
      </c>
      <c r="F2437">
        <v>57.35</v>
      </c>
      <c r="H2437" t="s">
        <v>1183</v>
      </c>
    </row>
    <row r="2438" spans="1:8" x14ac:dyDescent="0.25">
      <c r="A2438">
        <v>7457</v>
      </c>
      <c r="B2438" t="s">
        <v>71</v>
      </c>
      <c r="C2438">
        <v>240</v>
      </c>
      <c r="D2438" s="404">
        <v>45187</v>
      </c>
      <c r="E2438" t="s">
        <v>3023</v>
      </c>
      <c r="F2438">
        <v>57.35</v>
      </c>
      <c r="H2438" t="s">
        <v>1183</v>
      </c>
    </row>
    <row r="2439" spans="1:8" x14ac:dyDescent="0.25">
      <c r="A2439">
        <v>7457</v>
      </c>
      <c r="B2439" t="s">
        <v>71</v>
      </c>
      <c r="C2439">
        <v>240</v>
      </c>
      <c r="D2439" s="404">
        <v>45057</v>
      </c>
      <c r="E2439" t="s">
        <v>3024</v>
      </c>
      <c r="F2439">
        <v>58.46</v>
      </c>
      <c r="H2439" t="s">
        <v>1183</v>
      </c>
    </row>
    <row r="2440" spans="1:8" x14ac:dyDescent="0.25">
      <c r="A2440">
        <v>7457</v>
      </c>
      <c r="B2440" t="s">
        <v>71</v>
      </c>
      <c r="C2440">
        <v>240</v>
      </c>
      <c r="D2440" s="404">
        <v>45070</v>
      </c>
      <c r="E2440" t="s">
        <v>3024</v>
      </c>
      <c r="F2440">
        <v>58.46</v>
      </c>
      <c r="H2440" t="s">
        <v>1183</v>
      </c>
    </row>
    <row r="2441" spans="1:8" x14ac:dyDescent="0.25">
      <c r="A2441">
        <v>7457</v>
      </c>
      <c r="B2441" t="s">
        <v>71</v>
      </c>
      <c r="C2441">
        <v>240</v>
      </c>
      <c r="D2441" s="404">
        <v>45190</v>
      </c>
      <c r="E2441" t="s">
        <v>3024</v>
      </c>
      <c r="F2441">
        <v>58.46</v>
      </c>
      <c r="H2441" t="s">
        <v>1183</v>
      </c>
    </row>
    <row r="2442" spans="1:8" x14ac:dyDescent="0.25">
      <c r="A2442">
        <v>7457</v>
      </c>
      <c r="B2442" t="s">
        <v>71</v>
      </c>
      <c r="C2442">
        <v>240</v>
      </c>
      <c r="D2442" s="404">
        <v>45027</v>
      </c>
      <c r="E2442" t="s">
        <v>3025</v>
      </c>
      <c r="F2442">
        <v>59.2</v>
      </c>
      <c r="H2442" t="s">
        <v>1183</v>
      </c>
    </row>
    <row r="2443" spans="1:8" x14ac:dyDescent="0.25">
      <c r="A2443">
        <v>7457</v>
      </c>
      <c r="B2443" t="s">
        <v>71</v>
      </c>
      <c r="C2443">
        <v>240</v>
      </c>
      <c r="D2443" s="404">
        <v>45119</v>
      </c>
      <c r="E2443" t="s">
        <v>3025</v>
      </c>
      <c r="F2443">
        <v>59.2</v>
      </c>
      <c r="H2443" t="s">
        <v>1183</v>
      </c>
    </row>
    <row r="2444" spans="1:8" x14ac:dyDescent="0.25">
      <c r="A2444">
        <v>7457</v>
      </c>
      <c r="B2444" t="s">
        <v>71</v>
      </c>
      <c r="C2444">
        <v>240</v>
      </c>
      <c r="D2444" s="404">
        <v>45113</v>
      </c>
      <c r="E2444" t="s">
        <v>3026</v>
      </c>
      <c r="F2444">
        <v>59.94</v>
      </c>
      <c r="H2444" t="s">
        <v>1183</v>
      </c>
    </row>
    <row r="2445" spans="1:8" x14ac:dyDescent="0.25">
      <c r="A2445">
        <v>7457</v>
      </c>
      <c r="B2445" t="s">
        <v>71</v>
      </c>
      <c r="C2445">
        <v>240</v>
      </c>
      <c r="D2445" s="404">
        <v>45124</v>
      </c>
      <c r="E2445" t="s">
        <v>3026</v>
      </c>
      <c r="F2445">
        <v>59.94</v>
      </c>
      <c r="H2445" t="s">
        <v>1183</v>
      </c>
    </row>
    <row r="2446" spans="1:8" x14ac:dyDescent="0.25">
      <c r="A2446">
        <v>7457</v>
      </c>
      <c r="B2446" t="s">
        <v>71</v>
      </c>
      <c r="C2446">
        <v>240</v>
      </c>
      <c r="D2446" s="404">
        <v>45131</v>
      </c>
      <c r="E2446" t="s">
        <v>3026</v>
      </c>
      <c r="F2446">
        <v>59.94</v>
      </c>
      <c r="H2446" t="s">
        <v>1183</v>
      </c>
    </row>
    <row r="2447" spans="1:8" x14ac:dyDescent="0.25">
      <c r="A2447">
        <v>7457</v>
      </c>
      <c r="B2447" t="s">
        <v>71</v>
      </c>
      <c r="C2447">
        <v>240</v>
      </c>
      <c r="D2447" s="404">
        <v>45145</v>
      </c>
      <c r="E2447" t="s">
        <v>3026</v>
      </c>
      <c r="F2447">
        <v>59.94</v>
      </c>
      <c r="H2447" t="s">
        <v>1183</v>
      </c>
    </row>
    <row r="2448" spans="1:8" x14ac:dyDescent="0.25">
      <c r="A2448">
        <v>7457</v>
      </c>
      <c r="B2448" t="s">
        <v>71</v>
      </c>
      <c r="C2448">
        <v>240</v>
      </c>
      <c r="D2448" s="404">
        <v>45159</v>
      </c>
      <c r="E2448" t="s">
        <v>3026</v>
      </c>
      <c r="F2448">
        <v>59.94</v>
      </c>
      <c r="H2448" t="s">
        <v>1183</v>
      </c>
    </row>
    <row r="2449" spans="1:8" x14ac:dyDescent="0.25">
      <c r="A2449">
        <v>7457</v>
      </c>
      <c r="B2449" t="s">
        <v>71</v>
      </c>
      <c r="C2449">
        <v>240</v>
      </c>
      <c r="D2449" s="404">
        <v>45189</v>
      </c>
      <c r="E2449" t="s">
        <v>3026</v>
      </c>
      <c r="F2449">
        <v>59.94</v>
      </c>
      <c r="H2449" t="s">
        <v>1183</v>
      </c>
    </row>
    <row r="2450" spans="1:8" x14ac:dyDescent="0.25">
      <c r="A2450">
        <v>7457</v>
      </c>
      <c r="B2450" t="s">
        <v>71</v>
      </c>
      <c r="C2450">
        <v>240</v>
      </c>
      <c r="D2450" s="404">
        <v>45021</v>
      </c>
      <c r="E2450" t="s">
        <v>3027</v>
      </c>
      <c r="F2450">
        <v>60.31</v>
      </c>
      <c r="H2450" t="s">
        <v>1183</v>
      </c>
    </row>
    <row r="2451" spans="1:8" x14ac:dyDescent="0.25">
      <c r="A2451">
        <v>7457</v>
      </c>
      <c r="B2451" t="s">
        <v>71</v>
      </c>
      <c r="C2451">
        <v>240</v>
      </c>
      <c r="D2451" s="404">
        <v>45187</v>
      </c>
      <c r="E2451" t="s">
        <v>3027</v>
      </c>
      <c r="F2451">
        <v>60.31</v>
      </c>
      <c r="H2451" t="s">
        <v>1183</v>
      </c>
    </row>
    <row r="2452" spans="1:8" x14ac:dyDescent="0.25">
      <c r="A2452">
        <v>7457</v>
      </c>
      <c r="B2452" t="s">
        <v>71</v>
      </c>
      <c r="C2452">
        <v>240</v>
      </c>
      <c r="D2452" s="404">
        <v>45154</v>
      </c>
      <c r="E2452" t="s">
        <v>3028</v>
      </c>
      <c r="F2452">
        <v>61.05</v>
      </c>
      <c r="H2452" t="s">
        <v>1183</v>
      </c>
    </row>
    <row r="2453" spans="1:8" x14ac:dyDescent="0.25">
      <c r="A2453">
        <v>7457</v>
      </c>
      <c r="B2453" t="s">
        <v>71</v>
      </c>
      <c r="C2453">
        <v>240</v>
      </c>
      <c r="D2453" s="404">
        <v>45085</v>
      </c>
      <c r="E2453" t="s">
        <v>3029</v>
      </c>
      <c r="F2453">
        <v>62.16</v>
      </c>
      <c r="H2453" t="s">
        <v>1183</v>
      </c>
    </row>
    <row r="2454" spans="1:8" x14ac:dyDescent="0.25">
      <c r="A2454">
        <v>7457</v>
      </c>
      <c r="B2454" t="s">
        <v>71</v>
      </c>
      <c r="C2454">
        <v>240</v>
      </c>
      <c r="D2454" s="404">
        <v>45167</v>
      </c>
      <c r="E2454" t="s">
        <v>3030</v>
      </c>
      <c r="F2454">
        <v>62.9</v>
      </c>
      <c r="H2454" t="s">
        <v>1183</v>
      </c>
    </row>
    <row r="2455" spans="1:8" x14ac:dyDescent="0.25">
      <c r="A2455">
        <v>7457</v>
      </c>
      <c r="B2455" t="s">
        <v>71</v>
      </c>
      <c r="C2455">
        <v>240</v>
      </c>
      <c r="D2455" s="404">
        <v>45001</v>
      </c>
      <c r="E2455" t="s">
        <v>3031</v>
      </c>
      <c r="F2455">
        <v>63.64</v>
      </c>
      <c r="H2455" t="s">
        <v>1183</v>
      </c>
    </row>
    <row r="2456" spans="1:8" x14ac:dyDescent="0.25">
      <c r="A2456">
        <v>7457</v>
      </c>
      <c r="B2456" t="s">
        <v>71</v>
      </c>
      <c r="C2456">
        <v>240</v>
      </c>
      <c r="D2456" s="404">
        <v>45084</v>
      </c>
      <c r="E2456" t="s">
        <v>3031</v>
      </c>
      <c r="F2456">
        <v>63.64</v>
      </c>
      <c r="H2456" t="s">
        <v>1183</v>
      </c>
    </row>
    <row r="2457" spans="1:8" x14ac:dyDescent="0.25">
      <c r="A2457">
        <v>7457</v>
      </c>
      <c r="B2457" t="s">
        <v>71</v>
      </c>
      <c r="C2457">
        <v>240</v>
      </c>
      <c r="D2457" s="404">
        <v>45147</v>
      </c>
      <c r="E2457" t="s">
        <v>3031</v>
      </c>
      <c r="F2457">
        <v>63.64</v>
      </c>
      <c r="H2457" t="s">
        <v>1183</v>
      </c>
    </row>
    <row r="2458" spans="1:8" x14ac:dyDescent="0.25">
      <c r="A2458">
        <v>7457</v>
      </c>
      <c r="B2458" t="s">
        <v>71</v>
      </c>
      <c r="C2458">
        <v>240</v>
      </c>
      <c r="D2458" s="404">
        <v>45029</v>
      </c>
      <c r="E2458" t="s">
        <v>3032</v>
      </c>
      <c r="F2458">
        <v>64.010000000000005</v>
      </c>
      <c r="H2458" t="s">
        <v>1183</v>
      </c>
    </row>
    <row r="2459" spans="1:8" x14ac:dyDescent="0.25">
      <c r="A2459">
        <v>7457</v>
      </c>
      <c r="B2459" t="s">
        <v>71</v>
      </c>
      <c r="C2459">
        <v>240</v>
      </c>
      <c r="D2459" s="404">
        <v>45063</v>
      </c>
      <c r="E2459" t="s">
        <v>3032</v>
      </c>
      <c r="F2459">
        <v>64.010000000000005</v>
      </c>
      <c r="H2459" t="s">
        <v>1183</v>
      </c>
    </row>
    <row r="2460" spans="1:8" x14ac:dyDescent="0.25">
      <c r="A2460">
        <v>7457</v>
      </c>
      <c r="B2460" t="s">
        <v>71</v>
      </c>
      <c r="C2460">
        <v>240</v>
      </c>
      <c r="D2460" s="404">
        <v>45090</v>
      </c>
      <c r="E2460" t="s">
        <v>3033</v>
      </c>
      <c r="F2460">
        <v>64.75</v>
      </c>
      <c r="H2460" t="s">
        <v>1183</v>
      </c>
    </row>
    <row r="2461" spans="1:8" x14ac:dyDescent="0.25">
      <c r="A2461">
        <v>7457</v>
      </c>
      <c r="B2461" t="s">
        <v>71</v>
      </c>
      <c r="C2461">
        <v>240</v>
      </c>
      <c r="D2461" s="404">
        <v>45049</v>
      </c>
      <c r="E2461" t="s">
        <v>3034</v>
      </c>
      <c r="F2461">
        <v>65.489999999999995</v>
      </c>
      <c r="H2461" t="s">
        <v>1183</v>
      </c>
    </row>
    <row r="2462" spans="1:8" x14ac:dyDescent="0.25">
      <c r="A2462">
        <v>7457</v>
      </c>
      <c r="B2462" t="s">
        <v>71</v>
      </c>
      <c r="C2462">
        <v>240</v>
      </c>
      <c r="D2462" s="404">
        <v>45092</v>
      </c>
      <c r="E2462" t="s">
        <v>3034</v>
      </c>
      <c r="F2462">
        <v>65.489999999999995</v>
      </c>
      <c r="H2462" t="s">
        <v>1183</v>
      </c>
    </row>
    <row r="2463" spans="1:8" x14ac:dyDescent="0.25">
      <c r="A2463">
        <v>7457</v>
      </c>
      <c r="B2463" t="s">
        <v>71</v>
      </c>
      <c r="C2463">
        <v>240</v>
      </c>
      <c r="D2463" s="404">
        <v>45154</v>
      </c>
      <c r="E2463" t="s">
        <v>3034</v>
      </c>
      <c r="F2463">
        <v>65.489999999999995</v>
      </c>
      <c r="H2463" t="s">
        <v>1183</v>
      </c>
    </row>
    <row r="2464" spans="1:8" x14ac:dyDescent="0.25">
      <c r="A2464">
        <v>7457</v>
      </c>
      <c r="B2464" t="s">
        <v>71</v>
      </c>
      <c r="C2464">
        <v>240</v>
      </c>
      <c r="D2464" s="404">
        <v>45090</v>
      </c>
      <c r="E2464" t="s">
        <v>3035</v>
      </c>
      <c r="F2464">
        <v>65.86</v>
      </c>
      <c r="H2464" t="s">
        <v>1183</v>
      </c>
    </row>
    <row r="2465" spans="1:8" x14ac:dyDescent="0.25">
      <c r="A2465">
        <v>7457</v>
      </c>
      <c r="B2465" t="s">
        <v>71</v>
      </c>
      <c r="C2465">
        <v>240</v>
      </c>
      <c r="D2465" s="404">
        <v>45000</v>
      </c>
      <c r="E2465" t="s">
        <v>3036</v>
      </c>
      <c r="F2465">
        <v>66.599999999999994</v>
      </c>
      <c r="H2465" t="s">
        <v>1183</v>
      </c>
    </row>
    <row r="2466" spans="1:8" x14ac:dyDescent="0.25">
      <c r="A2466">
        <v>7457</v>
      </c>
      <c r="B2466" t="s">
        <v>71</v>
      </c>
      <c r="C2466">
        <v>240</v>
      </c>
      <c r="D2466" s="404">
        <v>45050</v>
      </c>
      <c r="E2466" t="s">
        <v>3037</v>
      </c>
      <c r="F2466">
        <v>67.34</v>
      </c>
      <c r="H2466" t="s">
        <v>1183</v>
      </c>
    </row>
    <row r="2467" spans="1:8" x14ac:dyDescent="0.25">
      <c r="A2467">
        <v>7457</v>
      </c>
      <c r="B2467" t="s">
        <v>71</v>
      </c>
      <c r="C2467">
        <v>240</v>
      </c>
      <c r="D2467" s="404">
        <v>45176</v>
      </c>
      <c r="E2467" t="s">
        <v>3037</v>
      </c>
      <c r="F2467">
        <v>67.34</v>
      </c>
      <c r="H2467" t="s">
        <v>1183</v>
      </c>
    </row>
    <row r="2468" spans="1:8" x14ac:dyDescent="0.25">
      <c r="A2468">
        <v>7457</v>
      </c>
      <c r="B2468" t="s">
        <v>71</v>
      </c>
      <c r="C2468">
        <v>240</v>
      </c>
      <c r="D2468" s="404">
        <v>45057</v>
      </c>
      <c r="E2468" t="s">
        <v>3038</v>
      </c>
      <c r="F2468">
        <v>67.709999999999994</v>
      </c>
      <c r="H2468" t="s">
        <v>1183</v>
      </c>
    </row>
    <row r="2469" spans="1:8" x14ac:dyDescent="0.25">
      <c r="A2469">
        <v>7457</v>
      </c>
      <c r="B2469" t="s">
        <v>71</v>
      </c>
      <c r="C2469">
        <v>240</v>
      </c>
      <c r="D2469" s="404">
        <v>45133</v>
      </c>
      <c r="E2469" t="s">
        <v>3038</v>
      </c>
      <c r="F2469">
        <v>67.709999999999994</v>
      </c>
      <c r="H2469" t="s">
        <v>1183</v>
      </c>
    </row>
    <row r="2470" spans="1:8" x14ac:dyDescent="0.25">
      <c r="A2470">
        <v>7457</v>
      </c>
      <c r="B2470" t="s">
        <v>71</v>
      </c>
      <c r="C2470">
        <v>240</v>
      </c>
      <c r="D2470" s="404">
        <v>45154</v>
      </c>
      <c r="E2470" t="s">
        <v>3038</v>
      </c>
      <c r="F2470">
        <v>67.709999999999994</v>
      </c>
      <c r="H2470" t="s">
        <v>1183</v>
      </c>
    </row>
    <row r="2471" spans="1:8" x14ac:dyDescent="0.25">
      <c r="A2471">
        <v>7457</v>
      </c>
      <c r="B2471" t="s">
        <v>71</v>
      </c>
      <c r="C2471">
        <v>240</v>
      </c>
      <c r="D2471" s="404">
        <v>45188</v>
      </c>
      <c r="E2471" t="s">
        <v>3038</v>
      </c>
      <c r="F2471">
        <v>67.709999999999994</v>
      </c>
      <c r="H2471" t="s">
        <v>1183</v>
      </c>
    </row>
    <row r="2472" spans="1:8" x14ac:dyDescent="0.25">
      <c r="A2472">
        <v>7457</v>
      </c>
      <c r="B2472" t="s">
        <v>71</v>
      </c>
      <c r="C2472">
        <v>240</v>
      </c>
      <c r="D2472" s="404">
        <v>45133</v>
      </c>
      <c r="E2472" t="s">
        <v>3039</v>
      </c>
      <c r="F2472">
        <v>68.45</v>
      </c>
      <c r="H2472" t="s">
        <v>1183</v>
      </c>
    </row>
    <row r="2473" spans="1:8" x14ac:dyDescent="0.25">
      <c r="A2473">
        <v>7457</v>
      </c>
      <c r="B2473" t="s">
        <v>71</v>
      </c>
      <c r="C2473">
        <v>240</v>
      </c>
      <c r="D2473" s="404">
        <v>45077</v>
      </c>
      <c r="E2473" t="s">
        <v>3040</v>
      </c>
      <c r="F2473">
        <v>69.19</v>
      </c>
      <c r="H2473" t="s">
        <v>1183</v>
      </c>
    </row>
    <row r="2474" spans="1:8" x14ac:dyDescent="0.25">
      <c r="A2474">
        <v>7457</v>
      </c>
      <c r="B2474" t="s">
        <v>71</v>
      </c>
      <c r="C2474">
        <v>240</v>
      </c>
      <c r="D2474" s="404">
        <v>45120</v>
      </c>
      <c r="E2474" t="s">
        <v>3040</v>
      </c>
      <c r="F2474">
        <v>69.19</v>
      </c>
      <c r="H2474" t="s">
        <v>1183</v>
      </c>
    </row>
    <row r="2475" spans="1:8" x14ac:dyDescent="0.25">
      <c r="A2475">
        <v>7457</v>
      </c>
      <c r="B2475" t="s">
        <v>71</v>
      </c>
      <c r="C2475">
        <v>240</v>
      </c>
      <c r="D2475" s="404">
        <v>45131</v>
      </c>
      <c r="E2475" t="s">
        <v>3040</v>
      </c>
      <c r="F2475">
        <v>69.19</v>
      </c>
      <c r="H2475" t="s">
        <v>1183</v>
      </c>
    </row>
    <row r="2476" spans="1:8" x14ac:dyDescent="0.25">
      <c r="A2476">
        <v>7457</v>
      </c>
      <c r="B2476" t="s">
        <v>71</v>
      </c>
      <c r="C2476">
        <v>240</v>
      </c>
      <c r="D2476" s="404">
        <v>45138</v>
      </c>
      <c r="E2476" t="s">
        <v>3040</v>
      </c>
      <c r="F2476">
        <v>69.19</v>
      </c>
      <c r="H2476" t="s">
        <v>1183</v>
      </c>
    </row>
    <row r="2477" spans="1:8" x14ac:dyDescent="0.25">
      <c r="A2477">
        <v>7457</v>
      </c>
      <c r="B2477" t="s">
        <v>71</v>
      </c>
      <c r="C2477">
        <v>240</v>
      </c>
      <c r="D2477" s="404">
        <v>45007</v>
      </c>
      <c r="E2477" t="s">
        <v>3041</v>
      </c>
      <c r="F2477">
        <v>69.56</v>
      </c>
      <c r="H2477" t="s">
        <v>1183</v>
      </c>
    </row>
    <row r="2478" spans="1:8" x14ac:dyDescent="0.25">
      <c r="A2478">
        <v>7457</v>
      </c>
      <c r="B2478" t="s">
        <v>71</v>
      </c>
      <c r="C2478">
        <v>240</v>
      </c>
      <c r="D2478" s="404">
        <v>45029</v>
      </c>
      <c r="E2478" t="s">
        <v>3041</v>
      </c>
      <c r="F2478">
        <v>69.56</v>
      </c>
      <c r="H2478" t="s">
        <v>1183</v>
      </c>
    </row>
    <row r="2479" spans="1:8" x14ac:dyDescent="0.25">
      <c r="A2479">
        <v>7457</v>
      </c>
      <c r="B2479" t="s">
        <v>71</v>
      </c>
      <c r="C2479">
        <v>240</v>
      </c>
      <c r="D2479" s="404">
        <v>45071</v>
      </c>
      <c r="E2479" t="s">
        <v>3042</v>
      </c>
      <c r="F2479">
        <v>70.3</v>
      </c>
      <c r="H2479" t="s">
        <v>1183</v>
      </c>
    </row>
    <row r="2480" spans="1:8" x14ac:dyDescent="0.25">
      <c r="A2480">
        <v>7457</v>
      </c>
      <c r="B2480" t="s">
        <v>71</v>
      </c>
      <c r="C2480">
        <v>240</v>
      </c>
      <c r="D2480" s="404">
        <v>45047</v>
      </c>
      <c r="E2480" t="s">
        <v>3043</v>
      </c>
      <c r="F2480">
        <v>71.040000000000006</v>
      </c>
      <c r="H2480" t="s">
        <v>1183</v>
      </c>
    </row>
    <row r="2481" spans="1:8" x14ac:dyDescent="0.25">
      <c r="A2481">
        <v>7457</v>
      </c>
      <c r="B2481" t="s">
        <v>71</v>
      </c>
      <c r="C2481">
        <v>240</v>
      </c>
      <c r="D2481" s="404">
        <v>45134</v>
      </c>
      <c r="E2481" t="s">
        <v>3043</v>
      </c>
      <c r="F2481">
        <v>71.040000000000006</v>
      </c>
      <c r="H2481" t="s">
        <v>1183</v>
      </c>
    </row>
    <row r="2482" spans="1:8" x14ac:dyDescent="0.25">
      <c r="A2482">
        <v>7457</v>
      </c>
      <c r="B2482" t="s">
        <v>71</v>
      </c>
      <c r="C2482">
        <v>240</v>
      </c>
      <c r="D2482" s="404">
        <v>45083</v>
      </c>
      <c r="E2482" t="s">
        <v>3044</v>
      </c>
      <c r="F2482">
        <v>71.41</v>
      </c>
      <c r="H2482" t="s">
        <v>1183</v>
      </c>
    </row>
    <row r="2483" spans="1:8" x14ac:dyDescent="0.25">
      <c r="A2483">
        <v>7457</v>
      </c>
      <c r="B2483" t="s">
        <v>71</v>
      </c>
      <c r="C2483">
        <v>240</v>
      </c>
      <c r="D2483" s="404">
        <v>45013</v>
      </c>
      <c r="E2483" t="s">
        <v>3045</v>
      </c>
      <c r="F2483">
        <v>72.89</v>
      </c>
      <c r="H2483" t="s">
        <v>1183</v>
      </c>
    </row>
    <row r="2484" spans="1:8" x14ac:dyDescent="0.25">
      <c r="A2484">
        <v>7457</v>
      </c>
      <c r="B2484" t="s">
        <v>71</v>
      </c>
      <c r="C2484">
        <v>240</v>
      </c>
      <c r="D2484" s="404">
        <v>45126</v>
      </c>
      <c r="E2484" t="s">
        <v>3045</v>
      </c>
      <c r="F2484">
        <v>72.89</v>
      </c>
      <c r="H2484" t="s">
        <v>1183</v>
      </c>
    </row>
    <row r="2485" spans="1:8" x14ac:dyDescent="0.25">
      <c r="A2485">
        <v>7457</v>
      </c>
      <c r="B2485" t="s">
        <v>71</v>
      </c>
      <c r="C2485">
        <v>240</v>
      </c>
      <c r="D2485" s="404">
        <v>45166</v>
      </c>
      <c r="E2485" t="s">
        <v>3045</v>
      </c>
      <c r="F2485">
        <v>72.89</v>
      </c>
      <c r="H2485" t="s">
        <v>1183</v>
      </c>
    </row>
    <row r="2486" spans="1:8" x14ac:dyDescent="0.25">
      <c r="A2486">
        <v>7457</v>
      </c>
      <c r="B2486" t="s">
        <v>71</v>
      </c>
      <c r="C2486">
        <v>240</v>
      </c>
      <c r="D2486" s="404">
        <v>45104</v>
      </c>
      <c r="E2486" t="s">
        <v>3046</v>
      </c>
      <c r="F2486">
        <v>73.260000000000005</v>
      </c>
      <c r="H2486" t="s">
        <v>1183</v>
      </c>
    </row>
    <row r="2487" spans="1:8" x14ac:dyDescent="0.25">
      <c r="A2487">
        <v>7457</v>
      </c>
      <c r="B2487" t="s">
        <v>71</v>
      </c>
      <c r="C2487">
        <v>240</v>
      </c>
      <c r="D2487" s="404">
        <v>45183</v>
      </c>
      <c r="E2487" t="s">
        <v>3046</v>
      </c>
      <c r="F2487">
        <v>73.260000000000005</v>
      </c>
      <c r="H2487" t="s">
        <v>1183</v>
      </c>
    </row>
    <row r="2488" spans="1:8" x14ac:dyDescent="0.25">
      <c r="A2488">
        <v>7457</v>
      </c>
      <c r="B2488" t="s">
        <v>71</v>
      </c>
      <c r="C2488">
        <v>240</v>
      </c>
      <c r="D2488" s="404">
        <v>45061</v>
      </c>
      <c r="E2488" t="s">
        <v>3047</v>
      </c>
      <c r="F2488">
        <v>74</v>
      </c>
      <c r="H2488" t="s">
        <v>1183</v>
      </c>
    </row>
    <row r="2489" spans="1:8" x14ac:dyDescent="0.25">
      <c r="A2489">
        <v>7457</v>
      </c>
      <c r="B2489" t="s">
        <v>71</v>
      </c>
      <c r="C2489">
        <v>240</v>
      </c>
      <c r="D2489" s="404">
        <v>45174</v>
      </c>
      <c r="E2489" t="s">
        <v>3047</v>
      </c>
      <c r="F2489">
        <v>74</v>
      </c>
      <c r="H2489" t="s">
        <v>1183</v>
      </c>
    </row>
    <row r="2490" spans="1:8" x14ac:dyDescent="0.25">
      <c r="A2490">
        <v>7457</v>
      </c>
      <c r="B2490" t="s">
        <v>71</v>
      </c>
      <c r="C2490">
        <v>240</v>
      </c>
      <c r="D2490" s="404">
        <v>45182</v>
      </c>
      <c r="E2490" t="s">
        <v>3047</v>
      </c>
      <c r="F2490">
        <v>74</v>
      </c>
      <c r="H2490" t="s">
        <v>1183</v>
      </c>
    </row>
    <row r="2491" spans="1:8" x14ac:dyDescent="0.25">
      <c r="A2491">
        <v>7457</v>
      </c>
      <c r="B2491" t="s">
        <v>71</v>
      </c>
      <c r="C2491">
        <v>240</v>
      </c>
      <c r="D2491" s="404">
        <v>45048</v>
      </c>
      <c r="E2491" t="s">
        <v>3048</v>
      </c>
      <c r="F2491">
        <v>74.739999999999995</v>
      </c>
      <c r="H2491" t="s">
        <v>1183</v>
      </c>
    </row>
    <row r="2492" spans="1:8" x14ac:dyDescent="0.25">
      <c r="A2492">
        <v>7457</v>
      </c>
      <c r="B2492" t="s">
        <v>71</v>
      </c>
      <c r="C2492">
        <v>240</v>
      </c>
      <c r="D2492" s="404">
        <v>44992</v>
      </c>
      <c r="E2492" t="s">
        <v>3049</v>
      </c>
      <c r="F2492">
        <v>75.11</v>
      </c>
      <c r="H2492" t="s">
        <v>1183</v>
      </c>
    </row>
    <row r="2493" spans="1:8" x14ac:dyDescent="0.25">
      <c r="A2493">
        <v>7457</v>
      </c>
      <c r="B2493" t="s">
        <v>71</v>
      </c>
      <c r="C2493">
        <v>240</v>
      </c>
      <c r="D2493" s="404">
        <v>45090</v>
      </c>
      <c r="E2493" t="s">
        <v>3049</v>
      </c>
      <c r="F2493">
        <v>75.11</v>
      </c>
      <c r="H2493" t="s">
        <v>1183</v>
      </c>
    </row>
    <row r="2494" spans="1:8" x14ac:dyDescent="0.25">
      <c r="A2494">
        <v>7457</v>
      </c>
      <c r="B2494" t="s">
        <v>71</v>
      </c>
      <c r="C2494">
        <v>240</v>
      </c>
      <c r="D2494" s="404">
        <v>45183</v>
      </c>
      <c r="E2494" t="s">
        <v>3049</v>
      </c>
      <c r="F2494">
        <v>75.11</v>
      </c>
      <c r="H2494" t="s">
        <v>1183</v>
      </c>
    </row>
    <row r="2495" spans="1:8" x14ac:dyDescent="0.25">
      <c r="A2495">
        <v>7457</v>
      </c>
      <c r="B2495" t="s">
        <v>71</v>
      </c>
      <c r="C2495">
        <v>240</v>
      </c>
      <c r="D2495" s="404">
        <v>45131</v>
      </c>
      <c r="E2495" t="s">
        <v>3050</v>
      </c>
      <c r="F2495">
        <v>75.849999999999994</v>
      </c>
      <c r="H2495" t="s">
        <v>1183</v>
      </c>
    </row>
    <row r="2496" spans="1:8" x14ac:dyDescent="0.25">
      <c r="A2496">
        <v>7457</v>
      </c>
      <c r="B2496" t="s">
        <v>71</v>
      </c>
      <c r="C2496">
        <v>240</v>
      </c>
      <c r="D2496" s="404">
        <v>45187</v>
      </c>
      <c r="E2496" t="s">
        <v>3050</v>
      </c>
      <c r="F2496">
        <v>75.849999999999994</v>
      </c>
      <c r="H2496" t="s">
        <v>1183</v>
      </c>
    </row>
    <row r="2497" spans="1:8" x14ac:dyDescent="0.25">
      <c r="A2497">
        <v>7457</v>
      </c>
      <c r="B2497" t="s">
        <v>71</v>
      </c>
      <c r="C2497">
        <v>240</v>
      </c>
      <c r="D2497" s="404">
        <v>45020</v>
      </c>
      <c r="E2497" t="s">
        <v>3051</v>
      </c>
      <c r="F2497">
        <v>76.59</v>
      </c>
      <c r="H2497" t="s">
        <v>1183</v>
      </c>
    </row>
    <row r="2498" spans="1:8" x14ac:dyDescent="0.25">
      <c r="A2498">
        <v>7457</v>
      </c>
      <c r="B2498" t="s">
        <v>71</v>
      </c>
      <c r="C2498">
        <v>240</v>
      </c>
      <c r="D2498" s="404">
        <v>45035</v>
      </c>
      <c r="E2498" t="s">
        <v>3051</v>
      </c>
      <c r="F2498">
        <v>76.59</v>
      </c>
      <c r="H2498" t="s">
        <v>1183</v>
      </c>
    </row>
    <row r="2499" spans="1:8" x14ac:dyDescent="0.25">
      <c r="A2499">
        <v>7457</v>
      </c>
      <c r="B2499" t="s">
        <v>71</v>
      </c>
      <c r="C2499">
        <v>240</v>
      </c>
      <c r="D2499" s="404">
        <v>45042</v>
      </c>
      <c r="E2499" t="s">
        <v>3051</v>
      </c>
      <c r="F2499">
        <v>76.59</v>
      </c>
      <c r="H2499" t="s">
        <v>1183</v>
      </c>
    </row>
    <row r="2500" spans="1:8" x14ac:dyDescent="0.25">
      <c r="A2500">
        <v>7457</v>
      </c>
      <c r="B2500" t="s">
        <v>71</v>
      </c>
      <c r="C2500">
        <v>240</v>
      </c>
      <c r="D2500" s="404">
        <v>45047</v>
      </c>
      <c r="E2500" t="s">
        <v>3051</v>
      </c>
      <c r="F2500">
        <v>76.59</v>
      </c>
      <c r="H2500" t="s">
        <v>1183</v>
      </c>
    </row>
    <row r="2501" spans="1:8" x14ac:dyDescent="0.25">
      <c r="A2501">
        <v>7457</v>
      </c>
      <c r="B2501" t="s">
        <v>71</v>
      </c>
      <c r="C2501">
        <v>240</v>
      </c>
      <c r="D2501" s="404">
        <v>45021</v>
      </c>
      <c r="E2501" t="s">
        <v>3052</v>
      </c>
      <c r="F2501">
        <v>76.959999999999994</v>
      </c>
      <c r="H2501" t="s">
        <v>1183</v>
      </c>
    </row>
    <row r="2502" spans="1:8" x14ac:dyDescent="0.25">
      <c r="A2502">
        <v>7457</v>
      </c>
      <c r="B2502" t="s">
        <v>71</v>
      </c>
      <c r="C2502">
        <v>240</v>
      </c>
      <c r="D2502" s="404">
        <v>45084</v>
      </c>
      <c r="E2502" t="s">
        <v>3052</v>
      </c>
      <c r="F2502">
        <v>76.959999999999994</v>
      </c>
      <c r="H2502" t="s">
        <v>1183</v>
      </c>
    </row>
    <row r="2503" spans="1:8" x14ac:dyDescent="0.25">
      <c r="A2503">
        <v>7457</v>
      </c>
      <c r="B2503" t="s">
        <v>71</v>
      </c>
      <c r="C2503">
        <v>240</v>
      </c>
      <c r="D2503" s="404">
        <v>44998</v>
      </c>
      <c r="E2503" t="s">
        <v>3053</v>
      </c>
      <c r="F2503">
        <v>77.7</v>
      </c>
      <c r="H2503" t="s">
        <v>1183</v>
      </c>
    </row>
    <row r="2504" spans="1:8" x14ac:dyDescent="0.25">
      <c r="A2504">
        <v>7457</v>
      </c>
      <c r="B2504" t="s">
        <v>71</v>
      </c>
      <c r="C2504">
        <v>240</v>
      </c>
      <c r="D2504" s="404">
        <v>45005</v>
      </c>
      <c r="E2504" t="s">
        <v>3053</v>
      </c>
      <c r="F2504">
        <v>77.7</v>
      </c>
      <c r="H2504" t="s">
        <v>1183</v>
      </c>
    </row>
    <row r="2505" spans="1:8" x14ac:dyDescent="0.25">
      <c r="A2505">
        <v>7457</v>
      </c>
      <c r="B2505" t="s">
        <v>71</v>
      </c>
      <c r="C2505">
        <v>240</v>
      </c>
      <c r="D2505" s="404">
        <v>45007</v>
      </c>
      <c r="E2505" t="s">
        <v>3053</v>
      </c>
      <c r="F2505">
        <v>77.7</v>
      </c>
      <c r="H2505" t="s">
        <v>1183</v>
      </c>
    </row>
    <row r="2506" spans="1:8" x14ac:dyDescent="0.25">
      <c r="A2506">
        <v>7457</v>
      </c>
      <c r="B2506" t="s">
        <v>71</v>
      </c>
      <c r="C2506">
        <v>240</v>
      </c>
      <c r="D2506" s="404">
        <v>45008</v>
      </c>
      <c r="E2506" t="s">
        <v>3054</v>
      </c>
      <c r="F2506">
        <v>78.44</v>
      </c>
      <c r="H2506" t="s">
        <v>1183</v>
      </c>
    </row>
    <row r="2507" spans="1:8" x14ac:dyDescent="0.25">
      <c r="A2507">
        <v>7457</v>
      </c>
      <c r="B2507" t="s">
        <v>71</v>
      </c>
      <c r="C2507">
        <v>240</v>
      </c>
      <c r="D2507" s="404">
        <v>45047</v>
      </c>
      <c r="E2507" t="s">
        <v>3054</v>
      </c>
      <c r="F2507">
        <v>78.44</v>
      </c>
      <c r="H2507" t="s">
        <v>1183</v>
      </c>
    </row>
    <row r="2508" spans="1:8" x14ac:dyDescent="0.25">
      <c r="A2508">
        <v>7457</v>
      </c>
      <c r="B2508" t="s">
        <v>71</v>
      </c>
      <c r="C2508">
        <v>240</v>
      </c>
      <c r="D2508" s="404">
        <v>45063</v>
      </c>
      <c r="E2508" t="s">
        <v>3054</v>
      </c>
      <c r="F2508">
        <v>78.44</v>
      </c>
      <c r="H2508" t="s">
        <v>1183</v>
      </c>
    </row>
    <row r="2509" spans="1:8" x14ac:dyDescent="0.25">
      <c r="A2509">
        <v>7457</v>
      </c>
      <c r="B2509" t="s">
        <v>71</v>
      </c>
      <c r="C2509">
        <v>240</v>
      </c>
      <c r="D2509" s="404">
        <v>45091</v>
      </c>
      <c r="E2509" t="s">
        <v>3054</v>
      </c>
      <c r="F2509">
        <v>78.44</v>
      </c>
      <c r="H2509" t="s">
        <v>1183</v>
      </c>
    </row>
    <row r="2510" spans="1:8" x14ac:dyDescent="0.25">
      <c r="A2510">
        <v>7457</v>
      </c>
      <c r="B2510" t="s">
        <v>71</v>
      </c>
      <c r="C2510">
        <v>240</v>
      </c>
      <c r="D2510" s="404">
        <v>45125</v>
      </c>
      <c r="E2510" t="s">
        <v>3054</v>
      </c>
      <c r="F2510">
        <v>78.44</v>
      </c>
      <c r="H2510" t="s">
        <v>1183</v>
      </c>
    </row>
    <row r="2511" spans="1:8" x14ac:dyDescent="0.25">
      <c r="A2511">
        <v>7457</v>
      </c>
      <c r="B2511" t="s">
        <v>71</v>
      </c>
      <c r="C2511">
        <v>240</v>
      </c>
      <c r="D2511" s="404">
        <v>45138</v>
      </c>
      <c r="E2511" t="s">
        <v>3054</v>
      </c>
      <c r="F2511">
        <v>78.44</v>
      </c>
      <c r="H2511" t="s">
        <v>1183</v>
      </c>
    </row>
    <row r="2512" spans="1:8" x14ac:dyDescent="0.25">
      <c r="A2512">
        <v>7457</v>
      </c>
      <c r="B2512" t="s">
        <v>71</v>
      </c>
      <c r="C2512">
        <v>240</v>
      </c>
      <c r="D2512" s="404">
        <v>45182</v>
      </c>
      <c r="E2512" t="s">
        <v>3054</v>
      </c>
      <c r="F2512">
        <v>78.44</v>
      </c>
      <c r="H2512" t="s">
        <v>1183</v>
      </c>
    </row>
    <row r="2513" spans="1:8" x14ac:dyDescent="0.25">
      <c r="A2513">
        <v>7457</v>
      </c>
      <c r="B2513" t="s">
        <v>71</v>
      </c>
      <c r="C2513">
        <v>240</v>
      </c>
      <c r="D2513" s="404">
        <v>45022</v>
      </c>
      <c r="E2513" t="s">
        <v>3055</v>
      </c>
      <c r="F2513">
        <v>78.81</v>
      </c>
      <c r="H2513" t="s">
        <v>1183</v>
      </c>
    </row>
    <row r="2514" spans="1:8" x14ac:dyDescent="0.25">
      <c r="A2514">
        <v>7457</v>
      </c>
      <c r="B2514" t="s">
        <v>71</v>
      </c>
      <c r="C2514">
        <v>240</v>
      </c>
      <c r="D2514" s="404">
        <v>45084</v>
      </c>
      <c r="E2514" t="s">
        <v>3056</v>
      </c>
      <c r="F2514">
        <v>79.55</v>
      </c>
      <c r="H2514" t="s">
        <v>1183</v>
      </c>
    </row>
    <row r="2515" spans="1:8" x14ac:dyDescent="0.25">
      <c r="A2515">
        <v>7457</v>
      </c>
      <c r="B2515" t="s">
        <v>71</v>
      </c>
      <c r="C2515">
        <v>240</v>
      </c>
      <c r="D2515" s="404">
        <v>45090</v>
      </c>
      <c r="E2515" t="s">
        <v>3056</v>
      </c>
      <c r="F2515">
        <v>79.55</v>
      </c>
      <c r="H2515" t="s">
        <v>1183</v>
      </c>
    </row>
    <row r="2516" spans="1:8" x14ac:dyDescent="0.25">
      <c r="A2516">
        <v>7457</v>
      </c>
      <c r="B2516" t="s">
        <v>71</v>
      </c>
      <c r="C2516">
        <v>240</v>
      </c>
      <c r="D2516" s="404">
        <v>45035</v>
      </c>
      <c r="E2516" t="s">
        <v>3057</v>
      </c>
      <c r="F2516">
        <v>80.290000000000006</v>
      </c>
      <c r="H2516" t="s">
        <v>1183</v>
      </c>
    </row>
    <row r="2517" spans="1:8" x14ac:dyDescent="0.25">
      <c r="A2517">
        <v>7457</v>
      </c>
      <c r="B2517" t="s">
        <v>71</v>
      </c>
      <c r="C2517">
        <v>240</v>
      </c>
      <c r="D2517" s="404">
        <v>45020</v>
      </c>
      <c r="E2517" t="s">
        <v>3058</v>
      </c>
      <c r="F2517">
        <v>80.66</v>
      </c>
      <c r="H2517" t="s">
        <v>1183</v>
      </c>
    </row>
    <row r="2518" spans="1:8" x14ac:dyDescent="0.25">
      <c r="A2518">
        <v>7457</v>
      </c>
      <c r="B2518" t="s">
        <v>71</v>
      </c>
      <c r="C2518">
        <v>240</v>
      </c>
      <c r="D2518" s="404">
        <v>45056</v>
      </c>
      <c r="E2518" t="s">
        <v>3058</v>
      </c>
      <c r="F2518">
        <v>80.66</v>
      </c>
      <c r="H2518" t="s">
        <v>1183</v>
      </c>
    </row>
    <row r="2519" spans="1:8" x14ac:dyDescent="0.25">
      <c r="A2519">
        <v>7457</v>
      </c>
      <c r="B2519" t="s">
        <v>71</v>
      </c>
      <c r="C2519">
        <v>240</v>
      </c>
      <c r="D2519" s="404">
        <v>45077</v>
      </c>
      <c r="E2519" t="s">
        <v>3058</v>
      </c>
      <c r="F2519">
        <v>80.66</v>
      </c>
      <c r="H2519" t="s">
        <v>1183</v>
      </c>
    </row>
    <row r="2520" spans="1:8" x14ac:dyDescent="0.25">
      <c r="A2520">
        <v>7457</v>
      </c>
      <c r="B2520" t="s">
        <v>71</v>
      </c>
      <c r="C2520">
        <v>240</v>
      </c>
      <c r="D2520" s="404">
        <v>45000</v>
      </c>
      <c r="E2520" t="s">
        <v>3059</v>
      </c>
      <c r="F2520">
        <v>81.400000000000006</v>
      </c>
      <c r="H2520" t="s">
        <v>1183</v>
      </c>
    </row>
    <row r="2521" spans="1:8" x14ac:dyDescent="0.25">
      <c r="A2521">
        <v>7457</v>
      </c>
      <c r="B2521" t="s">
        <v>71</v>
      </c>
      <c r="C2521">
        <v>240</v>
      </c>
      <c r="D2521" s="404">
        <v>45062</v>
      </c>
      <c r="E2521" t="s">
        <v>3059</v>
      </c>
      <c r="F2521">
        <v>81.400000000000006</v>
      </c>
      <c r="H2521" t="s">
        <v>1183</v>
      </c>
    </row>
    <row r="2522" spans="1:8" x14ac:dyDescent="0.25">
      <c r="A2522">
        <v>7457</v>
      </c>
      <c r="B2522" t="s">
        <v>71</v>
      </c>
      <c r="C2522">
        <v>240</v>
      </c>
      <c r="D2522" s="404">
        <v>45069</v>
      </c>
      <c r="E2522" t="s">
        <v>3059</v>
      </c>
      <c r="F2522">
        <v>81.400000000000006</v>
      </c>
      <c r="H2522" t="s">
        <v>1183</v>
      </c>
    </row>
    <row r="2523" spans="1:8" x14ac:dyDescent="0.25">
      <c r="A2523">
        <v>7457</v>
      </c>
      <c r="B2523" t="s">
        <v>71</v>
      </c>
      <c r="C2523">
        <v>240</v>
      </c>
      <c r="D2523" s="404">
        <v>45076</v>
      </c>
      <c r="E2523" t="s">
        <v>3059</v>
      </c>
      <c r="F2523">
        <v>81.400000000000006</v>
      </c>
      <c r="H2523" t="s">
        <v>1183</v>
      </c>
    </row>
    <row r="2524" spans="1:8" x14ac:dyDescent="0.25">
      <c r="A2524">
        <v>7457</v>
      </c>
      <c r="B2524" t="s">
        <v>71</v>
      </c>
      <c r="C2524">
        <v>240</v>
      </c>
      <c r="D2524" s="404">
        <v>45077</v>
      </c>
      <c r="E2524" t="s">
        <v>3059</v>
      </c>
      <c r="F2524">
        <v>81.400000000000006</v>
      </c>
      <c r="H2524" t="s">
        <v>1183</v>
      </c>
    </row>
    <row r="2525" spans="1:8" x14ac:dyDescent="0.25">
      <c r="A2525">
        <v>7457</v>
      </c>
      <c r="B2525" t="s">
        <v>71</v>
      </c>
      <c r="C2525">
        <v>240</v>
      </c>
      <c r="D2525" s="404">
        <v>45181</v>
      </c>
      <c r="E2525" t="s">
        <v>3059</v>
      </c>
      <c r="F2525">
        <v>81.400000000000006</v>
      </c>
      <c r="H2525" t="s">
        <v>1183</v>
      </c>
    </row>
    <row r="2526" spans="1:8" x14ac:dyDescent="0.25">
      <c r="A2526">
        <v>7457</v>
      </c>
      <c r="B2526" t="s">
        <v>71</v>
      </c>
      <c r="C2526">
        <v>240</v>
      </c>
      <c r="D2526" s="404">
        <v>45110</v>
      </c>
      <c r="E2526" t="s">
        <v>3060</v>
      </c>
      <c r="F2526">
        <v>83.99</v>
      </c>
      <c r="H2526" t="s">
        <v>1183</v>
      </c>
    </row>
    <row r="2527" spans="1:8" x14ac:dyDescent="0.25">
      <c r="A2527">
        <v>7457</v>
      </c>
      <c r="B2527" t="s">
        <v>71</v>
      </c>
      <c r="C2527">
        <v>240</v>
      </c>
      <c r="D2527" s="404">
        <v>45153</v>
      </c>
      <c r="E2527" t="s">
        <v>3060</v>
      </c>
      <c r="F2527">
        <v>83.99</v>
      </c>
      <c r="H2527" t="s">
        <v>1183</v>
      </c>
    </row>
    <row r="2528" spans="1:8" x14ac:dyDescent="0.25">
      <c r="A2528">
        <v>7457</v>
      </c>
      <c r="B2528" t="s">
        <v>71</v>
      </c>
      <c r="C2528">
        <v>240</v>
      </c>
      <c r="D2528" s="404">
        <v>44992</v>
      </c>
      <c r="E2528" t="s">
        <v>3061</v>
      </c>
      <c r="F2528">
        <v>85.1</v>
      </c>
      <c r="H2528" t="s">
        <v>1183</v>
      </c>
    </row>
    <row r="2529" spans="1:8" x14ac:dyDescent="0.25">
      <c r="A2529">
        <v>7457</v>
      </c>
      <c r="B2529" t="s">
        <v>71</v>
      </c>
      <c r="C2529">
        <v>240</v>
      </c>
      <c r="D2529" s="404">
        <v>44999</v>
      </c>
      <c r="E2529" t="s">
        <v>3062</v>
      </c>
      <c r="F2529">
        <v>85.84</v>
      </c>
      <c r="H2529" t="s">
        <v>1183</v>
      </c>
    </row>
    <row r="2530" spans="1:8" x14ac:dyDescent="0.25">
      <c r="A2530">
        <v>7457</v>
      </c>
      <c r="B2530" t="s">
        <v>71</v>
      </c>
      <c r="C2530">
        <v>240</v>
      </c>
      <c r="D2530" s="404">
        <v>45089</v>
      </c>
      <c r="E2530" t="s">
        <v>3062</v>
      </c>
      <c r="F2530">
        <v>85.84</v>
      </c>
      <c r="H2530" t="s">
        <v>1183</v>
      </c>
    </row>
    <row r="2531" spans="1:8" x14ac:dyDescent="0.25">
      <c r="A2531">
        <v>7457</v>
      </c>
      <c r="B2531" t="s">
        <v>71</v>
      </c>
      <c r="C2531">
        <v>240</v>
      </c>
      <c r="D2531" s="404">
        <v>45012</v>
      </c>
      <c r="E2531" t="s">
        <v>3063</v>
      </c>
      <c r="F2531">
        <v>89.54</v>
      </c>
      <c r="H2531" t="s">
        <v>1183</v>
      </c>
    </row>
    <row r="2532" spans="1:8" x14ac:dyDescent="0.25">
      <c r="A2532">
        <v>7457</v>
      </c>
      <c r="B2532" t="s">
        <v>71</v>
      </c>
      <c r="C2532">
        <v>240</v>
      </c>
      <c r="D2532" s="404">
        <v>45019</v>
      </c>
      <c r="E2532" t="s">
        <v>3063</v>
      </c>
      <c r="F2532">
        <v>89.54</v>
      </c>
      <c r="H2532" t="s">
        <v>1183</v>
      </c>
    </row>
    <row r="2533" spans="1:8" x14ac:dyDescent="0.25">
      <c r="A2533">
        <v>7457</v>
      </c>
      <c r="B2533" t="s">
        <v>71</v>
      </c>
      <c r="C2533">
        <v>240</v>
      </c>
      <c r="D2533" s="404">
        <v>45034</v>
      </c>
      <c r="E2533" t="s">
        <v>3063</v>
      </c>
      <c r="F2533">
        <v>89.54</v>
      </c>
      <c r="H2533" t="s">
        <v>1183</v>
      </c>
    </row>
    <row r="2534" spans="1:8" x14ac:dyDescent="0.25">
      <c r="A2534">
        <v>7457</v>
      </c>
      <c r="B2534" t="s">
        <v>71</v>
      </c>
      <c r="C2534">
        <v>240</v>
      </c>
      <c r="D2534" s="404">
        <v>45075</v>
      </c>
      <c r="E2534" t="s">
        <v>3064</v>
      </c>
      <c r="F2534">
        <v>90.65</v>
      </c>
      <c r="H2534" t="s">
        <v>1183</v>
      </c>
    </row>
    <row r="2535" spans="1:8" x14ac:dyDescent="0.25">
      <c r="A2535">
        <v>7457</v>
      </c>
      <c r="B2535" t="s">
        <v>71</v>
      </c>
      <c r="C2535">
        <v>240</v>
      </c>
      <c r="D2535" s="404">
        <v>45078</v>
      </c>
      <c r="E2535" t="s">
        <v>3064</v>
      </c>
      <c r="F2535">
        <v>90.65</v>
      </c>
      <c r="H2535" t="s">
        <v>1183</v>
      </c>
    </row>
    <row r="2536" spans="1:8" x14ac:dyDescent="0.25">
      <c r="A2536">
        <v>7457</v>
      </c>
      <c r="B2536" t="s">
        <v>71</v>
      </c>
      <c r="C2536">
        <v>240</v>
      </c>
      <c r="D2536" s="404">
        <v>45160</v>
      </c>
      <c r="E2536" t="s">
        <v>3064</v>
      </c>
      <c r="F2536">
        <v>90.65</v>
      </c>
      <c r="H2536" t="s">
        <v>1183</v>
      </c>
    </row>
    <row r="2537" spans="1:8" x14ac:dyDescent="0.25">
      <c r="A2537">
        <v>7457</v>
      </c>
      <c r="B2537" t="s">
        <v>71</v>
      </c>
      <c r="C2537">
        <v>240</v>
      </c>
      <c r="D2537" s="404">
        <v>45146</v>
      </c>
      <c r="E2537" t="s">
        <v>3065</v>
      </c>
      <c r="F2537">
        <v>91.76</v>
      </c>
      <c r="H2537" t="s">
        <v>1183</v>
      </c>
    </row>
    <row r="2538" spans="1:8" x14ac:dyDescent="0.25">
      <c r="A2538">
        <v>7457</v>
      </c>
      <c r="B2538" t="s">
        <v>71</v>
      </c>
      <c r="C2538">
        <v>240</v>
      </c>
      <c r="D2538" s="404">
        <v>45132</v>
      </c>
      <c r="E2538" t="s">
        <v>3066</v>
      </c>
      <c r="F2538">
        <v>92.5</v>
      </c>
      <c r="H2538" t="s">
        <v>1183</v>
      </c>
    </row>
    <row r="2539" spans="1:8" x14ac:dyDescent="0.25">
      <c r="A2539">
        <v>7457</v>
      </c>
      <c r="B2539" t="s">
        <v>71</v>
      </c>
      <c r="C2539">
        <v>240</v>
      </c>
      <c r="D2539" s="404">
        <v>45103</v>
      </c>
      <c r="E2539" t="s">
        <v>3067</v>
      </c>
      <c r="F2539">
        <v>94.35</v>
      </c>
      <c r="H2539" t="s">
        <v>1183</v>
      </c>
    </row>
    <row r="2540" spans="1:8" x14ac:dyDescent="0.25">
      <c r="A2540">
        <v>7457</v>
      </c>
      <c r="B2540" t="s">
        <v>71</v>
      </c>
      <c r="C2540">
        <v>240</v>
      </c>
      <c r="D2540" s="404">
        <v>45112</v>
      </c>
      <c r="E2540" t="s">
        <v>3067</v>
      </c>
      <c r="F2540">
        <v>94.35</v>
      </c>
      <c r="H2540" t="s">
        <v>1183</v>
      </c>
    </row>
    <row r="2541" spans="1:8" x14ac:dyDescent="0.25">
      <c r="A2541">
        <v>7457</v>
      </c>
      <c r="B2541" t="s">
        <v>71</v>
      </c>
      <c r="C2541">
        <v>240</v>
      </c>
      <c r="D2541" s="404">
        <v>45034</v>
      </c>
      <c r="E2541" t="s">
        <v>3068</v>
      </c>
      <c r="F2541">
        <v>98.05</v>
      </c>
      <c r="H2541" t="s">
        <v>1183</v>
      </c>
    </row>
    <row r="2542" spans="1:8" x14ac:dyDescent="0.25">
      <c r="A2542">
        <v>7457</v>
      </c>
      <c r="B2542" t="s">
        <v>71</v>
      </c>
      <c r="C2542">
        <v>240</v>
      </c>
      <c r="D2542" s="404">
        <v>45169</v>
      </c>
      <c r="E2542" t="s">
        <v>3068</v>
      </c>
      <c r="F2542">
        <v>98.05</v>
      </c>
      <c r="H2542" t="s">
        <v>1183</v>
      </c>
    </row>
    <row r="2543" spans="1:8" x14ac:dyDescent="0.25">
      <c r="A2543">
        <v>7457</v>
      </c>
      <c r="B2543" t="s">
        <v>71</v>
      </c>
      <c r="C2543">
        <v>240</v>
      </c>
      <c r="D2543" s="404">
        <v>45042</v>
      </c>
      <c r="E2543" t="s">
        <v>3069</v>
      </c>
      <c r="F2543">
        <v>100.64</v>
      </c>
      <c r="H2543" t="s">
        <v>1183</v>
      </c>
    </row>
    <row r="2544" spans="1:8" x14ac:dyDescent="0.25">
      <c r="A2544">
        <v>7457</v>
      </c>
      <c r="B2544" t="s">
        <v>71</v>
      </c>
      <c r="C2544">
        <v>240</v>
      </c>
      <c r="D2544" s="404">
        <v>44987</v>
      </c>
      <c r="E2544" t="s">
        <v>3070</v>
      </c>
      <c r="F2544">
        <v>101.01</v>
      </c>
      <c r="H2544" t="s">
        <v>1183</v>
      </c>
    </row>
    <row r="2545" spans="1:8" x14ac:dyDescent="0.25">
      <c r="A2545">
        <v>7457</v>
      </c>
      <c r="B2545" t="s">
        <v>71</v>
      </c>
      <c r="C2545">
        <v>240</v>
      </c>
      <c r="D2545" s="404">
        <v>45180</v>
      </c>
      <c r="E2545" t="s">
        <v>3070</v>
      </c>
      <c r="F2545">
        <v>101.01</v>
      </c>
      <c r="H2545" t="s">
        <v>1183</v>
      </c>
    </row>
    <row r="2546" spans="1:8" x14ac:dyDescent="0.25">
      <c r="A2546">
        <v>7457</v>
      </c>
      <c r="B2546" t="s">
        <v>71</v>
      </c>
      <c r="C2546">
        <v>240</v>
      </c>
      <c r="D2546" s="404">
        <v>45049</v>
      </c>
      <c r="E2546" t="s">
        <v>3071</v>
      </c>
      <c r="F2546">
        <v>104.71</v>
      </c>
      <c r="H2546" t="s">
        <v>1183</v>
      </c>
    </row>
    <row r="2547" spans="1:8" x14ac:dyDescent="0.25">
      <c r="A2547">
        <v>7457</v>
      </c>
      <c r="B2547" t="s">
        <v>71</v>
      </c>
      <c r="C2547">
        <v>240</v>
      </c>
      <c r="D2547" s="404">
        <v>45173</v>
      </c>
      <c r="E2547" t="s">
        <v>3071</v>
      </c>
      <c r="F2547">
        <v>104.71</v>
      </c>
      <c r="H2547" t="s">
        <v>1183</v>
      </c>
    </row>
    <row r="2548" spans="1:8" x14ac:dyDescent="0.25">
      <c r="A2548">
        <v>7457</v>
      </c>
      <c r="B2548" t="s">
        <v>71</v>
      </c>
      <c r="C2548">
        <v>240</v>
      </c>
      <c r="D2548" s="404">
        <v>45148</v>
      </c>
      <c r="E2548" t="s">
        <v>3072</v>
      </c>
      <c r="F2548">
        <v>106.56</v>
      </c>
      <c r="H2548" t="s">
        <v>1183</v>
      </c>
    </row>
    <row r="2549" spans="1:8" x14ac:dyDescent="0.25">
      <c r="A2549">
        <v>7457</v>
      </c>
      <c r="B2549" t="s">
        <v>71</v>
      </c>
      <c r="C2549">
        <v>240</v>
      </c>
      <c r="D2549" s="404">
        <v>45049</v>
      </c>
      <c r="E2549" t="s">
        <v>3073</v>
      </c>
      <c r="F2549">
        <v>107.3</v>
      </c>
      <c r="H2549" t="s">
        <v>1183</v>
      </c>
    </row>
    <row r="2550" spans="1:8" x14ac:dyDescent="0.25">
      <c r="A2550">
        <v>7457</v>
      </c>
      <c r="B2550" t="s">
        <v>71</v>
      </c>
      <c r="C2550">
        <v>240</v>
      </c>
      <c r="D2550" s="404">
        <v>45126</v>
      </c>
      <c r="E2550" t="s">
        <v>3073</v>
      </c>
      <c r="F2550">
        <v>107.3</v>
      </c>
      <c r="H2550" t="s">
        <v>1183</v>
      </c>
    </row>
    <row r="2551" spans="1:8" x14ac:dyDescent="0.25">
      <c r="A2551">
        <v>7457</v>
      </c>
      <c r="B2551" t="s">
        <v>71</v>
      </c>
      <c r="C2551">
        <v>240</v>
      </c>
      <c r="D2551" s="404">
        <v>45014</v>
      </c>
      <c r="E2551" t="s">
        <v>3074</v>
      </c>
      <c r="F2551">
        <v>109.15</v>
      </c>
      <c r="H2551" t="s">
        <v>1183</v>
      </c>
    </row>
    <row r="2552" spans="1:8" x14ac:dyDescent="0.25">
      <c r="A2552">
        <v>7457</v>
      </c>
      <c r="B2552" t="s">
        <v>71</v>
      </c>
      <c r="C2552">
        <v>240</v>
      </c>
      <c r="D2552" s="404">
        <v>45036</v>
      </c>
      <c r="E2552" t="s">
        <v>3074</v>
      </c>
      <c r="F2552">
        <v>109.15</v>
      </c>
      <c r="H2552" t="s">
        <v>1183</v>
      </c>
    </row>
    <row r="2553" spans="1:8" x14ac:dyDescent="0.25">
      <c r="A2553">
        <v>7457</v>
      </c>
      <c r="B2553" t="s">
        <v>71</v>
      </c>
      <c r="C2553">
        <v>240</v>
      </c>
      <c r="D2553" s="404">
        <v>45068</v>
      </c>
      <c r="E2553" t="s">
        <v>3074</v>
      </c>
      <c r="F2553">
        <v>109.15</v>
      </c>
      <c r="H2553" t="s">
        <v>1183</v>
      </c>
    </row>
    <row r="2554" spans="1:8" x14ac:dyDescent="0.25">
      <c r="A2554">
        <v>7457</v>
      </c>
      <c r="B2554" t="s">
        <v>71</v>
      </c>
      <c r="C2554">
        <v>240</v>
      </c>
      <c r="D2554" s="404">
        <v>45040</v>
      </c>
      <c r="E2554" t="s">
        <v>3075</v>
      </c>
      <c r="F2554">
        <v>110.26</v>
      </c>
      <c r="H2554" t="s">
        <v>1183</v>
      </c>
    </row>
    <row r="2555" spans="1:8" x14ac:dyDescent="0.25">
      <c r="A2555">
        <v>7457</v>
      </c>
      <c r="B2555" t="s">
        <v>71</v>
      </c>
      <c r="C2555">
        <v>240</v>
      </c>
      <c r="D2555" s="404">
        <v>45076</v>
      </c>
      <c r="E2555" t="s">
        <v>3076</v>
      </c>
      <c r="F2555">
        <v>111.74</v>
      </c>
      <c r="H2555" t="s">
        <v>1183</v>
      </c>
    </row>
    <row r="2556" spans="1:8" x14ac:dyDescent="0.25">
      <c r="A2556">
        <v>7457</v>
      </c>
      <c r="B2556" t="s">
        <v>71</v>
      </c>
      <c r="C2556">
        <v>240</v>
      </c>
      <c r="D2556" s="404">
        <v>45162</v>
      </c>
      <c r="E2556" t="s">
        <v>3077</v>
      </c>
      <c r="F2556">
        <v>112.85</v>
      </c>
      <c r="H2556" t="s">
        <v>1183</v>
      </c>
    </row>
    <row r="2557" spans="1:8" x14ac:dyDescent="0.25">
      <c r="A2557">
        <v>7457</v>
      </c>
      <c r="B2557" t="s">
        <v>71</v>
      </c>
      <c r="C2557">
        <v>240</v>
      </c>
      <c r="D2557" s="404">
        <v>45070</v>
      </c>
      <c r="E2557" t="s">
        <v>3078</v>
      </c>
      <c r="F2557">
        <v>113.59</v>
      </c>
      <c r="H2557" t="s">
        <v>1183</v>
      </c>
    </row>
    <row r="2558" spans="1:8" x14ac:dyDescent="0.25">
      <c r="A2558">
        <v>7457</v>
      </c>
      <c r="B2558" t="s">
        <v>71</v>
      </c>
      <c r="C2558">
        <v>240</v>
      </c>
      <c r="D2558" s="404">
        <v>45181</v>
      </c>
      <c r="E2558" t="s">
        <v>3078</v>
      </c>
      <c r="F2558">
        <v>113.59</v>
      </c>
      <c r="H2558" t="s">
        <v>1183</v>
      </c>
    </row>
    <row r="2559" spans="1:8" x14ac:dyDescent="0.25">
      <c r="A2559">
        <v>7457</v>
      </c>
      <c r="B2559" t="s">
        <v>71</v>
      </c>
      <c r="C2559">
        <v>240</v>
      </c>
      <c r="D2559" s="404">
        <v>44994</v>
      </c>
      <c r="E2559" t="s">
        <v>3079</v>
      </c>
      <c r="F2559">
        <v>113.96</v>
      </c>
      <c r="H2559" t="s">
        <v>1183</v>
      </c>
    </row>
    <row r="2560" spans="1:8" x14ac:dyDescent="0.25">
      <c r="A2560">
        <v>7457</v>
      </c>
      <c r="B2560" t="s">
        <v>71</v>
      </c>
      <c r="C2560">
        <v>240</v>
      </c>
      <c r="D2560" s="404">
        <v>45006</v>
      </c>
      <c r="E2560" t="s">
        <v>3079</v>
      </c>
      <c r="F2560">
        <v>113.96</v>
      </c>
      <c r="H2560" t="s">
        <v>1183</v>
      </c>
    </row>
    <row r="2561" spans="1:8" x14ac:dyDescent="0.25">
      <c r="A2561">
        <v>7457</v>
      </c>
      <c r="B2561" t="s">
        <v>71</v>
      </c>
      <c r="C2561">
        <v>240</v>
      </c>
      <c r="D2561" s="404">
        <v>45008</v>
      </c>
      <c r="E2561" t="s">
        <v>3079</v>
      </c>
      <c r="F2561">
        <v>113.96</v>
      </c>
      <c r="H2561" t="s">
        <v>1183</v>
      </c>
    </row>
    <row r="2562" spans="1:8" x14ac:dyDescent="0.25">
      <c r="A2562">
        <v>7457</v>
      </c>
      <c r="B2562" t="s">
        <v>71</v>
      </c>
      <c r="C2562">
        <v>240</v>
      </c>
      <c r="D2562" s="404">
        <v>45000</v>
      </c>
      <c r="E2562" t="s">
        <v>3080</v>
      </c>
      <c r="F2562">
        <v>114.7</v>
      </c>
      <c r="H2562" t="s">
        <v>1183</v>
      </c>
    </row>
    <row r="2563" spans="1:8" x14ac:dyDescent="0.25">
      <c r="A2563">
        <v>7457</v>
      </c>
      <c r="B2563" t="s">
        <v>71</v>
      </c>
      <c r="C2563">
        <v>240</v>
      </c>
      <c r="D2563" s="404">
        <v>45005</v>
      </c>
      <c r="E2563" t="s">
        <v>3080</v>
      </c>
      <c r="F2563">
        <v>114.7</v>
      </c>
      <c r="H2563" t="s">
        <v>1183</v>
      </c>
    </row>
    <row r="2564" spans="1:8" x14ac:dyDescent="0.25">
      <c r="A2564">
        <v>7457</v>
      </c>
      <c r="B2564" t="s">
        <v>71</v>
      </c>
      <c r="C2564">
        <v>240</v>
      </c>
      <c r="D2564" s="404">
        <v>45020</v>
      </c>
      <c r="E2564" t="s">
        <v>3080</v>
      </c>
      <c r="F2564">
        <v>114.7</v>
      </c>
      <c r="H2564" t="s">
        <v>1183</v>
      </c>
    </row>
    <row r="2565" spans="1:8" x14ac:dyDescent="0.25">
      <c r="A2565">
        <v>7457</v>
      </c>
      <c r="B2565" t="s">
        <v>71</v>
      </c>
      <c r="C2565">
        <v>240</v>
      </c>
      <c r="D2565" s="404">
        <v>45033</v>
      </c>
      <c r="E2565" t="s">
        <v>3080</v>
      </c>
      <c r="F2565">
        <v>114.7</v>
      </c>
      <c r="H2565" t="s">
        <v>1183</v>
      </c>
    </row>
    <row r="2566" spans="1:8" x14ac:dyDescent="0.25">
      <c r="A2566">
        <v>7457</v>
      </c>
      <c r="B2566" t="s">
        <v>71</v>
      </c>
      <c r="C2566">
        <v>240</v>
      </c>
      <c r="D2566" s="404">
        <v>45124</v>
      </c>
      <c r="E2566" t="s">
        <v>3080</v>
      </c>
      <c r="F2566">
        <v>114.7</v>
      </c>
      <c r="H2566" t="s">
        <v>1183</v>
      </c>
    </row>
    <row r="2567" spans="1:8" x14ac:dyDescent="0.25">
      <c r="A2567">
        <v>7457</v>
      </c>
      <c r="B2567" t="s">
        <v>71</v>
      </c>
      <c r="C2567">
        <v>240</v>
      </c>
      <c r="D2567" s="404">
        <v>44993</v>
      </c>
      <c r="E2567" t="s">
        <v>3081</v>
      </c>
      <c r="F2567">
        <v>115.44</v>
      </c>
      <c r="H2567" t="s">
        <v>1183</v>
      </c>
    </row>
    <row r="2568" spans="1:8" x14ac:dyDescent="0.25">
      <c r="A2568">
        <v>7457</v>
      </c>
      <c r="B2568" t="s">
        <v>71</v>
      </c>
      <c r="C2568">
        <v>240</v>
      </c>
      <c r="D2568" s="404">
        <v>45175</v>
      </c>
      <c r="E2568" t="s">
        <v>3082</v>
      </c>
      <c r="F2568">
        <v>115.81</v>
      </c>
      <c r="H2568" t="s">
        <v>1183</v>
      </c>
    </row>
    <row r="2569" spans="1:8" x14ac:dyDescent="0.25">
      <c r="A2569">
        <v>7457</v>
      </c>
      <c r="B2569" t="s">
        <v>71</v>
      </c>
      <c r="C2569">
        <v>240</v>
      </c>
      <c r="D2569" s="404">
        <v>45013</v>
      </c>
      <c r="E2569" t="s">
        <v>3083</v>
      </c>
      <c r="F2569">
        <v>116.55</v>
      </c>
      <c r="H2569" t="s">
        <v>1183</v>
      </c>
    </row>
    <row r="2570" spans="1:8" x14ac:dyDescent="0.25">
      <c r="A2570">
        <v>7457</v>
      </c>
      <c r="B2570" t="s">
        <v>71</v>
      </c>
      <c r="C2570">
        <v>240</v>
      </c>
      <c r="D2570" s="404">
        <v>44991</v>
      </c>
      <c r="E2570" t="s">
        <v>3084</v>
      </c>
      <c r="F2570">
        <v>117.66</v>
      </c>
      <c r="H2570" t="s">
        <v>1183</v>
      </c>
    </row>
    <row r="2571" spans="1:8" x14ac:dyDescent="0.25">
      <c r="A2571">
        <v>7457</v>
      </c>
      <c r="B2571" t="s">
        <v>71</v>
      </c>
      <c r="C2571">
        <v>240</v>
      </c>
      <c r="D2571" s="404">
        <v>45021</v>
      </c>
      <c r="E2571" t="s">
        <v>3084</v>
      </c>
      <c r="F2571">
        <v>117.66</v>
      </c>
      <c r="H2571" t="s">
        <v>1183</v>
      </c>
    </row>
    <row r="2572" spans="1:8" x14ac:dyDescent="0.25">
      <c r="A2572">
        <v>7457</v>
      </c>
      <c r="B2572" t="s">
        <v>71</v>
      </c>
      <c r="C2572">
        <v>240</v>
      </c>
      <c r="D2572" s="404">
        <v>45092</v>
      </c>
      <c r="E2572" t="s">
        <v>3084</v>
      </c>
      <c r="F2572">
        <v>117.66</v>
      </c>
      <c r="H2572" t="s">
        <v>1183</v>
      </c>
    </row>
    <row r="2573" spans="1:8" x14ac:dyDescent="0.25">
      <c r="A2573">
        <v>7457</v>
      </c>
      <c r="B2573" t="s">
        <v>71</v>
      </c>
      <c r="C2573">
        <v>240</v>
      </c>
      <c r="D2573" s="404">
        <v>45161</v>
      </c>
      <c r="E2573" t="s">
        <v>3085</v>
      </c>
      <c r="F2573">
        <v>119.51</v>
      </c>
      <c r="H2573" t="s">
        <v>1183</v>
      </c>
    </row>
    <row r="2574" spans="1:8" x14ac:dyDescent="0.25">
      <c r="A2574">
        <v>7457</v>
      </c>
      <c r="B2574" t="s">
        <v>71</v>
      </c>
      <c r="C2574">
        <v>240</v>
      </c>
      <c r="D2574" s="404">
        <v>45133</v>
      </c>
      <c r="E2574" t="s">
        <v>3086</v>
      </c>
      <c r="F2574">
        <v>122.1</v>
      </c>
      <c r="H2574" t="s">
        <v>1183</v>
      </c>
    </row>
    <row r="2575" spans="1:8" x14ac:dyDescent="0.25">
      <c r="A2575">
        <v>7457</v>
      </c>
      <c r="B2575" t="s">
        <v>71</v>
      </c>
      <c r="C2575">
        <v>240</v>
      </c>
      <c r="D2575" s="404">
        <v>45139</v>
      </c>
      <c r="E2575" t="s">
        <v>3087</v>
      </c>
      <c r="F2575">
        <v>138.75</v>
      </c>
      <c r="H2575" t="s">
        <v>1183</v>
      </c>
    </row>
    <row r="2576" spans="1:8" x14ac:dyDescent="0.25">
      <c r="A2576">
        <v>7457</v>
      </c>
      <c r="B2576" t="s">
        <v>71</v>
      </c>
      <c r="C2576">
        <v>142</v>
      </c>
      <c r="D2576" s="404">
        <v>45180</v>
      </c>
      <c r="E2576" t="s">
        <v>3088</v>
      </c>
      <c r="F2576">
        <v>40.32</v>
      </c>
      <c r="H2576" t="s">
        <v>1183</v>
      </c>
    </row>
    <row r="2577" spans="1:8" x14ac:dyDescent="0.25">
      <c r="A2577">
        <v>7457</v>
      </c>
      <c r="B2577" t="s">
        <v>71</v>
      </c>
      <c r="C2577">
        <v>340</v>
      </c>
      <c r="D2577" s="404">
        <v>45190</v>
      </c>
      <c r="E2577" t="s">
        <v>3089</v>
      </c>
      <c r="F2577">
        <v>0.8</v>
      </c>
      <c r="H2577" t="s">
        <v>1183</v>
      </c>
    </row>
    <row r="2578" spans="1:8" x14ac:dyDescent="0.25">
      <c r="A2578">
        <v>7457</v>
      </c>
      <c r="B2578" t="s">
        <v>71</v>
      </c>
      <c r="C2578">
        <v>340</v>
      </c>
      <c r="D2578" s="404">
        <v>45128</v>
      </c>
      <c r="E2578" t="s">
        <v>3090</v>
      </c>
      <c r="F2578">
        <v>1.2</v>
      </c>
      <c r="H2578" t="s">
        <v>1183</v>
      </c>
    </row>
    <row r="2579" spans="1:8" x14ac:dyDescent="0.25">
      <c r="A2579">
        <v>7457</v>
      </c>
      <c r="B2579" t="s">
        <v>71</v>
      </c>
      <c r="C2579">
        <v>340</v>
      </c>
      <c r="D2579" s="404">
        <v>45140</v>
      </c>
      <c r="E2579" t="s">
        <v>3090</v>
      </c>
      <c r="F2579">
        <v>1.2</v>
      </c>
      <c r="H2579" t="s">
        <v>1183</v>
      </c>
    </row>
    <row r="2580" spans="1:8" x14ac:dyDescent="0.25">
      <c r="A2580">
        <v>7457</v>
      </c>
      <c r="B2580" t="s">
        <v>71</v>
      </c>
      <c r="C2580">
        <v>340</v>
      </c>
      <c r="D2580" s="404">
        <v>45097</v>
      </c>
      <c r="E2580" t="s">
        <v>3091</v>
      </c>
      <c r="F2580">
        <v>2</v>
      </c>
      <c r="H2580" t="s">
        <v>1183</v>
      </c>
    </row>
    <row r="2581" spans="1:8" x14ac:dyDescent="0.25">
      <c r="A2581">
        <v>7457</v>
      </c>
      <c r="B2581" t="s">
        <v>71</v>
      </c>
      <c r="C2581">
        <v>340</v>
      </c>
      <c r="D2581" s="404">
        <v>45097</v>
      </c>
      <c r="E2581" t="s">
        <v>3091</v>
      </c>
      <c r="F2581">
        <v>2</v>
      </c>
      <c r="H2581" t="s">
        <v>1183</v>
      </c>
    </row>
    <row r="2582" spans="1:8" x14ac:dyDescent="0.25">
      <c r="A2582">
        <v>7457</v>
      </c>
      <c r="B2582" t="s">
        <v>71</v>
      </c>
      <c r="C2582">
        <v>340</v>
      </c>
      <c r="D2582" s="404">
        <v>45106</v>
      </c>
      <c r="E2582" t="s">
        <v>3091</v>
      </c>
      <c r="F2582">
        <v>2</v>
      </c>
      <c r="H2582" t="s">
        <v>1183</v>
      </c>
    </row>
    <row r="2583" spans="1:8" x14ac:dyDescent="0.25">
      <c r="A2583">
        <v>7457</v>
      </c>
      <c r="B2583" t="s">
        <v>71</v>
      </c>
      <c r="C2583">
        <v>340</v>
      </c>
      <c r="D2583" s="404">
        <v>45162</v>
      </c>
      <c r="E2583" t="s">
        <v>3091</v>
      </c>
      <c r="F2583">
        <v>2</v>
      </c>
      <c r="H2583" t="s">
        <v>1183</v>
      </c>
    </row>
    <row r="2584" spans="1:8" x14ac:dyDescent="0.25">
      <c r="A2584">
        <v>7457</v>
      </c>
      <c r="B2584" t="s">
        <v>71</v>
      </c>
      <c r="C2584">
        <v>340</v>
      </c>
      <c r="D2584" s="404">
        <v>44994</v>
      </c>
      <c r="E2584" t="s">
        <v>3092</v>
      </c>
      <c r="F2584">
        <v>2.8</v>
      </c>
      <c r="H2584" t="s">
        <v>1183</v>
      </c>
    </row>
    <row r="2585" spans="1:8" x14ac:dyDescent="0.25">
      <c r="A2585">
        <v>7457</v>
      </c>
      <c r="B2585" t="s">
        <v>71</v>
      </c>
      <c r="C2585">
        <v>340</v>
      </c>
      <c r="D2585" s="404">
        <v>44998</v>
      </c>
      <c r="E2585" t="s">
        <v>3092</v>
      </c>
      <c r="F2585">
        <v>2.8</v>
      </c>
      <c r="H2585" t="s">
        <v>1183</v>
      </c>
    </row>
    <row r="2586" spans="1:8" x14ac:dyDescent="0.25">
      <c r="A2586">
        <v>7457</v>
      </c>
      <c r="B2586" t="s">
        <v>71</v>
      </c>
      <c r="C2586">
        <v>340</v>
      </c>
      <c r="D2586" s="404">
        <v>45049</v>
      </c>
      <c r="E2586" t="s">
        <v>3092</v>
      </c>
      <c r="F2586">
        <v>2.8</v>
      </c>
      <c r="H2586" t="s">
        <v>1183</v>
      </c>
    </row>
    <row r="2587" spans="1:8" x14ac:dyDescent="0.25">
      <c r="A2587">
        <v>7457</v>
      </c>
      <c r="B2587" t="s">
        <v>71</v>
      </c>
      <c r="C2587">
        <v>340</v>
      </c>
      <c r="D2587" s="404">
        <v>45110</v>
      </c>
      <c r="E2587" t="s">
        <v>3092</v>
      </c>
      <c r="F2587">
        <v>2.8</v>
      </c>
      <c r="H2587" t="s">
        <v>1183</v>
      </c>
    </row>
    <row r="2588" spans="1:8" x14ac:dyDescent="0.25">
      <c r="A2588">
        <v>7457</v>
      </c>
      <c r="B2588" t="s">
        <v>71</v>
      </c>
      <c r="C2588">
        <v>340</v>
      </c>
      <c r="D2588" s="404">
        <v>45132</v>
      </c>
      <c r="E2588" t="s">
        <v>3092</v>
      </c>
      <c r="F2588">
        <v>2.8</v>
      </c>
      <c r="H2588" t="s">
        <v>1183</v>
      </c>
    </row>
    <row r="2589" spans="1:8" x14ac:dyDescent="0.25">
      <c r="A2589">
        <v>7457</v>
      </c>
      <c r="B2589" t="s">
        <v>71</v>
      </c>
      <c r="C2589">
        <v>340</v>
      </c>
      <c r="D2589" s="404">
        <v>45098</v>
      </c>
      <c r="E2589" t="s">
        <v>3093</v>
      </c>
      <c r="F2589">
        <v>3.2</v>
      </c>
      <c r="H2589" t="s">
        <v>1183</v>
      </c>
    </row>
    <row r="2590" spans="1:8" x14ac:dyDescent="0.25">
      <c r="A2590">
        <v>7457</v>
      </c>
      <c r="B2590" t="s">
        <v>71</v>
      </c>
      <c r="C2590">
        <v>340</v>
      </c>
      <c r="D2590" s="404">
        <v>45110</v>
      </c>
      <c r="E2590" t="s">
        <v>3093</v>
      </c>
      <c r="F2590">
        <v>3.2</v>
      </c>
      <c r="H2590" t="s">
        <v>1183</v>
      </c>
    </row>
    <row r="2591" spans="1:8" x14ac:dyDescent="0.25">
      <c r="A2591">
        <v>7457</v>
      </c>
      <c r="B2591" t="s">
        <v>71</v>
      </c>
      <c r="C2591">
        <v>340</v>
      </c>
      <c r="D2591" s="404">
        <v>45140</v>
      </c>
      <c r="E2591" t="s">
        <v>3093</v>
      </c>
      <c r="F2591">
        <v>3.2</v>
      </c>
      <c r="H2591" t="s">
        <v>1183</v>
      </c>
    </row>
    <row r="2592" spans="1:8" x14ac:dyDescent="0.25">
      <c r="A2592">
        <v>7457</v>
      </c>
      <c r="B2592" t="s">
        <v>71</v>
      </c>
      <c r="C2592">
        <v>340</v>
      </c>
      <c r="D2592" s="404">
        <v>45009</v>
      </c>
      <c r="E2592" t="s">
        <v>3094</v>
      </c>
      <c r="F2592">
        <v>4.8</v>
      </c>
      <c r="H2592" t="s">
        <v>1183</v>
      </c>
    </row>
    <row r="2593" spans="1:8" x14ac:dyDescent="0.25">
      <c r="A2593">
        <v>7457</v>
      </c>
      <c r="B2593" t="s">
        <v>71</v>
      </c>
      <c r="C2593">
        <v>340</v>
      </c>
      <c r="D2593" s="404">
        <v>45111</v>
      </c>
      <c r="E2593" t="s">
        <v>3094</v>
      </c>
      <c r="F2593">
        <v>4.8</v>
      </c>
      <c r="H2593" t="s">
        <v>1183</v>
      </c>
    </row>
    <row r="2594" spans="1:8" x14ac:dyDescent="0.25">
      <c r="A2594">
        <v>7457</v>
      </c>
      <c r="B2594" t="s">
        <v>71</v>
      </c>
      <c r="C2594">
        <v>340</v>
      </c>
      <c r="D2594" s="404">
        <v>45009</v>
      </c>
      <c r="E2594" t="s">
        <v>3095</v>
      </c>
      <c r="F2594">
        <v>5.2</v>
      </c>
      <c r="H2594" t="s">
        <v>1183</v>
      </c>
    </row>
    <row r="2595" spans="1:8" x14ac:dyDescent="0.25">
      <c r="A2595">
        <v>7457</v>
      </c>
      <c r="B2595" t="s">
        <v>71</v>
      </c>
      <c r="C2595">
        <v>340</v>
      </c>
      <c r="D2595" s="404">
        <v>45120</v>
      </c>
      <c r="E2595" t="s">
        <v>3095</v>
      </c>
      <c r="F2595">
        <v>5.2</v>
      </c>
      <c r="H2595" t="s">
        <v>1183</v>
      </c>
    </row>
    <row r="2596" spans="1:8" x14ac:dyDescent="0.25">
      <c r="A2596">
        <v>7457</v>
      </c>
      <c r="B2596" t="s">
        <v>71</v>
      </c>
      <c r="C2596">
        <v>340</v>
      </c>
      <c r="D2596" s="404">
        <v>45154</v>
      </c>
      <c r="E2596" t="s">
        <v>3096</v>
      </c>
      <c r="F2596">
        <v>6</v>
      </c>
      <c r="H2596" t="s">
        <v>1183</v>
      </c>
    </row>
    <row r="2597" spans="1:8" x14ac:dyDescent="0.25">
      <c r="A2597">
        <v>7457</v>
      </c>
      <c r="B2597" t="s">
        <v>71</v>
      </c>
      <c r="C2597">
        <v>340</v>
      </c>
      <c r="D2597" s="404">
        <v>45106</v>
      </c>
      <c r="E2597" t="s">
        <v>3097</v>
      </c>
      <c r="F2597">
        <v>6.8</v>
      </c>
      <c r="H2597" t="s">
        <v>1183</v>
      </c>
    </row>
    <row r="2598" spans="1:8" x14ac:dyDescent="0.25">
      <c r="A2598">
        <v>7457</v>
      </c>
      <c r="B2598" t="s">
        <v>71</v>
      </c>
      <c r="C2598">
        <v>340</v>
      </c>
      <c r="D2598" s="404">
        <v>45120</v>
      </c>
      <c r="E2598" t="s">
        <v>3097</v>
      </c>
      <c r="F2598">
        <v>6.8</v>
      </c>
      <c r="H2598" t="s">
        <v>1183</v>
      </c>
    </row>
    <row r="2599" spans="1:8" x14ac:dyDescent="0.25">
      <c r="A2599">
        <v>7457</v>
      </c>
      <c r="B2599" t="s">
        <v>71</v>
      </c>
      <c r="C2599">
        <v>340</v>
      </c>
      <c r="D2599" s="404">
        <v>45154</v>
      </c>
      <c r="E2599" t="s">
        <v>3098</v>
      </c>
      <c r="F2599">
        <v>7.2</v>
      </c>
      <c r="H2599" t="s">
        <v>1183</v>
      </c>
    </row>
    <row r="2600" spans="1:8" x14ac:dyDescent="0.25">
      <c r="A2600">
        <v>7457</v>
      </c>
      <c r="B2600" t="s">
        <v>71</v>
      </c>
      <c r="C2600">
        <v>340</v>
      </c>
      <c r="D2600" s="404">
        <v>45161</v>
      </c>
      <c r="E2600" t="s">
        <v>3099</v>
      </c>
      <c r="F2600">
        <v>8</v>
      </c>
      <c r="H2600" t="s">
        <v>1183</v>
      </c>
    </row>
    <row r="2601" spans="1:8" x14ac:dyDescent="0.25">
      <c r="A2601">
        <v>7457</v>
      </c>
      <c r="B2601" t="s">
        <v>71</v>
      </c>
      <c r="C2601">
        <v>340</v>
      </c>
      <c r="D2601" s="404">
        <v>45140</v>
      </c>
      <c r="E2601" t="s">
        <v>3100</v>
      </c>
      <c r="F2601">
        <v>8.8000000000000007</v>
      </c>
      <c r="H2601" t="s">
        <v>1183</v>
      </c>
    </row>
    <row r="2602" spans="1:8" x14ac:dyDescent="0.25">
      <c r="A2602">
        <v>7457</v>
      </c>
      <c r="B2602" t="s">
        <v>71</v>
      </c>
      <c r="C2602">
        <v>340</v>
      </c>
      <c r="D2602" s="404">
        <v>45153</v>
      </c>
      <c r="E2602" t="s">
        <v>3100</v>
      </c>
      <c r="F2602">
        <v>8.8000000000000007</v>
      </c>
      <c r="H2602" t="s">
        <v>1183</v>
      </c>
    </row>
    <row r="2603" spans="1:8" x14ac:dyDescent="0.25">
      <c r="A2603">
        <v>7457</v>
      </c>
      <c r="B2603" t="s">
        <v>71</v>
      </c>
      <c r="C2603">
        <v>340</v>
      </c>
      <c r="D2603" s="404">
        <v>45037</v>
      </c>
      <c r="E2603" t="s">
        <v>3101</v>
      </c>
      <c r="F2603">
        <v>9.1999999999999993</v>
      </c>
      <c r="H2603" t="s">
        <v>1183</v>
      </c>
    </row>
    <row r="2604" spans="1:8" x14ac:dyDescent="0.25">
      <c r="A2604">
        <v>7457</v>
      </c>
      <c r="B2604" t="s">
        <v>71</v>
      </c>
      <c r="C2604">
        <v>340</v>
      </c>
      <c r="D2604" s="404">
        <v>45106</v>
      </c>
      <c r="E2604" t="s">
        <v>3101</v>
      </c>
      <c r="F2604">
        <v>9.1999999999999993</v>
      </c>
      <c r="H2604" t="s">
        <v>1183</v>
      </c>
    </row>
    <row r="2605" spans="1:8" x14ac:dyDescent="0.25">
      <c r="A2605">
        <v>7457</v>
      </c>
      <c r="B2605" t="s">
        <v>71</v>
      </c>
      <c r="C2605">
        <v>340</v>
      </c>
      <c r="D2605" s="404">
        <v>45001</v>
      </c>
      <c r="E2605" t="s">
        <v>3102</v>
      </c>
      <c r="F2605">
        <v>10</v>
      </c>
      <c r="H2605" t="s">
        <v>1183</v>
      </c>
    </row>
    <row r="2606" spans="1:8" x14ac:dyDescent="0.25">
      <c r="A2606">
        <v>7457</v>
      </c>
      <c r="B2606" t="s">
        <v>71</v>
      </c>
      <c r="C2606">
        <v>340</v>
      </c>
      <c r="D2606" s="404">
        <v>45175</v>
      </c>
      <c r="E2606" t="s">
        <v>3103</v>
      </c>
      <c r="F2606">
        <v>10.8</v>
      </c>
      <c r="H2606" t="s">
        <v>1183</v>
      </c>
    </row>
    <row r="2607" spans="1:8" x14ac:dyDescent="0.25">
      <c r="A2607">
        <v>7457</v>
      </c>
      <c r="B2607" t="s">
        <v>71</v>
      </c>
      <c r="C2607">
        <v>340</v>
      </c>
      <c r="D2607" s="404">
        <v>45105</v>
      </c>
      <c r="E2607" t="s">
        <v>3104</v>
      </c>
      <c r="F2607">
        <v>11.2</v>
      </c>
      <c r="H2607" t="s">
        <v>1183</v>
      </c>
    </row>
    <row r="2608" spans="1:8" x14ac:dyDescent="0.25">
      <c r="A2608">
        <v>7457</v>
      </c>
      <c r="B2608" t="s">
        <v>71</v>
      </c>
      <c r="C2608">
        <v>340</v>
      </c>
      <c r="D2608" s="404">
        <v>45120</v>
      </c>
      <c r="E2608" t="s">
        <v>3105</v>
      </c>
      <c r="F2608">
        <v>12</v>
      </c>
      <c r="H2608" t="s">
        <v>1183</v>
      </c>
    </row>
    <row r="2609" spans="1:8" x14ac:dyDescent="0.25">
      <c r="A2609">
        <v>7457</v>
      </c>
      <c r="B2609" t="s">
        <v>71</v>
      </c>
      <c r="C2609">
        <v>340</v>
      </c>
      <c r="D2609" s="404">
        <v>45175</v>
      </c>
      <c r="E2609" t="s">
        <v>3105</v>
      </c>
      <c r="F2609">
        <v>12</v>
      </c>
      <c r="H2609" t="s">
        <v>1183</v>
      </c>
    </row>
    <row r="2610" spans="1:8" x14ac:dyDescent="0.25">
      <c r="A2610">
        <v>7457</v>
      </c>
      <c r="B2610" t="s">
        <v>71</v>
      </c>
      <c r="C2610">
        <v>340</v>
      </c>
      <c r="D2610" s="404">
        <v>45105</v>
      </c>
      <c r="E2610" t="s">
        <v>3106</v>
      </c>
      <c r="F2610">
        <v>12.8</v>
      </c>
      <c r="H2610" t="s">
        <v>1183</v>
      </c>
    </row>
    <row r="2611" spans="1:8" x14ac:dyDescent="0.25">
      <c r="A2611">
        <v>7457</v>
      </c>
      <c r="B2611" t="s">
        <v>71</v>
      </c>
      <c r="C2611">
        <v>340</v>
      </c>
      <c r="D2611" s="404">
        <v>45128</v>
      </c>
      <c r="E2611" t="s">
        <v>3106</v>
      </c>
      <c r="F2611">
        <v>12.8</v>
      </c>
      <c r="H2611" t="s">
        <v>1183</v>
      </c>
    </row>
    <row r="2612" spans="1:8" x14ac:dyDescent="0.25">
      <c r="A2612">
        <v>7457</v>
      </c>
      <c r="B2612" t="s">
        <v>71</v>
      </c>
      <c r="C2612">
        <v>340</v>
      </c>
      <c r="D2612" s="404">
        <v>45166</v>
      </c>
      <c r="E2612" t="s">
        <v>3106</v>
      </c>
      <c r="F2612">
        <v>12.8</v>
      </c>
      <c r="H2612" t="s">
        <v>1183</v>
      </c>
    </row>
    <row r="2613" spans="1:8" x14ac:dyDescent="0.25">
      <c r="A2613">
        <v>7457</v>
      </c>
      <c r="B2613" t="s">
        <v>71</v>
      </c>
      <c r="C2613">
        <v>340</v>
      </c>
      <c r="D2613" s="404">
        <v>45001</v>
      </c>
      <c r="E2613" t="s">
        <v>3107</v>
      </c>
      <c r="F2613">
        <v>13.2</v>
      </c>
      <c r="H2613" t="s">
        <v>1183</v>
      </c>
    </row>
    <row r="2614" spans="1:8" x14ac:dyDescent="0.25">
      <c r="A2614">
        <v>7457</v>
      </c>
      <c r="B2614" t="s">
        <v>71</v>
      </c>
      <c r="C2614">
        <v>340</v>
      </c>
      <c r="D2614" s="404">
        <v>45147</v>
      </c>
      <c r="E2614" t="s">
        <v>3107</v>
      </c>
      <c r="F2614">
        <v>13.2</v>
      </c>
      <c r="H2614" t="s">
        <v>1183</v>
      </c>
    </row>
    <row r="2615" spans="1:8" x14ac:dyDescent="0.25">
      <c r="A2615">
        <v>7457</v>
      </c>
      <c r="B2615" t="s">
        <v>71</v>
      </c>
      <c r="C2615">
        <v>340</v>
      </c>
      <c r="D2615" s="404">
        <v>45092</v>
      </c>
      <c r="E2615" t="s">
        <v>3108</v>
      </c>
      <c r="F2615">
        <v>14</v>
      </c>
      <c r="H2615" t="s">
        <v>1183</v>
      </c>
    </row>
    <row r="2616" spans="1:8" x14ac:dyDescent="0.25">
      <c r="A2616">
        <v>7457</v>
      </c>
      <c r="B2616" t="s">
        <v>71</v>
      </c>
      <c r="C2616">
        <v>340</v>
      </c>
      <c r="D2616" s="404">
        <v>45097</v>
      </c>
      <c r="E2616" t="s">
        <v>3108</v>
      </c>
      <c r="F2616">
        <v>14</v>
      </c>
      <c r="H2616" t="s">
        <v>1183</v>
      </c>
    </row>
    <row r="2617" spans="1:8" x14ac:dyDescent="0.25">
      <c r="A2617">
        <v>7457</v>
      </c>
      <c r="B2617" t="s">
        <v>71</v>
      </c>
      <c r="C2617">
        <v>340</v>
      </c>
      <c r="D2617" s="404">
        <v>45107</v>
      </c>
      <c r="E2617" t="s">
        <v>3108</v>
      </c>
      <c r="F2617">
        <v>14</v>
      </c>
      <c r="H2617" t="s">
        <v>1183</v>
      </c>
    </row>
    <row r="2618" spans="1:8" x14ac:dyDescent="0.25">
      <c r="A2618">
        <v>7457</v>
      </c>
      <c r="B2618" t="s">
        <v>71</v>
      </c>
      <c r="C2618">
        <v>340</v>
      </c>
      <c r="D2618" s="404">
        <v>45147</v>
      </c>
      <c r="E2618" t="s">
        <v>3108</v>
      </c>
      <c r="F2618">
        <v>14</v>
      </c>
      <c r="H2618" t="s">
        <v>1183</v>
      </c>
    </row>
    <row r="2619" spans="1:8" x14ac:dyDescent="0.25">
      <c r="A2619">
        <v>7457</v>
      </c>
      <c r="B2619" t="s">
        <v>71</v>
      </c>
      <c r="C2619">
        <v>340</v>
      </c>
      <c r="D2619" s="404">
        <v>44992</v>
      </c>
      <c r="E2619" t="s">
        <v>3109</v>
      </c>
      <c r="F2619">
        <v>16</v>
      </c>
      <c r="H2619" t="s">
        <v>1183</v>
      </c>
    </row>
    <row r="2620" spans="1:8" x14ac:dyDescent="0.25">
      <c r="A2620">
        <v>7457</v>
      </c>
      <c r="B2620" t="s">
        <v>71</v>
      </c>
      <c r="C2620">
        <v>340</v>
      </c>
      <c r="D2620" s="404">
        <v>45147</v>
      </c>
      <c r="E2620" t="s">
        <v>3109</v>
      </c>
      <c r="F2620">
        <v>16</v>
      </c>
      <c r="H2620" t="s">
        <v>1183</v>
      </c>
    </row>
    <row r="2621" spans="1:8" x14ac:dyDescent="0.25">
      <c r="A2621">
        <v>7457</v>
      </c>
      <c r="B2621" t="s">
        <v>71</v>
      </c>
      <c r="C2621">
        <v>340</v>
      </c>
      <c r="D2621" s="404">
        <v>45048</v>
      </c>
      <c r="E2621" t="s">
        <v>3110</v>
      </c>
      <c r="F2621">
        <v>16.8</v>
      </c>
      <c r="H2621" t="s">
        <v>1183</v>
      </c>
    </row>
    <row r="2622" spans="1:8" x14ac:dyDescent="0.25">
      <c r="A2622">
        <v>7457</v>
      </c>
      <c r="B2622" t="s">
        <v>71</v>
      </c>
      <c r="C2622">
        <v>340</v>
      </c>
      <c r="D2622" s="404">
        <v>45069</v>
      </c>
      <c r="E2622" t="s">
        <v>3110</v>
      </c>
      <c r="F2622">
        <v>16.8</v>
      </c>
      <c r="H2622" t="s">
        <v>1183</v>
      </c>
    </row>
    <row r="2623" spans="1:8" x14ac:dyDescent="0.25">
      <c r="A2623">
        <v>7457</v>
      </c>
      <c r="B2623" t="s">
        <v>71</v>
      </c>
      <c r="C2623">
        <v>340</v>
      </c>
      <c r="D2623" s="404">
        <v>45084</v>
      </c>
      <c r="E2623" t="s">
        <v>3110</v>
      </c>
      <c r="F2623">
        <v>16.8</v>
      </c>
      <c r="H2623" t="s">
        <v>1183</v>
      </c>
    </row>
    <row r="2624" spans="1:8" x14ac:dyDescent="0.25">
      <c r="A2624">
        <v>7457</v>
      </c>
      <c r="B2624" t="s">
        <v>71</v>
      </c>
      <c r="C2624">
        <v>340</v>
      </c>
      <c r="D2624" s="404">
        <v>45175</v>
      </c>
      <c r="E2624" t="s">
        <v>3110</v>
      </c>
      <c r="F2624">
        <v>16.8</v>
      </c>
      <c r="H2624" t="s">
        <v>1183</v>
      </c>
    </row>
    <row r="2625" spans="1:8" x14ac:dyDescent="0.25">
      <c r="A2625">
        <v>7457</v>
      </c>
      <c r="B2625" t="s">
        <v>71</v>
      </c>
      <c r="C2625">
        <v>340</v>
      </c>
      <c r="D2625" s="404">
        <v>45097</v>
      </c>
      <c r="E2625" t="s">
        <v>3111</v>
      </c>
      <c r="F2625">
        <v>17.2</v>
      </c>
      <c r="H2625" t="s">
        <v>1183</v>
      </c>
    </row>
    <row r="2626" spans="1:8" x14ac:dyDescent="0.25">
      <c r="A2626">
        <v>7457</v>
      </c>
      <c r="B2626" t="s">
        <v>71</v>
      </c>
      <c r="C2626">
        <v>340</v>
      </c>
      <c r="D2626" s="404">
        <v>45111</v>
      </c>
      <c r="E2626" t="s">
        <v>3111</v>
      </c>
      <c r="F2626">
        <v>17.2</v>
      </c>
      <c r="H2626" t="s">
        <v>1183</v>
      </c>
    </row>
    <row r="2627" spans="1:8" x14ac:dyDescent="0.25">
      <c r="A2627">
        <v>7457</v>
      </c>
      <c r="B2627" t="s">
        <v>71</v>
      </c>
      <c r="C2627">
        <v>340</v>
      </c>
      <c r="D2627" s="404">
        <v>45111</v>
      </c>
      <c r="E2627" t="s">
        <v>3111</v>
      </c>
      <c r="F2627">
        <v>17.2</v>
      </c>
      <c r="H2627" t="s">
        <v>1183</v>
      </c>
    </row>
    <row r="2628" spans="1:8" x14ac:dyDescent="0.25">
      <c r="A2628">
        <v>7457</v>
      </c>
      <c r="B2628" t="s">
        <v>71</v>
      </c>
      <c r="C2628">
        <v>340</v>
      </c>
      <c r="D2628" s="404">
        <v>45149</v>
      </c>
      <c r="E2628" t="s">
        <v>3111</v>
      </c>
      <c r="F2628">
        <v>17.2</v>
      </c>
      <c r="H2628" t="s">
        <v>1183</v>
      </c>
    </row>
    <row r="2629" spans="1:8" x14ac:dyDescent="0.25">
      <c r="A2629">
        <v>7457</v>
      </c>
      <c r="B2629" t="s">
        <v>71</v>
      </c>
      <c r="C2629">
        <v>340</v>
      </c>
      <c r="D2629" s="404">
        <v>45085</v>
      </c>
      <c r="E2629" t="s">
        <v>3112</v>
      </c>
      <c r="F2629">
        <v>18.8</v>
      </c>
      <c r="H2629" t="s">
        <v>1183</v>
      </c>
    </row>
    <row r="2630" spans="1:8" x14ac:dyDescent="0.25">
      <c r="A2630">
        <v>7457</v>
      </c>
      <c r="B2630" t="s">
        <v>71</v>
      </c>
      <c r="C2630">
        <v>340</v>
      </c>
      <c r="D2630" s="404">
        <v>45128</v>
      </c>
      <c r="E2630" t="s">
        <v>3112</v>
      </c>
      <c r="F2630">
        <v>18.8</v>
      </c>
      <c r="H2630" t="s">
        <v>1183</v>
      </c>
    </row>
    <row r="2631" spans="1:8" x14ac:dyDescent="0.25">
      <c r="A2631">
        <v>7457</v>
      </c>
      <c r="B2631" t="s">
        <v>71</v>
      </c>
      <c r="C2631">
        <v>340</v>
      </c>
      <c r="D2631" s="404">
        <v>45175</v>
      </c>
      <c r="E2631" t="s">
        <v>3112</v>
      </c>
      <c r="F2631">
        <v>18.8</v>
      </c>
      <c r="H2631" t="s">
        <v>1183</v>
      </c>
    </row>
    <row r="2632" spans="1:8" x14ac:dyDescent="0.25">
      <c r="A2632">
        <v>7457</v>
      </c>
      <c r="B2632" t="s">
        <v>71</v>
      </c>
      <c r="C2632">
        <v>340</v>
      </c>
      <c r="D2632" s="404">
        <v>45009</v>
      </c>
      <c r="E2632" t="s">
        <v>3113</v>
      </c>
      <c r="F2632">
        <v>20</v>
      </c>
      <c r="H2632" t="s">
        <v>1183</v>
      </c>
    </row>
    <row r="2633" spans="1:8" x14ac:dyDescent="0.25">
      <c r="A2633">
        <v>7457</v>
      </c>
      <c r="B2633" t="s">
        <v>71</v>
      </c>
      <c r="C2633">
        <v>340</v>
      </c>
      <c r="D2633" s="404">
        <v>45105</v>
      </c>
      <c r="E2633" t="s">
        <v>3114</v>
      </c>
      <c r="F2633">
        <v>20.8</v>
      </c>
      <c r="H2633" t="s">
        <v>1183</v>
      </c>
    </row>
    <row r="2634" spans="1:8" x14ac:dyDescent="0.25">
      <c r="A2634">
        <v>7457</v>
      </c>
      <c r="B2634" t="s">
        <v>71</v>
      </c>
      <c r="C2634">
        <v>340</v>
      </c>
      <c r="D2634" s="404">
        <v>45132</v>
      </c>
      <c r="E2634" t="s">
        <v>3114</v>
      </c>
      <c r="F2634">
        <v>20.8</v>
      </c>
      <c r="H2634" t="s">
        <v>1183</v>
      </c>
    </row>
    <row r="2635" spans="1:8" x14ac:dyDescent="0.25">
      <c r="A2635">
        <v>7457</v>
      </c>
      <c r="B2635" t="s">
        <v>71</v>
      </c>
      <c r="C2635">
        <v>340</v>
      </c>
      <c r="D2635" s="404">
        <v>45128</v>
      </c>
      <c r="E2635" t="s">
        <v>3115</v>
      </c>
      <c r="F2635">
        <v>21.2</v>
      </c>
      <c r="H2635" t="s">
        <v>1183</v>
      </c>
    </row>
    <row r="2636" spans="1:8" x14ac:dyDescent="0.25">
      <c r="A2636">
        <v>7457</v>
      </c>
      <c r="B2636" t="s">
        <v>71</v>
      </c>
      <c r="C2636">
        <v>340</v>
      </c>
      <c r="D2636" s="404">
        <v>45191</v>
      </c>
      <c r="E2636" t="s">
        <v>3115</v>
      </c>
      <c r="F2636">
        <v>21.2</v>
      </c>
      <c r="H2636" t="s">
        <v>1183</v>
      </c>
    </row>
    <row r="2637" spans="1:8" x14ac:dyDescent="0.25">
      <c r="A2637">
        <v>7457</v>
      </c>
      <c r="B2637" t="s">
        <v>71</v>
      </c>
      <c r="C2637">
        <v>340</v>
      </c>
      <c r="D2637" s="404">
        <v>45175</v>
      </c>
      <c r="E2637" t="s">
        <v>3116</v>
      </c>
      <c r="F2637">
        <v>22.8</v>
      </c>
      <c r="H2637" t="s">
        <v>1183</v>
      </c>
    </row>
    <row r="2638" spans="1:8" x14ac:dyDescent="0.25">
      <c r="A2638">
        <v>7457</v>
      </c>
      <c r="B2638" t="s">
        <v>71</v>
      </c>
      <c r="C2638">
        <v>340</v>
      </c>
      <c r="D2638" s="404">
        <v>45084</v>
      </c>
      <c r="E2638" t="s">
        <v>3117</v>
      </c>
      <c r="F2638">
        <v>23.2</v>
      </c>
      <c r="H2638" t="s">
        <v>1183</v>
      </c>
    </row>
    <row r="2639" spans="1:8" x14ac:dyDescent="0.25">
      <c r="A2639">
        <v>7457</v>
      </c>
      <c r="B2639" t="s">
        <v>71</v>
      </c>
      <c r="C2639">
        <v>340</v>
      </c>
      <c r="D2639" s="404">
        <v>45126</v>
      </c>
      <c r="E2639" t="s">
        <v>3118</v>
      </c>
      <c r="F2639">
        <v>24</v>
      </c>
      <c r="H2639" t="s">
        <v>1183</v>
      </c>
    </row>
    <row r="2640" spans="1:8" x14ac:dyDescent="0.25">
      <c r="A2640">
        <v>7457</v>
      </c>
      <c r="B2640" t="s">
        <v>71</v>
      </c>
      <c r="C2640">
        <v>340</v>
      </c>
      <c r="D2640" s="404">
        <v>44998</v>
      </c>
      <c r="E2640" t="s">
        <v>3119</v>
      </c>
      <c r="F2640">
        <v>24.8</v>
      </c>
      <c r="H2640" t="s">
        <v>1183</v>
      </c>
    </row>
    <row r="2641" spans="1:8" x14ac:dyDescent="0.25">
      <c r="A2641">
        <v>7457</v>
      </c>
      <c r="B2641" t="s">
        <v>71</v>
      </c>
      <c r="C2641">
        <v>340</v>
      </c>
      <c r="D2641" s="404">
        <v>44998</v>
      </c>
      <c r="E2641" t="s">
        <v>3120</v>
      </c>
      <c r="F2641">
        <v>25.2</v>
      </c>
      <c r="H2641" t="s">
        <v>1183</v>
      </c>
    </row>
    <row r="2642" spans="1:8" x14ac:dyDescent="0.25">
      <c r="A2642">
        <v>7457</v>
      </c>
      <c r="B2642" t="s">
        <v>71</v>
      </c>
      <c r="C2642">
        <v>340</v>
      </c>
      <c r="D2642" s="404">
        <v>45111</v>
      </c>
      <c r="E2642" t="s">
        <v>3120</v>
      </c>
      <c r="F2642">
        <v>25.2</v>
      </c>
      <c r="H2642" t="s">
        <v>1183</v>
      </c>
    </row>
    <row r="2643" spans="1:8" x14ac:dyDescent="0.25">
      <c r="A2643">
        <v>7457</v>
      </c>
      <c r="B2643" t="s">
        <v>71</v>
      </c>
      <c r="C2643">
        <v>340</v>
      </c>
      <c r="D2643" s="404">
        <v>45021</v>
      </c>
      <c r="E2643" t="s">
        <v>3121</v>
      </c>
      <c r="F2643">
        <v>26</v>
      </c>
      <c r="H2643" t="s">
        <v>1183</v>
      </c>
    </row>
    <row r="2644" spans="1:8" x14ac:dyDescent="0.25">
      <c r="A2644">
        <v>7457</v>
      </c>
      <c r="B2644" t="s">
        <v>71</v>
      </c>
      <c r="C2644">
        <v>340</v>
      </c>
      <c r="D2644" s="404">
        <v>45180</v>
      </c>
      <c r="E2644" t="s">
        <v>3121</v>
      </c>
      <c r="F2644">
        <v>26</v>
      </c>
      <c r="H2644" t="s">
        <v>1183</v>
      </c>
    </row>
    <row r="2645" spans="1:8" x14ac:dyDescent="0.25">
      <c r="A2645">
        <v>7457</v>
      </c>
      <c r="B2645" t="s">
        <v>71</v>
      </c>
      <c r="C2645">
        <v>340</v>
      </c>
      <c r="D2645" s="404">
        <v>45021</v>
      </c>
      <c r="E2645" t="s">
        <v>3122</v>
      </c>
      <c r="F2645">
        <v>26.8</v>
      </c>
      <c r="H2645" t="s">
        <v>1183</v>
      </c>
    </row>
    <row r="2646" spans="1:8" x14ac:dyDescent="0.25">
      <c r="A2646">
        <v>7457</v>
      </c>
      <c r="B2646" t="s">
        <v>71</v>
      </c>
      <c r="C2646">
        <v>340</v>
      </c>
      <c r="D2646" s="404">
        <v>45190</v>
      </c>
      <c r="E2646" t="s">
        <v>3122</v>
      </c>
      <c r="F2646">
        <v>26.8</v>
      </c>
      <c r="H2646" t="s">
        <v>1183</v>
      </c>
    </row>
    <row r="2647" spans="1:8" x14ac:dyDescent="0.25">
      <c r="A2647">
        <v>7457</v>
      </c>
      <c r="B2647" t="s">
        <v>71</v>
      </c>
      <c r="C2647">
        <v>340</v>
      </c>
      <c r="D2647" s="404">
        <v>45028</v>
      </c>
      <c r="E2647" t="s">
        <v>3123</v>
      </c>
      <c r="F2647">
        <v>27.2</v>
      </c>
      <c r="H2647" t="s">
        <v>1183</v>
      </c>
    </row>
    <row r="2648" spans="1:8" x14ac:dyDescent="0.25">
      <c r="A2648">
        <v>7457</v>
      </c>
      <c r="B2648" t="s">
        <v>71</v>
      </c>
      <c r="C2648">
        <v>340</v>
      </c>
      <c r="D2648" s="404">
        <v>45079</v>
      </c>
      <c r="E2648" t="s">
        <v>3123</v>
      </c>
      <c r="F2648">
        <v>27.2</v>
      </c>
      <c r="H2648" t="s">
        <v>1183</v>
      </c>
    </row>
    <row r="2649" spans="1:8" x14ac:dyDescent="0.25">
      <c r="A2649">
        <v>7457</v>
      </c>
      <c r="B2649" t="s">
        <v>71</v>
      </c>
      <c r="C2649">
        <v>340</v>
      </c>
      <c r="D2649" s="404">
        <v>45153</v>
      </c>
      <c r="E2649" t="s">
        <v>3123</v>
      </c>
      <c r="F2649">
        <v>27.2</v>
      </c>
      <c r="H2649" t="s">
        <v>1183</v>
      </c>
    </row>
    <row r="2650" spans="1:8" x14ac:dyDescent="0.25">
      <c r="A2650">
        <v>7457</v>
      </c>
      <c r="B2650" t="s">
        <v>71</v>
      </c>
      <c r="C2650">
        <v>340</v>
      </c>
      <c r="D2650" s="404">
        <v>45175</v>
      </c>
      <c r="E2650" t="s">
        <v>3123</v>
      </c>
      <c r="F2650">
        <v>27.2</v>
      </c>
      <c r="H2650" t="s">
        <v>1183</v>
      </c>
    </row>
    <row r="2651" spans="1:8" x14ac:dyDescent="0.25">
      <c r="A2651">
        <v>7457</v>
      </c>
      <c r="B2651" t="s">
        <v>71</v>
      </c>
      <c r="C2651">
        <v>340</v>
      </c>
      <c r="D2651" s="404">
        <v>45181</v>
      </c>
      <c r="E2651" t="s">
        <v>3123</v>
      </c>
      <c r="F2651">
        <v>27.2</v>
      </c>
      <c r="H2651" t="s">
        <v>1183</v>
      </c>
    </row>
    <row r="2652" spans="1:8" x14ac:dyDescent="0.25">
      <c r="A2652">
        <v>7457</v>
      </c>
      <c r="B2652" t="s">
        <v>71</v>
      </c>
      <c r="C2652">
        <v>340</v>
      </c>
      <c r="D2652" s="404">
        <v>45069</v>
      </c>
      <c r="E2652" t="s">
        <v>3124</v>
      </c>
      <c r="F2652">
        <v>29.2</v>
      </c>
      <c r="H2652" t="s">
        <v>1183</v>
      </c>
    </row>
    <row r="2653" spans="1:8" x14ac:dyDescent="0.25">
      <c r="A2653">
        <v>7457</v>
      </c>
      <c r="B2653" t="s">
        <v>71</v>
      </c>
      <c r="C2653">
        <v>340</v>
      </c>
      <c r="D2653" s="404">
        <v>45072</v>
      </c>
      <c r="E2653" t="s">
        <v>3124</v>
      </c>
      <c r="F2653">
        <v>29.2</v>
      </c>
      <c r="H2653" t="s">
        <v>1183</v>
      </c>
    </row>
    <row r="2654" spans="1:8" x14ac:dyDescent="0.25">
      <c r="A2654">
        <v>7457</v>
      </c>
      <c r="B2654" t="s">
        <v>71</v>
      </c>
      <c r="C2654">
        <v>340</v>
      </c>
      <c r="D2654" s="404">
        <v>45022</v>
      </c>
      <c r="E2654" t="s">
        <v>3125</v>
      </c>
      <c r="F2654">
        <v>30</v>
      </c>
      <c r="H2654" t="s">
        <v>1183</v>
      </c>
    </row>
    <row r="2655" spans="1:8" x14ac:dyDescent="0.25">
      <c r="A2655">
        <v>7457</v>
      </c>
      <c r="B2655" t="s">
        <v>71</v>
      </c>
      <c r="C2655">
        <v>340</v>
      </c>
      <c r="D2655" s="404">
        <v>45048</v>
      </c>
      <c r="E2655" t="s">
        <v>3126</v>
      </c>
      <c r="F2655">
        <v>30.8</v>
      </c>
      <c r="H2655" t="s">
        <v>1183</v>
      </c>
    </row>
    <row r="2656" spans="1:8" x14ac:dyDescent="0.25">
      <c r="A2656">
        <v>7457</v>
      </c>
      <c r="B2656" t="s">
        <v>71</v>
      </c>
      <c r="C2656">
        <v>340</v>
      </c>
      <c r="D2656" s="404">
        <v>45110</v>
      </c>
      <c r="E2656" t="s">
        <v>3126</v>
      </c>
      <c r="F2656">
        <v>30.8</v>
      </c>
      <c r="H2656" t="s">
        <v>1183</v>
      </c>
    </row>
    <row r="2657" spans="1:8" x14ac:dyDescent="0.25">
      <c r="A2657">
        <v>7457</v>
      </c>
      <c r="B2657" t="s">
        <v>71</v>
      </c>
      <c r="C2657">
        <v>340</v>
      </c>
      <c r="D2657" s="404">
        <v>45155</v>
      </c>
      <c r="E2657" t="s">
        <v>3126</v>
      </c>
      <c r="F2657">
        <v>30.8</v>
      </c>
      <c r="H2657" t="s">
        <v>1183</v>
      </c>
    </row>
    <row r="2658" spans="1:8" x14ac:dyDescent="0.25">
      <c r="A2658">
        <v>7457</v>
      </c>
      <c r="B2658" t="s">
        <v>71</v>
      </c>
      <c r="C2658">
        <v>340</v>
      </c>
      <c r="D2658" s="404">
        <v>45098</v>
      </c>
      <c r="E2658" t="s">
        <v>3127</v>
      </c>
      <c r="F2658">
        <v>31.2</v>
      </c>
      <c r="H2658" t="s">
        <v>1183</v>
      </c>
    </row>
    <row r="2659" spans="1:8" x14ac:dyDescent="0.25">
      <c r="A2659">
        <v>7457</v>
      </c>
      <c r="B2659" t="s">
        <v>71</v>
      </c>
      <c r="C2659">
        <v>340</v>
      </c>
      <c r="D2659" s="404">
        <v>45020</v>
      </c>
      <c r="E2659" t="s">
        <v>3128</v>
      </c>
      <c r="F2659">
        <v>32.799999999999997</v>
      </c>
      <c r="H2659" t="s">
        <v>1183</v>
      </c>
    </row>
    <row r="2660" spans="1:8" x14ac:dyDescent="0.25">
      <c r="A2660">
        <v>7457</v>
      </c>
      <c r="B2660" t="s">
        <v>71</v>
      </c>
      <c r="C2660">
        <v>340</v>
      </c>
      <c r="D2660" s="404">
        <v>45180</v>
      </c>
      <c r="E2660" t="s">
        <v>3128</v>
      </c>
      <c r="F2660">
        <v>32.799999999999997</v>
      </c>
      <c r="H2660" t="s">
        <v>1183</v>
      </c>
    </row>
    <row r="2661" spans="1:8" x14ac:dyDescent="0.25">
      <c r="A2661">
        <v>7457</v>
      </c>
      <c r="B2661" t="s">
        <v>71</v>
      </c>
      <c r="C2661">
        <v>340</v>
      </c>
      <c r="D2661" s="404">
        <v>45001</v>
      </c>
      <c r="E2661" t="s">
        <v>3129</v>
      </c>
      <c r="F2661">
        <v>33.200000000000003</v>
      </c>
      <c r="H2661" t="s">
        <v>1183</v>
      </c>
    </row>
    <row r="2662" spans="1:8" x14ac:dyDescent="0.25">
      <c r="A2662">
        <v>7457</v>
      </c>
      <c r="B2662" t="s">
        <v>71</v>
      </c>
      <c r="C2662">
        <v>340</v>
      </c>
      <c r="D2662" s="404">
        <v>45139</v>
      </c>
      <c r="E2662" t="s">
        <v>3129</v>
      </c>
      <c r="F2662">
        <v>33.200000000000003</v>
      </c>
      <c r="H2662" t="s">
        <v>1183</v>
      </c>
    </row>
    <row r="2663" spans="1:8" x14ac:dyDescent="0.25">
      <c r="A2663">
        <v>7457</v>
      </c>
      <c r="B2663" t="s">
        <v>71</v>
      </c>
      <c r="C2663">
        <v>340</v>
      </c>
      <c r="D2663" s="404">
        <v>45153</v>
      </c>
      <c r="E2663" t="s">
        <v>3129</v>
      </c>
      <c r="F2663">
        <v>33.200000000000003</v>
      </c>
      <c r="H2663" t="s">
        <v>1183</v>
      </c>
    </row>
    <row r="2664" spans="1:8" x14ac:dyDescent="0.25">
      <c r="A2664">
        <v>7457</v>
      </c>
      <c r="B2664" t="s">
        <v>71</v>
      </c>
      <c r="C2664">
        <v>340</v>
      </c>
      <c r="D2664" s="404">
        <v>45084</v>
      </c>
      <c r="E2664" t="s">
        <v>3130</v>
      </c>
      <c r="F2664">
        <v>34</v>
      </c>
      <c r="H2664" t="s">
        <v>1183</v>
      </c>
    </row>
    <row r="2665" spans="1:8" x14ac:dyDescent="0.25">
      <c r="A2665">
        <v>7457</v>
      </c>
      <c r="B2665" t="s">
        <v>71</v>
      </c>
      <c r="C2665">
        <v>340</v>
      </c>
      <c r="D2665" s="404">
        <v>45098</v>
      </c>
      <c r="E2665" t="s">
        <v>3130</v>
      </c>
      <c r="F2665">
        <v>34</v>
      </c>
      <c r="H2665" t="s">
        <v>1183</v>
      </c>
    </row>
    <row r="2666" spans="1:8" x14ac:dyDescent="0.25">
      <c r="A2666">
        <v>7457</v>
      </c>
      <c r="B2666" t="s">
        <v>71</v>
      </c>
      <c r="C2666">
        <v>340</v>
      </c>
      <c r="D2666" s="404">
        <v>45128</v>
      </c>
      <c r="E2666" t="s">
        <v>3130</v>
      </c>
      <c r="F2666">
        <v>34</v>
      </c>
      <c r="H2666" t="s">
        <v>1183</v>
      </c>
    </row>
    <row r="2667" spans="1:8" x14ac:dyDescent="0.25">
      <c r="A2667">
        <v>7457</v>
      </c>
      <c r="B2667" t="s">
        <v>71</v>
      </c>
      <c r="C2667">
        <v>340</v>
      </c>
      <c r="D2667" s="404">
        <v>45120</v>
      </c>
      <c r="E2667" t="s">
        <v>3131</v>
      </c>
      <c r="F2667">
        <v>34.799999999999997</v>
      </c>
      <c r="H2667" t="s">
        <v>1183</v>
      </c>
    </row>
    <row r="2668" spans="1:8" x14ac:dyDescent="0.25">
      <c r="A2668">
        <v>7457</v>
      </c>
      <c r="B2668" t="s">
        <v>71</v>
      </c>
      <c r="C2668">
        <v>340</v>
      </c>
      <c r="D2668" s="404">
        <v>45131</v>
      </c>
      <c r="E2668" t="s">
        <v>3131</v>
      </c>
      <c r="F2668">
        <v>34.799999999999997</v>
      </c>
      <c r="H2668" t="s">
        <v>1183</v>
      </c>
    </row>
    <row r="2669" spans="1:8" x14ac:dyDescent="0.25">
      <c r="A2669">
        <v>7457</v>
      </c>
      <c r="B2669" t="s">
        <v>71</v>
      </c>
      <c r="C2669">
        <v>340</v>
      </c>
      <c r="D2669" s="404">
        <v>45161</v>
      </c>
      <c r="E2669" t="s">
        <v>3131</v>
      </c>
      <c r="F2669">
        <v>34.799999999999997</v>
      </c>
      <c r="H2669" t="s">
        <v>1183</v>
      </c>
    </row>
    <row r="2670" spans="1:8" x14ac:dyDescent="0.25">
      <c r="A2670">
        <v>7457</v>
      </c>
      <c r="B2670" t="s">
        <v>71</v>
      </c>
      <c r="C2670">
        <v>340</v>
      </c>
      <c r="D2670" s="404">
        <v>45156</v>
      </c>
      <c r="E2670" t="s">
        <v>3132</v>
      </c>
      <c r="F2670">
        <v>35.200000000000003</v>
      </c>
      <c r="H2670" t="s">
        <v>1183</v>
      </c>
    </row>
    <row r="2671" spans="1:8" x14ac:dyDescent="0.25">
      <c r="A2671">
        <v>7457</v>
      </c>
      <c r="B2671" t="s">
        <v>71</v>
      </c>
      <c r="C2671">
        <v>340</v>
      </c>
      <c r="D2671" s="404">
        <v>45028</v>
      </c>
      <c r="E2671" t="s">
        <v>3133</v>
      </c>
      <c r="F2671">
        <v>36</v>
      </c>
      <c r="H2671" t="s">
        <v>1183</v>
      </c>
    </row>
    <row r="2672" spans="1:8" x14ac:dyDescent="0.25">
      <c r="A2672">
        <v>7457</v>
      </c>
      <c r="B2672" t="s">
        <v>71</v>
      </c>
      <c r="C2672">
        <v>340</v>
      </c>
      <c r="D2672" s="404">
        <v>45084</v>
      </c>
      <c r="E2672" t="s">
        <v>3133</v>
      </c>
      <c r="F2672">
        <v>36</v>
      </c>
      <c r="H2672" t="s">
        <v>1183</v>
      </c>
    </row>
    <row r="2673" spans="1:8" x14ac:dyDescent="0.25">
      <c r="A2673">
        <v>7457</v>
      </c>
      <c r="B2673" t="s">
        <v>71</v>
      </c>
      <c r="C2673">
        <v>340</v>
      </c>
      <c r="D2673" s="404">
        <v>45139</v>
      </c>
      <c r="E2673" t="s">
        <v>3133</v>
      </c>
      <c r="F2673">
        <v>36</v>
      </c>
      <c r="H2673" t="s">
        <v>1183</v>
      </c>
    </row>
    <row r="2674" spans="1:8" x14ac:dyDescent="0.25">
      <c r="A2674">
        <v>7457</v>
      </c>
      <c r="B2674" t="s">
        <v>71</v>
      </c>
      <c r="C2674">
        <v>340</v>
      </c>
      <c r="D2674" s="404">
        <v>45140</v>
      </c>
      <c r="E2674" t="s">
        <v>3133</v>
      </c>
      <c r="F2674">
        <v>36</v>
      </c>
      <c r="H2674" t="s">
        <v>1183</v>
      </c>
    </row>
    <row r="2675" spans="1:8" x14ac:dyDescent="0.25">
      <c r="A2675">
        <v>7457</v>
      </c>
      <c r="B2675" t="s">
        <v>71</v>
      </c>
      <c r="C2675">
        <v>340</v>
      </c>
      <c r="D2675" s="404">
        <v>45163</v>
      </c>
      <c r="E2675" t="s">
        <v>3133</v>
      </c>
      <c r="F2675">
        <v>36</v>
      </c>
      <c r="H2675" t="s">
        <v>1183</v>
      </c>
    </row>
    <row r="2676" spans="1:8" x14ac:dyDescent="0.25">
      <c r="A2676">
        <v>7457</v>
      </c>
      <c r="B2676" t="s">
        <v>71</v>
      </c>
      <c r="C2676">
        <v>340</v>
      </c>
      <c r="D2676" s="404">
        <v>45105</v>
      </c>
      <c r="E2676" t="s">
        <v>3134</v>
      </c>
      <c r="F2676">
        <v>36.799999999999997</v>
      </c>
      <c r="H2676" t="s">
        <v>1183</v>
      </c>
    </row>
    <row r="2677" spans="1:8" x14ac:dyDescent="0.25">
      <c r="A2677">
        <v>7457</v>
      </c>
      <c r="B2677" t="s">
        <v>71</v>
      </c>
      <c r="C2677">
        <v>340</v>
      </c>
      <c r="D2677" s="404">
        <v>45120</v>
      </c>
      <c r="E2677" t="s">
        <v>3134</v>
      </c>
      <c r="F2677">
        <v>36.799999999999997</v>
      </c>
      <c r="H2677" t="s">
        <v>1183</v>
      </c>
    </row>
    <row r="2678" spans="1:8" x14ac:dyDescent="0.25">
      <c r="A2678">
        <v>7457</v>
      </c>
      <c r="B2678" t="s">
        <v>71</v>
      </c>
      <c r="C2678">
        <v>340</v>
      </c>
      <c r="D2678" s="404">
        <v>45112</v>
      </c>
      <c r="E2678" t="s">
        <v>3135</v>
      </c>
      <c r="F2678">
        <v>37.200000000000003</v>
      </c>
      <c r="H2678" t="s">
        <v>1183</v>
      </c>
    </row>
    <row r="2679" spans="1:8" x14ac:dyDescent="0.25">
      <c r="A2679">
        <v>7457</v>
      </c>
      <c r="B2679" t="s">
        <v>71</v>
      </c>
      <c r="C2679">
        <v>340</v>
      </c>
      <c r="D2679" s="404">
        <v>45113</v>
      </c>
      <c r="E2679" t="s">
        <v>3135</v>
      </c>
      <c r="F2679">
        <v>37.200000000000003</v>
      </c>
      <c r="H2679" t="s">
        <v>1183</v>
      </c>
    </row>
    <row r="2680" spans="1:8" x14ac:dyDescent="0.25">
      <c r="A2680">
        <v>7457</v>
      </c>
      <c r="B2680" t="s">
        <v>71</v>
      </c>
      <c r="C2680">
        <v>340</v>
      </c>
      <c r="D2680" s="404">
        <v>45009</v>
      </c>
      <c r="E2680" t="s">
        <v>3136</v>
      </c>
      <c r="F2680">
        <v>38</v>
      </c>
      <c r="H2680" t="s">
        <v>1183</v>
      </c>
    </row>
    <row r="2681" spans="1:8" x14ac:dyDescent="0.25">
      <c r="A2681">
        <v>7457</v>
      </c>
      <c r="B2681" t="s">
        <v>71</v>
      </c>
      <c r="C2681">
        <v>340</v>
      </c>
      <c r="D2681" s="404">
        <v>45020</v>
      </c>
      <c r="E2681" t="s">
        <v>3136</v>
      </c>
      <c r="F2681">
        <v>38</v>
      </c>
      <c r="H2681" t="s">
        <v>1183</v>
      </c>
    </row>
    <row r="2682" spans="1:8" x14ac:dyDescent="0.25">
      <c r="A2682">
        <v>7457</v>
      </c>
      <c r="B2682" t="s">
        <v>71</v>
      </c>
      <c r="C2682">
        <v>340</v>
      </c>
      <c r="D2682" s="404">
        <v>45162</v>
      </c>
      <c r="E2682" t="s">
        <v>3136</v>
      </c>
      <c r="F2682">
        <v>38</v>
      </c>
      <c r="H2682" t="s">
        <v>1183</v>
      </c>
    </row>
    <row r="2683" spans="1:8" x14ac:dyDescent="0.25">
      <c r="A2683">
        <v>7457</v>
      </c>
      <c r="B2683" t="s">
        <v>71</v>
      </c>
      <c r="C2683">
        <v>340</v>
      </c>
      <c r="D2683" s="404">
        <v>45030</v>
      </c>
      <c r="E2683" t="s">
        <v>3137</v>
      </c>
      <c r="F2683">
        <v>38.799999999999997</v>
      </c>
      <c r="H2683" t="s">
        <v>1183</v>
      </c>
    </row>
    <row r="2684" spans="1:8" x14ac:dyDescent="0.25">
      <c r="A2684">
        <v>7457</v>
      </c>
      <c r="B2684" t="s">
        <v>71</v>
      </c>
      <c r="C2684">
        <v>340</v>
      </c>
      <c r="D2684" s="404">
        <v>45037</v>
      </c>
      <c r="E2684" t="s">
        <v>3137</v>
      </c>
      <c r="F2684">
        <v>38.799999999999997</v>
      </c>
      <c r="H2684" t="s">
        <v>1183</v>
      </c>
    </row>
    <row r="2685" spans="1:8" x14ac:dyDescent="0.25">
      <c r="A2685">
        <v>7457</v>
      </c>
      <c r="B2685" t="s">
        <v>71</v>
      </c>
      <c r="C2685">
        <v>340</v>
      </c>
      <c r="D2685" s="404">
        <v>45152</v>
      </c>
      <c r="E2685" t="s">
        <v>3137</v>
      </c>
      <c r="F2685">
        <v>38.799999999999997</v>
      </c>
      <c r="H2685" t="s">
        <v>1183</v>
      </c>
    </row>
    <row r="2686" spans="1:8" x14ac:dyDescent="0.25">
      <c r="A2686">
        <v>7457</v>
      </c>
      <c r="B2686" t="s">
        <v>71</v>
      </c>
      <c r="C2686">
        <v>340</v>
      </c>
      <c r="D2686" s="404">
        <v>45163</v>
      </c>
      <c r="E2686" t="s">
        <v>3137</v>
      </c>
      <c r="F2686">
        <v>38.799999999999997</v>
      </c>
      <c r="H2686" t="s">
        <v>1183</v>
      </c>
    </row>
    <row r="2687" spans="1:8" x14ac:dyDescent="0.25">
      <c r="A2687">
        <v>7457</v>
      </c>
      <c r="B2687" t="s">
        <v>71</v>
      </c>
      <c r="C2687">
        <v>340</v>
      </c>
      <c r="D2687" s="404">
        <v>45146</v>
      </c>
      <c r="E2687" t="s">
        <v>3138</v>
      </c>
      <c r="F2687">
        <v>39.200000000000003</v>
      </c>
      <c r="H2687" t="s">
        <v>1183</v>
      </c>
    </row>
    <row r="2688" spans="1:8" x14ac:dyDescent="0.25">
      <c r="A2688">
        <v>7457</v>
      </c>
      <c r="B2688" t="s">
        <v>71</v>
      </c>
      <c r="C2688">
        <v>340</v>
      </c>
      <c r="D2688" s="404">
        <v>45190</v>
      </c>
      <c r="E2688" t="s">
        <v>3138</v>
      </c>
      <c r="F2688">
        <v>39.200000000000003</v>
      </c>
      <c r="H2688" t="s">
        <v>1183</v>
      </c>
    </row>
    <row r="2689" spans="1:8" x14ac:dyDescent="0.25">
      <c r="A2689">
        <v>7457</v>
      </c>
      <c r="B2689" t="s">
        <v>71</v>
      </c>
      <c r="C2689">
        <v>340</v>
      </c>
      <c r="D2689" s="404">
        <v>45070</v>
      </c>
      <c r="E2689" t="s">
        <v>3139</v>
      </c>
      <c r="F2689">
        <v>0</v>
      </c>
      <c r="H2689" t="s">
        <v>1183</v>
      </c>
    </row>
    <row r="2690" spans="1:8" x14ac:dyDescent="0.25">
      <c r="A2690">
        <v>7457</v>
      </c>
      <c r="B2690" t="s">
        <v>71</v>
      </c>
      <c r="C2690">
        <v>340</v>
      </c>
      <c r="D2690" s="404">
        <v>45177</v>
      </c>
      <c r="E2690" t="s">
        <v>3139</v>
      </c>
      <c r="F2690">
        <v>0</v>
      </c>
      <c r="H2690" t="s">
        <v>1183</v>
      </c>
    </row>
    <row r="2691" spans="1:8" x14ac:dyDescent="0.25">
      <c r="A2691">
        <v>7457</v>
      </c>
      <c r="B2691" t="s">
        <v>71</v>
      </c>
      <c r="C2691">
        <v>340</v>
      </c>
      <c r="D2691" s="404">
        <v>44995</v>
      </c>
      <c r="E2691" t="s">
        <v>3140</v>
      </c>
      <c r="F2691">
        <v>40</v>
      </c>
      <c r="H2691" t="s">
        <v>1183</v>
      </c>
    </row>
    <row r="2692" spans="1:8" x14ac:dyDescent="0.25">
      <c r="A2692">
        <v>7457</v>
      </c>
      <c r="B2692" t="s">
        <v>71</v>
      </c>
      <c r="C2692">
        <v>340</v>
      </c>
      <c r="D2692" s="404">
        <v>45027</v>
      </c>
      <c r="E2692" t="s">
        <v>3140</v>
      </c>
      <c r="F2692">
        <v>40</v>
      </c>
      <c r="H2692" t="s">
        <v>1183</v>
      </c>
    </row>
    <row r="2693" spans="1:8" x14ac:dyDescent="0.25">
      <c r="A2693">
        <v>7457</v>
      </c>
      <c r="B2693" t="s">
        <v>71</v>
      </c>
      <c r="C2693">
        <v>340</v>
      </c>
      <c r="D2693" s="404">
        <v>45139</v>
      </c>
      <c r="E2693" t="s">
        <v>3140</v>
      </c>
      <c r="F2693">
        <v>40</v>
      </c>
      <c r="H2693" t="s">
        <v>1183</v>
      </c>
    </row>
    <row r="2694" spans="1:8" x14ac:dyDescent="0.25">
      <c r="A2694">
        <v>7457</v>
      </c>
      <c r="B2694" t="s">
        <v>71</v>
      </c>
      <c r="C2694">
        <v>340</v>
      </c>
      <c r="D2694" s="404">
        <v>45022</v>
      </c>
      <c r="E2694" t="s">
        <v>3141</v>
      </c>
      <c r="F2694">
        <v>41.2</v>
      </c>
      <c r="H2694" t="s">
        <v>1183</v>
      </c>
    </row>
    <row r="2695" spans="1:8" x14ac:dyDescent="0.25">
      <c r="A2695">
        <v>7457</v>
      </c>
      <c r="B2695" t="s">
        <v>71</v>
      </c>
      <c r="C2695">
        <v>340</v>
      </c>
      <c r="D2695" s="404">
        <v>45152</v>
      </c>
      <c r="E2695" t="s">
        <v>3142</v>
      </c>
      <c r="F2695">
        <v>42.8</v>
      </c>
      <c r="H2695" t="s">
        <v>1183</v>
      </c>
    </row>
    <row r="2696" spans="1:8" x14ac:dyDescent="0.25">
      <c r="A2696">
        <v>7457</v>
      </c>
      <c r="B2696" t="s">
        <v>71</v>
      </c>
      <c r="C2696">
        <v>340</v>
      </c>
      <c r="D2696" s="404">
        <v>45084</v>
      </c>
      <c r="E2696" t="s">
        <v>3143</v>
      </c>
      <c r="F2696">
        <v>43.2</v>
      </c>
      <c r="H2696" t="s">
        <v>1183</v>
      </c>
    </row>
    <row r="2697" spans="1:8" x14ac:dyDescent="0.25">
      <c r="A2697">
        <v>7457</v>
      </c>
      <c r="B2697" t="s">
        <v>71</v>
      </c>
      <c r="C2697">
        <v>340</v>
      </c>
      <c r="D2697" s="404">
        <v>45107</v>
      </c>
      <c r="E2697" t="s">
        <v>3144</v>
      </c>
      <c r="F2697">
        <v>44.8</v>
      </c>
      <c r="H2697" t="s">
        <v>1183</v>
      </c>
    </row>
    <row r="2698" spans="1:8" x14ac:dyDescent="0.25">
      <c r="A2698">
        <v>7457</v>
      </c>
      <c r="B2698" t="s">
        <v>71</v>
      </c>
      <c r="C2698">
        <v>340</v>
      </c>
      <c r="D2698" s="404">
        <v>44998</v>
      </c>
      <c r="E2698" t="s">
        <v>3145</v>
      </c>
      <c r="F2698">
        <v>48</v>
      </c>
      <c r="H2698" t="s">
        <v>1183</v>
      </c>
    </row>
    <row r="2699" spans="1:8" x14ac:dyDescent="0.25">
      <c r="A2699">
        <v>7457</v>
      </c>
      <c r="B2699" t="s">
        <v>71</v>
      </c>
      <c r="C2699">
        <v>340</v>
      </c>
      <c r="D2699" s="404">
        <v>45035</v>
      </c>
      <c r="E2699" t="s">
        <v>3145</v>
      </c>
      <c r="F2699">
        <v>48</v>
      </c>
      <c r="H2699" t="s">
        <v>1183</v>
      </c>
    </row>
    <row r="2700" spans="1:8" x14ac:dyDescent="0.25">
      <c r="A2700">
        <v>7457</v>
      </c>
      <c r="B2700" t="s">
        <v>71</v>
      </c>
      <c r="C2700">
        <v>340</v>
      </c>
      <c r="D2700" s="404">
        <v>45162</v>
      </c>
      <c r="E2700" t="s">
        <v>3145</v>
      </c>
      <c r="F2700">
        <v>48</v>
      </c>
      <c r="H2700" t="s">
        <v>1183</v>
      </c>
    </row>
    <row r="2701" spans="1:8" x14ac:dyDescent="0.25">
      <c r="A2701">
        <v>7457</v>
      </c>
      <c r="B2701" t="s">
        <v>71</v>
      </c>
      <c r="C2701">
        <v>340</v>
      </c>
      <c r="D2701" s="404">
        <v>45048</v>
      </c>
      <c r="E2701" t="s">
        <v>3146</v>
      </c>
      <c r="F2701">
        <v>49.2</v>
      </c>
      <c r="H2701" t="s">
        <v>1183</v>
      </c>
    </row>
    <row r="2702" spans="1:8" x14ac:dyDescent="0.25">
      <c r="A2702">
        <v>7457</v>
      </c>
      <c r="B2702" t="s">
        <v>71</v>
      </c>
      <c r="C2702">
        <v>340</v>
      </c>
      <c r="D2702" s="404">
        <v>45085</v>
      </c>
      <c r="E2702" t="s">
        <v>3146</v>
      </c>
      <c r="F2702">
        <v>49.2</v>
      </c>
      <c r="H2702" t="s">
        <v>1183</v>
      </c>
    </row>
    <row r="2703" spans="1:8" x14ac:dyDescent="0.25">
      <c r="A2703">
        <v>7457</v>
      </c>
      <c r="B2703" t="s">
        <v>71</v>
      </c>
      <c r="C2703">
        <v>340</v>
      </c>
      <c r="D2703" s="404">
        <v>45079</v>
      </c>
      <c r="E2703" t="s">
        <v>3147</v>
      </c>
      <c r="F2703">
        <v>50</v>
      </c>
      <c r="H2703" t="s">
        <v>1183</v>
      </c>
    </row>
    <row r="2704" spans="1:8" x14ac:dyDescent="0.25">
      <c r="A2704">
        <v>7457</v>
      </c>
      <c r="B2704" t="s">
        <v>71</v>
      </c>
      <c r="C2704">
        <v>340</v>
      </c>
      <c r="D2704" s="404">
        <v>45175</v>
      </c>
      <c r="E2704" t="s">
        <v>3147</v>
      </c>
      <c r="F2704">
        <v>50</v>
      </c>
      <c r="H2704" t="s">
        <v>1183</v>
      </c>
    </row>
    <row r="2705" spans="1:8" x14ac:dyDescent="0.25">
      <c r="A2705">
        <v>7457</v>
      </c>
      <c r="B2705" t="s">
        <v>71</v>
      </c>
      <c r="C2705">
        <v>340</v>
      </c>
      <c r="D2705" s="404">
        <v>45153</v>
      </c>
      <c r="E2705" t="s">
        <v>3148</v>
      </c>
      <c r="F2705">
        <v>51.2</v>
      </c>
      <c r="H2705" t="s">
        <v>1183</v>
      </c>
    </row>
    <row r="2706" spans="1:8" x14ac:dyDescent="0.25">
      <c r="A2706">
        <v>7457</v>
      </c>
      <c r="B2706" t="s">
        <v>71</v>
      </c>
      <c r="C2706">
        <v>340</v>
      </c>
      <c r="D2706" s="404">
        <v>45148</v>
      </c>
      <c r="E2706" t="s">
        <v>3149</v>
      </c>
      <c r="F2706">
        <v>52</v>
      </c>
      <c r="H2706" t="s">
        <v>1183</v>
      </c>
    </row>
    <row r="2707" spans="1:8" x14ac:dyDescent="0.25">
      <c r="A2707">
        <v>7457</v>
      </c>
      <c r="B2707" t="s">
        <v>71</v>
      </c>
      <c r="C2707">
        <v>340</v>
      </c>
      <c r="D2707" s="404">
        <v>45152</v>
      </c>
      <c r="E2707" t="s">
        <v>3150</v>
      </c>
      <c r="F2707">
        <v>53.2</v>
      </c>
      <c r="H2707" t="s">
        <v>1183</v>
      </c>
    </row>
    <row r="2708" spans="1:8" x14ac:dyDescent="0.25">
      <c r="A2708">
        <v>7457</v>
      </c>
      <c r="B2708" t="s">
        <v>71</v>
      </c>
      <c r="C2708">
        <v>340</v>
      </c>
      <c r="D2708" s="404">
        <v>45180</v>
      </c>
      <c r="E2708" t="s">
        <v>3150</v>
      </c>
      <c r="F2708">
        <v>53.2</v>
      </c>
      <c r="H2708" t="s">
        <v>1183</v>
      </c>
    </row>
    <row r="2709" spans="1:8" x14ac:dyDescent="0.25">
      <c r="A2709">
        <v>7457</v>
      </c>
      <c r="B2709" t="s">
        <v>71</v>
      </c>
      <c r="C2709">
        <v>340</v>
      </c>
      <c r="D2709" s="404">
        <v>45140</v>
      </c>
      <c r="E2709" t="s">
        <v>3151</v>
      </c>
      <c r="F2709">
        <v>54.8</v>
      </c>
      <c r="H2709" t="s">
        <v>1183</v>
      </c>
    </row>
    <row r="2710" spans="1:8" x14ac:dyDescent="0.25">
      <c r="A2710">
        <v>7457</v>
      </c>
      <c r="B2710" t="s">
        <v>71</v>
      </c>
      <c r="C2710">
        <v>340</v>
      </c>
      <c r="D2710" s="404">
        <v>45105</v>
      </c>
      <c r="E2710" t="s">
        <v>3152</v>
      </c>
      <c r="F2710">
        <v>55.2</v>
      </c>
      <c r="H2710" t="s">
        <v>1183</v>
      </c>
    </row>
    <row r="2711" spans="1:8" x14ac:dyDescent="0.25">
      <c r="A2711">
        <v>7457</v>
      </c>
      <c r="B2711" t="s">
        <v>71</v>
      </c>
      <c r="C2711">
        <v>340</v>
      </c>
      <c r="D2711" s="404">
        <v>44998</v>
      </c>
      <c r="E2711" t="s">
        <v>3153</v>
      </c>
      <c r="F2711">
        <v>56.8</v>
      </c>
      <c r="H2711" t="s">
        <v>1183</v>
      </c>
    </row>
    <row r="2712" spans="1:8" x14ac:dyDescent="0.25">
      <c r="A2712">
        <v>7457</v>
      </c>
      <c r="B2712" t="s">
        <v>71</v>
      </c>
      <c r="C2712">
        <v>340</v>
      </c>
      <c r="D2712" s="404">
        <v>45028</v>
      </c>
      <c r="E2712" t="s">
        <v>3153</v>
      </c>
      <c r="F2712">
        <v>56.8</v>
      </c>
      <c r="H2712" t="s">
        <v>1183</v>
      </c>
    </row>
    <row r="2713" spans="1:8" x14ac:dyDescent="0.25">
      <c r="A2713">
        <v>7457</v>
      </c>
      <c r="B2713" t="s">
        <v>71</v>
      </c>
      <c r="C2713">
        <v>340</v>
      </c>
      <c r="D2713" s="404">
        <v>45113</v>
      </c>
      <c r="E2713" t="s">
        <v>3153</v>
      </c>
      <c r="F2713">
        <v>56.8</v>
      </c>
      <c r="H2713" t="s">
        <v>1183</v>
      </c>
    </row>
    <row r="2714" spans="1:8" x14ac:dyDescent="0.25">
      <c r="A2714">
        <v>7457</v>
      </c>
      <c r="B2714" t="s">
        <v>71</v>
      </c>
      <c r="C2714">
        <v>340</v>
      </c>
      <c r="D2714" s="404">
        <v>45069</v>
      </c>
      <c r="E2714" t="s">
        <v>3154</v>
      </c>
      <c r="F2714">
        <v>58.8</v>
      </c>
      <c r="H2714" t="s">
        <v>1183</v>
      </c>
    </row>
    <row r="2715" spans="1:8" x14ac:dyDescent="0.25">
      <c r="A2715">
        <v>7457</v>
      </c>
      <c r="B2715" t="s">
        <v>71</v>
      </c>
      <c r="C2715">
        <v>340</v>
      </c>
      <c r="D2715" s="404">
        <v>45072</v>
      </c>
      <c r="E2715" t="s">
        <v>3154</v>
      </c>
      <c r="F2715">
        <v>58.8</v>
      </c>
      <c r="H2715" t="s">
        <v>1183</v>
      </c>
    </row>
    <row r="2716" spans="1:8" x14ac:dyDescent="0.25">
      <c r="A2716">
        <v>7457</v>
      </c>
      <c r="B2716" t="s">
        <v>71</v>
      </c>
      <c r="C2716">
        <v>340</v>
      </c>
      <c r="D2716" s="404">
        <v>45139</v>
      </c>
      <c r="E2716" t="s">
        <v>3154</v>
      </c>
      <c r="F2716">
        <v>58.8</v>
      </c>
      <c r="H2716" t="s">
        <v>1183</v>
      </c>
    </row>
    <row r="2717" spans="1:8" x14ac:dyDescent="0.25">
      <c r="A2717">
        <v>7457</v>
      </c>
      <c r="B2717" t="s">
        <v>71</v>
      </c>
      <c r="C2717">
        <v>340</v>
      </c>
      <c r="D2717" s="404">
        <v>45070</v>
      </c>
      <c r="E2717" t="s">
        <v>3155</v>
      </c>
      <c r="F2717">
        <v>59.2</v>
      </c>
      <c r="H2717" t="s">
        <v>1183</v>
      </c>
    </row>
    <row r="2718" spans="1:8" x14ac:dyDescent="0.25">
      <c r="A2718">
        <v>7457</v>
      </c>
      <c r="B2718" t="s">
        <v>71</v>
      </c>
      <c r="C2718">
        <v>340</v>
      </c>
      <c r="D2718" s="404">
        <v>45132</v>
      </c>
      <c r="E2718" t="s">
        <v>3155</v>
      </c>
      <c r="F2718">
        <v>59.2</v>
      </c>
      <c r="H2718" t="s">
        <v>1183</v>
      </c>
    </row>
    <row r="2719" spans="1:8" x14ac:dyDescent="0.25">
      <c r="A2719">
        <v>7457</v>
      </c>
      <c r="B2719" t="s">
        <v>71</v>
      </c>
      <c r="C2719">
        <v>340</v>
      </c>
      <c r="D2719" s="404">
        <v>45037</v>
      </c>
      <c r="E2719" t="s">
        <v>3156</v>
      </c>
      <c r="F2719">
        <v>60</v>
      </c>
      <c r="H2719" t="s">
        <v>1183</v>
      </c>
    </row>
    <row r="2720" spans="1:8" x14ac:dyDescent="0.25">
      <c r="A2720">
        <v>7457</v>
      </c>
      <c r="B2720" t="s">
        <v>71</v>
      </c>
      <c r="C2720">
        <v>340</v>
      </c>
      <c r="D2720" s="404">
        <v>45147</v>
      </c>
      <c r="E2720" t="s">
        <v>3157</v>
      </c>
      <c r="F2720">
        <v>60.8</v>
      </c>
      <c r="H2720" t="s">
        <v>1183</v>
      </c>
    </row>
    <row r="2721" spans="1:8" x14ac:dyDescent="0.25">
      <c r="A2721">
        <v>7457</v>
      </c>
      <c r="B2721" t="s">
        <v>71</v>
      </c>
      <c r="C2721">
        <v>340</v>
      </c>
      <c r="D2721" s="404">
        <v>45154</v>
      </c>
      <c r="E2721" t="s">
        <v>3158</v>
      </c>
      <c r="F2721">
        <v>62</v>
      </c>
      <c r="H2721" t="s">
        <v>1183</v>
      </c>
    </row>
    <row r="2722" spans="1:8" x14ac:dyDescent="0.25">
      <c r="A2722">
        <v>7457</v>
      </c>
      <c r="B2722" t="s">
        <v>71</v>
      </c>
      <c r="C2722">
        <v>340</v>
      </c>
      <c r="D2722" s="404">
        <v>45139</v>
      </c>
      <c r="E2722" t="s">
        <v>3159</v>
      </c>
      <c r="F2722">
        <v>62.8</v>
      </c>
      <c r="H2722" t="s">
        <v>1183</v>
      </c>
    </row>
    <row r="2723" spans="1:8" x14ac:dyDescent="0.25">
      <c r="A2723">
        <v>7457</v>
      </c>
      <c r="B2723" t="s">
        <v>71</v>
      </c>
      <c r="C2723">
        <v>340</v>
      </c>
      <c r="D2723" s="404">
        <v>45154</v>
      </c>
      <c r="E2723" t="s">
        <v>3160</v>
      </c>
      <c r="F2723">
        <v>64</v>
      </c>
      <c r="H2723" t="s">
        <v>1183</v>
      </c>
    </row>
    <row r="2724" spans="1:8" x14ac:dyDescent="0.25">
      <c r="A2724">
        <v>7457</v>
      </c>
      <c r="B2724" t="s">
        <v>71</v>
      </c>
      <c r="C2724">
        <v>340</v>
      </c>
      <c r="D2724" s="404">
        <v>45117</v>
      </c>
      <c r="E2724" t="s">
        <v>3161</v>
      </c>
      <c r="F2724">
        <v>64.8</v>
      </c>
      <c r="H2724" t="s">
        <v>1183</v>
      </c>
    </row>
    <row r="2725" spans="1:8" x14ac:dyDescent="0.25">
      <c r="A2725">
        <v>7457</v>
      </c>
      <c r="B2725" t="s">
        <v>71</v>
      </c>
      <c r="C2725">
        <v>340</v>
      </c>
      <c r="D2725" s="404">
        <v>45167</v>
      </c>
      <c r="E2725" t="s">
        <v>3161</v>
      </c>
      <c r="F2725">
        <v>64.8</v>
      </c>
      <c r="H2725" t="s">
        <v>1183</v>
      </c>
    </row>
    <row r="2726" spans="1:8" x14ac:dyDescent="0.25">
      <c r="A2726">
        <v>7457</v>
      </c>
      <c r="B2726" t="s">
        <v>71</v>
      </c>
      <c r="C2726">
        <v>340</v>
      </c>
      <c r="D2726" s="404">
        <v>45009</v>
      </c>
      <c r="E2726" t="s">
        <v>3162</v>
      </c>
      <c r="F2726">
        <v>65.2</v>
      </c>
      <c r="H2726" t="s">
        <v>1183</v>
      </c>
    </row>
    <row r="2727" spans="1:8" x14ac:dyDescent="0.25">
      <c r="A2727">
        <v>7457</v>
      </c>
      <c r="B2727" t="s">
        <v>71</v>
      </c>
      <c r="C2727">
        <v>340</v>
      </c>
      <c r="D2727" s="404">
        <v>45140</v>
      </c>
      <c r="E2727" t="s">
        <v>3162</v>
      </c>
      <c r="F2727">
        <v>65.2</v>
      </c>
      <c r="H2727" t="s">
        <v>1183</v>
      </c>
    </row>
    <row r="2728" spans="1:8" x14ac:dyDescent="0.25">
      <c r="A2728">
        <v>7457</v>
      </c>
      <c r="B2728" t="s">
        <v>71</v>
      </c>
      <c r="C2728">
        <v>340</v>
      </c>
      <c r="D2728" s="404">
        <v>45176</v>
      </c>
      <c r="E2728" t="s">
        <v>3162</v>
      </c>
      <c r="F2728">
        <v>65.2</v>
      </c>
      <c r="H2728" t="s">
        <v>1183</v>
      </c>
    </row>
    <row r="2729" spans="1:8" x14ac:dyDescent="0.25">
      <c r="A2729">
        <v>7457</v>
      </c>
      <c r="B2729" t="s">
        <v>71</v>
      </c>
      <c r="C2729">
        <v>340</v>
      </c>
      <c r="D2729" s="404">
        <v>45051</v>
      </c>
      <c r="E2729" t="s">
        <v>3163</v>
      </c>
      <c r="F2729">
        <v>66</v>
      </c>
      <c r="H2729" t="s">
        <v>1183</v>
      </c>
    </row>
    <row r="2730" spans="1:8" x14ac:dyDescent="0.25">
      <c r="A2730">
        <v>7457</v>
      </c>
      <c r="B2730" t="s">
        <v>71</v>
      </c>
      <c r="C2730">
        <v>340</v>
      </c>
      <c r="D2730" s="404">
        <v>45140</v>
      </c>
      <c r="E2730" t="s">
        <v>3163</v>
      </c>
      <c r="F2730">
        <v>66</v>
      </c>
      <c r="H2730" t="s">
        <v>1183</v>
      </c>
    </row>
    <row r="2731" spans="1:8" x14ac:dyDescent="0.25">
      <c r="A2731">
        <v>7457</v>
      </c>
      <c r="B2731" t="s">
        <v>71</v>
      </c>
      <c r="C2731">
        <v>340</v>
      </c>
      <c r="D2731" s="404">
        <v>45128</v>
      </c>
      <c r="E2731" t="s">
        <v>3164</v>
      </c>
      <c r="F2731">
        <v>66.8</v>
      </c>
      <c r="H2731" t="s">
        <v>1183</v>
      </c>
    </row>
    <row r="2732" spans="1:8" x14ac:dyDescent="0.25">
      <c r="A2732">
        <v>7457</v>
      </c>
      <c r="B2732" t="s">
        <v>71</v>
      </c>
      <c r="C2732">
        <v>340</v>
      </c>
      <c r="D2732" s="404">
        <v>45152</v>
      </c>
      <c r="E2732" t="s">
        <v>3164</v>
      </c>
      <c r="F2732">
        <v>66.8</v>
      </c>
      <c r="H2732" t="s">
        <v>1183</v>
      </c>
    </row>
    <row r="2733" spans="1:8" x14ac:dyDescent="0.25">
      <c r="A2733">
        <v>7457</v>
      </c>
      <c r="B2733" t="s">
        <v>71</v>
      </c>
      <c r="C2733">
        <v>340</v>
      </c>
      <c r="D2733" s="404">
        <v>44992</v>
      </c>
      <c r="E2733" t="s">
        <v>3165</v>
      </c>
      <c r="F2733">
        <v>67.2</v>
      </c>
      <c r="H2733" t="s">
        <v>1183</v>
      </c>
    </row>
    <row r="2734" spans="1:8" x14ac:dyDescent="0.25">
      <c r="A2734">
        <v>7457</v>
      </c>
      <c r="B2734" t="s">
        <v>71</v>
      </c>
      <c r="C2734">
        <v>340</v>
      </c>
      <c r="D2734" s="404">
        <v>45152</v>
      </c>
      <c r="E2734" t="s">
        <v>3166</v>
      </c>
      <c r="F2734">
        <v>68</v>
      </c>
      <c r="H2734" t="s">
        <v>1183</v>
      </c>
    </row>
    <row r="2735" spans="1:8" x14ac:dyDescent="0.25">
      <c r="A2735">
        <v>7457</v>
      </c>
      <c r="B2735" t="s">
        <v>71</v>
      </c>
      <c r="C2735">
        <v>340</v>
      </c>
      <c r="D2735" s="404">
        <v>45180</v>
      </c>
      <c r="E2735" t="s">
        <v>3167</v>
      </c>
      <c r="F2735">
        <v>68.8</v>
      </c>
      <c r="H2735" t="s">
        <v>1183</v>
      </c>
    </row>
    <row r="2736" spans="1:8" x14ac:dyDescent="0.25">
      <c r="A2736">
        <v>7457</v>
      </c>
      <c r="B2736" t="s">
        <v>71</v>
      </c>
      <c r="C2736">
        <v>340</v>
      </c>
      <c r="D2736" s="404">
        <v>44992</v>
      </c>
      <c r="E2736" t="s">
        <v>3168</v>
      </c>
      <c r="F2736">
        <v>72.8</v>
      </c>
      <c r="H2736" t="s">
        <v>1183</v>
      </c>
    </row>
    <row r="2737" spans="1:8" x14ac:dyDescent="0.25">
      <c r="A2737">
        <v>7457</v>
      </c>
      <c r="B2737" t="s">
        <v>71</v>
      </c>
      <c r="C2737">
        <v>340</v>
      </c>
      <c r="D2737" s="404">
        <v>45162</v>
      </c>
      <c r="E2737" t="s">
        <v>3168</v>
      </c>
      <c r="F2737">
        <v>72.8</v>
      </c>
      <c r="H2737" t="s">
        <v>1183</v>
      </c>
    </row>
    <row r="2738" spans="1:8" x14ac:dyDescent="0.25">
      <c r="A2738">
        <v>7457</v>
      </c>
      <c r="B2738" t="s">
        <v>71</v>
      </c>
      <c r="C2738">
        <v>340</v>
      </c>
      <c r="D2738" s="404">
        <v>45106</v>
      </c>
      <c r="E2738" t="s">
        <v>3169</v>
      </c>
      <c r="F2738">
        <v>73.2</v>
      </c>
      <c r="H2738" t="s">
        <v>1183</v>
      </c>
    </row>
    <row r="2739" spans="1:8" x14ac:dyDescent="0.25">
      <c r="A2739">
        <v>7457</v>
      </c>
      <c r="B2739" t="s">
        <v>71</v>
      </c>
      <c r="C2739">
        <v>340</v>
      </c>
      <c r="D2739" s="404">
        <v>45001</v>
      </c>
      <c r="E2739" t="s">
        <v>3170</v>
      </c>
      <c r="F2739">
        <v>74.8</v>
      </c>
      <c r="H2739" t="s">
        <v>1183</v>
      </c>
    </row>
    <row r="2740" spans="1:8" x14ac:dyDescent="0.25">
      <c r="A2740">
        <v>7457</v>
      </c>
      <c r="B2740" t="s">
        <v>71</v>
      </c>
      <c r="C2740">
        <v>340</v>
      </c>
      <c r="D2740" s="404">
        <v>45009</v>
      </c>
      <c r="E2740" t="s">
        <v>3171</v>
      </c>
      <c r="F2740">
        <v>75.2</v>
      </c>
      <c r="H2740" t="s">
        <v>1183</v>
      </c>
    </row>
    <row r="2741" spans="1:8" x14ac:dyDescent="0.25">
      <c r="A2741">
        <v>7457</v>
      </c>
      <c r="B2741" t="s">
        <v>71</v>
      </c>
      <c r="C2741">
        <v>340</v>
      </c>
      <c r="D2741" s="404">
        <v>45020</v>
      </c>
      <c r="E2741" t="s">
        <v>3171</v>
      </c>
      <c r="F2741">
        <v>75.2</v>
      </c>
      <c r="H2741" t="s">
        <v>1183</v>
      </c>
    </row>
    <row r="2742" spans="1:8" x14ac:dyDescent="0.25">
      <c r="A2742">
        <v>7457</v>
      </c>
      <c r="B2742" t="s">
        <v>71</v>
      </c>
      <c r="C2742">
        <v>340</v>
      </c>
      <c r="D2742" s="404">
        <v>45021</v>
      </c>
      <c r="E2742" t="s">
        <v>3171</v>
      </c>
      <c r="F2742">
        <v>75.2</v>
      </c>
      <c r="H2742" t="s">
        <v>1183</v>
      </c>
    </row>
    <row r="2743" spans="1:8" x14ac:dyDescent="0.25">
      <c r="A2743">
        <v>7457</v>
      </c>
      <c r="B2743" t="s">
        <v>71</v>
      </c>
      <c r="C2743">
        <v>340</v>
      </c>
      <c r="D2743" s="404">
        <v>45068</v>
      </c>
      <c r="E2743" t="s">
        <v>3172</v>
      </c>
      <c r="F2743">
        <v>76</v>
      </c>
      <c r="H2743" t="s">
        <v>1183</v>
      </c>
    </row>
    <row r="2744" spans="1:8" x14ac:dyDescent="0.25">
      <c r="A2744">
        <v>7457</v>
      </c>
      <c r="B2744" t="s">
        <v>71</v>
      </c>
      <c r="C2744">
        <v>340</v>
      </c>
      <c r="D2744" s="404">
        <v>45111</v>
      </c>
      <c r="E2744" t="s">
        <v>3173</v>
      </c>
      <c r="F2744">
        <v>77.2</v>
      </c>
      <c r="H2744" t="s">
        <v>1183</v>
      </c>
    </row>
    <row r="2745" spans="1:8" x14ac:dyDescent="0.25">
      <c r="A2745">
        <v>7457</v>
      </c>
      <c r="B2745" t="s">
        <v>71</v>
      </c>
      <c r="C2745">
        <v>340</v>
      </c>
      <c r="D2745" s="404">
        <v>45112</v>
      </c>
      <c r="E2745" t="s">
        <v>3173</v>
      </c>
      <c r="F2745">
        <v>77.2</v>
      </c>
      <c r="H2745" t="s">
        <v>1183</v>
      </c>
    </row>
    <row r="2746" spans="1:8" x14ac:dyDescent="0.25">
      <c r="A2746">
        <v>7457</v>
      </c>
      <c r="B2746" t="s">
        <v>71</v>
      </c>
      <c r="C2746">
        <v>340</v>
      </c>
      <c r="D2746" s="404">
        <v>45112</v>
      </c>
      <c r="E2746" t="s">
        <v>3174</v>
      </c>
      <c r="F2746">
        <v>78</v>
      </c>
      <c r="H2746" t="s">
        <v>1183</v>
      </c>
    </row>
    <row r="2747" spans="1:8" x14ac:dyDescent="0.25">
      <c r="A2747">
        <v>7457</v>
      </c>
      <c r="B2747" t="s">
        <v>71</v>
      </c>
      <c r="C2747">
        <v>340</v>
      </c>
      <c r="D2747" s="404">
        <v>45167</v>
      </c>
      <c r="E2747" t="s">
        <v>3175</v>
      </c>
      <c r="F2747">
        <v>79.2</v>
      </c>
      <c r="H2747" t="s">
        <v>1183</v>
      </c>
    </row>
    <row r="2748" spans="1:8" x14ac:dyDescent="0.25">
      <c r="A2748">
        <v>7457</v>
      </c>
      <c r="B2748" t="s">
        <v>71</v>
      </c>
      <c r="C2748">
        <v>340</v>
      </c>
      <c r="D2748" s="404">
        <v>45153</v>
      </c>
      <c r="E2748" t="s">
        <v>3176</v>
      </c>
      <c r="F2748">
        <v>80</v>
      </c>
      <c r="H2748" t="s">
        <v>1183</v>
      </c>
    </row>
    <row r="2749" spans="1:8" x14ac:dyDescent="0.25">
      <c r="A2749">
        <v>7457</v>
      </c>
      <c r="B2749" t="s">
        <v>71</v>
      </c>
      <c r="C2749">
        <v>340</v>
      </c>
      <c r="D2749" s="404">
        <v>45190</v>
      </c>
      <c r="E2749" t="s">
        <v>3177</v>
      </c>
      <c r="F2749">
        <v>82</v>
      </c>
      <c r="H2749" t="s">
        <v>1183</v>
      </c>
    </row>
    <row r="2750" spans="1:8" x14ac:dyDescent="0.25">
      <c r="A2750">
        <v>7457</v>
      </c>
      <c r="B2750" t="s">
        <v>71</v>
      </c>
      <c r="C2750">
        <v>340</v>
      </c>
      <c r="D2750" s="404">
        <v>45068</v>
      </c>
      <c r="E2750" t="s">
        <v>3178</v>
      </c>
      <c r="F2750">
        <v>84</v>
      </c>
      <c r="H2750" t="s">
        <v>1183</v>
      </c>
    </row>
    <row r="2751" spans="1:8" x14ac:dyDescent="0.25">
      <c r="A2751">
        <v>7457</v>
      </c>
      <c r="B2751" t="s">
        <v>71</v>
      </c>
      <c r="C2751">
        <v>340</v>
      </c>
      <c r="D2751" s="404">
        <v>45028</v>
      </c>
      <c r="E2751" t="s">
        <v>3179</v>
      </c>
      <c r="F2751">
        <v>85.2</v>
      </c>
      <c r="H2751" t="s">
        <v>1183</v>
      </c>
    </row>
    <row r="2752" spans="1:8" x14ac:dyDescent="0.25">
      <c r="A2752">
        <v>7457</v>
      </c>
      <c r="B2752" t="s">
        <v>71</v>
      </c>
      <c r="C2752">
        <v>340</v>
      </c>
      <c r="D2752" s="404">
        <v>45163</v>
      </c>
      <c r="E2752" t="s">
        <v>3180</v>
      </c>
      <c r="F2752">
        <v>86</v>
      </c>
      <c r="H2752" t="s">
        <v>1183</v>
      </c>
    </row>
    <row r="2753" spans="1:8" x14ac:dyDescent="0.25">
      <c r="A2753">
        <v>7457</v>
      </c>
      <c r="B2753" t="s">
        <v>71</v>
      </c>
      <c r="C2753">
        <v>340</v>
      </c>
      <c r="D2753" s="404">
        <v>45155</v>
      </c>
      <c r="E2753" t="s">
        <v>3181</v>
      </c>
      <c r="F2753">
        <v>86.8</v>
      </c>
      <c r="H2753" t="s">
        <v>1183</v>
      </c>
    </row>
    <row r="2754" spans="1:8" x14ac:dyDescent="0.25">
      <c r="A2754">
        <v>7457</v>
      </c>
      <c r="B2754" t="s">
        <v>71</v>
      </c>
      <c r="C2754">
        <v>340</v>
      </c>
      <c r="D2754" s="404">
        <v>45181</v>
      </c>
      <c r="E2754" t="s">
        <v>3181</v>
      </c>
      <c r="F2754">
        <v>86.8</v>
      </c>
      <c r="H2754" t="s">
        <v>1183</v>
      </c>
    </row>
    <row r="2755" spans="1:8" x14ac:dyDescent="0.25">
      <c r="A2755">
        <v>7457</v>
      </c>
      <c r="B2755" t="s">
        <v>71</v>
      </c>
      <c r="C2755">
        <v>340</v>
      </c>
      <c r="D2755" s="404">
        <v>45190</v>
      </c>
      <c r="E2755" t="s">
        <v>3182</v>
      </c>
      <c r="F2755">
        <v>88.8</v>
      </c>
      <c r="H2755" t="s">
        <v>1183</v>
      </c>
    </row>
    <row r="2756" spans="1:8" x14ac:dyDescent="0.25">
      <c r="A2756">
        <v>7457</v>
      </c>
      <c r="B2756" t="s">
        <v>71</v>
      </c>
      <c r="C2756">
        <v>340</v>
      </c>
      <c r="D2756" s="404">
        <v>44992</v>
      </c>
      <c r="E2756" t="s">
        <v>3183</v>
      </c>
      <c r="F2756">
        <v>91.2</v>
      </c>
      <c r="H2756" t="s">
        <v>1183</v>
      </c>
    </row>
    <row r="2757" spans="1:8" x14ac:dyDescent="0.25">
      <c r="A2757">
        <v>7457</v>
      </c>
      <c r="B2757" t="s">
        <v>71</v>
      </c>
      <c r="C2757">
        <v>340</v>
      </c>
      <c r="D2757" s="404">
        <v>45079</v>
      </c>
      <c r="E2757" t="s">
        <v>3184</v>
      </c>
      <c r="F2757">
        <v>92</v>
      </c>
      <c r="H2757" t="s">
        <v>1183</v>
      </c>
    </row>
    <row r="2758" spans="1:8" x14ac:dyDescent="0.25">
      <c r="A2758">
        <v>7457</v>
      </c>
      <c r="B2758" t="s">
        <v>71</v>
      </c>
      <c r="C2758">
        <v>340</v>
      </c>
      <c r="D2758" s="404">
        <v>45030</v>
      </c>
      <c r="E2758" t="s">
        <v>3185</v>
      </c>
      <c r="F2758">
        <v>93.2</v>
      </c>
      <c r="H2758" t="s">
        <v>1183</v>
      </c>
    </row>
    <row r="2759" spans="1:8" x14ac:dyDescent="0.25">
      <c r="A2759">
        <v>7457</v>
      </c>
      <c r="B2759" t="s">
        <v>71</v>
      </c>
      <c r="C2759">
        <v>340</v>
      </c>
      <c r="D2759" s="404">
        <v>45105</v>
      </c>
      <c r="E2759" t="s">
        <v>3185</v>
      </c>
      <c r="F2759">
        <v>93.2</v>
      </c>
      <c r="H2759" t="s">
        <v>1183</v>
      </c>
    </row>
    <row r="2760" spans="1:8" x14ac:dyDescent="0.25">
      <c r="A2760">
        <v>7457</v>
      </c>
      <c r="B2760" t="s">
        <v>71</v>
      </c>
      <c r="C2760">
        <v>340</v>
      </c>
      <c r="D2760" s="404">
        <v>45035</v>
      </c>
      <c r="E2760" t="s">
        <v>3186</v>
      </c>
      <c r="F2760">
        <v>96.8</v>
      </c>
      <c r="H2760" t="s">
        <v>1183</v>
      </c>
    </row>
    <row r="2761" spans="1:8" x14ac:dyDescent="0.25">
      <c r="A2761">
        <v>7457</v>
      </c>
      <c r="B2761" t="s">
        <v>71</v>
      </c>
      <c r="C2761">
        <v>340</v>
      </c>
      <c r="D2761" s="404">
        <v>45085</v>
      </c>
      <c r="E2761" t="s">
        <v>3186</v>
      </c>
      <c r="F2761">
        <v>96.8</v>
      </c>
      <c r="H2761" t="s">
        <v>1183</v>
      </c>
    </row>
    <row r="2762" spans="1:8" x14ac:dyDescent="0.25">
      <c r="A2762">
        <v>7457</v>
      </c>
      <c r="B2762" t="s">
        <v>71</v>
      </c>
      <c r="C2762">
        <v>340</v>
      </c>
      <c r="D2762" s="404">
        <v>45028</v>
      </c>
      <c r="E2762" t="s">
        <v>3187</v>
      </c>
      <c r="F2762">
        <v>97.2</v>
      </c>
      <c r="H2762" t="s">
        <v>1183</v>
      </c>
    </row>
    <row r="2763" spans="1:8" x14ac:dyDescent="0.25">
      <c r="A2763">
        <v>7457</v>
      </c>
      <c r="B2763" t="s">
        <v>71</v>
      </c>
      <c r="C2763">
        <v>340</v>
      </c>
      <c r="D2763" s="404">
        <v>45106</v>
      </c>
      <c r="E2763" t="s">
        <v>3187</v>
      </c>
      <c r="F2763">
        <v>97.2</v>
      </c>
      <c r="H2763" t="s">
        <v>1183</v>
      </c>
    </row>
    <row r="2764" spans="1:8" x14ac:dyDescent="0.25">
      <c r="A2764">
        <v>7457</v>
      </c>
      <c r="B2764" t="s">
        <v>71</v>
      </c>
      <c r="C2764">
        <v>340</v>
      </c>
      <c r="D2764" s="404">
        <v>45110</v>
      </c>
      <c r="E2764" t="s">
        <v>3187</v>
      </c>
      <c r="F2764">
        <v>97.2</v>
      </c>
      <c r="H2764" t="s">
        <v>1183</v>
      </c>
    </row>
    <row r="2765" spans="1:8" x14ac:dyDescent="0.25">
      <c r="A2765">
        <v>7457</v>
      </c>
      <c r="B2765" t="s">
        <v>71</v>
      </c>
      <c r="C2765">
        <v>340</v>
      </c>
      <c r="D2765" s="404">
        <v>45173</v>
      </c>
      <c r="E2765" t="s">
        <v>3188</v>
      </c>
      <c r="F2765">
        <v>98</v>
      </c>
      <c r="H2765" t="s">
        <v>1183</v>
      </c>
    </row>
    <row r="2766" spans="1:8" x14ac:dyDescent="0.25">
      <c r="A2766">
        <v>7457</v>
      </c>
      <c r="B2766" t="s">
        <v>71</v>
      </c>
      <c r="C2766">
        <v>340</v>
      </c>
      <c r="D2766" s="404">
        <v>45112</v>
      </c>
      <c r="E2766" t="s">
        <v>3189</v>
      </c>
      <c r="F2766">
        <v>98.8</v>
      </c>
      <c r="H2766" t="s">
        <v>1183</v>
      </c>
    </row>
    <row r="2767" spans="1:8" x14ac:dyDescent="0.25">
      <c r="A2767">
        <v>7457</v>
      </c>
      <c r="B2767" t="s">
        <v>71</v>
      </c>
      <c r="C2767">
        <v>340</v>
      </c>
      <c r="D2767" s="404">
        <v>45180</v>
      </c>
      <c r="E2767" t="s">
        <v>3189</v>
      </c>
      <c r="F2767">
        <v>98.8</v>
      </c>
      <c r="H2767" t="s">
        <v>1183</v>
      </c>
    </row>
    <row r="2768" spans="1:8" x14ac:dyDescent="0.25">
      <c r="A2768">
        <v>7457</v>
      </c>
      <c r="B2768" t="s">
        <v>71</v>
      </c>
      <c r="C2768">
        <v>340</v>
      </c>
      <c r="D2768" s="404">
        <v>45162</v>
      </c>
      <c r="E2768" t="s">
        <v>3190</v>
      </c>
      <c r="F2768">
        <v>99.2</v>
      </c>
      <c r="H2768" t="s">
        <v>1183</v>
      </c>
    </row>
    <row r="2769" spans="1:8" x14ac:dyDescent="0.25">
      <c r="A2769">
        <v>7457</v>
      </c>
      <c r="B2769" t="s">
        <v>71</v>
      </c>
      <c r="C2769">
        <v>340</v>
      </c>
      <c r="D2769" s="404">
        <v>45128</v>
      </c>
      <c r="E2769" t="s">
        <v>3191</v>
      </c>
      <c r="F2769">
        <v>100</v>
      </c>
      <c r="H2769" t="s">
        <v>1183</v>
      </c>
    </row>
    <row r="2770" spans="1:8" x14ac:dyDescent="0.25">
      <c r="A2770">
        <v>7457</v>
      </c>
      <c r="B2770" t="s">
        <v>71</v>
      </c>
      <c r="C2770">
        <v>340</v>
      </c>
      <c r="D2770" s="404">
        <v>44995</v>
      </c>
      <c r="E2770" t="s">
        <v>3192</v>
      </c>
      <c r="F2770">
        <v>106.8</v>
      </c>
      <c r="H2770" t="s">
        <v>1183</v>
      </c>
    </row>
    <row r="2771" spans="1:8" x14ac:dyDescent="0.25">
      <c r="A2771">
        <v>7457</v>
      </c>
      <c r="B2771" t="s">
        <v>71</v>
      </c>
      <c r="C2771">
        <v>340</v>
      </c>
      <c r="D2771" s="404">
        <v>45070</v>
      </c>
      <c r="E2771" t="s">
        <v>3193</v>
      </c>
      <c r="F2771">
        <v>108.8</v>
      </c>
      <c r="H2771" t="s">
        <v>1183</v>
      </c>
    </row>
    <row r="2772" spans="1:8" x14ac:dyDescent="0.25">
      <c r="A2772">
        <v>7457</v>
      </c>
      <c r="B2772" t="s">
        <v>71</v>
      </c>
      <c r="C2772">
        <v>340</v>
      </c>
      <c r="D2772" s="404">
        <v>45096</v>
      </c>
      <c r="E2772" t="s">
        <v>3194</v>
      </c>
      <c r="F2772">
        <v>110.8</v>
      </c>
      <c r="H2772" t="s">
        <v>1183</v>
      </c>
    </row>
    <row r="2773" spans="1:8" x14ac:dyDescent="0.25">
      <c r="A2773">
        <v>7457</v>
      </c>
      <c r="B2773" t="s">
        <v>71</v>
      </c>
      <c r="C2773">
        <v>340</v>
      </c>
      <c r="D2773" s="404">
        <v>45163</v>
      </c>
      <c r="E2773" t="s">
        <v>3195</v>
      </c>
      <c r="F2773">
        <v>111.2</v>
      </c>
      <c r="H2773" t="s">
        <v>1183</v>
      </c>
    </row>
    <row r="2774" spans="1:8" x14ac:dyDescent="0.25">
      <c r="A2774">
        <v>7457</v>
      </c>
      <c r="B2774" t="s">
        <v>71</v>
      </c>
      <c r="C2774">
        <v>340</v>
      </c>
      <c r="D2774" s="404">
        <v>45175</v>
      </c>
      <c r="E2774" t="s">
        <v>3196</v>
      </c>
      <c r="F2774">
        <v>112</v>
      </c>
      <c r="H2774" t="s">
        <v>1183</v>
      </c>
    </row>
    <row r="2775" spans="1:8" x14ac:dyDescent="0.25">
      <c r="A2775">
        <v>7457</v>
      </c>
      <c r="B2775" t="s">
        <v>71</v>
      </c>
      <c r="C2775">
        <v>340</v>
      </c>
      <c r="D2775" s="404">
        <v>45173</v>
      </c>
      <c r="E2775" t="s">
        <v>3197</v>
      </c>
      <c r="F2775">
        <v>112.8</v>
      </c>
      <c r="H2775" t="s">
        <v>1183</v>
      </c>
    </row>
    <row r="2776" spans="1:8" x14ac:dyDescent="0.25">
      <c r="A2776">
        <v>7457</v>
      </c>
      <c r="B2776" t="s">
        <v>71</v>
      </c>
      <c r="C2776">
        <v>340</v>
      </c>
      <c r="D2776" s="404">
        <v>45084</v>
      </c>
      <c r="E2776" t="s">
        <v>3198</v>
      </c>
      <c r="F2776">
        <v>114</v>
      </c>
      <c r="H2776" t="s">
        <v>1183</v>
      </c>
    </row>
    <row r="2777" spans="1:8" x14ac:dyDescent="0.25">
      <c r="A2777">
        <v>7457</v>
      </c>
      <c r="B2777" t="s">
        <v>71</v>
      </c>
      <c r="C2777">
        <v>340</v>
      </c>
      <c r="D2777" s="404">
        <v>45120</v>
      </c>
      <c r="E2777" t="s">
        <v>3199</v>
      </c>
      <c r="F2777">
        <v>114.8</v>
      </c>
      <c r="H2777" t="s">
        <v>1183</v>
      </c>
    </row>
    <row r="2778" spans="1:8" x14ac:dyDescent="0.25">
      <c r="A2778">
        <v>7457</v>
      </c>
      <c r="B2778" t="s">
        <v>71</v>
      </c>
      <c r="C2778">
        <v>340</v>
      </c>
      <c r="D2778" s="404">
        <v>45113</v>
      </c>
      <c r="E2778" t="s">
        <v>3200</v>
      </c>
      <c r="F2778">
        <v>115.2</v>
      </c>
      <c r="H2778" t="s">
        <v>1183</v>
      </c>
    </row>
    <row r="2779" spans="1:8" x14ac:dyDescent="0.25">
      <c r="A2779">
        <v>7457</v>
      </c>
      <c r="B2779" t="s">
        <v>71</v>
      </c>
      <c r="C2779">
        <v>340</v>
      </c>
      <c r="D2779" s="404">
        <v>45027</v>
      </c>
      <c r="E2779" t="s">
        <v>3201</v>
      </c>
      <c r="F2779">
        <v>116</v>
      </c>
      <c r="H2779" t="s">
        <v>1183</v>
      </c>
    </row>
    <row r="2780" spans="1:8" x14ac:dyDescent="0.25">
      <c r="A2780">
        <v>7457</v>
      </c>
      <c r="B2780" t="s">
        <v>71</v>
      </c>
      <c r="C2780">
        <v>340</v>
      </c>
      <c r="D2780" s="404">
        <v>45126</v>
      </c>
      <c r="E2780" t="s">
        <v>3202</v>
      </c>
      <c r="F2780">
        <v>117.2</v>
      </c>
      <c r="H2780" t="s">
        <v>1183</v>
      </c>
    </row>
    <row r="2781" spans="1:8" x14ac:dyDescent="0.25">
      <c r="A2781">
        <v>7457</v>
      </c>
      <c r="B2781" t="s">
        <v>71</v>
      </c>
      <c r="C2781">
        <v>340</v>
      </c>
      <c r="D2781" s="404">
        <v>45021</v>
      </c>
      <c r="E2781" t="s">
        <v>3203</v>
      </c>
      <c r="F2781">
        <v>122.8</v>
      </c>
      <c r="H2781" t="s">
        <v>1183</v>
      </c>
    </row>
    <row r="2782" spans="1:8" x14ac:dyDescent="0.25">
      <c r="A2782">
        <v>7457</v>
      </c>
      <c r="B2782" t="s">
        <v>71</v>
      </c>
      <c r="C2782">
        <v>340</v>
      </c>
      <c r="D2782" s="404">
        <v>45110</v>
      </c>
      <c r="E2782" t="s">
        <v>3204</v>
      </c>
      <c r="F2782">
        <v>123.2</v>
      </c>
      <c r="H2782" t="s">
        <v>1183</v>
      </c>
    </row>
    <row r="2783" spans="1:8" x14ac:dyDescent="0.25">
      <c r="A2783">
        <v>7457</v>
      </c>
      <c r="B2783" t="s">
        <v>71</v>
      </c>
      <c r="C2783">
        <v>340</v>
      </c>
      <c r="D2783" s="404">
        <v>45090</v>
      </c>
      <c r="E2783" t="s">
        <v>3205</v>
      </c>
      <c r="F2783">
        <v>126</v>
      </c>
      <c r="H2783" t="s">
        <v>1183</v>
      </c>
    </row>
    <row r="2784" spans="1:8" x14ac:dyDescent="0.25">
      <c r="A2784">
        <v>7457</v>
      </c>
      <c r="B2784" t="s">
        <v>71</v>
      </c>
      <c r="C2784">
        <v>340</v>
      </c>
      <c r="D2784" s="404">
        <v>45161</v>
      </c>
      <c r="E2784" t="s">
        <v>3205</v>
      </c>
      <c r="F2784">
        <v>126</v>
      </c>
      <c r="H2784" t="s">
        <v>1183</v>
      </c>
    </row>
    <row r="2785" spans="1:8" x14ac:dyDescent="0.25">
      <c r="A2785">
        <v>7457</v>
      </c>
      <c r="B2785" t="s">
        <v>71</v>
      </c>
      <c r="C2785">
        <v>340</v>
      </c>
      <c r="D2785" s="404">
        <v>45145</v>
      </c>
      <c r="E2785" t="s">
        <v>3206</v>
      </c>
      <c r="F2785">
        <v>126.8</v>
      </c>
      <c r="H2785" t="s">
        <v>1183</v>
      </c>
    </row>
    <row r="2786" spans="1:8" x14ac:dyDescent="0.25">
      <c r="A2786">
        <v>7457</v>
      </c>
      <c r="B2786" t="s">
        <v>71</v>
      </c>
      <c r="C2786">
        <v>340</v>
      </c>
      <c r="D2786" s="404">
        <v>45132</v>
      </c>
      <c r="E2786" t="s">
        <v>3207</v>
      </c>
      <c r="F2786">
        <v>127.2</v>
      </c>
      <c r="H2786" t="s">
        <v>1183</v>
      </c>
    </row>
    <row r="2787" spans="1:8" x14ac:dyDescent="0.25">
      <c r="A2787">
        <v>7457</v>
      </c>
      <c r="B2787" t="s">
        <v>71</v>
      </c>
      <c r="C2787">
        <v>340</v>
      </c>
      <c r="D2787" s="404">
        <v>45022</v>
      </c>
      <c r="E2787" t="s">
        <v>3208</v>
      </c>
      <c r="F2787">
        <v>128.80000000000001</v>
      </c>
      <c r="H2787" t="s">
        <v>1183</v>
      </c>
    </row>
    <row r="2788" spans="1:8" x14ac:dyDescent="0.25">
      <c r="A2788">
        <v>7457</v>
      </c>
      <c r="B2788" t="s">
        <v>71</v>
      </c>
      <c r="C2788">
        <v>340</v>
      </c>
      <c r="D2788" s="404">
        <v>45022</v>
      </c>
      <c r="E2788" t="s">
        <v>3209</v>
      </c>
      <c r="F2788">
        <v>129.19999999999999</v>
      </c>
      <c r="H2788" t="s">
        <v>1183</v>
      </c>
    </row>
    <row r="2789" spans="1:8" x14ac:dyDescent="0.25">
      <c r="A2789">
        <v>7457</v>
      </c>
      <c r="B2789" t="s">
        <v>71</v>
      </c>
      <c r="C2789">
        <v>340</v>
      </c>
      <c r="D2789" s="404">
        <v>45099</v>
      </c>
      <c r="E2789" t="s">
        <v>3210</v>
      </c>
      <c r="F2789">
        <v>130</v>
      </c>
      <c r="H2789" t="s">
        <v>1183</v>
      </c>
    </row>
    <row r="2790" spans="1:8" x14ac:dyDescent="0.25">
      <c r="A2790">
        <v>7457</v>
      </c>
      <c r="B2790" t="s">
        <v>71</v>
      </c>
      <c r="C2790">
        <v>340</v>
      </c>
      <c r="D2790" s="404">
        <v>45161</v>
      </c>
      <c r="E2790" t="s">
        <v>3211</v>
      </c>
      <c r="F2790">
        <v>130.80000000000001</v>
      </c>
      <c r="H2790" t="s">
        <v>1183</v>
      </c>
    </row>
    <row r="2791" spans="1:8" x14ac:dyDescent="0.25">
      <c r="A2791">
        <v>7457</v>
      </c>
      <c r="B2791" t="s">
        <v>71</v>
      </c>
      <c r="C2791">
        <v>340</v>
      </c>
      <c r="D2791" s="404">
        <v>45048</v>
      </c>
      <c r="E2791" t="s">
        <v>3212</v>
      </c>
      <c r="F2791">
        <v>132</v>
      </c>
      <c r="H2791" t="s">
        <v>1183</v>
      </c>
    </row>
    <row r="2792" spans="1:8" x14ac:dyDescent="0.25">
      <c r="A2792">
        <v>7457</v>
      </c>
      <c r="B2792" t="s">
        <v>71</v>
      </c>
      <c r="C2792">
        <v>340</v>
      </c>
      <c r="D2792" s="404">
        <v>45191</v>
      </c>
      <c r="E2792" t="s">
        <v>3213</v>
      </c>
      <c r="F2792">
        <v>132.80000000000001</v>
      </c>
      <c r="H2792" t="s">
        <v>1183</v>
      </c>
    </row>
    <row r="2793" spans="1:8" x14ac:dyDescent="0.25">
      <c r="A2793">
        <v>7457</v>
      </c>
      <c r="B2793" t="s">
        <v>71</v>
      </c>
      <c r="C2793">
        <v>340</v>
      </c>
      <c r="D2793" s="404">
        <v>45047</v>
      </c>
      <c r="E2793" t="s">
        <v>3214</v>
      </c>
      <c r="F2793">
        <v>134</v>
      </c>
      <c r="H2793" t="s">
        <v>1183</v>
      </c>
    </row>
    <row r="2794" spans="1:8" x14ac:dyDescent="0.25">
      <c r="A2794">
        <v>7457</v>
      </c>
      <c r="B2794" t="s">
        <v>71</v>
      </c>
      <c r="C2794">
        <v>340</v>
      </c>
      <c r="D2794" s="404">
        <v>45099</v>
      </c>
      <c r="E2794" t="s">
        <v>3215</v>
      </c>
      <c r="F2794">
        <v>135.19999999999999</v>
      </c>
      <c r="H2794" t="s">
        <v>1183</v>
      </c>
    </row>
    <row r="2795" spans="1:8" x14ac:dyDescent="0.25">
      <c r="A2795">
        <v>7457</v>
      </c>
      <c r="B2795" t="s">
        <v>71</v>
      </c>
      <c r="C2795">
        <v>340</v>
      </c>
      <c r="D2795" s="404">
        <v>45170</v>
      </c>
      <c r="E2795" t="s">
        <v>3216</v>
      </c>
      <c r="F2795">
        <v>136</v>
      </c>
      <c r="H2795" t="s">
        <v>1183</v>
      </c>
    </row>
    <row r="2796" spans="1:8" x14ac:dyDescent="0.25">
      <c r="A2796">
        <v>7457</v>
      </c>
      <c r="B2796" t="s">
        <v>71</v>
      </c>
      <c r="C2796">
        <v>340</v>
      </c>
      <c r="D2796" s="404">
        <v>45177</v>
      </c>
      <c r="E2796" t="s">
        <v>3217</v>
      </c>
      <c r="F2796">
        <v>140</v>
      </c>
      <c r="H2796" t="s">
        <v>1183</v>
      </c>
    </row>
    <row r="2797" spans="1:8" x14ac:dyDescent="0.25">
      <c r="A2797">
        <v>7457</v>
      </c>
      <c r="B2797" t="s">
        <v>71</v>
      </c>
      <c r="C2797">
        <v>340</v>
      </c>
      <c r="D2797" s="404">
        <v>45126</v>
      </c>
      <c r="E2797" t="s">
        <v>3218</v>
      </c>
      <c r="F2797">
        <v>140.80000000000001</v>
      </c>
      <c r="H2797" t="s">
        <v>1183</v>
      </c>
    </row>
    <row r="2798" spans="1:8" x14ac:dyDescent="0.25">
      <c r="A2798">
        <v>7457</v>
      </c>
      <c r="B2798" t="s">
        <v>71</v>
      </c>
      <c r="C2798">
        <v>340</v>
      </c>
      <c r="D2798" s="404">
        <v>45167</v>
      </c>
      <c r="E2798" t="s">
        <v>3219</v>
      </c>
      <c r="F2798">
        <v>141.19999999999999</v>
      </c>
      <c r="H2798" t="s">
        <v>1183</v>
      </c>
    </row>
    <row r="2799" spans="1:8" x14ac:dyDescent="0.25">
      <c r="A2799">
        <v>7457</v>
      </c>
      <c r="B2799" t="s">
        <v>71</v>
      </c>
      <c r="C2799">
        <v>340</v>
      </c>
      <c r="D2799" s="404">
        <v>45147</v>
      </c>
      <c r="E2799" t="s">
        <v>3220</v>
      </c>
      <c r="F2799">
        <v>142.80000000000001</v>
      </c>
      <c r="H2799" t="s">
        <v>1183</v>
      </c>
    </row>
    <row r="2800" spans="1:8" x14ac:dyDescent="0.25">
      <c r="A2800">
        <v>7457</v>
      </c>
      <c r="B2800" t="s">
        <v>71</v>
      </c>
      <c r="C2800">
        <v>340</v>
      </c>
      <c r="D2800" s="404">
        <v>45006</v>
      </c>
      <c r="E2800" t="s">
        <v>3221</v>
      </c>
      <c r="F2800">
        <v>143.19999999999999</v>
      </c>
      <c r="H2800" t="s">
        <v>1183</v>
      </c>
    </row>
    <row r="2801" spans="1:8" x14ac:dyDescent="0.25">
      <c r="A2801">
        <v>7457</v>
      </c>
      <c r="B2801" t="s">
        <v>71</v>
      </c>
      <c r="C2801">
        <v>340</v>
      </c>
      <c r="D2801" s="404">
        <v>45069</v>
      </c>
      <c r="E2801" t="s">
        <v>3222</v>
      </c>
      <c r="F2801">
        <v>150.80000000000001</v>
      </c>
      <c r="H2801" t="s">
        <v>1183</v>
      </c>
    </row>
    <row r="2802" spans="1:8" x14ac:dyDescent="0.25">
      <c r="A2802">
        <v>7457</v>
      </c>
      <c r="B2802" t="s">
        <v>71</v>
      </c>
      <c r="C2802">
        <v>340</v>
      </c>
      <c r="D2802" s="404">
        <v>45027</v>
      </c>
      <c r="E2802" t="s">
        <v>3223</v>
      </c>
      <c r="F2802">
        <v>151.19999999999999</v>
      </c>
      <c r="H2802" t="s">
        <v>1183</v>
      </c>
    </row>
    <row r="2803" spans="1:8" x14ac:dyDescent="0.25">
      <c r="A2803">
        <v>7457</v>
      </c>
      <c r="B2803" t="s">
        <v>71</v>
      </c>
      <c r="C2803">
        <v>340</v>
      </c>
      <c r="D2803" s="404">
        <v>45154</v>
      </c>
      <c r="E2803" t="s">
        <v>3224</v>
      </c>
      <c r="F2803">
        <v>156.80000000000001</v>
      </c>
      <c r="H2803" t="s">
        <v>1183</v>
      </c>
    </row>
    <row r="2804" spans="1:8" x14ac:dyDescent="0.25">
      <c r="A2804">
        <v>7457</v>
      </c>
      <c r="B2804" t="s">
        <v>71</v>
      </c>
      <c r="C2804">
        <v>340</v>
      </c>
      <c r="D2804" s="404">
        <v>45166</v>
      </c>
      <c r="E2804" t="s">
        <v>3225</v>
      </c>
      <c r="F2804">
        <v>159.19999999999999</v>
      </c>
      <c r="H2804" t="s">
        <v>1183</v>
      </c>
    </row>
    <row r="2805" spans="1:8" x14ac:dyDescent="0.25">
      <c r="A2805">
        <v>7457</v>
      </c>
      <c r="B2805" t="s">
        <v>71</v>
      </c>
      <c r="C2805">
        <v>340</v>
      </c>
      <c r="D2805" s="404">
        <v>45090</v>
      </c>
      <c r="E2805" t="s">
        <v>3226</v>
      </c>
      <c r="F2805">
        <v>161.19999999999999</v>
      </c>
      <c r="H2805" t="s">
        <v>1183</v>
      </c>
    </row>
    <row r="2806" spans="1:8" x14ac:dyDescent="0.25">
      <c r="A2806">
        <v>7457</v>
      </c>
      <c r="B2806" t="s">
        <v>71</v>
      </c>
      <c r="C2806">
        <v>340</v>
      </c>
      <c r="D2806" s="404">
        <v>45079</v>
      </c>
      <c r="E2806" t="s">
        <v>3227</v>
      </c>
      <c r="F2806">
        <v>162</v>
      </c>
      <c r="H2806" t="s">
        <v>1183</v>
      </c>
    </row>
    <row r="2807" spans="1:8" x14ac:dyDescent="0.25">
      <c r="A2807">
        <v>7457</v>
      </c>
      <c r="B2807" t="s">
        <v>71</v>
      </c>
      <c r="C2807">
        <v>340</v>
      </c>
      <c r="D2807" s="404">
        <v>45020</v>
      </c>
      <c r="E2807" t="s">
        <v>3228</v>
      </c>
      <c r="F2807">
        <v>163.19999999999999</v>
      </c>
      <c r="H2807" t="s">
        <v>1183</v>
      </c>
    </row>
    <row r="2808" spans="1:8" x14ac:dyDescent="0.25">
      <c r="A2808">
        <v>7457</v>
      </c>
      <c r="B2808" t="s">
        <v>71</v>
      </c>
      <c r="C2808">
        <v>340</v>
      </c>
      <c r="D2808" s="404">
        <v>45030</v>
      </c>
      <c r="E2808" t="s">
        <v>3229</v>
      </c>
      <c r="F2808">
        <v>164.8</v>
      </c>
      <c r="H2808" t="s">
        <v>1183</v>
      </c>
    </row>
    <row r="2809" spans="1:8" x14ac:dyDescent="0.25">
      <c r="A2809">
        <v>7457</v>
      </c>
      <c r="B2809" t="s">
        <v>71</v>
      </c>
      <c r="C2809">
        <v>340</v>
      </c>
      <c r="D2809" s="404">
        <v>45049</v>
      </c>
      <c r="E2809" t="s">
        <v>3230</v>
      </c>
      <c r="F2809">
        <v>166</v>
      </c>
      <c r="H2809" t="s">
        <v>1183</v>
      </c>
    </row>
    <row r="2810" spans="1:8" x14ac:dyDescent="0.25">
      <c r="A2810">
        <v>7457</v>
      </c>
      <c r="B2810" t="s">
        <v>71</v>
      </c>
      <c r="C2810">
        <v>340</v>
      </c>
      <c r="D2810" s="404">
        <v>45166</v>
      </c>
      <c r="E2810" t="s">
        <v>3231</v>
      </c>
      <c r="F2810">
        <v>166.8</v>
      </c>
      <c r="H2810" t="s">
        <v>1183</v>
      </c>
    </row>
    <row r="2811" spans="1:8" x14ac:dyDescent="0.25">
      <c r="A2811">
        <v>7457</v>
      </c>
      <c r="B2811" t="s">
        <v>71</v>
      </c>
      <c r="C2811">
        <v>340</v>
      </c>
      <c r="D2811" s="404">
        <v>45035</v>
      </c>
      <c r="E2811" t="s">
        <v>3232</v>
      </c>
      <c r="F2811">
        <v>167.2</v>
      </c>
      <c r="H2811" t="s">
        <v>1183</v>
      </c>
    </row>
    <row r="2812" spans="1:8" x14ac:dyDescent="0.25">
      <c r="A2812">
        <v>7457</v>
      </c>
      <c r="B2812" t="s">
        <v>71</v>
      </c>
      <c r="C2812">
        <v>340</v>
      </c>
      <c r="D2812" s="404">
        <v>45131</v>
      </c>
      <c r="E2812" t="s">
        <v>3233</v>
      </c>
      <c r="F2812">
        <v>168</v>
      </c>
      <c r="H2812" t="s">
        <v>1183</v>
      </c>
    </row>
    <row r="2813" spans="1:8" x14ac:dyDescent="0.25">
      <c r="A2813">
        <v>7457</v>
      </c>
      <c r="B2813" t="s">
        <v>71</v>
      </c>
      <c r="C2813">
        <v>340</v>
      </c>
      <c r="D2813" s="404">
        <v>45168</v>
      </c>
      <c r="E2813" t="s">
        <v>3234</v>
      </c>
      <c r="F2813">
        <v>170</v>
      </c>
      <c r="H2813" t="s">
        <v>1183</v>
      </c>
    </row>
    <row r="2814" spans="1:8" x14ac:dyDescent="0.25">
      <c r="A2814">
        <v>7457</v>
      </c>
      <c r="B2814" t="s">
        <v>71</v>
      </c>
      <c r="C2814">
        <v>340</v>
      </c>
      <c r="D2814" s="404">
        <v>45187</v>
      </c>
      <c r="E2814" t="s">
        <v>3234</v>
      </c>
      <c r="F2814">
        <v>170</v>
      </c>
      <c r="H2814" t="s">
        <v>1183</v>
      </c>
    </row>
    <row r="2815" spans="1:8" x14ac:dyDescent="0.25">
      <c r="A2815">
        <v>7457</v>
      </c>
      <c r="B2815" t="s">
        <v>71</v>
      </c>
      <c r="C2815">
        <v>340</v>
      </c>
      <c r="D2815" s="404">
        <v>45070</v>
      </c>
      <c r="E2815" t="s">
        <v>3235</v>
      </c>
      <c r="F2815">
        <v>172</v>
      </c>
      <c r="H2815" t="s">
        <v>1183</v>
      </c>
    </row>
    <row r="2816" spans="1:8" x14ac:dyDescent="0.25">
      <c r="A2816">
        <v>7457</v>
      </c>
      <c r="B2816" t="s">
        <v>71</v>
      </c>
      <c r="C2816">
        <v>340</v>
      </c>
      <c r="D2816" s="404">
        <v>45049</v>
      </c>
      <c r="E2816" t="s">
        <v>3236</v>
      </c>
      <c r="F2816">
        <v>173.2</v>
      </c>
      <c r="H2816" t="s">
        <v>1183</v>
      </c>
    </row>
    <row r="2817" spans="1:8" x14ac:dyDescent="0.25">
      <c r="A2817">
        <v>7457</v>
      </c>
      <c r="B2817" t="s">
        <v>71</v>
      </c>
      <c r="C2817">
        <v>340</v>
      </c>
      <c r="D2817" s="404">
        <v>45177</v>
      </c>
      <c r="E2817" t="s">
        <v>3237</v>
      </c>
      <c r="F2817">
        <v>174</v>
      </c>
      <c r="H2817" t="s">
        <v>1183</v>
      </c>
    </row>
    <row r="2818" spans="1:8" x14ac:dyDescent="0.25">
      <c r="A2818">
        <v>7457</v>
      </c>
      <c r="B2818" t="s">
        <v>71</v>
      </c>
      <c r="C2818">
        <v>340</v>
      </c>
      <c r="D2818" s="404">
        <v>45111</v>
      </c>
      <c r="E2818" t="s">
        <v>3238</v>
      </c>
      <c r="F2818">
        <v>176.8</v>
      </c>
      <c r="H2818" t="s">
        <v>1183</v>
      </c>
    </row>
    <row r="2819" spans="1:8" x14ac:dyDescent="0.25">
      <c r="A2819">
        <v>7457</v>
      </c>
      <c r="B2819" t="s">
        <v>71</v>
      </c>
      <c r="C2819">
        <v>340</v>
      </c>
      <c r="D2819" s="404">
        <v>45187</v>
      </c>
      <c r="E2819" t="s">
        <v>3238</v>
      </c>
      <c r="F2819">
        <v>176.8</v>
      </c>
      <c r="H2819" t="s">
        <v>1183</v>
      </c>
    </row>
    <row r="2820" spans="1:8" x14ac:dyDescent="0.25">
      <c r="A2820">
        <v>7457</v>
      </c>
      <c r="B2820" t="s">
        <v>71</v>
      </c>
      <c r="C2820">
        <v>340</v>
      </c>
      <c r="D2820" s="404">
        <v>45191</v>
      </c>
      <c r="E2820" t="s">
        <v>3239</v>
      </c>
      <c r="F2820">
        <v>180</v>
      </c>
      <c r="H2820" t="s">
        <v>1183</v>
      </c>
    </row>
    <row r="2821" spans="1:8" x14ac:dyDescent="0.25">
      <c r="A2821">
        <v>7457</v>
      </c>
      <c r="B2821" t="s">
        <v>71</v>
      </c>
      <c r="C2821">
        <v>340</v>
      </c>
      <c r="D2821" s="404">
        <v>44994</v>
      </c>
      <c r="E2821" t="s">
        <v>3240</v>
      </c>
      <c r="F2821">
        <v>182</v>
      </c>
      <c r="H2821" t="s">
        <v>1183</v>
      </c>
    </row>
    <row r="2822" spans="1:8" x14ac:dyDescent="0.25">
      <c r="A2822">
        <v>7457</v>
      </c>
      <c r="B2822" t="s">
        <v>71</v>
      </c>
      <c r="C2822">
        <v>340</v>
      </c>
      <c r="D2822" s="404">
        <v>45001</v>
      </c>
      <c r="E2822" t="s">
        <v>3241</v>
      </c>
      <c r="F2822">
        <v>186</v>
      </c>
      <c r="H2822" t="s">
        <v>1183</v>
      </c>
    </row>
    <row r="2823" spans="1:8" x14ac:dyDescent="0.25">
      <c r="A2823">
        <v>7457</v>
      </c>
      <c r="B2823" t="s">
        <v>71</v>
      </c>
      <c r="C2823">
        <v>340</v>
      </c>
      <c r="D2823" s="404">
        <v>44995</v>
      </c>
      <c r="E2823" t="s">
        <v>3242</v>
      </c>
      <c r="F2823">
        <v>188</v>
      </c>
      <c r="H2823" t="s">
        <v>1183</v>
      </c>
    </row>
    <row r="2824" spans="1:8" x14ac:dyDescent="0.25">
      <c r="A2824">
        <v>7457</v>
      </c>
      <c r="B2824" t="s">
        <v>71</v>
      </c>
      <c r="C2824">
        <v>340</v>
      </c>
      <c r="D2824" s="404">
        <v>45168</v>
      </c>
      <c r="E2824" t="s">
        <v>3243</v>
      </c>
      <c r="F2824">
        <v>190</v>
      </c>
      <c r="H2824" t="s">
        <v>1183</v>
      </c>
    </row>
    <row r="2825" spans="1:8" x14ac:dyDescent="0.25">
      <c r="A2825">
        <v>7457</v>
      </c>
      <c r="B2825" t="s">
        <v>71</v>
      </c>
      <c r="C2825">
        <v>340</v>
      </c>
      <c r="D2825" s="404">
        <v>45068</v>
      </c>
      <c r="E2825" t="s">
        <v>3244</v>
      </c>
      <c r="F2825">
        <v>191.2</v>
      </c>
      <c r="H2825" t="s">
        <v>1183</v>
      </c>
    </row>
    <row r="2826" spans="1:8" x14ac:dyDescent="0.25">
      <c r="A2826">
        <v>7457</v>
      </c>
      <c r="B2826" t="s">
        <v>71</v>
      </c>
      <c r="C2826">
        <v>340</v>
      </c>
      <c r="D2826" s="404">
        <v>45181</v>
      </c>
      <c r="E2826" t="s">
        <v>3245</v>
      </c>
      <c r="F2826">
        <v>202</v>
      </c>
      <c r="H2826" t="s">
        <v>1183</v>
      </c>
    </row>
    <row r="2827" spans="1:8" x14ac:dyDescent="0.25">
      <c r="A2827">
        <v>7457</v>
      </c>
      <c r="B2827" t="s">
        <v>71</v>
      </c>
      <c r="C2827">
        <v>340</v>
      </c>
      <c r="D2827" s="404">
        <v>45006</v>
      </c>
      <c r="E2827" t="s">
        <v>3246</v>
      </c>
      <c r="F2827">
        <v>208</v>
      </c>
      <c r="H2827" t="s">
        <v>1183</v>
      </c>
    </row>
    <row r="2828" spans="1:8" x14ac:dyDescent="0.25">
      <c r="A2828">
        <v>7457</v>
      </c>
      <c r="B2828" t="s">
        <v>71</v>
      </c>
      <c r="C2828">
        <v>340</v>
      </c>
      <c r="D2828" s="404">
        <v>45037</v>
      </c>
      <c r="E2828" t="s">
        <v>3247</v>
      </c>
      <c r="F2828">
        <v>211.2</v>
      </c>
      <c r="H2828" t="s">
        <v>1183</v>
      </c>
    </row>
    <row r="2829" spans="1:8" x14ac:dyDescent="0.25">
      <c r="A2829">
        <v>7457</v>
      </c>
      <c r="B2829" t="s">
        <v>71</v>
      </c>
      <c r="C2829">
        <v>340</v>
      </c>
      <c r="D2829" s="404">
        <v>45034</v>
      </c>
      <c r="E2829" t="s">
        <v>3248</v>
      </c>
      <c r="F2829">
        <v>214</v>
      </c>
      <c r="H2829" t="s">
        <v>1183</v>
      </c>
    </row>
    <row r="2830" spans="1:8" x14ac:dyDescent="0.25">
      <c r="A2830">
        <v>7457</v>
      </c>
      <c r="B2830" t="s">
        <v>71</v>
      </c>
      <c r="C2830">
        <v>340</v>
      </c>
      <c r="D2830" s="404">
        <v>45097</v>
      </c>
      <c r="E2830" t="s">
        <v>3249</v>
      </c>
      <c r="F2830">
        <v>216</v>
      </c>
      <c r="H2830" t="s">
        <v>1183</v>
      </c>
    </row>
    <row r="2831" spans="1:8" x14ac:dyDescent="0.25">
      <c r="A2831">
        <v>7457</v>
      </c>
      <c r="B2831" t="s">
        <v>71</v>
      </c>
      <c r="C2831">
        <v>340</v>
      </c>
      <c r="D2831" s="404">
        <v>45055</v>
      </c>
      <c r="E2831" t="s">
        <v>3250</v>
      </c>
      <c r="F2831">
        <v>216.8</v>
      </c>
      <c r="H2831" t="s">
        <v>1183</v>
      </c>
    </row>
    <row r="2832" spans="1:8" x14ac:dyDescent="0.25">
      <c r="A2832">
        <v>7457</v>
      </c>
      <c r="B2832" t="s">
        <v>71</v>
      </c>
      <c r="C2832">
        <v>340</v>
      </c>
      <c r="D2832" s="404">
        <v>45170</v>
      </c>
      <c r="E2832" t="s">
        <v>3251</v>
      </c>
      <c r="F2832">
        <v>221.2</v>
      </c>
      <c r="H2832" t="s">
        <v>1183</v>
      </c>
    </row>
    <row r="2833" spans="1:8" x14ac:dyDescent="0.25">
      <c r="A2833">
        <v>7457</v>
      </c>
      <c r="B2833" t="s">
        <v>71</v>
      </c>
      <c r="C2833">
        <v>340</v>
      </c>
      <c r="D2833" s="404">
        <v>45107</v>
      </c>
      <c r="E2833" t="s">
        <v>3252</v>
      </c>
      <c r="F2833">
        <v>222</v>
      </c>
      <c r="H2833" t="s">
        <v>1183</v>
      </c>
    </row>
    <row r="2834" spans="1:8" x14ac:dyDescent="0.25">
      <c r="A2834">
        <v>7457</v>
      </c>
      <c r="B2834" t="s">
        <v>71</v>
      </c>
      <c r="C2834">
        <v>340</v>
      </c>
      <c r="D2834" s="404">
        <v>45047</v>
      </c>
      <c r="E2834" t="s">
        <v>3253</v>
      </c>
      <c r="F2834">
        <v>225.2</v>
      </c>
      <c r="H2834" t="s">
        <v>1183</v>
      </c>
    </row>
    <row r="2835" spans="1:8" x14ac:dyDescent="0.25">
      <c r="A2835">
        <v>7457</v>
      </c>
      <c r="B2835" t="s">
        <v>71</v>
      </c>
      <c r="C2835">
        <v>340</v>
      </c>
      <c r="D2835" s="404">
        <v>45145</v>
      </c>
      <c r="E2835" t="s">
        <v>3253</v>
      </c>
      <c r="F2835">
        <v>225.2</v>
      </c>
      <c r="H2835" t="s">
        <v>1183</v>
      </c>
    </row>
    <row r="2836" spans="1:8" x14ac:dyDescent="0.25">
      <c r="A2836">
        <v>7457</v>
      </c>
      <c r="B2836" t="s">
        <v>71</v>
      </c>
      <c r="C2836">
        <v>340</v>
      </c>
      <c r="D2836" s="404">
        <v>45051</v>
      </c>
      <c r="E2836" t="s">
        <v>3254</v>
      </c>
      <c r="F2836">
        <v>226.8</v>
      </c>
      <c r="H2836" t="s">
        <v>1183</v>
      </c>
    </row>
    <row r="2837" spans="1:8" x14ac:dyDescent="0.25">
      <c r="A2837">
        <v>7457</v>
      </c>
      <c r="B2837" t="s">
        <v>71</v>
      </c>
      <c r="C2837">
        <v>340</v>
      </c>
      <c r="D2837" s="404">
        <v>45148</v>
      </c>
      <c r="E2837" t="s">
        <v>3255</v>
      </c>
      <c r="F2837">
        <v>228</v>
      </c>
      <c r="H2837" t="s">
        <v>1183</v>
      </c>
    </row>
    <row r="2838" spans="1:8" x14ac:dyDescent="0.25">
      <c r="A2838">
        <v>7457</v>
      </c>
      <c r="B2838" t="s">
        <v>71</v>
      </c>
      <c r="C2838">
        <v>340</v>
      </c>
      <c r="D2838" s="404">
        <v>45098</v>
      </c>
      <c r="E2838" t="s">
        <v>3256</v>
      </c>
      <c r="F2838">
        <v>234</v>
      </c>
      <c r="H2838" t="s">
        <v>1183</v>
      </c>
    </row>
    <row r="2839" spans="1:8" x14ac:dyDescent="0.25">
      <c r="A2839">
        <v>7457</v>
      </c>
      <c r="B2839" t="s">
        <v>71</v>
      </c>
      <c r="C2839">
        <v>340</v>
      </c>
      <c r="D2839" s="404">
        <v>45072</v>
      </c>
      <c r="E2839" t="s">
        <v>3257</v>
      </c>
      <c r="F2839">
        <v>236</v>
      </c>
      <c r="H2839" t="s">
        <v>1183</v>
      </c>
    </row>
    <row r="2840" spans="1:8" x14ac:dyDescent="0.25">
      <c r="A2840">
        <v>7457</v>
      </c>
      <c r="B2840" t="s">
        <v>71</v>
      </c>
      <c r="C2840">
        <v>340</v>
      </c>
      <c r="D2840" s="404">
        <v>45096</v>
      </c>
      <c r="E2840" t="s">
        <v>3258</v>
      </c>
      <c r="F2840">
        <v>242</v>
      </c>
      <c r="H2840" t="s">
        <v>1183</v>
      </c>
    </row>
    <row r="2841" spans="1:8" x14ac:dyDescent="0.25">
      <c r="A2841">
        <v>7457</v>
      </c>
      <c r="B2841" t="s">
        <v>71</v>
      </c>
      <c r="C2841">
        <v>340</v>
      </c>
      <c r="D2841" s="404">
        <v>44993</v>
      </c>
      <c r="E2841" t="s">
        <v>3259</v>
      </c>
      <c r="F2841">
        <v>246</v>
      </c>
      <c r="H2841" t="s">
        <v>1183</v>
      </c>
    </row>
    <row r="2842" spans="1:8" x14ac:dyDescent="0.25">
      <c r="A2842">
        <v>7457</v>
      </c>
      <c r="B2842" t="s">
        <v>71</v>
      </c>
      <c r="C2842">
        <v>340</v>
      </c>
      <c r="D2842" s="404">
        <v>45176</v>
      </c>
      <c r="E2842" t="s">
        <v>3260</v>
      </c>
      <c r="F2842">
        <v>252.8</v>
      </c>
      <c r="H2842" t="s">
        <v>1183</v>
      </c>
    </row>
    <row r="2843" spans="1:8" x14ac:dyDescent="0.25">
      <c r="A2843">
        <v>7457</v>
      </c>
      <c r="B2843" t="s">
        <v>71</v>
      </c>
      <c r="C2843">
        <v>340</v>
      </c>
      <c r="D2843" s="404">
        <v>45146</v>
      </c>
      <c r="E2843" t="s">
        <v>3261</v>
      </c>
      <c r="F2843">
        <v>254.8</v>
      </c>
      <c r="H2843" t="s">
        <v>1183</v>
      </c>
    </row>
    <row r="2844" spans="1:8" x14ac:dyDescent="0.25">
      <c r="A2844">
        <v>7457</v>
      </c>
      <c r="B2844" t="s">
        <v>71</v>
      </c>
      <c r="C2844">
        <v>340</v>
      </c>
      <c r="D2844" s="404">
        <v>45043</v>
      </c>
      <c r="E2844" t="s">
        <v>3262</v>
      </c>
      <c r="F2844">
        <v>256</v>
      </c>
      <c r="H2844" t="s">
        <v>1183</v>
      </c>
    </row>
    <row r="2845" spans="1:8" x14ac:dyDescent="0.25">
      <c r="A2845">
        <v>7457</v>
      </c>
      <c r="B2845" t="s">
        <v>71</v>
      </c>
      <c r="C2845">
        <v>340</v>
      </c>
      <c r="D2845" s="404">
        <v>45092</v>
      </c>
      <c r="E2845" t="s">
        <v>3263</v>
      </c>
      <c r="F2845">
        <v>261.2</v>
      </c>
      <c r="H2845" t="s">
        <v>1183</v>
      </c>
    </row>
    <row r="2846" spans="1:8" x14ac:dyDescent="0.25">
      <c r="A2846">
        <v>7457</v>
      </c>
      <c r="B2846" t="s">
        <v>71</v>
      </c>
      <c r="C2846">
        <v>340</v>
      </c>
      <c r="D2846" s="404">
        <v>45125</v>
      </c>
      <c r="E2846" t="s">
        <v>3264</v>
      </c>
      <c r="F2846">
        <v>274.8</v>
      </c>
      <c r="H2846" t="s">
        <v>1183</v>
      </c>
    </row>
    <row r="2847" spans="1:8" x14ac:dyDescent="0.25">
      <c r="A2847">
        <v>7457</v>
      </c>
      <c r="B2847" t="s">
        <v>71</v>
      </c>
      <c r="C2847">
        <v>340</v>
      </c>
      <c r="D2847" s="404">
        <v>45117</v>
      </c>
      <c r="E2847" t="s">
        <v>3265</v>
      </c>
      <c r="F2847">
        <v>279.2</v>
      </c>
      <c r="H2847" t="s">
        <v>1183</v>
      </c>
    </row>
    <row r="2848" spans="1:8" x14ac:dyDescent="0.25">
      <c r="A2848">
        <v>7457</v>
      </c>
      <c r="B2848" t="s">
        <v>71</v>
      </c>
      <c r="C2848">
        <v>340</v>
      </c>
      <c r="D2848" s="404">
        <v>45071</v>
      </c>
      <c r="E2848" t="s">
        <v>3266</v>
      </c>
      <c r="F2848">
        <v>291.2</v>
      </c>
      <c r="H2848" t="s">
        <v>1183</v>
      </c>
    </row>
    <row r="2849" spans="1:8" x14ac:dyDescent="0.25">
      <c r="A2849">
        <v>7457</v>
      </c>
      <c r="B2849" t="s">
        <v>71</v>
      </c>
      <c r="C2849">
        <v>340</v>
      </c>
      <c r="D2849" s="404">
        <v>45083</v>
      </c>
      <c r="E2849" t="s">
        <v>3267</v>
      </c>
      <c r="F2849">
        <v>296.8</v>
      </c>
      <c r="H2849" t="s">
        <v>1183</v>
      </c>
    </row>
    <row r="2850" spans="1:8" x14ac:dyDescent="0.25">
      <c r="A2850">
        <v>7457</v>
      </c>
      <c r="B2850" t="s">
        <v>71</v>
      </c>
      <c r="C2850">
        <v>340</v>
      </c>
      <c r="D2850" s="404">
        <v>45127</v>
      </c>
      <c r="E2850" t="s">
        <v>3268</v>
      </c>
      <c r="F2850">
        <v>298</v>
      </c>
      <c r="H2850" t="s">
        <v>1183</v>
      </c>
    </row>
    <row r="2851" spans="1:8" x14ac:dyDescent="0.25">
      <c r="A2851">
        <v>7457</v>
      </c>
      <c r="B2851" t="s">
        <v>71</v>
      </c>
      <c r="C2851">
        <v>340</v>
      </c>
      <c r="D2851" s="404">
        <v>45134</v>
      </c>
      <c r="E2851" t="s">
        <v>3268</v>
      </c>
      <c r="F2851">
        <v>298</v>
      </c>
      <c r="H2851" t="s">
        <v>1183</v>
      </c>
    </row>
    <row r="2852" spans="1:8" x14ac:dyDescent="0.25">
      <c r="A2852">
        <v>7457</v>
      </c>
      <c r="B2852" t="s">
        <v>71</v>
      </c>
      <c r="C2852">
        <v>340</v>
      </c>
      <c r="D2852" s="404">
        <v>45078</v>
      </c>
      <c r="E2852" t="s">
        <v>3269</v>
      </c>
      <c r="F2852">
        <v>298.8</v>
      </c>
      <c r="H2852" t="s">
        <v>1183</v>
      </c>
    </row>
    <row r="2853" spans="1:8" x14ac:dyDescent="0.25">
      <c r="A2853">
        <v>7457</v>
      </c>
      <c r="B2853" t="s">
        <v>71</v>
      </c>
      <c r="C2853">
        <v>340</v>
      </c>
      <c r="D2853" s="404">
        <v>45169</v>
      </c>
      <c r="E2853" t="s">
        <v>3270</v>
      </c>
      <c r="F2853">
        <v>300</v>
      </c>
      <c r="H2853" t="s">
        <v>1183</v>
      </c>
    </row>
    <row r="2854" spans="1:8" x14ac:dyDescent="0.25">
      <c r="A2854">
        <v>7457</v>
      </c>
      <c r="B2854" t="s">
        <v>71</v>
      </c>
      <c r="C2854">
        <v>340</v>
      </c>
      <c r="D2854" s="404">
        <v>45104</v>
      </c>
      <c r="E2854" t="s">
        <v>3271</v>
      </c>
      <c r="F2854">
        <v>301.2</v>
      </c>
      <c r="H2854" t="s">
        <v>1183</v>
      </c>
    </row>
    <row r="2855" spans="1:8" x14ac:dyDescent="0.25">
      <c r="A2855">
        <v>7457</v>
      </c>
      <c r="B2855" t="s">
        <v>71</v>
      </c>
      <c r="C2855">
        <v>340</v>
      </c>
      <c r="D2855" s="404">
        <v>45141</v>
      </c>
      <c r="E2855" t="s">
        <v>3272</v>
      </c>
      <c r="F2855">
        <v>302.8</v>
      </c>
      <c r="H2855" t="s">
        <v>1183</v>
      </c>
    </row>
    <row r="2856" spans="1:8" x14ac:dyDescent="0.25">
      <c r="A2856">
        <v>7457</v>
      </c>
      <c r="B2856" t="s">
        <v>71</v>
      </c>
      <c r="C2856">
        <v>340</v>
      </c>
      <c r="D2856" s="404">
        <v>45142</v>
      </c>
      <c r="E2856" t="s">
        <v>3272</v>
      </c>
      <c r="F2856">
        <v>302.8</v>
      </c>
      <c r="H2856" t="s">
        <v>1183</v>
      </c>
    </row>
    <row r="2857" spans="1:8" x14ac:dyDescent="0.25">
      <c r="A2857">
        <v>7457</v>
      </c>
      <c r="B2857" t="s">
        <v>71</v>
      </c>
      <c r="C2857">
        <v>340</v>
      </c>
      <c r="D2857" s="404">
        <v>45149</v>
      </c>
      <c r="E2857" t="s">
        <v>3273</v>
      </c>
      <c r="F2857">
        <v>320</v>
      </c>
      <c r="H2857" t="s">
        <v>1183</v>
      </c>
    </row>
    <row r="2858" spans="1:8" x14ac:dyDescent="0.25">
      <c r="A2858">
        <v>7457</v>
      </c>
      <c r="B2858" t="s">
        <v>71</v>
      </c>
      <c r="C2858">
        <v>340</v>
      </c>
      <c r="D2858" s="404">
        <v>45040</v>
      </c>
      <c r="E2858" t="s">
        <v>3274</v>
      </c>
      <c r="F2858">
        <v>321.2</v>
      </c>
      <c r="H2858" t="s">
        <v>1183</v>
      </c>
    </row>
    <row r="2859" spans="1:8" x14ac:dyDescent="0.25">
      <c r="A2859">
        <v>7457</v>
      </c>
      <c r="B2859" t="s">
        <v>71</v>
      </c>
      <c r="C2859">
        <v>340</v>
      </c>
      <c r="D2859" s="404">
        <v>45156</v>
      </c>
      <c r="E2859" t="s">
        <v>3275</v>
      </c>
      <c r="F2859">
        <v>323.2</v>
      </c>
      <c r="H2859" t="s">
        <v>1183</v>
      </c>
    </row>
    <row r="2860" spans="1:8" x14ac:dyDescent="0.25">
      <c r="A2860">
        <v>7457</v>
      </c>
      <c r="B2860" t="s">
        <v>71</v>
      </c>
      <c r="C2860">
        <v>340</v>
      </c>
      <c r="D2860" s="404">
        <v>45033</v>
      </c>
      <c r="E2860" t="s">
        <v>3276</v>
      </c>
      <c r="F2860">
        <v>345.2</v>
      </c>
      <c r="H2860" t="s">
        <v>1183</v>
      </c>
    </row>
    <row r="2861" spans="1:8" x14ac:dyDescent="0.25">
      <c r="A2861">
        <v>7457</v>
      </c>
      <c r="B2861" t="s">
        <v>71</v>
      </c>
      <c r="C2861">
        <v>340</v>
      </c>
      <c r="D2861" s="404">
        <v>44991</v>
      </c>
      <c r="E2861" t="s">
        <v>3277</v>
      </c>
      <c r="F2861">
        <v>346</v>
      </c>
      <c r="H2861" t="s">
        <v>1183</v>
      </c>
    </row>
    <row r="2862" spans="1:8" x14ac:dyDescent="0.25">
      <c r="A2862">
        <v>7457</v>
      </c>
      <c r="B2862" t="s">
        <v>71</v>
      </c>
      <c r="C2862">
        <v>340</v>
      </c>
      <c r="D2862" s="404">
        <v>44987</v>
      </c>
      <c r="E2862" t="s">
        <v>3278</v>
      </c>
      <c r="F2862">
        <v>348</v>
      </c>
      <c r="H2862" t="s">
        <v>1183</v>
      </c>
    </row>
    <row r="2863" spans="1:8" x14ac:dyDescent="0.25">
      <c r="A2863">
        <v>7457</v>
      </c>
      <c r="B2863" t="s">
        <v>71</v>
      </c>
      <c r="C2863">
        <v>340</v>
      </c>
      <c r="D2863" s="404">
        <v>45036</v>
      </c>
      <c r="E2863" t="s">
        <v>3279</v>
      </c>
      <c r="F2863">
        <v>351.2</v>
      </c>
      <c r="H2863" t="s">
        <v>1183</v>
      </c>
    </row>
    <row r="2864" spans="1:8" x14ac:dyDescent="0.25">
      <c r="A2864">
        <v>7457</v>
      </c>
      <c r="B2864" t="s">
        <v>71</v>
      </c>
      <c r="C2864">
        <v>340</v>
      </c>
      <c r="D2864" s="404">
        <v>45044</v>
      </c>
      <c r="E2864" t="s">
        <v>3280</v>
      </c>
      <c r="F2864">
        <v>352.8</v>
      </c>
      <c r="H2864" t="s">
        <v>1183</v>
      </c>
    </row>
    <row r="2865" spans="1:8" x14ac:dyDescent="0.25">
      <c r="A2865">
        <v>7457</v>
      </c>
      <c r="B2865" t="s">
        <v>71</v>
      </c>
      <c r="C2865">
        <v>340</v>
      </c>
      <c r="D2865" s="404">
        <v>45054</v>
      </c>
      <c r="E2865" t="s">
        <v>3280</v>
      </c>
      <c r="F2865">
        <v>352.8</v>
      </c>
      <c r="H2865" t="s">
        <v>1183</v>
      </c>
    </row>
    <row r="2866" spans="1:8" x14ac:dyDescent="0.25">
      <c r="A2866">
        <v>7457</v>
      </c>
      <c r="B2866" t="s">
        <v>71</v>
      </c>
      <c r="C2866">
        <v>340</v>
      </c>
      <c r="D2866" s="404">
        <v>45077</v>
      </c>
      <c r="E2866" t="s">
        <v>3281</v>
      </c>
      <c r="F2866">
        <v>353.2</v>
      </c>
      <c r="H2866" t="s">
        <v>1183</v>
      </c>
    </row>
    <row r="2867" spans="1:8" x14ac:dyDescent="0.25">
      <c r="A2867">
        <v>7457</v>
      </c>
      <c r="B2867" t="s">
        <v>71</v>
      </c>
      <c r="C2867">
        <v>340</v>
      </c>
      <c r="D2867" s="404">
        <v>44988</v>
      </c>
      <c r="E2867" t="s">
        <v>3282</v>
      </c>
      <c r="F2867">
        <v>354</v>
      </c>
      <c r="H2867" t="s">
        <v>1183</v>
      </c>
    </row>
    <row r="2868" spans="1:8" x14ac:dyDescent="0.25">
      <c r="A2868">
        <v>7457</v>
      </c>
      <c r="B2868" t="s">
        <v>71</v>
      </c>
      <c r="C2868">
        <v>340</v>
      </c>
      <c r="D2868" s="404">
        <v>45089</v>
      </c>
      <c r="E2868" t="s">
        <v>3282</v>
      </c>
      <c r="F2868">
        <v>354</v>
      </c>
      <c r="H2868" t="s">
        <v>1183</v>
      </c>
    </row>
    <row r="2869" spans="1:8" x14ac:dyDescent="0.25">
      <c r="A2869">
        <v>7457</v>
      </c>
      <c r="B2869" t="s">
        <v>71</v>
      </c>
      <c r="C2869">
        <v>340</v>
      </c>
      <c r="D2869" s="404">
        <v>45133</v>
      </c>
      <c r="E2869" t="s">
        <v>3283</v>
      </c>
      <c r="F2869">
        <v>354.8</v>
      </c>
      <c r="H2869" t="s">
        <v>1183</v>
      </c>
    </row>
    <row r="2870" spans="1:8" x14ac:dyDescent="0.25">
      <c r="A2870">
        <v>7457</v>
      </c>
      <c r="B2870" t="s">
        <v>71</v>
      </c>
      <c r="C2870">
        <v>340</v>
      </c>
      <c r="D2870" s="404">
        <v>45086</v>
      </c>
      <c r="E2870" t="s">
        <v>3284</v>
      </c>
      <c r="F2870">
        <v>355.2</v>
      </c>
      <c r="H2870" t="s">
        <v>1183</v>
      </c>
    </row>
    <row r="2871" spans="1:8" x14ac:dyDescent="0.25">
      <c r="A2871">
        <v>7457</v>
      </c>
      <c r="B2871" t="s">
        <v>71</v>
      </c>
      <c r="C2871">
        <v>340</v>
      </c>
      <c r="D2871" s="404">
        <v>45103</v>
      </c>
      <c r="E2871" t="s">
        <v>3284</v>
      </c>
      <c r="F2871">
        <v>355.2</v>
      </c>
      <c r="H2871" t="s">
        <v>1183</v>
      </c>
    </row>
    <row r="2872" spans="1:8" x14ac:dyDescent="0.25">
      <c r="A2872">
        <v>7457</v>
      </c>
      <c r="B2872" t="s">
        <v>71</v>
      </c>
      <c r="C2872">
        <v>340</v>
      </c>
      <c r="D2872" s="404">
        <v>45135</v>
      </c>
      <c r="E2872" t="s">
        <v>3285</v>
      </c>
      <c r="F2872">
        <v>356</v>
      </c>
      <c r="H2872" t="s">
        <v>1183</v>
      </c>
    </row>
    <row r="2873" spans="1:8" x14ac:dyDescent="0.25">
      <c r="A2873">
        <v>7457</v>
      </c>
      <c r="B2873" t="s">
        <v>71</v>
      </c>
      <c r="C2873">
        <v>340</v>
      </c>
      <c r="D2873" s="404">
        <v>45091</v>
      </c>
      <c r="E2873" t="s">
        <v>3286</v>
      </c>
      <c r="F2873">
        <v>356.8</v>
      </c>
      <c r="H2873" t="s">
        <v>1183</v>
      </c>
    </row>
    <row r="2874" spans="1:8" x14ac:dyDescent="0.25">
      <c r="A2874">
        <v>7457</v>
      </c>
      <c r="B2874" t="s">
        <v>71</v>
      </c>
      <c r="C2874">
        <v>340</v>
      </c>
      <c r="D2874" s="404">
        <v>45019</v>
      </c>
      <c r="E2874" t="s">
        <v>3287</v>
      </c>
      <c r="F2874">
        <v>357.2</v>
      </c>
      <c r="H2874" t="s">
        <v>1183</v>
      </c>
    </row>
    <row r="2875" spans="1:8" x14ac:dyDescent="0.25">
      <c r="A2875">
        <v>7457</v>
      </c>
      <c r="B2875" t="s">
        <v>71</v>
      </c>
      <c r="C2875">
        <v>340</v>
      </c>
      <c r="D2875" s="404">
        <v>45114</v>
      </c>
      <c r="E2875" t="s">
        <v>3288</v>
      </c>
      <c r="F2875">
        <v>358</v>
      </c>
      <c r="H2875" t="s">
        <v>1183</v>
      </c>
    </row>
    <row r="2876" spans="1:8" x14ac:dyDescent="0.25">
      <c r="A2876">
        <v>7457</v>
      </c>
      <c r="B2876" t="s">
        <v>71</v>
      </c>
      <c r="C2876">
        <v>340</v>
      </c>
      <c r="D2876" s="404">
        <v>45188</v>
      </c>
      <c r="E2876" t="s">
        <v>3289</v>
      </c>
      <c r="F2876">
        <v>358.8</v>
      </c>
      <c r="H2876" t="s">
        <v>1183</v>
      </c>
    </row>
    <row r="2877" spans="1:8" x14ac:dyDescent="0.25">
      <c r="A2877">
        <v>7457</v>
      </c>
      <c r="B2877" t="s">
        <v>71</v>
      </c>
      <c r="C2877">
        <v>340</v>
      </c>
      <c r="D2877" s="404">
        <v>45189</v>
      </c>
      <c r="E2877" t="s">
        <v>3289</v>
      </c>
      <c r="F2877">
        <v>358.8</v>
      </c>
      <c r="H2877" t="s">
        <v>1183</v>
      </c>
    </row>
    <row r="2878" spans="1:8" x14ac:dyDescent="0.25">
      <c r="A2878">
        <v>7457</v>
      </c>
      <c r="B2878" t="s">
        <v>71</v>
      </c>
      <c r="C2878">
        <v>340</v>
      </c>
      <c r="D2878" s="404">
        <v>45184</v>
      </c>
      <c r="E2878" t="s">
        <v>3290</v>
      </c>
      <c r="F2878">
        <v>359.2</v>
      </c>
      <c r="H2878" t="s">
        <v>1183</v>
      </c>
    </row>
    <row r="2879" spans="1:8" x14ac:dyDescent="0.25">
      <c r="A2879">
        <v>7457</v>
      </c>
      <c r="B2879" t="s">
        <v>71</v>
      </c>
      <c r="C2879">
        <v>340</v>
      </c>
      <c r="D2879" s="404">
        <v>44999</v>
      </c>
      <c r="E2879" t="s">
        <v>3291</v>
      </c>
      <c r="F2879">
        <v>361.2</v>
      </c>
      <c r="H2879" t="s">
        <v>1183</v>
      </c>
    </row>
    <row r="2880" spans="1:8" x14ac:dyDescent="0.25">
      <c r="A2880">
        <v>7457</v>
      </c>
      <c r="B2880" t="s">
        <v>71</v>
      </c>
      <c r="C2880">
        <v>340</v>
      </c>
      <c r="D2880" s="404">
        <v>45016</v>
      </c>
      <c r="E2880" t="s">
        <v>3291</v>
      </c>
      <c r="F2880">
        <v>361.2</v>
      </c>
      <c r="H2880" t="s">
        <v>1183</v>
      </c>
    </row>
    <row r="2881" spans="1:8" x14ac:dyDescent="0.25">
      <c r="A2881">
        <v>7457</v>
      </c>
      <c r="B2881" t="s">
        <v>71</v>
      </c>
      <c r="C2881">
        <v>340</v>
      </c>
      <c r="D2881" s="404">
        <v>44986</v>
      </c>
      <c r="E2881" t="s">
        <v>3292</v>
      </c>
      <c r="F2881">
        <v>362.8</v>
      </c>
      <c r="H2881" t="s">
        <v>1183</v>
      </c>
    </row>
    <row r="2882" spans="1:8" x14ac:dyDescent="0.25">
      <c r="A2882">
        <v>7457</v>
      </c>
      <c r="B2882" t="s">
        <v>71</v>
      </c>
      <c r="C2882">
        <v>340</v>
      </c>
      <c r="D2882" s="404">
        <v>45008</v>
      </c>
      <c r="E2882" t="s">
        <v>3293</v>
      </c>
      <c r="F2882">
        <v>367.2</v>
      </c>
      <c r="H2882" t="s">
        <v>1183</v>
      </c>
    </row>
    <row r="2883" spans="1:8" x14ac:dyDescent="0.25">
      <c r="A2883">
        <v>7457</v>
      </c>
      <c r="B2883" t="s">
        <v>71</v>
      </c>
      <c r="C2883">
        <v>340</v>
      </c>
      <c r="D2883" s="404">
        <v>45029</v>
      </c>
      <c r="E2883" t="s">
        <v>3294</v>
      </c>
      <c r="F2883">
        <v>370</v>
      </c>
      <c r="H2883" t="s">
        <v>1183</v>
      </c>
    </row>
    <row r="2884" spans="1:8" x14ac:dyDescent="0.25">
      <c r="A2884">
        <v>7457</v>
      </c>
      <c r="B2884" t="s">
        <v>71</v>
      </c>
      <c r="C2884">
        <v>340</v>
      </c>
      <c r="D2884" s="404">
        <v>45005</v>
      </c>
      <c r="E2884" t="s">
        <v>3295</v>
      </c>
      <c r="F2884">
        <v>371.2</v>
      </c>
      <c r="H2884" t="s">
        <v>1183</v>
      </c>
    </row>
    <row r="2885" spans="1:8" x14ac:dyDescent="0.25">
      <c r="A2885">
        <v>7457</v>
      </c>
      <c r="B2885" t="s">
        <v>71</v>
      </c>
      <c r="C2885">
        <v>340</v>
      </c>
      <c r="D2885" s="404">
        <v>45007</v>
      </c>
      <c r="E2885" t="s">
        <v>3295</v>
      </c>
      <c r="F2885">
        <v>371.2</v>
      </c>
      <c r="H2885" t="s">
        <v>1183</v>
      </c>
    </row>
    <row r="2886" spans="1:8" x14ac:dyDescent="0.25">
      <c r="A2886">
        <v>7457</v>
      </c>
      <c r="B2886" t="s">
        <v>71</v>
      </c>
      <c r="C2886">
        <v>340</v>
      </c>
      <c r="D2886" s="404">
        <v>45124</v>
      </c>
      <c r="E2886" t="s">
        <v>3295</v>
      </c>
      <c r="F2886">
        <v>371.2</v>
      </c>
      <c r="H2886" t="s">
        <v>1183</v>
      </c>
    </row>
    <row r="2887" spans="1:8" x14ac:dyDescent="0.25">
      <c r="A2887">
        <v>7457</v>
      </c>
      <c r="B2887" t="s">
        <v>71</v>
      </c>
      <c r="C2887">
        <v>440</v>
      </c>
      <c r="D2887" s="404">
        <v>44991</v>
      </c>
      <c r="E2887" t="s">
        <v>3296</v>
      </c>
      <c r="F2887">
        <v>2.1</v>
      </c>
      <c r="H2887" t="s">
        <v>1183</v>
      </c>
    </row>
    <row r="2888" spans="1:8" x14ac:dyDescent="0.25">
      <c r="A2888">
        <v>7457</v>
      </c>
      <c r="B2888" t="s">
        <v>71</v>
      </c>
      <c r="C2888">
        <v>240</v>
      </c>
      <c r="D2888" s="404">
        <v>45147</v>
      </c>
      <c r="E2888" t="s">
        <v>3297</v>
      </c>
      <c r="F2888">
        <v>5.0999999999999996</v>
      </c>
      <c r="H2888" t="s">
        <v>1183</v>
      </c>
    </row>
    <row r="2889" spans="1:8" x14ac:dyDescent="0.25">
      <c r="A2889">
        <v>7457</v>
      </c>
      <c r="B2889" t="s">
        <v>71</v>
      </c>
      <c r="C2889">
        <v>240</v>
      </c>
      <c r="D2889" s="404">
        <v>45146</v>
      </c>
      <c r="E2889" t="s">
        <v>3298</v>
      </c>
      <c r="F2889">
        <v>9.18</v>
      </c>
      <c r="H2889" t="s">
        <v>1183</v>
      </c>
    </row>
    <row r="2890" spans="1:8" x14ac:dyDescent="0.25">
      <c r="A2890">
        <v>7457</v>
      </c>
      <c r="B2890" t="s">
        <v>71</v>
      </c>
      <c r="C2890">
        <v>240</v>
      </c>
      <c r="D2890" s="404">
        <v>45051</v>
      </c>
      <c r="E2890" t="s">
        <v>3299</v>
      </c>
      <c r="F2890">
        <v>17.68</v>
      </c>
      <c r="H2890" t="s">
        <v>1183</v>
      </c>
    </row>
    <row r="2891" spans="1:8" x14ac:dyDescent="0.25">
      <c r="A2891">
        <v>7457</v>
      </c>
      <c r="B2891" t="s">
        <v>71</v>
      </c>
      <c r="C2891">
        <v>142</v>
      </c>
      <c r="D2891" s="404">
        <v>45169</v>
      </c>
      <c r="E2891" t="s">
        <v>3300</v>
      </c>
      <c r="F2891">
        <v>0.72</v>
      </c>
      <c r="H2891" t="s">
        <v>1183</v>
      </c>
    </row>
    <row r="2892" spans="1:8" x14ac:dyDescent="0.25">
      <c r="A2892">
        <v>7457</v>
      </c>
      <c r="B2892" t="s">
        <v>71</v>
      </c>
      <c r="C2892">
        <v>142</v>
      </c>
      <c r="D2892" s="404">
        <v>45013</v>
      </c>
      <c r="E2892" t="s">
        <v>3301</v>
      </c>
      <c r="F2892">
        <v>2.52</v>
      </c>
      <c r="H2892" t="s">
        <v>1183</v>
      </c>
    </row>
    <row r="2893" spans="1:8" x14ac:dyDescent="0.25">
      <c r="A2893">
        <v>7457</v>
      </c>
      <c r="B2893" t="s">
        <v>71</v>
      </c>
      <c r="C2893">
        <v>142</v>
      </c>
      <c r="D2893" s="404">
        <v>45170</v>
      </c>
      <c r="E2893" t="s">
        <v>3301</v>
      </c>
      <c r="F2893">
        <v>2.52</v>
      </c>
      <c r="H2893" t="s">
        <v>1183</v>
      </c>
    </row>
    <row r="2894" spans="1:8" x14ac:dyDescent="0.25">
      <c r="A2894">
        <v>7457</v>
      </c>
      <c r="B2894" t="s">
        <v>71</v>
      </c>
      <c r="C2894">
        <v>142</v>
      </c>
      <c r="D2894" s="404">
        <v>44991</v>
      </c>
      <c r="E2894" t="s">
        <v>3302</v>
      </c>
      <c r="F2894">
        <v>2.88</v>
      </c>
      <c r="H2894" t="s">
        <v>1183</v>
      </c>
    </row>
    <row r="2895" spans="1:8" x14ac:dyDescent="0.25">
      <c r="A2895">
        <v>7457</v>
      </c>
      <c r="B2895" t="s">
        <v>71</v>
      </c>
      <c r="C2895">
        <v>142</v>
      </c>
      <c r="D2895" s="404">
        <v>45005</v>
      </c>
      <c r="E2895" t="s">
        <v>3303</v>
      </c>
      <c r="F2895">
        <v>4.32</v>
      </c>
      <c r="H2895" t="s">
        <v>1183</v>
      </c>
    </row>
    <row r="2896" spans="1:8" x14ac:dyDescent="0.25">
      <c r="A2896">
        <v>7457</v>
      </c>
      <c r="B2896" t="s">
        <v>71</v>
      </c>
      <c r="C2896">
        <v>142</v>
      </c>
      <c r="D2896" s="404">
        <v>45180</v>
      </c>
      <c r="E2896" t="s">
        <v>3303</v>
      </c>
      <c r="F2896">
        <v>4.32</v>
      </c>
      <c r="H2896" t="s">
        <v>1183</v>
      </c>
    </row>
    <row r="2897" spans="1:8" x14ac:dyDescent="0.25">
      <c r="A2897">
        <v>7457</v>
      </c>
      <c r="B2897" t="s">
        <v>71</v>
      </c>
      <c r="C2897">
        <v>142</v>
      </c>
      <c r="D2897" s="404">
        <v>45012</v>
      </c>
      <c r="E2897" t="s">
        <v>3304</v>
      </c>
      <c r="F2897">
        <v>4.68</v>
      </c>
      <c r="H2897" t="s">
        <v>1183</v>
      </c>
    </row>
    <row r="2898" spans="1:8" x14ac:dyDescent="0.25">
      <c r="A2898">
        <v>7457</v>
      </c>
      <c r="B2898" t="s">
        <v>71</v>
      </c>
      <c r="C2898">
        <v>142</v>
      </c>
      <c r="D2898" s="404">
        <v>45170</v>
      </c>
      <c r="E2898" t="s">
        <v>3305</v>
      </c>
      <c r="F2898">
        <v>5.4</v>
      </c>
      <c r="H2898" t="s">
        <v>1183</v>
      </c>
    </row>
    <row r="2899" spans="1:8" x14ac:dyDescent="0.25">
      <c r="A2899">
        <v>7457</v>
      </c>
      <c r="B2899" t="s">
        <v>71</v>
      </c>
      <c r="C2899">
        <v>142</v>
      </c>
      <c r="D2899" s="404">
        <v>45006</v>
      </c>
      <c r="E2899" t="s">
        <v>3306</v>
      </c>
      <c r="F2899">
        <v>6.12</v>
      </c>
      <c r="H2899" t="s">
        <v>1183</v>
      </c>
    </row>
    <row r="2900" spans="1:8" x14ac:dyDescent="0.25">
      <c r="A2900">
        <v>7457</v>
      </c>
      <c r="B2900" t="s">
        <v>71</v>
      </c>
      <c r="C2900">
        <v>142</v>
      </c>
      <c r="D2900" s="404">
        <v>45009</v>
      </c>
      <c r="E2900" t="s">
        <v>3306</v>
      </c>
      <c r="F2900">
        <v>6.12</v>
      </c>
      <c r="H2900" t="s">
        <v>1183</v>
      </c>
    </row>
    <row r="2901" spans="1:8" x14ac:dyDescent="0.25">
      <c r="A2901">
        <v>7457</v>
      </c>
      <c r="B2901" t="s">
        <v>71</v>
      </c>
      <c r="C2901">
        <v>142</v>
      </c>
      <c r="D2901" s="404">
        <v>45002</v>
      </c>
      <c r="E2901" t="s">
        <v>3307</v>
      </c>
      <c r="F2901">
        <v>6.48</v>
      </c>
      <c r="H2901" t="s">
        <v>1183</v>
      </c>
    </row>
    <row r="2902" spans="1:8" x14ac:dyDescent="0.25">
      <c r="A2902">
        <v>7457</v>
      </c>
      <c r="B2902" t="s">
        <v>71</v>
      </c>
      <c r="C2902">
        <v>142</v>
      </c>
      <c r="D2902" s="404">
        <v>44995</v>
      </c>
      <c r="E2902" t="s">
        <v>3308</v>
      </c>
      <c r="F2902">
        <v>7.92</v>
      </c>
      <c r="H2902" t="s">
        <v>1183</v>
      </c>
    </row>
    <row r="2903" spans="1:8" x14ac:dyDescent="0.25">
      <c r="A2903">
        <v>7457</v>
      </c>
      <c r="B2903" t="s">
        <v>71</v>
      </c>
      <c r="C2903">
        <v>142</v>
      </c>
      <c r="D2903" s="404">
        <v>45001</v>
      </c>
      <c r="E2903" t="s">
        <v>3308</v>
      </c>
      <c r="F2903">
        <v>7.92</v>
      </c>
      <c r="H2903" t="s">
        <v>1183</v>
      </c>
    </row>
    <row r="2904" spans="1:8" x14ac:dyDescent="0.25">
      <c r="A2904">
        <v>7457</v>
      </c>
      <c r="B2904" t="s">
        <v>71</v>
      </c>
      <c r="C2904">
        <v>142</v>
      </c>
      <c r="D2904" s="404">
        <v>44994</v>
      </c>
      <c r="E2904" t="s">
        <v>3309</v>
      </c>
      <c r="F2904">
        <v>8.2799999999999994</v>
      </c>
      <c r="H2904" t="s">
        <v>1183</v>
      </c>
    </row>
    <row r="2905" spans="1:8" x14ac:dyDescent="0.25">
      <c r="A2905">
        <v>7457</v>
      </c>
      <c r="B2905" t="s">
        <v>71</v>
      </c>
      <c r="C2905">
        <v>142</v>
      </c>
      <c r="D2905" s="404">
        <v>45014</v>
      </c>
      <c r="E2905" t="s">
        <v>3310</v>
      </c>
      <c r="F2905">
        <v>9.7200000000000006</v>
      </c>
      <c r="H2905" t="s">
        <v>1183</v>
      </c>
    </row>
    <row r="2906" spans="1:8" x14ac:dyDescent="0.25">
      <c r="A2906">
        <v>7457</v>
      </c>
      <c r="B2906" t="s">
        <v>71</v>
      </c>
      <c r="C2906">
        <v>142</v>
      </c>
      <c r="D2906" s="404">
        <v>44998</v>
      </c>
      <c r="E2906" t="s">
        <v>3311</v>
      </c>
      <c r="F2906">
        <v>10.8</v>
      </c>
      <c r="H2906" t="s">
        <v>1183</v>
      </c>
    </row>
    <row r="2907" spans="1:8" x14ac:dyDescent="0.25">
      <c r="A2907">
        <v>7457</v>
      </c>
      <c r="B2907" t="s">
        <v>71</v>
      </c>
      <c r="C2907">
        <v>142</v>
      </c>
      <c r="D2907" s="404">
        <v>45001</v>
      </c>
      <c r="E2907" t="s">
        <v>3312</v>
      </c>
      <c r="F2907">
        <v>11.52</v>
      </c>
      <c r="H2907" t="s">
        <v>1183</v>
      </c>
    </row>
    <row r="2908" spans="1:8" x14ac:dyDescent="0.25">
      <c r="A2908">
        <v>7457</v>
      </c>
      <c r="B2908" t="s">
        <v>71</v>
      </c>
      <c r="C2908">
        <v>142</v>
      </c>
      <c r="D2908" s="404">
        <v>45012</v>
      </c>
      <c r="E2908" t="s">
        <v>3312</v>
      </c>
      <c r="F2908">
        <v>11.52</v>
      </c>
      <c r="H2908" t="s">
        <v>1183</v>
      </c>
    </row>
    <row r="2909" spans="1:8" x14ac:dyDescent="0.25">
      <c r="A2909">
        <v>7457</v>
      </c>
      <c r="B2909" t="s">
        <v>71</v>
      </c>
      <c r="C2909">
        <v>142</v>
      </c>
      <c r="D2909" s="404">
        <v>45015</v>
      </c>
      <c r="E2909" t="s">
        <v>3312</v>
      </c>
      <c r="F2909">
        <v>11.52</v>
      </c>
      <c r="H2909" t="s">
        <v>1183</v>
      </c>
    </row>
    <row r="2910" spans="1:8" x14ac:dyDescent="0.25">
      <c r="A2910">
        <v>7457</v>
      </c>
      <c r="B2910" t="s">
        <v>71</v>
      </c>
      <c r="C2910">
        <v>142</v>
      </c>
      <c r="D2910" s="404">
        <v>45005</v>
      </c>
      <c r="E2910" t="s">
        <v>3313</v>
      </c>
      <c r="F2910">
        <v>12.6</v>
      </c>
      <c r="H2910" t="s">
        <v>1183</v>
      </c>
    </row>
    <row r="2911" spans="1:8" x14ac:dyDescent="0.25">
      <c r="A2911">
        <v>7457</v>
      </c>
      <c r="B2911" t="s">
        <v>71</v>
      </c>
      <c r="C2911">
        <v>142</v>
      </c>
      <c r="D2911" s="404">
        <v>45016</v>
      </c>
      <c r="E2911" t="s">
        <v>3313</v>
      </c>
      <c r="F2911">
        <v>12.6</v>
      </c>
      <c r="H2911" t="s">
        <v>1183</v>
      </c>
    </row>
    <row r="2912" spans="1:8" x14ac:dyDescent="0.25">
      <c r="A2912">
        <v>7457</v>
      </c>
      <c r="B2912" t="s">
        <v>71</v>
      </c>
      <c r="C2912">
        <v>142</v>
      </c>
      <c r="D2912" s="404">
        <v>45170</v>
      </c>
      <c r="E2912" t="s">
        <v>3313</v>
      </c>
      <c r="F2912">
        <v>12.6</v>
      </c>
      <c r="H2912" t="s">
        <v>1183</v>
      </c>
    </row>
    <row r="2913" spans="1:8" x14ac:dyDescent="0.25">
      <c r="A2913">
        <v>7457</v>
      </c>
      <c r="B2913" t="s">
        <v>71</v>
      </c>
      <c r="C2913">
        <v>142</v>
      </c>
      <c r="D2913" s="404">
        <v>44991</v>
      </c>
      <c r="E2913" t="s">
        <v>3314</v>
      </c>
      <c r="F2913">
        <v>13.68</v>
      </c>
      <c r="H2913" t="s">
        <v>1183</v>
      </c>
    </row>
    <row r="2914" spans="1:8" x14ac:dyDescent="0.25">
      <c r="A2914">
        <v>7457</v>
      </c>
      <c r="B2914" t="s">
        <v>71</v>
      </c>
      <c r="C2914">
        <v>142</v>
      </c>
      <c r="D2914" s="404">
        <v>45180</v>
      </c>
      <c r="E2914" t="s">
        <v>3315</v>
      </c>
      <c r="F2914">
        <v>14.4</v>
      </c>
      <c r="H2914" t="s">
        <v>1183</v>
      </c>
    </row>
    <row r="2915" spans="1:8" x14ac:dyDescent="0.25">
      <c r="A2915">
        <v>7457</v>
      </c>
      <c r="B2915" t="s">
        <v>71</v>
      </c>
      <c r="C2915">
        <v>142</v>
      </c>
      <c r="D2915" s="404">
        <v>45180</v>
      </c>
      <c r="E2915" t="s">
        <v>3315</v>
      </c>
      <c r="F2915">
        <v>14.4</v>
      </c>
      <c r="H2915" t="s">
        <v>1183</v>
      </c>
    </row>
    <row r="2916" spans="1:8" x14ac:dyDescent="0.25">
      <c r="A2916">
        <v>7457</v>
      </c>
      <c r="B2916" t="s">
        <v>71</v>
      </c>
      <c r="C2916">
        <v>142</v>
      </c>
      <c r="D2916" s="404">
        <v>44992</v>
      </c>
      <c r="E2916" t="s">
        <v>3316</v>
      </c>
      <c r="F2916">
        <v>15.12</v>
      </c>
      <c r="H2916" t="s">
        <v>1183</v>
      </c>
    </row>
    <row r="2917" spans="1:8" x14ac:dyDescent="0.25">
      <c r="A2917">
        <v>7457</v>
      </c>
      <c r="B2917" t="s">
        <v>71</v>
      </c>
      <c r="C2917">
        <v>142</v>
      </c>
      <c r="D2917" s="404">
        <v>45008</v>
      </c>
      <c r="E2917" t="s">
        <v>3316</v>
      </c>
      <c r="F2917">
        <v>15.12</v>
      </c>
      <c r="H2917" t="s">
        <v>1183</v>
      </c>
    </row>
    <row r="2918" spans="1:8" x14ac:dyDescent="0.25">
      <c r="A2918">
        <v>7457</v>
      </c>
      <c r="B2918" t="s">
        <v>71</v>
      </c>
      <c r="C2918">
        <v>142</v>
      </c>
      <c r="D2918" s="404">
        <v>45012</v>
      </c>
      <c r="E2918" t="s">
        <v>3316</v>
      </c>
      <c r="F2918">
        <v>15.12</v>
      </c>
      <c r="H2918" t="s">
        <v>1183</v>
      </c>
    </row>
    <row r="2919" spans="1:8" x14ac:dyDescent="0.25">
      <c r="A2919">
        <v>7457</v>
      </c>
      <c r="B2919" t="s">
        <v>71</v>
      </c>
      <c r="C2919">
        <v>142</v>
      </c>
      <c r="D2919" s="404">
        <v>44995</v>
      </c>
      <c r="E2919" t="s">
        <v>3317</v>
      </c>
      <c r="F2919">
        <v>15.48</v>
      </c>
      <c r="H2919" t="s">
        <v>1183</v>
      </c>
    </row>
    <row r="2920" spans="1:8" x14ac:dyDescent="0.25">
      <c r="A2920">
        <v>7457</v>
      </c>
      <c r="B2920" t="s">
        <v>71</v>
      </c>
      <c r="C2920">
        <v>142</v>
      </c>
      <c r="D2920" s="404">
        <v>45180</v>
      </c>
      <c r="E2920" t="s">
        <v>3317</v>
      </c>
      <c r="F2920">
        <v>15.48</v>
      </c>
      <c r="H2920" t="s">
        <v>1183</v>
      </c>
    </row>
    <row r="2921" spans="1:8" x14ac:dyDescent="0.25">
      <c r="A2921">
        <v>7457</v>
      </c>
      <c r="B2921" t="s">
        <v>71</v>
      </c>
      <c r="C2921">
        <v>142</v>
      </c>
      <c r="D2921" s="404">
        <v>45181</v>
      </c>
      <c r="E2921" t="s">
        <v>3318</v>
      </c>
      <c r="F2921">
        <v>16.920000000000002</v>
      </c>
      <c r="H2921" t="s">
        <v>1183</v>
      </c>
    </row>
    <row r="2922" spans="1:8" x14ac:dyDescent="0.25">
      <c r="A2922">
        <v>7457</v>
      </c>
      <c r="B2922" t="s">
        <v>71</v>
      </c>
      <c r="C2922">
        <v>142</v>
      </c>
      <c r="D2922" s="404">
        <v>45183</v>
      </c>
      <c r="E2922" t="s">
        <v>3319</v>
      </c>
      <c r="F2922">
        <v>18.72</v>
      </c>
      <c r="H2922" t="s">
        <v>1183</v>
      </c>
    </row>
    <row r="2923" spans="1:8" x14ac:dyDescent="0.25">
      <c r="A2923">
        <v>7457</v>
      </c>
      <c r="B2923" t="s">
        <v>71</v>
      </c>
      <c r="C2923">
        <v>142</v>
      </c>
      <c r="D2923" s="404">
        <v>44991</v>
      </c>
      <c r="E2923" t="s">
        <v>3320</v>
      </c>
      <c r="F2923">
        <v>19.8</v>
      </c>
      <c r="H2923" t="s">
        <v>1183</v>
      </c>
    </row>
    <row r="2924" spans="1:8" x14ac:dyDescent="0.25">
      <c r="A2924">
        <v>7457</v>
      </c>
      <c r="B2924" t="s">
        <v>71</v>
      </c>
      <c r="C2924">
        <v>142</v>
      </c>
      <c r="D2924" s="404">
        <v>45012</v>
      </c>
      <c r="E2924" t="s">
        <v>3320</v>
      </c>
      <c r="F2924">
        <v>19.8</v>
      </c>
      <c r="H2924" t="s">
        <v>1183</v>
      </c>
    </row>
    <row r="2925" spans="1:8" x14ac:dyDescent="0.25">
      <c r="A2925">
        <v>7457</v>
      </c>
      <c r="B2925" t="s">
        <v>71</v>
      </c>
      <c r="C2925">
        <v>142</v>
      </c>
      <c r="D2925" s="404">
        <v>45016</v>
      </c>
      <c r="E2925" t="s">
        <v>3320</v>
      </c>
      <c r="F2925">
        <v>19.8</v>
      </c>
      <c r="H2925" t="s">
        <v>1183</v>
      </c>
    </row>
    <row r="2926" spans="1:8" x14ac:dyDescent="0.25">
      <c r="A2926">
        <v>7457</v>
      </c>
      <c r="B2926" t="s">
        <v>71</v>
      </c>
      <c r="C2926">
        <v>142</v>
      </c>
      <c r="D2926" s="404">
        <v>45016</v>
      </c>
      <c r="E2926" t="s">
        <v>3321</v>
      </c>
      <c r="F2926">
        <v>20.88</v>
      </c>
      <c r="H2926" t="s">
        <v>1183</v>
      </c>
    </row>
    <row r="2927" spans="1:8" x14ac:dyDescent="0.25">
      <c r="A2927">
        <v>7457</v>
      </c>
      <c r="B2927" t="s">
        <v>71</v>
      </c>
      <c r="C2927">
        <v>142</v>
      </c>
      <c r="D2927" s="404">
        <v>44999</v>
      </c>
      <c r="E2927" t="s">
        <v>3322</v>
      </c>
      <c r="F2927">
        <v>21.6</v>
      </c>
      <c r="H2927" t="s">
        <v>1183</v>
      </c>
    </row>
    <row r="2928" spans="1:8" x14ac:dyDescent="0.25">
      <c r="A2928">
        <v>7457</v>
      </c>
      <c r="B2928" t="s">
        <v>71</v>
      </c>
      <c r="C2928">
        <v>142</v>
      </c>
      <c r="D2928" s="404">
        <v>45007</v>
      </c>
      <c r="E2928" t="s">
        <v>3323</v>
      </c>
      <c r="F2928">
        <v>22.32</v>
      </c>
      <c r="H2928" t="s">
        <v>1183</v>
      </c>
    </row>
    <row r="2929" spans="1:8" x14ac:dyDescent="0.25">
      <c r="A2929">
        <v>7457</v>
      </c>
      <c r="B2929" t="s">
        <v>71</v>
      </c>
      <c r="C2929">
        <v>142</v>
      </c>
      <c r="D2929" s="404">
        <v>45170</v>
      </c>
      <c r="E2929" t="s">
        <v>3323</v>
      </c>
      <c r="F2929">
        <v>22.32</v>
      </c>
      <c r="H2929" t="s">
        <v>1183</v>
      </c>
    </row>
    <row r="2930" spans="1:8" x14ac:dyDescent="0.25">
      <c r="A2930">
        <v>7457</v>
      </c>
      <c r="B2930" t="s">
        <v>71</v>
      </c>
      <c r="C2930">
        <v>142</v>
      </c>
      <c r="D2930" s="404">
        <v>45012</v>
      </c>
      <c r="E2930" t="s">
        <v>3324</v>
      </c>
      <c r="F2930">
        <v>22.68</v>
      </c>
      <c r="H2930" t="s">
        <v>1183</v>
      </c>
    </row>
    <row r="2931" spans="1:8" x14ac:dyDescent="0.25">
      <c r="A2931">
        <v>7457</v>
      </c>
      <c r="B2931" t="s">
        <v>71</v>
      </c>
      <c r="C2931">
        <v>142</v>
      </c>
      <c r="D2931" s="404">
        <v>45181</v>
      </c>
      <c r="E2931" t="s">
        <v>3324</v>
      </c>
      <c r="F2931">
        <v>22.68</v>
      </c>
      <c r="H2931" t="s">
        <v>1183</v>
      </c>
    </row>
    <row r="2932" spans="1:8" x14ac:dyDescent="0.25">
      <c r="A2932">
        <v>7457</v>
      </c>
      <c r="B2932" t="s">
        <v>71</v>
      </c>
      <c r="C2932">
        <v>142</v>
      </c>
      <c r="D2932" s="404">
        <v>44987</v>
      </c>
      <c r="E2932" t="s">
        <v>3325</v>
      </c>
      <c r="F2932">
        <v>23.4</v>
      </c>
      <c r="H2932" t="s">
        <v>1183</v>
      </c>
    </row>
    <row r="2933" spans="1:8" x14ac:dyDescent="0.25">
      <c r="A2933">
        <v>7457</v>
      </c>
      <c r="B2933" t="s">
        <v>71</v>
      </c>
      <c r="C2933">
        <v>142</v>
      </c>
      <c r="D2933" s="404">
        <v>44999</v>
      </c>
      <c r="E2933" t="s">
        <v>3326</v>
      </c>
      <c r="F2933">
        <v>24.12</v>
      </c>
      <c r="H2933" t="s">
        <v>1183</v>
      </c>
    </row>
    <row r="2934" spans="1:8" x14ac:dyDescent="0.25">
      <c r="A2934">
        <v>7457</v>
      </c>
      <c r="B2934" t="s">
        <v>71</v>
      </c>
      <c r="C2934">
        <v>142</v>
      </c>
      <c r="D2934" s="404">
        <v>45006</v>
      </c>
      <c r="E2934" t="s">
        <v>3326</v>
      </c>
      <c r="F2934">
        <v>24.12</v>
      </c>
      <c r="H2934" t="s">
        <v>1183</v>
      </c>
    </row>
    <row r="2935" spans="1:8" x14ac:dyDescent="0.25">
      <c r="A2935">
        <v>7457</v>
      </c>
      <c r="B2935" t="s">
        <v>71</v>
      </c>
      <c r="C2935">
        <v>142</v>
      </c>
      <c r="D2935" s="404">
        <v>45016</v>
      </c>
      <c r="E2935" t="s">
        <v>3327</v>
      </c>
      <c r="F2935">
        <v>24.48</v>
      </c>
      <c r="H2935" t="s">
        <v>1183</v>
      </c>
    </row>
    <row r="2936" spans="1:8" x14ac:dyDescent="0.25">
      <c r="A2936">
        <v>7457</v>
      </c>
      <c r="B2936" t="s">
        <v>71</v>
      </c>
      <c r="C2936">
        <v>142</v>
      </c>
      <c r="D2936" s="404">
        <v>45005</v>
      </c>
      <c r="E2936" t="s">
        <v>3328</v>
      </c>
      <c r="F2936">
        <v>27</v>
      </c>
      <c r="H2936" t="s">
        <v>1183</v>
      </c>
    </row>
    <row r="2937" spans="1:8" x14ac:dyDescent="0.25">
      <c r="A2937">
        <v>7457</v>
      </c>
      <c r="B2937" t="s">
        <v>71</v>
      </c>
      <c r="C2937">
        <v>142</v>
      </c>
      <c r="D2937" s="404">
        <v>45013</v>
      </c>
      <c r="E2937" t="s">
        <v>3328</v>
      </c>
      <c r="F2937">
        <v>27</v>
      </c>
      <c r="H2937" t="s">
        <v>1183</v>
      </c>
    </row>
    <row r="2938" spans="1:8" x14ac:dyDescent="0.25">
      <c r="A2938">
        <v>7457</v>
      </c>
      <c r="B2938" t="s">
        <v>71</v>
      </c>
      <c r="C2938">
        <v>142</v>
      </c>
      <c r="D2938" s="404">
        <v>45182</v>
      </c>
      <c r="E2938" t="s">
        <v>3329</v>
      </c>
      <c r="F2938">
        <v>28.08</v>
      </c>
      <c r="H2938" t="s">
        <v>1183</v>
      </c>
    </row>
    <row r="2939" spans="1:8" x14ac:dyDescent="0.25">
      <c r="A2939">
        <v>7457</v>
      </c>
      <c r="B2939" t="s">
        <v>71</v>
      </c>
      <c r="C2939">
        <v>142</v>
      </c>
      <c r="D2939" s="404">
        <v>45183</v>
      </c>
      <c r="E2939" t="s">
        <v>3329</v>
      </c>
      <c r="F2939">
        <v>28.08</v>
      </c>
      <c r="H2939" t="s">
        <v>1183</v>
      </c>
    </row>
    <row r="2940" spans="1:8" x14ac:dyDescent="0.25">
      <c r="A2940">
        <v>7457</v>
      </c>
      <c r="B2940" t="s">
        <v>71</v>
      </c>
      <c r="C2940">
        <v>142</v>
      </c>
      <c r="D2940" s="404">
        <v>44994</v>
      </c>
      <c r="E2940" t="s">
        <v>3330</v>
      </c>
      <c r="F2940">
        <v>28.8</v>
      </c>
      <c r="H2940" t="s">
        <v>1183</v>
      </c>
    </row>
    <row r="2941" spans="1:8" x14ac:dyDescent="0.25">
      <c r="A2941">
        <v>7457</v>
      </c>
      <c r="B2941" t="s">
        <v>71</v>
      </c>
      <c r="C2941">
        <v>142</v>
      </c>
      <c r="D2941" s="404">
        <v>45001</v>
      </c>
      <c r="E2941" t="s">
        <v>3330</v>
      </c>
      <c r="F2941">
        <v>28.8</v>
      </c>
      <c r="H2941" t="s">
        <v>1183</v>
      </c>
    </row>
    <row r="2942" spans="1:8" x14ac:dyDescent="0.25">
      <c r="A2942">
        <v>7457</v>
      </c>
      <c r="B2942" t="s">
        <v>71</v>
      </c>
      <c r="C2942">
        <v>142</v>
      </c>
      <c r="D2942" s="404">
        <v>44994</v>
      </c>
      <c r="E2942" t="s">
        <v>3331</v>
      </c>
      <c r="F2942">
        <v>29.52</v>
      </c>
      <c r="H2942" t="s">
        <v>1183</v>
      </c>
    </row>
    <row r="2943" spans="1:8" x14ac:dyDescent="0.25">
      <c r="A2943">
        <v>7457</v>
      </c>
      <c r="B2943" t="s">
        <v>71</v>
      </c>
      <c r="C2943">
        <v>142</v>
      </c>
      <c r="D2943" s="404">
        <v>45009</v>
      </c>
      <c r="E2943" t="s">
        <v>3331</v>
      </c>
      <c r="F2943">
        <v>29.52</v>
      </c>
      <c r="H2943" t="s">
        <v>1183</v>
      </c>
    </row>
    <row r="2944" spans="1:8" x14ac:dyDescent="0.25">
      <c r="A2944">
        <v>7457</v>
      </c>
      <c r="B2944" t="s">
        <v>71</v>
      </c>
      <c r="C2944">
        <v>142</v>
      </c>
      <c r="D2944" s="404">
        <v>45007</v>
      </c>
      <c r="E2944" t="s">
        <v>3332</v>
      </c>
      <c r="F2944">
        <v>30.6</v>
      </c>
      <c r="H2944" t="s">
        <v>1183</v>
      </c>
    </row>
    <row r="2945" spans="1:8" x14ac:dyDescent="0.25">
      <c r="A2945">
        <v>7457</v>
      </c>
      <c r="B2945" t="s">
        <v>71</v>
      </c>
      <c r="C2945">
        <v>142</v>
      </c>
      <c r="D2945" s="404">
        <v>44994</v>
      </c>
      <c r="E2945" t="s">
        <v>3333</v>
      </c>
      <c r="F2945">
        <v>31.32</v>
      </c>
      <c r="H2945" t="s">
        <v>1183</v>
      </c>
    </row>
    <row r="2946" spans="1:8" x14ac:dyDescent="0.25">
      <c r="A2946">
        <v>7457</v>
      </c>
      <c r="B2946" t="s">
        <v>71</v>
      </c>
      <c r="C2946">
        <v>142</v>
      </c>
      <c r="D2946" s="404">
        <v>44998</v>
      </c>
      <c r="E2946" t="s">
        <v>3333</v>
      </c>
      <c r="F2946">
        <v>31.32</v>
      </c>
      <c r="H2946" t="s">
        <v>1183</v>
      </c>
    </row>
    <row r="2947" spans="1:8" x14ac:dyDescent="0.25">
      <c r="A2947">
        <v>7457</v>
      </c>
      <c r="B2947" t="s">
        <v>71</v>
      </c>
      <c r="C2947">
        <v>142</v>
      </c>
      <c r="D2947" s="404">
        <v>45169</v>
      </c>
      <c r="E2947" t="s">
        <v>3334</v>
      </c>
      <c r="F2947">
        <v>33.119999999999997</v>
      </c>
      <c r="H2947" t="s">
        <v>1183</v>
      </c>
    </row>
    <row r="2948" spans="1:8" x14ac:dyDescent="0.25">
      <c r="A2948">
        <v>7457</v>
      </c>
      <c r="B2948" t="s">
        <v>71</v>
      </c>
      <c r="C2948">
        <v>142</v>
      </c>
      <c r="D2948" s="404">
        <v>44986</v>
      </c>
      <c r="E2948" t="s">
        <v>3335</v>
      </c>
      <c r="F2948">
        <v>33.479999999999997</v>
      </c>
      <c r="H2948" t="s">
        <v>1183</v>
      </c>
    </row>
    <row r="2949" spans="1:8" x14ac:dyDescent="0.25">
      <c r="A2949">
        <v>7457</v>
      </c>
      <c r="B2949" t="s">
        <v>71</v>
      </c>
      <c r="C2949">
        <v>142</v>
      </c>
      <c r="D2949" s="404">
        <v>44999</v>
      </c>
      <c r="E2949" t="s">
        <v>3335</v>
      </c>
      <c r="F2949">
        <v>33.479999999999997</v>
      </c>
      <c r="H2949" t="s">
        <v>1183</v>
      </c>
    </row>
    <row r="2950" spans="1:8" x14ac:dyDescent="0.25">
      <c r="A2950">
        <v>7457</v>
      </c>
      <c r="B2950" t="s">
        <v>71</v>
      </c>
      <c r="C2950">
        <v>142</v>
      </c>
      <c r="D2950" s="404">
        <v>45000</v>
      </c>
      <c r="E2950" t="s">
        <v>3336</v>
      </c>
      <c r="F2950">
        <v>35.28</v>
      </c>
      <c r="H2950" t="s">
        <v>1183</v>
      </c>
    </row>
    <row r="2951" spans="1:8" x14ac:dyDescent="0.25">
      <c r="A2951">
        <v>7457</v>
      </c>
      <c r="B2951" t="s">
        <v>71</v>
      </c>
      <c r="C2951">
        <v>142</v>
      </c>
      <c r="D2951" s="404">
        <v>45008</v>
      </c>
      <c r="E2951" t="s">
        <v>3337</v>
      </c>
      <c r="F2951">
        <v>37.08</v>
      </c>
      <c r="H2951" t="s">
        <v>1183</v>
      </c>
    </row>
    <row r="2952" spans="1:8" x14ac:dyDescent="0.25">
      <c r="A2952">
        <v>7457</v>
      </c>
      <c r="B2952" t="s">
        <v>71</v>
      </c>
      <c r="C2952">
        <v>142</v>
      </c>
      <c r="D2952" s="404">
        <v>45181</v>
      </c>
      <c r="E2952" t="s">
        <v>3337</v>
      </c>
      <c r="F2952">
        <v>37.08</v>
      </c>
      <c r="H2952" t="s">
        <v>1183</v>
      </c>
    </row>
    <row r="2953" spans="1:8" x14ac:dyDescent="0.25">
      <c r="A2953">
        <v>7457</v>
      </c>
      <c r="B2953" t="s">
        <v>71</v>
      </c>
      <c r="C2953">
        <v>142</v>
      </c>
      <c r="D2953" s="404">
        <v>45169</v>
      </c>
      <c r="E2953" t="s">
        <v>3338</v>
      </c>
      <c r="F2953">
        <v>37.799999999999997</v>
      </c>
      <c r="H2953" t="s">
        <v>1183</v>
      </c>
    </row>
    <row r="2954" spans="1:8" x14ac:dyDescent="0.25">
      <c r="A2954">
        <v>7457</v>
      </c>
      <c r="B2954" t="s">
        <v>71</v>
      </c>
      <c r="C2954">
        <v>142</v>
      </c>
      <c r="D2954" s="404">
        <v>44993</v>
      </c>
      <c r="E2954" t="s">
        <v>3339</v>
      </c>
      <c r="F2954">
        <v>38.880000000000003</v>
      </c>
      <c r="H2954" t="s">
        <v>1183</v>
      </c>
    </row>
    <row r="2955" spans="1:8" x14ac:dyDescent="0.25">
      <c r="A2955">
        <v>7457</v>
      </c>
      <c r="B2955" t="s">
        <v>71</v>
      </c>
      <c r="C2955">
        <v>142</v>
      </c>
      <c r="D2955" s="404">
        <v>45016</v>
      </c>
      <c r="E2955" t="s">
        <v>3340</v>
      </c>
      <c r="F2955">
        <v>40.32</v>
      </c>
      <c r="H2955" t="s">
        <v>1183</v>
      </c>
    </row>
    <row r="2956" spans="1:8" x14ac:dyDescent="0.25">
      <c r="A2956">
        <v>7457</v>
      </c>
      <c r="B2956" t="s">
        <v>71</v>
      </c>
      <c r="C2956">
        <v>142</v>
      </c>
      <c r="D2956" s="404">
        <v>45169</v>
      </c>
      <c r="E2956" t="s">
        <v>3340</v>
      </c>
      <c r="F2956">
        <v>40.32</v>
      </c>
      <c r="H2956" t="s">
        <v>1183</v>
      </c>
    </row>
    <row r="2957" spans="1:8" x14ac:dyDescent="0.25">
      <c r="A2957">
        <v>7457</v>
      </c>
      <c r="B2957" t="s">
        <v>71</v>
      </c>
      <c r="C2957">
        <v>142</v>
      </c>
      <c r="D2957" s="404">
        <v>45013</v>
      </c>
      <c r="E2957" t="s">
        <v>3341</v>
      </c>
      <c r="F2957">
        <v>42.12</v>
      </c>
      <c r="H2957" t="s">
        <v>1183</v>
      </c>
    </row>
    <row r="2958" spans="1:8" x14ac:dyDescent="0.25">
      <c r="A2958">
        <v>7457</v>
      </c>
      <c r="B2958" t="s">
        <v>71</v>
      </c>
      <c r="C2958">
        <v>142</v>
      </c>
      <c r="D2958" s="404">
        <v>45006</v>
      </c>
      <c r="E2958" t="s">
        <v>3342</v>
      </c>
      <c r="F2958">
        <v>43.2</v>
      </c>
      <c r="H2958" t="s">
        <v>1183</v>
      </c>
    </row>
    <row r="2959" spans="1:8" x14ac:dyDescent="0.25">
      <c r="A2959">
        <v>7457</v>
      </c>
      <c r="B2959" t="s">
        <v>71</v>
      </c>
      <c r="C2959">
        <v>142</v>
      </c>
      <c r="D2959" s="404">
        <v>44993</v>
      </c>
      <c r="E2959" t="s">
        <v>3343</v>
      </c>
      <c r="F2959">
        <v>44.28</v>
      </c>
      <c r="H2959" t="s">
        <v>1183</v>
      </c>
    </row>
    <row r="2960" spans="1:8" x14ac:dyDescent="0.25">
      <c r="A2960">
        <v>7457</v>
      </c>
      <c r="B2960" t="s">
        <v>71</v>
      </c>
      <c r="C2960">
        <v>142</v>
      </c>
      <c r="D2960" s="404">
        <v>44992</v>
      </c>
      <c r="E2960" t="s">
        <v>3344</v>
      </c>
      <c r="F2960">
        <v>45</v>
      </c>
      <c r="H2960" t="s">
        <v>1183</v>
      </c>
    </row>
    <row r="2961" spans="1:8" x14ac:dyDescent="0.25">
      <c r="A2961">
        <v>7457</v>
      </c>
      <c r="B2961" t="s">
        <v>71</v>
      </c>
      <c r="C2961">
        <v>142</v>
      </c>
      <c r="D2961" s="404">
        <v>45180</v>
      </c>
      <c r="E2961" t="s">
        <v>3344</v>
      </c>
      <c r="F2961">
        <v>45</v>
      </c>
      <c r="H2961" t="s">
        <v>1183</v>
      </c>
    </row>
    <row r="2962" spans="1:8" x14ac:dyDescent="0.25">
      <c r="A2962">
        <v>7457</v>
      </c>
      <c r="B2962" t="s">
        <v>71</v>
      </c>
      <c r="C2962">
        <v>142</v>
      </c>
      <c r="D2962" s="404">
        <v>45016</v>
      </c>
      <c r="E2962" t="s">
        <v>3345</v>
      </c>
      <c r="F2962">
        <v>45.72</v>
      </c>
      <c r="H2962" t="s">
        <v>1183</v>
      </c>
    </row>
    <row r="2963" spans="1:8" x14ac:dyDescent="0.25">
      <c r="A2963">
        <v>7457</v>
      </c>
      <c r="B2963" t="s">
        <v>71</v>
      </c>
      <c r="C2963">
        <v>142</v>
      </c>
      <c r="D2963" s="404">
        <v>44986</v>
      </c>
      <c r="E2963" t="s">
        <v>3346</v>
      </c>
      <c r="F2963">
        <v>46.08</v>
      </c>
      <c r="H2963" t="s">
        <v>1183</v>
      </c>
    </row>
    <row r="2964" spans="1:8" x14ac:dyDescent="0.25">
      <c r="A2964">
        <v>7457</v>
      </c>
      <c r="B2964" t="s">
        <v>71</v>
      </c>
      <c r="C2964">
        <v>142</v>
      </c>
      <c r="D2964" s="404">
        <v>45015</v>
      </c>
      <c r="E2964" t="s">
        <v>3346</v>
      </c>
      <c r="F2964">
        <v>46.08</v>
      </c>
      <c r="H2964" t="s">
        <v>1183</v>
      </c>
    </row>
    <row r="2965" spans="1:8" x14ac:dyDescent="0.25">
      <c r="A2965">
        <v>7457</v>
      </c>
      <c r="B2965" t="s">
        <v>71</v>
      </c>
      <c r="C2965">
        <v>142</v>
      </c>
      <c r="D2965" s="404">
        <v>45000</v>
      </c>
      <c r="E2965" t="s">
        <v>3347</v>
      </c>
      <c r="F2965">
        <v>49.32</v>
      </c>
      <c r="H2965" t="s">
        <v>1183</v>
      </c>
    </row>
    <row r="2966" spans="1:8" x14ac:dyDescent="0.25">
      <c r="A2966">
        <v>7457</v>
      </c>
      <c r="B2966" t="s">
        <v>71</v>
      </c>
      <c r="C2966">
        <v>142</v>
      </c>
      <c r="D2966" s="404">
        <v>45170</v>
      </c>
      <c r="E2966" t="s">
        <v>3348</v>
      </c>
      <c r="F2966">
        <v>51.48</v>
      </c>
      <c r="H2966" t="s">
        <v>1183</v>
      </c>
    </row>
    <row r="2967" spans="1:8" x14ac:dyDescent="0.25">
      <c r="A2967">
        <v>7457</v>
      </c>
      <c r="B2967" t="s">
        <v>71</v>
      </c>
      <c r="C2967">
        <v>142</v>
      </c>
      <c r="D2967" s="404">
        <v>45181</v>
      </c>
      <c r="E2967" t="s">
        <v>3349</v>
      </c>
      <c r="F2967">
        <v>52.2</v>
      </c>
      <c r="H2967" t="s">
        <v>1183</v>
      </c>
    </row>
    <row r="2968" spans="1:8" x14ac:dyDescent="0.25">
      <c r="A2968">
        <v>7457</v>
      </c>
      <c r="B2968" t="s">
        <v>71</v>
      </c>
      <c r="C2968">
        <v>142</v>
      </c>
      <c r="D2968" s="404">
        <v>44994</v>
      </c>
      <c r="E2968" t="s">
        <v>3350</v>
      </c>
      <c r="F2968">
        <v>52.92</v>
      </c>
      <c r="H2968" t="s">
        <v>1183</v>
      </c>
    </row>
    <row r="2969" spans="1:8" x14ac:dyDescent="0.25">
      <c r="A2969">
        <v>7457</v>
      </c>
      <c r="B2969" t="s">
        <v>71</v>
      </c>
      <c r="C2969">
        <v>142</v>
      </c>
      <c r="D2969" s="404">
        <v>45181</v>
      </c>
      <c r="E2969" t="s">
        <v>3350</v>
      </c>
      <c r="F2969">
        <v>52.92</v>
      </c>
      <c r="H2969" t="s">
        <v>1183</v>
      </c>
    </row>
    <row r="2970" spans="1:8" x14ac:dyDescent="0.25">
      <c r="A2970">
        <v>7457</v>
      </c>
      <c r="B2970" t="s">
        <v>71</v>
      </c>
      <c r="C2970">
        <v>142</v>
      </c>
      <c r="D2970" s="404">
        <v>45169</v>
      </c>
      <c r="E2970" t="s">
        <v>3351</v>
      </c>
      <c r="F2970">
        <v>53.28</v>
      </c>
      <c r="H2970" t="s">
        <v>1183</v>
      </c>
    </row>
    <row r="2971" spans="1:8" x14ac:dyDescent="0.25">
      <c r="A2971">
        <v>7457</v>
      </c>
      <c r="B2971" t="s">
        <v>71</v>
      </c>
      <c r="C2971">
        <v>142</v>
      </c>
      <c r="D2971" s="404">
        <v>45008</v>
      </c>
      <c r="E2971" t="s">
        <v>3352</v>
      </c>
      <c r="F2971">
        <v>56.52</v>
      </c>
      <c r="H2971" t="s">
        <v>1183</v>
      </c>
    </row>
    <row r="2972" spans="1:8" x14ac:dyDescent="0.25">
      <c r="A2972">
        <v>7457</v>
      </c>
      <c r="B2972" t="s">
        <v>71</v>
      </c>
      <c r="C2972">
        <v>142</v>
      </c>
      <c r="D2972" s="404">
        <v>45182</v>
      </c>
      <c r="E2972" t="s">
        <v>3352</v>
      </c>
      <c r="F2972">
        <v>56.52</v>
      </c>
      <c r="H2972" t="s">
        <v>1183</v>
      </c>
    </row>
    <row r="2973" spans="1:8" x14ac:dyDescent="0.25">
      <c r="A2973">
        <v>7457</v>
      </c>
      <c r="B2973" t="s">
        <v>71</v>
      </c>
      <c r="C2973">
        <v>142</v>
      </c>
      <c r="D2973" s="404">
        <v>44999</v>
      </c>
      <c r="E2973" t="s">
        <v>3353</v>
      </c>
      <c r="F2973">
        <v>58.32</v>
      </c>
      <c r="H2973" t="s">
        <v>1183</v>
      </c>
    </row>
    <row r="2974" spans="1:8" x14ac:dyDescent="0.25">
      <c r="A2974">
        <v>7457</v>
      </c>
      <c r="B2974" t="s">
        <v>71</v>
      </c>
      <c r="C2974">
        <v>142</v>
      </c>
      <c r="D2974" s="404">
        <v>45013</v>
      </c>
      <c r="E2974" t="s">
        <v>3353</v>
      </c>
      <c r="F2974">
        <v>58.32</v>
      </c>
      <c r="H2974" t="s">
        <v>1183</v>
      </c>
    </row>
    <row r="2975" spans="1:8" x14ac:dyDescent="0.25">
      <c r="A2975">
        <v>7457</v>
      </c>
      <c r="B2975" t="s">
        <v>71</v>
      </c>
      <c r="C2975">
        <v>142</v>
      </c>
      <c r="D2975" s="404">
        <v>44987</v>
      </c>
      <c r="E2975" t="s">
        <v>3354</v>
      </c>
      <c r="F2975">
        <v>63</v>
      </c>
      <c r="H2975" t="s">
        <v>1183</v>
      </c>
    </row>
    <row r="2976" spans="1:8" x14ac:dyDescent="0.25">
      <c r="A2976">
        <v>7457</v>
      </c>
      <c r="B2976" t="s">
        <v>71</v>
      </c>
      <c r="C2976">
        <v>142</v>
      </c>
      <c r="D2976" s="404">
        <v>44988</v>
      </c>
      <c r="E2976" t="s">
        <v>3355</v>
      </c>
      <c r="F2976">
        <v>67.680000000000007</v>
      </c>
      <c r="H2976" t="s">
        <v>1183</v>
      </c>
    </row>
    <row r="2977" spans="1:8" x14ac:dyDescent="0.25">
      <c r="A2977">
        <v>7457</v>
      </c>
      <c r="B2977" t="s">
        <v>71</v>
      </c>
      <c r="C2977">
        <v>142</v>
      </c>
      <c r="D2977" s="404">
        <v>44992</v>
      </c>
      <c r="E2977" t="s">
        <v>3356</v>
      </c>
      <c r="F2977">
        <v>74.52</v>
      </c>
      <c r="H2977" t="s">
        <v>1183</v>
      </c>
    </row>
    <row r="2978" spans="1:8" x14ac:dyDescent="0.25">
      <c r="A2978">
        <v>7457</v>
      </c>
      <c r="B2978" t="s">
        <v>71</v>
      </c>
      <c r="C2978">
        <v>142</v>
      </c>
      <c r="D2978" s="404">
        <v>44993</v>
      </c>
      <c r="E2978" t="s">
        <v>3357</v>
      </c>
      <c r="F2978">
        <v>76.680000000000007</v>
      </c>
      <c r="H2978" t="s">
        <v>1183</v>
      </c>
    </row>
    <row r="2979" spans="1:8" x14ac:dyDescent="0.25">
      <c r="A2979">
        <v>7457</v>
      </c>
      <c r="B2979" t="s">
        <v>71</v>
      </c>
      <c r="C2979">
        <v>142</v>
      </c>
      <c r="D2979" s="404">
        <v>45002</v>
      </c>
      <c r="E2979" t="s">
        <v>3358</v>
      </c>
      <c r="F2979">
        <v>81.72</v>
      </c>
      <c r="H2979" t="s">
        <v>1183</v>
      </c>
    </row>
    <row r="2980" spans="1:8" x14ac:dyDescent="0.25">
      <c r="A2980">
        <v>7457</v>
      </c>
      <c r="B2980" t="s">
        <v>71</v>
      </c>
      <c r="C2980">
        <v>142</v>
      </c>
      <c r="D2980" s="404">
        <v>44992</v>
      </c>
      <c r="E2980" t="s">
        <v>3359</v>
      </c>
      <c r="F2980">
        <v>84.6</v>
      </c>
      <c r="H2980" t="s">
        <v>1183</v>
      </c>
    </row>
    <row r="2981" spans="1:8" x14ac:dyDescent="0.25">
      <c r="A2981">
        <v>7457</v>
      </c>
      <c r="B2981" t="s">
        <v>71</v>
      </c>
      <c r="C2981">
        <v>142</v>
      </c>
      <c r="D2981" s="404">
        <v>45169</v>
      </c>
      <c r="E2981" t="s">
        <v>3360</v>
      </c>
      <c r="F2981">
        <v>85.68</v>
      </c>
      <c r="H2981" t="s">
        <v>1183</v>
      </c>
    </row>
    <row r="2982" spans="1:8" x14ac:dyDescent="0.25">
      <c r="A2982">
        <v>7457</v>
      </c>
      <c r="B2982" t="s">
        <v>71</v>
      </c>
      <c r="C2982">
        <v>142</v>
      </c>
      <c r="D2982" s="404">
        <v>45000</v>
      </c>
      <c r="E2982" t="s">
        <v>3361</v>
      </c>
      <c r="F2982">
        <v>89.28</v>
      </c>
      <c r="H2982" t="s">
        <v>1183</v>
      </c>
    </row>
    <row r="2983" spans="1:8" x14ac:dyDescent="0.25">
      <c r="A2983">
        <v>7457</v>
      </c>
      <c r="B2983" t="s">
        <v>71</v>
      </c>
      <c r="C2983">
        <v>142</v>
      </c>
      <c r="D2983" s="404">
        <v>44991</v>
      </c>
      <c r="E2983" t="s">
        <v>3362</v>
      </c>
      <c r="F2983">
        <v>97.2</v>
      </c>
      <c r="H2983" t="s">
        <v>1183</v>
      </c>
    </row>
    <row r="2984" spans="1:8" x14ac:dyDescent="0.25">
      <c r="A2984">
        <v>7457</v>
      </c>
      <c r="B2984" t="s">
        <v>71</v>
      </c>
      <c r="C2984">
        <v>142</v>
      </c>
      <c r="D2984" s="404">
        <v>45012</v>
      </c>
      <c r="E2984" t="s">
        <v>3363</v>
      </c>
      <c r="F2984">
        <v>99</v>
      </c>
      <c r="H2984" t="s">
        <v>1183</v>
      </c>
    </row>
    <row r="2985" spans="1:8" x14ac:dyDescent="0.25">
      <c r="A2985">
        <v>7457</v>
      </c>
      <c r="B2985" t="s">
        <v>71</v>
      </c>
      <c r="C2985">
        <v>142</v>
      </c>
      <c r="D2985" s="404">
        <v>45183</v>
      </c>
      <c r="E2985" t="s">
        <v>3364</v>
      </c>
      <c r="F2985">
        <v>164.52</v>
      </c>
      <c r="H2985" t="s">
        <v>1183</v>
      </c>
    </row>
    <row r="2986" spans="1:8" x14ac:dyDescent="0.25">
      <c r="A2986">
        <v>7457</v>
      </c>
      <c r="B2986" t="s">
        <v>71</v>
      </c>
      <c r="C2986">
        <v>240</v>
      </c>
      <c r="D2986" s="404">
        <v>45008</v>
      </c>
      <c r="E2986" t="s">
        <v>3365</v>
      </c>
      <c r="F2986">
        <v>0.52</v>
      </c>
      <c r="H2986" t="s">
        <v>1183</v>
      </c>
    </row>
    <row r="2987" spans="1:8" x14ac:dyDescent="0.25">
      <c r="A2987">
        <v>7457</v>
      </c>
      <c r="B2987" t="s">
        <v>71</v>
      </c>
      <c r="C2987">
        <v>240</v>
      </c>
      <c r="D2987" s="404">
        <v>45009</v>
      </c>
      <c r="E2987" t="s">
        <v>3365</v>
      </c>
      <c r="F2987">
        <v>0.52</v>
      </c>
      <c r="H2987" t="s">
        <v>1183</v>
      </c>
    </row>
    <row r="2988" spans="1:8" x14ac:dyDescent="0.25">
      <c r="A2988">
        <v>7457</v>
      </c>
      <c r="B2988" t="s">
        <v>71</v>
      </c>
      <c r="C2988">
        <v>240</v>
      </c>
      <c r="D2988" s="404">
        <v>45042</v>
      </c>
      <c r="E2988" t="s">
        <v>3365</v>
      </c>
      <c r="F2988">
        <v>0.52</v>
      </c>
      <c r="H2988" t="s">
        <v>1183</v>
      </c>
    </row>
    <row r="2989" spans="1:8" x14ac:dyDescent="0.25">
      <c r="A2989">
        <v>7457</v>
      </c>
      <c r="B2989" t="s">
        <v>71</v>
      </c>
      <c r="C2989">
        <v>240</v>
      </c>
      <c r="D2989" s="404">
        <v>45051</v>
      </c>
      <c r="E2989" t="s">
        <v>3365</v>
      </c>
      <c r="F2989">
        <v>0.52</v>
      </c>
      <c r="H2989" t="s">
        <v>1183</v>
      </c>
    </row>
    <row r="2990" spans="1:8" x14ac:dyDescent="0.25">
      <c r="A2990">
        <v>7457</v>
      </c>
      <c r="B2990" t="s">
        <v>71</v>
      </c>
      <c r="C2990">
        <v>240</v>
      </c>
      <c r="D2990" s="404">
        <v>45057</v>
      </c>
      <c r="E2990" t="s">
        <v>3365</v>
      </c>
      <c r="F2990">
        <v>0.52</v>
      </c>
      <c r="H2990" t="s">
        <v>1183</v>
      </c>
    </row>
    <row r="2991" spans="1:8" x14ac:dyDescent="0.25">
      <c r="A2991">
        <v>7457</v>
      </c>
      <c r="B2991" t="s">
        <v>71</v>
      </c>
      <c r="C2991">
        <v>240</v>
      </c>
      <c r="D2991" s="404">
        <v>45064</v>
      </c>
      <c r="E2991" t="s">
        <v>3365</v>
      </c>
      <c r="F2991">
        <v>0.52</v>
      </c>
      <c r="H2991" t="s">
        <v>1183</v>
      </c>
    </row>
    <row r="2992" spans="1:8" x14ac:dyDescent="0.25">
      <c r="A2992">
        <v>7457</v>
      </c>
      <c r="B2992" t="s">
        <v>71</v>
      </c>
      <c r="C2992">
        <v>240</v>
      </c>
      <c r="D2992" s="404">
        <v>45075</v>
      </c>
      <c r="E2992" t="s">
        <v>3365</v>
      </c>
      <c r="F2992">
        <v>0.52</v>
      </c>
      <c r="H2992" t="s">
        <v>1183</v>
      </c>
    </row>
    <row r="2993" spans="1:8" x14ac:dyDescent="0.25">
      <c r="A2993">
        <v>7457</v>
      </c>
      <c r="B2993" t="s">
        <v>71</v>
      </c>
      <c r="C2993">
        <v>240</v>
      </c>
      <c r="D2993" s="404">
        <v>45101</v>
      </c>
      <c r="E2993" t="s">
        <v>3365</v>
      </c>
      <c r="F2993">
        <v>0.52</v>
      </c>
      <c r="H2993" t="s">
        <v>1183</v>
      </c>
    </row>
    <row r="2994" spans="1:8" x14ac:dyDescent="0.25">
      <c r="A2994">
        <v>7457</v>
      </c>
      <c r="B2994" t="s">
        <v>71</v>
      </c>
      <c r="C2994">
        <v>240</v>
      </c>
      <c r="D2994" s="404">
        <v>45114</v>
      </c>
      <c r="E2994" t="s">
        <v>3365</v>
      </c>
      <c r="F2994">
        <v>0.52</v>
      </c>
      <c r="H2994" t="s">
        <v>1183</v>
      </c>
    </row>
    <row r="2995" spans="1:8" x14ac:dyDescent="0.25">
      <c r="A2995">
        <v>7457</v>
      </c>
      <c r="B2995" t="s">
        <v>71</v>
      </c>
      <c r="C2995">
        <v>240</v>
      </c>
      <c r="D2995" s="404">
        <v>45126</v>
      </c>
      <c r="E2995" t="s">
        <v>3365</v>
      </c>
      <c r="F2995">
        <v>0.52</v>
      </c>
      <c r="H2995" t="s">
        <v>1183</v>
      </c>
    </row>
    <row r="2996" spans="1:8" x14ac:dyDescent="0.25">
      <c r="A2996">
        <v>7457</v>
      </c>
      <c r="B2996" t="s">
        <v>71</v>
      </c>
      <c r="C2996">
        <v>240</v>
      </c>
      <c r="D2996" s="404">
        <v>45148</v>
      </c>
      <c r="E2996" t="s">
        <v>3365</v>
      </c>
      <c r="F2996">
        <v>0.52</v>
      </c>
      <c r="H2996" t="s">
        <v>1183</v>
      </c>
    </row>
    <row r="2997" spans="1:8" x14ac:dyDescent="0.25">
      <c r="A2997">
        <v>7457</v>
      </c>
      <c r="B2997" t="s">
        <v>71</v>
      </c>
      <c r="C2997">
        <v>240</v>
      </c>
      <c r="D2997" s="404">
        <v>45159</v>
      </c>
      <c r="E2997" t="s">
        <v>3365</v>
      </c>
      <c r="F2997">
        <v>0.52</v>
      </c>
      <c r="H2997" t="s">
        <v>1183</v>
      </c>
    </row>
    <row r="2998" spans="1:8" x14ac:dyDescent="0.25">
      <c r="A2998">
        <v>7457</v>
      </c>
      <c r="B2998" t="s">
        <v>71</v>
      </c>
      <c r="C2998">
        <v>240</v>
      </c>
      <c r="D2998" s="404">
        <v>45176</v>
      </c>
      <c r="E2998" t="s">
        <v>3365</v>
      </c>
      <c r="F2998">
        <v>0.52</v>
      </c>
      <c r="H2998" t="s">
        <v>1183</v>
      </c>
    </row>
    <row r="2999" spans="1:8" x14ac:dyDescent="0.25">
      <c r="A2999">
        <v>7457</v>
      </c>
      <c r="B2999" t="s">
        <v>71</v>
      </c>
      <c r="C2999">
        <v>240</v>
      </c>
      <c r="D2999" s="404">
        <v>45177</v>
      </c>
      <c r="E2999" t="s">
        <v>3365</v>
      </c>
      <c r="F2999">
        <v>0.52</v>
      </c>
      <c r="H2999" t="s">
        <v>1183</v>
      </c>
    </row>
    <row r="3000" spans="1:8" x14ac:dyDescent="0.25">
      <c r="A3000">
        <v>7457</v>
      </c>
      <c r="B3000" t="s">
        <v>71</v>
      </c>
      <c r="C3000">
        <v>240</v>
      </c>
      <c r="D3000" s="404">
        <v>44986</v>
      </c>
      <c r="E3000" t="s">
        <v>3366</v>
      </c>
      <c r="F3000">
        <v>0.78</v>
      </c>
      <c r="H3000" t="s">
        <v>1183</v>
      </c>
    </row>
    <row r="3001" spans="1:8" x14ac:dyDescent="0.25">
      <c r="A3001">
        <v>7457</v>
      </c>
      <c r="B3001" t="s">
        <v>71</v>
      </c>
      <c r="C3001">
        <v>240</v>
      </c>
      <c r="D3001" s="404">
        <v>45002</v>
      </c>
      <c r="E3001" t="s">
        <v>3366</v>
      </c>
      <c r="F3001">
        <v>0.78</v>
      </c>
      <c r="H3001" t="s">
        <v>1183</v>
      </c>
    </row>
    <row r="3002" spans="1:8" x14ac:dyDescent="0.25">
      <c r="A3002">
        <v>7457</v>
      </c>
      <c r="B3002" t="s">
        <v>71</v>
      </c>
      <c r="C3002">
        <v>240</v>
      </c>
      <c r="D3002" s="404">
        <v>45019</v>
      </c>
      <c r="E3002" t="s">
        <v>3366</v>
      </c>
      <c r="F3002">
        <v>0.78</v>
      </c>
      <c r="H3002" t="s">
        <v>1183</v>
      </c>
    </row>
    <row r="3003" spans="1:8" x14ac:dyDescent="0.25">
      <c r="A3003">
        <v>7457</v>
      </c>
      <c r="B3003" t="s">
        <v>71</v>
      </c>
      <c r="C3003">
        <v>240</v>
      </c>
      <c r="D3003" s="404">
        <v>45022</v>
      </c>
      <c r="E3003" t="s">
        <v>3366</v>
      </c>
      <c r="F3003">
        <v>0.78</v>
      </c>
      <c r="H3003" t="s">
        <v>1183</v>
      </c>
    </row>
    <row r="3004" spans="1:8" x14ac:dyDescent="0.25">
      <c r="A3004">
        <v>7457</v>
      </c>
      <c r="B3004" t="s">
        <v>71</v>
      </c>
      <c r="C3004">
        <v>240</v>
      </c>
      <c r="D3004" s="404">
        <v>45042</v>
      </c>
      <c r="E3004" t="s">
        <v>3366</v>
      </c>
      <c r="F3004">
        <v>0.78</v>
      </c>
      <c r="H3004" t="s">
        <v>1183</v>
      </c>
    </row>
    <row r="3005" spans="1:8" x14ac:dyDescent="0.25">
      <c r="A3005">
        <v>7457</v>
      </c>
      <c r="B3005" t="s">
        <v>71</v>
      </c>
      <c r="C3005">
        <v>240</v>
      </c>
      <c r="D3005" s="404">
        <v>45085</v>
      </c>
      <c r="E3005" t="s">
        <v>3366</v>
      </c>
      <c r="F3005">
        <v>0.78</v>
      </c>
      <c r="H3005" t="s">
        <v>1183</v>
      </c>
    </row>
    <row r="3006" spans="1:8" x14ac:dyDescent="0.25">
      <c r="A3006">
        <v>7457</v>
      </c>
      <c r="B3006" t="s">
        <v>71</v>
      </c>
      <c r="C3006">
        <v>240</v>
      </c>
      <c r="D3006" s="404">
        <v>45120</v>
      </c>
      <c r="E3006" t="s">
        <v>3366</v>
      </c>
      <c r="F3006">
        <v>0.78</v>
      </c>
      <c r="H3006" t="s">
        <v>1183</v>
      </c>
    </row>
    <row r="3007" spans="1:8" x14ac:dyDescent="0.25">
      <c r="A3007">
        <v>7457</v>
      </c>
      <c r="B3007" t="s">
        <v>71</v>
      </c>
      <c r="C3007">
        <v>240</v>
      </c>
      <c r="D3007" s="404">
        <v>45120</v>
      </c>
      <c r="E3007" t="s">
        <v>3366</v>
      </c>
      <c r="F3007">
        <v>0.78</v>
      </c>
      <c r="H3007" t="s">
        <v>1183</v>
      </c>
    </row>
    <row r="3008" spans="1:8" x14ac:dyDescent="0.25">
      <c r="A3008">
        <v>7457</v>
      </c>
      <c r="B3008" t="s">
        <v>71</v>
      </c>
      <c r="C3008">
        <v>240</v>
      </c>
      <c r="D3008" s="404">
        <v>45124</v>
      </c>
      <c r="E3008" t="s">
        <v>3366</v>
      </c>
      <c r="F3008">
        <v>0.78</v>
      </c>
      <c r="H3008" t="s">
        <v>1183</v>
      </c>
    </row>
    <row r="3009" spans="1:8" x14ac:dyDescent="0.25">
      <c r="A3009">
        <v>7457</v>
      </c>
      <c r="B3009" t="s">
        <v>71</v>
      </c>
      <c r="C3009">
        <v>240</v>
      </c>
      <c r="D3009" s="404">
        <v>45131</v>
      </c>
      <c r="E3009" t="s">
        <v>3366</v>
      </c>
      <c r="F3009">
        <v>0.78</v>
      </c>
      <c r="H3009" t="s">
        <v>1183</v>
      </c>
    </row>
    <row r="3010" spans="1:8" x14ac:dyDescent="0.25">
      <c r="A3010">
        <v>7457</v>
      </c>
      <c r="B3010" t="s">
        <v>71</v>
      </c>
      <c r="C3010">
        <v>240</v>
      </c>
      <c r="D3010" s="404">
        <v>45133</v>
      </c>
      <c r="E3010" t="s">
        <v>3366</v>
      </c>
      <c r="F3010">
        <v>0.78</v>
      </c>
      <c r="H3010" t="s">
        <v>1183</v>
      </c>
    </row>
    <row r="3011" spans="1:8" x14ac:dyDescent="0.25">
      <c r="A3011">
        <v>7457</v>
      </c>
      <c r="B3011" t="s">
        <v>71</v>
      </c>
      <c r="C3011">
        <v>240</v>
      </c>
      <c r="D3011" s="404">
        <v>45141</v>
      </c>
      <c r="E3011" t="s">
        <v>3366</v>
      </c>
      <c r="F3011">
        <v>0.78</v>
      </c>
      <c r="H3011" t="s">
        <v>1183</v>
      </c>
    </row>
    <row r="3012" spans="1:8" x14ac:dyDescent="0.25">
      <c r="A3012">
        <v>7457</v>
      </c>
      <c r="B3012" t="s">
        <v>71</v>
      </c>
      <c r="C3012">
        <v>240</v>
      </c>
      <c r="D3012" s="404">
        <v>45155</v>
      </c>
      <c r="E3012" t="s">
        <v>3366</v>
      </c>
      <c r="F3012">
        <v>0.78</v>
      </c>
      <c r="H3012" t="s">
        <v>1183</v>
      </c>
    </row>
    <row r="3013" spans="1:8" x14ac:dyDescent="0.25">
      <c r="A3013">
        <v>7457</v>
      </c>
      <c r="B3013" t="s">
        <v>71</v>
      </c>
      <c r="C3013">
        <v>240</v>
      </c>
      <c r="D3013" s="404">
        <v>45159</v>
      </c>
      <c r="E3013" t="s">
        <v>3366</v>
      </c>
      <c r="F3013">
        <v>0.78</v>
      </c>
      <c r="H3013" t="s">
        <v>1183</v>
      </c>
    </row>
    <row r="3014" spans="1:8" x14ac:dyDescent="0.25">
      <c r="A3014">
        <v>7457</v>
      </c>
      <c r="B3014" t="s">
        <v>71</v>
      </c>
      <c r="C3014">
        <v>240</v>
      </c>
      <c r="D3014" s="404">
        <v>45187</v>
      </c>
      <c r="E3014" t="s">
        <v>3366</v>
      </c>
      <c r="F3014">
        <v>0.78</v>
      </c>
      <c r="H3014" t="s">
        <v>1183</v>
      </c>
    </row>
    <row r="3015" spans="1:8" x14ac:dyDescent="0.25">
      <c r="A3015">
        <v>7457</v>
      </c>
      <c r="B3015" t="s">
        <v>71</v>
      </c>
      <c r="C3015">
        <v>240</v>
      </c>
      <c r="D3015" s="404">
        <v>45189</v>
      </c>
      <c r="E3015" t="s">
        <v>3366</v>
      </c>
      <c r="F3015">
        <v>0.78</v>
      </c>
      <c r="H3015" t="s">
        <v>1183</v>
      </c>
    </row>
    <row r="3016" spans="1:8" x14ac:dyDescent="0.25">
      <c r="A3016">
        <v>7457</v>
      </c>
      <c r="B3016" t="s">
        <v>71</v>
      </c>
      <c r="C3016">
        <v>240</v>
      </c>
      <c r="D3016" s="404">
        <v>44987</v>
      </c>
      <c r="E3016" t="s">
        <v>3367</v>
      </c>
      <c r="F3016">
        <v>1.3</v>
      </c>
      <c r="H3016" t="s">
        <v>1183</v>
      </c>
    </row>
    <row r="3017" spans="1:8" x14ac:dyDescent="0.25">
      <c r="A3017">
        <v>7457</v>
      </c>
      <c r="B3017" t="s">
        <v>71</v>
      </c>
      <c r="C3017">
        <v>240</v>
      </c>
      <c r="D3017" s="404">
        <v>44994</v>
      </c>
      <c r="E3017" t="s">
        <v>3367</v>
      </c>
      <c r="F3017">
        <v>1.3</v>
      </c>
      <c r="H3017" t="s">
        <v>1183</v>
      </c>
    </row>
    <row r="3018" spans="1:8" x14ac:dyDescent="0.25">
      <c r="A3018">
        <v>7457</v>
      </c>
      <c r="B3018" t="s">
        <v>71</v>
      </c>
      <c r="C3018">
        <v>240</v>
      </c>
      <c r="D3018" s="404">
        <v>45008</v>
      </c>
      <c r="E3018" t="s">
        <v>3367</v>
      </c>
      <c r="F3018">
        <v>1.3</v>
      </c>
      <c r="H3018" t="s">
        <v>1183</v>
      </c>
    </row>
    <row r="3019" spans="1:8" x14ac:dyDescent="0.25">
      <c r="A3019">
        <v>7457</v>
      </c>
      <c r="B3019" t="s">
        <v>71</v>
      </c>
      <c r="C3019">
        <v>240</v>
      </c>
      <c r="D3019" s="404">
        <v>45028</v>
      </c>
      <c r="E3019" t="s">
        <v>3367</v>
      </c>
      <c r="F3019">
        <v>1.3</v>
      </c>
      <c r="H3019" t="s">
        <v>1183</v>
      </c>
    </row>
    <row r="3020" spans="1:8" x14ac:dyDescent="0.25">
      <c r="A3020">
        <v>7457</v>
      </c>
      <c r="B3020" t="s">
        <v>71</v>
      </c>
      <c r="C3020">
        <v>240</v>
      </c>
      <c r="D3020" s="404">
        <v>45040</v>
      </c>
      <c r="E3020" t="s">
        <v>3367</v>
      </c>
      <c r="F3020">
        <v>1.3</v>
      </c>
      <c r="H3020" t="s">
        <v>1183</v>
      </c>
    </row>
    <row r="3021" spans="1:8" x14ac:dyDescent="0.25">
      <c r="A3021">
        <v>7457</v>
      </c>
      <c r="B3021" t="s">
        <v>71</v>
      </c>
      <c r="C3021">
        <v>240</v>
      </c>
      <c r="D3021" s="404">
        <v>45054</v>
      </c>
      <c r="E3021" t="s">
        <v>3367</v>
      </c>
      <c r="F3021">
        <v>1.3</v>
      </c>
      <c r="H3021" t="s">
        <v>1183</v>
      </c>
    </row>
    <row r="3022" spans="1:8" x14ac:dyDescent="0.25">
      <c r="A3022">
        <v>7457</v>
      </c>
      <c r="B3022" t="s">
        <v>71</v>
      </c>
      <c r="C3022">
        <v>240</v>
      </c>
      <c r="D3022" s="404">
        <v>45065</v>
      </c>
      <c r="E3022" t="s">
        <v>3367</v>
      </c>
      <c r="F3022">
        <v>1.3</v>
      </c>
      <c r="H3022" t="s">
        <v>1183</v>
      </c>
    </row>
    <row r="3023" spans="1:8" x14ac:dyDescent="0.25">
      <c r="A3023">
        <v>7457</v>
      </c>
      <c r="B3023" t="s">
        <v>71</v>
      </c>
      <c r="C3023">
        <v>240</v>
      </c>
      <c r="D3023" s="404">
        <v>45079</v>
      </c>
      <c r="E3023" t="s">
        <v>3367</v>
      </c>
      <c r="F3023">
        <v>1.3</v>
      </c>
      <c r="H3023" t="s">
        <v>1183</v>
      </c>
    </row>
    <row r="3024" spans="1:8" x14ac:dyDescent="0.25">
      <c r="A3024">
        <v>7457</v>
      </c>
      <c r="B3024" t="s">
        <v>71</v>
      </c>
      <c r="C3024">
        <v>240</v>
      </c>
      <c r="D3024" s="404">
        <v>45128</v>
      </c>
      <c r="E3024" t="s">
        <v>3367</v>
      </c>
      <c r="F3024">
        <v>1.3</v>
      </c>
      <c r="H3024" t="s">
        <v>1183</v>
      </c>
    </row>
    <row r="3025" spans="1:8" x14ac:dyDescent="0.25">
      <c r="A3025">
        <v>7457</v>
      </c>
      <c r="B3025" t="s">
        <v>71</v>
      </c>
      <c r="C3025">
        <v>240</v>
      </c>
      <c r="D3025" s="404">
        <v>45140</v>
      </c>
      <c r="E3025" t="s">
        <v>3367</v>
      </c>
      <c r="F3025">
        <v>1.3</v>
      </c>
      <c r="H3025" t="s">
        <v>1183</v>
      </c>
    </row>
    <row r="3026" spans="1:8" x14ac:dyDescent="0.25">
      <c r="A3026">
        <v>7457</v>
      </c>
      <c r="B3026" t="s">
        <v>71</v>
      </c>
      <c r="C3026">
        <v>240</v>
      </c>
      <c r="D3026" s="404">
        <v>45143</v>
      </c>
      <c r="E3026" t="s">
        <v>3367</v>
      </c>
      <c r="F3026">
        <v>1.3</v>
      </c>
      <c r="H3026" t="s">
        <v>1183</v>
      </c>
    </row>
    <row r="3027" spans="1:8" x14ac:dyDescent="0.25">
      <c r="A3027">
        <v>7457</v>
      </c>
      <c r="B3027" t="s">
        <v>71</v>
      </c>
      <c r="C3027">
        <v>240</v>
      </c>
      <c r="D3027" s="404">
        <v>45145</v>
      </c>
      <c r="E3027" t="s">
        <v>3367</v>
      </c>
      <c r="F3027">
        <v>1.3</v>
      </c>
      <c r="H3027" t="s">
        <v>1183</v>
      </c>
    </row>
    <row r="3028" spans="1:8" x14ac:dyDescent="0.25">
      <c r="A3028">
        <v>7457</v>
      </c>
      <c r="B3028" t="s">
        <v>71</v>
      </c>
      <c r="C3028">
        <v>240</v>
      </c>
      <c r="D3028" s="404">
        <v>45161</v>
      </c>
      <c r="E3028" t="s">
        <v>3367</v>
      </c>
      <c r="F3028">
        <v>1.3</v>
      </c>
      <c r="H3028" t="s">
        <v>1183</v>
      </c>
    </row>
    <row r="3029" spans="1:8" x14ac:dyDescent="0.25">
      <c r="A3029">
        <v>7457</v>
      </c>
      <c r="B3029" t="s">
        <v>71</v>
      </c>
      <c r="C3029">
        <v>240</v>
      </c>
      <c r="D3029" s="404">
        <v>45188</v>
      </c>
      <c r="E3029" t="s">
        <v>3367</v>
      </c>
      <c r="F3029">
        <v>1.3</v>
      </c>
      <c r="H3029" t="s">
        <v>1183</v>
      </c>
    </row>
    <row r="3030" spans="1:8" x14ac:dyDescent="0.25">
      <c r="A3030">
        <v>7457</v>
      </c>
      <c r="B3030" t="s">
        <v>71</v>
      </c>
      <c r="C3030">
        <v>240</v>
      </c>
      <c r="D3030" s="404">
        <v>45191</v>
      </c>
      <c r="E3030" t="s">
        <v>3367</v>
      </c>
      <c r="F3030">
        <v>1.3</v>
      </c>
      <c r="H3030" t="s">
        <v>1183</v>
      </c>
    </row>
    <row r="3031" spans="1:8" x14ac:dyDescent="0.25">
      <c r="A3031">
        <v>7457</v>
      </c>
      <c r="B3031" t="s">
        <v>71</v>
      </c>
      <c r="C3031">
        <v>240</v>
      </c>
      <c r="D3031" s="404">
        <v>44987</v>
      </c>
      <c r="E3031" t="s">
        <v>3368</v>
      </c>
      <c r="F3031">
        <v>1.82</v>
      </c>
      <c r="H3031" t="s">
        <v>1183</v>
      </c>
    </row>
    <row r="3032" spans="1:8" x14ac:dyDescent="0.25">
      <c r="A3032">
        <v>7457</v>
      </c>
      <c r="B3032" t="s">
        <v>71</v>
      </c>
      <c r="C3032">
        <v>240</v>
      </c>
      <c r="D3032" s="404">
        <v>44988</v>
      </c>
      <c r="E3032" t="s">
        <v>3368</v>
      </c>
      <c r="F3032">
        <v>1.82</v>
      </c>
      <c r="H3032" t="s">
        <v>1183</v>
      </c>
    </row>
    <row r="3033" spans="1:8" x14ac:dyDescent="0.25">
      <c r="A3033">
        <v>7457</v>
      </c>
      <c r="B3033" t="s">
        <v>71</v>
      </c>
      <c r="C3033">
        <v>240</v>
      </c>
      <c r="D3033" s="404">
        <v>45003</v>
      </c>
      <c r="E3033" t="s">
        <v>3368</v>
      </c>
      <c r="F3033">
        <v>1.82</v>
      </c>
      <c r="H3033" t="s">
        <v>1183</v>
      </c>
    </row>
    <row r="3034" spans="1:8" x14ac:dyDescent="0.25">
      <c r="A3034">
        <v>7457</v>
      </c>
      <c r="B3034" t="s">
        <v>71</v>
      </c>
      <c r="C3034">
        <v>240</v>
      </c>
      <c r="D3034" s="404">
        <v>45007</v>
      </c>
      <c r="E3034" t="s">
        <v>3368</v>
      </c>
      <c r="F3034">
        <v>1.82</v>
      </c>
      <c r="H3034" t="s">
        <v>1183</v>
      </c>
    </row>
    <row r="3035" spans="1:8" x14ac:dyDescent="0.25">
      <c r="A3035">
        <v>7457</v>
      </c>
      <c r="B3035" t="s">
        <v>71</v>
      </c>
      <c r="C3035">
        <v>240</v>
      </c>
      <c r="D3035" s="404">
        <v>45008</v>
      </c>
      <c r="E3035" t="s">
        <v>3368</v>
      </c>
      <c r="F3035">
        <v>1.82</v>
      </c>
      <c r="H3035" t="s">
        <v>1183</v>
      </c>
    </row>
    <row r="3036" spans="1:8" x14ac:dyDescent="0.25">
      <c r="A3036">
        <v>7457</v>
      </c>
      <c r="B3036" t="s">
        <v>71</v>
      </c>
      <c r="C3036">
        <v>240</v>
      </c>
      <c r="D3036" s="404">
        <v>45009</v>
      </c>
      <c r="E3036" t="s">
        <v>3368</v>
      </c>
      <c r="F3036">
        <v>1.82</v>
      </c>
      <c r="H3036" t="s">
        <v>1183</v>
      </c>
    </row>
    <row r="3037" spans="1:8" x14ac:dyDescent="0.25">
      <c r="A3037">
        <v>7457</v>
      </c>
      <c r="B3037" t="s">
        <v>71</v>
      </c>
      <c r="C3037">
        <v>240</v>
      </c>
      <c r="D3037" s="404">
        <v>45044</v>
      </c>
      <c r="E3037" t="s">
        <v>3368</v>
      </c>
      <c r="F3037">
        <v>1.82</v>
      </c>
      <c r="H3037" t="s">
        <v>1183</v>
      </c>
    </row>
    <row r="3038" spans="1:8" x14ac:dyDescent="0.25">
      <c r="A3038">
        <v>7457</v>
      </c>
      <c r="B3038" t="s">
        <v>71</v>
      </c>
      <c r="C3038">
        <v>240</v>
      </c>
      <c r="D3038" s="404">
        <v>45050</v>
      </c>
      <c r="E3038" t="s">
        <v>3368</v>
      </c>
      <c r="F3038">
        <v>1.82</v>
      </c>
      <c r="H3038" t="s">
        <v>1183</v>
      </c>
    </row>
    <row r="3039" spans="1:8" x14ac:dyDescent="0.25">
      <c r="A3039">
        <v>7457</v>
      </c>
      <c r="B3039" t="s">
        <v>71</v>
      </c>
      <c r="C3039">
        <v>240</v>
      </c>
      <c r="D3039" s="404">
        <v>45058</v>
      </c>
      <c r="E3039" t="s">
        <v>3368</v>
      </c>
      <c r="F3039">
        <v>1.82</v>
      </c>
      <c r="H3039" t="s">
        <v>1183</v>
      </c>
    </row>
    <row r="3040" spans="1:8" x14ac:dyDescent="0.25">
      <c r="A3040">
        <v>7457</v>
      </c>
      <c r="B3040" t="s">
        <v>71</v>
      </c>
      <c r="C3040">
        <v>240</v>
      </c>
      <c r="D3040" s="404">
        <v>45079</v>
      </c>
      <c r="E3040" t="s">
        <v>3368</v>
      </c>
      <c r="F3040">
        <v>1.82</v>
      </c>
      <c r="H3040" t="s">
        <v>1183</v>
      </c>
    </row>
    <row r="3041" spans="1:8" x14ac:dyDescent="0.25">
      <c r="A3041">
        <v>7457</v>
      </c>
      <c r="B3041" t="s">
        <v>71</v>
      </c>
      <c r="C3041">
        <v>240</v>
      </c>
      <c r="D3041" s="404">
        <v>45113</v>
      </c>
      <c r="E3041" t="s">
        <v>3368</v>
      </c>
      <c r="F3041">
        <v>1.82</v>
      </c>
      <c r="H3041" t="s">
        <v>1183</v>
      </c>
    </row>
    <row r="3042" spans="1:8" x14ac:dyDescent="0.25">
      <c r="A3042">
        <v>7457</v>
      </c>
      <c r="B3042" t="s">
        <v>71</v>
      </c>
      <c r="C3042">
        <v>240</v>
      </c>
      <c r="D3042" s="404">
        <v>45117</v>
      </c>
      <c r="E3042" t="s">
        <v>3368</v>
      </c>
      <c r="F3042">
        <v>1.82</v>
      </c>
      <c r="H3042" t="s">
        <v>1183</v>
      </c>
    </row>
    <row r="3043" spans="1:8" x14ac:dyDescent="0.25">
      <c r="A3043">
        <v>7457</v>
      </c>
      <c r="B3043" t="s">
        <v>71</v>
      </c>
      <c r="C3043">
        <v>240</v>
      </c>
      <c r="D3043" s="404">
        <v>45124</v>
      </c>
      <c r="E3043" t="s">
        <v>3368</v>
      </c>
      <c r="F3043">
        <v>1.82</v>
      </c>
      <c r="H3043" t="s">
        <v>1183</v>
      </c>
    </row>
    <row r="3044" spans="1:8" x14ac:dyDescent="0.25">
      <c r="A3044">
        <v>7457</v>
      </c>
      <c r="B3044" t="s">
        <v>71</v>
      </c>
      <c r="C3044">
        <v>240</v>
      </c>
      <c r="D3044" s="404">
        <v>45134</v>
      </c>
      <c r="E3044" t="s">
        <v>3368</v>
      </c>
      <c r="F3044">
        <v>1.82</v>
      </c>
      <c r="H3044" t="s">
        <v>1183</v>
      </c>
    </row>
    <row r="3045" spans="1:8" x14ac:dyDescent="0.25">
      <c r="A3045">
        <v>7457</v>
      </c>
      <c r="B3045" t="s">
        <v>71</v>
      </c>
      <c r="C3045">
        <v>240</v>
      </c>
      <c r="D3045" s="404">
        <v>45135</v>
      </c>
      <c r="E3045" t="s">
        <v>3368</v>
      </c>
      <c r="F3045">
        <v>1.82</v>
      </c>
      <c r="H3045" t="s">
        <v>1183</v>
      </c>
    </row>
    <row r="3046" spans="1:8" x14ac:dyDescent="0.25">
      <c r="A3046">
        <v>7457</v>
      </c>
      <c r="B3046" t="s">
        <v>71</v>
      </c>
      <c r="C3046">
        <v>240</v>
      </c>
      <c r="D3046" s="404">
        <v>45156</v>
      </c>
      <c r="E3046" t="s">
        <v>3368</v>
      </c>
      <c r="F3046">
        <v>1.82</v>
      </c>
      <c r="H3046" t="s">
        <v>1183</v>
      </c>
    </row>
    <row r="3047" spans="1:8" x14ac:dyDescent="0.25">
      <c r="A3047">
        <v>7457</v>
      </c>
      <c r="B3047" t="s">
        <v>71</v>
      </c>
      <c r="C3047">
        <v>240</v>
      </c>
      <c r="D3047" s="404">
        <v>45162</v>
      </c>
      <c r="E3047" t="s">
        <v>3368</v>
      </c>
      <c r="F3047">
        <v>1.82</v>
      </c>
      <c r="H3047" t="s">
        <v>1183</v>
      </c>
    </row>
    <row r="3048" spans="1:8" x14ac:dyDescent="0.25">
      <c r="A3048">
        <v>7457</v>
      </c>
      <c r="B3048" t="s">
        <v>71</v>
      </c>
      <c r="C3048">
        <v>240</v>
      </c>
      <c r="D3048" s="404">
        <v>45166</v>
      </c>
      <c r="E3048" t="s">
        <v>3368</v>
      </c>
      <c r="F3048">
        <v>1.82</v>
      </c>
      <c r="H3048" t="s">
        <v>1183</v>
      </c>
    </row>
    <row r="3049" spans="1:8" x14ac:dyDescent="0.25">
      <c r="A3049">
        <v>7457</v>
      </c>
      <c r="B3049" t="s">
        <v>71</v>
      </c>
      <c r="C3049">
        <v>240</v>
      </c>
      <c r="D3049" s="404">
        <v>45168</v>
      </c>
      <c r="E3049" t="s">
        <v>3368</v>
      </c>
      <c r="F3049">
        <v>1.82</v>
      </c>
      <c r="H3049" t="s">
        <v>1183</v>
      </c>
    </row>
    <row r="3050" spans="1:8" x14ac:dyDescent="0.25">
      <c r="A3050">
        <v>7457</v>
      </c>
      <c r="B3050" t="s">
        <v>71</v>
      </c>
      <c r="C3050">
        <v>240</v>
      </c>
      <c r="D3050" s="404">
        <v>45173</v>
      </c>
      <c r="E3050" t="s">
        <v>3368</v>
      </c>
      <c r="F3050">
        <v>1.82</v>
      </c>
      <c r="H3050" t="s">
        <v>1183</v>
      </c>
    </row>
    <row r="3051" spans="1:8" x14ac:dyDescent="0.25">
      <c r="A3051">
        <v>7457</v>
      </c>
      <c r="B3051" t="s">
        <v>71</v>
      </c>
      <c r="C3051">
        <v>240</v>
      </c>
      <c r="D3051" s="404">
        <v>45184</v>
      </c>
      <c r="E3051" t="s">
        <v>3368</v>
      </c>
      <c r="F3051">
        <v>1.82</v>
      </c>
      <c r="H3051" t="s">
        <v>1183</v>
      </c>
    </row>
    <row r="3052" spans="1:8" x14ac:dyDescent="0.25">
      <c r="A3052">
        <v>7457</v>
      </c>
      <c r="B3052" t="s">
        <v>71</v>
      </c>
      <c r="C3052">
        <v>240</v>
      </c>
      <c r="D3052" s="404">
        <v>44998</v>
      </c>
      <c r="E3052" t="s">
        <v>3369</v>
      </c>
      <c r="F3052">
        <v>2.08</v>
      </c>
      <c r="H3052" t="s">
        <v>1183</v>
      </c>
    </row>
    <row r="3053" spans="1:8" x14ac:dyDescent="0.25">
      <c r="A3053">
        <v>7457</v>
      </c>
      <c r="B3053" t="s">
        <v>71</v>
      </c>
      <c r="C3053">
        <v>240</v>
      </c>
      <c r="D3053" s="404">
        <v>45000</v>
      </c>
      <c r="E3053" t="s">
        <v>3369</v>
      </c>
      <c r="F3053">
        <v>2.08</v>
      </c>
      <c r="H3053" t="s">
        <v>1183</v>
      </c>
    </row>
    <row r="3054" spans="1:8" x14ac:dyDescent="0.25">
      <c r="A3054">
        <v>7457</v>
      </c>
      <c r="B3054" t="s">
        <v>71</v>
      </c>
      <c r="C3054">
        <v>240</v>
      </c>
      <c r="D3054" s="404">
        <v>45007</v>
      </c>
      <c r="E3054" t="s">
        <v>3369</v>
      </c>
      <c r="F3054">
        <v>2.08</v>
      </c>
      <c r="H3054" t="s">
        <v>1183</v>
      </c>
    </row>
    <row r="3055" spans="1:8" x14ac:dyDescent="0.25">
      <c r="A3055">
        <v>7457</v>
      </c>
      <c r="B3055" t="s">
        <v>71</v>
      </c>
      <c r="C3055">
        <v>240</v>
      </c>
      <c r="D3055" s="404">
        <v>45019</v>
      </c>
      <c r="E3055" t="s">
        <v>3369</v>
      </c>
      <c r="F3055">
        <v>2.08</v>
      </c>
      <c r="H3055" t="s">
        <v>1183</v>
      </c>
    </row>
    <row r="3056" spans="1:8" x14ac:dyDescent="0.25">
      <c r="A3056">
        <v>7457</v>
      </c>
      <c r="B3056" t="s">
        <v>71</v>
      </c>
      <c r="C3056">
        <v>240</v>
      </c>
      <c r="D3056" s="404">
        <v>45072</v>
      </c>
      <c r="E3056" t="s">
        <v>3369</v>
      </c>
      <c r="F3056">
        <v>2.08</v>
      </c>
      <c r="H3056" t="s">
        <v>1183</v>
      </c>
    </row>
    <row r="3057" spans="1:8" x14ac:dyDescent="0.25">
      <c r="A3057">
        <v>7457</v>
      </c>
      <c r="B3057" t="s">
        <v>71</v>
      </c>
      <c r="C3057">
        <v>240</v>
      </c>
      <c r="D3057" s="404">
        <v>45073</v>
      </c>
      <c r="E3057" t="s">
        <v>3369</v>
      </c>
      <c r="F3057">
        <v>2.08</v>
      </c>
      <c r="H3057" t="s">
        <v>1183</v>
      </c>
    </row>
    <row r="3058" spans="1:8" x14ac:dyDescent="0.25">
      <c r="A3058">
        <v>7457</v>
      </c>
      <c r="B3058" t="s">
        <v>71</v>
      </c>
      <c r="C3058">
        <v>240</v>
      </c>
      <c r="D3058" s="404">
        <v>45084</v>
      </c>
      <c r="E3058" t="s">
        <v>3369</v>
      </c>
      <c r="F3058">
        <v>2.08</v>
      </c>
      <c r="H3058" t="s">
        <v>1183</v>
      </c>
    </row>
    <row r="3059" spans="1:8" x14ac:dyDescent="0.25">
      <c r="A3059">
        <v>7457</v>
      </c>
      <c r="B3059" t="s">
        <v>71</v>
      </c>
      <c r="C3059">
        <v>240</v>
      </c>
      <c r="D3059" s="404">
        <v>45093</v>
      </c>
      <c r="E3059" t="s">
        <v>3369</v>
      </c>
      <c r="F3059">
        <v>2.08</v>
      </c>
      <c r="H3059" t="s">
        <v>1183</v>
      </c>
    </row>
    <row r="3060" spans="1:8" x14ac:dyDescent="0.25">
      <c r="A3060">
        <v>7457</v>
      </c>
      <c r="B3060" t="s">
        <v>71</v>
      </c>
      <c r="C3060">
        <v>240</v>
      </c>
      <c r="D3060" s="404">
        <v>45110</v>
      </c>
      <c r="E3060" t="s">
        <v>3369</v>
      </c>
      <c r="F3060">
        <v>2.08</v>
      </c>
      <c r="H3060" t="s">
        <v>1183</v>
      </c>
    </row>
    <row r="3061" spans="1:8" x14ac:dyDescent="0.25">
      <c r="A3061">
        <v>7457</v>
      </c>
      <c r="B3061" t="s">
        <v>71</v>
      </c>
      <c r="C3061">
        <v>240</v>
      </c>
      <c r="D3061" s="404">
        <v>45114</v>
      </c>
      <c r="E3061" t="s">
        <v>3369</v>
      </c>
      <c r="F3061">
        <v>2.08</v>
      </c>
      <c r="H3061" t="s">
        <v>1183</v>
      </c>
    </row>
    <row r="3062" spans="1:8" x14ac:dyDescent="0.25">
      <c r="A3062">
        <v>7457</v>
      </c>
      <c r="B3062" t="s">
        <v>71</v>
      </c>
      <c r="C3062">
        <v>240</v>
      </c>
      <c r="D3062" s="404">
        <v>45134</v>
      </c>
      <c r="E3062" t="s">
        <v>3369</v>
      </c>
      <c r="F3062">
        <v>2.08</v>
      </c>
      <c r="H3062" t="s">
        <v>1183</v>
      </c>
    </row>
    <row r="3063" spans="1:8" x14ac:dyDescent="0.25">
      <c r="A3063">
        <v>7457</v>
      </c>
      <c r="B3063" t="s">
        <v>71</v>
      </c>
      <c r="C3063">
        <v>240</v>
      </c>
      <c r="D3063" s="404">
        <v>45153</v>
      </c>
      <c r="E3063" t="s">
        <v>3369</v>
      </c>
      <c r="F3063">
        <v>2.08</v>
      </c>
      <c r="H3063" t="s">
        <v>1183</v>
      </c>
    </row>
    <row r="3064" spans="1:8" x14ac:dyDescent="0.25">
      <c r="A3064">
        <v>7457</v>
      </c>
      <c r="B3064" t="s">
        <v>71</v>
      </c>
      <c r="C3064">
        <v>240</v>
      </c>
      <c r="D3064" s="404">
        <v>45166</v>
      </c>
      <c r="E3064" t="s">
        <v>3369</v>
      </c>
      <c r="F3064">
        <v>2.08</v>
      </c>
      <c r="H3064" t="s">
        <v>1183</v>
      </c>
    </row>
    <row r="3065" spans="1:8" x14ac:dyDescent="0.25">
      <c r="A3065">
        <v>7457</v>
      </c>
      <c r="B3065" t="s">
        <v>71</v>
      </c>
      <c r="C3065">
        <v>240</v>
      </c>
      <c r="D3065" s="404">
        <v>45175</v>
      </c>
      <c r="E3065" t="s">
        <v>3369</v>
      </c>
      <c r="F3065">
        <v>2.08</v>
      </c>
      <c r="H3065" t="s">
        <v>1183</v>
      </c>
    </row>
    <row r="3066" spans="1:8" x14ac:dyDescent="0.25">
      <c r="A3066">
        <v>7457</v>
      </c>
      <c r="B3066" t="s">
        <v>71</v>
      </c>
      <c r="C3066">
        <v>240</v>
      </c>
      <c r="D3066" s="404">
        <v>45175</v>
      </c>
      <c r="E3066" t="s">
        <v>3369</v>
      </c>
      <c r="F3066">
        <v>2.08</v>
      </c>
      <c r="H3066" t="s">
        <v>1183</v>
      </c>
    </row>
    <row r="3067" spans="1:8" x14ac:dyDescent="0.25">
      <c r="A3067">
        <v>7457</v>
      </c>
      <c r="B3067" t="s">
        <v>71</v>
      </c>
      <c r="C3067">
        <v>240</v>
      </c>
      <c r="D3067" s="404">
        <v>45184</v>
      </c>
      <c r="E3067" t="s">
        <v>3369</v>
      </c>
      <c r="F3067">
        <v>2.08</v>
      </c>
      <c r="H3067" t="s">
        <v>1183</v>
      </c>
    </row>
    <row r="3068" spans="1:8" x14ac:dyDescent="0.25">
      <c r="A3068">
        <v>7457</v>
      </c>
      <c r="B3068" t="s">
        <v>71</v>
      </c>
      <c r="C3068">
        <v>240</v>
      </c>
      <c r="D3068" s="404">
        <v>45015</v>
      </c>
      <c r="E3068" t="s">
        <v>3370</v>
      </c>
      <c r="F3068">
        <v>2.6</v>
      </c>
      <c r="H3068" t="s">
        <v>1183</v>
      </c>
    </row>
    <row r="3069" spans="1:8" x14ac:dyDescent="0.25">
      <c r="A3069">
        <v>7457</v>
      </c>
      <c r="B3069" t="s">
        <v>71</v>
      </c>
      <c r="C3069">
        <v>240</v>
      </c>
      <c r="D3069" s="404">
        <v>45029</v>
      </c>
      <c r="E3069" t="s">
        <v>3370</v>
      </c>
      <c r="F3069">
        <v>2.6</v>
      </c>
      <c r="H3069" t="s">
        <v>1183</v>
      </c>
    </row>
    <row r="3070" spans="1:8" x14ac:dyDescent="0.25">
      <c r="A3070">
        <v>7457</v>
      </c>
      <c r="B3070" t="s">
        <v>71</v>
      </c>
      <c r="C3070">
        <v>240</v>
      </c>
      <c r="D3070" s="404">
        <v>45040</v>
      </c>
      <c r="E3070" t="s">
        <v>3370</v>
      </c>
      <c r="F3070">
        <v>2.6</v>
      </c>
      <c r="H3070" t="s">
        <v>1183</v>
      </c>
    </row>
    <row r="3071" spans="1:8" x14ac:dyDescent="0.25">
      <c r="A3071">
        <v>7457</v>
      </c>
      <c r="B3071" t="s">
        <v>71</v>
      </c>
      <c r="C3071">
        <v>240</v>
      </c>
      <c r="D3071" s="404">
        <v>45043</v>
      </c>
      <c r="E3071" t="s">
        <v>3370</v>
      </c>
      <c r="F3071">
        <v>2.6</v>
      </c>
      <c r="H3071" t="s">
        <v>1183</v>
      </c>
    </row>
    <row r="3072" spans="1:8" x14ac:dyDescent="0.25">
      <c r="A3072">
        <v>7457</v>
      </c>
      <c r="B3072" t="s">
        <v>71</v>
      </c>
      <c r="C3072">
        <v>240</v>
      </c>
      <c r="D3072" s="404">
        <v>45050</v>
      </c>
      <c r="E3072" t="s">
        <v>3370</v>
      </c>
      <c r="F3072">
        <v>2.6</v>
      </c>
      <c r="H3072" t="s">
        <v>1183</v>
      </c>
    </row>
    <row r="3073" spans="1:8" x14ac:dyDescent="0.25">
      <c r="A3073">
        <v>7457</v>
      </c>
      <c r="B3073" t="s">
        <v>71</v>
      </c>
      <c r="C3073">
        <v>240</v>
      </c>
      <c r="D3073" s="404">
        <v>45064</v>
      </c>
      <c r="E3073" t="s">
        <v>3370</v>
      </c>
      <c r="F3073">
        <v>2.6</v>
      </c>
      <c r="H3073" t="s">
        <v>1183</v>
      </c>
    </row>
    <row r="3074" spans="1:8" x14ac:dyDescent="0.25">
      <c r="A3074">
        <v>7457</v>
      </c>
      <c r="B3074" t="s">
        <v>71</v>
      </c>
      <c r="C3074">
        <v>240</v>
      </c>
      <c r="D3074" s="404">
        <v>45075</v>
      </c>
      <c r="E3074" t="s">
        <v>3370</v>
      </c>
      <c r="F3074">
        <v>2.6</v>
      </c>
      <c r="H3074" t="s">
        <v>1183</v>
      </c>
    </row>
    <row r="3075" spans="1:8" x14ac:dyDescent="0.25">
      <c r="A3075">
        <v>7457</v>
      </c>
      <c r="B3075" t="s">
        <v>71</v>
      </c>
      <c r="C3075">
        <v>240</v>
      </c>
      <c r="D3075" s="404">
        <v>45078</v>
      </c>
      <c r="E3075" t="s">
        <v>3370</v>
      </c>
      <c r="F3075">
        <v>2.6</v>
      </c>
      <c r="H3075" t="s">
        <v>1183</v>
      </c>
    </row>
    <row r="3076" spans="1:8" x14ac:dyDescent="0.25">
      <c r="A3076">
        <v>7457</v>
      </c>
      <c r="B3076" t="s">
        <v>71</v>
      </c>
      <c r="C3076">
        <v>240</v>
      </c>
      <c r="D3076" s="404">
        <v>45099</v>
      </c>
      <c r="E3076" t="s">
        <v>3370</v>
      </c>
      <c r="F3076">
        <v>2.6</v>
      </c>
      <c r="H3076" t="s">
        <v>1183</v>
      </c>
    </row>
    <row r="3077" spans="1:8" x14ac:dyDescent="0.25">
      <c r="A3077">
        <v>7457</v>
      </c>
      <c r="B3077" t="s">
        <v>71</v>
      </c>
      <c r="C3077">
        <v>240</v>
      </c>
      <c r="D3077" s="404">
        <v>45143</v>
      </c>
      <c r="E3077" t="s">
        <v>3370</v>
      </c>
      <c r="F3077">
        <v>2.6</v>
      </c>
      <c r="H3077" t="s">
        <v>1183</v>
      </c>
    </row>
    <row r="3078" spans="1:8" x14ac:dyDescent="0.25">
      <c r="A3078">
        <v>7457</v>
      </c>
      <c r="B3078" t="s">
        <v>71</v>
      </c>
      <c r="C3078">
        <v>240</v>
      </c>
      <c r="D3078" s="404">
        <v>45145</v>
      </c>
      <c r="E3078" t="s">
        <v>3370</v>
      </c>
      <c r="F3078">
        <v>2.6</v>
      </c>
      <c r="H3078" t="s">
        <v>1183</v>
      </c>
    </row>
    <row r="3079" spans="1:8" x14ac:dyDescent="0.25">
      <c r="A3079">
        <v>7457</v>
      </c>
      <c r="B3079" t="s">
        <v>71</v>
      </c>
      <c r="C3079">
        <v>240</v>
      </c>
      <c r="D3079" s="404">
        <v>45147</v>
      </c>
      <c r="E3079" t="s">
        <v>3370</v>
      </c>
      <c r="F3079">
        <v>2.6</v>
      </c>
      <c r="H3079" t="s">
        <v>1183</v>
      </c>
    </row>
    <row r="3080" spans="1:8" x14ac:dyDescent="0.25">
      <c r="A3080">
        <v>7457</v>
      </c>
      <c r="B3080" t="s">
        <v>71</v>
      </c>
      <c r="C3080">
        <v>240</v>
      </c>
      <c r="D3080" s="404">
        <v>45157</v>
      </c>
      <c r="E3080" t="s">
        <v>3370</v>
      </c>
      <c r="F3080">
        <v>2.6</v>
      </c>
      <c r="H3080" t="s">
        <v>1183</v>
      </c>
    </row>
    <row r="3081" spans="1:8" x14ac:dyDescent="0.25">
      <c r="A3081">
        <v>7457</v>
      </c>
      <c r="B3081" t="s">
        <v>71</v>
      </c>
      <c r="C3081">
        <v>240</v>
      </c>
      <c r="D3081" s="404">
        <v>45162</v>
      </c>
      <c r="E3081" t="s">
        <v>3370</v>
      </c>
      <c r="F3081">
        <v>2.6</v>
      </c>
      <c r="H3081" t="s">
        <v>1183</v>
      </c>
    </row>
    <row r="3082" spans="1:8" x14ac:dyDescent="0.25">
      <c r="A3082">
        <v>7457</v>
      </c>
      <c r="B3082" t="s">
        <v>71</v>
      </c>
      <c r="C3082">
        <v>240</v>
      </c>
      <c r="D3082" s="404">
        <v>45162</v>
      </c>
      <c r="E3082" t="s">
        <v>3370</v>
      </c>
      <c r="F3082">
        <v>2.6</v>
      </c>
      <c r="H3082" t="s">
        <v>1183</v>
      </c>
    </row>
    <row r="3083" spans="1:8" x14ac:dyDescent="0.25">
      <c r="A3083">
        <v>7457</v>
      </c>
      <c r="B3083" t="s">
        <v>71</v>
      </c>
      <c r="C3083">
        <v>240</v>
      </c>
      <c r="D3083" s="404">
        <v>45173</v>
      </c>
      <c r="E3083" t="s">
        <v>3370</v>
      </c>
      <c r="F3083">
        <v>2.6</v>
      </c>
      <c r="H3083" t="s">
        <v>1183</v>
      </c>
    </row>
    <row r="3084" spans="1:8" x14ac:dyDescent="0.25">
      <c r="A3084">
        <v>7457</v>
      </c>
      <c r="B3084" t="s">
        <v>71</v>
      </c>
      <c r="C3084">
        <v>240</v>
      </c>
      <c r="D3084" s="404">
        <v>45187</v>
      </c>
      <c r="E3084" t="s">
        <v>3370</v>
      </c>
      <c r="F3084">
        <v>2.6</v>
      </c>
      <c r="H3084" t="s">
        <v>1183</v>
      </c>
    </row>
    <row r="3085" spans="1:8" x14ac:dyDescent="0.25">
      <c r="A3085">
        <v>7457</v>
      </c>
      <c r="B3085" t="s">
        <v>71</v>
      </c>
      <c r="C3085">
        <v>240</v>
      </c>
      <c r="D3085" s="404">
        <v>44987</v>
      </c>
      <c r="E3085" t="s">
        <v>3371</v>
      </c>
      <c r="F3085">
        <v>3.12</v>
      </c>
      <c r="H3085" t="s">
        <v>1183</v>
      </c>
    </row>
    <row r="3086" spans="1:8" x14ac:dyDescent="0.25">
      <c r="A3086">
        <v>7457</v>
      </c>
      <c r="B3086" t="s">
        <v>71</v>
      </c>
      <c r="C3086">
        <v>240</v>
      </c>
      <c r="D3086" s="404">
        <v>45017</v>
      </c>
      <c r="E3086" t="s">
        <v>3371</v>
      </c>
      <c r="F3086">
        <v>3.12</v>
      </c>
      <c r="H3086" t="s">
        <v>1183</v>
      </c>
    </row>
    <row r="3087" spans="1:8" x14ac:dyDescent="0.25">
      <c r="A3087">
        <v>7457</v>
      </c>
      <c r="B3087" t="s">
        <v>71</v>
      </c>
      <c r="C3087">
        <v>240</v>
      </c>
      <c r="D3087" s="404">
        <v>45037</v>
      </c>
      <c r="E3087" t="s">
        <v>3371</v>
      </c>
      <c r="F3087">
        <v>3.12</v>
      </c>
      <c r="H3087" t="s">
        <v>1183</v>
      </c>
    </row>
    <row r="3088" spans="1:8" x14ac:dyDescent="0.25">
      <c r="A3088">
        <v>7457</v>
      </c>
      <c r="B3088" t="s">
        <v>71</v>
      </c>
      <c r="C3088">
        <v>240</v>
      </c>
      <c r="D3088" s="404">
        <v>45045</v>
      </c>
      <c r="E3088" t="s">
        <v>3371</v>
      </c>
      <c r="F3088">
        <v>3.12</v>
      </c>
      <c r="H3088" t="s">
        <v>1183</v>
      </c>
    </row>
    <row r="3089" spans="1:8" x14ac:dyDescent="0.25">
      <c r="A3089">
        <v>7457</v>
      </c>
      <c r="B3089" t="s">
        <v>71</v>
      </c>
      <c r="C3089">
        <v>240</v>
      </c>
      <c r="D3089" s="404">
        <v>45115</v>
      </c>
      <c r="E3089" t="s">
        <v>3371</v>
      </c>
      <c r="F3089">
        <v>3.12</v>
      </c>
      <c r="H3089" t="s">
        <v>1183</v>
      </c>
    </row>
    <row r="3090" spans="1:8" x14ac:dyDescent="0.25">
      <c r="A3090">
        <v>7457</v>
      </c>
      <c r="B3090" t="s">
        <v>71</v>
      </c>
      <c r="C3090">
        <v>240</v>
      </c>
      <c r="D3090" s="404">
        <v>45168</v>
      </c>
      <c r="E3090" t="s">
        <v>3371</v>
      </c>
      <c r="F3090">
        <v>3.12</v>
      </c>
      <c r="H3090" t="s">
        <v>1183</v>
      </c>
    </row>
    <row r="3091" spans="1:8" x14ac:dyDescent="0.25">
      <c r="A3091">
        <v>7457</v>
      </c>
      <c r="B3091" t="s">
        <v>71</v>
      </c>
      <c r="C3091">
        <v>240</v>
      </c>
      <c r="D3091" s="404">
        <v>45177</v>
      </c>
      <c r="E3091" t="s">
        <v>3371</v>
      </c>
      <c r="F3091">
        <v>3.12</v>
      </c>
      <c r="H3091" t="s">
        <v>1183</v>
      </c>
    </row>
    <row r="3092" spans="1:8" x14ac:dyDescent="0.25">
      <c r="A3092">
        <v>7457</v>
      </c>
      <c r="B3092" t="s">
        <v>71</v>
      </c>
      <c r="C3092">
        <v>240</v>
      </c>
      <c r="D3092" s="404">
        <v>45182</v>
      </c>
      <c r="E3092" t="s">
        <v>3371</v>
      </c>
      <c r="F3092">
        <v>3.12</v>
      </c>
      <c r="H3092" t="s">
        <v>1183</v>
      </c>
    </row>
    <row r="3093" spans="1:8" x14ac:dyDescent="0.25">
      <c r="A3093">
        <v>7457</v>
      </c>
      <c r="B3093" t="s">
        <v>71</v>
      </c>
      <c r="C3093">
        <v>240</v>
      </c>
      <c r="D3093" s="404">
        <v>45184</v>
      </c>
      <c r="E3093" t="s">
        <v>3371</v>
      </c>
      <c r="F3093">
        <v>3.12</v>
      </c>
      <c r="H3093" t="s">
        <v>1183</v>
      </c>
    </row>
    <row r="3094" spans="1:8" x14ac:dyDescent="0.25">
      <c r="A3094">
        <v>7457</v>
      </c>
      <c r="B3094" t="s">
        <v>71</v>
      </c>
      <c r="C3094">
        <v>240</v>
      </c>
      <c r="D3094" s="404">
        <v>44994</v>
      </c>
      <c r="E3094" t="s">
        <v>3372</v>
      </c>
      <c r="F3094">
        <v>3.38</v>
      </c>
      <c r="H3094" t="s">
        <v>1183</v>
      </c>
    </row>
    <row r="3095" spans="1:8" x14ac:dyDescent="0.25">
      <c r="A3095">
        <v>7457</v>
      </c>
      <c r="B3095" t="s">
        <v>71</v>
      </c>
      <c r="C3095">
        <v>240</v>
      </c>
      <c r="D3095" s="404">
        <v>44998</v>
      </c>
      <c r="E3095" t="s">
        <v>3372</v>
      </c>
      <c r="F3095">
        <v>3.38</v>
      </c>
      <c r="H3095" t="s">
        <v>1183</v>
      </c>
    </row>
    <row r="3096" spans="1:8" x14ac:dyDescent="0.25">
      <c r="A3096">
        <v>7457</v>
      </c>
      <c r="B3096" t="s">
        <v>71</v>
      </c>
      <c r="C3096">
        <v>240</v>
      </c>
      <c r="D3096" s="404">
        <v>45007</v>
      </c>
      <c r="E3096" t="s">
        <v>3372</v>
      </c>
      <c r="F3096">
        <v>3.38</v>
      </c>
      <c r="H3096" t="s">
        <v>1183</v>
      </c>
    </row>
    <row r="3097" spans="1:8" x14ac:dyDescent="0.25">
      <c r="A3097">
        <v>7457</v>
      </c>
      <c r="B3097" t="s">
        <v>71</v>
      </c>
      <c r="C3097">
        <v>240</v>
      </c>
      <c r="D3097" s="404">
        <v>45019</v>
      </c>
      <c r="E3097" t="s">
        <v>3372</v>
      </c>
      <c r="F3097">
        <v>3.38</v>
      </c>
      <c r="H3097" t="s">
        <v>1183</v>
      </c>
    </row>
    <row r="3098" spans="1:8" x14ac:dyDescent="0.25">
      <c r="A3098">
        <v>7457</v>
      </c>
      <c r="B3098" t="s">
        <v>71</v>
      </c>
      <c r="C3098">
        <v>240</v>
      </c>
      <c r="D3098" s="404">
        <v>45034</v>
      </c>
      <c r="E3098" t="s">
        <v>3372</v>
      </c>
      <c r="F3098">
        <v>3.38</v>
      </c>
      <c r="H3098" t="s">
        <v>1183</v>
      </c>
    </row>
    <row r="3099" spans="1:8" x14ac:dyDescent="0.25">
      <c r="A3099">
        <v>7457</v>
      </c>
      <c r="B3099" t="s">
        <v>71</v>
      </c>
      <c r="C3099">
        <v>240</v>
      </c>
      <c r="D3099" s="404">
        <v>45037</v>
      </c>
      <c r="E3099" t="s">
        <v>3372</v>
      </c>
      <c r="F3099">
        <v>3.38</v>
      </c>
      <c r="H3099" t="s">
        <v>1183</v>
      </c>
    </row>
    <row r="3100" spans="1:8" x14ac:dyDescent="0.25">
      <c r="A3100">
        <v>7457</v>
      </c>
      <c r="B3100" t="s">
        <v>71</v>
      </c>
      <c r="C3100">
        <v>240</v>
      </c>
      <c r="D3100" s="404">
        <v>45043</v>
      </c>
      <c r="E3100" t="s">
        <v>3372</v>
      </c>
      <c r="F3100">
        <v>3.38</v>
      </c>
      <c r="H3100" t="s">
        <v>1183</v>
      </c>
    </row>
    <row r="3101" spans="1:8" x14ac:dyDescent="0.25">
      <c r="A3101">
        <v>7457</v>
      </c>
      <c r="B3101" t="s">
        <v>71</v>
      </c>
      <c r="C3101">
        <v>240</v>
      </c>
      <c r="D3101" s="404">
        <v>45114</v>
      </c>
      <c r="E3101" t="s">
        <v>3372</v>
      </c>
      <c r="F3101">
        <v>3.38</v>
      </c>
      <c r="H3101" t="s">
        <v>1183</v>
      </c>
    </row>
    <row r="3102" spans="1:8" x14ac:dyDescent="0.25">
      <c r="A3102">
        <v>7457</v>
      </c>
      <c r="B3102" t="s">
        <v>71</v>
      </c>
      <c r="C3102">
        <v>240</v>
      </c>
      <c r="D3102" s="404">
        <v>45115</v>
      </c>
      <c r="E3102" t="s">
        <v>3372</v>
      </c>
      <c r="F3102">
        <v>3.38</v>
      </c>
      <c r="H3102" t="s">
        <v>1183</v>
      </c>
    </row>
    <row r="3103" spans="1:8" x14ac:dyDescent="0.25">
      <c r="A3103">
        <v>7457</v>
      </c>
      <c r="B3103" t="s">
        <v>71</v>
      </c>
      <c r="C3103">
        <v>240</v>
      </c>
      <c r="D3103" s="404">
        <v>45182</v>
      </c>
      <c r="E3103" t="s">
        <v>3372</v>
      </c>
      <c r="F3103">
        <v>3.38</v>
      </c>
      <c r="H3103" t="s">
        <v>1183</v>
      </c>
    </row>
    <row r="3104" spans="1:8" x14ac:dyDescent="0.25">
      <c r="A3104">
        <v>7457</v>
      </c>
      <c r="B3104" t="s">
        <v>71</v>
      </c>
      <c r="C3104">
        <v>240</v>
      </c>
      <c r="D3104" s="404">
        <v>44987</v>
      </c>
      <c r="E3104" t="s">
        <v>3373</v>
      </c>
      <c r="F3104">
        <v>3.9</v>
      </c>
      <c r="H3104" t="s">
        <v>1183</v>
      </c>
    </row>
    <row r="3105" spans="1:8" x14ac:dyDescent="0.25">
      <c r="A3105">
        <v>7457</v>
      </c>
      <c r="B3105" t="s">
        <v>71</v>
      </c>
      <c r="C3105">
        <v>240</v>
      </c>
      <c r="D3105" s="404">
        <v>45003</v>
      </c>
      <c r="E3105" t="s">
        <v>3373</v>
      </c>
      <c r="F3105">
        <v>3.9</v>
      </c>
      <c r="H3105" t="s">
        <v>1183</v>
      </c>
    </row>
    <row r="3106" spans="1:8" x14ac:dyDescent="0.25">
      <c r="A3106">
        <v>7457</v>
      </c>
      <c r="B3106" t="s">
        <v>71</v>
      </c>
      <c r="C3106">
        <v>240</v>
      </c>
      <c r="D3106" s="404">
        <v>45037</v>
      </c>
      <c r="E3106" t="s">
        <v>3373</v>
      </c>
      <c r="F3106">
        <v>3.9</v>
      </c>
      <c r="H3106" t="s">
        <v>1183</v>
      </c>
    </row>
    <row r="3107" spans="1:8" x14ac:dyDescent="0.25">
      <c r="A3107">
        <v>7457</v>
      </c>
      <c r="B3107" t="s">
        <v>71</v>
      </c>
      <c r="C3107">
        <v>240</v>
      </c>
      <c r="D3107" s="404">
        <v>45040</v>
      </c>
      <c r="E3107" t="s">
        <v>3373</v>
      </c>
      <c r="F3107">
        <v>3.9</v>
      </c>
      <c r="H3107" t="s">
        <v>1183</v>
      </c>
    </row>
    <row r="3108" spans="1:8" x14ac:dyDescent="0.25">
      <c r="A3108">
        <v>7457</v>
      </c>
      <c r="B3108" t="s">
        <v>71</v>
      </c>
      <c r="C3108">
        <v>240</v>
      </c>
      <c r="D3108" s="404">
        <v>45045</v>
      </c>
      <c r="E3108" t="s">
        <v>3373</v>
      </c>
      <c r="F3108">
        <v>3.9</v>
      </c>
      <c r="H3108" t="s">
        <v>1183</v>
      </c>
    </row>
    <row r="3109" spans="1:8" x14ac:dyDescent="0.25">
      <c r="A3109">
        <v>7457</v>
      </c>
      <c r="B3109" t="s">
        <v>71</v>
      </c>
      <c r="C3109">
        <v>240</v>
      </c>
      <c r="D3109" s="404">
        <v>45052</v>
      </c>
      <c r="E3109" t="s">
        <v>3373</v>
      </c>
      <c r="F3109">
        <v>3.9</v>
      </c>
      <c r="H3109" t="s">
        <v>1183</v>
      </c>
    </row>
    <row r="3110" spans="1:8" x14ac:dyDescent="0.25">
      <c r="A3110">
        <v>7457</v>
      </c>
      <c r="B3110" t="s">
        <v>71</v>
      </c>
      <c r="C3110">
        <v>240</v>
      </c>
      <c r="D3110" s="404">
        <v>45120</v>
      </c>
      <c r="E3110" t="s">
        <v>3373</v>
      </c>
      <c r="F3110">
        <v>3.9</v>
      </c>
      <c r="H3110" t="s">
        <v>1183</v>
      </c>
    </row>
    <row r="3111" spans="1:8" x14ac:dyDescent="0.25">
      <c r="A3111">
        <v>7457</v>
      </c>
      <c r="B3111" t="s">
        <v>71</v>
      </c>
      <c r="C3111">
        <v>240</v>
      </c>
      <c r="D3111" s="404">
        <v>45129</v>
      </c>
      <c r="E3111" t="s">
        <v>3373</v>
      </c>
      <c r="F3111">
        <v>3.9</v>
      </c>
      <c r="H3111" t="s">
        <v>1183</v>
      </c>
    </row>
    <row r="3112" spans="1:8" x14ac:dyDescent="0.25">
      <c r="A3112">
        <v>7457</v>
      </c>
      <c r="B3112" t="s">
        <v>71</v>
      </c>
      <c r="C3112">
        <v>240</v>
      </c>
      <c r="D3112" s="404">
        <v>45133</v>
      </c>
      <c r="E3112" t="s">
        <v>3373</v>
      </c>
      <c r="F3112">
        <v>3.9</v>
      </c>
      <c r="H3112" t="s">
        <v>1183</v>
      </c>
    </row>
    <row r="3113" spans="1:8" x14ac:dyDescent="0.25">
      <c r="A3113">
        <v>7457</v>
      </c>
      <c r="B3113" t="s">
        <v>71</v>
      </c>
      <c r="C3113">
        <v>240</v>
      </c>
      <c r="D3113" s="404">
        <v>45141</v>
      </c>
      <c r="E3113" t="s">
        <v>3373</v>
      </c>
      <c r="F3113">
        <v>3.9</v>
      </c>
      <c r="H3113" t="s">
        <v>1183</v>
      </c>
    </row>
    <row r="3114" spans="1:8" x14ac:dyDescent="0.25">
      <c r="A3114">
        <v>7457</v>
      </c>
      <c r="B3114" t="s">
        <v>71</v>
      </c>
      <c r="C3114">
        <v>240</v>
      </c>
      <c r="D3114" s="404">
        <v>45149</v>
      </c>
      <c r="E3114" t="s">
        <v>3373</v>
      </c>
      <c r="F3114">
        <v>3.9</v>
      </c>
      <c r="H3114" t="s">
        <v>1183</v>
      </c>
    </row>
    <row r="3115" spans="1:8" x14ac:dyDescent="0.25">
      <c r="A3115">
        <v>7457</v>
      </c>
      <c r="B3115" t="s">
        <v>71</v>
      </c>
      <c r="C3115">
        <v>240</v>
      </c>
      <c r="D3115" s="404">
        <v>45155</v>
      </c>
      <c r="E3115" t="s">
        <v>3373</v>
      </c>
      <c r="F3115">
        <v>3.9</v>
      </c>
      <c r="H3115" t="s">
        <v>1183</v>
      </c>
    </row>
    <row r="3116" spans="1:8" x14ac:dyDescent="0.25">
      <c r="A3116">
        <v>7457</v>
      </c>
      <c r="B3116" t="s">
        <v>71</v>
      </c>
      <c r="C3116">
        <v>240</v>
      </c>
      <c r="D3116" s="404">
        <v>45188</v>
      </c>
      <c r="E3116" t="s">
        <v>3373</v>
      </c>
      <c r="F3116">
        <v>3.9</v>
      </c>
      <c r="H3116" t="s">
        <v>1183</v>
      </c>
    </row>
    <row r="3117" spans="1:8" x14ac:dyDescent="0.25">
      <c r="A3117">
        <v>7457</v>
      </c>
      <c r="B3117" t="s">
        <v>71</v>
      </c>
      <c r="C3117">
        <v>240</v>
      </c>
      <c r="D3117" s="404">
        <v>45001</v>
      </c>
      <c r="E3117" t="s">
        <v>3374</v>
      </c>
      <c r="F3117">
        <v>4.42</v>
      </c>
      <c r="H3117" t="s">
        <v>1183</v>
      </c>
    </row>
    <row r="3118" spans="1:8" x14ac:dyDescent="0.25">
      <c r="A3118">
        <v>7457</v>
      </c>
      <c r="B3118" t="s">
        <v>71</v>
      </c>
      <c r="C3118">
        <v>240</v>
      </c>
      <c r="D3118" s="404">
        <v>45007</v>
      </c>
      <c r="E3118" t="s">
        <v>3374</v>
      </c>
      <c r="F3118">
        <v>4.42</v>
      </c>
      <c r="H3118" t="s">
        <v>1183</v>
      </c>
    </row>
    <row r="3119" spans="1:8" x14ac:dyDescent="0.25">
      <c r="A3119">
        <v>7457</v>
      </c>
      <c r="B3119" t="s">
        <v>71</v>
      </c>
      <c r="C3119">
        <v>240</v>
      </c>
      <c r="D3119" s="404">
        <v>45007</v>
      </c>
      <c r="E3119" t="s">
        <v>3374</v>
      </c>
      <c r="F3119">
        <v>4.42</v>
      </c>
      <c r="H3119" t="s">
        <v>1183</v>
      </c>
    </row>
    <row r="3120" spans="1:8" x14ac:dyDescent="0.25">
      <c r="A3120">
        <v>7457</v>
      </c>
      <c r="B3120" t="s">
        <v>71</v>
      </c>
      <c r="C3120">
        <v>240</v>
      </c>
      <c r="D3120" s="404">
        <v>45015</v>
      </c>
      <c r="E3120" t="s">
        <v>3374</v>
      </c>
      <c r="F3120">
        <v>4.42</v>
      </c>
      <c r="H3120" t="s">
        <v>1183</v>
      </c>
    </row>
    <row r="3121" spans="1:8" x14ac:dyDescent="0.25">
      <c r="A3121">
        <v>7457</v>
      </c>
      <c r="B3121" t="s">
        <v>71</v>
      </c>
      <c r="C3121">
        <v>240</v>
      </c>
      <c r="D3121" s="404">
        <v>45035</v>
      </c>
      <c r="E3121" t="s">
        <v>3374</v>
      </c>
      <c r="F3121">
        <v>4.42</v>
      </c>
      <c r="H3121" t="s">
        <v>1183</v>
      </c>
    </row>
    <row r="3122" spans="1:8" x14ac:dyDescent="0.25">
      <c r="A3122">
        <v>7457</v>
      </c>
      <c r="B3122" t="s">
        <v>71</v>
      </c>
      <c r="C3122">
        <v>240</v>
      </c>
      <c r="D3122" s="404">
        <v>45043</v>
      </c>
      <c r="E3122" t="s">
        <v>3374</v>
      </c>
      <c r="F3122">
        <v>4.42</v>
      </c>
      <c r="H3122" t="s">
        <v>1183</v>
      </c>
    </row>
    <row r="3123" spans="1:8" x14ac:dyDescent="0.25">
      <c r="A3123">
        <v>7457</v>
      </c>
      <c r="B3123" t="s">
        <v>71</v>
      </c>
      <c r="C3123">
        <v>240</v>
      </c>
      <c r="D3123" s="404">
        <v>45056</v>
      </c>
      <c r="E3123" t="s">
        <v>3374</v>
      </c>
      <c r="F3123">
        <v>4.42</v>
      </c>
      <c r="H3123" t="s">
        <v>1183</v>
      </c>
    </row>
    <row r="3124" spans="1:8" x14ac:dyDescent="0.25">
      <c r="A3124">
        <v>7457</v>
      </c>
      <c r="B3124" t="s">
        <v>71</v>
      </c>
      <c r="C3124">
        <v>240</v>
      </c>
      <c r="D3124" s="404">
        <v>45059</v>
      </c>
      <c r="E3124" t="s">
        <v>3374</v>
      </c>
      <c r="F3124">
        <v>4.42</v>
      </c>
      <c r="H3124" t="s">
        <v>1183</v>
      </c>
    </row>
    <row r="3125" spans="1:8" x14ac:dyDescent="0.25">
      <c r="A3125">
        <v>7457</v>
      </c>
      <c r="B3125" t="s">
        <v>71</v>
      </c>
      <c r="C3125">
        <v>240</v>
      </c>
      <c r="D3125" s="404">
        <v>45099</v>
      </c>
      <c r="E3125" t="s">
        <v>3374</v>
      </c>
      <c r="F3125">
        <v>4.42</v>
      </c>
      <c r="H3125" t="s">
        <v>1183</v>
      </c>
    </row>
    <row r="3126" spans="1:8" x14ac:dyDescent="0.25">
      <c r="A3126">
        <v>7457</v>
      </c>
      <c r="B3126" t="s">
        <v>71</v>
      </c>
      <c r="C3126">
        <v>240</v>
      </c>
      <c r="D3126" s="404">
        <v>45127</v>
      </c>
      <c r="E3126" t="s">
        <v>3374</v>
      </c>
      <c r="F3126">
        <v>4.42</v>
      </c>
      <c r="H3126" t="s">
        <v>1183</v>
      </c>
    </row>
    <row r="3127" spans="1:8" x14ac:dyDescent="0.25">
      <c r="A3127">
        <v>7457</v>
      </c>
      <c r="B3127" t="s">
        <v>71</v>
      </c>
      <c r="C3127">
        <v>240</v>
      </c>
      <c r="D3127" s="404">
        <v>45128</v>
      </c>
      <c r="E3127" t="s">
        <v>3374</v>
      </c>
      <c r="F3127">
        <v>4.42</v>
      </c>
      <c r="H3127" t="s">
        <v>1183</v>
      </c>
    </row>
    <row r="3128" spans="1:8" x14ac:dyDescent="0.25">
      <c r="A3128">
        <v>7457</v>
      </c>
      <c r="B3128" t="s">
        <v>71</v>
      </c>
      <c r="C3128">
        <v>240</v>
      </c>
      <c r="D3128" s="404">
        <v>45149</v>
      </c>
      <c r="E3128" t="s">
        <v>3374</v>
      </c>
      <c r="F3128">
        <v>4.42</v>
      </c>
      <c r="H3128" t="s">
        <v>1183</v>
      </c>
    </row>
    <row r="3129" spans="1:8" x14ac:dyDescent="0.25">
      <c r="A3129">
        <v>7457</v>
      </c>
      <c r="B3129" t="s">
        <v>71</v>
      </c>
      <c r="C3129">
        <v>240</v>
      </c>
      <c r="D3129" s="404">
        <v>45154</v>
      </c>
      <c r="E3129" t="s">
        <v>3374</v>
      </c>
      <c r="F3129">
        <v>4.42</v>
      </c>
      <c r="H3129" t="s">
        <v>1183</v>
      </c>
    </row>
    <row r="3130" spans="1:8" x14ac:dyDescent="0.25">
      <c r="A3130">
        <v>7457</v>
      </c>
      <c r="B3130" t="s">
        <v>71</v>
      </c>
      <c r="C3130">
        <v>240</v>
      </c>
      <c r="D3130" s="404">
        <v>45192</v>
      </c>
      <c r="E3130" t="s">
        <v>3374</v>
      </c>
      <c r="F3130">
        <v>4.42</v>
      </c>
      <c r="H3130" t="s">
        <v>1183</v>
      </c>
    </row>
    <row r="3131" spans="1:8" x14ac:dyDescent="0.25">
      <c r="A3131">
        <v>7457</v>
      </c>
      <c r="B3131" t="s">
        <v>71</v>
      </c>
      <c r="C3131">
        <v>240</v>
      </c>
      <c r="D3131" s="404">
        <v>44987</v>
      </c>
      <c r="E3131" t="s">
        <v>3375</v>
      </c>
      <c r="F3131">
        <v>4.68</v>
      </c>
      <c r="H3131" t="s">
        <v>1183</v>
      </c>
    </row>
    <row r="3132" spans="1:8" x14ac:dyDescent="0.25">
      <c r="A3132">
        <v>7457</v>
      </c>
      <c r="B3132" t="s">
        <v>71</v>
      </c>
      <c r="C3132">
        <v>240</v>
      </c>
      <c r="D3132" s="404">
        <v>45003</v>
      </c>
      <c r="E3132" t="s">
        <v>3375</v>
      </c>
      <c r="F3132">
        <v>4.68</v>
      </c>
      <c r="H3132" t="s">
        <v>1183</v>
      </c>
    </row>
    <row r="3133" spans="1:8" x14ac:dyDescent="0.25">
      <c r="A3133">
        <v>7457</v>
      </c>
      <c r="B3133" t="s">
        <v>71</v>
      </c>
      <c r="C3133">
        <v>240</v>
      </c>
      <c r="D3133" s="404">
        <v>45016</v>
      </c>
      <c r="E3133" t="s">
        <v>3375</v>
      </c>
      <c r="F3133">
        <v>4.68</v>
      </c>
      <c r="H3133" t="s">
        <v>1183</v>
      </c>
    </row>
    <row r="3134" spans="1:8" x14ac:dyDescent="0.25">
      <c r="A3134">
        <v>7457</v>
      </c>
      <c r="B3134" t="s">
        <v>71</v>
      </c>
      <c r="C3134">
        <v>240</v>
      </c>
      <c r="D3134" s="404">
        <v>45022</v>
      </c>
      <c r="E3134" t="s">
        <v>3375</v>
      </c>
      <c r="F3134">
        <v>4.68</v>
      </c>
      <c r="H3134" t="s">
        <v>1183</v>
      </c>
    </row>
    <row r="3135" spans="1:8" x14ac:dyDescent="0.25">
      <c r="A3135">
        <v>7457</v>
      </c>
      <c r="B3135" t="s">
        <v>71</v>
      </c>
      <c r="C3135">
        <v>240</v>
      </c>
      <c r="D3135" s="404">
        <v>45034</v>
      </c>
      <c r="E3135" t="s">
        <v>3375</v>
      </c>
      <c r="F3135">
        <v>4.68</v>
      </c>
      <c r="H3135" t="s">
        <v>1183</v>
      </c>
    </row>
    <row r="3136" spans="1:8" x14ac:dyDescent="0.25">
      <c r="A3136">
        <v>7457</v>
      </c>
      <c r="B3136" t="s">
        <v>71</v>
      </c>
      <c r="C3136">
        <v>240</v>
      </c>
      <c r="D3136" s="404">
        <v>45043</v>
      </c>
      <c r="E3136" t="s">
        <v>3375</v>
      </c>
      <c r="F3136">
        <v>4.68</v>
      </c>
      <c r="H3136" t="s">
        <v>1183</v>
      </c>
    </row>
    <row r="3137" spans="1:8" x14ac:dyDescent="0.25">
      <c r="A3137">
        <v>7457</v>
      </c>
      <c r="B3137" t="s">
        <v>71</v>
      </c>
      <c r="C3137">
        <v>240</v>
      </c>
      <c r="D3137" s="404">
        <v>45049</v>
      </c>
      <c r="E3137" t="s">
        <v>3375</v>
      </c>
      <c r="F3137">
        <v>4.68</v>
      </c>
      <c r="H3137" t="s">
        <v>1183</v>
      </c>
    </row>
    <row r="3138" spans="1:8" x14ac:dyDescent="0.25">
      <c r="A3138">
        <v>7457</v>
      </c>
      <c r="B3138" t="s">
        <v>71</v>
      </c>
      <c r="C3138">
        <v>240</v>
      </c>
      <c r="D3138" s="404">
        <v>45054</v>
      </c>
      <c r="E3138" t="s">
        <v>3375</v>
      </c>
      <c r="F3138">
        <v>4.68</v>
      </c>
      <c r="H3138" t="s">
        <v>1183</v>
      </c>
    </row>
    <row r="3139" spans="1:8" x14ac:dyDescent="0.25">
      <c r="A3139">
        <v>7457</v>
      </c>
      <c r="B3139" t="s">
        <v>71</v>
      </c>
      <c r="C3139">
        <v>240</v>
      </c>
      <c r="D3139" s="404">
        <v>45054</v>
      </c>
      <c r="E3139" t="s">
        <v>3375</v>
      </c>
      <c r="F3139">
        <v>4.68</v>
      </c>
      <c r="H3139" t="s">
        <v>1183</v>
      </c>
    </row>
    <row r="3140" spans="1:8" x14ac:dyDescent="0.25">
      <c r="A3140">
        <v>7457</v>
      </c>
      <c r="B3140" t="s">
        <v>71</v>
      </c>
      <c r="C3140">
        <v>240</v>
      </c>
      <c r="D3140" s="404">
        <v>45073</v>
      </c>
      <c r="E3140" t="s">
        <v>3375</v>
      </c>
      <c r="F3140">
        <v>4.68</v>
      </c>
      <c r="H3140" t="s">
        <v>1183</v>
      </c>
    </row>
    <row r="3141" spans="1:8" x14ac:dyDescent="0.25">
      <c r="A3141">
        <v>7457</v>
      </c>
      <c r="B3141" t="s">
        <v>71</v>
      </c>
      <c r="C3141">
        <v>240</v>
      </c>
      <c r="D3141" s="404">
        <v>45075</v>
      </c>
      <c r="E3141" t="s">
        <v>3375</v>
      </c>
      <c r="F3141">
        <v>4.68</v>
      </c>
      <c r="H3141" t="s">
        <v>1183</v>
      </c>
    </row>
    <row r="3142" spans="1:8" x14ac:dyDescent="0.25">
      <c r="A3142">
        <v>7457</v>
      </c>
      <c r="B3142" t="s">
        <v>71</v>
      </c>
      <c r="C3142">
        <v>240</v>
      </c>
      <c r="D3142" s="404">
        <v>45117</v>
      </c>
      <c r="E3142" t="s">
        <v>3375</v>
      </c>
      <c r="F3142">
        <v>4.68</v>
      </c>
      <c r="H3142" t="s">
        <v>1183</v>
      </c>
    </row>
    <row r="3143" spans="1:8" x14ac:dyDescent="0.25">
      <c r="A3143">
        <v>7457</v>
      </c>
      <c r="B3143" t="s">
        <v>71</v>
      </c>
      <c r="C3143">
        <v>240</v>
      </c>
      <c r="D3143" s="404">
        <v>45120</v>
      </c>
      <c r="E3143" t="s">
        <v>3375</v>
      </c>
      <c r="F3143">
        <v>4.68</v>
      </c>
      <c r="H3143" t="s">
        <v>1183</v>
      </c>
    </row>
    <row r="3144" spans="1:8" x14ac:dyDescent="0.25">
      <c r="A3144">
        <v>7457</v>
      </c>
      <c r="B3144" t="s">
        <v>71</v>
      </c>
      <c r="C3144">
        <v>240</v>
      </c>
      <c r="D3144" s="404">
        <v>45152</v>
      </c>
      <c r="E3144" t="s">
        <v>3375</v>
      </c>
      <c r="F3144">
        <v>4.68</v>
      </c>
      <c r="H3144" t="s">
        <v>1183</v>
      </c>
    </row>
    <row r="3145" spans="1:8" x14ac:dyDescent="0.25">
      <c r="A3145">
        <v>7457</v>
      </c>
      <c r="B3145" t="s">
        <v>71</v>
      </c>
      <c r="C3145">
        <v>240</v>
      </c>
      <c r="D3145" s="404">
        <v>45154</v>
      </c>
      <c r="E3145" t="s">
        <v>3375</v>
      </c>
      <c r="F3145">
        <v>4.68</v>
      </c>
      <c r="H3145" t="s">
        <v>1183</v>
      </c>
    </row>
    <row r="3146" spans="1:8" x14ac:dyDescent="0.25">
      <c r="A3146">
        <v>7457</v>
      </c>
      <c r="B3146" t="s">
        <v>71</v>
      </c>
      <c r="C3146">
        <v>240</v>
      </c>
      <c r="D3146" s="404">
        <v>45189</v>
      </c>
      <c r="E3146" t="s">
        <v>3375</v>
      </c>
      <c r="F3146">
        <v>4.68</v>
      </c>
      <c r="H3146" t="s">
        <v>1183</v>
      </c>
    </row>
    <row r="3147" spans="1:8" x14ac:dyDescent="0.25">
      <c r="A3147">
        <v>7457</v>
      </c>
      <c r="B3147" t="s">
        <v>71</v>
      </c>
      <c r="C3147">
        <v>240</v>
      </c>
      <c r="D3147" s="404">
        <v>44989</v>
      </c>
      <c r="E3147" t="s">
        <v>3376</v>
      </c>
      <c r="F3147">
        <v>5.2</v>
      </c>
      <c r="H3147" t="s">
        <v>1183</v>
      </c>
    </row>
    <row r="3148" spans="1:8" x14ac:dyDescent="0.25">
      <c r="A3148">
        <v>7457</v>
      </c>
      <c r="B3148" t="s">
        <v>71</v>
      </c>
      <c r="C3148">
        <v>240</v>
      </c>
      <c r="D3148" s="404">
        <v>45008</v>
      </c>
      <c r="E3148" t="s">
        <v>3376</v>
      </c>
      <c r="F3148">
        <v>5.2</v>
      </c>
      <c r="H3148" t="s">
        <v>1183</v>
      </c>
    </row>
    <row r="3149" spans="1:8" x14ac:dyDescent="0.25">
      <c r="A3149">
        <v>7457</v>
      </c>
      <c r="B3149" t="s">
        <v>71</v>
      </c>
      <c r="C3149">
        <v>240</v>
      </c>
      <c r="D3149" s="404">
        <v>45089</v>
      </c>
      <c r="E3149" t="s">
        <v>3376</v>
      </c>
      <c r="F3149">
        <v>5.2</v>
      </c>
      <c r="H3149" t="s">
        <v>1183</v>
      </c>
    </row>
    <row r="3150" spans="1:8" x14ac:dyDescent="0.25">
      <c r="A3150">
        <v>7457</v>
      </c>
      <c r="B3150" t="s">
        <v>71</v>
      </c>
      <c r="C3150">
        <v>240</v>
      </c>
      <c r="D3150" s="404">
        <v>45120</v>
      </c>
      <c r="E3150" t="s">
        <v>3376</v>
      </c>
      <c r="F3150">
        <v>5.2</v>
      </c>
      <c r="H3150" t="s">
        <v>1183</v>
      </c>
    </row>
    <row r="3151" spans="1:8" x14ac:dyDescent="0.25">
      <c r="A3151">
        <v>7457</v>
      </c>
      <c r="B3151" t="s">
        <v>71</v>
      </c>
      <c r="C3151">
        <v>240</v>
      </c>
      <c r="D3151" s="404">
        <v>45156</v>
      </c>
      <c r="E3151" t="s">
        <v>3376</v>
      </c>
      <c r="F3151">
        <v>5.2</v>
      </c>
      <c r="H3151" t="s">
        <v>1183</v>
      </c>
    </row>
    <row r="3152" spans="1:8" x14ac:dyDescent="0.25">
      <c r="A3152">
        <v>7457</v>
      </c>
      <c r="B3152" t="s">
        <v>71</v>
      </c>
      <c r="C3152">
        <v>240</v>
      </c>
      <c r="D3152" s="404">
        <v>45163</v>
      </c>
      <c r="E3152" t="s">
        <v>3376</v>
      </c>
      <c r="F3152">
        <v>5.2</v>
      </c>
      <c r="H3152" t="s">
        <v>1183</v>
      </c>
    </row>
    <row r="3153" spans="1:8" x14ac:dyDescent="0.25">
      <c r="A3153">
        <v>7457</v>
      </c>
      <c r="B3153" t="s">
        <v>71</v>
      </c>
      <c r="C3153">
        <v>240</v>
      </c>
      <c r="D3153" s="404">
        <v>44986</v>
      </c>
      <c r="E3153" t="s">
        <v>3377</v>
      </c>
      <c r="F3153">
        <v>5.72</v>
      </c>
      <c r="H3153" t="s">
        <v>1183</v>
      </c>
    </row>
    <row r="3154" spans="1:8" x14ac:dyDescent="0.25">
      <c r="A3154">
        <v>7457</v>
      </c>
      <c r="B3154" t="s">
        <v>71</v>
      </c>
      <c r="C3154">
        <v>240</v>
      </c>
      <c r="D3154" s="404">
        <v>44988</v>
      </c>
      <c r="E3154" t="s">
        <v>3377</v>
      </c>
      <c r="F3154">
        <v>5.72</v>
      </c>
      <c r="H3154" t="s">
        <v>1183</v>
      </c>
    </row>
    <row r="3155" spans="1:8" x14ac:dyDescent="0.25">
      <c r="A3155">
        <v>7457</v>
      </c>
      <c r="B3155" t="s">
        <v>71</v>
      </c>
      <c r="C3155">
        <v>240</v>
      </c>
      <c r="D3155" s="404">
        <v>44988</v>
      </c>
      <c r="E3155" t="s">
        <v>3377</v>
      </c>
      <c r="F3155">
        <v>5.72</v>
      </c>
      <c r="H3155" t="s">
        <v>1183</v>
      </c>
    </row>
    <row r="3156" spans="1:8" x14ac:dyDescent="0.25">
      <c r="A3156">
        <v>7457</v>
      </c>
      <c r="B3156" t="s">
        <v>71</v>
      </c>
      <c r="C3156">
        <v>240</v>
      </c>
      <c r="D3156" s="404">
        <v>45005</v>
      </c>
      <c r="E3156" t="s">
        <v>3377</v>
      </c>
      <c r="F3156">
        <v>5.72</v>
      </c>
      <c r="H3156" t="s">
        <v>1183</v>
      </c>
    </row>
    <row r="3157" spans="1:8" x14ac:dyDescent="0.25">
      <c r="A3157">
        <v>7457</v>
      </c>
      <c r="B3157" t="s">
        <v>71</v>
      </c>
      <c r="C3157">
        <v>240</v>
      </c>
      <c r="D3157" s="404">
        <v>45007</v>
      </c>
      <c r="E3157" t="s">
        <v>3377</v>
      </c>
      <c r="F3157">
        <v>5.72</v>
      </c>
      <c r="H3157" t="s">
        <v>1183</v>
      </c>
    </row>
    <row r="3158" spans="1:8" x14ac:dyDescent="0.25">
      <c r="A3158">
        <v>7457</v>
      </c>
      <c r="B3158" t="s">
        <v>71</v>
      </c>
      <c r="C3158">
        <v>240</v>
      </c>
      <c r="D3158" s="404">
        <v>45016</v>
      </c>
      <c r="E3158" t="s">
        <v>3377</v>
      </c>
      <c r="F3158">
        <v>5.72</v>
      </c>
      <c r="H3158" t="s">
        <v>1183</v>
      </c>
    </row>
    <row r="3159" spans="1:8" x14ac:dyDescent="0.25">
      <c r="A3159">
        <v>7457</v>
      </c>
      <c r="B3159" t="s">
        <v>71</v>
      </c>
      <c r="C3159">
        <v>240</v>
      </c>
      <c r="D3159" s="404">
        <v>45022</v>
      </c>
      <c r="E3159" t="s">
        <v>3377</v>
      </c>
      <c r="F3159">
        <v>5.72</v>
      </c>
      <c r="H3159" t="s">
        <v>1183</v>
      </c>
    </row>
    <row r="3160" spans="1:8" x14ac:dyDescent="0.25">
      <c r="A3160">
        <v>7457</v>
      </c>
      <c r="B3160" t="s">
        <v>71</v>
      </c>
      <c r="C3160">
        <v>240</v>
      </c>
      <c r="D3160" s="404">
        <v>45050</v>
      </c>
      <c r="E3160" t="s">
        <v>3377</v>
      </c>
      <c r="F3160">
        <v>5.72</v>
      </c>
      <c r="H3160" t="s">
        <v>1183</v>
      </c>
    </row>
    <row r="3161" spans="1:8" x14ac:dyDescent="0.25">
      <c r="A3161">
        <v>7457</v>
      </c>
      <c r="B3161" t="s">
        <v>71</v>
      </c>
      <c r="C3161">
        <v>240</v>
      </c>
      <c r="D3161" s="404">
        <v>45084</v>
      </c>
      <c r="E3161" t="s">
        <v>3377</v>
      </c>
      <c r="F3161">
        <v>5.72</v>
      </c>
      <c r="H3161" t="s">
        <v>1183</v>
      </c>
    </row>
    <row r="3162" spans="1:8" x14ac:dyDescent="0.25">
      <c r="A3162">
        <v>7457</v>
      </c>
      <c r="B3162" t="s">
        <v>71</v>
      </c>
      <c r="C3162">
        <v>240</v>
      </c>
      <c r="D3162" s="404">
        <v>45119</v>
      </c>
      <c r="E3162" t="s">
        <v>3377</v>
      </c>
      <c r="F3162">
        <v>5.72</v>
      </c>
      <c r="H3162" t="s">
        <v>1183</v>
      </c>
    </row>
    <row r="3163" spans="1:8" x14ac:dyDescent="0.25">
      <c r="A3163">
        <v>7457</v>
      </c>
      <c r="B3163" t="s">
        <v>71</v>
      </c>
      <c r="C3163">
        <v>240</v>
      </c>
      <c r="D3163" s="404">
        <v>45138</v>
      </c>
      <c r="E3163" t="s">
        <v>3377</v>
      </c>
      <c r="F3163">
        <v>5.72</v>
      </c>
      <c r="H3163" t="s">
        <v>1183</v>
      </c>
    </row>
    <row r="3164" spans="1:8" x14ac:dyDescent="0.25">
      <c r="A3164">
        <v>7457</v>
      </c>
      <c r="B3164" t="s">
        <v>71</v>
      </c>
      <c r="C3164">
        <v>240</v>
      </c>
      <c r="D3164" s="404">
        <v>45155</v>
      </c>
      <c r="E3164" t="s">
        <v>3377</v>
      </c>
      <c r="F3164">
        <v>5.72</v>
      </c>
      <c r="H3164" t="s">
        <v>1183</v>
      </c>
    </row>
    <row r="3165" spans="1:8" x14ac:dyDescent="0.25">
      <c r="A3165">
        <v>7457</v>
      </c>
      <c r="B3165" t="s">
        <v>71</v>
      </c>
      <c r="C3165">
        <v>240</v>
      </c>
      <c r="D3165" s="404">
        <v>45189</v>
      </c>
      <c r="E3165" t="s">
        <v>3377</v>
      </c>
      <c r="F3165">
        <v>5.72</v>
      </c>
      <c r="H3165" t="s">
        <v>1183</v>
      </c>
    </row>
    <row r="3166" spans="1:8" x14ac:dyDescent="0.25">
      <c r="A3166">
        <v>7457</v>
      </c>
      <c r="B3166" t="s">
        <v>71</v>
      </c>
      <c r="C3166">
        <v>240</v>
      </c>
      <c r="D3166" s="404">
        <v>44995</v>
      </c>
      <c r="E3166" t="s">
        <v>3378</v>
      </c>
      <c r="F3166">
        <v>5.98</v>
      </c>
      <c r="H3166" t="s">
        <v>1183</v>
      </c>
    </row>
    <row r="3167" spans="1:8" x14ac:dyDescent="0.25">
      <c r="A3167">
        <v>7457</v>
      </c>
      <c r="B3167" t="s">
        <v>71</v>
      </c>
      <c r="C3167">
        <v>240</v>
      </c>
      <c r="D3167" s="404">
        <v>45002</v>
      </c>
      <c r="E3167" t="s">
        <v>3378</v>
      </c>
      <c r="F3167">
        <v>5.98</v>
      </c>
      <c r="H3167" t="s">
        <v>1183</v>
      </c>
    </row>
    <row r="3168" spans="1:8" x14ac:dyDescent="0.25">
      <c r="A3168">
        <v>7457</v>
      </c>
      <c r="B3168" t="s">
        <v>71</v>
      </c>
      <c r="C3168">
        <v>240</v>
      </c>
      <c r="D3168" s="404">
        <v>45016</v>
      </c>
      <c r="E3168" t="s">
        <v>3378</v>
      </c>
      <c r="F3168">
        <v>5.98</v>
      </c>
      <c r="H3168" t="s">
        <v>1183</v>
      </c>
    </row>
    <row r="3169" spans="1:8" x14ac:dyDescent="0.25">
      <c r="A3169">
        <v>7457</v>
      </c>
      <c r="B3169" t="s">
        <v>71</v>
      </c>
      <c r="C3169">
        <v>240</v>
      </c>
      <c r="D3169" s="404">
        <v>45052</v>
      </c>
      <c r="E3169" t="s">
        <v>3378</v>
      </c>
      <c r="F3169">
        <v>5.98</v>
      </c>
      <c r="H3169" t="s">
        <v>1183</v>
      </c>
    </row>
    <row r="3170" spans="1:8" x14ac:dyDescent="0.25">
      <c r="A3170">
        <v>7457</v>
      </c>
      <c r="B3170" t="s">
        <v>71</v>
      </c>
      <c r="C3170">
        <v>240</v>
      </c>
      <c r="D3170" s="404">
        <v>45056</v>
      </c>
      <c r="E3170" t="s">
        <v>3378</v>
      </c>
      <c r="F3170">
        <v>5.98</v>
      </c>
      <c r="H3170" t="s">
        <v>1183</v>
      </c>
    </row>
    <row r="3171" spans="1:8" x14ac:dyDescent="0.25">
      <c r="A3171">
        <v>7457</v>
      </c>
      <c r="B3171" t="s">
        <v>71</v>
      </c>
      <c r="C3171">
        <v>240</v>
      </c>
      <c r="D3171" s="404">
        <v>45075</v>
      </c>
      <c r="E3171" t="s">
        <v>3378</v>
      </c>
      <c r="F3171">
        <v>5.98</v>
      </c>
      <c r="H3171" t="s">
        <v>1183</v>
      </c>
    </row>
    <row r="3172" spans="1:8" x14ac:dyDescent="0.25">
      <c r="A3172">
        <v>7457</v>
      </c>
      <c r="B3172" t="s">
        <v>71</v>
      </c>
      <c r="C3172">
        <v>240</v>
      </c>
      <c r="D3172" s="404">
        <v>45126</v>
      </c>
      <c r="E3172" t="s">
        <v>3378</v>
      </c>
      <c r="F3172">
        <v>5.98</v>
      </c>
      <c r="H3172" t="s">
        <v>1183</v>
      </c>
    </row>
    <row r="3173" spans="1:8" x14ac:dyDescent="0.25">
      <c r="A3173">
        <v>7457</v>
      </c>
      <c r="B3173" t="s">
        <v>71</v>
      </c>
      <c r="C3173">
        <v>240</v>
      </c>
      <c r="D3173" s="404">
        <v>45138</v>
      </c>
      <c r="E3173" t="s">
        <v>3378</v>
      </c>
      <c r="F3173">
        <v>5.98</v>
      </c>
      <c r="H3173" t="s">
        <v>1183</v>
      </c>
    </row>
    <row r="3174" spans="1:8" x14ac:dyDescent="0.25">
      <c r="A3174">
        <v>7457</v>
      </c>
      <c r="B3174" t="s">
        <v>71</v>
      </c>
      <c r="C3174">
        <v>240</v>
      </c>
      <c r="D3174" s="404">
        <v>45143</v>
      </c>
      <c r="E3174" t="s">
        <v>3378</v>
      </c>
      <c r="F3174">
        <v>5.98</v>
      </c>
      <c r="H3174" t="s">
        <v>1183</v>
      </c>
    </row>
    <row r="3175" spans="1:8" x14ac:dyDescent="0.25">
      <c r="A3175">
        <v>7457</v>
      </c>
      <c r="B3175" t="s">
        <v>71</v>
      </c>
      <c r="C3175">
        <v>240</v>
      </c>
      <c r="D3175" s="404">
        <v>45148</v>
      </c>
      <c r="E3175" t="s">
        <v>3378</v>
      </c>
      <c r="F3175">
        <v>5.98</v>
      </c>
      <c r="H3175" t="s">
        <v>1183</v>
      </c>
    </row>
    <row r="3176" spans="1:8" x14ac:dyDescent="0.25">
      <c r="A3176">
        <v>7457</v>
      </c>
      <c r="B3176" t="s">
        <v>71</v>
      </c>
      <c r="C3176">
        <v>240</v>
      </c>
      <c r="D3176" s="404">
        <v>45155</v>
      </c>
      <c r="E3176" t="s">
        <v>3378</v>
      </c>
      <c r="F3176">
        <v>5.98</v>
      </c>
      <c r="H3176" t="s">
        <v>1183</v>
      </c>
    </row>
    <row r="3177" spans="1:8" x14ac:dyDescent="0.25">
      <c r="A3177">
        <v>7457</v>
      </c>
      <c r="B3177" t="s">
        <v>71</v>
      </c>
      <c r="C3177">
        <v>240</v>
      </c>
      <c r="D3177" s="404">
        <v>45168</v>
      </c>
      <c r="E3177" t="s">
        <v>3378</v>
      </c>
      <c r="F3177">
        <v>5.98</v>
      </c>
      <c r="H3177" t="s">
        <v>1183</v>
      </c>
    </row>
    <row r="3178" spans="1:8" x14ac:dyDescent="0.25">
      <c r="A3178">
        <v>7457</v>
      </c>
      <c r="B3178" t="s">
        <v>71</v>
      </c>
      <c r="C3178">
        <v>240</v>
      </c>
      <c r="D3178" s="404">
        <v>45173</v>
      </c>
      <c r="E3178" t="s">
        <v>3378</v>
      </c>
      <c r="F3178">
        <v>5.98</v>
      </c>
      <c r="H3178" t="s">
        <v>1183</v>
      </c>
    </row>
    <row r="3179" spans="1:8" x14ac:dyDescent="0.25">
      <c r="A3179">
        <v>7457</v>
      </c>
      <c r="B3179" t="s">
        <v>71</v>
      </c>
      <c r="C3179">
        <v>240</v>
      </c>
      <c r="D3179" s="404">
        <v>45184</v>
      </c>
      <c r="E3179" t="s">
        <v>3378</v>
      </c>
      <c r="F3179">
        <v>5.98</v>
      </c>
      <c r="H3179" t="s">
        <v>1183</v>
      </c>
    </row>
    <row r="3180" spans="1:8" x14ac:dyDescent="0.25">
      <c r="A3180">
        <v>7457</v>
      </c>
      <c r="B3180" t="s">
        <v>71</v>
      </c>
      <c r="C3180">
        <v>240</v>
      </c>
      <c r="D3180" s="404">
        <v>45187</v>
      </c>
      <c r="E3180" t="s">
        <v>3378</v>
      </c>
      <c r="F3180">
        <v>5.98</v>
      </c>
      <c r="H3180" t="s">
        <v>1183</v>
      </c>
    </row>
    <row r="3181" spans="1:8" x14ac:dyDescent="0.25">
      <c r="A3181">
        <v>7457</v>
      </c>
      <c r="B3181" t="s">
        <v>71</v>
      </c>
      <c r="C3181">
        <v>240</v>
      </c>
      <c r="D3181" s="404">
        <v>44986</v>
      </c>
      <c r="E3181" t="s">
        <v>3379</v>
      </c>
      <c r="F3181">
        <v>6.5</v>
      </c>
      <c r="H3181" t="s">
        <v>1183</v>
      </c>
    </row>
    <row r="3182" spans="1:8" x14ac:dyDescent="0.25">
      <c r="A3182">
        <v>7457</v>
      </c>
      <c r="B3182" t="s">
        <v>71</v>
      </c>
      <c r="C3182">
        <v>240</v>
      </c>
      <c r="D3182" s="404">
        <v>44987</v>
      </c>
      <c r="E3182" t="s">
        <v>3379</v>
      </c>
      <c r="F3182">
        <v>6.5</v>
      </c>
      <c r="H3182" t="s">
        <v>1183</v>
      </c>
    </row>
    <row r="3183" spans="1:8" x14ac:dyDescent="0.25">
      <c r="A3183">
        <v>7457</v>
      </c>
      <c r="B3183" t="s">
        <v>71</v>
      </c>
      <c r="C3183">
        <v>240</v>
      </c>
      <c r="D3183" s="404">
        <v>45072</v>
      </c>
      <c r="E3183" t="s">
        <v>3379</v>
      </c>
      <c r="F3183">
        <v>6.5</v>
      </c>
      <c r="H3183" t="s">
        <v>1183</v>
      </c>
    </row>
    <row r="3184" spans="1:8" x14ac:dyDescent="0.25">
      <c r="A3184">
        <v>7457</v>
      </c>
      <c r="B3184" t="s">
        <v>71</v>
      </c>
      <c r="C3184">
        <v>240</v>
      </c>
      <c r="D3184" s="404">
        <v>45085</v>
      </c>
      <c r="E3184" t="s">
        <v>3379</v>
      </c>
      <c r="F3184">
        <v>6.5</v>
      </c>
      <c r="H3184" t="s">
        <v>1183</v>
      </c>
    </row>
    <row r="3185" spans="1:8" x14ac:dyDescent="0.25">
      <c r="A3185">
        <v>7457</v>
      </c>
      <c r="B3185" t="s">
        <v>71</v>
      </c>
      <c r="C3185">
        <v>240</v>
      </c>
      <c r="D3185" s="404">
        <v>45099</v>
      </c>
      <c r="E3185" t="s">
        <v>3379</v>
      </c>
      <c r="F3185">
        <v>6.5</v>
      </c>
      <c r="H3185" t="s">
        <v>1183</v>
      </c>
    </row>
    <row r="3186" spans="1:8" x14ac:dyDescent="0.25">
      <c r="A3186">
        <v>7457</v>
      </c>
      <c r="B3186" t="s">
        <v>71</v>
      </c>
      <c r="C3186">
        <v>240</v>
      </c>
      <c r="D3186" s="404">
        <v>45128</v>
      </c>
      <c r="E3186" t="s">
        <v>3379</v>
      </c>
      <c r="F3186">
        <v>6.5</v>
      </c>
      <c r="H3186" t="s">
        <v>1183</v>
      </c>
    </row>
    <row r="3187" spans="1:8" x14ac:dyDescent="0.25">
      <c r="A3187">
        <v>7457</v>
      </c>
      <c r="B3187" t="s">
        <v>71</v>
      </c>
      <c r="C3187">
        <v>240</v>
      </c>
      <c r="D3187" s="404">
        <v>45141</v>
      </c>
      <c r="E3187" t="s">
        <v>3379</v>
      </c>
      <c r="F3187">
        <v>6.5</v>
      </c>
      <c r="H3187" t="s">
        <v>1183</v>
      </c>
    </row>
    <row r="3188" spans="1:8" x14ac:dyDescent="0.25">
      <c r="A3188">
        <v>7457</v>
      </c>
      <c r="B3188" t="s">
        <v>71</v>
      </c>
      <c r="C3188">
        <v>240</v>
      </c>
      <c r="D3188" s="404">
        <v>45192</v>
      </c>
      <c r="E3188" t="s">
        <v>3379</v>
      </c>
      <c r="F3188">
        <v>6.5</v>
      </c>
      <c r="H3188" t="s">
        <v>1183</v>
      </c>
    </row>
    <row r="3189" spans="1:8" x14ac:dyDescent="0.25">
      <c r="A3189">
        <v>7457</v>
      </c>
      <c r="B3189" t="s">
        <v>71</v>
      </c>
      <c r="C3189">
        <v>240</v>
      </c>
      <c r="D3189" s="404">
        <v>45022</v>
      </c>
      <c r="E3189" t="s">
        <v>3380</v>
      </c>
      <c r="F3189">
        <v>7.02</v>
      </c>
      <c r="H3189" t="s">
        <v>1183</v>
      </c>
    </row>
    <row r="3190" spans="1:8" x14ac:dyDescent="0.25">
      <c r="A3190">
        <v>7457</v>
      </c>
      <c r="B3190" t="s">
        <v>71</v>
      </c>
      <c r="C3190">
        <v>240</v>
      </c>
      <c r="D3190" s="404">
        <v>45063</v>
      </c>
      <c r="E3190" t="s">
        <v>3380</v>
      </c>
      <c r="F3190">
        <v>7.02</v>
      </c>
      <c r="H3190" t="s">
        <v>1183</v>
      </c>
    </row>
    <row r="3191" spans="1:8" x14ac:dyDescent="0.25">
      <c r="A3191">
        <v>7457</v>
      </c>
      <c r="B3191" t="s">
        <v>71</v>
      </c>
      <c r="C3191">
        <v>240</v>
      </c>
      <c r="D3191" s="404">
        <v>45100</v>
      </c>
      <c r="E3191" t="s">
        <v>3380</v>
      </c>
      <c r="F3191">
        <v>7.02</v>
      </c>
      <c r="H3191" t="s">
        <v>1183</v>
      </c>
    </row>
    <row r="3192" spans="1:8" x14ac:dyDescent="0.25">
      <c r="A3192">
        <v>7457</v>
      </c>
      <c r="B3192" t="s">
        <v>71</v>
      </c>
      <c r="C3192">
        <v>240</v>
      </c>
      <c r="D3192" s="404">
        <v>45114</v>
      </c>
      <c r="E3192" t="s">
        <v>3380</v>
      </c>
      <c r="F3192">
        <v>7.02</v>
      </c>
      <c r="H3192" t="s">
        <v>1183</v>
      </c>
    </row>
    <row r="3193" spans="1:8" x14ac:dyDescent="0.25">
      <c r="A3193">
        <v>7457</v>
      </c>
      <c r="B3193" t="s">
        <v>71</v>
      </c>
      <c r="C3193">
        <v>240</v>
      </c>
      <c r="D3193" s="404">
        <v>45134</v>
      </c>
      <c r="E3193" t="s">
        <v>3380</v>
      </c>
      <c r="F3193">
        <v>7.02</v>
      </c>
      <c r="H3193" t="s">
        <v>1183</v>
      </c>
    </row>
    <row r="3194" spans="1:8" x14ac:dyDescent="0.25">
      <c r="A3194">
        <v>7457</v>
      </c>
      <c r="B3194" t="s">
        <v>71</v>
      </c>
      <c r="C3194">
        <v>240</v>
      </c>
      <c r="D3194" s="404">
        <v>44995</v>
      </c>
      <c r="E3194" t="s">
        <v>3381</v>
      </c>
      <c r="F3194">
        <v>7.28</v>
      </c>
      <c r="H3194" t="s">
        <v>1183</v>
      </c>
    </row>
    <row r="3195" spans="1:8" x14ac:dyDescent="0.25">
      <c r="A3195">
        <v>7457</v>
      </c>
      <c r="B3195" t="s">
        <v>71</v>
      </c>
      <c r="C3195">
        <v>240</v>
      </c>
      <c r="D3195" s="404">
        <v>45000</v>
      </c>
      <c r="E3195" t="s">
        <v>3381</v>
      </c>
      <c r="F3195">
        <v>7.28</v>
      </c>
      <c r="H3195" t="s">
        <v>1183</v>
      </c>
    </row>
    <row r="3196" spans="1:8" x14ac:dyDescent="0.25">
      <c r="A3196">
        <v>7457</v>
      </c>
      <c r="B3196" t="s">
        <v>71</v>
      </c>
      <c r="C3196">
        <v>240</v>
      </c>
      <c r="D3196" s="404">
        <v>45059</v>
      </c>
      <c r="E3196" t="s">
        <v>3381</v>
      </c>
      <c r="F3196">
        <v>7.28</v>
      </c>
      <c r="H3196" t="s">
        <v>1183</v>
      </c>
    </row>
    <row r="3197" spans="1:8" x14ac:dyDescent="0.25">
      <c r="A3197">
        <v>7457</v>
      </c>
      <c r="B3197" t="s">
        <v>71</v>
      </c>
      <c r="C3197">
        <v>240</v>
      </c>
      <c r="D3197" s="404">
        <v>45091</v>
      </c>
      <c r="E3197" t="s">
        <v>3381</v>
      </c>
      <c r="F3197">
        <v>7.28</v>
      </c>
      <c r="H3197" t="s">
        <v>1183</v>
      </c>
    </row>
    <row r="3198" spans="1:8" x14ac:dyDescent="0.25">
      <c r="A3198">
        <v>7457</v>
      </c>
      <c r="B3198" t="s">
        <v>71</v>
      </c>
      <c r="C3198">
        <v>240</v>
      </c>
      <c r="D3198" s="404">
        <v>45119</v>
      </c>
      <c r="E3198" t="s">
        <v>3381</v>
      </c>
      <c r="F3198">
        <v>7.28</v>
      </c>
      <c r="H3198" t="s">
        <v>1183</v>
      </c>
    </row>
    <row r="3199" spans="1:8" x14ac:dyDescent="0.25">
      <c r="A3199">
        <v>7457</v>
      </c>
      <c r="B3199" t="s">
        <v>71</v>
      </c>
      <c r="C3199">
        <v>240</v>
      </c>
      <c r="D3199" s="404">
        <v>45122</v>
      </c>
      <c r="E3199" t="s">
        <v>3381</v>
      </c>
      <c r="F3199">
        <v>7.28</v>
      </c>
      <c r="H3199" t="s">
        <v>1183</v>
      </c>
    </row>
    <row r="3200" spans="1:8" x14ac:dyDescent="0.25">
      <c r="A3200">
        <v>7457</v>
      </c>
      <c r="B3200" t="s">
        <v>71</v>
      </c>
      <c r="C3200">
        <v>240</v>
      </c>
      <c r="D3200" s="404">
        <v>45128</v>
      </c>
      <c r="E3200" t="s">
        <v>3381</v>
      </c>
      <c r="F3200">
        <v>7.28</v>
      </c>
      <c r="H3200" t="s">
        <v>1183</v>
      </c>
    </row>
    <row r="3201" spans="1:8" x14ac:dyDescent="0.25">
      <c r="A3201">
        <v>7457</v>
      </c>
      <c r="B3201" t="s">
        <v>71</v>
      </c>
      <c r="C3201">
        <v>240</v>
      </c>
      <c r="D3201" s="404">
        <v>45129</v>
      </c>
      <c r="E3201" t="s">
        <v>3381</v>
      </c>
      <c r="F3201">
        <v>7.28</v>
      </c>
      <c r="H3201" t="s">
        <v>1183</v>
      </c>
    </row>
    <row r="3202" spans="1:8" x14ac:dyDescent="0.25">
      <c r="A3202">
        <v>7457</v>
      </c>
      <c r="B3202" t="s">
        <v>71</v>
      </c>
      <c r="C3202">
        <v>240</v>
      </c>
      <c r="D3202" s="404">
        <v>44988</v>
      </c>
      <c r="E3202" t="s">
        <v>3382</v>
      </c>
      <c r="F3202">
        <v>7.8</v>
      </c>
      <c r="H3202" t="s">
        <v>1183</v>
      </c>
    </row>
    <row r="3203" spans="1:8" x14ac:dyDescent="0.25">
      <c r="A3203">
        <v>7457</v>
      </c>
      <c r="B3203" t="s">
        <v>71</v>
      </c>
      <c r="C3203">
        <v>240</v>
      </c>
      <c r="D3203" s="404">
        <v>45008</v>
      </c>
      <c r="E3203" t="s">
        <v>3382</v>
      </c>
      <c r="F3203">
        <v>7.8</v>
      </c>
      <c r="H3203" t="s">
        <v>1183</v>
      </c>
    </row>
    <row r="3204" spans="1:8" x14ac:dyDescent="0.25">
      <c r="A3204">
        <v>7457</v>
      </c>
      <c r="B3204" t="s">
        <v>71</v>
      </c>
      <c r="C3204">
        <v>240</v>
      </c>
      <c r="D3204" s="404">
        <v>45036</v>
      </c>
      <c r="E3204" t="s">
        <v>3382</v>
      </c>
      <c r="F3204">
        <v>7.8</v>
      </c>
      <c r="H3204" t="s">
        <v>1183</v>
      </c>
    </row>
    <row r="3205" spans="1:8" x14ac:dyDescent="0.25">
      <c r="A3205">
        <v>7457</v>
      </c>
      <c r="B3205" t="s">
        <v>71</v>
      </c>
      <c r="C3205">
        <v>240</v>
      </c>
      <c r="D3205" s="404">
        <v>45061</v>
      </c>
      <c r="E3205" t="s">
        <v>3382</v>
      </c>
      <c r="F3205">
        <v>7.8</v>
      </c>
      <c r="H3205" t="s">
        <v>1183</v>
      </c>
    </row>
    <row r="3206" spans="1:8" x14ac:dyDescent="0.25">
      <c r="A3206">
        <v>7457</v>
      </c>
      <c r="B3206" t="s">
        <v>71</v>
      </c>
      <c r="C3206">
        <v>240</v>
      </c>
      <c r="D3206" s="404">
        <v>45073</v>
      </c>
      <c r="E3206" t="s">
        <v>3382</v>
      </c>
      <c r="F3206">
        <v>7.8</v>
      </c>
      <c r="H3206" t="s">
        <v>1183</v>
      </c>
    </row>
    <row r="3207" spans="1:8" x14ac:dyDescent="0.25">
      <c r="A3207">
        <v>7457</v>
      </c>
      <c r="B3207" t="s">
        <v>71</v>
      </c>
      <c r="C3207">
        <v>240</v>
      </c>
      <c r="D3207" s="404">
        <v>45086</v>
      </c>
      <c r="E3207" t="s">
        <v>3382</v>
      </c>
      <c r="F3207">
        <v>7.8</v>
      </c>
      <c r="H3207" t="s">
        <v>1183</v>
      </c>
    </row>
    <row r="3208" spans="1:8" x14ac:dyDescent="0.25">
      <c r="A3208">
        <v>7457</v>
      </c>
      <c r="B3208" t="s">
        <v>71</v>
      </c>
      <c r="C3208">
        <v>240</v>
      </c>
      <c r="D3208" s="404">
        <v>45100</v>
      </c>
      <c r="E3208" t="s">
        <v>3382</v>
      </c>
      <c r="F3208">
        <v>7.8</v>
      </c>
      <c r="H3208" t="s">
        <v>1183</v>
      </c>
    </row>
    <row r="3209" spans="1:8" x14ac:dyDescent="0.25">
      <c r="A3209">
        <v>7457</v>
      </c>
      <c r="B3209" t="s">
        <v>71</v>
      </c>
      <c r="C3209">
        <v>240</v>
      </c>
      <c r="D3209" s="404">
        <v>45117</v>
      </c>
      <c r="E3209" t="s">
        <v>3382</v>
      </c>
      <c r="F3209">
        <v>7.8</v>
      </c>
      <c r="H3209" t="s">
        <v>1183</v>
      </c>
    </row>
    <row r="3210" spans="1:8" x14ac:dyDescent="0.25">
      <c r="A3210">
        <v>7457</v>
      </c>
      <c r="B3210" t="s">
        <v>71</v>
      </c>
      <c r="C3210">
        <v>240</v>
      </c>
      <c r="D3210" s="404">
        <v>45175</v>
      </c>
      <c r="E3210" t="s">
        <v>3382</v>
      </c>
      <c r="F3210">
        <v>7.8</v>
      </c>
      <c r="H3210" t="s">
        <v>1183</v>
      </c>
    </row>
    <row r="3211" spans="1:8" x14ac:dyDescent="0.25">
      <c r="A3211">
        <v>7457</v>
      </c>
      <c r="B3211" t="s">
        <v>71</v>
      </c>
      <c r="C3211">
        <v>240</v>
      </c>
      <c r="D3211" s="404">
        <v>44986</v>
      </c>
      <c r="E3211" t="s">
        <v>3383</v>
      </c>
      <c r="F3211">
        <v>8.32</v>
      </c>
      <c r="H3211" t="s">
        <v>1183</v>
      </c>
    </row>
    <row r="3212" spans="1:8" x14ac:dyDescent="0.25">
      <c r="A3212">
        <v>7457</v>
      </c>
      <c r="B3212" t="s">
        <v>71</v>
      </c>
      <c r="C3212">
        <v>240</v>
      </c>
      <c r="D3212" s="404">
        <v>45086</v>
      </c>
      <c r="E3212" t="s">
        <v>3383</v>
      </c>
      <c r="F3212">
        <v>8.32</v>
      </c>
      <c r="H3212" t="s">
        <v>1183</v>
      </c>
    </row>
    <row r="3213" spans="1:8" x14ac:dyDescent="0.25">
      <c r="A3213">
        <v>7457</v>
      </c>
      <c r="B3213" t="s">
        <v>71</v>
      </c>
      <c r="C3213">
        <v>240</v>
      </c>
      <c r="D3213" s="404">
        <v>45101</v>
      </c>
      <c r="E3213" t="s">
        <v>3383</v>
      </c>
      <c r="F3213">
        <v>8.32</v>
      </c>
      <c r="H3213" t="s">
        <v>1183</v>
      </c>
    </row>
    <row r="3214" spans="1:8" x14ac:dyDescent="0.25">
      <c r="A3214">
        <v>7457</v>
      </c>
      <c r="B3214" t="s">
        <v>71</v>
      </c>
      <c r="C3214">
        <v>240</v>
      </c>
      <c r="D3214" s="404">
        <v>45120</v>
      </c>
      <c r="E3214" t="s">
        <v>3383</v>
      </c>
      <c r="F3214">
        <v>8.32</v>
      </c>
      <c r="H3214" t="s">
        <v>1183</v>
      </c>
    </row>
    <row r="3215" spans="1:8" x14ac:dyDescent="0.25">
      <c r="A3215">
        <v>7457</v>
      </c>
      <c r="B3215" t="s">
        <v>71</v>
      </c>
      <c r="C3215">
        <v>240</v>
      </c>
      <c r="D3215" s="404">
        <v>45133</v>
      </c>
      <c r="E3215" t="s">
        <v>3383</v>
      </c>
      <c r="F3215">
        <v>8.32</v>
      </c>
      <c r="H3215" t="s">
        <v>1183</v>
      </c>
    </row>
    <row r="3216" spans="1:8" x14ac:dyDescent="0.25">
      <c r="A3216">
        <v>7457</v>
      </c>
      <c r="B3216" t="s">
        <v>71</v>
      </c>
      <c r="C3216">
        <v>240</v>
      </c>
      <c r="D3216" s="404">
        <v>45141</v>
      </c>
      <c r="E3216" t="s">
        <v>3383</v>
      </c>
      <c r="F3216">
        <v>8.32</v>
      </c>
      <c r="H3216" t="s">
        <v>1183</v>
      </c>
    </row>
    <row r="3217" spans="1:8" x14ac:dyDescent="0.25">
      <c r="A3217">
        <v>7457</v>
      </c>
      <c r="B3217" t="s">
        <v>71</v>
      </c>
      <c r="C3217">
        <v>240</v>
      </c>
      <c r="D3217" s="404">
        <v>45142</v>
      </c>
      <c r="E3217" t="s">
        <v>3383</v>
      </c>
      <c r="F3217">
        <v>8.32</v>
      </c>
      <c r="H3217" t="s">
        <v>1183</v>
      </c>
    </row>
    <row r="3218" spans="1:8" x14ac:dyDescent="0.25">
      <c r="A3218">
        <v>7457</v>
      </c>
      <c r="B3218" t="s">
        <v>71</v>
      </c>
      <c r="C3218">
        <v>240</v>
      </c>
      <c r="D3218" s="404">
        <v>45162</v>
      </c>
      <c r="E3218" t="s">
        <v>3383</v>
      </c>
      <c r="F3218">
        <v>8.32</v>
      </c>
      <c r="H3218" t="s">
        <v>1183</v>
      </c>
    </row>
    <row r="3219" spans="1:8" x14ac:dyDescent="0.25">
      <c r="A3219">
        <v>7457</v>
      </c>
      <c r="B3219" t="s">
        <v>71</v>
      </c>
      <c r="C3219">
        <v>240</v>
      </c>
      <c r="D3219" s="404">
        <v>45000</v>
      </c>
      <c r="E3219" t="s">
        <v>3384</v>
      </c>
      <c r="F3219">
        <v>8.58</v>
      </c>
      <c r="H3219" t="s">
        <v>1183</v>
      </c>
    </row>
    <row r="3220" spans="1:8" x14ac:dyDescent="0.25">
      <c r="A3220">
        <v>7457</v>
      </c>
      <c r="B3220" t="s">
        <v>71</v>
      </c>
      <c r="C3220">
        <v>240</v>
      </c>
      <c r="D3220" s="404">
        <v>45015</v>
      </c>
      <c r="E3220" t="s">
        <v>3384</v>
      </c>
      <c r="F3220">
        <v>8.58</v>
      </c>
      <c r="H3220" t="s">
        <v>1183</v>
      </c>
    </row>
    <row r="3221" spans="1:8" x14ac:dyDescent="0.25">
      <c r="A3221">
        <v>7457</v>
      </c>
      <c r="B3221" t="s">
        <v>71</v>
      </c>
      <c r="C3221">
        <v>240</v>
      </c>
      <c r="D3221" s="404">
        <v>45021</v>
      </c>
      <c r="E3221" t="s">
        <v>3384</v>
      </c>
      <c r="F3221">
        <v>8.58</v>
      </c>
      <c r="H3221" t="s">
        <v>1183</v>
      </c>
    </row>
    <row r="3222" spans="1:8" x14ac:dyDescent="0.25">
      <c r="A3222">
        <v>7457</v>
      </c>
      <c r="B3222" t="s">
        <v>71</v>
      </c>
      <c r="C3222">
        <v>240</v>
      </c>
      <c r="D3222" s="404">
        <v>45045</v>
      </c>
      <c r="E3222" t="s">
        <v>3384</v>
      </c>
      <c r="F3222">
        <v>8.58</v>
      </c>
      <c r="H3222" t="s">
        <v>1183</v>
      </c>
    </row>
    <row r="3223" spans="1:8" x14ac:dyDescent="0.25">
      <c r="A3223">
        <v>7457</v>
      </c>
      <c r="B3223" t="s">
        <v>71</v>
      </c>
      <c r="C3223">
        <v>240</v>
      </c>
      <c r="D3223" s="404">
        <v>45057</v>
      </c>
      <c r="E3223" t="s">
        <v>3384</v>
      </c>
      <c r="F3223">
        <v>8.58</v>
      </c>
      <c r="H3223" t="s">
        <v>1183</v>
      </c>
    </row>
    <row r="3224" spans="1:8" x14ac:dyDescent="0.25">
      <c r="A3224">
        <v>7457</v>
      </c>
      <c r="B3224" t="s">
        <v>71</v>
      </c>
      <c r="C3224">
        <v>240</v>
      </c>
      <c r="D3224" s="404">
        <v>45075</v>
      </c>
      <c r="E3224" t="s">
        <v>3384</v>
      </c>
      <c r="F3224">
        <v>8.58</v>
      </c>
      <c r="H3224" t="s">
        <v>1183</v>
      </c>
    </row>
    <row r="3225" spans="1:8" x14ac:dyDescent="0.25">
      <c r="A3225">
        <v>7457</v>
      </c>
      <c r="B3225" t="s">
        <v>71</v>
      </c>
      <c r="C3225">
        <v>240</v>
      </c>
      <c r="D3225" s="404">
        <v>45086</v>
      </c>
      <c r="E3225" t="s">
        <v>3384</v>
      </c>
      <c r="F3225">
        <v>8.58</v>
      </c>
      <c r="H3225" t="s">
        <v>1183</v>
      </c>
    </row>
    <row r="3226" spans="1:8" x14ac:dyDescent="0.25">
      <c r="A3226">
        <v>7457</v>
      </c>
      <c r="B3226" t="s">
        <v>71</v>
      </c>
      <c r="C3226">
        <v>240</v>
      </c>
      <c r="D3226" s="404">
        <v>45131</v>
      </c>
      <c r="E3226" t="s">
        <v>3384</v>
      </c>
      <c r="F3226">
        <v>8.58</v>
      </c>
      <c r="H3226" t="s">
        <v>1183</v>
      </c>
    </row>
    <row r="3227" spans="1:8" x14ac:dyDescent="0.25">
      <c r="A3227">
        <v>7457</v>
      </c>
      <c r="B3227" t="s">
        <v>71</v>
      </c>
      <c r="C3227">
        <v>240</v>
      </c>
      <c r="D3227" s="404">
        <v>44986</v>
      </c>
      <c r="E3227" t="s">
        <v>3385</v>
      </c>
      <c r="F3227">
        <v>9.1</v>
      </c>
      <c r="H3227" t="s">
        <v>1183</v>
      </c>
    </row>
    <row r="3228" spans="1:8" x14ac:dyDescent="0.25">
      <c r="A3228">
        <v>7457</v>
      </c>
      <c r="B3228" t="s">
        <v>71</v>
      </c>
      <c r="C3228">
        <v>240</v>
      </c>
      <c r="D3228" s="404">
        <v>44994</v>
      </c>
      <c r="E3228" t="s">
        <v>3385</v>
      </c>
      <c r="F3228">
        <v>9.1</v>
      </c>
      <c r="H3228" t="s">
        <v>1183</v>
      </c>
    </row>
    <row r="3229" spans="1:8" x14ac:dyDescent="0.25">
      <c r="A3229">
        <v>7457</v>
      </c>
      <c r="B3229" t="s">
        <v>71</v>
      </c>
      <c r="C3229">
        <v>240</v>
      </c>
      <c r="D3229" s="404">
        <v>45017</v>
      </c>
      <c r="E3229" t="s">
        <v>3385</v>
      </c>
      <c r="F3229">
        <v>9.1</v>
      </c>
      <c r="H3229" t="s">
        <v>1183</v>
      </c>
    </row>
    <row r="3230" spans="1:8" x14ac:dyDescent="0.25">
      <c r="A3230">
        <v>7457</v>
      </c>
      <c r="B3230" t="s">
        <v>71</v>
      </c>
      <c r="C3230">
        <v>240</v>
      </c>
      <c r="D3230" s="404">
        <v>45028</v>
      </c>
      <c r="E3230" t="s">
        <v>3385</v>
      </c>
      <c r="F3230">
        <v>9.1</v>
      </c>
      <c r="H3230" t="s">
        <v>1183</v>
      </c>
    </row>
    <row r="3231" spans="1:8" x14ac:dyDescent="0.25">
      <c r="A3231">
        <v>7457</v>
      </c>
      <c r="B3231" t="s">
        <v>71</v>
      </c>
      <c r="C3231">
        <v>240</v>
      </c>
      <c r="D3231" s="404">
        <v>45049</v>
      </c>
      <c r="E3231" t="s">
        <v>3385</v>
      </c>
      <c r="F3231">
        <v>9.1</v>
      </c>
      <c r="H3231" t="s">
        <v>1183</v>
      </c>
    </row>
    <row r="3232" spans="1:8" x14ac:dyDescent="0.25">
      <c r="A3232">
        <v>7457</v>
      </c>
      <c r="B3232" t="s">
        <v>71</v>
      </c>
      <c r="C3232">
        <v>240</v>
      </c>
      <c r="D3232" s="404">
        <v>45089</v>
      </c>
      <c r="E3232" t="s">
        <v>3385</v>
      </c>
      <c r="F3232">
        <v>9.1</v>
      </c>
      <c r="H3232" t="s">
        <v>1183</v>
      </c>
    </row>
    <row r="3233" spans="1:8" x14ac:dyDescent="0.25">
      <c r="A3233">
        <v>7457</v>
      </c>
      <c r="B3233" t="s">
        <v>71</v>
      </c>
      <c r="C3233">
        <v>240</v>
      </c>
      <c r="D3233" s="404">
        <v>45129</v>
      </c>
      <c r="E3233" t="s">
        <v>3385</v>
      </c>
      <c r="F3233">
        <v>9.1</v>
      </c>
      <c r="H3233" t="s">
        <v>1183</v>
      </c>
    </row>
    <row r="3234" spans="1:8" x14ac:dyDescent="0.25">
      <c r="A3234">
        <v>7457</v>
      </c>
      <c r="B3234" t="s">
        <v>71</v>
      </c>
      <c r="C3234">
        <v>240</v>
      </c>
      <c r="D3234" s="404">
        <v>44998</v>
      </c>
      <c r="E3234" t="s">
        <v>3386</v>
      </c>
      <c r="F3234">
        <v>9.6199999999999992</v>
      </c>
      <c r="H3234" t="s">
        <v>1183</v>
      </c>
    </row>
    <row r="3235" spans="1:8" x14ac:dyDescent="0.25">
      <c r="A3235">
        <v>7457</v>
      </c>
      <c r="B3235" t="s">
        <v>71</v>
      </c>
      <c r="C3235">
        <v>240</v>
      </c>
      <c r="D3235" s="404">
        <v>45037</v>
      </c>
      <c r="E3235" t="s">
        <v>3386</v>
      </c>
      <c r="F3235">
        <v>9.6199999999999992</v>
      </c>
      <c r="H3235" t="s">
        <v>1183</v>
      </c>
    </row>
    <row r="3236" spans="1:8" x14ac:dyDescent="0.25">
      <c r="A3236">
        <v>7457</v>
      </c>
      <c r="B3236" t="s">
        <v>71</v>
      </c>
      <c r="C3236">
        <v>240</v>
      </c>
      <c r="D3236" s="404">
        <v>45057</v>
      </c>
      <c r="E3236" t="s">
        <v>3386</v>
      </c>
      <c r="F3236">
        <v>9.6199999999999992</v>
      </c>
      <c r="H3236" t="s">
        <v>1183</v>
      </c>
    </row>
    <row r="3237" spans="1:8" x14ac:dyDescent="0.25">
      <c r="A3237">
        <v>7457</v>
      </c>
      <c r="B3237" t="s">
        <v>71</v>
      </c>
      <c r="C3237">
        <v>240</v>
      </c>
      <c r="D3237" s="404">
        <v>45077</v>
      </c>
      <c r="E3237" t="s">
        <v>3386</v>
      </c>
      <c r="F3237">
        <v>9.6199999999999992</v>
      </c>
      <c r="H3237" t="s">
        <v>1183</v>
      </c>
    </row>
    <row r="3238" spans="1:8" x14ac:dyDescent="0.25">
      <c r="A3238">
        <v>7457</v>
      </c>
      <c r="B3238" t="s">
        <v>71</v>
      </c>
      <c r="C3238">
        <v>240</v>
      </c>
      <c r="D3238" s="404">
        <v>45100</v>
      </c>
      <c r="E3238" t="s">
        <v>3386</v>
      </c>
      <c r="F3238">
        <v>9.6199999999999992</v>
      </c>
      <c r="H3238" t="s">
        <v>1183</v>
      </c>
    </row>
    <row r="3239" spans="1:8" x14ac:dyDescent="0.25">
      <c r="A3239">
        <v>7457</v>
      </c>
      <c r="B3239" t="s">
        <v>71</v>
      </c>
      <c r="C3239">
        <v>240</v>
      </c>
      <c r="D3239" s="404">
        <v>45139</v>
      </c>
      <c r="E3239" t="s">
        <v>3386</v>
      </c>
      <c r="F3239">
        <v>9.6199999999999992</v>
      </c>
      <c r="H3239" t="s">
        <v>1183</v>
      </c>
    </row>
    <row r="3240" spans="1:8" x14ac:dyDescent="0.25">
      <c r="A3240">
        <v>7457</v>
      </c>
      <c r="B3240" t="s">
        <v>71</v>
      </c>
      <c r="C3240">
        <v>240</v>
      </c>
      <c r="D3240" s="404">
        <v>45152</v>
      </c>
      <c r="E3240" t="s">
        <v>3386</v>
      </c>
      <c r="F3240">
        <v>9.6199999999999992</v>
      </c>
      <c r="H3240" t="s">
        <v>1183</v>
      </c>
    </row>
    <row r="3241" spans="1:8" x14ac:dyDescent="0.25">
      <c r="A3241">
        <v>7457</v>
      </c>
      <c r="B3241" t="s">
        <v>71</v>
      </c>
      <c r="C3241">
        <v>240</v>
      </c>
      <c r="D3241" s="404">
        <v>45153</v>
      </c>
      <c r="E3241" t="s">
        <v>3386</v>
      </c>
      <c r="F3241">
        <v>9.6199999999999992</v>
      </c>
      <c r="H3241" t="s">
        <v>1183</v>
      </c>
    </row>
    <row r="3242" spans="1:8" x14ac:dyDescent="0.25">
      <c r="A3242">
        <v>7457</v>
      </c>
      <c r="B3242" t="s">
        <v>71</v>
      </c>
      <c r="C3242">
        <v>240</v>
      </c>
      <c r="D3242" s="404">
        <v>45009</v>
      </c>
      <c r="E3242" t="s">
        <v>3387</v>
      </c>
      <c r="F3242">
        <v>9.8800000000000008</v>
      </c>
      <c r="H3242" t="s">
        <v>1183</v>
      </c>
    </row>
    <row r="3243" spans="1:8" x14ac:dyDescent="0.25">
      <c r="A3243">
        <v>7457</v>
      </c>
      <c r="B3243" t="s">
        <v>71</v>
      </c>
      <c r="C3243">
        <v>240</v>
      </c>
      <c r="D3243" s="404">
        <v>45044</v>
      </c>
      <c r="E3243" t="s">
        <v>3387</v>
      </c>
      <c r="F3243">
        <v>9.8800000000000008</v>
      </c>
      <c r="H3243" t="s">
        <v>1183</v>
      </c>
    </row>
    <row r="3244" spans="1:8" x14ac:dyDescent="0.25">
      <c r="A3244">
        <v>7457</v>
      </c>
      <c r="B3244" t="s">
        <v>71</v>
      </c>
      <c r="C3244">
        <v>240</v>
      </c>
      <c r="D3244" s="404">
        <v>45113</v>
      </c>
      <c r="E3244" t="s">
        <v>3387</v>
      </c>
      <c r="F3244">
        <v>9.8800000000000008</v>
      </c>
      <c r="H3244" t="s">
        <v>1183</v>
      </c>
    </row>
    <row r="3245" spans="1:8" x14ac:dyDescent="0.25">
      <c r="A3245">
        <v>7457</v>
      </c>
      <c r="B3245" t="s">
        <v>71</v>
      </c>
      <c r="C3245">
        <v>240</v>
      </c>
      <c r="D3245" s="404">
        <v>45122</v>
      </c>
      <c r="E3245" t="s">
        <v>3387</v>
      </c>
      <c r="F3245">
        <v>9.8800000000000008</v>
      </c>
      <c r="H3245" t="s">
        <v>1183</v>
      </c>
    </row>
    <row r="3246" spans="1:8" x14ac:dyDescent="0.25">
      <c r="A3246">
        <v>7457</v>
      </c>
      <c r="B3246" t="s">
        <v>71</v>
      </c>
      <c r="C3246">
        <v>240</v>
      </c>
      <c r="D3246" s="404">
        <v>45149</v>
      </c>
      <c r="E3246" t="s">
        <v>3387</v>
      </c>
      <c r="F3246">
        <v>9.8800000000000008</v>
      </c>
      <c r="H3246" t="s">
        <v>1183</v>
      </c>
    </row>
    <row r="3247" spans="1:8" x14ac:dyDescent="0.25">
      <c r="A3247">
        <v>7457</v>
      </c>
      <c r="B3247" t="s">
        <v>71</v>
      </c>
      <c r="C3247">
        <v>240</v>
      </c>
      <c r="D3247" s="404">
        <v>44993</v>
      </c>
      <c r="E3247" t="s">
        <v>3388</v>
      </c>
      <c r="F3247">
        <v>10.4</v>
      </c>
      <c r="H3247" t="s">
        <v>1183</v>
      </c>
    </row>
    <row r="3248" spans="1:8" x14ac:dyDescent="0.25">
      <c r="A3248">
        <v>7457</v>
      </c>
      <c r="B3248" t="s">
        <v>71</v>
      </c>
      <c r="C3248">
        <v>240</v>
      </c>
      <c r="D3248" s="404">
        <v>45007</v>
      </c>
      <c r="E3248" t="s">
        <v>3388</v>
      </c>
      <c r="F3248">
        <v>10.4</v>
      </c>
      <c r="H3248" t="s">
        <v>1183</v>
      </c>
    </row>
    <row r="3249" spans="1:8" x14ac:dyDescent="0.25">
      <c r="A3249">
        <v>7457</v>
      </c>
      <c r="B3249" t="s">
        <v>71</v>
      </c>
      <c r="C3249">
        <v>240</v>
      </c>
      <c r="D3249" s="404">
        <v>45024</v>
      </c>
      <c r="E3249" t="s">
        <v>3388</v>
      </c>
      <c r="F3249">
        <v>10.4</v>
      </c>
      <c r="H3249" t="s">
        <v>1183</v>
      </c>
    </row>
    <row r="3250" spans="1:8" x14ac:dyDescent="0.25">
      <c r="A3250">
        <v>7457</v>
      </c>
      <c r="B3250" t="s">
        <v>71</v>
      </c>
      <c r="C3250">
        <v>240</v>
      </c>
      <c r="D3250" s="404">
        <v>45085</v>
      </c>
      <c r="E3250" t="s">
        <v>3388</v>
      </c>
      <c r="F3250">
        <v>10.4</v>
      </c>
      <c r="H3250" t="s">
        <v>1183</v>
      </c>
    </row>
    <row r="3251" spans="1:8" x14ac:dyDescent="0.25">
      <c r="A3251">
        <v>7457</v>
      </c>
      <c r="B3251" t="s">
        <v>71</v>
      </c>
      <c r="C3251">
        <v>240</v>
      </c>
      <c r="D3251" s="404">
        <v>45117</v>
      </c>
      <c r="E3251" t="s">
        <v>3388</v>
      </c>
      <c r="F3251">
        <v>10.4</v>
      </c>
      <c r="H3251" t="s">
        <v>1183</v>
      </c>
    </row>
    <row r="3252" spans="1:8" x14ac:dyDescent="0.25">
      <c r="A3252">
        <v>7457</v>
      </c>
      <c r="B3252" t="s">
        <v>71</v>
      </c>
      <c r="C3252">
        <v>240</v>
      </c>
      <c r="D3252" s="404">
        <v>45168</v>
      </c>
      <c r="E3252" t="s">
        <v>3388</v>
      </c>
      <c r="F3252">
        <v>10.4</v>
      </c>
      <c r="H3252" t="s">
        <v>1183</v>
      </c>
    </row>
    <row r="3253" spans="1:8" x14ac:dyDescent="0.25">
      <c r="A3253">
        <v>7457</v>
      </c>
      <c r="B3253" t="s">
        <v>71</v>
      </c>
      <c r="C3253">
        <v>240</v>
      </c>
      <c r="D3253" s="404">
        <v>45005</v>
      </c>
      <c r="E3253" t="s">
        <v>3389</v>
      </c>
      <c r="F3253">
        <v>10.92</v>
      </c>
      <c r="H3253" t="s">
        <v>1183</v>
      </c>
    </row>
    <row r="3254" spans="1:8" x14ac:dyDescent="0.25">
      <c r="A3254">
        <v>7457</v>
      </c>
      <c r="B3254" t="s">
        <v>71</v>
      </c>
      <c r="C3254">
        <v>240</v>
      </c>
      <c r="D3254" s="404">
        <v>45075</v>
      </c>
      <c r="E3254" t="s">
        <v>3389</v>
      </c>
      <c r="F3254">
        <v>10.92</v>
      </c>
      <c r="H3254" t="s">
        <v>1183</v>
      </c>
    </row>
    <row r="3255" spans="1:8" x14ac:dyDescent="0.25">
      <c r="A3255">
        <v>7457</v>
      </c>
      <c r="B3255" t="s">
        <v>71</v>
      </c>
      <c r="C3255">
        <v>240</v>
      </c>
      <c r="D3255" s="404">
        <v>45079</v>
      </c>
      <c r="E3255" t="s">
        <v>3389</v>
      </c>
      <c r="F3255">
        <v>10.92</v>
      </c>
      <c r="H3255" t="s">
        <v>1183</v>
      </c>
    </row>
    <row r="3256" spans="1:8" x14ac:dyDescent="0.25">
      <c r="A3256">
        <v>7457</v>
      </c>
      <c r="B3256" t="s">
        <v>71</v>
      </c>
      <c r="C3256">
        <v>240</v>
      </c>
      <c r="D3256" s="404">
        <v>45119</v>
      </c>
      <c r="E3256" t="s">
        <v>3389</v>
      </c>
      <c r="F3256">
        <v>10.92</v>
      </c>
      <c r="H3256" t="s">
        <v>1183</v>
      </c>
    </row>
    <row r="3257" spans="1:8" x14ac:dyDescent="0.25">
      <c r="A3257">
        <v>7457</v>
      </c>
      <c r="B3257" t="s">
        <v>71</v>
      </c>
      <c r="C3257">
        <v>240</v>
      </c>
      <c r="D3257" s="404">
        <v>45145</v>
      </c>
      <c r="E3257" t="s">
        <v>3389</v>
      </c>
      <c r="F3257">
        <v>10.92</v>
      </c>
      <c r="H3257" t="s">
        <v>1183</v>
      </c>
    </row>
    <row r="3258" spans="1:8" x14ac:dyDescent="0.25">
      <c r="A3258">
        <v>7457</v>
      </c>
      <c r="B3258" t="s">
        <v>71</v>
      </c>
      <c r="C3258">
        <v>240</v>
      </c>
      <c r="D3258" s="404">
        <v>45161</v>
      </c>
      <c r="E3258" t="s">
        <v>3389</v>
      </c>
      <c r="F3258">
        <v>10.92</v>
      </c>
      <c r="H3258" t="s">
        <v>1183</v>
      </c>
    </row>
    <row r="3259" spans="1:8" x14ac:dyDescent="0.25">
      <c r="A3259">
        <v>7457</v>
      </c>
      <c r="B3259" t="s">
        <v>71</v>
      </c>
      <c r="C3259">
        <v>240</v>
      </c>
      <c r="D3259" s="404">
        <v>45184</v>
      </c>
      <c r="E3259" t="s">
        <v>3389</v>
      </c>
      <c r="F3259">
        <v>10.92</v>
      </c>
      <c r="H3259" t="s">
        <v>1183</v>
      </c>
    </row>
    <row r="3260" spans="1:8" x14ac:dyDescent="0.25">
      <c r="A3260">
        <v>7457</v>
      </c>
      <c r="B3260" t="s">
        <v>71</v>
      </c>
      <c r="C3260">
        <v>240</v>
      </c>
      <c r="D3260" s="404">
        <v>44987</v>
      </c>
      <c r="E3260" t="s">
        <v>3390</v>
      </c>
      <c r="F3260">
        <v>11.18</v>
      </c>
      <c r="H3260" t="s">
        <v>1183</v>
      </c>
    </row>
    <row r="3261" spans="1:8" x14ac:dyDescent="0.25">
      <c r="A3261">
        <v>7457</v>
      </c>
      <c r="B3261" t="s">
        <v>71</v>
      </c>
      <c r="C3261">
        <v>240</v>
      </c>
      <c r="D3261" s="404">
        <v>45035</v>
      </c>
      <c r="E3261" t="s">
        <v>3390</v>
      </c>
      <c r="F3261">
        <v>11.18</v>
      </c>
      <c r="H3261" t="s">
        <v>1183</v>
      </c>
    </row>
    <row r="3262" spans="1:8" x14ac:dyDescent="0.25">
      <c r="A3262">
        <v>7457</v>
      </c>
      <c r="B3262" t="s">
        <v>71</v>
      </c>
      <c r="C3262">
        <v>240</v>
      </c>
      <c r="D3262" s="404">
        <v>45093</v>
      </c>
      <c r="E3262" t="s">
        <v>3390</v>
      </c>
      <c r="F3262">
        <v>11.18</v>
      </c>
      <c r="H3262" t="s">
        <v>1183</v>
      </c>
    </row>
    <row r="3263" spans="1:8" x14ac:dyDescent="0.25">
      <c r="A3263">
        <v>7457</v>
      </c>
      <c r="B3263" t="s">
        <v>71</v>
      </c>
      <c r="C3263">
        <v>240</v>
      </c>
      <c r="D3263" s="404">
        <v>45145</v>
      </c>
      <c r="E3263" t="s">
        <v>3390</v>
      </c>
      <c r="F3263">
        <v>11.18</v>
      </c>
      <c r="H3263" t="s">
        <v>1183</v>
      </c>
    </row>
    <row r="3264" spans="1:8" x14ac:dyDescent="0.25">
      <c r="A3264">
        <v>7457</v>
      </c>
      <c r="B3264" t="s">
        <v>71</v>
      </c>
      <c r="C3264">
        <v>240</v>
      </c>
      <c r="D3264" s="404">
        <v>45157</v>
      </c>
      <c r="E3264" t="s">
        <v>3390</v>
      </c>
      <c r="F3264">
        <v>11.18</v>
      </c>
      <c r="H3264" t="s">
        <v>1183</v>
      </c>
    </row>
    <row r="3265" spans="1:8" x14ac:dyDescent="0.25">
      <c r="A3265">
        <v>7457</v>
      </c>
      <c r="B3265" t="s">
        <v>71</v>
      </c>
      <c r="C3265">
        <v>240</v>
      </c>
      <c r="D3265" s="404">
        <v>44987</v>
      </c>
      <c r="E3265" t="s">
        <v>3391</v>
      </c>
      <c r="F3265">
        <v>11.7</v>
      </c>
      <c r="H3265" t="s">
        <v>1183</v>
      </c>
    </row>
    <row r="3266" spans="1:8" x14ac:dyDescent="0.25">
      <c r="A3266">
        <v>7457</v>
      </c>
      <c r="B3266" t="s">
        <v>71</v>
      </c>
      <c r="C3266">
        <v>240</v>
      </c>
      <c r="D3266" s="404">
        <v>45029</v>
      </c>
      <c r="E3266" t="s">
        <v>3391</v>
      </c>
      <c r="F3266">
        <v>11.7</v>
      </c>
      <c r="H3266" t="s">
        <v>1183</v>
      </c>
    </row>
    <row r="3267" spans="1:8" x14ac:dyDescent="0.25">
      <c r="A3267">
        <v>7457</v>
      </c>
      <c r="B3267" t="s">
        <v>71</v>
      </c>
      <c r="C3267">
        <v>240</v>
      </c>
      <c r="D3267" s="404">
        <v>45161</v>
      </c>
      <c r="E3267" t="s">
        <v>3391</v>
      </c>
      <c r="F3267">
        <v>11.7</v>
      </c>
      <c r="H3267" t="s">
        <v>1183</v>
      </c>
    </row>
    <row r="3268" spans="1:8" x14ac:dyDescent="0.25">
      <c r="A3268">
        <v>7457</v>
      </c>
      <c r="B3268" t="s">
        <v>71</v>
      </c>
      <c r="C3268">
        <v>240</v>
      </c>
      <c r="D3268" s="404">
        <v>45166</v>
      </c>
      <c r="E3268" t="s">
        <v>3391</v>
      </c>
      <c r="F3268">
        <v>11.7</v>
      </c>
      <c r="H3268" t="s">
        <v>1183</v>
      </c>
    </row>
    <row r="3269" spans="1:8" x14ac:dyDescent="0.25">
      <c r="A3269">
        <v>7457</v>
      </c>
      <c r="B3269" t="s">
        <v>71</v>
      </c>
      <c r="C3269">
        <v>240</v>
      </c>
      <c r="D3269" s="404">
        <v>44994</v>
      </c>
      <c r="E3269" t="s">
        <v>3392</v>
      </c>
      <c r="F3269">
        <v>12.22</v>
      </c>
      <c r="H3269" t="s">
        <v>1183</v>
      </c>
    </row>
    <row r="3270" spans="1:8" x14ac:dyDescent="0.25">
      <c r="A3270">
        <v>7457</v>
      </c>
      <c r="B3270" t="s">
        <v>71</v>
      </c>
      <c r="C3270">
        <v>240</v>
      </c>
      <c r="D3270" s="404">
        <v>45012</v>
      </c>
      <c r="E3270" t="s">
        <v>3392</v>
      </c>
      <c r="F3270">
        <v>12.22</v>
      </c>
      <c r="H3270" t="s">
        <v>1183</v>
      </c>
    </row>
    <row r="3271" spans="1:8" x14ac:dyDescent="0.25">
      <c r="A3271">
        <v>7457</v>
      </c>
      <c r="B3271" t="s">
        <v>71</v>
      </c>
      <c r="C3271">
        <v>240</v>
      </c>
      <c r="D3271" s="404">
        <v>45044</v>
      </c>
      <c r="E3271" t="s">
        <v>3392</v>
      </c>
      <c r="F3271">
        <v>12.22</v>
      </c>
      <c r="H3271" t="s">
        <v>1183</v>
      </c>
    </row>
    <row r="3272" spans="1:8" x14ac:dyDescent="0.25">
      <c r="A3272">
        <v>7457</v>
      </c>
      <c r="B3272" t="s">
        <v>71</v>
      </c>
      <c r="C3272">
        <v>240</v>
      </c>
      <c r="D3272" s="404">
        <v>45176</v>
      </c>
      <c r="E3272" t="s">
        <v>3392</v>
      </c>
      <c r="F3272">
        <v>12.22</v>
      </c>
      <c r="H3272" t="s">
        <v>1183</v>
      </c>
    </row>
    <row r="3273" spans="1:8" x14ac:dyDescent="0.25">
      <c r="A3273">
        <v>7457</v>
      </c>
      <c r="B3273" t="s">
        <v>71</v>
      </c>
      <c r="C3273">
        <v>240</v>
      </c>
      <c r="D3273" s="404">
        <v>44994</v>
      </c>
      <c r="E3273" t="s">
        <v>3393</v>
      </c>
      <c r="F3273">
        <v>12.48</v>
      </c>
      <c r="H3273" t="s">
        <v>1183</v>
      </c>
    </row>
    <row r="3274" spans="1:8" x14ac:dyDescent="0.25">
      <c r="A3274">
        <v>7457</v>
      </c>
      <c r="B3274" t="s">
        <v>71</v>
      </c>
      <c r="C3274">
        <v>240</v>
      </c>
      <c r="D3274" s="404">
        <v>45028</v>
      </c>
      <c r="E3274" t="s">
        <v>3393</v>
      </c>
      <c r="F3274">
        <v>12.48</v>
      </c>
      <c r="H3274" t="s">
        <v>1183</v>
      </c>
    </row>
    <row r="3275" spans="1:8" x14ac:dyDescent="0.25">
      <c r="A3275">
        <v>7457</v>
      </c>
      <c r="B3275" t="s">
        <v>71</v>
      </c>
      <c r="C3275">
        <v>240</v>
      </c>
      <c r="D3275" s="404">
        <v>45163</v>
      </c>
      <c r="E3275" t="s">
        <v>3393</v>
      </c>
      <c r="F3275">
        <v>12.48</v>
      </c>
      <c r="H3275" t="s">
        <v>1183</v>
      </c>
    </row>
    <row r="3276" spans="1:8" x14ac:dyDescent="0.25">
      <c r="A3276">
        <v>7457</v>
      </c>
      <c r="B3276" t="s">
        <v>71</v>
      </c>
      <c r="C3276">
        <v>240</v>
      </c>
      <c r="D3276" s="404">
        <v>45176</v>
      </c>
      <c r="E3276" t="s">
        <v>3393</v>
      </c>
      <c r="F3276">
        <v>12.48</v>
      </c>
      <c r="H3276" t="s">
        <v>1183</v>
      </c>
    </row>
    <row r="3277" spans="1:8" x14ac:dyDescent="0.25">
      <c r="A3277">
        <v>7457</v>
      </c>
      <c r="B3277" t="s">
        <v>71</v>
      </c>
      <c r="C3277">
        <v>240</v>
      </c>
      <c r="D3277" s="404">
        <v>45012</v>
      </c>
      <c r="E3277" t="s">
        <v>3394</v>
      </c>
      <c r="F3277">
        <v>13</v>
      </c>
      <c r="H3277" t="s">
        <v>1183</v>
      </c>
    </row>
    <row r="3278" spans="1:8" x14ac:dyDescent="0.25">
      <c r="A3278">
        <v>7457</v>
      </c>
      <c r="B3278" t="s">
        <v>71</v>
      </c>
      <c r="C3278">
        <v>240</v>
      </c>
      <c r="D3278" s="404">
        <v>45051</v>
      </c>
      <c r="E3278" t="s">
        <v>3394</v>
      </c>
      <c r="F3278">
        <v>13</v>
      </c>
      <c r="H3278" t="s">
        <v>1183</v>
      </c>
    </row>
    <row r="3279" spans="1:8" x14ac:dyDescent="0.25">
      <c r="A3279">
        <v>7457</v>
      </c>
      <c r="B3279" t="s">
        <v>71</v>
      </c>
      <c r="C3279">
        <v>240</v>
      </c>
      <c r="D3279" s="404">
        <v>45049</v>
      </c>
      <c r="E3279" t="s">
        <v>3395</v>
      </c>
      <c r="F3279">
        <v>13.52</v>
      </c>
      <c r="H3279" t="s">
        <v>1183</v>
      </c>
    </row>
    <row r="3280" spans="1:8" x14ac:dyDescent="0.25">
      <c r="A3280">
        <v>7457</v>
      </c>
      <c r="B3280" t="s">
        <v>71</v>
      </c>
      <c r="C3280">
        <v>240</v>
      </c>
      <c r="D3280" s="404">
        <v>45119</v>
      </c>
      <c r="E3280" t="s">
        <v>3395</v>
      </c>
      <c r="F3280">
        <v>13.52</v>
      </c>
      <c r="H3280" t="s">
        <v>1183</v>
      </c>
    </row>
    <row r="3281" spans="1:8" x14ac:dyDescent="0.25">
      <c r="A3281">
        <v>7457</v>
      </c>
      <c r="B3281" t="s">
        <v>71</v>
      </c>
      <c r="C3281">
        <v>240</v>
      </c>
      <c r="D3281" s="404">
        <v>45135</v>
      </c>
      <c r="E3281" t="s">
        <v>3395</v>
      </c>
      <c r="F3281">
        <v>13.52</v>
      </c>
      <c r="H3281" t="s">
        <v>1183</v>
      </c>
    </row>
    <row r="3282" spans="1:8" x14ac:dyDescent="0.25">
      <c r="A3282">
        <v>7457</v>
      </c>
      <c r="B3282" t="s">
        <v>71</v>
      </c>
      <c r="C3282">
        <v>240</v>
      </c>
      <c r="D3282" s="404">
        <v>45188</v>
      </c>
      <c r="E3282" t="s">
        <v>3395</v>
      </c>
      <c r="F3282">
        <v>13.52</v>
      </c>
      <c r="H3282" t="s">
        <v>1183</v>
      </c>
    </row>
    <row r="3283" spans="1:8" x14ac:dyDescent="0.25">
      <c r="A3283">
        <v>7457</v>
      </c>
      <c r="B3283" t="s">
        <v>71</v>
      </c>
      <c r="C3283">
        <v>240</v>
      </c>
      <c r="D3283" s="404">
        <v>45008</v>
      </c>
      <c r="E3283" t="s">
        <v>3396</v>
      </c>
      <c r="F3283">
        <v>13.78</v>
      </c>
      <c r="H3283" t="s">
        <v>1183</v>
      </c>
    </row>
    <row r="3284" spans="1:8" x14ac:dyDescent="0.25">
      <c r="A3284">
        <v>7457</v>
      </c>
      <c r="B3284" t="s">
        <v>71</v>
      </c>
      <c r="C3284">
        <v>240</v>
      </c>
      <c r="D3284" s="404">
        <v>45036</v>
      </c>
      <c r="E3284" t="s">
        <v>3396</v>
      </c>
      <c r="F3284">
        <v>13.78</v>
      </c>
      <c r="H3284" t="s">
        <v>1183</v>
      </c>
    </row>
    <row r="3285" spans="1:8" x14ac:dyDescent="0.25">
      <c r="A3285">
        <v>7457</v>
      </c>
      <c r="B3285" t="s">
        <v>71</v>
      </c>
      <c r="C3285">
        <v>240</v>
      </c>
      <c r="D3285" s="404">
        <v>45051</v>
      </c>
      <c r="E3285" t="s">
        <v>3396</v>
      </c>
      <c r="F3285">
        <v>13.78</v>
      </c>
      <c r="H3285" t="s">
        <v>1183</v>
      </c>
    </row>
    <row r="3286" spans="1:8" x14ac:dyDescent="0.25">
      <c r="A3286">
        <v>7457</v>
      </c>
      <c r="B3286" t="s">
        <v>71</v>
      </c>
      <c r="C3286">
        <v>240</v>
      </c>
      <c r="D3286" s="404">
        <v>45054</v>
      </c>
      <c r="E3286" t="s">
        <v>3396</v>
      </c>
      <c r="F3286">
        <v>13.78</v>
      </c>
      <c r="H3286" t="s">
        <v>1183</v>
      </c>
    </row>
    <row r="3287" spans="1:8" x14ac:dyDescent="0.25">
      <c r="A3287">
        <v>7457</v>
      </c>
      <c r="B3287" t="s">
        <v>71</v>
      </c>
      <c r="C3287">
        <v>240</v>
      </c>
      <c r="D3287" s="404">
        <v>45112</v>
      </c>
      <c r="E3287" t="s">
        <v>3396</v>
      </c>
      <c r="F3287">
        <v>13.78</v>
      </c>
      <c r="H3287" t="s">
        <v>1183</v>
      </c>
    </row>
    <row r="3288" spans="1:8" x14ac:dyDescent="0.25">
      <c r="A3288">
        <v>7457</v>
      </c>
      <c r="B3288" t="s">
        <v>71</v>
      </c>
      <c r="C3288">
        <v>240</v>
      </c>
      <c r="D3288" s="404">
        <v>45145</v>
      </c>
      <c r="E3288" t="s">
        <v>3396</v>
      </c>
      <c r="F3288">
        <v>13.78</v>
      </c>
      <c r="H3288" t="s">
        <v>1183</v>
      </c>
    </row>
    <row r="3289" spans="1:8" x14ac:dyDescent="0.25">
      <c r="A3289">
        <v>7457</v>
      </c>
      <c r="B3289" t="s">
        <v>71</v>
      </c>
      <c r="C3289">
        <v>240</v>
      </c>
      <c r="D3289" s="404">
        <v>45024</v>
      </c>
      <c r="E3289" t="s">
        <v>3397</v>
      </c>
      <c r="F3289">
        <v>14.3</v>
      </c>
      <c r="H3289" t="s">
        <v>1183</v>
      </c>
    </row>
    <row r="3290" spans="1:8" x14ac:dyDescent="0.25">
      <c r="A3290">
        <v>7457</v>
      </c>
      <c r="B3290" t="s">
        <v>71</v>
      </c>
      <c r="C3290">
        <v>240</v>
      </c>
      <c r="D3290" s="404">
        <v>45057</v>
      </c>
      <c r="E3290" t="s">
        <v>3397</v>
      </c>
      <c r="F3290">
        <v>14.3</v>
      </c>
      <c r="H3290" t="s">
        <v>1183</v>
      </c>
    </row>
    <row r="3291" spans="1:8" x14ac:dyDescent="0.25">
      <c r="A3291">
        <v>7457</v>
      </c>
      <c r="B3291" t="s">
        <v>71</v>
      </c>
      <c r="C3291">
        <v>240</v>
      </c>
      <c r="D3291" s="404">
        <v>45115</v>
      </c>
      <c r="E3291" t="s">
        <v>3397</v>
      </c>
      <c r="F3291">
        <v>14.3</v>
      </c>
      <c r="H3291" t="s">
        <v>1183</v>
      </c>
    </row>
    <row r="3292" spans="1:8" x14ac:dyDescent="0.25">
      <c r="A3292">
        <v>7457</v>
      </c>
      <c r="B3292" t="s">
        <v>71</v>
      </c>
      <c r="C3292">
        <v>240</v>
      </c>
      <c r="D3292" s="404">
        <v>45166</v>
      </c>
      <c r="E3292" t="s">
        <v>3397</v>
      </c>
      <c r="F3292">
        <v>14.3</v>
      </c>
      <c r="H3292" t="s">
        <v>1183</v>
      </c>
    </row>
    <row r="3293" spans="1:8" x14ac:dyDescent="0.25">
      <c r="A3293">
        <v>7457</v>
      </c>
      <c r="B3293" t="s">
        <v>71</v>
      </c>
      <c r="C3293">
        <v>240</v>
      </c>
      <c r="D3293" s="404">
        <v>44993</v>
      </c>
      <c r="E3293" t="s">
        <v>3398</v>
      </c>
      <c r="F3293">
        <v>14.82</v>
      </c>
      <c r="H3293" t="s">
        <v>1183</v>
      </c>
    </row>
    <row r="3294" spans="1:8" x14ac:dyDescent="0.25">
      <c r="A3294">
        <v>7457</v>
      </c>
      <c r="B3294" t="s">
        <v>71</v>
      </c>
      <c r="C3294">
        <v>240</v>
      </c>
      <c r="D3294" s="404">
        <v>44995</v>
      </c>
      <c r="E3294" t="s">
        <v>3398</v>
      </c>
      <c r="F3294">
        <v>14.82</v>
      </c>
      <c r="H3294" t="s">
        <v>1183</v>
      </c>
    </row>
    <row r="3295" spans="1:8" x14ac:dyDescent="0.25">
      <c r="A3295">
        <v>7457</v>
      </c>
      <c r="B3295" t="s">
        <v>71</v>
      </c>
      <c r="C3295">
        <v>240</v>
      </c>
      <c r="D3295" s="404">
        <v>45063</v>
      </c>
      <c r="E3295" t="s">
        <v>3398</v>
      </c>
      <c r="F3295">
        <v>14.82</v>
      </c>
      <c r="H3295" t="s">
        <v>1183</v>
      </c>
    </row>
    <row r="3296" spans="1:8" x14ac:dyDescent="0.25">
      <c r="A3296">
        <v>7457</v>
      </c>
      <c r="B3296" t="s">
        <v>71</v>
      </c>
      <c r="C3296">
        <v>240</v>
      </c>
      <c r="D3296" s="404">
        <v>45071</v>
      </c>
      <c r="E3296" t="s">
        <v>3398</v>
      </c>
      <c r="F3296">
        <v>14.82</v>
      </c>
      <c r="H3296" t="s">
        <v>1183</v>
      </c>
    </row>
    <row r="3297" spans="1:8" x14ac:dyDescent="0.25">
      <c r="A3297">
        <v>7457</v>
      </c>
      <c r="B3297" t="s">
        <v>71</v>
      </c>
      <c r="C3297">
        <v>240</v>
      </c>
      <c r="D3297" s="404">
        <v>45191</v>
      </c>
      <c r="E3297" t="s">
        <v>3398</v>
      </c>
      <c r="F3297">
        <v>14.82</v>
      </c>
      <c r="H3297" t="s">
        <v>1183</v>
      </c>
    </row>
    <row r="3298" spans="1:8" x14ac:dyDescent="0.25">
      <c r="A3298">
        <v>7457</v>
      </c>
      <c r="B3298" t="s">
        <v>71</v>
      </c>
      <c r="C3298">
        <v>240</v>
      </c>
      <c r="D3298" s="404">
        <v>45009</v>
      </c>
      <c r="E3298" t="s">
        <v>3399</v>
      </c>
      <c r="F3298">
        <v>15.08</v>
      </c>
      <c r="H3298" t="s">
        <v>1183</v>
      </c>
    </row>
    <row r="3299" spans="1:8" x14ac:dyDescent="0.25">
      <c r="A3299">
        <v>7457</v>
      </c>
      <c r="B3299" t="s">
        <v>71</v>
      </c>
      <c r="C3299">
        <v>240</v>
      </c>
      <c r="D3299" s="404">
        <v>45035</v>
      </c>
      <c r="E3299" t="s">
        <v>3399</v>
      </c>
      <c r="F3299">
        <v>15.08</v>
      </c>
      <c r="H3299" t="s">
        <v>1183</v>
      </c>
    </row>
    <row r="3300" spans="1:8" x14ac:dyDescent="0.25">
      <c r="A3300">
        <v>7457</v>
      </c>
      <c r="B3300" t="s">
        <v>71</v>
      </c>
      <c r="C3300">
        <v>240</v>
      </c>
      <c r="D3300" s="404">
        <v>45043</v>
      </c>
      <c r="E3300" t="s">
        <v>3399</v>
      </c>
      <c r="F3300">
        <v>15.08</v>
      </c>
      <c r="H3300" t="s">
        <v>1183</v>
      </c>
    </row>
    <row r="3301" spans="1:8" x14ac:dyDescent="0.25">
      <c r="A3301">
        <v>7457</v>
      </c>
      <c r="B3301" t="s">
        <v>71</v>
      </c>
      <c r="C3301">
        <v>240</v>
      </c>
      <c r="D3301" s="404">
        <v>45051</v>
      </c>
      <c r="E3301" t="s">
        <v>3400</v>
      </c>
      <c r="F3301">
        <v>15.6</v>
      </c>
      <c r="H3301" t="s">
        <v>1183</v>
      </c>
    </row>
    <row r="3302" spans="1:8" x14ac:dyDescent="0.25">
      <c r="A3302">
        <v>7457</v>
      </c>
      <c r="B3302" t="s">
        <v>71</v>
      </c>
      <c r="C3302">
        <v>240</v>
      </c>
      <c r="D3302" s="404">
        <v>45073</v>
      </c>
      <c r="E3302" t="s">
        <v>3400</v>
      </c>
      <c r="F3302">
        <v>15.6</v>
      </c>
      <c r="H3302" t="s">
        <v>1183</v>
      </c>
    </row>
    <row r="3303" spans="1:8" x14ac:dyDescent="0.25">
      <c r="A3303">
        <v>7457</v>
      </c>
      <c r="B3303" t="s">
        <v>71</v>
      </c>
      <c r="C3303">
        <v>240</v>
      </c>
      <c r="D3303" s="404">
        <v>45085</v>
      </c>
      <c r="E3303" t="s">
        <v>3400</v>
      </c>
      <c r="F3303">
        <v>15.6</v>
      </c>
      <c r="H3303" t="s">
        <v>1183</v>
      </c>
    </row>
    <row r="3304" spans="1:8" x14ac:dyDescent="0.25">
      <c r="A3304">
        <v>7457</v>
      </c>
      <c r="B3304" t="s">
        <v>71</v>
      </c>
      <c r="C3304">
        <v>240</v>
      </c>
      <c r="D3304" s="404">
        <v>45191</v>
      </c>
      <c r="E3304" t="s">
        <v>3401</v>
      </c>
      <c r="F3304">
        <v>16.12</v>
      </c>
      <c r="H3304" t="s">
        <v>1183</v>
      </c>
    </row>
    <row r="3305" spans="1:8" x14ac:dyDescent="0.25">
      <c r="A3305">
        <v>7457</v>
      </c>
      <c r="B3305" t="s">
        <v>71</v>
      </c>
      <c r="C3305">
        <v>240</v>
      </c>
      <c r="D3305" s="404">
        <v>44995</v>
      </c>
      <c r="E3305" t="s">
        <v>3402</v>
      </c>
      <c r="F3305">
        <v>16.38</v>
      </c>
      <c r="H3305" t="s">
        <v>1183</v>
      </c>
    </row>
    <row r="3306" spans="1:8" x14ac:dyDescent="0.25">
      <c r="A3306">
        <v>7457</v>
      </c>
      <c r="B3306" t="s">
        <v>71</v>
      </c>
      <c r="C3306">
        <v>240</v>
      </c>
      <c r="D3306" s="404">
        <v>45040</v>
      </c>
      <c r="E3306" t="s">
        <v>3402</v>
      </c>
      <c r="F3306">
        <v>16.38</v>
      </c>
      <c r="H3306" t="s">
        <v>1183</v>
      </c>
    </row>
    <row r="3307" spans="1:8" x14ac:dyDescent="0.25">
      <c r="A3307">
        <v>7457</v>
      </c>
      <c r="B3307" t="s">
        <v>71</v>
      </c>
      <c r="C3307">
        <v>240</v>
      </c>
      <c r="D3307" s="404">
        <v>44998</v>
      </c>
      <c r="E3307" t="s">
        <v>3403</v>
      </c>
      <c r="F3307">
        <v>16.899999999999999</v>
      </c>
      <c r="H3307" t="s">
        <v>1183</v>
      </c>
    </row>
    <row r="3308" spans="1:8" x14ac:dyDescent="0.25">
      <c r="A3308">
        <v>7457</v>
      </c>
      <c r="B3308" t="s">
        <v>71</v>
      </c>
      <c r="C3308">
        <v>240</v>
      </c>
      <c r="D3308" s="404">
        <v>45019</v>
      </c>
      <c r="E3308" t="s">
        <v>3403</v>
      </c>
      <c r="F3308">
        <v>16.899999999999999</v>
      </c>
      <c r="H3308" t="s">
        <v>1183</v>
      </c>
    </row>
    <row r="3309" spans="1:8" x14ac:dyDescent="0.25">
      <c r="A3309">
        <v>7457</v>
      </c>
      <c r="B3309" t="s">
        <v>71</v>
      </c>
      <c r="C3309">
        <v>240</v>
      </c>
      <c r="D3309" s="404">
        <v>45135</v>
      </c>
      <c r="E3309" t="s">
        <v>3403</v>
      </c>
      <c r="F3309">
        <v>16.899999999999999</v>
      </c>
      <c r="H3309" t="s">
        <v>1183</v>
      </c>
    </row>
    <row r="3310" spans="1:8" x14ac:dyDescent="0.25">
      <c r="A3310">
        <v>7457</v>
      </c>
      <c r="B3310" t="s">
        <v>71</v>
      </c>
      <c r="C3310">
        <v>240</v>
      </c>
      <c r="D3310" s="404">
        <v>45177</v>
      </c>
      <c r="E3310" t="s">
        <v>3403</v>
      </c>
      <c r="F3310">
        <v>16.899999999999999</v>
      </c>
      <c r="H3310" t="s">
        <v>1183</v>
      </c>
    </row>
    <row r="3311" spans="1:8" x14ac:dyDescent="0.25">
      <c r="A3311">
        <v>7457</v>
      </c>
      <c r="B3311" t="s">
        <v>71</v>
      </c>
      <c r="C3311">
        <v>240</v>
      </c>
      <c r="D3311" s="404">
        <v>44987</v>
      </c>
      <c r="E3311" t="s">
        <v>3404</v>
      </c>
      <c r="F3311">
        <v>17.420000000000002</v>
      </c>
      <c r="H3311" t="s">
        <v>1183</v>
      </c>
    </row>
    <row r="3312" spans="1:8" x14ac:dyDescent="0.25">
      <c r="A3312">
        <v>7457</v>
      </c>
      <c r="B3312" t="s">
        <v>71</v>
      </c>
      <c r="C3312">
        <v>240</v>
      </c>
      <c r="D3312" s="404">
        <v>45017</v>
      </c>
      <c r="E3312" t="s">
        <v>3404</v>
      </c>
      <c r="F3312">
        <v>17.420000000000002</v>
      </c>
      <c r="H3312" t="s">
        <v>1183</v>
      </c>
    </row>
    <row r="3313" spans="1:8" x14ac:dyDescent="0.25">
      <c r="A3313">
        <v>7457</v>
      </c>
      <c r="B3313" t="s">
        <v>71</v>
      </c>
      <c r="C3313">
        <v>240</v>
      </c>
      <c r="D3313" s="404">
        <v>45138</v>
      </c>
      <c r="E3313" t="s">
        <v>3404</v>
      </c>
      <c r="F3313">
        <v>17.420000000000002</v>
      </c>
      <c r="H3313" t="s">
        <v>1183</v>
      </c>
    </row>
    <row r="3314" spans="1:8" x14ac:dyDescent="0.25">
      <c r="A3314">
        <v>7457</v>
      </c>
      <c r="B3314" t="s">
        <v>71</v>
      </c>
      <c r="C3314">
        <v>240</v>
      </c>
      <c r="D3314" s="404">
        <v>45173</v>
      </c>
      <c r="E3314" t="s">
        <v>3404</v>
      </c>
      <c r="F3314">
        <v>17.420000000000002</v>
      </c>
      <c r="H3314" t="s">
        <v>1183</v>
      </c>
    </row>
    <row r="3315" spans="1:8" x14ac:dyDescent="0.25">
      <c r="A3315">
        <v>7457</v>
      </c>
      <c r="B3315" t="s">
        <v>71</v>
      </c>
      <c r="C3315">
        <v>240</v>
      </c>
      <c r="D3315" s="404">
        <v>45162</v>
      </c>
      <c r="E3315" t="s">
        <v>3405</v>
      </c>
      <c r="F3315">
        <v>17.68</v>
      </c>
      <c r="H3315" t="s">
        <v>1183</v>
      </c>
    </row>
    <row r="3316" spans="1:8" x14ac:dyDescent="0.25">
      <c r="A3316">
        <v>7457</v>
      </c>
      <c r="B3316" t="s">
        <v>71</v>
      </c>
      <c r="C3316">
        <v>240</v>
      </c>
      <c r="D3316" s="404">
        <v>45016</v>
      </c>
      <c r="E3316" t="s">
        <v>3406</v>
      </c>
      <c r="F3316">
        <v>18.2</v>
      </c>
      <c r="H3316" t="s">
        <v>1183</v>
      </c>
    </row>
    <row r="3317" spans="1:8" x14ac:dyDescent="0.25">
      <c r="A3317">
        <v>7457</v>
      </c>
      <c r="B3317" t="s">
        <v>71</v>
      </c>
      <c r="C3317">
        <v>240</v>
      </c>
      <c r="D3317" s="404">
        <v>45040</v>
      </c>
      <c r="E3317" t="s">
        <v>3406</v>
      </c>
      <c r="F3317">
        <v>18.2</v>
      </c>
      <c r="H3317" t="s">
        <v>1183</v>
      </c>
    </row>
    <row r="3318" spans="1:8" x14ac:dyDescent="0.25">
      <c r="A3318">
        <v>7457</v>
      </c>
      <c r="B3318" t="s">
        <v>71</v>
      </c>
      <c r="C3318">
        <v>240</v>
      </c>
      <c r="D3318" s="404">
        <v>45061</v>
      </c>
      <c r="E3318" t="s">
        <v>3406</v>
      </c>
      <c r="F3318">
        <v>18.2</v>
      </c>
      <c r="H3318" t="s">
        <v>1183</v>
      </c>
    </row>
    <row r="3319" spans="1:8" x14ac:dyDescent="0.25">
      <c r="A3319">
        <v>7457</v>
      </c>
      <c r="B3319" t="s">
        <v>71</v>
      </c>
      <c r="C3319">
        <v>240</v>
      </c>
      <c r="D3319" s="404">
        <v>45112</v>
      </c>
      <c r="E3319" t="s">
        <v>3406</v>
      </c>
      <c r="F3319">
        <v>18.2</v>
      </c>
      <c r="H3319" t="s">
        <v>1183</v>
      </c>
    </row>
    <row r="3320" spans="1:8" x14ac:dyDescent="0.25">
      <c r="A3320">
        <v>7457</v>
      </c>
      <c r="B3320" t="s">
        <v>71</v>
      </c>
      <c r="C3320">
        <v>240</v>
      </c>
      <c r="D3320" s="404">
        <v>45138</v>
      </c>
      <c r="E3320" t="s">
        <v>3406</v>
      </c>
      <c r="F3320">
        <v>18.2</v>
      </c>
      <c r="H3320" t="s">
        <v>1183</v>
      </c>
    </row>
    <row r="3321" spans="1:8" x14ac:dyDescent="0.25">
      <c r="A3321">
        <v>7457</v>
      </c>
      <c r="B3321" t="s">
        <v>71</v>
      </c>
      <c r="C3321">
        <v>240</v>
      </c>
      <c r="D3321" s="404">
        <v>45015</v>
      </c>
      <c r="E3321" t="s">
        <v>3407</v>
      </c>
      <c r="F3321">
        <v>18.72</v>
      </c>
      <c r="H3321" t="s">
        <v>1183</v>
      </c>
    </row>
    <row r="3322" spans="1:8" x14ac:dyDescent="0.25">
      <c r="A3322">
        <v>7457</v>
      </c>
      <c r="B3322" t="s">
        <v>71</v>
      </c>
      <c r="C3322">
        <v>240</v>
      </c>
      <c r="D3322" s="404">
        <v>45058</v>
      </c>
      <c r="E3322" t="s">
        <v>3407</v>
      </c>
      <c r="F3322">
        <v>18.72</v>
      </c>
      <c r="H3322" t="s">
        <v>1183</v>
      </c>
    </row>
    <row r="3323" spans="1:8" x14ac:dyDescent="0.25">
      <c r="A3323">
        <v>7457</v>
      </c>
      <c r="B3323" t="s">
        <v>71</v>
      </c>
      <c r="C3323">
        <v>240</v>
      </c>
      <c r="D3323" s="404">
        <v>45192</v>
      </c>
      <c r="E3323" t="s">
        <v>3407</v>
      </c>
      <c r="F3323">
        <v>18.72</v>
      </c>
      <c r="H3323" t="s">
        <v>1183</v>
      </c>
    </row>
    <row r="3324" spans="1:8" x14ac:dyDescent="0.25">
      <c r="A3324">
        <v>7457</v>
      </c>
      <c r="B3324" t="s">
        <v>71</v>
      </c>
      <c r="C3324">
        <v>240</v>
      </c>
      <c r="D3324" s="404">
        <v>44998</v>
      </c>
      <c r="E3324" t="s">
        <v>3408</v>
      </c>
      <c r="F3324">
        <v>18.98</v>
      </c>
      <c r="H3324" t="s">
        <v>1183</v>
      </c>
    </row>
    <row r="3325" spans="1:8" x14ac:dyDescent="0.25">
      <c r="A3325">
        <v>7457</v>
      </c>
      <c r="B3325" t="s">
        <v>71</v>
      </c>
      <c r="C3325">
        <v>240</v>
      </c>
      <c r="D3325" s="404">
        <v>45005</v>
      </c>
      <c r="E3325" t="s">
        <v>3408</v>
      </c>
      <c r="F3325">
        <v>18.98</v>
      </c>
      <c r="H3325" t="s">
        <v>1183</v>
      </c>
    </row>
    <row r="3326" spans="1:8" x14ac:dyDescent="0.25">
      <c r="A3326">
        <v>7457</v>
      </c>
      <c r="B3326" t="s">
        <v>71</v>
      </c>
      <c r="C3326">
        <v>240</v>
      </c>
      <c r="D3326" s="404">
        <v>45061</v>
      </c>
      <c r="E3326" t="s">
        <v>3408</v>
      </c>
      <c r="F3326">
        <v>18.98</v>
      </c>
      <c r="H3326" t="s">
        <v>1183</v>
      </c>
    </row>
    <row r="3327" spans="1:8" x14ac:dyDescent="0.25">
      <c r="A3327">
        <v>7457</v>
      </c>
      <c r="B3327" t="s">
        <v>71</v>
      </c>
      <c r="C3327">
        <v>240</v>
      </c>
      <c r="D3327" s="404">
        <v>45075</v>
      </c>
      <c r="E3327" t="s">
        <v>3408</v>
      </c>
      <c r="F3327">
        <v>18.98</v>
      </c>
      <c r="H3327" t="s">
        <v>1183</v>
      </c>
    </row>
    <row r="3328" spans="1:8" x14ac:dyDescent="0.25">
      <c r="A3328">
        <v>7457</v>
      </c>
      <c r="B3328" t="s">
        <v>71</v>
      </c>
      <c r="C3328">
        <v>240</v>
      </c>
      <c r="D3328" s="404">
        <v>45091</v>
      </c>
      <c r="E3328" t="s">
        <v>3409</v>
      </c>
      <c r="F3328">
        <v>19.5</v>
      </c>
      <c r="H3328" t="s">
        <v>1183</v>
      </c>
    </row>
    <row r="3329" spans="1:8" x14ac:dyDescent="0.25">
      <c r="A3329">
        <v>7457</v>
      </c>
      <c r="B3329" t="s">
        <v>71</v>
      </c>
      <c r="C3329">
        <v>240</v>
      </c>
      <c r="D3329" s="404">
        <v>45131</v>
      </c>
      <c r="E3329" t="s">
        <v>3409</v>
      </c>
      <c r="F3329">
        <v>19.5</v>
      </c>
      <c r="H3329" t="s">
        <v>1183</v>
      </c>
    </row>
    <row r="3330" spans="1:8" x14ac:dyDescent="0.25">
      <c r="A3330">
        <v>7457</v>
      </c>
      <c r="B3330" t="s">
        <v>71</v>
      </c>
      <c r="C3330">
        <v>240</v>
      </c>
      <c r="D3330" s="404">
        <v>45189</v>
      </c>
      <c r="E3330" t="s">
        <v>3409</v>
      </c>
      <c r="F3330">
        <v>19.5</v>
      </c>
      <c r="H3330" t="s">
        <v>1183</v>
      </c>
    </row>
    <row r="3331" spans="1:8" x14ac:dyDescent="0.25">
      <c r="A3331">
        <v>7457</v>
      </c>
      <c r="B3331" t="s">
        <v>71</v>
      </c>
      <c r="C3331">
        <v>240</v>
      </c>
      <c r="D3331" s="404">
        <v>44988</v>
      </c>
      <c r="E3331" t="s">
        <v>3410</v>
      </c>
      <c r="F3331">
        <v>20.02</v>
      </c>
      <c r="H3331" t="s">
        <v>1183</v>
      </c>
    </row>
    <row r="3332" spans="1:8" x14ac:dyDescent="0.25">
      <c r="A3332">
        <v>7457</v>
      </c>
      <c r="B3332" t="s">
        <v>71</v>
      </c>
      <c r="C3332">
        <v>240</v>
      </c>
      <c r="D3332" s="404">
        <v>45058</v>
      </c>
      <c r="E3332" t="s">
        <v>3411</v>
      </c>
      <c r="F3332">
        <v>20.8</v>
      </c>
      <c r="H3332" t="s">
        <v>1183</v>
      </c>
    </row>
    <row r="3333" spans="1:8" x14ac:dyDescent="0.25">
      <c r="A3333">
        <v>7457</v>
      </c>
      <c r="B3333" t="s">
        <v>71</v>
      </c>
      <c r="C3333">
        <v>240</v>
      </c>
      <c r="D3333" s="404">
        <v>45117</v>
      </c>
      <c r="E3333" t="s">
        <v>3411</v>
      </c>
      <c r="F3333">
        <v>20.8</v>
      </c>
      <c r="H3333" t="s">
        <v>1183</v>
      </c>
    </row>
    <row r="3334" spans="1:8" x14ac:dyDescent="0.25">
      <c r="A3334">
        <v>7457</v>
      </c>
      <c r="B3334" t="s">
        <v>71</v>
      </c>
      <c r="C3334">
        <v>240</v>
      </c>
      <c r="D3334" s="404">
        <v>45188</v>
      </c>
      <c r="E3334" t="s">
        <v>3411</v>
      </c>
      <c r="F3334">
        <v>20.8</v>
      </c>
      <c r="H3334" t="s">
        <v>1183</v>
      </c>
    </row>
    <row r="3335" spans="1:8" x14ac:dyDescent="0.25">
      <c r="A3335">
        <v>7457</v>
      </c>
      <c r="B3335" t="s">
        <v>71</v>
      </c>
      <c r="C3335">
        <v>240</v>
      </c>
      <c r="D3335" s="404">
        <v>45189</v>
      </c>
      <c r="E3335" t="s">
        <v>3411</v>
      </c>
      <c r="F3335">
        <v>20.8</v>
      </c>
      <c r="H3335" t="s">
        <v>1183</v>
      </c>
    </row>
    <row r="3336" spans="1:8" x14ac:dyDescent="0.25">
      <c r="A3336">
        <v>7457</v>
      </c>
      <c r="B3336" t="s">
        <v>71</v>
      </c>
      <c r="C3336">
        <v>240</v>
      </c>
      <c r="D3336" s="404">
        <v>45078</v>
      </c>
      <c r="E3336" t="s">
        <v>3412</v>
      </c>
      <c r="F3336">
        <v>21.32</v>
      </c>
      <c r="H3336" t="s">
        <v>1183</v>
      </c>
    </row>
    <row r="3337" spans="1:8" x14ac:dyDescent="0.25">
      <c r="A3337">
        <v>7457</v>
      </c>
      <c r="B3337" t="s">
        <v>71</v>
      </c>
      <c r="C3337">
        <v>240</v>
      </c>
      <c r="D3337" s="404">
        <v>45115</v>
      </c>
      <c r="E3337" t="s">
        <v>3412</v>
      </c>
      <c r="F3337">
        <v>21.32</v>
      </c>
      <c r="H3337" t="s">
        <v>1183</v>
      </c>
    </row>
    <row r="3338" spans="1:8" x14ac:dyDescent="0.25">
      <c r="A3338">
        <v>7457</v>
      </c>
      <c r="B3338" t="s">
        <v>71</v>
      </c>
      <c r="C3338">
        <v>240</v>
      </c>
      <c r="D3338" s="404">
        <v>45149</v>
      </c>
      <c r="E3338" t="s">
        <v>3412</v>
      </c>
      <c r="F3338">
        <v>21.32</v>
      </c>
      <c r="H3338" t="s">
        <v>1183</v>
      </c>
    </row>
    <row r="3339" spans="1:8" x14ac:dyDescent="0.25">
      <c r="A3339">
        <v>7457</v>
      </c>
      <c r="B3339" t="s">
        <v>71</v>
      </c>
      <c r="C3339">
        <v>240</v>
      </c>
      <c r="D3339" s="404">
        <v>45016</v>
      </c>
      <c r="E3339" t="s">
        <v>3413</v>
      </c>
      <c r="F3339">
        <v>21.58</v>
      </c>
      <c r="H3339" t="s">
        <v>1183</v>
      </c>
    </row>
    <row r="3340" spans="1:8" x14ac:dyDescent="0.25">
      <c r="A3340">
        <v>7457</v>
      </c>
      <c r="B3340" t="s">
        <v>71</v>
      </c>
      <c r="C3340">
        <v>240</v>
      </c>
      <c r="D3340" s="404">
        <v>45056</v>
      </c>
      <c r="E3340" t="s">
        <v>3414</v>
      </c>
      <c r="F3340">
        <v>22.62</v>
      </c>
      <c r="H3340" t="s">
        <v>1183</v>
      </c>
    </row>
    <row r="3341" spans="1:8" x14ac:dyDescent="0.25">
      <c r="A3341">
        <v>7457</v>
      </c>
      <c r="B3341" t="s">
        <v>71</v>
      </c>
      <c r="C3341">
        <v>240</v>
      </c>
      <c r="D3341" s="404">
        <v>45140</v>
      </c>
      <c r="E3341" t="s">
        <v>3415</v>
      </c>
      <c r="F3341">
        <v>22.88</v>
      </c>
      <c r="H3341" t="s">
        <v>1183</v>
      </c>
    </row>
    <row r="3342" spans="1:8" x14ac:dyDescent="0.25">
      <c r="A3342">
        <v>7457</v>
      </c>
      <c r="B3342" t="s">
        <v>71</v>
      </c>
      <c r="C3342">
        <v>240</v>
      </c>
      <c r="D3342" s="404">
        <v>45183</v>
      </c>
      <c r="E3342" t="s">
        <v>3415</v>
      </c>
      <c r="F3342">
        <v>22.88</v>
      </c>
      <c r="H3342" t="s">
        <v>1183</v>
      </c>
    </row>
    <row r="3343" spans="1:8" x14ac:dyDescent="0.25">
      <c r="A3343">
        <v>7457</v>
      </c>
      <c r="B3343" t="s">
        <v>71</v>
      </c>
      <c r="C3343">
        <v>240</v>
      </c>
      <c r="D3343" s="404">
        <v>45003</v>
      </c>
      <c r="E3343" t="s">
        <v>3416</v>
      </c>
      <c r="F3343">
        <v>23.4</v>
      </c>
      <c r="H3343" t="s">
        <v>1183</v>
      </c>
    </row>
    <row r="3344" spans="1:8" x14ac:dyDescent="0.25">
      <c r="A3344">
        <v>7457</v>
      </c>
      <c r="B3344" t="s">
        <v>71</v>
      </c>
      <c r="C3344">
        <v>240</v>
      </c>
      <c r="D3344" s="404">
        <v>45021</v>
      </c>
      <c r="E3344" t="s">
        <v>3417</v>
      </c>
      <c r="F3344">
        <v>24.18</v>
      </c>
      <c r="H3344" t="s">
        <v>1183</v>
      </c>
    </row>
    <row r="3345" spans="1:8" x14ac:dyDescent="0.25">
      <c r="A3345">
        <v>7457</v>
      </c>
      <c r="B3345" t="s">
        <v>71</v>
      </c>
      <c r="C3345">
        <v>240</v>
      </c>
      <c r="D3345" s="404">
        <v>45099</v>
      </c>
      <c r="E3345" t="s">
        <v>3418</v>
      </c>
      <c r="F3345">
        <v>24.7</v>
      </c>
      <c r="H3345" t="s">
        <v>1183</v>
      </c>
    </row>
    <row r="3346" spans="1:8" x14ac:dyDescent="0.25">
      <c r="A3346">
        <v>7457</v>
      </c>
      <c r="B3346" t="s">
        <v>71</v>
      </c>
      <c r="C3346">
        <v>240</v>
      </c>
      <c r="D3346" s="404">
        <v>45113</v>
      </c>
      <c r="E3346" t="s">
        <v>3418</v>
      </c>
      <c r="F3346">
        <v>24.7</v>
      </c>
      <c r="H3346" t="s">
        <v>1183</v>
      </c>
    </row>
    <row r="3347" spans="1:8" x14ac:dyDescent="0.25">
      <c r="A3347">
        <v>7457</v>
      </c>
      <c r="B3347" t="s">
        <v>71</v>
      </c>
      <c r="C3347">
        <v>240</v>
      </c>
      <c r="D3347" s="404">
        <v>44993</v>
      </c>
      <c r="E3347" t="s">
        <v>3419</v>
      </c>
      <c r="F3347">
        <v>25.22</v>
      </c>
      <c r="H3347" t="s">
        <v>1183</v>
      </c>
    </row>
    <row r="3348" spans="1:8" x14ac:dyDescent="0.25">
      <c r="A3348">
        <v>7457</v>
      </c>
      <c r="B3348" t="s">
        <v>71</v>
      </c>
      <c r="C3348">
        <v>240</v>
      </c>
      <c r="D3348" s="404">
        <v>45171</v>
      </c>
      <c r="E3348" t="s">
        <v>3419</v>
      </c>
      <c r="F3348">
        <v>25.22</v>
      </c>
      <c r="H3348" t="s">
        <v>1183</v>
      </c>
    </row>
    <row r="3349" spans="1:8" x14ac:dyDescent="0.25">
      <c r="A3349">
        <v>7457</v>
      </c>
      <c r="B3349" t="s">
        <v>71</v>
      </c>
      <c r="C3349">
        <v>240</v>
      </c>
      <c r="D3349" s="404">
        <v>44998</v>
      </c>
      <c r="E3349" t="s">
        <v>3420</v>
      </c>
      <c r="F3349">
        <v>0</v>
      </c>
      <c r="H3349" t="s">
        <v>1183</v>
      </c>
    </row>
    <row r="3350" spans="1:8" x14ac:dyDescent="0.25">
      <c r="A3350">
        <v>7457</v>
      </c>
      <c r="B3350" t="s">
        <v>71</v>
      </c>
      <c r="C3350">
        <v>240</v>
      </c>
      <c r="D3350" s="404">
        <v>45073</v>
      </c>
      <c r="E3350" t="s">
        <v>3420</v>
      </c>
      <c r="F3350">
        <v>0</v>
      </c>
      <c r="H3350" t="s">
        <v>1183</v>
      </c>
    </row>
    <row r="3351" spans="1:8" x14ac:dyDescent="0.25">
      <c r="A3351">
        <v>7457</v>
      </c>
      <c r="B3351" t="s">
        <v>71</v>
      </c>
      <c r="C3351">
        <v>240</v>
      </c>
      <c r="D3351" s="404">
        <v>45113</v>
      </c>
      <c r="E3351" t="s">
        <v>3420</v>
      </c>
      <c r="F3351">
        <v>0</v>
      </c>
      <c r="H3351" t="s">
        <v>1183</v>
      </c>
    </row>
    <row r="3352" spans="1:8" x14ac:dyDescent="0.25">
      <c r="A3352">
        <v>7457</v>
      </c>
      <c r="B3352" t="s">
        <v>71</v>
      </c>
      <c r="C3352">
        <v>240</v>
      </c>
      <c r="D3352" s="404">
        <v>45128</v>
      </c>
      <c r="E3352" t="s">
        <v>3420</v>
      </c>
      <c r="F3352">
        <v>0</v>
      </c>
      <c r="H3352" t="s">
        <v>1183</v>
      </c>
    </row>
    <row r="3353" spans="1:8" x14ac:dyDescent="0.25">
      <c r="A3353">
        <v>7457</v>
      </c>
      <c r="B3353" t="s">
        <v>71</v>
      </c>
      <c r="C3353">
        <v>240</v>
      </c>
      <c r="D3353" s="404">
        <v>45145</v>
      </c>
      <c r="E3353" t="s">
        <v>3420</v>
      </c>
      <c r="F3353">
        <v>0</v>
      </c>
      <c r="H3353" t="s">
        <v>1183</v>
      </c>
    </row>
    <row r="3354" spans="1:8" x14ac:dyDescent="0.25">
      <c r="A3354">
        <v>7457</v>
      </c>
      <c r="B3354" t="s">
        <v>71</v>
      </c>
      <c r="C3354">
        <v>240</v>
      </c>
      <c r="D3354" s="404">
        <v>45147</v>
      </c>
      <c r="E3354" t="s">
        <v>3420</v>
      </c>
      <c r="F3354">
        <v>0</v>
      </c>
      <c r="H3354" t="s">
        <v>1183</v>
      </c>
    </row>
    <row r="3355" spans="1:8" x14ac:dyDescent="0.25">
      <c r="A3355">
        <v>7457</v>
      </c>
      <c r="B3355" t="s">
        <v>71</v>
      </c>
      <c r="C3355">
        <v>240</v>
      </c>
      <c r="D3355" s="404">
        <v>45149</v>
      </c>
      <c r="E3355" t="s">
        <v>3420</v>
      </c>
      <c r="F3355">
        <v>0</v>
      </c>
      <c r="H3355" t="s">
        <v>1183</v>
      </c>
    </row>
    <row r="3356" spans="1:8" x14ac:dyDescent="0.25">
      <c r="A3356">
        <v>7457</v>
      </c>
      <c r="B3356" t="s">
        <v>71</v>
      </c>
      <c r="C3356">
        <v>240</v>
      </c>
      <c r="D3356" s="404">
        <v>45156</v>
      </c>
      <c r="E3356" t="s">
        <v>3420</v>
      </c>
      <c r="F3356">
        <v>0</v>
      </c>
      <c r="H3356" t="s">
        <v>1183</v>
      </c>
    </row>
    <row r="3357" spans="1:8" x14ac:dyDescent="0.25">
      <c r="A3357">
        <v>7457</v>
      </c>
      <c r="B3357" t="s">
        <v>71</v>
      </c>
      <c r="C3357">
        <v>240</v>
      </c>
      <c r="D3357" s="404">
        <v>45161</v>
      </c>
      <c r="E3357" t="s">
        <v>3420</v>
      </c>
      <c r="F3357">
        <v>0</v>
      </c>
      <c r="H3357" t="s">
        <v>1183</v>
      </c>
    </row>
    <row r="3358" spans="1:8" x14ac:dyDescent="0.25">
      <c r="A3358">
        <v>7457</v>
      </c>
      <c r="B3358" t="s">
        <v>71</v>
      </c>
      <c r="C3358">
        <v>240</v>
      </c>
      <c r="D3358" s="404">
        <v>45184</v>
      </c>
      <c r="E3358" t="s">
        <v>3420</v>
      </c>
      <c r="F3358">
        <v>0</v>
      </c>
      <c r="H3358" t="s">
        <v>1183</v>
      </c>
    </row>
    <row r="3359" spans="1:8" x14ac:dyDescent="0.25">
      <c r="A3359">
        <v>7457</v>
      </c>
      <c r="B3359" t="s">
        <v>71</v>
      </c>
      <c r="C3359">
        <v>240</v>
      </c>
      <c r="D3359" s="404">
        <v>45187</v>
      </c>
      <c r="E3359" t="s">
        <v>3420</v>
      </c>
      <c r="F3359">
        <v>0</v>
      </c>
      <c r="H3359" t="s">
        <v>1183</v>
      </c>
    </row>
    <row r="3360" spans="1:8" x14ac:dyDescent="0.25">
      <c r="A3360">
        <v>7457</v>
      </c>
      <c r="B3360" t="s">
        <v>71</v>
      </c>
      <c r="C3360">
        <v>240</v>
      </c>
      <c r="D3360" s="404">
        <v>45000</v>
      </c>
      <c r="E3360" t="s">
        <v>3421</v>
      </c>
      <c r="F3360">
        <v>26</v>
      </c>
      <c r="H3360" t="s">
        <v>1183</v>
      </c>
    </row>
    <row r="3361" spans="1:8" x14ac:dyDescent="0.25">
      <c r="A3361">
        <v>7457</v>
      </c>
      <c r="B3361" t="s">
        <v>71</v>
      </c>
      <c r="C3361">
        <v>240</v>
      </c>
      <c r="D3361" s="404">
        <v>45017</v>
      </c>
      <c r="E3361" t="s">
        <v>3421</v>
      </c>
      <c r="F3361">
        <v>26</v>
      </c>
      <c r="H3361" t="s">
        <v>1183</v>
      </c>
    </row>
    <row r="3362" spans="1:8" x14ac:dyDescent="0.25">
      <c r="A3362">
        <v>7457</v>
      </c>
      <c r="B3362" t="s">
        <v>71</v>
      </c>
      <c r="C3362">
        <v>240</v>
      </c>
      <c r="D3362" s="404">
        <v>45024</v>
      </c>
      <c r="E3362" t="s">
        <v>3421</v>
      </c>
      <c r="F3362">
        <v>26</v>
      </c>
      <c r="H3362" t="s">
        <v>1183</v>
      </c>
    </row>
    <row r="3363" spans="1:8" x14ac:dyDescent="0.25">
      <c r="A3363">
        <v>7457</v>
      </c>
      <c r="B3363" t="s">
        <v>71</v>
      </c>
      <c r="C3363">
        <v>240</v>
      </c>
      <c r="D3363" s="404">
        <v>45084</v>
      </c>
      <c r="E3363" t="s">
        <v>3421</v>
      </c>
      <c r="F3363">
        <v>26</v>
      </c>
      <c r="H3363" t="s">
        <v>1183</v>
      </c>
    </row>
    <row r="3364" spans="1:8" x14ac:dyDescent="0.25">
      <c r="A3364">
        <v>7457</v>
      </c>
      <c r="B3364" t="s">
        <v>71</v>
      </c>
      <c r="C3364">
        <v>240</v>
      </c>
      <c r="D3364" s="404">
        <v>45093</v>
      </c>
      <c r="E3364" t="s">
        <v>3421</v>
      </c>
      <c r="F3364">
        <v>26</v>
      </c>
      <c r="H3364" t="s">
        <v>1183</v>
      </c>
    </row>
    <row r="3365" spans="1:8" x14ac:dyDescent="0.25">
      <c r="A3365">
        <v>7457</v>
      </c>
      <c r="B3365" t="s">
        <v>71</v>
      </c>
      <c r="C3365">
        <v>240</v>
      </c>
      <c r="D3365" s="404">
        <v>45100</v>
      </c>
      <c r="E3365" t="s">
        <v>3421</v>
      </c>
      <c r="F3365">
        <v>26</v>
      </c>
      <c r="H3365" t="s">
        <v>1183</v>
      </c>
    </row>
    <row r="3366" spans="1:8" x14ac:dyDescent="0.25">
      <c r="A3366">
        <v>7457</v>
      </c>
      <c r="B3366" t="s">
        <v>71</v>
      </c>
      <c r="C3366">
        <v>240</v>
      </c>
      <c r="D3366" s="404">
        <v>45001</v>
      </c>
      <c r="E3366" t="s">
        <v>3422</v>
      </c>
      <c r="F3366">
        <v>26.78</v>
      </c>
      <c r="H3366" t="s">
        <v>1183</v>
      </c>
    </row>
    <row r="3367" spans="1:8" x14ac:dyDescent="0.25">
      <c r="A3367">
        <v>7457</v>
      </c>
      <c r="B3367" t="s">
        <v>71</v>
      </c>
      <c r="C3367">
        <v>240</v>
      </c>
      <c r="D3367" s="404">
        <v>45021</v>
      </c>
      <c r="E3367" t="s">
        <v>3422</v>
      </c>
      <c r="F3367">
        <v>26.78</v>
      </c>
      <c r="H3367" t="s">
        <v>1183</v>
      </c>
    </row>
    <row r="3368" spans="1:8" x14ac:dyDescent="0.25">
      <c r="A3368">
        <v>7457</v>
      </c>
      <c r="B3368" t="s">
        <v>71</v>
      </c>
      <c r="C3368">
        <v>240</v>
      </c>
      <c r="D3368" s="404">
        <v>45173</v>
      </c>
      <c r="E3368" t="s">
        <v>3422</v>
      </c>
      <c r="F3368">
        <v>26.78</v>
      </c>
      <c r="H3368" t="s">
        <v>1183</v>
      </c>
    </row>
    <row r="3369" spans="1:8" x14ac:dyDescent="0.25">
      <c r="A3369">
        <v>7457</v>
      </c>
      <c r="B3369" t="s">
        <v>71</v>
      </c>
      <c r="C3369">
        <v>240</v>
      </c>
      <c r="D3369" s="404">
        <v>45002</v>
      </c>
      <c r="E3369" t="s">
        <v>3423</v>
      </c>
      <c r="F3369">
        <v>28.08</v>
      </c>
      <c r="H3369" t="s">
        <v>1183</v>
      </c>
    </row>
    <row r="3370" spans="1:8" x14ac:dyDescent="0.25">
      <c r="A3370">
        <v>7457</v>
      </c>
      <c r="B3370" t="s">
        <v>71</v>
      </c>
      <c r="C3370">
        <v>240</v>
      </c>
      <c r="D3370" s="404">
        <v>45161</v>
      </c>
      <c r="E3370" t="s">
        <v>3424</v>
      </c>
      <c r="F3370">
        <v>29.38</v>
      </c>
      <c r="H3370" t="s">
        <v>1183</v>
      </c>
    </row>
    <row r="3371" spans="1:8" x14ac:dyDescent="0.25">
      <c r="A3371">
        <v>7457</v>
      </c>
      <c r="B3371" t="s">
        <v>71</v>
      </c>
      <c r="C3371">
        <v>240</v>
      </c>
      <c r="D3371" s="404">
        <v>45019</v>
      </c>
      <c r="E3371" t="s">
        <v>3425</v>
      </c>
      <c r="F3371">
        <v>29.9</v>
      </c>
      <c r="H3371" t="s">
        <v>1183</v>
      </c>
    </row>
    <row r="3372" spans="1:8" x14ac:dyDescent="0.25">
      <c r="A3372">
        <v>7457</v>
      </c>
      <c r="B3372" t="s">
        <v>71</v>
      </c>
      <c r="C3372">
        <v>240</v>
      </c>
      <c r="D3372" s="404">
        <v>45002</v>
      </c>
      <c r="E3372" t="s">
        <v>3426</v>
      </c>
      <c r="F3372">
        <v>31.72</v>
      </c>
      <c r="H3372" t="s">
        <v>1183</v>
      </c>
    </row>
    <row r="3373" spans="1:8" x14ac:dyDescent="0.25">
      <c r="A3373">
        <v>7457</v>
      </c>
      <c r="B3373" t="s">
        <v>71</v>
      </c>
      <c r="C3373">
        <v>240</v>
      </c>
      <c r="D3373" s="404">
        <v>45129</v>
      </c>
      <c r="E3373" t="s">
        <v>3426</v>
      </c>
      <c r="F3373">
        <v>31.72</v>
      </c>
      <c r="H3373" t="s">
        <v>1183</v>
      </c>
    </row>
    <row r="3374" spans="1:8" x14ac:dyDescent="0.25">
      <c r="A3374">
        <v>7457</v>
      </c>
      <c r="B3374" t="s">
        <v>71</v>
      </c>
      <c r="C3374">
        <v>240</v>
      </c>
      <c r="D3374" s="404">
        <v>44993</v>
      </c>
      <c r="E3374" t="s">
        <v>3427</v>
      </c>
      <c r="F3374">
        <v>34.58</v>
      </c>
      <c r="H3374" t="s">
        <v>1183</v>
      </c>
    </row>
    <row r="3375" spans="1:8" x14ac:dyDescent="0.25">
      <c r="A3375">
        <v>7457</v>
      </c>
      <c r="B3375" t="s">
        <v>71</v>
      </c>
      <c r="C3375">
        <v>240</v>
      </c>
      <c r="D3375" s="404">
        <v>45113</v>
      </c>
      <c r="E3375" t="s">
        <v>3428</v>
      </c>
      <c r="F3375">
        <v>35.880000000000003</v>
      </c>
      <c r="H3375" t="s">
        <v>1183</v>
      </c>
    </row>
    <row r="3376" spans="1:8" x14ac:dyDescent="0.25">
      <c r="A3376">
        <v>7457</v>
      </c>
      <c r="B3376" t="s">
        <v>71</v>
      </c>
      <c r="C3376">
        <v>240</v>
      </c>
      <c r="D3376" s="404">
        <v>45037</v>
      </c>
      <c r="E3376" t="s">
        <v>3429</v>
      </c>
      <c r="F3376">
        <v>36.4</v>
      </c>
      <c r="H3376" t="s">
        <v>1183</v>
      </c>
    </row>
    <row r="3377" spans="1:8" x14ac:dyDescent="0.25">
      <c r="A3377">
        <v>7457</v>
      </c>
      <c r="B3377" t="s">
        <v>71</v>
      </c>
      <c r="C3377">
        <v>240</v>
      </c>
      <c r="D3377" s="404">
        <v>44989</v>
      </c>
      <c r="E3377" t="s">
        <v>3430</v>
      </c>
      <c r="F3377">
        <v>37.18</v>
      </c>
      <c r="H3377" t="s">
        <v>1183</v>
      </c>
    </row>
    <row r="3378" spans="1:8" x14ac:dyDescent="0.25">
      <c r="A3378">
        <v>7457</v>
      </c>
      <c r="B3378" t="s">
        <v>71</v>
      </c>
      <c r="C3378">
        <v>240</v>
      </c>
      <c r="D3378" s="404">
        <v>45022</v>
      </c>
      <c r="E3378" t="s">
        <v>3430</v>
      </c>
      <c r="F3378">
        <v>37.18</v>
      </c>
      <c r="H3378" t="s">
        <v>1183</v>
      </c>
    </row>
    <row r="3379" spans="1:8" x14ac:dyDescent="0.25">
      <c r="A3379">
        <v>7457</v>
      </c>
      <c r="B3379" t="s">
        <v>71</v>
      </c>
      <c r="C3379">
        <v>240</v>
      </c>
      <c r="D3379" s="404">
        <v>45120</v>
      </c>
      <c r="E3379" t="s">
        <v>3430</v>
      </c>
      <c r="F3379">
        <v>37.18</v>
      </c>
      <c r="H3379" t="s">
        <v>1183</v>
      </c>
    </row>
    <row r="3380" spans="1:8" x14ac:dyDescent="0.25">
      <c r="A3380">
        <v>7457</v>
      </c>
      <c r="B3380" t="s">
        <v>71</v>
      </c>
      <c r="C3380">
        <v>240</v>
      </c>
      <c r="D3380" s="404">
        <v>45126</v>
      </c>
      <c r="E3380" t="s">
        <v>3430</v>
      </c>
      <c r="F3380">
        <v>37.18</v>
      </c>
      <c r="H3380" t="s">
        <v>1183</v>
      </c>
    </row>
    <row r="3381" spans="1:8" x14ac:dyDescent="0.25">
      <c r="A3381">
        <v>7457</v>
      </c>
      <c r="B3381" t="s">
        <v>71</v>
      </c>
      <c r="C3381">
        <v>240</v>
      </c>
      <c r="D3381" s="404">
        <v>45192</v>
      </c>
      <c r="E3381" t="s">
        <v>3430</v>
      </c>
      <c r="F3381">
        <v>37.18</v>
      </c>
      <c r="H3381" t="s">
        <v>1183</v>
      </c>
    </row>
    <row r="3382" spans="1:8" x14ac:dyDescent="0.25">
      <c r="A3382">
        <v>7457</v>
      </c>
      <c r="B3382" t="s">
        <v>71</v>
      </c>
      <c r="C3382">
        <v>240</v>
      </c>
      <c r="D3382" s="404">
        <v>45182</v>
      </c>
      <c r="E3382" t="s">
        <v>3431</v>
      </c>
      <c r="F3382">
        <v>39</v>
      </c>
      <c r="H3382" t="s">
        <v>1183</v>
      </c>
    </row>
    <row r="3383" spans="1:8" x14ac:dyDescent="0.25">
      <c r="A3383">
        <v>7457</v>
      </c>
      <c r="B3383" t="s">
        <v>71</v>
      </c>
      <c r="C3383">
        <v>240</v>
      </c>
      <c r="D3383" s="404">
        <v>45052</v>
      </c>
      <c r="E3383" t="s">
        <v>3432</v>
      </c>
      <c r="F3383">
        <v>44.2</v>
      </c>
      <c r="H3383" t="s">
        <v>1183</v>
      </c>
    </row>
    <row r="3384" spans="1:8" x14ac:dyDescent="0.25">
      <c r="A3384">
        <v>7457</v>
      </c>
      <c r="B3384" t="s">
        <v>71</v>
      </c>
      <c r="C3384">
        <v>240</v>
      </c>
      <c r="D3384" s="404">
        <v>45084</v>
      </c>
      <c r="E3384" t="s">
        <v>3433</v>
      </c>
      <c r="F3384">
        <v>54.6</v>
      </c>
      <c r="H3384" t="s">
        <v>1183</v>
      </c>
    </row>
    <row r="3385" spans="1:8" x14ac:dyDescent="0.25">
      <c r="A3385">
        <v>7457</v>
      </c>
      <c r="B3385" t="s">
        <v>71</v>
      </c>
      <c r="C3385">
        <v>240</v>
      </c>
      <c r="D3385" s="404">
        <v>45042</v>
      </c>
      <c r="E3385" t="s">
        <v>3434</v>
      </c>
      <c r="F3385">
        <v>64.22</v>
      </c>
      <c r="H3385" t="s">
        <v>1183</v>
      </c>
    </row>
    <row r="3386" spans="1:8" x14ac:dyDescent="0.25">
      <c r="A3386">
        <v>7457</v>
      </c>
      <c r="B3386" t="s">
        <v>71</v>
      </c>
      <c r="C3386">
        <v>240</v>
      </c>
      <c r="D3386" s="404">
        <v>44986</v>
      </c>
      <c r="E3386" t="s">
        <v>3435</v>
      </c>
      <c r="F3386">
        <v>0.56000000000000005</v>
      </c>
      <c r="H3386" t="s">
        <v>1183</v>
      </c>
    </row>
    <row r="3387" spans="1:8" x14ac:dyDescent="0.25">
      <c r="A3387">
        <v>7457</v>
      </c>
      <c r="B3387" t="s">
        <v>71</v>
      </c>
      <c r="C3387">
        <v>240</v>
      </c>
      <c r="D3387" s="404">
        <v>44999</v>
      </c>
      <c r="E3387" t="s">
        <v>3435</v>
      </c>
      <c r="F3387">
        <v>0.56000000000000005</v>
      </c>
      <c r="H3387" t="s">
        <v>1183</v>
      </c>
    </row>
    <row r="3388" spans="1:8" x14ac:dyDescent="0.25">
      <c r="A3388">
        <v>7457</v>
      </c>
      <c r="B3388" t="s">
        <v>71</v>
      </c>
      <c r="C3388">
        <v>240</v>
      </c>
      <c r="D3388" s="404">
        <v>45005</v>
      </c>
      <c r="E3388" t="s">
        <v>3435</v>
      </c>
      <c r="F3388">
        <v>0.56000000000000005</v>
      </c>
      <c r="H3388" t="s">
        <v>1183</v>
      </c>
    </row>
    <row r="3389" spans="1:8" x14ac:dyDescent="0.25">
      <c r="A3389">
        <v>7457</v>
      </c>
      <c r="B3389" t="s">
        <v>71</v>
      </c>
      <c r="C3389">
        <v>240</v>
      </c>
      <c r="D3389" s="404">
        <v>45012</v>
      </c>
      <c r="E3389" t="s">
        <v>3435</v>
      </c>
      <c r="F3389">
        <v>0.56000000000000005</v>
      </c>
      <c r="H3389" t="s">
        <v>1183</v>
      </c>
    </row>
    <row r="3390" spans="1:8" x14ac:dyDescent="0.25">
      <c r="A3390">
        <v>7457</v>
      </c>
      <c r="B3390" t="s">
        <v>71</v>
      </c>
      <c r="C3390">
        <v>240</v>
      </c>
      <c r="D3390" s="404">
        <v>45020</v>
      </c>
      <c r="E3390" t="s">
        <v>3435</v>
      </c>
      <c r="F3390">
        <v>0.56000000000000005</v>
      </c>
      <c r="H3390" t="s">
        <v>1183</v>
      </c>
    </row>
    <row r="3391" spans="1:8" x14ac:dyDescent="0.25">
      <c r="A3391">
        <v>7457</v>
      </c>
      <c r="B3391" t="s">
        <v>71</v>
      </c>
      <c r="C3391">
        <v>240</v>
      </c>
      <c r="D3391" s="404">
        <v>45043</v>
      </c>
      <c r="E3391" t="s">
        <v>3435</v>
      </c>
      <c r="F3391">
        <v>0.56000000000000005</v>
      </c>
      <c r="H3391" t="s">
        <v>1183</v>
      </c>
    </row>
    <row r="3392" spans="1:8" x14ac:dyDescent="0.25">
      <c r="A3392">
        <v>7457</v>
      </c>
      <c r="B3392" t="s">
        <v>71</v>
      </c>
      <c r="C3392">
        <v>240</v>
      </c>
      <c r="D3392" s="404">
        <v>45055</v>
      </c>
      <c r="E3392" t="s">
        <v>3435</v>
      </c>
      <c r="F3392">
        <v>0.56000000000000005</v>
      </c>
      <c r="H3392" t="s">
        <v>1183</v>
      </c>
    </row>
    <row r="3393" spans="1:8" x14ac:dyDescent="0.25">
      <c r="A3393">
        <v>7457</v>
      </c>
      <c r="B3393" t="s">
        <v>71</v>
      </c>
      <c r="C3393">
        <v>240</v>
      </c>
      <c r="D3393" s="404">
        <v>45068</v>
      </c>
      <c r="E3393" t="s">
        <v>3435</v>
      </c>
      <c r="F3393">
        <v>0.56000000000000005</v>
      </c>
      <c r="H3393" t="s">
        <v>1183</v>
      </c>
    </row>
    <row r="3394" spans="1:8" x14ac:dyDescent="0.25">
      <c r="A3394">
        <v>7457</v>
      </c>
      <c r="B3394" t="s">
        <v>71</v>
      </c>
      <c r="C3394">
        <v>240</v>
      </c>
      <c r="D3394" s="404">
        <v>45069</v>
      </c>
      <c r="E3394" t="s">
        <v>3435</v>
      </c>
      <c r="F3394">
        <v>0.56000000000000005</v>
      </c>
      <c r="H3394" t="s">
        <v>1183</v>
      </c>
    </row>
    <row r="3395" spans="1:8" x14ac:dyDescent="0.25">
      <c r="A3395">
        <v>7457</v>
      </c>
      <c r="B3395" t="s">
        <v>71</v>
      </c>
      <c r="C3395">
        <v>240</v>
      </c>
      <c r="D3395" s="404">
        <v>45077</v>
      </c>
      <c r="E3395" t="s">
        <v>3435</v>
      </c>
      <c r="F3395">
        <v>0.56000000000000005</v>
      </c>
      <c r="H3395" t="s">
        <v>1183</v>
      </c>
    </row>
    <row r="3396" spans="1:8" x14ac:dyDescent="0.25">
      <c r="A3396">
        <v>7457</v>
      </c>
      <c r="B3396" t="s">
        <v>71</v>
      </c>
      <c r="C3396">
        <v>240</v>
      </c>
      <c r="D3396" s="404">
        <v>45097</v>
      </c>
      <c r="E3396" t="s">
        <v>3435</v>
      </c>
      <c r="F3396">
        <v>0.56000000000000005</v>
      </c>
      <c r="H3396" t="s">
        <v>1183</v>
      </c>
    </row>
    <row r="3397" spans="1:8" x14ac:dyDescent="0.25">
      <c r="A3397">
        <v>7457</v>
      </c>
      <c r="B3397" t="s">
        <v>71</v>
      </c>
      <c r="C3397">
        <v>240</v>
      </c>
      <c r="D3397" s="404">
        <v>45138</v>
      </c>
      <c r="E3397" t="s">
        <v>3435</v>
      </c>
      <c r="F3397">
        <v>0.56000000000000005</v>
      </c>
      <c r="H3397" t="s">
        <v>1183</v>
      </c>
    </row>
    <row r="3398" spans="1:8" x14ac:dyDescent="0.25">
      <c r="A3398">
        <v>7457</v>
      </c>
      <c r="B3398" t="s">
        <v>71</v>
      </c>
      <c r="C3398">
        <v>240</v>
      </c>
      <c r="D3398" s="404">
        <v>45141</v>
      </c>
      <c r="E3398" t="s">
        <v>3435</v>
      </c>
      <c r="F3398">
        <v>0.56000000000000005</v>
      </c>
      <c r="H3398" t="s">
        <v>1183</v>
      </c>
    </row>
    <row r="3399" spans="1:8" x14ac:dyDescent="0.25">
      <c r="A3399">
        <v>7457</v>
      </c>
      <c r="B3399" t="s">
        <v>71</v>
      </c>
      <c r="C3399">
        <v>240</v>
      </c>
      <c r="D3399" s="404">
        <v>45147</v>
      </c>
      <c r="E3399" t="s">
        <v>3435</v>
      </c>
      <c r="F3399">
        <v>0.56000000000000005</v>
      </c>
      <c r="H3399" t="s">
        <v>1183</v>
      </c>
    </row>
    <row r="3400" spans="1:8" x14ac:dyDescent="0.25">
      <c r="A3400">
        <v>7457</v>
      </c>
      <c r="B3400" t="s">
        <v>71</v>
      </c>
      <c r="C3400">
        <v>240</v>
      </c>
      <c r="D3400" s="404">
        <v>45147</v>
      </c>
      <c r="E3400" t="s">
        <v>3435</v>
      </c>
      <c r="F3400">
        <v>0.56000000000000005</v>
      </c>
      <c r="H3400" t="s">
        <v>1183</v>
      </c>
    </row>
    <row r="3401" spans="1:8" x14ac:dyDescent="0.25">
      <c r="A3401">
        <v>7457</v>
      </c>
      <c r="B3401" t="s">
        <v>71</v>
      </c>
      <c r="C3401">
        <v>240</v>
      </c>
      <c r="D3401" s="404">
        <v>45187</v>
      </c>
      <c r="E3401" t="s">
        <v>3435</v>
      </c>
      <c r="F3401">
        <v>0.56000000000000005</v>
      </c>
      <c r="H3401" t="s">
        <v>1183</v>
      </c>
    </row>
    <row r="3402" spans="1:8" x14ac:dyDescent="0.25">
      <c r="A3402">
        <v>7457</v>
      </c>
      <c r="B3402" t="s">
        <v>71</v>
      </c>
      <c r="C3402">
        <v>240</v>
      </c>
      <c r="D3402" s="404">
        <v>45189</v>
      </c>
      <c r="E3402" t="s">
        <v>3435</v>
      </c>
      <c r="F3402">
        <v>0.56000000000000005</v>
      </c>
      <c r="H3402" t="s">
        <v>1183</v>
      </c>
    </row>
    <row r="3403" spans="1:8" x14ac:dyDescent="0.25">
      <c r="A3403">
        <v>7457</v>
      </c>
      <c r="B3403" t="s">
        <v>71</v>
      </c>
      <c r="C3403">
        <v>240</v>
      </c>
      <c r="D3403" s="404">
        <v>45189</v>
      </c>
      <c r="E3403" t="s">
        <v>3435</v>
      </c>
      <c r="F3403">
        <v>0.56000000000000005</v>
      </c>
      <c r="H3403" t="s">
        <v>1183</v>
      </c>
    </row>
    <row r="3404" spans="1:8" x14ac:dyDescent="0.25">
      <c r="A3404">
        <v>7457</v>
      </c>
      <c r="B3404" t="s">
        <v>71</v>
      </c>
      <c r="C3404">
        <v>240</v>
      </c>
      <c r="D3404" s="404">
        <v>45190</v>
      </c>
      <c r="E3404" t="s">
        <v>3435</v>
      </c>
      <c r="F3404">
        <v>0.56000000000000005</v>
      </c>
      <c r="H3404" t="s">
        <v>1183</v>
      </c>
    </row>
    <row r="3405" spans="1:8" x14ac:dyDescent="0.25">
      <c r="A3405">
        <v>7457</v>
      </c>
      <c r="B3405" t="s">
        <v>71</v>
      </c>
      <c r="C3405">
        <v>240</v>
      </c>
      <c r="D3405" s="404">
        <v>45013</v>
      </c>
      <c r="E3405" t="s">
        <v>3436</v>
      </c>
      <c r="F3405">
        <v>0.84</v>
      </c>
      <c r="H3405" t="s">
        <v>1183</v>
      </c>
    </row>
    <row r="3406" spans="1:8" x14ac:dyDescent="0.25">
      <c r="A3406">
        <v>7457</v>
      </c>
      <c r="B3406" t="s">
        <v>71</v>
      </c>
      <c r="C3406">
        <v>240</v>
      </c>
      <c r="D3406" s="404">
        <v>45020</v>
      </c>
      <c r="E3406" t="s">
        <v>3436</v>
      </c>
      <c r="F3406">
        <v>0.84</v>
      </c>
      <c r="H3406" t="s">
        <v>1183</v>
      </c>
    </row>
    <row r="3407" spans="1:8" x14ac:dyDescent="0.25">
      <c r="A3407">
        <v>7457</v>
      </c>
      <c r="B3407" t="s">
        <v>71</v>
      </c>
      <c r="C3407">
        <v>240</v>
      </c>
      <c r="D3407" s="404">
        <v>45035</v>
      </c>
      <c r="E3407" t="s">
        <v>3436</v>
      </c>
      <c r="F3407">
        <v>0.84</v>
      </c>
      <c r="H3407" t="s">
        <v>1183</v>
      </c>
    </row>
    <row r="3408" spans="1:8" x14ac:dyDescent="0.25">
      <c r="A3408">
        <v>7457</v>
      </c>
      <c r="B3408" t="s">
        <v>71</v>
      </c>
      <c r="C3408">
        <v>240</v>
      </c>
      <c r="D3408" s="404">
        <v>45062</v>
      </c>
      <c r="E3408" t="s">
        <v>3436</v>
      </c>
      <c r="F3408">
        <v>0.84</v>
      </c>
      <c r="H3408" t="s">
        <v>1183</v>
      </c>
    </row>
    <row r="3409" spans="1:8" x14ac:dyDescent="0.25">
      <c r="A3409">
        <v>7457</v>
      </c>
      <c r="B3409" t="s">
        <v>71</v>
      </c>
      <c r="C3409">
        <v>240</v>
      </c>
      <c r="D3409" s="404">
        <v>45075</v>
      </c>
      <c r="E3409" t="s">
        <v>3436</v>
      </c>
      <c r="F3409">
        <v>0.84</v>
      </c>
      <c r="H3409" t="s">
        <v>1183</v>
      </c>
    </row>
    <row r="3410" spans="1:8" x14ac:dyDescent="0.25">
      <c r="A3410">
        <v>7457</v>
      </c>
      <c r="B3410" t="s">
        <v>71</v>
      </c>
      <c r="C3410">
        <v>240</v>
      </c>
      <c r="D3410" s="404">
        <v>45075</v>
      </c>
      <c r="E3410" t="s">
        <v>3436</v>
      </c>
      <c r="F3410">
        <v>0.84</v>
      </c>
      <c r="H3410" t="s">
        <v>1183</v>
      </c>
    </row>
    <row r="3411" spans="1:8" x14ac:dyDescent="0.25">
      <c r="A3411">
        <v>7457</v>
      </c>
      <c r="B3411" t="s">
        <v>71</v>
      </c>
      <c r="C3411">
        <v>240</v>
      </c>
      <c r="D3411" s="404">
        <v>45089</v>
      </c>
      <c r="E3411" t="s">
        <v>3436</v>
      </c>
      <c r="F3411">
        <v>0.84</v>
      </c>
      <c r="H3411" t="s">
        <v>1183</v>
      </c>
    </row>
    <row r="3412" spans="1:8" x14ac:dyDescent="0.25">
      <c r="A3412">
        <v>7457</v>
      </c>
      <c r="B3412" t="s">
        <v>71</v>
      </c>
      <c r="C3412">
        <v>240</v>
      </c>
      <c r="D3412" s="404">
        <v>45110</v>
      </c>
      <c r="E3412" t="s">
        <v>3436</v>
      </c>
      <c r="F3412">
        <v>0.84</v>
      </c>
      <c r="H3412" t="s">
        <v>1183</v>
      </c>
    </row>
    <row r="3413" spans="1:8" x14ac:dyDescent="0.25">
      <c r="A3413">
        <v>7457</v>
      </c>
      <c r="B3413" t="s">
        <v>71</v>
      </c>
      <c r="C3413">
        <v>240</v>
      </c>
      <c r="D3413" s="404">
        <v>45111</v>
      </c>
      <c r="E3413" t="s">
        <v>3436</v>
      </c>
      <c r="F3413">
        <v>0.84</v>
      </c>
      <c r="H3413" t="s">
        <v>1183</v>
      </c>
    </row>
    <row r="3414" spans="1:8" x14ac:dyDescent="0.25">
      <c r="A3414">
        <v>7457</v>
      </c>
      <c r="B3414" t="s">
        <v>71</v>
      </c>
      <c r="C3414">
        <v>240</v>
      </c>
      <c r="D3414" s="404">
        <v>45118</v>
      </c>
      <c r="E3414" t="s">
        <v>3436</v>
      </c>
      <c r="F3414">
        <v>0.84</v>
      </c>
      <c r="H3414" t="s">
        <v>1183</v>
      </c>
    </row>
    <row r="3415" spans="1:8" x14ac:dyDescent="0.25">
      <c r="A3415">
        <v>7457</v>
      </c>
      <c r="B3415" t="s">
        <v>71</v>
      </c>
      <c r="C3415">
        <v>240</v>
      </c>
      <c r="D3415" s="404">
        <v>45119</v>
      </c>
      <c r="E3415" t="s">
        <v>3436</v>
      </c>
      <c r="F3415">
        <v>0.84</v>
      </c>
      <c r="H3415" t="s">
        <v>1183</v>
      </c>
    </row>
    <row r="3416" spans="1:8" x14ac:dyDescent="0.25">
      <c r="A3416">
        <v>7457</v>
      </c>
      <c r="B3416" t="s">
        <v>71</v>
      </c>
      <c r="C3416">
        <v>240</v>
      </c>
      <c r="D3416" s="404">
        <v>45141</v>
      </c>
      <c r="E3416" t="s">
        <v>3436</v>
      </c>
      <c r="F3416">
        <v>0.84</v>
      </c>
      <c r="H3416" t="s">
        <v>1183</v>
      </c>
    </row>
    <row r="3417" spans="1:8" x14ac:dyDescent="0.25">
      <c r="A3417">
        <v>7457</v>
      </c>
      <c r="B3417" t="s">
        <v>71</v>
      </c>
      <c r="C3417">
        <v>240</v>
      </c>
      <c r="D3417" s="404">
        <v>44986</v>
      </c>
      <c r="E3417" t="s">
        <v>3437</v>
      </c>
      <c r="F3417">
        <v>1.4</v>
      </c>
      <c r="H3417" t="s">
        <v>1183</v>
      </c>
    </row>
    <row r="3418" spans="1:8" x14ac:dyDescent="0.25">
      <c r="A3418">
        <v>7457</v>
      </c>
      <c r="B3418" t="s">
        <v>71</v>
      </c>
      <c r="C3418">
        <v>240</v>
      </c>
      <c r="D3418" s="404">
        <v>44986</v>
      </c>
      <c r="E3418" t="s">
        <v>3437</v>
      </c>
      <c r="F3418">
        <v>1.4</v>
      </c>
      <c r="H3418" t="s">
        <v>1183</v>
      </c>
    </row>
    <row r="3419" spans="1:8" x14ac:dyDescent="0.25">
      <c r="A3419">
        <v>7457</v>
      </c>
      <c r="B3419" t="s">
        <v>71</v>
      </c>
      <c r="C3419">
        <v>240</v>
      </c>
      <c r="D3419" s="404">
        <v>44986</v>
      </c>
      <c r="E3419" t="s">
        <v>3437</v>
      </c>
      <c r="F3419">
        <v>1.4</v>
      </c>
      <c r="H3419" t="s">
        <v>1183</v>
      </c>
    </row>
    <row r="3420" spans="1:8" x14ac:dyDescent="0.25">
      <c r="A3420">
        <v>7457</v>
      </c>
      <c r="B3420" t="s">
        <v>71</v>
      </c>
      <c r="C3420">
        <v>240</v>
      </c>
      <c r="D3420" s="404">
        <v>44992</v>
      </c>
      <c r="E3420" t="s">
        <v>3437</v>
      </c>
      <c r="F3420">
        <v>1.4</v>
      </c>
      <c r="H3420" t="s">
        <v>1183</v>
      </c>
    </row>
    <row r="3421" spans="1:8" x14ac:dyDescent="0.25">
      <c r="A3421">
        <v>7457</v>
      </c>
      <c r="B3421" t="s">
        <v>71</v>
      </c>
      <c r="C3421">
        <v>240</v>
      </c>
      <c r="D3421" s="404">
        <v>44993</v>
      </c>
      <c r="E3421" t="s">
        <v>3437</v>
      </c>
      <c r="F3421">
        <v>1.4</v>
      </c>
      <c r="H3421" t="s">
        <v>1183</v>
      </c>
    </row>
    <row r="3422" spans="1:8" x14ac:dyDescent="0.25">
      <c r="A3422">
        <v>7457</v>
      </c>
      <c r="B3422" t="s">
        <v>71</v>
      </c>
      <c r="C3422">
        <v>240</v>
      </c>
      <c r="D3422" s="404">
        <v>44993</v>
      </c>
      <c r="E3422" t="s">
        <v>3437</v>
      </c>
      <c r="F3422">
        <v>1.4</v>
      </c>
      <c r="H3422" t="s">
        <v>1183</v>
      </c>
    </row>
    <row r="3423" spans="1:8" x14ac:dyDescent="0.25">
      <c r="A3423">
        <v>7457</v>
      </c>
      <c r="B3423" t="s">
        <v>71</v>
      </c>
      <c r="C3423">
        <v>240</v>
      </c>
      <c r="D3423" s="404">
        <v>45000</v>
      </c>
      <c r="E3423" t="s">
        <v>3437</v>
      </c>
      <c r="F3423">
        <v>1.4</v>
      </c>
      <c r="H3423" t="s">
        <v>1183</v>
      </c>
    </row>
    <row r="3424" spans="1:8" x14ac:dyDescent="0.25">
      <c r="A3424">
        <v>7457</v>
      </c>
      <c r="B3424" t="s">
        <v>71</v>
      </c>
      <c r="C3424">
        <v>240</v>
      </c>
      <c r="D3424" s="404">
        <v>45008</v>
      </c>
      <c r="E3424" t="s">
        <v>3437</v>
      </c>
      <c r="F3424">
        <v>1.4</v>
      </c>
      <c r="H3424" t="s">
        <v>1183</v>
      </c>
    </row>
    <row r="3425" spans="1:8" x14ac:dyDescent="0.25">
      <c r="A3425">
        <v>7457</v>
      </c>
      <c r="B3425" t="s">
        <v>71</v>
      </c>
      <c r="C3425">
        <v>240</v>
      </c>
      <c r="D3425" s="404">
        <v>45012</v>
      </c>
      <c r="E3425" t="s">
        <v>3437</v>
      </c>
      <c r="F3425">
        <v>1.4</v>
      </c>
      <c r="H3425" t="s">
        <v>1183</v>
      </c>
    </row>
    <row r="3426" spans="1:8" x14ac:dyDescent="0.25">
      <c r="A3426">
        <v>7457</v>
      </c>
      <c r="B3426" t="s">
        <v>71</v>
      </c>
      <c r="C3426">
        <v>240</v>
      </c>
      <c r="D3426" s="404">
        <v>45012</v>
      </c>
      <c r="E3426" t="s">
        <v>3437</v>
      </c>
      <c r="F3426">
        <v>1.4</v>
      </c>
      <c r="H3426" t="s">
        <v>1183</v>
      </c>
    </row>
    <row r="3427" spans="1:8" x14ac:dyDescent="0.25">
      <c r="A3427">
        <v>7457</v>
      </c>
      <c r="B3427" t="s">
        <v>71</v>
      </c>
      <c r="C3427">
        <v>240</v>
      </c>
      <c r="D3427" s="404">
        <v>45040</v>
      </c>
      <c r="E3427" t="s">
        <v>3437</v>
      </c>
      <c r="F3427">
        <v>1.4</v>
      </c>
      <c r="H3427" t="s">
        <v>1183</v>
      </c>
    </row>
    <row r="3428" spans="1:8" x14ac:dyDescent="0.25">
      <c r="A3428">
        <v>7457</v>
      </c>
      <c r="B3428" t="s">
        <v>71</v>
      </c>
      <c r="C3428">
        <v>240</v>
      </c>
      <c r="D3428" s="404">
        <v>45055</v>
      </c>
      <c r="E3428" t="s">
        <v>3437</v>
      </c>
      <c r="F3428">
        <v>1.4</v>
      </c>
      <c r="H3428" t="s">
        <v>1183</v>
      </c>
    </row>
    <row r="3429" spans="1:8" x14ac:dyDescent="0.25">
      <c r="A3429">
        <v>7457</v>
      </c>
      <c r="B3429" t="s">
        <v>71</v>
      </c>
      <c r="C3429">
        <v>240</v>
      </c>
      <c r="D3429" s="404">
        <v>45063</v>
      </c>
      <c r="E3429" t="s">
        <v>3437</v>
      </c>
      <c r="F3429">
        <v>1.4</v>
      </c>
      <c r="H3429" t="s">
        <v>1183</v>
      </c>
    </row>
    <row r="3430" spans="1:8" x14ac:dyDescent="0.25">
      <c r="A3430">
        <v>7457</v>
      </c>
      <c r="B3430" t="s">
        <v>71</v>
      </c>
      <c r="C3430">
        <v>240</v>
      </c>
      <c r="D3430" s="404">
        <v>45071</v>
      </c>
      <c r="E3430" t="s">
        <v>3437</v>
      </c>
      <c r="F3430">
        <v>1.4</v>
      </c>
      <c r="H3430" t="s">
        <v>1183</v>
      </c>
    </row>
    <row r="3431" spans="1:8" x14ac:dyDescent="0.25">
      <c r="A3431">
        <v>7457</v>
      </c>
      <c r="B3431" t="s">
        <v>71</v>
      </c>
      <c r="C3431">
        <v>240</v>
      </c>
      <c r="D3431" s="404">
        <v>45077</v>
      </c>
      <c r="E3431" t="s">
        <v>3437</v>
      </c>
      <c r="F3431">
        <v>1.4</v>
      </c>
      <c r="H3431" t="s">
        <v>1183</v>
      </c>
    </row>
    <row r="3432" spans="1:8" x14ac:dyDescent="0.25">
      <c r="A3432">
        <v>7457</v>
      </c>
      <c r="B3432" t="s">
        <v>71</v>
      </c>
      <c r="C3432">
        <v>240</v>
      </c>
      <c r="D3432" s="404">
        <v>45077</v>
      </c>
      <c r="E3432" t="s">
        <v>3437</v>
      </c>
      <c r="F3432">
        <v>1.4</v>
      </c>
      <c r="H3432" t="s">
        <v>1183</v>
      </c>
    </row>
    <row r="3433" spans="1:8" x14ac:dyDescent="0.25">
      <c r="A3433">
        <v>7457</v>
      </c>
      <c r="B3433" t="s">
        <v>71</v>
      </c>
      <c r="C3433">
        <v>240</v>
      </c>
      <c r="D3433" s="404">
        <v>45078</v>
      </c>
      <c r="E3433" t="s">
        <v>3437</v>
      </c>
      <c r="F3433">
        <v>1.4</v>
      </c>
      <c r="H3433" t="s">
        <v>1183</v>
      </c>
    </row>
    <row r="3434" spans="1:8" x14ac:dyDescent="0.25">
      <c r="A3434">
        <v>7457</v>
      </c>
      <c r="B3434" t="s">
        <v>71</v>
      </c>
      <c r="C3434">
        <v>240</v>
      </c>
      <c r="D3434" s="404">
        <v>45085</v>
      </c>
      <c r="E3434" t="s">
        <v>3437</v>
      </c>
      <c r="F3434">
        <v>1.4</v>
      </c>
      <c r="H3434" t="s">
        <v>1183</v>
      </c>
    </row>
    <row r="3435" spans="1:8" x14ac:dyDescent="0.25">
      <c r="A3435">
        <v>7457</v>
      </c>
      <c r="B3435" t="s">
        <v>71</v>
      </c>
      <c r="C3435">
        <v>240</v>
      </c>
      <c r="D3435" s="404">
        <v>45096</v>
      </c>
      <c r="E3435" t="s">
        <v>3437</v>
      </c>
      <c r="F3435">
        <v>1.4</v>
      </c>
      <c r="H3435" t="s">
        <v>1183</v>
      </c>
    </row>
    <row r="3436" spans="1:8" x14ac:dyDescent="0.25">
      <c r="A3436">
        <v>7457</v>
      </c>
      <c r="B3436" t="s">
        <v>71</v>
      </c>
      <c r="C3436">
        <v>240</v>
      </c>
      <c r="D3436" s="404">
        <v>45097</v>
      </c>
      <c r="E3436" t="s">
        <v>3437</v>
      </c>
      <c r="F3436">
        <v>1.4</v>
      </c>
      <c r="H3436" t="s">
        <v>1183</v>
      </c>
    </row>
    <row r="3437" spans="1:8" x14ac:dyDescent="0.25">
      <c r="A3437">
        <v>7457</v>
      </c>
      <c r="B3437" t="s">
        <v>71</v>
      </c>
      <c r="C3437">
        <v>240</v>
      </c>
      <c r="D3437" s="404">
        <v>45119</v>
      </c>
      <c r="E3437" t="s">
        <v>3437</v>
      </c>
      <c r="F3437">
        <v>1.4</v>
      </c>
      <c r="H3437" t="s">
        <v>1183</v>
      </c>
    </row>
    <row r="3438" spans="1:8" x14ac:dyDescent="0.25">
      <c r="A3438">
        <v>7457</v>
      </c>
      <c r="B3438" t="s">
        <v>71</v>
      </c>
      <c r="C3438">
        <v>240</v>
      </c>
      <c r="D3438" s="404">
        <v>45119</v>
      </c>
      <c r="E3438" t="s">
        <v>3437</v>
      </c>
      <c r="F3438">
        <v>1.4</v>
      </c>
      <c r="H3438" t="s">
        <v>1183</v>
      </c>
    </row>
    <row r="3439" spans="1:8" x14ac:dyDescent="0.25">
      <c r="A3439">
        <v>7457</v>
      </c>
      <c r="B3439" t="s">
        <v>71</v>
      </c>
      <c r="C3439">
        <v>240</v>
      </c>
      <c r="D3439" s="404">
        <v>45140</v>
      </c>
      <c r="E3439" t="s">
        <v>3437</v>
      </c>
      <c r="F3439">
        <v>1.4</v>
      </c>
      <c r="H3439" t="s">
        <v>1183</v>
      </c>
    </row>
    <row r="3440" spans="1:8" x14ac:dyDescent="0.25">
      <c r="A3440">
        <v>7457</v>
      </c>
      <c r="B3440" t="s">
        <v>71</v>
      </c>
      <c r="C3440">
        <v>240</v>
      </c>
      <c r="D3440" s="404">
        <v>45167</v>
      </c>
      <c r="E3440" t="s">
        <v>3437</v>
      </c>
      <c r="F3440">
        <v>1.4</v>
      </c>
      <c r="H3440" t="s">
        <v>1183</v>
      </c>
    </row>
    <row r="3441" spans="1:8" x14ac:dyDescent="0.25">
      <c r="A3441">
        <v>7457</v>
      </c>
      <c r="B3441" t="s">
        <v>71</v>
      </c>
      <c r="C3441">
        <v>240</v>
      </c>
      <c r="D3441" s="404">
        <v>45168</v>
      </c>
      <c r="E3441" t="s">
        <v>3437</v>
      </c>
      <c r="F3441">
        <v>1.4</v>
      </c>
      <c r="H3441" t="s">
        <v>1183</v>
      </c>
    </row>
    <row r="3442" spans="1:8" x14ac:dyDescent="0.25">
      <c r="A3442">
        <v>7457</v>
      </c>
      <c r="B3442" t="s">
        <v>71</v>
      </c>
      <c r="C3442">
        <v>240</v>
      </c>
      <c r="D3442" s="404">
        <v>45180</v>
      </c>
      <c r="E3442" t="s">
        <v>3437</v>
      </c>
      <c r="F3442">
        <v>1.4</v>
      </c>
      <c r="H3442" t="s">
        <v>1183</v>
      </c>
    </row>
    <row r="3443" spans="1:8" x14ac:dyDescent="0.25">
      <c r="A3443">
        <v>7457</v>
      </c>
      <c r="B3443" t="s">
        <v>71</v>
      </c>
      <c r="C3443">
        <v>240</v>
      </c>
      <c r="D3443" s="404">
        <v>45187</v>
      </c>
      <c r="E3443" t="s">
        <v>3437</v>
      </c>
      <c r="F3443">
        <v>1.4</v>
      </c>
      <c r="H3443" t="s">
        <v>1183</v>
      </c>
    </row>
    <row r="3444" spans="1:8" x14ac:dyDescent="0.25">
      <c r="A3444">
        <v>7457</v>
      </c>
      <c r="B3444" t="s">
        <v>71</v>
      </c>
      <c r="C3444">
        <v>240</v>
      </c>
      <c r="D3444" s="404">
        <v>45187</v>
      </c>
      <c r="E3444" t="s">
        <v>3437</v>
      </c>
      <c r="F3444">
        <v>1.4</v>
      </c>
      <c r="H3444" t="s">
        <v>1183</v>
      </c>
    </row>
    <row r="3445" spans="1:8" x14ac:dyDescent="0.25">
      <c r="A3445">
        <v>7457</v>
      </c>
      <c r="B3445" t="s">
        <v>71</v>
      </c>
      <c r="C3445">
        <v>240</v>
      </c>
      <c r="D3445" s="404">
        <v>44986</v>
      </c>
      <c r="E3445" t="s">
        <v>3438</v>
      </c>
      <c r="F3445">
        <v>1.96</v>
      </c>
      <c r="H3445" t="s">
        <v>1183</v>
      </c>
    </row>
    <row r="3446" spans="1:8" x14ac:dyDescent="0.25">
      <c r="A3446">
        <v>7457</v>
      </c>
      <c r="B3446" t="s">
        <v>71</v>
      </c>
      <c r="C3446">
        <v>240</v>
      </c>
      <c r="D3446" s="404">
        <v>44993</v>
      </c>
      <c r="E3446" t="s">
        <v>3438</v>
      </c>
      <c r="F3446">
        <v>1.96</v>
      </c>
      <c r="H3446" t="s">
        <v>1183</v>
      </c>
    </row>
    <row r="3447" spans="1:8" x14ac:dyDescent="0.25">
      <c r="A3447">
        <v>7457</v>
      </c>
      <c r="B3447" t="s">
        <v>71</v>
      </c>
      <c r="C3447">
        <v>240</v>
      </c>
      <c r="D3447" s="404">
        <v>44993</v>
      </c>
      <c r="E3447" t="s">
        <v>3438</v>
      </c>
      <c r="F3447">
        <v>1.96</v>
      </c>
      <c r="H3447" t="s">
        <v>1183</v>
      </c>
    </row>
    <row r="3448" spans="1:8" x14ac:dyDescent="0.25">
      <c r="A3448">
        <v>7457</v>
      </c>
      <c r="B3448" t="s">
        <v>71</v>
      </c>
      <c r="C3448">
        <v>240</v>
      </c>
      <c r="D3448" s="404">
        <v>44994</v>
      </c>
      <c r="E3448" t="s">
        <v>3438</v>
      </c>
      <c r="F3448">
        <v>1.96</v>
      </c>
      <c r="H3448" t="s">
        <v>1183</v>
      </c>
    </row>
    <row r="3449" spans="1:8" x14ac:dyDescent="0.25">
      <c r="A3449">
        <v>7457</v>
      </c>
      <c r="B3449" t="s">
        <v>71</v>
      </c>
      <c r="C3449">
        <v>240</v>
      </c>
      <c r="D3449" s="404">
        <v>44999</v>
      </c>
      <c r="E3449" t="s">
        <v>3438</v>
      </c>
      <c r="F3449">
        <v>1.96</v>
      </c>
      <c r="H3449" t="s">
        <v>1183</v>
      </c>
    </row>
    <row r="3450" spans="1:8" x14ac:dyDescent="0.25">
      <c r="A3450">
        <v>7457</v>
      </c>
      <c r="B3450" t="s">
        <v>71</v>
      </c>
      <c r="C3450">
        <v>240</v>
      </c>
      <c r="D3450" s="404">
        <v>45012</v>
      </c>
      <c r="E3450" t="s">
        <v>3438</v>
      </c>
      <c r="F3450">
        <v>1.96</v>
      </c>
      <c r="H3450" t="s">
        <v>1183</v>
      </c>
    </row>
    <row r="3451" spans="1:8" x14ac:dyDescent="0.25">
      <c r="A3451">
        <v>7457</v>
      </c>
      <c r="B3451" t="s">
        <v>71</v>
      </c>
      <c r="C3451">
        <v>240</v>
      </c>
      <c r="D3451" s="404">
        <v>45015</v>
      </c>
      <c r="E3451" t="s">
        <v>3438</v>
      </c>
      <c r="F3451">
        <v>1.96</v>
      </c>
      <c r="H3451" t="s">
        <v>1183</v>
      </c>
    </row>
    <row r="3452" spans="1:8" x14ac:dyDescent="0.25">
      <c r="A3452">
        <v>7457</v>
      </c>
      <c r="B3452" t="s">
        <v>71</v>
      </c>
      <c r="C3452">
        <v>240</v>
      </c>
      <c r="D3452" s="404">
        <v>45042</v>
      </c>
      <c r="E3452" t="s">
        <v>3438</v>
      </c>
      <c r="F3452">
        <v>1.96</v>
      </c>
      <c r="H3452" t="s">
        <v>1183</v>
      </c>
    </row>
    <row r="3453" spans="1:8" x14ac:dyDescent="0.25">
      <c r="A3453">
        <v>7457</v>
      </c>
      <c r="B3453" t="s">
        <v>71</v>
      </c>
      <c r="C3453">
        <v>240</v>
      </c>
      <c r="D3453" s="404">
        <v>45057</v>
      </c>
      <c r="E3453" t="s">
        <v>3438</v>
      </c>
      <c r="F3453">
        <v>1.96</v>
      </c>
      <c r="H3453" t="s">
        <v>1183</v>
      </c>
    </row>
    <row r="3454" spans="1:8" x14ac:dyDescent="0.25">
      <c r="A3454">
        <v>7457</v>
      </c>
      <c r="B3454" t="s">
        <v>71</v>
      </c>
      <c r="C3454">
        <v>240</v>
      </c>
      <c r="D3454" s="404">
        <v>45068</v>
      </c>
      <c r="E3454" t="s">
        <v>3438</v>
      </c>
      <c r="F3454">
        <v>1.96</v>
      </c>
      <c r="H3454" t="s">
        <v>1183</v>
      </c>
    </row>
    <row r="3455" spans="1:8" x14ac:dyDescent="0.25">
      <c r="A3455">
        <v>7457</v>
      </c>
      <c r="B3455" t="s">
        <v>71</v>
      </c>
      <c r="C3455">
        <v>240</v>
      </c>
      <c r="D3455" s="404">
        <v>45078</v>
      </c>
      <c r="E3455" t="s">
        <v>3438</v>
      </c>
      <c r="F3455">
        <v>1.96</v>
      </c>
      <c r="H3455" t="s">
        <v>1183</v>
      </c>
    </row>
    <row r="3456" spans="1:8" x14ac:dyDescent="0.25">
      <c r="A3456">
        <v>7457</v>
      </c>
      <c r="B3456" t="s">
        <v>71</v>
      </c>
      <c r="C3456">
        <v>240</v>
      </c>
      <c r="D3456" s="404">
        <v>45083</v>
      </c>
      <c r="E3456" t="s">
        <v>3438</v>
      </c>
      <c r="F3456">
        <v>1.96</v>
      </c>
      <c r="H3456" t="s">
        <v>1183</v>
      </c>
    </row>
    <row r="3457" spans="1:8" x14ac:dyDescent="0.25">
      <c r="A3457">
        <v>7457</v>
      </c>
      <c r="B3457" t="s">
        <v>71</v>
      </c>
      <c r="C3457">
        <v>240</v>
      </c>
      <c r="D3457" s="404">
        <v>45103</v>
      </c>
      <c r="E3457" t="s">
        <v>3438</v>
      </c>
      <c r="F3457">
        <v>1.96</v>
      </c>
      <c r="H3457" t="s">
        <v>1183</v>
      </c>
    </row>
    <row r="3458" spans="1:8" x14ac:dyDescent="0.25">
      <c r="A3458">
        <v>7457</v>
      </c>
      <c r="B3458" t="s">
        <v>71</v>
      </c>
      <c r="C3458">
        <v>240</v>
      </c>
      <c r="D3458" s="404">
        <v>45153</v>
      </c>
      <c r="E3458" t="s">
        <v>3438</v>
      </c>
      <c r="F3458">
        <v>1.96</v>
      </c>
      <c r="H3458" t="s">
        <v>1183</v>
      </c>
    </row>
    <row r="3459" spans="1:8" x14ac:dyDescent="0.25">
      <c r="A3459">
        <v>7457</v>
      </c>
      <c r="B3459" t="s">
        <v>71</v>
      </c>
      <c r="C3459">
        <v>240</v>
      </c>
      <c r="D3459" s="404">
        <v>45167</v>
      </c>
      <c r="E3459" t="s">
        <v>3438</v>
      </c>
      <c r="F3459">
        <v>1.96</v>
      </c>
      <c r="H3459" t="s">
        <v>1183</v>
      </c>
    </row>
    <row r="3460" spans="1:8" x14ac:dyDescent="0.25">
      <c r="A3460">
        <v>7457</v>
      </c>
      <c r="B3460" t="s">
        <v>71</v>
      </c>
      <c r="C3460">
        <v>240</v>
      </c>
      <c r="D3460" s="404">
        <v>45183</v>
      </c>
      <c r="E3460" t="s">
        <v>3438</v>
      </c>
      <c r="F3460">
        <v>1.96</v>
      </c>
      <c r="H3460" t="s">
        <v>1183</v>
      </c>
    </row>
    <row r="3461" spans="1:8" x14ac:dyDescent="0.25">
      <c r="A3461">
        <v>7457</v>
      </c>
      <c r="B3461" t="s">
        <v>71</v>
      </c>
      <c r="C3461">
        <v>240</v>
      </c>
      <c r="D3461" s="404">
        <v>45190</v>
      </c>
      <c r="E3461" t="s">
        <v>3438</v>
      </c>
      <c r="F3461">
        <v>1.96</v>
      </c>
      <c r="H3461" t="s">
        <v>1183</v>
      </c>
    </row>
    <row r="3462" spans="1:8" x14ac:dyDescent="0.25">
      <c r="A3462">
        <v>7457</v>
      </c>
      <c r="B3462" t="s">
        <v>71</v>
      </c>
      <c r="C3462">
        <v>240</v>
      </c>
      <c r="D3462" s="404">
        <v>44992</v>
      </c>
      <c r="E3462" t="s">
        <v>3439</v>
      </c>
      <c r="F3462">
        <v>2.2400000000000002</v>
      </c>
      <c r="H3462" t="s">
        <v>1183</v>
      </c>
    </row>
    <row r="3463" spans="1:8" x14ac:dyDescent="0.25">
      <c r="A3463">
        <v>7457</v>
      </c>
      <c r="B3463" t="s">
        <v>71</v>
      </c>
      <c r="C3463">
        <v>240</v>
      </c>
      <c r="D3463" s="404">
        <v>45000</v>
      </c>
      <c r="E3463" t="s">
        <v>3439</v>
      </c>
      <c r="F3463">
        <v>2.2400000000000002</v>
      </c>
      <c r="H3463" t="s">
        <v>1183</v>
      </c>
    </row>
    <row r="3464" spans="1:8" x14ac:dyDescent="0.25">
      <c r="A3464">
        <v>7457</v>
      </c>
      <c r="B3464" t="s">
        <v>71</v>
      </c>
      <c r="C3464">
        <v>240</v>
      </c>
      <c r="D3464" s="404">
        <v>45001</v>
      </c>
      <c r="E3464" t="s">
        <v>3439</v>
      </c>
      <c r="F3464">
        <v>2.2400000000000002</v>
      </c>
      <c r="H3464" t="s">
        <v>1183</v>
      </c>
    </row>
    <row r="3465" spans="1:8" x14ac:dyDescent="0.25">
      <c r="A3465">
        <v>7457</v>
      </c>
      <c r="B3465" t="s">
        <v>71</v>
      </c>
      <c r="C3465">
        <v>240</v>
      </c>
      <c r="D3465" s="404">
        <v>45008</v>
      </c>
      <c r="E3465" t="s">
        <v>3439</v>
      </c>
      <c r="F3465">
        <v>2.2400000000000002</v>
      </c>
      <c r="H3465" t="s">
        <v>1183</v>
      </c>
    </row>
    <row r="3466" spans="1:8" x14ac:dyDescent="0.25">
      <c r="A3466">
        <v>7457</v>
      </c>
      <c r="B3466" t="s">
        <v>71</v>
      </c>
      <c r="C3466">
        <v>240</v>
      </c>
      <c r="D3466" s="404">
        <v>45015</v>
      </c>
      <c r="E3466" t="s">
        <v>3439</v>
      </c>
      <c r="F3466">
        <v>2.2400000000000002</v>
      </c>
      <c r="H3466" t="s">
        <v>1183</v>
      </c>
    </row>
    <row r="3467" spans="1:8" x14ac:dyDescent="0.25">
      <c r="A3467">
        <v>7457</v>
      </c>
      <c r="B3467" t="s">
        <v>71</v>
      </c>
      <c r="C3467">
        <v>240</v>
      </c>
      <c r="D3467" s="404">
        <v>45022</v>
      </c>
      <c r="E3467" t="s">
        <v>3439</v>
      </c>
      <c r="F3467">
        <v>2.2400000000000002</v>
      </c>
      <c r="H3467" t="s">
        <v>1183</v>
      </c>
    </row>
    <row r="3468" spans="1:8" x14ac:dyDescent="0.25">
      <c r="A3468">
        <v>7457</v>
      </c>
      <c r="B3468" t="s">
        <v>71</v>
      </c>
      <c r="C3468">
        <v>240</v>
      </c>
      <c r="D3468" s="404">
        <v>45036</v>
      </c>
      <c r="E3468" t="s">
        <v>3439</v>
      </c>
      <c r="F3468">
        <v>2.2400000000000002</v>
      </c>
      <c r="H3468" t="s">
        <v>1183</v>
      </c>
    </row>
    <row r="3469" spans="1:8" x14ac:dyDescent="0.25">
      <c r="A3469">
        <v>7457</v>
      </c>
      <c r="B3469" t="s">
        <v>71</v>
      </c>
      <c r="C3469">
        <v>240</v>
      </c>
      <c r="D3469" s="404">
        <v>45042</v>
      </c>
      <c r="E3469" t="s">
        <v>3439</v>
      </c>
      <c r="F3469">
        <v>2.2400000000000002</v>
      </c>
      <c r="H3469" t="s">
        <v>1183</v>
      </c>
    </row>
    <row r="3470" spans="1:8" x14ac:dyDescent="0.25">
      <c r="A3470">
        <v>7457</v>
      </c>
      <c r="B3470" t="s">
        <v>71</v>
      </c>
      <c r="C3470">
        <v>240</v>
      </c>
      <c r="D3470" s="404">
        <v>45043</v>
      </c>
      <c r="E3470" t="s">
        <v>3439</v>
      </c>
      <c r="F3470">
        <v>2.2400000000000002</v>
      </c>
      <c r="H3470" t="s">
        <v>1183</v>
      </c>
    </row>
    <row r="3471" spans="1:8" x14ac:dyDescent="0.25">
      <c r="A3471">
        <v>7457</v>
      </c>
      <c r="B3471" t="s">
        <v>71</v>
      </c>
      <c r="C3471">
        <v>240</v>
      </c>
      <c r="D3471" s="404">
        <v>45057</v>
      </c>
      <c r="E3471" t="s">
        <v>3439</v>
      </c>
      <c r="F3471">
        <v>2.2400000000000002</v>
      </c>
      <c r="H3471" t="s">
        <v>1183</v>
      </c>
    </row>
    <row r="3472" spans="1:8" x14ac:dyDescent="0.25">
      <c r="A3472">
        <v>7457</v>
      </c>
      <c r="B3472" t="s">
        <v>71</v>
      </c>
      <c r="C3472">
        <v>240</v>
      </c>
      <c r="D3472" s="404">
        <v>45069</v>
      </c>
      <c r="E3472" t="s">
        <v>3439</v>
      </c>
      <c r="F3472">
        <v>2.2400000000000002</v>
      </c>
      <c r="H3472" t="s">
        <v>1183</v>
      </c>
    </row>
    <row r="3473" spans="1:8" x14ac:dyDescent="0.25">
      <c r="A3473">
        <v>7457</v>
      </c>
      <c r="B3473" t="s">
        <v>71</v>
      </c>
      <c r="C3473">
        <v>240</v>
      </c>
      <c r="D3473" s="404">
        <v>45076</v>
      </c>
      <c r="E3473" t="s">
        <v>3439</v>
      </c>
      <c r="F3473">
        <v>2.2400000000000002</v>
      </c>
      <c r="H3473" t="s">
        <v>1183</v>
      </c>
    </row>
    <row r="3474" spans="1:8" x14ac:dyDescent="0.25">
      <c r="A3474">
        <v>7457</v>
      </c>
      <c r="B3474" t="s">
        <v>71</v>
      </c>
      <c r="C3474">
        <v>240</v>
      </c>
      <c r="D3474" s="404">
        <v>45078</v>
      </c>
      <c r="E3474" t="s">
        <v>3439</v>
      </c>
      <c r="F3474">
        <v>2.2400000000000002</v>
      </c>
      <c r="H3474" t="s">
        <v>1183</v>
      </c>
    </row>
    <row r="3475" spans="1:8" x14ac:dyDescent="0.25">
      <c r="A3475">
        <v>7457</v>
      </c>
      <c r="B3475" t="s">
        <v>71</v>
      </c>
      <c r="C3475">
        <v>240</v>
      </c>
      <c r="D3475" s="404">
        <v>45085</v>
      </c>
      <c r="E3475" t="s">
        <v>3439</v>
      </c>
      <c r="F3475">
        <v>2.2400000000000002</v>
      </c>
      <c r="H3475" t="s">
        <v>1183</v>
      </c>
    </row>
    <row r="3476" spans="1:8" x14ac:dyDescent="0.25">
      <c r="A3476">
        <v>7457</v>
      </c>
      <c r="B3476" t="s">
        <v>71</v>
      </c>
      <c r="C3476">
        <v>240</v>
      </c>
      <c r="D3476" s="404">
        <v>45092</v>
      </c>
      <c r="E3476" t="s">
        <v>3439</v>
      </c>
      <c r="F3476">
        <v>2.2400000000000002</v>
      </c>
      <c r="H3476" t="s">
        <v>1183</v>
      </c>
    </row>
    <row r="3477" spans="1:8" x14ac:dyDescent="0.25">
      <c r="A3477">
        <v>7457</v>
      </c>
      <c r="B3477" t="s">
        <v>71</v>
      </c>
      <c r="C3477">
        <v>240</v>
      </c>
      <c r="D3477" s="404">
        <v>45096</v>
      </c>
      <c r="E3477" t="s">
        <v>3439</v>
      </c>
      <c r="F3477">
        <v>2.2400000000000002</v>
      </c>
      <c r="H3477" t="s">
        <v>1183</v>
      </c>
    </row>
    <row r="3478" spans="1:8" x14ac:dyDescent="0.25">
      <c r="A3478">
        <v>7457</v>
      </c>
      <c r="B3478" t="s">
        <v>71</v>
      </c>
      <c r="C3478">
        <v>240</v>
      </c>
      <c r="D3478" s="404">
        <v>45117</v>
      </c>
      <c r="E3478" t="s">
        <v>3439</v>
      </c>
      <c r="F3478">
        <v>2.2400000000000002</v>
      </c>
      <c r="H3478" t="s">
        <v>1183</v>
      </c>
    </row>
    <row r="3479" spans="1:8" x14ac:dyDescent="0.25">
      <c r="A3479">
        <v>7457</v>
      </c>
      <c r="B3479" t="s">
        <v>71</v>
      </c>
      <c r="C3479">
        <v>240</v>
      </c>
      <c r="D3479" s="404">
        <v>45127</v>
      </c>
      <c r="E3479" t="s">
        <v>3439</v>
      </c>
      <c r="F3479">
        <v>2.2400000000000002</v>
      </c>
      <c r="H3479" t="s">
        <v>1183</v>
      </c>
    </row>
    <row r="3480" spans="1:8" x14ac:dyDescent="0.25">
      <c r="A3480">
        <v>7457</v>
      </c>
      <c r="B3480" t="s">
        <v>71</v>
      </c>
      <c r="C3480">
        <v>240</v>
      </c>
      <c r="D3480" s="404">
        <v>45140</v>
      </c>
      <c r="E3480" t="s">
        <v>3439</v>
      </c>
      <c r="F3480">
        <v>2.2400000000000002</v>
      </c>
      <c r="H3480" t="s">
        <v>1183</v>
      </c>
    </row>
    <row r="3481" spans="1:8" x14ac:dyDescent="0.25">
      <c r="A3481">
        <v>7457</v>
      </c>
      <c r="B3481" t="s">
        <v>71</v>
      </c>
      <c r="C3481">
        <v>240</v>
      </c>
      <c r="D3481" s="404">
        <v>45145</v>
      </c>
      <c r="E3481" t="s">
        <v>3439</v>
      </c>
      <c r="F3481">
        <v>2.2400000000000002</v>
      </c>
      <c r="H3481" t="s">
        <v>1183</v>
      </c>
    </row>
    <row r="3482" spans="1:8" x14ac:dyDescent="0.25">
      <c r="A3482">
        <v>7457</v>
      </c>
      <c r="B3482" t="s">
        <v>71</v>
      </c>
      <c r="C3482">
        <v>240</v>
      </c>
      <c r="D3482" s="404">
        <v>45153</v>
      </c>
      <c r="E3482" t="s">
        <v>3439</v>
      </c>
      <c r="F3482">
        <v>2.2400000000000002</v>
      </c>
      <c r="H3482" t="s">
        <v>1183</v>
      </c>
    </row>
    <row r="3483" spans="1:8" x14ac:dyDescent="0.25">
      <c r="A3483">
        <v>7457</v>
      </c>
      <c r="B3483" t="s">
        <v>71</v>
      </c>
      <c r="C3483">
        <v>240</v>
      </c>
      <c r="D3483" s="404">
        <v>44986</v>
      </c>
      <c r="E3483" t="s">
        <v>3440</v>
      </c>
      <c r="F3483">
        <v>2.8</v>
      </c>
      <c r="H3483" t="s">
        <v>1183</v>
      </c>
    </row>
    <row r="3484" spans="1:8" x14ac:dyDescent="0.25">
      <c r="A3484">
        <v>7457</v>
      </c>
      <c r="B3484" t="s">
        <v>71</v>
      </c>
      <c r="C3484">
        <v>240</v>
      </c>
      <c r="D3484" s="404">
        <v>44999</v>
      </c>
      <c r="E3484" t="s">
        <v>3440</v>
      </c>
      <c r="F3484">
        <v>2.8</v>
      </c>
      <c r="H3484" t="s">
        <v>1183</v>
      </c>
    </row>
    <row r="3485" spans="1:8" x14ac:dyDescent="0.25">
      <c r="A3485">
        <v>7457</v>
      </c>
      <c r="B3485" t="s">
        <v>71</v>
      </c>
      <c r="C3485">
        <v>240</v>
      </c>
      <c r="D3485" s="404">
        <v>45015</v>
      </c>
      <c r="E3485" t="s">
        <v>3440</v>
      </c>
      <c r="F3485">
        <v>2.8</v>
      </c>
      <c r="H3485" t="s">
        <v>1183</v>
      </c>
    </row>
    <row r="3486" spans="1:8" x14ac:dyDescent="0.25">
      <c r="A3486">
        <v>7457</v>
      </c>
      <c r="B3486" t="s">
        <v>71</v>
      </c>
      <c r="C3486">
        <v>240</v>
      </c>
      <c r="D3486" s="404">
        <v>45030</v>
      </c>
      <c r="E3486" t="s">
        <v>3440</v>
      </c>
      <c r="F3486">
        <v>2.8</v>
      </c>
      <c r="H3486" t="s">
        <v>1183</v>
      </c>
    </row>
    <row r="3487" spans="1:8" x14ac:dyDescent="0.25">
      <c r="A3487">
        <v>7457</v>
      </c>
      <c r="B3487" t="s">
        <v>71</v>
      </c>
      <c r="C3487">
        <v>240</v>
      </c>
      <c r="D3487" s="404">
        <v>45035</v>
      </c>
      <c r="E3487" t="s">
        <v>3440</v>
      </c>
      <c r="F3487">
        <v>2.8</v>
      </c>
      <c r="H3487" t="s">
        <v>1183</v>
      </c>
    </row>
    <row r="3488" spans="1:8" x14ac:dyDescent="0.25">
      <c r="A3488">
        <v>7457</v>
      </c>
      <c r="B3488" t="s">
        <v>71</v>
      </c>
      <c r="C3488">
        <v>240</v>
      </c>
      <c r="D3488" s="404">
        <v>45040</v>
      </c>
      <c r="E3488" t="s">
        <v>3440</v>
      </c>
      <c r="F3488">
        <v>2.8</v>
      </c>
      <c r="H3488" t="s">
        <v>1183</v>
      </c>
    </row>
    <row r="3489" spans="1:8" x14ac:dyDescent="0.25">
      <c r="A3489">
        <v>7457</v>
      </c>
      <c r="B3489" t="s">
        <v>71</v>
      </c>
      <c r="C3489">
        <v>240</v>
      </c>
      <c r="D3489" s="404">
        <v>45066</v>
      </c>
      <c r="E3489" t="s">
        <v>3440</v>
      </c>
      <c r="F3489">
        <v>2.8</v>
      </c>
      <c r="H3489" t="s">
        <v>1183</v>
      </c>
    </row>
    <row r="3490" spans="1:8" x14ac:dyDescent="0.25">
      <c r="A3490">
        <v>7457</v>
      </c>
      <c r="B3490" t="s">
        <v>71</v>
      </c>
      <c r="C3490">
        <v>240</v>
      </c>
      <c r="D3490" s="404">
        <v>45068</v>
      </c>
      <c r="E3490" t="s">
        <v>3440</v>
      </c>
      <c r="F3490">
        <v>2.8</v>
      </c>
      <c r="H3490" t="s">
        <v>1183</v>
      </c>
    </row>
    <row r="3491" spans="1:8" x14ac:dyDescent="0.25">
      <c r="A3491">
        <v>7457</v>
      </c>
      <c r="B3491" t="s">
        <v>71</v>
      </c>
      <c r="C3491">
        <v>240</v>
      </c>
      <c r="D3491" s="404">
        <v>45069</v>
      </c>
      <c r="E3491" t="s">
        <v>3440</v>
      </c>
      <c r="F3491">
        <v>2.8</v>
      </c>
      <c r="H3491" t="s">
        <v>1183</v>
      </c>
    </row>
    <row r="3492" spans="1:8" x14ac:dyDescent="0.25">
      <c r="A3492">
        <v>7457</v>
      </c>
      <c r="B3492" t="s">
        <v>71</v>
      </c>
      <c r="C3492">
        <v>240</v>
      </c>
      <c r="D3492" s="404">
        <v>45077</v>
      </c>
      <c r="E3492" t="s">
        <v>3440</v>
      </c>
      <c r="F3492">
        <v>2.8</v>
      </c>
      <c r="H3492" t="s">
        <v>1183</v>
      </c>
    </row>
    <row r="3493" spans="1:8" x14ac:dyDescent="0.25">
      <c r="A3493">
        <v>7457</v>
      </c>
      <c r="B3493" t="s">
        <v>71</v>
      </c>
      <c r="C3493">
        <v>240</v>
      </c>
      <c r="D3493" s="404">
        <v>45077</v>
      </c>
      <c r="E3493" t="s">
        <v>3440</v>
      </c>
      <c r="F3493">
        <v>2.8</v>
      </c>
      <c r="H3493" t="s">
        <v>1183</v>
      </c>
    </row>
    <row r="3494" spans="1:8" x14ac:dyDescent="0.25">
      <c r="A3494">
        <v>7457</v>
      </c>
      <c r="B3494" t="s">
        <v>71</v>
      </c>
      <c r="C3494">
        <v>240</v>
      </c>
      <c r="D3494" s="404">
        <v>45085</v>
      </c>
      <c r="E3494" t="s">
        <v>3440</v>
      </c>
      <c r="F3494">
        <v>2.8</v>
      </c>
      <c r="H3494" t="s">
        <v>1183</v>
      </c>
    </row>
    <row r="3495" spans="1:8" x14ac:dyDescent="0.25">
      <c r="A3495">
        <v>7457</v>
      </c>
      <c r="B3495" t="s">
        <v>71</v>
      </c>
      <c r="C3495">
        <v>240</v>
      </c>
      <c r="D3495" s="404">
        <v>45090</v>
      </c>
      <c r="E3495" t="s">
        <v>3440</v>
      </c>
      <c r="F3495">
        <v>2.8</v>
      </c>
      <c r="H3495" t="s">
        <v>1183</v>
      </c>
    </row>
    <row r="3496" spans="1:8" x14ac:dyDescent="0.25">
      <c r="A3496">
        <v>7457</v>
      </c>
      <c r="B3496" t="s">
        <v>71</v>
      </c>
      <c r="C3496">
        <v>240</v>
      </c>
      <c r="D3496" s="404">
        <v>45098</v>
      </c>
      <c r="E3496" t="s">
        <v>3440</v>
      </c>
      <c r="F3496">
        <v>2.8</v>
      </c>
      <c r="H3496" t="s">
        <v>1183</v>
      </c>
    </row>
    <row r="3497" spans="1:8" x14ac:dyDescent="0.25">
      <c r="A3497">
        <v>7457</v>
      </c>
      <c r="B3497" t="s">
        <v>71</v>
      </c>
      <c r="C3497">
        <v>240</v>
      </c>
      <c r="D3497" s="404">
        <v>45106</v>
      </c>
      <c r="E3497" t="s">
        <v>3440</v>
      </c>
      <c r="F3497">
        <v>2.8</v>
      </c>
      <c r="H3497" t="s">
        <v>1183</v>
      </c>
    </row>
    <row r="3498" spans="1:8" x14ac:dyDescent="0.25">
      <c r="A3498">
        <v>7457</v>
      </c>
      <c r="B3498" t="s">
        <v>71</v>
      </c>
      <c r="C3498">
        <v>240</v>
      </c>
      <c r="D3498" s="404">
        <v>45112</v>
      </c>
      <c r="E3498" t="s">
        <v>3440</v>
      </c>
      <c r="F3498">
        <v>2.8</v>
      </c>
      <c r="H3498" t="s">
        <v>1183</v>
      </c>
    </row>
    <row r="3499" spans="1:8" x14ac:dyDescent="0.25">
      <c r="A3499">
        <v>7457</v>
      </c>
      <c r="B3499" t="s">
        <v>71</v>
      </c>
      <c r="C3499">
        <v>240</v>
      </c>
      <c r="D3499" s="404">
        <v>45138</v>
      </c>
      <c r="E3499" t="s">
        <v>3440</v>
      </c>
      <c r="F3499">
        <v>2.8</v>
      </c>
      <c r="H3499" t="s">
        <v>1183</v>
      </c>
    </row>
    <row r="3500" spans="1:8" x14ac:dyDescent="0.25">
      <c r="A3500">
        <v>7457</v>
      </c>
      <c r="B3500" t="s">
        <v>71</v>
      </c>
      <c r="C3500">
        <v>240</v>
      </c>
      <c r="D3500" s="404">
        <v>45139</v>
      </c>
      <c r="E3500" t="s">
        <v>3440</v>
      </c>
      <c r="F3500">
        <v>2.8</v>
      </c>
      <c r="H3500" t="s">
        <v>1183</v>
      </c>
    </row>
    <row r="3501" spans="1:8" x14ac:dyDescent="0.25">
      <c r="A3501">
        <v>7457</v>
      </c>
      <c r="B3501" t="s">
        <v>71</v>
      </c>
      <c r="C3501">
        <v>240</v>
      </c>
      <c r="D3501" s="404">
        <v>45152</v>
      </c>
      <c r="E3501" t="s">
        <v>3440</v>
      </c>
      <c r="F3501">
        <v>2.8</v>
      </c>
      <c r="H3501" t="s">
        <v>1183</v>
      </c>
    </row>
    <row r="3502" spans="1:8" x14ac:dyDescent="0.25">
      <c r="A3502">
        <v>7457</v>
      </c>
      <c r="B3502" t="s">
        <v>71</v>
      </c>
      <c r="C3502">
        <v>240</v>
      </c>
      <c r="D3502" s="404">
        <v>45168</v>
      </c>
      <c r="E3502" t="s">
        <v>3440</v>
      </c>
      <c r="F3502">
        <v>2.8</v>
      </c>
      <c r="H3502" t="s">
        <v>1183</v>
      </c>
    </row>
    <row r="3503" spans="1:8" x14ac:dyDescent="0.25">
      <c r="A3503">
        <v>7457</v>
      </c>
      <c r="B3503" t="s">
        <v>71</v>
      </c>
      <c r="C3503">
        <v>240</v>
      </c>
      <c r="D3503" s="404">
        <v>44998</v>
      </c>
      <c r="E3503" t="s">
        <v>3441</v>
      </c>
      <c r="F3503">
        <v>3.36</v>
      </c>
      <c r="H3503" t="s">
        <v>1183</v>
      </c>
    </row>
    <row r="3504" spans="1:8" x14ac:dyDescent="0.25">
      <c r="A3504">
        <v>7457</v>
      </c>
      <c r="B3504" t="s">
        <v>71</v>
      </c>
      <c r="C3504">
        <v>240</v>
      </c>
      <c r="D3504" s="404">
        <v>45001</v>
      </c>
      <c r="E3504" t="s">
        <v>3441</v>
      </c>
      <c r="F3504">
        <v>3.36</v>
      </c>
      <c r="H3504" t="s">
        <v>1183</v>
      </c>
    </row>
    <row r="3505" spans="1:8" x14ac:dyDescent="0.25">
      <c r="A3505">
        <v>7457</v>
      </c>
      <c r="B3505" t="s">
        <v>71</v>
      </c>
      <c r="C3505">
        <v>240</v>
      </c>
      <c r="D3505" s="404">
        <v>45040</v>
      </c>
      <c r="E3505" t="s">
        <v>3441</v>
      </c>
      <c r="F3505">
        <v>3.36</v>
      </c>
      <c r="H3505" t="s">
        <v>1183</v>
      </c>
    </row>
    <row r="3506" spans="1:8" x14ac:dyDescent="0.25">
      <c r="A3506">
        <v>7457</v>
      </c>
      <c r="B3506" t="s">
        <v>71</v>
      </c>
      <c r="C3506">
        <v>240</v>
      </c>
      <c r="D3506" s="404">
        <v>45070</v>
      </c>
      <c r="E3506" t="s">
        <v>3441</v>
      </c>
      <c r="F3506">
        <v>3.36</v>
      </c>
      <c r="H3506" t="s">
        <v>1183</v>
      </c>
    </row>
    <row r="3507" spans="1:8" x14ac:dyDescent="0.25">
      <c r="A3507">
        <v>7457</v>
      </c>
      <c r="B3507" t="s">
        <v>71</v>
      </c>
      <c r="C3507">
        <v>240</v>
      </c>
      <c r="D3507" s="404">
        <v>45084</v>
      </c>
      <c r="E3507" t="s">
        <v>3441</v>
      </c>
      <c r="F3507">
        <v>3.36</v>
      </c>
      <c r="H3507" t="s">
        <v>1183</v>
      </c>
    </row>
    <row r="3508" spans="1:8" x14ac:dyDescent="0.25">
      <c r="A3508">
        <v>7457</v>
      </c>
      <c r="B3508" t="s">
        <v>71</v>
      </c>
      <c r="C3508">
        <v>240</v>
      </c>
      <c r="D3508" s="404">
        <v>45098</v>
      </c>
      <c r="E3508" t="s">
        <v>3441</v>
      </c>
      <c r="F3508">
        <v>3.36</v>
      </c>
      <c r="H3508" t="s">
        <v>1183</v>
      </c>
    </row>
    <row r="3509" spans="1:8" x14ac:dyDescent="0.25">
      <c r="A3509">
        <v>7457</v>
      </c>
      <c r="B3509" t="s">
        <v>71</v>
      </c>
      <c r="C3509">
        <v>240</v>
      </c>
      <c r="D3509" s="404">
        <v>45113</v>
      </c>
      <c r="E3509" t="s">
        <v>3441</v>
      </c>
      <c r="F3509">
        <v>3.36</v>
      </c>
      <c r="H3509" t="s">
        <v>1183</v>
      </c>
    </row>
    <row r="3510" spans="1:8" x14ac:dyDescent="0.25">
      <c r="A3510">
        <v>7457</v>
      </c>
      <c r="B3510" t="s">
        <v>71</v>
      </c>
      <c r="C3510">
        <v>240</v>
      </c>
      <c r="D3510" s="404">
        <v>45119</v>
      </c>
      <c r="E3510" t="s">
        <v>3441</v>
      </c>
      <c r="F3510">
        <v>3.36</v>
      </c>
      <c r="H3510" t="s">
        <v>1183</v>
      </c>
    </row>
    <row r="3511" spans="1:8" x14ac:dyDescent="0.25">
      <c r="A3511">
        <v>7457</v>
      </c>
      <c r="B3511" t="s">
        <v>71</v>
      </c>
      <c r="C3511">
        <v>240</v>
      </c>
      <c r="D3511" s="404">
        <v>45138</v>
      </c>
      <c r="E3511" t="s">
        <v>3441</v>
      </c>
      <c r="F3511">
        <v>3.36</v>
      </c>
      <c r="H3511" t="s">
        <v>1183</v>
      </c>
    </row>
    <row r="3512" spans="1:8" x14ac:dyDescent="0.25">
      <c r="A3512">
        <v>7457</v>
      </c>
      <c r="B3512" t="s">
        <v>71</v>
      </c>
      <c r="C3512">
        <v>240</v>
      </c>
      <c r="D3512" s="404">
        <v>45139</v>
      </c>
      <c r="E3512" t="s">
        <v>3441</v>
      </c>
      <c r="F3512">
        <v>3.36</v>
      </c>
      <c r="H3512" t="s">
        <v>1183</v>
      </c>
    </row>
    <row r="3513" spans="1:8" x14ac:dyDescent="0.25">
      <c r="A3513">
        <v>7457</v>
      </c>
      <c r="B3513" t="s">
        <v>71</v>
      </c>
      <c r="C3513">
        <v>240</v>
      </c>
      <c r="D3513" s="404">
        <v>45141</v>
      </c>
      <c r="E3513" t="s">
        <v>3441</v>
      </c>
      <c r="F3513">
        <v>3.36</v>
      </c>
      <c r="H3513" t="s">
        <v>1183</v>
      </c>
    </row>
    <row r="3514" spans="1:8" x14ac:dyDescent="0.25">
      <c r="A3514">
        <v>7457</v>
      </c>
      <c r="B3514" t="s">
        <v>71</v>
      </c>
      <c r="C3514">
        <v>240</v>
      </c>
      <c r="D3514" s="404">
        <v>45146</v>
      </c>
      <c r="E3514" t="s">
        <v>3441</v>
      </c>
      <c r="F3514">
        <v>3.36</v>
      </c>
      <c r="H3514" t="s">
        <v>1183</v>
      </c>
    </row>
    <row r="3515" spans="1:8" x14ac:dyDescent="0.25">
      <c r="A3515">
        <v>7457</v>
      </c>
      <c r="B3515" t="s">
        <v>71</v>
      </c>
      <c r="C3515">
        <v>240</v>
      </c>
      <c r="D3515" s="404">
        <v>45180</v>
      </c>
      <c r="E3515" t="s">
        <v>3441</v>
      </c>
      <c r="F3515">
        <v>3.36</v>
      </c>
      <c r="H3515" t="s">
        <v>1183</v>
      </c>
    </row>
    <row r="3516" spans="1:8" x14ac:dyDescent="0.25">
      <c r="A3516">
        <v>7457</v>
      </c>
      <c r="B3516" t="s">
        <v>71</v>
      </c>
      <c r="C3516">
        <v>240</v>
      </c>
      <c r="D3516" s="404">
        <v>45187</v>
      </c>
      <c r="E3516" t="s">
        <v>3441</v>
      </c>
      <c r="F3516">
        <v>3.36</v>
      </c>
      <c r="H3516" t="s">
        <v>1183</v>
      </c>
    </row>
    <row r="3517" spans="1:8" x14ac:dyDescent="0.25">
      <c r="A3517">
        <v>7457</v>
      </c>
      <c r="B3517" t="s">
        <v>71</v>
      </c>
      <c r="C3517">
        <v>240</v>
      </c>
      <c r="D3517" s="404">
        <v>44986</v>
      </c>
      <c r="E3517" t="s">
        <v>3442</v>
      </c>
      <c r="F3517">
        <v>3.64</v>
      </c>
      <c r="H3517" t="s">
        <v>1183</v>
      </c>
    </row>
    <row r="3518" spans="1:8" x14ac:dyDescent="0.25">
      <c r="A3518">
        <v>7457</v>
      </c>
      <c r="B3518" t="s">
        <v>71</v>
      </c>
      <c r="C3518">
        <v>240</v>
      </c>
      <c r="D3518" s="404">
        <v>45001</v>
      </c>
      <c r="E3518" t="s">
        <v>3442</v>
      </c>
      <c r="F3518">
        <v>3.64</v>
      </c>
      <c r="H3518" t="s">
        <v>1183</v>
      </c>
    </row>
    <row r="3519" spans="1:8" x14ac:dyDescent="0.25">
      <c r="A3519">
        <v>7457</v>
      </c>
      <c r="B3519" t="s">
        <v>71</v>
      </c>
      <c r="C3519">
        <v>240</v>
      </c>
      <c r="D3519" s="404">
        <v>45021</v>
      </c>
      <c r="E3519" t="s">
        <v>3442</v>
      </c>
      <c r="F3519">
        <v>3.64</v>
      </c>
      <c r="H3519" t="s">
        <v>1183</v>
      </c>
    </row>
    <row r="3520" spans="1:8" x14ac:dyDescent="0.25">
      <c r="A3520">
        <v>7457</v>
      </c>
      <c r="B3520" t="s">
        <v>71</v>
      </c>
      <c r="C3520">
        <v>240</v>
      </c>
      <c r="D3520" s="404">
        <v>45029</v>
      </c>
      <c r="E3520" t="s">
        <v>3442</v>
      </c>
      <c r="F3520">
        <v>3.64</v>
      </c>
      <c r="H3520" t="s">
        <v>1183</v>
      </c>
    </row>
    <row r="3521" spans="1:8" x14ac:dyDescent="0.25">
      <c r="A3521">
        <v>7457</v>
      </c>
      <c r="B3521" t="s">
        <v>71</v>
      </c>
      <c r="C3521">
        <v>240</v>
      </c>
      <c r="D3521" s="404">
        <v>45038</v>
      </c>
      <c r="E3521" t="s">
        <v>3442</v>
      </c>
      <c r="F3521">
        <v>3.64</v>
      </c>
      <c r="H3521" t="s">
        <v>1183</v>
      </c>
    </row>
    <row r="3522" spans="1:8" x14ac:dyDescent="0.25">
      <c r="A3522">
        <v>7457</v>
      </c>
      <c r="B3522" t="s">
        <v>71</v>
      </c>
      <c r="C3522">
        <v>240</v>
      </c>
      <c r="D3522" s="404">
        <v>45068</v>
      </c>
      <c r="E3522" t="s">
        <v>3442</v>
      </c>
      <c r="F3522">
        <v>3.64</v>
      </c>
      <c r="H3522" t="s">
        <v>1183</v>
      </c>
    </row>
    <row r="3523" spans="1:8" x14ac:dyDescent="0.25">
      <c r="A3523">
        <v>7457</v>
      </c>
      <c r="B3523" t="s">
        <v>71</v>
      </c>
      <c r="C3523">
        <v>240</v>
      </c>
      <c r="D3523" s="404">
        <v>45089</v>
      </c>
      <c r="E3523" t="s">
        <v>3442</v>
      </c>
      <c r="F3523">
        <v>3.64</v>
      </c>
      <c r="H3523" t="s">
        <v>1183</v>
      </c>
    </row>
    <row r="3524" spans="1:8" x14ac:dyDescent="0.25">
      <c r="A3524">
        <v>7457</v>
      </c>
      <c r="B3524" t="s">
        <v>71</v>
      </c>
      <c r="C3524">
        <v>240</v>
      </c>
      <c r="D3524" s="404">
        <v>45181</v>
      </c>
      <c r="E3524" t="s">
        <v>3442</v>
      </c>
      <c r="F3524">
        <v>3.64</v>
      </c>
      <c r="H3524" t="s">
        <v>1183</v>
      </c>
    </row>
    <row r="3525" spans="1:8" x14ac:dyDescent="0.25">
      <c r="A3525">
        <v>7457</v>
      </c>
      <c r="B3525" t="s">
        <v>71</v>
      </c>
      <c r="C3525">
        <v>240</v>
      </c>
      <c r="D3525" s="404">
        <v>44994</v>
      </c>
      <c r="E3525" t="s">
        <v>3443</v>
      </c>
      <c r="F3525">
        <v>4.2</v>
      </c>
      <c r="H3525" t="s">
        <v>1183</v>
      </c>
    </row>
    <row r="3526" spans="1:8" x14ac:dyDescent="0.25">
      <c r="A3526">
        <v>7457</v>
      </c>
      <c r="B3526" t="s">
        <v>71</v>
      </c>
      <c r="C3526">
        <v>240</v>
      </c>
      <c r="D3526" s="404">
        <v>45000</v>
      </c>
      <c r="E3526" t="s">
        <v>3443</v>
      </c>
      <c r="F3526">
        <v>4.2</v>
      </c>
      <c r="H3526" t="s">
        <v>1183</v>
      </c>
    </row>
    <row r="3527" spans="1:8" x14ac:dyDescent="0.25">
      <c r="A3527">
        <v>7457</v>
      </c>
      <c r="B3527" t="s">
        <v>71</v>
      </c>
      <c r="C3527">
        <v>240</v>
      </c>
      <c r="D3527" s="404">
        <v>45001</v>
      </c>
      <c r="E3527" t="s">
        <v>3443</v>
      </c>
      <c r="F3527">
        <v>4.2</v>
      </c>
      <c r="H3527" t="s">
        <v>1183</v>
      </c>
    </row>
    <row r="3528" spans="1:8" x14ac:dyDescent="0.25">
      <c r="A3528">
        <v>7457</v>
      </c>
      <c r="B3528" t="s">
        <v>71</v>
      </c>
      <c r="C3528">
        <v>240</v>
      </c>
      <c r="D3528" s="404">
        <v>45001</v>
      </c>
      <c r="E3528" t="s">
        <v>3443</v>
      </c>
      <c r="F3528">
        <v>4.2</v>
      </c>
      <c r="H3528" t="s">
        <v>1183</v>
      </c>
    </row>
    <row r="3529" spans="1:8" x14ac:dyDescent="0.25">
      <c r="A3529">
        <v>7457</v>
      </c>
      <c r="B3529" t="s">
        <v>71</v>
      </c>
      <c r="C3529">
        <v>240</v>
      </c>
      <c r="D3529" s="404">
        <v>45013</v>
      </c>
      <c r="E3529" t="s">
        <v>3443</v>
      </c>
      <c r="F3529">
        <v>4.2</v>
      </c>
      <c r="H3529" t="s">
        <v>1183</v>
      </c>
    </row>
    <row r="3530" spans="1:8" x14ac:dyDescent="0.25">
      <c r="A3530">
        <v>7457</v>
      </c>
      <c r="B3530" t="s">
        <v>71</v>
      </c>
      <c r="C3530">
        <v>240</v>
      </c>
      <c r="D3530" s="404">
        <v>45098</v>
      </c>
      <c r="E3530" t="s">
        <v>3443</v>
      </c>
      <c r="F3530">
        <v>4.2</v>
      </c>
      <c r="H3530" t="s">
        <v>1183</v>
      </c>
    </row>
    <row r="3531" spans="1:8" x14ac:dyDescent="0.25">
      <c r="A3531">
        <v>7457</v>
      </c>
      <c r="B3531" t="s">
        <v>71</v>
      </c>
      <c r="C3531">
        <v>240</v>
      </c>
      <c r="D3531" s="404">
        <v>45111</v>
      </c>
      <c r="E3531" t="s">
        <v>3443</v>
      </c>
      <c r="F3531">
        <v>4.2</v>
      </c>
      <c r="H3531" t="s">
        <v>1183</v>
      </c>
    </row>
    <row r="3532" spans="1:8" x14ac:dyDescent="0.25">
      <c r="A3532">
        <v>7457</v>
      </c>
      <c r="B3532" t="s">
        <v>71</v>
      </c>
      <c r="C3532">
        <v>240</v>
      </c>
      <c r="D3532" s="404">
        <v>45132</v>
      </c>
      <c r="E3532" t="s">
        <v>3443</v>
      </c>
      <c r="F3532">
        <v>4.2</v>
      </c>
      <c r="H3532" t="s">
        <v>1183</v>
      </c>
    </row>
    <row r="3533" spans="1:8" x14ac:dyDescent="0.25">
      <c r="A3533">
        <v>7457</v>
      </c>
      <c r="B3533" t="s">
        <v>71</v>
      </c>
      <c r="C3533">
        <v>240</v>
      </c>
      <c r="D3533" s="404">
        <v>45154</v>
      </c>
      <c r="E3533" t="s">
        <v>3443</v>
      </c>
      <c r="F3533">
        <v>4.2</v>
      </c>
      <c r="H3533" t="s">
        <v>1183</v>
      </c>
    </row>
    <row r="3534" spans="1:8" x14ac:dyDescent="0.25">
      <c r="A3534">
        <v>7457</v>
      </c>
      <c r="B3534" t="s">
        <v>71</v>
      </c>
      <c r="C3534">
        <v>240</v>
      </c>
      <c r="D3534" s="404">
        <v>45180</v>
      </c>
      <c r="E3534" t="s">
        <v>3443</v>
      </c>
      <c r="F3534">
        <v>4.2</v>
      </c>
      <c r="H3534" t="s">
        <v>1183</v>
      </c>
    </row>
    <row r="3535" spans="1:8" x14ac:dyDescent="0.25">
      <c r="A3535">
        <v>7457</v>
      </c>
      <c r="B3535" t="s">
        <v>71</v>
      </c>
      <c r="C3535">
        <v>240</v>
      </c>
      <c r="D3535" s="404">
        <v>44986</v>
      </c>
      <c r="E3535" t="s">
        <v>3444</v>
      </c>
      <c r="F3535">
        <v>4.76</v>
      </c>
      <c r="H3535" t="s">
        <v>1183</v>
      </c>
    </row>
    <row r="3536" spans="1:8" x14ac:dyDescent="0.25">
      <c r="A3536">
        <v>7457</v>
      </c>
      <c r="B3536" t="s">
        <v>71</v>
      </c>
      <c r="C3536">
        <v>240</v>
      </c>
      <c r="D3536" s="404">
        <v>44994</v>
      </c>
      <c r="E3536" t="s">
        <v>3444</v>
      </c>
      <c r="F3536">
        <v>4.76</v>
      </c>
      <c r="H3536" t="s">
        <v>1183</v>
      </c>
    </row>
    <row r="3537" spans="1:8" x14ac:dyDescent="0.25">
      <c r="A3537">
        <v>7457</v>
      </c>
      <c r="B3537" t="s">
        <v>71</v>
      </c>
      <c r="C3537">
        <v>240</v>
      </c>
      <c r="D3537" s="404">
        <v>45047</v>
      </c>
      <c r="E3537" t="s">
        <v>3444</v>
      </c>
      <c r="F3537">
        <v>4.76</v>
      </c>
      <c r="H3537" t="s">
        <v>1183</v>
      </c>
    </row>
    <row r="3538" spans="1:8" x14ac:dyDescent="0.25">
      <c r="A3538">
        <v>7457</v>
      </c>
      <c r="B3538" t="s">
        <v>71</v>
      </c>
      <c r="C3538">
        <v>240</v>
      </c>
      <c r="D3538" s="404">
        <v>45052</v>
      </c>
      <c r="E3538" t="s">
        <v>3444</v>
      </c>
      <c r="F3538">
        <v>4.76</v>
      </c>
      <c r="H3538" t="s">
        <v>1183</v>
      </c>
    </row>
    <row r="3539" spans="1:8" x14ac:dyDescent="0.25">
      <c r="A3539">
        <v>7457</v>
      </c>
      <c r="B3539" t="s">
        <v>71</v>
      </c>
      <c r="C3539">
        <v>240</v>
      </c>
      <c r="D3539" s="404">
        <v>45068</v>
      </c>
      <c r="E3539" t="s">
        <v>3444</v>
      </c>
      <c r="F3539">
        <v>4.76</v>
      </c>
      <c r="H3539" t="s">
        <v>1183</v>
      </c>
    </row>
    <row r="3540" spans="1:8" x14ac:dyDescent="0.25">
      <c r="A3540">
        <v>7457</v>
      </c>
      <c r="B3540" t="s">
        <v>71</v>
      </c>
      <c r="C3540">
        <v>240</v>
      </c>
      <c r="D3540" s="404">
        <v>45090</v>
      </c>
      <c r="E3540" t="s">
        <v>3444</v>
      </c>
      <c r="F3540">
        <v>4.76</v>
      </c>
      <c r="H3540" t="s">
        <v>1183</v>
      </c>
    </row>
    <row r="3541" spans="1:8" x14ac:dyDescent="0.25">
      <c r="A3541">
        <v>7457</v>
      </c>
      <c r="B3541" t="s">
        <v>71</v>
      </c>
      <c r="C3541">
        <v>240</v>
      </c>
      <c r="D3541" s="404">
        <v>45106</v>
      </c>
      <c r="E3541" t="s">
        <v>3444</v>
      </c>
      <c r="F3541">
        <v>4.76</v>
      </c>
      <c r="H3541" t="s">
        <v>1183</v>
      </c>
    </row>
    <row r="3542" spans="1:8" x14ac:dyDescent="0.25">
      <c r="A3542">
        <v>7457</v>
      </c>
      <c r="B3542" t="s">
        <v>71</v>
      </c>
      <c r="C3542">
        <v>240</v>
      </c>
      <c r="D3542" s="404">
        <v>45117</v>
      </c>
      <c r="E3542" t="s">
        <v>3444</v>
      </c>
      <c r="F3542">
        <v>4.76</v>
      </c>
      <c r="H3542" t="s">
        <v>1183</v>
      </c>
    </row>
    <row r="3543" spans="1:8" x14ac:dyDescent="0.25">
      <c r="A3543">
        <v>7457</v>
      </c>
      <c r="B3543" t="s">
        <v>71</v>
      </c>
      <c r="C3543">
        <v>240</v>
      </c>
      <c r="D3543" s="404">
        <v>45145</v>
      </c>
      <c r="E3543" t="s">
        <v>3444</v>
      </c>
      <c r="F3543">
        <v>4.76</v>
      </c>
      <c r="H3543" t="s">
        <v>1183</v>
      </c>
    </row>
    <row r="3544" spans="1:8" x14ac:dyDescent="0.25">
      <c r="A3544">
        <v>7457</v>
      </c>
      <c r="B3544" t="s">
        <v>71</v>
      </c>
      <c r="C3544">
        <v>240</v>
      </c>
      <c r="D3544" s="404">
        <v>45148</v>
      </c>
      <c r="E3544" t="s">
        <v>3444</v>
      </c>
      <c r="F3544">
        <v>4.76</v>
      </c>
      <c r="H3544" t="s">
        <v>1183</v>
      </c>
    </row>
    <row r="3545" spans="1:8" x14ac:dyDescent="0.25">
      <c r="A3545">
        <v>7457</v>
      </c>
      <c r="B3545" t="s">
        <v>71</v>
      </c>
      <c r="C3545">
        <v>240</v>
      </c>
      <c r="D3545" s="404">
        <v>44992</v>
      </c>
      <c r="E3545" t="s">
        <v>3445</v>
      </c>
      <c r="F3545">
        <v>5.04</v>
      </c>
      <c r="H3545" t="s">
        <v>1183</v>
      </c>
    </row>
    <row r="3546" spans="1:8" x14ac:dyDescent="0.25">
      <c r="A3546">
        <v>7457</v>
      </c>
      <c r="B3546" t="s">
        <v>71</v>
      </c>
      <c r="C3546">
        <v>240</v>
      </c>
      <c r="D3546" s="404">
        <v>44998</v>
      </c>
      <c r="E3546" t="s">
        <v>3445</v>
      </c>
      <c r="F3546">
        <v>5.04</v>
      </c>
      <c r="H3546" t="s">
        <v>1183</v>
      </c>
    </row>
    <row r="3547" spans="1:8" x14ac:dyDescent="0.25">
      <c r="A3547">
        <v>7457</v>
      </c>
      <c r="B3547" t="s">
        <v>71</v>
      </c>
      <c r="C3547">
        <v>240</v>
      </c>
      <c r="D3547" s="404">
        <v>45077</v>
      </c>
      <c r="E3547" t="s">
        <v>3445</v>
      </c>
      <c r="F3547">
        <v>5.04</v>
      </c>
      <c r="H3547" t="s">
        <v>1183</v>
      </c>
    </row>
    <row r="3548" spans="1:8" x14ac:dyDescent="0.25">
      <c r="A3548">
        <v>7457</v>
      </c>
      <c r="B3548" t="s">
        <v>71</v>
      </c>
      <c r="C3548">
        <v>240</v>
      </c>
      <c r="D3548" s="404">
        <v>45132</v>
      </c>
      <c r="E3548" t="s">
        <v>3445</v>
      </c>
      <c r="F3548">
        <v>5.04</v>
      </c>
      <c r="H3548" t="s">
        <v>1183</v>
      </c>
    </row>
    <row r="3549" spans="1:8" x14ac:dyDescent="0.25">
      <c r="A3549">
        <v>7457</v>
      </c>
      <c r="B3549" t="s">
        <v>71</v>
      </c>
      <c r="C3549">
        <v>240</v>
      </c>
      <c r="D3549" s="404">
        <v>45138</v>
      </c>
      <c r="E3549" t="s">
        <v>3445</v>
      </c>
      <c r="F3549">
        <v>5.04</v>
      </c>
      <c r="H3549" t="s">
        <v>1183</v>
      </c>
    </row>
    <row r="3550" spans="1:8" x14ac:dyDescent="0.25">
      <c r="A3550">
        <v>7457</v>
      </c>
      <c r="B3550" t="s">
        <v>71</v>
      </c>
      <c r="C3550">
        <v>240</v>
      </c>
      <c r="D3550" s="404">
        <v>45148</v>
      </c>
      <c r="E3550" t="s">
        <v>3445</v>
      </c>
      <c r="F3550">
        <v>5.04</v>
      </c>
      <c r="H3550" t="s">
        <v>1183</v>
      </c>
    </row>
    <row r="3551" spans="1:8" x14ac:dyDescent="0.25">
      <c r="A3551">
        <v>7457</v>
      </c>
      <c r="B3551" t="s">
        <v>71</v>
      </c>
      <c r="C3551">
        <v>240</v>
      </c>
      <c r="D3551" s="404">
        <v>44986</v>
      </c>
      <c r="E3551" t="s">
        <v>3446</v>
      </c>
      <c r="F3551">
        <v>5.6</v>
      </c>
      <c r="H3551" t="s">
        <v>1183</v>
      </c>
    </row>
    <row r="3552" spans="1:8" x14ac:dyDescent="0.25">
      <c r="A3552">
        <v>7457</v>
      </c>
      <c r="B3552" t="s">
        <v>71</v>
      </c>
      <c r="C3552">
        <v>240</v>
      </c>
      <c r="D3552" s="404">
        <v>44999</v>
      </c>
      <c r="E3552" t="s">
        <v>3446</v>
      </c>
      <c r="F3552">
        <v>5.6</v>
      </c>
      <c r="H3552" t="s">
        <v>1183</v>
      </c>
    </row>
    <row r="3553" spans="1:8" x14ac:dyDescent="0.25">
      <c r="A3553">
        <v>7457</v>
      </c>
      <c r="B3553" t="s">
        <v>71</v>
      </c>
      <c r="C3553">
        <v>240</v>
      </c>
      <c r="D3553" s="404">
        <v>45005</v>
      </c>
      <c r="E3553" t="s">
        <v>3446</v>
      </c>
      <c r="F3553">
        <v>5.6</v>
      </c>
      <c r="H3553" t="s">
        <v>1183</v>
      </c>
    </row>
    <row r="3554" spans="1:8" x14ac:dyDescent="0.25">
      <c r="A3554">
        <v>7457</v>
      </c>
      <c r="B3554" t="s">
        <v>71</v>
      </c>
      <c r="C3554">
        <v>240</v>
      </c>
      <c r="D3554" s="404">
        <v>45007</v>
      </c>
      <c r="E3554" t="s">
        <v>3446</v>
      </c>
      <c r="F3554">
        <v>5.6</v>
      </c>
      <c r="H3554" t="s">
        <v>1183</v>
      </c>
    </row>
    <row r="3555" spans="1:8" x14ac:dyDescent="0.25">
      <c r="A3555">
        <v>7457</v>
      </c>
      <c r="B3555" t="s">
        <v>71</v>
      </c>
      <c r="C3555">
        <v>240</v>
      </c>
      <c r="D3555" s="404">
        <v>45024</v>
      </c>
      <c r="E3555" t="s">
        <v>3446</v>
      </c>
      <c r="F3555">
        <v>5.6</v>
      </c>
      <c r="H3555" t="s">
        <v>1183</v>
      </c>
    </row>
    <row r="3556" spans="1:8" x14ac:dyDescent="0.25">
      <c r="A3556">
        <v>7457</v>
      </c>
      <c r="B3556" t="s">
        <v>71</v>
      </c>
      <c r="C3556">
        <v>240</v>
      </c>
      <c r="D3556" s="404">
        <v>45036</v>
      </c>
      <c r="E3556" t="s">
        <v>3446</v>
      </c>
      <c r="F3556">
        <v>5.6</v>
      </c>
      <c r="H3556" t="s">
        <v>1183</v>
      </c>
    </row>
    <row r="3557" spans="1:8" x14ac:dyDescent="0.25">
      <c r="A3557">
        <v>7457</v>
      </c>
      <c r="B3557" t="s">
        <v>71</v>
      </c>
      <c r="C3557">
        <v>240</v>
      </c>
      <c r="D3557" s="404">
        <v>45077</v>
      </c>
      <c r="E3557" t="s">
        <v>3446</v>
      </c>
      <c r="F3557">
        <v>5.6</v>
      </c>
      <c r="H3557" t="s">
        <v>1183</v>
      </c>
    </row>
    <row r="3558" spans="1:8" x14ac:dyDescent="0.25">
      <c r="A3558">
        <v>7457</v>
      </c>
      <c r="B3558" t="s">
        <v>71</v>
      </c>
      <c r="C3558">
        <v>240</v>
      </c>
      <c r="D3558" s="404">
        <v>45091</v>
      </c>
      <c r="E3558" t="s">
        <v>3446</v>
      </c>
      <c r="F3558">
        <v>5.6</v>
      </c>
      <c r="H3558" t="s">
        <v>1183</v>
      </c>
    </row>
    <row r="3559" spans="1:8" x14ac:dyDescent="0.25">
      <c r="A3559">
        <v>7457</v>
      </c>
      <c r="B3559" t="s">
        <v>71</v>
      </c>
      <c r="C3559">
        <v>240</v>
      </c>
      <c r="D3559" s="404">
        <v>45103</v>
      </c>
      <c r="E3559" t="s">
        <v>3446</v>
      </c>
      <c r="F3559">
        <v>5.6</v>
      </c>
      <c r="H3559" t="s">
        <v>1183</v>
      </c>
    </row>
    <row r="3560" spans="1:8" x14ac:dyDescent="0.25">
      <c r="A3560">
        <v>7457</v>
      </c>
      <c r="B3560" t="s">
        <v>71</v>
      </c>
      <c r="C3560">
        <v>240</v>
      </c>
      <c r="D3560" s="404">
        <v>45105</v>
      </c>
      <c r="E3560" t="s">
        <v>3446</v>
      </c>
      <c r="F3560">
        <v>5.6</v>
      </c>
      <c r="H3560" t="s">
        <v>1183</v>
      </c>
    </row>
    <row r="3561" spans="1:8" x14ac:dyDescent="0.25">
      <c r="A3561">
        <v>7457</v>
      </c>
      <c r="B3561" t="s">
        <v>71</v>
      </c>
      <c r="C3561">
        <v>240</v>
      </c>
      <c r="D3561" s="404">
        <v>45118</v>
      </c>
      <c r="E3561" t="s">
        <v>3446</v>
      </c>
      <c r="F3561">
        <v>5.6</v>
      </c>
      <c r="H3561" t="s">
        <v>1183</v>
      </c>
    </row>
    <row r="3562" spans="1:8" x14ac:dyDescent="0.25">
      <c r="A3562">
        <v>7457</v>
      </c>
      <c r="B3562" t="s">
        <v>71</v>
      </c>
      <c r="C3562">
        <v>240</v>
      </c>
      <c r="D3562" s="404">
        <v>45126</v>
      </c>
      <c r="E3562" t="s">
        <v>3446</v>
      </c>
      <c r="F3562">
        <v>5.6</v>
      </c>
      <c r="H3562" t="s">
        <v>1183</v>
      </c>
    </row>
    <row r="3563" spans="1:8" x14ac:dyDescent="0.25">
      <c r="A3563">
        <v>7457</v>
      </c>
      <c r="B3563" t="s">
        <v>71</v>
      </c>
      <c r="C3563">
        <v>240</v>
      </c>
      <c r="D3563" s="404">
        <v>45131</v>
      </c>
      <c r="E3563" t="s">
        <v>3446</v>
      </c>
      <c r="F3563">
        <v>5.6</v>
      </c>
      <c r="H3563" t="s">
        <v>1183</v>
      </c>
    </row>
    <row r="3564" spans="1:8" x14ac:dyDescent="0.25">
      <c r="A3564">
        <v>7457</v>
      </c>
      <c r="B3564" t="s">
        <v>71</v>
      </c>
      <c r="C3564">
        <v>240</v>
      </c>
      <c r="D3564" s="404">
        <v>44992</v>
      </c>
      <c r="E3564" t="s">
        <v>3447</v>
      </c>
      <c r="F3564">
        <v>6.16</v>
      </c>
      <c r="H3564" t="s">
        <v>1183</v>
      </c>
    </row>
    <row r="3565" spans="1:8" x14ac:dyDescent="0.25">
      <c r="A3565">
        <v>7457</v>
      </c>
      <c r="B3565" t="s">
        <v>71</v>
      </c>
      <c r="C3565">
        <v>240</v>
      </c>
      <c r="D3565" s="404">
        <v>45070</v>
      </c>
      <c r="E3565" t="s">
        <v>3447</v>
      </c>
      <c r="F3565">
        <v>6.16</v>
      </c>
      <c r="H3565" t="s">
        <v>1183</v>
      </c>
    </row>
    <row r="3566" spans="1:8" x14ac:dyDescent="0.25">
      <c r="A3566">
        <v>7457</v>
      </c>
      <c r="B3566" t="s">
        <v>71</v>
      </c>
      <c r="C3566">
        <v>240</v>
      </c>
      <c r="D3566" s="404">
        <v>45083</v>
      </c>
      <c r="E3566" t="s">
        <v>3447</v>
      </c>
      <c r="F3566">
        <v>6.16</v>
      </c>
      <c r="H3566" t="s">
        <v>1183</v>
      </c>
    </row>
    <row r="3567" spans="1:8" x14ac:dyDescent="0.25">
      <c r="A3567">
        <v>7457</v>
      </c>
      <c r="B3567" t="s">
        <v>71</v>
      </c>
      <c r="C3567">
        <v>240</v>
      </c>
      <c r="D3567" s="404">
        <v>45131</v>
      </c>
      <c r="E3567" t="s">
        <v>3447</v>
      </c>
      <c r="F3567">
        <v>6.16</v>
      </c>
      <c r="H3567" t="s">
        <v>1183</v>
      </c>
    </row>
    <row r="3568" spans="1:8" x14ac:dyDescent="0.25">
      <c r="A3568">
        <v>7457</v>
      </c>
      <c r="B3568" t="s">
        <v>71</v>
      </c>
      <c r="C3568">
        <v>240</v>
      </c>
      <c r="D3568" s="404">
        <v>45145</v>
      </c>
      <c r="E3568" t="s">
        <v>3447</v>
      </c>
      <c r="F3568">
        <v>6.16</v>
      </c>
      <c r="H3568" t="s">
        <v>1183</v>
      </c>
    </row>
    <row r="3569" spans="1:8" x14ac:dyDescent="0.25">
      <c r="A3569">
        <v>7457</v>
      </c>
      <c r="B3569" t="s">
        <v>71</v>
      </c>
      <c r="C3569">
        <v>240</v>
      </c>
      <c r="D3569" s="404">
        <v>45166</v>
      </c>
      <c r="E3569" t="s">
        <v>3447</v>
      </c>
      <c r="F3569">
        <v>6.16</v>
      </c>
      <c r="H3569" t="s">
        <v>1183</v>
      </c>
    </row>
    <row r="3570" spans="1:8" x14ac:dyDescent="0.25">
      <c r="A3570">
        <v>7457</v>
      </c>
      <c r="B3570" t="s">
        <v>71</v>
      </c>
      <c r="C3570">
        <v>240</v>
      </c>
      <c r="D3570" s="404">
        <v>44992</v>
      </c>
      <c r="E3570" t="s">
        <v>3448</v>
      </c>
      <c r="F3570">
        <v>6.44</v>
      </c>
      <c r="H3570" t="s">
        <v>1183</v>
      </c>
    </row>
    <row r="3571" spans="1:8" x14ac:dyDescent="0.25">
      <c r="A3571">
        <v>7457</v>
      </c>
      <c r="B3571" t="s">
        <v>71</v>
      </c>
      <c r="C3571">
        <v>240</v>
      </c>
      <c r="D3571" s="404">
        <v>44996</v>
      </c>
      <c r="E3571" t="s">
        <v>3448</v>
      </c>
      <c r="F3571">
        <v>6.44</v>
      </c>
      <c r="H3571" t="s">
        <v>1183</v>
      </c>
    </row>
    <row r="3572" spans="1:8" x14ac:dyDescent="0.25">
      <c r="A3572">
        <v>7457</v>
      </c>
      <c r="B3572" t="s">
        <v>71</v>
      </c>
      <c r="C3572">
        <v>240</v>
      </c>
      <c r="D3572" s="404">
        <v>45029</v>
      </c>
      <c r="E3572" t="s">
        <v>3448</v>
      </c>
      <c r="F3572">
        <v>6.44</v>
      </c>
      <c r="H3572" t="s">
        <v>1183</v>
      </c>
    </row>
    <row r="3573" spans="1:8" x14ac:dyDescent="0.25">
      <c r="A3573">
        <v>7457</v>
      </c>
      <c r="B3573" t="s">
        <v>71</v>
      </c>
      <c r="C3573">
        <v>240</v>
      </c>
      <c r="D3573" s="404">
        <v>45043</v>
      </c>
      <c r="E3573" t="s">
        <v>3448</v>
      </c>
      <c r="F3573">
        <v>6.44</v>
      </c>
      <c r="H3573" t="s">
        <v>1183</v>
      </c>
    </row>
    <row r="3574" spans="1:8" x14ac:dyDescent="0.25">
      <c r="A3574">
        <v>7457</v>
      </c>
      <c r="B3574" t="s">
        <v>71</v>
      </c>
      <c r="C3574">
        <v>240</v>
      </c>
      <c r="D3574" s="404">
        <v>45070</v>
      </c>
      <c r="E3574" t="s">
        <v>3448</v>
      </c>
      <c r="F3574">
        <v>6.44</v>
      </c>
      <c r="H3574" t="s">
        <v>1183</v>
      </c>
    </row>
    <row r="3575" spans="1:8" x14ac:dyDescent="0.25">
      <c r="A3575">
        <v>7457</v>
      </c>
      <c r="B3575" t="s">
        <v>71</v>
      </c>
      <c r="C3575">
        <v>240</v>
      </c>
      <c r="D3575" s="404">
        <v>45077</v>
      </c>
      <c r="E3575" t="s">
        <v>3448</v>
      </c>
      <c r="F3575">
        <v>6.44</v>
      </c>
      <c r="H3575" t="s">
        <v>1183</v>
      </c>
    </row>
    <row r="3576" spans="1:8" x14ac:dyDescent="0.25">
      <c r="A3576">
        <v>7457</v>
      </c>
      <c r="B3576" t="s">
        <v>71</v>
      </c>
      <c r="C3576">
        <v>240</v>
      </c>
      <c r="D3576" s="404">
        <v>45103</v>
      </c>
      <c r="E3576" t="s">
        <v>3448</v>
      </c>
      <c r="F3576">
        <v>6.44</v>
      </c>
      <c r="H3576" t="s">
        <v>1183</v>
      </c>
    </row>
    <row r="3577" spans="1:8" x14ac:dyDescent="0.25">
      <c r="A3577">
        <v>7457</v>
      </c>
      <c r="B3577" t="s">
        <v>71</v>
      </c>
      <c r="C3577">
        <v>240</v>
      </c>
      <c r="D3577" s="404">
        <v>45110</v>
      </c>
      <c r="E3577" t="s">
        <v>3448</v>
      </c>
      <c r="F3577">
        <v>6.44</v>
      </c>
      <c r="H3577" t="s">
        <v>1183</v>
      </c>
    </row>
    <row r="3578" spans="1:8" x14ac:dyDescent="0.25">
      <c r="A3578">
        <v>7457</v>
      </c>
      <c r="B3578" t="s">
        <v>71</v>
      </c>
      <c r="C3578">
        <v>240</v>
      </c>
      <c r="D3578" s="404">
        <v>45131</v>
      </c>
      <c r="E3578" t="s">
        <v>3448</v>
      </c>
      <c r="F3578">
        <v>6.44</v>
      </c>
      <c r="H3578" t="s">
        <v>1183</v>
      </c>
    </row>
    <row r="3579" spans="1:8" x14ac:dyDescent="0.25">
      <c r="A3579">
        <v>7457</v>
      </c>
      <c r="B3579" t="s">
        <v>71</v>
      </c>
      <c r="C3579">
        <v>240</v>
      </c>
      <c r="D3579" s="404">
        <v>45140</v>
      </c>
      <c r="E3579" t="s">
        <v>3448</v>
      </c>
      <c r="F3579">
        <v>6.44</v>
      </c>
      <c r="H3579" t="s">
        <v>1183</v>
      </c>
    </row>
    <row r="3580" spans="1:8" x14ac:dyDescent="0.25">
      <c r="A3580">
        <v>7457</v>
      </c>
      <c r="B3580" t="s">
        <v>71</v>
      </c>
      <c r="C3580">
        <v>240</v>
      </c>
      <c r="D3580" s="404">
        <v>45147</v>
      </c>
      <c r="E3580" t="s">
        <v>3448</v>
      </c>
      <c r="F3580">
        <v>6.44</v>
      </c>
      <c r="H3580" t="s">
        <v>1183</v>
      </c>
    </row>
    <row r="3581" spans="1:8" x14ac:dyDescent="0.25">
      <c r="A3581">
        <v>7457</v>
      </c>
      <c r="B3581" t="s">
        <v>71</v>
      </c>
      <c r="C3581">
        <v>240</v>
      </c>
      <c r="D3581" s="404">
        <v>45021</v>
      </c>
      <c r="E3581" t="s">
        <v>3449</v>
      </c>
      <c r="F3581">
        <v>7</v>
      </c>
      <c r="H3581" t="s">
        <v>1183</v>
      </c>
    </row>
    <row r="3582" spans="1:8" x14ac:dyDescent="0.25">
      <c r="A3582">
        <v>7457</v>
      </c>
      <c r="B3582" t="s">
        <v>71</v>
      </c>
      <c r="C3582">
        <v>240</v>
      </c>
      <c r="D3582" s="404">
        <v>45040</v>
      </c>
      <c r="E3582" t="s">
        <v>3449</v>
      </c>
      <c r="F3582">
        <v>7</v>
      </c>
      <c r="H3582" t="s">
        <v>1183</v>
      </c>
    </row>
    <row r="3583" spans="1:8" x14ac:dyDescent="0.25">
      <c r="A3583">
        <v>7457</v>
      </c>
      <c r="B3583" t="s">
        <v>71</v>
      </c>
      <c r="C3583">
        <v>240</v>
      </c>
      <c r="D3583" s="404">
        <v>45047</v>
      </c>
      <c r="E3583" t="s">
        <v>3449</v>
      </c>
      <c r="F3583">
        <v>7</v>
      </c>
      <c r="H3583" t="s">
        <v>1183</v>
      </c>
    </row>
    <row r="3584" spans="1:8" x14ac:dyDescent="0.25">
      <c r="A3584">
        <v>7457</v>
      </c>
      <c r="B3584" t="s">
        <v>71</v>
      </c>
      <c r="C3584">
        <v>240</v>
      </c>
      <c r="D3584" s="404">
        <v>45056</v>
      </c>
      <c r="E3584" t="s">
        <v>3449</v>
      </c>
      <c r="F3584">
        <v>7</v>
      </c>
      <c r="H3584" t="s">
        <v>1183</v>
      </c>
    </row>
    <row r="3585" spans="1:8" x14ac:dyDescent="0.25">
      <c r="A3585">
        <v>7457</v>
      </c>
      <c r="B3585" t="s">
        <v>71</v>
      </c>
      <c r="C3585">
        <v>240</v>
      </c>
      <c r="D3585" s="404">
        <v>45068</v>
      </c>
      <c r="E3585" t="s">
        <v>3449</v>
      </c>
      <c r="F3585">
        <v>7</v>
      </c>
      <c r="H3585" t="s">
        <v>1183</v>
      </c>
    </row>
    <row r="3586" spans="1:8" x14ac:dyDescent="0.25">
      <c r="A3586">
        <v>7457</v>
      </c>
      <c r="B3586" t="s">
        <v>71</v>
      </c>
      <c r="C3586">
        <v>240</v>
      </c>
      <c r="D3586" s="404">
        <v>45077</v>
      </c>
      <c r="E3586" t="s">
        <v>3449</v>
      </c>
      <c r="F3586">
        <v>7</v>
      </c>
      <c r="H3586" t="s">
        <v>1183</v>
      </c>
    </row>
    <row r="3587" spans="1:8" x14ac:dyDescent="0.25">
      <c r="A3587">
        <v>7457</v>
      </c>
      <c r="B3587" t="s">
        <v>71</v>
      </c>
      <c r="C3587">
        <v>240</v>
      </c>
      <c r="D3587" s="404">
        <v>45126</v>
      </c>
      <c r="E3587" t="s">
        <v>3449</v>
      </c>
      <c r="F3587">
        <v>7</v>
      </c>
      <c r="H3587" t="s">
        <v>1183</v>
      </c>
    </row>
    <row r="3588" spans="1:8" x14ac:dyDescent="0.25">
      <c r="A3588">
        <v>7457</v>
      </c>
      <c r="B3588" t="s">
        <v>71</v>
      </c>
      <c r="C3588">
        <v>240</v>
      </c>
      <c r="D3588" s="404">
        <v>45155</v>
      </c>
      <c r="E3588" t="s">
        <v>3449</v>
      </c>
      <c r="F3588">
        <v>7</v>
      </c>
      <c r="H3588" t="s">
        <v>1183</v>
      </c>
    </row>
    <row r="3589" spans="1:8" x14ac:dyDescent="0.25">
      <c r="A3589">
        <v>7457</v>
      </c>
      <c r="B3589" t="s">
        <v>71</v>
      </c>
      <c r="C3589">
        <v>240</v>
      </c>
      <c r="D3589" s="404">
        <v>45187</v>
      </c>
      <c r="E3589" t="s">
        <v>3449</v>
      </c>
      <c r="F3589">
        <v>7</v>
      </c>
      <c r="H3589" t="s">
        <v>1183</v>
      </c>
    </row>
    <row r="3590" spans="1:8" x14ac:dyDescent="0.25">
      <c r="A3590">
        <v>7457</v>
      </c>
      <c r="B3590" t="s">
        <v>71</v>
      </c>
      <c r="C3590">
        <v>240</v>
      </c>
      <c r="D3590" s="404">
        <v>45036</v>
      </c>
      <c r="E3590" t="s">
        <v>3450</v>
      </c>
      <c r="F3590">
        <v>7.56</v>
      </c>
      <c r="H3590" t="s">
        <v>1183</v>
      </c>
    </row>
    <row r="3591" spans="1:8" x14ac:dyDescent="0.25">
      <c r="A3591">
        <v>7457</v>
      </c>
      <c r="B3591" t="s">
        <v>71</v>
      </c>
      <c r="C3591">
        <v>240</v>
      </c>
      <c r="D3591" s="404">
        <v>45040</v>
      </c>
      <c r="E3591" t="s">
        <v>3450</v>
      </c>
      <c r="F3591">
        <v>7.56</v>
      </c>
      <c r="H3591" t="s">
        <v>1183</v>
      </c>
    </row>
    <row r="3592" spans="1:8" x14ac:dyDescent="0.25">
      <c r="A3592">
        <v>7457</v>
      </c>
      <c r="B3592" t="s">
        <v>71</v>
      </c>
      <c r="C3592">
        <v>240</v>
      </c>
      <c r="D3592" s="404">
        <v>45043</v>
      </c>
      <c r="E3592" t="s">
        <v>3450</v>
      </c>
      <c r="F3592">
        <v>7.56</v>
      </c>
      <c r="H3592" t="s">
        <v>1183</v>
      </c>
    </row>
    <row r="3593" spans="1:8" x14ac:dyDescent="0.25">
      <c r="A3593">
        <v>7457</v>
      </c>
      <c r="B3593" t="s">
        <v>71</v>
      </c>
      <c r="C3593">
        <v>240</v>
      </c>
      <c r="D3593" s="404">
        <v>45066</v>
      </c>
      <c r="E3593" t="s">
        <v>3450</v>
      </c>
      <c r="F3593">
        <v>7.56</v>
      </c>
      <c r="H3593" t="s">
        <v>1183</v>
      </c>
    </row>
    <row r="3594" spans="1:8" x14ac:dyDescent="0.25">
      <c r="A3594">
        <v>7457</v>
      </c>
      <c r="B3594" t="s">
        <v>71</v>
      </c>
      <c r="C3594">
        <v>240</v>
      </c>
      <c r="D3594" s="404">
        <v>45117</v>
      </c>
      <c r="E3594" t="s">
        <v>3450</v>
      </c>
      <c r="F3594">
        <v>7.56</v>
      </c>
      <c r="H3594" t="s">
        <v>1183</v>
      </c>
    </row>
    <row r="3595" spans="1:8" x14ac:dyDescent="0.25">
      <c r="A3595">
        <v>7457</v>
      </c>
      <c r="B3595" t="s">
        <v>71</v>
      </c>
      <c r="C3595">
        <v>240</v>
      </c>
      <c r="D3595" s="404">
        <v>45187</v>
      </c>
      <c r="E3595" t="s">
        <v>3450</v>
      </c>
      <c r="F3595">
        <v>7.56</v>
      </c>
      <c r="H3595" t="s">
        <v>1183</v>
      </c>
    </row>
    <row r="3596" spans="1:8" x14ac:dyDescent="0.25">
      <c r="A3596">
        <v>7457</v>
      </c>
      <c r="B3596" t="s">
        <v>71</v>
      </c>
      <c r="C3596">
        <v>240</v>
      </c>
      <c r="D3596" s="404">
        <v>44986</v>
      </c>
      <c r="E3596" t="s">
        <v>3451</v>
      </c>
      <c r="F3596">
        <v>7.84</v>
      </c>
      <c r="H3596" t="s">
        <v>1183</v>
      </c>
    </row>
    <row r="3597" spans="1:8" x14ac:dyDescent="0.25">
      <c r="A3597">
        <v>7457</v>
      </c>
      <c r="B3597" t="s">
        <v>71</v>
      </c>
      <c r="C3597">
        <v>240</v>
      </c>
      <c r="D3597" s="404">
        <v>44998</v>
      </c>
      <c r="E3597" t="s">
        <v>3451</v>
      </c>
      <c r="F3597">
        <v>7.84</v>
      </c>
      <c r="H3597" t="s">
        <v>1183</v>
      </c>
    </row>
    <row r="3598" spans="1:8" x14ac:dyDescent="0.25">
      <c r="A3598">
        <v>7457</v>
      </c>
      <c r="B3598" t="s">
        <v>71</v>
      </c>
      <c r="C3598">
        <v>240</v>
      </c>
      <c r="D3598" s="404">
        <v>45006</v>
      </c>
      <c r="E3598" t="s">
        <v>3451</v>
      </c>
      <c r="F3598">
        <v>7.84</v>
      </c>
      <c r="H3598" t="s">
        <v>1183</v>
      </c>
    </row>
    <row r="3599" spans="1:8" x14ac:dyDescent="0.25">
      <c r="A3599">
        <v>7457</v>
      </c>
      <c r="B3599" t="s">
        <v>71</v>
      </c>
      <c r="C3599">
        <v>240</v>
      </c>
      <c r="D3599" s="404">
        <v>45008</v>
      </c>
      <c r="E3599" t="s">
        <v>3451</v>
      </c>
      <c r="F3599">
        <v>7.84</v>
      </c>
      <c r="H3599" t="s">
        <v>1183</v>
      </c>
    </row>
    <row r="3600" spans="1:8" x14ac:dyDescent="0.25">
      <c r="A3600">
        <v>7457</v>
      </c>
      <c r="B3600" t="s">
        <v>71</v>
      </c>
      <c r="C3600">
        <v>240</v>
      </c>
      <c r="D3600" s="404">
        <v>45012</v>
      </c>
      <c r="E3600" t="s">
        <v>3451</v>
      </c>
      <c r="F3600">
        <v>7.84</v>
      </c>
      <c r="H3600" t="s">
        <v>1183</v>
      </c>
    </row>
    <row r="3601" spans="1:8" x14ac:dyDescent="0.25">
      <c r="A3601">
        <v>7457</v>
      </c>
      <c r="B3601" t="s">
        <v>71</v>
      </c>
      <c r="C3601">
        <v>240</v>
      </c>
      <c r="D3601" s="404">
        <v>45066</v>
      </c>
      <c r="E3601" t="s">
        <v>3451</v>
      </c>
      <c r="F3601">
        <v>7.84</v>
      </c>
      <c r="H3601" t="s">
        <v>1183</v>
      </c>
    </row>
    <row r="3602" spans="1:8" x14ac:dyDescent="0.25">
      <c r="A3602">
        <v>7457</v>
      </c>
      <c r="B3602" t="s">
        <v>71</v>
      </c>
      <c r="C3602">
        <v>240</v>
      </c>
      <c r="D3602" s="404">
        <v>45075</v>
      </c>
      <c r="E3602" t="s">
        <v>3451</v>
      </c>
      <c r="F3602">
        <v>7.84</v>
      </c>
      <c r="H3602" t="s">
        <v>1183</v>
      </c>
    </row>
    <row r="3603" spans="1:8" x14ac:dyDescent="0.25">
      <c r="A3603">
        <v>7457</v>
      </c>
      <c r="B3603" t="s">
        <v>71</v>
      </c>
      <c r="C3603">
        <v>240</v>
      </c>
      <c r="D3603" s="404">
        <v>45113</v>
      </c>
      <c r="E3603" t="s">
        <v>3451</v>
      </c>
      <c r="F3603">
        <v>7.84</v>
      </c>
      <c r="H3603" t="s">
        <v>1183</v>
      </c>
    </row>
    <row r="3604" spans="1:8" x14ac:dyDescent="0.25">
      <c r="A3604">
        <v>7457</v>
      </c>
      <c r="B3604" t="s">
        <v>71</v>
      </c>
      <c r="C3604">
        <v>240</v>
      </c>
      <c r="D3604" s="404">
        <v>45146</v>
      </c>
      <c r="E3604" t="s">
        <v>3451</v>
      </c>
      <c r="F3604">
        <v>7.84</v>
      </c>
      <c r="H3604" t="s">
        <v>1183</v>
      </c>
    </row>
    <row r="3605" spans="1:8" x14ac:dyDescent="0.25">
      <c r="A3605">
        <v>7457</v>
      </c>
      <c r="B3605" t="s">
        <v>71</v>
      </c>
      <c r="C3605">
        <v>240</v>
      </c>
      <c r="D3605" s="404">
        <v>45149</v>
      </c>
      <c r="E3605" t="s">
        <v>3451</v>
      </c>
      <c r="F3605">
        <v>7.84</v>
      </c>
      <c r="H3605" t="s">
        <v>1183</v>
      </c>
    </row>
    <row r="3606" spans="1:8" x14ac:dyDescent="0.25">
      <c r="A3606">
        <v>7457</v>
      </c>
      <c r="B3606" t="s">
        <v>71</v>
      </c>
      <c r="C3606">
        <v>240</v>
      </c>
      <c r="D3606" s="404">
        <v>45169</v>
      </c>
      <c r="E3606" t="s">
        <v>3451</v>
      </c>
      <c r="F3606">
        <v>7.84</v>
      </c>
      <c r="H3606" t="s">
        <v>1183</v>
      </c>
    </row>
    <row r="3607" spans="1:8" x14ac:dyDescent="0.25">
      <c r="A3607">
        <v>7457</v>
      </c>
      <c r="B3607" t="s">
        <v>71</v>
      </c>
      <c r="C3607">
        <v>240</v>
      </c>
      <c r="D3607" s="404">
        <v>45188</v>
      </c>
      <c r="E3607" t="s">
        <v>3451</v>
      </c>
      <c r="F3607">
        <v>7.84</v>
      </c>
      <c r="H3607" t="s">
        <v>1183</v>
      </c>
    </row>
    <row r="3608" spans="1:8" x14ac:dyDescent="0.25">
      <c r="A3608">
        <v>7457</v>
      </c>
      <c r="B3608" t="s">
        <v>71</v>
      </c>
      <c r="C3608">
        <v>240</v>
      </c>
      <c r="D3608" s="404">
        <v>45188</v>
      </c>
      <c r="E3608" t="s">
        <v>3451</v>
      </c>
      <c r="F3608">
        <v>7.84</v>
      </c>
      <c r="H3608" t="s">
        <v>1183</v>
      </c>
    </row>
    <row r="3609" spans="1:8" x14ac:dyDescent="0.25">
      <c r="A3609">
        <v>7457</v>
      </c>
      <c r="B3609" t="s">
        <v>71</v>
      </c>
      <c r="C3609">
        <v>240</v>
      </c>
      <c r="D3609" s="404">
        <v>45015</v>
      </c>
      <c r="E3609" t="s">
        <v>3452</v>
      </c>
      <c r="F3609">
        <v>8.4</v>
      </c>
      <c r="H3609" t="s">
        <v>1183</v>
      </c>
    </row>
    <row r="3610" spans="1:8" x14ac:dyDescent="0.25">
      <c r="A3610">
        <v>7457</v>
      </c>
      <c r="B3610" t="s">
        <v>71</v>
      </c>
      <c r="C3610">
        <v>240</v>
      </c>
      <c r="D3610" s="404">
        <v>45029</v>
      </c>
      <c r="E3610" t="s">
        <v>3452</v>
      </c>
      <c r="F3610">
        <v>8.4</v>
      </c>
      <c r="H3610" t="s">
        <v>1183</v>
      </c>
    </row>
    <row r="3611" spans="1:8" x14ac:dyDescent="0.25">
      <c r="A3611">
        <v>7457</v>
      </c>
      <c r="B3611" t="s">
        <v>71</v>
      </c>
      <c r="C3611">
        <v>240</v>
      </c>
      <c r="D3611" s="404">
        <v>45036</v>
      </c>
      <c r="E3611" t="s">
        <v>3452</v>
      </c>
      <c r="F3611">
        <v>8.4</v>
      </c>
      <c r="H3611" t="s">
        <v>1183</v>
      </c>
    </row>
    <row r="3612" spans="1:8" x14ac:dyDescent="0.25">
      <c r="A3612">
        <v>7457</v>
      </c>
      <c r="B3612" t="s">
        <v>71</v>
      </c>
      <c r="C3612">
        <v>240</v>
      </c>
      <c r="D3612" s="404">
        <v>45043</v>
      </c>
      <c r="E3612" t="s">
        <v>3452</v>
      </c>
      <c r="F3612">
        <v>8.4</v>
      </c>
      <c r="H3612" t="s">
        <v>1183</v>
      </c>
    </row>
    <row r="3613" spans="1:8" x14ac:dyDescent="0.25">
      <c r="A3613">
        <v>7457</v>
      </c>
      <c r="B3613" t="s">
        <v>71</v>
      </c>
      <c r="C3613">
        <v>240</v>
      </c>
      <c r="D3613" s="404">
        <v>45068</v>
      </c>
      <c r="E3613" t="s">
        <v>3452</v>
      </c>
      <c r="F3613">
        <v>8.4</v>
      </c>
      <c r="H3613" t="s">
        <v>1183</v>
      </c>
    </row>
    <row r="3614" spans="1:8" x14ac:dyDescent="0.25">
      <c r="A3614">
        <v>7457</v>
      </c>
      <c r="B3614" t="s">
        <v>71</v>
      </c>
      <c r="C3614">
        <v>240</v>
      </c>
      <c r="D3614" s="404">
        <v>45078</v>
      </c>
      <c r="E3614" t="s">
        <v>3452</v>
      </c>
      <c r="F3614">
        <v>8.4</v>
      </c>
      <c r="H3614" t="s">
        <v>1183</v>
      </c>
    </row>
    <row r="3615" spans="1:8" x14ac:dyDescent="0.25">
      <c r="A3615">
        <v>7457</v>
      </c>
      <c r="B3615" t="s">
        <v>71</v>
      </c>
      <c r="C3615">
        <v>240</v>
      </c>
      <c r="D3615" s="404">
        <v>45091</v>
      </c>
      <c r="E3615" t="s">
        <v>3452</v>
      </c>
      <c r="F3615">
        <v>8.4</v>
      </c>
      <c r="H3615" t="s">
        <v>1183</v>
      </c>
    </row>
    <row r="3616" spans="1:8" x14ac:dyDescent="0.25">
      <c r="A3616">
        <v>7457</v>
      </c>
      <c r="B3616" t="s">
        <v>71</v>
      </c>
      <c r="C3616">
        <v>240</v>
      </c>
      <c r="D3616" s="404">
        <v>45104</v>
      </c>
      <c r="E3616" t="s">
        <v>3452</v>
      </c>
      <c r="F3616">
        <v>8.4</v>
      </c>
      <c r="H3616" t="s">
        <v>1183</v>
      </c>
    </row>
    <row r="3617" spans="1:8" x14ac:dyDescent="0.25">
      <c r="A3617">
        <v>7457</v>
      </c>
      <c r="B3617" t="s">
        <v>71</v>
      </c>
      <c r="C3617">
        <v>240</v>
      </c>
      <c r="D3617" s="404">
        <v>45145</v>
      </c>
      <c r="E3617" t="s">
        <v>3452</v>
      </c>
      <c r="F3617">
        <v>8.4</v>
      </c>
      <c r="H3617" t="s">
        <v>1183</v>
      </c>
    </row>
    <row r="3618" spans="1:8" x14ac:dyDescent="0.25">
      <c r="A3618">
        <v>7457</v>
      </c>
      <c r="B3618" t="s">
        <v>71</v>
      </c>
      <c r="C3618">
        <v>240</v>
      </c>
      <c r="D3618" s="404">
        <v>45008</v>
      </c>
      <c r="E3618" t="s">
        <v>3453</v>
      </c>
      <c r="F3618">
        <v>8.9600000000000009</v>
      </c>
      <c r="H3618" t="s">
        <v>1183</v>
      </c>
    </row>
    <row r="3619" spans="1:8" x14ac:dyDescent="0.25">
      <c r="A3619">
        <v>7457</v>
      </c>
      <c r="B3619" t="s">
        <v>71</v>
      </c>
      <c r="C3619">
        <v>240</v>
      </c>
      <c r="D3619" s="404">
        <v>45012</v>
      </c>
      <c r="E3619" t="s">
        <v>3453</v>
      </c>
      <c r="F3619">
        <v>8.9600000000000009</v>
      </c>
      <c r="H3619" t="s">
        <v>1183</v>
      </c>
    </row>
    <row r="3620" spans="1:8" x14ac:dyDescent="0.25">
      <c r="A3620">
        <v>7457</v>
      </c>
      <c r="B3620" t="s">
        <v>71</v>
      </c>
      <c r="C3620">
        <v>240</v>
      </c>
      <c r="D3620" s="404">
        <v>45035</v>
      </c>
      <c r="E3620" t="s">
        <v>3453</v>
      </c>
      <c r="F3620">
        <v>8.9600000000000009</v>
      </c>
      <c r="H3620" t="s">
        <v>1183</v>
      </c>
    </row>
    <row r="3621" spans="1:8" x14ac:dyDescent="0.25">
      <c r="A3621">
        <v>7457</v>
      </c>
      <c r="B3621" t="s">
        <v>71</v>
      </c>
      <c r="C3621">
        <v>240</v>
      </c>
      <c r="D3621" s="404">
        <v>45047</v>
      </c>
      <c r="E3621" t="s">
        <v>3453</v>
      </c>
      <c r="F3621">
        <v>8.9600000000000009</v>
      </c>
      <c r="H3621" t="s">
        <v>1183</v>
      </c>
    </row>
    <row r="3622" spans="1:8" x14ac:dyDescent="0.25">
      <c r="A3622">
        <v>7457</v>
      </c>
      <c r="B3622" t="s">
        <v>71</v>
      </c>
      <c r="C3622">
        <v>240</v>
      </c>
      <c r="D3622" s="404">
        <v>45047</v>
      </c>
      <c r="E3622" t="s">
        <v>3453</v>
      </c>
      <c r="F3622">
        <v>8.9600000000000009</v>
      </c>
      <c r="H3622" t="s">
        <v>1183</v>
      </c>
    </row>
    <row r="3623" spans="1:8" x14ac:dyDescent="0.25">
      <c r="A3623">
        <v>7457</v>
      </c>
      <c r="B3623" t="s">
        <v>71</v>
      </c>
      <c r="C3623">
        <v>240</v>
      </c>
      <c r="D3623" s="404">
        <v>45083</v>
      </c>
      <c r="E3623" t="s">
        <v>3453</v>
      </c>
      <c r="F3623">
        <v>8.9600000000000009</v>
      </c>
      <c r="H3623" t="s">
        <v>1183</v>
      </c>
    </row>
    <row r="3624" spans="1:8" x14ac:dyDescent="0.25">
      <c r="A3624">
        <v>7457</v>
      </c>
      <c r="B3624" t="s">
        <v>71</v>
      </c>
      <c r="C3624">
        <v>240</v>
      </c>
      <c r="D3624" s="404">
        <v>45084</v>
      </c>
      <c r="E3624" t="s">
        <v>3453</v>
      </c>
      <c r="F3624">
        <v>8.9600000000000009</v>
      </c>
      <c r="H3624" t="s">
        <v>1183</v>
      </c>
    </row>
    <row r="3625" spans="1:8" x14ac:dyDescent="0.25">
      <c r="A3625">
        <v>7457</v>
      </c>
      <c r="B3625" t="s">
        <v>71</v>
      </c>
      <c r="C3625">
        <v>240</v>
      </c>
      <c r="D3625" s="404">
        <v>45090</v>
      </c>
      <c r="E3625" t="s">
        <v>3453</v>
      </c>
      <c r="F3625">
        <v>8.9600000000000009</v>
      </c>
      <c r="H3625" t="s">
        <v>1183</v>
      </c>
    </row>
    <row r="3626" spans="1:8" x14ac:dyDescent="0.25">
      <c r="A3626">
        <v>7457</v>
      </c>
      <c r="B3626" t="s">
        <v>71</v>
      </c>
      <c r="C3626">
        <v>240</v>
      </c>
      <c r="D3626" s="404">
        <v>45106</v>
      </c>
      <c r="E3626" t="s">
        <v>3453</v>
      </c>
      <c r="F3626">
        <v>8.9600000000000009</v>
      </c>
      <c r="H3626" t="s">
        <v>1183</v>
      </c>
    </row>
    <row r="3627" spans="1:8" x14ac:dyDescent="0.25">
      <c r="A3627">
        <v>7457</v>
      </c>
      <c r="B3627" t="s">
        <v>71</v>
      </c>
      <c r="C3627">
        <v>240</v>
      </c>
      <c r="D3627" s="404">
        <v>45110</v>
      </c>
      <c r="E3627" t="s">
        <v>3453</v>
      </c>
      <c r="F3627">
        <v>8.9600000000000009</v>
      </c>
      <c r="H3627" t="s">
        <v>1183</v>
      </c>
    </row>
    <row r="3628" spans="1:8" x14ac:dyDescent="0.25">
      <c r="A3628">
        <v>7457</v>
      </c>
      <c r="B3628" t="s">
        <v>71</v>
      </c>
      <c r="C3628">
        <v>240</v>
      </c>
      <c r="D3628" s="404">
        <v>45111</v>
      </c>
      <c r="E3628" t="s">
        <v>3453</v>
      </c>
      <c r="F3628">
        <v>8.9600000000000009</v>
      </c>
      <c r="H3628" t="s">
        <v>1183</v>
      </c>
    </row>
    <row r="3629" spans="1:8" x14ac:dyDescent="0.25">
      <c r="A3629">
        <v>7457</v>
      </c>
      <c r="B3629" t="s">
        <v>71</v>
      </c>
      <c r="C3629">
        <v>240</v>
      </c>
      <c r="D3629" s="404">
        <v>45126</v>
      </c>
      <c r="E3629" t="s">
        <v>3453</v>
      </c>
      <c r="F3629">
        <v>8.9600000000000009</v>
      </c>
      <c r="H3629" t="s">
        <v>1183</v>
      </c>
    </row>
    <row r="3630" spans="1:8" x14ac:dyDescent="0.25">
      <c r="A3630">
        <v>7457</v>
      </c>
      <c r="B3630" t="s">
        <v>71</v>
      </c>
      <c r="C3630">
        <v>240</v>
      </c>
      <c r="D3630" s="404">
        <v>45134</v>
      </c>
      <c r="E3630" t="s">
        <v>3453</v>
      </c>
      <c r="F3630">
        <v>8.9600000000000009</v>
      </c>
      <c r="H3630" t="s">
        <v>1183</v>
      </c>
    </row>
    <row r="3631" spans="1:8" x14ac:dyDescent="0.25">
      <c r="A3631">
        <v>7457</v>
      </c>
      <c r="B3631" t="s">
        <v>71</v>
      </c>
      <c r="C3631">
        <v>240</v>
      </c>
      <c r="D3631" s="404">
        <v>45138</v>
      </c>
      <c r="E3631" t="s">
        <v>3453</v>
      </c>
      <c r="F3631">
        <v>8.9600000000000009</v>
      </c>
      <c r="H3631" t="s">
        <v>1183</v>
      </c>
    </row>
    <row r="3632" spans="1:8" x14ac:dyDescent="0.25">
      <c r="A3632">
        <v>7457</v>
      </c>
      <c r="B3632" t="s">
        <v>71</v>
      </c>
      <c r="C3632">
        <v>240</v>
      </c>
      <c r="D3632" s="404">
        <v>45146</v>
      </c>
      <c r="E3632" t="s">
        <v>3453</v>
      </c>
      <c r="F3632">
        <v>8.9600000000000009</v>
      </c>
      <c r="H3632" t="s">
        <v>1183</v>
      </c>
    </row>
    <row r="3633" spans="1:8" x14ac:dyDescent="0.25">
      <c r="A3633">
        <v>7457</v>
      </c>
      <c r="B3633" t="s">
        <v>71</v>
      </c>
      <c r="C3633">
        <v>240</v>
      </c>
      <c r="D3633" s="404">
        <v>45162</v>
      </c>
      <c r="E3633" t="s">
        <v>3453</v>
      </c>
      <c r="F3633">
        <v>8.9600000000000009</v>
      </c>
      <c r="H3633" t="s">
        <v>1183</v>
      </c>
    </row>
    <row r="3634" spans="1:8" x14ac:dyDescent="0.25">
      <c r="A3634">
        <v>7457</v>
      </c>
      <c r="B3634" t="s">
        <v>71</v>
      </c>
      <c r="C3634">
        <v>240</v>
      </c>
      <c r="D3634" s="404">
        <v>44999</v>
      </c>
      <c r="E3634" t="s">
        <v>3454</v>
      </c>
      <c r="F3634">
        <v>9.24</v>
      </c>
      <c r="H3634" t="s">
        <v>1183</v>
      </c>
    </row>
    <row r="3635" spans="1:8" x14ac:dyDescent="0.25">
      <c r="A3635">
        <v>7457</v>
      </c>
      <c r="B3635" t="s">
        <v>71</v>
      </c>
      <c r="C3635">
        <v>240</v>
      </c>
      <c r="D3635" s="404">
        <v>45006</v>
      </c>
      <c r="E3635" t="s">
        <v>3454</v>
      </c>
      <c r="F3635">
        <v>9.24</v>
      </c>
      <c r="H3635" t="s">
        <v>1183</v>
      </c>
    </row>
    <row r="3636" spans="1:8" x14ac:dyDescent="0.25">
      <c r="A3636">
        <v>7457</v>
      </c>
      <c r="B3636" t="s">
        <v>71</v>
      </c>
      <c r="C3636">
        <v>240</v>
      </c>
      <c r="D3636" s="404">
        <v>45008</v>
      </c>
      <c r="E3636" t="s">
        <v>3454</v>
      </c>
      <c r="F3636">
        <v>9.24</v>
      </c>
      <c r="H3636" t="s">
        <v>1183</v>
      </c>
    </row>
    <row r="3637" spans="1:8" x14ac:dyDescent="0.25">
      <c r="A3637">
        <v>7457</v>
      </c>
      <c r="B3637" t="s">
        <v>71</v>
      </c>
      <c r="C3637">
        <v>240</v>
      </c>
      <c r="D3637" s="404">
        <v>45015</v>
      </c>
      <c r="E3637" t="s">
        <v>3454</v>
      </c>
      <c r="F3637">
        <v>9.24</v>
      </c>
      <c r="H3637" t="s">
        <v>1183</v>
      </c>
    </row>
    <row r="3638" spans="1:8" x14ac:dyDescent="0.25">
      <c r="A3638">
        <v>7457</v>
      </c>
      <c r="B3638" t="s">
        <v>71</v>
      </c>
      <c r="C3638">
        <v>240</v>
      </c>
      <c r="D3638" s="404">
        <v>45140</v>
      </c>
      <c r="E3638" t="s">
        <v>3454</v>
      </c>
      <c r="F3638">
        <v>9.24</v>
      </c>
      <c r="H3638" t="s">
        <v>1183</v>
      </c>
    </row>
    <row r="3639" spans="1:8" x14ac:dyDescent="0.25">
      <c r="A3639">
        <v>7457</v>
      </c>
      <c r="B3639" t="s">
        <v>71</v>
      </c>
      <c r="C3639">
        <v>240</v>
      </c>
      <c r="D3639" s="404">
        <v>45141</v>
      </c>
      <c r="E3639" t="s">
        <v>3454</v>
      </c>
      <c r="F3639">
        <v>9.24</v>
      </c>
      <c r="H3639" t="s">
        <v>1183</v>
      </c>
    </row>
    <row r="3640" spans="1:8" x14ac:dyDescent="0.25">
      <c r="A3640">
        <v>7457</v>
      </c>
      <c r="B3640" t="s">
        <v>71</v>
      </c>
      <c r="C3640">
        <v>240</v>
      </c>
      <c r="D3640" s="404">
        <v>45167</v>
      </c>
      <c r="E3640" t="s">
        <v>3454</v>
      </c>
      <c r="F3640">
        <v>9.24</v>
      </c>
      <c r="H3640" t="s">
        <v>1183</v>
      </c>
    </row>
    <row r="3641" spans="1:8" x14ac:dyDescent="0.25">
      <c r="A3641">
        <v>7457</v>
      </c>
      <c r="B3641" t="s">
        <v>71</v>
      </c>
      <c r="C3641">
        <v>240</v>
      </c>
      <c r="D3641" s="404">
        <v>45168</v>
      </c>
      <c r="E3641" t="s">
        <v>3454</v>
      </c>
      <c r="F3641">
        <v>9.24</v>
      </c>
      <c r="H3641" t="s">
        <v>1183</v>
      </c>
    </row>
    <row r="3642" spans="1:8" x14ac:dyDescent="0.25">
      <c r="A3642">
        <v>7457</v>
      </c>
      <c r="B3642" t="s">
        <v>71</v>
      </c>
      <c r="C3642">
        <v>240</v>
      </c>
      <c r="D3642" s="404">
        <v>45169</v>
      </c>
      <c r="E3642" t="s">
        <v>3454</v>
      </c>
      <c r="F3642">
        <v>9.24</v>
      </c>
      <c r="H3642" t="s">
        <v>1183</v>
      </c>
    </row>
    <row r="3643" spans="1:8" x14ac:dyDescent="0.25">
      <c r="A3643">
        <v>7457</v>
      </c>
      <c r="B3643" t="s">
        <v>71</v>
      </c>
      <c r="C3643">
        <v>240</v>
      </c>
      <c r="D3643" s="404">
        <v>45006</v>
      </c>
      <c r="E3643" t="s">
        <v>3455</v>
      </c>
      <c r="F3643">
        <v>9.8000000000000007</v>
      </c>
      <c r="H3643" t="s">
        <v>1183</v>
      </c>
    </row>
    <row r="3644" spans="1:8" x14ac:dyDescent="0.25">
      <c r="A3644">
        <v>7457</v>
      </c>
      <c r="B3644" t="s">
        <v>71</v>
      </c>
      <c r="C3644">
        <v>240</v>
      </c>
      <c r="D3644" s="404">
        <v>45021</v>
      </c>
      <c r="E3644" t="s">
        <v>3455</v>
      </c>
      <c r="F3644">
        <v>9.8000000000000007</v>
      </c>
      <c r="H3644" t="s">
        <v>1183</v>
      </c>
    </row>
    <row r="3645" spans="1:8" x14ac:dyDescent="0.25">
      <c r="A3645">
        <v>7457</v>
      </c>
      <c r="B3645" t="s">
        <v>71</v>
      </c>
      <c r="C3645">
        <v>240</v>
      </c>
      <c r="D3645" s="404">
        <v>45056</v>
      </c>
      <c r="E3645" t="s">
        <v>3455</v>
      </c>
      <c r="F3645">
        <v>9.8000000000000007</v>
      </c>
      <c r="H3645" t="s">
        <v>1183</v>
      </c>
    </row>
    <row r="3646" spans="1:8" x14ac:dyDescent="0.25">
      <c r="A3646">
        <v>7457</v>
      </c>
      <c r="B3646" t="s">
        <v>71</v>
      </c>
      <c r="C3646">
        <v>240</v>
      </c>
      <c r="D3646" s="404">
        <v>45111</v>
      </c>
      <c r="E3646" t="s">
        <v>3455</v>
      </c>
      <c r="F3646">
        <v>9.8000000000000007</v>
      </c>
      <c r="H3646" t="s">
        <v>1183</v>
      </c>
    </row>
    <row r="3647" spans="1:8" x14ac:dyDescent="0.25">
      <c r="A3647">
        <v>7457</v>
      </c>
      <c r="B3647" t="s">
        <v>71</v>
      </c>
      <c r="C3647">
        <v>240</v>
      </c>
      <c r="D3647" s="404">
        <v>45127</v>
      </c>
      <c r="E3647" t="s">
        <v>3455</v>
      </c>
      <c r="F3647">
        <v>9.8000000000000007</v>
      </c>
      <c r="H3647" t="s">
        <v>1183</v>
      </c>
    </row>
    <row r="3648" spans="1:8" x14ac:dyDescent="0.25">
      <c r="A3648">
        <v>7457</v>
      </c>
      <c r="B3648" t="s">
        <v>71</v>
      </c>
      <c r="C3648">
        <v>240</v>
      </c>
      <c r="D3648" s="404">
        <v>45145</v>
      </c>
      <c r="E3648" t="s">
        <v>3455</v>
      </c>
      <c r="F3648">
        <v>9.8000000000000007</v>
      </c>
      <c r="H3648" t="s">
        <v>1183</v>
      </c>
    </row>
    <row r="3649" spans="1:8" x14ac:dyDescent="0.25">
      <c r="A3649">
        <v>7457</v>
      </c>
      <c r="B3649" t="s">
        <v>71</v>
      </c>
      <c r="C3649">
        <v>240</v>
      </c>
      <c r="D3649" s="404">
        <v>45154</v>
      </c>
      <c r="E3649" t="s">
        <v>3455</v>
      </c>
      <c r="F3649">
        <v>9.8000000000000007</v>
      </c>
      <c r="H3649" t="s">
        <v>1183</v>
      </c>
    </row>
    <row r="3650" spans="1:8" x14ac:dyDescent="0.25">
      <c r="A3650">
        <v>7457</v>
      </c>
      <c r="B3650" t="s">
        <v>71</v>
      </c>
      <c r="C3650">
        <v>240</v>
      </c>
      <c r="D3650" s="404">
        <v>45168</v>
      </c>
      <c r="E3650" t="s">
        <v>3455</v>
      </c>
      <c r="F3650">
        <v>9.8000000000000007</v>
      </c>
      <c r="H3650" t="s">
        <v>1183</v>
      </c>
    </row>
    <row r="3651" spans="1:8" x14ac:dyDescent="0.25">
      <c r="A3651">
        <v>7457</v>
      </c>
      <c r="B3651" t="s">
        <v>71</v>
      </c>
      <c r="C3651">
        <v>240</v>
      </c>
      <c r="D3651" s="404">
        <v>45169</v>
      </c>
      <c r="E3651" t="s">
        <v>3455</v>
      </c>
      <c r="F3651">
        <v>9.8000000000000007</v>
      </c>
      <c r="H3651" t="s">
        <v>1183</v>
      </c>
    </row>
    <row r="3652" spans="1:8" x14ac:dyDescent="0.25">
      <c r="A3652">
        <v>7457</v>
      </c>
      <c r="B3652" t="s">
        <v>71</v>
      </c>
      <c r="C3652">
        <v>240</v>
      </c>
      <c r="D3652" s="404">
        <v>45182</v>
      </c>
      <c r="E3652" t="s">
        <v>3455</v>
      </c>
      <c r="F3652">
        <v>9.8000000000000007</v>
      </c>
      <c r="H3652" t="s">
        <v>1183</v>
      </c>
    </row>
    <row r="3653" spans="1:8" x14ac:dyDescent="0.25">
      <c r="A3653">
        <v>7457</v>
      </c>
      <c r="B3653" t="s">
        <v>71</v>
      </c>
      <c r="C3653">
        <v>240</v>
      </c>
      <c r="D3653" s="404">
        <v>45012</v>
      </c>
      <c r="E3653" t="s">
        <v>3456</v>
      </c>
      <c r="F3653">
        <v>10.36</v>
      </c>
      <c r="H3653" t="s">
        <v>1183</v>
      </c>
    </row>
    <row r="3654" spans="1:8" x14ac:dyDescent="0.25">
      <c r="A3654">
        <v>7457</v>
      </c>
      <c r="B3654" t="s">
        <v>71</v>
      </c>
      <c r="C3654">
        <v>240</v>
      </c>
      <c r="D3654" s="404">
        <v>45024</v>
      </c>
      <c r="E3654" t="s">
        <v>3456</v>
      </c>
      <c r="F3654">
        <v>10.36</v>
      </c>
      <c r="H3654" t="s">
        <v>1183</v>
      </c>
    </row>
    <row r="3655" spans="1:8" x14ac:dyDescent="0.25">
      <c r="A3655">
        <v>7457</v>
      </c>
      <c r="B3655" t="s">
        <v>71</v>
      </c>
      <c r="C3655">
        <v>240</v>
      </c>
      <c r="D3655" s="404">
        <v>45069</v>
      </c>
      <c r="E3655" t="s">
        <v>3456</v>
      </c>
      <c r="F3655">
        <v>10.36</v>
      </c>
      <c r="H3655" t="s">
        <v>1183</v>
      </c>
    </row>
    <row r="3656" spans="1:8" x14ac:dyDescent="0.25">
      <c r="A3656">
        <v>7457</v>
      </c>
      <c r="B3656" t="s">
        <v>71</v>
      </c>
      <c r="C3656">
        <v>240</v>
      </c>
      <c r="D3656" s="404">
        <v>45076</v>
      </c>
      <c r="E3656" t="s">
        <v>3456</v>
      </c>
      <c r="F3656">
        <v>10.36</v>
      </c>
      <c r="H3656" t="s">
        <v>1183</v>
      </c>
    </row>
    <row r="3657" spans="1:8" x14ac:dyDescent="0.25">
      <c r="A3657">
        <v>7457</v>
      </c>
      <c r="B3657" t="s">
        <v>71</v>
      </c>
      <c r="C3657">
        <v>240</v>
      </c>
      <c r="D3657" s="404">
        <v>45131</v>
      </c>
      <c r="E3657" t="s">
        <v>3456</v>
      </c>
      <c r="F3657">
        <v>10.36</v>
      </c>
      <c r="H3657" t="s">
        <v>1183</v>
      </c>
    </row>
    <row r="3658" spans="1:8" x14ac:dyDescent="0.25">
      <c r="A3658">
        <v>7457</v>
      </c>
      <c r="B3658" t="s">
        <v>71</v>
      </c>
      <c r="C3658">
        <v>240</v>
      </c>
      <c r="D3658" s="404">
        <v>45166</v>
      </c>
      <c r="E3658" t="s">
        <v>3456</v>
      </c>
      <c r="F3658">
        <v>10.36</v>
      </c>
      <c r="H3658" t="s">
        <v>1183</v>
      </c>
    </row>
    <row r="3659" spans="1:8" x14ac:dyDescent="0.25">
      <c r="A3659">
        <v>7457</v>
      </c>
      <c r="B3659" t="s">
        <v>71</v>
      </c>
      <c r="C3659">
        <v>240</v>
      </c>
      <c r="D3659" s="404">
        <v>45181</v>
      </c>
      <c r="E3659" t="s">
        <v>3456</v>
      </c>
      <c r="F3659">
        <v>10.36</v>
      </c>
      <c r="H3659" t="s">
        <v>1183</v>
      </c>
    </row>
    <row r="3660" spans="1:8" x14ac:dyDescent="0.25">
      <c r="A3660">
        <v>7457</v>
      </c>
      <c r="B3660" t="s">
        <v>71</v>
      </c>
      <c r="C3660">
        <v>240</v>
      </c>
      <c r="D3660" s="404">
        <v>45182</v>
      </c>
      <c r="E3660" t="s">
        <v>3456</v>
      </c>
      <c r="F3660">
        <v>10.36</v>
      </c>
      <c r="H3660" t="s">
        <v>1183</v>
      </c>
    </row>
    <row r="3661" spans="1:8" x14ac:dyDescent="0.25">
      <c r="A3661">
        <v>7457</v>
      </c>
      <c r="B3661" t="s">
        <v>71</v>
      </c>
      <c r="C3661">
        <v>240</v>
      </c>
      <c r="D3661" s="404">
        <v>45001</v>
      </c>
      <c r="E3661" t="s">
        <v>3457</v>
      </c>
      <c r="F3661">
        <v>10.64</v>
      </c>
      <c r="H3661" t="s">
        <v>1183</v>
      </c>
    </row>
    <row r="3662" spans="1:8" x14ac:dyDescent="0.25">
      <c r="A3662">
        <v>7457</v>
      </c>
      <c r="B3662" t="s">
        <v>71</v>
      </c>
      <c r="C3662">
        <v>240</v>
      </c>
      <c r="D3662" s="404">
        <v>45012</v>
      </c>
      <c r="E3662" t="s">
        <v>3457</v>
      </c>
      <c r="F3662">
        <v>10.64</v>
      </c>
      <c r="H3662" t="s">
        <v>1183</v>
      </c>
    </row>
    <row r="3663" spans="1:8" x14ac:dyDescent="0.25">
      <c r="A3663">
        <v>7457</v>
      </c>
      <c r="B3663" t="s">
        <v>71</v>
      </c>
      <c r="C3663">
        <v>240</v>
      </c>
      <c r="D3663" s="404">
        <v>45068</v>
      </c>
      <c r="E3663" t="s">
        <v>3457</v>
      </c>
      <c r="F3663">
        <v>10.64</v>
      </c>
      <c r="H3663" t="s">
        <v>1183</v>
      </c>
    </row>
    <row r="3664" spans="1:8" x14ac:dyDescent="0.25">
      <c r="A3664">
        <v>7457</v>
      </c>
      <c r="B3664" t="s">
        <v>71</v>
      </c>
      <c r="C3664">
        <v>240</v>
      </c>
      <c r="D3664" s="404">
        <v>45113</v>
      </c>
      <c r="E3664" t="s">
        <v>3457</v>
      </c>
      <c r="F3664">
        <v>10.64</v>
      </c>
      <c r="H3664" t="s">
        <v>1183</v>
      </c>
    </row>
    <row r="3665" spans="1:8" x14ac:dyDescent="0.25">
      <c r="A3665">
        <v>7457</v>
      </c>
      <c r="B3665" t="s">
        <v>71</v>
      </c>
      <c r="C3665">
        <v>240</v>
      </c>
      <c r="D3665" s="404">
        <v>45113</v>
      </c>
      <c r="E3665" t="s">
        <v>3457</v>
      </c>
      <c r="F3665">
        <v>10.64</v>
      </c>
      <c r="H3665" t="s">
        <v>1183</v>
      </c>
    </row>
    <row r="3666" spans="1:8" x14ac:dyDescent="0.25">
      <c r="A3666">
        <v>7457</v>
      </c>
      <c r="B3666" t="s">
        <v>71</v>
      </c>
      <c r="C3666">
        <v>240</v>
      </c>
      <c r="D3666" s="404">
        <v>45117</v>
      </c>
      <c r="E3666" t="s">
        <v>3457</v>
      </c>
      <c r="F3666">
        <v>10.64</v>
      </c>
      <c r="H3666" t="s">
        <v>1183</v>
      </c>
    </row>
    <row r="3667" spans="1:8" x14ac:dyDescent="0.25">
      <c r="A3667">
        <v>7457</v>
      </c>
      <c r="B3667" t="s">
        <v>71</v>
      </c>
      <c r="C3667">
        <v>240</v>
      </c>
      <c r="D3667" s="404">
        <v>45120</v>
      </c>
      <c r="E3667" t="s">
        <v>3457</v>
      </c>
      <c r="F3667">
        <v>10.64</v>
      </c>
      <c r="H3667" t="s">
        <v>1183</v>
      </c>
    </row>
    <row r="3668" spans="1:8" x14ac:dyDescent="0.25">
      <c r="A3668">
        <v>7457</v>
      </c>
      <c r="B3668" t="s">
        <v>71</v>
      </c>
      <c r="C3668">
        <v>240</v>
      </c>
      <c r="D3668" s="404">
        <v>45167</v>
      </c>
      <c r="E3668" t="s">
        <v>3457</v>
      </c>
      <c r="F3668">
        <v>10.64</v>
      </c>
      <c r="H3668" t="s">
        <v>1183</v>
      </c>
    </row>
    <row r="3669" spans="1:8" x14ac:dyDescent="0.25">
      <c r="A3669">
        <v>7457</v>
      </c>
      <c r="B3669" t="s">
        <v>71</v>
      </c>
      <c r="C3669">
        <v>240</v>
      </c>
      <c r="D3669" s="404">
        <v>45181</v>
      </c>
      <c r="E3669" t="s">
        <v>3457</v>
      </c>
      <c r="F3669">
        <v>10.64</v>
      </c>
      <c r="H3669" t="s">
        <v>1183</v>
      </c>
    </row>
    <row r="3670" spans="1:8" x14ac:dyDescent="0.25">
      <c r="A3670">
        <v>7457</v>
      </c>
      <c r="B3670" t="s">
        <v>71</v>
      </c>
      <c r="C3670">
        <v>240</v>
      </c>
      <c r="D3670" s="404">
        <v>45021</v>
      </c>
      <c r="E3670" t="s">
        <v>3458</v>
      </c>
      <c r="F3670">
        <v>11.2</v>
      </c>
      <c r="H3670" t="s">
        <v>1183</v>
      </c>
    </row>
    <row r="3671" spans="1:8" x14ac:dyDescent="0.25">
      <c r="A3671">
        <v>7457</v>
      </c>
      <c r="B3671" t="s">
        <v>71</v>
      </c>
      <c r="C3671">
        <v>240</v>
      </c>
      <c r="D3671" s="404">
        <v>45098</v>
      </c>
      <c r="E3671" t="s">
        <v>3458</v>
      </c>
      <c r="F3671">
        <v>11.2</v>
      </c>
      <c r="H3671" t="s">
        <v>1183</v>
      </c>
    </row>
    <row r="3672" spans="1:8" x14ac:dyDescent="0.25">
      <c r="A3672">
        <v>7457</v>
      </c>
      <c r="B3672" t="s">
        <v>71</v>
      </c>
      <c r="C3672">
        <v>240</v>
      </c>
      <c r="D3672" s="404">
        <v>45166</v>
      </c>
      <c r="E3672" t="s">
        <v>3458</v>
      </c>
      <c r="F3672">
        <v>11.2</v>
      </c>
      <c r="H3672" t="s">
        <v>1183</v>
      </c>
    </row>
    <row r="3673" spans="1:8" x14ac:dyDescent="0.25">
      <c r="A3673">
        <v>7457</v>
      </c>
      <c r="B3673" t="s">
        <v>71</v>
      </c>
      <c r="C3673">
        <v>240</v>
      </c>
      <c r="D3673" s="404">
        <v>45169</v>
      </c>
      <c r="E3673" t="s">
        <v>3458</v>
      </c>
      <c r="F3673">
        <v>11.2</v>
      </c>
      <c r="H3673" t="s">
        <v>1183</v>
      </c>
    </row>
    <row r="3674" spans="1:8" x14ac:dyDescent="0.25">
      <c r="A3674">
        <v>7457</v>
      </c>
      <c r="B3674" t="s">
        <v>71</v>
      </c>
      <c r="C3674">
        <v>240</v>
      </c>
      <c r="D3674" s="404">
        <v>45071</v>
      </c>
      <c r="E3674" t="s">
        <v>3459</v>
      </c>
      <c r="F3674">
        <v>11.76</v>
      </c>
      <c r="H3674" t="s">
        <v>1183</v>
      </c>
    </row>
    <row r="3675" spans="1:8" x14ac:dyDescent="0.25">
      <c r="A3675">
        <v>7457</v>
      </c>
      <c r="B3675" t="s">
        <v>71</v>
      </c>
      <c r="C3675">
        <v>240</v>
      </c>
      <c r="D3675" s="404">
        <v>45077</v>
      </c>
      <c r="E3675" t="s">
        <v>3459</v>
      </c>
      <c r="F3675">
        <v>11.76</v>
      </c>
      <c r="H3675" t="s">
        <v>1183</v>
      </c>
    </row>
    <row r="3676" spans="1:8" x14ac:dyDescent="0.25">
      <c r="A3676">
        <v>7457</v>
      </c>
      <c r="B3676" t="s">
        <v>71</v>
      </c>
      <c r="C3676">
        <v>240</v>
      </c>
      <c r="D3676" s="404">
        <v>44992</v>
      </c>
      <c r="E3676" t="s">
        <v>3460</v>
      </c>
      <c r="F3676">
        <v>12.04</v>
      </c>
      <c r="H3676" t="s">
        <v>1183</v>
      </c>
    </row>
    <row r="3677" spans="1:8" x14ac:dyDescent="0.25">
      <c r="A3677">
        <v>7457</v>
      </c>
      <c r="B3677" t="s">
        <v>71</v>
      </c>
      <c r="C3677">
        <v>240</v>
      </c>
      <c r="D3677" s="404">
        <v>44994</v>
      </c>
      <c r="E3677" t="s">
        <v>3460</v>
      </c>
      <c r="F3677">
        <v>12.04</v>
      </c>
      <c r="H3677" t="s">
        <v>1183</v>
      </c>
    </row>
    <row r="3678" spans="1:8" x14ac:dyDescent="0.25">
      <c r="A3678">
        <v>7457</v>
      </c>
      <c r="B3678" t="s">
        <v>71</v>
      </c>
      <c r="C3678">
        <v>240</v>
      </c>
      <c r="D3678" s="404">
        <v>45027</v>
      </c>
      <c r="E3678" t="s">
        <v>3460</v>
      </c>
      <c r="F3678">
        <v>12.04</v>
      </c>
      <c r="H3678" t="s">
        <v>1183</v>
      </c>
    </row>
    <row r="3679" spans="1:8" x14ac:dyDescent="0.25">
      <c r="A3679">
        <v>7457</v>
      </c>
      <c r="B3679" t="s">
        <v>71</v>
      </c>
      <c r="C3679">
        <v>240</v>
      </c>
      <c r="D3679" s="404">
        <v>45077</v>
      </c>
      <c r="E3679" t="s">
        <v>3460</v>
      </c>
      <c r="F3679">
        <v>12.04</v>
      </c>
      <c r="H3679" t="s">
        <v>1183</v>
      </c>
    </row>
    <row r="3680" spans="1:8" x14ac:dyDescent="0.25">
      <c r="A3680">
        <v>7457</v>
      </c>
      <c r="B3680" t="s">
        <v>71</v>
      </c>
      <c r="C3680">
        <v>240</v>
      </c>
      <c r="D3680" s="404">
        <v>45126</v>
      </c>
      <c r="E3680" t="s">
        <v>3460</v>
      </c>
      <c r="F3680">
        <v>12.04</v>
      </c>
      <c r="H3680" t="s">
        <v>1183</v>
      </c>
    </row>
    <row r="3681" spans="1:8" x14ac:dyDescent="0.25">
      <c r="A3681">
        <v>7457</v>
      </c>
      <c r="B3681" t="s">
        <v>71</v>
      </c>
      <c r="C3681">
        <v>240</v>
      </c>
      <c r="D3681" s="404">
        <v>45138</v>
      </c>
      <c r="E3681" t="s">
        <v>3460</v>
      </c>
      <c r="F3681">
        <v>12.04</v>
      </c>
      <c r="H3681" t="s">
        <v>1183</v>
      </c>
    </row>
    <row r="3682" spans="1:8" x14ac:dyDescent="0.25">
      <c r="A3682">
        <v>7457</v>
      </c>
      <c r="B3682" t="s">
        <v>71</v>
      </c>
      <c r="C3682">
        <v>240</v>
      </c>
      <c r="D3682" s="404">
        <v>44998</v>
      </c>
      <c r="E3682" t="s">
        <v>3461</v>
      </c>
      <c r="F3682">
        <v>12.6</v>
      </c>
      <c r="H3682" t="s">
        <v>1183</v>
      </c>
    </row>
    <row r="3683" spans="1:8" x14ac:dyDescent="0.25">
      <c r="A3683">
        <v>7457</v>
      </c>
      <c r="B3683" t="s">
        <v>71</v>
      </c>
      <c r="C3683">
        <v>240</v>
      </c>
      <c r="D3683" s="404">
        <v>45019</v>
      </c>
      <c r="E3683" t="s">
        <v>3461</v>
      </c>
      <c r="F3683">
        <v>12.6</v>
      </c>
      <c r="H3683" t="s">
        <v>1183</v>
      </c>
    </row>
    <row r="3684" spans="1:8" x14ac:dyDescent="0.25">
      <c r="A3684">
        <v>7457</v>
      </c>
      <c r="B3684" t="s">
        <v>71</v>
      </c>
      <c r="C3684">
        <v>240</v>
      </c>
      <c r="D3684" s="404">
        <v>45076</v>
      </c>
      <c r="E3684" t="s">
        <v>3461</v>
      </c>
      <c r="F3684">
        <v>12.6</v>
      </c>
      <c r="H3684" t="s">
        <v>1183</v>
      </c>
    </row>
    <row r="3685" spans="1:8" x14ac:dyDescent="0.25">
      <c r="A3685">
        <v>7457</v>
      </c>
      <c r="B3685" t="s">
        <v>71</v>
      </c>
      <c r="C3685">
        <v>240</v>
      </c>
      <c r="D3685" s="404">
        <v>45097</v>
      </c>
      <c r="E3685" t="s">
        <v>3461</v>
      </c>
      <c r="F3685">
        <v>12.6</v>
      </c>
      <c r="H3685" t="s">
        <v>1183</v>
      </c>
    </row>
    <row r="3686" spans="1:8" x14ac:dyDescent="0.25">
      <c r="A3686">
        <v>7457</v>
      </c>
      <c r="B3686" t="s">
        <v>71</v>
      </c>
      <c r="C3686">
        <v>240</v>
      </c>
      <c r="D3686" s="404">
        <v>45120</v>
      </c>
      <c r="E3686" t="s">
        <v>3461</v>
      </c>
      <c r="F3686">
        <v>12.6</v>
      </c>
      <c r="H3686" t="s">
        <v>1183</v>
      </c>
    </row>
    <row r="3687" spans="1:8" x14ac:dyDescent="0.25">
      <c r="A3687">
        <v>7457</v>
      </c>
      <c r="B3687" t="s">
        <v>71</v>
      </c>
      <c r="C3687">
        <v>240</v>
      </c>
      <c r="D3687" s="404">
        <v>45138</v>
      </c>
      <c r="E3687" t="s">
        <v>3461</v>
      </c>
      <c r="F3687">
        <v>12.6</v>
      </c>
      <c r="H3687" t="s">
        <v>1183</v>
      </c>
    </row>
    <row r="3688" spans="1:8" x14ac:dyDescent="0.25">
      <c r="A3688">
        <v>7457</v>
      </c>
      <c r="B3688" t="s">
        <v>71</v>
      </c>
      <c r="C3688">
        <v>240</v>
      </c>
      <c r="D3688" s="404">
        <v>45181</v>
      </c>
      <c r="E3688" t="s">
        <v>3461</v>
      </c>
      <c r="F3688">
        <v>12.6</v>
      </c>
      <c r="H3688" t="s">
        <v>1183</v>
      </c>
    </row>
    <row r="3689" spans="1:8" x14ac:dyDescent="0.25">
      <c r="A3689">
        <v>7457</v>
      </c>
      <c r="B3689" t="s">
        <v>71</v>
      </c>
      <c r="C3689">
        <v>240</v>
      </c>
      <c r="D3689" s="404">
        <v>45007</v>
      </c>
      <c r="E3689" t="s">
        <v>3462</v>
      </c>
      <c r="F3689">
        <v>13.16</v>
      </c>
      <c r="H3689" t="s">
        <v>1183</v>
      </c>
    </row>
    <row r="3690" spans="1:8" x14ac:dyDescent="0.25">
      <c r="A3690">
        <v>7457</v>
      </c>
      <c r="B3690" t="s">
        <v>71</v>
      </c>
      <c r="C3690">
        <v>240</v>
      </c>
      <c r="D3690" s="404">
        <v>45021</v>
      </c>
      <c r="E3690" t="s">
        <v>3462</v>
      </c>
      <c r="F3690">
        <v>13.16</v>
      </c>
      <c r="H3690" t="s">
        <v>1183</v>
      </c>
    </row>
    <row r="3691" spans="1:8" x14ac:dyDescent="0.25">
      <c r="A3691">
        <v>7457</v>
      </c>
      <c r="B3691" t="s">
        <v>71</v>
      </c>
      <c r="C3691">
        <v>240</v>
      </c>
      <c r="D3691" s="404">
        <v>45021</v>
      </c>
      <c r="E3691" t="s">
        <v>3462</v>
      </c>
      <c r="F3691">
        <v>13.16</v>
      </c>
      <c r="H3691" t="s">
        <v>1183</v>
      </c>
    </row>
    <row r="3692" spans="1:8" x14ac:dyDescent="0.25">
      <c r="A3692">
        <v>7457</v>
      </c>
      <c r="B3692" t="s">
        <v>71</v>
      </c>
      <c r="C3692">
        <v>240</v>
      </c>
      <c r="D3692" s="404">
        <v>45056</v>
      </c>
      <c r="E3692" t="s">
        <v>3462</v>
      </c>
      <c r="F3692">
        <v>13.16</v>
      </c>
      <c r="H3692" t="s">
        <v>1183</v>
      </c>
    </row>
    <row r="3693" spans="1:8" x14ac:dyDescent="0.25">
      <c r="A3693">
        <v>7457</v>
      </c>
      <c r="B3693" t="s">
        <v>71</v>
      </c>
      <c r="C3693">
        <v>240</v>
      </c>
      <c r="D3693" s="404">
        <v>45083</v>
      </c>
      <c r="E3693" t="s">
        <v>3462</v>
      </c>
      <c r="F3693">
        <v>13.16</v>
      </c>
      <c r="H3693" t="s">
        <v>1183</v>
      </c>
    </row>
    <row r="3694" spans="1:8" x14ac:dyDescent="0.25">
      <c r="A3694">
        <v>7457</v>
      </c>
      <c r="B3694" t="s">
        <v>71</v>
      </c>
      <c r="C3694">
        <v>240</v>
      </c>
      <c r="D3694" s="404">
        <v>45096</v>
      </c>
      <c r="E3694" t="s">
        <v>3462</v>
      </c>
      <c r="F3694">
        <v>13.16</v>
      </c>
      <c r="H3694" t="s">
        <v>1183</v>
      </c>
    </row>
    <row r="3695" spans="1:8" x14ac:dyDescent="0.25">
      <c r="A3695">
        <v>7457</v>
      </c>
      <c r="B3695" t="s">
        <v>71</v>
      </c>
      <c r="C3695">
        <v>240</v>
      </c>
      <c r="D3695" s="404">
        <v>45120</v>
      </c>
      <c r="E3695" t="s">
        <v>3462</v>
      </c>
      <c r="F3695">
        <v>13.16</v>
      </c>
      <c r="H3695" t="s">
        <v>1183</v>
      </c>
    </row>
    <row r="3696" spans="1:8" x14ac:dyDescent="0.25">
      <c r="A3696">
        <v>7457</v>
      </c>
      <c r="B3696" t="s">
        <v>71</v>
      </c>
      <c r="C3696">
        <v>240</v>
      </c>
      <c r="D3696" s="404">
        <v>45169</v>
      </c>
      <c r="E3696" t="s">
        <v>3462</v>
      </c>
      <c r="F3696">
        <v>13.16</v>
      </c>
      <c r="H3696" t="s">
        <v>1183</v>
      </c>
    </row>
    <row r="3697" spans="1:8" x14ac:dyDescent="0.25">
      <c r="A3697">
        <v>7457</v>
      </c>
      <c r="B3697" t="s">
        <v>71</v>
      </c>
      <c r="C3697">
        <v>240</v>
      </c>
      <c r="D3697" s="404">
        <v>45005</v>
      </c>
      <c r="E3697" t="s">
        <v>3463</v>
      </c>
      <c r="F3697">
        <v>13.44</v>
      </c>
      <c r="H3697" t="s">
        <v>1183</v>
      </c>
    </row>
    <row r="3698" spans="1:8" x14ac:dyDescent="0.25">
      <c r="A3698">
        <v>7457</v>
      </c>
      <c r="B3698" t="s">
        <v>71</v>
      </c>
      <c r="C3698">
        <v>240</v>
      </c>
      <c r="D3698" s="404">
        <v>45040</v>
      </c>
      <c r="E3698" t="s">
        <v>3463</v>
      </c>
      <c r="F3698">
        <v>13.44</v>
      </c>
      <c r="H3698" t="s">
        <v>1183</v>
      </c>
    </row>
    <row r="3699" spans="1:8" x14ac:dyDescent="0.25">
      <c r="A3699">
        <v>7457</v>
      </c>
      <c r="B3699" t="s">
        <v>71</v>
      </c>
      <c r="C3699">
        <v>240</v>
      </c>
      <c r="D3699" s="404">
        <v>45092</v>
      </c>
      <c r="E3699" t="s">
        <v>3463</v>
      </c>
      <c r="F3699">
        <v>13.44</v>
      </c>
      <c r="H3699" t="s">
        <v>1183</v>
      </c>
    </row>
    <row r="3700" spans="1:8" x14ac:dyDescent="0.25">
      <c r="A3700">
        <v>7457</v>
      </c>
      <c r="B3700" t="s">
        <v>71</v>
      </c>
      <c r="C3700">
        <v>240</v>
      </c>
      <c r="D3700" s="404">
        <v>45187</v>
      </c>
      <c r="E3700" t="s">
        <v>3463</v>
      </c>
      <c r="F3700">
        <v>13.44</v>
      </c>
      <c r="H3700" t="s">
        <v>1183</v>
      </c>
    </row>
    <row r="3701" spans="1:8" x14ac:dyDescent="0.25">
      <c r="A3701">
        <v>7457</v>
      </c>
      <c r="B3701" t="s">
        <v>71</v>
      </c>
      <c r="C3701">
        <v>240</v>
      </c>
      <c r="D3701" s="404">
        <v>44994</v>
      </c>
      <c r="E3701" t="s">
        <v>3464</v>
      </c>
      <c r="F3701">
        <v>14</v>
      </c>
      <c r="H3701" t="s">
        <v>1183</v>
      </c>
    </row>
    <row r="3702" spans="1:8" x14ac:dyDescent="0.25">
      <c r="A3702">
        <v>7457</v>
      </c>
      <c r="B3702" t="s">
        <v>71</v>
      </c>
      <c r="C3702">
        <v>240</v>
      </c>
      <c r="D3702" s="404">
        <v>45071</v>
      </c>
      <c r="E3702" t="s">
        <v>3464</v>
      </c>
      <c r="F3702">
        <v>14</v>
      </c>
      <c r="H3702" t="s">
        <v>1183</v>
      </c>
    </row>
    <row r="3703" spans="1:8" x14ac:dyDescent="0.25">
      <c r="A3703">
        <v>7457</v>
      </c>
      <c r="B3703" t="s">
        <v>71</v>
      </c>
      <c r="C3703">
        <v>240</v>
      </c>
      <c r="D3703" s="404">
        <v>45076</v>
      </c>
      <c r="E3703" t="s">
        <v>3464</v>
      </c>
      <c r="F3703">
        <v>14</v>
      </c>
      <c r="H3703" t="s">
        <v>1183</v>
      </c>
    </row>
    <row r="3704" spans="1:8" x14ac:dyDescent="0.25">
      <c r="A3704">
        <v>7457</v>
      </c>
      <c r="B3704" t="s">
        <v>71</v>
      </c>
      <c r="C3704">
        <v>240</v>
      </c>
      <c r="D3704" s="404">
        <v>45085</v>
      </c>
      <c r="E3704" t="s">
        <v>3464</v>
      </c>
      <c r="F3704">
        <v>14</v>
      </c>
      <c r="H3704" t="s">
        <v>1183</v>
      </c>
    </row>
    <row r="3705" spans="1:8" x14ac:dyDescent="0.25">
      <c r="A3705">
        <v>7457</v>
      </c>
      <c r="B3705" t="s">
        <v>71</v>
      </c>
      <c r="C3705">
        <v>240</v>
      </c>
      <c r="D3705" s="404">
        <v>45118</v>
      </c>
      <c r="E3705" t="s">
        <v>3464</v>
      </c>
      <c r="F3705">
        <v>14</v>
      </c>
      <c r="H3705" t="s">
        <v>1183</v>
      </c>
    </row>
    <row r="3706" spans="1:8" x14ac:dyDescent="0.25">
      <c r="A3706">
        <v>7457</v>
      </c>
      <c r="B3706" t="s">
        <v>71</v>
      </c>
      <c r="C3706">
        <v>240</v>
      </c>
      <c r="D3706" s="404">
        <v>45126</v>
      </c>
      <c r="E3706" t="s">
        <v>3464</v>
      </c>
      <c r="F3706">
        <v>14</v>
      </c>
      <c r="H3706" t="s">
        <v>1183</v>
      </c>
    </row>
    <row r="3707" spans="1:8" x14ac:dyDescent="0.25">
      <c r="A3707">
        <v>7457</v>
      </c>
      <c r="B3707" t="s">
        <v>71</v>
      </c>
      <c r="C3707">
        <v>240</v>
      </c>
      <c r="D3707" s="404">
        <v>45166</v>
      </c>
      <c r="E3707" t="s">
        <v>3464</v>
      </c>
      <c r="F3707">
        <v>14</v>
      </c>
      <c r="H3707" t="s">
        <v>1183</v>
      </c>
    </row>
    <row r="3708" spans="1:8" x14ac:dyDescent="0.25">
      <c r="A3708">
        <v>7457</v>
      </c>
      <c r="B3708" t="s">
        <v>71</v>
      </c>
      <c r="C3708">
        <v>240</v>
      </c>
      <c r="D3708" s="404">
        <v>45000</v>
      </c>
      <c r="E3708" t="s">
        <v>3465</v>
      </c>
      <c r="F3708">
        <v>14.56</v>
      </c>
      <c r="H3708" t="s">
        <v>1183</v>
      </c>
    </row>
    <row r="3709" spans="1:8" x14ac:dyDescent="0.25">
      <c r="A3709">
        <v>7457</v>
      </c>
      <c r="B3709" t="s">
        <v>71</v>
      </c>
      <c r="C3709">
        <v>240</v>
      </c>
      <c r="D3709" s="404">
        <v>45105</v>
      </c>
      <c r="E3709" t="s">
        <v>3465</v>
      </c>
      <c r="F3709">
        <v>14.56</v>
      </c>
      <c r="H3709" t="s">
        <v>1183</v>
      </c>
    </row>
    <row r="3710" spans="1:8" x14ac:dyDescent="0.25">
      <c r="A3710">
        <v>7457</v>
      </c>
      <c r="B3710" t="s">
        <v>71</v>
      </c>
      <c r="C3710">
        <v>240</v>
      </c>
      <c r="D3710" s="404">
        <v>45105</v>
      </c>
      <c r="E3710" t="s">
        <v>3465</v>
      </c>
      <c r="F3710">
        <v>14.56</v>
      </c>
      <c r="H3710" t="s">
        <v>1183</v>
      </c>
    </row>
    <row r="3711" spans="1:8" x14ac:dyDescent="0.25">
      <c r="A3711">
        <v>7457</v>
      </c>
      <c r="B3711" t="s">
        <v>71</v>
      </c>
      <c r="C3711">
        <v>240</v>
      </c>
      <c r="D3711" s="404">
        <v>45134</v>
      </c>
      <c r="E3711" t="s">
        <v>3465</v>
      </c>
      <c r="F3711">
        <v>14.56</v>
      </c>
      <c r="H3711" t="s">
        <v>1183</v>
      </c>
    </row>
    <row r="3712" spans="1:8" x14ac:dyDescent="0.25">
      <c r="A3712">
        <v>7457</v>
      </c>
      <c r="B3712" t="s">
        <v>71</v>
      </c>
      <c r="C3712">
        <v>240</v>
      </c>
      <c r="D3712" s="404">
        <v>45166</v>
      </c>
      <c r="E3712" t="s">
        <v>3465</v>
      </c>
      <c r="F3712">
        <v>14.56</v>
      </c>
      <c r="H3712" t="s">
        <v>1183</v>
      </c>
    </row>
    <row r="3713" spans="1:8" x14ac:dyDescent="0.25">
      <c r="A3713">
        <v>7457</v>
      </c>
      <c r="B3713" t="s">
        <v>71</v>
      </c>
      <c r="C3713">
        <v>240</v>
      </c>
      <c r="D3713" s="404">
        <v>45042</v>
      </c>
      <c r="E3713" t="s">
        <v>3466</v>
      </c>
      <c r="F3713">
        <v>14.84</v>
      </c>
      <c r="H3713" t="s">
        <v>1183</v>
      </c>
    </row>
    <row r="3714" spans="1:8" x14ac:dyDescent="0.25">
      <c r="A3714">
        <v>7457</v>
      </c>
      <c r="B3714" t="s">
        <v>71</v>
      </c>
      <c r="C3714">
        <v>240</v>
      </c>
      <c r="D3714" s="404">
        <v>45052</v>
      </c>
      <c r="E3714" t="s">
        <v>3466</v>
      </c>
      <c r="F3714">
        <v>14.84</v>
      </c>
      <c r="H3714" t="s">
        <v>1183</v>
      </c>
    </row>
    <row r="3715" spans="1:8" x14ac:dyDescent="0.25">
      <c r="A3715">
        <v>7457</v>
      </c>
      <c r="B3715" t="s">
        <v>71</v>
      </c>
      <c r="C3715">
        <v>240</v>
      </c>
      <c r="D3715" s="404">
        <v>45089</v>
      </c>
      <c r="E3715" t="s">
        <v>3466</v>
      </c>
      <c r="F3715">
        <v>14.84</v>
      </c>
      <c r="H3715" t="s">
        <v>1183</v>
      </c>
    </row>
    <row r="3716" spans="1:8" x14ac:dyDescent="0.25">
      <c r="A3716">
        <v>7457</v>
      </c>
      <c r="B3716" t="s">
        <v>71</v>
      </c>
      <c r="C3716">
        <v>240</v>
      </c>
      <c r="D3716" s="404">
        <v>45153</v>
      </c>
      <c r="E3716" t="s">
        <v>3466</v>
      </c>
      <c r="F3716">
        <v>14.84</v>
      </c>
      <c r="H3716" t="s">
        <v>1183</v>
      </c>
    </row>
    <row r="3717" spans="1:8" x14ac:dyDescent="0.25">
      <c r="A3717">
        <v>7457</v>
      </c>
      <c r="B3717" t="s">
        <v>71</v>
      </c>
      <c r="C3717">
        <v>240</v>
      </c>
      <c r="D3717" s="404">
        <v>45189</v>
      </c>
      <c r="E3717" t="s">
        <v>3466</v>
      </c>
      <c r="F3717">
        <v>14.84</v>
      </c>
      <c r="H3717" t="s">
        <v>1183</v>
      </c>
    </row>
    <row r="3718" spans="1:8" x14ac:dyDescent="0.25">
      <c r="A3718">
        <v>7457</v>
      </c>
      <c r="B3718" t="s">
        <v>71</v>
      </c>
      <c r="C3718">
        <v>240</v>
      </c>
      <c r="D3718" s="404">
        <v>44999</v>
      </c>
      <c r="E3718" t="s">
        <v>3467</v>
      </c>
      <c r="F3718">
        <v>15.4</v>
      </c>
      <c r="H3718" t="s">
        <v>1183</v>
      </c>
    </row>
    <row r="3719" spans="1:8" x14ac:dyDescent="0.25">
      <c r="A3719">
        <v>7457</v>
      </c>
      <c r="B3719" t="s">
        <v>71</v>
      </c>
      <c r="C3719">
        <v>240</v>
      </c>
      <c r="D3719" s="404">
        <v>45042</v>
      </c>
      <c r="E3719" t="s">
        <v>3467</v>
      </c>
      <c r="F3719">
        <v>15.4</v>
      </c>
      <c r="H3719" t="s">
        <v>1183</v>
      </c>
    </row>
    <row r="3720" spans="1:8" x14ac:dyDescent="0.25">
      <c r="A3720">
        <v>7457</v>
      </c>
      <c r="B3720" t="s">
        <v>71</v>
      </c>
      <c r="C3720">
        <v>240</v>
      </c>
      <c r="D3720" s="404">
        <v>45118</v>
      </c>
      <c r="E3720" t="s">
        <v>3467</v>
      </c>
      <c r="F3720">
        <v>15.4</v>
      </c>
      <c r="H3720" t="s">
        <v>1183</v>
      </c>
    </row>
    <row r="3721" spans="1:8" x14ac:dyDescent="0.25">
      <c r="A3721">
        <v>7457</v>
      </c>
      <c r="B3721" t="s">
        <v>71</v>
      </c>
      <c r="C3721">
        <v>240</v>
      </c>
      <c r="D3721" s="404">
        <v>44993</v>
      </c>
      <c r="E3721" t="s">
        <v>3468</v>
      </c>
      <c r="F3721">
        <v>15.96</v>
      </c>
      <c r="H3721" t="s">
        <v>1183</v>
      </c>
    </row>
    <row r="3722" spans="1:8" x14ac:dyDescent="0.25">
      <c r="A3722">
        <v>7457</v>
      </c>
      <c r="B3722" t="s">
        <v>71</v>
      </c>
      <c r="C3722">
        <v>240</v>
      </c>
      <c r="D3722" s="404">
        <v>45000</v>
      </c>
      <c r="E3722" t="s">
        <v>3468</v>
      </c>
      <c r="F3722">
        <v>15.96</v>
      </c>
      <c r="H3722" t="s">
        <v>1183</v>
      </c>
    </row>
    <row r="3723" spans="1:8" x14ac:dyDescent="0.25">
      <c r="A3723">
        <v>7457</v>
      </c>
      <c r="B3723" t="s">
        <v>71</v>
      </c>
      <c r="C3723">
        <v>240</v>
      </c>
      <c r="D3723" s="404">
        <v>45000</v>
      </c>
      <c r="E3723" t="s">
        <v>3468</v>
      </c>
      <c r="F3723">
        <v>15.96</v>
      </c>
      <c r="H3723" t="s">
        <v>1183</v>
      </c>
    </row>
    <row r="3724" spans="1:8" x14ac:dyDescent="0.25">
      <c r="A3724">
        <v>7457</v>
      </c>
      <c r="B3724" t="s">
        <v>71</v>
      </c>
      <c r="C3724">
        <v>240</v>
      </c>
      <c r="D3724" s="404">
        <v>45097</v>
      </c>
      <c r="E3724" t="s">
        <v>3468</v>
      </c>
      <c r="F3724">
        <v>15.96</v>
      </c>
      <c r="H3724" t="s">
        <v>1183</v>
      </c>
    </row>
    <row r="3725" spans="1:8" x14ac:dyDescent="0.25">
      <c r="A3725">
        <v>7457</v>
      </c>
      <c r="B3725" t="s">
        <v>71</v>
      </c>
      <c r="C3725">
        <v>240</v>
      </c>
      <c r="D3725" s="404">
        <v>45148</v>
      </c>
      <c r="E3725" t="s">
        <v>3468</v>
      </c>
      <c r="F3725">
        <v>15.96</v>
      </c>
      <c r="H3725" t="s">
        <v>1183</v>
      </c>
    </row>
    <row r="3726" spans="1:8" x14ac:dyDescent="0.25">
      <c r="A3726">
        <v>7457</v>
      </c>
      <c r="B3726" t="s">
        <v>71</v>
      </c>
      <c r="C3726">
        <v>240</v>
      </c>
      <c r="D3726" s="404">
        <v>45154</v>
      </c>
      <c r="E3726" t="s">
        <v>3468</v>
      </c>
      <c r="F3726">
        <v>15.96</v>
      </c>
      <c r="H3726" t="s">
        <v>1183</v>
      </c>
    </row>
    <row r="3727" spans="1:8" x14ac:dyDescent="0.25">
      <c r="A3727">
        <v>7457</v>
      </c>
      <c r="B3727" t="s">
        <v>71</v>
      </c>
      <c r="C3727">
        <v>240</v>
      </c>
      <c r="D3727" s="404">
        <v>45176</v>
      </c>
      <c r="E3727" t="s">
        <v>3468</v>
      </c>
      <c r="F3727">
        <v>15.96</v>
      </c>
      <c r="H3727" t="s">
        <v>1183</v>
      </c>
    </row>
    <row r="3728" spans="1:8" x14ac:dyDescent="0.25">
      <c r="A3728">
        <v>7457</v>
      </c>
      <c r="B3728" t="s">
        <v>71</v>
      </c>
      <c r="C3728">
        <v>240</v>
      </c>
      <c r="D3728" s="404">
        <v>45176</v>
      </c>
      <c r="E3728" t="s">
        <v>3468</v>
      </c>
      <c r="F3728">
        <v>15.96</v>
      </c>
      <c r="H3728" t="s">
        <v>1183</v>
      </c>
    </row>
    <row r="3729" spans="1:8" x14ac:dyDescent="0.25">
      <c r="A3729">
        <v>7457</v>
      </c>
      <c r="B3729" t="s">
        <v>71</v>
      </c>
      <c r="C3729">
        <v>240</v>
      </c>
      <c r="D3729" s="404">
        <v>45180</v>
      </c>
      <c r="E3729" t="s">
        <v>3468</v>
      </c>
      <c r="F3729">
        <v>15.96</v>
      </c>
      <c r="H3729" t="s">
        <v>1183</v>
      </c>
    </row>
    <row r="3730" spans="1:8" x14ac:dyDescent="0.25">
      <c r="A3730">
        <v>7457</v>
      </c>
      <c r="B3730" t="s">
        <v>71</v>
      </c>
      <c r="C3730">
        <v>240</v>
      </c>
      <c r="D3730" s="404">
        <v>44998</v>
      </c>
      <c r="E3730" t="s">
        <v>3469</v>
      </c>
      <c r="F3730">
        <v>16.239999999999998</v>
      </c>
      <c r="H3730" t="s">
        <v>1183</v>
      </c>
    </row>
    <row r="3731" spans="1:8" x14ac:dyDescent="0.25">
      <c r="A3731">
        <v>7457</v>
      </c>
      <c r="B3731" t="s">
        <v>71</v>
      </c>
      <c r="C3731">
        <v>240</v>
      </c>
      <c r="D3731" s="404">
        <v>45019</v>
      </c>
      <c r="E3731" t="s">
        <v>3469</v>
      </c>
      <c r="F3731">
        <v>16.239999999999998</v>
      </c>
      <c r="H3731" t="s">
        <v>1183</v>
      </c>
    </row>
    <row r="3732" spans="1:8" x14ac:dyDescent="0.25">
      <c r="A3732">
        <v>7457</v>
      </c>
      <c r="B3732" t="s">
        <v>71</v>
      </c>
      <c r="C3732">
        <v>240</v>
      </c>
      <c r="D3732" s="404">
        <v>45096</v>
      </c>
      <c r="E3732" t="s">
        <v>3469</v>
      </c>
      <c r="F3732">
        <v>16.239999999999998</v>
      </c>
      <c r="H3732" t="s">
        <v>1183</v>
      </c>
    </row>
    <row r="3733" spans="1:8" x14ac:dyDescent="0.25">
      <c r="A3733">
        <v>7457</v>
      </c>
      <c r="B3733" t="s">
        <v>71</v>
      </c>
      <c r="C3733">
        <v>240</v>
      </c>
      <c r="D3733" s="404">
        <v>45140</v>
      </c>
      <c r="E3733" t="s">
        <v>3469</v>
      </c>
      <c r="F3733">
        <v>16.239999999999998</v>
      </c>
      <c r="H3733" t="s">
        <v>1183</v>
      </c>
    </row>
    <row r="3734" spans="1:8" x14ac:dyDescent="0.25">
      <c r="A3734">
        <v>7457</v>
      </c>
      <c r="B3734" t="s">
        <v>71</v>
      </c>
      <c r="C3734">
        <v>240</v>
      </c>
      <c r="D3734" s="404">
        <v>44993</v>
      </c>
      <c r="E3734" t="s">
        <v>3470</v>
      </c>
      <c r="F3734">
        <v>16.8</v>
      </c>
      <c r="H3734" t="s">
        <v>1183</v>
      </c>
    </row>
    <row r="3735" spans="1:8" x14ac:dyDescent="0.25">
      <c r="A3735">
        <v>7457</v>
      </c>
      <c r="B3735" t="s">
        <v>71</v>
      </c>
      <c r="C3735">
        <v>240</v>
      </c>
      <c r="D3735" s="404">
        <v>44994</v>
      </c>
      <c r="E3735" t="s">
        <v>3470</v>
      </c>
      <c r="F3735">
        <v>16.8</v>
      </c>
      <c r="H3735" t="s">
        <v>1183</v>
      </c>
    </row>
    <row r="3736" spans="1:8" x14ac:dyDescent="0.25">
      <c r="A3736">
        <v>7457</v>
      </c>
      <c r="B3736" t="s">
        <v>71</v>
      </c>
      <c r="C3736">
        <v>240</v>
      </c>
      <c r="D3736" s="404">
        <v>45094</v>
      </c>
      <c r="E3736" t="s">
        <v>3470</v>
      </c>
      <c r="F3736">
        <v>16.8</v>
      </c>
      <c r="H3736" t="s">
        <v>1183</v>
      </c>
    </row>
    <row r="3737" spans="1:8" x14ac:dyDescent="0.25">
      <c r="A3737">
        <v>7457</v>
      </c>
      <c r="B3737" t="s">
        <v>71</v>
      </c>
      <c r="C3737">
        <v>240</v>
      </c>
      <c r="D3737" s="404">
        <v>45118</v>
      </c>
      <c r="E3737" t="s">
        <v>3470</v>
      </c>
      <c r="F3737">
        <v>16.8</v>
      </c>
      <c r="H3737" t="s">
        <v>1183</v>
      </c>
    </row>
    <row r="3738" spans="1:8" x14ac:dyDescent="0.25">
      <c r="A3738">
        <v>7457</v>
      </c>
      <c r="B3738" t="s">
        <v>71</v>
      </c>
      <c r="C3738">
        <v>240</v>
      </c>
      <c r="D3738" s="404">
        <v>45138</v>
      </c>
      <c r="E3738" t="s">
        <v>3470</v>
      </c>
      <c r="F3738">
        <v>16.8</v>
      </c>
      <c r="H3738" t="s">
        <v>1183</v>
      </c>
    </row>
    <row r="3739" spans="1:8" x14ac:dyDescent="0.25">
      <c r="A3739">
        <v>7457</v>
      </c>
      <c r="B3739" t="s">
        <v>71</v>
      </c>
      <c r="C3739">
        <v>240</v>
      </c>
      <c r="D3739" s="404">
        <v>45055</v>
      </c>
      <c r="E3739" t="s">
        <v>3471</v>
      </c>
      <c r="F3739">
        <v>17.36</v>
      </c>
      <c r="H3739" t="s">
        <v>1183</v>
      </c>
    </row>
    <row r="3740" spans="1:8" x14ac:dyDescent="0.25">
      <c r="A3740">
        <v>7457</v>
      </c>
      <c r="B3740" t="s">
        <v>71</v>
      </c>
      <c r="C3740">
        <v>240</v>
      </c>
      <c r="D3740" s="404">
        <v>45057</v>
      </c>
      <c r="E3740" t="s">
        <v>3471</v>
      </c>
      <c r="F3740">
        <v>17.36</v>
      </c>
      <c r="H3740" t="s">
        <v>1183</v>
      </c>
    </row>
    <row r="3741" spans="1:8" x14ac:dyDescent="0.25">
      <c r="A3741">
        <v>7457</v>
      </c>
      <c r="B3741" t="s">
        <v>71</v>
      </c>
      <c r="C3741">
        <v>240</v>
      </c>
      <c r="D3741" s="404">
        <v>45092</v>
      </c>
      <c r="E3741" t="s">
        <v>3471</v>
      </c>
      <c r="F3741">
        <v>17.36</v>
      </c>
      <c r="H3741" t="s">
        <v>1183</v>
      </c>
    </row>
    <row r="3742" spans="1:8" x14ac:dyDescent="0.25">
      <c r="A3742">
        <v>7457</v>
      </c>
      <c r="B3742" t="s">
        <v>71</v>
      </c>
      <c r="C3742">
        <v>240</v>
      </c>
      <c r="D3742" s="404">
        <v>45094</v>
      </c>
      <c r="E3742" t="s">
        <v>3471</v>
      </c>
      <c r="F3742">
        <v>17.36</v>
      </c>
      <c r="H3742" t="s">
        <v>1183</v>
      </c>
    </row>
    <row r="3743" spans="1:8" x14ac:dyDescent="0.25">
      <c r="A3743">
        <v>7457</v>
      </c>
      <c r="B3743" t="s">
        <v>71</v>
      </c>
      <c r="C3743">
        <v>240</v>
      </c>
      <c r="D3743" s="404">
        <v>45096</v>
      </c>
      <c r="E3743" t="s">
        <v>3471</v>
      </c>
      <c r="F3743">
        <v>17.36</v>
      </c>
      <c r="H3743" t="s">
        <v>1183</v>
      </c>
    </row>
    <row r="3744" spans="1:8" x14ac:dyDescent="0.25">
      <c r="A3744">
        <v>7457</v>
      </c>
      <c r="B3744" t="s">
        <v>71</v>
      </c>
      <c r="C3744">
        <v>240</v>
      </c>
      <c r="D3744" s="404">
        <v>45104</v>
      </c>
      <c r="E3744" t="s">
        <v>3471</v>
      </c>
      <c r="F3744">
        <v>17.36</v>
      </c>
      <c r="H3744" t="s">
        <v>1183</v>
      </c>
    </row>
    <row r="3745" spans="1:8" x14ac:dyDescent="0.25">
      <c r="A3745">
        <v>7457</v>
      </c>
      <c r="B3745" t="s">
        <v>71</v>
      </c>
      <c r="C3745">
        <v>240</v>
      </c>
      <c r="D3745" s="404">
        <v>44996</v>
      </c>
      <c r="E3745" t="s">
        <v>3472</v>
      </c>
      <c r="F3745">
        <v>17.64</v>
      </c>
      <c r="H3745" t="s">
        <v>1183</v>
      </c>
    </row>
    <row r="3746" spans="1:8" x14ac:dyDescent="0.25">
      <c r="A3746">
        <v>7457</v>
      </c>
      <c r="B3746" t="s">
        <v>71</v>
      </c>
      <c r="C3746">
        <v>240</v>
      </c>
      <c r="D3746" s="404">
        <v>45038</v>
      </c>
      <c r="E3746" t="s">
        <v>3472</v>
      </c>
      <c r="F3746">
        <v>17.64</v>
      </c>
      <c r="H3746" t="s">
        <v>1183</v>
      </c>
    </row>
    <row r="3747" spans="1:8" x14ac:dyDescent="0.25">
      <c r="A3747">
        <v>7457</v>
      </c>
      <c r="B3747" t="s">
        <v>71</v>
      </c>
      <c r="C3747">
        <v>240</v>
      </c>
      <c r="D3747" s="404">
        <v>45127</v>
      </c>
      <c r="E3747" t="s">
        <v>3472</v>
      </c>
      <c r="F3747">
        <v>17.64</v>
      </c>
      <c r="H3747" t="s">
        <v>1183</v>
      </c>
    </row>
    <row r="3748" spans="1:8" x14ac:dyDescent="0.25">
      <c r="A3748">
        <v>7457</v>
      </c>
      <c r="B3748" t="s">
        <v>71</v>
      </c>
      <c r="C3748">
        <v>240</v>
      </c>
      <c r="D3748" s="404">
        <v>44993</v>
      </c>
      <c r="E3748" t="s">
        <v>3473</v>
      </c>
      <c r="F3748">
        <v>18.2</v>
      </c>
      <c r="H3748" t="s">
        <v>1183</v>
      </c>
    </row>
    <row r="3749" spans="1:8" x14ac:dyDescent="0.25">
      <c r="A3749">
        <v>7457</v>
      </c>
      <c r="B3749" t="s">
        <v>71</v>
      </c>
      <c r="C3749">
        <v>240</v>
      </c>
      <c r="D3749" s="404">
        <v>45012</v>
      </c>
      <c r="E3749" t="s">
        <v>3473</v>
      </c>
      <c r="F3749">
        <v>18.2</v>
      </c>
      <c r="H3749" t="s">
        <v>1183</v>
      </c>
    </row>
    <row r="3750" spans="1:8" x14ac:dyDescent="0.25">
      <c r="A3750">
        <v>7457</v>
      </c>
      <c r="B3750" t="s">
        <v>71</v>
      </c>
      <c r="C3750">
        <v>240</v>
      </c>
      <c r="D3750" s="404">
        <v>45028</v>
      </c>
      <c r="E3750" t="s">
        <v>3473</v>
      </c>
      <c r="F3750">
        <v>18.2</v>
      </c>
      <c r="H3750" t="s">
        <v>1183</v>
      </c>
    </row>
    <row r="3751" spans="1:8" x14ac:dyDescent="0.25">
      <c r="A3751">
        <v>7457</v>
      </c>
      <c r="B3751" t="s">
        <v>71</v>
      </c>
      <c r="C3751">
        <v>240</v>
      </c>
      <c r="D3751" s="404">
        <v>45030</v>
      </c>
      <c r="E3751" t="s">
        <v>3473</v>
      </c>
      <c r="F3751">
        <v>18.2</v>
      </c>
      <c r="H3751" t="s">
        <v>1183</v>
      </c>
    </row>
    <row r="3752" spans="1:8" x14ac:dyDescent="0.25">
      <c r="A3752">
        <v>7457</v>
      </c>
      <c r="B3752" t="s">
        <v>71</v>
      </c>
      <c r="C3752">
        <v>240</v>
      </c>
      <c r="D3752" s="404">
        <v>45106</v>
      </c>
      <c r="E3752" t="s">
        <v>3473</v>
      </c>
      <c r="F3752">
        <v>18.2</v>
      </c>
      <c r="H3752" t="s">
        <v>1183</v>
      </c>
    </row>
    <row r="3753" spans="1:8" x14ac:dyDescent="0.25">
      <c r="A3753">
        <v>7457</v>
      </c>
      <c r="B3753" t="s">
        <v>71</v>
      </c>
      <c r="C3753">
        <v>240</v>
      </c>
      <c r="D3753" s="404">
        <v>45126</v>
      </c>
      <c r="E3753" t="s">
        <v>3473</v>
      </c>
      <c r="F3753">
        <v>18.2</v>
      </c>
      <c r="H3753" t="s">
        <v>1183</v>
      </c>
    </row>
    <row r="3754" spans="1:8" x14ac:dyDescent="0.25">
      <c r="A3754">
        <v>7457</v>
      </c>
      <c r="B3754" t="s">
        <v>71</v>
      </c>
      <c r="C3754">
        <v>240</v>
      </c>
      <c r="D3754" s="404">
        <v>45132</v>
      </c>
      <c r="E3754" t="s">
        <v>3473</v>
      </c>
      <c r="F3754">
        <v>18.2</v>
      </c>
      <c r="H3754" t="s">
        <v>1183</v>
      </c>
    </row>
    <row r="3755" spans="1:8" x14ac:dyDescent="0.25">
      <c r="A3755">
        <v>7457</v>
      </c>
      <c r="B3755" t="s">
        <v>71</v>
      </c>
      <c r="C3755">
        <v>240</v>
      </c>
      <c r="D3755" s="404">
        <v>45141</v>
      </c>
      <c r="E3755" t="s">
        <v>3473</v>
      </c>
      <c r="F3755">
        <v>18.2</v>
      </c>
      <c r="H3755" t="s">
        <v>1183</v>
      </c>
    </row>
    <row r="3756" spans="1:8" x14ac:dyDescent="0.25">
      <c r="A3756">
        <v>7457</v>
      </c>
      <c r="B3756" t="s">
        <v>71</v>
      </c>
      <c r="C3756">
        <v>240</v>
      </c>
      <c r="D3756" s="404">
        <v>45000</v>
      </c>
      <c r="E3756" t="s">
        <v>3474</v>
      </c>
      <c r="F3756">
        <v>19.04</v>
      </c>
      <c r="H3756" t="s">
        <v>1183</v>
      </c>
    </row>
    <row r="3757" spans="1:8" x14ac:dyDescent="0.25">
      <c r="A3757">
        <v>7457</v>
      </c>
      <c r="B3757" t="s">
        <v>71</v>
      </c>
      <c r="C3757">
        <v>240</v>
      </c>
      <c r="D3757" s="404">
        <v>45008</v>
      </c>
      <c r="E3757" t="s">
        <v>3474</v>
      </c>
      <c r="F3757">
        <v>19.04</v>
      </c>
      <c r="H3757" t="s">
        <v>1183</v>
      </c>
    </row>
    <row r="3758" spans="1:8" x14ac:dyDescent="0.25">
      <c r="A3758">
        <v>7457</v>
      </c>
      <c r="B3758" t="s">
        <v>71</v>
      </c>
      <c r="C3758">
        <v>240</v>
      </c>
      <c r="D3758" s="404">
        <v>45176</v>
      </c>
      <c r="E3758" t="s">
        <v>3475</v>
      </c>
      <c r="F3758">
        <v>19.600000000000001</v>
      </c>
      <c r="H3758" t="s">
        <v>1183</v>
      </c>
    </row>
    <row r="3759" spans="1:8" x14ac:dyDescent="0.25">
      <c r="A3759">
        <v>7457</v>
      </c>
      <c r="B3759" t="s">
        <v>71</v>
      </c>
      <c r="C3759">
        <v>240</v>
      </c>
      <c r="D3759" s="404">
        <v>45152</v>
      </c>
      <c r="E3759" t="s">
        <v>3476</v>
      </c>
      <c r="F3759">
        <v>20.440000000000001</v>
      </c>
      <c r="H3759" t="s">
        <v>1183</v>
      </c>
    </row>
    <row r="3760" spans="1:8" x14ac:dyDescent="0.25">
      <c r="A3760">
        <v>7457</v>
      </c>
      <c r="B3760" t="s">
        <v>71</v>
      </c>
      <c r="C3760">
        <v>240</v>
      </c>
      <c r="D3760" s="404">
        <v>45035</v>
      </c>
      <c r="E3760" t="s">
        <v>3477</v>
      </c>
      <c r="F3760">
        <v>21</v>
      </c>
      <c r="H3760" t="s">
        <v>1183</v>
      </c>
    </row>
    <row r="3761" spans="1:8" x14ac:dyDescent="0.25">
      <c r="A3761">
        <v>7457</v>
      </c>
      <c r="B3761" t="s">
        <v>71</v>
      </c>
      <c r="C3761">
        <v>240</v>
      </c>
      <c r="D3761" s="404">
        <v>45103</v>
      </c>
      <c r="E3761" t="s">
        <v>3477</v>
      </c>
      <c r="F3761">
        <v>21</v>
      </c>
      <c r="H3761" t="s">
        <v>1183</v>
      </c>
    </row>
    <row r="3762" spans="1:8" x14ac:dyDescent="0.25">
      <c r="A3762">
        <v>7457</v>
      </c>
      <c r="B3762" t="s">
        <v>71</v>
      </c>
      <c r="C3762">
        <v>240</v>
      </c>
      <c r="D3762" s="404">
        <v>45022</v>
      </c>
      <c r="E3762" t="s">
        <v>3478</v>
      </c>
      <c r="F3762">
        <v>21.56</v>
      </c>
      <c r="H3762" t="s">
        <v>1183</v>
      </c>
    </row>
    <row r="3763" spans="1:8" x14ac:dyDescent="0.25">
      <c r="A3763">
        <v>7457</v>
      </c>
      <c r="B3763" t="s">
        <v>71</v>
      </c>
      <c r="C3763">
        <v>240</v>
      </c>
      <c r="D3763" s="404">
        <v>45089</v>
      </c>
      <c r="E3763" t="s">
        <v>3478</v>
      </c>
      <c r="F3763">
        <v>21.56</v>
      </c>
      <c r="H3763" t="s">
        <v>1183</v>
      </c>
    </row>
    <row r="3764" spans="1:8" x14ac:dyDescent="0.25">
      <c r="A3764">
        <v>7457</v>
      </c>
      <c r="B3764" t="s">
        <v>71</v>
      </c>
      <c r="C3764">
        <v>240</v>
      </c>
      <c r="D3764" s="404">
        <v>45141</v>
      </c>
      <c r="E3764" t="s">
        <v>3478</v>
      </c>
      <c r="F3764">
        <v>21.56</v>
      </c>
      <c r="H3764" t="s">
        <v>1183</v>
      </c>
    </row>
    <row r="3765" spans="1:8" x14ac:dyDescent="0.25">
      <c r="A3765">
        <v>7457</v>
      </c>
      <c r="B3765" t="s">
        <v>71</v>
      </c>
      <c r="C3765">
        <v>240</v>
      </c>
      <c r="D3765" s="404">
        <v>45141</v>
      </c>
      <c r="E3765" t="s">
        <v>3478</v>
      </c>
      <c r="F3765">
        <v>21.56</v>
      </c>
      <c r="H3765" t="s">
        <v>1183</v>
      </c>
    </row>
    <row r="3766" spans="1:8" x14ac:dyDescent="0.25">
      <c r="A3766">
        <v>7457</v>
      </c>
      <c r="B3766" t="s">
        <v>71</v>
      </c>
      <c r="C3766">
        <v>240</v>
      </c>
      <c r="D3766" s="404">
        <v>45029</v>
      </c>
      <c r="E3766" t="s">
        <v>3479</v>
      </c>
      <c r="F3766">
        <v>21.84</v>
      </c>
      <c r="H3766" t="s">
        <v>1183</v>
      </c>
    </row>
    <row r="3767" spans="1:8" x14ac:dyDescent="0.25">
      <c r="A3767">
        <v>7457</v>
      </c>
      <c r="B3767" t="s">
        <v>71</v>
      </c>
      <c r="C3767">
        <v>240</v>
      </c>
      <c r="D3767" s="404">
        <v>45103</v>
      </c>
      <c r="E3767" t="s">
        <v>3479</v>
      </c>
      <c r="F3767">
        <v>21.84</v>
      </c>
      <c r="H3767" t="s">
        <v>1183</v>
      </c>
    </row>
    <row r="3768" spans="1:8" x14ac:dyDescent="0.25">
      <c r="A3768">
        <v>7457</v>
      </c>
      <c r="B3768" t="s">
        <v>71</v>
      </c>
      <c r="C3768">
        <v>240</v>
      </c>
      <c r="D3768" s="404">
        <v>45020</v>
      </c>
      <c r="E3768" t="s">
        <v>3480</v>
      </c>
      <c r="F3768">
        <v>22.4</v>
      </c>
      <c r="H3768" t="s">
        <v>1183</v>
      </c>
    </row>
    <row r="3769" spans="1:8" x14ac:dyDescent="0.25">
      <c r="A3769">
        <v>7457</v>
      </c>
      <c r="B3769" t="s">
        <v>71</v>
      </c>
      <c r="C3769">
        <v>240</v>
      </c>
      <c r="D3769" s="404">
        <v>45083</v>
      </c>
      <c r="E3769" t="s">
        <v>3480</v>
      </c>
      <c r="F3769">
        <v>22.4</v>
      </c>
      <c r="H3769" t="s">
        <v>1183</v>
      </c>
    </row>
    <row r="3770" spans="1:8" x14ac:dyDescent="0.25">
      <c r="A3770">
        <v>7457</v>
      </c>
      <c r="B3770" t="s">
        <v>71</v>
      </c>
      <c r="C3770">
        <v>240</v>
      </c>
      <c r="D3770" s="404">
        <v>45105</v>
      </c>
      <c r="E3770" t="s">
        <v>3480</v>
      </c>
      <c r="F3770">
        <v>22.4</v>
      </c>
      <c r="H3770" t="s">
        <v>1183</v>
      </c>
    </row>
    <row r="3771" spans="1:8" x14ac:dyDescent="0.25">
      <c r="A3771">
        <v>7457</v>
      </c>
      <c r="B3771" t="s">
        <v>71</v>
      </c>
      <c r="C3771">
        <v>240</v>
      </c>
      <c r="D3771" s="404">
        <v>45111</v>
      </c>
      <c r="E3771" t="s">
        <v>3480</v>
      </c>
      <c r="F3771">
        <v>22.4</v>
      </c>
      <c r="H3771" t="s">
        <v>1183</v>
      </c>
    </row>
    <row r="3772" spans="1:8" x14ac:dyDescent="0.25">
      <c r="A3772">
        <v>7457</v>
      </c>
      <c r="B3772" t="s">
        <v>71</v>
      </c>
      <c r="C3772">
        <v>240</v>
      </c>
      <c r="D3772" s="404">
        <v>45169</v>
      </c>
      <c r="E3772" t="s">
        <v>3480</v>
      </c>
      <c r="F3772">
        <v>22.4</v>
      </c>
      <c r="H3772" t="s">
        <v>1183</v>
      </c>
    </row>
    <row r="3773" spans="1:8" x14ac:dyDescent="0.25">
      <c r="A3773">
        <v>7457</v>
      </c>
      <c r="B3773" t="s">
        <v>71</v>
      </c>
      <c r="C3773">
        <v>240</v>
      </c>
      <c r="D3773" s="404">
        <v>45040</v>
      </c>
      <c r="E3773" t="s">
        <v>3481</v>
      </c>
      <c r="F3773">
        <v>22.96</v>
      </c>
      <c r="H3773" t="s">
        <v>1183</v>
      </c>
    </row>
    <row r="3774" spans="1:8" x14ac:dyDescent="0.25">
      <c r="A3774">
        <v>7457</v>
      </c>
      <c r="B3774" t="s">
        <v>71</v>
      </c>
      <c r="C3774">
        <v>240</v>
      </c>
      <c r="D3774" s="404">
        <v>45007</v>
      </c>
      <c r="E3774" t="s">
        <v>3482</v>
      </c>
      <c r="F3774">
        <v>23.24</v>
      </c>
      <c r="H3774" t="s">
        <v>1183</v>
      </c>
    </row>
    <row r="3775" spans="1:8" x14ac:dyDescent="0.25">
      <c r="A3775">
        <v>7457</v>
      </c>
      <c r="B3775" t="s">
        <v>71</v>
      </c>
      <c r="C3775">
        <v>240</v>
      </c>
      <c r="D3775" s="404">
        <v>45146</v>
      </c>
      <c r="E3775" t="s">
        <v>3482</v>
      </c>
      <c r="F3775">
        <v>23.24</v>
      </c>
      <c r="H3775" t="s">
        <v>1183</v>
      </c>
    </row>
    <row r="3776" spans="1:8" x14ac:dyDescent="0.25">
      <c r="A3776">
        <v>7457</v>
      </c>
      <c r="B3776" t="s">
        <v>71</v>
      </c>
      <c r="C3776">
        <v>240</v>
      </c>
      <c r="D3776" s="404">
        <v>44994</v>
      </c>
      <c r="E3776" t="s">
        <v>3483</v>
      </c>
      <c r="F3776">
        <v>23.8</v>
      </c>
      <c r="H3776" t="s">
        <v>1183</v>
      </c>
    </row>
    <row r="3777" spans="1:8" x14ac:dyDescent="0.25">
      <c r="A3777">
        <v>7457</v>
      </c>
      <c r="B3777" t="s">
        <v>71</v>
      </c>
      <c r="C3777">
        <v>240</v>
      </c>
      <c r="D3777" s="404">
        <v>45008</v>
      </c>
      <c r="E3777" t="s">
        <v>3483</v>
      </c>
      <c r="F3777">
        <v>23.8</v>
      </c>
      <c r="H3777" t="s">
        <v>1183</v>
      </c>
    </row>
    <row r="3778" spans="1:8" x14ac:dyDescent="0.25">
      <c r="A3778">
        <v>7457</v>
      </c>
      <c r="B3778" t="s">
        <v>71</v>
      </c>
      <c r="C3778">
        <v>240</v>
      </c>
      <c r="D3778" s="404">
        <v>45094</v>
      </c>
      <c r="E3778" t="s">
        <v>3483</v>
      </c>
      <c r="F3778">
        <v>23.8</v>
      </c>
      <c r="H3778" t="s">
        <v>1183</v>
      </c>
    </row>
    <row r="3779" spans="1:8" x14ac:dyDescent="0.25">
      <c r="A3779">
        <v>7457</v>
      </c>
      <c r="B3779" t="s">
        <v>71</v>
      </c>
      <c r="C3779">
        <v>240</v>
      </c>
      <c r="D3779" s="404">
        <v>45183</v>
      </c>
      <c r="E3779" t="s">
        <v>3483</v>
      </c>
      <c r="F3779">
        <v>23.8</v>
      </c>
      <c r="H3779" t="s">
        <v>1183</v>
      </c>
    </row>
    <row r="3780" spans="1:8" x14ac:dyDescent="0.25">
      <c r="A3780">
        <v>7457</v>
      </c>
      <c r="B3780" t="s">
        <v>71</v>
      </c>
      <c r="C3780">
        <v>240</v>
      </c>
      <c r="D3780" s="404">
        <v>45020</v>
      </c>
      <c r="E3780" t="s">
        <v>3484</v>
      </c>
      <c r="F3780">
        <v>24.36</v>
      </c>
      <c r="H3780" t="s">
        <v>1183</v>
      </c>
    </row>
    <row r="3781" spans="1:8" x14ac:dyDescent="0.25">
      <c r="A3781">
        <v>7457</v>
      </c>
      <c r="B3781" t="s">
        <v>71</v>
      </c>
      <c r="C3781">
        <v>240</v>
      </c>
      <c r="D3781" s="404">
        <v>45091</v>
      </c>
      <c r="E3781" t="s">
        <v>3484</v>
      </c>
      <c r="F3781">
        <v>24.36</v>
      </c>
      <c r="H3781" t="s">
        <v>1183</v>
      </c>
    </row>
    <row r="3782" spans="1:8" x14ac:dyDescent="0.25">
      <c r="A3782">
        <v>7457</v>
      </c>
      <c r="B3782" t="s">
        <v>71</v>
      </c>
      <c r="C3782">
        <v>240</v>
      </c>
      <c r="D3782" s="404">
        <v>45096</v>
      </c>
      <c r="E3782" t="s">
        <v>3485</v>
      </c>
      <c r="F3782">
        <v>24.64</v>
      </c>
      <c r="H3782" t="s">
        <v>1183</v>
      </c>
    </row>
    <row r="3783" spans="1:8" x14ac:dyDescent="0.25">
      <c r="A3783">
        <v>7457</v>
      </c>
      <c r="B3783" t="s">
        <v>71</v>
      </c>
      <c r="C3783">
        <v>240</v>
      </c>
      <c r="D3783" s="404">
        <v>44992</v>
      </c>
      <c r="E3783" t="s">
        <v>3486</v>
      </c>
      <c r="F3783">
        <v>25.2</v>
      </c>
      <c r="H3783" t="s">
        <v>1183</v>
      </c>
    </row>
    <row r="3784" spans="1:8" x14ac:dyDescent="0.25">
      <c r="A3784">
        <v>7457</v>
      </c>
      <c r="B3784" t="s">
        <v>71</v>
      </c>
      <c r="C3784">
        <v>240</v>
      </c>
      <c r="D3784" s="404">
        <v>45120</v>
      </c>
      <c r="E3784" t="s">
        <v>3486</v>
      </c>
      <c r="F3784">
        <v>25.2</v>
      </c>
      <c r="H3784" t="s">
        <v>1183</v>
      </c>
    </row>
    <row r="3785" spans="1:8" x14ac:dyDescent="0.25">
      <c r="A3785">
        <v>7457</v>
      </c>
      <c r="B3785" t="s">
        <v>71</v>
      </c>
      <c r="C3785">
        <v>240</v>
      </c>
      <c r="D3785" s="404">
        <v>45155</v>
      </c>
      <c r="E3785" t="s">
        <v>3486</v>
      </c>
      <c r="F3785">
        <v>25.2</v>
      </c>
      <c r="H3785" t="s">
        <v>1183</v>
      </c>
    </row>
    <row r="3786" spans="1:8" x14ac:dyDescent="0.25">
      <c r="A3786">
        <v>7457</v>
      </c>
      <c r="B3786" t="s">
        <v>71</v>
      </c>
      <c r="C3786">
        <v>240</v>
      </c>
      <c r="D3786" s="404">
        <v>45153</v>
      </c>
      <c r="E3786" t="s">
        <v>3487</v>
      </c>
      <c r="F3786">
        <v>26.04</v>
      </c>
      <c r="H3786" t="s">
        <v>1183</v>
      </c>
    </row>
    <row r="3787" spans="1:8" x14ac:dyDescent="0.25">
      <c r="A3787">
        <v>7457</v>
      </c>
      <c r="B3787" t="s">
        <v>71</v>
      </c>
      <c r="C3787">
        <v>240</v>
      </c>
      <c r="D3787" s="404">
        <v>45029</v>
      </c>
      <c r="E3787" t="s">
        <v>3488</v>
      </c>
      <c r="F3787">
        <v>26.6</v>
      </c>
      <c r="H3787" t="s">
        <v>1183</v>
      </c>
    </row>
    <row r="3788" spans="1:8" x14ac:dyDescent="0.25">
      <c r="A3788">
        <v>7457</v>
      </c>
      <c r="B3788" t="s">
        <v>71</v>
      </c>
      <c r="C3788">
        <v>240</v>
      </c>
      <c r="D3788" s="404">
        <v>45035</v>
      </c>
      <c r="E3788" t="s">
        <v>3488</v>
      </c>
      <c r="F3788">
        <v>26.6</v>
      </c>
      <c r="H3788" t="s">
        <v>1183</v>
      </c>
    </row>
    <row r="3789" spans="1:8" x14ac:dyDescent="0.25">
      <c r="A3789">
        <v>7457</v>
      </c>
      <c r="B3789" t="s">
        <v>71</v>
      </c>
      <c r="C3789">
        <v>240</v>
      </c>
      <c r="D3789" s="404">
        <v>45042</v>
      </c>
      <c r="E3789" t="s">
        <v>3489</v>
      </c>
      <c r="F3789">
        <v>27.16</v>
      </c>
      <c r="H3789" t="s">
        <v>1183</v>
      </c>
    </row>
    <row r="3790" spans="1:8" x14ac:dyDescent="0.25">
      <c r="A3790">
        <v>7457</v>
      </c>
      <c r="B3790" t="s">
        <v>71</v>
      </c>
      <c r="C3790">
        <v>240</v>
      </c>
      <c r="D3790" s="404">
        <v>45180</v>
      </c>
      <c r="E3790" t="s">
        <v>3489</v>
      </c>
      <c r="F3790">
        <v>27.16</v>
      </c>
      <c r="H3790" t="s">
        <v>1183</v>
      </c>
    </row>
    <row r="3791" spans="1:8" x14ac:dyDescent="0.25">
      <c r="A3791">
        <v>7457</v>
      </c>
      <c r="B3791" t="s">
        <v>71</v>
      </c>
      <c r="C3791">
        <v>240</v>
      </c>
      <c r="D3791" s="404">
        <v>45190</v>
      </c>
      <c r="E3791" t="s">
        <v>3489</v>
      </c>
      <c r="F3791">
        <v>27.16</v>
      </c>
      <c r="H3791" t="s">
        <v>1183</v>
      </c>
    </row>
    <row r="3792" spans="1:8" x14ac:dyDescent="0.25">
      <c r="A3792">
        <v>7457</v>
      </c>
      <c r="B3792" t="s">
        <v>71</v>
      </c>
      <c r="C3792">
        <v>240</v>
      </c>
      <c r="D3792" s="404">
        <v>45000</v>
      </c>
      <c r="E3792" t="s">
        <v>3490</v>
      </c>
      <c r="F3792">
        <v>27.44</v>
      </c>
      <c r="H3792" t="s">
        <v>1183</v>
      </c>
    </row>
    <row r="3793" spans="1:8" x14ac:dyDescent="0.25">
      <c r="A3793">
        <v>7457</v>
      </c>
      <c r="B3793" t="s">
        <v>71</v>
      </c>
      <c r="C3793">
        <v>240</v>
      </c>
      <c r="D3793" s="404">
        <v>45013</v>
      </c>
      <c r="E3793" t="s">
        <v>3490</v>
      </c>
      <c r="F3793">
        <v>27.44</v>
      </c>
      <c r="H3793" t="s">
        <v>1183</v>
      </c>
    </row>
    <row r="3794" spans="1:8" x14ac:dyDescent="0.25">
      <c r="A3794">
        <v>7457</v>
      </c>
      <c r="B3794" t="s">
        <v>71</v>
      </c>
      <c r="C3794">
        <v>240</v>
      </c>
      <c r="D3794" s="404">
        <v>45070</v>
      </c>
      <c r="E3794" t="s">
        <v>3490</v>
      </c>
      <c r="F3794">
        <v>27.44</v>
      </c>
      <c r="H3794" t="s">
        <v>1183</v>
      </c>
    </row>
    <row r="3795" spans="1:8" x14ac:dyDescent="0.25">
      <c r="A3795">
        <v>7457</v>
      </c>
      <c r="B3795" t="s">
        <v>71</v>
      </c>
      <c r="C3795">
        <v>240</v>
      </c>
      <c r="D3795" s="404">
        <v>45090</v>
      </c>
      <c r="E3795" t="s">
        <v>3490</v>
      </c>
      <c r="F3795">
        <v>27.44</v>
      </c>
      <c r="H3795" t="s">
        <v>1183</v>
      </c>
    </row>
    <row r="3796" spans="1:8" x14ac:dyDescent="0.25">
      <c r="A3796">
        <v>7457</v>
      </c>
      <c r="B3796" t="s">
        <v>71</v>
      </c>
      <c r="C3796">
        <v>240</v>
      </c>
      <c r="D3796" s="404">
        <v>45105</v>
      </c>
      <c r="E3796" t="s">
        <v>3490</v>
      </c>
      <c r="F3796">
        <v>27.44</v>
      </c>
      <c r="H3796" t="s">
        <v>1183</v>
      </c>
    </row>
    <row r="3797" spans="1:8" x14ac:dyDescent="0.25">
      <c r="A3797">
        <v>7457</v>
      </c>
      <c r="B3797" t="s">
        <v>71</v>
      </c>
      <c r="C3797">
        <v>240</v>
      </c>
      <c r="D3797" s="404">
        <v>45127</v>
      </c>
      <c r="E3797" t="s">
        <v>3490</v>
      </c>
      <c r="F3797">
        <v>27.44</v>
      </c>
      <c r="H3797" t="s">
        <v>1183</v>
      </c>
    </row>
    <row r="3798" spans="1:8" x14ac:dyDescent="0.25">
      <c r="A3798">
        <v>7457</v>
      </c>
      <c r="B3798" t="s">
        <v>71</v>
      </c>
      <c r="C3798">
        <v>240</v>
      </c>
      <c r="D3798" s="404">
        <v>44999</v>
      </c>
      <c r="E3798" t="s">
        <v>3491</v>
      </c>
      <c r="F3798">
        <v>0</v>
      </c>
      <c r="H3798" t="s">
        <v>1183</v>
      </c>
    </row>
    <row r="3799" spans="1:8" x14ac:dyDescent="0.25">
      <c r="A3799">
        <v>7457</v>
      </c>
      <c r="B3799" t="s">
        <v>71</v>
      </c>
      <c r="C3799">
        <v>240</v>
      </c>
      <c r="D3799" s="404">
        <v>45005</v>
      </c>
      <c r="E3799" t="s">
        <v>3491</v>
      </c>
      <c r="F3799">
        <v>0</v>
      </c>
      <c r="H3799" t="s">
        <v>1183</v>
      </c>
    </row>
    <row r="3800" spans="1:8" x14ac:dyDescent="0.25">
      <c r="A3800">
        <v>7457</v>
      </c>
      <c r="B3800" t="s">
        <v>71</v>
      </c>
      <c r="C3800">
        <v>240</v>
      </c>
      <c r="D3800" s="404">
        <v>45006</v>
      </c>
      <c r="E3800" t="s">
        <v>3491</v>
      </c>
      <c r="F3800">
        <v>0</v>
      </c>
      <c r="H3800" t="s">
        <v>1183</v>
      </c>
    </row>
    <row r="3801" spans="1:8" x14ac:dyDescent="0.25">
      <c r="A3801">
        <v>7457</v>
      </c>
      <c r="B3801" t="s">
        <v>71</v>
      </c>
      <c r="C3801">
        <v>240</v>
      </c>
      <c r="D3801" s="404">
        <v>45008</v>
      </c>
      <c r="E3801" t="s">
        <v>3491</v>
      </c>
      <c r="F3801">
        <v>0</v>
      </c>
      <c r="H3801" t="s">
        <v>1183</v>
      </c>
    </row>
    <row r="3802" spans="1:8" x14ac:dyDescent="0.25">
      <c r="A3802">
        <v>7457</v>
      </c>
      <c r="B3802" t="s">
        <v>71</v>
      </c>
      <c r="C3802">
        <v>240</v>
      </c>
      <c r="D3802" s="404">
        <v>45019</v>
      </c>
      <c r="E3802" t="s">
        <v>3491</v>
      </c>
      <c r="F3802">
        <v>0</v>
      </c>
      <c r="H3802" t="s">
        <v>1183</v>
      </c>
    </row>
    <row r="3803" spans="1:8" x14ac:dyDescent="0.25">
      <c r="A3803">
        <v>7457</v>
      </c>
      <c r="B3803" t="s">
        <v>71</v>
      </c>
      <c r="C3803">
        <v>240</v>
      </c>
      <c r="D3803" s="404">
        <v>45029</v>
      </c>
      <c r="E3803" t="s">
        <v>3491</v>
      </c>
      <c r="F3803">
        <v>0</v>
      </c>
      <c r="H3803" t="s">
        <v>1183</v>
      </c>
    </row>
    <row r="3804" spans="1:8" x14ac:dyDescent="0.25">
      <c r="A3804">
        <v>7457</v>
      </c>
      <c r="B3804" t="s">
        <v>71</v>
      </c>
      <c r="C3804">
        <v>240</v>
      </c>
      <c r="D3804" s="404">
        <v>45035</v>
      </c>
      <c r="E3804" t="s">
        <v>3491</v>
      </c>
      <c r="F3804">
        <v>0</v>
      </c>
      <c r="H3804" t="s">
        <v>1183</v>
      </c>
    </row>
    <row r="3805" spans="1:8" x14ac:dyDescent="0.25">
      <c r="A3805">
        <v>7457</v>
      </c>
      <c r="B3805" t="s">
        <v>71</v>
      </c>
      <c r="C3805">
        <v>240</v>
      </c>
      <c r="D3805" s="404">
        <v>45042</v>
      </c>
      <c r="E3805" t="s">
        <v>3491</v>
      </c>
      <c r="F3805">
        <v>0</v>
      </c>
      <c r="H3805" t="s">
        <v>1183</v>
      </c>
    </row>
    <row r="3806" spans="1:8" x14ac:dyDescent="0.25">
      <c r="A3806">
        <v>7457</v>
      </c>
      <c r="B3806" t="s">
        <v>71</v>
      </c>
      <c r="C3806">
        <v>240</v>
      </c>
      <c r="D3806" s="404">
        <v>45052</v>
      </c>
      <c r="E3806" t="s">
        <v>3491</v>
      </c>
      <c r="F3806">
        <v>0</v>
      </c>
      <c r="H3806" t="s">
        <v>1183</v>
      </c>
    </row>
    <row r="3807" spans="1:8" x14ac:dyDescent="0.25">
      <c r="A3807">
        <v>7457</v>
      </c>
      <c r="B3807" t="s">
        <v>71</v>
      </c>
      <c r="C3807">
        <v>240</v>
      </c>
      <c r="D3807" s="404">
        <v>45054</v>
      </c>
      <c r="E3807" t="s">
        <v>3491</v>
      </c>
      <c r="F3807">
        <v>0</v>
      </c>
      <c r="H3807" t="s">
        <v>1183</v>
      </c>
    </row>
    <row r="3808" spans="1:8" x14ac:dyDescent="0.25">
      <c r="A3808">
        <v>7457</v>
      </c>
      <c r="B3808" t="s">
        <v>71</v>
      </c>
      <c r="C3808">
        <v>240</v>
      </c>
      <c r="D3808" s="404">
        <v>45054</v>
      </c>
      <c r="E3808" t="s">
        <v>3491</v>
      </c>
      <c r="F3808">
        <v>0</v>
      </c>
      <c r="H3808" t="s">
        <v>1183</v>
      </c>
    </row>
    <row r="3809" spans="1:8" x14ac:dyDescent="0.25">
      <c r="A3809">
        <v>7457</v>
      </c>
      <c r="B3809" t="s">
        <v>71</v>
      </c>
      <c r="C3809">
        <v>240</v>
      </c>
      <c r="D3809" s="404">
        <v>45070</v>
      </c>
      <c r="E3809" t="s">
        <v>3491</v>
      </c>
      <c r="F3809">
        <v>0</v>
      </c>
      <c r="H3809" t="s">
        <v>1183</v>
      </c>
    </row>
    <row r="3810" spans="1:8" x14ac:dyDescent="0.25">
      <c r="A3810">
        <v>7457</v>
      </c>
      <c r="B3810" t="s">
        <v>71</v>
      </c>
      <c r="C3810">
        <v>240</v>
      </c>
      <c r="D3810" s="404">
        <v>45075</v>
      </c>
      <c r="E3810" t="s">
        <v>3491</v>
      </c>
      <c r="F3810">
        <v>0</v>
      </c>
      <c r="H3810" t="s">
        <v>1183</v>
      </c>
    </row>
    <row r="3811" spans="1:8" x14ac:dyDescent="0.25">
      <c r="A3811">
        <v>7457</v>
      </c>
      <c r="B3811" t="s">
        <v>71</v>
      </c>
      <c r="C3811">
        <v>240</v>
      </c>
      <c r="D3811" s="404">
        <v>45103</v>
      </c>
      <c r="E3811" t="s">
        <v>3491</v>
      </c>
      <c r="F3811">
        <v>0</v>
      </c>
      <c r="H3811" t="s">
        <v>1183</v>
      </c>
    </row>
    <row r="3812" spans="1:8" x14ac:dyDescent="0.25">
      <c r="A3812">
        <v>7457</v>
      </c>
      <c r="B3812" t="s">
        <v>71</v>
      </c>
      <c r="C3812">
        <v>240</v>
      </c>
      <c r="D3812" s="404">
        <v>45117</v>
      </c>
      <c r="E3812" t="s">
        <v>3491</v>
      </c>
      <c r="F3812">
        <v>0</v>
      </c>
      <c r="H3812" t="s">
        <v>1183</v>
      </c>
    </row>
    <row r="3813" spans="1:8" x14ac:dyDescent="0.25">
      <c r="A3813">
        <v>7457</v>
      </c>
      <c r="B3813" t="s">
        <v>71</v>
      </c>
      <c r="C3813">
        <v>240</v>
      </c>
      <c r="D3813" s="404">
        <v>45134</v>
      </c>
      <c r="E3813" t="s">
        <v>3491</v>
      </c>
      <c r="F3813">
        <v>0</v>
      </c>
      <c r="H3813" t="s">
        <v>1183</v>
      </c>
    </row>
    <row r="3814" spans="1:8" x14ac:dyDescent="0.25">
      <c r="A3814">
        <v>7457</v>
      </c>
      <c r="B3814" t="s">
        <v>71</v>
      </c>
      <c r="C3814">
        <v>240</v>
      </c>
      <c r="D3814" s="404">
        <v>45146</v>
      </c>
      <c r="E3814" t="s">
        <v>3491</v>
      </c>
      <c r="F3814">
        <v>0</v>
      </c>
      <c r="H3814" t="s">
        <v>1183</v>
      </c>
    </row>
    <row r="3815" spans="1:8" x14ac:dyDescent="0.25">
      <c r="A3815">
        <v>7457</v>
      </c>
      <c r="B3815" t="s">
        <v>71</v>
      </c>
      <c r="C3815">
        <v>240</v>
      </c>
      <c r="D3815" s="404">
        <v>45147</v>
      </c>
      <c r="E3815" t="s">
        <v>3491</v>
      </c>
      <c r="F3815">
        <v>0</v>
      </c>
      <c r="H3815" t="s">
        <v>1183</v>
      </c>
    </row>
    <row r="3816" spans="1:8" x14ac:dyDescent="0.25">
      <c r="A3816">
        <v>7457</v>
      </c>
      <c r="B3816" t="s">
        <v>71</v>
      </c>
      <c r="C3816">
        <v>240</v>
      </c>
      <c r="D3816" s="404">
        <v>45147</v>
      </c>
      <c r="E3816" t="s">
        <v>3491</v>
      </c>
      <c r="F3816">
        <v>0</v>
      </c>
      <c r="H3816" t="s">
        <v>1183</v>
      </c>
    </row>
    <row r="3817" spans="1:8" x14ac:dyDescent="0.25">
      <c r="A3817">
        <v>7457</v>
      </c>
      <c r="B3817" t="s">
        <v>71</v>
      </c>
      <c r="C3817">
        <v>240</v>
      </c>
      <c r="D3817" s="404">
        <v>45168</v>
      </c>
      <c r="E3817" t="s">
        <v>3491</v>
      </c>
      <c r="F3817">
        <v>0</v>
      </c>
      <c r="H3817" t="s">
        <v>1183</v>
      </c>
    </row>
    <row r="3818" spans="1:8" x14ac:dyDescent="0.25">
      <c r="A3818">
        <v>7457</v>
      </c>
      <c r="B3818" t="s">
        <v>71</v>
      </c>
      <c r="C3818">
        <v>240</v>
      </c>
      <c r="D3818" s="404">
        <v>45187</v>
      </c>
      <c r="E3818" t="s">
        <v>3491</v>
      </c>
      <c r="F3818">
        <v>0</v>
      </c>
      <c r="H3818" t="s">
        <v>1183</v>
      </c>
    </row>
    <row r="3819" spans="1:8" x14ac:dyDescent="0.25">
      <c r="A3819">
        <v>7457</v>
      </c>
      <c r="B3819" t="s">
        <v>71</v>
      </c>
      <c r="C3819">
        <v>240</v>
      </c>
      <c r="D3819" s="404">
        <v>44998</v>
      </c>
      <c r="E3819" t="s">
        <v>3492</v>
      </c>
      <c r="F3819">
        <v>28</v>
      </c>
      <c r="H3819" t="s">
        <v>1183</v>
      </c>
    </row>
    <row r="3820" spans="1:8" x14ac:dyDescent="0.25">
      <c r="A3820">
        <v>7457</v>
      </c>
      <c r="B3820" t="s">
        <v>71</v>
      </c>
      <c r="C3820">
        <v>240</v>
      </c>
      <c r="D3820" s="404">
        <v>45155</v>
      </c>
      <c r="E3820" t="s">
        <v>3492</v>
      </c>
      <c r="F3820">
        <v>28</v>
      </c>
      <c r="H3820" t="s">
        <v>1183</v>
      </c>
    </row>
    <row r="3821" spans="1:8" x14ac:dyDescent="0.25">
      <c r="A3821">
        <v>7457</v>
      </c>
      <c r="B3821" t="s">
        <v>71</v>
      </c>
      <c r="C3821">
        <v>240</v>
      </c>
      <c r="D3821" s="404">
        <v>45161</v>
      </c>
      <c r="E3821" t="s">
        <v>3492</v>
      </c>
      <c r="F3821">
        <v>28</v>
      </c>
      <c r="H3821" t="s">
        <v>1183</v>
      </c>
    </row>
    <row r="3822" spans="1:8" x14ac:dyDescent="0.25">
      <c r="A3822">
        <v>7457</v>
      </c>
      <c r="B3822" t="s">
        <v>71</v>
      </c>
      <c r="C3822">
        <v>240</v>
      </c>
      <c r="D3822" s="404">
        <v>45057</v>
      </c>
      <c r="E3822" t="s">
        <v>3493</v>
      </c>
      <c r="F3822">
        <v>28.56</v>
      </c>
      <c r="H3822" t="s">
        <v>1183</v>
      </c>
    </row>
    <row r="3823" spans="1:8" x14ac:dyDescent="0.25">
      <c r="A3823">
        <v>7457</v>
      </c>
      <c r="B3823" t="s">
        <v>71</v>
      </c>
      <c r="C3823">
        <v>240</v>
      </c>
      <c r="D3823" s="404">
        <v>45075</v>
      </c>
      <c r="E3823" t="s">
        <v>3494</v>
      </c>
      <c r="F3823">
        <v>28.84</v>
      </c>
      <c r="H3823" t="s">
        <v>1183</v>
      </c>
    </row>
    <row r="3824" spans="1:8" x14ac:dyDescent="0.25">
      <c r="A3824">
        <v>7457</v>
      </c>
      <c r="B3824" t="s">
        <v>71</v>
      </c>
      <c r="C3824">
        <v>240</v>
      </c>
      <c r="D3824" s="404">
        <v>45111</v>
      </c>
      <c r="E3824" t="s">
        <v>3494</v>
      </c>
      <c r="F3824">
        <v>28.84</v>
      </c>
      <c r="H3824" t="s">
        <v>1183</v>
      </c>
    </row>
    <row r="3825" spans="1:8" x14ac:dyDescent="0.25">
      <c r="A3825">
        <v>7457</v>
      </c>
      <c r="B3825" t="s">
        <v>71</v>
      </c>
      <c r="C3825">
        <v>240</v>
      </c>
      <c r="D3825" s="404">
        <v>45007</v>
      </c>
      <c r="E3825" t="s">
        <v>3495</v>
      </c>
      <c r="F3825">
        <v>29.4</v>
      </c>
      <c r="H3825" t="s">
        <v>1183</v>
      </c>
    </row>
    <row r="3826" spans="1:8" x14ac:dyDescent="0.25">
      <c r="A3826">
        <v>7457</v>
      </c>
      <c r="B3826" t="s">
        <v>71</v>
      </c>
      <c r="C3826">
        <v>240</v>
      </c>
      <c r="D3826" s="404">
        <v>45012</v>
      </c>
      <c r="E3826" t="s">
        <v>3495</v>
      </c>
      <c r="F3826">
        <v>29.4</v>
      </c>
      <c r="H3826" t="s">
        <v>1183</v>
      </c>
    </row>
    <row r="3827" spans="1:8" x14ac:dyDescent="0.25">
      <c r="A3827">
        <v>7457</v>
      </c>
      <c r="B3827" t="s">
        <v>71</v>
      </c>
      <c r="C3827">
        <v>240</v>
      </c>
      <c r="D3827" s="404">
        <v>45027</v>
      </c>
      <c r="E3827" t="s">
        <v>3495</v>
      </c>
      <c r="F3827">
        <v>29.4</v>
      </c>
      <c r="H3827" t="s">
        <v>1183</v>
      </c>
    </row>
    <row r="3828" spans="1:8" x14ac:dyDescent="0.25">
      <c r="A3828">
        <v>7457</v>
      </c>
      <c r="B3828" t="s">
        <v>71</v>
      </c>
      <c r="C3828">
        <v>240</v>
      </c>
      <c r="D3828" s="404">
        <v>45106</v>
      </c>
      <c r="E3828" t="s">
        <v>3495</v>
      </c>
      <c r="F3828">
        <v>29.4</v>
      </c>
      <c r="H3828" t="s">
        <v>1183</v>
      </c>
    </row>
    <row r="3829" spans="1:8" x14ac:dyDescent="0.25">
      <c r="A3829">
        <v>7457</v>
      </c>
      <c r="B3829" t="s">
        <v>71</v>
      </c>
      <c r="C3829">
        <v>240</v>
      </c>
      <c r="D3829" s="404">
        <v>45120</v>
      </c>
      <c r="E3829" t="s">
        <v>3495</v>
      </c>
      <c r="F3829">
        <v>29.4</v>
      </c>
      <c r="H3829" t="s">
        <v>1183</v>
      </c>
    </row>
    <row r="3830" spans="1:8" x14ac:dyDescent="0.25">
      <c r="A3830">
        <v>7457</v>
      </c>
      <c r="B3830" t="s">
        <v>71</v>
      </c>
      <c r="C3830">
        <v>240</v>
      </c>
      <c r="D3830" s="404">
        <v>45040</v>
      </c>
      <c r="E3830" t="s">
        <v>3496</v>
      </c>
      <c r="F3830">
        <v>29.96</v>
      </c>
      <c r="H3830" t="s">
        <v>1183</v>
      </c>
    </row>
    <row r="3831" spans="1:8" x14ac:dyDescent="0.25">
      <c r="A3831">
        <v>7457</v>
      </c>
      <c r="B3831" t="s">
        <v>71</v>
      </c>
      <c r="C3831">
        <v>240</v>
      </c>
      <c r="D3831" s="404">
        <v>45047</v>
      </c>
      <c r="E3831" t="s">
        <v>3496</v>
      </c>
      <c r="F3831">
        <v>29.96</v>
      </c>
      <c r="H3831" t="s">
        <v>1183</v>
      </c>
    </row>
    <row r="3832" spans="1:8" x14ac:dyDescent="0.25">
      <c r="A3832">
        <v>7457</v>
      </c>
      <c r="B3832" t="s">
        <v>71</v>
      </c>
      <c r="C3832">
        <v>240</v>
      </c>
      <c r="D3832" s="404">
        <v>45056</v>
      </c>
      <c r="E3832" t="s">
        <v>3496</v>
      </c>
      <c r="F3832">
        <v>29.96</v>
      </c>
      <c r="H3832" t="s">
        <v>1183</v>
      </c>
    </row>
    <row r="3833" spans="1:8" x14ac:dyDescent="0.25">
      <c r="A3833">
        <v>7457</v>
      </c>
      <c r="B3833" t="s">
        <v>71</v>
      </c>
      <c r="C3833">
        <v>240</v>
      </c>
      <c r="D3833" s="404">
        <v>45148</v>
      </c>
      <c r="E3833" t="s">
        <v>3497</v>
      </c>
      <c r="F3833">
        <v>30.24</v>
      </c>
      <c r="H3833" t="s">
        <v>1183</v>
      </c>
    </row>
    <row r="3834" spans="1:8" x14ac:dyDescent="0.25">
      <c r="A3834">
        <v>7457</v>
      </c>
      <c r="B3834" t="s">
        <v>71</v>
      </c>
      <c r="C3834">
        <v>240</v>
      </c>
      <c r="D3834" s="404">
        <v>45029</v>
      </c>
      <c r="E3834" t="s">
        <v>3498</v>
      </c>
      <c r="F3834">
        <v>30.8</v>
      </c>
      <c r="H3834" t="s">
        <v>1183</v>
      </c>
    </row>
    <row r="3835" spans="1:8" x14ac:dyDescent="0.25">
      <c r="A3835">
        <v>7457</v>
      </c>
      <c r="B3835" t="s">
        <v>71</v>
      </c>
      <c r="C3835">
        <v>240</v>
      </c>
      <c r="D3835" s="404">
        <v>45078</v>
      </c>
      <c r="E3835" t="s">
        <v>3498</v>
      </c>
      <c r="F3835">
        <v>30.8</v>
      </c>
      <c r="H3835" t="s">
        <v>1183</v>
      </c>
    </row>
    <row r="3836" spans="1:8" x14ac:dyDescent="0.25">
      <c r="A3836">
        <v>7457</v>
      </c>
      <c r="B3836" t="s">
        <v>71</v>
      </c>
      <c r="C3836">
        <v>240</v>
      </c>
      <c r="D3836" s="404">
        <v>45189</v>
      </c>
      <c r="E3836" t="s">
        <v>3498</v>
      </c>
      <c r="F3836">
        <v>30.8</v>
      </c>
      <c r="H3836" t="s">
        <v>1183</v>
      </c>
    </row>
    <row r="3837" spans="1:8" x14ac:dyDescent="0.25">
      <c r="A3837">
        <v>7457</v>
      </c>
      <c r="B3837" t="s">
        <v>71</v>
      </c>
      <c r="C3837">
        <v>240</v>
      </c>
      <c r="D3837" s="404">
        <v>45005</v>
      </c>
      <c r="E3837" t="s">
        <v>3499</v>
      </c>
      <c r="F3837">
        <v>31.36</v>
      </c>
      <c r="H3837" t="s">
        <v>1183</v>
      </c>
    </row>
    <row r="3838" spans="1:8" x14ac:dyDescent="0.25">
      <c r="A3838">
        <v>7457</v>
      </c>
      <c r="B3838" t="s">
        <v>71</v>
      </c>
      <c r="C3838">
        <v>240</v>
      </c>
      <c r="D3838" s="404">
        <v>45047</v>
      </c>
      <c r="E3838" t="s">
        <v>3500</v>
      </c>
      <c r="F3838">
        <v>31.64</v>
      </c>
      <c r="H3838" t="s">
        <v>1183</v>
      </c>
    </row>
    <row r="3839" spans="1:8" x14ac:dyDescent="0.25">
      <c r="A3839">
        <v>7457</v>
      </c>
      <c r="B3839" t="s">
        <v>71</v>
      </c>
      <c r="C3839">
        <v>240</v>
      </c>
      <c r="D3839" s="404">
        <v>45084</v>
      </c>
      <c r="E3839" t="s">
        <v>3500</v>
      </c>
      <c r="F3839">
        <v>31.64</v>
      </c>
      <c r="H3839" t="s">
        <v>1183</v>
      </c>
    </row>
    <row r="3840" spans="1:8" x14ac:dyDescent="0.25">
      <c r="A3840">
        <v>7457</v>
      </c>
      <c r="B3840" t="s">
        <v>71</v>
      </c>
      <c r="C3840">
        <v>240</v>
      </c>
      <c r="D3840" s="404">
        <v>45089</v>
      </c>
      <c r="E3840" t="s">
        <v>3500</v>
      </c>
      <c r="F3840">
        <v>31.64</v>
      </c>
      <c r="H3840" t="s">
        <v>1183</v>
      </c>
    </row>
    <row r="3841" spans="1:8" x14ac:dyDescent="0.25">
      <c r="A3841">
        <v>7457</v>
      </c>
      <c r="B3841" t="s">
        <v>71</v>
      </c>
      <c r="C3841">
        <v>240</v>
      </c>
      <c r="D3841" s="404">
        <v>45015</v>
      </c>
      <c r="E3841" t="s">
        <v>3501</v>
      </c>
      <c r="F3841">
        <v>32.76</v>
      </c>
      <c r="H3841" t="s">
        <v>1183</v>
      </c>
    </row>
    <row r="3842" spans="1:8" x14ac:dyDescent="0.25">
      <c r="A3842">
        <v>7457</v>
      </c>
      <c r="B3842" t="s">
        <v>71</v>
      </c>
      <c r="C3842">
        <v>240</v>
      </c>
      <c r="D3842" s="404">
        <v>45162</v>
      </c>
      <c r="E3842" t="s">
        <v>3501</v>
      </c>
      <c r="F3842">
        <v>32.76</v>
      </c>
      <c r="H3842" t="s">
        <v>1183</v>
      </c>
    </row>
    <row r="3843" spans="1:8" x14ac:dyDescent="0.25">
      <c r="A3843">
        <v>7457</v>
      </c>
      <c r="B3843" t="s">
        <v>71</v>
      </c>
      <c r="C3843">
        <v>240</v>
      </c>
      <c r="D3843" s="404">
        <v>45169</v>
      </c>
      <c r="E3843" t="s">
        <v>3502</v>
      </c>
      <c r="F3843">
        <v>33.6</v>
      </c>
      <c r="H3843" t="s">
        <v>1183</v>
      </c>
    </row>
    <row r="3844" spans="1:8" x14ac:dyDescent="0.25">
      <c r="A3844">
        <v>7457</v>
      </c>
      <c r="B3844" t="s">
        <v>71</v>
      </c>
      <c r="C3844">
        <v>240</v>
      </c>
      <c r="D3844" s="404">
        <v>45055</v>
      </c>
      <c r="E3844" t="s">
        <v>3503</v>
      </c>
      <c r="F3844">
        <v>34.159999999999997</v>
      </c>
      <c r="H3844" t="s">
        <v>1183</v>
      </c>
    </row>
    <row r="3845" spans="1:8" x14ac:dyDescent="0.25">
      <c r="A3845">
        <v>7457</v>
      </c>
      <c r="B3845" t="s">
        <v>71</v>
      </c>
      <c r="C3845">
        <v>240</v>
      </c>
      <c r="D3845" s="404">
        <v>45028</v>
      </c>
      <c r="E3845" t="s">
        <v>3504</v>
      </c>
      <c r="F3845">
        <v>34.44</v>
      </c>
      <c r="H3845" t="s">
        <v>1183</v>
      </c>
    </row>
    <row r="3846" spans="1:8" x14ac:dyDescent="0.25">
      <c r="A3846">
        <v>7457</v>
      </c>
      <c r="B3846" t="s">
        <v>71</v>
      </c>
      <c r="C3846">
        <v>240</v>
      </c>
      <c r="D3846" s="404">
        <v>45188</v>
      </c>
      <c r="E3846" t="s">
        <v>3504</v>
      </c>
      <c r="F3846">
        <v>34.44</v>
      </c>
      <c r="H3846" t="s">
        <v>1183</v>
      </c>
    </row>
    <row r="3847" spans="1:8" x14ac:dyDescent="0.25">
      <c r="A3847">
        <v>7457</v>
      </c>
      <c r="B3847" t="s">
        <v>71</v>
      </c>
      <c r="C3847">
        <v>240</v>
      </c>
      <c r="D3847" s="404">
        <v>45021</v>
      </c>
      <c r="E3847" t="s">
        <v>3505</v>
      </c>
      <c r="F3847">
        <v>35.56</v>
      </c>
      <c r="H3847" t="s">
        <v>1183</v>
      </c>
    </row>
    <row r="3848" spans="1:8" x14ac:dyDescent="0.25">
      <c r="A3848">
        <v>7457</v>
      </c>
      <c r="B3848" t="s">
        <v>71</v>
      </c>
      <c r="C3848">
        <v>240</v>
      </c>
      <c r="D3848" s="404">
        <v>45105</v>
      </c>
      <c r="E3848" t="s">
        <v>3505</v>
      </c>
      <c r="F3848">
        <v>35.56</v>
      </c>
      <c r="H3848" t="s">
        <v>1183</v>
      </c>
    </row>
    <row r="3849" spans="1:8" x14ac:dyDescent="0.25">
      <c r="A3849">
        <v>7457</v>
      </c>
      <c r="B3849" t="s">
        <v>71</v>
      </c>
      <c r="C3849">
        <v>240</v>
      </c>
      <c r="D3849" s="404">
        <v>45057</v>
      </c>
      <c r="E3849" t="s">
        <v>3506</v>
      </c>
      <c r="F3849">
        <v>35.840000000000003</v>
      </c>
      <c r="H3849" t="s">
        <v>1183</v>
      </c>
    </row>
    <row r="3850" spans="1:8" x14ac:dyDescent="0.25">
      <c r="A3850">
        <v>7457</v>
      </c>
      <c r="B3850" t="s">
        <v>71</v>
      </c>
      <c r="C3850">
        <v>240</v>
      </c>
      <c r="D3850" s="404">
        <v>45019</v>
      </c>
      <c r="E3850" t="s">
        <v>3507</v>
      </c>
      <c r="F3850">
        <v>36.4</v>
      </c>
      <c r="H3850" t="s">
        <v>1183</v>
      </c>
    </row>
    <row r="3851" spans="1:8" x14ac:dyDescent="0.25">
      <c r="A3851">
        <v>7457</v>
      </c>
      <c r="B3851" t="s">
        <v>71</v>
      </c>
      <c r="C3851">
        <v>240</v>
      </c>
      <c r="D3851" s="404">
        <v>45029</v>
      </c>
      <c r="E3851" t="s">
        <v>3508</v>
      </c>
      <c r="F3851">
        <v>36.96</v>
      </c>
      <c r="H3851" t="s">
        <v>1183</v>
      </c>
    </row>
    <row r="3852" spans="1:8" x14ac:dyDescent="0.25">
      <c r="A3852">
        <v>7457</v>
      </c>
      <c r="B3852" t="s">
        <v>71</v>
      </c>
      <c r="C3852">
        <v>240</v>
      </c>
      <c r="D3852" s="404">
        <v>45166</v>
      </c>
      <c r="E3852" t="s">
        <v>3508</v>
      </c>
      <c r="F3852">
        <v>36.96</v>
      </c>
      <c r="H3852" t="s">
        <v>1183</v>
      </c>
    </row>
    <row r="3853" spans="1:8" x14ac:dyDescent="0.25">
      <c r="A3853">
        <v>7457</v>
      </c>
      <c r="B3853" t="s">
        <v>71</v>
      </c>
      <c r="C3853">
        <v>240</v>
      </c>
      <c r="D3853" s="404">
        <v>45028</v>
      </c>
      <c r="E3853" t="s">
        <v>3509</v>
      </c>
      <c r="F3853">
        <v>37.24</v>
      </c>
      <c r="H3853" t="s">
        <v>1183</v>
      </c>
    </row>
    <row r="3854" spans="1:8" x14ac:dyDescent="0.25">
      <c r="A3854">
        <v>7457</v>
      </c>
      <c r="B3854" t="s">
        <v>71</v>
      </c>
      <c r="C3854">
        <v>240</v>
      </c>
      <c r="D3854" s="404">
        <v>45090</v>
      </c>
      <c r="E3854" t="s">
        <v>3510</v>
      </c>
      <c r="F3854">
        <v>37.799999999999997</v>
      </c>
      <c r="H3854" t="s">
        <v>1183</v>
      </c>
    </row>
    <row r="3855" spans="1:8" x14ac:dyDescent="0.25">
      <c r="A3855">
        <v>7457</v>
      </c>
      <c r="B3855" t="s">
        <v>71</v>
      </c>
      <c r="C3855">
        <v>240</v>
      </c>
      <c r="D3855" s="404">
        <v>45132</v>
      </c>
      <c r="E3855" t="s">
        <v>3511</v>
      </c>
      <c r="F3855">
        <v>38.64</v>
      </c>
      <c r="H3855" t="s">
        <v>1183</v>
      </c>
    </row>
    <row r="3856" spans="1:8" x14ac:dyDescent="0.25">
      <c r="A3856">
        <v>7457</v>
      </c>
      <c r="B3856" t="s">
        <v>71</v>
      </c>
      <c r="C3856">
        <v>240</v>
      </c>
      <c r="D3856" s="404">
        <v>45084</v>
      </c>
      <c r="E3856" t="s">
        <v>3512</v>
      </c>
      <c r="F3856">
        <v>40.04</v>
      </c>
      <c r="H3856" t="s">
        <v>1183</v>
      </c>
    </row>
    <row r="3857" spans="1:8" x14ac:dyDescent="0.25">
      <c r="A3857">
        <v>7457</v>
      </c>
      <c r="B3857" t="s">
        <v>71</v>
      </c>
      <c r="C3857">
        <v>240</v>
      </c>
      <c r="D3857" s="404">
        <v>45021</v>
      </c>
      <c r="E3857" t="s">
        <v>3513</v>
      </c>
      <c r="F3857">
        <v>40.6</v>
      </c>
      <c r="H3857" t="s">
        <v>1183</v>
      </c>
    </row>
    <row r="3858" spans="1:8" x14ac:dyDescent="0.25">
      <c r="A3858">
        <v>7457</v>
      </c>
      <c r="B3858" t="s">
        <v>71</v>
      </c>
      <c r="C3858">
        <v>240</v>
      </c>
      <c r="D3858" s="404">
        <v>44994</v>
      </c>
      <c r="E3858" t="s">
        <v>3514</v>
      </c>
      <c r="F3858">
        <v>41.44</v>
      </c>
      <c r="H3858" t="s">
        <v>1183</v>
      </c>
    </row>
    <row r="3859" spans="1:8" x14ac:dyDescent="0.25">
      <c r="A3859">
        <v>7457</v>
      </c>
      <c r="B3859" t="s">
        <v>71</v>
      </c>
      <c r="C3859">
        <v>240</v>
      </c>
      <c r="D3859" s="404">
        <v>45043</v>
      </c>
      <c r="E3859" t="s">
        <v>3515</v>
      </c>
      <c r="F3859">
        <v>42</v>
      </c>
      <c r="H3859" t="s">
        <v>1183</v>
      </c>
    </row>
    <row r="3860" spans="1:8" x14ac:dyDescent="0.25">
      <c r="A3860">
        <v>7457</v>
      </c>
      <c r="B3860" t="s">
        <v>71</v>
      </c>
      <c r="C3860">
        <v>240</v>
      </c>
      <c r="D3860" s="404">
        <v>45052</v>
      </c>
      <c r="E3860" t="s">
        <v>3516</v>
      </c>
      <c r="F3860">
        <v>43.96</v>
      </c>
      <c r="H3860" t="s">
        <v>1183</v>
      </c>
    </row>
    <row r="3861" spans="1:8" x14ac:dyDescent="0.25">
      <c r="A3861">
        <v>7457</v>
      </c>
      <c r="B3861" t="s">
        <v>71</v>
      </c>
      <c r="C3861">
        <v>240</v>
      </c>
      <c r="D3861" s="404">
        <v>45187</v>
      </c>
      <c r="E3861" t="s">
        <v>3517</v>
      </c>
      <c r="F3861">
        <v>44.24</v>
      </c>
      <c r="H3861" t="s">
        <v>1183</v>
      </c>
    </row>
    <row r="3862" spans="1:8" x14ac:dyDescent="0.25">
      <c r="A3862">
        <v>7457</v>
      </c>
      <c r="B3862" t="s">
        <v>71</v>
      </c>
      <c r="C3862">
        <v>240</v>
      </c>
      <c r="D3862" s="404">
        <v>45127</v>
      </c>
      <c r="E3862" t="s">
        <v>3518</v>
      </c>
      <c r="F3862">
        <v>45.36</v>
      </c>
      <c r="H3862" t="s">
        <v>1183</v>
      </c>
    </row>
    <row r="3863" spans="1:8" x14ac:dyDescent="0.25">
      <c r="A3863">
        <v>7457</v>
      </c>
      <c r="B3863" t="s">
        <v>71</v>
      </c>
      <c r="C3863">
        <v>240</v>
      </c>
      <c r="D3863" s="404">
        <v>45181</v>
      </c>
      <c r="E3863" t="s">
        <v>3519</v>
      </c>
      <c r="F3863">
        <v>47.6</v>
      </c>
      <c r="H3863" t="s">
        <v>1183</v>
      </c>
    </row>
    <row r="3864" spans="1:8" x14ac:dyDescent="0.25">
      <c r="A3864">
        <v>7457</v>
      </c>
      <c r="B3864" t="s">
        <v>71</v>
      </c>
      <c r="C3864">
        <v>240</v>
      </c>
      <c r="D3864" s="404">
        <v>45134</v>
      </c>
      <c r="E3864" t="s">
        <v>3520</v>
      </c>
      <c r="F3864">
        <v>49</v>
      </c>
      <c r="H3864" t="s">
        <v>1183</v>
      </c>
    </row>
    <row r="3865" spans="1:8" x14ac:dyDescent="0.25">
      <c r="A3865">
        <v>7457</v>
      </c>
      <c r="B3865" t="s">
        <v>71</v>
      </c>
      <c r="C3865">
        <v>240</v>
      </c>
      <c r="D3865" s="404">
        <v>45035</v>
      </c>
      <c r="E3865" t="s">
        <v>3521</v>
      </c>
      <c r="F3865">
        <v>49.56</v>
      </c>
      <c r="H3865" t="s">
        <v>1183</v>
      </c>
    </row>
    <row r="3866" spans="1:8" x14ac:dyDescent="0.25">
      <c r="A3866">
        <v>7457</v>
      </c>
      <c r="B3866" t="s">
        <v>71</v>
      </c>
      <c r="C3866">
        <v>240</v>
      </c>
      <c r="D3866" s="404">
        <v>45162</v>
      </c>
      <c r="E3866" t="s">
        <v>3521</v>
      </c>
      <c r="F3866">
        <v>49.56</v>
      </c>
      <c r="H3866" t="s">
        <v>1183</v>
      </c>
    </row>
    <row r="3867" spans="1:8" x14ac:dyDescent="0.25">
      <c r="A3867">
        <v>7457</v>
      </c>
      <c r="B3867" t="s">
        <v>71</v>
      </c>
      <c r="C3867">
        <v>240</v>
      </c>
      <c r="D3867" s="404">
        <v>45139</v>
      </c>
      <c r="E3867" t="s">
        <v>3522</v>
      </c>
      <c r="F3867">
        <v>51.8</v>
      </c>
      <c r="H3867" t="s">
        <v>1183</v>
      </c>
    </row>
    <row r="3868" spans="1:8" x14ac:dyDescent="0.25">
      <c r="A3868">
        <v>7457</v>
      </c>
      <c r="B3868" t="s">
        <v>71</v>
      </c>
      <c r="C3868">
        <v>240</v>
      </c>
      <c r="D3868" s="404">
        <v>45188</v>
      </c>
      <c r="E3868" t="s">
        <v>3523</v>
      </c>
      <c r="F3868">
        <v>53.2</v>
      </c>
      <c r="H3868" t="s">
        <v>1183</v>
      </c>
    </row>
    <row r="3869" spans="1:8" x14ac:dyDescent="0.25">
      <c r="A3869">
        <v>7457</v>
      </c>
      <c r="B3869" t="s">
        <v>71</v>
      </c>
      <c r="C3869">
        <v>240</v>
      </c>
      <c r="D3869" s="404">
        <v>45006</v>
      </c>
      <c r="E3869" t="s">
        <v>3524</v>
      </c>
      <c r="F3869">
        <v>53.76</v>
      </c>
      <c r="H3869" t="s">
        <v>1183</v>
      </c>
    </row>
    <row r="3870" spans="1:8" x14ac:dyDescent="0.25">
      <c r="A3870">
        <v>7457</v>
      </c>
      <c r="B3870" t="s">
        <v>71</v>
      </c>
      <c r="C3870">
        <v>240</v>
      </c>
      <c r="D3870" s="404">
        <v>44999</v>
      </c>
      <c r="E3870" t="s">
        <v>3525</v>
      </c>
      <c r="F3870">
        <v>56.56</v>
      </c>
      <c r="H3870" t="s">
        <v>1183</v>
      </c>
    </row>
    <row r="3871" spans="1:8" x14ac:dyDescent="0.25">
      <c r="A3871">
        <v>7457</v>
      </c>
      <c r="B3871" t="s">
        <v>71</v>
      </c>
      <c r="C3871">
        <v>240</v>
      </c>
      <c r="D3871" s="404">
        <v>45075</v>
      </c>
      <c r="E3871" t="s">
        <v>3526</v>
      </c>
      <c r="F3871">
        <v>58.8</v>
      </c>
      <c r="H3871" t="s">
        <v>1183</v>
      </c>
    </row>
    <row r="3872" spans="1:8" x14ac:dyDescent="0.25">
      <c r="A3872">
        <v>7457</v>
      </c>
      <c r="B3872" t="s">
        <v>71</v>
      </c>
      <c r="C3872">
        <v>240</v>
      </c>
      <c r="D3872" s="404">
        <v>45112</v>
      </c>
      <c r="E3872" t="s">
        <v>3527</v>
      </c>
      <c r="F3872">
        <v>61.6</v>
      </c>
      <c r="H3872" t="s">
        <v>1183</v>
      </c>
    </row>
    <row r="3873" spans="1:8" x14ac:dyDescent="0.25">
      <c r="A3873">
        <v>7457</v>
      </c>
      <c r="B3873" t="s">
        <v>71</v>
      </c>
      <c r="C3873">
        <v>240</v>
      </c>
      <c r="D3873" s="404">
        <v>45084</v>
      </c>
      <c r="E3873" t="s">
        <v>3528</v>
      </c>
      <c r="F3873">
        <v>62.16</v>
      </c>
      <c r="H3873" t="s">
        <v>1183</v>
      </c>
    </row>
    <row r="3874" spans="1:8" x14ac:dyDescent="0.25">
      <c r="A3874">
        <v>7457</v>
      </c>
      <c r="B3874" t="s">
        <v>71</v>
      </c>
      <c r="C3874">
        <v>240</v>
      </c>
      <c r="D3874" s="404">
        <v>45105</v>
      </c>
      <c r="E3874" t="s">
        <v>3529</v>
      </c>
      <c r="F3874">
        <v>64.400000000000006</v>
      </c>
      <c r="H3874" t="s">
        <v>1183</v>
      </c>
    </row>
    <row r="3875" spans="1:8" x14ac:dyDescent="0.25">
      <c r="A3875">
        <v>7457</v>
      </c>
      <c r="B3875" t="s">
        <v>71</v>
      </c>
      <c r="C3875">
        <v>240</v>
      </c>
      <c r="D3875" s="404">
        <v>45176</v>
      </c>
      <c r="E3875" t="s">
        <v>3529</v>
      </c>
      <c r="F3875">
        <v>64.400000000000006</v>
      </c>
      <c r="H3875" t="s">
        <v>1183</v>
      </c>
    </row>
    <row r="3876" spans="1:8" x14ac:dyDescent="0.25">
      <c r="A3876">
        <v>7457</v>
      </c>
      <c r="B3876" t="s">
        <v>71</v>
      </c>
      <c r="C3876">
        <v>240</v>
      </c>
      <c r="D3876" s="404">
        <v>45119</v>
      </c>
      <c r="E3876" t="s">
        <v>3530</v>
      </c>
      <c r="F3876">
        <v>65.8</v>
      </c>
      <c r="H3876" t="s">
        <v>1183</v>
      </c>
    </row>
    <row r="3877" spans="1:8" x14ac:dyDescent="0.25">
      <c r="A3877">
        <v>7457</v>
      </c>
      <c r="B3877" t="s">
        <v>71</v>
      </c>
      <c r="C3877">
        <v>240</v>
      </c>
      <c r="D3877" s="404">
        <v>45174</v>
      </c>
      <c r="E3877" t="s">
        <v>3530</v>
      </c>
      <c r="F3877">
        <v>65.8</v>
      </c>
      <c r="H3877" t="s">
        <v>1183</v>
      </c>
    </row>
    <row r="3878" spans="1:8" x14ac:dyDescent="0.25">
      <c r="A3878">
        <v>7457</v>
      </c>
      <c r="B3878" t="s">
        <v>71</v>
      </c>
      <c r="C3878">
        <v>240</v>
      </c>
      <c r="D3878" s="404">
        <v>45112</v>
      </c>
      <c r="E3878" t="s">
        <v>3531</v>
      </c>
      <c r="F3878">
        <v>67.2</v>
      </c>
      <c r="H3878" t="s">
        <v>1183</v>
      </c>
    </row>
    <row r="3879" spans="1:8" x14ac:dyDescent="0.25">
      <c r="A3879">
        <v>7457</v>
      </c>
      <c r="B3879" t="s">
        <v>71</v>
      </c>
      <c r="C3879">
        <v>240</v>
      </c>
      <c r="D3879" s="404">
        <v>45119</v>
      </c>
      <c r="E3879" t="s">
        <v>3532</v>
      </c>
      <c r="F3879">
        <v>82.6</v>
      </c>
      <c r="H3879" t="s">
        <v>1183</v>
      </c>
    </row>
    <row r="3880" spans="1:8" x14ac:dyDescent="0.25">
      <c r="A3880">
        <v>7457</v>
      </c>
      <c r="B3880" t="s">
        <v>71</v>
      </c>
      <c r="C3880">
        <v>240</v>
      </c>
      <c r="D3880" s="404">
        <v>45027</v>
      </c>
      <c r="E3880" t="s">
        <v>3533</v>
      </c>
      <c r="F3880">
        <v>84.56</v>
      </c>
      <c r="H3880" t="s">
        <v>1183</v>
      </c>
    </row>
    <row r="3881" spans="1:8" x14ac:dyDescent="0.25">
      <c r="A3881">
        <v>7457</v>
      </c>
      <c r="B3881" t="s">
        <v>71</v>
      </c>
      <c r="C3881">
        <v>240</v>
      </c>
      <c r="D3881" s="404">
        <v>45020</v>
      </c>
      <c r="E3881" t="s">
        <v>3534</v>
      </c>
      <c r="F3881">
        <v>86.24</v>
      </c>
      <c r="H3881" t="s">
        <v>1183</v>
      </c>
    </row>
    <row r="3882" spans="1:8" x14ac:dyDescent="0.25">
      <c r="A3882">
        <v>7457</v>
      </c>
      <c r="B3882" t="s">
        <v>71</v>
      </c>
      <c r="C3882">
        <v>240</v>
      </c>
      <c r="D3882" s="404">
        <v>45150</v>
      </c>
      <c r="E3882" t="s">
        <v>3535</v>
      </c>
      <c r="F3882">
        <v>118.16</v>
      </c>
      <c r="H3882" t="s">
        <v>1183</v>
      </c>
    </row>
    <row r="3883" spans="1:8" x14ac:dyDescent="0.25">
      <c r="A3883">
        <v>7457</v>
      </c>
      <c r="B3883" t="s">
        <v>71</v>
      </c>
      <c r="C3883">
        <v>240</v>
      </c>
      <c r="D3883" s="404">
        <v>45062</v>
      </c>
      <c r="E3883" t="s">
        <v>3536</v>
      </c>
      <c r="F3883">
        <v>267.95999999999998</v>
      </c>
      <c r="H3883" t="s">
        <v>1183</v>
      </c>
    </row>
    <row r="3884" spans="1:8" x14ac:dyDescent="0.25">
      <c r="A3884">
        <v>7457</v>
      </c>
      <c r="B3884" t="s">
        <v>71</v>
      </c>
      <c r="C3884">
        <v>440</v>
      </c>
      <c r="D3884" s="404">
        <v>45090</v>
      </c>
      <c r="E3884" t="s">
        <v>3537</v>
      </c>
      <c r="F3884">
        <v>28.56</v>
      </c>
      <c r="H3884" t="s">
        <v>1183</v>
      </c>
    </row>
    <row r="3885" spans="1:8" x14ac:dyDescent="0.25">
      <c r="A3885">
        <v>7457</v>
      </c>
      <c r="B3885" t="s">
        <v>71</v>
      </c>
      <c r="C3885">
        <v>440</v>
      </c>
      <c r="D3885" s="404">
        <v>45085</v>
      </c>
      <c r="E3885" t="s">
        <v>3538</v>
      </c>
      <c r="F3885">
        <v>28.84</v>
      </c>
      <c r="H3885" t="s">
        <v>1183</v>
      </c>
    </row>
    <row r="3886" spans="1:8" x14ac:dyDescent="0.25">
      <c r="A3886">
        <v>7457</v>
      </c>
      <c r="B3886" t="s">
        <v>71</v>
      </c>
      <c r="C3886">
        <v>140</v>
      </c>
      <c r="D3886" s="404">
        <v>45000</v>
      </c>
      <c r="E3886" t="s">
        <v>3539</v>
      </c>
      <c r="F3886">
        <v>9.3000000000000007</v>
      </c>
      <c r="H3886" t="s">
        <v>1183</v>
      </c>
    </row>
    <row r="3887" spans="1:8" x14ac:dyDescent="0.25">
      <c r="A3887">
        <v>7457</v>
      </c>
      <c r="B3887" t="s">
        <v>71</v>
      </c>
      <c r="C3887">
        <v>140</v>
      </c>
      <c r="D3887" s="404">
        <v>45063</v>
      </c>
      <c r="E3887" t="s">
        <v>3540</v>
      </c>
      <c r="F3887">
        <v>40.32</v>
      </c>
      <c r="H3887" t="s">
        <v>1183</v>
      </c>
    </row>
    <row r="3888" spans="1:8" x14ac:dyDescent="0.25">
      <c r="A3888">
        <v>7457</v>
      </c>
      <c r="B3888" t="s">
        <v>71</v>
      </c>
      <c r="C3888">
        <v>440</v>
      </c>
      <c r="D3888" s="404">
        <v>45114</v>
      </c>
      <c r="E3888" t="s">
        <v>3541</v>
      </c>
      <c r="F3888">
        <v>11.88</v>
      </c>
      <c r="H3888" t="s">
        <v>1183</v>
      </c>
    </row>
    <row r="3889" spans="1:8" x14ac:dyDescent="0.25">
      <c r="A3889">
        <v>7457</v>
      </c>
      <c r="B3889" t="s">
        <v>71</v>
      </c>
      <c r="C3889">
        <v>440</v>
      </c>
      <c r="D3889" s="404">
        <v>45134</v>
      </c>
      <c r="E3889" t="s">
        <v>3542</v>
      </c>
      <c r="F3889">
        <v>14.4</v>
      </c>
      <c r="H3889" t="s">
        <v>1183</v>
      </c>
    </row>
    <row r="3890" spans="1:8" x14ac:dyDescent="0.25">
      <c r="A3890">
        <v>7457</v>
      </c>
      <c r="B3890" t="s">
        <v>71</v>
      </c>
      <c r="C3890">
        <v>340</v>
      </c>
      <c r="D3890" s="404">
        <v>44991</v>
      </c>
      <c r="E3890" t="s">
        <v>3543</v>
      </c>
      <c r="F3890">
        <v>2.72</v>
      </c>
      <c r="H3890" t="s">
        <v>1183</v>
      </c>
    </row>
    <row r="3891" spans="1:8" x14ac:dyDescent="0.25">
      <c r="A3891">
        <v>7457</v>
      </c>
      <c r="B3891" t="s">
        <v>71</v>
      </c>
      <c r="C3891">
        <v>340</v>
      </c>
      <c r="D3891" s="404">
        <v>45043</v>
      </c>
      <c r="E3891" t="s">
        <v>3544</v>
      </c>
      <c r="F3891">
        <v>0</v>
      </c>
      <c r="H3891" t="s">
        <v>1183</v>
      </c>
    </row>
    <row r="3892" spans="1:8" x14ac:dyDescent="0.25">
      <c r="A3892">
        <v>7457</v>
      </c>
      <c r="B3892" t="s">
        <v>71</v>
      </c>
      <c r="C3892">
        <v>340</v>
      </c>
      <c r="D3892" s="404">
        <v>45052</v>
      </c>
      <c r="E3892" t="s">
        <v>3544</v>
      </c>
      <c r="F3892">
        <v>0</v>
      </c>
      <c r="H3892" t="s">
        <v>1183</v>
      </c>
    </row>
    <row r="3893" spans="1:8" x14ac:dyDescent="0.25">
      <c r="A3893">
        <v>7457</v>
      </c>
      <c r="B3893" t="s">
        <v>71</v>
      </c>
      <c r="C3893">
        <v>340</v>
      </c>
      <c r="D3893" s="404">
        <v>45148</v>
      </c>
      <c r="E3893" t="s">
        <v>3544</v>
      </c>
      <c r="F3893">
        <v>0</v>
      </c>
      <c r="H3893" t="s">
        <v>1183</v>
      </c>
    </row>
    <row r="3894" spans="1:8" x14ac:dyDescent="0.25">
      <c r="A3894">
        <v>7457</v>
      </c>
      <c r="B3894" t="s">
        <v>71</v>
      </c>
      <c r="C3894">
        <v>340</v>
      </c>
      <c r="D3894" s="404">
        <v>45156</v>
      </c>
      <c r="E3894" t="s">
        <v>3545</v>
      </c>
      <c r="F3894">
        <v>34.68</v>
      </c>
      <c r="H3894" t="s">
        <v>1183</v>
      </c>
    </row>
    <row r="3895" spans="1:8" x14ac:dyDescent="0.25">
      <c r="A3895">
        <v>7457</v>
      </c>
      <c r="B3895" t="s">
        <v>71</v>
      </c>
      <c r="C3895">
        <v>440</v>
      </c>
      <c r="D3895" s="404">
        <v>45013</v>
      </c>
      <c r="E3895" t="s">
        <v>3546</v>
      </c>
      <c r="F3895">
        <v>0.66</v>
      </c>
      <c r="H3895" t="s">
        <v>1183</v>
      </c>
    </row>
    <row r="3896" spans="1:8" x14ac:dyDescent="0.25">
      <c r="A3896">
        <v>7457</v>
      </c>
      <c r="B3896" t="s">
        <v>71</v>
      </c>
      <c r="C3896">
        <v>440</v>
      </c>
      <c r="D3896" s="404">
        <v>45057</v>
      </c>
      <c r="E3896" t="s">
        <v>3547</v>
      </c>
      <c r="F3896">
        <v>1.65</v>
      </c>
      <c r="H3896" t="s">
        <v>1183</v>
      </c>
    </row>
    <row r="3897" spans="1:8" x14ac:dyDescent="0.25">
      <c r="A3897">
        <v>7457</v>
      </c>
      <c r="B3897" t="s">
        <v>71</v>
      </c>
      <c r="C3897">
        <v>440</v>
      </c>
      <c r="D3897" s="404">
        <v>44987</v>
      </c>
      <c r="E3897" t="s">
        <v>3548</v>
      </c>
      <c r="F3897">
        <v>2.48</v>
      </c>
      <c r="H3897" t="s">
        <v>1183</v>
      </c>
    </row>
    <row r="3898" spans="1:8" x14ac:dyDescent="0.25">
      <c r="A3898">
        <v>7457</v>
      </c>
      <c r="B3898" t="s">
        <v>71</v>
      </c>
      <c r="C3898">
        <v>440</v>
      </c>
      <c r="D3898" s="404">
        <v>45112</v>
      </c>
      <c r="E3898" t="s">
        <v>3548</v>
      </c>
      <c r="F3898">
        <v>2.88</v>
      </c>
      <c r="H3898" t="s">
        <v>1183</v>
      </c>
    </row>
    <row r="3899" spans="1:8" x14ac:dyDescent="0.25">
      <c r="A3899">
        <v>7457</v>
      </c>
      <c r="B3899" t="s">
        <v>71</v>
      </c>
      <c r="C3899">
        <v>440</v>
      </c>
      <c r="D3899" s="404">
        <v>45114</v>
      </c>
      <c r="E3899" t="s">
        <v>3548</v>
      </c>
      <c r="F3899">
        <v>2.88</v>
      </c>
      <c r="H3899" t="s">
        <v>1183</v>
      </c>
    </row>
    <row r="3900" spans="1:8" x14ac:dyDescent="0.25">
      <c r="A3900">
        <v>7457</v>
      </c>
      <c r="B3900" t="s">
        <v>71</v>
      </c>
      <c r="C3900">
        <v>440</v>
      </c>
      <c r="D3900" s="404">
        <v>45106</v>
      </c>
      <c r="E3900" t="s">
        <v>3549</v>
      </c>
      <c r="F3900">
        <v>4.32</v>
      </c>
      <c r="H3900" t="s">
        <v>1183</v>
      </c>
    </row>
    <row r="3901" spans="1:8" x14ac:dyDescent="0.25">
      <c r="A3901">
        <v>7457</v>
      </c>
      <c r="B3901" t="s">
        <v>71</v>
      </c>
      <c r="C3901">
        <v>440</v>
      </c>
      <c r="D3901" s="404">
        <v>45175</v>
      </c>
      <c r="E3901" t="s">
        <v>3549</v>
      </c>
      <c r="F3901">
        <v>4.32</v>
      </c>
      <c r="H3901" t="s">
        <v>1183</v>
      </c>
    </row>
    <row r="3902" spans="1:8" x14ac:dyDescent="0.25">
      <c r="A3902">
        <v>7457</v>
      </c>
      <c r="B3902" t="s">
        <v>71</v>
      </c>
      <c r="C3902">
        <v>440</v>
      </c>
      <c r="D3902" s="404">
        <v>45048</v>
      </c>
      <c r="E3902" t="s">
        <v>3550</v>
      </c>
      <c r="F3902">
        <v>4.95</v>
      </c>
      <c r="H3902" t="s">
        <v>1183</v>
      </c>
    </row>
    <row r="3903" spans="1:8" x14ac:dyDescent="0.25">
      <c r="A3903">
        <v>7457</v>
      </c>
      <c r="B3903" t="s">
        <v>71</v>
      </c>
      <c r="C3903">
        <v>440</v>
      </c>
      <c r="D3903" s="404">
        <v>45163</v>
      </c>
      <c r="E3903" t="s">
        <v>3550</v>
      </c>
      <c r="F3903">
        <v>5.4</v>
      </c>
      <c r="H3903" t="s">
        <v>1183</v>
      </c>
    </row>
    <row r="3904" spans="1:8" x14ac:dyDescent="0.25">
      <c r="A3904">
        <v>7457</v>
      </c>
      <c r="B3904" t="s">
        <v>71</v>
      </c>
      <c r="C3904">
        <v>440</v>
      </c>
      <c r="D3904" s="404">
        <v>45166</v>
      </c>
      <c r="E3904" t="s">
        <v>3550</v>
      </c>
      <c r="F3904">
        <v>5.4</v>
      </c>
      <c r="H3904" t="s">
        <v>1183</v>
      </c>
    </row>
    <row r="3905" spans="1:8" x14ac:dyDescent="0.25">
      <c r="A3905">
        <v>7457</v>
      </c>
      <c r="B3905" t="s">
        <v>71</v>
      </c>
      <c r="C3905">
        <v>440</v>
      </c>
      <c r="D3905" s="404">
        <v>45106</v>
      </c>
      <c r="E3905" t="s">
        <v>3551</v>
      </c>
      <c r="F3905">
        <v>6.12</v>
      </c>
      <c r="H3905" t="s">
        <v>1183</v>
      </c>
    </row>
    <row r="3906" spans="1:8" x14ac:dyDescent="0.25">
      <c r="A3906">
        <v>7457</v>
      </c>
      <c r="B3906" t="s">
        <v>71</v>
      </c>
      <c r="C3906">
        <v>440</v>
      </c>
      <c r="D3906" s="404">
        <v>45076</v>
      </c>
      <c r="E3906" t="s">
        <v>3552</v>
      </c>
      <c r="F3906">
        <v>6.48</v>
      </c>
      <c r="H3906" t="s">
        <v>1183</v>
      </c>
    </row>
    <row r="3907" spans="1:8" x14ac:dyDescent="0.25">
      <c r="A3907">
        <v>7457</v>
      </c>
      <c r="B3907" t="s">
        <v>71</v>
      </c>
      <c r="C3907">
        <v>440</v>
      </c>
      <c r="D3907" s="404">
        <v>44999</v>
      </c>
      <c r="E3907" t="s">
        <v>3553</v>
      </c>
      <c r="F3907">
        <v>6.82</v>
      </c>
      <c r="H3907" t="s">
        <v>1183</v>
      </c>
    </row>
    <row r="3908" spans="1:8" x14ac:dyDescent="0.25">
      <c r="A3908">
        <v>7457</v>
      </c>
      <c r="B3908" t="s">
        <v>71</v>
      </c>
      <c r="C3908">
        <v>440</v>
      </c>
      <c r="D3908" s="404">
        <v>45034</v>
      </c>
      <c r="E3908" t="s">
        <v>3554</v>
      </c>
      <c r="F3908">
        <v>7.59</v>
      </c>
      <c r="H3908" t="s">
        <v>1183</v>
      </c>
    </row>
    <row r="3909" spans="1:8" x14ac:dyDescent="0.25">
      <c r="A3909">
        <v>7457</v>
      </c>
      <c r="B3909" t="s">
        <v>71</v>
      </c>
      <c r="C3909">
        <v>440</v>
      </c>
      <c r="D3909" s="404">
        <v>45040</v>
      </c>
      <c r="E3909" t="s">
        <v>3555</v>
      </c>
      <c r="F3909">
        <v>8.91</v>
      </c>
      <c r="H3909" t="s">
        <v>1183</v>
      </c>
    </row>
    <row r="3910" spans="1:8" x14ac:dyDescent="0.25">
      <c r="A3910">
        <v>7457</v>
      </c>
      <c r="B3910" t="s">
        <v>71</v>
      </c>
      <c r="C3910">
        <v>440</v>
      </c>
      <c r="D3910" s="404">
        <v>45113</v>
      </c>
      <c r="E3910" t="s">
        <v>3556</v>
      </c>
      <c r="F3910">
        <v>10.08</v>
      </c>
      <c r="H3910" t="s">
        <v>1183</v>
      </c>
    </row>
    <row r="3911" spans="1:8" x14ac:dyDescent="0.25">
      <c r="A3911">
        <v>7457</v>
      </c>
      <c r="B3911" t="s">
        <v>71</v>
      </c>
      <c r="C3911">
        <v>440</v>
      </c>
      <c r="D3911" s="404">
        <v>45113</v>
      </c>
      <c r="E3911" t="s">
        <v>3557</v>
      </c>
      <c r="F3911">
        <v>10.8</v>
      </c>
      <c r="H3911" t="s">
        <v>1183</v>
      </c>
    </row>
    <row r="3912" spans="1:8" x14ac:dyDescent="0.25">
      <c r="A3912">
        <v>7457</v>
      </c>
      <c r="B3912" t="s">
        <v>71</v>
      </c>
      <c r="C3912">
        <v>440</v>
      </c>
      <c r="D3912" s="404">
        <v>45155</v>
      </c>
      <c r="E3912" t="s">
        <v>3557</v>
      </c>
      <c r="F3912">
        <v>10.8</v>
      </c>
      <c r="H3912" t="s">
        <v>1183</v>
      </c>
    </row>
    <row r="3913" spans="1:8" x14ac:dyDescent="0.25">
      <c r="A3913">
        <v>7457</v>
      </c>
      <c r="B3913" t="s">
        <v>71</v>
      </c>
      <c r="C3913">
        <v>440</v>
      </c>
      <c r="D3913" s="404">
        <v>45034</v>
      </c>
      <c r="E3913" t="s">
        <v>3558</v>
      </c>
      <c r="F3913">
        <v>10.89</v>
      </c>
      <c r="H3913" t="s">
        <v>1183</v>
      </c>
    </row>
    <row r="3914" spans="1:8" x14ac:dyDescent="0.25">
      <c r="A3914">
        <v>7457</v>
      </c>
      <c r="B3914" t="s">
        <v>71</v>
      </c>
      <c r="C3914">
        <v>440</v>
      </c>
      <c r="D3914" s="404">
        <v>45068</v>
      </c>
      <c r="E3914" t="s">
        <v>3558</v>
      </c>
      <c r="F3914">
        <v>11.88</v>
      </c>
      <c r="H3914" t="s">
        <v>1183</v>
      </c>
    </row>
    <row r="3915" spans="1:8" x14ac:dyDescent="0.25">
      <c r="A3915">
        <v>7457</v>
      </c>
      <c r="B3915" t="s">
        <v>71</v>
      </c>
      <c r="C3915">
        <v>440</v>
      </c>
      <c r="D3915" s="404">
        <v>45036</v>
      </c>
      <c r="E3915" t="s">
        <v>3559</v>
      </c>
      <c r="F3915">
        <v>11.55</v>
      </c>
      <c r="H3915" t="s">
        <v>1183</v>
      </c>
    </row>
    <row r="3916" spans="1:8" x14ac:dyDescent="0.25">
      <c r="A3916">
        <v>7457</v>
      </c>
      <c r="B3916" t="s">
        <v>71</v>
      </c>
      <c r="C3916">
        <v>440</v>
      </c>
      <c r="D3916" s="404">
        <v>45085</v>
      </c>
      <c r="E3916" t="s">
        <v>3559</v>
      </c>
      <c r="F3916">
        <v>12.6</v>
      </c>
      <c r="H3916" t="s">
        <v>1183</v>
      </c>
    </row>
    <row r="3917" spans="1:8" x14ac:dyDescent="0.25">
      <c r="A3917">
        <v>7457</v>
      </c>
      <c r="B3917" t="s">
        <v>71</v>
      </c>
      <c r="C3917">
        <v>440</v>
      </c>
      <c r="D3917" s="404">
        <v>45085</v>
      </c>
      <c r="E3917" t="s">
        <v>3560</v>
      </c>
      <c r="F3917">
        <v>14.4</v>
      </c>
      <c r="H3917" t="s">
        <v>1183</v>
      </c>
    </row>
    <row r="3918" spans="1:8" x14ac:dyDescent="0.25">
      <c r="A3918">
        <v>7457</v>
      </c>
      <c r="B3918" t="s">
        <v>71</v>
      </c>
      <c r="C3918">
        <v>440</v>
      </c>
      <c r="D3918" s="404">
        <v>45012</v>
      </c>
      <c r="E3918" t="s">
        <v>3561</v>
      </c>
      <c r="F3918">
        <v>14.85</v>
      </c>
      <c r="H3918" t="s">
        <v>1183</v>
      </c>
    </row>
    <row r="3919" spans="1:8" x14ac:dyDescent="0.25">
      <c r="A3919">
        <v>7457</v>
      </c>
      <c r="B3919" t="s">
        <v>71</v>
      </c>
      <c r="C3919">
        <v>440</v>
      </c>
      <c r="D3919" s="404">
        <v>45033</v>
      </c>
      <c r="E3919" t="s">
        <v>3561</v>
      </c>
      <c r="F3919">
        <v>14.85</v>
      </c>
      <c r="H3919" t="s">
        <v>1183</v>
      </c>
    </row>
    <row r="3920" spans="1:8" x14ac:dyDescent="0.25">
      <c r="A3920">
        <v>7457</v>
      </c>
      <c r="B3920" t="s">
        <v>71</v>
      </c>
      <c r="C3920">
        <v>440</v>
      </c>
      <c r="D3920" s="404">
        <v>45107</v>
      </c>
      <c r="E3920" t="s">
        <v>3561</v>
      </c>
      <c r="F3920">
        <v>16.2</v>
      </c>
      <c r="H3920" t="s">
        <v>1183</v>
      </c>
    </row>
    <row r="3921" spans="1:8" x14ac:dyDescent="0.25">
      <c r="A3921">
        <v>7457</v>
      </c>
      <c r="B3921" t="s">
        <v>71</v>
      </c>
      <c r="C3921">
        <v>440</v>
      </c>
      <c r="D3921" s="404">
        <v>45033</v>
      </c>
      <c r="E3921" t="s">
        <v>3562</v>
      </c>
      <c r="F3921">
        <v>15.51</v>
      </c>
      <c r="H3921" t="s">
        <v>1183</v>
      </c>
    </row>
    <row r="3922" spans="1:8" x14ac:dyDescent="0.25">
      <c r="A3922">
        <v>7457</v>
      </c>
      <c r="B3922" t="s">
        <v>71</v>
      </c>
      <c r="C3922">
        <v>440</v>
      </c>
      <c r="D3922" s="404">
        <v>45117</v>
      </c>
      <c r="E3922" t="s">
        <v>3563</v>
      </c>
      <c r="F3922">
        <v>17.28</v>
      </c>
      <c r="H3922" t="s">
        <v>1183</v>
      </c>
    </row>
    <row r="3923" spans="1:8" x14ac:dyDescent="0.25">
      <c r="A3923">
        <v>7457</v>
      </c>
      <c r="B3923" t="s">
        <v>71</v>
      </c>
      <c r="C3923">
        <v>440</v>
      </c>
      <c r="D3923" s="404">
        <v>45068</v>
      </c>
      <c r="E3923" t="s">
        <v>3564</v>
      </c>
      <c r="F3923">
        <v>18.72</v>
      </c>
      <c r="H3923" t="s">
        <v>1183</v>
      </c>
    </row>
    <row r="3924" spans="1:8" x14ac:dyDescent="0.25">
      <c r="A3924">
        <v>7457</v>
      </c>
      <c r="B3924" t="s">
        <v>71</v>
      </c>
      <c r="C3924">
        <v>440</v>
      </c>
      <c r="D3924" s="404">
        <v>45145</v>
      </c>
      <c r="E3924" t="s">
        <v>3565</v>
      </c>
      <c r="F3924">
        <v>19.8</v>
      </c>
      <c r="H3924" t="s">
        <v>1183</v>
      </c>
    </row>
    <row r="3925" spans="1:8" x14ac:dyDescent="0.25">
      <c r="A3925">
        <v>7457</v>
      </c>
      <c r="B3925" t="s">
        <v>71</v>
      </c>
      <c r="C3925">
        <v>440</v>
      </c>
      <c r="D3925" s="404">
        <v>45036</v>
      </c>
      <c r="E3925" t="s">
        <v>3566</v>
      </c>
      <c r="F3925">
        <v>18.809999999999999</v>
      </c>
      <c r="H3925" t="s">
        <v>1183</v>
      </c>
    </row>
    <row r="3926" spans="1:8" x14ac:dyDescent="0.25">
      <c r="A3926">
        <v>7457</v>
      </c>
      <c r="B3926" t="s">
        <v>71</v>
      </c>
      <c r="C3926">
        <v>440</v>
      </c>
      <c r="D3926" s="404">
        <v>45016</v>
      </c>
      <c r="E3926" t="s">
        <v>3567</v>
      </c>
      <c r="F3926">
        <v>19.14</v>
      </c>
      <c r="H3926" t="s">
        <v>1183</v>
      </c>
    </row>
    <row r="3927" spans="1:8" x14ac:dyDescent="0.25">
      <c r="A3927">
        <v>7457</v>
      </c>
      <c r="B3927" t="s">
        <v>71</v>
      </c>
      <c r="C3927">
        <v>440</v>
      </c>
      <c r="D3927" s="404">
        <v>44994</v>
      </c>
      <c r="E3927" t="s">
        <v>3568</v>
      </c>
      <c r="F3927">
        <v>18.600000000000001</v>
      </c>
      <c r="H3927" t="s">
        <v>1183</v>
      </c>
    </row>
    <row r="3928" spans="1:8" x14ac:dyDescent="0.25">
      <c r="A3928">
        <v>7457</v>
      </c>
      <c r="B3928" t="s">
        <v>71</v>
      </c>
      <c r="C3928">
        <v>440</v>
      </c>
      <c r="D3928" s="404">
        <v>45013</v>
      </c>
      <c r="E3928" t="s">
        <v>3568</v>
      </c>
      <c r="F3928">
        <v>19.8</v>
      </c>
      <c r="H3928" t="s">
        <v>1183</v>
      </c>
    </row>
    <row r="3929" spans="1:8" x14ac:dyDescent="0.25">
      <c r="A3929">
        <v>7457</v>
      </c>
      <c r="B3929" t="s">
        <v>71</v>
      </c>
      <c r="C3929">
        <v>440</v>
      </c>
      <c r="D3929" s="404">
        <v>45183</v>
      </c>
      <c r="E3929" t="s">
        <v>3569</v>
      </c>
      <c r="F3929">
        <v>22.32</v>
      </c>
      <c r="H3929" t="s">
        <v>1183</v>
      </c>
    </row>
    <row r="3930" spans="1:8" x14ac:dyDescent="0.25">
      <c r="A3930">
        <v>7457</v>
      </c>
      <c r="B3930" t="s">
        <v>71</v>
      </c>
      <c r="C3930">
        <v>440</v>
      </c>
      <c r="D3930" s="404">
        <v>45044</v>
      </c>
      <c r="E3930" t="s">
        <v>3570</v>
      </c>
      <c r="F3930">
        <v>20.79</v>
      </c>
      <c r="H3930" t="s">
        <v>1183</v>
      </c>
    </row>
    <row r="3931" spans="1:8" x14ac:dyDescent="0.25">
      <c r="A3931">
        <v>7457</v>
      </c>
      <c r="B3931" t="s">
        <v>71</v>
      </c>
      <c r="C3931">
        <v>440</v>
      </c>
      <c r="D3931" s="404">
        <v>45064</v>
      </c>
      <c r="E3931" t="s">
        <v>3570</v>
      </c>
      <c r="F3931">
        <v>22.68</v>
      </c>
      <c r="H3931" t="s">
        <v>1183</v>
      </c>
    </row>
    <row r="3932" spans="1:8" x14ac:dyDescent="0.25">
      <c r="A3932">
        <v>7457</v>
      </c>
      <c r="B3932" t="s">
        <v>71</v>
      </c>
      <c r="C3932">
        <v>440</v>
      </c>
      <c r="D3932" s="404">
        <v>45086</v>
      </c>
      <c r="E3932" t="s">
        <v>3570</v>
      </c>
      <c r="F3932">
        <v>22.68</v>
      </c>
      <c r="H3932" t="s">
        <v>1183</v>
      </c>
    </row>
    <row r="3933" spans="1:8" x14ac:dyDescent="0.25">
      <c r="A3933">
        <v>7457</v>
      </c>
      <c r="B3933" t="s">
        <v>71</v>
      </c>
      <c r="C3933">
        <v>440</v>
      </c>
      <c r="D3933" s="404">
        <v>45154</v>
      </c>
      <c r="E3933" t="s">
        <v>3570</v>
      </c>
      <c r="F3933">
        <v>22.68</v>
      </c>
      <c r="H3933" t="s">
        <v>1183</v>
      </c>
    </row>
    <row r="3934" spans="1:8" x14ac:dyDescent="0.25">
      <c r="A3934">
        <v>7457</v>
      </c>
      <c r="B3934" t="s">
        <v>71</v>
      </c>
      <c r="C3934">
        <v>440</v>
      </c>
      <c r="D3934" s="404">
        <v>44987</v>
      </c>
      <c r="E3934" t="s">
        <v>3571</v>
      </c>
      <c r="F3934">
        <v>20.149999999999999</v>
      </c>
      <c r="H3934" t="s">
        <v>1183</v>
      </c>
    </row>
    <row r="3935" spans="1:8" x14ac:dyDescent="0.25">
      <c r="A3935">
        <v>7457</v>
      </c>
      <c r="B3935" t="s">
        <v>71</v>
      </c>
      <c r="C3935">
        <v>440</v>
      </c>
      <c r="D3935" s="404">
        <v>45036</v>
      </c>
      <c r="E3935" t="s">
        <v>3571</v>
      </c>
      <c r="F3935">
        <v>21.45</v>
      </c>
      <c r="H3935" t="s">
        <v>1183</v>
      </c>
    </row>
    <row r="3936" spans="1:8" x14ac:dyDescent="0.25">
      <c r="A3936">
        <v>7457</v>
      </c>
      <c r="B3936" t="s">
        <v>71</v>
      </c>
      <c r="C3936">
        <v>440</v>
      </c>
      <c r="D3936" s="404">
        <v>45036</v>
      </c>
      <c r="E3936" t="s">
        <v>3571</v>
      </c>
      <c r="F3936">
        <v>21.45</v>
      </c>
      <c r="H3936" t="s">
        <v>1183</v>
      </c>
    </row>
    <row r="3937" spans="1:8" x14ac:dyDescent="0.25">
      <c r="A3937">
        <v>7457</v>
      </c>
      <c r="B3937" t="s">
        <v>71</v>
      </c>
      <c r="C3937">
        <v>440</v>
      </c>
      <c r="D3937" s="404">
        <v>45047</v>
      </c>
      <c r="E3937" t="s">
        <v>3572</v>
      </c>
      <c r="F3937">
        <v>22.11</v>
      </c>
      <c r="H3937" t="s">
        <v>1183</v>
      </c>
    </row>
    <row r="3938" spans="1:8" x14ac:dyDescent="0.25">
      <c r="A3938">
        <v>7457</v>
      </c>
      <c r="B3938" t="s">
        <v>71</v>
      </c>
      <c r="C3938">
        <v>440</v>
      </c>
      <c r="D3938" s="404">
        <v>45034</v>
      </c>
      <c r="E3938" t="s">
        <v>3573</v>
      </c>
      <c r="F3938">
        <v>22.44</v>
      </c>
      <c r="H3938" t="s">
        <v>1183</v>
      </c>
    </row>
    <row r="3939" spans="1:8" x14ac:dyDescent="0.25">
      <c r="A3939">
        <v>7457</v>
      </c>
      <c r="B3939" t="s">
        <v>71</v>
      </c>
      <c r="C3939">
        <v>440</v>
      </c>
      <c r="D3939" s="404">
        <v>45075</v>
      </c>
      <c r="E3939" t="s">
        <v>3574</v>
      </c>
      <c r="F3939">
        <v>25.92</v>
      </c>
      <c r="H3939" t="s">
        <v>1183</v>
      </c>
    </row>
    <row r="3940" spans="1:8" x14ac:dyDescent="0.25">
      <c r="A3940">
        <v>7457</v>
      </c>
      <c r="B3940" t="s">
        <v>71</v>
      </c>
      <c r="C3940">
        <v>440</v>
      </c>
      <c r="D3940" s="404">
        <v>45034</v>
      </c>
      <c r="E3940" t="s">
        <v>3575</v>
      </c>
      <c r="F3940">
        <v>24.09</v>
      </c>
      <c r="H3940" t="s">
        <v>1183</v>
      </c>
    </row>
    <row r="3941" spans="1:8" x14ac:dyDescent="0.25">
      <c r="A3941">
        <v>7457</v>
      </c>
      <c r="B3941" t="s">
        <v>71</v>
      </c>
      <c r="C3941">
        <v>440</v>
      </c>
      <c r="D3941" s="404">
        <v>45051</v>
      </c>
      <c r="E3941" t="s">
        <v>3576</v>
      </c>
      <c r="F3941">
        <v>25.41</v>
      </c>
      <c r="H3941" t="s">
        <v>1183</v>
      </c>
    </row>
    <row r="3942" spans="1:8" x14ac:dyDescent="0.25">
      <c r="A3942">
        <v>7457</v>
      </c>
      <c r="B3942" t="s">
        <v>71</v>
      </c>
      <c r="C3942">
        <v>440</v>
      </c>
      <c r="D3942" s="404">
        <v>45049</v>
      </c>
      <c r="E3942" t="s">
        <v>3577</v>
      </c>
      <c r="F3942">
        <v>27.39</v>
      </c>
      <c r="H3942" t="s">
        <v>1183</v>
      </c>
    </row>
    <row r="3943" spans="1:8" x14ac:dyDescent="0.25">
      <c r="A3943">
        <v>7457</v>
      </c>
      <c r="B3943" t="s">
        <v>71</v>
      </c>
      <c r="C3943">
        <v>440</v>
      </c>
      <c r="D3943" s="404">
        <v>45141</v>
      </c>
      <c r="E3943" t="s">
        <v>3577</v>
      </c>
      <c r="F3943">
        <v>29.88</v>
      </c>
      <c r="H3943" t="s">
        <v>1183</v>
      </c>
    </row>
    <row r="3944" spans="1:8" x14ac:dyDescent="0.25">
      <c r="A3944">
        <v>7457</v>
      </c>
      <c r="B3944" t="s">
        <v>71</v>
      </c>
      <c r="C3944">
        <v>440</v>
      </c>
      <c r="D3944" s="404">
        <v>45033</v>
      </c>
      <c r="E3944" t="s">
        <v>3578</v>
      </c>
      <c r="F3944">
        <v>29.04</v>
      </c>
      <c r="H3944" t="s">
        <v>1183</v>
      </c>
    </row>
    <row r="3945" spans="1:8" x14ac:dyDescent="0.25">
      <c r="A3945">
        <v>7457</v>
      </c>
      <c r="B3945" t="s">
        <v>71</v>
      </c>
      <c r="C3945">
        <v>440</v>
      </c>
      <c r="D3945" s="404">
        <v>45005</v>
      </c>
      <c r="E3945" t="s">
        <v>3579</v>
      </c>
      <c r="F3945">
        <v>30.69</v>
      </c>
      <c r="H3945" t="s">
        <v>1183</v>
      </c>
    </row>
    <row r="3946" spans="1:8" x14ac:dyDescent="0.25">
      <c r="A3946">
        <v>7457</v>
      </c>
      <c r="B3946" t="s">
        <v>71</v>
      </c>
      <c r="C3946">
        <v>440</v>
      </c>
      <c r="D3946" s="404">
        <v>45133</v>
      </c>
      <c r="E3946" t="s">
        <v>3579</v>
      </c>
      <c r="F3946">
        <v>33.479999999999997</v>
      </c>
      <c r="H3946" t="s">
        <v>1183</v>
      </c>
    </row>
    <row r="3947" spans="1:8" x14ac:dyDescent="0.25">
      <c r="A3947">
        <v>7457</v>
      </c>
      <c r="B3947" t="s">
        <v>71</v>
      </c>
      <c r="C3947">
        <v>440</v>
      </c>
      <c r="D3947" s="404">
        <v>44986</v>
      </c>
      <c r="E3947" t="s">
        <v>3580</v>
      </c>
      <c r="F3947">
        <v>29.45</v>
      </c>
      <c r="H3947" t="s">
        <v>1183</v>
      </c>
    </row>
    <row r="3948" spans="1:8" x14ac:dyDescent="0.25">
      <c r="A3948">
        <v>7457</v>
      </c>
      <c r="B3948" t="s">
        <v>71</v>
      </c>
      <c r="C3948">
        <v>440</v>
      </c>
      <c r="D3948" s="404">
        <v>45173</v>
      </c>
      <c r="E3948" t="s">
        <v>3581</v>
      </c>
      <c r="F3948">
        <v>34.92</v>
      </c>
      <c r="H3948" t="s">
        <v>1183</v>
      </c>
    </row>
    <row r="3949" spans="1:8" x14ac:dyDescent="0.25">
      <c r="A3949">
        <v>7457</v>
      </c>
      <c r="B3949" t="s">
        <v>71</v>
      </c>
      <c r="C3949">
        <v>440</v>
      </c>
      <c r="D3949" s="404">
        <v>45033</v>
      </c>
      <c r="E3949" t="s">
        <v>3582</v>
      </c>
      <c r="F3949">
        <v>0</v>
      </c>
      <c r="H3949" t="s">
        <v>1183</v>
      </c>
    </row>
    <row r="3950" spans="1:8" x14ac:dyDescent="0.25">
      <c r="A3950">
        <v>7457</v>
      </c>
      <c r="B3950" t="s">
        <v>71</v>
      </c>
      <c r="C3950">
        <v>440</v>
      </c>
      <c r="D3950" s="404">
        <v>45065</v>
      </c>
      <c r="E3950" t="s">
        <v>3583</v>
      </c>
      <c r="F3950">
        <v>36</v>
      </c>
      <c r="H3950" t="s">
        <v>1183</v>
      </c>
    </row>
    <row r="3951" spans="1:8" x14ac:dyDescent="0.25">
      <c r="A3951">
        <v>7457</v>
      </c>
      <c r="B3951" t="s">
        <v>71</v>
      </c>
      <c r="C3951">
        <v>440</v>
      </c>
      <c r="D3951" s="404">
        <v>45034</v>
      </c>
      <c r="E3951" t="s">
        <v>3584</v>
      </c>
      <c r="F3951">
        <v>34.65</v>
      </c>
      <c r="H3951" t="s">
        <v>1183</v>
      </c>
    </row>
    <row r="3952" spans="1:8" x14ac:dyDescent="0.25">
      <c r="A3952">
        <v>7457</v>
      </c>
      <c r="B3952" t="s">
        <v>71</v>
      </c>
      <c r="C3952">
        <v>440</v>
      </c>
      <c r="D3952" s="404">
        <v>45016</v>
      </c>
      <c r="E3952" t="s">
        <v>3585</v>
      </c>
      <c r="F3952">
        <v>35.31</v>
      </c>
      <c r="H3952" t="s">
        <v>1183</v>
      </c>
    </row>
    <row r="3953" spans="1:8" x14ac:dyDescent="0.25">
      <c r="A3953">
        <v>7457</v>
      </c>
      <c r="B3953" t="s">
        <v>71</v>
      </c>
      <c r="C3953">
        <v>440</v>
      </c>
      <c r="D3953" s="404">
        <v>45057</v>
      </c>
      <c r="E3953" t="s">
        <v>3585</v>
      </c>
      <c r="F3953">
        <v>35.31</v>
      </c>
      <c r="H3953" t="s">
        <v>1183</v>
      </c>
    </row>
    <row r="3954" spans="1:8" x14ac:dyDescent="0.25">
      <c r="A3954">
        <v>7457</v>
      </c>
      <c r="B3954" t="s">
        <v>71</v>
      </c>
      <c r="C3954">
        <v>440</v>
      </c>
      <c r="D3954" s="404">
        <v>45106</v>
      </c>
      <c r="E3954" t="s">
        <v>3586</v>
      </c>
      <c r="F3954">
        <v>40.68</v>
      </c>
      <c r="H3954" t="s">
        <v>1183</v>
      </c>
    </row>
    <row r="3955" spans="1:8" x14ac:dyDescent="0.25">
      <c r="A3955">
        <v>7457</v>
      </c>
      <c r="B3955" t="s">
        <v>71</v>
      </c>
      <c r="C3955">
        <v>440</v>
      </c>
      <c r="D3955" s="404">
        <v>45117</v>
      </c>
      <c r="E3955" t="s">
        <v>3587</v>
      </c>
      <c r="F3955">
        <v>43.92</v>
      </c>
      <c r="H3955" t="s">
        <v>1183</v>
      </c>
    </row>
    <row r="3956" spans="1:8" x14ac:dyDescent="0.25">
      <c r="A3956">
        <v>7457</v>
      </c>
      <c r="B3956" t="s">
        <v>71</v>
      </c>
      <c r="C3956">
        <v>440</v>
      </c>
      <c r="D3956" s="404">
        <v>45033</v>
      </c>
      <c r="E3956" t="s">
        <v>3588</v>
      </c>
      <c r="F3956">
        <v>42.9</v>
      </c>
      <c r="H3956" t="s">
        <v>1183</v>
      </c>
    </row>
    <row r="3957" spans="1:8" x14ac:dyDescent="0.25">
      <c r="A3957">
        <v>7457</v>
      </c>
      <c r="B3957" t="s">
        <v>71</v>
      </c>
      <c r="C3957">
        <v>440</v>
      </c>
      <c r="D3957" s="404">
        <v>45034</v>
      </c>
      <c r="E3957" t="s">
        <v>3588</v>
      </c>
      <c r="F3957">
        <v>42.9</v>
      </c>
      <c r="H3957" t="s">
        <v>1183</v>
      </c>
    </row>
    <row r="3958" spans="1:8" x14ac:dyDescent="0.25">
      <c r="A3958">
        <v>7457</v>
      </c>
      <c r="B3958" t="s">
        <v>71</v>
      </c>
      <c r="C3958">
        <v>440</v>
      </c>
      <c r="D3958" s="404">
        <v>45192</v>
      </c>
      <c r="E3958" t="s">
        <v>3589</v>
      </c>
      <c r="F3958">
        <v>47.88</v>
      </c>
      <c r="H3958" t="s">
        <v>1183</v>
      </c>
    </row>
    <row r="3959" spans="1:8" x14ac:dyDescent="0.25">
      <c r="A3959">
        <v>7457</v>
      </c>
      <c r="B3959" t="s">
        <v>71</v>
      </c>
      <c r="C3959">
        <v>440</v>
      </c>
      <c r="D3959" s="404">
        <v>45057</v>
      </c>
      <c r="E3959" t="s">
        <v>3590</v>
      </c>
      <c r="F3959">
        <v>46.2</v>
      </c>
      <c r="H3959" t="s">
        <v>1183</v>
      </c>
    </row>
    <row r="3960" spans="1:8" x14ac:dyDescent="0.25">
      <c r="A3960">
        <v>7457</v>
      </c>
      <c r="B3960" t="s">
        <v>71</v>
      </c>
      <c r="C3960">
        <v>440</v>
      </c>
      <c r="D3960" s="404">
        <v>45155</v>
      </c>
      <c r="E3960" t="s">
        <v>3591</v>
      </c>
      <c r="F3960">
        <v>51.12</v>
      </c>
      <c r="H3960" t="s">
        <v>1183</v>
      </c>
    </row>
    <row r="3961" spans="1:8" x14ac:dyDescent="0.25">
      <c r="A3961">
        <v>7457</v>
      </c>
      <c r="B3961" t="s">
        <v>71</v>
      </c>
      <c r="C3961">
        <v>440</v>
      </c>
      <c r="D3961" s="404">
        <v>45075</v>
      </c>
      <c r="E3961" t="s">
        <v>3592</v>
      </c>
      <c r="F3961">
        <v>55.8</v>
      </c>
      <c r="H3961" t="s">
        <v>1183</v>
      </c>
    </row>
    <row r="3962" spans="1:8" x14ac:dyDescent="0.25">
      <c r="A3962">
        <v>7457</v>
      </c>
      <c r="B3962" t="s">
        <v>71</v>
      </c>
      <c r="C3962">
        <v>440</v>
      </c>
      <c r="D3962" s="404">
        <v>45128</v>
      </c>
      <c r="E3962" t="s">
        <v>3593</v>
      </c>
      <c r="F3962">
        <v>58.32</v>
      </c>
      <c r="H3962" t="s">
        <v>1183</v>
      </c>
    </row>
    <row r="3963" spans="1:8" x14ac:dyDescent="0.25">
      <c r="A3963">
        <v>7457</v>
      </c>
      <c r="B3963" t="s">
        <v>71</v>
      </c>
      <c r="C3963">
        <v>440</v>
      </c>
      <c r="D3963" s="404">
        <v>45044</v>
      </c>
      <c r="E3963" t="s">
        <v>3594</v>
      </c>
      <c r="F3963">
        <v>57.75</v>
      </c>
      <c r="H3963" t="s">
        <v>1183</v>
      </c>
    </row>
    <row r="3964" spans="1:8" x14ac:dyDescent="0.25">
      <c r="A3964">
        <v>7457</v>
      </c>
      <c r="B3964" t="s">
        <v>71</v>
      </c>
      <c r="C3964">
        <v>440</v>
      </c>
      <c r="D3964" s="404">
        <v>45034</v>
      </c>
      <c r="E3964" t="s">
        <v>3595</v>
      </c>
      <c r="F3964">
        <v>58.41</v>
      </c>
      <c r="H3964" t="s">
        <v>1183</v>
      </c>
    </row>
    <row r="3965" spans="1:8" x14ac:dyDescent="0.25">
      <c r="A3965">
        <v>7457</v>
      </c>
      <c r="B3965" t="s">
        <v>71</v>
      </c>
      <c r="C3965">
        <v>440</v>
      </c>
      <c r="D3965" s="404">
        <v>45070</v>
      </c>
      <c r="E3965" t="s">
        <v>3596</v>
      </c>
      <c r="F3965">
        <v>67.319999999999993</v>
      </c>
      <c r="H3965" t="s">
        <v>1183</v>
      </c>
    </row>
    <row r="3966" spans="1:8" x14ac:dyDescent="0.25">
      <c r="A3966">
        <v>7457</v>
      </c>
      <c r="B3966" t="s">
        <v>71</v>
      </c>
      <c r="C3966">
        <v>440</v>
      </c>
      <c r="D3966" s="404">
        <v>45043</v>
      </c>
      <c r="E3966" t="s">
        <v>3597</v>
      </c>
      <c r="F3966">
        <v>63.69</v>
      </c>
      <c r="H3966" t="s">
        <v>1183</v>
      </c>
    </row>
    <row r="3967" spans="1:8" x14ac:dyDescent="0.25">
      <c r="A3967">
        <v>7457</v>
      </c>
      <c r="B3967" t="s">
        <v>71</v>
      </c>
      <c r="C3967">
        <v>440</v>
      </c>
      <c r="D3967" s="404">
        <v>45038</v>
      </c>
      <c r="E3967" t="s">
        <v>3598</v>
      </c>
      <c r="F3967">
        <v>66</v>
      </c>
      <c r="H3967" t="s">
        <v>1183</v>
      </c>
    </row>
    <row r="3968" spans="1:8" x14ac:dyDescent="0.25">
      <c r="A3968">
        <v>7457</v>
      </c>
      <c r="B3968" t="s">
        <v>71</v>
      </c>
      <c r="C3968">
        <v>440</v>
      </c>
      <c r="D3968" s="404">
        <v>44995</v>
      </c>
      <c r="E3968" t="s">
        <v>3599</v>
      </c>
      <c r="F3968">
        <v>62.93</v>
      </c>
      <c r="H3968" t="s">
        <v>1183</v>
      </c>
    </row>
    <row r="3969" spans="1:8" x14ac:dyDescent="0.25">
      <c r="A3969">
        <v>7457</v>
      </c>
      <c r="B3969" t="s">
        <v>71</v>
      </c>
      <c r="C3969">
        <v>440</v>
      </c>
      <c r="D3969" s="404">
        <v>45043</v>
      </c>
      <c r="E3969" t="s">
        <v>3600</v>
      </c>
      <c r="F3969">
        <v>69.3</v>
      </c>
      <c r="H3969" t="s">
        <v>1183</v>
      </c>
    </row>
    <row r="3970" spans="1:8" x14ac:dyDescent="0.25">
      <c r="A3970">
        <v>7457</v>
      </c>
      <c r="B3970" t="s">
        <v>71</v>
      </c>
      <c r="C3970">
        <v>440</v>
      </c>
      <c r="D3970" s="404">
        <v>45033</v>
      </c>
      <c r="E3970" t="s">
        <v>3601</v>
      </c>
      <c r="F3970">
        <v>82.5</v>
      </c>
      <c r="H3970" t="s">
        <v>1183</v>
      </c>
    </row>
    <row r="3971" spans="1:8" x14ac:dyDescent="0.25">
      <c r="A3971">
        <v>7457</v>
      </c>
      <c r="B3971" t="s">
        <v>71</v>
      </c>
      <c r="C3971">
        <v>440</v>
      </c>
      <c r="D3971" s="404">
        <v>45050</v>
      </c>
      <c r="E3971" t="s">
        <v>3602</v>
      </c>
      <c r="F3971">
        <v>89.76</v>
      </c>
      <c r="H3971" t="s">
        <v>1183</v>
      </c>
    </row>
    <row r="3972" spans="1:8" x14ac:dyDescent="0.25">
      <c r="A3972">
        <v>7457</v>
      </c>
      <c r="B3972" t="s">
        <v>71</v>
      </c>
      <c r="C3972">
        <v>440</v>
      </c>
      <c r="D3972" s="404">
        <v>45040</v>
      </c>
      <c r="E3972" t="s">
        <v>3603</v>
      </c>
      <c r="F3972">
        <v>94.71</v>
      </c>
      <c r="H3972" t="s">
        <v>1183</v>
      </c>
    </row>
    <row r="3973" spans="1:8" x14ac:dyDescent="0.25">
      <c r="A3973">
        <v>7457</v>
      </c>
      <c r="B3973" t="s">
        <v>71</v>
      </c>
      <c r="C3973">
        <v>440</v>
      </c>
      <c r="D3973" s="404">
        <v>45035</v>
      </c>
      <c r="E3973" t="s">
        <v>3604</v>
      </c>
      <c r="F3973">
        <v>100.65</v>
      </c>
      <c r="H3973" t="s">
        <v>1183</v>
      </c>
    </row>
    <row r="3974" spans="1:8" x14ac:dyDescent="0.25">
      <c r="A3974">
        <v>7457</v>
      </c>
      <c r="B3974" t="s">
        <v>71</v>
      </c>
      <c r="C3974">
        <v>440</v>
      </c>
      <c r="D3974" s="404">
        <v>45110</v>
      </c>
      <c r="E3974" t="s">
        <v>3605</v>
      </c>
      <c r="F3974">
        <v>130.68</v>
      </c>
      <c r="H3974" t="s">
        <v>1183</v>
      </c>
    </row>
    <row r="3975" spans="1:8" x14ac:dyDescent="0.25">
      <c r="A3975">
        <v>7457</v>
      </c>
      <c r="B3975" t="s">
        <v>71</v>
      </c>
      <c r="C3975">
        <v>440</v>
      </c>
      <c r="D3975" s="404">
        <v>45044</v>
      </c>
      <c r="E3975" t="s">
        <v>3606</v>
      </c>
      <c r="F3975">
        <v>128.04</v>
      </c>
      <c r="H3975" t="s">
        <v>1183</v>
      </c>
    </row>
    <row r="3976" spans="1:8" x14ac:dyDescent="0.25">
      <c r="A3976">
        <v>7457</v>
      </c>
      <c r="B3976" t="s">
        <v>71</v>
      </c>
      <c r="C3976">
        <v>440</v>
      </c>
      <c r="D3976" s="404">
        <v>45043</v>
      </c>
      <c r="E3976" t="s">
        <v>3607</v>
      </c>
      <c r="F3976">
        <v>129.69</v>
      </c>
      <c r="H3976" t="s">
        <v>1183</v>
      </c>
    </row>
    <row r="3977" spans="1:8" x14ac:dyDescent="0.25">
      <c r="A3977">
        <v>7457</v>
      </c>
      <c r="B3977" t="s">
        <v>71</v>
      </c>
      <c r="C3977">
        <v>440</v>
      </c>
      <c r="D3977" s="404">
        <v>45037</v>
      </c>
      <c r="E3977" t="s">
        <v>3608</v>
      </c>
      <c r="F3977">
        <v>133.65</v>
      </c>
      <c r="H3977" t="s">
        <v>1183</v>
      </c>
    </row>
    <row r="3978" spans="1:8" x14ac:dyDescent="0.25">
      <c r="A3978">
        <v>7457</v>
      </c>
      <c r="B3978" t="s">
        <v>71</v>
      </c>
      <c r="C3978">
        <v>440</v>
      </c>
      <c r="D3978" s="404">
        <v>45037</v>
      </c>
      <c r="E3978" t="s">
        <v>3609</v>
      </c>
      <c r="F3978">
        <v>134.63999999999999</v>
      </c>
      <c r="H3978" t="s">
        <v>1183</v>
      </c>
    </row>
    <row r="3979" spans="1:8" x14ac:dyDescent="0.25">
      <c r="A3979">
        <v>7457</v>
      </c>
      <c r="B3979" t="s">
        <v>71</v>
      </c>
      <c r="C3979">
        <v>440</v>
      </c>
      <c r="D3979" s="404">
        <v>45036</v>
      </c>
      <c r="E3979" t="s">
        <v>3610</v>
      </c>
      <c r="F3979">
        <v>139.26</v>
      </c>
      <c r="H3979" t="s">
        <v>1183</v>
      </c>
    </row>
    <row r="3980" spans="1:8" x14ac:dyDescent="0.25">
      <c r="A3980">
        <v>7457</v>
      </c>
      <c r="B3980" t="s">
        <v>71</v>
      </c>
      <c r="C3980">
        <v>440</v>
      </c>
      <c r="D3980" s="404">
        <v>45035</v>
      </c>
      <c r="E3980" t="s">
        <v>3611</v>
      </c>
      <c r="F3980">
        <v>144.21</v>
      </c>
      <c r="H3980" t="s">
        <v>1183</v>
      </c>
    </row>
    <row r="3981" spans="1:8" x14ac:dyDescent="0.25">
      <c r="A3981">
        <v>7457</v>
      </c>
      <c r="B3981" t="s">
        <v>71</v>
      </c>
      <c r="C3981">
        <v>440</v>
      </c>
      <c r="D3981" s="404">
        <v>45110</v>
      </c>
      <c r="E3981" t="s">
        <v>3612</v>
      </c>
      <c r="F3981">
        <v>173.52</v>
      </c>
      <c r="H3981" t="s">
        <v>1183</v>
      </c>
    </row>
    <row r="3982" spans="1:8" x14ac:dyDescent="0.25">
      <c r="A3982">
        <v>7457</v>
      </c>
      <c r="B3982" t="s">
        <v>71</v>
      </c>
      <c r="C3982">
        <v>440</v>
      </c>
      <c r="D3982" s="404">
        <v>45042</v>
      </c>
      <c r="E3982" t="s">
        <v>3613</v>
      </c>
      <c r="F3982">
        <v>296.33999999999997</v>
      </c>
      <c r="H3982" t="s">
        <v>1183</v>
      </c>
    </row>
    <row r="3983" spans="1:8" x14ac:dyDescent="0.25">
      <c r="A3983">
        <v>7457</v>
      </c>
      <c r="B3983" t="s">
        <v>71</v>
      </c>
      <c r="C3983">
        <v>140</v>
      </c>
      <c r="D3983" s="404">
        <v>45146</v>
      </c>
      <c r="E3983" t="s">
        <v>3614</v>
      </c>
      <c r="F3983">
        <v>1.1100000000000001</v>
      </c>
      <c r="H3983" t="s">
        <v>1183</v>
      </c>
    </row>
    <row r="3984" spans="1:8" x14ac:dyDescent="0.25">
      <c r="A3984">
        <v>7457</v>
      </c>
      <c r="B3984" t="s">
        <v>71</v>
      </c>
      <c r="C3984">
        <v>140</v>
      </c>
      <c r="D3984" s="404">
        <v>45098</v>
      </c>
      <c r="E3984" t="s">
        <v>3615</v>
      </c>
      <c r="F3984">
        <v>1.85</v>
      </c>
      <c r="H3984" t="s">
        <v>1183</v>
      </c>
    </row>
    <row r="3985" spans="1:8" x14ac:dyDescent="0.25">
      <c r="A3985">
        <v>7457</v>
      </c>
      <c r="B3985" t="s">
        <v>71</v>
      </c>
      <c r="C3985">
        <v>140</v>
      </c>
      <c r="D3985" s="404">
        <v>45022</v>
      </c>
      <c r="E3985" t="s">
        <v>3616</v>
      </c>
      <c r="F3985">
        <v>11.1</v>
      </c>
      <c r="H3985" t="s">
        <v>1183</v>
      </c>
    </row>
    <row r="3986" spans="1:8" x14ac:dyDescent="0.25">
      <c r="A3986">
        <v>7457</v>
      </c>
      <c r="B3986" t="s">
        <v>71</v>
      </c>
      <c r="C3986">
        <v>140</v>
      </c>
      <c r="D3986" s="404">
        <v>45019</v>
      </c>
      <c r="E3986" t="s">
        <v>3617</v>
      </c>
      <c r="F3986">
        <v>14.06</v>
      </c>
      <c r="H3986" t="s">
        <v>1183</v>
      </c>
    </row>
    <row r="3987" spans="1:8" x14ac:dyDescent="0.25">
      <c r="A3987">
        <v>7457</v>
      </c>
      <c r="B3987" t="s">
        <v>71</v>
      </c>
      <c r="C3987">
        <v>140</v>
      </c>
      <c r="D3987" s="404">
        <v>45001</v>
      </c>
      <c r="E3987" t="s">
        <v>3618</v>
      </c>
      <c r="F3987">
        <v>14.28</v>
      </c>
      <c r="H3987" t="s">
        <v>1183</v>
      </c>
    </row>
    <row r="3988" spans="1:8" x14ac:dyDescent="0.25">
      <c r="A3988">
        <v>7457</v>
      </c>
      <c r="B3988" t="s">
        <v>71</v>
      </c>
      <c r="C3988">
        <v>140</v>
      </c>
      <c r="D3988" s="404">
        <v>45078</v>
      </c>
      <c r="E3988" t="s">
        <v>3619</v>
      </c>
      <c r="F3988">
        <v>31.45</v>
      </c>
      <c r="H3988" t="s">
        <v>1183</v>
      </c>
    </row>
    <row r="3989" spans="1:8" x14ac:dyDescent="0.25">
      <c r="A3989">
        <v>7457</v>
      </c>
      <c r="B3989" t="s">
        <v>71</v>
      </c>
      <c r="C3989">
        <v>140</v>
      </c>
      <c r="D3989" s="404">
        <v>45001</v>
      </c>
      <c r="E3989" t="s">
        <v>3620</v>
      </c>
      <c r="F3989">
        <v>0</v>
      </c>
      <c r="H3989" t="s">
        <v>1183</v>
      </c>
    </row>
    <row r="3990" spans="1:8" x14ac:dyDescent="0.25">
      <c r="A3990">
        <v>7457</v>
      </c>
      <c r="B3990" t="s">
        <v>71</v>
      </c>
      <c r="C3990">
        <v>140</v>
      </c>
      <c r="D3990" s="404">
        <v>44994</v>
      </c>
      <c r="E3990" t="s">
        <v>3621</v>
      </c>
      <c r="F3990">
        <v>36.72</v>
      </c>
      <c r="H3990" t="s">
        <v>1183</v>
      </c>
    </row>
    <row r="3991" spans="1:8" x14ac:dyDescent="0.25">
      <c r="A3991">
        <v>7457</v>
      </c>
      <c r="B3991" t="s">
        <v>71</v>
      </c>
      <c r="C3991">
        <v>140</v>
      </c>
      <c r="D3991" s="404">
        <v>45050</v>
      </c>
      <c r="E3991" t="s">
        <v>3622</v>
      </c>
      <c r="F3991">
        <v>7.4</v>
      </c>
      <c r="H3991" t="s">
        <v>1183</v>
      </c>
    </row>
    <row r="3992" spans="1:8" x14ac:dyDescent="0.25">
      <c r="A3992">
        <v>7457</v>
      </c>
      <c r="B3992" t="s">
        <v>71</v>
      </c>
      <c r="C3992">
        <v>140</v>
      </c>
      <c r="D3992" s="404">
        <v>45146</v>
      </c>
      <c r="E3992" t="s">
        <v>3623</v>
      </c>
      <c r="F3992">
        <v>9.25</v>
      </c>
      <c r="H3992" t="s">
        <v>1183</v>
      </c>
    </row>
    <row r="3993" spans="1:8" x14ac:dyDescent="0.25">
      <c r="A3993">
        <v>7457</v>
      </c>
      <c r="B3993" t="s">
        <v>71</v>
      </c>
      <c r="C3993">
        <v>240</v>
      </c>
      <c r="D3993" s="404">
        <v>44996</v>
      </c>
      <c r="E3993" t="s">
        <v>3624</v>
      </c>
      <c r="F3993">
        <v>0.68</v>
      </c>
      <c r="H3993" t="s">
        <v>1183</v>
      </c>
    </row>
    <row r="3994" spans="1:8" x14ac:dyDescent="0.25">
      <c r="A3994">
        <v>7457</v>
      </c>
      <c r="B3994" t="s">
        <v>71</v>
      </c>
      <c r="C3994">
        <v>240</v>
      </c>
      <c r="D3994" s="404">
        <v>45020</v>
      </c>
      <c r="E3994" t="s">
        <v>3624</v>
      </c>
      <c r="F3994">
        <v>0.68</v>
      </c>
      <c r="H3994" t="s">
        <v>1183</v>
      </c>
    </row>
    <row r="3995" spans="1:8" x14ac:dyDescent="0.25">
      <c r="A3995">
        <v>7457</v>
      </c>
      <c r="B3995" t="s">
        <v>71</v>
      </c>
      <c r="C3995">
        <v>240</v>
      </c>
      <c r="D3995" s="404">
        <v>45056</v>
      </c>
      <c r="E3995" t="s">
        <v>3624</v>
      </c>
      <c r="F3995">
        <v>0.68</v>
      </c>
      <c r="H3995" t="s">
        <v>1183</v>
      </c>
    </row>
    <row r="3996" spans="1:8" x14ac:dyDescent="0.25">
      <c r="A3996">
        <v>7457</v>
      </c>
      <c r="B3996" t="s">
        <v>71</v>
      </c>
      <c r="C3996">
        <v>240</v>
      </c>
      <c r="D3996" s="404">
        <v>45068</v>
      </c>
      <c r="E3996" t="s">
        <v>3624</v>
      </c>
      <c r="F3996">
        <v>0.68</v>
      </c>
      <c r="H3996" t="s">
        <v>1183</v>
      </c>
    </row>
    <row r="3997" spans="1:8" x14ac:dyDescent="0.25">
      <c r="A3997">
        <v>7457</v>
      </c>
      <c r="B3997" t="s">
        <v>71</v>
      </c>
      <c r="C3997">
        <v>240</v>
      </c>
      <c r="D3997" s="404">
        <v>45090</v>
      </c>
      <c r="E3997" t="s">
        <v>3624</v>
      </c>
      <c r="F3997">
        <v>0.68</v>
      </c>
      <c r="H3997" t="s">
        <v>1183</v>
      </c>
    </row>
    <row r="3998" spans="1:8" x14ac:dyDescent="0.25">
      <c r="A3998">
        <v>7457</v>
      </c>
      <c r="B3998" t="s">
        <v>71</v>
      </c>
      <c r="C3998">
        <v>240</v>
      </c>
      <c r="D3998" s="404">
        <v>45000</v>
      </c>
      <c r="E3998" t="s">
        <v>3625</v>
      </c>
      <c r="F3998">
        <v>1.02</v>
      </c>
      <c r="H3998" t="s">
        <v>1183</v>
      </c>
    </row>
    <row r="3999" spans="1:8" x14ac:dyDescent="0.25">
      <c r="A3999">
        <v>7457</v>
      </c>
      <c r="B3999" t="s">
        <v>71</v>
      </c>
      <c r="C3999">
        <v>240</v>
      </c>
      <c r="D3999" s="404">
        <v>45012</v>
      </c>
      <c r="E3999" t="s">
        <v>3625</v>
      </c>
      <c r="F3999">
        <v>1.02</v>
      </c>
      <c r="H3999" t="s">
        <v>1183</v>
      </c>
    </row>
    <row r="4000" spans="1:8" x14ac:dyDescent="0.25">
      <c r="A4000">
        <v>7457</v>
      </c>
      <c r="B4000" t="s">
        <v>71</v>
      </c>
      <c r="C4000">
        <v>240</v>
      </c>
      <c r="D4000" s="404">
        <v>45021</v>
      </c>
      <c r="E4000" t="s">
        <v>3625</v>
      </c>
      <c r="F4000">
        <v>1.02</v>
      </c>
      <c r="H4000" t="s">
        <v>1183</v>
      </c>
    </row>
    <row r="4001" spans="1:8" x14ac:dyDescent="0.25">
      <c r="A4001">
        <v>7457</v>
      </c>
      <c r="B4001" t="s">
        <v>71</v>
      </c>
      <c r="C4001">
        <v>240</v>
      </c>
      <c r="D4001" s="404">
        <v>45028</v>
      </c>
      <c r="E4001" t="s">
        <v>3625</v>
      </c>
      <c r="F4001">
        <v>1.02</v>
      </c>
      <c r="H4001" t="s">
        <v>1183</v>
      </c>
    </row>
    <row r="4002" spans="1:8" x14ac:dyDescent="0.25">
      <c r="A4002">
        <v>7457</v>
      </c>
      <c r="B4002" t="s">
        <v>71</v>
      </c>
      <c r="C4002">
        <v>240</v>
      </c>
      <c r="D4002" s="404">
        <v>45052</v>
      </c>
      <c r="E4002" t="s">
        <v>3625</v>
      </c>
      <c r="F4002">
        <v>1.02</v>
      </c>
      <c r="H4002" t="s">
        <v>1183</v>
      </c>
    </row>
    <row r="4003" spans="1:8" x14ac:dyDescent="0.25">
      <c r="A4003">
        <v>7457</v>
      </c>
      <c r="B4003" t="s">
        <v>71</v>
      </c>
      <c r="C4003">
        <v>240</v>
      </c>
      <c r="D4003" s="404">
        <v>45076</v>
      </c>
      <c r="E4003" t="s">
        <v>3625</v>
      </c>
      <c r="F4003">
        <v>1.02</v>
      </c>
      <c r="H4003" t="s">
        <v>1183</v>
      </c>
    </row>
    <row r="4004" spans="1:8" x14ac:dyDescent="0.25">
      <c r="A4004">
        <v>7457</v>
      </c>
      <c r="B4004" t="s">
        <v>71</v>
      </c>
      <c r="C4004">
        <v>240</v>
      </c>
      <c r="D4004" s="404">
        <v>45084</v>
      </c>
      <c r="E4004" t="s">
        <v>3625</v>
      </c>
      <c r="F4004">
        <v>1.02</v>
      </c>
      <c r="H4004" t="s">
        <v>1183</v>
      </c>
    </row>
    <row r="4005" spans="1:8" x14ac:dyDescent="0.25">
      <c r="A4005">
        <v>7457</v>
      </c>
      <c r="B4005" t="s">
        <v>71</v>
      </c>
      <c r="C4005">
        <v>240</v>
      </c>
      <c r="D4005" s="404">
        <v>45092</v>
      </c>
      <c r="E4005" t="s">
        <v>3625</v>
      </c>
      <c r="F4005">
        <v>1.02</v>
      </c>
      <c r="H4005" t="s">
        <v>1183</v>
      </c>
    </row>
    <row r="4006" spans="1:8" x14ac:dyDescent="0.25">
      <c r="A4006">
        <v>7457</v>
      </c>
      <c r="B4006" t="s">
        <v>71</v>
      </c>
      <c r="C4006">
        <v>240</v>
      </c>
      <c r="D4006" s="404">
        <v>45099</v>
      </c>
      <c r="E4006" t="s">
        <v>3625</v>
      </c>
      <c r="F4006">
        <v>1.02</v>
      </c>
      <c r="H4006" t="s">
        <v>1183</v>
      </c>
    </row>
    <row r="4007" spans="1:8" x14ac:dyDescent="0.25">
      <c r="A4007">
        <v>7457</v>
      </c>
      <c r="B4007" t="s">
        <v>71</v>
      </c>
      <c r="C4007">
        <v>240</v>
      </c>
      <c r="D4007" s="404">
        <v>44994</v>
      </c>
      <c r="E4007" t="s">
        <v>3626</v>
      </c>
      <c r="F4007">
        <v>1.7</v>
      </c>
      <c r="H4007" t="s">
        <v>1183</v>
      </c>
    </row>
    <row r="4008" spans="1:8" x14ac:dyDescent="0.25">
      <c r="A4008">
        <v>7457</v>
      </c>
      <c r="B4008" t="s">
        <v>71</v>
      </c>
      <c r="C4008">
        <v>240</v>
      </c>
      <c r="D4008" s="404">
        <v>45006</v>
      </c>
      <c r="E4008" t="s">
        <v>3626</v>
      </c>
      <c r="F4008">
        <v>1.7</v>
      </c>
      <c r="H4008" t="s">
        <v>1183</v>
      </c>
    </row>
    <row r="4009" spans="1:8" x14ac:dyDescent="0.25">
      <c r="A4009">
        <v>7457</v>
      </c>
      <c r="B4009" t="s">
        <v>71</v>
      </c>
      <c r="C4009">
        <v>240</v>
      </c>
      <c r="D4009" s="404">
        <v>45049</v>
      </c>
      <c r="E4009" t="s">
        <v>3626</v>
      </c>
      <c r="F4009">
        <v>1.7</v>
      </c>
      <c r="H4009" t="s">
        <v>1183</v>
      </c>
    </row>
    <row r="4010" spans="1:8" x14ac:dyDescent="0.25">
      <c r="A4010">
        <v>7457</v>
      </c>
      <c r="B4010" t="s">
        <v>71</v>
      </c>
      <c r="C4010">
        <v>240</v>
      </c>
      <c r="D4010" s="404">
        <v>45052</v>
      </c>
      <c r="E4010" t="s">
        <v>3626</v>
      </c>
      <c r="F4010">
        <v>1.7</v>
      </c>
      <c r="H4010" t="s">
        <v>1183</v>
      </c>
    </row>
    <row r="4011" spans="1:8" x14ac:dyDescent="0.25">
      <c r="A4011">
        <v>7457</v>
      </c>
      <c r="B4011" t="s">
        <v>71</v>
      </c>
      <c r="C4011">
        <v>240</v>
      </c>
      <c r="D4011" s="404">
        <v>45078</v>
      </c>
      <c r="E4011" t="s">
        <v>3626</v>
      </c>
      <c r="F4011">
        <v>1.7</v>
      </c>
      <c r="H4011" t="s">
        <v>1183</v>
      </c>
    </row>
    <row r="4012" spans="1:8" x14ac:dyDescent="0.25">
      <c r="A4012">
        <v>7457</v>
      </c>
      <c r="B4012" t="s">
        <v>71</v>
      </c>
      <c r="C4012">
        <v>240</v>
      </c>
      <c r="D4012" s="404">
        <v>45104</v>
      </c>
      <c r="E4012" t="s">
        <v>3626</v>
      </c>
      <c r="F4012">
        <v>1.7</v>
      </c>
      <c r="H4012" t="s">
        <v>1183</v>
      </c>
    </row>
    <row r="4013" spans="1:8" x14ac:dyDescent="0.25">
      <c r="A4013">
        <v>7457</v>
      </c>
      <c r="B4013" t="s">
        <v>71</v>
      </c>
      <c r="C4013">
        <v>240</v>
      </c>
      <c r="D4013" s="404">
        <v>45106</v>
      </c>
      <c r="E4013" t="s">
        <v>3626</v>
      </c>
      <c r="F4013">
        <v>1.7</v>
      </c>
      <c r="H4013" t="s">
        <v>1183</v>
      </c>
    </row>
    <row r="4014" spans="1:8" x14ac:dyDescent="0.25">
      <c r="A4014">
        <v>7457</v>
      </c>
      <c r="B4014" t="s">
        <v>71</v>
      </c>
      <c r="C4014">
        <v>240</v>
      </c>
      <c r="D4014" s="404">
        <v>45117</v>
      </c>
      <c r="E4014" t="s">
        <v>3626</v>
      </c>
      <c r="F4014">
        <v>1.7</v>
      </c>
      <c r="H4014" t="s">
        <v>1183</v>
      </c>
    </row>
    <row r="4015" spans="1:8" x14ac:dyDescent="0.25">
      <c r="A4015">
        <v>7457</v>
      </c>
      <c r="B4015" t="s">
        <v>71</v>
      </c>
      <c r="C4015">
        <v>240</v>
      </c>
      <c r="D4015" s="404">
        <v>45000</v>
      </c>
      <c r="E4015" t="s">
        <v>3627</v>
      </c>
      <c r="F4015">
        <v>2.38</v>
      </c>
      <c r="H4015" t="s">
        <v>1183</v>
      </c>
    </row>
    <row r="4016" spans="1:8" x14ac:dyDescent="0.25">
      <c r="A4016">
        <v>7457</v>
      </c>
      <c r="B4016" t="s">
        <v>71</v>
      </c>
      <c r="C4016">
        <v>240</v>
      </c>
      <c r="D4016" s="404">
        <v>45007</v>
      </c>
      <c r="E4016" t="s">
        <v>3627</v>
      </c>
      <c r="F4016">
        <v>2.38</v>
      </c>
      <c r="H4016" t="s">
        <v>1183</v>
      </c>
    </row>
    <row r="4017" spans="1:8" x14ac:dyDescent="0.25">
      <c r="A4017">
        <v>7457</v>
      </c>
      <c r="B4017" t="s">
        <v>71</v>
      </c>
      <c r="C4017">
        <v>240</v>
      </c>
      <c r="D4017" s="404">
        <v>45014</v>
      </c>
      <c r="E4017" t="s">
        <v>3627</v>
      </c>
      <c r="F4017">
        <v>2.38</v>
      </c>
      <c r="H4017" t="s">
        <v>1183</v>
      </c>
    </row>
    <row r="4018" spans="1:8" x14ac:dyDescent="0.25">
      <c r="A4018">
        <v>7457</v>
      </c>
      <c r="B4018" t="s">
        <v>71</v>
      </c>
      <c r="C4018">
        <v>240</v>
      </c>
      <c r="D4018" s="404">
        <v>45019</v>
      </c>
      <c r="E4018" t="s">
        <v>3627</v>
      </c>
      <c r="F4018">
        <v>2.38</v>
      </c>
      <c r="H4018" t="s">
        <v>1183</v>
      </c>
    </row>
    <row r="4019" spans="1:8" x14ac:dyDescent="0.25">
      <c r="A4019">
        <v>7457</v>
      </c>
      <c r="B4019" t="s">
        <v>71</v>
      </c>
      <c r="C4019">
        <v>240</v>
      </c>
      <c r="D4019" s="404">
        <v>45021</v>
      </c>
      <c r="E4019" t="s">
        <v>3627</v>
      </c>
      <c r="F4019">
        <v>2.38</v>
      </c>
      <c r="H4019" t="s">
        <v>1183</v>
      </c>
    </row>
    <row r="4020" spans="1:8" x14ac:dyDescent="0.25">
      <c r="A4020">
        <v>7457</v>
      </c>
      <c r="B4020" t="s">
        <v>71</v>
      </c>
      <c r="C4020">
        <v>240</v>
      </c>
      <c r="D4020" s="404">
        <v>45084</v>
      </c>
      <c r="E4020" t="s">
        <v>3627</v>
      </c>
      <c r="F4020">
        <v>2.38</v>
      </c>
      <c r="H4020" t="s">
        <v>1183</v>
      </c>
    </row>
    <row r="4021" spans="1:8" x14ac:dyDescent="0.25">
      <c r="A4021">
        <v>7457</v>
      </c>
      <c r="B4021" t="s">
        <v>71</v>
      </c>
      <c r="C4021">
        <v>240</v>
      </c>
      <c r="D4021" s="404">
        <v>45089</v>
      </c>
      <c r="E4021" t="s">
        <v>3627</v>
      </c>
      <c r="F4021">
        <v>2.38</v>
      </c>
      <c r="H4021" t="s">
        <v>1183</v>
      </c>
    </row>
    <row r="4022" spans="1:8" x14ac:dyDescent="0.25">
      <c r="A4022">
        <v>7457</v>
      </c>
      <c r="B4022" t="s">
        <v>71</v>
      </c>
      <c r="C4022">
        <v>240</v>
      </c>
      <c r="D4022" s="404">
        <v>45094</v>
      </c>
      <c r="E4022" t="s">
        <v>3627</v>
      </c>
      <c r="F4022">
        <v>2.38</v>
      </c>
      <c r="H4022" t="s">
        <v>1183</v>
      </c>
    </row>
    <row r="4023" spans="1:8" x14ac:dyDescent="0.25">
      <c r="A4023">
        <v>7457</v>
      </c>
      <c r="B4023" t="s">
        <v>71</v>
      </c>
      <c r="C4023">
        <v>240</v>
      </c>
      <c r="D4023" s="404">
        <v>45001</v>
      </c>
      <c r="E4023" t="s">
        <v>3628</v>
      </c>
      <c r="F4023">
        <v>2.72</v>
      </c>
      <c r="H4023" t="s">
        <v>1183</v>
      </c>
    </row>
    <row r="4024" spans="1:8" x14ac:dyDescent="0.25">
      <c r="A4024">
        <v>7457</v>
      </c>
      <c r="B4024" t="s">
        <v>71</v>
      </c>
      <c r="C4024">
        <v>240</v>
      </c>
      <c r="D4024" s="404">
        <v>45015</v>
      </c>
      <c r="E4024" t="s">
        <v>3628</v>
      </c>
      <c r="F4024">
        <v>2.72</v>
      </c>
      <c r="H4024" t="s">
        <v>1183</v>
      </c>
    </row>
    <row r="4025" spans="1:8" x14ac:dyDescent="0.25">
      <c r="A4025">
        <v>7457</v>
      </c>
      <c r="B4025" t="s">
        <v>71</v>
      </c>
      <c r="C4025">
        <v>240</v>
      </c>
      <c r="D4025" s="404">
        <v>45028</v>
      </c>
      <c r="E4025" t="s">
        <v>3628</v>
      </c>
      <c r="F4025">
        <v>2.72</v>
      </c>
      <c r="H4025" t="s">
        <v>1183</v>
      </c>
    </row>
    <row r="4026" spans="1:8" x14ac:dyDescent="0.25">
      <c r="A4026">
        <v>7457</v>
      </c>
      <c r="B4026" t="s">
        <v>71</v>
      </c>
      <c r="C4026">
        <v>240</v>
      </c>
      <c r="D4026" s="404">
        <v>45033</v>
      </c>
      <c r="E4026" t="s">
        <v>3628</v>
      </c>
      <c r="F4026">
        <v>2.72</v>
      </c>
      <c r="H4026" t="s">
        <v>1183</v>
      </c>
    </row>
    <row r="4027" spans="1:8" x14ac:dyDescent="0.25">
      <c r="A4027">
        <v>7457</v>
      </c>
      <c r="B4027" t="s">
        <v>71</v>
      </c>
      <c r="C4027">
        <v>240</v>
      </c>
      <c r="D4027" s="404">
        <v>45035</v>
      </c>
      <c r="E4027" t="s">
        <v>3628</v>
      </c>
      <c r="F4027">
        <v>2.72</v>
      </c>
      <c r="H4027" t="s">
        <v>1183</v>
      </c>
    </row>
    <row r="4028" spans="1:8" x14ac:dyDescent="0.25">
      <c r="A4028">
        <v>7457</v>
      </c>
      <c r="B4028" t="s">
        <v>71</v>
      </c>
      <c r="C4028">
        <v>240</v>
      </c>
      <c r="D4028" s="404">
        <v>45037</v>
      </c>
      <c r="E4028" t="s">
        <v>3628</v>
      </c>
      <c r="F4028">
        <v>2.72</v>
      </c>
      <c r="H4028" t="s">
        <v>1183</v>
      </c>
    </row>
    <row r="4029" spans="1:8" x14ac:dyDescent="0.25">
      <c r="A4029">
        <v>7457</v>
      </c>
      <c r="B4029" t="s">
        <v>71</v>
      </c>
      <c r="C4029">
        <v>240</v>
      </c>
      <c r="D4029" s="404">
        <v>45078</v>
      </c>
      <c r="E4029" t="s">
        <v>3628</v>
      </c>
      <c r="F4029">
        <v>2.72</v>
      </c>
      <c r="H4029" t="s">
        <v>1183</v>
      </c>
    </row>
    <row r="4030" spans="1:8" x14ac:dyDescent="0.25">
      <c r="A4030">
        <v>7457</v>
      </c>
      <c r="B4030" t="s">
        <v>71</v>
      </c>
      <c r="C4030">
        <v>240</v>
      </c>
      <c r="D4030" s="404">
        <v>45083</v>
      </c>
      <c r="E4030" t="s">
        <v>3628</v>
      </c>
      <c r="F4030">
        <v>2.72</v>
      </c>
      <c r="H4030" t="s">
        <v>1183</v>
      </c>
    </row>
    <row r="4031" spans="1:8" x14ac:dyDescent="0.25">
      <c r="A4031">
        <v>7457</v>
      </c>
      <c r="B4031" t="s">
        <v>71</v>
      </c>
      <c r="C4031">
        <v>240</v>
      </c>
      <c r="D4031" s="404">
        <v>45084</v>
      </c>
      <c r="E4031" t="s">
        <v>3628</v>
      </c>
      <c r="F4031">
        <v>2.72</v>
      </c>
      <c r="H4031" t="s">
        <v>1183</v>
      </c>
    </row>
    <row r="4032" spans="1:8" x14ac:dyDescent="0.25">
      <c r="A4032">
        <v>7457</v>
      </c>
      <c r="B4032" t="s">
        <v>71</v>
      </c>
      <c r="C4032">
        <v>240</v>
      </c>
      <c r="D4032" s="404">
        <v>45085</v>
      </c>
      <c r="E4032" t="s">
        <v>3628</v>
      </c>
      <c r="F4032">
        <v>2.72</v>
      </c>
      <c r="H4032" t="s">
        <v>1183</v>
      </c>
    </row>
    <row r="4033" spans="1:8" x14ac:dyDescent="0.25">
      <c r="A4033">
        <v>7457</v>
      </c>
      <c r="B4033" t="s">
        <v>71</v>
      </c>
      <c r="C4033">
        <v>240</v>
      </c>
      <c r="D4033" s="404">
        <v>45110</v>
      </c>
      <c r="E4033" t="s">
        <v>3628</v>
      </c>
      <c r="F4033">
        <v>2.72</v>
      </c>
      <c r="H4033" t="s">
        <v>1183</v>
      </c>
    </row>
    <row r="4034" spans="1:8" x14ac:dyDescent="0.25">
      <c r="A4034">
        <v>7457</v>
      </c>
      <c r="B4034" t="s">
        <v>71</v>
      </c>
      <c r="C4034">
        <v>240</v>
      </c>
      <c r="D4034" s="404">
        <v>45113</v>
      </c>
      <c r="E4034" t="s">
        <v>3628</v>
      </c>
      <c r="F4034">
        <v>2.72</v>
      </c>
      <c r="H4034" t="s">
        <v>1183</v>
      </c>
    </row>
    <row r="4035" spans="1:8" x14ac:dyDescent="0.25">
      <c r="A4035">
        <v>7457</v>
      </c>
      <c r="B4035" t="s">
        <v>71</v>
      </c>
      <c r="C4035">
        <v>240</v>
      </c>
      <c r="D4035" s="404">
        <v>45120</v>
      </c>
      <c r="E4035" t="s">
        <v>3628</v>
      </c>
      <c r="F4035">
        <v>2.72</v>
      </c>
      <c r="H4035" t="s">
        <v>1183</v>
      </c>
    </row>
    <row r="4036" spans="1:8" x14ac:dyDescent="0.25">
      <c r="A4036">
        <v>7457</v>
      </c>
      <c r="B4036" t="s">
        <v>71</v>
      </c>
      <c r="C4036">
        <v>240</v>
      </c>
      <c r="D4036" s="404">
        <v>45120</v>
      </c>
      <c r="E4036" t="s">
        <v>3628</v>
      </c>
      <c r="F4036">
        <v>2.72</v>
      </c>
      <c r="H4036" t="s">
        <v>1183</v>
      </c>
    </row>
    <row r="4037" spans="1:8" x14ac:dyDescent="0.25">
      <c r="A4037">
        <v>7457</v>
      </c>
      <c r="B4037" t="s">
        <v>71</v>
      </c>
      <c r="C4037">
        <v>240</v>
      </c>
      <c r="D4037" s="404">
        <v>44994</v>
      </c>
      <c r="E4037" t="s">
        <v>3629</v>
      </c>
      <c r="F4037">
        <v>3.4</v>
      </c>
      <c r="H4037" t="s">
        <v>1183</v>
      </c>
    </row>
    <row r="4038" spans="1:8" x14ac:dyDescent="0.25">
      <c r="A4038">
        <v>7457</v>
      </c>
      <c r="B4038" t="s">
        <v>71</v>
      </c>
      <c r="C4038">
        <v>240</v>
      </c>
      <c r="D4038" s="404">
        <v>44999</v>
      </c>
      <c r="E4038" t="s">
        <v>3629</v>
      </c>
      <c r="F4038">
        <v>3.4</v>
      </c>
      <c r="H4038" t="s">
        <v>1183</v>
      </c>
    </row>
    <row r="4039" spans="1:8" x14ac:dyDescent="0.25">
      <c r="A4039">
        <v>7457</v>
      </c>
      <c r="B4039" t="s">
        <v>71</v>
      </c>
      <c r="C4039">
        <v>240</v>
      </c>
      <c r="D4039" s="404">
        <v>45001</v>
      </c>
      <c r="E4039" t="s">
        <v>3629</v>
      </c>
      <c r="F4039">
        <v>3.4</v>
      </c>
      <c r="H4039" t="s">
        <v>1183</v>
      </c>
    </row>
    <row r="4040" spans="1:8" x14ac:dyDescent="0.25">
      <c r="A4040">
        <v>7457</v>
      </c>
      <c r="B4040" t="s">
        <v>71</v>
      </c>
      <c r="C4040">
        <v>240</v>
      </c>
      <c r="D4040" s="404">
        <v>45001</v>
      </c>
      <c r="E4040" t="s">
        <v>3629</v>
      </c>
      <c r="F4040">
        <v>3.4</v>
      </c>
      <c r="H4040" t="s">
        <v>1183</v>
      </c>
    </row>
    <row r="4041" spans="1:8" x14ac:dyDescent="0.25">
      <c r="A4041">
        <v>7457</v>
      </c>
      <c r="B4041" t="s">
        <v>71</v>
      </c>
      <c r="C4041">
        <v>240</v>
      </c>
      <c r="D4041" s="404">
        <v>45012</v>
      </c>
      <c r="E4041" t="s">
        <v>3629</v>
      </c>
      <c r="F4041">
        <v>3.4</v>
      </c>
      <c r="H4041" t="s">
        <v>1183</v>
      </c>
    </row>
    <row r="4042" spans="1:8" x14ac:dyDescent="0.25">
      <c r="A4042">
        <v>7457</v>
      </c>
      <c r="B4042" t="s">
        <v>71</v>
      </c>
      <c r="C4042">
        <v>240</v>
      </c>
      <c r="D4042" s="404">
        <v>45015</v>
      </c>
      <c r="E4042" t="s">
        <v>3629</v>
      </c>
      <c r="F4042">
        <v>3.4</v>
      </c>
      <c r="H4042" t="s">
        <v>1183</v>
      </c>
    </row>
    <row r="4043" spans="1:8" x14ac:dyDescent="0.25">
      <c r="A4043">
        <v>7457</v>
      </c>
      <c r="B4043" t="s">
        <v>71</v>
      </c>
      <c r="C4043">
        <v>240</v>
      </c>
      <c r="D4043" s="404">
        <v>45019</v>
      </c>
      <c r="E4043" t="s">
        <v>3629</v>
      </c>
      <c r="F4043">
        <v>3.4</v>
      </c>
      <c r="H4043" t="s">
        <v>1183</v>
      </c>
    </row>
    <row r="4044" spans="1:8" x14ac:dyDescent="0.25">
      <c r="A4044">
        <v>7457</v>
      </c>
      <c r="B4044" t="s">
        <v>71</v>
      </c>
      <c r="C4044">
        <v>240</v>
      </c>
      <c r="D4044" s="404">
        <v>45063</v>
      </c>
      <c r="E4044" t="s">
        <v>3629</v>
      </c>
      <c r="F4044">
        <v>3.4</v>
      </c>
      <c r="H4044" t="s">
        <v>1183</v>
      </c>
    </row>
    <row r="4045" spans="1:8" x14ac:dyDescent="0.25">
      <c r="A4045">
        <v>7457</v>
      </c>
      <c r="B4045" t="s">
        <v>71</v>
      </c>
      <c r="C4045">
        <v>240</v>
      </c>
      <c r="D4045" s="404">
        <v>45068</v>
      </c>
      <c r="E4045" t="s">
        <v>3629</v>
      </c>
      <c r="F4045">
        <v>3.4</v>
      </c>
      <c r="H4045" t="s">
        <v>1183</v>
      </c>
    </row>
    <row r="4046" spans="1:8" x14ac:dyDescent="0.25">
      <c r="A4046">
        <v>7457</v>
      </c>
      <c r="B4046" t="s">
        <v>71</v>
      </c>
      <c r="C4046">
        <v>240</v>
      </c>
      <c r="D4046" s="404">
        <v>45077</v>
      </c>
      <c r="E4046" t="s">
        <v>3629</v>
      </c>
      <c r="F4046">
        <v>3.4</v>
      </c>
      <c r="H4046" t="s">
        <v>1183</v>
      </c>
    </row>
    <row r="4047" spans="1:8" x14ac:dyDescent="0.25">
      <c r="A4047">
        <v>7457</v>
      </c>
      <c r="B4047" t="s">
        <v>71</v>
      </c>
      <c r="C4047">
        <v>240</v>
      </c>
      <c r="D4047" s="404">
        <v>45085</v>
      </c>
      <c r="E4047" t="s">
        <v>3629</v>
      </c>
      <c r="F4047">
        <v>3.4</v>
      </c>
      <c r="H4047" t="s">
        <v>1183</v>
      </c>
    </row>
    <row r="4048" spans="1:8" x14ac:dyDescent="0.25">
      <c r="A4048">
        <v>7457</v>
      </c>
      <c r="B4048" t="s">
        <v>71</v>
      </c>
      <c r="C4048">
        <v>240</v>
      </c>
      <c r="D4048" s="404">
        <v>45124</v>
      </c>
      <c r="E4048" t="s">
        <v>3629</v>
      </c>
      <c r="F4048">
        <v>3.4</v>
      </c>
      <c r="H4048" t="s">
        <v>1183</v>
      </c>
    </row>
    <row r="4049" spans="1:8" x14ac:dyDescent="0.25">
      <c r="A4049">
        <v>7457</v>
      </c>
      <c r="B4049" t="s">
        <v>71</v>
      </c>
      <c r="C4049">
        <v>240</v>
      </c>
      <c r="D4049" s="404">
        <v>45126</v>
      </c>
      <c r="E4049" t="s">
        <v>3629</v>
      </c>
      <c r="F4049">
        <v>3.4</v>
      </c>
      <c r="H4049" t="s">
        <v>1183</v>
      </c>
    </row>
    <row r="4050" spans="1:8" x14ac:dyDescent="0.25">
      <c r="A4050">
        <v>7457</v>
      </c>
      <c r="B4050" t="s">
        <v>71</v>
      </c>
      <c r="C4050">
        <v>240</v>
      </c>
      <c r="D4050" s="404">
        <v>44993</v>
      </c>
      <c r="E4050" t="s">
        <v>3630</v>
      </c>
      <c r="F4050">
        <v>4.08</v>
      </c>
      <c r="H4050" t="s">
        <v>1183</v>
      </c>
    </row>
    <row r="4051" spans="1:8" x14ac:dyDescent="0.25">
      <c r="A4051">
        <v>7457</v>
      </c>
      <c r="B4051" t="s">
        <v>71</v>
      </c>
      <c r="C4051">
        <v>240</v>
      </c>
      <c r="D4051" s="404">
        <v>45012</v>
      </c>
      <c r="E4051" t="s">
        <v>3630</v>
      </c>
      <c r="F4051">
        <v>4.08</v>
      </c>
      <c r="H4051" t="s">
        <v>1183</v>
      </c>
    </row>
    <row r="4052" spans="1:8" x14ac:dyDescent="0.25">
      <c r="A4052">
        <v>7457</v>
      </c>
      <c r="B4052" t="s">
        <v>71</v>
      </c>
      <c r="C4052">
        <v>240</v>
      </c>
      <c r="D4052" s="404">
        <v>45021</v>
      </c>
      <c r="E4052" t="s">
        <v>3630</v>
      </c>
      <c r="F4052">
        <v>4.08</v>
      </c>
      <c r="H4052" t="s">
        <v>1183</v>
      </c>
    </row>
    <row r="4053" spans="1:8" x14ac:dyDescent="0.25">
      <c r="A4053">
        <v>7457</v>
      </c>
      <c r="B4053" t="s">
        <v>71</v>
      </c>
      <c r="C4053">
        <v>240</v>
      </c>
      <c r="D4053" s="404">
        <v>45055</v>
      </c>
      <c r="E4053" t="s">
        <v>3630</v>
      </c>
      <c r="F4053">
        <v>4.08</v>
      </c>
      <c r="H4053" t="s">
        <v>1183</v>
      </c>
    </row>
    <row r="4054" spans="1:8" x14ac:dyDescent="0.25">
      <c r="A4054">
        <v>7457</v>
      </c>
      <c r="B4054" t="s">
        <v>71</v>
      </c>
      <c r="C4054">
        <v>240</v>
      </c>
      <c r="D4054" s="404">
        <v>45066</v>
      </c>
      <c r="E4054" t="s">
        <v>3630</v>
      </c>
      <c r="F4054">
        <v>4.08</v>
      </c>
      <c r="H4054" t="s">
        <v>1183</v>
      </c>
    </row>
    <row r="4055" spans="1:8" x14ac:dyDescent="0.25">
      <c r="A4055">
        <v>7457</v>
      </c>
      <c r="B4055" t="s">
        <v>71</v>
      </c>
      <c r="C4055">
        <v>240</v>
      </c>
      <c r="D4055" s="404">
        <v>45075</v>
      </c>
      <c r="E4055" t="s">
        <v>3630</v>
      </c>
      <c r="F4055">
        <v>4.08</v>
      </c>
      <c r="H4055" t="s">
        <v>1183</v>
      </c>
    </row>
    <row r="4056" spans="1:8" x14ac:dyDescent="0.25">
      <c r="A4056">
        <v>7457</v>
      </c>
      <c r="B4056" t="s">
        <v>71</v>
      </c>
      <c r="C4056">
        <v>240</v>
      </c>
      <c r="D4056" s="404">
        <v>45076</v>
      </c>
      <c r="E4056" t="s">
        <v>3630</v>
      </c>
      <c r="F4056">
        <v>4.08</v>
      </c>
      <c r="H4056" t="s">
        <v>1183</v>
      </c>
    </row>
    <row r="4057" spans="1:8" x14ac:dyDescent="0.25">
      <c r="A4057">
        <v>7457</v>
      </c>
      <c r="B4057" t="s">
        <v>71</v>
      </c>
      <c r="C4057">
        <v>240</v>
      </c>
      <c r="D4057" s="404">
        <v>45077</v>
      </c>
      <c r="E4057" t="s">
        <v>3630</v>
      </c>
      <c r="F4057">
        <v>4.08</v>
      </c>
      <c r="H4057" t="s">
        <v>1183</v>
      </c>
    </row>
    <row r="4058" spans="1:8" x14ac:dyDescent="0.25">
      <c r="A4058">
        <v>7457</v>
      </c>
      <c r="B4058" t="s">
        <v>71</v>
      </c>
      <c r="C4058">
        <v>240</v>
      </c>
      <c r="D4058" s="404">
        <v>45091</v>
      </c>
      <c r="E4058" t="s">
        <v>3630</v>
      </c>
      <c r="F4058">
        <v>4.08</v>
      </c>
      <c r="H4058" t="s">
        <v>1183</v>
      </c>
    </row>
    <row r="4059" spans="1:8" x14ac:dyDescent="0.25">
      <c r="A4059">
        <v>7457</v>
      </c>
      <c r="B4059" t="s">
        <v>71</v>
      </c>
      <c r="C4059">
        <v>240</v>
      </c>
      <c r="D4059" s="404">
        <v>45005</v>
      </c>
      <c r="E4059" t="s">
        <v>3631</v>
      </c>
      <c r="F4059">
        <v>4.42</v>
      </c>
      <c r="H4059" t="s">
        <v>1183</v>
      </c>
    </row>
    <row r="4060" spans="1:8" x14ac:dyDescent="0.25">
      <c r="A4060">
        <v>7457</v>
      </c>
      <c r="B4060" t="s">
        <v>71</v>
      </c>
      <c r="C4060">
        <v>240</v>
      </c>
      <c r="D4060" s="404">
        <v>45006</v>
      </c>
      <c r="E4060" t="s">
        <v>3631</v>
      </c>
      <c r="F4060">
        <v>4.42</v>
      </c>
      <c r="H4060" t="s">
        <v>1183</v>
      </c>
    </row>
    <row r="4061" spans="1:8" x14ac:dyDescent="0.25">
      <c r="A4061">
        <v>7457</v>
      </c>
      <c r="B4061" t="s">
        <v>71</v>
      </c>
      <c r="C4061">
        <v>240</v>
      </c>
      <c r="D4061" s="404">
        <v>45006</v>
      </c>
      <c r="E4061" t="s">
        <v>3631</v>
      </c>
      <c r="F4061">
        <v>4.42</v>
      </c>
      <c r="H4061" t="s">
        <v>1183</v>
      </c>
    </row>
    <row r="4062" spans="1:8" x14ac:dyDescent="0.25">
      <c r="A4062">
        <v>7457</v>
      </c>
      <c r="B4062" t="s">
        <v>71</v>
      </c>
      <c r="C4062">
        <v>240</v>
      </c>
      <c r="D4062" s="404">
        <v>45008</v>
      </c>
      <c r="E4062" t="s">
        <v>3631</v>
      </c>
      <c r="F4062">
        <v>4.42</v>
      </c>
      <c r="H4062" t="s">
        <v>1183</v>
      </c>
    </row>
    <row r="4063" spans="1:8" x14ac:dyDescent="0.25">
      <c r="A4063">
        <v>7457</v>
      </c>
      <c r="B4063" t="s">
        <v>71</v>
      </c>
      <c r="C4063">
        <v>240</v>
      </c>
      <c r="D4063" s="404">
        <v>45012</v>
      </c>
      <c r="E4063" t="s">
        <v>3631</v>
      </c>
      <c r="F4063">
        <v>4.42</v>
      </c>
      <c r="H4063" t="s">
        <v>1183</v>
      </c>
    </row>
    <row r="4064" spans="1:8" x14ac:dyDescent="0.25">
      <c r="A4064">
        <v>7457</v>
      </c>
      <c r="B4064" t="s">
        <v>71</v>
      </c>
      <c r="C4064">
        <v>240</v>
      </c>
      <c r="D4064" s="404">
        <v>45013</v>
      </c>
      <c r="E4064" t="s">
        <v>3631</v>
      </c>
      <c r="F4064">
        <v>4.42</v>
      </c>
      <c r="H4064" t="s">
        <v>1183</v>
      </c>
    </row>
    <row r="4065" spans="1:8" x14ac:dyDescent="0.25">
      <c r="A4065">
        <v>7457</v>
      </c>
      <c r="B4065" t="s">
        <v>71</v>
      </c>
      <c r="C4065">
        <v>240</v>
      </c>
      <c r="D4065" s="404">
        <v>45019</v>
      </c>
      <c r="E4065" t="s">
        <v>3631</v>
      </c>
      <c r="F4065">
        <v>4.42</v>
      </c>
      <c r="H4065" t="s">
        <v>1183</v>
      </c>
    </row>
    <row r="4066" spans="1:8" x14ac:dyDescent="0.25">
      <c r="A4066">
        <v>7457</v>
      </c>
      <c r="B4066" t="s">
        <v>71</v>
      </c>
      <c r="C4066">
        <v>240</v>
      </c>
      <c r="D4066" s="404">
        <v>45055</v>
      </c>
      <c r="E4066" t="s">
        <v>3631</v>
      </c>
      <c r="F4066">
        <v>4.42</v>
      </c>
      <c r="H4066" t="s">
        <v>1183</v>
      </c>
    </row>
    <row r="4067" spans="1:8" x14ac:dyDescent="0.25">
      <c r="A4067">
        <v>7457</v>
      </c>
      <c r="B4067" t="s">
        <v>71</v>
      </c>
      <c r="C4067">
        <v>240</v>
      </c>
      <c r="D4067" s="404">
        <v>44993</v>
      </c>
      <c r="E4067" t="s">
        <v>3632</v>
      </c>
      <c r="F4067">
        <v>5.0999999999999996</v>
      </c>
      <c r="H4067" t="s">
        <v>1183</v>
      </c>
    </row>
    <row r="4068" spans="1:8" x14ac:dyDescent="0.25">
      <c r="A4068">
        <v>7457</v>
      </c>
      <c r="B4068" t="s">
        <v>71</v>
      </c>
      <c r="C4068">
        <v>240</v>
      </c>
      <c r="D4068" s="404">
        <v>45001</v>
      </c>
      <c r="E4068" t="s">
        <v>3632</v>
      </c>
      <c r="F4068">
        <v>5.0999999999999996</v>
      </c>
      <c r="H4068" t="s">
        <v>1183</v>
      </c>
    </row>
    <row r="4069" spans="1:8" x14ac:dyDescent="0.25">
      <c r="A4069">
        <v>7457</v>
      </c>
      <c r="B4069" t="s">
        <v>71</v>
      </c>
      <c r="C4069">
        <v>240</v>
      </c>
      <c r="D4069" s="404">
        <v>45008</v>
      </c>
      <c r="E4069" t="s">
        <v>3632</v>
      </c>
      <c r="F4069">
        <v>5.0999999999999996</v>
      </c>
      <c r="H4069" t="s">
        <v>1183</v>
      </c>
    </row>
    <row r="4070" spans="1:8" x14ac:dyDescent="0.25">
      <c r="A4070">
        <v>7457</v>
      </c>
      <c r="B4070" t="s">
        <v>71</v>
      </c>
      <c r="C4070">
        <v>240</v>
      </c>
      <c r="D4070" s="404">
        <v>45015</v>
      </c>
      <c r="E4070" t="s">
        <v>3632</v>
      </c>
      <c r="F4070">
        <v>5.0999999999999996</v>
      </c>
      <c r="H4070" t="s">
        <v>1183</v>
      </c>
    </row>
    <row r="4071" spans="1:8" x14ac:dyDescent="0.25">
      <c r="A4071">
        <v>7457</v>
      </c>
      <c r="B4071" t="s">
        <v>71</v>
      </c>
      <c r="C4071">
        <v>240</v>
      </c>
      <c r="D4071" s="404">
        <v>45020</v>
      </c>
      <c r="E4071" t="s">
        <v>3632</v>
      </c>
      <c r="F4071">
        <v>5.0999999999999996</v>
      </c>
      <c r="H4071" t="s">
        <v>1183</v>
      </c>
    </row>
    <row r="4072" spans="1:8" x14ac:dyDescent="0.25">
      <c r="A4072">
        <v>7457</v>
      </c>
      <c r="B4072" t="s">
        <v>71</v>
      </c>
      <c r="C4072">
        <v>240</v>
      </c>
      <c r="D4072" s="404">
        <v>45024</v>
      </c>
      <c r="E4072" t="s">
        <v>3632</v>
      </c>
      <c r="F4072">
        <v>5.0999999999999996</v>
      </c>
      <c r="H4072" t="s">
        <v>1183</v>
      </c>
    </row>
    <row r="4073" spans="1:8" x14ac:dyDescent="0.25">
      <c r="A4073">
        <v>7457</v>
      </c>
      <c r="B4073" t="s">
        <v>71</v>
      </c>
      <c r="C4073">
        <v>240</v>
      </c>
      <c r="D4073" s="404">
        <v>45047</v>
      </c>
      <c r="E4073" t="s">
        <v>3632</v>
      </c>
      <c r="F4073">
        <v>5.0999999999999996</v>
      </c>
      <c r="H4073" t="s">
        <v>1183</v>
      </c>
    </row>
    <row r="4074" spans="1:8" x14ac:dyDescent="0.25">
      <c r="A4074">
        <v>7457</v>
      </c>
      <c r="B4074" t="s">
        <v>71</v>
      </c>
      <c r="C4074">
        <v>240</v>
      </c>
      <c r="D4074" s="404">
        <v>45047</v>
      </c>
      <c r="E4074" t="s">
        <v>3632</v>
      </c>
      <c r="F4074">
        <v>5.0999999999999996</v>
      </c>
      <c r="H4074" t="s">
        <v>1183</v>
      </c>
    </row>
    <row r="4075" spans="1:8" x14ac:dyDescent="0.25">
      <c r="A4075">
        <v>7457</v>
      </c>
      <c r="B4075" t="s">
        <v>71</v>
      </c>
      <c r="C4075">
        <v>240</v>
      </c>
      <c r="D4075" s="404">
        <v>45050</v>
      </c>
      <c r="E4075" t="s">
        <v>3632</v>
      </c>
      <c r="F4075">
        <v>5.0999999999999996</v>
      </c>
      <c r="H4075" t="s">
        <v>1183</v>
      </c>
    </row>
    <row r="4076" spans="1:8" x14ac:dyDescent="0.25">
      <c r="A4076">
        <v>7457</v>
      </c>
      <c r="B4076" t="s">
        <v>71</v>
      </c>
      <c r="C4076">
        <v>240</v>
      </c>
      <c r="D4076" s="404">
        <v>45090</v>
      </c>
      <c r="E4076" t="s">
        <v>3632</v>
      </c>
      <c r="F4076">
        <v>5.0999999999999996</v>
      </c>
      <c r="H4076" t="s">
        <v>1183</v>
      </c>
    </row>
    <row r="4077" spans="1:8" x14ac:dyDescent="0.25">
      <c r="A4077">
        <v>7457</v>
      </c>
      <c r="B4077" t="s">
        <v>71</v>
      </c>
      <c r="C4077">
        <v>240</v>
      </c>
      <c r="D4077" s="404">
        <v>45119</v>
      </c>
      <c r="E4077" t="s">
        <v>3632</v>
      </c>
      <c r="F4077">
        <v>5.0999999999999996</v>
      </c>
      <c r="H4077" t="s">
        <v>1183</v>
      </c>
    </row>
    <row r="4078" spans="1:8" x14ac:dyDescent="0.25">
      <c r="A4078">
        <v>7457</v>
      </c>
      <c r="B4078" t="s">
        <v>71</v>
      </c>
      <c r="C4078">
        <v>240</v>
      </c>
      <c r="D4078" s="404">
        <v>45061</v>
      </c>
      <c r="E4078" t="s">
        <v>3633</v>
      </c>
      <c r="F4078">
        <v>5.78</v>
      </c>
      <c r="H4078" t="s">
        <v>1183</v>
      </c>
    </row>
    <row r="4079" spans="1:8" x14ac:dyDescent="0.25">
      <c r="A4079">
        <v>7457</v>
      </c>
      <c r="B4079" t="s">
        <v>71</v>
      </c>
      <c r="C4079">
        <v>240</v>
      </c>
      <c r="D4079" s="404">
        <v>45071</v>
      </c>
      <c r="E4079" t="s">
        <v>3633</v>
      </c>
      <c r="F4079">
        <v>5.78</v>
      </c>
      <c r="H4079" t="s">
        <v>1183</v>
      </c>
    </row>
    <row r="4080" spans="1:8" x14ac:dyDescent="0.25">
      <c r="A4080">
        <v>7457</v>
      </c>
      <c r="B4080" t="s">
        <v>71</v>
      </c>
      <c r="C4080">
        <v>240</v>
      </c>
      <c r="D4080" s="404">
        <v>45089</v>
      </c>
      <c r="E4080" t="s">
        <v>3633</v>
      </c>
      <c r="F4080">
        <v>5.78</v>
      </c>
      <c r="H4080" t="s">
        <v>1183</v>
      </c>
    </row>
    <row r="4081" spans="1:8" x14ac:dyDescent="0.25">
      <c r="A4081">
        <v>7457</v>
      </c>
      <c r="B4081" t="s">
        <v>71</v>
      </c>
      <c r="C4081">
        <v>240</v>
      </c>
      <c r="D4081" s="404">
        <v>45099</v>
      </c>
      <c r="E4081" t="s">
        <v>3633</v>
      </c>
      <c r="F4081">
        <v>5.78</v>
      </c>
      <c r="H4081" t="s">
        <v>1183</v>
      </c>
    </row>
    <row r="4082" spans="1:8" x14ac:dyDescent="0.25">
      <c r="A4082">
        <v>7457</v>
      </c>
      <c r="B4082" t="s">
        <v>71</v>
      </c>
      <c r="C4082">
        <v>240</v>
      </c>
      <c r="D4082" s="404">
        <v>45127</v>
      </c>
      <c r="E4082" t="s">
        <v>3633</v>
      </c>
      <c r="F4082">
        <v>5.78</v>
      </c>
      <c r="H4082" t="s">
        <v>1183</v>
      </c>
    </row>
    <row r="4083" spans="1:8" x14ac:dyDescent="0.25">
      <c r="A4083">
        <v>7457</v>
      </c>
      <c r="B4083" t="s">
        <v>71</v>
      </c>
      <c r="C4083">
        <v>240</v>
      </c>
      <c r="D4083" s="404">
        <v>45006</v>
      </c>
      <c r="E4083" t="s">
        <v>3634</v>
      </c>
      <c r="F4083">
        <v>6.12</v>
      </c>
      <c r="H4083" t="s">
        <v>1183</v>
      </c>
    </row>
    <row r="4084" spans="1:8" x14ac:dyDescent="0.25">
      <c r="A4084">
        <v>7457</v>
      </c>
      <c r="B4084" t="s">
        <v>71</v>
      </c>
      <c r="C4084">
        <v>240</v>
      </c>
      <c r="D4084" s="404">
        <v>45021</v>
      </c>
      <c r="E4084" t="s">
        <v>3634</v>
      </c>
      <c r="F4084">
        <v>6.12</v>
      </c>
      <c r="H4084" t="s">
        <v>1183</v>
      </c>
    </row>
    <row r="4085" spans="1:8" x14ac:dyDescent="0.25">
      <c r="A4085">
        <v>7457</v>
      </c>
      <c r="B4085" t="s">
        <v>71</v>
      </c>
      <c r="C4085">
        <v>240</v>
      </c>
      <c r="D4085" s="404">
        <v>45061</v>
      </c>
      <c r="E4085" t="s">
        <v>3634</v>
      </c>
      <c r="F4085">
        <v>6.12</v>
      </c>
      <c r="H4085" t="s">
        <v>1183</v>
      </c>
    </row>
    <row r="4086" spans="1:8" x14ac:dyDescent="0.25">
      <c r="A4086">
        <v>7457</v>
      </c>
      <c r="B4086" t="s">
        <v>71</v>
      </c>
      <c r="C4086">
        <v>240</v>
      </c>
      <c r="D4086" s="404">
        <v>45062</v>
      </c>
      <c r="E4086" t="s">
        <v>3634</v>
      </c>
      <c r="F4086">
        <v>6.12</v>
      </c>
      <c r="H4086" t="s">
        <v>1183</v>
      </c>
    </row>
    <row r="4087" spans="1:8" x14ac:dyDescent="0.25">
      <c r="A4087">
        <v>7457</v>
      </c>
      <c r="B4087" t="s">
        <v>71</v>
      </c>
      <c r="C4087">
        <v>240</v>
      </c>
      <c r="D4087" s="404">
        <v>45091</v>
      </c>
      <c r="E4087" t="s">
        <v>3634</v>
      </c>
      <c r="F4087">
        <v>6.12</v>
      </c>
      <c r="H4087" t="s">
        <v>1183</v>
      </c>
    </row>
    <row r="4088" spans="1:8" x14ac:dyDescent="0.25">
      <c r="A4088">
        <v>7457</v>
      </c>
      <c r="B4088" t="s">
        <v>71</v>
      </c>
      <c r="C4088">
        <v>240</v>
      </c>
      <c r="D4088" s="404">
        <v>44999</v>
      </c>
      <c r="E4088" t="s">
        <v>3635</v>
      </c>
      <c r="F4088">
        <v>6.8</v>
      </c>
      <c r="H4088" t="s">
        <v>1183</v>
      </c>
    </row>
    <row r="4089" spans="1:8" x14ac:dyDescent="0.25">
      <c r="A4089">
        <v>7457</v>
      </c>
      <c r="B4089" t="s">
        <v>71</v>
      </c>
      <c r="C4089">
        <v>240</v>
      </c>
      <c r="D4089" s="404">
        <v>45000</v>
      </c>
      <c r="E4089" t="s">
        <v>3635</v>
      </c>
      <c r="F4089">
        <v>6.8</v>
      </c>
      <c r="H4089" t="s">
        <v>1183</v>
      </c>
    </row>
    <row r="4090" spans="1:8" x14ac:dyDescent="0.25">
      <c r="A4090">
        <v>7457</v>
      </c>
      <c r="B4090" t="s">
        <v>71</v>
      </c>
      <c r="C4090">
        <v>240</v>
      </c>
      <c r="D4090" s="404">
        <v>45035</v>
      </c>
      <c r="E4090" t="s">
        <v>3635</v>
      </c>
      <c r="F4090">
        <v>6.8</v>
      </c>
      <c r="H4090" t="s">
        <v>1183</v>
      </c>
    </row>
    <row r="4091" spans="1:8" x14ac:dyDescent="0.25">
      <c r="A4091">
        <v>7457</v>
      </c>
      <c r="B4091" t="s">
        <v>71</v>
      </c>
      <c r="C4091">
        <v>240</v>
      </c>
      <c r="D4091" s="404">
        <v>45036</v>
      </c>
      <c r="E4091" t="s">
        <v>3635</v>
      </c>
      <c r="F4091">
        <v>6.8</v>
      </c>
      <c r="H4091" t="s">
        <v>1183</v>
      </c>
    </row>
    <row r="4092" spans="1:8" x14ac:dyDescent="0.25">
      <c r="A4092">
        <v>7457</v>
      </c>
      <c r="B4092" t="s">
        <v>71</v>
      </c>
      <c r="C4092">
        <v>240</v>
      </c>
      <c r="D4092" s="404">
        <v>45108</v>
      </c>
      <c r="E4092" t="s">
        <v>3635</v>
      </c>
      <c r="F4092">
        <v>6.8</v>
      </c>
      <c r="H4092" t="s">
        <v>1183</v>
      </c>
    </row>
    <row r="4093" spans="1:8" x14ac:dyDescent="0.25">
      <c r="A4093">
        <v>7457</v>
      </c>
      <c r="B4093" t="s">
        <v>71</v>
      </c>
      <c r="C4093">
        <v>240</v>
      </c>
      <c r="D4093" s="404">
        <v>45014</v>
      </c>
      <c r="E4093" t="s">
        <v>3636</v>
      </c>
      <c r="F4093">
        <v>7.48</v>
      </c>
      <c r="H4093" t="s">
        <v>1183</v>
      </c>
    </row>
    <row r="4094" spans="1:8" x14ac:dyDescent="0.25">
      <c r="A4094">
        <v>7457</v>
      </c>
      <c r="B4094" t="s">
        <v>71</v>
      </c>
      <c r="C4094">
        <v>240</v>
      </c>
      <c r="D4094" s="404">
        <v>45027</v>
      </c>
      <c r="E4094" t="s">
        <v>3636</v>
      </c>
      <c r="F4094">
        <v>7.48</v>
      </c>
      <c r="H4094" t="s">
        <v>1183</v>
      </c>
    </row>
    <row r="4095" spans="1:8" x14ac:dyDescent="0.25">
      <c r="A4095">
        <v>7457</v>
      </c>
      <c r="B4095" t="s">
        <v>71</v>
      </c>
      <c r="C4095">
        <v>240</v>
      </c>
      <c r="D4095" s="404">
        <v>45034</v>
      </c>
      <c r="E4095" t="s">
        <v>3636</v>
      </c>
      <c r="F4095">
        <v>7.48</v>
      </c>
      <c r="H4095" t="s">
        <v>1183</v>
      </c>
    </row>
    <row r="4096" spans="1:8" x14ac:dyDescent="0.25">
      <c r="A4096">
        <v>7457</v>
      </c>
      <c r="B4096" t="s">
        <v>71</v>
      </c>
      <c r="C4096">
        <v>240</v>
      </c>
      <c r="D4096" s="404">
        <v>45049</v>
      </c>
      <c r="E4096" t="s">
        <v>3636</v>
      </c>
      <c r="F4096">
        <v>7.48</v>
      </c>
      <c r="H4096" t="s">
        <v>1183</v>
      </c>
    </row>
    <row r="4097" spans="1:8" x14ac:dyDescent="0.25">
      <c r="A4097">
        <v>7457</v>
      </c>
      <c r="B4097" t="s">
        <v>71</v>
      </c>
      <c r="C4097">
        <v>240</v>
      </c>
      <c r="D4097" s="404">
        <v>45061</v>
      </c>
      <c r="E4097" t="s">
        <v>3636</v>
      </c>
      <c r="F4097">
        <v>7.48</v>
      </c>
      <c r="H4097" t="s">
        <v>1183</v>
      </c>
    </row>
    <row r="4098" spans="1:8" x14ac:dyDescent="0.25">
      <c r="A4098">
        <v>7457</v>
      </c>
      <c r="B4098" t="s">
        <v>71</v>
      </c>
      <c r="C4098">
        <v>240</v>
      </c>
      <c r="D4098" s="404">
        <v>45063</v>
      </c>
      <c r="E4098" t="s">
        <v>3636</v>
      </c>
      <c r="F4098">
        <v>7.48</v>
      </c>
      <c r="H4098" t="s">
        <v>1183</v>
      </c>
    </row>
    <row r="4099" spans="1:8" x14ac:dyDescent="0.25">
      <c r="A4099">
        <v>7457</v>
      </c>
      <c r="B4099" t="s">
        <v>71</v>
      </c>
      <c r="C4099">
        <v>240</v>
      </c>
      <c r="D4099" s="404">
        <v>45127</v>
      </c>
      <c r="E4099" t="s">
        <v>3636</v>
      </c>
      <c r="F4099">
        <v>7.48</v>
      </c>
      <c r="H4099" t="s">
        <v>1183</v>
      </c>
    </row>
    <row r="4100" spans="1:8" x14ac:dyDescent="0.25">
      <c r="A4100">
        <v>7457</v>
      </c>
      <c r="B4100" t="s">
        <v>71</v>
      </c>
      <c r="C4100">
        <v>240</v>
      </c>
      <c r="D4100" s="404">
        <v>44992</v>
      </c>
      <c r="E4100" t="s">
        <v>3637</v>
      </c>
      <c r="F4100">
        <v>7.82</v>
      </c>
      <c r="H4100" t="s">
        <v>1183</v>
      </c>
    </row>
    <row r="4101" spans="1:8" x14ac:dyDescent="0.25">
      <c r="A4101">
        <v>7457</v>
      </c>
      <c r="B4101" t="s">
        <v>71</v>
      </c>
      <c r="C4101">
        <v>240</v>
      </c>
      <c r="D4101" s="404">
        <v>44996</v>
      </c>
      <c r="E4101" t="s">
        <v>3637</v>
      </c>
      <c r="F4101">
        <v>7.82</v>
      </c>
      <c r="H4101" t="s">
        <v>1183</v>
      </c>
    </row>
    <row r="4102" spans="1:8" x14ac:dyDescent="0.25">
      <c r="A4102">
        <v>7457</v>
      </c>
      <c r="B4102" t="s">
        <v>71</v>
      </c>
      <c r="C4102">
        <v>240</v>
      </c>
      <c r="D4102" s="404">
        <v>45050</v>
      </c>
      <c r="E4102" t="s">
        <v>3637</v>
      </c>
      <c r="F4102">
        <v>7.82</v>
      </c>
      <c r="H4102" t="s">
        <v>1183</v>
      </c>
    </row>
    <row r="4103" spans="1:8" x14ac:dyDescent="0.25">
      <c r="A4103">
        <v>7457</v>
      </c>
      <c r="B4103" t="s">
        <v>71</v>
      </c>
      <c r="C4103">
        <v>240</v>
      </c>
      <c r="D4103" s="404">
        <v>45075</v>
      </c>
      <c r="E4103" t="s">
        <v>3637</v>
      </c>
      <c r="F4103">
        <v>7.82</v>
      </c>
      <c r="H4103" t="s">
        <v>1183</v>
      </c>
    </row>
    <row r="4104" spans="1:8" x14ac:dyDescent="0.25">
      <c r="A4104">
        <v>7457</v>
      </c>
      <c r="B4104" t="s">
        <v>71</v>
      </c>
      <c r="C4104">
        <v>240</v>
      </c>
      <c r="D4104" s="404">
        <v>45083</v>
      </c>
      <c r="E4104" t="s">
        <v>3637</v>
      </c>
      <c r="F4104">
        <v>7.82</v>
      </c>
      <c r="H4104" t="s">
        <v>1183</v>
      </c>
    </row>
    <row r="4105" spans="1:8" x14ac:dyDescent="0.25">
      <c r="A4105">
        <v>7457</v>
      </c>
      <c r="B4105" t="s">
        <v>71</v>
      </c>
      <c r="C4105">
        <v>240</v>
      </c>
      <c r="D4105" s="404">
        <v>45089</v>
      </c>
      <c r="E4105" t="s">
        <v>3637</v>
      </c>
      <c r="F4105">
        <v>7.82</v>
      </c>
      <c r="H4105" t="s">
        <v>1183</v>
      </c>
    </row>
    <row r="4106" spans="1:8" x14ac:dyDescent="0.25">
      <c r="A4106">
        <v>7457</v>
      </c>
      <c r="B4106" t="s">
        <v>71</v>
      </c>
      <c r="C4106">
        <v>240</v>
      </c>
      <c r="D4106" s="404">
        <v>45089</v>
      </c>
      <c r="E4106" t="s">
        <v>3637</v>
      </c>
      <c r="F4106">
        <v>7.82</v>
      </c>
      <c r="H4106" t="s">
        <v>1183</v>
      </c>
    </row>
    <row r="4107" spans="1:8" x14ac:dyDescent="0.25">
      <c r="A4107">
        <v>7457</v>
      </c>
      <c r="B4107" t="s">
        <v>71</v>
      </c>
      <c r="C4107">
        <v>240</v>
      </c>
      <c r="D4107" s="404">
        <v>45092</v>
      </c>
      <c r="E4107" t="s">
        <v>3637</v>
      </c>
      <c r="F4107">
        <v>7.82</v>
      </c>
      <c r="H4107" t="s">
        <v>1183</v>
      </c>
    </row>
    <row r="4108" spans="1:8" x14ac:dyDescent="0.25">
      <c r="A4108">
        <v>7457</v>
      </c>
      <c r="B4108" t="s">
        <v>71</v>
      </c>
      <c r="C4108">
        <v>240</v>
      </c>
      <c r="D4108" s="404">
        <v>45042</v>
      </c>
      <c r="E4108" t="s">
        <v>3638</v>
      </c>
      <c r="F4108">
        <v>8.5</v>
      </c>
      <c r="H4108" t="s">
        <v>1183</v>
      </c>
    </row>
    <row r="4109" spans="1:8" x14ac:dyDescent="0.25">
      <c r="A4109">
        <v>7457</v>
      </c>
      <c r="B4109" t="s">
        <v>71</v>
      </c>
      <c r="C4109">
        <v>240</v>
      </c>
      <c r="D4109" s="404">
        <v>45080</v>
      </c>
      <c r="E4109" t="s">
        <v>3638</v>
      </c>
      <c r="F4109">
        <v>8.5</v>
      </c>
      <c r="H4109" t="s">
        <v>1183</v>
      </c>
    </row>
    <row r="4110" spans="1:8" x14ac:dyDescent="0.25">
      <c r="A4110">
        <v>7457</v>
      </c>
      <c r="B4110" t="s">
        <v>71</v>
      </c>
      <c r="C4110">
        <v>240</v>
      </c>
      <c r="D4110" s="404">
        <v>45092</v>
      </c>
      <c r="E4110" t="s">
        <v>3638</v>
      </c>
      <c r="F4110">
        <v>8.5</v>
      </c>
      <c r="H4110" t="s">
        <v>1183</v>
      </c>
    </row>
    <row r="4111" spans="1:8" x14ac:dyDescent="0.25">
      <c r="A4111">
        <v>7457</v>
      </c>
      <c r="B4111" t="s">
        <v>71</v>
      </c>
      <c r="C4111">
        <v>240</v>
      </c>
      <c r="D4111" s="404">
        <v>45096</v>
      </c>
      <c r="E4111" t="s">
        <v>3638</v>
      </c>
      <c r="F4111">
        <v>8.5</v>
      </c>
      <c r="H4111" t="s">
        <v>1183</v>
      </c>
    </row>
    <row r="4112" spans="1:8" x14ac:dyDescent="0.25">
      <c r="A4112">
        <v>7457</v>
      </c>
      <c r="B4112" t="s">
        <v>71</v>
      </c>
      <c r="C4112">
        <v>240</v>
      </c>
      <c r="D4112" s="404">
        <v>45103</v>
      </c>
      <c r="E4112" t="s">
        <v>3638</v>
      </c>
      <c r="F4112">
        <v>8.5</v>
      </c>
      <c r="H4112" t="s">
        <v>1183</v>
      </c>
    </row>
    <row r="4113" spans="1:8" x14ac:dyDescent="0.25">
      <c r="A4113">
        <v>7457</v>
      </c>
      <c r="B4113" t="s">
        <v>71</v>
      </c>
      <c r="C4113">
        <v>240</v>
      </c>
      <c r="D4113" s="404">
        <v>45104</v>
      </c>
      <c r="E4113" t="s">
        <v>3638</v>
      </c>
      <c r="F4113">
        <v>8.5</v>
      </c>
      <c r="H4113" t="s">
        <v>1183</v>
      </c>
    </row>
    <row r="4114" spans="1:8" x14ac:dyDescent="0.25">
      <c r="A4114">
        <v>7457</v>
      </c>
      <c r="B4114" t="s">
        <v>71</v>
      </c>
      <c r="C4114">
        <v>240</v>
      </c>
      <c r="D4114" s="404">
        <v>45108</v>
      </c>
      <c r="E4114" t="s">
        <v>3638</v>
      </c>
      <c r="F4114">
        <v>8.5</v>
      </c>
      <c r="H4114" t="s">
        <v>1183</v>
      </c>
    </row>
    <row r="4115" spans="1:8" x14ac:dyDescent="0.25">
      <c r="A4115">
        <v>7457</v>
      </c>
      <c r="B4115" t="s">
        <v>71</v>
      </c>
      <c r="C4115">
        <v>240</v>
      </c>
      <c r="D4115" s="404">
        <v>45122</v>
      </c>
      <c r="E4115" t="s">
        <v>3638</v>
      </c>
      <c r="F4115">
        <v>8.5</v>
      </c>
      <c r="H4115" t="s">
        <v>1183</v>
      </c>
    </row>
    <row r="4116" spans="1:8" x14ac:dyDescent="0.25">
      <c r="A4116">
        <v>7457</v>
      </c>
      <c r="B4116" t="s">
        <v>71</v>
      </c>
      <c r="C4116">
        <v>240</v>
      </c>
      <c r="D4116" s="404">
        <v>45010</v>
      </c>
      <c r="E4116" t="s">
        <v>3639</v>
      </c>
      <c r="F4116">
        <v>9.18</v>
      </c>
      <c r="H4116" t="s">
        <v>1183</v>
      </c>
    </row>
    <row r="4117" spans="1:8" x14ac:dyDescent="0.25">
      <c r="A4117">
        <v>7457</v>
      </c>
      <c r="B4117" t="s">
        <v>71</v>
      </c>
      <c r="C4117">
        <v>240</v>
      </c>
      <c r="D4117" s="404">
        <v>45033</v>
      </c>
      <c r="E4117" t="s">
        <v>3639</v>
      </c>
      <c r="F4117">
        <v>9.18</v>
      </c>
      <c r="H4117" t="s">
        <v>1183</v>
      </c>
    </row>
    <row r="4118" spans="1:8" x14ac:dyDescent="0.25">
      <c r="A4118">
        <v>7457</v>
      </c>
      <c r="B4118" t="s">
        <v>71</v>
      </c>
      <c r="C4118">
        <v>240</v>
      </c>
      <c r="D4118" s="404">
        <v>45050</v>
      </c>
      <c r="E4118" t="s">
        <v>3639</v>
      </c>
      <c r="F4118">
        <v>9.18</v>
      </c>
      <c r="H4118" t="s">
        <v>1183</v>
      </c>
    </row>
    <row r="4119" spans="1:8" x14ac:dyDescent="0.25">
      <c r="A4119">
        <v>7457</v>
      </c>
      <c r="B4119" t="s">
        <v>71</v>
      </c>
      <c r="C4119">
        <v>240</v>
      </c>
      <c r="D4119" s="404">
        <v>45054</v>
      </c>
      <c r="E4119" t="s">
        <v>3639</v>
      </c>
      <c r="F4119">
        <v>9.18</v>
      </c>
      <c r="H4119" t="s">
        <v>1183</v>
      </c>
    </row>
    <row r="4120" spans="1:8" x14ac:dyDescent="0.25">
      <c r="A4120">
        <v>7457</v>
      </c>
      <c r="B4120" t="s">
        <v>71</v>
      </c>
      <c r="C4120">
        <v>240</v>
      </c>
      <c r="D4120" s="404">
        <v>45057</v>
      </c>
      <c r="E4120" t="s">
        <v>3639</v>
      </c>
      <c r="F4120">
        <v>9.18</v>
      </c>
      <c r="H4120" t="s">
        <v>1183</v>
      </c>
    </row>
    <row r="4121" spans="1:8" x14ac:dyDescent="0.25">
      <c r="A4121">
        <v>7457</v>
      </c>
      <c r="B4121" t="s">
        <v>71</v>
      </c>
      <c r="C4121">
        <v>240</v>
      </c>
      <c r="D4121" s="404">
        <v>45066</v>
      </c>
      <c r="E4121" t="s">
        <v>3639</v>
      </c>
      <c r="F4121">
        <v>9.18</v>
      </c>
      <c r="H4121" t="s">
        <v>1183</v>
      </c>
    </row>
    <row r="4122" spans="1:8" x14ac:dyDescent="0.25">
      <c r="A4122">
        <v>7457</v>
      </c>
      <c r="B4122" t="s">
        <v>71</v>
      </c>
      <c r="C4122">
        <v>240</v>
      </c>
      <c r="D4122" s="404">
        <v>45113</v>
      </c>
      <c r="E4122" t="s">
        <v>3639</v>
      </c>
      <c r="F4122">
        <v>9.18</v>
      </c>
      <c r="H4122" t="s">
        <v>1183</v>
      </c>
    </row>
    <row r="4123" spans="1:8" x14ac:dyDescent="0.25">
      <c r="A4123">
        <v>7457</v>
      </c>
      <c r="B4123" t="s">
        <v>71</v>
      </c>
      <c r="C4123">
        <v>240</v>
      </c>
      <c r="D4123" s="404">
        <v>44992</v>
      </c>
      <c r="E4123" t="s">
        <v>3640</v>
      </c>
      <c r="F4123">
        <v>9.52</v>
      </c>
      <c r="H4123" t="s">
        <v>1183</v>
      </c>
    </row>
    <row r="4124" spans="1:8" x14ac:dyDescent="0.25">
      <c r="A4124">
        <v>7457</v>
      </c>
      <c r="B4124" t="s">
        <v>71</v>
      </c>
      <c r="C4124">
        <v>240</v>
      </c>
      <c r="D4124" s="404">
        <v>45015</v>
      </c>
      <c r="E4124" t="s">
        <v>3640</v>
      </c>
      <c r="F4124">
        <v>9.52</v>
      </c>
      <c r="H4124" t="s">
        <v>1183</v>
      </c>
    </row>
    <row r="4125" spans="1:8" x14ac:dyDescent="0.25">
      <c r="A4125">
        <v>7457</v>
      </c>
      <c r="B4125" t="s">
        <v>71</v>
      </c>
      <c r="C4125">
        <v>240</v>
      </c>
      <c r="D4125" s="404">
        <v>45043</v>
      </c>
      <c r="E4125" t="s">
        <v>3640</v>
      </c>
      <c r="F4125">
        <v>9.52</v>
      </c>
      <c r="H4125" t="s">
        <v>1183</v>
      </c>
    </row>
    <row r="4126" spans="1:8" x14ac:dyDescent="0.25">
      <c r="A4126">
        <v>7457</v>
      </c>
      <c r="B4126" t="s">
        <v>71</v>
      </c>
      <c r="C4126">
        <v>240</v>
      </c>
      <c r="D4126" s="404">
        <v>45049</v>
      </c>
      <c r="E4126" t="s">
        <v>3640</v>
      </c>
      <c r="F4126">
        <v>9.52</v>
      </c>
      <c r="H4126" t="s">
        <v>1183</v>
      </c>
    </row>
    <row r="4127" spans="1:8" x14ac:dyDescent="0.25">
      <c r="A4127">
        <v>7457</v>
      </c>
      <c r="B4127" t="s">
        <v>71</v>
      </c>
      <c r="C4127">
        <v>240</v>
      </c>
      <c r="D4127" s="404">
        <v>44992</v>
      </c>
      <c r="E4127" t="s">
        <v>3641</v>
      </c>
      <c r="F4127">
        <v>10.199999999999999</v>
      </c>
      <c r="H4127" t="s">
        <v>1183</v>
      </c>
    </row>
    <row r="4128" spans="1:8" x14ac:dyDescent="0.25">
      <c r="A4128">
        <v>7457</v>
      </c>
      <c r="B4128" t="s">
        <v>71</v>
      </c>
      <c r="C4128">
        <v>240</v>
      </c>
      <c r="D4128" s="404">
        <v>45021</v>
      </c>
      <c r="E4128" t="s">
        <v>3641</v>
      </c>
      <c r="F4128">
        <v>10.199999999999999</v>
      </c>
      <c r="H4128" t="s">
        <v>1183</v>
      </c>
    </row>
    <row r="4129" spans="1:8" x14ac:dyDescent="0.25">
      <c r="A4129">
        <v>7457</v>
      </c>
      <c r="B4129" t="s">
        <v>71</v>
      </c>
      <c r="C4129">
        <v>240</v>
      </c>
      <c r="D4129" s="404">
        <v>45061</v>
      </c>
      <c r="E4129" t="s">
        <v>3641</v>
      </c>
      <c r="F4129">
        <v>10.199999999999999</v>
      </c>
      <c r="H4129" t="s">
        <v>1183</v>
      </c>
    </row>
    <row r="4130" spans="1:8" x14ac:dyDescent="0.25">
      <c r="A4130">
        <v>7457</v>
      </c>
      <c r="B4130" t="s">
        <v>71</v>
      </c>
      <c r="C4130">
        <v>240</v>
      </c>
      <c r="D4130" s="404">
        <v>45007</v>
      </c>
      <c r="E4130" t="s">
        <v>3642</v>
      </c>
      <c r="F4130">
        <v>10.88</v>
      </c>
      <c r="H4130" t="s">
        <v>1183</v>
      </c>
    </row>
    <row r="4131" spans="1:8" x14ac:dyDescent="0.25">
      <c r="A4131">
        <v>7457</v>
      </c>
      <c r="B4131" t="s">
        <v>71</v>
      </c>
      <c r="C4131">
        <v>240</v>
      </c>
      <c r="D4131" s="404">
        <v>45012</v>
      </c>
      <c r="E4131" t="s">
        <v>3643</v>
      </c>
      <c r="F4131">
        <v>11.22</v>
      </c>
      <c r="H4131" t="s">
        <v>1183</v>
      </c>
    </row>
    <row r="4132" spans="1:8" x14ac:dyDescent="0.25">
      <c r="A4132">
        <v>7457</v>
      </c>
      <c r="B4132" t="s">
        <v>71</v>
      </c>
      <c r="C4132">
        <v>240</v>
      </c>
      <c r="D4132" s="404">
        <v>45021</v>
      </c>
      <c r="E4132" t="s">
        <v>3643</v>
      </c>
      <c r="F4132">
        <v>11.22</v>
      </c>
      <c r="H4132" t="s">
        <v>1183</v>
      </c>
    </row>
    <row r="4133" spans="1:8" x14ac:dyDescent="0.25">
      <c r="A4133">
        <v>7457</v>
      </c>
      <c r="B4133" t="s">
        <v>71</v>
      </c>
      <c r="C4133">
        <v>240</v>
      </c>
      <c r="D4133" s="404">
        <v>45083</v>
      </c>
      <c r="E4133" t="s">
        <v>3643</v>
      </c>
      <c r="F4133">
        <v>11.22</v>
      </c>
      <c r="H4133" t="s">
        <v>1183</v>
      </c>
    </row>
    <row r="4134" spans="1:8" x14ac:dyDescent="0.25">
      <c r="A4134">
        <v>7457</v>
      </c>
      <c r="B4134" t="s">
        <v>71</v>
      </c>
      <c r="C4134">
        <v>240</v>
      </c>
      <c r="D4134" s="404">
        <v>45090</v>
      </c>
      <c r="E4134" t="s">
        <v>3643</v>
      </c>
      <c r="F4134">
        <v>11.22</v>
      </c>
      <c r="H4134" t="s">
        <v>1183</v>
      </c>
    </row>
    <row r="4135" spans="1:8" x14ac:dyDescent="0.25">
      <c r="A4135">
        <v>7457</v>
      </c>
      <c r="B4135" t="s">
        <v>71</v>
      </c>
      <c r="C4135">
        <v>240</v>
      </c>
      <c r="D4135" s="404">
        <v>45124</v>
      </c>
      <c r="E4135" t="s">
        <v>3643</v>
      </c>
      <c r="F4135">
        <v>11.22</v>
      </c>
      <c r="H4135" t="s">
        <v>1183</v>
      </c>
    </row>
    <row r="4136" spans="1:8" x14ac:dyDescent="0.25">
      <c r="A4136">
        <v>7457</v>
      </c>
      <c r="B4136" t="s">
        <v>71</v>
      </c>
      <c r="C4136">
        <v>240</v>
      </c>
      <c r="D4136" s="404">
        <v>45125</v>
      </c>
      <c r="E4136" t="s">
        <v>3643</v>
      </c>
      <c r="F4136">
        <v>11.22</v>
      </c>
      <c r="H4136" t="s">
        <v>1183</v>
      </c>
    </row>
    <row r="4137" spans="1:8" x14ac:dyDescent="0.25">
      <c r="A4137">
        <v>7457</v>
      </c>
      <c r="B4137" t="s">
        <v>71</v>
      </c>
      <c r="C4137">
        <v>240</v>
      </c>
      <c r="D4137" s="404">
        <v>45034</v>
      </c>
      <c r="E4137" t="s">
        <v>3644</v>
      </c>
      <c r="F4137">
        <v>11.9</v>
      </c>
      <c r="H4137" t="s">
        <v>1183</v>
      </c>
    </row>
    <row r="4138" spans="1:8" x14ac:dyDescent="0.25">
      <c r="A4138">
        <v>7457</v>
      </c>
      <c r="B4138" t="s">
        <v>71</v>
      </c>
      <c r="C4138">
        <v>240</v>
      </c>
      <c r="D4138" s="404">
        <v>45036</v>
      </c>
      <c r="E4138" t="s">
        <v>3644</v>
      </c>
      <c r="F4138">
        <v>11.9</v>
      </c>
      <c r="H4138" t="s">
        <v>1183</v>
      </c>
    </row>
    <row r="4139" spans="1:8" x14ac:dyDescent="0.25">
      <c r="A4139">
        <v>7457</v>
      </c>
      <c r="B4139" t="s">
        <v>71</v>
      </c>
      <c r="C4139">
        <v>240</v>
      </c>
      <c r="D4139" s="404">
        <v>45038</v>
      </c>
      <c r="E4139" t="s">
        <v>3644</v>
      </c>
      <c r="F4139">
        <v>11.9</v>
      </c>
      <c r="H4139" t="s">
        <v>1183</v>
      </c>
    </row>
    <row r="4140" spans="1:8" x14ac:dyDescent="0.25">
      <c r="A4140">
        <v>7457</v>
      </c>
      <c r="B4140" t="s">
        <v>71</v>
      </c>
      <c r="C4140">
        <v>240</v>
      </c>
      <c r="D4140" s="404">
        <v>45052</v>
      </c>
      <c r="E4140" t="s">
        <v>3645</v>
      </c>
      <c r="F4140">
        <v>12.58</v>
      </c>
      <c r="H4140" t="s">
        <v>1183</v>
      </c>
    </row>
    <row r="4141" spans="1:8" x14ac:dyDescent="0.25">
      <c r="A4141">
        <v>7457</v>
      </c>
      <c r="B4141" t="s">
        <v>71</v>
      </c>
      <c r="C4141">
        <v>240</v>
      </c>
      <c r="D4141" s="404">
        <v>45062</v>
      </c>
      <c r="E4141" t="s">
        <v>3645</v>
      </c>
      <c r="F4141">
        <v>12.58</v>
      </c>
      <c r="H4141" t="s">
        <v>1183</v>
      </c>
    </row>
    <row r="4142" spans="1:8" x14ac:dyDescent="0.25">
      <c r="A4142">
        <v>7457</v>
      </c>
      <c r="B4142" t="s">
        <v>71</v>
      </c>
      <c r="C4142">
        <v>240</v>
      </c>
      <c r="D4142" s="404">
        <v>45068</v>
      </c>
      <c r="E4142" t="s">
        <v>3645</v>
      </c>
      <c r="F4142">
        <v>12.58</v>
      </c>
      <c r="H4142" t="s">
        <v>1183</v>
      </c>
    </row>
    <row r="4143" spans="1:8" x14ac:dyDescent="0.25">
      <c r="A4143">
        <v>7457</v>
      </c>
      <c r="B4143" t="s">
        <v>71</v>
      </c>
      <c r="C4143">
        <v>240</v>
      </c>
      <c r="D4143" s="404">
        <v>45120</v>
      </c>
      <c r="E4143" t="s">
        <v>3645</v>
      </c>
      <c r="F4143">
        <v>12.58</v>
      </c>
      <c r="H4143" t="s">
        <v>1183</v>
      </c>
    </row>
    <row r="4144" spans="1:8" x14ac:dyDescent="0.25">
      <c r="A4144">
        <v>7457</v>
      </c>
      <c r="B4144" t="s">
        <v>71</v>
      </c>
      <c r="C4144">
        <v>240</v>
      </c>
      <c r="D4144" s="404">
        <v>45005</v>
      </c>
      <c r="E4144" t="s">
        <v>3646</v>
      </c>
      <c r="F4144">
        <v>12.92</v>
      </c>
      <c r="H4144" t="s">
        <v>1183</v>
      </c>
    </row>
    <row r="4145" spans="1:8" x14ac:dyDescent="0.25">
      <c r="A4145">
        <v>7457</v>
      </c>
      <c r="B4145" t="s">
        <v>71</v>
      </c>
      <c r="C4145">
        <v>240</v>
      </c>
      <c r="D4145" s="404">
        <v>45014</v>
      </c>
      <c r="E4145" t="s">
        <v>3646</v>
      </c>
      <c r="F4145">
        <v>12.92</v>
      </c>
      <c r="H4145" t="s">
        <v>1183</v>
      </c>
    </row>
    <row r="4146" spans="1:8" x14ac:dyDescent="0.25">
      <c r="A4146">
        <v>7457</v>
      </c>
      <c r="B4146" t="s">
        <v>71</v>
      </c>
      <c r="C4146">
        <v>240</v>
      </c>
      <c r="D4146" s="404">
        <v>45028</v>
      </c>
      <c r="E4146" t="s">
        <v>3646</v>
      </c>
      <c r="F4146">
        <v>12.92</v>
      </c>
      <c r="H4146" t="s">
        <v>1183</v>
      </c>
    </row>
    <row r="4147" spans="1:8" x14ac:dyDescent="0.25">
      <c r="A4147">
        <v>7457</v>
      </c>
      <c r="B4147" t="s">
        <v>71</v>
      </c>
      <c r="C4147">
        <v>240</v>
      </c>
      <c r="D4147" s="404">
        <v>45042</v>
      </c>
      <c r="E4147" t="s">
        <v>3646</v>
      </c>
      <c r="F4147">
        <v>12.92</v>
      </c>
      <c r="H4147" t="s">
        <v>1183</v>
      </c>
    </row>
    <row r="4148" spans="1:8" x14ac:dyDescent="0.25">
      <c r="A4148">
        <v>7457</v>
      </c>
      <c r="B4148" t="s">
        <v>71</v>
      </c>
      <c r="C4148">
        <v>240</v>
      </c>
      <c r="D4148" s="404">
        <v>44996</v>
      </c>
      <c r="E4148" t="s">
        <v>3647</v>
      </c>
      <c r="F4148">
        <v>14.28</v>
      </c>
      <c r="H4148" t="s">
        <v>1183</v>
      </c>
    </row>
    <row r="4149" spans="1:8" x14ac:dyDescent="0.25">
      <c r="A4149">
        <v>7457</v>
      </c>
      <c r="B4149" t="s">
        <v>71</v>
      </c>
      <c r="C4149">
        <v>240</v>
      </c>
      <c r="D4149" s="404">
        <v>45007</v>
      </c>
      <c r="E4149" t="s">
        <v>3647</v>
      </c>
      <c r="F4149">
        <v>14.28</v>
      </c>
      <c r="H4149" t="s">
        <v>1183</v>
      </c>
    </row>
    <row r="4150" spans="1:8" x14ac:dyDescent="0.25">
      <c r="A4150">
        <v>7457</v>
      </c>
      <c r="B4150" t="s">
        <v>71</v>
      </c>
      <c r="C4150">
        <v>240</v>
      </c>
      <c r="D4150" s="404">
        <v>45008</v>
      </c>
      <c r="E4150" t="s">
        <v>3647</v>
      </c>
      <c r="F4150">
        <v>14.28</v>
      </c>
      <c r="H4150" t="s">
        <v>1183</v>
      </c>
    </row>
    <row r="4151" spans="1:8" x14ac:dyDescent="0.25">
      <c r="A4151">
        <v>7457</v>
      </c>
      <c r="B4151" t="s">
        <v>71</v>
      </c>
      <c r="C4151">
        <v>240</v>
      </c>
      <c r="D4151" s="404">
        <v>45020</v>
      </c>
      <c r="E4151" t="s">
        <v>3647</v>
      </c>
      <c r="F4151">
        <v>14.28</v>
      </c>
      <c r="H4151" t="s">
        <v>1183</v>
      </c>
    </row>
    <row r="4152" spans="1:8" x14ac:dyDescent="0.25">
      <c r="A4152">
        <v>7457</v>
      </c>
      <c r="B4152" t="s">
        <v>71</v>
      </c>
      <c r="C4152">
        <v>240</v>
      </c>
      <c r="D4152" s="404">
        <v>45056</v>
      </c>
      <c r="E4152" t="s">
        <v>3647</v>
      </c>
      <c r="F4152">
        <v>14.28</v>
      </c>
      <c r="H4152" t="s">
        <v>1183</v>
      </c>
    </row>
    <row r="4153" spans="1:8" x14ac:dyDescent="0.25">
      <c r="A4153">
        <v>7457</v>
      </c>
      <c r="B4153" t="s">
        <v>71</v>
      </c>
      <c r="C4153">
        <v>240</v>
      </c>
      <c r="D4153" s="404">
        <v>45125</v>
      </c>
      <c r="E4153" t="s">
        <v>3647</v>
      </c>
      <c r="F4153">
        <v>14.28</v>
      </c>
      <c r="H4153" t="s">
        <v>1183</v>
      </c>
    </row>
    <row r="4154" spans="1:8" x14ac:dyDescent="0.25">
      <c r="A4154">
        <v>7457</v>
      </c>
      <c r="B4154" t="s">
        <v>71</v>
      </c>
      <c r="C4154">
        <v>240</v>
      </c>
      <c r="D4154" s="404">
        <v>44991</v>
      </c>
      <c r="E4154" t="s">
        <v>3648</v>
      </c>
      <c r="F4154">
        <v>14.62</v>
      </c>
      <c r="H4154" t="s">
        <v>1183</v>
      </c>
    </row>
    <row r="4155" spans="1:8" x14ac:dyDescent="0.25">
      <c r="A4155">
        <v>7457</v>
      </c>
      <c r="B4155" t="s">
        <v>71</v>
      </c>
      <c r="C4155">
        <v>240</v>
      </c>
      <c r="D4155" s="404">
        <v>45019</v>
      </c>
      <c r="E4155" t="s">
        <v>3648</v>
      </c>
      <c r="F4155">
        <v>14.62</v>
      </c>
      <c r="H4155" t="s">
        <v>1183</v>
      </c>
    </row>
    <row r="4156" spans="1:8" x14ac:dyDescent="0.25">
      <c r="A4156">
        <v>7457</v>
      </c>
      <c r="B4156" t="s">
        <v>71</v>
      </c>
      <c r="C4156">
        <v>240</v>
      </c>
      <c r="D4156" s="404">
        <v>45048</v>
      </c>
      <c r="E4156" t="s">
        <v>3648</v>
      </c>
      <c r="F4156">
        <v>14.62</v>
      </c>
      <c r="H4156" t="s">
        <v>1183</v>
      </c>
    </row>
    <row r="4157" spans="1:8" x14ac:dyDescent="0.25">
      <c r="A4157">
        <v>7457</v>
      </c>
      <c r="B4157" t="s">
        <v>71</v>
      </c>
      <c r="C4157">
        <v>240</v>
      </c>
      <c r="D4157" s="404">
        <v>45048</v>
      </c>
      <c r="E4157" t="s">
        <v>3648</v>
      </c>
      <c r="F4157">
        <v>14.62</v>
      </c>
      <c r="H4157" t="s">
        <v>1183</v>
      </c>
    </row>
    <row r="4158" spans="1:8" x14ac:dyDescent="0.25">
      <c r="A4158">
        <v>7457</v>
      </c>
      <c r="B4158" t="s">
        <v>71</v>
      </c>
      <c r="C4158">
        <v>240</v>
      </c>
      <c r="D4158" s="404">
        <v>45096</v>
      </c>
      <c r="E4158" t="s">
        <v>3648</v>
      </c>
      <c r="F4158">
        <v>14.62</v>
      </c>
      <c r="H4158" t="s">
        <v>1183</v>
      </c>
    </row>
    <row r="4159" spans="1:8" x14ac:dyDescent="0.25">
      <c r="A4159">
        <v>7457</v>
      </c>
      <c r="B4159" t="s">
        <v>71</v>
      </c>
      <c r="C4159">
        <v>240</v>
      </c>
      <c r="D4159" s="404">
        <v>44994</v>
      </c>
      <c r="E4159" t="s">
        <v>3649</v>
      </c>
      <c r="F4159">
        <v>15.98</v>
      </c>
      <c r="H4159" t="s">
        <v>1183</v>
      </c>
    </row>
    <row r="4160" spans="1:8" x14ac:dyDescent="0.25">
      <c r="A4160">
        <v>7457</v>
      </c>
      <c r="B4160" t="s">
        <v>71</v>
      </c>
      <c r="C4160">
        <v>240</v>
      </c>
      <c r="D4160" s="404">
        <v>45099</v>
      </c>
      <c r="E4160" t="s">
        <v>3649</v>
      </c>
      <c r="F4160">
        <v>15.98</v>
      </c>
      <c r="H4160" t="s">
        <v>1183</v>
      </c>
    </row>
    <row r="4161" spans="1:8" x14ac:dyDescent="0.25">
      <c r="A4161">
        <v>7457</v>
      </c>
      <c r="B4161" t="s">
        <v>71</v>
      </c>
      <c r="C4161">
        <v>240</v>
      </c>
      <c r="D4161" s="404">
        <v>45106</v>
      </c>
      <c r="E4161" t="s">
        <v>3649</v>
      </c>
      <c r="F4161">
        <v>15.98</v>
      </c>
      <c r="H4161" t="s">
        <v>1183</v>
      </c>
    </row>
    <row r="4162" spans="1:8" x14ac:dyDescent="0.25">
      <c r="A4162">
        <v>7457</v>
      </c>
      <c r="B4162" t="s">
        <v>71</v>
      </c>
      <c r="C4162">
        <v>240</v>
      </c>
      <c r="D4162" s="404">
        <v>45012</v>
      </c>
      <c r="E4162" t="s">
        <v>3650</v>
      </c>
      <c r="F4162">
        <v>16.32</v>
      </c>
      <c r="H4162" t="s">
        <v>1183</v>
      </c>
    </row>
    <row r="4163" spans="1:8" x14ac:dyDescent="0.25">
      <c r="A4163">
        <v>7457</v>
      </c>
      <c r="B4163" t="s">
        <v>71</v>
      </c>
      <c r="C4163">
        <v>240</v>
      </c>
      <c r="D4163" s="404">
        <v>44991</v>
      </c>
      <c r="E4163" t="s">
        <v>3651</v>
      </c>
      <c r="F4163">
        <v>17</v>
      </c>
      <c r="H4163" t="s">
        <v>1183</v>
      </c>
    </row>
    <row r="4164" spans="1:8" x14ac:dyDescent="0.25">
      <c r="A4164">
        <v>7457</v>
      </c>
      <c r="B4164" t="s">
        <v>71</v>
      </c>
      <c r="C4164">
        <v>240</v>
      </c>
      <c r="D4164" s="404">
        <v>45122</v>
      </c>
      <c r="E4164" t="s">
        <v>3651</v>
      </c>
      <c r="F4164">
        <v>17</v>
      </c>
      <c r="H4164" t="s">
        <v>1183</v>
      </c>
    </row>
    <row r="4165" spans="1:8" x14ac:dyDescent="0.25">
      <c r="A4165">
        <v>7457</v>
      </c>
      <c r="B4165" t="s">
        <v>71</v>
      </c>
      <c r="C4165">
        <v>240</v>
      </c>
      <c r="D4165" s="404">
        <v>45020</v>
      </c>
      <c r="E4165" t="s">
        <v>3652</v>
      </c>
      <c r="F4165">
        <v>17.68</v>
      </c>
      <c r="H4165" t="s">
        <v>1183</v>
      </c>
    </row>
    <row r="4166" spans="1:8" x14ac:dyDescent="0.25">
      <c r="A4166">
        <v>7457</v>
      </c>
      <c r="B4166" t="s">
        <v>71</v>
      </c>
      <c r="C4166">
        <v>240</v>
      </c>
      <c r="D4166" s="404">
        <v>45090</v>
      </c>
      <c r="E4166" t="s">
        <v>3652</v>
      </c>
      <c r="F4166">
        <v>17.68</v>
      </c>
      <c r="H4166" t="s">
        <v>1183</v>
      </c>
    </row>
    <row r="4167" spans="1:8" x14ac:dyDescent="0.25">
      <c r="A4167">
        <v>7457</v>
      </c>
      <c r="B4167" t="s">
        <v>71</v>
      </c>
      <c r="C4167">
        <v>240</v>
      </c>
      <c r="D4167" s="404">
        <v>45103</v>
      </c>
      <c r="E4167" t="s">
        <v>3652</v>
      </c>
      <c r="F4167">
        <v>17.68</v>
      </c>
      <c r="H4167" t="s">
        <v>1183</v>
      </c>
    </row>
    <row r="4168" spans="1:8" x14ac:dyDescent="0.25">
      <c r="A4168">
        <v>7457</v>
      </c>
      <c r="B4168" t="s">
        <v>71</v>
      </c>
      <c r="C4168">
        <v>240</v>
      </c>
      <c r="D4168" s="404">
        <v>45055</v>
      </c>
      <c r="E4168" t="s">
        <v>3653</v>
      </c>
      <c r="F4168">
        <v>18.02</v>
      </c>
      <c r="H4168" t="s">
        <v>1183</v>
      </c>
    </row>
    <row r="4169" spans="1:8" x14ac:dyDescent="0.25">
      <c r="A4169">
        <v>7457</v>
      </c>
      <c r="B4169" t="s">
        <v>71</v>
      </c>
      <c r="C4169">
        <v>240</v>
      </c>
      <c r="D4169" s="404">
        <v>45105</v>
      </c>
      <c r="E4169" t="s">
        <v>3653</v>
      </c>
      <c r="F4169">
        <v>18.02</v>
      </c>
      <c r="H4169" t="s">
        <v>1183</v>
      </c>
    </row>
    <row r="4170" spans="1:8" x14ac:dyDescent="0.25">
      <c r="A4170">
        <v>7457</v>
      </c>
      <c r="B4170" t="s">
        <v>71</v>
      </c>
      <c r="C4170">
        <v>240</v>
      </c>
      <c r="D4170" s="404">
        <v>45118</v>
      </c>
      <c r="E4170" t="s">
        <v>3653</v>
      </c>
      <c r="F4170">
        <v>18.02</v>
      </c>
      <c r="H4170" t="s">
        <v>1183</v>
      </c>
    </row>
    <row r="4171" spans="1:8" x14ac:dyDescent="0.25">
      <c r="A4171">
        <v>7457</v>
      </c>
      <c r="B4171" t="s">
        <v>71</v>
      </c>
      <c r="C4171">
        <v>240</v>
      </c>
      <c r="D4171" s="404">
        <v>45119</v>
      </c>
      <c r="E4171" t="s">
        <v>3654</v>
      </c>
      <c r="F4171">
        <v>18.7</v>
      </c>
      <c r="H4171" t="s">
        <v>1183</v>
      </c>
    </row>
    <row r="4172" spans="1:8" x14ac:dyDescent="0.25">
      <c r="A4172">
        <v>7457</v>
      </c>
      <c r="B4172" t="s">
        <v>71</v>
      </c>
      <c r="C4172">
        <v>240</v>
      </c>
      <c r="D4172" s="404">
        <v>45111</v>
      </c>
      <c r="E4172" t="s">
        <v>3655</v>
      </c>
      <c r="F4172">
        <v>19.38</v>
      </c>
      <c r="H4172" t="s">
        <v>1183</v>
      </c>
    </row>
    <row r="4173" spans="1:8" x14ac:dyDescent="0.25">
      <c r="A4173">
        <v>7457</v>
      </c>
      <c r="B4173" t="s">
        <v>71</v>
      </c>
      <c r="C4173">
        <v>240</v>
      </c>
      <c r="D4173" s="404">
        <v>45010</v>
      </c>
      <c r="E4173" t="s">
        <v>3656</v>
      </c>
      <c r="F4173">
        <v>19.72</v>
      </c>
      <c r="H4173" t="s">
        <v>1183</v>
      </c>
    </row>
    <row r="4174" spans="1:8" x14ac:dyDescent="0.25">
      <c r="A4174">
        <v>7457</v>
      </c>
      <c r="B4174" t="s">
        <v>71</v>
      </c>
      <c r="C4174">
        <v>240</v>
      </c>
      <c r="D4174" s="404">
        <v>45006</v>
      </c>
      <c r="E4174" t="s">
        <v>3657</v>
      </c>
      <c r="F4174">
        <v>21.08</v>
      </c>
      <c r="H4174" t="s">
        <v>1183</v>
      </c>
    </row>
    <row r="4175" spans="1:8" x14ac:dyDescent="0.25">
      <c r="A4175">
        <v>7457</v>
      </c>
      <c r="B4175" t="s">
        <v>71</v>
      </c>
      <c r="C4175">
        <v>240</v>
      </c>
      <c r="D4175" s="404">
        <v>45028</v>
      </c>
      <c r="E4175" t="s">
        <v>3658</v>
      </c>
      <c r="F4175">
        <v>21.42</v>
      </c>
      <c r="H4175" t="s">
        <v>1183</v>
      </c>
    </row>
    <row r="4176" spans="1:8" x14ac:dyDescent="0.25">
      <c r="A4176">
        <v>7457</v>
      </c>
      <c r="B4176" t="s">
        <v>71</v>
      </c>
      <c r="C4176">
        <v>240</v>
      </c>
      <c r="D4176" s="404">
        <v>45094</v>
      </c>
      <c r="E4176" t="s">
        <v>3658</v>
      </c>
      <c r="F4176">
        <v>21.42</v>
      </c>
      <c r="H4176" t="s">
        <v>1183</v>
      </c>
    </row>
    <row r="4177" spans="1:8" x14ac:dyDescent="0.25">
      <c r="A4177">
        <v>7457</v>
      </c>
      <c r="B4177" t="s">
        <v>71</v>
      </c>
      <c r="C4177">
        <v>240</v>
      </c>
      <c r="D4177" s="404">
        <v>44992</v>
      </c>
      <c r="E4177" t="s">
        <v>3659</v>
      </c>
      <c r="F4177">
        <v>22.1</v>
      </c>
      <c r="H4177" t="s">
        <v>1183</v>
      </c>
    </row>
    <row r="4178" spans="1:8" x14ac:dyDescent="0.25">
      <c r="A4178">
        <v>7457</v>
      </c>
      <c r="B4178" t="s">
        <v>71</v>
      </c>
      <c r="C4178">
        <v>240</v>
      </c>
      <c r="D4178" s="404">
        <v>45000</v>
      </c>
      <c r="E4178" t="s">
        <v>3659</v>
      </c>
      <c r="F4178">
        <v>22.1</v>
      </c>
      <c r="H4178" t="s">
        <v>1183</v>
      </c>
    </row>
    <row r="4179" spans="1:8" x14ac:dyDescent="0.25">
      <c r="A4179">
        <v>7457</v>
      </c>
      <c r="B4179" t="s">
        <v>71</v>
      </c>
      <c r="C4179">
        <v>240</v>
      </c>
      <c r="D4179" s="404">
        <v>45027</v>
      </c>
      <c r="E4179" t="s">
        <v>3659</v>
      </c>
      <c r="F4179">
        <v>22.1</v>
      </c>
      <c r="H4179" t="s">
        <v>1183</v>
      </c>
    </row>
    <row r="4180" spans="1:8" x14ac:dyDescent="0.25">
      <c r="A4180">
        <v>7457</v>
      </c>
      <c r="B4180" t="s">
        <v>71</v>
      </c>
      <c r="C4180">
        <v>240</v>
      </c>
      <c r="D4180" s="404">
        <v>45029</v>
      </c>
      <c r="E4180" t="s">
        <v>3659</v>
      </c>
      <c r="F4180">
        <v>22.1</v>
      </c>
      <c r="H4180" t="s">
        <v>1183</v>
      </c>
    </row>
    <row r="4181" spans="1:8" x14ac:dyDescent="0.25">
      <c r="A4181">
        <v>7457</v>
      </c>
      <c r="B4181" t="s">
        <v>71</v>
      </c>
      <c r="C4181">
        <v>240</v>
      </c>
      <c r="D4181" s="404">
        <v>45001</v>
      </c>
      <c r="E4181" t="s">
        <v>3660</v>
      </c>
      <c r="F4181">
        <v>22.78</v>
      </c>
      <c r="H4181" t="s">
        <v>1183</v>
      </c>
    </row>
    <row r="4182" spans="1:8" x14ac:dyDescent="0.25">
      <c r="A4182">
        <v>7457</v>
      </c>
      <c r="B4182" t="s">
        <v>71</v>
      </c>
      <c r="C4182">
        <v>240</v>
      </c>
      <c r="D4182" s="404">
        <v>44991</v>
      </c>
      <c r="E4182" t="s">
        <v>3661</v>
      </c>
      <c r="F4182">
        <v>23.12</v>
      </c>
      <c r="H4182" t="s">
        <v>1183</v>
      </c>
    </row>
    <row r="4183" spans="1:8" x14ac:dyDescent="0.25">
      <c r="A4183">
        <v>7457</v>
      </c>
      <c r="B4183" t="s">
        <v>71</v>
      </c>
      <c r="C4183">
        <v>240</v>
      </c>
      <c r="D4183" s="404">
        <v>45022</v>
      </c>
      <c r="E4183" t="s">
        <v>3661</v>
      </c>
      <c r="F4183">
        <v>23.12</v>
      </c>
      <c r="H4183" t="s">
        <v>1183</v>
      </c>
    </row>
    <row r="4184" spans="1:8" x14ac:dyDescent="0.25">
      <c r="A4184">
        <v>7457</v>
      </c>
      <c r="B4184" t="s">
        <v>71</v>
      </c>
      <c r="C4184">
        <v>240</v>
      </c>
      <c r="D4184" s="404">
        <v>44998</v>
      </c>
      <c r="E4184" t="s">
        <v>3662</v>
      </c>
      <c r="F4184">
        <v>25.5</v>
      </c>
      <c r="H4184" t="s">
        <v>1183</v>
      </c>
    </row>
    <row r="4185" spans="1:8" x14ac:dyDescent="0.25">
      <c r="A4185">
        <v>7457</v>
      </c>
      <c r="B4185" t="s">
        <v>71</v>
      </c>
      <c r="C4185">
        <v>240</v>
      </c>
      <c r="D4185" s="404">
        <v>45035</v>
      </c>
      <c r="E4185" t="s">
        <v>3663</v>
      </c>
      <c r="F4185">
        <v>26.18</v>
      </c>
      <c r="H4185" t="s">
        <v>1183</v>
      </c>
    </row>
    <row r="4186" spans="1:8" x14ac:dyDescent="0.25">
      <c r="A4186">
        <v>7457</v>
      </c>
      <c r="B4186" t="s">
        <v>71</v>
      </c>
      <c r="C4186">
        <v>240</v>
      </c>
      <c r="D4186" s="404">
        <v>45052</v>
      </c>
      <c r="E4186" t="s">
        <v>3664</v>
      </c>
      <c r="F4186">
        <v>28.22</v>
      </c>
      <c r="H4186" t="s">
        <v>1183</v>
      </c>
    </row>
    <row r="4187" spans="1:8" x14ac:dyDescent="0.25">
      <c r="A4187">
        <v>7457</v>
      </c>
      <c r="B4187" t="s">
        <v>71</v>
      </c>
      <c r="C4187">
        <v>240</v>
      </c>
      <c r="D4187" s="404">
        <v>45020</v>
      </c>
      <c r="E4187" t="s">
        <v>3665</v>
      </c>
      <c r="F4187">
        <v>29.92</v>
      </c>
      <c r="H4187" t="s">
        <v>1183</v>
      </c>
    </row>
    <row r="4188" spans="1:8" x14ac:dyDescent="0.25">
      <c r="A4188">
        <v>7457</v>
      </c>
      <c r="B4188" t="s">
        <v>71</v>
      </c>
      <c r="C4188">
        <v>240</v>
      </c>
      <c r="D4188" s="404">
        <v>45097</v>
      </c>
      <c r="E4188" t="s">
        <v>3666</v>
      </c>
      <c r="F4188">
        <v>30.6</v>
      </c>
      <c r="H4188" t="s">
        <v>1183</v>
      </c>
    </row>
    <row r="4189" spans="1:8" x14ac:dyDescent="0.25">
      <c r="A4189">
        <v>7457</v>
      </c>
      <c r="B4189" t="s">
        <v>71</v>
      </c>
      <c r="C4189">
        <v>240</v>
      </c>
      <c r="D4189" s="404">
        <v>45014</v>
      </c>
      <c r="E4189" t="s">
        <v>3667</v>
      </c>
      <c r="F4189">
        <v>0</v>
      </c>
      <c r="H4189" t="s">
        <v>1183</v>
      </c>
    </row>
    <row r="4190" spans="1:8" x14ac:dyDescent="0.25">
      <c r="A4190">
        <v>7457</v>
      </c>
      <c r="B4190" t="s">
        <v>71</v>
      </c>
      <c r="C4190">
        <v>240</v>
      </c>
      <c r="D4190" s="404">
        <v>45055</v>
      </c>
      <c r="E4190" t="s">
        <v>3667</v>
      </c>
      <c r="F4190">
        <v>0</v>
      </c>
      <c r="H4190" t="s">
        <v>1183</v>
      </c>
    </row>
    <row r="4191" spans="1:8" x14ac:dyDescent="0.25">
      <c r="A4191">
        <v>7457</v>
      </c>
      <c r="B4191" t="s">
        <v>71</v>
      </c>
      <c r="C4191">
        <v>240</v>
      </c>
      <c r="D4191" s="404">
        <v>45098</v>
      </c>
      <c r="E4191" t="s">
        <v>3667</v>
      </c>
      <c r="F4191">
        <v>0</v>
      </c>
      <c r="H4191" t="s">
        <v>1183</v>
      </c>
    </row>
    <row r="4192" spans="1:8" x14ac:dyDescent="0.25">
      <c r="A4192">
        <v>7457</v>
      </c>
      <c r="B4192" t="s">
        <v>71</v>
      </c>
      <c r="C4192">
        <v>240</v>
      </c>
      <c r="D4192" s="404">
        <v>45112</v>
      </c>
      <c r="E4192" t="s">
        <v>3667</v>
      </c>
      <c r="F4192">
        <v>0</v>
      </c>
      <c r="H4192" t="s">
        <v>1183</v>
      </c>
    </row>
    <row r="4193" spans="1:8" x14ac:dyDescent="0.25">
      <c r="A4193">
        <v>7457</v>
      </c>
      <c r="B4193" t="s">
        <v>71</v>
      </c>
      <c r="C4193">
        <v>240</v>
      </c>
      <c r="D4193" s="404">
        <v>45113</v>
      </c>
      <c r="E4193" t="s">
        <v>3667</v>
      </c>
      <c r="F4193">
        <v>0</v>
      </c>
      <c r="H4193" t="s">
        <v>1183</v>
      </c>
    </row>
    <row r="4194" spans="1:8" x14ac:dyDescent="0.25">
      <c r="A4194">
        <v>7457</v>
      </c>
      <c r="B4194" t="s">
        <v>71</v>
      </c>
      <c r="C4194">
        <v>240</v>
      </c>
      <c r="D4194" s="404">
        <v>45020</v>
      </c>
      <c r="E4194" t="s">
        <v>3668</v>
      </c>
      <c r="F4194">
        <v>35.020000000000003</v>
      </c>
      <c r="H4194" t="s">
        <v>1183</v>
      </c>
    </row>
    <row r="4195" spans="1:8" x14ac:dyDescent="0.25">
      <c r="A4195">
        <v>7457</v>
      </c>
      <c r="B4195" t="s">
        <v>71</v>
      </c>
      <c r="C4195">
        <v>240</v>
      </c>
      <c r="D4195" s="404">
        <v>45056</v>
      </c>
      <c r="E4195" t="s">
        <v>3669</v>
      </c>
      <c r="F4195">
        <v>36.380000000000003</v>
      </c>
      <c r="H4195" t="s">
        <v>1183</v>
      </c>
    </row>
    <row r="4196" spans="1:8" x14ac:dyDescent="0.25">
      <c r="A4196">
        <v>7457</v>
      </c>
      <c r="B4196" t="s">
        <v>71</v>
      </c>
      <c r="C4196">
        <v>240</v>
      </c>
      <c r="D4196" s="404">
        <v>45098</v>
      </c>
      <c r="E4196" t="s">
        <v>3670</v>
      </c>
      <c r="F4196">
        <v>37.4</v>
      </c>
      <c r="H4196" t="s">
        <v>1183</v>
      </c>
    </row>
    <row r="4197" spans="1:8" x14ac:dyDescent="0.25">
      <c r="A4197">
        <v>7457</v>
      </c>
      <c r="B4197" t="s">
        <v>71</v>
      </c>
      <c r="C4197">
        <v>240</v>
      </c>
      <c r="D4197" s="404">
        <v>45035</v>
      </c>
      <c r="E4197" t="s">
        <v>3671</v>
      </c>
      <c r="F4197">
        <v>41.82</v>
      </c>
      <c r="H4197" t="s">
        <v>1183</v>
      </c>
    </row>
    <row r="4198" spans="1:8" x14ac:dyDescent="0.25">
      <c r="A4198">
        <v>7457</v>
      </c>
      <c r="B4198" t="s">
        <v>71</v>
      </c>
      <c r="C4198">
        <v>240</v>
      </c>
      <c r="D4198" s="404">
        <v>45007</v>
      </c>
      <c r="E4198" t="s">
        <v>3672</v>
      </c>
      <c r="F4198">
        <v>43.18</v>
      </c>
      <c r="H4198" t="s">
        <v>1183</v>
      </c>
    </row>
    <row r="4199" spans="1:8" x14ac:dyDescent="0.25">
      <c r="A4199">
        <v>7457</v>
      </c>
      <c r="B4199" t="s">
        <v>71</v>
      </c>
      <c r="C4199">
        <v>240</v>
      </c>
      <c r="D4199" s="404">
        <v>45122</v>
      </c>
      <c r="E4199" t="s">
        <v>3673</v>
      </c>
      <c r="F4199">
        <v>49.98</v>
      </c>
      <c r="H4199" t="s">
        <v>1183</v>
      </c>
    </row>
    <row r="4200" spans="1:8" x14ac:dyDescent="0.25">
      <c r="A4200">
        <v>7457</v>
      </c>
      <c r="B4200" t="s">
        <v>71</v>
      </c>
      <c r="C4200">
        <v>240</v>
      </c>
      <c r="D4200" s="404">
        <v>45012</v>
      </c>
      <c r="E4200" t="s">
        <v>3674</v>
      </c>
      <c r="F4200">
        <v>51.68</v>
      </c>
      <c r="H4200" t="s">
        <v>1183</v>
      </c>
    </row>
    <row r="4201" spans="1:8" x14ac:dyDescent="0.25">
      <c r="A4201">
        <v>7457</v>
      </c>
      <c r="B4201" t="s">
        <v>71</v>
      </c>
      <c r="C4201">
        <v>240</v>
      </c>
      <c r="D4201" s="404">
        <v>45005</v>
      </c>
      <c r="E4201" t="s">
        <v>3675</v>
      </c>
      <c r="F4201">
        <v>0.46</v>
      </c>
      <c r="H4201" t="s">
        <v>1183</v>
      </c>
    </row>
    <row r="4202" spans="1:8" x14ac:dyDescent="0.25">
      <c r="A4202">
        <v>7457</v>
      </c>
      <c r="B4202" t="s">
        <v>71</v>
      </c>
      <c r="C4202">
        <v>240</v>
      </c>
      <c r="D4202" s="404">
        <v>45075</v>
      </c>
      <c r="E4202" t="s">
        <v>3675</v>
      </c>
      <c r="F4202">
        <v>0.46</v>
      </c>
      <c r="H4202" t="s">
        <v>1183</v>
      </c>
    </row>
    <row r="4203" spans="1:8" x14ac:dyDescent="0.25">
      <c r="A4203">
        <v>7457</v>
      </c>
      <c r="B4203" t="s">
        <v>71</v>
      </c>
      <c r="C4203">
        <v>240</v>
      </c>
      <c r="D4203" s="404">
        <v>45079</v>
      </c>
      <c r="E4203" t="s">
        <v>3675</v>
      </c>
      <c r="F4203">
        <v>0.49</v>
      </c>
      <c r="H4203" t="s">
        <v>1183</v>
      </c>
    </row>
    <row r="4204" spans="1:8" x14ac:dyDescent="0.25">
      <c r="A4204">
        <v>7457</v>
      </c>
      <c r="B4204" t="s">
        <v>71</v>
      </c>
      <c r="C4204">
        <v>240</v>
      </c>
      <c r="D4204" s="404">
        <v>45122</v>
      </c>
      <c r="E4204" t="s">
        <v>3675</v>
      </c>
      <c r="F4204">
        <v>0.49</v>
      </c>
      <c r="H4204" t="s">
        <v>1183</v>
      </c>
    </row>
    <row r="4205" spans="1:8" x14ac:dyDescent="0.25">
      <c r="A4205">
        <v>7457</v>
      </c>
      <c r="B4205" t="s">
        <v>71</v>
      </c>
      <c r="C4205">
        <v>240</v>
      </c>
      <c r="D4205" s="404">
        <v>45149</v>
      </c>
      <c r="E4205" t="s">
        <v>3675</v>
      </c>
      <c r="F4205">
        <v>0.49</v>
      </c>
      <c r="H4205" t="s">
        <v>1183</v>
      </c>
    </row>
    <row r="4206" spans="1:8" x14ac:dyDescent="0.25">
      <c r="A4206">
        <v>7457</v>
      </c>
      <c r="B4206" t="s">
        <v>71</v>
      </c>
      <c r="C4206">
        <v>240</v>
      </c>
      <c r="D4206" s="404">
        <v>45152</v>
      </c>
      <c r="E4206" t="s">
        <v>3675</v>
      </c>
      <c r="F4206">
        <v>0.49</v>
      </c>
      <c r="H4206" t="s">
        <v>1183</v>
      </c>
    </row>
    <row r="4207" spans="1:8" x14ac:dyDescent="0.25">
      <c r="A4207">
        <v>7457</v>
      </c>
      <c r="B4207" t="s">
        <v>71</v>
      </c>
      <c r="C4207">
        <v>240</v>
      </c>
      <c r="D4207" s="404">
        <v>45160</v>
      </c>
      <c r="E4207" t="s">
        <v>3675</v>
      </c>
      <c r="F4207">
        <v>0.49</v>
      </c>
      <c r="H4207" t="s">
        <v>1183</v>
      </c>
    </row>
    <row r="4208" spans="1:8" x14ac:dyDescent="0.25">
      <c r="A4208">
        <v>7457</v>
      </c>
      <c r="B4208" t="s">
        <v>71</v>
      </c>
      <c r="C4208">
        <v>240</v>
      </c>
      <c r="D4208" s="404">
        <v>45164</v>
      </c>
      <c r="E4208" t="s">
        <v>3675</v>
      </c>
      <c r="F4208">
        <v>0.49</v>
      </c>
      <c r="H4208" t="s">
        <v>1183</v>
      </c>
    </row>
    <row r="4209" spans="1:8" x14ac:dyDescent="0.25">
      <c r="A4209">
        <v>7457</v>
      </c>
      <c r="B4209" t="s">
        <v>71</v>
      </c>
      <c r="C4209">
        <v>240</v>
      </c>
      <c r="D4209" s="404">
        <v>45033</v>
      </c>
      <c r="E4209" t="s">
        <v>3676</v>
      </c>
      <c r="F4209">
        <v>0.69</v>
      </c>
      <c r="H4209" t="s">
        <v>1183</v>
      </c>
    </row>
    <row r="4210" spans="1:8" x14ac:dyDescent="0.25">
      <c r="A4210">
        <v>7457</v>
      </c>
      <c r="B4210" t="s">
        <v>71</v>
      </c>
      <c r="C4210">
        <v>240</v>
      </c>
      <c r="D4210" s="404">
        <v>45051</v>
      </c>
      <c r="E4210" t="s">
        <v>3676</v>
      </c>
      <c r="F4210">
        <v>0.69</v>
      </c>
      <c r="H4210" t="s">
        <v>1183</v>
      </c>
    </row>
    <row r="4211" spans="1:8" x14ac:dyDescent="0.25">
      <c r="A4211">
        <v>7457</v>
      </c>
      <c r="B4211" t="s">
        <v>71</v>
      </c>
      <c r="C4211">
        <v>240</v>
      </c>
      <c r="D4211" s="404">
        <v>45153</v>
      </c>
      <c r="E4211" t="s">
        <v>3676</v>
      </c>
      <c r="F4211">
        <v>0.74</v>
      </c>
      <c r="H4211" t="s">
        <v>1183</v>
      </c>
    </row>
    <row r="4212" spans="1:8" x14ac:dyDescent="0.25">
      <c r="A4212">
        <v>7457</v>
      </c>
      <c r="B4212" t="s">
        <v>71</v>
      </c>
      <c r="C4212">
        <v>240</v>
      </c>
      <c r="D4212" s="404">
        <v>45175</v>
      </c>
      <c r="E4212" t="s">
        <v>3676</v>
      </c>
      <c r="F4212">
        <v>0.74</v>
      </c>
      <c r="H4212" t="s">
        <v>1183</v>
      </c>
    </row>
    <row r="4213" spans="1:8" x14ac:dyDescent="0.25">
      <c r="A4213">
        <v>7457</v>
      </c>
      <c r="B4213" t="s">
        <v>71</v>
      </c>
      <c r="C4213">
        <v>240</v>
      </c>
      <c r="D4213" s="404">
        <v>45178</v>
      </c>
      <c r="E4213" t="s">
        <v>3676</v>
      </c>
      <c r="F4213">
        <v>0.74</v>
      </c>
      <c r="H4213" t="s">
        <v>1183</v>
      </c>
    </row>
    <row r="4214" spans="1:8" x14ac:dyDescent="0.25">
      <c r="A4214">
        <v>7457</v>
      </c>
      <c r="B4214" t="s">
        <v>71</v>
      </c>
      <c r="C4214">
        <v>240</v>
      </c>
      <c r="D4214" s="404">
        <v>45037</v>
      </c>
      <c r="E4214" t="s">
        <v>3677</v>
      </c>
      <c r="F4214">
        <v>1.1499999999999999</v>
      </c>
      <c r="H4214" t="s">
        <v>1183</v>
      </c>
    </row>
    <row r="4215" spans="1:8" x14ac:dyDescent="0.25">
      <c r="A4215">
        <v>7457</v>
      </c>
      <c r="B4215" t="s">
        <v>71</v>
      </c>
      <c r="C4215">
        <v>240</v>
      </c>
      <c r="D4215" s="404">
        <v>45154</v>
      </c>
      <c r="E4215" t="s">
        <v>3677</v>
      </c>
      <c r="F4215">
        <v>1.23</v>
      </c>
      <c r="H4215" t="s">
        <v>1183</v>
      </c>
    </row>
    <row r="4216" spans="1:8" x14ac:dyDescent="0.25">
      <c r="A4216">
        <v>7457</v>
      </c>
      <c r="B4216" t="s">
        <v>71</v>
      </c>
      <c r="C4216">
        <v>240</v>
      </c>
      <c r="D4216" s="404">
        <v>45162</v>
      </c>
      <c r="E4216" t="s">
        <v>3677</v>
      </c>
      <c r="F4216">
        <v>1.23</v>
      </c>
      <c r="H4216" t="s">
        <v>1183</v>
      </c>
    </row>
    <row r="4217" spans="1:8" x14ac:dyDescent="0.25">
      <c r="A4217">
        <v>7457</v>
      </c>
      <c r="B4217" t="s">
        <v>71</v>
      </c>
      <c r="C4217">
        <v>240</v>
      </c>
      <c r="D4217" s="404">
        <v>45000</v>
      </c>
      <c r="E4217" t="s">
        <v>3678</v>
      </c>
      <c r="F4217">
        <v>1.61</v>
      </c>
      <c r="H4217" t="s">
        <v>1183</v>
      </c>
    </row>
    <row r="4218" spans="1:8" x14ac:dyDescent="0.25">
      <c r="A4218">
        <v>7457</v>
      </c>
      <c r="B4218" t="s">
        <v>71</v>
      </c>
      <c r="C4218">
        <v>240</v>
      </c>
      <c r="D4218" s="404">
        <v>45154</v>
      </c>
      <c r="E4218" t="s">
        <v>3678</v>
      </c>
      <c r="F4218">
        <v>1.72</v>
      </c>
      <c r="H4218" t="s">
        <v>1183</v>
      </c>
    </row>
    <row r="4219" spans="1:8" x14ac:dyDescent="0.25">
      <c r="A4219">
        <v>7457</v>
      </c>
      <c r="B4219" t="s">
        <v>71</v>
      </c>
      <c r="C4219">
        <v>240</v>
      </c>
      <c r="D4219" s="404">
        <v>45078</v>
      </c>
      <c r="E4219" t="s">
        <v>3679</v>
      </c>
      <c r="F4219">
        <v>2.4500000000000002</v>
      </c>
      <c r="H4219" t="s">
        <v>1183</v>
      </c>
    </row>
    <row r="4220" spans="1:8" x14ac:dyDescent="0.25">
      <c r="A4220">
        <v>7457</v>
      </c>
      <c r="B4220" t="s">
        <v>71</v>
      </c>
      <c r="C4220">
        <v>240</v>
      </c>
      <c r="D4220" s="404">
        <v>45097</v>
      </c>
      <c r="E4220" t="s">
        <v>3679</v>
      </c>
      <c r="F4220">
        <v>2.4500000000000002</v>
      </c>
      <c r="H4220" t="s">
        <v>1183</v>
      </c>
    </row>
    <row r="4221" spans="1:8" x14ac:dyDescent="0.25">
      <c r="A4221">
        <v>7457</v>
      </c>
      <c r="B4221" t="s">
        <v>71</v>
      </c>
      <c r="C4221">
        <v>240</v>
      </c>
      <c r="D4221" s="404">
        <v>45079</v>
      </c>
      <c r="E4221" t="s">
        <v>3680</v>
      </c>
      <c r="F4221">
        <v>2.94</v>
      </c>
      <c r="H4221" t="s">
        <v>1183</v>
      </c>
    </row>
    <row r="4222" spans="1:8" x14ac:dyDescent="0.25">
      <c r="A4222">
        <v>7457</v>
      </c>
      <c r="B4222" t="s">
        <v>71</v>
      </c>
      <c r="C4222">
        <v>240</v>
      </c>
      <c r="D4222" s="404">
        <v>45062</v>
      </c>
      <c r="E4222" t="s">
        <v>3681</v>
      </c>
      <c r="F4222">
        <v>2.99</v>
      </c>
      <c r="H4222" t="s">
        <v>1183</v>
      </c>
    </row>
    <row r="4223" spans="1:8" x14ac:dyDescent="0.25">
      <c r="A4223">
        <v>7457</v>
      </c>
      <c r="B4223" t="s">
        <v>71</v>
      </c>
      <c r="C4223">
        <v>240</v>
      </c>
      <c r="D4223" s="404">
        <v>45146</v>
      </c>
      <c r="E4223" t="s">
        <v>3681</v>
      </c>
      <c r="F4223">
        <v>3.19</v>
      </c>
      <c r="H4223" t="s">
        <v>1183</v>
      </c>
    </row>
    <row r="4224" spans="1:8" x14ac:dyDescent="0.25">
      <c r="A4224">
        <v>7457</v>
      </c>
      <c r="B4224" t="s">
        <v>71</v>
      </c>
      <c r="C4224">
        <v>240</v>
      </c>
      <c r="D4224" s="404">
        <v>45153</v>
      </c>
      <c r="E4224" t="s">
        <v>3681</v>
      </c>
      <c r="F4224">
        <v>3.19</v>
      </c>
      <c r="H4224" t="s">
        <v>1183</v>
      </c>
    </row>
    <row r="4225" spans="1:8" x14ac:dyDescent="0.25">
      <c r="A4225">
        <v>7457</v>
      </c>
      <c r="B4225" t="s">
        <v>71</v>
      </c>
      <c r="C4225">
        <v>240</v>
      </c>
      <c r="D4225" s="404">
        <v>45178</v>
      </c>
      <c r="E4225" t="s">
        <v>3681</v>
      </c>
      <c r="F4225">
        <v>3.19</v>
      </c>
      <c r="H4225" t="s">
        <v>1183</v>
      </c>
    </row>
    <row r="4226" spans="1:8" x14ac:dyDescent="0.25">
      <c r="A4226">
        <v>7457</v>
      </c>
      <c r="B4226" t="s">
        <v>71</v>
      </c>
      <c r="C4226">
        <v>240</v>
      </c>
      <c r="D4226" s="404">
        <v>45112</v>
      </c>
      <c r="E4226" t="s">
        <v>3682</v>
      </c>
      <c r="F4226">
        <v>4.41</v>
      </c>
      <c r="H4226" t="s">
        <v>1183</v>
      </c>
    </row>
    <row r="4227" spans="1:8" x14ac:dyDescent="0.25">
      <c r="A4227">
        <v>7457</v>
      </c>
      <c r="B4227" t="s">
        <v>71</v>
      </c>
      <c r="C4227">
        <v>240</v>
      </c>
      <c r="D4227" s="404">
        <v>45044</v>
      </c>
      <c r="E4227" t="s">
        <v>3683</v>
      </c>
      <c r="F4227">
        <v>4.5999999999999996</v>
      </c>
      <c r="H4227" t="s">
        <v>1183</v>
      </c>
    </row>
    <row r="4228" spans="1:8" x14ac:dyDescent="0.25">
      <c r="A4228">
        <v>7457</v>
      </c>
      <c r="B4228" t="s">
        <v>71</v>
      </c>
      <c r="C4228">
        <v>240</v>
      </c>
      <c r="D4228" s="404">
        <v>45097</v>
      </c>
      <c r="E4228" t="s">
        <v>3683</v>
      </c>
      <c r="F4228">
        <v>4.9000000000000004</v>
      </c>
      <c r="H4228" t="s">
        <v>1183</v>
      </c>
    </row>
    <row r="4229" spans="1:8" x14ac:dyDescent="0.25">
      <c r="A4229">
        <v>7457</v>
      </c>
      <c r="B4229" t="s">
        <v>71</v>
      </c>
      <c r="C4229">
        <v>240</v>
      </c>
      <c r="D4229" s="404">
        <v>45183</v>
      </c>
      <c r="E4229" t="s">
        <v>3684</v>
      </c>
      <c r="F4229">
        <v>6.86</v>
      </c>
      <c r="H4229" t="s">
        <v>1183</v>
      </c>
    </row>
    <row r="4230" spans="1:8" x14ac:dyDescent="0.25">
      <c r="A4230">
        <v>7457</v>
      </c>
      <c r="B4230" t="s">
        <v>71</v>
      </c>
      <c r="C4230">
        <v>240</v>
      </c>
      <c r="D4230" s="404">
        <v>45139</v>
      </c>
      <c r="E4230" t="s">
        <v>3685</v>
      </c>
      <c r="F4230">
        <v>7.35</v>
      </c>
      <c r="H4230" t="s">
        <v>1183</v>
      </c>
    </row>
    <row r="4231" spans="1:8" x14ac:dyDescent="0.25">
      <c r="A4231">
        <v>7457</v>
      </c>
      <c r="B4231" t="s">
        <v>71</v>
      </c>
      <c r="C4231">
        <v>240</v>
      </c>
      <c r="D4231" s="404">
        <v>45164</v>
      </c>
      <c r="E4231" t="s">
        <v>3685</v>
      </c>
      <c r="F4231">
        <v>7.35</v>
      </c>
      <c r="H4231" t="s">
        <v>1183</v>
      </c>
    </row>
    <row r="4232" spans="1:8" x14ac:dyDescent="0.25">
      <c r="A4232">
        <v>7457</v>
      </c>
      <c r="B4232" t="s">
        <v>71</v>
      </c>
      <c r="C4232">
        <v>240</v>
      </c>
      <c r="D4232" s="404">
        <v>45096</v>
      </c>
      <c r="E4232" t="s">
        <v>3686</v>
      </c>
      <c r="F4232">
        <v>9.07</v>
      </c>
      <c r="H4232" t="s">
        <v>1183</v>
      </c>
    </row>
    <row r="4233" spans="1:8" x14ac:dyDescent="0.25">
      <c r="A4233">
        <v>7457</v>
      </c>
      <c r="B4233" t="s">
        <v>71</v>
      </c>
      <c r="C4233">
        <v>240</v>
      </c>
      <c r="D4233" s="404">
        <v>45076</v>
      </c>
      <c r="E4233" t="s">
        <v>3687</v>
      </c>
      <c r="F4233">
        <v>10.54</v>
      </c>
      <c r="H4233" t="s">
        <v>1183</v>
      </c>
    </row>
    <row r="4234" spans="1:8" x14ac:dyDescent="0.25">
      <c r="A4234">
        <v>7457</v>
      </c>
      <c r="B4234" t="s">
        <v>71</v>
      </c>
      <c r="C4234">
        <v>240</v>
      </c>
      <c r="D4234" s="404">
        <v>45181</v>
      </c>
      <c r="E4234" t="s">
        <v>3688</v>
      </c>
      <c r="F4234">
        <v>11.03</v>
      </c>
      <c r="H4234" t="s">
        <v>1183</v>
      </c>
    </row>
    <row r="4235" spans="1:8" x14ac:dyDescent="0.25">
      <c r="A4235">
        <v>7457</v>
      </c>
      <c r="B4235" t="s">
        <v>71</v>
      </c>
      <c r="C4235">
        <v>240</v>
      </c>
      <c r="D4235" s="404">
        <v>45009</v>
      </c>
      <c r="E4235" t="s">
        <v>3689</v>
      </c>
      <c r="F4235">
        <v>12.19</v>
      </c>
      <c r="H4235" t="s">
        <v>1183</v>
      </c>
    </row>
    <row r="4236" spans="1:8" x14ac:dyDescent="0.25">
      <c r="A4236">
        <v>7457</v>
      </c>
      <c r="B4236" t="s">
        <v>71</v>
      </c>
      <c r="C4236">
        <v>240</v>
      </c>
      <c r="D4236" s="404">
        <v>45180</v>
      </c>
      <c r="E4236" t="s">
        <v>3689</v>
      </c>
      <c r="F4236">
        <v>12.99</v>
      </c>
      <c r="H4236" t="s">
        <v>1183</v>
      </c>
    </row>
    <row r="4237" spans="1:8" x14ac:dyDescent="0.25">
      <c r="A4237">
        <v>7457</v>
      </c>
      <c r="B4237" t="s">
        <v>71</v>
      </c>
      <c r="C4237">
        <v>240</v>
      </c>
      <c r="D4237" s="404">
        <v>45156</v>
      </c>
      <c r="E4237" t="s">
        <v>3690</v>
      </c>
      <c r="F4237">
        <v>14.21</v>
      </c>
      <c r="H4237" t="s">
        <v>1183</v>
      </c>
    </row>
    <row r="4238" spans="1:8" x14ac:dyDescent="0.25">
      <c r="A4238">
        <v>7457</v>
      </c>
      <c r="B4238" t="s">
        <v>71</v>
      </c>
      <c r="C4238">
        <v>240</v>
      </c>
      <c r="D4238" s="404">
        <v>45181</v>
      </c>
      <c r="E4238" t="s">
        <v>3691</v>
      </c>
      <c r="F4238">
        <v>15.19</v>
      </c>
      <c r="H4238" t="s">
        <v>1183</v>
      </c>
    </row>
    <row r="4239" spans="1:8" x14ac:dyDescent="0.25">
      <c r="A4239">
        <v>7457</v>
      </c>
      <c r="B4239" t="s">
        <v>71</v>
      </c>
      <c r="C4239">
        <v>240</v>
      </c>
      <c r="D4239" s="404">
        <v>45181</v>
      </c>
      <c r="E4239" t="s">
        <v>3691</v>
      </c>
      <c r="F4239">
        <v>15.19</v>
      </c>
      <c r="H4239" t="s">
        <v>1183</v>
      </c>
    </row>
    <row r="4240" spans="1:8" x14ac:dyDescent="0.25">
      <c r="A4240">
        <v>7457</v>
      </c>
      <c r="B4240" t="s">
        <v>71</v>
      </c>
      <c r="C4240">
        <v>240</v>
      </c>
      <c r="D4240" s="404">
        <v>45174</v>
      </c>
      <c r="E4240" t="s">
        <v>3692</v>
      </c>
      <c r="F4240">
        <v>22.05</v>
      </c>
      <c r="H4240" t="s">
        <v>1183</v>
      </c>
    </row>
    <row r="4241" spans="1:8" x14ac:dyDescent="0.25">
      <c r="A4241">
        <v>7457</v>
      </c>
      <c r="B4241" t="s">
        <v>71</v>
      </c>
      <c r="C4241">
        <v>240</v>
      </c>
      <c r="D4241" s="404">
        <v>45022</v>
      </c>
      <c r="E4241" t="s">
        <v>3693</v>
      </c>
      <c r="F4241">
        <v>0</v>
      </c>
      <c r="H4241" t="s">
        <v>1183</v>
      </c>
    </row>
    <row r="4242" spans="1:8" x14ac:dyDescent="0.25">
      <c r="A4242">
        <v>7457</v>
      </c>
      <c r="B4242" t="s">
        <v>71</v>
      </c>
      <c r="C4242">
        <v>240</v>
      </c>
      <c r="D4242" s="404">
        <v>45051</v>
      </c>
      <c r="E4242" t="s">
        <v>3693</v>
      </c>
      <c r="F4242">
        <v>0</v>
      </c>
      <c r="H4242" t="s">
        <v>1183</v>
      </c>
    </row>
    <row r="4243" spans="1:8" x14ac:dyDescent="0.25">
      <c r="A4243">
        <v>7457</v>
      </c>
      <c r="B4243" t="s">
        <v>71</v>
      </c>
      <c r="C4243">
        <v>240</v>
      </c>
      <c r="D4243" s="404">
        <v>45085</v>
      </c>
      <c r="E4243" t="s">
        <v>3693</v>
      </c>
      <c r="F4243">
        <v>0</v>
      </c>
      <c r="H4243" t="s">
        <v>1183</v>
      </c>
    </row>
    <row r="4244" spans="1:8" x14ac:dyDescent="0.25">
      <c r="A4244">
        <v>7457</v>
      </c>
      <c r="B4244" t="s">
        <v>71</v>
      </c>
      <c r="C4244">
        <v>240</v>
      </c>
      <c r="D4244" s="404">
        <v>45093</v>
      </c>
      <c r="E4244" t="s">
        <v>3693</v>
      </c>
      <c r="F4244">
        <v>0</v>
      </c>
      <c r="H4244" t="s">
        <v>1183</v>
      </c>
    </row>
    <row r="4245" spans="1:8" x14ac:dyDescent="0.25">
      <c r="A4245">
        <v>7457</v>
      </c>
      <c r="B4245" t="s">
        <v>71</v>
      </c>
      <c r="C4245">
        <v>240</v>
      </c>
      <c r="D4245" s="404">
        <v>45117</v>
      </c>
      <c r="E4245" t="s">
        <v>3693</v>
      </c>
      <c r="F4245">
        <v>0</v>
      </c>
      <c r="H4245" t="s">
        <v>1183</v>
      </c>
    </row>
    <row r="4246" spans="1:8" x14ac:dyDescent="0.25">
      <c r="A4246">
        <v>7457</v>
      </c>
      <c r="B4246" t="s">
        <v>71</v>
      </c>
      <c r="C4246">
        <v>240</v>
      </c>
      <c r="D4246" s="404">
        <v>45164</v>
      </c>
      <c r="E4246" t="s">
        <v>3693</v>
      </c>
      <c r="F4246">
        <v>0</v>
      </c>
      <c r="H4246" t="s">
        <v>1183</v>
      </c>
    </row>
    <row r="4247" spans="1:8" x14ac:dyDescent="0.25">
      <c r="A4247">
        <v>7457</v>
      </c>
      <c r="B4247" t="s">
        <v>71</v>
      </c>
      <c r="C4247">
        <v>240</v>
      </c>
      <c r="D4247" s="404">
        <v>45131</v>
      </c>
      <c r="E4247" t="s">
        <v>3694</v>
      </c>
      <c r="F4247">
        <v>26.95</v>
      </c>
      <c r="H4247" t="s">
        <v>1183</v>
      </c>
    </row>
    <row r="4248" spans="1:8" x14ac:dyDescent="0.25">
      <c r="A4248">
        <v>7457</v>
      </c>
      <c r="B4248" t="s">
        <v>71</v>
      </c>
      <c r="C4248">
        <v>240</v>
      </c>
      <c r="D4248" s="404">
        <v>45170</v>
      </c>
      <c r="E4248" t="s">
        <v>3695</v>
      </c>
      <c r="F4248">
        <v>28.67</v>
      </c>
      <c r="H4248" t="s">
        <v>1183</v>
      </c>
    </row>
    <row r="4249" spans="1:8" x14ac:dyDescent="0.25">
      <c r="A4249">
        <v>7457</v>
      </c>
      <c r="B4249" t="s">
        <v>71</v>
      </c>
      <c r="C4249">
        <v>240</v>
      </c>
      <c r="D4249" s="404">
        <v>45140</v>
      </c>
      <c r="E4249" t="s">
        <v>3696</v>
      </c>
      <c r="F4249">
        <v>47.29</v>
      </c>
      <c r="H4249" t="s">
        <v>1183</v>
      </c>
    </row>
    <row r="4250" spans="1:8" x14ac:dyDescent="0.25">
      <c r="A4250">
        <v>7457</v>
      </c>
      <c r="B4250" t="s">
        <v>71</v>
      </c>
      <c r="C4250">
        <v>240</v>
      </c>
      <c r="D4250" s="404">
        <v>45013</v>
      </c>
      <c r="E4250" t="s">
        <v>3697</v>
      </c>
      <c r="F4250">
        <v>71.3</v>
      </c>
      <c r="H4250" t="s">
        <v>1183</v>
      </c>
    </row>
    <row r="4251" spans="1:8" x14ac:dyDescent="0.25">
      <c r="A4251">
        <v>7457</v>
      </c>
      <c r="B4251" t="s">
        <v>71</v>
      </c>
      <c r="C4251">
        <v>240</v>
      </c>
      <c r="D4251" s="404">
        <v>44999</v>
      </c>
      <c r="E4251" t="s">
        <v>3698</v>
      </c>
      <c r="F4251">
        <v>72.45</v>
      </c>
      <c r="H4251" t="s">
        <v>1183</v>
      </c>
    </row>
    <row r="4252" spans="1:8" x14ac:dyDescent="0.25">
      <c r="A4252">
        <v>7457</v>
      </c>
      <c r="B4252" t="s">
        <v>71</v>
      </c>
      <c r="C4252">
        <v>240</v>
      </c>
      <c r="D4252" s="404">
        <v>45056</v>
      </c>
      <c r="E4252" t="s">
        <v>3699</v>
      </c>
      <c r="F4252">
        <v>126.5</v>
      </c>
      <c r="H4252" t="s">
        <v>1183</v>
      </c>
    </row>
    <row r="4253" spans="1:8" x14ac:dyDescent="0.25">
      <c r="A4253">
        <v>7457</v>
      </c>
      <c r="B4253" t="s">
        <v>71</v>
      </c>
      <c r="C4253">
        <v>240</v>
      </c>
      <c r="D4253" s="404">
        <v>45042</v>
      </c>
      <c r="E4253" t="s">
        <v>3700</v>
      </c>
      <c r="F4253">
        <v>126.96</v>
      </c>
      <c r="H4253" t="s">
        <v>1183</v>
      </c>
    </row>
    <row r="4254" spans="1:8" x14ac:dyDescent="0.25">
      <c r="A4254">
        <v>7457</v>
      </c>
      <c r="B4254" t="s">
        <v>71</v>
      </c>
      <c r="C4254">
        <v>240</v>
      </c>
      <c r="D4254" s="404">
        <v>44986</v>
      </c>
      <c r="E4254" t="s">
        <v>3701</v>
      </c>
      <c r="F4254">
        <v>0.62</v>
      </c>
      <c r="H4254" t="s">
        <v>1183</v>
      </c>
    </row>
    <row r="4255" spans="1:8" x14ac:dyDescent="0.25">
      <c r="A4255">
        <v>7457</v>
      </c>
      <c r="B4255" t="s">
        <v>71</v>
      </c>
      <c r="C4255">
        <v>240</v>
      </c>
      <c r="D4255" s="404">
        <v>45008</v>
      </c>
      <c r="E4255" t="s">
        <v>3701</v>
      </c>
      <c r="F4255">
        <v>0.62</v>
      </c>
      <c r="H4255" t="s">
        <v>1183</v>
      </c>
    </row>
    <row r="4256" spans="1:8" x14ac:dyDescent="0.25">
      <c r="A4256">
        <v>7457</v>
      </c>
      <c r="B4256" t="s">
        <v>71</v>
      </c>
      <c r="C4256">
        <v>240</v>
      </c>
      <c r="D4256" s="404">
        <v>45033</v>
      </c>
      <c r="E4256" t="s">
        <v>3701</v>
      </c>
      <c r="F4256">
        <v>0.62</v>
      </c>
      <c r="H4256" t="s">
        <v>1183</v>
      </c>
    </row>
    <row r="4257" spans="1:8" x14ac:dyDescent="0.25">
      <c r="A4257">
        <v>7457</v>
      </c>
      <c r="B4257" t="s">
        <v>71</v>
      </c>
      <c r="C4257">
        <v>240</v>
      </c>
      <c r="D4257" s="404">
        <v>45050</v>
      </c>
      <c r="E4257" t="s">
        <v>3701</v>
      </c>
      <c r="F4257">
        <v>0.62</v>
      </c>
      <c r="H4257" t="s">
        <v>1183</v>
      </c>
    </row>
    <row r="4258" spans="1:8" x14ac:dyDescent="0.25">
      <c r="A4258">
        <v>7457</v>
      </c>
      <c r="B4258" t="s">
        <v>71</v>
      </c>
      <c r="C4258">
        <v>240</v>
      </c>
      <c r="D4258" s="404">
        <v>45051</v>
      </c>
      <c r="E4258" t="s">
        <v>3701</v>
      </c>
      <c r="F4258">
        <v>0.62</v>
      </c>
      <c r="H4258" t="s">
        <v>1183</v>
      </c>
    </row>
    <row r="4259" spans="1:8" x14ac:dyDescent="0.25">
      <c r="A4259">
        <v>7457</v>
      </c>
      <c r="B4259" t="s">
        <v>71</v>
      </c>
      <c r="C4259">
        <v>240</v>
      </c>
      <c r="D4259" s="404">
        <v>45063</v>
      </c>
      <c r="E4259" t="s">
        <v>3701</v>
      </c>
      <c r="F4259">
        <v>0.62</v>
      </c>
      <c r="H4259" t="s">
        <v>1183</v>
      </c>
    </row>
    <row r="4260" spans="1:8" x14ac:dyDescent="0.25">
      <c r="A4260">
        <v>7457</v>
      </c>
      <c r="B4260" t="s">
        <v>71</v>
      </c>
      <c r="C4260">
        <v>240</v>
      </c>
      <c r="D4260" s="404">
        <v>45073</v>
      </c>
      <c r="E4260" t="s">
        <v>3701</v>
      </c>
      <c r="F4260">
        <v>0.62</v>
      </c>
      <c r="H4260" t="s">
        <v>1183</v>
      </c>
    </row>
    <row r="4261" spans="1:8" x14ac:dyDescent="0.25">
      <c r="A4261">
        <v>7457</v>
      </c>
      <c r="B4261" t="s">
        <v>71</v>
      </c>
      <c r="C4261">
        <v>240</v>
      </c>
      <c r="D4261" s="404">
        <v>45101</v>
      </c>
      <c r="E4261" t="s">
        <v>3701</v>
      </c>
      <c r="F4261">
        <v>0.62</v>
      </c>
      <c r="H4261" t="s">
        <v>1183</v>
      </c>
    </row>
    <row r="4262" spans="1:8" x14ac:dyDescent="0.25">
      <c r="A4262">
        <v>7457</v>
      </c>
      <c r="B4262" t="s">
        <v>71</v>
      </c>
      <c r="C4262">
        <v>240</v>
      </c>
      <c r="D4262" s="404">
        <v>45103</v>
      </c>
      <c r="E4262" t="s">
        <v>3701</v>
      </c>
      <c r="F4262">
        <v>0.62</v>
      </c>
      <c r="H4262" t="s">
        <v>1183</v>
      </c>
    </row>
    <row r="4263" spans="1:8" x14ac:dyDescent="0.25">
      <c r="A4263">
        <v>7457</v>
      </c>
      <c r="B4263" t="s">
        <v>71</v>
      </c>
      <c r="C4263">
        <v>240</v>
      </c>
      <c r="D4263" s="404">
        <v>45113</v>
      </c>
      <c r="E4263" t="s">
        <v>3701</v>
      </c>
      <c r="F4263">
        <v>0.62</v>
      </c>
      <c r="H4263" t="s">
        <v>1183</v>
      </c>
    </row>
    <row r="4264" spans="1:8" x14ac:dyDescent="0.25">
      <c r="A4264">
        <v>7457</v>
      </c>
      <c r="B4264" t="s">
        <v>71</v>
      </c>
      <c r="C4264">
        <v>240</v>
      </c>
      <c r="D4264" s="404">
        <v>45170</v>
      </c>
      <c r="E4264" t="s">
        <v>3701</v>
      </c>
      <c r="F4264">
        <v>0.62</v>
      </c>
      <c r="H4264" t="s">
        <v>1183</v>
      </c>
    </row>
    <row r="4265" spans="1:8" x14ac:dyDescent="0.25">
      <c r="A4265">
        <v>7457</v>
      </c>
      <c r="B4265" t="s">
        <v>71</v>
      </c>
      <c r="C4265">
        <v>240</v>
      </c>
      <c r="D4265" s="404">
        <v>44986</v>
      </c>
      <c r="E4265" t="s">
        <v>3702</v>
      </c>
      <c r="F4265">
        <v>0.93</v>
      </c>
      <c r="H4265" t="s">
        <v>1183</v>
      </c>
    </row>
    <row r="4266" spans="1:8" x14ac:dyDescent="0.25">
      <c r="A4266">
        <v>7457</v>
      </c>
      <c r="B4266" t="s">
        <v>71</v>
      </c>
      <c r="C4266">
        <v>240</v>
      </c>
      <c r="D4266" s="404">
        <v>44987</v>
      </c>
      <c r="E4266" t="s">
        <v>3702</v>
      </c>
      <c r="F4266">
        <v>0.93</v>
      </c>
      <c r="H4266" t="s">
        <v>1183</v>
      </c>
    </row>
    <row r="4267" spans="1:8" x14ac:dyDescent="0.25">
      <c r="A4267">
        <v>7457</v>
      </c>
      <c r="B4267" t="s">
        <v>71</v>
      </c>
      <c r="C4267">
        <v>240</v>
      </c>
      <c r="D4267" s="404">
        <v>44998</v>
      </c>
      <c r="E4267" t="s">
        <v>3702</v>
      </c>
      <c r="F4267">
        <v>0.93</v>
      </c>
      <c r="H4267" t="s">
        <v>1183</v>
      </c>
    </row>
    <row r="4268" spans="1:8" x14ac:dyDescent="0.25">
      <c r="A4268">
        <v>7457</v>
      </c>
      <c r="B4268" t="s">
        <v>71</v>
      </c>
      <c r="C4268">
        <v>240</v>
      </c>
      <c r="D4268" s="404">
        <v>45014</v>
      </c>
      <c r="E4268" t="s">
        <v>3702</v>
      </c>
      <c r="F4268">
        <v>0.93</v>
      </c>
      <c r="H4268" t="s">
        <v>1183</v>
      </c>
    </row>
    <row r="4269" spans="1:8" x14ac:dyDescent="0.25">
      <c r="A4269">
        <v>7457</v>
      </c>
      <c r="B4269" t="s">
        <v>71</v>
      </c>
      <c r="C4269">
        <v>240</v>
      </c>
      <c r="D4269" s="404">
        <v>45033</v>
      </c>
      <c r="E4269" t="s">
        <v>3702</v>
      </c>
      <c r="F4269">
        <v>0.93</v>
      </c>
      <c r="H4269" t="s">
        <v>1183</v>
      </c>
    </row>
    <row r="4270" spans="1:8" x14ac:dyDescent="0.25">
      <c r="A4270">
        <v>7457</v>
      </c>
      <c r="B4270" t="s">
        <v>71</v>
      </c>
      <c r="C4270">
        <v>240</v>
      </c>
      <c r="D4270" s="404">
        <v>45037</v>
      </c>
      <c r="E4270" t="s">
        <v>3702</v>
      </c>
      <c r="F4270">
        <v>0.93</v>
      </c>
      <c r="H4270" t="s">
        <v>1183</v>
      </c>
    </row>
    <row r="4271" spans="1:8" x14ac:dyDescent="0.25">
      <c r="A4271">
        <v>7457</v>
      </c>
      <c r="B4271" t="s">
        <v>71</v>
      </c>
      <c r="C4271">
        <v>240</v>
      </c>
      <c r="D4271" s="404">
        <v>45043</v>
      </c>
      <c r="E4271" t="s">
        <v>3702</v>
      </c>
      <c r="F4271">
        <v>0.93</v>
      </c>
      <c r="H4271" t="s">
        <v>1183</v>
      </c>
    </row>
    <row r="4272" spans="1:8" x14ac:dyDescent="0.25">
      <c r="A4272">
        <v>7457</v>
      </c>
      <c r="B4272" t="s">
        <v>71</v>
      </c>
      <c r="C4272">
        <v>240</v>
      </c>
      <c r="D4272" s="404">
        <v>45051</v>
      </c>
      <c r="E4272" t="s">
        <v>3702</v>
      </c>
      <c r="F4272">
        <v>0.93</v>
      </c>
      <c r="H4272" t="s">
        <v>1183</v>
      </c>
    </row>
    <row r="4273" spans="1:8" x14ac:dyDescent="0.25">
      <c r="A4273">
        <v>7457</v>
      </c>
      <c r="B4273" t="s">
        <v>71</v>
      </c>
      <c r="C4273">
        <v>240</v>
      </c>
      <c r="D4273" s="404">
        <v>45089</v>
      </c>
      <c r="E4273" t="s">
        <v>3702</v>
      </c>
      <c r="F4273">
        <v>0.93</v>
      </c>
      <c r="H4273" t="s">
        <v>1183</v>
      </c>
    </row>
    <row r="4274" spans="1:8" x14ac:dyDescent="0.25">
      <c r="A4274">
        <v>7457</v>
      </c>
      <c r="B4274" t="s">
        <v>71</v>
      </c>
      <c r="C4274">
        <v>240</v>
      </c>
      <c r="D4274" s="404">
        <v>45089</v>
      </c>
      <c r="E4274" t="s">
        <v>3702</v>
      </c>
      <c r="F4274">
        <v>0.93</v>
      </c>
      <c r="H4274" t="s">
        <v>1183</v>
      </c>
    </row>
    <row r="4275" spans="1:8" x14ac:dyDescent="0.25">
      <c r="A4275">
        <v>7457</v>
      </c>
      <c r="B4275" t="s">
        <v>71</v>
      </c>
      <c r="C4275">
        <v>240</v>
      </c>
      <c r="D4275" s="404">
        <v>45098</v>
      </c>
      <c r="E4275" t="s">
        <v>3702</v>
      </c>
      <c r="F4275">
        <v>0.93</v>
      </c>
      <c r="H4275" t="s">
        <v>1183</v>
      </c>
    </row>
    <row r="4276" spans="1:8" x14ac:dyDescent="0.25">
      <c r="A4276">
        <v>7457</v>
      </c>
      <c r="B4276" t="s">
        <v>71</v>
      </c>
      <c r="C4276">
        <v>240</v>
      </c>
      <c r="D4276" s="404">
        <v>45007</v>
      </c>
      <c r="E4276" t="s">
        <v>3703</v>
      </c>
      <c r="F4276">
        <v>1.55</v>
      </c>
      <c r="H4276" t="s">
        <v>1183</v>
      </c>
    </row>
    <row r="4277" spans="1:8" x14ac:dyDescent="0.25">
      <c r="A4277">
        <v>7457</v>
      </c>
      <c r="B4277" t="s">
        <v>71</v>
      </c>
      <c r="C4277">
        <v>240</v>
      </c>
      <c r="D4277" s="404">
        <v>45040</v>
      </c>
      <c r="E4277" t="s">
        <v>3703</v>
      </c>
      <c r="F4277">
        <v>1.55</v>
      </c>
      <c r="H4277" t="s">
        <v>1183</v>
      </c>
    </row>
    <row r="4278" spans="1:8" x14ac:dyDescent="0.25">
      <c r="A4278">
        <v>7457</v>
      </c>
      <c r="B4278" t="s">
        <v>71</v>
      </c>
      <c r="C4278">
        <v>240</v>
      </c>
      <c r="D4278" s="404">
        <v>45051</v>
      </c>
      <c r="E4278" t="s">
        <v>3703</v>
      </c>
      <c r="F4278">
        <v>1.55</v>
      </c>
      <c r="H4278" t="s">
        <v>1183</v>
      </c>
    </row>
    <row r="4279" spans="1:8" x14ac:dyDescent="0.25">
      <c r="A4279">
        <v>7457</v>
      </c>
      <c r="B4279" t="s">
        <v>71</v>
      </c>
      <c r="C4279">
        <v>240</v>
      </c>
      <c r="D4279" s="404">
        <v>45107</v>
      </c>
      <c r="E4279" t="s">
        <v>3703</v>
      </c>
      <c r="F4279">
        <v>1.55</v>
      </c>
      <c r="H4279" t="s">
        <v>1183</v>
      </c>
    </row>
    <row r="4280" spans="1:8" x14ac:dyDescent="0.25">
      <c r="A4280">
        <v>7457</v>
      </c>
      <c r="B4280" t="s">
        <v>71</v>
      </c>
      <c r="C4280">
        <v>240</v>
      </c>
      <c r="D4280" s="404">
        <v>45127</v>
      </c>
      <c r="E4280" t="s">
        <v>3703</v>
      </c>
      <c r="F4280">
        <v>1.55</v>
      </c>
      <c r="H4280" t="s">
        <v>1183</v>
      </c>
    </row>
    <row r="4281" spans="1:8" x14ac:dyDescent="0.25">
      <c r="A4281">
        <v>7457</v>
      </c>
      <c r="B4281" t="s">
        <v>71</v>
      </c>
      <c r="C4281">
        <v>240</v>
      </c>
      <c r="D4281" s="404">
        <v>45163</v>
      </c>
      <c r="E4281" t="s">
        <v>3703</v>
      </c>
      <c r="F4281">
        <v>1.55</v>
      </c>
      <c r="H4281" t="s">
        <v>1183</v>
      </c>
    </row>
    <row r="4282" spans="1:8" x14ac:dyDescent="0.25">
      <c r="A4282">
        <v>7457</v>
      </c>
      <c r="B4282" t="s">
        <v>71</v>
      </c>
      <c r="C4282">
        <v>240</v>
      </c>
      <c r="D4282" s="404">
        <v>44987</v>
      </c>
      <c r="E4282" t="s">
        <v>3704</v>
      </c>
      <c r="F4282">
        <v>2.17</v>
      </c>
      <c r="H4282" t="s">
        <v>1183</v>
      </c>
    </row>
    <row r="4283" spans="1:8" x14ac:dyDescent="0.25">
      <c r="A4283">
        <v>7457</v>
      </c>
      <c r="B4283" t="s">
        <v>71</v>
      </c>
      <c r="C4283">
        <v>240</v>
      </c>
      <c r="D4283" s="404">
        <v>44988</v>
      </c>
      <c r="E4283" t="s">
        <v>3704</v>
      </c>
      <c r="F4283">
        <v>2.17</v>
      </c>
      <c r="H4283" t="s">
        <v>1183</v>
      </c>
    </row>
    <row r="4284" spans="1:8" x14ac:dyDescent="0.25">
      <c r="A4284">
        <v>7457</v>
      </c>
      <c r="B4284" t="s">
        <v>71</v>
      </c>
      <c r="C4284">
        <v>240</v>
      </c>
      <c r="D4284" s="404">
        <v>45014</v>
      </c>
      <c r="E4284" t="s">
        <v>3704</v>
      </c>
      <c r="F4284">
        <v>2.17</v>
      </c>
      <c r="H4284" t="s">
        <v>1183</v>
      </c>
    </row>
    <row r="4285" spans="1:8" x14ac:dyDescent="0.25">
      <c r="A4285">
        <v>7457</v>
      </c>
      <c r="B4285" t="s">
        <v>71</v>
      </c>
      <c r="C4285">
        <v>240</v>
      </c>
      <c r="D4285" s="404">
        <v>45015</v>
      </c>
      <c r="E4285" t="s">
        <v>3704</v>
      </c>
      <c r="F4285">
        <v>2.17</v>
      </c>
      <c r="H4285" t="s">
        <v>1183</v>
      </c>
    </row>
    <row r="4286" spans="1:8" x14ac:dyDescent="0.25">
      <c r="A4286">
        <v>7457</v>
      </c>
      <c r="B4286" t="s">
        <v>71</v>
      </c>
      <c r="C4286">
        <v>240</v>
      </c>
      <c r="D4286" s="404">
        <v>45021</v>
      </c>
      <c r="E4286" t="s">
        <v>3704</v>
      </c>
      <c r="F4286">
        <v>2.17</v>
      </c>
      <c r="H4286" t="s">
        <v>1183</v>
      </c>
    </row>
    <row r="4287" spans="1:8" x14ac:dyDescent="0.25">
      <c r="A4287">
        <v>7457</v>
      </c>
      <c r="B4287" t="s">
        <v>71</v>
      </c>
      <c r="C4287">
        <v>240</v>
      </c>
      <c r="D4287" s="404">
        <v>45022</v>
      </c>
      <c r="E4287" t="s">
        <v>3704</v>
      </c>
      <c r="F4287">
        <v>2.17</v>
      </c>
      <c r="H4287" t="s">
        <v>1183</v>
      </c>
    </row>
    <row r="4288" spans="1:8" x14ac:dyDescent="0.25">
      <c r="A4288">
        <v>7457</v>
      </c>
      <c r="B4288" t="s">
        <v>71</v>
      </c>
      <c r="C4288">
        <v>240</v>
      </c>
      <c r="D4288" s="404">
        <v>45037</v>
      </c>
      <c r="E4288" t="s">
        <v>3704</v>
      </c>
      <c r="F4288">
        <v>2.17</v>
      </c>
      <c r="H4288" t="s">
        <v>1183</v>
      </c>
    </row>
    <row r="4289" spans="1:8" x14ac:dyDescent="0.25">
      <c r="A4289">
        <v>7457</v>
      </c>
      <c r="B4289" t="s">
        <v>71</v>
      </c>
      <c r="C4289">
        <v>240</v>
      </c>
      <c r="D4289" s="404">
        <v>45043</v>
      </c>
      <c r="E4289" t="s">
        <v>3704</v>
      </c>
      <c r="F4289">
        <v>2.17</v>
      </c>
      <c r="H4289" t="s">
        <v>1183</v>
      </c>
    </row>
    <row r="4290" spans="1:8" x14ac:dyDescent="0.25">
      <c r="A4290">
        <v>7457</v>
      </c>
      <c r="B4290" t="s">
        <v>71</v>
      </c>
      <c r="C4290">
        <v>240</v>
      </c>
      <c r="D4290" s="404">
        <v>45047</v>
      </c>
      <c r="E4290" t="s">
        <v>3704</v>
      </c>
      <c r="F4290">
        <v>2.17</v>
      </c>
      <c r="H4290" t="s">
        <v>1183</v>
      </c>
    </row>
    <row r="4291" spans="1:8" x14ac:dyDescent="0.25">
      <c r="A4291">
        <v>7457</v>
      </c>
      <c r="B4291" t="s">
        <v>71</v>
      </c>
      <c r="C4291">
        <v>240</v>
      </c>
      <c r="D4291" s="404">
        <v>45049</v>
      </c>
      <c r="E4291" t="s">
        <v>3704</v>
      </c>
      <c r="F4291">
        <v>2.17</v>
      </c>
      <c r="H4291" t="s">
        <v>1183</v>
      </c>
    </row>
    <row r="4292" spans="1:8" x14ac:dyDescent="0.25">
      <c r="A4292">
        <v>7457</v>
      </c>
      <c r="B4292" t="s">
        <v>71</v>
      </c>
      <c r="C4292">
        <v>240</v>
      </c>
      <c r="D4292" s="404">
        <v>45056</v>
      </c>
      <c r="E4292" t="s">
        <v>3704</v>
      </c>
      <c r="F4292">
        <v>2.17</v>
      </c>
      <c r="H4292" t="s">
        <v>1183</v>
      </c>
    </row>
    <row r="4293" spans="1:8" x14ac:dyDescent="0.25">
      <c r="A4293">
        <v>7457</v>
      </c>
      <c r="B4293" t="s">
        <v>71</v>
      </c>
      <c r="C4293">
        <v>240</v>
      </c>
      <c r="D4293" s="404">
        <v>45063</v>
      </c>
      <c r="E4293" t="s">
        <v>3704</v>
      </c>
      <c r="F4293">
        <v>2.17</v>
      </c>
      <c r="H4293" t="s">
        <v>1183</v>
      </c>
    </row>
    <row r="4294" spans="1:8" x14ac:dyDescent="0.25">
      <c r="A4294">
        <v>7457</v>
      </c>
      <c r="B4294" t="s">
        <v>71</v>
      </c>
      <c r="C4294">
        <v>240</v>
      </c>
      <c r="D4294" s="404">
        <v>45063</v>
      </c>
      <c r="E4294" t="s">
        <v>3704</v>
      </c>
      <c r="F4294">
        <v>2.17</v>
      </c>
      <c r="H4294" t="s">
        <v>1183</v>
      </c>
    </row>
    <row r="4295" spans="1:8" x14ac:dyDescent="0.25">
      <c r="A4295">
        <v>7457</v>
      </c>
      <c r="B4295" t="s">
        <v>71</v>
      </c>
      <c r="C4295">
        <v>240</v>
      </c>
      <c r="D4295" s="404">
        <v>45096</v>
      </c>
      <c r="E4295" t="s">
        <v>3704</v>
      </c>
      <c r="F4295">
        <v>2.17</v>
      </c>
      <c r="H4295" t="s">
        <v>1183</v>
      </c>
    </row>
    <row r="4296" spans="1:8" x14ac:dyDescent="0.25">
      <c r="A4296">
        <v>7457</v>
      </c>
      <c r="B4296" t="s">
        <v>71</v>
      </c>
      <c r="C4296">
        <v>240</v>
      </c>
      <c r="D4296" s="404">
        <v>45115</v>
      </c>
      <c r="E4296" t="s">
        <v>3704</v>
      </c>
      <c r="F4296">
        <v>2.17</v>
      </c>
      <c r="H4296" t="s">
        <v>1183</v>
      </c>
    </row>
    <row r="4297" spans="1:8" x14ac:dyDescent="0.25">
      <c r="A4297">
        <v>7457</v>
      </c>
      <c r="B4297" t="s">
        <v>71</v>
      </c>
      <c r="C4297">
        <v>240</v>
      </c>
      <c r="D4297" s="404">
        <v>44988</v>
      </c>
      <c r="E4297" t="s">
        <v>3705</v>
      </c>
      <c r="F4297">
        <v>2.48</v>
      </c>
      <c r="H4297" t="s">
        <v>1183</v>
      </c>
    </row>
    <row r="4298" spans="1:8" x14ac:dyDescent="0.25">
      <c r="A4298">
        <v>7457</v>
      </c>
      <c r="B4298" t="s">
        <v>71</v>
      </c>
      <c r="C4298">
        <v>240</v>
      </c>
      <c r="D4298" s="404">
        <v>44988</v>
      </c>
      <c r="E4298" t="s">
        <v>3705</v>
      </c>
      <c r="F4298">
        <v>2.48</v>
      </c>
      <c r="H4298" t="s">
        <v>1183</v>
      </c>
    </row>
    <row r="4299" spans="1:8" x14ac:dyDescent="0.25">
      <c r="A4299">
        <v>7457</v>
      </c>
      <c r="B4299" t="s">
        <v>71</v>
      </c>
      <c r="C4299">
        <v>240</v>
      </c>
      <c r="D4299" s="404">
        <v>44994</v>
      </c>
      <c r="E4299" t="s">
        <v>3705</v>
      </c>
      <c r="F4299">
        <v>2.48</v>
      </c>
      <c r="H4299" t="s">
        <v>1183</v>
      </c>
    </row>
    <row r="4300" spans="1:8" x14ac:dyDescent="0.25">
      <c r="A4300">
        <v>7457</v>
      </c>
      <c r="B4300" t="s">
        <v>71</v>
      </c>
      <c r="C4300">
        <v>240</v>
      </c>
      <c r="D4300" s="404">
        <v>44995</v>
      </c>
      <c r="E4300" t="s">
        <v>3705</v>
      </c>
      <c r="F4300">
        <v>2.48</v>
      </c>
      <c r="H4300" t="s">
        <v>1183</v>
      </c>
    </row>
    <row r="4301" spans="1:8" x14ac:dyDescent="0.25">
      <c r="A4301">
        <v>7457</v>
      </c>
      <c r="B4301" t="s">
        <v>71</v>
      </c>
      <c r="C4301">
        <v>240</v>
      </c>
      <c r="D4301" s="404">
        <v>45049</v>
      </c>
      <c r="E4301" t="s">
        <v>3705</v>
      </c>
      <c r="F4301">
        <v>2.48</v>
      </c>
      <c r="H4301" t="s">
        <v>1183</v>
      </c>
    </row>
    <row r="4302" spans="1:8" x14ac:dyDescent="0.25">
      <c r="A4302">
        <v>7457</v>
      </c>
      <c r="B4302" t="s">
        <v>71</v>
      </c>
      <c r="C4302">
        <v>240</v>
      </c>
      <c r="D4302" s="404">
        <v>45056</v>
      </c>
      <c r="E4302" t="s">
        <v>3705</v>
      </c>
      <c r="F4302">
        <v>2.48</v>
      </c>
      <c r="H4302" t="s">
        <v>1183</v>
      </c>
    </row>
    <row r="4303" spans="1:8" x14ac:dyDescent="0.25">
      <c r="A4303">
        <v>7457</v>
      </c>
      <c r="B4303" t="s">
        <v>71</v>
      </c>
      <c r="C4303">
        <v>240</v>
      </c>
      <c r="D4303" s="404">
        <v>45075</v>
      </c>
      <c r="E4303" t="s">
        <v>3705</v>
      </c>
      <c r="F4303">
        <v>2.48</v>
      </c>
      <c r="H4303" t="s">
        <v>1183</v>
      </c>
    </row>
    <row r="4304" spans="1:8" x14ac:dyDescent="0.25">
      <c r="A4304">
        <v>7457</v>
      </c>
      <c r="B4304" t="s">
        <v>71</v>
      </c>
      <c r="C4304">
        <v>240</v>
      </c>
      <c r="D4304" s="404">
        <v>45101</v>
      </c>
      <c r="E4304" t="s">
        <v>3705</v>
      </c>
      <c r="F4304">
        <v>2.48</v>
      </c>
      <c r="H4304" t="s">
        <v>1183</v>
      </c>
    </row>
    <row r="4305" spans="1:8" x14ac:dyDescent="0.25">
      <c r="A4305">
        <v>7457</v>
      </c>
      <c r="B4305" t="s">
        <v>71</v>
      </c>
      <c r="C4305">
        <v>240</v>
      </c>
      <c r="D4305" s="404">
        <v>45101</v>
      </c>
      <c r="E4305" t="s">
        <v>3705</v>
      </c>
      <c r="F4305">
        <v>2.48</v>
      </c>
      <c r="H4305" t="s">
        <v>1183</v>
      </c>
    </row>
    <row r="4306" spans="1:8" x14ac:dyDescent="0.25">
      <c r="A4306">
        <v>7457</v>
      </c>
      <c r="B4306" t="s">
        <v>71</v>
      </c>
      <c r="C4306">
        <v>240</v>
      </c>
      <c r="D4306" s="404">
        <v>45127</v>
      </c>
      <c r="E4306" t="s">
        <v>3705</v>
      </c>
      <c r="F4306">
        <v>2.48</v>
      </c>
      <c r="H4306" t="s">
        <v>1183</v>
      </c>
    </row>
    <row r="4307" spans="1:8" x14ac:dyDescent="0.25">
      <c r="A4307">
        <v>7457</v>
      </c>
      <c r="B4307" t="s">
        <v>71</v>
      </c>
      <c r="C4307">
        <v>240</v>
      </c>
      <c r="D4307" s="404">
        <v>44986</v>
      </c>
      <c r="E4307" t="s">
        <v>3706</v>
      </c>
      <c r="F4307">
        <v>3.1</v>
      </c>
      <c r="H4307" t="s">
        <v>1183</v>
      </c>
    </row>
    <row r="4308" spans="1:8" x14ac:dyDescent="0.25">
      <c r="A4308">
        <v>7457</v>
      </c>
      <c r="B4308" t="s">
        <v>71</v>
      </c>
      <c r="C4308">
        <v>240</v>
      </c>
      <c r="D4308" s="404">
        <v>44998</v>
      </c>
      <c r="E4308" t="s">
        <v>3706</v>
      </c>
      <c r="F4308">
        <v>3.1</v>
      </c>
      <c r="H4308" t="s">
        <v>1183</v>
      </c>
    </row>
    <row r="4309" spans="1:8" x14ac:dyDescent="0.25">
      <c r="A4309">
        <v>7457</v>
      </c>
      <c r="B4309" t="s">
        <v>71</v>
      </c>
      <c r="C4309">
        <v>240</v>
      </c>
      <c r="D4309" s="404">
        <v>45001</v>
      </c>
      <c r="E4309" t="s">
        <v>3706</v>
      </c>
      <c r="F4309">
        <v>3.1</v>
      </c>
      <c r="H4309" t="s">
        <v>1183</v>
      </c>
    </row>
    <row r="4310" spans="1:8" x14ac:dyDescent="0.25">
      <c r="A4310">
        <v>7457</v>
      </c>
      <c r="B4310" t="s">
        <v>71</v>
      </c>
      <c r="C4310">
        <v>240</v>
      </c>
      <c r="D4310" s="404">
        <v>45017</v>
      </c>
      <c r="E4310" t="s">
        <v>3706</v>
      </c>
      <c r="F4310">
        <v>3.1</v>
      </c>
      <c r="H4310" t="s">
        <v>1183</v>
      </c>
    </row>
    <row r="4311" spans="1:8" x14ac:dyDescent="0.25">
      <c r="A4311">
        <v>7457</v>
      </c>
      <c r="B4311" t="s">
        <v>71</v>
      </c>
      <c r="C4311">
        <v>240</v>
      </c>
      <c r="D4311" s="404">
        <v>45065</v>
      </c>
      <c r="E4311" t="s">
        <v>3706</v>
      </c>
      <c r="F4311">
        <v>3.1</v>
      </c>
      <c r="H4311" t="s">
        <v>1183</v>
      </c>
    </row>
    <row r="4312" spans="1:8" x14ac:dyDescent="0.25">
      <c r="A4312">
        <v>7457</v>
      </c>
      <c r="B4312" t="s">
        <v>71</v>
      </c>
      <c r="C4312">
        <v>240</v>
      </c>
      <c r="D4312" s="404">
        <v>45086</v>
      </c>
      <c r="E4312" t="s">
        <v>3706</v>
      </c>
      <c r="F4312">
        <v>3.1</v>
      </c>
      <c r="H4312" t="s">
        <v>1183</v>
      </c>
    </row>
    <row r="4313" spans="1:8" x14ac:dyDescent="0.25">
      <c r="A4313">
        <v>7457</v>
      </c>
      <c r="B4313" t="s">
        <v>71</v>
      </c>
      <c r="C4313">
        <v>240</v>
      </c>
      <c r="D4313" s="404">
        <v>45098</v>
      </c>
      <c r="E4313" t="s">
        <v>3706</v>
      </c>
      <c r="F4313">
        <v>3.1</v>
      </c>
      <c r="H4313" t="s">
        <v>1183</v>
      </c>
    </row>
    <row r="4314" spans="1:8" x14ac:dyDescent="0.25">
      <c r="A4314">
        <v>7457</v>
      </c>
      <c r="B4314" t="s">
        <v>71</v>
      </c>
      <c r="C4314">
        <v>240</v>
      </c>
      <c r="D4314" s="404">
        <v>45162</v>
      </c>
      <c r="E4314" t="s">
        <v>3706</v>
      </c>
      <c r="F4314">
        <v>3.1</v>
      </c>
      <c r="H4314" t="s">
        <v>1183</v>
      </c>
    </row>
    <row r="4315" spans="1:8" x14ac:dyDescent="0.25">
      <c r="A4315">
        <v>7457</v>
      </c>
      <c r="B4315" t="s">
        <v>71</v>
      </c>
      <c r="C4315">
        <v>240</v>
      </c>
      <c r="D4315" s="404">
        <v>45163</v>
      </c>
      <c r="E4315" t="s">
        <v>3706</v>
      </c>
      <c r="F4315">
        <v>3.1</v>
      </c>
      <c r="H4315" t="s">
        <v>1183</v>
      </c>
    </row>
    <row r="4316" spans="1:8" x14ac:dyDescent="0.25">
      <c r="A4316">
        <v>7457</v>
      </c>
      <c r="B4316" t="s">
        <v>71</v>
      </c>
      <c r="C4316">
        <v>240</v>
      </c>
      <c r="D4316" s="404">
        <v>45008</v>
      </c>
      <c r="E4316" t="s">
        <v>3707</v>
      </c>
      <c r="F4316">
        <v>3.72</v>
      </c>
      <c r="H4316" t="s">
        <v>1183</v>
      </c>
    </row>
    <row r="4317" spans="1:8" x14ac:dyDescent="0.25">
      <c r="A4317">
        <v>7457</v>
      </c>
      <c r="B4317" t="s">
        <v>71</v>
      </c>
      <c r="C4317">
        <v>240</v>
      </c>
      <c r="D4317" s="404">
        <v>45009</v>
      </c>
      <c r="E4317" t="s">
        <v>3707</v>
      </c>
      <c r="F4317">
        <v>3.72</v>
      </c>
      <c r="H4317" t="s">
        <v>1183</v>
      </c>
    </row>
    <row r="4318" spans="1:8" x14ac:dyDescent="0.25">
      <c r="A4318">
        <v>7457</v>
      </c>
      <c r="B4318" t="s">
        <v>71</v>
      </c>
      <c r="C4318">
        <v>240</v>
      </c>
      <c r="D4318" s="404">
        <v>45012</v>
      </c>
      <c r="E4318" t="s">
        <v>3707</v>
      </c>
      <c r="F4318">
        <v>3.72</v>
      </c>
      <c r="H4318" t="s">
        <v>1183</v>
      </c>
    </row>
    <row r="4319" spans="1:8" x14ac:dyDescent="0.25">
      <c r="A4319">
        <v>7457</v>
      </c>
      <c r="B4319" t="s">
        <v>71</v>
      </c>
      <c r="C4319">
        <v>240</v>
      </c>
      <c r="D4319" s="404">
        <v>45015</v>
      </c>
      <c r="E4319" t="s">
        <v>3707</v>
      </c>
      <c r="F4319">
        <v>3.72</v>
      </c>
      <c r="H4319" t="s">
        <v>1183</v>
      </c>
    </row>
    <row r="4320" spans="1:8" x14ac:dyDescent="0.25">
      <c r="A4320">
        <v>7457</v>
      </c>
      <c r="B4320" t="s">
        <v>71</v>
      </c>
      <c r="C4320">
        <v>240</v>
      </c>
      <c r="D4320" s="404">
        <v>45019</v>
      </c>
      <c r="E4320" t="s">
        <v>3707</v>
      </c>
      <c r="F4320">
        <v>3.72</v>
      </c>
      <c r="H4320" t="s">
        <v>1183</v>
      </c>
    </row>
    <row r="4321" spans="1:8" x14ac:dyDescent="0.25">
      <c r="A4321">
        <v>7457</v>
      </c>
      <c r="B4321" t="s">
        <v>71</v>
      </c>
      <c r="C4321">
        <v>240</v>
      </c>
      <c r="D4321" s="404">
        <v>45058</v>
      </c>
      <c r="E4321" t="s">
        <v>3707</v>
      </c>
      <c r="F4321">
        <v>3.72</v>
      </c>
      <c r="H4321" t="s">
        <v>1183</v>
      </c>
    </row>
    <row r="4322" spans="1:8" x14ac:dyDescent="0.25">
      <c r="A4322">
        <v>7457</v>
      </c>
      <c r="B4322" t="s">
        <v>71</v>
      </c>
      <c r="C4322">
        <v>240</v>
      </c>
      <c r="D4322" s="404">
        <v>45063</v>
      </c>
      <c r="E4322" t="s">
        <v>3707</v>
      </c>
      <c r="F4322">
        <v>3.72</v>
      </c>
      <c r="H4322" t="s">
        <v>1183</v>
      </c>
    </row>
    <row r="4323" spans="1:8" x14ac:dyDescent="0.25">
      <c r="A4323">
        <v>7457</v>
      </c>
      <c r="B4323" t="s">
        <v>71</v>
      </c>
      <c r="C4323">
        <v>240</v>
      </c>
      <c r="D4323" s="404">
        <v>45072</v>
      </c>
      <c r="E4323" t="s">
        <v>3707</v>
      </c>
      <c r="F4323">
        <v>3.72</v>
      </c>
      <c r="H4323" t="s">
        <v>1183</v>
      </c>
    </row>
    <row r="4324" spans="1:8" x14ac:dyDescent="0.25">
      <c r="A4324">
        <v>7457</v>
      </c>
      <c r="B4324" t="s">
        <v>71</v>
      </c>
      <c r="C4324">
        <v>240</v>
      </c>
      <c r="D4324" s="404">
        <v>45085</v>
      </c>
      <c r="E4324" t="s">
        <v>3707</v>
      </c>
      <c r="F4324">
        <v>3.72</v>
      </c>
      <c r="H4324" t="s">
        <v>1183</v>
      </c>
    </row>
    <row r="4325" spans="1:8" x14ac:dyDescent="0.25">
      <c r="A4325">
        <v>7457</v>
      </c>
      <c r="B4325" t="s">
        <v>71</v>
      </c>
      <c r="C4325">
        <v>240</v>
      </c>
      <c r="D4325" s="404">
        <v>45103</v>
      </c>
      <c r="E4325" t="s">
        <v>3707</v>
      </c>
      <c r="F4325">
        <v>3.72</v>
      </c>
      <c r="H4325" t="s">
        <v>1183</v>
      </c>
    </row>
    <row r="4326" spans="1:8" x14ac:dyDescent="0.25">
      <c r="A4326">
        <v>7457</v>
      </c>
      <c r="B4326" t="s">
        <v>71</v>
      </c>
      <c r="C4326">
        <v>240</v>
      </c>
      <c r="D4326" s="404">
        <v>45107</v>
      </c>
      <c r="E4326" t="s">
        <v>3707</v>
      </c>
      <c r="F4326">
        <v>3.72</v>
      </c>
      <c r="H4326" t="s">
        <v>1183</v>
      </c>
    </row>
    <row r="4327" spans="1:8" x14ac:dyDescent="0.25">
      <c r="A4327">
        <v>7457</v>
      </c>
      <c r="B4327" t="s">
        <v>71</v>
      </c>
      <c r="C4327">
        <v>240</v>
      </c>
      <c r="D4327" s="404">
        <v>45119</v>
      </c>
      <c r="E4327" t="s">
        <v>3707</v>
      </c>
      <c r="F4327">
        <v>3.72</v>
      </c>
      <c r="H4327" t="s">
        <v>1183</v>
      </c>
    </row>
    <row r="4328" spans="1:8" x14ac:dyDescent="0.25">
      <c r="A4328">
        <v>7457</v>
      </c>
      <c r="B4328" t="s">
        <v>71</v>
      </c>
      <c r="C4328">
        <v>240</v>
      </c>
      <c r="D4328" s="404">
        <v>45162</v>
      </c>
      <c r="E4328" t="s">
        <v>3707</v>
      </c>
      <c r="F4328">
        <v>3.72</v>
      </c>
      <c r="H4328" t="s">
        <v>1183</v>
      </c>
    </row>
    <row r="4329" spans="1:8" x14ac:dyDescent="0.25">
      <c r="A4329">
        <v>7457</v>
      </c>
      <c r="B4329" t="s">
        <v>71</v>
      </c>
      <c r="C4329">
        <v>240</v>
      </c>
      <c r="D4329" s="404">
        <v>45168</v>
      </c>
      <c r="E4329" t="s">
        <v>3707</v>
      </c>
      <c r="F4329">
        <v>3.72</v>
      </c>
      <c r="H4329" t="s">
        <v>1183</v>
      </c>
    </row>
    <row r="4330" spans="1:8" x14ac:dyDescent="0.25">
      <c r="A4330">
        <v>7457</v>
      </c>
      <c r="B4330" t="s">
        <v>71</v>
      </c>
      <c r="C4330">
        <v>240</v>
      </c>
      <c r="D4330" s="404">
        <v>44986</v>
      </c>
      <c r="E4330" t="s">
        <v>3708</v>
      </c>
      <c r="F4330">
        <v>4.03</v>
      </c>
      <c r="H4330" t="s">
        <v>1183</v>
      </c>
    </row>
    <row r="4331" spans="1:8" x14ac:dyDescent="0.25">
      <c r="A4331">
        <v>7457</v>
      </c>
      <c r="B4331" t="s">
        <v>71</v>
      </c>
      <c r="C4331">
        <v>240</v>
      </c>
      <c r="D4331" s="404">
        <v>45016</v>
      </c>
      <c r="E4331" t="s">
        <v>3708</v>
      </c>
      <c r="F4331">
        <v>4.03</v>
      </c>
      <c r="H4331" t="s">
        <v>1183</v>
      </c>
    </row>
    <row r="4332" spans="1:8" x14ac:dyDescent="0.25">
      <c r="A4332">
        <v>7457</v>
      </c>
      <c r="B4332" t="s">
        <v>71</v>
      </c>
      <c r="C4332">
        <v>240</v>
      </c>
      <c r="D4332" s="404">
        <v>45021</v>
      </c>
      <c r="E4332" t="s">
        <v>3708</v>
      </c>
      <c r="F4332">
        <v>4.03</v>
      </c>
      <c r="H4332" t="s">
        <v>1183</v>
      </c>
    </row>
    <row r="4333" spans="1:8" x14ac:dyDescent="0.25">
      <c r="A4333">
        <v>7457</v>
      </c>
      <c r="B4333" t="s">
        <v>71</v>
      </c>
      <c r="C4333">
        <v>240</v>
      </c>
      <c r="D4333" s="404">
        <v>45085</v>
      </c>
      <c r="E4333" t="s">
        <v>3708</v>
      </c>
      <c r="F4333">
        <v>4.03</v>
      </c>
      <c r="H4333" t="s">
        <v>1183</v>
      </c>
    </row>
    <row r="4334" spans="1:8" x14ac:dyDescent="0.25">
      <c r="A4334">
        <v>7457</v>
      </c>
      <c r="B4334" t="s">
        <v>71</v>
      </c>
      <c r="C4334">
        <v>240</v>
      </c>
      <c r="D4334" s="404">
        <v>45093</v>
      </c>
      <c r="E4334" t="s">
        <v>3708</v>
      </c>
      <c r="F4334">
        <v>4.03</v>
      </c>
      <c r="H4334" t="s">
        <v>1183</v>
      </c>
    </row>
    <row r="4335" spans="1:8" x14ac:dyDescent="0.25">
      <c r="A4335">
        <v>7457</v>
      </c>
      <c r="B4335" t="s">
        <v>71</v>
      </c>
      <c r="C4335">
        <v>240</v>
      </c>
      <c r="D4335" s="404">
        <v>45093</v>
      </c>
      <c r="E4335" t="s">
        <v>3708</v>
      </c>
      <c r="F4335">
        <v>4.03</v>
      </c>
      <c r="H4335" t="s">
        <v>1183</v>
      </c>
    </row>
    <row r="4336" spans="1:8" x14ac:dyDescent="0.25">
      <c r="A4336">
        <v>7457</v>
      </c>
      <c r="B4336" t="s">
        <v>71</v>
      </c>
      <c r="C4336">
        <v>240</v>
      </c>
      <c r="D4336" s="404">
        <v>45110</v>
      </c>
      <c r="E4336" t="s">
        <v>3708</v>
      </c>
      <c r="F4336">
        <v>4.03</v>
      </c>
      <c r="H4336" t="s">
        <v>1183</v>
      </c>
    </row>
    <row r="4337" spans="1:8" x14ac:dyDescent="0.25">
      <c r="A4337">
        <v>7457</v>
      </c>
      <c r="B4337" t="s">
        <v>71</v>
      </c>
      <c r="C4337">
        <v>240</v>
      </c>
      <c r="D4337" s="404">
        <v>45113</v>
      </c>
      <c r="E4337" t="s">
        <v>3708</v>
      </c>
      <c r="F4337">
        <v>4.03</v>
      </c>
      <c r="H4337" t="s">
        <v>1183</v>
      </c>
    </row>
    <row r="4338" spans="1:8" x14ac:dyDescent="0.25">
      <c r="A4338">
        <v>7457</v>
      </c>
      <c r="B4338" t="s">
        <v>71</v>
      </c>
      <c r="C4338">
        <v>240</v>
      </c>
      <c r="D4338" s="404">
        <v>45138</v>
      </c>
      <c r="E4338" t="s">
        <v>3708</v>
      </c>
      <c r="F4338">
        <v>4.03</v>
      </c>
      <c r="H4338" t="s">
        <v>1183</v>
      </c>
    </row>
    <row r="4339" spans="1:8" x14ac:dyDescent="0.25">
      <c r="A4339">
        <v>7457</v>
      </c>
      <c r="B4339" t="s">
        <v>71</v>
      </c>
      <c r="C4339">
        <v>240</v>
      </c>
      <c r="D4339" s="404">
        <v>45171</v>
      </c>
      <c r="E4339" t="s">
        <v>3708</v>
      </c>
      <c r="F4339">
        <v>4.03</v>
      </c>
      <c r="H4339" t="s">
        <v>1183</v>
      </c>
    </row>
    <row r="4340" spans="1:8" x14ac:dyDescent="0.25">
      <c r="A4340">
        <v>7457</v>
      </c>
      <c r="B4340" t="s">
        <v>71</v>
      </c>
      <c r="C4340">
        <v>240</v>
      </c>
      <c r="D4340" s="404">
        <v>44989</v>
      </c>
      <c r="E4340" t="s">
        <v>3709</v>
      </c>
      <c r="F4340">
        <v>4.6500000000000004</v>
      </c>
      <c r="H4340" t="s">
        <v>1183</v>
      </c>
    </row>
    <row r="4341" spans="1:8" x14ac:dyDescent="0.25">
      <c r="A4341">
        <v>7457</v>
      </c>
      <c r="B4341" t="s">
        <v>71</v>
      </c>
      <c r="C4341">
        <v>240</v>
      </c>
      <c r="D4341" s="404">
        <v>44994</v>
      </c>
      <c r="E4341" t="s">
        <v>3709</v>
      </c>
      <c r="F4341">
        <v>4.6500000000000004</v>
      </c>
      <c r="H4341" t="s">
        <v>1183</v>
      </c>
    </row>
    <row r="4342" spans="1:8" x14ac:dyDescent="0.25">
      <c r="A4342">
        <v>7457</v>
      </c>
      <c r="B4342" t="s">
        <v>71</v>
      </c>
      <c r="C4342">
        <v>240</v>
      </c>
      <c r="D4342" s="404">
        <v>45001</v>
      </c>
      <c r="E4342" t="s">
        <v>3709</v>
      </c>
      <c r="F4342">
        <v>4.6500000000000004</v>
      </c>
      <c r="H4342" t="s">
        <v>1183</v>
      </c>
    </row>
    <row r="4343" spans="1:8" x14ac:dyDescent="0.25">
      <c r="A4343">
        <v>7457</v>
      </c>
      <c r="B4343" t="s">
        <v>71</v>
      </c>
      <c r="C4343">
        <v>240</v>
      </c>
      <c r="D4343" s="404">
        <v>45014</v>
      </c>
      <c r="E4343" t="s">
        <v>3709</v>
      </c>
      <c r="F4343">
        <v>4.6500000000000004</v>
      </c>
      <c r="H4343" t="s">
        <v>1183</v>
      </c>
    </row>
    <row r="4344" spans="1:8" x14ac:dyDescent="0.25">
      <c r="A4344">
        <v>7457</v>
      </c>
      <c r="B4344" t="s">
        <v>71</v>
      </c>
      <c r="C4344">
        <v>240</v>
      </c>
      <c r="D4344" s="404">
        <v>45021</v>
      </c>
      <c r="E4344" t="s">
        <v>3709</v>
      </c>
      <c r="F4344">
        <v>4.6500000000000004</v>
      </c>
      <c r="H4344" t="s">
        <v>1183</v>
      </c>
    </row>
    <row r="4345" spans="1:8" x14ac:dyDescent="0.25">
      <c r="A4345">
        <v>7457</v>
      </c>
      <c r="B4345" t="s">
        <v>71</v>
      </c>
      <c r="C4345">
        <v>240</v>
      </c>
      <c r="D4345" s="404">
        <v>45030</v>
      </c>
      <c r="E4345" t="s">
        <v>3709</v>
      </c>
      <c r="F4345">
        <v>4.6500000000000004</v>
      </c>
      <c r="H4345" t="s">
        <v>1183</v>
      </c>
    </row>
    <row r="4346" spans="1:8" x14ac:dyDescent="0.25">
      <c r="A4346">
        <v>7457</v>
      </c>
      <c r="B4346" t="s">
        <v>71</v>
      </c>
      <c r="C4346">
        <v>240</v>
      </c>
      <c r="D4346" s="404">
        <v>45054</v>
      </c>
      <c r="E4346" t="s">
        <v>3709</v>
      </c>
      <c r="F4346">
        <v>4.6500000000000004</v>
      </c>
      <c r="H4346" t="s">
        <v>1183</v>
      </c>
    </row>
    <row r="4347" spans="1:8" x14ac:dyDescent="0.25">
      <c r="A4347">
        <v>7457</v>
      </c>
      <c r="B4347" t="s">
        <v>71</v>
      </c>
      <c r="C4347">
        <v>240</v>
      </c>
      <c r="D4347" s="404">
        <v>45057</v>
      </c>
      <c r="E4347" t="s">
        <v>3709</v>
      </c>
      <c r="F4347">
        <v>4.6500000000000004</v>
      </c>
      <c r="H4347" t="s">
        <v>1183</v>
      </c>
    </row>
    <row r="4348" spans="1:8" x14ac:dyDescent="0.25">
      <c r="A4348">
        <v>7457</v>
      </c>
      <c r="B4348" t="s">
        <v>71</v>
      </c>
      <c r="C4348">
        <v>240</v>
      </c>
      <c r="D4348" s="404">
        <v>45065</v>
      </c>
      <c r="E4348" t="s">
        <v>3709</v>
      </c>
      <c r="F4348">
        <v>4.6500000000000004</v>
      </c>
      <c r="H4348" t="s">
        <v>1183</v>
      </c>
    </row>
    <row r="4349" spans="1:8" x14ac:dyDescent="0.25">
      <c r="A4349">
        <v>7457</v>
      </c>
      <c r="B4349" t="s">
        <v>71</v>
      </c>
      <c r="C4349">
        <v>240</v>
      </c>
      <c r="D4349" s="404">
        <v>45110</v>
      </c>
      <c r="E4349" t="s">
        <v>3709</v>
      </c>
      <c r="F4349">
        <v>4.6500000000000004</v>
      </c>
      <c r="H4349" t="s">
        <v>1183</v>
      </c>
    </row>
    <row r="4350" spans="1:8" x14ac:dyDescent="0.25">
      <c r="A4350">
        <v>7457</v>
      </c>
      <c r="B4350" t="s">
        <v>71</v>
      </c>
      <c r="C4350">
        <v>240</v>
      </c>
      <c r="D4350" s="404">
        <v>45168</v>
      </c>
      <c r="E4350" t="s">
        <v>3709</v>
      </c>
      <c r="F4350">
        <v>4.6500000000000004</v>
      </c>
      <c r="H4350" t="s">
        <v>1183</v>
      </c>
    </row>
    <row r="4351" spans="1:8" x14ac:dyDescent="0.25">
      <c r="A4351">
        <v>7457</v>
      </c>
      <c r="B4351" t="s">
        <v>71</v>
      </c>
      <c r="C4351">
        <v>240</v>
      </c>
      <c r="D4351" s="404">
        <v>45003</v>
      </c>
      <c r="E4351" t="s">
        <v>3710</v>
      </c>
      <c r="F4351">
        <v>5.27</v>
      </c>
      <c r="H4351" t="s">
        <v>1183</v>
      </c>
    </row>
    <row r="4352" spans="1:8" x14ac:dyDescent="0.25">
      <c r="A4352">
        <v>7457</v>
      </c>
      <c r="B4352" t="s">
        <v>71</v>
      </c>
      <c r="C4352">
        <v>240</v>
      </c>
      <c r="D4352" s="404">
        <v>45058</v>
      </c>
      <c r="E4352" t="s">
        <v>3710</v>
      </c>
      <c r="F4352">
        <v>5.27</v>
      </c>
      <c r="H4352" t="s">
        <v>1183</v>
      </c>
    </row>
    <row r="4353" spans="1:8" x14ac:dyDescent="0.25">
      <c r="A4353">
        <v>7457</v>
      </c>
      <c r="B4353" t="s">
        <v>71</v>
      </c>
      <c r="C4353">
        <v>240</v>
      </c>
      <c r="D4353" s="404">
        <v>45059</v>
      </c>
      <c r="E4353" t="s">
        <v>3710</v>
      </c>
      <c r="F4353">
        <v>5.27</v>
      </c>
      <c r="H4353" t="s">
        <v>1183</v>
      </c>
    </row>
    <row r="4354" spans="1:8" x14ac:dyDescent="0.25">
      <c r="A4354">
        <v>7457</v>
      </c>
      <c r="B4354" t="s">
        <v>71</v>
      </c>
      <c r="C4354">
        <v>240</v>
      </c>
      <c r="D4354" s="404">
        <v>45003</v>
      </c>
      <c r="E4354" t="s">
        <v>3711</v>
      </c>
      <c r="F4354">
        <v>5.58</v>
      </c>
      <c r="H4354" t="s">
        <v>1183</v>
      </c>
    </row>
    <row r="4355" spans="1:8" x14ac:dyDescent="0.25">
      <c r="A4355">
        <v>7457</v>
      </c>
      <c r="B4355" t="s">
        <v>71</v>
      </c>
      <c r="C4355">
        <v>240</v>
      </c>
      <c r="D4355" s="404">
        <v>45007</v>
      </c>
      <c r="E4355" t="s">
        <v>3711</v>
      </c>
      <c r="F4355">
        <v>5.58</v>
      </c>
      <c r="H4355" t="s">
        <v>1183</v>
      </c>
    </row>
    <row r="4356" spans="1:8" x14ac:dyDescent="0.25">
      <c r="A4356">
        <v>7457</v>
      </c>
      <c r="B4356" t="s">
        <v>71</v>
      </c>
      <c r="C4356">
        <v>240</v>
      </c>
      <c r="D4356" s="404">
        <v>45015</v>
      </c>
      <c r="E4356" t="s">
        <v>3711</v>
      </c>
      <c r="F4356">
        <v>5.58</v>
      </c>
      <c r="H4356" t="s">
        <v>1183</v>
      </c>
    </row>
    <row r="4357" spans="1:8" x14ac:dyDescent="0.25">
      <c r="A4357">
        <v>7457</v>
      </c>
      <c r="B4357" t="s">
        <v>71</v>
      </c>
      <c r="C4357">
        <v>240</v>
      </c>
      <c r="D4357" s="404">
        <v>45031</v>
      </c>
      <c r="E4357" t="s">
        <v>3711</v>
      </c>
      <c r="F4357">
        <v>5.58</v>
      </c>
      <c r="H4357" t="s">
        <v>1183</v>
      </c>
    </row>
    <row r="4358" spans="1:8" x14ac:dyDescent="0.25">
      <c r="A4358">
        <v>7457</v>
      </c>
      <c r="B4358" t="s">
        <v>71</v>
      </c>
      <c r="C4358">
        <v>240</v>
      </c>
      <c r="D4358" s="404">
        <v>45050</v>
      </c>
      <c r="E4358" t="s">
        <v>3711</v>
      </c>
      <c r="F4358">
        <v>5.58</v>
      </c>
      <c r="H4358" t="s">
        <v>1183</v>
      </c>
    </row>
    <row r="4359" spans="1:8" x14ac:dyDescent="0.25">
      <c r="A4359">
        <v>7457</v>
      </c>
      <c r="B4359" t="s">
        <v>71</v>
      </c>
      <c r="C4359">
        <v>240</v>
      </c>
      <c r="D4359" s="404">
        <v>45056</v>
      </c>
      <c r="E4359" t="s">
        <v>3711</v>
      </c>
      <c r="F4359">
        <v>5.58</v>
      </c>
      <c r="H4359" t="s">
        <v>1183</v>
      </c>
    </row>
    <row r="4360" spans="1:8" x14ac:dyDescent="0.25">
      <c r="A4360">
        <v>7457</v>
      </c>
      <c r="B4360" t="s">
        <v>71</v>
      </c>
      <c r="C4360">
        <v>240</v>
      </c>
      <c r="D4360" s="404">
        <v>45058</v>
      </c>
      <c r="E4360" t="s">
        <v>3711</v>
      </c>
      <c r="F4360">
        <v>5.58</v>
      </c>
      <c r="H4360" t="s">
        <v>1183</v>
      </c>
    </row>
    <row r="4361" spans="1:8" x14ac:dyDescent="0.25">
      <c r="A4361">
        <v>7457</v>
      </c>
      <c r="B4361" t="s">
        <v>71</v>
      </c>
      <c r="C4361">
        <v>240</v>
      </c>
      <c r="D4361" s="404">
        <v>45115</v>
      </c>
      <c r="E4361" t="s">
        <v>3711</v>
      </c>
      <c r="F4361">
        <v>5.58</v>
      </c>
      <c r="H4361" t="s">
        <v>1183</v>
      </c>
    </row>
    <row r="4362" spans="1:8" x14ac:dyDescent="0.25">
      <c r="A4362">
        <v>7457</v>
      </c>
      <c r="B4362" t="s">
        <v>71</v>
      </c>
      <c r="C4362">
        <v>240</v>
      </c>
      <c r="D4362" s="404">
        <v>44998</v>
      </c>
      <c r="E4362" t="s">
        <v>3712</v>
      </c>
      <c r="F4362">
        <v>6.2</v>
      </c>
      <c r="H4362" t="s">
        <v>1183</v>
      </c>
    </row>
    <row r="4363" spans="1:8" x14ac:dyDescent="0.25">
      <c r="A4363">
        <v>7457</v>
      </c>
      <c r="B4363" t="s">
        <v>71</v>
      </c>
      <c r="C4363">
        <v>240</v>
      </c>
      <c r="D4363" s="404">
        <v>45016</v>
      </c>
      <c r="E4363" t="s">
        <v>3712</v>
      </c>
      <c r="F4363">
        <v>6.2</v>
      </c>
      <c r="H4363" t="s">
        <v>1183</v>
      </c>
    </row>
    <row r="4364" spans="1:8" x14ac:dyDescent="0.25">
      <c r="A4364">
        <v>7457</v>
      </c>
      <c r="B4364" t="s">
        <v>71</v>
      </c>
      <c r="C4364">
        <v>240</v>
      </c>
      <c r="D4364" s="404">
        <v>45017</v>
      </c>
      <c r="E4364" t="s">
        <v>3712</v>
      </c>
      <c r="F4364">
        <v>6.2</v>
      </c>
      <c r="H4364" t="s">
        <v>1183</v>
      </c>
    </row>
    <row r="4365" spans="1:8" x14ac:dyDescent="0.25">
      <c r="A4365">
        <v>7457</v>
      </c>
      <c r="B4365" t="s">
        <v>71</v>
      </c>
      <c r="C4365">
        <v>240</v>
      </c>
      <c r="D4365" s="404">
        <v>45031</v>
      </c>
      <c r="E4365" t="s">
        <v>3712</v>
      </c>
      <c r="F4365">
        <v>6.2</v>
      </c>
      <c r="H4365" t="s">
        <v>1183</v>
      </c>
    </row>
    <row r="4366" spans="1:8" x14ac:dyDescent="0.25">
      <c r="A4366">
        <v>7457</v>
      </c>
      <c r="B4366" t="s">
        <v>71</v>
      </c>
      <c r="C4366">
        <v>240</v>
      </c>
      <c r="D4366" s="404">
        <v>45037</v>
      </c>
      <c r="E4366" t="s">
        <v>3712</v>
      </c>
      <c r="F4366">
        <v>6.2</v>
      </c>
      <c r="H4366" t="s">
        <v>1183</v>
      </c>
    </row>
    <row r="4367" spans="1:8" x14ac:dyDescent="0.25">
      <c r="A4367">
        <v>7457</v>
      </c>
      <c r="B4367" t="s">
        <v>71</v>
      </c>
      <c r="C4367">
        <v>240</v>
      </c>
      <c r="D4367" s="404">
        <v>45063</v>
      </c>
      <c r="E4367" t="s">
        <v>3712</v>
      </c>
      <c r="F4367">
        <v>6.2</v>
      </c>
      <c r="H4367" t="s">
        <v>1183</v>
      </c>
    </row>
    <row r="4368" spans="1:8" x14ac:dyDescent="0.25">
      <c r="A4368">
        <v>7457</v>
      </c>
      <c r="B4368" t="s">
        <v>71</v>
      </c>
      <c r="C4368">
        <v>240</v>
      </c>
      <c r="D4368" s="404">
        <v>45065</v>
      </c>
      <c r="E4368" t="s">
        <v>3712</v>
      </c>
      <c r="F4368">
        <v>6.2</v>
      </c>
      <c r="H4368" t="s">
        <v>1183</v>
      </c>
    </row>
    <row r="4369" spans="1:8" x14ac:dyDescent="0.25">
      <c r="A4369">
        <v>7457</v>
      </c>
      <c r="B4369" t="s">
        <v>71</v>
      </c>
      <c r="C4369">
        <v>240</v>
      </c>
      <c r="D4369" s="404">
        <v>45077</v>
      </c>
      <c r="E4369" t="s">
        <v>3712</v>
      </c>
      <c r="F4369">
        <v>6.2</v>
      </c>
      <c r="H4369" t="s">
        <v>1183</v>
      </c>
    </row>
    <row r="4370" spans="1:8" x14ac:dyDescent="0.25">
      <c r="A4370">
        <v>7457</v>
      </c>
      <c r="B4370" t="s">
        <v>71</v>
      </c>
      <c r="C4370">
        <v>240</v>
      </c>
      <c r="D4370" s="404">
        <v>45126</v>
      </c>
      <c r="E4370" t="s">
        <v>3712</v>
      </c>
      <c r="F4370">
        <v>6.2</v>
      </c>
      <c r="H4370" t="s">
        <v>1183</v>
      </c>
    </row>
    <row r="4371" spans="1:8" x14ac:dyDescent="0.25">
      <c r="A4371">
        <v>7457</v>
      </c>
      <c r="B4371" t="s">
        <v>71</v>
      </c>
      <c r="C4371">
        <v>240</v>
      </c>
      <c r="D4371" s="404">
        <v>45127</v>
      </c>
      <c r="E4371" t="s">
        <v>3712</v>
      </c>
      <c r="F4371">
        <v>6.2</v>
      </c>
      <c r="H4371" t="s">
        <v>1183</v>
      </c>
    </row>
    <row r="4372" spans="1:8" x14ac:dyDescent="0.25">
      <c r="A4372">
        <v>7457</v>
      </c>
      <c r="B4372" t="s">
        <v>71</v>
      </c>
      <c r="C4372">
        <v>240</v>
      </c>
      <c r="D4372" s="404">
        <v>45133</v>
      </c>
      <c r="E4372" t="s">
        <v>3712</v>
      </c>
      <c r="F4372">
        <v>6.2</v>
      </c>
      <c r="H4372" t="s">
        <v>1183</v>
      </c>
    </row>
    <row r="4373" spans="1:8" x14ac:dyDescent="0.25">
      <c r="A4373">
        <v>7457</v>
      </c>
      <c r="B4373" t="s">
        <v>71</v>
      </c>
      <c r="C4373">
        <v>240</v>
      </c>
      <c r="D4373" s="404">
        <v>45168</v>
      </c>
      <c r="E4373" t="s">
        <v>3712</v>
      </c>
      <c r="F4373">
        <v>6.2</v>
      </c>
      <c r="H4373" t="s">
        <v>1183</v>
      </c>
    </row>
    <row r="4374" spans="1:8" x14ac:dyDescent="0.25">
      <c r="A4374">
        <v>7457</v>
      </c>
      <c r="B4374" t="s">
        <v>71</v>
      </c>
      <c r="C4374">
        <v>240</v>
      </c>
      <c r="D4374" s="404">
        <v>45021</v>
      </c>
      <c r="E4374" t="s">
        <v>3713</v>
      </c>
      <c r="F4374">
        <v>6.82</v>
      </c>
      <c r="H4374" t="s">
        <v>1183</v>
      </c>
    </row>
    <row r="4375" spans="1:8" x14ac:dyDescent="0.25">
      <c r="A4375">
        <v>7457</v>
      </c>
      <c r="B4375" t="s">
        <v>71</v>
      </c>
      <c r="C4375">
        <v>240</v>
      </c>
      <c r="D4375" s="404">
        <v>45033</v>
      </c>
      <c r="E4375" t="s">
        <v>3713</v>
      </c>
      <c r="F4375">
        <v>6.82</v>
      </c>
      <c r="H4375" t="s">
        <v>1183</v>
      </c>
    </row>
    <row r="4376" spans="1:8" x14ac:dyDescent="0.25">
      <c r="A4376">
        <v>7457</v>
      </c>
      <c r="B4376" t="s">
        <v>71</v>
      </c>
      <c r="C4376">
        <v>240</v>
      </c>
      <c r="D4376" s="404">
        <v>45054</v>
      </c>
      <c r="E4376" t="s">
        <v>3713</v>
      </c>
      <c r="F4376">
        <v>6.82</v>
      </c>
      <c r="H4376" t="s">
        <v>1183</v>
      </c>
    </row>
    <row r="4377" spans="1:8" x14ac:dyDescent="0.25">
      <c r="A4377">
        <v>7457</v>
      </c>
      <c r="B4377" t="s">
        <v>71</v>
      </c>
      <c r="C4377">
        <v>240</v>
      </c>
      <c r="D4377" s="404">
        <v>45056</v>
      </c>
      <c r="E4377" t="s">
        <v>3713</v>
      </c>
      <c r="F4377">
        <v>6.82</v>
      </c>
      <c r="H4377" t="s">
        <v>1183</v>
      </c>
    </row>
    <row r="4378" spans="1:8" x14ac:dyDescent="0.25">
      <c r="A4378">
        <v>7457</v>
      </c>
      <c r="B4378" t="s">
        <v>71</v>
      </c>
      <c r="C4378">
        <v>240</v>
      </c>
      <c r="D4378" s="404">
        <v>45058</v>
      </c>
      <c r="E4378" t="s">
        <v>3713</v>
      </c>
      <c r="F4378">
        <v>6.82</v>
      </c>
      <c r="H4378" t="s">
        <v>1183</v>
      </c>
    </row>
    <row r="4379" spans="1:8" x14ac:dyDescent="0.25">
      <c r="A4379">
        <v>7457</v>
      </c>
      <c r="B4379" t="s">
        <v>71</v>
      </c>
      <c r="C4379">
        <v>240</v>
      </c>
      <c r="D4379" s="404">
        <v>45063</v>
      </c>
      <c r="E4379" t="s">
        <v>3713</v>
      </c>
      <c r="F4379">
        <v>6.82</v>
      </c>
      <c r="H4379" t="s">
        <v>1183</v>
      </c>
    </row>
    <row r="4380" spans="1:8" x14ac:dyDescent="0.25">
      <c r="A4380">
        <v>7457</v>
      </c>
      <c r="B4380" t="s">
        <v>71</v>
      </c>
      <c r="C4380">
        <v>240</v>
      </c>
      <c r="D4380" s="404">
        <v>45129</v>
      </c>
      <c r="E4380" t="s">
        <v>3713</v>
      </c>
      <c r="F4380">
        <v>6.82</v>
      </c>
      <c r="H4380" t="s">
        <v>1183</v>
      </c>
    </row>
    <row r="4381" spans="1:8" x14ac:dyDescent="0.25">
      <c r="A4381">
        <v>7457</v>
      </c>
      <c r="B4381" t="s">
        <v>71</v>
      </c>
      <c r="C4381">
        <v>240</v>
      </c>
      <c r="D4381" s="404">
        <v>44989</v>
      </c>
      <c r="E4381" t="s">
        <v>3714</v>
      </c>
      <c r="F4381">
        <v>7.13</v>
      </c>
      <c r="H4381" t="s">
        <v>1183</v>
      </c>
    </row>
    <row r="4382" spans="1:8" x14ac:dyDescent="0.25">
      <c r="A4382">
        <v>7457</v>
      </c>
      <c r="B4382" t="s">
        <v>71</v>
      </c>
      <c r="C4382">
        <v>240</v>
      </c>
      <c r="D4382" s="404">
        <v>45007</v>
      </c>
      <c r="E4382" t="s">
        <v>3714</v>
      </c>
      <c r="F4382">
        <v>7.13</v>
      </c>
      <c r="H4382" t="s">
        <v>1183</v>
      </c>
    </row>
    <row r="4383" spans="1:8" x14ac:dyDescent="0.25">
      <c r="A4383">
        <v>7457</v>
      </c>
      <c r="B4383" t="s">
        <v>71</v>
      </c>
      <c r="C4383">
        <v>240</v>
      </c>
      <c r="D4383" s="404">
        <v>45019</v>
      </c>
      <c r="E4383" t="s">
        <v>3714</v>
      </c>
      <c r="F4383">
        <v>7.13</v>
      </c>
      <c r="H4383" t="s">
        <v>1183</v>
      </c>
    </row>
    <row r="4384" spans="1:8" x14ac:dyDescent="0.25">
      <c r="A4384">
        <v>7457</v>
      </c>
      <c r="B4384" t="s">
        <v>71</v>
      </c>
      <c r="C4384">
        <v>240</v>
      </c>
      <c r="D4384" s="404">
        <v>45063</v>
      </c>
      <c r="E4384" t="s">
        <v>3714</v>
      </c>
      <c r="F4384">
        <v>7.13</v>
      </c>
      <c r="H4384" t="s">
        <v>1183</v>
      </c>
    </row>
    <row r="4385" spans="1:8" x14ac:dyDescent="0.25">
      <c r="A4385">
        <v>7457</v>
      </c>
      <c r="B4385" t="s">
        <v>71</v>
      </c>
      <c r="C4385">
        <v>240</v>
      </c>
      <c r="D4385" s="404">
        <v>45087</v>
      </c>
      <c r="E4385" t="s">
        <v>3714</v>
      </c>
      <c r="F4385">
        <v>7.13</v>
      </c>
      <c r="H4385" t="s">
        <v>1183</v>
      </c>
    </row>
    <row r="4386" spans="1:8" x14ac:dyDescent="0.25">
      <c r="A4386">
        <v>7457</v>
      </c>
      <c r="B4386" t="s">
        <v>71</v>
      </c>
      <c r="C4386">
        <v>240</v>
      </c>
      <c r="D4386" s="404">
        <v>45096</v>
      </c>
      <c r="E4386" t="s">
        <v>3714</v>
      </c>
      <c r="F4386">
        <v>7.13</v>
      </c>
      <c r="H4386" t="s">
        <v>1183</v>
      </c>
    </row>
    <row r="4387" spans="1:8" x14ac:dyDescent="0.25">
      <c r="A4387">
        <v>7457</v>
      </c>
      <c r="B4387" t="s">
        <v>71</v>
      </c>
      <c r="C4387">
        <v>240</v>
      </c>
      <c r="D4387" s="404">
        <v>45114</v>
      </c>
      <c r="E4387" t="s">
        <v>3714</v>
      </c>
      <c r="F4387">
        <v>7.13</v>
      </c>
      <c r="H4387" t="s">
        <v>1183</v>
      </c>
    </row>
    <row r="4388" spans="1:8" x14ac:dyDescent="0.25">
      <c r="A4388">
        <v>7457</v>
      </c>
      <c r="B4388" t="s">
        <v>71</v>
      </c>
      <c r="C4388">
        <v>240</v>
      </c>
      <c r="D4388" s="404">
        <v>45001</v>
      </c>
      <c r="E4388" t="s">
        <v>3715</v>
      </c>
      <c r="F4388">
        <v>7.75</v>
      </c>
      <c r="H4388" t="s">
        <v>1183</v>
      </c>
    </row>
    <row r="4389" spans="1:8" x14ac:dyDescent="0.25">
      <c r="A4389">
        <v>7457</v>
      </c>
      <c r="B4389" t="s">
        <v>71</v>
      </c>
      <c r="C4389">
        <v>240</v>
      </c>
      <c r="D4389" s="404">
        <v>45045</v>
      </c>
      <c r="E4389" t="s">
        <v>3715</v>
      </c>
      <c r="F4389">
        <v>7.75</v>
      </c>
      <c r="H4389" t="s">
        <v>1183</v>
      </c>
    </row>
    <row r="4390" spans="1:8" x14ac:dyDescent="0.25">
      <c r="A4390">
        <v>7457</v>
      </c>
      <c r="B4390" t="s">
        <v>71</v>
      </c>
      <c r="C4390">
        <v>240</v>
      </c>
      <c r="D4390" s="404">
        <v>45054</v>
      </c>
      <c r="E4390" t="s">
        <v>3715</v>
      </c>
      <c r="F4390">
        <v>7.75</v>
      </c>
      <c r="H4390" t="s">
        <v>1183</v>
      </c>
    </row>
    <row r="4391" spans="1:8" x14ac:dyDescent="0.25">
      <c r="A4391">
        <v>7457</v>
      </c>
      <c r="B4391" t="s">
        <v>71</v>
      </c>
      <c r="C4391">
        <v>240</v>
      </c>
      <c r="D4391" s="404">
        <v>45078</v>
      </c>
      <c r="E4391" t="s">
        <v>3715</v>
      </c>
      <c r="F4391">
        <v>7.75</v>
      </c>
      <c r="H4391" t="s">
        <v>1183</v>
      </c>
    </row>
    <row r="4392" spans="1:8" x14ac:dyDescent="0.25">
      <c r="A4392">
        <v>7457</v>
      </c>
      <c r="B4392" t="s">
        <v>71</v>
      </c>
      <c r="C4392">
        <v>240</v>
      </c>
      <c r="D4392" s="404">
        <v>44987</v>
      </c>
      <c r="E4392" t="s">
        <v>3716</v>
      </c>
      <c r="F4392">
        <v>8.3699999999999992</v>
      </c>
      <c r="H4392" t="s">
        <v>1183</v>
      </c>
    </row>
    <row r="4393" spans="1:8" x14ac:dyDescent="0.25">
      <c r="A4393">
        <v>7457</v>
      </c>
      <c r="B4393" t="s">
        <v>71</v>
      </c>
      <c r="C4393">
        <v>240</v>
      </c>
      <c r="D4393" s="404">
        <v>45009</v>
      </c>
      <c r="E4393" t="s">
        <v>3716</v>
      </c>
      <c r="F4393">
        <v>8.3699999999999992</v>
      </c>
      <c r="H4393" t="s">
        <v>1183</v>
      </c>
    </row>
    <row r="4394" spans="1:8" x14ac:dyDescent="0.25">
      <c r="A4394">
        <v>7457</v>
      </c>
      <c r="B4394" t="s">
        <v>71</v>
      </c>
      <c r="C4394">
        <v>240</v>
      </c>
      <c r="D4394" s="404">
        <v>45021</v>
      </c>
      <c r="E4394" t="s">
        <v>3716</v>
      </c>
      <c r="F4394">
        <v>8.3699999999999992</v>
      </c>
      <c r="H4394" t="s">
        <v>1183</v>
      </c>
    </row>
    <row r="4395" spans="1:8" x14ac:dyDescent="0.25">
      <c r="A4395">
        <v>7457</v>
      </c>
      <c r="B4395" t="s">
        <v>71</v>
      </c>
      <c r="C4395">
        <v>240</v>
      </c>
      <c r="D4395" s="404">
        <v>45042</v>
      </c>
      <c r="E4395" t="s">
        <v>3716</v>
      </c>
      <c r="F4395">
        <v>8.3699999999999992</v>
      </c>
      <c r="H4395" t="s">
        <v>1183</v>
      </c>
    </row>
    <row r="4396" spans="1:8" x14ac:dyDescent="0.25">
      <c r="A4396">
        <v>7457</v>
      </c>
      <c r="B4396" t="s">
        <v>71</v>
      </c>
      <c r="C4396">
        <v>240</v>
      </c>
      <c r="D4396" s="404">
        <v>45051</v>
      </c>
      <c r="E4396" t="s">
        <v>3716</v>
      </c>
      <c r="F4396">
        <v>8.3699999999999992</v>
      </c>
      <c r="H4396" t="s">
        <v>1183</v>
      </c>
    </row>
    <row r="4397" spans="1:8" x14ac:dyDescent="0.25">
      <c r="A4397">
        <v>7457</v>
      </c>
      <c r="B4397" t="s">
        <v>71</v>
      </c>
      <c r="C4397">
        <v>240</v>
      </c>
      <c r="D4397" s="404">
        <v>45145</v>
      </c>
      <c r="E4397" t="s">
        <v>3716</v>
      </c>
      <c r="F4397">
        <v>8.3699999999999992</v>
      </c>
      <c r="H4397" t="s">
        <v>1183</v>
      </c>
    </row>
    <row r="4398" spans="1:8" x14ac:dyDescent="0.25">
      <c r="A4398">
        <v>7457</v>
      </c>
      <c r="B4398" t="s">
        <v>71</v>
      </c>
      <c r="C4398">
        <v>240</v>
      </c>
      <c r="D4398" s="404">
        <v>45057</v>
      </c>
      <c r="E4398" t="s">
        <v>3717</v>
      </c>
      <c r="F4398">
        <v>8.68</v>
      </c>
      <c r="H4398" t="s">
        <v>1183</v>
      </c>
    </row>
    <row r="4399" spans="1:8" x14ac:dyDescent="0.25">
      <c r="A4399">
        <v>7457</v>
      </c>
      <c r="B4399" t="s">
        <v>71</v>
      </c>
      <c r="C4399">
        <v>240</v>
      </c>
      <c r="D4399" s="404">
        <v>45120</v>
      </c>
      <c r="E4399" t="s">
        <v>3717</v>
      </c>
      <c r="F4399">
        <v>8.68</v>
      </c>
      <c r="H4399" t="s">
        <v>1183</v>
      </c>
    </row>
    <row r="4400" spans="1:8" x14ac:dyDescent="0.25">
      <c r="A4400">
        <v>7457</v>
      </c>
      <c r="B4400" t="s">
        <v>71</v>
      </c>
      <c r="C4400">
        <v>240</v>
      </c>
      <c r="D4400" s="404">
        <v>45127</v>
      </c>
      <c r="E4400" t="s">
        <v>3717</v>
      </c>
      <c r="F4400">
        <v>8.68</v>
      </c>
      <c r="H4400" t="s">
        <v>1183</v>
      </c>
    </row>
    <row r="4401" spans="1:8" x14ac:dyDescent="0.25">
      <c r="A4401">
        <v>7457</v>
      </c>
      <c r="B4401" t="s">
        <v>71</v>
      </c>
      <c r="C4401">
        <v>240</v>
      </c>
      <c r="D4401" s="404">
        <v>45171</v>
      </c>
      <c r="E4401" t="s">
        <v>3717</v>
      </c>
      <c r="F4401">
        <v>8.68</v>
      </c>
      <c r="H4401" t="s">
        <v>1183</v>
      </c>
    </row>
    <row r="4402" spans="1:8" x14ac:dyDescent="0.25">
      <c r="A4402">
        <v>7457</v>
      </c>
      <c r="B4402" t="s">
        <v>71</v>
      </c>
      <c r="C4402">
        <v>240</v>
      </c>
      <c r="D4402" s="404">
        <v>44991</v>
      </c>
      <c r="E4402" t="s">
        <v>3718</v>
      </c>
      <c r="F4402">
        <v>9.3000000000000007</v>
      </c>
      <c r="H4402" t="s">
        <v>1183</v>
      </c>
    </row>
    <row r="4403" spans="1:8" x14ac:dyDescent="0.25">
      <c r="A4403">
        <v>7457</v>
      </c>
      <c r="B4403" t="s">
        <v>71</v>
      </c>
      <c r="C4403">
        <v>240</v>
      </c>
      <c r="D4403" s="404">
        <v>45047</v>
      </c>
      <c r="E4403" t="s">
        <v>3718</v>
      </c>
      <c r="F4403">
        <v>9.3000000000000007</v>
      </c>
      <c r="H4403" t="s">
        <v>1183</v>
      </c>
    </row>
    <row r="4404" spans="1:8" x14ac:dyDescent="0.25">
      <c r="A4404">
        <v>7457</v>
      </c>
      <c r="B4404" t="s">
        <v>71</v>
      </c>
      <c r="C4404">
        <v>240</v>
      </c>
      <c r="D4404" s="404">
        <v>45054</v>
      </c>
      <c r="E4404" t="s">
        <v>3718</v>
      </c>
      <c r="F4404">
        <v>9.3000000000000007</v>
      </c>
      <c r="H4404" t="s">
        <v>1183</v>
      </c>
    </row>
    <row r="4405" spans="1:8" x14ac:dyDescent="0.25">
      <c r="A4405">
        <v>7457</v>
      </c>
      <c r="B4405" t="s">
        <v>71</v>
      </c>
      <c r="C4405">
        <v>240</v>
      </c>
      <c r="D4405" s="404">
        <v>45128</v>
      </c>
      <c r="E4405" t="s">
        <v>3718</v>
      </c>
      <c r="F4405">
        <v>9.3000000000000007</v>
      </c>
      <c r="H4405" t="s">
        <v>1183</v>
      </c>
    </row>
    <row r="4406" spans="1:8" x14ac:dyDescent="0.25">
      <c r="A4406">
        <v>7457</v>
      </c>
      <c r="B4406" t="s">
        <v>71</v>
      </c>
      <c r="C4406">
        <v>240</v>
      </c>
      <c r="D4406" s="404">
        <v>45163</v>
      </c>
      <c r="E4406" t="s">
        <v>3718</v>
      </c>
      <c r="F4406">
        <v>9.3000000000000007</v>
      </c>
      <c r="H4406" t="s">
        <v>1183</v>
      </c>
    </row>
    <row r="4407" spans="1:8" x14ac:dyDescent="0.25">
      <c r="A4407">
        <v>7457</v>
      </c>
      <c r="B4407" t="s">
        <v>71</v>
      </c>
      <c r="C4407">
        <v>240</v>
      </c>
      <c r="D4407" s="404">
        <v>45050</v>
      </c>
      <c r="E4407" t="s">
        <v>3719</v>
      </c>
      <c r="F4407">
        <v>9.92</v>
      </c>
      <c r="H4407" t="s">
        <v>1183</v>
      </c>
    </row>
    <row r="4408" spans="1:8" x14ac:dyDescent="0.25">
      <c r="A4408">
        <v>7457</v>
      </c>
      <c r="B4408" t="s">
        <v>71</v>
      </c>
      <c r="C4408">
        <v>240</v>
      </c>
      <c r="D4408" s="404">
        <v>45112</v>
      </c>
      <c r="E4408" t="s">
        <v>3720</v>
      </c>
      <c r="F4408">
        <v>10.23</v>
      </c>
      <c r="H4408" t="s">
        <v>1183</v>
      </c>
    </row>
    <row r="4409" spans="1:8" x14ac:dyDescent="0.25">
      <c r="A4409">
        <v>7457</v>
      </c>
      <c r="B4409" t="s">
        <v>71</v>
      </c>
      <c r="C4409">
        <v>240</v>
      </c>
      <c r="D4409" s="404">
        <v>45047</v>
      </c>
      <c r="E4409" t="s">
        <v>3721</v>
      </c>
      <c r="F4409">
        <v>10.85</v>
      </c>
      <c r="H4409" t="s">
        <v>1183</v>
      </c>
    </row>
    <row r="4410" spans="1:8" x14ac:dyDescent="0.25">
      <c r="A4410">
        <v>7457</v>
      </c>
      <c r="B4410" t="s">
        <v>71</v>
      </c>
      <c r="C4410">
        <v>240</v>
      </c>
      <c r="D4410" s="404">
        <v>45049</v>
      </c>
      <c r="E4410" t="s">
        <v>3721</v>
      </c>
      <c r="F4410">
        <v>10.85</v>
      </c>
      <c r="H4410" t="s">
        <v>1183</v>
      </c>
    </row>
    <row r="4411" spans="1:8" x14ac:dyDescent="0.25">
      <c r="A4411">
        <v>7457</v>
      </c>
      <c r="B4411" t="s">
        <v>71</v>
      </c>
      <c r="C4411">
        <v>240</v>
      </c>
      <c r="D4411" s="404">
        <v>45051</v>
      </c>
      <c r="E4411" t="s">
        <v>3721</v>
      </c>
      <c r="F4411">
        <v>10.85</v>
      </c>
      <c r="H4411" t="s">
        <v>1183</v>
      </c>
    </row>
    <row r="4412" spans="1:8" x14ac:dyDescent="0.25">
      <c r="A4412">
        <v>7457</v>
      </c>
      <c r="B4412" t="s">
        <v>71</v>
      </c>
      <c r="C4412">
        <v>240</v>
      </c>
      <c r="D4412" s="404">
        <v>45089</v>
      </c>
      <c r="E4412" t="s">
        <v>3721</v>
      </c>
      <c r="F4412">
        <v>10.85</v>
      </c>
      <c r="H4412" t="s">
        <v>1183</v>
      </c>
    </row>
    <row r="4413" spans="1:8" x14ac:dyDescent="0.25">
      <c r="A4413">
        <v>7457</v>
      </c>
      <c r="B4413" t="s">
        <v>71</v>
      </c>
      <c r="C4413">
        <v>240</v>
      </c>
      <c r="D4413" s="404">
        <v>44995</v>
      </c>
      <c r="E4413" t="s">
        <v>3722</v>
      </c>
      <c r="F4413">
        <v>11.47</v>
      </c>
      <c r="H4413" t="s">
        <v>1183</v>
      </c>
    </row>
    <row r="4414" spans="1:8" x14ac:dyDescent="0.25">
      <c r="A4414">
        <v>7457</v>
      </c>
      <c r="B4414" t="s">
        <v>71</v>
      </c>
      <c r="C4414">
        <v>240</v>
      </c>
      <c r="D4414" s="404">
        <v>45019</v>
      </c>
      <c r="E4414" t="s">
        <v>3722</v>
      </c>
      <c r="F4414">
        <v>11.47</v>
      </c>
      <c r="H4414" t="s">
        <v>1183</v>
      </c>
    </row>
    <row r="4415" spans="1:8" x14ac:dyDescent="0.25">
      <c r="A4415">
        <v>7457</v>
      </c>
      <c r="B4415" t="s">
        <v>71</v>
      </c>
      <c r="C4415">
        <v>240</v>
      </c>
      <c r="D4415" s="404">
        <v>45050</v>
      </c>
      <c r="E4415" t="s">
        <v>3722</v>
      </c>
      <c r="F4415">
        <v>11.47</v>
      </c>
      <c r="H4415" t="s">
        <v>1183</v>
      </c>
    </row>
    <row r="4416" spans="1:8" x14ac:dyDescent="0.25">
      <c r="A4416">
        <v>7457</v>
      </c>
      <c r="B4416" t="s">
        <v>71</v>
      </c>
      <c r="C4416">
        <v>240</v>
      </c>
      <c r="D4416" s="404">
        <v>45075</v>
      </c>
      <c r="E4416" t="s">
        <v>3722</v>
      </c>
      <c r="F4416">
        <v>11.47</v>
      </c>
      <c r="H4416" t="s">
        <v>1183</v>
      </c>
    </row>
    <row r="4417" spans="1:8" x14ac:dyDescent="0.25">
      <c r="A4417">
        <v>7457</v>
      </c>
      <c r="B4417" t="s">
        <v>71</v>
      </c>
      <c r="C4417">
        <v>240</v>
      </c>
      <c r="D4417" s="404">
        <v>45091</v>
      </c>
      <c r="E4417" t="s">
        <v>3722</v>
      </c>
      <c r="F4417">
        <v>11.47</v>
      </c>
      <c r="H4417" t="s">
        <v>1183</v>
      </c>
    </row>
    <row r="4418" spans="1:8" x14ac:dyDescent="0.25">
      <c r="A4418">
        <v>7457</v>
      </c>
      <c r="B4418" t="s">
        <v>71</v>
      </c>
      <c r="C4418">
        <v>240</v>
      </c>
      <c r="D4418" s="404">
        <v>45114</v>
      </c>
      <c r="E4418" t="s">
        <v>3722</v>
      </c>
      <c r="F4418">
        <v>11.47</v>
      </c>
      <c r="H4418" t="s">
        <v>1183</v>
      </c>
    </row>
    <row r="4419" spans="1:8" x14ac:dyDescent="0.25">
      <c r="A4419">
        <v>7457</v>
      </c>
      <c r="B4419" t="s">
        <v>71</v>
      </c>
      <c r="C4419">
        <v>240</v>
      </c>
      <c r="D4419" s="404">
        <v>44988</v>
      </c>
      <c r="E4419" t="s">
        <v>3723</v>
      </c>
      <c r="F4419">
        <v>11.78</v>
      </c>
      <c r="H4419" t="s">
        <v>1183</v>
      </c>
    </row>
    <row r="4420" spans="1:8" x14ac:dyDescent="0.25">
      <c r="A4420">
        <v>7457</v>
      </c>
      <c r="B4420" t="s">
        <v>71</v>
      </c>
      <c r="C4420">
        <v>240</v>
      </c>
      <c r="D4420" s="404">
        <v>45036</v>
      </c>
      <c r="E4420" t="s">
        <v>3723</v>
      </c>
      <c r="F4420">
        <v>11.78</v>
      </c>
      <c r="H4420" t="s">
        <v>1183</v>
      </c>
    </row>
    <row r="4421" spans="1:8" x14ac:dyDescent="0.25">
      <c r="A4421">
        <v>7457</v>
      </c>
      <c r="B4421" t="s">
        <v>71</v>
      </c>
      <c r="C4421">
        <v>240</v>
      </c>
      <c r="D4421" s="404">
        <v>45044</v>
      </c>
      <c r="E4421" t="s">
        <v>3723</v>
      </c>
      <c r="F4421">
        <v>11.78</v>
      </c>
      <c r="H4421" t="s">
        <v>1183</v>
      </c>
    </row>
    <row r="4422" spans="1:8" x14ac:dyDescent="0.25">
      <c r="A4422">
        <v>7457</v>
      </c>
      <c r="B4422" t="s">
        <v>71</v>
      </c>
      <c r="C4422">
        <v>240</v>
      </c>
      <c r="D4422" s="404">
        <v>45175</v>
      </c>
      <c r="E4422" t="s">
        <v>3723</v>
      </c>
      <c r="F4422">
        <v>11.78</v>
      </c>
      <c r="H4422" t="s">
        <v>1183</v>
      </c>
    </row>
    <row r="4423" spans="1:8" x14ac:dyDescent="0.25">
      <c r="A4423">
        <v>7457</v>
      </c>
      <c r="B4423" t="s">
        <v>71</v>
      </c>
      <c r="C4423">
        <v>240</v>
      </c>
      <c r="D4423" s="404">
        <v>45093</v>
      </c>
      <c r="E4423" t="s">
        <v>3724</v>
      </c>
      <c r="F4423">
        <v>12.4</v>
      </c>
      <c r="H4423" t="s">
        <v>1183</v>
      </c>
    </row>
    <row r="4424" spans="1:8" x14ac:dyDescent="0.25">
      <c r="A4424">
        <v>7457</v>
      </c>
      <c r="B4424" t="s">
        <v>71</v>
      </c>
      <c r="C4424">
        <v>240</v>
      </c>
      <c r="D4424" s="404">
        <v>45117</v>
      </c>
      <c r="E4424" t="s">
        <v>3724</v>
      </c>
      <c r="F4424">
        <v>12.4</v>
      </c>
      <c r="H4424" t="s">
        <v>1183</v>
      </c>
    </row>
    <row r="4425" spans="1:8" x14ac:dyDescent="0.25">
      <c r="A4425">
        <v>7457</v>
      </c>
      <c r="B4425" t="s">
        <v>71</v>
      </c>
      <c r="C4425">
        <v>240</v>
      </c>
      <c r="D4425" s="404">
        <v>45119</v>
      </c>
      <c r="E4425" t="s">
        <v>3724</v>
      </c>
      <c r="F4425">
        <v>12.4</v>
      </c>
      <c r="H4425" t="s">
        <v>1183</v>
      </c>
    </row>
    <row r="4426" spans="1:8" x14ac:dyDescent="0.25">
      <c r="A4426">
        <v>7457</v>
      </c>
      <c r="B4426" t="s">
        <v>71</v>
      </c>
      <c r="C4426">
        <v>240</v>
      </c>
      <c r="D4426" s="404">
        <v>44998</v>
      </c>
      <c r="E4426" t="s">
        <v>3725</v>
      </c>
      <c r="F4426">
        <v>13.02</v>
      </c>
      <c r="H4426" t="s">
        <v>1183</v>
      </c>
    </row>
    <row r="4427" spans="1:8" x14ac:dyDescent="0.25">
      <c r="A4427">
        <v>7457</v>
      </c>
      <c r="B4427" t="s">
        <v>71</v>
      </c>
      <c r="C4427">
        <v>240</v>
      </c>
      <c r="D4427" s="404">
        <v>45002</v>
      </c>
      <c r="E4427" t="s">
        <v>3725</v>
      </c>
      <c r="F4427">
        <v>13.02</v>
      </c>
      <c r="H4427" t="s">
        <v>1183</v>
      </c>
    </row>
    <row r="4428" spans="1:8" x14ac:dyDescent="0.25">
      <c r="A4428">
        <v>7457</v>
      </c>
      <c r="B4428" t="s">
        <v>71</v>
      </c>
      <c r="C4428">
        <v>240</v>
      </c>
      <c r="D4428" s="404">
        <v>45059</v>
      </c>
      <c r="E4428" t="s">
        <v>3726</v>
      </c>
      <c r="F4428">
        <v>13.33</v>
      </c>
      <c r="H4428" t="s">
        <v>1183</v>
      </c>
    </row>
    <row r="4429" spans="1:8" x14ac:dyDescent="0.25">
      <c r="A4429">
        <v>7457</v>
      </c>
      <c r="B4429" t="s">
        <v>71</v>
      </c>
      <c r="C4429">
        <v>240</v>
      </c>
      <c r="D4429" s="404">
        <v>45175</v>
      </c>
      <c r="E4429" t="s">
        <v>3727</v>
      </c>
      <c r="F4429">
        <v>13.95</v>
      </c>
      <c r="H4429" t="s">
        <v>1183</v>
      </c>
    </row>
    <row r="4430" spans="1:8" x14ac:dyDescent="0.25">
      <c r="A4430">
        <v>7457</v>
      </c>
      <c r="B4430" t="s">
        <v>71</v>
      </c>
      <c r="C4430">
        <v>240</v>
      </c>
      <c r="D4430" s="404">
        <v>45022</v>
      </c>
      <c r="E4430" t="s">
        <v>3728</v>
      </c>
      <c r="F4430">
        <v>14.57</v>
      </c>
      <c r="H4430" t="s">
        <v>1183</v>
      </c>
    </row>
    <row r="4431" spans="1:8" x14ac:dyDescent="0.25">
      <c r="A4431">
        <v>7457</v>
      </c>
      <c r="B4431" t="s">
        <v>71</v>
      </c>
      <c r="C4431">
        <v>240</v>
      </c>
      <c r="D4431" s="404">
        <v>45033</v>
      </c>
      <c r="E4431" t="s">
        <v>3728</v>
      </c>
      <c r="F4431">
        <v>14.57</v>
      </c>
      <c r="H4431" t="s">
        <v>1183</v>
      </c>
    </row>
    <row r="4432" spans="1:8" x14ac:dyDescent="0.25">
      <c r="A4432">
        <v>7457</v>
      </c>
      <c r="B4432" t="s">
        <v>71</v>
      </c>
      <c r="C4432">
        <v>240</v>
      </c>
      <c r="D4432" s="404">
        <v>45001</v>
      </c>
      <c r="E4432" t="s">
        <v>3729</v>
      </c>
      <c r="F4432">
        <v>14.88</v>
      </c>
      <c r="H4432" t="s">
        <v>1183</v>
      </c>
    </row>
    <row r="4433" spans="1:8" x14ac:dyDescent="0.25">
      <c r="A4433">
        <v>7457</v>
      </c>
      <c r="B4433" t="s">
        <v>71</v>
      </c>
      <c r="C4433">
        <v>240</v>
      </c>
      <c r="D4433" s="404">
        <v>45057</v>
      </c>
      <c r="E4433" t="s">
        <v>3729</v>
      </c>
      <c r="F4433">
        <v>14.88</v>
      </c>
      <c r="H4433" t="s">
        <v>1183</v>
      </c>
    </row>
    <row r="4434" spans="1:8" x14ac:dyDescent="0.25">
      <c r="A4434">
        <v>7457</v>
      </c>
      <c r="B4434" t="s">
        <v>71</v>
      </c>
      <c r="C4434">
        <v>240</v>
      </c>
      <c r="D4434" s="404">
        <v>45166</v>
      </c>
      <c r="E4434" t="s">
        <v>3729</v>
      </c>
      <c r="F4434">
        <v>14.88</v>
      </c>
      <c r="H4434" t="s">
        <v>1183</v>
      </c>
    </row>
    <row r="4435" spans="1:8" x14ac:dyDescent="0.25">
      <c r="A4435">
        <v>7457</v>
      </c>
      <c r="B4435" t="s">
        <v>71</v>
      </c>
      <c r="C4435">
        <v>240</v>
      </c>
      <c r="D4435" s="404">
        <v>45022</v>
      </c>
      <c r="E4435" t="s">
        <v>3730</v>
      </c>
      <c r="F4435">
        <v>15.5</v>
      </c>
      <c r="H4435" t="s">
        <v>1183</v>
      </c>
    </row>
    <row r="4436" spans="1:8" x14ac:dyDescent="0.25">
      <c r="A4436">
        <v>7457</v>
      </c>
      <c r="B4436" t="s">
        <v>71</v>
      </c>
      <c r="C4436">
        <v>240</v>
      </c>
      <c r="D4436" s="404">
        <v>45077</v>
      </c>
      <c r="E4436" t="s">
        <v>3730</v>
      </c>
      <c r="F4436">
        <v>15.5</v>
      </c>
      <c r="H4436" t="s">
        <v>1183</v>
      </c>
    </row>
    <row r="4437" spans="1:8" x14ac:dyDescent="0.25">
      <c r="A4437">
        <v>7457</v>
      </c>
      <c r="B4437" t="s">
        <v>71</v>
      </c>
      <c r="C4437">
        <v>240</v>
      </c>
      <c r="D4437" s="404">
        <v>45042</v>
      </c>
      <c r="E4437" t="s">
        <v>3731</v>
      </c>
      <c r="F4437">
        <v>16.12</v>
      </c>
      <c r="H4437" t="s">
        <v>1183</v>
      </c>
    </row>
    <row r="4438" spans="1:8" x14ac:dyDescent="0.25">
      <c r="A4438">
        <v>7457</v>
      </c>
      <c r="B4438" t="s">
        <v>71</v>
      </c>
      <c r="C4438">
        <v>240</v>
      </c>
      <c r="D4438" s="404">
        <v>45036</v>
      </c>
      <c r="E4438" t="s">
        <v>3732</v>
      </c>
      <c r="F4438">
        <v>17.05</v>
      </c>
      <c r="H4438" t="s">
        <v>1183</v>
      </c>
    </row>
    <row r="4439" spans="1:8" x14ac:dyDescent="0.25">
      <c r="A4439">
        <v>7457</v>
      </c>
      <c r="B4439" t="s">
        <v>71</v>
      </c>
      <c r="C4439">
        <v>240</v>
      </c>
      <c r="D4439" s="404">
        <v>45063</v>
      </c>
      <c r="E4439" t="s">
        <v>3732</v>
      </c>
      <c r="F4439">
        <v>17.05</v>
      </c>
      <c r="H4439" t="s">
        <v>1183</v>
      </c>
    </row>
    <row r="4440" spans="1:8" x14ac:dyDescent="0.25">
      <c r="A4440">
        <v>7457</v>
      </c>
      <c r="B4440" t="s">
        <v>71</v>
      </c>
      <c r="C4440">
        <v>240</v>
      </c>
      <c r="D4440" s="404">
        <v>45002</v>
      </c>
      <c r="E4440" t="s">
        <v>3733</v>
      </c>
      <c r="F4440">
        <v>17.670000000000002</v>
      </c>
      <c r="H4440" t="s">
        <v>1183</v>
      </c>
    </row>
    <row r="4441" spans="1:8" x14ac:dyDescent="0.25">
      <c r="A4441">
        <v>7457</v>
      </c>
      <c r="B4441" t="s">
        <v>71</v>
      </c>
      <c r="C4441">
        <v>240</v>
      </c>
      <c r="D4441" s="404">
        <v>45044</v>
      </c>
      <c r="E4441" t="s">
        <v>3733</v>
      </c>
      <c r="F4441">
        <v>17.670000000000002</v>
      </c>
      <c r="H4441" t="s">
        <v>1183</v>
      </c>
    </row>
    <row r="4442" spans="1:8" x14ac:dyDescent="0.25">
      <c r="A4442">
        <v>7457</v>
      </c>
      <c r="B4442" t="s">
        <v>71</v>
      </c>
      <c r="C4442">
        <v>240</v>
      </c>
      <c r="D4442" s="404">
        <v>45106</v>
      </c>
      <c r="E4442" t="s">
        <v>3734</v>
      </c>
      <c r="F4442">
        <v>17.98</v>
      </c>
      <c r="H4442" t="s">
        <v>1183</v>
      </c>
    </row>
    <row r="4443" spans="1:8" x14ac:dyDescent="0.25">
      <c r="A4443">
        <v>7457</v>
      </c>
      <c r="B4443" t="s">
        <v>71</v>
      </c>
      <c r="C4443">
        <v>240</v>
      </c>
      <c r="D4443" s="404">
        <v>45168</v>
      </c>
      <c r="E4443" t="s">
        <v>3735</v>
      </c>
      <c r="F4443">
        <v>18.600000000000001</v>
      </c>
      <c r="H4443" t="s">
        <v>1183</v>
      </c>
    </row>
    <row r="4444" spans="1:8" x14ac:dyDescent="0.25">
      <c r="A4444">
        <v>7457</v>
      </c>
      <c r="B4444" t="s">
        <v>71</v>
      </c>
      <c r="C4444">
        <v>240</v>
      </c>
      <c r="D4444" s="404">
        <v>45131</v>
      </c>
      <c r="E4444" t="s">
        <v>3736</v>
      </c>
      <c r="F4444">
        <v>19.22</v>
      </c>
      <c r="H4444" t="s">
        <v>1183</v>
      </c>
    </row>
    <row r="4445" spans="1:8" x14ac:dyDescent="0.25">
      <c r="A4445">
        <v>7457</v>
      </c>
      <c r="B4445" t="s">
        <v>71</v>
      </c>
      <c r="C4445">
        <v>240</v>
      </c>
      <c r="D4445" s="404">
        <v>45012</v>
      </c>
      <c r="E4445" t="s">
        <v>3737</v>
      </c>
      <c r="F4445">
        <v>19.53</v>
      </c>
      <c r="H4445" t="s">
        <v>1183</v>
      </c>
    </row>
    <row r="4446" spans="1:8" x14ac:dyDescent="0.25">
      <c r="A4446">
        <v>7457</v>
      </c>
      <c r="B4446" t="s">
        <v>71</v>
      </c>
      <c r="C4446">
        <v>240</v>
      </c>
      <c r="D4446" s="404">
        <v>45043</v>
      </c>
      <c r="E4446" t="s">
        <v>3737</v>
      </c>
      <c r="F4446">
        <v>19.53</v>
      </c>
      <c r="H4446" t="s">
        <v>1183</v>
      </c>
    </row>
    <row r="4447" spans="1:8" x14ac:dyDescent="0.25">
      <c r="A4447">
        <v>7457</v>
      </c>
      <c r="B4447" t="s">
        <v>71</v>
      </c>
      <c r="C4447">
        <v>240</v>
      </c>
      <c r="D4447" s="404">
        <v>45073</v>
      </c>
      <c r="E4447" t="s">
        <v>3737</v>
      </c>
      <c r="F4447">
        <v>19.53</v>
      </c>
      <c r="H4447" t="s">
        <v>1183</v>
      </c>
    </row>
    <row r="4448" spans="1:8" x14ac:dyDescent="0.25">
      <c r="A4448">
        <v>7457</v>
      </c>
      <c r="B4448" t="s">
        <v>71</v>
      </c>
      <c r="C4448">
        <v>240</v>
      </c>
      <c r="D4448" s="404">
        <v>45084</v>
      </c>
      <c r="E4448" t="s">
        <v>3738</v>
      </c>
      <c r="F4448">
        <v>20.149999999999999</v>
      </c>
      <c r="H4448" t="s">
        <v>1183</v>
      </c>
    </row>
    <row r="4449" spans="1:8" x14ac:dyDescent="0.25">
      <c r="A4449">
        <v>7457</v>
      </c>
      <c r="B4449" t="s">
        <v>71</v>
      </c>
      <c r="C4449">
        <v>240</v>
      </c>
      <c r="D4449" s="404">
        <v>44998</v>
      </c>
      <c r="E4449" t="s">
        <v>3739</v>
      </c>
      <c r="F4449">
        <v>20.77</v>
      </c>
      <c r="H4449" t="s">
        <v>1183</v>
      </c>
    </row>
    <row r="4450" spans="1:8" x14ac:dyDescent="0.25">
      <c r="A4450">
        <v>7457</v>
      </c>
      <c r="B4450" t="s">
        <v>71</v>
      </c>
      <c r="C4450">
        <v>240</v>
      </c>
      <c r="D4450" s="404">
        <v>45001</v>
      </c>
      <c r="E4450" t="s">
        <v>3740</v>
      </c>
      <c r="F4450">
        <v>21.08</v>
      </c>
      <c r="H4450" t="s">
        <v>1183</v>
      </c>
    </row>
    <row r="4451" spans="1:8" x14ac:dyDescent="0.25">
      <c r="A4451">
        <v>7457</v>
      </c>
      <c r="B4451" t="s">
        <v>71</v>
      </c>
      <c r="C4451">
        <v>240</v>
      </c>
      <c r="D4451" s="404">
        <v>45110</v>
      </c>
      <c r="E4451" t="s">
        <v>3741</v>
      </c>
      <c r="F4451">
        <v>22.63</v>
      </c>
      <c r="H4451" t="s">
        <v>1183</v>
      </c>
    </row>
    <row r="4452" spans="1:8" x14ac:dyDescent="0.25">
      <c r="A4452">
        <v>7457</v>
      </c>
      <c r="B4452" t="s">
        <v>71</v>
      </c>
      <c r="C4452">
        <v>240</v>
      </c>
      <c r="D4452" s="404">
        <v>44991</v>
      </c>
      <c r="E4452" t="s">
        <v>3742</v>
      </c>
      <c r="F4452">
        <v>23.25</v>
      </c>
      <c r="H4452" t="s">
        <v>1183</v>
      </c>
    </row>
    <row r="4453" spans="1:8" x14ac:dyDescent="0.25">
      <c r="A4453">
        <v>7457</v>
      </c>
      <c r="B4453" t="s">
        <v>71</v>
      </c>
      <c r="C4453">
        <v>240</v>
      </c>
      <c r="D4453" s="404">
        <v>45054</v>
      </c>
      <c r="E4453" t="s">
        <v>3742</v>
      </c>
      <c r="F4453">
        <v>23.25</v>
      </c>
      <c r="H4453" t="s">
        <v>1183</v>
      </c>
    </row>
    <row r="4454" spans="1:8" x14ac:dyDescent="0.25">
      <c r="A4454">
        <v>7457</v>
      </c>
      <c r="B4454" t="s">
        <v>71</v>
      </c>
      <c r="C4454">
        <v>240</v>
      </c>
      <c r="D4454" s="404">
        <v>45079</v>
      </c>
      <c r="E4454" t="s">
        <v>3742</v>
      </c>
      <c r="F4454">
        <v>23.25</v>
      </c>
      <c r="H4454" t="s">
        <v>1183</v>
      </c>
    </row>
    <row r="4455" spans="1:8" x14ac:dyDescent="0.25">
      <c r="A4455">
        <v>7457</v>
      </c>
      <c r="B4455" t="s">
        <v>71</v>
      </c>
      <c r="C4455">
        <v>240</v>
      </c>
      <c r="D4455" s="404">
        <v>45001</v>
      </c>
      <c r="E4455" t="s">
        <v>3743</v>
      </c>
      <c r="F4455">
        <v>24.8</v>
      </c>
      <c r="H4455" t="s">
        <v>1183</v>
      </c>
    </row>
    <row r="4456" spans="1:8" x14ac:dyDescent="0.25">
      <c r="A4456">
        <v>7457</v>
      </c>
      <c r="B4456" t="s">
        <v>71</v>
      </c>
      <c r="C4456">
        <v>240</v>
      </c>
      <c r="D4456" s="404">
        <v>45008</v>
      </c>
      <c r="E4456" t="s">
        <v>3743</v>
      </c>
      <c r="F4456">
        <v>24.8</v>
      </c>
      <c r="H4456" t="s">
        <v>1183</v>
      </c>
    </row>
    <row r="4457" spans="1:8" x14ac:dyDescent="0.25">
      <c r="A4457">
        <v>7457</v>
      </c>
      <c r="B4457" t="s">
        <v>71</v>
      </c>
      <c r="C4457">
        <v>240</v>
      </c>
      <c r="D4457" s="404">
        <v>45093</v>
      </c>
      <c r="E4457" t="s">
        <v>3743</v>
      </c>
      <c r="F4457">
        <v>24.8</v>
      </c>
      <c r="H4457" t="s">
        <v>1183</v>
      </c>
    </row>
    <row r="4458" spans="1:8" x14ac:dyDescent="0.25">
      <c r="A4458">
        <v>7457</v>
      </c>
      <c r="B4458" t="s">
        <v>71</v>
      </c>
      <c r="C4458">
        <v>240</v>
      </c>
      <c r="D4458" s="404">
        <v>45113</v>
      </c>
      <c r="E4458" t="s">
        <v>3743</v>
      </c>
      <c r="F4458">
        <v>24.8</v>
      </c>
      <c r="H4458" t="s">
        <v>1183</v>
      </c>
    </row>
    <row r="4459" spans="1:8" x14ac:dyDescent="0.25">
      <c r="A4459">
        <v>7457</v>
      </c>
      <c r="B4459" t="s">
        <v>71</v>
      </c>
      <c r="C4459">
        <v>240</v>
      </c>
      <c r="D4459" s="404">
        <v>45073</v>
      </c>
      <c r="E4459" t="s">
        <v>3744</v>
      </c>
      <c r="F4459">
        <v>25.73</v>
      </c>
      <c r="H4459" t="s">
        <v>1183</v>
      </c>
    </row>
    <row r="4460" spans="1:8" x14ac:dyDescent="0.25">
      <c r="A4460">
        <v>7457</v>
      </c>
      <c r="B4460" t="s">
        <v>71</v>
      </c>
      <c r="C4460">
        <v>240</v>
      </c>
      <c r="D4460" s="404">
        <v>45171</v>
      </c>
      <c r="E4460" t="s">
        <v>3744</v>
      </c>
      <c r="F4460">
        <v>25.73</v>
      </c>
      <c r="H4460" t="s">
        <v>1183</v>
      </c>
    </row>
    <row r="4461" spans="1:8" x14ac:dyDescent="0.25">
      <c r="A4461">
        <v>7457</v>
      </c>
      <c r="B4461" t="s">
        <v>71</v>
      </c>
      <c r="C4461">
        <v>240</v>
      </c>
      <c r="D4461" s="404">
        <v>45000</v>
      </c>
      <c r="E4461" t="s">
        <v>3745</v>
      </c>
      <c r="F4461">
        <v>26.35</v>
      </c>
      <c r="H4461" t="s">
        <v>1183</v>
      </c>
    </row>
    <row r="4462" spans="1:8" x14ac:dyDescent="0.25">
      <c r="A4462">
        <v>7457</v>
      </c>
      <c r="B4462" t="s">
        <v>71</v>
      </c>
      <c r="C4462">
        <v>240</v>
      </c>
      <c r="D4462" s="404">
        <v>45101</v>
      </c>
      <c r="E4462" t="s">
        <v>3746</v>
      </c>
      <c r="F4462">
        <v>26.97</v>
      </c>
      <c r="H4462" t="s">
        <v>1183</v>
      </c>
    </row>
    <row r="4463" spans="1:8" x14ac:dyDescent="0.25">
      <c r="A4463">
        <v>7457</v>
      </c>
      <c r="B4463" t="s">
        <v>71</v>
      </c>
      <c r="C4463">
        <v>240</v>
      </c>
      <c r="D4463" s="404">
        <v>44994</v>
      </c>
      <c r="E4463" t="s">
        <v>3747</v>
      </c>
      <c r="F4463">
        <v>27.9</v>
      </c>
      <c r="H4463" t="s">
        <v>1183</v>
      </c>
    </row>
    <row r="4464" spans="1:8" x14ac:dyDescent="0.25">
      <c r="A4464">
        <v>7457</v>
      </c>
      <c r="B4464" t="s">
        <v>71</v>
      </c>
      <c r="C4464">
        <v>240</v>
      </c>
      <c r="D4464" s="404">
        <v>45029</v>
      </c>
      <c r="E4464" t="s">
        <v>3747</v>
      </c>
      <c r="F4464">
        <v>27.9</v>
      </c>
      <c r="H4464" t="s">
        <v>1183</v>
      </c>
    </row>
    <row r="4465" spans="1:8" x14ac:dyDescent="0.25">
      <c r="A4465">
        <v>7457</v>
      </c>
      <c r="B4465" t="s">
        <v>71</v>
      </c>
      <c r="C4465">
        <v>240</v>
      </c>
      <c r="D4465" s="404">
        <v>45086</v>
      </c>
      <c r="E4465" t="s">
        <v>3747</v>
      </c>
      <c r="F4465">
        <v>27.9</v>
      </c>
      <c r="H4465" t="s">
        <v>1183</v>
      </c>
    </row>
    <row r="4466" spans="1:8" x14ac:dyDescent="0.25">
      <c r="A4466">
        <v>7457</v>
      </c>
      <c r="B4466" t="s">
        <v>71</v>
      </c>
      <c r="C4466">
        <v>240</v>
      </c>
      <c r="D4466" s="404">
        <v>45087</v>
      </c>
      <c r="E4466" t="s">
        <v>3747</v>
      </c>
      <c r="F4466">
        <v>27.9</v>
      </c>
      <c r="H4466" t="s">
        <v>1183</v>
      </c>
    </row>
    <row r="4467" spans="1:8" x14ac:dyDescent="0.25">
      <c r="A4467">
        <v>7457</v>
      </c>
      <c r="B4467" t="s">
        <v>71</v>
      </c>
      <c r="C4467">
        <v>240</v>
      </c>
      <c r="D4467" s="404">
        <v>45016</v>
      </c>
      <c r="E4467" t="s">
        <v>3748</v>
      </c>
      <c r="F4467">
        <v>28.83</v>
      </c>
      <c r="H4467" t="s">
        <v>1183</v>
      </c>
    </row>
    <row r="4468" spans="1:8" x14ac:dyDescent="0.25">
      <c r="A4468">
        <v>7457</v>
      </c>
      <c r="B4468" t="s">
        <v>71</v>
      </c>
      <c r="C4468">
        <v>240</v>
      </c>
      <c r="D4468" s="404">
        <v>45031</v>
      </c>
      <c r="E4468" t="s">
        <v>3749</v>
      </c>
      <c r="F4468">
        <v>30.07</v>
      </c>
      <c r="H4468" t="s">
        <v>1183</v>
      </c>
    </row>
    <row r="4469" spans="1:8" x14ac:dyDescent="0.25">
      <c r="A4469">
        <v>7457</v>
      </c>
      <c r="B4469" t="s">
        <v>71</v>
      </c>
      <c r="C4469">
        <v>240</v>
      </c>
      <c r="D4469" s="404">
        <v>45040</v>
      </c>
      <c r="E4469" t="s">
        <v>3749</v>
      </c>
      <c r="F4469">
        <v>30.07</v>
      </c>
      <c r="H4469" t="s">
        <v>1183</v>
      </c>
    </row>
    <row r="4470" spans="1:8" x14ac:dyDescent="0.25">
      <c r="A4470">
        <v>7457</v>
      </c>
      <c r="B4470" t="s">
        <v>71</v>
      </c>
      <c r="C4470">
        <v>240</v>
      </c>
      <c r="D4470" s="404">
        <v>45065</v>
      </c>
      <c r="E4470" t="s">
        <v>3750</v>
      </c>
      <c r="F4470">
        <v>30.38</v>
      </c>
      <c r="H4470" t="s">
        <v>1183</v>
      </c>
    </row>
    <row r="4471" spans="1:8" x14ac:dyDescent="0.25">
      <c r="A4471">
        <v>7457</v>
      </c>
      <c r="B4471" t="s">
        <v>71</v>
      </c>
      <c r="C4471">
        <v>240</v>
      </c>
      <c r="D4471" s="404">
        <v>44987</v>
      </c>
      <c r="E4471" t="s">
        <v>3751</v>
      </c>
      <c r="F4471">
        <v>0</v>
      </c>
      <c r="H4471" t="s">
        <v>1183</v>
      </c>
    </row>
    <row r="4472" spans="1:8" x14ac:dyDescent="0.25">
      <c r="A4472">
        <v>7457</v>
      </c>
      <c r="B4472" t="s">
        <v>71</v>
      </c>
      <c r="C4472">
        <v>240</v>
      </c>
      <c r="D4472" s="404">
        <v>45007</v>
      </c>
      <c r="E4472" t="s">
        <v>3751</v>
      </c>
      <c r="F4472">
        <v>0</v>
      </c>
      <c r="H4472" t="s">
        <v>1183</v>
      </c>
    </row>
    <row r="4473" spans="1:8" x14ac:dyDescent="0.25">
      <c r="A4473">
        <v>7457</v>
      </c>
      <c r="B4473" t="s">
        <v>71</v>
      </c>
      <c r="C4473">
        <v>240</v>
      </c>
      <c r="D4473" s="404">
        <v>45051</v>
      </c>
      <c r="E4473" t="s">
        <v>3751</v>
      </c>
      <c r="F4473">
        <v>0</v>
      </c>
      <c r="H4473" t="s">
        <v>1183</v>
      </c>
    </row>
    <row r="4474" spans="1:8" x14ac:dyDescent="0.25">
      <c r="A4474">
        <v>7457</v>
      </c>
      <c r="B4474" t="s">
        <v>71</v>
      </c>
      <c r="C4474">
        <v>240</v>
      </c>
      <c r="D4474" s="404">
        <v>45086</v>
      </c>
      <c r="E4474" t="s">
        <v>3751</v>
      </c>
      <c r="F4474">
        <v>0</v>
      </c>
      <c r="H4474" t="s">
        <v>1183</v>
      </c>
    </row>
    <row r="4475" spans="1:8" x14ac:dyDescent="0.25">
      <c r="A4475">
        <v>7457</v>
      </c>
      <c r="B4475" t="s">
        <v>71</v>
      </c>
      <c r="C4475">
        <v>240</v>
      </c>
      <c r="D4475" s="404">
        <v>45086</v>
      </c>
      <c r="E4475" t="s">
        <v>3751</v>
      </c>
      <c r="F4475">
        <v>0</v>
      </c>
      <c r="H4475" t="s">
        <v>1183</v>
      </c>
    </row>
    <row r="4476" spans="1:8" x14ac:dyDescent="0.25">
      <c r="A4476">
        <v>7457</v>
      </c>
      <c r="B4476" t="s">
        <v>71</v>
      </c>
      <c r="C4476">
        <v>240</v>
      </c>
      <c r="D4476" s="404">
        <v>45092</v>
      </c>
      <c r="E4476" t="s">
        <v>3751</v>
      </c>
      <c r="F4476">
        <v>0</v>
      </c>
      <c r="H4476" t="s">
        <v>1183</v>
      </c>
    </row>
    <row r="4477" spans="1:8" x14ac:dyDescent="0.25">
      <c r="A4477">
        <v>7457</v>
      </c>
      <c r="B4477" t="s">
        <v>71</v>
      </c>
      <c r="C4477">
        <v>240</v>
      </c>
      <c r="D4477" s="404">
        <v>45096</v>
      </c>
      <c r="E4477" t="s">
        <v>3751</v>
      </c>
      <c r="F4477">
        <v>0</v>
      </c>
      <c r="H4477" t="s">
        <v>1183</v>
      </c>
    </row>
    <row r="4478" spans="1:8" x14ac:dyDescent="0.25">
      <c r="A4478">
        <v>7457</v>
      </c>
      <c r="B4478" t="s">
        <v>71</v>
      </c>
      <c r="C4478">
        <v>240</v>
      </c>
      <c r="D4478" s="404">
        <v>45103</v>
      </c>
      <c r="E4478" t="s">
        <v>3751</v>
      </c>
      <c r="F4478">
        <v>0</v>
      </c>
      <c r="H4478" t="s">
        <v>1183</v>
      </c>
    </row>
    <row r="4479" spans="1:8" x14ac:dyDescent="0.25">
      <c r="A4479">
        <v>7457</v>
      </c>
      <c r="B4479" t="s">
        <v>71</v>
      </c>
      <c r="C4479">
        <v>240</v>
      </c>
      <c r="D4479" s="404">
        <v>45163</v>
      </c>
      <c r="E4479" t="s">
        <v>3751</v>
      </c>
      <c r="F4479">
        <v>0</v>
      </c>
      <c r="H4479" t="s">
        <v>1183</v>
      </c>
    </row>
    <row r="4480" spans="1:8" x14ac:dyDescent="0.25">
      <c r="A4480">
        <v>7457</v>
      </c>
      <c r="B4480" t="s">
        <v>71</v>
      </c>
      <c r="C4480">
        <v>240</v>
      </c>
      <c r="D4480" s="404">
        <v>45040</v>
      </c>
      <c r="E4480" t="s">
        <v>3752</v>
      </c>
      <c r="F4480">
        <v>32.549999999999997</v>
      </c>
      <c r="H4480" t="s">
        <v>1183</v>
      </c>
    </row>
    <row r="4481" spans="1:8" x14ac:dyDescent="0.25">
      <c r="A4481">
        <v>7457</v>
      </c>
      <c r="B4481" t="s">
        <v>71</v>
      </c>
      <c r="C4481">
        <v>240</v>
      </c>
      <c r="D4481" s="404">
        <v>45129</v>
      </c>
      <c r="E4481" t="s">
        <v>3753</v>
      </c>
      <c r="F4481">
        <v>33.479999999999997</v>
      </c>
      <c r="H4481" t="s">
        <v>1183</v>
      </c>
    </row>
    <row r="4482" spans="1:8" x14ac:dyDescent="0.25">
      <c r="A4482">
        <v>7457</v>
      </c>
      <c r="B4482" t="s">
        <v>71</v>
      </c>
      <c r="C4482">
        <v>240</v>
      </c>
      <c r="D4482" s="404">
        <v>45012</v>
      </c>
      <c r="E4482" t="s">
        <v>3754</v>
      </c>
      <c r="F4482">
        <v>34.1</v>
      </c>
      <c r="H4482" t="s">
        <v>1183</v>
      </c>
    </row>
    <row r="4483" spans="1:8" x14ac:dyDescent="0.25">
      <c r="A4483">
        <v>7457</v>
      </c>
      <c r="B4483" t="s">
        <v>71</v>
      </c>
      <c r="C4483">
        <v>240</v>
      </c>
      <c r="D4483" s="404">
        <v>45058</v>
      </c>
      <c r="E4483" t="s">
        <v>3755</v>
      </c>
      <c r="F4483">
        <v>34.72</v>
      </c>
      <c r="H4483" t="s">
        <v>1183</v>
      </c>
    </row>
    <row r="4484" spans="1:8" x14ac:dyDescent="0.25">
      <c r="A4484">
        <v>7457</v>
      </c>
      <c r="B4484" t="s">
        <v>71</v>
      </c>
      <c r="C4484">
        <v>240</v>
      </c>
      <c r="D4484" s="404">
        <v>45030</v>
      </c>
      <c r="E4484" t="s">
        <v>3756</v>
      </c>
      <c r="F4484">
        <v>36.270000000000003</v>
      </c>
      <c r="H4484" t="s">
        <v>1183</v>
      </c>
    </row>
    <row r="4485" spans="1:8" x14ac:dyDescent="0.25">
      <c r="A4485">
        <v>7457</v>
      </c>
      <c r="B4485" t="s">
        <v>71</v>
      </c>
      <c r="C4485">
        <v>240</v>
      </c>
      <c r="D4485" s="404">
        <v>45045</v>
      </c>
      <c r="E4485" t="s">
        <v>3757</v>
      </c>
      <c r="F4485">
        <v>36.58</v>
      </c>
      <c r="H4485" t="s">
        <v>1183</v>
      </c>
    </row>
    <row r="4486" spans="1:8" x14ac:dyDescent="0.25">
      <c r="A4486">
        <v>7457</v>
      </c>
      <c r="B4486" t="s">
        <v>71</v>
      </c>
      <c r="C4486">
        <v>240</v>
      </c>
      <c r="D4486" s="404">
        <v>45112</v>
      </c>
      <c r="E4486" t="s">
        <v>3758</v>
      </c>
      <c r="F4486">
        <v>40.299999999999997</v>
      </c>
      <c r="H4486" t="s">
        <v>1183</v>
      </c>
    </row>
    <row r="4487" spans="1:8" x14ac:dyDescent="0.25">
      <c r="A4487">
        <v>7457</v>
      </c>
      <c r="B4487" t="s">
        <v>71</v>
      </c>
      <c r="C4487">
        <v>240</v>
      </c>
      <c r="D4487" s="404">
        <v>45115</v>
      </c>
      <c r="E4487" t="s">
        <v>3758</v>
      </c>
      <c r="F4487">
        <v>40.299999999999997</v>
      </c>
      <c r="H4487" t="s">
        <v>1183</v>
      </c>
    </row>
    <row r="4488" spans="1:8" x14ac:dyDescent="0.25">
      <c r="A4488">
        <v>7457</v>
      </c>
      <c r="B4488" t="s">
        <v>71</v>
      </c>
      <c r="C4488">
        <v>240</v>
      </c>
      <c r="D4488" s="404">
        <v>45117</v>
      </c>
      <c r="E4488" t="s">
        <v>3759</v>
      </c>
      <c r="F4488">
        <v>48.98</v>
      </c>
      <c r="H4488" t="s">
        <v>1183</v>
      </c>
    </row>
    <row r="4489" spans="1:8" x14ac:dyDescent="0.25">
      <c r="A4489">
        <v>7457</v>
      </c>
      <c r="B4489" t="s">
        <v>71</v>
      </c>
      <c r="C4489">
        <v>240</v>
      </c>
      <c r="D4489" s="404">
        <v>45002</v>
      </c>
      <c r="E4489" t="s">
        <v>3760</v>
      </c>
      <c r="F4489">
        <v>53.63</v>
      </c>
      <c r="H4489" t="s">
        <v>1183</v>
      </c>
    </row>
    <row r="4490" spans="1:8" x14ac:dyDescent="0.25">
      <c r="A4490">
        <v>7457</v>
      </c>
      <c r="B4490" t="s">
        <v>71</v>
      </c>
      <c r="C4490">
        <v>240</v>
      </c>
      <c r="D4490" s="404">
        <v>45047</v>
      </c>
      <c r="E4490" t="s">
        <v>3761</v>
      </c>
      <c r="F4490">
        <v>55.8</v>
      </c>
      <c r="H4490" t="s">
        <v>1183</v>
      </c>
    </row>
    <row r="4491" spans="1:8" x14ac:dyDescent="0.25">
      <c r="A4491">
        <v>7457</v>
      </c>
      <c r="B4491" t="s">
        <v>71</v>
      </c>
      <c r="C4491">
        <v>440</v>
      </c>
      <c r="D4491" s="404">
        <v>45084</v>
      </c>
      <c r="E4491" t="s">
        <v>3762</v>
      </c>
      <c r="F4491">
        <v>3</v>
      </c>
      <c r="H4491" t="s">
        <v>1183</v>
      </c>
    </row>
    <row r="4492" spans="1:8" x14ac:dyDescent="0.25">
      <c r="A4492">
        <v>7457</v>
      </c>
      <c r="B4492" t="s">
        <v>71</v>
      </c>
      <c r="C4492">
        <v>440</v>
      </c>
      <c r="D4492" s="404">
        <v>45042</v>
      </c>
      <c r="E4492" t="s">
        <v>3763</v>
      </c>
      <c r="F4492">
        <v>10.26</v>
      </c>
      <c r="H4492" t="s">
        <v>1183</v>
      </c>
    </row>
    <row r="4493" spans="1:8" x14ac:dyDescent="0.25">
      <c r="A4493">
        <v>7457</v>
      </c>
      <c r="B4493" t="s">
        <v>71</v>
      </c>
      <c r="C4493">
        <v>440</v>
      </c>
      <c r="D4493" s="404">
        <v>45050</v>
      </c>
      <c r="E4493" t="s">
        <v>3764</v>
      </c>
      <c r="F4493">
        <v>10.8</v>
      </c>
      <c r="H4493" t="s">
        <v>1183</v>
      </c>
    </row>
    <row r="4494" spans="1:8" x14ac:dyDescent="0.25">
      <c r="A4494">
        <v>7457</v>
      </c>
      <c r="B4494" t="s">
        <v>71</v>
      </c>
      <c r="C4494">
        <v>440</v>
      </c>
      <c r="D4494" s="404">
        <v>45071</v>
      </c>
      <c r="E4494" t="s">
        <v>3764</v>
      </c>
      <c r="F4494">
        <v>12</v>
      </c>
      <c r="H4494" t="s">
        <v>1183</v>
      </c>
    </row>
    <row r="4495" spans="1:8" x14ac:dyDescent="0.25">
      <c r="A4495">
        <v>7457</v>
      </c>
      <c r="B4495" t="s">
        <v>71</v>
      </c>
      <c r="C4495">
        <v>440</v>
      </c>
      <c r="D4495" s="404">
        <v>45064</v>
      </c>
      <c r="E4495" t="s">
        <v>3765</v>
      </c>
      <c r="F4495">
        <v>24.9</v>
      </c>
      <c r="H4495" t="s">
        <v>1183</v>
      </c>
    </row>
    <row r="4496" spans="1:8" x14ac:dyDescent="0.25">
      <c r="A4496">
        <v>7457</v>
      </c>
      <c r="B4496" t="s">
        <v>71</v>
      </c>
      <c r="C4496">
        <v>440</v>
      </c>
      <c r="D4496" s="404">
        <v>45104</v>
      </c>
      <c r="E4496" t="s">
        <v>3766</v>
      </c>
      <c r="F4496">
        <v>17.96</v>
      </c>
      <c r="H4496" t="s">
        <v>1183</v>
      </c>
    </row>
    <row r="4497" spans="1:8" x14ac:dyDescent="0.25">
      <c r="A4497">
        <v>7457</v>
      </c>
      <c r="B4497" t="s">
        <v>71</v>
      </c>
      <c r="C4497">
        <v>340</v>
      </c>
      <c r="D4497" s="404">
        <v>45132</v>
      </c>
      <c r="E4497" t="s">
        <v>3767</v>
      </c>
      <c r="F4497">
        <v>0.6</v>
      </c>
      <c r="H4497" t="s">
        <v>1183</v>
      </c>
    </row>
    <row r="4498" spans="1:8" x14ac:dyDescent="0.25">
      <c r="A4498">
        <v>7457</v>
      </c>
      <c r="B4498" t="s">
        <v>71</v>
      </c>
      <c r="C4498">
        <v>340</v>
      </c>
      <c r="D4498" s="404">
        <v>45170</v>
      </c>
      <c r="E4498" t="s">
        <v>3767</v>
      </c>
      <c r="F4498">
        <v>0.6</v>
      </c>
      <c r="H4498" t="s">
        <v>1183</v>
      </c>
    </row>
    <row r="4499" spans="1:8" x14ac:dyDescent="0.25">
      <c r="A4499">
        <v>7457</v>
      </c>
      <c r="B4499" t="s">
        <v>71</v>
      </c>
      <c r="C4499">
        <v>340</v>
      </c>
      <c r="D4499" s="404">
        <v>45190</v>
      </c>
      <c r="E4499" t="s">
        <v>3767</v>
      </c>
      <c r="F4499">
        <v>0.6</v>
      </c>
      <c r="H4499" t="s">
        <v>1183</v>
      </c>
    </row>
    <row r="4500" spans="1:8" x14ac:dyDescent="0.25">
      <c r="A4500">
        <v>7457</v>
      </c>
      <c r="B4500" t="s">
        <v>71</v>
      </c>
      <c r="C4500">
        <v>340</v>
      </c>
      <c r="D4500" s="404">
        <v>45154</v>
      </c>
      <c r="E4500" t="s">
        <v>3768</v>
      </c>
      <c r="F4500">
        <v>0.9</v>
      </c>
      <c r="H4500" t="s">
        <v>1183</v>
      </c>
    </row>
    <row r="4501" spans="1:8" x14ac:dyDescent="0.25">
      <c r="A4501">
        <v>7457</v>
      </c>
      <c r="B4501" t="s">
        <v>71</v>
      </c>
      <c r="C4501">
        <v>340</v>
      </c>
      <c r="D4501" s="404">
        <v>45156</v>
      </c>
      <c r="E4501" t="s">
        <v>3768</v>
      </c>
      <c r="F4501">
        <v>0.9</v>
      </c>
      <c r="H4501" t="s">
        <v>1183</v>
      </c>
    </row>
    <row r="4502" spans="1:8" x14ac:dyDescent="0.25">
      <c r="A4502">
        <v>7457</v>
      </c>
      <c r="B4502" t="s">
        <v>71</v>
      </c>
      <c r="C4502">
        <v>340</v>
      </c>
      <c r="D4502" s="404">
        <v>45168</v>
      </c>
      <c r="E4502" t="s">
        <v>3768</v>
      </c>
      <c r="F4502">
        <v>0.9</v>
      </c>
      <c r="H4502" t="s">
        <v>1183</v>
      </c>
    </row>
    <row r="4503" spans="1:8" x14ac:dyDescent="0.25">
      <c r="A4503">
        <v>7457</v>
      </c>
      <c r="B4503" t="s">
        <v>71</v>
      </c>
      <c r="C4503">
        <v>340</v>
      </c>
      <c r="D4503" s="404">
        <v>45168</v>
      </c>
      <c r="E4503" t="s">
        <v>3768</v>
      </c>
      <c r="F4503">
        <v>0.9</v>
      </c>
      <c r="H4503" t="s">
        <v>1183</v>
      </c>
    </row>
    <row r="4504" spans="1:8" x14ac:dyDescent="0.25">
      <c r="A4504">
        <v>7457</v>
      </c>
      <c r="B4504" t="s">
        <v>71</v>
      </c>
      <c r="C4504">
        <v>340</v>
      </c>
      <c r="D4504" s="404">
        <v>45178</v>
      </c>
      <c r="E4504" t="s">
        <v>3768</v>
      </c>
      <c r="F4504">
        <v>0.9</v>
      </c>
      <c r="H4504" t="s">
        <v>1183</v>
      </c>
    </row>
    <row r="4505" spans="1:8" x14ac:dyDescent="0.25">
      <c r="A4505">
        <v>7457</v>
      </c>
      <c r="B4505" t="s">
        <v>71</v>
      </c>
      <c r="C4505">
        <v>340</v>
      </c>
      <c r="D4505" s="404">
        <v>45180</v>
      </c>
      <c r="E4505" t="s">
        <v>3768</v>
      </c>
      <c r="F4505">
        <v>0.9</v>
      </c>
      <c r="H4505" t="s">
        <v>1183</v>
      </c>
    </row>
    <row r="4506" spans="1:8" x14ac:dyDescent="0.25">
      <c r="A4506">
        <v>7457</v>
      </c>
      <c r="B4506" t="s">
        <v>71</v>
      </c>
      <c r="C4506">
        <v>340</v>
      </c>
      <c r="D4506" s="404">
        <v>45184</v>
      </c>
      <c r="E4506" t="s">
        <v>3768</v>
      </c>
      <c r="F4506">
        <v>0.9</v>
      </c>
      <c r="H4506" t="s">
        <v>1183</v>
      </c>
    </row>
    <row r="4507" spans="1:8" x14ac:dyDescent="0.25">
      <c r="A4507">
        <v>7457</v>
      </c>
      <c r="B4507" t="s">
        <v>71</v>
      </c>
      <c r="C4507">
        <v>340</v>
      </c>
      <c r="D4507" s="404">
        <v>45190</v>
      </c>
      <c r="E4507" t="s">
        <v>3768</v>
      </c>
      <c r="F4507">
        <v>0.9</v>
      </c>
      <c r="H4507" t="s">
        <v>1183</v>
      </c>
    </row>
    <row r="4508" spans="1:8" x14ac:dyDescent="0.25">
      <c r="A4508">
        <v>7457</v>
      </c>
      <c r="B4508" t="s">
        <v>71</v>
      </c>
      <c r="C4508">
        <v>340</v>
      </c>
      <c r="D4508" s="404">
        <v>45191</v>
      </c>
      <c r="E4508" t="s">
        <v>3768</v>
      </c>
      <c r="F4508">
        <v>0.9</v>
      </c>
      <c r="H4508" t="s">
        <v>1183</v>
      </c>
    </row>
    <row r="4509" spans="1:8" x14ac:dyDescent="0.25">
      <c r="A4509">
        <v>7457</v>
      </c>
      <c r="B4509" t="s">
        <v>71</v>
      </c>
      <c r="C4509">
        <v>340</v>
      </c>
      <c r="D4509" s="404">
        <v>44992</v>
      </c>
      <c r="E4509" t="s">
        <v>3769</v>
      </c>
      <c r="F4509">
        <v>1.5</v>
      </c>
      <c r="H4509" t="s">
        <v>1183</v>
      </c>
    </row>
    <row r="4510" spans="1:8" x14ac:dyDescent="0.25">
      <c r="A4510">
        <v>7457</v>
      </c>
      <c r="B4510" t="s">
        <v>71</v>
      </c>
      <c r="C4510">
        <v>340</v>
      </c>
      <c r="D4510" s="404">
        <v>45162</v>
      </c>
      <c r="E4510" t="s">
        <v>3769</v>
      </c>
      <c r="F4510">
        <v>1.5</v>
      </c>
      <c r="H4510" t="s">
        <v>1183</v>
      </c>
    </row>
    <row r="4511" spans="1:8" x14ac:dyDescent="0.25">
      <c r="A4511">
        <v>7457</v>
      </c>
      <c r="B4511" t="s">
        <v>71</v>
      </c>
      <c r="C4511">
        <v>340</v>
      </c>
      <c r="D4511" s="404">
        <v>45166</v>
      </c>
      <c r="E4511" t="s">
        <v>3769</v>
      </c>
      <c r="F4511">
        <v>1.5</v>
      </c>
      <c r="H4511" t="s">
        <v>1183</v>
      </c>
    </row>
    <row r="4512" spans="1:8" x14ac:dyDescent="0.25">
      <c r="A4512">
        <v>7457</v>
      </c>
      <c r="B4512" t="s">
        <v>71</v>
      </c>
      <c r="C4512">
        <v>340</v>
      </c>
      <c r="D4512" s="404">
        <v>45170</v>
      </c>
      <c r="E4512" t="s">
        <v>3769</v>
      </c>
      <c r="F4512">
        <v>1.5</v>
      </c>
      <c r="H4512" t="s">
        <v>1183</v>
      </c>
    </row>
    <row r="4513" spans="1:8" x14ac:dyDescent="0.25">
      <c r="A4513">
        <v>7457</v>
      </c>
      <c r="B4513" t="s">
        <v>71</v>
      </c>
      <c r="C4513">
        <v>340</v>
      </c>
      <c r="D4513" s="404">
        <v>45177</v>
      </c>
      <c r="E4513" t="s">
        <v>3769</v>
      </c>
      <c r="F4513">
        <v>1.5</v>
      </c>
      <c r="H4513" t="s">
        <v>1183</v>
      </c>
    </row>
    <row r="4514" spans="1:8" x14ac:dyDescent="0.25">
      <c r="A4514">
        <v>7457</v>
      </c>
      <c r="B4514" t="s">
        <v>71</v>
      </c>
      <c r="C4514">
        <v>340</v>
      </c>
      <c r="D4514" s="404">
        <v>45184</v>
      </c>
      <c r="E4514" t="s">
        <v>3769</v>
      </c>
      <c r="F4514">
        <v>1.5</v>
      </c>
      <c r="H4514" t="s">
        <v>1183</v>
      </c>
    </row>
    <row r="4515" spans="1:8" x14ac:dyDescent="0.25">
      <c r="A4515">
        <v>7457</v>
      </c>
      <c r="B4515" t="s">
        <v>71</v>
      </c>
      <c r="C4515">
        <v>340</v>
      </c>
      <c r="D4515" s="404">
        <v>45187</v>
      </c>
      <c r="E4515" t="s">
        <v>3769</v>
      </c>
      <c r="F4515">
        <v>1.5</v>
      </c>
      <c r="H4515" t="s">
        <v>1183</v>
      </c>
    </row>
    <row r="4516" spans="1:8" x14ac:dyDescent="0.25">
      <c r="A4516">
        <v>7457</v>
      </c>
      <c r="B4516" t="s">
        <v>71</v>
      </c>
      <c r="C4516">
        <v>340</v>
      </c>
      <c r="D4516" s="404">
        <v>45187</v>
      </c>
      <c r="E4516" t="s">
        <v>3769</v>
      </c>
      <c r="F4516">
        <v>1.5</v>
      </c>
      <c r="H4516" t="s">
        <v>1183</v>
      </c>
    </row>
    <row r="4517" spans="1:8" x14ac:dyDescent="0.25">
      <c r="A4517">
        <v>7457</v>
      </c>
      <c r="B4517" t="s">
        <v>71</v>
      </c>
      <c r="C4517">
        <v>340</v>
      </c>
      <c r="D4517" s="404">
        <v>45189</v>
      </c>
      <c r="E4517" t="s">
        <v>3769</v>
      </c>
      <c r="F4517">
        <v>1.5</v>
      </c>
      <c r="H4517" t="s">
        <v>1183</v>
      </c>
    </row>
    <row r="4518" spans="1:8" x14ac:dyDescent="0.25">
      <c r="A4518">
        <v>7457</v>
      </c>
      <c r="B4518" t="s">
        <v>71</v>
      </c>
      <c r="C4518">
        <v>340</v>
      </c>
      <c r="D4518" s="404">
        <v>45192</v>
      </c>
      <c r="E4518" t="s">
        <v>3769</v>
      </c>
      <c r="F4518">
        <v>1.5</v>
      </c>
      <c r="H4518" t="s">
        <v>1183</v>
      </c>
    </row>
    <row r="4519" spans="1:8" x14ac:dyDescent="0.25">
      <c r="A4519">
        <v>7457</v>
      </c>
      <c r="B4519" t="s">
        <v>71</v>
      </c>
      <c r="C4519">
        <v>340</v>
      </c>
      <c r="D4519" s="404">
        <v>45107</v>
      </c>
      <c r="E4519" t="s">
        <v>3770</v>
      </c>
      <c r="F4519">
        <v>2.1</v>
      </c>
      <c r="H4519" t="s">
        <v>1183</v>
      </c>
    </row>
    <row r="4520" spans="1:8" x14ac:dyDescent="0.25">
      <c r="A4520">
        <v>7457</v>
      </c>
      <c r="B4520" t="s">
        <v>71</v>
      </c>
      <c r="C4520">
        <v>340</v>
      </c>
      <c r="D4520" s="404">
        <v>45138</v>
      </c>
      <c r="E4520" t="s">
        <v>3770</v>
      </c>
      <c r="F4520">
        <v>2.1</v>
      </c>
      <c r="H4520" t="s">
        <v>1183</v>
      </c>
    </row>
    <row r="4521" spans="1:8" x14ac:dyDescent="0.25">
      <c r="A4521">
        <v>7457</v>
      </c>
      <c r="B4521" t="s">
        <v>71</v>
      </c>
      <c r="C4521">
        <v>340</v>
      </c>
      <c r="D4521" s="404">
        <v>45154</v>
      </c>
      <c r="E4521" t="s">
        <v>3770</v>
      </c>
      <c r="F4521">
        <v>2.1</v>
      </c>
      <c r="H4521" t="s">
        <v>1183</v>
      </c>
    </row>
    <row r="4522" spans="1:8" x14ac:dyDescent="0.25">
      <c r="A4522">
        <v>7457</v>
      </c>
      <c r="B4522" t="s">
        <v>71</v>
      </c>
      <c r="C4522">
        <v>340</v>
      </c>
      <c r="D4522" s="404">
        <v>45156</v>
      </c>
      <c r="E4522" t="s">
        <v>3770</v>
      </c>
      <c r="F4522">
        <v>2.1</v>
      </c>
      <c r="H4522" t="s">
        <v>1183</v>
      </c>
    </row>
    <row r="4523" spans="1:8" x14ac:dyDescent="0.25">
      <c r="A4523">
        <v>7457</v>
      </c>
      <c r="B4523" t="s">
        <v>71</v>
      </c>
      <c r="C4523">
        <v>340</v>
      </c>
      <c r="D4523" s="404">
        <v>45161</v>
      </c>
      <c r="E4523" t="s">
        <v>3770</v>
      </c>
      <c r="F4523">
        <v>2.1</v>
      </c>
      <c r="H4523" t="s">
        <v>1183</v>
      </c>
    </row>
    <row r="4524" spans="1:8" x14ac:dyDescent="0.25">
      <c r="A4524">
        <v>7457</v>
      </c>
      <c r="B4524" t="s">
        <v>71</v>
      </c>
      <c r="C4524">
        <v>340</v>
      </c>
      <c r="D4524" s="404">
        <v>45163</v>
      </c>
      <c r="E4524" t="s">
        <v>3770</v>
      </c>
      <c r="F4524">
        <v>2.1</v>
      </c>
      <c r="H4524" t="s">
        <v>1183</v>
      </c>
    </row>
    <row r="4525" spans="1:8" x14ac:dyDescent="0.25">
      <c r="A4525">
        <v>7457</v>
      </c>
      <c r="B4525" t="s">
        <v>71</v>
      </c>
      <c r="C4525">
        <v>340</v>
      </c>
      <c r="D4525" s="404">
        <v>45163</v>
      </c>
      <c r="E4525" t="s">
        <v>3770</v>
      </c>
      <c r="F4525">
        <v>2.1</v>
      </c>
      <c r="H4525" t="s">
        <v>1183</v>
      </c>
    </row>
    <row r="4526" spans="1:8" x14ac:dyDescent="0.25">
      <c r="A4526">
        <v>7457</v>
      </c>
      <c r="B4526" t="s">
        <v>71</v>
      </c>
      <c r="C4526">
        <v>340</v>
      </c>
      <c r="D4526" s="404">
        <v>45168</v>
      </c>
      <c r="E4526" t="s">
        <v>3770</v>
      </c>
      <c r="F4526">
        <v>2.1</v>
      </c>
      <c r="H4526" t="s">
        <v>1183</v>
      </c>
    </row>
    <row r="4527" spans="1:8" x14ac:dyDescent="0.25">
      <c r="A4527">
        <v>7457</v>
      </c>
      <c r="B4527" t="s">
        <v>71</v>
      </c>
      <c r="C4527">
        <v>340</v>
      </c>
      <c r="D4527" s="404">
        <v>45173</v>
      </c>
      <c r="E4527" t="s">
        <v>3770</v>
      </c>
      <c r="F4527">
        <v>2.1</v>
      </c>
      <c r="H4527" t="s">
        <v>1183</v>
      </c>
    </row>
    <row r="4528" spans="1:8" x14ac:dyDescent="0.25">
      <c r="A4528">
        <v>7457</v>
      </c>
      <c r="B4528" t="s">
        <v>71</v>
      </c>
      <c r="C4528">
        <v>340</v>
      </c>
      <c r="D4528" s="404">
        <v>45180</v>
      </c>
      <c r="E4528" t="s">
        <v>3770</v>
      </c>
      <c r="F4528">
        <v>2.1</v>
      </c>
      <c r="H4528" t="s">
        <v>1183</v>
      </c>
    </row>
    <row r="4529" spans="1:8" x14ac:dyDescent="0.25">
      <c r="A4529">
        <v>7457</v>
      </c>
      <c r="B4529" t="s">
        <v>71</v>
      </c>
      <c r="C4529">
        <v>340</v>
      </c>
      <c r="D4529" s="404">
        <v>45184</v>
      </c>
      <c r="E4529" t="s">
        <v>3770</v>
      </c>
      <c r="F4529">
        <v>2.1</v>
      </c>
      <c r="H4529" t="s">
        <v>1183</v>
      </c>
    </row>
    <row r="4530" spans="1:8" x14ac:dyDescent="0.25">
      <c r="A4530">
        <v>7457</v>
      </c>
      <c r="B4530" t="s">
        <v>71</v>
      </c>
      <c r="C4530">
        <v>340</v>
      </c>
      <c r="D4530" s="404">
        <v>45187</v>
      </c>
      <c r="E4530" t="s">
        <v>3770</v>
      </c>
      <c r="F4530">
        <v>2.1</v>
      </c>
      <c r="H4530" t="s">
        <v>1183</v>
      </c>
    </row>
    <row r="4531" spans="1:8" x14ac:dyDescent="0.25">
      <c r="A4531">
        <v>7457</v>
      </c>
      <c r="B4531" t="s">
        <v>71</v>
      </c>
      <c r="C4531">
        <v>340</v>
      </c>
      <c r="D4531" s="404">
        <v>45187</v>
      </c>
      <c r="E4531" t="s">
        <v>3770</v>
      </c>
      <c r="F4531">
        <v>2.1</v>
      </c>
      <c r="H4531" t="s">
        <v>1183</v>
      </c>
    </row>
    <row r="4532" spans="1:8" x14ac:dyDescent="0.25">
      <c r="A4532">
        <v>7457</v>
      </c>
      <c r="B4532" t="s">
        <v>71</v>
      </c>
      <c r="C4532">
        <v>340</v>
      </c>
      <c r="D4532" s="404">
        <v>45136</v>
      </c>
      <c r="E4532" t="s">
        <v>3771</v>
      </c>
      <c r="F4532">
        <v>2.4</v>
      </c>
      <c r="H4532" t="s">
        <v>1183</v>
      </c>
    </row>
    <row r="4533" spans="1:8" x14ac:dyDescent="0.25">
      <c r="A4533">
        <v>7457</v>
      </c>
      <c r="B4533" t="s">
        <v>71</v>
      </c>
      <c r="C4533">
        <v>340</v>
      </c>
      <c r="D4533" s="404">
        <v>45155</v>
      </c>
      <c r="E4533" t="s">
        <v>3771</v>
      </c>
      <c r="F4533">
        <v>2.4</v>
      </c>
      <c r="H4533" t="s">
        <v>1183</v>
      </c>
    </row>
    <row r="4534" spans="1:8" x14ac:dyDescent="0.25">
      <c r="A4534">
        <v>7457</v>
      </c>
      <c r="B4534" t="s">
        <v>71</v>
      </c>
      <c r="C4534">
        <v>340</v>
      </c>
      <c r="D4534" s="404">
        <v>45163</v>
      </c>
      <c r="E4534" t="s">
        <v>3771</v>
      </c>
      <c r="F4534">
        <v>2.4</v>
      </c>
      <c r="H4534" t="s">
        <v>1183</v>
      </c>
    </row>
    <row r="4535" spans="1:8" x14ac:dyDescent="0.25">
      <c r="A4535">
        <v>7457</v>
      </c>
      <c r="B4535" t="s">
        <v>71</v>
      </c>
      <c r="C4535">
        <v>340</v>
      </c>
      <c r="D4535" s="404">
        <v>45168</v>
      </c>
      <c r="E4535" t="s">
        <v>3771</v>
      </c>
      <c r="F4535">
        <v>2.4</v>
      </c>
      <c r="H4535" t="s">
        <v>1183</v>
      </c>
    </row>
    <row r="4536" spans="1:8" x14ac:dyDescent="0.25">
      <c r="A4536">
        <v>7457</v>
      </c>
      <c r="B4536" t="s">
        <v>71</v>
      </c>
      <c r="C4536">
        <v>340</v>
      </c>
      <c r="D4536" s="404">
        <v>45173</v>
      </c>
      <c r="E4536" t="s">
        <v>3771</v>
      </c>
      <c r="F4536">
        <v>2.4</v>
      </c>
      <c r="H4536" t="s">
        <v>1183</v>
      </c>
    </row>
    <row r="4537" spans="1:8" x14ac:dyDescent="0.25">
      <c r="A4537">
        <v>7457</v>
      </c>
      <c r="B4537" t="s">
        <v>71</v>
      </c>
      <c r="C4537">
        <v>340</v>
      </c>
      <c r="D4537" s="404">
        <v>45176</v>
      </c>
      <c r="E4537" t="s">
        <v>3771</v>
      </c>
      <c r="F4537">
        <v>2.4</v>
      </c>
      <c r="H4537" t="s">
        <v>1183</v>
      </c>
    </row>
    <row r="4538" spans="1:8" x14ac:dyDescent="0.25">
      <c r="A4538">
        <v>7457</v>
      </c>
      <c r="B4538" t="s">
        <v>71</v>
      </c>
      <c r="C4538">
        <v>340</v>
      </c>
      <c r="D4538" s="404">
        <v>45180</v>
      </c>
      <c r="E4538" t="s">
        <v>3771</v>
      </c>
      <c r="F4538">
        <v>2.4</v>
      </c>
      <c r="H4538" t="s">
        <v>1183</v>
      </c>
    </row>
    <row r="4539" spans="1:8" x14ac:dyDescent="0.25">
      <c r="A4539">
        <v>7457</v>
      </c>
      <c r="B4539" t="s">
        <v>71</v>
      </c>
      <c r="C4539">
        <v>340</v>
      </c>
      <c r="D4539" s="404">
        <v>45180</v>
      </c>
      <c r="E4539" t="s">
        <v>3771</v>
      </c>
      <c r="F4539">
        <v>2.4</v>
      </c>
      <c r="H4539" t="s">
        <v>1183</v>
      </c>
    </row>
    <row r="4540" spans="1:8" x14ac:dyDescent="0.25">
      <c r="A4540">
        <v>7457</v>
      </c>
      <c r="B4540" t="s">
        <v>71</v>
      </c>
      <c r="C4540">
        <v>340</v>
      </c>
      <c r="D4540" s="404">
        <v>45188</v>
      </c>
      <c r="E4540" t="s">
        <v>3771</v>
      </c>
      <c r="F4540">
        <v>2.4</v>
      </c>
      <c r="H4540" t="s">
        <v>1183</v>
      </c>
    </row>
    <row r="4541" spans="1:8" x14ac:dyDescent="0.25">
      <c r="A4541">
        <v>7457</v>
      </c>
      <c r="B4541" t="s">
        <v>71</v>
      </c>
      <c r="C4541">
        <v>340</v>
      </c>
      <c r="D4541" s="404">
        <v>45190</v>
      </c>
      <c r="E4541" t="s">
        <v>3771</v>
      </c>
      <c r="F4541">
        <v>2.4</v>
      </c>
      <c r="H4541" t="s">
        <v>1183</v>
      </c>
    </row>
    <row r="4542" spans="1:8" x14ac:dyDescent="0.25">
      <c r="A4542">
        <v>7457</v>
      </c>
      <c r="B4542" t="s">
        <v>71</v>
      </c>
      <c r="C4542">
        <v>340</v>
      </c>
      <c r="D4542" s="404">
        <v>45191</v>
      </c>
      <c r="E4542" t="s">
        <v>3771</v>
      </c>
      <c r="F4542">
        <v>2.4</v>
      </c>
      <c r="H4542" t="s">
        <v>1183</v>
      </c>
    </row>
    <row r="4543" spans="1:8" x14ac:dyDescent="0.25">
      <c r="A4543">
        <v>7457</v>
      </c>
      <c r="B4543" t="s">
        <v>71</v>
      </c>
      <c r="C4543">
        <v>340</v>
      </c>
      <c r="D4543" s="404">
        <v>45138</v>
      </c>
      <c r="E4543" t="s">
        <v>3772</v>
      </c>
      <c r="F4543">
        <v>3</v>
      </c>
      <c r="H4543" t="s">
        <v>1183</v>
      </c>
    </row>
    <row r="4544" spans="1:8" x14ac:dyDescent="0.25">
      <c r="A4544">
        <v>7457</v>
      </c>
      <c r="B4544" t="s">
        <v>71</v>
      </c>
      <c r="C4544">
        <v>340</v>
      </c>
      <c r="D4544" s="404">
        <v>45154</v>
      </c>
      <c r="E4544" t="s">
        <v>3772</v>
      </c>
      <c r="F4544">
        <v>3</v>
      </c>
      <c r="H4544" t="s">
        <v>1183</v>
      </c>
    </row>
    <row r="4545" spans="1:8" x14ac:dyDescent="0.25">
      <c r="A4545">
        <v>7457</v>
      </c>
      <c r="B4545" t="s">
        <v>71</v>
      </c>
      <c r="C4545">
        <v>340</v>
      </c>
      <c r="D4545" s="404">
        <v>45155</v>
      </c>
      <c r="E4545" t="s">
        <v>3772</v>
      </c>
      <c r="F4545">
        <v>3</v>
      </c>
      <c r="H4545" t="s">
        <v>1183</v>
      </c>
    </row>
    <row r="4546" spans="1:8" x14ac:dyDescent="0.25">
      <c r="A4546">
        <v>7457</v>
      </c>
      <c r="B4546" t="s">
        <v>71</v>
      </c>
      <c r="C4546">
        <v>340</v>
      </c>
      <c r="D4546" s="404">
        <v>45166</v>
      </c>
      <c r="E4546" t="s">
        <v>3772</v>
      </c>
      <c r="F4546">
        <v>3</v>
      </c>
      <c r="H4546" t="s">
        <v>1183</v>
      </c>
    </row>
    <row r="4547" spans="1:8" x14ac:dyDescent="0.25">
      <c r="A4547">
        <v>7457</v>
      </c>
      <c r="B4547" t="s">
        <v>71</v>
      </c>
      <c r="C4547">
        <v>340</v>
      </c>
      <c r="D4547" s="404">
        <v>45168</v>
      </c>
      <c r="E4547" t="s">
        <v>3772</v>
      </c>
      <c r="F4547">
        <v>3</v>
      </c>
      <c r="H4547" t="s">
        <v>1183</v>
      </c>
    </row>
    <row r="4548" spans="1:8" x14ac:dyDescent="0.25">
      <c r="A4548">
        <v>7457</v>
      </c>
      <c r="B4548" t="s">
        <v>71</v>
      </c>
      <c r="C4548">
        <v>340</v>
      </c>
      <c r="D4548" s="404">
        <v>45170</v>
      </c>
      <c r="E4548" t="s">
        <v>3772</v>
      </c>
      <c r="F4548">
        <v>3</v>
      </c>
      <c r="H4548" t="s">
        <v>1183</v>
      </c>
    </row>
    <row r="4549" spans="1:8" x14ac:dyDescent="0.25">
      <c r="A4549">
        <v>7457</v>
      </c>
      <c r="B4549" t="s">
        <v>71</v>
      </c>
      <c r="C4549">
        <v>340</v>
      </c>
      <c r="D4549" s="404">
        <v>45173</v>
      </c>
      <c r="E4549" t="s">
        <v>3772</v>
      </c>
      <c r="F4549">
        <v>3</v>
      </c>
      <c r="H4549" t="s">
        <v>1183</v>
      </c>
    </row>
    <row r="4550" spans="1:8" x14ac:dyDescent="0.25">
      <c r="A4550">
        <v>7457</v>
      </c>
      <c r="B4550" t="s">
        <v>71</v>
      </c>
      <c r="C4550">
        <v>340</v>
      </c>
      <c r="D4550" s="404">
        <v>45175</v>
      </c>
      <c r="E4550" t="s">
        <v>3772</v>
      </c>
      <c r="F4550">
        <v>3</v>
      </c>
      <c r="H4550" t="s">
        <v>1183</v>
      </c>
    </row>
    <row r="4551" spans="1:8" x14ac:dyDescent="0.25">
      <c r="A4551">
        <v>7457</v>
      </c>
      <c r="B4551" t="s">
        <v>71</v>
      </c>
      <c r="C4551">
        <v>340</v>
      </c>
      <c r="D4551" s="404">
        <v>45177</v>
      </c>
      <c r="E4551" t="s">
        <v>3772</v>
      </c>
      <c r="F4551">
        <v>3</v>
      </c>
      <c r="H4551" t="s">
        <v>1183</v>
      </c>
    </row>
    <row r="4552" spans="1:8" x14ac:dyDescent="0.25">
      <c r="A4552">
        <v>7457</v>
      </c>
      <c r="B4552" t="s">
        <v>71</v>
      </c>
      <c r="C4552">
        <v>340</v>
      </c>
      <c r="D4552" s="404">
        <v>45184</v>
      </c>
      <c r="E4552" t="s">
        <v>3772</v>
      </c>
      <c r="F4552">
        <v>3</v>
      </c>
      <c r="H4552" t="s">
        <v>1183</v>
      </c>
    </row>
    <row r="4553" spans="1:8" x14ac:dyDescent="0.25">
      <c r="A4553">
        <v>7457</v>
      </c>
      <c r="B4553" t="s">
        <v>71</v>
      </c>
      <c r="C4553">
        <v>340</v>
      </c>
      <c r="D4553" s="404">
        <v>45187</v>
      </c>
      <c r="E4553" t="s">
        <v>3772</v>
      </c>
      <c r="F4553">
        <v>3</v>
      </c>
      <c r="H4553" t="s">
        <v>1183</v>
      </c>
    </row>
    <row r="4554" spans="1:8" x14ac:dyDescent="0.25">
      <c r="A4554">
        <v>7457</v>
      </c>
      <c r="B4554" t="s">
        <v>71</v>
      </c>
      <c r="C4554">
        <v>340</v>
      </c>
      <c r="D4554" s="404">
        <v>45188</v>
      </c>
      <c r="E4554" t="s">
        <v>3772</v>
      </c>
      <c r="F4554">
        <v>3</v>
      </c>
      <c r="H4554" t="s">
        <v>1183</v>
      </c>
    </row>
    <row r="4555" spans="1:8" x14ac:dyDescent="0.25">
      <c r="A4555">
        <v>7457</v>
      </c>
      <c r="B4555" t="s">
        <v>71</v>
      </c>
      <c r="C4555">
        <v>340</v>
      </c>
      <c r="D4555" s="404">
        <v>45188</v>
      </c>
      <c r="E4555" t="s">
        <v>3772</v>
      </c>
      <c r="F4555">
        <v>3</v>
      </c>
      <c r="H4555" t="s">
        <v>1183</v>
      </c>
    </row>
    <row r="4556" spans="1:8" x14ac:dyDescent="0.25">
      <c r="A4556">
        <v>7457</v>
      </c>
      <c r="B4556" t="s">
        <v>71</v>
      </c>
      <c r="C4556">
        <v>340</v>
      </c>
      <c r="D4556" s="404">
        <v>45154</v>
      </c>
      <c r="E4556" t="s">
        <v>3773</v>
      </c>
      <c r="F4556">
        <v>3.6</v>
      </c>
      <c r="H4556" t="s">
        <v>1183</v>
      </c>
    </row>
    <row r="4557" spans="1:8" x14ac:dyDescent="0.25">
      <c r="A4557">
        <v>7457</v>
      </c>
      <c r="B4557" t="s">
        <v>71</v>
      </c>
      <c r="C4557">
        <v>340</v>
      </c>
      <c r="D4557" s="404">
        <v>45155</v>
      </c>
      <c r="E4557" t="s">
        <v>3773</v>
      </c>
      <c r="F4557">
        <v>3.6</v>
      </c>
      <c r="H4557" t="s">
        <v>1183</v>
      </c>
    </row>
    <row r="4558" spans="1:8" x14ac:dyDescent="0.25">
      <c r="A4558">
        <v>7457</v>
      </c>
      <c r="B4558" t="s">
        <v>71</v>
      </c>
      <c r="C4558">
        <v>340</v>
      </c>
      <c r="D4558" s="404">
        <v>45160</v>
      </c>
      <c r="E4558" t="s">
        <v>3773</v>
      </c>
      <c r="F4558">
        <v>3.6</v>
      </c>
      <c r="H4558" t="s">
        <v>1183</v>
      </c>
    </row>
    <row r="4559" spans="1:8" x14ac:dyDescent="0.25">
      <c r="A4559">
        <v>7457</v>
      </c>
      <c r="B4559" t="s">
        <v>71</v>
      </c>
      <c r="C4559">
        <v>340</v>
      </c>
      <c r="D4559" s="404">
        <v>45168</v>
      </c>
      <c r="E4559" t="s">
        <v>3773</v>
      </c>
      <c r="F4559">
        <v>3.6</v>
      </c>
      <c r="H4559" t="s">
        <v>1183</v>
      </c>
    </row>
    <row r="4560" spans="1:8" x14ac:dyDescent="0.25">
      <c r="A4560">
        <v>7457</v>
      </c>
      <c r="B4560" t="s">
        <v>71</v>
      </c>
      <c r="C4560">
        <v>340</v>
      </c>
      <c r="D4560" s="404">
        <v>45170</v>
      </c>
      <c r="E4560" t="s">
        <v>3773</v>
      </c>
      <c r="F4560">
        <v>3.6</v>
      </c>
      <c r="H4560" t="s">
        <v>1183</v>
      </c>
    </row>
    <row r="4561" spans="1:8" x14ac:dyDescent="0.25">
      <c r="A4561">
        <v>7457</v>
      </c>
      <c r="B4561" t="s">
        <v>71</v>
      </c>
      <c r="C4561">
        <v>340</v>
      </c>
      <c r="D4561" s="404">
        <v>45173</v>
      </c>
      <c r="E4561" t="s">
        <v>3773</v>
      </c>
      <c r="F4561">
        <v>3.6</v>
      </c>
      <c r="H4561" t="s">
        <v>1183</v>
      </c>
    </row>
    <row r="4562" spans="1:8" x14ac:dyDescent="0.25">
      <c r="A4562">
        <v>7457</v>
      </c>
      <c r="B4562" t="s">
        <v>71</v>
      </c>
      <c r="C4562">
        <v>340</v>
      </c>
      <c r="D4562" s="404">
        <v>45175</v>
      </c>
      <c r="E4562" t="s">
        <v>3773</v>
      </c>
      <c r="F4562">
        <v>3.6</v>
      </c>
      <c r="H4562" t="s">
        <v>1183</v>
      </c>
    </row>
    <row r="4563" spans="1:8" x14ac:dyDescent="0.25">
      <c r="A4563">
        <v>7457</v>
      </c>
      <c r="B4563" t="s">
        <v>71</v>
      </c>
      <c r="C4563">
        <v>340</v>
      </c>
      <c r="D4563" s="404">
        <v>45177</v>
      </c>
      <c r="E4563" t="s">
        <v>3773</v>
      </c>
      <c r="F4563">
        <v>3.6</v>
      </c>
      <c r="H4563" t="s">
        <v>1183</v>
      </c>
    </row>
    <row r="4564" spans="1:8" x14ac:dyDescent="0.25">
      <c r="A4564">
        <v>7457</v>
      </c>
      <c r="B4564" t="s">
        <v>71</v>
      </c>
      <c r="C4564">
        <v>340</v>
      </c>
      <c r="D4564" s="404">
        <v>45183</v>
      </c>
      <c r="E4564" t="s">
        <v>3773</v>
      </c>
      <c r="F4564">
        <v>3.6</v>
      </c>
      <c r="H4564" t="s">
        <v>1183</v>
      </c>
    </row>
    <row r="4565" spans="1:8" x14ac:dyDescent="0.25">
      <c r="A4565">
        <v>7457</v>
      </c>
      <c r="B4565" t="s">
        <v>71</v>
      </c>
      <c r="C4565">
        <v>340</v>
      </c>
      <c r="D4565" s="404">
        <v>45184</v>
      </c>
      <c r="E4565" t="s">
        <v>3773</v>
      </c>
      <c r="F4565">
        <v>3.6</v>
      </c>
      <c r="H4565" t="s">
        <v>1183</v>
      </c>
    </row>
    <row r="4566" spans="1:8" x14ac:dyDescent="0.25">
      <c r="A4566">
        <v>7457</v>
      </c>
      <c r="B4566" t="s">
        <v>71</v>
      </c>
      <c r="C4566">
        <v>340</v>
      </c>
      <c r="D4566" s="404">
        <v>45184</v>
      </c>
      <c r="E4566" t="s">
        <v>3773</v>
      </c>
      <c r="F4566">
        <v>3.6</v>
      </c>
      <c r="H4566" t="s">
        <v>1183</v>
      </c>
    </row>
    <row r="4567" spans="1:8" x14ac:dyDescent="0.25">
      <c r="A4567">
        <v>7457</v>
      </c>
      <c r="B4567" t="s">
        <v>71</v>
      </c>
      <c r="C4567">
        <v>340</v>
      </c>
      <c r="D4567" s="404">
        <v>45190</v>
      </c>
      <c r="E4567" t="s">
        <v>3773</v>
      </c>
      <c r="F4567">
        <v>3.6</v>
      </c>
      <c r="H4567" t="s">
        <v>1183</v>
      </c>
    </row>
    <row r="4568" spans="1:8" x14ac:dyDescent="0.25">
      <c r="A4568">
        <v>7457</v>
      </c>
      <c r="B4568" t="s">
        <v>71</v>
      </c>
      <c r="C4568">
        <v>340</v>
      </c>
      <c r="D4568" s="404">
        <v>45091</v>
      </c>
      <c r="E4568" t="s">
        <v>3774</v>
      </c>
      <c r="F4568">
        <v>3.9</v>
      </c>
      <c r="H4568" t="s">
        <v>1183</v>
      </c>
    </row>
    <row r="4569" spans="1:8" x14ac:dyDescent="0.25">
      <c r="A4569">
        <v>7457</v>
      </c>
      <c r="B4569" t="s">
        <v>71</v>
      </c>
      <c r="C4569">
        <v>340</v>
      </c>
      <c r="D4569" s="404">
        <v>45118</v>
      </c>
      <c r="E4569" t="s">
        <v>3774</v>
      </c>
      <c r="F4569">
        <v>3.9</v>
      </c>
      <c r="H4569" t="s">
        <v>1183</v>
      </c>
    </row>
    <row r="4570" spans="1:8" x14ac:dyDescent="0.25">
      <c r="A4570">
        <v>7457</v>
      </c>
      <c r="B4570" t="s">
        <v>71</v>
      </c>
      <c r="C4570">
        <v>340</v>
      </c>
      <c r="D4570" s="404">
        <v>45150</v>
      </c>
      <c r="E4570" t="s">
        <v>3774</v>
      </c>
      <c r="F4570">
        <v>3.9</v>
      </c>
      <c r="H4570" t="s">
        <v>1183</v>
      </c>
    </row>
    <row r="4571" spans="1:8" x14ac:dyDescent="0.25">
      <c r="A4571">
        <v>7457</v>
      </c>
      <c r="B4571" t="s">
        <v>71</v>
      </c>
      <c r="C4571">
        <v>340</v>
      </c>
      <c r="D4571" s="404">
        <v>45162</v>
      </c>
      <c r="E4571" t="s">
        <v>3774</v>
      </c>
      <c r="F4571">
        <v>3.9</v>
      </c>
      <c r="H4571" t="s">
        <v>1183</v>
      </c>
    </row>
    <row r="4572" spans="1:8" x14ac:dyDescent="0.25">
      <c r="A4572">
        <v>7457</v>
      </c>
      <c r="B4572" t="s">
        <v>71</v>
      </c>
      <c r="C4572">
        <v>340</v>
      </c>
      <c r="D4572" s="404">
        <v>45175</v>
      </c>
      <c r="E4572" t="s">
        <v>3774</v>
      </c>
      <c r="F4572">
        <v>3.9</v>
      </c>
      <c r="H4572" t="s">
        <v>1183</v>
      </c>
    </row>
    <row r="4573" spans="1:8" x14ac:dyDescent="0.25">
      <c r="A4573">
        <v>7457</v>
      </c>
      <c r="B4573" t="s">
        <v>71</v>
      </c>
      <c r="C4573">
        <v>340</v>
      </c>
      <c r="D4573" s="404">
        <v>45178</v>
      </c>
      <c r="E4573" t="s">
        <v>3774</v>
      </c>
      <c r="F4573">
        <v>3.9</v>
      </c>
      <c r="H4573" t="s">
        <v>1183</v>
      </c>
    </row>
    <row r="4574" spans="1:8" x14ac:dyDescent="0.25">
      <c r="A4574">
        <v>7457</v>
      </c>
      <c r="B4574" t="s">
        <v>71</v>
      </c>
      <c r="C4574">
        <v>340</v>
      </c>
      <c r="D4574" s="404">
        <v>45180</v>
      </c>
      <c r="E4574" t="s">
        <v>3774</v>
      </c>
      <c r="F4574">
        <v>3.9</v>
      </c>
      <c r="H4574" t="s">
        <v>1183</v>
      </c>
    </row>
    <row r="4575" spans="1:8" x14ac:dyDescent="0.25">
      <c r="A4575">
        <v>7457</v>
      </c>
      <c r="B4575" t="s">
        <v>71</v>
      </c>
      <c r="C4575">
        <v>340</v>
      </c>
      <c r="D4575" s="404">
        <v>45181</v>
      </c>
      <c r="E4575" t="s">
        <v>3774</v>
      </c>
      <c r="F4575">
        <v>3.9</v>
      </c>
      <c r="H4575" t="s">
        <v>1183</v>
      </c>
    </row>
    <row r="4576" spans="1:8" x14ac:dyDescent="0.25">
      <c r="A4576">
        <v>7457</v>
      </c>
      <c r="B4576" t="s">
        <v>71</v>
      </c>
      <c r="C4576">
        <v>340</v>
      </c>
      <c r="D4576" s="404">
        <v>45188</v>
      </c>
      <c r="E4576" t="s">
        <v>3774</v>
      </c>
      <c r="F4576">
        <v>3.9</v>
      </c>
      <c r="H4576" t="s">
        <v>1183</v>
      </c>
    </row>
    <row r="4577" spans="1:8" x14ac:dyDescent="0.25">
      <c r="A4577">
        <v>7457</v>
      </c>
      <c r="B4577" t="s">
        <v>71</v>
      </c>
      <c r="C4577">
        <v>340</v>
      </c>
      <c r="D4577" s="404">
        <v>45188</v>
      </c>
      <c r="E4577" t="s">
        <v>3774</v>
      </c>
      <c r="F4577">
        <v>3.9</v>
      </c>
      <c r="H4577" t="s">
        <v>1183</v>
      </c>
    </row>
    <row r="4578" spans="1:8" x14ac:dyDescent="0.25">
      <c r="A4578">
        <v>7457</v>
      </c>
      <c r="B4578" t="s">
        <v>71</v>
      </c>
      <c r="C4578">
        <v>340</v>
      </c>
      <c r="D4578" s="404">
        <v>45189</v>
      </c>
      <c r="E4578" t="s">
        <v>3774</v>
      </c>
      <c r="F4578">
        <v>3.9</v>
      </c>
      <c r="H4578" t="s">
        <v>1183</v>
      </c>
    </row>
    <row r="4579" spans="1:8" x14ac:dyDescent="0.25">
      <c r="A4579">
        <v>7457</v>
      </c>
      <c r="B4579" t="s">
        <v>71</v>
      </c>
      <c r="C4579">
        <v>340</v>
      </c>
      <c r="D4579" s="404">
        <v>45019</v>
      </c>
      <c r="E4579" t="s">
        <v>3775</v>
      </c>
      <c r="F4579">
        <v>4.5</v>
      </c>
      <c r="H4579" t="s">
        <v>1183</v>
      </c>
    </row>
    <row r="4580" spans="1:8" x14ac:dyDescent="0.25">
      <c r="A4580">
        <v>7457</v>
      </c>
      <c r="B4580" t="s">
        <v>71</v>
      </c>
      <c r="C4580">
        <v>340</v>
      </c>
      <c r="D4580" s="404">
        <v>45103</v>
      </c>
      <c r="E4580" t="s">
        <v>3775</v>
      </c>
      <c r="F4580">
        <v>4.5</v>
      </c>
      <c r="H4580" t="s">
        <v>1183</v>
      </c>
    </row>
    <row r="4581" spans="1:8" x14ac:dyDescent="0.25">
      <c r="A4581">
        <v>7457</v>
      </c>
      <c r="B4581" t="s">
        <v>71</v>
      </c>
      <c r="C4581">
        <v>340</v>
      </c>
      <c r="D4581" s="404">
        <v>45159</v>
      </c>
      <c r="E4581" t="s">
        <v>3775</v>
      </c>
      <c r="F4581">
        <v>4.5</v>
      </c>
      <c r="H4581" t="s">
        <v>1183</v>
      </c>
    </row>
    <row r="4582" spans="1:8" x14ac:dyDescent="0.25">
      <c r="A4582">
        <v>7457</v>
      </c>
      <c r="B4582" t="s">
        <v>71</v>
      </c>
      <c r="C4582">
        <v>340</v>
      </c>
      <c r="D4582" s="404">
        <v>45159</v>
      </c>
      <c r="E4582" t="s">
        <v>3775</v>
      </c>
      <c r="F4582">
        <v>4.5</v>
      </c>
      <c r="H4582" t="s">
        <v>1183</v>
      </c>
    </row>
    <row r="4583" spans="1:8" x14ac:dyDescent="0.25">
      <c r="A4583">
        <v>7457</v>
      </c>
      <c r="B4583" t="s">
        <v>71</v>
      </c>
      <c r="C4583">
        <v>340</v>
      </c>
      <c r="D4583" s="404">
        <v>45159</v>
      </c>
      <c r="E4583" t="s">
        <v>3775</v>
      </c>
      <c r="F4583">
        <v>4.5</v>
      </c>
      <c r="H4583" t="s">
        <v>1183</v>
      </c>
    </row>
    <row r="4584" spans="1:8" x14ac:dyDescent="0.25">
      <c r="A4584">
        <v>7457</v>
      </c>
      <c r="B4584" t="s">
        <v>71</v>
      </c>
      <c r="C4584">
        <v>340</v>
      </c>
      <c r="D4584" s="404">
        <v>45163</v>
      </c>
      <c r="E4584" t="s">
        <v>3775</v>
      </c>
      <c r="F4584">
        <v>4.5</v>
      </c>
      <c r="H4584" t="s">
        <v>1183</v>
      </c>
    </row>
    <row r="4585" spans="1:8" x14ac:dyDescent="0.25">
      <c r="A4585">
        <v>7457</v>
      </c>
      <c r="B4585" t="s">
        <v>71</v>
      </c>
      <c r="C4585">
        <v>340</v>
      </c>
      <c r="D4585" s="404">
        <v>45169</v>
      </c>
      <c r="E4585" t="s">
        <v>3775</v>
      </c>
      <c r="F4585">
        <v>4.5</v>
      </c>
      <c r="H4585" t="s">
        <v>1183</v>
      </c>
    </row>
    <row r="4586" spans="1:8" x14ac:dyDescent="0.25">
      <c r="A4586">
        <v>7457</v>
      </c>
      <c r="B4586" t="s">
        <v>71</v>
      </c>
      <c r="C4586">
        <v>340</v>
      </c>
      <c r="D4586" s="404">
        <v>45170</v>
      </c>
      <c r="E4586" t="s">
        <v>3775</v>
      </c>
      <c r="F4586">
        <v>4.5</v>
      </c>
      <c r="H4586" t="s">
        <v>1183</v>
      </c>
    </row>
    <row r="4587" spans="1:8" x14ac:dyDescent="0.25">
      <c r="A4587">
        <v>7457</v>
      </c>
      <c r="B4587" t="s">
        <v>71</v>
      </c>
      <c r="C4587">
        <v>340</v>
      </c>
      <c r="D4587" s="404">
        <v>45170</v>
      </c>
      <c r="E4587" t="s">
        <v>3775</v>
      </c>
      <c r="F4587">
        <v>4.5</v>
      </c>
      <c r="H4587" t="s">
        <v>1183</v>
      </c>
    </row>
    <row r="4588" spans="1:8" x14ac:dyDescent="0.25">
      <c r="A4588">
        <v>7457</v>
      </c>
      <c r="B4588" t="s">
        <v>71</v>
      </c>
      <c r="C4588">
        <v>340</v>
      </c>
      <c r="D4588" s="404">
        <v>45175</v>
      </c>
      <c r="E4588" t="s">
        <v>3775</v>
      </c>
      <c r="F4588">
        <v>4.5</v>
      </c>
      <c r="H4588" t="s">
        <v>1183</v>
      </c>
    </row>
    <row r="4589" spans="1:8" x14ac:dyDescent="0.25">
      <c r="A4589">
        <v>7457</v>
      </c>
      <c r="B4589" t="s">
        <v>71</v>
      </c>
      <c r="C4589">
        <v>340</v>
      </c>
      <c r="D4589" s="404">
        <v>45190</v>
      </c>
      <c r="E4589" t="s">
        <v>3775</v>
      </c>
      <c r="F4589">
        <v>4.5</v>
      </c>
      <c r="H4589" t="s">
        <v>1183</v>
      </c>
    </row>
    <row r="4590" spans="1:8" x14ac:dyDescent="0.25">
      <c r="A4590">
        <v>7457</v>
      </c>
      <c r="B4590" t="s">
        <v>71</v>
      </c>
      <c r="C4590">
        <v>340</v>
      </c>
      <c r="D4590" s="404">
        <v>45162</v>
      </c>
      <c r="E4590" t="s">
        <v>3776</v>
      </c>
      <c r="F4590">
        <v>5.0999999999999996</v>
      </c>
      <c r="H4590" t="s">
        <v>1183</v>
      </c>
    </row>
    <row r="4591" spans="1:8" x14ac:dyDescent="0.25">
      <c r="A4591">
        <v>7457</v>
      </c>
      <c r="B4591" t="s">
        <v>71</v>
      </c>
      <c r="C4591">
        <v>340</v>
      </c>
      <c r="D4591" s="404">
        <v>45167</v>
      </c>
      <c r="E4591" t="s">
        <v>3776</v>
      </c>
      <c r="F4591">
        <v>5.0999999999999996</v>
      </c>
      <c r="H4591" t="s">
        <v>1183</v>
      </c>
    </row>
    <row r="4592" spans="1:8" x14ac:dyDescent="0.25">
      <c r="A4592">
        <v>7457</v>
      </c>
      <c r="B4592" t="s">
        <v>71</v>
      </c>
      <c r="C4592">
        <v>340</v>
      </c>
      <c r="D4592" s="404">
        <v>45167</v>
      </c>
      <c r="E4592" t="s">
        <v>3776</v>
      </c>
      <c r="F4592">
        <v>5.0999999999999996</v>
      </c>
      <c r="H4592" t="s">
        <v>1183</v>
      </c>
    </row>
    <row r="4593" spans="1:8" x14ac:dyDescent="0.25">
      <c r="A4593">
        <v>7457</v>
      </c>
      <c r="B4593" t="s">
        <v>71</v>
      </c>
      <c r="C4593">
        <v>340</v>
      </c>
      <c r="D4593" s="404">
        <v>45174</v>
      </c>
      <c r="E4593" t="s">
        <v>3776</v>
      </c>
      <c r="F4593">
        <v>5.0999999999999996</v>
      </c>
      <c r="H4593" t="s">
        <v>1183</v>
      </c>
    </row>
    <row r="4594" spans="1:8" x14ac:dyDescent="0.25">
      <c r="A4594">
        <v>7457</v>
      </c>
      <c r="B4594" t="s">
        <v>71</v>
      </c>
      <c r="C4594">
        <v>340</v>
      </c>
      <c r="D4594" s="404">
        <v>45175</v>
      </c>
      <c r="E4594" t="s">
        <v>3776</v>
      </c>
      <c r="F4594">
        <v>5.0999999999999996</v>
      </c>
      <c r="H4594" t="s">
        <v>1183</v>
      </c>
    </row>
    <row r="4595" spans="1:8" x14ac:dyDescent="0.25">
      <c r="A4595">
        <v>7457</v>
      </c>
      <c r="B4595" t="s">
        <v>71</v>
      </c>
      <c r="C4595">
        <v>340</v>
      </c>
      <c r="D4595" s="404">
        <v>45191</v>
      </c>
      <c r="E4595" t="s">
        <v>3776</v>
      </c>
      <c r="F4595">
        <v>5.0999999999999996</v>
      </c>
      <c r="H4595" t="s">
        <v>1183</v>
      </c>
    </row>
    <row r="4596" spans="1:8" x14ac:dyDescent="0.25">
      <c r="A4596">
        <v>7457</v>
      </c>
      <c r="B4596" t="s">
        <v>71</v>
      </c>
      <c r="C4596">
        <v>340</v>
      </c>
      <c r="D4596" s="404">
        <v>45103</v>
      </c>
      <c r="E4596" t="s">
        <v>3777</v>
      </c>
      <c r="F4596">
        <v>5.4</v>
      </c>
      <c r="H4596" t="s">
        <v>1183</v>
      </c>
    </row>
    <row r="4597" spans="1:8" x14ac:dyDescent="0.25">
      <c r="A4597">
        <v>7457</v>
      </c>
      <c r="B4597" t="s">
        <v>71</v>
      </c>
      <c r="C4597">
        <v>340</v>
      </c>
      <c r="D4597" s="404">
        <v>45150</v>
      </c>
      <c r="E4597" t="s">
        <v>3778</v>
      </c>
      <c r="F4597">
        <v>6</v>
      </c>
      <c r="H4597" t="s">
        <v>1183</v>
      </c>
    </row>
    <row r="4598" spans="1:8" x14ac:dyDescent="0.25">
      <c r="A4598">
        <v>7457</v>
      </c>
      <c r="B4598" t="s">
        <v>71</v>
      </c>
      <c r="C4598">
        <v>340</v>
      </c>
      <c r="D4598" s="404">
        <v>45169</v>
      </c>
      <c r="E4598" t="s">
        <v>3778</v>
      </c>
      <c r="F4598">
        <v>6</v>
      </c>
      <c r="H4598" t="s">
        <v>1183</v>
      </c>
    </row>
    <row r="4599" spans="1:8" x14ac:dyDescent="0.25">
      <c r="A4599">
        <v>7457</v>
      </c>
      <c r="B4599" t="s">
        <v>71</v>
      </c>
      <c r="C4599">
        <v>340</v>
      </c>
      <c r="D4599" s="404">
        <v>45173</v>
      </c>
      <c r="E4599" t="s">
        <v>3778</v>
      </c>
      <c r="F4599">
        <v>6</v>
      </c>
      <c r="H4599" t="s">
        <v>1183</v>
      </c>
    </row>
    <row r="4600" spans="1:8" x14ac:dyDescent="0.25">
      <c r="A4600">
        <v>7457</v>
      </c>
      <c r="B4600" t="s">
        <v>71</v>
      </c>
      <c r="C4600">
        <v>340</v>
      </c>
      <c r="D4600" s="404">
        <v>45091</v>
      </c>
      <c r="E4600" t="s">
        <v>3779</v>
      </c>
      <c r="F4600">
        <v>6.6</v>
      </c>
      <c r="H4600" t="s">
        <v>1183</v>
      </c>
    </row>
    <row r="4601" spans="1:8" x14ac:dyDescent="0.25">
      <c r="A4601">
        <v>7457</v>
      </c>
      <c r="B4601" t="s">
        <v>71</v>
      </c>
      <c r="C4601">
        <v>340</v>
      </c>
      <c r="D4601" s="404">
        <v>45155</v>
      </c>
      <c r="E4601" t="s">
        <v>3779</v>
      </c>
      <c r="F4601">
        <v>6.6</v>
      </c>
      <c r="H4601" t="s">
        <v>1183</v>
      </c>
    </row>
    <row r="4602" spans="1:8" x14ac:dyDescent="0.25">
      <c r="A4602">
        <v>7457</v>
      </c>
      <c r="B4602" t="s">
        <v>71</v>
      </c>
      <c r="C4602">
        <v>340</v>
      </c>
      <c r="D4602" s="404">
        <v>45160</v>
      </c>
      <c r="E4602" t="s">
        <v>3779</v>
      </c>
      <c r="F4602">
        <v>6.6</v>
      </c>
      <c r="H4602" t="s">
        <v>1183</v>
      </c>
    </row>
    <row r="4603" spans="1:8" x14ac:dyDescent="0.25">
      <c r="A4603">
        <v>7457</v>
      </c>
      <c r="B4603" t="s">
        <v>71</v>
      </c>
      <c r="C4603">
        <v>340</v>
      </c>
      <c r="D4603" s="404">
        <v>45161</v>
      </c>
      <c r="E4603" t="s">
        <v>3779</v>
      </c>
      <c r="F4603">
        <v>6.6</v>
      </c>
      <c r="H4603" t="s">
        <v>1183</v>
      </c>
    </row>
    <row r="4604" spans="1:8" x14ac:dyDescent="0.25">
      <c r="A4604">
        <v>7457</v>
      </c>
      <c r="B4604" t="s">
        <v>71</v>
      </c>
      <c r="C4604">
        <v>340</v>
      </c>
      <c r="D4604" s="404">
        <v>45174</v>
      </c>
      <c r="E4604" t="s">
        <v>3779</v>
      </c>
      <c r="F4604">
        <v>6.6</v>
      </c>
      <c r="H4604" t="s">
        <v>1183</v>
      </c>
    </row>
    <row r="4605" spans="1:8" x14ac:dyDescent="0.25">
      <c r="A4605">
        <v>7457</v>
      </c>
      <c r="B4605" t="s">
        <v>71</v>
      </c>
      <c r="C4605">
        <v>340</v>
      </c>
      <c r="D4605" s="404">
        <v>45190</v>
      </c>
      <c r="E4605" t="s">
        <v>3779</v>
      </c>
      <c r="F4605">
        <v>6.6</v>
      </c>
      <c r="H4605" t="s">
        <v>1183</v>
      </c>
    </row>
    <row r="4606" spans="1:8" x14ac:dyDescent="0.25">
      <c r="A4606">
        <v>7457</v>
      </c>
      <c r="B4606" t="s">
        <v>71</v>
      </c>
      <c r="C4606">
        <v>340</v>
      </c>
      <c r="D4606" s="404">
        <v>45164</v>
      </c>
      <c r="E4606" t="s">
        <v>3780</v>
      </c>
      <c r="F4606">
        <v>6.9</v>
      </c>
      <c r="H4606" t="s">
        <v>1183</v>
      </c>
    </row>
    <row r="4607" spans="1:8" x14ac:dyDescent="0.25">
      <c r="A4607">
        <v>7457</v>
      </c>
      <c r="B4607" t="s">
        <v>71</v>
      </c>
      <c r="C4607">
        <v>340</v>
      </c>
      <c r="D4607" s="404">
        <v>45182</v>
      </c>
      <c r="E4607" t="s">
        <v>3780</v>
      </c>
      <c r="F4607">
        <v>6.9</v>
      </c>
      <c r="H4607" t="s">
        <v>1183</v>
      </c>
    </row>
    <row r="4608" spans="1:8" x14ac:dyDescent="0.25">
      <c r="A4608">
        <v>7457</v>
      </c>
      <c r="B4608" t="s">
        <v>71</v>
      </c>
      <c r="C4608">
        <v>340</v>
      </c>
      <c r="D4608" s="404">
        <v>45183</v>
      </c>
      <c r="E4608" t="s">
        <v>3780</v>
      </c>
      <c r="F4608">
        <v>6.9</v>
      </c>
      <c r="H4608" t="s">
        <v>1183</v>
      </c>
    </row>
    <row r="4609" spans="1:8" x14ac:dyDescent="0.25">
      <c r="A4609">
        <v>7457</v>
      </c>
      <c r="B4609" t="s">
        <v>71</v>
      </c>
      <c r="C4609">
        <v>340</v>
      </c>
      <c r="D4609" s="404">
        <v>45156</v>
      </c>
      <c r="E4609" t="s">
        <v>3781</v>
      </c>
      <c r="F4609">
        <v>7.5</v>
      </c>
      <c r="H4609" t="s">
        <v>1183</v>
      </c>
    </row>
    <row r="4610" spans="1:8" x14ac:dyDescent="0.25">
      <c r="A4610">
        <v>7457</v>
      </c>
      <c r="B4610" t="s">
        <v>71</v>
      </c>
      <c r="C4610">
        <v>340</v>
      </c>
      <c r="D4610" s="404">
        <v>45103</v>
      </c>
      <c r="E4610" t="s">
        <v>3782</v>
      </c>
      <c r="F4610">
        <v>8.1</v>
      </c>
      <c r="H4610" t="s">
        <v>1183</v>
      </c>
    </row>
    <row r="4611" spans="1:8" x14ac:dyDescent="0.25">
      <c r="A4611">
        <v>7457</v>
      </c>
      <c r="B4611" t="s">
        <v>71</v>
      </c>
      <c r="C4611">
        <v>340</v>
      </c>
      <c r="D4611" s="404">
        <v>45156</v>
      </c>
      <c r="E4611" t="s">
        <v>3782</v>
      </c>
      <c r="F4611">
        <v>8.1</v>
      </c>
      <c r="H4611" t="s">
        <v>1183</v>
      </c>
    </row>
    <row r="4612" spans="1:8" x14ac:dyDescent="0.25">
      <c r="A4612">
        <v>7457</v>
      </c>
      <c r="B4612" t="s">
        <v>71</v>
      </c>
      <c r="C4612">
        <v>340</v>
      </c>
      <c r="D4612" s="404">
        <v>45189</v>
      </c>
      <c r="E4612" t="s">
        <v>3782</v>
      </c>
      <c r="F4612">
        <v>8.1</v>
      </c>
      <c r="H4612" t="s">
        <v>1183</v>
      </c>
    </row>
    <row r="4613" spans="1:8" x14ac:dyDescent="0.25">
      <c r="A4613">
        <v>7457</v>
      </c>
      <c r="B4613" t="s">
        <v>71</v>
      </c>
      <c r="C4613">
        <v>340</v>
      </c>
      <c r="D4613" s="404">
        <v>45157</v>
      </c>
      <c r="E4613" t="s">
        <v>3783</v>
      </c>
      <c r="F4613">
        <v>8.4</v>
      </c>
      <c r="H4613" t="s">
        <v>1183</v>
      </c>
    </row>
    <row r="4614" spans="1:8" x14ac:dyDescent="0.25">
      <c r="A4614">
        <v>7457</v>
      </c>
      <c r="B4614" t="s">
        <v>71</v>
      </c>
      <c r="C4614">
        <v>340</v>
      </c>
      <c r="D4614" s="404">
        <v>45190</v>
      </c>
      <c r="E4614" t="s">
        <v>3783</v>
      </c>
      <c r="F4614">
        <v>8.4</v>
      </c>
      <c r="H4614" t="s">
        <v>1183</v>
      </c>
    </row>
    <row r="4615" spans="1:8" x14ac:dyDescent="0.25">
      <c r="A4615">
        <v>7457</v>
      </c>
      <c r="B4615" t="s">
        <v>71</v>
      </c>
      <c r="C4615">
        <v>340</v>
      </c>
      <c r="D4615" s="404">
        <v>45161</v>
      </c>
      <c r="E4615" t="s">
        <v>3784</v>
      </c>
      <c r="F4615">
        <v>9</v>
      </c>
      <c r="H4615" t="s">
        <v>1183</v>
      </c>
    </row>
    <row r="4616" spans="1:8" x14ac:dyDescent="0.25">
      <c r="A4616">
        <v>7457</v>
      </c>
      <c r="B4616" t="s">
        <v>71</v>
      </c>
      <c r="C4616">
        <v>340</v>
      </c>
      <c r="D4616" s="404">
        <v>45168</v>
      </c>
      <c r="E4616" t="s">
        <v>3784</v>
      </c>
      <c r="F4616">
        <v>9</v>
      </c>
      <c r="H4616" t="s">
        <v>1183</v>
      </c>
    </row>
    <row r="4617" spans="1:8" x14ac:dyDescent="0.25">
      <c r="A4617">
        <v>7457</v>
      </c>
      <c r="B4617" t="s">
        <v>71</v>
      </c>
      <c r="C4617">
        <v>340</v>
      </c>
      <c r="D4617" s="404">
        <v>45181</v>
      </c>
      <c r="E4617" t="s">
        <v>3785</v>
      </c>
      <c r="F4617">
        <v>9.6</v>
      </c>
      <c r="H4617" t="s">
        <v>1183</v>
      </c>
    </row>
    <row r="4618" spans="1:8" x14ac:dyDescent="0.25">
      <c r="A4618">
        <v>7457</v>
      </c>
      <c r="B4618" t="s">
        <v>71</v>
      </c>
      <c r="C4618">
        <v>340</v>
      </c>
      <c r="D4618" s="404">
        <v>45178</v>
      </c>
      <c r="E4618" t="s">
        <v>3786</v>
      </c>
      <c r="F4618">
        <v>9.9</v>
      </c>
      <c r="H4618" t="s">
        <v>1183</v>
      </c>
    </row>
    <row r="4619" spans="1:8" x14ac:dyDescent="0.25">
      <c r="A4619">
        <v>7457</v>
      </c>
      <c r="B4619" t="s">
        <v>71</v>
      </c>
      <c r="C4619">
        <v>340</v>
      </c>
      <c r="D4619" s="404">
        <v>45182</v>
      </c>
      <c r="E4619" t="s">
        <v>3786</v>
      </c>
      <c r="F4619">
        <v>9.9</v>
      </c>
      <c r="H4619" t="s">
        <v>1183</v>
      </c>
    </row>
    <row r="4620" spans="1:8" x14ac:dyDescent="0.25">
      <c r="A4620">
        <v>7457</v>
      </c>
      <c r="B4620" t="s">
        <v>71</v>
      </c>
      <c r="C4620">
        <v>340</v>
      </c>
      <c r="D4620" s="404">
        <v>45163</v>
      </c>
      <c r="E4620" t="s">
        <v>3787</v>
      </c>
      <c r="F4620">
        <v>10.5</v>
      </c>
      <c r="H4620" t="s">
        <v>1183</v>
      </c>
    </row>
    <row r="4621" spans="1:8" x14ac:dyDescent="0.25">
      <c r="A4621">
        <v>7457</v>
      </c>
      <c r="B4621" t="s">
        <v>71</v>
      </c>
      <c r="C4621">
        <v>340</v>
      </c>
      <c r="D4621" s="404">
        <v>45176</v>
      </c>
      <c r="E4621" t="s">
        <v>3787</v>
      </c>
      <c r="F4621">
        <v>10.5</v>
      </c>
      <c r="H4621" t="s">
        <v>1183</v>
      </c>
    </row>
    <row r="4622" spans="1:8" x14ac:dyDescent="0.25">
      <c r="A4622">
        <v>7457</v>
      </c>
      <c r="B4622" t="s">
        <v>71</v>
      </c>
      <c r="C4622">
        <v>340</v>
      </c>
      <c r="D4622" s="404">
        <v>45180</v>
      </c>
      <c r="E4622" t="s">
        <v>3787</v>
      </c>
      <c r="F4622">
        <v>10.5</v>
      </c>
      <c r="H4622" t="s">
        <v>1183</v>
      </c>
    </row>
    <row r="4623" spans="1:8" x14ac:dyDescent="0.25">
      <c r="A4623">
        <v>7457</v>
      </c>
      <c r="B4623" t="s">
        <v>71</v>
      </c>
      <c r="C4623">
        <v>340</v>
      </c>
      <c r="D4623" s="404">
        <v>45189</v>
      </c>
      <c r="E4623" t="s">
        <v>3788</v>
      </c>
      <c r="F4623">
        <v>12</v>
      </c>
      <c r="H4623" t="s">
        <v>1183</v>
      </c>
    </row>
    <row r="4624" spans="1:8" x14ac:dyDescent="0.25">
      <c r="A4624">
        <v>7457</v>
      </c>
      <c r="B4624" t="s">
        <v>71</v>
      </c>
      <c r="C4624">
        <v>340</v>
      </c>
      <c r="D4624" s="404">
        <v>45019</v>
      </c>
      <c r="E4624" t="s">
        <v>3789</v>
      </c>
      <c r="F4624">
        <v>12.6</v>
      </c>
      <c r="H4624" t="s">
        <v>1183</v>
      </c>
    </row>
    <row r="4625" spans="1:8" x14ac:dyDescent="0.25">
      <c r="A4625">
        <v>7457</v>
      </c>
      <c r="B4625" t="s">
        <v>71</v>
      </c>
      <c r="C4625">
        <v>340</v>
      </c>
      <c r="D4625" s="404">
        <v>45169</v>
      </c>
      <c r="E4625" t="s">
        <v>3789</v>
      </c>
      <c r="F4625">
        <v>12.6</v>
      </c>
      <c r="H4625" t="s">
        <v>1183</v>
      </c>
    </row>
    <row r="4626" spans="1:8" x14ac:dyDescent="0.25">
      <c r="A4626">
        <v>7457</v>
      </c>
      <c r="B4626" t="s">
        <v>71</v>
      </c>
      <c r="C4626">
        <v>340</v>
      </c>
      <c r="D4626" s="404">
        <v>45169</v>
      </c>
      <c r="E4626" t="s">
        <v>3789</v>
      </c>
      <c r="F4626">
        <v>12.6</v>
      </c>
      <c r="H4626" t="s">
        <v>1183</v>
      </c>
    </row>
    <row r="4627" spans="1:8" x14ac:dyDescent="0.25">
      <c r="A4627">
        <v>7457</v>
      </c>
      <c r="B4627" t="s">
        <v>71</v>
      </c>
      <c r="C4627">
        <v>340</v>
      </c>
      <c r="D4627" s="404">
        <v>45118</v>
      </c>
      <c r="E4627" t="s">
        <v>3790</v>
      </c>
      <c r="F4627">
        <v>12.9</v>
      </c>
      <c r="H4627" t="s">
        <v>1183</v>
      </c>
    </row>
    <row r="4628" spans="1:8" x14ac:dyDescent="0.25">
      <c r="A4628">
        <v>7457</v>
      </c>
      <c r="B4628" t="s">
        <v>71</v>
      </c>
      <c r="C4628">
        <v>340</v>
      </c>
      <c r="D4628" s="404">
        <v>45177</v>
      </c>
      <c r="E4628" t="s">
        <v>3790</v>
      </c>
      <c r="F4628">
        <v>12.9</v>
      </c>
      <c r="H4628" t="s">
        <v>1183</v>
      </c>
    </row>
    <row r="4629" spans="1:8" x14ac:dyDescent="0.25">
      <c r="A4629">
        <v>7457</v>
      </c>
      <c r="B4629" t="s">
        <v>71</v>
      </c>
      <c r="C4629">
        <v>340</v>
      </c>
      <c r="D4629" s="404">
        <v>45189</v>
      </c>
      <c r="E4629" t="s">
        <v>3790</v>
      </c>
      <c r="F4629">
        <v>12.9</v>
      </c>
      <c r="H4629" t="s">
        <v>1183</v>
      </c>
    </row>
    <row r="4630" spans="1:8" x14ac:dyDescent="0.25">
      <c r="A4630">
        <v>7457</v>
      </c>
      <c r="B4630" t="s">
        <v>71</v>
      </c>
      <c r="C4630">
        <v>340</v>
      </c>
      <c r="D4630" s="404">
        <v>45183</v>
      </c>
      <c r="E4630" t="s">
        <v>3791</v>
      </c>
      <c r="F4630">
        <v>13.5</v>
      </c>
      <c r="H4630" t="s">
        <v>1183</v>
      </c>
    </row>
    <row r="4631" spans="1:8" x14ac:dyDescent="0.25">
      <c r="A4631">
        <v>7457</v>
      </c>
      <c r="B4631" t="s">
        <v>71</v>
      </c>
      <c r="C4631">
        <v>340</v>
      </c>
      <c r="D4631" s="404">
        <v>45155</v>
      </c>
      <c r="E4631" t="s">
        <v>3792</v>
      </c>
      <c r="F4631">
        <v>14.1</v>
      </c>
      <c r="H4631" t="s">
        <v>1183</v>
      </c>
    </row>
    <row r="4632" spans="1:8" x14ac:dyDescent="0.25">
      <c r="A4632">
        <v>7457</v>
      </c>
      <c r="B4632" t="s">
        <v>71</v>
      </c>
      <c r="C4632">
        <v>340</v>
      </c>
      <c r="D4632" s="404">
        <v>45181</v>
      </c>
      <c r="E4632" t="s">
        <v>3793</v>
      </c>
      <c r="F4632">
        <v>14.4</v>
      </c>
      <c r="H4632" t="s">
        <v>1183</v>
      </c>
    </row>
    <row r="4633" spans="1:8" x14ac:dyDescent="0.25">
      <c r="A4633">
        <v>7457</v>
      </c>
      <c r="B4633" t="s">
        <v>71</v>
      </c>
      <c r="C4633">
        <v>340</v>
      </c>
      <c r="D4633" s="404">
        <v>45155</v>
      </c>
      <c r="E4633" t="s">
        <v>3794</v>
      </c>
      <c r="F4633">
        <v>15</v>
      </c>
      <c r="H4633" t="s">
        <v>1183</v>
      </c>
    </row>
    <row r="4634" spans="1:8" x14ac:dyDescent="0.25">
      <c r="A4634">
        <v>7457</v>
      </c>
      <c r="B4634" t="s">
        <v>71</v>
      </c>
      <c r="C4634">
        <v>340</v>
      </c>
      <c r="D4634" s="404">
        <v>45156</v>
      </c>
      <c r="E4634" t="s">
        <v>3794</v>
      </c>
      <c r="F4634">
        <v>15</v>
      </c>
      <c r="H4634" t="s">
        <v>1183</v>
      </c>
    </row>
    <row r="4635" spans="1:8" x14ac:dyDescent="0.25">
      <c r="A4635">
        <v>7457</v>
      </c>
      <c r="B4635" t="s">
        <v>71</v>
      </c>
      <c r="C4635">
        <v>340</v>
      </c>
      <c r="D4635" s="404">
        <v>45173</v>
      </c>
      <c r="E4635" t="s">
        <v>3794</v>
      </c>
      <c r="F4635">
        <v>15</v>
      </c>
      <c r="H4635" t="s">
        <v>1183</v>
      </c>
    </row>
    <row r="4636" spans="1:8" x14ac:dyDescent="0.25">
      <c r="A4636">
        <v>7457</v>
      </c>
      <c r="B4636" t="s">
        <v>71</v>
      </c>
      <c r="C4636">
        <v>340</v>
      </c>
      <c r="D4636" s="404">
        <v>45192</v>
      </c>
      <c r="E4636" t="s">
        <v>3795</v>
      </c>
      <c r="F4636">
        <v>16.5</v>
      </c>
      <c r="H4636" t="s">
        <v>1183</v>
      </c>
    </row>
    <row r="4637" spans="1:8" x14ac:dyDescent="0.25">
      <c r="A4637">
        <v>7457</v>
      </c>
      <c r="B4637" t="s">
        <v>71</v>
      </c>
      <c r="C4637">
        <v>340</v>
      </c>
      <c r="D4637" s="404">
        <v>45094</v>
      </c>
      <c r="E4637" t="s">
        <v>3796</v>
      </c>
      <c r="F4637">
        <v>17.100000000000001</v>
      </c>
      <c r="H4637" t="s">
        <v>1183</v>
      </c>
    </row>
    <row r="4638" spans="1:8" x14ac:dyDescent="0.25">
      <c r="A4638">
        <v>7457</v>
      </c>
      <c r="B4638" t="s">
        <v>71</v>
      </c>
      <c r="C4638">
        <v>340</v>
      </c>
      <c r="D4638" s="404">
        <v>45183</v>
      </c>
      <c r="E4638" t="s">
        <v>3796</v>
      </c>
      <c r="F4638">
        <v>17.100000000000001</v>
      </c>
      <c r="H4638" t="s">
        <v>1183</v>
      </c>
    </row>
    <row r="4639" spans="1:8" x14ac:dyDescent="0.25">
      <c r="A4639">
        <v>7457</v>
      </c>
      <c r="B4639" t="s">
        <v>71</v>
      </c>
      <c r="C4639">
        <v>340</v>
      </c>
      <c r="D4639" s="404">
        <v>45157</v>
      </c>
      <c r="E4639" t="s">
        <v>3797</v>
      </c>
      <c r="F4639">
        <v>18.600000000000001</v>
      </c>
      <c r="H4639" t="s">
        <v>1183</v>
      </c>
    </row>
    <row r="4640" spans="1:8" x14ac:dyDescent="0.25">
      <c r="A4640">
        <v>7457</v>
      </c>
      <c r="B4640" t="s">
        <v>71</v>
      </c>
      <c r="C4640">
        <v>340</v>
      </c>
      <c r="D4640" s="404">
        <v>45183</v>
      </c>
      <c r="E4640" t="s">
        <v>3797</v>
      </c>
      <c r="F4640">
        <v>18.600000000000001</v>
      </c>
      <c r="H4640" t="s">
        <v>1183</v>
      </c>
    </row>
    <row r="4641" spans="1:8" x14ac:dyDescent="0.25">
      <c r="A4641">
        <v>7457</v>
      </c>
      <c r="B4641" t="s">
        <v>71</v>
      </c>
      <c r="C4641">
        <v>340</v>
      </c>
      <c r="D4641" s="404">
        <v>45161</v>
      </c>
      <c r="E4641" t="s">
        <v>3798</v>
      </c>
      <c r="F4641">
        <v>18.899999999999999</v>
      </c>
      <c r="H4641" t="s">
        <v>1183</v>
      </c>
    </row>
    <row r="4642" spans="1:8" x14ac:dyDescent="0.25">
      <c r="A4642">
        <v>7457</v>
      </c>
      <c r="B4642" t="s">
        <v>71</v>
      </c>
      <c r="C4642">
        <v>340</v>
      </c>
      <c r="D4642" s="404">
        <v>45177</v>
      </c>
      <c r="E4642" t="s">
        <v>3799</v>
      </c>
      <c r="F4642">
        <v>19.5</v>
      </c>
      <c r="H4642" t="s">
        <v>1183</v>
      </c>
    </row>
    <row r="4643" spans="1:8" x14ac:dyDescent="0.25">
      <c r="A4643">
        <v>7457</v>
      </c>
      <c r="B4643" t="s">
        <v>71</v>
      </c>
      <c r="C4643">
        <v>340</v>
      </c>
      <c r="D4643" s="404">
        <v>45174</v>
      </c>
      <c r="E4643" t="s">
        <v>3800</v>
      </c>
      <c r="F4643">
        <v>20.399999999999999</v>
      </c>
      <c r="H4643" t="s">
        <v>1183</v>
      </c>
    </row>
    <row r="4644" spans="1:8" x14ac:dyDescent="0.25">
      <c r="A4644">
        <v>7457</v>
      </c>
      <c r="B4644" t="s">
        <v>71</v>
      </c>
      <c r="C4644">
        <v>340</v>
      </c>
      <c r="D4644" s="404">
        <v>45094</v>
      </c>
      <c r="E4644" t="s">
        <v>3801</v>
      </c>
      <c r="F4644">
        <v>21.6</v>
      </c>
      <c r="H4644" t="s">
        <v>1183</v>
      </c>
    </row>
    <row r="4645" spans="1:8" x14ac:dyDescent="0.25">
      <c r="A4645">
        <v>7457</v>
      </c>
      <c r="B4645" t="s">
        <v>71</v>
      </c>
      <c r="C4645">
        <v>340</v>
      </c>
      <c r="D4645" s="404">
        <v>45126</v>
      </c>
      <c r="E4645" t="s">
        <v>3802</v>
      </c>
      <c r="F4645">
        <v>22.5</v>
      </c>
      <c r="H4645" t="s">
        <v>1183</v>
      </c>
    </row>
    <row r="4646" spans="1:8" x14ac:dyDescent="0.25">
      <c r="A4646">
        <v>7457</v>
      </c>
      <c r="B4646" t="s">
        <v>71</v>
      </c>
      <c r="C4646">
        <v>340</v>
      </c>
      <c r="D4646" s="404">
        <v>45083</v>
      </c>
      <c r="E4646" t="s">
        <v>3803</v>
      </c>
      <c r="F4646">
        <v>23.1</v>
      </c>
      <c r="H4646" t="s">
        <v>1183</v>
      </c>
    </row>
    <row r="4647" spans="1:8" x14ac:dyDescent="0.25">
      <c r="A4647">
        <v>7457</v>
      </c>
      <c r="B4647" t="s">
        <v>71</v>
      </c>
      <c r="C4647">
        <v>340</v>
      </c>
      <c r="D4647" s="404">
        <v>45163</v>
      </c>
      <c r="E4647" t="s">
        <v>3804</v>
      </c>
      <c r="F4647">
        <v>24.9</v>
      </c>
      <c r="H4647" t="s">
        <v>1183</v>
      </c>
    </row>
    <row r="4648" spans="1:8" x14ac:dyDescent="0.25">
      <c r="A4648">
        <v>7457</v>
      </c>
      <c r="B4648" t="s">
        <v>71</v>
      </c>
      <c r="C4648">
        <v>340</v>
      </c>
      <c r="D4648" s="404">
        <v>45160</v>
      </c>
      <c r="E4648" t="s">
        <v>3805</v>
      </c>
      <c r="F4648">
        <v>26.4</v>
      </c>
      <c r="H4648" t="s">
        <v>1183</v>
      </c>
    </row>
    <row r="4649" spans="1:8" x14ac:dyDescent="0.25">
      <c r="A4649">
        <v>7457</v>
      </c>
      <c r="B4649" t="s">
        <v>71</v>
      </c>
      <c r="C4649">
        <v>340</v>
      </c>
      <c r="D4649" s="404">
        <v>45164</v>
      </c>
      <c r="E4649" t="s">
        <v>3806</v>
      </c>
      <c r="F4649">
        <v>27</v>
      </c>
      <c r="H4649" t="s">
        <v>1183</v>
      </c>
    </row>
    <row r="4650" spans="1:8" x14ac:dyDescent="0.25">
      <c r="A4650">
        <v>7457</v>
      </c>
      <c r="B4650" t="s">
        <v>71</v>
      </c>
      <c r="C4650">
        <v>340</v>
      </c>
      <c r="D4650" s="404">
        <v>45150</v>
      </c>
      <c r="E4650" t="s">
        <v>3807</v>
      </c>
      <c r="F4650">
        <v>27.6</v>
      </c>
      <c r="H4650" t="s">
        <v>1183</v>
      </c>
    </row>
    <row r="4651" spans="1:8" x14ac:dyDescent="0.25">
      <c r="A4651">
        <v>7457</v>
      </c>
      <c r="B4651" t="s">
        <v>71</v>
      </c>
      <c r="C4651">
        <v>340</v>
      </c>
      <c r="D4651" s="404">
        <v>45156</v>
      </c>
      <c r="E4651" t="s">
        <v>3808</v>
      </c>
      <c r="F4651">
        <v>0</v>
      </c>
      <c r="H4651" t="s">
        <v>1183</v>
      </c>
    </row>
    <row r="4652" spans="1:8" x14ac:dyDescent="0.25">
      <c r="A4652">
        <v>7457</v>
      </c>
      <c r="B4652" t="s">
        <v>71</v>
      </c>
      <c r="C4652">
        <v>340</v>
      </c>
      <c r="D4652" s="404">
        <v>45160</v>
      </c>
      <c r="E4652" t="s">
        <v>3808</v>
      </c>
      <c r="F4652">
        <v>0</v>
      </c>
      <c r="H4652" t="s">
        <v>1183</v>
      </c>
    </row>
    <row r="4653" spans="1:8" x14ac:dyDescent="0.25">
      <c r="A4653">
        <v>7457</v>
      </c>
      <c r="B4653" t="s">
        <v>71</v>
      </c>
      <c r="C4653">
        <v>340</v>
      </c>
      <c r="D4653" s="404">
        <v>45168</v>
      </c>
      <c r="E4653" t="s">
        <v>3808</v>
      </c>
      <c r="F4653">
        <v>0</v>
      </c>
      <c r="H4653" t="s">
        <v>1183</v>
      </c>
    </row>
    <row r="4654" spans="1:8" x14ac:dyDescent="0.25">
      <c r="A4654">
        <v>7457</v>
      </c>
      <c r="B4654" t="s">
        <v>71</v>
      </c>
      <c r="C4654">
        <v>340</v>
      </c>
      <c r="D4654" s="404">
        <v>45174</v>
      </c>
      <c r="E4654" t="s">
        <v>3808</v>
      </c>
      <c r="F4654">
        <v>0</v>
      </c>
      <c r="H4654" t="s">
        <v>1183</v>
      </c>
    </row>
    <row r="4655" spans="1:8" x14ac:dyDescent="0.25">
      <c r="A4655">
        <v>7457</v>
      </c>
      <c r="B4655" t="s">
        <v>71</v>
      </c>
      <c r="C4655">
        <v>340</v>
      </c>
      <c r="D4655" s="404">
        <v>45181</v>
      </c>
      <c r="E4655" t="s">
        <v>3808</v>
      </c>
      <c r="F4655">
        <v>0</v>
      </c>
      <c r="H4655" t="s">
        <v>1183</v>
      </c>
    </row>
    <row r="4656" spans="1:8" x14ac:dyDescent="0.25">
      <c r="A4656">
        <v>7457</v>
      </c>
      <c r="B4656" t="s">
        <v>71</v>
      </c>
      <c r="C4656">
        <v>340</v>
      </c>
      <c r="D4656" s="404">
        <v>45182</v>
      </c>
      <c r="E4656" t="s">
        <v>3808</v>
      </c>
      <c r="F4656">
        <v>0</v>
      </c>
      <c r="H4656" t="s">
        <v>1183</v>
      </c>
    </row>
    <row r="4657" spans="1:8" x14ac:dyDescent="0.25">
      <c r="A4657">
        <v>7457</v>
      </c>
      <c r="B4657" t="s">
        <v>71</v>
      </c>
      <c r="C4657">
        <v>340</v>
      </c>
      <c r="D4657" s="404">
        <v>45187</v>
      </c>
      <c r="E4657" t="s">
        <v>3808</v>
      </c>
      <c r="F4657">
        <v>0</v>
      </c>
      <c r="H4657" t="s">
        <v>1183</v>
      </c>
    </row>
    <row r="4658" spans="1:8" x14ac:dyDescent="0.25">
      <c r="A4658">
        <v>7457</v>
      </c>
      <c r="B4658" t="s">
        <v>71</v>
      </c>
      <c r="C4658">
        <v>340</v>
      </c>
      <c r="D4658" s="404">
        <v>45189</v>
      </c>
      <c r="E4658" t="s">
        <v>3808</v>
      </c>
      <c r="F4658">
        <v>0</v>
      </c>
      <c r="H4658" t="s">
        <v>1183</v>
      </c>
    </row>
    <row r="4659" spans="1:8" x14ac:dyDescent="0.25">
      <c r="A4659">
        <v>7457</v>
      </c>
      <c r="B4659" t="s">
        <v>71</v>
      </c>
      <c r="C4659">
        <v>340</v>
      </c>
      <c r="D4659" s="404">
        <v>45191</v>
      </c>
      <c r="E4659" t="s">
        <v>3808</v>
      </c>
      <c r="F4659">
        <v>0</v>
      </c>
      <c r="H4659" t="s">
        <v>1183</v>
      </c>
    </row>
    <row r="4660" spans="1:8" x14ac:dyDescent="0.25">
      <c r="A4660">
        <v>7457</v>
      </c>
      <c r="B4660" t="s">
        <v>71</v>
      </c>
      <c r="C4660">
        <v>340</v>
      </c>
      <c r="D4660" s="404">
        <v>45191</v>
      </c>
      <c r="E4660" t="s">
        <v>3808</v>
      </c>
      <c r="F4660">
        <v>0</v>
      </c>
      <c r="H4660" t="s">
        <v>1183</v>
      </c>
    </row>
    <row r="4661" spans="1:8" x14ac:dyDescent="0.25">
      <c r="A4661">
        <v>7457</v>
      </c>
      <c r="B4661" t="s">
        <v>71</v>
      </c>
      <c r="C4661">
        <v>340</v>
      </c>
      <c r="D4661" s="404">
        <v>45167</v>
      </c>
      <c r="E4661" t="s">
        <v>3809</v>
      </c>
      <c r="F4661">
        <v>32.4</v>
      </c>
      <c r="H4661" t="s">
        <v>1183</v>
      </c>
    </row>
    <row r="4662" spans="1:8" x14ac:dyDescent="0.25">
      <c r="A4662">
        <v>7457</v>
      </c>
      <c r="B4662" t="s">
        <v>71</v>
      </c>
      <c r="C4662">
        <v>340</v>
      </c>
      <c r="D4662" s="404">
        <v>45176</v>
      </c>
      <c r="E4662" t="s">
        <v>3810</v>
      </c>
      <c r="F4662">
        <v>38.1</v>
      </c>
      <c r="H4662" t="s">
        <v>1183</v>
      </c>
    </row>
    <row r="4663" spans="1:8" x14ac:dyDescent="0.25">
      <c r="A4663">
        <v>7457</v>
      </c>
      <c r="B4663" t="s">
        <v>71</v>
      </c>
      <c r="C4663">
        <v>340</v>
      </c>
      <c r="D4663" s="404">
        <v>45152</v>
      </c>
      <c r="E4663" t="s">
        <v>3811</v>
      </c>
      <c r="F4663">
        <v>42</v>
      </c>
      <c r="H4663" t="s">
        <v>1183</v>
      </c>
    </row>
    <row r="4664" spans="1:8" x14ac:dyDescent="0.25">
      <c r="A4664">
        <v>7457</v>
      </c>
      <c r="B4664" t="s">
        <v>71</v>
      </c>
      <c r="C4664">
        <v>340</v>
      </c>
      <c r="D4664" s="404">
        <v>45184</v>
      </c>
      <c r="E4664" t="s">
        <v>3812</v>
      </c>
      <c r="F4664">
        <v>45.9</v>
      </c>
      <c r="H4664" t="s">
        <v>1183</v>
      </c>
    </row>
    <row r="4665" spans="1:8" x14ac:dyDescent="0.25">
      <c r="A4665">
        <v>7457</v>
      </c>
      <c r="B4665" t="s">
        <v>71</v>
      </c>
      <c r="C4665">
        <v>147</v>
      </c>
      <c r="D4665" s="404">
        <v>44992</v>
      </c>
      <c r="E4665" t="s">
        <v>3813</v>
      </c>
      <c r="F4665">
        <v>2.9</v>
      </c>
      <c r="H4665" t="s">
        <v>1183</v>
      </c>
    </row>
    <row r="4666" spans="1:8" x14ac:dyDescent="0.25">
      <c r="A4666">
        <v>7457</v>
      </c>
      <c r="B4666" t="s">
        <v>71</v>
      </c>
      <c r="C4666">
        <v>147</v>
      </c>
      <c r="D4666" s="404">
        <v>44987</v>
      </c>
      <c r="E4666" t="s">
        <v>3814</v>
      </c>
      <c r="F4666">
        <v>3.48</v>
      </c>
      <c r="H4666" t="s">
        <v>1183</v>
      </c>
    </row>
    <row r="4667" spans="1:8" x14ac:dyDescent="0.25">
      <c r="A4667">
        <v>7457</v>
      </c>
      <c r="B4667" t="s">
        <v>71</v>
      </c>
      <c r="C4667">
        <v>147</v>
      </c>
      <c r="D4667" s="404">
        <v>44986</v>
      </c>
      <c r="E4667" t="s">
        <v>3815</v>
      </c>
      <c r="F4667">
        <v>19.72</v>
      </c>
      <c r="H4667" t="s">
        <v>1183</v>
      </c>
    </row>
    <row r="4668" spans="1:8" x14ac:dyDescent="0.25">
      <c r="A4668">
        <v>7457</v>
      </c>
      <c r="B4668" t="s">
        <v>71</v>
      </c>
      <c r="C4668">
        <v>147</v>
      </c>
      <c r="D4668" s="404">
        <v>44992</v>
      </c>
      <c r="E4668" t="s">
        <v>3816</v>
      </c>
      <c r="F4668">
        <v>27.55</v>
      </c>
      <c r="H4668" t="s">
        <v>1183</v>
      </c>
    </row>
    <row r="4669" spans="1:8" x14ac:dyDescent="0.25">
      <c r="A4669">
        <v>7457</v>
      </c>
      <c r="B4669" t="s">
        <v>71</v>
      </c>
      <c r="C4669">
        <v>142</v>
      </c>
      <c r="D4669" s="404">
        <v>45176</v>
      </c>
      <c r="E4669" t="s">
        <v>3817</v>
      </c>
      <c r="F4669">
        <v>31.62</v>
      </c>
      <c r="H4669" t="s">
        <v>1183</v>
      </c>
    </row>
    <row r="4670" spans="1:8" x14ac:dyDescent="0.25">
      <c r="A4670">
        <v>7457</v>
      </c>
      <c r="B4670" t="s">
        <v>71</v>
      </c>
      <c r="C4670">
        <v>147</v>
      </c>
      <c r="D4670" s="404">
        <v>44995</v>
      </c>
      <c r="E4670" t="s">
        <v>3818</v>
      </c>
      <c r="F4670">
        <v>29.87</v>
      </c>
      <c r="H4670" t="s">
        <v>1183</v>
      </c>
    </row>
    <row r="4671" spans="1:8" x14ac:dyDescent="0.25">
      <c r="A4671">
        <v>7457</v>
      </c>
      <c r="B4671" t="s">
        <v>71</v>
      </c>
      <c r="C4671">
        <v>147</v>
      </c>
      <c r="D4671" s="404">
        <v>44988</v>
      </c>
      <c r="E4671" t="s">
        <v>3819</v>
      </c>
      <c r="F4671">
        <v>44.08</v>
      </c>
      <c r="H4671" t="s">
        <v>1183</v>
      </c>
    </row>
    <row r="4672" spans="1:8" x14ac:dyDescent="0.25">
      <c r="A4672">
        <v>7457</v>
      </c>
      <c r="B4672" t="s">
        <v>71</v>
      </c>
      <c r="C4672">
        <v>147</v>
      </c>
      <c r="D4672" s="404">
        <v>44998</v>
      </c>
      <c r="E4672" t="s">
        <v>3820</v>
      </c>
      <c r="F4672">
        <v>70.180000000000007</v>
      </c>
      <c r="H4672" t="s">
        <v>1183</v>
      </c>
    </row>
    <row r="4673" spans="1:8" x14ac:dyDescent="0.25">
      <c r="A4673">
        <v>7457</v>
      </c>
      <c r="B4673" t="s">
        <v>71</v>
      </c>
      <c r="C4673">
        <v>147</v>
      </c>
      <c r="D4673" s="404">
        <v>44993</v>
      </c>
      <c r="E4673" t="s">
        <v>3821</v>
      </c>
      <c r="F4673">
        <v>82.65</v>
      </c>
      <c r="H4673" t="s">
        <v>1183</v>
      </c>
    </row>
    <row r="4674" spans="1:8" x14ac:dyDescent="0.25">
      <c r="A4674">
        <v>7457</v>
      </c>
      <c r="B4674" t="s">
        <v>71</v>
      </c>
      <c r="C4674">
        <v>147</v>
      </c>
      <c r="D4674" s="404">
        <v>44999</v>
      </c>
      <c r="E4674" t="s">
        <v>3821</v>
      </c>
      <c r="F4674">
        <v>82.65</v>
      </c>
      <c r="H4674" t="s">
        <v>1183</v>
      </c>
    </row>
    <row r="4675" spans="1:8" x14ac:dyDescent="0.25">
      <c r="A4675">
        <v>7457</v>
      </c>
      <c r="B4675" t="s">
        <v>71</v>
      </c>
      <c r="C4675">
        <v>147</v>
      </c>
      <c r="D4675" s="404">
        <v>44987</v>
      </c>
      <c r="E4675" t="s">
        <v>3822</v>
      </c>
      <c r="F4675">
        <v>83.52</v>
      </c>
      <c r="H4675" t="s">
        <v>1183</v>
      </c>
    </row>
    <row r="4676" spans="1:8" x14ac:dyDescent="0.25">
      <c r="A4676">
        <v>7457</v>
      </c>
      <c r="B4676" t="s">
        <v>71</v>
      </c>
      <c r="C4676">
        <v>142</v>
      </c>
      <c r="D4676" s="404">
        <v>45006</v>
      </c>
      <c r="E4676" t="s">
        <v>3823</v>
      </c>
      <c r="F4676">
        <v>96.72</v>
      </c>
      <c r="H4676" t="s">
        <v>1183</v>
      </c>
    </row>
    <row r="4677" spans="1:8" x14ac:dyDescent="0.25">
      <c r="A4677">
        <v>7457</v>
      </c>
      <c r="B4677" t="s">
        <v>71</v>
      </c>
      <c r="C4677">
        <v>147</v>
      </c>
      <c r="D4677" s="404">
        <v>44988</v>
      </c>
      <c r="E4677" t="s">
        <v>3824</v>
      </c>
      <c r="F4677">
        <v>84.97</v>
      </c>
      <c r="H4677" t="s">
        <v>1183</v>
      </c>
    </row>
    <row r="4678" spans="1:8" x14ac:dyDescent="0.25">
      <c r="A4678">
        <v>7457</v>
      </c>
      <c r="B4678" t="s">
        <v>71</v>
      </c>
      <c r="C4678">
        <v>147</v>
      </c>
      <c r="D4678" s="404">
        <v>44986</v>
      </c>
      <c r="E4678" t="s">
        <v>3825</v>
      </c>
      <c r="F4678">
        <v>98.02</v>
      </c>
      <c r="H4678" t="s">
        <v>1183</v>
      </c>
    </row>
    <row r="4679" spans="1:8" x14ac:dyDescent="0.25">
      <c r="A4679">
        <v>7457</v>
      </c>
      <c r="B4679" t="s">
        <v>71</v>
      </c>
      <c r="C4679">
        <v>147</v>
      </c>
      <c r="D4679" s="404">
        <v>45005</v>
      </c>
      <c r="E4679" t="s">
        <v>3826</v>
      </c>
      <c r="F4679">
        <v>100.63</v>
      </c>
      <c r="H4679" t="s">
        <v>1183</v>
      </c>
    </row>
    <row r="4680" spans="1:8" x14ac:dyDescent="0.25">
      <c r="A4680">
        <v>7457</v>
      </c>
      <c r="B4680" t="s">
        <v>71</v>
      </c>
      <c r="C4680">
        <v>147</v>
      </c>
      <c r="D4680" s="404">
        <v>45002</v>
      </c>
      <c r="E4680" t="s">
        <v>3827</v>
      </c>
      <c r="F4680">
        <v>129.63</v>
      </c>
      <c r="H4680" t="s">
        <v>1183</v>
      </c>
    </row>
    <row r="4681" spans="1:8" x14ac:dyDescent="0.25">
      <c r="A4681">
        <v>7457</v>
      </c>
      <c r="B4681" t="s">
        <v>71</v>
      </c>
      <c r="C4681">
        <v>147</v>
      </c>
      <c r="D4681" s="404">
        <v>44998</v>
      </c>
      <c r="E4681" t="s">
        <v>3828</v>
      </c>
      <c r="F4681">
        <v>138.33000000000001</v>
      </c>
      <c r="H4681" t="s">
        <v>1183</v>
      </c>
    </row>
    <row r="4682" spans="1:8" x14ac:dyDescent="0.25">
      <c r="A4682">
        <v>7457</v>
      </c>
      <c r="B4682" t="s">
        <v>71</v>
      </c>
      <c r="C4682">
        <v>147</v>
      </c>
      <c r="D4682" s="404">
        <v>44994</v>
      </c>
      <c r="E4682" t="s">
        <v>3829</v>
      </c>
      <c r="F4682">
        <v>144.13</v>
      </c>
      <c r="H4682" t="s">
        <v>1183</v>
      </c>
    </row>
    <row r="4683" spans="1:8" x14ac:dyDescent="0.25">
      <c r="A4683">
        <v>7457</v>
      </c>
      <c r="B4683" t="s">
        <v>71</v>
      </c>
      <c r="C4683">
        <v>147</v>
      </c>
      <c r="D4683" s="404">
        <v>44992</v>
      </c>
      <c r="E4683" t="s">
        <v>3830</v>
      </c>
      <c r="F4683">
        <v>147.9</v>
      </c>
      <c r="H4683" t="s">
        <v>1183</v>
      </c>
    </row>
    <row r="4684" spans="1:8" x14ac:dyDescent="0.25">
      <c r="A4684">
        <v>7457</v>
      </c>
      <c r="B4684" t="s">
        <v>71</v>
      </c>
      <c r="C4684">
        <v>147</v>
      </c>
      <c r="D4684" s="404">
        <v>44995</v>
      </c>
      <c r="E4684" t="s">
        <v>3831</v>
      </c>
      <c r="F4684">
        <v>165.88</v>
      </c>
      <c r="H4684" t="s">
        <v>1183</v>
      </c>
    </row>
    <row r="4685" spans="1:8" x14ac:dyDescent="0.25">
      <c r="A4685">
        <v>7457</v>
      </c>
      <c r="B4685" t="s">
        <v>71</v>
      </c>
      <c r="C4685">
        <v>147</v>
      </c>
      <c r="D4685" s="404">
        <v>45001</v>
      </c>
      <c r="E4685" t="s">
        <v>3832</v>
      </c>
      <c r="F4685">
        <v>248.53</v>
      </c>
      <c r="H4685" t="s">
        <v>1183</v>
      </c>
    </row>
    <row r="4686" spans="1:8" x14ac:dyDescent="0.25">
      <c r="A4686">
        <v>7457</v>
      </c>
      <c r="B4686" t="s">
        <v>71</v>
      </c>
      <c r="C4686">
        <v>147</v>
      </c>
      <c r="D4686" s="404">
        <v>45000</v>
      </c>
      <c r="E4686" t="s">
        <v>3833</v>
      </c>
      <c r="F4686">
        <v>254.62</v>
      </c>
      <c r="H4686" t="s">
        <v>1183</v>
      </c>
    </row>
    <row r="4687" spans="1:8" x14ac:dyDescent="0.25">
      <c r="A4687">
        <v>7457</v>
      </c>
      <c r="B4687" t="s">
        <v>71</v>
      </c>
      <c r="C4687">
        <v>240</v>
      </c>
      <c r="D4687" s="404">
        <v>44999</v>
      </c>
      <c r="E4687" t="s">
        <v>3834</v>
      </c>
      <c r="F4687">
        <v>0.68</v>
      </c>
      <c r="H4687" t="s">
        <v>1183</v>
      </c>
    </row>
    <row r="4688" spans="1:8" x14ac:dyDescent="0.25">
      <c r="A4688">
        <v>7457</v>
      </c>
      <c r="B4688" t="s">
        <v>71</v>
      </c>
      <c r="C4688">
        <v>240</v>
      </c>
      <c r="D4688" s="404">
        <v>45049</v>
      </c>
      <c r="E4688" t="s">
        <v>3834</v>
      </c>
      <c r="F4688">
        <v>0.68</v>
      </c>
      <c r="H4688" t="s">
        <v>1183</v>
      </c>
    </row>
    <row r="4689" spans="1:8" x14ac:dyDescent="0.25">
      <c r="A4689">
        <v>7457</v>
      </c>
      <c r="B4689" t="s">
        <v>71</v>
      </c>
      <c r="C4689">
        <v>240</v>
      </c>
      <c r="D4689" s="404">
        <v>45056</v>
      </c>
      <c r="E4689" t="s">
        <v>3834</v>
      </c>
      <c r="F4689">
        <v>0.68</v>
      </c>
      <c r="H4689" t="s">
        <v>1183</v>
      </c>
    </row>
    <row r="4690" spans="1:8" x14ac:dyDescent="0.25">
      <c r="A4690">
        <v>7457</v>
      </c>
      <c r="B4690" t="s">
        <v>71</v>
      </c>
      <c r="C4690">
        <v>240</v>
      </c>
      <c r="D4690" s="404">
        <v>45079</v>
      </c>
      <c r="E4690" t="s">
        <v>3834</v>
      </c>
      <c r="F4690">
        <v>0.68</v>
      </c>
      <c r="H4690" t="s">
        <v>1183</v>
      </c>
    </row>
    <row r="4691" spans="1:8" x14ac:dyDescent="0.25">
      <c r="A4691">
        <v>7457</v>
      </c>
      <c r="B4691" t="s">
        <v>71</v>
      </c>
      <c r="C4691">
        <v>240</v>
      </c>
      <c r="D4691" s="404">
        <v>45097</v>
      </c>
      <c r="E4691" t="s">
        <v>3834</v>
      </c>
      <c r="F4691">
        <v>0.68</v>
      </c>
      <c r="H4691" t="s">
        <v>1183</v>
      </c>
    </row>
    <row r="4692" spans="1:8" x14ac:dyDescent="0.25">
      <c r="A4692">
        <v>7457</v>
      </c>
      <c r="B4692" t="s">
        <v>71</v>
      </c>
      <c r="C4692">
        <v>240</v>
      </c>
      <c r="D4692" s="404">
        <v>45133</v>
      </c>
      <c r="E4692" t="s">
        <v>3834</v>
      </c>
      <c r="F4692">
        <v>0.68</v>
      </c>
      <c r="H4692" t="s">
        <v>1183</v>
      </c>
    </row>
    <row r="4693" spans="1:8" x14ac:dyDescent="0.25">
      <c r="A4693">
        <v>7457</v>
      </c>
      <c r="B4693" t="s">
        <v>71</v>
      </c>
      <c r="C4693">
        <v>240</v>
      </c>
      <c r="D4693" s="404">
        <v>45152</v>
      </c>
      <c r="E4693" t="s">
        <v>3834</v>
      </c>
      <c r="F4693">
        <v>0.68</v>
      </c>
      <c r="H4693" t="s">
        <v>1183</v>
      </c>
    </row>
    <row r="4694" spans="1:8" x14ac:dyDescent="0.25">
      <c r="A4694">
        <v>7457</v>
      </c>
      <c r="B4694" t="s">
        <v>71</v>
      </c>
      <c r="C4694">
        <v>240</v>
      </c>
      <c r="D4694" s="404">
        <v>45168</v>
      </c>
      <c r="E4694" t="s">
        <v>3834</v>
      </c>
      <c r="F4694">
        <v>0.68</v>
      </c>
      <c r="H4694" t="s">
        <v>1183</v>
      </c>
    </row>
    <row r="4695" spans="1:8" x14ac:dyDescent="0.25">
      <c r="A4695">
        <v>7457</v>
      </c>
      <c r="B4695" t="s">
        <v>71</v>
      </c>
      <c r="C4695">
        <v>240</v>
      </c>
      <c r="D4695" s="404">
        <v>45180</v>
      </c>
      <c r="E4695" t="s">
        <v>3834</v>
      </c>
      <c r="F4695">
        <v>0.68</v>
      </c>
      <c r="H4695" t="s">
        <v>1183</v>
      </c>
    </row>
    <row r="4696" spans="1:8" x14ac:dyDescent="0.25">
      <c r="A4696">
        <v>7457</v>
      </c>
      <c r="B4696" t="s">
        <v>71</v>
      </c>
      <c r="C4696">
        <v>240</v>
      </c>
      <c r="D4696" s="404">
        <v>45187</v>
      </c>
      <c r="E4696" t="s">
        <v>3834</v>
      </c>
      <c r="F4696">
        <v>0.68</v>
      </c>
      <c r="H4696" t="s">
        <v>1183</v>
      </c>
    </row>
    <row r="4697" spans="1:8" x14ac:dyDescent="0.25">
      <c r="A4697">
        <v>7457</v>
      </c>
      <c r="B4697" t="s">
        <v>71</v>
      </c>
      <c r="C4697">
        <v>240</v>
      </c>
      <c r="D4697" s="404">
        <v>45020</v>
      </c>
      <c r="E4697" t="s">
        <v>3835</v>
      </c>
      <c r="F4697">
        <v>1.02</v>
      </c>
      <c r="H4697" t="s">
        <v>1183</v>
      </c>
    </row>
    <row r="4698" spans="1:8" x14ac:dyDescent="0.25">
      <c r="A4698">
        <v>7457</v>
      </c>
      <c r="B4698" t="s">
        <v>71</v>
      </c>
      <c r="C4698">
        <v>240</v>
      </c>
      <c r="D4698" s="404">
        <v>45049</v>
      </c>
      <c r="E4698" t="s">
        <v>3835</v>
      </c>
      <c r="F4698">
        <v>1.02</v>
      </c>
      <c r="H4698" t="s">
        <v>1183</v>
      </c>
    </row>
    <row r="4699" spans="1:8" x14ac:dyDescent="0.25">
      <c r="A4699">
        <v>7457</v>
      </c>
      <c r="B4699" t="s">
        <v>71</v>
      </c>
      <c r="C4699">
        <v>240</v>
      </c>
      <c r="D4699" s="404">
        <v>45061</v>
      </c>
      <c r="E4699" t="s">
        <v>3835</v>
      </c>
      <c r="F4699">
        <v>1.02</v>
      </c>
      <c r="H4699" t="s">
        <v>1183</v>
      </c>
    </row>
    <row r="4700" spans="1:8" x14ac:dyDescent="0.25">
      <c r="A4700">
        <v>7457</v>
      </c>
      <c r="B4700" t="s">
        <v>71</v>
      </c>
      <c r="C4700">
        <v>240</v>
      </c>
      <c r="D4700" s="404">
        <v>45069</v>
      </c>
      <c r="E4700" t="s">
        <v>3835</v>
      </c>
      <c r="F4700">
        <v>1.02</v>
      </c>
      <c r="H4700" t="s">
        <v>1183</v>
      </c>
    </row>
    <row r="4701" spans="1:8" x14ac:dyDescent="0.25">
      <c r="A4701">
        <v>7457</v>
      </c>
      <c r="B4701" t="s">
        <v>71</v>
      </c>
      <c r="C4701">
        <v>240</v>
      </c>
      <c r="D4701" s="404">
        <v>45093</v>
      </c>
      <c r="E4701" t="s">
        <v>3835</v>
      </c>
      <c r="F4701">
        <v>1.02</v>
      </c>
      <c r="H4701" t="s">
        <v>1183</v>
      </c>
    </row>
    <row r="4702" spans="1:8" x14ac:dyDescent="0.25">
      <c r="A4702">
        <v>7457</v>
      </c>
      <c r="B4702" t="s">
        <v>71</v>
      </c>
      <c r="C4702">
        <v>240</v>
      </c>
      <c r="D4702" s="404">
        <v>45100</v>
      </c>
      <c r="E4702" t="s">
        <v>3835</v>
      </c>
      <c r="F4702">
        <v>1.02</v>
      </c>
      <c r="H4702" t="s">
        <v>1183</v>
      </c>
    </row>
    <row r="4703" spans="1:8" x14ac:dyDescent="0.25">
      <c r="A4703">
        <v>7457</v>
      </c>
      <c r="B4703" t="s">
        <v>71</v>
      </c>
      <c r="C4703">
        <v>240</v>
      </c>
      <c r="D4703" s="404">
        <v>45103</v>
      </c>
      <c r="E4703" t="s">
        <v>3835</v>
      </c>
      <c r="F4703">
        <v>1.02</v>
      </c>
      <c r="H4703" t="s">
        <v>1183</v>
      </c>
    </row>
    <row r="4704" spans="1:8" x14ac:dyDescent="0.25">
      <c r="A4704">
        <v>7457</v>
      </c>
      <c r="B4704" t="s">
        <v>71</v>
      </c>
      <c r="C4704">
        <v>240</v>
      </c>
      <c r="D4704" s="404">
        <v>45174</v>
      </c>
      <c r="E4704" t="s">
        <v>3835</v>
      </c>
      <c r="F4704">
        <v>1.02</v>
      </c>
      <c r="H4704" t="s">
        <v>1183</v>
      </c>
    </row>
    <row r="4705" spans="1:8" x14ac:dyDescent="0.25">
      <c r="A4705">
        <v>7457</v>
      </c>
      <c r="B4705" t="s">
        <v>71</v>
      </c>
      <c r="C4705">
        <v>240</v>
      </c>
      <c r="D4705" s="404">
        <v>45191</v>
      </c>
      <c r="E4705" t="s">
        <v>3835</v>
      </c>
      <c r="F4705">
        <v>1.02</v>
      </c>
      <c r="H4705" t="s">
        <v>1183</v>
      </c>
    </row>
    <row r="4706" spans="1:8" x14ac:dyDescent="0.25">
      <c r="A4706">
        <v>7457</v>
      </c>
      <c r="B4706" t="s">
        <v>71</v>
      </c>
      <c r="C4706">
        <v>240</v>
      </c>
      <c r="D4706" s="404">
        <v>45034</v>
      </c>
      <c r="E4706" t="s">
        <v>3836</v>
      </c>
      <c r="F4706">
        <v>1.7</v>
      </c>
      <c r="H4706" t="s">
        <v>1183</v>
      </c>
    </row>
    <row r="4707" spans="1:8" x14ac:dyDescent="0.25">
      <c r="A4707">
        <v>7457</v>
      </c>
      <c r="B4707" t="s">
        <v>71</v>
      </c>
      <c r="C4707">
        <v>240</v>
      </c>
      <c r="D4707" s="404">
        <v>45058</v>
      </c>
      <c r="E4707" t="s">
        <v>3836</v>
      </c>
      <c r="F4707">
        <v>1.7</v>
      </c>
      <c r="H4707" t="s">
        <v>1183</v>
      </c>
    </row>
    <row r="4708" spans="1:8" x14ac:dyDescent="0.25">
      <c r="A4708">
        <v>7457</v>
      </c>
      <c r="B4708" t="s">
        <v>71</v>
      </c>
      <c r="C4708">
        <v>240</v>
      </c>
      <c r="D4708" s="404">
        <v>45101</v>
      </c>
      <c r="E4708" t="s">
        <v>3836</v>
      </c>
      <c r="F4708">
        <v>1.7</v>
      </c>
      <c r="H4708" t="s">
        <v>1183</v>
      </c>
    </row>
    <row r="4709" spans="1:8" x14ac:dyDescent="0.25">
      <c r="A4709">
        <v>7457</v>
      </c>
      <c r="B4709" t="s">
        <v>71</v>
      </c>
      <c r="C4709">
        <v>240</v>
      </c>
      <c r="D4709" s="404">
        <v>45118</v>
      </c>
      <c r="E4709" t="s">
        <v>3836</v>
      </c>
      <c r="F4709">
        <v>1.7</v>
      </c>
      <c r="H4709" t="s">
        <v>1183</v>
      </c>
    </row>
    <row r="4710" spans="1:8" x14ac:dyDescent="0.25">
      <c r="A4710">
        <v>7457</v>
      </c>
      <c r="B4710" t="s">
        <v>71</v>
      </c>
      <c r="C4710">
        <v>240</v>
      </c>
      <c r="D4710" s="404">
        <v>45125</v>
      </c>
      <c r="E4710" t="s">
        <v>3836</v>
      </c>
      <c r="F4710">
        <v>1.7</v>
      </c>
      <c r="H4710" t="s">
        <v>1183</v>
      </c>
    </row>
    <row r="4711" spans="1:8" x14ac:dyDescent="0.25">
      <c r="A4711">
        <v>7457</v>
      </c>
      <c r="B4711" t="s">
        <v>71</v>
      </c>
      <c r="C4711">
        <v>240</v>
      </c>
      <c r="D4711" s="404">
        <v>45128</v>
      </c>
      <c r="E4711" t="s">
        <v>3836</v>
      </c>
      <c r="F4711">
        <v>1.7</v>
      </c>
      <c r="H4711" t="s">
        <v>1183</v>
      </c>
    </row>
    <row r="4712" spans="1:8" x14ac:dyDescent="0.25">
      <c r="A4712">
        <v>7457</v>
      </c>
      <c r="B4712" t="s">
        <v>71</v>
      </c>
      <c r="C4712">
        <v>240</v>
      </c>
      <c r="D4712" s="404">
        <v>45142</v>
      </c>
      <c r="E4712" t="s">
        <v>3836</v>
      </c>
      <c r="F4712">
        <v>1.7</v>
      </c>
      <c r="H4712" t="s">
        <v>1183</v>
      </c>
    </row>
    <row r="4713" spans="1:8" x14ac:dyDescent="0.25">
      <c r="A4713">
        <v>7457</v>
      </c>
      <c r="B4713" t="s">
        <v>71</v>
      </c>
      <c r="C4713">
        <v>240</v>
      </c>
      <c r="D4713" s="404">
        <v>45182</v>
      </c>
      <c r="E4713" t="s">
        <v>3836</v>
      </c>
      <c r="F4713">
        <v>1.7</v>
      </c>
      <c r="H4713" t="s">
        <v>1183</v>
      </c>
    </row>
    <row r="4714" spans="1:8" x14ac:dyDescent="0.25">
      <c r="A4714">
        <v>7457</v>
      </c>
      <c r="B4714" t="s">
        <v>71</v>
      </c>
      <c r="C4714">
        <v>240</v>
      </c>
      <c r="D4714" s="404">
        <v>45184</v>
      </c>
      <c r="E4714" t="s">
        <v>3836</v>
      </c>
      <c r="F4714">
        <v>1.7</v>
      </c>
      <c r="H4714" t="s">
        <v>1183</v>
      </c>
    </row>
    <row r="4715" spans="1:8" x14ac:dyDescent="0.25">
      <c r="A4715">
        <v>7457</v>
      </c>
      <c r="B4715" t="s">
        <v>71</v>
      </c>
      <c r="C4715">
        <v>240</v>
      </c>
      <c r="D4715" s="404">
        <v>45188</v>
      </c>
      <c r="E4715" t="s">
        <v>3836</v>
      </c>
      <c r="F4715">
        <v>1.7</v>
      </c>
      <c r="H4715" t="s">
        <v>1183</v>
      </c>
    </row>
    <row r="4716" spans="1:8" x14ac:dyDescent="0.25">
      <c r="A4716">
        <v>7457</v>
      </c>
      <c r="B4716" t="s">
        <v>71</v>
      </c>
      <c r="C4716">
        <v>240</v>
      </c>
      <c r="D4716" s="404">
        <v>45037</v>
      </c>
      <c r="E4716" t="s">
        <v>3837</v>
      </c>
      <c r="F4716">
        <v>2.38</v>
      </c>
      <c r="H4716" t="s">
        <v>1183</v>
      </c>
    </row>
    <row r="4717" spans="1:8" x14ac:dyDescent="0.25">
      <c r="A4717">
        <v>7457</v>
      </c>
      <c r="B4717" t="s">
        <v>71</v>
      </c>
      <c r="C4717">
        <v>240</v>
      </c>
      <c r="D4717" s="404">
        <v>45055</v>
      </c>
      <c r="E4717" t="s">
        <v>3837</v>
      </c>
      <c r="F4717">
        <v>2.38</v>
      </c>
      <c r="H4717" t="s">
        <v>1183</v>
      </c>
    </row>
    <row r="4718" spans="1:8" x14ac:dyDescent="0.25">
      <c r="A4718">
        <v>7457</v>
      </c>
      <c r="B4718" t="s">
        <v>71</v>
      </c>
      <c r="C4718">
        <v>240</v>
      </c>
      <c r="D4718" s="404">
        <v>45058</v>
      </c>
      <c r="E4718" t="s">
        <v>3837</v>
      </c>
      <c r="F4718">
        <v>2.38</v>
      </c>
      <c r="H4718" t="s">
        <v>1183</v>
      </c>
    </row>
    <row r="4719" spans="1:8" x14ac:dyDescent="0.25">
      <c r="A4719">
        <v>7457</v>
      </c>
      <c r="B4719" t="s">
        <v>71</v>
      </c>
      <c r="C4719">
        <v>240</v>
      </c>
      <c r="D4719" s="404">
        <v>45069</v>
      </c>
      <c r="E4719" t="s">
        <v>3837</v>
      </c>
      <c r="F4719">
        <v>2.38</v>
      </c>
      <c r="H4719" t="s">
        <v>1183</v>
      </c>
    </row>
    <row r="4720" spans="1:8" x14ac:dyDescent="0.25">
      <c r="A4720">
        <v>7457</v>
      </c>
      <c r="B4720" t="s">
        <v>71</v>
      </c>
      <c r="C4720">
        <v>240</v>
      </c>
      <c r="D4720" s="404">
        <v>45069</v>
      </c>
      <c r="E4720" t="s">
        <v>3837</v>
      </c>
      <c r="F4720">
        <v>2.38</v>
      </c>
      <c r="H4720" t="s">
        <v>1183</v>
      </c>
    </row>
    <row r="4721" spans="1:8" x14ac:dyDescent="0.25">
      <c r="A4721">
        <v>7457</v>
      </c>
      <c r="B4721" t="s">
        <v>71</v>
      </c>
      <c r="C4721">
        <v>240</v>
      </c>
      <c r="D4721" s="404">
        <v>45076</v>
      </c>
      <c r="E4721" t="s">
        <v>3837</v>
      </c>
      <c r="F4721">
        <v>2.38</v>
      </c>
      <c r="H4721" t="s">
        <v>1183</v>
      </c>
    </row>
    <row r="4722" spans="1:8" x14ac:dyDescent="0.25">
      <c r="A4722">
        <v>7457</v>
      </c>
      <c r="B4722" t="s">
        <v>71</v>
      </c>
      <c r="C4722">
        <v>240</v>
      </c>
      <c r="D4722" s="404">
        <v>45083</v>
      </c>
      <c r="E4722" t="s">
        <v>3837</v>
      </c>
      <c r="F4722">
        <v>2.38</v>
      </c>
      <c r="H4722" t="s">
        <v>1183</v>
      </c>
    </row>
    <row r="4723" spans="1:8" x14ac:dyDescent="0.25">
      <c r="A4723">
        <v>7457</v>
      </c>
      <c r="B4723" t="s">
        <v>71</v>
      </c>
      <c r="C4723">
        <v>240</v>
      </c>
      <c r="D4723" s="404">
        <v>45101</v>
      </c>
      <c r="E4723" t="s">
        <v>3837</v>
      </c>
      <c r="F4723">
        <v>2.38</v>
      </c>
      <c r="H4723" t="s">
        <v>1183</v>
      </c>
    </row>
    <row r="4724" spans="1:8" x14ac:dyDescent="0.25">
      <c r="A4724">
        <v>7457</v>
      </c>
      <c r="B4724" t="s">
        <v>71</v>
      </c>
      <c r="C4724">
        <v>240</v>
      </c>
      <c r="D4724" s="404">
        <v>45115</v>
      </c>
      <c r="E4724" t="s">
        <v>3837</v>
      </c>
      <c r="F4724">
        <v>2.38</v>
      </c>
      <c r="H4724" t="s">
        <v>1183</v>
      </c>
    </row>
    <row r="4725" spans="1:8" x14ac:dyDescent="0.25">
      <c r="A4725">
        <v>7457</v>
      </c>
      <c r="B4725" t="s">
        <v>71</v>
      </c>
      <c r="C4725">
        <v>240</v>
      </c>
      <c r="D4725" s="404">
        <v>45124</v>
      </c>
      <c r="E4725" t="s">
        <v>3837</v>
      </c>
      <c r="F4725">
        <v>2.38</v>
      </c>
      <c r="H4725" t="s">
        <v>1183</v>
      </c>
    </row>
    <row r="4726" spans="1:8" x14ac:dyDescent="0.25">
      <c r="A4726">
        <v>7457</v>
      </c>
      <c r="B4726" t="s">
        <v>71</v>
      </c>
      <c r="C4726">
        <v>240</v>
      </c>
      <c r="D4726" s="404">
        <v>45140</v>
      </c>
      <c r="E4726" t="s">
        <v>3837</v>
      </c>
      <c r="F4726">
        <v>2.38</v>
      </c>
      <c r="H4726" t="s">
        <v>1183</v>
      </c>
    </row>
    <row r="4727" spans="1:8" x14ac:dyDescent="0.25">
      <c r="A4727">
        <v>7457</v>
      </c>
      <c r="B4727" t="s">
        <v>71</v>
      </c>
      <c r="C4727">
        <v>240</v>
      </c>
      <c r="D4727" s="404">
        <v>45167</v>
      </c>
      <c r="E4727" t="s">
        <v>3837</v>
      </c>
      <c r="F4727">
        <v>2.38</v>
      </c>
      <c r="H4727" t="s">
        <v>1183</v>
      </c>
    </row>
    <row r="4728" spans="1:8" x14ac:dyDescent="0.25">
      <c r="A4728">
        <v>7457</v>
      </c>
      <c r="B4728" t="s">
        <v>71</v>
      </c>
      <c r="C4728">
        <v>240</v>
      </c>
      <c r="D4728" s="404">
        <v>45177</v>
      </c>
      <c r="E4728" t="s">
        <v>3837</v>
      </c>
      <c r="F4728">
        <v>2.38</v>
      </c>
      <c r="H4728" t="s">
        <v>1183</v>
      </c>
    </row>
    <row r="4729" spans="1:8" x14ac:dyDescent="0.25">
      <c r="A4729">
        <v>7457</v>
      </c>
      <c r="B4729" t="s">
        <v>71</v>
      </c>
      <c r="C4729">
        <v>240</v>
      </c>
      <c r="D4729" s="404">
        <v>45014</v>
      </c>
      <c r="E4729" t="s">
        <v>3838</v>
      </c>
      <c r="F4729">
        <v>2.72</v>
      </c>
      <c r="H4729" t="s">
        <v>1183</v>
      </c>
    </row>
    <row r="4730" spans="1:8" x14ac:dyDescent="0.25">
      <c r="A4730">
        <v>7457</v>
      </c>
      <c r="B4730" t="s">
        <v>71</v>
      </c>
      <c r="C4730">
        <v>240</v>
      </c>
      <c r="D4730" s="404">
        <v>45027</v>
      </c>
      <c r="E4730" t="s">
        <v>3838</v>
      </c>
      <c r="F4730">
        <v>2.72</v>
      </c>
      <c r="H4730" t="s">
        <v>1183</v>
      </c>
    </row>
    <row r="4731" spans="1:8" x14ac:dyDescent="0.25">
      <c r="A4731">
        <v>7457</v>
      </c>
      <c r="B4731" t="s">
        <v>71</v>
      </c>
      <c r="C4731">
        <v>240</v>
      </c>
      <c r="D4731" s="404">
        <v>45028</v>
      </c>
      <c r="E4731" t="s">
        <v>3838</v>
      </c>
      <c r="F4731">
        <v>2.72</v>
      </c>
      <c r="H4731" t="s">
        <v>1183</v>
      </c>
    </row>
    <row r="4732" spans="1:8" x14ac:dyDescent="0.25">
      <c r="A4732">
        <v>7457</v>
      </c>
      <c r="B4732" t="s">
        <v>71</v>
      </c>
      <c r="C4732">
        <v>240</v>
      </c>
      <c r="D4732" s="404">
        <v>45065</v>
      </c>
      <c r="E4732" t="s">
        <v>3838</v>
      </c>
      <c r="F4732">
        <v>2.72</v>
      </c>
      <c r="H4732" t="s">
        <v>1183</v>
      </c>
    </row>
    <row r="4733" spans="1:8" x14ac:dyDescent="0.25">
      <c r="A4733">
        <v>7457</v>
      </c>
      <c r="B4733" t="s">
        <v>71</v>
      </c>
      <c r="C4733">
        <v>240</v>
      </c>
      <c r="D4733" s="404">
        <v>45072</v>
      </c>
      <c r="E4733" t="s">
        <v>3838</v>
      </c>
      <c r="F4733">
        <v>2.72</v>
      </c>
      <c r="H4733" t="s">
        <v>1183</v>
      </c>
    </row>
    <row r="4734" spans="1:8" x14ac:dyDescent="0.25">
      <c r="A4734">
        <v>7457</v>
      </c>
      <c r="B4734" t="s">
        <v>71</v>
      </c>
      <c r="C4734">
        <v>240</v>
      </c>
      <c r="D4734" s="404">
        <v>45077</v>
      </c>
      <c r="E4734" t="s">
        <v>3838</v>
      </c>
      <c r="F4734">
        <v>2.72</v>
      </c>
      <c r="H4734" t="s">
        <v>1183</v>
      </c>
    </row>
    <row r="4735" spans="1:8" x14ac:dyDescent="0.25">
      <c r="A4735">
        <v>7457</v>
      </c>
      <c r="B4735" t="s">
        <v>71</v>
      </c>
      <c r="C4735">
        <v>240</v>
      </c>
      <c r="D4735" s="404">
        <v>45084</v>
      </c>
      <c r="E4735" t="s">
        <v>3838</v>
      </c>
      <c r="F4735">
        <v>2.72</v>
      </c>
      <c r="H4735" t="s">
        <v>1183</v>
      </c>
    </row>
    <row r="4736" spans="1:8" x14ac:dyDescent="0.25">
      <c r="A4736">
        <v>7457</v>
      </c>
      <c r="B4736" t="s">
        <v>71</v>
      </c>
      <c r="C4736">
        <v>240</v>
      </c>
      <c r="D4736" s="404">
        <v>45084</v>
      </c>
      <c r="E4736" t="s">
        <v>3838</v>
      </c>
      <c r="F4736">
        <v>2.72</v>
      </c>
      <c r="H4736" t="s">
        <v>1183</v>
      </c>
    </row>
    <row r="4737" spans="1:8" x14ac:dyDescent="0.25">
      <c r="A4737">
        <v>7457</v>
      </c>
      <c r="B4737" t="s">
        <v>71</v>
      </c>
      <c r="C4737">
        <v>240</v>
      </c>
      <c r="D4737" s="404">
        <v>45090</v>
      </c>
      <c r="E4737" t="s">
        <v>3838</v>
      </c>
      <c r="F4737">
        <v>2.72</v>
      </c>
      <c r="H4737" t="s">
        <v>1183</v>
      </c>
    </row>
    <row r="4738" spans="1:8" x14ac:dyDescent="0.25">
      <c r="A4738">
        <v>7457</v>
      </c>
      <c r="B4738" t="s">
        <v>71</v>
      </c>
      <c r="C4738">
        <v>240</v>
      </c>
      <c r="D4738" s="404">
        <v>45114</v>
      </c>
      <c r="E4738" t="s">
        <v>3838</v>
      </c>
      <c r="F4738">
        <v>2.72</v>
      </c>
      <c r="H4738" t="s">
        <v>1183</v>
      </c>
    </row>
    <row r="4739" spans="1:8" x14ac:dyDescent="0.25">
      <c r="A4739">
        <v>7457</v>
      </c>
      <c r="B4739" t="s">
        <v>71</v>
      </c>
      <c r="C4739">
        <v>240</v>
      </c>
      <c r="D4739" s="404">
        <v>45175</v>
      </c>
      <c r="E4739" t="s">
        <v>3838</v>
      </c>
      <c r="F4739">
        <v>2.72</v>
      </c>
      <c r="H4739" t="s">
        <v>1183</v>
      </c>
    </row>
    <row r="4740" spans="1:8" x14ac:dyDescent="0.25">
      <c r="A4740">
        <v>7457</v>
      </c>
      <c r="B4740" t="s">
        <v>71</v>
      </c>
      <c r="C4740">
        <v>240</v>
      </c>
      <c r="D4740" s="404">
        <v>45188</v>
      </c>
      <c r="E4740" t="s">
        <v>3838</v>
      </c>
      <c r="F4740">
        <v>2.72</v>
      </c>
      <c r="H4740" t="s">
        <v>1183</v>
      </c>
    </row>
    <row r="4741" spans="1:8" x14ac:dyDescent="0.25">
      <c r="A4741">
        <v>7457</v>
      </c>
      <c r="B4741" t="s">
        <v>71</v>
      </c>
      <c r="C4741">
        <v>240</v>
      </c>
      <c r="D4741" s="404">
        <v>45188</v>
      </c>
      <c r="E4741" t="s">
        <v>3838</v>
      </c>
      <c r="F4741">
        <v>2.72</v>
      </c>
      <c r="H4741" t="s">
        <v>1183</v>
      </c>
    </row>
    <row r="4742" spans="1:8" x14ac:dyDescent="0.25">
      <c r="A4742">
        <v>7457</v>
      </c>
      <c r="B4742" t="s">
        <v>71</v>
      </c>
      <c r="C4742">
        <v>240</v>
      </c>
      <c r="D4742" s="404">
        <v>45189</v>
      </c>
      <c r="E4742" t="s">
        <v>3838</v>
      </c>
      <c r="F4742">
        <v>2.72</v>
      </c>
      <c r="H4742" t="s">
        <v>1183</v>
      </c>
    </row>
    <row r="4743" spans="1:8" x14ac:dyDescent="0.25">
      <c r="A4743">
        <v>7457</v>
      </c>
      <c r="B4743" t="s">
        <v>71</v>
      </c>
      <c r="C4743">
        <v>240</v>
      </c>
      <c r="D4743" s="404">
        <v>44998</v>
      </c>
      <c r="E4743" t="s">
        <v>3839</v>
      </c>
      <c r="F4743">
        <v>3.4</v>
      </c>
      <c r="H4743" t="s">
        <v>1183</v>
      </c>
    </row>
    <row r="4744" spans="1:8" x14ac:dyDescent="0.25">
      <c r="A4744">
        <v>7457</v>
      </c>
      <c r="B4744" t="s">
        <v>71</v>
      </c>
      <c r="C4744">
        <v>240</v>
      </c>
      <c r="D4744" s="404">
        <v>45065</v>
      </c>
      <c r="E4744" t="s">
        <v>3839</v>
      </c>
      <c r="F4744">
        <v>3.4</v>
      </c>
      <c r="H4744" t="s">
        <v>1183</v>
      </c>
    </row>
    <row r="4745" spans="1:8" x14ac:dyDescent="0.25">
      <c r="A4745">
        <v>7457</v>
      </c>
      <c r="B4745" t="s">
        <v>71</v>
      </c>
      <c r="C4745">
        <v>240</v>
      </c>
      <c r="D4745" s="404">
        <v>45096</v>
      </c>
      <c r="E4745" t="s">
        <v>3839</v>
      </c>
      <c r="F4745">
        <v>3.4</v>
      </c>
      <c r="H4745" t="s">
        <v>1183</v>
      </c>
    </row>
    <row r="4746" spans="1:8" x14ac:dyDescent="0.25">
      <c r="A4746">
        <v>7457</v>
      </c>
      <c r="B4746" t="s">
        <v>71</v>
      </c>
      <c r="C4746">
        <v>240</v>
      </c>
      <c r="D4746" s="404">
        <v>45096</v>
      </c>
      <c r="E4746" t="s">
        <v>3839</v>
      </c>
      <c r="F4746">
        <v>3.4</v>
      </c>
      <c r="H4746" t="s">
        <v>1183</v>
      </c>
    </row>
    <row r="4747" spans="1:8" x14ac:dyDescent="0.25">
      <c r="A4747">
        <v>7457</v>
      </c>
      <c r="B4747" t="s">
        <v>71</v>
      </c>
      <c r="C4747">
        <v>240</v>
      </c>
      <c r="D4747" s="404">
        <v>45097</v>
      </c>
      <c r="E4747" t="s">
        <v>3839</v>
      </c>
      <c r="F4747">
        <v>3.4</v>
      </c>
      <c r="H4747" t="s">
        <v>1183</v>
      </c>
    </row>
    <row r="4748" spans="1:8" x14ac:dyDescent="0.25">
      <c r="A4748">
        <v>7457</v>
      </c>
      <c r="B4748" t="s">
        <v>71</v>
      </c>
      <c r="C4748">
        <v>240</v>
      </c>
      <c r="D4748" s="404">
        <v>45107</v>
      </c>
      <c r="E4748" t="s">
        <v>3839</v>
      </c>
      <c r="F4748">
        <v>3.4</v>
      </c>
      <c r="H4748" t="s">
        <v>1183</v>
      </c>
    </row>
    <row r="4749" spans="1:8" x14ac:dyDescent="0.25">
      <c r="A4749">
        <v>7457</v>
      </c>
      <c r="B4749" t="s">
        <v>71</v>
      </c>
      <c r="C4749">
        <v>240</v>
      </c>
      <c r="D4749" s="404">
        <v>45115</v>
      </c>
      <c r="E4749" t="s">
        <v>3839</v>
      </c>
      <c r="F4749">
        <v>3.4</v>
      </c>
      <c r="H4749" t="s">
        <v>1183</v>
      </c>
    </row>
    <row r="4750" spans="1:8" x14ac:dyDescent="0.25">
      <c r="A4750">
        <v>7457</v>
      </c>
      <c r="B4750" t="s">
        <v>71</v>
      </c>
      <c r="C4750">
        <v>240</v>
      </c>
      <c r="D4750" s="404">
        <v>45135</v>
      </c>
      <c r="E4750" t="s">
        <v>3839</v>
      </c>
      <c r="F4750">
        <v>3.4</v>
      </c>
      <c r="H4750" t="s">
        <v>1183</v>
      </c>
    </row>
    <row r="4751" spans="1:8" x14ac:dyDescent="0.25">
      <c r="A4751">
        <v>7457</v>
      </c>
      <c r="B4751" t="s">
        <v>71</v>
      </c>
      <c r="C4751">
        <v>240</v>
      </c>
      <c r="D4751" s="404">
        <v>45157</v>
      </c>
      <c r="E4751" t="s">
        <v>3839</v>
      </c>
      <c r="F4751">
        <v>3.4</v>
      </c>
      <c r="H4751" t="s">
        <v>1183</v>
      </c>
    </row>
    <row r="4752" spans="1:8" x14ac:dyDescent="0.25">
      <c r="A4752">
        <v>7457</v>
      </c>
      <c r="B4752" t="s">
        <v>71</v>
      </c>
      <c r="C4752">
        <v>240</v>
      </c>
      <c r="D4752" s="404">
        <v>45161</v>
      </c>
      <c r="E4752" t="s">
        <v>3839</v>
      </c>
      <c r="F4752">
        <v>3.4</v>
      </c>
      <c r="H4752" t="s">
        <v>1183</v>
      </c>
    </row>
    <row r="4753" spans="1:8" x14ac:dyDescent="0.25">
      <c r="A4753">
        <v>7457</v>
      </c>
      <c r="B4753" t="s">
        <v>71</v>
      </c>
      <c r="C4753">
        <v>240</v>
      </c>
      <c r="D4753" s="404">
        <v>45168</v>
      </c>
      <c r="E4753" t="s">
        <v>3839</v>
      </c>
      <c r="F4753">
        <v>3.4</v>
      </c>
      <c r="H4753" t="s">
        <v>1183</v>
      </c>
    </row>
    <row r="4754" spans="1:8" x14ac:dyDescent="0.25">
      <c r="A4754">
        <v>7457</v>
      </c>
      <c r="B4754" t="s">
        <v>71</v>
      </c>
      <c r="C4754">
        <v>240</v>
      </c>
      <c r="D4754" s="404">
        <v>45182</v>
      </c>
      <c r="E4754" t="s">
        <v>3839</v>
      </c>
      <c r="F4754">
        <v>3.4</v>
      </c>
      <c r="H4754" t="s">
        <v>1183</v>
      </c>
    </row>
    <row r="4755" spans="1:8" x14ac:dyDescent="0.25">
      <c r="A4755">
        <v>7457</v>
      </c>
      <c r="B4755" t="s">
        <v>71</v>
      </c>
      <c r="C4755">
        <v>240</v>
      </c>
      <c r="D4755" s="404">
        <v>45189</v>
      </c>
      <c r="E4755" t="s">
        <v>3839</v>
      </c>
      <c r="F4755">
        <v>3.4</v>
      </c>
      <c r="H4755" t="s">
        <v>1183</v>
      </c>
    </row>
    <row r="4756" spans="1:8" x14ac:dyDescent="0.25">
      <c r="A4756">
        <v>7457</v>
      </c>
      <c r="B4756" t="s">
        <v>71</v>
      </c>
      <c r="C4756">
        <v>240</v>
      </c>
      <c r="D4756" s="404">
        <v>44999</v>
      </c>
      <c r="E4756" t="s">
        <v>3840</v>
      </c>
      <c r="F4756">
        <v>4.08</v>
      </c>
      <c r="H4756" t="s">
        <v>1183</v>
      </c>
    </row>
    <row r="4757" spans="1:8" x14ac:dyDescent="0.25">
      <c r="A4757">
        <v>7457</v>
      </c>
      <c r="B4757" t="s">
        <v>71</v>
      </c>
      <c r="C4757">
        <v>240</v>
      </c>
      <c r="D4757" s="404">
        <v>45006</v>
      </c>
      <c r="E4757" t="s">
        <v>3840</v>
      </c>
      <c r="F4757">
        <v>4.08</v>
      </c>
      <c r="H4757" t="s">
        <v>1183</v>
      </c>
    </row>
    <row r="4758" spans="1:8" x14ac:dyDescent="0.25">
      <c r="A4758">
        <v>7457</v>
      </c>
      <c r="B4758" t="s">
        <v>71</v>
      </c>
      <c r="C4758">
        <v>240</v>
      </c>
      <c r="D4758" s="404">
        <v>45013</v>
      </c>
      <c r="E4758" t="s">
        <v>3840</v>
      </c>
      <c r="F4758">
        <v>4.08</v>
      </c>
      <c r="H4758" t="s">
        <v>1183</v>
      </c>
    </row>
    <row r="4759" spans="1:8" x14ac:dyDescent="0.25">
      <c r="A4759">
        <v>7457</v>
      </c>
      <c r="B4759" t="s">
        <v>71</v>
      </c>
      <c r="C4759">
        <v>240</v>
      </c>
      <c r="D4759" s="404">
        <v>45016</v>
      </c>
      <c r="E4759" t="s">
        <v>3840</v>
      </c>
      <c r="F4759">
        <v>4.08</v>
      </c>
      <c r="H4759" t="s">
        <v>1183</v>
      </c>
    </row>
    <row r="4760" spans="1:8" x14ac:dyDescent="0.25">
      <c r="A4760">
        <v>7457</v>
      </c>
      <c r="B4760" t="s">
        <v>71</v>
      </c>
      <c r="C4760">
        <v>240</v>
      </c>
      <c r="D4760" s="404">
        <v>45021</v>
      </c>
      <c r="E4760" t="s">
        <v>3840</v>
      </c>
      <c r="F4760">
        <v>4.08</v>
      </c>
      <c r="H4760" t="s">
        <v>1183</v>
      </c>
    </row>
    <row r="4761" spans="1:8" x14ac:dyDescent="0.25">
      <c r="A4761">
        <v>7457</v>
      </c>
      <c r="B4761" t="s">
        <v>71</v>
      </c>
      <c r="C4761">
        <v>240</v>
      </c>
      <c r="D4761" s="404">
        <v>45031</v>
      </c>
      <c r="E4761" t="s">
        <v>3840</v>
      </c>
      <c r="F4761">
        <v>4.08</v>
      </c>
      <c r="H4761" t="s">
        <v>1183</v>
      </c>
    </row>
    <row r="4762" spans="1:8" x14ac:dyDescent="0.25">
      <c r="A4762">
        <v>7457</v>
      </c>
      <c r="B4762" t="s">
        <v>71</v>
      </c>
      <c r="C4762">
        <v>240</v>
      </c>
      <c r="D4762" s="404">
        <v>45034</v>
      </c>
      <c r="E4762" t="s">
        <v>3840</v>
      </c>
      <c r="F4762">
        <v>4.08</v>
      </c>
      <c r="H4762" t="s">
        <v>1183</v>
      </c>
    </row>
    <row r="4763" spans="1:8" x14ac:dyDescent="0.25">
      <c r="A4763">
        <v>7457</v>
      </c>
      <c r="B4763" t="s">
        <v>71</v>
      </c>
      <c r="C4763">
        <v>240</v>
      </c>
      <c r="D4763" s="404">
        <v>45035</v>
      </c>
      <c r="E4763" t="s">
        <v>3840</v>
      </c>
      <c r="F4763">
        <v>4.08</v>
      </c>
      <c r="H4763" t="s">
        <v>1183</v>
      </c>
    </row>
    <row r="4764" spans="1:8" x14ac:dyDescent="0.25">
      <c r="A4764">
        <v>7457</v>
      </c>
      <c r="B4764" t="s">
        <v>71</v>
      </c>
      <c r="C4764">
        <v>240</v>
      </c>
      <c r="D4764" s="404">
        <v>45070</v>
      </c>
      <c r="E4764" t="s">
        <v>3840</v>
      </c>
      <c r="F4764">
        <v>4.08</v>
      </c>
      <c r="H4764" t="s">
        <v>1183</v>
      </c>
    </row>
    <row r="4765" spans="1:8" x14ac:dyDescent="0.25">
      <c r="A4765">
        <v>7457</v>
      </c>
      <c r="B4765" t="s">
        <v>71</v>
      </c>
      <c r="C4765">
        <v>240</v>
      </c>
      <c r="D4765" s="404">
        <v>45077</v>
      </c>
      <c r="E4765" t="s">
        <v>3840</v>
      </c>
      <c r="F4765">
        <v>4.08</v>
      </c>
      <c r="H4765" t="s">
        <v>1183</v>
      </c>
    </row>
    <row r="4766" spans="1:8" x14ac:dyDescent="0.25">
      <c r="A4766">
        <v>7457</v>
      </c>
      <c r="B4766" t="s">
        <v>71</v>
      </c>
      <c r="C4766">
        <v>240</v>
      </c>
      <c r="D4766" s="404">
        <v>45077</v>
      </c>
      <c r="E4766" t="s">
        <v>3840</v>
      </c>
      <c r="F4766">
        <v>4.08</v>
      </c>
      <c r="H4766" t="s">
        <v>1183</v>
      </c>
    </row>
    <row r="4767" spans="1:8" x14ac:dyDescent="0.25">
      <c r="A4767">
        <v>7457</v>
      </c>
      <c r="B4767" t="s">
        <v>71</v>
      </c>
      <c r="C4767">
        <v>240</v>
      </c>
      <c r="D4767" s="404">
        <v>45084</v>
      </c>
      <c r="E4767" t="s">
        <v>3840</v>
      </c>
      <c r="F4767">
        <v>4.08</v>
      </c>
      <c r="H4767" t="s">
        <v>1183</v>
      </c>
    </row>
    <row r="4768" spans="1:8" x14ac:dyDescent="0.25">
      <c r="A4768">
        <v>7457</v>
      </c>
      <c r="B4768" t="s">
        <v>71</v>
      </c>
      <c r="C4768">
        <v>240</v>
      </c>
      <c r="D4768" s="404">
        <v>45096</v>
      </c>
      <c r="E4768" t="s">
        <v>3840</v>
      </c>
      <c r="F4768">
        <v>4.08</v>
      </c>
      <c r="H4768" t="s">
        <v>1183</v>
      </c>
    </row>
    <row r="4769" spans="1:8" x14ac:dyDescent="0.25">
      <c r="A4769">
        <v>7457</v>
      </c>
      <c r="B4769" t="s">
        <v>71</v>
      </c>
      <c r="C4769">
        <v>240</v>
      </c>
      <c r="D4769" s="404">
        <v>45131</v>
      </c>
      <c r="E4769" t="s">
        <v>3840</v>
      </c>
      <c r="F4769">
        <v>4.08</v>
      </c>
      <c r="H4769" t="s">
        <v>1183</v>
      </c>
    </row>
    <row r="4770" spans="1:8" x14ac:dyDescent="0.25">
      <c r="A4770">
        <v>7457</v>
      </c>
      <c r="B4770" t="s">
        <v>71</v>
      </c>
      <c r="C4770">
        <v>240</v>
      </c>
      <c r="D4770" s="404">
        <v>45133</v>
      </c>
      <c r="E4770" t="s">
        <v>3840</v>
      </c>
      <c r="F4770">
        <v>4.08</v>
      </c>
      <c r="H4770" t="s">
        <v>1183</v>
      </c>
    </row>
    <row r="4771" spans="1:8" x14ac:dyDescent="0.25">
      <c r="A4771">
        <v>7457</v>
      </c>
      <c r="B4771" t="s">
        <v>71</v>
      </c>
      <c r="C4771">
        <v>240</v>
      </c>
      <c r="D4771" s="404">
        <v>45157</v>
      </c>
      <c r="E4771" t="s">
        <v>3840</v>
      </c>
      <c r="F4771">
        <v>4.08</v>
      </c>
      <c r="H4771" t="s">
        <v>1183</v>
      </c>
    </row>
    <row r="4772" spans="1:8" x14ac:dyDescent="0.25">
      <c r="A4772">
        <v>7457</v>
      </c>
      <c r="B4772" t="s">
        <v>71</v>
      </c>
      <c r="C4772">
        <v>240</v>
      </c>
      <c r="D4772" s="404">
        <v>45177</v>
      </c>
      <c r="E4772" t="s">
        <v>3840</v>
      </c>
      <c r="F4772">
        <v>4.08</v>
      </c>
      <c r="H4772" t="s">
        <v>1183</v>
      </c>
    </row>
    <row r="4773" spans="1:8" x14ac:dyDescent="0.25">
      <c r="A4773">
        <v>7457</v>
      </c>
      <c r="B4773" t="s">
        <v>71</v>
      </c>
      <c r="C4773">
        <v>240</v>
      </c>
      <c r="D4773" s="404">
        <v>45180</v>
      </c>
      <c r="E4773" t="s">
        <v>3840</v>
      </c>
      <c r="F4773">
        <v>4.08</v>
      </c>
      <c r="H4773" t="s">
        <v>1183</v>
      </c>
    </row>
    <row r="4774" spans="1:8" x14ac:dyDescent="0.25">
      <c r="A4774">
        <v>7457</v>
      </c>
      <c r="B4774" t="s">
        <v>71</v>
      </c>
      <c r="C4774">
        <v>240</v>
      </c>
      <c r="D4774" s="404">
        <v>45181</v>
      </c>
      <c r="E4774" t="s">
        <v>3840</v>
      </c>
      <c r="F4774">
        <v>4.08</v>
      </c>
      <c r="H4774" t="s">
        <v>1183</v>
      </c>
    </row>
    <row r="4775" spans="1:8" x14ac:dyDescent="0.25">
      <c r="A4775">
        <v>7457</v>
      </c>
      <c r="B4775" t="s">
        <v>71</v>
      </c>
      <c r="C4775">
        <v>240</v>
      </c>
      <c r="D4775" s="404">
        <v>45185</v>
      </c>
      <c r="E4775" t="s">
        <v>3840</v>
      </c>
      <c r="F4775">
        <v>4.08</v>
      </c>
      <c r="H4775" t="s">
        <v>1183</v>
      </c>
    </row>
    <row r="4776" spans="1:8" x14ac:dyDescent="0.25">
      <c r="A4776">
        <v>7457</v>
      </c>
      <c r="B4776" t="s">
        <v>71</v>
      </c>
      <c r="C4776">
        <v>240</v>
      </c>
      <c r="D4776" s="404">
        <v>45187</v>
      </c>
      <c r="E4776" t="s">
        <v>3840</v>
      </c>
      <c r="F4776">
        <v>4.08</v>
      </c>
      <c r="H4776" t="s">
        <v>1183</v>
      </c>
    </row>
    <row r="4777" spans="1:8" x14ac:dyDescent="0.25">
      <c r="A4777">
        <v>7457</v>
      </c>
      <c r="B4777" t="s">
        <v>71</v>
      </c>
      <c r="C4777">
        <v>240</v>
      </c>
      <c r="D4777" s="404">
        <v>44991</v>
      </c>
      <c r="E4777" t="s">
        <v>3841</v>
      </c>
      <c r="F4777">
        <v>4.42</v>
      </c>
      <c r="H4777" t="s">
        <v>1183</v>
      </c>
    </row>
    <row r="4778" spans="1:8" x14ac:dyDescent="0.25">
      <c r="A4778">
        <v>7457</v>
      </c>
      <c r="B4778" t="s">
        <v>71</v>
      </c>
      <c r="C4778">
        <v>240</v>
      </c>
      <c r="D4778" s="404">
        <v>45061</v>
      </c>
      <c r="E4778" t="s">
        <v>3841</v>
      </c>
      <c r="F4778">
        <v>4.42</v>
      </c>
      <c r="H4778" t="s">
        <v>1183</v>
      </c>
    </row>
    <row r="4779" spans="1:8" x14ac:dyDescent="0.25">
      <c r="A4779">
        <v>7457</v>
      </c>
      <c r="B4779" t="s">
        <v>71</v>
      </c>
      <c r="C4779">
        <v>240</v>
      </c>
      <c r="D4779" s="404">
        <v>45077</v>
      </c>
      <c r="E4779" t="s">
        <v>3841</v>
      </c>
      <c r="F4779">
        <v>4.42</v>
      </c>
      <c r="H4779" t="s">
        <v>1183</v>
      </c>
    </row>
    <row r="4780" spans="1:8" x14ac:dyDescent="0.25">
      <c r="A4780">
        <v>7457</v>
      </c>
      <c r="B4780" t="s">
        <v>71</v>
      </c>
      <c r="C4780">
        <v>240</v>
      </c>
      <c r="D4780" s="404">
        <v>45083</v>
      </c>
      <c r="E4780" t="s">
        <v>3841</v>
      </c>
      <c r="F4780">
        <v>4.42</v>
      </c>
      <c r="H4780" t="s">
        <v>1183</v>
      </c>
    </row>
    <row r="4781" spans="1:8" x14ac:dyDescent="0.25">
      <c r="A4781">
        <v>7457</v>
      </c>
      <c r="B4781" t="s">
        <v>71</v>
      </c>
      <c r="C4781">
        <v>240</v>
      </c>
      <c r="D4781" s="404">
        <v>45086</v>
      </c>
      <c r="E4781" t="s">
        <v>3841</v>
      </c>
      <c r="F4781">
        <v>4.42</v>
      </c>
      <c r="H4781" t="s">
        <v>1183</v>
      </c>
    </row>
    <row r="4782" spans="1:8" x14ac:dyDescent="0.25">
      <c r="A4782">
        <v>7457</v>
      </c>
      <c r="B4782" t="s">
        <v>71</v>
      </c>
      <c r="C4782">
        <v>240</v>
      </c>
      <c r="D4782" s="404">
        <v>45100</v>
      </c>
      <c r="E4782" t="s">
        <v>3841</v>
      </c>
      <c r="F4782">
        <v>4.42</v>
      </c>
      <c r="H4782" t="s">
        <v>1183</v>
      </c>
    </row>
    <row r="4783" spans="1:8" x14ac:dyDescent="0.25">
      <c r="A4783">
        <v>7457</v>
      </c>
      <c r="B4783" t="s">
        <v>71</v>
      </c>
      <c r="C4783">
        <v>240</v>
      </c>
      <c r="D4783" s="404">
        <v>45124</v>
      </c>
      <c r="E4783" t="s">
        <v>3841</v>
      </c>
      <c r="F4783">
        <v>4.42</v>
      </c>
      <c r="H4783" t="s">
        <v>1183</v>
      </c>
    </row>
    <row r="4784" spans="1:8" x14ac:dyDescent="0.25">
      <c r="A4784">
        <v>7457</v>
      </c>
      <c r="B4784" t="s">
        <v>71</v>
      </c>
      <c r="C4784">
        <v>240</v>
      </c>
      <c r="D4784" s="404">
        <v>45129</v>
      </c>
      <c r="E4784" t="s">
        <v>3841</v>
      </c>
      <c r="F4784">
        <v>4.42</v>
      </c>
      <c r="H4784" t="s">
        <v>1183</v>
      </c>
    </row>
    <row r="4785" spans="1:8" x14ac:dyDescent="0.25">
      <c r="A4785">
        <v>7457</v>
      </c>
      <c r="B4785" t="s">
        <v>71</v>
      </c>
      <c r="C4785">
        <v>240</v>
      </c>
      <c r="D4785" s="404">
        <v>45145</v>
      </c>
      <c r="E4785" t="s">
        <v>3841</v>
      </c>
      <c r="F4785">
        <v>4.42</v>
      </c>
      <c r="H4785" t="s">
        <v>1183</v>
      </c>
    </row>
    <row r="4786" spans="1:8" x14ac:dyDescent="0.25">
      <c r="A4786">
        <v>7457</v>
      </c>
      <c r="B4786" t="s">
        <v>71</v>
      </c>
      <c r="C4786">
        <v>240</v>
      </c>
      <c r="D4786" s="404">
        <v>45149</v>
      </c>
      <c r="E4786" t="s">
        <v>3841</v>
      </c>
      <c r="F4786">
        <v>4.42</v>
      </c>
      <c r="H4786" t="s">
        <v>1183</v>
      </c>
    </row>
    <row r="4787" spans="1:8" x14ac:dyDescent="0.25">
      <c r="A4787">
        <v>7457</v>
      </c>
      <c r="B4787" t="s">
        <v>71</v>
      </c>
      <c r="C4787">
        <v>240</v>
      </c>
      <c r="D4787" s="404">
        <v>45168</v>
      </c>
      <c r="E4787" t="s">
        <v>3841</v>
      </c>
      <c r="F4787">
        <v>4.42</v>
      </c>
      <c r="H4787" t="s">
        <v>1183</v>
      </c>
    </row>
    <row r="4788" spans="1:8" x14ac:dyDescent="0.25">
      <c r="A4788">
        <v>7457</v>
      </c>
      <c r="B4788" t="s">
        <v>71</v>
      </c>
      <c r="C4788">
        <v>240</v>
      </c>
      <c r="D4788" s="404">
        <v>45177</v>
      </c>
      <c r="E4788" t="s">
        <v>3841</v>
      </c>
      <c r="F4788">
        <v>4.42</v>
      </c>
      <c r="H4788" t="s">
        <v>1183</v>
      </c>
    </row>
    <row r="4789" spans="1:8" x14ac:dyDescent="0.25">
      <c r="A4789">
        <v>7457</v>
      </c>
      <c r="B4789" t="s">
        <v>71</v>
      </c>
      <c r="C4789">
        <v>240</v>
      </c>
      <c r="D4789" s="404">
        <v>45177</v>
      </c>
      <c r="E4789" t="s">
        <v>3841</v>
      </c>
      <c r="F4789">
        <v>4.42</v>
      </c>
      <c r="H4789" t="s">
        <v>1183</v>
      </c>
    </row>
    <row r="4790" spans="1:8" x14ac:dyDescent="0.25">
      <c r="A4790">
        <v>7457</v>
      </c>
      <c r="B4790" t="s">
        <v>71</v>
      </c>
      <c r="C4790">
        <v>240</v>
      </c>
      <c r="D4790" s="404">
        <v>44992</v>
      </c>
      <c r="E4790" t="s">
        <v>3842</v>
      </c>
      <c r="F4790">
        <v>5.0999999999999996</v>
      </c>
      <c r="H4790" t="s">
        <v>1183</v>
      </c>
    </row>
    <row r="4791" spans="1:8" x14ac:dyDescent="0.25">
      <c r="A4791">
        <v>7457</v>
      </c>
      <c r="B4791" t="s">
        <v>71</v>
      </c>
      <c r="C4791">
        <v>240</v>
      </c>
      <c r="D4791" s="404">
        <v>45002</v>
      </c>
      <c r="E4791" t="s">
        <v>3842</v>
      </c>
      <c r="F4791">
        <v>5.0999999999999996</v>
      </c>
      <c r="H4791" t="s">
        <v>1183</v>
      </c>
    </row>
    <row r="4792" spans="1:8" x14ac:dyDescent="0.25">
      <c r="A4792">
        <v>7457</v>
      </c>
      <c r="B4792" t="s">
        <v>71</v>
      </c>
      <c r="C4792">
        <v>240</v>
      </c>
      <c r="D4792" s="404">
        <v>45006</v>
      </c>
      <c r="E4792" t="s">
        <v>3842</v>
      </c>
      <c r="F4792">
        <v>5.0999999999999996</v>
      </c>
      <c r="H4792" t="s">
        <v>1183</v>
      </c>
    </row>
    <row r="4793" spans="1:8" x14ac:dyDescent="0.25">
      <c r="A4793">
        <v>7457</v>
      </c>
      <c r="B4793" t="s">
        <v>71</v>
      </c>
      <c r="C4793">
        <v>240</v>
      </c>
      <c r="D4793" s="404">
        <v>45017</v>
      </c>
      <c r="E4793" t="s">
        <v>3842</v>
      </c>
      <c r="F4793">
        <v>5.0999999999999996</v>
      </c>
      <c r="H4793" t="s">
        <v>1183</v>
      </c>
    </row>
    <row r="4794" spans="1:8" x14ac:dyDescent="0.25">
      <c r="A4794">
        <v>7457</v>
      </c>
      <c r="B4794" t="s">
        <v>71</v>
      </c>
      <c r="C4794">
        <v>240</v>
      </c>
      <c r="D4794" s="404">
        <v>45054</v>
      </c>
      <c r="E4794" t="s">
        <v>3842</v>
      </c>
      <c r="F4794">
        <v>5.0999999999999996</v>
      </c>
      <c r="H4794" t="s">
        <v>1183</v>
      </c>
    </row>
    <row r="4795" spans="1:8" x14ac:dyDescent="0.25">
      <c r="A4795">
        <v>7457</v>
      </c>
      <c r="B4795" t="s">
        <v>71</v>
      </c>
      <c r="C4795">
        <v>240</v>
      </c>
      <c r="D4795" s="404">
        <v>45087</v>
      </c>
      <c r="E4795" t="s">
        <v>3842</v>
      </c>
      <c r="F4795">
        <v>5.0999999999999996</v>
      </c>
      <c r="H4795" t="s">
        <v>1183</v>
      </c>
    </row>
    <row r="4796" spans="1:8" x14ac:dyDescent="0.25">
      <c r="A4796">
        <v>7457</v>
      </c>
      <c r="B4796" t="s">
        <v>71</v>
      </c>
      <c r="C4796">
        <v>240</v>
      </c>
      <c r="D4796" s="404">
        <v>45100</v>
      </c>
      <c r="E4796" t="s">
        <v>3842</v>
      </c>
      <c r="F4796">
        <v>5.0999999999999996</v>
      </c>
      <c r="H4796" t="s">
        <v>1183</v>
      </c>
    </row>
    <row r="4797" spans="1:8" x14ac:dyDescent="0.25">
      <c r="A4797">
        <v>7457</v>
      </c>
      <c r="B4797" t="s">
        <v>71</v>
      </c>
      <c r="C4797">
        <v>240</v>
      </c>
      <c r="D4797" s="404">
        <v>45100</v>
      </c>
      <c r="E4797" t="s">
        <v>3842</v>
      </c>
      <c r="F4797">
        <v>5.0999999999999996</v>
      </c>
      <c r="H4797" t="s">
        <v>1183</v>
      </c>
    </row>
    <row r="4798" spans="1:8" x14ac:dyDescent="0.25">
      <c r="A4798">
        <v>7457</v>
      </c>
      <c r="B4798" t="s">
        <v>71</v>
      </c>
      <c r="C4798">
        <v>240</v>
      </c>
      <c r="D4798" s="404">
        <v>45105</v>
      </c>
      <c r="E4798" t="s">
        <v>3842</v>
      </c>
      <c r="F4798">
        <v>5.0999999999999996</v>
      </c>
      <c r="H4798" t="s">
        <v>1183</v>
      </c>
    </row>
    <row r="4799" spans="1:8" x14ac:dyDescent="0.25">
      <c r="A4799">
        <v>7457</v>
      </c>
      <c r="B4799" t="s">
        <v>71</v>
      </c>
      <c r="C4799">
        <v>240</v>
      </c>
      <c r="D4799" s="404">
        <v>45156</v>
      </c>
      <c r="E4799" t="s">
        <v>3842</v>
      </c>
      <c r="F4799">
        <v>5.0999999999999996</v>
      </c>
      <c r="H4799" t="s">
        <v>1183</v>
      </c>
    </row>
    <row r="4800" spans="1:8" x14ac:dyDescent="0.25">
      <c r="A4800">
        <v>7457</v>
      </c>
      <c r="B4800" t="s">
        <v>71</v>
      </c>
      <c r="C4800">
        <v>240</v>
      </c>
      <c r="D4800" s="404">
        <v>45184</v>
      </c>
      <c r="E4800" t="s">
        <v>3842</v>
      </c>
      <c r="F4800">
        <v>5.0999999999999996</v>
      </c>
      <c r="H4800" t="s">
        <v>1183</v>
      </c>
    </row>
    <row r="4801" spans="1:8" x14ac:dyDescent="0.25">
      <c r="A4801">
        <v>7457</v>
      </c>
      <c r="B4801" t="s">
        <v>71</v>
      </c>
      <c r="C4801">
        <v>240</v>
      </c>
      <c r="D4801" s="404">
        <v>45187</v>
      </c>
      <c r="E4801" t="s">
        <v>3842</v>
      </c>
      <c r="F4801">
        <v>5.0999999999999996</v>
      </c>
      <c r="H4801" t="s">
        <v>1183</v>
      </c>
    </row>
    <row r="4802" spans="1:8" x14ac:dyDescent="0.25">
      <c r="A4802">
        <v>7457</v>
      </c>
      <c r="B4802" t="s">
        <v>71</v>
      </c>
      <c r="C4802">
        <v>240</v>
      </c>
      <c r="D4802" s="404">
        <v>44988</v>
      </c>
      <c r="E4802" t="s">
        <v>3843</v>
      </c>
      <c r="F4802">
        <v>5.78</v>
      </c>
      <c r="H4802" t="s">
        <v>1183</v>
      </c>
    </row>
    <row r="4803" spans="1:8" x14ac:dyDescent="0.25">
      <c r="A4803">
        <v>7457</v>
      </c>
      <c r="B4803" t="s">
        <v>71</v>
      </c>
      <c r="C4803">
        <v>240</v>
      </c>
      <c r="D4803" s="404">
        <v>44995</v>
      </c>
      <c r="E4803" t="s">
        <v>3843</v>
      </c>
      <c r="F4803">
        <v>5.78</v>
      </c>
      <c r="H4803" t="s">
        <v>1183</v>
      </c>
    </row>
    <row r="4804" spans="1:8" x14ac:dyDescent="0.25">
      <c r="A4804">
        <v>7457</v>
      </c>
      <c r="B4804" t="s">
        <v>71</v>
      </c>
      <c r="C4804">
        <v>240</v>
      </c>
      <c r="D4804" s="404">
        <v>44998</v>
      </c>
      <c r="E4804" t="s">
        <v>3843</v>
      </c>
      <c r="F4804">
        <v>5.78</v>
      </c>
      <c r="H4804" t="s">
        <v>1183</v>
      </c>
    </row>
    <row r="4805" spans="1:8" x14ac:dyDescent="0.25">
      <c r="A4805">
        <v>7457</v>
      </c>
      <c r="B4805" t="s">
        <v>71</v>
      </c>
      <c r="C4805">
        <v>240</v>
      </c>
      <c r="D4805" s="404">
        <v>45003</v>
      </c>
      <c r="E4805" t="s">
        <v>3843</v>
      </c>
      <c r="F4805">
        <v>5.78</v>
      </c>
      <c r="H4805" t="s">
        <v>1183</v>
      </c>
    </row>
    <row r="4806" spans="1:8" x14ac:dyDescent="0.25">
      <c r="A4806">
        <v>7457</v>
      </c>
      <c r="B4806" t="s">
        <v>71</v>
      </c>
      <c r="C4806">
        <v>240</v>
      </c>
      <c r="D4806" s="404">
        <v>45028</v>
      </c>
      <c r="E4806" t="s">
        <v>3843</v>
      </c>
      <c r="F4806">
        <v>5.78</v>
      </c>
      <c r="H4806" t="s">
        <v>1183</v>
      </c>
    </row>
    <row r="4807" spans="1:8" x14ac:dyDescent="0.25">
      <c r="A4807">
        <v>7457</v>
      </c>
      <c r="B4807" t="s">
        <v>71</v>
      </c>
      <c r="C4807">
        <v>240</v>
      </c>
      <c r="D4807" s="404">
        <v>45101</v>
      </c>
      <c r="E4807" t="s">
        <v>3843</v>
      </c>
      <c r="F4807">
        <v>5.78</v>
      </c>
      <c r="H4807" t="s">
        <v>1183</v>
      </c>
    </row>
    <row r="4808" spans="1:8" x14ac:dyDescent="0.25">
      <c r="A4808">
        <v>7457</v>
      </c>
      <c r="B4808" t="s">
        <v>71</v>
      </c>
      <c r="C4808">
        <v>240</v>
      </c>
      <c r="D4808" s="404">
        <v>45103</v>
      </c>
      <c r="E4808" t="s">
        <v>3843</v>
      </c>
      <c r="F4808">
        <v>5.78</v>
      </c>
      <c r="H4808" t="s">
        <v>1183</v>
      </c>
    </row>
    <row r="4809" spans="1:8" x14ac:dyDescent="0.25">
      <c r="A4809">
        <v>7457</v>
      </c>
      <c r="B4809" t="s">
        <v>71</v>
      </c>
      <c r="C4809">
        <v>240</v>
      </c>
      <c r="D4809" s="404">
        <v>45139</v>
      </c>
      <c r="E4809" t="s">
        <v>3843</v>
      </c>
      <c r="F4809">
        <v>5.78</v>
      </c>
      <c r="H4809" t="s">
        <v>1183</v>
      </c>
    </row>
    <row r="4810" spans="1:8" x14ac:dyDescent="0.25">
      <c r="A4810">
        <v>7457</v>
      </c>
      <c r="B4810" t="s">
        <v>71</v>
      </c>
      <c r="C4810">
        <v>240</v>
      </c>
      <c r="D4810" s="404">
        <v>45142</v>
      </c>
      <c r="E4810" t="s">
        <v>3843</v>
      </c>
      <c r="F4810">
        <v>5.78</v>
      </c>
      <c r="H4810" t="s">
        <v>1183</v>
      </c>
    </row>
    <row r="4811" spans="1:8" x14ac:dyDescent="0.25">
      <c r="A4811">
        <v>7457</v>
      </c>
      <c r="B4811" t="s">
        <v>71</v>
      </c>
      <c r="C4811">
        <v>240</v>
      </c>
      <c r="D4811" s="404">
        <v>45147</v>
      </c>
      <c r="E4811" t="s">
        <v>3843</v>
      </c>
      <c r="F4811">
        <v>5.78</v>
      </c>
      <c r="H4811" t="s">
        <v>1183</v>
      </c>
    </row>
    <row r="4812" spans="1:8" x14ac:dyDescent="0.25">
      <c r="A4812">
        <v>7457</v>
      </c>
      <c r="B4812" t="s">
        <v>71</v>
      </c>
      <c r="C4812">
        <v>240</v>
      </c>
      <c r="D4812" s="404">
        <v>45154</v>
      </c>
      <c r="E4812" t="s">
        <v>3843</v>
      </c>
      <c r="F4812">
        <v>5.78</v>
      </c>
      <c r="H4812" t="s">
        <v>1183</v>
      </c>
    </row>
    <row r="4813" spans="1:8" x14ac:dyDescent="0.25">
      <c r="A4813">
        <v>7457</v>
      </c>
      <c r="B4813" t="s">
        <v>71</v>
      </c>
      <c r="C4813">
        <v>240</v>
      </c>
      <c r="D4813" s="404">
        <v>45156</v>
      </c>
      <c r="E4813" t="s">
        <v>3843</v>
      </c>
      <c r="F4813">
        <v>5.78</v>
      </c>
      <c r="H4813" t="s">
        <v>1183</v>
      </c>
    </row>
    <row r="4814" spans="1:8" x14ac:dyDescent="0.25">
      <c r="A4814">
        <v>7457</v>
      </c>
      <c r="B4814" t="s">
        <v>71</v>
      </c>
      <c r="C4814">
        <v>240</v>
      </c>
      <c r="D4814" s="404">
        <v>45188</v>
      </c>
      <c r="E4814" t="s">
        <v>3843</v>
      </c>
      <c r="F4814">
        <v>5.78</v>
      </c>
      <c r="H4814" t="s">
        <v>1183</v>
      </c>
    </row>
    <row r="4815" spans="1:8" x14ac:dyDescent="0.25">
      <c r="A4815">
        <v>7457</v>
      </c>
      <c r="B4815" t="s">
        <v>71</v>
      </c>
      <c r="C4815">
        <v>240</v>
      </c>
      <c r="D4815" s="404">
        <v>44989</v>
      </c>
      <c r="E4815" t="s">
        <v>3844</v>
      </c>
      <c r="F4815">
        <v>6.12</v>
      </c>
      <c r="H4815" t="s">
        <v>1183</v>
      </c>
    </row>
    <row r="4816" spans="1:8" x14ac:dyDescent="0.25">
      <c r="A4816">
        <v>7457</v>
      </c>
      <c r="B4816" t="s">
        <v>71</v>
      </c>
      <c r="C4816">
        <v>240</v>
      </c>
      <c r="D4816" s="404">
        <v>44995</v>
      </c>
      <c r="E4816" t="s">
        <v>3844</v>
      </c>
      <c r="F4816">
        <v>6.12</v>
      </c>
      <c r="H4816" t="s">
        <v>1183</v>
      </c>
    </row>
    <row r="4817" spans="1:8" x14ac:dyDescent="0.25">
      <c r="A4817">
        <v>7457</v>
      </c>
      <c r="B4817" t="s">
        <v>71</v>
      </c>
      <c r="C4817">
        <v>240</v>
      </c>
      <c r="D4817" s="404">
        <v>45003</v>
      </c>
      <c r="E4817" t="s">
        <v>3844</v>
      </c>
      <c r="F4817">
        <v>6.12</v>
      </c>
      <c r="H4817" t="s">
        <v>1183</v>
      </c>
    </row>
    <row r="4818" spans="1:8" x14ac:dyDescent="0.25">
      <c r="A4818">
        <v>7457</v>
      </c>
      <c r="B4818" t="s">
        <v>71</v>
      </c>
      <c r="C4818">
        <v>240</v>
      </c>
      <c r="D4818" s="404">
        <v>45007</v>
      </c>
      <c r="E4818" t="s">
        <v>3844</v>
      </c>
      <c r="F4818">
        <v>6.12</v>
      </c>
      <c r="H4818" t="s">
        <v>1183</v>
      </c>
    </row>
    <row r="4819" spans="1:8" x14ac:dyDescent="0.25">
      <c r="A4819">
        <v>7457</v>
      </c>
      <c r="B4819" t="s">
        <v>71</v>
      </c>
      <c r="C4819">
        <v>240</v>
      </c>
      <c r="D4819" s="404">
        <v>45021</v>
      </c>
      <c r="E4819" t="s">
        <v>3844</v>
      </c>
      <c r="F4819">
        <v>6.12</v>
      </c>
      <c r="H4819" t="s">
        <v>1183</v>
      </c>
    </row>
    <row r="4820" spans="1:8" x14ac:dyDescent="0.25">
      <c r="A4820">
        <v>7457</v>
      </c>
      <c r="B4820" t="s">
        <v>71</v>
      </c>
      <c r="C4820">
        <v>240</v>
      </c>
      <c r="D4820" s="404">
        <v>45033</v>
      </c>
      <c r="E4820" t="s">
        <v>3844</v>
      </c>
      <c r="F4820">
        <v>6.12</v>
      </c>
      <c r="H4820" t="s">
        <v>1183</v>
      </c>
    </row>
    <row r="4821" spans="1:8" x14ac:dyDescent="0.25">
      <c r="A4821">
        <v>7457</v>
      </c>
      <c r="B4821" t="s">
        <v>71</v>
      </c>
      <c r="C4821">
        <v>240</v>
      </c>
      <c r="D4821" s="404">
        <v>45061</v>
      </c>
      <c r="E4821" t="s">
        <v>3844</v>
      </c>
      <c r="F4821">
        <v>6.12</v>
      </c>
      <c r="H4821" t="s">
        <v>1183</v>
      </c>
    </row>
    <row r="4822" spans="1:8" x14ac:dyDescent="0.25">
      <c r="A4822">
        <v>7457</v>
      </c>
      <c r="B4822" t="s">
        <v>71</v>
      </c>
      <c r="C4822">
        <v>240</v>
      </c>
      <c r="D4822" s="404">
        <v>45083</v>
      </c>
      <c r="E4822" t="s">
        <v>3844</v>
      </c>
      <c r="F4822">
        <v>6.12</v>
      </c>
      <c r="H4822" t="s">
        <v>1183</v>
      </c>
    </row>
    <row r="4823" spans="1:8" x14ac:dyDescent="0.25">
      <c r="A4823">
        <v>7457</v>
      </c>
      <c r="B4823" t="s">
        <v>71</v>
      </c>
      <c r="C4823">
        <v>240</v>
      </c>
      <c r="D4823" s="404">
        <v>45089</v>
      </c>
      <c r="E4823" t="s">
        <v>3844</v>
      </c>
      <c r="F4823">
        <v>6.12</v>
      </c>
      <c r="H4823" t="s">
        <v>1183</v>
      </c>
    </row>
    <row r="4824" spans="1:8" x14ac:dyDescent="0.25">
      <c r="A4824">
        <v>7457</v>
      </c>
      <c r="B4824" t="s">
        <v>71</v>
      </c>
      <c r="C4824">
        <v>240</v>
      </c>
      <c r="D4824" s="404">
        <v>45093</v>
      </c>
      <c r="E4824" t="s">
        <v>3844</v>
      </c>
      <c r="F4824">
        <v>6.12</v>
      </c>
      <c r="H4824" t="s">
        <v>1183</v>
      </c>
    </row>
    <row r="4825" spans="1:8" x14ac:dyDescent="0.25">
      <c r="A4825">
        <v>7457</v>
      </c>
      <c r="B4825" t="s">
        <v>71</v>
      </c>
      <c r="C4825">
        <v>240</v>
      </c>
      <c r="D4825" s="404">
        <v>45101</v>
      </c>
      <c r="E4825" t="s">
        <v>3844</v>
      </c>
      <c r="F4825">
        <v>6.12</v>
      </c>
      <c r="H4825" t="s">
        <v>1183</v>
      </c>
    </row>
    <row r="4826" spans="1:8" x14ac:dyDescent="0.25">
      <c r="A4826">
        <v>7457</v>
      </c>
      <c r="B4826" t="s">
        <v>71</v>
      </c>
      <c r="C4826">
        <v>240</v>
      </c>
      <c r="D4826" s="404">
        <v>45135</v>
      </c>
      <c r="E4826" t="s">
        <v>3844</v>
      </c>
      <c r="F4826">
        <v>6.12</v>
      </c>
      <c r="H4826" t="s">
        <v>1183</v>
      </c>
    </row>
    <row r="4827" spans="1:8" x14ac:dyDescent="0.25">
      <c r="A4827">
        <v>7457</v>
      </c>
      <c r="B4827" t="s">
        <v>71</v>
      </c>
      <c r="C4827">
        <v>240</v>
      </c>
      <c r="D4827" s="404">
        <v>45147</v>
      </c>
      <c r="E4827" t="s">
        <v>3844</v>
      </c>
      <c r="F4827">
        <v>6.12</v>
      </c>
      <c r="H4827" t="s">
        <v>1183</v>
      </c>
    </row>
    <row r="4828" spans="1:8" x14ac:dyDescent="0.25">
      <c r="A4828">
        <v>7457</v>
      </c>
      <c r="B4828" t="s">
        <v>71</v>
      </c>
      <c r="C4828">
        <v>240</v>
      </c>
      <c r="D4828" s="404">
        <v>45168</v>
      </c>
      <c r="E4828" t="s">
        <v>3844</v>
      </c>
      <c r="F4828">
        <v>6.12</v>
      </c>
      <c r="H4828" t="s">
        <v>1183</v>
      </c>
    </row>
    <row r="4829" spans="1:8" x14ac:dyDescent="0.25">
      <c r="A4829">
        <v>7457</v>
      </c>
      <c r="B4829" t="s">
        <v>71</v>
      </c>
      <c r="C4829">
        <v>240</v>
      </c>
      <c r="D4829" s="404">
        <v>45182</v>
      </c>
      <c r="E4829" t="s">
        <v>3844</v>
      </c>
      <c r="F4829">
        <v>6.12</v>
      </c>
      <c r="H4829" t="s">
        <v>1183</v>
      </c>
    </row>
    <row r="4830" spans="1:8" x14ac:dyDescent="0.25">
      <c r="A4830">
        <v>7457</v>
      </c>
      <c r="B4830" t="s">
        <v>71</v>
      </c>
      <c r="C4830">
        <v>240</v>
      </c>
      <c r="D4830" s="404">
        <v>45019</v>
      </c>
      <c r="E4830" t="s">
        <v>3845</v>
      </c>
      <c r="F4830">
        <v>6.8</v>
      </c>
      <c r="H4830" t="s">
        <v>1183</v>
      </c>
    </row>
    <row r="4831" spans="1:8" x14ac:dyDescent="0.25">
      <c r="A4831">
        <v>7457</v>
      </c>
      <c r="B4831" t="s">
        <v>71</v>
      </c>
      <c r="C4831">
        <v>240</v>
      </c>
      <c r="D4831" s="404">
        <v>45019</v>
      </c>
      <c r="E4831" t="s">
        <v>3845</v>
      </c>
      <c r="F4831">
        <v>6.8</v>
      </c>
      <c r="H4831" t="s">
        <v>1183</v>
      </c>
    </row>
    <row r="4832" spans="1:8" x14ac:dyDescent="0.25">
      <c r="A4832">
        <v>7457</v>
      </c>
      <c r="B4832" t="s">
        <v>71</v>
      </c>
      <c r="C4832">
        <v>240</v>
      </c>
      <c r="D4832" s="404">
        <v>45049</v>
      </c>
      <c r="E4832" t="s">
        <v>3845</v>
      </c>
      <c r="F4832">
        <v>6.8</v>
      </c>
      <c r="H4832" t="s">
        <v>1183</v>
      </c>
    </row>
    <row r="4833" spans="1:8" x14ac:dyDescent="0.25">
      <c r="A4833">
        <v>7457</v>
      </c>
      <c r="B4833" t="s">
        <v>71</v>
      </c>
      <c r="C4833">
        <v>240</v>
      </c>
      <c r="D4833" s="404">
        <v>45068</v>
      </c>
      <c r="E4833" t="s">
        <v>3845</v>
      </c>
      <c r="F4833">
        <v>6.8</v>
      </c>
      <c r="H4833" t="s">
        <v>1183</v>
      </c>
    </row>
    <row r="4834" spans="1:8" x14ac:dyDescent="0.25">
      <c r="A4834">
        <v>7457</v>
      </c>
      <c r="B4834" t="s">
        <v>71</v>
      </c>
      <c r="C4834">
        <v>240</v>
      </c>
      <c r="D4834" s="404">
        <v>45090</v>
      </c>
      <c r="E4834" t="s">
        <v>3845</v>
      </c>
      <c r="F4834">
        <v>6.8</v>
      </c>
      <c r="H4834" t="s">
        <v>1183</v>
      </c>
    </row>
    <row r="4835" spans="1:8" x14ac:dyDescent="0.25">
      <c r="A4835">
        <v>7457</v>
      </c>
      <c r="B4835" t="s">
        <v>71</v>
      </c>
      <c r="C4835">
        <v>240</v>
      </c>
      <c r="D4835" s="404">
        <v>45117</v>
      </c>
      <c r="E4835" t="s">
        <v>3845</v>
      </c>
      <c r="F4835">
        <v>6.8</v>
      </c>
      <c r="H4835" t="s">
        <v>1183</v>
      </c>
    </row>
    <row r="4836" spans="1:8" x14ac:dyDescent="0.25">
      <c r="A4836">
        <v>7457</v>
      </c>
      <c r="B4836" t="s">
        <v>71</v>
      </c>
      <c r="C4836">
        <v>240</v>
      </c>
      <c r="D4836" s="404">
        <v>45129</v>
      </c>
      <c r="E4836" t="s">
        <v>3845</v>
      </c>
      <c r="F4836">
        <v>6.8</v>
      </c>
      <c r="H4836" t="s">
        <v>1183</v>
      </c>
    </row>
    <row r="4837" spans="1:8" x14ac:dyDescent="0.25">
      <c r="A4837">
        <v>7457</v>
      </c>
      <c r="B4837" t="s">
        <v>71</v>
      </c>
      <c r="C4837">
        <v>240</v>
      </c>
      <c r="D4837" s="404">
        <v>45139</v>
      </c>
      <c r="E4837" t="s">
        <v>3845</v>
      </c>
      <c r="F4837">
        <v>6.8</v>
      </c>
      <c r="H4837" t="s">
        <v>1183</v>
      </c>
    </row>
    <row r="4838" spans="1:8" x14ac:dyDescent="0.25">
      <c r="A4838">
        <v>7457</v>
      </c>
      <c r="B4838" t="s">
        <v>71</v>
      </c>
      <c r="C4838">
        <v>240</v>
      </c>
      <c r="D4838" s="404">
        <v>45166</v>
      </c>
      <c r="E4838" t="s">
        <v>3845</v>
      </c>
      <c r="F4838">
        <v>6.8</v>
      </c>
      <c r="H4838" t="s">
        <v>1183</v>
      </c>
    </row>
    <row r="4839" spans="1:8" x14ac:dyDescent="0.25">
      <c r="A4839">
        <v>7457</v>
      </c>
      <c r="B4839" t="s">
        <v>71</v>
      </c>
      <c r="C4839">
        <v>240</v>
      </c>
      <c r="D4839" s="404">
        <v>45170</v>
      </c>
      <c r="E4839" t="s">
        <v>3845</v>
      </c>
      <c r="F4839">
        <v>6.8</v>
      </c>
      <c r="H4839" t="s">
        <v>1183</v>
      </c>
    </row>
    <row r="4840" spans="1:8" x14ac:dyDescent="0.25">
      <c r="A4840">
        <v>7457</v>
      </c>
      <c r="B4840" t="s">
        <v>71</v>
      </c>
      <c r="C4840">
        <v>240</v>
      </c>
      <c r="D4840" s="404">
        <v>45171</v>
      </c>
      <c r="E4840" t="s">
        <v>3845</v>
      </c>
      <c r="F4840">
        <v>6.8</v>
      </c>
      <c r="H4840" t="s">
        <v>1183</v>
      </c>
    </row>
    <row r="4841" spans="1:8" x14ac:dyDescent="0.25">
      <c r="A4841">
        <v>7457</v>
      </c>
      <c r="B4841" t="s">
        <v>71</v>
      </c>
      <c r="C4841">
        <v>240</v>
      </c>
      <c r="D4841" s="404">
        <v>45180</v>
      </c>
      <c r="E4841" t="s">
        <v>3845</v>
      </c>
      <c r="F4841">
        <v>6.8</v>
      </c>
      <c r="H4841" t="s">
        <v>1183</v>
      </c>
    </row>
    <row r="4842" spans="1:8" x14ac:dyDescent="0.25">
      <c r="A4842">
        <v>7457</v>
      </c>
      <c r="B4842" t="s">
        <v>71</v>
      </c>
      <c r="C4842">
        <v>240</v>
      </c>
      <c r="D4842" s="404">
        <v>45187</v>
      </c>
      <c r="E4842" t="s">
        <v>3845</v>
      </c>
      <c r="F4842">
        <v>6.8</v>
      </c>
      <c r="H4842" t="s">
        <v>1183</v>
      </c>
    </row>
    <row r="4843" spans="1:8" x14ac:dyDescent="0.25">
      <c r="A4843">
        <v>7457</v>
      </c>
      <c r="B4843" t="s">
        <v>71</v>
      </c>
      <c r="C4843">
        <v>240</v>
      </c>
      <c r="D4843" s="404">
        <v>44989</v>
      </c>
      <c r="E4843" t="s">
        <v>3846</v>
      </c>
      <c r="F4843">
        <v>7.48</v>
      </c>
      <c r="H4843" t="s">
        <v>1183</v>
      </c>
    </row>
    <row r="4844" spans="1:8" x14ac:dyDescent="0.25">
      <c r="A4844">
        <v>7457</v>
      </c>
      <c r="B4844" t="s">
        <v>71</v>
      </c>
      <c r="C4844">
        <v>240</v>
      </c>
      <c r="D4844" s="404">
        <v>44992</v>
      </c>
      <c r="E4844" t="s">
        <v>3846</v>
      </c>
      <c r="F4844">
        <v>7.48</v>
      </c>
      <c r="H4844" t="s">
        <v>1183</v>
      </c>
    </row>
    <row r="4845" spans="1:8" x14ac:dyDescent="0.25">
      <c r="A4845">
        <v>7457</v>
      </c>
      <c r="B4845" t="s">
        <v>71</v>
      </c>
      <c r="C4845">
        <v>240</v>
      </c>
      <c r="D4845" s="404">
        <v>45019</v>
      </c>
      <c r="E4845" t="s">
        <v>3846</v>
      </c>
      <c r="F4845">
        <v>7.48</v>
      </c>
      <c r="H4845" t="s">
        <v>1183</v>
      </c>
    </row>
    <row r="4846" spans="1:8" x14ac:dyDescent="0.25">
      <c r="A4846">
        <v>7457</v>
      </c>
      <c r="B4846" t="s">
        <v>71</v>
      </c>
      <c r="C4846">
        <v>240</v>
      </c>
      <c r="D4846" s="404">
        <v>45020</v>
      </c>
      <c r="E4846" t="s">
        <v>3846</v>
      </c>
      <c r="F4846">
        <v>7.48</v>
      </c>
      <c r="H4846" t="s">
        <v>1183</v>
      </c>
    </row>
    <row r="4847" spans="1:8" x14ac:dyDescent="0.25">
      <c r="A4847">
        <v>7457</v>
      </c>
      <c r="B4847" t="s">
        <v>71</v>
      </c>
      <c r="C4847">
        <v>240</v>
      </c>
      <c r="D4847" s="404">
        <v>45035</v>
      </c>
      <c r="E4847" t="s">
        <v>3846</v>
      </c>
      <c r="F4847">
        <v>7.48</v>
      </c>
      <c r="H4847" t="s">
        <v>1183</v>
      </c>
    </row>
    <row r="4848" spans="1:8" x14ac:dyDescent="0.25">
      <c r="A4848">
        <v>7457</v>
      </c>
      <c r="B4848" t="s">
        <v>71</v>
      </c>
      <c r="C4848">
        <v>240</v>
      </c>
      <c r="D4848" s="404">
        <v>45035</v>
      </c>
      <c r="E4848" t="s">
        <v>3846</v>
      </c>
      <c r="F4848">
        <v>7.48</v>
      </c>
      <c r="H4848" t="s">
        <v>1183</v>
      </c>
    </row>
    <row r="4849" spans="1:8" x14ac:dyDescent="0.25">
      <c r="A4849">
        <v>7457</v>
      </c>
      <c r="B4849" t="s">
        <v>71</v>
      </c>
      <c r="C4849">
        <v>240</v>
      </c>
      <c r="D4849" s="404">
        <v>45037</v>
      </c>
      <c r="E4849" t="s">
        <v>3846</v>
      </c>
      <c r="F4849">
        <v>7.48</v>
      </c>
      <c r="H4849" t="s">
        <v>1183</v>
      </c>
    </row>
    <row r="4850" spans="1:8" x14ac:dyDescent="0.25">
      <c r="A4850">
        <v>7457</v>
      </c>
      <c r="B4850" t="s">
        <v>71</v>
      </c>
      <c r="C4850">
        <v>240</v>
      </c>
      <c r="D4850" s="404">
        <v>45056</v>
      </c>
      <c r="E4850" t="s">
        <v>3846</v>
      </c>
      <c r="F4850">
        <v>7.48</v>
      </c>
      <c r="H4850" t="s">
        <v>1183</v>
      </c>
    </row>
    <row r="4851" spans="1:8" x14ac:dyDescent="0.25">
      <c r="A4851">
        <v>7457</v>
      </c>
      <c r="B4851" t="s">
        <v>71</v>
      </c>
      <c r="C4851">
        <v>240</v>
      </c>
      <c r="D4851" s="404">
        <v>45070</v>
      </c>
      <c r="E4851" t="s">
        <v>3846</v>
      </c>
      <c r="F4851">
        <v>7.48</v>
      </c>
      <c r="H4851" t="s">
        <v>1183</v>
      </c>
    </row>
    <row r="4852" spans="1:8" x14ac:dyDescent="0.25">
      <c r="A4852">
        <v>7457</v>
      </c>
      <c r="B4852" t="s">
        <v>71</v>
      </c>
      <c r="C4852">
        <v>240</v>
      </c>
      <c r="D4852" s="404">
        <v>45072</v>
      </c>
      <c r="E4852" t="s">
        <v>3846</v>
      </c>
      <c r="F4852">
        <v>7.48</v>
      </c>
      <c r="H4852" t="s">
        <v>1183</v>
      </c>
    </row>
    <row r="4853" spans="1:8" x14ac:dyDescent="0.25">
      <c r="A4853">
        <v>7457</v>
      </c>
      <c r="B4853" t="s">
        <v>71</v>
      </c>
      <c r="C4853">
        <v>240</v>
      </c>
      <c r="D4853" s="404">
        <v>45114</v>
      </c>
      <c r="E4853" t="s">
        <v>3846</v>
      </c>
      <c r="F4853">
        <v>7.48</v>
      </c>
      <c r="H4853" t="s">
        <v>1183</v>
      </c>
    </row>
    <row r="4854" spans="1:8" x14ac:dyDescent="0.25">
      <c r="A4854">
        <v>7457</v>
      </c>
      <c r="B4854" t="s">
        <v>71</v>
      </c>
      <c r="C4854">
        <v>240</v>
      </c>
      <c r="D4854" s="404">
        <v>45119</v>
      </c>
      <c r="E4854" t="s">
        <v>3846</v>
      </c>
      <c r="F4854">
        <v>7.48</v>
      </c>
      <c r="H4854" t="s">
        <v>1183</v>
      </c>
    </row>
    <row r="4855" spans="1:8" x14ac:dyDescent="0.25">
      <c r="A4855">
        <v>7457</v>
      </c>
      <c r="B4855" t="s">
        <v>71</v>
      </c>
      <c r="C4855">
        <v>240</v>
      </c>
      <c r="D4855" s="404">
        <v>45126</v>
      </c>
      <c r="E4855" t="s">
        <v>3846</v>
      </c>
      <c r="F4855">
        <v>7.48</v>
      </c>
      <c r="H4855" t="s">
        <v>1183</v>
      </c>
    </row>
    <row r="4856" spans="1:8" x14ac:dyDescent="0.25">
      <c r="A4856">
        <v>7457</v>
      </c>
      <c r="B4856" t="s">
        <v>71</v>
      </c>
      <c r="C4856">
        <v>240</v>
      </c>
      <c r="D4856" s="404">
        <v>45133</v>
      </c>
      <c r="E4856" t="s">
        <v>3846</v>
      </c>
      <c r="F4856">
        <v>7.48</v>
      </c>
      <c r="H4856" t="s">
        <v>1183</v>
      </c>
    </row>
    <row r="4857" spans="1:8" x14ac:dyDescent="0.25">
      <c r="A4857">
        <v>7457</v>
      </c>
      <c r="B4857" t="s">
        <v>71</v>
      </c>
      <c r="C4857">
        <v>240</v>
      </c>
      <c r="D4857" s="404">
        <v>45133</v>
      </c>
      <c r="E4857" t="s">
        <v>3846</v>
      </c>
      <c r="F4857">
        <v>7.48</v>
      </c>
      <c r="H4857" t="s">
        <v>1183</v>
      </c>
    </row>
    <row r="4858" spans="1:8" x14ac:dyDescent="0.25">
      <c r="A4858">
        <v>7457</v>
      </c>
      <c r="B4858" t="s">
        <v>71</v>
      </c>
      <c r="C4858">
        <v>240</v>
      </c>
      <c r="D4858" s="404">
        <v>45143</v>
      </c>
      <c r="E4858" t="s">
        <v>3846</v>
      </c>
      <c r="F4858">
        <v>7.48</v>
      </c>
      <c r="H4858" t="s">
        <v>1183</v>
      </c>
    </row>
    <row r="4859" spans="1:8" x14ac:dyDescent="0.25">
      <c r="A4859">
        <v>7457</v>
      </c>
      <c r="B4859" t="s">
        <v>71</v>
      </c>
      <c r="C4859">
        <v>240</v>
      </c>
      <c r="D4859" s="404">
        <v>45145</v>
      </c>
      <c r="E4859" t="s">
        <v>3846</v>
      </c>
      <c r="F4859">
        <v>7.48</v>
      </c>
      <c r="H4859" t="s">
        <v>1183</v>
      </c>
    </row>
    <row r="4860" spans="1:8" x14ac:dyDescent="0.25">
      <c r="A4860">
        <v>7457</v>
      </c>
      <c r="B4860" t="s">
        <v>71</v>
      </c>
      <c r="C4860">
        <v>240</v>
      </c>
      <c r="D4860" s="404">
        <v>45154</v>
      </c>
      <c r="E4860" t="s">
        <v>3846</v>
      </c>
      <c r="F4860">
        <v>7.48</v>
      </c>
      <c r="H4860" t="s">
        <v>1183</v>
      </c>
    </row>
    <row r="4861" spans="1:8" x14ac:dyDescent="0.25">
      <c r="A4861">
        <v>7457</v>
      </c>
      <c r="B4861" t="s">
        <v>71</v>
      </c>
      <c r="C4861">
        <v>240</v>
      </c>
      <c r="D4861" s="404">
        <v>45163</v>
      </c>
      <c r="E4861" t="s">
        <v>3846</v>
      </c>
      <c r="F4861">
        <v>7.48</v>
      </c>
      <c r="H4861" t="s">
        <v>1183</v>
      </c>
    </row>
    <row r="4862" spans="1:8" x14ac:dyDescent="0.25">
      <c r="A4862">
        <v>7457</v>
      </c>
      <c r="B4862" t="s">
        <v>71</v>
      </c>
      <c r="C4862">
        <v>240</v>
      </c>
      <c r="D4862" s="404">
        <v>45191</v>
      </c>
      <c r="E4862" t="s">
        <v>3846</v>
      </c>
      <c r="F4862">
        <v>7.48</v>
      </c>
      <c r="H4862" t="s">
        <v>1183</v>
      </c>
    </row>
    <row r="4863" spans="1:8" x14ac:dyDescent="0.25">
      <c r="A4863">
        <v>7457</v>
      </c>
      <c r="B4863" t="s">
        <v>71</v>
      </c>
      <c r="C4863">
        <v>240</v>
      </c>
      <c r="D4863" s="404">
        <v>45003</v>
      </c>
      <c r="E4863" t="s">
        <v>3847</v>
      </c>
      <c r="F4863">
        <v>7.82</v>
      </c>
      <c r="H4863" t="s">
        <v>1183</v>
      </c>
    </row>
    <row r="4864" spans="1:8" x14ac:dyDescent="0.25">
      <c r="A4864">
        <v>7457</v>
      </c>
      <c r="B4864" t="s">
        <v>71</v>
      </c>
      <c r="C4864">
        <v>240</v>
      </c>
      <c r="D4864" s="404">
        <v>45020</v>
      </c>
      <c r="E4864" t="s">
        <v>3847</v>
      </c>
      <c r="F4864">
        <v>7.82</v>
      </c>
      <c r="H4864" t="s">
        <v>1183</v>
      </c>
    </row>
    <row r="4865" spans="1:8" x14ac:dyDescent="0.25">
      <c r="A4865">
        <v>7457</v>
      </c>
      <c r="B4865" t="s">
        <v>71</v>
      </c>
      <c r="C4865">
        <v>240</v>
      </c>
      <c r="D4865" s="404">
        <v>45027</v>
      </c>
      <c r="E4865" t="s">
        <v>3847</v>
      </c>
      <c r="F4865">
        <v>7.82</v>
      </c>
      <c r="H4865" t="s">
        <v>1183</v>
      </c>
    </row>
    <row r="4866" spans="1:8" x14ac:dyDescent="0.25">
      <c r="A4866">
        <v>7457</v>
      </c>
      <c r="B4866" t="s">
        <v>71</v>
      </c>
      <c r="C4866">
        <v>240</v>
      </c>
      <c r="D4866" s="404">
        <v>45033</v>
      </c>
      <c r="E4866" t="s">
        <v>3847</v>
      </c>
      <c r="F4866">
        <v>7.82</v>
      </c>
      <c r="H4866" t="s">
        <v>1183</v>
      </c>
    </row>
    <row r="4867" spans="1:8" x14ac:dyDescent="0.25">
      <c r="A4867">
        <v>7457</v>
      </c>
      <c r="B4867" t="s">
        <v>71</v>
      </c>
      <c r="C4867">
        <v>240</v>
      </c>
      <c r="D4867" s="404">
        <v>45037</v>
      </c>
      <c r="E4867" t="s">
        <v>3847</v>
      </c>
      <c r="F4867">
        <v>7.82</v>
      </c>
      <c r="H4867" t="s">
        <v>1183</v>
      </c>
    </row>
    <row r="4868" spans="1:8" x14ac:dyDescent="0.25">
      <c r="A4868">
        <v>7457</v>
      </c>
      <c r="B4868" t="s">
        <v>71</v>
      </c>
      <c r="C4868">
        <v>240</v>
      </c>
      <c r="D4868" s="404">
        <v>45037</v>
      </c>
      <c r="E4868" t="s">
        <v>3847</v>
      </c>
      <c r="F4868">
        <v>7.82</v>
      </c>
      <c r="H4868" t="s">
        <v>1183</v>
      </c>
    </row>
    <row r="4869" spans="1:8" x14ac:dyDescent="0.25">
      <c r="A4869">
        <v>7457</v>
      </c>
      <c r="B4869" t="s">
        <v>71</v>
      </c>
      <c r="C4869">
        <v>240</v>
      </c>
      <c r="D4869" s="404">
        <v>45045</v>
      </c>
      <c r="E4869" t="s">
        <v>3847</v>
      </c>
      <c r="F4869">
        <v>7.82</v>
      </c>
      <c r="H4869" t="s">
        <v>1183</v>
      </c>
    </row>
    <row r="4870" spans="1:8" x14ac:dyDescent="0.25">
      <c r="A4870">
        <v>7457</v>
      </c>
      <c r="B4870" t="s">
        <v>71</v>
      </c>
      <c r="C4870">
        <v>240</v>
      </c>
      <c r="D4870" s="404">
        <v>45077</v>
      </c>
      <c r="E4870" t="s">
        <v>3847</v>
      </c>
      <c r="F4870">
        <v>7.82</v>
      </c>
      <c r="H4870" t="s">
        <v>1183</v>
      </c>
    </row>
    <row r="4871" spans="1:8" x14ac:dyDescent="0.25">
      <c r="A4871">
        <v>7457</v>
      </c>
      <c r="B4871" t="s">
        <v>71</v>
      </c>
      <c r="C4871">
        <v>240</v>
      </c>
      <c r="D4871" s="404">
        <v>45084</v>
      </c>
      <c r="E4871" t="s">
        <v>3847</v>
      </c>
      <c r="F4871">
        <v>7.82</v>
      </c>
      <c r="H4871" t="s">
        <v>1183</v>
      </c>
    </row>
    <row r="4872" spans="1:8" x14ac:dyDescent="0.25">
      <c r="A4872">
        <v>7457</v>
      </c>
      <c r="B4872" t="s">
        <v>71</v>
      </c>
      <c r="C4872">
        <v>240</v>
      </c>
      <c r="D4872" s="404">
        <v>45100</v>
      </c>
      <c r="E4872" t="s">
        <v>3847</v>
      </c>
      <c r="F4872">
        <v>7.82</v>
      </c>
      <c r="H4872" t="s">
        <v>1183</v>
      </c>
    </row>
    <row r="4873" spans="1:8" x14ac:dyDescent="0.25">
      <c r="A4873">
        <v>7457</v>
      </c>
      <c r="B4873" t="s">
        <v>71</v>
      </c>
      <c r="C4873">
        <v>240</v>
      </c>
      <c r="D4873" s="404">
        <v>45124</v>
      </c>
      <c r="E4873" t="s">
        <v>3847</v>
      </c>
      <c r="F4873">
        <v>7.82</v>
      </c>
      <c r="H4873" t="s">
        <v>1183</v>
      </c>
    </row>
    <row r="4874" spans="1:8" x14ac:dyDescent="0.25">
      <c r="A4874">
        <v>7457</v>
      </c>
      <c r="B4874" t="s">
        <v>71</v>
      </c>
      <c r="C4874">
        <v>240</v>
      </c>
      <c r="D4874" s="404">
        <v>45139</v>
      </c>
      <c r="E4874" t="s">
        <v>3847</v>
      </c>
      <c r="F4874">
        <v>7.82</v>
      </c>
      <c r="H4874" t="s">
        <v>1183</v>
      </c>
    </row>
    <row r="4875" spans="1:8" x14ac:dyDescent="0.25">
      <c r="A4875">
        <v>7457</v>
      </c>
      <c r="B4875" t="s">
        <v>71</v>
      </c>
      <c r="C4875">
        <v>240</v>
      </c>
      <c r="D4875" s="404">
        <v>45149</v>
      </c>
      <c r="E4875" t="s">
        <v>3847</v>
      </c>
      <c r="F4875">
        <v>7.82</v>
      </c>
      <c r="H4875" t="s">
        <v>1183</v>
      </c>
    </row>
    <row r="4876" spans="1:8" x14ac:dyDescent="0.25">
      <c r="A4876">
        <v>7457</v>
      </c>
      <c r="B4876" t="s">
        <v>71</v>
      </c>
      <c r="C4876">
        <v>240</v>
      </c>
      <c r="D4876" s="404">
        <v>45159</v>
      </c>
      <c r="E4876" t="s">
        <v>3847</v>
      </c>
      <c r="F4876">
        <v>7.82</v>
      </c>
      <c r="H4876" t="s">
        <v>1183</v>
      </c>
    </row>
    <row r="4877" spans="1:8" x14ac:dyDescent="0.25">
      <c r="A4877">
        <v>7457</v>
      </c>
      <c r="B4877" t="s">
        <v>71</v>
      </c>
      <c r="C4877">
        <v>240</v>
      </c>
      <c r="D4877" s="404">
        <v>45177</v>
      </c>
      <c r="E4877" t="s">
        <v>3847</v>
      </c>
      <c r="F4877">
        <v>7.82</v>
      </c>
      <c r="H4877" t="s">
        <v>1183</v>
      </c>
    </row>
    <row r="4878" spans="1:8" x14ac:dyDescent="0.25">
      <c r="A4878">
        <v>7457</v>
      </c>
      <c r="B4878" t="s">
        <v>71</v>
      </c>
      <c r="C4878">
        <v>240</v>
      </c>
      <c r="D4878" s="404">
        <v>45180</v>
      </c>
      <c r="E4878" t="s">
        <v>3847</v>
      </c>
      <c r="F4878">
        <v>7.82</v>
      </c>
      <c r="H4878" t="s">
        <v>1183</v>
      </c>
    </row>
    <row r="4879" spans="1:8" x14ac:dyDescent="0.25">
      <c r="A4879">
        <v>7457</v>
      </c>
      <c r="B4879" t="s">
        <v>71</v>
      </c>
      <c r="C4879">
        <v>240</v>
      </c>
      <c r="D4879" s="404">
        <v>44993</v>
      </c>
      <c r="E4879" t="s">
        <v>3848</v>
      </c>
      <c r="F4879">
        <v>8.5</v>
      </c>
      <c r="H4879" t="s">
        <v>1183</v>
      </c>
    </row>
    <row r="4880" spans="1:8" x14ac:dyDescent="0.25">
      <c r="A4880">
        <v>7457</v>
      </c>
      <c r="B4880" t="s">
        <v>71</v>
      </c>
      <c r="C4880">
        <v>240</v>
      </c>
      <c r="D4880" s="404">
        <v>45019</v>
      </c>
      <c r="E4880" t="s">
        <v>3848</v>
      </c>
      <c r="F4880">
        <v>8.5</v>
      </c>
      <c r="H4880" t="s">
        <v>1183</v>
      </c>
    </row>
    <row r="4881" spans="1:8" x14ac:dyDescent="0.25">
      <c r="A4881">
        <v>7457</v>
      </c>
      <c r="B4881" t="s">
        <v>71</v>
      </c>
      <c r="C4881">
        <v>240</v>
      </c>
      <c r="D4881" s="404">
        <v>45027</v>
      </c>
      <c r="E4881" t="s">
        <v>3848</v>
      </c>
      <c r="F4881">
        <v>8.5</v>
      </c>
      <c r="H4881" t="s">
        <v>1183</v>
      </c>
    </row>
    <row r="4882" spans="1:8" x14ac:dyDescent="0.25">
      <c r="A4882">
        <v>7457</v>
      </c>
      <c r="B4882" t="s">
        <v>71</v>
      </c>
      <c r="C4882">
        <v>240</v>
      </c>
      <c r="D4882" s="404">
        <v>45062</v>
      </c>
      <c r="E4882" t="s">
        <v>3848</v>
      </c>
      <c r="F4882">
        <v>8.5</v>
      </c>
      <c r="H4882" t="s">
        <v>1183</v>
      </c>
    </row>
    <row r="4883" spans="1:8" x14ac:dyDescent="0.25">
      <c r="A4883">
        <v>7457</v>
      </c>
      <c r="B4883" t="s">
        <v>71</v>
      </c>
      <c r="C4883">
        <v>240</v>
      </c>
      <c r="D4883" s="404">
        <v>45063</v>
      </c>
      <c r="E4883" t="s">
        <v>3848</v>
      </c>
      <c r="F4883">
        <v>8.5</v>
      </c>
      <c r="H4883" t="s">
        <v>1183</v>
      </c>
    </row>
    <row r="4884" spans="1:8" x14ac:dyDescent="0.25">
      <c r="A4884">
        <v>7457</v>
      </c>
      <c r="B4884" t="s">
        <v>71</v>
      </c>
      <c r="C4884">
        <v>240</v>
      </c>
      <c r="D4884" s="404">
        <v>45083</v>
      </c>
      <c r="E4884" t="s">
        <v>3848</v>
      </c>
      <c r="F4884">
        <v>8.5</v>
      </c>
      <c r="H4884" t="s">
        <v>1183</v>
      </c>
    </row>
    <row r="4885" spans="1:8" x14ac:dyDescent="0.25">
      <c r="A4885">
        <v>7457</v>
      </c>
      <c r="B4885" t="s">
        <v>71</v>
      </c>
      <c r="C4885">
        <v>240</v>
      </c>
      <c r="D4885" s="404">
        <v>45086</v>
      </c>
      <c r="E4885" t="s">
        <v>3848</v>
      </c>
      <c r="F4885">
        <v>8.5</v>
      </c>
      <c r="H4885" t="s">
        <v>1183</v>
      </c>
    </row>
    <row r="4886" spans="1:8" x14ac:dyDescent="0.25">
      <c r="A4886">
        <v>7457</v>
      </c>
      <c r="B4886" t="s">
        <v>71</v>
      </c>
      <c r="C4886">
        <v>240</v>
      </c>
      <c r="D4886" s="404">
        <v>45096</v>
      </c>
      <c r="E4886" t="s">
        <v>3848</v>
      </c>
      <c r="F4886">
        <v>8.5</v>
      </c>
      <c r="H4886" t="s">
        <v>1183</v>
      </c>
    </row>
    <row r="4887" spans="1:8" x14ac:dyDescent="0.25">
      <c r="A4887">
        <v>7457</v>
      </c>
      <c r="B4887" t="s">
        <v>71</v>
      </c>
      <c r="C4887">
        <v>240</v>
      </c>
      <c r="D4887" s="404">
        <v>45097</v>
      </c>
      <c r="E4887" t="s">
        <v>3848</v>
      </c>
      <c r="F4887">
        <v>8.5</v>
      </c>
      <c r="H4887" t="s">
        <v>1183</v>
      </c>
    </row>
    <row r="4888" spans="1:8" x14ac:dyDescent="0.25">
      <c r="A4888">
        <v>7457</v>
      </c>
      <c r="B4888" t="s">
        <v>71</v>
      </c>
      <c r="C4888">
        <v>240</v>
      </c>
      <c r="D4888" s="404">
        <v>45174</v>
      </c>
      <c r="E4888" t="s">
        <v>3848</v>
      </c>
      <c r="F4888">
        <v>8.5</v>
      </c>
      <c r="H4888" t="s">
        <v>1183</v>
      </c>
    </row>
    <row r="4889" spans="1:8" x14ac:dyDescent="0.25">
      <c r="A4889">
        <v>7457</v>
      </c>
      <c r="B4889" t="s">
        <v>71</v>
      </c>
      <c r="C4889">
        <v>240</v>
      </c>
      <c r="D4889" s="404">
        <v>44999</v>
      </c>
      <c r="E4889" t="s">
        <v>3849</v>
      </c>
      <c r="F4889">
        <v>9.18</v>
      </c>
      <c r="H4889" t="s">
        <v>1183</v>
      </c>
    </row>
    <row r="4890" spans="1:8" x14ac:dyDescent="0.25">
      <c r="A4890">
        <v>7457</v>
      </c>
      <c r="B4890" t="s">
        <v>71</v>
      </c>
      <c r="C4890">
        <v>240</v>
      </c>
      <c r="D4890" s="404">
        <v>45014</v>
      </c>
      <c r="E4890" t="s">
        <v>3849</v>
      </c>
      <c r="F4890">
        <v>9.18</v>
      </c>
      <c r="H4890" t="s">
        <v>1183</v>
      </c>
    </row>
    <row r="4891" spans="1:8" x14ac:dyDescent="0.25">
      <c r="A4891">
        <v>7457</v>
      </c>
      <c r="B4891" t="s">
        <v>71</v>
      </c>
      <c r="C4891">
        <v>240</v>
      </c>
      <c r="D4891" s="404">
        <v>45017</v>
      </c>
      <c r="E4891" t="s">
        <v>3849</v>
      </c>
      <c r="F4891">
        <v>9.18</v>
      </c>
      <c r="H4891" t="s">
        <v>1183</v>
      </c>
    </row>
    <row r="4892" spans="1:8" x14ac:dyDescent="0.25">
      <c r="A4892">
        <v>7457</v>
      </c>
      <c r="B4892" t="s">
        <v>71</v>
      </c>
      <c r="C4892">
        <v>240</v>
      </c>
      <c r="D4892" s="404">
        <v>45031</v>
      </c>
      <c r="E4892" t="s">
        <v>3849</v>
      </c>
      <c r="F4892">
        <v>9.18</v>
      </c>
      <c r="H4892" t="s">
        <v>1183</v>
      </c>
    </row>
    <row r="4893" spans="1:8" x14ac:dyDescent="0.25">
      <c r="A4893">
        <v>7457</v>
      </c>
      <c r="B4893" t="s">
        <v>71</v>
      </c>
      <c r="C4893">
        <v>240</v>
      </c>
      <c r="D4893" s="404">
        <v>45054</v>
      </c>
      <c r="E4893" t="s">
        <v>3849</v>
      </c>
      <c r="F4893">
        <v>9.18</v>
      </c>
      <c r="H4893" t="s">
        <v>1183</v>
      </c>
    </row>
    <row r="4894" spans="1:8" x14ac:dyDescent="0.25">
      <c r="A4894">
        <v>7457</v>
      </c>
      <c r="B4894" t="s">
        <v>71</v>
      </c>
      <c r="C4894">
        <v>240</v>
      </c>
      <c r="D4894" s="404">
        <v>45056</v>
      </c>
      <c r="E4894" t="s">
        <v>3849</v>
      </c>
      <c r="F4894">
        <v>9.18</v>
      </c>
      <c r="H4894" t="s">
        <v>1183</v>
      </c>
    </row>
    <row r="4895" spans="1:8" x14ac:dyDescent="0.25">
      <c r="A4895">
        <v>7457</v>
      </c>
      <c r="B4895" t="s">
        <v>71</v>
      </c>
      <c r="C4895">
        <v>240</v>
      </c>
      <c r="D4895" s="404">
        <v>45097</v>
      </c>
      <c r="E4895" t="s">
        <v>3849</v>
      </c>
      <c r="F4895">
        <v>9.18</v>
      </c>
      <c r="H4895" t="s">
        <v>1183</v>
      </c>
    </row>
    <row r="4896" spans="1:8" x14ac:dyDescent="0.25">
      <c r="A4896">
        <v>7457</v>
      </c>
      <c r="B4896" t="s">
        <v>71</v>
      </c>
      <c r="C4896">
        <v>240</v>
      </c>
      <c r="D4896" s="404">
        <v>45103</v>
      </c>
      <c r="E4896" t="s">
        <v>3849</v>
      </c>
      <c r="F4896">
        <v>9.18</v>
      </c>
      <c r="H4896" t="s">
        <v>1183</v>
      </c>
    </row>
    <row r="4897" spans="1:8" x14ac:dyDescent="0.25">
      <c r="A4897">
        <v>7457</v>
      </c>
      <c r="B4897" t="s">
        <v>71</v>
      </c>
      <c r="C4897">
        <v>240</v>
      </c>
      <c r="D4897" s="404">
        <v>45149</v>
      </c>
      <c r="E4897" t="s">
        <v>3849</v>
      </c>
      <c r="F4897">
        <v>9.18</v>
      </c>
      <c r="H4897" t="s">
        <v>1183</v>
      </c>
    </row>
    <row r="4898" spans="1:8" x14ac:dyDescent="0.25">
      <c r="A4898">
        <v>7457</v>
      </c>
      <c r="B4898" t="s">
        <v>71</v>
      </c>
      <c r="C4898">
        <v>240</v>
      </c>
      <c r="D4898" s="404">
        <v>45154</v>
      </c>
      <c r="E4898" t="s">
        <v>3849</v>
      </c>
      <c r="F4898">
        <v>9.18</v>
      </c>
      <c r="H4898" t="s">
        <v>1183</v>
      </c>
    </row>
    <row r="4899" spans="1:8" x14ac:dyDescent="0.25">
      <c r="A4899">
        <v>7457</v>
      </c>
      <c r="B4899" t="s">
        <v>71</v>
      </c>
      <c r="C4899">
        <v>240</v>
      </c>
      <c r="D4899" s="404">
        <v>45166</v>
      </c>
      <c r="E4899" t="s">
        <v>3849</v>
      </c>
      <c r="F4899">
        <v>9.18</v>
      </c>
      <c r="H4899" t="s">
        <v>1183</v>
      </c>
    </row>
    <row r="4900" spans="1:8" x14ac:dyDescent="0.25">
      <c r="A4900">
        <v>7457</v>
      </c>
      <c r="B4900" t="s">
        <v>71</v>
      </c>
      <c r="C4900">
        <v>240</v>
      </c>
      <c r="D4900" s="404">
        <v>45184</v>
      </c>
      <c r="E4900" t="s">
        <v>3849</v>
      </c>
      <c r="F4900">
        <v>9.18</v>
      </c>
      <c r="H4900" t="s">
        <v>1183</v>
      </c>
    </row>
    <row r="4901" spans="1:8" x14ac:dyDescent="0.25">
      <c r="A4901">
        <v>7457</v>
      </c>
      <c r="B4901" t="s">
        <v>71</v>
      </c>
      <c r="C4901">
        <v>240</v>
      </c>
      <c r="D4901" s="404">
        <v>45000</v>
      </c>
      <c r="E4901" t="s">
        <v>3850</v>
      </c>
      <c r="F4901">
        <v>9.52</v>
      </c>
      <c r="H4901" t="s">
        <v>1183</v>
      </c>
    </row>
    <row r="4902" spans="1:8" x14ac:dyDescent="0.25">
      <c r="A4902">
        <v>7457</v>
      </c>
      <c r="B4902" t="s">
        <v>71</v>
      </c>
      <c r="C4902">
        <v>240</v>
      </c>
      <c r="D4902" s="404">
        <v>45000</v>
      </c>
      <c r="E4902" t="s">
        <v>3850</v>
      </c>
      <c r="F4902">
        <v>9.52</v>
      </c>
      <c r="H4902" t="s">
        <v>1183</v>
      </c>
    </row>
    <row r="4903" spans="1:8" x14ac:dyDescent="0.25">
      <c r="A4903">
        <v>7457</v>
      </c>
      <c r="B4903" t="s">
        <v>71</v>
      </c>
      <c r="C4903">
        <v>240</v>
      </c>
      <c r="D4903" s="404">
        <v>45059</v>
      </c>
      <c r="E4903" t="s">
        <v>3850</v>
      </c>
      <c r="F4903">
        <v>9.52</v>
      </c>
      <c r="H4903" t="s">
        <v>1183</v>
      </c>
    </row>
    <row r="4904" spans="1:8" x14ac:dyDescent="0.25">
      <c r="A4904">
        <v>7457</v>
      </c>
      <c r="B4904" t="s">
        <v>71</v>
      </c>
      <c r="C4904">
        <v>240</v>
      </c>
      <c r="D4904" s="404">
        <v>45087</v>
      </c>
      <c r="E4904" t="s">
        <v>3850</v>
      </c>
      <c r="F4904">
        <v>9.52</v>
      </c>
      <c r="H4904" t="s">
        <v>1183</v>
      </c>
    </row>
    <row r="4905" spans="1:8" x14ac:dyDescent="0.25">
      <c r="A4905">
        <v>7457</v>
      </c>
      <c r="B4905" t="s">
        <v>71</v>
      </c>
      <c r="C4905">
        <v>240</v>
      </c>
      <c r="D4905" s="404">
        <v>45115</v>
      </c>
      <c r="E4905" t="s">
        <v>3850</v>
      </c>
      <c r="F4905">
        <v>9.52</v>
      </c>
      <c r="H4905" t="s">
        <v>1183</v>
      </c>
    </row>
    <row r="4906" spans="1:8" x14ac:dyDescent="0.25">
      <c r="A4906">
        <v>7457</v>
      </c>
      <c r="B4906" t="s">
        <v>71</v>
      </c>
      <c r="C4906">
        <v>240</v>
      </c>
      <c r="D4906" s="404">
        <v>45126</v>
      </c>
      <c r="E4906" t="s">
        <v>3850</v>
      </c>
      <c r="F4906">
        <v>9.52</v>
      </c>
      <c r="H4906" t="s">
        <v>1183</v>
      </c>
    </row>
    <row r="4907" spans="1:8" x14ac:dyDescent="0.25">
      <c r="A4907">
        <v>7457</v>
      </c>
      <c r="B4907" t="s">
        <v>71</v>
      </c>
      <c r="C4907">
        <v>240</v>
      </c>
      <c r="D4907" s="404">
        <v>45143</v>
      </c>
      <c r="E4907" t="s">
        <v>3850</v>
      </c>
      <c r="F4907">
        <v>9.52</v>
      </c>
      <c r="H4907" t="s">
        <v>1183</v>
      </c>
    </row>
    <row r="4908" spans="1:8" x14ac:dyDescent="0.25">
      <c r="A4908">
        <v>7457</v>
      </c>
      <c r="B4908" t="s">
        <v>71</v>
      </c>
      <c r="C4908">
        <v>240</v>
      </c>
      <c r="D4908" s="404">
        <v>45160</v>
      </c>
      <c r="E4908" t="s">
        <v>3850</v>
      </c>
      <c r="F4908">
        <v>9.52</v>
      </c>
      <c r="H4908" t="s">
        <v>1183</v>
      </c>
    </row>
    <row r="4909" spans="1:8" x14ac:dyDescent="0.25">
      <c r="A4909">
        <v>7457</v>
      </c>
      <c r="B4909" t="s">
        <v>71</v>
      </c>
      <c r="C4909">
        <v>240</v>
      </c>
      <c r="D4909" s="404">
        <v>44991</v>
      </c>
      <c r="E4909" t="s">
        <v>3851</v>
      </c>
      <c r="F4909">
        <v>10.199999999999999</v>
      </c>
      <c r="H4909" t="s">
        <v>1183</v>
      </c>
    </row>
    <row r="4910" spans="1:8" x14ac:dyDescent="0.25">
      <c r="A4910">
        <v>7457</v>
      </c>
      <c r="B4910" t="s">
        <v>71</v>
      </c>
      <c r="C4910">
        <v>240</v>
      </c>
      <c r="D4910" s="404">
        <v>45030</v>
      </c>
      <c r="E4910" t="s">
        <v>3851</v>
      </c>
      <c r="F4910">
        <v>10.199999999999999</v>
      </c>
      <c r="H4910" t="s">
        <v>1183</v>
      </c>
    </row>
    <row r="4911" spans="1:8" x14ac:dyDescent="0.25">
      <c r="A4911">
        <v>7457</v>
      </c>
      <c r="B4911" t="s">
        <v>71</v>
      </c>
      <c r="C4911">
        <v>240</v>
      </c>
      <c r="D4911" s="404">
        <v>45089</v>
      </c>
      <c r="E4911" t="s">
        <v>3851</v>
      </c>
      <c r="F4911">
        <v>10.199999999999999</v>
      </c>
      <c r="H4911" t="s">
        <v>1183</v>
      </c>
    </row>
    <row r="4912" spans="1:8" x14ac:dyDescent="0.25">
      <c r="A4912">
        <v>7457</v>
      </c>
      <c r="B4912" t="s">
        <v>71</v>
      </c>
      <c r="C4912">
        <v>240</v>
      </c>
      <c r="D4912" s="404">
        <v>45098</v>
      </c>
      <c r="E4912" t="s">
        <v>3851</v>
      </c>
      <c r="F4912">
        <v>10.199999999999999</v>
      </c>
      <c r="H4912" t="s">
        <v>1183</v>
      </c>
    </row>
    <row r="4913" spans="1:8" x14ac:dyDescent="0.25">
      <c r="A4913">
        <v>7457</v>
      </c>
      <c r="B4913" t="s">
        <v>71</v>
      </c>
      <c r="C4913">
        <v>240</v>
      </c>
      <c r="D4913" s="404">
        <v>45100</v>
      </c>
      <c r="E4913" t="s">
        <v>3851</v>
      </c>
      <c r="F4913">
        <v>10.199999999999999</v>
      </c>
      <c r="H4913" t="s">
        <v>1183</v>
      </c>
    </row>
    <row r="4914" spans="1:8" x14ac:dyDescent="0.25">
      <c r="A4914">
        <v>7457</v>
      </c>
      <c r="B4914" t="s">
        <v>71</v>
      </c>
      <c r="C4914">
        <v>240</v>
      </c>
      <c r="D4914" s="404">
        <v>45049</v>
      </c>
      <c r="E4914" t="s">
        <v>3852</v>
      </c>
      <c r="F4914">
        <v>10.88</v>
      </c>
      <c r="H4914" t="s">
        <v>1183</v>
      </c>
    </row>
    <row r="4915" spans="1:8" x14ac:dyDescent="0.25">
      <c r="A4915">
        <v>7457</v>
      </c>
      <c r="B4915" t="s">
        <v>71</v>
      </c>
      <c r="C4915">
        <v>240</v>
      </c>
      <c r="D4915" s="404">
        <v>45097</v>
      </c>
      <c r="E4915" t="s">
        <v>3852</v>
      </c>
      <c r="F4915">
        <v>10.88</v>
      </c>
      <c r="H4915" t="s">
        <v>1183</v>
      </c>
    </row>
    <row r="4916" spans="1:8" x14ac:dyDescent="0.25">
      <c r="A4916">
        <v>7457</v>
      </c>
      <c r="B4916" t="s">
        <v>71</v>
      </c>
      <c r="C4916">
        <v>240</v>
      </c>
      <c r="D4916" s="404">
        <v>45132</v>
      </c>
      <c r="E4916" t="s">
        <v>3852</v>
      </c>
      <c r="F4916">
        <v>10.88</v>
      </c>
      <c r="H4916" t="s">
        <v>1183</v>
      </c>
    </row>
    <row r="4917" spans="1:8" x14ac:dyDescent="0.25">
      <c r="A4917">
        <v>7457</v>
      </c>
      <c r="B4917" t="s">
        <v>71</v>
      </c>
      <c r="C4917">
        <v>240</v>
      </c>
      <c r="D4917" s="404">
        <v>45135</v>
      </c>
      <c r="E4917" t="s">
        <v>3852</v>
      </c>
      <c r="F4917">
        <v>10.88</v>
      </c>
      <c r="H4917" t="s">
        <v>1183</v>
      </c>
    </row>
    <row r="4918" spans="1:8" x14ac:dyDescent="0.25">
      <c r="A4918">
        <v>7457</v>
      </c>
      <c r="B4918" t="s">
        <v>71</v>
      </c>
      <c r="C4918">
        <v>240</v>
      </c>
      <c r="D4918" s="404">
        <v>45163</v>
      </c>
      <c r="E4918" t="s">
        <v>3852</v>
      </c>
      <c r="F4918">
        <v>10.88</v>
      </c>
      <c r="H4918" t="s">
        <v>1183</v>
      </c>
    </row>
    <row r="4919" spans="1:8" x14ac:dyDescent="0.25">
      <c r="A4919">
        <v>7457</v>
      </c>
      <c r="B4919" t="s">
        <v>71</v>
      </c>
      <c r="C4919">
        <v>240</v>
      </c>
      <c r="D4919" s="404">
        <v>45000</v>
      </c>
      <c r="E4919" t="s">
        <v>3853</v>
      </c>
      <c r="F4919">
        <v>11.22</v>
      </c>
      <c r="H4919" t="s">
        <v>1183</v>
      </c>
    </row>
    <row r="4920" spans="1:8" x14ac:dyDescent="0.25">
      <c r="A4920">
        <v>7457</v>
      </c>
      <c r="B4920" t="s">
        <v>71</v>
      </c>
      <c r="C4920">
        <v>240</v>
      </c>
      <c r="D4920" s="404">
        <v>45006</v>
      </c>
      <c r="E4920" t="s">
        <v>3853</v>
      </c>
      <c r="F4920">
        <v>11.22</v>
      </c>
      <c r="H4920" t="s">
        <v>1183</v>
      </c>
    </row>
    <row r="4921" spans="1:8" x14ac:dyDescent="0.25">
      <c r="A4921">
        <v>7457</v>
      </c>
      <c r="B4921" t="s">
        <v>71</v>
      </c>
      <c r="C4921">
        <v>240</v>
      </c>
      <c r="D4921" s="404">
        <v>45007</v>
      </c>
      <c r="E4921" t="s">
        <v>3853</v>
      </c>
      <c r="F4921">
        <v>11.22</v>
      </c>
      <c r="H4921" t="s">
        <v>1183</v>
      </c>
    </row>
    <row r="4922" spans="1:8" x14ac:dyDescent="0.25">
      <c r="A4922">
        <v>7457</v>
      </c>
      <c r="B4922" t="s">
        <v>71</v>
      </c>
      <c r="C4922">
        <v>240</v>
      </c>
      <c r="D4922" s="404">
        <v>45055</v>
      </c>
      <c r="E4922" t="s">
        <v>3853</v>
      </c>
      <c r="F4922">
        <v>11.22</v>
      </c>
      <c r="H4922" t="s">
        <v>1183</v>
      </c>
    </row>
    <row r="4923" spans="1:8" x14ac:dyDescent="0.25">
      <c r="A4923">
        <v>7457</v>
      </c>
      <c r="B4923" t="s">
        <v>71</v>
      </c>
      <c r="C4923">
        <v>240</v>
      </c>
      <c r="D4923" s="404">
        <v>45063</v>
      </c>
      <c r="E4923" t="s">
        <v>3853</v>
      </c>
      <c r="F4923">
        <v>11.22</v>
      </c>
      <c r="H4923" t="s">
        <v>1183</v>
      </c>
    </row>
    <row r="4924" spans="1:8" x14ac:dyDescent="0.25">
      <c r="A4924">
        <v>7457</v>
      </c>
      <c r="B4924" t="s">
        <v>71</v>
      </c>
      <c r="C4924">
        <v>240</v>
      </c>
      <c r="D4924" s="404">
        <v>45065</v>
      </c>
      <c r="E4924" t="s">
        <v>3853</v>
      </c>
      <c r="F4924">
        <v>11.22</v>
      </c>
      <c r="H4924" t="s">
        <v>1183</v>
      </c>
    </row>
    <row r="4925" spans="1:8" x14ac:dyDescent="0.25">
      <c r="A4925">
        <v>7457</v>
      </c>
      <c r="B4925" t="s">
        <v>71</v>
      </c>
      <c r="C4925">
        <v>240</v>
      </c>
      <c r="D4925" s="404">
        <v>45073</v>
      </c>
      <c r="E4925" t="s">
        <v>3853</v>
      </c>
      <c r="F4925">
        <v>11.22</v>
      </c>
      <c r="H4925" t="s">
        <v>1183</v>
      </c>
    </row>
    <row r="4926" spans="1:8" x14ac:dyDescent="0.25">
      <c r="A4926">
        <v>7457</v>
      </c>
      <c r="B4926" t="s">
        <v>71</v>
      </c>
      <c r="C4926">
        <v>240</v>
      </c>
      <c r="D4926" s="404">
        <v>45077</v>
      </c>
      <c r="E4926" t="s">
        <v>3853</v>
      </c>
      <c r="F4926">
        <v>11.22</v>
      </c>
      <c r="H4926" t="s">
        <v>1183</v>
      </c>
    </row>
    <row r="4927" spans="1:8" x14ac:dyDescent="0.25">
      <c r="A4927">
        <v>7457</v>
      </c>
      <c r="B4927" t="s">
        <v>71</v>
      </c>
      <c r="C4927">
        <v>240</v>
      </c>
      <c r="D4927" s="404">
        <v>45105</v>
      </c>
      <c r="E4927" t="s">
        <v>3853</v>
      </c>
      <c r="F4927">
        <v>11.22</v>
      </c>
      <c r="H4927" t="s">
        <v>1183</v>
      </c>
    </row>
    <row r="4928" spans="1:8" x14ac:dyDescent="0.25">
      <c r="A4928">
        <v>7457</v>
      </c>
      <c r="B4928" t="s">
        <v>71</v>
      </c>
      <c r="C4928">
        <v>240</v>
      </c>
      <c r="D4928" s="404">
        <v>44991</v>
      </c>
      <c r="E4928" t="s">
        <v>3854</v>
      </c>
      <c r="F4928">
        <v>11.9</v>
      </c>
      <c r="H4928" t="s">
        <v>1183</v>
      </c>
    </row>
    <row r="4929" spans="1:8" x14ac:dyDescent="0.25">
      <c r="A4929">
        <v>7457</v>
      </c>
      <c r="B4929" t="s">
        <v>71</v>
      </c>
      <c r="C4929">
        <v>240</v>
      </c>
      <c r="D4929" s="404">
        <v>44993</v>
      </c>
      <c r="E4929" t="s">
        <v>3854</v>
      </c>
      <c r="F4929">
        <v>11.9</v>
      </c>
      <c r="H4929" t="s">
        <v>1183</v>
      </c>
    </row>
    <row r="4930" spans="1:8" x14ac:dyDescent="0.25">
      <c r="A4930">
        <v>7457</v>
      </c>
      <c r="B4930" t="s">
        <v>71</v>
      </c>
      <c r="C4930">
        <v>240</v>
      </c>
      <c r="D4930" s="404">
        <v>45016</v>
      </c>
      <c r="E4930" t="s">
        <v>3854</v>
      </c>
      <c r="F4930">
        <v>11.9</v>
      </c>
      <c r="H4930" t="s">
        <v>1183</v>
      </c>
    </row>
    <row r="4931" spans="1:8" x14ac:dyDescent="0.25">
      <c r="A4931">
        <v>7457</v>
      </c>
      <c r="B4931" t="s">
        <v>71</v>
      </c>
      <c r="C4931">
        <v>240</v>
      </c>
      <c r="D4931" s="404">
        <v>45044</v>
      </c>
      <c r="E4931" t="s">
        <v>3854</v>
      </c>
      <c r="F4931">
        <v>11.9</v>
      </c>
      <c r="H4931" t="s">
        <v>1183</v>
      </c>
    </row>
    <row r="4932" spans="1:8" x14ac:dyDescent="0.25">
      <c r="A4932">
        <v>7457</v>
      </c>
      <c r="B4932" t="s">
        <v>71</v>
      </c>
      <c r="C4932">
        <v>240</v>
      </c>
      <c r="D4932" s="404">
        <v>45044</v>
      </c>
      <c r="E4932" t="s">
        <v>3854</v>
      </c>
      <c r="F4932">
        <v>11.9</v>
      </c>
      <c r="H4932" t="s">
        <v>1183</v>
      </c>
    </row>
    <row r="4933" spans="1:8" x14ac:dyDescent="0.25">
      <c r="A4933">
        <v>7457</v>
      </c>
      <c r="B4933" t="s">
        <v>71</v>
      </c>
      <c r="C4933">
        <v>240</v>
      </c>
      <c r="D4933" s="404">
        <v>45062</v>
      </c>
      <c r="E4933" t="s">
        <v>3854</v>
      </c>
      <c r="F4933">
        <v>11.9</v>
      </c>
      <c r="H4933" t="s">
        <v>1183</v>
      </c>
    </row>
    <row r="4934" spans="1:8" x14ac:dyDescent="0.25">
      <c r="A4934">
        <v>7457</v>
      </c>
      <c r="B4934" t="s">
        <v>71</v>
      </c>
      <c r="C4934">
        <v>240</v>
      </c>
      <c r="D4934" s="404">
        <v>45083</v>
      </c>
      <c r="E4934" t="s">
        <v>3854</v>
      </c>
      <c r="F4934">
        <v>11.9</v>
      </c>
      <c r="H4934" t="s">
        <v>1183</v>
      </c>
    </row>
    <row r="4935" spans="1:8" x14ac:dyDescent="0.25">
      <c r="A4935">
        <v>7457</v>
      </c>
      <c r="B4935" t="s">
        <v>71</v>
      </c>
      <c r="C4935">
        <v>240</v>
      </c>
      <c r="D4935" s="404">
        <v>45086</v>
      </c>
      <c r="E4935" t="s">
        <v>3854</v>
      </c>
      <c r="F4935">
        <v>11.9</v>
      </c>
      <c r="H4935" t="s">
        <v>1183</v>
      </c>
    </row>
    <row r="4936" spans="1:8" x14ac:dyDescent="0.25">
      <c r="A4936">
        <v>7457</v>
      </c>
      <c r="B4936" t="s">
        <v>71</v>
      </c>
      <c r="C4936">
        <v>240</v>
      </c>
      <c r="D4936" s="404">
        <v>45005</v>
      </c>
      <c r="E4936" t="s">
        <v>3855</v>
      </c>
      <c r="F4936">
        <v>12.58</v>
      </c>
      <c r="H4936" t="s">
        <v>1183</v>
      </c>
    </row>
    <row r="4937" spans="1:8" x14ac:dyDescent="0.25">
      <c r="A4937">
        <v>7457</v>
      </c>
      <c r="B4937" t="s">
        <v>71</v>
      </c>
      <c r="C4937">
        <v>240</v>
      </c>
      <c r="D4937" s="404">
        <v>45027</v>
      </c>
      <c r="E4937" t="s">
        <v>3855</v>
      </c>
      <c r="F4937">
        <v>12.58</v>
      </c>
      <c r="H4937" t="s">
        <v>1183</v>
      </c>
    </row>
    <row r="4938" spans="1:8" x14ac:dyDescent="0.25">
      <c r="A4938">
        <v>7457</v>
      </c>
      <c r="B4938" t="s">
        <v>71</v>
      </c>
      <c r="C4938">
        <v>240</v>
      </c>
      <c r="D4938" s="404">
        <v>45079</v>
      </c>
      <c r="E4938" t="s">
        <v>3855</v>
      </c>
      <c r="F4938">
        <v>12.58</v>
      </c>
      <c r="H4938" t="s">
        <v>1183</v>
      </c>
    </row>
    <row r="4939" spans="1:8" x14ac:dyDescent="0.25">
      <c r="A4939">
        <v>7457</v>
      </c>
      <c r="B4939" t="s">
        <v>71</v>
      </c>
      <c r="C4939">
        <v>240</v>
      </c>
      <c r="D4939" s="404">
        <v>45087</v>
      </c>
      <c r="E4939" t="s">
        <v>3855</v>
      </c>
      <c r="F4939">
        <v>12.58</v>
      </c>
      <c r="H4939" t="s">
        <v>1183</v>
      </c>
    </row>
    <row r="4940" spans="1:8" x14ac:dyDescent="0.25">
      <c r="A4940">
        <v>7457</v>
      </c>
      <c r="B4940" t="s">
        <v>71</v>
      </c>
      <c r="C4940">
        <v>240</v>
      </c>
      <c r="D4940" s="404">
        <v>45104</v>
      </c>
      <c r="E4940" t="s">
        <v>3855</v>
      </c>
      <c r="F4940">
        <v>12.58</v>
      </c>
      <c r="H4940" t="s">
        <v>1183</v>
      </c>
    </row>
    <row r="4941" spans="1:8" x14ac:dyDescent="0.25">
      <c r="A4941">
        <v>7457</v>
      </c>
      <c r="B4941" t="s">
        <v>71</v>
      </c>
      <c r="C4941">
        <v>240</v>
      </c>
      <c r="D4941" s="404">
        <v>45119</v>
      </c>
      <c r="E4941" t="s">
        <v>3855</v>
      </c>
      <c r="F4941">
        <v>12.58</v>
      </c>
      <c r="H4941" t="s">
        <v>1183</v>
      </c>
    </row>
    <row r="4942" spans="1:8" x14ac:dyDescent="0.25">
      <c r="A4942">
        <v>7457</v>
      </c>
      <c r="B4942" t="s">
        <v>71</v>
      </c>
      <c r="C4942">
        <v>240</v>
      </c>
      <c r="D4942" s="404">
        <v>45149</v>
      </c>
      <c r="E4942" t="s">
        <v>3855</v>
      </c>
      <c r="F4942">
        <v>12.58</v>
      </c>
      <c r="H4942" t="s">
        <v>1183</v>
      </c>
    </row>
    <row r="4943" spans="1:8" x14ac:dyDescent="0.25">
      <c r="A4943">
        <v>7457</v>
      </c>
      <c r="B4943" t="s">
        <v>71</v>
      </c>
      <c r="C4943">
        <v>240</v>
      </c>
      <c r="D4943" s="404">
        <v>45152</v>
      </c>
      <c r="E4943" t="s">
        <v>3855</v>
      </c>
      <c r="F4943">
        <v>12.58</v>
      </c>
      <c r="H4943" t="s">
        <v>1183</v>
      </c>
    </row>
    <row r="4944" spans="1:8" x14ac:dyDescent="0.25">
      <c r="A4944">
        <v>7457</v>
      </c>
      <c r="B4944" t="s">
        <v>71</v>
      </c>
      <c r="C4944">
        <v>240</v>
      </c>
      <c r="D4944" s="404">
        <v>45177</v>
      </c>
      <c r="E4944" t="s">
        <v>3855</v>
      </c>
      <c r="F4944">
        <v>12.58</v>
      </c>
      <c r="H4944" t="s">
        <v>1183</v>
      </c>
    </row>
    <row r="4945" spans="1:8" x14ac:dyDescent="0.25">
      <c r="A4945">
        <v>7457</v>
      </c>
      <c r="B4945" t="s">
        <v>71</v>
      </c>
      <c r="C4945">
        <v>240</v>
      </c>
      <c r="D4945" s="404">
        <v>45002</v>
      </c>
      <c r="E4945" t="s">
        <v>3856</v>
      </c>
      <c r="F4945">
        <v>12.92</v>
      </c>
      <c r="H4945" t="s">
        <v>1183</v>
      </c>
    </row>
    <row r="4946" spans="1:8" x14ac:dyDescent="0.25">
      <c r="A4946">
        <v>7457</v>
      </c>
      <c r="B4946" t="s">
        <v>71</v>
      </c>
      <c r="C4946">
        <v>240</v>
      </c>
      <c r="D4946" s="404">
        <v>45058</v>
      </c>
      <c r="E4946" t="s">
        <v>3856</v>
      </c>
      <c r="F4946">
        <v>12.92</v>
      </c>
      <c r="H4946" t="s">
        <v>1183</v>
      </c>
    </row>
    <row r="4947" spans="1:8" x14ac:dyDescent="0.25">
      <c r="A4947">
        <v>7457</v>
      </c>
      <c r="B4947" t="s">
        <v>71</v>
      </c>
      <c r="C4947">
        <v>240</v>
      </c>
      <c r="D4947" s="404">
        <v>45168</v>
      </c>
      <c r="E4947" t="s">
        <v>3856</v>
      </c>
      <c r="F4947">
        <v>12.92</v>
      </c>
      <c r="H4947" t="s">
        <v>1183</v>
      </c>
    </row>
    <row r="4948" spans="1:8" x14ac:dyDescent="0.25">
      <c r="A4948">
        <v>7457</v>
      </c>
      <c r="B4948" t="s">
        <v>71</v>
      </c>
      <c r="C4948">
        <v>240</v>
      </c>
      <c r="D4948" s="404">
        <v>45191</v>
      </c>
      <c r="E4948" t="s">
        <v>3856</v>
      </c>
      <c r="F4948">
        <v>12.92</v>
      </c>
      <c r="H4948" t="s">
        <v>1183</v>
      </c>
    </row>
    <row r="4949" spans="1:8" x14ac:dyDescent="0.25">
      <c r="A4949">
        <v>7457</v>
      </c>
      <c r="B4949" t="s">
        <v>71</v>
      </c>
      <c r="C4949">
        <v>240</v>
      </c>
      <c r="D4949" s="404">
        <v>45009</v>
      </c>
      <c r="E4949" t="s">
        <v>3857</v>
      </c>
      <c r="F4949">
        <v>13.6</v>
      </c>
      <c r="H4949" t="s">
        <v>1183</v>
      </c>
    </row>
    <row r="4950" spans="1:8" x14ac:dyDescent="0.25">
      <c r="A4950">
        <v>7457</v>
      </c>
      <c r="B4950" t="s">
        <v>71</v>
      </c>
      <c r="C4950">
        <v>240</v>
      </c>
      <c r="D4950" s="404">
        <v>45034</v>
      </c>
      <c r="E4950" t="s">
        <v>3857</v>
      </c>
      <c r="F4950">
        <v>13.6</v>
      </c>
      <c r="H4950" t="s">
        <v>1183</v>
      </c>
    </row>
    <row r="4951" spans="1:8" x14ac:dyDescent="0.25">
      <c r="A4951">
        <v>7457</v>
      </c>
      <c r="B4951" t="s">
        <v>71</v>
      </c>
      <c r="C4951">
        <v>240</v>
      </c>
      <c r="D4951" s="404">
        <v>45090</v>
      </c>
      <c r="E4951" t="s">
        <v>3857</v>
      </c>
      <c r="F4951">
        <v>13.6</v>
      </c>
      <c r="H4951" t="s">
        <v>1183</v>
      </c>
    </row>
    <row r="4952" spans="1:8" x14ac:dyDescent="0.25">
      <c r="A4952">
        <v>7457</v>
      </c>
      <c r="B4952" t="s">
        <v>71</v>
      </c>
      <c r="C4952">
        <v>240</v>
      </c>
      <c r="D4952" s="404">
        <v>45093</v>
      </c>
      <c r="E4952" t="s">
        <v>3857</v>
      </c>
      <c r="F4952">
        <v>13.6</v>
      </c>
      <c r="H4952" t="s">
        <v>1183</v>
      </c>
    </row>
    <row r="4953" spans="1:8" x14ac:dyDescent="0.25">
      <c r="A4953">
        <v>7457</v>
      </c>
      <c r="B4953" t="s">
        <v>71</v>
      </c>
      <c r="C4953">
        <v>240</v>
      </c>
      <c r="D4953" s="404">
        <v>45114</v>
      </c>
      <c r="E4953" t="s">
        <v>3857</v>
      </c>
      <c r="F4953">
        <v>13.6</v>
      </c>
      <c r="H4953" t="s">
        <v>1183</v>
      </c>
    </row>
    <row r="4954" spans="1:8" x14ac:dyDescent="0.25">
      <c r="A4954">
        <v>7457</v>
      </c>
      <c r="B4954" t="s">
        <v>71</v>
      </c>
      <c r="C4954">
        <v>240</v>
      </c>
      <c r="D4954" s="404">
        <v>45117</v>
      </c>
      <c r="E4954" t="s">
        <v>3857</v>
      </c>
      <c r="F4954">
        <v>13.6</v>
      </c>
      <c r="H4954" t="s">
        <v>1183</v>
      </c>
    </row>
    <row r="4955" spans="1:8" x14ac:dyDescent="0.25">
      <c r="A4955">
        <v>7457</v>
      </c>
      <c r="B4955" t="s">
        <v>71</v>
      </c>
      <c r="C4955">
        <v>240</v>
      </c>
      <c r="D4955" s="404">
        <v>45118</v>
      </c>
      <c r="E4955" t="s">
        <v>3857</v>
      </c>
      <c r="F4955">
        <v>13.6</v>
      </c>
      <c r="H4955" t="s">
        <v>1183</v>
      </c>
    </row>
    <row r="4956" spans="1:8" x14ac:dyDescent="0.25">
      <c r="A4956">
        <v>7457</v>
      </c>
      <c r="B4956" t="s">
        <v>71</v>
      </c>
      <c r="C4956">
        <v>240</v>
      </c>
      <c r="D4956" s="404">
        <v>45182</v>
      </c>
      <c r="E4956" t="s">
        <v>3857</v>
      </c>
      <c r="F4956">
        <v>13.6</v>
      </c>
      <c r="H4956" t="s">
        <v>1183</v>
      </c>
    </row>
    <row r="4957" spans="1:8" x14ac:dyDescent="0.25">
      <c r="A4957">
        <v>7457</v>
      </c>
      <c r="B4957" t="s">
        <v>71</v>
      </c>
      <c r="C4957">
        <v>240</v>
      </c>
      <c r="D4957" s="404">
        <v>45012</v>
      </c>
      <c r="E4957" t="s">
        <v>3858</v>
      </c>
      <c r="F4957">
        <v>14.28</v>
      </c>
      <c r="H4957" t="s">
        <v>1183</v>
      </c>
    </row>
    <row r="4958" spans="1:8" x14ac:dyDescent="0.25">
      <c r="A4958">
        <v>7457</v>
      </c>
      <c r="B4958" t="s">
        <v>71</v>
      </c>
      <c r="C4958">
        <v>240</v>
      </c>
      <c r="D4958" s="404">
        <v>45090</v>
      </c>
      <c r="E4958" t="s">
        <v>3858</v>
      </c>
      <c r="F4958">
        <v>14.28</v>
      </c>
      <c r="H4958" t="s">
        <v>1183</v>
      </c>
    </row>
    <row r="4959" spans="1:8" x14ac:dyDescent="0.25">
      <c r="A4959">
        <v>7457</v>
      </c>
      <c r="B4959" t="s">
        <v>71</v>
      </c>
      <c r="C4959">
        <v>240</v>
      </c>
      <c r="D4959" s="404">
        <v>45107</v>
      </c>
      <c r="E4959" t="s">
        <v>3858</v>
      </c>
      <c r="F4959">
        <v>14.28</v>
      </c>
      <c r="H4959" t="s">
        <v>1183</v>
      </c>
    </row>
    <row r="4960" spans="1:8" x14ac:dyDescent="0.25">
      <c r="A4960">
        <v>7457</v>
      </c>
      <c r="B4960" t="s">
        <v>71</v>
      </c>
      <c r="C4960">
        <v>240</v>
      </c>
      <c r="D4960" s="404">
        <v>45056</v>
      </c>
      <c r="E4960" t="s">
        <v>3859</v>
      </c>
      <c r="F4960">
        <v>14.62</v>
      </c>
      <c r="H4960" t="s">
        <v>1183</v>
      </c>
    </row>
    <row r="4961" spans="1:8" x14ac:dyDescent="0.25">
      <c r="A4961">
        <v>7457</v>
      </c>
      <c r="B4961" t="s">
        <v>71</v>
      </c>
      <c r="C4961">
        <v>240</v>
      </c>
      <c r="D4961" s="404">
        <v>45096</v>
      </c>
      <c r="E4961" t="s">
        <v>3859</v>
      </c>
      <c r="F4961">
        <v>14.62</v>
      </c>
      <c r="H4961" t="s">
        <v>1183</v>
      </c>
    </row>
    <row r="4962" spans="1:8" x14ac:dyDescent="0.25">
      <c r="A4962">
        <v>7457</v>
      </c>
      <c r="B4962" t="s">
        <v>71</v>
      </c>
      <c r="C4962">
        <v>240</v>
      </c>
      <c r="D4962" s="404">
        <v>45103</v>
      </c>
      <c r="E4962" t="s">
        <v>3859</v>
      </c>
      <c r="F4962">
        <v>14.62</v>
      </c>
      <c r="H4962" t="s">
        <v>1183</v>
      </c>
    </row>
    <row r="4963" spans="1:8" x14ac:dyDescent="0.25">
      <c r="A4963">
        <v>7457</v>
      </c>
      <c r="B4963" t="s">
        <v>71</v>
      </c>
      <c r="C4963">
        <v>240</v>
      </c>
      <c r="D4963" s="404">
        <v>45175</v>
      </c>
      <c r="E4963" t="s">
        <v>3859</v>
      </c>
      <c r="F4963">
        <v>14.62</v>
      </c>
      <c r="H4963" t="s">
        <v>1183</v>
      </c>
    </row>
    <row r="4964" spans="1:8" x14ac:dyDescent="0.25">
      <c r="A4964">
        <v>7457</v>
      </c>
      <c r="B4964" t="s">
        <v>71</v>
      </c>
      <c r="C4964">
        <v>240</v>
      </c>
      <c r="D4964" s="404">
        <v>45185</v>
      </c>
      <c r="E4964" t="s">
        <v>3859</v>
      </c>
      <c r="F4964">
        <v>14.62</v>
      </c>
      <c r="H4964" t="s">
        <v>1183</v>
      </c>
    </row>
    <row r="4965" spans="1:8" x14ac:dyDescent="0.25">
      <c r="A4965">
        <v>7457</v>
      </c>
      <c r="B4965" t="s">
        <v>71</v>
      </c>
      <c r="C4965">
        <v>240</v>
      </c>
      <c r="D4965" s="404">
        <v>44998</v>
      </c>
      <c r="E4965" t="s">
        <v>3860</v>
      </c>
      <c r="F4965">
        <v>15.3</v>
      </c>
      <c r="H4965" t="s">
        <v>1183</v>
      </c>
    </row>
    <row r="4966" spans="1:8" x14ac:dyDescent="0.25">
      <c r="A4966">
        <v>7457</v>
      </c>
      <c r="B4966" t="s">
        <v>71</v>
      </c>
      <c r="C4966">
        <v>240</v>
      </c>
      <c r="D4966" s="404">
        <v>45012</v>
      </c>
      <c r="E4966" t="s">
        <v>3860</v>
      </c>
      <c r="F4966">
        <v>15.3</v>
      </c>
      <c r="H4966" t="s">
        <v>1183</v>
      </c>
    </row>
    <row r="4967" spans="1:8" x14ac:dyDescent="0.25">
      <c r="A4967">
        <v>7457</v>
      </c>
      <c r="B4967" t="s">
        <v>71</v>
      </c>
      <c r="C4967">
        <v>240</v>
      </c>
      <c r="D4967" s="404">
        <v>45135</v>
      </c>
      <c r="E4967" t="s">
        <v>3860</v>
      </c>
      <c r="F4967">
        <v>15.3</v>
      </c>
      <c r="H4967" t="s">
        <v>1183</v>
      </c>
    </row>
    <row r="4968" spans="1:8" x14ac:dyDescent="0.25">
      <c r="A4968">
        <v>7457</v>
      </c>
      <c r="B4968" t="s">
        <v>71</v>
      </c>
      <c r="C4968">
        <v>240</v>
      </c>
      <c r="D4968" s="404">
        <v>45147</v>
      </c>
      <c r="E4968" t="s">
        <v>3860</v>
      </c>
      <c r="F4968">
        <v>15.3</v>
      </c>
      <c r="H4968" t="s">
        <v>1183</v>
      </c>
    </row>
    <row r="4969" spans="1:8" x14ac:dyDescent="0.25">
      <c r="A4969">
        <v>7457</v>
      </c>
      <c r="B4969" t="s">
        <v>71</v>
      </c>
      <c r="C4969">
        <v>240</v>
      </c>
      <c r="D4969" s="404">
        <v>45171</v>
      </c>
      <c r="E4969" t="s">
        <v>3860</v>
      </c>
      <c r="F4969">
        <v>15.3</v>
      </c>
      <c r="H4969" t="s">
        <v>1183</v>
      </c>
    </row>
    <row r="4970" spans="1:8" x14ac:dyDescent="0.25">
      <c r="A4970">
        <v>7457</v>
      </c>
      <c r="B4970" t="s">
        <v>71</v>
      </c>
      <c r="C4970">
        <v>240</v>
      </c>
      <c r="D4970" s="404">
        <v>45180</v>
      </c>
      <c r="E4970" t="s">
        <v>3860</v>
      </c>
      <c r="F4970">
        <v>15.3</v>
      </c>
      <c r="H4970" t="s">
        <v>1183</v>
      </c>
    </row>
    <row r="4971" spans="1:8" x14ac:dyDescent="0.25">
      <c r="A4971">
        <v>7457</v>
      </c>
      <c r="B4971" t="s">
        <v>71</v>
      </c>
      <c r="C4971">
        <v>240</v>
      </c>
      <c r="D4971" s="404">
        <v>44988</v>
      </c>
      <c r="E4971" t="s">
        <v>3861</v>
      </c>
      <c r="F4971">
        <v>15.98</v>
      </c>
      <c r="H4971" t="s">
        <v>1183</v>
      </c>
    </row>
    <row r="4972" spans="1:8" x14ac:dyDescent="0.25">
      <c r="A4972">
        <v>7457</v>
      </c>
      <c r="B4972" t="s">
        <v>71</v>
      </c>
      <c r="C4972">
        <v>240</v>
      </c>
      <c r="D4972" s="404">
        <v>44988</v>
      </c>
      <c r="E4972" t="s">
        <v>3861</v>
      </c>
      <c r="F4972">
        <v>15.98</v>
      </c>
      <c r="H4972" t="s">
        <v>1183</v>
      </c>
    </row>
    <row r="4973" spans="1:8" x14ac:dyDescent="0.25">
      <c r="A4973">
        <v>7457</v>
      </c>
      <c r="B4973" t="s">
        <v>71</v>
      </c>
      <c r="C4973">
        <v>240</v>
      </c>
      <c r="D4973" s="404">
        <v>45003</v>
      </c>
      <c r="E4973" t="s">
        <v>3861</v>
      </c>
      <c r="F4973">
        <v>15.98</v>
      </c>
      <c r="H4973" t="s">
        <v>1183</v>
      </c>
    </row>
    <row r="4974" spans="1:8" x14ac:dyDescent="0.25">
      <c r="A4974">
        <v>7457</v>
      </c>
      <c r="B4974" t="s">
        <v>71</v>
      </c>
      <c r="C4974">
        <v>240</v>
      </c>
      <c r="D4974" s="404">
        <v>45009</v>
      </c>
      <c r="E4974" t="s">
        <v>3861</v>
      </c>
      <c r="F4974">
        <v>15.98</v>
      </c>
      <c r="H4974" t="s">
        <v>1183</v>
      </c>
    </row>
    <row r="4975" spans="1:8" x14ac:dyDescent="0.25">
      <c r="A4975">
        <v>7457</v>
      </c>
      <c r="B4975" t="s">
        <v>71</v>
      </c>
      <c r="C4975">
        <v>240</v>
      </c>
      <c r="D4975" s="404">
        <v>45096</v>
      </c>
      <c r="E4975" t="s">
        <v>3861</v>
      </c>
      <c r="F4975">
        <v>15.98</v>
      </c>
      <c r="H4975" t="s">
        <v>1183</v>
      </c>
    </row>
    <row r="4976" spans="1:8" x14ac:dyDescent="0.25">
      <c r="A4976">
        <v>7457</v>
      </c>
      <c r="B4976" t="s">
        <v>71</v>
      </c>
      <c r="C4976">
        <v>240</v>
      </c>
      <c r="D4976" s="404">
        <v>45181</v>
      </c>
      <c r="E4976" t="s">
        <v>3861</v>
      </c>
      <c r="F4976">
        <v>15.98</v>
      </c>
      <c r="H4976" t="s">
        <v>1183</v>
      </c>
    </row>
    <row r="4977" spans="1:8" x14ac:dyDescent="0.25">
      <c r="A4977">
        <v>7457</v>
      </c>
      <c r="B4977" t="s">
        <v>71</v>
      </c>
      <c r="C4977">
        <v>240</v>
      </c>
      <c r="D4977" s="404">
        <v>45160</v>
      </c>
      <c r="E4977" t="s">
        <v>3862</v>
      </c>
      <c r="F4977">
        <v>16.32</v>
      </c>
      <c r="H4977" t="s">
        <v>1183</v>
      </c>
    </row>
    <row r="4978" spans="1:8" x14ac:dyDescent="0.25">
      <c r="A4978">
        <v>7457</v>
      </c>
      <c r="B4978" t="s">
        <v>71</v>
      </c>
      <c r="C4978">
        <v>240</v>
      </c>
      <c r="D4978" s="404">
        <v>45175</v>
      </c>
      <c r="E4978" t="s">
        <v>3862</v>
      </c>
      <c r="F4978">
        <v>16.32</v>
      </c>
      <c r="H4978" t="s">
        <v>1183</v>
      </c>
    </row>
    <row r="4979" spans="1:8" x14ac:dyDescent="0.25">
      <c r="A4979">
        <v>7457</v>
      </c>
      <c r="B4979" t="s">
        <v>71</v>
      </c>
      <c r="C4979">
        <v>240</v>
      </c>
      <c r="D4979" s="404">
        <v>45013</v>
      </c>
      <c r="E4979" t="s">
        <v>3863</v>
      </c>
      <c r="F4979">
        <v>17</v>
      </c>
      <c r="H4979" t="s">
        <v>1183</v>
      </c>
    </row>
    <row r="4980" spans="1:8" x14ac:dyDescent="0.25">
      <c r="A4980">
        <v>7457</v>
      </c>
      <c r="B4980" t="s">
        <v>71</v>
      </c>
      <c r="C4980">
        <v>240</v>
      </c>
      <c r="D4980" s="404">
        <v>45104</v>
      </c>
      <c r="E4980" t="s">
        <v>3863</v>
      </c>
      <c r="F4980">
        <v>17</v>
      </c>
      <c r="H4980" t="s">
        <v>1183</v>
      </c>
    </row>
    <row r="4981" spans="1:8" x14ac:dyDescent="0.25">
      <c r="A4981">
        <v>7457</v>
      </c>
      <c r="B4981" t="s">
        <v>71</v>
      </c>
      <c r="C4981">
        <v>240</v>
      </c>
      <c r="D4981" s="404">
        <v>45139</v>
      </c>
      <c r="E4981" t="s">
        <v>3863</v>
      </c>
      <c r="F4981">
        <v>17</v>
      </c>
      <c r="H4981" t="s">
        <v>1183</v>
      </c>
    </row>
    <row r="4982" spans="1:8" x14ac:dyDescent="0.25">
      <c r="A4982">
        <v>7457</v>
      </c>
      <c r="B4982" t="s">
        <v>71</v>
      </c>
      <c r="C4982">
        <v>240</v>
      </c>
      <c r="D4982" s="404">
        <v>45054</v>
      </c>
      <c r="E4982" t="s">
        <v>3864</v>
      </c>
      <c r="F4982">
        <v>17.68</v>
      </c>
      <c r="H4982" t="s">
        <v>1183</v>
      </c>
    </row>
    <row r="4983" spans="1:8" x14ac:dyDescent="0.25">
      <c r="A4983">
        <v>7457</v>
      </c>
      <c r="B4983" t="s">
        <v>71</v>
      </c>
      <c r="C4983">
        <v>240</v>
      </c>
      <c r="D4983" s="404">
        <v>45055</v>
      </c>
      <c r="E4983" t="s">
        <v>3864</v>
      </c>
      <c r="F4983">
        <v>17.68</v>
      </c>
      <c r="H4983" t="s">
        <v>1183</v>
      </c>
    </row>
    <row r="4984" spans="1:8" x14ac:dyDescent="0.25">
      <c r="A4984">
        <v>7457</v>
      </c>
      <c r="B4984" t="s">
        <v>71</v>
      </c>
      <c r="C4984">
        <v>240</v>
      </c>
      <c r="D4984" s="404">
        <v>45079</v>
      </c>
      <c r="E4984" t="s">
        <v>3864</v>
      </c>
      <c r="F4984">
        <v>17.68</v>
      </c>
      <c r="H4984" t="s">
        <v>1183</v>
      </c>
    </row>
    <row r="4985" spans="1:8" x14ac:dyDescent="0.25">
      <c r="A4985">
        <v>7457</v>
      </c>
      <c r="B4985" t="s">
        <v>71</v>
      </c>
      <c r="C4985">
        <v>240</v>
      </c>
      <c r="D4985" s="404">
        <v>44993</v>
      </c>
      <c r="E4985" t="s">
        <v>3865</v>
      </c>
      <c r="F4985">
        <v>18.02</v>
      </c>
      <c r="H4985" t="s">
        <v>1183</v>
      </c>
    </row>
    <row r="4986" spans="1:8" x14ac:dyDescent="0.25">
      <c r="A4986">
        <v>7457</v>
      </c>
      <c r="B4986" t="s">
        <v>71</v>
      </c>
      <c r="C4986">
        <v>240</v>
      </c>
      <c r="D4986" s="404">
        <v>45002</v>
      </c>
      <c r="E4986" t="s">
        <v>3865</v>
      </c>
      <c r="F4986">
        <v>18.02</v>
      </c>
      <c r="H4986" t="s">
        <v>1183</v>
      </c>
    </row>
    <row r="4987" spans="1:8" x14ac:dyDescent="0.25">
      <c r="A4987">
        <v>7457</v>
      </c>
      <c r="B4987" t="s">
        <v>71</v>
      </c>
      <c r="C4987">
        <v>240</v>
      </c>
      <c r="D4987" s="404">
        <v>45021</v>
      </c>
      <c r="E4987" t="s">
        <v>3865</v>
      </c>
      <c r="F4987">
        <v>18.02</v>
      </c>
      <c r="H4987" t="s">
        <v>1183</v>
      </c>
    </row>
    <row r="4988" spans="1:8" x14ac:dyDescent="0.25">
      <c r="A4988">
        <v>7457</v>
      </c>
      <c r="B4988" t="s">
        <v>71</v>
      </c>
      <c r="C4988">
        <v>240</v>
      </c>
      <c r="D4988" s="404">
        <v>45040</v>
      </c>
      <c r="E4988" t="s">
        <v>3865</v>
      </c>
      <c r="F4988">
        <v>18.02</v>
      </c>
      <c r="H4988" t="s">
        <v>1183</v>
      </c>
    </row>
    <row r="4989" spans="1:8" x14ac:dyDescent="0.25">
      <c r="A4989">
        <v>7457</v>
      </c>
      <c r="B4989" t="s">
        <v>71</v>
      </c>
      <c r="C4989">
        <v>240</v>
      </c>
      <c r="D4989" s="404">
        <v>45045</v>
      </c>
      <c r="E4989" t="s">
        <v>3865</v>
      </c>
      <c r="F4989">
        <v>18.02</v>
      </c>
      <c r="H4989" t="s">
        <v>1183</v>
      </c>
    </row>
    <row r="4990" spans="1:8" x14ac:dyDescent="0.25">
      <c r="A4990">
        <v>7457</v>
      </c>
      <c r="B4990" t="s">
        <v>71</v>
      </c>
      <c r="C4990">
        <v>240</v>
      </c>
      <c r="D4990" s="404">
        <v>45093</v>
      </c>
      <c r="E4990" t="s">
        <v>3865</v>
      </c>
      <c r="F4990">
        <v>18.02</v>
      </c>
      <c r="H4990" t="s">
        <v>1183</v>
      </c>
    </row>
    <row r="4991" spans="1:8" x14ac:dyDescent="0.25">
      <c r="A4991">
        <v>7457</v>
      </c>
      <c r="B4991" t="s">
        <v>71</v>
      </c>
      <c r="C4991">
        <v>240</v>
      </c>
      <c r="D4991" s="404">
        <v>45107</v>
      </c>
      <c r="E4991" t="s">
        <v>3865</v>
      </c>
      <c r="F4991">
        <v>18.02</v>
      </c>
      <c r="H4991" t="s">
        <v>1183</v>
      </c>
    </row>
    <row r="4992" spans="1:8" x14ac:dyDescent="0.25">
      <c r="A4992">
        <v>7457</v>
      </c>
      <c r="B4992" t="s">
        <v>71</v>
      </c>
      <c r="C4992">
        <v>240</v>
      </c>
      <c r="D4992" s="404">
        <v>45069</v>
      </c>
      <c r="E4992" t="s">
        <v>3866</v>
      </c>
      <c r="F4992">
        <v>18.7</v>
      </c>
      <c r="H4992" t="s">
        <v>1183</v>
      </c>
    </row>
    <row r="4993" spans="1:8" x14ac:dyDescent="0.25">
      <c r="A4993">
        <v>7457</v>
      </c>
      <c r="B4993" t="s">
        <v>71</v>
      </c>
      <c r="C4993">
        <v>240</v>
      </c>
      <c r="D4993" s="404">
        <v>45168</v>
      </c>
      <c r="E4993" t="s">
        <v>3866</v>
      </c>
      <c r="F4993">
        <v>18.7</v>
      </c>
      <c r="H4993" t="s">
        <v>1183</v>
      </c>
    </row>
    <row r="4994" spans="1:8" x14ac:dyDescent="0.25">
      <c r="A4994">
        <v>7457</v>
      </c>
      <c r="B4994" t="s">
        <v>71</v>
      </c>
      <c r="C4994">
        <v>240</v>
      </c>
      <c r="D4994" s="404">
        <v>45012</v>
      </c>
      <c r="E4994" t="s">
        <v>3867</v>
      </c>
      <c r="F4994">
        <v>19.38</v>
      </c>
      <c r="H4994" t="s">
        <v>1183</v>
      </c>
    </row>
    <row r="4995" spans="1:8" x14ac:dyDescent="0.25">
      <c r="A4995">
        <v>7457</v>
      </c>
      <c r="B4995" t="s">
        <v>71</v>
      </c>
      <c r="C4995">
        <v>240</v>
      </c>
      <c r="D4995" s="404">
        <v>45030</v>
      </c>
      <c r="E4995" t="s">
        <v>3867</v>
      </c>
      <c r="F4995">
        <v>19.38</v>
      </c>
      <c r="H4995" t="s">
        <v>1183</v>
      </c>
    </row>
    <row r="4996" spans="1:8" x14ac:dyDescent="0.25">
      <c r="A4996">
        <v>7457</v>
      </c>
      <c r="B4996" t="s">
        <v>71</v>
      </c>
      <c r="C4996">
        <v>240</v>
      </c>
      <c r="D4996" s="404">
        <v>45056</v>
      </c>
      <c r="E4996" t="s">
        <v>3867</v>
      </c>
      <c r="F4996">
        <v>19.38</v>
      </c>
      <c r="H4996" t="s">
        <v>1183</v>
      </c>
    </row>
    <row r="4997" spans="1:8" x14ac:dyDescent="0.25">
      <c r="A4997">
        <v>7457</v>
      </c>
      <c r="B4997" t="s">
        <v>71</v>
      </c>
      <c r="C4997">
        <v>240</v>
      </c>
      <c r="D4997" s="404">
        <v>45070</v>
      </c>
      <c r="E4997" t="s">
        <v>3867</v>
      </c>
      <c r="F4997">
        <v>19.38</v>
      </c>
      <c r="H4997" t="s">
        <v>1183</v>
      </c>
    </row>
    <row r="4998" spans="1:8" x14ac:dyDescent="0.25">
      <c r="A4998">
        <v>7457</v>
      </c>
      <c r="B4998" t="s">
        <v>71</v>
      </c>
      <c r="C4998">
        <v>240</v>
      </c>
      <c r="D4998" s="404">
        <v>45076</v>
      </c>
      <c r="E4998" t="s">
        <v>3867</v>
      </c>
      <c r="F4998">
        <v>19.38</v>
      </c>
      <c r="H4998" t="s">
        <v>1183</v>
      </c>
    </row>
    <row r="4999" spans="1:8" x14ac:dyDescent="0.25">
      <c r="A4999">
        <v>7457</v>
      </c>
      <c r="B4999" t="s">
        <v>71</v>
      </c>
      <c r="C4999">
        <v>240</v>
      </c>
      <c r="D4999" s="404">
        <v>45076</v>
      </c>
      <c r="E4999" t="s">
        <v>3868</v>
      </c>
      <c r="F4999">
        <v>19.72</v>
      </c>
      <c r="H4999" t="s">
        <v>1183</v>
      </c>
    </row>
    <row r="5000" spans="1:8" x14ac:dyDescent="0.25">
      <c r="A5000">
        <v>7457</v>
      </c>
      <c r="B5000" t="s">
        <v>71</v>
      </c>
      <c r="C5000">
        <v>240</v>
      </c>
      <c r="D5000" s="404">
        <v>45163</v>
      </c>
      <c r="E5000" t="s">
        <v>3868</v>
      </c>
      <c r="F5000">
        <v>19.72</v>
      </c>
      <c r="H5000" t="s">
        <v>1183</v>
      </c>
    </row>
    <row r="5001" spans="1:8" x14ac:dyDescent="0.25">
      <c r="A5001">
        <v>7457</v>
      </c>
      <c r="B5001" t="s">
        <v>71</v>
      </c>
      <c r="C5001">
        <v>240</v>
      </c>
      <c r="D5001" s="404">
        <v>45072</v>
      </c>
      <c r="E5001" t="s">
        <v>3869</v>
      </c>
      <c r="F5001">
        <v>20.399999999999999</v>
      </c>
      <c r="H5001" t="s">
        <v>1183</v>
      </c>
    </row>
    <row r="5002" spans="1:8" x14ac:dyDescent="0.25">
      <c r="A5002">
        <v>7457</v>
      </c>
      <c r="B5002" t="s">
        <v>71</v>
      </c>
      <c r="C5002">
        <v>240</v>
      </c>
      <c r="D5002" s="404">
        <v>45089</v>
      </c>
      <c r="E5002" t="s">
        <v>3869</v>
      </c>
      <c r="F5002">
        <v>20.399999999999999</v>
      </c>
      <c r="H5002" t="s">
        <v>1183</v>
      </c>
    </row>
    <row r="5003" spans="1:8" x14ac:dyDescent="0.25">
      <c r="A5003">
        <v>7457</v>
      </c>
      <c r="B5003" t="s">
        <v>71</v>
      </c>
      <c r="C5003">
        <v>240</v>
      </c>
      <c r="D5003" s="404">
        <v>45132</v>
      </c>
      <c r="E5003" t="s">
        <v>3869</v>
      </c>
      <c r="F5003">
        <v>20.399999999999999</v>
      </c>
      <c r="H5003" t="s">
        <v>1183</v>
      </c>
    </row>
    <row r="5004" spans="1:8" x14ac:dyDescent="0.25">
      <c r="A5004">
        <v>7457</v>
      </c>
      <c r="B5004" t="s">
        <v>71</v>
      </c>
      <c r="C5004">
        <v>240</v>
      </c>
      <c r="D5004" s="404">
        <v>45171</v>
      </c>
      <c r="E5004" t="s">
        <v>3869</v>
      </c>
      <c r="F5004">
        <v>20.399999999999999</v>
      </c>
      <c r="H5004" t="s">
        <v>1183</v>
      </c>
    </row>
    <row r="5005" spans="1:8" x14ac:dyDescent="0.25">
      <c r="A5005">
        <v>7457</v>
      </c>
      <c r="B5005" t="s">
        <v>71</v>
      </c>
      <c r="C5005">
        <v>240</v>
      </c>
      <c r="D5005" s="404">
        <v>45189</v>
      </c>
      <c r="E5005" t="s">
        <v>3869</v>
      </c>
      <c r="F5005">
        <v>20.399999999999999</v>
      </c>
      <c r="H5005" t="s">
        <v>1183</v>
      </c>
    </row>
    <row r="5006" spans="1:8" x14ac:dyDescent="0.25">
      <c r="A5006">
        <v>7457</v>
      </c>
      <c r="B5006" t="s">
        <v>71</v>
      </c>
      <c r="C5006">
        <v>240</v>
      </c>
      <c r="D5006" s="404">
        <v>45021</v>
      </c>
      <c r="E5006" t="s">
        <v>3870</v>
      </c>
      <c r="F5006">
        <v>21.08</v>
      </c>
      <c r="H5006" t="s">
        <v>1183</v>
      </c>
    </row>
    <row r="5007" spans="1:8" x14ac:dyDescent="0.25">
      <c r="A5007">
        <v>7457</v>
      </c>
      <c r="B5007" t="s">
        <v>71</v>
      </c>
      <c r="C5007">
        <v>240</v>
      </c>
      <c r="D5007" s="404">
        <v>45054</v>
      </c>
      <c r="E5007" t="s">
        <v>3870</v>
      </c>
      <c r="F5007">
        <v>21.08</v>
      </c>
      <c r="H5007" t="s">
        <v>1183</v>
      </c>
    </row>
    <row r="5008" spans="1:8" x14ac:dyDescent="0.25">
      <c r="A5008">
        <v>7457</v>
      </c>
      <c r="B5008" t="s">
        <v>71</v>
      </c>
      <c r="C5008">
        <v>240</v>
      </c>
      <c r="D5008" s="404">
        <v>45132</v>
      </c>
      <c r="E5008" t="s">
        <v>3870</v>
      </c>
      <c r="F5008">
        <v>21.08</v>
      </c>
      <c r="H5008" t="s">
        <v>1183</v>
      </c>
    </row>
    <row r="5009" spans="1:8" x14ac:dyDescent="0.25">
      <c r="A5009">
        <v>7457</v>
      </c>
      <c r="B5009" t="s">
        <v>71</v>
      </c>
      <c r="C5009">
        <v>240</v>
      </c>
      <c r="D5009" s="404">
        <v>45147</v>
      </c>
      <c r="E5009" t="s">
        <v>3870</v>
      </c>
      <c r="F5009">
        <v>21.08</v>
      </c>
      <c r="H5009" t="s">
        <v>1183</v>
      </c>
    </row>
    <row r="5010" spans="1:8" x14ac:dyDescent="0.25">
      <c r="A5010">
        <v>7457</v>
      </c>
      <c r="B5010" t="s">
        <v>71</v>
      </c>
      <c r="C5010">
        <v>240</v>
      </c>
      <c r="D5010" s="404">
        <v>45103</v>
      </c>
      <c r="E5010" t="s">
        <v>3871</v>
      </c>
      <c r="F5010">
        <v>21.42</v>
      </c>
      <c r="H5010" t="s">
        <v>1183</v>
      </c>
    </row>
    <row r="5011" spans="1:8" x14ac:dyDescent="0.25">
      <c r="A5011">
        <v>7457</v>
      </c>
      <c r="B5011" t="s">
        <v>71</v>
      </c>
      <c r="C5011">
        <v>240</v>
      </c>
      <c r="D5011" s="404">
        <v>45129</v>
      </c>
      <c r="E5011" t="s">
        <v>3871</v>
      </c>
      <c r="F5011">
        <v>21.42</v>
      </c>
      <c r="H5011" t="s">
        <v>1183</v>
      </c>
    </row>
    <row r="5012" spans="1:8" x14ac:dyDescent="0.25">
      <c r="A5012">
        <v>7457</v>
      </c>
      <c r="B5012" t="s">
        <v>71</v>
      </c>
      <c r="C5012">
        <v>240</v>
      </c>
      <c r="D5012" s="404">
        <v>44995</v>
      </c>
      <c r="E5012" t="s">
        <v>3872</v>
      </c>
      <c r="F5012">
        <v>22.1</v>
      </c>
      <c r="H5012" t="s">
        <v>1183</v>
      </c>
    </row>
    <row r="5013" spans="1:8" x14ac:dyDescent="0.25">
      <c r="A5013">
        <v>7457</v>
      </c>
      <c r="B5013" t="s">
        <v>71</v>
      </c>
      <c r="C5013">
        <v>240</v>
      </c>
      <c r="D5013" s="404">
        <v>45002</v>
      </c>
      <c r="E5013" t="s">
        <v>3873</v>
      </c>
      <c r="F5013">
        <v>22.78</v>
      </c>
      <c r="H5013" t="s">
        <v>1183</v>
      </c>
    </row>
    <row r="5014" spans="1:8" x14ac:dyDescent="0.25">
      <c r="A5014">
        <v>7457</v>
      </c>
      <c r="B5014" t="s">
        <v>71</v>
      </c>
      <c r="C5014">
        <v>240</v>
      </c>
      <c r="D5014" s="404">
        <v>45140</v>
      </c>
      <c r="E5014" t="s">
        <v>3873</v>
      </c>
      <c r="F5014">
        <v>22.78</v>
      </c>
      <c r="H5014" t="s">
        <v>1183</v>
      </c>
    </row>
    <row r="5015" spans="1:8" x14ac:dyDescent="0.25">
      <c r="A5015">
        <v>7457</v>
      </c>
      <c r="B5015" t="s">
        <v>71</v>
      </c>
      <c r="C5015">
        <v>240</v>
      </c>
      <c r="D5015" s="404">
        <v>45040</v>
      </c>
      <c r="E5015" t="s">
        <v>3874</v>
      </c>
      <c r="F5015">
        <v>23.12</v>
      </c>
      <c r="H5015" t="s">
        <v>1183</v>
      </c>
    </row>
    <row r="5016" spans="1:8" x14ac:dyDescent="0.25">
      <c r="A5016">
        <v>7457</v>
      </c>
      <c r="B5016" t="s">
        <v>71</v>
      </c>
      <c r="C5016">
        <v>240</v>
      </c>
      <c r="D5016" s="404">
        <v>45101</v>
      </c>
      <c r="E5016" t="s">
        <v>3874</v>
      </c>
      <c r="F5016">
        <v>23.12</v>
      </c>
      <c r="H5016" t="s">
        <v>1183</v>
      </c>
    </row>
    <row r="5017" spans="1:8" x14ac:dyDescent="0.25">
      <c r="A5017">
        <v>7457</v>
      </c>
      <c r="B5017" t="s">
        <v>71</v>
      </c>
      <c r="C5017">
        <v>240</v>
      </c>
      <c r="D5017" s="404">
        <v>45128</v>
      </c>
      <c r="E5017" t="s">
        <v>3874</v>
      </c>
      <c r="F5017">
        <v>23.12</v>
      </c>
      <c r="H5017" t="s">
        <v>1183</v>
      </c>
    </row>
    <row r="5018" spans="1:8" x14ac:dyDescent="0.25">
      <c r="A5018">
        <v>7457</v>
      </c>
      <c r="B5018" t="s">
        <v>71</v>
      </c>
      <c r="C5018">
        <v>240</v>
      </c>
      <c r="D5018" s="404">
        <v>45138</v>
      </c>
      <c r="E5018" t="s">
        <v>3874</v>
      </c>
      <c r="F5018">
        <v>23.12</v>
      </c>
      <c r="H5018" t="s">
        <v>1183</v>
      </c>
    </row>
    <row r="5019" spans="1:8" x14ac:dyDescent="0.25">
      <c r="A5019">
        <v>7457</v>
      </c>
      <c r="B5019" t="s">
        <v>71</v>
      </c>
      <c r="C5019">
        <v>240</v>
      </c>
      <c r="D5019" s="404">
        <v>45170</v>
      </c>
      <c r="E5019" t="s">
        <v>3874</v>
      </c>
      <c r="F5019">
        <v>23.12</v>
      </c>
      <c r="H5019" t="s">
        <v>1183</v>
      </c>
    </row>
    <row r="5020" spans="1:8" x14ac:dyDescent="0.25">
      <c r="A5020">
        <v>7457</v>
      </c>
      <c r="B5020" t="s">
        <v>71</v>
      </c>
      <c r="C5020">
        <v>240</v>
      </c>
      <c r="D5020" s="404">
        <v>45035</v>
      </c>
      <c r="E5020" t="s">
        <v>3875</v>
      </c>
      <c r="F5020">
        <v>23.8</v>
      </c>
      <c r="H5020" t="s">
        <v>1183</v>
      </c>
    </row>
    <row r="5021" spans="1:8" x14ac:dyDescent="0.25">
      <c r="A5021">
        <v>7457</v>
      </c>
      <c r="B5021" t="s">
        <v>71</v>
      </c>
      <c r="C5021">
        <v>240</v>
      </c>
      <c r="D5021" s="404">
        <v>45154</v>
      </c>
      <c r="E5021" t="s">
        <v>3875</v>
      </c>
      <c r="F5021">
        <v>23.8</v>
      </c>
      <c r="H5021" t="s">
        <v>1183</v>
      </c>
    </row>
    <row r="5022" spans="1:8" x14ac:dyDescent="0.25">
      <c r="A5022">
        <v>7457</v>
      </c>
      <c r="B5022" t="s">
        <v>71</v>
      </c>
      <c r="C5022">
        <v>240</v>
      </c>
      <c r="D5022" s="404">
        <v>45103</v>
      </c>
      <c r="E5022" t="s">
        <v>3876</v>
      </c>
      <c r="F5022">
        <v>24.48</v>
      </c>
      <c r="H5022" t="s">
        <v>1183</v>
      </c>
    </row>
    <row r="5023" spans="1:8" x14ac:dyDescent="0.25">
      <c r="A5023">
        <v>7457</v>
      </c>
      <c r="B5023" t="s">
        <v>71</v>
      </c>
      <c r="C5023">
        <v>240</v>
      </c>
      <c r="D5023" s="404">
        <v>45059</v>
      </c>
      <c r="E5023" t="s">
        <v>3877</v>
      </c>
      <c r="F5023">
        <v>24.82</v>
      </c>
      <c r="H5023" t="s">
        <v>1183</v>
      </c>
    </row>
    <row r="5024" spans="1:8" x14ac:dyDescent="0.25">
      <c r="A5024">
        <v>7457</v>
      </c>
      <c r="B5024" t="s">
        <v>71</v>
      </c>
      <c r="C5024">
        <v>240</v>
      </c>
      <c r="D5024" s="404">
        <v>45000</v>
      </c>
      <c r="E5024" t="s">
        <v>3878</v>
      </c>
      <c r="F5024">
        <v>25.5</v>
      </c>
      <c r="H5024" t="s">
        <v>1183</v>
      </c>
    </row>
    <row r="5025" spans="1:8" x14ac:dyDescent="0.25">
      <c r="A5025">
        <v>7457</v>
      </c>
      <c r="B5025" t="s">
        <v>71</v>
      </c>
      <c r="C5025">
        <v>240</v>
      </c>
      <c r="D5025" s="404">
        <v>45128</v>
      </c>
      <c r="E5025" t="s">
        <v>3878</v>
      </c>
      <c r="F5025">
        <v>25.5</v>
      </c>
      <c r="H5025" t="s">
        <v>1183</v>
      </c>
    </row>
    <row r="5026" spans="1:8" x14ac:dyDescent="0.25">
      <c r="A5026">
        <v>7457</v>
      </c>
      <c r="B5026" t="s">
        <v>71</v>
      </c>
      <c r="C5026">
        <v>240</v>
      </c>
      <c r="D5026" s="404">
        <v>45157</v>
      </c>
      <c r="E5026" t="s">
        <v>3879</v>
      </c>
      <c r="F5026">
        <v>26.18</v>
      </c>
      <c r="H5026" t="s">
        <v>1183</v>
      </c>
    </row>
    <row r="5027" spans="1:8" x14ac:dyDescent="0.25">
      <c r="A5027">
        <v>7457</v>
      </c>
      <c r="B5027" t="s">
        <v>71</v>
      </c>
      <c r="C5027">
        <v>240</v>
      </c>
      <c r="D5027" s="404">
        <v>45005</v>
      </c>
      <c r="E5027" t="s">
        <v>3880</v>
      </c>
      <c r="F5027">
        <v>26.52</v>
      </c>
      <c r="H5027" t="s">
        <v>1183</v>
      </c>
    </row>
    <row r="5028" spans="1:8" x14ac:dyDescent="0.25">
      <c r="A5028">
        <v>7457</v>
      </c>
      <c r="B5028" t="s">
        <v>71</v>
      </c>
      <c r="C5028">
        <v>240</v>
      </c>
      <c r="D5028" s="404">
        <v>45006</v>
      </c>
      <c r="E5028" t="s">
        <v>3880</v>
      </c>
      <c r="F5028">
        <v>26.52</v>
      </c>
      <c r="H5028" t="s">
        <v>1183</v>
      </c>
    </row>
    <row r="5029" spans="1:8" x14ac:dyDescent="0.25">
      <c r="A5029">
        <v>7457</v>
      </c>
      <c r="B5029" t="s">
        <v>71</v>
      </c>
      <c r="C5029">
        <v>240</v>
      </c>
      <c r="D5029" s="404">
        <v>45014</v>
      </c>
      <c r="E5029" t="s">
        <v>3880</v>
      </c>
      <c r="F5029">
        <v>26.52</v>
      </c>
      <c r="H5029" t="s">
        <v>1183</v>
      </c>
    </row>
    <row r="5030" spans="1:8" x14ac:dyDescent="0.25">
      <c r="A5030">
        <v>7457</v>
      </c>
      <c r="B5030" t="s">
        <v>71</v>
      </c>
      <c r="C5030">
        <v>240</v>
      </c>
      <c r="D5030" s="404">
        <v>45138</v>
      </c>
      <c r="E5030" t="s">
        <v>3880</v>
      </c>
      <c r="F5030">
        <v>26.52</v>
      </c>
      <c r="H5030" t="s">
        <v>1183</v>
      </c>
    </row>
    <row r="5031" spans="1:8" x14ac:dyDescent="0.25">
      <c r="A5031">
        <v>7457</v>
      </c>
      <c r="B5031" t="s">
        <v>71</v>
      </c>
      <c r="C5031">
        <v>240</v>
      </c>
      <c r="D5031" s="404">
        <v>44993</v>
      </c>
      <c r="E5031" t="s">
        <v>3881</v>
      </c>
      <c r="F5031">
        <v>27.2</v>
      </c>
      <c r="H5031" t="s">
        <v>1183</v>
      </c>
    </row>
    <row r="5032" spans="1:8" x14ac:dyDescent="0.25">
      <c r="A5032">
        <v>7457</v>
      </c>
      <c r="B5032" t="s">
        <v>71</v>
      </c>
      <c r="C5032">
        <v>240</v>
      </c>
      <c r="D5032" s="404">
        <v>45030</v>
      </c>
      <c r="E5032" t="s">
        <v>3881</v>
      </c>
      <c r="F5032">
        <v>27.2</v>
      </c>
      <c r="H5032" t="s">
        <v>1183</v>
      </c>
    </row>
    <row r="5033" spans="1:8" x14ac:dyDescent="0.25">
      <c r="A5033">
        <v>7457</v>
      </c>
      <c r="B5033" t="s">
        <v>71</v>
      </c>
      <c r="C5033">
        <v>240</v>
      </c>
      <c r="D5033" s="404">
        <v>45035</v>
      </c>
      <c r="E5033" t="s">
        <v>3881</v>
      </c>
      <c r="F5033">
        <v>27.2</v>
      </c>
      <c r="H5033" t="s">
        <v>1183</v>
      </c>
    </row>
    <row r="5034" spans="1:8" x14ac:dyDescent="0.25">
      <c r="A5034">
        <v>7457</v>
      </c>
      <c r="B5034" t="s">
        <v>71</v>
      </c>
      <c r="C5034">
        <v>240</v>
      </c>
      <c r="D5034" s="404">
        <v>45061</v>
      </c>
      <c r="E5034" t="s">
        <v>3881</v>
      </c>
      <c r="F5034">
        <v>27.2</v>
      </c>
      <c r="H5034" t="s">
        <v>1183</v>
      </c>
    </row>
    <row r="5035" spans="1:8" x14ac:dyDescent="0.25">
      <c r="A5035">
        <v>7457</v>
      </c>
      <c r="B5035" t="s">
        <v>71</v>
      </c>
      <c r="C5035">
        <v>240</v>
      </c>
      <c r="D5035" s="404">
        <v>45128</v>
      </c>
      <c r="E5035" t="s">
        <v>3881</v>
      </c>
      <c r="F5035">
        <v>27.2</v>
      </c>
      <c r="H5035" t="s">
        <v>1183</v>
      </c>
    </row>
    <row r="5036" spans="1:8" x14ac:dyDescent="0.25">
      <c r="A5036">
        <v>7457</v>
      </c>
      <c r="B5036" t="s">
        <v>71</v>
      </c>
      <c r="C5036">
        <v>240</v>
      </c>
      <c r="D5036" s="404">
        <v>45180</v>
      </c>
      <c r="E5036" t="s">
        <v>3881</v>
      </c>
      <c r="F5036">
        <v>27.2</v>
      </c>
      <c r="H5036" t="s">
        <v>1183</v>
      </c>
    </row>
    <row r="5037" spans="1:8" x14ac:dyDescent="0.25">
      <c r="A5037">
        <v>7457</v>
      </c>
      <c r="B5037" t="s">
        <v>71</v>
      </c>
      <c r="C5037">
        <v>240</v>
      </c>
      <c r="D5037" s="404">
        <v>45115</v>
      </c>
      <c r="E5037" t="s">
        <v>3882</v>
      </c>
      <c r="F5037">
        <v>27.88</v>
      </c>
      <c r="H5037" t="s">
        <v>1183</v>
      </c>
    </row>
    <row r="5038" spans="1:8" x14ac:dyDescent="0.25">
      <c r="A5038">
        <v>7457</v>
      </c>
      <c r="B5038" t="s">
        <v>71</v>
      </c>
      <c r="C5038">
        <v>240</v>
      </c>
      <c r="D5038" s="404">
        <v>44993</v>
      </c>
      <c r="E5038" t="s">
        <v>3883</v>
      </c>
      <c r="F5038">
        <v>28.22</v>
      </c>
      <c r="H5038" t="s">
        <v>1183</v>
      </c>
    </row>
    <row r="5039" spans="1:8" x14ac:dyDescent="0.25">
      <c r="A5039">
        <v>7457</v>
      </c>
      <c r="B5039" t="s">
        <v>71</v>
      </c>
      <c r="C5039">
        <v>240</v>
      </c>
      <c r="D5039" s="404">
        <v>44999</v>
      </c>
      <c r="E5039" t="s">
        <v>3883</v>
      </c>
      <c r="F5039">
        <v>28.22</v>
      </c>
      <c r="H5039" t="s">
        <v>1183</v>
      </c>
    </row>
    <row r="5040" spans="1:8" x14ac:dyDescent="0.25">
      <c r="A5040">
        <v>7457</v>
      </c>
      <c r="B5040" t="s">
        <v>71</v>
      </c>
      <c r="C5040">
        <v>240</v>
      </c>
      <c r="D5040" s="404">
        <v>45086</v>
      </c>
      <c r="E5040" t="s">
        <v>3883</v>
      </c>
      <c r="F5040">
        <v>28.22</v>
      </c>
      <c r="H5040" t="s">
        <v>1183</v>
      </c>
    </row>
    <row r="5041" spans="1:8" x14ac:dyDescent="0.25">
      <c r="A5041">
        <v>7457</v>
      </c>
      <c r="B5041" t="s">
        <v>71</v>
      </c>
      <c r="C5041">
        <v>240</v>
      </c>
      <c r="D5041" s="404">
        <v>45077</v>
      </c>
      <c r="E5041" t="s">
        <v>3884</v>
      </c>
      <c r="F5041">
        <v>28.9</v>
      </c>
      <c r="H5041" t="s">
        <v>1183</v>
      </c>
    </row>
    <row r="5042" spans="1:8" x14ac:dyDescent="0.25">
      <c r="A5042">
        <v>7457</v>
      </c>
      <c r="B5042" t="s">
        <v>71</v>
      </c>
      <c r="C5042">
        <v>240</v>
      </c>
      <c r="D5042" s="404">
        <v>45125</v>
      </c>
      <c r="E5042" t="s">
        <v>3884</v>
      </c>
      <c r="F5042">
        <v>28.9</v>
      </c>
      <c r="H5042" t="s">
        <v>1183</v>
      </c>
    </row>
    <row r="5043" spans="1:8" x14ac:dyDescent="0.25">
      <c r="A5043">
        <v>7457</v>
      </c>
      <c r="B5043" t="s">
        <v>71</v>
      </c>
      <c r="C5043">
        <v>240</v>
      </c>
      <c r="D5043" s="404">
        <v>45140</v>
      </c>
      <c r="E5043" t="s">
        <v>3884</v>
      </c>
      <c r="F5043">
        <v>28.9</v>
      </c>
      <c r="H5043" t="s">
        <v>1183</v>
      </c>
    </row>
    <row r="5044" spans="1:8" x14ac:dyDescent="0.25">
      <c r="A5044">
        <v>7457</v>
      </c>
      <c r="B5044" t="s">
        <v>71</v>
      </c>
      <c r="C5044">
        <v>240</v>
      </c>
      <c r="D5044" s="404">
        <v>45007</v>
      </c>
      <c r="E5044" t="s">
        <v>3885</v>
      </c>
      <c r="F5044">
        <v>29.58</v>
      </c>
      <c r="H5044" t="s">
        <v>1183</v>
      </c>
    </row>
    <row r="5045" spans="1:8" x14ac:dyDescent="0.25">
      <c r="A5045">
        <v>7457</v>
      </c>
      <c r="B5045" t="s">
        <v>71</v>
      </c>
      <c r="C5045">
        <v>240</v>
      </c>
      <c r="D5045" s="404">
        <v>45089</v>
      </c>
      <c r="E5045" t="s">
        <v>3885</v>
      </c>
      <c r="F5045">
        <v>29.58</v>
      </c>
      <c r="H5045" t="s">
        <v>1183</v>
      </c>
    </row>
    <row r="5046" spans="1:8" x14ac:dyDescent="0.25">
      <c r="A5046">
        <v>7457</v>
      </c>
      <c r="B5046" t="s">
        <v>71</v>
      </c>
      <c r="C5046">
        <v>240</v>
      </c>
      <c r="D5046" s="404">
        <v>45098</v>
      </c>
      <c r="E5046" t="s">
        <v>3885</v>
      </c>
      <c r="F5046">
        <v>29.58</v>
      </c>
      <c r="H5046" t="s">
        <v>1183</v>
      </c>
    </row>
    <row r="5047" spans="1:8" x14ac:dyDescent="0.25">
      <c r="A5047">
        <v>7457</v>
      </c>
      <c r="B5047" t="s">
        <v>71</v>
      </c>
      <c r="C5047">
        <v>240</v>
      </c>
      <c r="D5047" s="404">
        <v>45157</v>
      </c>
      <c r="E5047" t="s">
        <v>3885</v>
      </c>
      <c r="F5047">
        <v>29.58</v>
      </c>
      <c r="H5047" t="s">
        <v>1183</v>
      </c>
    </row>
    <row r="5048" spans="1:8" x14ac:dyDescent="0.25">
      <c r="A5048">
        <v>7457</v>
      </c>
      <c r="B5048" t="s">
        <v>71</v>
      </c>
      <c r="C5048">
        <v>240</v>
      </c>
      <c r="D5048" s="404">
        <v>45182</v>
      </c>
      <c r="E5048" t="s">
        <v>3885</v>
      </c>
      <c r="F5048">
        <v>29.58</v>
      </c>
      <c r="H5048" t="s">
        <v>1183</v>
      </c>
    </row>
    <row r="5049" spans="1:8" x14ac:dyDescent="0.25">
      <c r="A5049">
        <v>7457</v>
      </c>
      <c r="B5049" t="s">
        <v>71</v>
      </c>
      <c r="C5049">
        <v>240</v>
      </c>
      <c r="D5049" s="404">
        <v>45005</v>
      </c>
      <c r="E5049" t="s">
        <v>3886</v>
      </c>
      <c r="F5049">
        <v>30.6</v>
      </c>
      <c r="H5049" t="s">
        <v>1183</v>
      </c>
    </row>
    <row r="5050" spans="1:8" x14ac:dyDescent="0.25">
      <c r="A5050">
        <v>7457</v>
      </c>
      <c r="B5050" t="s">
        <v>71</v>
      </c>
      <c r="C5050">
        <v>240</v>
      </c>
      <c r="D5050" s="404">
        <v>45133</v>
      </c>
      <c r="E5050" t="s">
        <v>3886</v>
      </c>
      <c r="F5050">
        <v>30.6</v>
      </c>
      <c r="H5050" t="s">
        <v>1183</v>
      </c>
    </row>
    <row r="5051" spans="1:8" x14ac:dyDescent="0.25">
      <c r="A5051">
        <v>7457</v>
      </c>
      <c r="B5051" t="s">
        <v>71</v>
      </c>
      <c r="C5051">
        <v>240</v>
      </c>
      <c r="D5051" s="404">
        <v>45160</v>
      </c>
      <c r="E5051" t="s">
        <v>3887</v>
      </c>
      <c r="F5051">
        <v>32.299999999999997</v>
      </c>
      <c r="H5051" t="s">
        <v>1183</v>
      </c>
    </row>
    <row r="5052" spans="1:8" x14ac:dyDescent="0.25">
      <c r="A5052">
        <v>7457</v>
      </c>
      <c r="B5052" t="s">
        <v>71</v>
      </c>
      <c r="C5052">
        <v>240</v>
      </c>
      <c r="D5052" s="404">
        <v>45167</v>
      </c>
      <c r="E5052" t="s">
        <v>3887</v>
      </c>
      <c r="F5052">
        <v>32.299999999999997</v>
      </c>
      <c r="H5052" t="s">
        <v>1183</v>
      </c>
    </row>
    <row r="5053" spans="1:8" x14ac:dyDescent="0.25">
      <c r="A5053">
        <v>7457</v>
      </c>
      <c r="B5053" t="s">
        <v>71</v>
      </c>
      <c r="C5053">
        <v>240</v>
      </c>
      <c r="D5053" s="404">
        <v>45161</v>
      </c>
      <c r="E5053" t="s">
        <v>3888</v>
      </c>
      <c r="F5053">
        <v>32.979999999999997</v>
      </c>
      <c r="H5053" t="s">
        <v>1183</v>
      </c>
    </row>
    <row r="5054" spans="1:8" x14ac:dyDescent="0.25">
      <c r="A5054">
        <v>7457</v>
      </c>
      <c r="B5054" t="s">
        <v>71</v>
      </c>
      <c r="C5054">
        <v>240</v>
      </c>
      <c r="D5054" s="404">
        <v>45159</v>
      </c>
      <c r="E5054" t="s">
        <v>3889</v>
      </c>
      <c r="F5054">
        <v>33.32</v>
      </c>
      <c r="H5054" t="s">
        <v>1183</v>
      </c>
    </row>
    <row r="5055" spans="1:8" x14ac:dyDescent="0.25">
      <c r="A5055">
        <v>7457</v>
      </c>
      <c r="B5055" t="s">
        <v>71</v>
      </c>
      <c r="C5055">
        <v>240</v>
      </c>
      <c r="D5055" s="404">
        <v>44991</v>
      </c>
      <c r="E5055" t="s">
        <v>3890</v>
      </c>
      <c r="F5055">
        <v>0</v>
      </c>
      <c r="H5055" t="s">
        <v>1183</v>
      </c>
    </row>
    <row r="5056" spans="1:8" x14ac:dyDescent="0.25">
      <c r="A5056">
        <v>7457</v>
      </c>
      <c r="B5056" t="s">
        <v>71</v>
      </c>
      <c r="C5056">
        <v>240</v>
      </c>
      <c r="D5056" s="404">
        <v>45007</v>
      </c>
      <c r="E5056" t="s">
        <v>3890</v>
      </c>
      <c r="F5056">
        <v>0</v>
      </c>
      <c r="H5056" t="s">
        <v>1183</v>
      </c>
    </row>
    <row r="5057" spans="1:8" x14ac:dyDescent="0.25">
      <c r="A5057">
        <v>7457</v>
      </c>
      <c r="B5057" t="s">
        <v>71</v>
      </c>
      <c r="C5057">
        <v>240</v>
      </c>
      <c r="D5057" s="404">
        <v>45063</v>
      </c>
      <c r="E5057" t="s">
        <v>3890</v>
      </c>
      <c r="F5057">
        <v>0</v>
      </c>
      <c r="H5057" t="s">
        <v>1183</v>
      </c>
    </row>
    <row r="5058" spans="1:8" x14ac:dyDescent="0.25">
      <c r="A5058">
        <v>7457</v>
      </c>
      <c r="B5058" t="s">
        <v>71</v>
      </c>
      <c r="C5058">
        <v>240</v>
      </c>
      <c r="D5058" s="404">
        <v>45077</v>
      </c>
      <c r="E5058" t="s">
        <v>3890</v>
      </c>
      <c r="F5058">
        <v>0</v>
      </c>
      <c r="H5058" t="s">
        <v>1183</v>
      </c>
    </row>
    <row r="5059" spans="1:8" x14ac:dyDescent="0.25">
      <c r="A5059">
        <v>7457</v>
      </c>
      <c r="B5059" t="s">
        <v>71</v>
      </c>
      <c r="C5059">
        <v>240</v>
      </c>
      <c r="D5059" s="404">
        <v>45091</v>
      </c>
      <c r="E5059" t="s">
        <v>3890</v>
      </c>
      <c r="F5059">
        <v>0</v>
      </c>
      <c r="H5059" t="s">
        <v>1183</v>
      </c>
    </row>
    <row r="5060" spans="1:8" x14ac:dyDescent="0.25">
      <c r="A5060">
        <v>7457</v>
      </c>
      <c r="B5060" t="s">
        <v>71</v>
      </c>
      <c r="C5060">
        <v>240</v>
      </c>
      <c r="D5060" s="404">
        <v>45091</v>
      </c>
      <c r="E5060" t="s">
        <v>3890</v>
      </c>
      <c r="F5060">
        <v>0</v>
      </c>
      <c r="H5060" t="s">
        <v>1183</v>
      </c>
    </row>
    <row r="5061" spans="1:8" x14ac:dyDescent="0.25">
      <c r="A5061">
        <v>7457</v>
      </c>
      <c r="B5061" t="s">
        <v>71</v>
      </c>
      <c r="C5061">
        <v>240</v>
      </c>
      <c r="D5061" s="404">
        <v>45126</v>
      </c>
      <c r="E5061" t="s">
        <v>3890</v>
      </c>
      <c r="F5061">
        <v>0</v>
      </c>
      <c r="H5061" t="s">
        <v>1183</v>
      </c>
    </row>
    <row r="5062" spans="1:8" x14ac:dyDescent="0.25">
      <c r="A5062">
        <v>7457</v>
      </c>
      <c r="B5062" t="s">
        <v>71</v>
      </c>
      <c r="C5062">
        <v>240</v>
      </c>
      <c r="D5062" s="404">
        <v>45128</v>
      </c>
      <c r="E5062" t="s">
        <v>3890</v>
      </c>
      <c r="F5062">
        <v>0</v>
      </c>
      <c r="H5062" t="s">
        <v>1183</v>
      </c>
    </row>
    <row r="5063" spans="1:8" x14ac:dyDescent="0.25">
      <c r="A5063">
        <v>7457</v>
      </c>
      <c r="B5063" t="s">
        <v>71</v>
      </c>
      <c r="C5063">
        <v>240</v>
      </c>
      <c r="D5063" s="404">
        <v>45138</v>
      </c>
      <c r="E5063" t="s">
        <v>3890</v>
      </c>
      <c r="F5063">
        <v>0</v>
      </c>
      <c r="H5063" t="s">
        <v>1183</v>
      </c>
    </row>
    <row r="5064" spans="1:8" x14ac:dyDescent="0.25">
      <c r="A5064">
        <v>7457</v>
      </c>
      <c r="B5064" t="s">
        <v>71</v>
      </c>
      <c r="C5064">
        <v>240</v>
      </c>
      <c r="D5064" s="404">
        <v>45161</v>
      </c>
      <c r="E5064" t="s">
        <v>3890</v>
      </c>
      <c r="F5064">
        <v>0</v>
      </c>
      <c r="H5064" t="s">
        <v>1183</v>
      </c>
    </row>
    <row r="5065" spans="1:8" x14ac:dyDescent="0.25">
      <c r="A5065">
        <v>7457</v>
      </c>
      <c r="B5065" t="s">
        <v>71</v>
      </c>
      <c r="C5065">
        <v>240</v>
      </c>
      <c r="D5065" s="404">
        <v>45170</v>
      </c>
      <c r="E5065" t="s">
        <v>3890</v>
      </c>
      <c r="F5065">
        <v>0</v>
      </c>
      <c r="H5065" t="s">
        <v>1183</v>
      </c>
    </row>
    <row r="5066" spans="1:8" x14ac:dyDescent="0.25">
      <c r="A5066">
        <v>7457</v>
      </c>
      <c r="B5066" t="s">
        <v>71</v>
      </c>
      <c r="C5066">
        <v>240</v>
      </c>
      <c r="D5066" s="404">
        <v>45180</v>
      </c>
      <c r="E5066" t="s">
        <v>3890</v>
      </c>
      <c r="F5066">
        <v>0</v>
      </c>
      <c r="H5066" t="s">
        <v>1183</v>
      </c>
    </row>
    <row r="5067" spans="1:8" x14ac:dyDescent="0.25">
      <c r="A5067">
        <v>7457</v>
      </c>
      <c r="B5067" t="s">
        <v>71</v>
      </c>
      <c r="C5067">
        <v>240</v>
      </c>
      <c r="D5067" s="404">
        <v>45180</v>
      </c>
      <c r="E5067" t="s">
        <v>3890</v>
      </c>
      <c r="F5067">
        <v>0</v>
      </c>
      <c r="H5067" t="s">
        <v>1183</v>
      </c>
    </row>
    <row r="5068" spans="1:8" x14ac:dyDescent="0.25">
      <c r="A5068">
        <v>7457</v>
      </c>
      <c r="B5068" t="s">
        <v>71</v>
      </c>
      <c r="C5068">
        <v>240</v>
      </c>
      <c r="D5068" s="404">
        <v>45181</v>
      </c>
      <c r="E5068" t="s">
        <v>3890</v>
      </c>
      <c r="F5068">
        <v>0</v>
      </c>
      <c r="H5068" t="s">
        <v>1183</v>
      </c>
    </row>
    <row r="5069" spans="1:8" x14ac:dyDescent="0.25">
      <c r="A5069">
        <v>7457</v>
      </c>
      <c r="B5069" t="s">
        <v>71</v>
      </c>
      <c r="C5069">
        <v>240</v>
      </c>
      <c r="D5069" s="404">
        <v>45182</v>
      </c>
      <c r="E5069" t="s">
        <v>3890</v>
      </c>
      <c r="F5069">
        <v>0</v>
      </c>
      <c r="H5069" t="s">
        <v>1183</v>
      </c>
    </row>
    <row r="5070" spans="1:8" x14ac:dyDescent="0.25">
      <c r="A5070">
        <v>7457</v>
      </c>
      <c r="B5070" t="s">
        <v>71</v>
      </c>
      <c r="C5070">
        <v>240</v>
      </c>
      <c r="D5070" s="404">
        <v>45173</v>
      </c>
      <c r="E5070" t="s">
        <v>3891</v>
      </c>
      <c r="F5070">
        <v>35.020000000000003</v>
      </c>
      <c r="H5070" t="s">
        <v>1183</v>
      </c>
    </row>
    <row r="5071" spans="1:8" x14ac:dyDescent="0.25">
      <c r="A5071">
        <v>7457</v>
      </c>
      <c r="B5071" t="s">
        <v>71</v>
      </c>
      <c r="C5071">
        <v>240</v>
      </c>
      <c r="D5071" s="404">
        <v>45009</v>
      </c>
      <c r="E5071" t="s">
        <v>3892</v>
      </c>
      <c r="F5071">
        <v>35.700000000000003</v>
      </c>
      <c r="H5071" t="s">
        <v>1183</v>
      </c>
    </row>
    <row r="5072" spans="1:8" x14ac:dyDescent="0.25">
      <c r="A5072">
        <v>7457</v>
      </c>
      <c r="B5072" t="s">
        <v>71</v>
      </c>
      <c r="C5072">
        <v>240</v>
      </c>
      <c r="D5072" s="404">
        <v>45126</v>
      </c>
      <c r="E5072" t="s">
        <v>3892</v>
      </c>
      <c r="F5072">
        <v>35.700000000000003</v>
      </c>
      <c r="H5072" t="s">
        <v>1183</v>
      </c>
    </row>
    <row r="5073" spans="1:8" x14ac:dyDescent="0.25">
      <c r="A5073">
        <v>7457</v>
      </c>
      <c r="B5073" t="s">
        <v>71</v>
      </c>
      <c r="C5073">
        <v>240</v>
      </c>
      <c r="D5073" s="404">
        <v>45131</v>
      </c>
      <c r="E5073" t="s">
        <v>3893</v>
      </c>
      <c r="F5073">
        <v>36.72</v>
      </c>
      <c r="H5073" t="s">
        <v>1183</v>
      </c>
    </row>
    <row r="5074" spans="1:8" x14ac:dyDescent="0.25">
      <c r="A5074">
        <v>7457</v>
      </c>
      <c r="B5074" t="s">
        <v>71</v>
      </c>
      <c r="C5074">
        <v>240</v>
      </c>
      <c r="D5074" s="404">
        <v>44988</v>
      </c>
      <c r="E5074" t="s">
        <v>3894</v>
      </c>
      <c r="F5074">
        <v>37.4</v>
      </c>
      <c r="H5074" t="s">
        <v>1183</v>
      </c>
    </row>
    <row r="5075" spans="1:8" x14ac:dyDescent="0.25">
      <c r="A5075">
        <v>7457</v>
      </c>
      <c r="B5075" t="s">
        <v>71</v>
      </c>
      <c r="C5075">
        <v>240</v>
      </c>
      <c r="D5075" s="404">
        <v>45093</v>
      </c>
      <c r="E5075" t="s">
        <v>3894</v>
      </c>
      <c r="F5075">
        <v>37.4</v>
      </c>
      <c r="H5075" t="s">
        <v>1183</v>
      </c>
    </row>
    <row r="5076" spans="1:8" x14ac:dyDescent="0.25">
      <c r="A5076">
        <v>7457</v>
      </c>
      <c r="B5076" t="s">
        <v>71</v>
      </c>
      <c r="C5076">
        <v>240</v>
      </c>
      <c r="D5076" s="404">
        <v>45170</v>
      </c>
      <c r="E5076" t="s">
        <v>3894</v>
      </c>
      <c r="F5076">
        <v>37.4</v>
      </c>
      <c r="H5076" t="s">
        <v>1183</v>
      </c>
    </row>
    <row r="5077" spans="1:8" x14ac:dyDescent="0.25">
      <c r="A5077">
        <v>7457</v>
      </c>
      <c r="B5077" t="s">
        <v>71</v>
      </c>
      <c r="C5077">
        <v>240</v>
      </c>
      <c r="D5077" s="404">
        <v>45054</v>
      </c>
      <c r="E5077" t="s">
        <v>3895</v>
      </c>
      <c r="F5077">
        <v>43.52</v>
      </c>
      <c r="H5077" t="s">
        <v>1183</v>
      </c>
    </row>
    <row r="5078" spans="1:8" x14ac:dyDescent="0.25">
      <c r="A5078">
        <v>7457</v>
      </c>
      <c r="B5078" t="s">
        <v>71</v>
      </c>
      <c r="C5078">
        <v>240</v>
      </c>
      <c r="D5078" s="404">
        <v>45135</v>
      </c>
      <c r="E5078" t="s">
        <v>3895</v>
      </c>
      <c r="F5078">
        <v>43.52</v>
      </c>
      <c r="H5078" t="s">
        <v>1183</v>
      </c>
    </row>
    <row r="5079" spans="1:8" x14ac:dyDescent="0.25">
      <c r="A5079">
        <v>7457</v>
      </c>
      <c r="B5079" t="s">
        <v>71</v>
      </c>
      <c r="C5079">
        <v>240</v>
      </c>
      <c r="D5079" s="404">
        <v>44992</v>
      </c>
      <c r="E5079" t="s">
        <v>3896</v>
      </c>
      <c r="F5079">
        <v>44.2</v>
      </c>
      <c r="H5079" t="s">
        <v>1183</v>
      </c>
    </row>
    <row r="5080" spans="1:8" x14ac:dyDescent="0.25">
      <c r="A5080">
        <v>7457</v>
      </c>
      <c r="B5080" t="s">
        <v>71</v>
      </c>
      <c r="C5080">
        <v>240</v>
      </c>
      <c r="D5080" s="404">
        <v>45063</v>
      </c>
      <c r="E5080" t="s">
        <v>3896</v>
      </c>
      <c r="F5080">
        <v>44.2</v>
      </c>
      <c r="H5080" t="s">
        <v>1183</v>
      </c>
    </row>
    <row r="5081" spans="1:8" x14ac:dyDescent="0.25">
      <c r="A5081">
        <v>7457</v>
      </c>
      <c r="B5081" t="s">
        <v>71</v>
      </c>
      <c r="C5081">
        <v>240</v>
      </c>
      <c r="D5081" s="404">
        <v>45154</v>
      </c>
      <c r="E5081" t="s">
        <v>3897</v>
      </c>
      <c r="F5081">
        <v>45.9</v>
      </c>
      <c r="H5081" t="s">
        <v>1183</v>
      </c>
    </row>
    <row r="5082" spans="1:8" x14ac:dyDescent="0.25">
      <c r="A5082">
        <v>7457</v>
      </c>
      <c r="B5082" t="s">
        <v>71</v>
      </c>
      <c r="C5082">
        <v>240</v>
      </c>
      <c r="D5082" s="404">
        <v>45028</v>
      </c>
      <c r="E5082" t="s">
        <v>3898</v>
      </c>
      <c r="F5082">
        <v>48.28</v>
      </c>
      <c r="H5082" t="s">
        <v>1183</v>
      </c>
    </row>
    <row r="5083" spans="1:8" x14ac:dyDescent="0.25">
      <c r="A5083">
        <v>7457</v>
      </c>
      <c r="B5083" t="s">
        <v>71</v>
      </c>
      <c r="C5083">
        <v>240</v>
      </c>
      <c r="D5083" s="404">
        <v>45118</v>
      </c>
      <c r="E5083" t="s">
        <v>3899</v>
      </c>
      <c r="F5083">
        <v>57.12</v>
      </c>
      <c r="H5083" t="s">
        <v>1183</v>
      </c>
    </row>
    <row r="5084" spans="1:8" x14ac:dyDescent="0.25">
      <c r="A5084">
        <v>7457</v>
      </c>
      <c r="B5084" t="s">
        <v>71</v>
      </c>
      <c r="C5084">
        <v>240</v>
      </c>
      <c r="D5084" s="404">
        <v>45119</v>
      </c>
      <c r="E5084" t="s">
        <v>3900</v>
      </c>
      <c r="F5084">
        <v>59.5</v>
      </c>
      <c r="H5084" t="s">
        <v>1183</v>
      </c>
    </row>
    <row r="5085" spans="1:8" x14ac:dyDescent="0.25">
      <c r="A5085">
        <v>7457</v>
      </c>
      <c r="B5085" t="s">
        <v>71</v>
      </c>
      <c r="C5085">
        <v>240</v>
      </c>
      <c r="D5085" s="404">
        <v>45181</v>
      </c>
      <c r="E5085" t="s">
        <v>3901</v>
      </c>
      <c r="F5085">
        <v>72.08</v>
      </c>
      <c r="H5085" t="s">
        <v>1183</v>
      </c>
    </row>
    <row r="5086" spans="1:8" x14ac:dyDescent="0.25">
      <c r="A5086">
        <v>7457</v>
      </c>
      <c r="B5086" t="s">
        <v>71</v>
      </c>
      <c r="C5086">
        <v>220</v>
      </c>
      <c r="D5086" s="404">
        <v>45140</v>
      </c>
      <c r="E5086" t="s">
        <v>3902</v>
      </c>
      <c r="F5086">
        <v>5.65</v>
      </c>
      <c r="H5086" t="s">
        <v>900</v>
      </c>
    </row>
    <row r="5087" spans="1:8" x14ac:dyDescent="0.25">
      <c r="A5087">
        <v>7457</v>
      </c>
      <c r="B5087" t="s">
        <v>71</v>
      </c>
      <c r="C5087">
        <v>240</v>
      </c>
      <c r="D5087" s="404">
        <v>45138</v>
      </c>
      <c r="E5087" t="s">
        <v>3903</v>
      </c>
      <c r="F5087">
        <v>28.95</v>
      </c>
      <c r="G5087" t="s">
        <v>3903</v>
      </c>
      <c r="H5087" t="s">
        <v>1185</v>
      </c>
    </row>
    <row r="5088" spans="1:8" x14ac:dyDescent="0.25">
      <c r="A5088">
        <v>7457</v>
      </c>
      <c r="B5088" t="s">
        <v>71</v>
      </c>
      <c r="C5088">
        <v>112</v>
      </c>
      <c r="D5088" s="404">
        <v>45315</v>
      </c>
      <c r="E5088" t="s">
        <v>3904</v>
      </c>
      <c r="F5088">
        <v>672.25</v>
      </c>
      <c r="G5088" t="s">
        <v>3904</v>
      </c>
      <c r="H5088" t="s">
        <v>1185</v>
      </c>
    </row>
    <row r="5089" spans="1:8" x14ac:dyDescent="0.25">
      <c r="A5089">
        <v>7457</v>
      </c>
      <c r="B5089" t="s">
        <v>71</v>
      </c>
      <c r="C5089">
        <v>110</v>
      </c>
      <c r="D5089" s="404">
        <v>45264</v>
      </c>
      <c r="E5089" t="s">
        <v>3905</v>
      </c>
      <c r="F5089">
        <v>215.9</v>
      </c>
      <c r="G5089" t="s">
        <v>3904</v>
      </c>
      <c r="H5089" t="s">
        <v>1185</v>
      </c>
    </row>
    <row r="5090" spans="1:8" x14ac:dyDescent="0.25">
      <c r="A5090">
        <v>7457</v>
      </c>
      <c r="B5090" t="s">
        <v>71</v>
      </c>
      <c r="C5090">
        <v>112</v>
      </c>
      <c r="D5090" s="404">
        <v>45264</v>
      </c>
      <c r="E5090" t="s">
        <v>3905</v>
      </c>
      <c r="F5090">
        <v>215.9</v>
      </c>
      <c r="G5090" t="s">
        <v>3904</v>
      </c>
      <c r="H5090" t="s">
        <v>1185</v>
      </c>
    </row>
    <row r="5091" spans="1:8" x14ac:dyDescent="0.25">
      <c r="A5091">
        <v>7457</v>
      </c>
      <c r="B5091" t="s">
        <v>71</v>
      </c>
      <c r="C5091">
        <v>140</v>
      </c>
      <c r="D5091" s="404">
        <v>45138</v>
      </c>
      <c r="E5091" t="s">
        <v>2546</v>
      </c>
      <c r="F5091">
        <v>18.7</v>
      </c>
      <c r="G5091" t="s">
        <v>2546</v>
      </c>
      <c r="H5091" t="s">
        <v>1185</v>
      </c>
    </row>
    <row r="5092" spans="1:8" x14ac:dyDescent="0.25">
      <c r="A5092">
        <v>7457</v>
      </c>
      <c r="B5092" t="s">
        <v>71</v>
      </c>
      <c r="C5092">
        <v>140</v>
      </c>
      <c r="D5092" s="404">
        <v>45138</v>
      </c>
      <c r="E5092" t="s">
        <v>2546</v>
      </c>
      <c r="F5092">
        <v>212.95</v>
      </c>
      <c r="G5092" t="s">
        <v>2546</v>
      </c>
      <c r="H5092" t="s">
        <v>1185</v>
      </c>
    </row>
    <row r="5093" spans="1:8" x14ac:dyDescent="0.25">
      <c r="A5093">
        <v>7457</v>
      </c>
      <c r="B5093" t="s">
        <v>71</v>
      </c>
      <c r="C5093">
        <v>130</v>
      </c>
      <c r="D5093" s="404">
        <v>45252</v>
      </c>
      <c r="E5093" t="s">
        <v>2546</v>
      </c>
      <c r="F5093">
        <v>260.87</v>
      </c>
      <c r="G5093" t="s">
        <v>2546</v>
      </c>
      <c r="H5093" t="s">
        <v>1185</v>
      </c>
    </row>
    <row r="5094" spans="1:8" x14ac:dyDescent="0.25">
      <c r="A5094">
        <v>7457</v>
      </c>
      <c r="B5094" t="s">
        <v>71</v>
      </c>
      <c r="C5094">
        <v>130</v>
      </c>
      <c r="D5094" s="404">
        <v>45252</v>
      </c>
      <c r="E5094" t="s">
        <v>2546</v>
      </c>
      <c r="F5094">
        <v>34.78</v>
      </c>
      <c r="G5094" t="s">
        <v>2546</v>
      </c>
      <c r="H5094" t="s">
        <v>1185</v>
      </c>
    </row>
    <row r="5095" spans="1:8" x14ac:dyDescent="0.25">
      <c r="A5095">
        <v>7457</v>
      </c>
      <c r="B5095" t="s">
        <v>71</v>
      </c>
      <c r="C5095">
        <v>140</v>
      </c>
      <c r="D5095" s="404">
        <v>45252</v>
      </c>
      <c r="E5095" t="s">
        <v>2546</v>
      </c>
      <c r="F5095">
        <v>307.60000000000002</v>
      </c>
      <c r="G5095" t="s">
        <v>2546</v>
      </c>
      <c r="H5095" t="s">
        <v>1185</v>
      </c>
    </row>
    <row r="5096" spans="1:8" x14ac:dyDescent="0.25">
      <c r="A5096">
        <v>7457</v>
      </c>
      <c r="B5096" t="s">
        <v>71</v>
      </c>
      <c r="C5096">
        <v>140</v>
      </c>
      <c r="D5096" s="404">
        <v>45252</v>
      </c>
      <c r="E5096" t="s">
        <v>2546</v>
      </c>
      <c r="F5096">
        <v>1.1499999999999999</v>
      </c>
      <c r="G5096" t="s">
        <v>2546</v>
      </c>
      <c r="H5096" t="s">
        <v>1185</v>
      </c>
    </row>
    <row r="5097" spans="1:8" x14ac:dyDescent="0.25">
      <c r="A5097">
        <v>7457</v>
      </c>
      <c r="B5097" t="s">
        <v>71</v>
      </c>
      <c r="C5097">
        <v>140</v>
      </c>
      <c r="D5097" s="404">
        <v>45252</v>
      </c>
      <c r="E5097" t="s">
        <v>2546</v>
      </c>
      <c r="F5097">
        <v>56.48</v>
      </c>
      <c r="G5097" t="s">
        <v>2546</v>
      </c>
      <c r="H5097" t="s">
        <v>1185</v>
      </c>
    </row>
    <row r="5098" spans="1:8" x14ac:dyDescent="0.25">
      <c r="A5098">
        <v>7457</v>
      </c>
      <c r="B5098" t="s">
        <v>71</v>
      </c>
      <c r="C5098">
        <v>142</v>
      </c>
      <c r="D5098" s="404">
        <v>45252</v>
      </c>
      <c r="E5098" t="s">
        <v>2546</v>
      </c>
      <c r="F5098">
        <v>172.07</v>
      </c>
      <c r="G5098" t="s">
        <v>2546</v>
      </c>
      <c r="H5098" t="s">
        <v>1185</v>
      </c>
    </row>
    <row r="5099" spans="1:8" x14ac:dyDescent="0.25">
      <c r="A5099">
        <v>7457</v>
      </c>
      <c r="B5099" t="s">
        <v>71</v>
      </c>
      <c r="C5099">
        <v>130</v>
      </c>
      <c r="D5099" s="404">
        <v>45272</v>
      </c>
      <c r="E5099" t="s">
        <v>2546</v>
      </c>
      <c r="F5099">
        <v>16.350000000000001</v>
      </c>
      <c r="G5099" t="s">
        <v>2546</v>
      </c>
      <c r="H5099" t="s">
        <v>1185</v>
      </c>
    </row>
    <row r="5100" spans="1:8" x14ac:dyDescent="0.25">
      <c r="A5100">
        <v>7457</v>
      </c>
      <c r="B5100" t="s">
        <v>71</v>
      </c>
      <c r="C5100">
        <v>110</v>
      </c>
      <c r="D5100" s="404">
        <v>45014</v>
      </c>
      <c r="E5100" t="s">
        <v>3906</v>
      </c>
      <c r="F5100">
        <v>324.57</v>
      </c>
      <c r="G5100" t="s">
        <v>3906</v>
      </c>
      <c r="H5100" t="s">
        <v>1185</v>
      </c>
    </row>
    <row r="5101" spans="1:8" x14ac:dyDescent="0.25">
      <c r="A5101">
        <v>7457</v>
      </c>
      <c r="B5101" t="s">
        <v>71</v>
      </c>
      <c r="C5101">
        <v>110</v>
      </c>
      <c r="D5101" s="404">
        <v>45014</v>
      </c>
      <c r="E5101" t="s">
        <v>3906</v>
      </c>
      <c r="F5101">
        <v>1571.34</v>
      </c>
      <c r="G5101" t="s">
        <v>3906</v>
      </c>
      <c r="H5101" t="s">
        <v>1185</v>
      </c>
    </row>
    <row r="5102" spans="1:8" x14ac:dyDescent="0.25">
      <c r="A5102">
        <v>7457</v>
      </c>
      <c r="B5102" t="s">
        <v>71</v>
      </c>
      <c r="C5102">
        <v>112</v>
      </c>
      <c r="D5102" s="404">
        <v>45014</v>
      </c>
      <c r="E5102" t="s">
        <v>3906</v>
      </c>
      <c r="F5102">
        <v>1571.34</v>
      </c>
      <c r="G5102" t="s">
        <v>3906</v>
      </c>
      <c r="H5102" t="s">
        <v>1185</v>
      </c>
    </row>
    <row r="5103" spans="1:8" x14ac:dyDescent="0.25">
      <c r="A5103">
        <v>7457</v>
      </c>
      <c r="B5103" t="s">
        <v>71</v>
      </c>
      <c r="C5103">
        <v>120</v>
      </c>
      <c r="D5103" s="404">
        <v>45014</v>
      </c>
      <c r="E5103" t="s">
        <v>3906</v>
      </c>
      <c r="F5103">
        <v>324.57</v>
      </c>
      <c r="G5103" t="s">
        <v>3906</v>
      </c>
      <c r="H5103" t="s">
        <v>1185</v>
      </c>
    </row>
    <row r="5104" spans="1:8" x14ac:dyDescent="0.25">
      <c r="A5104">
        <v>7457</v>
      </c>
      <c r="B5104" t="s">
        <v>71</v>
      </c>
      <c r="C5104">
        <v>120</v>
      </c>
      <c r="D5104" s="404">
        <v>45014</v>
      </c>
      <c r="E5104" t="s">
        <v>3906</v>
      </c>
      <c r="F5104">
        <v>324.57</v>
      </c>
      <c r="G5104" t="s">
        <v>3906</v>
      </c>
      <c r="H5104" t="s">
        <v>1185</v>
      </c>
    </row>
    <row r="5105" spans="1:8" x14ac:dyDescent="0.25">
      <c r="A5105">
        <v>7457</v>
      </c>
      <c r="B5105" t="s">
        <v>71</v>
      </c>
      <c r="C5105">
        <v>120</v>
      </c>
      <c r="D5105" s="404">
        <v>45014</v>
      </c>
      <c r="E5105" t="s">
        <v>3906</v>
      </c>
      <c r="F5105">
        <v>1571.34</v>
      </c>
      <c r="G5105" t="s">
        <v>3906</v>
      </c>
      <c r="H5105" t="s">
        <v>1185</v>
      </c>
    </row>
    <row r="5106" spans="1:8" x14ac:dyDescent="0.25">
      <c r="A5106">
        <v>7457</v>
      </c>
      <c r="B5106" t="s">
        <v>71</v>
      </c>
      <c r="C5106">
        <v>130</v>
      </c>
      <c r="D5106" s="404">
        <v>45014</v>
      </c>
      <c r="E5106" t="s">
        <v>3906</v>
      </c>
      <c r="F5106">
        <v>324.57</v>
      </c>
      <c r="G5106" t="s">
        <v>3906</v>
      </c>
      <c r="H5106" t="s">
        <v>1185</v>
      </c>
    </row>
    <row r="5107" spans="1:8" x14ac:dyDescent="0.25">
      <c r="A5107">
        <v>7457</v>
      </c>
      <c r="B5107" t="s">
        <v>71</v>
      </c>
      <c r="C5107">
        <v>130</v>
      </c>
      <c r="D5107" s="404">
        <v>45014</v>
      </c>
      <c r="E5107" t="s">
        <v>3906</v>
      </c>
      <c r="F5107">
        <v>1571.34</v>
      </c>
      <c r="G5107" t="s">
        <v>3906</v>
      </c>
      <c r="H5107" t="s">
        <v>1185</v>
      </c>
    </row>
    <row r="5108" spans="1:8" x14ac:dyDescent="0.25">
      <c r="A5108">
        <v>7457</v>
      </c>
      <c r="B5108" t="s">
        <v>71</v>
      </c>
      <c r="C5108">
        <v>140</v>
      </c>
      <c r="D5108" s="404">
        <v>45014</v>
      </c>
      <c r="E5108" t="s">
        <v>3906</v>
      </c>
      <c r="F5108">
        <v>324.57</v>
      </c>
      <c r="G5108" t="s">
        <v>3906</v>
      </c>
      <c r="H5108" t="s">
        <v>1185</v>
      </c>
    </row>
    <row r="5109" spans="1:8" x14ac:dyDescent="0.25">
      <c r="A5109">
        <v>7457</v>
      </c>
      <c r="B5109" t="s">
        <v>71</v>
      </c>
      <c r="C5109">
        <v>140</v>
      </c>
      <c r="D5109" s="404">
        <v>45014</v>
      </c>
      <c r="E5109" t="s">
        <v>3906</v>
      </c>
      <c r="F5109">
        <v>1571.34</v>
      </c>
      <c r="G5109" t="s">
        <v>3906</v>
      </c>
      <c r="H5109" t="s">
        <v>1185</v>
      </c>
    </row>
    <row r="5110" spans="1:8" x14ac:dyDescent="0.25">
      <c r="A5110">
        <v>7457</v>
      </c>
      <c r="B5110" t="s">
        <v>71</v>
      </c>
      <c r="C5110">
        <v>210</v>
      </c>
      <c r="D5110" s="404">
        <v>45014</v>
      </c>
      <c r="E5110" t="s">
        <v>3906</v>
      </c>
      <c r="F5110">
        <v>22.82</v>
      </c>
      <c r="G5110" t="s">
        <v>3906</v>
      </c>
      <c r="H5110" t="s">
        <v>1185</v>
      </c>
    </row>
    <row r="5111" spans="1:8" x14ac:dyDescent="0.25">
      <c r="A5111">
        <v>7457</v>
      </c>
      <c r="B5111" t="s">
        <v>71</v>
      </c>
      <c r="C5111">
        <v>210</v>
      </c>
      <c r="D5111" s="404">
        <v>45014</v>
      </c>
      <c r="E5111" t="s">
        <v>3906</v>
      </c>
      <c r="F5111">
        <v>324.57</v>
      </c>
      <c r="G5111" t="s">
        <v>3906</v>
      </c>
      <c r="H5111" t="s">
        <v>1185</v>
      </c>
    </row>
    <row r="5112" spans="1:8" x14ac:dyDescent="0.25">
      <c r="A5112">
        <v>7457</v>
      </c>
      <c r="B5112" t="s">
        <v>71</v>
      </c>
      <c r="C5112">
        <v>210</v>
      </c>
      <c r="D5112" s="404">
        <v>45014</v>
      </c>
      <c r="E5112" t="s">
        <v>3906</v>
      </c>
      <c r="F5112">
        <v>1571.34</v>
      </c>
      <c r="G5112" t="s">
        <v>3906</v>
      </c>
      <c r="H5112" t="s">
        <v>1185</v>
      </c>
    </row>
    <row r="5113" spans="1:8" x14ac:dyDescent="0.25">
      <c r="A5113">
        <v>7457</v>
      </c>
      <c r="B5113" t="s">
        <v>71</v>
      </c>
      <c r="C5113">
        <v>220</v>
      </c>
      <c r="D5113" s="404">
        <v>45014</v>
      </c>
      <c r="E5113" t="s">
        <v>3906</v>
      </c>
      <c r="F5113">
        <v>22.82</v>
      </c>
      <c r="G5113" t="s">
        <v>3906</v>
      </c>
      <c r="H5113" t="s">
        <v>1185</v>
      </c>
    </row>
    <row r="5114" spans="1:8" x14ac:dyDescent="0.25">
      <c r="A5114">
        <v>7457</v>
      </c>
      <c r="B5114" t="s">
        <v>71</v>
      </c>
      <c r="C5114">
        <v>220</v>
      </c>
      <c r="D5114" s="404">
        <v>45014</v>
      </c>
      <c r="E5114" t="s">
        <v>3906</v>
      </c>
      <c r="F5114">
        <v>324.57</v>
      </c>
      <c r="G5114" t="s">
        <v>3906</v>
      </c>
      <c r="H5114" t="s">
        <v>1185</v>
      </c>
    </row>
    <row r="5115" spans="1:8" x14ac:dyDescent="0.25">
      <c r="A5115">
        <v>7457</v>
      </c>
      <c r="B5115" t="s">
        <v>71</v>
      </c>
      <c r="C5115">
        <v>220</v>
      </c>
      <c r="D5115" s="404">
        <v>45014</v>
      </c>
      <c r="E5115" t="s">
        <v>3906</v>
      </c>
      <c r="F5115">
        <v>1571.34</v>
      </c>
      <c r="G5115" t="s">
        <v>3906</v>
      </c>
      <c r="H5115" t="s">
        <v>1185</v>
      </c>
    </row>
    <row r="5116" spans="1:8" x14ac:dyDescent="0.25">
      <c r="A5116">
        <v>7457</v>
      </c>
      <c r="B5116" t="s">
        <v>71</v>
      </c>
      <c r="C5116">
        <v>230</v>
      </c>
      <c r="D5116" s="404">
        <v>45014</v>
      </c>
      <c r="E5116" t="s">
        <v>3906</v>
      </c>
      <c r="F5116">
        <v>22.82</v>
      </c>
      <c r="G5116" t="s">
        <v>3906</v>
      </c>
      <c r="H5116" t="s">
        <v>1185</v>
      </c>
    </row>
    <row r="5117" spans="1:8" x14ac:dyDescent="0.25">
      <c r="A5117">
        <v>7457</v>
      </c>
      <c r="B5117" t="s">
        <v>71</v>
      </c>
      <c r="C5117">
        <v>230</v>
      </c>
      <c r="D5117" s="404">
        <v>45014</v>
      </c>
      <c r="E5117" t="s">
        <v>3906</v>
      </c>
      <c r="F5117">
        <v>324.57</v>
      </c>
      <c r="G5117" t="s">
        <v>3906</v>
      </c>
      <c r="H5117" t="s">
        <v>1185</v>
      </c>
    </row>
    <row r="5118" spans="1:8" x14ac:dyDescent="0.25">
      <c r="A5118">
        <v>7457</v>
      </c>
      <c r="B5118" t="s">
        <v>71</v>
      </c>
      <c r="C5118">
        <v>230</v>
      </c>
      <c r="D5118" s="404">
        <v>45014</v>
      </c>
      <c r="E5118" t="s">
        <v>3906</v>
      </c>
      <c r="F5118">
        <v>1571.34</v>
      </c>
      <c r="G5118" t="s">
        <v>3906</v>
      </c>
      <c r="H5118" t="s">
        <v>1185</v>
      </c>
    </row>
    <row r="5119" spans="1:8" x14ac:dyDescent="0.25">
      <c r="A5119">
        <v>7457</v>
      </c>
      <c r="B5119" t="s">
        <v>71</v>
      </c>
      <c r="C5119">
        <v>240</v>
      </c>
      <c r="D5119" s="404">
        <v>45014</v>
      </c>
      <c r="E5119" t="s">
        <v>3906</v>
      </c>
      <c r="F5119">
        <v>324.57</v>
      </c>
      <c r="G5119" t="s">
        <v>3906</v>
      </c>
      <c r="H5119" t="s">
        <v>1185</v>
      </c>
    </row>
    <row r="5120" spans="1:8" x14ac:dyDescent="0.25">
      <c r="A5120">
        <v>7457</v>
      </c>
      <c r="B5120" t="s">
        <v>71</v>
      </c>
      <c r="C5120">
        <v>240</v>
      </c>
      <c r="D5120" s="404">
        <v>45014</v>
      </c>
      <c r="E5120" t="s">
        <v>3906</v>
      </c>
      <c r="F5120">
        <v>35.020000000000003</v>
      </c>
      <c r="G5120" t="s">
        <v>3906</v>
      </c>
      <c r="H5120" t="s">
        <v>1185</v>
      </c>
    </row>
    <row r="5121" spans="1:8" x14ac:dyDescent="0.25">
      <c r="A5121">
        <v>7457</v>
      </c>
      <c r="B5121" t="s">
        <v>71</v>
      </c>
      <c r="C5121">
        <v>240</v>
      </c>
      <c r="D5121" s="404">
        <v>45014</v>
      </c>
      <c r="E5121" t="s">
        <v>3906</v>
      </c>
      <c r="F5121">
        <v>22.82</v>
      </c>
      <c r="G5121" t="s">
        <v>3906</v>
      </c>
      <c r="H5121" t="s">
        <v>1185</v>
      </c>
    </row>
    <row r="5122" spans="1:8" x14ac:dyDescent="0.25">
      <c r="A5122">
        <v>7457</v>
      </c>
      <c r="B5122" t="s">
        <v>71</v>
      </c>
      <c r="C5122">
        <v>240</v>
      </c>
      <c r="D5122" s="404">
        <v>45014</v>
      </c>
      <c r="E5122" t="s">
        <v>3906</v>
      </c>
      <c r="F5122">
        <v>1571.34</v>
      </c>
      <c r="G5122" t="s">
        <v>3906</v>
      </c>
      <c r="H5122" t="s">
        <v>1185</v>
      </c>
    </row>
    <row r="5123" spans="1:8" x14ac:dyDescent="0.25">
      <c r="A5123">
        <v>7457</v>
      </c>
      <c r="B5123" t="s">
        <v>71</v>
      </c>
      <c r="C5123">
        <v>110</v>
      </c>
      <c r="D5123" s="404">
        <v>45047</v>
      </c>
      <c r="E5123" t="s">
        <v>3906</v>
      </c>
      <c r="F5123">
        <v>21.55</v>
      </c>
      <c r="G5123" t="s">
        <v>3906</v>
      </c>
      <c r="H5123" t="s">
        <v>1185</v>
      </c>
    </row>
    <row r="5124" spans="1:8" x14ac:dyDescent="0.25">
      <c r="A5124">
        <v>7457</v>
      </c>
      <c r="B5124" t="s">
        <v>71</v>
      </c>
      <c r="C5124">
        <v>110</v>
      </c>
      <c r="D5124" s="404">
        <v>45047</v>
      </c>
      <c r="E5124" t="s">
        <v>3906</v>
      </c>
      <c r="F5124">
        <v>22.41</v>
      </c>
      <c r="G5124" t="s">
        <v>3906</v>
      </c>
      <c r="H5124" t="s">
        <v>1185</v>
      </c>
    </row>
    <row r="5125" spans="1:8" x14ac:dyDescent="0.25">
      <c r="A5125">
        <v>7457</v>
      </c>
      <c r="B5125" t="s">
        <v>71</v>
      </c>
      <c r="C5125">
        <v>120</v>
      </c>
      <c r="D5125" s="404">
        <v>45047</v>
      </c>
      <c r="E5125" t="s">
        <v>3906</v>
      </c>
      <c r="F5125">
        <v>21.55</v>
      </c>
      <c r="G5125" t="s">
        <v>3906</v>
      </c>
      <c r="H5125" t="s">
        <v>1185</v>
      </c>
    </row>
    <row r="5126" spans="1:8" x14ac:dyDescent="0.25">
      <c r="A5126">
        <v>7457</v>
      </c>
      <c r="B5126" t="s">
        <v>71</v>
      </c>
      <c r="C5126">
        <v>120</v>
      </c>
      <c r="D5126" s="404">
        <v>45047</v>
      </c>
      <c r="E5126" t="s">
        <v>3906</v>
      </c>
      <c r="F5126">
        <v>21.55</v>
      </c>
      <c r="G5126" t="s">
        <v>3906</v>
      </c>
      <c r="H5126" t="s">
        <v>1185</v>
      </c>
    </row>
    <row r="5127" spans="1:8" x14ac:dyDescent="0.25">
      <c r="A5127">
        <v>7457</v>
      </c>
      <c r="B5127" t="s">
        <v>71</v>
      </c>
      <c r="C5127">
        <v>120</v>
      </c>
      <c r="D5127" s="404">
        <v>45047</v>
      </c>
      <c r="E5127" t="s">
        <v>3906</v>
      </c>
      <c r="F5127">
        <v>22.41</v>
      </c>
      <c r="G5127" t="s">
        <v>3906</v>
      </c>
      <c r="H5127" t="s">
        <v>1185</v>
      </c>
    </row>
    <row r="5128" spans="1:8" x14ac:dyDescent="0.25">
      <c r="A5128">
        <v>7457</v>
      </c>
      <c r="B5128" t="s">
        <v>71</v>
      </c>
      <c r="C5128">
        <v>120</v>
      </c>
      <c r="D5128" s="404">
        <v>45047</v>
      </c>
      <c r="E5128" t="s">
        <v>3906</v>
      </c>
      <c r="F5128">
        <v>22.41</v>
      </c>
      <c r="G5128" t="s">
        <v>3906</v>
      </c>
      <c r="H5128" t="s">
        <v>1185</v>
      </c>
    </row>
    <row r="5129" spans="1:8" x14ac:dyDescent="0.25">
      <c r="A5129">
        <v>7457</v>
      </c>
      <c r="B5129" t="s">
        <v>71</v>
      </c>
      <c r="C5129">
        <v>130</v>
      </c>
      <c r="D5129" s="404">
        <v>45047</v>
      </c>
      <c r="E5129" t="s">
        <v>3906</v>
      </c>
      <c r="F5129">
        <v>21.55</v>
      </c>
      <c r="G5129" t="s">
        <v>3906</v>
      </c>
      <c r="H5129" t="s">
        <v>1185</v>
      </c>
    </row>
    <row r="5130" spans="1:8" x14ac:dyDescent="0.25">
      <c r="A5130">
        <v>7457</v>
      </c>
      <c r="B5130" t="s">
        <v>71</v>
      </c>
      <c r="C5130">
        <v>130</v>
      </c>
      <c r="D5130" s="404">
        <v>45047</v>
      </c>
      <c r="E5130" t="s">
        <v>3906</v>
      </c>
      <c r="F5130">
        <v>22.41</v>
      </c>
      <c r="G5130" t="s">
        <v>3906</v>
      </c>
      <c r="H5130" t="s">
        <v>1185</v>
      </c>
    </row>
    <row r="5131" spans="1:8" x14ac:dyDescent="0.25">
      <c r="A5131">
        <v>7457</v>
      </c>
      <c r="B5131" t="s">
        <v>71</v>
      </c>
      <c r="C5131">
        <v>140</v>
      </c>
      <c r="D5131" s="404">
        <v>45047</v>
      </c>
      <c r="E5131" t="s">
        <v>3906</v>
      </c>
      <c r="F5131">
        <v>21.55</v>
      </c>
      <c r="G5131" t="s">
        <v>3906</v>
      </c>
      <c r="H5131" t="s">
        <v>1185</v>
      </c>
    </row>
    <row r="5132" spans="1:8" x14ac:dyDescent="0.25">
      <c r="A5132">
        <v>7457</v>
      </c>
      <c r="B5132" t="s">
        <v>71</v>
      </c>
      <c r="C5132">
        <v>140</v>
      </c>
      <c r="D5132" s="404">
        <v>45047</v>
      </c>
      <c r="E5132" t="s">
        <v>3906</v>
      </c>
      <c r="F5132">
        <v>22.41</v>
      </c>
      <c r="G5132" t="s">
        <v>3906</v>
      </c>
      <c r="H5132" t="s">
        <v>1185</v>
      </c>
    </row>
    <row r="5133" spans="1:8" x14ac:dyDescent="0.25">
      <c r="A5133">
        <v>7457</v>
      </c>
      <c r="B5133" t="s">
        <v>71</v>
      </c>
      <c r="C5133">
        <v>210</v>
      </c>
      <c r="D5133" s="404">
        <v>45047</v>
      </c>
      <c r="E5133" t="s">
        <v>3906</v>
      </c>
      <c r="F5133">
        <v>26.94</v>
      </c>
      <c r="G5133" t="s">
        <v>3906</v>
      </c>
      <c r="H5133" t="s">
        <v>1185</v>
      </c>
    </row>
    <row r="5134" spans="1:8" x14ac:dyDescent="0.25">
      <c r="A5134">
        <v>7457</v>
      </c>
      <c r="B5134" t="s">
        <v>71</v>
      </c>
      <c r="C5134">
        <v>220</v>
      </c>
      <c r="D5134" s="404">
        <v>45047</v>
      </c>
      <c r="E5134" t="s">
        <v>3906</v>
      </c>
      <c r="F5134">
        <v>26.94</v>
      </c>
      <c r="G5134" t="s">
        <v>3906</v>
      </c>
      <c r="H5134" t="s">
        <v>1185</v>
      </c>
    </row>
    <row r="5135" spans="1:8" x14ac:dyDescent="0.25">
      <c r="A5135">
        <v>7457</v>
      </c>
      <c r="B5135" t="s">
        <v>71</v>
      </c>
      <c r="C5135">
        <v>230</v>
      </c>
      <c r="D5135" s="404">
        <v>45047</v>
      </c>
      <c r="E5135" t="s">
        <v>3906</v>
      </c>
      <c r="F5135">
        <v>26.94</v>
      </c>
      <c r="G5135" t="s">
        <v>3906</v>
      </c>
      <c r="H5135" t="s">
        <v>1185</v>
      </c>
    </row>
    <row r="5136" spans="1:8" x14ac:dyDescent="0.25">
      <c r="A5136">
        <v>7457</v>
      </c>
      <c r="B5136" t="s">
        <v>71</v>
      </c>
      <c r="C5136">
        <v>240</v>
      </c>
      <c r="D5136" s="404">
        <v>45047</v>
      </c>
      <c r="E5136" t="s">
        <v>3906</v>
      </c>
      <c r="F5136">
        <v>26.94</v>
      </c>
      <c r="G5136" t="s">
        <v>3906</v>
      </c>
      <c r="H5136" t="s">
        <v>1185</v>
      </c>
    </row>
    <row r="5137" spans="1:8" x14ac:dyDescent="0.25">
      <c r="A5137">
        <v>7457</v>
      </c>
      <c r="B5137" t="s">
        <v>71</v>
      </c>
      <c r="C5137">
        <v>210</v>
      </c>
      <c r="D5137" s="404">
        <v>45078</v>
      </c>
      <c r="E5137" t="s">
        <v>3906</v>
      </c>
      <c r="F5137">
        <v>209.01</v>
      </c>
      <c r="G5137" t="s">
        <v>3906</v>
      </c>
      <c r="H5137" t="s">
        <v>1185</v>
      </c>
    </row>
    <row r="5138" spans="1:8" x14ac:dyDescent="0.25">
      <c r="A5138">
        <v>7457</v>
      </c>
      <c r="B5138" t="s">
        <v>71</v>
      </c>
      <c r="C5138">
        <v>220</v>
      </c>
      <c r="D5138" s="404">
        <v>45078</v>
      </c>
      <c r="E5138" t="s">
        <v>3906</v>
      </c>
      <c r="F5138">
        <v>209.01</v>
      </c>
      <c r="G5138" t="s">
        <v>3906</v>
      </c>
      <c r="H5138" t="s">
        <v>1185</v>
      </c>
    </row>
    <row r="5139" spans="1:8" x14ac:dyDescent="0.25">
      <c r="A5139">
        <v>7457</v>
      </c>
      <c r="B5139" t="s">
        <v>71</v>
      </c>
      <c r="C5139">
        <v>230</v>
      </c>
      <c r="D5139" s="404">
        <v>45078</v>
      </c>
      <c r="E5139" t="s">
        <v>3906</v>
      </c>
      <c r="F5139">
        <v>170.92</v>
      </c>
      <c r="G5139" t="s">
        <v>3906</v>
      </c>
      <c r="H5139" t="s">
        <v>1185</v>
      </c>
    </row>
    <row r="5140" spans="1:8" x14ac:dyDescent="0.25">
      <c r="A5140">
        <v>7457</v>
      </c>
      <c r="B5140" t="s">
        <v>71</v>
      </c>
      <c r="C5140">
        <v>110</v>
      </c>
      <c r="D5140" s="404">
        <v>45139</v>
      </c>
      <c r="E5140" t="s">
        <v>3906</v>
      </c>
      <c r="F5140">
        <v>19.670000000000002</v>
      </c>
      <c r="G5140" t="s">
        <v>3906</v>
      </c>
      <c r="H5140" t="s">
        <v>1185</v>
      </c>
    </row>
    <row r="5141" spans="1:8" x14ac:dyDescent="0.25">
      <c r="A5141">
        <v>7457</v>
      </c>
      <c r="B5141" t="s">
        <v>71</v>
      </c>
      <c r="C5141">
        <v>120</v>
      </c>
      <c r="D5141" s="404">
        <v>45139</v>
      </c>
      <c r="E5141" t="s">
        <v>3906</v>
      </c>
      <c r="F5141">
        <v>19.670000000000002</v>
      </c>
      <c r="G5141" t="s">
        <v>3906</v>
      </c>
      <c r="H5141" t="s">
        <v>1185</v>
      </c>
    </row>
    <row r="5142" spans="1:8" x14ac:dyDescent="0.25">
      <c r="A5142">
        <v>7457</v>
      </c>
      <c r="B5142" t="s">
        <v>71</v>
      </c>
      <c r="C5142">
        <v>130</v>
      </c>
      <c r="D5142" s="404">
        <v>45139</v>
      </c>
      <c r="E5142" t="s">
        <v>3906</v>
      </c>
      <c r="F5142">
        <v>19.670000000000002</v>
      </c>
      <c r="G5142" t="s">
        <v>3906</v>
      </c>
      <c r="H5142" t="s">
        <v>1185</v>
      </c>
    </row>
    <row r="5143" spans="1:8" x14ac:dyDescent="0.25">
      <c r="A5143">
        <v>7457</v>
      </c>
      <c r="B5143" t="s">
        <v>71</v>
      </c>
      <c r="C5143">
        <v>140</v>
      </c>
      <c r="D5143" s="404">
        <v>45139</v>
      </c>
      <c r="E5143" t="s">
        <v>3906</v>
      </c>
      <c r="F5143">
        <v>26.1</v>
      </c>
      <c r="G5143" t="s">
        <v>3906</v>
      </c>
      <c r="H5143" t="s">
        <v>1185</v>
      </c>
    </row>
    <row r="5144" spans="1:8" x14ac:dyDescent="0.25">
      <c r="A5144">
        <v>7457</v>
      </c>
      <c r="B5144" t="s">
        <v>71</v>
      </c>
      <c r="C5144">
        <v>130</v>
      </c>
      <c r="D5144" s="404">
        <v>45190</v>
      </c>
      <c r="E5144" t="s">
        <v>3906</v>
      </c>
      <c r="F5144">
        <v>15.11</v>
      </c>
      <c r="G5144" t="s">
        <v>3906</v>
      </c>
      <c r="H5144" t="s">
        <v>1185</v>
      </c>
    </row>
    <row r="5145" spans="1:8" x14ac:dyDescent="0.25">
      <c r="A5145">
        <v>7457</v>
      </c>
      <c r="B5145" t="s">
        <v>71</v>
      </c>
      <c r="C5145">
        <v>140</v>
      </c>
      <c r="D5145" s="404">
        <v>45190</v>
      </c>
      <c r="E5145" t="s">
        <v>3906</v>
      </c>
      <c r="F5145">
        <v>15.11</v>
      </c>
      <c r="G5145" t="s">
        <v>3906</v>
      </c>
      <c r="H5145" t="s">
        <v>1185</v>
      </c>
    </row>
    <row r="5146" spans="1:8" x14ac:dyDescent="0.25">
      <c r="A5146">
        <v>7457</v>
      </c>
      <c r="B5146" t="s">
        <v>71</v>
      </c>
      <c r="C5146">
        <v>210</v>
      </c>
      <c r="D5146" s="404">
        <v>45190</v>
      </c>
      <c r="E5146" t="s">
        <v>3906</v>
      </c>
      <c r="F5146">
        <v>18.89</v>
      </c>
      <c r="G5146" t="s">
        <v>3906</v>
      </c>
      <c r="H5146" t="s">
        <v>1185</v>
      </c>
    </row>
    <row r="5147" spans="1:8" x14ac:dyDescent="0.25">
      <c r="A5147">
        <v>7457</v>
      </c>
      <c r="B5147" t="s">
        <v>71</v>
      </c>
      <c r="C5147">
        <v>220</v>
      </c>
      <c r="D5147" s="404">
        <v>45190</v>
      </c>
      <c r="E5147" t="s">
        <v>3906</v>
      </c>
      <c r="F5147">
        <v>18.89</v>
      </c>
      <c r="G5147" t="s">
        <v>3906</v>
      </c>
      <c r="H5147" t="s">
        <v>1185</v>
      </c>
    </row>
    <row r="5148" spans="1:8" x14ac:dyDescent="0.25">
      <c r="A5148">
        <v>7457</v>
      </c>
      <c r="B5148" t="s">
        <v>71</v>
      </c>
      <c r="C5148">
        <v>230</v>
      </c>
      <c r="D5148" s="404">
        <v>45190</v>
      </c>
      <c r="E5148" t="s">
        <v>3906</v>
      </c>
      <c r="F5148">
        <v>18.89</v>
      </c>
      <c r="G5148" t="s">
        <v>3906</v>
      </c>
      <c r="H5148" t="s">
        <v>1185</v>
      </c>
    </row>
    <row r="5149" spans="1:8" x14ac:dyDescent="0.25">
      <c r="A5149">
        <v>7457</v>
      </c>
      <c r="B5149" t="s">
        <v>71</v>
      </c>
      <c r="C5149">
        <v>240</v>
      </c>
      <c r="D5149" s="404">
        <v>45190</v>
      </c>
      <c r="E5149" t="s">
        <v>3906</v>
      </c>
      <c r="F5149">
        <v>18.89</v>
      </c>
      <c r="G5149" t="s">
        <v>3906</v>
      </c>
      <c r="H5149" t="s">
        <v>1185</v>
      </c>
    </row>
    <row r="5150" spans="1:8" x14ac:dyDescent="0.25">
      <c r="A5150">
        <v>7457</v>
      </c>
      <c r="B5150" t="s">
        <v>71</v>
      </c>
      <c r="C5150">
        <v>110</v>
      </c>
      <c r="D5150" s="404">
        <v>45272</v>
      </c>
      <c r="E5150" t="s">
        <v>3906</v>
      </c>
      <c r="F5150">
        <v>380.29</v>
      </c>
      <c r="G5150" t="s">
        <v>3906</v>
      </c>
      <c r="H5150" t="s">
        <v>1185</v>
      </c>
    </row>
    <row r="5151" spans="1:8" x14ac:dyDescent="0.25">
      <c r="A5151">
        <v>7457</v>
      </c>
      <c r="B5151" t="s">
        <v>71</v>
      </c>
      <c r="C5151">
        <v>110</v>
      </c>
      <c r="D5151" s="404">
        <v>45272</v>
      </c>
      <c r="E5151" t="s">
        <v>3906</v>
      </c>
      <c r="F5151">
        <v>477.77</v>
      </c>
      <c r="G5151" t="s">
        <v>3906</v>
      </c>
      <c r="H5151" t="s">
        <v>1185</v>
      </c>
    </row>
    <row r="5152" spans="1:8" x14ac:dyDescent="0.25">
      <c r="A5152">
        <v>7457</v>
      </c>
      <c r="B5152" t="s">
        <v>71</v>
      </c>
      <c r="C5152">
        <v>120</v>
      </c>
      <c r="D5152" s="404">
        <v>45272</v>
      </c>
      <c r="E5152" t="s">
        <v>3906</v>
      </c>
      <c r="F5152">
        <v>380.29</v>
      </c>
      <c r="G5152" t="s">
        <v>3906</v>
      </c>
      <c r="H5152" t="s">
        <v>1185</v>
      </c>
    </row>
    <row r="5153" spans="1:8" x14ac:dyDescent="0.25">
      <c r="A5153">
        <v>7457</v>
      </c>
      <c r="B5153" t="s">
        <v>71</v>
      </c>
      <c r="C5153">
        <v>120</v>
      </c>
      <c r="D5153" s="404">
        <v>45272</v>
      </c>
      <c r="E5153" t="s">
        <v>3906</v>
      </c>
      <c r="F5153">
        <v>477.77</v>
      </c>
      <c r="G5153" t="s">
        <v>3906</v>
      </c>
      <c r="H5153" t="s">
        <v>1185</v>
      </c>
    </row>
    <row r="5154" spans="1:8" x14ac:dyDescent="0.25">
      <c r="A5154">
        <v>7457</v>
      </c>
      <c r="B5154" t="s">
        <v>71</v>
      </c>
      <c r="C5154">
        <v>130</v>
      </c>
      <c r="D5154" s="404">
        <v>45272</v>
      </c>
      <c r="E5154" t="s">
        <v>3906</v>
      </c>
      <c r="F5154">
        <v>380.29</v>
      </c>
      <c r="G5154" t="s">
        <v>3906</v>
      </c>
      <c r="H5154" t="s">
        <v>1185</v>
      </c>
    </row>
    <row r="5155" spans="1:8" x14ac:dyDescent="0.25">
      <c r="A5155">
        <v>7457</v>
      </c>
      <c r="B5155" t="s">
        <v>71</v>
      </c>
      <c r="C5155">
        <v>130</v>
      </c>
      <c r="D5155" s="404">
        <v>45272</v>
      </c>
      <c r="E5155" t="s">
        <v>3906</v>
      </c>
      <c r="F5155">
        <v>477.77</v>
      </c>
      <c r="G5155" t="s">
        <v>3906</v>
      </c>
      <c r="H5155" t="s">
        <v>1185</v>
      </c>
    </row>
    <row r="5156" spans="1:8" x14ac:dyDescent="0.25">
      <c r="A5156">
        <v>7457</v>
      </c>
      <c r="B5156" t="s">
        <v>71</v>
      </c>
      <c r="C5156">
        <v>140</v>
      </c>
      <c r="D5156" s="404">
        <v>45272</v>
      </c>
      <c r="E5156" t="s">
        <v>3906</v>
      </c>
      <c r="F5156">
        <v>380.29</v>
      </c>
      <c r="G5156" t="s">
        <v>3906</v>
      </c>
      <c r="H5156" t="s">
        <v>1185</v>
      </c>
    </row>
    <row r="5157" spans="1:8" x14ac:dyDescent="0.25">
      <c r="A5157">
        <v>7457</v>
      </c>
      <c r="B5157" t="s">
        <v>71</v>
      </c>
      <c r="C5157">
        <v>140</v>
      </c>
      <c r="D5157" s="404">
        <v>45272</v>
      </c>
      <c r="E5157" t="s">
        <v>3906</v>
      </c>
      <c r="F5157">
        <v>477.77</v>
      </c>
      <c r="G5157" t="s">
        <v>3906</v>
      </c>
      <c r="H5157" t="s">
        <v>1185</v>
      </c>
    </row>
    <row r="5158" spans="1:8" x14ac:dyDescent="0.25">
      <c r="A5158">
        <v>7457</v>
      </c>
      <c r="B5158" t="s">
        <v>71</v>
      </c>
      <c r="C5158">
        <v>210</v>
      </c>
      <c r="D5158" s="404">
        <v>45272</v>
      </c>
      <c r="E5158" t="s">
        <v>3906</v>
      </c>
      <c r="F5158">
        <v>475.37</v>
      </c>
      <c r="G5158" t="s">
        <v>3906</v>
      </c>
      <c r="H5158" t="s">
        <v>1185</v>
      </c>
    </row>
    <row r="5159" spans="1:8" x14ac:dyDescent="0.25">
      <c r="A5159">
        <v>7457</v>
      </c>
      <c r="B5159" t="s">
        <v>71</v>
      </c>
      <c r="C5159">
        <v>210</v>
      </c>
      <c r="D5159" s="404">
        <v>45272</v>
      </c>
      <c r="E5159" t="s">
        <v>3906</v>
      </c>
      <c r="F5159">
        <v>477.77</v>
      </c>
      <c r="G5159" t="s">
        <v>3906</v>
      </c>
      <c r="H5159" t="s">
        <v>1185</v>
      </c>
    </row>
    <row r="5160" spans="1:8" x14ac:dyDescent="0.25">
      <c r="A5160">
        <v>7457</v>
      </c>
      <c r="B5160" t="s">
        <v>71</v>
      </c>
      <c r="C5160">
        <v>220</v>
      </c>
      <c r="D5160" s="404">
        <v>45272</v>
      </c>
      <c r="E5160" t="s">
        <v>3906</v>
      </c>
      <c r="F5160">
        <v>475.37</v>
      </c>
      <c r="G5160" t="s">
        <v>3906</v>
      </c>
      <c r="H5160" t="s">
        <v>1185</v>
      </c>
    </row>
    <row r="5161" spans="1:8" x14ac:dyDescent="0.25">
      <c r="A5161">
        <v>7457</v>
      </c>
      <c r="B5161" t="s">
        <v>71</v>
      </c>
      <c r="C5161">
        <v>220</v>
      </c>
      <c r="D5161" s="404">
        <v>45272</v>
      </c>
      <c r="E5161" t="s">
        <v>3906</v>
      </c>
      <c r="F5161">
        <v>477.77</v>
      </c>
      <c r="G5161" t="s">
        <v>3906</v>
      </c>
      <c r="H5161" t="s">
        <v>1185</v>
      </c>
    </row>
    <row r="5162" spans="1:8" x14ac:dyDescent="0.25">
      <c r="A5162">
        <v>7457</v>
      </c>
      <c r="B5162" t="s">
        <v>71</v>
      </c>
      <c r="C5162">
        <v>230</v>
      </c>
      <c r="D5162" s="404">
        <v>45272</v>
      </c>
      <c r="E5162" t="s">
        <v>3906</v>
      </c>
      <c r="F5162">
        <v>475.37</v>
      </c>
      <c r="G5162" t="s">
        <v>3906</v>
      </c>
      <c r="H5162" t="s">
        <v>1185</v>
      </c>
    </row>
    <row r="5163" spans="1:8" x14ac:dyDescent="0.25">
      <c r="A5163">
        <v>7457</v>
      </c>
      <c r="B5163" t="s">
        <v>71</v>
      </c>
      <c r="C5163">
        <v>230</v>
      </c>
      <c r="D5163" s="404">
        <v>45272</v>
      </c>
      <c r="E5163" t="s">
        <v>3906</v>
      </c>
      <c r="F5163">
        <v>477.77</v>
      </c>
      <c r="G5163" t="s">
        <v>3906</v>
      </c>
      <c r="H5163" t="s">
        <v>1185</v>
      </c>
    </row>
    <row r="5164" spans="1:8" x14ac:dyDescent="0.25">
      <c r="A5164">
        <v>7457</v>
      </c>
      <c r="B5164" t="s">
        <v>71</v>
      </c>
      <c r="C5164">
        <v>240</v>
      </c>
      <c r="D5164" s="404">
        <v>45272</v>
      </c>
      <c r="E5164" t="s">
        <v>3906</v>
      </c>
      <c r="F5164">
        <v>694.71</v>
      </c>
      <c r="G5164" t="s">
        <v>3906</v>
      </c>
      <c r="H5164" t="s">
        <v>1185</v>
      </c>
    </row>
    <row r="5165" spans="1:8" x14ac:dyDescent="0.25">
      <c r="A5165">
        <v>7457</v>
      </c>
      <c r="B5165" t="s">
        <v>71</v>
      </c>
      <c r="C5165">
        <v>240</v>
      </c>
      <c r="D5165" s="404">
        <v>45272</v>
      </c>
      <c r="E5165" t="s">
        <v>3906</v>
      </c>
      <c r="F5165">
        <v>477.77</v>
      </c>
      <c r="G5165" t="s">
        <v>3906</v>
      </c>
      <c r="H5165" t="s">
        <v>1185</v>
      </c>
    </row>
    <row r="5166" spans="1:8" x14ac:dyDescent="0.25">
      <c r="A5166">
        <v>7457</v>
      </c>
      <c r="B5166" t="s">
        <v>71</v>
      </c>
      <c r="C5166">
        <v>110</v>
      </c>
      <c r="D5166" s="404">
        <v>45307</v>
      </c>
      <c r="E5166" t="s">
        <v>3906</v>
      </c>
      <c r="F5166">
        <v>86.96</v>
      </c>
      <c r="G5166" t="s">
        <v>3906</v>
      </c>
      <c r="H5166" t="s">
        <v>1185</v>
      </c>
    </row>
    <row r="5167" spans="1:8" x14ac:dyDescent="0.25">
      <c r="A5167">
        <v>7457</v>
      </c>
      <c r="B5167" t="s">
        <v>71</v>
      </c>
      <c r="C5167">
        <v>120</v>
      </c>
      <c r="D5167" s="404">
        <v>45307</v>
      </c>
      <c r="E5167" t="s">
        <v>3906</v>
      </c>
      <c r="F5167">
        <v>86.96</v>
      </c>
      <c r="G5167" t="s">
        <v>3906</v>
      </c>
      <c r="H5167" t="s">
        <v>1185</v>
      </c>
    </row>
    <row r="5168" spans="1:8" x14ac:dyDescent="0.25">
      <c r="A5168">
        <v>7457</v>
      </c>
      <c r="B5168" t="s">
        <v>71</v>
      </c>
      <c r="C5168">
        <v>130</v>
      </c>
      <c r="D5168" s="404">
        <v>45307</v>
      </c>
      <c r="E5168" t="s">
        <v>3906</v>
      </c>
      <c r="F5168">
        <v>86.96</v>
      </c>
      <c r="G5168" t="s">
        <v>3906</v>
      </c>
      <c r="H5168" t="s">
        <v>1185</v>
      </c>
    </row>
    <row r="5169" spans="1:8" x14ac:dyDescent="0.25">
      <c r="A5169">
        <v>7457</v>
      </c>
      <c r="B5169" t="s">
        <v>71</v>
      </c>
      <c r="C5169">
        <v>140</v>
      </c>
      <c r="D5169" s="404">
        <v>45307</v>
      </c>
      <c r="E5169" t="s">
        <v>3906</v>
      </c>
      <c r="F5169">
        <v>86.96</v>
      </c>
      <c r="G5169" t="s">
        <v>3906</v>
      </c>
      <c r="H5169" t="s">
        <v>1185</v>
      </c>
    </row>
    <row r="5170" spans="1:8" x14ac:dyDescent="0.25">
      <c r="A5170">
        <v>7457</v>
      </c>
      <c r="B5170" t="s">
        <v>71</v>
      </c>
      <c r="C5170">
        <v>210</v>
      </c>
      <c r="D5170" s="404">
        <v>45307</v>
      </c>
      <c r="E5170" t="s">
        <v>3906</v>
      </c>
      <c r="F5170">
        <v>86.96</v>
      </c>
      <c r="G5170" t="s">
        <v>3906</v>
      </c>
      <c r="H5170" t="s">
        <v>1185</v>
      </c>
    </row>
    <row r="5171" spans="1:8" x14ac:dyDescent="0.25">
      <c r="A5171">
        <v>7457</v>
      </c>
      <c r="B5171" t="s">
        <v>71</v>
      </c>
      <c r="C5171">
        <v>220</v>
      </c>
      <c r="D5171" s="404">
        <v>45307</v>
      </c>
      <c r="E5171" t="s">
        <v>3906</v>
      </c>
      <c r="F5171">
        <v>86.96</v>
      </c>
      <c r="G5171" t="s">
        <v>3906</v>
      </c>
      <c r="H5171" t="s">
        <v>1185</v>
      </c>
    </row>
    <row r="5172" spans="1:8" x14ac:dyDescent="0.25">
      <c r="A5172">
        <v>7457</v>
      </c>
      <c r="B5172" t="s">
        <v>71</v>
      </c>
      <c r="C5172">
        <v>230</v>
      </c>
      <c r="D5172" s="404">
        <v>45307</v>
      </c>
      <c r="E5172" t="s">
        <v>3906</v>
      </c>
      <c r="F5172">
        <v>86.96</v>
      </c>
      <c r="G5172" t="s">
        <v>3906</v>
      </c>
      <c r="H5172" t="s">
        <v>1185</v>
      </c>
    </row>
    <row r="5173" spans="1:8" x14ac:dyDescent="0.25">
      <c r="A5173">
        <v>7457</v>
      </c>
      <c r="B5173" t="s">
        <v>71</v>
      </c>
      <c r="C5173">
        <v>240</v>
      </c>
      <c r="D5173" s="404">
        <v>45307</v>
      </c>
      <c r="E5173" t="s">
        <v>3906</v>
      </c>
      <c r="F5173">
        <v>86.96</v>
      </c>
      <c r="G5173" t="s">
        <v>3906</v>
      </c>
      <c r="H5173" t="s">
        <v>1185</v>
      </c>
    </row>
    <row r="5174" spans="1:8" x14ac:dyDescent="0.25">
      <c r="A5174">
        <v>7457</v>
      </c>
      <c r="B5174" t="s">
        <v>71</v>
      </c>
      <c r="C5174">
        <v>330</v>
      </c>
      <c r="D5174" s="404">
        <v>45307</v>
      </c>
      <c r="E5174" t="s">
        <v>3906</v>
      </c>
      <c r="F5174">
        <v>86.96</v>
      </c>
      <c r="G5174" t="s">
        <v>3906</v>
      </c>
      <c r="H5174" t="s">
        <v>1185</v>
      </c>
    </row>
    <row r="5175" spans="1:8" x14ac:dyDescent="0.25">
      <c r="A5175">
        <v>7457</v>
      </c>
      <c r="B5175" t="s">
        <v>71</v>
      </c>
      <c r="C5175">
        <v>340</v>
      </c>
      <c r="D5175" s="404">
        <v>45307</v>
      </c>
      <c r="E5175" t="s">
        <v>3906</v>
      </c>
      <c r="F5175">
        <v>86.96</v>
      </c>
      <c r="G5175" t="s">
        <v>3906</v>
      </c>
      <c r="H5175" t="s">
        <v>1185</v>
      </c>
    </row>
    <row r="5176" spans="1:8" x14ac:dyDescent="0.25">
      <c r="A5176">
        <v>7457</v>
      </c>
      <c r="B5176" t="s">
        <v>71</v>
      </c>
      <c r="C5176">
        <v>440</v>
      </c>
      <c r="D5176" s="404">
        <v>45275</v>
      </c>
      <c r="E5176" t="s">
        <v>3907</v>
      </c>
      <c r="F5176">
        <v>200.55</v>
      </c>
      <c r="G5176" t="s">
        <v>2699</v>
      </c>
      <c r="H5176" t="s">
        <v>900</v>
      </c>
    </row>
  </sheetData>
  <autoFilter ref="A1:H5176" xr:uid="{BBC904C6-74F7-4791-A218-A7979D94DB7A}">
    <sortState xmlns:xlrd2="http://schemas.microsoft.com/office/spreadsheetml/2017/richdata2" ref="A2:H5176">
      <sortCondition ref="E1:E5176"/>
    </sortState>
  </autoFilter>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6613B-1830-4670-9B6C-F04FFEE82771}">
  <sheetPr>
    <tabColor theme="9" tint="0.79998168889431442"/>
  </sheetPr>
  <dimension ref="A1:V62"/>
  <sheetViews>
    <sheetView workbookViewId="0"/>
  </sheetViews>
  <sheetFormatPr defaultColWidth="9.140625" defaultRowHeight="15" x14ac:dyDescent="0.25"/>
  <cols>
    <col min="1" max="1" width="15.28515625" customWidth="1"/>
    <col min="2" max="2" width="11.140625" bestFit="1" customWidth="1"/>
    <col min="3" max="5" width="10.140625" bestFit="1" customWidth="1"/>
    <col min="6" max="7" width="11.28515625" bestFit="1" customWidth="1"/>
    <col min="8" max="8" width="9.140625" bestFit="1" customWidth="1"/>
    <col min="9" max="9" width="11.28515625" bestFit="1" customWidth="1"/>
    <col min="10" max="10" width="10.42578125" customWidth="1"/>
    <col min="11" max="11" width="10.140625" bestFit="1" customWidth="1"/>
    <col min="12" max="13" width="9.28515625" bestFit="1" customWidth="1"/>
    <col min="14" max="14" width="12.5703125" bestFit="1" customWidth="1"/>
    <col min="15" max="15" width="11.140625" bestFit="1" customWidth="1"/>
    <col min="16" max="17" width="10.140625" bestFit="1" customWidth="1"/>
    <col min="18" max="18" width="8.28515625" bestFit="1" customWidth="1"/>
    <col min="19" max="20" width="10.140625" bestFit="1" customWidth="1"/>
    <col min="21" max="21" width="12.5703125" bestFit="1" customWidth="1"/>
    <col min="22" max="22" width="9.140625" bestFit="1" customWidth="1"/>
  </cols>
  <sheetData>
    <row r="1" spans="1:22" ht="15.75" thickBot="1" x14ac:dyDescent="0.3">
      <c r="A1" s="450"/>
      <c r="B1" s="596" t="s">
        <v>3915</v>
      </c>
      <c r="C1" s="597"/>
      <c r="D1" s="597"/>
      <c r="E1" s="597"/>
      <c r="F1" s="597"/>
      <c r="G1" s="597"/>
      <c r="H1" s="597"/>
      <c r="I1" s="598"/>
      <c r="J1" s="599" t="s">
        <v>3916</v>
      </c>
      <c r="K1" s="599"/>
      <c r="L1" s="599"/>
      <c r="M1" s="600"/>
      <c r="N1" s="601" t="s">
        <v>3917</v>
      </c>
      <c r="O1" s="602"/>
      <c r="P1" s="603"/>
      <c r="Q1" s="599" t="s">
        <v>3918</v>
      </c>
      <c r="R1" s="599"/>
      <c r="S1" s="599"/>
      <c r="T1" s="599"/>
      <c r="U1" s="604"/>
    </row>
    <row r="2" spans="1:22" ht="26.25" thickBot="1" x14ac:dyDescent="0.3">
      <c r="A2" s="451"/>
      <c r="B2" s="452" t="s">
        <v>3919</v>
      </c>
      <c r="C2" s="453" t="s">
        <v>3920</v>
      </c>
      <c r="D2" s="453" t="s">
        <v>3936</v>
      </c>
      <c r="E2" s="453" t="s">
        <v>3937</v>
      </c>
      <c r="F2" s="453" t="s">
        <v>3921</v>
      </c>
      <c r="G2" s="453"/>
      <c r="H2" s="453" t="s">
        <v>3922</v>
      </c>
      <c r="I2" s="454" t="s">
        <v>3923</v>
      </c>
      <c r="J2" s="455" t="s">
        <v>3924</v>
      </c>
      <c r="K2" s="453" t="s">
        <v>3925</v>
      </c>
      <c r="L2" s="453" t="s">
        <v>3925</v>
      </c>
      <c r="M2" s="456" t="s">
        <v>3926</v>
      </c>
      <c r="N2" s="457" t="s">
        <v>3927</v>
      </c>
      <c r="O2" s="453" t="s">
        <v>3928</v>
      </c>
      <c r="P2" s="456" t="s">
        <v>3929</v>
      </c>
      <c r="Q2" s="453" t="s">
        <v>3930</v>
      </c>
      <c r="R2" s="453" t="s">
        <v>3931</v>
      </c>
      <c r="S2" s="453" t="s">
        <v>3932</v>
      </c>
      <c r="T2" s="458" t="s">
        <v>3933</v>
      </c>
      <c r="U2" s="454" t="s">
        <v>3934</v>
      </c>
    </row>
    <row r="3" spans="1:22" x14ac:dyDescent="0.25">
      <c r="A3" s="463">
        <v>44986</v>
      </c>
      <c r="B3" s="476">
        <v>8730.7199999999993</v>
      </c>
      <c r="C3" s="477">
        <v>295.82</v>
      </c>
      <c r="D3" s="477"/>
      <c r="E3" s="477">
        <v>718.94</v>
      </c>
      <c r="F3" s="478">
        <v>4201.4700000000012</v>
      </c>
      <c r="G3" s="478"/>
      <c r="H3" s="478">
        <v>-2567.6999999999998</v>
      </c>
      <c r="I3" s="479"/>
      <c r="J3" s="480"/>
      <c r="K3" s="477"/>
      <c r="L3" s="477"/>
      <c r="M3" s="481"/>
      <c r="N3" s="478">
        <v>45448.19</v>
      </c>
      <c r="O3" s="478">
        <v>380.07</v>
      </c>
      <c r="P3" s="482">
        <v>4201.46</v>
      </c>
      <c r="Q3" s="478">
        <v>3000</v>
      </c>
      <c r="R3" s="477"/>
      <c r="S3" s="477">
        <v>3196.52</v>
      </c>
      <c r="T3" s="483"/>
      <c r="U3" s="478">
        <f t="shared" ref="U3:U14" si="0">SUM(B3:T3)</f>
        <v>67605.490000000005</v>
      </c>
      <c r="V3">
        <f t="shared" ref="V3:V14" si="1">S3/$S$15</f>
        <v>0.15384622789121047</v>
      </c>
    </row>
    <row r="4" spans="1:22" x14ac:dyDescent="0.25">
      <c r="A4" s="463">
        <v>45017</v>
      </c>
      <c r="B4" s="476">
        <v>9081.43</v>
      </c>
      <c r="C4" s="477">
        <v>313.57</v>
      </c>
      <c r="D4" s="477">
        <v>-3912.43</v>
      </c>
      <c r="E4" s="477">
        <v>972.35</v>
      </c>
      <c r="F4" s="477"/>
      <c r="G4" s="477"/>
      <c r="H4" s="477"/>
      <c r="I4" s="479"/>
      <c r="J4" s="480"/>
      <c r="K4" s="477"/>
      <c r="L4" s="477"/>
      <c r="M4" s="481"/>
      <c r="N4" s="480">
        <v>52077.34</v>
      </c>
      <c r="O4" s="484">
        <v>827.95</v>
      </c>
      <c r="P4" s="481">
        <v>3862.27</v>
      </c>
      <c r="Q4" s="477">
        <v>3000</v>
      </c>
      <c r="R4" s="477"/>
      <c r="S4" s="477">
        <v>2930.14</v>
      </c>
      <c r="T4" s="483"/>
      <c r="U4" s="478">
        <f t="shared" si="0"/>
        <v>69152.619999999981</v>
      </c>
      <c r="V4">
        <f t="shared" si="1"/>
        <v>0.14102554846932019</v>
      </c>
    </row>
    <row r="5" spans="1:22" x14ac:dyDescent="0.25">
      <c r="A5" s="463">
        <v>45047</v>
      </c>
      <c r="B5" s="476">
        <v>6564.4799999999959</v>
      </c>
      <c r="C5" s="477">
        <v>695.44999999999993</v>
      </c>
      <c r="D5" s="477">
        <v>-4326.18</v>
      </c>
      <c r="E5" s="477">
        <v>1211.3100000000002</v>
      </c>
      <c r="F5" s="477"/>
      <c r="G5" s="477"/>
      <c r="H5" s="477"/>
      <c r="I5" s="485"/>
      <c r="J5" s="480"/>
      <c r="K5" s="477"/>
      <c r="L5" s="477"/>
      <c r="M5" s="484"/>
      <c r="N5" s="486">
        <v>56340.43</v>
      </c>
      <c r="O5" s="484">
        <v>11590.169999999995</v>
      </c>
      <c r="P5" s="481">
        <v>5604.9999999999927</v>
      </c>
      <c r="Q5" s="477">
        <v>3000</v>
      </c>
      <c r="R5" s="477"/>
      <c r="S5" s="477">
        <v>2663.76</v>
      </c>
      <c r="T5" s="483"/>
      <c r="U5" s="478">
        <f t="shared" si="0"/>
        <v>83344.419999999969</v>
      </c>
      <c r="V5">
        <f t="shared" si="1"/>
        <v>0.12820486904742998</v>
      </c>
    </row>
    <row r="6" spans="1:22" x14ac:dyDescent="0.25">
      <c r="A6" s="463">
        <v>45078</v>
      </c>
      <c r="B6" s="476">
        <v>9893.6099999999915</v>
      </c>
      <c r="C6" s="477">
        <v>3708.219999999998</v>
      </c>
      <c r="D6" s="477">
        <v>49699.259999999995</v>
      </c>
      <c r="E6" s="477">
        <v>-52067.619999999995</v>
      </c>
      <c r="F6" s="477"/>
      <c r="G6" s="477"/>
      <c r="H6" s="477"/>
      <c r="I6" s="487"/>
      <c r="J6" s="486"/>
      <c r="K6" s="477"/>
      <c r="L6" s="477"/>
      <c r="M6" s="484"/>
      <c r="N6" s="488">
        <v>52988.63</v>
      </c>
      <c r="O6" s="478">
        <v>110.49999999999997</v>
      </c>
      <c r="P6" s="489">
        <v>5271.6499999999796</v>
      </c>
      <c r="Q6" s="480">
        <v>3000</v>
      </c>
      <c r="R6" s="477"/>
      <c r="S6" s="477">
        <v>2397.39</v>
      </c>
      <c r="T6" s="483"/>
      <c r="U6" s="478">
        <f t="shared" si="0"/>
        <v>75001.63999999997</v>
      </c>
      <c r="V6">
        <f t="shared" si="1"/>
        <v>0.11538467091840784</v>
      </c>
    </row>
    <row r="7" spans="1:22" x14ac:dyDescent="0.25">
      <c r="A7" s="463">
        <v>45108</v>
      </c>
      <c r="B7" s="476">
        <v>8056.6899999999987</v>
      </c>
      <c r="C7" s="477">
        <v>477.55000000000018</v>
      </c>
      <c r="D7" s="477">
        <v>-6142.9</v>
      </c>
      <c r="E7" s="477">
        <v>1720</v>
      </c>
      <c r="F7" s="477"/>
      <c r="G7" s="477"/>
      <c r="H7" s="477"/>
      <c r="I7" s="487"/>
      <c r="J7" s="486"/>
      <c r="K7" s="477"/>
      <c r="L7" s="477"/>
      <c r="M7" s="484"/>
      <c r="N7" s="488">
        <v>58195.88</v>
      </c>
      <c r="O7" s="484"/>
      <c r="P7" s="485">
        <v>4936.92</v>
      </c>
      <c r="Q7" s="486">
        <v>3000</v>
      </c>
      <c r="R7" s="477"/>
      <c r="S7" s="477">
        <v>2131.0100000000002</v>
      </c>
      <c r="T7" s="483"/>
      <c r="U7" s="478">
        <f t="shared" si="0"/>
        <v>72375.149999999994</v>
      </c>
      <c r="V7">
        <f t="shared" si="1"/>
        <v>0.1025639914965176</v>
      </c>
    </row>
    <row r="8" spans="1:22" x14ac:dyDescent="0.25">
      <c r="A8" s="463">
        <v>45139</v>
      </c>
      <c r="B8" s="476">
        <v>7612.67</v>
      </c>
      <c r="C8" s="477">
        <v>2236.1</v>
      </c>
      <c r="D8" s="477">
        <v>-3676.99</v>
      </c>
      <c r="E8" s="477">
        <v>1029.54</v>
      </c>
      <c r="F8" s="477"/>
      <c r="G8" s="477"/>
      <c r="H8" s="477"/>
      <c r="I8" s="481"/>
      <c r="J8" s="480"/>
      <c r="K8" s="477"/>
      <c r="L8" s="477"/>
      <c r="M8" s="484"/>
      <c r="N8" s="488">
        <v>57628.01</v>
      </c>
      <c r="O8" s="477">
        <v>546.95000000000005</v>
      </c>
      <c r="P8" s="482">
        <v>4600.79</v>
      </c>
      <c r="Q8" s="461">
        <v>3000</v>
      </c>
      <c r="R8" s="477"/>
      <c r="S8" s="477">
        <v>1864.63</v>
      </c>
      <c r="T8" s="483"/>
      <c r="U8" s="478">
        <f t="shared" si="0"/>
        <v>74841.7</v>
      </c>
      <c r="V8">
        <f t="shared" si="1"/>
        <v>8.9743312074627338E-2</v>
      </c>
    </row>
    <row r="9" spans="1:22" x14ac:dyDescent="0.25">
      <c r="A9" s="463">
        <v>45170</v>
      </c>
      <c r="B9" s="476">
        <v>8561.76</v>
      </c>
      <c r="C9" s="477">
        <v>2107.83</v>
      </c>
      <c r="D9" s="477">
        <v>-3427.7</v>
      </c>
      <c r="E9" s="477">
        <v>847.7299999999999</v>
      </c>
      <c r="F9" s="477"/>
      <c r="G9" s="477"/>
      <c r="H9" s="477"/>
      <c r="I9" s="481"/>
      <c r="J9" s="480"/>
      <c r="K9" s="477"/>
      <c r="L9" s="477"/>
      <c r="M9" s="484"/>
      <c r="N9" s="488">
        <v>57303.82</v>
      </c>
      <c r="O9" s="478">
        <v>14494.51</v>
      </c>
      <c r="P9" s="489">
        <v>4263.26</v>
      </c>
      <c r="Q9" s="461">
        <v>3000</v>
      </c>
      <c r="R9" s="477"/>
      <c r="S9" s="477">
        <v>1598.26</v>
      </c>
      <c r="T9" s="483"/>
      <c r="U9" s="478">
        <f t="shared" si="0"/>
        <v>88749.469999999987</v>
      </c>
      <c r="V9">
        <f t="shared" si="1"/>
        <v>7.6923113945605234E-2</v>
      </c>
    </row>
    <row r="10" spans="1:22" x14ac:dyDescent="0.25">
      <c r="A10" s="463">
        <v>45200</v>
      </c>
      <c r="B10" s="476">
        <v>7679.3200000000024</v>
      </c>
      <c r="C10" s="477">
        <v>1252.96</v>
      </c>
      <c r="D10" s="477">
        <v>-4322.4000000000005</v>
      </c>
      <c r="E10" s="477">
        <v>1210.2500000000002</v>
      </c>
      <c r="F10" s="477"/>
      <c r="G10" s="477"/>
      <c r="H10" s="477"/>
      <c r="I10" s="484"/>
      <c r="J10" s="486"/>
      <c r="K10" s="477"/>
      <c r="L10" s="477"/>
      <c r="M10" s="484"/>
      <c r="N10" s="488">
        <v>52648.71</v>
      </c>
      <c r="O10" s="477">
        <v>12202.87</v>
      </c>
      <c r="P10" s="487">
        <v>3924.33</v>
      </c>
      <c r="Q10" s="486">
        <v>3000</v>
      </c>
      <c r="R10" s="477"/>
      <c r="S10" s="477">
        <v>1331.88</v>
      </c>
      <c r="T10" s="483"/>
      <c r="U10" s="478">
        <f t="shared" si="0"/>
        <v>78927.920000000013</v>
      </c>
      <c r="V10">
        <f t="shared" si="1"/>
        <v>6.4102434523714988E-2</v>
      </c>
    </row>
    <row r="11" spans="1:22" x14ac:dyDescent="0.25">
      <c r="A11" s="463">
        <v>45231</v>
      </c>
      <c r="B11" s="476">
        <v>9156.7800000000007</v>
      </c>
      <c r="C11" s="477">
        <v>-372.59</v>
      </c>
      <c r="D11" s="477">
        <v>-4868.3599999999997</v>
      </c>
      <c r="E11" s="477">
        <v>1363.12</v>
      </c>
      <c r="F11" s="477"/>
      <c r="G11" s="477"/>
      <c r="H11" s="477"/>
      <c r="I11" s="481"/>
      <c r="J11" s="480"/>
      <c r="K11" s="477"/>
      <c r="L11" s="477"/>
      <c r="M11" s="484"/>
      <c r="N11" s="488">
        <v>51575.77</v>
      </c>
      <c r="O11" s="477">
        <v>11031.47</v>
      </c>
      <c r="P11" s="481">
        <v>3583.98</v>
      </c>
      <c r="Q11" s="461">
        <v>3000</v>
      </c>
      <c r="R11" s="477"/>
      <c r="S11" s="480">
        <v>1065.5</v>
      </c>
      <c r="T11" s="483"/>
      <c r="U11" s="478">
        <f t="shared" si="0"/>
        <v>75535.67</v>
      </c>
      <c r="V11">
        <f t="shared" si="1"/>
        <v>5.1281755101824721E-2</v>
      </c>
    </row>
    <row r="12" spans="1:22" x14ac:dyDescent="0.25">
      <c r="A12" s="463">
        <v>45261</v>
      </c>
      <c r="B12" s="476">
        <v>8886.9799999999977</v>
      </c>
      <c r="C12" s="480">
        <v>1305.2200000000005</v>
      </c>
      <c r="D12" s="480">
        <v>-7180.09</v>
      </c>
      <c r="E12" s="480">
        <v>2010.41</v>
      </c>
      <c r="F12" s="480"/>
      <c r="G12" s="480"/>
      <c r="H12" s="480"/>
      <c r="I12" s="485"/>
      <c r="J12" s="480"/>
      <c r="K12" s="480"/>
      <c r="L12" s="480"/>
      <c r="M12" s="487"/>
      <c r="N12" s="486">
        <v>59805.200000000004</v>
      </c>
      <c r="O12" s="480">
        <v>15153.050000000003</v>
      </c>
      <c r="P12" s="485">
        <v>3242.22</v>
      </c>
      <c r="Q12" s="461">
        <v>3000</v>
      </c>
      <c r="R12" s="480"/>
      <c r="S12" s="480">
        <v>799.13</v>
      </c>
      <c r="T12" s="490"/>
      <c r="U12" s="478">
        <f t="shared" si="0"/>
        <v>87022.12000000001</v>
      </c>
      <c r="V12">
        <f t="shared" si="1"/>
        <v>3.8461556972802617E-2</v>
      </c>
    </row>
    <row r="13" spans="1:22" x14ac:dyDescent="0.25">
      <c r="A13" s="463">
        <v>45292</v>
      </c>
      <c r="B13" s="476">
        <v>12203.88</v>
      </c>
      <c r="C13" s="480">
        <v>1787.01</v>
      </c>
      <c r="D13" s="480">
        <v>-9003.44</v>
      </c>
      <c r="E13" s="480">
        <v>2450.6899999999996</v>
      </c>
      <c r="F13" s="480"/>
      <c r="G13" s="480"/>
      <c r="H13" s="480"/>
      <c r="I13" s="485"/>
      <c r="J13" s="480"/>
      <c r="K13" s="480"/>
      <c r="L13" s="480"/>
      <c r="M13" s="487"/>
      <c r="N13" s="486">
        <v>57023.11</v>
      </c>
      <c r="O13" s="480">
        <v>16785.650000000001</v>
      </c>
      <c r="P13" s="485">
        <v>2899.03</v>
      </c>
      <c r="Q13" s="461">
        <v>3000</v>
      </c>
      <c r="R13" s="487"/>
      <c r="S13" s="459">
        <v>532.75</v>
      </c>
      <c r="T13" s="490"/>
      <c r="U13" s="478">
        <f t="shared" si="0"/>
        <v>87678.68</v>
      </c>
      <c r="V13">
        <f t="shared" si="1"/>
        <v>2.564087755091236E-2</v>
      </c>
    </row>
    <row r="14" spans="1:22" x14ac:dyDescent="0.25">
      <c r="A14" s="463">
        <v>45323</v>
      </c>
      <c r="B14" s="476">
        <v>9704.8999999999978</v>
      </c>
      <c r="C14" s="480">
        <v>3482.5800000000013</v>
      </c>
      <c r="D14" s="480">
        <v>-9163.3399999999983</v>
      </c>
      <c r="E14" s="480">
        <v>2565.7199999999998</v>
      </c>
      <c r="F14" s="480"/>
      <c r="G14" s="480"/>
      <c r="H14" s="480"/>
      <c r="I14" s="485"/>
      <c r="J14" s="480"/>
      <c r="K14" s="480"/>
      <c r="L14" s="480"/>
      <c r="M14" s="485"/>
      <c r="N14" s="480">
        <v>54796.289999999994</v>
      </c>
      <c r="O14" s="480">
        <v>12527.990000000005</v>
      </c>
      <c r="P14" s="487">
        <v>2554.41</v>
      </c>
      <c r="Q14" s="488">
        <v>3000</v>
      </c>
      <c r="R14" s="480"/>
      <c r="S14" s="502">
        <v>266.39999999999998</v>
      </c>
      <c r="T14" s="490"/>
      <c r="U14" s="478">
        <f t="shared" si="0"/>
        <v>79734.95</v>
      </c>
      <c r="V14">
        <f t="shared" si="1"/>
        <v>1.2821642007626564E-2</v>
      </c>
    </row>
    <row r="15" spans="1:22" ht="15.75" thickBot="1" x14ac:dyDescent="0.3">
      <c r="A15" s="474" t="s">
        <v>3935</v>
      </c>
      <c r="B15" s="492">
        <f>SUM(B3:B14)</f>
        <v>106133.21999999999</v>
      </c>
      <c r="C15" s="491">
        <f>SUM(C3:C14)</f>
        <v>17289.719999999998</v>
      </c>
      <c r="D15" s="493">
        <f>SUM(D3:D14)</f>
        <v>-6324.570000000007</v>
      </c>
      <c r="E15" s="495">
        <f>SUM(E3:E14)</f>
        <v>-35967.559999999983</v>
      </c>
      <c r="F15" s="496">
        <f>SUM(F3:F14)</f>
        <v>4201.4700000000012</v>
      </c>
      <c r="G15" s="493"/>
      <c r="H15" s="493">
        <f t="shared" ref="H15:U15" si="2">SUM(H3:H14)</f>
        <v>-2567.6999999999998</v>
      </c>
      <c r="I15" s="494">
        <f t="shared" si="2"/>
        <v>0</v>
      </c>
      <c r="J15" s="492">
        <f t="shared" si="2"/>
        <v>0</v>
      </c>
      <c r="K15" s="495">
        <f t="shared" si="2"/>
        <v>0</v>
      </c>
      <c r="L15" s="495">
        <f t="shared" si="2"/>
        <v>0</v>
      </c>
      <c r="M15" s="494">
        <f t="shared" si="2"/>
        <v>0</v>
      </c>
      <c r="N15" s="492">
        <f t="shared" si="2"/>
        <v>655831.38</v>
      </c>
      <c r="O15" s="495">
        <f t="shared" si="2"/>
        <v>95651.180000000008</v>
      </c>
      <c r="P15" s="495">
        <f t="shared" si="2"/>
        <v>48945.319999999978</v>
      </c>
      <c r="Q15" s="491">
        <f t="shared" si="2"/>
        <v>36000</v>
      </c>
      <c r="R15" s="493">
        <f t="shared" si="2"/>
        <v>0</v>
      </c>
      <c r="S15" s="495">
        <f t="shared" si="2"/>
        <v>20777.370000000003</v>
      </c>
      <c r="T15" s="495">
        <f t="shared" si="2"/>
        <v>0</v>
      </c>
      <c r="U15" s="497">
        <f t="shared" si="2"/>
        <v>939969.83000000007</v>
      </c>
    </row>
    <row r="17" spans="1:21" ht="15.75" thickBot="1" x14ac:dyDescent="0.3"/>
    <row r="18" spans="1:21" ht="15.75" thickBot="1" x14ac:dyDescent="0.3">
      <c r="A18" s="450"/>
      <c r="B18" s="596" t="s">
        <v>3915</v>
      </c>
      <c r="C18" s="597"/>
      <c r="D18" s="597"/>
      <c r="E18" s="597"/>
      <c r="F18" s="597"/>
      <c r="G18" s="597"/>
      <c r="H18" s="597"/>
      <c r="I18" s="598"/>
      <c r="J18" s="599" t="s">
        <v>3916</v>
      </c>
      <c r="K18" s="599"/>
      <c r="L18" s="599"/>
      <c r="M18" s="600"/>
      <c r="N18" s="601" t="s">
        <v>3917</v>
      </c>
      <c r="O18" s="602"/>
      <c r="P18" s="603"/>
      <c r="Q18" s="599" t="s">
        <v>3918</v>
      </c>
      <c r="R18" s="599"/>
      <c r="S18" s="599"/>
      <c r="T18" s="599"/>
      <c r="U18" s="604"/>
    </row>
    <row r="19" spans="1:21" ht="26.25" thickBot="1" x14ac:dyDescent="0.3">
      <c r="A19" s="451"/>
      <c r="B19" s="452" t="s">
        <v>3919</v>
      </c>
      <c r="C19" s="453" t="s">
        <v>3920</v>
      </c>
      <c r="D19" s="453" t="s">
        <v>3936</v>
      </c>
      <c r="E19" s="453" t="s">
        <v>3937</v>
      </c>
      <c r="F19" s="453" t="s">
        <v>3921</v>
      </c>
      <c r="G19" s="453"/>
      <c r="H19" s="453" t="s">
        <v>3922</v>
      </c>
      <c r="I19" s="454" t="s">
        <v>3923</v>
      </c>
      <c r="J19" s="455" t="s">
        <v>3924</v>
      </c>
      <c r="K19" s="453" t="s">
        <v>3925</v>
      </c>
      <c r="L19" s="453" t="s">
        <v>3925</v>
      </c>
      <c r="M19" s="456" t="s">
        <v>3926</v>
      </c>
      <c r="N19" s="457" t="s">
        <v>3927</v>
      </c>
      <c r="O19" s="453" t="s">
        <v>3928</v>
      </c>
      <c r="P19" s="456" t="s">
        <v>3929</v>
      </c>
      <c r="Q19" s="453" t="s">
        <v>3930</v>
      </c>
      <c r="R19" s="453" t="s">
        <v>3931</v>
      </c>
      <c r="S19" s="453" t="s">
        <v>3932</v>
      </c>
      <c r="T19" s="458" t="s">
        <v>3933</v>
      </c>
      <c r="U19" s="454" t="s">
        <v>3934</v>
      </c>
    </row>
    <row r="20" spans="1:21" x14ac:dyDescent="0.25">
      <c r="A20" s="463">
        <v>45383</v>
      </c>
      <c r="B20" s="464">
        <f t="shared" ref="B20:B31" si="3">SUM($B$15:$H$15)/12</f>
        <v>6897.0483333333332</v>
      </c>
      <c r="C20" s="465"/>
      <c r="D20" s="465"/>
      <c r="E20" s="465"/>
      <c r="F20" s="459"/>
      <c r="G20" s="465"/>
      <c r="H20" s="465"/>
      <c r="I20" s="466"/>
      <c r="J20" s="467"/>
      <c r="K20" s="465"/>
      <c r="L20" s="465"/>
      <c r="M20" s="468"/>
      <c r="N20" s="459">
        <f>N15/12</f>
        <v>54652.614999999998</v>
      </c>
      <c r="O20" s="459">
        <f>AVERAGE(O9:O14)</f>
        <v>13699.256666666668</v>
      </c>
      <c r="P20" s="469">
        <v>1860.8630828172463</v>
      </c>
      <c r="Q20" s="459">
        <v>3000</v>
      </c>
      <c r="R20" s="465"/>
      <c r="S20" s="459">
        <f t="shared" ref="S20:S31" si="4">$S$32*V3</f>
        <v>3076.9245578242094</v>
      </c>
      <c r="T20" s="470"/>
      <c r="U20" s="459">
        <f t="shared" ref="U20:U31" si="5">SUM(B20:T20)</f>
        <v>83186.707640641456</v>
      </c>
    </row>
    <row r="21" spans="1:21" x14ac:dyDescent="0.25">
      <c r="A21" s="463">
        <v>45413</v>
      </c>
      <c r="B21" s="464">
        <f t="shared" si="3"/>
        <v>6897.0483333333332</v>
      </c>
      <c r="C21" s="465"/>
      <c r="D21" s="465"/>
      <c r="E21" s="465"/>
      <c r="F21" s="459"/>
      <c r="G21" s="459"/>
      <c r="H21" s="459"/>
      <c r="I21" s="466"/>
      <c r="J21" s="467"/>
      <c r="K21" s="465"/>
      <c r="L21" s="465"/>
      <c r="M21" s="468"/>
      <c r="N21" s="459">
        <f t="shared" ref="N21:N31" si="6">N20</f>
        <v>54652.614999999998</v>
      </c>
      <c r="O21" s="459">
        <f t="shared" ref="O21:O31" si="7">O20</f>
        <v>13699.256666666668</v>
      </c>
      <c r="P21" s="469">
        <v>1511.9188382103719</v>
      </c>
      <c r="Q21" s="459">
        <f t="shared" ref="Q21:Q31" si="8">Q20</f>
        <v>3000</v>
      </c>
      <c r="R21" s="465"/>
      <c r="S21" s="459">
        <f t="shared" si="4"/>
        <v>2820.5109693864038</v>
      </c>
      <c r="T21" s="470"/>
      <c r="U21" s="459">
        <f t="shared" si="5"/>
        <v>82581.34980759678</v>
      </c>
    </row>
    <row r="22" spans="1:21" x14ac:dyDescent="0.25">
      <c r="A22" s="463">
        <v>45444</v>
      </c>
      <c r="B22" s="464">
        <f t="shared" si="3"/>
        <v>6897.0483333333332</v>
      </c>
      <c r="C22" s="465"/>
      <c r="D22" s="465"/>
      <c r="E22" s="465"/>
      <c r="F22" s="465"/>
      <c r="G22" s="465"/>
      <c r="H22" s="465"/>
      <c r="I22" s="466"/>
      <c r="J22" s="467"/>
      <c r="K22" s="465"/>
      <c r="L22" s="465"/>
      <c r="M22" s="468"/>
      <c r="N22" s="459">
        <f t="shared" si="6"/>
        <v>54652.614999999998</v>
      </c>
      <c r="O22" s="459">
        <f t="shared" si="7"/>
        <v>13699.256666666668</v>
      </c>
      <c r="P22" s="468">
        <v>1161.5206592509687</v>
      </c>
      <c r="Q22" s="459">
        <f t="shared" si="8"/>
        <v>3000</v>
      </c>
      <c r="R22" s="465"/>
      <c r="S22" s="459">
        <f t="shared" si="4"/>
        <v>2564.0973809485995</v>
      </c>
      <c r="T22" s="470"/>
      <c r="U22" s="459">
        <f t="shared" si="5"/>
        <v>81974.538040199564</v>
      </c>
    </row>
    <row r="23" spans="1:21" x14ac:dyDescent="0.25">
      <c r="A23" s="463">
        <v>45474</v>
      </c>
      <c r="B23" s="464">
        <f t="shared" si="3"/>
        <v>6897.0483333333332</v>
      </c>
      <c r="C23" s="465"/>
      <c r="D23" s="465"/>
      <c r="E23" s="465"/>
      <c r="F23" s="465"/>
      <c r="G23" s="465"/>
      <c r="H23" s="465"/>
      <c r="I23" s="460"/>
      <c r="J23" s="467"/>
      <c r="K23" s="465"/>
      <c r="L23" s="465"/>
      <c r="M23" s="468"/>
      <c r="N23" s="459">
        <f t="shared" si="6"/>
        <v>54652.614999999998</v>
      </c>
      <c r="O23" s="459">
        <f t="shared" si="7"/>
        <v>13699.256666666668</v>
      </c>
      <c r="P23" s="468">
        <v>809.66248787923473</v>
      </c>
      <c r="Q23" s="459">
        <f t="shared" si="8"/>
        <v>3000</v>
      </c>
      <c r="R23" s="465"/>
      <c r="S23" s="459">
        <f t="shared" si="4"/>
        <v>2307.6934183681569</v>
      </c>
      <c r="T23" s="470"/>
      <c r="U23" s="459">
        <f t="shared" si="5"/>
        <v>81366.275906247392</v>
      </c>
    </row>
    <row r="24" spans="1:21" x14ac:dyDescent="0.25">
      <c r="A24" s="463">
        <v>45505</v>
      </c>
      <c r="B24" s="464">
        <f t="shared" si="3"/>
        <v>6897.0483333333332</v>
      </c>
      <c r="C24" s="465"/>
      <c r="D24" s="465"/>
      <c r="E24" s="465"/>
      <c r="F24" s="465"/>
      <c r="G24" s="465"/>
      <c r="H24" s="465"/>
      <c r="I24" s="472"/>
      <c r="J24" s="461"/>
      <c r="K24" s="465"/>
      <c r="L24" s="465"/>
      <c r="M24" s="468"/>
      <c r="N24" s="459">
        <f t="shared" si="6"/>
        <v>54652.614999999998</v>
      </c>
      <c r="O24" s="459">
        <f t="shared" si="7"/>
        <v>13699.256666666668</v>
      </c>
      <c r="P24" s="462">
        <v>456.33824079345175</v>
      </c>
      <c r="Q24" s="459">
        <f t="shared" si="8"/>
        <v>3000</v>
      </c>
      <c r="R24" s="465"/>
      <c r="S24" s="459">
        <f t="shared" si="4"/>
        <v>2051.2798299303518</v>
      </c>
      <c r="T24" s="470"/>
      <c r="U24" s="459">
        <f t="shared" si="5"/>
        <v>80756.538070723807</v>
      </c>
    </row>
    <row r="25" spans="1:21" x14ac:dyDescent="0.25">
      <c r="A25" s="463">
        <v>45536</v>
      </c>
      <c r="B25" s="464">
        <f t="shared" si="3"/>
        <v>6897.0483333333332</v>
      </c>
      <c r="C25" s="465"/>
      <c r="D25" s="465"/>
      <c r="E25" s="465"/>
      <c r="F25" s="465"/>
      <c r="G25" s="465"/>
      <c r="H25" s="465"/>
      <c r="I25" s="472"/>
      <c r="J25" s="461"/>
      <c r="K25" s="465"/>
      <c r="L25" s="465"/>
      <c r="M25" s="468"/>
      <c r="N25" s="459">
        <f t="shared" si="6"/>
        <v>54652.614999999998</v>
      </c>
      <c r="O25" s="459">
        <f t="shared" si="7"/>
        <v>13699.256666666668</v>
      </c>
      <c r="P25" s="460">
        <v>101.54180934481143</v>
      </c>
      <c r="Q25" s="459">
        <f t="shared" si="8"/>
        <v>3000</v>
      </c>
      <c r="R25" s="465"/>
      <c r="S25" s="459">
        <f t="shared" si="4"/>
        <v>1794.8662414925468</v>
      </c>
      <c r="T25" s="470"/>
      <c r="U25" s="459">
        <f t="shared" si="5"/>
        <v>80145.328050837357</v>
      </c>
    </row>
    <row r="26" spans="1:21" x14ac:dyDescent="0.25">
      <c r="A26" s="463">
        <v>45566</v>
      </c>
      <c r="B26" s="464">
        <f t="shared" si="3"/>
        <v>6897.0483333333332</v>
      </c>
      <c r="C26" s="465"/>
      <c r="D26" s="465"/>
      <c r="E26" s="465"/>
      <c r="F26" s="465"/>
      <c r="G26" s="465"/>
      <c r="H26" s="465"/>
      <c r="I26" s="468"/>
      <c r="J26" s="467"/>
      <c r="K26" s="465"/>
      <c r="L26" s="465"/>
      <c r="M26" s="468"/>
      <c r="N26" s="459">
        <f t="shared" si="6"/>
        <v>54652.614999999998</v>
      </c>
      <c r="O26" s="459">
        <f t="shared" si="7"/>
        <v>13699.256666666668</v>
      </c>
      <c r="P26" s="469"/>
      <c r="Q26" s="459">
        <f t="shared" si="8"/>
        <v>3000</v>
      </c>
      <c r="R26" s="465"/>
      <c r="S26" s="459">
        <f t="shared" si="4"/>
        <v>1538.4622789121047</v>
      </c>
      <c r="T26" s="470"/>
      <c r="U26" s="459">
        <f t="shared" si="5"/>
        <v>79787.382278912104</v>
      </c>
    </row>
    <row r="27" spans="1:21" x14ac:dyDescent="0.25">
      <c r="A27" s="463">
        <v>45597</v>
      </c>
      <c r="B27" s="464">
        <f t="shared" si="3"/>
        <v>6897.0483333333332</v>
      </c>
      <c r="C27" s="465"/>
      <c r="D27" s="465"/>
      <c r="E27" s="465"/>
      <c r="F27" s="465"/>
      <c r="G27" s="465"/>
      <c r="H27" s="465"/>
      <c r="I27" s="468"/>
      <c r="J27" s="467"/>
      <c r="K27" s="465"/>
      <c r="L27" s="465"/>
      <c r="M27" s="468"/>
      <c r="N27" s="459">
        <f t="shared" si="6"/>
        <v>54652.614999999998</v>
      </c>
      <c r="O27" s="459">
        <f t="shared" si="7"/>
        <v>13699.256666666668</v>
      </c>
      <c r="P27" s="462"/>
      <c r="Q27" s="459">
        <f t="shared" si="8"/>
        <v>3000</v>
      </c>
      <c r="R27" s="465"/>
      <c r="S27" s="459">
        <f t="shared" si="4"/>
        <v>1282.0486904742997</v>
      </c>
      <c r="T27" s="470"/>
      <c r="U27" s="459">
        <f t="shared" si="5"/>
        <v>79530.968690474299</v>
      </c>
    </row>
    <row r="28" spans="1:21" x14ac:dyDescent="0.25">
      <c r="A28" s="463">
        <v>45627</v>
      </c>
      <c r="B28" s="464">
        <f t="shared" si="3"/>
        <v>6897.0483333333332</v>
      </c>
      <c r="C28" s="465"/>
      <c r="D28" s="465"/>
      <c r="E28" s="465"/>
      <c r="F28" s="465"/>
      <c r="G28" s="465"/>
      <c r="H28" s="465"/>
      <c r="I28" s="471"/>
      <c r="J28" s="461"/>
      <c r="K28" s="465"/>
      <c r="L28" s="465"/>
      <c r="M28" s="468"/>
      <c r="N28" s="459">
        <f t="shared" si="6"/>
        <v>54652.614999999998</v>
      </c>
      <c r="O28" s="459">
        <f t="shared" si="7"/>
        <v>13699.256666666668</v>
      </c>
      <c r="P28" s="462"/>
      <c r="Q28" s="459">
        <f t="shared" si="8"/>
        <v>3000</v>
      </c>
      <c r="R28" s="465"/>
      <c r="S28" s="459">
        <f t="shared" si="4"/>
        <v>1025.6351020364943</v>
      </c>
      <c r="T28" s="470"/>
      <c r="U28" s="459">
        <f t="shared" si="5"/>
        <v>79274.555102036495</v>
      </c>
    </row>
    <row r="29" spans="1:21" x14ac:dyDescent="0.25">
      <c r="A29" s="463">
        <v>45658</v>
      </c>
      <c r="B29" s="464">
        <f t="shared" si="3"/>
        <v>6897.0483333333332</v>
      </c>
      <c r="C29" s="465"/>
      <c r="D29" s="465"/>
      <c r="E29" s="465"/>
      <c r="F29" s="465"/>
      <c r="G29" s="465"/>
      <c r="H29" s="465"/>
      <c r="I29" s="468"/>
      <c r="J29" s="467"/>
      <c r="K29" s="465"/>
      <c r="L29" s="465"/>
      <c r="M29" s="468"/>
      <c r="N29" s="459">
        <f t="shared" si="6"/>
        <v>54652.614999999998</v>
      </c>
      <c r="O29" s="459">
        <f t="shared" si="7"/>
        <v>13699.256666666668</v>
      </c>
      <c r="P29" s="468"/>
      <c r="Q29" s="459">
        <f t="shared" si="8"/>
        <v>3000</v>
      </c>
      <c r="R29" s="465"/>
      <c r="S29" s="459">
        <f t="shared" si="4"/>
        <v>769.23113945605235</v>
      </c>
      <c r="T29" s="470"/>
      <c r="U29" s="459">
        <f t="shared" si="5"/>
        <v>79018.151139456051</v>
      </c>
    </row>
    <row r="30" spans="1:21" x14ac:dyDescent="0.25">
      <c r="A30" s="463">
        <v>45689</v>
      </c>
      <c r="B30" s="464">
        <f t="shared" si="3"/>
        <v>6897.0483333333332</v>
      </c>
      <c r="C30" s="467"/>
      <c r="D30" s="467"/>
      <c r="E30" s="467"/>
      <c r="F30" s="467"/>
      <c r="G30" s="467"/>
      <c r="H30" s="467"/>
      <c r="I30" s="460"/>
      <c r="J30" s="467"/>
      <c r="K30" s="467"/>
      <c r="L30" s="467"/>
      <c r="M30" s="468"/>
      <c r="N30" s="459">
        <f t="shared" si="6"/>
        <v>54652.614999999998</v>
      </c>
      <c r="O30" s="459">
        <f t="shared" si="7"/>
        <v>13699.256666666668</v>
      </c>
      <c r="P30" s="460"/>
      <c r="Q30" s="459">
        <f t="shared" si="8"/>
        <v>3000</v>
      </c>
      <c r="R30" s="467"/>
      <c r="S30" s="459">
        <f t="shared" si="4"/>
        <v>512.81755101824717</v>
      </c>
      <c r="T30" s="473"/>
      <c r="U30" s="459">
        <f t="shared" si="5"/>
        <v>78761.737551018246</v>
      </c>
    </row>
    <row r="31" spans="1:21" x14ac:dyDescent="0.25">
      <c r="A31" s="463">
        <v>45717</v>
      </c>
      <c r="B31" s="464">
        <f t="shared" si="3"/>
        <v>6897.0483333333332</v>
      </c>
      <c r="C31" s="467"/>
      <c r="D31" s="467"/>
      <c r="E31" s="467"/>
      <c r="F31" s="467"/>
      <c r="G31" s="467"/>
      <c r="H31" s="467"/>
      <c r="I31" s="460"/>
      <c r="J31" s="467"/>
      <c r="K31" s="467"/>
      <c r="L31" s="467"/>
      <c r="M31" s="468"/>
      <c r="N31" s="459">
        <f t="shared" si="6"/>
        <v>54652.614999999998</v>
      </c>
      <c r="O31" s="459">
        <f t="shared" si="7"/>
        <v>13699.256666666668</v>
      </c>
      <c r="P31" s="460"/>
      <c r="Q31" s="459">
        <f t="shared" si="8"/>
        <v>3000</v>
      </c>
      <c r="R31" s="467"/>
      <c r="S31" s="459">
        <f t="shared" si="4"/>
        <v>256.4328401525313</v>
      </c>
      <c r="T31" s="473"/>
      <c r="U31" s="459">
        <f t="shared" si="5"/>
        <v>78505.352840152525</v>
      </c>
    </row>
    <row r="32" spans="1:21" ht="15.75" thickBot="1" x14ac:dyDescent="0.3">
      <c r="A32" s="474" t="s">
        <v>3935</v>
      </c>
      <c r="B32" s="475">
        <f>SUM(B20:B31)</f>
        <v>82764.580000000016</v>
      </c>
      <c r="C32" s="475">
        <f>SUM(C20:C31)</f>
        <v>0</v>
      </c>
      <c r="D32" s="498">
        <f>SUM(D20:D31)</f>
        <v>0</v>
      </c>
      <c r="E32" s="499">
        <f>SUM(E20:E31)</f>
        <v>0</v>
      </c>
      <c r="F32" s="497">
        <f>SUM(F20:F31)</f>
        <v>0</v>
      </c>
      <c r="G32" s="498"/>
      <c r="H32" s="498">
        <f t="shared" ref="H32:R32" si="9">SUM(H20:H31)</f>
        <v>0</v>
      </c>
      <c r="I32" s="500">
        <f t="shared" si="9"/>
        <v>0</v>
      </c>
      <c r="J32" s="501">
        <f t="shared" si="9"/>
        <v>0</v>
      </c>
      <c r="K32" s="499">
        <f t="shared" si="9"/>
        <v>0</v>
      </c>
      <c r="L32" s="499">
        <f t="shared" si="9"/>
        <v>0</v>
      </c>
      <c r="M32" s="500">
        <f t="shared" si="9"/>
        <v>0</v>
      </c>
      <c r="N32" s="501">
        <f t="shared" si="9"/>
        <v>655831.38</v>
      </c>
      <c r="O32" s="499">
        <f t="shared" si="9"/>
        <v>164391.08000000002</v>
      </c>
      <c r="P32" s="500">
        <f t="shared" si="9"/>
        <v>5901.8451182960844</v>
      </c>
      <c r="Q32" s="475">
        <f t="shared" si="9"/>
        <v>36000</v>
      </c>
      <c r="R32" s="498">
        <f t="shared" si="9"/>
        <v>0</v>
      </c>
      <c r="S32" s="499">
        <f>20000</f>
        <v>20000</v>
      </c>
      <c r="T32" s="499">
        <f>SUM(T20:T31)</f>
        <v>0</v>
      </c>
      <c r="U32" s="497">
        <f>SUM(U20:U31)</f>
        <v>964888.88511829614</v>
      </c>
    </row>
    <row r="35" spans="1:11" x14ac:dyDescent="0.25">
      <c r="E35" t="s">
        <v>3939</v>
      </c>
    </row>
    <row r="36" spans="1:11" x14ac:dyDescent="0.25">
      <c r="E36" t="s">
        <v>3940</v>
      </c>
      <c r="F36" t="s">
        <v>3941</v>
      </c>
      <c r="G36" t="s">
        <v>3942</v>
      </c>
      <c r="H36" t="s">
        <v>3940</v>
      </c>
      <c r="I36" t="s">
        <v>3941</v>
      </c>
      <c r="J36" t="s">
        <v>3942</v>
      </c>
    </row>
    <row r="37" spans="1:11" x14ac:dyDescent="0.25">
      <c r="A37" t="s">
        <v>3938</v>
      </c>
      <c r="B37">
        <v>7630</v>
      </c>
      <c r="C37">
        <v>110</v>
      </c>
      <c r="D37" t="s">
        <v>1101</v>
      </c>
      <c r="E37" s="416">
        <v>0.11</v>
      </c>
      <c r="F37" s="107">
        <f>E37*$F$60</f>
        <v>72141.451799999995</v>
      </c>
      <c r="G37" s="107">
        <f>F37/12</f>
        <v>6011.7876499999993</v>
      </c>
      <c r="H37" s="416">
        <f>E37*50%</f>
        <v>5.5E-2</v>
      </c>
      <c r="I37" s="107">
        <f t="shared" ref="I37:I59" si="10">$I$60*H37</f>
        <v>16998.162781506286</v>
      </c>
      <c r="J37" s="107">
        <f t="shared" ref="J37:J59" si="11">I37/12</f>
        <v>1416.5135651255239</v>
      </c>
    </row>
    <row r="38" spans="1:11" x14ac:dyDescent="0.25">
      <c r="A38" t="s">
        <v>3938</v>
      </c>
      <c r="B38">
        <v>7630</v>
      </c>
      <c r="C38">
        <v>112</v>
      </c>
      <c r="D38" t="s">
        <v>1101</v>
      </c>
      <c r="E38" s="416">
        <f>50%-15%</f>
        <v>0.35</v>
      </c>
      <c r="F38" s="107">
        <f>E38*$F$60</f>
        <v>229540.98299999998</v>
      </c>
      <c r="G38" s="107">
        <f>F38/12</f>
        <v>19128.415249999998</v>
      </c>
      <c r="H38" s="416">
        <f>E38*50%</f>
        <v>0.17499999999999999</v>
      </c>
      <c r="I38" s="107">
        <f t="shared" si="10"/>
        <v>54085.063395701822</v>
      </c>
      <c r="J38" s="107">
        <f t="shared" si="11"/>
        <v>4507.0886163084851</v>
      </c>
    </row>
    <row r="39" spans="1:11" x14ac:dyDescent="0.25">
      <c r="A39" t="s">
        <v>3938</v>
      </c>
      <c r="B39">
        <v>7630</v>
      </c>
      <c r="C39">
        <v>120</v>
      </c>
      <c r="D39" t="s">
        <v>1101</v>
      </c>
      <c r="E39" s="416">
        <v>0.2</v>
      </c>
      <c r="F39" s="107">
        <f>E39*$F$60</f>
        <v>131166.27600000001</v>
      </c>
      <c r="G39" s="107">
        <f>F39/12</f>
        <v>10930.523000000001</v>
      </c>
      <c r="H39" s="416">
        <f>E39*50%</f>
        <v>0.1</v>
      </c>
      <c r="I39" s="107">
        <f t="shared" si="10"/>
        <v>30905.750511829614</v>
      </c>
      <c r="J39" s="107">
        <f t="shared" si="11"/>
        <v>2575.4792093191345</v>
      </c>
    </row>
    <row r="40" spans="1:11" x14ac:dyDescent="0.25">
      <c r="A40" t="s">
        <v>3938</v>
      </c>
      <c r="B40">
        <v>7630</v>
      </c>
      <c r="C40">
        <v>121</v>
      </c>
      <c r="D40" t="s">
        <v>1101</v>
      </c>
      <c r="E40" s="416"/>
      <c r="H40" s="416"/>
      <c r="I40" s="107">
        <f t="shared" si="10"/>
        <v>0</v>
      </c>
      <c r="J40" s="107">
        <f t="shared" si="11"/>
        <v>0</v>
      </c>
    </row>
    <row r="41" spans="1:11" x14ac:dyDescent="0.25">
      <c r="A41" t="s">
        <v>3938</v>
      </c>
      <c r="B41">
        <v>7630</v>
      </c>
      <c r="C41">
        <v>122</v>
      </c>
      <c r="D41" t="s">
        <v>1101</v>
      </c>
      <c r="E41" s="416">
        <v>0.15</v>
      </c>
      <c r="F41" s="107">
        <f>E41*$F$60</f>
        <v>98374.706999999995</v>
      </c>
      <c r="G41" s="107">
        <f>F41/12</f>
        <v>8197.892249999999</v>
      </c>
      <c r="H41" s="416">
        <f>E41*50%</f>
        <v>7.4999999999999997E-2</v>
      </c>
      <c r="I41" s="107">
        <f t="shared" si="10"/>
        <v>23179.312883872208</v>
      </c>
      <c r="J41" s="107">
        <f t="shared" si="11"/>
        <v>1931.6094069893506</v>
      </c>
    </row>
    <row r="42" spans="1:11" x14ac:dyDescent="0.25">
      <c r="A42" t="s">
        <v>3938</v>
      </c>
      <c r="B42">
        <v>7630</v>
      </c>
      <c r="C42">
        <v>130</v>
      </c>
      <c r="D42" t="s">
        <v>1102</v>
      </c>
      <c r="E42" s="416"/>
      <c r="H42" s="416">
        <v>0.09</v>
      </c>
      <c r="I42" s="107">
        <f t="shared" si="10"/>
        <v>27815.175460646649</v>
      </c>
      <c r="J42" s="107">
        <f t="shared" si="11"/>
        <v>2317.9312883872208</v>
      </c>
    </row>
    <row r="43" spans="1:11" x14ac:dyDescent="0.25">
      <c r="A43" t="s">
        <v>3938</v>
      </c>
      <c r="B43">
        <v>7630</v>
      </c>
      <c r="C43">
        <v>132</v>
      </c>
      <c r="D43" t="s">
        <v>1102</v>
      </c>
      <c r="E43" s="416"/>
      <c r="H43" s="416">
        <v>0.01</v>
      </c>
      <c r="I43" s="107">
        <f t="shared" si="10"/>
        <v>3090.5750511829615</v>
      </c>
      <c r="J43" s="107">
        <f t="shared" si="11"/>
        <v>257.54792093191344</v>
      </c>
      <c r="K43" t="s">
        <v>725</v>
      </c>
    </row>
    <row r="44" spans="1:11" x14ac:dyDescent="0.25">
      <c r="A44" t="s">
        <v>3938</v>
      </c>
      <c r="B44">
        <v>7630</v>
      </c>
      <c r="C44">
        <v>140</v>
      </c>
      <c r="D44" t="s">
        <v>1102</v>
      </c>
      <c r="E44" s="416"/>
      <c r="H44" s="416">
        <v>0.09</v>
      </c>
      <c r="I44" s="107">
        <f t="shared" si="10"/>
        <v>27815.175460646649</v>
      </c>
      <c r="J44" s="107">
        <f t="shared" si="11"/>
        <v>2317.9312883872208</v>
      </c>
    </row>
    <row r="45" spans="1:11" x14ac:dyDescent="0.25">
      <c r="A45" t="s">
        <v>3938</v>
      </c>
      <c r="B45">
        <v>7630</v>
      </c>
      <c r="C45">
        <v>142</v>
      </c>
      <c r="D45" t="s">
        <v>1102</v>
      </c>
      <c r="E45" s="416"/>
      <c r="H45" s="416">
        <v>0.05</v>
      </c>
      <c r="I45" s="107">
        <f t="shared" si="10"/>
        <v>15452.875255914807</v>
      </c>
      <c r="J45" s="107">
        <f t="shared" si="11"/>
        <v>1287.7396046595672</v>
      </c>
      <c r="K45" t="s">
        <v>725</v>
      </c>
    </row>
    <row r="46" spans="1:11" x14ac:dyDescent="0.25">
      <c r="A46" t="s">
        <v>3938</v>
      </c>
      <c r="B46">
        <v>7630</v>
      </c>
      <c r="C46">
        <v>150</v>
      </c>
      <c r="D46" t="s">
        <v>1102</v>
      </c>
      <c r="E46" s="416"/>
      <c r="H46" s="416">
        <v>0.01</v>
      </c>
      <c r="I46" s="107">
        <f t="shared" si="10"/>
        <v>3090.5750511829615</v>
      </c>
      <c r="J46" s="107">
        <f t="shared" si="11"/>
        <v>257.54792093191344</v>
      </c>
      <c r="K46" t="s">
        <v>725</v>
      </c>
    </row>
    <row r="47" spans="1:11" x14ac:dyDescent="0.25">
      <c r="A47" t="s">
        <v>3938</v>
      </c>
      <c r="B47">
        <v>7630</v>
      </c>
      <c r="C47">
        <v>160</v>
      </c>
      <c r="D47" t="s">
        <v>1101</v>
      </c>
      <c r="E47" s="416"/>
      <c r="H47" s="416"/>
      <c r="I47" s="107">
        <f t="shared" si="10"/>
        <v>0</v>
      </c>
      <c r="J47" s="107">
        <f t="shared" si="11"/>
        <v>0</v>
      </c>
    </row>
    <row r="48" spans="1:11" x14ac:dyDescent="0.25">
      <c r="A48" t="s">
        <v>3938</v>
      </c>
      <c r="B48">
        <v>7630</v>
      </c>
      <c r="C48">
        <v>162</v>
      </c>
      <c r="D48" t="s">
        <v>1101</v>
      </c>
      <c r="E48" s="416"/>
      <c r="H48" s="416"/>
      <c r="I48" s="107">
        <f t="shared" si="10"/>
        <v>0</v>
      </c>
      <c r="J48" s="107">
        <f t="shared" si="11"/>
        <v>0</v>
      </c>
    </row>
    <row r="49" spans="1:11" x14ac:dyDescent="0.25">
      <c r="A49" t="s">
        <v>3938</v>
      </c>
      <c r="B49">
        <v>7630</v>
      </c>
      <c r="C49">
        <v>210</v>
      </c>
      <c r="D49" t="s">
        <v>1101</v>
      </c>
      <c r="E49" s="416">
        <v>0.09</v>
      </c>
      <c r="F49" s="107">
        <f>E49*$F$60</f>
        <v>59024.824199999995</v>
      </c>
      <c r="G49" s="107">
        <f>F49/12</f>
        <v>4918.7353499999999</v>
      </c>
      <c r="H49" s="416">
        <f>E49*50%</f>
        <v>4.4999999999999998E-2</v>
      </c>
      <c r="I49" s="107">
        <f t="shared" si="10"/>
        <v>13907.587730323325</v>
      </c>
      <c r="J49" s="107">
        <f t="shared" si="11"/>
        <v>1158.9656441936104</v>
      </c>
    </row>
    <row r="50" spans="1:11" x14ac:dyDescent="0.25">
      <c r="A50" t="s">
        <v>3938</v>
      </c>
      <c r="B50">
        <v>7630</v>
      </c>
      <c r="C50">
        <v>220</v>
      </c>
      <c r="D50" t="s">
        <v>1101</v>
      </c>
      <c r="E50" s="416">
        <v>0.1</v>
      </c>
      <c r="F50" s="107">
        <f>E50*$F$60</f>
        <v>65583.138000000006</v>
      </c>
      <c r="G50" s="107">
        <f>F50/12</f>
        <v>5465.2615000000005</v>
      </c>
      <c r="H50" s="416">
        <f>E50*50%</f>
        <v>0.05</v>
      </c>
      <c r="I50" s="107">
        <f t="shared" si="10"/>
        <v>15452.875255914807</v>
      </c>
      <c r="J50" s="107">
        <f t="shared" si="11"/>
        <v>1287.7396046595672</v>
      </c>
    </row>
    <row r="51" spans="1:11" x14ac:dyDescent="0.25">
      <c r="A51" t="s">
        <v>3938</v>
      </c>
      <c r="B51">
        <v>7630</v>
      </c>
      <c r="C51">
        <v>230</v>
      </c>
      <c r="D51" t="s">
        <v>1102</v>
      </c>
      <c r="E51" s="416"/>
      <c r="H51" s="416">
        <v>0.03</v>
      </c>
      <c r="I51" s="107">
        <f t="shared" si="10"/>
        <v>9271.7251535488831</v>
      </c>
      <c r="J51" s="107">
        <f t="shared" si="11"/>
        <v>772.64376279574026</v>
      </c>
    </row>
    <row r="52" spans="1:11" x14ac:dyDescent="0.25">
      <c r="A52" t="s">
        <v>3938</v>
      </c>
      <c r="B52">
        <v>7630</v>
      </c>
      <c r="C52">
        <v>240</v>
      </c>
      <c r="D52" t="s">
        <v>1102</v>
      </c>
      <c r="E52" s="416"/>
      <c r="H52" s="416">
        <v>7.0000000000000007E-2</v>
      </c>
      <c r="I52" s="107">
        <f t="shared" si="10"/>
        <v>21634.025358280731</v>
      </c>
      <c r="J52" s="107">
        <f t="shared" si="11"/>
        <v>1802.8354465233942</v>
      </c>
    </row>
    <row r="53" spans="1:11" x14ac:dyDescent="0.25">
      <c r="A53" t="s">
        <v>3938</v>
      </c>
      <c r="B53">
        <v>7630</v>
      </c>
      <c r="C53">
        <v>260</v>
      </c>
      <c r="D53" t="s">
        <v>1102</v>
      </c>
      <c r="E53" s="416"/>
      <c r="H53" s="416"/>
      <c r="I53" s="107">
        <f t="shared" si="10"/>
        <v>0</v>
      </c>
      <c r="J53" s="107">
        <f t="shared" si="11"/>
        <v>0</v>
      </c>
    </row>
    <row r="54" spans="1:11" x14ac:dyDescent="0.25">
      <c r="A54" t="s">
        <v>3938</v>
      </c>
      <c r="B54">
        <v>7630</v>
      </c>
      <c r="C54">
        <v>330</v>
      </c>
      <c r="D54" t="s">
        <v>1102</v>
      </c>
      <c r="E54" s="416"/>
      <c r="H54" s="416">
        <v>0.02</v>
      </c>
      <c r="I54" s="107">
        <f t="shared" si="10"/>
        <v>6181.150102365923</v>
      </c>
      <c r="J54" s="107">
        <f t="shared" si="11"/>
        <v>515.09584186382688</v>
      </c>
    </row>
    <row r="55" spans="1:11" x14ac:dyDescent="0.25">
      <c r="A55" t="s">
        <v>3938</v>
      </c>
      <c r="B55">
        <v>7630</v>
      </c>
      <c r="C55">
        <v>340</v>
      </c>
      <c r="D55" t="s">
        <v>1102</v>
      </c>
      <c r="E55" s="416"/>
      <c r="H55" s="416">
        <v>0.04</v>
      </c>
      <c r="I55" s="107">
        <f t="shared" si="10"/>
        <v>12362.300204731846</v>
      </c>
      <c r="J55" s="107">
        <f t="shared" si="11"/>
        <v>1030.1916837276538</v>
      </c>
    </row>
    <row r="56" spans="1:11" x14ac:dyDescent="0.25">
      <c r="A56" t="s">
        <v>3938</v>
      </c>
      <c r="B56">
        <v>7630</v>
      </c>
      <c r="C56">
        <v>430</v>
      </c>
      <c r="D56" t="s">
        <v>1102</v>
      </c>
      <c r="E56" s="416"/>
      <c r="H56" s="416">
        <v>0.02</v>
      </c>
      <c r="I56" s="107">
        <f t="shared" si="10"/>
        <v>6181.150102365923</v>
      </c>
      <c r="J56" s="107">
        <f t="shared" si="11"/>
        <v>515.09584186382688</v>
      </c>
    </row>
    <row r="57" spans="1:11" x14ac:dyDescent="0.25">
      <c r="A57" t="s">
        <v>3938</v>
      </c>
      <c r="B57">
        <v>7630</v>
      </c>
      <c r="C57">
        <v>440</v>
      </c>
      <c r="D57" t="s">
        <v>1102</v>
      </c>
      <c r="E57" s="416"/>
      <c r="H57" s="416">
        <v>0.05</v>
      </c>
      <c r="I57" s="107">
        <f t="shared" si="10"/>
        <v>15452.875255914807</v>
      </c>
      <c r="J57" s="107">
        <f t="shared" si="11"/>
        <v>1287.7396046595672</v>
      </c>
    </row>
    <row r="58" spans="1:11" x14ac:dyDescent="0.25">
      <c r="A58" t="s">
        <v>3938</v>
      </c>
      <c r="B58">
        <v>7630</v>
      </c>
      <c r="C58">
        <v>935</v>
      </c>
      <c r="D58" t="s">
        <v>1102</v>
      </c>
      <c r="E58" s="416"/>
      <c r="H58" s="416">
        <v>0.01</v>
      </c>
      <c r="I58" s="107">
        <f t="shared" si="10"/>
        <v>3090.5750511829615</v>
      </c>
      <c r="J58" s="107">
        <f t="shared" si="11"/>
        <v>257.54792093191344</v>
      </c>
      <c r="K58" t="s">
        <v>725</v>
      </c>
    </row>
    <row r="59" spans="1:11" x14ac:dyDescent="0.25">
      <c r="A59" t="s">
        <v>3938</v>
      </c>
      <c r="B59">
        <v>7630</v>
      </c>
      <c r="C59">
        <v>936</v>
      </c>
      <c r="D59" t="s">
        <v>1102</v>
      </c>
      <c r="E59" s="416"/>
      <c r="H59" s="416">
        <v>0.01</v>
      </c>
      <c r="I59" s="107">
        <f t="shared" si="10"/>
        <v>3090.5750511829615</v>
      </c>
      <c r="J59" s="107">
        <f t="shared" si="11"/>
        <v>257.54792093191344</v>
      </c>
      <c r="K59" t="s">
        <v>725</v>
      </c>
    </row>
    <row r="60" spans="1:11" x14ac:dyDescent="0.25">
      <c r="E60" s="430">
        <f>SUM(E37:E59)</f>
        <v>0.99999999999999989</v>
      </c>
      <c r="F60" s="107">
        <f>N32</f>
        <v>655831.38</v>
      </c>
      <c r="G60" s="107">
        <f>SUM(G37:G59)</f>
        <v>54652.614999999998</v>
      </c>
      <c r="H60" s="430">
        <f>SUM(H37:H59)</f>
        <v>1.0000000000000002</v>
      </c>
      <c r="I60" s="107">
        <f>O32+B32+P32+Q32+S32</f>
        <v>309057.50511829613</v>
      </c>
      <c r="J60" s="107">
        <f>SUM(J37:J59)</f>
        <v>25754.792093191343</v>
      </c>
    </row>
    <row r="62" spans="1:11" x14ac:dyDescent="0.25">
      <c r="G62" s="107">
        <f>SUMIFS('Summary - Selling Expenses'!AL:AL,'Summary - Selling Expenses'!B:B,7630)-G60*12-(J37+J38+J39+J41+J49+J50)*12</f>
        <v>0</v>
      </c>
      <c r="H62" s="232" t="s">
        <v>870</v>
      </c>
    </row>
  </sheetData>
  <mergeCells count="8">
    <mergeCell ref="B1:I1"/>
    <mergeCell ref="J1:M1"/>
    <mergeCell ref="N1:P1"/>
    <mergeCell ref="Q1:U1"/>
    <mergeCell ref="B18:I18"/>
    <mergeCell ref="J18:M18"/>
    <mergeCell ref="N18:P18"/>
    <mergeCell ref="Q18:U1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14F9C-9662-4E29-92D5-3665494BDD40}">
  <sheetPr>
    <tabColor theme="9" tint="0.79998168889431442"/>
  </sheetPr>
  <dimension ref="A1:G39"/>
  <sheetViews>
    <sheetView workbookViewId="0">
      <selection activeCell="B17" sqref="B17"/>
    </sheetView>
  </sheetViews>
  <sheetFormatPr defaultRowHeight="15" x14ac:dyDescent="0.25"/>
  <cols>
    <col min="2" max="2" width="22.5703125" bestFit="1" customWidth="1"/>
    <col min="3" max="3" width="12.5703125" style="427" bestFit="1" customWidth="1"/>
    <col min="4" max="4" width="13" bestFit="1" customWidth="1"/>
    <col min="6" max="6" width="12.5703125" bestFit="1" customWidth="1"/>
  </cols>
  <sheetData>
    <row r="1" spans="1:6" x14ac:dyDescent="0.25">
      <c r="B1" s="605" t="s">
        <v>3943</v>
      </c>
      <c r="C1" s="605"/>
      <c r="D1" s="605"/>
      <c r="E1" s="605"/>
    </row>
    <row r="2" spans="1:6" x14ac:dyDescent="0.25">
      <c r="A2" t="s">
        <v>3944</v>
      </c>
      <c r="B2" s="503" t="s">
        <v>3945</v>
      </c>
      <c r="C2" s="504">
        <v>91845</v>
      </c>
      <c r="D2" s="505"/>
      <c r="E2" s="505"/>
    </row>
    <row r="3" spans="1:6" x14ac:dyDescent="0.25">
      <c r="B3" s="503" t="s">
        <v>70</v>
      </c>
      <c r="C3" s="504">
        <v>86250</v>
      </c>
      <c r="D3" s="505"/>
      <c r="E3" s="505"/>
    </row>
    <row r="4" spans="1:6" x14ac:dyDescent="0.25">
      <c r="B4" s="503" t="s">
        <v>3946</v>
      </c>
      <c r="C4" s="504">
        <v>10200</v>
      </c>
      <c r="D4" s="505"/>
      <c r="E4" s="505"/>
    </row>
    <row r="5" spans="1:6" x14ac:dyDescent="0.25">
      <c r="B5" s="503" t="s">
        <v>3947</v>
      </c>
      <c r="C5" s="504">
        <f>'[15]Facilities '!F33</f>
        <v>101900</v>
      </c>
      <c r="D5" s="505"/>
      <c r="E5" s="505"/>
    </row>
    <row r="6" spans="1:6" x14ac:dyDescent="0.25">
      <c r="B6" s="503" t="s">
        <v>3948</v>
      </c>
      <c r="C6" s="504">
        <f>'[15]H&amp;S '!C17</f>
        <v>13911.429999999998</v>
      </c>
      <c r="D6" s="505"/>
      <c r="E6" s="505"/>
    </row>
    <row r="7" spans="1:6" x14ac:dyDescent="0.25">
      <c r="B7" s="503" t="s">
        <v>3949</v>
      </c>
      <c r="C7" s="504">
        <f>[15]IT!B15</f>
        <v>171700</v>
      </c>
      <c r="D7" s="505"/>
      <c r="E7" s="505"/>
    </row>
    <row r="8" spans="1:6" x14ac:dyDescent="0.25">
      <c r="B8" s="503" t="s">
        <v>3950</v>
      </c>
      <c r="C8" s="504">
        <v>0</v>
      </c>
      <c r="D8" s="505"/>
      <c r="E8" s="505"/>
    </row>
    <row r="9" spans="1:6" x14ac:dyDescent="0.25">
      <c r="B9" s="503" t="s">
        <v>3951</v>
      </c>
      <c r="C9" s="504">
        <v>70000</v>
      </c>
      <c r="D9" s="505"/>
      <c r="E9" s="505"/>
    </row>
    <row r="10" spans="1:6" x14ac:dyDescent="0.25">
      <c r="B10" s="505" t="s">
        <v>6088</v>
      </c>
      <c r="C10" s="504"/>
      <c r="D10" s="570" t="s">
        <v>6089</v>
      </c>
      <c r="E10" s="505"/>
    </row>
    <row r="11" spans="1:6" x14ac:dyDescent="0.25">
      <c r="B11" s="503" t="s">
        <v>3952</v>
      </c>
      <c r="C11" s="506">
        <f>SUM(C2:C9)</f>
        <v>545806.42999999993</v>
      </c>
      <c r="D11" s="505"/>
      <c r="E11" s="505"/>
    </row>
    <row r="14" spans="1:6" x14ac:dyDescent="0.25">
      <c r="B14" t="s">
        <v>3953</v>
      </c>
      <c r="C14" s="507">
        <v>7510</v>
      </c>
      <c r="D14" s="431">
        <f>'OV - Employee Wellbeing &amp; Ent'!J46</f>
        <v>78480</v>
      </c>
    </row>
    <row r="15" spans="1:6" x14ac:dyDescent="0.25">
      <c r="B15" t="s">
        <v>3954</v>
      </c>
      <c r="C15" s="507">
        <v>7390</v>
      </c>
      <c r="D15" s="508">
        <f>'OV - Employee Wellbeing &amp; Ent'!D46</f>
        <v>13365</v>
      </c>
    </row>
    <row r="16" spans="1:6" x14ac:dyDescent="0.25">
      <c r="B16" t="s">
        <v>70</v>
      </c>
      <c r="C16" s="507">
        <v>7454</v>
      </c>
      <c r="D16" s="431">
        <f>C3+E16</f>
        <v>136250</v>
      </c>
      <c r="E16">
        <v>50000</v>
      </c>
      <c r="F16" t="s">
        <v>6101</v>
      </c>
    </row>
    <row r="17" spans="2:7" x14ac:dyDescent="0.25">
      <c r="B17" t="s">
        <v>3946</v>
      </c>
      <c r="C17" s="507">
        <v>7550</v>
      </c>
      <c r="D17" s="431">
        <f t="shared" ref="D17:D22" si="0">C4</f>
        <v>10200</v>
      </c>
    </row>
    <row r="18" spans="2:7" x14ac:dyDescent="0.25">
      <c r="B18" t="s">
        <v>3947</v>
      </c>
      <c r="C18" s="507" t="s">
        <v>3955</v>
      </c>
      <c r="D18" s="431">
        <f t="shared" si="0"/>
        <v>101900</v>
      </c>
    </row>
    <row r="19" spans="2:7" x14ac:dyDescent="0.25">
      <c r="B19" t="s">
        <v>3948</v>
      </c>
      <c r="C19" s="507">
        <v>7453</v>
      </c>
      <c r="D19" s="431">
        <f t="shared" si="0"/>
        <v>13911.429999999998</v>
      </c>
    </row>
    <row r="20" spans="2:7" x14ac:dyDescent="0.25">
      <c r="B20" t="s">
        <v>3949</v>
      </c>
      <c r="C20" s="507">
        <v>7430</v>
      </c>
      <c r="D20" s="431">
        <f t="shared" si="0"/>
        <v>171700</v>
      </c>
    </row>
    <row r="21" spans="2:7" x14ac:dyDescent="0.25">
      <c r="B21" t="s">
        <v>3950</v>
      </c>
      <c r="C21" s="507">
        <v>7456</v>
      </c>
      <c r="D21" s="431">
        <f t="shared" si="0"/>
        <v>0</v>
      </c>
    </row>
    <row r="22" spans="2:7" x14ac:dyDescent="0.25">
      <c r="B22" t="s">
        <v>3951</v>
      </c>
      <c r="C22" s="507">
        <v>7905</v>
      </c>
      <c r="D22" s="431">
        <f t="shared" si="0"/>
        <v>70000</v>
      </c>
    </row>
    <row r="26" spans="2:7" x14ac:dyDescent="0.25">
      <c r="B26" s="522" t="s">
        <v>70</v>
      </c>
      <c r="C26" s="564">
        <v>7454</v>
      </c>
      <c r="D26" s="522" t="s">
        <v>58</v>
      </c>
      <c r="E26" s="520">
        <v>0.94</v>
      </c>
      <c r="F26" s="521">
        <f>D16*E26</f>
        <v>128075</v>
      </c>
    </row>
    <row r="27" spans="2:7" x14ac:dyDescent="0.25">
      <c r="B27" s="522" t="s">
        <v>70</v>
      </c>
      <c r="C27" s="564">
        <v>7454</v>
      </c>
      <c r="D27" s="522" t="s">
        <v>62</v>
      </c>
      <c r="E27" s="520">
        <v>0.06</v>
      </c>
      <c r="F27" s="521">
        <f>D16*E27</f>
        <v>8175</v>
      </c>
    </row>
    <row r="28" spans="2:7" x14ac:dyDescent="0.25">
      <c r="F28" s="431">
        <f>F26+F27</f>
        <v>136250</v>
      </c>
      <c r="G28" s="232" t="s">
        <v>301</v>
      </c>
    </row>
    <row r="29" spans="2:7" x14ac:dyDescent="0.25">
      <c r="F29" s="431">
        <f>SUMIFS('Summary - Overhead Expenses'!AH:AH,'Summary - Overhead Expenses'!B:B,7454)</f>
        <v>136250</v>
      </c>
      <c r="G29" s="232" t="s">
        <v>6078</v>
      </c>
    </row>
    <row r="30" spans="2:7" x14ac:dyDescent="0.25">
      <c r="F30" s="431">
        <f>F28-F29</f>
        <v>0</v>
      </c>
      <c r="G30" s="232" t="s">
        <v>870</v>
      </c>
    </row>
    <row r="35" spans="2:7" x14ac:dyDescent="0.25">
      <c r="B35" s="522" t="s">
        <v>143</v>
      </c>
      <c r="C35" s="564">
        <v>7905</v>
      </c>
      <c r="D35" s="522" t="s">
        <v>58</v>
      </c>
      <c r="E35" s="520">
        <v>0.89</v>
      </c>
      <c r="F35" s="521">
        <f>D22*E35</f>
        <v>62300</v>
      </c>
    </row>
    <row r="36" spans="2:7" x14ac:dyDescent="0.25">
      <c r="B36" s="522" t="s">
        <v>143</v>
      </c>
      <c r="C36" s="564">
        <v>7905</v>
      </c>
      <c r="D36" s="522" t="s">
        <v>62</v>
      </c>
      <c r="E36" s="520">
        <v>0.11</v>
      </c>
      <c r="F36" s="521">
        <f>D22*E36</f>
        <v>7700</v>
      </c>
    </row>
    <row r="37" spans="2:7" x14ac:dyDescent="0.25">
      <c r="F37" s="431">
        <f>F35+F36</f>
        <v>70000</v>
      </c>
      <c r="G37" s="232" t="s">
        <v>301</v>
      </c>
    </row>
    <row r="38" spans="2:7" x14ac:dyDescent="0.25">
      <c r="F38" s="431">
        <f>SUMIFS('Summary - Overhead Expenses'!AH:AH,'Summary - Overhead Expenses'!B:B,7905)</f>
        <v>70000</v>
      </c>
      <c r="G38" s="232" t="s">
        <v>6081</v>
      </c>
    </row>
    <row r="39" spans="2:7" x14ac:dyDescent="0.25">
      <c r="F39" s="431">
        <f>F37-F38</f>
        <v>0</v>
      </c>
      <c r="G39" s="232" t="s">
        <v>870</v>
      </c>
    </row>
  </sheetData>
  <mergeCells count="1">
    <mergeCell ref="B1:E1"/>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5AA14-AC9E-4C38-A9CE-1EEA364E8EDF}">
  <sheetPr>
    <tabColor theme="9" tint="0.79998168889431442"/>
  </sheetPr>
  <dimension ref="B1:P120"/>
  <sheetViews>
    <sheetView topLeftCell="A31" workbookViewId="0">
      <selection activeCell="D53" sqref="D53:D54"/>
    </sheetView>
  </sheetViews>
  <sheetFormatPr defaultRowHeight="15" x14ac:dyDescent="0.25"/>
  <cols>
    <col min="2" max="2" width="33.7109375" customWidth="1"/>
    <col min="15" max="15" width="8.28515625" bestFit="1" customWidth="1"/>
  </cols>
  <sheetData>
    <row r="1" spans="2:16" ht="15.75" thickBot="1" x14ac:dyDescent="0.3"/>
    <row r="2" spans="2:16" ht="15.75" x14ac:dyDescent="0.25">
      <c r="B2" s="513" t="s">
        <v>4727</v>
      </c>
      <c r="C2" s="406">
        <v>45383</v>
      </c>
      <c r="D2" s="406">
        <v>45413</v>
      </c>
      <c r="E2" s="406">
        <v>45444</v>
      </c>
      <c r="F2" s="406">
        <v>45474</v>
      </c>
      <c r="G2" s="406">
        <v>45505</v>
      </c>
      <c r="H2" s="406">
        <v>45536</v>
      </c>
      <c r="I2" s="406">
        <v>45566</v>
      </c>
      <c r="J2" s="406">
        <v>45597</v>
      </c>
      <c r="K2" s="406">
        <v>45627</v>
      </c>
      <c r="L2" s="406">
        <v>45658</v>
      </c>
      <c r="M2" s="406">
        <v>45689</v>
      </c>
      <c r="N2" s="406">
        <v>45717</v>
      </c>
      <c r="O2" s="429" t="s">
        <v>301</v>
      </c>
    </row>
    <row r="3" spans="2:16" x14ac:dyDescent="0.25">
      <c r="B3" s="514" t="s">
        <v>58</v>
      </c>
      <c r="C3" s="298">
        <f>O3/12</f>
        <v>236.72818181818181</v>
      </c>
      <c r="D3" s="298">
        <f t="shared" ref="D3:N3" si="0">C3</f>
        <v>236.72818181818181</v>
      </c>
      <c r="E3" s="298">
        <f t="shared" si="0"/>
        <v>236.72818181818181</v>
      </c>
      <c r="F3" s="298">
        <f t="shared" si="0"/>
        <v>236.72818181818181</v>
      </c>
      <c r="G3" s="298">
        <f t="shared" si="0"/>
        <v>236.72818181818181</v>
      </c>
      <c r="H3" s="298">
        <f t="shared" si="0"/>
        <v>236.72818181818181</v>
      </c>
      <c r="I3" s="298">
        <f t="shared" si="0"/>
        <v>236.72818181818181</v>
      </c>
      <c r="J3" s="298">
        <f t="shared" si="0"/>
        <v>236.72818181818181</v>
      </c>
      <c r="K3" s="298">
        <f t="shared" si="0"/>
        <v>236.72818181818181</v>
      </c>
      <c r="L3" s="298">
        <f t="shared" si="0"/>
        <v>236.72818181818181</v>
      </c>
      <c r="M3" s="298">
        <f t="shared" si="0"/>
        <v>236.72818181818181</v>
      </c>
      <c r="N3" s="298">
        <f t="shared" si="0"/>
        <v>236.72818181818181</v>
      </c>
      <c r="O3" s="414">
        <f>'Summary - Overhead Expenses'!P13</f>
        <v>2840.7381818181816</v>
      </c>
    </row>
    <row r="4" spans="2:16" ht="15.75" thickBot="1" x14ac:dyDescent="0.3">
      <c r="B4" s="515" t="s">
        <v>62</v>
      </c>
      <c r="C4" s="408">
        <f>O4/12</f>
        <v>57.844545454545454</v>
      </c>
      <c r="D4" s="408">
        <f t="shared" ref="D4:N4" si="1">C4</f>
        <v>57.844545454545454</v>
      </c>
      <c r="E4" s="408">
        <f t="shared" si="1"/>
        <v>57.844545454545454</v>
      </c>
      <c r="F4" s="408">
        <f t="shared" si="1"/>
        <v>57.844545454545454</v>
      </c>
      <c r="G4" s="408">
        <f t="shared" si="1"/>
        <v>57.844545454545454</v>
      </c>
      <c r="H4" s="408">
        <f t="shared" si="1"/>
        <v>57.844545454545454</v>
      </c>
      <c r="I4" s="408">
        <f t="shared" si="1"/>
        <v>57.844545454545454</v>
      </c>
      <c r="J4" s="408">
        <f t="shared" si="1"/>
        <v>57.844545454545454</v>
      </c>
      <c r="K4" s="408">
        <f t="shared" si="1"/>
        <v>57.844545454545454</v>
      </c>
      <c r="L4" s="408">
        <f t="shared" si="1"/>
        <v>57.844545454545454</v>
      </c>
      <c r="M4" s="408">
        <f t="shared" si="1"/>
        <v>57.844545454545454</v>
      </c>
      <c r="N4" s="408">
        <f t="shared" si="1"/>
        <v>57.844545454545454</v>
      </c>
      <c r="O4" s="409">
        <f>'Summary - Overhead Expenses'!P14</f>
        <v>694.13454545454545</v>
      </c>
    </row>
    <row r="5" spans="2:16" x14ac:dyDescent="0.25">
      <c r="O5" s="298">
        <f>O3+O4</f>
        <v>3534.8727272727269</v>
      </c>
      <c r="P5" s="232" t="s">
        <v>301</v>
      </c>
    </row>
    <row r="6" spans="2:16" x14ac:dyDescent="0.25">
      <c r="O6" s="298">
        <f>SUMIFS('Summary - Overhead Expenses'!AH:AH,'Summary - Overhead Expenses'!B:B,7300)</f>
        <v>3534.8727272727274</v>
      </c>
      <c r="P6" s="232" t="s">
        <v>4729</v>
      </c>
    </row>
    <row r="7" spans="2:16" x14ac:dyDescent="0.25">
      <c r="O7" s="298">
        <f>O5-O6</f>
        <v>0</v>
      </c>
      <c r="P7" s="232" t="s">
        <v>870</v>
      </c>
    </row>
    <row r="8" spans="2:16" ht="15.75" thickBot="1" x14ac:dyDescent="0.3"/>
    <row r="9" spans="2:16" ht="15.75" x14ac:dyDescent="0.25">
      <c r="B9" s="513" t="s">
        <v>4730</v>
      </c>
      <c r="C9" s="406">
        <v>45383</v>
      </c>
      <c r="D9" s="406">
        <v>45413</v>
      </c>
      <c r="E9" s="406">
        <v>45444</v>
      </c>
      <c r="F9" s="406">
        <v>45474</v>
      </c>
      <c r="G9" s="406">
        <v>45505</v>
      </c>
      <c r="H9" s="406">
        <v>45536</v>
      </c>
      <c r="I9" s="406">
        <v>45566</v>
      </c>
      <c r="J9" s="406">
        <v>45597</v>
      </c>
      <c r="K9" s="406">
        <v>45627</v>
      </c>
      <c r="L9" s="406">
        <v>45658</v>
      </c>
      <c r="M9" s="406">
        <v>45689</v>
      </c>
      <c r="N9" s="406">
        <v>45717</v>
      </c>
      <c r="O9" s="429" t="s">
        <v>301</v>
      </c>
    </row>
    <row r="10" spans="2:16" x14ac:dyDescent="0.25">
      <c r="B10" s="514" t="s">
        <v>58</v>
      </c>
      <c r="C10" s="298">
        <f>O10/12</f>
        <v>2678.0172727272729</v>
      </c>
      <c r="D10" s="298">
        <f t="shared" ref="D10:N10" si="2">C10</f>
        <v>2678.0172727272729</v>
      </c>
      <c r="E10" s="298">
        <f t="shared" si="2"/>
        <v>2678.0172727272729</v>
      </c>
      <c r="F10" s="298">
        <f t="shared" si="2"/>
        <v>2678.0172727272729</v>
      </c>
      <c r="G10" s="298">
        <f t="shared" si="2"/>
        <v>2678.0172727272729</v>
      </c>
      <c r="H10" s="298">
        <f t="shared" si="2"/>
        <v>2678.0172727272729</v>
      </c>
      <c r="I10" s="298">
        <f t="shared" si="2"/>
        <v>2678.0172727272729</v>
      </c>
      <c r="J10" s="298">
        <f t="shared" si="2"/>
        <v>2678.0172727272729</v>
      </c>
      <c r="K10" s="298">
        <f t="shared" si="2"/>
        <v>2678.0172727272729</v>
      </c>
      <c r="L10" s="298">
        <f t="shared" si="2"/>
        <v>2678.0172727272729</v>
      </c>
      <c r="M10" s="298">
        <f t="shared" si="2"/>
        <v>2678.0172727272729</v>
      </c>
      <c r="N10" s="298">
        <f t="shared" si="2"/>
        <v>2678.0172727272729</v>
      </c>
      <c r="O10" s="414">
        <f>'Summary - Overhead Expenses'!P15</f>
        <v>32136.207272727275</v>
      </c>
    </row>
    <row r="11" spans="2:16" ht="15.75" thickBot="1" x14ac:dyDescent="0.3">
      <c r="B11" s="515" t="s">
        <v>62</v>
      </c>
      <c r="C11" s="408">
        <f>O11/12</f>
        <v>131.81818181818181</v>
      </c>
      <c r="D11" s="408">
        <f t="shared" ref="D11:N11" si="3">C11</f>
        <v>131.81818181818181</v>
      </c>
      <c r="E11" s="408">
        <f t="shared" si="3"/>
        <v>131.81818181818181</v>
      </c>
      <c r="F11" s="408">
        <f t="shared" si="3"/>
        <v>131.81818181818181</v>
      </c>
      <c r="G11" s="408">
        <f t="shared" si="3"/>
        <v>131.81818181818181</v>
      </c>
      <c r="H11" s="408">
        <f t="shared" si="3"/>
        <v>131.81818181818181</v>
      </c>
      <c r="I11" s="408">
        <f t="shared" si="3"/>
        <v>131.81818181818181</v>
      </c>
      <c r="J11" s="408">
        <f t="shared" si="3"/>
        <v>131.81818181818181</v>
      </c>
      <c r="K11" s="408">
        <f t="shared" si="3"/>
        <v>131.81818181818181</v>
      </c>
      <c r="L11" s="408">
        <f t="shared" si="3"/>
        <v>131.81818181818181</v>
      </c>
      <c r="M11" s="408">
        <f t="shared" si="3"/>
        <v>131.81818181818181</v>
      </c>
      <c r="N11" s="408">
        <f t="shared" si="3"/>
        <v>131.81818181818181</v>
      </c>
      <c r="O11" s="409">
        <f>'Summary - Overhead Expenses'!P16</f>
        <v>1581.8181818181818</v>
      </c>
    </row>
    <row r="12" spans="2:16" x14ac:dyDescent="0.25">
      <c r="O12" s="298">
        <f>O10+O11</f>
        <v>33718.025454545459</v>
      </c>
      <c r="P12" s="232" t="s">
        <v>301</v>
      </c>
    </row>
    <row r="13" spans="2:16" x14ac:dyDescent="0.25">
      <c r="O13" s="298">
        <f>SUMIFS('Summary - Overhead Expenses'!AH:AH,'Summary - Overhead Expenses'!B:B,7305)</f>
        <v>33718.025454545459</v>
      </c>
      <c r="P13" s="232" t="s">
        <v>4729</v>
      </c>
    </row>
    <row r="14" spans="2:16" x14ac:dyDescent="0.25">
      <c r="O14" s="298">
        <f>O12-O13</f>
        <v>0</v>
      </c>
      <c r="P14" s="232" t="s">
        <v>870</v>
      </c>
    </row>
    <row r="15" spans="2:16" ht="15.75" thickBot="1" x14ac:dyDescent="0.3"/>
    <row r="16" spans="2:16" ht="15.75" x14ac:dyDescent="0.25">
      <c r="B16" s="513" t="s">
        <v>1134</v>
      </c>
      <c r="C16" s="406">
        <v>45383</v>
      </c>
      <c r="D16" s="406">
        <v>45413</v>
      </c>
      <c r="E16" s="406">
        <v>45444</v>
      </c>
      <c r="F16" s="406">
        <v>45474</v>
      </c>
      <c r="G16" s="406">
        <v>45505</v>
      </c>
      <c r="H16" s="406">
        <v>45536</v>
      </c>
      <c r="I16" s="406">
        <v>45566</v>
      </c>
      <c r="J16" s="406">
        <v>45597</v>
      </c>
      <c r="K16" s="406">
        <v>45627</v>
      </c>
      <c r="L16" s="406">
        <v>45658</v>
      </c>
      <c r="M16" s="406">
        <v>45689</v>
      </c>
      <c r="N16" s="406">
        <v>45717</v>
      </c>
      <c r="O16" s="429" t="s">
        <v>301</v>
      </c>
    </row>
    <row r="17" spans="2:16" ht="15.75" thickBot="1" x14ac:dyDescent="0.3">
      <c r="B17" s="515" t="s">
        <v>58</v>
      </c>
      <c r="C17" s="408">
        <f>O17/12</f>
        <v>58.984545454545447</v>
      </c>
      <c r="D17" s="408">
        <f t="shared" ref="D17:N17" si="4">C17</f>
        <v>58.984545454545447</v>
      </c>
      <c r="E17" s="408">
        <f t="shared" si="4"/>
        <v>58.984545454545447</v>
      </c>
      <c r="F17" s="408">
        <f t="shared" si="4"/>
        <v>58.984545454545447</v>
      </c>
      <c r="G17" s="408">
        <f t="shared" si="4"/>
        <v>58.984545454545447</v>
      </c>
      <c r="H17" s="408">
        <f t="shared" si="4"/>
        <v>58.984545454545447</v>
      </c>
      <c r="I17" s="408">
        <f t="shared" si="4"/>
        <v>58.984545454545447</v>
      </c>
      <c r="J17" s="408">
        <f t="shared" si="4"/>
        <v>58.984545454545447</v>
      </c>
      <c r="K17" s="408">
        <f t="shared" si="4"/>
        <v>58.984545454545447</v>
      </c>
      <c r="L17" s="408">
        <f t="shared" si="4"/>
        <v>58.984545454545447</v>
      </c>
      <c r="M17" s="408">
        <f t="shared" si="4"/>
        <v>58.984545454545447</v>
      </c>
      <c r="N17" s="408">
        <f t="shared" si="4"/>
        <v>58.984545454545447</v>
      </c>
      <c r="O17" s="409">
        <f>'Summary - Overhead Expenses'!P19</f>
        <v>707.8145454545454</v>
      </c>
    </row>
    <row r="18" spans="2:16" x14ac:dyDescent="0.25">
      <c r="O18" s="298">
        <f>SUMIFS('Summary - Overhead Expenses'!AH:AH,'Summary - Overhead Expenses'!B:B,7332)</f>
        <v>707.81454545454551</v>
      </c>
      <c r="P18" s="232" t="s">
        <v>4732</v>
      </c>
    </row>
    <row r="19" spans="2:16" x14ac:dyDescent="0.25">
      <c r="O19" s="298">
        <f>O17-O18</f>
        <v>0</v>
      </c>
      <c r="P19" s="232" t="s">
        <v>870</v>
      </c>
    </row>
    <row r="20" spans="2:16" ht="15.75" thickBot="1" x14ac:dyDescent="0.3"/>
    <row r="21" spans="2:16" ht="15.75" x14ac:dyDescent="0.25">
      <c r="B21" s="513" t="s">
        <v>1138</v>
      </c>
      <c r="C21" s="406">
        <v>45383</v>
      </c>
      <c r="D21" s="406">
        <v>45413</v>
      </c>
      <c r="E21" s="406">
        <v>45444</v>
      </c>
      <c r="F21" s="406">
        <v>45474</v>
      </c>
      <c r="G21" s="406">
        <v>45505</v>
      </c>
      <c r="H21" s="406">
        <v>45536</v>
      </c>
      <c r="I21" s="406">
        <v>45566</v>
      </c>
      <c r="J21" s="406">
        <v>45597</v>
      </c>
      <c r="K21" s="406">
        <v>45627</v>
      </c>
      <c r="L21" s="406">
        <v>45658</v>
      </c>
      <c r="M21" s="406">
        <v>45689</v>
      </c>
      <c r="N21" s="406">
        <v>45717</v>
      </c>
      <c r="O21" s="429" t="s">
        <v>301</v>
      </c>
    </row>
    <row r="22" spans="2:16" ht="15.75" thickBot="1" x14ac:dyDescent="0.3">
      <c r="B22" s="515" t="s">
        <v>58</v>
      </c>
      <c r="C22" s="408">
        <f>O22/12</f>
        <v>92.775454545454537</v>
      </c>
      <c r="D22" s="408">
        <f t="shared" ref="D22:N22" si="5">C22</f>
        <v>92.775454545454537</v>
      </c>
      <c r="E22" s="408">
        <f t="shared" si="5"/>
        <v>92.775454545454537</v>
      </c>
      <c r="F22" s="408">
        <f t="shared" si="5"/>
        <v>92.775454545454537</v>
      </c>
      <c r="G22" s="408">
        <f t="shared" si="5"/>
        <v>92.775454545454537</v>
      </c>
      <c r="H22" s="408">
        <f t="shared" si="5"/>
        <v>92.775454545454537</v>
      </c>
      <c r="I22" s="408">
        <f t="shared" si="5"/>
        <v>92.775454545454537</v>
      </c>
      <c r="J22" s="408">
        <f t="shared" si="5"/>
        <v>92.775454545454537</v>
      </c>
      <c r="K22" s="408">
        <f t="shared" si="5"/>
        <v>92.775454545454537</v>
      </c>
      <c r="L22" s="408">
        <f t="shared" si="5"/>
        <v>92.775454545454537</v>
      </c>
      <c r="M22" s="408">
        <f t="shared" si="5"/>
        <v>92.775454545454537</v>
      </c>
      <c r="N22" s="408">
        <f t="shared" si="5"/>
        <v>92.775454545454537</v>
      </c>
      <c r="O22" s="409">
        <f>'Summary - Overhead Expenses'!P20</f>
        <v>1113.3054545454545</v>
      </c>
    </row>
    <row r="23" spans="2:16" x14ac:dyDescent="0.25">
      <c r="O23" s="298">
        <f>SUMIFS('Summary - Overhead Expenses'!AH:AH,'Summary - Overhead Expenses'!B:B,7333)</f>
        <v>1113.3054545454545</v>
      </c>
      <c r="P23" s="232" t="s">
        <v>4735</v>
      </c>
    </row>
    <row r="24" spans="2:16" x14ac:dyDescent="0.25">
      <c r="O24" s="298">
        <f>O22-O23</f>
        <v>0</v>
      </c>
      <c r="P24" s="232" t="s">
        <v>870</v>
      </c>
    </row>
    <row r="25" spans="2:16" ht="15.75" thickBot="1" x14ac:dyDescent="0.3"/>
    <row r="26" spans="2:16" ht="15.75" x14ac:dyDescent="0.25">
      <c r="B26" s="513" t="s">
        <v>4736</v>
      </c>
      <c r="C26" s="406">
        <v>45383</v>
      </c>
      <c r="D26" s="406">
        <v>45413</v>
      </c>
      <c r="E26" s="406">
        <v>45444</v>
      </c>
      <c r="F26" s="406">
        <v>45474</v>
      </c>
      <c r="G26" s="406">
        <v>45505</v>
      </c>
      <c r="H26" s="406">
        <v>45536</v>
      </c>
      <c r="I26" s="406">
        <v>45566</v>
      </c>
      <c r="J26" s="406">
        <v>45597</v>
      </c>
      <c r="K26" s="406">
        <v>45627</v>
      </c>
      <c r="L26" s="406">
        <v>45658</v>
      </c>
      <c r="M26" s="406">
        <v>45689</v>
      </c>
      <c r="N26" s="406">
        <v>45717</v>
      </c>
      <c r="O26" s="429" t="s">
        <v>301</v>
      </c>
    </row>
    <row r="27" spans="2:16" ht="15.75" thickBot="1" x14ac:dyDescent="0.3">
      <c r="B27" s="515" t="s">
        <v>58</v>
      </c>
      <c r="C27" s="408">
        <f>O27/12</f>
        <v>380.28818181818178</v>
      </c>
      <c r="D27" s="408">
        <f t="shared" ref="D27:N27" si="6">C27</f>
        <v>380.28818181818178</v>
      </c>
      <c r="E27" s="408">
        <f t="shared" si="6"/>
        <v>380.28818181818178</v>
      </c>
      <c r="F27" s="408">
        <f t="shared" si="6"/>
        <v>380.28818181818178</v>
      </c>
      <c r="G27" s="408">
        <f t="shared" si="6"/>
        <v>380.28818181818178</v>
      </c>
      <c r="H27" s="408">
        <f t="shared" si="6"/>
        <v>380.28818181818178</v>
      </c>
      <c r="I27" s="408">
        <f t="shared" si="6"/>
        <v>380.28818181818178</v>
      </c>
      <c r="J27" s="408">
        <f t="shared" si="6"/>
        <v>380.28818181818178</v>
      </c>
      <c r="K27" s="408">
        <f t="shared" si="6"/>
        <v>380.28818181818178</v>
      </c>
      <c r="L27" s="408">
        <f t="shared" si="6"/>
        <v>380.28818181818178</v>
      </c>
      <c r="M27" s="408">
        <f t="shared" si="6"/>
        <v>380.28818181818178</v>
      </c>
      <c r="N27" s="408">
        <f t="shared" si="6"/>
        <v>380.28818181818178</v>
      </c>
      <c r="O27" s="409">
        <f>'Summary - Overhead Expenses'!P31</f>
        <v>4563.4581818181814</v>
      </c>
    </row>
    <row r="28" spans="2:16" x14ac:dyDescent="0.25">
      <c r="O28" s="298">
        <f>SUMIFS('Summary - Overhead Expenses'!AH:AH,'Summary - Overhead Expenses'!B:B,7455)</f>
        <v>4563.4581818181814</v>
      </c>
      <c r="P28" s="232" t="s">
        <v>4737</v>
      </c>
    </row>
    <row r="29" spans="2:16" x14ac:dyDescent="0.25">
      <c r="O29" s="298">
        <f>O27-O28</f>
        <v>0</v>
      </c>
      <c r="P29" s="232" t="s">
        <v>870</v>
      </c>
    </row>
    <row r="30" spans="2:16" ht="15.75" thickBot="1" x14ac:dyDescent="0.3"/>
    <row r="31" spans="2:16" ht="15.75" x14ac:dyDescent="0.25">
      <c r="B31" s="513" t="s">
        <v>4738</v>
      </c>
      <c r="C31" s="406">
        <v>45383</v>
      </c>
      <c r="D31" s="406">
        <v>45413</v>
      </c>
      <c r="E31" s="406">
        <v>45444</v>
      </c>
      <c r="F31" s="406">
        <v>45474</v>
      </c>
      <c r="G31" s="406">
        <v>45505</v>
      </c>
      <c r="H31" s="406">
        <v>45536</v>
      </c>
      <c r="I31" s="406">
        <v>45566</v>
      </c>
      <c r="J31" s="406">
        <v>45597</v>
      </c>
      <c r="K31" s="406">
        <v>45627</v>
      </c>
      <c r="L31" s="406">
        <v>45658</v>
      </c>
      <c r="M31" s="406">
        <v>45689</v>
      </c>
      <c r="N31" s="406">
        <v>45717</v>
      </c>
      <c r="O31" s="429" t="s">
        <v>301</v>
      </c>
    </row>
    <row r="32" spans="2:16" x14ac:dyDescent="0.25">
      <c r="B32" s="514" t="s">
        <v>58</v>
      </c>
      <c r="C32" s="298">
        <f>O32/12</f>
        <v>15.454545454545455</v>
      </c>
      <c r="D32" s="298">
        <f t="shared" ref="D32:N32" si="7">C32</f>
        <v>15.454545454545455</v>
      </c>
      <c r="E32" s="298">
        <f t="shared" si="7"/>
        <v>15.454545454545455</v>
      </c>
      <c r="F32" s="298">
        <f t="shared" si="7"/>
        <v>15.454545454545455</v>
      </c>
      <c r="G32" s="298">
        <f t="shared" si="7"/>
        <v>15.454545454545455</v>
      </c>
      <c r="H32" s="298">
        <f t="shared" si="7"/>
        <v>15.454545454545455</v>
      </c>
      <c r="I32" s="298">
        <f t="shared" si="7"/>
        <v>15.454545454545455</v>
      </c>
      <c r="J32" s="298">
        <f t="shared" si="7"/>
        <v>15.454545454545455</v>
      </c>
      <c r="K32" s="298">
        <f t="shared" si="7"/>
        <v>15.454545454545455</v>
      </c>
      <c r="L32" s="298">
        <f t="shared" si="7"/>
        <v>15.454545454545455</v>
      </c>
      <c r="M32" s="298">
        <f t="shared" si="7"/>
        <v>15.454545454545455</v>
      </c>
      <c r="N32" s="298">
        <f t="shared" si="7"/>
        <v>15.454545454545455</v>
      </c>
      <c r="O32" s="414">
        <f>'Summary - Overhead Expenses'!P47</f>
        <v>185.45454545454547</v>
      </c>
    </row>
    <row r="33" spans="2:16" ht="15.75" thickBot="1" x14ac:dyDescent="0.3">
      <c r="B33" s="515" t="s">
        <v>62</v>
      </c>
      <c r="C33" s="408">
        <f>O33/12</f>
        <v>2.7272727272727271</v>
      </c>
      <c r="D33" s="408">
        <f t="shared" ref="D33:N33" si="8">C33</f>
        <v>2.7272727272727271</v>
      </c>
      <c r="E33" s="408">
        <f t="shared" si="8"/>
        <v>2.7272727272727271</v>
      </c>
      <c r="F33" s="408">
        <f t="shared" si="8"/>
        <v>2.7272727272727271</v>
      </c>
      <c r="G33" s="408">
        <f t="shared" si="8"/>
        <v>2.7272727272727271</v>
      </c>
      <c r="H33" s="408">
        <f t="shared" si="8"/>
        <v>2.7272727272727271</v>
      </c>
      <c r="I33" s="408">
        <f t="shared" si="8"/>
        <v>2.7272727272727271</v>
      </c>
      <c r="J33" s="408">
        <f t="shared" si="8"/>
        <v>2.7272727272727271</v>
      </c>
      <c r="K33" s="408">
        <f t="shared" si="8"/>
        <v>2.7272727272727271</v>
      </c>
      <c r="L33" s="408">
        <f t="shared" si="8"/>
        <v>2.7272727272727271</v>
      </c>
      <c r="M33" s="408">
        <f t="shared" si="8"/>
        <v>2.7272727272727271</v>
      </c>
      <c r="N33" s="408">
        <f t="shared" si="8"/>
        <v>2.7272727272727271</v>
      </c>
      <c r="O33" s="409">
        <f>'Summary - Overhead Expenses'!P48</f>
        <v>32.727272727272727</v>
      </c>
    </row>
    <row r="34" spans="2:16" x14ac:dyDescent="0.25">
      <c r="O34" s="298">
        <f>O32+O33</f>
        <v>218.18181818181819</v>
      </c>
      <c r="P34" s="232" t="s">
        <v>301</v>
      </c>
    </row>
    <row r="35" spans="2:16" x14ac:dyDescent="0.25">
      <c r="O35" s="298">
        <f>SUMIFS('Summary - Overhead Expenses'!AH:AH,'Summary - Overhead Expenses'!B:B,7540)</f>
        <v>218.18181818181822</v>
      </c>
      <c r="P35" s="232" t="s">
        <v>4739</v>
      </c>
    </row>
    <row r="36" spans="2:16" x14ac:dyDescent="0.25">
      <c r="O36" s="298">
        <f>O34-O35</f>
        <v>0</v>
      </c>
      <c r="P36" s="232" t="s">
        <v>870</v>
      </c>
    </row>
    <row r="37" spans="2:16" ht="15.75" thickBot="1" x14ac:dyDescent="0.3"/>
    <row r="38" spans="2:16" ht="15.75" x14ac:dyDescent="0.25">
      <c r="B38" s="513" t="s">
        <v>1142</v>
      </c>
      <c r="C38" s="406">
        <v>45383</v>
      </c>
      <c r="D38" s="406">
        <v>45413</v>
      </c>
      <c r="E38" s="406">
        <v>45444</v>
      </c>
      <c r="F38" s="406">
        <v>45474</v>
      </c>
      <c r="G38" s="406">
        <v>45505</v>
      </c>
      <c r="H38" s="406">
        <v>45536</v>
      </c>
      <c r="I38" s="406">
        <v>45566</v>
      </c>
      <c r="J38" s="406">
        <v>45597</v>
      </c>
      <c r="K38" s="406">
        <v>45627</v>
      </c>
      <c r="L38" s="406">
        <v>45658</v>
      </c>
      <c r="M38" s="406">
        <v>45689</v>
      </c>
      <c r="N38" s="406">
        <v>45717</v>
      </c>
      <c r="O38" s="429" t="s">
        <v>301</v>
      </c>
    </row>
    <row r="39" spans="2:16" x14ac:dyDescent="0.25">
      <c r="B39" s="514" t="s">
        <v>58</v>
      </c>
      <c r="C39" s="298">
        <f>O39/12</f>
        <v>408.57727272727266</v>
      </c>
      <c r="D39" s="298">
        <f t="shared" ref="D39:N39" si="9">C39</f>
        <v>408.57727272727266</v>
      </c>
      <c r="E39" s="298">
        <f t="shared" si="9"/>
        <v>408.57727272727266</v>
      </c>
      <c r="F39" s="298">
        <f t="shared" si="9"/>
        <v>408.57727272727266</v>
      </c>
      <c r="G39" s="298">
        <f t="shared" si="9"/>
        <v>408.57727272727266</v>
      </c>
      <c r="H39" s="298">
        <f t="shared" si="9"/>
        <v>408.57727272727266</v>
      </c>
      <c r="I39" s="298">
        <f t="shared" si="9"/>
        <v>408.57727272727266</v>
      </c>
      <c r="J39" s="298">
        <f t="shared" si="9"/>
        <v>408.57727272727266</v>
      </c>
      <c r="K39" s="298">
        <f t="shared" si="9"/>
        <v>408.57727272727266</v>
      </c>
      <c r="L39" s="298">
        <f t="shared" si="9"/>
        <v>408.57727272727266</v>
      </c>
      <c r="M39" s="298">
        <f t="shared" si="9"/>
        <v>408.57727272727266</v>
      </c>
      <c r="N39" s="298">
        <f t="shared" si="9"/>
        <v>408.57727272727266</v>
      </c>
      <c r="O39" s="414">
        <f>'Summary - Overhead Expenses'!P49</f>
        <v>4902.9272727272719</v>
      </c>
    </row>
    <row r="40" spans="2:16" ht="15.75" thickBot="1" x14ac:dyDescent="0.3">
      <c r="B40" s="515" t="s">
        <v>62</v>
      </c>
      <c r="C40" s="408">
        <f>O40/12</f>
        <v>63.557272727272725</v>
      </c>
      <c r="D40" s="408">
        <f t="shared" ref="D40:N40" si="10">C40</f>
        <v>63.557272727272725</v>
      </c>
      <c r="E40" s="408">
        <f t="shared" si="10"/>
        <v>63.557272727272725</v>
      </c>
      <c r="F40" s="408">
        <f t="shared" si="10"/>
        <v>63.557272727272725</v>
      </c>
      <c r="G40" s="408">
        <f t="shared" si="10"/>
        <v>63.557272727272725</v>
      </c>
      <c r="H40" s="408">
        <f t="shared" si="10"/>
        <v>63.557272727272725</v>
      </c>
      <c r="I40" s="408">
        <f t="shared" si="10"/>
        <v>63.557272727272725</v>
      </c>
      <c r="J40" s="408">
        <f t="shared" si="10"/>
        <v>63.557272727272725</v>
      </c>
      <c r="K40" s="408">
        <f t="shared" si="10"/>
        <v>63.557272727272725</v>
      </c>
      <c r="L40" s="408">
        <f t="shared" si="10"/>
        <v>63.557272727272725</v>
      </c>
      <c r="M40" s="408">
        <f t="shared" si="10"/>
        <v>63.557272727272725</v>
      </c>
      <c r="N40" s="408">
        <f t="shared" si="10"/>
        <v>63.557272727272725</v>
      </c>
      <c r="O40" s="409">
        <f>'Summary - Overhead Expenses'!P50</f>
        <v>762.68727272727267</v>
      </c>
    </row>
    <row r="41" spans="2:16" x14ac:dyDescent="0.25">
      <c r="O41" s="298">
        <f>O39+O40</f>
        <v>5665.6145454545449</v>
      </c>
      <c r="P41" s="232" t="s">
        <v>301</v>
      </c>
    </row>
    <row r="42" spans="2:16" x14ac:dyDescent="0.25">
      <c r="O42" s="298">
        <f>SUMIFS('Summary - Overhead Expenses'!AH:AH,'Summary - Overhead Expenses'!B:B,7570)</f>
        <v>5665.614545454544</v>
      </c>
      <c r="P42" s="232" t="s">
        <v>4740</v>
      </c>
    </row>
    <row r="43" spans="2:16" x14ac:dyDescent="0.25">
      <c r="O43" s="298">
        <f>O41-O42</f>
        <v>0</v>
      </c>
      <c r="P43" s="232" t="s">
        <v>870</v>
      </c>
    </row>
    <row r="44" spans="2:16" ht="15.75" thickBot="1" x14ac:dyDescent="0.3"/>
    <row r="45" spans="2:16" ht="15.75" x14ac:dyDescent="0.25">
      <c r="B45" s="513" t="s">
        <v>4741</v>
      </c>
      <c r="C45" s="406">
        <v>45383</v>
      </c>
      <c r="D45" s="406">
        <v>45413</v>
      </c>
      <c r="E45" s="406">
        <v>45444</v>
      </c>
      <c r="F45" s="406">
        <v>45474</v>
      </c>
      <c r="G45" s="406">
        <v>45505</v>
      </c>
      <c r="H45" s="406">
        <v>45536</v>
      </c>
      <c r="I45" s="406">
        <v>45566</v>
      </c>
      <c r="J45" s="406">
        <v>45597</v>
      </c>
      <c r="K45" s="406">
        <v>45627</v>
      </c>
      <c r="L45" s="406">
        <v>45658</v>
      </c>
      <c r="M45" s="406">
        <v>45689</v>
      </c>
      <c r="N45" s="406">
        <v>45717</v>
      </c>
      <c r="O45" s="429" t="s">
        <v>301</v>
      </c>
    </row>
    <row r="46" spans="2:16" x14ac:dyDescent="0.25">
      <c r="B46" s="514" t="s">
        <v>58</v>
      </c>
      <c r="C46" s="298">
        <f>O46/12</f>
        <v>-3519.9390909090907</v>
      </c>
      <c r="D46" s="298">
        <f t="shared" ref="D46:N46" si="11">C46</f>
        <v>-3519.9390909090907</v>
      </c>
      <c r="E46" s="298">
        <f t="shared" si="11"/>
        <v>-3519.9390909090907</v>
      </c>
      <c r="F46" s="298">
        <f t="shared" si="11"/>
        <v>-3519.9390909090907</v>
      </c>
      <c r="G46" s="298">
        <f t="shared" si="11"/>
        <v>-3519.9390909090907</v>
      </c>
      <c r="H46" s="298">
        <f t="shared" si="11"/>
        <v>-3519.9390909090907</v>
      </c>
      <c r="I46" s="298">
        <f t="shared" si="11"/>
        <v>-3519.9390909090907</v>
      </c>
      <c r="J46" s="298">
        <f t="shared" si="11"/>
        <v>-3519.9390909090907</v>
      </c>
      <c r="K46" s="298">
        <f t="shared" si="11"/>
        <v>-3519.9390909090907</v>
      </c>
      <c r="L46" s="298">
        <f t="shared" si="11"/>
        <v>-3519.9390909090907</v>
      </c>
      <c r="M46" s="298">
        <f t="shared" si="11"/>
        <v>-3519.9390909090907</v>
      </c>
      <c r="N46" s="298">
        <f t="shared" si="11"/>
        <v>-3519.9390909090907</v>
      </c>
      <c r="O46" s="414">
        <f>'Summary - Overhead Expenses'!P51</f>
        <v>-42239.269090909089</v>
      </c>
    </row>
    <row r="47" spans="2:16" ht="15.75" thickBot="1" x14ac:dyDescent="0.3">
      <c r="B47" s="515" t="s">
        <v>62</v>
      </c>
      <c r="C47" s="408">
        <f>O47/12</f>
        <v>-1454.3345454545454</v>
      </c>
      <c r="D47" s="408">
        <f t="shared" ref="D47:N47" si="12">C47</f>
        <v>-1454.3345454545454</v>
      </c>
      <c r="E47" s="408">
        <f t="shared" si="12"/>
        <v>-1454.3345454545454</v>
      </c>
      <c r="F47" s="408">
        <f t="shared" si="12"/>
        <v>-1454.3345454545454</v>
      </c>
      <c r="G47" s="408">
        <f t="shared" si="12"/>
        <v>-1454.3345454545454</v>
      </c>
      <c r="H47" s="408">
        <f t="shared" si="12"/>
        <v>-1454.3345454545454</v>
      </c>
      <c r="I47" s="408">
        <f t="shared" si="12"/>
        <v>-1454.3345454545454</v>
      </c>
      <c r="J47" s="408">
        <f t="shared" si="12"/>
        <v>-1454.3345454545454</v>
      </c>
      <c r="K47" s="408">
        <f t="shared" si="12"/>
        <v>-1454.3345454545454</v>
      </c>
      <c r="L47" s="408">
        <f t="shared" si="12"/>
        <v>-1454.3345454545454</v>
      </c>
      <c r="M47" s="408">
        <f t="shared" si="12"/>
        <v>-1454.3345454545454</v>
      </c>
      <c r="N47" s="408">
        <f t="shared" si="12"/>
        <v>-1454.3345454545454</v>
      </c>
      <c r="O47" s="409">
        <f>'Summary - Overhead Expenses'!P52</f>
        <v>-17452.014545454545</v>
      </c>
    </row>
    <row r="48" spans="2:16" x14ac:dyDescent="0.25">
      <c r="O48" s="298">
        <f>O46+O47</f>
        <v>-59691.283636363631</v>
      </c>
      <c r="P48" s="232" t="s">
        <v>301</v>
      </c>
    </row>
    <row r="49" spans="2:16" x14ac:dyDescent="0.25">
      <c r="O49" s="298">
        <f>SUMIFS('Summary - Overhead Expenses'!AH:AH,'Summary - Overhead Expenses'!B:B,7610)</f>
        <v>-59691.283636363631</v>
      </c>
      <c r="P49" s="232" t="s">
        <v>4742</v>
      </c>
    </row>
    <row r="50" spans="2:16" x14ac:dyDescent="0.25">
      <c r="O50" s="298">
        <f>O48-O49</f>
        <v>0</v>
      </c>
      <c r="P50" s="232" t="s">
        <v>870</v>
      </c>
    </row>
    <row r="51" spans="2:16" ht="15.75" thickBot="1" x14ac:dyDescent="0.3"/>
    <row r="52" spans="2:16" ht="15.75" x14ac:dyDescent="0.25">
      <c r="B52" s="513" t="s">
        <v>4743</v>
      </c>
      <c r="C52" s="406">
        <v>45383</v>
      </c>
      <c r="D52" s="406">
        <v>45413</v>
      </c>
      <c r="E52" s="406">
        <v>45444</v>
      </c>
      <c r="F52" s="406">
        <v>45474</v>
      </c>
      <c r="G52" s="406">
        <v>45505</v>
      </c>
      <c r="H52" s="406">
        <v>45536</v>
      </c>
      <c r="I52" s="406">
        <v>45566</v>
      </c>
      <c r="J52" s="406">
        <v>45597</v>
      </c>
      <c r="K52" s="406">
        <v>45627</v>
      </c>
      <c r="L52" s="406">
        <v>45658</v>
      </c>
      <c r="M52" s="406">
        <v>45689</v>
      </c>
      <c r="N52" s="406">
        <v>45717</v>
      </c>
      <c r="O52" s="429" t="s">
        <v>301</v>
      </c>
    </row>
    <row r="53" spans="2:16" x14ac:dyDescent="0.25">
      <c r="B53" s="514" t="s">
        <v>58</v>
      </c>
      <c r="C53" s="298">
        <f>O53/12</f>
        <v>55286.63636363636</v>
      </c>
      <c r="D53" s="298">
        <f t="shared" ref="D53:N53" si="13">C53</f>
        <v>55286.63636363636</v>
      </c>
      <c r="E53" s="298">
        <f t="shared" si="13"/>
        <v>55286.63636363636</v>
      </c>
      <c r="F53" s="298">
        <f t="shared" si="13"/>
        <v>55286.63636363636</v>
      </c>
      <c r="G53" s="298">
        <f t="shared" si="13"/>
        <v>55286.63636363636</v>
      </c>
      <c r="H53" s="298">
        <f t="shared" si="13"/>
        <v>55286.63636363636</v>
      </c>
      <c r="I53" s="298">
        <f t="shared" si="13"/>
        <v>55286.63636363636</v>
      </c>
      <c r="J53" s="298">
        <f t="shared" si="13"/>
        <v>55286.63636363636</v>
      </c>
      <c r="K53" s="298">
        <f t="shared" si="13"/>
        <v>55286.63636363636</v>
      </c>
      <c r="L53" s="298">
        <f t="shared" si="13"/>
        <v>55286.63636363636</v>
      </c>
      <c r="M53" s="298">
        <f t="shared" si="13"/>
        <v>55286.63636363636</v>
      </c>
      <c r="N53" s="298">
        <f t="shared" si="13"/>
        <v>55286.63636363636</v>
      </c>
      <c r="O53" s="414">
        <f>'Summary - Overhead Expenses'!P61</f>
        <v>663439.63636363635</v>
      </c>
    </row>
    <row r="54" spans="2:16" ht="15.75" thickBot="1" x14ac:dyDescent="0.3">
      <c r="B54" s="515" t="s">
        <v>62</v>
      </c>
      <c r="C54" s="408">
        <f>O54/12</f>
        <v>20533.727272727272</v>
      </c>
      <c r="D54" s="408">
        <f t="shared" ref="D54:N54" si="14">C54</f>
        <v>20533.727272727272</v>
      </c>
      <c r="E54" s="408">
        <f t="shared" si="14"/>
        <v>20533.727272727272</v>
      </c>
      <c r="F54" s="408">
        <f t="shared" si="14"/>
        <v>20533.727272727272</v>
      </c>
      <c r="G54" s="408">
        <f t="shared" si="14"/>
        <v>20533.727272727272</v>
      </c>
      <c r="H54" s="408">
        <f t="shared" si="14"/>
        <v>20533.727272727272</v>
      </c>
      <c r="I54" s="408">
        <f t="shared" si="14"/>
        <v>20533.727272727272</v>
      </c>
      <c r="J54" s="408">
        <f t="shared" si="14"/>
        <v>20533.727272727272</v>
      </c>
      <c r="K54" s="408">
        <f t="shared" si="14"/>
        <v>20533.727272727272</v>
      </c>
      <c r="L54" s="408">
        <f t="shared" si="14"/>
        <v>20533.727272727272</v>
      </c>
      <c r="M54" s="408">
        <f t="shared" si="14"/>
        <v>20533.727272727272</v>
      </c>
      <c r="N54" s="408">
        <f t="shared" si="14"/>
        <v>20533.727272727272</v>
      </c>
      <c r="O54" s="409">
        <f>'Summary - Overhead Expenses'!P62</f>
        <v>246404.72727272726</v>
      </c>
    </row>
    <row r="55" spans="2:16" x14ac:dyDescent="0.25">
      <c r="O55" s="298">
        <f>O53+O54</f>
        <v>909844.36363636365</v>
      </c>
      <c r="P55" s="232" t="s">
        <v>301</v>
      </c>
    </row>
    <row r="56" spans="2:16" x14ac:dyDescent="0.25">
      <c r="O56" s="298">
        <f>SUMIFS('Summary - Overhead Expenses'!AH:AH,'Summary - Overhead Expenses'!B:B,7790)</f>
        <v>909844.36363636353</v>
      </c>
      <c r="P56" s="232" t="s">
        <v>4745</v>
      </c>
    </row>
    <row r="57" spans="2:16" x14ac:dyDescent="0.25">
      <c r="O57" s="298">
        <f>O55-O56</f>
        <v>0</v>
      </c>
      <c r="P57" s="232" t="s">
        <v>870</v>
      </c>
    </row>
    <row r="58" spans="2:16" ht="15.75" thickBot="1" x14ac:dyDescent="0.3"/>
    <row r="59" spans="2:16" ht="15.75" x14ac:dyDescent="0.25">
      <c r="B59" s="513" t="s">
        <v>4744</v>
      </c>
      <c r="C59" s="406">
        <v>45383</v>
      </c>
      <c r="D59" s="406">
        <v>45413</v>
      </c>
      <c r="E59" s="406">
        <v>45444</v>
      </c>
      <c r="F59" s="406">
        <v>45474</v>
      </c>
      <c r="G59" s="406">
        <v>45505</v>
      </c>
      <c r="H59" s="406">
        <v>45536</v>
      </c>
      <c r="I59" s="406">
        <v>45566</v>
      </c>
      <c r="J59" s="406">
        <v>45597</v>
      </c>
      <c r="K59" s="406">
        <v>45627</v>
      </c>
      <c r="L59" s="406">
        <v>45658</v>
      </c>
      <c r="M59" s="406">
        <v>45689</v>
      </c>
      <c r="N59" s="406">
        <v>45717</v>
      </c>
      <c r="O59" s="429" t="s">
        <v>301</v>
      </c>
    </row>
    <row r="60" spans="2:16" x14ac:dyDescent="0.25">
      <c r="B60" s="514" t="s">
        <v>58</v>
      </c>
      <c r="C60" s="298">
        <f>O60/12</f>
        <v>843.91454545454542</v>
      </c>
      <c r="D60" s="298">
        <f t="shared" ref="D60:N60" si="15">C60</f>
        <v>843.91454545454542</v>
      </c>
      <c r="E60" s="298">
        <f t="shared" si="15"/>
        <v>843.91454545454542</v>
      </c>
      <c r="F60" s="298">
        <f t="shared" si="15"/>
        <v>843.91454545454542</v>
      </c>
      <c r="G60" s="298">
        <f t="shared" si="15"/>
        <v>843.91454545454542</v>
      </c>
      <c r="H60" s="298">
        <f t="shared" si="15"/>
        <v>843.91454545454542</v>
      </c>
      <c r="I60" s="298">
        <f t="shared" si="15"/>
        <v>843.91454545454542</v>
      </c>
      <c r="J60" s="298">
        <f t="shared" si="15"/>
        <v>843.91454545454542</v>
      </c>
      <c r="K60" s="298">
        <f t="shared" si="15"/>
        <v>843.91454545454542</v>
      </c>
      <c r="L60" s="298">
        <f t="shared" si="15"/>
        <v>843.91454545454542</v>
      </c>
      <c r="M60" s="298">
        <f t="shared" si="15"/>
        <v>843.91454545454542</v>
      </c>
      <c r="N60" s="298">
        <f t="shared" si="15"/>
        <v>843.91454545454542</v>
      </c>
      <c r="O60" s="414">
        <f>'Summary - Overhead Expenses'!P63</f>
        <v>10126.974545454545</v>
      </c>
    </row>
    <row r="61" spans="2:16" ht="15.75" thickBot="1" x14ac:dyDescent="0.3">
      <c r="B61" s="515" t="s">
        <v>62</v>
      </c>
      <c r="C61" s="408">
        <f>O61/12</f>
        <v>646.92363636363643</v>
      </c>
      <c r="D61" s="408">
        <f t="shared" ref="D61:N61" si="16">C61</f>
        <v>646.92363636363643</v>
      </c>
      <c r="E61" s="408">
        <f t="shared" si="16"/>
        <v>646.92363636363643</v>
      </c>
      <c r="F61" s="408">
        <f t="shared" si="16"/>
        <v>646.92363636363643</v>
      </c>
      <c r="G61" s="408">
        <f t="shared" si="16"/>
        <v>646.92363636363643</v>
      </c>
      <c r="H61" s="408">
        <f t="shared" si="16"/>
        <v>646.92363636363643</v>
      </c>
      <c r="I61" s="408">
        <f t="shared" si="16"/>
        <v>646.92363636363643</v>
      </c>
      <c r="J61" s="408">
        <f t="shared" si="16"/>
        <v>646.92363636363643</v>
      </c>
      <c r="K61" s="408">
        <f t="shared" si="16"/>
        <v>646.92363636363643</v>
      </c>
      <c r="L61" s="408">
        <f t="shared" si="16"/>
        <v>646.92363636363643</v>
      </c>
      <c r="M61" s="408">
        <f t="shared" si="16"/>
        <v>646.92363636363643</v>
      </c>
      <c r="N61" s="408">
        <f t="shared" si="16"/>
        <v>646.92363636363643</v>
      </c>
      <c r="O61" s="409">
        <f>'Summary - Overhead Expenses'!P64</f>
        <v>7763.0836363636372</v>
      </c>
    </row>
    <row r="62" spans="2:16" x14ac:dyDescent="0.25">
      <c r="O62" s="298">
        <f>O60+O61</f>
        <v>17890.058181818182</v>
      </c>
      <c r="P62" s="232" t="s">
        <v>301</v>
      </c>
    </row>
    <row r="63" spans="2:16" x14ac:dyDescent="0.25">
      <c r="O63" s="298">
        <f>SUMIFS('Summary - Overhead Expenses'!AH:AH,'Summary - Overhead Expenses'!B:B,7795)</f>
        <v>17890.058181818182</v>
      </c>
      <c r="P63" s="232" t="s">
        <v>4746</v>
      </c>
    </row>
    <row r="64" spans="2:16" x14ac:dyDescent="0.25">
      <c r="O64" s="298">
        <f>O62-O63</f>
        <v>0</v>
      </c>
      <c r="P64" s="232" t="s">
        <v>870</v>
      </c>
    </row>
    <row r="65" spans="2:16" ht="15.75" thickBot="1" x14ac:dyDescent="0.3"/>
    <row r="66" spans="2:16" ht="15.75" x14ac:dyDescent="0.25">
      <c r="B66" s="513" t="s">
        <v>4747</v>
      </c>
      <c r="C66" s="406">
        <v>45383</v>
      </c>
      <c r="D66" s="406">
        <v>45413</v>
      </c>
      <c r="E66" s="406">
        <v>45444</v>
      </c>
      <c r="F66" s="406">
        <v>45474</v>
      </c>
      <c r="G66" s="406">
        <v>45505</v>
      </c>
      <c r="H66" s="406">
        <v>45536</v>
      </c>
      <c r="I66" s="406">
        <v>45566</v>
      </c>
      <c r="J66" s="406">
        <v>45597</v>
      </c>
      <c r="K66" s="406">
        <v>45627</v>
      </c>
      <c r="L66" s="406">
        <v>45658</v>
      </c>
      <c r="M66" s="406">
        <v>45689</v>
      </c>
      <c r="N66" s="406">
        <v>45717</v>
      </c>
      <c r="O66" s="429" t="s">
        <v>301</v>
      </c>
    </row>
    <row r="67" spans="2:16" x14ac:dyDescent="0.25">
      <c r="B67" s="514" t="s">
        <v>58</v>
      </c>
      <c r="C67" s="298">
        <f>O67/12</f>
        <v>5624.2599999999993</v>
      </c>
      <c r="D67" s="298">
        <f t="shared" ref="D67:N67" si="17">C67</f>
        <v>5624.2599999999993</v>
      </c>
      <c r="E67" s="298">
        <f t="shared" si="17"/>
        <v>5624.2599999999993</v>
      </c>
      <c r="F67" s="298">
        <f t="shared" si="17"/>
        <v>5624.2599999999993</v>
      </c>
      <c r="G67" s="298">
        <f t="shared" si="17"/>
        <v>5624.2599999999993</v>
      </c>
      <c r="H67" s="298">
        <f t="shared" si="17"/>
        <v>5624.2599999999993</v>
      </c>
      <c r="I67" s="298">
        <f t="shared" si="17"/>
        <v>5624.2599999999993</v>
      </c>
      <c r="J67" s="298">
        <f t="shared" si="17"/>
        <v>5624.2599999999993</v>
      </c>
      <c r="K67" s="298">
        <f t="shared" si="17"/>
        <v>5624.2599999999993</v>
      </c>
      <c r="L67" s="298">
        <f t="shared" si="17"/>
        <v>5624.2599999999993</v>
      </c>
      <c r="M67" s="298">
        <f t="shared" si="17"/>
        <v>5624.2599999999993</v>
      </c>
      <c r="N67" s="298">
        <f t="shared" si="17"/>
        <v>5624.2599999999993</v>
      </c>
      <c r="O67" s="414">
        <f>'Summary - Overhead Expenses'!P65</f>
        <v>67491.12</v>
      </c>
    </row>
    <row r="68" spans="2:16" ht="15.75" thickBot="1" x14ac:dyDescent="0.3">
      <c r="B68" s="515" t="s">
        <v>62</v>
      </c>
      <c r="C68" s="408">
        <f>O68/12</f>
        <v>2666.6809090909092</v>
      </c>
      <c r="D68" s="408">
        <f t="shared" ref="D68:N68" si="18">C68</f>
        <v>2666.6809090909092</v>
      </c>
      <c r="E68" s="408">
        <f t="shared" si="18"/>
        <v>2666.6809090909092</v>
      </c>
      <c r="F68" s="408">
        <f t="shared" si="18"/>
        <v>2666.6809090909092</v>
      </c>
      <c r="G68" s="408">
        <f t="shared" si="18"/>
        <v>2666.6809090909092</v>
      </c>
      <c r="H68" s="408">
        <f t="shared" si="18"/>
        <v>2666.6809090909092</v>
      </c>
      <c r="I68" s="408">
        <f t="shared" si="18"/>
        <v>2666.6809090909092</v>
      </c>
      <c r="J68" s="408">
        <f t="shared" si="18"/>
        <v>2666.6809090909092</v>
      </c>
      <c r="K68" s="408">
        <f t="shared" si="18"/>
        <v>2666.6809090909092</v>
      </c>
      <c r="L68" s="408">
        <f t="shared" si="18"/>
        <v>2666.6809090909092</v>
      </c>
      <c r="M68" s="408">
        <f t="shared" si="18"/>
        <v>2666.6809090909092</v>
      </c>
      <c r="N68" s="408">
        <f t="shared" si="18"/>
        <v>2666.6809090909092</v>
      </c>
      <c r="O68" s="409">
        <f>'Summary - Overhead Expenses'!P66</f>
        <v>32000.17090909091</v>
      </c>
    </row>
    <row r="69" spans="2:16" x14ac:dyDescent="0.25">
      <c r="O69" s="298">
        <f>O67+O68</f>
        <v>99491.290909090909</v>
      </c>
      <c r="P69" s="232" t="s">
        <v>301</v>
      </c>
    </row>
    <row r="70" spans="2:16" x14ac:dyDescent="0.25">
      <c r="O70" s="298">
        <f>SUMIFS('Summary - Overhead Expenses'!AH:AH,'Summary - Overhead Expenses'!B:B,7820)</f>
        <v>99491.290909090909</v>
      </c>
      <c r="P70" s="232" t="s">
        <v>4748</v>
      </c>
    </row>
    <row r="71" spans="2:16" x14ac:dyDescent="0.25">
      <c r="O71" s="298">
        <f>O69-O70</f>
        <v>0</v>
      </c>
      <c r="P71" s="232" t="s">
        <v>870</v>
      </c>
    </row>
    <row r="72" spans="2:16" ht="15.75" thickBot="1" x14ac:dyDescent="0.3"/>
    <row r="73" spans="2:16" ht="15.75" x14ac:dyDescent="0.25">
      <c r="B73" s="513" t="s">
        <v>4749</v>
      </c>
      <c r="C73" s="406">
        <v>45383</v>
      </c>
      <c r="D73" s="406">
        <v>45413</v>
      </c>
      <c r="E73" s="406">
        <v>45444</v>
      </c>
      <c r="F73" s="406">
        <v>45474</v>
      </c>
      <c r="G73" s="406">
        <v>45505</v>
      </c>
      <c r="H73" s="406">
        <v>45536</v>
      </c>
      <c r="I73" s="406">
        <v>45566</v>
      </c>
      <c r="J73" s="406">
        <v>45597</v>
      </c>
      <c r="K73" s="406">
        <v>45627</v>
      </c>
      <c r="L73" s="406">
        <v>45658</v>
      </c>
      <c r="M73" s="406">
        <v>45689</v>
      </c>
      <c r="N73" s="406">
        <v>45717</v>
      </c>
      <c r="O73" s="429" t="s">
        <v>301</v>
      </c>
    </row>
    <row r="74" spans="2:16" x14ac:dyDescent="0.25">
      <c r="B74" s="514" t="s">
        <v>58</v>
      </c>
      <c r="C74" s="298">
        <f>O74/12</f>
        <v>192.45636363636359</v>
      </c>
      <c r="D74" s="298">
        <f t="shared" ref="D74:N74" si="19">C74</f>
        <v>192.45636363636359</v>
      </c>
      <c r="E74" s="298">
        <f t="shared" si="19"/>
        <v>192.45636363636359</v>
      </c>
      <c r="F74" s="298">
        <f t="shared" si="19"/>
        <v>192.45636363636359</v>
      </c>
      <c r="G74" s="298">
        <f t="shared" si="19"/>
        <v>192.45636363636359</v>
      </c>
      <c r="H74" s="298">
        <f t="shared" si="19"/>
        <v>192.45636363636359</v>
      </c>
      <c r="I74" s="298">
        <f t="shared" si="19"/>
        <v>192.45636363636359</v>
      </c>
      <c r="J74" s="298">
        <f t="shared" si="19"/>
        <v>192.45636363636359</v>
      </c>
      <c r="K74" s="298">
        <f t="shared" si="19"/>
        <v>192.45636363636359</v>
      </c>
      <c r="L74" s="298">
        <f t="shared" si="19"/>
        <v>192.45636363636359</v>
      </c>
      <c r="M74" s="298">
        <f t="shared" si="19"/>
        <v>192.45636363636359</v>
      </c>
      <c r="N74" s="298">
        <f t="shared" si="19"/>
        <v>192.45636363636359</v>
      </c>
      <c r="O74" s="414">
        <f>'Summary - Overhead Expenses'!P69</f>
        <v>2309.4763636363632</v>
      </c>
    </row>
    <row r="75" spans="2:16" ht="15.75" thickBot="1" x14ac:dyDescent="0.3">
      <c r="B75" s="515" t="s">
        <v>62</v>
      </c>
      <c r="C75" s="408">
        <f>O75/12</f>
        <v>0</v>
      </c>
      <c r="D75" s="408">
        <f t="shared" ref="D75:N75" si="20">C75</f>
        <v>0</v>
      </c>
      <c r="E75" s="408">
        <f t="shared" si="20"/>
        <v>0</v>
      </c>
      <c r="F75" s="408">
        <f t="shared" si="20"/>
        <v>0</v>
      </c>
      <c r="G75" s="408">
        <f t="shared" si="20"/>
        <v>0</v>
      </c>
      <c r="H75" s="408">
        <f t="shared" si="20"/>
        <v>0</v>
      </c>
      <c r="I75" s="408">
        <f t="shared" si="20"/>
        <v>0</v>
      </c>
      <c r="J75" s="408">
        <f t="shared" si="20"/>
        <v>0</v>
      </c>
      <c r="K75" s="408">
        <f t="shared" si="20"/>
        <v>0</v>
      </c>
      <c r="L75" s="408">
        <f t="shared" si="20"/>
        <v>0</v>
      </c>
      <c r="M75" s="408">
        <f t="shared" si="20"/>
        <v>0</v>
      </c>
      <c r="N75" s="408">
        <f t="shared" si="20"/>
        <v>0</v>
      </c>
      <c r="O75" s="409">
        <f>'Summary - Overhead Expenses'!P70</f>
        <v>0</v>
      </c>
    </row>
    <row r="76" spans="2:16" x14ac:dyDescent="0.25">
      <c r="O76" s="298">
        <f>O74+O75</f>
        <v>2309.4763636363632</v>
      </c>
      <c r="P76" s="232" t="s">
        <v>301</v>
      </c>
    </row>
    <row r="77" spans="2:16" x14ac:dyDescent="0.25">
      <c r="O77" s="298">
        <f>SUMIFS('Summary - Overhead Expenses'!AH:AH,'Summary - Overhead Expenses'!B:B,7845)</f>
        <v>2309.4763636363637</v>
      </c>
      <c r="P77" s="232" t="s">
        <v>4750</v>
      </c>
    </row>
    <row r="78" spans="2:16" x14ac:dyDescent="0.25">
      <c r="O78" s="298">
        <f>O76-O77</f>
        <v>0</v>
      </c>
      <c r="P78" s="232" t="s">
        <v>870</v>
      </c>
    </row>
    <row r="79" spans="2:16" ht="15.75" thickBot="1" x14ac:dyDescent="0.3"/>
    <row r="80" spans="2:16" ht="15.75" x14ac:dyDescent="0.25">
      <c r="B80" s="513" t="s">
        <v>1144</v>
      </c>
      <c r="C80" s="406">
        <v>45383</v>
      </c>
      <c r="D80" s="406">
        <v>45413</v>
      </c>
      <c r="E80" s="406">
        <v>45444</v>
      </c>
      <c r="F80" s="406">
        <v>45474</v>
      </c>
      <c r="G80" s="406">
        <v>45505</v>
      </c>
      <c r="H80" s="406">
        <v>45536</v>
      </c>
      <c r="I80" s="406">
        <v>45566</v>
      </c>
      <c r="J80" s="406">
        <v>45597</v>
      </c>
      <c r="K80" s="406">
        <v>45627</v>
      </c>
      <c r="L80" s="406">
        <v>45658</v>
      </c>
      <c r="M80" s="406">
        <v>45689</v>
      </c>
      <c r="N80" s="406">
        <v>45717</v>
      </c>
      <c r="O80" s="429" t="s">
        <v>301</v>
      </c>
    </row>
    <row r="81" spans="2:16" x14ac:dyDescent="0.25">
      <c r="B81" s="514" t="s">
        <v>58</v>
      </c>
      <c r="C81" s="298">
        <f>O81/12</f>
        <v>702.10363636363627</v>
      </c>
      <c r="D81" s="298">
        <f t="shared" ref="D81:N81" si="21">C81</f>
        <v>702.10363636363627</v>
      </c>
      <c r="E81" s="298">
        <f t="shared" si="21"/>
        <v>702.10363636363627</v>
      </c>
      <c r="F81" s="298">
        <f t="shared" si="21"/>
        <v>702.10363636363627</v>
      </c>
      <c r="G81" s="298">
        <f t="shared" si="21"/>
        <v>702.10363636363627</v>
      </c>
      <c r="H81" s="298">
        <f t="shared" si="21"/>
        <v>702.10363636363627</v>
      </c>
      <c r="I81" s="298">
        <f t="shared" si="21"/>
        <v>702.10363636363627</v>
      </c>
      <c r="J81" s="298">
        <f t="shared" si="21"/>
        <v>702.10363636363627</v>
      </c>
      <c r="K81" s="298">
        <f t="shared" si="21"/>
        <v>702.10363636363627</v>
      </c>
      <c r="L81" s="298">
        <f t="shared" si="21"/>
        <v>702.10363636363627</v>
      </c>
      <c r="M81" s="298">
        <f t="shared" si="21"/>
        <v>702.10363636363627</v>
      </c>
      <c r="N81" s="298">
        <f t="shared" si="21"/>
        <v>702.10363636363627</v>
      </c>
      <c r="O81" s="414">
        <f>'Summary - Overhead Expenses'!P79</f>
        <v>8425.2436363636352</v>
      </c>
    </row>
    <row r="82" spans="2:16" ht="15.75" thickBot="1" x14ac:dyDescent="0.3">
      <c r="B82" s="515" t="s">
        <v>62</v>
      </c>
      <c r="C82" s="408">
        <f>O82/12</f>
        <v>1110.4036363636365</v>
      </c>
      <c r="D82" s="408">
        <f t="shared" ref="D82:N82" si="22">C82</f>
        <v>1110.4036363636365</v>
      </c>
      <c r="E82" s="408">
        <f t="shared" si="22"/>
        <v>1110.4036363636365</v>
      </c>
      <c r="F82" s="408">
        <f t="shared" si="22"/>
        <v>1110.4036363636365</v>
      </c>
      <c r="G82" s="408">
        <f t="shared" si="22"/>
        <v>1110.4036363636365</v>
      </c>
      <c r="H82" s="408">
        <f t="shared" si="22"/>
        <v>1110.4036363636365</v>
      </c>
      <c r="I82" s="408">
        <f t="shared" si="22"/>
        <v>1110.4036363636365</v>
      </c>
      <c r="J82" s="408">
        <f t="shared" si="22"/>
        <v>1110.4036363636365</v>
      </c>
      <c r="K82" s="408">
        <f t="shared" si="22"/>
        <v>1110.4036363636365</v>
      </c>
      <c r="L82" s="408">
        <f t="shared" si="22"/>
        <v>1110.4036363636365</v>
      </c>
      <c r="M82" s="408">
        <f t="shared" si="22"/>
        <v>1110.4036363636365</v>
      </c>
      <c r="N82" s="408">
        <f t="shared" si="22"/>
        <v>1110.4036363636365</v>
      </c>
      <c r="O82" s="409">
        <f>'Summary - Overhead Expenses'!P80</f>
        <v>13324.843636363637</v>
      </c>
    </row>
    <row r="83" spans="2:16" x14ac:dyDescent="0.25">
      <c r="O83" s="298">
        <f>O81+O82</f>
        <v>21750.087272727273</v>
      </c>
      <c r="P83" s="232" t="s">
        <v>301</v>
      </c>
    </row>
    <row r="84" spans="2:16" x14ac:dyDescent="0.25">
      <c r="O84" s="298">
        <f>SUMIFS('Summary - Overhead Expenses'!AH:AH,'Summary - Overhead Expenses'!B:B,'Summary - Overhead Expenses'!B80)</f>
        <v>21750.087272727273</v>
      </c>
      <c r="P84" s="232" t="s">
        <v>4751</v>
      </c>
    </row>
    <row r="85" spans="2:16" x14ac:dyDescent="0.25">
      <c r="O85" s="298">
        <f>O83-O84</f>
        <v>0</v>
      </c>
      <c r="P85" s="232" t="s">
        <v>870</v>
      </c>
    </row>
    <row r="86" spans="2:16" ht="15.75" thickBot="1" x14ac:dyDescent="0.3"/>
    <row r="87" spans="2:16" ht="15.75" x14ac:dyDescent="0.25">
      <c r="B87" s="513" t="s">
        <v>5390</v>
      </c>
      <c r="C87" s="406">
        <v>45383</v>
      </c>
      <c r="D87" s="406">
        <v>45413</v>
      </c>
      <c r="E87" s="406">
        <v>45444</v>
      </c>
      <c r="F87" s="406">
        <v>45474</v>
      </c>
      <c r="G87" s="406">
        <v>45505</v>
      </c>
      <c r="H87" s="406">
        <v>45536</v>
      </c>
      <c r="I87" s="406">
        <v>45566</v>
      </c>
      <c r="J87" s="406">
        <v>45597</v>
      </c>
      <c r="K87" s="406">
        <v>45627</v>
      </c>
      <c r="L87" s="406">
        <v>45658</v>
      </c>
      <c r="M87" s="406">
        <v>45689</v>
      </c>
      <c r="N87" s="406">
        <v>45717</v>
      </c>
      <c r="O87" s="429" t="s">
        <v>301</v>
      </c>
    </row>
    <row r="88" spans="2:16" x14ac:dyDescent="0.25">
      <c r="B88" s="514" t="s">
        <v>58</v>
      </c>
      <c r="C88" s="298">
        <f>O88/12</f>
        <v>10884.013636363636</v>
      </c>
      <c r="D88" s="298">
        <f t="shared" ref="D88:N88" si="23">C88</f>
        <v>10884.013636363636</v>
      </c>
      <c r="E88" s="298">
        <f t="shared" si="23"/>
        <v>10884.013636363636</v>
      </c>
      <c r="F88" s="298">
        <f t="shared" si="23"/>
        <v>10884.013636363636</v>
      </c>
      <c r="G88" s="298">
        <f t="shared" si="23"/>
        <v>10884.013636363636</v>
      </c>
      <c r="H88" s="298">
        <f t="shared" si="23"/>
        <v>10884.013636363636</v>
      </c>
      <c r="I88" s="298">
        <f t="shared" si="23"/>
        <v>10884.013636363636</v>
      </c>
      <c r="J88" s="298">
        <f t="shared" si="23"/>
        <v>10884.013636363636</v>
      </c>
      <c r="K88" s="298">
        <f t="shared" si="23"/>
        <v>10884.013636363636</v>
      </c>
      <c r="L88" s="298">
        <f t="shared" si="23"/>
        <v>10884.013636363636</v>
      </c>
      <c r="M88" s="298">
        <f t="shared" si="23"/>
        <v>10884.013636363636</v>
      </c>
      <c r="N88" s="298">
        <f t="shared" si="23"/>
        <v>10884.013636363636</v>
      </c>
      <c r="O88" s="414">
        <f>'Summary - Overhead Expenses'!P11</f>
        <v>130608.16363636364</v>
      </c>
    </row>
    <row r="89" spans="2:16" ht="15.75" thickBot="1" x14ac:dyDescent="0.3">
      <c r="B89" s="515" t="s">
        <v>62</v>
      </c>
      <c r="C89" s="408">
        <f>O89/12</f>
        <v>3345.8063636363627</v>
      </c>
      <c r="D89" s="408">
        <f t="shared" ref="D89:N89" si="24">C89</f>
        <v>3345.8063636363627</v>
      </c>
      <c r="E89" s="408">
        <f t="shared" si="24"/>
        <v>3345.8063636363627</v>
      </c>
      <c r="F89" s="408">
        <f t="shared" si="24"/>
        <v>3345.8063636363627</v>
      </c>
      <c r="G89" s="408">
        <f t="shared" si="24"/>
        <v>3345.8063636363627</v>
      </c>
      <c r="H89" s="408">
        <f t="shared" si="24"/>
        <v>3345.8063636363627</v>
      </c>
      <c r="I89" s="408">
        <f t="shared" si="24"/>
        <v>3345.8063636363627</v>
      </c>
      <c r="J89" s="408">
        <f t="shared" si="24"/>
        <v>3345.8063636363627</v>
      </c>
      <c r="K89" s="408">
        <f t="shared" si="24"/>
        <v>3345.8063636363627</v>
      </c>
      <c r="L89" s="408">
        <f t="shared" si="24"/>
        <v>3345.8063636363627</v>
      </c>
      <c r="M89" s="408">
        <f t="shared" si="24"/>
        <v>3345.8063636363627</v>
      </c>
      <c r="N89" s="408">
        <f t="shared" si="24"/>
        <v>3345.8063636363627</v>
      </c>
      <c r="O89" s="409">
        <f>'Summary - Overhead Expenses'!P12</f>
        <v>40149.676363636354</v>
      </c>
    </row>
    <row r="90" spans="2:16" x14ac:dyDescent="0.25">
      <c r="O90" s="298">
        <f>O88+O89</f>
        <v>170757.84</v>
      </c>
      <c r="P90" s="232" t="s">
        <v>301</v>
      </c>
    </row>
    <row r="91" spans="2:16" x14ac:dyDescent="0.25">
      <c r="O91" s="298">
        <f>SUMIFS('Summary - Overhead Expenses'!AH:AH,'Summary - Overhead Expenses'!B:B,7295)</f>
        <v>170757.84000000003</v>
      </c>
      <c r="P91" s="232" t="s">
        <v>5391</v>
      </c>
    </row>
    <row r="92" spans="2:16" x14ac:dyDescent="0.25">
      <c r="O92" s="298">
        <f>O90-O91</f>
        <v>0</v>
      </c>
      <c r="P92" s="232" t="s">
        <v>870</v>
      </c>
    </row>
    <row r="93" spans="2:16" ht="15.75" thickBot="1" x14ac:dyDescent="0.3"/>
    <row r="94" spans="2:16" ht="15.75" x14ac:dyDescent="0.25">
      <c r="B94" s="513" t="s">
        <v>6054</v>
      </c>
      <c r="C94" s="406">
        <v>45383</v>
      </c>
      <c r="D94" s="406">
        <v>45413</v>
      </c>
      <c r="E94" s="406">
        <v>45444</v>
      </c>
      <c r="F94" s="406">
        <v>45474</v>
      </c>
      <c r="G94" s="406">
        <v>45505</v>
      </c>
      <c r="H94" s="406">
        <v>45536</v>
      </c>
      <c r="I94" s="406">
        <v>45566</v>
      </c>
      <c r="J94" s="406">
        <v>45597</v>
      </c>
      <c r="K94" s="406">
        <v>45627</v>
      </c>
      <c r="L94" s="406">
        <v>45658</v>
      </c>
      <c r="M94" s="406">
        <v>45689</v>
      </c>
      <c r="N94" s="406">
        <v>45717</v>
      </c>
      <c r="O94" s="429" t="s">
        <v>301</v>
      </c>
    </row>
    <row r="95" spans="2:16" x14ac:dyDescent="0.25">
      <c r="B95" s="514" t="s">
        <v>58</v>
      </c>
      <c r="C95" s="298">
        <f>O95/12</f>
        <v>3529.7518181818177</v>
      </c>
      <c r="D95" s="298">
        <f t="shared" ref="D95:N95" si="25">C95</f>
        <v>3529.7518181818177</v>
      </c>
      <c r="E95" s="298">
        <f t="shared" si="25"/>
        <v>3529.7518181818177</v>
      </c>
      <c r="F95" s="298">
        <f t="shared" si="25"/>
        <v>3529.7518181818177</v>
      </c>
      <c r="G95" s="298">
        <f t="shared" si="25"/>
        <v>3529.7518181818177</v>
      </c>
      <c r="H95" s="298">
        <f t="shared" si="25"/>
        <v>3529.7518181818177</v>
      </c>
      <c r="I95" s="298">
        <f t="shared" si="25"/>
        <v>3529.7518181818177</v>
      </c>
      <c r="J95" s="298">
        <f t="shared" si="25"/>
        <v>3529.7518181818177</v>
      </c>
      <c r="K95" s="298">
        <f t="shared" si="25"/>
        <v>3529.7518181818177</v>
      </c>
      <c r="L95" s="298">
        <f t="shared" si="25"/>
        <v>3529.7518181818177</v>
      </c>
      <c r="M95" s="298">
        <f t="shared" si="25"/>
        <v>3529.7518181818177</v>
      </c>
      <c r="N95" s="298">
        <f t="shared" si="25"/>
        <v>3529.7518181818177</v>
      </c>
      <c r="O95" s="414">
        <f>'Summary - Overhead Expenses'!P27</f>
        <v>42357.021818181813</v>
      </c>
    </row>
    <row r="96" spans="2:16" ht="15.75" thickBot="1" x14ac:dyDescent="0.3">
      <c r="B96" s="515" t="s">
        <v>62</v>
      </c>
      <c r="C96" s="408">
        <f>O96/12</f>
        <v>784.97818181818184</v>
      </c>
      <c r="D96" s="408">
        <f t="shared" ref="D96:N96" si="26">C96</f>
        <v>784.97818181818184</v>
      </c>
      <c r="E96" s="408">
        <f t="shared" si="26"/>
        <v>784.97818181818184</v>
      </c>
      <c r="F96" s="408">
        <f t="shared" si="26"/>
        <v>784.97818181818184</v>
      </c>
      <c r="G96" s="408">
        <f t="shared" si="26"/>
        <v>784.97818181818184</v>
      </c>
      <c r="H96" s="408">
        <f t="shared" si="26"/>
        <v>784.97818181818184</v>
      </c>
      <c r="I96" s="408">
        <f t="shared" si="26"/>
        <v>784.97818181818184</v>
      </c>
      <c r="J96" s="408">
        <f t="shared" si="26"/>
        <v>784.97818181818184</v>
      </c>
      <c r="K96" s="408">
        <f t="shared" si="26"/>
        <v>784.97818181818184</v>
      </c>
      <c r="L96" s="408">
        <f t="shared" si="26"/>
        <v>784.97818181818184</v>
      </c>
      <c r="M96" s="408">
        <f t="shared" si="26"/>
        <v>784.97818181818184</v>
      </c>
      <c r="N96" s="408">
        <f t="shared" si="26"/>
        <v>784.97818181818184</v>
      </c>
      <c r="O96" s="409">
        <f>'Summary - Overhead Expenses'!P28</f>
        <v>9419.7381818181821</v>
      </c>
    </row>
    <row r="97" spans="2:16" x14ac:dyDescent="0.25">
      <c r="O97" s="298">
        <f>O95+O96</f>
        <v>51776.759999999995</v>
      </c>
      <c r="P97" s="232" t="s">
        <v>301</v>
      </c>
    </row>
    <row r="98" spans="2:16" x14ac:dyDescent="0.25">
      <c r="O98" s="298">
        <f>SUMIFS('Summary - Overhead Expenses'!AH:AH,'Summary - Overhead Expenses'!B:B,7453)</f>
        <v>51776.75999999998</v>
      </c>
      <c r="P98" s="232" t="s">
        <v>6057</v>
      </c>
    </row>
    <row r="99" spans="2:16" x14ac:dyDescent="0.25">
      <c r="O99" s="298">
        <f>O97-O98</f>
        <v>0</v>
      </c>
      <c r="P99" s="232" t="s">
        <v>870</v>
      </c>
    </row>
    <row r="100" spans="2:16" ht="15.75" thickBot="1" x14ac:dyDescent="0.3"/>
    <row r="101" spans="2:16" ht="15.75" x14ac:dyDescent="0.25">
      <c r="B101" s="513" t="s">
        <v>6055</v>
      </c>
      <c r="C101" s="406">
        <v>45383</v>
      </c>
      <c r="D101" s="406">
        <v>45413</v>
      </c>
      <c r="E101" s="406">
        <v>45444</v>
      </c>
      <c r="F101" s="406">
        <v>45474</v>
      </c>
      <c r="G101" s="406">
        <v>45505</v>
      </c>
      <c r="H101" s="406">
        <v>45536</v>
      </c>
      <c r="I101" s="406">
        <v>45566</v>
      </c>
      <c r="J101" s="406">
        <v>45597</v>
      </c>
      <c r="K101" s="406">
        <v>45627</v>
      </c>
      <c r="L101" s="406">
        <v>45658</v>
      </c>
      <c r="M101" s="406">
        <v>45689</v>
      </c>
      <c r="N101" s="406">
        <v>45717</v>
      </c>
      <c r="O101" s="429" t="s">
        <v>301</v>
      </c>
    </row>
    <row r="102" spans="2:16" x14ac:dyDescent="0.25">
      <c r="B102" s="514" t="s">
        <v>58</v>
      </c>
      <c r="C102" s="298">
        <f>O102/12</f>
        <v>15843.187272727273</v>
      </c>
      <c r="D102" s="298">
        <f t="shared" ref="D102:N102" si="27">C102</f>
        <v>15843.187272727273</v>
      </c>
      <c r="E102" s="298">
        <f t="shared" si="27"/>
        <v>15843.187272727273</v>
      </c>
      <c r="F102" s="298">
        <f t="shared" si="27"/>
        <v>15843.187272727273</v>
      </c>
      <c r="G102" s="298">
        <f t="shared" si="27"/>
        <v>15843.187272727273</v>
      </c>
      <c r="H102" s="298">
        <f t="shared" si="27"/>
        <v>15843.187272727273</v>
      </c>
      <c r="I102" s="298">
        <f t="shared" si="27"/>
        <v>15843.187272727273</v>
      </c>
      <c r="J102" s="298">
        <f t="shared" si="27"/>
        <v>15843.187272727273</v>
      </c>
      <c r="K102" s="298">
        <f t="shared" si="27"/>
        <v>15843.187272727273</v>
      </c>
      <c r="L102" s="298">
        <f t="shared" si="27"/>
        <v>15843.187272727273</v>
      </c>
      <c r="M102" s="298">
        <f t="shared" si="27"/>
        <v>15843.187272727273</v>
      </c>
      <c r="N102" s="298">
        <f t="shared" si="27"/>
        <v>15843.187272727273</v>
      </c>
      <c r="O102" s="414">
        <f>'Summary - Overhead Expenses'!P45</f>
        <v>190118.24727272728</v>
      </c>
    </row>
    <row r="103" spans="2:16" ht="15.75" thickBot="1" x14ac:dyDescent="0.3">
      <c r="B103" s="515" t="s">
        <v>62</v>
      </c>
      <c r="C103" s="408">
        <f>O103/12</f>
        <v>3008.2763636363634</v>
      </c>
      <c r="D103" s="408">
        <f t="shared" ref="D103:N103" si="28">C103</f>
        <v>3008.2763636363634</v>
      </c>
      <c r="E103" s="408">
        <f t="shared" si="28"/>
        <v>3008.2763636363634</v>
      </c>
      <c r="F103" s="408">
        <f t="shared" si="28"/>
        <v>3008.2763636363634</v>
      </c>
      <c r="G103" s="408">
        <f t="shared" si="28"/>
        <v>3008.2763636363634</v>
      </c>
      <c r="H103" s="408">
        <f t="shared" si="28"/>
        <v>3008.2763636363634</v>
      </c>
      <c r="I103" s="408">
        <f t="shared" si="28"/>
        <v>3008.2763636363634</v>
      </c>
      <c r="J103" s="408">
        <f t="shared" si="28"/>
        <v>3008.2763636363634</v>
      </c>
      <c r="K103" s="408">
        <f t="shared" si="28"/>
        <v>3008.2763636363634</v>
      </c>
      <c r="L103" s="408">
        <f t="shared" si="28"/>
        <v>3008.2763636363634</v>
      </c>
      <c r="M103" s="408">
        <f t="shared" si="28"/>
        <v>3008.2763636363634</v>
      </c>
      <c r="N103" s="408">
        <f t="shared" si="28"/>
        <v>3008.2763636363634</v>
      </c>
      <c r="O103" s="409">
        <f>'Summary - Overhead Expenses'!P46</f>
        <v>36099.316363636361</v>
      </c>
    </row>
    <row r="104" spans="2:16" x14ac:dyDescent="0.25">
      <c r="O104" s="298">
        <f>O102+O103</f>
        <v>226217.56363636366</v>
      </c>
      <c r="P104" s="232" t="s">
        <v>301</v>
      </c>
    </row>
    <row r="105" spans="2:16" x14ac:dyDescent="0.25">
      <c r="O105" s="298">
        <f>SUMIFS('Summary - Overhead Expenses'!AH:AH,'Summary - Overhead Expenses'!B:B,7535)</f>
        <v>226217.56363636366</v>
      </c>
      <c r="P105" s="232" t="s">
        <v>6058</v>
      </c>
    </row>
    <row r="106" spans="2:16" x14ac:dyDescent="0.25">
      <c r="O106" s="298">
        <f>O104-O105</f>
        <v>0</v>
      </c>
      <c r="P106" s="232" t="s">
        <v>870</v>
      </c>
    </row>
    <row r="107" spans="2:16" ht="15.75" thickBot="1" x14ac:dyDescent="0.3"/>
    <row r="108" spans="2:16" ht="15.75" x14ac:dyDescent="0.25">
      <c r="B108" s="513" t="s">
        <v>6056</v>
      </c>
      <c r="C108" s="406">
        <v>45383</v>
      </c>
      <c r="D108" s="406">
        <v>45413</v>
      </c>
      <c r="E108" s="406">
        <v>45444</v>
      </c>
      <c r="F108" s="406">
        <v>45474</v>
      </c>
      <c r="G108" s="406">
        <v>45505</v>
      </c>
      <c r="H108" s="406">
        <v>45536</v>
      </c>
      <c r="I108" s="406">
        <v>45566</v>
      </c>
      <c r="J108" s="406">
        <v>45597</v>
      </c>
      <c r="K108" s="406">
        <v>45627</v>
      </c>
      <c r="L108" s="406">
        <v>45658</v>
      </c>
      <c r="M108" s="406">
        <v>45689</v>
      </c>
      <c r="N108" s="406">
        <v>45717</v>
      </c>
      <c r="O108" s="429" t="s">
        <v>301</v>
      </c>
    </row>
    <row r="109" spans="2:16" x14ac:dyDescent="0.25">
      <c r="B109" s="514" t="s">
        <v>58</v>
      </c>
      <c r="C109" s="298">
        <f>O109/12</f>
        <v>8739.4254545454551</v>
      </c>
      <c r="D109" s="298">
        <f t="shared" ref="D109:N109" si="29">C109</f>
        <v>8739.4254545454551</v>
      </c>
      <c r="E109" s="298">
        <f t="shared" si="29"/>
        <v>8739.4254545454551</v>
      </c>
      <c r="F109" s="298">
        <f t="shared" si="29"/>
        <v>8739.4254545454551</v>
      </c>
      <c r="G109" s="298">
        <f t="shared" si="29"/>
        <v>8739.4254545454551</v>
      </c>
      <c r="H109" s="298">
        <f t="shared" si="29"/>
        <v>8739.4254545454551</v>
      </c>
      <c r="I109" s="298">
        <f t="shared" si="29"/>
        <v>8739.4254545454551</v>
      </c>
      <c r="J109" s="298">
        <f t="shared" si="29"/>
        <v>8739.4254545454551</v>
      </c>
      <c r="K109" s="298">
        <f t="shared" si="29"/>
        <v>8739.4254545454551</v>
      </c>
      <c r="L109" s="298">
        <f t="shared" si="29"/>
        <v>8739.4254545454551</v>
      </c>
      <c r="M109" s="298">
        <f t="shared" si="29"/>
        <v>8739.4254545454551</v>
      </c>
      <c r="N109" s="298">
        <f t="shared" si="29"/>
        <v>8739.4254545454551</v>
      </c>
      <c r="O109" s="414">
        <f>'Summary - Overhead Expenses'!P57</f>
        <v>104873.10545454545</v>
      </c>
    </row>
    <row r="110" spans="2:16" ht="15.75" thickBot="1" x14ac:dyDescent="0.3">
      <c r="B110" s="515" t="s">
        <v>62</v>
      </c>
      <c r="C110" s="408">
        <f>O110/12</f>
        <v>4348.3954545454535</v>
      </c>
      <c r="D110" s="408">
        <f t="shared" ref="D110:N110" si="30">C110</f>
        <v>4348.3954545454535</v>
      </c>
      <c r="E110" s="408">
        <f t="shared" si="30"/>
        <v>4348.3954545454535</v>
      </c>
      <c r="F110" s="408">
        <f t="shared" si="30"/>
        <v>4348.3954545454535</v>
      </c>
      <c r="G110" s="408">
        <f t="shared" si="30"/>
        <v>4348.3954545454535</v>
      </c>
      <c r="H110" s="408">
        <f t="shared" si="30"/>
        <v>4348.3954545454535</v>
      </c>
      <c r="I110" s="408">
        <f t="shared" si="30"/>
        <v>4348.3954545454535</v>
      </c>
      <c r="J110" s="408">
        <f t="shared" si="30"/>
        <v>4348.3954545454535</v>
      </c>
      <c r="K110" s="408">
        <f t="shared" si="30"/>
        <v>4348.3954545454535</v>
      </c>
      <c r="L110" s="408">
        <f t="shared" si="30"/>
        <v>4348.3954545454535</v>
      </c>
      <c r="M110" s="408">
        <f t="shared" si="30"/>
        <v>4348.3954545454535</v>
      </c>
      <c r="N110" s="408">
        <f t="shared" si="30"/>
        <v>4348.3954545454535</v>
      </c>
      <c r="O110" s="409">
        <f>'Summary - Overhead Expenses'!P58</f>
        <v>52180.745454545446</v>
      </c>
    </row>
    <row r="111" spans="2:16" x14ac:dyDescent="0.25">
      <c r="O111" s="298">
        <f>O109+O110</f>
        <v>157053.85090909089</v>
      </c>
      <c r="P111" s="232" t="s">
        <v>301</v>
      </c>
    </row>
    <row r="112" spans="2:16" x14ac:dyDescent="0.25">
      <c r="O112" s="298">
        <f>SUMIFS('Summary - Overhead Expenses'!AH:AH,'Summary - Overhead Expenses'!B:B,7750)</f>
        <v>157053.85090909092</v>
      </c>
      <c r="P112" s="232" t="s">
        <v>6059</v>
      </c>
    </row>
    <row r="113" spans="2:16" x14ac:dyDescent="0.25">
      <c r="O113" s="298">
        <f>O111-O112</f>
        <v>0</v>
      </c>
      <c r="P113" s="232" t="s">
        <v>870</v>
      </c>
    </row>
    <row r="114" spans="2:16" ht="15.75" thickBot="1" x14ac:dyDescent="0.3"/>
    <row r="115" spans="2:16" ht="15.75" x14ac:dyDescent="0.25">
      <c r="B115" s="513" t="s">
        <v>6061</v>
      </c>
      <c r="C115" s="406">
        <v>45383</v>
      </c>
      <c r="D115" s="406">
        <v>45413</v>
      </c>
      <c r="E115" s="406">
        <v>45444</v>
      </c>
      <c r="F115" s="406">
        <v>45474</v>
      </c>
      <c r="G115" s="406">
        <v>45505</v>
      </c>
      <c r="H115" s="406">
        <v>45536</v>
      </c>
      <c r="I115" s="406">
        <v>45566</v>
      </c>
      <c r="J115" s="406">
        <v>45597</v>
      </c>
      <c r="K115" s="406">
        <v>45627</v>
      </c>
      <c r="L115" s="406">
        <v>45658</v>
      </c>
      <c r="M115" s="406">
        <v>45689</v>
      </c>
      <c r="N115" s="406">
        <v>45717</v>
      </c>
      <c r="O115" s="429" t="s">
        <v>301</v>
      </c>
    </row>
    <row r="116" spans="2:16" x14ac:dyDescent="0.25">
      <c r="B116" s="514" t="s">
        <v>58</v>
      </c>
      <c r="C116" s="298">
        <f>O116/12</f>
        <v>12686.739999999998</v>
      </c>
      <c r="D116" s="298">
        <f t="shared" ref="D116:N116" si="31">C116</f>
        <v>12686.739999999998</v>
      </c>
      <c r="E116" s="298">
        <f t="shared" si="31"/>
        <v>12686.739999999998</v>
      </c>
      <c r="F116" s="298">
        <f t="shared" si="31"/>
        <v>12686.739999999998</v>
      </c>
      <c r="G116" s="298">
        <f t="shared" si="31"/>
        <v>12686.739999999998</v>
      </c>
      <c r="H116" s="298">
        <f t="shared" si="31"/>
        <v>12686.739999999998</v>
      </c>
      <c r="I116" s="298">
        <f t="shared" si="31"/>
        <v>12686.739999999998</v>
      </c>
      <c r="J116" s="298">
        <f t="shared" si="31"/>
        <v>12686.739999999998</v>
      </c>
      <c r="K116" s="298">
        <f t="shared" si="31"/>
        <v>12686.739999999998</v>
      </c>
      <c r="L116" s="298">
        <f t="shared" si="31"/>
        <v>12686.739999999998</v>
      </c>
      <c r="M116" s="298">
        <f t="shared" si="31"/>
        <v>12686.739999999998</v>
      </c>
      <c r="N116" s="298">
        <f t="shared" si="31"/>
        <v>12686.739999999998</v>
      </c>
      <c r="O116" s="414">
        <f>'Summary - Overhead Expenses'!P59</f>
        <v>152240.87999999998</v>
      </c>
    </row>
    <row r="117" spans="2:16" ht="15.75" thickBot="1" x14ac:dyDescent="0.3">
      <c r="B117" s="515" t="s">
        <v>62</v>
      </c>
      <c r="C117" s="408">
        <f>O117/12</f>
        <v>7313.2600000000011</v>
      </c>
      <c r="D117" s="408">
        <f t="shared" ref="D117:N117" si="32">C117</f>
        <v>7313.2600000000011</v>
      </c>
      <c r="E117" s="408">
        <f t="shared" si="32"/>
        <v>7313.2600000000011</v>
      </c>
      <c r="F117" s="408">
        <f t="shared" si="32"/>
        <v>7313.2600000000011</v>
      </c>
      <c r="G117" s="408">
        <f t="shared" si="32"/>
        <v>7313.2600000000011</v>
      </c>
      <c r="H117" s="408">
        <f t="shared" si="32"/>
        <v>7313.2600000000011</v>
      </c>
      <c r="I117" s="408">
        <f t="shared" si="32"/>
        <v>7313.2600000000011</v>
      </c>
      <c r="J117" s="408">
        <f t="shared" si="32"/>
        <v>7313.2600000000011</v>
      </c>
      <c r="K117" s="408">
        <f t="shared" si="32"/>
        <v>7313.2600000000011</v>
      </c>
      <c r="L117" s="408">
        <f t="shared" si="32"/>
        <v>7313.2600000000011</v>
      </c>
      <c r="M117" s="408">
        <f t="shared" si="32"/>
        <v>7313.2600000000011</v>
      </c>
      <c r="N117" s="408">
        <f t="shared" si="32"/>
        <v>7313.2600000000011</v>
      </c>
      <c r="O117" s="409">
        <f>'Summary - Overhead Expenses'!P60</f>
        <v>87759.12000000001</v>
      </c>
    </row>
    <row r="118" spans="2:16" x14ac:dyDescent="0.25">
      <c r="O118" s="298">
        <f>O116+O117</f>
        <v>240000</v>
      </c>
      <c r="P118" s="232" t="s">
        <v>301</v>
      </c>
    </row>
    <row r="119" spans="2:16" x14ac:dyDescent="0.25">
      <c r="O119" s="298">
        <f>SUMIFS('Summary - Overhead Expenses'!AH:AH,'Summary - Overhead Expenses'!B:B,7760)</f>
        <v>239999.99999999994</v>
      </c>
      <c r="P119" s="232" t="s">
        <v>6060</v>
      </c>
    </row>
    <row r="120" spans="2:16" x14ac:dyDescent="0.25">
      <c r="O120" s="298">
        <f>O118-O119</f>
        <v>0</v>
      </c>
      <c r="P120" s="232" t="s">
        <v>870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36D30-CC8F-462B-AB24-9D589CEC247A}">
  <sheetPr>
    <tabColor theme="9" tint="0.79998168889431442"/>
  </sheetPr>
  <dimension ref="A2:BA45"/>
  <sheetViews>
    <sheetView topLeftCell="A19" workbookViewId="0">
      <selection activeCell="B32" sqref="B32"/>
    </sheetView>
  </sheetViews>
  <sheetFormatPr defaultColWidth="9.140625" defaultRowHeight="16.5" outlineLevelCol="1" x14ac:dyDescent="0.35"/>
  <cols>
    <col min="1" max="1" width="3.42578125" style="126" customWidth="1"/>
    <col min="2" max="2" width="45.85546875" style="126" customWidth="1"/>
    <col min="3" max="3" width="29.7109375" style="126" customWidth="1"/>
    <col min="4" max="4" width="22.42578125" style="126" bestFit="1" customWidth="1"/>
    <col min="5" max="5" width="5.28515625" style="128" customWidth="1" outlineLevel="1"/>
    <col min="6" max="27" width="5.5703125" style="128" customWidth="1" outlineLevel="1"/>
    <col min="28" max="28" width="6.28515625" style="126" customWidth="1" outlineLevel="1" collapsed="1"/>
    <col min="29" max="29" width="4" style="126" customWidth="1"/>
    <col min="30" max="30" width="12.140625" style="127" customWidth="1" outlineLevel="1"/>
    <col min="31" max="36" width="12.42578125" style="127" customWidth="1" outlineLevel="1"/>
    <col min="37" max="41" width="12.140625" style="127" customWidth="1" outlineLevel="1"/>
    <col min="42" max="42" width="12.42578125" style="127" customWidth="1" outlineLevel="1"/>
    <col min="43" max="48" width="12.140625" style="127" customWidth="1" outlineLevel="1"/>
    <col min="49" max="49" width="11.85546875" style="127" customWidth="1" outlineLevel="1"/>
    <col min="50" max="51" width="12.140625" style="127" customWidth="1" outlineLevel="1"/>
    <col min="52" max="52" width="11.140625" style="127" customWidth="1" outlineLevel="1"/>
    <col min="53" max="53" width="13.28515625" style="127" bestFit="1" customWidth="1"/>
    <col min="54" max="16384" width="9.140625" style="126"/>
  </cols>
  <sheetData>
    <row r="2" spans="2:53" x14ac:dyDescent="0.35">
      <c r="B2" s="218" t="s">
        <v>293</v>
      </c>
      <c r="C2" s="218"/>
      <c r="D2" s="218"/>
      <c r="E2" s="606" t="s">
        <v>294</v>
      </c>
      <c r="F2" s="606"/>
      <c r="G2" s="606"/>
      <c r="H2" s="606"/>
      <c r="I2" s="606"/>
      <c r="J2" s="606"/>
      <c r="K2" s="606"/>
      <c r="L2" s="606"/>
      <c r="M2" s="606"/>
      <c r="N2" s="606"/>
      <c r="O2" s="606"/>
      <c r="P2" s="606"/>
      <c r="Q2" s="606"/>
      <c r="R2" s="606"/>
      <c r="S2" s="606"/>
      <c r="T2" s="606"/>
      <c r="U2" s="606"/>
      <c r="V2" s="606"/>
      <c r="W2" s="606"/>
      <c r="X2" s="606"/>
      <c r="Y2" s="606"/>
      <c r="Z2" s="606"/>
      <c r="AA2" s="606"/>
      <c r="AB2" s="606"/>
      <c r="AC2" s="178"/>
      <c r="AD2" s="607" t="s">
        <v>295</v>
      </c>
      <c r="AE2" s="607"/>
      <c r="AF2" s="607"/>
      <c r="AG2" s="607"/>
      <c r="AH2" s="607"/>
      <c r="AI2" s="607"/>
      <c r="AJ2" s="607"/>
      <c r="AK2" s="607"/>
      <c r="AL2" s="607"/>
      <c r="AM2" s="607"/>
      <c r="AN2" s="607"/>
      <c r="AO2" s="607"/>
      <c r="AP2" s="607"/>
      <c r="AQ2" s="607"/>
      <c r="AR2" s="607"/>
      <c r="AS2" s="607"/>
      <c r="AT2" s="607"/>
      <c r="AU2" s="607"/>
      <c r="AV2" s="607"/>
      <c r="AW2" s="607"/>
      <c r="AX2" s="607"/>
      <c r="AY2" s="607"/>
      <c r="AZ2" s="607"/>
      <c r="BA2" s="607"/>
    </row>
    <row r="3" spans="2:53" x14ac:dyDescent="0.35">
      <c r="B3" s="217" t="s">
        <v>296</v>
      </c>
      <c r="C3" s="217"/>
      <c r="D3" s="217"/>
    </row>
    <row r="5" spans="2:53" x14ac:dyDescent="0.35">
      <c r="B5" s="216" t="s">
        <v>297</v>
      </c>
      <c r="C5" s="215"/>
      <c r="D5" s="214" t="s">
        <v>298</v>
      </c>
      <c r="E5" s="213">
        <v>100</v>
      </c>
      <c r="F5" s="213">
        <v>110</v>
      </c>
      <c r="G5" s="213">
        <v>112</v>
      </c>
      <c r="H5" s="213">
        <v>120</v>
      </c>
      <c r="I5" s="213">
        <v>121</v>
      </c>
      <c r="J5" s="219">
        <v>130</v>
      </c>
      <c r="K5" s="219">
        <v>140</v>
      </c>
      <c r="L5" s="219">
        <v>142</v>
      </c>
      <c r="M5" s="219">
        <v>160</v>
      </c>
      <c r="N5" s="219">
        <v>150</v>
      </c>
      <c r="O5" s="219">
        <v>190</v>
      </c>
      <c r="P5" s="219">
        <v>200</v>
      </c>
      <c r="Q5" s="219">
        <v>210</v>
      </c>
      <c r="R5" s="219">
        <v>220</v>
      </c>
      <c r="S5" s="219">
        <v>230</v>
      </c>
      <c r="T5" s="219">
        <v>240</v>
      </c>
      <c r="U5" s="219">
        <v>260</v>
      </c>
      <c r="V5" s="219">
        <v>330</v>
      </c>
      <c r="W5" s="219">
        <v>340</v>
      </c>
      <c r="X5" s="219">
        <v>430</v>
      </c>
      <c r="Y5" s="219">
        <v>440</v>
      </c>
      <c r="Z5" s="219">
        <v>935</v>
      </c>
      <c r="AA5" s="213">
        <v>936</v>
      </c>
      <c r="AB5" s="212" t="s">
        <v>299</v>
      </c>
      <c r="AC5" s="204"/>
      <c r="AD5" s="203">
        <v>100</v>
      </c>
      <c r="AE5" s="203">
        <v>110</v>
      </c>
      <c r="AF5" s="203">
        <v>112</v>
      </c>
      <c r="AG5" s="203">
        <v>120</v>
      </c>
      <c r="AH5" s="203">
        <v>121</v>
      </c>
      <c r="AI5" s="203">
        <v>130</v>
      </c>
      <c r="AJ5" s="203">
        <v>140</v>
      </c>
      <c r="AK5" s="203">
        <v>142</v>
      </c>
      <c r="AL5" s="203">
        <v>160</v>
      </c>
      <c r="AM5" s="203">
        <v>150</v>
      </c>
      <c r="AN5" s="203">
        <v>190</v>
      </c>
      <c r="AO5" s="203">
        <v>200</v>
      </c>
      <c r="AP5" s="203">
        <v>210</v>
      </c>
      <c r="AQ5" s="203">
        <v>220</v>
      </c>
      <c r="AR5" s="203">
        <v>230</v>
      </c>
      <c r="AS5" s="203">
        <v>240</v>
      </c>
      <c r="AT5" s="203">
        <v>260</v>
      </c>
      <c r="AU5" s="203">
        <v>330</v>
      </c>
      <c r="AV5" s="203">
        <v>340</v>
      </c>
      <c r="AW5" s="203">
        <v>430</v>
      </c>
      <c r="AX5" s="203">
        <v>440</v>
      </c>
      <c r="AY5" s="203">
        <v>935</v>
      </c>
      <c r="AZ5" s="211">
        <v>936</v>
      </c>
      <c r="BA5" s="210"/>
    </row>
    <row r="6" spans="2:53" x14ac:dyDescent="0.35">
      <c r="B6" s="209" t="s">
        <v>300</v>
      </c>
      <c r="C6" s="208"/>
      <c r="D6" s="207"/>
      <c r="E6" s="206"/>
      <c r="F6" s="206"/>
      <c r="G6" s="206"/>
      <c r="H6" s="206"/>
      <c r="I6" s="206"/>
      <c r="J6" s="220"/>
      <c r="K6" s="220"/>
      <c r="L6" s="220"/>
      <c r="M6" s="220"/>
      <c r="N6" s="220"/>
      <c r="O6" s="220"/>
      <c r="P6" s="220"/>
      <c r="Q6" s="220"/>
      <c r="R6" s="220"/>
      <c r="S6" s="220"/>
      <c r="T6" s="220"/>
      <c r="U6" s="220"/>
      <c r="V6" s="220"/>
      <c r="W6" s="220"/>
      <c r="X6" s="220"/>
      <c r="Y6" s="220"/>
      <c r="Z6" s="220"/>
      <c r="AA6" s="206"/>
      <c r="AB6" s="205"/>
      <c r="AC6" s="204"/>
      <c r="AD6" s="203" t="str">
        <f t="shared" ref="AD6:AZ6" si="0">AD5&amp;"-"&amp;$B$8</f>
        <v>100-7180</v>
      </c>
      <c r="AE6" s="203" t="str">
        <f t="shared" si="0"/>
        <v>110-7180</v>
      </c>
      <c r="AF6" s="203" t="str">
        <f t="shared" si="0"/>
        <v>112-7180</v>
      </c>
      <c r="AG6" s="203" t="str">
        <f t="shared" si="0"/>
        <v>120-7180</v>
      </c>
      <c r="AH6" s="203" t="str">
        <f t="shared" si="0"/>
        <v>121-7180</v>
      </c>
      <c r="AI6" s="203" t="str">
        <f t="shared" si="0"/>
        <v>130-7180</v>
      </c>
      <c r="AJ6" s="203" t="str">
        <f t="shared" si="0"/>
        <v>140-7180</v>
      </c>
      <c r="AK6" s="203" t="str">
        <f t="shared" si="0"/>
        <v>142-7180</v>
      </c>
      <c r="AL6" s="203" t="str">
        <f t="shared" si="0"/>
        <v>160-7180</v>
      </c>
      <c r="AM6" s="203" t="str">
        <f t="shared" si="0"/>
        <v>150-7180</v>
      </c>
      <c r="AN6" s="203" t="str">
        <f t="shared" si="0"/>
        <v>190-7180</v>
      </c>
      <c r="AO6" s="203" t="str">
        <f t="shared" si="0"/>
        <v>200-7180</v>
      </c>
      <c r="AP6" s="203" t="str">
        <f t="shared" si="0"/>
        <v>210-7180</v>
      </c>
      <c r="AQ6" s="203" t="str">
        <f t="shared" si="0"/>
        <v>220-7180</v>
      </c>
      <c r="AR6" s="203" t="str">
        <f t="shared" si="0"/>
        <v>230-7180</v>
      </c>
      <c r="AS6" s="203" t="str">
        <f t="shared" si="0"/>
        <v>240-7180</v>
      </c>
      <c r="AT6" s="203" t="str">
        <f t="shared" si="0"/>
        <v>260-7180</v>
      </c>
      <c r="AU6" s="203" t="str">
        <f t="shared" si="0"/>
        <v>330-7180</v>
      </c>
      <c r="AV6" s="203" t="str">
        <f t="shared" si="0"/>
        <v>340-7180</v>
      </c>
      <c r="AW6" s="203" t="str">
        <f t="shared" si="0"/>
        <v>430-7180</v>
      </c>
      <c r="AX6" s="203" t="str">
        <f t="shared" si="0"/>
        <v>440-7180</v>
      </c>
      <c r="AY6" s="203" t="str">
        <f t="shared" si="0"/>
        <v>935-7180</v>
      </c>
      <c r="AZ6" s="203" t="str">
        <f t="shared" si="0"/>
        <v>936-7180</v>
      </c>
      <c r="BA6" s="202" t="s">
        <v>301</v>
      </c>
    </row>
    <row r="7" spans="2:53" s="193" customFormat="1" x14ac:dyDescent="0.35">
      <c r="B7" s="201" t="s">
        <v>302</v>
      </c>
      <c r="C7" s="200" t="s">
        <v>303</v>
      </c>
      <c r="D7" s="199"/>
      <c r="E7" s="198"/>
      <c r="F7" s="198"/>
      <c r="G7" s="198"/>
      <c r="H7" s="198"/>
      <c r="I7" s="198"/>
      <c r="J7" s="198"/>
      <c r="K7" s="198"/>
      <c r="L7" s="198"/>
      <c r="M7" s="198"/>
      <c r="N7" s="198"/>
      <c r="O7" s="198"/>
      <c r="P7" s="198"/>
      <c r="Q7" s="198"/>
      <c r="R7" s="198"/>
      <c r="S7" s="198"/>
      <c r="T7" s="198"/>
      <c r="U7" s="198"/>
      <c r="V7" s="198"/>
      <c r="W7" s="198"/>
      <c r="X7" s="198"/>
      <c r="Y7" s="198"/>
      <c r="Z7" s="198"/>
      <c r="AA7" s="198"/>
      <c r="AB7" s="197"/>
      <c r="AC7" s="196"/>
      <c r="AD7" s="195" t="s">
        <v>58</v>
      </c>
      <c r="AE7" s="195" t="s">
        <v>58</v>
      </c>
      <c r="AF7" s="221" t="s">
        <v>62</v>
      </c>
      <c r="AG7" s="195" t="s">
        <v>58</v>
      </c>
      <c r="AH7" s="195" t="s">
        <v>58</v>
      </c>
      <c r="AI7" s="195" t="s">
        <v>58</v>
      </c>
      <c r="AJ7" s="195" t="s">
        <v>58</v>
      </c>
      <c r="AK7" s="221" t="s">
        <v>62</v>
      </c>
      <c r="AL7" s="195" t="s">
        <v>58</v>
      </c>
      <c r="AM7" s="221" t="s">
        <v>62</v>
      </c>
      <c r="AN7" s="195" t="s">
        <v>58</v>
      </c>
      <c r="AO7" s="195" t="s">
        <v>58</v>
      </c>
      <c r="AP7" s="195" t="s">
        <v>58</v>
      </c>
      <c r="AQ7" s="195" t="s">
        <v>58</v>
      </c>
      <c r="AR7" s="195" t="s">
        <v>58</v>
      </c>
      <c r="AS7" s="195" t="s">
        <v>58</v>
      </c>
      <c r="AT7" s="195" t="s">
        <v>58</v>
      </c>
      <c r="AU7" s="195" t="s">
        <v>58</v>
      </c>
      <c r="AV7" s="195" t="s">
        <v>58</v>
      </c>
      <c r="AW7" s="195" t="s">
        <v>58</v>
      </c>
      <c r="AX7" s="195" t="s">
        <v>58</v>
      </c>
      <c r="AY7" s="221" t="s">
        <v>62</v>
      </c>
      <c r="AZ7" s="221" t="s">
        <v>62</v>
      </c>
      <c r="BA7" s="194"/>
    </row>
    <row r="8" spans="2:53" s="141" customFormat="1" x14ac:dyDescent="0.35">
      <c r="B8" s="143">
        <v>7180</v>
      </c>
      <c r="C8" s="192" t="s">
        <v>116</v>
      </c>
      <c r="D8" s="142" t="s">
        <v>304</v>
      </c>
      <c r="E8" s="191"/>
      <c r="F8" s="191"/>
      <c r="G8" s="191"/>
      <c r="H8" s="191"/>
      <c r="I8" s="191"/>
      <c r="J8" s="191"/>
      <c r="K8" s="191"/>
      <c r="L8" s="191"/>
      <c r="M8" s="191"/>
      <c r="N8" s="191"/>
      <c r="O8" s="191"/>
      <c r="P8" s="191"/>
      <c r="Q8" s="191"/>
      <c r="R8" s="191"/>
      <c r="S8" s="191"/>
      <c r="T8" s="191"/>
      <c r="U8" s="191"/>
      <c r="V8" s="191"/>
      <c r="W8" s="191"/>
      <c r="X8" s="191"/>
      <c r="Y8" s="191"/>
      <c r="Z8" s="191"/>
      <c r="AA8" s="191"/>
      <c r="AB8" s="190"/>
      <c r="AC8" s="189"/>
      <c r="AD8" s="188">
        <f t="shared" ref="AD8:AZ8" si="1">SUM(AD11:AD44)</f>
        <v>0</v>
      </c>
      <c r="AE8" s="188">
        <f t="shared" si="1"/>
        <v>27009.24</v>
      </c>
      <c r="AF8" s="188">
        <f t="shared" si="1"/>
        <v>25223.736666666668</v>
      </c>
      <c r="AG8" s="188">
        <f t="shared" si="1"/>
        <v>27971.706666666661</v>
      </c>
      <c r="AH8" s="188">
        <f t="shared" si="1"/>
        <v>0</v>
      </c>
      <c r="AI8" s="188">
        <f t="shared" si="1"/>
        <v>13586.311666666668</v>
      </c>
      <c r="AJ8" s="188">
        <f t="shared" si="1"/>
        <v>26909.427826086954</v>
      </c>
      <c r="AK8" s="188">
        <f t="shared" si="1"/>
        <v>22705.314782608693</v>
      </c>
      <c r="AL8" s="188">
        <f t="shared" si="1"/>
        <v>3881.8033333333333</v>
      </c>
      <c r="AM8" s="188">
        <f t="shared" si="1"/>
        <v>3881.8033333333333</v>
      </c>
      <c r="AN8" s="188">
        <f t="shared" si="1"/>
        <v>0</v>
      </c>
      <c r="AO8" s="188">
        <f t="shared" si="1"/>
        <v>0</v>
      </c>
      <c r="AP8" s="188">
        <f t="shared" si="1"/>
        <v>26096.554166666661</v>
      </c>
      <c r="AQ8" s="188">
        <f t="shared" si="1"/>
        <v>26096.554166666661</v>
      </c>
      <c r="AR8" s="188">
        <f t="shared" si="1"/>
        <v>5822.7049999999999</v>
      </c>
      <c r="AS8" s="188">
        <f t="shared" si="1"/>
        <v>15730.386594202899</v>
      </c>
      <c r="AT8" s="188">
        <f t="shared" si="1"/>
        <v>1940.9016666666666</v>
      </c>
      <c r="AU8" s="188">
        <f t="shared" si="1"/>
        <v>1940.9016666666666</v>
      </c>
      <c r="AV8" s="188">
        <f t="shared" si="1"/>
        <v>14391.302536231882</v>
      </c>
      <c r="AW8" s="188">
        <f t="shared" si="1"/>
        <v>1940.9016666666666</v>
      </c>
      <c r="AX8" s="188">
        <f t="shared" si="1"/>
        <v>9839.9571739130442</v>
      </c>
      <c r="AY8" s="188">
        <f t="shared" si="1"/>
        <v>5822.7049999999999</v>
      </c>
      <c r="AZ8" s="188">
        <f t="shared" si="1"/>
        <v>1940.9016666666666</v>
      </c>
      <c r="BA8" s="187">
        <f>SUM(AD8:AZ8)</f>
        <v>262733.11557971011</v>
      </c>
    </row>
    <row r="9" spans="2:53" s="141" customFormat="1" x14ac:dyDescent="0.35">
      <c r="B9" s="186"/>
      <c r="C9" s="185"/>
      <c r="D9" s="608" t="s">
        <v>305</v>
      </c>
      <c r="E9" s="184"/>
      <c r="F9" s="183"/>
      <c r="G9" s="183"/>
      <c r="H9" s="183"/>
      <c r="I9" s="184"/>
      <c r="J9" s="183"/>
      <c r="K9" s="183"/>
      <c r="L9" s="183"/>
      <c r="M9" s="183"/>
      <c r="N9" s="183"/>
      <c r="O9" s="183"/>
      <c r="P9" s="183"/>
      <c r="Q9" s="183"/>
      <c r="R9" s="183"/>
      <c r="S9" s="183"/>
      <c r="T9" s="183"/>
      <c r="U9" s="183"/>
      <c r="V9" s="183"/>
      <c r="W9" s="183"/>
      <c r="X9" s="183"/>
      <c r="Y9" s="183"/>
      <c r="Z9" s="183"/>
      <c r="AA9" s="183"/>
      <c r="AB9" s="182"/>
      <c r="AC9" s="181"/>
      <c r="AD9" s="179"/>
      <c r="AE9" s="179"/>
      <c r="AF9" s="179"/>
      <c r="AG9" s="179"/>
      <c r="AH9" s="179"/>
      <c r="AI9" s="179"/>
      <c r="AJ9" s="179"/>
      <c r="AK9" s="179"/>
      <c r="AL9" s="179"/>
      <c r="AM9" s="179"/>
      <c r="AN9" s="179"/>
      <c r="AO9" s="179"/>
      <c r="AP9" s="179"/>
      <c r="AQ9" s="179"/>
      <c r="AR9" s="179"/>
      <c r="AS9" s="179"/>
      <c r="AT9" s="179"/>
      <c r="AU9" s="179"/>
      <c r="AV9" s="179"/>
      <c r="AW9" s="179"/>
      <c r="AX9" s="179"/>
      <c r="AY9" s="179"/>
      <c r="AZ9" s="180"/>
      <c r="BA9" s="179"/>
    </row>
    <row r="10" spans="2:53" x14ac:dyDescent="0.35">
      <c r="B10" s="140" t="s">
        <v>306</v>
      </c>
      <c r="C10" s="178" t="s">
        <v>307</v>
      </c>
      <c r="D10" s="609"/>
      <c r="E10" s="177"/>
      <c r="F10" s="176"/>
      <c r="G10" s="176"/>
      <c r="H10" s="176"/>
      <c r="I10" s="177"/>
      <c r="J10" s="176"/>
      <c r="K10" s="176"/>
      <c r="L10" s="176"/>
      <c r="M10" s="176"/>
      <c r="N10" s="176"/>
      <c r="O10" s="176"/>
      <c r="P10" s="176"/>
      <c r="Q10" s="176"/>
      <c r="R10" s="176"/>
      <c r="S10" s="176"/>
      <c r="T10" s="176"/>
      <c r="U10" s="176"/>
      <c r="V10" s="176"/>
      <c r="W10" s="176"/>
      <c r="X10" s="176"/>
      <c r="Y10" s="176"/>
      <c r="Z10" s="176"/>
      <c r="AA10" s="176"/>
      <c r="AB10" s="175"/>
      <c r="AC10" s="132"/>
      <c r="AZ10" s="131"/>
    </row>
    <row r="11" spans="2:53" x14ac:dyDescent="0.35">
      <c r="B11" s="575" t="s">
        <v>308</v>
      </c>
      <c r="C11" s="139" t="s">
        <v>309</v>
      </c>
      <c r="D11" s="174">
        <f>420000/12</f>
        <v>35000</v>
      </c>
      <c r="E11" s="165"/>
      <c r="F11" s="134">
        <v>0.1</v>
      </c>
      <c r="G11" s="134">
        <f>10%</f>
        <v>0.1</v>
      </c>
      <c r="H11" s="134">
        <v>0.1</v>
      </c>
      <c r="I11" s="165"/>
      <c r="J11" s="134">
        <v>7.0000000000000007E-2</v>
      </c>
      <c r="K11" s="135">
        <f>5%+3%</f>
        <v>0.08</v>
      </c>
      <c r="L11" s="135">
        <f>5%+3%</f>
        <v>0.08</v>
      </c>
      <c r="M11" s="135">
        <v>0.02</v>
      </c>
      <c r="N11" s="135">
        <v>0.02</v>
      </c>
      <c r="O11" s="135"/>
      <c r="P11" s="135"/>
      <c r="Q11" s="135">
        <v>0.1</v>
      </c>
      <c r="R11" s="135">
        <v>0.1</v>
      </c>
      <c r="S11" s="135">
        <v>0.03</v>
      </c>
      <c r="T11" s="135">
        <v>0.05</v>
      </c>
      <c r="U11" s="135">
        <v>0.01</v>
      </c>
      <c r="V11" s="135">
        <v>0.01</v>
      </c>
      <c r="W11" s="135">
        <v>0.05</v>
      </c>
      <c r="X11" s="135">
        <v>0.01</v>
      </c>
      <c r="Y11" s="135">
        <v>0.03</v>
      </c>
      <c r="Z11" s="135">
        <v>0.03</v>
      </c>
      <c r="AA11" s="134">
        <v>0.01</v>
      </c>
      <c r="AB11" s="133">
        <f t="shared" ref="AB11:AB24" si="2">SUM(E11:AA11)-1</f>
        <v>0</v>
      </c>
      <c r="AC11" s="132"/>
      <c r="AD11" s="127">
        <f t="shared" ref="AD11:AD24" si="3">E11*$D11</f>
        <v>0</v>
      </c>
      <c r="AE11" s="127">
        <f>F11*$D11</f>
        <v>3500</v>
      </c>
      <c r="AF11" s="127">
        <f t="shared" ref="AF11:AF24" si="4">G11*$D11</f>
        <v>3500</v>
      </c>
      <c r="AG11" s="127">
        <f t="shared" ref="AG11:AG24" si="5">H11*$D11</f>
        <v>3500</v>
      </c>
      <c r="AH11" s="127">
        <f t="shared" ref="AH11:AH24" si="6">I11*$D11</f>
        <v>0</v>
      </c>
      <c r="AI11" s="127">
        <f t="shared" ref="AI11:AI24" si="7">J11*$D11</f>
        <v>2450.0000000000005</v>
      </c>
      <c r="AJ11" s="127">
        <f t="shared" ref="AJ11:AJ24" si="8">K11*$D11</f>
        <v>2800</v>
      </c>
      <c r="AK11" s="127">
        <f t="shared" ref="AK11:AK24" si="9">L11*$D11</f>
        <v>2800</v>
      </c>
      <c r="AL11" s="127">
        <f t="shared" ref="AL11:AL24" si="10">M11*$D11</f>
        <v>700</v>
      </c>
      <c r="AM11" s="127">
        <f t="shared" ref="AM11:AM24" si="11">N11*$D11</f>
        <v>700</v>
      </c>
      <c r="AN11" s="127">
        <f t="shared" ref="AN11:AN24" si="12">O11*$D11</f>
        <v>0</v>
      </c>
      <c r="AO11" s="127">
        <f t="shared" ref="AO11:AO24" si="13">P11*$D11</f>
        <v>0</v>
      </c>
      <c r="AP11" s="127">
        <f t="shared" ref="AP11:AP24" si="14">Q11*$D11</f>
        <v>3500</v>
      </c>
      <c r="AQ11" s="127">
        <f t="shared" ref="AQ11:AQ24" si="15">R11*$D11</f>
        <v>3500</v>
      </c>
      <c r="AR11" s="127">
        <f t="shared" ref="AR11:AR24" si="16">S11*$D11</f>
        <v>1050</v>
      </c>
      <c r="AS11" s="127">
        <f t="shared" ref="AS11:AS24" si="17">T11*$D11</f>
        <v>1750</v>
      </c>
      <c r="AT11" s="127">
        <f t="shared" ref="AT11:AT24" si="18">U11*$D11</f>
        <v>350</v>
      </c>
      <c r="AU11" s="127">
        <f t="shared" ref="AU11:AU24" si="19">V11*$D11</f>
        <v>350</v>
      </c>
      <c r="AV11" s="127">
        <f t="shared" ref="AV11:AV24" si="20">W11*$D11</f>
        <v>1750</v>
      </c>
      <c r="AW11" s="127">
        <f t="shared" ref="AW11:AW24" si="21">X11*$D11</f>
        <v>350</v>
      </c>
      <c r="AX11" s="127">
        <f t="shared" ref="AX11:AX24" si="22">Y11*$D11</f>
        <v>1050</v>
      </c>
      <c r="AY11" s="127">
        <f t="shared" ref="AY11:AY24" si="23">Z11*$D11</f>
        <v>1050</v>
      </c>
      <c r="AZ11" s="131">
        <f t="shared" ref="AZ11:AZ24" si="24">AA11*$D11</f>
        <v>350</v>
      </c>
    </row>
    <row r="12" spans="2:53" x14ac:dyDescent="0.35">
      <c r="B12" s="575" t="s">
        <v>310</v>
      </c>
      <c r="C12" s="139" t="s">
        <v>311</v>
      </c>
      <c r="D12" s="136">
        <f>52000/12</f>
        <v>4333.333333333333</v>
      </c>
      <c r="E12" s="165"/>
      <c r="F12" s="134">
        <v>0.1</v>
      </c>
      <c r="G12" s="134">
        <f>10%</f>
        <v>0.1</v>
      </c>
      <c r="H12" s="134">
        <v>0.1</v>
      </c>
      <c r="I12" s="165"/>
      <c r="J12" s="134">
        <v>7.0000000000000007E-2</v>
      </c>
      <c r="K12" s="135">
        <f t="shared" ref="K12:L21" si="25">5%+3%</f>
        <v>0.08</v>
      </c>
      <c r="L12" s="135">
        <f t="shared" si="25"/>
        <v>0.08</v>
      </c>
      <c r="M12" s="135">
        <v>0.02</v>
      </c>
      <c r="N12" s="135">
        <v>0.02</v>
      </c>
      <c r="O12" s="135"/>
      <c r="P12" s="135"/>
      <c r="Q12" s="135">
        <v>0.1</v>
      </c>
      <c r="R12" s="135">
        <v>0.1</v>
      </c>
      <c r="S12" s="135">
        <v>0.03</v>
      </c>
      <c r="T12" s="135">
        <v>0.05</v>
      </c>
      <c r="U12" s="135">
        <v>0.01</v>
      </c>
      <c r="V12" s="135">
        <v>0.01</v>
      </c>
      <c r="W12" s="135">
        <v>0.05</v>
      </c>
      <c r="X12" s="135">
        <v>0.01</v>
      </c>
      <c r="Y12" s="135">
        <v>0.03</v>
      </c>
      <c r="Z12" s="135">
        <v>0.03</v>
      </c>
      <c r="AA12" s="134">
        <v>0.01</v>
      </c>
      <c r="AB12" s="133">
        <f t="shared" si="2"/>
        <v>0</v>
      </c>
      <c r="AC12" s="132"/>
      <c r="AD12" s="127">
        <f t="shared" si="3"/>
        <v>0</v>
      </c>
      <c r="AE12" s="127">
        <f t="shared" ref="AE12:AE24" si="26">F12*$D12</f>
        <v>433.33333333333331</v>
      </c>
      <c r="AF12" s="127">
        <f t="shared" si="4"/>
        <v>433.33333333333331</v>
      </c>
      <c r="AG12" s="127">
        <f t="shared" si="5"/>
        <v>433.33333333333331</v>
      </c>
      <c r="AH12" s="127">
        <f t="shared" si="6"/>
        <v>0</v>
      </c>
      <c r="AI12" s="127">
        <f t="shared" si="7"/>
        <v>303.33333333333331</v>
      </c>
      <c r="AJ12" s="127">
        <f t="shared" si="8"/>
        <v>346.66666666666663</v>
      </c>
      <c r="AK12" s="127">
        <f t="shared" si="9"/>
        <v>346.66666666666663</v>
      </c>
      <c r="AL12" s="127">
        <f t="shared" si="10"/>
        <v>86.666666666666657</v>
      </c>
      <c r="AM12" s="127">
        <f t="shared" si="11"/>
        <v>86.666666666666657</v>
      </c>
      <c r="AN12" s="127">
        <f t="shared" si="12"/>
        <v>0</v>
      </c>
      <c r="AO12" s="127">
        <f t="shared" si="13"/>
        <v>0</v>
      </c>
      <c r="AP12" s="127">
        <f t="shared" si="14"/>
        <v>433.33333333333331</v>
      </c>
      <c r="AQ12" s="127">
        <f t="shared" si="15"/>
        <v>433.33333333333331</v>
      </c>
      <c r="AR12" s="127">
        <f t="shared" si="16"/>
        <v>130</v>
      </c>
      <c r="AS12" s="127">
        <f t="shared" si="17"/>
        <v>216.66666666666666</v>
      </c>
      <c r="AT12" s="127">
        <f t="shared" si="18"/>
        <v>43.333333333333329</v>
      </c>
      <c r="AU12" s="127">
        <f t="shared" si="19"/>
        <v>43.333333333333329</v>
      </c>
      <c r="AV12" s="127">
        <f t="shared" si="20"/>
        <v>216.66666666666666</v>
      </c>
      <c r="AW12" s="127">
        <f t="shared" si="21"/>
        <v>43.333333333333329</v>
      </c>
      <c r="AX12" s="127">
        <f t="shared" si="22"/>
        <v>130</v>
      </c>
      <c r="AY12" s="127">
        <f t="shared" si="23"/>
        <v>130</v>
      </c>
      <c r="AZ12" s="131">
        <f t="shared" si="24"/>
        <v>43.333333333333329</v>
      </c>
    </row>
    <row r="13" spans="2:53" x14ac:dyDescent="0.35">
      <c r="B13" s="575" t="s">
        <v>312</v>
      </c>
      <c r="C13" s="139" t="s">
        <v>313</v>
      </c>
      <c r="D13" s="136">
        <f>275000/12</f>
        <v>22916.666666666668</v>
      </c>
      <c r="E13" s="165"/>
      <c r="F13" s="134">
        <v>0.1</v>
      </c>
      <c r="G13" s="134">
        <f>10%</f>
        <v>0.1</v>
      </c>
      <c r="H13" s="134">
        <v>0.1</v>
      </c>
      <c r="I13" s="165"/>
      <c r="J13" s="134">
        <v>7.0000000000000007E-2</v>
      </c>
      <c r="K13" s="135">
        <f t="shared" si="25"/>
        <v>0.08</v>
      </c>
      <c r="L13" s="135">
        <f t="shared" si="25"/>
        <v>0.08</v>
      </c>
      <c r="M13" s="135">
        <v>0.02</v>
      </c>
      <c r="N13" s="135">
        <v>0.02</v>
      </c>
      <c r="O13" s="135"/>
      <c r="P13" s="135"/>
      <c r="Q13" s="135">
        <v>0.1</v>
      </c>
      <c r="R13" s="135">
        <v>0.1</v>
      </c>
      <c r="S13" s="135">
        <v>0.03</v>
      </c>
      <c r="T13" s="135">
        <v>0.05</v>
      </c>
      <c r="U13" s="135">
        <v>0.01</v>
      </c>
      <c r="V13" s="135">
        <v>0.01</v>
      </c>
      <c r="W13" s="135">
        <v>0.05</v>
      </c>
      <c r="X13" s="135">
        <v>0.01</v>
      </c>
      <c r="Y13" s="135">
        <v>0.03</v>
      </c>
      <c r="Z13" s="135">
        <v>0.03</v>
      </c>
      <c r="AA13" s="134">
        <v>0.01</v>
      </c>
      <c r="AB13" s="133">
        <f t="shared" si="2"/>
        <v>0</v>
      </c>
      <c r="AC13" s="132"/>
      <c r="AD13" s="127">
        <f t="shared" si="3"/>
        <v>0</v>
      </c>
      <c r="AE13" s="127">
        <f t="shared" si="26"/>
        <v>2291.666666666667</v>
      </c>
      <c r="AF13" s="127">
        <f t="shared" si="4"/>
        <v>2291.666666666667</v>
      </c>
      <c r="AG13" s="127">
        <f t="shared" si="5"/>
        <v>2291.666666666667</v>
      </c>
      <c r="AH13" s="127">
        <f t="shared" si="6"/>
        <v>0</v>
      </c>
      <c r="AI13" s="127">
        <f t="shared" si="7"/>
        <v>1604.166666666667</v>
      </c>
      <c r="AJ13" s="127">
        <f t="shared" si="8"/>
        <v>1833.3333333333335</v>
      </c>
      <c r="AK13" s="127">
        <f t="shared" si="9"/>
        <v>1833.3333333333335</v>
      </c>
      <c r="AL13" s="127">
        <f t="shared" si="10"/>
        <v>458.33333333333337</v>
      </c>
      <c r="AM13" s="127">
        <f t="shared" si="11"/>
        <v>458.33333333333337</v>
      </c>
      <c r="AN13" s="127">
        <f t="shared" si="12"/>
        <v>0</v>
      </c>
      <c r="AO13" s="127">
        <f t="shared" si="13"/>
        <v>0</v>
      </c>
      <c r="AP13" s="127">
        <f t="shared" si="14"/>
        <v>2291.666666666667</v>
      </c>
      <c r="AQ13" s="127">
        <f t="shared" si="15"/>
        <v>2291.666666666667</v>
      </c>
      <c r="AR13" s="127">
        <f t="shared" si="16"/>
        <v>687.5</v>
      </c>
      <c r="AS13" s="127">
        <f t="shared" si="17"/>
        <v>1145.8333333333335</v>
      </c>
      <c r="AT13" s="127">
        <f t="shared" si="18"/>
        <v>229.16666666666669</v>
      </c>
      <c r="AU13" s="127">
        <f t="shared" si="19"/>
        <v>229.16666666666669</v>
      </c>
      <c r="AV13" s="127">
        <f t="shared" si="20"/>
        <v>1145.8333333333335</v>
      </c>
      <c r="AW13" s="127">
        <f t="shared" si="21"/>
        <v>229.16666666666669</v>
      </c>
      <c r="AX13" s="127">
        <f t="shared" si="22"/>
        <v>687.5</v>
      </c>
      <c r="AY13" s="127">
        <f t="shared" si="23"/>
        <v>687.5</v>
      </c>
      <c r="AZ13" s="131">
        <f t="shared" si="24"/>
        <v>229.16666666666669</v>
      </c>
    </row>
    <row r="14" spans="2:53" x14ac:dyDescent="0.35">
      <c r="B14" s="576" t="s">
        <v>314</v>
      </c>
      <c r="C14" s="171" t="s">
        <v>315</v>
      </c>
      <c r="D14" s="173">
        <f>160500/12</f>
        <v>13375</v>
      </c>
      <c r="E14" s="165"/>
      <c r="F14" s="134">
        <v>0.1</v>
      </c>
      <c r="G14" s="134">
        <f>10%</f>
        <v>0.1</v>
      </c>
      <c r="H14" s="134">
        <v>0.1</v>
      </c>
      <c r="I14" s="165"/>
      <c r="J14" s="134">
        <v>7.0000000000000007E-2</v>
      </c>
      <c r="K14" s="135">
        <f t="shared" si="25"/>
        <v>0.08</v>
      </c>
      <c r="L14" s="135">
        <f t="shared" si="25"/>
        <v>0.08</v>
      </c>
      <c r="M14" s="135">
        <v>0.02</v>
      </c>
      <c r="N14" s="135">
        <v>0.02</v>
      </c>
      <c r="O14" s="135"/>
      <c r="P14" s="135"/>
      <c r="Q14" s="135">
        <v>0.1</v>
      </c>
      <c r="R14" s="135">
        <v>0.1</v>
      </c>
      <c r="S14" s="135">
        <v>0.03</v>
      </c>
      <c r="T14" s="135">
        <v>0.05</v>
      </c>
      <c r="U14" s="135">
        <v>0.01</v>
      </c>
      <c r="V14" s="135">
        <v>0.01</v>
      </c>
      <c r="W14" s="135">
        <v>0.05</v>
      </c>
      <c r="X14" s="135">
        <v>0.01</v>
      </c>
      <c r="Y14" s="135">
        <v>0.03</v>
      </c>
      <c r="Z14" s="135">
        <v>0.03</v>
      </c>
      <c r="AA14" s="134">
        <v>0.01</v>
      </c>
      <c r="AB14" s="133">
        <f t="shared" si="2"/>
        <v>0</v>
      </c>
      <c r="AC14" s="132"/>
      <c r="AD14" s="127">
        <f t="shared" si="3"/>
        <v>0</v>
      </c>
      <c r="AE14" s="127">
        <f t="shared" si="26"/>
        <v>1337.5</v>
      </c>
      <c r="AF14" s="127">
        <f t="shared" si="4"/>
        <v>1337.5</v>
      </c>
      <c r="AG14" s="127">
        <f t="shared" si="5"/>
        <v>1337.5</v>
      </c>
      <c r="AH14" s="127">
        <f t="shared" si="6"/>
        <v>0</v>
      </c>
      <c r="AI14" s="127">
        <f t="shared" si="7"/>
        <v>936.25000000000011</v>
      </c>
      <c r="AJ14" s="127">
        <f t="shared" si="8"/>
        <v>1070</v>
      </c>
      <c r="AK14" s="127">
        <f t="shared" si="9"/>
        <v>1070</v>
      </c>
      <c r="AL14" s="127">
        <f t="shared" si="10"/>
        <v>267.5</v>
      </c>
      <c r="AM14" s="127">
        <f t="shared" si="11"/>
        <v>267.5</v>
      </c>
      <c r="AN14" s="127">
        <f t="shared" si="12"/>
        <v>0</v>
      </c>
      <c r="AO14" s="127">
        <f t="shared" si="13"/>
        <v>0</v>
      </c>
      <c r="AP14" s="127">
        <f t="shared" si="14"/>
        <v>1337.5</v>
      </c>
      <c r="AQ14" s="127">
        <f t="shared" si="15"/>
        <v>1337.5</v>
      </c>
      <c r="AR14" s="127">
        <f t="shared" si="16"/>
        <v>401.25</v>
      </c>
      <c r="AS14" s="127">
        <f t="shared" si="17"/>
        <v>668.75</v>
      </c>
      <c r="AT14" s="127">
        <f t="shared" si="18"/>
        <v>133.75</v>
      </c>
      <c r="AU14" s="127">
        <f t="shared" si="19"/>
        <v>133.75</v>
      </c>
      <c r="AV14" s="127">
        <f t="shared" si="20"/>
        <v>668.75</v>
      </c>
      <c r="AW14" s="127">
        <f t="shared" si="21"/>
        <v>133.75</v>
      </c>
      <c r="AX14" s="127">
        <f t="shared" si="22"/>
        <v>401.25</v>
      </c>
      <c r="AY14" s="127">
        <f t="shared" si="23"/>
        <v>401.25</v>
      </c>
      <c r="AZ14" s="131">
        <f t="shared" si="24"/>
        <v>133.75</v>
      </c>
    </row>
    <row r="15" spans="2:53" x14ac:dyDescent="0.35">
      <c r="B15" s="575" t="s">
        <v>316</v>
      </c>
      <c r="C15" s="139" t="s">
        <v>317</v>
      </c>
      <c r="D15" s="136">
        <f>65000/12</f>
        <v>5416.666666666667</v>
      </c>
      <c r="E15" s="165"/>
      <c r="F15" s="134">
        <v>0.1</v>
      </c>
      <c r="G15" s="134">
        <f>10%</f>
        <v>0.1</v>
      </c>
      <c r="H15" s="134">
        <v>0.1</v>
      </c>
      <c r="I15" s="165"/>
      <c r="J15" s="134">
        <v>7.0000000000000007E-2</v>
      </c>
      <c r="K15" s="135">
        <f t="shared" si="25"/>
        <v>0.08</v>
      </c>
      <c r="L15" s="135">
        <f t="shared" si="25"/>
        <v>0.08</v>
      </c>
      <c r="M15" s="135">
        <v>0.02</v>
      </c>
      <c r="N15" s="135">
        <v>0.02</v>
      </c>
      <c r="O15" s="135"/>
      <c r="P15" s="135"/>
      <c r="Q15" s="135">
        <v>0.1</v>
      </c>
      <c r="R15" s="135">
        <v>0.1</v>
      </c>
      <c r="S15" s="135">
        <v>0.03</v>
      </c>
      <c r="T15" s="135">
        <v>0.05</v>
      </c>
      <c r="U15" s="135">
        <v>0.01</v>
      </c>
      <c r="V15" s="135">
        <v>0.01</v>
      </c>
      <c r="W15" s="135">
        <v>0.05</v>
      </c>
      <c r="X15" s="135">
        <v>0.01</v>
      </c>
      <c r="Y15" s="135">
        <v>0.03</v>
      </c>
      <c r="Z15" s="135">
        <v>0.03</v>
      </c>
      <c r="AA15" s="134">
        <v>0.01</v>
      </c>
      <c r="AB15" s="133">
        <f t="shared" si="2"/>
        <v>0</v>
      </c>
      <c r="AC15" s="132"/>
      <c r="AD15" s="127">
        <f t="shared" si="3"/>
        <v>0</v>
      </c>
      <c r="AE15" s="127">
        <f t="shared" si="26"/>
        <v>541.66666666666674</v>
      </c>
      <c r="AF15" s="127">
        <f t="shared" si="4"/>
        <v>541.66666666666674</v>
      </c>
      <c r="AG15" s="127">
        <f t="shared" si="5"/>
        <v>541.66666666666674</v>
      </c>
      <c r="AH15" s="127">
        <f t="shared" si="6"/>
        <v>0</v>
      </c>
      <c r="AI15" s="127">
        <f t="shared" si="7"/>
        <v>379.16666666666674</v>
      </c>
      <c r="AJ15" s="127">
        <f t="shared" si="8"/>
        <v>433.33333333333337</v>
      </c>
      <c r="AK15" s="127">
        <f t="shared" si="9"/>
        <v>433.33333333333337</v>
      </c>
      <c r="AL15" s="127">
        <f t="shared" si="10"/>
        <v>108.33333333333334</v>
      </c>
      <c r="AM15" s="127">
        <f t="shared" si="11"/>
        <v>108.33333333333334</v>
      </c>
      <c r="AN15" s="127">
        <f t="shared" si="12"/>
        <v>0</v>
      </c>
      <c r="AO15" s="127">
        <f t="shared" si="13"/>
        <v>0</v>
      </c>
      <c r="AP15" s="127">
        <f t="shared" si="14"/>
        <v>541.66666666666674</v>
      </c>
      <c r="AQ15" s="127">
        <f t="shared" si="15"/>
        <v>541.66666666666674</v>
      </c>
      <c r="AR15" s="127">
        <f t="shared" si="16"/>
        <v>162.5</v>
      </c>
      <c r="AS15" s="127">
        <f t="shared" si="17"/>
        <v>270.83333333333337</v>
      </c>
      <c r="AT15" s="127">
        <f t="shared" si="18"/>
        <v>54.166666666666671</v>
      </c>
      <c r="AU15" s="127">
        <f t="shared" si="19"/>
        <v>54.166666666666671</v>
      </c>
      <c r="AV15" s="127">
        <f t="shared" si="20"/>
        <v>270.83333333333337</v>
      </c>
      <c r="AW15" s="127">
        <f t="shared" si="21"/>
        <v>54.166666666666671</v>
      </c>
      <c r="AX15" s="127">
        <f t="shared" si="22"/>
        <v>162.5</v>
      </c>
      <c r="AY15" s="127">
        <f t="shared" si="23"/>
        <v>162.5</v>
      </c>
      <c r="AZ15" s="131">
        <f t="shared" si="24"/>
        <v>54.166666666666671</v>
      </c>
    </row>
    <row r="16" spans="2:53" x14ac:dyDescent="0.35">
      <c r="B16" s="575" t="s">
        <v>318</v>
      </c>
      <c r="C16" s="139" t="s">
        <v>715</v>
      </c>
      <c r="D16" s="136">
        <f>58000/12</f>
        <v>4833.333333333333</v>
      </c>
      <c r="E16" s="165"/>
      <c r="F16" s="134">
        <v>0.1</v>
      </c>
      <c r="G16" s="134">
        <f>10%</f>
        <v>0.1</v>
      </c>
      <c r="H16" s="134">
        <v>0.1</v>
      </c>
      <c r="I16" s="165"/>
      <c r="J16" s="134">
        <v>7.0000000000000007E-2</v>
      </c>
      <c r="K16" s="135">
        <f t="shared" si="25"/>
        <v>0.08</v>
      </c>
      <c r="L16" s="135">
        <f t="shared" si="25"/>
        <v>0.08</v>
      </c>
      <c r="M16" s="135">
        <v>0.02</v>
      </c>
      <c r="N16" s="135">
        <v>0.02</v>
      </c>
      <c r="O16" s="135"/>
      <c r="P16" s="135"/>
      <c r="Q16" s="135">
        <v>0.1</v>
      </c>
      <c r="R16" s="135">
        <v>0.1</v>
      </c>
      <c r="S16" s="135">
        <v>0.03</v>
      </c>
      <c r="T16" s="135">
        <v>0.05</v>
      </c>
      <c r="U16" s="135">
        <v>0.01</v>
      </c>
      <c r="V16" s="135">
        <v>0.01</v>
      </c>
      <c r="W16" s="135">
        <v>0.05</v>
      </c>
      <c r="X16" s="135">
        <v>0.01</v>
      </c>
      <c r="Y16" s="135">
        <v>0.03</v>
      </c>
      <c r="Z16" s="135">
        <v>0.03</v>
      </c>
      <c r="AA16" s="134">
        <v>0.01</v>
      </c>
      <c r="AB16" s="133">
        <f t="shared" si="2"/>
        <v>0</v>
      </c>
      <c r="AC16" s="132"/>
      <c r="AD16" s="127">
        <f t="shared" si="3"/>
        <v>0</v>
      </c>
      <c r="AE16" s="127">
        <f t="shared" si="26"/>
        <v>483.33333333333331</v>
      </c>
      <c r="AF16" s="127">
        <f t="shared" si="4"/>
        <v>483.33333333333331</v>
      </c>
      <c r="AG16" s="127">
        <f t="shared" si="5"/>
        <v>483.33333333333331</v>
      </c>
      <c r="AH16" s="127">
        <f t="shared" si="6"/>
        <v>0</v>
      </c>
      <c r="AI16" s="127">
        <f t="shared" si="7"/>
        <v>338.33333333333337</v>
      </c>
      <c r="AJ16" s="127">
        <f t="shared" si="8"/>
        <v>386.66666666666663</v>
      </c>
      <c r="AK16" s="127">
        <f t="shared" si="9"/>
        <v>386.66666666666663</v>
      </c>
      <c r="AL16" s="127">
        <f t="shared" si="10"/>
        <v>96.666666666666657</v>
      </c>
      <c r="AM16" s="127">
        <f t="shared" si="11"/>
        <v>96.666666666666657</v>
      </c>
      <c r="AN16" s="127">
        <f t="shared" si="12"/>
        <v>0</v>
      </c>
      <c r="AO16" s="127">
        <f t="shared" si="13"/>
        <v>0</v>
      </c>
      <c r="AP16" s="127">
        <f t="shared" si="14"/>
        <v>483.33333333333331</v>
      </c>
      <c r="AQ16" s="127">
        <f t="shared" si="15"/>
        <v>483.33333333333331</v>
      </c>
      <c r="AR16" s="127">
        <f t="shared" si="16"/>
        <v>144.99999999999997</v>
      </c>
      <c r="AS16" s="127">
        <f t="shared" si="17"/>
        <v>241.66666666666666</v>
      </c>
      <c r="AT16" s="127">
        <f t="shared" si="18"/>
        <v>48.333333333333329</v>
      </c>
      <c r="AU16" s="127">
        <f t="shared" si="19"/>
        <v>48.333333333333329</v>
      </c>
      <c r="AV16" s="127">
        <f t="shared" si="20"/>
        <v>241.66666666666666</v>
      </c>
      <c r="AW16" s="127">
        <f t="shared" si="21"/>
        <v>48.333333333333329</v>
      </c>
      <c r="AX16" s="127">
        <f t="shared" si="22"/>
        <v>144.99999999999997</v>
      </c>
      <c r="AY16" s="127">
        <f t="shared" si="23"/>
        <v>144.99999999999997</v>
      </c>
      <c r="AZ16" s="131">
        <f t="shared" si="24"/>
        <v>48.333333333333329</v>
      </c>
    </row>
    <row r="17" spans="2:52" x14ac:dyDescent="0.35">
      <c r="B17" s="575" t="s">
        <v>319</v>
      </c>
      <c r="C17" s="139" t="s">
        <v>320</v>
      </c>
      <c r="D17" s="136">
        <f>26.45*40*52/12</f>
        <v>4584.666666666667</v>
      </c>
      <c r="E17" s="165"/>
      <c r="F17" s="134">
        <v>0.1</v>
      </c>
      <c r="G17" s="134">
        <f>10%</f>
        <v>0.1</v>
      </c>
      <c r="H17" s="134">
        <v>0.1</v>
      </c>
      <c r="I17" s="165"/>
      <c r="J17" s="134">
        <v>7.0000000000000007E-2</v>
      </c>
      <c r="K17" s="135">
        <f t="shared" si="25"/>
        <v>0.08</v>
      </c>
      <c r="L17" s="135">
        <f t="shared" si="25"/>
        <v>0.08</v>
      </c>
      <c r="M17" s="135">
        <v>0.02</v>
      </c>
      <c r="N17" s="135">
        <v>0.02</v>
      </c>
      <c r="O17" s="135"/>
      <c r="P17" s="135"/>
      <c r="Q17" s="135">
        <v>0.1</v>
      </c>
      <c r="R17" s="135">
        <v>0.1</v>
      </c>
      <c r="S17" s="135">
        <v>0.03</v>
      </c>
      <c r="T17" s="135">
        <v>0.05</v>
      </c>
      <c r="U17" s="135">
        <v>0.01</v>
      </c>
      <c r="V17" s="135">
        <v>0.01</v>
      </c>
      <c r="W17" s="135">
        <v>0.05</v>
      </c>
      <c r="X17" s="135">
        <v>0.01</v>
      </c>
      <c r="Y17" s="135">
        <v>0.03</v>
      </c>
      <c r="Z17" s="135">
        <v>0.03</v>
      </c>
      <c r="AA17" s="134">
        <v>0.01</v>
      </c>
      <c r="AB17" s="133">
        <f t="shared" si="2"/>
        <v>0</v>
      </c>
      <c r="AC17" s="132"/>
      <c r="AD17" s="127">
        <f t="shared" si="3"/>
        <v>0</v>
      </c>
      <c r="AE17" s="127">
        <f t="shared" si="26"/>
        <v>458.4666666666667</v>
      </c>
      <c r="AF17" s="127">
        <f t="shared" si="4"/>
        <v>458.4666666666667</v>
      </c>
      <c r="AG17" s="127">
        <f t="shared" si="5"/>
        <v>458.4666666666667</v>
      </c>
      <c r="AH17" s="127">
        <f t="shared" si="6"/>
        <v>0</v>
      </c>
      <c r="AI17" s="127">
        <f t="shared" si="7"/>
        <v>320.92666666666673</v>
      </c>
      <c r="AJ17" s="127">
        <f t="shared" si="8"/>
        <v>366.77333333333337</v>
      </c>
      <c r="AK17" s="127">
        <f t="shared" si="9"/>
        <v>366.77333333333337</v>
      </c>
      <c r="AL17" s="127">
        <f t="shared" si="10"/>
        <v>91.693333333333342</v>
      </c>
      <c r="AM17" s="127">
        <f t="shared" si="11"/>
        <v>91.693333333333342</v>
      </c>
      <c r="AN17" s="127">
        <f t="shared" si="12"/>
        <v>0</v>
      </c>
      <c r="AO17" s="127">
        <f t="shared" si="13"/>
        <v>0</v>
      </c>
      <c r="AP17" s="127">
        <f t="shared" si="14"/>
        <v>458.4666666666667</v>
      </c>
      <c r="AQ17" s="127">
        <f t="shared" si="15"/>
        <v>458.4666666666667</v>
      </c>
      <c r="AR17" s="127">
        <f t="shared" si="16"/>
        <v>137.54</v>
      </c>
      <c r="AS17" s="127">
        <f t="shared" si="17"/>
        <v>229.23333333333335</v>
      </c>
      <c r="AT17" s="127">
        <f t="shared" si="18"/>
        <v>45.846666666666671</v>
      </c>
      <c r="AU17" s="127">
        <f t="shared" si="19"/>
        <v>45.846666666666671</v>
      </c>
      <c r="AV17" s="127">
        <f t="shared" si="20"/>
        <v>229.23333333333335</v>
      </c>
      <c r="AW17" s="127">
        <f t="shared" si="21"/>
        <v>45.846666666666671</v>
      </c>
      <c r="AX17" s="127">
        <f t="shared" si="22"/>
        <v>137.54</v>
      </c>
      <c r="AY17" s="127">
        <f t="shared" si="23"/>
        <v>137.54</v>
      </c>
      <c r="AZ17" s="131">
        <f t="shared" si="24"/>
        <v>45.846666666666671</v>
      </c>
    </row>
    <row r="18" spans="2:52" x14ac:dyDescent="0.35">
      <c r="B18" s="575" t="s">
        <v>321</v>
      </c>
      <c r="C18" s="139" t="s">
        <v>322</v>
      </c>
      <c r="D18" s="136">
        <f>26.45*40*52/12</f>
        <v>4584.666666666667</v>
      </c>
      <c r="E18" s="165"/>
      <c r="F18" s="134">
        <v>0.1</v>
      </c>
      <c r="G18" s="134">
        <f>10%</f>
        <v>0.1</v>
      </c>
      <c r="H18" s="134">
        <v>0.1</v>
      </c>
      <c r="I18" s="165"/>
      <c r="J18" s="134">
        <v>7.0000000000000007E-2</v>
      </c>
      <c r="K18" s="135">
        <f t="shared" si="25"/>
        <v>0.08</v>
      </c>
      <c r="L18" s="135">
        <f t="shared" si="25"/>
        <v>0.08</v>
      </c>
      <c r="M18" s="135">
        <v>0.02</v>
      </c>
      <c r="N18" s="135">
        <v>0.02</v>
      </c>
      <c r="O18" s="135"/>
      <c r="P18" s="135"/>
      <c r="Q18" s="135">
        <v>0.1</v>
      </c>
      <c r="R18" s="135">
        <v>0.1</v>
      </c>
      <c r="S18" s="135">
        <v>0.03</v>
      </c>
      <c r="T18" s="135">
        <v>0.05</v>
      </c>
      <c r="U18" s="135">
        <v>0.01</v>
      </c>
      <c r="V18" s="135">
        <v>0.01</v>
      </c>
      <c r="W18" s="135">
        <v>0.05</v>
      </c>
      <c r="X18" s="135">
        <v>0.01</v>
      </c>
      <c r="Y18" s="135">
        <v>0.03</v>
      </c>
      <c r="Z18" s="135">
        <v>0.03</v>
      </c>
      <c r="AA18" s="134">
        <v>0.01</v>
      </c>
      <c r="AB18" s="133">
        <f t="shared" si="2"/>
        <v>0</v>
      </c>
      <c r="AC18" s="132"/>
      <c r="AD18" s="127">
        <f t="shared" si="3"/>
        <v>0</v>
      </c>
      <c r="AE18" s="127">
        <f t="shared" si="26"/>
        <v>458.4666666666667</v>
      </c>
      <c r="AF18" s="127">
        <f t="shared" si="4"/>
        <v>458.4666666666667</v>
      </c>
      <c r="AG18" s="127">
        <f t="shared" si="5"/>
        <v>458.4666666666667</v>
      </c>
      <c r="AH18" s="127">
        <f t="shared" si="6"/>
        <v>0</v>
      </c>
      <c r="AI18" s="127">
        <f t="shared" si="7"/>
        <v>320.92666666666673</v>
      </c>
      <c r="AJ18" s="127">
        <f t="shared" si="8"/>
        <v>366.77333333333337</v>
      </c>
      <c r="AK18" s="127">
        <f t="shared" si="9"/>
        <v>366.77333333333337</v>
      </c>
      <c r="AL18" s="127">
        <f t="shared" si="10"/>
        <v>91.693333333333342</v>
      </c>
      <c r="AM18" s="127">
        <f t="shared" si="11"/>
        <v>91.693333333333342</v>
      </c>
      <c r="AN18" s="127">
        <f t="shared" si="12"/>
        <v>0</v>
      </c>
      <c r="AO18" s="127">
        <f t="shared" si="13"/>
        <v>0</v>
      </c>
      <c r="AP18" s="127">
        <f t="shared" si="14"/>
        <v>458.4666666666667</v>
      </c>
      <c r="AQ18" s="127">
        <f t="shared" si="15"/>
        <v>458.4666666666667</v>
      </c>
      <c r="AR18" s="127">
        <f t="shared" si="16"/>
        <v>137.54</v>
      </c>
      <c r="AS18" s="127">
        <f t="shared" si="17"/>
        <v>229.23333333333335</v>
      </c>
      <c r="AT18" s="127">
        <f t="shared" si="18"/>
        <v>45.846666666666671</v>
      </c>
      <c r="AU18" s="127">
        <f t="shared" si="19"/>
        <v>45.846666666666671</v>
      </c>
      <c r="AV18" s="127">
        <f t="shared" si="20"/>
        <v>229.23333333333335</v>
      </c>
      <c r="AW18" s="127">
        <f t="shared" si="21"/>
        <v>45.846666666666671</v>
      </c>
      <c r="AX18" s="127">
        <f t="shared" si="22"/>
        <v>137.54</v>
      </c>
      <c r="AY18" s="127">
        <f t="shared" si="23"/>
        <v>137.54</v>
      </c>
      <c r="AZ18" s="131">
        <f t="shared" si="24"/>
        <v>45.846666666666671</v>
      </c>
    </row>
    <row r="19" spans="2:52" x14ac:dyDescent="0.35">
      <c r="B19" s="575" t="s">
        <v>316</v>
      </c>
      <c r="C19" s="139" t="s">
        <v>323</v>
      </c>
      <c r="D19" s="136">
        <f>85000/12</f>
        <v>7083.333333333333</v>
      </c>
      <c r="E19" s="165"/>
      <c r="F19" s="134">
        <v>0.1</v>
      </c>
      <c r="G19" s="134">
        <f>10%</f>
        <v>0.1</v>
      </c>
      <c r="H19" s="134">
        <v>0.1</v>
      </c>
      <c r="I19" s="165"/>
      <c r="J19" s="134">
        <v>7.0000000000000007E-2</v>
      </c>
      <c r="K19" s="135">
        <f t="shared" si="25"/>
        <v>0.08</v>
      </c>
      <c r="L19" s="135">
        <f t="shared" si="25"/>
        <v>0.08</v>
      </c>
      <c r="M19" s="135">
        <v>0.02</v>
      </c>
      <c r="N19" s="135">
        <v>0.02</v>
      </c>
      <c r="O19" s="135"/>
      <c r="P19" s="135"/>
      <c r="Q19" s="135">
        <v>0.1</v>
      </c>
      <c r="R19" s="135">
        <v>0.1</v>
      </c>
      <c r="S19" s="135">
        <v>0.03</v>
      </c>
      <c r="T19" s="135">
        <v>0.05</v>
      </c>
      <c r="U19" s="135">
        <v>0.01</v>
      </c>
      <c r="V19" s="135">
        <v>0.01</v>
      </c>
      <c r="W19" s="135">
        <v>0.05</v>
      </c>
      <c r="X19" s="135">
        <v>0.01</v>
      </c>
      <c r="Y19" s="135">
        <v>0.03</v>
      </c>
      <c r="Z19" s="135">
        <v>0.03</v>
      </c>
      <c r="AA19" s="134">
        <v>0.01</v>
      </c>
      <c r="AB19" s="133">
        <f t="shared" si="2"/>
        <v>0</v>
      </c>
      <c r="AC19" s="132"/>
      <c r="AD19" s="127">
        <f t="shared" si="3"/>
        <v>0</v>
      </c>
      <c r="AE19" s="127">
        <f t="shared" si="26"/>
        <v>708.33333333333337</v>
      </c>
      <c r="AF19" s="127">
        <f t="shared" si="4"/>
        <v>708.33333333333337</v>
      </c>
      <c r="AG19" s="127">
        <f t="shared" si="5"/>
        <v>708.33333333333337</v>
      </c>
      <c r="AH19" s="127">
        <f t="shared" si="6"/>
        <v>0</v>
      </c>
      <c r="AI19" s="127">
        <f t="shared" si="7"/>
        <v>495.83333333333337</v>
      </c>
      <c r="AJ19" s="127">
        <f t="shared" si="8"/>
        <v>566.66666666666663</v>
      </c>
      <c r="AK19" s="127">
        <f t="shared" si="9"/>
        <v>566.66666666666663</v>
      </c>
      <c r="AL19" s="127">
        <f t="shared" si="10"/>
        <v>141.66666666666666</v>
      </c>
      <c r="AM19" s="127">
        <f t="shared" si="11"/>
        <v>141.66666666666666</v>
      </c>
      <c r="AN19" s="127">
        <f t="shared" si="12"/>
        <v>0</v>
      </c>
      <c r="AO19" s="127">
        <f t="shared" si="13"/>
        <v>0</v>
      </c>
      <c r="AP19" s="127">
        <f t="shared" si="14"/>
        <v>708.33333333333337</v>
      </c>
      <c r="AQ19" s="127">
        <f t="shared" si="15"/>
        <v>708.33333333333337</v>
      </c>
      <c r="AR19" s="127">
        <f t="shared" si="16"/>
        <v>212.49999999999997</v>
      </c>
      <c r="AS19" s="127">
        <f t="shared" si="17"/>
        <v>354.16666666666669</v>
      </c>
      <c r="AT19" s="127">
        <f t="shared" si="18"/>
        <v>70.833333333333329</v>
      </c>
      <c r="AU19" s="127">
        <f t="shared" si="19"/>
        <v>70.833333333333329</v>
      </c>
      <c r="AV19" s="127">
        <f t="shared" si="20"/>
        <v>354.16666666666669</v>
      </c>
      <c r="AW19" s="127">
        <f t="shared" si="21"/>
        <v>70.833333333333329</v>
      </c>
      <c r="AX19" s="127">
        <f t="shared" si="22"/>
        <v>212.49999999999997</v>
      </c>
      <c r="AY19" s="127">
        <f t="shared" si="23"/>
        <v>212.49999999999997</v>
      </c>
      <c r="AZ19" s="131">
        <f t="shared" si="24"/>
        <v>70.833333333333329</v>
      </c>
    </row>
    <row r="20" spans="2:52" x14ac:dyDescent="0.35">
      <c r="B20" s="575" t="s">
        <v>316</v>
      </c>
      <c r="C20" s="139" t="s">
        <v>324</v>
      </c>
      <c r="D20" s="136">
        <f>62000/12</f>
        <v>5166.666666666667</v>
      </c>
      <c r="E20" s="165"/>
      <c r="F20" s="134">
        <v>0.1</v>
      </c>
      <c r="G20" s="134">
        <f>10%</f>
        <v>0.1</v>
      </c>
      <c r="H20" s="134">
        <v>0.1</v>
      </c>
      <c r="I20" s="165"/>
      <c r="J20" s="134">
        <v>7.0000000000000007E-2</v>
      </c>
      <c r="K20" s="135">
        <f t="shared" si="25"/>
        <v>0.08</v>
      </c>
      <c r="L20" s="135">
        <f t="shared" si="25"/>
        <v>0.08</v>
      </c>
      <c r="M20" s="135">
        <v>0.02</v>
      </c>
      <c r="N20" s="135">
        <v>0.02</v>
      </c>
      <c r="O20" s="135"/>
      <c r="P20" s="135"/>
      <c r="Q20" s="135">
        <v>0.1</v>
      </c>
      <c r="R20" s="135">
        <v>0.1</v>
      </c>
      <c r="S20" s="135">
        <v>0.03</v>
      </c>
      <c r="T20" s="135">
        <v>0.05</v>
      </c>
      <c r="U20" s="135">
        <v>0.01</v>
      </c>
      <c r="V20" s="135">
        <v>0.01</v>
      </c>
      <c r="W20" s="135">
        <v>0.05</v>
      </c>
      <c r="X20" s="135">
        <v>0.01</v>
      </c>
      <c r="Y20" s="135">
        <v>0.03</v>
      </c>
      <c r="Z20" s="135">
        <v>0.03</v>
      </c>
      <c r="AA20" s="134">
        <v>0.01</v>
      </c>
      <c r="AB20" s="133">
        <f t="shared" si="2"/>
        <v>0</v>
      </c>
      <c r="AC20" s="132"/>
      <c r="AD20" s="127">
        <f t="shared" si="3"/>
        <v>0</v>
      </c>
      <c r="AE20" s="127">
        <f t="shared" si="26"/>
        <v>516.66666666666674</v>
      </c>
      <c r="AF20" s="127">
        <f t="shared" si="4"/>
        <v>516.66666666666674</v>
      </c>
      <c r="AG20" s="127">
        <f t="shared" si="5"/>
        <v>516.66666666666674</v>
      </c>
      <c r="AH20" s="127">
        <f t="shared" si="6"/>
        <v>0</v>
      </c>
      <c r="AI20" s="127">
        <f t="shared" si="7"/>
        <v>361.66666666666674</v>
      </c>
      <c r="AJ20" s="127">
        <f t="shared" si="8"/>
        <v>413.33333333333337</v>
      </c>
      <c r="AK20" s="127">
        <f t="shared" si="9"/>
        <v>413.33333333333337</v>
      </c>
      <c r="AL20" s="127">
        <f t="shared" si="10"/>
        <v>103.33333333333334</v>
      </c>
      <c r="AM20" s="127">
        <f t="shared" si="11"/>
        <v>103.33333333333334</v>
      </c>
      <c r="AN20" s="127">
        <f t="shared" si="12"/>
        <v>0</v>
      </c>
      <c r="AO20" s="127">
        <f t="shared" si="13"/>
        <v>0</v>
      </c>
      <c r="AP20" s="127">
        <f t="shared" si="14"/>
        <v>516.66666666666674</v>
      </c>
      <c r="AQ20" s="127">
        <f t="shared" si="15"/>
        <v>516.66666666666674</v>
      </c>
      <c r="AR20" s="127">
        <f t="shared" si="16"/>
        <v>155</v>
      </c>
      <c r="AS20" s="127">
        <f t="shared" si="17"/>
        <v>258.33333333333337</v>
      </c>
      <c r="AT20" s="127">
        <f t="shared" si="18"/>
        <v>51.666666666666671</v>
      </c>
      <c r="AU20" s="127">
        <f t="shared" si="19"/>
        <v>51.666666666666671</v>
      </c>
      <c r="AV20" s="127">
        <f t="shared" si="20"/>
        <v>258.33333333333337</v>
      </c>
      <c r="AW20" s="127">
        <f t="shared" si="21"/>
        <v>51.666666666666671</v>
      </c>
      <c r="AX20" s="127">
        <f t="shared" si="22"/>
        <v>155</v>
      </c>
      <c r="AY20" s="127">
        <f t="shared" si="23"/>
        <v>155</v>
      </c>
      <c r="AZ20" s="131">
        <f t="shared" si="24"/>
        <v>51.666666666666671</v>
      </c>
    </row>
    <row r="21" spans="2:52" x14ac:dyDescent="0.35">
      <c r="B21" s="575" t="s">
        <v>325</v>
      </c>
      <c r="C21" s="139" t="s">
        <v>326</v>
      </c>
      <c r="D21" s="136">
        <f>56000/12</f>
        <v>4666.666666666667</v>
      </c>
      <c r="E21" s="165"/>
      <c r="F21" s="134">
        <v>0.1</v>
      </c>
      <c r="G21" s="134">
        <f>10%</f>
        <v>0.1</v>
      </c>
      <c r="H21" s="134">
        <v>0.1</v>
      </c>
      <c r="I21" s="165"/>
      <c r="J21" s="134">
        <v>7.0000000000000007E-2</v>
      </c>
      <c r="K21" s="135">
        <f t="shared" si="25"/>
        <v>0.08</v>
      </c>
      <c r="L21" s="135">
        <f t="shared" si="25"/>
        <v>0.08</v>
      </c>
      <c r="M21" s="135">
        <v>0.02</v>
      </c>
      <c r="N21" s="135">
        <v>0.02</v>
      </c>
      <c r="O21" s="135"/>
      <c r="P21" s="135"/>
      <c r="Q21" s="135">
        <v>0.1</v>
      </c>
      <c r="R21" s="135">
        <v>0.1</v>
      </c>
      <c r="S21" s="135">
        <v>0.03</v>
      </c>
      <c r="T21" s="135">
        <v>0.05</v>
      </c>
      <c r="U21" s="135">
        <v>0.01</v>
      </c>
      <c r="V21" s="135">
        <v>0.01</v>
      </c>
      <c r="W21" s="135">
        <v>0.05</v>
      </c>
      <c r="X21" s="135">
        <v>0.01</v>
      </c>
      <c r="Y21" s="135">
        <v>0.03</v>
      </c>
      <c r="Z21" s="135">
        <v>0.03</v>
      </c>
      <c r="AA21" s="134">
        <v>0.01</v>
      </c>
      <c r="AB21" s="133">
        <f t="shared" si="2"/>
        <v>0</v>
      </c>
      <c r="AC21" s="132"/>
      <c r="AD21" s="127">
        <f t="shared" si="3"/>
        <v>0</v>
      </c>
      <c r="AE21" s="127">
        <f t="shared" si="26"/>
        <v>466.66666666666674</v>
      </c>
      <c r="AF21" s="127">
        <f t="shared" si="4"/>
        <v>466.66666666666674</v>
      </c>
      <c r="AG21" s="127">
        <f t="shared" si="5"/>
        <v>466.66666666666674</v>
      </c>
      <c r="AH21" s="127">
        <f t="shared" si="6"/>
        <v>0</v>
      </c>
      <c r="AI21" s="127">
        <f t="shared" si="7"/>
        <v>326.66666666666674</v>
      </c>
      <c r="AJ21" s="127">
        <f t="shared" si="8"/>
        <v>373.33333333333337</v>
      </c>
      <c r="AK21" s="127">
        <f t="shared" si="9"/>
        <v>373.33333333333337</v>
      </c>
      <c r="AL21" s="127">
        <f t="shared" si="10"/>
        <v>93.333333333333343</v>
      </c>
      <c r="AM21" s="127">
        <f t="shared" si="11"/>
        <v>93.333333333333343</v>
      </c>
      <c r="AN21" s="127">
        <f t="shared" si="12"/>
        <v>0</v>
      </c>
      <c r="AO21" s="127">
        <f t="shared" si="13"/>
        <v>0</v>
      </c>
      <c r="AP21" s="127">
        <f t="shared" si="14"/>
        <v>466.66666666666674</v>
      </c>
      <c r="AQ21" s="127">
        <f t="shared" si="15"/>
        <v>466.66666666666674</v>
      </c>
      <c r="AR21" s="127">
        <f t="shared" si="16"/>
        <v>140</v>
      </c>
      <c r="AS21" s="127">
        <f t="shared" si="17"/>
        <v>233.33333333333337</v>
      </c>
      <c r="AT21" s="127">
        <f t="shared" si="18"/>
        <v>46.666666666666671</v>
      </c>
      <c r="AU21" s="127">
        <f t="shared" si="19"/>
        <v>46.666666666666671</v>
      </c>
      <c r="AV21" s="127">
        <f t="shared" si="20"/>
        <v>233.33333333333337</v>
      </c>
      <c r="AW21" s="127">
        <f t="shared" si="21"/>
        <v>46.666666666666671</v>
      </c>
      <c r="AX21" s="127">
        <f t="shared" si="22"/>
        <v>140</v>
      </c>
      <c r="AY21" s="127">
        <f t="shared" si="23"/>
        <v>140</v>
      </c>
      <c r="AZ21" s="131">
        <f t="shared" si="24"/>
        <v>46.666666666666671</v>
      </c>
    </row>
    <row r="22" spans="2:52" x14ac:dyDescent="0.35">
      <c r="B22" s="575" t="s">
        <v>327</v>
      </c>
      <c r="C22" s="139" t="s">
        <v>328</v>
      </c>
      <c r="D22" s="136">
        <f>68640/12</f>
        <v>5720</v>
      </c>
      <c r="E22" s="165"/>
      <c r="F22" s="134">
        <v>0.4</v>
      </c>
      <c r="G22" s="134">
        <v>0.2</v>
      </c>
      <c r="H22" s="134">
        <v>0.4</v>
      </c>
      <c r="I22" s="165"/>
      <c r="J22" s="134"/>
      <c r="K22" s="135"/>
      <c r="L22" s="135"/>
      <c r="M22" s="135"/>
      <c r="N22" s="135"/>
      <c r="O22" s="135"/>
      <c r="P22" s="135"/>
      <c r="Q22" s="135"/>
      <c r="R22" s="135"/>
      <c r="S22" s="135"/>
      <c r="T22" s="135"/>
      <c r="U22" s="135"/>
      <c r="V22" s="135"/>
      <c r="W22" s="135"/>
      <c r="X22" s="135"/>
      <c r="Y22" s="135"/>
      <c r="Z22" s="135"/>
      <c r="AA22" s="134"/>
      <c r="AB22" s="133">
        <f t="shared" si="2"/>
        <v>0</v>
      </c>
      <c r="AC22" s="132"/>
      <c r="AD22" s="127">
        <f t="shared" si="3"/>
        <v>0</v>
      </c>
      <c r="AE22" s="127">
        <f t="shared" si="26"/>
        <v>2288</v>
      </c>
      <c r="AF22" s="127">
        <f t="shared" si="4"/>
        <v>1144</v>
      </c>
      <c r="AG22" s="127">
        <f t="shared" si="5"/>
        <v>2288</v>
      </c>
      <c r="AH22" s="127">
        <f t="shared" si="6"/>
        <v>0</v>
      </c>
      <c r="AI22" s="127">
        <f t="shared" si="7"/>
        <v>0</v>
      </c>
      <c r="AJ22" s="127">
        <f t="shared" si="8"/>
        <v>0</v>
      </c>
      <c r="AK22" s="127">
        <f t="shared" si="9"/>
        <v>0</v>
      </c>
      <c r="AL22" s="127">
        <f t="shared" si="10"/>
        <v>0</v>
      </c>
      <c r="AM22" s="127">
        <f t="shared" si="11"/>
        <v>0</v>
      </c>
      <c r="AN22" s="127">
        <f t="shared" si="12"/>
        <v>0</v>
      </c>
      <c r="AO22" s="127">
        <f t="shared" si="13"/>
        <v>0</v>
      </c>
      <c r="AP22" s="127">
        <f t="shared" si="14"/>
        <v>0</v>
      </c>
      <c r="AQ22" s="127">
        <f t="shared" si="15"/>
        <v>0</v>
      </c>
      <c r="AR22" s="127">
        <f t="shared" si="16"/>
        <v>0</v>
      </c>
      <c r="AS22" s="127">
        <f t="shared" si="17"/>
        <v>0</v>
      </c>
      <c r="AT22" s="127">
        <f t="shared" si="18"/>
        <v>0</v>
      </c>
      <c r="AU22" s="127">
        <f t="shared" si="19"/>
        <v>0</v>
      </c>
      <c r="AV22" s="127">
        <f t="shared" si="20"/>
        <v>0</v>
      </c>
      <c r="AW22" s="127">
        <f t="shared" si="21"/>
        <v>0</v>
      </c>
      <c r="AX22" s="127">
        <f t="shared" si="22"/>
        <v>0</v>
      </c>
      <c r="AY22" s="127">
        <f t="shared" si="23"/>
        <v>0</v>
      </c>
      <c r="AZ22" s="131">
        <f t="shared" si="24"/>
        <v>0</v>
      </c>
    </row>
    <row r="23" spans="2:52" x14ac:dyDescent="0.35">
      <c r="B23" s="576" t="s">
        <v>329</v>
      </c>
      <c r="C23" s="139" t="s">
        <v>330</v>
      </c>
      <c r="D23" s="136">
        <f>67995.2/12</f>
        <v>5666.2666666666664</v>
      </c>
      <c r="E23" s="165"/>
      <c r="F23" s="134">
        <v>0.4</v>
      </c>
      <c r="G23" s="134">
        <v>0.2</v>
      </c>
      <c r="H23" s="134">
        <v>0.4</v>
      </c>
      <c r="I23" s="165"/>
      <c r="J23" s="134"/>
      <c r="K23" s="135"/>
      <c r="L23" s="135"/>
      <c r="M23" s="135"/>
      <c r="N23" s="135"/>
      <c r="O23" s="135"/>
      <c r="P23" s="135"/>
      <c r="Q23" s="135"/>
      <c r="R23" s="135"/>
      <c r="S23" s="135"/>
      <c r="T23" s="135"/>
      <c r="U23" s="135"/>
      <c r="V23" s="135"/>
      <c r="W23" s="135"/>
      <c r="X23" s="135"/>
      <c r="Y23" s="135"/>
      <c r="Z23" s="135"/>
      <c r="AA23" s="134"/>
      <c r="AB23" s="133">
        <f t="shared" si="2"/>
        <v>0</v>
      </c>
      <c r="AC23" s="132"/>
      <c r="AD23" s="127">
        <f t="shared" si="3"/>
        <v>0</v>
      </c>
      <c r="AE23" s="127">
        <f t="shared" si="26"/>
        <v>2266.5066666666667</v>
      </c>
      <c r="AF23" s="127">
        <f t="shared" si="4"/>
        <v>1133.2533333333333</v>
      </c>
      <c r="AG23" s="127">
        <f t="shared" si="5"/>
        <v>2266.5066666666667</v>
      </c>
      <c r="AH23" s="127">
        <f t="shared" si="6"/>
        <v>0</v>
      </c>
      <c r="AI23" s="127">
        <f t="shared" si="7"/>
        <v>0</v>
      </c>
      <c r="AJ23" s="127">
        <f t="shared" si="8"/>
        <v>0</v>
      </c>
      <c r="AK23" s="127">
        <f t="shared" si="9"/>
        <v>0</v>
      </c>
      <c r="AL23" s="127">
        <f t="shared" si="10"/>
        <v>0</v>
      </c>
      <c r="AM23" s="127">
        <f t="shared" si="11"/>
        <v>0</v>
      </c>
      <c r="AN23" s="127">
        <f t="shared" si="12"/>
        <v>0</v>
      </c>
      <c r="AO23" s="127">
        <f t="shared" si="13"/>
        <v>0</v>
      </c>
      <c r="AP23" s="127">
        <f t="shared" si="14"/>
        <v>0</v>
      </c>
      <c r="AQ23" s="127">
        <f t="shared" si="15"/>
        <v>0</v>
      </c>
      <c r="AR23" s="127">
        <f t="shared" si="16"/>
        <v>0</v>
      </c>
      <c r="AS23" s="127">
        <f t="shared" si="17"/>
        <v>0</v>
      </c>
      <c r="AT23" s="127">
        <f t="shared" si="18"/>
        <v>0</v>
      </c>
      <c r="AU23" s="127">
        <f t="shared" si="19"/>
        <v>0</v>
      </c>
      <c r="AV23" s="127">
        <f t="shared" si="20"/>
        <v>0</v>
      </c>
      <c r="AW23" s="127">
        <f t="shared" si="21"/>
        <v>0</v>
      </c>
      <c r="AX23" s="127">
        <f t="shared" si="22"/>
        <v>0</v>
      </c>
      <c r="AY23" s="127">
        <f t="shared" si="23"/>
        <v>0</v>
      </c>
      <c r="AZ23" s="131">
        <f t="shared" si="24"/>
        <v>0</v>
      </c>
    </row>
    <row r="24" spans="2:52" x14ac:dyDescent="0.35">
      <c r="B24" s="575" t="s">
        <v>331</v>
      </c>
      <c r="C24" s="139" t="s">
        <v>332</v>
      </c>
      <c r="D24" s="136">
        <f>56062.5/12</f>
        <v>4671.875</v>
      </c>
      <c r="E24" s="165"/>
      <c r="F24" s="134"/>
      <c r="G24" s="134"/>
      <c r="H24" s="134"/>
      <c r="I24" s="165"/>
      <c r="J24" s="134"/>
      <c r="K24" s="135"/>
      <c r="L24" s="135"/>
      <c r="M24" s="135"/>
      <c r="N24" s="135"/>
      <c r="O24" s="135"/>
      <c r="P24" s="135"/>
      <c r="Q24" s="135">
        <v>0.5</v>
      </c>
      <c r="R24" s="135">
        <v>0.5</v>
      </c>
      <c r="S24" s="135"/>
      <c r="T24" s="135"/>
      <c r="U24" s="135"/>
      <c r="V24" s="135"/>
      <c r="W24" s="135"/>
      <c r="X24" s="135"/>
      <c r="Y24" s="135"/>
      <c r="Z24" s="135"/>
      <c r="AA24" s="134"/>
      <c r="AB24" s="133">
        <f t="shared" si="2"/>
        <v>0</v>
      </c>
      <c r="AC24" s="132"/>
      <c r="AD24" s="127">
        <f t="shared" si="3"/>
        <v>0</v>
      </c>
      <c r="AE24" s="127">
        <f t="shared" si="26"/>
        <v>0</v>
      </c>
      <c r="AF24" s="127">
        <f t="shared" si="4"/>
        <v>0</v>
      </c>
      <c r="AG24" s="127">
        <f t="shared" si="5"/>
        <v>0</v>
      </c>
      <c r="AH24" s="127">
        <f t="shared" si="6"/>
        <v>0</v>
      </c>
      <c r="AI24" s="127">
        <f t="shared" si="7"/>
        <v>0</v>
      </c>
      <c r="AJ24" s="127">
        <f t="shared" si="8"/>
        <v>0</v>
      </c>
      <c r="AK24" s="127">
        <f t="shared" si="9"/>
        <v>0</v>
      </c>
      <c r="AL24" s="127">
        <f t="shared" si="10"/>
        <v>0</v>
      </c>
      <c r="AM24" s="127">
        <f t="shared" si="11"/>
        <v>0</v>
      </c>
      <c r="AN24" s="127">
        <f t="shared" si="12"/>
        <v>0</v>
      </c>
      <c r="AO24" s="127">
        <f t="shared" si="13"/>
        <v>0</v>
      </c>
      <c r="AP24" s="127">
        <f t="shared" si="14"/>
        <v>2335.9375</v>
      </c>
      <c r="AQ24" s="127">
        <f t="shared" si="15"/>
        <v>2335.9375</v>
      </c>
      <c r="AR24" s="127">
        <f t="shared" si="16"/>
        <v>0</v>
      </c>
      <c r="AS24" s="127">
        <f t="shared" si="17"/>
        <v>0</v>
      </c>
      <c r="AT24" s="127">
        <f t="shared" si="18"/>
        <v>0</v>
      </c>
      <c r="AU24" s="127">
        <f t="shared" si="19"/>
        <v>0</v>
      </c>
      <c r="AV24" s="127">
        <f t="shared" si="20"/>
        <v>0</v>
      </c>
      <c r="AW24" s="127">
        <f t="shared" si="21"/>
        <v>0</v>
      </c>
      <c r="AX24" s="127">
        <f t="shared" si="22"/>
        <v>0</v>
      </c>
      <c r="AY24" s="127">
        <f t="shared" si="23"/>
        <v>0</v>
      </c>
      <c r="AZ24" s="131">
        <f t="shared" si="24"/>
        <v>0</v>
      </c>
    </row>
    <row r="25" spans="2:52" x14ac:dyDescent="0.35">
      <c r="B25" s="575" t="s">
        <v>331</v>
      </c>
      <c r="C25" s="139" t="s">
        <v>6099</v>
      </c>
      <c r="D25" s="136">
        <f>58240/12</f>
        <v>4853.333333333333</v>
      </c>
      <c r="E25" s="165"/>
      <c r="F25" s="134"/>
      <c r="G25" s="134"/>
      <c r="H25" s="134"/>
      <c r="I25" s="165"/>
      <c r="J25" s="134"/>
      <c r="K25" s="135"/>
      <c r="L25" s="135"/>
      <c r="M25" s="135"/>
      <c r="N25" s="135"/>
      <c r="O25" s="135"/>
      <c r="P25" s="135"/>
      <c r="Q25" s="135">
        <v>0.5</v>
      </c>
      <c r="R25" s="135">
        <v>0.5</v>
      </c>
      <c r="S25" s="135"/>
      <c r="T25" s="135"/>
      <c r="U25" s="135"/>
      <c r="V25" s="135"/>
      <c r="W25" s="135"/>
      <c r="X25" s="135"/>
      <c r="Y25" s="135"/>
      <c r="Z25" s="135"/>
      <c r="AA25" s="134"/>
      <c r="AB25" s="133">
        <f t="shared" ref="AB25" si="27">SUM(E25:AA25)-1</f>
        <v>0</v>
      </c>
      <c r="AC25" s="132"/>
      <c r="AD25" s="127">
        <f t="shared" ref="AD25" si="28">E25*$D25</f>
        <v>0</v>
      </c>
      <c r="AE25" s="127">
        <f t="shared" ref="AE25" si="29">F25*$D25</f>
        <v>0</v>
      </c>
      <c r="AF25" s="127">
        <f t="shared" ref="AF25" si="30">G25*$D25</f>
        <v>0</v>
      </c>
      <c r="AG25" s="127">
        <f t="shared" ref="AG25" si="31">H25*$D25</f>
        <v>0</v>
      </c>
      <c r="AH25" s="127">
        <f t="shared" ref="AH25" si="32">I25*$D25</f>
        <v>0</v>
      </c>
      <c r="AI25" s="127">
        <f t="shared" ref="AI25" si="33">J25*$D25</f>
        <v>0</v>
      </c>
      <c r="AJ25" s="127">
        <f t="shared" ref="AJ25" si="34">K25*$D25</f>
        <v>0</v>
      </c>
      <c r="AK25" s="127">
        <f t="shared" ref="AK25" si="35">L25*$D25</f>
        <v>0</v>
      </c>
      <c r="AL25" s="127">
        <f t="shared" ref="AL25" si="36">M25*$D25</f>
        <v>0</v>
      </c>
      <c r="AM25" s="127">
        <f t="shared" ref="AM25" si="37">N25*$D25</f>
        <v>0</v>
      </c>
      <c r="AN25" s="127">
        <f t="shared" ref="AN25" si="38">O25*$D25</f>
        <v>0</v>
      </c>
      <c r="AO25" s="127">
        <f t="shared" ref="AO25" si="39">P25*$D25</f>
        <v>0</v>
      </c>
      <c r="AP25" s="127">
        <f t="shared" ref="AP25" si="40">Q25*$D25</f>
        <v>2426.6666666666665</v>
      </c>
      <c r="AQ25" s="127">
        <f t="shared" ref="AQ25" si="41">R25*$D25</f>
        <v>2426.6666666666665</v>
      </c>
      <c r="AR25" s="127">
        <f t="shared" ref="AR25" si="42">S25*$D25</f>
        <v>0</v>
      </c>
      <c r="AS25" s="127">
        <f t="shared" ref="AS25" si="43">T25*$D25</f>
        <v>0</v>
      </c>
      <c r="AT25" s="127">
        <f t="shared" ref="AT25" si="44">U25*$D25</f>
        <v>0</v>
      </c>
      <c r="AU25" s="127">
        <f t="shared" ref="AU25" si="45">V25*$D25</f>
        <v>0</v>
      </c>
      <c r="AV25" s="127">
        <f t="shared" ref="AV25" si="46">W25*$D25</f>
        <v>0</v>
      </c>
      <c r="AW25" s="127">
        <f t="shared" ref="AW25" si="47">X25*$D25</f>
        <v>0</v>
      </c>
      <c r="AX25" s="127">
        <f t="shared" ref="AX25" si="48">Y25*$D25</f>
        <v>0</v>
      </c>
      <c r="AY25" s="127">
        <f t="shared" ref="AY25" si="49">Z25*$D25</f>
        <v>0</v>
      </c>
      <c r="AZ25" s="131">
        <f t="shared" ref="AZ25" si="50">AA25*$D25</f>
        <v>0</v>
      </c>
    </row>
    <row r="26" spans="2:52" x14ac:dyDescent="0.35">
      <c r="B26" s="575" t="s">
        <v>6095</v>
      </c>
      <c r="C26" s="139" t="s">
        <v>6096</v>
      </c>
      <c r="D26" s="136">
        <f>117550/4</f>
        <v>29387.5</v>
      </c>
      <c r="E26" s="165"/>
      <c r="F26" s="134">
        <v>0.1</v>
      </c>
      <c r="G26" s="134">
        <f>10%</f>
        <v>0.1</v>
      </c>
      <c r="H26" s="134">
        <v>0.1</v>
      </c>
      <c r="I26" s="165"/>
      <c r="J26" s="134">
        <v>7.0000000000000007E-2</v>
      </c>
      <c r="K26" s="135">
        <f>5%+3%</f>
        <v>0.08</v>
      </c>
      <c r="L26" s="135">
        <f>5%+3%</f>
        <v>0.08</v>
      </c>
      <c r="M26" s="135">
        <v>0.02</v>
      </c>
      <c r="N26" s="135">
        <v>0.02</v>
      </c>
      <c r="O26" s="135"/>
      <c r="P26" s="135"/>
      <c r="Q26" s="135">
        <v>0.1</v>
      </c>
      <c r="R26" s="135">
        <v>0.1</v>
      </c>
      <c r="S26" s="135">
        <v>0.03</v>
      </c>
      <c r="T26" s="135">
        <v>0.05</v>
      </c>
      <c r="U26" s="135">
        <v>0.01</v>
      </c>
      <c r="V26" s="135">
        <v>0.01</v>
      </c>
      <c r="W26" s="135">
        <v>0.05</v>
      </c>
      <c r="X26" s="135">
        <v>0.01</v>
      </c>
      <c r="Y26" s="135">
        <v>0.03</v>
      </c>
      <c r="Z26" s="135">
        <v>0.03</v>
      </c>
      <c r="AA26" s="134">
        <v>0.01</v>
      </c>
      <c r="AB26" s="133">
        <f t="shared" ref="AB26" si="51">SUM(E26:AA26)-1</f>
        <v>0</v>
      </c>
      <c r="AC26" s="132"/>
      <c r="AD26" s="127">
        <f t="shared" ref="AD26" si="52">E26*$D26</f>
        <v>0</v>
      </c>
      <c r="AE26" s="127">
        <f t="shared" ref="AE26" si="53">F26*$D26</f>
        <v>2938.75</v>
      </c>
      <c r="AF26" s="127">
        <f t="shared" ref="AF26" si="54">G26*$D26</f>
        <v>2938.75</v>
      </c>
      <c r="AG26" s="127">
        <f t="shared" ref="AG26" si="55">H26*$D26</f>
        <v>2938.75</v>
      </c>
      <c r="AH26" s="127">
        <f t="shared" ref="AH26" si="56">I26*$D26</f>
        <v>0</v>
      </c>
      <c r="AI26" s="127">
        <f t="shared" ref="AI26" si="57">J26*$D26</f>
        <v>2057.125</v>
      </c>
      <c r="AJ26" s="127">
        <f t="shared" ref="AJ26" si="58">K26*$D26</f>
        <v>2351</v>
      </c>
      <c r="AK26" s="127">
        <f t="shared" ref="AK26" si="59">L26*$D26</f>
        <v>2351</v>
      </c>
      <c r="AL26" s="127">
        <f t="shared" ref="AL26" si="60">M26*$D26</f>
        <v>587.75</v>
      </c>
      <c r="AM26" s="127">
        <f t="shared" ref="AM26" si="61">N26*$D26</f>
        <v>587.75</v>
      </c>
      <c r="AN26" s="127">
        <f t="shared" ref="AN26" si="62">O26*$D26</f>
        <v>0</v>
      </c>
      <c r="AO26" s="127">
        <f t="shared" ref="AO26" si="63">P26*$D26</f>
        <v>0</v>
      </c>
      <c r="AP26" s="127">
        <f t="shared" ref="AP26" si="64">Q26*$D26</f>
        <v>2938.75</v>
      </c>
      <c r="AQ26" s="127">
        <f t="shared" ref="AQ26" si="65">R26*$D26</f>
        <v>2938.75</v>
      </c>
      <c r="AR26" s="127">
        <f t="shared" ref="AR26" si="66">S26*$D26</f>
        <v>881.625</v>
      </c>
      <c r="AS26" s="127">
        <f t="shared" ref="AS26" si="67">T26*$D26</f>
        <v>1469.375</v>
      </c>
      <c r="AT26" s="127">
        <f t="shared" ref="AT26" si="68">U26*$D26</f>
        <v>293.875</v>
      </c>
      <c r="AU26" s="127">
        <f t="shared" ref="AU26" si="69">V26*$D26</f>
        <v>293.875</v>
      </c>
      <c r="AV26" s="127">
        <f t="shared" ref="AV26" si="70">W26*$D26</f>
        <v>1469.375</v>
      </c>
      <c r="AW26" s="127">
        <f t="shared" ref="AW26" si="71">X26*$D26</f>
        <v>293.875</v>
      </c>
      <c r="AX26" s="127">
        <f t="shared" ref="AX26" si="72">Y26*$D26</f>
        <v>881.625</v>
      </c>
      <c r="AY26" s="127">
        <f t="shared" ref="AY26" si="73">Z26*$D26</f>
        <v>881.625</v>
      </c>
      <c r="AZ26" s="131">
        <f t="shared" ref="AZ26" si="74">AA26*$D26</f>
        <v>293.875</v>
      </c>
    </row>
    <row r="27" spans="2:52" x14ac:dyDescent="0.35">
      <c r="B27" s="138"/>
      <c r="C27" s="137"/>
      <c r="D27" s="136"/>
      <c r="E27" s="165"/>
      <c r="F27" s="134"/>
      <c r="G27" s="134"/>
      <c r="H27" s="134"/>
      <c r="I27" s="165"/>
      <c r="J27" s="134"/>
      <c r="K27" s="135"/>
      <c r="L27" s="135"/>
      <c r="M27" s="135"/>
      <c r="N27" s="135"/>
      <c r="O27" s="135"/>
      <c r="P27" s="135"/>
      <c r="Q27" s="135"/>
      <c r="R27" s="135"/>
      <c r="S27" s="135"/>
      <c r="T27" s="135"/>
      <c r="U27" s="135"/>
      <c r="V27" s="135"/>
      <c r="W27" s="135"/>
      <c r="X27" s="135"/>
      <c r="Y27" s="135"/>
      <c r="Z27" s="135"/>
      <c r="AA27" s="134"/>
      <c r="AB27" s="133"/>
      <c r="AC27" s="132"/>
      <c r="AZ27" s="131"/>
    </row>
    <row r="28" spans="2:52" x14ac:dyDescent="0.35">
      <c r="B28" s="575" t="s">
        <v>6097</v>
      </c>
      <c r="C28" s="139" t="s">
        <v>6098</v>
      </c>
      <c r="D28" s="136">
        <f>49998/12</f>
        <v>4166.5</v>
      </c>
      <c r="E28" s="165"/>
      <c r="F28" s="134">
        <v>0.5</v>
      </c>
      <c r="G28" s="134"/>
      <c r="H28" s="134">
        <v>0.5</v>
      </c>
      <c r="I28" s="165"/>
      <c r="J28" s="134"/>
      <c r="K28" s="135"/>
      <c r="L28" s="135"/>
      <c r="M28" s="135"/>
      <c r="N28" s="135"/>
      <c r="O28" s="135"/>
      <c r="P28" s="135"/>
      <c r="Q28" s="135"/>
      <c r="R28" s="135"/>
      <c r="S28" s="135"/>
      <c r="T28" s="135"/>
      <c r="U28" s="135"/>
      <c r="V28" s="135"/>
      <c r="W28" s="135"/>
      <c r="X28" s="135"/>
      <c r="Y28" s="135"/>
      <c r="Z28" s="135"/>
      <c r="AA28" s="134"/>
      <c r="AB28" s="133">
        <f>SUM(E28:AA28)-1</f>
        <v>0</v>
      </c>
      <c r="AC28" s="132"/>
      <c r="AD28" s="127">
        <f t="shared" ref="AD28" si="75">E28*$D28</f>
        <v>0</v>
      </c>
      <c r="AE28" s="127">
        <f t="shared" ref="AE28" si="76">F28*$D28</f>
        <v>2083.25</v>
      </c>
      <c r="AF28" s="127">
        <f t="shared" ref="AF28" si="77">G28*$D28</f>
        <v>0</v>
      </c>
      <c r="AG28" s="127">
        <f t="shared" ref="AG28" si="78">H28*$D28</f>
        <v>2083.25</v>
      </c>
      <c r="AH28" s="127">
        <f t="shared" ref="AH28" si="79">I28*$D28</f>
        <v>0</v>
      </c>
      <c r="AI28" s="127">
        <f t="shared" ref="AI28" si="80">J28*$D28</f>
        <v>0</v>
      </c>
      <c r="AJ28" s="127">
        <f t="shared" ref="AJ28" si="81">K28*$D28</f>
        <v>0</v>
      </c>
      <c r="AK28" s="127">
        <f t="shared" ref="AK28" si="82">L28*$D28</f>
        <v>0</v>
      </c>
      <c r="AL28" s="127">
        <f t="shared" ref="AL28" si="83">M28*$D28</f>
        <v>0</v>
      </c>
      <c r="AM28" s="127">
        <f t="shared" ref="AM28" si="84">N28*$D28</f>
        <v>0</v>
      </c>
      <c r="AN28" s="127">
        <f t="shared" ref="AN28" si="85">O28*$D28</f>
        <v>0</v>
      </c>
      <c r="AO28" s="127">
        <f t="shared" ref="AO28" si="86">P28*$D28</f>
        <v>0</v>
      </c>
      <c r="AP28" s="127">
        <f t="shared" ref="AP28" si="87">Q28*$D28</f>
        <v>0</v>
      </c>
      <c r="AQ28" s="127">
        <f t="shared" ref="AQ28" si="88">R28*$D28</f>
        <v>0</v>
      </c>
      <c r="AR28" s="127">
        <f t="shared" ref="AR28" si="89">S28*$D28</f>
        <v>0</v>
      </c>
      <c r="AS28" s="127">
        <f t="shared" ref="AS28" si="90">T28*$D28</f>
        <v>0</v>
      </c>
      <c r="AT28" s="127">
        <f t="shared" ref="AT28" si="91">U28*$D28</f>
        <v>0</v>
      </c>
      <c r="AU28" s="127">
        <f t="shared" ref="AU28" si="92">V28*$D28</f>
        <v>0</v>
      </c>
      <c r="AV28" s="127">
        <f t="shared" ref="AV28" si="93">W28*$D28</f>
        <v>0</v>
      </c>
      <c r="AW28" s="127">
        <f t="shared" ref="AW28" si="94">X28*$D28</f>
        <v>0</v>
      </c>
      <c r="AX28" s="127">
        <f t="shared" ref="AX28" si="95">Y28*$D28</f>
        <v>0</v>
      </c>
      <c r="AY28" s="127">
        <f t="shared" ref="AY28" si="96">Z28*$D28</f>
        <v>0</v>
      </c>
      <c r="AZ28" s="131">
        <f t="shared" ref="AZ28" si="97">AA28*$D28</f>
        <v>0</v>
      </c>
    </row>
    <row r="29" spans="2:52" x14ac:dyDescent="0.35">
      <c r="B29" s="575" t="s">
        <v>333</v>
      </c>
      <c r="C29" s="139" t="s">
        <v>334</v>
      </c>
      <c r="D29" s="136">
        <f>61800/12</f>
        <v>5150</v>
      </c>
      <c r="E29" s="165"/>
      <c r="F29" s="134"/>
      <c r="G29" s="134">
        <v>0.5</v>
      </c>
      <c r="H29" s="134"/>
      <c r="I29" s="165"/>
      <c r="J29" s="134"/>
      <c r="K29" s="135"/>
      <c r="L29" s="135">
        <v>0.5</v>
      </c>
      <c r="M29" s="135"/>
      <c r="N29" s="135"/>
      <c r="O29" s="135"/>
      <c r="P29" s="135"/>
      <c r="Q29" s="135"/>
      <c r="R29" s="135"/>
      <c r="S29" s="135"/>
      <c r="T29" s="135"/>
      <c r="U29" s="135"/>
      <c r="V29" s="135"/>
      <c r="W29" s="135"/>
      <c r="X29" s="135"/>
      <c r="Y29" s="135"/>
      <c r="Z29" s="135"/>
      <c r="AA29" s="134"/>
      <c r="AB29" s="133">
        <f>SUM(E29:AA29)-1</f>
        <v>0</v>
      </c>
      <c r="AC29" s="132"/>
      <c r="AD29" s="127">
        <f t="shared" ref="AD29:AZ29" si="98">E29*$D29</f>
        <v>0</v>
      </c>
      <c r="AE29" s="127">
        <f t="shared" si="98"/>
        <v>0</v>
      </c>
      <c r="AF29" s="127">
        <f t="shared" si="98"/>
        <v>2575</v>
      </c>
      <c r="AG29" s="127">
        <f t="shared" si="98"/>
        <v>0</v>
      </c>
      <c r="AH29" s="127">
        <f t="shared" si="98"/>
        <v>0</v>
      </c>
      <c r="AI29" s="127">
        <f t="shared" si="98"/>
        <v>0</v>
      </c>
      <c r="AJ29" s="127">
        <f t="shared" si="98"/>
        <v>0</v>
      </c>
      <c r="AK29" s="127">
        <f t="shared" si="98"/>
        <v>2575</v>
      </c>
      <c r="AL29" s="127">
        <f t="shared" si="98"/>
        <v>0</v>
      </c>
      <c r="AM29" s="127">
        <f t="shared" si="98"/>
        <v>0</v>
      </c>
      <c r="AN29" s="127">
        <f t="shared" si="98"/>
        <v>0</v>
      </c>
      <c r="AO29" s="127">
        <f t="shared" si="98"/>
        <v>0</v>
      </c>
      <c r="AP29" s="127">
        <f t="shared" si="98"/>
        <v>0</v>
      </c>
      <c r="AQ29" s="127">
        <f t="shared" si="98"/>
        <v>0</v>
      </c>
      <c r="AR29" s="127">
        <f t="shared" si="98"/>
        <v>0</v>
      </c>
      <c r="AS29" s="127">
        <f t="shared" si="98"/>
        <v>0</v>
      </c>
      <c r="AT29" s="127">
        <f t="shared" si="98"/>
        <v>0</v>
      </c>
      <c r="AU29" s="127">
        <f t="shared" si="98"/>
        <v>0</v>
      </c>
      <c r="AV29" s="127">
        <f t="shared" si="98"/>
        <v>0</v>
      </c>
      <c r="AW29" s="127">
        <f t="shared" si="98"/>
        <v>0</v>
      </c>
      <c r="AX29" s="127">
        <f t="shared" si="98"/>
        <v>0</v>
      </c>
      <c r="AY29" s="127">
        <f t="shared" si="98"/>
        <v>0</v>
      </c>
      <c r="AZ29" s="131">
        <f t="shared" si="98"/>
        <v>0</v>
      </c>
    </row>
    <row r="30" spans="2:52" x14ac:dyDescent="0.35">
      <c r="B30" s="138"/>
      <c r="C30" s="137"/>
      <c r="D30" s="136"/>
      <c r="E30" s="165"/>
      <c r="F30" s="134"/>
      <c r="G30" s="134"/>
      <c r="H30" s="134"/>
      <c r="I30" s="165"/>
      <c r="J30" s="134"/>
      <c r="K30" s="135"/>
      <c r="L30" s="135"/>
      <c r="M30" s="135"/>
      <c r="N30" s="135"/>
      <c r="O30" s="135"/>
      <c r="P30" s="135"/>
      <c r="Q30" s="135"/>
      <c r="R30" s="135"/>
      <c r="S30" s="135"/>
      <c r="T30" s="135"/>
      <c r="U30" s="135"/>
      <c r="V30" s="135"/>
      <c r="W30" s="135"/>
      <c r="X30" s="135"/>
      <c r="Y30" s="135"/>
      <c r="Z30" s="135"/>
      <c r="AA30" s="134"/>
      <c r="AB30" s="133"/>
      <c r="AC30" s="132"/>
      <c r="AZ30" s="131"/>
    </row>
    <row r="31" spans="2:52" x14ac:dyDescent="0.35">
      <c r="B31" s="575" t="s">
        <v>335</v>
      </c>
      <c r="C31" s="139" t="s">
        <v>336</v>
      </c>
      <c r="D31" s="136">
        <f>139500/12</f>
        <v>11625</v>
      </c>
      <c r="E31" s="165"/>
      <c r="F31" s="134">
        <v>0.1</v>
      </c>
      <c r="G31" s="134">
        <f>10%</f>
        <v>0.1</v>
      </c>
      <c r="H31" s="134">
        <v>0.1</v>
      </c>
      <c r="I31" s="165"/>
      <c r="J31" s="134">
        <v>7.0000000000000007E-2</v>
      </c>
      <c r="K31" s="135">
        <f t="shared" ref="K31:L36" si="99">5%+3%</f>
        <v>0.08</v>
      </c>
      <c r="L31" s="135">
        <f t="shared" si="99"/>
        <v>0.08</v>
      </c>
      <c r="M31" s="135">
        <v>0.02</v>
      </c>
      <c r="N31" s="135">
        <v>0.02</v>
      </c>
      <c r="O31" s="135"/>
      <c r="P31" s="135"/>
      <c r="Q31" s="135">
        <v>0.1</v>
      </c>
      <c r="R31" s="135">
        <v>0.1</v>
      </c>
      <c r="S31" s="135">
        <v>0.03</v>
      </c>
      <c r="T31" s="135">
        <v>0.05</v>
      </c>
      <c r="U31" s="135">
        <v>0.01</v>
      </c>
      <c r="V31" s="135">
        <v>0.01</v>
      </c>
      <c r="W31" s="135">
        <v>0.05</v>
      </c>
      <c r="X31" s="135">
        <v>0.01</v>
      </c>
      <c r="Y31" s="135">
        <v>0.03</v>
      </c>
      <c r="Z31" s="135">
        <v>0.03</v>
      </c>
      <c r="AA31" s="134">
        <v>0.01</v>
      </c>
      <c r="AB31" s="133">
        <f>SUM(E31:AA31)-1</f>
        <v>0</v>
      </c>
      <c r="AC31" s="132"/>
      <c r="AD31" s="127">
        <f t="shared" ref="AD31:AM32" si="100">E31*$D31</f>
        <v>0</v>
      </c>
      <c r="AE31" s="127">
        <f t="shared" si="100"/>
        <v>1162.5</v>
      </c>
      <c r="AF31" s="127">
        <f t="shared" si="100"/>
        <v>1162.5</v>
      </c>
      <c r="AG31" s="127">
        <f t="shared" si="100"/>
        <v>1162.5</v>
      </c>
      <c r="AH31" s="127">
        <f t="shared" si="100"/>
        <v>0</v>
      </c>
      <c r="AI31" s="127">
        <f t="shared" si="100"/>
        <v>813.75000000000011</v>
      </c>
      <c r="AJ31" s="127">
        <f t="shared" si="100"/>
        <v>930</v>
      </c>
      <c r="AK31" s="127">
        <f t="shared" si="100"/>
        <v>930</v>
      </c>
      <c r="AL31" s="127">
        <f t="shared" si="100"/>
        <v>232.5</v>
      </c>
      <c r="AM31" s="127">
        <f t="shared" si="100"/>
        <v>232.5</v>
      </c>
      <c r="AN31" s="127">
        <f t="shared" ref="AN31:AW32" si="101">O31*$D31</f>
        <v>0</v>
      </c>
      <c r="AO31" s="127">
        <f t="shared" si="101"/>
        <v>0</v>
      </c>
      <c r="AP31" s="127">
        <f t="shared" si="101"/>
        <v>1162.5</v>
      </c>
      <c r="AQ31" s="127">
        <f t="shared" si="101"/>
        <v>1162.5</v>
      </c>
      <c r="AR31" s="127">
        <f t="shared" si="101"/>
        <v>348.75</v>
      </c>
      <c r="AS31" s="127">
        <f t="shared" si="101"/>
        <v>581.25</v>
      </c>
      <c r="AT31" s="127">
        <f t="shared" si="101"/>
        <v>116.25</v>
      </c>
      <c r="AU31" s="127">
        <f t="shared" si="101"/>
        <v>116.25</v>
      </c>
      <c r="AV31" s="127">
        <f t="shared" si="101"/>
        <v>581.25</v>
      </c>
      <c r="AW31" s="127">
        <f t="shared" si="101"/>
        <v>116.25</v>
      </c>
      <c r="AX31" s="127">
        <f t="shared" ref="AX31:AZ32" si="102">Y31*$D31</f>
        <v>348.75</v>
      </c>
      <c r="AY31" s="127">
        <f t="shared" si="102"/>
        <v>348.75</v>
      </c>
      <c r="AZ31" s="131">
        <f t="shared" si="102"/>
        <v>116.25</v>
      </c>
    </row>
    <row r="32" spans="2:52" x14ac:dyDescent="0.35">
      <c r="B32" s="575" t="s">
        <v>337</v>
      </c>
      <c r="C32" s="139" t="s">
        <v>338</v>
      </c>
      <c r="D32" s="136">
        <f>70400/12</f>
        <v>5866.666666666667</v>
      </c>
      <c r="E32" s="165"/>
      <c r="F32" s="134">
        <v>0.1</v>
      </c>
      <c r="G32" s="134">
        <f>10%</f>
        <v>0.1</v>
      </c>
      <c r="H32" s="134">
        <v>0.1</v>
      </c>
      <c r="I32" s="165"/>
      <c r="J32" s="134">
        <v>7.0000000000000007E-2</v>
      </c>
      <c r="K32" s="135">
        <f t="shared" si="99"/>
        <v>0.08</v>
      </c>
      <c r="L32" s="135">
        <f t="shared" si="99"/>
        <v>0.08</v>
      </c>
      <c r="M32" s="135">
        <v>0.02</v>
      </c>
      <c r="N32" s="135">
        <v>0.02</v>
      </c>
      <c r="O32" s="135"/>
      <c r="P32" s="135"/>
      <c r="Q32" s="135">
        <v>0.1</v>
      </c>
      <c r="R32" s="135">
        <v>0.1</v>
      </c>
      <c r="S32" s="135">
        <v>0.03</v>
      </c>
      <c r="T32" s="135">
        <v>0.05</v>
      </c>
      <c r="U32" s="135">
        <v>0.01</v>
      </c>
      <c r="V32" s="135">
        <v>0.01</v>
      </c>
      <c r="W32" s="135">
        <v>0.05</v>
      </c>
      <c r="X32" s="135">
        <v>0.01</v>
      </c>
      <c r="Y32" s="135">
        <v>0.03</v>
      </c>
      <c r="Z32" s="135">
        <v>0.03</v>
      </c>
      <c r="AA32" s="134">
        <v>0.01</v>
      </c>
      <c r="AB32" s="133">
        <f>SUM(E32:AA32)-1</f>
        <v>0</v>
      </c>
      <c r="AC32" s="132"/>
      <c r="AD32" s="127">
        <f t="shared" si="100"/>
        <v>0</v>
      </c>
      <c r="AE32" s="127">
        <f t="shared" si="100"/>
        <v>586.66666666666674</v>
      </c>
      <c r="AF32" s="127">
        <f t="shared" si="100"/>
        <v>586.66666666666674</v>
      </c>
      <c r="AG32" s="127">
        <f t="shared" si="100"/>
        <v>586.66666666666674</v>
      </c>
      <c r="AH32" s="127">
        <f t="shared" si="100"/>
        <v>0</v>
      </c>
      <c r="AI32" s="127">
        <f t="shared" si="100"/>
        <v>410.66666666666674</v>
      </c>
      <c r="AJ32" s="127">
        <f t="shared" si="100"/>
        <v>469.33333333333337</v>
      </c>
      <c r="AK32" s="127">
        <f t="shared" si="100"/>
        <v>469.33333333333337</v>
      </c>
      <c r="AL32" s="127">
        <f t="shared" si="100"/>
        <v>117.33333333333334</v>
      </c>
      <c r="AM32" s="127">
        <f t="shared" si="100"/>
        <v>117.33333333333334</v>
      </c>
      <c r="AN32" s="127">
        <f t="shared" si="101"/>
        <v>0</v>
      </c>
      <c r="AO32" s="127">
        <f t="shared" si="101"/>
        <v>0</v>
      </c>
      <c r="AP32" s="127">
        <f t="shared" si="101"/>
        <v>586.66666666666674</v>
      </c>
      <c r="AQ32" s="127">
        <f t="shared" si="101"/>
        <v>586.66666666666674</v>
      </c>
      <c r="AR32" s="127">
        <f t="shared" si="101"/>
        <v>176</v>
      </c>
      <c r="AS32" s="127">
        <f t="shared" si="101"/>
        <v>293.33333333333337</v>
      </c>
      <c r="AT32" s="127">
        <f t="shared" si="101"/>
        <v>58.666666666666671</v>
      </c>
      <c r="AU32" s="127">
        <f t="shared" si="101"/>
        <v>58.666666666666671</v>
      </c>
      <c r="AV32" s="127">
        <f t="shared" si="101"/>
        <v>293.33333333333337</v>
      </c>
      <c r="AW32" s="127">
        <f t="shared" si="101"/>
        <v>58.666666666666671</v>
      </c>
      <c r="AX32" s="127">
        <f t="shared" si="102"/>
        <v>176</v>
      </c>
      <c r="AY32" s="127">
        <f t="shared" si="102"/>
        <v>176</v>
      </c>
      <c r="AZ32" s="131">
        <f t="shared" si="102"/>
        <v>58.666666666666671</v>
      </c>
    </row>
    <row r="33" spans="1:53" x14ac:dyDescent="0.35">
      <c r="B33" s="138"/>
      <c r="C33" s="137"/>
      <c r="D33" s="136"/>
      <c r="E33" s="165"/>
      <c r="F33" s="134"/>
      <c r="G33" s="134"/>
      <c r="H33" s="134"/>
      <c r="I33" s="165"/>
      <c r="J33" s="134"/>
      <c r="K33" s="135"/>
      <c r="L33" s="135"/>
      <c r="M33" s="135"/>
      <c r="N33" s="135"/>
      <c r="O33" s="135"/>
      <c r="P33" s="135"/>
      <c r="Q33" s="135"/>
      <c r="R33" s="135"/>
      <c r="S33" s="135"/>
      <c r="T33" s="135"/>
      <c r="U33" s="135"/>
      <c r="V33" s="135"/>
      <c r="W33" s="135"/>
      <c r="X33" s="135"/>
      <c r="Y33" s="135"/>
      <c r="Z33" s="135"/>
      <c r="AA33" s="134"/>
      <c r="AB33" s="133"/>
      <c r="AC33" s="132"/>
      <c r="AZ33" s="131"/>
    </row>
    <row r="34" spans="1:53" x14ac:dyDescent="0.35">
      <c r="B34" s="575" t="s">
        <v>339</v>
      </c>
      <c r="C34" s="139" t="s">
        <v>340</v>
      </c>
      <c r="D34" s="136">
        <f>235000/12</f>
        <v>19583.333333333332</v>
      </c>
      <c r="E34" s="165"/>
      <c r="F34" s="134">
        <v>0.1</v>
      </c>
      <c r="G34" s="134">
        <f>10%</f>
        <v>0.1</v>
      </c>
      <c r="H34" s="134">
        <v>0.1</v>
      </c>
      <c r="I34" s="165"/>
      <c r="J34" s="134">
        <v>7.0000000000000007E-2</v>
      </c>
      <c r="K34" s="135">
        <f t="shared" si="99"/>
        <v>0.08</v>
      </c>
      <c r="L34" s="135">
        <f t="shared" si="99"/>
        <v>0.08</v>
      </c>
      <c r="M34" s="135">
        <v>0.02</v>
      </c>
      <c r="N34" s="135">
        <v>0.02</v>
      </c>
      <c r="O34" s="135"/>
      <c r="P34" s="135"/>
      <c r="Q34" s="135">
        <v>0.1</v>
      </c>
      <c r="R34" s="135">
        <v>0.1</v>
      </c>
      <c r="S34" s="135">
        <v>0.03</v>
      </c>
      <c r="T34" s="135">
        <v>0.05</v>
      </c>
      <c r="U34" s="135">
        <v>0.01</v>
      </c>
      <c r="V34" s="135">
        <v>0.01</v>
      </c>
      <c r="W34" s="135">
        <v>0.05</v>
      </c>
      <c r="X34" s="135">
        <v>0.01</v>
      </c>
      <c r="Y34" s="135">
        <v>0.03</v>
      </c>
      <c r="Z34" s="135">
        <v>0.03</v>
      </c>
      <c r="AA34" s="134">
        <v>0.01</v>
      </c>
      <c r="AB34" s="133">
        <f>SUM(E34:AA34)-1</f>
        <v>0</v>
      </c>
      <c r="AC34" s="132"/>
      <c r="AD34" s="127">
        <f t="shared" ref="AD34:AM36" si="103">E34*$D34</f>
        <v>0</v>
      </c>
      <c r="AE34" s="127">
        <f t="shared" si="103"/>
        <v>1958.3333333333333</v>
      </c>
      <c r="AF34" s="127">
        <f t="shared" si="103"/>
        <v>1958.3333333333333</v>
      </c>
      <c r="AG34" s="127">
        <f t="shared" si="103"/>
        <v>1958.3333333333333</v>
      </c>
      <c r="AH34" s="127">
        <f t="shared" si="103"/>
        <v>0</v>
      </c>
      <c r="AI34" s="127">
        <f t="shared" si="103"/>
        <v>1370.8333333333335</v>
      </c>
      <c r="AJ34" s="127">
        <f t="shared" si="103"/>
        <v>1566.6666666666665</v>
      </c>
      <c r="AK34" s="127">
        <f t="shared" si="103"/>
        <v>1566.6666666666665</v>
      </c>
      <c r="AL34" s="127">
        <f t="shared" si="103"/>
        <v>391.66666666666663</v>
      </c>
      <c r="AM34" s="127">
        <f t="shared" si="103"/>
        <v>391.66666666666663</v>
      </c>
      <c r="AN34" s="127">
        <f t="shared" ref="AN34:AW36" si="104">O34*$D34</f>
        <v>0</v>
      </c>
      <c r="AO34" s="127">
        <f t="shared" si="104"/>
        <v>0</v>
      </c>
      <c r="AP34" s="127">
        <f t="shared" si="104"/>
        <v>1958.3333333333333</v>
      </c>
      <c r="AQ34" s="127">
        <f t="shared" si="104"/>
        <v>1958.3333333333333</v>
      </c>
      <c r="AR34" s="127">
        <f t="shared" si="104"/>
        <v>587.49999999999989</v>
      </c>
      <c r="AS34" s="127">
        <f t="shared" si="104"/>
        <v>979.16666666666663</v>
      </c>
      <c r="AT34" s="127">
        <f t="shared" si="104"/>
        <v>195.83333333333331</v>
      </c>
      <c r="AU34" s="127">
        <f t="shared" si="104"/>
        <v>195.83333333333331</v>
      </c>
      <c r="AV34" s="127">
        <f t="shared" si="104"/>
        <v>979.16666666666663</v>
      </c>
      <c r="AW34" s="127">
        <f t="shared" si="104"/>
        <v>195.83333333333331</v>
      </c>
      <c r="AX34" s="127">
        <f t="shared" ref="AX34:AZ36" si="105">Y34*$D34</f>
        <v>587.49999999999989</v>
      </c>
      <c r="AY34" s="127">
        <f t="shared" si="105"/>
        <v>587.49999999999989</v>
      </c>
      <c r="AZ34" s="131">
        <f t="shared" si="105"/>
        <v>195.83333333333331</v>
      </c>
    </row>
    <row r="35" spans="1:53" x14ac:dyDescent="0.35">
      <c r="B35" s="575" t="s">
        <v>341</v>
      </c>
      <c r="C35" s="139" t="s">
        <v>342</v>
      </c>
      <c r="D35" s="173">
        <f>103000/12</f>
        <v>8583.3333333333339</v>
      </c>
      <c r="E35" s="165"/>
      <c r="F35" s="134">
        <v>0.1</v>
      </c>
      <c r="G35" s="134">
        <f>10%</f>
        <v>0.1</v>
      </c>
      <c r="H35" s="134">
        <v>0.1</v>
      </c>
      <c r="I35" s="165"/>
      <c r="J35" s="134">
        <v>7.0000000000000007E-2</v>
      </c>
      <c r="K35" s="135">
        <f t="shared" si="99"/>
        <v>0.08</v>
      </c>
      <c r="L35" s="135">
        <f t="shared" si="99"/>
        <v>0.08</v>
      </c>
      <c r="M35" s="135">
        <v>0.02</v>
      </c>
      <c r="N35" s="135">
        <v>0.02</v>
      </c>
      <c r="O35" s="135"/>
      <c r="P35" s="135"/>
      <c r="Q35" s="135">
        <v>0.1</v>
      </c>
      <c r="R35" s="135">
        <v>0.1</v>
      </c>
      <c r="S35" s="135">
        <v>0.03</v>
      </c>
      <c r="T35" s="135">
        <v>0.05</v>
      </c>
      <c r="U35" s="135">
        <v>0.01</v>
      </c>
      <c r="V35" s="135">
        <v>0.01</v>
      </c>
      <c r="W35" s="135">
        <v>0.05</v>
      </c>
      <c r="X35" s="135">
        <v>0.01</v>
      </c>
      <c r="Y35" s="135">
        <v>0.03</v>
      </c>
      <c r="Z35" s="135">
        <v>0.03</v>
      </c>
      <c r="AA35" s="134">
        <v>0.01</v>
      </c>
      <c r="AB35" s="133">
        <f>SUM(E35:AA35)-1</f>
        <v>0</v>
      </c>
      <c r="AC35" s="132"/>
      <c r="AD35" s="127">
        <f t="shared" si="103"/>
        <v>0</v>
      </c>
      <c r="AE35" s="127">
        <f t="shared" si="103"/>
        <v>858.33333333333348</v>
      </c>
      <c r="AF35" s="127">
        <f t="shared" si="103"/>
        <v>858.33333333333348</v>
      </c>
      <c r="AG35" s="127">
        <f t="shared" si="103"/>
        <v>858.33333333333348</v>
      </c>
      <c r="AH35" s="127">
        <f t="shared" si="103"/>
        <v>0</v>
      </c>
      <c r="AI35" s="127">
        <f t="shared" si="103"/>
        <v>600.83333333333348</v>
      </c>
      <c r="AJ35" s="127">
        <f t="shared" si="103"/>
        <v>686.66666666666674</v>
      </c>
      <c r="AK35" s="127">
        <f t="shared" si="103"/>
        <v>686.66666666666674</v>
      </c>
      <c r="AL35" s="127">
        <f t="shared" si="103"/>
        <v>171.66666666666669</v>
      </c>
      <c r="AM35" s="127">
        <f t="shared" si="103"/>
        <v>171.66666666666669</v>
      </c>
      <c r="AN35" s="127">
        <f t="shared" si="104"/>
        <v>0</v>
      </c>
      <c r="AO35" s="127">
        <f t="shared" si="104"/>
        <v>0</v>
      </c>
      <c r="AP35" s="127">
        <f t="shared" si="104"/>
        <v>858.33333333333348</v>
      </c>
      <c r="AQ35" s="127">
        <f t="shared" si="104"/>
        <v>858.33333333333348</v>
      </c>
      <c r="AR35" s="127">
        <f t="shared" si="104"/>
        <v>257.5</v>
      </c>
      <c r="AS35" s="127">
        <f t="shared" si="104"/>
        <v>429.16666666666674</v>
      </c>
      <c r="AT35" s="127">
        <f t="shared" si="104"/>
        <v>85.833333333333343</v>
      </c>
      <c r="AU35" s="127">
        <f t="shared" si="104"/>
        <v>85.833333333333343</v>
      </c>
      <c r="AV35" s="127">
        <f t="shared" si="104"/>
        <v>429.16666666666674</v>
      </c>
      <c r="AW35" s="127">
        <f t="shared" si="104"/>
        <v>85.833333333333343</v>
      </c>
      <c r="AX35" s="127">
        <f t="shared" si="105"/>
        <v>257.5</v>
      </c>
      <c r="AY35" s="127">
        <f t="shared" si="105"/>
        <v>257.5</v>
      </c>
      <c r="AZ35" s="131">
        <f t="shared" si="105"/>
        <v>85.833333333333343</v>
      </c>
      <c r="BA35" s="172"/>
    </row>
    <row r="36" spans="1:53" x14ac:dyDescent="0.35">
      <c r="B36" s="575" t="s">
        <v>343</v>
      </c>
      <c r="C36" s="171" t="s">
        <v>344</v>
      </c>
      <c r="D36" s="136">
        <f>85000/12</f>
        <v>7083.333333333333</v>
      </c>
      <c r="E36" s="165"/>
      <c r="F36" s="134">
        <v>0.1</v>
      </c>
      <c r="G36" s="134">
        <f>10%</f>
        <v>0.1</v>
      </c>
      <c r="H36" s="134">
        <v>0.1</v>
      </c>
      <c r="I36" s="165"/>
      <c r="J36" s="134">
        <v>7.0000000000000007E-2</v>
      </c>
      <c r="K36" s="135">
        <f t="shared" si="99"/>
        <v>0.08</v>
      </c>
      <c r="L36" s="135">
        <f t="shared" si="99"/>
        <v>0.08</v>
      </c>
      <c r="M36" s="135">
        <v>0.02</v>
      </c>
      <c r="N36" s="135">
        <v>0.02</v>
      </c>
      <c r="O36" s="135"/>
      <c r="P36" s="135"/>
      <c r="Q36" s="135">
        <v>0.1</v>
      </c>
      <c r="R36" s="135">
        <v>0.1</v>
      </c>
      <c r="S36" s="135">
        <v>0.03</v>
      </c>
      <c r="T36" s="135">
        <v>0.05</v>
      </c>
      <c r="U36" s="135">
        <v>0.01</v>
      </c>
      <c r="V36" s="135">
        <v>0.01</v>
      </c>
      <c r="W36" s="135">
        <v>0.05</v>
      </c>
      <c r="X36" s="135">
        <v>0.01</v>
      </c>
      <c r="Y36" s="135">
        <v>0.03</v>
      </c>
      <c r="Z36" s="135">
        <v>0.03</v>
      </c>
      <c r="AA36" s="134">
        <v>0.01</v>
      </c>
      <c r="AB36" s="133">
        <f>SUM(E36:AA36)-1</f>
        <v>0</v>
      </c>
      <c r="AC36" s="132"/>
      <c r="AD36" s="127">
        <f t="shared" si="103"/>
        <v>0</v>
      </c>
      <c r="AE36" s="127">
        <f t="shared" si="103"/>
        <v>708.33333333333337</v>
      </c>
      <c r="AF36" s="127">
        <f t="shared" si="103"/>
        <v>708.33333333333337</v>
      </c>
      <c r="AG36" s="127">
        <f t="shared" si="103"/>
        <v>708.33333333333337</v>
      </c>
      <c r="AH36" s="127">
        <f t="shared" si="103"/>
        <v>0</v>
      </c>
      <c r="AI36" s="127">
        <f t="shared" si="103"/>
        <v>495.83333333333337</v>
      </c>
      <c r="AJ36" s="127">
        <f t="shared" si="103"/>
        <v>566.66666666666663</v>
      </c>
      <c r="AK36" s="127">
        <f t="shared" si="103"/>
        <v>566.66666666666663</v>
      </c>
      <c r="AL36" s="127">
        <f t="shared" si="103"/>
        <v>141.66666666666666</v>
      </c>
      <c r="AM36" s="127">
        <f t="shared" si="103"/>
        <v>141.66666666666666</v>
      </c>
      <c r="AN36" s="127">
        <f t="shared" si="104"/>
        <v>0</v>
      </c>
      <c r="AO36" s="127">
        <f t="shared" si="104"/>
        <v>0</v>
      </c>
      <c r="AP36" s="127">
        <f t="shared" si="104"/>
        <v>708.33333333333337</v>
      </c>
      <c r="AQ36" s="127">
        <f t="shared" si="104"/>
        <v>708.33333333333337</v>
      </c>
      <c r="AR36" s="127">
        <f t="shared" si="104"/>
        <v>212.49999999999997</v>
      </c>
      <c r="AS36" s="127">
        <f t="shared" si="104"/>
        <v>354.16666666666669</v>
      </c>
      <c r="AT36" s="127">
        <f t="shared" si="104"/>
        <v>70.833333333333329</v>
      </c>
      <c r="AU36" s="127">
        <f t="shared" si="104"/>
        <v>70.833333333333329</v>
      </c>
      <c r="AV36" s="127">
        <f t="shared" si="104"/>
        <v>354.16666666666669</v>
      </c>
      <c r="AW36" s="127">
        <f t="shared" si="104"/>
        <v>70.833333333333329</v>
      </c>
      <c r="AX36" s="127">
        <f t="shared" si="105"/>
        <v>212.49999999999997</v>
      </c>
      <c r="AY36" s="127">
        <f t="shared" si="105"/>
        <v>212.49999999999997</v>
      </c>
      <c r="AZ36" s="131">
        <f t="shared" si="105"/>
        <v>70.833333333333329</v>
      </c>
    </row>
    <row r="37" spans="1:53" x14ac:dyDescent="0.35">
      <c r="A37" s="170"/>
      <c r="B37" s="169"/>
      <c r="C37" s="168"/>
      <c r="D37" s="167"/>
      <c r="E37" s="166"/>
      <c r="F37" s="134"/>
      <c r="G37" s="134"/>
      <c r="H37" s="134"/>
      <c r="I37" s="165"/>
      <c r="J37" s="134"/>
      <c r="K37" s="135"/>
      <c r="L37" s="135"/>
      <c r="M37" s="135"/>
      <c r="N37" s="135"/>
      <c r="O37" s="135"/>
      <c r="P37" s="135"/>
      <c r="Q37" s="135"/>
      <c r="R37" s="135"/>
      <c r="S37" s="135"/>
      <c r="T37" s="135"/>
      <c r="U37" s="135"/>
      <c r="V37" s="135"/>
      <c r="W37" s="135"/>
      <c r="X37" s="135"/>
      <c r="Y37" s="135"/>
      <c r="Z37" s="135"/>
      <c r="AA37" s="134"/>
      <c r="AB37" s="133"/>
      <c r="AC37" s="132"/>
      <c r="AZ37" s="131"/>
    </row>
    <row r="38" spans="1:53" x14ac:dyDescent="0.35">
      <c r="B38" s="575" t="s">
        <v>345</v>
      </c>
      <c r="C38" s="139" t="s">
        <v>346</v>
      </c>
      <c r="D38" s="136">
        <f>140000/12</f>
        <v>11666.666666666666</v>
      </c>
      <c r="E38" s="165"/>
      <c r="F38" s="134">
        <v>2.5000000000000001E-2</v>
      </c>
      <c r="G38" s="134">
        <v>2.5000000000000001E-2</v>
      </c>
      <c r="H38" s="134">
        <v>0.05</v>
      </c>
      <c r="I38" s="165"/>
      <c r="J38" s="134"/>
      <c r="K38" s="135">
        <f t="shared" ref="K38:K44" si="106">80%*17/46</f>
        <v>0.29565217391304349</v>
      </c>
      <c r="L38" s="135">
        <f t="shared" ref="L38:L44" si="107">80%*4/46+5%</f>
        <v>0.11956521739130435</v>
      </c>
      <c r="M38" s="135"/>
      <c r="N38" s="135"/>
      <c r="O38" s="135"/>
      <c r="P38" s="135"/>
      <c r="Q38" s="135">
        <v>0.05</v>
      </c>
      <c r="R38" s="135">
        <v>0.05</v>
      </c>
      <c r="S38" s="135"/>
      <c r="T38" s="135">
        <f t="shared" ref="T38:T44" si="108">80%*9/46</f>
        <v>0.15652173913043479</v>
      </c>
      <c r="U38" s="135"/>
      <c r="V38" s="135"/>
      <c r="W38" s="135">
        <f t="shared" ref="W38:W44" si="109">80%*7/46</f>
        <v>0.12173913043478261</v>
      </c>
      <c r="X38" s="135"/>
      <c r="Y38" s="135">
        <f t="shared" ref="Y38:Y44" si="110">80%*6/46</f>
        <v>0.10434782608695654</v>
      </c>
      <c r="Z38" s="135"/>
      <c r="AA38" s="134"/>
      <c r="AB38" s="133">
        <f t="shared" ref="AB38:AB44" si="111">SUM(E38:AA38)-1</f>
        <v>-2.1739130434781373E-3</v>
      </c>
      <c r="AC38" s="132"/>
      <c r="AD38" s="127">
        <f t="shared" ref="AD38:AM44" si="112">E38*$D38</f>
        <v>0</v>
      </c>
      <c r="AE38" s="127">
        <f t="shared" si="112"/>
        <v>291.66666666666669</v>
      </c>
      <c r="AF38" s="127">
        <f t="shared" si="112"/>
        <v>291.66666666666669</v>
      </c>
      <c r="AG38" s="127">
        <f t="shared" si="112"/>
        <v>583.33333333333337</v>
      </c>
      <c r="AH38" s="127">
        <f t="shared" si="112"/>
        <v>0</v>
      </c>
      <c r="AI38" s="127">
        <f t="shared" si="112"/>
        <v>0</v>
      </c>
      <c r="AJ38" s="127">
        <f t="shared" si="112"/>
        <v>3449.2753623188405</v>
      </c>
      <c r="AK38" s="127">
        <f t="shared" si="112"/>
        <v>1394.927536231884</v>
      </c>
      <c r="AL38" s="127">
        <f t="shared" si="112"/>
        <v>0</v>
      </c>
      <c r="AM38" s="127">
        <f t="shared" si="112"/>
        <v>0</v>
      </c>
      <c r="AN38" s="127">
        <f t="shared" ref="AN38:AW44" si="113">O38*$D38</f>
        <v>0</v>
      </c>
      <c r="AO38" s="127">
        <f t="shared" si="113"/>
        <v>0</v>
      </c>
      <c r="AP38" s="127">
        <f t="shared" si="113"/>
        <v>583.33333333333337</v>
      </c>
      <c r="AQ38" s="127">
        <f t="shared" si="113"/>
        <v>583.33333333333337</v>
      </c>
      <c r="AR38" s="127">
        <f t="shared" si="113"/>
        <v>0</v>
      </c>
      <c r="AS38" s="127">
        <f t="shared" si="113"/>
        <v>1826.0869565217392</v>
      </c>
      <c r="AT38" s="127">
        <f t="shared" si="113"/>
        <v>0</v>
      </c>
      <c r="AU38" s="127">
        <f t="shared" si="113"/>
        <v>0</v>
      </c>
      <c r="AV38" s="127">
        <f t="shared" si="113"/>
        <v>1420.2898550724638</v>
      </c>
      <c r="AW38" s="127">
        <f t="shared" si="113"/>
        <v>0</v>
      </c>
      <c r="AX38" s="127">
        <f t="shared" ref="AX38:AZ44" si="114">Y38*$D38</f>
        <v>1217.3913043478262</v>
      </c>
      <c r="AY38" s="127">
        <f t="shared" si="114"/>
        <v>0</v>
      </c>
      <c r="AZ38" s="131">
        <f t="shared" si="114"/>
        <v>0</v>
      </c>
    </row>
    <row r="39" spans="1:53" x14ac:dyDescent="0.35">
      <c r="B39" s="575" t="s">
        <v>347</v>
      </c>
      <c r="C39" s="139" t="s">
        <v>348</v>
      </c>
      <c r="D39" s="136">
        <f>54080/12</f>
        <v>4506.666666666667</v>
      </c>
      <c r="E39" s="165"/>
      <c r="F39" s="134">
        <v>2.5000000000000001E-2</v>
      </c>
      <c r="G39" s="134">
        <v>2.5000000000000001E-2</v>
      </c>
      <c r="H39" s="134">
        <v>0.05</v>
      </c>
      <c r="I39" s="165"/>
      <c r="J39" s="134"/>
      <c r="K39" s="135">
        <f t="shared" si="106"/>
        <v>0.29565217391304349</v>
      </c>
      <c r="L39" s="135">
        <f t="shared" si="107"/>
        <v>0.11956521739130435</v>
      </c>
      <c r="M39" s="135"/>
      <c r="N39" s="135"/>
      <c r="O39" s="135"/>
      <c r="P39" s="135"/>
      <c r="Q39" s="135">
        <v>0.05</v>
      </c>
      <c r="R39" s="135">
        <v>0.05</v>
      </c>
      <c r="S39" s="135"/>
      <c r="T39" s="135">
        <f t="shared" si="108"/>
        <v>0.15652173913043479</v>
      </c>
      <c r="U39" s="135"/>
      <c r="V39" s="135"/>
      <c r="W39" s="135">
        <f t="shared" si="109"/>
        <v>0.12173913043478261</v>
      </c>
      <c r="X39" s="135"/>
      <c r="Y39" s="135">
        <f t="shared" si="110"/>
        <v>0.10434782608695654</v>
      </c>
      <c r="Z39" s="135"/>
      <c r="AA39" s="134"/>
      <c r="AB39" s="133">
        <f t="shared" si="111"/>
        <v>-2.1739130434781373E-3</v>
      </c>
      <c r="AC39" s="132"/>
      <c r="AD39" s="127">
        <f t="shared" si="112"/>
        <v>0</v>
      </c>
      <c r="AE39" s="127">
        <f t="shared" si="112"/>
        <v>112.66666666666669</v>
      </c>
      <c r="AF39" s="127">
        <f t="shared" si="112"/>
        <v>112.66666666666669</v>
      </c>
      <c r="AG39" s="127">
        <f t="shared" si="112"/>
        <v>225.33333333333337</v>
      </c>
      <c r="AH39" s="127">
        <f t="shared" si="112"/>
        <v>0</v>
      </c>
      <c r="AI39" s="127">
        <f t="shared" si="112"/>
        <v>0</v>
      </c>
      <c r="AJ39" s="127">
        <f t="shared" si="112"/>
        <v>1332.4057971014495</v>
      </c>
      <c r="AK39" s="127">
        <f t="shared" si="112"/>
        <v>538.84057971014499</v>
      </c>
      <c r="AL39" s="127">
        <f t="shared" si="112"/>
        <v>0</v>
      </c>
      <c r="AM39" s="127">
        <f t="shared" si="112"/>
        <v>0</v>
      </c>
      <c r="AN39" s="127">
        <f t="shared" si="113"/>
        <v>0</v>
      </c>
      <c r="AO39" s="127">
        <f t="shared" si="113"/>
        <v>0</v>
      </c>
      <c r="AP39" s="127">
        <f t="shared" si="113"/>
        <v>225.33333333333337</v>
      </c>
      <c r="AQ39" s="127">
        <f t="shared" si="113"/>
        <v>225.33333333333337</v>
      </c>
      <c r="AR39" s="127">
        <f t="shared" si="113"/>
        <v>0</v>
      </c>
      <c r="AS39" s="127">
        <f t="shared" si="113"/>
        <v>705.39130434782624</v>
      </c>
      <c r="AT39" s="127">
        <f t="shared" si="113"/>
        <v>0</v>
      </c>
      <c r="AU39" s="127">
        <f t="shared" si="113"/>
        <v>0</v>
      </c>
      <c r="AV39" s="127">
        <f t="shared" si="113"/>
        <v>548.63768115942037</v>
      </c>
      <c r="AW39" s="127">
        <f t="shared" si="113"/>
        <v>0</v>
      </c>
      <c r="AX39" s="127">
        <f t="shared" si="114"/>
        <v>470.26086956521755</v>
      </c>
      <c r="AY39" s="127">
        <f t="shared" si="114"/>
        <v>0</v>
      </c>
      <c r="AZ39" s="131">
        <f t="shared" si="114"/>
        <v>0</v>
      </c>
    </row>
    <row r="40" spans="1:53" x14ac:dyDescent="0.35">
      <c r="B40" s="575" t="s">
        <v>347</v>
      </c>
      <c r="C40" s="139" t="s">
        <v>349</v>
      </c>
      <c r="D40" s="136">
        <f>54080/12</f>
        <v>4506.666666666667</v>
      </c>
      <c r="E40" s="165"/>
      <c r="F40" s="134">
        <v>2.5000000000000001E-2</v>
      </c>
      <c r="G40" s="134">
        <v>2.5000000000000001E-2</v>
      </c>
      <c r="H40" s="134">
        <v>0.05</v>
      </c>
      <c r="I40" s="165"/>
      <c r="J40" s="134"/>
      <c r="K40" s="135">
        <f t="shared" si="106"/>
        <v>0.29565217391304349</v>
      </c>
      <c r="L40" s="135">
        <f t="shared" si="107"/>
        <v>0.11956521739130435</v>
      </c>
      <c r="M40" s="135"/>
      <c r="N40" s="135"/>
      <c r="O40" s="135"/>
      <c r="P40" s="135"/>
      <c r="Q40" s="135">
        <v>0.05</v>
      </c>
      <c r="R40" s="135">
        <v>0.05</v>
      </c>
      <c r="S40" s="135"/>
      <c r="T40" s="135">
        <f t="shared" si="108"/>
        <v>0.15652173913043479</v>
      </c>
      <c r="U40" s="135"/>
      <c r="V40" s="135"/>
      <c r="W40" s="135">
        <f t="shared" si="109"/>
        <v>0.12173913043478261</v>
      </c>
      <c r="X40" s="135"/>
      <c r="Y40" s="135">
        <f t="shared" si="110"/>
        <v>0.10434782608695654</v>
      </c>
      <c r="Z40" s="135"/>
      <c r="AA40" s="134"/>
      <c r="AB40" s="133">
        <f t="shared" si="111"/>
        <v>-2.1739130434781373E-3</v>
      </c>
      <c r="AC40" s="132"/>
      <c r="AD40" s="127">
        <f t="shared" si="112"/>
        <v>0</v>
      </c>
      <c r="AE40" s="127">
        <f t="shared" si="112"/>
        <v>112.66666666666669</v>
      </c>
      <c r="AF40" s="127">
        <f t="shared" si="112"/>
        <v>112.66666666666669</v>
      </c>
      <c r="AG40" s="127">
        <f t="shared" si="112"/>
        <v>225.33333333333337</v>
      </c>
      <c r="AH40" s="127">
        <f t="shared" si="112"/>
        <v>0</v>
      </c>
      <c r="AI40" s="127">
        <f t="shared" si="112"/>
        <v>0</v>
      </c>
      <c r="AJ40" s="127">
        <f t="shared" si="112"/>
        <v>1332.4057971014495</v>
      </c>
      <c r="AK40" s="127">
        <f t="shared" si="112"/>
        <v>538.84057971014499</v>
      </c>
      <c r="AL40" s="127">
        <f t="shared" si="112"/>
        <v>0</v>
      </c>
      <c r="AM40" s="127">
        <f t="shared" si="112"/>
        <v>0</v>
      </c>
      <c r="AN40" s="127">
        <f t="shared" si="113"/>
        <v>0</v>
      </c>
      <c r="AO40" s="127">
        <f t="shared" si="113"/>
        <v>0</v>
      </c>
      <c r="AP40" s="127">
        <f t="shared" si="113"/>
        <v>225.33333333333337</v>
      </c>
      <c r="AQ40" s="127">
        <f t="shared" si="113"/>
        <v>225.33333333333337</v>
      </c>
      <c r="AR40" s="127">
        <f t="shared" si="113"/>
        <v>0</v>
      </c>
      <c r="AS40" s="127">
        <f t="shared" si="113"/>
        <v>705.39130434782624</v>
      </c>
      <c r="AT40" s="127">
        <f t="shared" si="113"/>
        <v>0</v>
      </c>
      <c r="AU40" s="127">
        <f t="shared" si="113"/>
        <v>0</v>
      </c>
      <c r="AV40" s="127">
        <f t="shared" si="113"/>
        <v>548.63768115942037</v>
      </c>
      <c r="AW40" s="127">
        <f t="shared" si="113"/>
        <v>0</v>
      </c>
      <c r="AX40" s="127">
        <f t="shared" si="114"/>
        <v>470.26086956521755</v>
      </c>
      <c r="AY40" s="127">
        <f t="shared" si="114"/>
        <v>0</v>
      </c>
      <c r="AZ40" s="131">
        <f t="shared" si="114"/>
        <v>0</v>
      </c>
    </row>
    <row r="41" spans="1:53" x14ac:dyDescent="0.35">
      <c r="B41" s="575" t="s">
        <v>347</v>
      </c>
      <c r="C41" s="164" t="s">
        <v>350</v>
      </c>
      <c r="D41" s="136">
        <f>54080/12</f>
        <v>4506.666666666667</v>
      </c>
      <c r="E41" s="159"/>
      <c r="F41" s="134">
        <v>2.5000000000000001E-2</v>
      </c>
      <c r="G41" s="134">
        <v>2.5000000000000001E-2</v>
      </c>
      <c r="H41" s="134">
        <v>0.05</v>
      </c>
      <c r="I41" s="158"/>
      <c r="J41" s="156"/>
      <c r="K41" s="135">
        <f t="shared" si="106"/>
        <v>0.29565217391304349</v>
      </c>
      <c r="L41" s="135">
        <f t="shared" si="107"/>
        <v>0.11956521739130435</v>
      </c>
      <c r="M41" s="135"/>
      <c r="N41" s="135"/>
      <c r="O41" s="135"/>
      <c r="P41" s="135"/>
      <c r="Q41" s="135">
        <v>0.05</v>
      </c>
      <c r="R41" s="135">
        <v>0.05</v>
      </c>
      <c r="S41" s="135"/>
      <c r="T41" s="135">
        <f t="shared" si="108"/>
        <v>0.15652173913043479</v>
      </c>
      <c r="U41" s="135"/>
      <c r="V41" s="135"/>
      <c r="W41" s="135">
        <f t="shared" si="109"/>
        <v>0.12173913043478261</v>
      </c>
      <c r="X41" s="135"/>
      <c r="Y41" s="135">
        <f t="shared" si="110"/>
        <v>0.10434782608695654</v>
      </c>
      <c r="Z41" s="157"/>
      <c r="AA41" s="163"/>
      <c r="AB41" s="133">
        <f t="shared" si="111"/>
        <v>-2.1739130434781373E-3</v>
      </c>
      <c r="AC41" s="132"/>
      <c r="AD41" s="127">
        <f t="shared" si="112"/>
        <v>0</v>
      </c>
      <c r="AE41" s="127">
        <f t="shared" si="112"/>
        <v>112.66666666666669</v>
      </c>
      <c r="AF41" s="127">
        <f t="shared" si="112"/>
        <v>112.66666666666669</v>
      </c>
      <c r="AG41" s="127">
        <f t="shared" si="112"/>
        <v>225.33333333333337</v>
      </c>
      <c r="AH41" s="127">
        <f t="shared" si="112"/>
        <v>0</v>
      </c>
      <c r="AI41" s="127">
        <f t="shared" si="112"/>
        <v>0</v>
      </c>
      <c r="AJ41" s="127">
        <f t="shared" si="112"/>
        <v>1332.4057971014495</v>
      </c>
      <c r="AK41" s="127">
        <f t="shared" si="112"/>
        <v>538.84057971014499</v>
      </c>
      <c r="AL41" s="127">
        <f t="shared" si="112"/>
        <v>0</v>
      </c>
      <c r="AM41" s="127">
        <f t="shared" si="112"/>
        <v>0</v>
      </c>
      <c r="AN41" s="127">
        <f t="shared" si="113"/>
        <v>0</v>
      </c>
      <c r="AO41" s="127">
        <f t="shared" si="113"/>
        <v>0</v>
      </c>
      <c r="AP41" s="127">
        <f t="shared" si="113"/>
        <v>225.33333333333337</v>
      </c>
      <c r="AQ41" s="127">
        <f t="shared" si="113"/>
        <v>225.33333333333337</v>
      </c>
      <c r="AR41" s="127">
        <f t="shared" si="113"/>
        <v>0</v>
      </c>
      <c r="AS41" s="127">
        <f t="shared" si="113"/>
        <v>705.39130434782624</v>
      </c>
      <c r="AT41" s="127">
        <f t="shared" si="113"/>
        <v>0</v>
      </c>
      <c r="AU41" s="127">
        <f t="shared" si="113"/>
        <v>0</v>
      </c>
      <c r="AV41" s="127">
        <f t="shared" si="113"/>
        <v>548.63768115942037</v>
      </c>
      <c r="AW41" s="127">
        <f t="shared" si="113"/>
        <v>0</v>
      </c>
      <c r="AX41" s="127">
        <f t="shared" si="114"/>
        <v>470.26086956521755</v>
      </c>
      <c r="AY41" s="127">
        <f t="shared" si="114"/>
        <v>0</v>
      </c>
      <c r="AZ41" s="131">
        <f t="shared" si="114"/>
        <v>0</v>
      </c>
    </row>
    <row r="42" spans="1:53" x14ac:dyDescent="0.35">
      <c r="B42" s="575" t="s">
        <v>347</v>
      </c>
      <c r="C42" s="161" t="s">
        <v>351</v>
      </c>
      <c r="D42" s="160">
        <f>55744/12</f>
        <v>4645.333333333333</v>
      </c>
      <c r="E42" s="159"/>
      <c r="F42" s="156">
        <v>2.5000000000000001E-2</v>
      </c>
      <c r="G42" s="156">
        <v>2.5000000000000001E-2</v>
      </c>
      <c r="H42" s="156">
        <v>0.05</v>
      </c>
      <c r="I42" s="158"/>
      <c r="J42" s="156"/>
      <c r="K42" s="157">
        <f t="shared" si="106"/>
        <v>0.29565217391304349</v>
      </c>
      <c r="L42" s="135">
        <f t="shared" si="107"/>
        <v>0.11956521739130435</v>
      </c>
      <c r="M42" s="157"/>
      <c r="N42" s="157"/>
      <c r="O42" s="157"/>
      <c r="P42" s="157"/>
      <c r="Q42" s="157">
        <v>0.05</v>
      </c>
      <c r="R42" s="157">
        <v>0.05</v>
      </c>
      <c r="S42" s="157"/>
      <c r="T42" s="157">
        <f t="shared" si="108"/>
        <v>0.15652173913043479</v>
      </c>
      <c r="U42" s="157"/>
      <c r="V42" s="157"/>
      <c r="W42" s="157">
        <f t="shared" si="109"/>
        <v>0.12173913043478261</v>
      </c>
      <c r="X42" s="157"/>
      <c r="Y42" s="157">
        <f t="shared" si="110"/>
        <v>0.10434782608695654</v>
      </c>
      <c r="Z42" s="157"/>
      <c r="AA42" s="163"/>
      <c r="AB42" s="133">
        <f t="shared" si="111"/>
        <v>-2.1739130434781373E-3</v>
      </c>
      <c r="AD42" s="154">
        <f t="shared" si="112"/>
        <v>0</v>
      </c>
      <c r="AE42" s="154">
        <f t="shared" si="112"/>
        <v>116.13333333333333</v>
      </c>
      <c r="AF42" s="154">
        <f t="shared" si="112"/>
        <v>116.13333333333333</v>
      </c>
      <c r="AG42" s="154">
        <f t="shared" si="112"/>
        <v>232.26666666666665</v>
      </c>
      <c r="AH42" s="154">
        <f t="shared" si="112"/>
        <v>0</v>
      </c>
      <c r="AI42" s="154">
        <f t="shared" si="112"/>
        <v>0</v>
      </c>
      <c r="AJ42" s="154">
        <f t="shared" si="112"/>
        <v>1373.4028985507246</v>
      </c>
      <c r="AK42" s="154">
        <f t="shared" si="112"/>
        <v>555.4202898550725</v>
      </c>
      <c r="AL42" s="154">
        <f t="shared" si="112"/>
        <v>0</v>
      </c>
      <c r="AM42" s="154">
        <f t="shared" si="112"/>
        <v>0</v>
      </c>
      <c r="AN42" s="154">
        <f t="shared" si="113"/>
        <v>0</v>
      </c>
      <c r="AO42" s="154">
        <f t="shared" si="113"/>
        <v>0</v>
      </c>
      <c r="AP42" s="154">
        <f t="shared" si="113"/>
        <v>232.26666666666665</v>
      </c>
      <c r="AQ42" s="154">
        <f t="shared" si="113"/>
        <v>232.26666666666665</v>
      </c>
      <c r="AR42" s="154">
        <f t="shared" si="113"/>
        <v>0</v>
      </c>
      <c r="AS42" s="154">
        <f t="shared" si="113"/>
        <v>727.09565217391309</v>
      </c>
      <c r="AT42" s="154">
        <f t="shared" si="113"/>
        <v>0</v>
      </c>
      <c r="AU42" s="154">
        <f t="shared" si="113"/>
        <v>0</v>
      </c>
      <c r="AV42" s="154">
        <f t="shared" si="113"/>
        <v>565.51884057971017</v>
      </c>
      <c r="AW42" s="154">
        <f t="shared" si="113"/>
        <v>0</v>
      </c>
      <c r="AX42" s="154">
        <f t="shared" si="114"/>
        <v>484.73043478260877</v>
      </c>
      <c r="AY42" s="154">
        <f t="shared" si="114"/>
        <v>0</v>
      </c>
      <c r="AZ42" s="131">
        <f t="shared" si="114"/>
        <v>0</v>
      </c>
    </row>
    <row r="43" spans="1:53" x14ac:dyDescent="0.35">
      <c r="B43" s="575" t="s">
        <v>347</v>
      </c>
      <c r="C43" s="161" t="s">
        <v>352</v>
      </c>
      <c r="D43" s="160">
        <f>52000/12</f>
        <v>4333.333333333333</v>
      </c>
      <c r="E43" s="159"/>
      <c r="F43" s="156">
        <v>2.5000000000000001E-2</v>
      </c>
      <c r="G43" s="156">
        <v>2.5000000000000001E-2</v>
      </c>
      <c r="H43" s="156">
        <v>0.05</v>
      </c>
      <c r="I43" s="158"/>
      <c r="J43" s="156"/>
      <c r="K43" s="157">
        <f t="shared" si="106"/>
        <v>0.29565217391304349</v>
      </c>
      <c r="L43" s="135">
        <f t="shared" si="107"/>
        <v>0.11956521739130435</v>
      </c>
      <c r="M43" s="157"/>
      <c r="N43" s="157"/>
      <c r="O43" s="157"/>
      <c r="P43" s="157"/>
      <c r="Q43" s="157">
        <v>0.05</v>
      </c>
      <c r="R43" s="157">
        <v>0.05</v>
      </c>
      <c r="S43" s="157"/>
      <c r="T43" s="157">
        <f t="shared" si="108"/>
        <v>0.15652173913043479</v>
      </c>
      <c r="U43" s="157"/>
      <c r="V43" s="157"/>
      <c r="W43" s="157">
        <f t="shared" si="109"/>
        <v>0.12173913043478261</v>
      </c>
      <c r="X43" s="157"/>
      <c r="Y43" s="157">
        <f t="shared" si="110"/>
        <v>0.10434782608695654</v>
      </c>
      <c r="Z43" s="157"/>
      <c r="AA43" s="156"/>
      <c r="AB43" s="155">
        <f t="shared" si="111"/>
        <v>-2.1739130434781373E-3</v>
      </c>
      <c r="AD43" s="154">
        <f t="shared" si="112"/>
        <v>0</v>
      </c>
      <c r="AE43" s="154">
        <f t="shared" si="112"/>
        <v>108.33333333333333</v>
      </c>
      <c r="AF43" s="154">
        <f t="shared" si="112"/>
        <v>108.33333333333333</v>
      </c>
      <c r="AG43" s="154">
        <f t="shared" si="112"/>
        <v>216.66666666666666</v>
      </c>
      <c r="AH43" s="154">
        <f t="shared" si="112"/>
        <v>0</v>
      </c>
      <c r="AI43" s="154">
        <f t="shared" si="112"/>
        <v>0</v>
      </c>
      <c r="AJ43" s="154">
        <f t="shared" si="112"/>
        <v>1281.159420289855</v>
      </c>
      <c r="AK43" s="154">
        <f t="shared" si="112"/>
        <v>518.1159420289855</v>
      </c>
      <c r="AL43" s="154">
        <f t="shared" si="112"/>
        <v>0</v>
      </c>
      <c r="AM43" s="154">
        <f t="shared" si="112"/>
        <v>0</v>
      </c>
      <c r="AN43" s="154">
        <f t="shared" si="113"/>
        <v>0</v>
      </c>
      <c r="AO43" s="154">
        <f t="shared" si="113"/>
        <v>0</v>
      </c>
      <c r="AP43" s="154">
        <f t="shared" si="113"/>
        <v>216.66666666666666</v>
      </c>
      <c r="AQ43" s="154">
        <f t="shared" si="113"/>
        <v>216.66666666666666</v>
      </c>
      <c r="AR43" s="154">
        <f t="shared" si="113"/>
        <v>0</v>
      </c>
      <c r="AS43" s="154">
        <f t="shared" si="113"/>
        <v>678.26086956521738</v>
      </c>
      <c r="AT43" s="154">
        <f t="shared" si="113"/>
        <v>0</v>
      </c>
      <c r="AU43" s="154">
        <f t="shared" si="113"/>
        <v>0</v>
      </c>
      <c r="AV43" s="154">
        <f t="shared" si="113"/>
        <v>527.536231884058</v>
      </c>
      <c r="AW43" s="154">
        <f t="shared" si="113"/>
        <v>0</v>
      </c>
      <c r="AX43" s="154">
        <f t="shared" si="114"/>
        <v>452.17391304347831</v>
      </c>
      <c r="AY43" s="154">
        <f t="shared" si="114"/>
        <v>0</v>
      </c>
      <c r="AZ43" s="162">
        <f t="shared" si="114"/>
        <v>0</v>
      </c>
    </row>
    <row r="44" spans="1:53" x14ac:dyDescent="0.35">
      <c r="B44" s="575" t="s">
        <v>347</v>
      </c>
      <c r="C44" s="153" t="s">
        <v>353</v>
      </c>
      <c r="D44" s="152">
        <f>52000/12</f>
        <v>4333.333333333333</v>
      </c>
      <c r="E44" s="151"/>
      <c r="F44" s="149">
        <v>2.5000000000000001E-2</v>
      </c>
      <c r="G44" s="149">
        <v>2.5000000000000001E-2</v>
      </c>
      <c r="H44" s="149">
        <v>0.05</v>
      </c>
      <c r="I44" s="150"/>
      <c r="J44" s="149"/>
      <c r="K44" s="148">
        <f t="shared" si="106"/>
        <v>0.29565217391304349</v>
      </c>
      <c r="L44" s="148">
        <f t="shared" si="107"/>
        <v>0.11956521739130435</v>
      </c>
      <c r="M44" s="148"/>
      <c r="N44" s="148"/>
      <c r="O44" s="148"/>
      <c r="P44" s="148"/>
      <c r="Q44" s="148">
        <v>0.05</v>
      </c>
      <c r="R44" s="148">
        <v>0.05</v>
      </c>
      <c r="S44" s="148"/>
      <c r="T44" s="148">
        <f t="shared" si="108"/>
        <v>0.15652173913043479</v>
      </c>
      <c r="U44" s="148"/>
      <c r="V44" s="148"/>
      <c r="W44" s="148">
        <f t="shared" si="109"/>
        <v>0.12173913043478261</v>
      </c>
      <c r="X44" s="148"/>
      <c r="Y44" s="148">
        <f t="shared" si="110"/>
        <v>0.10434782608695654</v>
      </c>
      <c r="Z44" s="148"/>
      <c r="AA44" s="147"/>
      <c r="AB44" s="130">
        <f t="shared" si="111"/>
        <v>-2.1739130434781373E-3</v>
      </c>
      <c r="AC44" s="146"/>
      <c r="AD44" s="145">
        <f t="shared" si="112"/>
        <v>0</v>
      </c>
      <c r="AE44" s="145">
        <f t="shared" si="112"/>
        <v>108.33333333333333</v>
      </c>
      <c r="AF44" s="145">
        <f t="shared" si="112"/>
        <v>108.33333333333333</v>
      </c>
      <c r="AG44" s="145">
        <f t="shared" si="112"/>
        <v>216.66666666666666</v>
      </c>
      <c r="AH44" s="145">
        <f t="shared" si="112"/>
        <v>0</v>
      </c>
      <c r="AI44" s="145">
        <f t="shared" si="112"/>
        <v>0</v>
      </c>
      <c r="AJ44" s="145">
        <f t="shared" si="112"/>
        <v>1281.159420289855</v>
      </c>
      <c r="AK44" s="145">
        <f t="shared" si="112"/>
        <v>518.1159420289855</v>
      </c>
      <c r="AL44" s="145">
        <f t="shared" si="112"/>
        <v>0</v>
      </c>
      <c r="AM44" s="145">
        <f t="shared" si="112"/>
        <v>0</v>
      </c>
      <c r="AN44" s="145">
        <f t="shared" si="113"/>
        <v>0</v>
      </c>
      <c r="AO44" s="145">
        <f t="shared" si="113"/>
        <v>0</v>
      </c>
      <c r="AP44" s="145">
        <f t="shared" si="113"/>
        <v>216.66666666666666</v>
      </c>
      <c r="AQ44" s="145">
        <f t="shared" si="113"/>
        <v>216.66666666666666</v>
      </c>
      <c r="AR44" s="145">
        <f t="shared" si="113"/>
        <v>0</v>
      </c>
      <c r="AS44" s="145">
        <f t="shared" si="113"/>
        <v>678.26086956521738</v>
      </c>
      <c r="AT44" s="145">
        <f t="shared" si="113"/>
        <v>0</v>
      </c>
      <c r="AU44" s="145">
        <f t="shared" si="113"/>
        <v>0</v>
      </c>
      <c r="AV44" s="145">
        <f t="shared" si="113"/>
        <v>527.536231884058</v>
      </c>
      <c r="AW44" s="145">
        <f t="shared" si="113"/>
        <v>0</v>
      </c>
      <c r="AX44" s="145">
        <f t="shared" si="114"/>
        <v>452.17391304347831</v>
      </c>
      <c r="AY44" s="145">
        <f t="shared" si="114"/>
        <v>0</v>
      </c>
      <c r="AZ44" s="144">
        <f t="shared" si="114"/>
        <v>0</v>
      </c>
      <c r="BA44" s="127">
        <f>SUMIF($AD$7:$AZ$7,$AD$7,$AD$8:$AZ$8)</f>
        <v>203158.65413043476</v>
      </c>
    </row>
    <row r="45" spans="1:53" x14ac:dyDescent="0.35">
      <c r="B45" s="349"/>
      <c r="C45" s="350"/>
      <c r="D45" s="351">
        <f>SUM(D11:D44)</f>
        <v>262816.80833333335</v>
      </c>
      <c r="E45" s="149"/>
      <c r="F45" s="149"/>
      <c r="G45" s="149"/>
      <c r="H45" s="149"/>
      <c r="I45" s="149"/>
      <c r="J45" s="149"/>
      <c r="K45" s="148"/>
      <c r="L45" s="148"/>
      <c r="M45" s="148"/>
      <c r="N45" s="148"/>
      <c r="O45" s="148"/>
      <c r="P45" s="148"/>
      <c r="Q45" s="148"/>
      <c r="R45" s="148"/>
      <c r="S45" s="148"/>
      <c r="T45" s="148"/>
      <c r="U45" s="148"/>
      <c r="V45" s="148"/>
      <c r="W45" s="148"/>
      <c r="X45" s="148"/>
      <c r="Y45" s="148"/>
      <c r="Z45" s="148"/>
      <c r="AA45" s="149"/>
      <c r="AB45" s="352"/>
      <c r="AC45" s="350"/>
      <c r="AD45" s="353"/>
      <c r="AE45" s="353"/>
      <c r="AF45" s="353"/>
      <c r="AG45" s="353"/>
      <c r="AH45" s="353"/>
      <c r="AI45" s="353"/>
      <c r="AJ45" s="353"/>
      <c r="AK45" s="353"/>
      <c r="AL45" s="353"/>
      <c r="AM45" s="353"/>
      <c r="AN45" s="353"/>
      <c r="AO45" s="353"/>
      <c r="AP45" s="353"/>
      <c r="AQ45" s="353"/>
      <c r="AR45" s="353"/>
      <c r="AS45" s="353"/>
      <c r="AT45" s="353"/>
      <c r="AU45" s="353"/>
      <c r="AV45" s="353"/>
      <c r="AW45" s="353"/>
      <c r="AX45" s="353"/>
      <c r="AY45" s="353"/>
      <c r="AZ45" s="353"/>
      <c r="BA45" s="129">
        <f>BA8-D45</f>
        <v>-83.692753623239696</v>
      </c>
    </row>
  </sheetData>
  <mergeCells count="3">
    <mergeCell ref="E2:AB2"/>
    <mergeCell ref="AD2:BA2"/>
    <mergeCell ref="D9:D10"/>
  </mergeCells>
  <pageMargins left="0.7" right="0.7" top="0.75" bottom="0.75" header="0.3" footer="0.3"/>
  <pageSetup paperSize="9" orientation="portrait" verticalDpi="72"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F2D3E-9AFE-456B-A67A-EA78E73A65F5}">
  <sheetPr>
    <tabColor theme="9" tint="0.79998168889431442"/>
  </sheetPr>
  <dimension ref="A1:U52"/>
  <sheetViews>
    <sheetView workbookViewId="0"/>
  </sheetViews>
  <sheetFormatPr defaultColWidth="9.140625" defaultRowHeight="15" x14ac:dyDescent="0.25"/>
  <cols>
    <col min="1" max="1" width="14.7109375" customWidth="1"/>
    <col min="2" max="3" width="12.85546875" style="9" customWidth="1"/>
    <col min="4" max="4" width="18.28515625" bestFit="1" customWidth="1"/>
    <col min="5" max="5" width="18.28515625" customWidth="1"/>
    <col min="6" max="6" width="20.85546875" customWidth="1"/>
    <col min="7" max="14" width="12" customWidth="1"/>
    <col min="15" max="15" width="15.42578125" customWidth="1"/>
    <col min="16" max="17" width="12" customWidth="1"/>
    <col min="18" max="18" width="14.28515625" bestFit="1" customWidth="1"/>
    <col min="19" max="19" width="15" bestFit="1" customWidth="1"/>
    <col min="20" max="21" width="12" customWidth="1"/>
  </cols>
  <sheetData>
    <row r="1" spans="1:12" x14ac:dyDescent="0.25">
      <c r="A1" s="224" t="s">
        <v>181</v>
      </c>
      <c r="B1" s="225"/>
    </row>
    <row r="3" spans="1:12" x14ac:dyDescent="0.25">
      <c r="A3" s="226" t="s">
        <v>182</v>
      </c>
      <c r="D3" s="225">
        <v>58597.478260869575</v>
      </c>
      <c r="E3" s="225"/>
      <c r="F3" s="107">
        <f>D3*1.15</f>
        <v>67387.100000000006</v>
      </c>
      <c r="G3" s="107">
        <f>D3-F3</f>
        <v>-8789.6217391304308</v>
      </c>
    </row>
    <row r="4" spans="1:12" x14ac:dyDescent="0.25">
      <c r="A4" t="s">
        <v>183</v>
      </c>
      <c r="D4" s="9">
        <f>60000</f>
        <v>60000</v>
      </c>
      <c r="E4" s="9"/>
      <c r="F4" s="107">
        <f>D4*1.15</f>
        <v>69000</v>
      </c>
      <c r="G4" s="107">
        <f>D4-F4</f>
        <v>-9000</v>
      </c>
    </row>
    <row r="5" spans="1:12" x14ac:dyDescent="0.25">
      <c r="A5" t="s">
        <v>184</v>
      </c>
      <c r="D5" s="9">
        <f>D3/12</f>
        <v>4883.1231884057979</v>
      </c>
      <c r="E5" s="9"/>
    </row>
    <row r="6" spans="1:12" x14ac:dyDescent="0.25">
      <c r="A6" t="s">
        <v>184</v>
      </c>
      <c r="D6" s="9">
        <f>D4/12</f>
        <v>5000</v>
      </c>
      <c r="E6" s="9"/>
    </row>
    <row r="7" spans="1:12" x14ac:dyDescent="0.25">
      <c r="D7" s="9"/>
      <c r="E7" s="9"/>
    </row>
    <row r="8" spans="1:12" x14ac:dyDescent="0.25">
      <c r="D8" s="9"/>
      <c r="E8" s="9"/>
    </row>
    <row r="9" spans="1:12" x14ac:dyDescent="0.25">
      <c r="A9" s="227"/>
      <c r="B9" s="228"/>
      <c r="C9" s="228" t="s">
        <v>185</v>
      </c>
      <c r="D9" s="229" t="s">
        <v>186</v>
      </c>
      <c r="E9" s="229"/>
    </row>
    <row r="10" spans="1:12" x14ac:dyDescent="0.25">
      <c r="A10" s="227" t="s">
        <v>187</v>
      </c>
      <c r="B10" s="228"/>
      <c r="C10" s="228"/>
      <c r="D10" s="9">
        <f>D4</f>
        <v>60000</v>
      </c>
      <c r="E10" s="9"/>
    </row>
    <row r="11" spans="1:12" x14ac:dyDescent="0.25">
      <c r="A11" s="227"/>
      <c r="B11" s="228"/>
      <c r="C11" s="228"/>
      <c r="D11" s="9"/>
      <c r="E11" s="9"/>
    </row>
    <row r="12" spans="1:12" x14ac:dyDescent="0.25">
      <c r="A12" s="230">
        <v>45505</v>
      </c>
      <c r="B12" s="228"/>
      <c r="C12" s="9">
        <f t="shared" ref="C12:C19" si="0">$D$6</f>
        <v>5000</v>
      </c>
      <c r="D12" s="231">
        <f>D23+B12-C12</f>
        <v>50000</v>
      </c>
      <c r="E12" s="231"/>
    </row>
    <row r="13" spans="1:12" x14ac:dyDescent="0.25">
      <c r="A13" s="230">
        <v>45536</v>
      </c>
      <c r="B13" s="231"/>
      <c r="C13" s="9">
        <f t="shared" si="0"/>
        <v>5000</v>
      </c>
      <c r="D13" s="231">
        <f>D12+B13-C13</f>
        <v>45000</v>
      </c>
      <c r="E13" s="231"/>
      <c r="G13" s="107"/>
      <c r="H13" s="107"/>
      <c r="I13" s="230"/>
      <c r="L13" s="9"/>
    </row>
    <row r="14" spans="1:12" x14ac:dyDescent="0.25">
      <c r="A14" s="230">
        <v>45566</v>
      </c>
      <c r="B14" s="231"/>
      <c r="C14" s="9">
        <f t="shared" si="0"/>
        <v>5000</v>
      </c>
      <c r="D14" s="231">
        <f t="shared" ref="D14:D18" si="1">D13+B14-C14</f>
        <v>40000</v>
      </c>
      <c r="E14" s="231"/>
      <c r="G14" s="107"/>
      <c r="H14" s="107"/>
      <c r="I14" s="230"/>
      <c r="L14" s="9"/>
    </row>
    <row r="15" spans="1:12" x14ac:dyDescent="0.25">
      <c r="A15" s="230">
        <v>45597</v>
      </c>
      <c r="B15" s="231"/>
      <c r="C15" s="9">
        <f t="shared" si="0"/>
        <v>5000</v>
      </c>
      <c r="D15" s="231">
        <f t="shared" si="1"/>
        <v>35000</v>
      </c>
      <c r="E15" s="231"/>
      <c r="G15" s="107"/>
      <c r="H15" s="107"/>
      <c r="I15" s="230"/>
      <c r="L15" s="231"/>
    </row>
    <row r="16" spans="1:12" x14ac:dyDescent="0.25">
      <c r="A16" s="230">
        <v>45627</v>
      </c>
      <c r="B16" s="231"/>
      <c r="C16" s="9">
        <f t="shared" si="0"/>
        <v>5000</v>
      </c>
      <c r="D16" s="231">
        <f t="shared" si="1"/>
        <v>30000</v>
      </c>
      <c r="E16" s="231"/>
      <c r="G16" s="107"/>
      <c r="H16" s="107"/>
      <c r="I16" s="230"/>
      <c r="L16" s="9"/>
    </row>
    <row r="17" spans="1:21" x14ac:dyDescent="0.25">
      <c r="A17" s="230">
        <v>45658</v>
      </c>
      <c r="B17" s="231"/>
      <c r="C17" s="9">
        <f t="shared" si="0"/>
        <v>5000</v>
      </c>
      <c r="D17" s="231">
        <f t="shared" si="1"/>
        <v>25000</v>
      </c>
      <c r="E17" s="231"/>
      <c r="G17" s="107"/>
      <c r="H17" s="107"/>
      <c r="I17" s="230"/>
      <c r="L17" s="9"/>
    </row>
    <row r="18" spans="1:21" x14ac:dyDescent="0.25">
      <c r="A18" s="230">
        <v>45689</v>
      </c>
      <c r="B18" s="231"/>
      <c r="C18" s="9">
        <f t="shared" si="0"/>
        <v>5000</v>
      </c>
      <c r="D18" s="231">
        <f t="shared" si="1"/>
        <v>20000</v>
      </c>
      <c r="E18" s="231"/>
      <c r="G18" s="107"/>
      <c r="H18" s="107"/>
      <c r="I18" s="230"/>
      <c r="L18" s="9"/>
    </row>
    <row r="19" spans="1:21" x14ac:dyDescent="0.25">
      <c r="A19" s="230">
        <v>45717</v>
      </c>
      <c r="B19" s="231"/>
      <c r="C19" s="9">
        <f t="shared" si="0"/>
        <v>5000</v>
      </c>
      <c r="D19" s="231">
        <f>D18+B19-C19</f>
        <v>15000</v>
      </c>
      <c r="E19" s="231"/>
      <c r="G19" s="107"/>
      <c r="I19" s="230"/>
      <c r="L19" s="9"/>
    </row>
    <row r="20" spans="1:21" x14ac:dyDescent="0.25">
      <c r="A20" s="230">
        <v>45383</v>
      </c>
      <c r="C20" s="9">
        <f t="shared" ref="C20:C22" si="2">$D$5</f>
        <v>4883.1231884057979</v>
      </c>
      <c r="D20" s="231">
        <v>9766.2415942029002</v>
      </c>
      <c r="E20" s="231"/>
      <c r="G20" s="232"/>
      <c r="I20" s="230"/>
      <c r="L20" s="9"/>
    </row>
    <row r="21" spans="1:21" x14ac:dyDescent="0.25">
      <c r="A21" s="230">
        <v>45413</v>
      </c>
      <c r="C21" s="9">
        <f t="shared" si="2"/>
        <v>4883.1231884057979</v>
      </c>
      <c r="D21" s="231">
        <f>D20+B21-C21</f>
        <v>4883.1184057971022</v>
      </c>
      <c r="E21" s="231"/>
      <c r="I21" s="230"/>
      <c r="L21" s="9"/>
    </row>
    <row r="22" spans="1:21" x14ac:dyDescent="0.25">
      <c r="A22" s="230">
        <v>45444</v>
      </c>
      <c r="C22" s="9">
        <f t="shared" si="2"/>
        <v>4883.1231884057979</v>
      </c>
      <c r="D22" s="231">
        <f>D21+B22-C22</f>
        <v>-4.7826086956774816E-3</v>
      </c>
      <c r="E22" s="231"/>
      <c r="I22" s="230"/>
      <c r="L22" s="9"/>
    </row>
    <row r="23" spans="1:21" x14ac:dyDescent="0.25">
      <c r="A23" s="230">
        <v>45474</v>
      </c>
      <c r="C23" s="9">
        <f>$D$6</f>
        <v>5000</v>
      </c>
      <c r="D23" s="9">
        <f>D4-C23</f>
        <v>55000</v>
      </c>
      <c r="E23" s="9"/>
      <c r="I23" s="230"/>
      <c r="L23" s="9"/>
    </row>
    <row r="24" spans="1:21" x14ac:dyDescent="0.25">
      <c r="I24" s="230"/>
      <c r="J24" s="9"/>
      <c r="K24" s="9"/>
      <c r="L24" s="9"/>
    </row>
    <row r="25" spans="1:21" x14ac:dyDescent="0.25">
      <c r="D25" s="9"/>
      <c r="E25" s="9"/>
    </row>
    <row r="26" spans="1:21" x14ac:dyDescent="0.25">
      <c r="G26" s="233" t="s">
        <v>188</v>
      </c>
      <c r="H26" s="234"/>
      <c r="I26" s="234"/>
      <c r="J26" s="234"/>
      <c r="K26" s="234"/>
      <c r="L26" s="235"/>
      <c r="M26" s="234"/>
      <c r="N26" s="234"/>
      <c r="O26" s="234"/>
      <c r="P26" s="234"/>
      <c r="Q26" s="234"/>
      <c r="R26" s="234"/>
      <c r="S26" s="236"/>
      <c r="T26" s="236"/>
    </row>
    <row r="27" spans="1:21" x14ac:dyDescent="0.25">
      <c r="A27" s="234"/>
      <c r="B27" s="237" t="s">
        <v>189</v>
      </c>
      <c r="C27" s="237" t="s">
        <v>190</v>
      </c>
      <c r="D27" s="238" t="s">
        <v>191</v>
      </c>
      <c r="E27" s="238" t="s">
        <v>191</v>
      </c>
      <c r="G27" s="239" t="s">
        <v>192</v>
      </c>
      <c r="H27" s="239" t="s">
        <v>193</v>
      </c>
      <c r="I27" s="239" t="s">
        <v>194</v>
      </c>
      <c r="J27" s="239" t="s">
        <v>26</v>
      </c>
      <c r="K27" s="239" t="s">
        <v>195</v>
      </c>
      <c r="L27" s="239" t="s">
        <v>196</v>
      </c>
      <c r="M27" s="239" t="s">
        <v>18</v>
      </c>
      <c r="N27" s="239" t="s">
        <v>197</v>
      </c>
      <c r="O27" s="239" t="s">
        <v>198</v>
      </c>
      <c r="P27" s="239" t="s">
        <v>199</v>
      </c>
      <c r="Q27" s="239" t="s">
        <v>200</v>
      </c>
      <c r="R27" s="239" t="s">
        <v>201</v>
      </c>
      <c r="S27" s="240" t="s">
        <v>202</v>
      </c>
      <c r="T27" s="240" t="s">
        <v>203</v>
      </c>
    </row>
    <row r="28" spans="1:21" x14ac:dyDescent="0.25">
      <c r="A28" s="241" t="s">
        <v>204</v>
      </c>
      <c r="B28" s="242">
        <v>0.09</v>
      </c>
      <c r="C28" s="242">
        <f t="shared" ref="C28:C48" si="3">T28</f>
        <v>6.25E-2</v>
      </c>
      <c r="D28" s="238">
        <f>$C28*$D$5</f>
        <v>305.19519927536237</v>
      </c>
      <c r="E28" s="238">
        <f>$C28*$D$6</f>
        <v>312.5</v>
      </c>
      <c r="F28" t="s">
        <v>58</v>
      </c>
      <c r="G28" s="234">
        <v>110</v>
      </c>
      <c r="H28" s="234">
        <v>4</v>
      </c>
      <c r="I28" s="234"/>
      <c r="J28" s="234"/>
      <c r="K28" s="234"/>
      <c r="L28" s="234"/>
      <c r="M28" s="234"/>
      <c r="N28" s="234">
        <v>5</v>
      </c>
      <c r="O28" s="234"/>
      <c r="P28" s="234"/>
      <c r="Q28" s="234"/>
      <c r="R28" s="234"/>
      <c r="S28" s="236">
        <f>SUM(H28:R28)</f>
        <v>9</v>
      </c>
      <c r="T28" s="243">
        <f>S28/$S$49</f>
        <v>6.25E-2</v>
      </c>
      <c r="U28" s="4" t="s">
        <v>58</v>
      </c>
    </row>
    <row r="29" spans="1:21" x14ac:dyDescent="0.25">
      <c r="A29" s="241" t="s">
        <v>205</v>
      </c>
      <c r="B29" s="242">
        <v>0.08</v>
      </c>
      <c r="C29" s="242">
        <f t="shared" si="3"/>
        <v>3.4722222222222224E-2</v>
      </c>
      <c r="D29" s="238">
        <f t="shared" ref="D29:D48" si="4">$C29*$D$5</f>
        <v>169.55288848631244</v>
      </c>
      <c r="E29" s="238">
        <f t="shared" ref="E29:E48" si="5">$C29*$D$6</f>
        <v>173.61111111111111</v>
      </c>
      <c r="F29" t="s">
        <v>62</v>
      </c>
      <c r="G29" s="234">
        <v>112</v>
      </c>
      <c r="H29" s="234">
        <v>1</v>
      </c>
      <c r="I29" s="234"/>
      <c r="J29" s="234"/>
      <c r="K29" s="234"/>
      <c r="L29" s="234"/>
      <c r="M29" s="234"/>
      <c r="N29" s="234">
        <v>4</v>
      </c>
      <c r="O29" s="234"/>
      <c r="P29" s="234"/>
      <c r="Q29" s="234"/>
      <c r="R29" s="234"/>
      <c r="S29" s="236">
        <f t="shared" ref="S29:S48" si="6">SUM(H29:R29)</f>
        <v>5</v>
      </c>
      <c r="T29" s="243">
        <f t="shared" ref="T29:T48" si="7">S29/$S$49</f>
        <v>3.4722222222222224E-2</v>
      </c>
      <c r="U29" s="4" t="s">
        <v>62</v>
      </c>
    </row>
    <row r="30" spans="1:21" x14ac:dyDescent="0.25">
      <c r="A30" s="241" t="s">
        <v>206</v>
      </c>
      <c r="B30" s="242">
        <v>0.12</v>
      </c>
      <c r="C30" s="242">
        <f t="shared" si="3"/>
        <v>2.0833333333333332E-2</v>
      </c>
      <c r="D30" s="238">
        <f t="shared" si="4"/>
        <v>101.73173309178745</v>
      </c>
      <c r="E30" s="238">
        <f t="shared" si="5"/>
        <v>104.16666666666666</v>
      </c>
      <c r="F30" t="s">
        <v>58</v>
      </c>
      <c r="G30" s="234">
        <v>120</v>
      </c>
      <c r="H30" s="234"/>
      <c r="I30" s="234"/>
      <c r="J30" s="234"/>
      <c r="K30" s="234"/>
      <c r="L30" s="234"/>
      <c r="M30" s="234"/>
      <c r="N30" s="234">
        <v>3</v>
      </c>
      <c r="O30" s="234"/>
      <c r="P30" s="234"/>
      <c r="Q30" s="234"/>
      <c r="R30" s="234"/>
      <c r="S30" s="236">
        <f t="shared" si="6"/>
        <v>3</v>
      </c>
      <c r="T30" s="243">
        <f t="shared" si="7"/>
        <v>2.0833333333333332E-2</v>
      </c>
      <c r="U30" s="4" t="s">
        <v>58</v>
      </c>
    </row>
    <row r="31" spans="1:21" x14ac:dyDescent="0.25">
      <c r="A31" s="241" t="s">
        <v>207</v>
      </c>
      <c r="B31" s="242">
        <v>0.06</v>
      </c>
      <c r="C31" s="242">
        <f t="shared" si="3"/>
        <v>1.3888888888888888E-2</v>
      </c>
      <c r="D31" s="238">
        <f t="shared" si="4"/>
        <v>67.821155394524965</v>
      </c>
      <c r="E31" s="238">
        <f t="shared" si="5"/>
        <v>69.444444444444443</v>
      </c>
      <c r="F31" t="s">
        <v>58</v>
      </c>
      <c r="G31" s="234">
        <v>121</v>
      </c>
      <c r="H31" s="234"/>
      <c r="I31" s="234"/>
      <c r="J31" s="234"/>
      <c r="K31" s="234"/>
      <c r="L31" s="234"/>
      <c r="M31" s="234"/>
      <c r="N31" s="234">
        <v>2</v>
      </c>
      <c r="O31" s="234"/>
      <c r="P31" s="234"/>
      <c r="Q31" s="234"/>
      <c r="R31" s="234"/>
      <c r="S31" s="236">
        <f t="shared" si="6"/>
        <v>2</v>
      </c>
      <c r="T31" s="243">
        <f t="shared" si="7"/>
        <v>1.3888888888888888E-2</v>
      </c>
      <c r="U31" s="4" t="s">
        <v>58</v>
      </c>
    </row>
    <row r="32" spans="1:21" x14ac:dyDescent="0.25">
      <c r="A32" s="241" t="s">
        <v>208</v>
      </c>
      <c r="B32" s="242">
        <v>0.04</v>
      </c>
      <c r="C32" s="242">
        <f t="shared" si="3"/>
        <v>7.6388888888888895E-2</v>
      </c>
      <c r="D32" s="238">
        <f t="shared" si="4"/>
        <v>373.01635466988739</v>
      </c>
      <c r="E32" s="238">
        <f t="shared" si="5"/>
        <v>381.94444444444446</v>
      </c>
      <c r="F32" t="s">
        <v>58</v>
      </c>
      <c r="G32" s="234">
        <v>130</v>
      </c>
      <c r="H32" s="234">
        <v>1</v>
      </c>
      <c r="I32" s="234"/>
      <c r="J32" s="234"/>
      <c r="K32" s="234"/>
      <c r="L32" s="234"/>
      <c r="M32" s="234">
        <v>10</v>
      </c>
      <c r="N32" s="234"/>
      <c r="O32" s="234"/>
      <c r="P32" s="234"/>
      <c r="Q32" s="234"/>
      <c r="R32" s="234"/>
      <c r="S32" s="236">
        <f t="shared" si="6"/>
        <v>11</v>
      </c>
      <c r="T32" s="243">
        <f t="shared" si="7"/>
        <v>7.6388888888888895E-2</v>
      </c>
      <c r="U32" s="4" t="s">
        <v>58</v>
      </c>
    </row>
    <row r="33" spans="1:21" x14ac:dyDescent="0.25">
      <c r="A33" s="241" t="s">
        <v>209</v>
      </c>
      <c r="B33" s="242">
        <v>0.15</v>
      </c>
      <c r="C33" s="242">
        <f t="shared" si="3"/>
        <v>0.19444444444444445</v>
      </c>
      <c r="D33" s="238">
        <f t="shared" si="4"/>
        <v>949.49617552334962</v>
      </c>
      <c r="E33" s="238">
        <f t="shared" si="5"/>
        <v>972.22222222222229</v>
      </c>
      <c r="F33" t="s">
        <v>58</v>
      </c>
      <c r="G33" s="234">
        <v>140</v>
      </c>
      <c r="H33" s="234">
        <v>4</v>
      </c>
      <c r="I33" s="234">
        <v>5</v>
      </c>
      <c r="J33" s="234"/>
      <c r="K33" s="234">
        <f>9-8</f>
        <v>1</v>
      </c>
      <c r="L33" s="234">
        <v>10</v>
      </c>
      <c r="M33" s="234"/>
      <c r="N33" s="234"/>
      <c r="O33" s="234">
        <v>7</v>
      </c>
      <c r="P33" s="234"/>
      <c r="Q33" s="234"/>
      <c r="R33" s="234">
        <v>1</v>
      </c>
      <c r="S33" s="236">
        <f t="shared" si="6"/>
        <v>28</v>
      </c>
      <c r="T33" s="243">
        <f t="shared" si="7"/>
        <v>0.19444444444444445</v>
      </c>
      <c r="U33" s="4" t="s">
        <v>58</v>
      </c>
    </row>
    <row r="34" spans="1:21" x14ac:dyDescent="0.25">
      <c r="A34" s="241" t="s">
        <v>210</v>
      </c>
      <c r="B34" s="242">
        <v>0.09</v>
      </c>
      <c r="C34" s="242">
        <f t="shared" si="3"/>
        <v>6.9444444444444448E-2</v>
      </c>
      <c r="D34" s="238">
        <f t="shared" si="4"/>
        <v>339.10577697262488</v>
      </c>
      <c r="E34" s="238">
        <f t="shared" si="5"/>
        <v>347.22222222222223</v>
      </c>
      <c r="F34" t="s">
        <v>62</v>
      </c>
      <c r="G34" s="234">
        <v>142</v>
      </c>
      <c r="H34" s="234"/>
      <c r="I34" s="234">
        <v>2</v>
      </c>
      <c r="J34" s="234"/>
      <c r="K34" s="234">
        <v>2</v>
      </c>
      <c r="L34" s="234">
        <v>2</v>
      </c>
      <c r="M34" s="234"/>
      <c r="N34" s="234"/>
      <c r="O34" s="234">
        <v>3</v>
      </c>
      <c r="P34" s="234"/>
      <c r="Q34" s="234"/>
      <c r="R34" s="234">
        <v>1</v>
      </c>
      <c r="S34" s="236">
        <f t="shared" si="6"/>
        <v>10</v>
      </c>
      <c r="T34" s="243">
        <f t="shared" si="7"/>
        <v>6.9444444444444448E-2</v>
      </c>
      <c r="U34" s="4" t="s">
        <v>62</v>
      </c>
    </row>
    <row r="35" spans="1:21" x14ac:dyDescent="0.25">
      <c r="A35" s="241" t="s">
        <v>210</v>
      </c>
      <c r="B35" s="242">
        <v>0.02</v>
      </c>
      <c r="C35" s="242">
        <f t="shared" si="3"/>
        <v>3.4722222222222224E-2</v>
      </c>
      <c r="D35" s="238">
        <f t="shared" si="4"/>
        <v>169.55288848631244</v>
      </c>
      <c r="E35" s="238">
        <f t="shared" si="5"/>
        <v>173.61111111111111</v>
      </c>
      <c r="F35" t="s">
        <v>62</v>
      </c>
      <c r="G35" s="234">
        <v>142</v>
      </c>
      <c r="H35" s="234">
        <v>1</v>
      </c>
      <c r="I35" s="234">
        <v>1</v>
      </c>
      <c r="J35" s="234"/>
      <c r="K35" s="234"/>
      <c r="L35" s="234">
        <v>2</v>
      </c>
      <c r="M35" s="234"/>
      <c r="N35" s="234"/>
      <c r="O35" s="234">
        <v>1</v>
      </c>
      <c r="P35" s="234"/>
      <c r="Q35" s="234"/>
      <c r="R35" s="234"/>
      <c r="S35" s="236">
        <f t="shared" si="6"/>
        <v>5</v>
      </c>
      <c r="T35" s="243">
        <f t="shared" si="7"/>
        <v>3.4722222222222224E-2</v>
      </c>
      <c r="U35" s="4" t="s">
        <v>62</v>
      </c>
    </row>
    <row r="36" spans="1:21" x14ac:dyDescent="0.25">
      <c r="A36" s="241" t="s">
        <v>211</v>
      </c>
      <c r="B36" s="242">
        <v>0</v>
      </c>
      <c r="C36" s="242">
        <f t="shared" si="3"/>
        <v>5.5555555555555552E-2</v>
      </c>
      <c r="D36" s="238">
        <f t="shared" si="4"/>
        <v>271.28462157809986</v>
      </c>
      <c r="E36" s="238">
        <f t="shared" si="5"/>
        <v>277.77777777777777</v>
      </c>
      <c r="F36" t="s">
        <v>62</v>
      </c>
      <c r="G36" s="234">
        <v>150</v>
      </c>
      <c r="H36" s="234"/>
      <c r="I36" s="234"/>
      <c r="J36" s="234"/>
      <c r="K36" s="234">
        <v>8</v>
      </c>
      <c r="L36" s="234"/>
      <c r="M36" s="234"/>
      <c r="N36" s="234"/>
      <c r="O36" s="234"/>
      <c r="P36" s="234"/>
      <c r="Q36" s="234"/>
      <c r="R36" s="234"/>
      <c r="S36" s="236">
        <f t="shared" si="6"/>
        <v>8</v>
      </c>
      <c r="T36" s="243">
        <f t="shared" si="7"/>
        <v>5.5555555555555552E-2</v>
      </c>
      <c r="U36" s="4" t="s">
        <v>62</v>
      </c>
    </row>
    <row r="37" spans="1:21" x14ac:dyDescent="0.25">
      <c r="A37" s="241" t="s">
        <v>212</v>
      </c>
      <c r="B37" s="242">
        <v>0.04</v>
      </c>
      <c r="C37" s="242">
        <f t="shared" si="3"/>
        <v>2.0833333333333332E-2</v>
      </c>
      <c r="D37" s="238">
        <f t="shared" si="4"/>
        <v>101.73173309178745</v>
      </c>
      <c r="E37" s="238">
        <f t="shared" si="5"/>
        <v>104.16666666666666</v>
      </c>
      <c r="F37" t="s">
        <v>58</v>
      </c>
      <c r="G37" s="234">
        <v>160</v>
      </c>
      <c r="H37" s="234"/>
      <c r="I37" s="234"/>
      <c r="J37" s="234">
        <v>3</v>
      </c>
      <c r="K37" s="234"/>
      <c r="L37" s="234"/>
      <c r="M37" s="234"/>
      <c r="N37" s="234"/>
      <c r="O37" s="234"/>
      <c r="P37" s="234"/>
      <c r="Q37" s="234"/>
      <c r="R37" s="234"/>
      <c r="S37" s="236">
        <f t="shared" si="6"/>
        <v>3</v>
      </c>
      <c r="T37" s="243">
        <f t="shared" si="7"/>
        <v>2.0833333333333332E-2</v>
      </c>
      <c r="U37" s="4" t="s">
        <v>58</v>
      </c>
    </row>
    <row r="38" spans="1:21" x14ac:dyDescent="0.25">
      <c r="A38" s="241" t="s">
        <v>213</v>
      </c>
      <c r="B38" s="242">
        <v>0.04</v>
      </c>
      <c r="C38" s="242">
        <f t="shared" si="3"/>
        <v>2.7777777777777776E-2</v>
      </c>
      <c r="D38" s="238">
        <f t="shared" si="4"/>
        <v>135.64231078904993</v>
      </c>
      <c r="E38" s="238">
        <f t="shared" si="5"/>
        <v>138.88888888888889</v>
      </c>
      <c r="F38" t="s">
        <v>58</v>
      </c>
      <c r="G38" s="234">
        <v>210</v>
      </c>
      <c r="H38" s="234">
        <v>2</v>
      </c>
      <c r="I38" s="234"/>
      <c r="J38" s="234"/>
      <c r="K38" s="234"/>
      <c r="L38" s="234"/>
      <c r="M38" s="234"/>
      <c r="N38" s="234">
        <v>2</v>
      </c>
      <c r="O38" s="234"/>
      <c r="P38" s="234"/>
      <c r="Q38" s="234"/>
      <c r="R38" s="234"/>
      <c r="S38" s="236">
        <f t="shared" si="6"/>
        <v>4</v>
      </c>
      <c r="T38" s="243">
        <f t="shared" si="7"/>
        <v>2.7777777777777776E-2</v>
      </c>
      <c r="U38" s="4" t="s">
        <v>58</v>
      </c>
    </row>
    <row r="39" spans="1:21" x14ac:dyDescent="0.25">
      <c r="A39" s="241" t="s">
        <v>214</v>
      </c>
      <c r="B39" s="242">
        <v>0.02</v>
      </c>
      <c r="C39" s="242">
        <f t="shared" si="3"/>
        <v>2.7777777777777776E-2</v>
      </c>
      <c r="D39" s="238">
        <f t="shared" si="4"/>
        <v>135.64231078904993</v>
      </c>
      <c r="E39" s="238">
        <f t="shared" si="5"/>
        <v>138.88888888888889</v>
      </c>
      <c r="F39" t="s">
        <v>58</v>
      </c>
      <c r="G39" s="234">
        <v>220</v>
      </c>
      <c r="H39" s="234">
        <v>1</v>
      </c>
      <c r="I39" s="234"/>
      <c r="J39" s="234"/>
      <c r="K39" s="234"/>
      <c r="L39" s="234"/>
      <c r="M39" s="234"/>
      <c r="N39" s="234">
        <v>3</v>
      </c>
      <c r="O39" s="234"/>
      <c r="P39" s="234"/>
      <c r="Q39" s="234"/>
      <c r="R39" s="234"/>
      <c r="S39" s="236">
        <f t="shared" si="6"/>
        <v>4</v>
      </c>
      <c r="T39" s="243">
        <f t="shared" si="7"/>
        <v>2.7777777777777776E-2</v>
      </c>
      <c r="U39" s="4" t="s">
        <v>58</v>
      </c>
    </row>
    <row r="40" spans="1:21" x14ac:dyDescent="0.25">
      <c r="A40" s="241" t="s">
        <v>215</v>
      </c>
      <c r="B40" s="242">
        <v>0.02</v>
      </c>
      <c r="C40" s="242">
        <f t="shared" si="3"/>
        <v>2.0833333333333332E-2</v>
      </c>
      <c r="D40" s="238">
        <f t="shared" si="4"/>
        <v>101.73173309178745</v>
      </c>
      <c r="E40" s="238">
        <f t="shared" si="5"/>
        <v>104.16666666666666</v>
      </c>
      <c r="F40" t="s">
        <v>58</v>
      </c>
      <c r="G40" s="234">
        <v>230</v>
      </c>
      <c r="H40" s="234"/>
      <c r="I40" s="234"/>
      <c r="J40" s="234"/>
      <c r="K40" s="234"/>
      <c r="L40" s="234"/>
      <c r="M40" s="234">
        <v>3</v>
      </c>
      <c r="N40" s="234"/>
      <c r="O40" s="234"/>
      <c r="P40" s="234"/>
      <c r="Q40" s="234"/>
      <c r="R40" s="234"/>
      <c r="S40" s="236">
        <f t="shared" si="6"/>
        <v>3</v>
      </c>
      <c r="T40" s="243">
        <f t="shared" si="7"/>
        <v>2.0833333333333332E-2</v>
      </c>
      <c r="U40" s="4" t="s">
        <v>58</v>
      </c>
    </row>
    <row r="41" spans="1:21" x14ac:dyDescent="0.25">
      <c r="A41" s="241" t="s">
        <v>216</v>
      </c>
      <c r="B41" s="242">
        <v>0.05</v>
      </c>
      <c r="C41" s="242">
        <f t="shared" si="3"/>
        <v>0.11805555555555555</v>
      </c>
      <c r="D41" s="238">
        <f t="shared" si="4"/>
        <v>576.47982085346223</v>
      </c>
      <c r="E41" s="238">
        <f t="shared" si="5"/>
        <v>590.27777777777771</v>
      </c>
      <c r="F41" t="s">
        <v>58</v>
      </c>
      <c r="G41" s="234">
        <v>240</v>
      </c>
      <c r="H41" s="234">
        <v>2</v>
      </c>
      <c r="I41" s="234">
        <v>3</v>
      </c>
      <c r="J41" s="234"/>
      <c r="K41" s="234">
        <v>2</v>
      </c>
      <c r="L41" s="234">
        <v>5</v>
      </c>
      <c r="M41" s="234"/>
      <c r="N41" s="234"/>
      <c r="O41" s="234">
        <v>4</v>
      </c>
      <c r="P41" s="234"/>
      <c r="Q41" s="234"/>
      <c r="R41" s="234">
        <v>1</v>
      </c>
      <c r="S41" s="236">
        <f t="shared" si="6"/>
        <v>17</v>
      </c>
      <c r="T41" s="243">
        <f t="shared" si="7"/>
        <v>0.11805555555555555</v>
      </c>
      <c r="U41" s="4" t="s">
        <v>58</v>
      </c>
    </row>
    <row r="42" spans="1:21" x14ac:dyDescent="0.25">
      <c r="A42" s="241" t="s">
        <v>217</v>
      </c>
      <c r="B42" s="242">
        <v>0.02</v>
      </c>
      <c r="C42" s="242">
        <f t="shared" si="3"/>
        <v>1.3888888888888888E-2</v>
      </c>
      <c r="D42" s="238">
        <f t="shared" si="4"/>
        <v>67.821155394524965</v>
      </c>
      <c r="E42" s="238">
        <f t="shared" si="5"/>
        <v>69.444444444444443</v>
      </c>
      <c r="F42" t="s">
        <v>58</v>
      </c>
      <c r="G42" s="234">
        <v>260</v>
      </c>
      <c r="H42" s="234"/>
      <c r="I42" s="234"/>
      <c r="J42" s="234">
        <v>2</v>
      </c>
      <c r="K42" s="234"/>
      <c r="L42" s="234"/>
      <c r="M42" s="234"/>
      <c r="N42" s="234"/>
      <c r="O42" s="234"/>
      <c r="P42" s="234"/>
      <c r="Q42" s="234"/>
      <c r="R42" s="234"/>
      <c r="S42" s="236">
        <f t="shared" si="6"/>
        <v>2</v>
      </c>
      <c r="T42" s="243">
        <f t="shared" si="7"/>
        <v>1.3888888888888888E-2</v>
      </c>
      <c r="U42" s="4" t="s">
        <v>58</v>
      </c>
    </row>
    <row r="43" spans="1:21" x14ac:dyDescent="0.25">
      <c r="A43" s="241" t="s">
        <v>218</v>
      </c>
      <c r="B43" s="242">
        <v>0.02</v>
      </c>
      <c r="C43" s="242">
        <f t="shared" si="3"/>
        <v>6.9444444444444441E-3</v>
      </c>
      <c r="D43" s="238">
        <f t="shared" si="4"/>
        <v>33.910577697262482</v>
      </c>
      <c r="E43" s="238">
        <f t="shared" si="5"/>
        <v>34.722222222222221</v>
      </c>
      <c r="F43" t="s">
        <v>58</v>
      </c>
      <c r="G43" s="234">
        <v>330</v>
      </c>
      <c r="H43" s="234"/>
      <c r="I43" s="234"/>
      <c r="J43" s="234"/>
      <c r="K43" s="234"/>
      <c r="L43" s="234"/>
      <c r="M43" s="234">
        <v>1</v>
      </c>
      <c r="N43" s="234"/>
      <c r="O43" s="234"/>
      <c r="P43" s="234"/>
      <c r="Q43" s="234"/>
      <c r="R43" s="234"/>
      <c r="S43" s="236">
        <f t="shared" si="6"/>
        <v>1</v>
      </c>
      <c r="T43" s="243">
        <f t="shared" si="7"/>
        <v>6.9444444444444441E-3</v>
      </c>
      <c r="U43" s="4" t="s">
        <v>58</v>
      </c>
    </row>
    <row r="44" spans="1:21" x14ac:dyDescent="0.25">
      <c r="A44" s="241" t="s">
        <v>219</v>
      </c>
      <c r="B44" s="242">
        <v>0.04</v>
      </c>
      <c r="C44" s="242">
        <f t="shared" si="3"/>
        <v>7.6388888888888895E-2</v>
      </c>
      <c r="D44" s="238">
        <f t="shared" si="4"/>
        <v>373.01635466988739</v>
      </c>
      <c r="E44" s="238">
        <f t="shared" si="5"/>
        <v>381.94444444444446</v>
      </c>
      <c r="F44" t="s">
        <v>58</v>
      </c>
      <c r="G44" s="234">
        <v>340</v>
      </c>
      <c r="H44" s="234">
        <v>2</v>
      </c>
      <c r="I44" s="234">
        <v>3</v>
      </c>
      <c r="J44" s="234"/>
      <c r="K44" s="234"/>
      <c r="L44" s="234">
        <v>4</v>
      </c>
      <c r="M44" s="234"/>
      <c r="N44" s="234"/>
      <c r="O44" s="234">
        <v>2</v>
      </c>
      <c r="P44" s="234"/>
      <c r="Q44" s="234"/>
      <c r="R44" s="234"/>
      <c r="S44" s="236">
        <f t="shared" si="6"/>
        <v>11</v>
      </c>
      <c r="T44" s="243">
        <f t="shared" si="7"/>
        <v>7.6388888888888895E-2</v>
      </c>
      <c r="U44" s="4" t="s">
        <v>58</v>
      </c>
    </row>
    <row r="45" spans="1:21" x14ac:dyDescent="0.25">
      <c r="A45" s="241" t="s">
        <v>220</v>
      </c>
      <c r="B45" s="242">
        <v>0.02</v>
      </c>
      <c r="C45" s="242">
        <f t="shared" si="3"/>
        <v>6.9444444444444441E-3</v>
      </c>
      <c r="D45" s="238">
        <f t="shared" si="4"/>
        <v>33.910577697262482</v>
      </c>
      <c r="E45" s="238">
        <f t="shared" si="5"/>
        <v>34.722222222222221</v>
      </c>
      <c r="F45" t="s">
        <v>58</v>
      </c>
      <c r="G45" s="234">
        <v>430</v>
      </c>
      <c r="H45" s="234"/>
      <c r="I45" s="234"/>
      <c r="J45" s="234"/>
      <c r="K45" s="234"/>
      <c r="L45" s="234"/>
      <c r="M45" s="234">
        <v>1</v>
      </c>
      <c r="N45" s="234"/>
      <c r="O45" s="234"/>
      <c r="P45" s="234"/>
      <c r="Q45" s="234"/>
      <c r="R45" s="234"/>
      <c r="S45" s="236">
        <f t="shared" si="6"/>
        <v>1</v>
      </c>
      <c r="T45" s="243">
        <f t="shared" si="7"/>
        <v>6.9444444444444441E-3</v>
      </c>
      <c r="U45" s="4" t="s">
        <v>58</v>
      </c>
    </row>
    <row r="46" spans="1:21" x14ac:dyDescent="0.25">
      <c r="A46" s="241" t="s">
        <v>221</v>
      </c>
      <c r="B46" s="242">
        <v>0.04</v>
      </c>
      <c r="C46" s="242">
        <f t="shared" si="3"/>
        <v>7.6388888888888895E-2</v>
      </c>
      <c r="D46" s="238">
        <f t="shared" si="4"/>
        <v>373.01635466988739</v>
      </c>
      <c r="E46" s="238">
        <f t="shared" si="5"/>
        <v>381.94444444444446</v>
      </c>
      <c r="F46" t="s">
        <v>58</v>
      </c>
      <c r="G46" s="234">
        <v>440</v>
      </c>
      <c r="H46" s="234">
        <v>1</v>
      </c>
      <c r="I46" s="234">
        <v>3</v>
      </c>
      <c r="J46" s="234"/>
      <c r="K46" s="234">
        <v>1</v>
      </c>
      <c r="L46" s="234">
        <v>3</v>
      </c>
      <c r="M46" s="234"/>
      <c r="N46" s="234"/>
      <c r="O46" s="234">
        <v>2</v>
      </c>
      <c r="P46" s="234"/>
      <c r="Q46" s="234">
        <v>1</v>
      </c>
      <c r="R46" s="234"/>
      <c r="S46" s="236">
        <f t="shared" si="6"/>
        <v>11</v>
      </c>
      <c r="T46" s="243">
        <f t="shared" si="7"/>
        <v>7.6388888888888895E-2</v>
      </c>
      <c r="U46" s="4" t="s">
        <v>58</v>
      </c>
    </row>
    <row r="47" spans="1:21" x14ac:dyDescent="0.25">
      <c r="A47" s="241" t="s">
        <v>222</v>
      </c>
      <c r="B47" s="242">
        <v>0.02</v>
      </c>
      <c r="C47" s="242">
        <f t="shared" si="3"/>
        <v>3.4722222222222224E-2</v>
      </c>
      <c r="D47" s="238">
        <f t="shared" si="4"/>
        <v>169.55288848631244</v>
      </c>
      <c r="E47" s="238">
        <f t="shared" si="5"/>
        <v>173.61111111111111</v>
      </c>
      <c r="F47" t="s">
        <v>62</v>
      </c>
      <c r="G47" s="234">
        <v>935</v>
      </c>
      <c r="H47" s="234"/>
      <c r="I47" s="234"/>
      <c r="J47" s="234"/>
      <c r="K47" s="234"/>
      <c r="L47" s="234"/>
      <c r="M47" s="234"/>
      <c r="N47" s="234"/>
      <c r="O47" s="234"/>
      <c r="P47" s="234">
        <v>5</v>
      </c>
      <c r="Q47" s="234"/>
      <c r="R47" s="234"/>
      <c r="S47" s="236">
        <f t="shared" si="6"/>
        <v>5</v>
      </c>
      <c r="T47" s="243">
        <f t="shared" si="7"/>
        <v>3.4722222222222224E-2</v>
      </c>
      <c r="U47" s="4" t="s">
        <v>62</v>
      </c>
    </row>
    <row r="48" spans="1:21" x14ac:dyDescent="0.25">
      <c r="A48" s="241" t="s">
        <v>223</v>
      </c>
      <c r="B48" s="242">
        <v>0.02</v>
      </c>
      <c r="C48" s="242">
        <f t="shared" si="3"/>
        <v>6.9444444444444441E-3</v>
      </c>
      <c r="D48" s="238">
        <f t="shared" si="4"/>
        <v>33.910577697262482</v>
      </c>
      <c r="E48" s="238">
        <f t="shared" si="5"/>
        <v>34.722222222222221</v>
      </c>
      <c r="F48" t="s">
        <v>62</v>
      </c>
      <c r="G48" s="234">
        <v>936</v>
      </c>
      <c r="H48" s="234"/>
      <c r="I48" s="234"/>
      <c r="J48" s="234"/>
      <c r="K48" s="234"/>
      <c r="L48" s="234"/>
      <c r="M48" s="234"/>
      <c r="N48" s="234"/>
      <c r="O48" s="234"/>
      <c r="P48" s="234">
        <v>1</v>
      </c>
      <c r="Q48" s="234"/>
      <c r="R48" s="234"/>
      <c r="S48" s="236">
        <f t="shared" si="6"/>
        <v>1</v>
      </c>
      <c r="T48" s="243">
        <f t="shared" si="7"/>
        <v>6.9444444444444441E-3</v>
      </c>
      <c r="U48" s="4" t="s">
        <v>62</v>
      </c>
    </row>
    <row r="49" spans="1:20" x14ac:dyDescent="0.25">
      <c r="A49" s="234" t="s">
        <v>224</v>
      </c>
      <c r="B49" s="242">
        <v>0.99999999999999978</v>
      </c>
      <c r="C49" s="242">
        <f>SUM(C28:C48)</f>
        <v>0.99999999999999989</v>
      </c>
      <c r="D49" s="238">
        <f>-SUM(D28:D48)</f>
        <v>-4883.1231884057988</v>
      </c>
      <c r="E49" s="238">
        <f>-SUM(E28:E48)</f>
        <v>-5000</v>
      </c>
      <c r="G49" s="234" t="s">
        <v>202</v>
      </c>
      <c r="H49" s="234">
        <f>SUM(H28:H48)</f>
        <v>19</v>
      </c>
      <c r="I49" s="234">
        <f t="shared" ref="I49:R49" si="8">SUM(I28:I48)</f>
        <v>17</v>
      </c>
      <c r="J49" s="234">
        <f t="shared" si="8"/>
        <v>5</v>
      </c>
      <c r="K49" s="234">
        <f t="shared" si="8"/>
        <v>14</v>
      </c>
      <c r="L49" s="234">
        <f t="shared" si="8"/>
        <v>26</v>
      </c>
      <c r="M49" s="234">
        <f t="shared" si="8"/>
        <v>15</v>
      </c>
      <c r="N49" s="234">
        <f t="shared" si="8"/>
        <v>19</v>
      </c>
      <c r="O49" s="234">
        <f t="shared" si="8"/>
        <v>19</v>
      </c>
      <c r="P49" s="234">
        <f t="shared" si="8"/>
        <v>6</v>
      </c>
      <c r="Q49" s="234">
        <f t="shared" si="8"/>
        <v>1</v>
      </c>
      <c r="R49" s="234">
        <f t="shared" si="8"/>
        <v>3</v>
      </c>
      <c r="S49" s="236">
        <f>SUM(S28:S48)</f>
        <v>144</v>
      </c>
      <c r="T49" s="244">
        <f>SUM(T28:T48)</f>
        <v>0.99999999999999989</v>
      </c>
    </row>
    <row r="51" spans="1:20" x14ac:dyDescent="0.25">
      <c r="D51" s="9">
        <f>SUMIF($U$28:$U$48,$U$28,$D$28:$D$48)</f>
        <v>3730.1635466988732</v>
      </c>
      <c r="E51" s="9">
        <f>SUMIF($U$28:$U$48,$U$28,$E$28:$E$48)</f>
        <v>3819.4444444444439</v>
      </c>
      <c r="S51" s="245"/>
    </row>
    <row r="52" spans="1:20" x14ac:dyDescent="0.25">
      <c r="D52" s="9">
        <f>SUMIF($U$28:$U$48,$U$29,$D$28:$D$48)</f>
        <v>1152.9596417069245</v>
      </c>
      <c r="E52" s="9">
        <f>SUMIF($U$28:$U$48,$U$29,$E$28:$E$48)</f>
        <v>1180.5555555555554</v>
      </c>
    </row>
  </sheetData>
  <pageMargins left="0.7" right="0.7" top="0.75" bottom="0.75" header="0.3" footer="0.3"/>
  <pageSetup paperSize="9" orientation="portrait" horizontalDpi="4294967293" verticalDpi="72"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9721A-241A-4655-8005-E088413D66A0}">
  <sheetPr>
    <tabColor theme="9" tint="0.79998168889431442"/>
  </sheetPr>
  <dimension ref="A1:AN75"/>
  <sheetViews>
    <sheetView workbookViewId="0">
      <selection activeCell="F8" sqref="F8"/>
    </sheetView>
  </sheetViews>
  <sheetFormatPr defaultColWidth="9.140625" defaultRowHeight="12.75" x14ac:dyDescent="0.2"/>
  <cols>
    <col min="1" max="1" width="37.140625" style="28" bestFit="1" customWidth="1"/>
    <col min="2" max="2" width="33.28515625" style="28" bestFit="1" customWidth="1"/>
    <col min="3" max="3" width="19.5703125" style="28" customWidth="1"/>
    <col min="4" max="4" width="18.42578125" style="28" bestFit="1" customWidth="1"/>
    <col min="5" max="5" width="14.85546875" style="28" customWidth="1"/>
    <col min="6" max="6" width="12.28515625" style="28" customWidth="1"/>
    <col min="7" max="7" width="16.7109375" style="28" bestFit="1" customWidth="1"/>
    <col min="8" max="8" width="3.42578125" style="28" customWidth="1"/>
    <col min="9" max="9" width="20.140625" style="31" bestFit="1" customWidth="1"/>
    <col min="10" max="10" width="11.28515625" style="31" bestFit="1" customWidth="1"/>
    <col min="11" max="11" width="10.85546875" style="31" bestFit="1" customWidth="1"/>
    <col min="12" max="12" width="10" style="31" bestFit="1" customWidth="1"/>
    <col min="13" max="13" width="10.85546875" style="31" bestFit="1" customWidth="1"/>
    <col min="14" max="14" width="14.28515625" style="31" bestFit="1" customWidth="1"/>
    <col min="15" max="15" width="9.7109375" style="31" bestFit="1" customWidth="1"/>
    <col min="16" max="16" width="10" style="31" bestFit="1" customWidth="1"/>
    <col min="17" max="17" width="8" style="31" bestFit="1" customWidth="1"/>
    <col min="18" max="18" width="10.5703125" style="31" bestFit="1" customWidth="1"/>
    <col min="19" max="19" width="9.7109375" style="31" bestFit="1" customWidth="1"/>
    <col min="20" max="20" width="10" style="31" bestFit="1" customWidth="1"/>
    <col min="21" max="21" width="10" style="31" customWidth="1"/>
    <col min="22" max="22" width="8" style="31" bestFit="1" customWidth="1"/>
    <col min="23" max="24" width="10.85546875" style="31" bestFit="1" customWidth="1"/>
    <col min="25" max="26" width="10" style="31" bestFit="1" customWidth="1"/>
    <col min="27" max="27" width="9.7109375" style="31" bestFit="1" customWidth="1"/>
    <col min="28" max="28" width="13.28515625" style="31" customWidth="1"/>
    <col min="29" max="29" width="16.85546875" style="31" customWidth="1"/>
    <col min="30" max="30" width="10" style="31" bestFit="1" customWidth="1"/>
    <col min="31" max="33" width="8" style="31" customWidth="1"/>
    <col min="34" max="34" width="10" style="31" bestFit="1" customWidth="1"/>
    <col min="35" max="35" width="10.85546875" style="31" bestFit="1" customWidth="1"/>
    <col min="36" max="36" width="7.5703125" style="31" hidden="1" customWidth="1"/>
    <col min="37" max="37" width="8" style="31" bestFit="1" customWidth="1"/>
    <col min="38" max="38" width="10.28515625" style="28" bestFit="1" customWidth="1"/>
    <col min="39" max="16384" width="9.140625" style="28"/>
  </cols>
  <sheetData>
    <row r="1" spans="1:40" s="13" customFormat="1" ht="27.75" customHeight="1" x14ac:dyDescent="0.25">
      <c r="A1" s="13" t="s">
        <v>0</v>
      </c>
      <c r="B1" s="13" t="s">
        <v>225</v>
      </c>
      <c r="C1" s="13" t="s">
        <v>226</v>
      </c>
      <c r="D1" s="13" t="s">
        <v>227</v>
      </c>
      <c r="E1" s="13" t="s">
        <v>228</v>
      </c>
      <c r="F1" s="14" t="s">
        <v>229</v>
      </c>
      <c r="G1" s="15" t="s">
        <v>230</v>
      </c>
      <c r="I1" s="16" t="s">
        <v>231</v>
      </c>
      <c r="J1" s="16"/>
      <c r="K1" s="16"/>
      <c r="L1" s="16"/>
      <c r="M1" s="16"/>
      <c r="N1" s="16"/>
      <c r="O1" s="16"/>
      <c r="P1" s="16"/>
      <c r="Q1" s="16"/>
      <c r="R1" s="16"/>
      <c r="S1" s="16"/>
      <c r="T1" s="16"/>
      <c r="U1" s="16"/>
      <c r="V1" s="16"/>
      <c r="W1" s="16"/>
      <c r="X1" s="16"/>
      <c r="Y1" s="16"/>
      <c r="Z1" s="16"/>
      <c r="AA1" s="16"/>
      <c r="AB1" s="17" t="s">
        <v>232</v>
      </c>
      <c r="AC1" s="16"/>
      <c r="AD1" s="16"/>
      <c r="AE1" s="16"/>
      <c r="AF1" s="16"/>
      <c r="AG1" s="16"/>
      <c r="AH1" s="16"/>
      <c r="AI1" s="16"/>
      <c r="AJ1" s="17" t="s">
        <v>232</v>
      </c>
      <c r="AK1" s="16"/>
      <c r="AL1" s="18"/>
      <c r="AM1" s="18"/>
    </row>
    <row r="2" spans="1:40" x14ac:dyDescent="0.2">
      <c r="A2" s="13"/>
      <c r="B2" s="13"/>
      <c r="C2" s="13"/>
      <c r="D2" s="13"/>
      <c r="E2" s="13"/>
      <c r="F2" s="14"/>
      <c r="G2" s="15"/>
      <c r="H2" s="13"/>
      <c r="I2" s="19"/>
      <c r="J2" s="20">
        <v>110</v>
      </c>
      <c r="K2" s="20">
        <v>112</v>
      </c>
      <c r="L2" s="20">
        <v>122</v>
      </c>
      <c r="M2" s="20">
        <v>120</v>
      </c>
      <c r="N2" s="21"/>
      <c r="O2" s="22">
        <v>150</v>
      </c>
      <c r="P2" s="22">
        <v>130</v>
      </c>
      <c r="Q2" s="22">
        <v>132</v>
      </c>
      <c r="R2" s="22">
        <v>140</v>
      </c>
      <c r="S2" s="22">
        <v>142</v>
      </c>
      <c r="T2" s="22">
        <v>935</v>
      </c>
      <c r="U2" s="22">
        <v>160</v>
      </c>
      <c r="V2" s="23">
        <v>190</v>
      </c>
      <c r="W2" s="24">
        <v>210</v>
      </c>
      <c r="X2" s="24">
        <v>220</v>
      </c>
      <c r="Y2" s="24">
        <v>230</v>
      </c>
      <c r="Z2" s="24">
        <v>240</v>
      </c>
      <c r="AA2" s="24">
        <v>260</v>
      </c>
      <c r="AB2" s="25">
        <v>330</v>
      </c>
      <c r="AC2" s="25">
        <v>340</v>
      </c>
      <c r="AD2" s="25">
        <v>936</v>
      </c>
      <c r="AE2" s="26">
        <v>410</v>
      </c>
      <c r="AF2" s="26">
        <v>412</v>
      </c>
      <c r="AG2" s="26">
        <v>420</v>
      </c>
      <c r="AH2" s="26">
        <v>430</v>
      </c>
      <c r="AI2" s="26">
        <v>440</v>
      </c>
      <c r="AJ2" s="26">
        <v>460</v>
      </c>
      <c r="AK2" s="27">
        <v>170</v>
      </c>
    </row>
    <row r="3" spans="1:40" x14ac:dyDescent="0.2">
      <c r="A3" s="29" t="s">
        <v>233</v>
      </c>
      <c r="B3" s="30" t="s">
        <v>234</v>
      </c>
      <c r="C3" s="28" t="s">
        <v>235</v>
      </c>
      <c r="D3" s="101" t="s">
        <v>236</v>
      </c>
      <c r="E3" s="28" t="s">
        <v>237</v>
      </c>
      <c r="F3" s="39">
        <v>9291.6666666666661</v>
      </c>
      <c r="G3" s="40">
        <v>44265</v>
      </c>
      <c r="H3" s="28" t="s">
        <v>238</v>
      </c>
      <c r="I3" s="31" t="str">
        <f>D3</f>
        <v>148 Target Road</v>
      </c>
      <c r="J3" s="32"/>
      <c r="K3" s="32">
        <v>0.15</v>
      </c>
      <c r="L3" s="32">
        <v>0.1</v>
      </c>
      <c r="M3" s="32">
        <v>0.75</v>
      </c>
      <c r="N3" s="33"/>
      <c r="O3" s="32"/>
      <c r="P3" s="32"/>
      <c r="Q3" s="32"/>
      <c r="R3" s="32"/>
      <c r="S3" s="32"/>
      <c r="T3" s="32"/>
      <c r="U3" s="32"/>
      <c r="V3" s="32"/>
      <c r="W3" s="34"/>
      <c r="X3" s="34"/>
      <c r="Y3" s="34"/>
      <c r="Z3" s="34"/>
      <c r="AA3" s="34"/>
      <c r="AB3" s="35"/>
      <c r="AC3" s="35"/>
      <c r="AD3" s="35"/>
      <c r="AE3" s="36"/>
      <c r="AF3" s="36"/>
      <c r="AG3" s="36"/>
      <c r="AH3" s="36"/>
      <c r="AI3" s="36"/>
      <c r="AJ3" s="36"/>
      <c r="AK3" s="36"/>
      <c r="AL3" s="37">
        <f t="shared" ref="AL3:AL12" si="0">SUM(J3:AK3)-1</f>
        <v>0</v>
      </c>
    </row>
    <row r="4" spans="1:40" x14ac:dyDescent="0.2">
      <c r="A4" s="29" t="s">
        <v>239</v>
      </c>
      <c r="B4" s="29" t="s">
        <v>240</v>
      </c>
      <c r="C4" s="28" t="s">
        <v>235</v>
      </c>
      <c r="D4" s="101" t="s">
        <v>241</v>
      </c>
      <c r="E4" s="28" t="s">
        <v>242</v>
      </c>
      <c r="F4" s="39">
        <v>16875</v>
      </c>
      <c r="G4" s="40">
        <v>44265</v>
      </c>
      <c r="H4" s="28" t="s">
        <v>238</v>
      </c>
      <c r="I4" s="31" t="str">
        <f t="shared" ref="I4:I12" si="1">D4</f>
        <v>146 Target Road</v>
      </c>
      <c r="J4" s="32">
        <f>35%/3</f>
        <v>0.11666666666666665</v>
      </c>
      <c r="K4" s="32">
        <f>35%/3</f>
        <v>0.11666666666666665</v>
      </c>
      <c r="L4" s="32"/>
      <c r="M4" s="32">
        <f>35%/3</f>
        <v>0.11666666666666665</v>
      </c>
      <c r="N4" s="33"/>
      <c r="O4" s="32">
        <v>0.1</v>
      </c>
      <c r="P4" s="32"/>
      <c r="Q4" s="32"/>
      <c r="R4" s="32">
        <v>0.15</v>
      </c>
      <c r="S4" s="32"/>
      <c r="T4" s="32">
        <v>0.3</v>
      </c>
      <c r="U4" s="32"/>
      <c r="V4" s="32">
        <v>0.1</v>
      </c>
      <c r="W4" s="38"/>
      <c r="X4" s="38"/>
      <c r="Y4" s="38"/>
      <c r="Z4" s="38"/>
      <c r="AA4" s="38"/>
      <c r="AB4" s="35"/>
      <c r="AC4" s="35"/>
      <c r="AD4" s="35"/>
      <c r="AE4" s="36"/>
      <c r="AF4" s="36"/>
      <c r="AG4" s="36"/>
      <c r="AH4" s="36"/>
      <c r="AI4" s="36"/>
      <c r="AJ4" s="36"/>
      <c r="AK4" s="36"/>
      <c r="AL4" s="37">
        <f t="shared" si="0"/>
        <v>0</v>
      </c>
    </row>
    <row r="5" spans="1:40" x14ac:dyDescent="0.2">
      <c r="A5" s="29" t="s">
        <v>243</v>
      </c>
      <c r="B5" s="30" t="s">
        <v>244</v>
      </c>
      <c r="C5" s="28" t="s">
        <v>245</v>
      </c>
      <c r="D5" s="28" t="s">
        <v>246</v>
      </c>
      <c r="E5" s="28" t="s">
        <v>247</v>
      </c>
      <c r="F5" s="39">
        <v>7801.02</v>
      </c>
      <c r="G5" s="40">
        <v>45108</v>
      </c>
      <c r="H5" s="28" t="s">
        <v>238</v>
      </c>
      <c r="I5" s="31" t="str">
        <f t="shared" si="1"/>
        <v>144C Target Road</v>
      </c>
      <c r="J5" s="32"/>
      <c r="K5" s="32"/>
      <c r="L5" s="32"/>
      <c r="M5" s="32"/>
      <c r="N5" s="33"/>
      <c r="O5" s="32"/>
      <c r="P5" s="32"/>
      <c r="Q5" s="32"/>
      <c r="R5" s="32"/>
      <c r="S5" s="32">
        <v>1</v>
      </c>
      <c r="T5" s="32"/>
      <c r="U5" s="32"/>
      <c r="V5" s="32"/>
      <c r="W5" s="38"/>
      <c r="X5" s="38"/>
      <c r="Y5" s="38"/>
      <c r="Z5" s="38"/>
      <c r="AA5" s="38"/>
      <c r="AB5" s="35"/>
      <c r="AC5" s="35"/>
      <c r="AD5" s="35"/>
      <c r="AE5" s="36"/>
      <c r="AF5" s="36"/>
      <c r="AG5" s="36"/>
      <c r="AH5" s="36"/>
      <c r="AI5" s="36"/>
      <c r="AJ5" s="36"/>
      <c r="AK5" s="36"/>
      <c r="AL5" s="37">
        <f t="shared" si="0"/>
        <v>0</v>
      </c>
    </row>
    <row r="6" spans="1:40" x14ac:dyDescent="0.2">
      <c r="A6" s="29" t="s">
        <v>248</v>
      </c>
      <c r="B6" s="30" t="s">
        <v>249</v>
      </c>
      <c r="C6" s="28" t="s">
        <v>250</v>
      </c>
      <c r="D6" s="101" t="s">
        <v>251</v>
      </c>
      <c r="E6" s="28" t="s">
        <v>252</v>
      </c>
      <c r="F6" s="39">
        <v>53054.5</v>
      </c>
      <c r="G6" s="40">
        <v>44835</v>
      </c>
      <c r="H6" s="28" t="s">
        <v>238</v>
      </c>
      <c r="I6" s="31" t="str">
        <f t="shared" si="1"/>
        <v>2 Link Drive</v>
      </c>
      <c r="J6" s="32">
        <f>50%-1.25%-10%</f>
        <v>0.38749999999999996</v>
      </c>
      <c r="K6" s="32">
        <f>10%+5%</f>
        <v>0.15000000000000002</v>
      </c>
      <c r="L6" s="32"/>
      <c r="M6" s="32">
        <f>20%-1.25%-5%</f>
        <v>0.13750000000000001</v>
      </c>
      <c r="N6" s="33"/>
      <c r="O6" s="32"/>
      <c r="P6" s="32">
        <f>15%-1.25%-Q6</f>
        <v>0.12749999999999997</v>
      </c>
      <c r="Q6" s="32">
        <v>0.01</v>
      </c>
      <c r="R6" s="32">
        <f>15%-1.25%</f>
        <v>0.13749999999999998</v>
      </c>
      <c r="S6" s="32"/>
      <c r="T6" s="32"/>
      <c r="U6" s="32">
        <v>0.05</v>
      </c>
      <c r="V6" s="32"/>
      <c r="W6" s="38"/>
      <c r="X6" s="38"/>
      <c r="Y6" s="38"/>
      <c r="Z6" s="38"/>
      <c r="AA6" s="38"/>
      <c r="AB6" s="35"/>
      <c r="AC6" s="35"/>
      <c r="AD6" s="35"/>
      <c r="AE6" s="36"/>
      <c r="AF6" s="36"/>
      <c r="AG6" s="36"/>
      <c r="AH6" s="36"/>
      <c r="AI6" s="36"/>
      <c r="AJ6" s="36"/>
      <c r="AK6" s="36"/>
      <c r="AL6" s="37">
        <f t="shared" si="0"/>
        <v>0</v>
      </c>
    </row>
    <row r="7" spans="1:40" x14ac:dyDescent="0.2">
      <c r="A7" s="29" t="s">
        <v>253</v>
      </c>
      <c r="B7" s="30" t="s">
        <v>254</v>
      </c>
      <c r="C7" s="28" t="s">
        <v>235</v>
      </c>
      <c r="D7" s="101" t="s">
        <v>255</v>
      </c>
      <c r="E7" s="28" t="s">
        <v>256</v>
      </c>
      <c r="F7" s="39">
        <v>9250</v>
      </c>
      <c r="G7" s="40">
        <v>44265</v>
      </c>
      <c r="H7" s="28" t="s">
        <v>238</v>
      </c>
      <c r="I7" s="31" t="str">
        <f t="shared" si="1"/>
        <v>4-6 Link Drive</v>
      </c>
      <c r="J7" s="32"/>
      <c r="K7" s="32">
        <v>0.85</v>
      </c>
      <c r="L7" s="32">
        <v>0.15</v>
      </c>
      <c r="M7" s="32"/>
      <c r="N7" s="33"/>
      <c r="O7" s="32"/>
      <c r="P7" s="32"/>
      <c r="Q7" s="32"/>
      <c r="R7" s="32"/>
      <c r="S7" s="32"/>
      <c r="T7" s="32"/>
      <c r="U7" s="32"/>
      <c r="V7" s="32"/>
      <c r="W7" s="38"/>
      <c r="X7" s="38"/>
      <c r="Y7" s="38"/>
      <c r="Z7" s="38"/>
      <c r="AA7" s="38"/>
      <c r="AB7" s="35"/>
      <c r="AC7" s="35"/>
      <c r="AD7" s="35"/>
      <c r="AE7" s="36"/>
      <c r="AF7" s="36"/>
      <c r="AG7" s="36"/>
      <c r="AH7" s="36"/>
      <c r="AI7" s="36"/>
      <c r="AJ7" s="36"/>
      <c r="AK7" s="36"/>
      <c r="AL7" s="37">
        <f t="shared" si="0"/>
        <v>0</v>
      </c>
    </row>
    <row r="8" spans="1:40" x14ac:dyDescent="0.2">
      <c r="A8" s="29" t="s">
        <v>257</v>
      </c>
      <c r="B8" s="29" t="s">
        <v>258</v>
      </c>
      <c r="C8" s="101" t="s">
        <v>259</v>
      </c>
      <c r="D8" s="101" t="s">
        <v>260</v>
      </c>
      <c r="F8" s="39">
        <f>7000*0.333333333333333</f>
        <v>2333.333333333333</v>
      </c>
      <c r="G8" s="40">
        <v>44927</v>
      </c>
      <c r="H8" s="28" t="s">
        <v>238</v>
      </c>
      <c r="I8" s="31" t="str">
        <f>D8</f>
        <v>20 Hillside Road</v>
      </c>
      <c r="J8" s="32">
        <f>100%/4</f>
        <v>0.25</v>
      </c>
      <c r="K8" s="32">
        <f>100%/4</f>
        <v>0.25</v>
      </c>
      <c r="L8" s="32">
        <f>100%/4</f>
        <v>0.25</v>
      </c>
      <c r="M8" s="32">
        <f>100%/4</f>
        <v>0.25</v>
      </c>
      <c r="N8" s="33"/>
      <c r="O8" s="32"/>
      <c r="P8" s="32"/>
      <c r="Q8" s="32"/>
      <c r="R8" s="32"/>
      <c r="S8" s="32"/>
      <c r="T8" s="32"/>
      <c r="U8" s="32"/>
      <c r="V8" s="32"/>
      <c r="W8" s="38"/>
      <c r="X8" s="38"/>
      <c r="Y8" s="38"/>
      <c r="Z8" s="38"/>
      <c r="AA8" s="38"/>
      <c r="AB8" s="35"/>
      <c r="AC8" s="35"/>
      <c r="AD8" s="35"/>
      <c r="AE8" s="36"/>
      <c r="AF8" s="36"/>
      <c r="AG8" s="36"/>
      <c r="AH8" s="36"/>
      <c r="AI8" s="36"/>
      <c r="AJ8" s="36"/>
      <c r="AK8" s="36"/>
      <c r="AL8" s="37">
        <f t="shared" si="0"/>
        <v>0</v>
      </c>
    </row>
    <row r="9" spans="1:40" x14ac:dyDescent="0.2">
      <c r="A9" s="29" t="s">
        <v>261</v>
      </c>
      <c r="B9" s="30" t="s">
        <v>249</v>
      </c>
      <c r="C9" s="28" t="s">
        <v>262</v>
      </c>
      <c r="D9" s="101" t="s">
        <v>263</v>
      </c>
      <c r="E9" s="28" t="s">
        <v>264</v>
      </c>
      <c r="F9" s="39">
        <v>35090.5</v>
      </c>
      <c r="G9" s="40">
        <v>45108</v>
      </c>
      <c r="H9" s="28" t="s">
        <v>238</v>
      </c>
      <c r="I9" s="31" t="str">
        <f t="shared" si="1"/>
        <v>282-286 Lincoln Road</v>
      </c>
      <c r="J9" s="41"/>
      <c r="K9" s="41"/>
      <c r="L9" s="41"/>
      <c r="M9" s="41"/>
      <c r="N9" s="42"/>
      <c r="O9" s="41"/>
      <c r="P9" s="41"/>
      <c r="Q9" s="41"/>
      <c r="R9" s="41"/>
      <c r="S9" s="41"/>
      <c r="T9" s="41"/>
      <c r="U9" s="41"/>
      <c r="V9" s="41"/>
      <c r="W9" s="38">
        <f>30%-1.25%</f>
        <v>0.28749999999999998</v>
      </c>
      <c r="X9" s="38">
        <f>30%-1.25%</f>
        <v>0.28749999999999998</v>
      </c>
      <c r="Y9" s="38">
        <f>15%-1.25%</f>
        <v>0.13749999999999998</v>
      </c>
      <c r="Z9" s="38">
        <f>25%-1.25%</f>
        <v>0.23749999999999999</v>
      </c>
      <c r="AA9" s="38">
        <v>0.05</v>
      </c>
      <c r="AB9" s="43"/>
      <c r="AC9" s="43"/>
      <c r="AD9" s="43"/>
      <c r="AE9" s="44"/>
      <c r="AF9" s="44"/>
      <c r="AG9" s="44"/>
      <c r="AH9" s="44"/>
      <c r="AI9" s="44"/>
      <c r="AJ9" s="44"/>
      <c r="AK9" s="44"/>
      <c r="AL9" s="37">
        <f t="shared" si="0"/>
        <v>0</v>
      </c>
    </row>
    <row r="10" spans="1:40" x14ac:dyDescent="0.2">
      <c r="A10" s="29" t="s">
        <v>265</v>
      </c>
      <c r="B10" s="30" t="s">
        <v>266</v>
      </c>
      <c r="C10" s="101" t="s">
        <v>267</v>
      </c>
      <c r="D10" s="101" t="s">
        <v>268</v>
      </c>
      <c r="E10" s="28" t="s">
        <v>269</v>
      </c>
      <c r="F10" s="39">
        <v>3501.65</v>
      </c>
      <c r="G10" s="40">
        <v>44652</v>
      </c>
      <c r="H10" s="28" t="s">
        <v>238</v>
      </c>
      <c r="I10" s="31" t="str">
        <f t="shared" si="1"/>
        <v>258 Lincoln Road</v>
      </c>
      <c r="J10" s="41"/>
      <c r="K10" s="41"/>
      <c r="L10" s="41"/>
      <c r="M10" s="41"/>
      <c r="N10" s="42"/>
      <c r="O10" s="41"/>
      <c r="P10" s="41"/>
      <c r="Q10" s="41"/>
      <c r="R10" s="41"/>
      <c r="S10" s="41"/>
      <c r="T10" s="41"/>
      <c r="U10" s="41"/>
      <c r="V10" s="41"/>
      <c r="W10" s="38">
        <v>0.75</v>
      </c>
      <c r="X10" s="38">
        <v>0.25</v>
      </c>
      <c r="Y10" s="38"/>
      <c r="Z10" s="38"/>
      <c r="AA10" s="38"/>
      <c r="AB10" s="43"/>
      <c r="AC10" s="43"/>
      <c r="AD10" s="43"/>
      <c r="AE10" s="44"/>
      <c r="AF10" s="44"/>
      <c r="AG10" s="44"/>
      <c r="AH10" s="44"/>
      <c r="AI10" s="44"/>
      <c r="AJ10" s="44"/>
      <c r="AK10" s="44"/>
      <c r="AL10" s="37">
        <f t="shared" si="0"/>
        <v>0</v>
      </c>
    </row>
    <row r="11" spans="1:40" x14ac:dyDescent="0.2">
      <c r="A11" s="29" t="s">
        <v>270</v>
      </c>
      <c r="B11" s="30" t="s">
        <v>271</v>
      </c>
      <c r="C11" s="28" t="s">
        <v>262</v>
      </c>
      <c r="D11" s="28" t="s">
        <v>272</v>
      </c>
      <c r="E11" s="28" t="s">
        <v>273</v>
      </c>
      <c r="F11" s="39">
        <v>13553.582608695653</v>
      </c>
      <c r="G11" s="40">
        <v>45108</v>
      </c>
      <c r="H11" s="28" t="s">
        <v>238</v>
      </c>
      <c r="I11" s="31" t="str">
        <f t="shared" si="1"/>
        <v>5 Delta Ave rent</v>
      </c>
      <c r="J11" s="45"/>
      <c r="K11" s="45"/>
      <c r="L11" s="45"/>
      <c r="M11" s="41"/>
      <c r="N11" s="33"/>
      <c r="O11" s="32"/>
      <c r="P11" s="32"/>
      <c r="Q11" s="32"/>
      <c r="R11" s="32"/>
      <c r="S11" s="32"/>
      <c r="T11" s="32"/>
      <c r="U11" s="32"/>
      <c r="V11" s="32"/>
      <c r="W11" s="38"/>
      <c r="X11" s="38"/>
      <c r="Y11" s="38"/>
      <c r="Z11" s="38"/>
      <c r="AA11" s="38"/>
      <c r="AB11" s="35">
        <v>0.2</v>
      </c>
      <c r="AC11" s="35">
        <v>0.45</v>
      </c>
      <c r="AD11" s="35">
        <v>0.35</v>
      </c>
      <c r="AE11" s="36"/>
      <c r="AF11" s="36"/>
      <c r="AG11" s="36"/>
      <c r="AH11" s="46"/>
      <c r="AI11" s="46"/>
      <c r="AJ11" s="36"/>
      <c r="AK11" s="36"/>
      <c r="AL11" s="37">
        <f t="shared" si="0"/>
        <v>0</v>
      </c>
    </row>
    <row r="12" spans="1:40" x14ac:dyDescent="0.2">
      <c r="A12" s="29" t="s">
        <v>274</v>
      </c>
      <c r="B12" s="30" t="s">
        <v>275</v>
      </c>
      <c r="C12" s="28" t="s">
        <v>235</v>
      </c>
      <c r="D12" s="28" t="s">
        <v>276</v>
      </c>
      <c r="E12" s="77" t="s">
        <v>277</v>
      </c>
      <c r="F12" s="39">
        <v>33343.75</v>
      </c>
      <c r="G12" s="40">
        <v>45017</v>
      </c>
      <c r="H12" s="28" t="s">
        <v>238</v>
      </c>
      <c r="I12" s="31" t="str">
        <f t="shared" si="1"/>
        <v>8 Workplace Drive</v>
      </c>
      <c r="J12" s="32">
        <v>0.1</v>
      </c>
      <c r="K12" s="32">
        <v>2.5000000000000001E-2</v>
      </c>
      <c r="L12" s="32"/>
      <c r="M12" s="41"/>
      <c r="N12" s="33"/>
      <c r="O12" s="32"/>
      <c r="P12" s="45"/>
      <c r="Q12" s="45"/>
      <c r="R12" s="45"/>
      <c r="S12" s="32"/>
      <c r="T12" s="32"/>
      <c r="U12" s="32"/>
      <c r="V12" s="32"/>
      <c r="W12" s="38">
        <v>0.1</v>
      </c>
      <c r="X12" s="38"/>
      <c r="Y12" s="38"/>
      <c r="Z12" s="38"/>
      <c r="AA12" s="38"/>
      <c r="AB12" s="35"/>
      <c r="AC12" s="35"/>
      <c r="AD12" s="35"/>
      <c r="AE12" s="36"/>
      <c r="AF12" s="36"/>
      <c r="AG12" s="36"/>
      <c r="AH12" s="36">
        <v>0.15</v>
      </c>
      <c r="AI12" s="36">
        <v>0.5</v>
      </c>
      <c r="AJ12" s="36"/>
      <c r="AK12" s="36">
        <v>0.125</v>
      </c>
      <c r="AL12" s="47">
        <f t="shared" si="0"/>
        <v>0</v>
      </c>
    </row>
    <row r="13" spans="1:40" x14ac:dyDescent="0.2">
      <c r="F13" s="48">
        <f>SUM(F3:F12)</f>
        <v>184095.00260869565</v>
      </c>
      <c r="G13" s="49"/>
      <c r="I13" s="50" t="s">
        <v>278</v>
      </c>
      <c r="J13" s="51">
        <v>-1</v>
      </c>
      <c r="K13" s="51">
        <v>0.8</v>
      </c>
      <c r="L13" s="51">
        <v>0.2</v>
      </c>
      <c r="M13" s="51"/>
      <c r="N13" s="52"/>
      <c r="O13" s="51"/>
      <c r="P13" s="51"/>
      <c r="Q13" s="51"/>
      <c r="R13" s="51"/>
      <c r="S13" s="51"/>
      <c r="T13" s="51"/>
      <c r="U13" s="51"/>
      <c r="V13" s="51"/>
      <c r="W13" s="53"/>
      <c r="X13" s="53"/>
      <c r="Y13" s="53"/>
      <c r="Z13" s="53"/>
      <c r="AA13" s="53"/>
      <c r="AB13" s="54"/>
      <c r="AC13" s="54"/>
      <c r="AD13" s="54"/>
      <c r="AE13" s="55"/>
      <c r="AF13" s="55"/>
      <c r="AG13" s="55"/>
      <c r="AH13" s="55"/>
      <c r="AI13" s="55"/>
      <c r="AJ13" s="55"/>
      <c r="AK13" s="55"/>
      <c r="AL13" s="37">
        <f>SUM(J13:AK13)</f>
        <v>0</v>
      </c>
      <c r="AM13" s="56"/>
      <c r="AN13" s="56"/>
    </row>
    <row r="14" spans="1:40" x14ac:dyDescent="0.2">
      <c r="A14" s="56"/>
      <c r="B14" s="56"/>
      <c r="C14" s="57"/>
      <c r="D14" s="56"/>
      <c r="E14" s="56"/>
      <c r="F14" s="56"/>
      <c r="G14" s="56"/>
      <c r="I14" s="50" t="s">
        <v>279</v>
      </c>
      <c r="J14" s="51">
        <f t="shared" ref="J14:M15" si="2">100%/21</f>
        <v>4.7619047619047616E-2</v>
      </c>
      <c r="K14" s="51">
        <f t="shared" si="2"/>
        <v>4.7619047619047616E-2</v>
      </c>
      <c r="L14" s="51">
        <f t="shared" si="2"/>
        <v>4.7619047619047616E-2</v>
      </c>
      <c r="M14" s="51">
        <f t="shared" si="2"/>
        <v>4.7619047619047616E-2</v>
      </c>
      <c r="N14" s="52"/>
      <c r="O14" s="51">
        <f t="shared" ref="O14:U15" si="3">100%/21</f>
        <v>4.7619047619047616E-2</v>
      </c>
      <c r="P14" s="51">
        <f t="shared" si="3"/>
        <v>4.7619047619047616E-2</v>
      </c>
      <c r="Q14" s="51">
        <f t="shared" si="3"/>
        <v>4.7619047619047616E-2</v>
      </c>
      <c r="R14" s="51">
        <f t="shared" si="3"/>
        <v>4.7619047619047616E-2</v>
      </c>
      <c r="S14" s="51">
        <f t="shared" si="3"/>
        <v>4.7619047619047616E-2</v>
      </c>
      <c r="T14" s="51">
        <f t="shared" si="3"/>
        <v>4.7619047619047616E-2</v>
      </c>
      <c r="U14" s="51">
        <f t="shared" si="3"/>
        <v>4.7619047619047616E-2</v>
      </c>
      <c r="V14" s="51">
        <v>-1</v>
      </c>
      <c r="W14" s="102">
        <f t="shared" ref="W14:AD15" si="4">100%/21</f>
        <v>4.7619047619047616E-2</v>
      </c>
      <c r="X14" s="102">
        <f t="shared" si="4"/>
        <v>4.7619047619047616E-2</v>
      </c>
      <c r="Y14" s="102">
        <f t="shared" si="4"/>
        <v>4.7619047619047616E-2</v>
      </c>
      <c r="Z14" s="102">
        <f t="shared" si="4"/>
        <v>4.7619047619047616E-2</v>
      </c>
      <c r="AA14" s="102">
        <f t="shared" si="4"/>
        <v>4.7619047619047616E-2</v>
      </c>
      <c r="AB14" s="103">
        <f t="shared" si="4"/>
        <v>4.7619047619047616E-2</v>
      </c>
      <c r="AC14" s="103">
        <f t="shared" si="4"/>
        <v>4.7619047619047616E-2</v>
      </c>
      <c r="AD14" s="103">
        <f t="shared" si="4"/>
        <v>4.7619047619047616E-2</v>
      </c>
      <c r="AE14" s="55"/>
      <c r="AF14" s="55"/>
      <c r="AG14" s="55"/>
      <c r="AH14" s="104">
        <f>100%/21</f>
        <v>4.7619047619047616E-2</v>
      </c>
      <c r="AI14" s="104">
        <f>100%/21</f>
        <v>4.7619047619047616E-2</v>
      </c>
      <c r="AJ14" s="55"/>
      <c r="AK14" s="104"/>
      <c r="AL14" s="37">
        <f>SUM(J14:AK14)</f>
        <v>-1.1102230246251565E-16</v>
      </c>
      <c r="AM14" s="56"/>
      <c r="AN14" s="56"/>
    </row>
    <row r="15" spans="1:40" x14ac:dyDescent="0.2">
      <c r="A15" s="58" t="s">
        <v>280</v>
      </c>
      <c r="B15" s="28" t="s">
        <v>281</v>
      </c>
      <c r="D15" s="59" t="s">
        <v>282</v>
      </c>
      <c r="E15" s="106" t="s">
        <v>283</v>
      </c>
      <c r="F15" s="60" t="s">
        <v>284</v>
      </c>
      <c r="G15" s="61" t="s">
        <v>285</v>
      </c>
      <c r="I15" s="50" t="s">
        <v>286</v>
      </c>
      <c r="J15" s="51">
        <f t="shared" si="2"/>
        <v>4.7619047619047616E-2</v>
      </c>
      <c r="K15" s="51">
        <f t="shared" si="2"/>
        <v>4.7619047619047616E-2</v>
      </c>
      <c r="L15" s="51">
        <f t="shared" si="2"/>
        <v>4.7619047619047616E-2</v>
      </c>
      <c r="M15" s="51">
        <f t="shared" si="2"/>
        <v>4.7619047619047616E-2</v>
      </c>
      <c r="N15" s="52"/>
      <c r="O15" s="51">
        <f t="shared" si="3"/>
        <v>4.7619047619047616E-2</v>
      </c>
      <c r="P15" s="51">
        <f t="shared" si="3"/>
        <v>4.7619047619047616E-2</v>
      </c>
      <c r="Q15" s="51">
        <f t="shared" si="3"/>
        <v>4.7619047619047616E-2</v>
      </c>
      <c r="R15" s="51">
        <f t="shared" si="3"/>
        <v>4.7619047619047616E-2</v>
      </c>
      <c r="S15" s="51">
        <f t="shared" si="3"/>
        <v>4.7619047619047616E-2</v>
      </c>
      <c r="T15" s="51">
        <f t="shared" si="3"/>
        <v>4.7619047619047616E-2</v>
      </c>
      <c r="U15" s="51">
        <f t="shared" si="3"/>
        <v>4.7619047619047616E-2</v>
      </c>
      <c r="V15" s="51"/>
      <c r="W15" s="53">
        <f t="shared" si="4"/>
        <v>4.7619047619047616E-2</v>
      </c>
      <c r="X15" s="53">
        <f t="shared" si="4"/>
        <v>4.7619047619047616E-2</v>
      </c>
      <c r="Y15" s="53">
        <f t="shared" si="4"/>
        <v>4.7619047619047616E-2</v>
      </c>
      <c r="Z15" s="53">
        <f t="shared" si="4"/>
        <v>4.7619047619047616E-2</v>
      </c>
      <c r="AA15" s="53">
        <f t="shared" si="4"/>
        <v>4.7619047619047616E-2</v>
      </c>
      <c r="AB15" s="54">
        <f t="shared" si="4"/>
        <v>4.7619047619047616E-2</v>
      </c>
      <c r="AC15" s="54">
        <f t="shared" si="4"/>
        <v>4.7619047619047616E-2</v>
      </c>
      <c r="AD15" s="54">
        <f t="shared" si="4"/>
        <v>4.7619047619047616E-2</v>
      </c>
      <c r="AE15" s="55"/>
      <c r="AF15" s="55"/>
      <c r="AG15" s="55"/>
      <c r="AH15" s="55">
        <f>100%/21</f>
        <v>4.7619047619047616E-2</v>
      </c>
      <c r="AI15" s="55">
        <f>100%/21</f>
        <v>4.7619047619047616E-2</v>
      </c>
      <c r="AJ15" s="55"/>
      <c r="AK15" s="55">
        <v>-1</v>
      </c>
      <c r="AL15" s="37">
        <f>SUM(J15:AK15)</f>
        <v>0</v>
      </c>
      <c r="AM15" s="56"/>
      <c r="AN15" s="56"/>
    </row>
    <row r="16" spans="1:40" x14ac:dyDescent="0.2">
      <c r="B16" s="62"/>
      <c r="C16" s="63">
        <v>7690</v>
      </c>
      <c r="D16" s="64">
        <v>110</v>
      </c>
      <c r="E16" s="65">
        <v>22418.68</v>
      </c>
      <c r="F16" s="105">
        <f>J31</f>
        <v>21723.908928571425</v>
      </c>
      <c r="G16" s="66">
        <f t="shared" ref="G16:G26" si="5">F16-E16</f>
        <v>-694.77107142857494</v>
      </c>
      <c r="I16" s="67" t="s">
        <v>287</v>
      </c>
      <c r="J16" s="67"/>
      <c r="K16" s="67"/>
      <c r="L16" s="67"/>
      <c r="M16" s="67"/>
      <c r="N16" s="68"/>
      <c r="O16" s="67"/>
      <c r="P16" s="67"/>
      <c r="Q16" s="67"/>
      <c r="R16" s="67"/>
      <c r="S16" s="67"/>
      <c r="T16" s="67"/>
      <c r="U16" s="67"/>
      <c r="V16" s="67"/>
      <c r="W16" s="67"/>
      <c r="X16" s="67"/>
      <c r="Y16" s="67"/>
      <c r="Z16" s="67"/>
      <c r="AA16" s="67"/>
      <c r="AB16" s="67"/>
      <c r="AC16" s="67"/>
      <c r="AD16" s="67"/>
      <c r="AE16" s="67"/>
      <c r="AF16" s="67"/>
      <c r="AG16" s="67"/>
      <c r="AH16" s="67"/>
      <c r="AI16" s="67"/>
      <c r="AJ16" s="67"/>
      <c r="AK16" s="67"/>
    </row>
    <row r="17" spans="1:40" s="56" customFormat="1" x14ac:dyDescent="0.2">
      <c r="A17" s="28"/>
      <c r="B17" s="62"/>
      <c r="C17" s="63">
        <v>7690</v>
      </c>
      <c r="D17" s="64" t="s">
        <v>3908</v>
      </c>
      <c r="E17" s="65">
        <v>27833.59</v>
      </c>
      <c r="F17" s="105">
        <f>K31</f>
        <v>24878.93392857143</v>
      </c>
      <c r="G17" s="66">
        <f t="shared" si="5"/>
        <v>-2954.6560714285697</v>
      </c>
      <c r="H17" s="28"/>
      <c r="I17" s="31" t="str">
        <f t="shared" ref="I17:I26" si="6">I3</f>
        <v>148 Target Road</v>
      </c>
      <c r="J17" s="69">
        <f>$F$3*J3</f>
        <v>0</v>
      </c>
      <c r="K17" s="69">
        <f>$F$3*K3</f>
        <v>1393.7499999999998</v>
      </c>
      <c r="L17" s="69">
        <f>$F$3*L3</f>
        <v>929.16666666666663</v>
      </c>
      <c r="M17" s="69">
        <f>$F$3*M3</f>
        <v>6968.75</v>
      </c>
      <c r="N17" s="70"/>
      <c r="O17" s="69">
        <f>$F$3*O3</f>
        <v>0</v>
      </c>
      <c r="P17" s="69">
        <f>$F$3*P3</f>
        <v>0</v>
      </c>
      <c r="Q17" s="71" t="s">
        <v>232</v>
      </c>
      <c r="R17" s="69">
        <f t="shared" ref="R17:AK17" si="7">$F$3*R3</f>
        <v>0</v>
      </c>
      <c r="S17" s="69">
        <f t="shared" si="7"/>
        <v>0</v>
      </c>
      <c r="T17" s="69">
        <f t="shared" si="7"/>
        <v>0</v>
      </c>
      <c r="U17" s="69">
        <f>$F$3*U3</f>
        <v>0</v>
      </c>
      <c r="V17" s="69">
        <f t="shared" si="7"/>
        <v>0</v>
      </c>
      <c r="W17" s="72">
        <f t="shared" si="7"/>
        <v>0</v>
      </c>
      <c r="X17" s="72">
        <f t="shared" si="7"/>
        <v>0</v>
      </c>
      <c r="Y17" s="72">
        <f t="shared" si="7"/>
        <v>0</v>
      </c>
      <c r="Z17" s="72">
        <f t="shared" si="7"/>
        <v>0</v>
      </c>
      <c r="AA17" s="72">
        <f t="shared" si="7"/>
        <v>0</v>
      </c>
      <c r="AB17" s="73">
        <f t="shared" si="7"/>
        <v>0</v>
      </c>
      <c r="AC17" s="73">
        <f t="shared" si="7"/>
        <v>0</v>
      </c>
      <c r="AD17" s="73">
        <f t="shared" si="7"/>
        <v>0</v>
      </c>
      <c r="AE17" s="74">
        <f t="shared" si="7"/>
        <v>0</v>
      </c>
      <c r="AF17" s="74">
        <f t="shared" si="7"/>
        <v>0</v>
      </c>
      <c r="AG17" s="74">
        <f t="shared" si="7"/>
        <v>0</v>
      </c>
      <c r="AH17" s="74">
        <f t="shared" si="7"/>
        <v>0</v>
      </c>
      <c r="AI17" s="74">
        <f t="shared" si="7"/>
        <v>0</v>
      </c>
      <c r="AJ17" s="74">
        <f t="shared" si="7"/>
        <v>0</v>
      </c>
      <c r="AK17" s="74">
        <f t="shared" si="7"/>
        <v>0</v>
      </c>
      <c r="AL17" s="75">
        <f t="shared" ref="AL17:AL26" si="8">SUM(J17:AK17)-F3</f>
        <v>0</v>
      </c>
      <c r="AM17" s="28"/>
      <c r="AN17" s="28"/>
    </row>
    <row r="18" spans="1:40" x14ac:dyDescent="0.2">
      <c r="B18" s="62"/>
      <c r="C18" s="63">
        <v>7690</v>
      </c>
      <c r="D18" s="64">
        <v>120</v>
      </c>
      <c r="E18" s="65">
        <v>20858.82</v>
      </c>
      <c r="F18" s="105">
        <f>M31</f>
        <v>17094.658928571429</v>
      </c>
      <c r="G18" s="66">
        <f t="shared" si="5"/>
        <v>-3764.1610714285707</v>
      </c>
      <c r="H18" s="56"/>
      <c r="I18" s="31" t="str">
        <f t="shared" si="6"/>
        <v>146 Target Road</v>
      </c>
      <c r="J18" s="69">
        <f>$F$4*J4</f>
        <v>1968.7499999999998</v>
      </c>
      <c r="K18" s="69">
        <f>$F$4*K4</f>
        <v>1968.7499999999998</v>
      </c>
      <c r="L18" s="69">
        <f>$F$4*L4</f>
        <v>0</v>
      </c>
      <c r="M18" s="69">
        <f>$F$4*M4</f>
        <v>1968.7499999999998</v>
      </c>
      <c r="N18" s="70"/>
      <c r="O18" s="69">
        <f t="shared" ref="O18:AK18" si="9">$F$4*O4</f>
        <v>1687.5</v>
      </c>
      <c r="P18" s="69">
        <f t="shared" si="9"/>
        <v>0</v>
      </c>
      <c r="Q18" s="69">
        <f t="shared" si="9"/>
        <v>0</v>
      </c>
      <c r="R18" s="69">
        <f t="shared" si="9"/>
        <v>2531.25</v>
      </c>
      <c r="S18" s="69">
        <f t="shared" si="9"/>
        <v>0</v>
      </c>
      <c r="T18" s="69">
        <f t="shared" si="9"/>
        <v>5062.5</v>
      </c>
      <c r="U18" s="69">
        <f>$F$4*U4</f>
        <v>0</v>
      </c>
      <c r="V18" s="69">
        <f t="shared" si="9"/>
        <v>1687.5</v>
      </c>
      <c r="W18" s="72">
        <f t="shared" si="9"/>
        <v>0</v>
      </c>
      <c r="X18" s="72">
        <f t="shared" si="9"/>
        <v>0</v>
      </c>
      <c r="Y18" s="72">
        <f t="shared" si="9"/>
        <v>0</v>
      </c>
      <c r="Z18" s="72">
        <f t="shared" si="9"/>
        <v>0</v>
      </c>
      <c r="AA18" s="72">
        <f t="shared" si="9"/>
        <v>0</v>
      </c>
      <c r="AB18" s="73">
        <f t="shared" si="9"/>
        <v>0</v>
      </c>
      <c r="AC18" s="73">
        <f t="shared" si="9"/>
        <v>0</v>
      </c>
      <c r="AD18" s="73">
        <f t="shared" si="9"/>
        <v>0</v>
      </c>
      <c r="AE18" s="74">
        <f t="shared" si="9"/>
        <v>0</v>
      </c>
      <c r="AF18" s="74">
        <f t="shared" si="9"/>
        <v>0</v>
      </c>
      <c r="AG18" s="74">
        <f t="shared" si="9"/>
        <v>0</v>
      </c>
      <c r="AH18" s="74">
        <f t="shared" si="9"/>
        <v>0</v>
      </c>
      <c r="AI18" s="74">
        <f t="shared" si="9"/>
        <v>0</v>
      </c>
      <c r="AJ18" s="74">
        <f t="shared" si="9"/>
        <v>0</v>
      </c>
      <c r="AK18" s="74">
        <f t="shared" si="9"/>
        <v>0</v>
      </c>
      <c r="AL18" s="75">
        <f t="shared" si="8"/>
        <v>0</v>
      </c>
    </row>
    <row r="19" spans="1:40" x14ac:dyDescent="0.2">
      <c r="A19" s="75"/>
      <c r="B19" s="62"/>
      <c r="C19" s="63">
        <v>7690</v>
      </c>
      <c r="D19" s="64" t="s">
        <v>3913</v>
      </c>
      <c r="E19" s="65">
        <f>0</f>
        <v>0</v>
      </c>
      <c r="F19" s="105">
        <f>L31</f>
        <v>4178.8318452380954</v>
      </c>
      <c r="G19" s="66">
        <f t="shared" si="5"/>
        <v>4178.8318452380954</v>
      </c>
      <c r="I19" s="31" t="str">
        <f t="shared" si="6"/>
        <v>144C Target Road</v>
      </c>
      <c r="J19" s="69">
        <f>$F$5*J5</f>
        <v>0</v>
      </c>
      <c r="K19" s="69">
        <f>$F$5*K5</f>
        <v>0</v>
      </c>
      <c r="L19" s="69">
        <f>$F$5*L5</f>
        <v>0</v>
      </c>
      <c r="M19" s="69">
        <f>$F$5*M5</f>
        <v>0</v>
      </c>
      <c r="N19" s="70"/>
      <c r="O19" s="69">
        <f t="shared" ref="O19:AK19" si="10">$F$5*O5</f>
        <v>0</v>
      </c>
      <c r="P19" s="69">
        <f t="shared" si="10"/>
        <v>0</v>
      </c>
      <c r="Q19" s="69">
        <f t="shared" si="10"/>
        <v>0</v>
      </c>
      <c r="R19" s="69">
        <f t="shared" si="10"/>
        <v>0</v>
      </c>
      <c r="S19" s="69">
        <f t="shared" si="10"/>
        <v>7801.02</v>
      </c>
      <c r="T19" s="69">
        <f t="shared" si="10"/>
        <v>0</v>
      </c>
      <c r="U19" s="69">
        <f>$F$5*U5</f>
        <v>0</v>
      </c>
      <c r="V19" s="69">
        <f t="shared" si="10"/>
        <v>0</v>
      </c>
      <c r="W19" s="72">
        <f t="shared" si="10"/>
        <v>0</v>
      </c>
      <c r="X19" s="72">
        <f t="shared" si="10"/>
        <v>0</v>
      </c>
      <c r="Y19" s="72">
        <f t="shared" si="10"/>
        <v>0</v>
      </c>
      <c r="Z19" s="72">
        <f t="shared" si="10"/>
        <v>0</v>
      </c>
      <c r="AA19" s="72">
        <f t="shared" si="10"/>
        <v>0</v>
      </c>
      <c r="AB19" s="73">
        <f t="shared" si="10"/>
        <v>0</v>
      </c>
      <c r="AC19" s="73">
        <f t="shared" si="10"/>
        <v>0</v>
      </c>
      <c r="AD19" s="73">
        <f t="shared" si="10"/>
        <v>0</v>
      </c>
      <c r="AE19" s="74">
        <f t="shared" si="10"/>
        <v>0</v>
      </c>
      <c r="AF19" s="74">
        <f t="shared" si="10"/>
        <v>0</v>
      </c>
      <c r="AG19" s="74">
        <f t="shared" si="10"/>
        <v>0</v>
      </c>
      <c r="AH19" s="74">
        <f t="shared" si="10"/>
        <v>0</v>
      </c>
      <c r="AI19" s="74">
        <f t="shared" si="10"/>
        <v>0</v>
      </c>
      <c r="AJ19" s="74">
        <f t="shared" si="10"/>
        <v>0</v>
      </c>
      <c r="AK19" s="74">
        <f t="shared" si="10"/>
        <v>0</v>
      </c>
      <c r="AL19" s="75">
        <f t="shared" si="8"/>
        <v>0</v>
      </c>
    </row>
    <row r="20" spans="1:40" x14ac:dyDescent="0.2">
      <c r="B20" s="62"/>
      <c r="C20" s="63">
        <v>7690</v>
      </c>
      <c r="D20" s="64">
        <v>130</v>
      </c>
      <c r="E20" s="65">
        <v>6370.5</v>
      </c>
      <c r="F20" s="105">
        <f>P31</f>
        <v>7043.2805952380941</v>
      </c>
      <c r="G20" s="66">
        <f t="shared" si="5"/>
        <v>672.78059523809407</v>
      </c>
      <c r="I20" s="31" t="str">
        <f t="shared" si="6"/>
        <v>2 Link Drive</v>
      </c>
      <c r="J20" s="69">
        <f>$F$6*J6</f>
        <v>20558.618749999998</v>
      </c>
      <c r="K20" s="69">
        <f>$F$6*K6</f>
        <v>7958.1750000000011</v>
      </c>
      <c r="L20" s="69">
        <f>$F$6*L6</f>
        <v>0</v>
      </c>
      <c r="M20" s="69">
        <f>$F$6*M6</f>
        <v>7294.9937500000005</v>
      </c>
      <c r="N20" s="70"/>
      <c r="O20" s="69">
        <f t="shared" ref="O20:AK20" si="11">$F$6*O6</f>
        <v>0</v>
      </c>
      <c r="P20" s="69">
        <f t="shared" si="11"/>
        <v>6764.4487499999987</v>
      </c>
      <c r="Q20" s="69">
        <f t="shared" si="11"/>
        <v>530.54499999999996</v>
      </c>
      <c r="R20" s="69">
        <f t="shared" si="11"/>
        <v>7294.9937499999987</v>
      </c>
      <c r="S20" s="69">
        <f t="shared" si="11"/>
        <v>0</v>
      </c>
      <c r="T20" s="69">
        <f t="shared" si="11"/>
        <v>0</v>
      </c>
      <c r="U20" s="69">
        <f>$F$6*U6</f>
        <v>2652.7250000000004</v>
      </c>
      <c r="V20" s="69">
        <f t="shared" si="11"/>
        <v>0</v>
      </c>
      <c r="W20" s="72">
        <f t="shared" si="11"/>
        <v>0</v>
      </c>
      <c r="X20" s="72">
        <f t="shared" si="11"/>
        <v>0</v>
      </c>
      <c r="Y20" s="72">
        <f t="shared" si="11"/>
        <v>0</v>
      </c>
      <c r="Z20" s="72">
        <f t="shared" si="11"/>
        <v>0</v>
      </c>
      <c r="AA20" s="72">
        <f t="shared" si="11"/>
        <v>0</v>
      </c>
      <c r="AB20" s="73">
        <f t="shared" si="11"/>
        <v>0</v>
      </c>
      <c r="AC20" s="73">
        <f t="shared" si="11"/>
        <v>0</v>
      </c>
      <c r="AD20" s="73">
        <f t="shared" si="11"/>
        <v>0</v>
      </c>
      <c r="AE20" s="74">
        <f t="shared" si="11"/>
        <v>0</v>
      </c>
      <c r="AF20" s="74">
        <f t="shared" si="11"/>
        <v>0</v>
      </c>
      <c r="AG20" s="74">
        <f t="shared" si="11"/>
        <v>0</v>
      </c>
      <c r="AH20" s="74">
        <f t="shared" si="11"/>
        <v>0</v>
      </c>
      <c r="AI20" s="74">
        <f t="shared" si="11"/>
        <v>0</v>
      </c>
      <c r="AJ20" s="74">
        <f t="shared" si="11"/>
        <v>0</v>
      </c>
      <c r="AK20" s="74">
        <f t="shared" si="11"/>
        <v>0</v>
      </c>
      <c r="AL20" s="75">
        <f t="shared" si="8"/>
        <v>0</v>
      </c>
    </row>
    <row r="21" spans="1:40" x14ac:dyDescent="0.2">
      <c r="B21" s="62"/>
      <c r="C21" s="63">
        <v>7690</v>
      </c>
      <c r="D21" s="64" t="s">
        <v>3914</v>
      </c>
      <c r="E21" s="65">
        <v>0</v>
      </c>
      <c r="F21" s="105">
        <f>Q31</f>
        <v>809.37684523809526</v>
      </c>
      <c r="G21" s="66">
        <f t="shared" si="5"/>
        <v>809.37684523809526</v>
      </c>
      <c r="I21" s="31" t="str">
        <f t="shared" si="6"/>
        <v>4-6 Link Drive</v>
      </c>
      <c r="J21" s="69">
        <f>$F$7*J7</f>
        <v>0</v>
      </c>
      <c r="K21" s="69">
        <f>$F$7*K7</f>
        <v>7862.5</v>
      </c>
      <c r="L21" s="69">
        <f>$F$7*L7</f>
        <v>1387.5</v>
      </c>
      <c r="M21" s="69">
        <f>$F$7*M7</f>
        <v>0</v>
      </c>
      <c r="N21" s="70"/>
      <c r="O21" s="69">
        <f t="shared" ref="O21:AK21" si="12">$F$7*O7</f>
        <v>0</v>
      </c>
      <c r="P21" s="69">
        <f t="shared" si="12"/>
        <v>0</v>
      </c>
      <c r="Q21" s="69">
        <f t="shared" si="12"/>
        <v>0</v>
      </c>
      <c r="R21" s="69">
        <f t="shared" si="12"/>
        <v>0</v>
      </c>
      <c r="S21" s="69">
        <f t="shared" si="12"/>
        <v>0</v>
      </c>
      <c r="T21" s="69">
        <f t="shared" si="12"/>
        <v>0</v>
      </c>
      <c r="U21" s="69">
        <f>$F$7*U7</f>
        <v>0</v>
      </c>
      <c r="V21" s="69">
        <f t="shared" si="12"/>
        <v>0</v>
      </c>
      <c r="W21" s="72">
        <f t="shared" si="12"/>
        <v>0</v>
      </c>
      <c r="X21" s="72">
        <f t="shared" si="12"/>
        <v>0</v>
      </c>
      <c r="Y21" s="72">
        <f t="shared" si="12"/>
        <v>0</v>
      </c>
      <c r="Z21" s="72">
        <f t="shared" si="12"/>
        <v>0</v>
      </c>
      <c r="AA21" s="72">
        <f t="shared" si="12"/>
        <v>0</v>
      </c>
      <c r="AB21" s="73">
        <f t="shared" si="12"/>
        <v>0</v>
      </c>
      <c r="AC21" s="73">
        <f t="shared" si="12"/>
        <v>0</v>
      </c>
      <c r="AD21" s="73">
        <f t="shared" si="12"/>
        <v>0</v>
      </c>
      <c r="AE21" s="74">
        <f t="shared" si="12"/>
        <v>0</v>
      </c>
      <c r="AF21" s="74">
        <f t="shared" si="12"/>
        <v>0</v>
      </c>
      <c r="AG21" s="74">
        <f t="shared" si="12"/>
        <v>0</v>
      </c>
      <c r="AH21" s="74">
        <f t="shared" si="12"/>
        <v>0</v>
      </c>
      <c r="AI21" s="74">
        <f t="shared" si="12"/>
        <v>0</v>
      </c>
      <c r="AJ21" s="74">
        <f t="shared" si="12"/>
        <v>0</v>
      </c>
      <c r="AK21" s="74">
        <f t="shared" si="12"/>
        <v>0</v>
      </c>
      <c r="AL21" s="75">
        <f t="shared" si="8"/>
        <v>0</v>
      </c>
    </row>
    <row r="22" spans="1:40" x14ac:dyDescent="0.2">
      <c r="B22" s="62"/>
      <c r="C22" s="63">
        <v>7690</v>
      </c>
      <c r="D22" s="64">
        <v>140</v>
      </c>
      <c r="E22" s="65">
        <v>13328.2</v>
      </c>
      <c r="F22" s="105">
        <f>R31</f>
        <v>10105.075595238093</v>
      </c>
      <c r="G22" s="66">
        <f t="shared" si="5"/>
        <v>-3223.1244047619075</v>
      </c>
      <c r="I22" s="31" t="str">
        <f t="shared" si="6"/>
        <v>20 Hillside Road</v>
      </c>
      <c r="J22" s="69">
        <f>$F$8*J8</f>
        <v>583.33333333333326</v>
      </c>
      <c r="K22" s="69">
        <f>$F$8*K8</f>
        <v>583.33333333333326</v>
      </c>
      <c r="L22" s="69">
        <f>$F$8*L8</f>
        <v>583.33333333333326</v>
      </c>
      <c r="M22" s="69">
        <f>$F$8*M8</f>
        <v>583.33333333333326</v>
      </c>
      <c r="N22" s="70"/>
      <c r="O22" s="69">
        <f t="shared" ref="O22:AK22" si="13">$F$8*O8</f>
        <v>0</v>
      </c>
      <c r="P22" s="69">
        <f t="shared" si="13"/>
        <v>0</v>
      </c>
      <c r="Q22" s="69">
        <f t="shared" si="13"/>
        <v>0</v>
      </c>
      <c r="R22" s="69">
        <f t="shared" si="13"/>
        <v>0</v>
      </c>
      <c r="S22" s="69">
        <f t="shared" si="13"/>
        <v>0</v>
      </c>
      <c r="T22" s="69">
        <f t="shared" si="13"/>
        <v>0</v>
      </c>
      <c r="U22" s="69">
        <f>$F$8*U8</f>
        <v>0</v>
      </c>
      <c r="V22" s="69">
        <f t="shared" si="13"/>
        <v>0</v>
      </c>
      <c r="W22" s="72">
        <f t="shared" si="13"/>
        <v>0</v>
      </c>
      <c r="X22" s="72">
        <f t="shared" si="13"/>
        <v>0</v>
      </c>
      <c r="Y22" s="72">
        <f t="shared" si="13"/>
        <v>0</v>
      </c>
      <c r="Z22" s="72">
        <f t="shared" si="13"/>
        <v>0</v>
      </c>
      <c r="AA22" s="72">
        <f t="shared" si="13"/>
        <v>0</v>
      </c>
      <c r="AB22" s="73">
        <f t="shared" si="13"/>
        <v>0</v>
      </c>
      <c r="AC22" s="73">
        <f t="shared" si="13"/>
        <v>0</v>
      </c>
      <c r="AD22" s="73">
        <f t="shared" si="13"/>
        <v>0</v>
      </c>
      <c r="AE22" s="74">
        <f t="shared" si="13"/>
        <v>0</v>
      </c>
      <c r="AF22" s="74">
        <f t="shared" si="13"/>
        <v>0</v>
      </c>
      <c r="AG22" s="74">
        <f t="shared" si="13"/>
        <v>0</v>
      </c>
      <c r="AH22" s="74">
        <f t="shared" si="13"/>
        <v>0</v>
      </c>
      <c r="AI22" s="74">
        <f t="shared" si="13"/>
        <v>0</v>
      </c>
      <c r="AJ22" s="74">
        <f t="shared" si="13"/>
        <v>0</v>
      </c>
      <c r="AK22" s="74">
        <f t="shared" si="13"/>
        <v>0</v>
      </c>
      <c r="AL22" s="75">
        <f t="shared" si="8"/>
        <v>0</v>
      </c>
    </row>
    <row r="23" spans="1:40" x14ac:dyDescent="0.2">
      <c r="B23" s="62"/>
      <c r="C23" s="63">
        <v>7690</v>
      </c>
      <c r="D23" s="64" t="s">
        <v>3909</v>
      </c>
      <c r="E23" s="65">
        <v>7921.48</v>
      </c>
      <c r="F23" s="105">
        <f>S31</f>
        <v>8079.8518452380958</v>
      </c>
      <c r="G23" s="66">
        <f t="shared" si="5"/>
        <v>158.37184523809628</v>
      </c>
      <c r="I23" s="31" t="str">
        <f t="shared" si="6"/>
        <v>282-286 Lincoln Road</v>
      </c>
      <c r="J23" s="69">
        <f>$F$9*J9</f>
        <v>0</v>
      </c>
      <c r="K23" s="69">
        <f t="shared" ref="K23:AK23" si="14">$F$9*K9</f>
        <v>0</v>
      </c>
      <c r="L23" s="69">
        <f t="shared" si="14"/>
        <v>0</v>
      </c>
      <c r="M23" s="69">
        <f t="shared" si="14"/>
        <v>0</v>
      </c>
      <c r="N23" s="70"/>
      <c r="O23" s="69">
        <f t="shared" si="14"/>
        <v>0</v>
      </c>
      <c r="P23" s="69">
        <f t="shared" si="14"/>
        <v>0</v>
      </c>
      <c r="Q23" s="69">
        <f t="shared" si="14"/>
        <v>0</v>
      </c>
      <c r="R23" s="69">
        <f t="shared" si="14"/>
        <v>0</v>
      </c>
      <c r="S23" s="69">
        <f t="shared" si="14"/>
        <v>0</v>
      </c>
      <c r="T23" s="69">
        <f t="shared" si="14"/>
        <v>0</v>
      </c>
      <c r="U23" s="69">
        <f>$F$9*U9</f>
        <v>0</v>
      </c>
      <c r="V23" s="69">
        <f t="shared" si="14"/>
        <v>0</v>
      </c>
      <c r="W23" s="72">
        <f t="shared" si="14"/>
        <v>10088.518749999999</v>
      </c>
      <c r="X23" s="72">
        <f t="shared" si="14"/>
        <v>10088.518749999999</v>
      </c>
      <c r="Y23" s="72">
        <f>$F$9*Y9</f>
        <v>4824.9437499999995</v>
      </c>
      <c r="Z23" s="72">
        <f>$F$9*Z9</f>
        <v>8333.9937499999996</v>
      </c>
      <c r="AA23" s="72">
        <f t="shared" si="14"/>
        <v>1754.5250000000001</v>
      </c>
      <c r="AB23" s="73">
        <f t="shared" si="14"/>
        <v>0</v>
      </c>
      <c r="AC23" s="73">
        <f t="shared" si="14"/>
        <v>0</v>
      </c>
      <c r="AD23" s="73">
        <f t="shared" si="14"/>
        <v>0</v>
      </c>
      <c r="AE23" s="74">
        <f t="shared" si="14"/>
        <v>0</v>
      </c>
      <c r="AF23" s="74">
        <f t="shared" si="14"/>
        <v>0</v>
      </c>
      <c r="AG23" s="74">
        <f t="shared" si="14"/>
        <v>0</v>
      </c>
      <c r="AH23" s="74">
        <f t="shared" si="14"/>
        <v>0</v>
      </c>
      <c r="AI23" s="74">
        <f t="shared" si="14"/>
        <v>0</v>
      </c>
      <c r="AJ23" s="74">
        <f t="shared" si="14"/>
        <v>0</v>
      </c>
      <c r="AK23" s="74">
        <f t="shared" si="14"/>
        <v>0</v>
      </c>
      <c r="AL23" s="75">
        <f t="shared" si="8"/>
        <v>0</v>
      </c>
    </row>
    <row r="24" spans="1:40" x14ac:dyDescent="0.2">
      <c r="B24" s="62"/>
      <c r="C24" s="63">
        <v>7690</v>
      </c>
      <c r="D24" s="64" t="s">
        <v>3910</v>
      </c>
      <c r="E24" s="65">
        <v>5305.45</v>
      </c>
      <c r="F24" s="105">
        <f>O31</f>
        <v>1966.3318452380952</v>
      </c>
      <c r="G24" s="66">
        <f t="shared" si="5"/>
        <v>-3339.1181547619044</v>
      </c>
      <c r="I24" s="31" t="str">
        <f t="shared" si="6"/>
        <v>258 Lincoln Road</v>
      </c>
      <c r="J24" s="69">
        <f>$F$10*J10</f>
        <v>0</v>
      </c>
      <c r="K24" s="69">
        <f t="shared" ref="K24:AK24" si="15">$F$10*K10</f>
        <v>0</v>
      </c>
      <c r="L24" s="69">
        <f t="shared" si="15"/>
        <v>0</v>
      </c>
      <c r="M24" s="69">
        <f t="shared" si="15"/>
        <v>0</v>
      </c>
      <c r="N24" s="70"/>
      <c r="O24" s="69">
        <f t="shared" si="15"/>
        <v>0</v>
      </c>
      <c r="P24" s="69">
        <f t="shared" si="15"/>
        <v>0</v>
      </c>
      <c r="Q24" s="69">
        <f t="shared" si="15"/>
        <v>0</v>
      </c>
      <c r="R24" s="69">
        <f t="shared" si="15"/>
        <v>0</v>
      </c>
      <c r="S24" s="69">
        <f t="shared" si="15"/>
        <v>0</v>
      </c>
      <c r="T24" s="69">
        <f t="shared" si="15"/>
        <v>0</v>
      </c>
      <c r="U24" s="69">
        <f>$F$10*U10</f>
        <v>0</v>
      </c>
      <c r="V24" s="69">
        <f t="shared" si="15"/>
        <v>0</v>
      </c>
      <c r="W24" s="72">
        <f t="shared" si="15"/>
        <v>2626.2375000000002</v>
      </c>
      <c r="X24" s="72">
        <f t="shared" si="15"/>
        <v>875.41250000000002</v>
      </c>
      <c r="Y24" s="72">
        <f>$F$10*Y10</f>
        <v>0</v>
      </c>
      <c r="Z24" s="72">
        <f>$F$10*Z10</f>
        <v>0</v>
      </c>
      <c r="AA24" s="72">
        <f t="shared" si="15"/>
        <v>0</v>
      </c>
      <c r="AB24" s="73">
        <f t="shared" si="15"/>
        <v>0</v>
      </c>
      <c r="AC24" s="73">
        <f t="shared" si="15"/>
        <v>0</v>
      </c>
      <c r="AD24" s="73">
        <f t="shared" si="15"/>
        <v>0</v>
      </c>
      <c r="AE24" s="74">
        <f t="shared" si="15"/>
        <v>0</v>
      </c>
      <c r="AF24" s="74">
        <f t="shared" si="15"/>
        <v>0</v>
      </c>
      <c r="AG24" s="74">
        <f t="shared" si="15"/>
        <v>0</v>
      </c>
      <c r="AH24" s="74">
        <f t="shared" si="15"/>
        <v>0</v>
      </c>
      <c r="AI24" s="74">
        <f t="shared" si="15"/>
        <v>0</v>
      </c>
      <c r="AJ24" s="74">
        <f t="shared" si="15"/>
        <v>0</v>
      </c>
      <c r="AK24" s="74">
        <f t="shared" si="15"/>
        <v>0</v>
      </c>
      <c r="AL24" s="75">
        <f t="shared" si="8"/>
        <v>0</v>
      </c>
    </row>
    <row r="25" spans="1:40" x14ac:dyDescent="0.2">
      <c r="B25" s="62"/>
      <c r="C25" s="63">
        <v>7690</v>
      </c>
      <c r="D25" s="64">
        <v>160</v>
      </c>
      <c r="E25" s="65">
        <v>0</v>
      </c>
      <c r="F25" s="105">
        <f>U31</f>
        <v>2931.5568452380953</v>
      </c>
      <c r="G25" s="66">
        <f t="shared" si="5"/>
        <v>2931.5568452380953</v>
      </c>
      <c r="I25" s="31" t="str">
        <f t="shared" si="6"/>
        <v>5 Delta Ave rent</v>
      </c>
      <c r="J25" s="69">
        <f>$F$11*J11</f>
        <v>0</v>
      </c>
      <c r="K25" s="69">
        <f t="shared" ref="K25:AK25" si="16">$F$11*K11</f>
        <v>0</v>
      </c>
      <c r="L25" s="69">
        <f t="shared" si="16"/>
        <v>0</v>
      </c>
      <c r="M25" s="69">
        <f t="shared" si="16"/>
        <v>0</v>
      </c>
      <c r="N25" s="70"/>
      <c r="O25" s="69">
        <f t="shared" si="16"/>
        <v>0</v>
      </c>
      <c r="P25" s="69">
        <f t="shared" si="16"/>
        <v>0</v>
      </c>
      <c r="Q25" s="69">
        <f t="shared" si="16"/>
        <v>0</v>
      </c>
      <c r="R25" s="69">
        <f t="shared" si="16"/>
        <v>0</v>
      </c>
      <c r="S25" s="69">
        <f t="shared" si="16"/>
        <v>0</v>
      </c>
      <c r="T25" s="69">
        <f t="shared" si="16"/>
        <v>0</v>
      </c>
      <c r="U25" s="69">
        <f>$F$11*U11</f>
        <v>0</v>
      </c>
      <c r="V25" s="69">
        <f t="shared" si="16"/>
        <v>0</v>
      </c>
      <c r="W25" s="72">
        <f t="shared" si="16"/>
        <v>0</v>
      </c>
      <c r="X25" s="72">
        <f t="shared" si="16"/>
        <v>0</v>
      </c>
      <c r="Y25" s="72">
        <f>$F$11*Y11</f>
        <v>0</v>
      </c>
      <c r="Z25" s="72">
        <f>$F$11*Z11</f>
        <v>0</v>
      </c>
      <c r="AA25" s="72">
        <f t="shared" si="16"/>
        <v>0</v>
      </c>
      <c r="AB25" s="73">
        <f t="shared" si="16"/>
        <v>2710.7165217391307</v>
      </c>
      <c r="AC25" s="73">
        <f t="shared" si="16"/>
        <v>6099.112173913044</v>
      </c>
      <c r="AD25" s="73">
        <f t="shared" si="16"/>
        <v>4743.753913043478</v>
      </c>
      <c r="AE25" s="74">
        <f t="shared" si="16"/>
        <v>0</v>
      </c>
      <c r="AF25" s="74">
        <f t="shared" si="16"/>
        <v>0</v>
      </c>
      <c r="AG25" s="74">
        <f t="shared" si="16"/>
        <v>0</v>
      </c>
      <c r="AH25" s="74">
        <f t="shared" si="16"/>
        <v>0</v>
      </c>
      <c r="AI25" s="74">
        <f t="shared" si="16"/>
        <v>0</v>
      </c>
      <c r="AJ25" s="74">
        <f t="shared" si="16"/>
        <v>0</v>
      </c>
      <c r="AK25" s="74">
        <f t="shared" si="16"/>
        <v>0</v>
      </c>
      <c r="AL25" s="75">
        <f t="shared" si="8"/>
        <v>0</v>
      </c>
    </row>
    <row r="26" spans="1:40" x14ac:dyDescent="0.2">
      <c r="B26" s="62"/>
      <c r="C26" s="63">
        <v>7690</v>
      </c>
      <c r="D26" s="64" t="s">
        <v>3911</v>
      </c>
      <c r="E26" s="65">
        <v>5062.5</v>
      </c>
      <c r="F26" s="105">
        <f>T31</f>
        <v>5341.3318452380954</v>
      </c>
      <c r="G26" s="66">
        <f t="shared" si="5"/>
        <v>278.83184523809541</v>
      </c>
      <c r="I26" s="31" t="str">
        <f t="shared" si="6"/>
        <v>8 Workplace Drive</v>
      </c>
      <c r="J26" s="69">
        <f>$F$12*J12</f>
        <v>3334.375</v>
      </c>
      <c r="K26" s="69">
        <f t="shared" ref="K26:AK26" si="17">$F$12*K12</f>
        <v>833.59375</v>
      </c>
      <c r="L26" s="69">
        <f t="shared" si="17"/>
        <v>0</v>
      </c>
      <c r="M26" s="69">
        <f t="shared" si="17"/>
        <v>0</v>
      </c>
      <c r="N26" s="70"/>
      <c r="O26" s="69">
        <f t="shared" si="17"/>
        <v>0</v>
      </c>
      <c r="P26" s="69">
        <f t="shared" si="17"/>
        <v>0</v>
      </c>
      <c r="Q26" s="69">
        <f t="shared" si="17"/>
        <v>0</v>
      </c>
      <c r="R26" s="69">
        <f t="shared" si="17"/>
        <v>0</v>
      </c>
      <c r="S26" s="69">
        <f t="shared" si="17"/>
        <v>0</v>
      </c>
      <c r="T26" s="69">
        <f t="shared" si="17"/>
        <v>0</v>
      </c>
      <c r="U26" s="69">
        <f>$F$12*U12</f>
        <v>0</v>
      </c>
      <c r="V26" s="69">
        <f t="shared" si="17"/>
        <v>0</v>
      </c>
      <c r="W26" s="72">
        <f t="shared" si="17"/>
        <v>3334.375</v>
      </c>
      <c r="X26" s="72">
        <f t="shared" si="17"/>
        <v>0</v>
      </c>
      <c r="Y26" s="72">
        <f>$F$12*Y12</f>
        <v>0</v>
      </c>
      <c r="Z26" s="72">
        <f>$F$12*Z12</f>
        <v>0</v>
      </c>
      <c r="AA26" s="72">
        <f t="shared" si="17"/>
        <v>0</v>
      </c>
      <c r="AB26" s="73">
        <f t="shared" si="17"/>
        <v>0</v>
      </c>
      <c r="AC26" s="73">
        <f t="shared" si="17"/>
        <v>0</v>
      </c>
      <c r="AD26" s="73">
        <f t="shared" si="17"/>
        <v>0</v>
      </c>
      <c r="AE26" s="74">
        <f t="shared" si="17"/>
        <v>0</v>
      </c>
      <c r="AF26" s="74">
        <f t="shared" si="17"/>
        <v>0</v>
      </c>
      <c r="AG26" s="74">
        <f t="shared" si="17"/>
        <v>0</v>
      </c>
      <c r="AH26" s="74">
        <f t="shared" si="17"/>
        <v>5001.5625</v>
      </c>
      <c r="AI26" s="74">
        <f t="shared" si="17"/>
        <v>16671.875</v>
      </c>
      <c r="AJ26" s="74">
        <f t="shared" si="17"/>
        <v>0</v>
      </c>
      <c r="AK26" s="74">
        <f t="shared" si="17"/>
        <v>4167.96875</v>
      </c>
      <c r="AL26" s="75">
        <f t="shared" si="8"/>
        <v>0</v>
      </c>
    </row>
    <row r="27" spans="1:40" x14ac:dyDescent="0.2">
      <c r="B27" s="62"/>
      <c r="C27" s="76"/>
      <c r="D27" s="77">
        <v>900</v>
      </c>
      <c r="E27" s="65">
        <f>SUM(E16:E26)</f>
        <v>109099.21999999999</v>
      </c>
      <c r="F27" s="105">
        <f>-SUM(F16:F26)</f>
        <v>-104153.13904761903</v>
      </c>
      <c r="G27" s="66"/>
      <c r="I27" s="50" t="s">
        <v>278</v>
      </c>
      <c r="J27" s="79">
        <f>5000*J13</f>
        <v>-5000</v>
      </c>
      <c r="K27" s="79">
        <f>5000*K13</f>
        <v>4000</v>
      </c>
      <c r="L27" s="79">
        <f>5000*L13</f>
        <v>1000</v>
      </c>
      <c r="M27" s="79">
        <f>5000*M13</f>
        <v>0</v>
      </c>
      <c r="N27" s="80"/>
      <c r="O27" s="79"/>
      <c r="P27" s="81"/>
      <c r="Q27" s="79"/>
      <c r="R27" s="79"/>
      <c r="S27" s="79"/>
      <c r="T27" s="79"/>
      <c r="U27" s="79"/>
      <c r="V27" s="79"/>
      <c r="W27" s="82"/>
      <c r="X27" s="82"/>
      <c r="Y27" s="82"/>
      <c r="Z27" s="82"/>
      <c r="AA27" s="82"/>
      <c r="AB27" s="83"/>
      <c r="AC27" s="83"/>
      <c r="AD27" s="83"/>
      <c r="AE27" s="84"/>
      <c r="AF27" s="84"/>
      <c r="AG27" s="84"/>
      <c r="AH27" s="84"/>
      <c r="AI27" s="84"/>
      <c r="AJ27" s="84"/>
      <c r="AK27" s="84"/>
      <c r="AL27" s="85">
        <f>SUM(J27:AK27)</f>
        <v>0</v>
      </c>
    </row>
    <row r="28" spans="1:40" x14ac:dyDescent="0.2">
      <c r="B28" s="28" t="s">
        <v>288</v>
      </c>
      <c r="E28" s="65"/>
      <c r="F28" s="105"/>
      <c r="G28" s="66"/>
      <c r="I28" s="86" t="str">
        <f>I14</f>
        <v>190 re-allocation</v>
      </c>
      <c r="J28" s="79">
        <f>SUM($V$17:$V$26)*J14</f>
        <v>80.357142857142847</v>
      </c>
      <c r="K28" s="79">
        <f>SUM($V$17:$V$26)*K14</f>
        <v>80.357142857142847</v>
      </c>
      <c r="L28" s="79">
        <f>SUM($V$17:$V$26)*L14</f>
        <v>80.357142857142847</v>
      </c>
      <c r="M28" s="79">
        <f>SUM($V$17:$V$26)*M14</f>
        <v>80.357142857142847</v>
      </c>
      <c r="N28" s="80"/>
      <c r="O28" s="79">
        <f t="shared" ref="O28:AK28" si="18">SUM($V$17:$V$26)*O14</f>
        <v>80.357142857142847</v>
      </c>
      <c r="P28" s="79">
        <f t="shared" si="18"/>
        <v>80.357142857142847</v>
      </c>
      <c r="Q28" s="79">
        <f t="shared" si="18"/>
        <v>80.357142857142847</v>
      </c>
      <c r="R28" s="79">
        <f t="shared" si="18"/>
        <v>80.357142857142847</v>
      </c>
      <c r="S28" s="79">
        <f t="shared" si="18"/>
        <v>80.357142857142847</v>
      </c>
      <c r="T28" s="79">
        <f t="shared" si="18"/>
        <v>80.357142857142847</v>
      </c>
      <c r="U28" s="79">
        <f t="shared" si="18"/>
        <v>80.357142857142847</v>
      </c>
      <c r="V28" s="79">
        <f t="shared" si="18"/>
        <v>-1687.5</v>
      </c>
      <c r="W28" s="82">
        <f t="shared" si="18"/>
        <v>80.357142857142847</v>
      </c>
      <c r="X28" s="82">
        <f t="shared" si="18"/>
        <v>80.357142857142847</v>
      </c>
      <c r="Y28" s="82">
        <f t="shared" si="18"/>
        <v>80.357142857142847</v>
      </c>
      <c r="Z28" s="82">
        <f t="shared" si="18"/>
        <v>80.357142857142847</v>
      </c>
      <c r="AA28" s="82">
        <f t="shared" si="18"/>
        <v>80.357142857142847</v>
      </c>
      <c r="AB28" s="83">
        <f t="shared" si="18"/>
        <v>80.357142857142847</v>
      </c>
      <c r="AC28" s="83">
        <f t="shared" si="18"/>
        <v>80.357142857142847</v>
      </c>
      <c r="AD28" s="83">
        <f t="shared" si="18"/>
        <v>80.357142857142847</v>
      </c>
      <c r="AE28" s="84">
        <f t="shared" si="18"/>
        <v>0</v>
      </c>
      <c r="AF28" s="84">
        <f t="shared" si="18"/>
        <v>0</v>
      </c>
      <c r="AG28" s="84">
        <f t="shared" si="18"/>
        <v>0</v>
      </c>
      <c r="AH28" s="84">
        <f t="shared" si="18"/>
        <v>80.357142857142847</v>
      </c>
      <c r="AI28" s="84">
        <f t="shared" si="18"/>
        <v>80.357142857142847</v>
      </c>
      <c r="AJ28" s="84">
        <f t="shared" si="18"/>
        <v>0</v>
      </c>
      <c r="AK28" s="84">
        <f t="shared" si="18"/>
        <v>0</v>
      </c>
      <c r="AL28" s="85">
        <f>SUM(J28:AK28)</f>
        <v>-2.8421709430404007E-14</v>
      </c>
    </row>
    <row r="29" spans="1:40" x14ac:dyDescent="0.2">
      <c r="B29" s="62"/>
      <c r="C29" s="63">
        <v>7690</v>
      </c>
      <c r="D29" s="77">
        <v>210</v>
      </c>
      <c r="E29" s="65">
        <v>19457.05</v>
      </c>
      <c r="F29" s="105">
        <f>W31</f>
        <v>16327.963095238094</v>
      </c>
      <c r="G29" s="66">
        <f>F29-E29</f>
        <v>-3129.0869047619053</v>
      </c>
      <c r="I29" s="78" t="str">
        <f>I15</f>
        <v>170 re-allocation</v>
      </c>
      <c r="J29" s="79">
        <f>SUM($AK$17:$AK$26)*J15</f>
        <v>198.47470238095238</v>
      </c>
      <c r="K29" s="79">
        <f>SUM($AK$17:$AK$26)*K15</f>
        <v>198.47470238095238</v>
      </c>
      <c r="L29" s="79">
        <f>SUM($AK$17:$AK$26)*L15</f>
        <v>198.47470238095238</v>
      </c>
      <c r="M29" s="79">
        <f>SUM($AK$17:$AK$26)*M15</f>
        <v>198.47470238095238</v>
      </c>
      <c r="N29" s="80"/>
      <c r="O29" s="79">
        <f t="shared" ref="O29:AK29" si="19">SUM($AK$17:$AK$26)*O15</f>
        <v>198.47470238095238</v>
      </c>
      <c r="P29" s="79">
        <f t="shared" si="19"/>
        <v>198.47470238095238</v>
      </c>
      <c r="Q29" s="79">
        <f t="shared" si="19"/>
        <v>198.47470238095238</v>
      </c>
      <c r="R29" s="79">
        <f t="shared" si="19"/>
        <v>198.47470238095238</v>
      </c>
      <c r="S29" s="79">
        <f t="shared" si="19"/>
        <v>198.47470238095238</v>
      </c>
      <c r="T29" s="79">
        <f t="shared" si="19"/>
        <v>198.47470238095238</v>
      </c>
      <c r="U29" s="79">
        <f t="shared" si="19"/>
        <v>198.47470238095238</v>
      </c>
      <c r="V29" s="79">
        <f t="shared" si="19"/>
        <v>0</v>
      </c>
      <c r="W29" s="82">
        <f t="shared" si="19"/>
        <v>198.47470238095238</v>
      </c>
      <c r="X29" s="82">
        <f t="shared" si="19"/>
        <v>198.47470238095238</v>
      </c>
      <c r="Y29" s="82">
        <f t="shared" si="19"/>
        <v>198.47470238095238</v>
      </c>
      <c r="Z29" s="82">
        <f t="shared" si="19"/>
        <v>198.47470238095238</v>
      </c>
      <c r="AA29" s="82">
        <f t="shared" si="19"/>
        <v>198.47470238095238</v>
      </c>
      <c r="AB29" s="83">
        <f t="shared" si="19"/>
        <v>198.47470238095238</v>
      </c>
      <c r="AC29" s="83">
        <f t="shared" si="19"/>
        <v>198.47470238095238</v>
      </c>
      <c r="AD29" s="83">
        <f t="shared" si="19"/>
        <v>198.47470238095238</v>
      </c>
      <c r="AE29" s="84">
        <f t="shared" si="19"/>
        <v>0</v>
      </c>
      <c r="AF29" s="84">
        <f t="shared" si="19"/>
        <v>0</v>
      </c>
      <c r="AG29" s="84">
        <f t="shared" si="19"/>
        <v>0</v>
      </c>
      <c r="AH29" s="84">
        <f t="shared" si="19"/>
        <v>198.47470238095238</v>
      </c>
      <c r="AI29" s="84">
        <f t="shared" si="19"/>
        <v>198.47470238095238</v>
      </c>
      <c r="AJ29" s="84">
        <f t="shared" si="19"/>
        <v>0</v>
      </c>
      <c r="AK29" s="84">
        <f t="shared" si="19"/>
        <v>-4167.96875</v>
      </c>
      <c r="AL29" s="85">
        <f>SUM(J29:AK29)</f>
        <v>0</v>
      </c>
    </row>
    <row r="30" spans="1:40" x14ac:dyDescent="0.2">
      <c r="B30" s="62"/>
      <c r="C30" s="63">
        <v>7690</v>
      </c>
      <c r="D30" s="64">
        <v>220</v>
      </c>
      <c r="E30" s="65">
        <v>14371.85</v>
      </c>
      <c r="F30" s="105">
        <f>X31</f>
        <v>11242.763095238095</v>
      </c>
      <c r="G30" s="66">
        <f t="shared" ref="G30:G41" si="20">F30-E30</f>
        <v>-3129.0869047619053</v>
      </c>
      <c r="N30" s="87"/>
    </row>
    <row r="31" spans="1:40" x14ac:dyDescent="0.2">
      <c r="B31" s="62"/>
      <c r="C31" s="63">
        <v>7690</v>
      </c>
      <c r="D31" s="64">
        <v>230</v>
      </c>
      <c r="E31" s="65">
        <v>3509.05</v>
      </c>
      <c r="F31" s="105">
        <f>Y31</f>
        <v>5103.7755952380949</v>
      </c>
      <c r="G31" s="66">
        <f t="shared" si="20"/>
        <v>1594.7255952380947</v>
      </c>
      <c r="I31" s="88" t="s">
        <v>150</v>
      </c>
      <c r="J31" s="89">
        <f>SUM(J17:J30)</f>
        <v>21723.908928571425</v>
      </c>
      <c r="K31" s="89">
        <f t="shared" ref="K31:AK31" si="21">SUM(K17:K30)</f>
        <v>24878.93392857143</v>
      </c>
      <c r="L31" s="89">
        <f>SUM(L17:L30)</f>
        <v>4178.8318452380954</v>
      </c>
      <c r="M31" s="89">
        <f>SUM(M17:M30)</f>
        <v>17094.658928571429</v>
      </c>
      <c r="N31" s="89"/>
      <c r="O31" s="89">
        <f t="shared" si="21"/>
        <v>1966.3318452380952</v>
      </c>
      <c r="P31" s="89">
        <f t="shared" si="21"/>
        <v>7043.2805952380941</v>
      </c>
      <c r="Q31" s="89">
        <f>SUM(Q17:Q30)</f>
        <v>809.37684523809526</v>
      </c>
      <c r="R31" s="89">
        <f t="shared" si="21"/>
        <v>10105.075595238093</v>
      </c>
      <c r="S31" s="89">
        <f t="shared" si="21"/>
        <v>8079.8518452380958</v>
      </c>
      <c r="T31" s="89">
        <f t="shared" si="21"/>
        <v>5341.3318452380954</v>
      </c>
      <c r="U31" s="89">
        <f>SUM(U17:U30)</f>
        <v>2931.5568452380953</v>
      </c>
      <c r="V31" s="89">
        <f t="shared" si="21"/>
        <v>0</v>
      </c>
      <c r="W31" s="89">
        <f>SUM(W17:W30)</f>
        <v>16327.963095238094</v>
      </c>
      <c r="X31" s="89">
        <f t="shared" si="21"/>
        <v>11242.763095238095</v>
      </c>
      <c r="Y31" s="89">
        <f>SUM(Y17:Y30)</f>
        <v>5103.7755952380949</v>
      </c>
      <c r="Z31" s="89">
        <f>SUM(Z17:Z30)</f>
        <v>8612.825595238095</v>
      </c>
      <c r="AA31" s="89">
        <f t="shared" si="21"/>
        <v>2033.3568452380953</v>
      </c>
      <c r="AB31" s="89">
        <f t="shared" si="21"/>
        <v>2989.5483669772257</v>
      </c>
      <c r="AC31" s="89">
        <f t="shared" si="21"/>
        <v>6377.9440191511394</v>
      </c>
      <c r="AD31" s="89">
        <f t="shared" si="21"/>
        <v>5022.5857582815734</v>
      </c>
      <c r="AE31" s="89">
        <f t="shared" si="21"/>
        <v>0</v>
      </c>
      <c r="AF31" s="89">
        <f t="shared" si="21"/>
        <v>0</v>
      </c>
      <c r="AG31" s="89">
        <f t="shared" si="21"/>
        <v>0</v>
      </c>
      <c r="AH31" s="89">
        <f t="shared" si="21"/>
        <v>5280.3943452380954</v>
      </c>
      <c r="AI31" s="89">
        <f t="shared" si="21"/>
        <v>16950.706845238095</v>
      </c>
      <c r="AJ31" s="89">
        <f t="shared" si="21"/>
        <v>0</v>
      </c>
      <c r="AK31" s="89">
        <f t="shared" si="21"/>
        <v>0</v>
      </c>
    </row>
    <row r="32" spans="1:40" x14ac:dyDescent="0.2">
      <c r="B32" s="62"/>
      <c r="C32" s="63">
        <v>7690</v>
      </c>
      <c r="D32" s="64">
        <v>240</v>
      </c>
      <c r="E32" s="65">
        <v>6722.36</v>
      </c>
      <c r="F32" s="105">
        <f>Z31</f>
        <v>8612.825595238095</v>
      </c>
      <c r="G32" s="66">
        <f t="shared" si="20"/>
        <v>1890.4655952380954</v>
      </c>
    </row>
    <row r="33" spans="1:14" x14ac:dyDescent="0.2">
      <c r="B33" s="62"/>
      <c r="C33" s="63">
        <v>7690</v>
      </c>
      <c r="D33" s="64">
        <v>260</v>
      </c>
      <c r="E33" s="65">
        <v>0</v>
      </c>
      <c r="F33" s="105">
        <f>AA31</f>
        <v>2033.3568452380953</v>
      </c>
      <c r="G33" s="66">
        <f t="shared" si="20"/>
        <v>2033.3568452380953</v>
      </c>
    </row>
    <row r="34" spans="1:14" x14ac:dyDescent="0.2">
      <c r="A34" s="90" t="s">
        <v>232</v>
      </c>
      <c r="B34" s="62"/>
      <c r="C34" s="76"/>
      <c r="D34" s="77">
        <v>900</v>
      </c>
      <c r="E34" s="65">
        <f>SUM(E29:E33)</f>
        <v>44060.310000000005</v>
      </c>
      <c r="F34" s="105">
        <f>-SUM(F29:F33)</f>
        <v>-43320.684226190475</v>
      </c>
      <c r="G34" s="66"/>
    </row>
    <row r="35" spans="1:14" x14ac:dyDescent="0.2">
      <c r="A35" s="90"/>
      <c r="B35" s="62" t="s">
        <v>289</v>
      </c>
      <c r="C35" s="63"/>
      <c r="D35" s="77"/>
      <c r="E35" s="65"/>
      <c r="F35" s="105"/>
      <c r="G35" s="66"/>
    </row>
    <row r="36" spans="1:14" x14ac:dyDescent="0.2">
      <c r="B36" s="62"/>
      <c r="C36" s="63">
        <v>7690</v>
      </c>
      <c r="D36" s="64">
        <v>330</v>
      </c>
      <c r="E36" s="65">
        <v>1355.36</v>
      </c>
      <c r="F36" s="105">
        <f>AB31</f>
        <v>2989.5483669772257</v>
      </c>
      <c r="G36" s="66">
        <f t="shared" si="20"/>
        <v>1634.1883669772258</v>
      </c>
    </row>
    <row r="37" spans="1:14" x14ac:dyDescent="0.2">
      <c r="A37" s="64"/>
      <c r="B37" s="62"/>
      <c r="C37" s="63">
        <v>7690</v>
      </c>
      <c r="D37" s="64">
        <v>340</v>
      </c>
      <c r="E37" s="65">
        <v>8913.26</v>
      </c>
      <c r="F37" s="105">
        <f>AC31</f>
        <v>6377.9440191511394</v>
      </c>
      <c r="G37" s="66">
        <f t="shared" si="20"/>
        <v>-2535.3159808488608</v>
      </c>
    </row>
    <row r="38" spans="1:14" x14ac:dyDescent="0.2">
      <c r="A38" s="91"/>
      <c r="B38" s="62"/>
      <c r="C38" s="76">
        <v>2598</v>
      </c>
      <c r="D38" s="64" t="s">
        <v>3912</v>
      </c>
      <c r="E38" s="65">
        <v>4743.75</v>
      </c>
      <c r="F38" s="105">
        <f>AD31</f>
        <v>5022.5857582815734</v>
      </c>
      <c r="G38" s="66">
        <f t="shared" si="20"/>
        <v>278.83575828157336</v>
      </c>
    </row>
    <row r="39" spans="1:14" x14ac:dyDescent="0.2">
      <c r="B39" s="62"/>
      <c r="C39" s="76"/>
      <c r="D39" s="77">
        <v>900</v>
      </c>
      <c r="E39" s="65">
        <f>SUM(E36:E38)</f>
        <v>15012.37</v>
      </c>
      <c r="F39" s="105">
        <f>-SUM(F36:F38)</f>
        <v>-14390.078144409938</v>
      </c>
      <c r="G39" s="66"/>
      <c r="L39" s="92"/>
    </row>
    <row r="40" spans="1:14" x14ac:dyDescent="0.2">
      <c r="B40" s="62" t="s">
        <v>290</v>
      </c>
      <c r="C40" s="63"/>
      <c r="D40" s="77"/>
      <c r="E40" s="65"/>
      <c r="F40" s="105"/>
      <c r="G40" s="66"/>
    </row>
    <row r="41" spans="1:14" x14ac:dyDescent="0.2">
      <c r="B41" s="62"/>
      <c r="C41" s="63">
        <v>7690</v>
      </c>
      <c r="D41" s="64">
        <v>430</v>
      </c>
      <c r="E41" s="65">
        <v>3334.38</v>
      </c>
      <c r="F41" s="105">
        <f>AH31</f>
        <v>5280.3943452380954</v>
      </c>
      <c r="G41" s="66">
        <f t="shared" si="20"/>
        <v>1946.0143452380953</v>
      </c>
    </row>
    <row r="42" spans="1:14" x14ac:dyDescent="0.2">
      <c r="B42" s="62"/>
      <c r="C42" s="63">
        <v>7690</v>
      </c>
      <c r="D42" s="64">
        <v>440</v>
      </c>
      <c r="E42" s="65">
        <v>17255.39</v>
      </c>
      <c r="F42" s="105">
        <f>AI31</f>
        <v>16950.706845238095</v>
      </c>
      <c r="G42" s="66">
        <f>F42-E42</f>
        <v>-304.68315476190401</v>
      </c>
    </row>
    <row r="43" spans="1:14" x14ac:dyDescent="0.2">
      <c r="B43" s="93"/>
      <c r="D43" s="77">
        <v>900</v>
      </c>
      <c r="E43" s="65">
        <f>E41+E42</f>
        <v>20589.77</v>
      </c>
      <c r="F43" s="105">
        <f>-SUM(F41:F42)</f>
        <v>-22231.101190476191</v>
      </c>
    </row>
    <row r="44" spans="1:14" x14ac:dyDescent="0.2">
      <c r="F44" s="75"/>
    </row>
    <row r="45" spans="1:14" x14ac:dyDescent="0.2">
      <c r="D45" s="94"/>
      <c r="F45" s="75">
        <f>F27+F34+F39+F43+F13</f>
        <v>0</v>
      </c>
      <c r="H45" s="66"/>
      <c r="K45" s="95"/>
      <c r="L45" s="96"/>
      <c r="M45" s="96"/>
      <c r="N45" s="97"/>
    </row>
    <row r="46" spans="1:14" x14ac:dyDescent="0.2">
      <c r="G46" s="94"/>
      <c r="K46" s="95"/>
      <c r="L46" s="96"/>
      <c r="M46" s="96"/>
      <c r="N46" s="97"/>
    </row>
    <row r="47" spans="1:14" x14ac:dyDescent="0.2">
      <c r="C47" s="28" t="s">
        <v>291</v>
      </c>
      <c r="D47" s="28" t="s">
        <v>58</v>
      </c>
      <c r="E47" s="94"/>
      <c r="F47" s="94">
        <f>F13-F48</f>
        <v>133817.75869565218</v>
      </c>
      <c r="G47" s="94"/>
      <c r="K47" s="95"/>
      <c r="L47" s="96"/>
      <c r="M47" s="96"/>
      <c r="N47" s="97"/>
    </row>
    <row r="48" spans="1:14" x14ac:dyDescent="0.2">
      <c r="C48" s="28" t="s">
        <v>292</v>
      </c>
      <c r="D48" s="28" t="s">
        <v>62</v>
      </c>
      <c r="E48" s="94"/>
      <c r="F48" s="94">
        <f>F17+F19+F21+F23+F24+F26+F38</f>
        <v>50277.243913043472</v>
      </c>
      <c r="G48" s="94"/>
      <c r="L48" s="96"/>
      <c r="M48" s="96"/>
      <c r="N48" s="97"/>
    </row>
    <row r="49" spans="6:15" x14ac:dyDescent="0.2">
      <c r="F49" s="94"/>
      <c r="G49" s="94"/>
      <c r="N49" s="97"/>
      <c r="O49" s="98"/>
    </row>
    <row r="50" spans="6:15" x14ac:dyDescent="0.2">
      <c r="F50" s="94"/>
      <c r="G50" s="94"/>
      <c r="M50" s="98"/>
      <c r="N50" s="97"/>
    </row>
    <row r="51" spans="6:15" x14ac:dyDescent="0.2">
      <c r="F51" s="94"/>
      <c r="G51" s="94"/>
      <c r="N51" s="97"/>
    </row>
    <row r="52" spans="6:15" x14ac:dyDescent="0.2">
      <c r="F52" s="94"/>
      <c r="G52" s="94"/>
      <c r="I52" s="97"/>
      <c r="N52" s="99"/>
    </row>
    <row r="53" spans="6:15" x14ac:dyDescent="0.2">
      <c r="F53" s="94"/>
      <c r="G53" s="94"/>
    </row>
    <row r="54" spans="6:15" x14ac:dyDescent="0.2">
      <c r="F54" s="94"/>
      <c r="G54" s="94"/>
    </row>
    <row r="55" spans="6:15" x14ac:dyDescent="0.2">
      <c r="F55" s="94"/>
      <c r="G55" s="94"/>
    </row>
    <row r="56" spans="6:15" x14ac:dyDescent="0.2">
      <c r="F56" s="94"/>
      <c r="G56" s="94"/>
    </row>
    <row r="57" spans="6:15" x14ac:dyDescent="0.2">
      <c r="F57" s="94"/>
      <c r="G57" s="94"/>
    </row>
    <row r="58" spans="6:15" x14ac:dyDescent="0.2">
      <c r="F58" s="94"/>
      <c r="G58" s="94"/>
    </row>
    <row r="59" spans="6:15" x14ac:dyDescent="0.2">
      <c r="F59" s="94"/>
      <c r="G59" s="94"/>
    </row>
    <row r="60" spans="6:15" x14ac:dyDescent="0.2">
      <c r="F60" s="94"/>
      <c r="G60" s="94"/>
    </row>
    <row r="61" spans="6:15" x14ac:dyDescent="0.2">
      <c r="F61" s="94"/>
      <c r="G61" s="94"/>
    </row>
    <row r="62" spans="6:15" x14ac:dyDescent="0.2">
      <c r="F62" s="94"/>
      <c r="G62" s="94"/>
    </row>
    <row r="63" spans="6:15" x14ac:dyDescent="0.2">
      <c r="F63" s="94"/>
      <c r="G63" s="94"/>
    </row>
    <row r="64" spans="6:15" x14ac:dyDescent="0.2">
      <c r="F64" s="94"/>
      <c r="G64" s="94"/>
    </row>
    <row r="65" spans="6:15" x14ac:dyDescent="0.2">
      <c r="F65" s="94"/>
      <c r="G65" s="94"/>
    </row>
    <row r="66" spans="6:15" x14ac:dyDescent="0.2">
      <c r="F66" s="94"/>
      <c r="G66" s="94"/>
    </row>
    <row r="67" spans="6:15" x14ac:dyDescent="0.2">
      <c r="F67" s="94"/>
      <c r="G67" s="94"/>
      <c r="L67" s="96"/>
      <c r="N67" s="98"/>
      <c r="O67" s="97"/>
    </row>
    <row r="68" spans="6:15" x14ac:dyDescent="0.2">
      <c r="F68" s="94"/>
      <c r="G68" s="94"/>
      <c r="L68" s="96"/>
      <c r="N68" s="98"/>
      <c r="O68" s="97"/>
    </row>
    <row r="69" spans="6:15" x14ac:dyDescent="0.2">
      <c r="F69" s="94"/>
      <c r="G69" s="94"/>
      <c r="L69" s="97"/>
      <c r="N69" s="98"/>
      <c r="O69" s="97"/>
    </row>
    <row r="70" spans="6:15" x14ac:dyDescent="0.2">
      <c r="F70" s="94"/>
      <c r="G70" s="94"/>
      <c r="L70" s="97"/>
      <c r="N70" s="98"/>
      <c r="O70" s="97"/>
    </row>
    <row r="71" spans="6:15" x14ac:dyDescent="0.2">
      <c r="F71" s="94"/>
      <c r="G71" s="94"/>
      <c r="L71" s="97"/>
      <c r="N71" s="98"/>
      <c r="O71" s="97"/>
    </row>
    <row r="72" spans="6:15" x14ac:dyDescent="0.2">
      <c r="F72" s="94"/>
      <c r="G72" s="94"/>
      <c r="L72" s="97"/>
      <c r="N72" s="98"/>
      <c r="O72" s="97"/>
    </row>
    <row r="73" spans="6:15" x14ac:dyDescent="0.2">
      <c r="F73" s="94"/>
      <c r="G73" s="94"/>
      <c r="L73" s="97"/>
      <c r="N73" s="98"/>
      <c r="O73" s="97"/>
    </row>
    <row r="74" spans="6:15" x14ac:dyDescent="0.2">
      <c r="F74" s="94"/>
      <c r="G74" s="94"/>
      <c r="L74" s="97"/>
      <c r="N74" s="100"/>
      <c r="O74" s="97"/>
    </row>
    <row r="75" spans="6:15" x14ac:dyDescent="0.2">
      <c r="L75" s="97"/>
      <c r="O75" s="97"/>
    </row>
  </sheetData>
  <conditionalFormatting sqref="AL1:AL1048576">
    <cfRule type="cellIs" dxfId="0" priority="1" operator="notEqual">
      <formula>0</formula>
    </cfRule>
  </conditionalFormatting>
  <pageMargins left="0.7" right="0.7" top="0.75" bottom="0.75"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CB31E-BD4E-4254-B727-D026EC3FD8DD}">
  <sheetPr>
    <tabColor theme="9" tint="0.79998168889431442"/>
  </sheetPr>
  <dimension ref="A1:M53"/>
  <sheetViews>
    <sheetView workbookViewId="0">
      <selection activeCell="D47" sqref="D47"/>
    </sheetView>
  </sheetViews>
  <sheetFormatPr defaultRowHeight="15" x14ac:dyDescent="0.25"/>
  <cols>
    <col min="1" max="1" width="5.28515625" bestFit="1" customWidth="1"/>
    <col min="2" max="2" width="18" bestFit="1" customWidth="1"/>
    <col min="3" max="3" width="17.7109375" bestFit="1" customWidth="1"/>
    <col min="4" max="4" width="11.5703125" style="9" bestFit="1" customWidth="1"/>
    <col min="5" max="5" width="4.42578125" bestFit="1" customWidth="1"/>
    <col min="7" max="7" width="5.28515625" bestFit="1" customWidth="1"/>
    <col min="8" max="8" width="18" bestFit="1" customWidth="1"/>
    <col min="9" max="9" width="17.28515625" bestFit="1" customWidth="1"/>
    <col min="10" max="10" width="10.5703125" style="9" bestFit="1" customWidth="1"/>
    <col min="11" max="11" width="5.140625" style="416" bestFit="1" customWidth="1"/>
    <col min="12" max="13" width="10.5703125" bestFit="1" customWidth="1"/>
  </cols>
  <sheetData>
    <row r="1" spans="1:11" s="245" customFormat="1" x14ac:dyDescent="0.25">
      <c r="A1" s="245" t="s">
        <v>3956</v>
      </c>
      <c r="B1" s="245" t="s">
        <v>2</v>
      </c>
      <c r="C1" s="245" t="s">
        <v>0</v>
      </c>
      <c r="D1" s="509" t="s">
        <v>3957</v>
      </c>
      <c r="E1" s="245" t="s">
        <v>3940</v>
      </c>
      <c r="G1" s="245" t="s">
        <v>3956</v>
      </c>
      <c r="H1" s="245" t="s">
        <v>2</v>
      </c>
      <c r="I1" s="245" t="s">
        <v>0</v>
      </c>
      <c r="J1" s="509" t="s">
        <v>3957</v>
      </c>
      <c r="K1" s="510" t="s">
        <v>3940</v>
      </c>
    </row>
    <row r="2" spans="1:11" x14ac:dyDescent="0.25">
      <c r="A2">
        <v>7290</v>
      </c>
      <c r="B2">
        <v>110</v>
      </c>
      <c r="C2" t="s">
        <v>65</v>
      </c>
      <c r="D2" s="9">
        <v>429.58</v>
      </c>
      <c r="E2" s="416">
        <f t="shared" ref="E2:E21" si="0">D2/$D$22</f>
        <v>3.0323094341966686E-2</v>
      </c>
      <c r="G2">
        <v>7510</v>
      </c>
      <c r="H2">
        <v>110</v>
      </c>
      <c r="I2" t="s">
        <v>3963</v>
      </c>
      <c r="J2" s="9">
        <v>-562.63000000000045</v>
      </c>
      <c r="K2" s="416">
        <f>J2/$J$22</f>
        <v>-5.000862171641491E-2</v>
      </c>
    </row>
    <row r="3" spans="1:11" x14ac:dyDescent="0.25">
      <c r="A3">
        <v>7290</v>
      </c>
      <c r="B3">
        <v>112</v>
      </c>
      <c r="C3" t="s">
        <v>65</v>
      </c>
      <c r="D3" s="9">
        <v>846.09</v>
      </c>
      <c r="E3" s="416">
        <f t="shared" si="0"/>
        <v>5.9723606526827587E-2</v>
      </c>
      <c r="G3">
        <v>7510</v>
      </c>
      <c r="H3">
        <v>112</v>
      </c>
      <c r="I3" t="s">
        <v>3963</v>
      </c>
      <c r="J3" s="9">
        <v>2947.3799999999997</v>
      </c>
      <c r="K3" s="416">
        <f t="shared" ref="K3:K21" si="1">J3/$J$22</f>
        <v>0.26197396419410063</v>
      </c>
    </row>
    <row r="4" spans="1:11" x14ac:dyDescent="0.25">
      <c r="A4">
        <v>7290</v>
      </c>
      <c r="B4">
        <v>120</v>
      </c>
      <c r="C4" t="s">
        <v>65</v>
      </c>
      <c r="D4" s="9">
        <v>367.09</v>
      </c>
      <c r="E4" s="416">
        <f t="shared" si="0"/>
        <v>2.5912064579339238E-2</v>
      </c>
      <c r="G4">
        <v>7510</v>
      </c>
      <c r="H4">
        <v>120</v>
      </c>
      <c r="I4" t="s">
        <v>3963</v>
      </c>
      <c r="J4" s="9">
        <v>-1148.4799999999996</v>
      </c>
      <c r="K4" s="416">
        <f t="shared" si="1"/>
        <v>-0.1020811223519331</v>
      </c>
    </row>
    <row r="5" spans="1:11" x14ac:dyDescent="0.25">
      <c r="A5">
        <v>7290</v>
      </c>
      <c r="B5">
        <v>130</v>
      </c>
      <c r="C5" t="s">
        <v>65</v>
      </c>
      <c r="D5" s="9">
        <v>722.78</v>
      </c>
      <c r="E5" s="416">
        <f t="shared" si="0"/>
        <v>5.101942857788231E-2</v>
      </c>
      <c r="G5">
        <v>7510</v>
      </c>
      <c r="H5">
        <v>130</v>
      </c>
      <c r="I5" t="s">
        <v>3963</v>
      </c>
      <c r="J5" s="9">
        <v>1916.2000000000007</v>
      </c>
      <c r="K5" s="416">
        <f t="shared" si="1"/>
        <v>0.17031889684694063</v>
      </c>
    </row>
    <row r="6" spans="1:11" x14ac:dyDescent="0.25">
      <c r="A6">
        <v>7290</v>
      </c>
      <c r="B6">
        <v>140</v>
      </c>
      <c r="C6" t="s">
        <v>65</v>
      </c>
      <c r="D6" s="9">
        <v>1246.18</v>
      </c>
      <c r="E6" s="416">
        <f t="shared" si="0"/>
        <v>8.7965067524261017E-2</v>
      </c>
      <c r="G6">
        <v>7510</v>
      </c>
      <c r="H6">
        <v>140</v>
      </c>
      <c r="I6" t="s">
        <v>3963</v>
      </c>
      <c r="J6" s="9">
        <v>-112.40000000000042</v>
      </c>
      <c r="K6" s="416">
        <f t="shared" si="1"/>
        <v>-9.9905250003111314E-3</v>
      </c>
    </row>
    <row r="7" spans="1:11" x14ac:dyDescent="0.25">
      <c r="A7">
        <v>7290</v>
      </c>
      <c r="B7">
        <v>142</v>
      </c>
      <c r="C7" t="s">
        <v>65</v>
      </c>
      <c r="D7" s="9">
        <v>1019.01</v>
      </c>
      <c r="E7" s="416">
        <f t="shared" si="0"/>
        <v>7.1929643757641118E-2</v>
      </c>
      <c r="G7">
        <v>7510</v>
      </c>
      <c r="H7">
        <v>142</v>
      </c>
      <c r="I7" t="s">
        <v>3963</v>
      </c>
      <c r="J7" s="9">
        <v>150.78</v>
      </c>
      <c r="K7" s="416">
        <f t="shared" si="1"/>
        <v>1.3401880423015185E-2</v>
      </c>
    </row>
    <row r="8" spans="1:11" x14ac:dyDescent="0.25">
      <c r="A8">
        <v>7290</v>
      </c>
      <c r="B8">
        <v>150</v>
      </c>
      <c r="C8" t="s">
        <v>65</v>
      </c>
      <c r="D8" s="9">
        <v>1483.35</v>
      </c>
      <c r="E8" s="416">
        <f t="shared" si="0"/>
        <v>0.10470636899333369</v>
      </c>
      <c r="G8">
        <v>7510</v>
      </c>
      <c r="H8">
        <v>160</v>
      </c>
      <c r="I8" t="s">
        <v>3963</v>
      </c>
      <c r="J8" s="9">
        <v>-629.20000000000016</v>
      </c>
      <c r="K8" s="416">
        <f t="shared" si="1"/>
        <v>-5.5925607919890943E-2</v>
      </c>
    </row>
    <row r="9" spans="1:11" x14ac:dyDescent="0.25">
      <c r="A9">
        <v>7290</v>
      </c>
      <c r="B9">
        <v>160</v>
      </c>
      <c r="C9" t="s">
        <v>65</v>
      </c>
      <c r="D9" s="9">
        <v>709.99</v>
      </c>
      <c r="E9" s="416">
        <f t="shared" si="0"/>
        <v>5.0116610996445203E-2</v>
      </c>
      <c r="G9">
        <v>7510</v>
      </c>
      <c r="H9">
        <v>170</v>
      </c>
      <c r="I9" t="s">
        <v>3963</v>
      </c>
      <c r="J9" s="9">
        <v>0</v>
      </c>
      <c r="K9" s="416">
        <f t="shared" si="1"/>
        <v>0</v>
      </c>
    </row>
    <row r="10" spans="1:11" x14ac:dyDescent="0.25">
      <c r="A10">
        <v>7290</v>
      </c>
      <c r="B10">
        <v>170</v>
      </c>
      <c r="C10" t="s">
        <v>65</v>
      </c>
      <c r="D10" s="9">
        <v>0</v>
      </c>
      <c r="E10" s="416">
        <f t="shared" si="0"/>
        <v>0</v>
      </c>
      <c r="G10">
        <v>7510</v>
      </c>
      <c r="H10">
        <v>190</v>
      </c>
      <c r="I10" t="s">
        <v>3963</v>
      </c>
      <c r="J10" s="9">
        <v>-3.4799999999998619</v>
      </c>
      <c r="K10" s="416">
        <f t="shared" si="1"/>
        <v>-3.0931518684235967E-4</v>
      </c>
    </row>
    <row r="11" spans="1:11" x14ac:dyDescent="0.25">
      <c r="A11">
        <v>7290</v>
      </c>
      <c r="B11">
        <v>190</v>
      </c>
      <c r="C11" t="s">
        <v>65</v>
      </c>
      <c r="D11" s="9">
        <v>1729.31</v>
      </c>
      <c r="E11" s="416">
        <f t="shared" si="0"/>
        <v>0.12206813696286235</v>
      </c>
      <c r="G11">
        <v>7510</v>
      </c>
      <c r="H11">
        <v>210</v>
      </c>
      <c r="I11" t="s">
        <v>3963</v>
      </c>
      <c r="J11" s="9">
        <v>1421.14</v>
      </c>
      <c r="K11" s="416">
        <f t="shared" si="1"/>
        <v>0.12631614500838176</v>
      </c>
    </row>
    <row r="12" spans="1:11" x14ac:dyDescent="0.25">
      <c r="A12">
        <v>7290</v>
      </c>
      <c r="B12">
        <v>210</v>
      </c>
      <c r="C12" t="s">
        <v>65</v>
      </c>
      <c r="D12" s="9">
        <v>22.16</v>
      </c>
      <c r="E12" s="416">
        <f t="shared" si="0"/>
        <v>1.564224988635369E-3</v>
      </c>
      <c r="G12">
        <v>7510</v>
      </c>
      <c r="H12">
        <v>220</v>
      </c>
      <c r="I12" t="s">
        <v>3963</v>
      </c>
      <c r="J12" s="9">
        <v>1637.66</v>
      </c>
      <c r="K12" s="416">
        <f t="shared" si="1"/>
        <v>0.14556123818513761</v>
      </c>
    </row>
    <row r="13" spans="1:11" x14ac:dyDescent="0.25">
      <c r="A13">
        <v>7290</v>
      </c>
      <c r="B13">
        <v>220</v>
      </c>
      <c r="C13" t="s">
        <v>65</v>
      </c>
      <c r="D13" s="9">
        <v>13.29</v>
      </c>
      <c r="E13" s="416">
        <f t="shared" si="0"/>
        <v>9.3811146655974965E-4</v>
      </c>
      <c r="G13">
        <v>7510</v>
      </c>
      <c r="H13">
        <v>230</v>
      </c>
      <c r="I13" t="s">
        <v>3963</v>
      </c>
      <c r="J13" s="9">
        <v>867.89999999999941</v>
      </c>
      <c r="K13" s="416">
        <f t="shared" si="1"/>
        <v>7.7142140994394953E-2</v>
      </c>
    </row>
    <row r="14" spans="1:11" x14ac:dyDescent="0.25">
      <c r="A14">
        <v>7290</v>
      </c>
      <c r="B14">
        <v>230</v>
      </c>
      <c r="C14" t="s">
        <v>65</v>
      </c>
      <c r="D14" s="9">
        <v>701.76</v>
      </c>
      <c r="E14" s="416">
        <f t="shared" si="0"/>
        <v>4.9535673647326556E-2</v>
      </c>
      <c r="G14">
        <v>7510</v>
      </c>
      <c r="H14">
        <v>240</v>
      </c>
      <c r="I14" t="s">
        <v>3963</v>
      </c>
      <c r="J14" s="9">
        <v>1727.3900000000003</v>
      </c>
      <c r="K14" s="416">
        <f t="shared" si="1"/>
        <v>0.15353677028725432</v>
      </c>
    </row>
    <row r="15" spans="1:11" x14ac:dyDescent="0.25">
      <c r="A15">
        <v>7290</v>
      </c>
      <c r="B15">
        <v>240</v>
      </c>
      <c r="C15" t="s">
        <v>65</v>
      </c>
      <c r="D15" s="9">
        <v>2811.29</v>
      </c>
      <c r="E15" s="416">
        <f t="shared" si="0"/>
        <v>0.19844269261284866</v>
      </c>
      <c r="G15">
        <v>7510</v>
      </c>
      <c r="H15">
        <v>330</v>
      </c>
      <c r="I15" t="s">
        <v>3963</v>
      </c>
      <c r="J15" s="9">
        <v>614.22</v>
      </c>
      <c r="K15" s="416">
        <f t="shared" si="1"/>
        <v>5.4594130477678658E-2</v>
      </c>
    </row>
    <row r="16" spans="1:11" x14ac:dyDescent="0.25">
      <c r="A16">
        <v>7290</v>
      </c>
      <c r="B16">
        <v>260</v>
      </c>
      <c r="C16" t="s">
        <v>65</v>
      </c>
      <c r="D16" s="9">
        <v>318.94</v>
      </c>
      <c r="E16" s="416">
        <f t="shared" si="0"/>
        <v>2.2513263442029086E-2</v>
      </c>
      <c r="G16">
        <v>7510</v>
      </c>
      <c r="H16">
        <v>340</v>
      </c>
      <c r="I16" t="s">
        <v>3963</v>
      </c>
      <c r="J16" s="9">
        <v>169.47000000000008</v>
      </c>
      <c r="K16" s="416">
        <f t="shared" si="1"/>
        <v>1.5063116297177243E-2</v>
      </c>
    </row>
    <row r="17" spans="1:11" x14ac:dyDescent="0.25">
      <c r="A17">
        <v>7290</v>
      </c>
      <c r="B17">
        <v>340</v>
      </c>
      <c r="C17" t="s">
        <v>65</v>
      </c>
      <c r="D17" s="9">
        <v>576.38</v>
      </c>
      <c r="E17" s="416">
        <f t="shared" si="0"/>
        <v>4.0685379013973552E-2</v>
      </c>
      <c r="G17">
        <v>7510</v>
      </c>
      <c r="H17">
        <v>430</v>
      </c>
      <c r="I17" t="s">
        <v>3963</v>
      </c>
      <c r="J17" s="9">
        <v>666.11</v>
      </c>
      <c r="K17" s="416">
        <f t="shared" si="1"/>
        <v>5.9206304341256434E-2</v>
      </c>
    </row>
    <row r="18" spans="1:11" x14ac:dyDescent="0.25">
      <c r="A18">
        <v>7290</v>
      </c>
      <c r="B18">
        <v>430</v>
      </c>
      <c r="C18" t="s">
        <v>65</v>
      </c>
      <c r="D18" s="9">
        <v>293.33999999999997</v>
      </c>
      <c r="E18" s="416">
        <f t="shared" si="0"/>
        <v>2.070621652374996E-2</v>
      </c>
      <c r="G18">
        <v>7510</v>
      </c>
      <c r="H18">
        <v>440</v>
      </c>
      <c r="I18" t="s">
        <v>3963</v>
      </c>
      <c r="J18" s="9">
        <v>960.92</v>
      </c>
      <c r="K18" s="416">
        <f t="shared" si="1"/>
        <v>8.5410100385221857E-2</v>
      </c>
    </row>
    <row r="19" spans="1:11" x14ac:dyDescent="0.25">
      <c r="A19">
        <v>7290</v>
      </c>
      <c r="B19">
        <v>440</v>
      </c>
      <c r="C19" t="s">
        <v>65</v>
      </c>
      <c r="D19" s="9">
        <v>859.62</v>
      </c>
      <c r="E19" s="416">
        <f t="shared" si="0"/>
        <v>6.0678659058246202E-2</v>
      </c>
      <c r="G19">
        <v>7510</v>
      </c>
      <c r="H19">
        <v>935</v>
      </c>
      <c r="I19" t="s">
        <v>3963</v>
      </c>
      <c r="J19" s="9">
        <v>1120.8400000000001</v>
      </c>
      <c r="K19" s="416">
        <f t="shared" si="1"/>
        <v>9.9624377592070185E-2</v>
      </c>
    </row>
    <row r="20" spans="1:11" x14ac:dyDescent="0.25">
      <c r="A20">
        <v>7290</v>
      </c>
      <c r="B20">
        <v>935</v>
      </c>
      <c r="C20" t="s">
        <v>65</v>
      </c>
      <c r="D20" s="9">
        <v>8.3000000000000007</v>
      </c>
      <c r="E20" s="416">
        <f t="shared" si="0"/>
        <v>5.858784930358106E-4</v>
      </c>
      <c r="G20">
        <v>7510</v>
      </c>
      <c r="H20">
        <v>936</v>
      </c>
      <c r="I20" t="s">
        <v>3963</v>
      </c>
      <c r="J20" s="9">
        <v>-493.1599999999998</v>
      </c>
      <c r="K20" s="416">
        <f t="shared" si="1"/>
        <v>-4.3833872857236812E-2</v>
      </c>
    </row>
    <row r="21" spans="1:11" x14ac:dyDescent="0.25">
      <c r="A21">
        <v>7290</v>
      </c>
      <c r="B21">
        <v>936</v>
      </c>
      <c r="C21" t="s">
        <v>65</v>
      </c>
      <c r="D21" s="9">
        <v>8.3000000000000007</v>
      </c>
      <c r="E21" s="416">
        <f t="shared" si="0"/>
        <v>5.858784930358106E-4</v>
      </c>
      <c r="G21">
        <v>7510</v>
      </c>
      <c r="H21">
        <v>150</v>
      </c>
      <c r="I21" t="s">
        <v>3963</v>
      </c>
      <c r="J21" s="9">
        <v>0</v>
      </c>
      <c r="K21" s="416">
        <f t="shared" si="1"/>
        <v>0</v>
      </c>
    </row>
    <row r="22" spans="1:11" x14ac:dyDescent="0.25">
      <c r="D22" s="9">
        <f>SUM(D2:D21)</f>
        <v>14166.76</v>
      </c>
      <c r="J22" s="9">
        <f>SUM(J2:J21)</f>
        <v>11250.659999999998</v>
      </c>
    </row>
    <row r="25" spans="1:11" x14ac:dyDescent="0.25">
      <c r="A25" s="245" t="s">
        <v>3956</v>
      </c>
      <c r="B25" s="245" t="s">
        <v>2</v>
      </c>
      <c r="C25" s="245" t="s">
        <v>0</v>
      </c>
      <c r="D25" s="509" t="s">
        <v>3957</v>
      </c>
      <c r="E25" s="245" t="s">
        <v>3940</v>
      </c>
      <c r="F25" s="245"/>
      <c r="G25" s="245" t="s">
        <v>3956</v>
      </c>
      <c r="H25" s="245" t="s">
        <v>2</v>
      </c>
      <c r="I25" s="245" t="s">
        <v>0</v>
      </c>
      <c r="J25" s="509" t="s">
        <v>3957</v>
      </c>
      <c r="K25" s="245" t="s">
        <v>3940</v>
      </c>
    </row>
    <row r="26" spans="1:11" x14ac:dyDescent="0.25">
      <c r="A26">
        <v>7290</v>
      </c>
      <c r="B26">
        <v>110</v>
      </c>
      <c r="C26" t="s">
        <v>65</v>
      </c>
      <c r="D26" s="9">
        <f t="shared" ref="D26:D45" si="2">$D$46*E26</f>
        <v>405.26815588038477</v>
      </c>
      <c r="E26" s="416">
        <v>3.0323094341966686E-2</v>
      </c>
      <c r="G26">
        <v>7510</v>
      </c>
      <c r="H26">
        <v>110</v>
      </c>
      <c r="I26" t="s">
        <v>3963</v>
      </c>
      <c r="J26" s="9">
        <f t="shared" ref="J26:J45" si="3">$J$46*K26</f>
        <v>-3924.676632304242</v>
      </c>
      <c r="K26" s="416">
        <v>-5.000862171641491E-2</v>
      </c>
    </row>
    <row r="27" spans="1:11" x14ac:dyDescent="0.25">
      <c r="A27">
        <v>7290</v>
      </c>
      <c r="B27">
        <v>112</v>
      </c>
      <c r="C27" t="s">
        <v>65</v>
      </c>
      <c r="D27" s="9">
        <f t="shared" si="2"/>
        <v>798.20600123105066</v>
      </c>
      <c r="E27" s="416">
        <v>5.9723606526827587E-2</v>
      </c>
      <c r="G27">
        <v>7510</v>
      </c>
      <c r="H27">
        <v>112</v>
      </c>
      <c r="I27" t="s">
        <v>3963</v>
      </c>
      <c r="J27" s="9">
        <f t="shared" si="3"/>
        <v>20559.716709953016</v>
      </c>
      <c r="K27" s="416">
        <v>0.26197396419410063</v>
      </c>
    </row>
    <row r="28" spans="1:11" x14ac:dyDescent="0.25">
      <c r="A28">
        <v>7290</v>
      </c>
      <c r="B28">
        <v>120</v>
      </c>
      <c r="C28" t="s">
        <v>65</v>
      </c>
      <c r="D28" s="9">
        <f t="shared" si="2"/>
        <v>346.31474310286893</v>
      </c>
      <c r="E28" s="416">
        <v>2.5912064579339238E-2</v>
      </c>
      <c r="G28">
        <v>7510</v>
      </c>
      <c r="H28">
        <v>120</v>
      </c>
      <c r="I28" t="s">
        <v>3963</v>
      </c>
      <c r="J28" s="9">
        <f t="shared" si="3"/>
        <v>-8011.3264821797102</v>
      </c>
      <c r="K28" s="416">
        <v>-0.1020811223519331</v>
      </c>
    </row>
    <row r="29" spans="1:11" x14ac:dyDescent="0.25">
      <c r="A29">
        <v>7290</v>
      </c>
      <c r="B29">
        <v>130</v>
      </c>
      <c r="C29" t="s">
        <v>65</v>
      </c>
      <c r="D29" s="9">
        <f t="shared" si="2"/>
        <v>681.87466294339708</v>
      </c>
      <c r="E29" s="416">
        <v>5.101942857788231E-2</v>
      </c>
      <c r="G29">
        <v>7510</v>
      </c>
      <c r="H29">
        <v>130</v>
      </c>
      <c r="I29" t="s">
        <v>3963</v>
      </c>
      <c r="J29" s="9">
        <f t="shared" si="3"/>
        <v>13366.627024547901</v>
      </c>
      <c r="K29" s="416">
        <v>0.17031889684694063</v>
      </c>
    </row>
    <row r="30" spans="1:11" x14ac:dyDescent="0.25">
      <c r="A30">
        <v>7290</v>
      </c>
      <c r="B30">
        <v>140</v>
      </c>
      <c r="C30" t="s">
        <v>65</v>
      </c>
      <c r="D30" s="9">
        <f t="shared" si="2"/>
        <v>1175.6531274617485</v>
      </c>
      <c r="E30" s="416">
        <v>8.7965067524261017E-2</v>
      </c>
      <c r="G30">
        <v>7510</v>
      </c>
      <c r="H30">
        <v>140</v>
      </c>
      <c r="I30" t="s">
        <v>3963</v>
      </c>
      <c r="J30" s="9">
        <f t="shared" si="3"/>
        <v>-784.05640202441759</v>
      </c>
      <c r="K30" s="416">
        <v>-9.9905250003111314E-3</v>
      </c>
    </row>
    <row r="31" spans="1:11" x14ac:dyDescent="0.25">
      <c r="A31">
        <v>7290</v>
      </c>
      <c r="B31">
        <v>142</v>
      </c>
      <c r="C31" t="s">
        <v>65</v>
      </c>
      <c r="D31" s="9">
        <f t="shared" si="2"/>
        <v>961.33968882087356</v>
      </c>
      <c r="E31" s="416">
        <v>7.1929643757641118E-2</v>
      </c>
      <c r="G31">
        <v>7510</v>
      </c>
      <c r="H31">
        <v>142</v>
      </c>
      <c r="I31" t="s">
        <v>3963</v>
      </c>
      <c r="J31" s="9">
        <f t="shared" si="3"/>
        <v>1051.7795755982318</v>
      </c>
      <c r="K31" s="416">
        <v>1.3401880423015185E-2</v>
      </c>
    </row>
    <row r="32" spans="1:11" x14ac:dyDescent="0.25">
      <c r="A32">
        <v>7290</v>
      </c>
      <c r="B32">
        <v>150</v>
      </c>
      <c r="C32" t="s">
        <v>65</v>
      </c>
      <c r="D32" s="9">
        <f t="shared" si="2"/>
        <v>1399.4006215959048</v>
      </c>
      <c r="E32" s="416">
        <v>0.10470636899333369</v>
      </c>
      <c r="G32">
        <v>7510</v>
      </c>
      <c r="H32">
        <v>160</v>
      </c>
      <c r="I32" t="s">
        <v>3963</v>
      </c>
      <c r="J32" s="9">
        <f t="shared" si="3"/>
        <v>-4389.0417095530411</v>
      </c>
      <c r="K32" s="416">
        <v>-5.5925607919890943E-2</v>
      </c>
    </row>
    <row r="33" spans="1:13" x14ac:dyDescent="0.25">
      <c r="A33">
        <v>7290</v>
      </c>
      <c r="B33">
        <v>160</v>
      </c>
      <c r="C33" t="s">
        <v>65</v>
      </c>
      <c r="D33" s="9">
        <f t="shared" si="2"/>
        <v>669.80850596749019</v>
      </c>
      <c r="E33" s="416">
        <v>5.0116610996445203E-2</v>
      </c>
      <c r="G33">
        <v>7510</v>
      </c>
      <c r="H33">
        <v>170</v>
      </c>
      <c r="I33" t="s">
        <v>3963</v>
      </c>
      <c r="J33" s="9">
        <f t="shared" si="3"/>
        <v>0</v>
      </c>
      <c r="K33" s="416">
        <v>0</v>
      </c>
    </row>
    <row r="34" spans="1:13" x14ac:dyDescent="0.25">
      <c r="A34">
        <v>7290</v>
      </c>
      <c r="B34">
        <v>170</v>
      </c>
      <c r="C34" t="s">
        <v>65</v>
      </c>
      <c r="D34" s="9">
        <f t="shared" si="2"/>
        <v>0</v>
      </c>
      <c r="E34" s="416">
        <v>0</v>
      </c>
      <c r="G34">
        <v>7510</v>
      </c>
      <c r="H34">
        <v>190</v>
      </c>
      <c r="I34" t="s">
        <v>3963</v>
      </c>
      <c r="J34" s="9">
        <f t="shared" si="3"/>
        <v>-24.275055863388388</v>
      </c>
      <c r="K34" s="416">
        <v>-3.0931518684235967E-4</v>
      </c>
    </row>
    <row r="35" spans="1:13" x14ac:dyDescent="0.25">
      <c r="A35">
        <v>7290</v>
      </c>
      <c r="B35">
        <v>190</v>
      </c>
      <c r="C35" t="s">
        <v>65</v>
      </c>
      <c r="D35" s="9">
        <f t="shared" si="2"/>
        <v>1631.4406505086554</v>
      </c>
      <c r="E35" s="416">
        <v>0.12206813696286235</v>
      </c>
      <c r="G35">
        <v>7510</v>
      </c>
      <c r="H35">
        <v>210</v>
      </c>
      <c r="I35" t="s">
        <v>3963</v>
      </c>
      <c r="J35" s="9">
        <f t="shared" si="3"/>
        <v>9913.2910602578013</v>
      </c>
      <c r="K35" s="416">
        <v>0.12631614500838176</v>
      </c>
    </row>
    <row r="36" spans="1:13" x14ac:dyDescent="0.25">
      <c r="A36">
        <v>7290</v>
      </c>
      <c r="B36">
        <v>210</v>
      </c>
      <c r="C36" t="s">
        <v>65</v>
      </c>
      <c r="D36" s="9">
        <f t="shared" si="2"/>
        <v>20.905866973111706</v>
      </c>
      <c r="E36" s="416">
        <v>1.564224988635369E-3</v>
      </c>
      <c r="G36">
        <v>7510</v>
      </c>
      <c r="H36">
        <v>220</v>
      </c>
      <c r="I36" t="s">
        <v>3963</v>
      </c>
      <c r="J36" s="9">
        <f t="shared" si="3"/>
        <v>11423.6459727696</v>
      </c>
      <c r="K36" s="416">
        <v>0.14556123818513761</v>
      </c>
    </row>
    <row r="37" spans="1:13" x14ac:dyDescent="0.25">
      <c r="A37">
        <v>7290</v>
      </c>
      <c r="B37">
        <v>220</v>
      </c>
      <c r="C37" t="s">
        <v>65</v>
      </c>
      <c r="D37" s="9">
        <f t="shared" si="2"/>
        <v>12.537859750571053</v>
      </c>
      <c r="E37" s="416">
        <v>9.3811146655974965E-4</v>
      </c>
      <c r="G37">
        <v>7510</v>
      </c>
      <c r="H37">
        <v>230</v>
      </c>
      <c r="I37" t="s">
        <v>3963</v>
      </c>
      <c r="J37" s="9">
        <f t="shared" si="3"/>
        <v>6054.1152252401162</v>
      </c>
      <c r="K37" s="416">
        <v>7.7142140994394953E-2</v>
      </c>
    </row>
    <row r="38" spans="1:13" x14ac:dyDescent="0.25">
      <c r="A38">
        <v>7290</v>
      </c>
      <c r="B38">
        <v>230</v>
      </c>
      <c r="C38" t="s">
        <v>65</v>
      </c>
      <c r="D38" s="9">
        <f t="shared" si="2"/>
        <v>662.04427829651945</v>
      </c>
      <c r="E38" s="416">
        <v>4.9535673647326556E-2</v>
      </c>
      <c r="G38">
        <v>7510</v>
      </c>
      <c r="H38">
        <v>240</v>
      </c>
      <c r="I38" t="s">
        <v>3963</v>
      </c>
      <c r="J38" s="9">
        <f t="shared" si="3"/>
        <v>12049.565732143719</v>
      </c>
      <c r="K38" s="416">
        <v>0.15353677028725432</v>
      </c>
    </row>
    <row r="39" spans="1:13" x14ac:dyDescent="0.25">
      <c r="A39">
        <v>7290</v>
      </c>
      <c r="B39">
        <v>240</v>
      </c>
      <c r="C39" t="s">
        <v>65</v>
      </c>
      <c r="D39" s="9">
        <f t="shared" si="2"/>
        <v>2652.1865867707224</v>
      </c>
      <c r="E39" s="416">
        <v>0.19844269261284866</v>
      </c>
      <c r="G39">
        <v>7510</v>
      </c>
      <c r="H39">
        <v>330</v>
      </c>
      <c r="I39" t="s">
        <v>3963</v>
      </c>
      <c r="J39" s="9">
        <f t="shared" si="3"/>
        <v>4284.5473598882209</v>
      </c>
      <c r="K39" s="416">
        <v>5.4594130477678658E-2</v>
      </c>
    </row>
    <row r="40" spans="1:13" x14ac:dyDescent="0.25">
      <c r="A40">
        <v>7290</v>
      </c>
      <c r="B40">
        <v>260</v>
      </c>
      <c r="C40" t="s">
        <v>65</v>
      </c>
      <c r="D40" s="9">
        <f t="shared" si="2"/>
        <v>300.88976590271875</v>
      </c>
      <c r="E40" s="416">
        <v>2.2513263442029086E-2</v>
      </c>
      <c r="G40">
        <v>7510</v>
      </c>
      <c r="H40">
        <v>340</v>
      </c>
      <c r="I40" t="s">
        <v>3963</v>
      </c>
      <c r="J40" s="9">
        <f t="shared" si="3"/>
        <v>1182.1533670024701</v>
      </c>
      <c r="K40" s="416">
        <v>1.5063116297177243E-2</v>
      </c>
    </row>
    <row r="41" spans="1:13" x14ac:dyDescent="0.25">
      <c r="A41">
        <v>7290</v>
      </c>
      <c r="B41">
        <v>340</v>
      </c>
      <c r="C41" t="s">
        <v>65</v>
      </c>
      <c r="D41" s="9">
        <f t="shared" si="2"/>
        <v>543.76009052175652</v>
      </c>
      <c r="E41" s="416">
        <v>4.0685379013973552E-2</v>
      </c>
      <c r="G41">
        <v>7510</v>
      </c>
      <c r="H41">
        <v>430</v>
      </c>
      <c r="I41" t="s">
        <v>3963</v>
      </c>
      <c r="J41" s="9">
        <f t="shared" si="3"/>
        <v>4646.5107647018049</v>
      </c>
      <c r="K41" s="416">
        <v>5.9206304341256434E-2</v>
      </c>
    </row>
    <row r="42" spans="1:13" x14ac:dyDescent="0.25">
      <c r="A42">
        <v>7290</v>
      </c>
      <c r="B42">
        <v>430</v>
      </c>
      <c r="C42" t="s">
        <v>65</v>
      </c>
      <c r="D42" s="9">
        <f t="shared" si="2"/>
        <v>276.73858383991819</v>
      </c>
      <c r="E42" s="416">
        <v>2.070621652374996E-2</v>
      </c>
      <c r="G42">
        <v>7510</v>
      </c>
      <c r="H42">
        <v>440</v>
      </c>
      <c r="I42" t="s">
        <v>3963</v>
      </c>
      <c r="J42" s="9">
        <f t="shared" si="3"/>
        <v>6702.9846782322111</v>
      </c>
      <c r="K42" s="416">
        <v>8.5410100385221857E-2</v>
      </c>
    </row>
    <row r="43" spans="1:13" x14ac:dyDescent="0.25">
      <c r="A43">
        <v>7290</v>
      </c>
      <c r="B43">
        <v>440</v>
      </c>
      <c r="C43" t="s">
        <v>65</v>
      </c>
      <c r="D43" s="9">
        <f t="shared" si="2"/>
        <v>810.97027831346054</v>
      </c>
      <c r="E43" s="416">
        <v>6.0678659058246202E-2</v>
      </c>
      <c r="G43">
        <v>7510</v>
      </c>
      <c r="H43">
        <v>935</v>
      </c>
      <c r="I43" t="s">
        <v>3963</v>
      </c>
      <c r="J43" s="9">
        <f t="shared" si="3"/>
        <v>7818.5211534256678</v>
      </c>
      <c r="K43" s="416">
        <v>9.9624377592070185E-2</v>
      </c>
    </row>
    <row r="44" spans="1:13" x14ac:dyDescent="0.25">
      <c r="A44">
        <v>7290</v>
      </c>
      <c r="B44">
        <v>935</v>
      </c>
      <c r="C44" t="s">
        <v>65</v>
      </c>
      <c r="D44" s="9">
        <f t="shared" si="2"/>
        <v>7.8302660594236091</v>
      </c>
      <c r="E44" s="416">
        <v>5.858784930358106E-4</v>
      </c>
      <c r="G44">
        <v>7510</v>
      </c>
      <c r="H44">
        <v>936</v>
      </c>
      <c r="I44" t="s">
        <v>3963</v>
      </c>
      <c r="J44" s="9">
        <f t="shared" si="3"/>
        <v>-3440.082341835945</v>
      </c>
      <c r="K44" s="416">
        <v>-4.3833872857236812E-2</v>
      </c>
    </row>
    <row r="45" spans="1:13" x14ac:dyDescent="0.25">
      <c r="A45">
        <v>7290</v>
      </c>
      <c r="B45">
        <v>936</v>
      </c>
      <c r="C45" t="s">
        <v>65</v>
      </c>
      <c r="D45" s="9">
        <f t="shared" si="2"/>
        <v>7.8302660594236091</v>
      </c>
      <c r="E45" s="416">
        <v>5.858784930358106E-4</v>
      </c>
      <c r="G45">
        <v>7510</v>
      </c>
      <c r="H45">
        <v>150</v>
      </c>
      <c r="I45" t="s">
        <v>3963</v>
      </c>
      <c r="J45" s="9">
        <f t="shared" si="3"/>
        <v>0</v>
      </c>
      <c r="K45" s="416">
        <v>0</v>
      </c>
    </row>
    <row r="46" spans="1:13" x14ac:dyDescent="0.25">
      <c r="D46" s="9">
        <f>8245+5000+120</f>
        <v>13365</v>
      </c>
      <c r="J46" s="9">
        <f>73480+5000</f>
        <v>78480</v>
      </c>
      <c r="L46" s="107"/>
      <c r="M46" s="107">
        <f>91845-J46-D46</f>
        <v>0</v>
      </c>
    </row>
    <row r="48" spans="1:13" x14ac:dyDescent="0.25">
      <c r="B48" t="s">
        <v>3944</v>
      </c>
    </row>
    <row r="49" spans="1:11" x14ac:dyDescent="0.25">
      <c r="A49" s="522">
        <v>7390</v>
      </c>
      <c r="B49" s="522" t="s">
        <v>58</v>
      </c>
      <c r="C49" s="522" t="s">
        <v>65</v>
      </c>
      <c r="D49" s="526">
        <f>$D$46*E49</f>
        <v>10959.3</v>
      </c>
      <c r="E49" s="520">
        <v>0.82</v>
      </c>
      <c r="G49" s="522">
        <v>7510</v>
      </c>
      <c r="H49" s="522" t="s">
        <v>58</v>
      </c>
      <c r="I49" s="522" t="s">
        <v>3963</v>
      </c>
      <c r="J49" s="526">
        <f>$J$46*K49</f>
        <v>39240</v>
      </c>
      <c r="K49" s="527">
        <v>0.5</v>
      </c>
    </row>
    <row r="50" spans="1:11" x14ac:dyDescent="0.25">
      <c r="A50" s="522">
        <v>7390</v>
      </c>
      <c r="B50" s="522" t="s">
        <v>62</v>
      </c>
      <c r="C50" s="522" t="s">
        <v>65</v>
      </c>
      <c r="D50" s="526">
        <f>$D$46*E50</f>
        <v>2405.6999999999998</v>
      </c>
      <c r="E50" s="520">
        <v>0.18</v>
      </c>
      <c r="G50" s="522">
        <v>7510</v>
      </c>
      <c r="H50" s="522" t="s">
        <v>62</v>
      </c>
      <c r="I50" s="522" t="s">
        <v>3963</v>
      </c>
      <c r="J50" s="526">
        <f>$J$46*K50</f>
        <v>39240</v>
      </c>
      <c r="K50" s="527">
        <v>0.5</v>
      </c>
    </row>
    <row r="51" spans="1:11" x14ac:dyDescent="0.25">
      <c r="D51" s="9">
        <f>D49+D50</f>
        <v>13365</v>
      </c>
      <c r="E51" s="232" t="s">
        <v>301</v>
      </c>
      <c r="J51" s="9">
        <f>J49+J50</f>
        <v>78480</v>
      </c>
      <c r="K51" s="232" t="s">
        <v>301</v>
      </c>
    </row>
    <row r="52" spans="1:11" x14ac:dyDescent="0.25">
      <c r="D52" s="9">
        <f>SUMIFS('Summary - Overhead Expenses'!AH:AH,'Summary - Overhead Expenses'!B:B,7290)</f>
        <v>13364.999999999996</v>
      </c>
      <c r="E52" s="232" t="s">
        <v>6052</v>
      </c>
      <c r="J52" s="9">
        <f>SUMIFS('Summary - Overhead Expenses'!AH:AH,'Summary - Overhead Expenses'!B:B,7510)</f>
        <v>78480</v>
      </c>
      <c r="K52" s="232" t="s">
        <v>6053</v>
      </c>
    </row>
    <row r="53" spans="1:11" x14ac:dyDescent="0.25">
      <c r="D53" s="9">
        <f>D51-D52</f>
        <v>0</v>
      </c>
      <c r="E53" s="232" t="s">
        <v>870</v>
      </c>
      <c r="J53" s="9">
        <f>J51-J52</f>
        <v>0</v>
      </c>
      <c r="K53" s="232" t="s">
        <v>870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265EC-A846-490C-B137-26BA4A17582A}">
  <sheetPr>
    <tabColor theme="9" tint="0.79998168889431442"/>
  </sheetPr>
  <dimension ref="A1:N22"/>
  <sheetViews>
    <sheetView workbookViewId="0">
      <selection activeCell="B8" sqref="B8"/>
    </sheetView>
  </sheetViews>
  <sheetFormatPr defaultRowHeight="15" x14ac:dyDescent="0.25"/>
  <cols>
    <col min="1" max="1" width="17.85546875" customWidth="1"/>
    <col min="2" max="2" width="11.28515625" bestFit="1" customWidth="1"/>
    <col min="3" max="3" width="22.28515625" style="421" bestFit="1" customWidth="1"/>
    <col min="5" max="5" width="11.5703125" bestFit="1" customWidth="1"/>
  </cols>
  <sheetData>
    <row r="1" spans="1:14" x14ac:dyDescent="0.25">
      <c r="A1" t="s">
        <v>3958</v>
      </c>
    </row>
    <row r="2" spans="1:14" x14ac:dyDescent="0.25">
      <c r="A2" t="s">
        <v>1095</v>
      </c>
      <c r="B2" t="s">
        <v>3957</v>
      </c>
    </row>
    <row r="3" spans="1:14" x14ac:dyDescent="0.25">
      <c r="A3" t="s">
        <v>3959</v>
      </c>
      <c r="B3" s="427">
        <f>1000*4</f>
        <v>4000</v>
      </c>
      <c r="C3" s="421" t="s">
        <v>3962</v>
      </c>
    </row>
    <row r="4" spans="1:14" x14ac:dyDescent="0.25">
      <c r="A4" t="s">
        <v>3960</v>
      </c>
      <c r="B4" s="427">
        <v>1000</v>
      </c>
    </row>
    <row r="5" spans="1:14" x14ac:dyDescent="0.25">
      <c r="A5" t="s">
        <v>3964</v>
      </c>
      <c r="B5" s="427">
        <v>25000</v>
      </c>
    </row>
    <row r="6" spans="1:14" x14ac:dyDescent="0.25">
      <c r="A6" t="s">
        <v>3961</v>
      </c>
      <c r="B6" s="427">
        <v>10000</v>
      </c>
      <c r="C6" s="421" t="s">
        <v>3965</v>
      </c>
    </row>
    <row r="7" spans="1:14" x14ac:dyDescent="0.25">
      <c r="A7" t="s">
        <v>3967</v>
      </c>
      <c r="B7" s="427">
        <v>5320</v>
      </c>
      <c r="C7" s="421" t="s">
        <v>3968</v>
      </c>
    </row>
    <row r="8" spans="1:14" x14ac:dyDescent="0.25">
      <c r="B8" s="427">
        <f>SUM(B3:B7)</f>
        <v>45320</v>
      </c>
    </row>
    <row r="9" spans="1:14" x14ac:dyDescent="0.25">
      <c r="A9" t="s">
        <v>3944</v>
      </c>
      <c r="B9" s="427"/>
      <c r="N9" s="416"/>
    </row>
    <row r="10" spans="1:14" x14ac:dyDescent="0.25">
      <c r="A10" s="522" t="s">
        <v>123</v>
      </c>
      <c r="B10" s="523">
        <v>7456</v>
      </c>
      <c r="C10" s="518" t="s">
        <v>58</v>
      </c>
      <c r="D10" s="520">
        <v>0.78</v>
      </c>
      <c r="E10" s="521">
        <f>B8*D10</f>
        <v>35349.599999999999</v>
      </c>
      <c r="N10" s="416"/>
    </row>
    <row r="11" spans="1:14" x14ac:dyDescent="0.25">
      <c r="A11" s="522" t="s">
        <v>123</v>
      </c>
      <c r="B11" s="523">
        <v>7456</v>
      </c>
      <c r="C11" s="518" t="s">
        <v>62</v>
      </c>
      <c r="D11" s="520">
        <v>0.22</v>
      </c>
      <c r="E11" s="521">
        <f>B8*D11</f>
        <v>9970.4</v>
      </c>
    </row>
    <row r="12" spans="1:14" x14ac:dyDescent="0.25">
      <c r="B12" s="427"/>
      <c r="E12" s="431">
        <f>E10+E11</f>
        <v>45320</v>
      </c>
      <c r="F12" s="232" t="s">
        <v>301</v>
      </c>
    </row>
    <row r="13" spans="1:14" x14ac:dyDescent="0.25">
      <c r="B13" s="427"/>
      <c r="E13" s="431">
        <f>SUMIFS('Summary - Overhead Expenses'!AH:AH,'Summary - Overhead Expenses'!B:B,7456)</f>
        <v>45320</v>
      </c>
      <c r="F13" s="232" t="s">
        <v>5388</v>
      </c>
    </row>
    <row r="14" spans="1:14" x14ac:dyDescent="0.25">
      <c r="B14" s="427"/>
      <c r="E14" s="431">
        <f>E12-E13</f>
        <v>0</v>
      </c>
      <c r="F14" s="232" t="s">
        <v>870</v>
      </c>
    </row>
    <row r="15" spans="1:14" x14ac:dyDescent="0.25">
      <c r="B15" s="427"/>
    </row>
    <row r="16" spans="1:14" x14ac:dyDescent="0.25">
      <c r="B16" s="427"/>
    </row>
    <row r="17" spans="2:2" x14ac:dyDescent="0.25">
      <c r="B17" s="427"/>
    </row>
    <row r="18" spans="2:2" x14ac:dyDescent="0.25">
      <c r="B18" s="427"/>
    </row>
    <row r="19" spans="2:2" x14ac:dyDescent="0.25">
      <c r="B19" s="427"/>
    </row>
    <row r="20" spans="2:2" x14ac:dyDescent="0.25">
      <c r="B20" s="427"/>
    </row>
    <row r="21" spans="2:2" x14ac:dyDescent="0.25">
      <c r="B21" s="427"/>
    </row>
    <row r="22" spans="2:2" x14ac:dyDescent="0.25">
      <c r="B22" s="42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D3C91-C95E-4A18-8273-94A051A7D05D}">
  <sheetPr>
    <tabColor theme="9" tint="0.79998168889431442"/>
  </sheetPr>
  <dimension ref="A2:O23"/>
  <sheetViews>
    <sheetView workbookViewId="0">
      <selection activeCell="J16" sqref="J16"/>
    </sheetView>
  </sheetViews>
  <sheetFormatPr defaultRowHeight="15" x14ac:dyDescent="0.25"/>
  <cols>
    <col min="1" max="1" width="20.42578125" bestFit="1" customWidth="1"/>
    <col min="2" max="2" width="14.85546875" bestFit="1" customWidth="1"/>
    <col min="3" max="3" width="18.85546875" style="232" customWidth="1"/>
    <col min="4" max="4" width="5" bestFit="1" customWidth="1"/>
    <col min="5" max="5" width="18" bestFit="1" customWidth="1"/>
    <col min="6" max="6" width="20.42578125" bestFit="1" customWidth="1"/>
    <col min="7" max="7" width="12.5703125" bestFit="1" customWidth="1"/>
  </cols>
  <sheetData>
    <row r="2" spans="1:15" x14ac:dyDescent="0.25">
      <c r="B2" t="s">
        <v>906</v>
      </c>
      <c r="G2" t="s">
        <v>3958</v>
      </c>
    </row>
    <row r="3" spans="1:15" x14ac:dyDescent="0.25">
      <c r="A3" s="423" t="s">
        <v>192</v>
      </c>
      <c r="B3" t="s">
        <v>904</v>
      </c>
      <c r="C3" s="232" t="s">
        <v>1152</v>
      </c>
    </row>
    <row r="4" spans="1:15" x14ac:dyDescent="0.25">
      <c r="A4" s="227" t="s">
        <v>4717</v>
      </c>
      <c r="B4">
        <v>73.750000000000071</v>
      </c>
      <c r="C4" s="232" t="s">
        <v>4728</v>
      </c>
    </row>
    <row r="5" spans="1:15" x14ac:dyDescent="0.25">
      <c r="A5" s="227" t="s">
        <v>4725</v>
      </c>
      <c r="B5">
        <v>13279.630000000001</v>
      </c>
      <c r="F5" t="s">
        <v>4719</v>
      </c>
      <c r="G5" s="427">
        <v>0</v>
      </c>
      <c r="H5" s="232" t="s">
        <v>6126</v>
      </c>
    </row>
    <row r="6" spans="1:15" x14ac:dyDescent="0.25">
      <c r="A6" s="227" t="s">
        <v>4719</v>
      </c>
      <c r="B6">
        <v>60524.510000000009</v>
      </c>
      <c r="G6" s="427"/>
      <c r="H6" s="232"/>
    </row>
    <row r="7" spans="1:15" x14ac:dyDescent="0.25">
      <c r="A7" s="227" t="s">
        <v>4722</v>
      </c>
      <c r="B7">
        <v>710.02</v>
      </c>
      <c r="C7" s="232" t="s">
        <v>4731</v>
      </c>
      <c r="G7" s="427"/>
      <c r="H7" s="232"/>
    </row>
    <row r="8" spans="1:15" x14ac:dyDescent="0.25">
      <c r="A8" s="227" t="s">
        <v>4716</v>
      </c>
      <c r="B8">
        <v>1693.78</v>
      </c>
      <c r="F8" t="s">
        <v>4716</v>
      </c>
      <c r="G8" s="427">
        <v>0</v>
      </c>
      <c r="H8" s="232" t="s">
        <v>6126</v>
      </c>
    </row>
    <row r="9" spans="1:15" x14ac:dyDescent="0.25">
      <c r="A9" s="227" t="s">
        <v>18</v>
      </c>
      <c r="B9">
        <v>718.00999999999988</v>
      </c>
      <c r="C9" s="232" t="s">
        <v>4728</v>
      </c>
      <c r="G9" s="427"/>
    </row>
    <row r="10" spans="1:15" x14ac:dyDescent="0.25">
      <c r="A10" s="227" t="s">
        <v>4723</v>
      </c>
      <c r="B10">
        <v>3713.4599999999996</v>
      </c>
      <c r="F10" t="s">
        <v>4733</v>
      </c>
      <c r="G10" s="427">
        <v>3800</v>
      </c>
    </row>
    <row r="11" spans="1:15" x14ac:dyDescent="0.25">
      <c r="A11" s="227" t="s">
        <v>4720</v>
      </c>
      <c r="B11">
        <v>9634.2600000000039</v>
      </c>
      <c r="F11" t="s">
        <v>4720</v>
      </c>
      <c r="G11" s="427">
        <v>10000</v>
      </c>
    </row>
    <row r="12" spans="1:15" x14ac:dyDescent="0.25">
      <c r="A12" s="227" t="s">
        <v>4259</v>
      </c>
      <c r="B12">
        <v>98391.310000000012</v>
      </c>
      <c r="F12" t="s">
        <v>4734</v>
      </c>
      <c r="G12" s="427">
        <v>130000</v>
      </c>
      <c r="O12" s="284"/>
    </row>
    <row r="13" spans="1:15" x14ac:dyDescent="0.25">
      <c r="A13" s="227" t="s">
        <v>2681</v>
      </c>
      <c r="B13">
        <v>36067.909999999989</v>
      </c>
      <c r="G13" s="427"/>
      <c r="O13" s="284"/>
    </row>
    <row r="14" spans="1:15" x14ac:dyDescent="0.25">
      <c r="A14" s="227" t="s">
        <v>4718</v>
      </c>
      <c r="B14">
        <v>894.47</v>
      </c>
      <c r="C14" s="232" t="s">
        <v>4728</v>
      </c>
      <c r="G14" s="427"/>
      <c r="O14" s="284"/>
    </row>
    <row r="15" spans="1:15" x14ac:dyDescent="0.25">
      <c r="A15" s="227" t="s">
        <v>4721</v>
      </c>
      <c r="B15">
        <v>6.18</v>
      </c>
      <c r="C15" s="232" t="s">
        <v>4731</v>
      </c>
      <c r="G15" s="427"/>
      <c r="O15" s="416"/>
    </row>
    <row r="16" spans="1:15" x14ac:dyDescent="0.25">
      <c r="A16" s="227" t="s">
        <v>202</v>
      </c>
      <c r="B16">
        <v>225707.29</v>
      </c>
      <c r="F16" t="s">
        <v>301</v>
      </c>
      <c r="G16" s="427">
        <f>SUM(G4:G15)</f>
        <v>143800</v>
      </c>
      <c r="O16" s="416"/>
    </row>
    <row r="17" spans="3:8" x14ac:dyDescent="0.25">
      <c r="G17" s="427"/>
    </row>
    <row r="18" spans="3:8" x14ac:dyDescent="0.25">
      <c r="C18" s="232" t="s">
        <v>3944</v>
      </c>
    </row>
    <row r="19" spans="3:8" x14ac:dyDescent="0.25">
      <c r="C19" s="518" t="s">
        <v>86</v>
      </c>
      <c r="D19" s="519">
        <v>7350</v>
      </c>
      <c r="E19" s="518" t="s">
        <v>58</v>
      </c>
      <c r="F19" s="520">
        <v>0.83</v>
      </c>
      <c r="G19" s="521">
        <f>$G$16*F19</f>
        <v>119354</v>
      </c>
    </row>
    <row r="20" spans="3:8" x14ac:dyDescent="0.25">
      <c r="C20" s="518" t="s">
        <v>86</v>
      </c>
      <c r="D20" s="519">
        <v>7350</v>
      </c>
      <c r="E20" s="518" t="s">
        <v>62</v>
      </c>
      <c r="F20" s="520">
        <v>0.17</v>
      </c>
      <c r="G20" s="521">
        <f>$G$16*F20</f>
        <v>24446</v>
      </c>
    </row>
    <row r="21" spans="3:8" x14ac:dyDescent="0.25">
      <c r="G21" s="431">
        <f>G19+G20</f>
        <v>143800</v>
      </c>
      <c r="H21" s="232" t="s">
        <v>301</v>
      </c>
    </row>
    <row r="22" spans="3:8" x14ac:dyDescent="0.25">
      <c r="G22" s="431">
        <f>SUMIFS('Summary - Overhead Expenses'!AH:AH,'Summary - Overhead Expenses'!B:B,7350)</f>
        <v>143800.00000000003</v>
      </c>
      <c r="H22" s="232" t="s">
        <v>5387</v>
      </c>
    </row>
    <row r="23" spans="3:8" x14ac:dyDescent="0.25">
      <c r="G23" s="431">
        <f>G21-G22</f>
        <v>0</v>
      </c>
      <c r="H23" s="232" t="s">
        <v>870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B94AA-1677-4C9A-85AD-917485D2D713}">
  <sheetPr>
    <tabColor theme="9" tint="0.79998168889431442"/>
  </sheetPr>
  <dimension ref="A2:O23"/>
  <sheetViews>
    <sheetView workbookViewId="0">
      <selection activeCell="H10" sqref="H10"/>
    </sheetView>
  </sheetViews>
  <sheetFormatPr defaultRowHeight="15" x14ac:dyDescent="0.25"/>
  <cols>
    <col min="1" max="1" width="23.5703125" bestFit="1" customWidth="1"/>
    <col min="2" max="2" width="14.85546875" bestFit="1" customWidth="1"/>
    <col min="3" max="3" width="10.7109375" style="232" bestFit="1" customWidth="1"/>
    <col min="4" max="4" width="15" bestFit="1" customWidth="1"/>
    <col min="6" max="6" width="18" bestFit="1" customWidth="1"/>
    <col min="8" max="8" width="12.5703125" bestFit="1" customWidth="1"/>
  </cols>
  <sheetData>
    <row r="2" spans="1:9" x14ac:dyDescent="0.25">
      <c r="H2" t="s">
        <v>3958</v>
      </c>
    </row>
    <row r="3" spans="1:9" x14ac:dyDescent="0.25">
      <c r="A3" s="423" t="s">
        <v>192</v>
      </c>
      <c r="B3" t="s">
        <v>904</v>
      </c>
      <c r="C3" s="232" t="s">
        <v>1152</v>
      </c>
      <c r="H3" s="427"/>
    </row>
    <row r="4" spans="1:9" x14ac:dyDescent="0.25">
      <c r="A4" s="227" t="s">
        <v>4767</v>
      </c>
      <c r="B4" s="107">
        <v>102276.45</v>
      </c>
      <c r="C4" s="232" t="s">
        <v>4766</v>
      </c>
      <c r="H4" s="427">
        <v>105000</v>
      </c>
    </row>
    <row r="5" spans="1:9" x14ac:dyDescent="0.25">
      <c r="A5" s="227" t="s">
        <v>4722</v>
      </c>
      <c r="B5" s="107">
        <v>9741.4699999999975</v>
      </c>
      <c r="C5" s="232" t="s">
        <v>4765</v>
      </c>
      <c r="H5" s="427">
        <v>0</v>
      </c>
    </row>
    <row r="6" spans="1:9" x14ac:dyDescent="0.25">
      <c r="A6" s="227" t="s">
        <v>4731</v>
      </c>
      <c r="B6" s="107">
        <v>-10.71</v>
      </c>
      <c r="H6" s="427">
        <v>0</v>
      </c>
    </row>
    <row r="7" spans="1:9" x14ac:dyDescent="0.25">
      <c r="A7" s="227" t="s">
        <v>4764</v>
      </c>
      <c r="B7" s="107">
        <v>858.74</v>
      </c>
      <c r="C7" s="232" t="s">
        <v>1159</v>
      </c>
      <c r="H7" s="427">
        <v>1000</v>
      </c>
    </row>
    <row r="8" spans="1:9" x14ac:dyDescent="0.25">
      <c r="A8" s="227" t="s">
        <v>4763</v>
      </c>
      <c r="B8" s="107">
        <v>4685.7899999999972</v>
      </c>
      <c r="C8" s="232" t="s">
        <v>4731</v>
      </c>
      <c r="H8" s="427">
        <v>0</v>
      </c>
    </row>
    <row r="9" spans="1:9" x14ac:dyDescent="0.25">
      <c r="A9" s="227" t="s">
        <v>4762</v>
      </c>
      <c r="B9" s="107">
        <v>6416.6999999999971</v>
      </c>
      <c r="C9" s="232" t="s">
        <v>4761</v>
      </c>
      <c r="H9" s="427">
        <v>18000</v>
      </c>
    </row>
    <row r="10" spans="1:9" x14ac:dyDescent="0.25">
      <c r="A10" s="227" t="s">
        <v>18</v>
      </c>
      <c r="B10" s="107">
        <v>4389.33</v>
      </c>
      <c r="C10" s="232" t="s">
        <v>4731</v>
      </c>
      <c r="H10" s="427">
        <v>0</v>
      </c>
    </row>
    <row r="11" spans="1:9" x14ac:dyDescent="0.25">
      <c r="A11" s="227" t="s">
        <v>4760</v>
      </c>
      <c r="B11" s="107">
        <v>225369.57000000007</v>
      </c>
      <c r="C11" s="232" t="s">
        <v>4759</v>
      </c>
      <c r="H11" s="427">
        <v>230000</v>
      </c>
    </row>
    <row r="12" spans="1:9" x14ac:dyDescent="0.25">
      <c r="A12" s="227" t="s">
        <v>4758</v>
      </c>
      <c r="B12" s="107">
        <v>845.77</v>
      </c>
      <c r="C12" s="232" t="s">
        <v>4731</v>
      </c>
      <c r="H12" s="427">
        <v>0</v>
      </c>
    </row>
    <row r="13" spans="1:9" x14ac:dyDescent="0.25">
      <c r="A13" s="227" t="s">
        <v>4757</v>
      </c>
      <c r="B13" s="107">
        <v>5662.5099999999993</v>
      </c>
      <c r="C13" s="232" t="s">
        <v>4756</v>
      </c>
      <c r="H13" s="427">
        <v>1200</v>
      </c>
      <c r="I13" t="s">
        <v>5389</v>
      </c>
    </row>
    <row r="14" spans="1:9" x14ac:dyDescent="0.25">
      <c r="A14" s="227" t="s">
        <v>4755</v>
      </c>
      <c r="B14" s="107">
        <v>57096.599999999984</v>
      </c>
      <c r="C14" s="232" t="s">
        <v>4754</v>
      </c>
      <c r="H14" s="427">
        <v>60000</v>
      </c>
    </row>
    <row r="15" spans="1:9" x14ac:dyDescent="0.25">
      <c r="A15" s="227" t="s">
        <v>202</v>
      </c>
      <c r="B15" s="107">
        <v>417332.22000000009</v>
      </c>
      <c r="H15" s="431">
        <f>SUM(H3:H14)</f>
        <v>415200</v>
      </c>
    </row>
    <row r="18" spans="4:15" x14ac:dyDescent="0.25">
      <c r="D18" t="s">
        <v>3944</v>
      </c>
    </row>
    <row r="19" spans="4:15" x14ac:dyDescent="0.25">
      <c r="D19" s="518" t="s">
        <v>119</v>
      </c>
      <c r="E19" s="519">
        <v>7430</v>
      </c>
      <c r="F19" s="518" t="s">
        <v>58</v>
      </c>
      <c r="G19" s="520">
        <v>0.82</v>
      </c>
      <c r="H19" s="521">
        <f>$H$15*G19</f>
        <v>340464</v>
      </c>
    </row>
    <row r="20" spans="4:15" x14ac:dyDescent="0.25">
      <c r="D20" s="518" t="str">
        <f>D19</f>
        <v>Data Processing</v>
      </c>
      <c r="E20" s="519">
        <v>7430</v>
      </c>
      <c r="F20" s="518" t="s">
        <v>62</v>
      </c>
      <c r="G20" s="520">
        <v>0.18</v>
      </c>
      <c r="H20" s="521">
        <f>$H$15*G20</f>
        <v>74736</v>
      </c>
    </row>
    <row r="21" spans="4:15" x14ac:dyDescent="0.25">
      <c r="H21" s="431">
        <f>H19+H20</f>
        <v>415200</v>
      </c>
      <c r="I21" s="232" t="s">
        <v>301</v>
      </c>
    </row>
    <row r="22" spans="4:15" x14ac:dyDescent="0.25">
      <c r="H22" s="431">
        <f>SUMIFS('Summary - Overhead Expenses'!AH:AH,'Summary - Overhead Expenses'!B:B,7430)</f>
        <v>415200</v>
      </c>
      <c r="I22" s="232" t="s">
        <v>5386</v>
      </c>
      <c r="O22" s="416"/>
    </row>
    <row r="23" spans="4:15" x14ac:dyDescent="0.25">
      <c r="H23" s="431">
        <f>H21-H22</f>
        <v>0</v>
      </c>
      <c r="I23" s="232" t="s">
        <v>870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E50F4-C101-448F-AD30-402828435EC2}">
  <sheetPr>
    <tabColor theme="9" tint="0.79998168889431442"/>
  </sheetPr>
  <dimension ref="A2:M21"/>
  <sheetViews>
    <sheetView workbookViewId="0">
      <selection activeCell="F11" sqref="F11"/>
    </sheetView>
  </sheetViews>
  <sheetFormatPr defaultRowHeight="15" x14ac:dyDescent="0.25"/>
  <cols>
    <col min="1" max="1" width="23.7109375" bestFit="1" customWidth="1"/>
    <col min="2" max="2" width="14.85546875" style="9" bestFit="1" customWidth="1"/>
    <col min="3" max="3" width="10.7109375" style="232" bestFit="1" customWidth="1"/>
    <col min="4" max="4" width="18" bestFit="1" customWidth="1"/>
    <col min="6" max="6" width="11.5703125" bestFit="1" customWidth="1"/>
  </cols>
  <sheetData>
    <row r="2" spans="1:6" x14ac:dyDescent="0.25">
      <c r="B2" s="9" t="s">
        <v>906</v>
      </c>
    </row>
    <row r="3" spans="1:6" x14ac:dyDescent="0.25">
      <c r="A3" s="423" t="s">
        <v>192</v>
      </c>
      <c r="B3" t="s">
        <v>904</v>
      </c>
      <c r="C3" s="232" t="s">
        <v>1152</v>
      </c>
      <c r="F3" t="s">
        <v>905</v>
      </c>
    </row>
    <row r="4" spans="1:6" x14ac:dyDescent="0.25">
      <c r="A4" s="227" t="s">
        <v>5269</v>
      </c>
      <c r="B4">
        <v>32704.959999999995</v>
      </c>
      <c r="C4" s="232" t="s">
        <v>5268</v>
      </c>
      <c r="F4" s="9">
        <v>35000</v>
      </c>
    </row>
    <row r="5" spans="1:6" x14ac:dyDescent="0.25">
      <c r="A5" s="227" t="s">
        <v>5267</v>
      </c>
      <c r="B5">
        <v>1739.12</v>
      </c>
      <c r="C5" s="232" t="s">
        <v>1157</v>
      </c>
      <c r="F5" s="9">
        <v>0</v>
      </c>
    </row>
    <row r="6" spans="1:6" x14ac:dyDescent="0.25">
      <c r="A6" s="227" t="s">
        <v>4722</v>
      </c>
      <c r="B6">
        <v>2010</v>
      </c>
      <c r="C6" s="232" t="s">
        <v>5266</v>
      </c>
      <c r="F6" s="9">
        <v>0</v>
      </c>
    </row>
    <row r="7" spans="1:6" x14ac:dyDescent="0.25">
      <c r="A7" s="227" t="s">
        <v>1163</v>
      </c>
      <c r="B7">
        <v>5199.9800000000005</v>
      </c>
      <c r="C7" s="232" t="s">
        <v>5265</v>
      </c>
      <c r="F7" s="9">
        <v>0</v>
      </c>
    </row>
    <row r="8" spans="1:6" x14ac:dyDescent="0.25">
      <c r="A8" s="227" t="s">
        <v>5264</v>
      </c>
      <c r="B8">
        <v>526.4</v>
      </c>
      <c r="C8" s="232" t="s">
        <v>5263</v>
      </c>
      <c r="F8" s="9">
        <v>0</v>
      </c>
    </row>
    <row r="9" spans="1:6" x14ac:dyDescent="0.25">
      <c r="A9" s="227" t="s">
        <v>5262</v>
      </c>
      <c r="B9">
        <v>12384.489999999998</v>
      </c>
      <c r="C9" s="232" t="s">
        <v>1159</v>
      </c>
      <c r="F9" s="9">
        <v>15000</v>
      </c>
    </row>
    <row r="10" spans="1:6" x14ac:dyDescent="0.25">
      <c r="A10" s="227" t="s">
        <v>5261</v>
      </c>
      <c r="B10">
        <v>3902.04</v>
      </c>
      <c r="C10" s="232" t="s">
        <v>1157</v>
      </c>
      <c r="F10" s="9">
        <v>0</v>
      </c>
    </row>
    <row r="11" spans="1:6" x14ac:dyDescent="0.25">
      <c r="A11" s="227" t="s">
        <v>5260</v>
      </c>
      <c r="B11">
        <v>19554.990000000002</v>
      </c>
      <c r="C11" s="232" t="s">
        <v>5259</v>
      </c>
      <c r="F11" s="9">
        <v>30000</v>
      </c>
    </row>
    <row r="12" spans="1:6" x14ac:dyDescent="0.25">
      <c r="A12" s="227" t="s">
        <v>5258</v>
      </c>
      <c r="B12">
        <v>10365.320000000003</v>
      </c>
      <c r="C12" s="232" t="s">
        <v>1159</v>
      </c>
      <c r="F12" s="9">
        <v>10000</v>
      </c>
    </row>
    <row r="13" spans="1:6" x14ac:dyDescent="0.25">
      <c r="A13" s="227" t="s">
        <v>202</v>
      </c>
      <c r="B13">
        <v>88387.3</v>
      </c>
      <c r="F13" s="107">
        <f>SUM(F4:F12)</f>
        <v>90000</v>
      </c>
    </row>
    <row r="16" spans="1:6" x14ac:dyDescent="0.25">
      <c r="B16" s="9" t="s">
        <v>3944</v>
      </c>
    </row>
    <row r="17" spans="2:13" x14ac:dyDescent="0.25">
      <c r="B17" s="518" t="s">
        <v>121</v>
      </c>
      <c r="C17" s="525">
        <v>7452</v>
      </c>
      <c r="D17" s="518" t="s">
        <v>58</v>
      </c>
      <c r="E17" s="520">
        <v>0.84</v>
      </c>
      <c r="F17" s="521">
        <f>$F$13*E17</f>
        <v>75600</v>
      </c>
    </row>
    <row r="18" spans="2:13" x14ac:dyDescent="0.25">
      <c r="B18" s="518" t="str">
        <f>B17</f>
        <v>Consultancy Fees</v>
      </c>
      <c r="C18" s="519">
        <f>C17</f>
        <v>7452</v>
      </c>
      <c r="D18" s="518" t="s">
        <v>62</v>
      </c>
      <c r="E18" s="520">
        <v>0.16</v>
      </c>
      <c r="F18" s="521">
        <f>$F$13*E18</f>
        <v>14400</v>
      </c>
    </row>
    <row r="19" spans="2:13" x14ac:dyDescent="0.25">
      <c r="F19" s="431">
        <f>F17+F18</f>
        <v>90000</v>
      </c>
      <c r="G19" s="232" t="s">
        <v>301</v>
      </c>
      <c r="M19" s="416"/>
    </row>
    <row r="20" spans="2:13" x14ac:dyDescent="0.25">
      <c r="F20" s="431">
        <f>SUMIFS('Summary - Overhead Expenses'!AH:AH,'Summary - Overhead Expenses'!B:B,7452)</f>
        <v>90000</v>
      </c>
      <c r="G20" s="232" t="s">
        <v>5386</v>
      </c>
    </row>
    <row r="21" spans="2:13" x14ac:dyDescent="0.25">
      <c r="F21" s="431">
        <f>F19-F20</f>
        <v>0</v>
      </c>
      <c r="G21" s="232" t="s">
        <v>870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5C9A3-A427-4280-8CA8-3065E52058CB}">
  <sheetPr>
    <tabColor theme="9" tint="0.79998168889431442"/>
  </sheetPr>
  <dimension ref="A3:X46"/>
  <sheetViews>
    <sheetView workbookViewId="0">
      <selection activeCell="B41" sqref="B41:D41"/>
    </sheetView>
  </sheetViews>
  <sheetFormatPr defaultRowHeight="15" x14ac:dyDescent="0.25"/>
  <cols>
    <col min="1" max="1" width="30.28515625" bestFit="1" customWidth="1"/>
    <col min="2" max="2" width="14.85546875" bestFit="1" customWidth="1"/>
    <col min="3" max="4" width="11.28515625" bestFit="1" customWidth="1"/>
    <col min="20" max="20" width="10.28515625" bestFit="1" customWidth="1"/>
    <col min="21" max="21" width="9.28515625" bestFit="1" customWidth="1"/>
  </cols>
  <sheetData>
    <row r="3" spans="1:2" x14ac:dyDescent="0.25">
      <c r="A3" s="423" t="s">
        <v>192</v>
      </c>
      <c r="B3" t="s">
        <v>904</v>
      </c>
    </row>
    <row r="4" spans="1:2" x14ac:dyDescent="0.25">
      <c r="A4" s="227" t="s">
        <v>5418</v>
      </c>
      <c r="B4" s="107">
        <v>1840</v>
      </c>
    </row>
    <row r="5" spans="1:2" x14ac:dyDescent="0.25">
      <c r="A5" s="227" t="s">
        <v>5417</v>
      </c>
      <c r="B5" s="107">
        <v>25543.919999999991</v>
      </c>
    </row>
    <row r="6" spans="1:2" x14ac:dyDescent="0.25">
      <c r="A6" s="227" t="s">
        <v>5416</v>
      </c>
      <c r="B6" s="107">
        <v>1998.2</v>
      </c>
    </row>
    <row r="7" spans="1:2" x14ac:dyDescent="0.25">
      <c r="A7" s="227" t="s">
        <v>5415</v>
      </c>
      <c r="B7" s="107">
        <v>65482.330000000024</v>
      </c>
    </row>
    <row r="8" spans="1:2" x14ac:dyDescent="0.25">
      <c r="A8" s="227" t="s">
        <v>5414</v>
      </c>
      <c r="B8" s="107">
        <v>10336.299999999997</v>
      </c>
    </row>
    <row r="9" spans="1:2" x14ac:dyDescent="0.25">
      <c r="A9" s="227" t="s">
        <v>5413</v>
      </c>
      <c r="B9" s="107">
        <v>25979.559999999998</v>
      </c>
    </row>
    <row r="10" spans="1:2" x14ac:dyDescent="0.25">
      <c r="A10" s="227" t="s">
        <v>2623</v>
      </c>
      <c r="B10" s="107">
        <v>541.74999999999989</v>
      </c>
    </row>
    <row r="11" spans="1:2" x14ac:dyDescent="0.25">
      <c r="A11" s="227" t="s">
        <v>5412</v>
      </c>
      <c r="B11" s="107">
        <v>10303.300000000001</v>
      </c>
    </row>
    <row r="12" spans="1:2" x14ac:dyDescent="0.25">
      <c r="A12" s="227" t="s">
        <v>5411</v>
      </c>
      <c r="B12" s="107">
        <v>15352.689999999999</v>
      </c>
    </row>
    <row r="13" spans="1:2" x14ac:dyDescent="0.25">
      <c r="A13" s="227" t="s">
        <v>5410</v>
      </c>
      <c r="B13" s="107">
        <v>286.95999999999998</v>
      </c>
    </row>
    <row r="14" spans="1:2" x14ac:dyDescent="0.25">
      <c r="A14" s="227" t="s">
        <v>5409</v>
      </c>
      <c r="B14" s="107">
        <v>34.000000000000057</v>
      </c>
    </row>
    <row r="15" spans="1:2" x14ac:dyDescent="0.25">
      <c r="A15" s="227" t="s">
        <v>5408</v>
      </c>
      <c r="B15" s="107">
        <v>9200</v>
      </c>
    </row>
    <row r="16" spans="1:2" x14ac:dyDescent="0.25">
      <c r="A16" s="227" t="s">
        <v>5407</v>
      </c>
      <c r="B16" s="107">
        <v>2264.9899999999998</v>
      </c>
    </row>
    <row r="17" spans="1:23" x14ac:dyDescent="0.25">
      <c r="A17" s="227" t="s">
        <v>5406</v>
      </c>
      <c r="B17" s="107">
        <v>300</v>
      </c>
    </row>
    <row r="18" spans="1:23" x14ac:dyDescent="0.25">
      <c r="A18" s="227" t="s">
        <v>5405</v>
      </c>
      <c r="B18" s="107">
        <v>2091.0000000000005</v>
      </c>
    </row>
    <row r="19" spans="1:23" x14ac:dyDescent="0.25">
      <c r="A19" s="227" t="s">
        <v>5404</v>
      </c>
      <c r="B19" s="107">
        <v>21.74</v>
      </c>
    </row>
    <row r="20" spans="1:23" x14ac:dyDescent="0.25">
      <c r="A20" s="227" t="s">
        <v>5403</v>
      </c>
      <c r="B20" s="107">
        <v>330</v>
      </c>
    </row>
    <row r="21" spans="1:23" x14ac:dyDescent="0.25">
      <c r="A21" s="227" t="s">
        <v>5402</v>
      </c>
      <c r="B21" s="107">
        <v>506</v>
      </c>
    </row>
    <row r="22" spans="1:23" x14ac:dyDescent="0.25">
      <c r="A22" s="227" t="s">
        <v>5401</v>
      </c>
      <c r="B22" s="107">
        <v>30717.500000000004</v>
      </c>
    </row>
    <row r="23" spans="1:23" x14ac:dyDescent="0.25">
      <c r="A23" s="227" t="s">
        <v>5400</v>
      </c>
      <c r="B23" s="107">
        <v>4919.99</v>
      </c>
    </row>
    <row r="24" spans="1:23" x14ac:dyDescent="0.25">
      <c r="A24" s="227" t="s">
        <v>5399</v>
      </c>
      <c r="B24" s="107">
        <v>4470.1999999999971</v>
      </c>
    </row>
    <row r="25" spans="1:23" x14ac:dyDescent="0.25">
      <c r="A25" s="227" t="s">
        <v>2615</v>
      </c>
      <c r="B25" s="107">
        <v>1372.6799999999998</v>
      </c>
    </row>
    <row r="26" spans="1:23" x14ac:dyDescent="0.25">
      <c r="A26" s="227" t="s">
        <v>5398</v>
      </c>
      <c r="B26" s="107">
        <v>14670.460000000001</v>
      </c>
    </row>
    <row r="27" spans="1:23" x14ac:dyDescent="0.25">
      <c r="A27" s="227" t="s">
        <v>2618</v>
      </c>
      <c r="B27" s="107">
        <v>138.65</v>
      </c>
    </row>
    <row r="28" spans="1:23" x14ac:dyDescent="0.25">
      <c r="A28" s="227" t="s">
        <v>951</v>
      </c>
      <c r="B28" s="107">
        <v>3670</v>
      </c>
    </row>
    <row r="29" spans="1:23" x14ac:dyDescent="0.25">
      <c r="A29" s="227" t="s">
        <v>5397</v>
      </c>
      <c r="B29" s="107">
        <v>5913.01</v>
      </c>
    </row>
    <row r="30" spans="1:23" x14ac:dyDescent="0.25">
      <c r="A30" s="227" t="s">
        <v>5396</v>
      </c>
      <c r="B30" s="107">
        <v>20985.98</v>
      </c>
      <c r="T30" s="9"/>
      <c r="U30" s="9"/>
      <c r="V30" s="9"/>
      <c r="W30" s="9"/>
    </row>
    <row r="31" spans="1:23" x14ac:dyDescent="0.25">
      <c r="A31" s="227" t="s">
        <v>5395</v>
      </c>
      <c r="B31" s="107">
        <v>8196.2499999999982</v>
      </c>
      <c r="T31" s="9"/>
      <c r="U31" s="9"/>
      <c r="V31" s="9"/>
      <c r="W31" s="9"/>
    </row>
    <row r="32" spans="1:23" x14ac:dyDescent="0.25">
      <c r="A32" s="227" t="s">
        <v>5394</v>
      </c>
      <c r="B32" s="107">
        <v>3227.8499999999995</v>
      </c>
      <c r="T32" s="108"/>
      <c r="U32" s="108"/>
      <c r="V32" s="9"/>
      <c r="W32" s="9"/>
    </row>
    <row r="33" spans="1:24" x14ac:dyDescent="0.25">
      <c r="A33" s="227" t="s">
        <v>5393</v>
      </c>
      <c r="B33" s="107">
        <v>33639.560000000005</v>
      </c>
      <c r="T33" s="9"/>
      <c r="U33" s="9"/>
      <c r="V33" s="9"/>
      <c r="W33" s="9"/>
    </row>
    <row r="34" spans="1:24" x14ac:dyDescent="0.25">
      <c r="A34" s="227" t="s">
        <v>202</v>
      </c>
      <c r="B34" s="107">
        <v>304334.86999999988</v>
      </c>
      <c r="T34" s="9"/>
      <c r="U34" s="9"/>
      <c r="V34" s="9"/>
      <c r="W34" s="9"/>
    </row>
    <row r="35" spans="1:24" x14ac:dyDescent="0.25">
      <c r="T35" s="9"/>
      <c r="U35" s="9"/>
      <c r="V35" s="9"/>
      <c r="W35" s="9"/>
    </row>
    <row r="36" spans="1:24" x14ac:dyDescent="0.25">
      <c r="T36" s="9"/>
      <c r="U36" s="9"/>
      <c r="V36" s="9"/>
      <c r="W36" s="9"/>
      <c r="X36" s="107"/>
    </row>
    <row r="37" spans="1:24" x14ac:dyDescent="0.25">
      <c r="A37" s="232" t="s">
        <v>5392</v>
      </c>
      <c r="T37" s="9"/>
      <c r="U37" s="9"/>
      <c r="V37" s="9"/>
      <c r="W37" s="108"/>
    </row>
    <row r="38" spans="1:24" x14ac:dyDescent="0.25">
      <c r="A38" s="232" t="s">
        <v>5983</v>
      </c>
      <c r="T38" s="9"/>
      <c r="U38" s="9"/>
      <c r="V38" s="9"/>
      <c r="W38" s="9"/>
    </row>
    <row r="39" spans="1:24" x14ac:dyDescent="0.25">
      <c r="T39" s="9"/>
      <c r="U39" s="9"/>
      <c r="V39" s="9"/>
      <c r="W39" s="9"/>
    </row>
    <row r="40" spans="1:24" x14ac:dyDescent="0.25">
      <c r="A40" s="234"/>
      <c r="B40" s="234" t="s">
        <v>125</v>
      </c>
      <c r="C40" s="234" t="s">
        <v>92</v>
      </c>
      <c r="D40" s="234" t="s">
        <v>126</v>
      </c>
      <c r="T40" s="9"/>
      <c r="U40" s="9"/>
      <c r="V40" s="9"/>
      <c r="W40" s="9"/>
    </row>
    <row r="41" spans="1:24" x14ac:dyDescent="0.25">
      <c r="A41" s="234" t="s">
        <v>3957</v>
      </c>
      <c r="B41" s="528">
        <v>300000</v>
      </c>
      <c r="C41" s="528">
        <v>85000</v>
      </c>
      <c r="D41" s="528">
        <v>50000</v>
      </c>
    </row>
    <row r="42" spans="1:24" x14ac:dyDescent="0.25">
      <c r="A42" s="234"/>
      <c r="B42" s="529">
        <v>0.81</v>
      </c>
      <c r="C42" s="530">
        <v>0.9</v>
      </c>
      <c r="D42" s="530">
        <v>0.92</v>
      </c>
    </row>
    <row r="43" spans="1:24" x14ac:dyDescent="0.25">
      <c r="A43" s="531" t="s">
        <v>58</v>
      </c>
      <c r="B43" s="532">
        <f>B41*B42</f>
        <v>243000.00000000003</v>
      </c>
      <c r="C43" s="532">
        <f>C41*C42</f>
        <v>76500</v>
      </c>
      <c r="D43" s="532">
        <f>D41*D42</f>
        <v>46000</v>
      </c>
    </row>
    <row r="44" spans="1:24" x14ac:dyDescent="0.25">
      <c r="A44" s="234"/>
      <c r="B44" s="530">
        <v>0.19</v>
      </c>
      <c r="C44" s="530">
        <v>0.1</v>
      </c>
      <c r="D44" s="530">
        <v>0.08</v>
      </c>
    </row>
    <row r="45" spans="1:24" x14ac:dyDescent="0.25">
      <c r="A45" s="531" t="s">
        <v>62</v>
      </c>
      <c r="B45" s="532">
        <f>B41*B44</f>
        <v>57000</v>
      </c>
      <c r="C45" s="532">
        <f>C41*C44</f>
        <v>8500</v>
      </c>
      <c r="D45" s="532">
        <f>D41*D44</f>
        <v>4000</v>
      </c>
    </row>
    <row r="46" spans="1:24" x14ac:dyDescent="0.25">
      <c r="B46">
        <f>B43+B45-SUMIFS('Summary - Overhead Expenses'!AH:AH,'Summary - Overhead Expenses'!B:B,7470)</f>
        <v>0</v>
      </c>
      <c r="C46">
        <f>C43+C45-SUMIFS('Summary - Overhead Expenses'!AH:AH,'Summary - Overhead Expenses'!B:B,7471)</f>
        <v>0</v>
      </c>
      <c r="D46">
        <f>D43+D45-SUMIFS('Summary - Overhead Expenses'!AH:AH,'Summary - Overhead Expenses'!B:B,7475)</f>
        <v>0</v>
      </c>
      <c r="E46" s="232" t="s">
        <v>870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4E594-A23D-48B7-AEFE-292F95DB2AEA}">
  <sheetPr>
    <tabColor theme="9" tint="0.79998168889431442"/>
  </sheetPr>
  <dimension ref="A3:F53"/>
  <sheetViews>
    <sheetView topLeftCell="A27" workbookViewId="0">
      <selection activeCell="B46" sqref="B46"/>
    </sheetView>
  </sheetViews>
  <sheetFormatPr defaultRowHeight="15" x14ac:dyDescent="0.25"/>
  <cols>
    <col min="1" max="1" width="49.85546875" bestFit="1" customWidth="1"/>
    <col min="2" max="2" width="14.85546875" bestFit="1" customWidth="1"/>
    <col min="3" max="3" width="17.42578125" bestFit="1" customWidth="1"/>
    <col min="5" max="5" width="11.28515625" bestFit="1" customWidth="1"/>
  </cols>
  <sheetData>
    <row r="3" spans="1:2" x14ac:dyDescent="0.25">
      <c r="A3" s="423" t="s">
        <v>192</v>
      </c>
      <c r="B3" t="s">
        <v>904</v>
      </c>
    </row>
    <row r="4" spans="1:2" x14ac:dyDescent="0.25">
      <c r="A4" s="227" t="s">
        <v>4179</v>
      </c>
      <c r="B4" s="107">
        <v>996.26</v>
      </c>
    </row>
    <row r="5" spans="1:2" x14ac:dyDescent="0.25">
      <c r="A5" s="227" t="s">
        <v>5998</v>
      </c>
      <c r="B5" s="107">
        <v>90.87</v>
      </c>
    </row>
    <row r="6" spans="1:2" x14ac:dyDescent="0.25">
      <c r="A6" s="227" t="s">
        <v>2574</v>
      </c>
      <c r="B6" s="107">
        <v>16</v>
      </c>
    </row>
    <row r="7" spans="1:2" x14ac:dyDescent="0.25">
      <c r="A7" s="227" t="s">
        <v>5997</v>
      </c>
      <c r="B7" s="107">
        <v>13.22</v>
      </c>
    </row>
    <row r="8" spans="1:2" x14ac:dyDescent="0.25">
      <c r="A8" s="227" t="s">
        <v>4510</v>
      </c>
      <c r="B8" s="107">
        <v>1729</v>
      </c>
    </row>
    <row r="9" spans="1:2" x14ac:dyDescent="0.25">
      <c r="A9" s="227" t="s">
        <v>4506</v>
      </c>
      <c r="B9" s="107">
        <v>1879</v>
      </c>
    </row>
    <row r="10" spans="1:2" x14ac:dyDescent="0.25">
      <c r="A10" s="227" t="s">
        <v>5996</v>
      </c>
      <c r="B10" s="107">
        <v>566.08000000000004</v>
      </c>
    </row>
    <row r="11" spans="1:2" x14ac:dyDescent="0.25">
      <c r="A11" s="227" t="s">
        <v>2577</v>
      </c>
      <c r="B11" s="107">
        <v>15</v>
      </c>
    </row>
    <row r="12" spans="1:2" x14ac:dyDescent="0.25">
      <c r="A12" s="227" t="s">
        <v>5995</v>
      </c>
      <c r="B12" s="107">
        <v>724.21</v>
      </c>
    </row>
    <row r="13" spans="1:2" x14ac:dyDescent="0.25">
      <c r="A13" s="227" t="s">
        <v>5994</v>
      </c>
      <c r="B13" s="107">
        <v>229.14999999999998</v>
      </c>
    </row>
    <row r="14" spans="1:2" x14ac:dyDescent="0.25">
      <c r="A14" s="227" t="s">
        <v>4137</v>
      </c>
      <c r="B14" s="107">
        <v>35.5</v>
      </c>
    </row>
    <row r="15" spans="1:2" x14ac:dyDescent="0.25">
      <c r="A15" s="227" t="s">
        <v>2601</v>
      </c>
      <c r="B15" s="107">
        <v>89.47999999999999</v>
      </c>
    </row>
    <row r="16" spans="1:2" x14ac:dyDescent="0.25">
      <c r="A16" s="227" t="s">
        <v>5993</v>
      </c>
      <c r="B16" s="107">
        <v>260.87</v>
      </c>
    </row>
    <row r="17" spans="1:2" x14ac:dyDescent="0.25">
      <c r="A17" s="227" t="s">
        <v>5992</v>
      </c>
      <c r="B17" s="107">
        <v>521.74</v>
      </c>
    </row>
    <row r="18" spans="1:2" x14ac:dyDescent="0.25">
      <c r="A18" s="227" t="s">
        <v>5991</v>
      </c>
      <c r="B18" s="107">
        <v>2208</v>
      </c>
    </row>
    <row r="19" spans="1:2" x14ac:dyDescent="0.25">
      <c r="A19" s="227" t="s">
        <v>342</v>
      </c>
      <c r="B19" s="107">
        <v>7.96</v>
      </c>
    </row>
    <row r="20" spans="1:2" x14ac:dyDescent="0.25">
      <c r="A20" s="227" t="s">
        <v>338</v>
      </c>
      <c r="B20" s="107">
        <v>25.96</v>
      </c>
    </row>
    <row r="21" spans="1:2" x14ac:dyDescent="0.25">
      <c r="A21" s="227" t="s">
        <v>5990</v>
      </c>
      <c r="B21" s="107">
        <v>6750</v>
      </c>
    </row>
    <row r="22" spans="1:2" x14ac:dyDescent="0.25">
      <c r="A22" s="227" t="s">
        <v>5989</v>
      </c>
      <c r="B22" s="107">
        <v>197.37</v>
      </c>
    </row>
    <row r="23" spans="1:2" x14ac:dyDescent="0.25">
      <c r="A23" s="227" t="s">
        <v>5988</v>
      </c>
      <c r="B23" s="107">
        <v>801.74</v>
      </c>
    </row>
    <row r="24" spans="1:2" x14ac:dyDescent="0.25">
      <c r="A24" s="227" t="s">
        <v>4322</v>
      </c>
      <c r="B24" s="107">
        <v>39.57</v>
      </c>
    </row>
    <row r="25" spans="1:2" x14ac:dyDescent="0.25">
      <c r="A25" s="227" t="s">
        <v>2636</v>
      </c>
      <c r="B25" s="107">
        <v>116.47999999999999</v>
      </c>
    </row>
    <row r="26" spans="1:2" x14ac:dyDescent="0.25">
      <c r="A26" s="227" t="s">
        <v>309</v>
      </c>
      <c r="B26" s="107">
        <v>1678.6799999999998</v>
      </c>
    </row>
    <row r="27" spans="1:2" x14ac:dyDescent="0.25">
      <c r="A27" s="227" t="s">
        <v>5987</v>
      </c>
      <c r="B27" s="107">
        <v>300.85000000000002</v>
      </c>
    </row>
    <row r="28" spans="1:2" x14ac:dyDescent="0.25">
      <c r="A28" s="227" t="s">
        <v>346</v>
      </c>
      <c r="B28" s="107">
        <v>32.61</v>
      </c>
    </row>
    <row r="29" spans="1:2" x14ac:dyDescent="0.25">
      <c r="A29" s="227" t="s">
        <v>961</v>
      </c>
      <c r="B29" s="107">
        <v>830.84999999999991</v>
      </c>
    </row>
    <row r="30" spans="1:2" x14ac:dyDescent="0.25">
      <c r="A30" s="227" t="s">
        <v>1293</v>
      </c>
      <c r="B30" s="107">
        <v>0</v>
      </c>
    </row>
    <row r="31" spans="1:2" x14ac:dyDescent="0.25">
      <c r="A31" s="227" t="s">
        <v>2618</v>
      </c>
      <c r="B31" s="107">
        <v>2.72</v>
      </c>
    </row>
    <row r="32" spans="1:2" x14ac:dyDescent="0.25">
      <c r="A32" s="227" t="s">
        <v>951</v>
      </c>
      <c r="B32" s="107">
        <v>3934.24</v>
      </c>
    </row>
    <row r="33" spans="1:3" x14ac:dyDescent="0.25">
      <c r="A33" s="227" t="s">
        <v>5986</v>
      </c>
      <c r="B33" s="107">
        <v>3283.4900000000011</v>
      </c>
    </row>
    <row r="34" spans="1:3" x14ac:dyDescent="0.25">
      <c r="A34" s="227" t="s">
        <v>1299</v>
      </c>
      <c r="B34" s="107">
        <v>0</v>
      </c>
    </row>
    <row r="35" spans="1:3" x14ac:dyDescent="0.25">
      <c r="A35" s="227" t="s">
        <v>5985</v>
      </c>
      <c r="B35" s="107">
        <v>24.77</v>
      </c>
    </row>
    <row r="36" spans="1:3" x14ac:dyDescent="0.25">
      <c r="A36" s="227" t="s">
        <v>4787</v>
      </c>
      <c r="B36" s="107">
        <v>762.33999999999992</v>
      </c>
    </row>
    <row r="37" spans="1:3" x14ac:dyDescent="0.25">
      <c r="A37" s="227" t="s">
        <v>3903</v>
      </c>
      <c r="B37" s="107">
        <v>1544.1499999999996</v>
      </c>
    </row>
    <row r="38" spans="1:3" x14ac:dyDescent="0.25">
      <c r="A38" s="227" t="s">
        <v>3904</v>
      </c>
      <c r="B38" s="107">
        <v>1504.97</v>
      </c>
    </row>
    <row r="39" spans="1:3" x14ac:dyDescent="0.25">
      <c r="A39" s="227" t="s">
        <v>2546</v>
      </c>
      <c r="B39" s="107">
        <v>207.83</v>
      </c>
    </row>
    <row r="40" spans="1:3" x14ac:dyDescent="0.25">
      <c r="A40" s="227" t="s">
        <v>3906</v>
      </c>
      <c r="B40" s="107">
        <v>18356.589999999993</v>
      </c>
    </row>
    <row r="41" spans="1:3" x14ac:dyDescent="0.25">
      <c r="A41" s="227" t="s">
        <v>2616</v>
      </c>
      <c r="B41" s="107">
        <v>4734.2000000000007</v>
      </c>
    </row>
    <row r="42" spans="1:3" x14ac:dyDescent="0.25">
      <c r="A42" s="227" t="s">
        <v>202</v>
      </c>
      <c r="B42" s="107">
        <v>54511.749999999985</v>
      </c>
    </row>
    <row r="44" spans="1:3" x14ac:dyDescent="0.25">
      <c r="A44" s="232" t="s">
        <v>5984</v>
      </c>
    </row>
    <row r="46" spans="1:3" x14ac:dyDescent="0.25">
      <c r="A46" t="s">
        <v>127</v>
      </c>
      <c r="B46" s="427">
        <v>0</v>
      </c>
      <c r="C46" s="421" t="s">
        <v>6103</v>
      </c>
    </row>
    <row r="47" spans="1:3" x14ac:dyDescent="0.25">
      <c r="B47" s="427"/>
    </row>
    <row r="48" spans="1:3" x14ac:dyDescent="0.25">
      <c r="A48" s="232" t="s">
        <v>3944</v>
      </c>
      <c r="B48" s="427"/>
    </row>
    <row r="49" spans="1:6" x14ac:dyDescent="0.25">
      <c r="A49" s="531" t="s">
        <v>127</v>
      </c>
      <c r="B49" s="533">
        <v>7520</v>
      </c>
      <c r="C49" s="531" t="s">
        <v>58</v>
      </c>
      <c r="D49" s="534">
        <v>0.78</v>
      </c>
      <c r="E49" s="532">
        <f>B46*D49</f>
        <v>0</v>
      </c>
    </row>
    <row r="50" spans="1:6" x14ac:dyDescent="0.25">
      <c r="A50" s="531" t="s">
        <v>127</v>
      </c>
      <c r="B50" s="533">
        <v>7520</v>
      </c>
      <c r="C50" s="531" t="s">
        <v>62</v>
      </c>
      <c r="D50" s="534">
        <v>0.22</v>
      </c>
      <c r="E50" s="532">
        <f>B46*D50</f>
        <v>0</v>
      </c>
    </row>
    <row r="51" spans="1:6" x14ac:dyDescent="0.25">
      <c r="E51" s="431">
        <f>E49+E50</f>
        <v>0</v>
      </c>
      <c r="F51" s="232" t="s">
        <v>301</v>
      </c>
    </row>
    <row r="52" spans="1:6" x14ac:dyDescent="0.25">
      <c r="E52" s="431">
        <f>SUMIFS('Summary - Overhead Expenses'!AH:AH,'Summary - Overhead Expenses'!B:B,7520)</f>
        <v>0</v>
      </c>
      <c r="F52" s="232" t="s">
        <v>6076</v>
      </c>
    </row>
    <row r="53" spans="1:6" x14ac:dyDescent="0.25">
      <c r="E53" s="431">
        <f>E51-E52</f>
        <v>0</v>
      </c>
      <c r="F53" s="232" t="s">
        <v>870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A3E4D-FF58-4A86-B77E-9B937E1EF499}">
  <sheetPr>
    <tabColor theme="7" tint="0.79998168889431442"/>
  </sheetPr>
  <dimension ref="A1:P43"/>
  <sheetViews>
    <sheetView topLeftCell="A14" workbookViewId="0"/>
  </sheetViews>
  <sheetFormatPr defaultRowHeight="15" x14ac:dyDescent="0.25"/>
  <cols>
    <col min="3" max="3" width="18" bestFit="1" customWidth="1"/>
    <col min="4" max="4" width="8.7109375" bestFit="1" customWidth="1"/>
    <col min="5" max="5" width="11.5703125" bestFit="1" customWidth="1"/>
    <col min="8" max="8" width="8.7109375" bestFit="1" customWidth="1"/>
  </cols>
  <sheetData>
    <row r="1" spans="1:16" x14ac:dyDescent="0.25">
      <c r="A1" s="535"/>
      <c r="B1" s="536"/>
      <c r="C1" s="560" t="s">
        <v>6062</v>
      </c>
      <c r="D1" s="560" t="s">
        <v>6062</v>
      </c>
      <c r="E1" s="538"/>
      <c r="F1" s="537"/>
      <c r="G1" s="537"/>
      <c r="H1" s="539" t="s">
        <v>6062</v>
      </c>
      <c r="I1" s="539"/>
      <c r="J1" s="539"/>
      <c r="K1" s="539"/>
      <c r="L1" s="539"/>
      <c r="M1" s="539"/>
      <c r="N1" s="539"/>
      <c r="O1" s="539"/>
      <c r="P1" s="539"/>
    </row>
    <row r="2" spans="1:16" x14ac:dyDescent="0.25">
      <c r="A2" s="535"/>
      <c r="B2" s="539"/>
      <c r="C2" s="540" t="s">
        <v>6063</v>
      </c>
      <c r="D2" s="540" t="s">
        <v>6064</v>
      </c>
      <c r="E2" s="538"/>
      <c r="F2" s="537"/>
      <c r="G2" s="537"/>
      <c r="H2" s="539" t="s">
        <v>6065</v>
      </c>
      <c r="I2" s="539"/>
      <c r="J2" s="539"/>
      <c r="K2" s="539"/>
      <c r="L2" s="539"/>
      <c r="M2" s="539"/>
      <c r="N2" s="539"/>
      <c r="O2" s="539"/>
      <c r="P2" s="539"/>
    </row>
    <row r="3" spans="1:16" x14ac:dyDescent="0.25">
      <c r="A3" s="535"/>
      <c r="B3" s="541" t="s">
        <v>6066</v>
      </c>
      <c r="C3" s="542">
        <v>413438.87</v>
      </c>
      <c r="D3" s="543">
        <v>11250.37</v>
      </c>
      <c r="E3" s="538"/>
      <c r="F3" s="537"/>
      <c r="G3" s="537"/>
      <c r="H3" s="544">
        <v>23571.25</v>
      </c>
      <c r="I3" s="535"/>
      <c r="J3" s="535"/>
      <c r="K3" s="539"/>
      <c r="L3" s="539"/>
      <c r="M3" s="539"/>
      <c r="N3" s="539"/>
      <c r="O3" s="539"/>
      <c r="P3" s="539"/>
    </row>
    <row r="4" spans="1:16" x14ac:dyDescent="0.25">
      <c r="A4" s="535"/>
      <c r="B4" s="541" t="s">
        <v>6067</v>
      </c>
      <c r="C4" s="540">
        <v>34453.239166666666</v>
      </c>
      <c r="D4" s="540">
        <v>937.53083333333336</v>
      </c>
      <c r="E4" s="538"/>
      <c r="F4" s="537"/>
      <c r="G4" s="537"/>
      <c r="H4" s="540">
        <v>1964.2708333333333</v>
      </c>
      <c r="I4" s="535"/>
      <c r="J4" s="535"/>
      <c r="K4" s="539"/>
      <c r="L4" s="539"/>
      <c r="M4" s="539"/>
      <c r="N4" s="539"/>
      <c r="O4" s="539"/>
      <c r="P4" s="539"/>
    </row>
    <row r="5" spans="1:16" x14ac:dyDescent="0.25">
      <c r="A5" s="535"/>
      <c r="B5" s="536"/>
      <c r="C5" s="545"/>
      <c r="D5" s="535"/>
      <c r="E5" s="538"/>
      <c r="F5" s="537"/>
      <c r="G5" s="537"/>
      <c r="H5" s="539"/>
      <c r="I5" s="539"/>
      <c r="J5" s="539"/>
      <c r="K5" s="539"/>
      <c r="L5" s="539"/>
      <c r="M5" s="539"/>
      <c r="N5" s="539"/>
      <c r="O5" s="539"/>
      <c r="P5" s="539"/>
    </row>
    <row r="6" spans="1:16" x14ac:dyDescent="0.25">
      <c r="A6" s="535"/>
      <c r="B6" s="536" t="s">
        <v>6068</v>
      </c>
      <c r="C6" s="545">
        <v>34453.239166666666</v>
      </c>
      <c r="D6" s="545">
        <v>16473.279166666667</v>
      </c>
      <c r="E6" s="538">
        <v>50926.518333333333</v>
      </c>
      <c r="F6" s="537"/>
      <c r="G6" s="537"/>
      <c r="H6" s="545">
        <v>11785.625</v>
      </c>
      <c r="I6" s="539"/>
      <c r="J6" s="539"/>
      <c r="K6" s="539"/>
      <c r="L6" s="539"/>
      <c r="M6" s="539"/>
      <c r="N6" s="539"/>
      <c r="O6" s="539"/>
      <c r="P6" s="539"/>
    </row>
    <row r="7" spans="1:16" x14ac:dyDescent="0.25">
      <c r="A7" s="535"/>
      <c r="B7" s="536" t="s">
        <v>6069</v>
      </c>
      <c r="C7" s="545">
        <v>-12161.985833333179</v>
      </c>
      <c r="D7" s="545">
        <v>12161.989963768116</v>
      </c>
      <c r="E7" s="538">
        <v>4.1304349360871129E-3</v>
      </c>
      <c r="F7" s="537"/>
      <c r="G7" s="537"/>
      <c r="H7" s="539"/>
      <c r="I7" s="539"/>
      <c r="J7" s="539"/>
      <c r="K7" s="539"/>
      <c r="L7" s="539"/>
      <c r="M7" s="539"/>
      <c r="N7" s="539"/>
      <c r="O7" s="539"/>
      <c r="P7" s="539"/>
    </row>
    <row r="8" spans="1:16" x14ac:dyDescent="0.25">
      <c r="A8" s="535"/>
      <c r="B8" s="536" t="s">
        <v>6070</v>
      </c>
      <c r="C8" s="545">
        <v>12161.985833333179</v>
      </c>
      <c r="D8" s="545">
        <v>-12161.989963768116</v>
      </c>
      <c r="E8" s="538"/>
      <c r="F8" s="537"/>
      <c r="G8" s="537"/>
      <c r="H8" s="539"/>
      <c r="I8" s="539"/>
      <c r="J8" s="539"/>
      <c r="K8" s="539"/>
      <c r="L8" s="539"/>
      <c r="M8" s="539"/>
      <c r="N8" s="539"/>
      <c r="O8" s="539"/>
      <c r="P8" s="539"/>
    </row>
    <row r="9" spans="1:16" x14ac:dyDescent="0.25">
      <c r="A9" s="535"/>
      <c r="B9" s="539"/>
      <c r="C9" s="535"/>
      <c r="D9" s="535"/>
      <c r="E9" s="546"/>
      <c r="F9" s="537"/>
      <c r="G9" s="537"/>
      <c r="H9" s="539"/>
      <c r="I9" s="539"/>
      <c r="J9" s="539"/>
      <c r="K9" s="542" t="s">
        <v>6063</v>
      </c>
      <c r="L9" s="543" t="s">
        <v>6064</v>
      </c>
      <c r="M9" s="547" t="s">
        <v>6071</v>
      </c>
      <c r="N9" s="542" t="s">
        <v>6071</v>
      </c>
      <c r="O9" s="548" t="s">
        <v>6072</v>
      </c>
      <c r="P9" s="539"/>
    </row>
    <row r="10" spans="1:16" x14ac:dyDescent="0.25">
      <c r="A10" s="535"/>
      <c r="B10" s="561" t="s">
        <v>6073</v>
      </c>
      <c r="C10" s="549">
        <v>11</v>
      </c>
      <c r="D10" s="549">
        <v>7</v>
      </c>
      <c r="E10" s="546"/>
      <c r="F10" s="537"/>
      <c r="G10" s="537"/>
      <c r="H10" s="549">
        <v>6</v>
      </c>
      <c r="I10" s="539"/>
      <c r="J10" s="550">
        <v>44866</v>
      </c>
      <c r="K10" s="539"/>
      <c r="L10" s="539"/>
      <c r="M10" s="539">
        <v>1</v>
      </c>
      <c r="N10" s="539">
        <v>1</v>
      </c>
      <c r="O10" s="539"/>
      <c r="P10" s="539"/>
    </row>
    <row r="11" spans="1:16" x14ac:dyDescent="0.25">
      <c r="A11" s="539"/>
      <c r="B11" s="539"/>
      <c r="C11" s="539"/>
      <c r="D11" s="539"/>
      <c r="E11" s="546"/>
      <c r="F11" s="537"/>
      <c r="G11" s="537"/>
      <c r="H11" s="539"/>
      <c r="I11" s="539"/>
      <c r="J11" s="550">
        <v>44896</v>
      </c>
      <c r="K11" s="539"/>
      <c r="L11" s="539"/>
      <c r="M11" s="539">
        <v>2</v>
      </c>
      <c r="N11" s="539">
        <v>2</v>
      </c>
      <c r="O11" s="539"/>
      <c r="P11" s="539"/>
    </row>
    <row r="12" spans="1:16" ht="15.75" thickBot="1" x14ac:dyDescent="0.3">
      <c r="A12" s="539"/>
      <c r="B12" s="539"/>
      <c r="C12" s="539"/>
      <c r="D12" s="539"/>
      <c r="E12" s="546"/>
      <c r="F12" s="537"/>
      <c r="G12" s="537"/>
      <c r="H12" s="539"/>
      <c r="I12" s="539"/>
      <c r="J12" s="550">
        <v>44927</v>
      </c>
      <c r="K12" s="539"/>
      <c r="L12" s="539"/>
      <c r="M12" s="539">
        <v>3</v>
      </c>
      <c r="N12" s="539">
        <v>3</v>
      </c>
      <c r="O12" s="539"/>
      <c r="P12" s="539"/>
    </row>
    <row r="13" spans="1:16" x14ac:dyDescent="0.25">
      <c r="A13" s="551"/>
      <c r="B13" s="552"/>
      <c r="C13" s="539"/>
      <c r="D13" s="539"/>
      <c r="E13" s="546"/>
      <c r="F13" s="537"/>
      <c r="G13" s="537"/>
      <c r="H13" s="539"/>
      <c r="I13" s="539"/>
      <c r="J13" s="550">
        <v>44958</v>
      </c>
      <c r="K13" s="539"/>
      <c r="L13" s="539"/>
      <c r="M13" s="539">
        <v>4</v>
      </c>
      <c r="N13" s="539">
        <v>4</v>
      </c>
      <c r="O13" s="539"/>
      <c r="P13" s="539"/>
    </row>
    <row r="14" spans="1:16" x14ac:dyDescent="0.25">
      <c r="A14" s="553"/>
      <c r="B14" s="554"/>
      <c r="C14" s="539"/>
      <c r="D14" s="539"/>
      <c r="E14" s="546"/>
      <c r="F14" s="537"/>
      <c r="G14" s="537"/>
      <c r="H14" s="539"/>
      <c r="I14" s="539"/>
      <c r="J14" s="550">
        <v>44986</v>
      </c>
      <c r="K14" s="539"/>
      <c r="L14" s="539"/>
      <c r="M14" s="539">
        <v>5</v>
      </c>
      <c r="N14" s="539">
        <v>5</v>
      </c>
      <c r="O14" s="539"/>
      <c r="P14" s="539"/>
    </row>
    <row r="15" spans="1:16" x14ac:dyDescent="0.25">
      <c r="A15" s="553"/>
      <c r="B15" s="554"/>
      <c r="C15" s="539"/>
      <c r="D15" s="539"/>
      <c r="E15" s="546"/>
      <c r="F15" s="539"/>
      <c r="G15" s="539"/>
      <c r="H15" s="539"/>
      <c r="I15" s="539"/>
      <c r="J15" s="550">
        <v>45017</v>
      </c>
      <c r="K15" s="539">
        <v>1</v>
      </c>
      <c r="L15" s="539"/>
      <c r="M15" s="539">
        <v>6</v>
      </c>
      <c r="N15" s="539">
        <v>6</v>
      </c>
      <c r="O15" s="539"/>
      <c r="P15" s="539"/>
    </row>
    <row r="16" spans="1:16" x14ac:dyDescent="0.25">
      <c r="A16" s="553"/>
      <c r="B16" s="554"/>
      <c r="C16" s="539"/>
      <c r="D16" s="539"/>
      <c r="E16" s="546"/>
      <c r="F16" s="539"/>
      <c r="G16" s="539"/>
      <c r="H16" s="539"/>
      <c r="I16" s="539"/>
      <c r="J16" s="550">
        <v>45047</v>
      </c>
      <c r="K16" s="539">
        <v>2</v>
      </c>
      <c r="L16" s="539"/>
      <c r="M16" s="539">
        <v>7</v>
      </c>
      <c r="N16" s="539">
        <v>7</v>
      </c>
      <c r="O16" s="539"/>
      <c r="P16" s="539"/>
    </row>
    <row r="17" spans="1:16" x14ac:dyDescent="0.25">
      <c r="A17" s="553"/>
      <c r="B17" s="554"/>
      <c r="C17" s="539"/>
      <c r="D17" s="539"/>
      <c r="E17" s="546"/>
      <c r="F17" s="539"/>
      <c r="G17" s="539"/>
      <c r="H17" s="539"/>
      <c r="I17" s="539"/>
      <c r="J17" s="550">
        <v>45078</v>
      </c>
      <c r="K17" s="539">
        <v>3</v>
      </c>
      <c r="L17" s="539"/>
      <c r="M17" s="539">
        <v>8</v>
      </c>
      <c r="N17" s="539">
        <v>8</v>
      </c>
      <c r="O17" s="539"/>
      <c r="P17" s="539"/>
    </row>
    <row r="18" spans="1:16" x14ac:dyDescent="0.25">
      <c r="A18" s="553"/>
      <c r="B18" s="554"/>
      <c r="C18" s="539"/>
      <c r="D18" s="539"/>
      <c r="E18" s="546"/>
      <c r="F18" s="539"/>
      <c r="G18" s="539"/>
      <c r="H18" s="539"/>
      <c r="I18" s="539"/>
      <c r="J18" s="550">
        <v>45108</v>
      </c>
      <c r="K18" s="539">
        <v>4</v>
      </c>
      <c r="L18" s="539"/>
      <c r="M18" s="539">
        <v>9</v>
      </c>
      <c r="N18" s="539">
        <v>9</v>
      </c>
      <c r="O18" s="539"/>
      <c r="P18" s="539"/>
    </row>
    <row r="19" spans="1:16" ht="15.75" thickBot="1" x14ac:dyDescent="0.3">
      <c r="A19" s="555"/>
      <c r="B19" s="556"/>
      <c r="C19" s="539"/>
      <c r="D19" s="539"/>
      <c r="E19" s="546"/>
      <c r="F19" s="539"/>
      <c r="G19" s="539"/>
      <c r="H19" s="539"/>
      <c r="I19" s="539"/>
      <c r="J19" s="550">
        <v>45139</v>
      </c>
      <c r="K19" s="539">
        <v>5</v>
      </c>
      <c r="L19" s="539">
        <v>1</v>
      </c>
      <c r="M19" s="539">
        <v>10</v>
      </c>
      <c r="N19" s="539">
        <v>10</v>
      </c>
      <c r="O19" s="539"/>
      <c r="P19" s="539"/>
    </row>
    <row r="20" spans="1:16" x14ac:dyDescent="0.25">
      <c r="A20" s="539"/>
      <c r="B20" s="539"/>
      <c r="C20" s="539"/>
      <c r="D20" s="539"/>
      <c r="E20" s="546"/>
      <c r="F20" s="539"/>
      <c r="G20" s="539"/>
      <c r="H20" s="539"/>
      <c r="I20" s="539"/>
      <c r="J20" s="550">
        <v>45170</v>
      </c>
      <c r="K20" s="539">
        <v>6</v>
      </c>
      <c r="L20" s="539">
        <v>2</v>
      </c>
      <c r="M20" s="539">
        <v>11</v>
      </c>
      <c r="N20" s="539">
        <v>11</v>
      </c>
      <c r="O20" s="539">
        <v>1</v>
      </c>
      <c r="P20" s="539"/>
    </row>
    <row r="21" spans="1:16" x14ac:dyDescent="0.25">
      <c r="A21" s="539"/>
      <c r="B21" s="539"/>
      <c r="C21" s="539"/>
      <c r="D21" s="539"/>
      <c r="E21" s="546"/>
      <c r="F21" s="539"/>
      <c r="G21" s="539"/>
      <c r="H21" s="539"/>
      <c r="I21" s="539"/>
      <c r="J21" s="550">
        <v>45200</v>
      </c>
      <c r="K21" s="539">
        <v>7</v>
      </c>
      <c r="L21" s="539">
        <v>3</v>
      </c>
      <c r="M21" s="539">
        <v>12</v>
      </c>
      <c r="N21" s="539">
        <v>12</v>
      </c>
      <c r="O21" s="539">
        <v>2</v>
      </c>
      <c r="P21" s="539"/>
    </row>
    <row r="22" spans="1:16" x14ac:dyDescent="0.25">
      <c r="A22" s="539"/>
      <c r="B22" s="539"/>
      <c r="C22" s="539"/>
      <c r="D22" s="539"/>
      <c r="E22" s="546"/>
      <c r="F22" s="539"/>
      <c r="G22" s="539"/>
      <c r="H22" s="539"/>
      <c r="I22" s="539"/>
      <c r="J22" s="550">
        <v>45231</v>
      </c>
      <c r="K22" s="539">
        <v>8</v>
      </c>
      <c r="L22" s="539">
        <v>4</v>
      </c>
      <c r="M22" s="539"/>
      <c r="N22" s="539"/>
      <c r="O22" s="539">
        <v>3</v>
      </c>
      <c r="P22" s="539"/>
    </row>
    <row r="23" spans="1:16" x14ac:dyDescent="0.25">
      <c r="A23" s="539"/>
      <c r="B23" s="539"/>
      <c r="C23" s="539"/>
      <c r="D23" s="539"/>
      <c r="E23" s="546"/>
      <c r="F23" s="539"/>
      <c r="G23" s="539"/>
      <c r="H23" s="539"/>
      <c r="I23" s="539"/>
      <c r="J23" s="550">
        <v>45261</v>
      </c>
      <c r="K23" s="539">
        <v>9</v>
      </c>
      <c r="L23" s="539">
        <v>5</v>
      </c>
      <c r="M23" s="539"/>
      <c r="N23" s="539"/>
      <c r="O23" s="539">
        <v>4</v>
      </c>
      <c r="P23" s="539"/>
    </row>
    <row r="24" spans="1:16" x14ac:dyDescent="0.25">
      <c r="A24" s="539"/>
      <c r="B24" s="539"/>
      <c r="C24" s="557">
        <v>68906.478333333333</v>
      </c>
      <c r="D24" s="557">
        <v>5625.1850000000004</v>
      </c>
      <c r="E24" s="546"/>
      <c r="F24" s="539"/>
      <c r="G24" s="539"/>
      <c r="H24" s="557">
        <v>13749.895833333334</v>
      </c>
      <c r="I24" s="557">
        <v>88281.559166666659</v>
      </c>
      <c r="J24" s="550">
        <v>45292</v>
      </c>
      <c r="K24" s="539">
        <v>10</v>
      </c>
      <c r="L24" s="539">
        <v>6</v>
      </c>
      <c r="M24" s="539"/>
      <c r="N24" s="539"/>
      <c r="O24" s="539">
        <v>5</v>
      </c>
      <c r="P24" s="539"/>
    </row>
    <row r="25" spans="1:16" x14ac:dyDescent="0.25">
      <c r="A25" s="539"/>
      <c r="B25" s="539"/>
      <c r="C25" s="557">
        <v>34453.239166666637</v>
      </c>
      <c r="D25" s="557">
        <v>4687.6541666666662</v>
      </c>
      <c r="E25" s="546"/>
      <c r="F25" s="539"/>
      <c r="G25" s="539"/>
      <c r="H25" s="557">
        <v>11785.625</v>
      </c>
      <c r="I25" s="557">
        <v>50926.518333333304</v>
      </c>
      <c r="J25" s="558">
        <v>45323</v>
      </c>
      <c r="K25" s="559">
        <v>11</v>
      </c>
      <c r="L25" s="559">
        <v>7</v>
      </c>
      <c r="M25" s="559"/>
      <c r="N25" s="559"/>
      <c r="O25" s="559">
        <v>6</v>
      </c>
      <c r="P25" s="539"/>
    </row>
    <row r="26" spans="1:16" x14ac:dyDescent="0.25">
      <c r="A26" s="539"/>
      <c r="B26" s="539"/>
      <c r="C26" s="557">
        <v>0</v>
      </c>
      <c r="D26" s="557">
        <v>3750.1233333333339</v>
      </c>
      <c r="E26" s="546"/>
      <c r="F26" s="539"/>
      <c r="G26" s="539"/>
      <c r="H26" s="557">
        <v>9821.3541666666661</v>
      </c>
      <c r="I26" s="557">
        <v>13571.477500000001</v>
      </c>
      <c r="J26" s="550">
        <v>45352</v>
      </c>
      <c r="K26" s="539">
        <v>12</v>
      </c>
      <c r="L26" s="539">
        <v>8</v>
      </c>
      <c r="M26" s="539"/>
      <c r="N26" s="539"/>
      <c r="O26" s="539">
        <v>7</v>
      </c>
      <c r="P26" s="539"/>
    </row>
    <row r="27" spans="1:16" x14ac:dyDescent="0.25">
      <c r="A27" s="539"/>
      <c r="B27" s="539"/>
      <c r="C27" s="557"/>
      <c r="D27" s="557">
        <v>2812.5925000000007</v>
      </c>
      <c r="E27" s="546"/>
      <c r="F27" s="539"/>
      <c r="G27" s="539"/>
      <c r="H27" s="557">
        <v>7857.0833333333339</v>
      </c>
      <c r="I27" s="557">
        <v>10669.675833333335</v>
      </c>
      <c r="J27" s="550">
        <v>45383</v>
      </c>
      <c r="K27" s="539"/>
      <c r="L27" s="539">
        <v>9</v>
      </c>
      <c r="M27" s="539"/>
      <c r="N27" s="539"/>
      <c r="O27" s="539">
        <v>8</v>
      </c>
      <c r="P27" s="539"/>
    </row>
    <row r="28" spans="1:16" x14ac:dyDescent="0.25">
      <c r="A28" s="539"/>
      <c r="B28" s="539"/>
      <c r="C28" s="557"/>
      <c r="D28" s="557">
        <v>1875.0616666666665</v>
      </c>
      <c r="E28" s="546"/>
      <c r="F28" s="539"/>
      <c r="G28" s="539"/>
      <c r="H28" s="557">
        <v>5892.8125</v>
      </c>
      <c r="I28" s="557">
        <v>7767.8741666666665</v>
      </c>
      <c r="J28" s="550">
        <v>45413</v>
      </c>
      <c r="K28" s="539"/>
      <c r="L28" s="539">
        <v>10</v>
      </c>
      <c r="M28" s="539"/>
      <c r="N28" s="539"/>
      <c r="O28" s="539">
        <v>9</v>
      </c>
      <c r="P28" s="539"/>
    </row>
    <row r="29" spans="1:16" x14ac:dyDescent="0.25">
      <c r="A29" s="539"/>
      <c r="B29" s="539"/>
      <c r="C29" s="557"/>
      <c r="D29" s="557">
        <v>937.53083333333416</v>
      </c>
      <c r="E29" s="546"/>
      <c r="F29" s="539"/>
      <c r="G29" s="539"/>
      <c r="H29" s="557">
        <v>3928.5416666666679</v>
      </c>
      <c r="I29" s="557">
        <v>4866.072500000002</v>
      </c>
      <c r="J29" s="550">
        <v>45444</v>
      </c>
      <c r="K29" s="539"/>
      <c r="L29" s="539">
        <v>11</v>
      </c>
      <c r="M29" s="539"/>
      <c r="N29" s="539"/>
      <c r="O29" s="539">
        <v>10</v>
      </c>
      <c r="P29" s="539"/>
    </row>
    <row r="30" spans="1:16" x14ac:dyDescent="0.25">
      <c r="A30" s="539"/>
      <c r="B30" s="539"/>
      <c r="C30" s="557"/>
      <c r="D30" s="557">
        <v>0</v>
      </c>
      <c r="E30" s="546"/>
      <c r="F30" s="539"/>
      <c r="G30" s="539"/>
      <c r="H30" s="557">
        <v>1964.2708333333321</v>
      </c>
      <c r="I30" s="557">
        <v>1964.2708333333321</v>
      </c>
      <c r="J30" s="550">
        <v>45474</v>
      </c>
      <c r="K30" s="539"/>
      <c r="L30" s="539">
        <v>12</v>
      </c>
      <c r="M30" s="539"/>
      <c r="N30" s="539"/>
      <c r="O30" s="539">
        <v>11</v>
      </c>
      <c r="P30" s="539"/>
    </row>
    <row r="31" spans="1:16" x14ac:dyDescent="0.25">
      <c r="A31" s="539"/>
      <c r="B31" s="539"/>
      <c r="C31" s="557"/>
      <c r="D31" s="557"/>
      <c r="E31" s="546"/>
      <c r="F31" s="539"/>
      <c r="G31" s="539"/>
      <c r="H31" s="557">
        <v>0</v>
      </c>
      <c r="I31" s="557">
        <v>0</v>
      </c>
      <c r="J31" s="550">
        <v>45505</v>
      </c>
      <c r="K31" s="539"/>
      <c r="L31" s="539"/>
      <c r="M31" s="539"/>
      <c r="N31" s="539"/>
      <c r="O31" s="539">
        <v>12</v>
      </c>
      <c r="P31" s="539"/>
    </row>
    <row r="32" spans="1:16" x14ac:dyDescent="0.25">
      <c r="A32" s="539"/>
      <c r="B32" s="539"/>
      <c r="C32" s="539"/>
      <c r="D32" s="539"/>
      <c r="E32" s="546"/>
      <c r="F32" s="539"/>
      <c r="G32" s="539"/>
      <c r="H32" s="539"/>
      <c r="I32" s="539"/>
      <c r="J32" s="550">
        <v>45536</v>
      </c>
      <c r="K32" s="539"/>
      <c r="L32" s="539"/>
      <c r="M32" s="539"/>
      <c r="N32" s="539"/>
      <c r="O32" s="539"/>
      <c r="P32" s="539"/>
    </row>
    <row r="33" spans="1:16" x14ac:dyDescent="0.25">
      <c r="A33" s="539"/>
      <c r="B33" s="539"/>
      <c r="C33" s="539"/>
      <c r="D33" s="539"/>
      <c r="E33" s="546"/>
      <c r="F33" s="539"/>
      <c r="G33" s="539"/>
      <c r="H33" s="539"/>
      <c r="I33" s="539"/>
      <c r="J33" s="550">
        <v>45566</v>
      </c>
      <c r="K33" s="539"/>
      <c r="L33" s="539"/>
      <c r="M33" s="539"/>
      <c r="N33" s="539"/>
      <c r="O33" s="539"/>
      <c r="P33" s="539"/>
    </row>
    <row r="35" spans="1:16" x14ac:dyDescent="0.25">
      <c r="C35" s="560" t="s">
        <v>6062</v>
      </c>
      <c r="E35" s="560" t="s">
        <v>6074</v>
      </c>
    </row>
    <row r="36" spans="1:16" x14ac:dyDescent="0.25">
      <c r="B36" s="546" t="s">
        <v>6075</v>
      </c>
      <c r="C36" s="557">
        <f>C3+D3+H3</f>
        <v>448260.49</v>
      </c>
      <c r="E36" s="557">
        <v>400000</v>
      </c>
      <c r="F36" s="562" t="s">
        <v>6090</v>
      </c>
    </row>
    <row r="38" spans="1:16" x14ac:dyDescent="0.25">
      <c r="A38" t="s">
        <v>3944</v>
      </c>
    </row>
    <row r="39" spans="1:16" x14ac:dyDescent="0.25">
      <c r="A39" s="531" t="s">
        <v>138</v>
      </c>
      <c r="B39" s="531">
        <v>7840</v>
      </c>
      <c r="C39" s="531" t="s">
        <v>58</v>
      </c>
      <c r="D39" s="534">
        <v>0.86</v>
      </c>
      <c r="E39" s="563">
        <f>E36*D39</f>
        <v>344000</v>
      </c>
    </row>
    <row r="40" spans="1:16" x14ac:dyDescent="0.25">
      <c r="A40" s="531" t="s">
        <v>138</v>
      </c>
      <c r="B40" s="531">
        <v>7840</v>
      </c>
      <c r="C40" s="531" t="s">
        <v>62</v>
      </c>
      <c r="D40" s="534">
        <v>0.14000000000000001</v>
      </c>
      <c r="E40" s="563">
        <f>E36*D40</f>
        <v>56000.000000000007</v>
      </c>
    </row>
    <row r="41" spans="1:16" x14ac:dyDescent="0.25">
      <c r="E41" s="107">
        <f>E39+E40</f>
        <v>400000</v>
      </c>
      <c r="F41" s="232" t="s">
        <v>301</v>
      </c>
    </row>
    <row r="42" spans="1:16" x14ac:dyDescent="0.25">
      <c r="E42">
        <f>SUMIFS('Summary - Overhead Expenses'!AH:AH,'Summary - Overhead Expenses'!B:B,7840)</f>
        <v>400000</v>
      </c>
      <c r="F42" s="232" t="s">
        <v>6077</v>
      </c>
    </row>
    <row r="43" spans="1:16" x14ac:dyDescent="0.25">
      <c r="E43" s="107">
        <f>E41-E42</f>
        <v>0</v>
      </c>
      <c r="F43" s="232" t="s">
        <v>870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9E70D-2EAA-4398-BB23-FA4B97F03D57}">
  <dimension ref="A1:H467"/>
  <sheetViews>
    <sheetView workbookViewId="0"/>
  </sheetViews>
  <sheetFormatPr defaultRowHeight="15" x14ac:dyDescent="0.25"/>
  <cols>
    <col min="1" max="1" width="8.140625" bestFit="1" customWidth="1"/>
    <col min="2" max="2" width="30.42578125" bestFit="1" customWidth="1"/>
    <col min="3" max="3" width="11.42578125" bestFit="1" customWidth="1"/>
    <col min="4" max="4" width="10.42578125" bestFit="1" customWidth="1"/>
    <col min="5" max="5" width="105.42578125" bestFit="1" customWidth="1"/>
    <col min="6" max="6" width="13.140625" bestFit="1" customWidth="1"/>
    <col min="7" max="7" width="8.7109375" bestFit="1" customWidth="1"/>
    <col min="8" max="8" width="49.28515625" bestFit="1" customWidth="1"/>
  </cols>
  <sheetData>
    <row r="1" spans="1:8" x14ac:dyDescent="0.25">
      <c r="A1" t="s">
        <v>1092</v>
      </c>
      <c r="B1" t="s">
        <v>1091</v>
      </c>
      <c r="C1" t="s">
        <v>2</v>
      </c>
      <c r="D1" t="s">
        <v>1090</v>
      </c>
      <c r="E1" t="s">
        <v>1089</v>
      </c>
      <c r="F1" t="s">
        <v>1088</v>
      </c>
      <c r="G1" t="s">
        <v>1087</v>
      </c>
      <c r="H1" t="s">
        <v>1189</v>
      </c>
    </row>
    <row r="2" spans="1:8" x14ac:dyDescent="0.25">
      <c r="A2">
        <v>7520</v>
      </c>
      <c r="B2" t="s">
        <v>127</v>
      </c>
      <c r="C2">
        <v>112</v>
      </c>
      <c r="D2" s="404">
        <v>44988</v>
      </c>
      <c r="E2" t="s">
        <v>1299</v>
      </c>
      <c r="F2">
        <v>66128</v>
      </c>
      <c r="G2">
        <v>3913.04</v>
      </c>
      <c r="H2" t="s">
        <v>1299</v>
      </c>
    </row>
    <row r="3" spans="1:8" x14ac:dyDescent="0.25">
      <c r="A3">
        <v>7520</v>
      </c>
      <c r="B3" t="s">
        <v>127</v>
      </c>
      <c r="C3">
        <v>112</v>
      </c>
      <c r="D3" s="404">
        <v>44988</v>
      </c>
      <c r="E3" t="s">
        <v>1299</v>
      </c>
      <c r="F3">
        <v>6612866128</v>
      </c>
      <c r="G3">
        <v>-3913.04</v>
      </c>
      <c r="H3" t="s">
        <v>1299</v>
      </c>
    </row>
    <row r="4" spans="1:8" x14ac:dyDescent="0.25">
      <c r="A4">
        <v>7520</v>
      </c>
      <c r="B4" t="s">
        <v>127</v>
      </c>
      <c r="C4">
        <v>112</v>
      </c>
      <c r="D4" s="404">
        <v>44991</v>
      </c>
      <c r="E4" t="s">
        <v>6001</v>
      </c>
      <c r="F4" t="s">
        <v>6050</v>
      </c>
      <c r="G4">
        <v>52.21</v>
      </c>
      <c r="H4" t="s">
        <v>951</v>
      </c>
    </row>
    <row r="5" spans="1:8" x14ac:dyDescent="0.25">
      <c r="A5">
        <v>7520</v>
      </c>
      <c r="B5" t="s">
        <v>127</v>
      </c>
      <c r="C5">
        <v>230</v>
      </c>
      <c r="D5" s="404">
        <v>44993</v>
      </c>
      <c r="E5" t="s">
        <v>6049</v>
      </c>
      <c r="F5" t="s">
        <v>6048</v>
      </c>
      <c r="G5">
        <v>30.09</v>
      </c>
    </row>
    <row r="6" spans="1:8" x14ac:dyDescent="0.25">
      <c r="A6">
        <v>7520</v>
      </c>
      <c r="B6" t="s">
        <v>127</v>
      </c>
      <c r="C6">
        <v>112</v>
      </c>
      <c r="D6" s="404">
        <v>44994</v>
      </c>
      <c r="E6" t="s">
        <v>6001</v>
      </c>
      <c r="F6">
        <v>9032023</v>
      </c>
      <c r="G6">
        <v>32.61</v>
      </c>
      <c r="H6" t="s">
        <v>346</v>
      </c>
    </row>
    <row r="7" spans="1:8" x14ac:dyDescent="0.25">
      <c r="A7">
        <v>7520</v>
      </c>
      <c r="B7" t="s">
        <v>127</v>
      </c>
      <c r="C7">
        <v>112</v>
      </c>
      <c r="D7" s="404">
        <v>44994</v>
      </c>
      <c r="E7" t="s">
        <v>6001</v>
      </c>
      <c r="F7" t="s">
        <v>6047</v>
      </c>
      <c r="G7">
        <v>451.62</v>
      </c>
      <c r="H7" t="s">
        <v>951</v>
      </c>
    </row>
    <row r="8" spans="1:8" x14ac:dyDescent="0.25">
      <c r="A8">
        <v>7520</v>
      </c>
      <c r="B8" t="s">
        <v>127</v>
      </c>
      <c r="C8">
        <v>340</v>
      </c>
      <c r="D8" s="404">
        <v>44995</v>
      </c>
      <c r="E8" t="s">
        <v>6046</v>
      </c>
      <c r="F8">
        <v>376</v>
      </c>
      <c r="G8">
        <v>158.61000000000001</v>
      </c>
      <c r="H8" t="s">
        <v>951</v>
      </c>
    </row>
    <row r="9" spans="1:8" x14ac:dyDescent="0.25">
      <c r="A9">
        <v>7520</v>
      </c>
      <c r="B9" t="s">
        <v>127</v>
      </c>
      <c r="C9">
        <v>936</v>
      </c>
      <c r="D9" s="404">
        <v>44995</v>
      </c>
      <c r="E9" t="s">
        <v>6045</v>
      </c>
      <c r="F9">
        <v>376</v>
      </c>
      <c r="G9">
        <v>171.83</v>
      </c>
      <c r="H9" t="s">
        <v>951</v>
      </c>
    </row>
    <row r="10" spans="1:8" x14ac:dyDescent="0.25">
      <c r="A10">
        <v>7520</v>
      </c>
      <c r="B10" t="s">
        <v>127</v>
      </c>
      <c r="C10">
        <v>112</v>
      </c>
      <c r="D10" s="404">
        <v>44998</v>
      </c>
      <c r="E10" t="s">
        <v>6001</v>
      </c>
      <c r="F10">
        <v>19005</v>
      </c>
      <c r="G10">
        <v>13.22</v>
      </c>
      <c r="H10" t="s">
        <v>5997</v>
      </c>
    </row>
    <row r="11" spans="1:8" x14ac:dyDescent="0.25">
      <c r="A11">
        <v>7520</v>
      </c>
      <c r="B11" t="s">
        <v>127</v>
      </c>
      <c r="C11">
        <v>935</v>
      </c>
      <c r="D11" s="404">
        <v>44999</v>
      </c>
      <c r="E11" t="s">
        <v>4506</v>
      </c>
      <c r="F11">
        <v>89322205</v>
      </c>
      <c r="G11">
        <v>493</v>
      </c>
      <c r="H11" t="s">
        <v>4506</v>
      </c>
    </row>
    <row r="12" spans="1:8" x14ac:dyDescent="0.25">
      <c r="A12">
        <v>7520</v>
      </c>
      <c r="B12" t="s">
        <v>127</v>
      </c>
      <c r="C12">
        <v>936</v>
      </c>
      <c r="D12" s="404">
        <v>44999</v>
      </c>
      <c r="E12" t="s">
        <v>4510</v>
      </c>
      <c r="F12">
        <v>89322195</v>
      </c>
      <c r="G12">
        <v>493</v>
      </c>
      <c r="H12" t="s">
        <v>4510</v>
      </c>
    </row>
    <row r="13" spans="1:8" x14ac:dyDescent="0.25">
      <c r="A13">
        <v>7520</v>
      </c>
      <c r="B13" t="s">
        <v>127</v>
      </c>
      <c r="C13">
        <v>936</v>
      </c>
      <c r="D13" s="404">
        <v>44999</v>
      </c>
      <c r="E13" t="s">
        <v>4510</v>
      </c>
      <c r="F13">
        <v>89322321</v>
      </c>
      <c r="G13">
        <v>50</v>
      </c>
      <c r="H13" t="s">
        <v>4510</v>
      </c>
    </row>
    <row r="14" spans="1:8" x14ac:dyDescent="0.25">
      <c r="A14">
        <v>7520</v>
      </c>
      <c r="B14" t="s">
        <v>127</v>
      </c>
      <c r="C14">
        <v>112</v>
      </c>
      <c r="D14" s="404">
        <v>45000</v>
      </c>
      <c r="E14" t="s">
        <v>6001</v>
      </c>
      <c r="F14">
        <v>15032023</v>
      </c>
      <c r="G14">
        <v>2.72</v>
      </c>
      <c r="H14" t="s">
        <v>2618</v>
      </c>
    </row>
    <row r="15" spans="1:8" x14ac:dyDescent="0.25">
      <c r="A15">
        <v>7520</v>
      </c>
      <c r="B15" t="s">
        <v>127</v>
      </c>
      <c r="C15">
        <v>112</v>
      </c>
      <c r="D15" s="404">
        <v>45000</v>
      </c>
      <c r="E15" t="s">
        <v>6001</v>
      </c>
      <c r="F15">
        <v>15032023</v>
      </c>
      <c r="G15">
        <v>29.83</v>
      </c>
      <c r="H15" t="s">
        <v>2601</v>
      </c>
    </row>
    <row r="16" spans="1:8" x14ac:dyDescent="0.25">
      <c r="A16">
        <v>7520</v>
      </c>
      <c r="B16" t="s">
        <v>127</v>
      </c>
      <c r="C16">
        <v>120</v>
      </c>
      <c r="D16" s="404">
        <v>45002</v>
      </c>
      <c r="E16" t="s">
        <v>5994</v>
      </c>
      <c r="F16">
        <v>17032023</v>
      </c>
      <c r="G16">
        <v>179.35</v>
      </c>
      <c r="H16" t="s">
        <v>5994</v>
      </c>
    </row>
    <row r="17" spans="1:8" x14ac:dyDescent="0.25">
      <c r="A17">
        <v>7520</v>
      </c>
      <c r="B17" t="s">
        <v>127</v>
      </c>
      <c r="C17">
        <v>130</v>
      </c>
      <c r="D17" s="404">
        <v>45006</v>
      </c>
      <c r="E17" t="s">
        <v>5992</v>
      </c>
      <c r="F17" t="s">
        <v>6044</v>
      </c>
      <c r="G17">
        <v>260.87</v>
      </c>
      <c r="H17" t="s">
        <v>5992</v>
      </c>
    </row>
    <row r="18" spans="1:8" x14ac:dyDescent="0.25">
      <c r="A18">
        <v>7520</v>
      </c>
      <c r="B18" t="s">
        <v>127</v>
      </c>
      <c r="C18">
        <v>140</v>
      </c>
      <c r="D18" s="404">
        <v>45006</v>
      </c>
      <c r="E18" t="s">
        <v>5992</v>
      </c>
      <c r="F18" t="s">
        <v>6044</v>
      </c>
      <c r="G18">
        <v>260.87</v>
      </c>
      <c r="H18" t="s">
        <v>5992</v>
      </c>
    </row>
    <row r="19" spans="1:8" x14ac:dyDescent="0.25">
      <c r="A19">
        <v>7520</v>
      </c>
      <c r="B19" t="s">
        <v>127</v>
      </c>
      <c r="C19">
        <v>210</v>
      </c>
      <c r="D19" s="404">
        <v>45009</v>
      </c>
      <c r="E19" t="s">
        <v>6037</v>
      </c>
      <c r="F19">
        <v>290</v>
      </c>
      <c r="G19">
        <v>141.52000000000001</v>
      </c>
      <c r="H19" t="s">
        <v>5996</v>
      </c>
    </row>
    <row r="20" spans="1:8" x14ac:dyDescent="0.25">
      <c r="A20">
        <v>7520</v>
      </c>
      <c r="B20" t="s">
        <v>127</v>
      </c>
      <c r="C20">
        <v>220</v>
      </c>
      <c r="D20" s="404">
        <v>45009</v>
      </c>
      <c r="E20" t="s">
        <v>6037</v>
      </c>
      <c r="F20">
        <v>290</v>
      </c>
      <c r="G20">
        <v>141.52000000000001</v>
      </c>
      <c r="H20" t="s">
        <v>5996</v>
      </c>
    </row>
    <row r="21" spans="1:8" x14ac:dyDescent="0.25">
      <c r="A21">
        <v>7520</v>
      </c>
      <c r="B21" t="s">
        <v>127</v>
      </c>
      <c r="C21">
        <v>230</v>
      </c>
      <c r="D21" s="404">
        <v>45009</v>
      </c>
      <c r="E21" t="s">
        <v>6037</v>
      </c>
      <c r="F21">
        <v>290</v>
      </c>
      <c r="G21">
        <v>141.52000000000001</v>
      </c>
      <c r="H21" t="s">
        <v>5996</v>
      </c>
    </row>
    <row r="22" spans="1:8" x14ac:dyDescent="0.25">
      <c r="A22">
        <v>7520</v>
      </c>
      <c r="B22" t="s">
        <v>127</v>
      </c>
      <c r="C22">
        <v>240</v>
      </c>
      <c r="D22" s="404">
        <v>45009</v>
      </c>
      <c r="E22" t="s">
        <v>6037</v>
      </c>
      <c r="F22">
        <v>290</v>
      </c>
      <c r="G22">
        <v>141.52000000000001</v>
      </c>
      <c r="H22" t="s">
        <v>5996</v>
      </c>
    </row>
    <row r="23" spans="1:8" x14ac:dyDescent="0.25">
      <c r="A23">
        <v>7520</v>
      </c>
      <c r="B23" t="s">
        <v>127</v>
      </c>
      <c r="C23">
        <v>112</v>
      </c>
      <c r="D23" s="404">
        <v>45013</v>
      </c>
      <c r="E23" t="s">
        <v>6001</v>
      </c>
      <c r="F23">
        <v>28032023</v>
      </c>
      <c r="G23">
        <v>7.96</v>
      </c>
      <c r="H23" t="s">
        <v>342</v>
      </c>
    </row>
    <row r="24" spans="1:8" x14ac:dyDescent="0.25">
      <c r="A24">
        <v>7520</v>
      </c>
      <c r="B24" t="s">
        <v>127</v>
      </c>
      <c r="C24">
        <v>112</v>
      </c>
      <c r="D24" s="404">
        <v>45013</v>
      </c>
      <c r="E24" t="s">
        <v>5993</v>
      </c>
      <c r="F24" t="s">
        <v>6043</v>
      </c>
      <c r="G24">
        <v>260.87</v>
      </c>
      <c r="H24" t="s">
        <v>5993</v>
      </c>
    </row>
    <row r="25" spans="1:8" x14ac:dyDescent="0.25">
      <c r="A25">
        <v>7520</v>
      </c>
      <c r="B25" t="s">
        <v>127</v>
      </c>
      <c r="C25">
        <v>110</v>
      </c>
      <c r="D25" s="404">
        <v>45014</v>
      </c>
      <c r="E25" t="s">
        <v>3906</v>
      </c>
      <c r="F25" s="1">
        <v>44958</v>
      </c>
      <c r="G25">
        <v>52.92</v>
      </c>
      <c r="H25" t="s">
        <v>3906</v>
      </c>
    </row>
    <row r="26" spans="1:8" x14ac:dyDescent="0.25">
      <c r="A26">
        <v>7520</v>
      </c>
      <c r="B26" t="s">
        <v>127</v>
      </c>
      <c r="C26">
        <v>110</v>
      </c>
      <c r="D26" s="404">
        <v>45014</v>
      </c>
      <c r="E26" t="s">
        <v>3906</v>
      </c>
      <c r="F26" s="1">
        <v>44958</v>
      </c>
      <c r="G26">
        <v>58.11</v>
      </c>
      <c r="H26" t="s">
        <v>3906</v>
      </c>
    </row>
    <row r="27" spans="1:8" x14ac:dyDescent="0.25">
      <c r="A27">
        <v>7520</v>
      </c>
      <c r="B27" t="s">
        <v>127</v>
      </c>
      <c r="C27">
        <v>110</v>
      </c>
      <c r="D27" s="404">
        <v>45014</v>
      </c>
      <c r="E27" t="s">
        <v>3906</v>
      </c>
      <c r="F27" s="1">
        <v>44958</v>
      </c>
      <c r="G27">
        <v>23.64</v>
      </c>
      <c r="H27" t="s">
        <v>3906</v>
      </c>
    </row>
    <row r="28" spans="1:8" x14ac:dyDescent="0.25">
      <c r="A28">
        <v>7520</v>
      </c>
      <c r="B28" t="s">
        <v>127</v>
      </c>
      <c r="C28">
        <v>112</v>
      </c>
      <c r="D28" s="404">
        <v>45014</v>
      </c>
      <c r="E28" t="s">
        <v>6001</v>
      </c>
      <c r="F28">
        <v>29032023</v>
      </c>
      <c r="G28">
        <v>238.98</v>
      </c>
      <c r="H28" t="s">
        <v>4787</v>
      </c>
    </row>
    <row r="29" spans="1:8" x14ac:dyDescent="0.25">
      <c r="A29">
        <v>7520</v>
      </c>
      <c r="B29" t="s">
        <v>127</v>
      </c>
      <c r="C29">
        <v>120</v>
      </c>
      <c r="D29" s="404">
        <v>45014</v>
      </c>
      <c r="E29" t="s">
        <v>3906</v>
      </c>
      <c r="F29" s="1">
        <v>44958</v>
      </c>
      <c r="G29">
        <v>52.92</v>
      </c>
      <c r="H29" t="s">
        <v>3906</v>
      </c>
    </row>
    <row r="30" spans="1:8" x14ac:dyDescent="0.25">
      <c r="A30">
        <v>7520</v>
      </c>
      <c r="B30" t="s">
        <v>127</v>
      </c>
      <c r="C30">
        <v>120</v>
      </c>
      <c r="D30" s="404">
        <v>45014</v>
      </c>
      <c r="E30" t="s">
        <v>3906</v>
      </c>
      <c r="F30" s="1">
        <v>44958</v>
      </c>
      <c r="G30">
        <v>52.95</v>
      </c>
      <c r="H30" t="s">
        <v>3906</v>
      </c>
    </row>
    <row r="31" spans="1:8" x14ac:dyDescent="0.25">
      <c r="A31">
        <v>7520</v>
      </c>
      <c r="B31" t="s">
        <v>127</v>
      </c>
      <c r="C31">
        <v>120</v>
      </c>
      <c r="D31" s="404">
        <v>45014</v>
      </c>
      <c r="E31" t="s">
        <v>3906</v>
      </c>
      <c r="F31" s="1">
        <v>44958</v>
      </c>
      <c r="G31">
        <v>58.11</v>
      </c>
      <c r="H31" t="s">
        <v>3906</v>
      </c>
    </row>
    <row r="32" spans="1:8" x14ac:dyDescent="0.25">
      <c r="A32">
        <v>7520</v>
      </c>
      <c r="B32" t="s">
        <v>127</v>
      </c>
      <c r="C32">
        <v>120</v>
      </c>
      <c r="D32" s="404">
        <v>45014</v>
      </c>
      <c r="E32" t="s">
        <v>3906</v>
      </c>
      <c r="F32" s="1">
        <v>44958</v>
      </c>
      <c r="G32">
        <v>58.11</v>
      </c>
      <c r="H32" t="s">
        <v>3906</v>
      </c>
    </row>
    <row r="33" spans="1:8" x14ac:dyDescent="0.25">
      <c r="A33">
        <v>7520</v>
      </c>
      <c r="B33" t="s">
        <v>127</v>
      </c>
      <c r="C33">
        <v>120</v>
      </c>
      <c r="D33" s="404">
        <v>45014</v>
      </c>
      <c r="E33" t="s">
        <v>3906</v>
      </c>
      <c r="F33" s="1">
        <v>44958</v>
      </c>
      <c r="G33">
        <v>23.64</v>
      </c>
      <c r="H33" t="s">
        <v>3906</v>
      </c>
    </row>
    <row r="34" spans="1:8" x14ac:dyDescent="0.25">
      <c r="A34">
        <v>7520</v>
      </c>
      <c r="B34" t="s">
        <v>127</v>
      </c>
      <c r="C34">
        <v>120</v>
      </c>
      <c r="D34" s="404">
        <v>45014</v>
      </c>
      <c r="E34" t="s">
        <v>3906</v>
      </c>
      <c r="F34" s="1">
        <v>44958</v>
      </c>
      <c r="G34">
        <v>23.64</v>
      </c>
      <c r="H34" t="s">
        <v>3906</v>
      </c>
    </row>
    <row r="35" spans="1:8" x14ac:dyDescent="0.25">
      <c r="A35">
        <v>7520</v>
      </c>
      <c r="B35" t="s">
        <v>127</v>
      </c>
      <c r="C35">
        <v>130</v>
      </c>
      <c r="D35" s="404">
        <v>45014</v>
      </c>
      <c r="E35" t="s">
        <v>3906</v>
      </c>
      <c r="F35" s="1">
        <v>44958</v>
      </c>
      <c r="G35">
        <v>52.95</v>
      </c>
      <c r="H35" t="s">
        <v>3906</v>
      </c>
    </row>
    <row r="36" spans="1:8" x14ac:dyDescent="0.25">
      <c r="A36">
        <v>7520</v>
      </c>
      <c r="B36" t="s">
        <v>127</v>
      </c>
      <c r="C36">
        <v>130</v>
      </c>
      <c r="D36" s="404">
        <v>45014</v>
      </c>
      <c r="E36" t="s">
        <v>3906</v>
      </c>
      <c r="F36" s="1">
        <v>44958</v>
      </c>
      <c r="G36">
        <v>58.11</v>
      </c>
      <c r="H36" t="s">
        <v>3906</v>
      </c>
    </row>
    <row r="37" spans="1:8" x14ac:dyDescent="0.25">
      <c r="A37">
        <v>7520</v>
      </c>
      <c r="B37" t="s">
        <v>127</v>
      </c>
      <c r="C37">
        <v>130</v>
      </c>
      <c r="D37" s="404">
        <v>45014</v>
      </c>
      <c r="E37" t="s">
        <v>3906</v>
      </c>
      <c r="F37" s="1">
        <v>44958</v>
      </c>
      <c r="G37">
        <v>23.64</v>
      </c>
      <c r="H37" t="s">
        <v>3906</v>
      </c>
    </row>
    <row r="38" spans="1:8" x14ac:dyDescent="0.25">
      <c r="A38">
        <v>7520</v>
      </c>
      <c r="B38" t="s">
        <v>127</v>
      </c>
      <c r="C38">
        <v>140</v>
      </c>
      <c r="D38" s="404">
        <v>45014</v>
      </c>
      <c r="E38" t="s">
        <v>3906</v>
      </c>
      <c r="F38" s="1">
        <v>44958</v>
      </c>
      <c r="G38">
        <v>52.92</v>
      </c>
      <c r="H38" t="s">
        <v>3906</v>
      </c>
    </row>
    <row r="39" spans="1:8" x14ac:dyDescent="0.25">
      <c r="A39">
        <v>7520</v>
      </c>
      <c r="B39" t="s">
        <v>127</v>
      </c>
      <c r="C39">
        <v>140</v>
      </c>
      <c r="D39" s="404">
        <v>45014</v>
      </c>
      <c r="E39" t="s">
        <v>3906</v>
      </c>
      <c r="F39" s="1">
        <v>44958</v>
      </c>
      <c r="G39">
        <v>58.11</v>
      </c>
      <c r="H39" t="s">
        <v>3906</v>
      </c>
    </row>
    <row r="40" spans="1:8" x14ac:dyDescent="0.25">
      <c r="A40">
        <v>7520</v>
      </c>
      <c r="B40" t="s">
        <v>127</v>
      </c>
      <c r="C40">
        <v>140</v>
      </c>
      <c r="D40" s="404">
        <v>45014</v>
      </c>
      <c r="E40" t="s">
        <v>3906</v>
      </c>
      <c r="F40" s="1">
        <v>44958</v>
      </c>
      <c r="G40">
        <v>23.64</v>
      </c>
      <c r="H40" t="s">
        <v>3906</v>
      </c>
    </row>
    <row r="41" spans="1:8" x14ac:dyDescent="0.25">
      <c r="A41">
        <v>7520</v>
      </c>
      <c r="B41" t="s">
        <v>127</v>
      </c>
      <c r="C41">
        <v>210</v>
      </c>
      <c r="D41" s="404">
        <v>45014</v>
      </c>
      <c r="E41" t="s">
        <v>6037</v>
      </c>
      <c r="F41">
        <v>29032023</v>
      </c>
      <c r="G41">
        <v>54.37</v>
      </c>
      <c r="H41" t="s">
        <v>1293</v>
      </c>
    </row>
    <row r="42" spans="1:8" x14ac:dyDescent="0.25">
      <c r="A42">
        <v>7520</v>
      </c>
      <c r="B42" t="s">
        <v>127</v>
      </c>
      <c r="C42">
        <v>210</v>
      </c>
      <c r="D42" s="404">
        <v>45014</v>
      </c>
      <c r="E42" t="s">
        <v>6037</v>
      </c>
      <c r="F42">
        <v>29032023</v>
      </c>
      <c r="G42">
        <v>-54.37</v>
      </c>
      <c r="H42" t="s">
        <v>1293</v>
      </c>
    </row>
    <row r="43" spans="1:8" x14ac:dyDescent="0.25">
      <c r="A43">
        <v>7520</v>
      </c>
      <c r="B43" t="s">
        <v>127</v>
      </c>
      <c r="C43">
        <v>210</v>
      </c>
      <c r="D43" s="404">
        <v>45014</v>
      </c>
      <c r="E43" t="s">
        <v>6037</v>
      </c>
      <c r="F43">
        <v>29032023</v>
      </c>
      <c r="G43">
        <v>54.37</v>
      </c>
      <c r="H43" t="s">
        <v>3903</v>
      </c>
    </row>
    <row r="44" spans="1:8" x14ac:dyDescent="0.25">
      <c r="A44">
        <v>7520</v>
      </c>
      <c r="B44" t="s">
        <v>127</v>
      </c>
      <c r="C44">
        <v>210</v>
      </c>
      <c r="D44" s="404">
        <v>45014</v>
      </c>
      <c r="E44" t="s">
        <v>3906</v>
      </c>
      <c r="F44" s="1">
        <v>44958</v>
      </c>
      <c r="G44">
        <v>66.150000000000006</v>
      </c>
      <c r="H44" t="s">
        <v>3906</v>
      </c>
    </row>
    <row r="45" spans="1:8" x14ac:dyDescent="0.25">
      <c r="A45">
        <v>7520</v>
      </c>
      <c r="B45" t="s">
        <v>127</v>
      </c>
      <c r="C45">
        <v>210</v>
      </c>
      <c r="D45" s="404">
        <v>45014</v>
      </c>
      <c r="E45" t="s">
        <v>3906</v>
      </c>
      <c r="F45" s="1">
        <v>44958</v>
      </c>
      <c r="G45">
        <v>72.64</v>
      </c>
      <c r="H45" t="s">
        <v>3906</v>
      </c>
    </row>
    <row r="46" spans="1:8" x14ac:dyDescent="0.25">
      <c r="A46">
        <v>7520</v>
      </c>
      <c r="B46" t="s">
        <v>127</v>
      </c>
      <c r="C46">
        <v>210</v>
      </c>
      <c r="D46" s="404">
        <v>45014</v>
      </c>
      <c r="E46" t="s">
        <v>3906</v>
      </c>
      <c r="F46" s="1">
        <v>44958</v>
      </c>
      <c r="G46">
        <v>29.56</v>
      </c>
      <c r="H46" t="s">
        <v>3906</v>
      </c>
    </row>
    <row r="47" spans="1:8" x14ac:dyDescent="0.25">
      <c r="A47">
        <v>7520</v>
      </c>
      <c r="B47" t="s">
        <v>127</v>
      </c>
      <c r="C47">
        <v>210</v>
      </c>
      <c r="D47" s="404">
        <v>45014</v>
      </c>
      <c r="E47" t="s">
        <v>3906</v>
      </c>
      <c r="F47" s="1">
        <v>44958</v>
      </c>
      <c r="G47">
        <v>67.47</v>
      </c>
      <c r="H47" t="s">
        <v>3906</v>
      </c>
    </row>
    <row r="48" spans="1:8" x14ac:dyDescent="0.25">
      <c r="A48">
        <v>7520</v>
      </c>
      <c r="B48" t="s">
        <v>127</v>
      </c>
      <c r="C48">
        <v>220</v>
      </c>
      <c r="D48" s="404">
        <v>45014</v>
      </c>
      <c r="E48" t="s">
        <v>6037</v>
      </c>
      <c r="F48">
        <v>29032023</v>
      </c>
      <c r="G48">
        <v>54.37</v>
      </c>
      <c r="H48" t="s">
        <v>1293</v>
      </c>
    </row>
    <row r="49" spans="1:8" x14ac:dyDescent="0.25">
      <c r="A49">
        <v>7520</v>
      </c>
      <c r="B49" t="s">
        <v>127</v>
      </c>
      <c r="C49">
        <v>220</v>
      </c>
      <c r="D49" s="404">
        <v>45014</v>
      </c>
      <c r="E49" t="s">
        <v>6037</v>
      </c>
      <c r="F49">
        <v>29032023</v>
      </c>
      <c r="G49">
        <v>-54.37</v>
      </c>
      <c r="H49" t="s">
        <v>1293</v>
      </c>
    </row>
    <row r="50" spans="1:8" x14ac:dyDescent="0.25">
      <c r="A50">
        <v>7520</v>
      </c>
      <c r="B50" t="s">
        <v>127</v>
      </c>
      <c r="C50">
        <v>220</v>
      </c>
      <c r="D50" s="404">
        <v>45014</v>
      </c>
      <c r="E50" t="s">
        <v>6037</v>
      </c>
      <c r="F50">
        <v>29032023</v>
      </c>
      <c r="G50">
        <v>54.37</v>
      </c>
      <c r="H50" t="s">
        <v>3903</v>
      </c>
    </row>
    <row r="51" spans="1:8" x14ac:dyDescent="0.25">
      <c r="A51">
        <v>7520</v>
      </c>
      <c r="B51" t="s">
        <v>127</v>
      </c>
      <c r="C51">
        <v>220</v>
      </c>
      <c r="D51" s="404">
        <v>45014</v>
      </c>
      <c r="E51" t="s">
        <v>3906</v>
      </c>
      <c r="F51" s="1">
        <v>44958</v>
      </c>
      <c r="G51">
        <v>66.150000000000006</v>
      </c>
      <c r="H51" t="s">
        <v>3906</v>
      </c>
    </row>
    <row r="52" spans="1:8" x14ac:dyDescent="0.25">
      <c r="A52">
        <v>7520</v>
      </c>
      <c r="B52" t="s">
        <v>127</v>
      </c>
      <c r="C52">
        <v>220</v>
      </c>
      <c r="D52" s="404">
        <v>45014</v>
      </c>
      <c r="E52" t="s">
        <v>3906</v>
      </c>
      <c r="F52" s="1">
        <v>44958</v>
      </c>
      <c r="G52">
        <v>72.64</v>
      </c>
      <c r="H52" t="s">
        <v>3906</v>
      </c>
    </row>
    <row r="53" spans="1:8" x14ac:dyDescent="0.25">
      <c r="A53">
        <v>7520</v>
      </c>
      <c r="B53" t="s">
        <v>127</v>
      </c>
      <c r="C53">
        <v>220</v>
      </c>
      <c r="D53" s="404">
        <v>45014</v>
      </c>
      <c r="E53" t="s">
        <v>3906</v>
      </c>
      <c r="F53" s="1">
        <v>44958</v>
      </c>
      <c r="G53">
        <v>29.56</v>
      </c>
      <c r="H53" t="s">
        <v>3906</v>
      </c>
    </row>
    <row r="54" spans="1:8" x14ac:dyDescent="0.25">
      <c r="A54">
        <v>7520</v>
      </c>
      <c r="B54" t="s">
        <v>127</v>
      </c>
      <c r="C54">
        <v>220</v>
      </c>
      <c r="D54" s="404">
        <v>45014</v>
      </c>
      <c r="E54" t="s">
        <v>3906</v>
      </c>
      <c r="F54" s="1">
        <v>44958</v>
      </c>
      <c r="G54">
        <v>67.47</v>
      </c>
      <c r="H54" t="s">
        <v>3906</v>
      </c>
    </row>
    <row r="55" spans="1:8" x14ac:dyDescent="0.25">
      <c r="A55">
        <v>7520</v>
      </c>
      <c r="B55" t="s">
        <v>127</v>
      </c>
      <c r="C55">
        <v>230</v>
      </c>
      <c r="D55" s="404">
        <v>45014</v>
      </c>
      <c r="E55" t="s">
        <v>6037</v>
      </c>
      <c r="F55">
        <v>29032023</v>
      </c>
      <c r="G55">
        <v>54.37</v>
      </c>
      <c r="H55" t="s">
        <v>1293</v>
      </c>
    </row>
    <row r="56" spans="1:8" x14ac:dyDescent="0.25">
      <c r="A56">
        <v>7520</v>
      </c>
      <c r="B56" t="s">
        <v>127</v>
      </c>
      <c r="C56">
        <v>230</v>
      </c>
      <c r="D56" s="404">
        <v>45014</v>
      </c>
      <c r="E56" t="s">
        <v>6037</v>
      </c>
      <c r="F56">
        <v>29032023</v>
      </c>
      <c r="G56">
        <v>-54.37</v>
      </c>
      <c r="H56" t="s">
        <v>1293</v>
      </c>
    </row>
    <row r="57" spans="1:8" x14ac:dyDescent="0.25">
      <c r="A57">
        <v>7520</v>
      </c>
      <c r="B57" t="s">
        <v>127</v>
      </c>
      <c r="C57">
        <v>230</v>
      </c>
      <c r="D57" s="404">
        <v>45014</v>
      </c>
      <c r="E57" t="s">
        <v>6037</v>
      </c>
      <c r="F57">
        <v>29032023</v>
      </c>
      <c r="G57">
        <v>54.37</v>
      </c>
      <c r="H57" t="s">
        <v>3903</v>
      </c>
    </row>
    <row r="58" spans="1:8" x14ac:dyDescent="0.25">
      <c r="A58">
        <v>7520</v>
      </c>
      <c r="B58" t="s">
        <v>127</v>
      </c>
      <c r="C58">
        <v>230</v>
      </c>
      <c r="D58" s="404">
        <v>45014</v>
      </c>
      <c r="E58" t="s">
        <v>3906</v>
      </c>
      <c r="F58" s="1">
        <v>44958</v>
      </c>
      <c r="G58">
        <v>66.150000000000006</v>
      </c>
      <c r="H58" t="s">
        <v>3906</v>
      </c>
    </row>
    <row r="59" spans="1:8" x14ac:dyDescent="0.25">
      <c r="A59">
        <v>7520</v>
      </c>
      <c r="B59" t="s">
        <v>127</v>
      </c>
      <c r="C59">
        <v>230</v>
      </c>
      <c r="D59" s="404">
        <v>45014</v>
      </c>
      <c r="E59" t="s">
        <v>3906</v>
      </c>
      <c r="F59" s="1">
        <v>44958</v>
      </c>
      <c r="G59">
        <v>72.64</v>
      </c>
      <c r="H59" t="s">
        <v>3906</v>
      </c>
    </row>
    <row r="60" spans="1:8" x14ac:dyDescent="0.25">
      <c r="A60">
        <v>7520</v>
      </c>
      <c r="B60" t="s">
        <v>127</v>
      </c>
      <c r="C60">
        <v>230</v>
      </c>
      <c r="D60" s="404">
        <v>45014</v>
      </c>
      <c r="E60" t="s">
        <v>3906</v>
      </c>
      <c r="F60" s="1">
        <v>44958</v>
      </c>
      <c r="G60">
        <v>29.56</v>
      </c>
      <c r="H60" t="s">
        <v>3906</v>
      </c>
    </row>
    <row r="61" spans="1:8" x14ac:dyDescent="0.25">
      <c r="A61">
        <v>7520</v>
      </c>
      <c r="B61" t="s">
        <v>127</v>
      </c>
      <c r="C61">
        <v>230</v>
      </c>
      <c r="D61" s="404">
        <v>45014</v>
      </c>
      <c r="E61" t="s">
        <v>3906</v>
      </c>
      <c r="F61" s="1">
        <v>44958</v>
      </c>
      <c r="G61">
        <v>67.47</v>
      </c>
      <c r="H61" t="s">
        <v>3906</v>
      </c>
    </row>
    <row r="62" spans="1:8" x14ac:dyDescent="0.25">
      <c r="A62">
        <v>7520</v>
      </c>
      <c r="B62" t="s">
        <v>127</v>
      </c>
      <c r="C62">
        <v>240</v>
      </c>
      <c r="D62" s="404">
        <v>45014</v>
      </c>
      <c r="E62" t="s">
        <v>6037</v>
      </c>
      <c r="F62">
        <v>29032023</v>
      </c>
      <c r="G62">
        <v>54.37</v>
      </c>
      <c r="H62" t="s">
        <v>1293</v>
      </c>
    </row>
    <row r="63" spans="1:8" x14ac:dyDescent="0.25">
      <c r="A63">
        <v>7520</v>
      </c>
      <c r="B63" t="s">
        <v>127</v>
      </c>
      <c r="C63">
        <v>240</v>
      </c>
      <c r="D63" s="404">
        <v>45014</v>
      </c>
      <c r="E63" t="s">
        <v>6037</v>
      </c>
      <c r="F63">
        <v>29032023</v>
      </c>
      <c r="G63">
        <v>-54.37</v>
      </c>
      <c r="H63" t="s">
        <v>1293</v>
      </c>
    </row>
    <row r="64" spans="1:8" x14ac:dyDescent="0.25">
      <c r="A64">
        <v>7520</v>
      </c>
      <c r="B64" t="s">
        <v>127</v>
      </c>
      <c r="C64">
        <v>240</v>
      </c>
      <c r="D64" s="404">
        <v>45014</v>
      </c>
      <c r="E64" t="s">
        <v>6037</v>
      </c>
      <c r="F64">
        <v>29032023</v>
      </c>
      <c r="G64">
        <v>54.37</v>
      </c>
      <c r="H64" t="s">
        <v>3903</v>
      </c>
    </row>
    <row r="65" spans="1:8" x14ac:dyDescent="0.25">
      <c r="A65">
        <v>7520</v>
      </c>
      <c r="B65" t="s">
        <v>127</v>
      </c>
      <c r="C65">
        <v>240</v>
      </c>
      <c r="D65" s="404">
        <v>45014</v>
      </c>
      <c r="E65" t="s">
        <v>3906</v>
      </c>
      <c r="F65" s="1">
        <v>44958</v>
      </c>
      <c r="G65">
        <v>66.150000000000006</v>
      </c>
      <c r="H65" t="s">
        <v>3906</v>
      </c>
    </row>
    <row r="66" spans="1:8" x14ac:dyDescent="0.25">
      <c r="A66">
        <v>7520</v>
      </c>
      <c r="B66" t="s">
        <v>127</v>
      </c>
      <c r="C66">
        <v>240</v>
      </c>
      <c r="D66" s="404">
        <v>45014</v>
      </c>
      <c r="E66" t="s">
        <v>3906</v>
      </c>
      <c r="F66" s="1">
        <v>44958</v>
      </c>
      <c r="G66">
        <v>72.64</v>
      </c>
      <c r="H66" t="s">
        <v>3906</v>
      </c>
    </row>
    <row r="67" spans="1:8" x14ac:dyDescent="0.25">
      <c r="A67">
        <v>7520</v>
      </c>
      <c r="B67" t="s">
        <v>127</v>
      </c>
      <c r="C67">
        <v>240</v>
      </c>
      <c r="D67" s="404">
        <v>45014</v>
      </c>
      <c r="E67" t="s">
        <v>3906</v>
      </c>
      <c r="F67" s="1">
        <v>44958</v>
      </c>
      <c r="G67">
        <v>29.56</v>
      </c>
      <c r="H67" t="s">
        <v>3906</v>
      </c>
    </row>
    <row r="68" spans="1:8" x14ac:dyDescent="0.25">
      <c r="A68">
        <v>7520</v>
      </c>
      <c r="B68" t="s">
        <v>127</v>
      </c>
      <c r="C68">
        <v>240</v>
      </c>
      <c r="D68" s="404">
        <v>45014</v>
      </c>
      <c r="E68" t="s">
        <v>3906</v>
      </c>
      <c r="F68" s="1">
        <v>44958</v>
      </c>
      <c r="G68">
        <v>67.47</v>
      </c>
      <c r="H68" t="s">
        <v>3906</v>
      </c>
    </row>
    <row r="69" spans="1:8" x14ac:dyDescent="0.25">
      <c r="A69">
        <v>7520</v>
      </c>
      <c r="B69" t="s">
        <v>127</v>
      </c>
      <c r="C69">
        <v>110</v>
      </c>
      <c r="D69" s="404">
        <v>45016</v>
      </c>
      <c r="E69" t="s">
        <v>1020</v>
      </c>
      <c r="G69">
        <v>-134.66999999999999</v>
      </c>
    </row>
    <row r="70" spans="1:8" x14ac:dyDescent="0.25">
      <c r="A70">
        <v>7520</v>
      </c>
      <c r="B70" t="s">
        <v>127</v>
      </c>
      <c r="C70">
        <v>110</v>
      </c>
      <c r="D70" s="404">
        <v>45016</v>
      </c>
      <c r="E70" t="s">
        <v>1020</v>
      </c>
      <c r="G70">
        <v>134.66999999999999</v>
      </c>
    </row>
    <row r="71" spans="1:8" x14ac:dyDescent="0.25">
      <c r="A71">
        <v>7520</v>
      </c>
      <c r="B71" t="s">
        <v>127</v>
      </c>
      <c r="C71">
        <v>110</v>
      </c>
      <c r="D71" s="404">
        <v>45016</v>
      </c>
      <c r="E71" t="s">
        <v>1020</v>
      </c>
      <c r="G71">
        <v>-134.66999999999999</v>
      </c>
    </row>
    <row r="72" spans="1:8" x14ac:dyDescent="0.25">
      <c r="A72">
        <v>7520</v>
      </c>
      <c r="B72" t="s">
        <v>127</v>
      </c>
      <c r="C72">
        <v>110</v>
      </c>
      <c r="D72" s="404">
        <v>45016</v>
      </c>
      <c r="E72" t="s">
        <v>6042</v>
      </c>
      <c r="G72">
        <v>8591.25</v>
      </c>
    </row>
    <row r="73" spans="1:8" x14ac:dyDescent="0.25">
      <c r="A73">
        <v>7520</v>
      </c>
      <c r="B73" t="s">
        <v>127</v>
      </c>
      <c r="C73">
        <v>112</v>
      </c>
      <c r="D73" s="404">
        <v>45016</v>
      </c>
      <c r="E73" t="s">
        <v>6001</v>
      </c>
      <c r="G73">
        <v>-2173.91</v>
      </c>
    </row>
    <row r="74" spans="1:8" x14ac:dyDescent="0.25">
      <c r="A74">
        <v>7520</v>
      </c>
      <c r="B74" t="s">
        <v>127</v>
      </c>
      <c r="C74">
        <v>120</v>
      </c>
      <c r="D74" s="404">
        <v>45016</v>
      </c>
      <c r="E74" t="s">
        <v>1020</v>
      </c>
      <c r="G74">
        <v>-448.72</v>
      </c>
    </row>
    <row r="75" spans="1:8" x14ac:dyDescent="0.25">
      <c r="A75">
        <v>7520</v>
      </c>
      <c r="B75" t="s">
        <v>127</v>
      </c>
      <c r="C75">
        <v>120</v>
      </c>
      <c r="D75" s="404">
        <v>45016</v>
      </c>
      <c r="E75" t="s">
        <v>1020</v>
      </c>
      <c r="G75">
        <v>448.72</v>
      </c>
    </row>
    <row r="76" spans="1:8" x14ac:dyDescent="0.25">
      <c r="A76">
        <v>7520</v>
      </c>
      <c r="B76" t="s">
        <v>127</v>
      </c>
      <c r="C76">
        <v>120</v>
      </c>
      <c r="D76" s="404">
        <v>45016</v>
      </c>
      <c r="E76" t="s">
        <v>1020</v>
      </c>
      <c r="G76">
        <v>-448.72</v>
      </c>
    </row>
    <row r="77" spans="1:8" x14ac:dyDescent="0.25">
      <c r="A77">
        <v>7520</v>
      </c>
      <c r="B77" t="s">
        <v>127</v>
      </c>
      <c r="C77">
        <v>130</v>
      </c>
      <c r="D77" s="404">
        <v>45016</v>
      </c>
      <c r="E77" t="s">
        <v>1020</v>
      </c>
      <c r="G77">
        <v>-395.57</v>
      </c>
    </row>
    <row r="78" spans="1:8" x14ac:dyDescent="0.25">
      <c r="A78">
        <v>7520</v>
      </c>
      <c r="B78" t="s">
        <v>127</v>
      </c>
      <c r="C78">
        <v>130</v>
      </c>
      <c r="D78" s="404">
        <v>45016</v>
      </c>
      <c r="E78" t="s">
        <v>1020</v>
      </c>
      <c r="G78">
        <v>395.57</v>
      </c>
    </row>
    <row r="79" spans="1:8" x14ac:dyDescent="0.25">
      <c r="A79">
        <v>7520</v>
      </c>
      <c r="B79" t="s">
        <v>127</v>
      </c>
      <c r="C79">
        <v>130</v>
      </c>
      <c r="D79" s="404">
        <v>45016</v>
      </c>
      <c r="E79" t="s">
        <v>1020</v>
      </c>
      <c r="G79">
        <v>-395.57</v>
      </c>
    </row>
    <row r="80" spans="1:8" x14ac:dyDescent="0.25">
      <c r="A80">
        <v>7520</v>
      </c>
      <c r="B80" t="s">
        <v>127</v>
      </c>
      <c r="C80">
        <v>140</v>
      </c>
      <c r="D80" s="404">
        <v>45016</v>
      </c>
      <c r="E80" t="s">
        <v>1020</v>
      </c>
      <c r="G80">
        <v>-395.54</v>
      </c>
    </row>
    <row r="81" spans="1:7" x14ac:dyDescent="0.25">
      <c r="A81">
        <v>7520</v>
      </c>
      <c r="B81" t="s">
        <v>127</v>
      </c>
      <c r="C81">
        <v>140</v>
      </c>
      <c r="D81" s="404">
        <v>45016</v>
      </c>
      <c r="E81" t="s">
        <v>1020</v>
      </c>
      <c r="G81">
        <v>395.54</v>
      </c>
    </row>
    <row r="82" spans="1:7" x14ac:dyDescent="0.25">
      <c r="A82">
        <v>7520</v>
      </c>
      <c r="B82" t="s">
        <v>127</v>
      </c>
      <c r="C82">
        <v>140</v>
      </c>
      <c r="D82" s="404">
        <v>45016</v>
      </c>
      <c r="E82" t="s">
        <v>1020</v>
      </c>
      <c r="G82">
        <v>-395.54</v>
      </c>
    </row>
    <row r="83" spans="1:7" x14ac:dyDescent="0.25">
      <c r="A83">
        <v>7520</v>
      </c>
      <c r="B83" t="s">
        <v>127</v>
      </c>
      <c r="C83">
        <v>190</v>
      </c>
      <c r="D83" s="404">
        <v>45016</v>
      </c>
      <c r="E83" t="s">
        <v>6041</v>
      </c>
      <c r="G83">
        <v>-29.53</v>
      </c>
    </row>
    <row r="84" spans="1:7" x14ac:dyDescent="0.25">
      <c r="A84">
        <v>7520</v>
      </c>
      <c r="B84" t="s">
        <v>127</v>
      </c>
      <c r="C84">
        <v>190</v>
      </c>
      <c r="D84" s="404">
        <v>45016</v>
      </c>
      <c r="E84" t="s">
        <v>6041</v>
      </c>
      <c r="G84">
        <v>29.53</v>
      </c>
    </row>
    <row r="85" spans="1:7" x14ac:dyDescent="0.25">
      <c r="A85">
        <v>7520</v>
      </c>
      <c r="B85" t="s">
        <v>127</v>
      </c>
      <c r="C85">
        <v>190</v>
      </c>
      <c r="D85" s="404">
        <v>45016</v>
      </c>
      <c r="E85" t="s">
        <v>6041</v>
      </c>
      <c r="F85" t="s">
        <v>6040</v>
      </c>
      <c r="G85">
        <v>29.53</v>
      </c>
    </row>
    <row r="86" spans="1:7" x14ac:dyDescent="0.25">
      <c r="A86">
        <v>7520</v>
      </c>
      <c r="B86" t="s">
        <v>127</v>
      </c>
      <c r="C86">
        <v>190</v>
      </c>
      <c r="D86" s="404">
        <v>45016</v>
      </c>
      <c r="E86" t="s">
        <v>1020</v>
      </c>
      <c r="G86">
        <v>-29.53</v>
      </c>
    </row>
    <row r="87" spans="1:7" x14ac:dyDescent="0.25">
      <c r="A87">
        <v>7520</v>
      </c>
      <c r="B87" t="s">
        <v>127</v>
      </c>
      <c r="C87">
        <v>190</v>
      </c>
      <c r="D87" s="404">
        <v>45016</v>
      </c>
      <c r="E87" t="s">
        <v>1020</v>
      </c>
      <c r="F87">
        <v>110</v>
      </c>
      <c r="G87">
        <v>134.66999999999999</v>
      </c>
    </row>
    <row r="88" spans="1:7" x14ac:dyDescent="0.25">
      <c r="A88">
        <v>7520</v>
      </c>
      <c r="B88" t="s">
        <v>127</v>
      </c>
      <c r="C88">
        <v>190</v>
      </c>
      <c r="D88" s="404">
        <v>45016</v>
      </c>
      <c r="E88" t="s">
        <v>1020</v>
      </c>
      <c r="F88">
        <v>120</v>
      </c>
      <c r="G88">
        <v>448.72</v>
      </c>
    </row>
    <row r="89" spans="1:7" x14ac:dyDescent="0.25">
      <c r="A89">
        <v>7520</v>
      </c>
      <c r="B89" t="s">
        <v>127</v>
      </c>
      <c r="C89">
        <v>190</v>
      </c>
      <c r="D89" s="404">
        <v>45016</v>
      </c>
      <c r="E89" t="s">
        <v>1020</v>
      </c>
      <c r="F89">
        <v>130</v>
      </c>
      <c r="G89">
        <v>395.57</v>
      </c>
    </row>
    <row r="90" spans="1:7" x14ac:dyDescent="0.25">
      <c r="A90">
        <v>7520</v>
      </c>
      <c r="B90" t="s">
        <v>127</v>
      </c>
      <c r="C90">
        <v>190</v>
      </c>
      <c r="D90" s="404">
        <v>45016</v>
      </c>
      <c r="E90" t="s">
        <v>1020</v>
      </c>
      <c r="F90">
        <v>140</v>
      </c>
      <c r="G90">
        <v>395.54</v>
      </c>
    </row>
    <row r="91" spans="1:7" x14ac:dyDescent="0.25">
      <c r="A91">
        <v>7520</v>
      </c>
      <c r="B91" t="s">
        <v>127</v>
      </c>
      <c r="C91">
        <v>190</v>
      </c>
      <c r="D91" s="404">
        <v>45016</v>
      </c>
      <c r="E91" t="s">
        <v>1020</v>
      </c>
      <c r="F91">
        <v>190</v>
      </c>
      <c r="G91">
        <v>29.53</v>
      </c>
    </row>
    <row r="92" spans="1:7" x14ac:dyDescent="0.25">
      <c r="A92">
        <v>7520</v>
      </c>
      <c r="B92" t="s">
        <v>127</v>
      </c>
      <c r="C92">
        <v>190</v>
      </c>
      <c r="D92" s="404">
        <v>45016</v>
      </c>
      <c r="E92" t="s">
        <v>1020</v>
      </c>
      <c r="F92">
        <v>210</v>
      </c>
      <c r="G92">
        <v>2429.41</v>
      </c>
    </row>
    <row r="93" spans="1:7" x14ac:dyDescent="0.25">
      <c r="A93">
        <v>7520</v>
      </c>
      <c r="B93" t="s">
        <v>127</v>
      </c>
      <c r="C93">
        <v>190</v>
      </c>
      <c r="D93" s="404">
        <v>45016</v>
      </c>
      <c r="E93" t="s">
        <v>1020</v>
      </c>
      <c r="F93">
        <v>220</v>
      </c>
      <c r="G93">
        <v>2429.41</v>
      </c>
    </row>
    <row r="94" spans="1:7" x14ac:dyDescent="0.25">
      <c r="A94">
        <v>7520</v>
      </c>
      <c r="B94" t="s">
        <v>127</v>
      </c>
      <c r="C94">
        <v>190</v>
      </c>
      <c r="D94" s="404">
        <v>45016</v>
      </c>
      <c r="E94" t="s">
        <v>1020</v>
      </c>
      <c r="F94">
        <v>230</v>
      </c>
      <c r="G94">
        <v>461.8</v>
      </c>
    </row>
    <row r="95" spans="1:7" x14ac:dyDescent="0.25">
      <c r="A95">
        <v>7520</v>
      </c>
      <c r="B95" t="s">
        <v>127</v>
      </c>
      <c r="C95">
        <v>190</v>
      </c>
      <c r="D95" s="404">
        <v>45016</v>
      </c>
      <c r="E95" t="s">
        <v>1020</v>
      </c>
      <c r="F95">
        <v>240</v>
      </c>
      <c r="G95">
        <v>431.71</v>
      </c>
    </row>
    <row r="96" spans="1:7" x14ac:dyDescent="0.25">
      <c r="A96">
        <v>7520</v>
      </c>
      <c r="B96" t="s">
        <v>127</v>
      </c>
      <c r="C96">
        <v>190</v>
      </c>
      <c r="D96" s="404">
        <v>45016</v>
      </c>
      <c r="E96" t="s">
        <v>1020</v>
      </c>
      <c r="F96">
        <v>340</v>
      </c>
      <c r="G96">
        <v>158.61000000000001</v>
      </c>
    </row>
    <row r="97" spans="1:7" x14ac:dyDescent="0.25">
      <c r="A97">
        <v>7520</v>
      </c>
      <c r="B97" t="s">
        <v>127</v>
      </c>
      <c r="C97">
        <v>190</v>
      </c>
      <c r="D97" s="404">
        <v>45016</v>
      </c>
      <c r="E97" t="s">
        <v>1020</v>
      </c>
      <c r="G97">
        <v>29.53</v>
      </c>
    </row>
    <row r="98" spans="1:7" x14ac:dyDescent="0.25">
      <c r="A98">
        <v>7520</v>
      </c>
      <c r="B98" t="s">
        <v>127</v>
      </c>
      <c r="C98">
        <v>190</v>
      </c>
      <c r="D98" s="404">
        <v>45016</v>
      </c>
      <c r="E98" t="s">
        <v>1020</v>
      </c>
      <c r="F98">
        <v>110</v>
      </c>
      <c r="G98">
        <v>-134.66999999999999</v>
      </c>
    </row>
    <row r="99" spans="1:7" x14ac:dyDescent="0.25">
      <c r="A99">
        <v>7520</v>
      </c>
      <c r="B99" t="s">
        <v>127</v>
      </c>
      <c r="C99">
        <v>190</v>
      </c>
      <c r="D99" s="404">
        <v>45016</v>
      </c>
      <c r="E99" t="s">
        <v>1020</v>
      </c>
      <c r="F99">
        <v>120</v>
      </c>
      <c r="G99">
        <v>-448.72</v>
      </c>
    </row>
    <row r="100" spans="1:7" x14ac:dyDescent="0.25">
      <c r="A100">
        <v>7520</v>
      </c>
      <c r="B100" t="s">
        <v>127</v>
      </c>
      <c r="C100">
        <v>190</v>
      </c>
      <c r="D100" s="404">
        <v>45016</v>
      </c>
      <c r="E100" t="s">
        <v>1020</v>
      </c>
      <c r="F100">
        <v>130</v>
      </c>
      <c r="G100">
        <v>-395.57</v>
      </c>
    </row>
    <row r="101" spans="1:7" x14ac:dyDescent="0.25">
      <c r="A101">
        <v>7520</v>
      </c>
      <c r="B101" t="s">
        <v>127</v>
      </c>
      <c r="C101">
        <v>190</v>
      </c>
      <c r="D101" s="404">
        <v>45016</v>
      </c>
      <c r="E101" t="s">
        <v>1020</v>
      </c>
      <c r="F101">
        <v>140</v>
      </c>
      <c r="G101">
        <v>-395.54</v>
      </c>
    </row>
    <row r="102" spans="1:7" x14ac:dyDescent="0.25">
      <c r="A102">
        <v>7520</v>
      </c>
      <c r="B102" t="s">
        <v>127</v>
      </c>
      <c r="C102">
        <v>190</v>
      </c>
      <c r="D102" s="404">
        <v>45016</v>
      </c>
      <c r="E102" t="s">
        <v>1020</v>
      </c>
      <c r="F102">
        <v>190</v>
      </c>
      <c r="G102">
        <v>-29.53</v>
      </c>
    </row>
    <row r="103" spans="1:7" x14ac:dyDescent="0.25">
      <c r="A103">
        <v>7520</v>
      </c>
      <c r="B103" t="s">
        <v>127</v>
      </c>
      <c r="C103">
        <v>190</v>
      </c>
      <c r="D103" s="404">
        <v>45016</v>
      </c>
      <c r="E103" t="s">
        <v>1020</v>
      </c>
      <c r="F103">
        <v>210</v>
      </c>
      <c r="G103">
        <v>-2429.41</v>
      </c>
    </row>
    <row r="104" spans="1:7" x14ac:dyDescent="0.25">
      <c r="A104">
        <v>7520</v>
      </c>
      <c r="B104" t="s">
        <v>127</v>
      </c>
      <c r="C104">
        <v>190</v>
      </c>
      <c r="D104" s="404">
        <v>45016</v>
      </c>
      <c r="E104" t="s">
        <v>1020</v>
      </c>
      <c r="F104">
        <v>220</v>
      </c>
      <c r="G104">
        <v>-2429.41</v>
      </c>
    </row>
    <row r="105" spans="1:7" x14ac:dyDescent="0.25">
      <c r="A105">
        <v>7520</v>
      </c>
      <c r="B105" t="s">
        <v>127</v>
      </c>
      <c r="C105">
        <v>190</v>
      </c>
      <c r="D105" s="404">
        <v>45016</v>
      </c>
      <c r="E105" t="s">
        <v>1020</v>
      </c>
      <c r="F105">
        <v>230</v>
      </c>
      <c r="G105">
        <v>-461.8</v>
      </c>
    </row>
    <row r="106" spans="1:7" x14ac:dyDescent="0.25">
      <c r="A106">
        <v>7520</v>
      </c>
      <c r="B106" t="s">
        <v>127</v>
      </c>
      <c r="C106">
        <v>190</v>
      </c>
      <c r="D106" s="404">
        <v>45016</v>
      </c>
      <c r="E106" t="s">
        <v>1020</v>
      </c>
      <c r="F106">
        <v>240</v>
      </c>
      <c r="G106">
        <v>-431.71</v>
      </c>
    </row>
    <row r="107" spans="1:7" x14ac:dyDescent="0.25">
      <c r="A107">
        <v>7520</v>
      </c>
      <c r="B107" t="s">
        <v>127</v>
      </c>
      <c r="C107">
        <v>190</v>
      </c>
      <c r="D107" s="404">
        <v>45016</v>
      </c>
      <c r="E107" t="s">
        <v>1020</v>
      </c>
      <c r="F107">
        <v>340</v>
      </c>
      <c r="G107">
        <v>-158.61000000000001</v>
      </c>
    </row>
    <row r="108" spans="1:7" x14ac:dyDescent="0.25">
      <c r="A108">
        <v>7520</v>
      </c>
      <c r="B108" t="s">
        <v>127</v>
      </c>
      <c r="C108">
        <v>190</v>
      </c>
      <c r="D108" s="404">
        <v>45016</v>
      </c>
      <c r="E108" t="s">
        <v>1020</v>
      </c>
      <c r="G108">
        <v>-29.53</v>
      </c>
    </row>
    <row r="109" spans="1:7" x14ac:dyDescent="0.25">
      <c r="A109">
        <v>7520</v>
      </c>
      <c r="B109" t="s">
        <v>127</v>
      </c>
      <c r="C109">
        <v>190</v>
      </c>
      <c r="D109" s="404">
        <v>45016</v>
      </c>
      <c r="E109" t="s">
        <v>1020</v>
      </c>
      <c r="F109">
        <v>110</v>
      </c>
      <c r="G109">
        <v>134.66999999999999</v>
      </c>
    </row>
    <row r="110" spans="1:7" x14ac:dyDescent="0.25">
      <c r="A110">
        <v>7520</v>
      </c>
      <c r="B110" t="s">
        <v>127</v>
      </c>
      <c r="C110">
        <v>190</v>
      </c>
      <c r="D110" s="404">
        <v>45016</v>
      </c>
      <c r="E110" t="s">
        <v>1020</v>
      </c>
      <c r="F110">
        <v>120</v>
      </c>
      <c r="G110">
        <v>448.72</v>
      </c>
    </row>
    <row r="111" spans="1:7" x14ac:dyDescent="0.25">
      <c r="A111">
        <v>7520</v>
      </c>
      <c r="B111" t="s">
        <v>127</v>
      </c>
      <c r="C111">
        <v>190</v>
      </c>
      <c r="D111" s="404">
        <v>45016</v>
      </c>
      <c r="E111" t="s">
        <v>1020</v>
      </c>
      <c r="F111">
        <v>130</v>
      </c>
      <c r="G111">
        <v>395.57</v>
      </c>
    </row>
    <row r="112" spans="1:7" x14ac:dyDescent="0.25">
      <c r="A112">
        <v>7520</v>
      </c>
      <c r="B112" t="s">
        <v>127</v>
      </c>
      <c r="C112">
        <v>190</v>
      </c>
      <c r="D112" s="404">
        <v>45016</v>
      </c>
      <c r="E112" t="s">
        <v>1020</v>
      </c>
      <c r="F112">
        <v>140</v>
      </c>
      <c r="G112">
        <v>395.54</v>
      </c>
    </row>
    <row r="113" spans="1:8" x14ac:dyDescent="0.25">
      <c r="A113">
        <v>7520</v>
      </c>
      <c r="B113" t="s">
        <v>127</v>
      </c>
      <c r="C113">
        <v>190</v>
      </c>
      <c r="D113" s="404">
        <v>45016</v>
      </c>
      <c r="E113" t="s">
        <v>1020</v>
      </c>
      <c r="F113">
        <v>190</v>
      </c>
      <c r="G113">
        <v>29.53</v>
      </c>
    </row>
    <row r="114" spans="1:8" x14ac:dyDescent="0.25">
      <c r="A114">
        <v>7520</v>
      </c>
      <c r="B114" t="s">
        <v>127</v>
      </c>
      <c r="C114">
        <v>190</v>
      </c>
      <c r="D114" s="404">
        <v>45016</v>
      </c>
      <c r="E114" t="s">
        <v>1020</v>
      </c>
      <c r="F114">
        <v>210</v>
      </c>
      <c r="G114">
        <v>2429.41</v>
      </c>
    </row>
    <row r="115" spans="1:8" x14ac:dyDescent="0.25">
      <c r="A115">
        <v>7520</v>
      </c>
      <c r="B115" t="s">
        <v>127</v>
      </c>
      <c r="C115">
        <v>190</v>
      </c>
      <c r="D115" s="404">
        <v>45016</v>
      </c>
      <c r="E115" t="s">
        <v>1020</v>
      </c>
      <c r="F115">
        <v>220</v>
      </c>
      <c r="G115">
        <v>2429.41</v>
      </c>
    </row>
    <row r="116" spans="1:8" x14ac:dyDescent="0.25">
      <c r="A116">
        <v>7520</v>
      </c>
      <c r="B116" t="s">
        <v>127</v>
      </c>
      <c r="C116">
        <v>190</v>
      </c>
      <c r="D116" s="404">
        <v>45016</v>
      </c>
      <c r="E116" t="s">
        <v>1020</v>
      </c>
      <c r="F116">
        <v>230</v>
      </c>
      <c r="G116">
        <v>461.8</v>
      </c>
    </row>
    <row r="117" spans="1:8" x14ac:dyDescent="0.25">
      <c r="A117">
        <v>7520</v>
      </c>
      <c r="B117" t="s">
        <v>127</v>
      </c>
      <c r="C117">
        <v>190</v>
      </c>
      <c r="D117" s="404">
        <v>45016</v>
      </c>
      <c r="E117" t="s">
        <v>1020</v>
      </c>
      <c r="F117">
        <v>240</v>
      </c>
      <c r="G117">
        <v>431.71</v>
      </c>
    </row>
    <row r="118" spans="1:8" x14ac:dyDescent="0.25">
      <c r="A118">
        <v>7520</v>
      </c>
      <c r="B118" t="s">
        <v>127</v>
      </c>
      <c r="C118">
        <v>190</v>
      </c>
      <c r="D118" s="404">
        <v>45016</v>
      </c>
      <c r="E118" t="s">
        <v>1020</v>
      </c>
      <c r="F118">
        <v>340</v>
      </c>
      <c r="G118">
        <v>158.61000000000001</v>
      </c>
    </row>
    <row r="119" spans="1:8" x14ac:dyDescent="0.25">
      <c r="A119">
        <v>7520</v>
      </c>
      <c r="B119" t="s">
        <v>127</v>
      </c>
      <c r="C119">
        <v>210</v>
      </c>
      <c r="D119" s="404">
        <v>45016</v>
      </c>
      <c r="E119" t="s">
        <v>6039</v>
      </c>
      <c r="F119" t="s">
        <v>6038</v>
      </c>
      <c r="G119">
        <v>1997.7</v>
      </c>
      <c r="H119" t="s">
        <v>2616</v>
      </c>
    </row>
    <row r="120" spans="1:8" x14ac:dyDescent="0.25">
      <c r="A120">
        <v>7520</v>
      </c>
      <c r="B120" t="s">
        <v>127</v>
      </c>
      <c r="C120">
        <v>210</v>
      </c>
      <c r="D120" s="404">
        <v>45016</v>
      </c>
      <c r="E120" t="s">
        <v>1020</v>
      </c>
      <c r="G120">
        <v>-2429.41</v>
      </c>
    </row>
    <row r="121" spans="1:8" x14ac:dyDescent="0.25">
      <c r="A121">
        <v>7520</v>
      </c>
      <c r="B121" t="s">
        <v>127</v>
      </c>
      <c r="C121">
        <v>210</v>
      </c>
      <c r="D121" s="404">
        <v>45016</v>
      </c>
      <c r="E121" t="s">
        <v>1020</v>
      </c>
      <c r="G121">
        <v>2429.41</v>
      </c>
    </row>
    <row r="122" spans="1:8" x14ac:dyDescent="0.25">
      <c r="A122">
        <v>7520</v>
      </c>
      <c r="B122" t="s">
        <v>127</v>
      </c>
      <c r="C122">
        <v>210</v>
      </c>
      <c r="D122" s="404">
        <v>45016</v>
      </c>
      <c r="E122" t="s">
        <v>1020</v>
      </c>
      <c r="G122">
        <v>-2429.41</v>
      </c>
    </row>
    <row r="123" spans="1:8" x14ac:dyDescent="0.25">
      <c r="A123">
        <v>7520</v>
      </c>
      <c r="B123" t="s">
        <v>127</v>
      </c>
      <c r="C123">
        <v>220</v>
      </c>
      <c r="D123" s="404">
        <v>45016</v>
      </c>
      <c r="E123" t="s">
        <v>6039</v>
      </c>
      <c r="F123" t="s">
        <v>6038</v>
      </c>
      <c r="G123">
        <v>1997.7</v>
      </c>
      <c r="H123" t="s">
        <v>2616</v>
      </c>
    </row>
    <row r="124" spans="1:8" x14ac:dyDescent="0.25">
      <c r="A124">
        <v>7520</v>
      </c>
      <c r="B124" t="s">
        <v>127</v>
      </c>
      <c r="C124">
        <v>220</v>
      </c>
      <c r="D124" s="404">
        <v>45016</v>
      </c>
      <c r="E124" t="s">
        <v>1020</v>
      </c>
      <c r="G124">
        <v>-2429.41</v>
      </c>
    </row>
    <row r="125" spans="1:8" x14ac:dyDescent="0.25">
      <c r="A125">
        <v>7520</v>
      </c>
      <c r="B125" t="s">
        <v>127</v>
      </c>
      <c r="C125">
        <v>220</v>
      </c>
      <c r="D125" s="404">
        <v>45016</v>
      </c>
      <c r="E125" t="s">
        <v>1020</v>
      </c>
      <c r="G125">
        <v>2429.41</v>
      </c>
    </row>
    <row r="126" spans="1:8" x14ac:dyDescent="0.25">
      <c r="A126">
        <v>7520</v>
      </c>
      <c r="B126" t="s">
        <v>127</v>
      </c>
      <c r="C126">
        <v>220</v>
      </c>
      <c r="D126" s="404">
        <v>45016</v>
      </c>
      <c r="E126" t="s">
        <v>1020</v>
      </c>
      <c r="G126">
        <v>-2429.41</v>
      </c>
    </row>
    <row r="127" spans="1:8" x14ac:dyDescent="0.25">
      <c r="A127">
        <v>7520</v>
      </c>
      <c r="B127" t="s">
        <v>127</v>
      </c>
      <c r="C127">
        <v>230</v>
      </c>
      <c r="D127" s="404">
        <v>45016</v>
      </c>
      <c r="E127" t="s">
        <v>1020</v>
      </c>
      <c r="G127">
        <v>-461.8</v>
      </c>
    </row>
    <row r="128" spans="1:8" x14ac:dyDescent="0.25">
      <c r="A128">
        <v>7520</v>
      </c>
      <c r="B128" t="s">
        <v>127</v>
      </c>
      <c r="C128">
        <v>230</v>
      </c>
      <c r="D128" s="404">
        <v>45016</v>
      </c>
      <c r="E128" t="s">
        <v>1020</v>
      </c>
      <c r="G128">
        <v>461.8</v>
      </c>
    </row>
    <row r="129" spans="1:8" x14ac:dyDescent="0.25">
      <c r="A129">
        <v>7520</v>
      </c>
      <c r="B129" t="s">
        <v>127</v>
      </c>
      <c r="C129">
        <v>230</v>
      </c>
      <c r="D129" s="404">
        <v>45016</v>
      </c>
      <c r="E129" t="s">
        <v>1020</v>
      </c>
      <c r="G129">
        <v>-461.8</v>
      </c>
    </row>
    <row r="130" spans="1:8" x14ac:dyDescent="0.25">
      <c r="A130">
        <v>7520</v>
      </c>
      <c r="B130" t="s">
        <v>127</v>
      </c>
      <c r="C130">
        <v>240</v>
      </c>
      <c r="D130" s="404">
        <v>45016</v>
      </c>
      <c r="E130" t="s">
        <v>1020</v>
      </c>
      <c r="G130">
        <v>-431.71</v>
      </c>
    </row>
    <row r="131" spans="1:8" x14ac:dyDescent="0.25">
      <c r="A131">
        <v>7520</v>
      </c>
      <c r="B131" t="s">
        <v>127</v>
      </c>
      <c r="C131">
        <v>240</v>
      </c>
      <c r="D131" s="404">
        <v>45016</v>
      </c>
      <c r="E131" t="s">
        <v>1020</v>
      </c>
      <c r="G131">
        <v>431.71</v>
      </c>
    </row>
    <row r="132" spans="1:8" x14ac:dyDescent="0.25">
      <c r="A132">
        <v>7520</v>
      </c>
      <c r="B132" t="s">
        <v>127</v>
      </c>
      <c r="C132">
        <v>240</v>
      </c>
      <c r="D132" s="404">
        <v>45016</v>
      </c>
      <c r="E132" t="s">
        <v>1020</v>
      </c>
      <c r="G132">
        <v>-431.71</v>
      </c>
    </row>
    <row r="133" spans="1:8" x14ac:dyDescent="0.25">
      <c r="A133">
        <v>7520</v>
      </c>
      <c r="B133" t="s">
        <v>127</v>
      </c>
      <c r="C133">
        <v>340</v>
      </c>
      <c r="D133" s="404">
        <v>45016</v>
      </c>
      <c r="E133" t="s">
        <v>1020</v>
      </c>
      <c r="G133">
        <v>-158.61000000000001</v>
      </c>
    </row>
    <row r="134" spans="1:8" x14ac:dyDescent="0.25">
      <c r="A134">
        <v>7520</v>
      </c>
      <c r="B134" t="s">
        <v>127</v>
      </c>
      <c r="C134">
        <v>340</v>
      </c>
      <c r="D134" s="404">
        <v>45016</v>
      </c>
      <c r="E134" t="s">
        <v>1020</v>
      </c>
      <c r="G134">
        <v>158.61000000000001</v>
      </c>
    </row>
    <row r="135" spans="1:8" x14ac:dyDescent="0.25">
      <c r="A135">
        <v>7520</v>
      </c>
      <c r="B135" t="s">
        <v>127</v>
      </c>
      <c r="C135">
        <v>340</v>
      </c>
      <c r="D135" s="404">
        <v>45016</v>
      </c>
      <c r="E135" t="s">
        <v>1020</v>
      </c>
      <c r="G135">
        <v>-158.61000000000001</v>
      </c>
    </row>
    <row r="136" spans="1:8" x14ac:dyDescent="0.25">
      <c r="A136">
        <v>7520</v>
      </c>
      <c r="B136" t="s">
        <v>127</v>
      </c>
      <c r="C136">
        <v>935</v>
      </c>
      <c r="D136" s="404">
        <v>45016</v>
      </c>
      <c r="E136" t="s">
        <v>4506</v>
      </c>
      <c r="F136">
        <v>89322333</v>
      </c>
      <c r="G136">
        <v>50</v>
      </c>
      <c r="H136" t="s">
        <v>4506</v>
      </c>
    </row>
    <row r="137" spans="1:8" x14ac:dyDescent="0.25">
      <c r="A137">
        <v>7520</v>
      </c>
      <c r="B137" t="s">
        <v>127</v>
      </c>
      <c r="C137">
        <v>112</v>
      </c>
      <c r="D137" s="404">
        <v>45017</v>
      </c>
      <c r="E137" t="s">
        <v>6001</v>
      </c>
      <c r="F137" s="1">
        <v>45017</v>
      </c>
      <c r="G137">
        <v>124.67</v>
      </c>
      <c r="H137" t="s">
        <v>4787</v>
      </c>
    </row>
    <row r="138" spans="1:8" x14ac:dyDescent="0.25">
      <c r="A138">
        <v>7520</v>
      </c>
      <c r="B138" t="s">
        <v>127</v>
      </c>
      <c r="C138">
        <v>210</v>
      </c>
      <c r="D138" s="404">
        <v>45017</v>
      </c>
      <c r="E138" t="s">
        <v>6037</v>
      </c>
      <c r="F138" s="1">
        <v>45017</v>
      </c>
      <c r="G138">
        <v>62.86</v>
      </c>
      <c r="H138" t="s">
        <v>3903</v>
      </c>
    </row>
    <row r="139" spans="1:8" x14ac:dyDescent="0.25">
      <c r="A139">
        <v>7520</v>
      </c>
      <c r="B139" t="s">
        <v>127</v>
      </c>
      <c r="C139">
        <v>220</v>
      </c>
      <c r="D139" s="404">
        <v>45017</v>
      </c>
      <c r="E139" t="s">
        <v>6037</v>
      </c>
      <c r="F139" s="1">
        <v>45017</v>
      </c>
      <c r="G139">
        <v>62.86</v>
      </c>
      <c r="H139" t="s">
        <v>3903</v>
      </c>
    </row>
    <row r="140" spans="1:8" x14ac:dyDescent="0.25">
      <c r="A140">
        <v>7520</v>
      </c>
      <c r="B140" t="s">
        <v>127</v>
      </c>
      <c r="C140">
        <v>230</v>
      </c>
      <c r="D140" s="404">
        <v>45017</v>
      </c>
      <c r="E140" t="s">
        <v>6037</v>
      </c>
      <c r="F140" s="1">
        <v>45017</v>
      </c>
      <c r="G140">
        <v>62.86</v>
      </c>
      <c r="H140" t="s">
        <v>3903</v>
      </c>
    </row>
    <row r="141" spans="1:8" x14ac:dyDescent="0.25">
      <c r="A141">
        <v>7520</v>
      </c>
      <c r="B141" t="s">
        <v>127</v>
      </c>
      <c r="C141">
        <v>240</v>
      </c>
      <c r="D141" s="404">
        <v>45017</v>
      </c>
      <c r="E141" t="s">
        <v>6037</v>
      </c>
      <c r="F141" s="1">
        <v>45017</v>
      </c>
      <c r="G141">
        <v>62.86</v>
      </c>
      <c r="H141" t="s">
        <v>3903</v>
      </c>
    </row>
    <row r="142" spans="1:8" x14ac:dyDescent="0.25">
      <c r="A142">
        <v>7520</v>
      </c>
      <c r="B142" t="s">
        <v>127</v>
      </c>
      <c r="C142">
        <v>935</v>
      </c>
      <c r="D142" s="404">
        <v>45027</v>
      </c>
      <c r="E142" t="s">
        <v>4506</v>
      </c>
      <c r="F142">
        <v>89466519</v>
      </c>
      <c r="G142">
        <v>493</v>
      </c>
      <c r="H142" t="s">
        <v>4506</v>
      </c>
    </row>
    <row r="143" spans="1:8" x14ac:dyDescent="0.25">
      <c r="A143">
        <v>7520</v>
      </c>
      <c r="B143" t="s">
        <v>127</v>
      </c>
      <c r="C143">
        <v>935</v>
      </c>
      <c r="D143" s="404">
        <v>45027</v>
      </c>
      <c r="E143" t="s">
        <v>4506</v>
      </c>
      <c r="F143">
        <v>89466647</v>
      </c>
      <c r="G143">
        <v>50</v>
      </c>
      <c r="H143" t="s">
        <v>4506</v>
      </c>
    </row>
    <row r="144" spans="1:8" x14ac:dyDescent="0.25">
      <c r="A144">
        <v>7520</v>
      </c>
      <c r="B144" t="s">
        <v>127</v>
      </c>
      <c r="C144">
        <v>936</v>
      </c>
      <c r="D144" s="404">
        <v>45027</v>
      </c>
      <c r="E144" t="s">
        <v>4510</v>
      </c>
      <c r="F144">
        <v>89466636</v>
      </c>
      <c r="G144">
        <v>50</v>
      </c>
      <c r="H144" t="s">
        <v>4510</v>
      </c>
    </row>
    <row r="145" spans="1:8" x14ac:dyDescent="0.25">
      <c r="A145">
        <v>7520</v>
      </c>
      <c r="B145" t="s">
        <v>127</v>
      </c>
      <c r="C145">
        <v>936</v>
      </c>
      <c r="D145" s="404">
        <v>45027</v>
      </c>
      <c r="E145" t="s">
        <v>4510</v>
      </c>
      <c r="F145">
        <v>89466507</v>
      </c>
      <c r="G145">
        <v>493</v>
      </c>
      <c r="H145" t="s">
        <v>4510</v>
      </c>
    </row>
    <row r="146" spans="1:8" x14ac:dyDescent="0.25">
      <c r="A146">
        <v>7520</v>
      </c>
      <c r="B146" t="s">
        <v>127</v>
      </c>
      <c r="C146">
        <v>112</v>
      </c>
      <c r="D146" s="404">
        <v>45033</v>
      </c>
      <c r="E146" t="s">
        <v>6001</v>
      </c>
      <c r="F146">
        <v>17042023</v>
      </c>
      <c r="G146">
        <v>15.58</v>
      </c>
      <c r="H146" t="s">
        <v>2601</v>
      </c>
    </row>
    <row r="147" spans="1:8" x14ac:dyDescent="0.25">
      <c r="A147">
        <v>7520</v>
      </c>
      <c r="B147" t="s">
        <v>127</v>
      </c>
      <c r="C147">
        <v>110</v>
      </c>
      <c r="D147" s="404">
        <v>45047</v>
      </c>
      <c r="E147" t="s">
        <v>3906</v>
      </c>
      <c r="F147" s="1">
        <v>45017</v>
      </c>
      <c r="G147">
        <v>58.97</v>
      </c>
      <c r="H147" t="s">
        <v>3906</v>
      </c>
    </row>
    <row r="148" spans="1:8" x14ac:dyDescent="0.25">
      <c r="A148">
        <v>7520</v>
      </c>
      <c r="B148" t="s">
        <v>127</v>
      </c>
      <c r="C148">
        <v>110</v>
      </c>
      <c r="D148" s="404">
        <v>45047</v>
      </c>
      <c r="E148" t="s">
        <v>3906</v>
      </c>
      <c r="F148" s="1">
        <v>45017</v>
      </c>
      <c r="G148">
        <v>34.07</v>
      </c>
      <c r="H148" t="s">
        <v>3906</v>
      </c>
    </row>
    <row r="149" spans="1:8" x14ac:dyDescent="0.25">
      <c r="A149">
        <v>7520</v>
      </c>
      <c r="B149" t="s">
        <v>127</v>
      </c>
      <c r="C149">
        <v>110</v>
      </c>
      <c r="D149" s="404">
        <v>45047</v>
      </c>
      <c r="E149" t="s">
        <v>3906</v>
      </c>
      <c r="F149" s="1">
        <v>45017</v>
      </c>
      <c r="G149">
        <v>41.47</v>
      </c>
      <c r="H149" t="s">
        <v>3906</v>
      </c>
    </row>
    <row r="150" spans="1:8" x14ac:dyDescent="0.25">
      <c r="A150">
        <v>7520</v>
      </c>
      <c r="B150" t="s">
        <v>127</v>
      </c>
      <c r="C150">
        <v>110</v>
      </c>
      <c r="D150" s="404">
        <v>45047</v>
      </c>
      <c r="E150" t="s">
        <v>3906</v>
      </c>
      <c r="F150" s="1">
        <v>45017</v>
      </c>
      <c r="G150">
        <v>8.32</v>
      </c>
      <c r="H150" t="s">
        <v>3906</v>
      </c>
    </row>
    <row r="151" spans="1:8" x14ac:dyDescent="0.25">
      <c r="A151">
        <v>7520</v>
      </c>
      <c r="B151" t="s">
        <v>127</v>
      </c>
      <c r="C151">
        <v>110</v>
      </c>
      <c r="D151" s="404">
        <v>45047</v>
      </c>
      <c r="E151" t="s">
        <v>3906</v>
      </c>
      <c r="F151" s="1">
        <v>45017</v>
      </c>
      <c r="G151">
        <v>118.4</v>
      </c>
      <c r="H151" t="s">
        <v>3906</v>
      </c>
    </row>
    <row r="152" spans="1:8" x14ac:dyDescent="0.25">
      <c r="A152">
        <v>7520</v>
      </c>
      <c r="B152" t="s">
        <v>127</v>
      </c>
      <c r="C152">
        <v>110</v>
      </c>
      <c r="D152" s="404">
        <v>45047</v>
      </c>
      <c r="E152" t="s">
        <v>3906</v>
      </c>
      <c r="F152" s="1">
        <v>45017</v>
      </c>
      <c r="G152">
        <v>17.190000000000001</v>
      </c>
      <c r="H152" t="s">
        <v>3906</v>
      </c>
    </row>
    <row r="153" spans="1:8" x14ac:dyDescent="0.25">
      <c r="A153">
        <v>7520</v>
      </c>
      <c r="B153" t="s">
        <v>127</v>
      </c>
      <c r="C153">
        <v>120</v>
      </c>
      <c r="D153" s="404">
        <v>45047</v>
      </c>
      <c r="E153" t="s">
        <v>3906</v>
      </c>
      <c r="F153" s="1">
        <v>45017</v>
      </c>
      <c r="G153">
        <v>41.47</v>
      </c>
      <c r="H153" t="s">
        <v>3906</v>
      </c>
    </row>
    <row r="154" spans="1:8" x14ac:dyDescent="0.25">
      <c r="A154">
        <v>7520</v>
      </c>
      <c r="B154" t="s">
        <v>127</v>
      </c>
      <c r="C154">
        <v>120</v>
      </c>
      <c r="D154" s="404">
        <v>45047</v>
      </c>
      <c r="E154" t="s">
        <v>3906</v>
      </c>
      <c r="F154" s="1">
        <v>45017</v>
      </c>
      <c r="G154">
        <v>58.97</v>
      </c>
      <c r="H154" t="s">
        <v>3906</v>
      </c>
    </row>
    <row r="155" spans="1:8" x14ac:dyDescent="0.25">
      <c r="A155">
        <v>7520</v>
      </c>
      <c r="B155" t="s">
        <v>127</v>
      </c>
      <c r="C155">
        <v>120</v>
      </c>
      <c r="D155" s="404">
        <v>45047</v>
      </c>
      <c r="E155" t="s">
        <v>3906</v>
      </c>
      <c r="F155" s="1">
        <v>45017</v>
      </c>
      <c r="G155">
        <v>58.67</v>
      </c>
      <c r="H155" t="s">
        <v>3906</v>
      </c>
    </row>
    <row r="156" spans="1:8" x14ac:dyDescent="0.25">
      <c r="A156">
        <v>7520</v>
      </c>
      <c r="B156" t="s">
        <v>127</v>
      </c>
      <c r="C156">
        <v>120</v>
      </c>
      <c r="D156" s="404">
        <v>45047</v>
      </c>
      <c r="E156" t="s">
        <v>3906</v>
      </c>
      <c r="F156" s="1">
        <v>45017</v>
      </c>
      <c r="G156">
        <v>8.32</v>
      </c>
      <c r="H156" t="s">
        <v>3906</v>
      </c>
    </row>
    <row r="157" spans="1:8" x14ac:dyDescent="0.25">
      <c r="A157">
        <v>7520</v>
      </c>
      <c r="B157" t="s">
        <v>127</v>
      </c>
      <c r="C157">
        <v>120</v>
      </c>
      <c r="D157" s="404">
        <v>45047</v>
      </c>
      <c r="E157" t="s">
        <v>3906</v>
      </c>
      <c r="F157" s="1">
        <v>45017</v>
      </c>
      <c r="G157">
        <v>118.4</v>
      </c>
      <c r="H157" t="s">
        <v>3906</v>
      </c>
    </row>
    <row r="158" spans="1:8" x14ac:dyDescent="0.25">
      <c r="A158">
        <v>7520</v>
      </c>
      <c r="B158" t="s">
        <v>127</v>
      </c>
      <c r="C158">
        <v>120</v>
      </c>
      <c r="D158" s="404">
        <v>45047</v>
      </c>
      <c r="E158" t="s">
        <v>3906</v>
      </c>
      <c r="F158" s="1">
        <v>45017</v>
      </c>
      <c r="G158">
        <v>17.190000000000001</v>
      </c>
      <c r="H158" t="s">
        <v>3906</v>
      </c>
    </row>
    <row r="159" spans="1:8" x14ac:dyDescent="0.25">
      <c r="A159">
        <v>7520</v>
      </c>
      <c r="B159" t="s">
        <v>127</v>
      </c>
      <c r="C159">
        <v>120</v>
      </c>
      <c r="D159" s="404">
        <v>45047</v>
      </c>
      <c r="E159" t="s">
        <v>3906</v>
      </c>
      <c r="F159" s="1">
        <v>45017</v>
      </c>
      <c r="G159">
        <v>34.07</v>
      </c>
      <c r="H159" t="s">
        <v>3906</v>
      </c>
    </row>
    <row r="160" spans="1:8" x14ac:dyDescent="0.25">
      <c r="A160">
        <v>7520</v>
      </c>
      <c r="B160" t="s">
        <v>127</v>
      </c>
      <c r="C160">
        <v>120</v>
      </c>
      <c r="D160" s="404">
        <v>45047</v>
      </c>
      <c r="E160" t="s">
        <v>3906</v>
      </c>
      <c r="F160" s="1">
        <v>45017</v>
      </c>
      <c r="G160">
        <v>34.07</v>
      </c>
      <c r="H160" t="s">
        <v>3906</v>
      </c>
    </row>
    <row r="161" spans="1:8" x14ac:dyDescent="0.25">
      <c r="A161">
        <v>7520</v>
      </c>
      <c r="B161" t="s">
        <v>127</v>
      </c>
      <c r="C161">
        <v>120</v>
      </c>
      <c r="D161" s="404">
        <v>45047</v>
      </c>
      <c r="E161" t="s">
        <v>3906</v>
      </c>
      <c r="F161" s="1">
        <v>45017</v>
      </c>
      <c r="G161">
        <v>41.47</v>
      </c>
      <c r="H161" t="s">
        <v>3906</v>
      </c>
    </row>
    <row r="162" spans="1:8" x14ac:dyDescent="0.25">
      <c r="A162">
        <v>7520</v>
      </c>
      <c r="B162" t="s">
        <v>127</v>
      </c>
      <c r="C162">
        <v>120</v>
      </c>
      <c r="D162" s="404">
        <v>45047</v>
      </c>
      <c r="E162" t="s">
        <v>3906</v>
      </c>
      <c r="F162" s="1">
        <v>45017</v>
      </c>
      <c r="G162">
        <v>8.32</v>
      </c>
      <c r="H162" t="s">
        <v>3906</v>
      </c>
    </row>
    <row r="163" spans="1:8" x14ac:dyDescent="0.25">
      <c r="A163">
        <v>7520</v>
      </c>
      <c r="B163" t="s">
        <v>127</v>
      </c>
      <c r="C163">
        <v>120</v>
      </c>
      <c r="D163" s="404">
        <v>45047</v>
      </c>
      <c r="E163" t="s">
        <v>3906</v>
      </c>
      <c r="F163" s="1">
        <v>45017</v>
      </c>
      <c r="G163">
        <v>118.4</v>
      </c>
      <c r="H163" t="s">
        <v>3906</v>
      </c>
    </row>
    <row r="164" spans="1:8" x14ac:dyDescent="0.25">
      <c r="A164">
        <v>7520</v>
      </c>
      <c r="B164" t="s">
        <v>127</v>
      </c>
      <c r="C164">
        <v>120</v>
      </c>
      <c r="D164" s="404">
        <v>45047</v>
      </c>
      <c r="E164" t="s">
        <v>3906</v>
      </c>
      <c r="F164" s="1">
        <v>45017</v>
      </c>
      <c r="G164">
        <v>17.190000000000001</v>
      </c>
      <c r="H164" t="s">
        <v>3906</v>
      </c>
    </row>
    <row r="165" spans="1:8" x14ac:dyDescent="0.25">
      <c r="A165">
        <v>7520</v>
      </c>
      <c r="B165" t="s">
        <v>127</v>
      </c>
      <c r="C165">
        <v>130</v>
      </c>
      <c r="D165" s="404">
        <v>45047</v>
      </c>
      <c r="E165" t="s">
        <v>3906</v>
      </c>
      <c r="F165" s="1">
        <v>45017</v>
      </c>
      <c r="G165">
        <v>34.07</v>
      </c>
      <c r="H165" t="s">
        <v>3906</v>
      </c>
    </row>
    <row r="166" spans="1:8" x14ac:dyDescent="0.25">
      <c r="A166">
        <v>7520</v>
      </c>
      <c r="B166" t="s">
        <v>127</v>
      </c>
      <c r="C166">
        <v>130</v>
      </c>
      <c r="D166" s="404">
        <v>45047</v>
      </c>
      <c r="E166" t="s">
        <v>3906</v>
      </c>
      <c r="F166" s="1">
        <v>45017</v>
      </c>
      <c r="G166">
        <v>41.47</v>
      </c>
      <c r="H166" t="s">
        <v>3906</v>
      </c>
    </row>
    <row r="167" spans="1:8" x14ac:dyDescent="0.25">
      <c r="A167">
        <v>7520</v>
      </c>
      <c r="B167" t="s">
        <v>127</v>
      </c>
      <c r="C167">
        <v>130</v>
      </c>
      <c r="D167" s="404">
        <v>45047</v>
      </c>
      <c r="E167" t="s">
        <v>3906</v>
      </c>
      <c r="F167" s="1">
        <v>45017</v>
      </c>
      <c r="G167">
        <v>58.67</v>
      </c>
      <c r="H167" t="s">
        <v>3906</v>
      </c>
    </row>
    <row r="168" spans="1:8" x14ac:dyDescent="0.25">
      <c r="A168">
        <v>7520</v>
      </c>
      <c r="B168" t="s">
        <v>127</v>
      </c>
      <c r="C168">
        <v>130</v>
      </c>
      <c r="D168" s="404">
        <v>45047</v>
      </c>
      <c r="E168" t="s">
        <v>3906</v>
      </c>
      <c r="F168" s="1">
        <v>45017</v>
      </c>
      <c r="G168">
        <v>8.32</v>
      </c>
      <c r="H168" t="s">
        <v>3906</v>
      </c>
    </row>
    <row r="169" spans="1:8" x14ac:dyDescent="0.25">
      <c r="A169">
        <v>7520</v>
      </c>
      <c r="B169" t="s">
        <v>127</v>
      </c>
      <c r="C169">
        <v>130</v>
      </c>
      <c r="D169" s="404">
        <v>45047</v>
      </c>
      <c r="E169" t="s">
        <v>3906</v>
      </c>
      <c r="F169" s="1">
        <v>45017</v>
      </c>
      <c r="G169">
        <v>118.4</v>
      </c>
      <c r="H169" t="s">
        <v>3906</v>
      </c>
    </row>
    <row r="170" spans="1:8" x14ac:dyDescent="0.25">
      <c r="A170">
        <v>7520</v>
      </c>
      <c r="B170" t="s">
        <v>127</v>
      </c>
      <c r="C170">
        <v>130</v>
      </c>
      <c r="D170" s="404">
        <v>45047</v>
      </c>
      <c r="E170" t="s">
        <v>3906</v>
      </c>
      <c r="F170" s="1">
        <v>45017</v>
      </c>
      <c r="G170">
        <v>14.95</v>
      </c>
      <c r="H170" t="s">
        <v>3906</v>
      </c>
    </row>
    <row r="171" spans="1:8" x14ac:dyDescent="0.25">
      <c r="A171">
        <v>7520</v>
      </c>
      <c r="B171" t="s">
        <v>127</v>
      </c>
      <c r="C171">
        <v>140</v>
      </c>
      <c r="D171" s="404">
        <v>45047</v>
      </c>
      <c r="E171" t="s">
        <v>3906</v>
      </c>
      <c r="F171" s="1">
        <v>45017</v>
      </c>
      <c r="G171">
        <v>34.07</v>
      </c>
      <c r="H171" t="s">
        <v>3906</v>
      </c>
    </row>
    <row r="172" spans="1:8" x14ac:dyDescent="0.25">
      <c r="A172">
        <v>7520</v>
      </c>
      <c r="B172" t="s">
        <v>127</v>
      </c>
      <c r="C172">
        <v>140</v>
      </c>
      <c r="D172" s="404">
        <v>45047</v>
      </c>
      <c r="E172" t="s">
        <v>3906</v>
      </c>
      <c r="F172" s="1">
        <v>45017</v>
      </c>
      <c r="G172">
        <v>41.47</v>
      </c>
      <c r="H172" t="s">
        <v>3906</v>
      </c>
    </row>
    <row r="173" spans="1:8" x14ac:dyDescent="0.25">
      <c r="A173">
        <v>7520</v>
      </c>
      <c r="B173" t="s">
        <v>127</v>
      </c>
      <c r="C173">
        <v>140</v>
      </c>
      <c r="D173" s="404">
        <v>45047</v>
      </c>
      <c r="E173" t="s">
        <v>3906</v>
      </c>
      <c r="F173" s="1">
        <v>45017</v>
      </c>
      <c r="G173">
        <v>58.97</v>
      </c>
      <c r="H173" t="s">
        <v>3906</v>
      </c>
    </row>
    <row r="174" spans="1:8" x14ac:dyDescent="0.25">
      <c r="A174">
        <v>7520</v>
      </c>
      <c r="B174" t="s">
        <v>127</v>
      </c>
      <c r="C174">
        <v>140</v>
      </c>
      <c r="D174" s="404">
        <v>45047</v>
      </c>
      <c r="E174" t="s">
        <v>3906</v>
      </c>
      <c r="F174" s="1">
        <v>45017</v>
      </c>
      <c r="G174">
        <v>8.32</v>
      </c>
      <c r="H174" t="s">
        <v>3906</v>
      </c>
    </row>
    <row r="175" spans="1:8" x14ac:dyDescent="0.25">
      <c r="A175">
        <v>7520</v>
      </c>
      <c r="B175" t="s">
        <v>127</v>
      </c>
      <c r="C175">
        <v>140</v>
      </c>
      <c r="D175" s="404">
        <v>45047</v>
      </c>
      <c r="E175" t="s">
        <v>3906</v>
      </c>
      <c r="F175" s="1">
        <v>45017</v>
      </c>
      <c r="G175">
        <v>118.4</v>
      </c>
      <c r="H175" t="s">
        <v>3906</v>
      </c>
    </row>
    <row r="176" spans="1:8" x14ac:dyDescent="0.25">
      <c r="A176">
        <v>7520</v>
      </c>
      <c r="B176" t="s">
        <v>127</v>
      </c>
      <c r="C176">
        <v>140</v>
      </c>
      <c r="D176" s="404">
        <v>45047</v>
      </c>
      <c r="E176" t="s">
        <v>3906</v>
      </c>
      <c r="F176" s="1">
        <v>45017</v>
      </c>
      <c r="G176">
        <v>17.190000000000001</v>
      </c>
      <c r="H176" t="s">
        <v>3906</v>
      </c>
    </row>
    <row r="177" spans="1:8" x14ac:dyDescent="0.25">
      <c r="A177">
        <v>7520</v>
      </c>
      <c r="B177" t="s">
        <v>127</v>
      </c>
      <c r="C177">
        <v>210</v>
      </c>
      <c r="D177" s="404">
        <v>45047</v>
      </c>
      <c r="E177" t="s">
        <v>3906</v>
      </c>
      <c r="F177" s="1">
        <v>45017</v>
      </c>
      <c r="G177">
        <v>148</v>
      </c>
      <c r="H177" t="s">
        <v>3906</v>
      </c>
    </row>
    <row r="178" spans="1:8" x14ac:dyDescent="0.25">
      <c r="A178">
        <v>7520</v>
      </c>
      <c r="B178" t="s">
        <v>127</v>
      </c>
      <c r="C178">
        <v>210</v>
      </c>
      <c r="D178" s="404">
        <v>45047</v>
      </c>
      <c r="E178" t="s">
        <v>3906</v>
      </c>
      <c r="F178" s="1">
        <v>45017</v>
      </c>
      <c r="G178">
        <v>21.48</v>
      </c>
      <c r="H178" t="s">
        <v>3906</v>
      </c>
    </row>
    <row r="179" spans="1:8" x14ac:dyDescent="0.25">
      <c r="A179">
        <v>7520</v>
      </c>
      <c r="B179" t="s">
        <v>127</v>
      </c>
      <c r="C179">
        <v>210</v>
      </c>
      <c r="D179" s="404">
        <v>45047</v>
      </c>
      <c r="E179" t="s">
        <v>3906</v>
      </c>
      <c r="F179" s="1">
        <v>45017</v>
      </c>
      <c r="G179">
        <v>42.59</v>
      </c>
      <c r="H179" t="s">
        <v>3906</v>
      </c>
    </row>
    <row r="180" spans="1:8" x14ac:dyDescent="0.25">
      <c r="A180">
        <v>7520</v>
      </c>
      <c r="B180" t="s">
        <v>127</v>
      </c>
      <c r="C180">
        <v>210</v>
      </c>
      <c r="D180" s="404">
        <v>45047</v>
      </c>
      <c r="E180" t="s">
        <v>3906</v>
      </c>
      <c r="F180" s="1">
        <v>45017</v>
      </c>
      <c r="G180">
        <v>51.83</v>
      </c>
      <c r="H180" t="s">
        <v>3906</v>
      </c>
    </row>
    <row r="181" spans="1:8" x14ac:dyDescent="0.25">
      <c r="A181">
        <v>7520</v>
      </c>
      <c r="B181" t="s">
        <v>127</v>
      </c>
      <c r="C181">
        <v>210</v>
      </c>
      <c r="D181" s="404">
        <v>45047</v>
      </c>
      <c r="E181" t="s">
        <v>3906</v>
      </c>
      <c r="F181" s="1">
        <v>45017</v>
      </c>
      <c r="G181">
        <v>73.709999999999994</v>
      </c>
      <c r="H181" t="s">
        <v>3906</v>
      </c>
    </row>
    <row r="182" spans="1:8" x14ac:dyDescent="0.25">
      <c r="A182">
        <v>7520</v>
      </c>
      <c r="B182" t="s">
        <v>127</v>
      </c>
      <c r="C182">
        <v>210</v>
      </c>
      <c r="D182" s="404">
        <v>45047</v>
      </c>
      <c r="E182" t="s">
        <v>3906</v>
      </c>
      <c r="F182" s="1">
        <v>45017</v>
      </c>
      <c r="G182">
        <v>10.41</v>
      </c>
      <c r="H182" t="s">
        <v>3906</v>
      </c>
    </row>
    <row r="183" spans="1:8" x14ac:dyDescent="0.25">
      <c r="A183">
        <v>7520</v>
      </c>
      <c r="B183" t="s">
        <v>127</v>
      </c>
      <c r="C183">
        <v>220</v>
      </c>
      <c r="D183" s="404">
        <v>45047</v>
      </c>
      <c r="E183" t="s">
        <v>3906</v>
      </c>
      <c r="F183" s="1">
        <v>45017</v>
      </c>
      <c r="G183">
        <v>148</v>
      </c>
      <c r="H183" t="s">
        <v>3906</v>
      </c>
    </row>
    <row r="184" spans="1:8" x14ac:dyDescent="0.25">
      <c r="A184">
        <v>7520</v>
      </c>
      <c r="B184" t="s">
        <v>127</v>
      </c>
      <c r="C184">
        <v>220</v>
      </c>
      <c r="D184" s="404">
        <v>45047</v>
      </c>
      <c r="E184" t="s">
        <v>3906</v>
      </c>
      <c r="F184" s="1">
        <v>45017</v>
      </c>
      <c r="G184">
        <v>21.48</v>
      </c>
      <c r="H184" t="s">
        <v>3906</v>
      </c>
    </row>
    <row r="185" spans="1:8" x14ac:dyDescent="0.25">
      <c r="A185">
        <v>7520</v>
      </c>
      <c r="B185" t="s">
        <v>127</v>
      </c>
      <c r="C185">
        <v>220</v>
      </c>
      <c r="D185" s="404">
        <v>45047</v>
      </c>
      <c r="E185" t="s">
        <v>3906</v>
      </c>
      <c r="F185" s="1">
        <v>45017</v>
      </c>
      <c r="G185">
        <v>42.59</v>
      </c>
      <c r="H185" t="s">
        <v>3906</v>
      </c>
    </row>
    <row r="186" spans="1:8" x14ac:dyDescent="0.25">
      <c r="A186">
        <v>7520</v>
      </c>
      <c r="B186" t="s">
        <v>127</v>
      </c>
      <c r="C186">
        <v>220</v>
      </c>
      <c r="D186" s="404">
        <v>45047</v>
      </c>
      <c r="E186" t="s">
        <v>3906</v>
      </c>
      <c r="F186" s="1">
        <v>45017</v>
      </c>
      <c r="G186">
        <v>51.83</v>
      </c>
      <c r="H186" t="s">
        <v>3906</v>
      </c>
    </row>
    <row r="187" spans="1:8" x14ac:dyDescent="0.25">
      <c r="A187">
        <v>7520</v>
      </c>
      <c r="B187" t="s">
        <v>127</v>
      </c>
      <c r="C187">
        <v>220</v>
      </c>
      <c r="D187" s="404">
        <v>45047</v>
      </c>
      <c r="E187" t="s">
        <v>3906</v>
      </c>
      <c r="F187" s="1">
        <v>45017</v>
      </c>
      <c r="G187">
        <v>73.709999999999994</v>
      </c>
      <c r="H187" t="s">
        <v>3906</v>
      </c>
    </row>
    <row r="188" spans="1:8" x14ac:dyDescent="0.25">
      <c r="A188">
        <v>7520</v>
      </c>
      <c r="B188" t="s">
        <v>127</v>
      </c>
      <c r="C188">
        <v>220</v>
      </c>
      <c r="D188" s="404">
        <v>45047</v>
      </c>
      <c r="E188" t="s">
        <v>3906</v>
      </c>
      <c r="F188" s="1">
        <v>45017</v>
      </c>
      <c r="G188">
        <v>10.41</v>
      </c>
      <c r="H188" t="s">
        <v>3906</v>
      </c>
    </row>
    <row r="189" spans="1:8" x14ac:dyDescent="0.25">
      <c r="A189">
        <v>7520</v>
      </c>
      <c r="B189" t="s">
        <v>127</v>
      </c>
      <c r="C189">
        <v>230</v>
      </c>
      <c r="D189" s="404">
        <v>45047</v>
      </c>
      <c r="E189" t="s">
        <v>3906</v>
      </c>
      <c r="F189" s="1">
        <v>45017</v>
      </c>
      <c r="G189">
        <v>148</v>
      </c>
      <c r="H189" t="s">
        <v>3906</v>
      </c>
    </row>
    <row r="190" spans="1:8" x14ac:dyDescent="0.25">
      <c r="A190">
        <v>7520</v>
      </c>
      <c r="B190" t="s">
        <v>127</v>
      </c>
      <c r="C190">
        <v>230</v>
      </c>
      <c r="D190" s="404">
        <v>45047</v>
      </c>
      <c r="E190" t="s">
        <v>3906</v>
      </c>
      <c r="F190" s="1">
        <v>45017</v>
      </c>
      <c r="G190">
        <v>21.48</v>
      </c>
      <c r="H190" t="s">
        <v>3906</v>
      </c>
    </row>
    <row r="191" spans="1:8" x14ac:dyDescent="0.25">
      <c r="A191">
        <v>7520</v>
      </c>
      <c r="B191" t="s">
        <v>127</v>
      </c>
      <c r="C191">
        <v>230</v>
      </c>
      <c r="D191" s="404">
        <v>45047</v>
      </c>
      <c r="E191" t="s">
        <v>3906</v>
      </c>
      <c r="F191" s="1">
        <v>45017</v>
      </c>
      <c r="G191">
        <v>42.59</v>
      </c>
      <c r="H191" t="s">
        <v>3906</v>
      </c>
    </row>
    <row r="192" spans="1:8" x14ac:dyDescent="0.25">
      <c r="A192">
        <v>7520</v>
      </c>
      <c r="B192" t="s">
        <v>127</v>
      </c>
      <c r="C192">
        <v>230</v>
      </c>
      <c r="D192" s="404">
        <v>45047</v>
      </c>
      <c r="E192" t="s">
        <v>3906</v>
      </c>
      <c r="F192" s="1">
        <v>45017</v>
      </c>
      <c r="G192">
        <v>51.83</v>
      </c>
      <c r="H192" t="s">
        <v>3906</v>
      </c>
    </row>
    <row r="193" spans="1:8" x14ac:dyDescent="0.25">
      <c r="A193">
        <v>7520</v>
      </c>
      <c r="B193" t="s">
        <v>127</v>
      </c>
      <c r="C193">
        <v>230</v>
      </c>
      <c r="D193" s="404">
        <v>45047</v>
      </c>
      <c r="E193" t="s">
        <v>3906</v>
      </c>
      <c r="F193" s="1">
        <v>45017</v>
      </c>
      <c r="G193">
        <v>73.709999999999994</v>
      </c>
      <c r="H193" t="s">
        <v>3906</v>
      </c>
    </row>
    <row r="194" spans="1:8" x14ac:dyDescent="0.25">
      <c r="A194">
        <v>7520</v>
      </c>
      <c r="B194" t="s">
        <v>127</v>
      </c>
      <c r="C194">
        <v>230</v>
      </c>
      <c r="D194" s="404">
        <v>45047</v>
      </c>
      <c r="E194" t="s">
        <v>3906</v>
      </c>
      <c r="F194" s="1">
        <v>45017</v>
      </c>
      <c r="G194">
        <v>10.41</v>
      </c>
      <c r="H194" t="s">
        <v>3906</v>
      </c>
    </row>
    <row r="195" spans="1:8" x14ac:dyDescent="0.25">
      <c r="A195">
        <v>7520</v>
      </c>
      <c r="B195" t="s">
        <v>127</v>
      </c>
      <c r="C195">
        <v>240</v>
      </c>
      <c r="D195" s="404">
        <v>45047</v>
      </c>
      <c r="E195" t="s">
        <v>3906</v>
      </c>
      <c r="F195" s="1">
        <v>45017</v>
      </c>
      <c r="G195">
        <v>148</v>
      </c>
      <c r="H195" t="s">
        <v>3906</v>
      </c>
    </row>
    <row r="196" spans="1:8" x14ac:dyDescent="0.25">
      <c r="A196">
        <v>7520</v>
      </c>
      <c r="B196" t="s">
        <v>127</v>
      </c>
      <c r="C196">
        <v>240</v>
      </c>
      <c r="D196" s="404">
        <v>45047</v>
      </c>
      <c r="E196" t="s">
        <v>3906</v>
      </c>
      <c r="F196" s="1">
        <v>45017</v>
      </c>
      <c r="G196">
        <v>21.48</v>
      </c>
      <c r="H196" t="s">
        <v>3906</v>
      </c>
    </row>
    <row r="197" spans="1:8" x14ac:dyDescent="0.25">
      <c r="A197">
        <v>7520</v>
      </c>
      <c r="B197" t="s">
        <v>127</v>
      </c>
      <c r="C197">
        <v>240</v>
      </c>
      <c r="D197" s="404">
        <v>45047</v>
      </c>
      <c r="E197" t="s">
        <v>3906</v>
      </c>
      <c r="F197" s="1">
        <v>45017</v>
      </c>
      <c r="G197">
        <v>42.59</v>
      </c>
      <c r="H197" t="s">
        <v>3906</v>
      </c>
    </row>
    <row r="198" spans="1:8" x14ac:dyDescent="0.25">
      <c r="A198">
        <v>7520</v>
      </c>
      <c r="B198" t="s">
        <v>127</v>
      </c>
      <c r="C198">
        <v>240</v>
      </c>
      <c r="D198" s="404">
        <v>45047</v>
      </c>
      <c r="E198" t="s">
        <v>3906</v>
      </c>
      <c r="F198" s="1">
        <v>45017</v>
      </c>
      <c r="G198">
        <v>51.83</v>
      </c>
      <c r="H198" t="s">
        <v>3906</v>
      </c>
    </row>
    <row r="199" spans="1:8" x14ac:dyDescent="0.25">
      <c r="A199">
        <v>7520</v>
      </c>
      <c r="B199" t="s">
        <v>127</v>
      </c>
      <c r="C199">
        <v>240</v>
      </c>
      <c r="D199" s="404">
        <v>45047</v>
      </c>
      <c r="E199" t="s">
        <v>3906</v>
      </c>
      <c r="F199" s="1">
        <v>45017</v>
      </c>
      <c r="G199">
        <v>73.709999999999994</v>
      </c>
      <c r="H199" t="s">
        <v>3906</v>
      </c>
    </row>
    <row r="200" spans="1:8" x14ac:dyDescent="0.25">
      <c r="A200">
        <v>7520</v>
      </c>
      <c r="B200" t="s">
        <v>127</v>
      </c>
      <c r="C200">
        <v>240</v>
      </c>
      <c r="D200" s="404">
        <v>45047</v>
      </c>
      <c r="E200" t="s">
        <v>3906</v>
      </c>
      <c r="F200" s="1">
        <v>45017</v>
      </c>
      <c r="G200">
        <v>10.41</v>
      </c>
      <c r="H200" t="s">
        <v>3906</v>
      </c>
    </row>
    <row r="201" spans="1:8" x14ac:dyDescent="0.25">
      <c r="A201">
        <v>7520</v>
      </c>
      <c r="B201" t="s">
        <v>127</v>
      </c>
      <c r="C201">
        <v>340</v>
      </c>
      <c r="D201" s="404">
        <v>45047</v>
      </c>
      <c r="E201" t="s">
        <v>3906</v>
      </c>
      <c r="F201" s="1">
        <v>45017</v>
      </c>
      <c r="G201">
        <v>10.41</v>
      </c>
      <c r="H201" t="s">
        <v>3906</v>
      </c>
    </row>
    <row r="202" spans="1:8" x14ac:dyDescent="0.25">
      <c r="A202">
        <v>7520</v>
      </c>
      <c r="B202" t="s">
        <v>127</v>
      </c>
      <c r="C202">
        <v>240</v>
      </c>
      <c r="D202" s="404">
        <v>45054</v>
      </c>
      <c r="E202" t="s">
        <v>5991</v>
      </c>
      <c r="F202">
        <v>126046</v>
      </c>
      <c r="G202">
        <v>312.5</v>
      </c>
      <c r="H202" t="s">
        <v>5991</v>
      </c>
    </row>
    <row r="203" spans="1:8" x14ac:dyDescent="0.25">
      <c r="A203">
        <v>7520</v>
      </c>
      <c r="B203" t="s">
        <v>127</v>
      </c>
      <c r="C203">
        <v>112</v>
      </c>
      <c r="D203" s="404">
        <v>45056</v>
      </c>
      <c r="E203" t="s">
        <v>5989</v>
      </c>
      <c r="F203">
        <v>9052023</v>
      </c>
      <c r="G203">
        <v>86.94</v>
      </c>
      <c r="H203" t="s">
        <v>5989</v>
      </c>
    </row>
    <row r="204" spans="1:8" x14ac:dyDescent="0.25">
      <c r="A204">
        <v>7520</v>
      </c>
      <c r="B204" t="s">
        <v>127</v>
      </c>
      <c r="C204">
        <v>936</v>
      </c>
      <c r="D204" s="404">
        <v>45056</v>
      </c>
      <c r="E204" t="s">
        <v>4510</v>
      </c>
      <c r="F204">
        <v>89626499</v>
      </c>
      <c r="G204">
        <v>493</v>
      </c>
      <c r="H204" t="s">
        <v>4510</v>
      </c>
    </row>
    <row r="205" spans="1:8" x14ac:dyDescent="0.25">
      <c r="A205">
        <v>7520</v>
      </c>
      <c r="B205" t="s">
        <v>127</v>
      </c>
      <c r="C205">
        <v>936</v>
      </c>
      <c r="D205" s="404">
        <v>45056</v>
      </c>
      <c r="E205" t="s">
        <v>4510</v>
      </c>
      <c r="F205">
        <v>89626659</v>
      </c>
      <c r="G205">
        <v>50</v>
      </c>
      <c r="H205" t="s">
        <v>4510</v>
      </c>
    </row>
    <row r="206" spans="1:8" x14ac:dyDescent="0.25">
      <c r="A206">
        <v>7520</v>
      </c>
      <c r="B206" t="s">
        <v>127</v>
      </c>
      <c r="C206">
        <v>112</v>
      </c>
      <c r="D206" s="404">
        <v>45061</v>
      </c>
      <c r="E206" t="s">
        <v>6036</v>
      </c>
      <c r="F206" t="s">
        <v>6035</v>
      </c>
      <c r="G206">
        <v>258.26</v>
      </c>
      <c r="H206" t="s">
        <v>961</v>
      </c>
    </row>
    <row r="207" spans="1:8" x14ac:dyDescent="0.25">
      <c r="A207">
        <v>7520</v>
      </c>
      <c r="B207" t="s">
        <v>127</v>
      </c>
      <c r="C207">
        <v>112</v>
      </c>
      <c r="D207" s="404">
        <v>45062</v>
      </c>
      <c r="E207" t="s">
        <v>6001</v>
      </c>
      <c r="F207">
        <v>146165</v>
      </c>
      <c r="G207">
        <v>32.090000000000003</v>
      </c>
      <c r="H207" t="s">
        <v>951</v>
      </c>
    </row>
    <row r="208" spans="1:8" x14ac:dyDescent="0.25">
      <c r="A208">
        <v>7520</v>
      </c>
      <c r="B208" t="s">
        <v>127</v>
      </c>
      <c r="C208">
        <v>112</v>
      </c>
      <c r="D208" s="404">
        <v>45064</v>
      </c>
      <c r="E208" t="s">
        <v>6001</v>
      </c>
      <c r="F208">
        <v>18052023</v>
      </c>
      <c r="G208">
        <v>7.48</v>
      </c>
      <c r="H208" t="s">
        <v>338</v>
      </c>
    </row>
    <row r="209" spans="1:8" x14ac:dyDescent="0.25">
      <c r="A209">
        <v>7520</v>
      </c>
      <c r="B209" t="s">
        <v>127</v>
      </c>
      <c r="C209">
        <v>112</v>
      </c>
      <c r="D209" s="404">
        <v>45070</v>
      </c>
      <c r="E209" t="s">
        <v>6001</v>
      </c>
      <c r="F209">
        <v>24052023</v>
      </c>
      <c r="G209">
        <v>4.17</v>
      </c>
      <c r="H209" t="s">
        <v>2601</v>
      </c>
    </row>
    <row r="210" spans="1:8" x14ac:dyDescent="0.25">
      <c r="A210">
        <v>7520</v>
      </c>
      <c r="B210" t="s">
        <v>127</v>
      </c>
      <c r="C210">
        <v>130</v>
      </c>
      <c r="D210" s="404">
        <v>45070</v>
      </c>
      <c r="E210" t="s">
        <v>6034</v>
      </c>
      <c r="F210">
        <v>24052023</v>
      </c>
      <c r="G210">
        <v>59.98</v>
      </c>
      <c r="H210" t="s">
        <v>2636</v>
      </c>
    </row>
    <row r="211" spans="1:8" x14ac:dyDescent="0.25">
      <c r="A211">
        <v>7520</v>
      </c>
      <c r="B211" t="s">
        <v>127</v>
      </c>
      <c r="C211">
        <v>112</v>
      </c>
      <c r="D211" s="404">
        <v>45072</v>
      </c>
      <c r="E211" t="s">
        <v>5989</v>
      </c>
      <c r="F211">
        <v>26052023</v>
      </c>
      <c r="G211">
        <v>110.43</v>
      </c>
      <c r="H211" t="s">
        <v>5989</v>
      </c>
    </row>
    <row r="212" spans="1:8" x14ac:dyDescent="0.25">
      <c r="A212">
        <v>7520</v>
      </c>
      <c r="B212" t="s">
        <v>127</v>
      </c>
      <c r="C212">
        <v>110</v>
      </c>
      <c r="D212" s="404">
        <v>45078</v>
      </c>
      <c r="E212" t="s">
        <v>3906</v>
      </c>
      <c r="F212" s="1">
        <v>45078</v>
      </c>
      <c r="G212">
        <v>47.8</v>
      </c>
      <c r="H212" t="s">
        <v>3906</v>
      </c>
    </row>
    <row r="213" spans="1:8" x14ac:dyDescent="0.25">
      <c r="A213">
        <v>7520</v>
      </c>
      <c r="B213" t="s">
        <v>127</v>
      </c>
      <c r="C213">
        <v>110</v>
      </c>
      <c r="D213" s="404">
        <v>45078</v>
      </c>
      <c r="E213" t="s">
        <v>3906</v>
      </c>
      <c r="F213" s="1">
        <v>45078</v>
      </c>
      <c r="G213">
        <v>92.68</v>
      </c>
      <c r="H213" t="s">
        <v>3906</v>
      </c>
    </row>
    <row r="214" spans="1:8" x14ac:dyDescent="0.25">
      <c r="A214">
        <v>7520</v>
      </c>
      <c r="B214" t="s">
        <v>127</v>
      </c>
      <c r="C214">
        <v>110</v>
      </c>
      <c r="D214" s="404">
        <v>45078</v>
      </c>
      <c r="E214" t="s">
        <v>3906</v>
      </c>
      <c r="F214" s="1">
        <v>45078</v>
      </c>
      <c r="G214">
        <v>83.7</v>
      </c>
      <c r="H214" t="s">
        <v>3906</v>
      </c>
    </row>
    <row r="215" spans="1:8" x14ac:dyDescent="0.25">
      <c r="A215">
        <v>7520</v>
      </c>
      <c r="B215" t="s">
        <v>127</v>
      </c>
      <c r="C215">
        <v>120</v>
      </c>
      <c r="D215" s="404">
        <v>45078</v>
      </c>
      <c r="E215" t="s">
        <v>3906</v>
      </c>
      <c r="F215" s="1">
        <v>45078</v>
      </c>
      <c r="G215">
        <v>47.8</v>
      </c>
      <c r="H215" t="s">
        <v>3906</v>
      </c>
    </row>
    <row r="216" spans="1:8" x14ac:dyDescent="0.25">
      <c r="A216">
        <v>7520</v>
      </c>
      <c r="B216" t="s">
        <v>127</v>
      </c>
      <c r="C216">
        <v>120</v>
      </c>
      <c r="D216" s="404">
        <v>45078</v>
      </c>
      <c r="E216" t="s">
        <v>3906</v>
      </c>
      <c r="F216" s="1">
        <v>45078</v>
      </c>
      <c r="G216">
        <v>47.8</v>
      </c>
      <c r="H216" t="s">
        <v>3906</v>
      </c>
    </row>
    <row r="217" spans="1:8" x14ac:dyDescent="0.25">
      <c r="A217">
        <v>7520</v>
      </c>
      <c r="B217" t="s">
        <v>127</v>
      </c>
      <c r="C217">
        <v>120</v>
      </c>
      <c r="D217" s="404">
        <v>45078</v>
      </c>
      <c r="E217" t="s">
        <v>3906</v>
      </c>
      <c r="F217" s="1">
        <v>45078</v>
      </c>
      <c r="G217">
        <v>92.68</v>
      </c>
      <c r="H217" t="s">
        <v>3906</v>
      </c>
    </row>
    <row r="218" spans="1:8" x14ac:dyDescent="0.25">
      <c r="A218">
        <v>7520</v>
      </c>
      <c r="B218" t="s">
        <v>127</v>
      </c>
      <c r="C218">
        <v>120</v>
      </c>
      <c r="D218" s="404">
        <v>45078</v>
      </c>
      <c r="E218" t="s">
        <v>3906</v>
      </c>
      <c r="F218" s="1">
        <v>45078</v>
      </c>
      <c r="G218">
        <v>92.68</v>
      </c>
      <c r="H218" t="s">
        <v>3906</v>
      </c>
    </row>
    <row r="219" spans="1:8" x14ac:dyDescent="0.25">
      <c r="A219">
        <v>7520</v>
      </c>
      <c r="B219" t="s">
        <v>127</v>
      </c>
      <c r="C219">
        <v>120</v>
      </c>
      <c r="D219" s="404">
        <v>45078</v>
      </c>
      <c r="E219" t="s">
        <v>3906</v>
      </c>
      <c r="F219" s="1">
        <v>45078</v>
      </c>
      <c r="G219">
        <v>83.7</v>
      </c>
      <c r="H219" t="s">
        <v>3906</v>
      </c>
    </row>
    <row r="220" spans="1:8" x14ac:dyDescent="0.25">
      <c r="A220">
        <v>7520</v>
      </c>
      <c r="B220" t="s">
        <v>127</v>
      </c>
      <c r="C220">
        <v>120</v>
      </c>
      <c r="D220" s="404">
        <v>45078</v>
      </c>
      <c r="E220" t="s">
        <v>3906</v>
      </c>
      <c r="F220" s="1">
        <v>45078</v>
      </c>
      <c r="G220">
        <v>83.7</v>
      </c>
      <c r="H220" t="s">
        <v>3906</v>
      </c>
    </row>
    <row r="221" spans="1:8" x14ac:dyDescent="0.25">
      <c r="A221">
        <v>7520</v>
      </c>
      <c r="B221" t="s">
        <v>127</v>
      </c>
      <c r="C221">
        <v>130</v>
      </c>
      <c r="D221" s="404">
        <v>45078</v>
      </c>
      <c r="E221" t="s">
        <v>3906</v>
      </c>
      <c r="F221" s="1">
        <v>45078</v>
      </c>
      <c r="G221">
        <v>47.8</v>
      </c>
      <c r="H221" t="s">
        <v>3906</v>
      </c>
    </row>
    <row r="222" spans="1:8" x14ac:dyDescent="0.25">
      <c r="A222">
        <v>7520</v>
      </c>
      <c r="B222" t="s">
        <v>127</v>
      </c>
      <c r="C222">
        <v>130</v>
      </c>
      <c r="D222" s="404">
        <v>45078</v>
      </c>
      <c r="E222" t="s">
        <v>3906</v>
      </c>
      <c r="F222" s="1">
        <v>45078</v>
      </c>
      <c r="G222">
        <v>92.68</v>
      </c>
      <c r="H222" t="s">
        <v>3906</v>
      </c>
    </row>
    <row r="223" spans="1:8" x14ac:dyDescent="0.25">
      <c r="A223">
        <v>7520</v>
      </c>
      <c r="B223" t="s">
        <v>127</v>
      </c>
      <c r="C223">
        <v>130</v>
      </c>
      <c r="D223" s="404">
        <v>45078</v>
      </c>
      <c r="E223" t="s">
        <v>3906</v>
      </c>
      <c r="F223" s="1">
        <v>45078</v>
      </c>
      <c r="G223">
        <v>83.7</v>
      </c>
      <c r="H223" t="s">
        <v>3906</v>
      </c>
    </row>
    <row r="224" spans="1:8" x14ac:dyDescent="0.25">
      <c r="A224">
        <v>7520</v>
      </c>
      <c r="B224" t="s">
        <v>127</v>
      </c>
      <c r="C224">
        <v>140</v>
      </c>
      <c r="D224" s="404">
        <v>45078</v>
      </c>
      <c r="E224" t="s">
        <v>3906</v>
      </c>
      <c r="F224" s="1">
        <v>45078</v>
      </c>
      <c r="G224">
        <v>47.8</v>
      </c>
      <c r="H224" t="s">
        <v>3906</v>
      </c>
    </row>
    <row r="225" spans="1:8" x14ac:dyDescent="0.25">
      <c r="A225">
        <v>7520</v>
      </c>
      <c r="B225" t="s">
        <v>127</v>
      </c>
      <c r="C225">
        <v>140</v>
      </c>
      <c r="D225" s="404">
        <v>45078</v>
      </c>
      <c r="E225" t="s">
        <v>3906</v>
      </c>
      <c r="F225" s="1">
        <v>45078</v>
      </c>
      <c r="G225">
        <v>92.68</v>
      </c>
      <c r="H225" t="s">
        <v>3906</v>
      </c>
    </row>
    <row r="226" spans="1:8" x14ac:dyDescent="0.25">
      <c r="A226">
        <v>7520</v>
      </c>
      <c r="B226" t="s">
        <v>127</v>
      </c>
      <c r="C226">
        <v>140</v>
      </c>
      <c r="D226" s="404">
        <v>45078</v>
      </c>
      <c r="E226" t="s">
        <v>3906</v>
      </c>
      <c r="F226" s="1">
        <v>45078</v>
      </c>
      <c r="G226">
        <v>83.7</v>
      </c>
      <c r="H226" t="s">
        <v>3906</v>
      </c>
    </row>
    <row r="227" spans="1:8" x14ac:dyDescent="0.25">
      <c r="A227">
        <v>7520</v>
      </c>
      <c r="B227" t="s">
        <v>127</v>
      </c>
      <c r="C227">
        <v>210</v>
      </c>
      <c r="D227" s="404">
        <v>45078</v>
      </c>
      <c r="E227" t="s">
        <v>3906</v>
      </c>
      <c r="F227" s="1">
        <v>45078</v>
      </c>
      <c r="G227">
        <v>59.75</v>
      </c>
      <c r="H227" t="s">
        <v>3906</v>
      </c>
    </row>
    <row r="228" spans="1:8" x14ac:dyDescent="0.25">
      <c r="A228">
        <v>7520</v>
      </c>
      <c r="B228" t="s">
        <v>127</v>
      </c>
      <c r="C228">
        <v>210</v>
      </c>
      <c r="D228" s="404">
        <v>45078</v>
      </c>
      <c r="E228" t="s">
        <v>3906</v>
      </c>
      <c r="F228" s="1">
        <v>45078</v>
      </c>
      <c r="G228">
        <v>115.85</v>
      </c>
      <c r="H228" t="s">
        <v>3906</v>
      </c>
    </row>
    <row r="229" spans="1:8" x14ac:dyDescent="0.25">
      <c r="A229">
        <v>7520</v>
      </c>
      <c r="B229" t="s">
        <v>127</v>
      </c>
      <c r="C229">
        <v>210</v>
      </c>
      <c r="D229" s="404">
        <v>45078</v>
      </c>
      <c r="E229" t="s">
        <v>3906</v>
      </c>
      <c r="F229" s="1">
        <v>45078</v>
      </c>
      <c r="G229">
        <v>104.62</v>
      </c>
      <c r="H229" t="s">
        <v>3906</v>
      </c>
    </row>
    <row r="230" spans="1:8" x14ac:dyDescent="0.25">
      <c r="A230">
        <v>7520</v>
      </c>
      <c r="B230" t="s">
        <v>127</v>
      </c>
      <c r="C230">
        <v>220</v>
      </c>
      <c r="D230" s="404">
        <v>45078</v>
      </c>
      <c r="E230" t="s">
        <v>3906</v>
      </c>
      <c r="F230" s="1">
        <v>45078</v>
      </c>
      <c r="G230">
        <v>59.75</v>
      </c>
      <c r="H230" t="s">
        <v>3906</v>
      </c>
    </row>
    <row r="231" spans="1:8" x14ac:dyDescent="0.25">
      <c r="A231">
        <v>7520</v>
      </c>
      <c r="B231" t="s">
        <v>127</v>
      </c>
      <c r="C231">
        <v>220</v>
      </c>
      <c r="D231" s="404">
        <v>45078</v>
      </c>
      <c r="E231" t="s">
        <v>3906</v>
      </c>
      <c r="F231" s="1">
        <v>45078</v>
      </c>
      <c r="G231">
        <v>115.85</v>
      </c>
      <c r="H231" t="s">
        <v>3906</v>
      </c>
    </row>
    <row r="232" spans="1:8" x14ac:dyDescent="0.25">
      <c r="A232">
        <v>7520</v>
      </c>
      <c r="B232" t="s">
        <v>127</v>
      </c>
      <c r="C232">
        <v>220</v>
      </c>
      <c r="D232" s="404">
        <v>45078</v>
      </c>
      <c r="E232" t="s">
        <v>3906</v>
      </c>
      <c r="F232" s="1">
        <v>45078</v>
      </c>
      <c r="G232">
        <v>104.62</v>
      </c>
      <c r="H232" t="s">
        <v>3906</v>
      </c>
    </row>
    <row r="233" spans="1:8" x14ac:dyDescent="0.25">
      <c r="A233">
        <v>7520</v>
      </c>
      <c r="B233" t="s">
        <v>127</v>
      </c>
      <c r="C233">
        <v>230</v>
      </c>
      <c r="D233" s="404">
        <v>45078</v>
      </c>
      <c r="E233" t="s">
        <v>3906</v>
      </c>
      <c r="F233" s="1">
        <v>45078</v>
      </c>
      <c r="G233">
        <v>59.75</v>
      </c>
      <c r="H233" t="s">
        <v>3906</v>
      </c>
    </row>
    <row r="234" spans="1:8" x14ac:dyDescent="0.25">
      <c r="A234">
        <v>7520</v>
      </c>
      <c r="B234" t="s">
        <v>127</v>
      </c>
      <c r="C234">
        <v>230</v>
      </c>
      <c r="D234" s="404">
        <v>45078</v>
      </c>
      <c r="E234" t="s">
        <v>3906</v>
      </c>
      <c r="F234" s="1">
        <v>45078</v>
      </c>
      <c r="G234">
        <v>115.85</v>
      </c>
      <c r="H234" t="s">
        <v>3906</v>
      </c>
    </row>
    <row r="235" spans="1:8" x14ac:dyDescent="0.25">
      <c r="A235">
        <v>7520</v>
      </c>
      <c r="B235" t="s">
        <v>127</v>
      </c>
      <c r="C235">
        <v>230</v>
      </c>
      <c r="D235" s="404">
        <v>45078</v>
      </c>
      <c r="E235" t="s">
        <v>3906</v>
      </c>
      <c r="F235" s="1">
        <v>45078</v>
      </c>
      <c r="G235">
        <v>104.62</v>
      </c>
      <c r="H235" t="s">
        <v>3906</v>
      </c>
    </row>
    <row r="236" spans="1:8" x14ac:dyDescent="0.25">
      <c r="A236">
        <v>7520</v>
      </c>
      <c r="B236" t="s">
        <v>127</v>
      </c>
      <c r="C236">
        <v>240</v>
      </c>
      <c r="D236" s="404">
        <v>45078</v>
      </c>
      <c r="E236" t="s">
        <v>3906</v>
      </c>
      <c r="F236" s="1">
        <v>45078</v>
      </c>
      <c r="G236">
        <v>59.75</v>
      </c>
      <c r="H236" t="s">
        <v>3906</v>
      </c>
    </row>
    <row r="237" spans="1:8" x14ac:dyDescent="0.25">
      <c r="A237">
        <v>7520</v>
      </c>
      <c r="B237" t="s">
        <v>127</v>
      </c>
      <c r="C237">
        <v>240</v>
      </c>
      <c r="D237" s="404">
        <v>45078</v>
      </c>
      <c r="E237" t="s">
        <v>3906</v>
      </c>
      <c r="F237" s="1">
        <v>45078</v>
      </c>
      <c r="G237">
        <v>115.85</v>
      </c>
      <c r="H237" t="s">
        <v>3906</v>
      </c>
    </row>
    <row r="238" spans="1:8" x14ac:dyDescent="0.25">
      <c r="A238">
        <v>7520</v>
      </c>
      <c r="B238" t="s">
        <v>127</v>
      </c>
      <c r="C238">
        <v>240</v>
      </c>
      <c r="D238" s="404">
        <v>45078</v>
      </c>
      <c r="E238" t="s">
        <v>3906</v>
      </c>
      <c r="F238" s="1">
        <v>45078</v>
      </c>
      <c r="G238">
        <v>104.62</v>
      </c>
      <c r="H238" t="s">
        <v>3906</v>
      </c>
    </row>
    <row r="239" spans="1:8" x14ac:dyDescent="0.25">
      <c r="A239">
        <v>7520</v>
      </c>
      <c r="B239" t="s">
        <v>127</v>
      </c>
      <c r="C239">
        <v>935</v>
      </c>
      <c r="D239" s="404">
        <v>45078</v>
      </c>
      <c r="E239" t="s">
        <v>6033</v>
      </c>
      <c r="F239">
        <v>89626670</v>
      </c>
      <c r="G239">
        <v>50</v>
      </c>
      <c r="H239" t="s">
        <v>4506</v>
      </c>
    </row>
    <row r="240" spans="1:8" x14ac:dyDescent="0.25">
      <c r="A240">
        <v>7520</v>
      </c>
      <c r="B240" t="s">
        <v>127</v>
      </c>
      <c r="C240">
        <v>112</v>
      </c>
      <c r="D240" s="404">
        <v>45079</v>
      </c>
      <c r="E240" t="s">
        <v>6001</v>
      </c>
      <c r="F240">
        <v>2062023</v>
      </c>
      <c r="G240">
        <v>2.2799999999999998</v>
      </c>
      <c r="H240" t="s">
        <v>961</v>
      </c>
    </row>
    <row r="241" spans="1:8" x14ac:dyDescent="0.25">
      <c r="A241">
        <v>7520</v>
      </c>
      <c r="B241" t="s">
        <v>127</v>
      </c>
      <c r="C241">
        <v>935</v>
      </c>
      <c r="D241" s="404">
        <v>45090</v>
      </c>
      <c r="E241" t="s">
        <v>4510</v>
      </c>
      <c r="F241">
        <v>89808267</v>
      </c>
      <c r="G241">
        <v>50</v>
      </c>
      <c r="H241" t="s">
        <v>4510</v>
      </c>
    </row>
    <row r="242" spans="1:8" x14ac:dyDescent="0.25">
      <c r="A242">
        <v>7520</v>
      </c>
      <c r="B242" t="s">
        <v>127</v>
      </c>
      <c r="C242">
        <v>210</v>
      </c>
      <c r="D242" s="404">
        <v>45093</v>
      </c>
      <c r="E242" t="s">
        <v>2616</v>
      </c>
      <c r="F242" s="1">
        <v>45047</v>
      </c>
      <c r="G242">
        <v>251.81</v>
      </c>
      <c r="H242" t="s">
        <v>2616</v>
      </c>
    </row>
    <row r="243" spans="1:8" x14ac:dyDescent="0.25">
      <c r="A243">
        <v>7520</v>
      </c>
      <c r="B243" t="s">
        <v>127</v>
      </c>
      <c r="C243">
        <v>220</v>
      </c>
      <c r="D243" s="404">
        <v>45093</v>
      </c>
      <c r="E243" t="s">
        <v>2616</v>
      </c>
      <c r="F243" s="1">
        <v>45047</v>
      </c>
      <c r="G243">
        <v>251.81</v>
      </c>
      <c r="H243" t="s">
        <v>2616</v>
      </c>
    </row>
    <row r="244" spans="1:8" x14ac:dyDescent="0.25">
      <c r="A244">
        <v>7520</v>
      </c>
      <c r="B244" t="s">
        <v>127</v>
      </c>
      <c r="C244">
        <v>112</v>
      </c>
      <c r="D244" s="404">
        <v>45104</v>
      </c>
      <c r="E244" t="s">
        <v>3904</v>
      </c>
      <c r="F244" s="1">
        <v>45078</v>
      </c>
      <c r="G244">
        <v>329.46</v>
      </c>
      <c r="H244" t="s">
        <v>3904</v>
      </c>
    </row>
    <row r="245" spans="1:8" x14ac:dyDescent="0.25">
      <c r="A245">
        <v>7520</v>
      </c>
      <c r="B245" t="s">
        <v>127</v>
      </c>
      <c r="C245">
        <v>210</v>
      </c>
      <c r="D245" s="404">
        <v>45105</v>
      </c>
      <c r="E245" t="s">
        <v>2616</v>
      </c>
      <c r="F245" s="1">
        <v>45078</v>
      </c>
      <c r="G245">
        <v>117.59</v>
      </c>
      <c r="H245" t="s">
        <v>2616</v>
      </c>
    </row>
    <row r="246" spans="1:8" x14ac:dyDescent="0.25">
      <c r="A246">
        <v>7520</v>
      </c>
      <c r="B246" t="s">
        <v>127</v>
      </c>
      <c r="C246">
        <v>220</v>
      </c>
      <c r="D246" s="404">
        <v>45105</v>
      </c>
      <c r="E246" t="s">
        <v>2616</v>
      </c>
      <c r="F246" s="1">
        <v>45078</v>
      </c>
      <c r="G246">
        <v>117.59</v>
      </c>
      <c r="H246" t="s">
        <v>2616</v>
      </c>
    </row>
    <row r="247" spans="1:8" x14ac:dyDescent="0.25">
      <c r="A247">
        <v>7520</v>
      </c>
      <c r="B247" t="s">
        <v>127</v>
      </c>
      <c r="C247">
        <v>112</v>
      </c>
      <c r="D247" s="404">
        <v>45106</v>
      </c>
      <c r="E247" t="s">
        <v>6001</v>
      </c>
      <c r="F247">
        <v>26062023</v>
      </c>
      <c r="G247">
        <v>132.28</v>
      </c>
      <c r="H247" t="s">
        <v>4787</v>
      </c>
    </row>
    <row r="248" spans="1:8" x14ac:dyDescent="0.25">
      <c r="A248">
        <v>7520</v>
      </c>
      <c r="B248" t="s">
        <v>127</v>
      </c>
      <c r="C248">
        <v>240</v>
      </c>
      <c r="D248" s="404">
        <v>45110</v>
      </c>
      <c r="E248" t="s">
        <v>6032</v>
      </c>
      <c r="F248">
        <v>126536</v>
      </c>
      <c r="G248">
        <v>316</v>
      </c>
      <c r="H248" t="s">
        <v>5991</v>
      </c>
    </row>
    <row r="249" spans="1:8" x14ac:dyDescent="0.25">
      <c r="A249">
        <v>7520</v>
      </c>
      <c r="B249" t="s">
        <v>127</v>
      </c>
      <c r="C249">
        <v>130</v>
      </c>
      <c r="D249" s="404">
        <v>45112</v>
      </c>
      <c r="E249" t="s">
        <v>6031</v>
      </c>
      <c r="F249">
        <v>5072023</v>
      </c>
      <c r="G249">
        <v>534.91</v>
      </c>
      <c r="H249" t="s">
        <v>951</v>
      </c>
    </row>
    <row r="250" spans="1:8" x14ac:dyDescent="0.25">
      <c r="A250">
        <v>7520</v>
      </c>
      <c r="B250" t="s">
        <v>127</v>
      </c>
      <c r="C250">
        <v>935</v>
      </c>
      <c r="D250" s="404">
        <v>45113</v>
      </c>
      <c r="E250" t="s">
        <v>4506</v>
      </c>
      <c r="F250">
        <v>89808277</v>
      </c>
      <c r="G250">
        <v>50</v>
      </c>
      <c r="H250" t="s">
        <v>4506</v>
      </c>
    </row>
    <row r="251" spans="1:8" x14ac:dyDescent="0.25">
      <c r="A251">
        <v>7520</v>
      </c>
      <c r="B251" t="s">
        <v>127</v>
      </c>
      <c r="C251">
        <v>130</v>
      </c>
      <c r="D251" s="404">
        <v>45117</v>
      </c>
      <c r="E251" t="s">
        <v>2636</v>
      </c>
      <c r="F251">
        <v>10072023</v>
      </c>
      <c r="G251">
        <v>56.5</v>
      </c>
      <c r="H251" t="s">
        <v>2636</v>
      </c>
    </row>
    <row r="252" spans="1:8" x14ac:dyDescent="0.25">
      <c r="A252">
        <v>7520</v>
      </c>
      <c r="B252" t="s">
        <v>127</v>
      </c>
      <c r="C252">
        <v>935</v>
      </c>
      <c r="D252" s="404">
        <v>45117</v>
      </c>
      <c r="E252" t="s">
        <v>4506</v>
      </c>
      <c r="F252">
        <v>89953968</v>
      </c>
      <c r="G252">
        <v>493</v>
      </c>
      <c r="H252" t="s">
        <v>4506</v>
      </c>
    </row>
    <row r="253" spans="1:8" x14ac:dyDescent="0.25">
      <c r="A253">
        <v>7520</v>
      </c>
      <c r="B253" t="s">
        <v>127</v>
      </c>
      <c r="C253">
        <v>935</v>
      </c>
      <c r="D253" s="404">
        <v>45117</v>
      </c>
      <c r="E253" t="s">
        <v>4506</v>
      </c>
      <c r="F253">
        <v>89954094</v>
      </c>
      <c r="G253">
        <v>50</v>
      </c>
      <c r="H253" t="s">
        <v>4506</v>
      </c>
    </row>
    <row r="254" spans="1:8" x14ac:dyDescent="0.25">
      <c r="A254">
        <v>7520</v>
      </c>
      <c r="B254" t="s">
        <v>127</v>
      </c>
      <c r="C254">
        <v>112</v>
      </c>
      <c r="D254" s="404">
        <v>45127</v>
      </c>
      <c r="E254" t="s">
        <v>6001</v>
      </c>
      <c r="F254">
        <v>20072023</v>
      </c>
      <c r="G254">
        <v>13.31</v>
      </c>
      <c r="H254" t="s">
        <v>961</v>
      </c>
    </row>
    <row r="255" spans="1:8" x14ac:dyDescent="0.25">
      <c r="A255">
        <v>7520</v>
      </c>
      <c r="B255" t="s">
        <v>127</v>
      </c>
      <c r="C255">
        <v>150</v>
      </c>
      <c r="D255" s="404">
        <v>45138</v>
      </c>
      <c r="E255" t="s">
        <v>6030</v>
      </c>
      <c r="F255">
        <v>31072023</v>
      </c>
      <c r="G255">
        <v>93</v>
      </c>
      <c r="H255" t="s">
        <v>961</v>
      </c>
    </row>
    <row r="256" spans="1:8" x14ac:dyDescent="0.25">
      <c r="A256">
        <v>7520</v>
      </c>
      <c r="B256" t="s">
        <v>127</v>
      </c>
      <c r="C256">
        <v>110</v>
      </c>
      <c r="D256" s="404">
        <v>45139</v>
      </c>
      <c r="E256" t="s">
        <v>3906</v>
      </c>
      <c r="F256" s="1">
        <v>45108</v>
      </c>
      <c r="G256">
        <v>33.68</v>
      </c>
      <c r="H256" t="s">
        <v>3906</v>
      </c>
    </row>
    <row r="257" spans="1:8" x14ac:dyDescent="0.25">
      <c r="A257">
        <v>7520</v>
      </c>
      <c r="B257" t="s">
        <v>127</v>
      </c>
      <c r="C257">
        <v>110</v>
      </c>
      <c r="D257" s="404">
        <v>45139</v>
      </c>
      <c r="E257" t="s">
        <v>3906</v>
      </c>
      <c r="F257" s="1">
        <v>45108</v>
      </c>
      <c r="G257">
        <v>30.84</v>
      </c>
      <c r="H257" t="s">
        <v>3906</v>
      </c>
    </row>
    <row r="258" spans="1:8" x14ac:dyDescent="0.25">
      <c r="A258">
        <v>7520</v>
      </c>
      <c r="B258" t="s">
        <v>127</v>
      </c>
      <c r="C258">
        <v>110</v>
      </c>
      <c r="D258" s="404">
        <v>45139</v>
      </c>
      <c r="E258" t="s">
        <v>3906</v>
      </c>
      <c r="F258" s="1">
        <v>45108</v>
      </c>
      <c r="G258">
        <v>50.96</v>
      </c>
      <c r="H258" t="s">
        <v>3906</v>
      </c>
    </row>
    <row r="259" spans="1:8" x14ac:dyDescent="0.25">
      <c r="A259">
        <v>7520</v>
      </c>
      <c r="B259" t="s">
        <v>127</v>
      </c>
      <c r="C259">
        <v>120</v>
      </c>
      <c r="D259" s="404">
        <v>45139</v>
      </c>
      <c r="E259" t="s">
        <v>3906</v>
      </c>
      <c r="F259" s="1">
        <v>45108</v>
      </c>
      <c r="G259">
        <v>33.68</v>
      </c>
      <c r="H259" t="s">
        <v>3906</v>
      </c>
    </row>
    <row r="260" spans="1:8" x14ac:dyDescent="0.25">
      <c r="A260">
        <v>7520</v>
      </c>
      <c r="B260" t="s">
        <v>127</v>
      </c>
      <c r="C260">
        <v>120</v>
      </c>
      <c r="D260" s="404">
        <v>45139</v>
      </c>
      <c r="E260" t="s">
        <v>3906</v>
      </c>
      <c r="F260" s="1">
        <v>45108</v>
      </c>
      <c r="G260">
        <v>33.68</v>
      </c>
      <c r="H260" t="s">
        <v>3906</v>
      </c>
    </row>
    <row r="261" spans="1:8" x14ac:dyDescent="0.25">
      <c r="A261">
        <v>7520</v>
      </c>
      <c r="B261" t="s">
        <v>127</v>
      </c>
      <c r="C261">
        <v>120</v>
      </c>
      <c r="D261" s="404">
        <v>45139</v>
      </c>
      <c r="E261" t="s">
        <v>3906</v>
      </c>
      <c r="F261" s="1">
        <v>45108</v>
      </c>
      <c r="G261">
        <v>30.84</v>
      </c>
      <c r="H261" t="s">
        <v>3906</v>
      </c>
    </row>
    <row r="262" spans="1:8" x14ac:dyDescent="0.25">
      <c r="A262">
        <v>7520</v>
      </c>
      <c r="B262" t="s">
        <v>127</v>
      </c>
      <c r="C262">
        <v>120</v>
      </c>
      <c r="D262" s="404">
        <v>45139</v>
      </c>
      <c r="E262" t="s">
        <v>3906</v>
      </c>
      <c r="F262" s="1">
        <v>45108</v>
      </c>
      <c r="G262">
        <v>50.96</v>
      </c>
      <c r="H262" t="s">
        <v>3906</v>
      </c>
    </row>
    <row r="263" spans="1:8" x14ac:dyDescent="0.25">
      <c r="A263">
        <v>7520</v>
      </c>
      <c r="B263" t="s">
        <v>127</v>
      </c>
      <c r="C263">
        <v>120</v>
      </c>
      <c r="D263" s="404">
        <v>45139</v>
      </c>
      <c r="E263" t="s">
        <v>3906</v>
      </c>
      <c r="F263" s="1">
        <v>45108</v>
      </c>
      <c r="G263">
        <v>50.96</v>
      </c>
      <c r="H263" t="s">
        <v>3906</v>
      </c>
    </row>
    <row r="264" spans="1:8" x14ac:dyDescent="0.25">
      <c r="A264">
        <v>7520</v>
      </c>
      <c r="B264" t="s">
        <v>127</v>
      </c>
      <c r="C264">
        <v>130</v>
      </c>
      <c r="D264" s="404">
        <v>45139</v>
      </c>
      <c r="E264" t="s">
        <v>3906</v>
      </c>
      <c r="F264" s="1">
        <v>45108</v>
      </c>
      <c r="G264">
        <v>33.68</v>
      </c>
      <c r="H264" t="s">
        <v>3906</v>
      </c>
    </row>
    <row r="265" spans="1:8" x14ac:dyDescent="0.25">
      <c r="A265">
        <v>7520</v>
      </c>
      <c r="B265" t="s">
        <v>127</v>
      </c>
      <c r="C265">
        <v>130</v>
      </c>
      <c r="D265" s="404">
        <v>45139</v>
      </c>
      <c r="E265" t="s">
        <v>3906</v>
      </c>
      <c r="F265" s="1">
        <v>45108</v>
      </c>
      <c r="G265">
        <v>30.84</v>
      </c>
      <c r="H265" t="s">
        <v>3906</v>
      </c>
    </row>
    <row r="266" spans="1:8" x14ac:dyDescent="0.25">
      <c r="A266">
        <v>7520</v>
      </c>
      <c r="B266" t="s">
        <v>127</v>
      </c>
      <c r="C266">
        <v>130</v>
      </c>
      <c r="D266" s="404">
        <v>45139</v>
      </c>
      <c r="E266" t="s">
        <v>3906</v>
      </c>
      <c r="F266" s="1">
        <v>45108</v>
      </c>
      <c r="G266">
        <v>50.96</v>
      </c>
      <c r="H266" t="s">
        <v>3906</v>
      </c>
    </row>
    <row r="267" spans="1:8" x14ac:dyDescent="0.25">
      <c r="A267">
        <v>7520</v>
      </c>
      <c r="B267" t="s">
        <v>127</v>
      </c>
      <c r="C267">
        <v>140</v>
      </c>
      <c r="D267" s="404">
        <v>45139</v>
      </c>
      <c r="E267" t="s">
        <v>3906</v>
      </c>
      <c r="F267" s="1">
        <v>45108</v>
      </c>
      <c r="G267">
        <v>33.68</v>
      </c>
      <c r="H267" t="s">
        <v>3906</v>
      </c>
    </row>
    <row r="268" spans="1:8" x14ac:dyDescent="0.25">
      <c r="A268">
        <v>7520</v>
      </c>
      <c r="B268" t="s">
        <v>127</v>
      </c>
      <c r="C268">
        <v>140</v>
      </c>
      <c r="D268" s="404">
        <v>45139</v>
      </c>
      <c r="E268" t="s">
        <v>3906</v>
      </c>
      <c r="F268" s="1">
        <v>45108</v>
      </c>
      <c r="G268">
        <v>30.84</v>
      </c>
      <c r="H268" t="s">
        <v>3906</v>
      </c>
    </row>
    <row r="269" spans="1:8" x14ac:dyDescent="0.25">
      <c r="A269">
        <v>7520</v>
      </c>
      <c r="B269" t="s">
        <v>127</v>
      </c>
      <c r="C269">
        <v>210</v>
      </c>
      <c r="D269" s="404">
        <v>45139</v>
      </c>
      <c r="E269" t="s">
        <v>3906</v>
      </c>
      <c r="F269" s="1">
        <v>45108</v>
      </c>
      <c r="G269">
        <v>42.1</v>
      </c>
      <c r="H269" t="s">
        <v>3906</v>
      </c>
    </row>
    <row r="270" spans="1:8" x14ac:dyDescent="0.25">
      <c r="A270">
        <v>7520</v>
      </c>
      <c r="B270" t="s">
        <v>127</v>
      </c>
      <c r="C270">
        <v>210</v>
      </c>
      <c r="D270" s="404">
        <v>45139</v>
      </c>
      <c r="E270" t="s">
        <v>3906</v>
      </c>
      <c r="F270" s="1">
        <v>45108</v>
      </c>
      <c r="G270">
        <v>38.56</v>
      </c>
      <c r="H270" t="s">
        <v>3906</v>
      </c>
    </row>
    <row r="271" spans="1:8" x14ac:dyDescent="0.25">
      <c r="A271">
        <v>7520</v>
      </c>
      <c r="B271" t="s">
        <v>127</v>
      </c>
      <c r="C271">
        <v>210</v>
      </c>
      <c r="D271" s="404">
        <v>45139</v>
      </c>
      <c r="E271" t="s">
        <v>3906</v>
      </c>
      <c r="F271" s="1">
        <v>45108</v>
      </c>
      <c r="G271">
        <v>63.69</v>
      </c>
      <c r="H271" t="s">
        <v>3906</v>
      </c>
    </row>
    <row r="272" spans="1:8" x14ac:dyDescent="0.25">
      <c r="A272">
        <v>7520</v>
      </c>
      <c r="B272" t="s">
        <v>127</v>
      </c>
      <c r="C272">
        <v>220</v>
      </c>
      <c r="D272" s="404">
        <v>45139</v>
      </c>
      <c r="E272" t="s">
        <v>3906</v>
      </c>
      <c r="F272" s="1">
        <v>45108</v>
      </c>
      <c r="G272">
        <v>42.1</v>
      </c>
      <c r="H272" t="s">
        <v>3906</v>
      </c>
    </row>
    <row r="273" spans="1:8" x14ac:dyDescent="0.25">
      <c r="A273">
        <v>7520</v>
      </c>
      <c r="B273" t="s">
        <v>127</v>
      </c>
      <c r="C273">
        <v>220</v>
      </c>
      <c r="D273" s="404">
        <v>45139</v>
      </c>
      <c r="E273" t="s">
        <v>3906</v>
      </c>
      <c r="F273" s="1">
        <v>45108</v>
      </c>
      <c r="G273">
        <v>38.56</v>
      </c>
      <c r="H273" t="s">
        <v>3906</v>
      </c>
    </row>
    <row r="274" spans="1:8" x14ac:dyDescent="0.25">
      <c r="A274">
        <v>7520</v>
      </c>
      <c r="B274" t="s">
        <v>127</v>
      </c>
      <c r="C274">
        <v>220</v>
      </c>
      <c r="D274" s="404">
        <v>45139</v>
      </c>
      <c r="E274" t="s">
        <v>3906</v>
      </c>
      <c r="F274" s="1">
        <v>45108</v>
      </c>
      <c r="G274">
        <v>63.69</v>
      </c>
      <c r="H274" t="s">
        <v>3906</v>
      </c>
    </row>
    <row r="275" spans="1:8" x14ac:dyDescent="0.25">
      <c r="A275">
        <v>7520</v>
      </c>
      <c r="B275" t="s">
        <v>127</v>
      </c>
      <c r="C275">
        <v>230</v>
      </c>
      <c r="D275" s="404">
        <v>45139</v>
      </c>
      <c r="E275" t="s">
        <v>3906</v>
      </c>
      <c r="F275" s="1">
        <v>45108</v>
      </c>
      <c r="G275">
        <v>42.1</v>
      </c>
      <c r="H275" t="s">
        <v>3906</v>
      </c>
    </row>
    <row r="276" spans="1:8" x14ac:dyDescent="0.25">
      <c r="A276">
        <v>7520</v>
      </c>
      <c r="B276" t="s">
        <v>127</v>
      </c>
      <c r="C276">
        <v>230</v>
      </c>
      <c r="D276" s="404">
        <v>45139</v>
      </c>
      <c r="E276" t="s">
        <v>3906</v>
      </c>
      <c r="F276" s="1">
        <v>45108</v>
      </c>
      <c r="G276">
        <v>38.56</v>
      </c>
      <c r="H276" t="s">
        <v>3906</v>
      </c>
    </row>
    <row r="277" spans="1:8" x14ac:dyDescent="0.25">
      <c r="A277">
        <v>7520</v>
      </c>
      <c r="B277" t="s">
        <v>127</v>
      </c>
      <c r="C277">
        <v>230</v>
      </c>
      <c r="D277" s="404">
        <v>45139</v>
      </c>
      <c r="E277" t="s">
        <v>3906</v>
      </c>
      <c r="F277" s="1">
        <v>45108</v>
      </c>
      <c r="G277">
        <v>63.69</v>
      </c>
      <c r="H277" t="s">
        <v>3906</v>
      </c>
    </row>
    <row r="278" spans="1:8" x14ac:dyDescent="0.25">
      <c r="A278">
        <v>7520</v>
      </c>
      <c r="B278" t="s">
        <v>127</v>
      </c>
      <c r="C278">
        <v>240</v>
      </c>
      <c r="D278" s="404">
        <v>45139</v>
      </c>
      <c r="E278" t="s">
        <v>3906</v>
      </c>
      <c r="F278" s="1">
        <v>45108</v>
      </c>
      <c r="G278">
        <v>42.1</v>
      </c>
      <c r="H278" t="s">
        <v>3906</v>
      </c>
    </row>
    <row r="279" spans="1:8" x14ac:dyDescent="0.25">
      <c r="A279">
        <v>7520</v>
      </c>
      <c r="B279" t="s">
        <v>127</v>
      </c>
      <c r="C279">
        <v>240</v>
      </c>
      <c r="D279" s="404">
        <v>45139</v>
      </c>
      <c r="E279" t="s">
        <v>3906</v>
      </c>
      <c r="F279" s="1">
        <v>45108</v>
      </c>
      <c r="G279">
        <v>38.56</v>
      </c>
      <c r="H279" t="s">
        <v>3906</v>
      </c>
    </row>
    <row r="280" spans="1:8" x14ac:dyDescent="0.25">
      <c r="A280">
        <v>7520</v>
      </c>
      <c r="B280" t="s">
        <v>127</v>
      </c>
      <c r="C280">
        <v>240</v>
      </c>
      <c r="D280" s="404">
        <v>45139</v>
      </c>
      <c r="E280" t="s">
        <v>3906</v>
      </c>
      <c r="F280" s="1">
        <v>45108</v>
      </c>
      <c r="G280">
        <v>63.69</v>
      </c>
      <c r="H280" t="s">
        <v>3906</v>
      </c>
    </row>
    <row r="281" spans="1:8" x14ac:dyDescent="0.25">
      <c r="A281">
        <v>7520</v>
      </c>
      <c r="B281" t="s">
        <v>127</v>
      </c>
      <c r="C281">
        <v>440</v>
      </c>
      <c r="D281" s="404">
        <v>45139</v>
      </c>
      <c r="E281" t="s">
        <v>6029</v>
      </c>
      <c r="F281">
        <v>2607223</v>
      </c>
      <c r="G281">
        <v>30.43</v>
      </c>
      <c r="H281" t="s">
        <v>961</v>
      </c>
    </row>
    <row r="282" spans="1:8" x14ac:dyDescent="0.25">
      <c r="A282">
        <v>7520</v>
      </c>
      <c r="B282" t="s">
        <v>127</v>
      </c>
      <c r="C282">
        <v>112</v>
      </c>
      <c r="D282" s="404">
        <v>45148</v>
      </c>
      <c r="E282" t="s">
        <v>6028</v>
      </c>
      <c r="F282" t="s">
        <v>6027</v>
      </c>
      <c r="G282">
        <v>26.95</v>
      </c>
      <c r="H282" t="s">
        <v>961</v>
      </c>
    </row>
    <row r="283" spans="1:8" x14ac:dyDescent="0.25">
      <c r="A283">
        <v>7520</v>
      </c>
      <c r="B283" t="s">
        <v>127</v>
      </c>
      <c r="C283">
        <v>112</v>
      </c>
      <c r="D283" s="404">
        <v>45149</v>
      </c>
      <c r="E283" t="s">
        <v>6001</v>
      </c>
      <c r="F283" t="s">
        <v>6026</v>
      </c>
      <c r="G283">
        <v>90.87</v>
      </c>
      <c r="H283" t="s">
        <v>5998</v>
      </c>
    </row>
    <row r="284" spans="1:8" x14ac:dyDescent="0.25">
      <c r="A284">
        <v>7520</v>
      </c>
      <c r="B284" t="s">
        <v>127</v>
      </c>
      <c r="C284">
        <v>935</v>
      </c>
      <c r="D284" s="404">
        <v>45152</v>
      </c>
      <c r="E284" t="s">
        <v>6025</v>
      </c>
      <c r="F284">
        <v>187150990</v>
      </c>
      <c r="G284">
        <v>50</v>
      </c>
      <c r="H284" t="s">
        <v>4506</v>
      </c>
    </row>
    <row r="285" spans="1:8" x14ac:dyDescent="0.25">
      <c r="A285">
        <v>7520</v>
      </c>
      <c r="B285" t="s">
        <v>127</v>
      </c>
      <c r="C285">
        <v>112</v>
      </c>
      <c r="D285" s="404">
        <v>45153</v>
      </c>
      <c r="E285" t="s">
        <v>6001</v>
      </c>
      <c r="F285">
        <v>15082023</v>
      </c>
      <c r="G285">
        <v>9.08</v>
      </c>
      <c r="H285" t="s">
        <v>338</v>
      </c>
    </row>
    <row r="286" spans="1:8" x14ac:dyDescent="0.25">
      <c r="A286">
        <v>7520</v>
      </c>
      <c r="B286" t="s">
        <v>127</v>
      </c>
      <c r="C286">
        <v>112</v>
      </c>
      <c r="D286" s="404">
        <v>45163</v>
      </c>
      <c r="E286" t="s">
        <v>6024</v>
      </c>
      <c r="F286">
        <v>25082023</v>
      </c>
      <c r="G286">
        <v>38.71</v>
      </c>
      <c r="H286" t="s">
        <v>951</v>
      </c>
    </row>
    <row r="287" spans="1:8" x14ac:dyDescent="0.25">
      <c r="A287">
        <v>7520</v>
      </c>
      <c r="B287" t="s">
        <v>127</v>
      </c>
      <c r="C287">
        <v>112</v>
      </c>
      <c r="D287" s="404">
        <v>45166</v>
      </c>
      <c r="E287" t="s">
        <v>3904</v>
      </c>
      <c r="F287">
        <v>28082023</v>
      </c>
      <c r="G287">
        <v>740.73</v>
      </c>
      <c r="H287" t="s">
        <v>3904</v>
      </c>
    </row>
    <row r="288" spans="1:8" x14ac:dyDescent="0.25">
      <c r="A288">
        <v>7520</v>
      </c>
      <c r="B288" t="s">
        <v>127</v>
      </c>
      <c r="C288">
        <v>110</v>
      </c>
      <c r="D288" s="404">
        <v>45168</v>
      </c>
      <c r="E288" t="s">
        <v>6023</v>
      </c>
      <c r="F288">
        <v>30082023</v>
      </c>
      <c r="G288">
        <v>127.81</v>
      </c>
      <c r="H288" t="s">
        <v>5987</v>
      </c>
    </row>
    <row r="289" spans="1:8" x14ac:dyDescent="0.25">
      <c r="A289">
        <v>7520</v>
      </c>
      <c r="B289" t="s">
        <v>127</v>
      </c>
      <c r="C289">
        <v>110</v>
      </c>
      <c r="D289" s="404">
        <v>45169</v>
      </c>
      <c r="E289" t="s">
        <v>5987</v>
      </c>
      <c r="F289">
        <v>31082023</v>
      </c>
      <c r="G289">
        <v>79.13</v>
      </c>
      <c r="H289" t="s">
        <v>5987</v>
      </c>
    </row>
    <row r="290" spans="1:8" x14ac:dyDescent="0.25">
      <c r="A290">
        <v>7520</v>
      </c>
      <c r="B290" t="s">
        <v>127</v>
      </c>
      <c r="C290">
        <v>112</v>
      </c>
      <c r="D290" s="404">
        <v>45170</v>
      </c>
      <c r="E290" t="s">
        <v>6001</v>
      </c>
      <c r="F290" s="1">
        <v>45200</v>
      </c>
      <c r="G290">
        <v>92.5</v>
      </c>
      <c r="H290" t="s">
        <v>4787</v>
      </c>
    </row>
    <row r="291" spans="1:8" x14ac:dyDescent="0.25">
      <c r="A291">
        <v>7520</v>
      </c>
      <c r="B291" t="s">
        <v>127</v>
      </c>
      <c r="C291">
        <v>210</v>
      </c>
      <c r="D291" s="404">
        <v>45170</v>
      </c>
      <c r="E291" t="s">
        <v>2601</v>
      </c>
      <c r="F291" t="s">
        <v>6022</v>
      </c>
      <c r="G291">
        <v>18.43</v>
      </c>
      <c r="H291" t="s">
        <v>2601</v>
      </c>
    </row>
    <row r="292" spans="1:8" x14ac:dyDescent="0.25">
      <c r="A292">
        <v>7520</v>
      </c>
      <c r="B292" t="s">
        <v>127</v>
      </c>
      <c r="C292">
        <v>340</v>
      </c>
      <c r="D292" s="404">
        <v>45170</v>
      </c>
      <c r="E292" t="s">
        <v>2601</v>
      </c>
      <c r="F292">
        <v>1092023</v>
      </c>
      <c r="G292">
        <v>11.3</v>
      </c>
      <c r="H292" t="s">
        <v>2601</v>
      </c>
    </row>
    <row r="293" spans="1:8" x14ac:dyDescent="0.25">
      <c r="A293">
        <v>7520</v>
      </c>
      <c r="B293" t="s">
        <v>127</v>
      </c>
      <c r="C293">
        <v>935</v>
      </c>
      <c r="D293" s="404">
        <v>45170</v>
      </c>
      <c r="E293" t="s">
        <v>4506</v>
      </c>
      <c r="F293">
        <v>187356277</v>
      </c>
      <c r="G293">
        <v>50</v>
      </c>
      <c r="H293" t="s">
        <v>4506</v>
      </c>
    </row>
    <row r="294" spans="1:8" x14ac:dyDescent="0.25">
      <c r="A294">
        <v>7520</v>
      </c>
      <c r="B294" t="s">
        <v>127</v>
      </c>
      <c r="C294">
        <v>112</v>
      </c>
      <c r="D294" s="404">
        <v>45171</v>
      </c>
      <c r="E294" t="s">
        <v>6021</v>
      </c>
      <c r="F294">
        <v>2092023</v>
      </c>
      <c r="G294">
        <v>105.13</v>
      </c>
      <c r="H294" t="s">
        <v>961</v>
      </c>
    </row>
    <row r="295" spans="1:8" x14ac:dyDescent="0.25">
      <c r="A295">
        <v>7520</v>
      </c>
      <c r="B295" t="s">
        <v>127</v>
      </c>
      <c r="C295">
        <v>240</v>
      </c>
      <c r="D295" s="404">
        <v>45184</v>
      </c>
      <c r="E295" t="s">
        <v>5991</v>
      </c>
      <c r="F295">
        <v>127004</v>
      </c>
      <c r="G295">
        <v>446</v>
      </c>
      <c r="H295" t="s">
        <v>5991</v>
      </c>
    </row>
    <row r="296" spans="1:8" x14ac:dyDescent="0.25">
      <c r="A296">
        <v>7520</v>
      </c>
      <c r="B296" t="s">
        <v>127</v>
      </c>
      <c r="C296">
        <v>110</v>
      </c>
      <c r="D296" s="404">
        <v>45190</v>
      </c>
      <c r="E296" t="s">
        <v>3906</v>
      </c>
      <c r="F296" s="1">
        <v>45170</v>
      </c>
      <c r="G296">
        <v>109.12</v>
      </c>
      <c r="H296" t="s">
        <v>3906</v>
      </c>
    </row>
    <row r="297" spans="1:8" x14ac:dyDescent="0.25">
      <c r="A297">
        <v>7520</v>
      </c>
      <c r="B297" t="s">
        <v>127</v>
      </c>
      <c r="C297">
        <v>110</v>
      </c>
      <c r="D297" s="404">
        <v>45190</v>
      </c>
      <c r="E297" t="s">
        <v>3906</v>
      </c>
      <c r="F297" s="1">
        <v>45170</v>
      </c>
      <c r="G297">
        <v>5.96</v>
      </c>
      <c r="H297" t="s">
        <v>3906</v>
      </c>
    </row>
    <row r="298" spans="1:8" x14ac:dyDescent="0.25">
      <c r="A298">
        <v>7520</v>
      </c>
      <c r="B298" t="s">
        <v>127</v>
      </c>
      <c r="C298">
        <v>110</v>
      </c>
      <c r="D298" s="404">
        <v>45190</v>
      </c>
      <c r="E298" t="s">
        <v>3906</v>
      </c>
      <c r="F298" s="1">
        <v>45170</v>
      </c>
      <c r="G298">
        <v>93.9</v>
      </c>
      <c r="H298" t="s">
        <v>3906</v>
      </c>
    </row>
    <row r="299" spans="1:8" x14ac:dyDescent="0.25">
      <c r="A299">
        <v>7520</v>
      </c>
      <c r="B299" t="s">
        <v>127</v>
      </c>
      <c r="C299">
        <v>120</v>
      </c>
      <c r="D299" s="404">
        <v>45190</v>
      </c>
      <c r="E299" t="s">
        <v>3906</v>
      </c>
      <c r="F299" s="1">
        <v>45170</v>
      </c>
      <c r="G299">
        <v>109.12</v>
      </c>
      <c r="H299" t="s">
        <v>3906</v>
      </c>
    </row>
    <row r="300" spans="1:8" x14ac:dyDescent="0.25">
      <c r="A300">
        <v>7520</v>
      </c>
      <c r="B300" t="s">
        <v>127</v>
      </c>
      <c r="C300">
        <v>120</v>
      </c>
      <c r="D300" s="404">
        <v>45190</v>
      </c>
      <c r="E300" t="s">
        <v>3906</v>
      </c>
      <c r="F300" s="1">
        <v>45170</v>
      </c>
      <c r="G300">
        <v>5.96</v>
      </c>
      <c r="H300" t="s">
        <v>3906</v>
      </c>
    </row>
    <row r="301" spans="1:8" x14ac:dyDescent="0.25">
      <c r="A301">
        <v>7520</v>
      </c>
      <c r="B301" t="s">
        <v>127</v>
      </c>
      <c r="C301">
        <v>120</v>
      </c>
      <c r="D301" s="404">
        <v>45190</v>
      </c>
      <c r="E301" t="s">
        <v>3906</v>
      </c>
      <c r="F301" s="1">
        <v>45170</v>
      </c>
      <c r="G301">
        <v>93.9</v>
      </c>
      <c r="H301" t="s">
        <v>3906</v>
      </c>
    </row>
    <row r="302" spans="1:8" x14ac:dyDescent="0.25">
      <c r="A302">
        <v>7520</v>
      </c>
      <c r="B302" t="s">
        <v>127</v>
      </c>
      <c r="C302">
        <v>121</v>
      </c>
      <c r="D302" s="404">
        <v>45190</v>
      </c>
      <c r="E302" t="s">
        <v>3906</v>
      </c>
      <c r="F302" s="1">
        <v>45170</v>
      </c>
      <c r="G302">
        <v>109.12</v>
      </c>
      <c r="H302" t="s">
        <v>3906</v>
      </c>
    </row>
    <row r="303" spans="1:8" x14ac:dyDescent="0.25">
      <c r="A303">
        <v>7520</v>
      </c>
      <c r="B303" t="s">
        <v>127</v>
      </c>
      <c r="C303">
        <v>121</v>
      </c>
      <c r="D303" s="404">
        <v>45190</v>
      </c>
      <c r="E303" t="s">
        <v>3906</v>
      </c>
      <c r="F303" s="1">
        <v>45170</v>
      </c>
      <c r="G303">
        <v>5.96</v>
      </c>
      <c r="H303" t="s">
        <v>3906</v>
      </c>
    </row>
    <row r="304" spans="1:8" x14ac:dyDescent="0.25">
      <c r="A304">
        <v>7520</v>
      </c>
      <c r="B304" t="s">
        <v>127</v>
      </c>
      <c r="C304">
        <v>121</v>
      </c>
      <c r="D304" s="404">
        <v>45190</v>
      </c>
      <c r="E304" t="s">
        <v>3906</v>
      </c>
      <c r="F304" s="1">
        <v>45170</v>
      </c>
      <c r="G304">
        <v>93.9</v>
      </c>
      <c r="H304" t="s">
        <v>3906</v>
      </c>
    </row>
    <row r="305" spans="1:8" x14ac:dyDescent="0.25">
      <c r="A305">
        <v>7520</v>
      </c>
      <c r="B305" t="s">
        <v>127</v>
      </c>
      <c r="C305">
        <v>130</v>
      </c>
      <c r="D305" s="404">
        <v>45190</v>
      </c>
      <c r="E305" t="s">
        <v>3906</v>
      </c>
      <c r="F305" s="1">
        <v>45170</v>
      </c>
      <c r="G305">
        <v>109.12</v>
      </c>
      <c r="H305" t="s">
        <v>3906</v>
      </c>
    </row>
    <row r="306" spans="1:8" x14ac:dyDescent="0.25">
      <c r="A306">
        <v>7520</v>
      </c>
      <c r="B306" t="s">
        <v>127</v>
      </c>
      <c r="C306">
        <v>130</v>
      </c>
      <c r="D306" s="404">
        <v>45190</v>
      </c>
      <c r="E306" t="s">
        <v>3906</v>
      </c>
      <c r="F306" s="1">
        <v>45170</v>
      </c>
      <c r="G306">
        <v>5.96</v>
      </c>
      <c r="H306" t="s">
        <v>3906</v>
      </c>
    </row>
    <row r="307" spans="1:8" x14ac:dyDescent="0.25">
      <c r="A307">
        <v>7520</v>
      </c>
      <c r="B307" t="s">
        <v>127</v>
      </c>
      <c r="C307">
        <v>130</v>
      </c>
      <c r="D307" s="404">
        <v>45190</v>
      </c>
      <c r="E307" t="s">
        <v>3906</v>
      </c>
      <c r="F307" s="1">
        <v>45170</v>
      </c>
      <c r="G307">
        <v>93.9</v>
      </c>
      <c r="H307" t="s">
        <v>3906</v>
      </c>
    </row>
    <row r="308" spans="1:8" x14ac:dyDescent="0.25">
      <c r="A308">
        <v>7520</v>
      </c>
      <c r="B308" t="s">
        <v>127</v>
      </c>
      <c r="C308">
        <v>140</v>
      </c>
      <c r="D308" s="404">
        <v>45190</v>
      </c>
      <c r="E308" t="s">
        <v>3906</v>
      </c>
      <c r="F308" s="1">
        <v>45170</v>
      </c>
      <c r="G308">
        <v>109.12</v>
      </c>
      <c r="H308" t="s">
        <v>3906</v>
      </c>
    </row>
    <row r="309" spans="1:8" x14ac:dyDescent="0.25">
      <c r="A309">
        <v>7520</v>
      </c>
      <c r="B309" t="s">
        <v>127</v>
      </c>
      <c r="C309">
        <v>140</v>
      </c>
      <c r="D309" s="404">
        <v>45190</v>
      </c>
      <c r="E309" t="s">
        <v>3906</v>
      </c>
      <c r="F309" s="1">
        <v>45170</v>
      </c>
      <c r="G309">
        <v>5.96</v>
      </c>
      <c r="H309" t="s">
        <v>3906</v>
      </c>
    </row>
    <row r="310" spans="1:8" x14ac:dyDescent="0.25">
      <c r="A310">
        <v>7520</v>
      </c>
      <c r="B310" t="s">
        <v>127</v>
      </c>
      <c r="C310">
        <v>140</v>
      </c>
      <c r="D310" s="404">
        <v>45190</v>
      </c>
      <c r="E310" t="s">
        <v>3906</v>
      </c>
      <c r="F310" s="1">
        <v>45170</v>
      </c>
      <c r="G310">
        <v>93.9</v>
      </c>
      <c r="H310" t="s">
        <v>3906</v>
      </c>
    </row>
    <row r="311" spans="1:8" x14ac:dyDescent="0.25">
      <c r="A311">
        <v>7520</v>
      </c>
      <c r="B311" t="s">
        <v>127</v>
      </c>
      <c r="C311">
        <v>210</v>
      </c>
      <c r="D311" s="404">
        <v>45190</v>
      </c>
      <c r="E311" t="s">
        <v>3906</v>
      </c>
      <c r="F311" s="1">
        <v>45170</v>
      </c>
      <c r="G311">
        <v>136.38999999999999</v>
      </c>
      <c r="H311" t="s">
        <v>3906</v>
      </c>
    </row>
    <row r="312" spans="1:8" x14ac:dyDescent="0.25">
      <c r="A312">
        <v>7520</v>
      </c>
      <c r="B312" t="s">
        <v>127</v>
      </c>
      <c r="C312">
        <v>210</v>
      </c>
      <c r="D312" s="404">
        <v>45190</v>
      </c>
      <c r="E312" t="s">
        <v>3906</v>
      </c>
      <c r="F312" s="1">
        <v>45170</v>
      </c>
      <c r="G312">
        <v>7.45</v>
      </c>
      <c r="H312" t="s">
        <v>3906</v>
      </c>
    </row>
    <row r="313" spans="1:8" x14ac:dyDescent="0.25">
      <c r="A313">
        <v>7520</v>
      </c>
      <c r="B313" t="s">
        <v>127</v>
      </c>
      <c r="C313">
        <v>210</v>
      </c>
      <c r="D313" s="404">
        <v>45190</v>
      </c>
      <c r="E313" t="s">
        <v>3906</v>
      </c>
      <c r="F313" s="1">
        <v>45170</v>
      </c>
      <c r="G313">
        <v>117.38</v>
      </c>
      <c r="H313" t="s">
        <v>3906</v>
      </c>
    </row>
    <row r="314" spans="1:8" x14ac:dyDescent="0.25">
      <c r="A314">
        <v>7520</v>
      </c>
      <c r="B314" t="s">
        <v>127</v>
      </c>
      <c r="C314">
        <v>220</v>
      </c>
      <c r="D314" s="404">
        <v>45190</v>
      </c>
      <c r="E314" t="s">
        <v>3906</v>
      </c>
      <c r="F314" s="1">
        <v>45170</v>
      </c>
      <c r="G314">
        <v>136.38999999999999</v>
      </c>
      <c r="H314" t="s">
        <v>3906</v>
      </c>
    </row>
    <row r="315" spans="1:8" x14ac:dyDescent="0.25">
      <c r="A315">
        <v>7520</v>
      </c>
      <c r="B315" t="s">
        <v>127</v>
      </c>
      <c r="C315">
        <v>220</v>
      </c>
      <c r="D315" s="404">
        <v>45190</v>
      </c>
      <c r="E315" t="s">
        <v>3906</v>
      </c>
      <c r="F315" s="1">
        <v>45170</v>
      </c>
      <c r="G315">
        <v>7.45</v>
      </c>
      <c r="H315" t="s">
        <v>3906</v>
      </c>
    </row>
    <row r="316" spans="1:8" x14ac:dyDescent="0.25">
      <c r="A316">
        <v>7520</v>
      </c>
      <c r="B316" t="s">
        <v>127</v>
      </c>
      <c r="C316">
        <v>220</v>
      </c>
      <c r="D316" s="404">
        <v>45190</v>
      </c>
      <c r="E316" t="s">
        <v>3906</v>
      </c>
      <c r="F316" s="1">
        <v>45170</v>
      </c>
      <c r="G316">
        <v>117.38</v>
      </c>
      <c r="H316" t="s">
        <v>3906</v>
      </c>
    </row>
    <row r="317" spans="1:8" x14ac:dyDescent="0.25">
      <c r="A317">
        <v>7520</v>
      </c>
      <c r="B317" t="s">
        <v>127</v>
      </c>
      <c r="C317">
        <v>230</v>
      </c>
      <c r="D317" s="404">
        <v>45190</v>
      </c>
      <c r="E317" t="s">
        <v>3906</v>
      </c>
      <c r="F317" s="1">
        <v>45170</v>
      </c>
      <c r="G317">
        <v>136.38999999999999</v>
      </c>
      <c r="H317" t="s">
        <v>3906</v>
      </c>
    </row>
    <row r="318" spans="1:8" x14ac:dyDescent="0.25">
      <c r="A318">
        <v>7520</v>
      </c>
      <c r="B318" t="s">
        <v>127</v>
      </c>
      <c r="C318">
        <v>230</v>
      </c>
      <c r="D318" s="404">
        <v>45190</v>
      </c>
      <c r="E318" t="s">
        <v>3906</v>
      </c>
      <c r="F318" s="1">
        <v>45170</v>
      </c>
      <c r="G318">
        <v>7.45</v>
      </c>
      <c r="H318" t="s">
        <v>3906</v>
      </c>
    </row>
    <row r="319" spans="1:8" x14ac:dyDescent="0.25">
      <c r="A319">
        <v>7520</v>
      </c>
      <c r="B319" t="s">
        <v>127</v>
      </c>
      <c r="C319">
        <v>230</v>
      </c>
      <c r="D319" s="404">
        <v>45190</v>
      </c>
      <c r="E319" t="s">
        <v>3906</v>
      </c>
      <c r="F319" s="1">
        <v>45170</v>
      </c>
      <c r="G319">
        <v>117.38</v>
      </c>
      <c r="H319" t="s">
        <v>3906</v>
      </c>
    </row>
    <row r="320" spans="1:8" x14ac:dyDescent="0.25">
      <c r="A320">
        <v>7520</v>
      </c>
      <c r="B320" t="s">
        <v>127</v>
      </c>
      <c r="C320">
        <v>240</v>
      </c>
      <c r="D320" s="404">
        <v>45190</v>
      </c>
      <c r="E320" t="s">
        <v>3906</v>
      </c>
      <c r="F320" s="1">
        <v>45170</v>
      </c>
      <c r="G320">
        <v>136.38999999999999</v>
      </c>
      <c r="H320" t="s">
        <v>3906</v>
      </c>
    </row>
    <row r="321" spans="1:8" x14ac:dyDescent="0.25">
      <c r="A321">
        <v>7520</v>
      </c>
      <c r="B321" t="s">
        <v>127</v>
      </c>
      <c r="C321">
        <v>240</v>
      </c>
      <c r="D321" s="404">
        <v>45190</v>
      </c>
      <c r="E321" t="s">
        <v>3906</v>
      </c>
      <c r="F321" s="1">
        <v>45170</v>
      </c>
      <c r="G321">
        <v>7.45</v>
      </c>
      <c r="H321" t="s">
        <v>3906</v>
      </c>
    </row>
    <row r="322" spans="1:8" x14ac:dyDescent="0.25">
      <c r="A322">
        <v>7520</v>
      </c>
      <c r="B322" t="s">
        <v>127</v>
      </c>
      <c r="C322">
        <v>240</v>
      </c>
      <c r="D322" s="404">
        <v>45190</v>
      </c>
      <c r="E322" t="s">
        <v>3906</v>
      </c>
      <c r="F322" s="1">
        <v>45170</v>
      </c>
      <c r="G322">
        <v>117.38</v>
      </c>
      <c r="H322" t="s">
        <v>3906</v>
      </c>
    </row>
    <row r="323" spans="1:8" x14ac:dyDescent="0.25">
      <c r="A323">
        <v>7520</v>
      </c>
      <c r="B323" t="s">
        <v>127</v>
      </c>
      <c r="C323">
        <v>110</v>
      </c>
      <c r="D323" s="404">
        <v>45195</v>
      </c>
      <c r="E323" t="s">
        <v>5987</v>
      </c>
      <c r="F323">
        <v>22092023</v>
      </c>
      <c r="G323">
        <v>93.91</v>
      </c>
      <c r="H323" t="s">
        <v>5987</v>
      </c>
    </row>
    <row r="324" spans="1:8" x14ac:dyDescent="0.25">
      <c r="A324">
        <v>7520</v>
      </c>
      <c r="B324" t="s">
        <v>127</v>
      </c>
      <c r="C324">
        <v>112</v>
      </c>
      <c r="D324" s="404">
        <v>45197</v>
      </c>
      <c r="E324" t="s">
        <v>6001</v>
      </c>
      <c r="F324">
        <v>28092023</v>
      </c>
      <c r="G324">
        <v>7.86</v>
      </c>
      <c r="H324" t="s">
        <v>2601</v>
      </c>
    </row>
    <row r="325" spans="1:8" x14ac:dyDescent="0.25">
      <c r="A325">
        <v>7520</v>
      </c>
      <c r="B325" t="s">
        <v>127</v>
      </c>
      <c r="C325">
        <v>112</v>
      </c>
      <c r="D325" s="404">
        <v>45198</v>
      </c>
      <c r="E325" t="s">
        <v>6020</v>
      </c>
      <c r="F325">
        <v>29092023</v>
      </c>
      <c r="G325">
        <v>86.96</v>
      </c>
      <c r="H325" t="s">
        <v>961</v>
      </c>
    </row>
    <row r="326" spans="1:8" x14ac:dyDescent="0.25">
      <c r="A326">
        <v>7520</v>
      </c>
      <c r="B326" t="s">
        <v>127</v>
      </c>
      <c r="C326">
        <v>112</v>
      </c>
      <c r="D326" s="404">
        <v>45208</v>
      </c>
      <c r="E326" t="s">
        <v>6001</v>
      </c>
      <c r="F326" t="s">
        <v>6019</v>
      </c>
      <c r="G326">
        <v>6.08</v>
      </c>
      <c r="H326" t="s">
        <v>338</v>
      </c>
    </row>
    <row r="327" spans="1:8" x14ac:dyDescent="0.25">
      <c r="A327">
        <v>7520</v>
      </c>
      <c r="B327" t="s">
        <v>127</v>
      </c>
      <c r="C327">
        <v>112</v>
      </c>
      <c r="D327" s="404">
        <v>45210</v>
      </c>
      <c r="E327" t="s">
        <v>6001</v>
      </c>
      <c r="F327" t="s">
        <v>956</v>
      </c>
      <c r="G327">
        <v>2.31</v>
      </c>
      <c r="H327" t="s">
        <v>2601</v>
      </c>
    </row>
    <row r="328" spans="1:8" x14ac:dyDescent="0.25">
      <c r="A328">
        <v>7520</v>
      </c>
      <c r="B328" t="s">
        <v>127</v>
      </c>
      <c r="C328">
        <v>112</v>
      </c>
      <c r="D328" s="404">
        <v>45211</v>
      </c>
      <c r="E328" t="s">
        <v>2679</v>
      </c>
      <c r="F328">
        <v>12102023</v>
      </c>
      <c r="G328">
        <v>27.83</v>
      </c>
      <c r="H328" t="s">
        <v>961</v>
      </c>
    </row>
    <row r="329" spans="1:8" x14ac:dyDescent="0.25">
      <c r="A329">
        <v>7520</v>
      </c>
      <c r="B329" t="s">
        <v>127</v>
      </c>
      <c r="C329">
        <v>935</v>
      </c>
      <c r="D329" s="404">
        <v>45223</v>
      </c>
      <c r="E329" t="s">
        <v>6018</v>
      </c>
      <c r="F329">
        <v>187528317</v>
      </c>
      <c r="G329">
        <v>50</v>
      </c>
      <c r="H329" t="s">
        <v>4506</v>
      </c>
    </row>
    <row r="330" spans="1:8" x14ac:dyDescent="0.25">
      <c r="A330">
        <v>7520</v>
      </c>
      <c r="B330" t="s">
        <v>127</v>
      </c>
      <c r="C330">
        <v>112</v>
      </c>
      <c r="D330" s="404">
        <v>45226</v>
      </c>
      <c r="E330" t="s">
        <v>6001</v>
      </c>
      <c r="F330">
        <v>243668</v>
      </c>
      <c r="G330">
        <v>16</v>
      </c>
      <c r="H330" t="s">
        <v>2574</v>
      </c>
    </row>
    <row r="331" spans="1:8" x14ac:dyDescent="0.25">
      <c r="A331">
        <v>7520</v>
      </c>
      <c r="B331" t="s">
        <v>127</v>
      </c>
      <c r="C331">
        <v>936</v>
      </c>
      <c r="D331" s="404">
        <v>45239</v>
      </c>
      <c r="E331" t="s">
        <v>6017</v>
      </c>
      <c r="F331">
        <v>187528307</v>
      </c>
      <c r="G331">
        <v>50</v>
      </c>
      <c r="H331" t="s">
        <v>4510</v>
      </c>
    </row>
    <row r="332" spans="1:8" x14ac:dyDescent="0.25">
      <c r="A332">
        <v>7520</v>
      </c>
      <c r="B332" t="s">
        <v>127</v>
      </c>
      <c r="C332">
        <v>110</v>
      </c>
      <c r="D332" s="404">
        <v>45251</v>
      </c>
      <c r="E332" t="s">
        <v>6001</v>
      </c>
      <c r="F332">
        <v>1111</v>
      </c>
      <c r="G332">
        <v>273.56</v>
      </c>
      <c r="H332" t="s">
        <v>5986</v>
      </c>
    </row>
    <row r="333" spans="1:8" x14ac:dyDescent="0.25">
      <c r="A333">
        <v>7520</v>
      </c>
      <c r="B333" t="s">
        <v>127</v>
      </c>
      <c r="C333">
        <v>112</v>
      </c>
      <c r="D333" s="404">
        <v>45251</v>
      </c>
      <c r="E333" t="s">
        <v>6001</v>
      </c>
      <c r="F333">
        <v>1111</v>
      </c>
      <c r="G333">
        <v>205.22</v>
      </c>
      <c r="H333" t="s">
        <v>5986</v>
      </c>
    </row>
    <row r="334" spans="1:8" x14ac:dyDescent="0.25">
      <c r="A334">
        <v>7520</v>
      </c>
      <c r="B334" t="s">
        <v>127</v>
      </c>
      <c r="C334">
        <v>112</v>
      </c>
      <c r="D334" s="404">
        <v>45251</v>
      </c>
      <c r="E334" t="s">
        <v>6001</v>
      </c>
      <c r="F334">
        <v>2369566</v>
      </c>
      <c r="G334">
        <v>39.909999999999997</v>
      </c>
      <c r="H334" t="s">
        <v>951</v>
      </c>
    </row>
    <row r="335" spans="1:8" x14ac:dyDescent="0.25">
      <c r="A335">
        <v>7520</v>
      </c>
      <c r="B335" t="s">
        <v>127</v>
      </c>
      <c r="C335">
        <v>120</v>
      </c>
      <c r="D335" s="404">
        <v>45251</v>
      </c>
      <c r="E335" t="s">
        <v>6001</v>
      </c>
      <c r="F335">
        <v>1111</v>
      </c>
      <c r="G335">
        <v>369.4</v>
      </c>
      <c r="H335" t="s">
        <v>5986</v>
      </c>
    </row>
    <row r="336" spans="1:8" x14ac:dyDescent="0.25">
      <c r="A336">
        <v>7520</v>
      </c>
      <c r="B336" t="s">
        <v>127</v>
      </c>
      <c r="C336">
        <v>130</v>
      </c>
      <c r="D336" s="404">
        <v>45251</v>
      </c>
      <c r="E336" t="s">
        <v>6001</v>
      </c>
      <c r="F336">
        <v>1111</v>
      </c>
      <c r="G336">
        <v>209.32</v>
      </c>
      <c r="H336" t="s">
        <v>5986</v>
      </c>
    </row>
    <row r="337" spans="1:8" x14ac:dyDescent="0.25">
      <c r="A337">
        <v>7520</v>
      </c>
      <c r="B337" t="s">
        <v>127</v>
      </c>
      <c r="C337">
        <v>140</v>
      </c>
      <c r="D337" s="404">
        <v>45251</v>
      </c>
      <c r="E337" t="s">
        <v>6001</v>
      </c>
      <c r="F337">
        <v>1111</v>
      </c>
      <c r="G337">
        <v>246.26</v>
      </c>
      <c r="H337" t="s">
        <v>5986</v>
      </c>
    </row>
    <row r="338" spans="1:8" x14ac:dyDescent="0.25">
      <c r="A338">
        <v>7520</v>
      </c>
      <c r="B338" t="s">
        <v>127</v>
      </c>
      <c r="C338">
        <v>160</v>
      </c>
      <c r="D338" s="404">
        <v>45251</v>
      </c>
      <c r="E338" t="s">
        <v>6001</v>
      </c>
      <c r="F338">
        <v>1111</v>
      </c>
      <c r="G338">
        <v>123.13</v>
      </c>
      <c r="H338" t="s">
        <v>5986</v>
      </c>
    </row>
    <row r="339" spans="1:8" x14ac:dyDescent="0.25">
      <c r="A339">
        <v>7520</v>
      </c>
      <c r="B339" t="s">
        <v>127</v>
      </c>
      <c r="C339">
        <v>210</v>
      </c>
      <c r="D339" s="404">
        <v>45251</v>
      </c>
      <c r="E339" t="s">
        <v>6001</v>
      </c>
      <c r="F339">
        <v>1111</v>
      </c>
      <c r="G339">
        <v>136.88</v>
      </c>
      <c r="H339" t="s">
        <v>5986</v>
      </c>
    </row>
    <row r="340" spans="1:8" x14ac:dyDescent="0.25">
      <c r="A340">
        <v>7520</v>
      </c>
      <c r="B340" t="s">
        <v>127</v>
      </c>
      <c r="C340">
        <v>220</v>
      </c>
      <c r="D340" s="404">
        <v>45251</v>
      </c>
      <c r="E340" t="s">
        <v>6001</v>
      </c>
      <c r="F340">
        <v>1111</v>
      </c>
      <c r="G340">
        <v>82.09</v>
      </c>
      <c r="H340" t="s">
        <v>5986</v>
      </c>
    </row>
    <row r="341" spans="1:8" x14ac:dyDescent="0.25">
      <c r="A341">
        <v>7520</v>
      </c>
      <c r="B341" t="s">
        <v>127</v>
      </c>
      <c r="C341">
        <v>230</v>
      </c>
      <c r="D341" s="404">
        <v>45251</v>
      </c>
      <c r="E341" t="s">
        <v>6001</v>
      </c>
      <c r="F341">
        <v>1111</v>
      </c>
      <c r="G341">
        <v>138.52000000000001</v>
      </c>
      <c r="H341" t="s">
        <v>5986</v>
      </c>
    </row>
    <row r="342" spans="1:8" x14ac:dyDescent="0.25">
      <c r="A342">
        <v>7520</v>
      </c>
      <c r="B342" t="s">
        <v>127</v>
      </c>
      <c r="C342">
        <v>240</v>
      </c>
      <c r="D342" s="404">
        <v>45251</v>
      </c>
      <c r="E342" t="s">
        <v>6001</v>
      </c>
      <c r="F342">
        <v>1111</v>
      </c>
      <c r="G342">
        <v>109.38</v>
      </c>
      <c r="H342" t="s">
        <v>5986</v>
      </c>
    </row>
    <row r="343" spans="1:8" x14ac:dyDescent="0.25">
      <c r="A343">
        <v>7520</v>
      </c>
      <c r="B343" t="s">
        <v>127</v>
      </c>
      <c r="C343">
        <v>340</v>
      </c>
      <c r="D343" s="404">
        <v>45251</v>
      </c>
      <c r="E343" t="s">
        <v>6001</v>
      </c>
      <c r="F343">
        <v>1111</v>
      </c>
      <c r="G343">
        <v>55.82</v>
      </c>
      <c r="H343" t="s">
        <v>5986</v>
      </c>
    </row>
    <row r="344" spans="1:8" x14ac:dyDescent="0.25">
      <c r="A344">
        <v>7520</v>
      </c>
      <c r="B344" t="s">
        <v>127</v>
      </c>
      <c r="C344">
        <v>935</v>
      </c>
      <c r="D344" s="404">
        <v>45251</v>
      </c>
      <c r="E344" t="s">
        <v>6001</v>
      </c>
      <c r="F344">
        <v>1111</v>
      </c>
      <c r="G344">
        <v>51.3</v>
      </c>
      <c r="H344" t="s">
        <v>5986</v>
      </c>
    </row>
    <row r="345" spans="1:8" x14ac:dyDescent="0.25">
      <c r="A345">
        <v>7520</v>
      </c>
      <c r="B345" t="s">
        <v>127</v>
      </c>
      <c r="C345">
        <v>936</v>
      </c>
      <c r="D345" s="404">
        <v>45251</v>
      </c>
      <c r="E345" t="s">
        <v>6001</v>
      </c>
      <c r="F345">
        <v>1111</v>
      </c>
      <c r="G345">
        <v>51.3</v>
      </c>
      <c r="H345" t="s">
        <v>5986</v>
      </c>
    </row>
    <row r="346" spans="1:8" x14ac:dyDescent="0.25">
      <c r="A346">
        <v>7520</v>
      </c>
      <c r="B346" t="s">
        <v>127</v>
      </c>
      <c r="C346">
        <v>112</v>
      </c>
      <c r="D346" s="404">
        <v>45253</v>
      </c>
      <c r="E346" t="s">
        <v>961</v>
      </c>
      <c r="F346">
        <v>23112023</v>
      </c>
      <c r="G346">
        <v>186.7</v>
      </c>
      <c r="H346" t="s">
        <v>961</v>
      </c>
    </row>
    <row r="347" spans="1:8" x14ac:dyDescent="0.25">
      <c r="A347">
        <v>7520</v>
      </c>
      <c r="B347" t="s">
        <v>127</v>
      </c>
      <c r="C347">
        <v>112</v>
      </c>
      <c r="D347" s="404">
        <v>45254</v>
      </c>
      <c r="E347" t="s">
        <v>6001</v>
      </c>
      <c r="F347">
        <v>100131</v>
      </c>
      <c r="G347">
        <v>35.5</v>
      </c>
      <c r="H347" t="s">
        <v>4137</v>
      </c>
    </row>
    <row r="348" spans="1:8" x14ac:dyDescent="0.25">
      <c r="A348">
        <v>7520</v>
      </c>
      <c r="B348" t="s">
        <v>127</v>
      </c>
      <c r="C348">
        <v>230</v>
      </c>
      <c r="D348" s="404">
        <v>45254</v>
      </c>
      <c r="E348" t="s">
        <v>6016</v>
      </c>
      <c r="F348">
        <v>24112023</v>
      </c>
      <c r="G348">
        <v>39.57</v>
      </c>
      <c r="H348" t="s">
        <v>4322</v>
      </c>
    </row>
    <row r="349" spans="1:8" x14ac:dyDescent="0.25">
      <c r="A349">
        <v>7520</v>
      </c>
      <c r="B349" t="s">
        <v>127</v>
      </c>
      <c r="C349">
        <v>190</v>
      </c>
      <c r="D349" s="404">
        <v>45257</v>
      </c>
      <c r="E349" t="s">
        <v>6015</v>
      </c>
      <c r="F349" t="s">
        <v>6014</v>
      </c>
      <c r="G349">
        <v>801.74</v>
      </c>
      <c r="H349" t="s">
        <v>5988</v>
      </c>
    </row>
    <row r="350" spans="1:8" x14ac:dyDescent="0.25">
      <c r="A350">
        <v>7520</v>
      </c>
      <c r="B350" t="s">
        <v>127</v>
      </c>
      <c r="C350">
        <v>240</v>
      </c>
      <c r="D350" s="404">
        <v>45260</v>
      </c>
      <c r="E350" t="s">
        <v>5991</v>
      </c>
      <c r="F350">
        <v>127632</v>
      </c>
      <c r="G350">
        <v>192.5</v>
      </c>
      <c r="H350" t="s">
        <v>5991</v>
      </c>
    </row>
    <row r="351" spans="1:8" x14ac:dyDescent="0.25">
      <c r="A351">
        <v>7520</v>
      </c>
      <c r="B351" t="s">
        <v>127</v>
      </c>
      <c r="C351">
        <v>230</v>
      </c>
      <c r="D351" s="404">
        <v>45261</v>
      </c>
      <c r="E351" t="s">
        <v>6013</v>
      </c>
      <c r="F351">
        <v>995</v>
      </c>
      <c r="G351">
        <v>227.22</v>
      </c>
      <c r="H351" t="s">
        <v>951</v>
      </c>
    </row>
    <row r="352" spans="1:8" x14ac:dyDescent="0.25">
      <c r="A352">
        <v>7520</v>
      </c>
      <c r="B352" t="s">
        <v>127</v>
      </c>
      <c r="C352">
        <v>240</v>
      </c>
      <c r="D352" s="404">
        <v>45261</v>
      </c>
      <c r="E352" t="s">
        <v>6012</v>
      </c>
      <c r="F352" t="s">
        <v>6011</v>
      </c>
      <c r="G352">
        <v>316</v>
      </c>
      <c r="H352" t="s">
        <v>5991</v>
      </c>
    </row>
    <row r="353" spans="1:8" x14ac:dyDescent="0.25">
      <c r="A353">
        <v>7520</v>
      </c>
      <c r="B353" t="s">
        <v>127</v>
      </c>
      <c r="C353">
        <v>110</v>
      </c>
      <c r="D353" s="404">
        <v>45265</v>
      </c>
      <c r="E353" t="s">
        <v>3903</v>
      </c>
      <c r="F353">
        <v>5122023</v>
      </c>
      <c r="G353">
        <v>106.99</v>
      </c>
      <c r="H353" t="s">
        <v>3903</v>
      </c>
    </row>
    <row r="354" spans="1:8" x14ac:dyDescent="0.25">
      <c r="A354">
        <v>7520</v>
      </c>
      <c r="B354" t="s">
        <v>127</v>
      </c>
      <c r="C354">
        <v>210</v>
      </c>
      <c r="D354" s="404">
        <v>45265</v>
      </c>
      <c r="E354" t="s">
        <v>3903</v>
      </c>
      <c r="F354">
        <v>5122023</v>
      </c>
      <c r="G354">
        <v>106.99</v>
      </c>
      <c r="H354" t="s">
        <v>3903</v>
      </c>
    </row>
    <row r="355" spans="1:8" x14ac:dyDescent="0.25">
      <c r="A355">
        <v>7520</v>
      </c>
      <c r="B355" t="s">
        <v>127</v>
      </c>
      <c r="C355">
        <v>130</v>
      </c>
      <c r="D355" s="404">
        <v>45268</v>
      </c>
      <c r="E355" t="s">
        <v>6010</v>
      </c>
      <c r="F355">
        <v>92117</v>
      </c>
      <c r="G355">
        <v>306.60000000000002</v>
      </c>
      <c r="H355" t="s">
        <v>951</v>
      </c>
    </row>
    <row r="356" spans="1:8" x14ac:dyDescent="0.25">
      <c r="A356">
        <v>7520</v>
      </c>
      <c r="B356" t="s">
        <v>127</v>
      </c>
      <c r="C356">
        <v>230</v>
      </c>
      <c r="D356" s="404">
        <v>45268</v>
      </c>
      <c r="E356" t="s">
        <v>6010</v>
      </c>
      <c r="F356">
        <v>92117</v>
      </c>
      <c r="G356">
        <v>131.4</v>
      </c>
      <c r="H356" t="s">
        <v>951</v>
      </c>
    </row>
    <row r="357" spans="1:8" x14ac:dyDescent="0.25">
      <c r="A357">
        <v>7520</v>
      </c>
      <c r="B357" t="s">
        <v>127</v>
      </c>
      <c r="C357">
        <v>110</v>
      </c>
      <c r="D357" s="404">
        <v>45271</v>
      </c>
      <c r="E357" t="s">
        <v>6001</v>
      </c>
      <c r="F357">
        <v>1112</v>
      </c>
      <c r="G357">
        <v>164.14</v>
      </c>
      <c r="H357" t="s">
        <v>5986</v>
      </c>
    </row>
    <row r="358" spans="1:8" x14ac:dyDescent="0.25">
      <c r="A358">
        <v>7520</v>
      </c>
      <c r="B358" t="s">
        <v>127</v>
      </c>
      <c r="C358">
        <v>112</v>
      </c>
      <c r="D358" s="404">
        <v>45271</v>
      </c>
      <c r="E358" t="s">
        <v>6001</v>
      </c>
      <c r="F358">
        <v>1112</v>
      </c>
      <c r="G358">
        <v>123.13</v>
      </c>
      <c r="H358" t="s">
        <v>5986</v>
      </c>
    </row>
    <row r="359" spans="1:8" x14ac:dyDescent="0.25">
      <c r="A359">
        <v>7520</v>
      </c>
      <c r="B359" t="s">
        <v>127</v>
      </c>
      <c r="C359">
        <v>120</v>
      </c>
      <c r="D359" s="404">
        <v>45271</v>
      </c>
      <c r="E359" t="s">
        <v>6001</v>
      </c>
      <c r="F359">
        <v>1112</v>
      </c>
      <c r="G359">
        <v>221.63</v>
      </c>
      <c r="H359" t="s">
        <v>5986</v>
      </c>
    </row>
    <row r="360" spans="1:8" x14ac:dyDescent="0.25">
      <c r="A360">
        <v>7520</v>
      </c>
      <c r="B360" t="s">
        <v>127</v>
      </c>
      <c r="C360">
        <v>130</v>
      </c>
      <c r="D360" s="404">
        <v>45271</v>
      </c>
      <c r="E360" t="s">
        <v>6001</v>
      </c>
      <c r="F360">
        <v>1112</v>
      </c>
      <c r="G360">
        <v>125.59</v>
      </c>
      <c r="H360" t="s">
        <v>5986</v>
      </c>
    </row>
    <row r="361" spans="1:8" x14ac:dyDescent="0.25">
      <c r="A361">
        <v>7520</v>
      </c>
      <c r="B361" t="s">
        <v>127</v>
      </c>
      <c r="C361">
        <v>140</v>
      </c>
      <c r="D361" s="404">
        <v>45271</v>
      </c>
      <c r="E361" t="s">
        <v>6001</v>
      </c>
      <c r="F361">
        <v>1112</v>
      </c>
      <c r="G361">
        <v>147.76</v>
      </c>
      <c r="H361" t="s">
        <v>5986</v>
      </c>
    </row>
    <row r="362" spans="1:8" x14ac:dyDescent="0.25">
      <c r="A362">
        <v>7520</v>
      </c>
      <c r="B362" t="s">
        <v>127</v>
      </c>
      <c r="C362">
        <v>160</v>
      </c>
      <c r="D362" s="404">
        <v>45271</v>
      </c>
      <c r="E362" t="s">
        <v>6001</v>
      </c>
      <c r="F362">
        <v>1112</v>
      </c>
      <c r="G362">
        <v>73.88</v>
      </c>
      <c r="H362" t="s">
        <v>5986</v>
      </c>
    </row>
    <row r="363" spans="1:8" x14ac:dyDescent="0.25">
      <c r="A363">
        <v>7520</v>
      </c>
      <c r="B363" t="s">
        <v>127</v>
      </c>
      <c r="C363">
        <v>210</v>
      </c>
      <c r="D363" s="404">
        <v>45271</v>
      </c>
      <c r="E363" t="s">
        <v>6001</v>
      </c>
      <c r="F363">
        <v>1112</v>
      </c>
      <c r="G363">
        <v>82.13</v>
      </c>
      <c r="H363" t="s">
        <v>5986</v>
      </c>
    </row>
    <row r="364" spans="1:8" x14ac:dyDescent="0.25">
      <c r="A364">
        <v>7520</v>
      </c>
      <c r="B364" t="s">
        <v>127</v>
      </c>
      <c r="C364">
        <v>210</v>
      </c>
      <c r="D364" s="404">
        <v>45271</v>
      </c>
      <c r="E364" t="s">
        <v>5985</v>
      </c>
      <c r="F364">
        <v>11122023</v>
      </c>
      <c r="G364">
        <v>24.77</v>
      </c>
      <c r="H364" t="s">
        <v>5985</v>
      </c>
    </row>
    <row r="365" spans="1:8" x14ac:dyDescent="0.25">
      <c r="A365">
        <v>7520</v>
      </c>
      <c r="B365" t="s">
        <v>127</v>
      </c>
      <c r="C365">
        <v>220</v>
      </c>
      <c r="D365" s="404">
        <v>45271</v>
      </c>
      <c r="E365" t="s">
        <v>6001</v>
      </c>
      <c r="F365">
        <v>1112</v>
      </c>
      <c r="G365">
        <v>49.25</v>
      </c>
      <c r="H365" t="s">
        <v>5986</v>
      </c>
    </row>
    <row r="366" spans="1:8" x14ac:dyDescent="0.25">
      <c r="A366">
        <v>7520</v>
      </c>
      <c r="B366" t="s">
        <v>127</v>
      </c>
      <c r="C366">
        <v>230</v>
      </c>
      <c r="D366" s="404">
        <v>45271</v>
      </c>
      <c r="E366" t="s">
        <v>6001</v>
      </c>
      <c r="F366">
        <v>1112</v>
      </c>
      <c r="G366">
        <v>83.11</v>
      </c>
      <c r="H366" t="s">
        <v>5986</v>
      </c>
    </row>
    <row r="367" spans="1:8" x14ac:dyDescent="0.25">
      <c r="A367">
        <v>7520</v>
      </c>
      <c r="B367" t="s">
        <v>127</v>
      </c>
      <c r="C367">
        <v>240</v>
      </c>
      <c r="D367" s="404">
        <v>45271</v>
      </c>
      <c r="E367" t="s">
        <v>6001</v>
      </c>
      <c r="F367">
        <v>1112</v>
      </c>
      <c r="G367">
        <v>65.63</v>
      </c>
      <c r="H367" t="s">
        <v>5986</v>
      </c>
    </row>
    <row r="368" spans="1:8" x14ac:dyDescent="0.25">
      <c r="A368">
        <v>7520</v>
      </c>
      <c r="B368" t="s">
        <v>127</v>
      </c>
      <c r="C368">
        <v>340</v>
      </c>
      <c r="D368" s="404">
        <v>45271</v>
      </c>
      <c r="E368" t="s">
        <v>6001</v>
      </c>
      <c r="F368">
        <v>1112</v>
      </c>
      <c r="G368">
        <v>33.5</v>
      </c>
      <c r="H368" t="s">
        <v>5986</v>
      </c>
    </row>
    <row r="369" spans="1:8" x14ac:dyDescent="0.25">
      <c r="A369">
        <v>7520</v>
      </c>
      <c r="B369" t="s">
        <v>127</v>
      </c>
      <c r="C369">
        <v>935</v>
      </c>
      <c r="D369" s="404">
        <v>45271</v>
      </c>
      <c r="E369" t="s">
        <v>6001</v>
      </c>
      <c r="F369">
        <v>1112</v>
      </c>
      <c r="G369">
        <v>30.78</v>
      </c>
      <c r="H369" t="s">
        <v>5986</v>
      </c>
    </row>
    <row r="370" spans="1:8" x14ac:dyDescent="0.25">
      <c r="A370">
        <v>7520</v>
      </c>
      <c r="B370" t="s">
        <v>127</v>
      </c>
      <c r="C370">
        <v>935</v>
      </c>
      <c r="D370" s="404">
        <v>45271</v>
      </c>
      <c r="E370" t="s">
        <v>6009</v>
      </c>
      <c r="F370" t="s">
        <v>6008</v>
      </c>
      <c r="G370">
        <v>724.21</v>
      </c>
      <c r="H370" t="s">
        <v>5995</v>
      </c>
    </row>
    <row r="371" spans="1:8" x14ac:dyDescent="0.25">
      <c r="A371">
        <v>7520</v>
      </c>
      <c r="B371" t="s">
        <v>127</v>
      </c>
      <c r="C371">
        <v>936</v>
      </c>
      <c r="D371" s="404">
        <v>45271</v>
      </c>
      <c r="E371" t="s">
        <v>6001</v>
      </c>
      <c r="F371">
        <v>1112</v>
      </c>
      <c r="G371">
        <v>30.78</v>
      </c>
      <c r="H371" t="s">
        <v>5986</v>
      </c>
    </row>
    <row r="372" spans="1:8" x14ac:dyDescent="0.25">
      <c r="A372">
        <v>7520</v>
      </c>
      <c r="B372" t="s">
        <v>127</v>
      </c>
      <c r="C372">
        <v>110</v>
      </c>
      <c r="D372" s="404">
        <v>45272</v>
      </c>
      <c r="E372" t="s">
        <v>3906</v>
      </c>
      <c r="F372">
        <v>12122023</v>
      </c>
      <c r="G372">
        <v>94.41</v>
      </c>
      <c r="H372" t="s">
        <v>3906</v>
      </c>
    </row>
    <row r="373" spans="1:8" x14ac:dyDescent="0.25">
      <c r="A373">
        <v>7520</v>
      </c>
      <c r="B373" t="s">
        <v>127</v>
      </c>
      <c r="C373">
        <v>110</v>
      </c>
      <c r="D373" s="404">
        <v>45272</v>
      </c>
      <c r="E373" t="s">
        <v>3906</v>
      </c>
      <c r="F373">
        <v>12122023</v>
      </c>
      <c r="G373">
        <v>58.2</v>
      </c>
      <c r="H373" t="s">
        <v>3906</v>
      </c>
    </row>
    <row r="374" spans="1:8" x14ac:dyDescent="0.25">
      <c r="A374">
        <v>7520</v>
      </c>
      <c r="B374" t="s">
        <v>127</v>
      </c>
      <c r="C374">
        <v>110</v>
      </c>
      <c r="D374" s="404">
        <v>45272</v>
      </c>
      <c r="E374" t="s">
        <v>3906</v>
      </c>
      <c r="F374">
        <v>12122023</v>
      </c>
      <c r="G374">
        <v>18.77</v>
      </c>
      <c r="H374" t="s">
        <v>3906</v>
      </c>
    </row>
    <row r="375" spans="1:8" x14ac:dyDescent="0.25">
      <c r="A375">
        <v>7520</v>
      </c>
      <c r="B375" t="s">
        <v>127</v>
      </c>
      <c r="C375">
        <v>110</v>
      </c>
      <c r="D375" s="404">
        <v>45272</v>
      </c>
      <c r="E375" t="s">
        <v>3906</v>
      </c>
      <c r="F375" t="s">
        <v>6007</v>
      </c>
      <c r="G375">
        <v>477.77</v>
      </c>
      <c r="H375" t="s">
        <v>3906</v>
      </c>
    </row>
    <row r="376" spans="1:8" x14ac:dyDescent="0.25">
      <c r="A376">
        <v>7520</v>
      </c>
      <c r="B376" t="s">
        <v>127</v>
      </c>
      <c r="C376">
        <v>120</v>
      </c>
      <c r="D376" s="404">
        <v>45272</v>
      </c>
      <c r="E376" t="s">
        <v>3906</v>
      </c>
      <c r="F376">
        <v>12122023</v>
      </c>
      <c r="G376">
        <v>94.41</v>
      </c>
      <c r="H376" t="s">
        <v>3906</v>
      </c>
    </row>
    <row r="377" spans="1:8" x14ac:dyDescent="0.25">
      <c r="A377">
        <v>7520</v>
      </c>
      <c r="B377" t="s">
        <v>127</v>
      </c>
      <c r="C377">
        <v>120</v>
      </c>
      <c r="D377" s="404">
        <v>45272</v>
      </c>
      <c r="E377" t="s">
        <v>3906</v>
      </c>
      <c r="F377">
        <v>12122023</v>
      </c>
      <c r="G377">
        <v>58.2</v>
      </c>
      <c r="H377" t="s">
        <v>3906</v>
      </c>
    </row>
    <row r="378" spans="1:8" x14ac:dyDescent="0.25">
      <c r="A378">
        <v>7520</v>
      </c>
      <c r="B378" t="s">
        <v>127</v>
      </c>
      <c r="C378">
        <v>120</v>
      </c>
      <c r="D378" s="404">
        <v>45272</v>
      </c>
      <c r="E378" t="s">
        <v>3906</v>
      </c>
      <c r="F378">
        <v>12122023</v>
      </c>
      <c r="G378">
        <v>18.77</v>
      </c>
      <c r="H378" t="s">
        <v>3906</v>
      </c>
    </row>
    <row r="379" spans="1:8" x14ac:dyDescent="0.25">
      <c r="A379">
        <v>7520</v>
      </c>
      <c r="B379" t="s">
        <v>127</v>
      </c>
      <c r="C379">
        <v>120</v>
      </c>
      <c r="D379" s="404">
        <v>45272</v>
      </c>
      <c r="E379" t="s">
        <v>3906</v>
      </c>
      <c r="F379" t="s">
        <v>6007</v>
      </c>
      <c r="G379">
        <v>477.77</v>
      </c>
      <c r="H379" t="s">
        <v>3906</v>
      </c>
    </row>
    <row r="380" spans="1:8" x14ac:dyDescent="0.25">
      <c r="A380">
        <v>7520</v>
      </c>
      <c r="B380" t="s">
        <v>127</v>
      </c>
      <c r="C380">
        <v>121</v>
      </c>
      <c r="D380" s="404">
        <v>45272</v>
      </c>
      <c r="E380" t="s">
        <v>3906</v>
      </c>
      <c r="F380">
        <v>12122023</v>
      </c>
      <c r="G380">
        <v>94.41</v>
      </c>
      <c r="H380" t="s">
        <v>3906</v>
      </c>
    </row>
    <row r="381" spans="1:8" x14ac:dyDescent="0.25">
      <c r="A381">
        <v>7520</v>
      </c>
      <c r="B381" t="s">
        <v>127</v>
      </c>
      <c r="C381">
        <v>130</v>
      </c>
      <c r="D381" s="404">
        <v>45272</v>
      </c>
      <c r="E381" t="s">
        <v>3906</v>
      </c>
      <c r="F381">
        <v>12122023</v>
      </c>
      <c r="G381">
        <v>94.41</v>
      </c>
      <c r="H381" t="s">
        <v>3906</v>
      </c>
    </row>
    <row r="382" spans="1:8" x14ac:dyDescent="0.25">
      <c r="A382">
        <v>7520</v>
      </c>
      <c r="B382" t="s">
        <v>127</v>
      </c>
      <c r="C382">
        <v>130</v>
      </c>
      <c r="D382" s="404">
        <v>45272</v>
      </c>
      <c r="E382" t="s">
        <v>3906</v>
      </c>
      <c r="F382">
        <v>12122023</v>
      </c>
      <c r="G382">
        <v>58.2</v>
      </c>
      <c r="H382" t="s">
        <v>3906</v>
      </c>
    </row>
    <row r="383" spans="1:8" x14ac:dyDescent="0.25">
      <c r="A383">
        <v>7520</v>
      </c>
      <c r="B383" t="s">
        <v>127</v>
      </c>
      <c r="C383">
        <v>130</v>
      </c>
      <c r="D383" s="404">
        <v>45272</v>
      </c>
      <c r="E383" t="s">
        <v>3906</v>
      </c>
      <c r="F383">
        <v>12122023</v>
      </c>
      <c r="G383">
        <v>18.77</v>
      </c>
      <c r="H383" t="s">
        <v>3906</v>
      </c>
    </row>
    <row r="384" spans="1:8" x14ac:dyDescent="0.25">
      <c r="A384">
        <v>7520</v>
      </c>
      <c r="B384" t="s">
        <v>127</v>
      </c>
      <c r="C384">
        <v>130</v>
      </c>
      <c r="D384" s="404">
        <v>45272</v>
      </c>
      <c r="E384" t="s">
        <v>3906</v>
      </c>
      <c r="F384" t="s">
        <v>6007</v>
      </c>
      <c r="G384">
        <v>477.77</v>
      </c>
      <c r="H384" t="s">
        <v>3906</v>
      </c>
    </row>
    <row r="385" spans="1:8" x14ac:dyDescent="0.25">
      <c r="A385">
        <v>7520</v>
      </c>
      <c r="B385" t="s">
        <v>127</v>
      </c>
      <c r="C385">
        <v>140</v>
      </c>
      <c r="D385" s="404">
        <v>45272</v>
      </c>
      <c r="E385" t="s">
        <v>3906</v>
      </c>
      <c r="F385">
        <v>12122023</v>
      </c>
      <c r="G385">
        <v>94.41</v>
      </c>
      <c r="H385" t="s">
        <v>3906</v>
      </c>
    </row>
    <row r="386" spans="1:8" x14ac:dyDescent="0.25">
      <c r="A386">
        <v>7520</v>
      </c>
      <c r="B386" t="s">
        <v>127</v>
      </c>
      <c r="C386">
        <v>140</v>
      </c>
      <c r="D386" s="404">
        <v>45272</v>
      </c>
      <c r="E386" t="s">
        <v>3906</v>
      </c>
      <c r="F386">
        <v>12122023</v>
      </c>
      <c r="G386">
        <v>58.2</v>
      </c>
      <c r="H386" t="s">
        <v>3906</v>
      </c>
    </row>
    <row r="387" spans="1:8" x14ac:dyDescent="0.25">
      <c r="A387">
        <v>7520</v>
      </c>
      <c r="B387" t="s">
        <v>127</v>
      </c>
      <c r="C387">
        <v>140</v>
      </c>
      <c r="D387" s="404">
        <v>45272</v>
      </c>
      <c r="E387" t="s">
        <v>3906</v>
      </c>
      <c r="F387">
        <v>12122023</v>
      </c>
      <c r="G387">
        <v>18.77</v>
      </c>
      <c r="H387" t="s">
        <v>3906</v>
      </c>
    </row>
    <row r="388" spans="1:8" x14ac:dyDescent="0.25">
      <c r="A388">
        <v>7520</v>
      </c>
      <c r="B388" t="s">
        <v>127</v>
      </c>
      <c r="C388">
        <v>140</v>
      </c>
      <c r="D388" s="404">
        <v>45272</v>
      </c>
      <c r="E388" t="s">
        <v>3906</v>
      </c>
      <c r="F388" t="s">
        <v>6007</v>
      </c>
      <c r="G388">
        <v>477.77</v>
      </c>
      <c r="H388" t="s">
        <v>3906</v>
      </c>
    </row>
    <row r="389" spans="1:8" x14ac:dyDescent="0.25">
      <c r="A389">
        <v>7520</v>
      </c>
      <c r="B389" t="s">
        <v>127</v>
      </c>
      <c r="C389">
        <v>210</v>
      </c>
      <c r="D389" s="404">
        <v>45272</v>
      </c>
      <c r="E389" t="s">
        <v>3906</v>
      </c>
      <c r="F389">
        <v>12122023</v>
      </c>
      <c r="G389">
        <v>23.46</v>
      </c>
      <c r="H389" t="s">
        <v>3906</v>
      </c>
    </row>
    <row r="390" spans="1:8" x14ac:dyDescent="0.25">
      <c r="A390">
        <v>7520</v>
      </c>
      <c r="B390" t="s">
        <v>127</v>
      </c>
      <c r="C390">
        <v>210</v>
      </c>
      <c r="D390" s="404">
        <v>45272</v>
      </c>
      <c r="E390" t="s">
        <v>3906</v>
      </c>
      <c r="F390">
        <v>12122023</v>
      </c>
      <c r="G390">
        <v>75.75</v>
      </c>
      <c r="H390" t="s">
        <v>3906</v>
      </c>
    </row>
    <row r="391" spans="1:8" x14ac:dyDescent="0.25">
      <c r="A391">
        <v>7520</v>
      </c>
      <c r="B391" t="s">
        <v>127</v>
      </c>
      <c r="C391">
        <v>210</v>
      </c>
      <c r="D391" s="404">
        <v>45272</v>
      </c>
      <c r="E391" t="s">
        <v>3906</v>
      </c>
      <c r="F391">
        <v>12122023</v>
      </c>
      <c r="G391">
        <v>118.01</v>
      </c>
      <c r="H391" t="s">
        <v>3906</v>
      </c>
    </row>
    <row r="392" spans="1:8" x14ac:dyDescent="0.25">
      <c r="A392">
        <v>7520</v>
      </c>
      <c r="B392" t="s">
        <v>127</v>
      </c>
      <c r="C392">
        <v>210</v>
      </c>
      <c r="D392" s="404">
        <v>45272</v>
      </c>
      <c r="E392" t="s">
        <v>3906</v>
      </c>
      <c r="F392">
        <v>12122023</v>
      </c>
      <c r="G392">
        <v>23.46</v>
      </c>
      <c r="H392" t="s">
        <v>3906</v>
      </c>
    </row>
    <row r="393" spans="1:8" x14ac:dyDescent="0.25">
      <c r="A393">
        <v>7520</v>
      </c>
      <c r="B393" t="s">
        <v>127</v>
      </c>
      <c r="C393">
        <v>210</v>
      </c>
      <c r="D393" s="404">
        <v>45272</v>
      </c>
      <c r="E393" t="s">
        <v>3906</v>
      </c>
      <c r="F393" t="s">
        <v>6007</v>
      </c>
      <c r="G393">
        <v>477.77</v>
      </c>
      <c r="H393" t="s">
        <v>3906</v>
      </c>
    </row>
    <row r="394" spans="1:8" x14ac:dyDescent="0.25">
      <c r="A394">
        <v>7520</v>
      </c>
      <c r="B394" t="s">
        <v>127</v>
      </c>
      <c r="C394">
        <v>210</v>
      </c>
      <c r="D394" s="404">
        <v>45272</v>
      </c>
      <c r="E394" t="s">
        <v>3906</v>
      </c>
      <c r="F394" t="s">
        <v>6007</v>
      </c>
      <c r="G394">
        <v>477.77</v>
      </c>
      <c r="H394" t="s">
        <v>3906</v>
      </c>
    </row>
    <row r="395" spans="1:8" x14ac:dyDescent="0.25">
      <c r="A395">
        <v>7520</v>
      </c>
      <c r="B395" t="s">
        <v>127</v>
      </c>
      <c r="C395">
        <v>220</v>
      </c>
      <c r="D395" s="404">
        <v>45272</v>
      </c>
      <c r="E395" t="s">
        <v>3906</v>
      </c>
      <c r="F395">
        <v>12122023</v>
      </c>
      <c r="G395">
        <v>23.46</v>
      </c>
      <c r="H395" t="s">
        <v>3906</v>
      </c>
    </row>
    <row r="396" spans="1:8" x14ac:dyDescent="0.25">
      <c r="A396">
        <v>7520</v>
      </c>
      <c r="B396" t="s">
        <v>127</v>
      </c>
      <c r="C396">
        <v>220</v>
      </c>
      <c r="D396" s="404">
        <v>45272</v>
      </c>
      <c r="E396" t="s">
        <v>3906</v>
      </c>
      <c r="F396">
        <v>12122023</v>
      </c>
      <c r="G396">
        <v>72.75</v>
      </c>
      <c r="H396" t="s">
        <v>3906</v>
      </c>
    </row>
    <row r="397" spans="1:8" x14ac:dyDescent="0.25">
      <c r="A397">
        <v>7520</v>
      </c>
      <c r="B397" t="s">
        <v>127</v>
      </c>
      <c r="C397">
        <v>220</v>
      </c>
      <c r="D397" s="404">
        <v>45272</v>
      </c>
      <c r="E397" t="s">
        <v>3906</v>
      </c>
      <c r="F397">
        <v>12122023</v>
      </c>
      <c r="G397">
        <v>118.01</v>
      </c>
      <c r="H397" t="s">
        <v>3906</v>
      </c>
    </row>
    <row r="398" spans="1:8" x14ac:dyDescent="0.25">
      <c r="A398">
        <v>7520</v>
      </c>
      <c r="B398" t="s">
        <v>127</v>
      </c>
      <c r="C398">
        <v>220</v>
      </c>
      <c r="D398" s="404">
        <v>45272</v>
      </c>
      <c r="E398" t="s">
        <v>3906</v>
      </c>
      <c r="F398">
        <v>12122023</v>
      </c>
      <c r="G398">
        <v>23.46</v>
      </c>
      <c r="H398" t="s">
        <v>3906</v>
      </c>
    </row>
    <row r="399" spans="1:8" x14ac:dyDescent="0.25">
      <c r="A399">
        <v>7520</v>
      </c>
      <c r="B399" t="s">
        <v>127</v>
      </c>
      <c r="C399">
        <v>220</v>
      </c>
      <c r="D399" s="404">
        <v>45272</v>
      </c>
      <c r="E399" t="s">
        <v>3906</v>
      </c>
      <c r="F399" t="s">
        <v>6007</v>
      </c>
      <c r="G399">
        <v>477.77</v>
      </c>
      <c r="H399" t="s">
        <v>3906</v>
      </c>
    </row>
    <row r="400" spans="1:8" x14ac:dyDescent="0.25">
      <c r="A400">
        <v>7520</v>
      </c>
      <c r="B400" t="s">
        <v>127</v>
      </c>
      <c r="C400">
        <v>230</v>
      </c>
      <c r="D400" s="404">
        <v>45272</v>
      </c>
      <c r="E400" t="s">
        <v>3906</v>
      </c>
      <c r="F400">
        <v>12122023</v>
      </c>
      <c r="G400">
        <v>23.46</v>
      </c>
      <c r="H400" t="s">
        <v>3906</v>
      </c>
    </row>
    <row r="401" spans="1:8" x14ac:dyDescent="0.25">
      <c r="A401">
        <v>7520</v>
      </c>
      <c r="B401" t="s">
        <v>127</v>
      </c>
      <c r="C401">
        <v>230</v>
      </c>
      <c r="D401" s="404">
        <v>45272</v>
      </c>
      <c r="E401" t="s">
        <v>3906</v>
      </c>
      <c r="F401">
        <v>12122023</v>
      </c>
      <c r="G401">
        <v>72.75</v>
      </c>
      <c r="H401" t="s">
        <v>3906</v>
      </c>
    </row>
    <row r="402" spans="1:8" x14ac:dyDescent="0.25">
      <c r="A402">
        <v>7520</v>
      </c>
      <c r="B402" t="s">
        <v>127</v>
      </c>
      <c r="C402">
        <v>230</v>
      </c>
      <c r="D402" s="404">
        <v>45272</v>
      </c>
      <c r="E402" t="s">
        <v>3906</v>
      </c>
      <c r="F402">
        <v>12122023</v>
      </c>
      <c r="G402">
        <v>118.01</v>
      </c>
      <c r="H402" t="s">
        <v>3906</v>
      </c>
    </row>
    <row r="403" spans="1:8" x14ac:dyDescent="0.25">
      <c r="A403">
        <v>7520</v>
      </c>
      <c r="B403" t="s">
        <v>127</v>
      </c>
      <c r="C403">
        <v>230</v>
      </c>
      <c r="D403" s="404">
        <v>45272</v>
      </c>
      <c r="E403" t="s">
        <v>3906</v>
      </c>
      <c r="F403">
        <v>12122023</v>
      </c>
      <c r="G403">
        <v>23.46</v>
      </c>
      <c r="H403" t="s">
        <v>3906</v>
      </c>
    </row>
    <row r="404" spans="1:8" x14ac:dyDescent="0.25">
      <c r="A404">
        <v>7520</v>
      </c>
      <c r="B404" t="s">
        <v>127</v>
      </c>
      <c r="C404">
        <v>230</v>
      </c>
      <c r="D404" s="404">
        <v>45272</v>
      </c>
      <c r="E404" t="s">
        <v>3906</v>
      </c>
      <c r="F404">
        <v>12122023</v>
      </c>
      <c r="G404">
        <v>23.46</v>
      </c>
      <c r="H404" t="s">
        <v>3906</v>
      </c>
    </row>
    <row r="405" spans="1:8" x14ac:dyDescent="0.25">
      <c r="A405">
        <v>7520</v>
      </c>
      <c r="B405" t="s">
        <v>127</v>
      </c>
      <c r="C405">
        <v>230</v>
      </c>
      <c r="D405" s="404">
        <v>45272</v>
      </c>
      <c r="E405" t="s">
        <v>3906</v>
      </c>
      <c r="F405" t="s">
        <v>6007</v>
      </c>
      <c r="G405">
        <v>477.77</v>
      </c>
      <c r="H405" t="s">
        <v>3906</v>
      </c>
    </row>
    <row r="406" spans="1:8" x14ac:dyDescent="0.25">
      <c r="A406">
        <v>7520</v>
      </c>
      <c r="B406" t="s">
        <v>127</v>
      </c>
      <c r="C406">
        <v>240</v>
      </c>
      <c r="D406" s="404">
        <v>45272</v>
      </c>
      <c r="E406" t="s">
        <v>3906</v>
      </c>
      <c r="F406">
        <v>12122023</v>
      </c>
      <c r="G406">
        <v>23.46</v>
      </c>
      <c r="H406" t="s">
        <v>3906</v>
      </c>
    </row>
    <row r="407" spans="1:8" x14ac:dyDescent="0.25">
      <c r="A407">
        <v>7520</v>
      </c>
      <c r="B407" t="s">
        <v>127</v>
      </c>
      <c r="C407">
        <v>240</v>
      </c>
      <c r="D407" s="404">
        <v>45272</v>
      </c>
      <c r="E407" t="s">
        <v>3906</v>
      </c>
      <c r="F407">
        <v>12122023</v>
      </c>
      <c r="G407">
        <v>72.75</v>
      </c>
      <c r="H407" t="s">
        <v>3906</v>
      </c>
    </row>
    <row r="408" spans="1:8" x14ac:dyDescent="0.25">
      <c r="A408">
        <v>7520</v>
      </c>
      <c r="B408" t="s">
        <v>127</v>
      </c>
      <c r="C408">
        <v>240</v>
      </c>
      <c r="D408" s="404">
        <v>45272</v>
      </c>
      <c r="E408" t="s">
        <v>3906</v>
      </c>
      <c r="F408">
        <v>12122023</v>
      </c>
      <c r="G408">
        <v>118.7</v>
      </c>
      <c r="H408" t="s">
        <v>3906</v>
      </c>
    </row>
    <row r="409" spans="1:8" x14ac:dyDescent="0.25">
      <c r="A409">
        <v>7520</v>
      </c>
      <c r="B409" t="s">
        <v>127</v>
      </c>
      <c r="C409">
        <v>240</v>
      </c>
      <c r="D409" s="404">
        <v>45272</v>
      </c>
      <c r="E409" t="s">
        <v>3906</v>
      </c>
      <c r="F409">
        <v>12122023</v>
      </c>
      <c r="G409">
        <v>23.46</v>
      </c>
      <c r="H409" t="s">
        <v>3906</v>
      </c>
    </row>
    <row r="410" spans="1:8" x14ac:dyDescent="0.25">
      <c r="A410">
        <v>7520</v>
      </c>
      <c r="B410" t="s">
        <v>127</v>
      </c>
      <c r="C410">
        <v>240</v>
      </c>
      <c r="D410" s="404">
        <v>45272</v>
      </c>
      <c r="E410" t="s">
        <v>3906</v>
      </c>
      <c r="F410" t="s">
        <v>6007</v>
      </c>
      <c r="G410">
        <v>477.77</v>
      </c>
      <c r="H410" t="s">
        <v>3906</v>
      </c>
    </row>
    <row r="411" spans="1:8" x14ac:dyDescent="0.25">
      <c r="A411">
        <v>7520</v>
      </c>
      <c r="B411" t="s">
        <v>127</v>
      </c>
      <c r="C411">
        <v>240</v>
      </c>
      <c r="D411" s="404">
        <v>45273</v>
      </c>
      <c r="E411" t="s">
        <v>5991</v>
      </c>
      <c r="F411">
        <v>127657</v>
      </c>
      <c r="G411">
        <v>312.5</v>
      </c>
      <c r="H411" t="s">
        <v>5991</v>
      </c>
    </row>
    <row r="412" spans="1:8" x14ac:dyDescent="0.25">
      <c r="A412">
        <v>7520</v>
      </c>
      <c r="B412" t="s">
        <v>127</v>
      </c>
      <c r="C412">
        <v>112</v>
      </c>
      <c r="D412" s="404">
        <v>45278</v>
      </c>
      <c r="E412" t="s">
        <v>6001</v>
      </c>
      <c r="F412" t="s">
        <v>6006</v>
      </c>
      <c r="G412">
        <v>15</v>
      </c>
      <c r="H412" t="s">
        <v>2577</v>
      </c>
    </row>
    <row r="413" spans="1:8" x14ac:dyDescent="0.25">
      <c r="A413">
        <v>7520</v>
      </c>
      <c r="B413" t="s">
        <v>127</v>
      </c>
      <c r="C413">
        <v>936</v>
      </c>
      <c r="D413" s="404">
        <v>45278</v>
      </c>
      <c r="E413" t="s">
        <v>6005</v>
      </c>
      <c r="F413" s="1">
        <v>45261</v>
      </c>
      <c r="G413">
        <v>256.45</v>
      </c>
      <c r="H413" t="s">
        <v>3903</v>
      </c>
    </row>
    <row r="414" spans="1:8" x14ac:dyDescent="0.25">
      <c r="A414">
        <v>7520</v>
      </c>
      <c r="B414" t="s">
        <v>127</v>
      </c>
      <c r="C414">
        <v>230</v>
      </c>
      <c r="D414" s="404">
        <v>45291</v>
      </c>
      <c r="E414" t="s">
        <v>4179</v>
      </c>
      <c r="F414">
        <v>1006</v>
      </c>
      <c r="G414">
        <v>279.64999999999998</v>
      </c>
      <c r="H414" t="s">
        <v>4179</v>
      </c>
    </row>
    <row r="415" spans="1:8" x14ac:dyDescent="0.25">
      <c r="A415">
        <v>7520</v>
      </c>
      <c r="B415" t="s">
        <v>127</v>
      </c>
      <c r="C415">
        <v>190</v>
      </c>
      <c r="D415" s="404">
        <v>45292</v>
      </c>
      <c r="E415" t="s">
        <v>2546</v>
      </c>
      <c r="F415" s="1">
        <v>45261</v>
      </c>
      <c r="G415">
        <v>207.83</v>
      </c>
      <c r="H415" t="s">
        <v>2546</v>
      </c>
    </row>
    <row r="416" spans="1:8" x14ac:dyDescent="0.25">
      <c r="A416">
        <v>7520</v>
      </c>
      <c r="B416" t="s">
        <v>127</v>
      </c>
      <c r="C416">
        <v>130</v>
      </c>
      <c r="D416" s="404">
        <v>45300</v>
      </c>
      <c r="E416" t="s">
        <v>3903</v>
      </c>
      <c r="F416">
        <v>9012024</v>
      </c>
      <c r="G416">
        <v>328.7</v>
      </c>
      <c r="H416" t="s">
        <v>3903</v>
      </c>
    </row>
    <row r="417" spans="1:8" x14ac:dyDescent="0.25">
      <c r="A417">
        <v>7520</v>
      </c>
      <c r="B417" t="s">
        <v>127</v>
      </c>
      <c r="C417">
        <v>230</v>
      </c>
      <c r="D417" s="404">
        <v>45300</v>
      </c>
      <c r="E417" t="s">
        <v>3903</v>
      </c>
      <c r="F417">
        <v>9012024</v>
      </c>
      <c r="G417">
        <v>276.10000000000002</v>
      </c>
      <c r="H417" t="s">
        <v>3903</v>
      </c>
    </row>
    <row r="418" spans="1:8" x14ac:dyDescent="0.25">
      <c r="A418">
        <v>7520</v>
      </c>
      <c r="B418" t="s">
        <v>127</v>
      </c>
      <c r="C418">
        <v>112</v>
      </c>
      <c r="D418" s="404">
        <v>45306</v>
      </c>
      <c r="E418" t="s">
        <v>5990</v>
      </c>
      <c r="F418">
        <v>25</v>
      </c>
      <c r="G418">
        <v>3150</v>
      </c>
      <c r="H418" t="s">
        <v>5990</v>
      </c>
    </row>
    <row r="419" spans="1:8" x14ac:dyDescent="0.25">
      <c r="A419">
        <v>7520</v>
      </c>
      <c r="B419" t="s">
        <v>127</v>
      </c>
      <c r="C419">
        <v>220</v>
      </c>
      <c r="D419" s="404">
        <v>45306</v>
      </c>
      <c r="E419" t="s">
        <v>951</v>
      </c>
      <c r="F419">
        <v>46479</v>
      </c>
      <c r="G419">
        <v>1745.65</v>
      </c>
      <c r="H419" t="s">
        <v>951</v>
      </c>
    </row>
    <row r="420" spans="1:8" x14ac:dyDescent="0.25">
      <c r="A420">
        <v>7520</v>
      </c>
      <c r="B420" t="s">
        <v>127</v>
      </c>
      <c r="C420">
        <v>220</v>
      </c>
      <c r="D420" s="404">
        <v>45306</v>
      </c>
      <c r="E420" t="s">
        <v>951</v>
      </c>
      <c r="F420">
        <v>46479</v>
      </c>
      <c r="G420">
        <v>-1745.65</v>
      </c>
      <c r="H420" t="s">
        <v>951</v>
      </c>
    </row>
    <row r="421" spans="1:8" x14ac:dyDescent="0.25">
      <c r="A421">
        <v>7520</v>
      </c>
      <c r="B421" t="s">
        <v>127</v>
      </c>
      <c r="C421">
        <v>220</v>
      </c>
      <c r="D421" s="404">
        <v>45306</v>
      </c>
      <c r="E421" t="s">
        <v>6004</v>
      </c>
      <c r="F421">
        <v>46479</v>
      </c>
      <c r="G421">
        <v>1745.65</v>
      </c>
      <c r="H421" t="s">
        <v>951</v>
      </c>
    </row>
    <row r="422" spans="1:8" x14ac:dyDescent="0.25">
      <c r="A422">
        <v>7520</v>
      </c>
      <c r="B422" t="s">
        <v>127</v>
      </c>
      <c r="C422">
        <v>110</v>
      </c>
      <c r="D422" s="404">
        <v>45307</v>
      </c>
      <c r="E422" t="s">
        <v>3906</v>
      </c>
      <c r="F422">
        <v>16012024</v>
      </c>
      <c r="G422">
        <v>161.62</v>
      </c>
      <c r="H422" t="s">
        <v>3906</v>
      </c>
    </row>
    <row r="423" spans="1:8" x14ac:dyDescent="0.25">
      <c r="A423">
        <v>7520</v>
      </c>
      <c r="B423" t="s">
        <v>127</v>
      </c>
      <c r="C423">
        <v>110</v>
      </c>
      <c r="D423" s="404">
        <v>45307</v>
      </c>
      <c r="E423" t="s">
        <v>3906</v>
      </c>
      <c r="F423">
        <v>1601204</v>
      </c>
      <c r="G423">
        <v>86.96</v>
      </c>
      <c r="H423" t="s">
        <v>3906</v>
      </c>
    </row>
    <row r="424" spans="1:8" x14ac:dyDescent="0.25">
      <c r="A424">
        <v>7520</v>
      </c>
      <c r="B424" t="s">
        <v>127</v>
      </c>
      <c r="C424">
        <v>120</v>
      </c>
      <c r="D424" s="404">
        <v>45307</v>
      </c>
      <c r="E424" t="s">
        <v>3906</v>
      </c>
      <c r="F424">
        <v>16012024</v>
      </c>
      <c r="G424">
        <v>161.62</v>
      </c>
      <c r="H424" t="s">
        <v>3906</v>
      </c>
    </row>
    <row r="425" spans="1:8" x14ac:dyDescent="0.25">
      <c r="A425">
        <v>7520</v>
      </c>
      <c r="B425" t="s">
        <v>127</v>
      </c>
      <c r="C425">
        <v>120</v>
      </c>
      <c r="D425" s="404">
        <v>45307</v>
      </c>
      <c r="E425" t="s">
        <v>3906</v>
      </c>
      <c r="F425">
        <v>1601204</v>
      </c>
      <c r="G425">
        <v>86.96</v>
      </c>
      <c r="H425" t="s">
        <v>3906</v>
      </c>
    </row>
    <row r="426" spans="1:8" x14ac:dyDescent="0.25">
      <c r="A426">
        <v>7520</v>
      </c>
      <c r="B426" t="s">
        <v>127</v>
      </c>
      <c r="C426">
        <v>130</v>
      </c>
      <c r="D426" s="404">
        <v>45307</v>
      </c>
      <c r="E426" t="s">
        <v>3906</v>
      </c>
      <c r="F426">
        <v>16012024</v>
      </c>
      <c r="G426">
        <v>161.62</v>
      </c>
      <c r="H426" t="s">
        <v>3906</v>
      </c>
    </row>
    <row r="427" spans="1:8" x14ac:dyDescent="0.25">
      <c r="A427">
        <v>7520</v>
      </c>
      <c r="B427" t="s">
        <v>127</v>
      </c>
      <c r="C427">
        <v>130</v>
      </c>
      <c r="D427" s="404">
        <v>45307</v>
      </c>
      <c r="E427" t="s">
        <v>3906</v>
      </c>
      <c r="F427">
        <v>1601204</v>
      </c>
      <c r="G427">
        <v>86.96</v>
      </c>
      <c r="H427" t="s">
        <v>3906</v>
      </c>
    </row>
    <row r="428" spans="1:8" x14ac:dyDescent="0.25">
      <c r="A428">
        <v>7520</v>
      </c>
      <c r="B428" t="s">
        <v>127</v>
      </c>
      <c r="C428">
        <v>130</v>
      </c>
      <c r="D428" s="404">
        <v>45307</v>
      </c>
      <c r="E428" t="s">
        <v>3906</v>
      </c>
      <c r="F428">
        <v>1601204</v>
      </c>
      <c r="G428">
        <v>86.96</v>
      </c>
      <c r="H428" t="s">
        <v>3906</v>
      </c>
    </row>
    <row r="429" spans="1:8" x14ac:dyDescent="0.25">
      <c r="A429">
        <v>7520</v>
      </c>
      <c r="B429" t="s">
        <v>127</v>
      </c>
      <c r="C429">
        <v>140</v>
      </c>
      <c r="D429" s="404">
        <v>45307</v>
      </c>
      <c r="E429" t="s">
        <v>3906</v>
      </c>
      <c r="F429">
        <v>16012024</v>
      </c>
      <c r="G429">
        <v>161.62</v>
      </c>
      <c r="H429" t="s">
        <v>3906</v>
      </c>
    </row>
    <row r="430" spans="1:8" x14ac:dyDescent="0.25">
      <c r="A430">
        <v>7520</v>
      </c>
      <c r="B430" t="s">
        <v>127</v>
      </c>
      <c r="C430">
        <v>140</v>
      </c>
      <c r="D430" s="404">
        <v>45307</v>
      </c>
      <c r="E430" t="s">
        <v>3906</v>
      </c>
      <c r="F430">
        <v>1601204</v>
      </c>
      <c r="G430">
        <v>86.96</v>
      </c>
      <c r="H430" t="s">
        <v>3906</v>
      </c>
    </row>
    <row r="431" spans="1:8" x14ac:dyDescent="0.25">
      <c r="A431">
        <v>7520</v>
      </c>
      <c r="B431" t="s">
        <v>127</v>
      </c>
      <c r="C431">
        <v>160</v>
      </c>
      <c r="D431" s="404">
        <v>45307</v>
      </c>
      <c r="E431" t="s">
        <v>3906</v>
      </c>
      <c r="F431">
        <v>1601204</v>
      </c>
      <c r="G431">
        <v>86.96</v>
      </c>
      <c r="H431" t="s">
        <v>3906</v>
      </c>
    </row>
    <row r="432" spans="1:8" x14ac:dyDescent="0.25">
      <c r="A432">
        <v>7520</v>
      </c>
      <c r="B432" t="s">
        <v>127</v>
      </c>
      <c r="C432">
        <v>210</v>
      </c>
      <c r="D432" s="404">
        <v>45307</v>
      </c>
      <c r="E432" t="s">
        <v>3906</v>
      </c>
      <c r="F432">
        <v>16012024</v>
      </c>
      <c r="G432">
        <v>161.62</v>
      </c>
      <c r="H432" t="s">
        <v>3906</v>
      </c>
    </row>
    <row r="433" spans="1:8" x14ac:dyDescent="0.25">
      <c r="A433">
        <v>7520</v>
      </c>
      <c r="B433" t="s">
        <v>127</v>
      </c>
      <c r="C433">
        <v>210</v>
      </c>
      <c r="D433" s="404">
        <v>45307</v>
      </c>
      <c r="E433" t="s">
        <v>3906</v>
      </c>
      <c r="F433">
        <v>1601204</v>
      </c>
      <c r="G433">
        <v>86.96</v>
      </c>
      <c r="H433" t="s">
        <v>3906</v>
      </c>
    </row>
    <row r="434" spans="1:8" x14ac:dyDescent="0.25">
      <c r="A434">
        <v>7520</v>
      </c>
      <c r="B434" t="s">
        <v>127</v>
      </c>
      <c r="C434">
        <v>220</v>
      </c>
      <c r="D434" s="404">
        <v>45307</v>
      </c>
      <c r="E434" t="s">
        <v>3906</v>
      </c>
      <c r="F434">
        <v>16012024</v>
      </c>
      <c r="G434">
        <v>161.62</v>
      </c>
      <c r="H434" t="s">
        <v>3906</v>
      </c>
    </row>
    <row r="435" spans="1:8" x14ac:dyDescent="0.25">
      <c r="A435">
        <v>7520</v>
      </c>
      <c r="B435" t="s">
        <v>127</v>
      </c>
      <c r="C435">
        <v>220</v>
      </c>
      <c r="D435" s="404">
        <v>45307</v>
      </c>
      <c r="E435" t="s">
        <v>3906</v>
      </c>
      <c r="F435">
        <v>1601204</v>
      </c>
      <c r="G435">
        <v>86.96</v>
      </c>
      <c r="H435" t="s">
        <v>3906</v>
      </c>
    </row>
    <row r="436" spans="1:8" x14ac:dyDescent="0.25">
      <c r="A436">
        <v>7520</v>
      </c>
      <c r="B436" t="s">
        <v>127</v>
      </c>
      <c r="C436">
        <v>230</v>
      </c>
      <c r="D436" s="404">
        <v>45307</v>
      </c>
      <c r="E436" t="s">
        <v>3906</v>
      </c>
      <c r="F436">
        <v>16012024</v>
      </c>
      <c r="G436">
        <v>161.62</v>
      </c>
      <c r="H436" t="s">
        <v>3906</v>
      </c>
    </row>
    <row r="437" spans="1:8" x14ac:dyDescent="0.25">
      <c r="A437">
        <v>7520</v>
      </c>
      <c r="B437" t="s">
        <v>127</v>
      </c>
      <c r="C437">
        <v>230</v>
      </c>
      <c r="D437" s="404">
        <v>45307</v>
      </c>
      <c r="E437" t="s">
        <v>3906</v>
      </c>
      <c r="F437">
        <v>1601204</v>
      </c>
      <c r="G437">
        <v>86.96</v>
      </c>
      <c r="H437" t="s">
        <v>3906</v>
      </c>
    </row>
    <row r="438" spans="1:8" x14ac:dyDescent="0.25">
      <c r="A438">
        <v>7520</v>
      </c>
      <c r="B438" t="s">
        <v>127</v>
      </c>
      <c r="C438">
        <v>240</v>
      </c>
      <c r="D438" s="404">
        <v>45307</v>
      </c>
      <c r="E438" t="s">
        <v>3906</v>
      </c>
      <c r="F438">
        <v>16012024</v>
      </c>
      <c r="G438">
        <v>161.62</v>
      </c>
      <c r="H438" t="s">
        <v>3906</v>
      </c>
    </row>
    <row r="439" spans="1:8" x14ac:dyDescent="0.25">
      <c r="A439">
        <v>7520</v>
      </c>
      <c r="B439" t="s">
        <v>127</v>
      </c>
      <c r="C439">
        <v>240</v>
      </c>
      <c r="D439" s="404">
        <v>45307</v>
      </c>
      <c r="E439" t="s">
        <v>3906</v>
      </c>
      <c r="F439">
        <v>1601204</v>
      </c>
      <c r="G439">
        <v>86.96</v>
      </c>
      <c r="H439" t="s">
        <v>3906</v>
      </c>
    </row>
    <row r="440" spans="1:8" x14ac:dyDescent="0.25">
      <c r="A440">
        <v>7520</v>
      </c>
      <c r="B440" t="s">
        <v>127</v>
      </c>
      <c r="C440">
        <v>330</v>
      </c>
      <c r="D440" s="404">
        <v>45307</v>
      </c>
      <c r="E440" t="s">
        <v>3906</v>
      </c>
      <c r="F440">
        <v>16012024</v>
      </c>
      <c r="G440">
        <v>161.68</v>
      </c>
      <c r="H440" t="s">
        <v>3906</v>
      </c>
    </row>
    <row r="441" spans="1:8" x14ac:dyDescent="0.25">
      <c r="A441">
        <v>7520</v>
      </c>
      <c r="B441" t="s">
        <v>127</v>
      </c>
      <c r="C441">
        <v>340</v>
      </c>
      <c r="D441" s="404">
        <v>45307</v>
      </c>
      <c r="E441" t="s">
        <v>3906</v>
      </c>
      <c r="F441">
        <v>16012024</v>
      </c>
      <c r="G441">
        <v>161.62</v>
      </c>
      <c r="H441" t="s">
        <v>3906</v>
      </c>
    </row>
    <row r="442" spans="1:8" x14ac:dyDescent="0.25">
      <c r="A442">
        <v>7520</v>
      </c>
      <c r="B442" t="s">
        <v>127</v>
      </c>
      <c r="C442">
        <v>120</v>
      </c>
      <c r="D442" s="404">
        <v>45310</v>
      </c>
      <c r="E442" t="s">
        <v>6003</v>
      </c>
      <c r="F442">
        <v>17012024</v>
      </c>
      <c r="G442">
        <v>49.8</v>
      </c>
      <c r="H442" t="s">
        <v>5994</v>
      </c>
    </row>
    <row r="443" spans="1:8" x14ac:dyDescent="0.25">
      <c r="A443">
        <v>7520</v>
      </c>
      <c r="B443" t="s">
        <v>127</v>
      </c>
      <c r="C443">
        <v>112</v>
      </c>
      <c r="D443" s="404">
        <v>45315</v>
      </c>
      <c r="E443" t="s">
        <v>3904</v>
      </c>
      <c r="F443" s="1">
        <v>45292</v>
      </c>
      <c r="G443">
        <v>434.78</v>
      </c>
      <c r="H443" t="s">
        <v>3904</v>
      </c>
    </row>
    <row r="444" spans="1:8" x14ac:dyDescent="0.25">
      <c r="A444">
        <v>7520</v>
      </c>
      <c r="B444" t="s">
        <v>127</v>
      </c>
      <c r="C444">
        <v>112</v>
      </c>
      <c r="D444" s="404">
        <v>45315</v>
      </c>
      <c r="E444" t="s">
        <v>6001</v>
      </c>
      <c r="F444" s="1">
        <v>45292</v>
      </c>
      <c r="G444">
        <v>173.91</v>
      </c>
      <c r="H444" t="s">
        <v>4787</v>
      </c>
    </row>
    <row r="445" spans="1:8" x14ac:dyDescent="0.25">
      <c r="A445">
        <v>7520</v>
      </c>
      <c r="B445" t="s">
        <v>127</v>
      </c>
      <c r="C445">
        <v>230</v>
      </c>
      <c r="D445" s="404">
        <v>45322</v>
      </c>
      <c r="E445" t="s">
        <v>6002</v>
      </c>
      <c r="F445">
        <v>1013</v>
      </c>
      <c r="G445">
        <v>355.39</v>
      </c>
      <c r="H445" t="s">
        <v>4179</v>
      </c>
    </row>
    <row r="446" spans="1:8" x14ac:dyDescent="0.25">
      <c r="A446">
        <v>7520</v>
      </c>
      <c r="B446" t="s">
        <v>127</v>
      </c>
      <c r="C446">
        <v>240</v>
      </c>
      <c r="D446" s="404">
        <v>45323</v>
      </c>
      <c r="E446" t="s">
        <v>5991</v>
      </c>
      <c r="F446">
        <v>127860</v>
      </c>
      <c r="G446">
        <v>312.5</v>
      </c>
      <c r="H446" t="s">
        <v>5991</v>
      </c>
    </row>
    <row r="447" spans="1:8" x14ac:dyDescent="0.25">
      <c r="A447">
        <v>7520</v>
      </c>
      <c r="B447" t="s">
        <v>127</v>
      </c>
      <c r="C447">
        <v>112</v>
      </c>
      <c r="D447" s="404">
        <v>45327</v>
      </c>
      <c r="E447" t="s">
        <v>6001</v>
      </c>
      <c r="F447">
        <v>5022024</v>
      </c>
      <c r="G447">
        <v>3.32</v>
      </c>
      <c r="H447" t="s">
        <v>338</v>
      </c>
    </row>
    <row r="448" spans="1:8" x14ac:dyDescent="0.25">
      <c r="A448">
        <v>7520</v>
      </c>
      <c r="B448" t="s">
        <v>127</v>
      </c>
      <c r="C448">
        <v>112</v>
      </c>
      <c r="D448" s="404">
        <v>45342</v>
      </c>
      <c r="E448" t="s">
        <v>5990</v>
      </c>
      <c r="F448">
        <v>26</v>
      </c>
      <c r="G448">
        <v>3600</v>
      </c>
      <c r="H448" t="s">
        <v>5990</v>
      </c>
    </row>
    <row r="449" spans="1:8" x14ac:dyDescent="0.25">
      <c r="A449">
        <v>7520</v>
      </c>
      <c r="B449" t="s">
        <v>127</v>
      </c>
      <c r="C449">
        <v>110</v>
      </c>
      <c r="D449" s="404">
        <v>45351</v>
      </c>
      <c r="E449" t="s">
        <v>309</v>
      </c>
      <c r="F449" s="1">
        <v>45323</v>
      </c>
      <c r="G449">
        <v>38.340000000000003</v>
      </c>
      <c r="H449" t="s">
        <v>309</v>
      </c>
    </row>
    <row r="450" spans="1:8" x14ac:dyDescent="0.25">
      <c r="A450">
        <v>7520</v>
      </c>
      <c r="B450" t="s">
        <v>127</v>
      </c>
      <c r="C450">
        <v>110</v>
      </c>
      <c r="D450" s="404">
        <v>45351</v>
      </c>
      <c r="E450" t="s">
        <v>309</v>
      </c>
      <c r="F450" s="1">
        <v>45323</v>
      </c>
      <c r="G450">
        <v>102.67</v>
      </c>
      <c r="H450" t="s">
        <v>309</v>
      </c>
    </row>
    <row r="451" spans="1:8" x14ac:dyDescent="0.25">
      <c r="A451">
        <v>7520</v>
      </c>
      <c r="B451" t="s">
        <v>127</v>
      </c>
      <c r="C451">
        <v>110</v>
      </c>
      <c r="D451" s="404">
        <v>45351</v>
      </c>
      <c r="E451" t="s">
        <v>309</v>
      </c>
      <c r="F451" s="1">
        <v>45323</v>
      </c>
      <c r="G451">
        <v>45.51</v>
      </c>
      <c r="H451" t="s">
        <v>309</v>
      </c>
    </row>
    <row r="452" spans="1:8" x14ac:dyDescent="0.25">
      <c r="A452">
        <v>7520</v>
      </c>
      <c r="B452" t="s">
        <v>127</v>
      </c>
      <c r="C452">
        <v>112</v>
      </c>
      <c r="D452" s="404">
        <v>45351</v>
      </c>
      <c r="E452" t="s">
        <v>6001</v>
      </c>
      <c r="F452" t="s">
        <v>6000</v>
      </c>
      <c r="G452">
        <v>43.48</v>
      </c>
      <c r="H452" t="s">
        <v>951</v>
      </c>
    </row>
    <row r="453" spans="1:8" x14ac:dyDescent="0.25">
      <c r="A453">
        <v>7520</v>
      </c>
      <c r="B453" t="s">
        <v>127</v>
      </c>
      <c r="C453">
        <v>120</v>
      </c>
      <c r="D453" s="404">
        <v>45351</v>
      </c>
      <c r="E453" t="s">
        <v>309</v>
      </c>
      <c r="F453" s="1">
        <v>45323</v>
      </c>
      <c r="G453">
        <v>38.340000000000003</v>
      </c>
      <c r="H453" t="s">
        <v>309</v>
      </c>
    </row>
    <row r="454" spans="1:8" x14ac:dyDescent="0.25">
      <c r="A454">
        <v>7520</v>
      </c>
      <c r="B454" t="s">
        <v>127</v>
      </c>
      <c r="C454">
        <v>120</v>
      </c>
      <c r="D454" s="404">
        <v>45351</v>
      </c>
      <c r="E454" t="s">
        <v>309</v>
      </c>
      <c r="F454" s="1">
        <v>45323</v>
      </c>
      <c r="G454">
        <v>102.67</v>
      </c>
      <c r="H454" t="s">
        <v>309</v>
      </c>
    </row>
    <row r="455" spans="1:8" x14ac:dyDescent="0.25">
      <c r="A455">
        <v>7520</v>
      </c>
      <c r="B455" t="s">
        <v>127</v>
      </c>
      <c r="C455">
        <v>120</v>
      </c>
      <c r="D455" s="404">
        <v>45351</v>
      </c>
      <c r="E455" t="s">
        <v>309</v>
      </c>
      <c r="F455" s="1">
        <v>45323</v>
      </c>
      <c r="G455">
        <v>45.51</v>
      </c>
      <c r="H455" t="s">
        <v>309</v>
      </c>
    </row>
    <row r="456" spans="1:8" x14ac:dyDescent="0.25">
      <c r="A456">
        <v>7520</v>
      </c>
      <c r="B456" t="s">
        <v>127</v>
      </c>
      <c r="C456">
        <v>130</v>
      </c>
      <c r="D456" s="404">
        <v>45351</v>
      </c>
      <c r="E456" t="s">
        <v>309</v>
      </c>
      <c r="F456" s="1">
        <v>45323</v>
      </c>
      <c r="G456">
        <v>38.340000000000003</v>
      </c>
      <c r="H456" t="s">
        <v>309</v>
      </c>
    </row>
    <row r="457" spans="1:8" x14ac:dyDescent="0.25">
      <c r="A457">
        <v>7520</v>
      </c>
      <c r="B457" t="s">
        <v>127</v>
      </c>
      <c r="C457">
        <v>130</v>
      </c>
      <c r="D457" s="404">
        <v>45351</v>
      </c>
      <c r="E457" t="s">
        <v>309</v>
      </c>
      <c r="F457" s="1">
        <v>45323</v>
      </c>
      <c r="G457">
        <v>102.67</v>
      </c>
      <c r="H457" t="s">
        <v>309</v>
      </c>
    </row>
    <row r="458" spans="1:8" x14ac:dyDescent="0.25">
      <c r="A458">
        <v>7520</v>
      </c>
      <c r="B458" t="s">
        <v>127</v>
      </c>
      <c r="C458">
        <v>130</v>
      </c>
      <c r="D458" s="404">
        <v>45351</v>
      </c>
      <c r="E458" t="s">
        <v>309</v>
      </c>
      <c r="F458" s="1">
        <v>45323</v>
      </c>
      <c r="G458">
        <v>45.51</v>
      </c>
      <c r="H458" t="s">
        <v>309</v>
      </c>
    </row>
    <row r="459" spans="1:8" x14ac:dyDescent="0.25">
      <c r="A459">
        <v>7520</v>
      </c>
      <c r="B459" t="s">
        <v>127</v>
      </c>
      <c r="C459">
        <v>140</v>
      </c>
      <c r="D459" s="404">
        <v>45351</v>
      </c>
      <c r="E459" t="s">
        <v>309</v>
      </c>
      <c r="F459" s="1">
        <v>45323</v>
      </c>
      <c r="G459">
        <v>38.340000000000003</v>
      </c>
      <c r="H459" t="s">
        <v>309</v>
      </c>
    </row>
    <row r="460" spans="1:8" x14ac:dyDescent="0.25">
      <c r="A460">
        <v>7520</v>
      </c>
      <c r="B460" t="s">
        <v>127</v>
      </c>
      <c r="C460">
        <v>140</v>
      </c>
      <c r="D460" s="404">
        <v>45351</v>
      </c>
      <c r="E460" t="s">
        <v>309</v>
      </c>
      <c r="F460" s="1">
        <v>45323</v>
      </c>
      <c r="G460">
        <v>102.67</v>
      </c>
      <c r="H460" t="s">
        <v>309</v>
      </c>
    </row>
    <row r="461" spans="1:8" x14ac:dyDescent="0.25">
      <c r="A461">
        <v>7520</v>
      </c>
      <c r="B461" t="s">
        <v>127</v>
      </c>
      <c r="C461">
        <v>140</v>
      </c>
      <c r="D461" s="404">
        <v>45351</v>
      </c>
      <c r="E461" t="s">
        <v>309</v>
      </c>
      <c r="F461" s="1">
        <v>45323</v>
      </c>
      <c r="G461">
        <v>45.51</v>
      </c>
      <c r="H461" t="s">
        <v>309</v>
      </c>
    </row>
    <row r="462" spans="1:8" x14ac:dyDescent="0.25">
      <c r="A462">
        <v>7520</v>
      </c>
      <c r="B462" t="s">
        <v>127</v>
      </c>
      <c r="C462">
        <v>210</v>
      </c>
      <c r="D462" s="404">
        <v>45351</v>
      </c>
      <c r="E462" t="s">
        <v>309</v>
      </c>
      <c r="F462" s="1">
        <v>45323</v>
      </c>
      <c r="G462">
        <v>186.52</v>
      </c>
      <c r="H462" t="s">
        <v>309</v>
      </c>
    </row>
    <row r="463" spans="1:8" x14ac:dyDescent="0.25">
      <c r="A463">
        <v>7520</v>
      </c>
      <c r="B463" t="s">
        <v>127</v>
      </c>
      <c r="C463">
        <v>220</v>
      </c>
      <c r="D463" s="404">
        <v>45351</v>
      </c>
      <c r="E463" t="s">
        <v>309</v>
      </c>
      <c r="F463" s="1">
        <v>45323</v>
      </c>
      <c r="G463">
        <v>186.52</v>
      </c>
      <c r="H463" t="s">
        <v>309</v>
      </c>
    </row>
    <row r="464" spans="1:8" x14ac:dyDescent="0.25">
      <c r="A464">
        <v>7520</v>
      </c>
      <c r="B464" t="s">
        <v>127</v>
      </c>
      <c r="C464">
        <v>230</v>
      </c>
      <c r="D464" s="404">
        <v>45351</v>
      </c>
      <c r="E464" t="s">
        <v>309</v>
      </c>
      <c r="F464" s="1">
        <v>45323</v>
      </c>
      <c r="G464">
        <v>186.52</v>
      </c>
      <c r="H464" t="s">
        <v>309</v>
      </c>
    </row>
    <row r="465" spans="1:8" x14ac:dyDescent="0.25">
      <c r="A465">
        <v>7520</v>
      </c>
      <c r="B465" t="s">
        <v>127</v>
      </c>
      <c r="C465">
        <v>230</v>
      </c>
      <c r="D465" s="404">
        <v>45351</v>
      </c>
      <c r="E465" t="s">
        <v>5999</v>
      </c>
      <c r="F465">
        <v>1020</v>
      </c>
      <c r="G465">
        <v>361.22</v>
      </c>
      <c r="H465" t="s">
        <v>4179</v>
      </c>
    </row>
    <row r="466" spans="1:8" x14ac:dyDescent="0.25">
      <c r="A466">
        <v>7520</v>
      </c>
      <c r="B466" t="s">
        <v>127</v>
      </c>
      <c r="C466">
        <v>240</v>
      </c>
      <c r="D466" s="404">
        <v>45351</v>
      </c>
      <c r="E466" t="s">
        <v>309</v>
      </c>
      <c r="F466" s="1">
        <v>45323</v>
      </c>
      <c r="G466">
        <v>186.52</v>
      </c>
      <c r="H466" t="s">
        <v>309</v>
      </c>
    </row>
    <row r="467" spans="1:8" x14ac:dyDescent="0.25">
      <c r="A467">
        <v>7520</v>
      </c>
      <c r="B467" t="s">
        <v>127</v>
      </c>
      <c r="C467">
        <v>340</v>
      </c>
      <c r="D467" s="404">
        <v>45351</v>
      </c>
      <c r="E467" t="s">
        <v>309</v>
      </c>
      <c r="F467" s="1">
        <v>45323</v>
      </c>
      <c r="G467">
        <v>186.52</v>
      </c>
      <c r="H467" t="s">
        <v>309</v>
      </c>
    </row>
  </sheetData>
  <autoFilter ref="A1:H467" xr:uid="{AFE9A51D-4350-44F6-9C05-3B4FFBDC1C77}"/>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E6CE7-1CF9-461D-9366-6D587EE15837}">
  <sheetPr>
    <tabColor theme="7" tint="0.79998168889431442"/>
  </sheetPr>
  <dimension ref="A1:P1354"/>
  <sheetViews>
    <sheetView workbookViewId="0"/>
  </sheetViews>
  <sheetFormatPr defaultRowHeight="15" x14ac:dyDescent="0.25"/>
  <cols>
    <col min="1" max="1" width="8.140625" bestFit="1" customWidth="1"/>
    <col min="2" max="2" width="17.42578125" bestFit="1" customWidth="1"/>
    <col min="3" max="3" width="11.42578125" bestFit="1" customWidth="1"/>
    <col min="4" max="4" width="7.7109375" bestFit="1" customWidth="1"/>
    <col min="5" max="5" width="10.42578125" bestFit="1" customWidth="1"/>
    <col min="6" max="6" width="12" bestFit="1" customWidth="1"/>
    <col min="7" max="7" width="73" customWidth="1"/>
    <col min="8" max="8" width="7.140625" bestFit="1" customWidth="1"/>
    <col min="9" max="9" width="10.5703125" bestFit="1" customWidth="1"/>
    <col min="10" max="10" width="11.5703125" bestFit="1" customWidth="1"/>
    <col min="11" max="11" width="7.85546875" bestFit="1" customWidth="1"/>
    <col min="12" max="12" width="10.28515625" bestFit="1" customWidth="1"/>
    <col min="13" max="13" width="14.5703125" bestFit="1" customWidth="1"/>
    <col min="14" max="14" width="8.7109375" bestFit="1" customWidth="1"/>
    <col min="15" max="15" width="30.140625" bestFit="1" customWidth="1"/>
    <col min="16" max="16" width="15.5703125" bestFit="1" customWidth="1"/>
  </cols>
  <sheetData>
    <row r="1" spans="1:16" x14ac:dyDescent="0.25">
      <c r="A1" t="s">
        <v>1092</v>
      </c>
      <c r="B1" t="s">
        <v>1091</v>
      </c>
      <c r="C1" t="s">
        <v>2</v>
      </c>
      <c r="D1" t="s">
        <v>5982</v>
      </c>
      <c r="E1" t="s">
        <v>1090</v>
      </c>
      <c r="F1" t="s">
        <v>5981</v>
      </c>
      <c r="G1" t="s">
        <v>1089</v>
      </c>
      <c r="H1" t="s">
        <v>4715</v>
      </c>
      <c r="I1" t="s">
        <v>5383</v>
      </c>
      <c r="J1" t="s">
        <v>1088</v>
      </c>
      <c r="K1" t="s">
        <v>5980</v>
      </c>
      <c r="L1" t="s">
        <v>5979</v>
      </c>
      <c r="M1" t="s">
        <v>5978</v>
      </c>
      <c r="N1" t="s">
        <v>1087</v>
      </c>
      <c r="O1" t="s">
        <v>1189</v>
      </c>
      <c r="P1" t="s">
        <v>5977</v>
      </c>
    </row>
    <row r="2" spans="1:16" x14ac:dyDescent="0.25">
      <c r="A2">
        <v>7470</v>
      </c>
      <c r="B2" t="s">
        <v>125</v>
      </c>
      <c r="C2">
        <v>110</v>
      </c>
      <c r="D2" t="s">
        <v>5432</v>
      </c>
      <c r="E2" s="404">
        <v>44998</v>
      </c>
      <c r="F2" s="404">
        <v>44999</v>
      </c>
      <c r="G2" t="s">
        <v>5438</v>
      </c>
      <c r="H2" t="s">
        <v>3971</v>
      </c>
      <c r="I2" t="s">
        <v>5974</v>
      </c>
      <c r="J2" t="s">
        <v>5973</v>
      </c>
      <c r="M2" t="s">
        <v>5419</v>
      </c>
      <c r="N2">
        <v>20</v>
      </c>
      <c r="O2" t="s">
        <v>5418</v>
      </c>
    </row>
    <row r="3" spans="1:16" x14ac:dyDescent="0.25">
      <c r="A3">
        <v>7470</v>
      </c>
      <c r="B3" t="s">
        <v>125</v>
      </c>
      <c r="C3">
        <v>112</v>
      </c>
      <c r="D3" t="s">
        <v>5432</v>
      </c>
      <c r="E3" s="404">
        <v>44998</v>
      </c>
      <c r="F3" s="404">
        <v>44999</v>
      </c>
      <c r="G3" t="s">
        <v>5438</v>
      </c>
      <c r="H3" t="s">
        <v>3971</v>
      </c>
      <c r="I3" t="s">
        <v>5974</v>
      </c>
      <c r="J3" t="s">
        <v>5973</v>
      </c>
      <c r="M3" t="s">
        <v>5419</v>
      </c>
      <c r="N3">
        <v>10</v>
      </c>
      <c r="O3" t="s">
        <v>5418</v>
      </c>
    </row>
    <row r="4" spans="1:16" x14ac:dyDescent="0.25">
      <c r="A4">
        <v>7470</v>
      </c>
      <c r="B4" t="s">
        <v>125</v>
      </c>
      <c r="C4">
        <v>120</v>
      </c>
      <c r="D4" t="s">
        <v>5432</v>
      </c>
      <c r="E4" s="404">
        <v>44998</v>
      </c>
      <c r="F4" s="404">
        <v>44999</v>
      </c>
      <c r="G4" t="s">
        <v>5438</v>
      </c>
      <c r="H4" t="s">
        <v>3971</v>
      </c>
      <c r="I4" t="s">
        <v>5974</v>
      </c>
      <c r="J4" t="s">
        <v>5973</v>
      </c>
      <c r="M4" t="s">
        <v>5419</v>
      </c>
      <c r="N4">
        <v>22</v>
      </c>
      <c r="O4" t="s">
        <v>5418</v>
      </c>
    </row>
    <row r="5" spans="1:16" x14ac:dyDescent="0.25">
      <c r="A5">
        <v>7470</v>
      </c>
      <c r="B5" t="s">
        <v>125</v>
      </c>
      <c r="C5">
        <v>130</v>
      </c>
      <c r="D5" t="s">
        <v>5432</v>
      </c>
      <c r="E5" s="404">
        <v>44998</v>
      </c>
      <c r="F5" s="404">
        <v>44999</v>
      </c>
      <c r="G5" t="s">
        <v>5438</v>
      </c>
      <c r="H5" t="s">
        <v>3971</v>
      </c>
      <c r="I5" t="s">
        <v>5974</v>
      </c>
      <c r="J5" t="s">
        <v>5973</v>
      </c>
      <c r="M5" t="s">
        <v>5419</v>
      </c>
      <c r="N5">
        <v>17</v>
      </c>
      <c r="O5" t="s">
        <v>5418</v>
      </c>
    </row>
    <row r="6" spans="1:16" x14ac:dyDescent="0.25">
      <c r="A6">
        <v>7470</v>
      </c>
      <c r="B6" t="s">
        <v>125</v>
      </c>
      <c r="C6">
        <v>140</v>
      </c>
      <c r="D6" t="s">
        <v>5432</v>
      </c>
      <c r="E6" s="404">
        <v>44998</v>
      </c>
      <c r="F6" s="404">
        <v>44999</v>
      </c>
      <c r="G6" t="s">
        <v>5438</v>
      </c>
      <c r="H6" t="s">
        <v>3971</v>
      </c>
      <c r="I6" t="s">
        <v>5974</v>
      </c>
      <c r="J6" t="s">
        <v>5973</v>
      </c>
      <c r="M6" t="s">
        <v>5419</v>
      </c>
      <c r="N6">
        <v>20</v>
      </c>
      <c r="O6" t="s">
        <v>5418</v>
      </c>
    </row>
    <row r="7" spans="1:16" x14ac:dyDescent="0.25">
      <c r="A7">
        <v>7470</v>
      </c>
      <c r="B7" t="s">
        <v>125</v>
      </c>
      <c r="C7">
        <v>160</v>
      </c>
      <c r="D7" t="s">
        <v>5432</v>
      </c>
      <c r="E7" s="404">
        <v>44998</v>
      </c>
      <c r="F7" s="404">
        <v>44999</v>
      </c>
      <c r="G7" t="s">
        <v>5438</v>
      </c>
      <c r="H7" t="s">
        <v>3971</v>
      </c>
      <c r="I7" t="s">
        <v>5974</v>
      </c>
      <c r="J7" t="s">
        <v>5973</v>
      </c>
      <c r="M7" t="s">
        <v>5419</v>
      </c>
      <c r="N7">
        <v>6</v>
      </c>
      <c r="O7" t="s">
        <v>5418</v>
      </c>
    </row>
    <row r="8" spans="1:16" x14ac:dyDescent="0.25">
      <c r="A8">
        <v>7470</v>
      </c>
      <c r="B8" t="s">
        <v>125</v>
      </c>
      <c r="C8">
        <v>210</v>
      </c>
      <c r="D8" t="s">
        <v>5432</v>
      </c>
      <c r="E8" s="404">
        <v>44998</v>
      </c>
      <c r="F8" s="404">
        <v>44999</v>
      </c>
      <c r="G8" t="s">
        <v>5477</v>
      </c>
      <c r="H8" t="s">
        <v>3971</v>
      </c>
      <c r="I8" t="s">
        <v>5976</v>
      </c>
      <c r="J8" t="s">
        <v>5975</v>
      </c>
      <c r="M8" t="s">
        <v>5419</v>
      </c>
      <c r="N8">
        <v>27.5</v>
      </c>
      <c r="O8" t="s">
        <v>5418</v>
      </c>
    </row>
    <row r="9" spans="1:16" x14ac:dyDescent="0.25">
      <c r="A9">
        <v>7470</v>
      </c>
      <c r="B9" t="s">
        <v>125</v>
      </c>
      <c r="C9">
        <v>220</v>
      </c>
      <c r="D9" t="s">
        <v>5432</v>
      </c>
      <c r="E9" s="404">
        <v>44998</v>
      </c>
      <c r="F9" s="404">
        <v>44999</v>
      </c>
      <c r="G9" t="s">
        <v>5477</v>
      </c>
      <c r="H9" t="s">
        <v>3971</v>
      </c>
      <c r="I9" t="s">
        <v>5976</v>
      </c>
      <c r="J9" t="s">
        <v>5975</v>
      </c>
      <c r="M9" t="s">
        <v>5419</v>
      </c>
      <c r="N9">
        <v>27.5</v>
      </c>
      <c r="O9" t="s">
        <v>5418</v>
      </c>
    </row>
    <row r="10" spans="1:16" x14ac:dyDescent="0.25">
      <c r="A10">
        <v>7470</v>
      </c>
      <c r="B10" t="s">
        <v>125</v>
      </c>
      <c r="C10">
        <v>230</v>
      </c>
      <c r="D10" t="s">
        <v>5432</v>
      </c>
      <c r="E10" s="404">
        <v>44998</v>
      </c>
      <c r="F10" s="404">
        <v>44999</v>
      </c>
      <c r="G10" t="s">
        <v>5477</v>
      </c>
      <c r="H10" t="s">
        <v>3971</v>
      </c>
      <c r="I10" t="s">
        <v>5976</v>
      </c>
      <c r="J10" t="s">
        <v>5975</v>
      </c>
      <c r="M10" t="s">
        <v>5419</v>
      </c>
      <c r="N10">
        <v>27.5</v>
      </c>
      <c r="O10" t="s">
        <v>5418</v>
      </c>
    </row>
    <row r="11" spans="1:16" x14ac:dyDescent="0.25">
      <c r="A11">
        <v>7470</v>
      </c>
      <c r="B11" t="s">
        <v>125</v>
      </c>
      <c r="C11">
        <v>240</v>
      </c>
      <c r="D11" t="s">
        <v>5432</v>
      </c>
      <c r="E11" s="404">
        <v>44998</v>
      </c>
      <c r="F11" s="404">
        <v>44999</v>
      </c>
      <c r="G11" t="s">
        <v>5477</v>
      </c>
      <c r="H11" t="s">
        <v>3971</v>
      </c>
      <c r="I11" t="s">
        <v>5976</v>
      </c>
      <c r="J11" t="s">
        <v>5975</v>
      </c>
      <c r="M11" t="s">
        <v>5419</v>
      </c>
      <c r="N11">
        <v>27.5</v>
      </c>
      <c r="O11" t="s">
        <v>5418</v>
      </c>
    </row>
    <row r="12" spans="1:16" x14ac:dyDescent="0.25">
      <c r="A12">
        <v>7470</v>
      </c>
      <c r="B12" t="s">
        <v>125</v>
      </c>
      <c r="C12">
        <v>935</v>
      </c>
      <c r="D12" t="s">
        <v>5432</v>
      </c>
      <c r="E12" s="404">
        <v>44998</v>
      </c>
      <c r="F12" s="404">
        <v>44999</v>
      </c>
      <c r="G12" t="s">
        <v>5438</v>
      </c>
      <c r="H12" t="s">
        <v>3971</v>
      </c>
      <c r="I12" t="s">
        <v>5974</v>
      </c>
      <c r="J12" t="s">
        <v>5973</v>
      </c>
      <c r="M12" t="s">
        <v>5419</v>
      </c>
      <c r="N12">
        <v>5</v>
      </c>
      <c r="O12" t="s">
        <v>5418</v>
      </c>
    </row>
    <row r="13" spans="1:16" x14ac:dyDescent="0.25">
      <c r="A13">
        <v>7470</v>
      </c>
      <c r="B13" t="s">
        <v>125</v>
      </c>
      <c r="C13">
        <v>110</v>
      </c>
      <c r="D13" t="s">
        <v>5432</v>
      </c>
      <c r="E13" s="404">
        <v>45016</v>
      </c>
      <c r="F13" s="404">
        <v>45016</v>
      </c>
      <c r="G13" t="s">
        <v>5438</v>
      </c>
      <c r="H13" t="s">
        <v>3971</v>
      </c>
      <c r="I13" t="s">
        <v>5972</v>
      </c>
      <c r="J13" t="s">
        <v>5971</v>
      </c>
      <c r="M13" t="s">
        <v>5419</v>
      </c>
      <c r="N13">
        <v>28</v>
      </c>
      <c r="O13" t="s">
        <v>5418</v>
      </c>
    </row>
    <row r="14" spans="1:16" x14ac:dyDescent="0.25">
      <c r="A14">
        <v>7470</v>
      </c>
      <c r="B14" t="s">
        <v>125</v>
      </c>
      <c r="C14">
        <v>112</v>
      </c>
      <c r="D14" t="s">
        <v>5432</v>
      </c>
      <c r="E14" s="404">
        <v>45016</v>
      </c>
      <c r="F14" s="404">
        <v>45016</v>
      </c>
      <c r="G14" t="s">
        <v>5438</v>
      </c>
      <c r="H14" t="s">
        <v>3971</v>
      </c>
      <c r="I14" t="s">
        <v>5972</v>
      </c>
      <c r="J14" t="s">
        <v>5971</v>
      </c>
      <c r="M14" t="s">
        <v>5419</v>
      </c>
      <c r="N14">
        <v>14</v>
      </c>
      <c r="O14" t="s">
        <v>5418</v>
      </c>
    </row>
    <row r="15" spans="1:16" x14ac:dyDescent="0.25">
      <c r="A15">
        <v>7470</v>
      </c>
      <c r="B15" t="s">
        <v>125</v>
      </c>
      <c r="C15">
        <v>120</v>
      </c>
      <c r="D15" t="s">
        <v>5432</v>
      </c>
      <c r="E15" s="404">
        <v>45016</v>
      </c>
      <c r="F15" s="404">
        <v>45016</v>
      </c>
      <c r="G15" t="s">
        <v>5438</v>
      </c>
      <c r="H15" t="s">
        <v>3971</v>
      </c>
      <c r="I15" t="s">
        <v>5972</v>
      </c>
      <c r="J15" t="s">
        <v>5971</v>
      </c>
      <c r="M15" t="s">
        <v>5419</v>
      </c>
      <c r="N15">
        <v>30.8</v>
      </c>
      <c r="O15" t="s">
        <v>5418</v>
      </c>
    </row>
    <row r="16" spans="1:16" x14ac:dyDescent="0.25">
      <c r="A16">
        <v>7470</v>
      </c>
      <c r="B16" t="s">
        <v>125</v>
      </c>
      <c r="C16">
        <v>130</v>
      </c>
      <c r="D16" t="s">
        <v>5432</v>
      </c>
      <c r="E16" s="404">
        <v>45016</v>
      </c>
      <c r="F16" s="404">
        <v>45016</v>
      </c>
      <c r="G16" t="s">
        <v>5438</v>
      </c>
      <c r="H16" t="s">
        <v>3971</v>
      </c>
      <c r="I16" t="s">
        <v>5972</v>
      </c>
      <c r="J16" t="s">
        <v>5971</v>
      </c>
      <c r="M16" t="s">
        <v>5419</v>
      </c>
      <c r="N16">
        <v>23.8</v>
      </c>
      <c r="O16" t="s">
        <v>5418</v>
      </c>
    </row>
    <row r="17" spans="1:15" x14ac:dyDescent="0.25">
      <c r="A17">
        <v>7470</v>
      </c>
      <c r="B17" t="s">
        <v>125</v>
      </c>
      <c r="C17">
        <v>140</v>
      </c>
      <c r="D17" t="s">
        <v>5432</v>
      </c>
      <c r="E17" s="404">
        <v>45016</v>
      </c>
      <c r="F17" s="404">
        <v>45016</v>
      </c>
      <c r="G17" t="s">
        <v>5438</v>
      </c>
      <c r="H17" t="s">
        <v>3971</v>
      </c>
      <c r="I17" t="s">
        <v>5972</v>
      </c>
      <c r="J17" t="s">
        <v>5971</v>
      </c>
      <c r="M17" t="s">
        <v>5419</v>
      </c>
      <c r="N17">
        <v>28</v>
      </c>
      <c r="O17" t="s">
        <v>5418</v>
      </c>
    </row>
    <row r="18" spans="1:15" x14ac:dyDescent="0.25">
      <c r="A18">
        <v>7470</v>
      </c>
      <c r="B18" t="s">
        <v>125</v>
      </c>
      <c r="C18">
        <v>160</v>
      </c>
      <c r="D18" t="s">
        <v>5432</v>
      </c>
      <c r="E18" s="404">
        <v>45016</v>
      </c>
      <c r="F18" s="404">
        <v>45016</v>
      </c>
      <c r="G18" t="s">
        <v>5438</v>
      </c>
      <c r="H18" t="s">
        <v>3971</v>
      </c>
      <c r="I18" t="s">
        <v>5972</v>
      </c>
      <c r="J18" t="s">
        <v>5971</v>
      </c>
      <c r="M18" t="s">
        <v>5419</v>
      </c>
      <c r="N18">
        <v>8.4</v>
      </c>
      <c r="O18" t="s">
        <v>5418</v>
      </c>
    </row>
    <row r="19" spans="1:15" x14ac:dyDescent="0.25">
      <c r="A19">
        <v>7470</v>
      </c>
      <c r="B19" t="s">
        <v>125</v>
      </c>
      <c r="C19">
        <v>935</v>
      </c>
      <c r="D19" t="s">
        <v>5432</v>
      </c>
      <c r="E19" s="404">
        <v>45016</v>
      </c>
      <c r="F19" s="404">
        <v>45016</v>
      </c>
      <c r="G19" t="s">
        <v>5438</v>
      </c>
      <c r="H19" t="s">
        <v>3971</v>
      </c>
      <c r="I19" t="s">
        <v>5972</v>
      </c>
      <c r="J19" t="s">
        <v>5971</v>
      </c>
      <c r="M19" t="s">
        <v>5419</v>
      </c>
      <c r="N19">
        <v>7</v>
      </c>
      <c r="O19" t="s">
        <v>5418</v>
      </c>
    </row>
    <row r="20" spans="1:15" x14ac:dyDescent="0.25">
      <c r="A20">
        <v>7470</v>
      </c>
      <c r="B20" t="s">
        <v>125</v>
      </c>
      <c r="C20">
        <v>210</v>
      </c>
      <c r="D20" t="s">
        <v>5427</v>
      </c>
      <c r="E20" s="404">
        <v>45054</v>
      </c>
      <c r="F20" s="404">
        <v>45054</v>
      </c>
      <c r="G20" t="s">
        <v>5477</v>
      </c>
      <c r="H20" t="s">
        <v>3971</v>
      </c>
      <c r="I20" t="s">
        <v>5970</v>
      </c>
      <c r="J20" t="s">
        <v>5969</v>
      </c>
      <c r="M20" t="s">
        <v>5419</v>
      </c>
      <c r="N20">
        <v>27.5</v>
      </c>
      <c r="O20" t="s">
        <v>5418</v>
      </c>
    </row>
    <row r="21" spans="1:15" x14ac:dyDescent="0.25">
      <c r="A21">
        <v>7470</v>
      </c>
      <c r="B21" t="s">
        <v>125</v>
      </c>
      <c r="C21">
        <v>220</v>
      </c>
      <c r="D21" t="s">
        <v>5427</v>
      </c>
      <c r="E21" s="404">
        <v>45054</v>
      </c>
      <c r="F21" s="404">
        <v>45054</v>
      </c>
      <c r="G21" t="s">
        <v>5477</v>
      </c>
      <c r="H21" t="s">
        <v>3971</v>
      </c>
      <c r="I21" t="s">
        <v>5970</v>
      </c>
      <c r="J21" t="s">
        <v>5969</v>
      </c>
      <c r="M21" t="s">
        <v>5419</v>
      </c>
      <c r="N21">
        <v>27.5</v>
      </c>
      <c r="O21" t="s">
        <v>5418</v>
      </c>
    </row>
    <row r="22" spans="1:15" x14ac:dyDescent="0.25">
      <c r="A22">
        <v>7470</v>
      </c>
      <c r="B22" t="s">
        <v>125</v>
      </c>
      <c r="C22">
        <v>230</v>
      </c>
      <c r="D22" t="s">
        <v>5427</v>
      </c>
      <c r="E22" s="404">
        <v>45054</v>
      </c>
      <c r="F22" s="404">
        <v>45054</v>
      </c>
      <c r="G22" t="s">
        <v>5477</v>
      </c>
      <c r="H22" t="s">
        <v>3971</v>
      </c>
      <c r="I22" t="s">
        <v>5970</v>
      </c>
      <c r="J22" t="s">
        <v>5969</v>
      </c>
      <c r="M22" t="s">
        <v>5419</v>
      </c>
      <c r="N22">
        <v>27.5</v>
      </c>
      <c r="O22" t="s">
        <v>5418</v>
      </c>
    </row>
    <row r="23" spans="1:15" x14ac:dyDescent="0.25">
      <c r="A23">
        <v>7470</v>
      </c>
      <c r="B23" t="s">
        <v>125</v>
      </c>
      <c r="C23">
        <v>240</v>
      </c>
      <c r="D23" t="s">
        <v>5427</v>
      </c>
      <c r="E23" s="404">
        <v>45054</v>
      </c>
      <c r="F23" s="404">
        <v>45054</v>
      </c>
      <c r="G23" t="s">
        <v>5477</v>
      </c>
      <c r="H23" t="s">
        <v>3971</v>
      </c>
      <c r="I23" t="s">
        <v>5970</v>
      </c>
      <c r="J23" t="s">
        <v>5969</v>
      </c>
      <c r="M23" t="s">
        <v>5419</v>
      </c>
      <c r="N23">
        <v>27.5</v>
      </c>
      <c r="O23" t="s">
        <v>5418</v>
      </c>
    </row>
    <row r="24" spans="1:15" x14ac:dyDescent="0.25">
      <c r="A24">
        <v>7470</v>
      </c>
      <c r="B24" t="s">
        <v>125</v>
      </c>
      <c r="C24">
        <v>110</v>
      </c>
      <c r="D24" t="s">
        <v>5427</v>
      </c>
      <c r="E24" s="404">
        <v>45076</v>
      </c>
      <c r="F24" s="404">
        <v>45077</v>
      </c>
      <c r="G24" t="s">
        <v>5438</v>
      </c>
      <c r="H24" t="s">
        <v>3971</v>
      </c>
      <c r="I24" t="s">
        <v>5968</v>
      </c>
      <c r="J24" t="s">
        <v>5967</v>
      </c>
      <c r="M24" t="s">
        <v>5419</v>
      </c>
      <c r="N24">
        <v>30</v>
      </c>
      <c r="O24" t="s">
        <v>5418</v>
      </c>
    </row>
    <row r="25" spans="1:15" x14ac:dyDescent="0.25">
      <c r="A25">
        <v>7470</v>
      </c>
      <c r="B25" t="s">
        <v>125</v>
      </c>
      <c r="C25">
        <v>112</v>
      </c>
      <c r="D25" t="s">
        <v>5427</v>
      </c>
      <c r="E25" s="404">
        <v>45076</v>
      </c>
      <c r="F25" s="404">
        <v>45077</v>
      </c>
      <c r="G25" t="s">
        <v>5438</v>
      </c>
      <c r="H25" t="s">
        <v>3971</v>
      </c>
      <c r="I25" t="s">
        <v>5968</v>
      </c>
      <c r="J25" t="s">
        <v>5967</v>
      </c>
      <c r="M25" t="s">
        <v>5419</v>
      </c>
      <c r="N25">
        <v>15</v>
      </c>
      <c r="O25" t="s">
        <v>5418</v>
      </c>
    </row>
    <row r="26" spans="1:15" x14ac:dyDescent="0.25">
      <c r="A26">
        <v>7470</v>
      </c>
      <c r="B26" t="s">
        <v>125</v>
      </c>
      <c r="C26">
        <v>120</v>
      </c>
      <c r="D26" t="s">
        <v>5427</v>
      </c>
      <c r="E26" s="404">
        <v>45076</v>
      </c>
      <c r="F26" s="404">
        <v>45077</v>
      </c>
      <c r="G26" t="s">
        <v>5438</v>
      </c>
      <c r="H26" t="s">
        <v>3971</v>
      </c>
      <c r="I26" t="s">
        <v>5968</v>
      </c>
      <c r="J26" t="s">
        <v>5967</v>
      </c>
      <c r="M26" t="s">
        <v>5419</v>
      </c>
      <c r="N26">
        <v>33</v>
      </c>
      <c r="O26" t="s">
        <v>5418</v>
      </c>
    </row>
    <row r="27" spans="1:15" x14ac:dyDescent="0.25">
      <c r="A27">
        <v>7470</v>
      </c>
      <c r="B27" t="s">
        <v>125</v>
      </c>
      <c r="C27">
        <v>130</v>
      </c>
      <c r="D27" t="s">
        <v>5427</v>
      </c>
      <c r="E27" s="404">
        <v>45076</v>
      </c>
      <c r="F27" s="404">
        <v>45077</v>
      </c>
      <c r="G27" t="s">
        <v>5438</v>
      </c>
      <c r="H27" t="s">
        <v>3971</v>
      </c>
      <c r="I27" t="s">
        <v>5968</v>
      </c>
      <c r="J27" t="s">
        <v>5967</v>
      </c>
      <c r="M27" t="s">
        <v>5419</v>
      </c>
      <c r="N27">
        <v>25.5</v>
      </c>
      <c r="O27" t="s">
        <v>5418</v>
      </c>
    </row>
    <row r="28" spans="1:15" x14ac:dyDescent="0.25">
      <c r="A28">
        <v>7470</v>
      </c>
      <c r="B28" t="s">
        <v>125</v>
      </c>
      <c r="C28">
        <v>140</v>
      </c>
      <c r="D28" t="s">
        <v>5427</v>
      </c>
      <c r="E28" s="404">
        <v>45076</v>
      </c>
      <c r="F28" s="404">
        <v>45077</v>
      </c>
      <c r="G28" t="s">
        <v>5438</v>
      </c>
      <c r="H28" t="s">
        <v>3971</v>
      </c>
      <c r="I28" t="s">
        <v>5968</v>
      </c>
      <c r="J28" t="s">
        <v>5967</v>
      </c>
      <c r="M28" t="s">
        <v>5419</v>
      </c>
      <c r="N28">
        <v>30</v>
      </c>
      <c r="O28" t="s">
        <v>5418</v>
      </c>
    </row>
    <row r="29" spans="1:15" x14ac:dyDescent="0.25">
      <c r="A29">
        <v>7470</v>
      </c>
      <c r="B29" t="s">
        <v>125</v>
      </c>
      <c r="C29">
        <v>160</v>
      </c>
      <c r="D29" t="s">
        <v>5427</v>
      </c>
      <c r="E29" s="404">
        <v>45076</v>
      </c>
      <c r="F29" s="404">
        <v>45077</v>
      </c>
      <c r="G29" t="s">
        <v>5438</v>
      </c>
      <c r="H29" t="s">
        <v>3971</v>
      </c>
      <c r="I29" t="s">
        <v>5968</v>
      </c>
      <c r="J29" t="s">
        <v>5967</v>
      </c>
      <c r="M29" t="s">
        <v>5419</v>
      </c>
      <c r="N29">
        <v>9</v>
      </c>
      <c r="O29" t="s">
        <v>5418</v>
      </c>
    </row>
    <row r="30" spans="1:15" x14ac:dyDescent="0.25">
      <c r="A30">
        <v>7470</v>
      </c>
      <c r="B30" t="s">
        <v>125</v>
      </c>
      <c r="C30">
        <v>935</v>
      </c>
      <c r="D30" t="s">
        <v>5427</v>
      </c>
      <c r="E30" s="404">
        <v>45076</v>
      </c>
      <c r="F30" s="404">
        <v>45077</v>
      </c>
      <c r="G30" t="s">
        <v>5438</v>
      </c>
      <c r="H30" t="s">
        <v>3971</v>
      </c>
      <c r="I30" t="s">
        <v>5968</v>
      </c>
      <c r="J30" t="s">
        <v>5967</v>
      </c>
      <c r="M30" t="s">
        <v>5419</v>
      </c>
      <c r="N30">
        <v>7.5</v>
      </c>
      <c r="O30" t="s">
        <v>5418</v>
      </c>
    </row>
    <row r="31" spans="1:15" x14ac:dyDescent="0.25">
      <c r="A31">
        <v>7470</v>
      </c>
      <c r="B31" t="s">
        <v>125</v>
      </c>
      <c r="C31">
        <v>110</v>
      </c>
      <c r="D31" t="s">
        <v>5427</v>
      </c>
      <c r="E31" s="404">
        <v>45077</v>
      </c>
      <c r="F31" s="404">
        <v>45077</v>
      </c>
      <c r="G31" t="s">
        <v>5438</v>
      </c>
      <c r="H31" t="s">
        <v>3971</v>
      </c>
      <c r="I31" t="s">
        <v>5966</v>
      </c>
      <c r="J31" t="s">
        <v>5965</v>
      </c>
      <c r="M31" t="s">
        <v>5419</v>
      </c>
      <c r="N31">
        <v>10</v>
      </c>
      <c r="O31" t="s">
        <v>5418</v>
      </c>
    </row>
    <row r="32" spans="1:15" x14ac:dyDescent="0.25">
      <c r="A32">
        <v>7470</v>
      </c>
      <c r="B32" t="s">
        <v>125</v>
      </c>
      <c r="C32">
        <v>112</v>
      </c>
      <c r="D32" t="s">
        <v>5427</v>
      </c>
      <c r="E32" s="404">
        <v>45077</v>
      </c>
      <c r="F32" s="404">
        <v>45077</v>
      </c>
      <c r="G32" t="s">
        <v>5438</v>
      </c>
      <c r="H32" t="s">
        <v>3971</v>
      </c>
      <c r="I32" t="s">
        <v>5966</v>
      </c>
      <c r="J32" t="s">
        <v>5965</v>
      </c>
      <c r="M32" t="s">
        <v>5419</v>
      </c>
      <c r="N32">
        <v>5</v>
      </c>
      <c r="O32" t="s">
        <v>5418</v>
      </c>
    </row>
    <row r="33" spans="1:15" x14ac:dyDescent="0.25">
      <c r="A33">
        <v>7470</v>
      </c>
      <c r="B33" t="s">
        <v>125</v>
      </c>
      <c r="C33">
        <v>120</v>
      </c>
      <c r="D33" t="s">
        <v>5427</v>
      </c>
      <c r="E33" s="404">
        <v>45077</v>
      </c>
      <c r="F33" s="404">
        <v>45077</v>
      </c>
      <c r="G33" t="s">
        <v>5438</v>
      </c>
      <c r="H33" t="s">
        <v>3971</v>
      </c>
      <c r="I33" t="s">
        <v>5966</v>
      </c>
      <c r="J33" t="s">
        <v>5965</v>
      </c>
      <c r="M33" t="s">
        <v>5419</v>
      </c>
      <c r="N33">
        <v>11</v>
      </c>
      <c r="O33" t="s">
        <v>5418</v>
      </c>
    </row>
    <row r="34" spans="1:15" x14ac:dyDescent="0.25">
      <c r="A34">
        <v>7470</v>
      </c>
      <c r="B34" t="s">
        <v>125</v>
      </c>
      <c r="C34">
        <v>130</v>
      </c>
      <c r="D34" t="s">
        <v>5427</v>
      </c>
      <c r="E34" s="404">
        <v>45077</v>
      </c>
      <c r="F34" s="404">
        <v>45077</v>
      </c>
      <c r="G34" t="s">
        <v>5438</v>
      </c>
      <c r="H34" t="s">
        <v>3971</v>
      </c>
      <c r="I34" t="s">
        <v>5966</v>
      </c>
      <c r="J34" t="s">
        <v>5965</v>
      </c>
      <c r="M34" t="s">
        <v>5419</v>
      </c>
      <c r="N34">
        <v>8.5</v>
      </c>
      <c r="O34" t="s">
        <v>5418</v>
      </c>
    </row>
    <row r="35" spans="1:15" x14ac:dyDescent="0.25">
      <c r="A35">
        <v>7470</v>
      </c>
      <c r="B35" t="s">
        <v>125</v>
      </c>
      <c r="C35">
        <v>140</v>
      </c>
      <c r="D35" t="s">
        <v>5427</v>
      </c>
      <c r="E35" s="404">
        <v>45077</v>
      </c>
      <c r="F35" s="404">
        <v>45077</v>
      </c>
      <c r="G35" t="s">
        <v>5438</v>
      </c>
      <c r="H35" t="s">
        <v>3971</v>
      </c>
      <c r="I35" t="s">
        <v>5966</v>
      </c>
      <c r="J35" t="s">
        <v>5965</v>
      </c>
      <c r="M35" t="s">
        <v>5419</v>
      </c>
      <c r="N35">
        <v>10</v>
      </c>
      <c r="O35" t="s">
        <v>5418</v>
      </c>
    </row>
    <row r="36" spans="1:15" x14ac:dyDescent="0.25">
      <c r="A36">
        <v>7470</v>
      </c>
      <c r="B36" t="s">
        <v>125</v>
      </c>
      <c r="C36">
        <v>160</v>
      </c>
      <c r="D36" t="s">
        <v>5427</v>
      </c>
      <c r="E36" s="404">
        <v>45077</v>
      </c>
      <c r="F36" s="404">
        <v>45077</v>
      </c>
      <c r="G36" t="s">
        <v>5438</v>
      </c>
      <c r="H36" t="s">
        <v>3971</v>
      </c>
      <c r="I36" t="s">
        <v>5966</v>
      </c>
      <c r="J36" t="s">
        <v>5965</v>
      </c>
      <c r="M36" t="s">
        <v>5419</v>
      </c>
      <c r="N36">
        <v>3</v>
      </c>
      <c r="O36" t="s">
        <v>5418</v>
      </c>
    </row>
    <row r="37" spans="1:15" x14ac:dyDescent="0.25">
      <c r="A37">
        <v>7470</v>
      </c>
      <c r="B37" t="s">
        <v>125</v>
      </c>
      <c r="C37">
        <v>935</v>
      </c>
      <c r="D37" t="s">
        <v>5427</v>
      </c>
      <c r="E37" s="404">
        <v>45077</v>
      </c>
      <c r="F37" s="404">
        <v>45077</v>
      </c>
      <c r="G37" t="s">
        <v>5438</v>
      </c>
      <c r="H37" t="s">
        <v>3971</v>
      </c>
      <c r="I37" t="s">
        <v>5966</v>
      </c>
      <c r="J37" t="s">
        <v>5965</v>
      </c>
      <c r="M37" t="s">
        <v>5419</v>
      </c>
      <c r="N37">
        <v>2.5</v>
      </c>
      <c r="O37" t="s">
        <v>5418</v>
      </c>
    </row>
    <row r="38" spans="1:15" x14ac:dyDescent="0.25">
      <c r="A38">
        <v>7470</v>
      </c>
      <c r="B38" t="s">
        <v>125</v>
      </c>
      <c r="C38">
        <v>330</v>
      </c>
      <c r="D38" t="s">
        <v>5467</v>
      </c>
      <c r="E38" s="404">
        <v>45103</v>
      </c>
      <c r="F38" s="404">
        <v>45105</v>
      </c>
      <c r="G38" t="s">
        <v>5639</v>
      </c>
      <c r="H38" t="s">
        <v>3971</v>
      </c>
      <c r="I38" t="s">
        <v>5964</v>
      </c>
      <c r="J38" t="s">
        <v>5963</v>
      </c>
      <c r="M38" t="s">
        <v>5419</v>
      </c>
      <c r="N38">
        <v>15</v>
      </c>
      <c r="O38" t="s">
        <v>5418</v>
      </c>
    </row>
    <row r="39" spans="1:15" x14ac:dyDescent="0.25">
      <c r="A39">
        <v>7470</v>
      </c>
      <c r="B39" t="s">
        <v>125</v>
      </c>
      <c r="C39">
        <v>340</v>
      </c>
      <c r="D39" t="s">
        <v>5467</v>
      </c>
      <c r="E39" s="404">
        <v>45103</v>
      </c>
      <c r="F39" s="404">
        <v>45105</v>
      </c>
      <c r="G39" t="s">
        <v>5639</v>
      </c>
      <c r="H39" t="s">
        <v>3971</v>
      </c>
      <c r="I39" t="s">
        <v>5964</v>
      </c>
      <c r="J39" t="s">
        <v>5963</v>
      </c>
      <c r="M39" t="s">
        <v>5419</v>
      </c>
      <c r="N39">
        <v>15</v>
      </c>
      <c r="O39" t="s">
        <v>5418</v>
      </c>
    </row>
    <row r="40" spans="1:15" x14ac:dyDescent="0.25">
      <c r="A40">
        <v>7470</v>
      </c>
      <c r="B40" t="s">
        <v>125</v>
      </c>
      <c r="C40">
        <v>936</v>
      </c>
      <c r="D40" t="s">
        <v>5467</v>
      </c>
      <c r="E40" s="404">
        <v>45103</v>
      </c>
      <c r="F40" s="404">
        <v>45105</v>
      </c>
      <c r="G40" t="s">
        <v>5639</v>
      </c>
      <c r="H40" t="s">
        <v>3971</v>
      </c>
      <c r="I40" t="s">
        <v>5964</v>
      </c>
      <c r="J40" t="s">
        <v>5963</v>
      </c>
      <c r="M40" t="s">
        <v>5419</v>
      </c>
      <c r="N40">
        <v>15</v>
      </c>
      <c r="O40" t="s">
        <v>5418</v>
      </c>
    </row>
    <row r="41" spans="1:15" x14ac:dyDescent="0.25">
      <c r="A41">
        <v>7470</v>
      </c>
      <c r="B41" t="s">
        <v>125</v>
      </c>
      <c r="C41">
        <v>110</v>
      </c>
      <c r="D41" t="s">
        <v>5459</v>
      </c>
      <c r="E41" s="404">
        <v>45152</v>
      </c>
      <c r="F41" s="404">
        <v>45152</v>
      </c>
      <c r="G41" t="s">
        <v>5438</v>
      </c>
      <c r="H41" t="s">
        <v>3971</v>
      </c>
      <c r="I41" t="s">
        <v>5962</v>
      </c>
      <c r="J41" t="s">
        <v>5961</v>
      </c>
      <c r="M41" t="s">
        <v>5419</v>
      </c>
      <c r="N41">
        <v>20</v>
      </c>
      <c r="O41" t="s">
        <v>5418</v>
      </c>
    </row>
    <row r="42" spans="1:15" x14ac:dyDescent="0.25">
      <c r="A42">
        <v>7470</v>
      </c>
      <c r="B42" t="s">
        <v>125</v>
      </c>
      <c r="C42">
        <v>112</v>
      </c>
      <c r="D42" t="s">
        <v>5459</v>
      </c>
      <c r="E42" s="404">
        <v>45152</v>
      </c>
      <c r="F42" s="404">
        <v>45152</v>
      </c>
      <c r="G42" t="s">
        <v>5438</v>
      </c>
      <c r="H42" t="s">
        <v>3971</v>
      </c>
      <c r="I42" t="s">
        <v>5962</v>
      </c>
      <c r="J42" t="s">
        <v>5961</v>
      </c>
      <c r="M42" t="s">
        <v>5419</v>
      </c>
      <c r="N42">
        <v>10</v>
      </c>
      <c r="O42" t="s">
        <v>5418</v>
      </c>
    </row>
    <row r="43" spans="1:15" x14ac:dyDescent="0.25">
      <c r="A43">
        <v>7470</v>
      </c>
      <c r="B43" t="s">
        <v>125</v>
      </c>
      <c r="C43">
        <v>120</v>
      </c>
      <c r="D43" t="s">
        <v>5459</v>
      </c>
      <c r="E43" s="404">
        <v>45152</v>
      </c>
      <c r="F43" s="404">
        <v>45152</v>
      </c>
      <c r="G43" t="s">
        <v>5438</v>
      </c>
      <c r="H43" t="s">
        <v>3971</v>
      </c>
      <c r="I43" t="s">
        <v>5962</v>
      </c>
      <c r="J43" t="s">
        <v>5961</v>
      </c>
      <c r="M43" t="s">
        <v>5419</v>
      </c>
      <c r="N43">
        <v>22</v>
      </c>
      <c r="O43" t="s">
        <v>5418</v>
      </c>
    </row>
    <row r="44" spans="1:15" x14ac:dyDescent="0.25">
      <c r="A44">
        <v>7470</v>
      </c>
      <c r="B44" t="s">
        <v>125</v>
      </c>
      <c r="C44">
        <v>130</v>
      </c>
      <c r="D44" t="s">
        <v>5459</v>
      </c>
      <c r="E44" s="404">
        <v>45152</v>
      </c>
      <c r="F44" s="404">
        <v>45152</v>
      </c>
      <c r="G44" t="s">
        <v>5438</v>
      </c>
      <c r="H44" t="s">
        <v>3971</v>
      </c>
      <c r="I44" t="s">
        <v>5962</v>
      </c>
      <c r="J44" t="s">
        <v>5961</v>
      </c>
      <c r="M44" t="s">
        <v>5419</v>
      </c>
      <c r="N44">
        <v>17</v>
      </c>
      <c r="O44" t="s">
        <v>5418</v>
      </c>
    </row>
    <row r="45" spans="1:15" x14ac:dyDescent="0.25">
      <c r="A45">
        <v>7470</v>
      </c>
      <c r="B45" t="s">
        <v>125</v>
      </c>
      <c r="C45">
        <v>140</v>
      </c>
      <c r="D45" t="s">
        <v>5459</v>
      </c>
      <c r="E45" s="404">
        <v>45152</v>
      </c>
      <c r="F45" s="404">
        <v>45152</v>
      </c>
      <c r="G45" t="s">
        <v>5438</v>
      </c>
      <c r="H45" t="s">
        <v>3971</v>
      </c>
      <c r="I45" t="s">
        <v>5962</v>
      </c>
      <c r="J45" t="s">
        <v>5961</v>
      </c>
      <c r="M45" t="s">
        <v>5419</v>
      </c>
      <c r="N45">
        <v>20</v>
      </c>
      <c r="O45" t="s">
        <v>5418</v>
      </c>
    </row>
    <row r="46" spans="1:15" x14ac:dyDescent="0.25">
      <c r="A46">
        <v>7470</v>
      </c>
      <c r="B46" t="s">
        <v>125</v>
      </c>
      <c r="C46">
        <v>160</v>
      </c>
      <c r="D46" t="s">
        <v>5459</v>
      </c>
      <c r="E46" s="404">
        <v>45152</v>
      </c>
      <c r="F46" s="404">
        <v>45152</v>
      </c>
      <c r="G46" t="s">
        <v>5438</v>
      </c>
      <c r="H46" t="s">
        <v>3971</v>
      </c>
      <c r="I46" t="s">
        <v>5962</v>
      </c>
      <c r="J46" t="s">
        <v>5961</v>
      </c>
      <c r="M46" t="s">
        <v>5419</v>
      </c>
      <c r="N46">
        <v>6</v>
      </c>
      <c r="O46" t="s">
        <v>5418</v>
      </c>
    </row>
    <row r="47" spans="1:15" x14ac:dyDescent="0.25">
      <c r="A47">
        <v>7470</v>
      </c>
      <c r="B47" t="s">
        <v>125</v>
      </c>
      <c r="C47">
        <v>935</v>
      </c>
      <c r="D47" t="s">
        <v>5459</v>
      </c>
      <c r="E47" s="404">
        <v>45152</v>
      </c>
      <c r="F47" s="404">
        <v>45152</v>
      </c>
      <c r="G47" t="s">
        <v>5438</v>
      </c>
      <c r="H47" t="s">
        <v>3971</v>
      </c>
      <c r="I47" t="s">
        <v>5962</v>
      </c>
      <c r="J47" t="s">
        <v>5961</v>
      </c>
      <c r="M47" t="s">
        <v>5419</v>
      </c>
      <c r="N47">
        <v>5</v>
      </c>
      <c r="O47" t="s">
        <v>5418</v>
      </c>
    </row>
    <row r="48" spans="1:15" x14ac:dyDescent="0.25">
      <c r="A48">
        <v>7470</v>
      </c>
      <c r="B48" t="s">
        <v>125</v>
      </c>
      <c r="C48">
        <v>210</v>
      </c>
      <c r="D48" t="s">
        <v>5459</v>
      </c>
      <c r="E48" s="404">
        <v>45166</v>
      </c>
      <c r="F48" s="404">
        <v>45167</v>
      </c>
      <c r="G48" t="s">
        <v>5477</v>
      </c>
      <c r="H48" t="s">
        <v>3971</v>
      </c>
      <c r="I48" t="s">
        <v>5960</v>
      </c>
      <c r="J48" t="s">
        <v>5959</v>
      </c>
      <c r="M48" t="s">
        <v>5419</v>
      </c>
      <c r="N48">
        <v>27.5</v>
      </c>
      <c r="O48" t="s">
        <v>5418</v>
      </c>
    </row>
    <row r="49" spans="1:15" x14ac:dyDescent="0.25">
      <c r="A49">
        <v>7470</v>
      </c>
      <c r="B49" t="s">
        <v>125</v>
      </c>
      <c r="C49">
        <v>220</v>
      </c>
      <c r="D49" t="s">
        <v>5459</v>
      </c>
      <c r="E49" s="404">
        <v>45166</v>
      </c>
      <c r="F49" s="404">
        <v>45167</v>
      </c>
      <c r="G49" t="s">
        <v>5477</v>
      </c>
      <c r="H49" t="s">
        <v>3971</v>
      </c>
      <c r="I49" t="s">
        <v>5960</v>
      </c>
      <c r="J49" t="s">
        <v>5959</v>
      </c>
      <c r="M49" t="s">
        <v>5419</v>
      </c>
      <c r="N49">
        <v>27.5</v>
      </c>
      <c r="O49" t="s">
        <v>5418</v>
      </c>
    </row>
    <row r="50" spans="1:15" x14ac:dyDescent="0.25">
      <c r="A50">
        <v>7470</v>
      </c>
      <c r="B50" t="s">
        <v>125</v>
      </c>
      <c r="C50">
        <v>230</v>
      </c>
      <c r="D50" t="s">
        <v>5459</v>
      </c>
      <c r="E50" s="404">
        <v>45166</v>
      </c>
      <c r="F50" s="404">
        <v>45167</v>
      </c>
      <c r="G50" t="s">
        <v>5477</v>
      </c>
      <c r="H50" t="s">
        <v>3971</v>
      </c>
      <c r="I50" t="s">
        <v>5960</v>
      </c>
      <c r="J50" t="s">
        <v>5959</v>
      </c>
      <c r="M50" t="s">
        <v>5419</v>
      </c>
      <c r="N50">
        <v>27.5</v>
      </c>
      <c r="O50" t="s">
        <v>5418</v>
      </c>
    </row>
    <row r="51" spans="1:15" x14ac:dyDescent="0.25">
      <c r="A51">
        <v>7470</v>
      </c>
      <c r="B51" t="s">
        <v>125</v>
      </c>
      <c r="C51">
        <v>240</v>
      </c>
      <c r="D51" t="s">
        <v>5459</v>
      </c>
      <c r="E51" s="404">
        <v>45166</v>
      </c>
      <c r="F51" s="404">
        <v>45167</v>
      </c>
      <c r="G51" t="s">
        <v>5477</v>
      </c>
      <c r="H51" t="s">
        <v>3971</v>
      </c>
      <c r="I51" t="s">
        <v>5960</v>
      </c>
      <c r="J51" t="s">
        <v>5959</v>
      </c>
      <c r="M51" t="s">
        <v>5419</v>
      </c>
      <c r="N51">
        <v>27.5</v>
      </c>
      <c r="O51" t="s">
        <v>5418</v>
      </c>
    </row>
    <row r="52" spans="1:15" x14ac:dyDescent="0.25">
      <c r="A52">
        <v>7470</v>
      </c>
      <c r="B52" t="s">
        <v>125</v>
      </c>
      <c r="C52">
        <v>430</v>
      </c>
      <c r="D52" t="s">
        <v>5459</v>
      </c>
      <c r="E52" s="404">
        <v>45169</v>
      </c>
      <c r="F52" s="404">
        <v>45169</v>
      </c>
      <c r="G52" t="s">
        <v>5958</v>
      </c>
      <c r="H52" t="s">
        <v>3971</v>
      </c>
      <c r="I52" t="s">
        <v>5957</v>
      </c>
      <c r="J52" t="s">
        <v>5956</v>
      </c>
      <c r="M52" t="s">
        <v>5419</v>
      </c>
      <c r="N52">
        <v>27.5</v>
      </c>
      <c r="O52" t="s">
        <v>5418</v>
      </c>
    </row>
    <row r="53" spans="1:15" x14ac:dyDescent="0.25">
      <c r="A53">
        <v>7470</v>
      </c>
      <c r="B53" t="s">
        <v>125</v>
      </c>
      <c r="C53">
        <v>440</v>
      </c>
      <c r="D53" t="s">
        <v>5459</v>
      </c>
      <c r="E53" s="404">
        <v>45169</v>
      </c>
      <c r="F53" s="404">
        <v>45169</v>
      </c>
      <c r="G53" t="s">
        <v>5958</v>
      </c>
      <c r="H53" t="s">
        <v>3971</v>
      </c>
      <c r="I53" t="s">
        <v>5957</v>
      </c>
      <c r="J53" t="s">
        <v>5956</v>
      </c>
      <c r="M53" t="s">
        <v>5419</v>
      </c>
      <c r="N53">
        <v>27.5</v>
      </c>
      <c r="O53" t="s">
        <v>5418</v>
      </c>
    </row>
    <row r="54" spans="1:15" x14ac:dyDescent="0.25">
      <c r="A54">
        <v>7470</v>
      </c>
      <c r="B54" t="s">
        <v>125</v>
      </c>
      <c r="C54">
        <v>110</v>
      </c>
      <c r="D54" t="s">
        <v>5453</v>
      </c>
      <c r="E54" s="404">
        <v>45173</v>
      </c>
      <c r="F54" s="404">
        <v>45180</v>
      </c>
      <c r="G54" t="s">
        <v>5438</v>
      </c>
      <c r="H54" t="s">
        <v>3971</v>
      </c>
      <c r="I54" t="s">
        <v>5955</v>
      </c>
      <c r="J54" t="s">
        <v>5954</v>
      </c>
      <c r="M54" t="s">
        <v>5419</v>
      </c>
      <c r="N54">
        <v>10</v>
      </c>
      <c r="O54" t="s">
        <v>5418</v>
      </c>
    </row>
    <row r="55" spans="1:15" x14ac:dyDescent="0.25">
      <c r="A55">
        <v>7470</v>
      </c>
      <c r="B55" t="s">
        <v>125</v>
      </c>
      <c r="C55">
        <v>112</v>
      </c>
      <c r="D55" t="s">
        <v>5453</v>
      </c>
      <c r="E55" s="404">
        <v>45173</v>
      </c>
      <c r="F55" s="404">
        <v>45180</v>
      </c>
      <c r="G55" t="s">
        <v>5438</v>
      </c>
      <c r="H55" t="s">
        <v>3971</v>
      </c>
      <c r="I55" t="s">
        <v>5955</v>
      </c>
      <c r="J55" t="s">
        <v>5954</v>
      </c>
      <c r="M55" t="s">
        <v>5419</v>
      </c>
      <c r="N55">
        <v>5</v>
      </c>
      <c r="O55" t="s">
        <v>5418</v>
      </c>
    </row>
    <row r="56" spans="1:15" x14ac:dyDescent="0.25">
      <c r="A56">
        <v>7470</v>
      </c>
      <c r="B56" t="s">
        <v>125</v>
      </c>
      <c r="C56">
        <v>120</v>
      </c>
      <c r="D56" t="s">
        <v>5453</v>
      </c>
      <c r="E56" s="404">
        <v>45173</v>
      </c>
      <c r="F56" s="404">
        <v>45180</v>
      </c>
      <c r="G56" t="s">
        <v>5438</v>
      </c>
      <c r="H56" t="s">
        <v>3971</v>
      </c>
      <c r="I56" t="s">
        <v>5955</v>
      </c>
      <c r="J56" t="s">
        <v>5954</v>
      </c>
      <c r="M56" t="s">
        <v>5419</v>
      </c>
      <c r="N56">
        <v>11</v>
      </c>
      <c r="O56" t="s">
        <v>5418</v>
      </c>
    </row>
    <row r="57" spans="1:15" x14ac:dyDescent="0.25">
      <c r="A57">
        <v>7470</v>
      </c>
      <c r="B57" t="s">
        <v>125</v>
      </c>
      <c r="C57">
        <v>130</v>
      </c>
      <c r="D57" t="s">
        <v>5453</v>
      </c>
      <c r="E57" s="404">
        <v>45173</v>
      </c>
      <c r="F57" s="404">
        <v>45180</v>
      </c>
      <c r="G57" t="s">
        <v>5438</v>
      </c>
      <c r="H57" t="s">
        <v>3971</v>
      </c>
      <c r="I57" t="s">
        <v>5955</v>
      </c>
      <c r="J57" t="s">
        <v>5954</v>
      </c>
      <c r="M57" t="s">
        <v>5419</v>
      </c>
      <c r="N57">
        <v>8.5</v>
      </c>
      <c r="O57" t="s">
        <v>5418</v>
      </c>
    </row>
    <row r="58" spans="1:15" x14ac:dyDescent="0.25">
      <c r="A58">
        <v>7470</v>
      </c>
      <c r="B58" t="s">
        <v>125</v>
      </c>
      <c r="C58">
        <v>140</v>
      </c>
      <c r="D58" t="s">
        <v>5453</v>
      </c>
      <c r="E58" s="404">
        <v>45173</v>
      </c>
      <c r="F58" s="404">
        <v>45180</v>
      </c>
      <c r="G58" t="s">
        <v>5438</v>
      </c>
      <c r="H58" t="s">
        <v>3971</v>
      </c>
      <c r="I58" t="s">
        <v>5955</v>
      </c>
      <c r="J58" t="s">
        <v>5954</v>
      </c>
      <c r="M58" t="s">
        <v>5419</v>
      </c>
      <c r="N58">
        <v>10</v>
      </c>
      <c r="O58" t="s">
        <v>5418</v>
      </c>
    </row>
    <row r="59" spans="1:15" x14ac:dyDescent="0.25">
      <c r="A59">
        <v>7470</v>
      </c>
      <c r="B59" t="s">
        <v>125</v>
      </c>
      <c r="C59">
        <v>160</v>
      </c>
      <c r="D59" t="s">
        <v>5453</v>
      </c>
      <c r="E59" s="404">
        <v>45173</v>
      </c>
      <c r="F59" s="404">
        <v>45180</v>
      </c>
      <c r="G59" t="s">
        <v>5438</v>
      </c>
      <c r="H59" t="s">
        <v>3971</v>
      </c>
      <c r="I59" t="s">
        <v>5955</v>
      </c>
      <c r="J59" t="s">
        <v>5954</v>
      </c>
      <c r="M59" t="s">
        <v>5419</v>
      </c>
      <c r="N59">
        <v>3</v>
      </c>
      <c r="O59" t="s">
        <v>5418</v>
      </c>
    </row>
    <row r="60" spans="1:15" x14ac:dyDescent="0.25">
      <c r="A60">
        <v>7470</v>
      </c>
      <c r="B60" t="s">
        <v>125</v>
      </c>
      <c r="C60">
        <v>935</v>
      </c>
      <c r="D60" t="s">
        <v>5453</v>
      </c>
      <c r="E60" s="404">
        <v>45173</v>
      </c>
      <c r="F60" s="404">
        <v>45180</v>
      </c>
      <c r="G60" t="s">
        <v>5438</v>
      </c>
      <c r="H60" t="s">
        <v>3971</v>
      </c>
      <c r="I60" t="s">
        <v>5955</v>
      </c>
      <c r="J60" t="s">
        <v>5954</v>
      </c>
      <c r="M60" t="s">
        <v>5419</v>
      </c>
      <c r="N60">
        <v>2.5</v>
      </c>
      <c r="O60" t="s">
        <v>5418</v>
      </c>
    </row>
    <row r="61" spans="1:15" x14ac:dyDescent="0.25">
      <c r="A61">
        <v>7470</v>
      </c>
      <c r="B61" t="s">
        <v>125</v>
      </c>
      <c r="C61">
        <v>110</v>
      </c>
      <c r="D61" t="s">
        <v>5450</v>
      </c>
      <c r="E61" s="404">
        <v>45201</v>
      </c>
      <c r="F61" s="404">
        <v>45210</v>
      </c>
      <c r="G61" t="s">
        <v>5438</v>
      </c>
      <c r="H61" t="s">
        <v>3971</v>
      </c>
      <c r="I61" t="s">
        <v>5951</v>
      </c>
      <c r="J61" t="s">
        <v>5953</v>
      </c>
      <c r="M61" t="s">
        <v>5419</v>
      </c>
      <c r="N61">
        <v>28</v>
      </c>
      <c r="O61" t="s">
        <v>5418</v>
      </c>
    </row>
    <row r="62" spans="1:15" x14ac:dyDescent="0.25">
      <c r="A62">
        <v>7470</v>
      </c>
      <c r="B62" t="s">
        <v>125</v>
      </c>
      <c r="C62">
        <v>112</v>
      </c>
      <c r="D62" t="s">
        <v>5450</v>
      </c>
      <c r="E62" s="404">
        <v>45201</v>
      </c>
      <c r="F62" s="404">
        <v>45210</v>
      </c>
      <c r="G62" t="s">
        <v>5438</v>
      </c>
      <c r="H62" t="s">
        <v>3971</v>
      </c>
      <c r="I62" t="s">
        <v>5951</v>
      </c>
      <c r="J62" t="s">
        <v>5953</v>
      </c>
      <c r="M62" t="s">
        <v>5419</v>
      </c>
      <c r="N62">
        <v>14</v>
      </c>
      <c r="O62" t="s">
        <v>5418</v>
      </c>
    </row>
    <row r="63" spans="1:15" x14ac:dyDescent="0.25">
      <c r="A63">
        <v>7470</v>
      </c>
      <c r="B63" t="s">
        <v>125</v>
      </c>
      <c r="C63">
        <v>120</v>
      </c>
      <c r="D63" t="s">
        <v>5450</v>
      </c>
      <c r="E63" s="404">
        <v>45201</v>
      </c>
      <c r="F63" s="404">
        <v>45210</v>
      </c>
      <c r="G63" t="s">
        <v>5438</v>
      </c>
      <c r="H63" t="s">
        <v>3971</v>
      </c>
      <c r="I63" t="s">
        <v>5951</v>
      </c>
      <c r="J63" t="s">
        <v>5953</v>
      </c>
      <c r="M63" t="s">
        <v>5419</v>
      </c>
      <c r="N63">
        <v>30.8</v>
      </c>
      <c r="O63" t="s">
        <v>5418</v>
      </c>
    </row>
    <row r="64" spans="1:15" x14ac:dyDescent="0.25">
      <c r="A64">
        <v>7470</v>
      </c>
      <c r="B64" t="s">
        <v>125</v>
      </c>
      <c r="C64">
        <v>130</v>
      </c>
      <c r="D64" t="s">
        <v>5450</v>
      </c>
      <c r="E64" s="404">
        <v>45201</v>
      </c>
      <c r="F64" s="404">
        <v>45210</v>
      </c>
      <c r="G64" t="s">
        <v>5438</v>
      </c>
      <c r="H64" t="s">
        <v>3971</v>
      </c>
      <c r="I64" t="s">
        <v>5951</v>
      </c>
      <c r="J64" t="s">
        <v>5953</v>
      </c>
      <c r="M64" t="s">
        <v>5419</v>
      </c>
      <c r="N64">
        <v>23.8</v>
      </c>
      <c r="O64" t="s">
        <v>5418</v>
      </c>
    </row>
    <row r="65" spans="1:15" x14ac:dyDescent="0.25">
      <c r="A65">
        <v>7470</v>
      </c>
      <c r="B65" t="s">
        <v>125</v>
      </c>
      <c r="C65">
        <v>140</v>
      </c>
      <c r="D65" t="s">
        <v>5450</v>
      </c>
      <c r="E65" s="404">
        <v>45201</v>
      </c>
      <c r="F65" s="404">
        <v>45210</v>
      </c>
      <c r="G65" t="s">
        <v>5438</v>
      </c>
      <c r="H65" t="s">
        <v>3971</v>
      </c>
      <c r="I65" t="s">
        <v>5951</v>
      </c>
      <c r="J65" t="s">
        <v>5953</v>
      </c>
      <c r="M65" t="s">
        <v>5419</v>
      </c>
      <c r="N65">
        <v>28</v>
      </c>
      <c r="O65" t="s">
        <v>5418</v>
      </c>
    </row>
    <row r="66" spans="1:15" x14ac:dyDescent="0.25">
      <c r="A66">
        <v>7470</v>
      </c>
      <c r="B66" t="s">
        <v>125</v>
      </c>
      <c r="C66">
        <v>160</v>
      </c>
      <c r="D66" t="s">
        <v>5450</v>
      </c>
      <c r="E66" s="404">
        <v>45201</v>
      </c>
      <c r="F66" s="404">
        <v>45210</v>
      </c>
      <c r="G66" t="s">
        <v>5438</v>
      </c>
      <c r="H66" t="s">
        <v>3971</v>
      </c>
      <c r="I66" t="s">
        <v>5951</v>
      </c>
      <c r="J66" t="s">
        <v>5953</v>
      </c>
      <c r="M66" t="s">
        <v>5419</v>
      </c>
      <c r="N66">
        <v>8.4</v>
      </c>
      <c r="O66" t="s">
        <v>5418</v>
      </c>
    </row>
    <row r="67" spans="1:15" x14ac:dyDescent="0.25">
      <c r="A67">
        <v>7470</v>
      </c>
      <c r="B67" t="s">
        <v>125</v>
      </c>
      <c r="C67">
        <v>935</v>
      </c>
      <c r="D67" t="s">
        <v>5450</v>
      </c>
      <c r="E67" s="404">
        <v>45201</v>
      </c>
      <c r="F67" s="404">
        <v>45210</v>
      </c>
      <c r="G67" t="s">
        <v>5438</v>
      </c>
      <c r="H67" t="s">
        <v>3971</v>
      </c>
      <c r="I67" t="s">
        <v>5951</v>
      </c>
      <c r="J67" t="s">
        <v>5953</v>
      </c>
      <c r="M67" t="s">
        <v>5419</v>
      </c>
      <c r="N67">
        <v>7</v>
      </c>
      <c r="O67" t="s">
        <v>5418</v>
      </c>
    </row>
    <row r="68" spans="1:15" x14ac:dyDescent="0.25">
      <c r="A68">
        <v>7470</v>
      </c>
      <c r="B68" t="s">
        <v>125</v>
      </c>
      <c r="C68">
        <v>110</v>
      </c>
      <c r="D68" t="s">
        <v>5450</v>
      </c>
      <c r="E68" s="404">
        <v>45208</v>
      </c>
      <c r="F68" s="404">
        <v>45210</v>
      </c>
      <c r="G68" t="s">
        <v>5438</v>
      </c>
      <c r="H68" t="s">
        <v>3971</v>
      </c>
      <c r="I68" t="s">
        <v>5951</v>
      </c>
      <c r="J68" t="s">
        <v>5950</v>
      </c>
      <c r="M68" t="s">
        <v>5419</v>
      </c>
      <c r="N68">
        <v>10</v>
      </c>
      <c r="O68" t="s">
        <v>5418</v>
      </c>
    </row>
    <row r="69" spans="1:15" x14ac:dyDescent="0.25">
      <c r="A69">
        <v>7470</v>
      </c>
      <c r="B69" t="s">
        <v>125</v>
      </c>
      <c r="C69">
        <v>112</v>
      </c>
      <c r="D69" t="s">
        <v>5450</v>
      </c>
      <c r="E69" s="404">
        <v>45208</v>
      </c>
      <c r="F69" s="404">
        <v>45210</v>
      </c>
      <c r="G69" t="s">
        <v>5438</v>
      </c>
      <c r="H69" t="s">
        <v>3971</v>
      </c>
      <c r="I69" t="s">
        <v>5951</v>
      </c>
      <c r="J69" t="s">
        <v>5950</v>
      </c>
      <c r="M69" t="s">
        <v>5419</v>
      </c>
      <c r="N69">
        <v>5</v>
      </c>
      <c r="O69" t="s">
        <v>5418</v>
      </c>
    </row>
    <row r="70" spans="1:15" x14ac:dyDescent="0.25">
      <c r="A70">
        <v>7470</v>
      </c>
      <c r="B70" t="s">
        <v>125</v>
      </c>
      <c r="C70">
        <v>120</v>
      </c>
      <c r="D70" t="s">
        <v>5450</v>
      </c>
      <c r="E70" s="404">
        <v>45208</v>
      </c>
      <c r="F70" s="404">
        <v>45210</v>
      </c>
      <c r="G70" t="s">
        <v>5438</v>
      </c>
      <c r="H70" t="s">
        <v>3971</v>
      </c>
      <c r="I70" t="s">
        <v>5951</v>
      </c>
      <c r="J70" t="s">
        <v>5950</v>
      </c>
      <c r="M70" t="s">
        <v>5419</v>
      </c>
      <c r="N70">
        <v>11</v>
      </c>
      <c r="O70" t="s">
        <v>5418</v>
      </c>
    </row>
    <row r="71" spans="1:15" x14ac:dyDescent="0.25">
      <c r="A71">
        <v>7470</v>
      </c>
      <c r="B71" t="s">
        <v>125</v>
      </c>
      <c r="C71">
        <v>130</v>
      </c>
      <c r="D71" t="s">
        <v>5450</v>
      </c>
      <c r="E71" s="404">
        <v>45208</v>
      </c>
      <c r="F71" s="404">
        <v>45210</v>
      </c>
      <c r="G71" t="s">
        <v>5438</v>
      </c>
      <c r="H71" t="s">
        <v>3971</v>
      </c>
      <c r="I71" t="s">
        <v>5951</v>
      </c>
      <c r="J71" t="s">
        <v>5950</v>
      </c>
      <c r="M71" t="s">
        <v>5419</v>
      </c>
      <c r="N71">
        <v>8.5</v>
      </c>
      <c r="O71" t="s">
        <v>5418</v>
      </c>
    </row>
    <row r="72" spans="1:15" x14ac:dyDescent="0.25">
      <c r="A72">
        <v>7470</v>
      </c>
      <c r="B72" t="s">
        <v>125</v>
      </c>
      <c r="C72">
        <v>140</v>
      </c>
      <c r="D72" t="s">
        <v>5450</v>
      </c>
      <c r="E72" s="404">
        <v>45208</v>
      </c>
      <c r="F72" s="404">
        <v>45210</v>
      </c>
      <c r="G72" t="s">
        <v>5438</v>
      </c>
      <c r="H72" t="s">
        <v>3971</v>
      </c>
      <c r="I72" t="s">
        <v>5951</v>
      </c>
      <c r="J72" t="s">
        <v>5950</v>
      </c>
      <c r="M72" t="s">
        <v>5419</v>
      </c>
      <c r="N72">
        <v>10</v>
      </c>
      <c r="O72" t="s">
        <v>5418</v>
      </c>
    </row>
    <row r="73" spans="1:15" x14ac:dyDescent="0.25">
      <c r="A73">
        <v>7470</v>
      </c>
      <c r="B73" t="s">
        <v>125</v>
      </c>
      <c r="C73">
        <v>160</v>
      </c>
      <c r="D73" t="s">
        <v>5450</v>
      </c>
      <c r="E73" s="404">
        <v>45208</v>
      </c>
      <c r="F73" s="404">
        <v>45210</v>
      </c>
      <c r="G73" t="s">
        <v>5438</v>
      </c>
      <c r="H73" t="s">
        <v>3971</v>
      </c>
      <c r="I73" t="s">
        <v>5951</v>
      </c>
      <c r="J73" t="s">
        <v>5950</v>
      </c>
      <c r="M73" t="s">
        <v>5419</v>
      </c>
      <c r="N73">
        <v>3</v>
      </c>
      <c r="O73" t="s">
        <v>5418</v>
      </c>
    </row>
    <row r="74" spans="1:15" x14ac:dyDescent="0.25">
      <c r="A74">
        <v>7470</v>
      </c>
      <c r="B74" t="s">
        <v>125</v>
      </c>
      <c r="C74">
        <v>430</v>
      </c>
      <c r="D74" t="s">
        <v>5450</v>
      </c>
      <c r="E74" s="404">
        <v>45208</v>
      </c>
      <c r="F74" s="404">
        <v>45210</v>
      </c>
      <c r="G74" t="s">
        <v>5418</v>
      </c>
      <c r="H74" t="s">
        <v>3971</v>
      </c>
      <c r="I74" t="s">
        <v>5951</v>
      </c>
      <c r="J74" t="s">
        <v>5952</v>
      </c>
      <c r="M74" t="s">
        <v>5419</v>
      </c>
      <c r="N74">
        <v>27.5</v>
      </c>
      <c r="O74" t="s">
        <v>5418</v>
      </c>
    </row>
    <row r="75" spans="1:15" x14ac:dyDescent="0.25">
      <c r="A75">
        <v>7470</v>
      </c>
      <c r="B75" t="s">
        <v>125</v>
      </c>
      <c r="C75">
        <v>440</v>
      </c>
      <c r="D75" t="s">
        <v>5450</v>
      </c>
      <c r="E75" s="404">
        <v>45208</v>
      </c>
      <c r="F75" s="404">
        <v>45210</v>
      </c>
      <c r="G75" t="s">
        <v>5418</v>
      </c>
      <c r="H75" t="s">
        <v>3971</v>
      </c>
      <c r="I75" t="s">
        <v>5951</v>
      </c>
      <c r="J75" t="s">
        <v>5952</v>
      </c>
      <c r="M75" t="s">
        <v>5419</v>
      </c>
      <c r="N75">
        <v>27.5</v>
      </c>
      <c r="O75" t="s">
        <v>5418</v>
      </c>
    </row>
    <row r="76" spans="1:15" x14ac:dyDescent="0.25">
      <c r="A76">
        <v>7470</v>
      </c>
      <c r="B76" t="s">
        <v>125</v>
      </c>
      <c r="C76">
        <v>935</v>
      </c>
      <c r="D76" t="s">
        <v>5450</v>
      </c>
      <c r="E76" s="404">
        <v>45208</v>
      </c>
      <c r="F76" s="404">
        <v>45210</v>
      </c>
      <c r="G76" t="s">
        <v>5438</v>
      </c>
      <c r="H76" t="s">
        <v>3971</v>
      </c>
      <c r="I76" t="s">
        <v>5951</v>
      </c>
      <c r="J76" t="s">
        <v>5950</v>
      </c>
      <c r="M76" t="s">
        <v>5419</v>
      </c>
      <c r="N76">
        <v>2.5</v>
      </c>
      <c r="O76" t="s">
        <v>5418</v>
      </c>
    </row>
    <row r="77" spans="1:15" x14ac:dyDescent="0.25">
      <c r="A77">
        <v>7470</v>
      </c>
      <c r="B77" t="s">
        <v>125</v>
      </c>
      <c r="C77">
        <v>210</v>
      </c>
      <c r="D77" t="s">
        <v>5450</v>
      </c>
      <c r="E77" s="404">
        <v>45209</v>
      </c>
      <c r="F77" s="404">
        <v>45210</v>
      </c>
      <c r="G77" t="s">
        <v>5477</v>
      </c>
      <c r="H77" t="s">
        <v>3971</v>
      </c>
      <c r="I77" t="s">
        <v>5949</v>
      </c>
      <c r="J77" t="s">
        <v>5948</v>
      </c>
      <c r="M77" t="s">
        <v>5419</v>
      </c>
      <c r="N77">
        <v>27.5</v>
      </c>
      <c r="O77" t="s">
        <v>5418</v>
      </c>
    </row>
    <row r="78" spans="1:15" x14ac:dyDescent="0.25">
      <c r="A78">
        <v>7470</v>
      </c>
      <c r="B78" t="s">
        <v>125</v>
      </c>
      <c r="C78">
        <v>220</v>
      </c>
      <c r="D78" t="s">
        <v>5450</v>
      </c>
      <c r="E78" s="404">
        <v>45209</v>
      </c>
      <c r="F78" s="404">
        <v>45210</v>
      </c>
      <c r="G78" t="s">
        <v>5477</v>
      </c>
      <c r="H78" t="s">
        <v>3971</v>
      </c>
      <c r="I78" t="s">
        <v>5949</v>
      </c>
      <c r="J78" t="s">
        <v>5948</v>
      </c>
      <c r="M78" t="s">
        <v>5419</v>
      </c>
      <c r="N78">
        <v>27.5</v>
      </c>
      <c r="O78" t="s">
        <v>5418</v>
      </c>
    </row>
    <row r="79" spans="1:15" x14ac:dyDescent="0.25">
      <c r="A79">
        <v>7470</v>
      </c>
      <c r="B79" t="s">
        <v>125</v>
      </c>
      <c r="C79">
        <v>230</v>
      </c>
      <c r="D79" t="s">
        <v>5450</v>
      </c>
      <c r="E79" s="404">
        <v>45209</v>
      </c>
      <c r="F79" s="404">
        <v>45210</v>
      </c>
      <c r="G79" t="s">
        <v>5477</v>
      </c>
      <c r="H79" t="s">
        <v>3971</v>
      </c>
      <c r="I79" t="s">
        <v>5949</v>
      </c>
      <c r="J79" t="s">
        <v>5948</v>
      </c>
      <c r="M79" t="s">
        <v>5419</v>
      </c>
      <c r="N79">
        <v>27.5</v>
      </c>
      <c r="O79" t="s">
        <v>5418</v>
      </c>
    </row>
    <row r="80" spans="1:15" x14ac:dyDescent="0.25">
      <c r="A80">
        <v>7470</v>
      </c>
      <c r="B80" t="s">
        <v>125</v>
      </c>
      <c r="C80">
        <v>240</v>
      </c>
      <c r="D80" t="s">
        <v>5450</v>
      </c>
      <c r="E80" s="404">
        <v>45209</v>
      </c>
      <c r="F80" s="404">
        <v>45210</v>
      </c>
      <c r="G80" t="s">
        <v>5477</v>
      </c>
      <c r="H80" t="s">
        <v>3971</v>
      </c>
      <c r="I80" t="s">
        <v>5949</v>
      </c>
      <c r="J80" t="s">
        <v>5948</v>
      </c>
      <c r="M80" t="s">
        <v>5419</v>
      </c>
      <c r="N80">
        <v>27.5</v>
      </c>
      <c r="O80" t="s">
        <v>5418</v>
      </c>
    </row>
    <row r="81" spans="1:15" x14ac:dyDescent="0.25">
      <c r="A81">
        <v>7470</v>
      </c>
      <c r="B81" t="s">
        <v>125</v>
      </c>
      <c r="C81">
        <v>110</v>
      </c>
      <c r="D81" t="s">
        <v>5423</v>
      </c>
      <c r="E81" s="404">
        <v>45279</v>
      </c>
      <c r="F81" s="404">
        <v>45279</v>
      </c>
      <c r="G81" t="s">
        <v>5438</v>
      </c>
      <c r="H81" t="s">
        <v>3971</v>
      </c>
      <c r="I81" t="s">
        <v>5945</v>
      </c>
      <c r="J81" t="s">
        <v>5944</v>
      </c>
      <c r="M81" t="s">
        <v>5419</v>
      </c>
      <c r="N81">
        <v>50</v>
      </c>
      <c r="O81" t="s">
        <v>5418</v>
      </c>
    </row>
    <row r="82" spans="1:15" x14ac:dyDescent="0.25">
      <c r="A82">
        <v>7470</v>
      </c>
      <c r="B82" t="s">
        <v>125</v>
      </c>
      <c r="C82">
        <v>112</v>
      </c>
      <c r="D82" t="s">
        <v>5423</v>
      </c>
      <c r="E82" s="404">
        <v>45279</v>
      </c>
      <c r="F82" s="404">
        <v>45279</v>
      </c>
      <c r="G82" t="s">
        <v>5438</v>
      </c>
      <c r="H82" t="s">
        <v>3971</v>
      </c>
      <c r="I82" t="s">
        <v>5945</v>
      </c>
      <c r="J82" t="s">
        <v>5944</v>
      </c>
      <c r="M82" t="s">
        <v>5419</v>
      </c>
      <c r="N82">
        <v>25</v>
      </c>
      <c r="O82" t="s">
        <v>5418</v>
      </c>
    </row>
    <row r="83" spans="1:15" x14ac:dyDescent="0.25">
      <c r="A83">
        <v>7470</v>
      </c>
      <c r="B83" t="s">
        <v>125</v>
      </c>
      <c r="C83">
        <v>112</v>
      </c>
      <c r="D83" t="s">
        <v>5423</v>
      </c>
      <c r="E83" s="404">
        <v>45279</v>
      </c>
      <c r="F83" s="404">
        <v>45279</v>
      </c>
      <c r="G83" t="s">
        <v>5418</v>
      </c>
      <c r="H83" t="s">
        <v>3971</v>
      </c>
      <c r="I83" t="s">
        <v>5947</v>
      </c>
      <c r="J83" t="s">
        <v>5946</v>
      </c>
      <c r="M83" t="s">
        <v>5419</v>
      </c>
      <c r="N83">
        <v>50</v>
      </c>
      <c r="O83" t="s">
        <v>5418</v>
      </c>
    </row>
    <row r="84" spans="1:15" x14ac:dyDescent="0.25">
      <c r="A84">
        <v>7470</v>
      </c>
      <c r="B84" t="s">
        <v>125</v>
      </c>
      <c r="C84">
        <v>120</v>
      </c>
      <c r="D84" t="s">
        <v>5423</v>
      </c>
      <c r="E84" s="404">
        <v>45279</v>
      </c>
      <c r="F84" s="404">
        <v>45279</v>
      </c>
      <c r="G84" t="s">
        <v>5438</v>
      </c>
      <c r="H84" t="s">
        <v>3971</v>
      </c>
      <c r="I84" t="s">
        <v>5945</v>
      </c>
      <c r="J84" t="s">
        <v>5944</v>
      </c>
      <c r="M84" t="s">
        <v>5419</v>
      </c>
      <c r="N84">
        <v>55</v>
      </c>
      <c r="O84" t="s">
        <v>5418</v>
      </c>
    </row>
    <row r="85" spans="1:15" x14ac:dyDescent="0.25">
      <c r="A85">
        <v>7470</v>
      </c>
      <c r="B85" t="s">
        <v>125</v>
      </c>
      <c r="C85">
        <v>130</v>
      </c>
      <c r="D85" t="s">
        <v>5423</v>
      </c>
      <c r="E85" s="404">
        <v>45279</v>
      </c>
      <c r="F85" s="404">
        <v>45279</v>
      </c>
      <c r="G85" t="s">
        <v>5438</v>
      </c>
      <c r="H85" t="s">
        <v>3971</v>
      </c>
      <c r="I85" t="s">
        <v>5945</v>
      </c>
      <c r="J85" t="s">
        <v>5944</v>
      </c>
      <c r="M85" t="s">
        <v>5419</v>
      </c>
      <c r="N85">
        <v>42.5</v>
      </c>
      <c r="O85" t="s">
        <v>5418</v>
      </c>
    </row>
    <row r="86" spans="1:15" x14ac:dyDescent="0.25">
      <c r="A86">
        <v>7470</v>
      </c>
      <c r="B86" t="s">
        <v>125</v>
      </c>
      <c r="C86">
        <v>140</v>
      </c>
      <c r="D86" t="s">
        <v>5423</v>
      </c>
      <c r="E86" s="404">
        <v>45279</v>
      </c>
      <c r="F86" s="404">
        <v>45279</v>
      </c>
      <c r="G86" t="s">
        <v>5438</v>
      </c>
      <c r="H86" t="s">
        <v>3971</v>
      </c>
      <c r="I86" t="s">
        <v>5945</v>
      </c>
      <c r="J86" t="s">
        <v>5944</v>
      </c>
      <c r="M86" t="s">
        <v>5419</v>
      </c>
      <c r="N86">
        <v>50</v>
      </c>
      <c r="O86" t="s">
        <v>5418</v>
      </c>
    </row>
    <row r="87" spans="1:15" x14ac:dyDescent="0.25">
      <c r="A87">
        <v>7470</v>
      </c>
      <c r="B87" t="s">
        <v>125</v>
      </c>
      <c r="C87">
        <v>160</v>
      </c>
      <c r="D87" t="s">
        <v>5423</v>
      </c>
      <c r="E87" s="404">
        <v>45279</v>
      </c>
      <c r="F87" s="404">
        <v>45279</v>
      </c>
      <c r="G87" t="s">
        <v>5438</v>
      </c>
      <c r="H87" t="s">
        <v>3971</v>
      </c>
      <c r="I87" t="s">
        <v>5945</v>
      </c>
      <c r="J87" t="s">
        <v>5944</v>
      </c>
      <c r="M87" t="s">
        <v>5419</v>
      </c>
      <c r="N87">
        <v>15</v>
      </c>
      <c r="O87" t="s">
        <v>5418</v>
      </c>
    </row>
    <row r="88" spans="1:15" x14ac:dyDescent="0.25">
      <c r="A88">
        <v>7470</v>
      </c>
      <c r="B88" t="s">
        <v>125</v>
      </c>
      <c r="C88">
        <v>935</v>
      </c>
      <c r="D88" t="s">
        <v>5423</v>
      </c>
      <c r="E88" s="404">
        <v>45279</v>
      </c>
      <c r="F88" s="404">
        <v>45279</v>
      </c>
      <c r="G88" t="s">
        <v>5438</v>
      </c>
      <c r="H88" t="s">
        <v>3971</v>
      </c>
      <c r="I88" t="s">
        <v>5945</v>
      </c>
      <c r="J88" t="s">
        <v>5944</v>
      </c>
      <c r="M88" t="s">
        <v>5419</v>
      </c>
      <c r="N88">
        <v>12.5</v>
      </c>
      <c r="O88" t="s">
        <v>5418</v>
      </c>
    </row>
    <row r="89" spans="1:15" x14ac:dyDescent="0.25">
      <c r="A89">
        <v>7470</v>
      </c>
      <c r="B89" t="s">
        <v>125</v>
      </c>
      <c r="C89">
        <v>430</v>
      </c>
      <c r="D89" t="s">
        <v>5423</v>
      </c>
      <c r="E89" s="404">
        <v>45280</v>
      </c>
      <c r="F89" s="404">
        <v>45294</v>
      </c>
      <c r="G89" t="s">
        <v>5418</v>
      </c>
      <c r="H89" t="s">
        <v>3971</v>
      </c>
      <c r="I89" t="s">
        <v>5943</v>
      </c>
      <c r="J89" t="s">
        <v>5942</v>
      </c>
      <c r="M89" t="s">
        <v>5419</v>
      </c>
      <c r="N89">
        <v>28.91</v>
      </c>
      <c r="O89" t="s">
        <v>5418</v>
      </c>
    </row>
    <row r="90" spans="1:15" x14ac:dyDescent="0.25">
      <c r="A90">
        <v>7470</v>
      </c>
      <c r="B90" t="s">
        <v>125</v>
      </c>
      <c r="C90">
        <v>440</v>
      </c>
      <c r="D90" t="s">
        <v>5423</v>
      </c>
      <c r="E90" s="404">
        <v>45280</v>
      </c>
      <c r="F90" s="404">
        <v>45294</v>
      </c>
      <c r="G90" t="s">
        <v>5418</v>
      </c>
      <c r="H90" t="s">
        <v>3971</v>
      </c>
      <c r="I90" t="s">
        <v>5943</v>
      </c>
      <c r="J90" t="s">
        <v>5942</v>
      </c>
      <c r="M90" t="s">
        <v>5419</v>
      </c>
      <c r="N90">
        <v>26.09</v>
      </c>
      <c r="O90" t="s">
        <v>5418</v>
      </c>
    </row>
    <row r="91" spans="1:15" x14ac:dyDescent="0.25">
      <c r="A91">
        <v>7470</v>
      </c>
      <c r="B91" t="s">
        <v>125</v>
      </c>
      <c r="C91">
        <v>210</v>
      </c>
      <c r="D91" t="s">
        <v>5423</v>
      </c>
      <c r="E91" s="404">
        <v>45282</v>
      </c>
      <c r="F91" s="404">
        <v>45294</v>
      </c>
      <c r="G91" t="s">
        <v>5477</v>
      </c>
      <c r="H91" t="s">
        <v>3971</v>
      </c>
      <c r="I91" t="s">
        <v>5941</v>
      </c>
      <c r="J91" t="s">
        <v>5940</v>
      </c>
      <c r="M91" t="s">
        <v>5419</v>
      </c>
      <c r="N91">
        <v>27.5</v>
      </c>
      <c r="O91" t="s">
        <v>5418</v>
      </c>
    </row>
    <row r="92" spans="1:15" x14ac:dyDescent="0.25">
      <c r="A92">
        <v>7470</v>
      </c>
      <c r="B92" t="s">
        <v>125</v>
      </c>
      <c r="C92">
        <v>220</v>
      </c>
      <c r="D92" t="s">
        <v>5423</v>
      </c>
      <c r="E92" s="404">
        <v>45282</v>
      </c>
      <c r="F92" s="404">
        <v>45294</v>
      </c>
      <c r="G92" t="s">
        <v>5477</v>
      </c>
      <c r="H92" t="s">
        <v>3971</v>
      </c>
      <c r="I92" t="s">
        <v>5941</v>
      </c>
      <c r="J92" t="s">
        <v>5940</v>
      </c>
      <c r="M92" t="s">
        <v>5419</v>
      </c>
      <c r="N92">
        <v>27.5</v>
      </c>
      <c r="O92" t="s">
        <v>5418</v>
      </c>
    </row>
    <row r="93" spans="1:15" x14ac:dyDescent="0.25">
      <c r="A93">
        <v>7470</v>
      </c>
      <c r="B93" t="s">
        <v>125</v>
      </c>
      <c r="C93">
        <v>230</v>
      </c>
      <c r="D93" t="s">
        <v>5423</v>
      </c>
      <c r="E93" s="404">
        <v>45282</v>
      </c>
      <c r="F93" s="404">
        <v>45294</v>
      </c>
      <c r="G93" t="s">
        <v>5477</v>
      </c>
      <c r="H93" t="s">
        <v>3971</v>
      </c>
      <c r="I93" t="s">
        <v>5941</v>
      </c>
      <c r="J93" t="s">
        <v>5940</v>
      </c>
      <c r="M93" t="s">
        <v>5419</v>
      </c>
      <c r="N93">
        <v>27.5</v>
      </c>
      <c r="O93" t="s">
        <v>5418</v>
      </c>
    </row>
    <row r="94" spans="1:15" x14ac:dyDescent="0.25">
      <c r="A94">
        <v>7470</v>
      </c>
      <c r="B94" t="s">
        <v>125</v>
      </c>
      <c r="C94">
        <v>240</v>
      </c>
      <c r="D94" t="s">
        <v>5423</v>
      </c>
      <c r="E94" s="404">
        <v>45282</v>
      </c>
      <c r="F94" s="404">
        <v>45294</v>
      </c>
      <c r="G94" t="s">
        <v>5477</v>
      </c>
      <c r="H94" t="s">
        <v>3971</v>
      </c>
      <c r="I94" t="s">
        <v>5941</v>
      </c>
      <c r="J94" t="s">
        <v>5940</v>
      </c>
      <c r="M94" t="s">
        <v>5419</v>
      </c>
      <c r="N94">
        <v>27.5</v>
      </c>
      <c r="O94" t="s">
        <v>5418</v>
      </c>
    </row>
    <row r="95" spans="1:15" x14ac:dyDescent="0.25">
      <c r="A95">
        <v>7470</v>
      </c>
      <c r="B95" t="s">
        <v>125</v>
      </c>
      <c r="C95">
        <v>430</v>
      </c>
      <c r="D95" t="s">
        <v>5432</v>
      </c>
      <c r="E95" s="404">
        <v>45016</v>
      </c>
      <c r="F95" s="404">
        <v>45027</v>
      </c>
      <c r="G95" t="s">
        <v>5417</v>
      </c>
      <c r="H95" t="s">
        <v>3971</v>
      </c>
      <c r="I95" t="s">
        <v>5939</v>
      </c>
      <c r="J95" t="s">
        <v>5938</v>
      </c>
      <c r="M95" t="s">
        <v>5419</v>
      </c>
      <c r="N95">
        <v>1148.97</v>
      </c>
      <c r="O95" t="s">
        <v>5417</v>
      </c>
    </row>
    <row r="96" spans="1:15" x14ac:dyDescent="0.25">
      <c r="A96">
        <v>7470</v>
      </c>
      <c r="B96" t="s">
        <v>125</v>
      </c>
      <c r="C96">
        <v>440</v>
      </c>
      <c r="D96" t="s">
        <v>5432</v>
      </c>
      <c r="E96" s="404">
        <v>45016</v>
      </c>
      <c r="F96" s="404">
        <v>45027</v>
      </c>
      <c r="G96" t="s">
        <v>5417</v>
      </c>
      <c r="H96" t="s">
        <v>3971</v>
      </c>
      <c r="I96" t="s">
        <v>5939</v>
      </c>
      <c r="J96" t="s">
        <v>5938</v>
      </c>
      <c r="M96" t="s">
        <v>5419</v>
      </c>
      <c r="N96">
        <v>1148.97</v>
      </c>
      <c r="O96" t="s">
        <v>5417</v>
      </c>
    </row>
    <row r="97" spans="1:15" x14ac:dyDescent="0.25">
      <c r="A97">
        <v>7470</v>
      </c>
      <c r="B97" t="s">
        <v>125</v>
      </c>
      <c r="C97">
        <v>430</v>
      </c>
      <c r="D97" t="s">
        <v>5431</v>
      </c>
      <c r="E97" s="404">
        <v>45046</v>
      </c>
      <c r="F97" s="404">
        <v>45051</v>
      </c>
      <c r="G97" t="s">
        <v>5417</v>
      </c>
      <c r="H97" t="s">
        <v>3971</v>
      </c>
      <c r="I97" t="s">
        <v>5937</v>
      </c>
      <c r="J97" t="s">
        <v>5936</v>
      </c>
      <c r="M97" t="s">
        <v>5419</v>
      </c>
      <c r="N97">
        <v>849.23</v>
      </c>
      <c r="O97" t="s">
        <v>5417</v>
      </c>
    </row>
    <row r="98" spans="1:15" x14ac:dyDescent="0.25">
      <c r="A98">
        <v>7470</v>
      </c>
      <c r="B98" t="s">
        <v>125</v>
      </c>
      <c r="C98">
        <v>440</v>
      </c>
      <c r="D98" t="s">
        <v>5431</v>
      </c>
      <c r="E98" s="404">
        <v>45046</v>
      </c>
      <c r="F98" s="404">
        <v>45051</v>
      </c>
      <c r="G98" t="s">
        <v>5417</v>
      </c>
      <c r="H98" t="s">
        <v>3971</v>
      </c>
      <c r="I98" t="s">
        <v>5937</v>
      </c>
      <c r="J98" t="s">
        <v>5936</v>
      </c>
      <c r="M98" t="s">
        <v>5419</v>
      </c>
      <c r="N98">
        <v>849.23</v>
      </c>
      <c r="O98" t="s">
        <v>5417</v>
      </c>
    </row>
    <row r="99" spans="1:15" x14ac:dyDescent="0.25">
      <c r="A99">
        <v>7470</v>
      </c>
      <c r="B99" t="s">
        <v>125</v>
      </c>
      <c r="C99">
        <v>430</v>
      </c>
      <c r="D99" t="s">
        <v>5427</v>
      </c>
      <c r="E99" s="404">
        <v>45077</v>
      </c>
      <c r="F99" s="404">
        <v>45084</v>
      </c>
      <c r="G99" t="s">
        <v>5935</v>
      </c>
      <c r="H99" t="s">
        <v>3971</v>
      </c>
      <c r="I99" t="s">
        <v>5934</v>
      </c>
      <c r="J99" t="s">
        <v>5933</v>
      </c>
      <c r="M99" t="s">
        <v>5419</v>
      </c>
      <c r="N99">
        <v>1148.97</v>
      </c>
      <c r="O99" t="s">
        <v>5417</v>
      </c>
    </row>
    <row r="100" spans="1:15" x14ac:dyDescent="0.25">
      <c r="A100">
        <v>7470</v>
      </c>
      <c r="B100" t="s">
        <v>125</v>
      </c>
      <c r="C100">
        <v>440</v>
      </c>
      <c r="D100" t="s">
        <v>5427</v>
      </c>
      <c r="E100" s="404">
        <v>45077</v>
      </c>
      <c r="F100" s="404">
        <v>45084</v>
      </c>
      <c r="G100" t="s">
        <v>5935</v>
      </c>
      <c r="H100" t="s">
        <v>3971</v>
      </c>
      <c r="I100" t="s">
        <v>5934</v>
      </c>
      <c r="J100" t="s">
        <v>5933</v>
      </c>
      <c r="M100" t="s">
        <v>5419</v>
      </c>
      <c r="N100">
        <v>1148.97</v>
      </c>
      <c r="O100" t="s">
        <v>5417</v>
      </c>
    </row>
    <row r="101" spans="1:15" x14ac:dyDescent="0.25">
      <c r="A101">
        <v>7470</v>
      </c>
      <c r="B101" t="s">
        <v>125</v>
      </c>
      <c r="C101">
        <v>430</v>
      </c>
      <c r="D101" t="s">
        <v>5467</v>
      </c>
      <c r="E101" s="404">
        <v>45107</v>
      </c>
      <c r="F101" s="404">
        <v>45114</v>
      </c>
      <c r="G101" t="s">
        <v>5417</v>
      </c>
      <c r="H101" t="s">
        <v>3971</v>
      </c>
      <c r="I101" t="s">
        <v>5932</v>
      </c>
      <c r="J101" t="s">
        <v>5931</v>
      </c>
      <c r="M101" t="s">
        <v>5419</v>
      </c>
      <c r="N101">
        <v>1049.06</v>
      </c>
      <c r="O101" t="s">
        <v>5417</v>
      </c>
    </row>
    <row r="102" spans="1:15" x14ac:dyDescent="0.25">
      <c r="A102">
        <v>7470</v>
      </c>
      <c r="B102" t="s">
        <v>125</v>
      </c>
      <c r="C102">
        <v>440</v>
      </c>
      <c r="D102" t="s">
        <v>5467</v>
      </c>
      <c r="E102" s="404">
        <v>45107</v>
      </c>
      <c r="F102" s="404">
        <v>45114</v>
      </c>
      <c r="G102" t="s">
        <v>5417</v>
      </c>
      <c r="H102" t="s">
        <v>3971</v>
      </c>
      <c r="I102" t="s">
        <v>5932</v>
      </c>
      <c r="J102" t="s">
        <v>5931</v>
      </c>
      <c r="M102" t="s">
        <v>5419</v>
      </c>
      <c r="N102">
        <v>1049.05</v>
      </c>
      <c r="O102" t="s">
        <v>5417</v>
      </c>
    </row>
    <row r="103" spans="1:15" x14ac:dyDescent="0.25">
      <c r="A103">
        <v>7470</v>
      </c>
      <c r="B103" t="s">
        <v>125</v>
      </c>
      <c r="C103">
        <v>430</v>
      </c>
      <c r="D103" t="s">
        <v>5459</v>
      </c>
      <c r="E103" s="404">
        <v>45139</v>
      </c>
      <c r="F103" s="404">
        <v>45162</v>
      </c>
      <c r="G103" t="s">
        <v>5639</v>
      </c>
      <c r="H103" t="s">
        <v>3971</v>
      </c>
      <c r="I103" t="s">
        <v>5930</v>
      </c>
      <c r="J103" t="s">
        <v>5912</v>
      </c>
      <c r="M103" t="s">
        <v>5419</v>
      </c>
      <c r="N103">
        <v>959.14</v>
      </c>
      <c r="O103" t="s">
        <v>5417</v>
      </c>
    </row>
    <row r="104" spans="1:15" x14ac:dyDescent="0.25">
      <c r="A104">
        <v>7470</v>
      </c>
      <c r="B104" t="s">
        <v>125</v>
      </c>
      <c r="C104">
        <v>440</v>
      </c>
      <c r="D104" t="s">
        <v>5459</v>
      </c>
      <c r="E104" s="404">
        <v>45139</v>
      </c>
      <c r="F104" s="404">
        <v>45162</v>
      </c>
      <c r="G104" t="s">
        <v>5639</v>
      </c>
      <c r="H104" t="s">
        <v>3971</v>
      </c>
      <c r="I104" t="s">
        <v>5930</v>
      </c>
      <c r="J104" t="s">
        <v>5912</v>
      </c>
      <c r="M104" t="s">
        <v>5419</v>
      </c>
      <c r="N104">
        <v>1039.06</v>
      </c>
      <c r="O104" t="s">
        <v>5417</v>
      </c>
    </row>
    <row r="105" spans="1:15" x14ac:dyDescent="0.25">
      <c r="A105">
        <v>7470</v>
      </c>
      <c r="B105" t="s">
        <v>125</v>
      </c>
      <c r="C105">
        <v>430</v>
      </c>
      <c r="D105" t="s">
        <v>5459</v>
      </c>
      <c r="E105" s="404">
        <v>45169</v>
      </c>
      <c r="F105" s="404">
        <v>45173</v>
      </c>
      <c r="G105" t="s">
        <v>5639</v>
      </c>
      <c r="H105" t="s">
        <v>3971</v>
      </c>
      <c r="I105" t="s">
        <v>5929</v>
      </c>
      <c r="J105" t="s">
        <v>5928</v>
      </c>
      <c r="M105" t="s">
        <v>5419</v>
      </c>
      <c r="N105">
        <v>1103.01</v>
      </c>
      <c r="O105" t="s">
        <v>5417</v>
      </c>
    </row>
    <row r="106" spans="1:15" x14ac:dyDescent="0.25">
      <c r="A106">
        <v>7470</v>
      </c>
      <c r="B106" t="s">
        <v>125</v>
      </c>
      <c r="C106">
        <v>440</v>
      </c>
      <c r="D106" t="s">
        <v>5459</v>
      </c>
      <c r="E106" s="404">
        <v>45169</v>
      </c>
      <c r="F106" s="404">
        <v>45173</v>
      </c>
      <c r="G106" t="s">
        <v>5639</v>
      </c>
      <c r="H106" t="s">
        <v>3971</v>
      </c>
      <c r="I106" t="s">
        <v>5929</v>
      </c>
      <c r="J106" t="s">
        <v>5928</v>
      </c>
      <c r="M106" t="s">
        <v>5419</v>
      </c>
      <c r="N106">
        <v>1194.92</v>
      </c>
      <c r="O106" t="s">
        <v>5417</v>
      </c>
    </row>
    <row r="107" spans="1:15" x14ac:dyDescent="0.25">
      <c r="A107">
        <v>7470</v>
      </c>
      <c r="B107" t="s">
        <v>125</v>
      </c>
      <c r="C107">
        <v>430</v>
      </c>
      <c r="D107" t="s">
        <v>5453</v>
      </c>
      <c r="E107" s="404">
        <v>45199</v>
      </c>
      <c r="F107" s="404">
        <v>45204</v>
      </c>
      <c r="G107" t="s">
        <v>5417</v>
      </c>
      <c r="H107" t="s">
        <v>3971</v>
      </c>
      <c r="I107" t="s">
        <v>5927</v>
      </c>
      <c r="J107" t="s">
        <v>5926</v>
      </c>
      <c r="M107" t="s">
        <v>5419</v>
      </c>
      <c r="N107">
        <v>1049.06</v>
      </c>
      <c r="O107" t="s">
        <v>5417</v>
      </c>
    </row>
    <row r="108" spans="1:15" x14ac:dyDescent="0.25">
      <c r="A108">
        <v>7470</v>
      </c>
      <c r="B108" t="s">
        <v>125</v>
      </c>
      <c r="C108">
        <v>440</v>
      </c>
      <c r="D108" t="s">
        <v>5453</v>
      </c>
      <c r="E108" s="404">
        <v>45199</v>
      </c>
      <c r="F108" s="404">
        <v>45204</v>
      </c>
      <c r="G108" t="s">
        <v>5417</v>
      </c>
      <c r="H108" t="s">
        <v>3971</v>
      </c>
      <c r="I108" t="s">
        <v>5927</v>
      </c>
      <c r="J108" t="s">
        <v>5926</v>
      </c>
      <c r="M108" t="s">
        <v>5419</v>
      </c>
      <c r="N108">
        <v>1049.05</v>
      </c>
      <c r="O108" t="s">
        <v>5417</v>
      </c>
    </row>
    <row r="109" spans="1:15" x14ac:dyDescent="0.25">
      <c r="A109">
        <v>7470</v>
      </c>
      <c r="B109" t="s">
        <v>125</v>
      </c>
      <c r="C109">
        <v>430</v>
      </c>
      <c r="D109" t="s">
        <v>5450</v>
      </c>
      <c r="E109" s="404">
        <v>45230</v>
      </c>
      <c r="F109" s="404">
        <v>45236</v>
      </c>
      <c r="G109" t="s">
        <v>5923</v>
      </c>
      <c r="H109" t="s">
        <v>3971</v>
      </c>
      <c r="I109" t="s">
        <v>5925</v>
      </c>
      <c r="J109" t="s">
        <v>5924</v>
      </c>
      <c r="M109" t="s">
        <v>5419</v>
      </c>
      <c r="N109">
        <v>1054.6300000000001</v>
      </c>
      <c r="O109" t="s">
        <v>5417</v>
      </c>
    </row>
    <row r="110" spans="1:15" x14ac:dyDescent="0.25">
      <c r="A110">
        <v>7470</v>
      </c>
      <c r="B110" t="s">
        <v>125</v>
      </c>
      <c r="C110">
        <v>440</v>
      </c>
      <c r="D110" t="s">
        <v>5450</v>
      </c>
      <c r="E110" s="404">
        <v>45230</v>
      </c>
      <c r="F110" s="404">
        <v>45236</v>
      </c>
      <c r="G110" t="s">
        <v>5923</v>
      </c>
      <c r="H110" t="s">
        <v>3971</v>
      </c>
      <c r="I110" t="s">
        <v>5925</v>
      </c>
      <c r="J110" t="s">
        <v>5924</v>
      </c>
      <c r="M110" t="s">
        <v>5419</v>
      </c>
      <c r="N110">
        <v>1043.48</v>
      </c>
      <c r="O110" t="s">
        <v>5417</v>
      </c>
    </row>
    <row r="111" spans="1:15" x14ac:dyDescent="0.25">
      <c r="A111">
        <v>7470</v>
      </c>
      <c r="B111" t="s">
        <v>125</v>
      </c>
      <c r="C111">
        <v>430</v>
      </c>
      <c r="D111" t="s">
        <v>5447</v>
      </c>
      <c r="E111" s="404">
        <v>45260</v>
      </c>
      <c r="F111" s="404">
        <v>45271</v>
      </c>
      <c r="G111" t="s">
        <v>5923</v>
      </c>
      <c r="H111" t="s">
        <v>3971</v>
      </c>
      <c r="I111" t="s">
        <v>5922</v>
      </c>
      <c r="J111" t="s">
        <v>5921</v>
      </c>
      <c r="M111" t="s">
        <v>5419</v>
      </c>
      <c r="N111">
        <v>1082.3900000000001</v>
      </c>
      <c r="O111" t="s">
        <v>5417</v>
      </c>
    </row>
    <row r="112" spans="1:15" x14ac:dyDescent="0.25">
      <c r="A112">
        <v>7470</v>
      </c>
      <c r="B112" t="s">
        <v>125</v>
      </c>
      <c r="C112">
        <v>440</v>
      </c>
      <c r="D112" t="s">
        <v>5447</v>
      </c>
      <c r="E112" s="404">
        <v>45260</v>
      </c>
      <c r="F112" s="404">
        <v>45271</v>
      </c>
      <c r="G112" t="s">
        <v>5923</v>
      </c>
      <c r="H112" t="s">
        <v>3971</v>
      </c>
      <c r="I112" t="s">
        <v>5922</v>
      </c>
      <c r="J112" t="s">
        <v>5921</v>
      </c>
      <c r="M112" t="s">
        <v>5419</v>
      </c>
      <c r="N112">
        <v>1082.3900000000001</v>
      </c>
      <c r="O112" t="s">
        <v>5417</v>
      </c>
    </row>
    <row r="113" spans="1:15" x14ac:dyDescent="0.25">
      <c r="A113">
        <v>7470</v>
      </c>
      <c r="B113" t="s">
        <v>125</v>
      </c>
      <c r="C113">
        <v>430</v>
      </c>
      <c r="D113" t="s">
        <v>5423</v>
      </c>
      <c r="E113" s="404">
        <v>45291</v>
      </c>
      <c r="F113" s="404">
        <v>45299</v>
      </c>
      <c r="G113" t="s">
        <v>5417</v>
      </c>
      <c r="H113" t="s">
        <v>3971</v>
      </c>
      <c r="I113" t="s">
        <v>5920</v>
      </c>
      <c r="J113" t="s">
        <v>5919</v>
      </c>
      <c r="M113" t="s">
        <v>5419</v>
      </c>
      <c r="N113">
        <v>1082.3900000000001</v>
      </c>
      <c r="O113" t="s">
        <v>5417</v>
      </c>
    </row>
    <row r="114" spans="1:15" x14ac:dyDescent="0.25">
      <c r="A114">
        <v>7470</v>
      </c>
      <c r="B114" t="s">
        <v>125</v>
      </c>
      <c r="C114">
        <v>440</v>
      </c>
      <c r="D114" t="s">
        <v>5423</v>
      </c>
      <c r="E114" s="404">
        <v>45291</v>
      </c>
      <c r="F114" s="404">
        <v>45299</v>
      </c>
      <c r="G114" t="s">
        <v>5417</v>
      </c>
      <c r="H114" t="s">
        <v>3971</v>
      </c>
      <c r="I114" t="s">
        <v>5920</v>
      </c>
      <c r="J114" t="s">
        <v>5919</v>
      </c>
      <c r="M114" t="s">
        <v>5419</v>
      </c>
      <c r="N114">
        <v>1082.3900000000001</v>
      </c>
      <c r="O114" t="s">
        <v>5417</v>
      </c>
    </row>
    <row r="115" spans="1:15" x14ac:dyDescent="0.25">
      <c r="A115">
        <v>7470</v>
      </c>
      <c r="B115" t="s">
        <v>125</v>
      </c>
      <c r="C115">
        <v>430</v>
      </c>
      <c r="D115" t="s">
        <v>5441</v>
      </c>
      <c r="E115" s="404">
        <v>45322</v>
      </c>
      <c r="F115" s="404">
        <v>45329</v>
      </c>
      <c r="G115" t="s">
        <v>5417</v>
      </c>
      <c r="H115" t="s">
        <v>3971</v>
      </c>
      <c r="I115" t="s">
        <v>5918</v>
      </c>
      <c r="J115" t="s">
        <v>5917</v>
      </c>
      <c r="M115" t="s">
        <v>5419</v>
      </c>
      <c r="N115">
        <v>1082.3900000000001</v>
      </c>
      <c r="O115" t="s">
        <v>5417</v>
      </c>
    </row>
    <row r="116" spans="1:15" x14ac:dyDescent="0.25">
      <c r="A116">
        <v>7470</v>
      </c>
      <c r="B116" t="s">
        <v>125</v>
      </c>
      <c r="C116">
        <v>440</v>
      </c>
      <c r="D116" t="s">
        <v>5441</v>
      </c>
      <c r="E116" s="404">
        <v>45322</v>
      </c>
      <c r="F116" s="404">
        <v>45329</v>
      </c>
      <c r="G116" t="s">
        <v>5417</v>
      </c>
      <c r="H116" t="s">
        <v>3971</v>
      </c>
      <c r="I116" t="s">
        <v>5918</v>
      </c>
      <c r="J116" t="s">
        <v>5917</v>
      </c>
      <c r="M116" t="s">
        <v>5419</v>
      </c>
      <c r="N116">
        <v>1082.3900000000001</v>
      </c>
      <c r="O116" t="s">
        <v>5417</v>
      </c>
    </row>
    <row r="117" spans="1:15" x14ac:dyDescent="0.25">
      <c r="A117">
        <v>7470</v>
      </c>
      <c r="B117" t="s">
        <v>125</v>
      </c>
      <c r="C117">
        <v>430</v>
      </c>
      <c r="D117" t="s">
        <v>5435</v>
      </c>
      <c r="E117" s="404">
        <v>45351</v>
      </c>
      <c r="F117" s="404">
        <v>45356</v>
      </c>
      <c r="G117" t="s">
        <v>5417</v>
      </c>
      <c r="H117" t="s">
        <v>3971</v>
      </c>
      <c r="I117" t="s">
        <v>5916</v>
      </c>
      <c r="J117" t="s">
        <v>5915</v>
      </c>
      <c r="M117" t="s">
        <v>5419</v>
      </c>
      <c r="N117">
        <v>1082.3900000000001</v>
      </c>
      <c r="O117" t="s">
        <v>5417</v>
      </c>
    </row>
    <row r="118" spans="1:15" x14ac:dyDescent="0.25">
      <c r="A118">
        <v>7470</v>
      </c>
      <c r="B118" t="s">
        <v>125</v>
      </c>
      <c r="C118">
        <v>440</v>
      </c>
      <c r="D118" t="s">
        <v>5435</v>
      </c>
      <c r="E118" s="404">
        <v>45351</v>
      </c>
      <c r="F118" s="404">
        <v>45356</v>
      </c>
      <c r="G118" t="s">
        <v>5417</v>
      </c>
      <c r="H118" t="s">
        <v>3971</v>
      </c>
      <c r="I118" t="s">
        <v>5916</v>
      </c>
      <c r="J118" t="s">
        <v>5915</v>
      </c>
      <c r="M118" t="s">
        <v>5419</v>
      </c>
      <c r="N118">
        <v>1082.3900000000001</v>
      </c>
      <c r="O118" t="s">
        <v>5417</v>
      </c>
    </row>
    <row r="119" spans="1:15" x14ac:dyDescent="0.25">
      <c r="A119">
        <v>7470</v>
      </c>
      <c r="B119" t="s">
        <v>125</v>
      </c>
      <c r="C119">
        <v>430</v>
      </c>
      <c r="D119" t="s">
        <v>5464</v>
      </c>
      <c r="E119" s="404">
        <v>45138</v>
      </c>
      <c r="F119" s="404">
        <v>45142</v>
      </c>
      <c r="G119" t="s">
        <v>5914</v>
      </c>
      <c r="H119" t="s">
        <v>3971</v>
      </c>
      <c r="I119" t="s">
        <v>5913</v>
      </c>
      <c r="J119" t="s">
        <v>5912</v>
      </c>
      <c r="M119" t="s">
        <v>5419</v>
      </c>
      <c r="N119">
        <v>999.1</v>
      </c>
      <c r="O119" t="s">
        <v>5416</v>
      </c>
    </row>
    <row r="120" spans="1:15" x14ac:dyDescent="0.25">
      <c r="A120">
        <v>7470</v>
      </c>
      <c r="B120" t="s">
        <v>125</v>
      </c>
      <c r="C120">
        <v>440</v>
      </c>
      <c r="D120" t="s">
        <v>5464</v>
      </c>
      <c r="E120" s="404">
        <v>45138</v>
      </c>
      <c r="F120" s="404">
        <v>45142</v>
      </c>
      <c r="G120" t="s">
        <v>5914</v>
      </c>
      <c r="H120" t="s">
        <v>3971</v>
      </c>
      <c r="I120" t="s">
        <v>5913</v>
      </c>
      <c r="J120" t="s">
        <v>5912</v>
      </c>
      <c r="M120" t="s">
        <v>5419</v>
      </c>
      <c r="N120">
        <v>999.1</v>
      </c>
      <c r="O120" t="s">
        <v>5416</v>
      </c>
    </row>
    <row r="121" spans="1:15" x14ac:dyDescent="0.25">
      <c r="A121">
        <v>7470</v>
      </c>
      <c r="B121" t="s">
        <v>125</v>
      </c>
      <c r="C121">
        <v>110</v>
      </c>
      <c r="D121" t="s">
        <v>5432</v>
      </c>
      <c r="E121" s="404">
        <v>45006</v>
      </c>
      <c r="F121" s="404">
        <v>45027</v>
      </c>
      <c r="G121" t="s">
        <v>5438</v>
      </c>
      <c r="H121" t="s">
        <v>3971</v>
      </c>
      <c r="I121" t="s">
        <v>5911</v>
      </c>
      <c r="J121">
        <v>46747</v>
      </c>
      <c r="M121" t="s">
        <v>5419</v>
      </c>
      <c r="N121">
        <v>1091.3699999999999</v>
      </c>
      <c r="O121" t="s">
        <v>5415</v>
      </c>
    </row>
    <row r="122" spans="1:15" x14ac:dyDescent="0.25">
      <c r="A122">
        <v>7470</v>
      </c>
      <c r="B122" t="s">
        <v>125</v>
      </c>
      <c r="C122">
        <v>112</v>
      </c>
      <c r="D122" t="s">
        <v>5432</v>
      </c>
      <c r="E122" s="404">
        <v>45006</v>
      </c>
      <c r="F122" s="404">
        <v>45027</v>
      </c>
      <c r="G122" t="s">
        <v>5438</v>
      </c>
      <c r="H122" t="s">
        <v>3971</v>
      </c>
      <c r="I122" t="s">
        <v>5911</v>
      </c>
      <c r="J122">
        <v>46747</v>
      </c>
      <c r="M122" t="s">
        <v>5419</v>
      </c>
      <c r="N122">
        <v>545.69000000000005</v>
      </c>
      <c r="O122" t="s">
        <v>5415</v>
      </c>
    </row>
    <row r="123" spans="1:15" x14ac:dyDescent="0.25">
      <c r="A123">
        <v>7470</v>
      </c>
      <c r="B123" t="s">
        <v>125</v>
      </c>
      <c r="C123">
        <v>120</v>
      </c>
      <c r="D123" t="s">
        <v>5432</v>
      </c>
      <c r="E123" s="404">
        <v>45006</v>
      </c>
      <c r="F123" s="404">
        <v>45027</v>
      </c>
      <c r="G123" t="s">
        <v>5438</v>
      </c>
      <c r="H123" t="s">
        <v>3971</v>
      </c>
      <c r="I123" t="s">
        <v>5911</v>
      </c>
      <c r="J123">
        <v>46747</v>
      </c>
      <c r="M123" t="s">
        <v>5419</v>
      </c>
      <c r="N123">
        <v>1200.51</v>
      </c>
      <c r="O123" t="s">
        <v>5415</v>
      </c>
    </row>
    <row r="124" spans="1:15" x14ac:dyDescent="0.25">
      <c r="A124">
        <v>7470</v>
      </c>
      <c r="B124" t="s">
        <v>125</v>
      </c>
      <c r="C124">
        <v>130</v>
      </c>
      <c r="D124" t="s">
        <v>5432</v>
      </c>
      <c r="E124" s="404">
        <v>45006</v>
      </c>
      <c r="F124" s="404">
        <v>45027</v>
      </c>
      <c r="G124" t="s">
        <v>5438</v>
      </c>
      <c r="H124" t="s">
        <v>3971</v>
      </c>
      <c r="I124" t="s">
        <v>5911</v>
      </c>
      <c r="J124">
        <v>46747</v>
      </c>
      <c r="M124" t="s">
        <v>5419</v>
      </c>
      <c r="N124">
        <v>927.67</v>
      </c>
      <c r="O124" t="s">
        <v>5415</v>
      </c>
    </row>
    <row r="125" spans="1:15" x14ac:dyDescent="0.25">
      <c r="A125">
        <v>7470</v>
      </c>
      <c r="B125" t="s">
        <v>125</v>
      </c>
      <c r="C125">
        <v>140</v>
      </c>
      <c r="D125" t="s">
        <v>5432</v>
      </c>
      <c r="E125" s="404">
        <v>45006</v>
      </c>
      <c r="F125" s="404">
        <v>45027</v>
      </c>
      <c r="G125" t="s">
        <v>5438</v>
      </c>
      <c r="H125" t="s">
        <v>3971</v>
      </c>
      <c r="I125" t="s">
        <v>5911</v>
      </c>
      <c r="J125">
        <v>46747</v>
      </c>
      <c r="M125" t="s">
        <v>5419</v>
      </c>
      <c r="N125">
        <v>1091.3699999999999</v>
      </c>
      <c r="O125" t="s">
        <v>5415</v>
      </c>
    </row>
    <row r="126" spans="1:15" x14ac:dyDescent="0.25">
      <c r="A126">
        <v>7470</v>
      </c>
      <c r="B126" t="s">
        <v>125</v>
      </c>
      <c r="C126">
        <v>160</v>
      </c>
      <c r="D126" t="s">
        <v>5432</v>
      </c>
      <c r="E126" s="404">
        <v>45006</v>
      </c>
      <c r="F126" s="404">
        <v>45027</v>
      </c>
      <c r="G126" t="s">
        <v>5438</v>
      </c>
      <c r="H126" t="s">
        <v>3971</v>
      </c>
      <c r="I126" t="s">
        <v>5911</v>
      </c>
      <c r="J126">
        <v>46747</v>
      </c>
      <c r="M126" t="s">
        <v>5419</v>
      </c>
      <c r="N126">
        <v>327.41000000000003</v>
      </c>
      <c r="O126" t="s">
        <v>5415</v>
      </c>
    </row>
    <row r="127" spans="1:15" x14ac:dyDescent="0.25">
      <c r="A127">
        <v>7470</v>
      </c>
      <c r="B127" t="s">
        <v>125</v>
      </c>
      <c r="C127">
        <v>935</v>
      </c>
      <c r="D127" t="s">
        <v>5432</v>
      </c>
      <c r="E127" s="404">
        <v>45006</v>
      </c>
      <c r="F127" s="404">
        <v>45027</v>
      </c>
      <c r="G127" t="s">
        <v>5438</v>
      </c>
      <c r="H127" t="s">
        <v>3971</v>
      </c>
      <c r="I127" t="s">
        <v>5911</v>
      </c>
      <c r="J127">
        <v>46747</v>
      </c>
      <c r="M127" t="s">
        <v>5419</v>
      </c>
      <c r="N127">
        <v>272.83999999999997</v>
      </c>
      <c r="O127" t="s">
        <v>5415</v>
      </c>
    </row>
    <row r="128" spans="1:15" x14ac:dyDescent="0.25">
      <c r="A128">
        <v>7470</v>
      </c>
      <c r="B128" t="s">
        <v>125</v>
      </c>
      <c r="C128">
        <v>110</v>
      </c>
      <c r="D128" t="s">
        <v>5431</v>
      </c>
      <c r="E128" s="404">
        <v>45036</v>
      </c>
      <c r="F128" s="404">
        <v>45062</v>
      </c>
      <c r="G128" t="s">
        <v>5438</v>
      </c>
      <c r="H128" t="s">
        <v>3971</v>
      </c>
      <c r="I128" t="s">
        <v>5910</v>
      </c>
      <c r="J128">
        <v>47325</v>
      </c>
      <c r="M128" t="s">
        <v>5419</v>
      </c>
      <c r="N128">
        <v>1091.3699999999999</v>
      </c>
      <c r="O128" t="s">
        <v>5415</v>
      </c>
    </row>
    <row r="129" spans="1:15" x14ac:dyDescent="0.25">
      <c r="A129">
        <v>7470</v>
      </c>
      <c r="B129" t="s">
        <v>125</v>
      </c>
      <c r="C129">
        <v>112</v>
      </c>
      <c r="D129" t="s">
        <v>5431</v>
      </c>
      <c r="E129" s="404">
        <v>45036</v>
      </c>
      <c r="F129" s="404">
        <v>45062</v>
      </c>
      <c r="G129" t="s">
        <v>5438</v>
      </c>
      <c r="H129" t="s">
        <v>3971</v>
      </c>
      <c r="I129" t="s">
        <v>5910</v>
      </c>
      <c r="J129">
        <v>47325</v>
      </c>
      <c r="M129" t="s">
        <v>5419</v>
      </c>
      <c r="N129">
        <v>545.69000000000005</v>
      </c>
      <c r="O129" t="s">
        <v>5415</v>
      </c>
    </row>
    <row r="130" spans="1:15" x14ac:dyDescent="0.25">
      <c r="A130">
        <v>7470</v>
      </c>
      <c r="B130" t="s">
        <v>125</v>
      </c>
      <c r="C130">
        <v>120</v>
      </c>
      <c r="D130" t="s">
        <v>5431</v>
      </c>
      <c r="E130" s="404">
        <v>45036</v>
      </c>
      <c r="F130" s="404">
        <v>45062</v>
      </c>
      <c r="G130" t="s">
        <v>5438</v>
      </c>
      <c r="H130" t="s">
        <v>3971</v>
      </c>
      <c r="I130" t="s">
        <v>5910</v>
      </c>
      <c r="J130">
        <v>47325</v>
      </c>
      <c r="M130" t="s">
        <v>5419</v>
      </c>
      <c r="N130">
        <v>1200.51</v>
      </c>
      <c r="O130" t="s">
        <v>5415</v>
      </c>
    </row>
    <row r="131" spans="1:15" x14ac:dyDescent="0.25">
      <c r="A131">
        <v>7470</v>
      </c>
      <c r="B131" t="s">
        <v>125</v>
      </c>
      <c r="C131">
        <v>130</v>
      </c>
      <c r="D131" t="s">
        <v>5431</v>
      </c>
      <c r="E131" s="404">
        <v>45036</v>
      </c>
      <c r="F131" s="404">
        <v>45062</v>
      </c>
      <c r="G131" t="s">
        <v>5438</v>
      </c>
      <c r="H131" t="s">
        <v>3971</v>
      </c>
      <c r="I131" t="s">
        <v>5910</v>
      </c>
      <c r="J131">
        <v>47325</v>
      </c>
      <c r="M131" t="s">
        <v>5419</v>
      </c>
      <c r="N131">
        <v>927.67</v>
      </c>
      <c r="O131" t="s">
        <v>5415</v>
      </c>
    </row>
    <row r="132" spans="1:15" x14ac:dyDescent="0.25">
      <c r="A132">
        <v>7470</v>
      </c>
      <c r="B132" t="s">
        <v>125</v>
      </c>
      <c r="C132">
        <v>140</v>
      </c>
      <c r="D132" t="s">
        <v>5431</v>
      </c>
      <c r="E132" s="404">
        <v>45036</v>
      </c>
      <c r="F132" s="404">
        <v>45062</v>
      </c>
      <c r="G132" t="s">
        <v>5438</v>
      </c>
      <c r="H132" t="s">
        <v>3971</v>
      </c>
      <c r="I132" t="s">
        <v>5910</v>
      </c>
      <c r="J132">
        <v>47325</v>
      </c>
      <c r="M132" t="s">
        <v>5419</v>
      </c>
      <c r="N132">
        <v>1091.3699999999999</v>
      </c>
      <c r="O132" t="s">
        <v>5415</v>
      </c>
    </row>
    <row r="133" spans="1:15" x14ac:dyDescent="0.25">
      <c r="A133">
        <v>7470</v>
      </c>
      <c r="B133" t="s">
        <v>125</v>
      </c>
      <c r="C133">
        <v>160</v>
      </c>
      <c r="D133" t="s">
        <v>5431</v>
      </c>
      <c r="E133" s="404">
        <v>45036</v>
      </c>
      <c r="F133" s="404">
        <v>45062</v>
      </c>
      <c r="G133" t="s">
        <v>5438</v>
      </c>
      <c r="H133" t="s">
        <v>3971</v>
      </c>
      <c r="I133" t="s">
        <v>5910</v>
      </c>
      <c r="J133">
        <v>47325</v>
      </c>
      <c r="M133" t="s">
        <v>5419</v>
      </c>
      <c r="N133">
        <v>327.41000000000003</v>
      </c>
      <c r="O133" t="s">
        <v>5415</v>
      </c>
    </row>
    <row r="134" spans="1:15" x14ac:dyDescent="0.25">
      <c r="A134">
        <v>7470</v>
      </c>
      <c r="B134" t="s">
        <v>125</v>
      </c>
      <c r="C134">
        <v>935</v>
      </c>
      <c r="D134" t="s">
        <v>5431</v>
      </c>
      <c r="E134" s="404">
        <v>45036</v>
      </c>
      <c r="F134" s="404">
        <v>45062</v>
      </c>
      <c r="G134" t="s">
        <v>5438</v>
      </c>
      <c r="H134" t="s">
        <v>3971</v>
      </c>
      <c r="I134" t="s">
        <v>5910</v>
      </c>
      <c r="J134">
        <v>47325</v>
      </c>
      <c r="M134" t="s">
        <v>5419</v>
      </c>
      <c r="N134">
        <v>272.83999999999997</v>
      </c>
      <c r="O134" t="s">
        <v>5415</v>
      </c>
    </row>
    <row r="135" spans="1:15" x14ac:dyDescent="0.25">
      <c r="A135">
        <v>7470</v>
      </c>
      <c r="B135" t="s">
        <v>125</v>
      </c>
      <c r="C135">
        <v>110</v>
      </c>
      <c r="D135" t="s">
        <v>5467</v>
      </c>
      <c r="E135" s="404">
        <v>45096</v>
      </c>
      <c r="F135" s="404">
        <v>45096</v>
      </c>
      <c r="G135" t="s">
        <v>5438</v>
      </c>
      <c r="H135" t="s">
        <v>3971</v>
      </c>
      <c r="I135" t="s">
        <v>5909</v>
      </c>
      <c r="J135">
        <v>47903</v>
      </c>
      <c r="M135" t="s">
        <v>5419</v>
      </c>
      <c r="N135">
        <v>1091.3699999999999</v>
      </c>
      <c r="O135" t="s">
        <v>5415</v>
      </c>
    </row>
    <row r="136" spans="1:15" x14ac:dyDescent="0.25">
      <c r="A136">
        <v>7470</v>
      </c>
      <c r="B136" t="s">
        <v>125</v>
      </c>
      <c r="C136">
        <v>112</v>
      </c>
      <c r="D136" t="s">
        <v>5467</v>
      </c>
      <c r="E136" s="404">
        <v>45096</v>
      </c>
      <c r="F136" s="404">
        <v>45096</v>
      </c>
      <c r="G136" t="s">
        <v>5438</v>
      </c>
      <c r="H136" t="s">
        <v>3971</v>
      </c>
      <c r="I136" t="s">
        <v>5909</v>
      </c>
      <c r="J136">
        <v>47903</v>
      </c>
      <c r="M136" t="s">
        <v>5419</v>
      </c>
      <c r="N136">
        <v>545.69000000000005</v>
      </c>
      <c r="O136" t="s">
        <v>5415</v>
      </c>
    </row>
    <row r="137" spans="1:15" x14ac:dyDescent="0.25">
      <c r="A137">
        <v>7470</v>
      </c>
      <c r="B137" t="s">
        <v>125</v>
      </c>
      <c r="C137">
        <v>120</v>
      </c>
      <c r="D137" t="s">
        <v>5467</v>
      </c>
      <c r="E137" s="404">
        <v>45096</v>
      </c>
      <c r="F137" s="404">
        <v>45096</v>
      </c>
      <c r="G137" t="s">
        <v>5438</v>
      </c>
      <c r="H137" t="s">
        <v>3971</v>
      </c>
      <c r="I137" t="s">
        <v>5909</v>
      </c>
      <c r="J137">
        <v>47903</v>
      </c>
      <c r="M137" t="s">
        <v>5419</v>
      </c>
      <c r="N137">
        <v>1200.51</v>
      </c>
      <c r="O137" t="s">
        <v>5415</v>
      </c>
    </row>
    <row r="138" spans="1:15" x14ac:dyDescent="0.25">
      <c r="A138">
        <v>7470</v>
      </c>
      <c r="B138" t="s">
        <v>125</v>
      </c>
      <c r="C138">
        <v>130</v>
      </c>
      <c r="D138" t="s">
        <v>5467</v>
      </c>
      <c r="E138" s="404">
        <v>45096</v>
      </c>
      <c r="F138" s="404">
        <v>45096</v>
      </c>
      <c r="G138" t="s">
        <v>5438</v>
      </c>
      <c r="H138" t="s">
        <v>3971</v>
      </c>
      <c r="I138" t="s">
        <v>5909</v>
      </c>
      <c r="J138">
        <v>47903</v>
      </c>
      <c r="M138" t="s">
        <v>5419</v>
      </c>
      <c r="N138">
        <v>927.67</v>
      </c>
      <c r="O138" t="s">
        <v>5415</v>
      </c>
    </row>
    <row r="139" spans="1:15" x14ac:dyDescent="0.25">
      <c r="A139">
        <v>7470</v>
      </c>
      <c r="B139" t="s">
        <v>125</v>
      </c>
      <c r="C139">
        <v>140</v>
      </c>
      <c r="D139" t="s">
        <v>5467</v>
      </c>
      <c r="E139" s="404">
        <v>45096</v>
      </c>
      <c r="F139" s="404">
        <v>45096</v>
      </c>
      <c r="G139" t="s">
        <v>5438</v>
      </c>
      <c r="H139" t="s">
        <v>3971</v>
      </c>
      <c r="I139" t="s">
        <v>5909</v>
      </c>
      <c r="J139">
        <v>47903</v>
      </c>
      <c r="M139" t="s">
        <v>5419</v>
      </c>
      <c r="N139">
        <v>1091.3699999999999</v>
      </c>
      <c r="O139" t="s">
        <v>5415</v>
      </c>
    </row>
    <row r="140" spans="1:15" x14ac:dyDescent="0.25">
      <c r="A140">
        <v>7470</v>
      </c>
      <c r="B140" t="s">
        <v>125</v>
      </c>
      <c r="C140">
        <v>160</v>
      </c>
      <c r="D140" t="s">
        <v>5467</v>
      </c>
      <c r="E140" s="404">
        <v>45096</v>
      </c>
      <c r="F140" s="404">
        <v>45096</v>
      </c>
      <c r="G140" t="s">
        <v>5438</v>
      </c>
      <c r="H140" t="s">
        <v>3971</v>
      </c>
      <c r="I140" t="s">
        <v>5909</v>
      </c>
      <c r="J140">
        <v>47903</v>
      </c>
      <c r="M140" t="s">
        <v>5419</v>
      </c>
      <c r="N140">
        <v>327.41000000000003</v>
      </c>
      <c r="O140" t="s">
        <v>5415</v>
      </c>
    </row>
    <row r="141" spans="1:15" x14ac:dyDescent="0.25">
      <c r="A141">
        <v>7470</v>
      </c>
      <c r="B141" t="s">
        <v>125</v>
      </c>
      <c r="C141">
        <v>935</v>
      </c>
      <c r="D141" t="s">
        <v>5467</v>
      </c>
      <c r="E141" s="404">
        <v>45096</v>
      </c>
      <c r="F141" s="404">
        <v>45096</v>
      </c>
      <c r="G141" t="s">
        <v>5438</v>
      </c>
      <c r="H141" t="s">
        <v>3971</v>
      </c>
      <c r="I141" t="s">
        <v>5909</v>
      </c>
      <c r="J141">
        <v>47903</v>
      </c>
      <c r="M141" t="s">
        <v>5419</v>
      </c>
      <c r="N141">
        <v>272.83999999999997</v>
      </c>
      <c r="O141" t="s">
        <v>5415</v>
      </c>
    </row>
    <row r="142" spans="1:15" x14ac:dyDescent="0.25">
      <c r="A142">
        <v>7470</v>
      </c>
      <c r="B142" t="s">
        <v>125</v>
      </c>
      <c r="C142">
        <v>110</v>
      </c>
      <c r="D142" t="s">
        <v>5467</v>
      </c>
      <c r="E142" s="404">
        <v>45097</v>
      </c>
      <c r="F142" s="404">
        <v>45107</v>
      </c>
      <c r="G142" t="s">
        <v>5438</v>
      </c>
      <c r="H142" t="s">
        <v>3971</v>
      </c>
      <c r="I142" t="s">
        <v>5908</v>
      </c>
      <c r="J142">
        <v>48498</v>
      </c>
      <c r="M142" t="s">
        <v>5419</v>
      </c>
      <c r="N142">
        <v>1091.3699999999999</v>
      </c>
      <c r="O142" t="s">
        <v>5415</v>
      </c>
    </row>
    <row r="143" spans="1:15" x14ac:dyDescent="0.25">
      <c r="A143">
        <v>7470</v>
      </c>
      <c r="B143" t="s">
        <v>125</v>
      </c>
      <c r="C143">
        <v>112</v>
      </c>
      <c r="D143" t="s">
        <v>5467</v>
      </c>
      <c r="E143" s="404">
        <v>45097</v>
      </c>
      <c r="F143" s="404">
        <v>45107</v>
      </c>
      <c r="G143" t="s">
        <v>5438</v>
      </c>
      <c r="H143" t="s">
        <v>3971</v>
      </c>
      <c r="I143" t="s">
        <v>5908</v>
      </c>
      <c r="J143">
        <v>48498</v>
      </c>
      <c r="M143" t="s">
        <v>5419</v>
      </c>
      <c r="N143">
        <v>545.69000000000005</v>
      </c>
      <c r="O143" t="s">
        <v>5415</v>
      </c>
    </row>
    <row r="144" spans="1:15" x14ac:dyDescent="0.25">
      <c r="A144">
        <v>7470</v>
      </c>
      <c r="B144" t="s">
        <v>125</v>
      </c>
      <c r="C144">
        <v>120</v>
      </c>
      <c r="D144" t="s">
        <v>5467</v>
      </c>
      <c r="E144" s="404">
        <v>45097</v>
      </c>
      <c r="F144" s="404">
        <v>45107</v>
      </c>
      <c r="G144" t="s">
        <v>5438</v>
      </c>
      <c r="H144" t="s">
        <v>3971</v>
      </c>
      <c r="I144" t="s">
        <v>5908</v>
      </c>
      <c r="J144">
        <v>48498</v>
      </c>
      <c r="M144" t="s">
        <v>5419</v>
      </c>
      <c r="N144">
        <v>1200.51</v>
      </c>
      <c r="O144" t="s">
        <v>5415</v>
      </c>
    </row>
    <row r="145" spans="1:15" x14ac:dyDescent="0.25">
      <c r="A145">
        <v>7470</v>
      </c>
      <c r="B145" t="s">
        <v>125</v>
      </c>
      <c r="C145">
        <v>130</v>
      </c>
      <c r="D145" t="s">
        <v>5467</v>
      </c>
      <c r="E145" s="404">
        <v>45097</v>
      </c>
      <c r="F145" s="404">
        <v>45107</v>
      </c>
      <c r="G145" t="s">
        <v>5438</v>
      </c>
      <c r="H145" t="s">
        <v>3971</v>
      </c>
      <c r="I145" t="s">
        <v>5908</v>
      </c>
      <c r="J145">
        <v>48498</v>
      </c>
      <c r="M145" t="s">
        <v>5419</v>
      </c>
      <c r="N145">
        <v>927.67</v>
      </c>
      <c r="O145" t="s">
        <v>5415</v>
      </c>
    </row>
    <row r="146" spans="1:15" x14ac:dyDescent="0.25">
      <c r="A146">
        <v>7470</v>
      </c>
      <c r="B146" t="s">
        <v>125</v>
      </c>
      <c r="C146">
        <v>140</v>
      </c>
      <c r="D146" t="s">
        <v>5467</v>
      </c>
      <c r="E146" s="404">
        <v>45097</v>
      </c>
      <c r="F146" s="404">
        <v>45107</v>
      </c>
      <c r="G146" t="s">
        <v>5438</v>
      </c>
      <c r="H146" t="s">
        <v>3971</v>
      </c>
      <c r="I146" t="s">
        <v>5908</v>
      </c>
      <c r="J146">
        <v>48498</v>
      </c>
      <c r="M146" t="s">
        <v>5419</v>
      </c>
      <c r="N146">
        <v>1091.3699999999999</v>
      </c>
      <c r="O146" t="s">
        <v>5415</v>
      </c>
    </row>
    <row r="147" spans="1:15" x14ac:dyDescent="0.25">
      <c r="A147">
        <v>7470</v>
      </c>
      <c r="B147" t="s">
        <v>125</v>
      </c>
      <c r="C147">
        <v>160</v>
      </c>
      <c r="D147" t="s">
        <v>5467</v>
      </c>
      <c r="E147" s="404">
        <v>45097</v>
      </c>
      <c r="F147" s="404">
        <v>45107</v>
      </c>
      <c r="G147" t="s">
        <v>5438</v>
      </c>
      <c r="H147" t="s">
        <v>3971</v>
      </c>
      <c r="I147" t="s">
        <v>5908</v>
      </c>
      <c r="J147">
        <v>48498</v>
      </c>
      <c r="M147" t="s">
        <v>5419</v>
      </c>
      <c r="N147">
        <v>327.41000000000003</v>
      </c>
      <c r="O147" t="s">
        <v>5415</v>
      </c>
    </row>
    <row r="148" spans="1:15" x14ac:dyDescent="0.25">
      <c r="A148">
        <v>7470</v>
      </c>
      <c r="B148" t="s">
        <v>125</v>
      </c>
      <c r="C148">
        <v>935</v>
      </c>
      <c r="D148" t="s">
        <v>5467</v>
      </c>
      <c r="E148" s="404">
        <v>45097</v>
      </c>
      <c r="F148" s="404">
        <v>45107</v>
      </c>
      <c r="G148" t="s">
        <v>5438</v>
      </c>
      <c r="H148" t="s">
        <v>3971</v>
      </c>
      <c r="I148" t="s">
        <v>5908</v>
      </c>
      <c r="J148">
        <v>48498</v>
      </c>
      <c r="M148" t="s">
        <v>5419</v>
      </c>
      <c r="N148">
        <v>272.83999999999997</v>
      </c>
      <c r="O148" t="s">
        <v>5415</v>
      </c>
    </row>
    <row r="149" spans="1:15" x14ac:dyDescent="0.25">
      <c r="A149">
        <v>7470</v>
      </c>
      <c r="B149" t="s">
        <v>125</v>
      </c>
      <c r="C149">
        <v>110</v>
      </c>
      <c r="D149" t="s">
        <v>5459</v>
      </c>
      <c r="E149" s="404">
        <v>45153</v>
      </c>
      <c r="F149" s="404">
        <v>45153</v>
      </c>
      <c r="G149" t="s">
        <v>5438</v>
      </c>
      <c r="H149" t="s">
        <v>3971</v>
      </c>
      <c r="I149" t="s">
        <v>5907</v>
      </c>
      <c r="J149">
        <v>49078</v>
      </c>
      <c r="M149" t="s">
        <v>5419</v>
      </c>
      <c r="N149">
        <v>1091.3699999999999</v>
      </c>
      <c r="O149" t="s">
        <v>5415</v>
      </c>
    </row>
    <row r="150" spans="1:15" x14ac:dyDescent="0.25">
      <c r="A150">
        <v>7470</v>
      </c>
      <c r="B150" t="s">
        <v>125</v>
      </c>
      <c r="C150">
        <v>112</v>
      </c>
      <c r="D150" t="s">
        <v>5459</v>
      </c>
      <c r="E150" s="404">
        <v>45153</v>
      </c>
      <c r="F150" s="404">
        <v>45153</v>
      </c>
      <c r="G150" t="s">
        <v>5438</v>
      </c>
      <c r="H150" t="s">
        <v>3971</v>
      </c>
      <c r="I150" t="s">
        <v>5907</v>
      </c>
      <c r="J150">
        <v>49078</v>
      </c>
      <c r="M150" t="s">
        <v>5419</v>
      </c>
      <c r="N150">
        <v>545.69000000000005</v>
      </c>
      <c r="O150" t="s">
        <v>5415</v>
      </c>
    </row>
    <row r="151" spans="1:15" x14ac:dyDescent="0.25">
      <c r="A151">
        <v>7470</v>
      </c>
      <c r="B151" t="s">
        <v>125</v>
      </c>
      <c r="C151">
        <v>120</v>
      </c>
      <c r="D151" t="s">
        <v>5459</v>
      </c>
      <c r="E151" s="404">
        <v>45153</v>
      </c>
      <c r="F151" s="404">
        <v>45153</v>
      </c>
      <c r="G151" t="s">
        <v>5438</v>
      </c>
      <c r="H151" t="s">
        <v>3971</v>
      </c>
      <c r="I151" t="s">
        <v>5907</v>
      </c>
      <c r="J151">
        <v>49078</v>
      </c>
      <c r="M151" t="s">
        <v>5419</v>
      </c>
      <c r="N151">
        <v>1200.51</v>
      </c>
      <c r="O151" t="s">
        <v>5415</v>
      </c>
    </row>
    <row r="152" spans="1:15" x14ac:dyDescent="0.25">
      <c r="A152">
        <v>7470</v>
      </c>
      <c r="B152" t="s">
        <v>125</v>
      </c>
      <c r="C152">
        <v>130</v>
      </c>
      <c r="D152" t="s">
        <v>5459</v>
      </c>
      <c r="E152" s="404">
        <v>45153</v>
      </c>
      <c r="F152" s="404">
        <v>45153</v>
      </c>
      <c r="G152" t="s">
        <v>5438</v>
      </c>
      <c r="H152" t="s">
        <v>3971</v>
      </c>
      <c r="I152" t="s">
        <v>5907</v>
      </c>
      <c r="J152">
        <v>49078</v>
      </c>
      <c r="M152" t="s">
        <v>5419</v>
      </c>
      <c r="N152">
        <v>927.67</v>
      </c>
      <c r="O152" t="s">
        <v>5415</v>
      </c>
    </row>
    <row r="153" spans="1:15" x14ac:dyDescent="0.25">
      <c r="A153">
        <v>7470</v>
      </c>
      <c r="B153" t="s">
        <v>125</v>
      </c>
      <c r="C153">
        <v>140</v>
      </c>
      <c r="D153" t="s">
        <v>5459</v>
      </c>
      <c r="E153" s="404">
        <v>45153</v>
      </c>
      <c r="F153" s="404">
        <v>45153</v>
      </c>
      <c r="G153" t="s">
        <v>5438</v>
      </c>
      <c r="H153" t="s">
        <v>3971</v>
      </c>
      <c r="I153" t="s">
        <v>5907</v>
      </c>
      <c r="J153">
        <v>49078</v>
      </c>
      <c r="M153" t="s">
        <v>5419</v>
      </c>
      <c r="N153">
        <v>1091.3699999999999</v>
      </c>
      <c r="O153" t="s">
        <v>5415</v>
      </c>
    </row>
    <row r="154" spans="1:15" x14ac:dyDescent="0.25">
      <c r="A154">
        <v>7470</v>
      </c>
      <c r="B154" t="s">
        <v>125</v>
      </c>
      <c r="C154">
        <v>160</v>
      </c>
      <c r="D154" t="s">
        <v>5459</v>
      </c>
      <c r="E154" s="404">
        <v>45153</v>
      </c>
      <c r="F154" s="404">
        <v>45153</v>
      </c>
      <c r="G154" t="s">
        <v>5438</v>
      </c>
      <c r="H154" t="s">
        <v>3971</v>
      </c>
      <c r="I154" t="s">
        <v>5907</v>
      </c>
      <c r="J154">
        <v>49078</v>
      </c>
      <c r="M154" t="s">
        <v>5419</v>
      </c>
      <c r="N154">
        <v>327.41000000000003</v>
      </c>
      <c r="O154" t="s">
        <v>5415</v>
      </c>
    </row>
    <row r="155" spans="1:15" x14ac:dyDescent="0.25">
      <c r="A155">
        <v>7470</v>
      </c>
      <c r="B155" t="s">
        <v>125</v>
      </c>
      <c r="C155">
        <v>935</v>
      </c>
      <c r="D155" t="s">
        <v>5459</v>
      </c>
      <c r="E155" s="404">
        <v>45153</v>
      </c>
      <c r="F155" s="404">
        <v>45153</v>
      </c>
      <c r="G155" t="s">
        <v>5438</v>
      </c>
      <c r="H155" t="s">
        <v>3971</v>
      </c>
      <c r="I155" t="s">
        <v>5907</v>
      </c>
      <c r="J155">
        <v>49078</v>
      </c>
      <c r="M155" t="s">
        <v>5419</v>
      </c>
      <c r="N155">
        <v>272.83999999999997</v>
      </c>
      <c r="O155" t="s">
        <v>5415</v>
      </c>
    </row>
    <row r="156" spans="1:15" x14ac:dyDescent="0.25">
      <c r="A156">
        <v>7470</v>
      </c>
      <c r="B156" t="s">
        <v>125</v>
      </c>
      <c r="C156">
        <v>110</v>
      </c>
      <c r="D156" t="s">
        <v>5459</v>
      </c>
      <c r="E156" s="404">
        <v>45158</v>
      </c>
      <c r="F156" s="404">
        <v>45180</v>
      </c>
      <c r="G156" t="s">
        <v>5438</v>
      </c>
      <c r="H156" t="s">
        <v>3971</v>
      </c>
      <c r="I156" t="s">
        <v>5906</v>
      </c>
      <c r="J156">
        <v>49638</v>
      </c>
      <c r="M156" t="s">
        <v>5419</v>
      </c>
      <c r="N156">
        <v>1091.3699999999999</v>
      </c>
      <c r="O156" t="s">
        <v>5415</v>
      </c>
    </row>
    <row r="157" spans="1:15" x14ac:dyDescent="0.25">
      <c r="A157">
        <v>7470</v>
      </c>
      <c r="B157" t="s">
        <v>125</v>
      </c>
      <c r="C157">
        <v>112</v>
      </c>
      <c r="D157" t="s">
        <v>5459</v>
      </c>
      <c r="E157" s="404">
        <v>45158</v>
      </c>
      <c r="F157" s="404">
        <v>45180</v>
      </c>
      <c r="G157" t="s">
        <v>5438</v>
      </c>
      <c r="H157" t="s">
        <v>3971</v>
      </c>
      <c r="I157" t="s">
        <v>5906</v>
      </c>
      <c r="J157">
        <v>49638</v>
      </c>
      <c r="M157" t="s">
        <v>5419</v>
      </c>
      <c r="N157">
        <v>545.69000000000005</v>
      </c>
      <c r="O157" t="s">
        <v>5415</v>
      </c>
    </row>
    <row r="158" spans="1:15" x14ac:dyDescent="0.25">
      <c r="A158">
        <v>7470</v>
      </c>
      <c r="B158" t="s">
        <v>125</v>
      </c>
      <c r="C158">
        <v>120</v>
      </c>
      <c r="D158" t="s">
        <v>5459</v>
      </c>
      <c r="E158" s="404">
        <v>45158</v>
      </c>
      <c r="F158" s="404">
        <v>45180</v>
      </c>
      <c r="G158" t="s">
        <v>5438</v>
      </c>
      <c r="H158" t="s">
        <v>3971</v>
      </c>
      <c r="I158" t="s">
        <v>5906</v>
      </c>
      <c r="J158">
        <v>49638</v>
      </c>
      <c r="M158" t="s">
        <v>5419</v>
      </c>
      <c r="N158">
        <v>1200.51</v>
      </c>
      <c r="O158" t="s">
        <v>5415</v>
      </c>
    </row>
    <row r="159" spans="1:15" x14ac:dyDescent="0.25">
      <c r="A159">
        <v>7470</v>
      </c>
      <c r="B159" t="s">
        <v>125</v>
      </c>
      <c r="C159">
        <v>130</v>
      </c>
      <c r="D159" t="s">
        <v>5459</v>
      </c>
      <c r="E159" s="404">
        <v>45158</v>
      </c>
      <c r="F159" s="404">
        <v>45180</v>
      </c>
      <c r="G159" t="s">
        <v>5438</v>
      </c>
      <c r="H159" t="s">
        <v>3971</v>
      </c>
      <c r="I159" t="s">
        <v>5906</v>
      </c>
      <c r="J159">
        <v>49638</v>
      </c>
      <c r="M159" t="s">
        <v>5419</v>
      </c>
      <c r="N159">
        <v>927.67</v>
      </c>
      <c r="O159" t="s">
        <v>5415</v>
      </c>
    </row>
    <row r="160" spans="1:15" x14ac:dyDescent="0.25">
      <c r="A160">
        <v>7470</v>
      </c>
      <c r="B160" t="s">
        <v>125</v>
      </c>
      <c r="C160">
        <v>140</v>
      </c>
      <c r="D160" t="s">
        <v>5459</v>
      </c>
      <c r="E160" s="404">
        <v>45158</v>
      </c>
      <c r="F160" s="404">
        <v>45180</v>
      </c>
      <c r="G160" t="s">
        <v>5438</v>
      </c>
      <c r="H160" t="s">
        <v>3971</v>
      </c>
      <c r="I160" t="s">
        <v>5906</v>
      </c>
      <c r="J160">
        <v>49638</v>
      </c>
      <c r="M160" t="s">
        <v>5419</v>
      </c>
      <c r="N160">
        <v>1091.3699999999999</v>
      </c>
      <c r="O160" t="s">
        <v>5415</v>
      </c>
    </row>
    <row r="161" spans="1:15" x14ac:dyDescent="0.25">
      <c r="A161">
        <v>7470</v>
      </c>
      <c r="B161" t="s">
        <v>125</v>
      </c>
      <c r="C161">
        <v>160</v>
      </c>
      <c r="D161" t="s">
        <v>5459</v>
      </c>
      <c r="E161" s="404">
        <v>45158</v>
      </c>
      <c r="F161" s="404">
        <v>45180</v>
      </c>
      <c r="G161" t="s">
        <v>5438</v>
      </c>
      <c r="H161" t="s">
        <v>3971</v>
      </c>
      <c r="I161" t="s">
        <v>5906</v>
      </c>
      <c r="J161">
        <v>49638</v>
      </c>
      <c r="M161" t="s">
        <v>5419</v>
      </c>
      <c r="N161">
        <v>327.41000000000003</v>
      </c>
      <c r="O161" t="s">
        <v>5415</v>
      </c>
    </row>
    <row r="162" spans="1:15" x14ac:dyDescent="0.25">
      <c r="A162">
        <v>7470</v>
      </c>
      <c r="B162" t="s">
        <v>125</v>
      </c>
      <c r="C162">
        <v>935</v>
      </c>
      <c r="D162" t="s">
        <v>5459</v>
      </c>
      <c r="E162" s="404">
        <v>45158</v>
      </c>
      <c r="F162" s="404">
        <v>45180</v>
      </c>
      <c r="G162" t="s">
        <v>5438</v>
      </c>
      <c r="H162" t="s">
        <v>3971</v>
      </c>
      <c r="I162" t="s">
        <v>5906</v>
      </c>
      <c r="J162">
        <v>49638</v>
      </c>
      <c r="M162" t="s">
        <v>5419</v>
      </c>
      <c r="N162">
        <v>272.83999999999997</v>
      </c>
      <c r="O162" t="s">
        <v>5415</v>
      </c>
    </row>
    <row r="163" spans="1:15" x14ac:dyDescent="0.25">
      <c r="A163">
        <v>7470</v>
      </c>
      <c r="B163" t="s">
        <v>125</v>
      </c>
      <c r="C163">
        <v>110</v>
      </c>
      <c r="D163" t="s">
        <v>5453</v>
      </c>
      <c r="E163" s="404">
        <v>45189</v>
      </c>
      <c r="F163" s="404">
        <v>45204</v>
      </c>
      <c r="G163" t="s">
        <v>5438</v>
      </c>
      <c r="H163" t="s">
        <v>3971</v>
      </c>
      <c r="I163" t="s">
        <v>5905</v>
      </c>
      <c r="J163">
        <v>50205</v>
      </c>
      <c r="M163" t="s">
        <v>5419</v>
      </c>
      <c r="N163">
        <v>1091.3699999999999</v>
      </c>
      <c r="O163" t="s">
        <v>5415</v>
      </c>
    </row>
    <row r="164" spans="1:15" x14ac:dyDescent="0.25">
      <c r="A164">
        <v>7470</v>
      </c>
      <c r="B164" t="s">
        <v>125</v>
      </c>
      <c r="C164">
        <v>112</v>
      </c>
      <c r="D164" t="s">
        <v>5453</v>
      </c>
      <c r="E164" s="404">
        <v>45189</v>
      </c>
      <c r="F164" s="404">
        <v>45204</v>
      </c>
      <c r="G164" t="s">
        <v>5438</v>
      </c>
      <c r="H164" t="s">
        <v>3971</v>
      </c>
      <c r="I164" t="s">
        <v>5905</v>
      </c>
      <c r="J164">
        <v>50205</v>
      </c>
      <c r="M164" t="s">
        <v>5419</v>
      </c>
      <c r="N164">
        <v>545.69000000000005</v>
      </c>
      <c r="O164" t="s">
        <v>5415</v>
      </c>
    </row>
    <row r="165" spans="1:15" x14ac:dyDescent="0.25">
      <c r="A165">
        <v>7470</v>
      </c>
      <c r="B165" t="s">
        <v>125</v>
      </c>
      <c r="C165">
        <v>120</v>
      </c>
      <c r="D165" t="s">
        <v>5453</v>
      </c>
      <c r="E165" s="404">
        <v>45189</v>
      </c>
      <c r="F165" s="404">
        <v>45204</v>
      </c>
      <c r="G165" t="s">
        <v>5438</v>
      </c>
      <c r="H165" t="s">
        <v>3971</v>
      </c>
      <c r="I165" t="s">
        <v>5905</v>
      </c>
      <c r="J165">
        <v>50205</v>
      </c>
      <c r="M165" t="s">
        <v>5419</v>
      </c>
      <c r="N165">
        <v>1200.51</v>
      </c>
      <c r="O165" t="s">
        <v>5415</v>
      </c>
    </row>
    <row r="166" spans="1:15" x14ac:dyDescent="0.25">
      <c r="A166">
        <v>7470</v>
      </c>
      <c r="B166" t="s">
        <v>125</v>
      </c>
      <c r="C166">
        <v>130</v>
      </c>
      <c r="D166" t="s">
        <v>5453</v>
      </c>
      <c r="E166" s="404">
        <v>45189</v>
      </c>
      <c r="F166" s="404">
        <v>45204</v>
      </c>
      <c r="G166" t="s">
        <v>5438</v>
      </c>
      <c r="H166" t="s">
        <v>3971</v>
      </c>
      <c r="I166" t="s">
        <v>5905</v>
      </c>
      <c r="J166">
        <v>50205</v>
      </c>
      <c r="M166" t="s">
        <v>5419</v>
      </c>
      <c r="N166">
        <v>927.67</v>
      </c>
      <c r="O166" t="s">
        <v>5415</v>
      </c>
    </row>
    <row r="167" spans="1:15" x14ac:dyDescent="0.25">
      <c r="A167">
        <v>7470</v>
      </c>
      <c r="B167" t="s">
        <v>125</v>
      </c>
      <c r="C167">
        <v>140</v>
      </c>
      <c r="D167" t="s">
        <v>5453</v>
      </c>
      <c r="E167" s="404">
        <v>45189</v>
      </c>
      <c r="F167" s="404">
        <v>45204</v>
      </c>
      <c r="G167" t="s">
        <v>5438</v>
      </c>
      <c r="H167" t="s">
        <v>3971</v>
      </c>
      <c r="I167" t="s">
        <v>5905</v>
      </c>
      <c r="J167">
        <v>50205</v>
      </c>
      <c r="M167" t="s">
        <v>5419</v>
      </c>
      <c r="N167">
        <v>1091.3699999999999</v>
      </c>
      <c r="O167" t="s">
        <v>5415</v>
      </c>
    </row>
    <row r="168" spans="1:15" x14ac:dyDescent="0.25">
      <c r="A168">
        <v>7470</v>
      </c>
      <c r="B168" t="s">
        <v>125</v>
      </c>
      <c r="C168">
        <v>160</v>
      </c>
      <c r="D168" t="s">
        <v>5453</v>
      </c>
      <c r="E168" s="404">
        <v>45189</v>
      </c>
      <c r="F168" s="404">
        <v>45204</v>
      </c>
      <c r="G168" t="s">
        <v>5438</v>
      </c>
      <c r="H168" t="s">
        <v>3971</v>
      </c>
      <c r="I168" t="s">
        <v>5905</v>
      </c>
      <c r="J168">
        <v>50205</v>
      </c>
      <c r="M168" t="s">
        <v>5419</v>
      </c>
      <c r="N168">
        <v>327.41000000000003</v>
      </c>
      <c r="O168" t="s">
        <v>5415</v>
      </c>
    </row>
    <row r="169" spans="1:15" x14ac:dyDescent="0.25">
      <c r="A169">
        <v>7470</v>
      </c>
      <c r="B169" t="s">
        <v>125</v>
      </c>
      <c r="C169">
        <v>935</v>
      </c>
      <c r="D169" t="s">
        <v>5453</v>
      </c>
      <c r="E169" s="404">
        <v>45189</v>
      </c>
      <c r="F169" s="404">
        <v>45204</v>
      </c>
      <c r="G169" t="s">
        <v>5438</v>
      </c>
      <c r="H169" t="s">
        <v>3971</v>
      </c>
      <c r="I169" t="s">
        <v>5905</v>
      </c>
      <c r="J169">
        <v>50205</v>
      </c>
      <c r="M169" t="s">
        <v>5419</v>
      </c>
      <c r="N169">
        <v>272.83999999999997</v>
      </c>
      <c r="O169" t="s">
        <v>5415</v>
      </c>
    </row>
    <row r="170" spans="1:15" x14ac:dyDescent="0.25">
      <c r="A170">
        <v>7470</v>
      </c>
      <c r="B170" t="s">
        <v>125</v>
      </c>
      <c r="C170">
        <v>110</v>
      </c>
      <c r="D170" t="s">
        <v>5447</v>
      </c>
      <c r="E170" s="404">
        <v>45244</v>
      </c>
      <c r="F170" s="404">
        <v>45244</v>
      </c>
      <c r="G170" t="s">
        <v>5438</v>
      </c>
      <c r="H170" t="s">
        <v>3971</v>
      </c>
      <c r="I170" t="s">
        <v>5502</v>
      </c>
      <c r="J170">
        <v>50753</v>
      </c>
      <c r="M170" t="s">
        <v>5419</v>
      </c>
      <c r="N170">
        <v>1091.3800000000001</v>
      </c>
      <c r="O170" t="s">
        <v>5415</v>
      </c>
    </row>
    <row r="171" spans="1:15" x14ac:dyDescent="0.25">
      <c r="A171">
        <v>7470</v>
      </c>
      <c r="B171" t="s">
        <v>125</v>
      </c>
      <c r="C171">
        <v>112</v>
      </c>
      <c r="D171" t="s">
        <v>5447</v>
      </c>
      <c r="E171" s="404">
        <v>45244</v>
      </c>
      <c r="F171" s="404">
        <v>45244</v>
      </c>
      <c r="G171" t="s">
        <v>5438</v>
      </c>
      <c r="H171" t="s">
        <v>3971</v>
      </c>
      <c r="I171" t="s">
        <v>5502</v>
      </c>
      <c r="J171">
        <v>50753</v>
      </c>
      <c r="M171" t="s">
        <v>5419</v>
      </c>
      <c r="N171">
        <v>545.69000000000005</v>
      </c>
      <c r="O171" t="s">
        <v>5415</v>
      </c>
    </row>
    <row r="172" spans="1:15" x14ac:dyDescent="0.25">
      <c r="A172">
        <v>7470</v>
      </c>
      <c r="B172" t="s">
        <v>125</v>
      </c>
      <c r="C172">
        <v>120</v>
      </c>
      <c r="D172" t="s">
        <v>5447</v>
      </c>
      <c r="E172" s="404">
        <v>45244</v>
      </c>
      <c r="F172" s="404">
        <v>45244</v>
      </c>
      <c r="G172" t="s">
        <v>5438</v>
      </c>
      <c r="H172" t="s">
        <v>3971</v>
      </c>
      <c r="I172" t="s">
        <v>5502</v>
      </c>
      <c r="J172">
        <v>50753</v>
      </c>
      <c r="M172" t="s">
        <v>5419</v>
      </c>
      <c r="N172">
        <v>1200.51</v>
      </c>
      <c r="O172" t="s">
        <v>5415</v>
      </c>
    </row>
    <row r="173" spans="1:15" x14ac:dyDescent="0.25">
      <c r="A173">
        <v>7470</v>
      </c>
      <c r="B173" t="s">
        <v>125</v>
      </c>
      <c r="C173">
        <v>130</v>
      </c>
      <c r="D173" t="s">
        <v>5447</v>
      </c>
      <c r="E173" s="404">
        <v>45244</v>
      </c>
      <c r="F173" s="404">
        <v>45244</v>
      </c>
      <c r="G173" t="s">
        <v>5438</v>
      </c>
      <c r="H173" t="s">
        <v>3971</v>
      </c>
      <c r="I173" t="s">
        <v>5502</v>
      </c>
      <c r="J173">
        <v>50753</v>
      </c>
      <c r="M173" t="s">
        <v>5419</v>
      </c>
      <c r="N173">
        <v>927.67</v>
      </c>
      <c r="O173" t="s">
        <v>5415</v>
      </c>
    </row>
    <row r="174" spans="1:15" x14ac:dyDescent="0.25">
      <c r="A174">
        <v>7470</v>
      </c>
      <c r="B174" t="s">
        <v>125</v>
      </c>
      <c r="C174">
        <v>140</v>
      </c>
      <c r="D174" t="s">
        <v>5447</v>
      </c>
      <c r="E174" s="404">
        <v>45244</v>
      </c>
      <c r="F174" s="404">
        <v>45244</v>
      </c>
      <c r="G174" t="s">
        <v>5438</v>
      </c>
      <c r="H174" t="s">
        <v>3971</v>
      </c>
      <c r="I174" t="s">
        <v>5502</v>
      </c>
      <c r="J174">
        <v>50753</v>
      </c>
      <c r="M174" t="s">
        <v>5419</v>
      </c>
      <c r="N174">
        <v>1091.3699999999999</v>
      </c>
      <c r="O174" t="s">
        <v>5415</v>
      </c>
    </row>
    <row r="175" spans="1:15" x14ac:dyDescent="0.25">
      <c r="A175">
        <v>7470</v>
      </c>
      <c r="B175" t="s">
        <v>125</v>
      </c>
      <c r="C175">
        <v>160</v>
      </c>
      <c r="D175" t="s">
        <v>5447</v>
      </c>
      <c r="E175" s="404">
        <v>45244</v>
      </c>
      <c r="F175" s="404">
        <v>45244</v>
      </c>
      <c r="G175" t="s">
        <v>5438</v>
      </c>
      <c r="H175" t="s">
        <v>3971</v>
      </c>
      <c r="I175" t="s">
        <v>5502</v>
      </c>
      <c r="J175">
        <v>50753</v>
      </c>
      <c r="M175" t="s">
        <v>5419</v>
      </c>
      <c r="N175">
        <v>327.41000000000003</v>
      </c>
      <c r="O175" t="s">
        <v>5415</v>
      </c>
    </row>
    <row r="176" spans="1:15" x14ac:dyDescent="0.25">
      <c r="A176">
        <v>7470</v>
      </c>
      <c r="B176" t="s">
        <v>125</v>
      </c>
      <c r="C176">
        <v>935</v>
      </c>
      <c r="D176" t="s">
        <v>5447</v>
      </c>
      <c r="E176" s="404">
        <v>45244</v>
      </c>
      <c r="F176" s="404">
        <v>45244</v>
      </c>
      <c r="G176" t="s">
        <v>5438</v>
      </c>
      <c r="H176" t="s">
        <v>3971</v>
      </c>
      <c r="I176" t="s">
        <v>5502</v>
      </c>
      <c r="J176">
        <v>50753</v>
      </c>
      <c r="M176" t="s">
        <v>5419</v>
      </c>
      <c r="N176">
        <v>272.83999999999997</v>
      </c>
      <c r="O176" t="s">
        <v>5415</v>
      </c>
    </row>
    <row r="177" spans="1:15" x14ac:dyDescent="0.25">
      <c r="A177">
        <v>7470</v>
      </c>
      <c r="B177" t="s">
        <v>125</v>
      </c>
      <c r="C177">
        <v>110</v>
      </c>
      <c r="D177" t="s">
        <v>5447</v>
      </c>
      <c r="E177" s="404">
        <v>45251</v>
      </c>
      <c r="F177" s="404">
        <v>45264</v>
      </c>
      <c r="G177" t="s">
        <v>5438</v>
      </c>
      <c r="H177" t="s">
        <v>3971</v>
      </c>
      <c r="I177" t="s">
        <v>5904</v>
      </c>
      <c r="J177">
        <v>51290</v>
      </c>
      <c r="M177" t="s">
        <v>5419</v>
      </c>
      <c r="N177">
        <v>1091.3699999999999</v>
      </c>
      <c r="O177" t="s">
        <v>5415</v>
      </c>
    </row>
    <row r="178" spans="1:15" x14ac:dyDescent="0.25">
      <c r="A178">
        <v>7470</v>
      </c>
      <c r="B178" t="s">
        <v>125</v>
      </c>
      <c r="C178">
        <v>112</v>
      </c>
      <c r="D178" t="s">
        <v>5447</v>
      </c>
      <c r="E178" s="404">
        <v>45251</v>
      </c>
      <c r="F178" s="404">
        <v>45264</v>
      </c>
      <c r="G178" t="s">
        <v>5438</v>
      </c>
      <c r="H178" t="s">
        <v>3971</v>
      </c>
      <c r="I178" t="s">
        <v>5904</v>
      </c>
      <c r="J178">
        <v>51290</v>
      </c>
      <c r="M178" t="s">
        <v>5419</v>
      </c>
      <c r="N178">
        <v>545.69000000000005</v>
      </c>
      <c r="O178" t="s">
        <v>5415</v>
      </c>
    </row>
    <row r="179" spans="1:15" x14ac:dyDescent="0.25">
      <c r="A179">
        <v>7470</v>
      </c>
      <c r="B179" t="s">
        <v>125</v>
      </c>
      <c r="C179">
        <v>120</v>
      </c>
      <c r="D179" t="s">
        <v>5447</v>
      </c>
      <c r="E179" s="404">
        <v>45251</v>
      </c>
      <c r="F179" s="404">
        <v>45264</v>
      </c>
      <c r="G179" t="s">
        <v>5438</v>
      </c>
      <c r="H179" t="s">
        <v>3971</v>
      </c>
      <c r="I179" t="s">
        <v>5904</v>
      </c>
      <c r="J179">
        <v>51290</v>
      </c>
      <c r="M179" t="s">
        <v>5419</v>
      </c>
      <c r="N179">
        <v>1200.51</v>
      </c>
      <c r="O179" t="s">
        <v>5415</v>
      </c>
    </row>
    <row r="180" spans="1:15" x14ac:dyDescent="0.25">
      <c r="A180">
        <v>7470</v>
      </c>
      <c r="B180" t="s">
        <v>125</v>
      </c>
      <c r="C180">
        <v>130</v>
      </c>
      <c r="D180" t="s">
        <v>5447</v>
      </c>
      <c r="E180" s="404">
        <v>45251</v>
      </c>
      <c r="F180" s="404">
        <v>45264</v>
      </c>
      <c r="G180" t="s">
        <v>5438</v>
      </c>
      <c r="H180" t="s">
        <v>3971</v>
      </c>
      <c r="I180" t="s">
        <v>5904</v>
      </c>
      <c r="J180">
        <v>51290</v>
      </c>
      <c r="M180" t="s">
        <v>5419</v>
      </c>
      <c r="N180">
        <v>927.67</v>
      </c>
      <c r="O180" t="s">
        <v>5415</v>
      </c>
    </row>
    <row r="181" spans="1:15" x14ac:dyDescent="0.25">
      <c r="A181">
        <v>7470</v>
      </c>
      <c r="B181" t="s">
        <v>125</v>
      </c>
      <c r="C181">
        <v>140</v>
      </c>
      <c r="D181" t="s">
        <v>5447</v>
      </c>
      <c r="E181" s="404">
        <v>45251</v>
      </c>
      <c r="F181" s="404">
        <v>45264</v>
      </c>
      <c r="G181" t="s">
        <v>5438</v>
      </c>
      <c r="H181" t="s">
        <v>3971</v>
      </c>
      <c r="I181" t="s">
        <v>5904</v>
      </c>
      <c r="J181">
        <v>51290</v>
      </c>
      <c r="M181" t="s">
        <v>5419</v>
      </c>
      <c r="N181">
        <v>1091.3699999999999</v>
      </c>
      <c r="O181" t="s">
        <v>5415</v>
      </c>
    </row>
    <row r="182" spans="1:15" x14ac:dyDescent="0.25">
      <c r="A182">
        <v>7470</v>
      </c>
      <c r="B182" t="s">
        <v>125</v>
      </c>
      <c r="C182">
        <v>160</v>
      </c>
      <c r="D182" t="s">
        <v>5447</v>
      </c>
      <c r="E182" s="404">
        <v>45251</v>
      </c>
      <c r="F182" s="404">
        <v>45264</v>
      </c>
      <c r="G182" t="s">
        <v>5438</v>
      </c>
      <c r="H182" t="s">
        <v>3971</v>
      </c>
      <c r="I182" t="s">
        <v>5904</v>
      </c>
      <c r="J182">
        <v>51290</v>
      </c>
      <c r="M182" t="s">
        <v>5419</v>
      </c>
      <c r="N182">
        <v>327.41000000000003</v>
      </c>
      <c r="O182" t="s">
        <v>5415</v>
      </c>
    </row>
    <row r="183" spans="1:15" x14ac:dyDescent="0.25">
      <c r="A183">
        <v>7470</v>
      </c>
      <c r="B183" t="s">
        <v>125</v>
      </c>
      <c r="C183">
        <v>935</v>
      </c>
      <c r="D183" t="s">
        <v>5447</v>
      </c>
      <c r="E183" s="404">
        <v>45251</v>
      </c>
      <c r="F183" s="404">
        <v>45264</v>
      </c>
      <c r="G183" t="s">
        <v>5438</v>
      </c>
      <c r="H183" t="s">
        <v>3971</v>
      </c>
      <c r="I183" t="s">
        <v>5904</v>
      </c>
      <c r="J183">
        <v>51290</v>
      </c>
      <c r="M183" t="s">
        <v>5419</v>
      </c>
      <c r="N183">
        <v>272.83999999999997</v>
      </c>
      <c r="O183" t="s">
        <v>5415</v>
      </c>
    </row>
    <row r="184" spans="1:15" x14ac:dyDescent="0.25">
      <c r="A184">
        <v>7470</v>
      </c>
      <c r="B184" t="s">
        <v>125</v>
      </c>
      <c r="C184">
        <v>110</v>
      </c>
      <c r="D184" t="s">
        <v>5423</v>
      </c>
      <c r="E184" s="404">
        <v>45264</v>
      </c>
      <c r="F184" s="404">
        <v>45306</v>
      </c>
      <c r="G184" t="s">
        <v>5438</v>
      </c>
      <c r="H184" t="s">
        <v>3971</v>
      </c>
      <c r="I184" t="s">
        <v>5903</v>
      </c>
      <c r="J184">
        <v>51833</v>
      </c>
      <c r="M184" t="s">
        <v>5419</v>
      </c>
      <c r="N184">
        <v>1091.3699999999999</v>
      </c>
      <c r="O184" t="s">
        <v>5415</v>
      </c>
    </row>
    <row r="185" spans="1:15" x14ac:dyDescent="0.25">
      <c r="A185">
        <v>7470</v>
      </c>
      <c r="B185" t="s">
        <v>125</v>
      </c>
      <c r="C185">
        <v>112</v>
      </c>
      <c r="D185" t="s">
        <v>5423</v>
      </c>
      <c r="E185" s="404">
        <v>45264</v>
      </c>
      <c r="F185" s="404">
        <v>45306</v>
      </c>
      <c r="G185" t="s">
        <v>5438</v>
      </c>
      <c r="H185" t="s">
        <v>3971</v>
      </c>
      <c r="I185" t="s">
        <v>5903</v>
      </c>
      <c r="J185">
        <v>51833</v>
      </c>
      <c r="M185" t="s">
        <v>5419</v>
      </c>
      <c r="N185">
        <v>545.69000000000005</v>
      </c>
      <c r="O185" t="s">
        <v>5415</v>
      </c>
    </row>
    <row r="186" spans="1:15" x14ac:dyDescent="0.25">
      <c r="A186">
        <v>7470</v>
      </c>
      <c r="B186" t="s">
        <v>125</v>
      </c>
      <c r="C186">
        <v>120</v>
      </c>
      <c r="D186" t="s">
        <v>5423</v>
      </c>
      <c r="E186" s="404">
        <v>45264</v>
      </c>
      <c r="F186" s="404">
        <v>45306</v>
      </c>
      <c r="G186" t="s">
        <v>5438</v>
      </c>
      <c r="H186" t="s">
        <v>3971</v>
      </c>
      <c r="I186" t="s">
        <v>5903</v>
      </c>
      <c r="J186">
        <v>51833</v>
      </c>
      <c r="M186" t="s">
        <v>5419</v>
      </c>
      <c r="N186">
        <v>1200.51</v>
      </c>
      <c r="O186" t="s">
        <v>5415</v>
      </c>
    </row>
    <row r="187" spans="1:15" x14ac:dyDescent="0.25">
      <c r="A187">
        <v>7470</v>
      </c>
      <c r="B187" t="s">
        <v>125</v>
      </c>
      <c r="C187">
        <v>130</v>
      </c>
      <c r="D187" t="s">
        <v>5423</v>
      </c>
      <c r="E187" s="404">
        <v>45264</v>
      </c>
      <c r="F187" s="404">
        <v>45306</v>
      </c>
      <c r="G187" t="s">
        <v>5438</v>
      </c>
      <c r="H187" t="s">
        <v>3971</v>
      </c>
      <c r="I187" t="s">
        <v>5903</v>
      </c>
      <c r="J187">
        <v>51833</v>
      </c>
      <c r="M187" t="s">
        <v>5419</v>
      </c>
      <c r="N187">
        <v>927.67</v>
      </c>
      <c r="O187" t="s">
        <v>5415</v>
      </c>
    </row>
    <row r="188" spans="1:15" x14ac:dyDescent="0.25">
      <c r="A188">
        <v>7470</v>
      </c>
      <c r="B188" t="s">
        <v>125</v>
      </c>
      <c r="C188">
        <v>140</v>
      </c>
      <c r="D188" t="s">
        <v>5423</v>
      </c>
      <c r="E188" s="404">
        <v>45264</v>
      </c>
      <c r="F188" s="404">
        <v>45306</v>
      </c>
      <c r="G188" t="s">
        <v>5438</v>
      </c>
      <c r="H188" t="s">
        <v>3971</v>
      </c>
      <c r="I188" t="s">
        <v>5903</v>
      </c>
      <c r="J188">
        <v>51833</v>
      </c>
      <c r="M188" t="s">
        <v>5419</v>
      </c>
      <c r="N188">
        <v>1091.3699999999999</v>
      </c>
      <c r="O188" t="s">
        <v>5415</v>
      </c>
    </row>
    <row r="189" spans="1:15" x14ac:dyDescent="0.25">
      <c r="A189">
        <v>7470</v>
      </c>
      <c r="B189" t="s">
        <v>125</v>
      </c>
      <c r="C189">
        <v>160</v>
      </c>
      <c r="D189" t="s">
        <v>5423</v>
      </c>
      <c r="E189" s="404">
        <v>45264</v>
      </c>
      <c r="F189" s="404">
        <v>45306</v>
      </c>
      <c r="G189" t="s">
        <v>5438</v>
      </c>
      <c r="H189" t="s">
        <v>3971</v>
      </c>
      <c r="I189" t="s">
        <v>5903</v>
      </c>
      <c r="J189">
        <v>51833</v>
      </c>
      <c r="M189" t="s">
        <v>5419</v>
      </c>
      <c r="N189">
        <v>327.41000000000003</v>
      </c>
      <c r="O189" t="s">
        <v>5415</v>
      </c>
    </row>
    <row r="190" spans="1:15" x14ac:dyDescent="0.25">
      <c r="A190">
        <v>7470</v>
      </c>
      <c r="B190" t="s">
        <v>125</v>
      </c>
      <c r="C190">
        <v>935</v>
      </c>
      <c r="D190" t="s">
        <v>5423</v>
      </c>
      <c r="E190" s="404">
        <v>45264</v>
      </c>
      <c r="F190" s="404">
        <v>45306</v>
      </c>
      <c r="G190" t="s">
        <v>5438</v>
      </c>
      <c r="H190" t="s">
        <v>3971</v>
      </c>
      <c r="I190" t="s">
        <v>5903</v>
      </c>
      <c r="J190">
        <v>51833</v>
      </c>
      <c r="M190" t="s">
        <v>5419</v>
      </c>
      <c r="N190">
        <v>272.83999999999997</v>
      </c>
      <c r="O190" t="s">
        <v>5415</v>
      </c>
    </row>
    <row r="191" spans="1:15" x14ac:dyDescent="0.25">
      <c r="A191">
        <v>7470</v>
      </c>
      <c r="B191" t="s">
        <v>125</v>
      </c>
      <c r="C191">
        <v>110</v>
      </c>
      <c r="D191" t="s">
        <v>5441</v>
      </c>
      <c r="E191" s="404">
        <v>45312</v>
      </c>
      <c r="F191" s="404">
        <v>45331</v>
      </c>
      <c r="G191" t="s">
        <v>5438</v>
      </c>
      <c r="H191" t="s">
        <v>3971</v>
      </c>
      <c r="I191" t="s">
        <v>5902</v>
      </c>
      <c r="J191">
        <v>52394</v>
      </c>
      <c r="M191" t="s">
        <v>5419</v>
      </c>
      <c r="N191">
        <v>1091.3699999999999</v>
      </c>
      <c r="O191" t="s">
        <v>5415</v>
      </c>
    </row>
    <row r="192" spans="1:15" x14ac:dyDescent="0.25">
      <c r="A192">
        <v>7470</v>
      </c>
      <c r="B192" t="s">
        <v>125</v>
      </c>
      <c r="C192">
        <v>112</v>
      </c>
      <c r="D192" t="s">
        <v>5441</v>
      </c>
      <c r="E192" s="404">
        <v>45312</v>
      </c>
      <c r="F192" s="404">
        <v>45331</v>
      </c>
      <c r="G192" t="s">
        <v>5438</v>
      </c>
      <c r="H192" t="s">
        <v>3971</v>
      </c>
      <c r="I192" t="s">
        <v>5902</v>
      </c>
      <c r="J192">
        <v>52394</v>
      </c>
      <c r="M192" t="s">
        <v>5419</v>
      </c>
      <c r="N192">
        <v>545.69000000000005</v>
      </c>
      <c r="O192" t="s">
        <v>5415</v>
      </c>
    </row>
    <row r="193" spans="1:15" x14ac:dyDescent="0.25">
      <c r="A193">
        <v>7470</v>
      </c>
      <c r="B193" t="s">
        <v>125</v>
      </c>
      <c r="C193">
        <v>120</v>
      </c>
      <c r="D193" t="s">
        <v>5441</v>
      </c>
      <c r="E193" s="404">
        <v>45312</v>
      </c>
      <c r="F193" s="404">
        <v>45331</v>
      </c>
      <c r="G193" t="s">
        <v>5438</v>
      </c>
      <c r="H193" t="s">
        <v>3971</v>
      </c>
      <c r="I193" t="s">
        <v>5902</v>
      </c>
      <c r="J193">
        <v>52394</v>
      </c>
      <c r="M193" t="s">
        <v>5419</v>
      </c>
      <c r="N193">
        <v>1200.51</v>
      </c>
      <c r="O193" t="s">
        <v>5415</v>
      </c>
    </row>
    <row r="194" spans="1:15" x14ac:dyDescent="0.25">
      <c r="A194">
        <v>7470</v>
      </c>
      <c r="B194" t="s">
        <v>125</v>
      </c>
      <c r="C194">
        <v>130</v>
      </c>
      <c r="D194" t="s">
        <v>5441</v>
      </c>
      <c r="E194" s="404">
        <v>45312</v>
      </c>
      <c r="F194" s="404">
        <v>45331</v>
      </c>
      <c r="G194" t="s">
        <v>5438</v>
      </c>
      <c r="H194" t="s">
        <v>3971</v>
      </c>
      <c r="I194" t="s">
        <v>5902</v>
      </c>
      <c r="J194">
        <v>52394</v>
      </c>
      <c r="M194" t="s">
        <v>5419</v>
      </c>
      <c r="N194">
        <v>927.67</v>
      </c>
      <c r="O194" t="s">
        <v>5415</v>
      </c>
    </row>
    <row r="195" spans="1:15" x14ac:dyDescent="0.25">
      <c r="A195">
        <v>7470</v>
      </c>
      <c r="B195" t="s">
        <v>125</v>
      </c>
      <c r="C195">
        <v>140</v>
      </c>
      <c r="D195" t="s">
        <v>5441</v>
      </c>
      <c r="E195" s="404">
        <v>45312</v>
      </c>
      <c r="F195" s="404">
        <v>45331</v>
      </c>
      <c r="G195" t="s">
        <v>5438</v>
      </c>
      <c r="H195" t="s">
        <v>3971</v>
      </c>
      <c r="I195" t="s">
        <v>5902</v>
      </c>
      <c r="J195">
        <v>52394</v>
      </c>
      <c r="M195" t="s">
        <v>5419</v>
      </c>
      <c r="N195">
        <v>1091.3699999999999</v>
      </c>
      <c r="O195" t="s">
        <v>5415</v>
      </c>
    </row>
    <row r="196" spans="1:15" x14ac:dyDescent="0.25">
      <c r="A196">
        <v>7470</v>
      </c>
      <c r="B196" t="s">
        <v>125</v>
      </c>
      <c r="C196">
        <v>160</v>
      </c>
      <c r="D196" t="s">
        <v>5441</v>
      </c>
      <c r="E196" s="404">
        <v>45312</v>
      </c>
      <c r="F196" s="404">
        <v>45331</v>
      </c>
      <c r="G196" t="s">
        <v>5438</v>
      </c>
      <c r="H196" t="s">
        <v>3971</v>
      </c>
      <c r="I196" t="s">
        <v>5902</v>
      </c>
      <c r="J196">
        <v>52394</v>
      </c>
      <c r="M196" t="s">
        <v>5419</v>
      </c>
      <c r="N196">
        <v>327.41000000000003</v>
      </c>
      <c r="O196" t="s">
        <v>5415</v>
      </c>
    </row>
    <row r="197" spans="1:15" x14ac:dyDescent="0.25">
      <c r="A197">
        <v>7470</v>
      </c>
      <c r="B197" t="s">
        <v>125</v>
      </c>
      <c r="C197">
        <v>935</v>
      </c>
      <c r="D197" t="s">
        <v>5441</v>
      </c>
      <c r="E197" s="404">
        <v>45312</v>
      </c>
      <c r="F197" s="404">
        <v>45331</v>
      </c>
      <c r="G197" t="s">
        <v>5438</v>
      </c>
      <c r="H197" t="s">
        <v>3971</v>
      </c>
      <c r="I197" t="s">
        <v>5902</v>
      </c>
      <c r="J197">
        <v>52394</v>
      </c>
      <c r="M197" t="s">
        <v>5419</v>
      </c>
      <c r="N197">
        <v>272.83999999999997</v>
      </c>
      <c r="O197" t="s">
        <v>5415</v>
      </c>
    </row>
    <row r="198" spans="1:15" x14ac:dyDescent="0.25">
      <c r="A198">
        <v>7470</v>
      </c>
      <c r="B198" t="s">
        <v>125</v>
      </c>
      <c r="C198">
        <v>110</v>
      </c>
      <c r="D198" t="s">
        <v>5435</v>
      </c>
      <c r="E198" s="404">
        <v>45343</v>
      </c>
      <c r="F198" s="404">
        <v>45362</v>
      </c>
      <c r="G198" t="s">
        <v>5438</v>
      </c>
      <c r="H198" t="s">
        <v>3971</v>
      </c>
      <c r="I198" t="s">
        <v>5901</v>
      </c>
      <c r="J198">
        <v>52934</v>
      </c>
      <c r="M198" t="s">
        <v>5419</v>
      </c>
      <c r="N198">
        <v>1091.3699999999999</v>
      </c>
      <c r="O198" t="s">
        <v>5415</v>
      </c>
    </row>
    <row r="199" spans="1:15" x14ac:dyDescent="0.25">
      <c r="A199">
        <v>7470</v>
      </c>
      <c r="B199" t="s">
        <v>125</v>
      </c>
      <c r="C199">
        <v>112</v>
      </c>
      <c r="D199" t="s">
        <v>5435</v>
      </c>
      <c r="E199" s="404">
        <v>45343</v>
      </c>
      <c r="F199" s="404">
        <v>45362</v>
      </c>
      <c r="G199" t="s">
        <v>5438</v>
      </c>
      <c r="H199" t="s">
        <v>3971</v>
      </c>
      <c r="I199" t="s">
        <v>5901</v>
      </c>
      <c r="J199">
        <v>52934</v>
      </c>
      <c r="M199" t="s">
        <v>5419</v>
      </c>
      <c r="N199">
        <v>545.69000000000005</v>
      </c>
      <c r="O199" t="s">
        <v>5415</v>
      </c>
    </row>
    <row r="200" spans="1:15" x14ac:dyDescent="0.25">
      <c r="A200">
        <v>7470</v>
      </c>
      <c r="B200" t="s">
        <v>125</v>
      </c>
      <c r="C200">
        <v>120</v>
      </c>
      <c r="D200" t="s">
        <v>5435</v>
      </c>
      <c r="E200" s="404">
        <v>45343</v>
      </c>
      <c r="F200" s="404">
        <v>45362</v>
      </c>
      <c r="G200" t="s">
        <v>5438</v>
      </c>
      <c r="H200" t="s">
        <v>3971</v>
      </c>
      <c r="I200" t="s">
        <v>5901</v>
      </c>
      <c r="J200">
        <v>52934</v>
      </c>
      <c r="M200" t="s">
        <v>5419</v>
      </c>
      <c r="N200">
        <v>1200.51</v>
      </c>
      <c r="O200" t="s">
        <v>5415</v>
      </c>
    </row>
    <row r="201" spans="1:15" x14ac:dyDescent="0.25">
      <c r="A201">
        <v>7470</v>
      </c>
      <c r="B201" t="s">
        <v>125</v>
      </c>
      <c r="C201">
        <v>130</v>
      </c>
      <c r="D201" t="s">
        <v>5435</v>
      </c>
      <c r="E201" s="404">
        <v>45343</v>
      </c>
      <c r="F201" s="404">
        <v>45362</v>
      </c>
      <c r="G201" t="s">
        <v>5438</v>
      </c>
      <c r="H201" t="s">
        <v>3971</v>
      </c>
      <c r="I201" t="s">
        <v>5901</v>
      </c>
      <c r="J201">
        <v>52934</v>
      </c>
      <c r="M201" t="s">
        <v>5419</v>
      </c>
      <c r="N201">
        <v>927.67</v>
      </c>
      <c r="O201" t="s">
        <v>5415</v>
      </c>
    </row>
    <row r="202" spans="1:15" x14ac:dyDescent="0.25">
      <c r="A202">
        <v>7470</v>
      </c>
      <c r="B202" t="s">
        <v>125</v>
      </c>
      <c r="C202">
        <v>140</v>
      </c>
      <c r="D202" t="s">
        <v>5435</v>
      </c>
      <c r="E202" s="404">
        <v>45343</v>
      </c>
      <c r="F202" s="404">
        <v>45362</v>
      </c>
      <c r="G202" t="s">
        <v>5438</v>
      </c>
      <c r="H202" t="s">
        <v>3971</v>
      </c>
      <c r="I202" t="s">
        <v>5901</v>
      </c>
      <c r="J202">
        <v>52934</v>
      </c>
      <c r="M202" t="s">
        <v>5419</v>
      </c>
      <c r="N202">
        <v>1091.3699999999999</v>
      </c>
      <c r="O202" t="s">
        <v>5415</v>
      </c>
    </row>
    <row r="203" spans="1:15" x14ac:dyDescent="0.25">
      <c r="A203">
        <v>7470</v>
      </c>
      <c r="B203" t="s">
        <v>125</v>
      </c>
      <c r="C203">
        <v>160</v>
      </c>
      <c r="D203" t="s">
        <v>5435</v>
      </c>
      <c r="E203" s="404">
        <v>45343</v>
      </c>
      <c r="F203" s="404">
        <v>45362</v>
      </c>
      <c r="G203" t="s">
        <v>5438</v>
      </c>
      <c r="H203" t="s">
        <v>3971</v>
      </c>
      <c r="I203" t="s">
        <v>5901</v>
      </c>
      <c r="J203">
        <v>52934</v>
      </c>
      <c r="M203" t="s">
        <v>5419</v>
      </c>
      <c r="N203">
        <v>327.41000000000003</v>
      </c>
      <c r="O203" t="s">
        <v>5415</v>
      </c>
    </row>
    <row r="204" spans="1:15" x14ac:dyDescent="0.25">
      <c r="A204">
        <v>7470</v>
      </c>
      <c r="B204" t="s">
        <v>125</v>
      </c>
      <c r="C204">
        <v>935</v>
      </c>
      <c r="D204" t="s">
        <v>5435</v>
      </c>
      <c r="E204" s="404">
        <v>45343</v>
      </c>
      <c r="F204" s="404">
        <v>45362</v>
      </c>
      <c r="G204" t="s">
        <v>5438</v>
      </c>
      <c r="H204" t="s">
        <v>3971</v>
      </c>
      <c r="I204" t="s">
        <v>5901</v>
      </c>
      <c r="J204">
        <v>52934</v>
      </c>
      <c r="M204" t="s">
        <v>5419</v>
      </c>
      <c r="N204">
        <v>272.83999999999997</v>
      </c>
      <c r="O204" t="s">
        <v>5415</v>
      </c>
    </row>
    <row r="205" spans="1:15" x14ac:dyDescent="0.25">
      <c r="A205">
        <v>7470</v>
      </c>
      <c r="B205" t="s">
        <v>125</v>
      </c>
      <c r="C205">
        <v>330</v>
      </c>
      <c r="D205" t="s">
        <v>5432</v>
      </c>
      <c r="E205" s="404">
        <v>45006</v>
      </c>
      <c r="F205" s="404">
        <v>45008</v>
      </c>
      <c r="G205" t="s">
        <v>5414</v>
      </c>
      <c r="H205" t="s">
        <v>3971</v>
      </c>
      <c r="I205" t="s">
        <v>5900</v>
      </c>
      <c r="J205">
        <v>47024</v>
      </c>
      <c r="M205" t="s">
        <v>5419</v>
      </c>
      <c r="N205">
        <v>271.29000000000002</v>
      </c>
      <c r="O205" t="s">
        <v>5414</v>
      </c>
    </row>
    <row r="206" spans="1:15" x14ac:dyDescent="0.25">
      <c r="A206">
        <v>7470</v>
      </c>
      <c r="B206" t="s">
        <v>125</v>
      </c>
      <c r="C206">
        <v>330</v>
      </c>
      <c r="D206" t="s">
        <v>5432</v>
      </c>
      <c r="E206" s="404">
        <v>45006</v>
      </c>
      <c r="F206" s="404">
        <v>45008</v>
      </c>
      <c r="G206" t="s">
        <v>5414</v>
      </c>
      <c r="H206" t="s">
        <v>3971</v>
      </c>
      <c r="I206" t="s">
        <v>5900</v>
      </c>
      <c r="J206">
        <v>47024</v>
      </c>
      <c r="M206" t="s">
        <v>5419</v>
      </c>
      <c r="N206">
        <v>271.3</v>
      </c>
      <c r="O206" t="s">
        <v>5414</v>
      </c>
    </row>
    <row r="207" spans="1:15" x14ac:dyDescent="0.25">
      <c r="A207">
        <v>7470</v>
      </c>
      <c r="B207" t="s">
        <v>125</v>
      </c>
      <c r="C207">
        <v>340</v>
      </c>
      <c r="D207" t="s">
        <v>5432</v>
      </c>
      <c r="E207" s="404">
        <v>45006</v>
      </c>
      <c r="F207" s="404">
        <v>45008</v>
      </c>
      <c r="G207" t="s">
        <v>5414</v>
      </c>
      <c r="H207" t="s">
        <v>3971</v>
      </c>
      <c r="I207" t="s">
        <v>5900</v>
      </c>
      <c r="J207">
        <v>47024</v>
      </c>
      <c r="M207" t="s">
        <v>5419</v>
      </c>
      <c r="N207">
        <v>271.29000000000002</v>
      </c>
      <c r="O207" t="s">
        <v>5414</v>
      </c>
    </row>
    <row r="208" spans="1:15" x14ac:dyDescent="0.25">
      <c r="A208">
        <v>7470</v>
      </c>
      <c r="B208" t="s">
        <v>125</v>
      </c>
      <c r="C208">
        <v>330</v>
      </c>
      <c r="D208" t="s">
        <v>5431</v>
      </c>
      <c r="E208" s="404">
        <v>45036</v>
      </c>
      <c r="F208" s="404">
        <v>45040</v>
      </c>
      <c r="G208" t="s">
        <v>5414</v>
      </c>
      <c r="H208" t="s">
        <v>3971</v>
      </c>
      <c r="I208" t="s">
        <v>5899</v>
      </c>
      <c r="J208">
        <v>47592</v>
      </c>
      <c r="M208" t="s">
        <v>5419</v>
      </c>
      <c r="N208">
        <v>271.3</v>
      </c>
      <c r="O208" t="s">
        <v>5414</v>
      </c>
    </row>
    <row r="209" spans="1:15" x14ac:dyDescent="0.25">
      <c r="A209">
        <v>7470</v>
      </c>
      <c r="B209" t="s">
        <v>125</v>
      </c>
      <c r="C209">
        <v>340</v>
      </c>
      <c r="D209" t="s">
        <v>5431</v>
      </c>
      <c r="E209" s="404">
        <v>45036</v>
      </c>
      <c r="F209" s="404">
        <v>45040</v>
      </c>
      <c r="G209" t="s">
        <v>5414</v>
      </c>
      <c r="H209" t="s">
        <v>3971</v>
      </c>
      <c r="I209" t="s">
        <v>5899</v>
      </c>
      <c r="J209">
        <v>47592</v>
      </c>
      <c r="M209" t="s">
        <v>5419</v>
      </c>
      <c r="N209">
        <v>271.29000000000002</v>
      </c>
      <c r="O209" t="s">
        <v>5414</v>
      </c>
    </row>
    <row r="210" spans="1:15" x14ac:dyDescent="0.25">
      <c r="A210">
        <v>7470</v>
      </c>
      <c r="B210" t="s">
        <v>125</v>
      </c>
      <c r="C210">
        <v>936</v>
      </c>
      <c r="D210" t="s">
        <v>5431</v>
      </c>
      <c r="E210" s="404">
        <v>45036</v>
      </c>
      <c r="F210" s="404">
        <v>45040</v>
      </c>
      <c r="G210" t="s">
        <v>5414</v>
      </c>
      <c r="H210" t="s">
        <v>3971</v>
      </c>
      <c r="I210" t="s">
        <v>5899</v>
      </c>
      <c r="J210">
        <v>47592</v>
      </c>
      <c r="M210" t="s">
        <v>5419</v>
      </c>
      <c r="N210">
        <v>271.29000000000002</v>
      </c>
      <c r="O210" t="s">
        <v>5414</v>
      </c>
    </row>
    <row r="211" spans="1:15" x14ac:dyDescent="0.25">
      <c r="A211">
        <v>7470</v>
      </c>
      <c r="B211" t="s">
        <v>125</v>
      </c>
      <c r="C211">
        <v>330</v>
      </c>
      <c r="D211" t="s">
        <v>5427</v>
      </c>
      <c r="E211" s="404">
        <v>45066</v>
      </c>
      <c r="F211" s="404">
        <v>45070</v>
      </c>
      <c r="G211" t="s">
        <v>5639</v>
      </c>
      <c r="H211" t="s">
        <v>3971</v>
      </c>
      <c r="I211" t="s">
        <v>5898</v>
      </c>
      <c r="J211">
        <v>48161</v>
      </c>
      <c r="M211" t="s">
        <v>5419</v>
      </c>
      <c r="N211">
        <v>290.29000000000002</v>
      </c>
      <c r="O211" t="s">
        <v>5414</v>
      </c>
    </row>
    <row r="212" spans="1:15" x14ac:dyDescent="0.25">
      <c r="A212">
        <v>7470</v>
      </c>
      <c r="B212" t="s">
        <v>125</v>
      </c>
      <c r="C212">
        <v>340</v>
      </c>
      <c r="D212" t="s">
        <v>5427</v>
      </c>
      <c r="E212" s="404">
        <v>45066</v>
      </c>
      <c r="F212" s="404">
        <v>45070</v>
      </c>
      <c r="G212" t="s">
        <v>5639</v>
      </c>
      <c r="H212" t="s">
        <v>3971</v>
      </c>
      <c r="I212" t="s">
        <v>5898</v>
      </c>
      <c r="J212">
        <v>48161</v>
      </c>
      <c r="M212" t="s">
        <v>5419</v>
      </c>
      <c r="N212">
        <v>290.27999999999997</v>
      </c>
      <c r="O212" t="s">
        <v>5414</v>
      </c>
    </row>
    <row r="213" spans="1:15" x14ac:dyDescent="0.25">
      <c r="A213">
        <v>7470</v>
      </c>
      <c r="B213" t="s">
        <v>125</v>
      </c>
      <c r="C213">
        <v>936</v>
      </c>
      <c r="D213" t="s">
        <v>5427</v>
      </c>
      <c r="E213" s="404">
        <v>45066</v>
      </c>
      <c r="F213" s="404">
        <v>45070</v>
      </c>
      <c r="G213" t="s">
        <v>5639</v>
      </c>
      <c r="H213" t="s">
        <v>3971</v>
      </c>
      <c r="I213" t="s">
        <v>5898</v>
      </c>
      <c r="J213">
        <v>48161</v>
      </c>
      <c r="M213" t="s">
        <v>5419</v>
      </c>
      <c r="N213">
        <v>290.27999999999997</v>
      </c>
      <c r="O213" t="s">
        <v>5414</v>
      </c>
    </row>
    <row r="214" spans="1:15" x14ac:dyDescent="0.25">
      <c r="A214">
        <v>7470</v>
      </c>
      <c r="B214" t="s">
        <v>125</v>
      </c>
      <c r="C214">
        <v>330</v>
      </c>
      <c r="D214" t="s">
        <v>5467</v>
      </c>
      <c r="E214" s="404">
        <v>45097</v>
      </c>
      <c r="F214" s="404">
        <v>45105</v>
      </c>
      <c r="G214" t="s">
        <v>5639</v>
      </c>
      <c r="H214" t="s">
        <v>3971</v>
      </c>
      <c r="I214" t="s">
        <v>5897</v>
      </c>
      <c r="J214">
        <v>48742</v>
      </c>
      <c r="M214" t="s">
        <v>5419</v>
      </c>
      <c r="N214">
        <v>290.29000000000002</v>
      </c>
      <c r="O214" t="s">
        <v>5414</v>
      </c>
    </row>
    <row r="215" spans="1:15" x14ac:dyDescent="0.25">
      <c r="A215">
        <v>7470</v>
      </c>
      <c r="B215" t="s">
        <v>125</v>
      </c>
      <c r="C215">
        <v>340</v>
      </c>
      <c r="D215" t="s">
        <v>5467</v>
      </c>
      <c r="E215" s="404">
        <v>45097</v>
      </c>
      <c r="F215" s="404">
        <v>45105</v>
      </c>
      <c r="G215" t="s">
        <v>5639</v>
      </c>
      <c r="H215" t="s">
        <v>3971</v>
      </c>
      <c r="I215" t="s">
        <v>5897</v>
      </c>
      <c r="J215">
        <v>48742</v>
      </c>
      <c r="M215" t="s">
        <v>5419</v>
      </c>
      <c r="N215">
        <v>290.27999999999997</v>
      </c>
      <c r="O215" t="s">
        <v>5414</v>
      </c>
    </row>
    <row r="216" spans="1:15" x14ac:dyDescent="0.25">
      <c r="A216">
        <v>7470</v>
      </c>
      <c r="B216" t="s">
        <v>125</v>
      </c>
      <c r="C216">
        <v>936</v>
      </c>
      <c r="D216" t="s">
        <v>5467</v>
      </c>
      <c r="E216" s="404">
        <v>45097</v>
      </c>
      <c r="F216" s="404">
        <v>45105</v>
      </c>
      <c r="G216" t="s">
        <v>5639</v>
      </c>
      <c r="H216" t="s">
        <v>3971</v>
      </c>
      <c r="I216" t="s">
        <v>5897</v>
      </c>
      <c r="J216">
        <v>48742</v>
      </c>
      <c r="M216" t="s">
        <v>5419</v>
      </c>
      <c r="N216">
        <v>290.27999999999997</v>
      </c>
      <c r="O216" t="s">
        <v>5414</v>
      </c>
    </row>
    <row r="217" spans="1:15" x14ac:dyDescent="0.25">
      <c r="A217">
        <v>7470</v>
      </c>
      <c r="B217" t="s">
        <v>125</v>
      </c>
      <c r="C217">
        <v>330</v>
      </c>
      <c r="D217" t="s">
        <v>5464</v>
      </c>
      <c r="E217" s="404">
        <v>45127</v>
      </c>
      <c r="F217" s="404">
        <v>45131</v>
      </c>
      <c r="G217" t="s">
        <v>5892</v>
      </c>
      <c r="H217" t="s">
        <v>3971</v>
      </c>
      <c r="I217" t="s">
        <v>5896</v>
      </c>
      <c r="J217">
        <v>49309</v>
      </c>
      <c r="M217" t="s">
        <v>5419</v>
      </c>
      <c r="N217">
        <v>435.43</v>
      </c>
      <c r="O217" t="s">
        <v>5414</v>
      </c>
    </row>
    <row r="218" spans="1:15" x14ac:dyDescent="0.25">
      <c r="A218">
        <v>7470</v>
      </c>
      <c r="B218" t="s">
        <v>125</v>
      </c>
      <c r="C218">
        <v>340</v>
      </c>
      <c r="D218" t="s">
        <v>5464</v>
      </c>
      <c r="E218" s="404">
        <v>45127</v>
      </c>
      <c r="F218" s="404">
        <v>45131</v>
      </c>
      <c r="G218" t="s">
        <v>5892</v>
      </c>
      <c r="H218" t="s">
        <v>3971</v>
      </c>
      <c r="I218" t="s">
        <v>5896</v>
      </c>
      <c r="J218">
        <v>49309</v>
      </c>
      <c r="M218" t="s">
        <v>5419</v>
      </c>
      <c r="N218">
        <v>435.42</v>
      </c>
      <c r="O218" t="s">
        <v>5414</v>
      </c>
    </row>
    <row r="219" spans="1:15" x14ac:dyDescent="0.25">
      <c r="A219">
        <v>7470</v>
      </c>
      <c r="B219" t="s">
        <v>125</v>
      </c>
      <c r="C219">
        <v>330</v>
      </c>
      <c r="D219" t="s">
        <v>5459</v>
      </c>
      <c r="E219" s="404">
        <v>45158</v>
      </c>
      <c r="F219" s="404">
        <v>45162</v>
      </c>
      <c r="G219" t="s">
        <v>5639</v>
      </c>
      <c r="H219" t="s">
        <v>3971</v>
      </c>
      <c r="I219" t="s">
        <v>5895</v>
      </c>
      <c r="J219">
        <v>49858</v>
      </c>
      <c r="M219" t="s">
        <v>5419</v>
      </c>
      <c r="N219">
        <v>290.27999999999997</v>
      </c>
      <c r="O219" t="s">
        <v>5414</v>
      </c>
    </row>
    <row r="220" spans="1:15" x14ac:dyDescent="0.25">
      <c r="A220">
        <v>7470</v>
      </c>
      <c r="B220" t="s">
        <v>125</v>
      </c>
      <c r="C220">
        <v>340</v>
      </c>
      <c r="D220" t="s">
        <v>5459</v>
      </c>
      <c r="E220" s="404">
        <v>45158</v>
      </c>
      <c r="F220" s="404">
        <v>45162</v>
      </c>
      <c r="G220" t="s">
        <v>5639</v>
      </c>
      <c r="H220" t="s">
        <v>3971</v>
      </c>
      <c r="I220" t="s">
        <v>5895</v>
      </c>
      <c r="J220">
        <v>49858</v>
      </c>
      <c r="M220" t="s">
        <v>5419</v>
      </c>
      <c r="N220">
        <v>290.29000000000002</v>
      </c>
      <c r="O220" t="s">
        <v>5414</v>
      </c>
    </row>
    <row r="221" spans="1:15" x14ac:dyDescent="0.25">
      <c r="A221">
        <v>7470</v>
      </c>
      <c r="B221" t="s">
        <v>125</v>
      </c>
      <c r="C221">
        <v>936</v>
      </c>
      <c r="D221" t="s">
        <v>5459</v>
      </c>
      <c r="E221" s="404">
        <v>45158</v>
      </c>
      <c r="F221" s="404">
        <v>45162</v>
      </c>
      <c r="G221" t="s">
        <v>5639</v>
      </c>
      <c r="H221" t="s">
        <v>3971</v>
      </c>
      <c r="I221" t="s">
        <v>5895</v>
      </c>
      <c r="J221">
        <v>49858</v>
      </c>
      <c r="M221" t="s">
        <v>5419</v>
      </c>
      <c r="N221">
        <v>290.27999999999997</v>
      </c>
      <c r="O221" t="s">
        <v>5414</v>
      </c>
    </row>
    <row r="222" spans="1:15" x14ac:dyDescent="0.25">
      <c r="A222">
        <v>7470</v>
      </c>
      <c r="B222" t="s">
        <v>125</v>
      </c>
      <c r="C222">
        <v>330</v>
      </c>
      <c r="D222" t="s">
        <v>5453</v>
      </c>
      <c r="E222" s="404">
        <v>45197</v>
      </c>
      <c r="F222" s="404">
        <v>45197</v>
      </c>
      <c r="G222" t="s">
        <v>5892</v>
      </c>
      <c r="H222" t="s">
        <v>3971</v>
      </c>
      <c r="I222" t="s">
        <v>5894</v>
      </c>
      <c r="J222">
        <v>50413</v>
      </c>
      <c r="M222" t="s">
        <v>5419</v>
      </c>
      <c r="N222">
        <v>290.29000000000002</v>
      </c>
      <c r="O222" t="s">
        <v>5414</v>
      </c>
    </row>
    <row r="223" spans="1:15" x14ac:dyDescent="0.25">
      <c r="A223">
        <v>7470</v>
      </c>
      <c r="B223" t="s">
        <v>125</v>
      </c>
      <c r="C223">
        <v>340</v>
      </c>
      <c r="D223" t="s">
        <v>5453</v>
      </c>
      <c r="E223" s="404">
        <v>45197</v>
      </c>
      <c r="F223" s="404">
        <v>45197</v>
      </c>
      <c r="G223" t="s">
        <v>5892</v>
      </c>
      <c r="H223" t="s">
        <v>3971</v>
      </c>
      <c r="I223" t="s">
        <v>5894</v>
      </c>
      <c r="J223">
        <v>50413</v>
      </c>
      <c r="M223" t="s">
        <v>5419</v>
      </c>
      <c r="N223">
        <v>290.27999999999997</v>
      </c>
      <c r="O223" t="s">
        <v>5414</v>
      </c>
    </row>
    <row r="224" spans="1:15" x14ac:dyDescent="0.25">
      <c r="A224">
        <v>7470</v>
      </c>
      <c r="B224" t="s">
        <v>125</v>
      </c>
      <c r="C224">
        <v>936</v>
      </c>
      <c r="D224" t="s">
        <v>5453</v>
      </c>
      <c r="E224" s="404">
        <v>45197</v>
      </c>
      <c r="F224" s="404">
        <v>45197</v>
      </c>
      <c r="G224" t="s">
        <v>5892</v>
      </c>
      <c r="H224" t="s">
        <v>3971</v>
      </c>
      <c r="I224" t="s">
        <v>5894</v>
      </c>
      <c r="J224">
        <v>50413</v>
      </c>
      <c r="M224" t="s">
        <v>5419</v>
      </c>
      <c r="N224">
        <v>290.27999999999997</v>
      </c>
      <c r="O224" t="s">
        <v>5414</v>
      </c>
    </row>
    <row r="225" spans="1:15" x14ac:dyDescent="0.25">
      <c r="A225">
        <v>7470</v>
      </c>
      <c r="B225" t="s">
        <v>125</v>
      </c>
      <c r="C225">
        <v>330</v>
      </c>
      <c r="D225" t="s">
        <v>5450</v>
      </c>
      <c r="E225" s="404">
        <v>45226</v>
      </c>
      <c r="F225" s="404">
        <v>45226</v>
      </c>
      <c r="G225" t="s">
        <v>5892</v>
      </c>
      <c r="H225" t="s">
        <v>3971</v>
      </c>
      <c r="I225" t="s">
        <v>5893</v>
      </c>
      <c r="J225">
        <v>50952</v>
      </c>
      <c r="M225" t="s">
        <v>5419</v>
      </c>
      <c r="N225">
        <v>290.27999999999997</v>
      </c>
      <c r="O225" t="s">
        <v>5414</v>
      </c>
    </row>
    <row r="226" spans="1:15" x14ac:dyDescent="0.25">
      <c r="A226">
        <v>7470</v>
      </c>
      <c r="B226" t="s">
        <v>125</v>
      </c>
      <c r="C226">
        <v>340</v>
      </c>
      <c r="D226" t="s">
        <v>5450</v>
      </c>
      <c r="E226" s="404">
        <v>45226</v>
      </c>
      <c r="F226" s="404">
        <v>45226</v>
      </c>
      <c r="G226" t="s">
        <v>5892</v>
      </c>
      <c r="H226" t="s">
        <v>3971</v>
      </c>
      <c r="I226" t="s">
        <v>5893</v>
      </c>
      <c r="J226">
        <v>50952</v>
      </c>
      <c r="M226" t="s">
        <v>5419</v>
      </c>
      <c r="N226">
        <v>290.27999999999997</v>
      </c>
      <c r="O226" t="s">
        <v>5414</v>
      </c>
    </row>
    <row r="227" spans="1:15" x14ac:dyDescent="0.25">
      <c r="A227">
        <v>7470</v>
      </c>
      <c r="B227" t="s">
        <v>125</v>
      </c>
      <c r="C227">
        <v>936</v>
      </c>
      <c r="D227" t="s">
        <v>5450</v>
      </c>
      <c r="E227" s="404">
        <v>45226</v>
      </c>
      <c r="F227" s="404">
        <v>45226</v>
      </c>
      <c r="G227" t="s">
        <v>5892</v>
      </c>
      <c r="H227" t="s">
        <v>3971</v>
      </c>
      <c r="I227" t="s">
        <v>5893</v>
      </c>
      <c r="J227">
        <v>50952</v>
      </c>
      <c r="M227" t="s">
        <v>5419</v>
      </c>
      <c r="N227">
        <v>290.33</v>
      </c>
      <c r="O227" t="s">
        <v>5414</v>
      </c>
    </row>
    <row r="228" spans="1:15" x14ac:dyDescent="0.25">
      <c r="A228">
        <v>7470</v>
      </c>
      <c r="B228" t="s">
        <v>125</v>
      </c>
      <c r="C228">
        <v>330</v>
      </c>
      <c r="D228" t="s">
        <v>5447</v>
      </c>
      <c r="E228" s="404">
        <v>45253</v>
      </c>
      <c r="F228" s="404">
        <v>45253</v>
      </c>
      <c r="G228" t="s">
        <v>5892</v>
      </c>
      <c r="H228" t="s">
        <v>3971</v>
      </c>
      <c r="I228" t="s">
        <v>5891</v>
      </c>
      <c r="J228">
        <v>51477</v>
      </c>
      <c r="M228" t="s">
        <v>5419</v>
      </c>
      <c r="N228">
        <v>290.27999999999997</v>
      </c>
      <c r="O228" t="s">
        <v>5414</v>
      </c>
    </row>
    <row r="229" spans="1:15" x14ac:dyDescent="0.25">
      <c r="A229">
        <v>7470</v>
      </c>
      <c r="B229" t="s">
        <v>125</v>
      </c>
      <c r="C229">
        <v>340</v>
      </c>
      <c r="D229" t="s">
        <v>5447</v>
      </c>
      <c r="E229" s="404">
        <v>45253</v>
      </c>
      <c r="F229" s="404">
        <v>45253</v>
      </c>
      <c r="G229" t="s">
        <v>5892</v>
      </c>
      <c r="H229" t="s">
        <v>3971</v>
      </c>
      <c r="I229" t="s">
        <v>5891</v>
      </c>
      <c r="J229">
        <v>51477</v>
      </c>
      <c r="M229" t="s">
        <v>5419</v>
      </c>
      <c r="N229">
        <v>290.29000000000002</v>
      </c>
      <c r="O229" t="s">
        <v>5414</v>
      </c>
    </row>
    <row r="230" spans="1:15" x14ac:dyDescent="0.25">
      <c r="A230">
        <v>7470</v>
      </c>
      <c r="B230" t="s">
        <v>125</v>
      </c>
      <c r="C230">
        <v>936</v>
      </c>
      <c r="D230" t="s">
        <v>5447</v>
      </c>
      <c r="E230" s="404">
        <v>45253</v>
      </c>
      <c r="F230" s="404">
        <v>45253</v>
      </c>
      <c r="G230" t="s">
        <v>5892</v>
      </c>
      <c r="H230" t="s">
        <v>3971</v>
      </c>
      <c r="I230" t="s">
        <v>5891</v>
      </c>
      <c r="J230">
        <v>51477</v>
      </c>
      <c r="M230" t="s">
        <v>5419</v>
      </c>
      <c r="N230">
        <v>290.27999999999997</v>
      </c>
      <c r="O230" t="s">
        <v>5414</v>
      </c>
    </row>
    <row r="231" spans="1:15" x14ac:dyDescent="0.25">
      <c r="A231">
        <v>7470</v>
      </c>
      <c r="B231" t="s">
        <v>125</v>
      </c>
      <c r="C231">
        <v>330</v>
      </c>
      <c r="D231" t="s">
        <v>5441</v>
      </c>
      <c r="E231" s="404">
        <v>45311</v>
      </c>
      <c r="F231" s="404">
        <v>45317</v>
      </c>
      <c r="G231" t="s">
        <v>5890</v>
      </c>
      <c r="H231" t="s">
        <v>3971</v>
      </c>
      <c r="I231" t="s">
        <v>5889</v>
      </c>
      <c r="J231">
        <v>52560</v>
      </c>
      <c r="M231" t="s">
        <v>5419</v>
      </c>
      <c r="N231">
        <v>435.43</v>
      </c>
      <c r="O231" t="s">
        <v>5414</v>
      </c>
    </row>
    <row r="232" spans="1:15" x14ac:dyDescent="0.25">
      <c r="A232">
        <v>7470</v>
      </c>
      <c r="B232" t="s">
        <v>125</v>
      </c>
      <c r="C232">
        <v>340</v>
      </c>
      <c r="D232" t="s">
        <v>5441</v>
      </c>
      <c r="E232" s="404">
        <v>45311</v>
      </c>
      <c r="F232" s="404">
        <v>45317</v>
      </c>
      <c r="G232" t="s">
        <v>5890</v>
      </c>
      <c r="H232" t="s">
        <v>3971</v>
      </c>
      <c r="I232" t="s">
        <v>5889</v>
      </c>
      <c r="J232">
        <v>52560</v>
      </c>
      <c r="M232" t="s">
        <v>5419</v>
      </c>
      <c r="N232">
        <v>435.42</v>
      </c>
      <c r="O232" t="s">
        <v>5414</v>
      </c>
    </row>
    <row r="233" spans="1:15" x14ac:dyDescent="0.25">
      <c r="A233">
        <v>7470</v>
      </c>
      <c r="B233" t="s">
        <v>125</v>
      </c>
      <c r="C233">
        <v>330</v>
      </c>
      <c r="D233" t="s">
        <v>5441</v>
      </c>
      <c r="E233" s="404">
        <v>45317</v>
      </c>
      <c r="F233" s="404">
        <v>45317</v>
      </c>
      <c r="G233" t="s">
        <v>5414</v>
      </c>
      <c r="H233" t="s">
        <v>3971</v>
      </c>
      <c r="I233" t="s">
        <v>5889</v>
      </c>
      <c r="J233">
        <v>52006</v>
      </c>
      <c r="M233" t="s">
        <v>5419</v>
      </c>
      <c r="N233">
        <v>435.43</v>
      </c>
      <c r="O233" t="s">
        <v>5414</v>
      </c>
    </row>
    <row r="234" spans="1:15" x14ac:dyDescent="0.25">
      <c r="A234">
        <v>7470</v>
      </c>
      <c r="B234" t="s">
        <v>125</v>
      </c>
      <c r="C234">
        <v>340</v>
      </c>
      <c r="D234" t="s">
        <v>5441</v>
      </c>
      <c r="E234" s="404">
        <v>45317</v>
      </c>
      <c r="F234" s="404">
        <v>45317</v>
      </c>
      <c r="G234" t="s">
        <v>5414</v>
      </c>
      <c r="H234" t="s">
        <v>3971</v>
      </c>
      <c r="I234" t="s">
        <v>5889</v>
      </c>
      <c r="J234">
        <v>52006</v>
      </c>
      <c r="M234" t="s">
        <v>5419</v>
      </c>
      <c r="N234">
        <v>435.42</v>
      </c>
      <c r="O234" t="s">
        <v>5414</v>
      </c>
    </row>
    <row r="235" spans="1:15" x14ac:dyDescent="0.25">
      <c r="A235">
        <v>7470</v>
      </c>
      <c r="B235" t="s">
        <v>125</v>
      </c>
      <c r="C235">
        <v>330</v>
      </c>
      <c r="D235" t="s">
        <v>5435</v>
      </c>
      <c r="E235" s="404">
        <v>45343</v>
      </c>
      <c r="F235" s="404">
        <v>45345</v>
      </c>
      <c r="G235" t="s">
        <v>5414</v>
      </c>
      <c r="H235" t="s">
        <v>3971</v>
      </c>
      <c r="I235" t="s">
        <v>5888</v>
      </c>
      <c r="J235">
        <v>53090</v>
      </c>
      <c r="M235" t="s">
        <v>5419</v>
      </c>
      <c r="N235">
        <v>435.43</v>
      </c>
      <c r="O235" t="s">
        <v>5414</v>
      </c>
    </row>
    <row r="236" spans="1:15" x14ac:dyDescent="0.25">
      <c r="A236">
        <v>7470</v>
      </c>
      <c r="B236" t="s">
        <v>125</v>
      </c>
      <c r="C236">
        <v>340</v>
      </c>
      <c r="D236" t="s">
        <v>5435</v>
      </c>
      <c r="E236" s="404">
        <v>45343</v>
      </c>
      <c r="F236" s="404">
        <v>45345</v>
      </c>
      <c r="G236" t="s">
        <v>5414</v>
      </c>
      <c r="H236" t="s">
        <v>3971</v>
      </c>
      <c r="I236" t="s">
        <v>5888</v>
      </c>
      <c r="J236">
        <v>53090</v>
      </c>
      <c r="M236" t="s">
        <v>5419</v>
      </c>
      <c r="N236">
        <v>435.42</v>
      </c>
      <c r="O236" t="s">
        <v>5414</v>
      </c>
    </row>
    <row r="237" spans="1:15" x14ac:dyDescent="0.25">
      <c r="A237">
        <v>7470</v>
      </c>
      <c r="B237" t="s">
        <v>125</v>
      </c>
      <c r="C237">
        <v>210</v>
      </c>
      <c r="D237" t="s">
        <v>5432</v>
      </c>
      <c r="E237" s="404">
        <v>44986</v>
      </c>
      <c r="F237" s="404">
        <v>45015</v>
      </c>
      <c r="G237" t="s">
        <v>5477</v>
      </c>
      <c r="H237" t="s">
        <v>3971</v>
      </c>
      <c r="I237" t="s">
        <v>5887</v>
      </c>
      <c r="J237">
        <v>181701</v>
      </c>
      <c r="M237" t="s">
        <v>5419</v>
      </c>
      <c r="N237">
        <v>541.14</v>
      </c>
      <c r="O237" t="s">
        <v>5413</v>
      </c>
    </row>
    <row r="238" spans="1:15" x14ac:dyDescent="0.25">
      <c r="A238">
        <v>7470</v>
      </c>
      <c r="B238" t="s">
        <v>125</v>
      </c>
      <c r="C238">
        <v>220</v>
      </c>
      <c r="D238" t="s">
        <v>5432</v>
      </c>
      <c r="E238" s="404">
        <v>44986</v>
      </c>
      <c r="F238" s="404">
        <v>45015</v>
      </c>
      <c r="G238" t="s">
        <v>5477</v>
      </c>
      <c r="H238" t="s">
        <v>3971</v>
      </c>
      <c r="I238" t="s">
        <v>5887</v>
      </c>
      <c r="J238">
        <v>181701</v>
      </c>
      <c r="M238" t="s">
        <v>5419</v>
      </c>
      <c r="N238">
        <v>541.14</v>
      </c>
      <c r="O238" t="s">
        <v>5413</v>
      </c>
    </row>
    <row r="239" spans="1:15" x14ac:dyDescent="0.25">
      <c r="A239">
        <v>7470</v>
      </c>
      <c r="B239" t="s">
        <v>125</v>
      </c>
      <c r="C239">
        <v>230</v>
      </c>
      <c r="D239" t="s">
        <v>5432</v>
      </c>
      <c r="E239" s="404">
        <v>44986</v>
      </c>
      <c r="F239" s="404">
        <v>45015</v>
      </c>
      <c r="G239" t="s">
        <v>5477</v>
      </c>
      <c r="H239" t="s">
        <v>3971</v>
      </c>
      <c r="I239" t="s">
        <v>5887</v>
      </c>
      <c r="J239">
        <v>181701</v>
      </c>
      <c r="M239" t="s">
        <v>5419</v>
      </c>
      <c r="N239">
        <v>541.14</v>
      </c>
      <c r="O239" t="s">
        <v>5413</v>
      </c>
    </row>
    <row r="240" spans="1:15" x14ac:dyDescent="0.25">
      <c r="A240">
        <v>7470</v>
      </c>
      <c r="B240" t="s">
        <v>125</v>
      </c>
      <c r="C240">
        <v>240</v>
      </c>
      <c r="D240" t="s">
        <v>5432</v>
      </c>
      <c r="E240" s="404">
        <v>44986</v>
      </c>
      <c r="F240" s="404">
        <v>45015</v>
      </c>
      <c r="G240" t="s">
        <v>5477</v>
      </c>
      <c r="H240" t="s">
        <v>3971</v>
      </c>
      <c r="I240" t="s">
        <v>5887</v>
      </c>
      <c r="J240">
        <v>181701</v>
      </c>
      <c r="M240" t="s">
        <v>5419</v>
      </c>
      <c r="N240">
        <v>541.14</v>
      </c>
      <c r="O240" t="s">
        <v>5413</v>
      </c>
    </row>
    <row r="241" spans="1:15" x14ac:dyDescent="0.25">
      <c r="A241">
        <v>7470</v>
      </c>
      <c r="B241" t="s">
        <v>125</v>
      </c>
      <c r="C241">
        <v>210</v>
      </c>
      <c r="D241" t="s">
        <v>5431</v>
      </c>
      <c r="E241" s="404">
        <v>45046</v>
      </c>
      <c r="F241" s="404">
        <v>45047</v>
      </c>
      <c r="G241" t="s">
        <v>5477</v>
      </c>
      <c r="H241" t="s">
        <v>3971</v>
      </c>
      <c r="I241" t="s">
        <v>5886</v>
      </c>
      <c r="J241">
        <v>181708</v>
      </c>
      <c r="M241" t="s">
        <v>5419</v>
      </c>
      <c r="N241">
        <v>541.25</v>
      </c>
      <c r="O241" t="s">
        <v>5413</v>
      </c>
    </row>
    <row r="242" spans="1:15" x14ac:dyDescent="0.25">
      <c r="A242">
        <v>7470</v>
      </c>
      <c r="B242" t="s">
        <v>125</v>
      </c>
      <c r="C242">
        <v>220</v>
      </c>
      <c r="D242" t="s">
        <v>5431</v>
      </c>
      <c r="E242" s="404">
        <v>45046</v>
      </c>
      <c r="F242" s="404">
        <v>45047</v>
      </c>
      <c r="G242" t="s">
        <v>5477</v>
      </c>
      <c r="H242" t="s">
        <v>3971</v>
      </c>
      <c r="I242" t="s">
        <v>5886</v>
      </c>
      <c r="J242">
        <v>181708</v>
      </c>
      <c r="M242" t="s">
        <v>5419</v>
      </c>
      <c r="N242">
        <v>541.25</v>
      </c>
      <c r="O242" t="s">
        <v>5413</v>
      </c>
    </row>
    <row r="243" spans="1:15" x14ac:dyDescent="0.25">
      <c r="A243">
        <v>7470</v>
      </c>
      <c r="B243" t="s">
        <v>125</v>
      </c>
      <c r="C243">
        <v>230</v>
      </c>
      <c r="D243" t="s">
        <v>5431</v>
      </c>
      <c r="E243" s="404">
        <v>45046</v>
      </c>
      <c r="F243" s="404">
        <v>45047</v>
      </c>
      <c r="G243" t="s">
        <v>5477</v>
      </c>
      <c r="H243" t="s">
        <v>3971</v>
      </c>
      <c r="I243" t="s">
        <v>5886</v>
      </c>
      <c r="J243">
        <v>181708</v>
      </c>
      <c r="M243" t="s">
        <v>5419</v>
      </c>
      <c r="N243">
        <v>541.25</v>
      </c>
      <c r="O243" t="s">
        <v>5413</v>
      </c>
    </row>
    <row r="244" spans="1:15" x14ac:dyDescent="0.25">
      <c r="A244">
        <v>7470</v>
      </c>
      <c r="B244" t="s">
        <v>125</v>
      </c>
      <c r="C244">
        <v>240</v>
      </c>
      <c r="D244" t="s">
        <v>5431</v>
      </c>
      <c r="E244" s="404">
        <v>45046</v>
      </c>
      <c r="F244" s="404">
        <v>45047</v>
      </c>
      <c r="G244" t="s">
        <v>5477</v>
      </c>
      <c r="H244" t="s">
        <v>3971</v>
      </c>
      <c r="I244" t="s">
        <v>5886</v>
      </c>
      <c r="J244">
        <v>181708</v>
      </c>
      <c r="M244" t="s">
        <v>5419</v>
      </c>
      <c r="N244">
        <v>541.25</v>
      </c>
      <c r="O244" t="s">
        <v>5413</v>
      </c>
    </row>
    <row r="245" spans="1:15" x14ac:dyDescent="0.25">
      <c r="A245">
        <v>7470</v>
      </c>
      <c r="B245" t="s">
        <v>125</v>
      </c>
      <c r="C245">
        <v>330</v>
      </c>
      <c r="D245" t="s">
        <v>5467</v>
      </c>
      <c r="E245" s="404">
        <v>45096</v>
      </c>
      <c r="F245" s="404">
        <v>45096</v>
      </c>
      <c r="G245" t="s">
        <v>5885</v>
      </c>
      <c r="H245" t="s">
        <v>3971</v>
      </c>
      <c r="I245" t="s">
        <v>5884</v>
      </c>
      <c r="J245">
        <v>181713</v>
      </c>
      <c r="M245" t="s">
        <v>5419</v>
      </c>
      <c r="N245">
        <v>721.68</v>
      </c>
      <c r="O245" t="s">
        <v>5413</v>
      </c>
    </row>
    <row r="246" spans="1:15" x14ac:dyDescent="0.25">
      <c r="A246">
        <v>7470</v>
      </c>
      <c r="B246" t="s">
        <v>125</v>
      </c>
      <c r="C246">
        <v>340</v>
      </c>
      <c r="D246" t="s">
        <v>5467</v>
      </c>
      <c r="E246" s="404">
        <v>45096</v>
      </c>
      <c r="F246" s="404">
        <v>45096</v>
      </c>
      <c r="G246" t="s">
        <v>5885</v>
      </c>
      <c r="H246" t="s">
        <v>3971</v>
      </c>
      <c r="I246" t="s">
        <v>5884</v>
      </c>
      <c r="J246">
        <v>181713</v>
      </c>
      <c r="M246" t="s">
        <v>5419</v>
      </c>
      <c r="N246">
        <v>721.66</v>
      </c>
      <c r="O246" t="s">
        <v>5413</v>
      </c>
    </row>
    <row r="247" spans="1:15" x14ac:dyDescent="0.25">
      <c r="A247">
        <v>7470</v>
      </c>
      <c r="B247" t="s">
        <v>125</v>
      </c>
      <c r="C247">
        <v>936</v>
      </c>
      <c r="D247" t="s">
        <v>5467</v>
      </c>
      <c r="E247" s="404">
        <v>45096</v>
      </c>
      <c r="F247" s="404">
        <v>45096</v>
      </c>
      <c r="G247" t="s">
        <v>5885</v>
      </c>
      <c r="H247" t="s">
        <v>3971</v>
      </c>
      <c r="I247" t="s">
        <v>5884</v>
      </c>
      <c r="J247">
        <v>181713</v>
      </c>
      <c r="M247" t="s">
        <v>5419</v>
      </c>
      <c r="N247">
        <v>721.66</v>
      </c>
      <c r="O247" t="s">
        <v>5413</v>
      </c>
    </row>
    <row r="248" spans="1:15" x14ac:dyDescent="0.25">
      <c r="A248">
        <v>7470</v>
      </c>
      <c r="B248" t="s">
        <v>125</v>
      </c>
      <c r="C248">
        <v>210</v>
      </c>
      <c r="D248" t="s">
        <v>5467</v>
      </c>
      <c r="E248" s="404">
        <v>45097</v>
      </c>
      <c r="F248" s="404">
        <v>45113</v>
      </c>
      <c r="G248" t="s">
        <v>5477</v>
      </c>
      <c r="H248" t="s">
        <v>3971</v>
      </c>
      <c r="I248" t="s">
        <v>5883</v>
      </c>
      <c r="J248">
        <v>181717</v>
      </c>
      <c r="M248" t="s">
        <v>5419</v>
      </c>
      <c r="N248">
        <v>541.25</v>
      </c>
      <c r="O248" t="s">
        <v>5413</v>
      </c>
    </row>
    <row r="249" spans="1:15" x14ac:dyDescent="0.25">
      <c r="A249">
        <v>7470</v>
      </c>
      <c r="B249" t="s">
        <v>125</v>
      </c>
      <c r="C249">
        <v>220</v>
      </c>
      <c r="D249" t="s">
        <v>5467</v>
      </c>
      <c r="E249" s="404">
        <v>45097</v>
      </c>
      <c r="F249" s="404">
        <v>45113</v>
      </c>
      <c r="G249" t="s">
        <v>5477</v>
      </c>
      <c r="H249" t="s">
        <v>3971</v>
      </c>
      <c r="I249" t="s">
        <v>5883</v>
      </c>
      <c r="J249">
        <v>181717</v>
      </c>
      <c r="M249" t="s">
        <v>5419</v>
      </c>
      <c r="N249">
        <v>541.25</v>
      </c>
      <c r="O249" t="s">
        <v>5413</v>
      </c>
    </row>
    <row r="250" spans="1:15" x14ac:dyDescent="0.25">
      <c r="A250">
        <v>7470</v>
      </c>
      <c r="B250" t="s">
        <v>125</v>
      </c>
      <c r="C250">
        <v>230</v>
      </c>
      <c r="D250" t="s">
        <v>5467</v>
      </c>
      <c r="E250" s="404">
        <v>45097</v>
      </c>
      <c r="F250" s="404">
        <v>45113</v>
      </c>
      <c r="G250" t="s">
        <v>5477</v>
      </c>
      <c r="H250" t="s">
        <v>3971</v>
      </c>
      <c r="I250" t="s">
        <v>5883</v>
      </c>
      <c r="J250">
        <v>181717</v>
      </c>
      <c r="M250" t="s">
        <v>5419</v>
      </c>
      <c r="N250">
        <v>541.25</v>
      </c>
      <c r="O250" t="s">
        <v>5413</v>
      </c>
    </row>
    <row r="251" spans="1:15" x14ac:dyDescent="0.25">
      <c r="A251">
        <v>7470</v>
      </c>
      <c r="B251" t="s">
        <v>125</v>
      </c>
      <c r="C251">
        <v>240</v>
      </c>
      <c r="D251" t="s">
        <v>5467</v>
      </c>
      <c r="E251" s="404">
        <v>45097</v>
      </c>
      <c r="F251" s="404">
        <v>45113</v>
      </c>
      <c r="G251" t="s">
        <v>5477</v>
      </c>
      <c r="H251" t="s">
        <v>3971</v>
      </c>
      <c r="I251" t="s">
        <v>5883</v>
      </c>
      <c r="J251">
        <v>181717</v>
      </c>
      <c r="M251" t="s">
        <v>5419</v>
      </c>
      <c r="N251">
        <v>541.25</v>
      </c>
      <c r="O251" t="s">
        <v>5413</v>
      </c>
    </row>
    <row r="252" spans="1:15" x14ac:dyDescent="0.25">
      <c r="A252">
        <v>7470</v>
      </c>
      <c r="B252" t="s">
        <v>125</v>
      </c>
      <c r="C252">
        <v>210</v>
      </c>
      <c r="D252" t="s">
        <v>5464</v>
      </c>
      <c r="E252" s="404">
        <v>45138</v>
      </c>
      <c r="F252" s="404">
        <v>45149</v>
      </c>
      <c r="G252" t="s">
        <v>5477</v>
      </c>
      <c r="H252" t="s">
        <v>3971</v>
      </c>
      <c r="I252" t="s">
        <v>5882</v>
      </c>
      <c r="J252">
        <v>181722</v>
      </c>
      <c r="M252" t="s">
        <v>5419</v>
      </c>
      <c r="N252">
        <v>541.25</v>
      </c>
      <c r="O252" t="s">
        <v>5413</v>
      </c>
    </row>
    <row r="253" spans="1:15" x14ac:dyDescent="0.25">
      <c r="A253">
        <v>7470</v>
      </c>
      <c r="B253" t="s">
        <v>125</v>
      </c>
      <c r="C253">
        <v>220</v>
      </c>
      <c r="D253" t="s">
        <v>5464</v>
      </c>
      <c r="E253" s="404">
        <v>45138</v>
      </c>
      <c r="F253" s="404">
        <v>45149</v>
      </c>
      <c r="G253" t="s">
        <v>5477</v>
      </c>
      <c r="H253" t="s">
        <v>3971</v>
      </c>
      <c r="I253" t="s">
        <v>5882</v>
      </c>
      <c r="J253">
        <v>181722</v>
      </c>
      <c r="M253" t="s">
        <v>5419</v>
      </c>
      <c r="N253">
        <v>541.25</v>
      </c>
      <c r="O253" t="s">
        <v>5413</v>
      </c>
    </row>
    <row r="254" spans="1:15" x14ac:dyDescent="0.25">
      <c r="A254">
        <v>7470</v>
      </c>
      <c r="B254" t="s">
        <v>125</v>
      </c>
      <c r="C254">
        <v>230</v>
      </c>
      <c r="D254" t="s">
        <v>5464</v>
      </c>
      <c r="E254" s="404">
        <v>45138</v>
      </c>
      <c r="F254" s="404">
        <v>45149</v>
      </c>
      <c r="G254" t="s">
        <v>5477</v>
      </c>
      <c r="H254" t="s">
        <v>3971</v>
      </c>
      <c r="I254" t="s">
        <v>5882</v>
      </c>
      <c r="J254">
        <v>181722</v>
      </c>
      <c r="M254" t="s">
        <v>5419</v>
      </c>
      <c r="N254">
        <v>541.25</v>
      </c>
      <c r="O254" t="s">
        <v>5413</v>
      </c>
    </row>
    <row r="255" spans="1:15" x14ac:dyDescent="0.25">
      <c r="A255">
        <v>7470</v>
      </c>
      <c r="B255" t="s">
        <v>125</v>
      </c>
      <c r="C255">
        <v>240</v>
      </c>
      <c r="D255" t="s">
        <v>5464</v>
      </c>
      <c r="E255" s="404">
        <v>45138</v>
      </c>
      <c r="F255" s="404">
        <v>45149</v>
      </c>
      <c r="G255" t="s">
        <v>5477</v>
      </c>
      <c r="H255" t="s">
        <v>3971</v>
      </c>
      <c r="I255" t="s">
        <v>5882</v>
      </c>
      <c r="J255">
        <v>181722</v>
      </c>
      <c r="M255" t="s">
        <v>5419</v>
      </c>
      <c r="N255">
        <v>541.25</v>
      </c>
      <c r="O255" t="s">
        <v>5413</v>
      </c>
    </row>
    <row r="256" spans="1:15" x14ac:dyDescent="0.25">
      <c r="A256">
        <v>7470</v>
      </c>
      <c r="B256" t="s">
        <v>125</v>
      </c>
      <c r="C256">
        <v>210</v>
      </c>
      <c r="D256" t="s">
        <v>5459</v>
      </c>
      <c r="E256" s="404">
        <v>45139</v>
      </c>
      <c r="F256" s="404">
        <v>45175</v>
      </c>
      <c r="G256" t="s">
        <v>5477</v>
      </c>
      <c r="H256" t="s">
        <v>3971</v>
      </c>
      <c r="I256" t="s">
        <v>5881</v>
      </c>
      <c r="J256">
        <v>181727</v>
      </c>
      <c r="M256" t="s">
        <v>5419</v>
      </c>
      <c r="N256">
        <v>541.25</v>
      </c>
      <c r="O256" t="s">
        <v>5413</v>
      </c>
    </row>
    <row r="257" spans="1:15" x14ac:dyDescent="0.25">
      <c r="A257">
        <v>7470</v>
      </c>
      <c r="B257" t="s">
        <v>125</v>
      </c>
      <c r="C257">
        <v>220</v>
      </c>
      <c r="D257" t="s">
        <v>5459</v>
      </c>
      <c r="E257" s="404">
        <v>45139</v>
      </c>
      <c r="F257" s="404">
        <v>45175</v>
      </c>
      <c r="G257" t="s">
        <v>5477</v>
      </c>
      <c r="H257" t="s">
        <v>3971</v>
      </c>
      <c r="I257" t="s">
        <v>5881</v>
      </c>
      <c r="J257">
        <v>181727</v>
      </c>
      <c r="M257" t="s">
        <v>5419</v>
      </c>
      <c r="N257">
        <v>541.25</v>
      </c>
      <c r="O257" t="s">
        <v>5413</v>
      </c>
    </row>
    <row r="258" spans="1:15" x14ac:dyDescent="0.25">
      <c r="A258">
        <v>7470</v>
      </c>
      <c r="B258" t="s">
        <v>125</v>
      </c>
      <c r="C258">
        <v>230</v>
      </c>
      <c r="D258" t="s">
        <v>5459</v>
      </c>
      <c r="E258" s="404">
        <v>45139</v>
      </c>
      <c r="F258" s="404">
        <v>45175</v>
      </c>
      <c r="G258" t="s">
        <v>5477</v>
      </c>
      <c r="H258" t="s">
        <v>3971</v>
      </c>
      <c r="I258" t="s">
        <v>5881</v>
      </c>
      <c r="J258">
        <v>181727</v>
      </c>
      <c r="M258" t="s">
        <v>5419</v>
      </c>
      <c r="N258">
        <v>541.25</v>
      </c>
      <c r="O258" t="s">
        <v>5413</v>
      </c>
    </row>
    <row r="259" spans="1:15" x14ac:dyDescent="0.25">
      <c r="A259">
        <v>7470</v>
      </c>
      <c r="B259" t="s">
        <v>125</v>
      </c>
      <c r="C259">
        <v>240</v>
      </c>
      <c r="D259" t="s">
        <v>5459</v>
      </c>
      <c r="E259" s="404">
        <v>45139</v>
      </c>
      <c r="F259" s="404">
        <v>45175</v>
      </c>
      <c r="G259" t="s">
        <v>5477</v>
      </c>
      <c r="H259" t="s">
        <v>3971</v>
      </c>
      <c r="I259" t="s">
        <v>5881</v>
      </c>
      <c r="J259">
        <v>181727</v>
      </c>
      <c r="M259" t="s">
        <v>5419</v>
      </c>
      <c r="N259">
        <v>541.25</v>
      </c>
      <c r="O259" t="s">
        <v>5413</v>
      </c>
    </row>
    <row r="260" spans="1:15" x14ac:dyDescent="0.25">
      <c r="A260">
        <v>7470</v>
      </c>
      <c r="B260" t="s">
        <v>125</v>
      </c>
      <c r="C260">
        <v>210</v>
      </c>
      <c r="D260" t="s">
        <v>5450</v>
      </c>
      <c r="E260" s="404">
        <v>45216</v>
      </c>
      <c r="F260" s="404">
        <v>45216</v>
      </c>
      <c r="G260" t="s">
        <v>5477</v>
      </c>
      <c r="H260" t="s">
        <v>3971</v>
      </c>
      <c r="I260" t="s">
        <v>5880</v>
      </c>
      <c r="J260">
        <v>181732</v>
      </c>
      <c r="M260" t="s">
        <v>5419</v>
      </c>
      <c r="N260">
        <v>541.25</v>
      </c>
      <c r="O260" t="s">
        <v>5413</v>
      </c>
    </row>
    <row r="261" spans="1:15" x14ac:dyDescent="0.25">
      <c r="A261">
        <v>7470</v>
      </c>
      <c r="B261" t="s">
        <v>125</v>
      </c>
      <c r="C261">
        <v>220</v>
      </c>
      <c r="D261" t="s">
        <v>5450</v>
      </c>
      <c r="E261" s="404">
        <v>45216</v>
      </c>
      <c r="F261" s="404">
        <v>45216</v>
      </c>
      <c r="G261" t="s">
        <v>5477</v>
      </c>
      <c r="H261" t="s">
        <v>3971</v>
      </c>
      <c r="I261" t="s">
        <v>5880</v>
      </c>
      <c r="J261">
        <v>181732</v>
      </c>
      <c r="M261" t="s">
        <v>5419</v>
      </c>
      <c r="N261">
        <v>541.25</v>
      </c>
      <c r="O261" t="s">
        <v>5413</v>
      </c>
    </row>
    <row r="262" spans="1:15" x14ac:dyDescent="0.25">
      <c r="A262">
        <v>7470</v>
      </c>
      <c r="B262" t="s">
        <v>125</v>
      </c>
      <c r="C262">
        <v>230</v>
      </c>
      <c r="D262" t="s">
        <v>5450</v>
      </c>
      <c r="E262" s="404">
        <v>45216</v>
      </c>
      <c r="F262" s="404">
        <v>45216</v>
      </c>
      <c r="G262" t="s">
        <v>5477</v>
      </c>
      <c r="H262" t="s">
        <v>3971</v>
      </c>
      <c r="I262" t="s">
        <v>5880</v>
      </c>
      <c r="J262">
        <v>181732</v>
      </c>
      <c r="M262" t="s">
        <v>5419</v>
      </c>
      <c r="N262">
        <v>541.25</v>
      </c>
      <c r="O262" t="s">
        <v>5413</v>
      </c>
    </row>
    <row r="263" spans="1:15" x14ac:dyDescent="0.25">
      <c r="A263">
        <v>7470</v>
      </c>
      <c r="B263" t="s">
        <v>125</v>
      </c>
      <c r="C263">
        <v>240</v>
      </c>
      <c r="D263" t="s">
        <v>5450</v>
      </c>
      <c r="E263" s="404">
        <v>45216</v>
      </c>
      <c r="F263" s="404">
        <v>45216</v>
      </c>
      <c r="G263" t="s">
        <v>5477</v>
      </c>
      <c r="H263" t="s">
        <v>3971</v>
      </c>
      <c r="I263" t="s">
        <v>5880</v>
      </c>
      <c r="J263">
        <v>181732</v>
      </c>
      <c r="M263" t="s">
        <v>5419</v>
      </c>
      <c r="N263">
        <v>541.25</v>
      </c>
      <c r="O263" t="s">
        <v>5413</v>
      </c>
    </row>
    <row r="264" spans="1:15" x14ac:dyDescent="0.25">
      <c r="A264">
        <v>7470</v>
      </c>
      <c r="B264" t="s">
        <v>125</v>
      </c>
      <c r="C264">
        <v>210</v>
      </c>
      <c r="D264" t="s">
        <v>5450</v>
      </c>
      <c r="E264" s="404">
        <v>45230</v>
      </c>
      <c r="F264" s="404">
        <v>45230</v>
      </c>
      <c r="G264" t="s">
        <v>5477</v>
      </c>
      <c r="H264" t="s">
        <v>3971</v>
      </c>
      <c r="I264" t="s">
        <v>5879</v>
      </c>
      <c r="J264">
        <v>181736</v>
      </c>
      <c r="M264" t="s">
        <v>5419</v>
      </c>
      <c r="N264">
        <v>541.25</v>
      </c>
      <c r="O264" t="s">
        <v>5413</v>
      </c>
    </row>
    <row r="265" spans="1:15" x14ac:dyDescent="0.25">
      <c r="A265">
        <v>7470</v>
      </c>
      <c r="B265" t="s">
        <v>125</v>
      </c>
      <c r="C265">
        <v>220</v>
      </c>
      <c r="D265" t="s">
        <v>5450</v>
      </c>
      <c r="E265" s="404">
        <v>45230</v>
      </c>
      <c r="F265" s="404">
        <v>45230</v>
      </c>
      <c r="G265" t="s">
        <v>5477</v>
      </c>
      <c r="H265" t="s">
        <v>3971</v>
      </c>
      <c r="I265" t="s">
        <v>5879</v>
      </c>
      <c r="J265">
        <v>181736</v>
      </c>
      <c r="M265" t="s">
        <v>5419</v>
      </c>
      <c r="N265">
        <v>541.25</v>
      </c>
      <c r="O265" t="s">
        <v>5413</v>
      </c>
    </row>
    <row r="266" spans="1:15" x14ac:dyDescent="0.25">
      <c r="A266">
        <v>7470</v>
      </c>
      <c r="B266" t="s">
        <v>125</v>
      </c>
      <c r="C266">
        <v>230</v>
      </c>
      <c r="D266" t="s">
        <v>5450</v>
      </c>
      <c r="E266" s="404">
        <v>45230</v>
      </c>
      <c r="F266" s="404">
        <v>45230</v>
      </c>
      <c r="G266" t="s">
        <v>5477</v>
      </c>
      <c r="H266" t="s">
        <v>3971</v>
      </c>
      <c r="I266" t="s">
        <v>5879</v>
      </c>
      <c r="J266">
        <v>181736</v>
      </c>
      <c r="M266" t="s">
        <v>5419</v>
      </c>
      <c r="N266">
        <v>541.25</v>
      </c>
      <c r="O266" t="s">
        <v>5413</v>
      </c>
    </row>
    <row r="267" spans="1:15" x14ac:dyDescent="0.25">
      <c r="A267">
        <v>7470</v>
      </c>
      <c r="B267" t="s">
        <v>125</v>
      </c>
      <c r="C267">
        <v>240</v>
      </c>
      <c r="D267" t="s">
        <v>5450</v>
      </c>
      <c r="E267" s="404">
        <v>45230</v>
      </c>
      <c r="F267" s="404">
        <v>45230</v>
      </c>
      <c r="G267" t="s">
        <v>5477</v>
      </c>
      <c r="H267" t="s">
        <v>3971</v>
      </c>
      <c r="I267" t="s">
        <v>5879</v>
      </c>
      <c r="J267">
        <v>181736</v>
      </c>
      <c r="M267" t="s">
        <v>5419</v>
      </c>
      <c r="N267">
        <v>541.25</v>
      </c>
      <c r="O267" t="s">
        <v>5413</v>
      </c>
    </row>
    <row r="268" spans="1:15" x14ac:dyDescent="0.25">
      <c r="A268">
        <v>7470</v>
      </c>
      <c r="B268" t="s">
        <v>125</v>
      </c>
      <c r="C268">
        <v>210</v>
      </c>
      <c r="D268" t="s">
        <v>5447</v>
      </c>
      <c r="E268" s="404">
        <v>45250</v>
      </c>
      <c r="F268" s="404">
        <v>45264</v>
      </c>
      <c r="G268" t="s">
        <v>5477</v>
      </c>
      <c r="H268" t="s">
        <v>3971</v>
      </c>
      <c r="I268" t="s">
        <v>5878</v>
      </c>
      <c r="J268">
        <v>181741</v>
      </c>
      <c r="M268" t="s">
        <v>5419</v>
      </c>
      <c r="N268">
        <v>541.25</v>
      </c>
      <c r="O268" t="s">
        <v>5413</v>
      </c>
    </row>
    <row r="269" spans="1:15" x14ac:dyDescent="0.25">
      <c r="A269">
        <v>7470</v>
      </c>
      <c r="B269" t="s">
        <v>125</v>
      </c>
      <c r="C269">
        <v>220</v>
      </c>
      <c r="D269" t="s">
        <v>5447</v>
      </c>
      <c r="E269" s="404">
        <v>45250</v>
      </c>
      <c r="F269" s="404">
        <v>45264</v>
      </c>
      <c r="G269" t="s">
        <v>5477</v>
      </c>
      <c r="H269" t="s">
        <v>3971</v>
      </c>
      <c r="I269" t="s">
        <v>5878</v>
      </c>
      <c r="J269">
        <v>181741</v>
      </c>
      <c r="M269" t="s">
        <v>5419</v>
      </c>
      <c r="N269">
        <v>541.25</v>
      </c>
      <c r="O269" t="s">
        <v>5413</v>
      </c>
    </row>
    <row r="270" spans="1:15" x14ac:dyDescent="0.25">
      <c r="A270">
        <v>7470</v>
      </c>
      <c r="B270" t="s">
        <v>125</v>
      </c>
      <c r="C270">
        <v>230</v>
      </c>
      <c r="D270" t="s">
        <v>5447</v>
      </c>
      <c r="E270" s="404">
        <v>45250</v>
      </c>
      <c r="F270" s="404">
        <v>45264</v>
      </c>
      <c r="G270" t="s">
        <v>5477</v>
      </c>
      <c r="H270" t="s">
        <v>3971</v>
      </c>
      <c r="I270" t="s">
        <v>5878</v>
      </c>
      <c r="J270">
        <v>181741</v>
      </c>
      <c r="M270" t="s">
        <v>5419</v>
      </c>
      <c r="N270">
        <v>541.25</v>
      </c>
      <c r="O270" t="s">
        <v>5413</v>
      </c>
    </row>
    <row r="271" spans="1:15" x14ac:dyDescent="0.25">
      <c r="A271">
        <v>7470</v>
      </c>
      <c r="B271" t="s">
        <v>125</v>
      </c>
      <c r="C271">
        <v>240</v>
      </c>
      <c r="D271" t="s">
        <v>5447</v>
      </c>
      <c r="E271" s="404">
        <v>45250</v>
      </c>
      <c r="F271" s="404">
        <v>45264</v>
      </c>
      <c r="G271" t="s">
        <v>5477</v>
      </c>
      <c r="H271" t="s">
        <v>3971</v>
      </c>
      <c r="I271" t="s">
        <v>5878</v>
      </c>
      <c r="J271">
        <v>181741</v>
      </c>
      <c r="M271" t="s">
        <v>5419</v>
      </c>
      <c r="N271">
        <v>541.25</v>
      </c>
      <c r="O271" t="s">
        <v>5413</v>
      </c>
    </row>
    <row r="272" spans="1:15" x14ac:dyDescent="0.25">
      <c r="A272">
        <v>7470</v>
      </c>
      <c r="B272" t="s">
        <v>125</v>
      </c>
      <c r="C272">
        <v>210</v>
      </c>
      <c r="D272" t="s">
        <v>5423</v>
      </c>
      <c r="E272" s="404">
        <v>45291</v>
      </c>
      <c r="F272" s="404">
        <v>45299</v>
      </c>
      <c r="G272" t="s">
        <v>5477</v>
      </c>
      <c r="H272" t="s">
        <v>3971</v>
      </c>
      <c r="I272" t="s">
        <v>5877</v>
      </c>
      <c r="J272">
        <v>181745</v>
      </c>
      <c r="M272" t="s">
        <v>5419</v>
      </c>
      <c r="N272">
        <v>541.25</v>
      </c>
      <c r="O272" t="s">
        <v>5413</v>
      </c>
    </row>
    <row r="273" spans="1:15" x14ac:dyDescent="0.25">
      <c r="A273">
        <v>7470</v>
      </c>
      <c r="B273" t="s">
        <v>125</v>
      </c>
      <c r="C273">
        <v>220</v>
      </c>
      <c r="D273" t="s">
        <v>5423</v>
      </c>
      <c r="E273" s="404">
        <v>45291</v>
      </c>
      <c r="F273" s="404">
        <v>45299</v>
      </c>
      <c r="G273" t="s">
        <v>5477</v>
      </c>
      <c r="H273" t="s">
        <v>3971</v>
      </c>
      <c r="I273" t="s">
        <v>5877</v>
      </c>
      <c r="J273">
        <v>181745</v>
      </c>
      <c r="M273" t="s">
        <v>5419</v>
      </c>
      <c r="N273">
        <v>541.25</v>
      </c>
      <c r="O273" t="s">
        <v>5413</v>
      </c>
    </row>
    <row r="274" spans="1:15" x14ac:dyDescent="0.25">
      <c r="A274">
        <v>7470</v>
      </c>
      <c r="B274" t="s">
        <v>125</v>
      </c>
      <c r="C274">
        <v>230</v>
      </c>
      <c r="D274" t="s">
        <v>5423</v>
      </c>
      <c r="E274" s="404">
        <v>45291</v>
      </c>
      <c r="F274" s="404">
        <v>45299</v>
      </c>
      <c r="G274" t="s">
        <v>5477</v>
      </c>
      <c r="H274" t="s">
        <v>3971</v>
      </c>
      <c r="I274" t="s">
        <v>5877</v>
      </c>
      <c r="J274">
        <v>181745</v>
      </c>
      <c r="M274" t="s">
        <v>5419</v>
      </c>
      <c r="N274">
        <v>541.25</v>
      </c>
      <c r="O274" t="s">
        <v>5413</v>
      </c>
    </row>
    <row r="275" spans="1:15" x14ac:dyDescent="0.25">
      <c r="A275">
        <v>7470</v>
      </c>
      <c r="B275" t="s">
        <v>125</v>
      </c>
      <c r="C275">
        <v>240</v>
      </c>
      <c r="D275" t="s">
        <v>5423</v>
      </c>
      <c r="E275" s="404">
        <v>45291</v>
      </c>
      <c r="F275" s="404">
        <v>45299</v>
      </c>
      <c r="G275" t="s">
        <v>5477</v>
      </c>
      <c r="H275" t="s">
        <v>3971</v>
      </c>
      <c r="I275" t="s">
        <v>5877</v>
      </c>
      <c r="J275">
        <v>181745</v>
      </c>
      <c r="M275" t="s">
        <v>5419</v>
      </c>
      <c r="N275">
        <v>541.25</v>
      </c>
      <c r="O275" t="s">
        <v>5413</v>
      </c>
    </row>
    <row r="276" spans="1:15" x14ac:dyDescent="0.25">
      <c r="A276">
        <v>7470</v>
      </c>
      <c r="B276" t="s">
        <v>125</v>
      </c>
      <c r="C276">
        <v>210</v>
      </c>
      <c r="D276" t="s">
        <v>5441</v>
      </c>
      <c r="E276" s="404">
        <v>45322</v>
      </c>
      <c r="F276" s="404">
        <v>45322</v>
      </c>
      <c r="G276" t="s">
        <v>5477</v>
      </c>
      <c r="H276" t="s">
        <v>3971</v>
      </c>
      <c r="I276" t="s">
        <v>5876</v>
      </c>
      <c r="J276">
        <v>181750</v>
      </c>
      <c r="M276" t="s">
        <v>5419</v>
      </c>
      <c r="N276">
        <v>541.25</v>
      </c>
      <c r="O276" t="s">
        <v>5413</v>
      </c>
    </row>
    <row r="277" spans="1:15" x14ac:dyDescent="0.25">
      <c r="A277">
        <v>7470</v>
      </c>
      <c r="B277" t="s">
        <v>125</v>
      </c>
      <c r="C277">
        <v>220</v>
      </c>
      <c r="D277" t="s">
        <v>5441</v>
      </c>
      <c r="E277" s="404">
        <v>45322</v>
      </c>
      <c r="F277" s="404">
        <v>45322</v>
      </c>
      <c r="G277" t="s">
        <v>5477</v>
      </c>
      <c r="H277" t="s">
        <v>3971</v>
      </c>
      <c r="I277" t="s">
        <v>5876</v>
      </c>
      <c r="J277">
        <v>181750</v>
      </c>
      <c r="M277" t="s">
        <v>5419</v>
      </c>
      <c r="N277">
        <v>541.25</v>
      </c>
      <c r="O277" t="s">
        <v>5413</v>
      </c>
    </row>
    <row r="278" spans="1:15" x14ac:dyDescent="0.25">
      <c r="A278">
        <v>7470</v>
      </c>
      <c r="B278" t="s">
        <v>125</v>
      </c>
      <c r="C278">
        <v>230</v>
      </c>
      <c r="D278" t="s">
        <v>5441</v>
      </c>
      <c r="E278" s="404">
        <v>45322</v>
      </c>
      <c r="F278" s="404">
        <v>45322</v>
      </c>
      <c r="G278" t="s">
        <v>5477</v>
      </c>
      <c r="H278" t="s">
        <v>3971</v>
      </c>
      <c r="I278" t="s">
        <v>5876</v>
      </c>
      <c r="J278">
        <v>181750</v>
      </c>
      <c r="M278" t="s">
        <v>5419</v>
      </c>
      <c r="N278">
        <v>541.25</v>
      </c>
      <c r="O278" t="s">
        <v>5413</v>
      </c>
    </row>
    <row r="279" spans="1:15" x14ac:dyDescent="0.25">
      <c r="A279">
        <v>7470</v>
      </c>
      <c r="B279" t="s">
        <v>125</v>
      </c>
      <c r="C279">
        <v>240</v>
      </c>
      <c r="D279" t="s">
        <v>5441</v>
      </c>
      <c r="E279" s="404">
        <v>45322</v>
      </c>
      <c r="F279" s="404">
        <v>45322</v>
      </c>
      <c r="G279" t="s">
        <v>5477</v>
      </c>
      <c r="H279" t="s">
        <v>3971</v>
      </c>
      <c r="I279" t="s">
        <v>5876</v>
      </c>
      <c r="J279">
        <v>181750</v>
      </c>
      <c r="M279" t="s">
        <v>5419</v>
      </c>
      <c r="N279">
        <v>541.25</v>
      </c>
      <c r="O279" t="s">
        <v>5413</v>
      </c>
    </row>
    <row r="280" spans="1:15" x14ac:dyDescent="0.25">
      <c r="A280">
        <v>7470</v>
      </c>
      <c r="B280" t="s">
        <v>125</v>
      </c>
      <c r="C280">
        <v>210</v>
      </c>
      <c r="D280" t="s">
        <v>5435</v>
      </c>
      <c r="E280" s="404">
        <v>45351</v>
      </c>
      <c r="F280" s="404">
        <v>45356</v>
      </c>
      <c r="G280" t="s">
        <v>5477</v>
      </c>
      <c r="H280" t="s">
        <v>3971</v>
      </c>
      <c r="I280" t="s">
        <v>5875</v>
      </c>
      <c r="J280">
        <v>181754</v>
      </c>
      <c r="M280" t="s">
        <v>5419</v>
      </c>
      <c r="N280">
        <v>541.25</v>
      </c>
      <c r="O280" t="s">
        <v>5413</v>
      </c>
    </row>
    <row r="281" spans="1:15" x14ac:dyDescent="0.25">
      <c r="A281">
        <v>7470</v>
      </c>
      <c r="B281" t="s">
        <v>125</v>
      </c>
      <c r="C281">
        <v>220</v>
      </c>
      <c r="D281" t="s">
        <v>5435</v>
      </c>
      <c r="E281" s="404">
        <v>45351</v>
      </c>
      <c r="F281" s="404">
        <v>45356</v>
      </c>
      <c r="G281" t="s">
        <v>5477</v>
      </c>
      <c r="H281" t="s">
        <v>3971</v>
      </c>
      <c r="I281" t="s">
        <v>5875</v>
      </c>
      <c r="J281">
        <v>181754</v>
      </c>
      <c r="M281" t="s">
        <v>5419</v>
      </c>
      <c r="N281">
        <v>541.25</v>
      </c>
      <c r="O281" t="s">
        <v>5413</v>
      </c>
    </row>
    <row r="282" spans="1:15" x14ac:dyDescent="0.25">
      <c r="A282">
        <v>7470</v>
      </c>
      <c r="B282" t="s">
        <v>125</v>
      </c>
      <c r="C282">
        <v>230</v>
      </c>
      <c r="D282" t="s">
        <v>5435</v>
      </c>
      <c r="E282" s="404">
        <v>45351</v>
      </c>
      <c r="F282" s="404">
        <v>45356</v>
      </c>
      <c r="G282" t="s">
        <v>5477</v>
      </c>
      <c r="H282" t="s">
        <v>3971</v>
      </c>
      <c r="I282" t="s">
        <v>5875</v>
      </c>
      <c r="J282">
        <v>181754</v>
      </c>
      <c r="M282" t="s">
        <v>5419</v>
      </c>
      <c r="N282">
        <v>541.25</v>
      </c>
      <c r="O282" t="s">
        <v>5413</v>
      </c>
    </row>
    <row r="283" spans="1:15" x14ac:dyDescent="0.25">
      <c r="A283">
        <v>7470</v>
      </c>
      <c r="B283" t="s">
        <v>125</v>
      </c>
      <c r="C283">
        <v>240</v>
      </c>
      <c r="D283" t="s">
        <v>5435</v>
      </c>
      <c r="E283" s="404">
        <v>45351</v>
      </c>
      <c r="F283" s="404">
        <v>45356</v>
      </c>
      <c r="G283" t="s">
        <v>5477</v>
      </c>
      <c r="H283" t="s">
        <v>3971</v>
      </c>
      <c r="I283" t="s">
        <v>5875</v>
      </c>
      <c r="J283">
        <v>181754</v>
      </c>
      <c r="M283" t="s">
        <v>5419</v>
      </c>
      <c r="N283">
        <v>541.25</v>
      </c>
      <c r="O283" t="s">
        <v>5413</v>
      </c>
    </row>
    <row r="284" spans="1:15" x14ac:dyDescent="0.25">
      <c r="A284">
        <v>7470</v>
      </c>
      <c r="B284" t="s">
        <v>125</v>
      </c>
      <c r="C284">
        <v>110</v>
      </c>
      <c r="D284" t="s">
        <v>5432</v>
      </c>
      <c r="E284" s="404">
        <v>44986</v>
      </c>
      <c r="F284" s="404">
        <v>44993</v>
      </c>
      <c r="G284" t="s">
        <v>5438</v>
      </c>
      <c r="H284" t="s">
        <v>3971</v>
      </c>
      <c r="I284" t="s">
        <v>5874</v>
      </c>
      <c r="J284" t="s">
        <v>5873</v>
      </c>
      <c r="M284" t="s">
        <v>5419</v>
      </c>
      <c r="N284">
        <v>8.7200000000000006</v>
      </c>
      <c r="O284" t="s">
        <v>2623</v>
      </c>
    </row>
    <row r="285" spans="1:15" x14ac:dyDescent="0.25">
      <c r="A285">
        <v>7470</v>
      </c>
      <c r="B285" t="s">
        <v>125</v>
      </c>
      <c r="C285">
        <v>112</v>
      </c>
      <c r="D285" t="s">
        <v>5432</v>
      </c>
      <c r="E285" s="404">
        <v>44986</v>
      </c>
      <c r="F285" s="404">
        <v>44993</v>
      </c>
      <c r="G285" t="s">
        <v>5438</v>
      </c>
      <c r="H285" t="s">
        <v>3971</v>
      </c>
      <c r="I285" t="s">
        <v>5874</v>
      </c>
      <c r="J285" t="s">
        <v>5873</v>
      </c>
      <c r="M285" t="s">
        <v>5419</v>
      </c>
      <c r="N285">
        <v>4.37</v>
      </c>
      <c r="O285" t="s">
        <v>2623</v>
      </c>
    </row>
    <row r="286" spans="1:15" x14ac:dyDescent="0.25">
      <c r="A286">
        <v>7470</v>
      </c>
      <c r="B286" t="s">
        <v>125</v>
      </c>
      <c r="C286">
        <v>120</v>
      </c>
      <c r="D286" t="s">
        <v>5432</v>
      </c>
      <c r="E286" s="404">
        <v>44986</v>
      </c>
      <c r="F286" s="404">
        <v>44993</v>
      </c>
      <c r="G286" t="s">
        <v>5438</v>
      </c>
      <c r="H286" t="s">
        <v>3971</v>
      </c>
      <c r="I286" t="s">
        <v>5874</v>
      </c>
      <c r="J286" t="s">
        <v>5873</v>
      </c>
      <c r="M286" t="s">
        <v>5419</v>
      </c>
      <c r="N286">
        <v>9.6</v>
      </c>
      <c r="O286" t="s">
        <v>2623</v>
      </c>
    </row>
    <row r="287" spans="1:15" x14ac:dyDescent="0.25">
      <c r="A287">
        <v>7470</v>
      </c>
      <c r="B287" t="s">
        <v>125</v>
      </c>
      <c r="C287">
        <v>130</v>
      </c>
      <c r="D287" t="s">
        <v>5432</v>
      </c>
      <c r="E287" s="404">
        <v>44986</v>
      </c>
      <c r="F287" s="404">
        <v>44993</v>
      </c>
      <c r="G287" t="s">
        <v>5438</v>
      </c>
      <c r="H287" t="s">
        <v>3971</v>
      </c>
      <c r="I287" t="s">
        <v>5874</v>
      </c>
      <c r="J287" t="s">
        <v>5873</v>
      </c>
      <c r="M287" t="s">
        <v>5419</v>
      </c>
      <c r="N287">
        <v>7.42</v>
      </c>
      <c r="O287" t="s">
        <v>2623</v>
      </c>
    </row>
    <row r="288" spans="1:15" x14ac:dyDescent="0.25">
      <c r="A288">
        <v>7470</v>
      </c>
      <c r="B288" t="s">
        <v>125</v>
      </c>
      <c r="C288">
        <v>140</v>
      </c>
      <c r="D288" t="s">
        <v>5432</v>
      </c>
      <c r="E288" s="404">
        <v>44986</v>
      </c>
      <c r="F288" s="404">
        <v>44993</v>
      </c>
      <c r="G288" t="s">
        <v>5438</v>
      </c>
      <c r="H288" t="s">
        <v>3971</v>
      </c>
      <c r="I288" t="s">
        <v>5874</v>
      </c>
      <c r="J288" t="s">
        <v>5873</v>
      </c>
      <c r="M288" t="s">
        <v>5419</v>
      </c>
      <c r="N288">
        <v>8.7200000000000006</v>
      </c>
      <c r="O288" t="s">
        <v>2623</v>
      </c>
    </row>
    <row r="289" spans="1:15" x14ac:dyDescent="0.25">
      <c r="A289">
        <v>7470</v>
      </c>
      <c r="B289" t="s">
        <v>125</v>
      </c>
      <c r="C289">
        <v>160</v>
      </c>
      <c r="D289" t="s">
        <v>5432</v>
      </c>
      <c r="E289" s="404">
        <v>44986</v>
      </c>
      <c r="F289" s="404">
        <v>44993</v>
      </c>
      <c r="G289" t="s">
        <v>5438</v>
      </c>
      <c r="H289" t="s">
        <v>3971</v>
      </c>
      <c r="I289" t="s">
        <v>5874</v>
      </c>
      <c r="J289" t="s">
        <v>5873</v>
      </c>
      <c r="M289" t="s">
        <v>5419</v>
      </c>
      <c r="N289">
        <v>2.62</v>
      </c>
      <c r="O289" t="s">
        <v>2623</v>
      </c>
    </row>
    <row r="290" spans="1:15" x14ac:dyDescent="0.25">
      <c r="A290">
        <v>7470</v>
      </c>
      <c r="B290" t="s">
        <v>125</v>
      </c>
      <c r="C290">
        <v>935</v>
      </c>
      <c r="D290" t="s">
        <v>5432</v>
      </c>
      <c r="E290" s="404">
        <v>44986</v>
      </c>
      <c r="F290" s="404">
        <v>44993</v>
      </c>
      <c r="G290" t="s">
        <v>5438</v>
      </c>
      <c r="H290" t="s">
        <v>3971</v>
      </c>
      <c r="I290" t="s">
        <v>5874</v>
      </c>
      <c r="J290" t="s">
        <v>5873</v>
      </c>
      <c r="M290" t="s">
        <v>5419</v>
      </c>
      <c r="N290">
        <v>2.1800000000000002</v>
      </c>
      <c r="O290" t="s">
        <v>2623</v>
      </c>
    </row>
    <row r="291" spans="1:15" x14ac:dyDescent="0.25">
      <c r="A291">
        <v>7470</v>
      </c>
      <c r="B291" t="s">
        <v>125</v>
      </c>
      <c r="C291">
        <v>210</v>
      </c>
      <c r="D291" t="s">
        <v>5431</v>
      </c>
      <c r="E291" s="404">
        <v>45017</v>
      </c>
      <c r="F291" s="404">
        <v>45020</v>
      </c>
      <c r="G291" t="s">
        <v>5477</v>
      </c>
      <c r="H291" t="s">
        <v>3971</v>
      </c>
      <c r="I291" t="s">
        <v>5872</v>
      </c>
      <c r="J291" t="s">
        <v>5871</v>
      </c>
      <c r="M291" t="s">
        <v>5419</v>
      </c>
      <c r="N291">
        <v>10.9</v>
      </c>
      <c r="O291" t="s">
        <v>2623</v>
      </c>
    </row>
    <row r="292" spans="1:15" x14ac:dyDescent="0.25">
      <c r="A292">
        <v>7470</v>
      </c>
      <c r="B292" t="s">
        <v>125</v>
      </c>
      <c r="C292">
        <v>220</v>
      </c>
      <c r="D292" t="s">
        <v>5431</v>
      </c>
      <c r="E292" s="404">
        <v>45017</v>
      </c>
      <c r="F292" s="404">
        <v>45020</v>
      </c>
      <c r="G292" t="s">
        <v>5477</v>
      </c>
      <c r="H292" t="s">
        <v>3971</v>
      </c>
      <c r="I292" t="s">
        <v>5872</v>
      </c>
      <c r="J292" t="s">
        <v>5871</v>
      </c>
      <c r="M292" t="s">
        <v>5419</v>
      </c>
      <c r="N292">
        <v>10.9</v>
      </c>
      <c r="O292" t="s">
        <v>2623</v>
      </c>
    </row>
    <row r="293" spans="1:15" x14ac:dyDescent="0.25">
      <c r="A293">
        <v>7470</v>
      </c>
      <c r="B293" t="s">
        <v>125</v>
      </c>
      <c r="C293">
        <v>230</v>
      </c>
      <c r="D293" t="s">
        <v>5431</v>
      </c>
      <c r="E293" s="404">
        <v>45017</v>
      </c>
      <c r="F293" s="404">
        <v>45020</v>
      </c>
      <c r="G293" t="s">
        <v>5477</v>
      </c>
      <c r="H293" t="s">
        <v>3971</v>
      </c>
      <c r="I293" t="s">
        <v>5872</v>
      </c>
      <c r="J293" t="s">
        <v>5871</v>
      </c>
      <c r="M293" t="s">
        <v>5419</v>
      </c>
      <c r="N293">
        <v>10.9</v>
      </c>
      <c r="O293" t="s">
        <v>2623</v>
      </c>
    </row>
    <row r="294" spans="1:15" x14ac:dyDescent="0.25">
      <c r="A294">
        <v>7470</v>
      </c>
      <c r="B294" t="s">
        <v>125</v>
      </c>
      <c r="C294">
        <v>240</v>
      </c>
      <c r="D294" t="s">
        <v>5431</v>
      </c>
      <c r="E294" s="404">
        <v>45017</v>
      </c>
      <c r="F294" s="404">
        <v>45020</v>
      </c>
      <c r="G294" t="s">
        <v>5477</v>
      </c>
      <c r="H294" t="s">
        <v>3971</v>
      </c>
      <c r="I294" t="s">
        <v>5872</v>
      </c>
      <c r="J294" t="s">
        <v>5871</v>
      </c>
      <c r="M294" t="s">
        <v>5419</v>
      </c>
      <c r="N294">
        <v>10.9</v>
      </c>
      <c r="O294" t="s">
        <v>2623</v>
      </c>
    </row>
    <row r="295" spans="1:15" x14ac:dyDescent="0.25">
      <c r="A295">
        <v>7470</v>
      </c>
      <c r="B295" t="s">
        <v>125</v>
      </c>
      <c r="C295">
        <v>210</v>
      </c>
      <c r="D295" t="s">
        <v>5427</v>
      </c>
      <c r="E295" s="404">
        <v>45047</v>
      </c>
      <c r="F295" s="404">
        <v>45050</v>
      </c>
      <c r="G295" t="s">
        <v>5477</v>
      </c>
      <c r="H295" t="s">
        <v>3971</v>
      </c>
      <c r="I295" t="s">
        <v>5870</v>
      </c>
      <c r="J295">
        <v>2383481</v>
      </c>
      <c r="M295" t="s">
        <v>5419</v>
      </c>
      <c r="N295">
        <v>10.9</v>
      </c>
      <c r="O295" t="s">
        <v>2623</v>
      </c>
    </row>
    <row r="296" spans="1:15" x14ac:dyDescent="0.25">
      <c r="A296">
        <v>7470</v>
      </c>
      <c r="B296" t="s">
        <v>125</v>
      </c>
      <c r="C296">
        <v>220</v>
      </c>
      <c r="D296" t="s">
        <v>5427</v>
      </c>
      <c r="E296" s="404">
        <v>45047</v>
      </c>
      <c r="F296" s="404">
        <v>45050</v>
      </c>
      <c r="G296" t="s">
        <v>5477</v>
      </c>
      <c r="H296" t="s">
        <v>3971</v>
      </c>
      <c r="I296" t="s">
        <v>5870</v>
      </c>
      <c r="J296">
        <v>2383481</v>
      </c>
      <c r="M296" t="s">
        <v>5419</v>
      </c>
      <c r="N296">
        <v>10.9</v>
      </c>
      <c r="O296" t="s">
        <v>2623</v>
      </c>
    </row>
    <row r="297" spans="1:15" x14ac:dyDescent="0.25">
      <c r="A297">
        <v>7470</v>
      </c>
      <c r="B297" t="s">
        <v>125</v>
      </c>
      <c r="C297">
        <v>230</v>
      </c>
      <c r="D297" t="s">
        <v>5427</v>
      </c>
      <c r="E297" s="404">
        <v>45047</v>
      </c>
      <c r="F297" s="404">
        <v>45050</v>
      </c>
      <c r="G297" t="s">
        <v>5477</v>
      </c>
      <c r="H297" t="s">
        <v>3971</v>
      </c>
      <c r="I297" t="s">
        <v>5870</v>
      </c>
      <c r="J297">
        <v>2383481</v>
      </c>
      <c r="M297" t="s">
        <v>5419</v>
      </c>
      <c r="N297">
        <v>10.9</v>
      </c>
      <c r="O297" t="s">
        <v>2623</v>
      </c>
    </row>
    <row r="298" spans="1:15" x14ac:dyDescent="0.25">
      <c r="A298">
        <v>7470</v>
      </c>
      <c r="B298" t="s">
        <v>125</v>
      </c>
      <c r="C298">
        <v>240</v>
      </c>
      <c r="D298" t="s">
        <v>5427</v>
      </c>
      <c r="E298" s="404">
        <v>45047</v>
      </c>
      <c r="F298" s="404">
        <v>45050</v>
      </c>
      <c r="G298" t="s">
        <v>5477</v>
      </c>
      <c r="H298" t="s">
        <v>3971</v>
      </c>
      <c r="I298" t="s">
        <v>5870</v>
      </c>
      <c r="J298">
        <v>2383481</v>
      </c>
      <c r="M298" t="s">
        <v>5419</v>
      </c>
      <c r="N298">
        <v>10.9</v>
      </c>
      <c r="O298" t="s">
        <v>2623</v>
      </c>
    </row>
    <row r="299" spans="1:15" x14ac:dyDescent="0.25">
      <c r="A299">
        <v>7470</v>
      </c>
      <c r="B299" t="s">
        <v>125</v>
      </c>
      <c r="C299">
        <v>340</v>
      </c>
      <c r="D299" t="s">
        <v>5467</v>
      </c>
      <c r="E299" s="404">
        <v>45078</v>
      </c>
      <c r="F299" s="404">
        <v>45086</v>
      </c>
      <c r="G299" t="s">
        <v>5639</v>
      </c>
      <c r="H299" t="s">
        <v>3971</v>
      </c>
      <c r="I299" t="s">
        <v>5869</v>
      </c>
      <c r="J299">
        <v>2415001</v>
      </c>
      <c r="M299" t="s">
        <v>5419</v>
      </c>
      <c r="N299">
        <v>14.54</v>
      </c>
      <c r="O299" t="s">
        <v>2623</v>
      </c>
    </row>
    <row r="300" spans="1:15" x14ac:dyDescent="0.25">
      <c r="A300">
        <v>7470</v>
      </c>
      <c r="B300" t="s">
        <v>125</v>
      </c>
      <c r="C300">
        <v>340</v>
      </c>
      <c r="D300" t="s">
        <v>5467</v>
      </c>
      <c r="E300" s="404">
        <v>45078</v>
      </c>
      <c r="F300" s="404">
        <v>45086</v>
      </c>
      <c r="G300" t="s">
        <v>5639</v>
      </c>
      <c r="H300" t="s">
        <v>3971</v>
      </c>
      <c r="I300" t="s">
        <v>5869</v>
      </c>
      <c r="J300">
        <v>2415001</v>
      </c>
      <c r="M300" t="s">
        <v>5419</v>
      </c>
      <c r="N300">
        <v>14.54</v>
      </c>
      <c r="O300" t="s">
        <v>2623</v>
      </c>
    </row>
    <row r="301" spans="1:15" x14ac:dyDescent="0.25">
      <c r="A301">
        <v>7470</v>
      </c>
      <c r="B301" t="s">
        <v>125</v>
      </c>
      <c r="C301">
        <v>936</v>
      </c>
      <c r="D301" t="s">
        <v>5467</v>
      </c>
      <c r="E301" s="404">
        <v>45078</v>
      </c>
      <c r="F301" s="404">
        <v>45086</v>
      </c>
      <c r="G301" t="s">
        <v>5639</v>
      </c>
      <c r="H301" t="s">
        <v>3971</v>
      </c>
      <c r="I301" t="s">
        <v>5869</v>
      </c>
      <c r="J301">
        <v>2415001</v>
      </c>
      <c r="M301" t="s">
        <v>5419</v>
      </c>
      <c r="N301">
        <v>14.54</v>
      </c>
      <c r="O301" t="s">
        <v>2623</v>
      </c>
    </row>
    <row r="302" spans="1:15" x14ac:dyDescent="0.25">
      <c r="A302">
        <v>7470</v>
      </c>
      <c r="B302" t="s">
        <v>125</v>
      </c>
      <c r="C302">
        <v>340</v>
      </c>
      <c r="D302" t="s">
        <v>5464</v>
      </c>
      <c r="E302" s="404">
        <v>45108</v>
      </c>
      <c r="F302" s="404">
        <v>45113</v>
      </c>
      <c r="G302" t="s">
        <v>2623</v>
      </c>
      <c r="H302" t="s">
        <v>3971</v>
      </c>
      <c r="I302" t="s">
        <v>5868</v>
      </c>
      <c r="J302">
        <v>2446321</v>
      </c>
      <c r="M302" t="s">
        <v>5419</v>
      </c>
      <c r="N302">
        <v>29.08</v>
      </c>
      <c r="O302" t="s">
        <v>2623</v>
      </c>
    </row>
    <row r="303" spans="1:15" x14ac:dyDescent="0.25">
      <c r="A303">
        <v>7470</v>
      </c>
      <c r="B303" t="s">
        <v>125</v>
      </c>
      <c r="C303">
        <v>936</v>
      </c>
      <c r="D303" t="s">
        <v>5464</v>
      </c>
      <c r="E303" s="404">
        <v>45108</v>
      </c>
      <c r="F303" s="404">
        <v>45113</v>
      </c>
      <c r="G303" t="s">
        <v>2623</v>
      </c>
      <c r="H303" t="s">
        <v>3971</v>
      </c>
      <c r="I303" t="s">
        <v>5868</v>
      </c>
      <c r="J303">
        <v>2446321</v>
      </c>
      <c r="M303" t="s">
        <v>5419</v>
      </c>
      <c r="N303">
        <v>14.54</v>
      </c>
      <c r="O303" t="s">
        <v>2623</v>
      </c>
    </row>
    <row r="304" spans="1:15" x14ac:dyDescent="0.25">
      <c r="A304">
        <v>7470</v>
      </c>
      <c r="B304" t="s">
        <v>125</v>
      </c>
      <c r="C304">
        <v>210</v>
      </c>
      <c r="D304" t="s">
        <v>5459</v>
      </c>
      <c r="E304" s="404">
        <v>45139</v>
      </c>
      <c r="F304" s="404">
        <v>45146</v>
      </c>
      <c r="G304" t="s">
        <v>5477</v>
      </c>
      <c r="H304" t="s">
        <v>3971</v>
      </c>
      <c r="I304" t="s">
        <v>5867</v>
      </c>
      <c r="J304" t="s">
        <v>5866</v>
      </c>
      <c r="M304" t="s">
        <v>5419</v>
      </c>
      <c r="N304">
        <v>11.56</v>
      </c>
      <c r="O304" t="s">
        <v>2623</v>
      </c>
    </row>
    <row r="305" spans="1:15" x14ac:dyDescent="0.25">
      <c r="A305">
        <v>7470</v>
      </c>
      <c r="B305" t="s">
        <v>125</v>
      </c>
      <c r="C305">
        <v>220</v>
      </c>
      <c r="D305" t="s">
        <v>5459</v>
      </c>
      <c r="E305" s="404">
        <v>45139</v>
      </c>
      <c r="F305" s="404">
        <v>45146</v>
      </c>
      <c r="G305" t="s">
        <v>5477</v>
      </c>
      <c r="H305" t="s">
        <v>3971</v>
      </c>
      <c r="I305" t="s">
        <v>5867</v>
      </c>
      <c r="J305" t="s">
        <v>5866</v>
      </c>
      <c r="M305" t="s">
        <v>5419</v>
      </c>
      <c r="N305">
        <v>11.56</v>
      </c>
      <c r="O305" t="s">
        <v>2623</v>
      </c>
    </row>
    <row r="306" spans="1:15" x14ac:dyDescent="0.25">
      <c r="A306">
        <v>7470</v>
      </c>
      <c r="B306" t="s">
        <v>125</v>
      </c>
      <c r="C306">
        <v>230</v>
      </c>
      <c r="D306" t="s">
        <v>5459</v>
      </c>
      <c r="E306" s="404">
        <v>45139</v>
      </c>
      <c r="F306" s="404">
        <v>45146</v>
      </c>
      <c r="G306" t="s">
        <v>5477</v>
      </c>
      <c r="H306" t="s">
        <v>3971</v>
      </c>
      <c r="I306" t="s">
        <v>5867</v>
      </c>
      <c r="J306" t="s">
        <v>5866</v>
      </c>
      <c r="M306" t="s">
        <v>5419</v>
      </c>
      <c r="N306">
        <v>11.56</v>
      </c>
      <c r="O306" t="s">
        <v>2623</v>
      </c>
    </row>
    <row r="307" spans="1:15" x14ac:dyDescent="0.25">
      <c r="A307">
        <v>7470</v>
      </c>
      <c r="B307" t="s">
        <v>125</v>
      </c>
      <c r="C307">
        <v>240</v>
      </c>
      <c r="D307" t="s">
        <v>5459</v>
      </c>
      <c r="E307" s="404">
        <v>45139</v>
      </c>
      <c r="F307" s="404">
        <v>45146</v>
      </c>
      <c r="G307" t="s">
        <v>5477</v>
      </c>
      <c r="H307" t="s">
        <v>3971</v>
      </c>
      <c r="I307" t="s">
        <v>5867</v>
      </c>
      <c r="J307" t="s">
        <v>5866</v>
      </c>
      <c r="M307" t="s">
        <v>5419</v>
      </c>
      <c r="N307">
        <v>11.56</v>
      </c>
      <c r="O307" t="s">
        <v>2623</v>
      </c>
    </row>
    <row r="308" spans="1:15" x14ac:dyDescent="0.25">
      <c r="A308">
        <v>7470</v>
      </c>
      <c r="B308" t="s">
        <v>125</v>
      </c>
      <c r="C308">
        <v>210</v>
      </c>
      <c r="D308" t="s">
        <v>5453</v>
      </c>
      <c r="E308" s="404">
        <v>45170</v>
      </c>
      <c r="F308" s="404">
        <v>45180</v>
      </c>
      <c r="G308" t="s">
        <v>5477</v>
      </c>
      <c r="H308" t="s">
        <v>3971</v>
      </c>
      <c r="I308" t="s">
        <v>5865</v>
      </c>
      <c r="J308" t="s">
        <v>5864</v>
      </c>
      <c r="M308" t="s">
        <v>5419</v>
      </c>
      <c r="N308">
        <v>11.56</v>
      </c>
      <c r="O308" t="s">
        <v>2623</v>
      </c>
    </row>
    <row r="309" spans="1:15" x14ac:dyDescent="0.25">
      <c r="A309">
        <v>7470</v>
      </c>
      <c r="B309" t="s">
        <v>125</v>
      </c>
      <c r="C309">
        <v>220</v>
      </c>
      <c r="D309" t="s">
        <v>5453</v>
      </c>
      <c r="E309" s="404">
        <v>45170</v>
      </c>
      <c r="F309" s="404">
        <v>45180</v>
      </c>
      <c r="G309" t="s">
        <v>5477</v>
      </c>
      <c r="H309" t="s">
        <v>3971</v>
      </c>
      <c r="I309" t="s">
        <v>5865</v>
      </c>
      <c r="J309" t="s">
        <v>5864</v>
      </c>
      <c r="M309" t="s">
        <v>5419</v>
      </c>
      <c r="N309">
        <v>11.56</v>
      </c>
      <c r="O309" t="s">
        <v>2623</v>
      </c>
    </row>
    <row r="310" spans="1:15" x14ac:dyDescent="0.25">
      <c r="A310">
        <v>7470</v>
      </c>
      <c r="B310" t="s">
        <v>125</v>
      </c>
      <c r="C310">
        <v>230</v>
      </c>
      <c r="D310" t="s">
        <v>5453</v>
      </c>
      <c r="E310" s="404">
        <v>45170</v>
      </c>
      <c r="F310" s="404">
        <v>45180</v>
      </c>
      <c r="G310" t="s">
        <v>5477</v>
      </c>
      <c r="H310" t="s">
        <v>3971</v>
      </c>
      <c r="I310" t="s">
        <v>5865</v>
      </c>
      <c r="J310" t="s">
        <v>5864</v>
      </c>
      <c r="M310" t="s">
        <v>5419</v>
      </c>
      <c r="N310">
        <v>11.56</v>
      </c>
      <c r="O310" t="s">
        <v>2623</v>
      </c>
    </row>
    <row r="311" spans="1:15" x14ac:dyDescent="0.25">
      <c r="A311">
        <v>7470</v>
      </c>
      <c r="B311" t="s">
        <v>125</v>
      </c>
      <c r="C311">
        <v>240</v>
      </c>
      <c r="D311" t="s">
        <v>5453</v>
      </c>
      <c r="E311" s="404">
        <v>45170</v>
      </c>
      <c r="F311" s="404">
        <v>45180</v>
      </c>
      <c r="G311" t="s">
        <v>5477</v>
      </c>
      <c r="H311" t="s">
        <v>3971</v>
      </c>
      <c r="I311" t="s">
        <v>5865</v>
      </c>
      <c r="J311" t="s">
        <v>5864</v>
      </c>
      <c r="M311" t="s">
        <v>5419</v>
      </c>
      <c r="N311">
        <v>11.56</v>
      </c>
      <c r="O311" t="s">
        <v>2623</v>
      </c>
    </row>
    <row r="312" spans="1:15" x14ac:dyDescent="0.25">
      <c r="A312">
        <v>7470</v>
      </c>
      <c r="B312" t="s">
        <v>125</v>
      </c>
      <c r="C312">
        <v>210</v>
      </c>
      <c r="D312" t="s">
        <v>5450</v>
      </c>
      <c r="E312" s="404">
        <v>45200</v>
      </c>
      <c r="F312" s="404">
        <v>45202</v>
      </c>
      <c r="G312" t="s">
        <v>5477</v>
      </c>
      <c r="H312" t="s">
        <v>3971</v>
      </c>
      <c r="I312" t="s">
        <v>5863</v>
      </c>
      <c r="J312" t="s">
        <v>5862</v>
      </c>
      <c r="M312" t="s">
        <v>5419</v>
      </c>
      <c r="N312">
        <v>11.56</v>
      </c>
      <c r="O312" t="s">
        <v>2623</v>
      </c>
    </row>
    <row r="313" spans="1:15" x14ac:dyDescent="0.25">
      <c r="A313">
        <v>7470</v>
      </c>
      <c r="B313" t="s">
        <v>125</v>
      </c>
      <c r="C313">
        <v>220</v>
      </c>
      <c r="D313" t="s">
        <v>5450</v>
      </c>
      <c r="E313" s="404">
        <v>45200</v>
      </c>
      <c r="F313" s="404">
        <v>45202</v>
      </c>
      <c r="G313" t="s">
        <v>5477</v>
      </c>
      <c r="H313" t="s">
        <v>3971</v>
      </c>
      <c r="I313" t="s">
        <v>5863</v>
      </c>
      <c r="J313" t="s">
        <v>5862</v>
      </c>
      <c r="M313" t="s">
        <v>5419</v>
      </c>
      <c r="N313">
        <v>11.56</v>
      </c>
      <c r="O313" t="s">
        <v>2623</v>
      </c>
    </row>
    <row r="314" spans="1:15" x14ac:dyDescent="0.25">
      <c r="A314">
        <v>7470</v>
      </c>
      <c r="B314" t="s">
        <v>125</v>
      </c>
      <c r="C314">
        <v>230</v>
      </c>
      <c r="D314" t="s">
        <v>5450</v>
      </c>
      <c r="E314" s="404">
        <v>45200</v>
      </c>
      <c r="F314" s="404">
        <v>45202</v>
      </c>
      <c r="G314" t="s">
        <v>5477</v>
      </c>
      <c r="H314" t="s">
        <v>3971</v>
      </c>
      <c r="I314" t="s">
        <v>5863</v>
      </c>
      <c r="J314" t="s">
        <v>5862</v>
      </c>
      <c r="M314" t="s">
        <v>5419</v>
      </c>
      <c r="N314">
        <v>11.56</v>
      </c>
      <c r="O314" t="s">
        <v>2623</v>
      </c>
    </row>
    <row r="315" spans="1:15" x14ac:dyDescent="0.25">
      <c r="A315">
        <v>7470</v>
      </c>
      <c r="B315" t="s">
        <v>125</v>
      </c>
      <c r="C315">
        <v>240</v>
      </c>
      <c r="D315" t="s">
        <v>5450</v>
      </c>
      <c r="E315" s="404">
        <v>45200</v>
      </c>
      <c r="F315" s="404">
        <v>45202</v>
      </c>
      <c r="G315" t="s">
        <v>5477</v>
      </c>
      <c r="H315" t="s">
        <v>3971</v>
      </c>
      <c r="I315" t="s">
        <v>5863</v>
      </c>
      <c r="J315" t="s">
        <v>5862</v>
      </c>
      <c r="M315" t="s">
        <v>5419</v>
      </c>
      <c r="N315">
        <v>11.56</v>
      </c>
      <c r="O315" t="s">
        <v>2623</v>
      </c>
    </row>
    <row r="316" spans="1:15" x14ac:dyDescent="0.25">
      <c r="A316">
        <v>7470</v>
      </c>
      <c r="B316" t="s">
        <v>125</v>
      </c>
      <c r="C316">
        <v>210</v>
      </c>
      <c r="D316" t="s">
        <v>5447</v>
      </c>
      <c r="E316" s="404">
        <v>45231</v>
      </c>
      <c r="F316" s="404">
        <v>45233</v>
      </c>
      <c r="G316" t="s">
        <v>5477</v>
      </c>
      <c r="H316" t="s">
        <v>3971</v>
      </c>
      <c r="I316" t="s">
        <v>5861</v>
      </c>
      <c r="J316">
        <v>2571591</v>
      </c>
      <c r="M316" t="s">
        <v>5419</v>
      </c>
      <c r="N316">
        <v>11.56</v>
      </c>
      <c r="O316" t="s">
        <v>2623</v>
      </c>
    </row>
    <row r="317" spans="1:15" x14ac:dyDescent="0.25">
      <c r="A317">
        <v>7470</v>
      </c>
      <c r="B317" t="s">
        <v>125</v>
      </c>
      <c r="C317">
        <v>220</v>
      </c>
      <c r="D317" t="s">
        <v>5447</v>
      </c>
      <c r="E317" s="404">
        <v>45231</v>
      </c>
      <c r="F317" s="404">
        <v>45233</v>
      </c>
      <c r="G317" t="s">
        <v>5477</v>
      </c>
      <c r="H317" t="s">
        <v>3971</v>
      </c>
      <c r="I317" t="s">
        <v>5861</v>
      </c>
      <c r="J317">
        <v>2571591</v>
      </c>
      <c r="M317" t="s">
        <v>5419</v>
      </c>
      <c r="N317">
        <v>11.56</v>
      </c>
      <c r="O317" t="s">
        <v>2623</v>
      </c>
    </row>
    <row r="318" spans="1:15" x14ac:dyDescent="0.25">
      <c r="A318">
        <v>7470</v>
      </c>
      <c r="B318" t="s">
        <v>125</v>
      </c>
      <c r="C318">
        <v>230</v>
      </c>
      <c r="D318" t="s">
        <v>5447</v>
      </c>
      <c r="E318" s="404">
        <v>45231</v>
      </c>
      <c r="F318" s="404">
        <v>45233</v>
      </c>
      <c r="G318" t="s">
        <v>5477</v>
      </c>
      <c r="H318" t="s">
        <v>3971</v>
      </c>
      <c r="I318" t="s">
        <v>5861</v>
      </c>
      <c r="J318">
        <v>2571591</v>
      </c>
      <c r="M318" t="s">
        <v>5419</v>
      </c>
      <c r="N318">
        <v>11.56</v>
      </c>
      <c r="O318" t="s">
        <v>2623</v>
      </c>
    </row>
    <row r="319" spans="1:15" x14ac:dyDescent="0.25">
      <c r="A319">
        <v>7470</v>
      </c>
      <c r="B319" t="s">
        <v>125</v>
      </c>
      <c r="C319">
        <v>240</v>
      </c>
      <c r="D319" t="s">
        <v>5447</v>
      </c>
      <c r="E319" s="404">
        <v>45231</v>
      </c>
      <c r="F319" s="404">
        <v>45233</v>
      </c>
      <c r="G319" t="s">
        <v>5477</v>
      </c>
      <c r="H319" t="s">
        <v>3971</v>
      </c>
      <c r="I319" t="s">
        <v>5861</v>
      </c>
      <c r="J319">
        <v>2571591</v>
      </c>
      <c r="M319" t="s">
        <v>5419</v>
      </c>
      <c r="N319">
        <v>11.56</v>
      </c>
      <c r="O319" t="s">
        <v>2623</v>
      </c>
    </row>
    <row r="320" spans="1:15" x14ac:dyDescent="0.25">
      <c r="A320">
        <v>7470</v>
      </c>
      <c r="B320" t="s">
        <v>125</v>
      </c>
      <c r="C320">
        <v>210</v>
      </c>
      <c r="D320" t="s">
        <v>5423</v>
      </c>
      <c r="E320" s="404">
        <v>45261</v>
      </c>
      <c r="F320" s="404">
        <v>45265</v>
      </c>
      <c r="G320" t="s">
        <v>5477</v>
      </c>
      <c r="H320" t="s">
        <v>3971</v>
      </c>
      <c r="I320" t="s">
        <v>5860</v>
      </c>
      <c r="J320" t="s">
        <v>5859</v>
      </c>
      <c r="M320" t="s">
        <v>5419</v>
      </c>
      <c r="N320">
        <v>11.56</v>
      </c>
      <c r="O320" t="s">
        <v>2623</v>
      </c>
    </row>
    <row r="321" spans="1:15" x14ac:dyDescent="0.25">
      <c r="A321">
        <v>7470</v>
      </c>
      <c r="B321" t="s">
        <v>125</v>
      </c>
      <c r="C321">
        <v>220</v>
      </c>
      <c r="D321" t="s">
        <v>5423</v>
      </c>
      <c r="E321" s="404">
        <v>45261</v>
      </c>
      <c r="F321" s="404">
        <v>45265</v>
      </c>
      <c r="G321" t="s">
        <v>5477</v>
      </c>
      <c r="H321" t="s">
        <v>3971</v>
      </c>
      <c r="I321" t="s">
        <v>5860</v>
      </c>
      <c r="J321" t="s">
        <v>5859</v>
      </c>
      <c r="M321" t="s">
        <v>5419</v>
      </c>
      <c r="N321">
        <v>11.56</v>
      </c>
      <c r="O321" t="s">
        <v>2623</v>
      </c>
    </row>
    <row r="322" spans="1:15" x14ac:dyDescent="0.25">
      <c r="A322">
        <v>7470</v>
      </c>
      <c r="B322" t="s">
        <v>125</v>
      </c>
      <c r="C322">
        <v>230</v>
      </c>
      <c r="D322" t="s">
        <v>5423</v>
      </c>
      <c r="E322" s="404">
        <v>45261</v>
      </c>
      <c r="F322" s="404">
        <v>45265</v>
      </c>
      <c r="G322" t="s">
        <v>5477</v>
      </c>
      <c r="H322" t="s">
        <v>3971</v>
      </c>
      <c r="I322" t="s">
        <v>5860</v>
      </c>
      <c r="J322" t="s">
        <v>5859</v>
      </c>
      <c r="M322" t="s">
        <v>5419</v>
      </c>
      <c r="N322">
        <v>11.56</v>
      </c>
      <c r="O322" t="s">
        <v>2623</v>
      </c>
    </row>
    <row r="323" spans="1:15" x14ac:dyDescent="0.25">
      <c r="A323">
        <v>7470</v>
      </c>
      <c r="B323" t="s">
        <v>125</v>
      </c>
      <c r="C323">
        <v>240</v>
      </c>
      <c r="D323" t="s">
        <v>5423</v>
      </c>
      <c r="E323" s="404">
        <v>45261</v>
      </c>
      <c r="F323" s="404">
        <v>45265</v>
      </c>
      <c r="G323" t="s">
        <v>5477</v>
      </c>
      <c r="H323" t="s">
        <v>3971</v>
      </c>
      <c r="I323" t="s">
        <v>5860</v>
      </c>
      <c r="J323" t="s">
        <v>5859</v>
      </c>
      <c r="M323" t="s">
        <v>5419</v>
      </c>
      <c r="N323">
        <v>11.56</v>
      </c>
      <c r="O323" t="s">
        <v>2623</v>
      </c>
    </row>
    <row r="324" spans="1:15" x14ac:dyDescent="0.25">
      <c r="A324">
        <v>7470</v>
      </c>
      <c r="B324" t="s">
        <v>125</v>
      </c>
      <c r="C324">
        <v>210</v>
      </c>
      <c r="D324" t="s">
        <v>5441</v>
      </c>
      <c r="E324" s="404">
        <v>45292</v>
      </c>
      <c r="F324" s="404">
        <v>45296</v>
      </c>
      <c r="G324" t="s">
        <v>5477</v>
      </c>
      <c r="H324" t="s">
        <v>3971</v>
      </c>
      <c r="I324" t="s">
        <v>5858</v>
      </c>
      <c r="J324">
        <v>2633201</v>
      </c>
      <c r="M324" t="s">
        <v>5419</v>
      </c>
      <c r="N324">
        <v>11.56</v>
      </c>
      <c r="O324" t="s">
        <v>2623</v>
      </c>
    </row>
    <row r="325" spans="1:15" x14ac:dyDescent="0.25">
      <c r="A325">
        <v>7470</v>
      </c>
      <c r="B325" t="s">
        <v>125</v>
      </c>
      <c r="C325">
        <v>220</v>
      </c>
      <c r="D325" t="s">
        <v>5441</v>
      </c>
      <c r="E325" s="404">
        <v>45292</v>
      </c>
      <c r="F325" s="404">
        <v>45296</v>
      </c>
      <c r="G325" t="s">
        <v>5477</v>
      </c>
      <c r="H325" t="s">
        <v>3971</v>
      </c>
      <c r="I325" t="s">
        <v>5858</v>
      </c>
      <c r="J325">
        <v>2633201</v>
      </c>
      <c r="M325" t="s">
        <v>5419</v>
      </c>
      <c r="N325">
        <v>11.56</v>
      </c>
      <c r="O325" t="s">
        <v>2623</v>
      </c>
    </row>
    <row r="326" spans="1:15" x14ac:dyDescent="0.25">
      <c r="A326">
        <v>7470</v>
      </c>
      <c r="B326" t="s">
        <v>125</v>
      </c>
      <c r="C326">
        <v>230</v>
      </c>
      <c r="D326" t="s">
        <v>5441</v>
      </c>
      <c r="E326" s="404">
        <v>45292</v>
      </c>
      <c r="F326" s="404">
        <v>45296</v>
      </c>
      <c r="G326" t="s">
        <v>5477</v>
      </c>
      <c r="H326" t="s">
        <v>3971</v>
      </c>
      <c r="I326" t="s">
        <v>5858</v>
      </c>
      <c r="J326">
        <v>2633201</v>
      </c>
      <c r="M326" t="s">
        <v>5419</v>
      </c>
      <c r="N326">
        <v>11.56</v>
      </c>
      <c r="O326" t="s">
        <v>2623</v>
      </c>
    </row>
    <row r="327" spans="1:15" x14ac:dyDescent="0.25">
      <c r="A327">
        <v>7470</v>
      </c>
      <c r="B327" t="s">
        <v>125</v>
      </c>
      <c r="C327">
        <v>240</v>
      </c>
      <c r="D327" t="s">
        <v>5441</v>
      </c>
      <c r="E327" s="404">
        <v>45292</v>
      </c>
      <c r="F327" s="404">
        <v>45296</v>
      </c>
      <c r="G327" t="s">
        <v>5477</v>
      </c>
      <c r="H327" t="s">
        <v>3971</v>
      </c>
      <c r="I327" t="s">
        <v>5858</v>
      </c>
      <c r="J327">
        <v>2633201</v>
      </c>
      <c r="M327" t="s">
        <v>5419</v>
      </c>
      <c r="N327">
        <v>11.56</v>
      </c>
      <c r="O327" t="s">
        <v>2623</v>
      </c>
    </row>
    <row r="328" spans="1:15" x14ac:dyDescent="0.25">
      <c r="A328">
        <v>7470</v>
      </c>
      <c r="B328" t="s">
        <v>125</v>
      </c>
      <c r="C328">
        <v>210</v>
      </c>
      <c r="D328" t="s">
        <v>5435</v>
      </c>
      <c r="E328" s="404">
        <v>45323</v>
      </c>
      <c r="F328" s="404">
        <v>45329</v>
      </c>
      <c r="G328" t="s">
        <v>5477</v>
      </c>
      <c r="H328" t="s">
        <v>3971</v>
      </c>
      <c r="I328" t="s">
        <v>5857</v>
      </c>
      <c r="J328" t="s">
        <v>5856</v>
      </c>
      <c r="M328" t="s">
        <v>5419</v>
      </c>
      <c r="N328">
        <v>11.56</v>
      </c>
      <c r="O328" t="s">
        <v>2623</v>
      </c>
    </row>
    <row r="329" spans="1:15" x14ac:dyDescent="0.25">
      <c r="A329">
        <v>7470</v>
      </c>
      <c r="B329" t="s">
        <v>125</v>
      </c>
      <c r="C329">
        <v>220</v>
      </c>
      <c r="D329" t="s">
        <v>5435</v>
      </c>
      <c r="E329" s="404">
        <v>45323</v>
      </c>
      <c r="F329" s="404">
        <v>45329</v>
      </c>
      <c r="G329" t="s">
        <v>5477</v>
      </c>
      <c r="H329" t="s">
        <v>3971</v>
      </c>
      <c r="I329" t="s">
        <v>5857</v>
      </c>
      <c r="J329" t="s">
        <v>5856</v>
      </c>
      <c r="M329" t="s">
        <v>5419</v>
      </c>
      <c r="N329">
        <v>11.56</v>
      </c>
      <c r="O329" t="s">
        <v>2623</v>
      </c>
    </row>
    <row r="330" spans="1:15" x14ac:dyDescent="0.25">
      <c r="A330">
        <v>7470</v>
      </c>
      <c r="B330" t="s">
        <v>125</v>
      </c>
      <c r="C330">
        <v>230</v>
      </c>
      <c r="D330" t="s">
        <v>5435</v>
      </c>
      <c r="E330" s="404">
        <v>45323</v>
      </c>
      <c r="F330" s="404">
        <v>45329</v>
      </c>
      <c r="G330" t="s">
        <v>5477</v>
      </c>
      <c r="H330" t="s">
        <v>3971</v>
      </c>
      <c r="I330" t="s">
        <v>5857</v>
      </c>
      <c r="J330" t="s">
        <v>5856</v>
      </c>
      <c r="M330" t="s">
        <v>5419</v>
      </c>
      <c r="N330">
        <v>11.56</v>
      </c>
      <c r="O330" t="s">
        <v>2623</v>
      </c>
    </row>
    <row r="331" spans="1:15" x14ac:dyDescent="0.25">
      <c r="A331">
        <v>7470</v>
      </c>
      <c r="B331" t="s">
        <v>125</v>
      </c>
      <c r="C331">
        <v>240</v>
      </c>
      <c r="D331" t="s">
        <v>5435</v>
      </c>
      <c r="E331" s="404">
        <v>45323</v>
      </c>
      <c r="F331" s="404">
        <v>45329</v>
      </c>
      <c r="G331" t="s">
        <v>5477</v>
      </c>
      <c r="H331" t="s">
        <v>3971</v>
      </c>
      <c r="I331" t="s">
        <v>5857</v>
      </c>
      <c r="J331" t="s">
        <v>5856</v>
      </c>
      <c r="M331" t="s">
        <v>5419</v>
      </c>
      <c r="N331">
        <v>11.56</v>
      </c>
      <c r="O331" t="s">
        <v>2623</v>
      </c>
    </row>
    <row r="332" spans="1:15" x14ac:dyDescent="0.25">
      <c r="A332">
        <v>7470</v>
      </c>
      <c r="B332" t="s">
        <v>125</v>
      </c>
      <c r="C332">
        <v>936</v>
      </c>
      <c r="D332" t="s">
        <v>5432</v>
      </c>
      <c r="E332" s="404">
        <v>44988</v>
      </c>
      <c r="F332" s="404">
        <v>44993</v>
      </c>
      <c r="G332" t="s">
        <v>5412</v>
      </c>
      <c r="H332" t="s">
        <v>3971</v>
      </c>
      <c r="I332" t="s">
        <v>5855</v>
      </c>
      <c r="J332">
        <v>49770</v>
      </c>
      <c r="M332" t="s">
        <v>5419</v>
      </c>
      <c r="N332">
        <v>282.5</v>
      </c>
      <c r="O332" t="s">
        <v>5412</v>
      </c>
    </row>
    <row r="333" spans="1:15" x14ac:dyDescent="0.25">
      <c r="A333">
        <v>7470</v>
      </c>
      <c r="B333" t="s">
        <v>125</v>
      </c>
      <c r="C333">
        <v>936</v>
      </c>
      <c r="D333" t="s">
        <v>5432</v>
      </c>
      <c r="E333" s="404">
        <v>44995</v>
      </c>
      <c r="F333" s="404">
        <v>44998</v>
      </c>
      <c r="G333" t="s">
        <v>5412</v>
      </c>
      <c r="H333" t="s">
        <v>3971</v>
      </c>
      <c r="I333" t="s">
        <v>5854</v>
      </c>
      <c r="J333">
        <v>49884</v>
      </c>
      <c r="M333" t="s">
        <v>5419</v>
      </c>
      <c r="N333">
        <v>233.2</v>
      </c>
      <c r="O333" t="s">
        <v>5412</v>
      </c>
    </row>
    <row r="334" spans="1:15" x14ac:dyDescent="0.25">
      <c r="A334">
        <v>7470</v>
      </c>
      <c r="B334" t="s">
        <v>125</v>
      </c>
      <c r="C334">
        <v>936</v>
      </c>
      <c r="D334" t="s">
        <v>5432</v>
      </c>
      <c r="E334" s="404">
        <v>45002</v>
      </c>
      <c r="F334" s="404">
        <v>45005</v>
      </c>
      <c r="G334" t="s">
        <v>5412</v>
      </c>
      <c r="H334" t="s">
        <v>3971</v>
      </c>
      <c r="I334" t="s">
        <v>5853</v>
      </c>
      <c r="J334">
        <v>671273</v>
      </c>
      <c r="M334" t="s">
        <v>5419</v>
      </c>
      <c r="N334">
        <v>144.9</v>
      </c>
      <c r="O334" t="s">
        <v>5412</v>
      </c>
    </row>
    <row r="335" spans="1:15" x14ac:dyDescent="0.25">
      <c r="A335">
        <v>7470</v>
      </c>
      <c r="B335" t="s">
        <v>125</v>
      </c>
      <c r="C335">
        <v>936</v>
      </c>
      <c r="D335" t="s">
        <v>5432</v>
      </c>
      <c r="E335" s="404">
        <v>45009</v>
      </c>
      <c r="F335" s="404">
        <v>45012</v>
      </c>
      <c r="G335" t="s">
        <v>5412</v>
      </c>
      <c r="H335" t="s">
        <v>3971</v>
      </c>
      <c r="I335" t="s">
        <v>5852</v>
      </c>
      <c r="J335">
        <v>50212</v>
      </c>
      <c r="M335" t="s">
        <v>5419</v>
      </c>
      <c r="N335">
        <v>142.19999999999999</v>
      </c>
      <c r="O335" t="s">
        <v>5412</v>
      </c>
    </row>
    <row r="336" spans="1:15" x14ac:dyDescent="0.25">
      <c r="A336">
        <v>7470</v>
      </c>
      <c r="B336" t="s">
        <v>125</v>
      </c>
      <c r="C336">
        <v>936</v>
      </c>
      <c r="D336" t="s">
        <v>5432</v>
      </c>
      <c r="E336" s="404">
        <v>45016</v>
      </c>
      <c r="F336" s="404">
        <v>45016</v>
      </c>
      <c r="G336" t="s">
        <v>5412</v>
      </c>
      <c r="H336" t="s">
        <v>3971</v>
      </c>
      <c r="I336" t="s">
        <v>5851</v>
      </c>
      <c r="J336">
        <v>50367</v>
      </c>
      <c r="M336" t="s">
        <v>5419</v>
      </c>
      <c r="N336">
        <v>176.9</v>
      </c>
      <c r="O336" t="s">
        <v>5412</v>
      </c>
    </row>
    <row r="337" spans="1:15" x14ac:dyDescent="0.25">
      <c r="A337">
        <v>7470</v>
      </c>
      <c r="B337" t="s">
        <v>125</v>
      </c>
      <c r="C337">
        <v>936</v>
      </c>
      <c r="D337" t="s">
        <v>5431</v>
      </c>
      <c r="E337" s="404">
        <v>45022</v>
      </c>
      <c r="F337" s="404">
        <v>45027</v>
      </c>
      <c r="G337" t="s">
        <v>5412</v>
      </c>
      <c r="H337" t="s">
        <v>3971</v>
      </c>
      <c r="I337" t="s">
        <v>5850</v>
      </c>
      <c r="J337">
        <v>50500</v>
      </c>
      <c r="M337" t="s">
        <v>5419</v>
      </c>
      <c r="N337">
        <v>103.1</v>
      </c>
      <c r="O337" t="s">
        <v>5412</v>
      </c>
    </row>
    <row r="338" spans="1:15" x14ac:dyDescent="0.25">
      <c r="A338">
        <v>7470</v>
      </c>
      <c r="B338" t="s">
        <v>125</v>
      </c>
      <c r="C338">
        <v>936</v>
      </c>
      <c r="D338" t="s">
        <v>5431</v>
      </c>
      <c r="E338" s="404">
        <v>45030</v>
      </c>
      <c r="F338" s="404">
        <v>45033</v>
      </c>
      <c r="G338" t="s">
        <v>5412</v>
      </c>
      <c r="H338" t="s">
        <v>3971</v>
      </c>
      <c r="I338" t="s">
        <v>5849</v>
      </c>
      <c r="J338">
        <v>50636</v>
      </c>
      <c r="M338" t="s">
        <v>5419</v>
      </c>
      <c r="N338">
        <v>180</v>
      </c>
      <c r="O338" t="s">
        <v>5412</v>
      </c>
    </row>
    <row r="339" spans="1:15" x14ac:dyDescent="0.25">
      <c r="A339">
        <v>7470</v>
      </c>
      <c r="B339" t="s">
        <v>125</v>
      </c>
      <c r="C339">
        <v>936</v>
      </c>
      <c r="D339" t="s">
        <v>5431</v>
      </c>
      <c r="E339" s="404">
        <v>45037</v>
      </c>
      <c r="F339" s="404">
        <v>45040</v>
      </c>
      <c r="G339" t="s">
        <v>5412</v>
      </c>
      <c r="H339" t="s">
        <v>3971</v>
      </c>
      <c r="I339" t="s">
        <v>5848</v>
      </c>
      <c r="J339">
        <v>50792</v>
      </c>
      <c r="M339" t="s">
        <v>5419</v>
      </c>
      <c r="N339">
        <v>242.3</v>
      </c>
      <c r="O339" t="s">
        <v>5412</v>
      </c>
    </row>
    <row r="340" spans="1:15" x14ac:dyDescent="0.25">
      <c r="A340">
        <v>7470</v>
      </c>
      <c r="B340" t="s">
        <v>125</v>
      </c>
      <c r="C340">
        <v>936</v>
      </c>
      <c r="D340" t="s">
        <v>5431</v>
      </c>
      <c r="E340" s="404">
        <v>45044</v>
      </c>
      <c r="F340" s="404">
        <v>45047</v>
      </c>
      <c r="G340" t="s">
        <v>5412</v>
      </c>
      <c r="H340" t="s">
        <v>3971</v>
      </c>
      <c r="I340" t="s">
        <v>5847</v>
      </c>
      <c r="J340">
        <v>50904</v>
      </c>
      <c r="M340" t="s">
        <v>5419</v>
      </c>
      <c r="N340">
        <v>130</v>
      </c>
      <c r="O340" t="s">
        <v>5412</v>
      </c>
    </row>
    <row r="341" spans="1:15" x14ac:dyDescent="0.25">
      <c r="A341">
        <v>7470</v>
      </c>
      <c r="B341" t="s">
        <v>125</v>
      </c>
      <c r="C341">
        <v>936</v>
      </c>
      <c r="D341" t="s">
        <v>5427</v>
      </c>
      <c r="E341" s="404">
        <v>45054</v>
      </c>
      <c r="F341" s="404">
        <v>45055</v>
      </c>
      <c r="G341" t="s">
        <v>5412</v>
      </c>
      <c r="H341" t="s">
        <v>3971</v>
      </c>
      <c r="I341" t="s">
        <v>5846</v>
      </c>
      <c r="J341">
        <v>51048</v>
      </c>
      <c r="M341" t="s">
        <v>5419</v>
      </c>
      <c r="N341">
        <v>228.9</v>
      </c>
      <c r="O341" t="s">
        <v>5412</v>
      </c>
    </row>
    <row r="342" spans="1:15" x14ac:dyDescent="0.25">
      <c r="A342">
        <v>7470</v>
      </c>
      <c r="B342" t="s">
        <v>125</v>
      </c>
      <c r="C342">
        <v>936</v>
      </c>
      <c r="D342" t="s">
        <v>5427</v>
      </c>
      <c r="E342" s="404">
        <v>45063</v>
      </c>
      <c r="F342" s="404">
        <v>45064</v>
      </c>
      <c r="G342" t="s">
        <v>5412</v>
      </c>
      <c r="H342" t="s">
        <v>3971</v>
      </c>
      <c r="I342" t="s">
        <v>5845</v>
      </c>
      <c r="J342">
        <v>51208</v>
      </c>
      <c r="M342" t="s">
        <v>5419</v>
      </c>
      <c r="N342">
        <v>165.3</v>
      </c>
      <c r="O342" t="s">
        <v>5412</v>
      </c>
    </row>
    <row r="343" spans="1:15" x14ac:dyDescent="0.25">
      <c r="A343">
        <v>7470</v>
      </c>
      <c r="B343" t="s">
        <v>125</v>
      </c>
      <c r="C343">
        <v>936</v>
      </c>
      <c r="D343" t="s">
        <v>5427</v>
      </c>
      <c r="E343" s="404">
        <v>45065</v>
      </c>
      <c r="F343" s="404">
        <v>45070</v>
      </c>
      <c r="G343" t="s">
        <v>5412</v>
      </c>
      <c r="H343" t="s">
        <v>3971</v>
      </c>
      <c r="I343" t="s">
        <v>5844</v>
      </c>
      <c r="J343">
        <v>51431</v>
      </c>
      <c r="M343" t="s">
        <v>5419</v>
      </c>
      <c r="N343">
        <v>156.80000000000001</v>
      </c>
      <c r="O343" t="s">
        <v>5412</v>
      </c>
    </row>
    <row r="344" spans="1:15" x14ac:dyDescent="0.25">
      <c r="A344">
        <v>7470</v>
      </c>
      <c r="B344" t="s">
        <v>125</v>
      </c>
      <c r="C344">
        <v>936</v>
      </c>
      <c r="D344" t="s">
        <v>5427</v>
      </c>
      <c r="E344" s="404">
        <v>45074</v>
      </c>
      <c r="F344" s="404">
        <v>45075</v>
      </c>
      <c r="G344" t="s">
        <v>5816</v>
      </c>
      <c r="H344" t="s">
        <v>3971</v>
      </c>
      <c r="I344" t="s">
        <v>5843</v>
      </c>
      <c r="J344">
        <v>51527</v>
      </c>
      <c r="M344" t="s">
        <v>5419</v>
      </c>
      <c r="N344">
        <v>192.7</v>
      </c>
      <c r="O344" t="s">
        <v>5412</v>
      </c>
    </row>
    <row r="345" spans="1:15" x14ac:dyDescent="0.25">
      <c r="A345">
        <v>7470</v>
      </c>
      <c r="B345" t="s">
        <v>125</v>
      </c>
      <c r="C345">
        <v>936</v>
      </c>
      <c r="D345" t="s">
        <v>5467</v>
      </c>
      <c r="E345" s="404">
        <v>45083</v>
      </c>
      <c r="F345" s="404">
        <v>45083</v>
      </c>
      <c r="G345" t="s">
        <v>5816</v>
      </c>
      <c r="H345" t="s">
        <v>3971</v>
      </c>
      <c r="I345" t="s">
        <v>5842</v>
      </c>
      <c r="J345">
        <v>51657</v>
      </c>
      <c r="M345" t="s">
        <v>5419</v>
      </c>
      <c r="N345">
        <v>195.4</v>
      </c>
      <c r="O345" t="s">
        <v>5412</v>
      </c>
    </row>
    <row r="346" spans="1:15" x14ac:dyDescent="0.25">
      <c r="A346">
        <v>7470</v>
      </c>
      <c r="B346" t="s">
        <v>125</v>
      </c>
      <c r="C346">
        <v>936</v>
      </c>
      <c r="D346" t="s">
        <v>5467</v>
      </c>
      <c r="E346" s="404">
        <v>45086</v>
      </c>
      <c r="F346" s="404">
        <v>45089</v>
      </c>
      <c r="G346" t="s">
        <v>5816</v>
      </c>
      <c r="H346" t="s">
        <v>3971</v>
      </c>
      <c r="I346" t="s">
        <v>5841</v>
      </c>
      <c r="J346">
        <v>51790</v>
      </c>
      <c r="M346" t="s">
        <v>5419</v>
      </c>
      <c r="N346">
        <v>176.3</v>
      </c>
      <c r="O346" t="s">
        <v>5412</v>
      </c>
    </row>
    <row r="347" spans="1:15" x14ac:dyDescent="0.25">
      <c r="A347">
        <v>7470</v>
      </c>
      <c r="B347" t="s">
        <v>125</v>
      </c>
      <c r="C347">
        <v>936</v>
      </c>
      <c r="D347" t="s">
        <v>5467</v>
      </c>
      <c r="E347" s="404">
        <v>45093</v>
      </c>
      <c r="F347" s="404">
        <v>45096</v>
      </c>
      <c r="G347" t="s">
        <v>5816</v>
      </c>
      <c r="H347" t="s">
        <v>3971</v>
      </c>
      <c r="I347" t="s">
        <v>5840</v>
      </c>
      <c r="J347">
        <v>51942</v>
      </c>
      <c r="M347" t="s">
        <v>5419</v>
      </c>
      <c r="N347">
        <v>210</v>
      </c>
      <c r="O347" t="s">
        <v>5412</v>
      </c>
    </row>
    <row r="348" spans="1:15" x14ac:dyDescent="0.25">
      <c r="A348">
        <v>7470</v>
      </c>
      <c r="B348" t="s">
        <v>125</v>
      </c>
      <c r="C348">
        <v>936</v>
      </c>
      <c r="D348" t="s">
        <v>5467</v>
      </c>
      <c r="E348" s="404">
        <v>45107</v>
      </c>
      <c r="F348" s="404">
        <v>45107</v>
      </c>
      <c r="G348" t="s">
        <v>5816</v>
      </c>
      <c r="H348" t="s">
        <v>3971</v>
      </c>
      <c r="I348" t="s">
        <v>5839</v>
      </c>
      <c r="J348">
        <v>52228</v>
      </c>
      <c r="M348" t="s">
        <v>5419</v>
      </c>
      <c r="N348">
        <v>194.9</v>
      </c>
      <c r="O348" t="s">
        <v>5412</v>
      </c>
    </row>
    <row r="349" spans="1:15" x14ac:dyDescent="0.25">
      <c r="A349">
        <v>7470</v>
      </c>
      <c r="B349" t="s">
        <v>125</v>
      </c>
      <c r="C349">
        <v>936</v>
      </c>
      <c r="D349" t="s">
        <v>5464</v>
      </c>
      <c r="E349" s="404">
        <v>45114</v>
      </c>
      <c r="F349" s="404">
        <v>45117</v>
      </c>
      <c r="G349" t="s">
        <v>5412</v>
      </c>
      <c r="H349" t="s">
        <v>3971</v>
      </c>
      <c r="I349" t="s">
        <v>5838</v>
      </c>
      <c r="J349">
        <v>52384</v>
      </c>
      <c r="M349" t="s">
        <v>5419</v>
      </c>
      <c r="N349">
        <v>167.8</v>
      </c>
      <c r="O349" t="s">
        <v>5412</v>
      </c>
    </row>
    <row r="350" spans="1:15" x14ac:dyDescent="0.25">
      <c r="A350">
        <v>7470</v>
      </c>
      <c r="B350" t="s">
        <v>125</v>
      </c>
      <c r="C350">
        <v>936</v>
      </c>
      <c r="D350" t="s">
        <v>5464</v>
      </c>
      <c r="E350" s="404">
        <v>45118</v>
      </c>
      <c r="F350" s="404">
        <v>45119</v>
      </c>
      <c r="G350" t="s">
        <v>5837</v>
      </c>
      <c r="H350" t="s">
        <v>3971</v>
      </c>
      <c r="I350" t="s">
        <v>5836</v>
      </c>
      <c r="J350">
        <v>52097</v>
      </c>
      <c r="M350" t="s">
        <v>5419</v>
      </c>
      <c r="N350">
        <v>221</v>
      </c>
      <c r="O350" t="s">
        <v>5412</v>
      </c>
    </row>
    <row r="351" spans="1:15" x14ac:dyDescent="0.25">
      <c r="A351">
        <v>7470</v>
      </c>
      <c r="B351" t="s">
        <v>125</v>
      </c>
      <c r="C351">
        <v>936</v>
      </c>
      <c r="D351" t="s">
        <v>5464</v>
      </c>
      <c r="E351" s="404">
        <v>45120</v>
      </c>
      <c r="F351" s="404">
        <v>45125</v>
      </c>
      <c r="G351" t="s">
        <v>5412</v>
      </c>
      <c r="H351" t="s">
        <v>3971</v>
      </c>
      <c r="I351" t="s">
        <v>5835</v>
      </c>
      <c r="J351">
        <v>52494</v>
      </c>
      <c r="M351" t="s">
        <v>5419</v>
      </c>
      <c r="N351">
        <v>176.2</v>
      </c>
      <c r="O351" t="s">
        <v>5412</v>
      </c>
    </row>
    <row r="352" spans="1:15" x14ac:dyDescent="0.25">
      <c r="A352">
        <v>7470</v>
      </c>
      <c r="B352" t="s">
        <v>125</v>
      </c>
      <c r="C352">
        <v>936</v>
      </c>
      <c r="D352" t="s">
        <v>5464</v>
      </c>
      <c r="E352" s="404">
        <v>45130</v>
      </c>
      <c r="F352" s="404">
        <v>45131</v>
      </c>
      <c r="G352" t="s">
        <v>5412</v>
      </c>
      <c r="H352" t="s">
        <v>3971</v>
      </c>
      <c r="I352" t="s">
        <v>5834</v>
      </c>
      <c r="J352">
        <v>52646</v>
      </c>
      <c r="M352" t="s">
        <v>5419</v>
      </c>
      <c r="N352">
        <v>240.1</v>
      </c>
      <c r="O352" t="s">
        <v>5412</v>
      </c>
    </row>
    <row r="353" spans="1:15" x14ac:dyDescent="0.25">
      <c r="A353">
        <v>7470</v>
      </c>
      <c r="B353" t="s">
        <v>125</v>
      </c>
      <c r="C353">
        <v>936</v>
      </c>
      <c r="D353" t="s">
        <v>5464</v>
      </c>
      <c r="E353" s="404">
        <v>45135</v>
      </c>
      <c r="F353" s="404">
        <v>45140</v>
      </c>
      <c r="G353" t="s">
        <v>5412</v>
      </c>
      <c r="H353" t="s">
        <v>3971</v>
      </c>
      <c r="I353" t="s">
        <v>5833</v>
      </c>
      <c r="J353">
        <v>52801</v>
      </c>
      <c r="M353" t="s">
        <v>5419</v>
      </c>
      <c r="N353">
        <v>257.5</v>
      </c>
      <c r="O353" t="s">
        <v>5412</v>
      </c>
    </row>
    <row r="354" spans="1:15" x14ac:dyDescent="0.25">
      <c r="A354">
        <v>7470</v>
      </c>
      <c r="B354" t="s">
        <v>125</v>
      </c>
      <c r="C354">
        <v>936</v>
      </c>
      <c r="D354" t="s">
        <v>5459</v>
      </c>
      <c r="E354" s="404">
        <v>45146</v>
      </c>
      <c r="F354" s="404">
        <v>45147</v>
      </c>
      <c r="G354" t="s">
        <v>5412</v>
      </c>
      <c r="H354" t="s">
        <v>3971</v>
      </c>
      <c r="I354" t="s">
        <v>5832</v>
      </c>
      <c r="J354">
        <v>52959</v>
      </c>
      <c r="M354" t="s">
        <v>5419</v>
      </c>
      <c r="N354">
        <v>188.8</v>
      </c>
      <c r="O354" t="s">
        <v>5412</v>
      </c>
    </row>
    <row r="355" spans="1:15" x14ac:dyDescent="0.25">
      <c r="A355">
        <v>7470</v>
      </c>
      <c r="B355" t="s">
        <v>125</v>
      </c>
      <c r="C355">
        <v>936</v>
      </c>
      <c r="D355" t="s">
        <v>5459</v>
      </c>
      <c r="E355" s="404">
        <v>45152</v>
      </c>
      <c r="F355" s="404">
        <v>45153</v>
      </c>
      <c r="G355" t="s">
        <v>5412</v>
      </c>
      <c r="H355" t="s">
        <v>3971</v>
      </c>
      <c r="I355" t="s">
        <v>5831</v>
      </c>
      <c r="J355">
        <v>53124</v>
      </c>
      <c r="M355" t="s">
        <v>5419</v>
      </c>
      <c r="N355">
        <v>179.2</v>
      </c>
      <c r="O355" t="s">
        <v>5412</v>
      </c>
    </row>
    <row r="356" spans="1:15" x14ac:dyDescent="0.25">
      <c r="A356">
        <v>7470</v>
      </c>
      <c r="B356" t="s">
        <v>125</v>
      </c>
      <c r="C356">
        <v>936</v>
      </c>
      <c r="D356" t="s">
        <v>5459</v>
      </c>
      <c r="E356" s="404">
        <v>45159</v>
      </c>
      <c r="F356" s="404">
        <v>45159</v>
      </c>
      <c r="G356" t="s">
        <v>5412</v>
      </c>
      <c r="H356" t="s">
        <v>3971</v>
      </c>
      <c r="I356" t="s">
        <v>5830</v>
      </c>
      <c r="J356">
        <v>53301</v>
      </c>
      <c r="M356" t="s">
        <v>5419</v>
      </c>
      <c r="N356">
        <v>128</v>
      </c>
      <c r="O356" t="s">
        <v>5412</v>
      </c>
    </row>
    <row r="357" spans="1:15" x14ac:dyDescent="0.25">
      <c r="A357">
        <v>7470</v>
      </c>
      <c r="B357" t="s">
        <v>125</v>
      </c>
      <c r="C357">
        <v>936</v>
      </c>
      <c r="D357" t="s">
        <v>5459</v>
      </c>
      <c r="E357" s="404">
        <v>45165</v>
      </c>
      <c r="F357" s="404">
        <v>45166</v>
      </c>
      <c r="G357" t="s">
        <v>5412</v>
      </c>
      <c r="H357" t="s">
        <v>3971</v>
      </c>
      <c r="I357" t="s">
        <v>5829</v>
      </c>
      <c r="J357">
        <v>53439</v>
      </c>
      <c r="M357" t="s">
        <v>5419</v>
      </c>
      <c r="N357">
        <v>176</v>
      </c>
      <c r="O357" t="s">
        <v>5412</v>
      </c>
    </row>
    <row r="358" spans="1:15" x14ac:dyDescent="0.25">
      <c r="A358">
        <v>7470</v>
      </c>
      <c r="B358" t="s">
        <v>125</v>
      </c>
      <c r="C358">
        <v>936</v>
      </c>
      <c r="D358" t="s">
        <v>5453</v>
      </c>
      <c r="E358" s="404">
        <v>45172</v>
      </c>
      <c r="F358" s="404">
        <v>45173</v>
      </c>
      <c r="G358" t="s">
        <v>5412</v>
      </c>
      <c r="H358" t="s">
        <v>3971</v>
      </c>
      <c r="I358" t="s">
        <v>5828</v>
      </c>
      <c r="J358">
        <v>53603</v>
      </c>
      <c r="M358" t="s">
        <v>5419</v>
      </c>
      <c r="N358">
        <v>189.6</v>
      </c>
      <c r="O358" t="s">
        <v>5412</v>
      </c>
    </row>
    <row r="359" spans="1:15" x14ac:dyDescent="0.25">
      <c r="A359">
        <v>7470</v>
      </c>
      <c r="B359" t="s">
        <v>125</v>
      </c>
      <c r="C359">
        <v>936</v>
      </c>
      <c r="D359" t="s">
        <v>5453</v>
      </c>
      <c r="E359" s="404">
        <v>45179</v>
      </c>
      <c r="F359" s="404">
        <v>45180</v>
      </c>
      <c r="G359" t="s">
        <v>5412</v>
      </c>
      <c r="H359" t="s">
        <v>3971</v>
      </c>
      <c r="I359" t="s">
        <v>5827</v>
      </c>
      <c r="J359">
        <v>53784</v>
      </c>
      <c r="M359" t="s">
        <v>5419</v>
      </c>
      <c r="N359">
        <v>196.6</v>
      </c>
      <c r="O359" t="s">
        <v>5412</v>
      </c>
    </row>
    <row r="360" spans="1:15" x14ac:dyDescent="0.25">
      <c r="A360">
        <v>7470</v>
      </c>
      <c r="B360" t="s">
        <v>125</v>
      </c>
      <c r="C360">
        <v>936</v>
      </c>
      <c r="D360" t="s">
        <v>5453</v>
      </c>
      <c r="E360" s="404">
        <v>45184</v>
      </c>
      <c r="F360" s="404">
        <v>45188</v>
      </c>
      <c r="G360" t="s">
        <v>5412</v>
      </c>
      <c r="H360" t="s">
        <v>3971</v>
      </c>
      <c r="I360" t="s">
        <v>5826</v>
      </c>
      <c r="J360">
        <v>53957</v>
      </c>
      <c r="M360" t="s">
        <v>5419</v>
      </c>
      <c r="N360">
        <v>153.6</v>
      </c>
      <c r="O360" t="s">
        <v>5412</v>
      </c>
    </row>
    <row r="361" spans="1:15" x14ac:dyDescent="0.25">
      <c r="A361">
        <v>7470</v>
      </c>
      <c r="B361" t="s">
        <v>125</v>
      </c>
      <c r="C361">
        <v>936</v>
      </c>
      <c r="D361" t="s">
        <v>5453</v>
      </c>
      <c r="E361" s="404">
        <v>45197</v>
      </c>
      <c r="F361" s="404">
        <v>45197</v>
      </c>
      <c r="G361" t="s">
        <v>5412</v>
      </c>
      <c r="H361" t="s">
        <v>3971</v>
      </c>
      <c r="I361" t="s">
        <v>5825</v>
      </c>
      <c r="J361">
        <v>54100</v>
      </c>
      <c r="M361" t="s">
        <v>5419</v>
      </c>
      <c r="N361">
        <v>227.2</v>
      </c>
      <c r="O361" t="s">
        <v>5412</v>
      </c>
    </row>
    <row r="362" spans="1:15" x14ac:dyDescent="0.25">
      <c r="A362">
        <v>7470</v>
      </c>
      <c r="B362" t="s">
        <v>125</v>
      </c>
      <c r="C362">
        <v>936</v>
      </c>
      <c r="D362" t="s">
        <v>5453</v>
      </c>
      <c r="E362" s="404">
        <v>45198</v>
      </c>
      <c r="F362" s="404">
        <v>45201</v>
      </c>
      <c r="G362" t="s">
        <v>5816</v>
      </c>
      <c r="H362" t="s">
        <v>3971</v>
      </c>
      <c r="I362" t="s">
        <v>5824</v>
      </c>
      <c r="J362">
        <v>54257</v>
      </c>
      <c r="M362" t="s">
        <v>5419</v>
      </c>
      <c r="N362">
        <v>208</v>
      </c>
      <c r="O362" t="s">
        <v>5412</v>
      </c>
    </row>
    <row r="363" spans="1:15" x14ac:dyDescent="0.25">
      <c r="A363">
        <v>7470</v>
      </c>
      <c r="B363" t="s">
        <v>125</v>
      </c>
      <c r="C363">
        <v>936</v>
      </c>
      <c r="D363" t="s">
        <v>5450</v>
      </c>
      <c r="E363" s="404">
        <v>45207</v>
      </c>
      <c r="F363" s="404">
        <v>45208</v>
      </c>
      <c r="G363" t="s">
        <v>5412</v>
      </c>
      <c r="H363" t="s">
        <v>3971</v>
      </c>
      <c r="I363" t="s">
        <v>5823</v>
      </c>
      <c r="J363">
        <v>54419</v>
      </c>
      <c r="M363" t="s">
        <v>5419</v>
      </c>
      <c r="N363">
        <v>88.4</v>
      </c>
      <c r="O363" t="s">
        <v>5412</v>
      </c>
    </row>
    <row r="364" spans="1:15" x14ac:dyDescent="0.25">
      <c r="A364">
        <v>7470</v>
      </c>
      <c r="B364" t="s">
        <v>125</v>
      </c>
      <c r="C364">
        <v>936</v>
      </c>
      <c r="D364" t="s">
        <v>5450</v>
      </c>
      <c r="E364" s="404">
        <v>45216</v>
      </c>
      <c r="F364" s="404">
        <v>45217</v>
      </c>
      <c r="G364" t="s">
        <v>5412</v>
      </c>
      <c r="H364" t="s">
        <v>3971</v>
      </c>
      <c r="I364" t="s">
        <v>5822</v>
      </c>
      <c r="J364">
        <v>54532</v>
      </c>
      <c r="M364" t="s">
        <v>5419</v>
      </c>
      <c r="N364">
        <v>229.2</v>
      </c>
      <c r="O364" t="s">
        <v>5412</v>
      </c>
    </row>
    <row r="365" spans="1:15" x14ac:dyDescent="0.25">
      <c r="A365">
        <v>7470</v>
      </c>
      <c r="B365" t="s">
        <v>125</v>
      </c>
      <c r="C365">
        <v>936</v>
      </c>
      <c r="D365" t="s">
        <v>5450</v>
      </c>
      <c r="E365" s="404">
        <v>45230</v>
      </c>
      <c r="F365" s="404">
        <v>45230</v>
      </c>
      <c r="G365" t="s">
        <v>5816</v>
      </c>
      <c r="H365" t="s">
        <v>3971</v>
      </c>
      <c r="I365" t="s">
        <v>5821</v>
      </c>
      <c r="J365">
        <v>54740</v>
      </c>
      <c r="M365" t="s">
        <v>5419</v>
      </c>
      <c r="N365">
        <v>310.39999999999998</v>
      </c>
      <c r="O365" t="s">
        <v>5412</v>
      </c>
    </row>
    <row r="366" spans="1:15" x14ac:dyDescent="0.25">
      <c r="A366">
        <v>7470</v>
      </c>
      <c r="B366" t="s">
        <v>125</v>
      </c>
      <c r="C366">
        <v>936</v>
      </c>
      <c r="D366" t="s">
        <v>5447</v>
      </c>
      <c r="E366" s="404">
        <v>45233</v>
      </c>
      <c r="F366" s="404">
        <v>45233</v>
      </c>
      <c r="G366" t="s">
        <v>5412</v>
      </c>
      <c r="H366" t="s">
        <v>3971</v>
      </c>
      <c r="I366" t="s">
        <v>5820</v>
      </c>
      <c r="J366">
        <v>54918</v>
      </c>
      <c r="M366" t="s">
        <v>5419</v>
      </c>
      <c r="N366">
        <v>179.2</v>
      </c>
      <c r="O366" t="s">
        <v>5412</v>
      </c>
    </row>
    <row r="367" spans="1:15" x14ac:dyDescent="0.25">
      <c r="A367">
        <v>7470</v>
      </c>
      <c r="B367" t="s">
        <v>125</v>
      </c>
      <c r="C367">
        <v>936</v>
      </c>
      <c r="D367" t="s">
        <v>5447</v>
      </c>
      <c r="E367" s="404">
        <v>45240</v>
      </c>
      <c r="F367" s="404">
        <v>45244</v>
      </c>
      <c r="G367" t="s">
        <v>5819</v>
      </c>
      <c r="H367" t="s">
        <v>3971</v>
      </c>
      <c r="I367" t="s">
        <v>5502</v>
      </c>
      <c r="J367">
        <v>55112</v>
      </c>
      <c r="M367" t="s">
        <v>5419</v>
      </c>
      <c r="N367">
        <v>201.1</v>
      </c>
      <c r="O367" t="s">
        <v>5412</v>
      </c>
    </row>
    <row r="368" spans="1:15" x14ac:dyDescent="0.25">
      <c r="A368">
        <v>7470</v>
      </c>
      <c r="B368" t="s">
        <v>125</v>
      </c>
      <c r="C368">
        <v>936</v>
      </c>
      <c r="D368" t="s">
        <v>5447</v>
      </c>
      <c r="E368" s="404">
        <v>45247</v>
      </c>
      <c r="F368" s="404">
        <v>45250</v>
      </c>
      <c r="G368" t="s">
        <v>5412</v>
      </c>
      <c r="H368" t="s">
        <v>3971</v>
      </c>
      <c r="I368" t="s">
        <v>5818</v>
      </c>
      <c r="J368">
        <v>55237</v>
      </c>
      <c r="M368" t="s">
        <v>5419</v>
      </c>
      <c r="N368">
        <v>201.6</v>
      </c>
      <c r="O368" t="s">
        <v>5412</v>
      </c>
    </row>
    <row r="369" spans="1:15" x14ac:dyDescent="0.25">
      <c r="A369">
        <v>7470</v>
      </c>
      <c r="B369" t="s">
        <v>125</v>
      </c>
      <c r="C369">
        <v>936</v>
      </c>
      <c r="D369" t="s">
        <v>5447</v>
      </c>
      <c r="E369" s="404">
        <v>45258</v>
      </c>
      <c r="F369" s="404">
        <v>45258</v>
      </c>
      <c r="G369" t="s">
        <v>5412</v>
      </c>
      <c r="H369" t="s">
        <v>3971</v>
      </c>
      <c r="I369" t="s">
        <v>5817</v>
      </c>
      <c r="J369">
        <v>55401</v>
      </c>
      <c r="M369" t="s">
        <v>5419</v>
      </c>
      <c r="N369">
        <v>185.6</v>
      </c>
      <c r="O369" t="s">
        <v>5412</v>
      </c>
    </row>
    <row r="370" spans="1:15" x14ac:dyDescent="0.25">
      <c r="A370">
        <v>7470</v>
      </c>
      <c r="B370" t="s">
        <v>125</v>
      </c>
      <c r="C370">
        <v>936</v>
      </c>
      <c r="D370" t="s">
        <v>5423</v>
      </c>
      <c r="E370" s="404">
        <v>45263</v>
      </c>
      <c r="F370" s="404">
        <v>45264</v>
      </c>
      <c r="G370" t="s">
        <v>5816</v>
      </c>
      <c r="H370" t="s">
        <v>3971</v>
      </c>
      <c r="I370" t="s">
        <v>5815</v>
      </c>
      <c r="J370">
        <v>55575</v>
      </c>
      <c r="M370" t="s">
        <v>5419</v>
      </c>
      <c r="N370">
        <v>197.3</v>
      </c>
      <c r="O370" t="s">
        <v>5412</v>
      </c>
    </row>
    <row r="371" spans="1:15" x14ac:dyDescent="0.25">
      <c r="A371">
        <v>7470</v>
      </c>
      <c r="B371" t="s">
        <v>125</v>
      </c>
      <c r="C371">
        <v>936</v>
      </c>
      <c r="D371" t="s">
        <v>5423</v>
      </c>
      <c r="E371" s="404">
        <v>45271</v>
      </c>
      <c r="F371" s="404">
        <v>45271</v>
      </c>
      <c r="G371" t="s">
        <v>5412</v>
      </c>
      <c r="H371" t="s">
        <v>3971</v>
      </c>
      <c r="I371" t="s">
        <v>5814</v>
      </c>
      <c r="J371">
        <v>55760</v>
      </c>
      <c r="M371" t="s">
        <v>5419</v>
      </c>
      <c r="N371">
        <v>251.1</v>
      </c>
      <c r="O371" t="s">
        <v>5412</v>
      </c>
    </row>
    <row r="372" spans="1:15" x14ac:dyDescent="0.25">
      <c r="A372">
        <v>7470</v>
      </c>
      <c r="B372" t="s">
        <v>125</v>
      </c>
      <c r="C372">
        <v>936</v>
      </c>
      <c r="D372" t="s">
        <v>5423</v>
      </c>
      <c r="E372" s="404">
        <v>45278</v>
      </c>
      <c r="F372" s="404">
        <v>45278</v>
      </c>
      <c r="G372" t="s">
        <v>5412</v>
      </c>
      <c r="H372" t="s">
        <v>3971</v>
      </c>
      <c r="I372" t="s">
        <v>5813</v>
      </c>
      <c r="J372">
        <v>55915</v>
      </c>
      <c r="M372" t="s">
        <v>5419</v>
      </c>
      <c r="N372">
        <v>237</v>
      </c>
      <c r="O372" t="s">
        <v>5412</v>
      </c>
    </row>
    <row r="373" spans="1:15" x14ac:dyDescent="0.25">
      <c r="A373">
        <v>7470</v>
      </c>
      <c r="B373" t="s">
        <v>125</v>
      </c>
      <c r="C373">
        <v>936</v>
      </c>
      <c r="D373" t="s">
        <v>5423</v>
      </c>
      <c r="E373" s="404">
        <v>45282</v>
      </c>
      <c r="F373" s="404">
        <v>45282</v>
      </c>
      <c r="G373" t="s">
        <v>5412</v>
      </c>
      <c r="H373" t="s">
        <v>3971</v>
      </c>
      <c r="I373" t="s">
        <v>5812</v>
      </c>
      <c r="J373">
        <v>56057</v>
      </c>
      <c r="M373" t="s">
        <v>5419</v>
      </c>
      <c r="N373">
        <v>148.6</v>
      </c>
      <c r="O373" t="s">
        <v>5412</v>
      </c>
    </row>
    <row r="374" spans="1:15" x14ac:dyDescent="0.25">
      <c r="A374">
        <v>7470</v>
      </c>
      <c r="B374" t="s">
        <v>125</v>
      </c>
      <c r="C374">
        <v>936</v>
      </c>
      <c r="D374" t="s">
        <v>5441</v>
      </c>
      <c r="E374" s="404">
        <v>45313</v>
      </c>
      <c r="F374" s="404">
        <v>45313</v>
      </c>
      <c r="G374" t="s">
        <v>5412</v>
      </c>
      <c r="H374" t="s">
        <v>3971</v>
      </c>
      <c r="I374" t="s">
        <v>5811</v>
      </c>
      <c r="J374">
        <v>56390</v>
      </c>
      <c r="M374" t="s">
        <v>5419</v>
      </c>
      <c r="N374">
        <v>189</v>
      </c>
      <c r="O374" t="s">
        <v>5412</v>
      </c>
    </row>
    <row r="375" spans="1:15" x14ac:dyDescent="0.25">
      <c r="A375">
        <v>7470</v>
      </c>
      <c r="B375" t="s">
        <v>125</v>
      </c>
      <c r="C375">
        <v>936</v>
      </c>
      <c r="D375" t="s">
        <v>5441</v>
      </c>
      <c r="E375" s="404">
        <v>45314</v>
      </c>
      <c r="F375" s="404">
        <v>45314</v>
      </c>
      <c r="G375" t="s">
        <v>5412</v>
      </c>
      <c r="H375" t="s">
        <v>3971</v>
      </c>
      <c r="I375" t="s">
        <v>5810</v>
      </c>
      <c r="J375">
        <v>56210</v>
      </c>
      <c r="M375" t="s">
        <v>5419</v>
      </c>
      <c r="N375">
        <v>411</v>
      </c>
      <c r="O375" t="s">
        <v>5412</v>
      </c>
    </row>
    <row r="376" spans="1:15" x14ac:dyDescent="0.25">
      <c r="A376">
        <v>7470</v>
      </c>
      <c r="B376" t="s">
        <v>125</v>
      </c>
      <c r="C376">
        <v>936</v>
      </c>
      <c r="D376" t="s">
        <v>5441</v>
      </c>
      <c r="E376" s="404">
        <v>45320</v>
      </c>
      <c r="F376" s="404">
        <v>45321</v>
      </c>
      <c r="G376" t="s">
        <v>5412</v>
      </c>
      <c r="H376" t="s">
        <v>3971</v>
      </c>
      <c r="I376" t="s">
        <v>5809</v>
      </c>
      <c r="J376">
        <v>56557</v>
      </c>
      <c r="M376" t="s">
        <v>5419</v>
      </c>
      <c r="N376">
        <v>139.6</v>
      </c>
      <c r="O376" t="s">
        <v>5412</v>
      </c>
    </row>
    <row r="377" spans="1:15" x14ac:dyDescent="0.25">
      <c r="A377">
        <v>7470</v>
      </c>
      <c r="B377" t="s">
        <v>125</v>
      </c>
      <c r="C377">
        <v>936</v>
      </c>
      <c r="D377" t="s">
        <v>5435</v>
      </c>
      <c r="E377" s="404">
        <v>45326</v>
      </c>
      <c r="F377" s="404">
        <v>45327</v>
      </c>
      <c r="G377" t="s">
        <v>5412</v>
      </c>
      <c r="H377" t="s">
        <v>3971</v>
      </c>
      <c r="I377" t="s">
        <v>5808</v>
      </c>
      <c r="J377">
        <v>56689</v>
      </c>
      <c r="M377" t="s">
        <v>5419</v>
      </c>
      <c r="N377">
        <v>147.4</v>
      </c>
      <c r="O377" t="s">
        <v>5412</v>
      </c>
    </row>
    <row r="378" spans="1:15" x14ac:dyDescent="0.25">
      <c r="A378">
        <v>7470</v>
      </c>
      <c r="B378" t="s">
        <v>125</v>
      </c>
      <c r="C378">
        <v>936</v>
      </c>
      <c r="D378" t="s">
        <v>5435</v>
      </c>
      <c r="E378" s="404">
        <v>45334</v>
      </c>
      <c r="F378" s="404">
        <v>45335</v>
      </c>
      <c r="G378" t="s">
        <v>5412</v>
      </c>
      <c r="H378" t="s">
        <v>3971</v>
      </c>
      <c r="I378" t="s">
        <v>5807</v>
      </c>
      <c r="J378">
        <v>56797</v>
      </c>
      <c r="M378" t="s">
        <v>5419</v>
      </c>
      <c r="N378">
        <v>150.5</v>
      </c>
      <c r="O378" t="s">
        <v>5412</v>
      </c>
    </row>
    <row r="379" spans="1:15" x14ac:dyDescent="0.25">
      <c r="A379">
        <v>7470</v>
      </c>
      <c r="B379" t="s">
        <v>125</v>
      </c>
      <c r="C379">
        <v>936</v>
      </c>
      <c r="D379" t="s">
        <v>5435</v>
      </c>
      <c r="E379" s="404">
        <v>45341</v>
      </c>
      <c r="F379" s="404">
        <v>45341</v>
      </c>
      <c r="G379" t="s">
        <v>5412</v>
      </c>
      <c r="H379" t="s">
        <v>3971</v>
      </c>
      <c r="I379" t="s">
        <v>5806</v>
      </c>
      <c r="J379">
        <v>56950</v>
      </c>
      <c r="M379" t="s">
        <v>5419</v>
      </c>
      <c r="N379">
        <v>257.10000000000002</v>
      </c>
      <c r="O379" t="s">
        <v>5412</v>
      </c>
    </row>
    <row r="380" spans="1:15" x14ac:dyDescent="0.25">
      <c r="A380">
        <v>7470</v>
      </c>
      <c r="B380" t="s">
        <v>125</v>
      </c>
      <c r="C380">
        <v>936</v>
      </c>
      <c r="D380" t="s">
        <v>5435</v>
      </c>
      <c r="E380" s="404">
        <v>45348</v>
      </c>
      <c r="F380" s="404">
        <v>45349</v>
      </c>
      <c r="G380" t="s">
        <v>5412</v>
      </c>
      <c r="H380" t="s">
        <v>3971</v>
      </c>
      <c r="I380" t="s">
        <v>5805</v>
      </c>
      <c r="J380">
        <v>57107</v>
      </c>
      <c r="M380" t="s">
        <v>5419</v>
      </c>
      <c r="N380">
        <v>174.2</v>
      </c>
      <c r="O380" t="s">
        <v>5412</v>
      </c>
    </row>
    <row r="381" spans="1:15" x14ac:dyDescent="0.25">
      <c r="A381">
        <v>7470</v>
      </c>
      <c r="B381" t="s">
        <v>125</v>
      </c>
      <c r="C381">
        <v>110</v>
      </c>
      <c r="D381" t="s">
        <v>5435</v>
      </c>
      <c r="E381" s="404">
        <v>45351</v>
      </c>
      <c r="F381" s="404">
        <v>45355</v>
      </c>
      <c r="G381" t="s">
        <v>5438</v>
      </c>
      <c r="H381" t="s">
        <v>3971</v>
      </c>
      <c r="I381" t="s">
        <v>5804</v>
      </c>
      <c r="J381">
        <v>49582402</v>
      </c>
      <c r="M381" t="s">
        <v>5419</v>
      </c>
      <c r="N381">
        <v>148</v>
      </c>
      <c r="O381" t="s">
        <v>5412</v>
      </c>
    </row>
    <row r="382" spans="1:15" x14ac:dyDescent="0.25">
      <c r="A382">
        <v>7470</v>
      </c>
      <c r="B382" t="s">
        <v>125</v>
      </c>
      <c r="C382">
        <v>112</v>
      </c>
      <c r="D382" t="s">
        <v>5435</v>
      </c>
      <c r="E382" s="404">
        <v>45351</v>
      </c>
      <c r="F382" s="404">
        <v>45355</v>
      </c>
      <c r="G382" t="s">
        <v>5438</v>
      </c>
      <c r="H382" t="s">
        <v>3971</v>
      </c>
      <c r="I382" t="s">
        <v>5804</v>
      </c>
      <c r="J382">
        <v>49582402</v>
      </c>
      <c r="M382" t="s">
        <v>5419</v>
      </c>
      <c r="N382">
        <v>74</v>
      </c>
      <c r="O382" t="s">
        <v>5412</v>
      </c>
    </row>
    <row r="383" spans="1:15" x14ac:dyDescent="0.25">
      <c r="A383">
        <v>7470</v>
      </c>
      <c r="B383" t="s">
        <v>125</v>
      </c>
      <c r="C383">
        <v>120</v>
      </c>
      <c r="D383" t="s">
        <v>5435</v>
      </c>
      <c r="E383" s="404">
        <v>45351</v>
      </c>
      <c r="F383" s="404">
        <v>45355</v>
      </c>
      <c r="G383" t="s">
        <v>5438</v>
      </c>
      <c r="H383" t="s">
        <v>3971</v>
      </c>
      <c r="I383" t="s">
        <v>5804</v>
      </c>
      <c r="J383">
        <v>49582402</v>
      </c>
      <c r="M383" t="s">
        <v>5419</v>
      </c>
      <c r="N383">
        <v>162.80000000000001</v>
      </c>
      <c r="O383" t="s">
        <v>5412</v>
      </c>
    </row>
    <row r="384" spans="1:15" x14ac:dyDescent="0.25">
      <c r="A384">
        <v>7470</v>
      </c>
      <c r="B384" t="s">
        <v>125</v>
      </c>
      <c r="C384">
        <v>130</v>
      </c>
      <c r="D384" t="s">
        <v>5435</v>
      </c>
      <c r="E384" s="404">
        <v>45351</v>
      </c>
      <c r="F384" s="404">
        <v>45355</v>
      </c>
      <c r="G384" t="s">
        <v>5438</v>
      </c>
      <c r="H384" t="s">
        <v>3971</v>
      </c>
      <c r="I384" t="s">
        <v>5804</v>
      </c>
      <c r="J384">
        <v>49582402</v>
      </c>
      <c r="M384" t="s">
        <v>5419</v>
      </c>
      <c r="N384">
        <v>125.8</v>
      </c>
      <c r="O384" t="s">
        <v>5412</v>
      </c>
    </row>
    <row r="385" spans="1:15" x14ac:dyDescent="0.25">
      <c r="A385">
        <v>7470</v>
      </c>
      <c r="B385" t="s">
        <v>125</v>
      </c>
      <c r="C385">
        <v>140</v>
      </c>
      <c r="D385" t="s">
        <v>5435</v>
      </c>
      <c r="E385" s="404">
        <v>45351</v>
      </c>
      <c r="F385" s="404">
        <v>45355</v>
      </c>
      <c r="G385" t="s">
        <v>5438</v>
      </c>
      <c r="H385" t="s">
        <v>3971</v>
      </c>
      <c r="I385" t="s">
        <v>5804</v>
      </c>
      <c r="J385">
        <v>49582402</v>
      </c>
      <c r="M385" t="s">
        <v>5419</v>
      </c>
      <c r="N385">
        <v>148</v>
      </c>
      <c r="O385" t="s">
        <v>5412</v>
      </c>
    </row>
    <row r="386" spans="1:15" x14ac:dyDescent="0.25">
      <c r="A386">
        <v>7470</v>
      </c>
      <c r="B386" t="s">
        <v>125</v>
      </c>
      <c r="C386">
        <v>160</v>
      </c>
      <c r="D386" t="s">
        <v>5435</v>
      </c>
      <c r="E386" s="404">
        <v>45351</v>
      </c>
      <c r="F386" s="404">
        <v>45355</v>
      </c>
      <c r="G386" t="s">
        <v>5438</v>
      </c>
      <c r="H386" t="s">
        <v>3971</v>
      </c>
      <c r="I386" t="s">
        <v>5804</v>
      </c>
      <c r="J386">
        <v>49582402</v>
      </c>
      <c r="M386" t="s">
        <v>5419</v>
      </c>
      <c r="N386">
        <v>44.4</v>
      </c>
      <c r="O386" t="s">
        <v>5412</v>
      </c>
    </row>
    <row r="387" spans="1:15" x14ac:dyDescent="0.25">
      <c r="A387">
        <v>7470</v>
      </c>
      <c r="B387" t="s">
        <v>125</v>
      </c>
      <c r="C387">
        <v>935</v>
      </c>
      <c r="D387" t="s">
        <v>5435</v>
      </c>
      <c r="E387" s="404">
        <v>45351</v>
      </c>
      <c r="F387" s="404">
        <v>45355</v>
      </c>
      <c r="G387" t="s">
        <v>5438</v>
      </c>
      <c r="H387" t="s">
        <v>3971</v>
      </c>
      <c r="I387" t="s">
        <v>5804</v>
      </c>
      <c r="J387">
        <v>49582402</v>
      </c>
      <c r="M387" t="s">
        <v>5419</v>
      </c>
      <c r="N387">
        <v>37</v>
      </c>
      <c r="O387" t="s">
        <v>5412</v>
      </c>
    </row>
    <row r="388" spans="1:15" x14ac:dyDescent="0.25">
      <c r="A388">
        <v>7470</v>
      </c>
      <c r="B388" t="s">
        <v>125</v>
      </c>
      <c r="C388">
        <v>210</v>
      </c>
      <c r="D388" t="s">
        <v>5432</v>
      </c>
      <c r="E388" s="404">
        <v>45016</v>
      </c>
      <c r="F388" s="404">
        <v>45021</v>
      </c>
      <c r="G388" t="s">
        <v>5477</v>
      </c>
      <c r="H388" t="s">
        <v>3971</v>
      </c>
      <c r="I388" t="s">
        <v>5803</v>
      </c>
      <c r="J388">
        <v>4052303</v>
      </c>
      <c r="M388" t="s">
        <v>5419</v>
      </c>
      <c r="N388">
        <v>175.29</v>
      </c>
      <c r="O388" t="s">
        <v>5411</v>
      </c>
    </row>
    <row r="389" spans="1:15" x14ac:dyDescent="0.25">
      <c r="A389">
        <v>7470</v>
      </c>
      <c r="B389" t="s">
        <v>125</v>
      </c>
      <c r="C389">
        <v>220</v>
      </c>
      <c r="D389" t="s">
        <v>5432</v>
      </c>
      <c r="E389" s="404">
        <v>45016</v>
      </c>
      <c r="F389" s="404">
        <v>45021</v>
      </c>
      <c r="G389" t="s">
        <v>5477</v>
      </c>
      <c r="H389" t="s">
        <v>3971</v>
      </c>
      <c r="I389" t="s">
        <v>5803</v>
      </c>
      <c r="J389">
        <v>4052303</v>
      </c>
      <c r="M389" t="s">
        <v>5419</v>
      </c>
      <c r="N389">
        <v>175.29</v>
      </c>
      <c r="O389" t="s">
        <v>5411</v>
      </c>
    </row>
    <row r="390" spans="1:15" x14ac:dyDescent="0.25">
      <c r="A390">
        <v>7470</v>
      </c>
      <c r="B390" t="s">
        <v>125</v>
      </c>
      <c r="C390">
        <v>230</v>
      </c>
      <c r="D390" t="s">
        <v>5432</v>
      </c>
      <c r="E390" s="404">
        <v>45016</v>
      </c>
      <c r="F390" s="404">
        <v>45021</v>
      </c>
      <c r="G390" t="s">
        <v>5477</v>
      </c>
      <c r="H390" t="s">
        <v>3971</v>
      </c>
      <c r="I390" t="s">
        <v>5803</v>
      </c>
      <c r="J390">
        <v>4052303</v>
      </c>
      <c r="M390" t="s">
        <v>5419</v>
      </c>
      <c r="N390">
        <v>175.29</v>
      </c>
      <c r="O390" t="s">
        <v>5411</v>
      </c>
    </row>
    <row r="391" spans="1:15" x14ac:dyDescent="0.25">
      <c r="A391">
        <v>7470</v>
      </c>
      <c r="B391" t="s">
        <v>125</v>
      </c>
      <c r="C391">
        <v>240</v>
      </c>
      <c r="D391" t="s">
        <v>5432</v>
      </c>
      <c r="E391" s="404">
        <v>45016</v>
      </c>
      <c r="F391" s="404">
        <v>45021</v>
      </c>
      <c r="G391" t="s">
        <v>5477</v>
      </c>
      <c r="H391" t="s">
        <v>3971</v>
      </c>
      <c r="I391" t="s">
        <v>5803</v>
      </c>
      <c r="J391">
        <v>4052303</v>
      </c>
      <c r="M391" t="s">
        <v>5419</v>
      </c>
      <c r="N391">
        <v>175.29</v>
      </c>
      <c r="O391" t="s">
        <v>5411</v>
      </c>
    </row>
    <row r="392" spans="1:15" x14ac:dyDescent="0.25">
      <c r="A392">
        <v>7470</v>
      </c>
      <c r="B392" t="s">
        <v>125</v>
      </c>
      <c r="C392">
        <v>936</v>
      </c>
      <c r="D392" t="s">
        <v>5432</v>
      </c>
      <c r="E392" s="404">
        <v>45016</v>
      </c>
      <c r="F392" s="404">
        <v>45019</v>
      </c>
      <c r="G392" t="s">
        <v>5411</v>
      </c>
      <c r="H392" t="s">
        <v>3971</v>
      </c>
      <c r="I392" t="s">
        <v>5802</v>
      </c>
      <c r="J392">
        <v>49582303</v>
      </c>
      <c r="M392" t="s">
        <v>5419</v>
      </c>
      <c r="N392">
        <v>1135.6500000000001</v>
      </c>
      <c r="O392" t="s">
        <v>5411</v>
      </c>
    </row>
    <row r="393" spans="1:15" x14ac:dyDescent="0.25">
      <c r="A393">
        <v>7470</v>
      </c>
      <c r="B393" t="s">
        <v>125</v>
      </c>
      <c r="C393">
        <v>210</v>
      </c>
      <c r="D393" t="s">
        <v>5431</v>
      </c>
      <c r="E393" s="404">
        <v>45046</v>
      </c>
      <c r="F393" s="404">
        <v>45048</v>
      </c>
      <c r="G393" t="s">
        <v>5477</v>
      </c>
      <c r="H393" t="s">
        <v>3971</v>
      </c>
      <c r="I393" t="s">
        <v>5801</v>
      </c>
      <c r="J393">
        <v>74052304</v>
      </c>
      <c r="M393" t="s">
        <v>5419</v>
      </c>
      <c r="N393">
        <v>127.9</v>
      </c>
      <c r="O393" t="s">
        <v>5411</v>
      </c>
    </row>
    <row r="394" spans="1:15" x14ac:dyDescent="0.25">
      <c r="A394">
        <v>7470</v>
      </c>
      <c r="B394" t="s">
        <v>125</v>
      </c>
      <c r="C394">
        <v>220</v>
      </c>
      <c r="D394" t="s">
        <v>5431</v>
      </c>
      <c r="E394" s="404">
        <v>45046</v>
      </c>
      <c r="F394" s="404">
        <v>45048</v>
      </c>
      <c r="G394" t="s">
        <v>5477</v>
      </c>
      <c r="H394" t="s">
        <v>3971</v>
      </c>
      <c r="I394" t="s">
        <v>5801</v>
      </c>
      <c r="J394">
        <v>74052304</v>
      </c>
      <c r="M394" t="s">
        <v>5419</v>
      </c>
      <c r="N394">
        <v>127.9</v>
      </c>
      <c r="O394" t="s">
        <v>5411</v>
      </c>
    </row>
    <row r="395" spans="1:15" x14ac:dyDescent="0.25">
      <c r="A395">
        <v>7470</v>
      </c>
      <c r="B395" t="s">
        <v>125</v>
      </c>
      <c r="C395">
        <v>230</v>
      </c>
      <c r="D395" t="s">
        <v>5431</v>
      </c>
      <c r="E395" s="404">
        <v>45046</v>
      </c>
      <c r="F395" s="404">
        <v>45048</v>
      </c>
      <c r="G395" t="s">
        <v>5477</v>
      </c>
      <c r="H395" t="s">
        <v>3971</v>
      </c>
      <c r="I395" t="s">
        <v>5801</v>
      </c>
      <c r="J395">
        <v>74052304</v>
      </c>
      <c r="M395" t="s">
        <v>5419</v>
      </c>
      <c r="N395">
        <v>127.9</v>
      </c>
      <c r="O395" t="s">
        <v>5411</v>
      </c>
    </row>
    <row r="396" spans="1:15" x14ac:dyDescent="0.25">
      <c r="A396">
        <v>7470</v>
      </c>
      <c r="B396" t="s">
        <v>125</v>
      </c>
      <c r="C396">
        <v>240</v>
      </c>
      <c r="D396" t="s">
        <v>5431</v>
      </c>
      <c r="E396" s="404">
        <v>45046</v>
      </c>
      <c r="F396" s="404">
        <v>45048</v>
      </c>
      <c r="G396" t="s">
        <v>5477</v>
      </c>
      <c r="H396" t="s">
        <v>3971</v>
      </c>
      <c r="I396" t="s">
        <v>5801</v>
      </c>
      <c r="J396">
        <v>74052304</v>
      </c>
      <c r="M396" t="s">
        <v>5419</v>
      </c>
      <c r="N396">
        <v>127.9</v>
      </c>
      <c r="O396" t="s">
        <v>5411</v>
      </c>
    </row>
    <row r="397" spans="1:15" x14ac:dyDescent="0.25">
      <c r="A397">
        <v>7470</v>
      </c>
      <c r="B397" t="s">
        <v>125</v>
      </c>
      <c r="C397">
        <v>936</v>
      </c>
      <c r="D397" t="s">
        <v>5431</v>
      </c>
      <c r="E397" s="404">
        <v>45046</v>
      </c>
      <c r="F397" s="404">
        <v>45048</v>
      </c>
      <c r="G397" t="s">
        <v>5411</v>
      </c>
      <c r="H397" t="s">
        <v>3971</v>
      </c>
      <c r="I397" t="s">
        <v>5801</v>
      </c>
      <c r="J397">
        <v>49582304</v>
      </c>
      <c r="M397" t="s">
        <v>5419</v>
      </c>
      <c r="N397">
        <v>592</v>
      </c>
      <c r="O397" t="s">
        <v>5411</v>
      </c>
    </row>
    <row r="398" spans="1:15" x14ac:dyDescent="0.25">
      <c r="A398">
        <v>7470</v>
      </c>
      <c r="B398" t="s">
        <v>125</v>
      </c>
      <c r="C398">
        <v>210</v>
      </c>
      <c r="D398" t="s">
        <v>5427</v>
      </c>
      <c r="E398" s="404">
        <v>45077</v>
      </c>
      <c r="F398" s="404">
        <v>45084</v>
      </c>
      <c r="G398" t="s">
        <v>5477</v>
      </c>
      <c r="H398" t="s">
        <v>3971</v>
      </c>
      <c r="I398" t="s">
        <v>5799</v>
      </c>
      <c r="J398">
        <v>74052305</v>
      </c>
      <c r="M398" t="s">
        <v>5419</v>
      </c>
      <c r="N398">
        <v>186.74</v>
      </c>
      <c r="O398" t="s">
        <v>5411</v>
      </c>
    </row>
    <row r="399" spans="1:15" x14ac:dyDescent="0.25">
      <c r="A399">
        <v>7470</v>
      </c>
      <c r="B399" t="s">
        <v>125</v>
      </c>
      <c r="C399">
        <v>220</v>
      </c>
      <c r="D399" t="s">
        <v>5427</v>
      </c>
      <c r="E399" s="404">
        <v>45077</v>
      </c>
      <c r="F399" s="404">
        <v>45084</v>
      </c>
      <c r="G399" t="s">
        <v>5477</v>
      </c>
      <c r="H399" t="s">
        <v>3971</v>
      </c>
      <c r="I399" t="s">
        <v>5799</v>
      </c>
      <c r="J399">
        <v>74052305</v>
      </c>
      <c r="M399" t="s">
        <v>5419</v>
      </c>
      <c r="N399">
        <v>186.74</v>
      </c>
      <c r="O399" t="s">
        <v>5411</v>
      </c>
    </row>
    <row r="400" spans="1:15" x14ac:dyDescent="0.25">
      <c r="A400">
        <v>7470</v>
      </c>
      <c r="B400" t="s">
        <v>125</v>
      </c>
      <c r="C400">
        <v>230</v>
      </c>
      <c r="D400" t="s">
        <v>5427</v>
      </c>
      <c r="E400" s="404">
        <v>45077</v>
      </c>
      <c r="F400" s="404">
        <v>45084</v>
      </c>
      <c r="G400" t="s">
        <v>5477</v>
      </c>
      <c r="H400" t="s">
        <v>3971</v>
      </c>
      <c r="I400" t="s">
        <v>5799</v>
      </c>
      <c r="J400">
        <v>74052305</v>
      </c>
      <c r="M400" t="s">
        <v>5419</v>
      </c>
      <c r="N400">
        <v>186.74</v>
      </c>
      <c r="O400" t="s">
        <v>5411</v>
      </c>
    </row>
    <row r="401" spans="1:15" x14ac:dyDescent="0.25">
      <c r="A401">
        <v>7470</v>
      </c>
      <c r="B401" t="s">
        <v>125</v>
      </c>
      <c r="C401">
        <v>240</v>
      </c>
      <c r="D401" t="s">
        <v>5427</v>
      </c>
      <c r="E401" s="404">
        <v>45077</v>
      </c>
      <c r="F401" s="404">
        <v>45084</v>
      </c>
      <c r="G401" t="s">
        <v>5477</v>
      </c>
      <c r="H401" t="s">
        <v>3971</v>
      </c>
      <c r="I401" t="s">
        <v>5799</v>
      </c>
      <c r="J401">
        <v>74052305</v>
      </c>
      <c r="M401" t="s">
        <v>5419</v>
      </c>
      <c r="N401">
        <v>186.74</v>
      </c>
      <c r="O401" t="s">
        <v>5411</v>
      </c>
    </row>
    <row r="402" spans="1:15" x14ac:dyDescent="0.25">
      <c r="A402">
        <v>7470</v>
      </c>
      <c r="B402" t="s">
        <v>125</v>
      </c>
      <c r="C402">
        <v>936</v>
      </c>
      <c r="D402" t="s">
        <v>5427</v>
      </c>
      <c r="E402" s="404">
        <v>45077</v>
      </c>
      <c r="F402" s="404">
        <v>45084</v>
      </c>
      <c r="G402" t="s">
        <v>5800</v>
      </c>
      <c r="H402" t="s">
        <v>3971</v>
      </c>
      <c r="I402" t="s">
        <v>5799</v>
      </c>
      <c r="J402">
        <v>495582305</v>
      </c>
      <c r="M402" t="s">
        <v>5419</v>
      </c>
      <c r="N402">
        <v>592</v>
      </c>
      <c r="O402" t="s">
        <v>5411</v>
      </c>
    </row>
    <row r="403" spans="1:15" x14ac:dyDescent="0.25">
      <c r="A403">
        <v>7470</v>
      </c>
      <c r="B403" t="s">
        <v>125</v>
      </c>
      <c r="C403">
        <v>935</v>
      </c>
      <c r="D403" t="s">
        <v>5467</v>
      </c>
      <c r="E403" s="404">
        <v>45107</v>
      </c>
      <c r="F403" s="404">
        <v>45113</v>
      </c>
      <c r="G403" t="s">
        <v>5411</v>
      </c>
      <c r="H403" t="s">
        <v>3971</v>
      </c>
      <c r="I403" t="s">
        <v>5798</v>
      </c>
      <c r="J403">
        <v>49582306</v>
      </c>
      <c r="M403" t="s">
        <v>5419</v>
      </c>
      <c r="N403">
        <v>740</v>
      </c>
      <c r="O403" t="s">
        <v>5411</v>
      </c>
    </row>
    <row r="404" spans="1:15" x14ac:dyDescent="0.25">
      <c r="A404">
        <v>7470</v>
      </c>
      <c r="B404" t="s">
        <v>125</v>
      </c>
      <c r="C404">
        <v>210</v>
      </c>
      <c r="D404" t="s">
        <v>5464</v>
      </c>
      <c r="E404" s="404">
        <v>45108</v>
      </c>
      <c r="F404" s="404">
        <v>45145</v>
      </c>
      <c r="G404" t="s">
        <v>5477</v>
      </c>
      <c r="H404" t="s">
        <v>3971</v>
      </c>
      <c r="I404" t="s">
        <v>5797</v>
      </c>
      <c r="J404">
        <v>174052306</v>
      </c>
      <c r="M404" t="s">
        <v>5419</v>
      </c>
      <c r="N404">
        <v>156.09</v>
      </c>
      <c r="O404" t="s">
        <v>5411</v>
      </c>
    </row>
    <row r="405" spans="1:15" x14ac:dyDescent="0.25">
      <c r="A405">
        <v>7470</v>
      </c>
      <c r="B405" t="s">
        <v>125</v>
      </c>
      <c r="C405">
        <v>220</v>
      </c>
      <c r="D405" t="s">
        <v>5464</v>
      </c>
      <c r="E405" s="404">
        <v>45108</v>
      </c>
      <c r="F405" s="404">
        <v>45145</v>
      </c>
      <c r="G405" t="s">
        <v>5477</v>
      </c>
      <c r="H405" t="s">
        <v>3971</v>
      </c>
      <c r="I405" t="s">
        <v>5797</v>
      </c>
      <c r="J405">
        <v>174052306</v>
      </c>
      <c r="M405" t="s">
        <v>5419</v>
      </c>
      <c r="N405">
        <v>156.09</v>
      </c>
      <c r="O405" t="s">
        <v>5411</v>
      </c>
    </row>
    <row r="406" spans="1:15" x14ac:dyDescent="0.25">
      <c r="A406">
        <v>7470</v>
      </c>
      <c r="B406" t="s">
        <v>125</v>
      </c>
      <c r="C406">
        <v>230</v>
      </c>
      <c r="D406" t="s">
        <v>5464</v>
      </c>
      <c r="E406" s="404">
        <v>45108</v>
      </c>
      <c r="F406" s="404">
        <v>45145</v>
      </c>
      <c r="G406" t="s">
        <v>5477</v>
      </c>
      <c r="H406" t="s">
        <v>3971</v>
      </c>
      <c r="I406" t="s">
        <v>5797</v>
      </c>
      <c r="J406">
        <v>174052306</v>
      </c>
      <c r="M406" t="s">
        <v>5419</v>
      </c>
      <c r="N406">
        <v>156.09</v>
      </c>
      <c r="O406" t="s">
        <v>5411</v>
      </c>
    </row>
    <row r="407" spans="1:15" x14ac:dyDescent="0.25">
      <c r="A407">
        <v>7470</v>
      </c>
      <c r="B407" t="s">
        <v>125</v>
      </c>
      <c r="C407">
        <v>240</v>
      </c>
      <c r="D407" t="s">
        <v>5464</v>
      </c>
      <c r="E407" s="404">
        <v>45108</v>
      </c>
      <c r="F407" s="404">
        <v>45145</v>
      </c>
      <c r="G407" t="s">
        <v>5477</v>
      </c>
      <c r="H407" t="s">
        <v>3971</v>
      </c>
      <c r="I407" t="s">
        <v>5797</v>
      </c>
      <c r="J407">
        <v>174052306</v>
      </c>
      <c r="M407" t="s">
        <v>5419</v>
      </c>
      <c r="N407">
        <v>156.09</v>
      </c>
      <c r="O407" t="s">
        <v>5411</v>
      </c>
    </row>
    <row r="408" spans="1:15" x14ac:dyDescent="0.25">
      <c r="A408">
        <v>7470</v>
      </c>
      <c r="B408" t="s">
        <v>125</v>
      </c>
      <c r="C408">
        <v>210</v>
      </c>
      <c r="D408" t="s">
        <v>5464</v>
      </c>
      <c r="E408" s="404">
        <v>45138</v>
      </c>
      <c r="F408" s="404">
        <v>45140</v>
      </c>
      <c r="G408" t="s">
        <v>5477</v>
      </c>
      <c r="H408" t="s">
        <v>3971</v>
      </c>
      <c r="I408" t="s">
        <v>5796</v>
      </c>
      <c r="J408">
        <v>4052307</v>
      </c>
      <c r="M408" t="s">
        <v>5419</v>
      </c>
      <c r="N408">
        <v>300.33</v>
      </c>
      <c r="O408" t="s">
        <v>5411</v>
      </c>
    </row>
    <row r="409" spans="1:15" x14ac:dyDescent="0.25">
      <c r="A409">
        <v>7470</v>
      </c>
      <c r="B409" t="s">
        <v>125</v>
      </c>
      <c r="C409">
        <v>220</v>
      </c>
      <c r="D409" t="s">
        <v>5464</v>
      </c>
      <c r="E409" s="404">
        <v>45138</v>
      </c>
      <c r="F409" s="404">
        <v>45140</v>
      </c>
      <c r="G409" t="s">
        <v>5477</v>
      </c>
      <c r="H409" t="s">
        <v>3971</v>
      </c>
      <c r="I409" t="s">
        <v>5796</v>
      </c>
      <c r="J409">
        <v>4052307</v>
      </c>
      <c r="M409" t="s">
        <v>5419</v>
      </c>
      <c r="N409">
        <v>300.33</v>
      </c>
      <c r="O409" t="s">
        <v>5411</v>
      </c>
    </row>
    <row r="410" spans="1:15" x14ac:dyDescent="0.25">
      <c r="A410">
        <v>7470</v>
      </c>
      <c r="B410" t="s">
        <v>125</v>
      </c>
      <c r="C410">
        <v>230</v>
      </c>
      <c r="D410" t="s">
        <v>5464</v>
      </c>
      <c r="E410" s="404">
        <v>45138</v>
      </c>
      <c r="F410" s="404">
        <v>45140</v>
      </c>
      <c r="G410" t="s">
        <v>5477</v>
      </c>
      <c r="H410" t="s">
        <v>3971</v>
      </c>
      <c r="I410" t="s">
        <v>5796</v>
      </c>
      <c r="J410">
        <v>4052307</v>
      </c>
      <c r="M410" t="s">
        <v>5419</v>
      </c>
      <c r="N410">
        <v>300.33</v>
      </c>
      <c r="O410" t="s">
        <v>5411</v>
      </c>
    </row>
    <row r="411" spans="1:15" x14ac:dyDescent="0.25">
      <c r="A411">
        <v>7470</v>
      </c>
      <c r="B411" t="s">
        <v>125</v>
      </c>
      <c r="C411">
        <v>240</v>
      </c>
      <c r="D411" t="s">
        <v>5464</v>
      </c>
      <c r="E411" s="404">
        <v>45138</v>
      </c>
      <c r="F411" s="404">
        <v>45140</v>
      </c>
      <c r="G411" t="s">
        <v>5477</v>
      </c>
      <c r="H411" t="s">
        <v>3971</v>
      </c>
      <c r="I411" t="s">
        <v>5796</v>
      </c>
      <c r="J411">
        <v>4052307</v>
      </c>
      <c r="M411" t="s">
        <v>5419</v>
      </c>
      <c r="N411">
        <v>300.33</v>
      </c>
      <c r="O411" t="s">
        <v>5411</v>
      </c>
    </row>
    <row r="412" spans="1:15" x14ac:dyDescent="0.25">
      <c r="A412">
        <v>7470</v>
      </c>
      <c r="B412" t="s">
        <v>125</v>
      </c>
      <c r="C412">
        <v>936</v>
      </c>
      <c r="D412" t="s">
        <v>5464</v>
      </c>
      <c r="E412" s="404">
        <v>45138</v>
      </c>
      <c r="F412" s="404">
        <v>45140</v>
      </c>
      <c r="G412" t="s">
        <v>5411</v>
      </c>
      <c r="H412" t="s">
        <v>3971</v>
      </c>
      <c r="I412" t="s">
        <v>5796</v>
      </c>
      <c r="J412">
        <v>49582307</v>
      </c>
      <c r="M412" t="s">
        <v>5419</v>
      </c>
      <c r="N412">
        <v>592</v>
      </c>
      <c r="O412" t="s">
        <v>5411</v>
      </c>
    </row>
    <row r="413" spans="1:15" x14ac:dyDescent="0.25">
      <c r="A413">
        <v>7470</v>
      </c>
      <c r="B413" t="s">
        <v>125</v>
      </c>
      <c r="C413">
        <v>210</v>
      </c>
      <c r="D413" t="s">
        <v>5459</v>
      </c>
      <c r="E413" s="404">
        <v>45169</v>
      </c>
      <c r="F413" s="404">
        <v>45173</v>
      </c>
      <c r="G413" t="s">
        <v>5477</v>
      </c>
      <c r="H413" t="s">
        <v>3971</v>
      </c>
      <c r="I413" t="s">
        <v>5795</v>
      </c>
      <c r="J413">
        <v>174052308</v>
      </c>
      <c r="M413" t="s">
        <v>5419</v>
      </c>
      <c r="N413">
        <v>11.85</v>
      </c>
      <c r="O413" t="s">
        <v>5411</v>
      </c>
    </row>
    <row r="414" spans="1:15" x14ac:dyDescent="0.25">
      <c r="A414">
        <v>7470</v>
      </c>
      <c r="B414" t="s">
        <v>125</v>
      </c>
      <c r="C414">
        <v>220</v>
      </c>
      <c r="D414" t="s">
        <v>5459</v>
      </c>
      <c r="E414" s="404">
        <v>45169</v>
      </c>
      <c r="F414" s="404">
        <v>45173</v>
      </c>
      <c r="G414" t="s">
        <v>5477</v>
      </c>
      <c r="H414" t="s">
        <v>3971</v>
      </c>
      <c r="I414" t="s">
        <v>5795</v>
      </c>
      <c r="J414">
        <v>174052308</v>
      </c>
      <c r="M414" t="s">
        <v>5419</v>
      </c>
      <c r="N414">
        <v>11.85</v>
      </c>
      <c r="O414" t="s">
        <v>5411</v>
      </c>
    </row>
    <row r="415" spans="1:15" x14ac:dyDescent="0.25">
      <c r="A415">
        <v>7470</v>
      </c>
      <c r="B415" t="s">
        <v>125</v>
      </c>
      <c r="C415">
        <v>230</v>
      </c>
      <c r="D415" t="s">
        <v>5459</v>
      </c>
      <c r="E415" s="404">
        <v>45169</v>
      </c>
      <c r="F415" s="404">
        <v>45173</v>
      </c>
      <c r="G415" t="s">
        <v>5477</v>
      </c>
      <c r="H415" t="s">
        <v>3971</v>
      </c>
      <c r="I415" t="s">
        <v>5795</v>
      </c>
      <c r="J415">
        <v>174052308</v>
      </c>
      <c r="M415" t="s">
        <v>5419</v>
      </c>
      <c r="N415">
        <v>11.85</v>
      </c>
      <c r="O415" t="s">
        <v>5411</v>
      </c>
    </row>
    <row r="416" spans="1:15" x14ac:dyDescent="0.25">
      <c r="A416">
        <v>7470</v>
      </c>
      <c r="B416" t="s">
        <v>125</v>
      </c>
      <c r="C416">
        <v>240</v>
      </c>
      <c r="D416" t="s">
        <v>5459</v>
      </c>
      <c r="E416" s="404">
        <v>45169</v>
      </c>
      <c r="F416" s="404">
        <v>45173</v>
      </c>
      <c r="G416" t="s">
        <v>5477</v>
      </c>
      <c r="H416" t="s">
        <v>3971</v>
      </c>
      <c r="I416" t="s">
        <v>5795</v>
      </c>
      <c r="J416">
        <v>174052308</v>
      </c>
      <c r="M416" t="s">
        <v>5419</v>
      </c>
      <c r="N416">
        <v>11.85</v>
      </c>
      <c r="O416" t="s">
        <v>5411</v>
      </c>
    </row>
    <row r="417" spans="1:15" x14ac:dyDescent="0.25">
      <c r="A417">
        <v>7470</v>
      </c>
      <c r="B417" t="s">
        <v>125</v>
      </c>
      <c r="C417">
        <v>936</v>
      </c>
      <c r="D417" t="s">
        <v>5459</v>
      </c>
      <c r="E417" s="404">
        <v>45169</v>
      </c>
      <c r="F417" s="404">
        <v>45170</v>
      </c>
      <c r="G417" t="s">
        <v>5411</v>
      </c>
      <c r="H417" t="s">
        <v>3971</v>
      </c>
      <c r="I417" t="s">
        <v>5794</v>
      </c>
      <c r="J417">
        <v>49582308</v>
      </c>
      <c r="M417" t="s">
        <v>5419</v>
      </c>
      <c r="N417">
        <v>740</v>
      </c>
      <c r="O417" t="s">
        <v>5411</v>
      </c>
    </row>
    <row r="418" spans="1:15" x14ac:dyDescent="0.25">
      <c r="A418">
        <v>7470</v>
      </c>
      <c r="B418" t="s">
        <v>125</v>
      </c>
      <c r="C418">
        <v>210</v>
      </c>
      <c r="D418" t="s">
        <v>5453</v>
      </c>
      <c r="E418" s="404">
        <v>45199</v>
      </c>
      <c r="F418" s="404">
        <v>45203</v>
      </c>
      <c r="G418" t="s">
        <v>5477</v>
      </c>
      <c r="H418" t="s">
        <v>3971</v>
      </c>
      <c r="I418" t="s">
        <v>5793</v>
      </c>
      <c r="J418">
        <v>4052309</v>
      </c>
      <c r="M418" t="s">
        <v>5419</v>
      </c>
      <c r="N418">
        <v>174.9</v>
      </c>
      <c r="O418" t="s">
        <v>5411</v>
      </c>
    </row>
    <row r="419" spans="1:15" x14ac:dyDescent="0.25">
      <c r="A419">
        <v>7470</v>
      </c>
      <c r="B419" t="s">
        <v>125</v>
      </c>
      <c r="C419">
        <v>220</v>
      </c>
      <c r="D419" t="s">
        <v>5453</v>
      </c>
      <c r="E419" s="404">
        <v>45199</v>
      </c>
      <c r="F419" s="404">
        <v>45203</v>
      </c>
      <c r="G419" t="s">
        <v>5477</v>
      </c>
      <c r="H419" t="s">
        <v>3971</v>
      </c>
      <c r="I419" t="s">
        <v>5793</v>
      </c>
      <c r="J419">
        <v>4052309</v>
      </c>
      <c r="M419" t="s">
        <v>5419</v>
      </c>
      <c r="N419">
        <v>174.9</v>
      </c>
      <c r="O419" t="s">
        <v>5411</v>
      </c>
    </row>
    <row r="420" spans="1:15" x14ac:dyDescent="0.25">
      <c r="A420">
        <v>7470</v>
      </c>
      <c r="B420" t="s">
        <v>125</v>
      </c>
      <c r="C420">
        <v>230</v>
      </c>
      <c r="D420" t="s">
        <v>5453</v>
      </c>
      <c r="E420" s="404">
        <v>45199</v>
      </c>
      <c r="F420" s="404">
        <v>45203</v>
      </c>
      <c r="G420" t="s">
        <v>5477</v>
      </c>
      <c r="H420" t="s">
        <v>3971</v>
      </c>
      <c r="I420" t="s">
        <v>5793</v>
      </c>
      <c r="J420">
        <v>4052309</v>
      </c>
      <c r="M420" t="s">
        <v>5419</v>
      </c>
      <c r="N420">
        <v>174.9</v>
      </c>
      <c r="O420" t="s">
        <v>5411</v>
      </c>
    </row>
    <row r="421" spans="1:15" x14ac:dyDescent="0.25">
      <c r="A421">
        <v>7470</v>
      </c>
      <c r="B421" t="s">
        <v>125</v>
      </c>
      <c r="C421">
        <v>240</v>
      </c>
      <c r="D421" t="s">
        <v>5453</v>
      </c>
      <c r="E421" s="404">
        <v>45199</v>
      </c>
      <c r="F421" s="404">
        <v>45203</v>
      </c>
      <c r="G421" t="s">
        <v>5477</v>
      </c>
      <c r="H421" t="s">
        <v>3971</v>
      </c>
      <c r="I421" t="s">
        <v>5793</v>
      </c>
      <c r="J421">
        <v>4052309</v>
      </c>
      <c r="M421" t="s">
        <v>5419</v>
      </c>
      <c r="N421">
        <v>174.9</v>
      </c>
      <c r="O421" t="s">
        <v>5411</v>
      </c>
    </row>
    <row r="422" spans="1:15" x14ac:dyDescent="0.25">
      <c r="A422">
        <v>7470</v>
      </c>
      <c r="B422" t="s">
        <v>125</v>
      </c>
      <c r="C422">
        <v>936</v>
      </c>
      <c r="D422" t="s">
        <v>5453</v>
      </c>
      <c r="E422" s="404">
        <v>45199</v>
      </c>
      <c r="F422" s="404">
        <v>45203</v>
      </c>
      <c r="G422" t="s">
        <v>5411</v>
      </c>
      <c r="H422" t="s">
        <v>3971</v>
      </c>
      <c r="I422" t="s">
        <v>5793</v>
      </c>
      <c r="J422">
        <v>49582309</v>
      </c>
      <c r="M422" t="s">
        <v>5419</v>
      </c>
      <c r="N422">
        <v>592</v>
      </c>
      <c r="O422" t="s">
        <v>5411</v>
      </c>
    </row>
    <row r="423" spans="1:15" x14ac:dyDescent="0.25">
      <c r="A423">
        <v>7470</v>
      </c>
      <c r="B423" t="s">
        <v>125</v>
      </c>
      <c r="C423">
        <v>210</v>
      </c>
      <c r="D423" t="s">
        <v>5450</v>
      </c>
      <c r="E423" s="404">
        <v>45230</v>
      </c>
      <c r="F423" s="404">
        <v>45232</v>
      </c>
      <c r="G423" t="s">
        <v>5477</v>
      </c>
      <c r="H423" t="s">
        <v>3971</v>
      </c>
      <c r="I423" t="s">
        <v>5792</v>
      </c>
      <c r="J423">
        <v>174052310</v>
      </c>
      <c r="M423" t="s">
        <v>5419</v>
      </c>
      <c r="N423">
        <v>156.83000000000001</v>
      </c>
      <c r="O423" t="s">
        <v>5411</v>
      </c>
    </row>
    <row r="424" spans="1:15" x14ac:dyDescent="0.25">
      <c r="A424">
        <v>7470</v>
      </c>
      <c r="B424" t="s">
        <v>125</v>
      </c>
      <c r="C424">
        <v>220</v>
      </c>
      <c r="D424" t="s">
        <v>5450</v>
      </c>
      <c r="E424" s="404">
        <v>45230</v>
      </c>
      <c r="F424" s="404">
        <v>45232</v>
      </c>
      <c r="G424" t="s">
        <v>5477</v>
      </c>
      <c r="H424" t="s">
        <v>3971</v>
      </c>
      <c r="I424" t="s">
        <v>5792</v>
      </c>
      <c r="J424">
        <v>174052310</v>
      </c>
      <c r="M424" t="s">
        <v>5419</v>
      </c>
      <c r="N424">
        <v>156.83000000000001</v>
      </c>
      <c r="O424" t="s">
        <v>5411</v>
      </c>
    </row>
    <row r="425" spans="1:15" x14ac:dyDescent="0.25">
      <c r="A425">
        <v>7470</v>
      </c>
      <c r="B425" t="s">
        <v>125</v>
      </c>
      <c r="C425">
        <v>230</v>
      </c>
      <c r="D425" t="s">
        <v>5450</v>
      </c>
      <c r="E425" s="404">
        <v>45230</v>
      </c>
      <c r="F425" s="404">
        <v>45232</v>
      </c>
      <c r="G425" t="s">
        <v>5477</v>
      </c>
      <c r="H425" t="s">
        <v>3971</v>
      </c>
      <c r="I425" t="s">
        <v>5792</v>
      </c>
      <c r="J425">
        <v>174052310</v>
      </c>
      <c r="M425" t="s">
        <v>5419</v>
      </c>
      <c r="N425">
        <v>156.83000000000001</v>
      </c>
      <c r="O425" t="s">
        <v>5411</v>
      </c>
    </row>
    <row r="426" spans="1:15" x14ac:dyDescent="0.25">
      <c r="A426">
        <v>7470</v>
      </c>
      <c r="B426" t="s">
        <v>125</v>
      </c>
      <c r="C426">
        <v>240</v>
      </c>
      <c r="D426" t="s">
        <v>5450</v>
      </c>
      <c r="E426" s="404">
        <v>45230</v>
      </c>
      <c r="F426" s="404">
        <v>45232</v>
      </c>
      <c r="G426" t="s">
        <v>5477</v>
      </c>
      <c r="H426" t="s">
        <v>3971</v>
      </c>
      <c r="I426" t="s">
        <v>5792</v>
      </c>
      <c r="J426">
        <v>174052310</v>
      </c>
      <c r="M426" t="s">
        <v>5419</v>
      </c>
      <c r="N426">
        <v>156.83000000000001</v>
      </c>
      <c r="O426" t="s">
        <v>5411</v>
      </c>
    </row>
    <row r="427" spans="1:15" x14ac:dyDescent="0.25">
      <c r="A427">
        <v>7470</v>
      </c>
      <c r="B427" t="s">
        <v>125</v>
      </c>
      <c r="C427">
        <v>936</v>
      </c>
      <c r="D427" t="s">
        <v>5450</v>
      </c>
      <c r="E427" s="404">
        <v>45230</v>
      </c>
      <c r="F427" s="404">
        <v>45232</v>
      </c>
      <c r="G427" t="s">
        <v>5411</v>
      </c>
      <c r="H427" t="s">
        <v>3971</v>
      </c>
      <c r="I427" t="s">
        <v>5791</v>
      </c>
      <c r="J427">
        <v>49582310</v>
      </c>
      <c r="M427" t="s">
        <v>5419</v>
      </c>
      <c r="N427">
        <v>592</v>
      </c>
      <c r="O427" t="s">
        <v>5411</v>
      </c>
    </row>
    <row r="428" spans="1:15" x14ac:dyDescent="0.25">
      <c r="A428">
        <v>7470</v>
      </c>
      <c r="B428" t="s">
        <v>125</v>
      </c>
      <c r="C428">
        <v>210</v>
      </c>
      <c r="D428" t="s">
        <v>5447</v>
      </c>
      <c r="E428" s="404">
        <v>45260</v>
      </c>
      <c r="F428" s="404">
        <v>45261</v>
      </c>
      <c r="G428" t="s">
        <v>5477</v>
      </c>
      <c r="H428" t="s">
        <v>3971</v>
      </c>
      <c r="I428" t="s">
        <v>5790</v>
      </c>
      <c r="J428">
        <v>174052311</v>
      </c>
      <c r="M428" t="s">
        <v>5419</v>
      </c>
      <c r="N428">
        <v>191.03</v>
      </c>
      <c r="O428" t="s">
        <v>5411</v>
      </c>
    </row>
    <row r="429" spans="1:15" x14ac:dyDescent="0.25">
      <c r="A429">
        <v>7470</v>
      </c>
      <c r="B429" t="s">
        <v>125</v>
      </c>
      <c r="C429">
        <v>220</v>
      </c>
      <c r="D429" t="s">
        <v>5447</v>
      </c>
      <c r="E429" s="404">
        <v>45260</v>
      </c>
      <c r="F429" s="404">
        <v>45261</v>
      </c>
      <c r="G429" t="s">
        <v>5477</v>
      </c>
      <c r="H429" t="s">
        <v>3971</v>
      </c>
      <c r="I429" t="s">
        <v>5790</v>
      </c>
      <c r="J429">
        <v>174052311</v>
      </c>
      <c r="M429" t="s">
        <v>5419</v>
      </c>
      <c r="N429">
        <v>191.03</v>
      </c>
      <c r="O429" t="s">
        <v>5411</v>
      </c>
    </row>
    <row r="430" spans="1:15" x14ac:dyDescent="0.25">
      <c r="A430">
        <v>7470</v>
      </c>
      <c r="B430" t="s">
        <v>125</v>
      </c>
      <c r="C430">
        <v>230</v>
      </c>
      <c r="D430" t="s">
        <v>5447</v>
      </c>
      <c r="E430" s="404">
        <v>45260</v>
      </c>
      <c r="F430" s="404">
        <v>45261</v>
      </c>
      <c r="G430" t="s">
        <v>5477</v>
      </c>
      <c r="H430" t="s">
        <v>3971</v>
      </c>
      <c r="I430" t="s">
        <v>5790</v>
      </c>
      <c r="J430">
        <v>174052311</v>
      </c>
      <c r="M430" t="s">
        <v>5419</v>
      </c>
      <c r="N430">
        <v>191.03</v>
      </c>
      <c r="O430" t="s">
        <v>5411</v>
      </c>
    </row>
    <row r="431" spans="1:15" x14ac:dyDescent="0.25">
      <c r="A431">
        <v>7470</v>
      </c>
      <c r="B431" t="s">
        <v>125</v>
      </c>
      <c r="C431">
        <v>240</v>
      </c>
      <c r="D431" t="s">
        <v>5447</v>
      </c>
      <c r="E431" s="404">
        <v>45260</v>
      </c>
      <c r="F431" s="404">
        <v>45261</v>
      </c>
      <c r="G431" t="s">
        <v>5477</v>
      </c>
      <c r="H431" t="s">
        <v>3971</v>
      </c>
      <c r="I431" t="s">
        <v>5790</v>
      </c>
      <c r="J431">
        <v>174052311</v>
      </c>
      <c r="M431" t="s">
        <v>5419</v>
      </c>
      <c r="N431">
        <v>191.03</v>
      </c>
      <c r="O431" t="s">
        <v>5411</v>
      </c>
    </row>
    <row r="432" spans="1:15" x14ac:dyDescent="0.25">
      <c r="A432">
        <v>7470</v>
      </c>
      <c r="B432" t="s">
        <v>125</v>
      </c>
      <c r="C432">
        <v>936</v>
      </c>
      <c r="D432" t="s">
        <v>5447</v>
      </c>
      <c r="E432" s="404">
        <v>45260</v>
      </c>
      <c r="F432" s="404">
        <v>45264</v>
      </c>
      <c r="G432" t="s">
        <v>5411</v>
      </c>
      <c r="H432" t="s">
        <v>3971</v>
      </c>
      <c r="I432" t="s">
        <v>5789</v>
      </c>
      <c r="J432">
        <v>49582311</v>
      </c>
      <c r="M432" t="s">
        <v>5419</v>
      </c>
      <c r="N432">
        <v>740</v>
      </c>
      <c r="O432" t="s">
        <v>5411</v>
      </c>
    </row>
    <row r="433" spans="1:15" x14ac:dyDescent="0.25">
      <c r="A433">
        <v>7470</v>
      </c>
      <c r="B433" t="s">
        <v>125</v>
      </c>
      <c r="C433">
        <v>210</v>
      </c>
      <c r="D433" t="s">
        <v>5423</v>
      </c>
      <c r="E433" s="404">
        <v>45291</v>
      </c>
      <c r="F433" s="404">
        <v>45296</v>
      </c>
      <c r="G433" t="s">
        <v>5477</v>
      </c>
      <c r="H433" t="s">
        <v>3971</v>
      </c>
      <c r="I433" t="s">
        <v>5788</v>
      </c>
      <c r="J433">
        <v>174052312</v>
      </c>
      <c r="M433" t="s">
        <v>5419</v>
      </c>
      <c r="N433">
        <v>154.47</v>
      </c>
      <c r="O433" t="s">
        <v>5411</v>
      </c>
    </row>
    <row r="434" spans="1:15" x14ac:dyDescent="0.25">
      <c r="A434">
        <v>7470</v>
      </c>
      <c r="B434" t="s">
        <v>125</v>
      </c>
      <c r="C434">
        <v>220</v>
      </c>
      <c r="D434" t="s">
        <v>5423</v>
      </c>
      <c r="E434" s="404">
        <v>45291</v>
      </c>
      <c r="F434" s="404">
        <v>45296</v>
      </c>
      <c r="G434" t="s">
        <v>5477</v>
      </c>
      <c r="H434" t="s">
        <v>3971</v>
      </c>
      <c r="I434" t="s">
        <v>5788</v>
      </c>
      <c r="J434">
        <v>174052312</v>
      </c>
      <c r="M434" t="s">
        <v>5419</v>
      </c>
      <c r="N434">
        <v>154.47</v>
      </c>
      <c r="O434" t="s">
        <v>5411</v>
      </c>
    </row>
    <row r="435" spans="1:15" x14ac:dyDescent="0.25">
      <c r="A435">
        <v>7470</v>
      </c>
      <c r="B435" t="s">
        <v>125</v>
      </c>
      <c r="C435">
        <v>230</v>
      </c>
      <c r="D435" t="s">
        <v>5423</v>
      </c>
      <c r="E435" s="404">
        <v>45291</v>
      </c>
      <c r="F435" s="404">
        <v>45296</v>
      </c>
      <c r="G435" t="s">
        <v>5477</v>
      </c>
      <c r="H435" t="s">
        <v>3971</v>
      </c>
      <c r="I435" t="s">
        <v>5788</v>
      </c>
      <c r="J435">
        <v>174052312</v>
      </c>
      <c r="M435" t="s">
        <v>5419</v>
      </c>
      <c r="N435">
        <v>154.47</v>
      </c>
      <c r="O435" t="s">
        <v>5411</v>
      </c>
    </row>
    <row r="436" spans="1:15" x14ac:dyDescent="0.25">
      <c r="A436">
        <v>7470</v>
      </c>
      <c r="B436" t="s">
        <v>125</v>
      </c>
      <c r="C436">
        <v>240</v>
      </c>
      <c r="D436" t="s">
        <v>5423</v>
      </c>
      <c r="E436" s="404">
        <v>45291</v>
      </c>
      <c r="F436" s="404">
        <v>45296</v>
      </c>
      <c r="G436" t="s">
        <v>5477</v>
      </c>
      <c r="H436" t="s">
        <v>3971</v>
      </c>
      <c r="I436" t="s">
        <v>5788</v>
      </c>
      <c r="J436">
        <v>174052312</v>
      </c>
      <c r="M436" t="s">
        <v>5419</v>
      </c>
      <c r="N436">
        <v>154.47</v>
      </c>
      <c r="O436" t="s">
        <v>5411</v>
      </c>
    </row>
    <row r="437" spans="1:15" x14ac:dyDescent="0.25">
      <c r="A437">
        <v>7470</v>
      </c>
      <c r="B437" t="s">
        <v>125</v>
      </c>
      <c r="C437">
        <v>935</v>
      </c>
      <c r="D437" t="s">
        <v>5423</v>
      </c>
      <c r="E437" s="404">
        <v>45291</v>
      </c>
      <c r="F437" s="404">
        <v>45296</v>
      </c>
      <c r="G437" t="s">
        <v>5411</v>
      </c>
      <c r="H437" t="s">
        <v>3971</v>
      </c>
      <c r="I437" t="s">
        <v>5787</v>
      </c>
      <c r="J437">
        <v>49582312</v>
      </c>
      <c r="M437" t="s">
        <v>5419</v>
      </c>
      <c r="N437">
        <v>592</v>
      </c>
      <c r="O437" t="s">
        <v>5411</v>
      </c>
    </row>
    <row r="438" spans="1:15" x14ac:dyDescent="0.25">
      <c r="A438">
        <v>7470</v>
      </c>
      <c r="B438" t="s">
        <v>125</v>
      </c>
      <c r="C438">
        <v>210</v>
      </c>
      <c r="D438" t="s">
        <v>5441</v>
      </c>
      <c r="E438" s="404">
        <v>45322</v>
      </c>
      <c r="F438" s="404">
        <v>45329</v>
      </c>
      <c r="G438" t="s">
        <v>5477</v>
      </c>
      <c r="H438" t="s">
        <v>3971</v>
      </c>
      <c r="I438" t="s">
        <v>5786</v>
      </c>
      <c r="J438">
        <v>174052401</v>
      </c>
      <c r="M438" t="s">
        <v>5419</v>
      </c>
      <c r="N438">
        <v>178.06</v>
      </c>
      <c r="O438" t="s">
        <v>5411</v>
      </c>
    </row>
    <row r="439" spans="1:15" x14ac:dyDescent="0.25">
      <c r="A439">
        <v>7470</v>
      </c>
      <c r="B439" t="s">
        <v>125</v>
      </c>
      <c r="C439">
        <v>220</v>
      </c>
      <c r="D439" t="s">
        <v>5441</v>
      </c>
      <c r="E439" s="404">
        <v>45322</v>
      </c>
      <c r="F439" s="404">
        <v>45329</v>
      </c>
      <c r="G439" t="s">
        <v>5477</v>
      </c>
      <c r="H439" t="s">
        <v>3971</v>
      </c>
      <c r="I439" t="s">
        <v>5786</v>
      </c>
      <c r="J439">
        <v>174052401</v>
      </c>
      <c r="M439" t="s">
        <v>5419</v>
      </c>
      <c r="N439">
        <v>178.06</v>
      </c>
      <c r="O439" t="s">
        <v>5411</v>
      </c>
    </row>
    <row r="440" spans="1:15" x14ac:dyDescent="0.25">
      <c r="A440">
        <v>7470</v>
      </c>
      <c r="B440" t="s">
        <v>125</v>
      </c>
      <c r="C440">
        <v>230</v>
      </c>
      <c r="D440" t="s">
        <v>5441</v>
      </c>
      <c r="E440" s="404">
        <v>45322</v>
      </c>
      <c r="F440" s="404">
        <v>45329</v>
      </c>
      <c r="G440" t="s">
        <v>5477</v>
      </c>
      <c r="H440" t="s">
        <v>3971</v>
      </c>
      <c r="I440" t="s">
        <v>5786</v>
      </c>
      <c r="J440">
        <v>174052401</v>
      </c>
      <c r="M440" t="s">
        <v>5419</v>
      </c>
      <c r="N440">
        <v>178.06</v>
      </c>
      <c r="O440" t="s">
        <v>5411</v>
      </c>
    </row>
    <row r="441" spans="1:15" x14ac:dyDescent="0.25">
      <c r="A441">
        <v>7470</v>
      </c>
      <c r="B441" t="s">
        <v>125</v>
      </c>
      <c r="C441">
        <v>240</v>
      </c>
      <c r="D441" t="s">
        <v>5441</v>
      </c>
      <c r="E441" s="404">
        <v>45322</v>
      </c>
      <c r="F441" s="404">
        <v>45329</v>
      </c>
      <c r="G441" t="s">
        <v>5477</v>
      </c>
      <c r="H441" t="s">
        <v>3971</v>
      </c>
      <c r="I441" t="s">
        <v>5786</v>
      </c>
      <c r="J441">
        <v>174052401</v>
      </c>
      <c r="M441" t="s">
        <v>5419</v>
      </c>
      <c r="N441">
        <v>178.06</v>
      </c>
      <c r="O441" t="s">
        <v>5411</v>
      </c>
    </row>
    <row r="442" spans="1:15" x14ac:dyDescent="0.25">
      <c r="A442">
        <v>7470</v>
      </c>
      <c r="B442" t="s">
        <v>125</v>
      </c>
      <c r="C442">
        <v>936</v>
      </c>
      <c r="D442" t="s">
        <v>5441</v>
      </c>
      <c r="E442" s="404">
        <v>45322</v>
      </c>
      <c r="F442" s="404">
        <v>45329</v>
      </c>
      <c r="G442" t="s">
        <v>5411</v>
      </c>
      <c r="H442" t="s">
        <v>3971</v>
      </c>
      <c r="I442" t="s">
        <v>5785</v>
      </c>
      <c r="J442">
        <v>49582401</v>
      </c>
      <c r="M442" t="s">
        <v>5419</v>
      </c>
      <c r="N442">
        <v>592</v>
      </c>
      <c r="O442" t="s">
        <v>5411</v>
      </c>
    </row>
    <row r="443" spans="1:15" x14ac:dyDescent="0.25">
      <c r="A443">
        <v>7470</v>
      </c>
      <c r="B443" t="s">
        <v>125</v>
      </c>
      <c r="C443">
        <v>210</v>
      </c>
      <c r="D443" t="s">
        <v>5435</v>
      </c>
      <c r="E443" s="404">
        <v>45351</v>
      </c>
      <c r="F443" s="404">
        <v>45355</v>
      </c>
      <c r="G443" t="s">
        <v>5477</v>
      </c>
      <c r="H443" t="s">
        <v>3971</v>
      </c>
      <c r="I443" t="s">
        <v>5784</v>
      </c>
      <c r="J443">
        <v>174052402</v>
      </c>
      <c r="M443" t="s">
        <v>5419</v>
      </c>
      <c r="N443">
        <v>149.77000000000001</v>
      </c>
      <c r="O443" t="s">
        <v>5411</v>
      </c>
    </row>
    <row r="444" spans="1:15" x14ac:dyDescent="0.25">
      <c r="A444">
        <v>7470</v>
      </c>
      <c r="B444" t="s">
        <v>125</v>
      </c>
      <c r="C444">
        <v>220</v>
      </c>
      <c r="D444" t="s">
        <v>5435</v>
      </c>
      <c r="E444" s="404">
        <v>45351</v>
      </c>
      <c r="F444" s="404">
        <v>45355</v>
      </c>
      <c r="G444" t="s">
        <v>5477</v>
      </c>
      <c r="H444" t="s">
        <v>3971</v>
      </c>
      <c r="I444" t="s">
        <v>5784</v>
      </c>
      <c r="J444">
        <v>174052402</v>
      </c>
      <c r="M444" t="s">
        <v>5419</v>
      </c>
      <c r="N444">
        <v>149.77000000000001</v>
      </c>
      <c r="O444" t="s">
        <v>5411</v>
      </c>
    </row>
    <row r="445" spans="1:15" x14ac:dyDescent="0.25">
      <c r="A445">
        <v>7470</v>
      </c>
      <c r="B445" t="s">
        <v>125</v>
      </c>
      <c r="C445">
        <v>230</v>
      </c>
      <c r="D445" t="s">
        <v>5435</v>
      </c>
      <c r="E445" s="404">
        <v>45351</v>
      </c>
      <c r="F445" s="404">
        <v>45355</v>
      </c>
      <c r="G445" t="s">
        <v>5477</v>
      </c>
      <c r="H445" t="s">
        <v>3971</v>
      </c>
      <c r="I445" t="s">
        <v>5784</v>
      </c>
      <c r="J445">
        <v>174052402</v>
      </c>
      <c r="M445" t="s">
        <v>5419</v>
      </c>
      <c r="N445">
        <v>149.77000000000001</v>
      </c>
      <c r="O445" t="s">
        <v>5411</v>
      </c>
    </row>
    <row r="446" spans="1:15" x14ac:dyDescent="0.25">
      <c r="A446">
        <v>7470</v>
      </c>
      <c r="B446" t="s">
        <v>125</v>
      </c>
      <c r="C446">
        <v>240</v>
      </c>
      <c r="D446" t="s">
        <v>5435</v>
      </c>
      <c r="E446" s="404">
        <v>45351</v>
      </c>
      <c r="F446" s="404">
        <v>45355</v>
      </c>
      <c r="G446" t="s">
        <v>5477</v>
      </c>
      <c r="H446" t="s">
        <v>3971</v>
      </c>
      <c r="I446" t="s">
        <v>5784</v>
      </c>
      <c r="J446">
        <v>174052402</v>
      </c>
      <c r="M446" t="s">
        <v>5419</v>
      </c>
      <c r="N446">
        <v>149.77000000000001</v>
      </c>
      <c r="O446" t="s">
        <v>5411</v>
      </c>
    </row>
    <row r="447" spans="1:15" x14ac:dyDescent="0.25">
      <c r="A447">
        <v>7470</v>
      </c>
      <c r="B447" t="s">
        <v>125</v>
      </c>
      <c r="C447">
        <v>112</v>
      </c>
      <c r="D447" t="s">
        <v>5459</v>
      </c>
      <c r="E447" s="404">
        <v>45140</v>
      </c>
      <c r="F447" s="404">
        <v>45148</v>
      </c>
      <c r="G447" t="s">
        <v>5783</v>
      </c>
      <c r="H447" t="s">
        <v>3971</v>
      </c>
      <c r="I447" t="s">
        <v>5782</v>
      </c>
      <c r="J447">
        <v>6332</v>
      </c>
      <c r="M447" t="s">
        <v>5419</v>
      </c>
      <c r="N447">
        <v>286.95999999999998</v>
      </c>
      <c r="O447" t="s">
        <v>5410</v>
      </c>
    </row>
    <row r="448" spans="1:15" x14ac:dyDescent="0.25">
      <c r="A448">
        <v>7470</v>
      </c>
      <c r="B448" t="s">
        <v>125</v>
      </c>
      <c r="C448">
        <v>110</v>
      </c>
      <c r="D448" t="s">
        <v>5427</v>
      </c>
      <c r="E448" s="404">
        <v>45069</v>
      </c>
      <c r="F448" s="404">
        <v>45070</v>
      </c>
      <c r="G448" t="s">
        <v>5438</v>
      </c>
      <c r="H448" t="s">
        <v>3971</v>
      </c>
      <c r="I448" t="s">
        <v>5781</v>
      </c>
      <c r="J448" t="s">
        <v>5770</v>
      </c>
      <c r="M448" t="s">
        <v>5419</v>
      </c>
      <c r="N448">
        <v>63</v>
      </c>
      <c r="O448" t="s">
        <v>5409</v>
      </c>
    </row>
    <row r="449" spans="1:15" x14ac:dyDescent="0.25">
      <c r="A449">
        <v>7470</v>
      </c>
      <c r="B449" t="s">
        <v>125</v>
      </c>
      <c r="C449">
        <v>112</v>
      </c>
      <c r="D449" t="s">
        <v>5427</v>
      </c>
      <c r="E449" s="404">
        <v>45069</v>
      </c>
      <c r="F449" s="404">
        <v>45070</v>
      </c>
      <c r="G449" t="s">
        <v>5438</v>
      </c>
      <c r="H449" t="s">
        <v>3971</v>
      </c>
      <c r="I449" t="s">
        <v>5781</v>
      </c>
      <c r="J449" t="s">
        <v>5770</v>
      </c>
      <c r="M449" t="s">
        <v>5419</v>
      </c>
      <c r="N449">
        <v>31.5</v>
      </c>
      <c r="O449" t="s">
        <v>5409</v>
      </c>
    </row>
    <row r="450" spans="1:15" x14ac:dyDescent="0.25">
      <c r="A450">
        <v>7470</v>
      </c>
      <c r="B450" t="s">
        <v>125</v>
      </c>
      <c r="C450">
        <v>120</v>
      </c>
      <c r="D450" t="s">
        <v>5427</v>
      </c>
      <c r="E450" s="404">
        <v>45069</v>
      </c>
      <c r="F450" s="404">
        <v>45070</v>
      </c>
      <c r="G450" t="s">
        <v>5438</v>
      </c>
      <c r="H450" t="s">
        <v>3971</v>
      </c>
      <c r="I450" t="s">
        <v>5781</v>
      </c>
      <c r="J450" t="s">
        <v>5770</v>
      </c>
      <c r="M450" t="s">
        <v>5419</v>
      </c>
      <c r="N450">
        <v>69.3</v>
      </c>
      <c r="O450" t="s">
        <v>5409</v>
      </c>
    </row>
    <row r="451" spans="1:15" x14ac:dyDescent="0.25">
      <c r="A451">
        <v>7470</v>
      </c>
      <c r="B451" t="s">
        <v>125</v>
      </c>
      <c r="C451">
        <v>130</v>
      </c>
      <c r="D451" t="s">
        <v>5427</v>
      </c>
      <c r="E451" s="404">
        <v>45069</v>
      </c>
      <c r="F451" s="404">
        <v>45070</v>
      </c>
      <c r="G451" t="s">
        <v>5438</v>
      </c>
      <c r="H451" t="s">
        <v>3971</v>
      </c>
      <c r="I451" t="s">
        <v>5781</v>
      </c>
      <c r="J451" t="s">
        <v>5770</v>
      </c>
      <c r="M451" t="s">
        <v>5419</v>
      </c>
      <c r="N451">
        <v>53.55</v>
      </c>
      <c r="O451" t="s">
        <v>5409</v>
      </c>
    </row>
    <row r="452" spans="1:15" x14ac:dyDescent="0.25">
      <c r="A452">
        <v>7470</v>
      </c>
      <c r="B452" t="s">
        <v>125</v>
      </c>
      <c r="C452">
        <v>140</v>
      </c>
      <c r="D452" t="s">
        <v>5427</v>
      </c>
      <c r="E452" s="404">
        <v>45069</v>
      </c>
      <c r="F452" s="404">
        <v>45070</v>
      </c>
      <c r="G452" t="s">
        <v>5438</v>
      </c>
      <c r="H452" t="s">
        <v>3971</v>
      </c>
      <c r="I452" t="s">
        <v>5781</v>
      </c>
      <c r="J452" t="s">
        <v>5770</v>
      </c>
      <c r="M452" t="s">
        <v>5419</v>
      </c>
      <c r="N452">
        <v>63</v>
      </c>
      <c r="O452" t="s">
        <v>5409</v>
      </c>
    </row>
    <row r="453" spans="1:15" x14ac:dyDescent="0.25">
      <c r="A453">
        <v>7470</v>
      </c>
      <c r="B453" t="s">
        <v>125</v>
      </c>
      <c r="C453">
        <v>160</v>
      </c>
      <c r="D453" t="s">
        <v>5427</v>
      </c>
      <c r="E453" s="404">
        <v>45069</v>
      </c>
      <c r="F453" s="404">
        <v>45070</v>
      </c>
      <c r="G453" t="s">
        <v>5438</v>
      </c>
      <c r="H453" t="s">
        <v>3971</v>
      </c>
      <c r="I453" t="s">
        <v>5781</v>
      </c>
      <c r="J453" t="s">
        <v>5770</v>
      </c>
      <c r="M453" t="s">
        <v>5419</v>
      </c>
      <c r="N453">
        <v>18.899999999999999</v>
      </c>
      <c r="O453" t="s">
        <v>5409</v>
      </c>
    </row>
    <row r="454" spans="1:15" x14ac:dyDescent="0.25">
      <c r="A454">
        <v>7470</v>
      </c>
      <c r="B454" t="s">
        <v>125</v>
      </c>
      <c r="C454">
        <v>935</v>
      </c>
      <c r="D454" t="s">
        <v>5427</v>
      </c>
      <c r="E454" s="404">
        <v>45069</v>
      </c>
      <c r="F454" s="404">
        <v>45070</v>
      </c>
      <c r="G454" t="s">
        <v>5438</v>
      </c>
      <c r="H454" t="s">
        <v>3971</v>
      </c>
      <c r="I454" t="s">
        <v>5781</v>
      </c>
      <c r="J454" t="s">
        <v>5770</v>
      </c>
      <c r="M454" t="s">
        <v>5419</v>
      </c>
      <c r="N454">
        <v>15.75</v>
      </c>
      <c r="O454" t="s">
        <v>5409</v>
      </c>
    </row>
    <row r="455" spans="1:15" x14ac:dyDescent="0.25">
      <c r="A455">
        <v>7470</v>
      </c>
      <c r="B455" t="s">
        <v>125</v>
      </c>
      <c r="C455">
        <v>110</v>
      </c>
      <c r="D455" t="s">
        <v>5427</v>
      </c>
      <c r="E455" s="404">
        <v>45071</v>
      </c>
      <c r="F455" s="404">
        <v>45071</v>
      </c>
      <c r="G455" t="s">
        <v>5438</v>
      </c>
      <c r="H455" t="s">
        <v>3971</v>
      </c>
      <c r="I455" t="s">
        <v>5780</v>
      </c>
      <c r="J455" t="s">
        <v>5770</v>
      </c>
      <c r="M455" t="s">
        <v>5419</v>
      </c>
      <c r="N455">
        <v>-63</v>
      </c>
      <c r="O455" t="s">
        <v>5409</v>
      </c>
    </row>
    <row r="456" spans="1:15" x14ac:dyDescent="0.25">
      <c r="A456">
        <v>7470</v>
      </c>
      <c r="B456" t="s">
        <v>125</v>
      </c>
      <c r="C456">
        <v>110</v>
      </c>
      <c r="D456" t="s">
        <v>5427</v>
      </c>
      <c r="E456" s="404">
        <v>45071</v>
      </c>
      <c r="F456" s="404">
        <v>45071</v>
      </c>
      <c r="G456" t="s">
        <v>5438</v>
      </c>
      <c r="H456" t="s">
        <v>3971</v>
      </c>
      <c r="I456" t="s">
        <v>5779</v>
      </c>
      <c r="J456" t="s">
        <v>5770</v>
      </c>
      <c r="M456" t="s">
        <v>5419</v>
      </c>
      <c r="N456">
        <v>-63</v>
      </c>
      <c r="O456" t="s">
        <v>5409</v>
      </c>
    </row>
    <row r="457" spans="1:15" x14ac:dyDescent="0.25">
      <c r="A457">
        <v>7470</v>
      </c>
      <c r="B457" t="s">
        <v>125</v>
      </c>
      <c r="C457">
        <v>112</v>
      </c>
      <c r="D457" t="s">
        <v>5427</v>
      </c>
      <c r="E457" s="404">
        <v>45071</v>
      </c>
      <c r="F457" s="404">
        <v>45071</v>
      </c>
      <c r="G457" t="s">
        <v>5438</v>
      </c>
      <c r="H457" t="s">
        <v>3971</v>
      </c>
      <c r="I457" t="s">
        <v>5780</v>
      </c>
      <c r="J457" t="s">
        <v>5770</v>
      </c>
      <c r="M457" t="s">
        <v>5419</v>
      </c>
      <c r="N457">
        <v>-31.5</v>
      </c>
      <c r="O457" t="s">
        <v>5409</v>
      </c>
    </row>
    <row r="458" spans="1:15" x14ac:dyDescent="0.25">
      <c r="A458">
        <v>7470</v>
      </c>
      <c r="B458" t="s">
        <v>125</v>
      </c>
      <c r="C458">
        <v>112</v>
      </c>
      <c r="D458" t="s">
        <v>5427</v>
      </c>
      <c r="E458" s="404">
        <v>45071</v>
      </c>
      <c r="F458" s="404">
        <v>45071</v>
      </c>
      <c r="G458" t="s">
        <v>5438</v>
      </c>
      <c r="H458" t="s">
        <v>3971</v>
      </c>
      <c r="I458" t="s">
        <v>5779</v>
      </c>
      <c r="J458" t="s">
        <v>5770</v>
      </c>
      <c r="M458" t="s">
        <v>5419</v>
      </c>
      <c r="N458">
        <v>-31.5</v>
      </c>
      <c r="O458" t="s">
        <v>5409</v>
      </c>
    </row>
    <row r="459" spans="1:15" x14ac:dyDescent="0.25">
      <c r="A459">
        <v>7470</v>
      </c>
      <c r="B459" t="s">
        <v>125</v>
      </c>
      <c r="C459">
        <v>120</v>
      </c>
      <c r="D459" t="s">
        <v>5427</v>
      </c>
      <c r="E459" s="404">
        <v>45071</v>
      </c>
      <c r="F459" s="404">
        <v>45071</v>
      </c>
      <c r="G459" t="s">
        <v>5438</v>
      </c>
      <c r="H459" t="s">
        <v>3971</v>
      </c>
      <c r="I459" t="s">
        <v>5780</v>
      </c>
      <c r="J459" t="s">
        <v>5770</v>
      </c>
      <c r="M459" t="s">
        <v>5419</v>
      </c>
      <c r="N459">
        <v>-69.3</v>
      </c>
      <c r="O459" t="s">
        <v>5409</v>
      </c>
    </row>
    <row r="460" spans="1:15" x14ac:dyDescent="0.25">
      <c r="A460">
        <v>7470</v>
      </c>
      <c r="B460" t="s">
        <v>125</v>
      </c>
      <c r="C460">
        <v>120</v>
      </c>
      <c r="D460" t="s">
        <v>5427</v>
      </c>
      <c r="E460" s="404">
        <v>45071</v>
      </c>
      <c r="F460" s="404">
        <v>45071</v>
      </c>
      <c r="G460" t="s">
        <v>5438</v>
      </c>
      <c r="H460" t="s">
        <v>3971</v>
      </c>
      <c r="I460" t="s">
        <v>5779</v>
      </c>
      <c r="J460" t="s">
        <v>5770</v>
      </c>
      <c r="M460" t="s">
        <v>5419</v>
      </c>
      <c r="N460">
        <v>-69.3</v>
      </c>
      <c r="O460" t="s">
        <v>5409</v>
      </c>
    </row>
    <row r="461" spans="1:15" x14ac:dyDescent="0.25">
      <c r="A461">
        <v>7470</v>
      </c>
      <c r="B461" t="s">
        <v>125</v>
      </c>
      <c r="C461">
        <v>130</v>
      </c>
      <c r="D461" t="s">
        <v>5427</v>
      </c>
      <c r="E461" s="404">
        <v>45071</v>
      </c>
      <c r="F461" s="404">
        <v>45071</v>
      </c>
      <c r="G461" t="s">
        <v>5438</v>
      </c>
      <c r="H461" t="s">
        <v>3971</v>
      </c>
      <c r="I461" t="s">
        <v>5780</v>
      </c>
      <c r="J461" t="s">
        <v>5770</v>
      </c>
      <c r="M461" t="s">
        <v>5419</v>
      </c>
      <c r="N461">
        <v>-53.55</v>
      </c>
      <c r="O461" t="s">
        <v>5409</v>
      </c>
    </row>
    <row r="462" spans="1:15" x14ac:dyDescent="0.25">
      <c r="A462">
        <v>7470</v>
      </c>
      <c r="B462" t="s">
        <v>125</v>
      </c>
      <c r="C462">
        <v>130</v>
      </c>
      <c r="D462" t="s">
        <v>5427</v>
      </c>
      <c r="E462" s="404">
        <v>45071</v>
      </c>
      <c r="F462" s="404">
        <v>45071</v>
      </c>
      <c r="G462" t="s">
        <v>5438</v>
      </c>
      <c r="H462" t="s">
        <v>3971</v>
      </c>
      <c r="I462" t="s">
        <v>5779</v>
      </c>
      <c r="J462" t="s">
        <v>5770</v>
      </c>
      <c r="M462" t="s">
        <v>5419</v>
      </c>
      <c r="N462">
        <v>-53.55</v>
      </c>
      <c r="O462" t="s">
        <v>5409</v>
      </c>
    </row>
    <row r="463" spans="1:15" x14ac:dyDescent="0.25">
      <c r="A463">
        <v>7470</v>
      </c>
      <c r="B463" t="s">
        <v>125</v>
      </c>
      <c r="C463">
        <v>140</v>
      </c>
      <c r="D463" t="s">
        <v>5427</v>
      </c>
      <c r="E463" s="404">
        <v>45071</v>
      </c>
      <c r="F463" s="404">
        <v>45071</v>
      </c>
      <c r="G463" t="s">
        <v>5438</v>
      </c>
      <c r="H463" t="s">
        <v>3971</v>
      </c>
      <c r="I463" t="s">
        <v>5780</v>
      </c>
      <c r="J463" t="s">
        <v>5770</v>
      </c>
      <c r="M463" t="s">
        <v>5419</v>
      </c>
      <c r="N463">
        <v>-63</v>
      </c>
      <c r="O463" t="s">
        <v>5409</v>
      </c>
    </row>
    <row r="464" spans="1:15" x14ac:dyDescent="0.25">
      <c r="A464">
        <v>7470</v>
      </c>
      <c r="B464" t="s">
        <v>125</v>
      </c>
      <c r="C464">
        <v>140</v>
      </c>
      <c r="D464" t="s">
        <v>5427</v>
      </c>
      <c r="E464" s="404">
        <v>45071</v>
      </c>
      <c r="F464" s="404">
        <v>45071</v>
      </c>
      <c r="G464" t="s">
        <v>5438</v>
      </c>
      <c r="H464" t="s">
        <v>3971</v>
      </c>
      <c r="I464" t="s">
        <v>5779</v>
      </c>
      <c r="J464" t="s">
        <v>5770</v>
      </c>
      <c r="M464" t="s">
        <v>5419</v>
      </c>
      <c r="N464">
        <v>-63</v>
      </c>
      <c r="O464" t="s">
        <v>5409</v>
      </c>
    </row>
    <row r="465" spans="1:15" x14ac:dyDescent="0.25">
      <c r="A465">
        <v>7470</v>
      </c>
      <c r="B465" t="s">
        <v>125</v>
      </c>
      <c r="C465">
        <v>160</v>
      </c>
      <c r="D465" t="s">
        <v>5427</v>
      </c>
      <c r="E465" s="404">
        <v>45071</v>
      </c>
      <c r="F465" s="404">
        <v>45071</v>
      </c>
      <c r="G465" t="s">
        <v>5438</v>
      </c>
      <c r="H465" t="s">
        <v>3971</v>
      </c>
      <c r="I465" t="s">
        <v>5780</v>
      </c>
      <c r="J465" t="s">
        <v>5770</v>
      </c>
      <c r="M465" t="s">
        <v>5419</v>
      </c>
      <c r="N465">
        <v>-18.899999999999999</v>
      </c>
      <c r="O465" t="s">
        <v>5409</v>
      </c>
    </row>
    <row r="466" spans="1:15" x14ac:dyDescent="0.25">
      <c r="A466">
        <v>7470</v>
      </c>
      <c r="B466" t="s">
        <v>125</v>
      </c>
      <c r="C466">
        <v>160</v>
      </c>
      <c r="D466" t="s">
        <v>5427</v>
      </c>
      <c r="E466" s="404">
        <v>45071</v>
      </c>
      <c r="F466" s="404">
        <v>45071</v>
      </c>
      <c r="G466" t="s">
        <v>5438</v>
      </c>
      <c r="H466" t="s">
        <v>3971</v>
      </c>
      <c r="I466" t="s">
        <v>5779</v>
      </c>
      <c r="J466" t="s">
        <v>5770</v>
      </c>
      <c r="M466" t="s">
        <v>5419</v>
      </c>
      <c r="N466">
        <v>-18.899999999999999</v>
      </c>
      <c r="O466" t="s">
        <v>5409</v>
      </c>
    </row>
    <row r="467" spans="1:15" x14ac:dyDescent="0.25">
      <c r="A467">
        <v>7470</v>
      </c>
      <c r="B467" t="s">
        <v>125</v>
      </c>
      <c r="C467">
        <v>935</v>
      </c>
      <c r="D467" t="s">
        <v>5427</v>
      </c>
      <c r="E467" s="404">
        <v>45071</v>
      </c>
      <c r="F467" s="404">
        <v>45071</v>
      </c>
      <c r="G467" t="s">
        <v>5438</v>
      </c>
      <c r="H467" t="s">
        <v>3971</v>
      </c>
      <c r="I467" t="s">
        <v>5780</v>
      </c>
      <c r="J467" t="s">
        <v>5770</v>
      </c>
      <c r="M467" t="s">
        <v>5419</v>
      </c>
      <c r="N467">
        <v>-15.75</v>
      </c>
      <c r="O467" t="s">
        <v>5409</v>
      </c>
    </row>
    <row r="468" spans="1:15" x14ac:dyDescent="0.25">
      <c r="A468">
        <v>7470</v>
      </c>
      <c r="B468" t="s">
        <v>125</v>
      </c>
      <c r="C468">
        <v>935</v>
      </c>
      <c r="D468" t="s">
        <v>5427</v>
      </c>
      <c r="E468" s="404">
        <v>45071</v>
      </c>
      <c r="F468" s="404">
        <v>45071</v>
      </c>
      <c r="G468" t="s">
        <v>5438</v>
      </c>
      <c r="H468" t="s">
        <v>3971</v>
      </c>
      <c r="I468" t="s">
        <v>5779</v>
      </c>
      <c r="J468" t="s">
        <v>5770</v>
      </c>
      <c r="M468" t="s">
        <v>5419</v>
      </c>
      <c r="N468">
        <v>-15.75</v>
      </c>
      <c r="O468" t="s">
        <v>5409</v>
      </c>
    </row>
    <row r="469" spans="1:15" x14ac:dyDescent="0.25">
      <c r="A469">
        <v>7470</v>
      </c>
      <c r="B469" t="s">
        <v>125</v>
      </c>
      <c r="C469">
        <v>330</v>
      </c>
      <c r="D469" t="s">
        <v>5450</v>
      </c>
      <c r="E469" s="404">
        <v>45225</v>
      </c>
      <c r="F469" s="404">
        <v>45225</v>
      </c>
      <c r="G469" t="s">
        <v>5778</v>
      </c>
      <c r="H469" t="s">
        <v>3971</v>
      </c>
      <c r="I469" t="s">
        <v>5777</v>
      </c>
      <c r="J469" t="s">
        <v>5776</v>
      </c>
      <c r="M469" t="s">
        <v>5419</v>
      </c>
      <c r="N469">
        <v>175.09</v>
      </c>
      <c r="O469" t="s">
        <v>5409</v>
      </c>
    </row>
    <row r="470" spans="1:15" x14ac:dyDescent="0.25">
      <c r="A470">
        <v>7470</v>
      </c>
      <c r="B470" t="s">
        <v>125</v>
      </c>
      <c r="C470">
        <v>340</v>
      </c>
      <c r="D470" t="s">
        <v>5450</v>
      </c>
      <c r="E470" s="404">
        <v>45225</v>
      </c>
      <c r="F470" s="404">
        <v>45225</v>
      </c>
      <c r="G470" t="s">
        <v>5778</v>
      </c>
      <c r="H470" t="s">
        <v>3971</v>
      </c>
      <c r="I470" t="s">
        <v>5777</v>
      </c>
      <c r="J470" t="s">
        <v>5776</v>
      </c>
      <c r="M470" t="s">
        <v>5419</v>
      </c>
      <c r="N470">
        <v>173.91</v>
      </c>
      <c r="O470" t="s">
        <v>5409</v>
      </c>
    </row>
    <row r="471" spans="1:15" x14ac:dyDescent="0.25">
      <c r="A471">
        <v>7470</v>
      </c>
      <c r="B471" t="s">
        <v>125</v>
      </c>
      <c r="C471">
        <v>430</v>
      </c>
      <c r="D471" t="s">
        <v>5427</v>
      </c>
      <c r="E471" s="404">
        <v>45061</v>
      </c>
      <c r="F471" s="404">
        <v>45061</v>
      </c>
      <c r="G471" t="s">
        <v>5775</v>
      </c>
      <c r="H471" t="s">
        <v>3971</v>
      </c>
      <c r="I471" t="s">
        <v>5774</v>
      </c>
      <c r="J471" t="s">
        <v>5773</v>
      </c>
      <c r="M471" t="s">
        <v>5419</v>
      </c>
      <c r="N471">
        <v>112.5</v>
      </c>
      <c r="O471" t="s">
        <v>5408</v>
      </c>
    </row>
    <row r="472" spans="1:15" x14ac:dyDescent="0.25">
      <c r="A472">
        <v>7470</v>
      </c>
      <c r="B472" t="s">
        <v>125</v>
      </c>
      <c r="C472">
        <v>440</v>
      </c>
      <c r="D472" t="s">
        <v>5427</v>
      </c>
      <c r="E472" s="404">
        <v>45061</v>
      </c>
      <c r="F472" s="404">
        <v>45061</v>
      </c>
      <c r="G472" t="s">
        <v>5775</v>
      </c>
      <c r="H472" t="s">
        <v>3971</v>
      </c>
      <c r="I472" t="s">
        <v>5774</v>
      </c>
      <c r="J472" t="s">
        <v>5773</v>
      </c>
      <c r="M472" t="s">
        <v>5419</v>
      </c>
      <c r="N472">
        <v>112.5</v>
      </c>
      <c r="O472" t="s">
        <v>5408</v>
      </c>
    </row>
    <row r="473" spans="1:15" x14ac:dyDescent="0.25">
      <c r="A473">
        <v>7470</v>
      </c>
      <c r="B473" t="s">
        <v>125</v>
      </c>
      <c r="C473">
        <v>110</v>
      </c>
      <c r="D473" t="s">
        <v>5427</v>
      </c>
      <c r="E473" s="404">
        <v>45069</v>
      </c>
      <c r="F473" s="404">
        <v>45071</v>
      </c>
      <c r="G473" t="s">
        <v>5438</v>
      </c>
      <c r="H473" t="s">
        <v>3971</v>
      </c>
      <c r="I473" t="s">
        <v>5772</v>
      </c>
      <c r="J473" t="s">
        <v>5770</v>
      </c>
      <c r="M473" t="s">
        <v>5419</v>
      </c>
      <c r="N473">
        <v>63</v>
      </c>
      <c r="O473" t="s">
        <v>5408</v>
      </c>
    </row>
    <row r="474" spans="1:15" x14ac:dyDescent="0.25">
      <c r="A474">
        <v>7470</v>
      </c>
      <c r="B474" t="s">
        <v>125</v>
      </c>
      <c r="C474">
        <v>110</v>
      </c>
      <c r="D474" t="s">
        <v>5427</v>
      </c>
      <c r="E474" s="404">
        <v>45069</v>
      </c>
      <c r="F474" s="404">
        <v>45071</v>
      </c>
      <c r="G474" t="s">
        <v>5438</v>
      </c>
      <c r="H474" t="s">
        <v>3971</v>
      </c>
      <c r="I474" t="s">
        <v>5771</v>
      </c>
      <c r="J474" t="s">
        <v>5770</v>
      </c>
      <c r="M474" t="s">
        <v>5419</v>
      </c>
      <c r="N474">
        <v>63</v>
      </c>
      <c r="O474" t="s">
        <v>5408</v>
      </c>
    </row>
    <row r="475" spans="1:15" x14ac:dyDescent="0.25">
      <c r="A475">
        <v>7470</v>
      </c>
      <c r="B475" t="s">
        <v>125</v>
      </c>
      <c r="C475">
        <v>112</v>
      </c>
      <c r="D475" t="s">
        <v>5427</v>
      </c>
      <c r="E475" s="404">
        <v>45069</v>
      </c>
      <c r="F475" s="404">
        <v>45071</v>
      </c>
      <c r="G475" t="s">
        <v>5438</v>
      </c>
      <c r="H475" t="s">
        <v>3971</v>
      </c>
      <c r="I475" t="s">
        <v>5772</v>
      </c>
      <c r="J475" t="s">
        <v>5770</v>
      </c>
      <c r="M475" t="s">
        <v>5419</v>
      </c>
      <c r="N475">
        <v>31.5</v>
      </c>
      <c r="O475" t="s">
        <v>5408</v>
      </c>
    </row>
    <row r="476" spans="1:15" x14ac:dyDescent="0.25">
      <c r="A476">
        <v>7470</v>
      </c>
      <c r="B476" t="s">
        <v>125</v>
      </c>
      <c r="C476">
        <v>112</v>
      </c>
      <c r="D476" t="s">
        <v>5427</v>
      </c>
      <c r="E476" s="404">
        <v>45069</v>
      </c>
      <c r="F476" s="404">
        <v>45071</v>
      </c>
      <c r="G476" t="s">
        <v>5438</v>
      </c>
      <c r="H476" t="s">
        <v>3971</v>
      </c>
      <c r="I476" t="s">
        <v>5771</v>
      </c>
      <c r="J476" t="s">
        <v>5770</v>
      </c>
      <c r="M476" t="s">
        <v>5419</v>
      </c>
      <c r="N476">
        <v>31.5</v>
      </c>
      <c r="O476" t="s">
        <v>5408</v>
      </c>
    </row>
    <row r="477" spans="1:15" x14ac:dyDescent="0.25">
      <c r="A477">
        <v>7470</v>
      </c>
      <c r="B477" t="s">
        <v>125</v>
      </c>
      <c r="C477">
        <v>120</v>
      </c>
      <c r="D477" t="s">
        <v>5427</v>
      </c>
      <c r="E477" s="404">
        <v>45069</v>
      </c>
      <c r="F477" s="404">
        <v>45071</v>
      </c>
      <c r="G477" t="s">
        <v>5438</v>
      </c>
      <c r="H477" t="s">
        <v>3971</v>
      </c>
      <c r="I477" t="s">
        <v>5772</v>
      </c>
      <c r="J477" t="s">
        <v>5770</v>
      </c>
      <c r="M477" t="s">
        <v>5419</v>
      </c>
      <c r="N477">
        <v>69.3</v>
      </c>
      <c r="O477" t="s">
        <v>5408</v>
      </c>
    </row>
    <row r="478" spans="1:15" x14ac:dyDescent="0.25">
      <c r="A478">
        <v>7470</v>
      </c>
      <c r="B478" t="s">
        <v>125</v>
      </c>
      <c r="C478">
        <v>120</v>
      </c>
      <c r="D478" t="s">
        <v>5427</v>
      </c>
      <c r="E478" s="404">
        <v>45069</v>
      </c>
      <c r="F478" s="404">
        <v>45071</v>
      </c>
      <c r="G478" t="s">
        <v>5438</v>
      </c>
      <c r="H478" t="s">
        <v>3971</v>
      </c>
      <c r="I478" t="s">
        <v>5771</v>
      </c>
      <c r="J478" t="s">
        <v>5770</v>
      </c>
      <c r="M478" t="s">
        <v>5419</v>
      </c>
      <c r="N478">
        <v>69.3</v>
      </c>
      <c r="O478" t="s">
        <v>5408</v>
      </c>
    </row>
    <row r="479" spans="1:15" x14ac:dyDescent="0.25">
      <c r="A479">
        <v>7470</v>
      </c>
      <c r="B479" t="s">
        <v>125</v>
      </c>
      <c r="C479">
        <v>130</v>
      </c>
      <c r="D479" t="s">
        <v>5427</v>
      </c>
      <c r="E479" s="404">
        <v>45069</v>
      </c>
      <c r="F479" s="404">
        <v>45071</v>
      </c>
      <c r="G479" t="s">
        <v>5438</v>
      </c>
      <c r="H479" t="s">
        <v>3971</v>
      </c>
      <c r="I479" t="s">
        <v>5772</v>
      </c>
      <c r="J479" t="s">
        <v>5770</v>
      </c>
      <c r="M479" t="s">
        <v>5419</v>
      </c>
      <c r="N479">
        <v>53.55</v>
      </c>
      <c r="O479" t="s">
        <v>5408</v>
      </c>
    </row>
    <row r="480" spans="1:15" x14ac:dyDescent="0.25">
      <c r="A480">
        <v>7470</v>
      </c>
      <c r="B480" t="s">
        <v>125</v>
      </c>
      <c r="C480">
        <v>130</v>
      </c>
      <c r="D480" t="s">
        <v>5427</v>
      </c>
      <c r="E480" s="404">
        <v>45069</v>
      </c>
      <c r="F480" s="404">
        <v>45071</v>
      </c>
      <c r="G480" t="s">
        <v>5438</v>
      </c>
      <c r="H480" t="s">
        <v>3971</v>
      </c>
      <c r="I480" t="s">
        <v>5771</v>
      </c>
      <c r="J480" t="s">
        <v>5770</v>
      </c>
      <c r="M480" t="s">
        <v>5419</v>
      </c>
      <c r="N480">
        <v>53.55</v>
      </c>
      <c r="O480" t="s">
        <v>5408</v>
      </c>
    </row>
    <row r="481" spans="1:15" x14ac:dyDescent="0.25">
      <c r="A481">
        <v>7470</v>
      </c>
      <c r="B481" t="s">
        <v>125</v>
      </c>
      <c r="C481">
        <v>140</v>
      </c>
      <c r="D481" t="s">
        <v>5427</v>
      </c>
      <c r="E481" s="404">
        <v>45069</v>
      </c>
      <c r="F481" s="404">
        <v>45071</v>
      </c>
      <c r="G481" t="s">
        <v>5438</v>
      </c>
      <c r="H481" t="s">
        <v>3971</v>
      </c>
      <c r="I481" t="s">
        <v>5772</v>
      </c>
      <c r="J481" t="s">
        <v>5770</v>
      </c>
      <c r="M481" t="s">
        <v>5419</v>
      </c>
      <c r="N481">
        <v>63</v>
      </c>
      <c r="O481" t="s">
        <v>5408</v>
      </c>
    </row>
    <row r="482" spans="1:15" x14ac:dyDescent="0.25">
      <c r="A482">
        <v>7470</v>
      </c>
      <c r="B482" t="s">
        <v>125</v>
      </c>
      <c r="C482">
        <v>140</v>
      </c>
      <c r="D482" t="s">
        <v>5427</v>
      </c>
      <c r="E482" s="404">
        <v>45069</v>
      </c>
      <c r="F482" s="404">
        <v>45071</v>
      </c>
      <c r="G482" t="s">
        <v>5438</v>
      </c>
      <c r="H482" t="s">
        <v>3971</v>
      </c>
      <c r="I482" t="s">
        <v>5771</v>
      </c>
      <c r="J482" t="s">
        <v>5770</v>
      </c>
      <c r="M482" t="s">
        <v>5419</v>
      </c>
      <c r="N482">
        <v>63</v>
      </c>
      <c r="O482" t="s">
        <v>5408</v>
      </c>
    </row>
    <row r="483" spans="1:15" x14ac:dyDescent="0.25">
      <c r="A483">
        <v>7470</v>
      </c>
      <c r="B483" t="s">
        <v>125</v>
      </c>
      <c r="C483">
        <v>160</v>
      </c>
      <c r="D483" t="s">
        <v>5427</v>
      </c>
      <c r="E483" s="404">
        <v>45069</v>
      </c>
      <c r="F483" s="404">
        <v>45071</v>
      </c>
      <c r="G483" t="s">
        <v>5438</v>
      </c>
      <c r="H483" t="s">
        <v>3971</v>
      </c>
      <c r="I483" t="s">
        <v>5772</v>
      </c>
      <c r="J483" t="s">
        <v>5770</v>
      </c>
      <c r="M483" t="s">
        <v>5419</v>
      </c>
      <c r="N483">
        <v>18.899999999999999</v>
      </c>
      <c r="O483" t="s">
        <v>5408</v>
      </c>
    </row>
    <row r="484" spans="1:15" x14ac:dyDescent="0.25">
      <c r="A484">
        <v>7470</v>
      </c>
      <c r="B484" t="s">
        <v>125</v>
      </c>
      <c r="C484">
        <v>160</v>
      </c>
      <c r="D484" t="s">
        <v>5427</v>
      </c>
      <c r="E484" s="404">
        <v>45069</v>
      </c>
      <c r="F484" s="404">
        <v>45071</v>
      </c>
      <c r="G484" t="s">
        <v>5438</v>
      </c>
      <c r="H484" t="s">
        <v>3971</v>
      </c>
      <c r="I484" t="s">
        <v>5771</v>
      </c>
      <c r="J484" t="s">
        <v>5770</v>
      </c>
      <c r="M484" t="s">
        <v>5419</v>
      </c>
      <c r="N484">
        <v>18.899999999999999</v>
      </c>
      <c r="O484" t="s">
        <v>5408</v>
      </c>
    </row>
    <row r="485" spans="1:15" x14ac:dyDescent="0.25">
      <c r="A485">
        <v>7470</v>
      </c>
      <c r="B485" t="s">
        <v>125</v>
      </c>
      <c r="C485">
        <v>935</v>
      </c>
      <c r="D485" t="s">
        <v>5427</v>
      </c>
      <c r="E485" s="404">
        <v>45069</v>
      </c>
      <c r="F485" s="404">
        <v>45071</v>
      </c>
      <c r="G485" t="s">
        <v>5438</v>
      </c>
      <c r="H485" t="s">
        <v>3971</v>
      </c>
      <c r="I485" t="s">
        <v>5772</v>
      </c>
      <c r="J485" t="s">
        <v>5770</v>
      </c>
      <c r="M485" t="s">
        <v>5419</v>
      </c>
      <c r="N485">
        <v>15.75</v>
      </c>
      <c r="O485" t="s">
        <v>5408</v>
      </c>
    </row>
    <row r="486" spans="1:15" x14ac:dyDescent="0.25">
      <c r="A486">
        <v>7470</v>
      </c>
      <c r="B486" t="s">
        <v>125</v>
      </c>
      <c r="C486">
        <v>935</v>
      </c>
      <c r="D486" t="s">
        <v>5427</v>
      </c>
      <c r="E486" s="404">
        <v>45069</v>
      </c>
      <c r="F486" s="404">
        <v>45071</v>
      </c>
      <c r="G486" t="s">
        <v>5438</v>
      </c>
      <c r="H486" t="s">
        <v>3971</v>
      </c>
      <c r="I486" t="s">
        <v>5771</v>
      </c>
      <c r="J486" t="s">
        <v>5770</v>
      </c>
      <c r="M486" t="s">
        <v>5419</v>
      </c>
      <c r="N486">
        <v>15.75</v>
      </c>
      <c r="O486" t="s">
        <v>5408</v>
      </c>
    </row>
    <row r="487" spans="1:15" x14ac:dyDescent="0.25">
      <c r="A487">
        <v>7470</v>
      </c>
      <c r="B487" t="s">
        <v>125</v>
      </c>
      <c r="C487">
        <v>430</v>
      </c>
      <c r="D487" t="s">
        <v>5427</v>
      </c>
      <c r="E487" s="404">
        <v>45075</v>
      </c>
      <c r="F487" s="404">
        <v>45075</v>
      </c>
      <c r="G487" t="s">
        <v>5769</v>
      </c>
      <c r="H487" t="s">
        <v>3971</v>
      </c>
      <c r="I487" t="s">
        <v>5768</v>
      </c>
      <c r="J487" t="s">
        <v>5767</v>
      </c>
      <c r="M487" t="s">
        <v>5419</v>
      </c>
      <c r="N487">
        <v>77.5</v>
      </c>
      <c r="O487" t="s">
        <v>5408</v>
      </c>
    </row>
    <row r="488" spans="1:15" x14ac:dyDescent="0.25">
      <c r="A488">
        <v>7470</v>
      </c>
      <c r="B488" t="s">
        <v>125</v>
      </c>
      <c r="C488">
        <v>440</v>
      </c>
      <c r="D488" t="s">
        <v>5427</v>
      </c>
      <c r="E488" s="404">
        <v>45075</v>
      </c>
      <c r="F488" s="404">
        <v>45075</v>
      </c>
      <c r="G488" t="s">
        <v>5769</v>
      </c>
      <c r="H488" t="s">
        <v>3971</v>
      </c>
      <c r="I488" t="s">
        <v>5768</v>
      </c>
      <c r="J488" t="s">
        <v>5767</v>
      </c>
      <c r="M488" t="s">
        <v>5419</v>
      </c>
      <c r="N488">
        <v>77.5</v>
      </c>
      <c r="O488" t="s">
        <v>5408</v>
      </c>
    </row>
    <row r="489" spans="1:15" x14ac:dyDescent="0.25">
      <c r="A489">
        <v>7470</v>
      </c>
      <c r="B489" t="s">
        <v>125</v>
      </c>
      <c r="C489">
        <v>110</v>
      </c>
      <c r="D489" t="s">
        <v>5467</v>
      </c>
      <c r="E489" s="404">
        <v>45078</v>
      </c>
      <c r="F489" s="404">
        <v>45110</v>
      </c>
      <c r="G489" t="s">
        <v>5438</v>
      </c>
      <c r="H489" t="s">
        <v>3971</v>
      </c>
      <c r="I489" t="s">
        <v>5766</v>
      </c>
      <c r="J489" t="s">
        <v>5765</v>
      </c>
      <c r="M489" t="s">
        <v>5419</v>
      </c>
      <c r="N489">
        <v>45</v>
      </c>
      <c r="O489" t="s">
        <v>5408</v>
      </c>
    </row>
    <row r="490" spans="1:15" x14ac:dyDescent="0.25">
      <c r="A490">
        <v>7470</v>
      </c>
      <c r="B490" t="s">
        <v>125</v>
      </c>
      <c r="C490">
        <v>112</v>
      </c>
      <c r="D490" t="s">
        <v>5467</v>
      </c>
      <c r="E490" s="404">
        <v>45078</v>
      </c>
      <c r="F490" s="404">
        <v>45110</v>
      </c>
      <c r="G490" t="s">
        <v>5438</v>
      </c>
      <c r="H490" t="s">
        <v>3971</v>
      </c>
      <c r="I490" t="s">
        <v>5766</v>
      </c>
      <c r="J490" t="s">
        <v>5765</v>
      </c>
      <c r="M490" t="s">
        <v>5419</v>
      </c>
      <c r="N490">
        <v>22.5</v>
      </c>
      <c r="O490" t="s">
        <v>5408</v>
      </c>
    </row>
    <row r="491" spans="1:15" x14ac:dyDescent="0.25">
      <c r="A491">
        <v>7470</v>
      </c>
      <c r="B491" t="s">
        <v>125</v>
      </c>
      <c r="C491">
        <v>120</v>
      </c>
      <c r="D491" t="s">
        <v>5467</v>
      </c>
      <c r="E491" s="404">
        <v>45078</v>
      </c>
      <c r="F491" s="404">
        <v>45110</v>
      </c>
      <c r="G491" t="s">
        <v>5438</v>
      </c>
      <c r="H491" t="s">
        <v>3971</v>
      </c>
      <c r="I491" t="s">
        <v>5766</v>
      </c>
      <c r="J491" t="s">
        <v>5765</v>
      </c>
      <c r="M491" t="s">
        <v>5419</v>
      </c>
      <c r="N491">
        <v>49.5</v>
      </c>
      <c r="O491" t="s">
        <v>5408</v>
      </c>
    </row>
    <row r="492" spans="1:15" x14ac:dyDescent="0.25">
      <c r="A492">
        <v>7470</v>
      </c>
      <c r="B492" t="s">
        <v>125</v>
      </c>
      <c r="C492">
        <v>130</v>
      </c>
      <c r="D492" t="s">
        <v>5467</v>
      </c>
      <c r="E492" s="404">
        <v>45078</v>
      </c>
      <c r="F492" s="404">
        <v>45110</v>
      </c>
      <c r="G492" t="s">
        <v>5438</v>
      </c>
      <c r="H492" t="s">
        <v>3971</v>
      </c>
      <c r="I492" t="s">
        <v>5766</v>
      </c>
      <c r="J492" t="s">
        <v>5765</v>
      </c>
      <c r="M492" t="s">
        <v>5419</v>
      </c>
      <c r="N492">
        <v>38.25</v>
      </c>
      <c r="O492" t="s">
        <v>5408</v>
      </c>
    </row>
    <row r="493" spans="1:15" x14ac:dyDescent="0.25">
      <c r="A493">
        <v>7470</v>
      </c>
      <c r="B493" t="s">
        <v>125</v>
      </c>
      <c r="C493">
        <v>140</v>
      </c>
      <c r="D493" t="s">
        <v>5467</v>
      </c>
      <c r="E493" s="404">
        <v>45078</v>
      </c>
      <c r="F493" s="404">
        <v>45110</v>
      </c>
      <c r="G493" t="s">
        <v>5438</v>
      </c>
      <c r="H493" t="s">
        <v>3971</v>
      </c>
      <c r="I493" t="s">
        <v>5766</v>
      </c>
      <c r="J493" t="s">
        <v>5765</v>
      </c>
      <c r="M493" t="s">
        <v>5419</v>
      </c>
      <c r="N493">
        <v>45</v>
      </c>
      <c r="O493" t="s">
        <v>5408</v>
      </c>
    </row>
    <row r="494" spans="1:15" x14ac:dyDescent="0.25">
      <c r="A494">
        <v>7470</v>
      </c>
      <c r="B494" t="s">
        <v>125</v>
      </c>
      <c r="C494">
        <v>160</v>
      </c>
      <c r="D494" t="s">
        <v>5467</v>
      </c>
      <c r="E494" s="404">
        <v>45078</v>
      </c>
      <c r="F494" s="404">
        <v>45110</v>
      </c>
      <c r="G494" t="s">
        <v>5438</v>
      </c>
      <c r="H494" t="s">
        <v>3971</v>
      </c>
      <c r="I494" t="s">
        <v>5766</v>
      </c>
      <c r="J494" t="s">
        <v>5765</v>
      </c>
      <c r="M494" t="s">
        <v>5419</v>
      </c>
      <c r="N494">
        <v>13.5</v>
      </c>
      <c r="O494" t="s">
        <v>5408</v>
      </c>
    </row>
    <row r="495" spans="1:15" x14ac:dyDescent="0.25">
      <c r="A495">
        <v>7470</v>
      </c>
      <c r="B495" t="s">
        <v>125</v>
      </c>
      <c r="C495">
        <v>935</v>
      </c>
      <c r="D495" t="s">
        <v>5467</v>
      </c>
      <c r="E495" s="404">
        <v>45078</v>
      </c>
      <c r="F495" s="404">
        <v>45110</v>
      </c>
      <c r="G495" t="s">
        <v>5438</v>
      </c>
      <c r="H495" t="s">
        <v>3971</v>
      </c>
      <c r="I495" t="s">
        <v>5766</v>
      </c>
      <c r="J495" t="s">
        <v>5765</v>
      </c>
      <c r="M495" t="s">
        <v>5419</v>
      </c>
      <c r="N495">
        <v>11.25</v>
      </c>
      <c r="O495" t="s">
        <v>5408</v>
      </c>
    </row>
    <row r="496" spans="1:15" x14ac:dyDescent="0.25">
      <c r="A496">
        <v>7470</v>
      </c>
      <c r="B496" t="s">
        <v>125</v>
      </c>
      <c r="C496">
        <v>430</v>
      </c>
      <c r="D496" t="s">
        <v>5467</v>
      </c>
      <c r="E496" s="404">
        <v>45089</v>
      </c>
      <c r="F496" s="404">
        <v>45090</v>
      </c>
      <c r="G496" t="s">
        <v>5764</v>
      </c>
      <c r="H496" t="s">
        <v>3971</v>
      </c>
      <c r="I496" t="s">
        <v>5763</v>
      </c>
      <c r="J496" t="s">
        <v>5762</v>
      </c>
      <c r="M496" t="s">
        <v>5419</v>
      </c>
      <c r="N496">
        <v>285</v>
      </c>
      <c r="O496" t="s">
        <v>5408</v>
      </c>
    </row>
    <row r="497" spans="1:15" x14ac:dyDescent="0.25">
      <c r="A497">
        <v>7470</v>
      </c>
      <c r="B497" t="s">
        <v>125</v>
      </c>
      <c r="C497">
        <v>440</v>
      </c>
      <c r="D497" t="s">
        <v>5467</v>
      </c>
      <c r="E497" s="404">
        <v>45089</v>
      </c>
      <c r="F497" s="404">
        <v>45090</v>
      </c>
      <c r="G497" t="s">
        <v>5764</v>
      </c>
      <c r="H497" t="s">
        <v>3971</v>
      </c>
      <c r="I497" t="s">
        <v>5763</v>
      </c>
      <c r="J497" t="s">
        <v>5762</v>
      </c>
      <c r="M497" t="s">
        <v>5419</v>
      </c>
      <c r="N497">
        <v>285</v>
      </c>
      <c r="O497" t="s">
        <v>5408</v>
      </c>
    </row>
    <row r="498" spans="1:15" x14ac:dyDescent="0.25">
      <c r="A498">
        <v>7470</v>
      </c>
      <c r="B498" t="s">
        <v>125</v>
      </c>
      <c r="C498">
        <v>430</v>
      </c>
      <c r="D498" t="s">
        <v>5467</v>
      </c>
      <c r="E498" s="404">
        <v>45103</v>
      </c>
      <c r="F498" s="404">
        <v>45105</v>
      </c>
      <c r="G498" t="s">
        <v>5761</v>
      </c>
      <c r="H498" t="s">
        <v>3971</v>
      </c>
      <c r="I498" t="s">
        <v>5760</v>
      </c>
      <c r="J498" t="s">
        <v>5759</v>
      </c>
      <c r="M498" t="s">
        <v>5419</v>
      </c>
      <c r="N498">
        <v>157.5</v>
      </c>
      <c r="O498" t="s">
        <v>5408</v>
      </c>
    </row>
    <row r="499" spans="1:15" x14ac:dyDescent="0.25">
      <c r="A499">
        <v>7470</v>
      </c>
      <c r="B499" t="s">
        <v>125</v>
      </c>
      <c r="C499">
        <v>440</v>
      </c>
      <c r="D499" t="s">
        <v>5467</v>
      </c>
      <c r="E499" s="404">
        <v>45103</v>
      </c>
      <c r="F499" s="404">
        <v>45105</v>
      </c>
      <c r="G499" t="s">
        <v>5761</v>
      </c>
      <c r="H499" t="s">
        <v>3971</v>
      </c>
      <c r="I499" t="s">
        <v>5760</v>
      </c>
      <c r="J499" t="s">
        <v>5759</v>
      </c>
      <c r="M499" t="s">
        <v>5419</v>
      </c>
      <c r="N499">
        <v>157.5</v>
      </c>
      <c r="O499" t="s">
        <v>5408</v>
      </c>
    </row>
    <row r="500" spans="1:15" x14ac:dyDescent="0.25">
      <c r="A500">
        <v>7470</v>
      </c>
      <c r="B500" t="s">
        <v>125</v>
      </c>
      <c r="C500">
        <v>440</v>
      </c>
      <c r="D500" t="s">
        <v>5464</v>
      </c>
      <c r="E500" s="404">
        <v>45111</v>
      </c>
      <c r="F500" s="404">
        <v>45113</v>
      </c>
      <c r="G500" t="s">
        <v>5408</v>
      </c>
      <c r="H500" t="s">
        <v>3971</v>
      </c>
      <c r="I500" t="s">
        <v>5758</v>
      </c>
      <c r="J500" t="s">
        <v>5757</v>
      </c>
      <c r="M500" t="s">
        <v>5419</v>
      </c>
      <c r="N500">
        <v>190</v>
      </c>
      <c r="O500" t="s">
        <v>5408</v>
      </c>
    </row>
    <row r="501" spans="1:15" x14ac:dyDescent="0.25">
      <c r="A501">
        <v>7470</v>
      </c>
      <c r="B501" t="s">
        <v>125</v>
      </c>
      <c r="C501">
        <v>430</v>
      </c>
      <c r="D501" t="s">
        <v>5464</v>
      </c>
      <c r="E501" s="404">
        <v>45131</v>
      </c>
      <c r="F501" s="404">
        <v>45131</v>
      </c>
      <c r="G501" t="s">
        <v>5735</v>
      </c>
      <c r="H501" t="s">
        <v>3971</v>
      </c>
      <c r="I501" t="s">
        <v>5756</v>
      </c>
      <c r="J501" t="s">
        <v>5755</v>
      </c>
      <c r="M501" t="s">
        <v>5419</v>
      </c>
      <c r="N501">
        <v>165</v>
      </c>
      <c r="O501" t="s">
        <v>5408</v>
      </c>
    </row>
    <row r="502" spans="1:15" x14ac:dyDescent="0.25">
      <c r="A502">
        <v>7470</v>
      </c>
      <c r="B502" t="s">
        <v>125</v>
      </c>
      <c r="C502">
        <v>440</v>
      </c>
      <c r="D502" t="s">
        <v>5464</v>
      </c>
      <c r="E502" s="404">
        <v>45131</v>
      </c>
      <c r="F502" s="404">
        <v>45131</v>
      </c>
      <c r="G502" t="s">
        <v>5735</v>
      </c>
      <c r="H502" t="s">
        <v>3971</v>
      </c>
      <c r="I502" t="s">
        <v>5756</v>
      </c>
      <c r="J502" t="s">
        <v>5755</v>
      </c>
      <c r="M502" t="s">
        <v>5419</v>
      </c>
      <c r="N502">
        <v>165</v>
      </c>
      <c r="O502" t="s">
        <v>5408</v>
      </c>
    </row>
    <row r="503" spans="1:15" x14ac:dyDescent="0.25">
      <c r="A503">
        <v>7470</v>
      </c>
      <c r="B503" t="s">
        <v>125</v>
      </c>
      <c r="C503">
        <v>110</v>
      </c>
      <c r="D503" t="s">
        <v>5464</v>
      </c>
      <c r="E503" s="404">
        <v>45132</v>
      </c>
      <c r="F503" s="404">
        <v>45134</v>
      </c>
      <c r="G503" t="s">
        <v>5438</v>
      </c>
      <c r="H503" t="s">
        <v>3971</v>
      </c>
      <c r="I503" t="s">
        <v>5754</v>
      </c>
      <c r="J503" t="s">
        <v>5753</v>
      </c>
      <c r="M503" t="s">
        <v>5419</v>
      </c>
      <c r="N503">
        <v>38</v>
      </c>
      <c r="O503" t="s">
        <v>5408</v>
      </c>
    </row>
    <row r="504" spans="1:15" x14ac:dyDescent="0.25">
      <c r="A504">
        <v>7470</v>
      </c>
      <c r="B504" t="s">
        <v>125</v>
      </c>
      <c r="C504">
        <v>112</v>
      </c>
      <c r="D504" t="s">
        <v>5464</v>
      </c>
      <c r="E504" s="404">
        <v>45132</v>
      </c>
      <c r="F504" s="404">
        <v>45134</v>
      </c>
      <c r="G504" t="s">
        <v>5438</v>
      </c>
      <c r="H504" t="s">
        <v>3971</v>
      </c>
      <c r="I504" t="s">
        <v>5754</v>
      </c>
      <c r="J504" t="s">
        <v>5753</v>
      </c>
      <c r="M504" t="s">
        <v>5419</v>
      </c>
      <c r="N504">
        <v>19</v>
      </c>
      <c r="O504" t="s">
        <v>5408</v>
      </c>
    </row>
    <row r="505" spans="1:15" x14ac:dyDescent="0.25">
      <c r="A505">
        <v>7470</v>
      </c>
      <c r="B505" t="s">
        <v>125</v>
      </c>
      <c r="C505">
        <v>120</v>
      </c>
      <c r="D505" t="s">
        <v>5464</v>
      </c>
      <c r="E505" s="404">
        <v>45132</v>
      </c>
      <c r="F505" s="404">
        <v>45134</v>
      </c>
      <c r="G505" t="s">
        <v>5438</v>
      </c>
      <c r="H505" t="s">
        <v>3971</v>
      </c>
      <c r="I505" t="s">
        <v>5754</v>
      </c>
      <c r="J505" t="s">
        <v>5753</v>
      </c>
      <c r="M505" t="s">
        <v>5419</v>
      </c>
      <c r="N505">
        <v>41.8</v>
      </c>
      <c r="O505" t="s">
        <v>5408</v>
      </c>
    </row>
    <row r="506" spans="1:15" x14ac:dyDescent="0.25">
      <c r="A506">
        <v>7470</v>
      </c>
      <c r="B506" t="s">
        <v>125</v>
      </c>
      <c r="C506">
        <v>130</v>
      </c>
      <c r="D506" t="s">
        <v>5464</v>
      </c>
      <c r="E506" s="404">
        <v>45132</v>
      </c>
      <c r="F506" s="404">
        <v>45134</v>
      </c>
      <c r="G506" t="s">
        <v>5438</v>
      </c>
      <c r="H506" t="s">
        <v>3971</v>
      </c>
      <c r="I506" t="s">
        <v>5754</v>
      </c>
      <c r="J506" t="s">
        <v>5753</v>
      </c>
      <c r="M506" t="s">
        <v>5419</v>
      </c>
      <c r="N506">
        <v>32.299999999999997</v>
      </c>
      <c r="O506" t="s">
        <v>5408</v>
      </c>
    </row>
    <row r="507" spans="1:15" x14ac:dyDescent="0.25">
      <c r="A507">
        <v>7470</v>
      </c>
      <c r="B507" t="s">
        <v>125</v>
      </c>
      <c r="C507">
        <v>140</v>
      </c>
      <c r="D507" t="s">
        <v>5464</v>
      </c>
      <c r="E507" s="404">
        <v>45132</v>
      </c>
      <c r="F507" s="404">
        <v>45134</v>
      </c>
      <c r="G507" t="s">
        <v>5438</v>
      </c>
      <c r="H507" t="s">
        <v>3971</v>
      </c>
      <c r="I507" t="s">
        <v>5754</v>
      </c>
      <c r="J507" t="s">
        <v>5753</v>
      </c>
      <c r="M507" t="s">
        <v>5419</v>
      </c>
      <c r="N507">
        <v>38</v>
      </c>
      <c r="O507" t="s">
        <v>5408</v>
      </c>
    </row>
    <row r="508" spans="1:15" x14ac:dyDescent="0.25">
      <c r="A508">
        <v>7470</v>
      </c>
      <c r="B508" t="s">
        <v>125</v>
      </c>
      <c r="C508">
        <v>160</v>
      </c>
      <c r="D508" t="s">
        <v>5464</v>
      </c>
      <c r="E508" s="404">
        <v>45132</v>
      </c>
      <c r="F508" s="404">
        <v>45134</v>
      </c>
      <c r="G508" t="s">
        <v>5438</v>
      </c>
      <c r="H508" t="s">
        <v>3971</v>
      </c>
      <c r="I508" t="s">
        <v>5754</v>
      </c>
      <c r="J508" t="s">
        <v>5753</v>
      </c>
      <c r="M508" t="s">
        <v>5419</v>
      </c>
      <c r="N508">
        <v>11.4</v>
      </c>
      <c r="O508" t="s">
        <v>5408</v>
      </c>
    </row>
    <row r="509" spans="1:15" x14ac:dyDescent="0.25">
      <c r="A509">
        <v>7470</v>
      </c>
      <c r="B509" t="s">
        <v>125</v>
      </c>
      <c r="C509">
        <v>935</v>
      </c>
      <c r="D509" t="s">
        <v>5464</v>
      </c>
      <c r="E509" s="404">
        <v>45132</v>
      </c>
      <c r="F509" s="404">
        <v>45134</v>
      </c>
      <c r="G509" t="s">
        <v>5438</v>
      </c>
      <c r="H509" t="s">
        <v>3971</v>
      </c>
      <c r="I509" t="s">
        <v>5754</v>
      </c>
      <c r="J509" t="s">
        <v>5753</v>
      </c>
      <c r="M509" t="s">
        <v>5419</v>
      </c>
      <c r="N509">
        <v>9.5</v>
      </c>
      <c r="O509" t="s">
        <v>5408</v>
      </c>
    </row>
    <row r="510" spans="1:15" x14ac:dyDescent="0.25">
      <c r="A510">
        <v>7470</v>
      </c>
      <c r="B510" t="s">
        <v>125</v>
      </c>
      <c r="C510">
        <v>430</v>
      </c>
      <c r="D510" t="s">
        <v>5459</v>
      </c>
      <c r="E510" s="404">
        <v>45159</v>
      </c>
      <c r="F510" s="404">
        <v>45159</v>
      </c>
      <c r="G510" t="s">
        <v>5408</v>
      </c>
      <c r="H510" t="s">
        <v>3971</v>
      </c>
      <c r="I510" t="s">
        <v>5752</v>
      </c>
      <c r="J510" t="s">
        <v>5751</v>
      </c>
      <c r="M510" t="s">
        <v>5419</v>
      </c>
      <c r="N510">
        <v>384.5</v>
      </c>
      <c r="O510" t="s">
        <v>5408</v>
      </c>
    </row>
    <row r="511" spans="1:15" x14ac:dyDescent="0.25">
      <c r="A511">
        <v>7470</v>
      </c>
      <c r="B511" t="s">
        <v>125</v>
      </c>
      <c r="C511">
        <v>440</v>
      </c>
      <c r="D511" t="s">
        <v>5459</v>
      </c>
      <c r="E511" s="404">
        <v>45159</v>
      </c>
      <c r="F511" s="404">
        <v>45159</v>
      </c>
      <c r="G511" t="s">
        <v>5408</v>
      </c>
      <c r="H511" t="s">
        <v>3971</v>
      </c>
      <c r="I511" t="s">
        <v>5752</v>
      </c>
      <c r="J511" t="s">
        <v>5751</v>
      </c>
      <c r="M511" t="s">
        <v>5419</v>
      </c>
      <c r="N511">
        <v>384.5</v>
      </c>
      <c r="O511" t="s">
        <v>5408</v>
      </c>
    </row>
    <row r="512" spans="1:15" x14ac:dyDescent="0.25">
      <c r="A512">
        <v>7470</v>
      </c>
      <c r="B512" t="s">
        <v>125</v>
      </c>
      <c r="C512">
        <v>130</v>
      </c>
      <c r="D512" t="s">
        <v>5453</v>
      </c>
      <c r="E512" s="404">
        <v>45173</v>
      </c>
      <c r="F512" s="404">
        <v>45174</v>
      </c>
      <c r="G512" t="s">
        <v>5408</v>
      </c>
      <c r="H512" t="s">
        <v>3971</v>
      </c>
      <c r="I512" t="s">
        <v>5750</v>
      </c>
      <c r="J512" t="s">
        <v>5749</v>
      </c>
      <c r="M512" t="s">
        <v>5419</v>
      </c>
      <c r="N512">
        <v>149.5</v>
      </c>
      <c r="O512" t="s">
        <v>5408</v>
      </c>
    </row>
    <row r="513" spans="1:15" x14ac:dyDescent="0.25">
      <c r="A513">
        <v>7470</v>
      </c>
      <c r="B513" t="s">
        <v>125</v>
      </c>
      <c r="C513">
        <v>140</v>
      </c>
      <c r="D513" t="s">
        <v>5453</v>
      </c>
      <c r="E513" s="404">
        <v>45173</v>
      </c>
      <c r="F513" s="404">
        <v>45174</v>
      </c>
      <c r="G513" t="s">
        <v>5408</v>
      </c>
      <c r="H513" t="s">
        <v>3971</v>
      </c>
      <c r="I513" t="s">
        <v>5750</v>
      </c>
      <c r="J513" t="s">
        <v>5749</v>
      </c>
      <c r="M513" t="s">
        <v>5419</v>
      </c>
      <c r="N513">
        <v>149.5</v>
      </c>
      <c r="O513" t="s">
        <v>5408</v>
      </c>
    </row>
    <row r="514" spans="1:15" x14ac:dyDescent="0.25">
      <c r="A514">
        <v>7470</v>
      </c>
      <c r="B514" t="s">
        <v>125</v>
      </c>
      <c r="C514">
        <v>430</v>
      </c>
      <c r="D514" t="s">
        <v>5453</v>
      </c>
      <c r="E514" s="404">
        <v>45175</v>
      </c>
      <c r="F514" s="404">
        <v>45180</v>
      </c>
      <c r="G514" t="s">
        <v>5408</v>
      </c>
      <c r="H514" t="s">
        <v>3971</v>
      </c>
      <c r="I514" t="s">
        <v>5748</v>
      </c>
      <c r="J514" t="s">
        <v>5747</v>
      </c>
      <c r="M514" t="s">
        <v>5419</v>
      </c>
      <c r="N514">
        <v>239.5</v>
      </c>
      <c r="O514" t="s">
        <v>5408</v>
      </c>
    </row>
    <row r="515" spans="1:15" x14ac:dyDescent="0.25">
      <c r="A515">
        <v>7470</v>
      </c>
      <c r="B515" t="s">
        <v>125</v>
      </c>
      <c r="C515">
        <v>440</v>
      </c>
      <c r="D515" t="s">
        <v>5453</v>
      </c>
      <c r="E515" s="404">
        <v>45175</v>
      </c>
      <c r="F515" s="404">
        <v>45180</v>
      </c>
      <c r="G515" t="s">
        <v>5408</v>
      </c>
      <c r="H515" t="s">
        <v>3971</v>
      </c>
      <c r="I515" t="s">
        <v>5748</v>
      </c>
      <c r="J515" t="s">
        <v>5747</v>
      </c>
      <c r="M515" t="s">
        <v>5419</v>
      </c>
      <c r="N515">
        <v>239.5</v>
      </c>
      <c r="O515" t="s">
        <v>5408</v>
      </c>
    </row>
    <row r="516" spans="1:15" x14ac:dyDescent="0.25">
      <c r="A516">
        <v>7470</v>
      </c>
      <c r="B516" t="s">
        <v>125</v>
      </c>
      <c r="C516">
        <v>430</v>
      </c>
      <c r="D516" t="s">
        <v>5453</v>
      </c>
      <c r="E516" s="404">
        <v>45187</v>
      </c>
      <c r="F516" s="404">
        <v>45188</v>
      </c>
      <c r="G516" t="s">
        <v>5408</v>
      </c>
      <c r="H516" t="s">
        <v>3971</v>
      </c>
      <c r="I516" t="s">
        <v>5746</v>
      </c>
      <c r="J516" t="s">
        <v>5745</v>
      </c>
      <c r="M516" t="s">
        <v>5419</v>
      </c>
      <c r="N516">
        <v>149.5</v>
      </c>
      <c r="O516" t="s">
        <v>5408</v>
      </c>
    </row>
    <row r="517" spans="1:15" x14ac:dyDescent="0.25">
      <c r="A517">
        <v>7470</v>
      </c>
      <c r="B517" t="s">
        <v>125</v>
      </c>
      <c r="C517">
        <v>440</v>
      </c>
      <c r="D517" t="s">
        <v>5453</v>
      </c>
      <c r="E517" s="404">
        <v>45187</v>
      </c>
      <c r="F517" s="404">
        <v>45188</v>
      </c>
      <c r="G517" t="s">
        <v>5408</v>
      </c>
      <c r="H517" t="s">
        <v>3971</v>
      </c>
      <c r="I517" t="s">
        <v>5746</v>
      </c>
      <c r="J517" t="s">
        <v>5745</v>
      </c>
      <c r="M517" t="s">
        <v>5419</v>
      </c>
      <c r="N517">
        <v>149.5</v>
      </c>
      <c r="O517" t="s">
        <v>5408</v>
      </c>
    </row>
    <row r="518" spans="1:15" x14ac:dyDescent="0.25">
      <c r="A518">
        <v>7470</v>
      </c>
      <c r="B518" t="s">
        <v>125</v>
      </c>
      <c r="C518">
        <v>430</v>
      </c>
      <c r="D518" t="s">
        <v>5450</v>
      </c>
      <c r="E518" s="404">
        <v>45201</v>
      </c>
      <c r="F518" s="404">
        <v>45202</v>
      </c>
      <c r="G518" t="s">
        <v>5744</v>
      </c>
      <c r="H518" t="s">
        <v>3971</v>
      </c>
      <c r="I518" t="s">
        <v>5743</v>
      </c>
      <c r="J518" t="s">
        <v>5742</v>
      </c>
      <c r="M518" t="s">
        <v>5419</v>
      </c>
      <c r="N518">
        <v>344.5</v>
      </c>
      <c r="O518" t="s">
        <v>5408</v>
      </c>
    </row>
    <row r="519" spans="1:15" x14ac:dyDescent="0.25">
      <c r="A519">
        <v>7470</v>
      </c>
      <c r="B519" t="s">
        <v>125</v>
      </c>
      <c r="C519">
        <v>440</v>
      </c>
      <c r="D519" t="s">
        <v>5450</v>
      </c>
      <c r="E519" s="404">
        <v>45201</v>
      </c>
      <c r="F519" s="404">
        <v>45202</v>
      </c>
      <c r="G519" t="s">
        <v>5744</v>
      </c>
      <c r="H519" t="s">
        <v>3971</v>
      </c>
      <c r="I519" t="s">
        <v>5743</v>
      </c>
      <c r="J519" t="s">
        <v>5742</v>
      </c>
      <c r="M519" t="s">
        <v>5419</v>
      </c>
      <c r="N519">
        <v>344.5</v>
      </c>
      <c r="O519" t="s">
        <v>5408</v>
      </c>
    </row>
    <row r="520" spans="1:15" x14ac:dyDescent="0.25">
      <c r="A520">
        <v>7470</v>
      </c>
      <c r="B520" t="s">
        <v>125</v>
      </c>
      <c r="C520">
        <v>130</v>
      </c>
      <c r="D520" t="s">
        <v>5450</v>
      </c>
      <c r="E520" s="404">
        <v>45205</v>
      </c>
      <c r="F520" s="404">
        <v>45218</v>
      </c>
      <c r="G520" t="s">
        <v>5408</v>
      </c>
      <c r="H520" t="s">
        <v>3971</v>
      </c>
      <c r="I520" t="s">
        <v>5741</v>
      </c>
      <c r="J520" t="s">
        <v>5740</v>
      </c>
      <c r="M520" t="s">
        <v>5419</v>
      </c>
      <c r="N520">
        <v>173.91</v>
      </c>
      <c r="O520" t="s">
        <v>5408</v>
      </c>
    </row>
    <row r="521" spans="1:15" x14ac:dyDescent="0.25">
      <c r="A521">
        <v>7470</v>
      </c>
      <c r="B521" t="s">
        <v>125</v>
      </c>
      <c r="C521">
        <v>140</v>
      </c>
      <c r="D521" t="s">
        <v>5450</v>
      </c>
      <c r="E521" s="404">
        <v>45205</v>
      </c>
      <c r="F521" s="404">
        <v>45218</v>
      </c>
      <c r="G521" t="s">
        <v>5408</v>
      </c>
      <c r="H521" t="s">
        <v>3971</v>
      </c>
      <c r="I521" t="s">
        <v>5741</v>
      </c>
      <c r="J521" t="s">
        <v>5740</v>
      </c>
      <c r="M521" t="s">
        <v>5419</v>
      </c>
      <c r="N521">
        <v>175.09</v>
      </c>
      <c r="O521" t="s">
        <v>5408</v>
      </c>
    </row>
    <row r="522" spans="1:15" x14ac:dyDescent="0.25">
      <c r="A522">
        <v>7470</v>
      </c>
      <c r="B522" t="s">
        <v>125</v>
      </c>
      <c r="C522">
        <v>430</v>
      </c>
      <c r="D522" t="s">
        <v>5450</v>
      </c>
      <c r="E522" s="404">
        <v>45216</v>
      </c>
      <c r="F522" s="404">
        <v>45216</v>
      </c>
      <c r="G522" t="s">
        <v>5735</v>
      </c>
      <c r="H522" t="s">
        <v>3971</v>
      </c>
      <c r="I522" t="s">
        <v>5739</v>
      </c>
      <c r="J522" t="s">
        <v>5738</v>
      </c>
      <c r="M522" t="s">
        <v>5419</v>
      </c>
      <c r="N522">
        <v>239.5</v>
      </c>
      <c r="O522" t="s">
        <v>5408</v>
      </c>
    </row>
    <row r="523" spans="1:15" x14ac:dyDescent="0.25">
      <c r="A523">
        <v>7470</v>
      </c>
      <c r="B523" t="s">
        <v>125</v>
      </c>
      <c r="C523">
        <v>440</v>
      </c>
      <c r="D523" t="s">
        <v>5450</v>
      </c>
      <c r="E523" s="404">
        <v>45216</v>
      </c>
      <c r="F523" s="404">
        <v>45216</v>
      </c>
      <c r="G523" t="s">
        <v>5735</v>
      </c>
      <c r="H523" t="s">
        <v>3971</v>
      </c>
      <c r="I523" t="s">
        <v>5739</v>
      </c>
      <c r="J523" t="s">
        <v>5738</v>
      </c>
      <c r="M523" t="s">
        <v>5419</v>
      </c>
      <c r="N523">
        <v>239.5</v>
      </c>
      <c r="O523" t="s">
        <v>5408</v>
      </c>
    </row>
    <row r="524" spans="1:15" x14ac:dyDescent="0.25">
      <c r="A524">
        <v>7470</v>
      </c>
      <c r="B524" t="s">
        <v>125</v>
      </c>
      <c r="C524">
        <v>430</v>
      </c>
      <c r="D524" t="s">
        <v>5447</v>
      </c>
      <c r="E524" s="404">
        <v>45243</v>
      </c>
      <c r="F524" s="404">
        <v>45244</v>
      </c>
      <c r="G524" t="s">
        <v>5737</v>
      </c>
      <c r="H524" t="s">
        <v>3971</v>
      </c>
      <c r="I524" t="s">
        <v>5502</v>
      </c>
      <c r="J524" t="s">
        <v>5736</v>
      </c>
      <c r="M524" t="s">
        <v>5419</v>
      </c>
      <c r="N524">
        <v>204.5</v>
      </c>
      <c r="O524" t="s">
        <v>5408</v>
      </c>
    </row>
    <row r="525" spans="1:15" x14ac:dyDescent="0.25">
      <c r="A525">
        <v>7470</v>
      </c>
      <c r="B525" t="s">
        <v>125</v>
      </c>
      <c r="C525">
        <v>440</v>
      </c>
      <c r="D525" t="s">
        <v>5447</v>
      </c>
      <c r="E525" s="404">
        <v>45243</v>
      </c>
      <c r="F525" s="404">
        <v>45244</v>
      </c>
      <c r="G525" t="s">
        <v>5737</v>
      </c>
      <c r="H525" t="s">
        <v>3971</v>
      </c>
      <c r="I525" t="s">
        <v>5502</v>
      </c>
      <c r="J525" t="s">
        <v>5736</v>
      </c>
      <c r="M525" t="s">
        <v>5419</v>
      </c>
      <c r="N525">
        <v>204.5</v>
      </c>
      <c r="O525" t="s">
        <v>5408</v>
      </c>
    </row>
    <row r="526" spans="1:15" x14ac:dyDescent="0.25">
      <c r="A526">
        <v>7470</v>
      </c>
      <c r="B526" t="s">
        <v>125</v>
      </c>
      <c r="C526">
        <v>430</v>
      </c>
      <c r="D526" t="s">
        <v>5447</v>
      </c>
      <c r="E526" s="404">
        <v>45257</v>
      </c>
      <c r="F526" s="404">
        <v>45257</v>
      </c>
      <c r="G526" t="s">
        <v>5735</v>
      </c>
      <c r="H526" t="s">
        <v>3971</v>
      </c>
      <c r="I526" t="s">
        <v>5734</v>
      </c>
      <c r="J526" t="s">
        <v>5733</v>
      </c>
      <c r="M526" t="s">
        <v>5419</v>
      </c>
      <c r="N526">
        <v>191.09</v>
      </c>
      <c r="O526" t="s">
        <v>5408</v>
      </c>
    </row>
    <row r="527" spans="1:15" x14ac:dyDescent="0.25">
      <c r="A527">
        <v>7470</v>
      </c>
      <c r="B527" t="s">
        <v>125</v>
      </c>
      <c r="C527">
        <v>440</v>
      </c>
      <c r="D527" t="s">
        <v>5447</v>
      </c>
      <c r="E527" s="404">
        <v>45257</v>
      </c>
      <c r="F527" s="404">
        <v>45257</v>
      </c>
      <c r="G527" t="s">
        <v>5735</v>
      </c>
      <c r="H527" t="s">
        <v>3971</v>
      </c>
      <c r="I527" t="s">
        <v>5734</v>
      </c>
      <c r="J527" t="s">
        <v>5733</v>
      </c>
      <c r="M527" t="s">
        <v>5419</v>
      </c>
      <c r="N527">
        <v>173.91</v>
      </c>
      <c r="O527" t="s">
        <v>5408</v>
      </c>
    </row>
    <row r="528" spans="1:15" x14ac:dyDescent="0.25">
      <c r="A528">
        <v>7470</v>
      </c>
      <c r="B528" t="s">
        <v>125</v>
      </c>
      <c r="C528">
        <v>130</v>
      </c>
      <c r="D528" t="s">
        <v>5423</v>
      </c>
      <c r="E528" s="404">
        <v>45279</v>
      </c>
      <c r="F528" s="404">
        <v>45279</v>
      </c>
      <c r="G528" t="s">
        <v>5408</v>
      </c>
      <c r="H528" t="s">
        <v>3971</v>
      </c>
      <c r="I528" t="s">
        <v>5732</v>
      </c>
      <c r="J528" t="s">
        <v>5731</v>
      </c>
      <c r="M528" t="s">
        <v>5419</v>
      </c>
      <c r="N528">
        <v>191.09</v>
      </c>
      <c r="O528" t="s">
        <v>5408</v>
      </c>
    </row>
    <row r="529" spans="1:15" x14ac:dyDescent="0.25">
      <c r="A529">
        <v>7470</v>
      </c>
      <c r="B529" t="s">
        <v>125</v>
      </c>
      <c r="C529">
        <v>140</v>
      </c>
      <c r="D529" t="s">
        <v>5423</v>
      </c>
      <c r="E529" s="404">
        <v>45279</v>
      </c>
      <c r="F529" s="404">
        <v>45279</v>
      </c>
      <c r="G529" t="s">
        <v>5408</v>
      </c>
      <c r="H529" t="s">
        <v>3971</v>
      </c>
      <c r="I529" t="s">
        <v>5732</v>
      </c>
      <c r="J529" t="s">
        <v>5731</v>
      </c>
      <c r="M529" t="s">
        <v>5419</v>
      </c>
      <c r="N529">
        <v>173.91</v>
      </c>
      <c r="O529" t="s">
        <v>5408</v>
      </c>
    </row>
    <row r="530" spans="1:15" x14ac:dyDescent="0.25">
      <c r="A530">
        <v>7470</v>
      </c>
      <c r="B530" t="s">
        <v>125</v>
      </c>
      <c r="C530">
        <v>430</v>
      </c>
      <c r="D530" t="s">
        <v>5441</v>
      </c>
      <c r="E530" s="404">
        <v>45310</v>
      </c>
      <c r="F530" s="404">
        <v>45310</v>
      </c>
      <c r="G530" t="s">
        <v>5730</v>
      </c>
      <c r="H530" t="s">
        <v>3971</v>
      </c>
      <c r="I530" t="s">
        <v>5729</v>
      </c>
      <c r="J530" t="s">
        <v>5728</v>
      </c>
      <c r="M530" t="s">
        <v>5419</v>
      </c>
      <c r="N530">
        <v>502</v>
      </c>
      <c r="O530" t="s">
        <v>5408</v>
      </c>
    </row>
    <row r="531" spans="1:15" x14ac:dyDescent="0.25">
      <c r="A531">
        <v>7470</v>
      </c>
      <c r="B531" t="s">
        <v>125</v>
      </c>
      <c r="C531">
        <v>440</v>
      </c>
      <c r="D531" t="s">
        <v>5441</v>
      </c>
      <c r="E531" s="404">
        <v>45310</v>
      </c>
      <c r="F531" s="404">
        <v>45310</v>
      </c>
      <c r="G531" t="s">
        <v>5730</v>
      </c>
      <c r="H531" t="s">
        <v>3971</v>
      </c>
      <c r="I531" t="s">
        <v>5729</v>
      </c>
      <c r="J531" t="s">
        <v>5728</v>
      </c>
      <c r="M531" t="s">
        <v>5419</v>
      </c>
      <c r="N531">
        <v>502</v>
      </c>
      <c r="O531" t="s">
        <v>5408</v>
      </c>
    </row>
    <row r="532" spans="1:15" x14ac:dyDescent="0.25">
      <c r="A532">
        <v>7470</v>
      </c>
      <c r="B532" t="s">
        <v>125</v>
      </c>
      <c r="C532">
        <v>130</v>
      </c>
      <c r="D532" t="s">
        <v>5435</v>
      </c>
      <c r="E532" s="404">
        <v>45348</v>
      </c>
      <c r="F532" s="404">
        <v>45358</v>
      </c>
      <c r="G532" t="s">
        <v>5408</v>
      </c>
      <c r="H532" t="s">
        <v>3971</v>
      </c>
      <c r="I532" t="s">
        <v>5727</v>
      </c>
      <c r="J532" t="s">
        <v>5726</v>
      </c>
      <c r="M532" t="s">
        <v>5419</v>
      </c>
      <c r="N532">
        <v>216</v>
      </c>
      <c r="O532" t="s">
        <v>5408</v>
      </c>
    </row>
    <row r="533" spans="1:15" x14ac:dyDescent="0.25">
      <c r="A533">
        <v>7470</v>
      </c>
      <c r="B533" t="s">
        <v>125</v>
      </c>
      <c r="C533">
        <v>430</v>
      </c>
      <c r="D533" t="s">
        <v>5435</v>
      </c>
      <c r="E533" s="404">
        <v>45350</v>
      </c>
      <c r="F533" s="404">
        <v>45350</v>
      </c>
      <c r="G533" t="s">
        <v>5725</v>
      </c>
      <c r="H533" t="s">
        <v>3971</v>
      </c>
      <c r="I533" t="s">
        <v>5724</v>
      </c>
      <c r="J533" t="s">
        <v>5723</v>
      </c>
      <c r="M533" t="s">
        <v>5419</v>
      </c>
      <c r="N533">
        <v>324</v>
      </c>
      <c r="O533" t="s">
        <v>5408</v>
      </c>
    </row>
    <row r="534" spans="1:15" x14ac:dyDescent="0.25">
      <c r="A534">
        <v>7470</v>
      </c>
      <c r="B534" t="s">
        <v>125</v>
      </c>
      <c r="C534">
        <v>440</v>
      </c>
      <c r="D534" t="s">
        <v>5435</v>
      </c>
      <c r="E534" s="404">
        <v>45350</v>
      </c>
      <c r="F534" s="404">
        <v>45350</v>
      </c>
      <c r="G534" t="s">
        <v>5725</v>
      </c>
      <c r="H534" t="s">
        <v>3971</v>
      </c>
      <c r="I534" t="s">
        <v>5724</v>
      </c>
      <c r="J534" t="s">
        <v>5723</v>
      </c>
      <c r="M534" t="s">
        <v>5419</v>
      </c>
      <c r="N534">
        <v>324</v>
      </c>
      <c r="O534" t="s">
        <v>5408</v>
      </c>
    </row>
    <row r="535" spans="1:15" x14ac:dyDescent="0.25">
      <c r="A535">
        <v>7470</v>
      </c>
      <c r="B535" t="s">
        <v>125</v>
      </c>
      <c r="C535">
        <v>210</v>
      </c>
      <c r="D535" t="s">
        <v>5432</v>
      </c>
      <c r="E535" s="404">
        <v>45001</v>
      </c>
      <c r="F535" s="404">
        <v>45002</v>
      </c>
      <c r="G535" t="s">
        <v>5477</v>
      </c>
      <c r="H535" t="s">
        <v>3971</v>
      </c>
      <c r="I535" t="s">
        <v>5722</v>
      </c>
      <c r="J535" t="s">
        <v>5024</v>
      </c>
      <c r="M535" t="s">
        <v>5419</v>
      </c>
      <c r="N535">
        <v>62.5</v>
      </c>
      <c r="O535" t="s">
        <v>5407</v>
      </c>
    </row>
    <row r="536" spans="1:15" x14ac:dyDescent="0.25">
      <c r="A536">
        <v>7470</v>
      </c>
      <c r="B536" t="s">
        <v>125</v>
      </c>
      <c r="C536">
        <v>220</v>
      </c>
      <c r="D536" t="s">
        <v>5432</v>
      </c>
      <c r="E536" s="404">
        <v>45001</v>
      </c>
      <c r="F536" s="404">
        <v>45002</v>
      </c>
      <c r="G536" t="s">
        <v>5477</v>
      </c>
      <c r="H536" t="s">
        <v>3971</v>
      </c>
      <c r="I536" t="s">
        <v>5722</v>
      </c>
      <c r="J536" t="s">
        <v>5024</v>
      </c>
      <c r="M536" t="s">
        <v>5419</v>
      </c>
      <c r="N536">
        <v>62.5</v>
      </c>
      <c r="O536" t="s">
        <v>5407</v>
      </c>
    </row>
    <row r="537" spans="1:15" x14ac:dyDescent="0.25">
      <c r="A537">
        <v>7470</v>
      </c>
      <c r="B537" t="s">
        <v>125</v>
      </c>
      <c r="C537">
        <v>230</v>
      </c>
      <c r="D537" t="s">
        <v>5432</v>
      </c>
      <c r="E537" s="404">
        <v>45001</v>
      </c>
      <c r="F537" s="404">
        <v>45002</v>
      </c>
      <c r="G537" t="s">
        <v>5477</v>
      </c>
      <c r="H537" t="s">
        <v>3971</v>
      </c>
      <c r="I537" t="s">
        <v>5722</v>
      </c>
      <c r="J537" t="s">
        <v>5024</v>
      </c>
      <c r="M537" t="s">
        <v>5419</v>
      </c>
      <c r="N537">
        <v>62.5</v>
      </c>
      <c r="O537" t="s">
        <v>5407</v>
      </c>
    </row>
    <row r="538" spans="1:15" x14ac:dyDescent="0.25">
      <c r="A538">
        <v>7470</v>
      </c>
      <c r="B538" t="s">
        <v>125</v>
      </c>
      <c r="C538">
        <v>240</v>
      </c>
      <c r="D538" t="s">
        <v>5432</v>
      </c>
      <c r="E538" s="404">
        <v>45001</v>
      </c>
      <c r="F538" s="404">
        <v>45002</v>
      </c>
      <c r="G538" t="s">
        <v>5477</v>
      </c>
      <c r="H538" t="s">
        <v>3971</v>
      </c>
      <c r="I538" t="s">
        <v>5722</v>
      </c>
      <c r="J538" t="s">
        <v>5024</v>
      </c>
      <c r="M538" t="s">
        <v>5419</v>
      </c>
      <c r="N538">
        <v>62.5</v>
      </c>
      <c r="O538" t="s">
        <v>5407</v>
      </c>
    </row>
    <row r="539" spans="1:15" x14ac:dyDescent="0.25">
      <c r="A539">
        <v>7470</v>
      </c>
      <c r="B539" t="s">
        <v>125</v>
      </c>
      <c r="C539">
        <v>210</v>
      </c>
      <c r="D539" t="s">
        <v>5431</v>
      </c>
      <c r="E539" s="404">
        <v>45043</v>
      </c>
      <c r="F539" s="404">
        <v>45044</v>
      </c>
      <c r="G539" t="s">
        <v>5477</v>
      </c>
      <c r="H539" t="s">
        <v>3971</v>
      </c>
      <c r="I539" t="s">
        <v>5721</v>
      </c>
      <c r="J539" t="s">
        <v>5720</v>
      </c>
      <c r="M539" t="s">
        <v>5419</v>
      </c>
      <c r="N539">
        <v>36.25</v>
      </c>
      <c r="O539" t="s">
        <v>5407</v>
      </c>
    </row>
    <row r="540" spans="1:15" x14ac:dyDescent="0.25">
      <c r="A540">
        <v>7470</v>
      </c>
      <c r="B540" t="s">
        <v>125</v>
      </c>
      <c r="C540">
        <v>220</v>
      </c>
      <c r="D540" t="s">
        <v>5431</v>
      </c>
      <c r="E540" s="404">
        <v>45043</v>
      </c>
      <c r="F540" s="404">
        <v>45044</v>
      </c>
      <c r="G540" t="s">
        <v>5477</v>
      </c>
      <c r="H540" t="s">
        <v>3971</v>
      </c>
      <c r="I540" t="s">
        <v>5721</v>
      </c>
      <c r="J540" t="s">
        <v>5720</v>
      </c>
      <c r="M540" t="s">
        <v>5419</v>
      </c>
      <c r="N540">
        <v>36.25</v>
      </c>
      <c r="O540" t="s">
        <v>5407</v>
      </c>
    </row>
    <row r="541" spans="1:15" x14ac:dyDescent="0.25">
      <c r="A541">
        <v>7470</v>
      </c>
      <c r="B541" t="s">
        <v>125</v>
      </c>
      <c r="C541">
        <v>230</v>
      </c>
      <c r="D541" t="s">
        <v>5431</v>
      </c>
      <c r="E541" s="404">
        <v>45043</v>
      </c>
      <c r="F541" s="404">
        <v>45044</v>
      </c>
      <c r="G541" t="s">
        <v>5477</v>
      </c>
      <c r="H541" t="s">
        <v>3971</v>
      </c>
      <c r="I541" t="s">
        <v>5721</v>
      </c>
      <c r="J541" t="s">
        <v>5720</v>
      </c>
      <c r="M541" t="s">
        <v>5419</v>
      </c>
      <c r="N541">
        <v>36.25</v>
      </c>
      <c r="O541" t="s">
        <v>5407</v>
      </c>
    </row>
    <row r="542" spans="1:15" x14ac:dyDescent="0.25">
      <c r="A542">
        <v>7470</v>
      </c>
      <c r="B542" t="s">
        <v>125</v>
      </c>
      <c r="C542">
        <v>240</v>
      </c>
      <c r="D542" t="s">
        <v>5431</v>
      </c>
      <c r="E542" s="404">
        <v>45043</v>
      </c>
      <c r="F542" s="404">
        <v>45044</v>
      </c>
      <c r="G542" t="s">
        <v>5477</v>
      </c>
      <c r="H542" t="s">
        <v>3971</v>
      </c>
      <c r="I542" t="s">
        <v>5721</v>
      </c>
      <c r="J542" t="s">
        <v>5720</v>
      </c>
      <c r="M542" t="s">
        <v>5419</v>
      </c>
      <c r="N542">
        <v>36.25</v>
      </c>
      <c r="O542" t="s">
        <v>5407</v>
      </c>
    </row>
    <row r="543" spans="1:15" x14ac:dyDescent="0.25">
      <c r="A543">
        <v>7470</v>
      </c>
      <c r="B543" t="s">
        <v>125</v>
      </c>
      <c r="C543">
        <v>210</v>
      </c>
      <c r="D543" t="s">
        <v>5427</v>
      </c>
      <c r="E543" s="404">
        <v>45076</v>
      </c>
      <c r="F543" s="404">
        <v>45077</v>
      </c>
      <c r="G543" t="s">
        <v>5477</v>
      </c>
      <c r="H543" t="s">
        <v>3971</v>
      </c>
      <c r="I543" t="s">
        <v>5719</v>
      </c>
      <c r="J543" t="s">
        <v>5718</v>
      </c>
      <c r="M543" t="s">
        <v>5419</v>
      </c>
      <c r="N543">
        <v>62.5</v>
      </c>
      <c r="O543" t="s">
        <v>5407</v>
      </c>
    </row>
    <row r="544" spans="1:15" x14ac:dyDescent="0.25">
      <c r="A544">
        <v>7470</v>
      </c>
      <c r="B544" t="s">
        <v>125</v>
      </c>
      <c r="C544">
        <v>220</v>
      </c>
      <c r="D544" t="s">
        <v>5427</v>
      </c>
      <c r="E544" s="404">
        <v>45076</v>
      </c>
      <c r="F544" s="404">
        <v>45077</v>
      </c>
      <c r="G544" t="s">
        <v>5477</v>
      </c>
      <c r="H544" t="s">
        <v>3971</v>
      </c>
      <c r="I544" t="s">
        <v>5719</v>
      </c>
      <c r="J544" t="s">
        <v>5718</v>
      </c>
      <c r="M544" t="s">
        <v>5419</v>
      </c>
      <c r="N544">
        <v>62.5</v>
      </c>
      <c r="O544" t="s">
        <v>5407</v>
      </c>
    </row>
    <row r="545" spans="1:15" x14ac:dyDescent="0.25">
      <c r="A545">
        <v>7470</v>
      </c>
      <c r="B545" t="s">
        <v>125</v>
      </c>
      <c r="C545">
        <v>230</v>
      </c>
      <c r="D545" t="s">
        <v>5427</v>
      </c>
      <c r="E545" s="404">
        <v>45076</v>
      </c>
      <c r="F545" s="404">
        <v>45077</v>
      </c>
      <c r="G545" t="s">
        <v>5477</v>
      </c>
      <c r="H545" t="s">
        <v>3971</v>
      </c>
      <c r="I545" t="s">
        <v>5719</v>
      </c>
      <c r="J545" t="s">
        <v>5718</v>
      </c>
      <c r="M545" t="s">
        <v>5419</v>
      </c>
      <c r="N545">
        <v>62.5</v>
      </c>
      <c r="O545" t="s">
        <v>5407</v>
      </c>
    </row>
    <row r="546" spans="1:15" x14ac:dyDescent="0.25">
      <c r="A546">
        <v>7470</v>
      </c>
      <c r="B546" t="s">
        <v>125</v>
      </c>
      <c r="C546">
        <v>240</v>
      </c>
      <c r="D546" t="s">
        <v>5427</v>
      </c>
      <c r="E546" s="404">
        <v>45076</v>
      </c>
      <c r="F546" s="404">
        <v>45077</v>
      </c>
      <c r="G546" t="s">
        <v>5477</v>
      </c>
      <c r="H546" t="s">
        <v>3971</v>
      </c>
      <c r="I546" t="s">
        <v>5719</v>
      </c>
      <c r="J546" t="s">
        <v>5718</v>
      </c>
      <c r="M546" t="s">
        <v>5419</v>
      </c>
      <c r="N546">
        <v>62.5</v>
      </c>
      <c r="O546" t="s">
        <v>5407</v>
      </c>
    </row>
    <row r="547" spans="1:15" x14ac:dyDescent="0.25">
      <c r="A547">
        <v>7470</v>
      </c>
      <c r="B547" t="s">
        <v>125</v>
      </c>
      <c r="C547">
        <v>210</v>
      </c>
      <c r="D547" t="s">
        <v>5464</v>
      </c>
      <c r="E547" s="404">
        <v>45113</v>
      </c>
      <c r="F547" s="404">
        <v>45120</v>
      </c>
      <c r="G547" t="s">
        <v>5477</v>
      </c>
      <c r="H547" t="s">
        <v>3971</v>
      </c>
      <c r="I547" t="s">
        <v>5717</v>
      </c>
      <c r="J547" t="s">
        <v>5716</v>
      </c>
      <c r="M547" t="s">
        <v>5419</v>
      </c>
      <c r="N547">
        <v>36.25</v>
      </c>
      <c r="O547" t="s">
        <v>5407</v>
      </c>
    </row>
    <row r="548" spans="1:15" x14ac:dyDescent="0.25">
      <c r="A548">
        <v>7470</v>
      </c>
      <c r="B548" t="s">
        <v>125</v>
      </c>
      <c r="C548">
        <v>220</v>
      </c>
      <c r="D548" t="s">
        <v>5464</v>
      </c>
      <c r="E548" s="404">
        <v>45113</v>
      </c>
      <c r="F548" s="404">
        <v>45120</v>
      </c>
      <c r="G548" t="s">
        <v>5477</v>
      </c>
      <c r="H548" t="s">
        <v>3971</v>
      </c>
      <c r="I548" t="s">
        <v>5717</v>
      </c>
      <c r="J548" t="s">
        <v>5716</v>
      </c>
      <c r="M548" t="s">
        <v>5419</v>
      </c>
      <c r="N548">
        <v>36.25</v>
      </c>
      <c r="O548" t="s">
        <v>5407</v>
      </c>
    </row>
    <row r="549" spans="1:15" x14ac:dyDescent="0.25">
      <c r="A549">
        <v>7470</v>
      </c>
      <c r="B549" t="s">
        <v>125</v>
      </c>
      <c r="C549">
        <v>230</v>
      </c>
      <c r="D549" t="s">
        <v>5464</v>
      </c>
      <c r="E549" s="404">
        <v>45113</v>
      </c>
      <c r="F549" s="404">
        <v>45120</v>
      </c>
      <c r="G549" t="s">
        <v>5477</v>
      </c>
      <c r="H549" t="s">
        <v>3971</v>
      </c>
      <c r="I549" t="s">
        <v>5717</v>
      </c>
      <c r="J549" t="s">
        <v>5716</v>
      </c>
      <c r="M549" t="s">
        <v>5419</v>
      </c>
      <c r="N549">
        <v>36.25</v>
      </c>
      <c r="O549" t="s">
        <v>5407</v>
      </c>
    </row>
    <row r="550" spans="1:15" x14ac:dyDescent="0.25">
      <c r="A550">
        <v>7470</v>
      </c>
      <c r="B550" t="s">
        <v>125</v>
      </c>
      <c r="C550">
        <v>240</v>
      </c>
      <c r="D550" t="s">
        <v>5464</v>
      </c>
      <c r="E550" s="404">
        <v>45113</v>
      </c>
      <c r="F550" s="404">
        <v>45120</v>
      </c>
      <c r="G550" t="s">
        <v>5477</v>
      </c>
      <c r="H550" t="s">
        <v>3971</v>
      </c>
      <c r="I550" t="s">
        <v>5717</v>
      </c>
      <c r="J550" t="s">
        <v>5716</v>
      </c>
      <c r="M550" t="s">
        <v>5419</v>
      </c>
      <c r="N550">
        <v>36.25</v>
      </c>
      <c r="O550" t="s">
        <v>5407</v>
      </c>
    </row>
    <row r="551" spans="1:15" x14ac:dyDescent="0.25">
      <c r="A551">
        <v>7470</v>
      </c>
      <c r="B551" t="s">
        <v>125</v>
      </c>
      <c r="C551">
        <v>210</v>
      </c>
      <c r="D551" t="s">
        <v>5464</v>
      </c>
      <c r="E551" s="404">
        <v>45133</v>
      </c>
      <c r="F551" s="404">
        <v>45134</v>
      </c>
      <c r="G551" t="s">
        <v>5477</v>
      </c>
      <c r="H551" t="s">
        <v>3971</v>
      </c>
      <c r="I551" t="s">
        <v>5715</v>
      </c>
      <c r="J551" t="s">
        <v>5714</v>
      </c>
      <c r="M551" t="s">
        <v>5419</v>
      </c>
      <c r="N551">
        <v>36.25</v>
      </c>
      <c r="O551" t="s">
        <v>5407</v>
      </c>
    </row>
    <row r="552" spans="1:15" x14ac:dyDescent="0.25">
      <c r="A552">
        <v>7470</v>
      </c>
      <c r="B552" t="s">
        <v>125</v>
      </c>
      <c r="C552">
        <v>220</v>
      </c>
      <c r="D552" t="s">
        <v>5464</v>
      </c>
      <c r="E552" s="404">
        <v>45133</v>
      </c>
      <c r="F552" s="404">
        <v>45134</v>
      </c>
      <c r="G552" t="s">
        <v>5477</v>
      </c>
      <c r="H552" t="s">
        <v>3971</v>
      </c>
      <c r="I552" t="s">
        <v>5715</v>
      </c>
      <c r="J552" t="s">
        <v>5714</v>
      </c>
      <c r="M552" t="s">
        <v>5419</v>
      </c>
      <c r="N552">
        <v>36.25</v>
      </c>
      <c r="O552" t="s">
        <v>5407</v>
      </c>
    </row>
    <row r="553" spans="1:15" x14ac:dyDescent="0.25">
      <c r="A553">
        <v>7470</v>
      </c>
      <c r="B553" t="s">
        <v>125</v>
      </c>
      <c r="C553">
        <v>230</v>
      </c>
      <c r="D553" t="s">
        <v>5464</v>
      </c>
      <c r="E553" s="404">
        <v>45133</v>
      </c>
      <c r="F553" s="404">
        <v>45134</v>
      </c>
      <c r="G553" t="s">
        <v>5477</v>
      </c>
      <c r="H553" t="s">
        <v>3971</v>
      </c>
      <c r="I553" t="s">
        <v>5715</v>
      </c>
      <c r="J553" t="s">
        <v>5714</v>
      </c>
      <c r="M553" t="s">
        <v>5419</v>
      </c>
      <c r="N553">
        <v>36.25</v>
      </c>
      <c r="O553" t="s">
        <v>5407</v>
      </c>
    </row>
    <row r="554" spans="1:15" x14ac:dyDescent="0.25">
      <c r="A554">
        <v>7470</v>
      </c>
      <c r="B554" t="s">
        <v>125</v>
      </c>
      <c r="C554">
        <v>240</v>
      </c>
      <c r="D554" t="s">
        <v>5464</v>
      </c>
      <c r="E554" s="404">
        <v>45133</v>
      </c>
      <c r="F554" s="404">
        <v>45134</v>
      </c>
      <c r="G554" t="s">
        <v>5477</v>
      </c>
      <c r="H554" t="s">
        <v>3971</v>
      </c>
      <c r="I554" t="s">
        <v>5715</v>
      </c>
      <c r="J554" t="s">
        <v>5714</v>
      </c>
      <c r="M554" t="s">
        <v>5419</v>
      </c>
      <c r="N554">
        <v>36.25</v>
      </c>
      <c r="O554" t="s">
        <v>5407</v>
      </c>
    </row>
    <row r="555" spans="1:15" x14ac:dyDescent="0.25">
      <c r="A555">
        <v>7470</v>
      </c>
      <c r="B555" t="s">
        <v>125</v>
      </c>
      <c r="C555">
        <v>210</v>
      </c>
      <c r="D555" t="s">
        <v>5453</v>
      </c>
      <c r="E555" s="404">
        <v>45170</v>
      </c>
      <c r="F555" s="404">
        <v>45170</v>
      </c>
      <c r="G555" t="s">
        <v>5477</v>
      </c>
      <c r="H555" t="s">
        <v>3971</v>
      </c>
      <c r="I555" t="s">
        <v>5713</v>
      </c>
      <c r="J555" t="s">
        <v>5712</v>
      </c>
      <c r="M555" t="s">
        <v>5419</v>
      </c>
      <c r="N555">
        <v>36.25</v>
      </c>
      <c r="O555" t="s">
        <v>5407</v>
      </c>
    </row>
    <row r="556" spans="1:15" x14ac:dyDescent="0.25">
      <c r="A556">
        <v>7470</v>
      </c>
      <c r="B556" t="s">
        <v>125</v>
      </c>
      <c r="C556">
        <v>220</v>
      </c>
      <c r="D556" t="s">
        <v>5453</v>
      </c>
      <c r="E556" s="404">
        <v>45170</v>
      </c>
      <c r="F556" s="404">
        <v>45170</v>
      </c>
      <c r="G556" t="s">
        <v>5477</v>
      </c>
      <c r="H556" t="s">
        <v>3971</v>
      </c>
      <c r="I556" t="s">
        <v>5713</v>
      </c>
      <c r="J556" t="s">
        <v>5712</v>
      </c>
      <c r="M556" t="s">
        <v>5419</v>
      </c>
      <c r="N556">
        <v>36.25</v>
      </c>
      <c r="O556" t="s">
        <v>5407</v>
      </c>
    </row>
    <row r="557" spans="1:15" x14ac:dyDescent="0.25">
      <c r="A557">
        <v>7470</v>
      </c>
      <c r="B557" t="s">
        <v>125</v>
      </c>
      <c r="C557">
        <v>230</v>
      </c>
      <c r="D557" t="s">
        <v>5453</v>
      </c>
      <c r="E557" s="404">
        <v>45170</v>
      </c>
      <c r="F557" s="404">
        <v>45170</v>
      </c>
      <c r="G557" t="s">
        <v>5477</v>
      </c>
      <c r="H557" t="s">
        <v>3971</v>
      </c>
      <c r="I557" t="s">
        <v>5713</v>
      </c>
      <c r="J557" t="s">
        <v>5712</v>
      </c>
      <c r="M557" t="s">
        <v>5419</v>
      </c>
      <c r="N557">
        <v>36.25</v>
      </c>
      <c r="O557" t="s">
        <v>5407</v>
      </c>
    </row>
    <row r="558" spans="1:15" x14ac:dyDescent="0.25">
      <c r="A558">
        <v>7470</v>
      </c>
      <c r="B558" t="s">
        <v>125</v>
      </c>
      <c r="C558">
        <v>240</v>
      </c>
      <c r="D558" t="s">
        <v>5453</v>
      </c>
      <c r="E558" s="404">
        <v>45170</v>
      </c>
      <c r="F558" s="404">
        <v>45170</v>
      </c>
      <c r="G558" t="s">
        <v>5477</v>
      </c>
      <c r="H558" t="s">
        <v>3971</v>
      </c>
      <c r="I558" t="s">
        <v>5713</v>
      </c>
      <c r="J558" t="s">
        <v>5712</v>
      </c>
      <c r="M558" t="s">
        <v>5419</v>
      </c>
      <c r="N558">
        <v>36.25</v>
      </c>
      <c r="O558" t="s">
        <v>5407</v>
      </c>
    </row>
    <row r="559" spans="1:15" x14ac:dyDescent="0.25">
      <c r="A559">
        <v>7470</v>
      </c>
      <c r="B559" t="s">
        <v>125</v>
      </c>
      <c r="C559">
        <v>210</v>
      </c>
      <c r="D559" t="s">
        <v>5453</v>
      </c>
      <c r="E559" s="404">
        <v>45190</v>
      </c>
      <c r="F559" s="404">
        <v>45190</v>
      </c>
      <c r="G559" t="s">
        <v>5477</v>
      </c>
      <c r="H559" t="s">
        <v>3971</v>
      </c>
      <c r="I559" t="s">
        <v>5711</v>
      </c>
      <c r="J559" t="s">
        <v>5710</v>
      </c>
      <c r="M559" t="s">
        <v>5419</v>
      </c>
      <c r="N559">
        <v>62.5</v>
      </c>
      <c r="O559" t="s">
        <v>5407</v>
      </c>
    </row>
    <row r="560" spans="1:15" x14ac:dyDescent="0.25">
      <c r="A560">
        <v>7470</v>
      </c>
      <c r="B560" t="s">
        <v>125</v>
      </c>
      <c r="C560">
        <v>220</v>
      </c>
      <c r="D560" t="s">
        <v>5453</v>
      </c>
      <c r="E560" s="404">
        <v>45190</v>
      </c>
      <c r="F560" s="404">
        <v>45190</v>
      </c>
      <c r="G560" t="s">
        <v>5477</v>
      </c>
      <c r="H560" t="s">
        <v>3971</v>
      </c>
      <c r="I560" t="s">
        <v>5711</v>
      </c>
      <c r="J560" t="s">
        <v>5710</v>
      </c>
      <c r="M560" t="s">
        <v>5419</v>
      </c>
      <c r="N560">
        <v>62.5</v>
      </c>
      <c r="O560" t="s">
        <v>5407</v>
      </c>
    </row>
    <row r="561" spans="1:15" x14ac:dyDescent="0.25">
      <c r="A561">
        <v>7470</v>
      </c>
      <c r="B561" t="s">
        <v>125</v>
      </c>
      <c r="C561">
        <v>230</v>
      </c>
      <c r="D561" t="s">
        <v>5453</v>
      </c>
      <c r="E561" s="404">
        <v>45190</v>
      </c>
      <c r="F561" s="404">
        <v>45190</v>
      </c>
      <c r="G561" t="s">
        <v>5477</v>
      </c>
      <c r="H561" t="s">
        <v>3971</v>
      </c>
      <c r="I561" t="s">
        <v>5711</v>
      </c>
      <c r="J561" t="s">
        <v>5710</v>
      </c>
      <c r="M561" t="s">
        <v>5419</v>
      </c>
      <c r="N561">
        <v>62.5</v>
      </c>
      <c r="O561" t="s">
        <v>5407</v>
      </c>
    </row>
    <row r="562" spans="1:15" x14ac:dyDescent="0.25">
      <c r="A562">
        <v>7470</v>
      </c>
      <c r="B562" t="s">
        <v>125</v>
      </c>
      <c r="C562">
        <v>240</v>
      </c>
      <c r="D562" t="s">
        <v>5453</v>
      </c>
      <c r="E562" s="404">
        <v>45190</v>
      </c>
      <c r="F562" s="404">
        <v>45190</v>
      </c>
      <c r="G562" t="s">
        <v>5477</v>
      </c>
      <c r="H562" t="s">
        <v>3971</v>
      </c>
      <c r="I562" t="s">
        <v>5711</v>
      </c>
      <c r="J562" t="s">
        <v>5710</v>
      </c>
      <c r="M562" t="s">
        <v>5419</v>
      </c>
      <c r="N562">
        <v>62.5</v>
      </c>
      <c r="O562" t="s">
        <v>5407</v>
      </c>
    </row>
    <row r="563" spans="1:15" x14ac:dyDescent="0.25">
      <c r="A563">
        <v>7470</v>
      </c>
      <c r="B563" t="s">
        <v>125</v>
      </c>
      <c r="C563">
        <v>210</v>
      </c>
      <c r="D563" t="s">
        <v>5450</v>
      </c>
      <c r="E563" s="404">
        <v>45218</v>
      </c>
      <c r="F563" s="404">
        <v>45218</v>
      </c>
      <c r="G563" t="s">
        <v>5477</v>
      </c>
      <c r="H563" t="s">
        <v>3971</v>
      </c>
      <c r="I563" t="s">
        <v>5709</v>
      </c>
      <c r="J563" t="s">
        <v>5708</v>
      </c>
      <c r="M563" t="s">
        <v>5419</v>
      </c>
      <c r="N563">
        <v>36.25</v>
      </c>
      <c r="O563" t="s">
        <v>5407</v>
      </c>
    </row>
    <row r="564" spans="1:15" x14ac:dyDescent="0.25">
      <c r="A564">
        <v>7470</v>
      </c>
      <c r="B564" t="s">
        <v>125</v>
      </c>
      <c r="C564">
        <v>220</v>
      </c>
      <c r="D564" t="s">
        <v>5450</v>
      </c>
      <c r="E564" s="404">
        <v>45218</v>
      </c>
      <c r="F564" s="404">
        <v>45218</v>
      </c>
      <c r="G564" t="s">
        <v>5477</v>
      </c>
      <c r="H564" t="s">
        <v>3971</v>
      </c>
      <c r="I564" t="s">
        <v>5709</v>
      </c>
      <c r="J564" t="s">
        <v>5708</v>
      </c>
      <c r="M564" t="s">
        <v>5419</v>
      </c>
      <c r="N564">
        <v>36.25</v>
      </c>
      <c r="O564" t="s">
        <v>5407</v>
      </c>
    </row>
    <row r="565" spans="1:15" x14ac:dyDescent="0.25">
      <c r="A565">
        <v>7470</v>
      </c>
      <c r="B565" t="s">
        <v>125</v>
      </c>
      <c r="C565">
        <v>230</v>
      </c>
      <c r="D565" t="s">
        <v>5450</v>
      </c>
      <c r="E565" s="404">
        <v>45218</v>
      </c>
      <c r="F565" s="404">
        <v>45218</v>
      </c>
      <c r="G565" t="s">
        <v>5477</v>
      </c>
      <c r="H565" t="s">
        <v>3971</v>
      </c>
      <c r="I565" t="s">
        <v>5709</v>
      </c>
      <c r="J565" t="s">
        <v>5708</v>
      </c>
      <c r="M565" t="s">
        <v>5419</v>
      </c>
      <c r="N565">
        <v>36.25</v>
      </c>
      <c r="O565" t="s">
        <v>5407</v>
      </c>
    </row>
    <row r="566" spans="1:15" x14ac:dyDescent="0.25">
      <c r="A566">
        <v>7470</v>
      </c>
      <c r="B566" t="s">
        <v>125</v>
      </c>
      <c r="C566">
        <v>240</v>
      </c>
      <c r="D566" t="s">
        <v>5450</v>
      </c>
      <c r="E566" s="404">
        <v>45218</v>
      </c>
      <c r="F566" s="404">
        <v>45218</v>
      </c>
      <c r="G566" t="s">
        <v>5477</v>
      </c>
      <c r="H566" t="s">
        <v>3971</v>
      </c>
      <c r="I566" t="s">
        <v>5709</v>
      </c>
      <c r="J566" t="s">
        <v>5708</v>
      </c>
      <c r="M566" t="s">
        <v>5419</v>
      </c>
      <c r="N566">
        <v>36.25</v>
      </c>
      <c r="O566" t="s">
        <v>5407</v>
      </c>
    </row>
    <row r="567" spans="1:15" x14ac:dyDescent="0.25">
      <c r="A567">
        <v>7470</v>
      </c>
      <c r="B567" t="s">
        <v>125</v>
      </c>
      <c r="C567">
        <v>210</v>
      </c>
      <c r="D567" t="s">
        <v>5447</v>
      </c>
      <c r="E567" s="404">
        <v>45244</v>
      </c>
      <c r="F567" s="404">
        <v>45245</v>
      </c>
      <c r="G567" t="s">
        <v>5477</v>
      </c>
      <c r="H567" t="s">
        <v>3971</v>
      </c>
      <c r="I567" t="s">
        <v>5707</v>
      </c>
      <c r="J567" t="s">
        <v>5706</v>
      </c>
      <c r="M567" t="s">
        <v>5419</v>
      </c>
      <c r="N567">
        <v>62.49</v>
      </c>
      <c r="O567" t="s">
        <v>5407</v>
      </c>
    </row>
    <row r="568" spans="1:15" x14ac:dyDescent="0.25">
      <c r="A568">
        <v>7470</v>
      </c>
      <c r="B568" t="s">
        <v>125</v>
      </c>
      <c r="C568">
        <v>220</v>
      </c>
      <c r="D568" t="s">
        <v>5447</v>
      </c>
      <c r="E568" s="404">
        <v>45244</v>
      </c>
      <c r="F568" s="404">
        <v>45245</v>
      </c>
      <c r="G568" t="s">
        <v>5477</v>
      </c>
      <c r="H568" t="s">
        <v>3971</v>
      </c>
      <c r="I568" t="s">
        <v>5707</v>
      </c>
      <c r="J568" t="s">
        <v>5706</v>
      </c>
      <c r="M568" t="s">
        <v>5419</v>
      </c>
      <c r="N568">
        <v>62.5</v>
      </c>
      <c r="O568" t="s">
        <v>5407</v>
      </c>
    </row>
    <row r="569" spans="1:15" x14ac:dyDescent="0.25">
      <c r="A569">
        <v>7470</v>
      </c>
      <c r="B569" t="s">
        <v>125</v>
      </c>
      <c r="C569">
        <v>230</v>
      </c>
      <c r="D569" t="s">
        <v>5447</v>
      </c>
      <c r="E569" s="404">
        <v>45244</v>
      </c>
      <c r="F569" s="404">
        <v>45245</v>
      </c>
      <c r="G569" t="s">
        <v>5477</v>
      </c>
      <c r="H569" t="s">
        <v>3971</v>
      </c>
      <c r="I569" t="s">
        <v>5707</v>
      </c>
      <c r="J569" t="s">
        <v>5706</v>
      </c>
      <c r="M569" t="s">
        <v>5419</v>
      </c>
      <c r="N569">
        <v>62.5</v>
      </c>
      <c r="O569" t="s">
        <v>5407</v>
      </c>
    </row>
    <row r="570" spans="1:15" x14ac:dyDescent="0.25">
      <c r="A570">
        <v>7470</v>
      </c>
      <c r="B570" t="s">
        <v>125</v>
      </c>
      <c r="C570">
        <v>240</v>
      </c>
      <c r="D570" t="s">
        <v>5447</v>
      </c>
      <c r="E570" s="404">
        <v>45244</v>
      </c>
      <c r="F570" s="404">
        <v>45245</v>
      </c>
      <c r="G570" t="s">
        <v>5477</v>
      </c>
      <c r="H570" t="s">
        <v>3971</v>
      </c>
      <c r="I570" t="s">
        <v>5707</v>
      </c>
      <c r="J570" t="s">
        <v>5706</v>
      </c>
      <c r="M570" t="s">
        <v>5419</v>
      </c>
      <c r="N570">
        <v>62.5</v>
      </c>
      <c r="O570" t="s">
        <v>5407</v>
      </c>
    </row>
    <row r="571" spans="1:15" x14ac:dyDescent="0.25">
      <c r="A571">
        <v>7470</v>
      </c>
      <c r="B571" t="s">
        <v>125</v>
      </c>
      <c r="C571">
        <v>210</v>
      </c>
      <c r="D571" t="s">
        <v>5423</v>
      </c>
      <c r="E571" s="404">
        <v>45273</v>
      </c>
      <c r="F571" s="404">
        <v>45273</v>
      </c>
      <c r="G571" t="s">
        <v>5477</v>
      </c>
      <c r="H571" t="s">
        <v>3971</v>
      </c>
      <c r="I571" t="s">
        <v>5705</v>
      </c>
      <c r="J571" t="s">
        <v>5704</v>
      </c>
      <c r="M571" t="s">
        <v>5419</v>
      </c>
      <c r="N571">
        <v>36.25</v>
      </c>
      <c r="O571" t="s">
        <v>5407</v>
      </c>
    </row>
    <row r="572" spans="1:15" x14ac:dyDescent="0.25">
      <c r="A572">
        <v>7470</v>
      </c>
      <c r="B572" t="s">
        <v>125</v>
      </c>
      <c r="C572">
        <v>220</v>
      </c>
      <c r="D572" t="s">
        <v>5423</v>
      </c>
      <c r="E572" s="404">
        <v>45273</v>
      </c>
      <c r="F572" s="404">
        <v>45273</v>
      </c>
      <c r="G572" t="s">
        <v>5477</v>
      </c>
      <c r="H572" t="s">
        <v>3971</v>
      </c>
      <c r="I572" t="s">
        <v>5705</v>
      </c>
      <c r="J572" t="s">
        <v>5704</v>
      </c>
      <c r="M572" t="s">
        <v>5419</v>
      </c>
      <c r="N572">
        <v>36.25</v>
      </c>
      <c r="O572" t="s">
        <v>5407</v>
      </c>
    </row>
    <row r="573" spans="1:15" x14ac:dyDescent="0.25">
      <c r="A573">
        <v>7470</v>
      </c>
      <c r="B573" t="s">
        <v>125</v>
      </c>
      <c r="C573">
        <v>230</v>
      </c>
      <c r="D573" t="s">
        <v>5423</v>
      </c>
      <c r="E573" s="404">
        <v>45273</v>
      </c>
      <c r="F573" s="404">
        <v>45273</v>
      </c>
      <c r="G573" t="s">
        <v>5477</v>
      </c>
      <c r="H573" t="s">
        <v>3971</v>
      </c>
      <c r="I573" t="s">
        <v>5705</v>
      </c>
      <c r="J573" t="s">
        <v>5704</v>
      </c>
      <c r="M573" t="s">
        <v>5419</v>
      </c>
      <c r="N573">
        <v>36.25</v>
      </c>
      <c r="O573" t="s">
        <v>5407</v>
      </c>
    </row>
    <row r="574" spans="1:15" x14ac:dyDescent="0.25">
      <c r="A574">
        <v>7470</v>
      </c>
      <c r="B574" t="s">
        <v>125</v>
      </c>
      <c r="C574">
        <v>240</v>
      </c>
      <c r="D574" t="s">
        <v>5423</v>
      </c>
      <c r="E574" s="404">
        <v>45273</v>
      </c>
      <c r="F574" s="404">
        <v>45273</v>
      </c>
      <c r="G574" t="s">
        <v>5477</v>
      </c>
      <c r="H574" t="s">
        <v>3971</v>
      </c>
      <c r="I574" t="s">
        <v>5705</v>
      </c>
      <c r="J574" t="s">
        <v>5704</v>
      </c>
      <c r="M574" t="s">
        <v>5419</v>
      </c>
      <c r="N574">
        <v>36.25</v>
      </c>
      <c r="O574" t="s">
        <v>5407</v>
      </c>
    </row>
    <row r="575" spans="1:15" x14ac:dyDescent="0.25">
      <c r="A575">
        <v>7470</v>
      </c>
      <c r="B575" t="s">
        <v>125</v>
      </c>
      <c r="C575">
        <v>210</v>
      </c>
      <c r="D575" t="s">
        <v>5441</v>
      </c>
      <c r="E575" s="404">
        <v>45299</v>
      </c>
      <c r="F575" s="404">
        <v>45302</v>
      </c>
      <c r="G575" t="s">
        <v>5477</v>
      </c>
      <c r="H575" t="s">
        <v>3971</v>
      </c>
      <c r="I575" t="s">
        <v>5703</v>
      </c>
      <c r="J575" t="s">
        <v>5702</v>
      </c>
      <c r="M575" t="s">
        <v>5419</v>
      </c>
      <c r="N575">
        <v>36.25</v>
      </c>
      <c r="O575" t="s">
        <v>5407</v>
      </c>
    </row>
    <row r="576" spans="1:15" x14ac:dyDescent="0.25">
      <c r="A576">
        <v>7470</v>
      </c>
      <c r="B576" t="s">
        <v>125</v>
      </c>
      <c r="C576">
        <v>220</v>
      </c>
      <c r="D576" t="s">
        <v>5441</v>
      </c>
      <c r="E576" s="404">
        <v>45299</v>
      </c>
      <c r="F576" s="404">
        <v>45302</v>
      </c>
      <c r="G576" t="s">
        <v>5477</v>
      </c>
      <c r="H576" t="s">
        <v>3971</v>
      </c>
      <c r="I576" t="s">
        <v>5703</v>
      </c>
      <c r="J576" t="s">
        <v>5702</v>
      </c>
      <c r="M576" t="s">
        <v>5419</v>
      </c>
      <c r="N576">
        <v>36.25</v>
      </c>
      <c r="O576" t="s">
        <v>5407</v>
      </c>
    </row>
    <row r="577" spans="1:15" x14ac:dyDescent="0.25">
      <c r="A577">
        <v>7470</v>
      </c>
      <c r="B577" t="s">
        <v>125</v>
      </c>
      <c r="C577">
        <v>230</v>
      </c>
      <c r="D577" t="s">
        <v>5441</v>
      </c>
      <c r="E577" s="404">
        <v>45299</v>
      </c>
      <c r="F577" s="404">
        <v>45302</v>
      </c>
      <c r="G577" t="s">
        <v>5477</v>
      </c>
      <c r="H577" t="s">
        <v>3971</v>
      </c>
      <c r="I577" t="s">
        <v>5703</v>
      </c>
      <c r="J577" t="s">
        <v>5702</v>
      </c>
      <c r="M577" t="s">
        <v>5419</v>
      </c>
      <c r="N577">
        <v>36.25</v>
      </c>
      <c r="O577" t="s">
        <v>5407</v>
      </c>
    </row>
    <row r="578" spans="1:15" x14ac:dyDescent="0.25">
      <c r="A578">
        <v>7470</v>
      </c>
      <c r="B578" t="s">
        <v>125</v>
      </c>
      <c r="C578">
        <v>240</v>
      </c>
      <c r="D578" t="s">
        <v>5441</v>
      </c>
      <c r="E578" s="404">
        <v>45299</v>
      </c>
      <c r="F578" s="404">
        <v>45302</v>
      </c>
      <c r="G578" t="s">
        <v>5477</v>
      </c>
      <c r="H578" t="s">
        <v>3971</v>
      </c>
      <c r="I578" t="s">
        <v>5703</v>
      </c>
      <c r="J578" t="s">
        <v>5702</v>
      </c>
      <c r="M578" t="s">
        <v>5419</v>
      </c>
      <c r="N578">
        <v>36.25</v>
      </c>
      <c r="O578" t="s">
        <v>5407</v>
      </c>
    </row>
    <row r="579" spans="1:15" x14ac:dyDescent="0.25">
      <c r="A579">
        <v>7470</v>
      </c>
      <c r="B579" t="s">
        <v>125</v>
      </c>
      <c r="C579">
        <v>210</v>
      </c>
      <c r="D579" t="s">
        <v>5435</v>
      </c>
      <c r="E579" s="404">
        <v>45330</v>
      </c>
      <c r="F579" s="404">
        <v>45331</v>
      </c>
      <c r="G579" t="s">
        <v>5477</v>
      </c>
      <c r="H579" t="s">
        <v>3971</v>
      </c>
      <c r="I579" t="s">
        <v>5701</v>
      </c>
      <c r="J579" t="s">
        <v>5700</v>
      </c>
      <c r="M579" t="s">
        <v>5419</v>
      </c>
      <c r="N579">
        <v>62.5</v>
      </c>
      <c r="O579" t="s">
        <v>5407</v>
      </c>
    </row>
    <row r="580" spans="1:15" x14ac:dyDescent="0.25">
      <c r="A580">
        <v>7470</v>
      </c>
      <c r="B580" t="s">
        <v>125</v>
      </c>
      <c r="C580">
        <v>220</v>
      </c>
      <c r="D580" t="s">
        <v>5435</v>
      </c>
      <c r="E580" s="404">
        <v>45330</v>
      </c>
      <c r="F580" s="404">
        <v>45331</v>
      </c>
      <c r="G580" t="s">
        <v>5477</v>
      </c>
      <c r="H580" t="s">
        <v>3971</v>
      </c>
      <c r="I580" t="s">
        <v>5701</v>
      </c>
      <c r="J580" t="s">
        <v>5700</v>
      </c>
      <c r="M580" t="s">
        <v>5419</v>
      </c>
      <c r="N580">
        <v>62.5</v>
      </c>
      <c r="O580" t="s">
        <v>5407</v>
      </c>
    </row>
    <row r="581" spans="1:15" x14ac:dyDescent="0.25">
      <c r="A581">
        <v>7470</v>
      </c>
      <c r="B581" t="s">
        <v>125</v>
      </c>
      <c r="C581">
        <v>230</v>
      </c>
      <c r="D581" t="s">
        <v>5435</v>
      </c>
      <c r="E581" s="404">
        <v>45330</v>
      </c>
      <c r="F581" s="404">
        <v>45331</v>
      </c>
      <c r="G581" t="s">
        <v>5477</v>
      </c>
      <c r="H581" t="s">
        <v>3971</v>
      </c>
      <c r="I581" t="s">
        <v>5701</v>
      </c>
      <c r="J581" t="s">
        <v>5700</v>
      </c>
      <c r="M581" t="s">
        <v>5419</v>
      </c>
      <c r="N581">
        <v>62.5</v>
      </c>
      <c r="O581" t="s">
        <v>5407</v>
      </c>
    </row>
    <row r="582" spans="1:15" x14ac:dyDescent="0.25">
      <c r="A582">
        <v>7470</v>
      </c>
      <c r="B582" t="s">
        <v>125</v>
      </c>
      <c r="C582">
        <v>240</v>
      </c>
      <c r="D582" t="s">
        <v>5435</v>
      </c>
      <c r="E582" s="404">
        <v>45330</v>
      </c>
      <c r="F582" s="404">
        <v>45331</v>
      </c>
      <c r="G582" t="s">
        <v>5477</v>
      </c>
      <c r="H582" t="s">
        <v>3971</v>
      </c>
      <c r="I582" t="s">
        <v>5701</v>
      </c>
      <c r="J582" t="s">
        <v>5700</v>
      </c>
      <c r="M582" t="s">
        <v>5419</v>
      </c>
      <c r="N582">
        <v>62.5</v>
      </c>
      <c r="O582" t="s">
        <v>5407</v>
      </c>
    </row>
    <row r="583" spans="1:15" x14ac:dyDescent="0.25">
      <c r="A583">
        <v>7470</v>
      </c>
      <c r="B583" t="s">
        <v>125</v>
      </c>
      <c r="C583">
        <v>240</v>
      </c>
      <c r="D583" t="s">
        <v>5435</v>
      </c>
      <c r="E583" s="404">
        <v>45348</v>
      </c>
      <c r="F583" s="404">
        <v>45350</v>
      </c>
      <c r="G583" t="s">
        <v>5699</v>
      </c>
      <c r="H583" t="s">
        <v>3971</v>
      </c>
      <c r="I583" t="s">
        <v>5698</v>
      </c>
      <c r="J583" t="s">
        <v>5697</v>
      </c>
      <c r="M583" t="s">
        <v>5419</v>
      </c>
      <c r="N583">
        <v>300</v>
      </c>
      <c r="O583" t="s">
        <v>5406</v>
      </c>
    </row>
    <row r="584" spans="1:15" x14ac:dyDescent="0.25">
      <c r="A584">
        <v>7470</v>
      </c>
      <c r="B584" t="s">
        <v>125</v>
      </c>
      <c r="C584">
        <v>110</v>
      </c>
      <c r="D584" t="s">
        <v>5427</v>
      </c>
      <c r="E584" s="404">
        <v>45047</v>
      </c>
      <c r="F584" s="404">
        <v>45056</v>
      </c>
      <c r="G584" t="s">
        <v>5438</v>
      </c>
      <c r="H584" t="s">
        <v>3971</v>
      </c>
      <c r="I584" t="s">
        <v>5696</v>
      </c>
      <c r="J584">
        <v>277442</v>
      </c>
      <c r="M584" t="s">
        <v>5419</v>
      </c>
      <c r="N584">
        <v>102</v>
      </c>
      <c r="O584" t="s">
        <v>5405</v>
      </c>
    </row>
    <row r="585" spans="1:15" x14ac:dyDescent="0.25">
      <c r="A585">
        <v>7470</v>
      </c>
      <c r="B585" t="s">
        <v>125</v>
      </c>
      <c r="C585">
        <v>112</v>
      </c>
      <c r="D585" t="s">
        <v>5427</v>
      </c>
      <c r="E585" s="404">
        <v>45047</v>
      </c>
      <c r="F585" s="404">
        <v>45056</v>
      </c>
      <c r="G585" t="s">
        <v>5438</v>
      </c>
      <c r="H585" t="s">
        <v>3971</v>
      </c>
      <c r="I585" t="s">
        <v>5696</v>
      </c>
      <c r="J585">
        <v>277442</v>
      </c>
      <c r="M585" t="s">
        <v>5419</v>
      </c>
      <c r="N585">
        <v>51</v>
      </c>
      <c r="O585" t="s">
        <v>5405</v>
      </c>
    </row>
    <row r="586" spans="1:15" x14ac:dyDescent="0.25">
      <c r="A586">
        <v>7470</v>
      </c>
      <c r="B586" t="s">
        <v>125</v>
      </c>
      <c r="C586">
        <v>120</v>
      </c>
      <c r="D586" t="s">
        <v>5427</v>
      </c>
      <c r="E586" s="404">
        <v>45047</v>
      </c>
      <c r="F586" s="404">
        <v>45056</v>
      </c>
      <c r="G586" t="s">
        <v>5438</v>
      </c>
      <c r="H586" t="s">
        <v>3971</v>
      </c>
      <c r="I586" t="s">
        <v>5696</v>
      </c>
      <c r="J586">
        <v>277442</v>
      </c>
      <c r="M586" t="s">
        <v>5419</v>
      </c>
      <c r="N586">
        <v>112.2</v>
      </c>
      <c r="O586" t="s">
        <v>5405</v>
      </c>
    </row>
    <row r="587" spans="1:15" x14ac:dyDescent="0.25">
      <c r="A587">
        <v>7470</v>
      </c>
      <c r="B587" t="s">
        <v>125</v>
      </c>
      <c r="C587">
        <v>130</v>
      </c>
      <c r="D587" t="s">
        <v>5427</v>
      </c>
      <c r="E587" s="404">
        <v>45047</v>
      </c>
      <c r="F587" s="404">
        <v>45056</v>
      </c>
      <c r="G587" t="s">
        <v>5438</v>
      </c>
      <c r="H587" t="s">
        <v>3971</v>
      </c>
      <c r="I587" t="s">
        <v>5696</v>
      </c>
      <c r="J587">
        <v>277442</v>
      </c>
      <c r="M587" t="s">
        <v>5419</v>
      </c>
      <c r="N587">
        <v>86.7</v>
      </c>
      <c r="O587" t="s">
        <v>5405</v>
      </c>
    </row>
    <row r="588" spans="1:15" x14ac:dyDescent="0.25">
      <c r="A588">
        <v>7470</v>
      </c>
      <c r="B588" t="s">
        <v>125</v>
      </c>
      <c r="C588">
        <v>140</v>
      </c>
      <c r="D588" t="s">
        <v>5427</v>
      </c>
      <c r="E588" s="404">
        <v>45047</v>
      </c>
      <c r="F588" s="404">
        <v>45056</v>
      </c>
      <c r="G588" t="s">
        <v>5438</v>
      </c>
      <c r="H588" t="s">
        <v>3971</v>
      </c>
      <c r="I588" t="s">
        <v>5696</v>
      </c>
      <c r="J588">
        <v>277442</v>
      </c>
      <c r="M588" t="s">
        <v>5419</v>
      </c>
      <c r="N588">
        <v>102</v>
      </c>
      <c r="O588" t="s">
        <v>5405</v>
      </c>
    </row>
    <row r="589" spans="1:15" x14ac:dyDescent="0.25">
      <c r="A589">
        <v>7470</v>
      </c>
      <c r="B589" t="s">
        <v>125</v>
      </c>
      <c r="C589">
        <v>160</v>
      </c>
      <c r="D589" t="s">
        <v>5427</v>
      </c>
      <c r="E589" s="404">
        <v>45047</v>
      </c>
      <c r="F589" s="404">
        <v>45056</v>
      </c>
      <c r="G589" t="s">
        <v>5438</v>
      </c>
      <c r="H589" t="s">
        <v>3971</v>
      </c>
      <c r="I589" t="s">
        <v>5696</v>
      </c>
      <c r="J589">
        <v>277442</v>
      </c>
      <c r="M589" t="s">
        <v>5419</v>
      </c>
      <c r="N589">
        <v>30.6</v>
      </c>
      <c r="O589" t="s">
        <v>5405</v>
      </c>
    </row>
    <row r="590" spans="1:15" x14ac:dyDescent="0.25">
      <c r="A590">
        <v>7470</v>
      </c>
      <c r="B590" t="s">
        <v>125</v>
      </c>
      <c r="C590">
        <v>935</v>
      </c>
      <c r="D590" t="s">
        <v>5427</v>
      </c>
      <c r="E590" s="404">
        <v>45047</v>
      </c>
      <c r="F590" s="404">
        <v>45056</v>
      </c>
      <c r="G590" t="s">
        <v>5438</v>
      </c>
      <c r="H590" t="s">
        <v>3971</v>
      </c>
      <c r="I590" t="s">
        <v>5696</v>
      </c>
      <c r="J590">
        <v>277442</v>
      </c>
      <c r="M590" t="s">
        <v>5419</v>
      </c>
      <c r="N590">
        <v>25.5</v>
      </c>
      <c r="O590" t="s">
        <v>5405</v>
      </c>
    </row>
    <row r="591" spans="1:15" x14ac:dyDescent="0.25">
      <c r="A591">
        <v>7470</v>
      </c>
      <c r="B591" t="s">
        <v>125</v>
      </c>
      <c r="C591">
        <v>110</v>
      </c>
      <c r="D591" t="s">
        <v>5459</v>
      </c>
      <c r="E591" s="404">
        <v>45149</v>
      </c>
      <c r="F591" s="404">
        <v>45149</v>
      </c>
      <c r="G591" t="s">
        <v>5438</v>
      </c>
      <c r="H591" t="s">
        <v>3971</v>
      </c>
      <c r="I591" t="s">
        <v>5695</v>
      </c>
      <c r="J591">
        <v>282611</v>
      </c>
      <c r="M591" t="s">
        <v>5419</v>
      </c>
      <c r="N591">
        <v>102</v>
      </c>
      <c r="O591" t="s">
        <v>5405</v>
      </c>
    </row>
    <row r="592" spans="1:15" x14ac:dyDescent="0.25">
      <c r="A592">
        <v>7470</v>
      </c>
      <c r="B592" t="s">
        <v>125</v>
      </c>
      <c r="C592">
        <v>112</v>
      </c>
      <c r="D592" t="s">
        <v>5459</v>
      </c>
      <c r="E592" s="404">
        <v>45149</v>
      </c>
      <c r="F592" s="404">
        <v>45149</v>
      </c>
      <c r="G592" t="s">
        <v>5438</v>
      </c>
      <c r="H592" t="s">
        <v>3971</v>
      </c>
      <c r="I592" t="s">
        <v>5695</v>
      </c>
      <c r="J592">
        <v>282611</v>
      </c>
      <c r="M592" t="s">
        <v>5419</v>
      </c>
      <c r="N592">
        <v>51</v>
      </c>
      <c r="O592" t="s">
        <v>5405</v>
      </c>
    </row>
    <row r="593" spans="1:15" x14ac:dyDescent="0.25">
      <c r="A593">
        <v>7470</v>
      </c>
      <c r="B593" t="s">
        <v>125</v>
      </c>
      <c r="C593">
        <v>120</v>
      </c>
      <c r="D593" t="s">
        <v>5459</v>
      </c>
      <c r="E593" s="404">
        <v>45149</v>
      </c>
      <c r="F593" s="404">
        <v>45149</v>
      </c>
      <c r="G593" t="s">
        <v>5438</v>
      </c>
      <c r="H593" t="s">
        <v>3971</v>
      </c>
      <c r="I593" t="s">
        <v>5695</v>
      </c>
      <c r="J593">
        <v>282611</v>
      </c>
      <c r="M593" t="s">
        <v>5419</v>
      </c>
      <c r="N593">
        <v>112.2</v>
      </c>
      <c r="O593" t="s">
        <v>5405</v>
      </c>
    </row>
    <row r="594" spans="1:15" x14ac:dyDescent="0.25">
      <c r="A594">
        <v>7470</v>
      </c>
      <c r="B594" t="s">
        <v>125</v>
      </c>
      <c r="C594">
        <v>130</v>
      </c>
      <c r="D594" t="s">
        <v>5459</v>
      </c>
      <c r="E594" s="404">
        <v>45149</v>
      </c>
      <c r="F594" s="404">
        <v>45149</v>
      </c>
      <c r="G594" t="s">
        <v>5438</v>
      </c>
      <c r="H594" t="s">
        <v>3971</v>
      </c>
      <c r="I594" t="s">
        <v>5695</v>
      </c>
      <c r="J594">
        <v>282611</v>
      </c>
      <c r="M594" t="s">
        <v>5419</v>
      </c>
      <c r="N594">
        <v>86.7</v>
      </c>
      <c r="O594" t="s">
        <v>5405</v>
      </c>
    </row>
    <row r="595" spans="1:15" x14ac:dyDescent="0.25">
      <c r="A595">
        <v>7470</v>
      </c>
      <c r="B595" t="s">
        <v>125</v>
      </c>
      <c r="C595">
        <v>140</v>
      </c>
      <c r="D595" t="s">
        <v>5459</v>
      </c>
      <c r="E595" s="404">
        <v>45149</v>
      </c>
      <c r="F595" s="404">
        <v>45149</v>
      </c>
      <c r="G595" t="s">
        <v>5438</v>
      </c>
      <c r="H595" t="s">
        <v>3971</v>
      </c>
      <c r="I595" t="s">
        <v>5695</v>
      </c>
      <c r="J595">
        <v>282611</v>
      </c>
      <c r="M595" t="s">
        <v>5419</v>
      </c>
      <c r="N595">
        <v>102</v>
      </c>
      <c r="O595" t="s">
        <v>5405</v>
      </c>
    </row>
    <row r="596" spans="1:15" x14ac:dyDescent="0.25">
      <c r="A596">
        <v>7470</v>
      </c>
      <c r="B596" t="s">
        <v>125</v>
      </c>
      <c r="C596">
        <v>160</v>
      </c>
      <c r="D596" t="s">
        <v>5459</v>
      </c>
      <c r="E596" s="404">
        <v>45149</v>
      </c>
      <c r="F596" s="404">
        <v>45149</v>
      </c>
      <c r="G596" t="s">
        <v>5438</v>
      </c>
      <c r="H596" t="s">
        <v>3971</v>
      </c>
      <c r="I596" t="s">
        <v>5695</v>
      </c>
      <c r="J596">
        <v>282611</v>
      </c>
      <c r="M596" t="s">
        <v>5419</v>
      </c>
      <c r="N596">
        <v>30.6</v>
      </c>
      <c r="O596" t="s">
        <v>5405</v>
      </c>
    </row>
    <row r="597" spans="1:15" x14ac:dyDescent="0.25">
      <c r="A597">
        <v>7470</v>
      </c>
      <c r="B597" t="s">
        <v>125</v>
      </c>
      <c r="C597">
        <v>935</v>
      </c>
      <c r="D597" t="s">
        <v>5459</v>
      </c>
      <c r="E597" s="404">
        <v>45149</v>
      </c>
      <c r="F597" s="404">
        <v>45149</v>
      </c>
      <c r="G597" t="s">
        <v>5438</v>
      </c>
      <c r="H597" t="s">
        <v>3971</v>
      </c>
      <c r="I597" t="s">
        <v>5695</v>
      </c>
      <c r="J597">
        <v>282611</v>
      </c>
      <c r="M597" t="s">
        <v>5419</v>
      </c>
      <c r="N597">
        <v>25.5</v>
      </c>
      <c r="O597" t="s">
        <v>5405</v>
      </c>
    </row>
    <row r="598" spans="1:15" x14ac:dyDescent="0.25">
      <c r="A598">
        <v>7470</v>
      </c>
      <c r="B598" t="s">
        <v>125</v>
      </c>
      <c r="C598">
        <v>110</v>
      </c>
      <c r="D598" t="s">
        <v>5447</v>
      </c>
      <c r="E598" s="404">
        <v>45231</v>
      </c>
      <c r="F598" s="404">
        <v>45239</v>
      </c>
      <c r="G598" t="s">
        <v>5438</v>
      </c>
      <c r="H598" t="s">
        <v>3971</v>
      </c>
      <c r="I598" t="s">
        <v>5694</v>
      </c>
      <c r="J598">
        <v>287870</v>
      </c>
      <c r="M598" t="s">
        <v>5419</v>
      </c>
      <c r="N598">
        <v>102</v>
      </c>
      <c r="O598" t="s">
        <v>5405</v>
      </c>
    </row>
    <row r="599" spans="1:15" x14ac:dyDescent="0.25">
      <c r="A599">
        <v>7470</v>
      </c>
      <c r="B599" t="s">
        <v>125</v>
      </c>
      <c r="C599">
        <v>112</v>
      </c>
      <c r="D599" t="s">
        <v>5447</v>
      </c>
      <c r="E599" s="404">
        <v>45231</v>
      </c>
      <c r="F599" s="404">
        <v>45239</v>
      </c>
      <c r="G599" t="s">
        <v>5438</v>
      </c>
      <c r="H599" t="s">
        <v>3971</v>
      </c>
      <c r="I599" t="s">
        <v>5694</v>
      </c>
      <c r="J599">
        <v>287870</v>
      </c>
      <c r="M599" t="s">
        <v>5419</v>
      </c>
      <c r="N599">
        <v>51</v>
      </c>
      <c r="O599" t="s">
        <v>5405</v>
      </c>
    </row>
    <row r="600" spans="1:15" x14ac:dyDescent="0.25">
      <c r="A600">
        <v>7470</v>
      </c>
      <c r="B600" t="s">
        <v>125</v>
      </c>
      <c r="C600">
        <v>120</v>
      </c>
      <c r="D600" t="s">
        <v>5447</v>
      </c>
      <c r="E600" s="404">
        <v>45231</v>
      </c>
      <c r="F600" s="404">
        <v>45239</v>
      </c>
      <c r="G600" t="s">
        <v>5438</v>
      </c>
      <c r="H600" t="s">
        <v>3971</v>
      </c>
      <c r="I600" t="s">
        <v>5694</v>
      </c>
      <c r="J600">
        <v>287870</v>
      </c>
      <c r="M600" t="s">
        <v>5419</v>
      </c>
      <c r="N600">
        <v>112.2</v>
      </c>
      <c r="O600" t="s">
        <v>5405</v>
      </c>
    </row>
    <row r="601" spans="1:15" x14ac:dyDescent="0.25">
      <c r="A601">
        <v>7470</v>
      </c>
      <c r="B601" t="s">
        <v>125</v>
      </c>
      <c r="C601">
        <v>130</v>
      </c>
      <c r="D601" t="s">
        <v>5447</v>
      </c>
      <c r="E601" s="404">
        <v>45231</v>
      </c>
      <c r="F601" s="404">
        <v>45239</v>
      </c>
      <c r="G601" t="s">
        <v>5438</v>
      </c>
      <c r="H601" t="s">
        <v>3971</v>
      </c>
      <c r="I601" t="s">
        <v>5694</v>
      </c>
      <c r="J601">
        <v>287870</v>
      </c>
      <c r="M601" t="s">
        <v>5419</v>
      </c>
      <c r="N601">
        <v>86.7</v>
      </c>
      <c r="O601" t="s">
        <v>5405</v>
      </c>
    </row>
    <row r="602" spans="1:15" x14ac:dyDescent="0.25">
      <c r="A602">
        <v>7470</v>
      </c>
      <c r="B602" t="s">
        <v>125</v>
      </c>
      <c r="C602">
        <v>140</v>
      </c>
      <c r="D602" t="s">
        <v>5447</v>
      </c>
      <c r="E602" s="404">
        <v>45231</v>
      </c>
      <c r="F602" s="404">
        <v>45239</v>
      </c>
      <c r="G602" t="s">
        <v>5438</v>
      </c>
      <c r="H602" t="s">
        <v>3971</v>
      </c>
      <c r="I602" t="s">
        <v>5694</v>
      </c>
      <c r="J602">
        <v>287870</v>
      </c>
      <c r="M602" t="s">
        <v>5419</v>
      </c>
      <c r="N602">
        <v>102</v>
      </c>
      <c r="O602" t="s">
        <v>5405</v>
      </c>
    </row>
    <row r="603" spans="1:15" x14ac:dyDescent="0.25">
      <c r="A603">
        <v>7470</v>
      </c>
      <c r="B603" t="s">
        <v>125</v>
      </c>
      <c r="C603">
        <v>160</v>
      </c>
      <c r="D603" t="s">
        <v>5447</v>
      </c>
      <c r="E603" s="404">
        <v>45231</v>
      </c>
      <c r="F603" s="404">
        <v>45239</v>
      </c>
      <c r="G603" t="s">
        <v>5438</v>
      </c>
      <c r="H603" t="s">
        <v>3971</v>
      </c>
      <c r="I603" t="s">
        <v>5694</v>
      </c>
      <c r="J603">
        <v>287870</v>
      </c>
      <c r="M603" t="s">
        <v>5419</v>
      </c>
      <c r="N603">
        <v>30.6</v>
      </c>
      <c r="O603" t="s">
        <v>5405</v>
      </c>
    </row>
    <row r="604" spans="1:15" x14ac:dyDescent="0.25">
      <c r="A604">
        <v>7470</v>
      </c>
      <c r="B604" t="s">
        <v>125</v>
      </c>
      <c r="C604">
        <v>935</v>
      </c>
      <c r="D604" t="s">
        <v>5447</v>
      </c>
      <c r="E604" s="404">
        <v>45231</v>
      </c>
      <c r="F604" s="404">
        <v>45239</v>
      </c>
      <c r="G604" t="s">
        <v>5438</v>
      </c>
      <c r="H604" t="s">
        <v>3971</v>
      </c>
      <c r="I604" t="s">
        <v>5694</v>
      </c>
      <c r="J604">
        <v>287870</v>
      </c>
      <c r="M604" t="s">
        <v>5419</v>
      </c>
      <c r="N604">
        <v>25.5</v>
      </c>
      <c r="O604" t="s">
        <v>5405</v>
      </c>
    </row>
    <row r="605" spans="1:15" x14ac:dyDescent="0.25">
      <c r="A605">
        <v>7470</v>
      </c>
      <c r="B605" t="s">
        <v>125</v>
      </c>
      <c r="C605">
        <v>110</v>
      </c>
      <c r="D605" t="s">
        <v>5435</v>
      </c>
      <c r="E605" s="404">
        <v>45323</v>
      </c>
      <c r="F605" s="404">
        <v>45343</v>
      </c>
      <c r="G605" t="s">
        <v>5438</v>
      </c>
      <c r="H605" t="s">
        <v>3971</v>
      </c>
      <c r="I605" t="s">
        <v>5693</v>
      </c>
      <c r="J605">
        <v>293161</v>
      </c>
      <c r="M605" t="s">
        <v>5419</v>
      </c>
      <c r="N605">
        <v>112.2</v>
      </c>
      <c r="O605" t="s">
        <v>5405</v>
      </c>
    </row>
    <row r="606" spans="1:15" x14ac:dyDescent="0.25">
      <c r="A606">
        <v>7470</v>
      </c>
      <c r="B606" t="s">
        <v>125</v>
      </c>
      <c r="C606">
        <v>112</v>
      </c>
      <c r="D606" t="s">
        <v>5435</v>
      </c>
      <c r="E606" s="404">
        <v>45323</v>
      </c>
      <c r="F606" s="404">
        <v>45343</v>
      </c>
      <c r="G606" t="s">
        <v>5438</v>
      </c>
      <c r="H606" t="s">
        <v>3971</v>
      </c>
      <c r="I606" t="s">
        <v>5693</v>
      </c>
      <c r="J606">
        <v>293161</v>
      </c>
      <c r="M606" t="s">
        <v>5419</v>
      </c>
      <c r="N606">
        <v>56.1</v>
      </c>
      <c r="O606" t="s">
        <v>5405</v>
      </c>
    </row>
    <row r="607" spans="1:15" x14ac:dyDescent="0.25">
      <c r="A607">
        <v>7470</v>
      </c>
      <c r="B607" t="s">
        <v>125</v>
      </c>
      <c r="C607">
        <v>120</v>
      </c>
      <c r="D607" t="s">
        <v>5435</v>
      </c>
      <c r="E607" s="404">
        <v>45323</v>
      </c>
      <c r="F607" s="404">
        <v>45343</v>
      </c>
      <c r="G607" t="s">
        <v>5438</v>
      </c>
      <c r="H607" t="s">
        <v>3971</v>
      </c>
      <c r="I607" t="s">
        <v>5693</v>
      </c>
      <c r="J607">
        <v>293161</v>
      </c>
      <c r="M607" t="s">
        <v>5419</v>
      </c>
      <c r="N607">
        <v>123.42</v>
      </c>
      <c r="O607" t="s">
        <v>5405</v>
      </c>
    </row>
    <row r="608" spans="1:15" x14ac:dyDescent="0.25">
      <c r="A608">
        <v>7470</v>
      </c>
      <c r="B608" t="s">
        <v>125</v>
      </c>
      <c r="C608">
        <v>130</v>
      </c>
      <c r="D608" t="s">
        <v>5435</v>
      </c>
      <c r="E608" s="404">
        <v>45323</v>
      </c>
      <c r="F608" s="404">
        <v>45343</v>
      </c>
      <c r="G608" t="s">
        <v>5438</v>
      </c>
      <c r="H608" t="s">
        <v>3971</v>
      </c>
      <c r="I608" t="s">
        <v>5693</v>
      </c>
      <c r="J608">
        <v>293161</v>
      </c>
      <c r="M608" t="s">
        <v>5419</v>
      </c>
      <c r="N608">
        <v>95.37</v>
      </c>
      <c r="O608" t="s">
        <v>5405</v>
      </c>
    </row>
    <row r="609" spans="1:15" x14ac:dyDescent="0.25">
      <c r="A609">
        <v>7470</v>
      </c>
      <c r="B609" t="s">
        <v>125</v>
      </c>
      <c r="C609">
        <v>140</v>
      </c>
      <c r="D609" t="s">
        <v>5435</v>
      </c>
      <c r="E609" s="404">
        <v>45323</v>
      </c>
      <c r="F609" s="404">
        <v>45343</v>
      </c>
      <c r="G609" t="s">
        <v>5438</v>
      </c>
      <c r="H609" t="s">
        <v>3971</v>
      </c>
      <c r="I609" t="s">
        <v>5693</v>
      </c>
      <c r="J609">
        <v>293161</v>
      </c>
      <c r="M609" t="s">
        <v>5419</v>
      </c>
      <c r="N609">
        <v>112.2</v>
      </c>
      <c r="O609" t="s">
        <v>5405</v>
      </c>
    </row>
    <row r="610" spans="1:15" x14ac:dyDescent="0.25">
      <c r="A610">
        <v>7470</v>
      </c>
      <c r="B610" t="s">
        <v>125</v>
      </c>
      <c r="C610">
        <v>160</v>
      </c>
      <c r="D610" t="s">
        <v>5435</v>
      </c>
      <c r="E610" s="404">
        <v>45323</v>
      </c>
      <c r="F610" s="404">
        <v>45343</v>
      </c>
      <c r="G610" t="s">
        <v>5438</v>
      </c>
      <c r="H610" t="s">
        <v>3971</v>
      </c>
      <c r="I610" t="s">
        <v>5693</v>
      </c>
      <c r="J610">
        <v>293161</v>
      </c>
      <c r="M610" t="s">
        <v>5419</v>
      </c>
      <c r="N610">
        <v>33.659999999999997</v>
      </c>
      <c r="O610" t="s">
        <v>5405</v>
      </c>
    </row>
    <row r="611" spans="1:15" x14ac:dyDescent="0.25">
      <c r="A611">
        <v>7470</v>
      </c>
      <c r="B611" t="s">
        <v>125</v>
      </c>
      <c r="C611">
        <v>935</v>
      </c>
      <c r="D611" t="s">
        <v>5435</v>
      </c>
      <c r="E611" s="404">
        <v>45323</v>
      </c>
      <c r="F611" s="404">
        <v>45343</v>
      </c>
      <c r="G611" t="s">
        <v>5438</v>
      </c>
      <c r="H611" t="s">
        <v>3971</v>
      </c>
      <c r="I611" t="s">
        <v>5693</v>
      </c>
      <c r="J611">
        <v>293161</v>
      </c>
      <c r="M611" t="s">
        <v>5419</v>
      </c>
      <c r="N611">
        <v>28.05</v>
      </c>
      <c r="O611" t="s">
        <v>5405</v>
      </c>
    </row>
    <row r="612" spans="1:15" x14ac:dyDescent="0.25">
      <c r="A612">
        <v>7470</v>
      </c>
      <c r="B612" t="s">
        <v>125</v>
      </c>
      <c r="C612">
        <v>240</v>
      </c>
      <c r="D612" t="s">
        <v>5423</v>
      </c>
      <c r="E612" s="404">
        <v>45282</v>
      </c>
      <c r="F612" s="404">
        <v>45282</v>
      </c>
      <c r="G612" t="s">
        <v>5692</v>
      </c>
      <c r="H612" t="s">
        <v>3971</v>
      </c>
      <c r="I612" t="s">
        <v>5691</v>
      </c>
      <c r="J612" t="s">
        <v>5690</v>
      </c>
      <c r="M612" t="s">
        <v>5419</v>
      </c>
      <c r="N612">
        <v>21.74</v>
      </c>
      <c r="O612" t="s">
        <v>5404</v>
      </c>
    </row>
    <row r="613" spans="1:15" x14ac:dyDescent="0.25">
      <c r="A613">
        <v>7470</v>
      </c>
      <c r="B613" t="s">
        <v>125</v>
      </c>
      <c r="C613">
        <v>340</v>
      </c>
      <c r="D613" t="s">
        <v>5459</v>
      </c>
      <c r="E613" s="404">
        <v>45139</v>
      </c>
      <c r="F613" s="404">
        <v>45149</v>
      </c>
      <c r="G613" t="s">
        <v>5403</v>
      </c>
      <c r="H613" t="s">
        <v>3971</v>
      </c>
      <c r="I613" t="s">
        <v>5689</v>
      </c>
      <c r="J613">
        <v>33077</v>
      </c>
      <c r="M613" t="s">
        <v>5419</v>
      </c>
      <c r="N613">
        <v>80</v>
      </c>
      <c r="O613" t="s">
        <v>5403</v>
      </c>
    </row>
    <row r="614" spans="1:15" x14ac:dyDescent="0.25">
      <c r="A614">
        <v>7470</v>
      </c>
      <c r="B614" t="s">
        <v>125</v>
      </c>
      <c r="C614">
        <v>340</v>
      </c>
      <c r="D614" t="s">
        <v>5459</v>
      </c>
      <c r="E614" s="404">
        <v>45139</v>
      </c>
      <c r="F614" s="404">
        <v>45149</v>
      </c>
      <c r="G614" t="s">
        <v>5403</v>
      </c>
      <c r="H614" t="s">
        <v>3971</v>
      </c>
      <c r="I614" t="s">
        <v>5689</v>
      </c>
      <c r="J614">
        <v>33077</v>
      </c>
      <c r="M614" t="s">
        <v>5419</v>
      </c>
      <c r="N614">
        <v>80</v>
      </c>
      <c r="O614" t="s">
        <v>5403</v>
      </c>
    </row>
    <row r="615" spans="1:15" x14ac:dyDescent="0.25">
      <c r="A615">
        <v>7470</v>
      </c>
      <c r="B615" t="s">
        <v>125</v>
      </c>
      <c r="C615">
        <v>210</v>
      </c>
      <c r="D615" t="s">
        <v>5459</v>
      </c>
      <c r="E615" s="404">
        <v>45142</v>
      </c>
      <c r="F615" s="404">
        <v>45149</v>
      </c>
      <c r="G615" t="s">
        <v>5477</v>
      </c>
      <c r="H615" t="s">
        <v>3971</v>
      </c>
      <c r="I615" t="s">
        <v>5689</v>
      </c>
      <c r="J615">
        <v>33111</v>
      </c>
      <c r="M615" t="s">
        <v>5419</v>
      </c>
      <c r="N615">
        <v>42.5</v>
      </c>
      <c r="O615" t="s">
        <v>5403</v>
      </c>
    </row>
    <row r="616" spans="1:15" x14ac:dyDescent="0.25">
      <c r="A616">
        <v>7470</v>
      </c>
      <c r="B616" t="s">
        <v>125</v>
      </c>
      <c r="C616">
        <v>220</v>
      </c>
      <c r="D616" t="s">
        <v>5459</v>
      </c>
      <c r="E616" s="404">
        <v>45142</v>
      </c>
      <c r="F616" s="404">
        <v>45149</v>
      </c>
      <c r="G616" t="s">
        <v>5477</v>
      </c>
      <c r="H616" t="s">
        <v>3971</v>
      </c>
      <c r="I616" t="s">
        <v>5689</v>
      </c>
      <c r="J616">
        <v>33111</v>
      </c>
      <c r="M616" t="s">
        <v>5419</v>
      </c>
      <c r="N616">
        <v>42.5</v>
      </c>
      <c r="O616" t="s">
        <v>5403</v>
      </c>
    </row>
    <row r="617" spans="1:15" x14ac:dyDescent="0.25">
      <c r="A617">
        <v>7470</v>
      </c>
      <c r="B617" t="s">
        <v>125</v>
      </c>
      <c r="C617">
        <v>230</v>
      </c>
      <c r="D617" t="s">
        <v>5459</v>
      </c>
      <c r="E617" s="404">
        <v>45142</v>
      </c>
      <c r="F617" s="404">
        <v>45149</v>
      </c>
      <c r="G617" t="s">
        <v>5477</v>
      </c>
      <c r="H617" t="s">
        <v>3971</v>
      </c>
      <c r="I617" t="s">
        <v>5689</v>
      </c>
      <c r="J617">
        <v>33111</v>
      </c>
      <c r="M617" t="s">
        <v>5419</v>
      </c>
      <c r="N617">
        <v>42.5</v>
      </c>
      <c r="O617" t="s">
        <v>5403</v>
      </c>
    </row>
    <row r="618" spans="1:15" x14ac:dyDescent="0.25">
      <c r="A618">
        <v>7470</v>
      </c>
      <c r="B618" t="s">
        <v>125</v>
      </c>
      <c r="C618">
        <v>240</v>
      </c>
      <c r="D618" t="s">
        <v>5459</v>
      </c>
      <c r="E618" s="404">
        <v>45142</v>
      </c>
      <c r="F618" s="404">
        <v>45149</v>
      </c>
      <c r="G618" t="s">
        <v>5477</v>
      </c>
      <c r="H618" t="s">
        <v>3971</v>
      </c>
      <c r="I618" t="s">
        <v>5689</v>
      </c>
      <c r="J618">
        <v>33111</v>
      </c>
      <c r="M618" t="s">
        <v>5419</v>
      </c>
      <c r="N618">
        <v>42.5</v>
      </c>
      <c r="O618" t="s">
        <v>5403</v>
      </c>
    </row>
    <row r="619" spans="1:15" x14ac:dyDescent="0.25">
      <c r="A619">
        <v>7470</v>
      </c>
      <c r="B619" t="s">
        <v>125</v>
      </c>
      <c r="C619">
        <v>210</v>
      </c>
      <c r="D619" t="s">
        <v>5432</v>
      </c>
      <c r="E619" s="404">
        <v>45016</v>
      </c>
      <c r="F619" s="404">
        <v>45019</v>
      </c>
      <c r="G619" t="s">
        <v>5477</v>
      </c>
      <c r="H619" t="s">
        <v>3971</v>
      </c>
      <c r="I619" t="s">
        <v>5688</v>
      </c>
      <c r="J619" t="s">
        <v>5687</v>
      </c>
      <c r="M619" t="s">
        <v>5419</v>
      </c>
      <c r="N619">
        <v>11</v>
      </c>
      <c r="O619" t="s">
        <v>5402</v>
      </c>
    </row>
    <row r="620" spans="1:15" x14ac:dyDescent="0.25">
      <c r="A620">
        <v>7470</v>
      </c>
      <c r="B620" t="s">
        <v>125</v>
      </c>
      <c r="C620">
        <v>220</v>
      </c>
      <c r="D620" t="s">
        <v>5432</v>
      </c>
      <c r="E620" s="404">
        <v>45016</v>
      </c>
      <c r="F620" s="404">
        <v>45019</v>
      </c>
      <c r="G620" t="s">
        <v>5477</v>
      </c>
      <c r="H620" t="s">
        <v>3971</v>
      </c>
      <c r="I620" t="s">
        <v>5688</v>
      </c>
      <c r="J620" t="s">
        <v>5687</v>
      </c>
      <c r="M620" t="s">
        <v>5419</v>
      </c>
      <c r="N620">
        <v>11</v>
      </c>
      <c r="O620" t="s">
        <v>5402</v>
      </c>
    </row>
    <row r="621" spans="1:15" x14ac:dyDescent="0.25">
      <c r="A621">
        <v>7470</v>
      </c>
      <c r="B621" t="s">
        <v>125</v>
      </c>
      <c r="C621">
        <v>230</v>
      </c>
      <c r="D621" t="s">
        <v>5432</v>
      </c>
      <c r="E621" s="404">
        <v>45016</v>
      </c>
      <c r="F621" s="404">
        <v>45019</v>
      </c>
      <c r="G621" t="s">
        <v>5477</v>
      </c>
      <c r="H621" t="s">
        <v>3971</v>
      </c>
      <c r="I621" t="s">
        <v>5688</v>
      </c>
      <c r="J621" t="s">
        <v>5687</v>
      </c>
      <c r="M621" t="s">
        <v>5419</v>
      </c>
      <c r="N621">
        <v>11</v>
      </c>
      <c r="O621" t="s">
        <v>5402</v>
      </c>
    </row>
    <row r="622" spans="1:15" x14ac:dyDescent="0.25">
      <c r="A622">
        <v>7470</v>
      </c>
      <c r="B622" t="s">
        <v>125</v>
      </c>
      <c r="C622">
        <v>240</v>
      </c>
      <c r="D622" t="s">
        <v>5432</v>
      </c>
      <c r="E622" s="404">
        <v>45016</v>
      </c>
      <c r="F622" s="404">
        <v>45019</v>
      </c>
      <c r="G622" t="s">
        <v>5477</v>
      </c>
      <c r="H622" t="s">
        <v>3971</v>
      </c>
      <c r="I622" t="s">
        <v>5688</v>
      </c>
      <c r="J622" t="s">
        <v>5687</v>
      </c>
      <c r="M622" t="s">
        <v>5419</v>
      </c>
      <c r="N622">
        <v>11</v>
      </c>
      <c r="O622" t="s">
        <v>5402</v>
      </c>
    </row>
    <row r="623" spans="1:15" x14ac:dyDescent="0.25">
      <c r="A623">
        <v>7470</v>
      </c>
      <c r="B623" t="s">
        <v>125</v>
      </c>
      <c r="C623">
        <v>210</v>
      </c>
      <c r="D623" t="s">
        <v>5431</v>
      </c>
      <c r="E623" s="404">
        <v>45046</v>
      </c>
      <c r="F623" s="404">
        <v>45049</v>
      </c>
      <c r="G623" t="s">
        <v>5477</v>
      </c>
      <c r="H623" t="s">
        <v>3971</v>
      </c>
      <c r="I623" t="s">
        <v>5686</v>
      </c>
      <c r="J623" t="s">
        <v>5685</v>
      </c>
      <c r="M623" t="s">
        <v>5419</v>
      </c>
      <c r="N623">
        <v>8.25</v>
      </c>
      <c r="O623" t="s">
        <v>5402</v>
      </c>
    </row>
    <row r="624" spans="1:15" x14ac:dyDescent="0.25">
      <c r="A624">
        <v>7470</v>
      </c>
      <c r="B624" t="s">
        <v>125</v>
      </c>
      <c r="C624">
        <v>220</v>
      </c>
      <c r="D624" t="s">
        <v>5431</v>
      </c>
      <c r="E624" s="404">
        <v>45046</v>
      </c>
      <c r="F624" s="404">
        <v>45049</v>
      </c>
      <c r="G624" t="s">
        <v>5477</v>
      </c>
      <c r="H624" t="s">
        <v>3971</v>
      </c>
      <c r="I624" t="s">
        <v>5686</v>
      </c>
      <c r="J624" t="s">
        <v>5685</v>
      </c>
      <c r="M624" t="s">
        <v>5419</v>
      </c>
      <c r="N624">
        <v>8.25</v>
      </c>
      <c r="O624" t="s">
        <v>5402</v>
      </c>
    </row>
    <row r="625" spans="1:15" x14ac:dyDescent="0.25">
      <c r="A625">
        <v>7470</v>
      </c>
      <c r="B625" t="s">
        <v>125</v>
      </c>
      <c r="C625">
        <v>230</v>
      </c>
      <c r="D625" t="s">
        <v>5431</v>
      </c>
      <c r="E625" s="404">
        <v>45046</v>
      </c>
      <c r="F625" s="404">
        <v>45049</v>
      </c>
      <c r="G625" t="s">
        <v>5477</v>
      </c>
      <c r="H625" t="s">
        <v>3971</v>
      </c>
      <c r="I625" t="s">
        <v>5686</v>
      </c>
      <c r="J625" t="s">
        <v>5685</v>
      </c>
      <c r="M625" t="s">
        <v>5419</v>
      </c>
      <c r="N625">
        <v>8.25</v>
      </c>
      <c r="O625" t="s">
        <v>5402</v>
      </c>
    </row>
    <row r="626" spans="1:15" x14ac:dyDescent="0.25">
      <c r="A626">
        <v>7470</v>
      </c>
      <c r="B626" t="s">
        <v>125</v>
      </c>
      <c r="C626">
        <v>240</v>
      </c>
      <c r="D626" t="s">
        <v>5431</v>
      </c>
      <c r="E626" s="404">
        <v>45046</v>
      </c>
      <c r="F626" s="404">
        <v>45049</v>
      </c>
      <c r="G626" t="s">
        <v>5477</v>
      </c>
      <c r="H626" t="s">
        <v>3971</v>
      </c>
      <c r="I626" t="s">
        <v>5686</v>
      </c>
      <c r="J626" t="s">
        <v>5685</v>
      </c>
      <c r="M626" t="s">
        <v>5419</v>
      </c>
      <c r="N626">
        <v>8.25</v>
      </c>
      <c r="O626" t="s">
        <v>5402</v>
      </c>
    </row>
    <row r="627" spans="1:15" x14ac:dyDescent="0.25">
      <c r="A627">
        <v>7470</v>
      </c>
      <c r="B627" t="s">
        <v>125</v>
      </c>
      <c r="C627">
        <v>210</v>
      </c>
      <c r="D627" t="s">
        <v>5427</v>
      </c>
      <c r="E627" s="404">
        <v>45077</v>
      </c>
      <c r="F627" s="404">
        <v>45084</v>
      </c>
      <c r="G627" t="s">
        <v>5477</v>
      </c>
      <c r="H627" t="s">
        <v>3971</v>
      </c>
      <c r="I627" t="s">
        <v>5684</v>
      </c>
      <c r="J627" t="s">
        <v>5683</v>
      </c>
      <c r="M627" t="s">
        <v>5419</v>
      </c>
      <c r="N627">
        <v>13.75</v>
      </c>
      <c r="O627" t="s">
        <v>5402</v>
      </c>
    </row>
    <row r="628" spans="1:15" x14ac:dyDescent="0.25">
      <c r="A628">
        <v>7470</v>
      </c>
      <c r="B628" t="s">
        <v>125</v>
      </c>
      <c r="C628">
        <v>220</v>
      </c>
      <c r="D628" t="s">
        <v>5427</v>
      </c>
      <c r="E628" s="404">
        <v>45077</v>
      </c>
      <c r="F628" s="404">
        <v>45084</v>
      </c>
      <c r="G628" t="s">
        <v>5477</v>
      </c>
      <c r="H628" t="s">
        <v>3971</v>
      </c>
      <c r="I628" t="s">
        <v>5684</v>
      </c>
      <c r="J628" t="s">
        <v>5683</v>
      </c>
      <c r="M628" t="s">
        <v>5419</v>
      </c>
      <c r="N628">
        <v>13.75</v>
      </c>
      <c r="O628" t="s">
        <v>5402</v>
      </c>
    </row>
    <row r="629" spans="1:15" x14ac:dyDescent="0.25">
      <c r="A629">
        <v>7470</v>
      </c>
      <c r="B629" t="s">
        <v>125</v>
      </c>
      <c r="C629">
        <v>230</v>
      </c>
      <c r="D629" t="s">
        <v>5427</v>
      </c>
      <c r="E629" s="404">
        <v>45077</v>
      </c>
      <c r="F629" s="404">
        <v>45084</v>
      </c>
      <c r="G629" t="s">
        <v>5477</v>
      </c>
      <c r="H629" t="s">
        <v>3971</v>
      </c>
      <c r="I629" t="s">
        <v>5684</v>
      </c>
      <c r="J629" t="s">
        <v>5683</v>
      </c>
      <c r="M629" t="s">
        <v>5419</v>
      </c>
      <c r="N629">
        <v>13.75</v>
      </c>
      <c r="O629" t="s">
        <v>5402</v>
      </c>
    </row>
    <row r="630" spans="1:15" x14ac:dyDescent="0.25">
      <c r="A630">
        <v>7470</v>
      </c>
      <c r="B630" t="s">
        <v>125</v>
      </c>
      <c r="C630">
        <v>240</v>
      </c>
      <c r="D630" t="s">
        <v>5427</v>
      </c>
      <c r="E630" s="404">
        <v>45077</v>
      </c>
      <c r="F630" s="404">
        <v>45084</v>
      </c>
      <c r="G630" t="s">
        <v>5477</v>
      </c>
      <c r="H630" t="s">
        <v>3971</v>
      </c>
      <c r="I630" t="s">
        <v>5684</v>
      </c>
      <c r="J630" t="s">
        <v>5683</v>
      </c>
      <c r="M630" t="s">
        <v>5419</v>
      </c>
      <c r="N630">
        <v>13.75</v>
      </c>
      <c r="O630" t="s">
        <v>5402</v>
      </c>
    </row>
    <row r="631" spans="1:15" x14ac:dyDescent="0.25">
      <c r="A631">
        <v>7470</v>
      </c>
      <c r="B631" t="s">
        <v>125</v>
      </c>
      <c r="C631">
        <v>210</v>
      </c>
      <c r="D631" t="s">
        <v>5467</v>
      </c>
      <c r="E631" s="404">
        <v>45107</v>
      </c>
      <c r="F631" s="404">
        <v>45113</v>
      </c>
      <c r="G631" t="s">
        <v>5477</v>
      </c>
      <c r="H631" t="s">
        <v>3971</v>
      </c>
      <c r="I631" t="s">
        <v>5375</v>
      </c>
      <c r="J631" t="s">
        <v>5682</v>
      </c>
      <c r="M631" t="s">
        <v>5419</v>
      </c>
      <c r="N631">
        <v>11</v>
      </c>
      <c r="O631" t="s">
        <v>5402</v>
      </c>
    </row>
    <row r="632" spans="1:15" x14ac:dyDescent="0.25">
      <c r="A632">
        <v>7470</v>
      </c>
      <c r="B632" t="s">
        <v>125</v>
      </c>
      <c r="C632">
        <v>220</v>
      </c>
      <c r="D632" t="s">
        <v>5467</v>
      </c>
      <c r="E632" s="404">
        <v>45107</v>
      </c>
      <c r="F632" s="404">
        <v>45113</v>
      </c>
      <c r="G632" t="s">
        <v>5477</v>
      </c>
      <c r="H632" t="s">
        <v>3971</v>
      </c>
      <c r="I632" t="s">
        <v>5375</v>
      </c>
      <c r="J632" t="s">
        <v>5682</v>
      </c>
      <c r="M632" t="s">
        <v>5419</v>
      </c>
      <c r="N632">
        <v>11</v>
      </c>
      <c r="O632" t="s">
        <v>5402</v>
      </c>
    </row>
    <row r="633" spans="1:15" x14ac:dyDescent="0.25">
      <c r="A633">
        <v>7470</v>
      </c>
      <c r="B633" t="s">
        <v>125</v>
      </c>
      <c r="C633">
        <v>230</v>
      </c>
      <c r="D633" t="s">
        <v>5467</v>
      </c>
      <c r="E633" s="404">
        <v>45107</v>
      </c>
      <c r="F633" s="404">
        <v>45113</v>
      </c>
      <c r="G633" t="s">
        <v>5477</v>
      </c>
      <c r="H633" t="s">
        <v>3971</v>
      </c>
      <c r="I633" t="s">
        <v>5375</v>
      </c>
      <c r="J633" t="s">
        <v>5682</v>
      </c>
      <c r="M633" t="s">
        <v>5419</v>
      </c>
      <c r="N633">
        <v>11</v>
      </c>
      <c r="O633" t="s">
        <v>5402</v>
      </c>
    </row>
    <row r="634" spans="1:15" x14ac:dyDescent="0.25">
      <c r="A634">
        <v>7470</v>
      </c>
      <c r="B634" t="s">
        <v>125</v>
      </c>
      <c r="C634">
        <v>240</v>
      </c>
      <c r="D634" t="s">
        <v>5467</v>
      </c>
      <c r="E634" s="404">
        <v>45107</v>
      </c>
      <c r="F634" s="404">
        <v>45113</v>
      </c>
      <c r="G634" t="s">
        <v>5477</v>
      </c>
      <c r="H634" t="s">
        <v>3971</v>
      </c>
      <c r="I634" t="s">
        <v>5375</v>
      </c>
      <c r="J634" t="s">
        <v>5682</v>
      </c>
      <c r="M634" t="s">
        <v>5419</v>
      </c>
      <c r="N634">
        <v>11</v>
      </c>
      <c r="O634" t="s">
        <v>5402</v>
      </c>
    </row>
    <row r="635" spans="1:15" x14ac:dyDescent="0.25">
      <c r="A635">
        <v>7470</v>
      </c>
      <c r="B635" t="s">
        <v>125</v>
      </c>
      <c r="C635">
        <v>210</v>
      </c>
      <c r="D635" t="s">
        <v>5464</v>
      </c>
      <c r="E635" s="404">
        <v>45138</v>
      </c>
      <c r="F635" s="404">
        <v>45140</v>
      </c>
      <c r="G635" t="s">
        <v>5477</v>
      </c>
      <c r="H635" t="s">
        <v>3971</v>
      </c>
      <c r="I635" t="s">
        <v>5681</v>
      </c>
      <c r="J635" t="s">
        <v>5680</v>
      </c>
      <c r="M635" t="s">
        <v>5419</v>
      </c>
      <c r="N635">
        <v>11</v>
      </c>
      <c r="O635" t="s">
        <v>5402</v>
      </c>
    </row>
    <row r="636" spans="1:15" x14ac:dyDescent="0.25">
      <c r="A636">
        <v>7470</v>
      </c>
      <c r="B636" t="s">
        <v>125</v>
      </c>
      <c r="C636">
        <v>220</v>
      </c>
      <c r="D636" t="s">
        <v>5464</v>
      </c>
      <c r="E636" s="404">
        <v>45138</v>
      </c>
      <c r="F636" s="404">
        <v>45140</v>
      </c>
      <c r="G636" t="s">
        <v>5477</v>
      </c>
      <c r="H636" t="s">
        <v>3971</v>
      </c>
      <c r="I636" t="s">
        <v>5681</v>
      </c>
      <c r="J636" t="s">
        <v>5680</v>
      </c>
      <c r="M636" t="s">
        <v>5419</v>
      </c>
      <c r="N636">
        <v>11</v>
      </c>
      <c r="O636" t="s">
        <v>5402</v>
      </c>
    </row>
    <row r="637" spans="1:15" x14ac:dyDescent="0.25">
      <c r="A637">
        <v>7470</v>
      </c>
      <c r="B637" t="s">
        <v>125</v>
      </c>
      <c r="C637">
        <v>230</v>
      </c>
      <c r="D637" t="s">
        <v>5464</v>
      </c>
      <c r="E637" s="404">
        <v>45138</v>
      </c>
      <c r="F637" s="404">
        <v>45140</v>
      </c>
      <c r="G637" t="s">
        <v>5477</v>
      </c>
      <c r="H637" t="s">
        <v>3971</v>
      </c>
      <c r="I637" t="s">
        <v>5681</v>
      </c>
      <c r="J637" t="s">
        <v>5680</v>
      </c>
      <c r="M637" t="s">
        <v>5419</v>
      </c>
      <c r="N637">
        <v>11</v>
      </c>
      <c r="O637" t="s">
        <v>5402</v>
      </c>
    </row>
    <row r="638" spans="1:15" x14ac:dyDescent="0.25">
      <c r="A638">
        <v>7470</v>
      </c>
      <c r="B638" t="s">
        <v>125</v>
      </c>
      <c r="C638">
        <v>240</v>
      </c>
      <c r="D638" t="s">
        <v>5464</v>
      </c>
      <c r="E638" s="404">
        <v>45138</v>
      </c>
      <c r="F638" s="404">
        <v>45140</v>
      </c>
      <c r="G638" t="s">
        <v>5477</v>
      </c>
      <c r="H638" t="s">
        <v>3971</v>
      </c>
      <c r="I638" t="s">
        <v>5681</v>
      </c>
      <c r="J638" t="s">
        <v>5680</v>
      </c>
      <c r="M638" t="s">
        <v>5419</v>
      </c>
      <c r="N638">
        <v>11</v>
      </c>
      <c r="O638" t="s">
        <v>5402</v>
      </c>
    </row>
    <row r="639" spans="1:15" x14ac:dyDescent="0.25">
      <c r="A639">
        <v>7470</v>
      </c>
      <c r="B639" t="s">
        <v>125</v>
      </c>
      <c r="C639">
        <v>210</v>
      </c>
      <c r="D639" t="s">
        <v>5453</v>
      </c>
      <c r="E639" s="404">
        <v>45170</v>
      </c>
      <c r="F639" s="404">
        <v>45170</v>
      </c>
      <c r="G639" t="s">
        <v>5477</v>
      </c>
      <c r="H639" t="s">
        <v>3971</v>
      </c>
      <c r="I639" t="s">
        <v>5679</v>
      </c>
      <c r="J639" t="s">
        <v>5678</v>
      </c>
      <c r="M639" t="s">
        <v>5419</v>
      </c>
      <c r="N639">
        <v>11</v>
      </c>
      <c r="O639" t="s">
        <v>5402</v>
      </c>
    </row>
    <row r="640" spans="1:15" x14ac:dyDescent="0.25">
      <c r="A640">
        <v>7470</v>
      </c>
      <c r="B640" t="s">
        <v>125</v>
      </c>
      <c r="C640">
        <v>220</v>
      </c>
      <c r="D640" t="s">
        <v>5453</v>
      </c>
      <c r="E640" s="404">
        <v>45170</v>
      </c>
      <c r="F640" s="404">
        <v>45170</v>
      </c>
      <c r="G640" t="s">
        <v>5477</v>
      </c>
      <c r="H640" t="s">
        <v>3971</v>
      </c>
      <c r="I640" t="s">
        <v>5679</v>
      </c>
      <c r="J640" t="s">
        <v>5678</v>
      </c>
      <c r="M640" t="s">
        <v>5419</v>
      </c>
      <c r="N640">
        <v>11</v>
      </c>
      <c r="O640" t="s">
        <v>5402</v>
      </c>
    </row>
    <row r="641" spans="1:15" x14ac:dyDescent="0.25">
      <c r="A641">
        <v>7470</v>
      </c>
      <c r="B641" t="s">
        <v>125</v>
      </c>
      <c r="C641">
        <v>230</v>
      </c>
      <c r="D641" t="s">
        <v>5453</v>
      </c>
      <c r="E641" s="404">
        <v>45170</v>
      </c>
      <c r="F641" s="404">
        <v>45170</v>
      </c>
      <c r="G641" t="s">
        <v>5477</v>
      </c>
      <c r="H641" t="s">
        <v>3971</v>
      </c>
      <c r="I641" t="s">
        <v>5679</v>
      </c>
      <c r="J641" t="s">
        <v>5678</v>
      </c>
      <c r="M641" t="s">
        <v>5419</v>
      </c>
      <c r="N641">
        <v>11</v>
      </c>
      <c r="O641" t="s">
        <v>5402</v>
      </c>
    </row>
    <row r="642" spans="1:15" x14ac:dyDescent="0.25">
      <c r="A642">
        <v>7470</v>
      </c>
      <c r="B642" t="s">
        <v>125</v>
      </c>
      <c r="C642">
        <v>240</v>
      </c>
      <c r="D642" t="s">
        <v>5453</v>
      </c>
      <c r="E642" s="404">
        <v>45170</v>
      </c>
      <c r="F642" s="404">
        <v>45170</v>
      </c>
      <c r="G642" t="s">
        <v>5477</v>
      </c>
      <c r="H642" t="s">
        <v>3971</v>
      </c>
      <c r="I642" t="s">
        <v>5679</v>
      </c>
      <c r="J642" t="s">
        <v>5678</v>
      </c>
      <c r="M642" t="s">
        <v>5419</v>
      </c>
      <c r="N642">
        <v>11</v>
      </c>
      <c r="O642" t="s">
        <v>5402</v>
      </c>
    </row>
    <row r="643" spans="1:15" x14ac:dyDescent="0.25">
      <c r="A643">
        <v>7470</v>
      </c>
      <c r="B643" t="s">
        <v>125</v>
      </c>
      <c r="C643">
        <v>210</v>
      </c>
      <c r="D643" t="s">
        <v>5453</v>
      </c>
      <c r="E643" s="404">
        <v>45199</v>
      </c>
      <c r="F643" s="404">
        <v>45202</v>
      </c>
      <c r="G643" t="s">
        <v>5477</v>
      </c>
      <c r="H643" t="s">
        <v>3971</v>
      </c>
      <c r="I643" t="s">
        <v>5677</v>
      </c>
      <c r="J643" t="s">
        <v>5676</v>
      </c>
      <c r="M643" t="s">
        <v>5419</v>
      </c>
      <c r="N643">
        <v>8.25</v>
      </c>
      <c r="O643" t="s">
        <v>5402</v>
      </c>
    </row>
    <row r="644" spans="1:15" x14ac:dyDescent="0.25">
      <c r="A644">
        <v>7470</v>
      </c>
      <c r="B644" t="s">
        <v>125</v>
      </c>
      <c r="C644">
        <v>220</v>
      </c>
      <c r="D644" t="s">
        <v>5453</v>
      </c>
      <c r="E644" s="404">
        <v>45199</v>
      </c>
      <c r="F644" s="404">
        <v>45202</v>
      </c>
      <c r="G644" t="s">
        <v>5477</v>
      </c>
      <c r="H644" t="s">
        <v>3971</v>
      </c>
      <c r="I644" t="s">
        <v>5677</v>
      </c>
      <c r="J644" t="s">
        <v>5676</v>
      </c>
      <c r="M644" t="s">
        <v>5419</v>
      </c>
      <c r="N644">
        <v>8.25</v>
      </c>
      <c r="O644" t="s">
        <v>5402</v>
      </c>
    </row>
    <row r="645" spans="1:15" x14ac:dyDescent="0.25">
      <c r="A645">
        <v>7470</v>
      </c>
      <c r="B645" t="s">
        <v>125</v>
      </c>
      <c r="C645">
        <v>230</v>
      </c>
      <c r="D645" t="s">
        <v>5453</v>
      </c>
      <c r="E645" s="404">
        <v>45199</v>
      </c>
      <c r="F645" s="404">
        <v>45202</v>
      </c>
      <c r="G645" t="s">
        <v>5477</v>
      </c>
      <c r="H645" t="s">
        <v>3971</v>
      </c>
      <c r="I645" t="s">
        <v>5677</v>
      </c>
      <c r="J645" t="s">
        <v>5676</v>
      </c>
      <c r="M645" t="s">
        <v>5419</v>
      </c>
      <c r="N645">
        <v>8.25</v>
      </c>
      <c r="O645" t="s">
        <v>5402</v>
      </c>
    </row>
    <row r="646" spans="1:15" x14ac:dyDescent="0.25">
      <c r="A646">
        <v>7470</v>
      </c>
      <c r="B646" t="s">
        <v>125</v>
      </c>
      <c r="C646">
        <v>240</v>
      </c>
      <c r="D646" t="s">
        <v>5453</v>
      </c>
      <c r="E646" s="404">
        <v>45199</v>
      </c>
      <c r="F646" s="404">
        <v>45202</v>
      </c>
      <c r="G646" t="s">
        <v>5477</v>
      </c>
      <c r="H646" t="s">
        <v>3971</v>
      </c>
      <c r="I646" t="s">
        <v>5677</v>
      </c>
      <c r="J646" t="s">
        <v>5676</v>
      </c>
      <c r="M646" t="s">
        <v>5419</v>
      </c>
      <c r="N646">
        <v>8.25</v>
      </c>
      <c r="O646" t="s">
        <v>5402</v>
      </c>
    </row>
    <row r="647" spans="1:15" x14ac:dyDescent="0.25">
      <c r="A647">
        <v>7470</v>
      </c>
      <c r="B647" t="s">
        <v>125</v>
      </c>
      <c r="C647">
        <v>210</v>
      </c>
      <c r="D647" t="s">
        <v>5450</v>
      </c>
      <c r="E647" s="404">
        <v>45230</v>
      </c>
      <c r="F647" s="404">
        <v>45232</v>
      </c>
      <c r="G647" t="s">
        <v>5477</v>
      </c>
      <c r="H647" t="s">
        <v>3971</v>
      </c>
      <c r="I647" t="s">
        <v>5675</v>
      </c>
      <c r="J647" t="s">
        <v>5674</v>
      </c>
      <c r="M647" t="s">
        <v>5419</v>
      </c>
      <c r="N647">
        <v>8.25</v>
      </c>
      <c r="O647" t="s">
        <v>5402</v>
      </c>
    </row>
    <row r="648" spans="1:15" x14ac:dyDescent="0.25">
      <c r="A648">
        <v>7470</v>
      </c>
      <c r="B648" t="s">
        <v>125</v>
      </c>
      <c r="C648">
        <v>220</v>
      </c>
      <c r="D648" t="s">
        <v>5450</v>
      </c>
      <c r="E648" s="404">
        <v>45230</v>
      </c>
      <c r="F648" s="404">
        <v>45232</v>
      </c>
      <c r="G648" t="s">
        <v>5477</v>
      </c>
      <c r="H648" t="s">
        <v>3971</v>
      </c>
      <c r="I648" t="s">
        <v>5675</v>
      </c>
      <c r="J648" t="s">
        <v>5674</v>
      </c>
      <c r="M648" t="s">
        <v>5419</v>
      </c>
      <c r="N648">
        <v>8.25</v>
      </c>
      <c r="O648" t="s">
        <v>5402</v>
      </c>
    </row>
    <row r="649" spans="1:15" x14ac:dyDescent="0.25">
      <c r="A649">
        <v>7470</v>
      </c>
      <c r="B649" t="s">
        <v>125</v>
      </c>
      <c r="C649">
        <v>230</v>
      </c>
      <c r="D649" t="s">
        <v>5450</v>
      </c>
      <c r="E649" s="404">
        <v>45230</v>
      </c>
      <c r="F649" s="404">
        <v>45232</v>
      </c>
      <c r="G649" t="s">
        <v>5477</v>
      </c>
      <c r="H649" t="s">
        <v>3971</v>
      </c>
      <c r="I649" t="s">
        <v>5675</v>
      </c>
      <c r="J649" t="s">
        <v>5674</v>
      </c>
      <c r="M649" t="s">
        <v>5419</v>
      </c>
      <c r="N649">
        <v>8.25</v>
      </c>
      <c r="O649" t="s">
        <v>5402</v>
      </c>
    </row>
    <row r="650" spans="1:15" x14ac:dyDescent="0.25">
      <c r="A650">
        <v>7470</v>
      </c>
      <c r="B650" t="s">
        <v>125</v>
      </c>
      <c r="C650">
        <v>240</v>
      </c>
      <c r="D650" t="s">
        <v>5450</v>
      </c>
      <c r="E650" s="404">
        <v>45230</v>
      </c>
      <c r="F650" s="404">
        <v>45232</v>
      </c>
      <c r="G650" t="s">
        <v>5477</v>
      </c>
      <c r="H650" t="s">
        <v>3971</v>
      </c>
      <c r="I650" t="s">
        <v>5675</v>
      </c>
      <c r="J650" t="s">
        <v>5674</v>
      </c>
      <c r="M650" t="s">
        <v>5419</v>
      </c>
      <c r="N650">
        <v>8.25</v>
      </c>
      <c r="O650" t="s">
        <v>5402</v>
      </c>
    </row>
    <row r="651" spans="1:15" x14ac:dyDescent="0.25">
      <c r="A651">
        <v>7470</v>
      </c>
      <c r="B651" t="s">
        <v>125</v>
      </c>
      <c r="C651">
        <v>210</v>
      </c>
      <c r="D651" t="s">
        <v>5447</v>
      </c>
      <c r="E651" s="404">
        <v>45260</v>
      </c>
      <c r="F651" s="404">
        <v>45261</v>
      </c>
      <c r="G651" t="s">
        <v>5477</v>
      </c>
      <c r="H651" t="s">
        <v>3971</v>
      </c>
      <c r="I651" t="s">
        <v>5673</v>
      </c>
      <c r="J651" t="s">
        <v>5672</v>
      </c>
      <c r="M651" t="s">
        <v>5419</v>
      </c>
      <c r="N651">
        <v>11</v>
      </c>
      <c r="O651" t="s">
        <v>5402</v>
      </c>
    </row>
    <row r="652" spans="1:15" x14ac:dyDescent="0.25">
      <c r="A652">
        <v>7470</v>
      </c>
      <c r="B652" t="s">
        <v>125</v>
      </c>
      <c r="C652">
        <v>220</v>
      </c>
      <c r="D652" t="s">
        <v>5447</v>
      </c>
      <c r="E652" s="404">
        <v>45260</v>
      </c>
      <c r="F652" s="404">
        <v>45261</v>
      </c>
      <c r="G652" t="s">
        <v>5477</v>
      </c>
      <c r="H652" t="s">
        <v>3971</v>
      </c>
      <c r="I652" t="s">
        <v>5673</v>
      </c>
      <c r="J652" t="s">
        <v>5672</v>
      </c>
      <c r="M652" t="s">
        <v>5419</v>
      </c>
      <c r="N652">
        <v>11</v>
      </c>
      <c r="O652" t="s">
        <v>5402</v>
      </c>
    </row>
    <row r="653" spans="1:15" x14ac:dyDescent="0.25">
      <c r="A653">
        <v>7470</v>
      </c>
      <c r="B653" t="s">
        <v>125</v>
      </c>
      <c r="C653">
        <v>230</v>
      </c>
      <c r="D653" t="s">
        <v>5447</v>
      </c>
      <c r="E653" s="404">
        <v>45260</v>
      </c>
      <c r="F653" s="404">
        <v>45261</v>
      </c>
      <c r="G653" t="s">
        <v>5477</v>
      </c>
      <c r="H653" t="s">
        <v>3971</v>
      </c>
      <c r="I653" t="s">
        <v>5673</v>
      </c>
      <c r="J653" t="s">
        <v>5672</v>
      </c>
      <c r="M653" t="s">
        <v>5419</v>
      </c>
      <c r="N653">
        <v>11</v>
      </c>
      <c r="O653" t="s">
        <v>5402</v>
      </c>
    </row>
    <row r="654" spans="1:15" x14ac:dyDescent="0.25">
      <c r="A654">
        <v>7470</v>
      </c>
      <c r="B654" t="s">
        <v>125</v>
      </c>
      <c r="C654">
        <v>240</v>
      </c>
      <c r="D654" t="s">
        <v>5447</v>
      </c>
      <c r="E654" s="404">
        <v>45260</v>
      </c>
      <c r="F654" s="404">
        <v>45261</v>
      </c>
      <c r="G654" t="s">
        <v>5477</v>
      </c>
      <c r="H654" t="s">
        <v>3971</v>
      </c>
      <c r="I654" t="s">
        <v>5673</v>
      </c>
      <c r="J654" t="s">
        <v>5672</v>
      </c>
      <c r="M654" t="s">
        <v>5419</v>
      </c>
      <c r="N654">
        <v>11</v>
      </c>
      <c r="O654" t="s">
        <v>5402</v>
      </c>
    </row>
    <row r="655" spans="1:15" x14ac:dyDescent="0.25">
      <c r="A655">
        <v>7470</v>
      </c>
      <c r="B655" t="s">
        <v>125</v>
      </c>
      <c r="C655">
        <v>210</v>
      </c>
      <c r="D655" t="s">
        <v>5423</v>
      </c>
      <c r="E655" s="404">
        <v>45291</v>
      </c>
      <c r="F655" s="404">
        <v>45296</v>
      </c>
      <c r="G655" t="s">
        <v>5477</v>
      </c>
      <c r="H655" t="s">
        <v>3971</v>
      </c>
      <c r="I655" t="s">
        <v>5671</v>
      </c>
      <c r="J655" t="s">
        <v>5670</v>
      </c>
      <c r="M655" t="s">
        <v>5419</v>
      </c>
      <c r="N655">
        <v>11</v>
      </c>
      <c r="O655" t="s">
        <v>5402</v>
      </c>
    </row>
    <row r="656" spans="1:15" x14ac:dyDescent="0.25">
      <c r="A656">
        <v>7470</v>
      </c>
      <c r="B656" t="s">
        <v>125</v>
      </c>
      <c r="C656">
        <v>220</v>
      </c>
      <c r="D656" t="s">
        <v>5423</v>
      </c>
      <c r="E656" s="404">
        <v>45291</v>
      </c>
      <c r="F656" s="404">
        <v>45296</v>
      </c>
      <c r="G656" t="s">
        <v>5477</v>
      </c>
      <c r="H656" t="s">
        <v>3971</v>
      </c>
      <c r="I656" t="s">
        <v>5671</v>
      </c>
      <c r="J656" t="s">
        <v>5670</v>
      </c>
      <c r="M656" t="s">
        <v>5419</v>
      </c>
      <c r="N656">
        <v>11</v>
      </c>
      <c r="O656" t="s">
        <v>5402</v>
      </c>
    </row>
    <row r="657" spans="1:15" x14ac:dyDescent="0.25">
      <c r="A657">
        <v>7470</v>
      </c>
      <c r="B657" t="s">
        <v>125</v>
      </c>
      <c r="C657">
        <v>230</v>
      </c>
      <c r="D657" t="s">
        <v>5423</v>
      </c>
      <c r="E657" s="404">
        <v>45291</v>
      </c>
      <c r="F657" s="404">
        <v>45296</v>
      </c>
      <c r="G657" t="s">
        <v>5477</v>
      </c>
      <c r="H657" t="s">
        <v>3971</v>
      </c>
      <c r="I657" t="s">
        <v>5671</v>
      </c>
      <c r="J657" t="s">
        <v>5670</v>
      </c>
      <c r="M657" t="s">
        <v>5419</v>
      </c>
      <c r="N657">
        <v>11</v>
      </c>
      <c r="O657" t="s">
        <v>5402</v>
      </c>
    </row>
    <row r="658" spans="1:15" x14ac:dyDescent="0.25">
      <c r="A658">
        <v>7470</v>
      </c>
      <c r="B658" t="s">
        <v>125</v>
      </c>
      <c r="C658">
        <v>240</v>
      </c>
      <c r="D658" t="s">
        <v>5423</v>
      </c>
      <c r="E658" s="404">
        <v>45291</v>
      </c>
      <c r="F658" s="404">
        <v>45296</v>
      </c>
      <c r="G658" t="s">
        <v>5477</v>
      </c>
      <c r="H658" t="s">
        <v>3971</v>
      </c>
      <c r="I658" t="s">
        <v>5671</v>
      </c>
      <c r="J658" t="s">
        <v>5670</v>
      </c>
      <c r="M658" t="s">
        <v>5419</v>
      </c>
      <c r="N658">
        <v>11</v>
      </c>
      <c r="O658" t="s">
        <v>5402</v>
      </c>
    </row>
    <row r="659" spans="1:15" x14ac:dyDescent="0.25">
      <c r="A659">
        <v>7470</v>
      </c>
      <c r="B659" t="s">
        <v>125</v>
      </c>
      <c r="C659">
        <v>210</v>
      </c>
      <c r="D659" t="s">
        <v>5441</v>
      </c>
      <c r="E659" s="404">
        <v>45322</v>
      </c>
      <c r="F659" s="404">
        <v>45323</v>
      </c>
      <c r="G659" t="s">
        <v>5477</v>
      </c>
      <c r="H659" t="s">
        <v>3971</v>
      </c>
      <c r="I659" t="s">
        <v>5669</v>
      </c>
      <c r="J659" t="s">
        <v>5668</v>
      </c>
      <c r="M659" t="s">
        <v>5419</v>
      </c>
      <c r="N659">
        <v>11</v>
      </c>
      <c r="O659" t="s">
        <v>5402</v>
      </c>
    </row>
    <row r="660" spans="1:15" x14ac:dyDescent="0.25">
      <c r="A660">
        <v>7470</v>
      </c>
      <c r="B660" t="s">
        <v>125</v>
      </c>
      <c r="C660">
        <v>220</v>
      </c>
      <c r="D660" t="s">
        <v>5441</v>
      </c>
      <c r="E660" s="404">
        <v>45322</v>
      </c>
      <c r="F660" s="404">
        <v>45323</v>
      </c>
      <c r="G660" t="s">
        <v>5477</v>
      </c>
      <c r="H660" t="s">
        <v>3971</v>
      </c>
      <c r="I660" t="s">
        <v>5669</v>
      </c>
      <c r="J660" t="s">
        <v>5668</v>
      </c>
      <c r="M660" t="s">
        <v>5419</v>
      </c>
      <c r="N660">
        <v>11</v>
      </c>
      <c r="O660" t="s">
        <v>5402</v>
      </c>
    </row>
    <row r="661" spans="1:15" x14ac:dyDescent="0.25">
      <c r="A661">
        <v>7470</v>
      </c>
      <c r="B661" t="s">
        <v>125</v>
      </c>
      <c r="C661">
        <v>230</v>
      </c>
      <c r="D661" t="s">
        <v>5441</v>
      </c>
      <c r="E661" s="404">
        <v>45322</v>
      </c>
      <c r="F661" s="404">
        <v>45323</v>
      </c>
      <c r="G661" t="s">
        <v>5477</v>
      </c>
      <c r="H661" t="s">
        <v>3971</v>
      </c>
      <c r="I661" t="s">
        <v>5669</v>
      </c>
      <c r="J661" t="s">
        <v>5668</v>
      </c>
      <c r="M661" t="s">
        <v>5419</v>
      </c>
      <c r="N661">
        <v>11</v>
      </c>
      <c r="O661" t="s">
        <v>5402</v>
      </c>
    </row>
    <row r="662" spans="1:15" x14ac:dyDescent="0.25">
      <c r="A662">
        <v>7470</v>
      </c>
      <c r="B662" t="s">
        <v>125</v>
      </c>
      <c r="C662">
        <v>240</v>
      </c>
      <c r="D662" t="s">
        <v>5441</v>
      </c>
      <c r="E662" s="404">
        <v>45322</v>
      </c>
      <c r="F662" s="404">
        <v>45323</v>
      </c>
      <c r="G662" t="s">
        <v>5477</v>
      </c>
      <c r="H662" t="s">
        <v>3971</v>
      </c>
      <c r="I662" t="s">
        <v>5669</v>
      </c>
      <c r="J662" t="s">
        <v>5668</v>
      </c>
      <c r="M662" t="s">
        <v>5419</v>
      </c>
      <c r="N662">
        <v>11</v>
      </c>
      <c r="O662" t="s">
        <v>5402</v>
      </c>
    </row>
    <row r="663" spans="1:15" x14ac:dyDescent="0.25">
      <c r="A663">
        <v>7470</v>
      </c>
      <c r="B663" t="s">
        <v>125</v>
      </c>
      <c r="C663">
        <v>210</v>
      </c>
      <c r="D663" t="s">
        <v>5435</v>
      </c>
      <c r="E663" s="404">
        <v>45351</v>
      </c>
      <c r="F663" s="404">
        <v>45355</v>
      </c>
      <c r="G663" t="s">
        <v>5477</v>
      </c>
      <c r="H663" t="s">
        <v>3971</v>
      </c>
      <c r="I663" t="s">
        <v>5667</v>
      </c>
      <c r="J663" t="s">
        <v>5666</v>
      </c>
      <c r="M663" t="s">
        <v>5419</v>
      </c>
      <c r="N663">
        <v>11</v>
      </c>
      <c r="O663" t="s">
        <v>5402</v>
      </c>
    </row>
    <row r="664" spans="1:15" x14ac:dyDescent="0.25">
      <c r="A664">
        <v>7470</v>
      </c>
      <c r="B664" t="s">
        <v>125</v>
      </c>
      <c r="C664">
        <v>220</v>
      </c>
      <c r="D664" t="s">
        <v>5435</v>
      </c>
      <c r="E664" s="404">
        <v>45351</v>
      </c>
      <c r="F664" s="404">
        <v>45355</v>
      </c>
      <c r="G664" t="s">
        <v>5477</v>
      </c>
      <c r="H664" t="s">
        <v>3971</v>
      </c>
      <c r="I664" t="s">
        <v>5667</v>
      </c>
      <c r="J664" t="s">
        <v>5666</v>
      </c>
      <c r="M664" t="s">
        <v>5419</v>
      </c>
      <c r="N664">
        <v>11</v>
      </c>
      <c r="O664" t="s">
        <v>5402</v>
      </c>
    </row>
    <row r="665" spans="1:15" x14ac:dyDescent="0.25">
      <c r="A665">
        <v>7470</v>
      </c>
      <c r="B665" t="s">
        <v>125</v>
      </c>
      <c r="C665">
        <v>230</v>
      </c>
      <c r="D665" t="s">
        <v>5435</v>
      </c>
      <c r="E665" s="404">
        <v>45351</v>
      </c>
      <c r="F665" s="404">
        <v>45355</v>
      </c>
      <c r="G665" t="s">
        <v>5477</v>
      </c>
      <c r="H665" t="s">
        <v>3971</v>
      </c>
      <c r="I665" t="s">
        <v>5667</v>
      </c>
      <c r="J665" t="s">
        <v>5666</v>
      </c>
      <c r="M665" t="s">
        <v>5419</v>
      </c>
      <c r="N665">
        <v>11</v>
      </c>
      <c r="O665" t="s">
        <v>5402</v>
      </c>
    </row>
    <row r="666" spans="1:15" x14ac:dyDescent="0.25">
      <c r="A666">
        <v>7470</v>
      </c>
      <c r="B666" t="s">
        <v>125</v>
      </c>
      <c r="C666">
        <v>240</v>
      </c>
      <c r="D666" t="s">
        <v>5435</v>
      </c>
      <c r="E666" s="404">
        <v>45351</v>
      </c>
      <c r="F666" s="404">
        <v>45355</v>
      </c>
      <c r="G666" t="s">
        <v>5477</v>
      </c>
      <c r="H666" t="s">
        <v>3971</v>
      </c>
      <c r="I666" t="s">
        <v>5667</v>
      </c>
      <c r="J666" t="s">
        <v>5666</v>
      </c>
      <c r="M666" t="s">
        <v>5419</v>
      </c>
      <c r="N666">
        <v>11</v>
      </c>
      <c r="O666" t="s">
        <v>5402</v>
      </c>
    </row>
    <row r="667" spans="1:15" x14ac:dyDescent="0.25">
      <c r="A667">
        <v>7470</v>
      </c>
      <c r="B667" t="s">
        <v>125</v>
      </c>
      <c r="C667">
        <v>110</v>
      </c>
      <c r="D667" t="s">
        <v>5432</v>
      </c>
      <c r="E667" s="404">
        <v>45006</v>
      </c>
      <c r="F667" s="404">
        <v>45006</v>
      </c>
      <c r="G667" t="s">
        <v>5438</v>
      </c>
      <c r="H667" t="s">
        <v>3971</v>
      </c>
      <c r="I667" t="s">
        <v>5665</v>
      </c>
      <c r="J667" t="s">
        <v>5664</v>
      </c>
      <c r="M667" t="s">
        <v>5419</v>
      </c>
      <c r="N667">
        <v>611</v>
      </c>
      <c r="O667" t="s">
        <v>5401</v>
      </c>
    </row>
    <row r="668" spans="1:15" x14ac:dyDescent="0.25">
      <c r="A668">
        <v>7470</v>
      </c>
      <c r="B668" t="s">
        <v>125</v>
      </c>
      <c r="C668">
        <v>112</v>
      </c>
      <c r="D668" t="s">
        <v>5432</v>
      </c>
      <c r="E668" s="404">
        <v>45006</v>
      </c>
      <c r="F668" s="404">
        <v>45006</v>
      </c>
      <c r="G668" t="s">
        <v>5438</v>
      </c>
      <c r="H668" t="s">
        <v>3971</v>
      </c>
      <c r="I668" t="s">
        <v>5665</v>
      </c>
      <c r="J668" t="s">
        <v>5664</v>
      </c>
      <c r="M668" t="s">
        <v>5419</v>
      </c>
      <c r="N668">
        <v>305.5</v>
      </c>
      <c r="O668" t="s">
        <v>5401</v>
      </c>
    </row>
    <row r="669" spans="1:15" x14ac:dyDescent="0.25">
      <c r="A669">
        <v>7470</v>
      </c>
      <c r="B669" t="s">
        <v>125</v>
      </c>
      <c r="C669">
        <v>120</v>
      </c>
      <c r="D669" t="s">
        <v>5432</v>
      </c>
      <c r="E669" s="404">
        <v>45006</v>
      </c>
      <c r="F669" s="404">
        <v>45006</v>
      </c>
      <c r="G669" t="s">
        <v>5438</v>
      </c>
      <c r="H669" t="s">
        <v>3971</v>
      </c>
      <c r="I669" t="s">
        <v>5665</v>
      </c>
      <c r="J669" t="s">
        <v>5664</v>
      </c>
      <c r="M669" t="s">
        <v>5419</v>
      </c>
      <c r="N669">
        <v>672.1</v>
      </c>
      <c r="O669" t="s">
        <v>5401</v>
      </c>
    </row>
    <row r="670" spans="1:15" x14ac:dyDescent="0.25">
      <c r="A670">
        <v>7470</v>
      </c>
      <c r="B670" t="s">
        <v>125</v>
      </c>
      <c r="C670">
        <v>130</v>
      </c>
      <c r="D670" t="s">
        <v>5432</v>
      </c>
      <c r="E670" s="404">
        <v>45006</v>
      </c>
      <c r="F670" s="404">
        <v>45006</v>
      </c>
      <c r="G670" t="s">
        <v>5438</v>
      </c>
      <c r="H670" t="s">
        <v>3971</v>
      </c>
      <c r="I670" t="s">
        <v>5665</v>
      </c>
      <c r="J670" t="s">
        <v>5664</v>
      </c>
      <c r="M670" t="s">
        <v>5419</v>
      </c>
      <c r="N670">
        <v>519.35</v>
      </c>
      <c r="O670" t="s">
        <v>5401</v>
      </c>
    </row>
    <row r="671" spans="1:15" x14ac:dyDescent="0.25">
      <c r="A671">
        <v>7470</v>
      </c>
      <c r="B671" t="s">
        <v>125</v>
      </c>
      <c r="C671">
        <v>140</v>
      </c>
      <c r="D671" t="s">
        <v>5432</v>
      </c>
      <c r="E671" s="404">
        <v>45006</v>
      </c>
      <c r="F671" s="404">
        <v>45006</v>
      </c>
      <c r="G671" t="s">
        <v>5438</v>
      </c>
      <c r="H671" t="s">
        <v>3971</v>
      </c>
      <c r="I671" t="s">
        <v>5665</v>
      </c>
      <c r="J671" t="s">
        <v>5664</v>
      </c>
      <c r="M671" t="s">
        <v>5419</v>
      </c>
      <c r="N671">
        <v>611</v>
      </c>
      <c r="O671" t="s">
        <v>5401</v>
      </c>
    </row>
    <row r="672" spans="1:15" x14ac:dyDescent="0.25">
      <c r="A672">
        <v>7470</v>
      </c>
      <c r="B672" t="s">
        <v>125</v>
      </c>
      <c r="C672">
        <v>160</v>
      </c>
      <c r="D672" t="s">
        <v>5432</v>
      </c>
      <c r="E672" s="404">
        <v>45006</v>
      </c>
      <c r="F672" s="404">
        <v>45006</v>
      </c>
      <c r="G672" t="s">
        <v>5438</v>
      </c>
      <c r="H672" t="s">
        <v>3971</v>
      </c>
      <c r="I672" t="s">
        <v>5665</v>
      </c>
      <c r="J672" t="s">
        <v>5664</v>
      </c>
      <c r="M672" t="s">
        <v>5419</v>
      </c>
      <c r="N672">
        <v>183.3</v>
      </c>
      <c r="O672" t="s">
        <v>5401</v>
      </c>
    </row>
    <row r="673" spans="1:15" x14ac:dyDescent="0.25">
      <c r="A673">
        <v>7470</v>
      </c>
      <c r="B673" t="s">
        <v>125</v>
      </c>
      <c r="C673">
        <v>935</v>
      </c>
      <c r="D673" t="s">
        <v>5432</v>
      </c>
      <c r="E673" s="404">
        <v>45006</v>
      </c>
      <c r="F673" s="404">
        <v>45006</v>
      </c>
      <c r="G673" t="s">
        <v>5438</v>
      </c>
      <c r="H673" t="s">
        <v>3971</v>
      </c>
      <c r="I673" t="s">
        <v>5665</v>
      </c>
      <c r="J673" t="s">
        <v>5664</v>
      </c>
      <c r="M673" t="s">
        <v>5419</v>
      </c>
      <c r="N673">
        <v>152.75</v>
      </c>
      <c r="O673" t="s">
        <v>5401</v>
      </c>
    </row>
    <row r="674" spans="1:15" x14ac:dyDescent="0.25">
      <c r="A674">
        <v>7470</v>
      </c>
      <c r="B674" t="s">
        <v>125</v>
      </c>
      <c r="C674">
        <v>110</v>
      </c>
      <c r="D674" t="s">
        <v>5467</v>
      </c>
      <c r="E674" s="404">
        <v>45097</v>
      </c>
      <c r="F674" s="404">
        <v>45110</v>
      </c>
      <c r="G674" t="s">
        <v>5438</v>
      </c>
      <c r="H674" t="s">
        <v>3971</v>
      </c>
      <c r="I674" t="s">
        <v>5663</v>
      </c>
      <c r="J674" t="s">
        <v>5662</v>
      </c>
      <c r="M674" t="s">
        <v>5419</v>
      </c>
      <c r="N674">
        <v>639</v>
      </c>
      <c r="O674" t="s">
        <v>5401</v>
      </c>
    </row>
    <row r="675" spans="1:15" x14ac:dyDescent="0.25">
      <c r="A675">
        <v>7470</v>
      </c>
      <c r="B675" t="s">
        <v>125</v>
      </c>
      <c r="C675">
        <v>112</v>
      </c>
      <c r="D675" t="s">
        <v>5467</v>
      </c>
      <c r="E675" s="404">
        <v>45097</v>
      </c>
      <c r="F675" s="404">
        <v>45110</v>
      </c>
      <c r="G675" t="s">
        <v>5438</v>
      </c>
      <c r="H675" t="s">
        <v>3971</v>
      </c>
      <c r="I675" t="s">
        <v>5663</v>
      </c>
      <c r="J675" t="s">
        <v>5662</v>
      </c>
      <c r="M675" t="s">
        <v>5419</v>
      </c>
      <c r="N675">
        <v>319.5</v>
      </c>
      <c r="O675" t="s">
        <v>5401</v>
      </c>
    </row>
    <row r="676" spans="1:15" x14ac:dyDescent="0.25">
      <c r="A676">
        <v>7470</v>
      </c>
      <c r="B676" t="s">
        <v>125</v>
      </c>
      <c r="C676">
        <v>120</v>
      </c>
      <c r="D676" t="s">
        <v>5467</v>
      </c>
      <c r="E676" s="404">
        <v>45097</v>
      </c>
      <c r="F676" s="404">
        <v>45110</v>
      </c>
      <c r="G676" t="s">
        <v>5438</v>
      </c>
      <c r="H676" t="s">
        <v>3971</v>
      </c>
      <c r="I676" t="s">
        <v>5663</v>
      </c>
      <c r="J676" t="s">
        <v>5662</v>
      </c>
      <c r="M676" t="s">
        <v>5419</v>
      </c>
      <c r="N676">
        <v>702.9</v>
      </c>
      <c r="O676" t="s">
        <v>5401</v>
      </c>
    </row>
    <row r="677" spans="1:15" x14ac:dyDescent="0.25">
      <c r="A677">
        <v>7470</v>
      </c>
      <c r="B677" t="s">
        <v>125</v>
      </c>
      <c r="C677">
        <v>130</v>
      </c>
      <c r="D677" t="s">
        <v>5467</v>
      </c>
      <c r="E677" s="404">
        <v>45097</v>
      </c>
      <c r="F677" s="404">
        <v>45110</v>
      </c>
      <c r="G677" t="s">
        <v>5438</v>
      </c>
      <c r="H677" t="s">
        <v>3971</v>
      </c>
      <c r="I677" t="s">
        <v>5663</v>
      </c>
      <c r="J677" t="s">
        <v>5662</v>
      </c>
      <c r="M677" t="s">
        <v>5419</v>
      </c>
      <c r="N677">
        <v>543.15</v>
      </c>
      <c r="O677" t="s">
        <v>5401</v>
      </c>
    </row>
    <row r="678" spans="1:15" x14ac:dyDescent="0.25">
      <c r="A678">
        <v>7470</v>
      </c>
      <c r="B678" t="s">
        <v>125</v>
      </c>
      <c r="C678">
        <v>140</v>
      </c>
      <c r="D678" t="s">
        <v>5467</v>
      </c>
      <c r="E678" s="404">
        <v>45097</v>
      </c>
      <c r="F678" s="404">
        <v>45110</v>
      </c>
      <c r="G678" t="s">
        <v>5438</v>
      </c>
      <c r="H678" t="s">
        <v>3971</v>
      </c>
      <c r="I678" t="s">
        <v>5663</v>
      </c>
      <c r="J678" t="s">
        <v>5662</v>
      </c>
      <c r="M678" t="s">
        <v>5419</v>
      </c>
      <c r="N678">
        <v>639</v>
      </c>
      <c r="O678" t="s">
        <v>5401</v>
      </c>
    </row>
    <row r="679" spans="1:15" x14ac:dyDescent="0.25">
      <c r="A679">
        <v>7470</v>
      </c>
      <c r="B679" t="s">
        <v>125</v>
      </c>
      <c r="C679">
        <v>160</v>
      </c>
      <c r="D679" t="s">
        <v>5467</v>
      </c>
      <c r="E679" s="404">
        <v>45097</v>
      </c>
      <c r="F679" s="404">
        <v>45110</v>
      </c>
      <c r="G679" t="s">
        <v>5438</v>
      </c>
      <c r="H679" t="s">
        <v>3971</v>
      </c>
      <c r="I679" t="s">
        <v>5663</v>
      </c>
      <c r="J679" t="s">
        <v>5662</v>
      </c>
      <c r="M679" t="s">
        <v>5419</v>
      </c>
      <c r="N679">
        <v>191.7</v>
      </c>
      <c r="O679" t="s">
        <v>5401</v>
      </c>
    </row>
    <row r="680" spans="1:15" x14ac:dyDescent="0.25">
      <c r="A680">
        <v>7470</v>
      </c>
      <c r="B680" t="s">
        <v>125</v>
      </c>
      <c r="C680">
        <v>935</v>
      </c>
      <c r="D680" t="s">
        <v>5467</v>
      </c>
      <c r="E680" s="404">
        <v>45097</v>
      </c>
      <c r="F680" s="404">
        <v>45110</v>
      </c>
      <c r="G680" t="s">
        <v>5438</v>
      </c>
      <c r="H680" t="s">
        <v>3971</v>
      </c>
      <c r="I680" t="s">
        <v>5663</v>
      </c>
      <c r="J680" t="s">
        <v>5662</v>
      </c>
      <c r="M680" t="s">
        <v>5419</v>
      </c>
      <c r="N680">
        <v>159.75</v>
      </c>
      <c r="O680" t="s">
        <v>5401</v>
      </c>
    </row>
    <row r="681" spans="1:15" x14ac:dyDescent="0.25">
      <c r="A681">
        <v>7470</v>
      </c>
      <c r="B681" t="s">
        <v>125</v>
      </c>
      <c r="C681">
        <v>110</v>
      </c>
      <c r="D681" t="s">
        <v>5464</v>
      </c>
      <c r="E681" s="404">
        <v>45128</v>
      </c>
      <c r="F681" s="404">
        <v>45131</v>
      </c>
      <c r="G681" t="s">
        <v>5438</v>
      </c>
      <c r="H681" t="s">
        <v>3971</v>
      </c>
      <c r="I681" t="s">
        <v>5661</v>
      </c>
      <c r="J681" t="s">
        <v>5660</v>
      </c>
      <c r="M681" t="s">
        <v>5419</v>
      </c>
      <c r="N681">
        <v>631.5</v>
      </c>
      <c r="O681" t="s">
        <v>5401</v>
      </c>
    </row>
    <row r="682" spans="1:15" x14ac:dyDescent="0.25">
      <c r="A682">
        <v>7470</v>
      </c>
      <c r="B682" t="s">
        <v>125</v>
      </c>
      <c r="C682">
        <v>112</v>
      </c>
      <c r="D682" t="s">
        <v>5464</v>
      </c>
      <c r="E682" s="404">
        <v>45128</v>
      </c>
      <c r="F682" s="404">
        <v>45131</v>
      </c>
      <c r="G682" t="s">
        <v>5438</v>
      </c>
      <c r="H682" t="s">
        <v>3971</v>
      </c>
      <c r="I682" t="s">
        <v>5661</v>
      </c>
      <c r="J682" t="s">
        <v>5660</v>
      </c>
      <c r="M682" t="s">
        <v>5419</v>
      </c>
      <c r="N682">
        <v>315.75</v>
      </c>
      <c r="O682" t="s">
        <v>5401</v>
      </c>
    </row>
    <row r="683" spans="1:15" x14ac:dyDescent="0.25">
      <c r="A683">
        <v>7470</v>
      </c>
      <c r="B683" t="s">
        <v>125</v>
      </c>
      <c r="C683">
        <v>120</v>
      </c>
      <c r="D683" t="s">
        <v>5464</v>
      </c>
      <c r="E683" s="404">
        <v>45128</v>
      </c>
      <c r="F683" s="404">
        <v>45131</v>
      </c>
      <c r="G683" t="s">
        <v>5438</v>
      </c>
      <c r="H683" t="s">
        <v>3971</v>
      </c>
      <c r="I683" t="s">
        <v>5661</v>
      </c>
      <c r="J683" t="s">
        <v>5660</v>
      </c>
      <c r="M683" t="s">
        <v>5419</v>
      </c>
      <c r="N683">
        <v>694.65</v>
      </c>
      <c r="O683" t="s">
        <v>5401</v>
      </c>
    </row>
    <row r="684" spans="1:15" x14ac:dyDescent="0.25">
      <c r="A684">
        <v>7470</v>
      </c>
      <c r="B684" t="s">
        <v>125</v>
      </c>
      <c r="C684">
        <v>130</v>
      </c>
      <c r="D684" t="s">
        <v>5464</v>
      </c>
      <c r="E684" s="404">
        <v>45128</v>
      </c>
      <c r="F684" s="404">
        <v>45131</v>
      </c>
      <c r="G684" t="s">
        <v>5438</v>
      </c>
      <c r="H684" t="s">
        <v>3971</v>
      </c>
      <c r="I684" t="s">
        <v>5661</v>
      </c>
      <c r="J684" t="s">
        <v>5660</v>
      </c>
      <c r="M684" t="s">
        <v>5419</v>
      </c>
      <c r="N684">
        <v>536.77</v>
      </c>
      <c r="O684" t="s">
        <v>5401</v>
      </c>
    </row>
    <row r="685" spans="1:15" x14ac:dyDescent="0.25">
      <c r="A685">
        <v>7470</v>
      </c>
      <c r="B685" t="s">
        <v>125</v>
      </c>
      <c r="C685">
        <v>140</v>
      </c>
      <c r="D685" t="s">
        <v>5464</v>
      </c>
      <c r="E685" s="404">
        <v>45128</v>
      </c>
      <c r="F685" s="404">
        <v>45131</v>
      </c>
      <c r="G685" t="s">
        <v>5438</v>
      </c>
      <c r="H685" t="s">
        <v>3971</v>
      </c>
      <c r="I685" t="s">
        <v>5661</v>
      </c>
      <c r="J685" t="s">
        <v>5660</v>
      </c>
      <c r="M685" t="s">
        <v>5419</v>
      </c>
      <c r="N685">
        <v>631.5</v>
      </c>
      <c r="O685" t="s">
        <v>5401</v>
      </c>
    </row>
    <row r="686" spans="1:15" x14ac:dyDescent="0.25">
      <c r="A686">
        <v>7470</v>
      </c>
      <c r="B686" t="s">
        <v>125</v>
      </c>
      <c r="C686">
        <v>160</v>
      </c>
      <c r="D686" t="s">
        <v>5464</v>
      </c>
      <c r="E686" s="404">
        <v>45128</v>
      </c>
      <c r="F686" s="404">
        <v>45131</v>
      </c>
      <c r="G686" t="s">
        <v>5438</v>
      </c>
      <c r="H686" t="s">
        <v>3971</v>
      </c>
      <c r="I686" t="s">
        <v>5661</v>
      </c>
      <c r="J686" t="s">
        <v>5660</v>
      </c>
      <c r="M686" t="s">
        <v>5419</v>
      </c>
      <c r="N686">
        <v>189.45</v>
      </c>
      <c r="O686" t="s">
        <v>5401</v>
      </c>
    </row>
    <row r="687" spans="1:15" x14ac:dyDescent="0.25">
      <c r="A687">
        <v>7470</v>
      </c>
      <c r="B687" t="s">
        <v>125</v>
      </c>
      <c r="C687">
        <v>935</v>
      </c>
      <c r="D687" t="s">
        <v>5464</v>
      </c>
      <c r="E687" s="404">
        <v>45128</v>
      </c>
      <c r="F687" s="404">
        <v>45131</v>
      </c>
      <c r="G687" t="s">
        <v>5438</v>
      </c>
      <c r="H687" t="s">
        <v>3971</v>
      </c>
      <c r="I687" t="s">
        <v>5661</v>
      </c>
      <c r="J687" t="s">
        <v>5660</v>
      </c>
      <c r="M687" t="s">
        <v>5419</v>
      </c>
      <c r="N687">
        <v>157.88</v>
      </c>
      <c r="O687" t="s">
        <v>5401</v>
      </c>
    </row>
    <row r="688" spans="1:15" x14ac:dyDescent="0.25">
      <c r="A688">
        <v>7470</v>
      </c>
      <c r="B688" t="s">
        <v>125</v>
      </c>
      <c r="C688">
        <v>110</v>
      </c>
      <c r="D688" t="s">
        <v>5459</v>
      </c>
      <c r="E688" s="404">
        <v>45160</v>
      </c>
      <c r="F688" s="404">
        <v>45161</v>
      </c>
      <c r="G688" t="s">
        <v>5438</v>
      </c>
      <c r="H688" t="s">
        <v>3971</v>
      </c>
      <c r="I688" t="s">
        <v>5659</v>
      </c>
      <c r="J688" t="s">
        <v>5658</v>
      </c>
      <c r="M688" t="s">
        <v>5419</v>
      </c>
      <c r="N688">
        <v>619</v>
      </c>
      <c r="O688" t="s">
        <v>5401</v>
      </c>
    </row>
    <row r="689" spans="1:15" x14ac:dyDescent="0.25">
      <c r="A689">
        <v>7470</v>
      </c>
      <c r="B689" t="s">
        <v>125</v>
      </c>
      <c r="C689">
        <v>112</v>
      </c>
      <c r="D689" t="s">
        <v>5459</v>
      </c>
      <c r="E689" s="404">
        <v>45160</v>
      </c>
      <c r="F689" s="404">
        <v>45161</v>
      </c>
      <c r="G689" t="s">
        <v>5438</v>
      </c>
      <c r="H689" t="s">
        <v>3971</v>
      </c>
      <c r="I689" t="s">
        <v>5659</v>
      </c>
      <c r="J689" t="s">
        <v>5658</v>
      </c>
      <c r="M689" t="s">
        <v>5419</v>
      </c>
      <c r="N689">
        <v>309.5</v>
      </c>
      <c r="O689" t="s">
        <v>5401</v>
      </c>
    </row>
    <row r="690" spans="1:15" x14ac:dyDescent="0.25">
      <c r="A690">
        <v>7470</v>
      </c>
      <c r="B690" t="s">
        <v>125</v>
      </c>
      <c r="C690">
        <v>120</v>
      </c>
      <c r="D690" t="s">
        <v>5459</v>
      </c>
      <c r="E690" s="404">
        <v>45160</v>
      </c>
      <c r="F690" s="404">
        <v>45161</v>
      </c>
      <c r="G690" t="s">
        <v>5438</v>
      </c>
      <c r="H690" t="s">
        <v>3971</v>
      </c>
      <c r="I690" t="s">
        <v>5659</v>
      </c>
      <c r="J690" t="s">
        <v>5658</v>
      </c>
      <c r="M690" t="s">
        <v>5419</v>
      </c>
      <c r="N690">
        <v>680.9</v>
      </c>
      <c r="O690" t="s">
        <v>5401</v>
      </c>
    </row>
    <row r="691" spans="1:15" x14ac:dyDescent="0.25">
      <c r="A691">
        <v>7470</v>
      </c>
      <c r="B691" t="s">
        <v>125</v>
      </c>
      <c r="C691">
        <v>130</v>
      </c>
      <c r="D691" t="s">
        <v>5459</v>
      </c>
      <c r="E691" s="404">
        <v>45160</v>
      </c>
      <c r="F691" s="404">
        <v>45161</v>
      </c>
      <c r="G691" t="s">
        <v>5438</v>
      </c>
      <c r="H691" t="s">
        <v>3971</v>
      </c>
      <c r="I691" t="s">
        <v>5659</v>
      </c>
      <c r="J691" t="s">
        <v>5658</v>
      </c>
      <c r="M691" t="s">
        <v>5419</v>
      </c>
      <c r="N691">
        <v>526.15</v>
      </c>
      <c r="O691" t="s">
        <v>5401</v>
      </c>
    </row>
    <row r="692" spans="1:15" x14ac:dyDescent="0.25">
      <c r="A692">
        <v>7470</v>
      </c>
      <c r="B692" t="s">
        <v>125</v>
      </c>
      <c r="C692">
        <v>140</v>
      </c>
      <c r="D692" t="s">
        <v>5459</v>
      </c>
      <c r="E692" s="404">
        <v>45160</v>
      </c>
      <c r="F692" s="404">
        <v>45161</v>
      </c>
      <c r="G692" t="s">
        <v>5438</v>
      </c>
      <c r="H692" t="s">
        <v>3971</v>
      </c>
      <c r="I692" t="s">
        <v>5659</v>
      </c>
      <c r="J692" t="s">
        <v>5658</v>
      </c>
      <c r="M692" t="s">
        <v>5419</v>
      </c>
      <c r="N692">
        <v>619</v>
      </c>
      <c r="O692" t="s">
        <v>5401</v>
      </c>
    </row>
    <row r="693" spans="1:15" x14ac:dyDescent="0.25">
      <c r="A693">
        <v>7470</v>
      </c>
      <c r="B693" t="s">
        <v>125</v>
      </c>
      <c r="C693">
        <v>160</v>
      </c>
      <c r="D693" t="s">
        <v>5459</v>
      </c>
      <c r="E693" s="404">
        <v>45160</v>
      </c>
      <c r="F693" s="404">
        <v>45161</v>
      </c>
      <c r="G693" t="s">
        <v>5438</v>
      </c>
      <c r="H693" t="s">
        <v>3971</v>
      </c>
      <c r="I693" t="s">
        <v>5659</v>
      </c>
      <c r="J693" t="s">
        <v>5658</v>
      </c>
      <c r="M693" t="s">
        <v>5419</v>
      </c>
      <c r="N693">
        <v>185.7</v>
      </c>
      <c r="O693" t="s">
        <v>5401</v>
      </c>
    </row>
    <row r="694" spans="1:15" x14ac:dyDescent="0.25">
      <c r="A694">
        <v>7470</v>
      </c>
      <c r="B694" t="s">
        <v>125</v>
      </c>
      <c r="C694">
        <v>935</v>
      </c>
      <c r="D694" t="s">
        <v>5459</v>
      </c>
      <c r="E694" s="404">
        <v>45160</v>
      </c>
      <c r="F694" s="404">
        <v>45161</v>
      </c>
      <c r="G694" t="s">
        <v>5438</v>
      </c>
      <c r="H694" t="s">
        <v>3971</v>
      </c>
      <c r="I694" t="s">
        <v>5659</v>
      </c>
      <c r="J694" t="s">
        <v>5658</v>
      </c>
      <c r="M694" t="s">
        <v>5419</v>
      </c>
      <c r="N694">
        <v>154.75</v>
      </c>
      <c r="O694" t="s">
        <v>5401</v>
      </c>
    </row>
    <row r="695" spans="1:15" x14ac:dyDescent="0.25">
      <c r="A695">
        <v>7470</v>
      </c>
      <c r="B695" t="s">
        <v>125</v>
      </c>
      <c r="C695">
        <v>110</v>
      </c>
      <c r="D695" t="s">
        <v>5453</v>
      </c>
      <c r="E695" s="404">
        <v>45194</v>
      </c>
      <c r="F695" s="404">
        <v>45194</v>
      </c>
      <c r="G695" t="s">
        <v>5438</v>
      </c>
      <c r="H695" t="s">
        <v>3971</v>
      </c>
      <c r="I695" t="s">
        <v>5657</v>
      </c>
      <c r="J695" t="s">
        <v>5656</v>
      </c>
      <c r="M695" t="s">
        <v>5419</v>
      </c>
      <c r="N695">
        <v>624</v>
      </c>
      <c r="O695" t="s">
        <v>5401</v>
      </c>
    </row>
    <row r="696" spans="1:15" x14ac:dyDescent="0.25">
      <c r="A696">
        <v>7470</v>
      </c>
      <c r="B696" t="s">
        <v>125</v>
      </c>
      <c r="C696">
        <v>112</v>
      </c>
      <c r="D696" t="s">
        <v>5453</v>
      </c>
      <c r="E696" s="404">
        <v>45194</v>
      </c>
      <c r="F696" s="404">
        <v>45194</v>
      </c>
      <c r="G696" t="s">
        <v>5438</v>
      </c>
      <c r="H696" t="s">
        <v>3971</v>
      </c>
      <c r="I696" t="s">
        <v>5657</v>
      </c>
      <c r="J696" t="s">
        <v>5656</v>
      </c>
      <c r="M696" t="s">
        <v>5419</v>
      </c>
      <c r="N696">
        <v>312</v>
      </c>
      <c r="O696" t="s">
        <v>5401</v>
      </c>
    </row>
    <row r="697" spans="1:15" x14ac:dyDescent="0.25">
      <c r="A697">
        <v>7470</v>
      </c>
      <c r="B697" t="s">
        <v>125</v>
      </c>
      <c r="C697">
        <v>120</v>
      </c>
      <c r="D697" t="s">
        <v>5453</v>
      </c>
      <c r="E697" s="404">
        <v>45194</v>
      </c>
      <c r="F697" s="404">
        <v>45194</v>
      </c>
      <c r="G697" t="s">
        <v>5438</v>
      </c>
      <c r="H697" t="s">
        <v>3971</v>
      </c>
      <c r="I697" t="s">
        <v>5657</v>
      </c>
      <c r="J697" t="s">
        <v>5656</v>
      </c>
      <c r="M697" t="s">
        <v>5419</v>
      </c>
      <c r="N697">
        <v>686.4</v>
      </c>
      <c r="O697" t="s">
        <v>5401</v>
      </c>
    </row>
    <row r="698" spans="1:15" x14ac:dyDescent="0.25">
      <c r="A698">
        <v>7470</v>
      </c>
      <c r="B698" t="s">
        <v>125</v>
      </c>
      <c r="C698">
        <v>130</v>
      </c>
      <c r="D698" t="s">
        <v>5453</v>
      </c>
      <c r="E698" s="404">
        <v>45194</v>
      </c>
      <c r="F698" s="404">
        <v>45194</v>
      </c>
      <c r="G698" t="s">
        <v>5438</v>
      </c>
      <c r="H698" t="s">
        <v>3971</v>
      </c>
      <c r="I698" t="s">
        <v>5657</v>
      </c>
      <c r="J698" t="s">
        <v>5656</v>
      </c>
      <c r="M698" t="s">
        <v>5419</v>
      </c>
      <c r="N698">
        <v>530.4</v>
      </c>
      <c r="O698" t="s">
        <v>5401</v>
      </c>
    </row>
    <row r="699" spans="1:15" x14ac:dyDescent="0.25">
      <c r="A699">
        <v>7470</v>
      </c>
      <c r="B699" t="s">
        <v>125</v>
      </c>
      <c r="C699">
        <v>140</v>
      </c>
      <c r="D699" t="s">
        <v>5453</v>
      </c>
      <c r="E699" s="404">
        <v>45194</v>
      </c>
      <c r="F699" s="404">
        <v>45194</v>
      </c>
      <c r="G699" t="s">
        <v>5438</v>
      </c>
      <c r="H699" t="s">
        <v>3971</v>
      </c>
      <c r="I699" t="s">
        <v>5657</v>
      </c>
      <c r="J699" t="s">
        <v>5656</v>
      </c>
      <c r="M699" t="s">
        <v>5419</v>
      </c>
      <c r="N699">
        <v>624</v>
      </c>
      <c r="O699" t="s">
        <v>5401</v>
      </c>
    </row>
    <row r="700" spans="1:15" x14ac:dyDescent="0.25">
      <c r="A700">
        <v>7470</v>
      </c>
      <c r="B700" t="s">
        <v>125</v>
      </c>
      <c r="C700">
        <v>160</v>
      </c>
      <c r="D700" t="s">
        <v>5453</v>
      </c>
      <c r="E700" s="404">
        <v>45194</v>
      </c>
      <c r="F700" s="404">
        <v>45194</v>
      </c>
      <c r="G700" t="s">
        <v>5438</v>
      </c>
      <c r="H700" t="s">
        <v>3971</v>
      </c>
      <c r="I700" t="s">
        <v>5657</v>
      </c>
      <c r="J700" t="s">
        <v>5656</v>
      </c>
      <c r="M700" t="s">
        <v>5419</v>
      </c>
      <c r="N700">
        <v>187.2</v>
      </c>
      <c r="O700" t="s">
        <v>5401</v>
      </c>
    </row>
    <row r="701" spans="1:15" x14ac:dyDescent="0.25">
      <c r="A701">
        <v>7470</v>
      </c>
      <c r="B701" t="s">
        <v>125</v>
      </c>
      <c r="C701">
        <v>935</v>
      </c>
      <c r="D701" t="s">
        <v>5453</v>
      </c>
      <c r="E701" s="404">
        <v>45194</v>
      </c>
      <c r="F701" s="404">
        <v>45194</v>
      </c>
      <c r="G701" t="s">
        <v>5438</v>
      </c>
      <c r="H701" t="s">
        <v>3971</v>
      </c>
      <c r="I701" t="s">
        <v>5657</v>
      </c>
      <c r="J701" t="s">
        <v>5656</v>
      </c>
      <c r="M701" t="s">
        <v>5419</v>
      </c>
      <c r="N701">
        <v>156</v>
      </c>
      <c r="O701" t="s">
        <v>5401</v>
      </c>
    </row>
    <row r="702" spans="1:15" x14ac:dyDescent="0.25">
      <c r="A702">
        <v>7470</v>
      </c>
      <c r="B702" t="s">
        <v>125</v>
      </c>
      <c r="C702">
        <v>110</v>
      </c>
      <c r="D702" t="s">
        <v>5450</v>
      </c>
      <c r="E702" s="404">
        <v>45223</v>
      </c>
      <c r="F702" s="404">
        <v>45223</v>
      </c>
      <c r="G702" t="s">
        <v>5438</v>
      </c>
      <c r="H702" t="s">
        <v>3971</v>
      </c>
      <c r="I702" t="s">
        <v>5655</v>
      </c>
      <c r="J702" t="s">
        <v>5654</v>
      </c>
      <c r="M702" t="s">
        <v>5419</v>
      </c>
      <c r="N702">
        <v>624</v>
      </c>
      <c r="O702" t="s">
        <v>5401</v>
      </c>
    </row>
    <row r="703" spans="1:15" x14ac:dyDescent="0.25">
      <c r="A703">
        <v>7470</v>
      </c>
      <c r="B703" t="s">
        <v>125</v>
      </c>
      <c r="C703">
        <v>112</v>
      </c>
      <c r="D703" t="s">
        <v>5450</v>
      </c>
      <c r="E703" s="404">
        <v>45223</v>
      </c>
      <c r="F703" s="404">
        <v>45223</v>
      </c>
      <c r="G703" t="s">
        <v>5438</v>
      </c>
      <c r="H703" t="s">
        <v>3971</v>
      </c>
      <c r="I703" t="s">
        <v>5655</v>
      </c>
      <c r="J703" t="s">
        <v>5654</v>
      </c>
      <c r="M703" t="s">
        <v>5419</v>
      </c>
      <c r="N703">
        <v>312</v>
      </c>
      <c r="O703" t="s">
        <v>5401</v>
      </c>
    </row>
    <row r="704" spans="1:15" x14ac:dyDescent="0.25">
      <c r="A704">
        <v>7470</v>
      </c>
      <c r="B704" t="s">
        <v>125</v>
      </c>
      <c r="C704">
        <v>120</v>
      </c>
      <c r="D704" t="s">
        <v>5450</v>
      </c>
      <c r="E704" s="404">
        <v>45223</v>
      </c>
      <c r="F704" s="404">
        <v>45223</v>
      </c>
      <c r="G704" t="s">
        <v>5438</v>
      </c>
      <c r="H704" t="s">
        <v>3971</v>
      </c>
      <c r="I704" t="s">
        <v>5655</v>
      </c>
      <c r="J704" t="s">
        <v>5654</v>
      </c>
      <c r="M704" t="s">
        <v>5419</v>
      </c>
      <c r="N704">
        <v>686.4</v>
      </c>
      <c r="O704" t="s">
        <v>5401</v>
      </c>
    </row>
    <row r="705" spans="1:15" x14ac:dyDescent="0.25">
      <c r="A705">
        <v>7470</v>
      </c>
      <c r="B705" t="s">
        <v>125</v>
      </c>
      <c r="C705">
        <v>130</v>
      </c>
      <c r="D705" t="s">
        <v>5450</v>
      </c>
      <c r="E705" s="404">
        <v>45223</v>
      </c>
      <c r="F705" s="404">
        <v>45223</v>
      </c>
      <c r="G705" t="s">
        <v>5438</v>
      </c>
      <c r="H705" t="s">
        <v>3971</v>
      </c>
      <c r="I705" t="s">
        <v>5655</v>
      </c>
      <c r="J705" t="s">
        <v>5654</v>
      </c>
      <c r="M705" t="s">
        <v>5419</v>
      </c>
      <c r="N705">
        <v>530.4</v>
      </c>
      <c r="O705" t="s">
        <v>5401</v>
      </c>
    </row>
    <row r="706" spans="1:15" x14ac:dyDescent="0.25">
      <c r="A706">
        <v>7470</v>
      </c>
      <c r="B706" t="s">
        <v>125</v>
      </c>
      <c r="C706">
        <v>140</v>
      </c>
      <c r="D706" t="s">
        <v>5450</v>
      </c>
      <c r="E706" s="404">
        <v>45223</v>
      </c>
      <c r="F706" s="404">
        <v>45223</v>
      </c>
      <c r="G706" t="s">
        <v>5438</v>
      </c>
      <c r="H706" t="s">
        <v>3971</v>
      </c>
      <c r="I706" t="s">
        <v>5655</v>
      </c>
      <c r="J706" t="s">
        <v>5654</v>
      </c>
      <c r="M706" t="s">
        <v>5419</v>
      </c>
      <c r="N706">
        <v>624</v>
      </c>
      <c r="O706" t="s">
        <v>5401</v>
      </c>
    </row>
    <row r="707" spans="1:15" x14ac:dyDescent="0.25">
      <c r="A707">
        <v>7470</v>
      </c>
      <c r="B707" t="s">
        <v>125</v>
      </c>
      <c r="C707">
        <v>160</v>
      </c>
      <c r="D707" t="s">
        <v>5450</v>
      </c>
      <c r="E707" s="404">
        <v>45223</v>
      </c>
      <c r="F707" s="404">
        <v>45223</v>
      </c>
      <c r="G707" t="s">
        <v>5438</v>
      </c>
      <c r="H707" t="s">
        <v>3971</v>
      </c>
      <c r="I707" t="s">
        <v>5655</v>
      </c>
      <c r="J707" t="s">
        <v>5654</v>
      </c>
      <c r="M707" t="s">
        <v>5419</v>
      </c>
      <c r="N707">
        <v>187.2</v>
      </c>
      <c r="O707" t="s">
        <v>5401</v>
      </c>
    </row>
    <row r="708" spans="1:15" x14ac:dyDescent="0.25">
      <c r="A708">
        <v>7470</v>
      </c>
      <c r="B708" t="s">
        <v>125</v>
      </c>
      <c r="C708">
        <v>935</v>
      </c>
      <c r="D708" t="s">
        <v>5450</v>
      </c>
      <c r="E708" s="404">
        <v>45223</v>
      </c>
      <c r="F708" s="404">
        <v>45223</v>
      </c>
      <c r="G708" t="s">
        <v>5438</v>
      </c>
      <c r="H708" t="s">
        <v>3971</v>
      </c>
      <c r="I708" t="s">
        <v>5655</v>
      </c>
      <c r="J708" t="s">
        <v>5654</v>
      </c>
      <c r="M708" t="s">
        <v>5419</v>
      </c>
      <c r="N708">
        <v>156</v>
      </c>
      <c r="O708" t="s">
        <v>5401</v>
      </c>
    </row>
    <row r="709" spans="1:15" x14ac:dyDescent="0.25">
      <c r="A709">
        <v>7470</v>
      </c>
      <c r="B709" t="s">
        <v>125</v>
      </c>
      <c r="C709">
        <v>110</v>
      </c>
      <c r="D709" t="s">
        <v>5447</v>
      </c>
      <c r="E709" s="404">
        <v>45251</v>
      </c>
      <c r="F709" s="404">
        <v>45252</v>
      </c>
      <c r="G709" t="s">
        <v>5438</v>
      </c>
      <c r="H709" t="s">
        <v>3971</v>
      </c>
      <c r="I709" t="s">
        <v>5653</v>
      </c>
      <c r="J709" t="s">
        <v>5652</v>
      </c>
      <c r="M709" t="s">
        <v>5419</v>
      </c>
      <c r="N709">
        <v>598</v>
      </c>
      <c r="O709" t="s">
        <v>5401</v>
      </c>
    </row>
    <row r="710" spans="1:15" x14ac:dyDescent="0.25">
      <c r="A710">
        <v>7470</v>
      </c>
      <c r="B710" t="s">
        <v>125</v>
      </c>
      <c r="C710">
        <v>112</v>
      </c>
      <c r="D710" t="s">
        <v>5447</v>
      </c>
      <c r="E710" s="404">
        <v>45251</v>
      </c>
      <c r="F710" s="404">
        <v>45252</v>
      </c>
      <c r="G710" t="s">
        <v>5438</v>
      </c>
      <c r="H710" t="s">
        <v>3971</v>
      </c>
      <c r="I710" t="s">
        <v>5653</v>
      </c>
      <c r="J710" t="s">
        <v>5652</v>
      </c>
      <c r="M710" t="s">
        <v>5419</v>
      </c>
      <c r="N710">
        <v>299</v>
      </c>
      <c r="O710" t="s">
        <v>5401</v>
      </c>
    </row>
    <row r="711" spans="1:15" x14ac:dyDescent="0.25">
      <c r="A711">
        <v>7470</v>
      </c>
      <c r="B711" t="s">
        <v>125</v>
      </c>
      <c r="C711">
        <v>120</v>
      </c>
      <c r="D711" t="s">
        <v>5447</v>
      </c>
      <c r="E711" s="404">
        <v>45251</v>
      </c>
      <c r="F711" s="404">
        <v>45252</v>
      </c>
      <c r="G711" t="s">
        <v>5438</v>
      </c>
      <c r="H711" t="s">
        <v>3971</v>
      </c>
      <c r="I711" t="s">
        <v>5653</v>
      </c>
      <c r="J711" t="s">
        <v>5652</v>
      </c>
      <c r="M711" t="s">
        <v>5419</v>
      </c>
      <c r="N711">
        <v>657.8</v>
      </c>
      <c r="O711" t="s">
        <v>5401</v>
      </c>
    </row>
    <row r="712" spans="1:15" x14ac:dyDescent="0.25">
      <c r="A712">
        <v>7470</v>
      </c>
      <c r="B712" t="s">
        <v>125</v>
      </c>
      <c r="C712">
        <v>130</v>
      </c>
      <c r="D712" t="s">
        <v>5447</v>
      </c>
      <c r="E712" s="404">
        <v>45251</v>
      </c>
      <c r="F712" s="404">
        <v>45252</v>
      </c>
      <c r="G712" t="s">
        <v>5438</v>
      </c>
      <c r="H712" t="s">
        <v>3971</v>
      </c>
      <c r="I712" t="s">
        <v>5653</v>
      </c>
      <c r="J712" t="s">
        <v>5652</v>
      </c>
      <c r="M712" t="s">
        <v>5419</v>
      </c>
      <c r="N712">
        <v>508.3</v>
      </c>
      <c r="O712" t="s">
        <v>5401</v>
      </c>
    </row>
    <row r="713" spans="1:15" x14ac:dyDescent="0.25">
      <c r="A713">
        <v>7470</v>
      </c>
      <c r="B713" t="s">
        <v>125</v>
      </c>
      <c r="C713">
        <v>140</v>
      </c>
      <c r="D713" t="s">
        <v>5447</v>
      </c>
      <c r="E713" s="404">
        <v>45251</v>
      </c>
      <c r="F713" s="404">
        <v>45252</v>
      </c>
      <c r="G713" t="s">
        <v>5438</v>
      </c>
      <c r="H713" t="s">
        <v>3971</v>
      </c>
      <c r="I713" t="s">
        <v>5653</v>
      </c>
      <c r="J713" t="s">
        <v>5652</v>
      </c>
      <c r="M713" t="s">
        <v>5419</v>
      </c>
      <c r="N713">
        <v>598</v>
      </c>
      <c r="O713" t="s">
        <v>5401</v>
      </c>
    </row>
    <row r="714" spans="1:15" x14ac:dyDescent="0.25">
      <c r="A714">
        <v>7470</v>
      </c>
      <c r="B714" t="s">
        <v>125</v>
      </c>
      <c r="C714">
        <v>160</v>
      </c>
      <c r="D714" t="s">
        <v>5447</v>
      </c>
      <c r="E714" s="404">
        <v>45251</v>
      </c>
      <c r="F714" s="404">
        <v>45252</v>
      </c>
      <c r="G714" t="s">
        <v>5438</v>
      </c>
      <c r="H714" t="s">
        <v>3971</v>
      </c>
      <c r="I714" t="s">
        <v>5653</v>
      </c>
      <c r="J714" t="s">
        <v>5652</v>
      </c>
      <c r="M714" t="s">
        <v>5419</v>
      </c>
      <c r="N714">
        <v>179.4</v>
      </c>
      <c r="O714" t="s">
        <v>5401</v>
      </c>
    </row>
    <row r="715" spans="1:15" x14ac:dyDescent="0.25">
      <c r="A715">
        <v>7470</v>
      </c>
      <c r="B715" t="s">
        <v>125</v>
      </c>
      <c r="C715">
        <v>935</v>
      </c>
      <c r="D715" t="s">
        <v>5447</v>
      </c>
      <c r="E715" s="404">
        <v>45251</v>
      </c>
      <c r="F715" s="404">
        <v>45252</v>
      </c>
      <c r="G715" t="s">
        <v>5438</v>
      </c>
      <c r="H715" t="s">
        <v>3971</v>
      </c>
      <c r="I715" t="s">
        <v>5653</v>
      </c>
      <c r="J715" t="s">
        <v>5652</v>
      </c>
      <c r="M715" t="s">
        <v>5419</v>
      </c>
      <c r="N715">
        <v>149.5</v>
      </c>
      <c r="O715" t="s">
        <v>5401</v>
      </c>
    </row>
    <row r="716" spans="1:15" x14ac:dyDescent="0.25">
      <c r="A716">
        <v>7470</v>
      </c>
      <c r="B716" t="s">
        <v>125</v>
      </c>
      <c r="C716">
        <v>110</v>
      </c>
      <c r="D716" t="s">
        <v>5423</v>
      </c>
      <c r="E716" s="404">
        <v>45281</v>
      </c>
      <c r="F716" s="404">
        <v>45281</v>
      </c>
      <c r="G716" t="s">
        <v>5438</v>
      </c>
      <c r="H716" t="s">
        <v>3971</v>
      </c>
      <c r="I716" t="s">
        <v>5651</v>
      </c>
      <c r="J716" t="s">
        <v>5650</v>
      </c>
      <c r="M716" t="s">
        <v>5419</v>
      </c>
      <c r="N716">
        <v>583</v>
      </c>
      <c r="O716" t="s">
        <v>5401</v>
      </c>
    </row>
    <row r="717" spans="1:15" x14ac:dyDescent="0.25">
      <c r="A717">
        <v>7470</v>
      </c>
      <c r="B717" t="s">
        <v>125</v>
      </c>
      <c r="C717">
        <v>112</v>
      </c>
      <c r="D717" t="s">
        <v>5423</v>
      </c>
      <c r="E717" s="404">
        <v>45281</v>
      </c>
      <c r="F717" s="404">
        <v>45281</v>
      </c>
      <c r="G717" t="s">
        <v>5438</v>
      </c>
      <c r="H717" t="s">
        <v>3971</v>
      </c>
      <c r="I717" t="s">
        <v>5651</v>
      </c>
      <c r="J717" t="s">
        <v>5650</v>
      </c>
      <c r="M717" t="s">
        <v>5419</v>
      </c>
      <c r="N717">
        <v>291.5</v>
      </c>
      <c r="O717" t="s">
        <v>5401</v>
      </c>
    </row>
    <row r="718" spans="1:15" x14ac:dyDescent="0.25">
      <c r="A718">
        <v>7470</v>
      </c>
      <c r="B718" t="s">
        <v>125</v>
      </c>
      <c r="C718">
        <v>120</v>
      </c>
      <c r="D718" t="s">
        <v>5423</v>
      </c>
      <c r="E718" s="404">
        <v>45281</v>
      </c>
      <c r="F718" s="404">
        <v>45281</v>
      </c>
      <c r="G718" t="s">
        <v>5438</v>
      </c>
      <c r="H718" t="s">
        <v>3971</v>
      </c>
      <c r="I718" t="s">
        <v>5651</v>
      </c>
      <c r="J718" t="s">
        <v>5650</v>
      </c>
      <c r="M718" t="s">
        <v>5419</v>
      </c>
      <c r="N718">
        <v>641.29999999999995</v>
      </c>
      <c r="O718" t="s">
        <v>5401</v>
      </c>
    </row>
    <row r="719" spans="1:15" x14ac:dyDescent="0.25">
      <c r="A719">
        <v>7470</v>
      </c>
      <c r="B719" t="s">
        <v>125</v>
      </c>
      <c r="C719">
        <v>130</v>
      </c>
      <c r="D719" t="s">
        <v>5423</v>
      </c>
      <c r="E719" s="404">
        <v>45281</v>
      </c>
      <c r="F719" s="404">
        <v>45281</v>
      </c>
      <c r="G719" t="s">
        <v>5438</v>
      </c>
      <c r="H719" t="s">
        <v>3971</v>
      </c>
      <c r="I719" t="s">
        <v>5651</v>
      </c>
      <c r="J719" t="s">
        <v>5650</v>
      </c>
      <c r="M719" t="s">
        <v>5419</v>
      </c>
      <c r="N719">
        <v>495.55</v>
      </c>
      <c r="O719" t="s">
        <v>5401</v>
      </c>
    </row>
    <row r="720" spans="1:15" x14ac:dyDescent="0.25">
      <c r="A720">
        <v>7470</v>
      </c>
      <c r="B720" t="s">
        <v>125</v>
      </c>
      <c r="C720">
        <v>140</v>
      </c>
      <c r="D720" t="s">
        <v>5423</v>
      </c>
      <c r="E720" s="404">
        <v>45281</v>
      </c>
      <c r="F720" s="404">
        <v>45281</v>
      </c>
      <c r="G720" t="s">
        <v>5438</v>
      </c>
      <c r="H720" t="s">
        <v>3971</v>
      </c>
      <c r="I720" t="s">
        <v>5651</v>
      </c>
      <c r="J720" t="s">
        <v>5650</v>
      </c>
      <c r="M720" t="s">
        <v>5419</v>
      </c>
      <c r="N720">
        <v>583</v>
      </c>
      <c r="O720" t="s">
        <v>5401</v>
      </c>
    </row>
    <row r="721" spans="1:15" x14ac:dyDescent="0.25">
      <c r="A721">
        <v>7470</v>
      </c>
      <c r="B721" t="s">
        <v>125</v>
      </c>
      <c r="C721">
        <v>160</v>
      </c>
      <c r="D721" t="s">
        <v>5423</v>
      </c>
      <c r="E721" s="404">
        <v>45281</v>
      </c>
      <c r="F721" s="404">
        <v>45281</v>
      </c>
      <c r="G721" t="s">
        <v>5438</v>
      </c>
      <c r="H721" t="s">
        <v>3971</v>
      </c>
      <c r="I721" t="s">
        <v>5651</v>
      </c>
      <c r="J721" t="s">
        <v>5650</v>
      </c>
      <c r="M721" t="s">
        <v>5419</v>
      </c>
      <c r="N721">
        <v>174.9</v>
      </c>
      <c r="O721" t="s">
        <v>5401</v>
      </c>
    </row>
    <row r="722" spans="1:15" x14ac:dyDescent="0.25">
      <c r="A722">
        <v>7470</v>
      </c>
      <c r="B722" t="s">
        <v>125</v>
      </c>
      <c r="C722">
        <v>935</v>
      </c>
      <c r="D722" t="s">
        <v>5423</v>
      </c>
      <c r="E722" s="404">
        <v>45281</v>
      </c>
      <c r="F722" s="404">
        <v>45281</v>
      </c>
      <c r="G722" t="s">
        <v>5438</v>
      </c>
      <c r="H722" t="s">
        <v>3971</v>
      </c>
      <c r="I722" t="s">
        <v>5651</v>
      </c>
      <c r="J722" t="s">
        <v>5650</v>
      </c>
      <c r="M722" t="s">
        <v>5419</v>
      </c>
      <c r="N722">
        <v>145.75</v>
      </c>
      <c r="O722" t="s">
        <v>5401</v>
      </c>
    </row>
    <row r="723" spans="1:15" x14ac:dyDescent="0.25">
      <c r="A723">
        <v>7470</v>
      </c>
      <c r="B723" t="s">
        <v>125</v>
      </c>
      <c r="C723">
        <v>110</v>
      </c>
      <c r="D723" t="s">
        <v>5441</v>
      </c>
      <c r="E723" s="404">
        <v>45317</v>
      </c>
      <c r="F723" s="404">
        <v>45317</v>
      </c>
      <c r="G723" t="s">
        <v>5438</v>
      </c>
      <c r="H723" t="s">
        <v>3971</v>
      </c>
      <c r="I723" t="s">
        <v>5649</v>
      </c>
      <c r="J723" t="s">
        <v>5648</v>
      </c>
      <c r="M723" t="s">
        <v>5419</v>
      </c>
      <c r="N723">
        <v>607</v>
      </c>
      <c r="O723" t="s">
        <v>5401</v>
      </c>
    </row>
    <row r="724" spans="1:15" x14ac:dyDescent="0.25">
      <c r="A724">
        <v>7470</v>
      </c>
      <c r="B724" t="s">
        <v>125</v>
      </c>
      <c r="C724">
        <v>112</v>
      </c>
      <c r="D724" t="s">
        <v>5441</v>
      </c>
      <c r="E724" s="404">
        <v>45317</v>
      </c>
      <c r="F724" s="404">
        <v>45317</v>
      </c>
      <c r="G724" t="s">
        <v>5438</v>
      </c>
      <c r="H724" t="s">
        <v>3971</v>
      </c>
      <c r="I724" t="s">
        <v>5649</v>
      </c>
      <c r="J724" t="s">
        <v>5648</v>
      </c>
      <c r="M724" t="s">
        <v>5419</v>
      </c>
      <c r="N724">
        <v>303.5</v>
      </c>
      <c r="O724" t="s">
        <v>5401</v>
      </c>
    </row>
    <row r="725" spans="1:15" x14ac:dyDescent="0.25">
      <c r="A725">
        <v>7470</v>
      </c>
      <c r="B725" t="s">
        <v>125</v>
      </c>
      <c r="C725">
        <v>120</v>
      </c>
      <c r="D725" t="s">
        <v>5441</v>
      </c>
      <c r="E725" s="404">
        <v>45317</v>
      </c>
      <c r="F725" s="404">
        <v>45317</v>
      </c>
      <c r="G725" t="s">
        <v>5438</v>
      </c>
      <c r="H725" t="s">
        <v>3971</v>
      </c>
      <c r="I725" t="s">
        <v>5649</v>
      </c>
      <c r="J725" t="s">
        <v>5648</v>
      </c>
      <c r="M725" t="s">
        <v>5419</v>
      </c>
      <c r="N725">
        <v>667.7</v>
      </c>
      <c r="O725" t="s">
        <v>5401</v>
      </c>
    </row>
    <row r="726" spans="1:15" x14ac:dyDescent="0.25">
      <c r="A726">
        <v>7470</v>
      </c>
      <c r="B726" t="s">
        <v>125</v>
      </c>
      <c r="C726">
        <v>130</v>
      </c>
      <c r="D726" t="s">
        <v>5441</v>
      </c>
      <c r="E726" s="404">
        <v>45317</v>
      </c>
      <c r="F726" s="404">
        <v>45317</v>
      </c>
      <c r="G726" t="s">
        <v>5438</v>
      </c>
      <c r="H726" t="s">
        <v>3971</v>
      </c>
      <c r="I726" t="s">
        <v>5649</v>
      </c>
      <c r="J726" t="s">
        <v>5648</v>
      </c>
      <c r="M726" t="s">
        <v>5419</v>
      </c>
      <c r="N726">
        <v>515.95000000000005</v>
      </c>
      <c r="O726" t="s">
        <v>5401</v>
      </c>
    </row>
    <row r="727" spans="1:15" x14ac:dyDescent="0.25">
      <c r="A727">
        <v>7470</v>
      </c>
      <c r="B727" t="s">
        <v>125</v>
      </c>
      <c r="C727">
        <v>140</v>
      </c>
      <c r="D727" t="s">
        <v>5441</v>
      </c>
      <c r="E727" s="404">
        <v>45317</v>
      </c>
      <c r="F727" s="404">
        <v>45317</v>
      </c>
      <c r="G727" t="s">
        <v>5438</v>
      </c>
      <c r="H727" t="s">
        <v>3971</v>
      </c>
      <c r="I727" t="s">
        <v>5649</v>
      </c>
      <c r="J727" t="s">
        <v>5648</v>
      </c>
      <c r="M727" t="s">
        <v>5419</v>
      </c>
      <c r="N727">
        <v>607</v>
      </c>
      <c r="O727" t="s">
        <v>5401</v>
      </c>
    </row>
    <row r="728" spans="1:15" x14ac:dyDescent="0.25">
      <c r="A728">
        <v>7470</v>
      </c>
      <c r="B728" t="s">
        <v>125</v>
      </c>
      <c r="C728">
        <v>160</v>
      </c>
      <c r="D728" t="s">
        <v>5441</v>
      </c>
      <c r="E728" s="404">
        <v>45317</v>
      </c>
      <c r="F728" s="404">
        <v>45317</v>
      </c>
      <c r="G728" t="s">
        <v>5438</v>
      </c>
      <c r="H728" t="s">
        <v>3971</v>
      </c>
      <c r="I728" t="s">
        <v>5649</v>
      </c>
      <c r="J728" t="s">
        <v>5648</v>
      </c>
      <c r="M728" t="s">
        <v>5419</v>
      </c>
      <c r="N728">
        <v>182.1</v>
      </c>
      <c r="O728" t="s">
        <v>5401</v>
      </c>
    </row>
    <row r="729" spans="1:15" x14ac:dyDescent="0.25">
      <c r="A729">
        <v>7470</v>
      </c>
      <c r="B729" t="s">
        <v>125</v>
      </c>
      <c r="C729">
        <v>935</v>
      </c>
      <c r="D729" t="s">
        <v>5441</v>
      </c>
      <c r="E729" s="404">
        <v>45317</v>
      </c>
      <c r="F729" s="404">
        <v>45317</v>
      </c>
      <c r="G729" t="s">
        <v>5438</v>
      </c>
      <c r="H729" t="s">
        <v>3971</v>
      </c>
      <c r="I729" t="s">
        <v>5649</v>
      </c>
      <c r="J729" t="s">
        <v>5648</v>
      </c>
      <c r="M729" t="s">
        <v>5419</v>
      </c>
      <c r="N729">
        <v>151.75</v>
      </c>
      <c r="O729" t="s">
        <v>5401</v>
      </c>
    </row>
    <row r="730" spans="1:15" x14ac:dyDescent="0.25">
      <c r="A730">
        <v>7470</v>
      </c>
      <c r="B730" t="s">
        <v>125</v>
      </c>
      <c r="C730">
        <v>110</v>
      </c>
      <c r="D730" t="s">
        <v>5435</v>
      </c>
      <c r="E730" s="404">
        <v>45343</v>
      </c>
      <c r="F730" s="404">
        <v>45345</v>
      </c>
      <c r="G730" t="s">
        <v>5438</v>
      </c>
      <c r="H730" t="s">
        <v>3971</v>
      </c>
      <c r="I730" t="s">
        <v>5647</v>
      </c>
      <c r="J730" t="s">
        <v>5646</v>
      </c>
      <c r="M730" t="s">
        <v>5419</v>
      </c>
      <c r="N730">
        <v>607</v>
      </c>
      <c r="O730" t="s">
        <v>5401</v>
      </c>
    </row>
    <row r="731" spans="1:15" x14ac:dyDescent="0.25">
      <c r="A731">
        <v>7470</v>
      </c>
      <c r="B731" t="s">
        <v>125</v>
      </c>
      <c r="C731">
        <v>112</v>
      </c>
      <c r="D731" t="s">
        <v>5435</v>
      </c>
      <c r="E731" s="404">
        <v>45343</v>
      </c>
      <c r="F731" s="404">
        <v>45345</v>
      </c>
      <c r="G731" t="s">
        <v>5438</v>
      </c>
      <c r="H731" t="s">
        <v>3971</v>
      </c>
      <c r="I731" t="s">
        <v>5647</v>
      </c>
      <c r="J731" t="s">
        <v>5646</v>
      </c>
      <c r="M731" t="s">
        <v>5419</v>
      </c>
      <c r="N731">
        <v>303.5</v>
      </c>
      <c r="O731" t="s">
        <v>5401</v>
      </c>
    </row>
    <row r="732" spans="1:15" x14ac:dyDescent="0.25">
      <c r="A732">
        <v>7470</v>
      </c>
      <c r="B732" t="s">
        <v>125</v>
      </c>
      <c r="C732">
        <v>120</v>
      </c>
      <c r="D732" t="s">
        <v>5435</v>
      </c>
      <c r="E732" s="404">
        <v>45343</v>
      </c>
      <c r="F732" s="404">
        <v>45345</v>
      </c>
      <c r="G732" t="s">
        <v>5438</v>
      </c>
      <c r="H732" t="s">
        <v>3971</v>
      </c>
      <c r="I732" t="s">
        <v>5647</v>
      </c>
      <c r="J732" t="s">
        <v>5646</v>
      </c>
      <c r="M732" t="s">
        <v>5419</v>
      </c>
      <c r="N732">
        <v>667.7</v>
      </c>
      <c r="O732" t="s">
        <v>5401</v>
      </c>
    </row>
    <row r="733" spans="1:15" x14ac:dyDescent="0.25">
      <c r="A733">
        <v>7470</v>
      </c>
      <c r="B733" t="s">
        <v>125</v>
      </c>
      <c r="C733">
        <v>130</v>
      </c>
      <c r="D733" t="s">
        <v>5435</v>
      </c>
      <c r="E733" s="404">
        <v>45343</v>
      </c>
      <c r="F733" s="404">
        <v>45345</v>
      </c>
      <c r="G733" t="s">
        <v>5438</v>
      </c>
      <c r="H733" t="s">
        <v>3971</v>
      </c>
      <c r="I733" t="s">
        <v>5647</v>
      </c>
      <c r="J733" t="s">
        <v>5646</v>
      </c>
      <c r="M733" t="s">
        <v>5419</v>
      </c>
      <c r="N733">
        <v>515.95000000000005</v>
      </c>
      <c r="O733" t="s">
        <v>5401</v>
      </c>
    </row>
    <row r="734" spans="1:15" x14ac:dyDescent="0.25">
      <c r="A734">
        <v>7470</v>
      </c>
      <c r="B734" t="s">
        <v>125</v>
      </c>
      <c r="C734">
        <v>140</v>
      </c>
      <c r="D734" t="s">
        <v>5435</v>
      </c>
      <c r="E734" s="404">
        <v>45343</v>
      </c>
      <c r="F734" s="404">
        <v>45345</v>
      </c>
      <c r="G734" t="s">
        <v>5438</v>
      </c>
      <c r="H734" t="s">
        <v>3971</v>
      </c>
      <c r="I734" t="s">
        <v>5647</v>
      </c>
      <c r="J734" t="s">
        <v>5646</v>
      </c>
      <c r="M734" t="s">
        <v>5419</v>
      </c>
      <c r="N734">
        <v>607</v>
      </c>
      <c r="O734" t="s">
        <v>5401</v>
      </c>
    </row>
    <row r="735" spans="1:15" x14ac:dyDescent="0.25">
      <c r="A735">
        <v>7470</v>
      </c>
      <c r="B735" t="s">
        <v>125</v>
      </c>
      <c r="C735">
        <v>160</v>
      </c>
      <c r="D735" t="s">
        <v>5435</v>
      </c>
      <c r="E735" s="404">
        <v>45343</v>
      </c>
      <c r="F735" s="404">
        <v>45345</v>
      </c>
      <c r="G735" t="s">
        <v>5438</v>
      </c>
      <c r="H735" t="s">
        <v>3971</v>
      </c>
      <c r="I735" t="s">
        <v>5647</v>
      </c>
      <c r="J735" t="s">
        <v>5646</v>
      </c>
      <c r="M735" t="s">
        <v>5419</v>
      </c>
      <c r="N735">
        <v>182.1</v>
      </c>
      <c r="O735" t="s">
        <v>5401</v>
      </c>
    </row>
    <row r="736" spans="1:15" x14ac:dyDescent="0.25">
      <c r="A736">
        <v>7470</v>
      </c>
      <c r="B736" t="s">
        <v>125</v>
      </c>
      <c r="C736">
        <v>935</v>
      </c>
      <c r="D736" t="s">
        <v>5435</v>
      </c>
      <c r="E736" s="404">
        <v>45343</v>
      </c>
      <c r="F736" s="404">
        <v>45345</v>
      </c>
      <c r="G736" t="s">
        <v>5438</v>
      </c>
      <c r="H736" t="s">
        <v>3971</v>
      </c>
      <c r="I736" t="s">
        <v>5647</v>
      </c>
      <c r="J736" t="s">
        <v>5646</v>
      </c>
      <c r="M736" t="s">
        <v>5419</v>
      </c>
      <c r="N736">
        <v>151.75</v>
      </c>
      <c r="O736" t="s">
        <v>5401</v>
      </c>
    </row>
    <row r="737" spans="1:15" x14ac:dyDescent="0.25">
      <c r="A737">
        <v>7470</v>
      </c>
      <c r="B737" t="s">
        <v>125</v>
      </c>
      <c r="C737">
        <v>210</v>
      </c>
      <c r="D737" t="s">
        <v>5432</v>
      </c>
      <c r="E737" s="404">
        <v>45013</v>
      </c>
      <c r="F737" s="404">
        <v>45015</v>
      </c>
      <c r="G737" t="s">
        <v>5477</v>
      </c>
      <c r="H737" t="s">
        <v>3971</v>
      </c>
      <c r="I737" t="s">
        <v>5645</v>
      </c>
      <c r="J737">
        <v>32110</v>
      </c>
      <c r="M737" t="s">
        <v>5419</v>
      </c>
      <c r="N737">
        <v>40</v>
      </c>
      <c r="O737" t="s">
        <v>5400</v>
      </c>
    </row>
    <row r="738" spans="1:15" x14ac:dyDescent="0.25">
      <c r="A738">
        <v>7470</v>
      </c>
      <c r="B738" t="s">
        <v>125</v>
      </c>
      <c r="C738">
        <v>220</v>
      </c>
      <c r="D738" t="s">
        <v>5432</v>
      </c>
      <c r="E738" s="404">
        <v>45013</v>
      </c>
      <c r="F738" s="404">
        <v>45015</v>
      </c>
      <c r="G738" t="s">
        <v>5477</v>
      </c>
      <c r="H738" t="s">
        <v>3971</v>
      </c>
      <c r="I738" t="s">
        <v>5645</v>
      </c>
      <c r="J738">
        <v>32110</v>
      </c>
      <c r="M738" t="s">
        <v>5419</v>
      </c>
      <c r="N738">
        <v>40</v>
      </c>
      <c r="O738" t="s">
        <v>5400</v>
      </c>
    </row>
    <row r="739" spans="1:15" x14ac:dyDescent="0.25">
      <c r="A739">
        <v>7470</v>
      </c>
      <c r="B739" t="s">
        <v>125</v>
      </c>
      <c r="C739">
        <v>230</v>
      </c>
      <c r="D739" t="s">
        <v>5432</v>
      </c>
      <c r="E739" s="404">
        <v>45013</v>
      </c>
      <c r="F739" s="404">
        <v>45015</v>
      </c>
      <c r="G739" t="s">
        <v>5477</v>
      </c>
      <c r="H739" t="s">
        <v>3971</v>
      </c>
      <c r="I739" t="s">
        <v>5645</v>
      </c>
      <c r="J739">
        <v>32110</v>
      </c>
      <c r="M739" t="s">
        <v>5419</v>
      </c>
      <c r="N739">
        <v>40</v>
      </c>
      <c r="O739" t="s">
        <v>5400</v>
      </c>
    </row>
    <row r="740" spans="1:15" x14ac:dyDescent="0.25">
      <c r="A740">
        <v>7470</v>
      </c>
      <c r="B740" t="s">
        <v>125</v>
      </c>
      <c r="C740">
        <v>240</v>
      </c>
      <c r="D740" t="s">
        <v>5432</v>
      </c>
      <c r="E740" s="404">
        <v>45013</v>
      </c>
      <c r="F740" s="404">
        <v>45015</v>
      </c>
      <c r="G740" t="s">
        <v>5477</v>
      </c>
      <c r="H740" t="s">
        <v>3971</v>
      </c>
      <c r="I740" t="s">
        <v>5645</v>
      </c>
      <c r="J740">
        <v>32110</v>
      </c>
      <c r="M740" t="s">
        <v>5419</v>
      </c>
      <c r="N740">
        <v>40</v>
      </c>
      <c r="O740" t="s">
        <v>5400</v>
      </c>
    </row>
    <row r="741" spans="1:15" x14ac:dyDescent="0.25">
      <c r="A741">
        <v>7470</v>
      </c>
      <c r="B741" t="s">
        <v>125</v>
      </c>
      <c r="C741">
        <v>330</v>
      </c>
      <c r="D741" t="s">
        <v>5432</v>
      </c>
      <c r="E741" s="404">
        <v>45013</v>
      </c>
      <c r="F741" s="404">
        <v>45015</v>
      </c>
      <c r="G741" t="s">
        <v>5400</v>
      </c>
      <c r="H741" t="s">
        <v>3971</v>
      </c>
      <c r="I741" t="s">
        <v>5644</v>
      </c>
      <c r="J741">
        <v>32109</v>
      </c>
      <c r="M741" t="s">
        <v>5419</v>
      </c>
      <c r="N741">
        <v>50</v>
      </c>
      <c r="O741" t="s">
        <v>5400</v>
      </c>
    </row>
    <row r="742" spans="1:15" x14ac:dyDescent="0.25">
      <c r="A742">
        <v>7470</v>
      </c>
      <c r="B742" t="s">
        <v>125</v>
      </c>
      <c r="C742">
        <v>340</v>
      </c>
      <c r="D742" t="s">
        <v>5432</v>
      </c>
      <c r="E742" s="404">
        <v>45013</v>
      </c>
      <c r="F742" s="404">
        <v>45015</v>
      </c>
      <c r="G742" t="s">
        <v>5400</v>
      </c>
      <c r="H742" t="s">
        <v>3971</v>
      </c>
      <c r="I742" t="s">
        <v>5644</v>
      </c>
      <c r="J742">
        <v>32109</v>
      </c>
      <c r="M742" t="s">
        <v>5419</v>
      </c>
      <c r="N742">
        <v>50</v>
      </c>
      <c r="O742" t="s">
        <v>5400</v>
      </c>
    </row>
    <row r="743" spans="1:15" x14ac:dyDescent="0.25">
      <c r="A743">
        <v>7470</v>
      </c>
      <c r="B743" t="s">
        <v>125</v>
      </c>
      <c r="C743">
        <v>936</v>
      </c>
      <c r="D743" t="s">
        <v>5432</v>
      </c>
      <c r="E743" s="404">
        <v>45013</v>
      </c>
      <c r="F743" s="404">
        <v>45015</v>
      </c>
      <c r="G743" t="s">
        <v>5400</v>
      </c>
      <c r="H743" t="s">
        <v>3971</v>
      </c>
      <c r="I743" t="s">
        <v>5644</v>
      </c>
      <c r="J743">
        <v>32109</v>
      </c>
      <c r="M743" t="s">
        <v>5419</v>
      </c>
      <c r="N743">
        <v>50</v>
      </c>
      <c r="O743" t="s">
        <v>5400</v>
      </c>
    </row>
    <row r="744" spans="1:15" x14ac:dyDescent="0.25">
      <c r="A744">
        <v>7470</v>
      </c>
      <c r="B744" t="s">
        <v>125</v>
      </c>
      <c r="C744">
        <v>330</v>
      </c>
      <c r="D744" t="s">
        <v>5431</v>
      </c>
      <c r="E744" s="404">
        <v>45036</v>
      </c>
      <c r="F744" s="404">
        <v>45040</v>
      </c>
      <c r="G744" t="s">
        <v>5400</v>
      </c>
      <c r="H744" t="s">
        <v>3971</v>
      </c>
      <c r="I744" t="s">
        <v>5643</v>
      </c>
      <c r="J744">
        <v>32295</v>
      </c>
      <c r="M744" t="s">
        <v>5419</v>
      </c>
      <c r="N744">
        <v>140</v>
      </c>
      <c r="O744" t="s">
        <v>5400</v>
      </c>
    </row>
    <row r="745" spans="1:15" x14ac:dyDescent="0.25">
      <c r="A745">
        <v>7470</v>
      </c>
      <c r="B745" t="s">
        <v>125</v>
      </c>
      <c r="C745">
        <v>340</v>
      </c>
      <c r="D745" t="s">
        <v>5431</v>
      </c>
      <c r="E745" s="404">
        <v>45036</v>
      </c>
      <c r="F745" s="404">
        <v>45040</v>
      </c>
      <c r="G745" t="s">
        <v>5400</v>
      </c>
      <c r="H745" t="s">
        <v>3971</v>
      </c>
      <c r="I745" t="s">
        <v>5643</v>
      </c>
      <c r="J745">
        <v>32295</v>
      </c>
      <c r="M745" t="s">
        <v>5419</v>
      </c>
      <c r="N745">
        <v>140</v>
      </c>
      <c r="O745" t="s">
        <v>5400</v>
      </c>
    </row>
    <row r="746" spans="1:15" x14ac:dyDescent="0.25">
      <c r="A746">
        <v>7470</v>
      </c>
      <c r="B746" t="s">
        <v>125</v>
      </c>
      <c r="C746">
        <v>330</v>
      </c>
      <c r="D746" t="s">
        <v>5427</v>
      </c>
      <c r="E746" s="404">
        <v>45055</v>
      </c>
      <c r="F746" s="404">
        <v>45063</v>
      </c>
      <c r="G746" t="s">
        <v>5400</v>
      </c>
      <c r="H746" t="s">
        <v>3971</v>
      </c>
      <c r="I746" t="s">
        <v>5642</v>
      </c>
      <c r="J746">
        <v>32460</v>
      </c>
      <c r="M746" t="s">
        <v>5419</v>
      </c>
      <c r="N746">
        <v>75</v>
      </c>
      <c r="O746" t="s">
        <v>5400</v>
      </c>
    </row>
    <row r="747" spans="1:15" x14ac:dyDescent="0.25">
      <c r="A747">
        <v>7470</v>
      </c>
      <c r="B747" t="s">
        <v>125</v>
      </c>
      <c r="C747">
        <v>340</v>
      </c>
      <c r="D747" t="s">
        <v>5427</v>
      </c>
      <c r="E747" s="404">
        <v>45055</v>
      </c>
      <c r="F747" s="404">
        <v>45063</v>
      </c>
      <c r="G747" t="s">
        <v>5400</v>
      </c>
      <c r="H747" t="s">
        <v>3971</v>
      </c>
      <c r="I747" t="s">
        <v>5642</v>
      </c>
      <c r="J747">
        <v>32460</v>
      </c>
      <c r="M747" t="s">
        <v>5419</v>
      </c>
      <c r="N747">
        <v>75</v>
      </c>
      <c r="O747" t="s">
        <v>5400</v>
      </c>
    </row>
    <row r="748" spans="1:15" x14ac:dyDescent="0.25">
      <c r="A748">
        <v>7470</v>
      </c>
      <c r="B748" t="s">
        <v>125</v>
      </c>
      <c r="C748">
        <v>210</v>
      </c>
      <c r="D748" t="s">
        <v>5427</v>
      </c>
      <c r="E748" s="404">
        <v>45058</v>
      </c>
      <c r="F748" s="404">
        <v>45063</v>
      </c>
      <c r="G748" t="s">
        <v>5477</v>
      </c>
      <c r="H748" t="s">
        <v>3971</v>
      </c>
      <c r="I748" t="s">
        <v>5641</v>
      </c>
      <c r="J748">
        <v>32489</v>
      </c>
      <c r="M748" t="s">
        <v>5419</v>
      </c>
      <c r="N748">
        <v>40</v>
      </c>
      <c r="O748" t="s">
        <v>5400</v>
      </c>
    </row>
    <row r="749" spans="1:15" x14ac:dyDescent="0.25">
      <c r="A749">
        <v>7470</v>
      </c>
      <c r="B749" t="s">
        <v>125</v>
      </c>
      <c r="C749">
        <v>220</v>
      </c>
      <c r="D749" t="s">
        <v>5427</v>
      </c>
      <c r="E749" s="404">
        <v>45058</v>
      </c>
      <c r="F749" s="404">
        <v>45063</v>
      </c>
      <c r="G749" t="s">
        <v>5477</v>
      </c>
      <c r="H749" t="s">
        <v>3971</v>
      </c>
      <c r="I749" t="s">
        <v>5641</v>
      </c>
      <c r="J749">
        <v>32489</v>
      </c>
      <c r="M749" t="s">
        <v>5419</v>
      </c>
      <c r="N749">
        <v>40</v>
      </c>
      <c r="O749" t="s">
        <v>5400</v>
      </c>
    </row>
    <row r="750" spans="1:15" x14ac:dyDescent="0.25">
      <c r="A750">
        <v>7470</v>
      </c>
      <c r="B750" t="s">
        <v>125</v>
      </c>
      <c r="C750">
        <v>230</v>
      </c>
      <c r="D750" t="s">
        <v>5427</v>
      </c>
      <c r="E750" s="404">
        <v>45058</v>
      </c>
      <c r="F750" s="404">
        <v>45063</v>
      </c>
      <c r="G750" t="s">
        <v>5477</v>
      </c>
      <c r="H750" t="s">
        <v>3971</v>
      </c>
      <c r="I750" t="s">
        <v>5641</v>
      </c>
      <c r="J750">
        <v>32489</v>
      </c>
      <c r="M750" t="s">
        <v>5419</v>
      </c>
      <c r="N750">
        <v>40</v>
      </c>
      <c r="O750" t="s">
        <v>5400</v>
      </c>
    </row>
    <row r="751" spans="1:15" x14ac:dyDescent="0.25">
      <c r="A751">
        <v>7470</v>
      </c>
      <c r="B751" t="s">
        <v>125</v>
      </c>
      <c r="C751">
        <v>240</v>
      </c>
      <c r="D751" t="s">
        <v>5427</v>
      </c>
      <c r="E751" s="404">
        <v>45058</v>
      </c>
      <c r="F751" s="404">
        <v>45063</v>
      </c>
      <c r="G751" t="s">
        <v>5477</v>
      </c>
      <c r="H751" t="s">
        <v>3971</v>
      </c>
      <c r="I751" t="s">
        <v>5641</v>
      </c>
      <c r="J751">
        <v>32489</v>
      </c>
      <c r="M751" t="s">
        <v>5419</v>
      </c>
      <c r="N751">
        <v>40</v>
      </c>
      <c r="O751" t="s">
        <v>5400</v>
      </c>
    </row>
    <row r="752" spans="1:15" x14ac:dyDescent="0.25">
      <c r="A752">
        <v>7470</v>
      </c>
      <c r="B752" t="s">
        <v>125</v>
      </c>
      <c r="C752">
        <v>330</v>
      </c>
      <c r="D752" t="s">
        <v>5467</v>
      </c>
      <c r="E752" s="404">
        <v>45092</v>
      </c>
      <c r="F752" s="404">
        <v>45100</v>
      </c>
      <c r="G752" t="s">
        <v>5400</v>
      </c>
      <c r="H752" t="s">
        <v>3971</v>
      </c>
      <c r="I752" t="s">
        <v>5640</v>
      </c>
      <c r="J752">
        <v>327741</v>
      </c>
      <c r="M752" t="s">
        <v>5419</v>
      </c>
      <c r="N752">
        <v>190</v>
      </c>
      <c r="O752" t="s">
        <v>5400</v>
      </c>
    </row>
    <row r="753" spans="1:15" x14ac:dyDescent="0.25">
      <c r="A753">
        <v>7470</v>
      </c>
      <c r="B753" t="s">
        <v>125</v>
      </c>
      <c r="C753">
        <v>340</v>
      </c>
      <c r="D753" t="s">
        <v>5467</v>
      </c>
      <c r="E753" s="404">
        <v>45092</v>
      </c>
      <c r="F753" s="404">
        <v>45100</v>
      </c>
      <c r="G753" t="s">
        <v>5400</v>
      </c>
      <c r="H753" t="s">
        <v>3971</v>
      </c>
      <c r="I753" t="s">
        <v>5640</v>
      </c>
      <c r="J753">
        <v>327741</v>
      </c>
      <c r="M753" t="s">
        <v>5419</v>
      </c>
      <c r="N753">
        <v>190</v>
      </c>
      <c r="O753" t="s">
        <v>5400</v>
      </c>
    </row>
    <row r="754" spans="1:15" x14ac:dyDescent="0.25">
      <c r="A754">
        <v>7470</v>
      </c>
      <c r="B754" t="s">
        <v>125</v>
      </c>
      <c r="C754">
        <v>330</v>
      </c>
      <c r="D754" t="s">
        <v>5467</v>
      </c>
      <c r="E754" s="404">
        <v>45097</v>
      </c>
      <c r="F754" s="404">
        <v>45110</v>
      </c>
      <c r="G754" t="s">
        <v>5639</v>
      </c>
      <c r="H754" t="s">
        <v>3971</v>
      </c>
      <c r="I754" t="s">
        <v>5638</v>
      </c>
      <c r="J754">
        <v>32773</v>
      </c>
      <c r="M754" t="s">
        <v>5419</v>
      </c>
      <c r="N754">
        <v>53.33</v>
      </c>
      <c r="O754" t="s">
        <v>5400</v>
      </c>
    </row>
    <row r="755" spans="1:15" x14ac:dyDescent="0.25">
      <c r="A755">
        <v>7470</v>
      </c>
      <c r="B755" t="s">
        <v>125</v>
      </c>
      <c r="C755">
        <v>340</v>
      </c>
      <c r="D755" t="s">
        <v>5467</v>
      </c>
      <c r="E755" s="404">
        <v>45097</v>
      </c>
      <c r="F755" s="404">
        <v>45110</v>
      </c>
      <c r="G755" t="s">
        <v>5639</v>
      </c>
      <c r="H755" t="s">
        <v>3971</v>
      </c>
      <c r="I755" t="s">
        <v>5638</v>
      </c>
      <c r="J755">
        <v>32773</v>
      </c>
      <c r="M755" t="s">
        <v>5419</v>
      </c>
      <c r="N755">
        <v>53.33</v>
      </c>
      <c r="O755" t="s">
        <v>5400</v>
      </c>
    </row>
    <row r="756" spans="1:15" x14ac:dyDescent="0.25">
      <c r="A756">
        <v>7470</v>
      </c>
      <c r="B756" t="s">
        <v>125</v>
      </c>
      <c r="C756">
        <v>936</v>
      </c>
      <c r="D756" t="s">
        <v>5467</v>
      </c>
      <c r="E756" s="404">
        <v>45097</v>
      </c>
      <c r="F756" s="404">
        <v>45110</v>
      </c>
      <c r="G756" t="s">
        <v>5639</v>
      </c>
      <c r="H756" t="s">
        <v>3971</v>
      </c>
      <c r="I756" t="s">
        <v>5638</v>
      </c>
      <c r="J756">
        <v>32773</v>
      </c>
      <c r="M756" t="s">
        <v>5419</v>
      </c>
      <c r="N756">
        <v>53.33</v>
      </c>
      <c r="O756" t="s">
        <v>5400</v>
      </c>
    </row>
    <row r="757" spans="1:15" x14ac:dyDescent="0.25">
      <c r="A757">
        <v>7470</v>
      </c>
      <c r="B757" t="s">
        <v>125</v>
      </c>
      <c r="C757">
        <v>210</v>
      </c>
      <c r="D757" t="s">
        <v>5467</v>
      </c>
      <c r="E757" s="404">
        <v>45100</v>
      </c>
      <c r="F757" s="404">
        <v>45104</v>
      </c>
      <c r="G757" t="s">
        <v>5477</v>
      </c>
      <c r="H757" t="s">
        <v>3971</v>
      </c>
      <c r="I757" t="s">
        <v>5637</v>
      </c>
      <c r="J757">
        <v>32810</v>
      </c>
      <c r="M757" t="s">
        <v>5419</v>
      </c>
      <c r="N757">
        <v>42.5</v>
      </c>
      <c r="O757" t="s">
        <v>5400</v>
      </c>
    </row>
    <row r="758" spans="1:15" x14ac:dyDescent="0.25">
      <c r="A758">
        <v>7470</v>
      </c>
      <c r="B758" t="s">
        <v>125</v>
      </c>
      <c r="C758">
        <v>220</v>
      </c>
      <c r="D758" t="s">
        <v>5467</v>
      </c>
      <c r="E758" s="404">
        <v>45100</v>
      </c>
      <c r="F758" s="404">
        <v>45104</v>
      </c>
      <c r="G758" t="s">
        <v>5477</v>
      </c>
      <c r="H758" t="s">
        <v>3971</v>
      </c>
      <c r="I758" t="s">
        <v>5637</v>
      </c>
      <c r="J758">
        <v>32810</v>
      </c>
      <c r="M758" t="s">
        <v>5419</v>
      </c>
      <c r="N758">
        <v>42.5</v>
      </c>
      <c r="O758" t="s">
        <v>5400</v>
      </c>
    </row>
    <row r="759" spans="1:15" x14ac:dyDescent="0.25">
      <c r="A759">
        <v>7470</v>
      </c>
      <c r="B759" t="s">
        <v>125</v>
      </c>
      <c r="C759">
        <v>230</v>
      </c>
      <c r="D759" t="s">
        <v>5467</v>
      </c>
      <c r="E759" s="404">
        <v>45100</v>
      </c>
      <c r="F759" s="404">
        <v>45104</v>
      </c>
      <c r="G759" t="s">
        <v>5477</v>
      </c>
      <c r="H759" t="s">
        <v>3971</v>
      </c>
      <c r="I759" t="s">
        <v>5637</v>
      </c>
      <c r="J759">
        <v>32810</v>
      </c>
      <c r="M759" t="s">
        <v>5419</v>
      </c>
      <c r="N759">
        <v>42.5</v>
      </c>
      <c r="O759" t="s">
        <v>5400</v>
      </c>
    </row>
    <row r="760" spans="1:15" x14ac:dyDescent="0.25">
      <c r="A760">
        <v>7470</v>
      </c>
      <c r="B760" t="s">
        <v>125</v>
      </c>
      <c r="C760">
        <v>240</v>
      </c>
      <c r="D760" t="s">
        <v>5467</v>
      </c>
      <c r="E760" s="404">
        <v>45100</v>
      </c>
      <c r="F760" s="404">
        <v>45104</v>
      </c>
      <c r="G760" t="s">
        <v>5477</v>
      </c>
      <c r="H760" t="s">
        <v>3971</v>
      </c>
      <c r="I760" t="s">
        <v>5637</v>
      </c>
      <c r="J760">
        <v>32810</v>
      </c>
      <c r="M760" t="s">
        <v>5419</v>
      </c>
      <c r="N760">
        <v>42.5</v>
      </c>
      <c r="O760" t="s">
        <v>5400</v>
      </c>
    </row>
    <row r="761" spans="1:15" x14ac:dyDescent="0.25">
      <c r="A761">
        <v>7470</v>
      </c>
      <c r="B761" t="s">
        <v>125</v>
      </c>
      <c r="C761">
        <v>330</v>
      </c>
      <c r="D761" t="s">
        <v>5453</v>
      </c>
      <c r="E761" s="404">
        <v>45181</v>
      </c>
      <c r="F761" s="404">
        <v>45188</v>
      </c>
      <c r="G761" t="s">
        <v>5627</v>
      </c>
      <c r="H761" t="s">
        <v>3971</v>
      </c>
      <c r="I761" t="s">
        <v>5636</v>
      </c>
      <c r="J761">
        <v>33392</v>
      </c>
      <c r="M761" t="s">
        <v>5419</v>
      </c>
      <c r="N761">
        <v>80</v>
      </c>
      <c r="O761" t="s">
        <v>5400</v>
      </c>
    </row>
    <row r="762" spans="1:15" x14ac:dyDescent="0.25">
      <c r="A762">
        <v>7470</v>
      </c>
      <c r="B762" t="s">
        <v>125</v>
      </c>
      <c r="C762">
        <v>340</v>
      </c>
      <c r="D762" t="s">
        <v>5453</v>
      </c>
      <c r="E762" s="404">
        <v>45181</v>
      </c>
      <c r="F762" s="404">
        <v>45188</v>
      </c>
      <c r="G762" t="s">
        <v>5627</v>
      </c>
      <c r="H762" t="s">
        <v>3971</v>
      </c>
      <c r="I762" t="s">
        <v>5636</v>
      </c>
      <c r="J762">
        <v>33392</v>
      </c>
      <c r="M762" t="s">
        <v>5419</v>
      </c>
      <c r="N762">
        <v>80</v>
      </c>
      <c r="O762" t="s">
        <v>5400</v>
      </c>
    </row>
    <row r="763" spans="1:15" x14ac:dyDescent="0.25">
      <c r="A763">
        <v>7470</v>
      </c>
      <c r="B763" t="s">
        <v>125</v>
      </c>
      <c r="C763">
        <v>210</v>
      </c>
      <c r="D763" t="s">
        <v>5453</v>
      </c>
      <c r="E763" s="404">
        <v>45188</v>
      </c>
      <c r="F763" s="404">
        <v>45188</v>
      </c>
      <c r="G763" t="s">
        <v>5477</v>
      </c>
      <c r="H763" t="s">
        <v>3971</v>
      </c>
      <c r="I763" t="s">
        <v>5635</v>
      </c>
      <c r="J763">
        <v>33442</v>
      </c>
      <c r="M763" t="s">
        <v>5419</v>
      </c>
      <c r="N763">
        <v>42.5</v>
      </c>
      <c r="O763" t="s">
        <v>5400</v>
      </c>
    </row>
    <row r="764" spans="1:15" x14ac:dyDescent="0.25">
      <c r="A764">
        <v>7470</v>
      </c>
      <c r="B764" t="s">
        <v>125</v>
      </c>
      <c r="C764">
        <v>220</v>
      </c>
      <c r="D764" t="s">
        <v>5453</v>
      </c>
      <c r="E764" s="404">
        <v>45188</v>
      </c>
      <c r="F764" s="404">
        <v>45188</v>
      </c>
      <c r="G764" t="s">
        <v>5477</v>
      </c>
      <c r="H764" t="s">
        <v>3971</v>
      </c>
      <c r="I764" t="s">
        <v>5635</v>
      </c>
      <c r="J764">
        <v>33442</v>
      </c>
      <c r="M764" t="s">
        <v>5419</v>
      </c>
      <c r="N764">
        <v>42.5</v>
      </c>
      <c r="O764" t="s">
        <v>5400</v>
      </c>
    </row>
    <row r="765" spans="1:15" x14ac:dyDescent="0.25">
      <c r="A765">
        <v>7470</v>
      </c>
      <c r="B765" t="s">
        <v>125</v>
      </c>
      <c r="C765">
        <v>230</v>
      </c>
      <c r="D765" t="s">
        <v>5453</v>
      </c>
      <c r="E765" s="404">
        <v>45188</v>
      </c>
      <c r="F765" s="404">
        <v>45188</v>
      </c>
      <c r="G765" t="s">
        <v>5477</v>
      </c>
      <c r="H765" t="s">
        <v>3971</v>
      </c>
      <c r="I765" t="s">
        <v>5635</v>
      </c>
      <c r="J765">
        <v>33442</v>
      </c>
      <c r="M765" t="s">
        <v>5419</v>
      </c>
      <c r="N765">
        <v>42.5</v>
      </c>
      <c r="O765" t="s">
        <v>5400</v>
      </c>
    </row>
    <row r="766" spans="1:15" x14ac:dyDescent="0.25">
      <c r="A766">
        <v>7470</v>
      </c>
      <c r="B766" t="s">
        <v>125</v>
      </c>
      <c r="C766">
        <v>240</v>
      </c>
      <c r="D766" t="s">
        <v>5453</v>
      </c>
      <c r="E766" s="404">
        <v>45188</v>
      </c>
      <c r="F766" s="404">
        <v>45188</v>
      </c>
      <c r="G766" t="s">
        <v>5477</v>
      </c>
      <c r="H766" t="s">
        <v>3971</v>
      </c>
      <c r="I766" t="s">
        <v>5635</v>
      </c>
      <c r="J766">
        <v>33442</v>
      </c>
      <c r="M766" t="s">
        <v>5419</v>
      </c>
      <c r="N766">
        <v>42.5</v>
      </c>
      <c r="O766" t="s">
        <v>5400</v>
      </c>
    </row>
    <row r="767" spans="1:15" x14ac:dyDescent="0.25">
      <c r="A767">
        <v>7470</v>
      </c>
      <c r="B767" t="s">
        <v>125</v>
      </c>
      <c r="C767">
        <v>210</v>
      </c>
      <c r="D767" t="s">
        <v>5453</v>
      </c>
      <c r="E767" s="404">
        <v>45196</v>
      </c>
      <c r="F767" s="404">
        <v>45196</v>
      </c>
      <c r="G767" t="s">
        <v>5477</v>
      </c>
      <c r="H767" t="s">
        <v>3971</v>
      </c>
      <c r="I767" t="s">
        <v>5634</v>
      </c>
      <c r="J767">
        <v>33483</v>
      </c>
      <c r="M767" t="s">
        <v>5419</v>
      </c>
      <c r="N767">
        <v>70</v>
      </c>
      <c r="O767" t="s">
        <v>5400</v>
      </c>
    </row>
    <row r="768" spans="1:15" x14ac:dyDescent="0.25">
      <c r="A768">
        <v>7470</v>
      </c>
      <c r="B768" t="s">
        <v>125</v>
      </c>
      <c r="C768">
        <v>220</v>
      </c>
      <c r="D768" t="s">
        <v>5453</v>
      </c>
      <c r="E768" s="404">
        <v>45196</v>
      </c>
      <c r="F768" s="404">
        <v>45196</v>
      </c>
      <c r="G768" t="s">
        <v>5477</v>
      </c>
      <c r="H768" t="s">
        <v>3971</v>
      </c>
      <c r="I768" t="s">
        <v>5634</v>
      </c>
      <c r="J768">
        <v>33483</v>
      </c>
      <c r="M768" t="s">
        <v>5419</v>
      </c>
      <c r="N768">
        <v>70</v>
      </c>
      <c r="O768" t="s">
        <v>5400</v>
      </c>
    </row>
    <row r="769" spans="1:15" x14ac:dyDescent="0.25">
      <c r="A769">
        <v>7470</v>
      </c>
      <c r="B769" t="s">
        <v>125</v>
      </c>
      <c r="C769">
        <v>230</v>
      </c>
      <c r="D769" t="s">
        <v>5453</v>
      </c>
      <c r="E769" s="404">
        <v>45196</v>
      </c>
      <c r="F769" s="404">
        <v>45196</v>
      </c>
      <c r="G769" t="s">
        <v>5477</v>
      </c>
      <c r="H769" t="s">
        <v>3971</v>
      </c>
      <c r="I769" t="s">
        <v>5634</v>
      </c>
      <c r="J769">
        <v>33483</v>
      </c>
      <c r="M769" t="s">
        <v>5419</v>
      </c>
      <c r="N769">
        <v>70</v>
      </c>
      <c r="O769" t="s">
        <v>5400</v>
      </c>
    </row>
    <row r="770" spans="1:15" x14ac:dyDescent="0.25">
      <c r="A770">
        <v>7470</v>
      </c>
      <c r="B770" t="s">
        <v>125</v>
      </c>
      <c r="C770">
        <v>240</v>
      </c>
      <c r="D770" t="s">
        <v>5453</v>
      </c>
      <c r="E770" s="404">
        <v>45196</v>
      </c>
      <c r="F770" s="404">
        <v>45196</v>
      </c>
      <c r="G770" t="s">
        <v>5477</v>
      </c>
      <c r="H770" t="s">
        <v>3971</v>
      </c>
      <c r="I770" t="s">
        <v>5634</v>
      </c>
      <c r="J770">
        <v>33483</v>
      </c>
      <c r="M770" t="s">
        <v>5419</v>
      </c>
      <c r="N770">
        <v>70</v>
      </c>
      <c r="O770" t="s">
        <v>5400</v>
      </c>
    </row>
    <row r="771" spans="1:15" x14ac:dyDescent="0.25">
      <c r="A771">
        <v>7470</v>
      </c>
      <c r="B771" t="s">
        <v>125</v>
      </c>
      <c r="C771">
        <v>210</v>
      </c>
      <c r="D771" t="s">
        <v>5450</v>
      </c>
      <c r="E771" s="404">
        <v>45226</v>
      </c>
      <c r="F771" s="404">
        <v>45231</v>
      </c>
      <c r="G771" t="s">
        <v>5477</v>
      </c>
      <c r="H771" t="s">
        <v>3971</v>
      </c>
      <c r="I771" t="s">
        <v>5633</v>
      </c>
      <c r="J771">
        <v>33759</v>
      </c>
      <c r="M771" t="s">
        <v>5419</v>
      </c>
      <c r="N771">
        <v>42.5</v>
      </c>
      <c r="O771" t="s">
        <v>5400</v>
      </c>
    </row>
    <row r="772" spans="1:15" x14ac:dyDescent="0.25">
      <c r="A772">
        <v>7470</v>
      </c>
      <c r="B772" t="s">
        <v>125</v>
      </c>
      <c r="C772">
        <v>220</v>
      </c>
      <c r="D772" t="s">
        <v>5450</v>
      </c>
      <c r="E772" s="404">
        <v>45226</v>
      </c>
      <c r="F772" s="404">
        <v>45231</v>
      </c>
      <c r="G772" t="s">
        <v>5477</v>
      </c>
      <c r="H772" t="s">
        <v>3971</v>
      </c>
      <c r="I772" t="s">
        <v>5633</v>
      </c>
      <c r="J772">
        <v>33759</v>
      </c>
      <c r="M772" t="s">
        <v>5419</v>
      </c>
      <c r="N772">
        <v>42.5</v>
      </c>
      <c r="O772" t="s">
        <v>5400</v>
      </c>
    </row>
    <row r="773" spans="1:15" x14ac:dyDescent="0.25">
      <c r="A773">
        <v>7470</v>
      </c>
      <c r="B773" t="s">
        <v>125</v>
      </c>
      <c r="C773">
        <v>230</v>
      </c>
      <c r="D773" t="s">
        <v>5450</v>
      </c>
      <c r="E773" s="404">
        <v>45226</v>
      </c>
      <c r="F773" s="404">
        <v>45231</v>
      </c>
      <c r="G773" t="s">
        <v>5477</v>
      </c>
      <c r="H773" t="s">
        <v>3971</v>
      </c>
      <c r="I773" t="s">
        <v>5633</v>
      </c>
      <c r="J773">
        <v>33759</v>
      </c>
      <c r="M773" t="s">
        <v>5419</v>
      </c>
      <c r="N773">
        <v>42.5</v>
      </c>
      <c r="O773" t="s">
        <v>5400</v>
      </c>
    </row>
    <row r="774" spans="1:15" x14ac:dyDescent="0.25">
      <c r="A774">
        <v>7470</v>
      </c>
      <c r="B774" t="s">
        <v>125</v>
      </c>
      <c r="C774">
        <v>240</v>
      </c>
      <c r="D774" t="s">
        <v>5450</v>
      </c>
      <c r="E774" s="404">
        <v>45226</v>
      </c>
      <c r="F774" s="404">
        <v>45231</v>
      </c>
      <c r="G774" t="s">
        <v>5477</v>
      </c>
      <c r="H774" t="s">
        <v>3971</v>
      </c>
      <c r="I774" t="s">
        <v>5633</v>
      </c>
      <c r="J774">
        <v>33759</v>
      </c>
      <c r="M774" t="s">
        <v>5419</v>
      </c>
      <c r="N774">
        <v>42.5</v>
      </c>
      <c r="O774" t="s">
        <v>5400</v>
      </c>
    </row>
    <row r="775" spans="1:15" x14ac:dyDescent="0.25">
      <c r="A775">
        <v>7470</v>
      </c>
      <c r="B775" t="s">
        <v>125</v>
      </c>
      <c r="C775">
        <v>330</v>
      </c>
      <c r="D775" t="s">
        <v>5450</v>
      </c>
      <c r="E775" s="404">
        <v>45226</v>
      </c>
      <c r="F775" s="404">
        <v>45231</v>
      </c>
      <c r="G775" t="s">
        <v>5627</v>
      </c>
      <c r="H775" t="s">
        <v>3971</v>
      </c>
      <c r="I775" t="s">
        <v>5632</v>
      </c>
      <c r="J775">
        <v>33758</v>
      </c>
      <c r="M775" t="s">
        <v>5419</v>
      </c>
      <c r="N775">
        <v>80</v>
      </c>
      <c r="O775" t="s">
        <v>5400</v>
      </c>
    </row>
    <row r="776" spans="1:15" x14ac:dyDescent="0.25">
      <c r="A776">
        <v>7470</v>
      </c>
      <c r="B776" t="s">
        <v>125</v>
      </c>
      <c r="C776">
        <v>340</v>
      </c>
      <c r="D776" t="s">
        <v>5450</v>
      </c>
      <c r="E776" s="404">
        <v>45226</v>
      </c>
      <c r="F776" s="404">
        <v>45231</v>
      </c>
      <c r="G776" t="s">
        <v>5627</v>
      </c>
      <c r="H776" t="s">
        <v>3971</v>
      </c>
      <c r="I776" t="s">
        <v>5632</v>
      </c>
      <c r="J776">
        <v>33758</v>
      </c>
      <c r="M776" t="s">
        <v>5419</v>
      </c>
      <c r="N776">
        <v>80</v>
      </c>
      <c r="O776" t="s">
        <v>5400</v>
      </c>
    </row>
    <row r="777" spans="1:15" x14ac:dyDescent="0.25">
      <c r="A777">
        <v>7470</v>
      </c>
      <c r="B777" t="s">
        <v>125</v>
      </c>
      <c r="C777">
        <v>110</v>
      </c>
      <c r="D777" t="s">
        <v>5447</v>
      </c>
      <c r="E777" s="404">
        <v>45260</v>
      </c>
      <c r="F777" s="404">
        <v>45260</v>
      </c>
      <c r="G777" t="s">
        <v>5438</v>
      </c>
      <c r="H777" t="s">
        <v>3971</v>
      </c>
      <c r="I777" t="s">
        <v>5631</v>
      </c>
      <c r="J777">
        <v>34012</v>
      </c>
      <c r="M777" t="s">
        <v>5419</v>
      </c>
      <c r="N777">
        <v>276</v>
      </c>
      <c r="O777" t="s">
        <v>5400</v>
      </c>
    </row>
    <row r="778" spans="1:15" x14ac:dyDescent="0.25">
      <c r="A778">
        <v>7470</v>
      </c>
      <c r="B778" t="s">
        <v>125</v>
      </c>
      <c r="C778">
        <v>112</v>
      </c>
      <c r="D778" t="s">
        <v>5447</v>
      </c>
      <c r="E778" s="404">
        <v>45260</v>
      </c>
      <c r="F778" s="404">
        <v>45260</v>
      </c>
      <c r="G778" t="s">
        <v>5438</v>
      </c>
      <c r="H778" t="s">
        <v>3971</v>
      </c>
      <c r="I778" t="s">
        <v>5631</v>
      </c>
      <c r="J778">
        <v>34012</v>
      </c>
      <c r="M778" t="s">
        <v>5419</v>
      </c>
      <c r="N778">
        <v>138</v>
      </c>
      <c r="O778" t="s">
        <v>5400</v>
      </c>
    </row>
    <row r="779" spans="1:15" x14ac:dyDescent="0.25">
      <c r="A779">
        <v>7470</v>
      </c>
      <c r="B779" t="s">
        <v>125</v>
      </c>
      <c r="C779">
        <v>120</v>
      </c>
      <c r="D779" t="s">
        <v>5447</v>
      </c>
      <c r="E779" s="404">
        <v>45260</v>
      </c>
      <c r="F779" s="404">
        <v>45260</v>
      </c>
      <c r="G779" t="s">
        <v>5438</v>
      </c>
      <c r="H779" t="s">
        <v>3971</v>
      </c>
      <c r="I779" t="s">
        <v>5631</v>
      </c>
      <c r="J779">
        <v>34012</v>
      </c>
      <c r="M779" t="s">
        <v>5419</v>
      </c>
      <c r="N779">
        <v>303.60000000000002</v>
      </c>
      <c r="O779" t="s">
        <v>5400</v>
      </c>
    </row>
    <row r="780" spans="1:15" x14ac:dyDescent="0.25">
      <c r="A780">
        <v>7470</v>
      </c>
      <c r="B780" t="s">
        <v>125</v>
      </c>
      <c r="C780">
        <v>130</v>
      </c>
      <c r="D780" t="s">
        <v>5447</v>
      </c>
      <c r="E780" s="404">
        <v>45260</v>
      </c>
      <c r="F780" s="404">
        <v>45260</v>
      </c>
      <c r="G780" t="s">
        <v>5438</v>
      </c>
      <c r="H780" t="s">
        <v>3971</v>
      </c>
      <c r="I780" t="s">
        <v>5631</v>
      </c>
      <c r="J780">
        <v>34012</v>
      </c>
      <c r="M780" t="s">
        <v>5419</v>
      </c>
      <c r="N780">
        <v>234.6</v>
      </c>
      <c r="O780" t="s">
        <v>5400</v>
      </c>
    </row>
    <row r="781" spans="1:15" x14ac:dyDescent="0.25">
      <c r="A781">
        <v>7470</v>
      </c>
      <c r="B781" t="s">
        <v>125</v>
      </c>
      <c r="C781">
        <v>140</v>
      </c>
      <c r="D781" t="s">
        <v>5447</v>
      </c>
      <c r="E781" s="404">
        <v>45260</v>
      </c>
      <c r="F781" s="404">
        <v>45260</v>
      </c>
      <c r="G781" t="s">
        <v>5438</v>
      </c>
      <c r="H781" t="s">
        <v>3971</v>
      </c>
      <c r="I781" t="s">
        <v>5631</v>
      </c>
      <c r="J781">
        <v>34012</v>
      </c>
      <c r="M781" t="s">
        <v>5419</v>
      </c>
      <c r="N781">
        <v>276</v>
      </c>
      <c r="O781" t="s">
        <v>5400</v>
      </c>
    </row>
    <row r="782" spans="1:15" x14ac:dyDescent="0.25">
      <c r="A782">
        <v>7470</v>
      </c>
      <c r="B782" t="s">
        <v>125</v>
      </c>
      <c r="C782">
        <v>160</v>
      </c>
      <c r="D782" t="s">
        <v>5447</v>
      </c>
      <c r="E782" s="404">
        <v>45260</v>
      </c>
      <c r="F782" s="404">
        <v>45260</v>
      </c>
      <c r="G782" t="s">
        <v>5438</v>
      </c>
      <c r="H782" t="s">
        <v>3971</v>
      </c>
      <c r="I782" t="s">
        <v>5631</v>
      </c>
      <c r="J782">
        <v>34012</v>
      </c>
      <c r="M782" t="s">
        <v>5419</v>
      </c>
      <c r="N782">
        <v>82.8</v>
      </c>
      <c r="O782" t="s">
        <v>5400</v>
      </c>
    </row>
    <row r="783" spans="1:15" x14ac:dyDescent="0.25">
      <c r="A783">
        <v>7470</v>
      </c>
      <c r="B783" t="s">
        <v>125</v>
      </c>
      <c r="C783">
        <v>935</v>
      </c>
      <c r="D783" t="s">
        <v>5447</v>
      </c>
      <c r="E783" s="404">
        <v>45260</v>
      </c>
      <c r="F783" s="404">
        <v>45260</v>
      </c>
      <c r="G783" t="s">
        <v>5438</v>
      </c>
      <c r="H783" t="s">
        <v>3971</v>
      </c>
      <c r="I783" t="s">
        <v>5631</v>
      </c>
      <c r="J783">
        <v>34012</v>
      </c>
      <c r="M783" t="s">
        <v>5419</v>
      </c>
      <c r="N783">
        <v>69</v>
      </c>
      <c r="O783" t="s">
        <v>5400</v>
      </c>
    </row>
    <row r="784" spans="1:15" x14ac:dyDescent="0.25">
      <c r="A784">
        <v>7470</v>
      </c>
      <c r="B784" t="s">
        <v>125</v>
      </c>
      <c r="C784">
        <v>330</v>
      </c>
      <c r="D784" t="s">
        <v>5423</v>
      </c>
      <c r="E784" s="404">
        <v>45261</v>
      </c>
      <c r="F784" s="404">
        <v>45300</v>
      </c>
      <c r="G784" t="s">
        <v>5400</v>
      </c>
      <c r="H784" t="s">
        <v>3971</v>
      </c>
      <c r="I784" t="s">
        <v>5630</v>
      </c>
      <c r="J784">
        <v>33077</v>
      </c>
      <c r="M784" t="s">
        <v>5419</v>
      </c>
      <c r="N784">
        <v>107.83</v>
      </c>
      <c r="O784" t="s">
        <v>5400</v>
      </c>
    </row>
    <row r="785" spans="1:15" x14ac:dyDescent="0.25">
      <c r="A785">
        <v>7470</v>
      </c>
      <c r="B785" t="s">
        <v>125</v>
      </c>
      <c r="C785">
        <v>340</v>
      </c>
      <c r="D785" t="s">
        <v>5423</v>
      </c>
      <c r="E785" s="404">
        <v>45261</v>
      </c>
      <c r="F785" s="404">
        <v>45300</v>
      </c>
      <c r="G785" t="s">
        <v>5400</v>
      </c>
      <c r="H785" t="s">
        <v>3971</v>
      </c>
      <c r="I785" t="s">
        <v>5630</v>
      </c>
      <c r="J785">
        <v>33077</v>
      </c>
      <c r="M785" t="s">
        <v>5419</v>
      </c>
      <c r="N785">
        <v>52.17</v>
      </c>
      <c r="O785" t="s">
        <v>5400</v>
      </c>
    </row>
    <row r="786" spans="1:15" x14ac:dyDescent="0.25">
      <c r="A786">
        <v>7470</v>
      </c>
      <c r="B786" t="s">
        <v>125</v>
      </c>
      <c r="C786">
        <v>330</v>
      </c>
      <c r="D786" t="s">
        <v>5423</v>
      </c>
      <c r="E786" s="404">
        <v>45267</v>
      </c>
      <c r="F786" s="404">
        <v>45272</v>
      </c>
      <c r="G786" t="s">
        <v>5400</v>
      </c>
      <c r="H786" t="s">
        <v>3971</v>
      </c>
      <c r="I786" t="s">
        <v>5629</v>
      </c>
      <c r="J786">
        <v>34124</v>
      </c>
      <c r="M786" t="s">
        <v>5419</v>
      </c>
      <c r="N786">
        <v>80</v>
      </c>
      <c r="O786" t="s">
        <v>5400</v>
      </c>
    </row>
    <row r="787" spans="1:15" x14ac:dyDescent="0.25">
      <c r="A787">
        <v>7470</v>
      </c>
      <c r="B787" t="s">
        <v>125</v>
      </c>
      <c r="C787">
        <v>340</v>
      </c>
      <c r="D787" t="s">
        <v>5423</v>
      </c>
      <c r="E787" s="404">
        <v>45267</v>
      </c>
      <c r="F787" s="404">
        <v>45272</v>
      </c>
      <c r="G787" t="s">
        <v>5400</v>
      </c>
      <c r="H787" t="s">
        <v>3971</v>
      </c>
      <c r="I787" t="s">
        <v>5629</v>
      </c>
      <c r="J787">
        <v>34124</v>
      </c>
      <c r="M787" t="s">
        <v>5419</v>
      </c>
      <c r="N787">
        <v>80</v>
      </c>
      <c r="O787" t="s">
        <v>5400</v>
      </c>
    </row>
    <row r="788" spans="1:15" x14ac:dyDescent="0.25">
      <c r="A788">
        <v>7470</v>
      </c>
      <c r="B788" t="s">
        <v>125</v>
      </c>
      <c r="C788">
        <v>210</v>
      </c>
      <c r="D788" t="s">
        <v>5423</v>
      </c>
      <c r="E788" s="404">
        <v>45272</v>
      </c>
      <c r="F788" s="404">
        <v>45272</v>
      </c>
      <c r="G788" t="s">
        <v>5477</v>
      </c>
      <c r="H788" t="s">
        <v>3971</v>
      </c>
      <c r="I788" t="s">
        <v>5629</v>
      </c>
      <c r="J788">
        <v>34127</v>
      </c>
      <c r="M788" t="s">
        <v>5419</v>
      </c>
      <c r="N788">
        <v>42.5</v>
      </c>
      <c r="O788" t="s">
        <v>5400</v>
      </c>
    </row>
    <row r="789" spans="1:15" x14ac:dyDescent="0.25">
      <c r="A789">
        <v>7470</v>
      </c>
      <c r="B789" t="s">
        <v>125</v>
      </c>
      <c r="C789">
        <v>220</v>
      </c>
      <c r="D789" t="s">
        <v>5423</v>
      </c>
      <c r="E789" s="404">
        <v>45272</v>
      </c>
      <c r="F789" s="404">
        <v>45272</v>
      </c>
      <c r="G789" t="s">
        <v>5477</v>
      </c>
      <c r="H789" t="s">
        <v>3971</v>
      </c>
      <c r="I789" t="s">
        <v>5629</v>
      </c>
      <c r="J789">
        <v>34127</v>
      </c>
      <c r="M789" t="s">
        <v>5419</v>
      </c>
      <c r="N789">
        <v>42.5</v>
      </c>
      <c r="O789" t="s">
        <v>5400</v>
      </c>
    </row>
    <row r="790" spans="1:15" x14ac:dyDescent="0.25">
      <c r="A790">
        <v>7470</v>
      </c>
      <c r="B790" t="s">
        <v>125</v>
      </c>
      <c r="C790">
        <v>230</v>
      </c>
      <c r="D790" t="s">
        <v>5423</v>
      </c>
      <c r="E790" s="404">
        <v>45272</v>
      </c>
      <c r="F790" s="404">
        <v>45272</v>
      </c>
      <c r="G790" t="s">
        <v>5477</v>
      </c>
      <c r="H790" t="s">
        <v>3971</v>
      </c>
      <c r="I790" t="s">
        <v>5629</v>
      </c>
      <c r="J790">
        <v>34127</v>
      </c>
      <c r="M790" t="s">
        <v>5419</v>
      </c>
      <c r="N790">
        <v>42.5</v>
      </c>
      <c r="O790" t="s">
        <v>5400</v>
      </c>
    </row>
    <row r="791" spans="1:15" x14ac:dyDescent="0.25">
      <c r="A791">
        <v>7470</v>
      </c>
      <c r="B791" t="s">
        <v>125</v>
      </c>
      <c r="C791">
        <v>240</v>
      </c>
      <c r="D791" t="s">
        <v>5423</v>
      </c>
      <c r="E791" s="404">
        <v>45272</v>
      </c>
      <c r="F791" s="404">
        <v>45272</v>
      </c>
      <c r="G791" t="s">
        <v>5477</v>
      </c>
      <c r="H791" t="s">
        <v>3971</v>
      </c>
      <c r="I791" t="s">
        <v>5629</v>
      </c>
      <c r="J791">
        <v>34127</v>
      </c>
      <c r="M791" t="s">
        <v>5419</v>
      </c>
      <c r="N791">
        <v>42.5</v>
      </c>
      <c r="O791" t="s">
        <v>5400</v>
      </c>
    </row>
    <row r="792" spans="1:15" x14ac:dyDescent="0.25">
      <c r="A792">
        <v>7470</v>
      </c>
      <c r="B792" t="s">
        <v>125</v>
      </c>
      <c r="C792">
        <v>210</v>
      </c>
      <c r="D792" t="s">
        <v>5441</v>
      </c>
      <c r="E792" s="404">
        <v>45294</v>
      </c>
      <c r="F792" s="404">
        <v>45300</v>
      </c>
      <c r="G792" t="s">
        <v>5477</v>
      </c>
      <c r="H792" t="s">
        <v>3971</v>
      </c>
      <c r="I792" t="s">
        <v>5628</v>
      </c>
      <c r="J792">
        <v>33111</v>
      </c>
      <c r="M792" t="s">
        <v>5419</v>
      </c>
      <c r="N792">
        <v>42.5</v>
      </c>
      <c r="O792" t="s">
        <v>5400</v>
      </c>
    </row>
    <row r="793" spans="1:15" x14ac:dyDescent="0.25">
      <c r="A793">
        <v>7470</v>
      </c>
      <c r="B793" t="s">
        <v>125</v>
      </c>
      <c r="C793">
        <v>220</v>
      </c>
      <c r="D793" t="s">
        <v>5441</v>
      </c>
      <c r="E793" s="404">
        <v>45294</v>
      </c>
      <c r="F793" s="404">
        <v>45300</v>
      </c>
      <c r="G793" t="s">
        <v>5477</v>
      </c>
      <c r="H793" t="s">
        <v>3971</v>
      </c>
      <c r="I793" t="s">
        <v>5628</v>
      </c>
      <c r="J793">
        <v>33111</v>
      </c>
      <c r="M793" t="s">
        <v>5419</v>
      </c>
      <c r="N793">
        <v>42.5</v>
      </c>
      <c r="O793" t="s">
        <v>5400</v>
      </c>
    </row>
    <row r="794" spans="1:15" x14ac:dyDescent="0.25">
      <c r="A794">
        <v>7470</v>
      </c>
      <c r="B794" t="s">
        <v>125</v>
      </c>
      <c r="C794">
        <v>230</v>
      </c>
      <c r="D794" t="s">
        <v>5441</v>
      </c>
      <c r="E794" s="404">
        <v>45294</v>
      </c>
      <c r="F794" s="404">
        <v>45300</v>
      </c>
      <c r="G794" t="s">
        <v>5477</v>
      </c>
      <c r="H794" t="s">
        <v>3971</v>
      </c>
      <c r="I794" t="s">
        <v>5628</v>
      </c>
      <c r="J794">
        <v>33111</v>
      </c>
      <c r="M794" t="s">
        <v>5419</v>
      </c>
      <c r="N794">
        <v>42.5</v>
      </c>
      <c r="O794" t="s">
        <v>5400</v>
      </c>
    </row>
    <row r="795" spans="1:15" x14ac:dyDescent="0.25">
      <c r="A795">
        <v>7470</v>
      </c>
      <c r="B795" t="s">
        <v>125</v>
      </c>
      <c r="C795">
        <v>240</v>
      </c>
      <c r="D795" t="s">
        <v>5441</v>
      </c>
      <c r="E795" s="404">
        <v>45294</v>
      </c>
      <c r="F795" s="404">
        <v>45300</v>
      </c>
      <c r="G795" t="s">
        <v>5477</v>
      </c>
      <c r="H795" t="s">
        <v>3971</v>
      </c>
      <c r="I795" t="s">
        <v>5628</v>
      </c>
      <c r="J795">
        <v>33111</v>
      </c>
      <c r="M795" t="s">
        <v>5419</v>
      </c>
      <c r="N795">
        <v>42.5</v>
      </c>
      <c r="O795" t="s">
        <v>5400</v>
      </c>
    </row>
    <row r="796" spans="1:15" x14ac:dyDescent="0.25">
      <c r="A796">
        <v>7470</v>
      </c>
      <c r="B796" t="s">
        <v>125</v>
      </c>
      <c r="C796">
        <v>210</v>
      </c>
      <c r="D796" t="s">
        <v>5441</v>
      </c>
      <c r="E796" s="404">
        <v>45322</v>
      </c>
      <c r="F796" s="404">
        <v>45322</v>
      </c>
      <c r="G796" t="s">
        <v>5477</v>
      </c>
      <c r="H796" t="s">
        <v>3971</v>
      </c>
      <c r="I796" t="s">
        <v>5626</v>
      </c>
      <c r="J796">
        <v>34519</v>
      </c>
      <c r="M796" t="s">
        <v>5419</v>
      </c>
      <c r="N796">
        <v>42.5</v>
      </c>
      <c r="O796" t="s">
        <v>5400</v>
      </c>
    </row>
    <row r="797" spans="1:15" x14ac:dyDescent="0.25">
      <c r="A797">
        <v>7470</v>
      </c>
      <c r="B797" t="s">
        <v>125</v>
      </c>
      <c r="C797">
        <v>220</v>
      </c>
      <c r="D797" t="s">
        <v>5441</v>
      </c>
      <c r="E797" s="404">
        <v>45322</v>
      </c>
      <c r="F797" s="404">
        <v>45322</v>
      </c>
      <c r="G797" t="s">
        <v>5477</v>
      </c>
      <c r="H797" t="s">
        <v>3971</v>
      </c>
      <c r="I797" t="s">
        <v>5626</v>
      </c>
      <c r="J797">
        <v>34519</v>
      </c>
      <c r="M797" t="s">
        <v>5419</v>
      </c>
      <c r="N797">
        <v>42.5</v>
      </c>
      <c r="O797" t="s">
        <v>5400</v>
      </c>
    </row>
    <row r="798" spans="1:15" x14ac:dyDescent="0.25">
      <c r="A798">
        <v>7470</v>
      </c>
      <c r="B798" t="s">
        <v>125</v>
      </c>
      <c r="C798">
        <v>230</v>
      </c>
      <c r="D798" t="s">
        <v>5441</v>
      </c>
      <c r="E798" s="404">
        <v>45322</v>
      </c>
      <c r="F798" s="404">
        <v>45322</v>
      </c>
      <c r="G798" t="s">
        <v>5477</v>
      </c>
      <c r="H798" t="s">
        <v>3971</v>
      </c>
      <c r="I798" t="s">
        <v>5626</v>
      </c>
      <c r="J798">
        <v>34519</v>
      </c>
      <c r="M798" t="s">
        <v>5419</v>
      </c>
      <c r="N798">
        <v>42.5</v>
      </c>
      <c r="O798" t="s">
        <v>5400</v>
      </c>
    </row>
    <row r="799" spans="1:15" x14ac:dyDescent="0.25">
      <c r="A799">
        <v>7470</v>
      </c>
      <c r="B799" t="s">
        <v>125</v>
      </c>
      <c r="C799">
        <v>240</v>
      </c>
      <c r="D799" t="s">
        <v>5441</v>
      </c>
      <c r="E799" s="404">
        <v>45322</v>
      </c>
      <c r="F799" s="404">
        <v>45322</v>
      </c>
      <c r="G799" t="s">
        <v>5477</v>
      </c>
      <c r="H799" t="s">
        <v>3971</v>
      </c>
      <c r="I799" t="s">
        <v>5626</v>
      </c>
      <c r="J799">
        <v>34519</v>
      </c>
      <c r="M799" t="s">
        <v>5419</v>
      </c>
      <c r="N799">
        <v>42.5</v>
      </c>
      <c r="O799" t="s">
        <v>5400</v>
      </c>
    </row>
    <row r="800" spans="1:15" x14ac:dyDescent="0.25">
      <c r="A800">
        <v>7470</v>
      </c>
      <c r="B800" t="s">
        <v>125</v>
      </c>
      <c r="C800">
        <v>330</v>
      </c>
      <c r="D800" t="s">
        <v>5441</v>
      </c>
      <c r="E800" s="404">
        <v>45322</v>
      </c>
      <c r="F800" s="404">
        <v>45322</v>
      </c>
      <c r="G800" t="s">
        <v>5627</v>
      </c>
      <c r="H800" t="s">
        <v>3971</v>
      </c>
      <c r="I800" t="s">
        <v>5626</v>
      </c>
      <c r="J800">
        <v>34497</v>
      </c>
      <c r="M800" t="s">
        <v>5419</v>
      </c>
      <c r="N800">
        <v>80</v>
      </c>
      <c r="O800" t="s">
        <v>5400</v>
      </c>
    </row>
    <row r="801" spans="1:15" x14ac:dyDescent="0.25">
      <c r="A801">
        <v>7470</v>
      </c>
      <c r="B801" t="s">
        <v>125</v>
      </c>
      <c r="C801">
        <v>340</v>
      </c>
      <c r="D801" t="s">
        <v>5441</v>
      </c>
      <c r="E801" s="404">
        <v>45322</v>
      </c>
      <c r="F801" s="404">
        <v>45322</v>
      </c>
      <c r="G801" t="s">
        <v>5627</v>
      </c>
      <c r="H801" t="s">
        <v>3971</v>
      </c>
      <c r="I801" t="s">
        <v>5626</v>
      </c>
      <c r="J801">
        <v>34497</v>
      </c>
      <c r="M801" t="s">
        <v>5419</v>
      </c>
      <c r="N801">
        <v>80</v>
      </c>
      <c r="O801" t="s">
        <v>5400</v>
      </c>
    </row>
    <row r="802" spans="1:15" x14ac:dyDescent="0.25">
      <c r="A802">
        <v>7470</v>
      </c>
      <c r="B802" t="s">
        <v>125</v>
      </c>
      <c r="C802">
        <v>110</v>
      </c>
      <c r="D802" t="s">
        <v>5432</v>
      </c>
      <c r="E802" s="404">
        <v>45016</v>
      </c>
      <c r="F802" s="404">
        <v>45021</v>
      </c>
      <c r="G802" t="s">
        <v>5438</v>
      </c>
      <c r="H802" t="s">
        <v>3971</v>
      </c>
      <c r="I802" t="s">
        <v>5625</v>
      </c>
      <c r="J802">
        <v>934979</v>
      </c>
      <c r="M802" t="s">
        <v>5419</v>
      </c>
      <c r="N802">
        <v>77.87</v>
      </c>
      <c r="O802" t="s">
        <v>5399</v>
      </c>
    </row>
    <row r="803" spans="1:15" x14ac:dyDescent="0.25">
      <c r="A803">
        <v>7470</v>
      </c>
      <c r="B803" t="s">
        <v>125</v>
      </c>
      <c r="C803">
        <v>112</v>
      </c>
      <c r="D803" t="s">
        <v>5432</v>
      </c>
      <c r="E803" s="404">
        <v>45016</v>
      </c>
      <c r="F803" s="404">
        <v>45021</v>
      </c>
      <c r="G803" t="s">
        <v>5438</v>
      </c>
      <c r="H803" t="s">
        <v>3971</v>
      </c>
      <c r="I803" t="s">
        <v>5625</v>
      </c>
      <c r="J803">
        <v>934979</v>
      </c>
      <c r="M803" t="s">
        <v>5419</v>
      </c>
      <c r="N803">
        <v>38.93</v>
      </c>
      <c r="O803" t="s">
        <v>5399</v>
      </c>
    </row>
    <row r="804" spans="1:15" x14ac:dyDescent="0.25">
      <c r="A804">
        <v>7470</v>
      </c>
      <c r="B804" t="s">
        <v>125</v>
      </c>
      <c r="C804">
        <v>120</v>
      </c>
      <c r="D804" t="s">
        <v>5432</v>
      </c>
      <c r="E804" s="404">
        <v>45016</v>
      </c>
      <c r="F804" s="404">
        <v>45021</v>
      </c>
      <c r="G804" t="s">
        <v>5438</v>
      </c>
      <c r="H804" t="s">
        <v>3971</v>
      </c>
      <c r="I804" t="s">
        <v>5625</v>
      </c>
      <c r="J804">
        <v>934979</v>
      </c>
      <c r="M804" t="s">
        <v>5419</v>
      </c>
      <c r="N804">
        <v>85.65</v>
      </c>
      <c r="O804" t="s">
        <v>5399</v>
      </c>
    </row>
    <row r="805" spans="1:15" x14ac:dyDescent="0.25">
      <c r="A805">
        <v>7470</v>
      </c>
      <c r="B805" t="s">
        <v>125</v>
      </c>
      <c r="C805">
        <v>130</v>
      </c>
      <c r="D805" t="s">
        <v>5432</v>
      </c>
      <c r="E805" s="404">
        <v>45016</v>
      </c>
      <c r="F805" s="404">
        <v>45021</v>
      </c>
      <c r="G805" t="s">
        <v>5438</v>
      </c>
      <c r="H805" t="s">
        <v>3971</v>
      </c>
      <c r="I805" t="s">
        <v>5625</v>
      </c>
      <c r="J805">
        <v>934979</v>
      </c>
      <c r="M805" t="s">
        <v>5419</v>
      </c>
      <c r="N805">
        <v>66.19</v>
      </c>
      <c r="O805" t="s">
        <v>5399</v>
      </c>
    </row>
    <row r="806" spans="1:15" x14ac:dyDescent="0.25">
      <c r="A806">
        <v>7470</v>
      </c>
      <c r="B806" t="s">
        <v>125</v>
      </c>
      <c r="C806">
        <v>140</v>
      </c>
      <c r="D806" t="s">
        <v>5432</v>
      </c>
      <c r="E806" s="404">
        <v>45016</v>
      </c>
      <c r="F806" s="404">
        <v>45021</v>
      </c>
      <c r="G806" t="s">
        <v>5438</v>
      </c>
      <c r="H806" t="s">
        <v>3971</v>
      </c>
      <c r="I806" t="s">
        <v>5625</v>
      </c>
      <c r="J806">
        <v>934979</v>
      </c>
      <c r="M806" t="s">
        <v>5419</v>
      </c>
      <c r="N806">
        <v>77.87</v>
      </c>
      <c r="O806" t="s">
        <v>5399</v>
      </c>
    </row>
    <row r="807" spans="1:15" x14ac:dyDescent="0.25">
      <c r="A807">
        <v>7470</v>
      </c>
      <c r="B807" t="s">
        <v>125</v>
      </c>
      <c r="C807">
        <v>160</v>
      </c>
      <c r="D807" t="s">
        <v>5432</v>
      </c>
      <c r="E807" s="404">
        <v>45016</v>
      </c>
      <c r="F807" s="404">
        <v>45021</v>
      </c>
      <c r="G807" t="s">
        <v>5438</v>
      </c>
      <c r="H807" t="s">
        <v>3971</v>
      </c>
      <c r="I807" t="s">
        <v>5625</v>
      </c>
      <c r="J807">
        <v>934979</v>
      </c>
      <c r="M807" t="s">
        <v>5419</v>
      </c>
      <c r="N807">
        <v>23.36</v>
      </c>
      <c r="O807" t="s">
        <v>5399</v>
      </c>
    </row>
    <row r="808" spans="1:15" x14ac:dyDescent="0.25">
      <c r="A808">
        <v>7470</v>
      </c>
      <c r="B808" t="s">
        <v>125</v>
      </c>
      <c r="C808">
        <v>935</v>
      </c>
      <c r="D808" t="s">
        <v>5432</v>
      </c>
      <c r="E808" s="404">
        <v>45016</v>
      </c>
      <c r="F808" s="404">
        <v>45021</v>
      </c>
      <c r="G808" t="s">
        <v>5438</v>
      </c>
      <c r="H808" t="s">
        <v>3971</v>
      </c>
      <c r="I808" t="s">
        <v>5625</v>
      </c>
      <c r="J808">
        <v>934979</v>
      </c>
      <c r="M808" t="s">
        <v>5419</v>
      </c>
      <c r="N808">
        <v>19.47</v>
      </c>
      <c r="O808" t="s">
        <v>5399</v>
      </c>
    </row>
    <row r="809" spans="1:15" x14ac:dyDescent="0.25">
      <c r="A809">
        <v>7470</v>
      </c>
      <c r="B809" t="s">
        <v>125</v>
      </c>
      <c r="C809">
        <v>110</v>
      </c>
      <c r="D809" t="s">
        <v>5431</v>
      </c>
      <c r="E809" s="404">
        <v>45046</v>
      </c>
      <c r="F809" s="404">
        <v>45050</v>
      </c>
      <c r="G809" t="s">
        <v>5438</v>
      </c>
      <c r="H809" t="s">
        <v>3971</v>
      </c>
      <c r="I809" t="s">
        <v>5624</v>
      </c>
      <c r="J809">
        <v>941541</v>
      </c>
      <c r="M809" t="s">
        <v>5419</v>
      </c>
      <c r="N809">
        <v>72.790000000000006</v>
      </c>
      <c r="O809" t="s">
        <v>5399</v>
      </c>
    </row>
    <row r="810" spans="1:15" x14ac:dyDescent="0.25">
      <c r="A810">
        <v>7470</v>
      </c>
      <c r="B810" t="s">
        <v>125</v>
      </c>
      <c r="C810">
        <v>112</v>
      </c>
      <c r="D810" t="s">
        <v>5431</v>
      </c>
      <c r="E810" s="404">
        <v>45046</v>
      </c>
      <c r="F810" s="404">
        <v>45050</v>
      </c>
      <c r="G810" t="s">
        <v>5438</v>
      </c>
      <c r="H810" t="s">
        <v>3971</v>
      </c>
      <c r="I810" t="s">
        <v>5624</v>
      </c>
      <c r="J810">
        <v>941541</v>
      </c>
      <c r="M810" t="s">
        <v>5419</v>
      </c>
      <c r="N810">
        <v>36.4</v>
      </c>
      <c r="O810" t="s">
        <v>5399</v>
      </c>
    </row>
    <row r="811" spans="1:15" x14ac:dyDescent="0.25">
      <c r="A811">
        <v>7470</v>
      </c>
      <c r="B811" t="s">
        <v>125</v>
      </c>
      <c r="C811">
        <v>120</v>
      </c>
      <c r="D811" t="s">
        <v>5431</v>
      </c>
      <c r="E811" s="404">
        <v>45046</v>
      </c>
      <c r="F811" s="404">
        <v>45050</v>
      </c>
      <c r="G811" t="s">
        <v>5438</v>
      </c>
      <c r="H811" t="s">
        <v>3971</v>
      </c>
      <c r="I811" t="s">
        <v>5624</v>
      </c>
      <c r="J811">
        <v>941541</v>
      </c>
      <c r="M811" t="s">
        <v>5419</v>
      </c>
      <c r="N811">
        <v>80.069999999999993</v>
      </c>
      <c r="O811" t="s">
        <v>5399</v>
      </c>
    </row>
    <row r="812" spans="1:15" x14ac:dyDescent="0.25">
      <c r="A812">
        <v>7470</v>
      </c>
      <c r="B812" t="s">
        <v>125</v>
      </c>
      <c r="C812">
        <v>130</v>
      </c>
      <c r="D812" t="s">
        <v>5431</v>
      </c>
      <c r="E812" s="404">
        <v>45046</v>
      </c>
      <c r="F812" s="404">
        <v>45050</v>
      </c>
      <c r="G812" t="s">
        <v>5438</v>
      </c>
      <c r="H812" t="s">
        <v>3971</v>
      </c>
      <c r="I812" t="s">
        <v>5624</v>
      </c>
      <c r="J812">
        <v>941541</v>
      </c>
      <c r="M812" t="s">
        <v>5419</v>
      </c>
      <c r="N812">
        <v>61.87</v>
      </c>
      <c r="O812" t="s">
        <v>5399</v>
      </c>
    </row>
    <row r="813" spans="1:15" x14ac:dyDescent="0.25">
      <c r="A813">
        <v>7470</v>
      </c>
      <c r="B813" t="s">
        <v>125</v>
      </c>
      <c r="C813">
        <v>140</v>
      </c>
      <c r="D813" t="s">
        <v>5431</v>
      </c>
      <c r="E813" s="404">
        <v>45046</v>
      </c>
      <c r="F813" s="404">
        <v>45050</v>
      </c>
      <c r="G813" t="s">
        <v>5438</v>
      </c>
      <c r="H813" t="s">
        <v>3971</v>
      </c>
      <c r="I813" t="s">
        <v>5624</v>
      </c>
      <c r="J813">
        <v>941541</v>
      </c>
      <c r="M813" t="s">
        <v>5419</v>
      </c>
      <c r="N813">
        <v>72.790000000000006</v>
      </c>
      <c r="O813" t="s">
        <v>5399</v>
      </c>
    </row>
    <row r="814" spans="1:15" x14ac:dyDescent="0.25">
      <c r="A814">
        <v>7470</v>
      </c>
      <c r="B814" t="s">
        <v>125</v>
      </c>
      <c r="C814">
        <v>160</v>
      </c>
      <c r="D814" t="s">
        <v>5431</v>
      </c>
      <c r="E814" s="404">
        <v>45046</v>
      </c>
      <c r="F814" s="404">
        <v>45050</v>
      </c>
      <c r="G814" t="s">
        <v>5438</v>
      </c>
      <c r="H814" t="s">
        <v>3971</v>
      </c>
      <c r="I814" t="s">
        <v>5624</v>
      </c>
      <c r="J814">
        <v>941541</v>
      </c>
      <c r="M814" t="s">
        <v>5419</v>
      </c>
      <c r="N814">
        <v>21.83</v>
      </c>
      <c r="O814" t="s">
        <v>5399</v>
      </c>
    </row>
    <row r="815" spans="1:15" x14ac:dyDescent="0.25">
      <c r="A815">
        <v>7470</v>
      </c>
      <c r="B815" t="s">
        <v>125</v>
      </c>
      <c r="C815">
        <v>935</v>
      </c>
      <c r="D815" t="s">
        <v>5431</v>
      </c>
      <c r="E815" s="404">
        <v>45046</v>
      </c>
      <c r="F815" s="404">
        <v>45050</v>
      </c>
      <c r="G815" t="s">
        <v>5438</v>
      </c>
      <c r="H815" t="s">
        <v>3971</v>
      </c>
      <c r="I815" t="s">
        <v>5624</v>
      </c>
      <c r="J815">
        <v>941541</v>
      </c>
      <c r="M815" t="s">
        <v>5419</v>
      </c>
      <c r="N815">
        <v>18.2</v>
      </c>
      <c r="O815" t="s">
        <v>5399</v>
      </c>
    </row>
    <row r="816" spans="1:15" x14ac:dyDescent="0.25">
      <c r="A816">
        <v>7470</v>
      </c>
      <c r="B816" t="s">
        <v>125</v>
      </c>
      <c r="C816">
        <v>110</v>
      </c>
      <c r="D816" t="s">
        <v>5427</v>
      </c>
      <c r="E816" s="404">
        <v>45077</v>
      </c>
      <c r="F816" s="404">
        <v>45084</v>
      </c>
      <c r="G816" t="s">
        <v>5438</v>
      </c>
      <c r="H816" t="s">
        <v>3971</v>
      </c>
      <c r="I816" t="s">
        <v>5623</v>
      </c>
      <c r="J816">
        <v>948125</v>
      </c>
      <c r="M816" t="s">
        <v>5419</v>
      </c>
      <c r="N816">
        <v>73.5</v>
      </c>
      <c r="O816" t="s">
        <v>5399</v>
      </c>
    </row>
    <row r="817" spans="1:15" x14ac:dyDescent="0.25">
      <c r="A817">
        <v>7470</v>
      </c>
      <c r="B817" t="s">
        <v>125</v>
      </c>
      <c r="C817">
        <v>112</v>
      </c>
      <c r="D817" t="s">
        <v>5427</v>
      </c>
      <c r="E817" s="404">
        <v>45077</v>
      </c>
      <c r="F817" s="404">
        <v>45084</v>
      </c>
      <c r="G817" t="s">
        <v>5438</v>
      </c>
      <c r="H817" t="s">
        <v>3971</v>
      </c>
      <c r="I817" t="s">
        <v>5623</v>
      </c>
      <c r="J817">
        <v>948125</v>
      </c>
      <c r="M817" t="s">
        <v>5419</v>
      </c>
      <c r="N817">
        <v>36.75</v>
      </c>
      <c r="O817" t="s">
        <v>5399</v>
      </c>
    </row>
    <row r="818" spans="1:15" x14ac:dyDescent="0.25">
      <c r="A818">
        <v>7470</v>
      </c>
      <c r="B818" t="s">
        <v>125</v>
      </c>
      <c r="C818">
        <v>120</v>
      </c>
      <c r="D818" t="s">
        <v>5427</v>
      </c>
      <c r="E818" s="404">
        <v>45077</v>
      </c>
      <c r="F818" s="404">
        <v>45084</v>
      </c>
      <c r="G818" t="s">
        <v>5438</v>
      </c>
      <c r="H818" t="s">
        <v>3971</v>
      </c>
      <c r="I818" t="s">
        <v>5623</v>
      </c>
      <c r="J818">
        <v>948125</v>
      </c>
      <c r="M818" t="s">
        <v>5419</v>
      </c>
      <c r="N818">
        <v>80.849999999999994</v>
      </c>
      <c r="O818" t="s">
        <v>5399</v>
      </c>
    </row>
    <row r="819" spans="1:15" x14ac:dyDescent="0.25">
      <c r="A819">
        <v>7470</v>
      </c>
      <c r="B819" t="s">
        <v>125</v>
      </c>
      <c r="C819">
        <v>130</v>
      </c>
      <c r="D819" t="s">
        <v>5427</v>
      </c>
      <c r="E819" s="404">
        <v>45077</v>
      </c>
      <c r="F819" s="404">
        <v>45084</v>
      </c>
      <c r="G819" t="s">
        <v>5438</v>
      </c>
      <c r="H819" t="s">
        <v>3971</v>
      </c>
      <c r="I819" t="s">
        <v>5623</v>
      </c>
      <c r="J819">
        <v>948125</v>
      </c>
      <c r="M819" t="s">
        <v>5419</v>
      </c>
      <c r="N819">
        <v>62.48</v>
      </c>
      <c r="O819" t="s">
        <v>5399</v>
      </c>
    </row>
    <row r="820" spans="1:15" x14ac:dyDescent="0.25">
      <c r="A820">
        <v>7470</v>
      </c>
      <c r="B820" t="s">
        <v>125</v>
      </c>
      <c r="C820">
        <v>140</v>
      </c>
      <c r="D820" t="s">
        <v>5427</v>
      </c>
      <c r="E820" s="404">
        <v>45077</v>
      </c>
      <c r="F820" s="404">
        <v>45084</v>
      </c>
      <c r="G820" t="s">
        <v>5438</v>
      </c>
      <c r="H820" t="s">
        <v>3971</v>
      </c>
      <c r="I820" t="s">
        <v>5623</v>
      </c>
      <c r="J820">
        <v>948125</v>
      </c>
      <c r="M820" t="s">
        <v>5419</v>
      </c>
      <c r="N820">
        <v>73.5</v>
      </c>
      <c r="O820" t="s">
        <v>5399</v>
      </c>
    </row>
    <row r="821" spans="1:15" x14ac:dyDescent="0.25">
      <c r="A821">
        <v>7470</v>
      </c>
      <c r="B821" t="s">
        <v>125</v>
      </c>
      <c r="C821">
        <v>160</v>
      </c>
      <c r="D821" t="s">
        <v>5427</v>
      </c>
      <c r="E821" s="404">
        <v>45077</v>
      </c>
      <c r="F821" s="404">
        <v>45084</v>
      </c>
      <c r="G821" t="s">
        <v>5438</v>
      </c>
      <c r="H821" t="s">
        <v>3971</v>
      </c>
      <c r="I821" t="s">
        <v>5623</v>
      </c>
      <c r="J821">
        <v>948125</v>
      </c>
      <c r="M821" t="s">
        <v>5419</v>
      </c>
      <c r="N821">
        <v>22.05</v>
      </c>
      <c r="O821" t="s">
        <v>5399</v>
      </c>
    </row>
    <row r="822" spans="1:15" x14ac:dyDescent="0.25">
      <c r="A822">
        <v>7470</v>
      </c>
      <c r="B822" t="s">
        <v>125</v>
      </c>
      <c r="C822">
        <v>935</v>
      </c>
      <c r="D822" t="s">
        <v>5427</v>
      </c>
      <c r="E822" s="404">
        <v>45077</v>
      </c>
      <c r="F822" s="404">
        <v>45084</v>
      </c>
      <c r="G822" t="s">
        <v>5438</v>
      </c>
      <c r="H822" t="s">
        <v>3971</v>
      </c>
      <c r="I822" t="s">
        <v>5623</v>
      </c>
      <c r="J822">
        <v>948125</v>
      </c>
      <c r="M822" t="s">
        <v>5419</v>
      </c>
      <c r="N822">
        <v>18.37</v>
      </c>
      <c r="O822" t="s">
        <v>5399</v>
      </c>
    </row>
    <row r="823" spans="1:15" x14ac:dyDescent="0.25">
      <c r="A823">
        <v>7470</v>
      </c>
      <c r="B823" t="s">
        <v>125</v>
      </c>
      <c r="C823">
        <v>110</v>
      </c>
      <c r="D823" t="s">
        <v>5467</v>
      </c>
      <c r="E823" s="404">
        <v>45107</v>
      </c>
      <c r="F823" s="404">
        <v>45113</v>
      </c>
      <c r="G823" t="s">
        <v>5438</v>
      </c>
      <c r="H823" t="s">
        <v>3971</v>
      </c>
      <c r="I823" t="s">
        <v>5622</v>
      </c>
      <c r="J823">
        <v>954735</v>
      </c>
      <c r="M823" t="s">
        <v>5419</v>
      </c>
      <c r="N823">
        <v>71.569999999999993</v>
      </c>
      <c r="O823" t="s">
        <v>5399</v>
      </c>
    </row>
    <row r="824" spans="1:15" x14ac:dyDescent="0.25">
      <c r="A824">
        <v>7470</v>
      </c>
      <c r="B824" t="s">
        <v>125</v>
      </c>
      <c r="C824">
        <v>112</v>
      </c>
      <c r="D824" t="s">
        <v>5467</v>
      </c>
      <c r="E824" s="404">
        <v>45107</v>
      </c>
      <c r="F824" s="404">
        <v>45113</v>
      </c>
      <c r="G824" t="s">
        <v>5438</v>
      </c>
      <c r="H824" t="s">
        <v>3971</v>
      </c>
      <c r="I824" t="s">
        <v>5622</v>
      </c>
      <c r="J824">
        <v>954735</v>
      </c>
      <c r="M824" t="s">
        <v>5419</v>
      </c>
      <c r="N824">
        <v>35.78</v>
      </c>
      <c r="O824" t="s">
        <v>5399</v>
      </c>
    </row>
    <row r="825" spans="1:15" x14ac:dyDescent="0.25">
      <c r="A825">
        <v>7470</v>
      </c>
      <c r="B825" t="s">
        <v>125</v>
      </c>
      <c r="C825">
        <v>120</v>
      </c>
      <c r="D825" t="s">
        <v>5467</v>
      </c>
      <c r="E825" s="404">
        <v>45107</v>
      </c>
      <c r="F825" s="404">
        <v>45113</v>
      </c>
      <c r="G825" t="s">
        <v>5438</v>
      </c>
      <c r="H825" t="s">
        <v>3971</v>
      </c>
      <c r="I825" t="s">
        <v>5622</v>
      </c>
      <c r="J825">
        <v>954735</v>
      </c>
      <c r="M825" t="s">
        <v>5419</v>
      </c>
      <c r="N825">
        <v>78.72</v>
      </c>
      <c r="O825" t="s">
        <v>5399</v>
      </c>
    </row>
    <row r="826" spans="1:15" x14ac:dyDescent="0.25">
      <c r="A826">
        <v>7470</v>
      </c>
      <c r="B826" t="s">
        <v>125</v>
      </c>
      <c r="C826">
        <v>130</v>
      </c>
      <c r="D826" t="s">
        <v>5467</v>
      </c>
      <c r="E826" s="404">
        <v>45107</v>
      </c>
      <c r="F826" s="404">
        <v>45113</v>
      </c>
      <c r="G826" t="s">
        <v>5438</v>
      </c>
      <c r="H826" t="s">
        <v>3971</v>
      </c>
      <c r="I826" t="s">
        <v>5622</v>
      </c>
      <c r="J826">
        <v>954735</v>
      </c>
      <c r="M826" t="s">
        <v>5419</v>
      </c>
      <c r="N826">
        <v>60.83</v>
      </c>
      <c r="O826" t="s">
        <v>5399</v>
      </c>
    </row>
    <row r="827" spans="1:15" x14ac:dyDescent="0.25">
      <c r="A827">
        <v>7470</v>
      </c>
      <c r="B827" t="s">
        <v>125</v>
      </c>
      <c r="C827">
        <v>140</v>
      </c>
      <c r="D827" t="s">
        <v>5467</v>
      </c>
      <c r="E827" s="404">
        <v>45107</v>
      </c>
      <c r="F827" s="404">
        <v>45113</v>
      </c>
      <c r="G827" t="s">
        <v>5438</v>
      </c>
      <c r="H827" t="s">
        <v>3971</v>
      </c>
      <c r="I827" t="s">
        <v>5622</v>
      </c>
      <c r="J827">
        <v>954735</v>
      </c>
      <c r="M827" t="s">
        <v>5419</v>
      </c>
      <c r="N827">
        <v>71.569999999999993</v>
      </c>
      <c r="O827" t="s">
        <v>5399</v>
      </c>
    </row>
    <row r="828" spans="1:15" x14ac:dyDescent="0.25">
      <c r="A828">
        <v>7470</v>
      </c>
      <c r="B828" t="s">
        <v>125</v>
      </c>
      <c r="C828">
        <v>160</v>
      </c>
      <c r="D828" t="s">
        <v>5467</v>
      </c>
      <c r="E828" s="404">
        <v>45107</v>
      </c>
      <c r="F828" s="404">
        <v>45113</v>
      </c>
      <c r="G828" t="s">
        <v>5438</v>
      </c>
      <c r="H828" t="s">
        <v>3971</v>
      </c>
      <c r="I828" t="s">
        <v>5622</v>
      </c>
      <c r="J828">
        <v>954735</v>
      </c>
      <c r="M828" t="s">
        <v>5419</v>
      </c>
      <c r="N828">
        <v>21.47</v>
      </c>
      <c r="O828" t="s">
        <v>5399</v>
      </c>
    </row>
    <row r="829" spans="1:15" x14ac:dyDescent="0.25">
      <c r="A829">
        <v>7470</v>
      </c>
      <c r="B829" t="s">
        <v>125</v>
      </c>
      <c r="C829">
        <v>935</v>
      </c>
      <c r="D829" t="s">
        <v>5467</v>
      </c>
      <c r="E829" s="404">
        <v>45107</v>
      </c>
      <c r="F829" s="404">
        <v>45113</v>
      </c>
      <c r="G829" t="s">
        <v>5438</v>
      </c>
      <c r="H829" t="s">
        <v>3971</v>
      </c>
      <c r="I829" t="s">
        <v>5622</v>
      </c>
      <c r="J829">
        <v>954735</v>
      </c>
      <c r="M829" t="s">
        <v>5419</v>
      </c>
      <c r="N829">
        <v>17.89</v>
      </c>
      <c r="O829" t="s">
        <v>5399</v>
      </c>
    </row>
    <row r="830" spans="1:15" x14ac:dyDescent="0.25">
      <c r="A830">
        <v>7470</v>
      </c>
      <c r="B830" t="s">
        <v>125</v>
      </c>
      <c r="C830">
        <v>110</v>
      </c>
      <c r="D830" t="s">
        <v>5464</v>
      </c>
      <c r="E830" s="404">
        <v>45138</v>
      </c>
      <c r="F830" s="404">
        <v>45142</v>
      </c>
      <c r="G830" t="s">
        <v>5438</v>
      </c>
      <c r="H830" t="s">
        <v>3971</v>
      </c>
      <c r="I830" t="s">
        <v>5621</v>
      </c>
      <c r="J830">
        <v>961361</v>
      </c>
      <c r="M830" t="s">
        <v>5419</v>
      </c>
      <c r="N830">
        <v>71.97</v>
      </c>
      <c r="O830" t="s">
        <v>5399</v>
      </c>
    </row>
    <row r="831" spans="1:15" x14ac:dyDescent="0.25">
      <c r="A831">
        <v>7470</v>
      </c>
      <c r="B831" t="s">
        <v>125</v>
      </c>
      <c r="C831">
        <v>112</v>
      </c>
      <c r="D831" t="s">
        <v>5464</v>
      </c>
      <c r="E831" s="404">
        <v>45138</v>
      </c>
      <c r="F831" s="404">
        <v>45142</v>
      </c>
      <c r="G831" t="s">
        <v>5438</v>
      </c>
      <c r="H831" t="s">
        <v>3971</v>
      </c>
      <c r="I831" t="s">
        <v>5621</v>
      </c>
      <c r="J831">
        <v>961361</v>
      </c>
      <c r="M831" t="s">
        <v>5419</v>
      </c>
      <c r="N831">
        <v>35.979999999999997</v>
      </c>
      <c r="O831" t="s">
        <v>5399</v>
      </c>
    </row>
    <row r="832" spans="1:15" x14ac:dyDescent="0.25">
      <c r="A832">
        <v>7470</v>
      </c>
      <c r="B832" t="s">
        <v>125</v>
      </c>
      <c r="C832">
        <v>120</v>
      </c>
      <c r="D832" t="s">
        <v>5464</v>
      </c>
      <c r="E832" s="404">
        <v>45138</v>
      </c>
      <c r="F832" s="404">
        <v>45142</v>
      </c>
      <c r="G832" t="s">
        <v>5438</v>
      </c>
      <c r="H832" t="s">
        <v>3971</v>
      </c>
      <c r="I832" t="s">
        <v>5621</v>
      </c>
      <c r="J832">
        <v>961361</v>
      </c>
      <c r="M832" t="s">
        <v>5419</v>
      </c>
      <c r="N832">
        <v>79.17</v>
      </c>
      <c r="O832" t="s">
        <v>5399</v>
      </c>
    </row>
    <row r="833" spans="1:15" x14ac:dyDescent="0.25">
      <c r="A833">
        <v>7470</v>
      </c>
      <c r="B833" t="s">
        <v>125</v>
      </c>
      <c r="C833">
        <v>130</v>
      </c>
      <c r="D833" t="s">
        <v>5464</v>
      </c>
      <c r="E833" s="404">
        <v>45138</v>
      </c>
      <c r="F833" s="404">
        <v>45142</v>
      </c>
      <c r="G833" t="s">
        <v>5438</v>
      </c>
      <c r="H833" t="s">
        <v>3971</v>
      </c>
      <c r="I833" t="s">
        <v>5621</v>
      </c>
      <c r="J833">
        <v>961361</v>
      </c>
      <c r="M833" t="s">
        <v>5419</v>
      </c>
      <c r="N833">
        <v>61.17</v>
      </c>
      <c r="O833" t="s">
        <v>5399</v>
      </c>
    </row>
    <row r="834" spans="1:15" x14ac:dyDescent="0.25">
      <c r="A834">
        <v>7470</v>
      </c>
      <c r="B834" t="s">
        <v>125</v>
      </c>
      <c r="C834">
        <v>140</v>
      </c>
      <c r="D834" t="s">
        <v>5464</v>
      </c>
      <c r="E834" s="404">
        <v>45138</v>
      </c>
      <c r="F834" s="404">
        <v>45142</v>
      </c>
      <c r="G834" t="s">
        <v>5438</v>
      </c>
      <c r="H834" t="s">
        <v>3971</v>
      </c>
      <c r="I834" t="s">
        <v>5621</v>
      </c>
      <c r="J834">
        <v>961361</v>
      </c>
      <c r="M834" t="s">
        <v>5419</v>
      </c>
      <c r="N834">
        <v>71.97</v>
      </c>
      <c r="O834" t="s">
        <v>5399</v>
      </c>
    </row>
    <row r="835" spans="1:15" x14ac:dyDescent="0.25">
      <c r="A835">
        <v>7470</v>
      </c>
      <c r="B835" t="s">
        <v>125</v>
      </c>
      <c r="C835">
        <v>160</v>
      </c>
      <c r="D835" t="s">
        <v>5464</v>
      </c>
      <c r="E835" s="404">
        <v>45138</v>
      </c>
      <c r="F835" s="404">
        <v>45142</v>
      </c>
      <c r="G835" t="s">
        <v>5438</v>
      </c>
      <c r="H835" t="s">
        <v>3971</v>
      </c>
      <c r="I835" t="s">
        <v>5621</v>
      </c>
      <c r="J835">
        <v>961361</v>
      </c>
      <c r="M835" t="s">
        <v>5419</v>
      </c>
      <c r="N835">
        <v>21.59</v>
      </c>
      <c r="O835" t="s">
        <v>5399</v>
      </c>
    </row>
    <row r="836" spans="1:15" x14ac:dyDescent="0.25">
      <c r="A836">
        <v>7470</v>
      </c>
      <c r="B836" t="s">
        <v>125</v>
      </c>
      <c r="C836">
        <v>935</v>
      </c>
      <c r="D836" t="s">
        <v>5464</v>
      </c>
      <c r="E836" s="404">
        <v>45138</v>
      </c>
      <c r="F836" s="404">
        <v>45142</v>
      </c>
      <c r="G836" t="s">
        <v>5438</v>
      </c>
      <c r="H836" t="s">
        <v>3971</v>
      </c>
      <c r="I836" t="s">
        <v>5621</v>
      </c>
      <c r="J836">
        <v>961361</v>
      </c>
      <c r="M836" t="s">
        <v>5419</v>
      </c>
      <c r="N836">
        <v>17.989999999999998</v>
      </c>
      <c r="O836" t="s">
        <v>5399</v>
      </c>
    </row>
    <row r="837" spans="1:15" x14ac:dyDescent="0.25">
      <c r="A837">
        <v>7470</v>
      </c>
      <c r="B837" t="s">
        <v>125</v>
      </c>
      <c r="C837">
        <v>110</v>
      </c>
      <c r="D837" t="s">
        <v>5453</v>
      </c>
      <c r="E837" s="404">
        <v>45173</v>
      </c>
      <c r="F837" s="404">
        <v>45173</v>
      </c>
      <c r="G837" t="s">
        <v>5438</v>
      </c>
      <c r="H837" t="s">
        <v>3971</v>
      </c>
      <c r="I837" t="s">
        <v>5620</v>
      </c>
      <c r="J837">
        <v>968047</v>
      </c>
      <c r="M837" t="s">
        <v>5419</v>
      </c>
      <c r="N837">
        <v>81.150000000000006</v>
      </c>
      <c r="O837" t="s">
        <v>5399</v>
      </c>
    </row>
    <row r="838" spans="1:15" x14ac:dyDescent="0.25">
      <c r="A838">
        <v>7470</v>
      </c>
      <c r="B838" t="s">
        <v>125</v>
      </c>
      <c r="C838">
        <v>112</v>
      </c>
      <c r="D838" t="s">
        <v>5453</v>
      </c>
      <c r="E838" s="404">
        <v>45173</v>
      </c>
      <c r="F838" s="404">
        <v>45173</v>
      </c>
      <c r="G838" t="s">
        <v>5438</v>
      </c>
      <c r="H838" t="s">
        <v>3971</v>
      </c>
      <c r="I838" t="s">
        <v>5620</v>
      </c>
      <c r="J838">
        <v>968047</v>
      </c>
      <c r="M838" t="s">
        <v>5419</v>
      </c>
      <c r="N838">
        <v>40.57</v>
      </c>
      <c r="O838" t="s">
        <v>5399</v>
      </c>
    </row>
    <row r="839" spans="1:15" x14ac:dyDescent="0.25">
      <c r="A839">
        <v>7470</v>
      </c>
      <c r="B839" t="s">
        <v>125</v>
      </c>
      <c r="C839">
        <v>120</v>
      </c>
      <c r="D839" t="s">
        <v>5453</v>
      </c>
      <c r="E839" s="404">
        <v>45173</v>
      </c>
      <c r="F839" s="404">
        <v>45173</v>
      </c>
      <c r="G839" t="s">
        <v>5438</v>
      </c>
      <c r="H839" t="s">
        <v>3971</v>
      </c>
      <c r="I839" t="s">
        <v>5620</v>
      </c>
      <c r="J839">
        <v>968047</v>
      </c>
      <c r="M839" t="s">
        <v>5419</v>
      </c>
      <c r="N839">
        <v>89.26</v>
      </c>
      <c r="O839" t="s">
        <v>5399</v>
      </c>
    </row>
    <row r="840" spans="1:15" x14ac:dyDescent="0.25">
      <c r="A840">
        <v>7470</v>
      </c>
      <c r="B840" t="s">
        <v>125</v>
      </c>
      <c r="C840">
        <v>130</v>
      </c>
      <c r="D840" t="s">
        <v>5453</v>
      </c>
      <c r="E840" s="404">
        <v>45173</v>
      </c>
      <c r="F840" s="404">
        <v>45173</v>
      </c>
      <c r="G840" t="s">
        <v>5438</v>
      </c>
      <c r="H840" t="s">
        <v>3971</v>
      </c>
      <c r="I840" t="s">
        <v>5620</v>
      </c>
      <c r="J840">
        <v>968047</v>
      </c>
      <c r="M840" t="s">
        <v>5419</v>
      </c>
      <c r="N840">
        <v>68.97</v>
      </c>
      <c r="O840" t="s">
        <v>5399</v>
      </c>
    </row>
    <row r="841" spans="1:15" x14ac:dyDescent="0.25">
      <c r="A841">
        <v>7470</v>
      </c>
      <c r="B841" t="s">
        <v>125</v>
      </c>
      <c r="C841">
        <v>140</v>
      </c>
      <c r="D841" t="s">
        <v>5453</v>
      </c>
      <c r="E841" s="404">
        <v>45173</v>
      </c>
      <c r="F841" s="404">
        <v>45173</v>
      </c>
      <c r="G841" t="s">
        <v>5438</v>
      </c>
      <c r="H841" t="s">
        <v>3971</v>
      </c>
      <c r="I841" t="s">
        <v>5620</v>
      </c>
      <c r="J841">
        <v>968047</v>
      </c>
      <c r="M841" t="s">
        <v>5419</v>
      </c>
      <c r="N841">
        <v>81.150000000000006</v>
      </c>
      <c r="O841" t="s">
        <v>5399</v>
      </c>
    </row>
    <row r="842" spans="1:15" x14ac:dyDescent="0.25">
      <c r="A842">
        <v>7470</v>
      </c>
      <c r="B842" t="s">
        <v>125</v>
      </c>
      <c r="C842">
        <v>160</v>
      </c>
      <c r="D842" t="s">
        <v>5453</v>
      </c>
      <c r="E842" s="404">
        <v>45173</v>
      </c>
      <c r="F842" s="404">
        <v>45173</v>
      </c>
      <c r="G842" t="s">
        <v>5438</v>
      </c>
      <c r="H842" t="s">
        <v>3971</v>
      </c>
      <c r="I842" t="s">
        <v>5620</v>
      </c>
      <c r="J842">
        <v>968047</v>
      </c>
      <c r="M842" t="s">
        <v>5419</v>
      </c>
      <c r="N842">
        <v>24.35</v>
      </c>
      <c r="O842" t="s">
        <v>5399</v>
      </c>
    </row>
    <row r="843" spans="1:15" x14ac:dyDescent="0.25">
      <c r="A843">
        <v>7470</v>
      </c>
      <c r="B843" t="s">
        <v>125</v>
      </c>
      <c r="C843">
        <v>935</v>
      </c>
      <c r="D843" t="s">
        <v>5453</v>
      </c>
      <c r="E843" s="404">
        <v>45173</v>
      </c>
      <c r="F843" s="404">
        <v>45173</v>
      </c>
      <c r="G843" t="s">
        <v>5438</v>
      </c>
      <c r="H843" t="s">
        <v>3971</v>
      </c>
      <c r="I843" t="s">
        <v>5620</v>
      </c>
      <c r="J843">
        <v>968047</v>
      </c>
      <c r="M843" t="s">
        <v>5419</v>
      </c>
      <c r="N843">
        <v>20.29</v>
      </c>
      <c r="O843" t="s">
        <v>5399</v>
      </c>
    </row>
    <row r="844" spans="1:15" x14ac:dyDescent="0.25">
      <c r="A844">
        <v>7470</v>
      </c>
      <c r="B844" t="s">
        <v>125</v>
      </c>
      <c r="C844">
        <v>110</v>
      </c>
      <c r="D844" t="s">
        <v>5453</v>
      </c>
      <c r="E844" s="404">
        <v>45199</v>
      </c>
      <c r="F844" s="404">
        <v>45203</v>
      </c>
      <c r="G844" t="s">
        <v>5438</v>
      </c>
      <c r="H844" t="s">
        <v>3971</v>
      </c>
      <c r="I844" t="s">
        <v>5619</v>
      </c>
      <c r="J844">
        <v>974710</v>
      </c>
      <c r="M844" t="s">
        <v>5419</v>
      </c>
      <c r="N844">
        <v>80.37</v>
      </c>
      <c r="O844" t="s">
        <v>5399</v>
      </c>
    </row>
    <row r="845" spans="1:15" x14ac:dyDescent="0.25">
      <c r="A845">
        <v>7470</v>
      </c>
      <c r="B845" t="s">
        <v>125</v>
      </c>
      <c r="C845">
        <v>112</v>
      </c>
      <c r="D845" t="s">
        <v>5453</v>
      </c>
      <c r="E845" s="404">
        <v>45199</v>
      </c>
      <c r="F845" s="404">
        <v>45203</v>
      </c>
      <c r="G845" t="s">
        <v>5438</v>
      </c>
      <c r="H845" t="s">
        <v>3971</v>
      </c>
      <c r="I845" t="s">
        <v>5619</v>
      </c>
      <c r="J845">
        <v>974710</v>
      </c>
      <c r="M845" t="s">
        <v>5419</v>
      </c>
      <c r="N845">
        <v>40.18</v>
      </c>
      <c r="O845" t="s">
        <v>5399</v>
      </c>
    </row>
    <row r="846" spans="1:15" x14ac:dyDescent="0.25">
      <c r="A846">
        <v>7470</v>
      </c>
      <c r="B846" t="s">
        <v>125</v>
      </c>
      <c r="C846">
        <v>120</v>
      </c>
      <c r="D846" t="s">
        <v>5453</v>
      </c>
      <c r="E846" s="404">
        <v>45199</v>
      </c>
      <c r="F846" s="404">
        <v>45203</v>
      </c>
      <c r="G846" t="s">
        <v>5438</v>
      </c>
      <c r="H846" t="s">
        <v>3971</v>
      </c>
      <c r="I846" t="s">
        <v>5619</v>
      </c>
      <c r="J846">
        <v>974710</v>
      </c>
      <c r="M846" t="s">
        <v>5419</v>
      </c>
      <c r="N846">
        <v>88.41</v>
      </c>
      <c r="O846" t="s">
        <v>5399</v>
      </c>
    </row>
    <row r="847" spans="1:15" x14ac:dyDescent="0.25">
      <c r="A847">
        <v>7470</v>
      </c>
      <c r="B847" t="s">
        <v>125</v>
      </c>
      <c r="C847">
        <v>130</v>
      </c>
      <c r="D847" t="s">
        <v>5453</v>
      </c>
      <c r="E847" s="404">
        <v>45199</v>
      </c>
      <c r="F847" s="404">
        <v>45203</v>
      </c>
      <c r="G847" t="s">
        <v>5438</v>
      </c>
      <c r="H847" t="s">
        <v>3971</v>
      </c>
      <c r="I847" t="s">
        <v>5619</v>
      </c>
      <c r="J847">
        <v>974710</v>
      </c>
      <c r="M847" t="s">
        <v>5419</v>
      </c>
      <c r="N847">
        <v>68.31</v>
      </c>
      <c r="O847" t="s">
        <v>5399</v>
      </c>
    </row>
    <row r="848" spans="1:15" x14ac:dyDescent="0.25">
      <c r="A848">
        <v>7470</v>
      </c>
      <c r="B848" t="s">
        <v>125</v>
      </c>
      <c r="C848">
        <v>140</v>
      </c>
      <c r="D848" t="s">
        <v>5453</v>
      </c>
      <c r="E848" s="404">
        <v>45199</v>
      </c>
      <c r="F848" s="404">
        <v>45203</v>
      </c>
      <c r="G848" t="s">
        <v>5438</v>
      </c>
      <c r="H848" t="s">
        <v>3971</v>
      </c>
      <c r="I848" t="s">
        <v>5619</v>
      </c>
      <c r="J848">
        <v>974710</v>
      </c>
      <c r="M848" t="s">
        <v>5419</v>
      </c>
      <c r="N848">
        <v>80.37</v>
      </c>
      <c r="O848" t="s">
        <v>5399</v>
      </c>
    </row>
    <row r="849" spans="1:15" x14ac:dyDescent="0.25">
      <c r="A849">
        <v>7470</v>
      </c>
      <c r="B849" t="s">
        <v>125</v>
      </c>
      <c r="C849">
        <v>160</v>
      </c>
      <c r="D849" t="s">
        <v>5453</v>
      </c>
      <c r="E849" s="404">
        <v>45199</v>
      </c>
      <c r="F849" s="404">
        <v>45203</v>
      </c>
      <c r="G849" t="s">
        <v>5438</v>
      </c>
      <c r="H849" t="s">
        <v>3971</v>
      </c>
      <c r="I849" t="s">
        <v>5619</v>
      </c>
      <c r="J849">
        <v>974710</v>
      </c>
      <c r="M849" t="s">
        <v>5419</v>
      </c>
      <c r="N849">
        <v>24.11</v>
      </c>
      <c r="O849" t="s">
        <v>5399</v>
      </c>
    </row>
    <row r="850" spans="1:15" x14ac:dyDescent="0.25">
      <c r="A850">
        <v>7470</v>
      </c>
      <c r="B850" t="s">
        <v>125</v>
      </c>
      <c r="C850">
        <v>935</v>
      </c>
      <c r="D850" t="s">
        <v>5453</v>
      </c>
      <c r="E850" s="404">
        <v>45199</v>
      </c>
      <c r="F850" s="404">
        <v>45203</v>
      </c>
      <c r="G850" t="s">
        <v>5438</v>
      </c>
      <c r="H850" t="s">
        <v>3971</v>
      </c>
      <c r="I850" t="s">
        <v>5619</v>
      </c>
      <c r="J850">
        <v>974710</v>
      </c>
      <c r="M850" t="s">
        <v>5419</v>
      </c>
      <c r="N850">
        <v>20.100000000000001</v>
      </c>
      <c r="O850" t="s">
        <v>5399</v>
      </c>
    </row>
    <row r="851" spans="1:15" x14ac:dyDescent="0.25">
      <c r="A851">
        <v>7470</v>
      </c>
      <c r="B851" t="s">
        <v>125</v>
      </c>
      <c r="C851">
        <v>110</v>
      </c>
      <c r="D851" t="s">
        <v>5450</v>
      </c>
      <c r="E851" s="404">
        <v>45230</v>
      </c>
      <c r="F851" s="404">
        <v>45236</v>
      </c>
      <c r="G851" t="s">
        <v>5438</v>
      </c>
      <c r="H851" t="s">
        <v>3971</v>
      </c>
      <c r="I851" t="s">
        <v>5618</v>
      </c>
      <c r="J851">
        <v>981404</v>
      </c>
      <c r="M851" t="s">
        <v>5419</v>
      </c>
      <c r="N851">
        <v>76.88</v>
      </c>
      <c r="O851" t="s">
        <v>5399</v>
      </c>
    </row>
    <row r="852" spans="1:15" x14ac:dyDescent="0.25">
      <c r="A852">
        <v>7470</v>
      </c>
      <c r="B852" t="s">
        <v>125</v>
      </c>
      <c r="C852">
        <v>112</v>
      </c>
      <c r="D852" t="s">
        <v>5450</v>
      </c>
      <c r="E852" s="404">
        <v>45230</v>
      </c>
      <c r="F852" s="404">
        <v>45236</v>
      </c>
      <c r="G852" t="s">
        <v>5438</v>
      </c>
      <c r="H852" t="s">
        <v>3971</v>
      </c>
      <c r="I852" t="s">
        <v>5618</v>
      </c>
      <c r="J852">
        <v>981404</v>
      </c>
      <c r="M852" t="s">
        <v>5419</v>
      </c>
      <c r="N852">
        <v>38.44</v>
      </c>
      <c r="O852" t="s">
        <v>5399</v>
      </c>
    </row>
    <row r="853" spans="1:15" x14ac:dyDescent="0.25">
      <c r="A853">
        <v>7470</v>
      </c>
      <c r="B853" t="s">
        <v>125</v>
      </c>
      <c r="C853">
        <v>120</v>
      </c>
      <c r="D853" t="s">
        <v>5450</v>
      </c>
      <c r="E853" s="404">
        <v>45230</v>
      </c>
      <c r="F853" s="404">
        <v>45236</v>
      </c>
      <c r="G853" t="s">
        <v>5438</v>
      </c>
      <c r="H853" t="s">
        <v>3971</v>
      </c>
      <c r="I853" t="s">
        <v>5618</v>
      </c>
      <c r="J853">
        <v>981404</v>
      </c>
      <c r="M853" t="s">
        <v>5419</v>
      </c>
      <c r="N853">
        <v>84.57</v>
      </c>
      <c r="O853" t="s">
        <v>5399</v>
      </c>
    </row>
    <row r="854" spans="1:15" x14ac:dyDescent="0.25">
      <c r="A854">
        <v>7470</v>
      </c>
      <c r="B854" t="s">
        <v>125</v>
      </c>
      <c r="C854">
        <v>130</v>
      </c>
      <c r="D854" t="s">
        <v>5450</v>
      </c>
      <c r="E854" s="404">
        <v>45230</v>
      </c>
      <c r="F854" s="404">
        <v>45236</v>
      </c>
      <c r="G854" t="s">
        <v>5438</v>
      </c>
      <c r="H854" t="s">
        <v>3971</v>
      </c>
      <c r="I854" t="s">
        <v>5618</v>
      </c>
      <c r="J854">
        <v>981404</v>
      </c>
      <c r="M854" t="s">
        <v>5419</v>
      </c>
      <c r="N854">
        <v>65.349999999999994</v>
      </c>
      <c r="O854" t="s">
        <v>5399</v>
      </c>
    </row>
    <row r="855" spans="1:15" x14ac:dyDescent="0.25">
      <c r="A855">
        <v>7470</v>
      </c>
      <c r="B855" t="s">
        <v>125</v>
      </c>
      <c r="C855">
        <v>140</v>
      </c>
      <c r="D855" t="s">
        <v>5450</v>
      </c>
      <c r="E855" s="404">
        <v>45230</v>
      </c>
      <c r="F855" s="404">
        <v>45236</v>
      </c>
      <c r="G855" t="s">
        <v>5438</v>
      </c>
      <c r="H855" t="s">
        <v>3971</v>
      </c>
      <c r="I855" t="s">
        <v>5618</v>
      </c>
      <c r="J855">
        <v>981404</v>
      </c>
      <c r="M855" t="s">
        <v>5419</v>
      </c>
      <c r="N855">
        <v>76.88</v>
      </c>
      <c r="O855" t="s">
        <v>5399</v>
      </c>
    </row>
    <row r="856" spans="1:15" x14ac:dyDescent="0.25">
      <c r="A856">
        <v>7470</v>
      </c>
      <c r="B856" t="s">
        <v>125</v>
      </c>
      <c r="C856">
        <v>160</v>
      </c>
      <c r="D856" t="s">
        <v>5450</v>
      </c>
      <c r="E856" s="404">
        <v>45230</v>
      </c>
      <c r="F856" s="404">
        <v>45236</v>
      </c>
      <c r="G856" t="s">
        <v>5438</v>
      </c>
      <c r="H856" t="s">
        <v>3971</v>
      </c>
      <c r="I856" t="s">
        <v>5618</v>
      </c>
      <c r="J856">
        <v>981404</v>
      </c>
      <c r="M856" t="s">
        <v>5419</v>
      </c>
      <c r="N856">
        <v>23.06</v>
      </c>
      <c r="O856" t="s">
        <v>5399</v>
      </c>
    </row>
    <row r="857" spans="1:15" x14ac:dyDescent="0.25">
      <c r="A857">
        <v>7470</v>
      </c>
      <c r="B857" t="s">
        <v>125</v>
      </c>
      <c r="C857">
        <v>935</v>
      </c>
      <c r="D857" t="s">
        <v>5450</v>
      </c>
      <c r="E857" s="404">
        <v>45230</v>
      </c>
      <c r="F857" s="404">
        <v>45236</v>
      </c>
      <c r="G857" t="s">
        <v>5438</v>
      </c>
      <c r="H857" t="s">
        <v>3971</v>
      </c>
      <c r="I857" t="s">
        <v>5618</v>
      </c>
      <c r="J857">
        <v>981404</v>
      </c>
      <c r="M857" t="s">
        <v>5419</v>
      </c>
      <c r="N857">
        <v>19.22</v>
      </c>
      <c r="O857" t="s">
        <v>5399</v>
      </c>
    </row>
    <row r="858" spans="1:15" x14ac:dyDescent="0.25">
      <c r="A858">
        <v>7470</v>
      </c>
      <c r="B858" t="s">
        <v>125</v>
      </c>
      <c r="C858">
        <v>110</v>
      </c>
      <c r="D858" t="s">
        <v>5447</v>
      </c>
      <c r="E858" s="404">
        <v>45260</v>
      </c>
      <c r="F858" s="404">
        <v>45266</v>
      </c>
      <c r="G858" t="s">
        <v>5438</v>
      </c>
      <c r="H858" t="s">
        <v>3971</v>
      </c>
      <c r="I858" t="s">
        <v>5617</v>
      </c>
      <c r="J858">
        <v>988112</v>
      </c>
      <c r="M858" t="s">
        <v>5419</v>
      </c>
      <c r="N858">
        <v>76.47</v>
      </c>
      <c r="O858" t="s">
        <v>5399</v>
      </c>
    </row>
    <row r="859" spans="1:15" x14ac:dyDescent="0.25">
      <c r="A859">
        <v>7470</v>
      </c>
      <c r="B859" t="s">
        <v>125</v>
      </c>
      <c r="C859">
        <v>112</v>
      </c>
      <c r="D859" t="s">
        <v>5447</v>
      </c>
      <c r="E859" s="404">
        <v>45260</v>
      </c>
      <c r="F859" s="404">
        <v>45266</v>
      </c>
      <c r="G859" t="s">
        <v>5438</v>
      </c>
      <c r="H859" t="s">
        <v>3971</v>
      </c>
      <c r="I859" t="s">
        <v>5617</v>
      </c>
      <c r="J859">
        <v>988112</v>
      </c>
      <c r="M859" t="s">
        <v>5419</v>
      </c>
      <c r="N859">
        <v>38.229999999999997</v>
      </c>
      <c r="O859" t="s">
        <v>5399</v>
      </c>
    </row>
    <row r="860" spans="1:15" x14ac:dyDescent="0.25">
      <c r="A860">
        <v>7470</v>
      </c>
      <c r="B860" t="s">
        <v>125</v>
      </c>
      <c r="C860">
        <v>120</v>
      </c>
      <c r="D860" t="s">
        <v>5447</v>
      </c>
      <c r="E860" s="404">
        <v>45260</v>
      </c>
      <c r="F860" s="404">
        <v>45266</v>
      </c>
      <c r="G860" t="s">
        <v>5438</v>
      </c>
      <c r="H860" t="s">
        <v>3971</v>
      </c>
      <c r="I860" t="s">
        <v>5617</v>
      </c>
      <c r="J860">
        <v>988112</v>
      </c>
      <c r="M860" t="s">
        <v>5419</v>
      </c>
      <c r="N860">
        <v>84.12</v>
      </c>
      <c r="O860" t="s">
        <v>5399</v>
      </c>
    </row>
    <row r="861" spans="1:15" x14ac:dyDescent="0.25">
      <c r="A861">
        <v>7470</v>
      </c>
      <c r="B861" t="s">
        <v>125</v>
      </c>
      <c r="C861">
        <v>130</v>
      </c>
      <c r="D861" t="s">
        <v>5447</v>
      </c>
      <c r="E861" s="404">
        <v>45260</v>
      </c>
      <c r="F861" s="404">
        <v>45266</v>
      </c>
      <c r="G861" t="s">
        <v>5438</v>
      </c>
      <c r="H861" t="s">
        <v>3971</v>
      </c>
      <c r="I861" t="s">
        <v>5617</v>
      </c>
      <c r="J861">
        <v>988112</v>
      </c>
      <c r="M861" t="s">
        <v>5419</v>
      </c>
      <c r="N861">
        <v>65</v>
      </c>
      <c r="O861" t="s">
        <v>5399</v>
      </c>
    </row>
    <row r="862" spans="1:15" x14ac:dyDescent="0.25">
      <c r="A862">
        <v>7470</v>
      </c>
      <c r="B862" t="s">
        <v>125</v>
      </c>
      <c r="C862">
        <v>140</v>
      </c>
      <c r="D862" t="s">
        <v>5447</v>
      </c>
      <c r="E862" s="404">
        <v>45260</v>
      </c>
      <c r="F862" s="404">
        <v>45266</v>
      </c>
      <c r="G862" t="s">
        <v>5438</v>
      </c>
      <c r="H862" t="s">
        <v>3971</v>
      </c>
      <c r="I862" t="s">
        <v>5617</v>
      </c>
      <c r="J862">
        <v>988112</v>
      </c>
      <c r="M862" t="s">
        <v>5419</v>
      </c>
      <c r="N862">
        <v>76.47</v>
      </c>
      <c r="O862" t="s">
        <v>5399</v>
      </c>
    </row>
    <row r="863" spans="1:15" x14ac:dyDescent="0.25">
      <c r="A863">
        <v>7470</v>
      </c>
      <c r="B863" t="s">
        <v>125</v>
      </c>
      <c r="C863">
        <v>160</v>
      </c>
      <c r="D863" t="s">
        <v>5447</v>
      </c>
      <c r="E863" s="404">
        <v>45260</v>
      </c>
      <c r="F863" s="404">
        <v>45266</v>
      </c>
      <c r="G863" t="s">
        <v>5438</v>
      </c>
      <c r="H863" t="s">
        <v>3971</v>
      </c>
      <c r="I863" t="s">
        <v>5617</v>
      </c>
      <c r="J863">
        <v>988112</v>
      </c>
      <c r="M863" t="s">
        <v>5419</v>
      </c>
      <c r="N863">
        <v>22.94</v>
      </c>
      <c r="O863" t="s">
        <v>5399</v>
      </c>
    </row>
    <row r="864" spans="1:15" x14ac:dyDescent="0.25">
      <c r="A864">
        <v>7470</v>
      </c>
      <c r="B864" t="s">
        <v>125</v>
      </c>
      <c r="C864">
        <v>935</v>
      </c>
      <c r="D864" t="s">
        <v>5447</v>
      </c>
      <c r="E864" s="404">
        <v>45260</v>
      </c>
      <c r="F864" s="404">
        <v>45266</v>
      </c>
      <c r="G864" t="s">
        <v>5438</v>
      </c>
      <c r="H864" t="s">
        <v>3971</v>
      </c>
      <c r="I864" t="s">
        <v>5617</v>
      </c>
      <c r="J864">
        <v>988112</v>
      </c>
      <c r="M864" t="s">
        <v>5419</v>
      </c>
      <c r="N864">
        <v>19.12</v>
      </c>
      <c r="O864" t="s">
        <v>5399</v>
      </c>
    </row>
    <row r="865" spans="1:15" x14ac:dyDescent="0.25">
      <c r="A865">
        <v>7470</v>
      </c>
      <c r="B865" t="s">
        <v>125</v>
      </c>
      <c r="C865">
        <v>110</v>
      </c>
      <c r="D865" t="s">
        <v>5423</v>
      </c>
      <c r="E865" s="404">
        <v>45291</v>
      </c>
      <c r="F865" s="404">
        <v>45299</v>
      </c>
      <c r="G865" t="s">
        <v>5438</v>
      </c>
      <c r="H865" t="s">
        <v>3971</v>
      </c>
      <c r="I865" t="s">
        <v>5616</v>
      </c>
      <c r="J865">
        <v>994860</v>
      </c>
      <c r="M865" t="s">
        <v>5419</v>
      </c>
      <c r="N865">
        <v>67.7</v>
      </c>
      <c r="O865" t="s">
        <v>5399</v>
      </c>
    </row>
    <row r="866" spans="1:15" x14ac:dyDescent="0.25">
      <c r="A866">
        <v>7470</v>
      </c>
      <c r="B866" t="s">
        <v>125</v>
      </c>
      <c r="C866">
        <v>112</v>
      </c>
      <c r="D866" t="s">
        <v>5423</v>
      </c>
      <c r="E866" s="404">
        <v>45291</v>
      </c>
      <c r="F866" s="404">
        <v>45299</v>
      </c>
      <c r="G866" t="s">
        <v>5438</v>
      </c>
      <c r="H866" t="s">
        <v>3971</v>
      </c>
      <c r="I866" t="s">
        <v>5616</v>
      </c>
      <c r="J866">
        <v>994860</v>
      </c>
      <c r="M866" t="s">
        <v>5419</v>
      </c>
      <c r="N866">
        <v>33.85</v>
      </c>
      <c r="O866" t="s">
        <v>5399</v>
      </c>
    </row>
    <row r="867" spans="1:15" x14ac:dyDescent="0.25">
      <c r="A867">
        <v>7470</v>
      </c>
      <c r="B867" t="s">
        <v>125</v>
      </c>
      <c r="C867">
        <v>120</v>
      </c>
      <c r="D867" t="s">
        <v>5423</v>
      </c>
      <c r="E867" s="404">
        <v>45291</v>
      </c>
      <c r="F867" s="404">
        <v>45299</v>
      </c>
      <c r="G867" t="s">
        <v>5438</v>
      </c>
      <c r="H867" t="s">
        <v>3971</v>
      </c>
      <c r="I867" t="s">
        <v>5616</v>
      </c>
      <c r="J867">
        <v>994860</v>
      </c>
      <c r="M867" t="s">
        <v>5419</v>
      </c>
      <c r="N867">
        <v>74.48</v>
      </c>
      <c r="O867" t="s">
        <v>5399</v>
      </c>
    </row>
    <row r="868" spans="1:15" x14ac:dyDescent="0.25">
      <c r="A868">
        <v>7470</v>
      </c>
      <c r="B868" t="s">
        <v>125</v>
      </c>
      <c r="C868">
        <v>130</v>
      </c>
      <c r="D868" t="s">
        <v>5423</v>
      </c>
      <c r="E868" s="404">
        <v>45291</v>
      </c>
      <c r="F868" s="404">
        <v>45299</v>
      </c>
      <c r="G868" t="s">
        <v>5438</v>
      </c>
      <c r="H868" t="s">
        <v>3971</v>
      </c>
      <c r="I868" t="s">
        <v>5616</v>
      </c>
      <c r="J868">
        <v>994860</v>
      </c>
      <c r="M868" t="s">
        <v>5419</v>
      </c>
      <c r="N868">
        <v>57.55</v>
      </c>
      <c r="O868" t="s">
        <v>5399</v>
      </c>
    </row>
    <row r="869" spans="1:15" x14ac:dyDescent="0.25">
      <c r="A869">
        <v>7470</v>
      </c>
      <c r="B869" t="s">
        <v>125</v>
      </c>
      <c r="C869">
        <v>140</v>
      </c>
      <c r="D869" t="s">
        <v>5423</v>
      </c>
      <c r="E869" s="404">
        <v>45291</v>
      </c>
      <c r="F869" s="404">
        <v>45299</v>
      </c>
      <c r="G869" t="s">
        <v>5438</v>
      </c>
      <c r="H869" t="s">
        <v>3971</v>
      </c>
      <c r="I869" t="s">
        <v>5616</v>
      </c>
      <c r="J869">
        <v>994860</v>
      </c>
      <c r="M869" t="s">
        <v>5419</v>
      </c>
      <c r="N869">
        <v>67.7</v>
      </c>
      <c r="O869" t="s">
        <v>5399</v>
      </c>
    </row>
    <row r="870" spans="1:15" x14ac:dyDescent="0.25">
      <c r="A870">
        <v>7470</v>
      </c>
      <c r="B870" t="s">
        <v>125</v>
      </c>
      <c r="C870">
        <v>160</v>
      </c>
      <c r="D870" t="s">
        <v>5423</v>
      </c>
      <c r="E870" s="404">
        <v>45291</v>
      </c>
      <c r="F870" s="404">
        <v>45299</v>
      </c>
      <c r="G870" t="s">
        <v>5438</v>
      </c>
      <c r="H870" t="s">
        <v>3971</v>
      </c>
      <c r="I870" t="s">
        <v>5616</v>
      </c>
      <c r="J870">
        <v>994860</v>
      </c>
      <c r="M870" t="s">
        <v>5419</v>
      </c>
      <c r="N870">
        <v>20.309999999999999</v>
      </c>
      <c r="O870" t="s">
        <v>5399</v>
      </c>
    </row>
    <row r="871" spans="1:15" x14ac:dyDescent="0.25">
      <c r="A871">
        <v>7470</v>
      </c>
      <c r="B871" t="s">
        <v>125</v>
      </c>
      <c r="C871">
        <v>935</v>
      </c>
      <c r="D871" t="s">
        <v>5423</v>
      </c>
      <c r="E871" s="404">
        <v>45291</v>
      </c>
      <c r="F871" s="404">
        <v>45299</v>
      </c>
      <c r="G871" t="s">
        <v>5438</v>
      </c>
      <c r="H871" t="s">
        <v>3971</v>
      </c>
      <c r="I871" t="s">
        <v>5616</v>
      </c>
      <c r="J871">
        <v>994860</v>
      </c>
      <c r="M871" t="s">
        <v>5419</v>
      </c>
      <c r="N871">
        <v>16.93</v>
      </c>
      <c r="O871" t="s">
        <v>5399</v>
      </c>
    </row>
    <row r="872" spans="1:15" x14ac:dyDescent="0.25">
      <c r="A872">
        <v>7470</v>
      </c>
      <c r="B872" t="s">
        <v>125</v>
      </c>
      <c r="C872">
        <v>110</v>
      </c>
      <c r="D872" t="s">
        <v>5441</v>
      </c>
      <c r="E872" s="404">
        <v>45322</v>
      </c>
      <c r="F872" s="404">
        <v>45329</v>
      </c>
      <c r="G872" t="s">
        <v>5438</v>
      </c>
      <c r="H872" t="s">
        <v>3971</v>
      </c>
      <c r="I872" t="s">
        <v>5615</v>
      </c>
      <c r="J872">
        <v>1001598</v>
      </c>
      <c r="M872" t="s">
        <v>5419</v>
      </c>
      <c r="N872">
        <v>72.3</v>
      </c>
      <c r="O872" t="s">
        <v>5399</v>
      </c>
    </row>
    <row r="873" spans="1:15" x14ac:dyDescent="0.25">
      <c r="A873">
        <v>7470</v>
      </c>
      <c r="B873" t="s">
        <v>125</v>
      </c>
      <c r="C873">
        <v>112</v>
      </c>
      <c r="D873" t="s">
        <v>5441</v>
      </c>
      <c r="E873" s="404">
        <v>45322</v>
      </c>
      <c r="F873" s="404">
        <v>45329</v>
      </c>
      <c r="G873" t="s">
        <v>5438</v>
      </c>
      <c r="H873" t="s">
        <v>3971</v>
      </c>
      <c r="I873" t="s">
        <v>5615</v>
      </c>
      <c r="J873">
        <v>1001598</v>
      </c>
      <c r="M873" t="s">
        <v>5419</v>
      </c>
      <c r="N873">
        <v>36.15</v>
      </c>
      <c r="O873" t="s">
        <v>5399</v>
      </c>
    </row>
    <row r="874" spans="1:15" x14ac:dyDescent="0.25">
      <c r="A874">
        <v>7470</v>
      </c>
      <c r="B874" t="s">
        <v>125</v>
      </c>
      <c r="C874">
        <v>120</v>
      </c>
      <c r="D874" t="s">
        <v>5441</v>
      </c>
      <c r="E874" s="404">
        <v>45322</v>
      </c>
      <c r="F874" s="404">
        <v>45329</v>
      </c>
      <c r="G874" t="s">
        <v>5438</v>
      </c>
      <c r="H874" t="s">
        <v>3971</v>
      </c>
      <c r="I874" t="s">
        <v>5615</v>
      </c>
      <c r="J874">
        <v>1001598</v>
      </c>
      <c r="M874" t="s">
        <v>5419</v>
      </c>
      <c r="N874">
        <v>79.52</v>
      </c>
      <c r="O874" t="s">
        <v>5399</v>
      </c>
    </row>
    <row r="875" spans="1:15" x14ac:dyDescent="0.25">
      <c r="A875">
        <v>7470</v>
      </c>
      <c r="B875" t="s">
        <v>125</v>
      </c>
      <c r="C875">
        <v>130</v>
      </c>
      <c r="D875" t="s">
        <v>5441</v>
      </c>
      <c r="E875" s="404">
        <v>45322</v>
      </c>
      <c r="F875" s="404">
        <v>45329</v>
      </c>
      <c r="G875" t="s">
        <v>5438</v>
      </c>
      <c r="H875" t="s">
        <v>3971</v>
      </c>
      <c r="I875" t="s">
        <v>5615</v>
      </c>
      <c r="J875">
        <v>1001598</v>
      </c>
      <c r="M875" t="s">
        <v>5419</v>
      </c>
      <c r="N875">
        <v>61.45</v>
      </c>
      <c r="O875" t="s">
        <v>5399</v>
      </c>
    </row>
    <row r="876" spans="1:15" x14ac:dyDescent="0.25">
      <c r="A876">
        <v>7470</v>
      </c>
      <c r="B876" t="s">
        <v>125</v>
      </c>
      <c r="C876">
        <v>140</v>
      </c>
      <c r="D876" t="s">
        <v>5441</v>
      </c>
      <c r="E876" s="404">
        <v>45322</v>
      </c>
      <c r="F876" s="404">
        <v>45329</v>
      </c>
      <c r="G876" t="s">
        <v>5438</v>
      </c>
      <c r="H876" t="s">
        <v>3971</v>
      </c>
      <c r="I876" t="s">
        <v>5615</v>
      </c>
      <c r="J876">
        <v>1001598</v>
      </c>
      <c r="M876" t="s">
        <v>5419</v>
      </c>
      <c r="N876">
        <v>72.3</v>
      </c>
      <c r="O876" t="s">
        <v>5399</v>
      </c>
    </row>
    <row r="877" spans="1:15" x14ac:dyDescent="0.25">
      <c r="A877">
        <v>7470</v>
      </c>
      <c r="B877" t="s">
        <v>125</v>
      </c>
      <c r="C877">
        <v>160</v>
      </c>
      <c r="D877" t="s">
        <v>5441</v>
      </c>
      <c r="E877" s="404">
        <v>45322</v>
      </c>
      <c r="F877" s="404">
        <v>45329</v>
      </c>
      <c r="G877" t="s">
        <v>5438</v>
      </c>
      <c r="H877" t="s">
        <v>3971</v>
      </c>
      <c r="I877" t="s">
        <v>5615</v>
      </c>
      <c r="J877">
        <v>1001598</v>
      </c>
      <c r="M877" t="s">
        <v>5419</v>
      </c>
      <c r="N877">
        <v>21.69</v>
      </c>
      <c r="O877" t="s">
        <v>5399</v>
      </c>
    </row>
    <row r="878" spans="1:15" x14ac:dyDescent="0.25">
      <c r="A878">
        <v>7470</v>
      </c>
      <c r="B878" t="s">
        <v>125</v>
      </c>
      <c r="C878">
        <v>935</v>
      </c>
      <c r="D878" t="s">
        <v>5441</v>
      </c>
      <c r="E878" s="404">
        <v>45322</v>
      </c>
      <c r="F878" s="404">
        <v>45329</v>
      </c>
      <c r="G878" t="s">
        <v>5438</v>
      </c>
      <c r="H878" t="s">
        <v>3971</v>
      </c>
      <c r="I878" t="s">
        <v>5615</v>
      </c>
      <c r="J878">
        <v>1001598</v>
      </c>
      <c r="M878" t="s">
        <v>5419</v>
      </c>
      <c r="N878">
        <v>18.07</v>
      </c>
      <c r="O878" t="s">
        <v>5399</v>
      </c>
    </row>
    <row r="879" spans="1:15" x14ac:dyDescent="0.25">
      <c r="A879">
        <v>7470</v>
      </c>
      <c r="B879" t="s">
        <v>125</v>
      </c>
      <c r="C879">
        <v>110</v>
      </c>
      <c r="D879" t="s">
        <v>5435</v>
      </c>
      <c r="E879" s="404">
        <v>45351</v>
      </c>
      <c r="F879" s="404">
        <v>45356</v>
      </c>
      <c r="G879" t="s">
        <v>5438</v>
      </c>
      <c r="H879" t="s">
        <v>3971</v>
      </c>
      <c r="I879" t="s">
        <v>5614</v>
      </c>
      <c r="J879">
        <v>1008382</v>
      </c>
      <c r="M879" t="s">
        <v>5419</v>
      </c>
      <c r="N879">
        <v>71.48</v>
      </c>
      <c r="O879" t="s">
        <v>5399</v>
      </c>
    </row>
    <row r="880" spans="1:15" x14ac:dyDescent="0.25">
      <c r="A880">
        <v>7470</v>
      </c>
      <c r="B880" t="s">
        <v>125</v>
      </c>
      <c r="C880">
        <v>112</v>
      </c>
      <c r="D880" t="s">
        <v>5435</v>
      </c>
      <c r="E880" s="404">
        <v>45351</v>
      </c>
      <c r="F880" s="404">
        <v>45356</v>
      </c>
      <c r="G880" t="s">
        <v>5438</v>
      </c>
      <c r="H880" t="s">
        <v>3971</v>
      </c>
      <c r="I880" t="s">
        <v>5614</v>
      </c>
      <c r="J880">
        <v>1008382</v>
      </c>
      <c r="M880" t="s">
        <v>5419</v>
      </c>
      <c r="N880">
        <v>35.74</v>
      </c>
      <c r="O880" t="s">
        <v>5399</v>
      </c>
    </row>
    <row r="881" spans="1:15" x14ac:dyDescent="0.25">
      <c r="A881">
        <v>7470</v>
      </c>
      <c r="B881" t="s">
        <v>125</v>
      </c>
      <c r="C881">
        <v>120</v>
      </c>
      <c r="D881" t="s">
        <v>5435</v>
      </c>
      <c r="E881" s="404">
        <v>45351</v>
      </c>
      <c r="F881" s="404">
        <v>45356</v>
      </c>
      <c r="G881" t="s">
        <v>5438</v>
      </c>
      <c r="H881" t="s">
        <v>3971</v>
      </c>
      <c r="I881" t="s">
        <v>5614</v>
      </c>
      <c r="J881">
        <v>1008382</v>
      </c>
      <c r="M881" t="s">
        <v>5419</v>
      </c>
      <c r="N881">
        <v>78.63</v>
      </c>
      <c r="O881" t="s">
        <v>5399</v>
      </c>
    </row>
    <row r="882" spans="1:15" x14ac:dyDescent="0.25">
      <c r="A882">
        <v>7470</v>
      </c>
      <c r="B882" t="s">
        <v>125</v>
      </c>
      <c r="C882">
        <v>130</v>
      </c>
      <c r="D882" t="s">
        <v>5435</v>
      </c>
      <c r="E882" s="404">
        <v>45351</v>
      </c>
      <c r="F882" s="404">
        <v>45356</v>
      </c>
      <c r="G882" t="s">
        <v>5438</v>
      </c>
      <c r="H882" t="s">
        <v>3971</v>
      </c>
      <c r="I882" t="s">
        <v>5614</v>
      </c>
      <c r="J882">
        <v>1008382</v>
      </c>
      <c r="M882" t="s">
        <v>5419</v>
      </c>
      <c r="N882">
        <v>60.76</v>
      </c>
      <c r="O882" t="s">
        <v>5399</v>
      </c>
    </row>
    <row r="883" spans="1:15" x14ac:dyDescent="0.25">
      <c r="A883">
        <v>7470</v>
      </c>
      <c r="B883" t="s">
        <v>125</v>
      </c>
      <c r="C883">
        <v>140</v>
      </c>
      <c r="D883" t="s">
        <v>5435</v>
      </c>
      <c r="E883" s="404">
        <v>45351</v>
      </c>
      <c r="F883" s="404">
        <v>45356</v>
      </c>
      <c r="G883" t="s">
        <v>5438</v>
      </c>
      <c r="H883" t="s">
        <v>3971</v>
      </c>
      <c r="I883" t="s">
        <v>5614</v>
      </c>
      <c r="J883">
        <v>1008382</v>
      </c>
      <c r="M883" t="s">
        <v>5419</v>
      </c>
      <c r="N883">
        <v>71.48</v>
      </c>
      <c r="O883" t="s">
        <v>5399</v>
      </c>
    </row>
    <row r="884" spans="1:15" x14ac:dyDescent="0.25">
      <c r="A884">
        <v>7470</v>
      </c>
      <c r="B884" t="s">
        <v>125</v>
      </c>
      <c r="C884">
        <v>160</v>
      </c>
      <c r="D884" t="s">
        <v>5435</v>
      </c>
      <c r="E884" s="404">
        <v>45351</v>
      </c>
      <c r="F884" s="404">
        <v>45356</v>
      </c>
      <c r="G884" t="s">
        <v>5438</v>
      </c>
      <c r="H884" t="s">
        <v>3971</v>
      </c>
      <c r="I884" t="s">
        <v>5614</v>
      </c>
      <c r="J884">
        <v>1008382</v>
      </c>
      <c r="M884" t="s">
        <v>5419</v>
      </c>
      <c r="N884">
        <v>21.44</v>
      </c>
      <c r="O884" t="s">
        <v>5399</v>
      </c>
    </row>
    <row r="885" spans="1:15" x14ac:dyDescent="0.25">
      <c r="A885">
        <v>7470</v>
      </c>
      <c r="B885" t="s">
        <v>125</v>
      </c>
      <c r="C885">
        <v>935</v>
      </c>
      <c r="D885" t="s">
        <v>5435</v>
      </c>
      <c r="E885" s="404">
        <v>45351</v>
      </c>
      <c r="F885" s="404">
        <v>45356</v>
      </c>
      <c r="G885" t="s">
        <v>5438</v>
      </c>
      <c r="H885" t="s">
        <v>3971</v>
      </c>
      <c r="I885" t="s">
        <v>5614</v>
      </c>
      <c r="J885">
        <v>1008382</v>
      </c>
      <c r="M885" t="s">
        <v>5419</v>
      </c>
      <c r="N885">
        <v>17.87</v>
      </c>
      <c r="O885" t="s">
        <v>5399</v>
      </c>
    </row>
    <row r="886" spans="1:15" x14ac:dyDescent="0.25">
      <c r="A886">
        <v>7470</v>
      </c>
      <c r="B886" t="s">
        <v>125</v>
      </c>
      <c r="C886">
        <v>210</v>
      </c>
      <c r="D886" t="s">
        <v>5432</v>
      </c>
      <c r="E886" s="404">
        <v>44986</v>
      </c>
      <c r="F886" s="404">
        <v>45012</v>
      </c>
      <c r="G886" t="s">
        <v>5477</v>
      </c>
      <c r="H886" t="s">
        <v>3971</v>
      </c>
      <c r="I886" t="s">
        <v>5613</v>
      </c>
      <c r="J886">
        <v>51798288</v>
      </c>
      <c r="M886" t="s">
        <v>5419</v>
      </c>
      <c r="N886">
        <v>26.72</v>
      </c>
      <c r="O886" t="s">
        <v>2615</v>
      </c>
    </row>
    <row r="887" spans="1:15" x14ac:dyDescent="0.25">
      <c r="A887">
        <v>7470</v>
      </c>
      <c r="B887" t="s">
        <v>125</v>
      </c>
      <c r="C887">
        <v>220</v>
      </c>
      <c r="D887" t="s">
        <v>5432</v>
      </c>
      <c r="E887" s="404">
        <v>44986</v>
      </c>
      <c r="F887" s="404">
        <v>45012</v>
      </c>
      <c r="G887" t="s">
        <v>5477</v>
      </c>
      <c r="H887" t="s">
        <v>3971</v>
      </c>
      <c r="I887" t="s">
        <v>5613</v>
      </c>
      <c r="J887">
        <v>51798288</v>
      </c>
      <c r="M887" t="s">
        <v>5419</v>
      </c>
      <c r="N887">
        <v>26.72</v>
      </c>
      <c r="O887" t="s">
        <v>2615</v>
      </c>
    </row>
    <row r="888" spans="1:15" x14ac:dyDescent="0.25">
      <c r="A888">
        <v>7470</v>
      </c>
      <c r="B888" t="s">
        <v>125</v>
      </c>
      <c r="C888">
        <v>230</v>
      </c>
      <c r="D888" t="s">
        <v>5432</v>
      </c>
      <c r="E888" s="404">
        <v>44986</v>
      </c>
      <c r="F888" s="404">
        <v>45012</v>
      </c>
      <c r="G888" t="s">
        <v>5477</v>
      </c>
      <c r="H888" t="s">
        <v>3971</v>
      </c>
      <c r="I888" t="s">
        <v>5613</v>
      </c>
      <c r="J888">
        <v>51798288</v>
      </c>
      <c r="M888" t="s">
        <v>5419</v>
      </c>
      <c r="N888">
        <v>26.72</v>
      </c>
      <c r="O888" t="s">
        <v>2615</v>
      </c>
    </row>
    <row r="889" spans="1:15" x14ac:dyDescent="0.25">
      <c r="A889">
        <v>7470</v>
      </c>
      <c r="B889" t="s">
        <v>125</v>
      </c>
      <c r="C889">
        <v>240</v>
      </c>
      <c r="D889" t="s">
        <v>5432</v>
      </c>
      <c r="E889" s="404">
        <v>44986</v>
      </c>
      <c r="F889" s="404">
        <v>45012</v>
      </c>
      <c r="G889" t="s">
        <v>5477</v>
      </c>
      <c r="H889" t="s">
        <v>3971</v>
      </c>
      <c r="I889" t="s">
        <v>5613</v>
      </c>
      <c r="J889">
        <v>51798288</v>
      </c>
      <c r="M889" t="s">
        <v>5419</v>
      </c>
      <c r="N889">
        <v>26.72</v>
      </c>
      <c r="O889" t="s">
        <v>2615</v>
      </c>
    </row>
    <row r="890" spans="1:15" x14ac:dyDescent="0.25">
      <c r="A890">
        <v>7470</v>
      </c>
      <c r="B890" t="s">
        <v>125</v>
      </c>
      <c r="C890">
        <v>210</v>
      </c>
      <c r="D890" t="s">
        <v>5431</v>
      </c>
      <c r="E890" s="404">
        <v>45046</v>
      </c>
      <c r="F890" s="404">
        <v>45050</v>
      </c>
      <c r="G890" t="s">
        <v>5477</v>
      </c>
      <c r="H890" t="s">
        <v>3971</v>
      </c>
      <c r="I890" t="s">
        <v>5612</v>
      </c>
      <c r="J890">
        <v>51814747</v>
      </c>
      <c r="M890" t="s">
        <v>5419</v>
      </c>
      <c r="N890">
        <v>28.99</v>
      </c>
      <c r="O890" t="s">
        <v>2615</v>
      </c>
    </row>
    <row r="891" spans="1:15" x14ac:dyDescent="0.25">
      <c r="A891">
        <v>7470</v>
      </c>
      <c r="B891" t="s">
        <v>125</v>
      </c>
      <c r="C891">
        <v>220</v>
      </c>
      <c r="D891" t="s">
        <v>5431</v>
      </c>
      <c r="E891" s="404">
        <v>45046</v>
      </c>
      <c r="F891" s="404">
        <v>45050</v>
      </c>
      <c r="G891" t="s">
        <v>5477</v>
      </c>
      <c r="H891" t="s">
        <v>3971</v>
      </c>
      <c r="I891" t="s">
        <v>5612</v>
      </c>
      <c r="J891">
        <v>51814747</v>
      </c>
      <c r="M891" t="s">
        <v>5419</v>
      </c>
      <c r="N891">
        <v>28.99</v>
      </c>
      <c r="O891" t="s">
        <v>2615</v>
      </c>
    </row>
    <row r="892" spans="1:15" x14ac:dyDescent="0.25">
      <c r="A892">
        <v>7470</v>
      </c>
      <c r="B892" t="s">
        <v>125</v>
      </c>
      <c r="C892">
        <v>230</v>
      </c>
      <c r="D892" t="s">
        <v>5431</v>
      </c>
      <c r="E892" s="404">
        <v>45046</v>
      </c>
      <c r="F892" s="404">
        <v>45050</v>
      </c>
      <c r="G892" t="s">
        <v>5477</v>
      </c>
      <c r="H892" t="s">
        <v>3971</v>
      </c>
      <c r="I892" t="s">
        <v>5612</v>
      </c>
      <c r="J892">
        <v>51814747</v>
      </c>
      <c r="M892" t="s">
        <v>5419</v>
      </c>
      <c r="N892">
        <v>28.99</v>
      </c>
      <c r="O892" t="s">
        <v>2615</v>
      </c>
    </row>
    <row r="893" spans="1:15" x14ac:dyDescent="0.25">
      <c r="A893">
        <v>7470</v>
      </c>
      <c r="B893" t="s">
        <v>125</v>
      </c>
      <c r="C893">
        <v>240</v>
      </c>
      <c r="D893" t="s">
        <v>5431</v>
      </c>
      <c r="E893" s="404">
        <v>45046</v>
      </c>
      <c r="F893" s="404">
        <v>45050</v>
      </c>
      <c r="G893" t="s">
        <v>5477</v>
      </c>
      <c r="H893" t="s">
        <v>3971</v>
      </c>
      <c r="I893" t="s">
        <v>5612</v>
      </c>
      <c r="J893">
        <v>51814747</v>
      </c>
      <c r="M893" t="s">
        <v>5419</v>
      </c>
      <c r="N893">
        <v>28.99</v>
      </c>
      <c r="O893" t="s">
        <v>2615</v>
      </c>
    </row>
    <row r="894" spans="1:15" x14ac:dyDescent="0.25">
      <c r="A894">
        <v>7470</v>
      </c>
      <c r="B894" t="s">
        <v>125</v>
      </c>
      <c r="C894">
        <v>210</v>
      </c>
      <c r="D894" t="s">
        <v>5427</v>
      </c>
      <c r="E894" s="404">
        <v>45047</v>
      </c>
      <c r="F894" s="404">
        <v>45072</v>
      </c>
      <c r="G894" t="s">
        <v>5477</v>
      </c>
      <c r="H894" t="s">
        <v>3971</v>
      </c>
      <c r="I894" t="s">
        <v>5611</v>
      </c>
      <c r="J894">
        <v>51831251</v>
      </c>
      <c r="M894" t="s">
        <v>5419</v>
      </c>
      <c r="N894">
        <v>28.99</v>
      </c>
      <c r="O894" t="s">
        <v>2615</v>
      </c>
    </row>
    <row r="895" spans="1:15" x14ac:dyDescent="0.25">
      <c r="A895">
        <v>7470</v>
      </c>
      <c r="B895" t="s">
        <v>125</v>
      </c>
      <c r="C895">
        <v>220</v>
      </c>
      <c r="D895" t="s">
        <v>5427</v>
      </c>
      <c r="E895" s="404">
        <v>45047</v>
      </c>
      <c r="F895" s="404">
        <v>45072</v>
      </c>
      <c r="G895" t="s">
        <v>5477</v>
      </c>
      <c r="H895" t="s">
        <v>3971</v>
      </c>
      <c r="I895" t="s">
        <v>5611</v>
      </c>
      <c r="J895">
        <v>51831251</v>
      </c>
      <c r="M895" t="s">
        <v>5419</v>
      </c>
      <c r="N895">
        <v>28.99</v>
      </c>
      <c r="O895" t="s">
        <v>2615</v>
      </c>
    </row>
    <row r="896" spans="1:15" x14ac:dyDescent="0.25">
      <c r="A896">
        <v>7470</v>
      </c>
      <c r="B896" t="s">
        <v>125</v>
      </c>
      <c r="C896">
        <v>230</v>
      </c>
      <c r="D896" t="s">
        <v>5427</v>
      </c>
      <c r="E896" s="404">
        <v>45047</v>
      </c>
      <c r="F896" s="404">
        <v>45072</v>
      </c>
      <c r="G896" t="s">
        <v>5477</v>
      </c>
      <c r="H896" t="s">
        <v>3971</v>
      </c>
      <c r="I896" t="s">
        <v>5611</v>
      </c>
      <c r="J896">
        <v>51831251</v>
      </c>
      <c r="M896" t="s">
        <v>5419</v>
      </c>
      <c r="N896">
        <v>28.99</v>
      </c>
      <c r="O896" t="s">
        <v>2615</v>
      </c>
    </row>
    <row r="897" spans="1:15" x14ac:dyDescent="0.25">
      <c r="A897">
        <v>7470</v>
      </c>
      <c r="B897" t="s">
        <v>125</v>
      </c>
      <c r="C897">
        <v>240</v>
      </c>
      <c r="D897" t="s">
        <v>5427</v>
      </c>
      <c r="E897" s="404">
        <v>45047</v>
      </c>
      <c r="F897" s="404">
        <v>45072</v>
      </c>
      <c r="G897" t="s">
        <v>5477</v>
      </c>
      <c r="H897" t="s">
        <v>3971</v>
      </c>
      <c r="I897" t="s">
        <v>5611</v>
      </c>
      <c r="J897">
        <v>51831251</v>
      </c>
      <c r="M897" t="s">
        <v>5419</v>
      </c>
      <c r="N897">
        <v>28.99</v>
      </c>
      <c r="O897" t="s">
        <v>2615</v>
      </c>
    </row>
    <row r="898" spans="1:15" x14ac:dyDescent="0.25">
      <c r="A898">
        <v>7470</v>
      </c>
      <c r="B898" t="s">
        <v>125</v>
      </c>
      <c r="C898">
        <v>210</v>
      </c>
      <c r="D898" t="s">
        <v>5464</v>
      </c>
      <c r="E898" s="404">
        <v>45108</v>
      </c>
      <c r="F898" s="404">
        <v>45146</v>
      </c>
      <c r="G898" t="s">
        <v>5477</v>
      </c>
      <c r="H898" t="s">
        <v>3971</v>
      </c>
      <c r="I898" t="s">
        <v>5610</v>
      </c>
      <c r="J898">
        <v>51847904</v>
      </c>
      <c r="M898" t="s">
        <v>5419</v>
      </c>
      <c r="N898">
        <v>28.99</v>
      </c>
      <c r="O898" t="s">
        <v>2615</v>
      </c>
    </row>
    <row r="899" spans="1:15" x14ac:dyDescent="0.25">
      <c r="A899">
        <v>7470</v>
      </c>
      <c r="B899" t="s">
        <v>125</v>
      </c>
      <c r="C899">
        <v>220</v>
      </c>
      <c r="D899" t="s">
        <v>5464</v>
      </c>
      <c r="E899" s="404">
        <v>45108</v>
      </c>
      <c r="F899" s="404">
        <v>45146</v>
      </c>
      <c r="G899" t="s">
        <v>5477</v>
      </c>
      <c r="H899" t="s">
        <v>3971</v>
      </c>
      <c r="I899" t="s">
        <v>5610</v>
      </c>
      <c r="J899">
        <v>51847904</v>
      </c>
      <c r="M899" t="s">
        <v>5419</v>
      </c>
      <c r="N899">
        <v>28.99</v>
      </c>
      <c r="O899" t="s">
        <v>2615</v>
      </c>
    </row>
    <row r="900" spans="1:15" x14ac:dyDescent="0.25">
      <c r="A900">
        <v>7470</v>
      </c>
      <c r="B900" t="s">
        <v>125</v>
      </c>
      <c r="C900">
        <v>230</v>
      </c>
      <c r="D900" t="s">
        <v>5464</v>
      </c>
      <c r="E900" s="404">
        <v>45108</v>
      </c>
      <c r="F900" s="404">
        <v>45146</v>
      </c>
      <c r="G900" t="s">
        <v>5477</v>
      </c>
      <c r="H900" t="s">
        <v>3971</v>
      </c>
      <c r="I900" t="s">
        <v>5610</v>
      </c>
      <c r="J900">
        <v>51847904</v>
      </c>
      <c r="M900" t="s">
        <v>5419</v>
      </c>
      <c r="N900">
        <v>28.99</v>
      </c>
      <c r="O900" t="s">
        <v>2615</v>
      </c>
    </row>
    <row r="901" spans="1:15" x14ac:dyDescent="0.25">
      <c r="A901">
        <v>7470</v>
      </c>
      <c r="B901" t="s">
        <v>125</v>
      </c>
      <c r="C901">
        <v>240</v>
      </c>
      <c r="D901" t="s">
        <v>5464</v>
      </c>
      <c r="E901" s="404">
        <v>45108</v>
      </c>
      <c r="F901" s="404">
        <v>45146</v>
      </c>
      <c r="G901" t="s">
        <v>5477</v>
      </c>
      <c r="H901" t="s">
        <v>3971</v>
      </c>
      <c r="I901" t="s">
        <v>5610</v>
      </c>
      <c r="J901">
        <v>51847904</v>
      </c>
      <c r="M901" t="s">
        <v>5419</v>
      </c>
      <c r="N901">
        <v>28.99</v>
      </c>
      <c r="O901" t="s">
        <v>2615</v>
      </c>
    </row>
    <row r="902" spans="1:15" x14ac:dyDescent="0.25">
      <c r="A902">
        <v>7470</v>
      </c>
      <c r="B902" t="s">
        <v>125</v>
      </c>
      <c r="C902">
        <v>210</v>
      </c>
      <c r="D902" t="s">
        <v>5464</v>
      </c>
      <c r="E902" s="404">
        <v>45135</v>
      </c>
      <c r="F902" s="404">
        <v>45135</v>
      </c>
      <c r="G902" t="s">
        <v>5477</v>
      </c>
      <c r="H902" t="s">
        <v>3971</v>
      </c>
      <c r="I902" t="s">
        <v>5609</v>
      </c>
      <c r="J902">
        <v>51864462</v>
      </c>
      <c r="M902" t="s">
        <v>5419</v>
      </c>
      <c r="N902">
        <v>28.99</v>
      </c>
      <c r="O902" t="s">
        <v>2615</v>
      </c>
    </row>
    <row r="903" spans="1:15" x14ac:dyDescent="0.25">
      <c r="A903">
        <v>7470</v>
      </c>
      <c r="B903" t="s">
        <v>125</v>
      </c>
      <c r="C903">
        <v>220</v>
      </c>
      <c r="D903" t="s">
        <v>5464</v>
      </c>
      <c r="E903" s="404">
        <v>45135</v>
      </c>
      <c r="F903" s="404">
        <v>45135</v>
      </c>
      <c r="G903" t="s">
        <v>5477</v>
      </c>
      <c r="H903" t="s">
        <v>3971</v>
      </c>
      <c r="I903" t="s">
        <v>5609</v>
      </c>
      <c r="J903">
        <v>51864462</v>
      </c>
      <c r="M903" t="s">
        <v>5419</v>
      </c>
      <c r="N903">
        <v>28.99</v>
      </c>
      <c r="O903" t="s">
        <v>2615</v>
      </c>
    </row>
    <row r="904" spans="1:15" x14ac:dyDescent="0.25">
      <c r="A904">
        <v>7470</v>
      </c>
      <c r="B904" t="s">
        <v>125</v>
      </c>
      <c r="C904">
        <v>230</v>
      </c>
      <c r="D904" t="s">
        <v>5464</v>
      </c>
      <c r="E904" s="404">
        <v>45135</v>
      </c>
      <c r="F904" s="404">
        <v>45135</v>
      </c>
      <c r="G904" t="s">
        <v>5477</v>
      </c>
      <c r="H904" t="s">
        <v>3971</v>
      </c>
      <c r="I904" t="s">
        <v>5609</v>
      </c>
      <c r="J904">
        <v>51864462</v>
      </c>
      <c r="M904" t="s">
        <v>5419</v>
      </c>
      <c r="N904">
        <v>28.99</v>
      </c>
      <c r="O904" t="s">
        <v>2615</v>
      </c>
    </row>
    <row r="905" spans="1:15" x14ac:dyDescent="0.25">
      <c r="A905">
        <v>7470</v>
      </c>
      <c r="B905" t="s">
        <v>125</v>
      </c>
      <c r="C905">
        <v>240</v>
      </c>
      <c r="D905" t="s">
        <v>5464</v>
      </c>
      <c r="E905" s="404">
        <v>45135</v>
      </c>
      <c r="F905" s="404">
        <v>45135</v>
      </c>
      <c r="G905" t="s">
        <v>5477</v>
      </c>
      <c r="H905" t="s">
        <v>3971</v>
      </c>
      <c r="I905" t="s">
        <v>5609</v>
      </c>
      <c r="J905">
        <v>51864462</v>
      </c>
      <c r="M905" t="s">
        <v>5419</v>
      </c>
      <c r="N905">
        <v>28.99</v>
      </c>
      <c r="O905" t="s">
        <v>2615</v>
      </c>
    </row>
    <row r="906" spans="1:15" x14ac:dyDescent="0.25">
      <c r="A906">
        <v>7470</v>
      </c>
      <c r="B906" t="s">
        <v>125</v>
      </c>
      <c r="C906">
        <v>210</v>
      </c>
      <c r="D906" t="s">
        <v>5459</v>
      </c>
      <c r="E906" s="404">
        <v>45139</v>
      </c>
      <c r="F906" s="404">
        <v>45162</v>
      </c>
      <c r="G906" t="s">
        <v>5477</v>
      </c>
      <c r="H906" t="s">
        <v>3971</v>
      </c>
      <c r="I906" t="s">
        <v>5608</v>
      </c>
      <c r="J906">
        <v>51880656</v>
      </c>
      <c r="M906" t="s">
        <v>5419</v>
      </c>
      <c r="N906">
        <v>28.99</v>
      </c>
      <c r="O906" t="s">
        <v>2615</v>
      </c>
    </row>
    <row r="907" spans="1:15" x14ac:dyDescent="0.25">
      <c r="A907">
        <v>7470</v>
      </c>
      <c r="B907" t="s">
        <v>125</v>
      </c>
      <c r="C907">
        <v>220</v>
      </c>
      <c r="D907" t="s">
        <v>5459</v>
      </c>
      <c r="E907" s="404">
        <v>45139</v>
      </c>
      <c r="F907" s="404">
        <v>45162</v>
      </c>
      <c r="G907" t="s">
        <v>5477</v>
      </c>
      <c r="H907" t="s">
        <v>3971</v>
      </c>
      <c r="I907" t="s">
        <v>5608</v>
      </c>
      <c r="J907">
        <v>51880656</v>
      </c>
      <c r="M907" t="s">
        <v>5419</v>
      </c>
      <c r="N907">
        <v>28.99</v>
      </c>
      <c r="O907" t="s">
        <v>2615</v>
      </c>
    </row>
    <row r="908" spans="1:15" x14ac:dyDescent="0.25">
      <c r="A908">
        <v>7470</v>
      </c>
      <c r="B908" t="s">
        <v>125</v>
      </c>
      <c r="C908">
        <v>230</v>
      </c>
      <c r="D908" t="s">
        <v>5459</v>
      </c>
      <c r="E908" s="404">
        <v>45139</v>
      </c>
      <c r="F908" s="404">
        <v>45162</v>
      </c>
      <c r="G908" t="s">
        <v>5477</v>
      </c>
      <c r="H908" t="s">
        <v>3971</v>
      </c>
      <c r="I908" t="s">
        <v>5608</v>
      </c>
      <c r="J908">
        <v>51880656</v>
      </c>
      <c r="M908" t="s">
        <v>5419</v>
      </c>
      <c r="N908">
        <v>28.99</v>
      </c>
      <c r="O908" t="s">
        <v>2615</v>
      </c>
    </row>
    <row r="909" spans="1:15" x14ac:dyDescent="0.25">
      <c r="A909">
        <v>7470</v>
      </c>
      <c r="B909" t="s">
        <v>125</v>
      </c>
      <c r="C909">
        <v>240</v>
      </c>
      <c r="D909" t="s">
        <v>5459</v>
      </c>
      <c r="E909" s="404">
        <v>45139</v>
      </c>
      <c r="F909" s="404">
        <v>45162</v>
      </c>
      <c r="G909" t="s">
        <v>5477</v>
      </c>
      <c r="H909" t="s">
        <v>3971</v>
      </c>
      <c r="I909" t="s">
        <v>5608</v>
      </c>
      <c r="J909">
        <v>51880656</v>
      </c>
      <c r="M909" t="s">
        <v>5419</v>
      </c>
      <c r="N909">
        <v>28.99</v>
      </c>
      <c r="O909" t="s">
        <v>2615</v>
      </c>
    </row>
    <row r="910" spans="1:15" x14ac:dyDescent="0.25">
      <c r="A910">
        <v>7470</v>
      </c>
      <c r="B910" t="s">
        <v>125</v>
      </c>
      <c r="C910">
        <v>210</v>
      </c>
      <c r="D910" t="s">
        <v>5453</v>
      </c>
      <c r="E910" s="404">
        <v>45196</v>
      </c>
      <c r="F910" s="404">
        <v>45196</v>
      </c>
      <c r="G910" t="s">
        <v>5477</v>
      </c>
      <c r="H910" t="s">
        <v>3971</v>
      </c>
      <c r="I910" t="s">
        <v>5607</v>
      </c>
      <c r="J910">
        <v>51897549</v>
      </c>
      <c r="M910" t="s">
        <v>5419</v>
      </c>
      <c r="N910">
        <v>25.12</v>
      </c>
      <c r="O910" t="s">
        <v>2615</v>
      </c>
    </row>
    <row r="911" spans="1:15" x14ac:dyDescent="0.25">
      <c r="A911">
        <v>7470</v>
      </c>
      <c r="B911" t="s">
        <v>125</v>
      </c>
      <c r="C911">
        <v>210</v>
      </c>
      <c r="D911" t="s">
        <v>5453</v>
      </c>
      <c r="E911" s="404">
        <v>45196</v>
      </c>
      <c r="F911" s="404">
        <v>45196</v>
      </c>
      <c r="G911" t="s">
        <v>5477</v>
      </c>
      <c r="H911" t="s">
        <v>3971</v>
      </c>
      <c r="I911" t="s">
        <v>5607</v>
      </c>
      <c r="J911">
        <v>51897550</v>
      </c>
      <c r="M911" t="s">
        <v>5419</v>
      </c>
      <c r="N911">
        <v>45.04</v>
      </c>
      <c r="O911" t="s">
        <v>2615</v>
      </c>
    </row>
    <row r="912" spans="1:15" x14ac:dyDescent="0.25">
      <c r="A912">
        <v>7470</v>
      </c>
      <c r="B912" t="s">
        <v>125</v>
      </c>
      <c r="C912">
        <v>220</v>
      </c>
      <c r="D912" t="s">
        <v>5453</v>
      </c>
      <c r="E912" s="404">
        <v>45196</v>
      </c>
      <c r="F912" s="404">
        <v>45196</v>
      </c>
      <c r="G912" t="s">
        <v>5477</v>
      </c>
      <c r="H912" t="s">
        <v>3971</v>
      </c>
      <c r="I912" t="s">
        <v>5607</v>
      </c>
      <c r="J912">
        <v>51897549</v>
      </c>
      <c r="M912" t="s">
        <v>5419</v>
      </c>
      <c r="N912">
        <v>25.12</v>
      </c>
      <c r="O912" t="s">
        <v>2615</v>
      </c>
    </row>
    <row r="913" spans="1:15" x14ac:dyDescent="0.25">
      <c r="A913">
        <v>7470</v>
      </c>
      <c r="B913" t="s">
        <v>125</v>
      </c>
      <c r="C913">
        <v>220</v>
      </c>
      <c r="D913" t="s">
        <v>5453</v>
      </c>
      <c r="E913" s="404">
        <v>45196</v>
      </c>
      <c r="F913" s="404">
        <v>45196</v>
      </c>
      <c r="G913" t="s">
        <v>5477</v>
      </c>
      <c r="H913" t="s">
        <v>3971</v>
      </c>
      <c r="I913" t="s">
        <v>5607</v>
      </c>
      <c r="J913">
        <v>51897550</v>
      </c>
      <c r="M913" t="s">
        <v>5419</v>
      </c>
      <c r="N913">
        <v>45.04</v>
      </c>
      <c r="O913" t="s">
        <v>2615</v>
      </c>
    </row>
    <row r="914" spans="1:15" x14ac:dyDescent="0.25">
      <c r="A914">
        <v>7470</v>
      </c>
      <c r="B914" t="s">
        <v>125</v>
      </c>
      <c r="C914">
        <v>230</v>
      </c>
      <c r="D914" t="s">
        <v>5453</v>
      </c>
      <c r="E914" s="404">
        <v>45196</v>
      </c>
      <c r="F914" s="404">
        <v>45196</v>
      </c>
      <c r="G914" t="s">
        <v>5477</v>
      </c>
      <c r="H914" t="s">
        <v>3971</v>
      </c>
      <c r="I914" t="s">
        <v>5607</v>
      </c>
      <c r="J914">
        <v>51897549</v>
      </c>
      <c r="M914" t="s">
        <v>5419</v>
      </c>
      <c r="N914">
        <v>25.12</v>
      </c>
      <c r="O914" t="s">
        <v>2615</v>
      </c>
    </row>
    <row r="915" spans="1:15" x14ac:dyDescent="0.25">
      <c r="A915">
        <v>7470</v>
      </c>
      <c r="B915" t="s">
        <v>125</v>
      </c>
      <c r="C915">
        <v>230</v>
      </c>
      <c r="D915" t="s">
        <v>5453</v>
      </c>
      <c r="E915" s="404">
        <v>45196</v>
      </c>
      <c r="F915" s="404">
        <v>45196</v>
      </c>
      <c r="G915" t="s">
        <v>5477</v>
      </c>
      <c r="H915" t="s">
        <v>3971</v>
      </c>
      <c r="I915" t="s">
        <v>5607</v>
      </c>
      <c r="J915">
        <v>51897550</v>
      </c>
      <c r="M915" t="s">
        <v>5419</v>
      </c>
      <c r="N915">
        <v>45.04</v>
      </c>
      <c r="O915" t="s">
        <v>2615</v>
      </c>
    </row>
    <row r="916" spans="1:15" x14ac:dyDescent="0.25">
      <c r="A916">
        <v>7470</v>
      </c>
      <c r="B916" t="s">
        <v>125</v>
      </c>
      <c r="C916">
        <v>240</v>
      </c>
      <c r="D916" t="s">
        <v>5453</v>
      </c>
      <c r="E916" s="404">
        <v>45196</v>
      </c>
      <c r="F916" s="404">
        <v>45196</v>
      </c>
      <c r="G916" t="s">
        <v>5477</v>
      </c>
      <c r="H916" t="s">
        <v>3971</v>
      </c>
      <c r="I916" t="s">
        <v>5607</v>
      </c>
      <c r="J916">
        <v>51897549</v>
      </c>
      <c r="M916" t="s">
        <v>5419</v>
      </c>
      <c r="N916">
        <v>25.12</v>
      </c>
      <c r="O916" t="s">
        <v>2615</v>
      </c>
    </row>
    <row r="917" spans="1:15" x14ac:dyDescent="0.25">
      <c r="A917">
        <v>7470</v>
      </c>
      <c r="B917" t="s">
        <v>125</v>
      </c>
      <c r="C917">
        <v>240</v>
      </c>
      <c r="D917" t="s">
        <v>5453</v>
      </c>
      <c r="E917" s="404">
        <v>45196</v>
      </c>
      <c r="F917" s="404">
        <v>45196</v>
      </c>
      <c r="G917" t="s">
        <v>5477</v>
      </c>
      <c r="H917" t="s">
        <v>3971</v>
      </c>
      <c r="I917" t="s">
        <v>5607</v>
      </c>
      <c r="J917">
        <v>51897550</v>
      </c>
      <c r="M917" t="s">
        <v>5419</v>
      </c>
      <c r="N917">
        <v>45.04</v>
      </c>
      <c r="O917" t="s">
        <v>2615</v>
      </c>
    </row>
    <row r="918" spans="1:15" x14ac:dyDescent="0.25">
      <c r="A918">
        <v>7470</v>
      </c>
      <c r="B918" t="s">
        <v>125</v>
      </c>
      <c r="C918">
        <v>210</v>
      </c>
      <c r="D918" t="s">
        <v>5450</v>
      </c>
      <c r="E918" s="404">
        <v>45230</v>
      </c>
      <c r="F918" s="404">
        <v>45224</v>
      </c>
      <c r="G918" t="s">
        <v>5477</v>
      </c>
      <c r="H918" t="s">
        <v>3971</v>
      </c>
      <c r="I918" t="s">
        <v>5606</v>
      </c>
      <c r="J918">
        <v>51913760</v>
      </c>
      <c r="M918" t="s">
        <v>5419</v>
      </c>
      <c r="N918">
        <v>33.78</v>
      </c>
      <c r="O918" t="s">
        <v>2615</v>
      </c>
    </row>
    <row r="919" spans="1:15" x14ac:dyDescent="0.25">
      <c r="A919">
        <v>7470</v>
      </c>
      <c r="B919" t="s">
        <v>125</v>
      </c>
      <c r="C919">
        <v>220</v>
      </c>
      <c r="D919" t="s">
        <v>5450</v>
      </c>
      <c r="E919" s="404">
        <v>45230</v>
      </c>
      <c r="F919" s="404">
        <v>45224</v>
      </c>
      <c r="G919" t="s">
        <v>5477</v>
      </c>
      <c r="H919" t="s">
        <v>3971</v>
      </c>
      <c r="I919" t="s">
        <v>5606</v>
      </c>
      <c r="J919">
        <v>51913760</v>
      </c>
      <c r="M919" t="s">
        <v>5419</v>
      </c>
      <c r="N919">
        <v>33.78</v>
      </c>
      <c r="O919" t="s">
        <v>2615</v>
      </c>
    </row>
    <row r="920" spans="1:15" x14ac:dyDescent="0.25">
      <c r="A920">
        <v>7470</v>
      </c>
      <c r="B920" t="s">
        <v>125</v>
      </c>
      <c r="C920">
        <v>230</v>
      </c>
      <c r="D920" t="s">
        <v>5450</v>
      </c>
      <c r="E920" s="404">
        <v>45230</v>
      </c>
      <c r="F920" s="404">
        <v>45224</v>
      </c>
      <c r="G920" t="s">
        <v>5477</v>
      </c>
      <c r="H920" t="s">
        <v>3971</v>
      </c>
      <c r="I920" t="s">
        <v>5606</v>
      </c>
      <c r="J920">
        <v>51913760</v>
      </c>
      <c r="M920" t="s">
        <v>5419</v>
      </c>
      <c r="N920">
        <v>33.78</v>
      </c>
      <c r="O920" t="s">
        <v>2615</v>
      </c>
    </row>
    <row r="921" spans="1:15" x14ac:dyDescent="0.25">
      <c r="A921">
        <v>7470</v>
      </c>
      <c r="B921" t="s">
        <v>125</v>
      </c>
      <c r="C921">
        <v>240</v>
      </c>
      <c r="D921" t="s">
        <v>5450</v>
      </c>
      <c r="E921" s="404">
        <v>45230</v>
      </c>
      <c r="F921" s="404">
        <v>45224</v>
      </c>
      <c r="G921" t="s">
        <v>5477</v>
      </c>
      <c r="H921" t="s">
        <v>3971</v>
      </c>
      <c r="I921" t="s">
        <v>5606</v>
      </c>
      <c r="J921">
        <v>51913760</v>
      </c>
      <c r="M921" t="s">
        <v>5419</v>
      </c>
      <c r="N921">
        <v>33.78</v>
      </c>
      <c r="O921" t="s">
        <v>2615</v>
      </c>
    </row>
    <row r="922" spans="1:15" x14ac:dyDescent="0.25">
      <c r="A922">
        <v>7470</v>
      </c>
      <c r="B922" t="s">
        <v>125</v>
      </c>
      <c r="C922">
        <v>210</v>
      </c>
      <c r="D922" t="s">
        <v>5447</v>
      </c>
      <c r="E922" s="404">
        <v>45254</v>
      </c>
      <c r="F922" s="404">
        <v>45254</v>
      </c>
      <c r="G922" t="s">
        <v>5477</v>
      </c>
      <c r="H922" t="s">
        <v>3971</v>
      </c>
      <c r="I922" t="s">
        <v>5605</v>
      </c>
      <c r="J922">
        <v>51930304</v>
      </c>
      <c r="M922" t="s">
        <v>5419</v>
      </c>
      <c r="N922">
        <v>33.78</v>
      </c>
      <c r="O922" t="s">
        <v>2615</v>
      </c>
    </row>
    <row r="923" spans="1:15" x14ac:dyDescent="0.25">
      <c r="A923">
        <v>7470</v>
      </c>
      <c r="B923" t="s">
        <v>125</v>
      </c>
      <c r="C923">
        <v>220</v>
      </c>
      <c r="D923" t="s">
        <v>5447</v>
      </c>
      <c r="E923" s="404">
        <v>45254</v>
      </c>
      <c r="F923" s="404">
        <v>45254</v>
      </c>
      <c r="G923" t="s">
        <v>5477</v>
      </c>
      <c r="H923" t="s">
        <v>3971</v>
      </c>
      <c r="I923" t="s">
        <v>5605</v>
      </c>
      <c r="J923">
        <v>51930304</v>
      </c>
      <c r="M923" t="s">
        <v>5419</v>
      </c>
      <c r="N923">
        <v>33.78</v>
      </c>
      <c r="O923" t="s">
        <v>2615</v>
      </c>
    </row>
    <row r="924" spans="1:15" x14ac:dyDescent="0.25">
      <c r="A924">
        <v>7470</v>
      </c>
      <c r="B924" t="s">
        <v>125</v>
      </c>
      <c r="C924">
        <v>230</v>
      </c>
      <c r="D924" t="s">
        <v>5447</v>
      </c>
      <c r="E924" s="404">
        <v>45254</v>
      </c>
      <c r="F924" s="404">
        <v>45254</v>
      </c>
      <c r="G924" t="s">
        <v>5477</v>
      </c>
      <c r="H924" t="s">
        <v>3971</v>
      </c>
      <c r="I924" t="s">
        <v>5605</v>
      </c>
      <c r="J924">
        <v>51930304</v>
      </c>
      <c r="M924" t="s">
        <v>5419</v>
      </c>
      <c r="N924">
        <v>33.78</v>
      </c>
      <c r="O924" t="s">
        <v>2615</v>
      </c>
    </row>
    <row r="925" spans="1:15" x14ac:dyDescent="0.25">
      <c r="A925">
        <v>7470</v>
      </c>
      <c r="B925" t="s">
        <v>125</v>
      </c>
      <c r="C925">
        <v>240</v>
      </c>
      <c r="D925" t="s">
        <v>5447</v>
      </c>
      <c r="E925" s="404">
        <v>45254</v>
      </c>
      <c r="F925" s="404">
        <v>45254</v>
      </c>
      <c r="G925" t="s">
        <v>5477</v>
      </c>
      <c r="H925" t="s">
        <v>3971</v>
      </c>
      <c r="I925" t="s">
        <v>5605</v>
      </c>
      <c r="J925">
        <v>51930304</v>
      </c>
      <c r="M925" t="s">
        <v>5419</v>
      </c>
      <c r="N925">
        <v>33.78</v>
      </c>
      <c r="O925" t="s">
        <v>2615</v>
      </c>
    </row>
    <row r="926" spans="1:15" x14ac:dyDescent="0.25">
      <c r="A926">
        <v>7470</v>
      </c>
      <c r="B926" t="s">
        <v>125</v>
      </c>
      <c r="C926">
        <v>210</v>
      </c>
      <c r="D926" t="s">
        <v>5441</v>
      </c>
      <c r="E926" s="404">
        <v>45317</v>
      </c>
      <c r="F926" s="404">
        <v>45317</v>
      </c>
      <c r="G926" t="s">
        <v>5477</v>
      </c>
      <c r="H926" t="s">
        <v>3971</v>
      </c>
      <c r="I926" t="s">
        <v>5604</v>
      </c>
      <c r="J926">
        <v>51962110</v>
      </c>
      <c r="M926" t="s">
        <v>5419</v>
      </c>
      <c r="N926">
        <v>33.78</v>
      </c>
      <c r="O926" t="s">
        <v>2615</v>
      </c>
    </row>
    <row r="927" spans="1:15" x14ac:dyDescent="0.25">
      <c r="A927">
        <v>7470</v>
      </c>
      <c r="B927" t="s">
        <v>125</v>
      </c>
      <c r="C927">
        <v>220</v>
      </c>
      <c r="D927" t="s">
        <v>5441</v>
      </c>
      <c r="E927" s="404">
        <v>45317</v>
      </c>
      <c r="F927" s="404">
        <v>45317</v>
      </c>
      <c r="G927" t="s">
        <v>5477</v>
      </c>
      <c r="H927" t="s">
        <v>3971</v>
      </c>
      <c r="I927" t="s">
        <v>5604</v>
      </c>
      <c r="J927">
        <v>51962110</v>
      </c>
      <c r="M927" t="s">
        <v>5419</v>
      </c>
      <c r="N927">
        <v>33.78</v>
      </c>
      <c r="O927" t="s">
        <v>2615</v>
      </c>
    </row>
    <row r="928" spans="1:15" x14ac:dyDescent="0.25">
      <c r="A928">
        <v>7470</v>
      </c>
      <c r="B928" t="s">
        <v>125</v>
      </c>
      <c r="C928">
        <v>230</v>
      </c>
      <c r="D928" t="s">
        <v>5441</v>
      </c>
      <c r="E928" s="404">
        <v>45317</v>
      </c>
      <c r="F928" s="404">
        <v>45317</v>
      </c>
      <c r="G928" t="s">
        <v>5477</v>
      </c>
      <c r="H928" t="s">
        <v>3971</v>
      </c>
      <c r="I928" t="s">
        <v>5604</v>
      </c>
      <c r="J928">
        <v>51962110</v>
      </c>
      <c r="M928" t="s">
        <v>5419</v>
      </c>
      <c r="N928">
        <v>33.78</v>
      </c>
      <c r="O928" t="s">
        <v>2615</v>
      </c>
    </row>
    <row r="929" spans="1:15" x14ac:dyDescent="0.25">
      <c r="A929">
        <v>7470</v>
      </c>
      <c r="B929" t="s">
        <v>125</v>
      </c>
      <c r="C929">
        <v>240</v>
      </c>
      <c r="D929" t="s">
        <v>5441</v>
      </c>
      <c r="E929" s="404">
        <v>45317</v>
      </c>
      <c r="F929" s="404">
        <v>45317</v>
      </c>
      <c r="G929" t="s">
        <v>5477</v>
      </c>
      <c r="H929" t="s">
        <v>3971</v>
      </c>
      <c r="I929" t="s">
        <v>5604</v>
      </c>
      <c r="J929">
        <v>51962110</v>
      </c>
      <c r="M929" t="s">
        <v>5419</v>
      </c>
      <c r="N929">
        <v>33.78</v>
      </c>
      <c r="O929" t="s">
        <v>2615</v>
      </c>
    </row>
    <row r="930" spans="1:15" x14ac:dyDescent="0.25">
      <c r="A930">
        <v>7470</v>
      </c>
      <c r="B930" t="s">
        <v>125</v>
      </c>
      <c r="C930">
        <v>240</v>
      </c>
      <c r="D930" t="s">
        <v>5432</v>
      </c>
      <c r="E930" s="404">
        <v>44994</v>
      </c>
      <c r="F930" s="404">
        <v>44994</v>
      </c>
      <c r="G930" t="s">
        <v>5398</v>
      </c>
      <c r="H930" t="s">
        <v>3971</v>
      </c>
      <c r="I930" t="s">
        <v>5603</v>
      </c>
      <c r="J930">
        <v>57846</v>
      </c>
      <c r="M930" t="s">
        <v>5419</v>
      </c>
      <c r="N930">
        <v>1720.39</v>
      </c>
      <c r="O930" t="s">
        <v>5398</v>
      </c>
    </row>
    <row r="931" spans="1:15" x14ac:dyDescent="0.25">
      <c r="A931">
        <v>7470</v>
      </c>
      <c r="B931" t="s">
        <v>125</v>
      </c>
      <c r="C931">
        <v>240</v>
      </c>
      <c r="D931" t="s">
        <v>5431</v>
      </c>
      <c r="E931" s="404">
        <v>45030</v>
      </c>
      <c r="F931" s="404">
        <v>45055</v>
      </c>
      <c r="G931" t="s">
        <v>5398</v>
      </c>
      <c r="H931" t="s">
        <v>3971</v>
      </c>
      <c r="I931" t="s">
        <v>5602</v>
      </c>
      <c r="J931">
        <v>58732</v>
      </c>
      <c r="M931" t="s">
        <v>5419</v>
      </c>
      <c r="N931">
        <v>76</v>
      </c>
      <c r="O931" t="s">
        <v>5398</v>
      </c>
    </row>
    <row r="932" spans="1:15" x14ac:dyDescent="0.25">
      <c r="A932">
        <v>7470</v>
      </c>
      <c r="B932" t="s">
        <v>125</v>
      </c>
      <c r="C932">
        <v>240</v>
      </c>
      <c r="D932" t="s">
        <v>5427</v>
      </c>
      <c r="E932" s="404">
        <v>45047</v>
      </c>
      <c r="F932" s="404">
        <v>45049</v>
      </c>
      <c r="G932" t="s">
        <v>5398</v>
      </c>
      <c r="H932" t="s">
        <v>3971</v>
      </c>
      <c r="I932" t="s">
        <v>5601</v>
      </c>
      <c r="J932">
        <v>61575</v>
      </c>
      <c r="M932" t="s">
        <v>5419</v>
      </c>
      <c r="N932">
        <v>1061.99</v>
      </c>
      <c r="O932" t="s">
        <v>5398</v>
      </c>
    </row>
    <row r="933" spans="1:15" x14ac:dyDescent="0.25">
      <c r="A933">
        <v>7470</v>
      </c>
      <c r="B933" t="s">
        <v>125</v>
      </c>
      <c r="C933">
        <v>240</v>
      </c>
      <c r="D933" t="s">
        <v>5467</v>
      </c>
      <c r="E933" s="404">
        <v>45091</v>
      </c>
      <c r="F933" s="404">
        <v>45096</v>
      </c>
      <c r="G933" t="s">
        <v>5579</v>
      </c>
      <c r="H933" t="s">
        <v>3974</v>
      </c>
      <c r="I933" t="s">
        <v>5600</v>
      </c>
      <c r="J933" t="s">
        <v>5599</v>
      </c>
      <c r="M933" t="s">
        <v>5419</v>
      </c>
      <c r="N933">
        <v>1265.98</v>
      </c>
      <c r="O933" t="s">
        <v>5398</v>
      </c>
    </row>
    <row r="934" spans="1:15" x14ac:dyDescent="0.25">
      <c r="A934">
        <v>7470</v>
      </c>
      <c r="B934" t="s">
        <v>125</v>
      </c>
      <c r="C934">
        <v>240</v>
      </c>
      <c r="D934" t="s">
        <v>5467</v>
      </c>
      <c r="E934" s="404">
        <v>45104</v>
      </c>
      <c r="F934" s="404">
        <v>45104</v>
      </c>
      <c r="G934" t="s">
        <v>5398</v>
      </c>
      <c r="H934" t="s">
        <v>3971</v>
      </c>
      <c r="I934" t="s">
        <v>5598</v>
      </c>
      <c r="J934" t="s">
        <v>5597</v>
      </c>
      <c r="M934" t="s">
        <v>5419</v>
      </c>
      <c r="N934">
        <v>68.400000000000006</v>
      </c>
      <c r="O934" t="s">
        <v>5398</v>
      </c>
    </row>
    <row r="935" spans="1:15" x14ac:dyDescent="0.25">
      <c r="A935">
        <v>7470</v>
      </c>
      <c r="B935" t="s">
        <v>125</v>
      </c>
      <c r="C935">
        <v>140</v>
      </c>
      <c r="D935" t="s">
        <v>5464</v>
      </c>
      <c r="E935" s="404">
        <v>45120</v>
      </c>
      <c r="F935" s="404">
        <v>45125</v>
      </c>
      <c r="G935" t="s">
        <v>5596</v>
      </c>
      <c r="H935" t="s">
        <v>3974</v>
      </c>
      <c r="I935" t="s">
        <v>5595</v>
      </c>
      <c r="J935" t="s">
        <v>5594</v>
      </c>
      <c r="M935" t="s">
        <v>5419</v>
      </c>
      <c r="N935">
        <v>558.64</v>
      </c>
      <c r="O935" t="s">
        <v>5398</v>
      </c>
    </row>
    <row r="936" spans="1:15" x14ac:dyDescent="0.25">
      <c r="A936">
        <v>7470</v>
      </c>
      <c r="B936" t="s">
        <v>125</v>
      </c>
      <c r="C936">
        <v>140</v>
      </c>
      <c r="D936" t="s">
        <v>5464</v>
      </c>
      <c r="E936" s="404">
        <v>45135</v>
      </c>
      <c r="F936" s="404">
        <v>45142</v>
      </c>
      <c r="G936" t="s">
        <v>5593</v>
      </c>
      <c r="H936" t="s">
        <v>3971</v>
      </c>
      <c r="I936" t="s">
        <v>5592</v>
      </c>
      <c r="J936">
        <v>67079</v>
      </c>
      <c r="M936" t="s">
        <v>5419</v>
      </c>
      <c r="N936">
        <v>1503.97</v>
      </c>
      <c r="O936" t="s">
        <v>5398</v>
      </c>
    </row>
    <row r="937" spans="1:15" x14ac:dyDescent="0.25">
      <c r="A937">
        <v>7470</v>
      </c>
      <c r="B937" t="s">
        <v>125</v>
      </c>
      <c r="C937">
        <v>140</v>
      </c>
      <c r="D937" t="s">
        <v>5459</v>
      </c>
      <c r="E937" s="404">
        <v>45143</v>
      </c>
      <c r="F937" s="404">
        <v>45149</v>
      </c>
      <c r="G937" t="s">
        <v>5576</v>
      </c>
      <c r="H937" t="s">
        <v>3974</v>
      </c>
      <c r="I937" t="s">
        <v>5591</v>
      </c>
      <c r="J937" t="s">
        <v>5590</v>
      </c>
      <c r="M937" t="s">
        <v>5419</v>
      </c>
      <c r="N937">
        <v>1675.97</v>
      </c>
      <c r="O937" t="s">
        <v>5398</v>
      </c>
    </row>
    <row r="938" spans="1:15" x14ac:dyDescent="0.25">
      <c r="A938">
        <v>7470</v>
      </c>
      <c r="B938" t="s">
        <v>125</v>
      </c>
      <c r="C938">
        <v>140</v>
      </c>
      <c r="D938" t="s">
        <v>5450</v>
      </c>
      <c r="E938" s="404">
        <v>45203</v>
      </c>
      <c r="F938" s="404">
        <v>45205</v>
      </c>
      <c r="G938" t="s">
        <v>5589</v>
      </c>
      <c r="H938" t="s">
        <v>3974</v>
      </c>
      <c r="I938" t="s">
        <v>5588</v>
      </c>
      <c r="J938" t="s">
        <v>5587</v>
      </c>
      <c r="M938" t="s">
        <v>5419</v>
      </c>
      <c r="N938">
        <v>764.33</v>
      </c>
      <c r="O938" t="s">
        <v>5398</v>
      </c>
    </row>
    <row r="939" spans="1:15" x14ac:dyDescent="0.25">
      <c r="A939">
        <v>7470</v>
      </c>
      <c r="B939" t="s">
        <v>125</v>
      </c>
      <c r="C939">
        <v>110</v>
      </c>
      <c r="D939" t="s">
        <v>5450</v>
      </c>
      <c r="E939" s="404">
        <v>45218</v>
      </c>
      <c r="F939" s="404">
        <v>45218</v>
      </c>
      <c r="G939" t="s">
        <v>5398</v>
      </c>
      <c r="H939" t="s">
        <v>3971</v>
      </c>
      <c r="I939" t="s">
        <v>5586</v>
      </c>
      <c r="J939">
        <v>63411</v>
      </c>
      <c r="M939" t="s">
        <v>5419</v>
      </c>
      <c r="N939">
        <v>291.5</v>
      </c>
      <c r="O939" t="s">
        <v>5398</v>
      </c>
    </row>
    <row r="940" spans="1:15" x14ac:dyDescent="0.25">
      <c r="A940">
        <v>7470</v>
      </c>
      <c r="B940" t="s">
        <v>125</v>
      </c>
      <c r="C940">
        <v>112</v>
      </c>
      <c r="D940" t="s">
        <v>5450</v>
      </c>
      <c r="E940" s="404">
        <v>45218</v>
      </c>
      <c r="F940" s="404">
        <v>45218</v>
      </c>
      <c r="G940" t="s">
        <v>5398</v>
      </c>
      <c r="H940" t="s">
        <v>3971</v>
      </c>
      <c r="I940" t="s">
        <v>5586</v>
      </c>
      <c r="J940">
        <v>63411</v>
      </c>
      <c r="M940" t="s">
        <v>5419</v>
      </c>
      <c r="N940">
        <v>291.5</v>
      </c>
      <c r="O940" t="s">
        <v>5398</v>
      </c>
    </row>
    <row r="941" spans="1:15" x14ac:dyDescent="0.25">
      <c r="A941">
        <v>7470</v>
      </c>
      <c r="B941" t="s">
        <v>125</v>
      </c>
      <c r="C941">
        <v>142</v>
      </c>
      <c r="D941" t="s">
        <v>5450</v>
      </c>
      <c r="E941" s="404">
        <v>45218</v>
      </c>
      <c r="F941" s="404">
        <v>45218</v>
      </c>
      <c r="G941" t="s">
        <v>5398</v>
      </c>
      <c r="H941" t="s">
        <v>3971</v>
      </c>
      <c r="I941" t="s">
        <v>5586</v>
      </c>
      <c r="J941">
        <v>63411</v>
      </c>
      <c r="M941" t="s">
        <v>5419</v>
      </c>
      <c r="N941">
        <v>291.5</v>
      </c>
      <c r="O941" t="s">
        <v>5398</v>
      </c>
    </row>
    <row r="942" spans="1:15" x14ac:dyDescent="0.25">
      <c r="A942">
        <v>7470</v>
      </c>
      <c r="B942" t="s">
        <v>125</v>
      </c>
      <c r="C942">
        <v>340</v>
      </c>
      <c r="D942" t="s">
        <v>5450</v>
      </c>
      <c r="E942" s="404">
        <v>45224</v>
      </c>
      <c r="F942" s="404">
        <v>45225</v>
      </c>
      <c r="G942" t="s">
        <v>5585</v>
      </c>
      <c r="H942" t="s">
        <v>3974</v>
      </c>
      <c r="I942" t="s">
        <v>5584</v>
      </c>
      <c r="J942" t="s">
        <v>5583</v>
      </c>
      <c r="M942" t="s">
        <v>5419</v>
      </c>
      <c r="N942">
        <v>279.32</v>
      </c>
      <c r="O942" t="s">
        <v>5398</v>
      </c>
    </row>
    <row r="943" spans="1:15" x14ac:dyDescent="0.25">
      <c r="A943">
        <v>7470</v>
      </c>
      <c r="B943" t="s">
        <v>125</v>
      </c>
      <c r="C943">
        <v>340</v>
      </c>
      <c r="D943" t="s">
        <v>5447</v>
      </c>
      <c r="E943" s="404">
        <v>45231</v>
      </c>
      <c r="F943" s="404">
        <v>45239</v>
      </c>
      <c r="G943" t="s">
        <v>5582</v>
      </c>
      <c r="H943" t="s">
        <v>3974</v>
      </c>
      <c r="I943" t="s">
        <v>5581</v>
      </c>
      <c r="J943" t="s">
        <v>5580</v>
      </c>
      <c r="M943" t="s">
        <v>5419</v>
      </c>
      <c r="N943">
        <v>1334.98</v>
      </c>
      <c r="O943" t="s">
        <v>5398</v>
      </c>
    </row>
    <row r="944" spans="1:15" x14ac:dyDescent="0.25">
      <c r="A944">
        <v>7470</v>
      </c>
      <c r="B944" t="s">
        <v>125</v>
      </c>
      <c r="C944">
        <v>240</v>
      </c>
      <c r="D944" t="s">
        <v>5447</v>
      </c>
      <c r="E944" s="404">
        <v>45238</v>
      </c>
      <c r="F944" s="404">
        <v>45271</v>
      </c>
      <c r="G944" t="s">
        <v>5579</v>
      </c>
      <c r="H944" t="s">
        <v>3974</v>
      </c>
      <c r="I944" t="s">
        <v>5578</v>
      </c>
      <c r="J944" t="s">
        <v>5577</v>
      </c>
      <c r="M944" t="s">
        <v>5419</v>
      </c>
      <c r="N944">
        <v>1583.97</v>
      </c>
      <c r="O944" t="s">
        <v>5398</v>
      </c>
    </row>
    <row r="945" spans="1:15" x14ac:dyDescent="0.25">
      <c r="A945">
        <v>7470</v>
      </c>
      <c r="B945" t="s">
        <v>125</v>
      </c>
      <c r="C945">
        <v>140</v>
      </c>
      <c r="D945" t="s">
        <v>5423</v>
      </c>
      <c r="E945" s="404">
        <v>45268</v>
      </c>
      <c r="F945" s="404">
        <v>45271</v>
      </c>
      <c r="G945" t="s">
        <v>5576</v>
      </c>
      <c r="H945" t="s">
        <v>3974</v>
      </c>
      <c r="I945" t="s">
        <v>5575</v>
      </c>
      <c r="J945" t="s">
        <v>5574</v>
      </c>
      <c r="M945" t="s">
        <v>5419</v>
      </c>
      <c r="N945">
        <v>632.99</v>
      </c>
      <c r="O945" t="s">
        <v>5398</v>
      </c>
    </row>
    <row r="946" spans="1:15" x14ac:dyDescent="0.25">
      <c r="A946">
        <v>7470</v>
      </c>
      <c r="B946" t="s">
        <v>125</v>
      </c>
      <c r="C946">
        <v>240</v>
      </c>
      <c r="D946" t="s">
        <v>5423</v>
      </c>
      <c r="E946" s="404">
        <v>45281</v>
      </c>
      <c r="F946" s="404">
        <v>45282</v>
      </c>
      <c r="G946" t="s">
        <v>5573</v>
      </c>
      <c r="H946" t="s">
        <v>3974</v>
      </c>
      <c r="I946" t="s">
        <v>5572</v>
      </c>
      <c r="J946" t="s">
        <v>5571</v>
      </c>
      <c r="M946" t="s">
        <v>5419</v>
      </c>
      <c r="N946">
        <v>627.04</v>
      </c>
      <c r="O946" t="s">
        <v>5398</v>
      </c>
    </row>
    <row r="947" spans="1:15" x14ac:dyDescent="0.25">
      <c r="A947">
        <v>7470</v>
      </c>
      <c r="B947" t="s">
        <v>125</v>
      </c>
      <c r="C947">
        <v>240</v>
      </c>
      <c r="D947" t="s">
        <v>5441</v>
      </c>
      <c r="E947" s="404">
        <v>45317</v>
      </c>
      <c r="F947" s="404">
        <v>45322</v>
      </c>
      <c r="G947" t="s">
        <v>5570</v>
      </c>
      <c r="H947" t="s">
        <v>3974</v>
      </c>
      <c r="I947" t="s">
        <v>5569</v>
      </c>
      <c r="J947" t="s">
        <v>5568</v>
      </c>
      <c r="M947" t="s">
        <v>5419</v>
      </c>
      <c r="N947">
        <v>641.99</v>
      </c>
      <c r="O947" t="s">
        <v>5398</v>
      </c>
    </row>
    <row r="948" spans="1:15" x14ac:dyDescent="0.25">
      <c r="A948">
        <v>7470</v>
      </c>
      <c r="B948" t="s">
        <v>125</v>
      </c>
      <c r="C948">
        <v>110</v>
      </c>
      <c r="D948" t="s">
        <v>5431</v>
      </c>
      <c r="E948" s="404">
        <v>45037</v>
      </c>
      <c r="F948" s="404">
        <v>45037</v>
      </c>
      <c r="G948" t="s">
        <v>5438</v>
      </c>
      <c r="H948" t="s">
        <v>3971</v>
      </c>
      <c r="I948" t="s">
        <v>5567</v>
      </c>
      <c r="J948">
        <v>21042023</v>
      </c>
      <c r="M948" t="s">
        <v>5419</v>
      </c>
      <c r="N948">
        <v>27.73</v>
      </c>
      <c r="O948" t="s">
        <v>2618</v>
      </c>
    </row>
    <row r="949" spans="1:15" x14ac:dyDescent="0.25">
      <c r="A949">
        <v>7470</v>
      </c>
      <c r="B949" t="s">
        <v>125</v>
      </c>
      <c r="C949">
        <v>112</v>
      </c>
      <c r="D949" t="s">
        <v>5431</v>
      </c>
      <c r="E949" s="404">
        <v>45037</v>
      </c>
      <c r="F949" s="404">
        <v>45037</v>
      </c>
      <c r="G949" t="s">
        <v>5438</v>
      </c>
      <c r="H949" t="s">
        <v>3971</v>
      </c>
      <c r="I949" t="s">
        <v>5567</v>
      </c>
      <c r="J949">
        <v>21042023</v>
      </c>
      <c r="M949" t="s">
        <v>5419</v>
      </c>
      <c r="N949">
        <v>13.87</v>
      </c>
      <c r="O949" t="s">
        <v>2618</v>
      </c>
    </row>
    <row r="950" spans="1:15" x14ac:dyDescent="0.25">
      <c r="A950">
        <v>7470</v>
      </c>
      <c r="B950" t="s">
        <v>125</v>
      </c>
      <c r="C950">
        <v>120</v>
      </c>
      <c r="D950" t="s">
        <v>5431</v>
      </c>
      <c r="E950" s="404">
        <v>45037</v>
      </c>
      <c r="F950" s="404">
        <v>45037</v>
      </c>
      <c r="G950" t="s">
        <v>5438</v>
      </c>
      <c r="H950" t="s">
        <v>3971</v>
      </c>
      <c r="I950" t="s">
        <v>5567</v>
      </c>
      <c r="J950">
        <v>21042023</v>
      </c>
      <c r="M950" t="s">
        <v>5419</v>
      </c>
      <c r="N950">
        <v>30.5</v>
      </c>
      <c r="O950" t="s">
        <v>2618</v>
      </c>
    </row>
    <row r="951" spans="1:15" x14ac:dyDescent="0.25">
      <c r="A951">
        <v>7470</v>
      </c>
      <c r="B951" t="s">
        <v>125</v>
      </c>
      <c r="C951">
        <v>130</v>
      </c>
      <c r="D951" t="s">
        <v>5431</v>
      </c>
      <c r="E951" s="404">
        <v>45037</v>
      </c>
      <c r="F951" s="404">
        <v>45037</v>
      </c>
      <c r="G951" t="s">
        <v>5438</v>
      </c>
      <c r="H951" t="s">
        <v>3971</v>
      </c>
      <c r="I951" t="s">
        <v>5567</v>
      </c>
      <c r="J951">
        <v>21042023</v>
      </c>
      <c r="M951" t="s">
        <v>5419</v>
      </c>
      <c r="N951">
        <v>23.57</v>
      </c>
      <c r="O951" t="s">
        <v>2618</v>
      </c>
    </row>
    <row r="952" spans="1:15" x14ac:dyDescent="0.25">
      <c r="A952">
        <v>7470</v>
      </c>
      <c r="B952" t="s">
        <v>125</v>
      </c>
      <c r="C952">
        <v>140</v>
      </c>
      <c r="D952" t="s">
        <v>5431</v>
      </c>
      <c r="E952" s="404">
        <v>45037</v>
      </c>
      <c r="F952" s="404">
        <v>45037</v>
      </c>
      <c r="G952" t="s">
        <v>5438</v>
      </c>
      <c r="H952" t="s">
        <v>3971</v>
      </c>
      <c r="I952" t="s">
        <v>5567</v>
      </c>
      <c r="J952">
        <v>21042023</v>
      </c>
      <c r="M952" t="s">
        <v>5419</v>
      </c>
      <c r="N952">
        <v>27.73</v>
      </c>
      <c r="O952" t="s">
        <v>2618</v>
      </c>
    </row>
    <row r="953" spans="1:15" x14ac:dyDescent="0.25">
      <c r="A953">
        <v>7470</v>
      </c>
      <c r="B953" t="s">
        <v>125</v>
      </c>
      <c r="C953">
        <v>160</v>
      </c>
      <c r="D953" t="s">
        <v>5431</v>
      </c>
      <c r="E953" s="404">
        <v>45037</v>
      </c>
      <c r="F953" s="404">
        <v>45037</v>
      </c>
      <c r="G953" t="s">
        <v>5438</v>
      </c>
      <c r="H953" t="s">
        <v>3971</v>
      </c>
      <c r="I953" t="s">
        <v>5567</v>
      </c>
      <c r="J953">
        <v>21042023</v>
      </c>
      <c r="M953" t="s">
        <v>5419</v>
      </c>
      <c r="N953">
        <v>8.32</v>
      </c>
      <c r="O953" t="s">
        <v>2618</v>
      </c>
    </row>
    <row r="954" spans="1:15" x14ac:dyDescent="0.25">
      <c r="A954">
        <v>7470</v>
      </c>
      <c r="B954" t="s">
        <v>125</v>
      </c>
      <c r="C954">
        <v>935</v>
      </c>
      <c r="D954" t="s">
        <v>5431</v>
      </c>
      <c r="E954" s="404">
        <v>45037</v>
      </c>
      <c r="F954" s="404">
        <v>45037</v>
      </c>
      <c r="G954" t="s">
        <v>5438</v>
      </c>
      <c r="H954" t="s">
        <v>3971</v>
      </c>
      <c r="I954" t="s">
        <v>5567</v>
      </c>
      <c r="J954">
        <v>21042023</v>
      </c>
      <c r="M954" t="s">
        <v>5419</v>
      </c>
      <c r="N954">
        <v>6.93</v>
      </c>
      <c r="O954" t="s">
        <v>2618</v>
      </c>
    </row>
    <row r="955" spans="1:15" x14ac:dyDescent="0.25">
      <c r="A955">
        <v>7470</v>
      </c>
      <c r="B955" t="s">
        <v>125</v>
      </c>
      <c r="C955">
        <v>430</v>
      </c>
      <c r="D955" t="s">
        <v>5432</v>
      </c>
      <c r="E955" s="404">
        <v>44987</v>
      </c>
      <c r="F955" s="404">
        <v>44987</v>
      </c>
      <c r="G955" t="s">
        <v>951</v>
      </c>
      <c r="H955" t="s">
        <v>3971</v>
      </c>
      <c r="I955" t="s">
        <v>5566</v>
      </c>
      <c r="J955" t="s">
        <v>5565</v>
      </c>
      <c r="M955" t="s">
        <v>5419</v>
      </c>
      <c r="N955">
        <v>710</v>
      </c>
      <c r="O955" t="s">
        <v>951</v>
      </c>
    </row>
    <row r="956" spans="1:15" x14ac:dyDescent="0.25">
      <c r="A956">
        <v>7470</v>
      </c>
      <c r="B956" t="s">
        <v>125</v>
      </c>
      <c r="C956">
        <v>440</v>
      </c>
      <c r="D956" t="s">
        <v>5432</v>
      </c>
      <c r="E956" s="404">
        <v>44987</v>
      </c>
      <c r="F956" s="404">
        <v>44987</v>
      </c>
      <c r="G956" t="s">
        <v>951</v>
      </c>
      <c r="H956" t="s">
        <v>3971</v>
      </c>
      <c r="I956" t="s">
        <v>5566</v>
      </c>
      <c r="J956" t="s">
        <v>5565</v>
      </c>
      <c r="M956" t="s">
        <v>5419</v>
      </c>
      <c r="N956">
        <v>710</v>
      </c>
      <c r="O956" t="s">
        <v>951</v>
      </c>
    </row>
    <row r="957" spans="1:15" x14ac:dyDescent="0.25">
      <c r="A957">
        <v>7470</v>
      </c>
      <c r="B957" t="s">
        <v>125</v>
      </c>
      <c r="C957">
        <v>210</v>
      </c>
      <c r="D957" t="s">
        <v>5427</v>
      </c>
      <c r="E957" s="404">
        <v>45058</v>
      </c>
      <c r="F957" s="404">
        <v>45058</v>
      </c>
      <c r="G957" t="s">
        <v>951</v>
      </c>
      <c r="H957" t="s">
        <v>3971</v>
      </c>
      <c r="I957" t="s">
        <v>5564</v>
      </c>
      <c r="J957" t="s">
        <v>5563</v>
      </c>
      <c r="M957" t="s">
        <v>5419</v>
      </c>
      <c r="N957">
        <v>110</v>
      </c>
      <c r="O957" t="s">
        <v>951</v>
      </c>
    </row>
    <row r="958" spans="1:15" x14ac:dyDescent="0.25">
      <c r="A958">
        <v>7470</v>
      </c>
      <c r="B958" t="s">
        <v>125</v>
      </c>
      <c r="C958">
        <v>230</v>
      </c>
      <c r="D958" t="s">
        <v>5427</v>
      </c>
      <c r="E958" s="404">
        <v>45058</v>
      </c>
      <c r="F958" s="404">
        <v>45058</v>
      </c>
      <c r="G958" t="s">
        <v>951</v>
      </c>
      <c r="H958" t="s">
        <v>3971</v>
      </c>
      <c r="I958" t="s">
        <v>5564</v>
      </c>
      <c r="J958" t="s">
        <v>5563</v>
      </c>
      <c r="M958" t="s">
        <v>5419</v>
      </c>
      <c r="N958">
        <v>110</v>
      </c>
      <c r="O958" t="s">
        <v>951</v>
      </c>
    </row>
    <row r="959" spans="1:15" x14ac:dyDescent="0.25">
      <c r="A959">
        <v>7470</v>
      </c>
      <c r="B959" t="s">
        <v>125</v>
      </c>
      <c r="C959">
        <v>240</v>
      </c>
      <c r="D959" t="s">
        <v>5427</v>
      </c>
      <c r="E959" s="404">
        <v>45058</v>
      </c>
      <c r="F959" s="404">
        <v>45058</v>
      </c>
      <c r="G959" t="s">
        <v>951</v>
      </c>
      <c r="H959" t="s">
        <v>3971</v>
      </c>
      <c r="I959" t="s">
        <v>5564</v>
      </c>
      <c r="J959" t="s">
        <v>5563</v>
      </c>
      <c r="M959" t="s">
        <v>5419</v>
      </c>
      <c r="N959">
        <v>110</v>
      </c>
      <c r="O959" t="s">
        <v>951</v>
      </c>
    </row>
    <row r="960" spans="1:15" x14ac:dyDescent="0.25">
      <c r="A960">
        <v>7470</v>
      </c>
      <c r="B960" t="s">
        <v>125</v>
      </c>
      <c r="C960">
        <v>210</v>
      </c>
      <c r="D960" t="s">
        <v>5467</v>
      </c>
      <c r="E960" s="404">
        <v>45092</v>
      </c>
      <c r="F960" s="404">
        <v>45098</v>
      </c>
      <c r="G960" t="s">
        <v>5477</v>
      </c>
      <c r="H960" t="s">
        <v>3971</v>
      </c>
      <c r="I960" t="s">
        <v>5562</v>
      </c>
      <c r="J960">
        <v>172</v>
      </c>
      <c r="M960" t="s">
        <v>5419</v>
      </c>
      <c r="N960">
        <v>250</v>
      </c>
      <c r="O960" t="s">
        <v>951</v>
      </c>
    </row>
    <row r="961" spans="1:15" x14ac:dyDescent="0.25">
      <c r="A961">
        <v>7470</v>
      </c>
      <c r="B961" t="s">
        <v>125</v>
      </c>
      <c r="C961">
        <v>220</v>
      </c>
      <c r="D961" t="s">
        <v>5467</v>
      </c>
      <c r="E961" s="404">
        <v>45092</v>
      </c>
      <c r="F961" s="404">
        <v>45098</v>
      </c>
      <c r="G961" t="s">
        <v>5477</v>
      </c>
      <c r="H961" t="s">
        <v>3971</v>
      </c>
      <c r="I961" t="s">
        <v>5562</v>
      </c>
      <c r="J961">
        <v>172</v>
      </c>
      <c r="M961" t="s">
        <v>5419</v>
      </c>
      <c r="N961">
        <v>250</v>
      </c>
      <c r="O961" t="s">
        <v>951</v>
      </c>
    </row>
    <row r="962" spans="1:15" x14ac:dyDescent="0.25">
      <c r="A962">
        <v>7470</v>
      </c>
      <c r="B962" t="s">
        <v>125</v>
      </c>
      <c r="C962">
        <v>230</v>
      </c>
      <c r="D962" t="s">
        <v>5467</v>
      </c>
      <c r="E962" s="404">
        <v>45092</v>
      </c>
      <c r="F962" s="404">
        <v>45098</v>
      </c>
      <c r="G962" t="s">
        <v>5477</v>
      </c>
      <c r="H962" t="s">
        <v>3971</v>
      </c>
      <c r="I962" t="s">
        <v>5562</v>
      </c>
      <c r="J962">
        <v>172</v>
      </c>
      <c r="M962" t="s">
        <v>5419</v>
      </c>
      <c r="N962">
        <v>250</v>
      </c>
      <c r="O962" t="s">
        <v>951</v>
      </c>
    </row>
    <row r="963" spans="1:15" x14ac:dyDescent="0.25">
      <c r="A963">
        <v>7470</v>
      </c>
      <c r="B963" t="s">
        <v>125</v>
      </c>
      <c r="C963">
        <v>240</v>
      </c>
      <c r="D963" t="s">
        <v>5467</v>
      </c>
      <c r="E963" s="404">
        <v>45092</v>
      </c>
      <c r="F963" s="404">
        <v>45098</v>
      </c>
      <c r="G963" t="s">
        <v>5477</v>
      </c>
      <c r="H963" t="s">
        <v>3971</v>
      </c>
      <c r="I963" t="s">
        <v>5562</v>
      </c>
      <c r="J963">
        <v>172</v>
      </c>
      <c r="M963" t="s">
        <v>5419</v>
      </c>
      <c r="N963">
        <v>250</v>
      </c>
      <c r="O963" t="s">
        <v>951</v>
      </c>
    </row>
    <row r="964" spans="1:15" x14ac:dyDescent="0.25">
      <c r="A964">
        <v>7470</v>
      </c>
      <c r="B964" t="s">
        <v>125</v>
      </c>
      <c r="C964">
        <v>330</v>
      </c>
      <c r="D964" t="s">
        <v>5464</v>
      </c>
      <c r="E964" s="404">
        <v>45131</v>
      </c>
      <c r="F964" s="404">
        <v>45131</v>
      </c>
      <c r="G964" t="s">
        <v>5561</v>
      </c>
      <c r="H964" t="s">
        <v>3971</v>
      </c>
      <c r="I964" t="s">
        <v>5560</v>
      </c>
      <c r="J964" t="s">
        <v>5559</v>
      </c>
      <c r="M964" t="s">
        <v>5419</v>
      </c>
      <c r="N964">
        <v>300</v>
      </c>
      <c r="O964" t="s">
        <v>951</v>
      </c>
    </row>
    <row r="965" spans="1:15" x14ac:dyDescent="0.25">
      <c r="A965">
        <v>7470</v>
      </c>
      <c r="B965" t="s">
        <v>125</v>
      </c>
      <c r="C965">
        <v>340</v>
      </c>
      <c r="D965" t="s">
        <v>5464</v>
      </c>
      <c r="E965" s="404">
        <v>45131</v>
      </c>
      <c r="F965" s="404">
        <v>45131</v>
      </c>
      <c r="G965" t="s">
        <v>5561</v>
      </c>
      <c r="H965" t="s">
        <v>3971</v>
      </c>
      <c r="I965" t="s">
        <v>5560</v>
      </c>
      <c r="J965" t="s">
        <v>5559</v>
      </c>
      <c r="M965" t="s">
        <v>5419</v>
      </c>
      <c r="N965">
        <v>300</v>
      </c>
      <c r="O965" t="s">
        <v>951</v>
      </c>
    </row>
    <row r="966" spans="1:15" x14ac:dyDescent="0.25">
      <c r="A966">
        <v>7470</v>
      </c>
      <c r="B966" t="s">
        <v>125</v>
      </c>
      <c r="C966">
        <v>190</v>
      </c>
      <c r="D966" t="s">
        <v>5450</v>
      </c>
      <c r="E966" s="404">
        <v>45219</v>
      </c>
      <c r="F966" s="404">
        <v>45219</v>
      </c>
      <c r="G966" t="s">
        <v>5558</v>
      </c>
      <c r="H966" t="s">
        <v>3971</v>
      </c>
      <c r="I966" t="s">
        <v>5557</v>
      </c>
      <c r="J966" t="s">
        <v>5556</v>
      </c>
      <c r="M966" t="s">
        <v>5419</v>
      </c>
      <c r="N966">
        <v>320</v>
      </c>
      <c r="O966" t="s">
        <v>951</v>
      </c>
    </row>
    <row r="967" spans="1:15" x14ac:dyDescent="0.25">
      <c r="A967">
        <v>7470</v>
      </c>
      <c r="B967" t="s">
        <v>125</v>
      </c>
      <c r="C967">
        <v>110</v>
      </c>
      <c r="D967" t="s">
        <v>5435</v>
      </c>
      <c r="E967" s="404">
        <v>45351</v>
      </c>
      <c r="F967" s="404">
        <v>45359</v>
      </c>
      <c r="G967" t="s">
        <v>5555</v>
      </c>
      <c r="H967" t="s">
        <v>3971</v>
      </c>
      <c r="I967" t="s">
        <v>5554</v>
      </c>
      <c r="J967" t="s">
        <v>5553</v>
      </c>
      <c r="M967" t="s">
        <v>5419</v>
      </c>
      <c r="N967">
        <v>5913.01</v>
      </c>
      <c r="O967" t="s">
        <v>5397</v>
      </c>
    </row>
    <row r="968" spans="1:15" x14ac:dyDescent="0.25">
      <c r="A968">
        <v>7470</v>
      </c>
      <c r="B968" t="s">
        <v>125</v>
      </c>
      <c r="C968">
        <v>110</v>
      </c>
      <c r="D968" t="s">
        <v>5432</v>
      </c>
      <c r="E968" s="404">
        <v>45016</v>
      </c>
      <c r="F968" s="404">
        <v>45020</v>
      </c>
      <c r="G968" t="s">
        <v>5438</v>
      </c>
      <c r="H968" t="s">
        <v>3971</v>
      </c>
      <c r="I968" t="s">
        <v>5552</v>
      </c>
      <c r="J968" t="s">
        <v>5551</v>
      </c>
      <c r="M968" t="s">
        <v>5419</v>
      </c>
      <c r="N968">
        <v>363.69</v>
      </c>
      <c r="O968" t="s">
        <v>5396</v>
      </c>
    </row>
    <row r="969" spans="1:15" x14ac:dyDescent="0.25">
      <c r="A969">
        <v>7470</v>
      </c>
      <c r="B969" t="s">
        <v>125</v>
      </c>
      <c r="C969">
        <v>112</v>
      </c>
      <c r="D969" t="s">
        <v>5432</v>
      </c>
      <c r="E969" s="404">
        <v>45016</v>
      </c>
      <c r="F969" s="404">
        <v>45020</v>
      </c>
      <c r="G969" t="s">
        <v>5438</v>
      </c>
      <c r="H969" t="s">
        <v>3971</v>
      </c>
      <c r="I969" t="s">
        <v>5552</v>
      </c>
      <c r="J969" t="s">
        <v>5551</v>
      </c>
      <c r="M969" t="s">
        <v>5419</v>
      </c>
      <c r="N969">
        <v>181.84</v>
      </c>
      <c r="O969" t="s">
        <v>5396</v>
      </c>
    </row>
    <row r="970" spans="1:15" x14ac:dyDescent="0.25">
      <c r="A970">
        <v>7470</v>
      </c>
      <c r="B970" t="s">
        <v>125</v>
      </c>
      <c r="C970">
        <v>120</v>
      </c>
      <c r="D970" t="s">
        <v>5432</v>
      </c>
      <c r="E970" s="404">
        <v>45016</v>
      </c>
      <c r="F970" s="404">
        <v>45020</v>
      </c>
      <c r="G970" t="s">
        <v>5438</v>
      </c>
      <c r="H970" t="s">
        <v>3971</v>
      </c>
      <c r="I970" t="s">
        <v>5552</v>
      </c>
      <c r="J970" t="s">
        <v>5551</v>
      </c>
      <c r="M970" t="s">
        <v>5419</v>
      </c>
      <c r="N970">
        <v>400.06</v>
      </c>
      <c r="O970" t="s">
        <v>5396</v>
      </c>
    </row>
    <row r="971" spans="1:15" x14ac:dyDescent="0.25">
      <c r="A971">
        <v>7470</v>
      </c>
      <c r="B971" t="s">
        <v>125</v>
      </c>
      <c r="C971">
        <v>130</v>
      </c>
      <c r="D971" t="s">
        <v>5432</v>
      </c>
      <c r="E971" s="404">
        <v>45016</v>
      </c>
      <c r="F971" s="404">
        <v>45020</v>
      </c>
      <c r="G971" t="s">
        <v>5438</v>
      </c>
      <c r="H971" t="s">
        <v>3971</v>
      </c>
      <c r="I971" t="s">
        <v>5552</v>
      </c>
      <c r="J971" t="s">
        <v>5551</v>
      </c>
      <c r="M971" t="s">
        <v>5419</v>
      </c>
      <c r="N971">
        <v>309.14</v>
      </c>
      <c r="O971" t="s">
        <v>5396</v>
      </c>
    </row>
    <row r="972" spans="1:15" x14ac:dyDescent="0.25">
      <c r="A972">
        <v>7470</v>
      </c>
      <c r="B972" t="s">
        <v>125</v>
      </c>
      <c r="C972">
        <v>140</v>
      </c>
      <c r="D972" t="s">
        <v>5432</v>
      </c>
      <c r="E972" s="404">
        <v>45016</v>
      </c>
      <c r="F972" s="404">
        <v>45020</v>
      </c>
      <c r="G972" t="s">
        <v>5438</v>
      </c>
      <c r="H972" t="s">
        <v>3971</v>
      </c>
      <c r="I972" t="s">
        <v>5552</v>
      </c>
      <c r="J972" t="s">
        <v>5551</v>
      </c>
      <c r="M972" t="s">
        <v>5419</v>
      </c>
      <c r="N972">
        <v>363.69</v>
      </c>
      <c r="O972" t="s">
        <v>5396</v>
      </c>
    </row>
    <row r="973" spans="1:15" x14ac:dyDescent="0.25">
      <c r="A973">
        <v>7470</v>
      </c>
      <c r="B973" t="s">
        <v>125</v>
      </c>
      <c r="C973">
        <v>160</v>
      </c>
      <c r="D973" t="s">
        <v>5432</v>
      </c>
      <c r="E973" s="404">
        <v>45016</v>
      </c>
      <c r="F973" s="404">
        <v>45020</v>
      </c>
      <c r="G973" t="s">
        <v>5438</v>
      </c>
      <c r="H973" t="s">
        <v>3971</v>
      </c>
      <c r="I973" t="s">
        <v>5552</v>
      </c>
      <c r="J973" t="s">
        <v>5551</v>
      </c>
      <c r="M973" t="s">
        <v>5419</v>
      </c>
      <c r="N973">
        <v>109.1</v>
      </c>
      <c r="O973" t="s">
        <v>5396</v>
      </c>
    </row>
    <row r="974" spans="1:15" x14ac:dyDescent="0.25">
      <c r="A974">
        <v>7470</v>
      </c>
      <c r="B974" t="s">
        <v>125</v>
      </c>
      <c r="C974">
        <v>935</v>
      </c>
      <c r="D974" t="s">
        <v>5432</v>
      </c>
      <c r="E974" s="404">
        <v>45016</v>
      </c>
      <c r="F974" s="404">
        <v>45020</v>
      </c>
      <c r="G974" t="s">
        <v>5438</v>
      </c>
      <c r="H974" t="s">
        <v>3971</v>
      </c>
      <c r="I974" t="s">
        <v>5552</v>
      </c>
      <c r="J974" t="s">
        <v>5551</v>
      </c>
      <c r="M974" t="s">
        <v>5419</v>
      </c>
      <c r="N974">
        <v>90.92</v>
      </c>
      <c r="O974" t="s">
        <v>5396</v>
      </c>
    </row>
    <row r="975" spans="1:15" x14ac:dyDescent="0.25">
      <c r="A975">
        <v>7470</v>
      </c>
      <c r="B975" t="s">
        <v>125</v>
      </c>
      <c r="C975">
        <v>110</v>
      </c>
      <c r="D975" t="s">
        <v>5431</v>
      </c>
      <c r="E975" s="404">
        <v>45046</v>
      </c>
      <c r="F975" s="404">
        <v>45049</v>
      </c>
      <c r="G975" t="s">
        <v>5438</v>
      </c>
      <c r="H975" t="s">
        <v>3971</v>
      </c>
      <c r="I975" t="s">
        <v>5550</v>
      </c>
      <c r="J975" t="s">
        <v>5549</v>
      </c>
      <c r="M975" t="s">
        <v>5419</v>
      </c>
      <c r="N975">
        <v>350.21</v>
      </c>
      <c r="O975" t="s">
        <v>5396</v>
      </c>
    </row>
    <row r="976" spans="1:15" x14ac:dyDescent="0.25">
      <c r="A976">
        <v>7470</v>
      </c>
      <c r="B976" t="s">
        <v>125</v>
      </c>
      <c r="C976">
        <v>112</v>
      </c>
      <c r="D976" t="s">
        <v>5431</v>
      </c>
      <c r="E976" s="404">
        <v>45046</v>
      </c>
      <c r="F976" s="404">
        <v>45049</v>
      </c>
      <c r="G976" t="s">
        <v>5438</v>
      </c>
      <c r="H976" t="s">
        <v>3971</v>
      </c>
      <c r="I976" t="s">
        <v>5550</v>
      </c>
      <c r="J976" t="s">
        <v>5549</v>
      </c>
      <c r="M976" t="s">
        <v>5419</v>
      </c>
      <c r="N976">
        <v>175.1</v>
      </c>
      <c r="O976" t="s">
        <v>5396</v>
      </c>
    </row>
    <row r="977" spans="1:15" x14ac:dyDescent="0.25">
      <c r="A977">
        <v>7470</v>
      </c>
      <c r="B977" t="s">
        <v>125</v>
      </c>
      <c r="C977">
        <v>120</v>
      </c>
      <c r="D977" t="s">
        <v>5431</v>
      </c>
      <c r="E977" s="404">
        <v>45046</v>
      </c>
      <c r="F977" s="404">
        <v>45049</v>
      </c>
      <c r="G977" t="s">
        <v>5438</v>
      </c>
      <c r="H977" t="s">
        <v>3971</v>
      </c>
      <c r="I977" t="s">
        <v>5550</v>
      </c>
      <c r="J977" t="s">
        <v>5549</v>
      </c>
      <c r="M977" t="s">
        <v>5419</v>
      </c>
      <c r="N977">
        <v>385.23</v>
      </c>
      <c r="O977" t="s">
        <v>5396</v>
      </c>
    </row>
    <row r="978" spans="1:15" x14ac:dyDescent="0.25">
      <c r="A978">
        <v>7470</v>
      </c>
      <c r="B978" t="s">
        <v>125</v>
      </c>
      <c r="C978">
        <v>130</v>
      </c>
      <c r="D978" t="s">
        <v>5431</v>
      </c>
      <c r="E978" s="404">
        <v>45046</v>
      </c>
      <c r="F978" s="404">
        <v>45049</v>
      </c>
      <c r="G978" t="s">
        <v>5438</v>
      </c>
      <c r="H978" t="s">
        <v>3971</v>
      </c>
      <c r="I978" t="s">
        <v>5550</v>
      </c>
      <c r="J978" t="s">
        <v>5549</v>
      </c>
      <c r="M978" t="s">
        <v>5419</v>
      </c>
      <c r="N978">
        <v>297.68</v>
      </c>
      <c r="O978" t="s">
        <v>5396</v>
      </c>
    </row>
    <row r="979" spans="1:15" x14ac:dyDescent="0.25">
      <c r="A979">
        <v>7470</v>
      </c>
      <c r="B979" t="s">
        <v>125</v>
      </c>
      <c r="C979">
        <v>140</v>
      </c>
      <c r="D979" t="s">
        <v>5431</v>
      </c>
      <c r="E979" s="404">
        <v>45046</v>
      </c>
      <c r="F979" s="404">
        <v>45049</v>
      </c>
      <c r="G979" t="s">
        <v>5438</v>
      </c>
      <c r="H979" t="s">
        <v>3971</v>
      </c>
      <c r="I979" t="s">
        <v>5550</v>
      </c>
      <c r="J979" t="s">
        <v>5549</v>
      </c>
      <c r="M979" t="s">
        <v>5419</v>
      </c>
      <c r="N979">
        <v>350.21</v>
      </c>
      <c r="O979" t="s">
        <v>5396</v>
      </c>
    </row>
    <row r="980" spans="1:15" x14ac:dyDescent="0.25">
      <c r="A980">
        <v>7470</v>
      </c>
      <c r="B980" t="s">
        <v>125</v>
      </c>
      <c r="C980">
        <v>160</v>
      </c>
      <c r="D980" t="s">
        <v>5431</v>
      </c>
      <c r="E980" s="404">
        <v>45046</v>
      </c>
      <c r="F980" s="404">
        <v>45049</v>
      </c>
      <c r="G980" t="s">
        <v>5438</v>
      </c>
      <c r="H980" t="s">
        <v>3971</v>
      </c>
      <c r="I980" t="s">
        <v>5550</v>
      </c>
      <c r="J980" t="s">
        <v>5549</v>
      </c>
      <c r="M980" t="s">
        <v>5419</v>
      </c>
      <c r="N980">
        <v>105.06</v>
      </c>
      <c r="O980" t="s">
        <v>5396</v>
      </c>
    </row>
    <row r="981" spans="1:15" x14ac:dyDescent="0.25">
      <c r="A981">
        <v>7470</v>
      </c>
      <c r="B981" t="s">
        <v>125</v>
      </c>
      <c r="C981">
        <v>935</v>
      </c>
      <c r="D981" t="s">
        <v>5431</v>
      </c>
      <c r="E981" s="404">
        <v>45046</v>
      </c>
      <c r="F981" s="404">
        <v>45049</v>
      </c>
      <c r="G981" t="s">
        <v>5438</v>
      </c>
      <c r="H981" t="s">
        <v>3971</v>
      </c>
      <c r="I981" t="s">
        <v>5550</v>
      </c>
      <c r="J981" t="s">
        <v>5549</v>
      </c>
      <c r="M981" t="s">
        <v>5419</v>
      </c>
      <c r="N981">
        <v>87.56</v>
      </c>
      <c r="O981" t="s">
        <v>5396</v>
      </c>
    </row>
    <row r="982" spans="1:15" x14ac:dyDescent="0.25">
      <c r="A982">
        <v>7470</v>
      </c>
      <c r="B982" t="s">
        <v>125</v>
      </c>
      <c r="C982">
        <v>110</v>
      </c>
      <c r="D982" t="s">
        <v>5427</v>
      </c>
      <c r="E982" s="404">
        <v>45077</v>
      </c>
      <c r="F982" s="404">
        <v>45084</v>
      </c>
      <c r="G982" t="s">
        <v>5438</v>
      </c>
      <c r="H982" t="s">
        <v>3971</v>
      </c>
      <c r="I982" t="s">
        <v>5548</v>
      </c>
      <c r="J982" t="s">
        <v>5547</v>
      </c>
      <c r="M982" t="s">
        <v>5419</v>
      </c>
      <c r="N982">
        <v>400.81</v>
      </c>
      <c r="O982" t="s">
        <v>5396</v>
      </c>
    </row>
    <row r="983" spans="1:15" x14ac:dyDescent="0.25">
      <c r="A983">
        <v>7470</v>
      </c>
      <c r="B983" t="s">
        <v>125</v>
      </c>
      <c r="C983">
        <v>112</v>
      </c>
      <c r="D983" t="s">
        <v>5427</v>
      </c>
      <c r="E983" s="404">
        <v>45077</v>
      </c>
      <c r="F983" s="404">
        <v>45084</v>
      </c>
      <c r="G983" t="s">
        <v>5438</v>
      </c>
      <c r="H983" t="s">
        <v>3971</v>
      </c>
      <c r="I983" t="s">
        <v>5548</v>
      </c>
      <c r="J983" t="s">
        <v>5547</v>
      </c>
      <c r="M983" t="s">
        <v>5419</v>
      </c>
      <c r="N983">
        <v>200.41</v>
      </c>
      <c r="O983" t="s">
        <v>5396</v>
      </c>
    </row>
    <row r="984" spans="1:15" x14ac:dyDescent="0.25">
      <c r="A984">
        <v>7470</v>
      </c>
      <c r="B984" t="s">
        <v>125</v>
      </c>
      <c r="C984">
        <v>120</v>
      </c>
      <c r="D984" t="s">
        <v>5427</v>
      </c>
      <c r="E984" s="404">
        <v>45077</v>
      </c>
      <c r="F984" s="404">
        <v>45084</v>
      </c>
      <c r="G984" t="s">
        <v>5438</v>
      </c>
      <c r="H984" t="s">
        <v>3971</v>
      </c>
      <c r="I984" t="s">
        <v>5548</v>
      </c>
      <c r="J984" t="s">
        <v>5547</v>
      </c>
      <c r="M984" t="s">
        <v>5419</v>
      </c>
      <c r="N984">
        <v>440.9</v>
      </c>
      <c r="O984" t="s">
        <v>5396</v>
      </c>
    </row>
    <row r="985" spans="1:15" x14ac:dyDescent="0.25">
      <c r="A985">
        <v>7470</v>
      </c>
      <c r="B985" t="s">
        <v>125</v>
      </c>
      <c r="C985">
        <v>130</v>
      </c>
      <c r="D985" t="s">
        <v>5427</v>
      </c>
      <c r="E985" s="404">
        <v>45077</v>
      </c>
      <c r="F985" s="404">
        <v>45084</v>
      </c>
      <c r="G985" t="s">
        <v>5438</v>
      </c>
      <c r="H985" t="s">
        <v>3971</v>
      </c>
      <c r="I985" t="s">
        <v>5548</v>
      </c>
      <c r="J985" t="s">
        <v>5547</v>
      </c>
      <c r="M985" t="s">
        <v>5419</v>
      </c>
      <c r="N985">
        <v>340.69</v>
      </c>
      <c r="O985" t="s">
        <v>5396</v>
      </c>
    </row>
    <row r="986" spans="1:15" x14ac:dyDescent="0.25">
      <c r="A986">
        <v>7470</v>
      </c>
      <c r="B986" t="s">
        <v>125</v>
      </c>
      <c r="C986">
        <v>140</v>
      </c>
      <c r="D986" t="s">
        <v>5427</v>
      </c>
      <c r="E986" s="404">
        <v>45077</v>
      </c>
      <c r="F986" s="404">
        <v>45084</v>
      </c>
      <c r="G986" t="s">
        <v>5438</v>
      </c>
      <c r="H986" t="s">
        <v>3971</v>
      </c>
      <c r="I986" t="s">
        <v>5548</v>
      </c>
      <c r="J986" t="s">
        <v>5547</v>
      </c>
      <c r="M986" t="s">
        <v>5419</v>
      </c>
      <c r="N986">
        <v>400.81</v>
      </c>
      <c r="O986" t="s">
        <v>5396</v>
      </c>
    </row>
    <row r="987" spans="1:15" x14ac:dyDescent="0.25">
      <c r="A987">
        <v>7470</v>
      </c>
      <c r="B987" t="s">
        <v>125</v>
      </c>
      <c r="C987">
        <v>160</v>
      </c>
      <c r="D987" t="s">
        <v>5427</v>
      </c>
      <c r="E987" s="404">
        <v>45077</v>
      </c>
      <c r="F987" s="404">
        <v>45084</v>
      </c>
      <c r="G987" t="s">
        <v>5438</v>
      </c>
      <c r="H987" t="s">
        <v>3971</v>
      </c>
      <c r="I987" t="s">
        <v>5548</v>
      </c>
      <c r="J987" t="s">
        <v>5547</v>
      </c>
      <c r="M987" t="s">
        <v>5419</v>
      </c>
      <c r="N987">
        <v>120.24</v>
      </c>
      <c r="O987" t="s">
        <v>5396</v>
      </c>
    </row>
    <row r="988" spans="1:15" x14ac:dyDescent="0.25">
      <c r="A988">
        <v>7470</v>
      </c>
      <c r="B988" t="s">
        <v>125</v>
      </c>
      <c r="C988">
        <v>935</v>
      </c>
      <c r="D988" t="s">
        <v>5427</v>
      </c>
      <c r="E988" s="404">
        <v>45077</v>
      </c>
      <c r="F988" s="404">
        <v>45084</v>
      </c>
      <c r="G988" t="s">
        <v>5438</v>
      </c>
      <c r="H988" t="s">
        <v>3971</v>
      </c>
      <c r="I988" t="s">
        <v>5548</v>
      </c>
      <c r="J988" t="s">
        <v>5547</v>
      </c>
      <c r="M988" t="s">
        <v>5419</v>
      </c>
      <c r="N988">
        <v>100.2</v>
      </c>
      <c r="O988" t="s">
        <v>5396</v>
      </c>
    </row>
    <row r="989" spans="1:15" x14ac:dyDescent="0.25">
      <c r="A989">
        <v>7470</v>
      </c>
      <c r="B989" t="s">
        <v>125</v>
      </c>
      <c r="C989">
        <v>110</v>
      </c>
      <c r="D989" t="s">
        <v>5467</v>
      </c>
      <c r="E989" s="404">
        <v>45107</v>
      </c>
      <c r="F989" s="404">
        <v>45113</v>
      </c>
      <c r="G989" t="s">
        <v>5438</v>
      </c>
      <c r="H989" t="s">
        <v>3971</v>
      </c>
      <c r="I989" t="s">
        <v>5375</v>
      </c>
      <c r="J989" t="s">
        <v>5546</v>
      </c>
      <c r="M989" t="s">
        <v>5419</v>
      </c>
      <c r="N989">
        <v>306.3</v>
      </c>
      <c r="O989" t="s">
        <v>5396</v>
      </c>
    </row>
    <row r="990" spans="1:15" x14ac:dyDescent="0.25">
      <c r="A990">
        <v>7470</v>
      </c>
      <c r="B990" t="s">
        <v>125</v>
      </c>
      <c r="C990">
        <v>112</v>
      </c>
      <c r="D990" t="s">
        <v>5467</v>
      </c>
      <c r="E990" s="404">
        <v>45107</v>
      </c>
      <c r="F990" s="404">
        <v>45113</v>
      </c>
      <c r="G990" t="s">
        <v>5438</v>
      </c>
      <c r="H990" t="s">
        <v>3971</v>
      </c>
      <c r="I990" t="s">
        <v>5375</v>
      </c>
      <c r="J990" t="s">
        <v>5546</v>
      </c>
      <c r="M990" t="s">
        <v>5419</v>
      </c>
      <c r="N990">
        <v>153.16</v>
      </c>
      <c r="O990" t="s">
        <v>5396</v>
      </c>
    </row>
    <row r="991" spans="1:15" x14ac:dyDescent="0.25">
      <c r="A991">
        <v>7470</v>
      </c>
      <c r="B991" t="s">
        <v>125</v>
      </c>
      <c r="C991">
        <v>120</v>
      </c>
      <c r="D991" t="s">
        <v>5467</v>
      </c>
      <c r="E991" s="404">
        <v>45107</v>
      </c>
      <c r="F991" s="404">
        <v>45113</v>
      </c>
      <c r="G991" t="s">
        <v>5438</v>
      </c>
      <c r="H991" t="s">
        <v>3971</v>
      </c>
      <c r="I991" t="s">
        <v>5375</v>
      </c>
      <c r="J991" t="s">
        <v>5546</v>
      </c>
      <c r="M991" t="s">
        <v>5419</v>
      </c>
      <c r="N991">
        <v>336.94</v>
      </c>
      <c r="O991" t="s">
        <v>5396</v>
      </c>
    </row>
    <row r="992" spans="1:15" x14ac:dyDescent="0.25">
      <c r="A992">
        <v>7470</v>
      </c>
      <c r="B992" t="s">
        <v>125</v>
      </c>
      <c r="C992">
        <v>130</v>
      </c>
      <c r="D992" t="s">
        <v>5467</v>
      </c>
      <c r="E992" s="404">
        <v>45107</v>
      </c>
      <c r="F992" s="404">
        <v>45113</v>
      </c>
      <c r="G992" t="s">
        <v>5438</v>
      </c>
      <c r="H992" t="s">
        <v>3971</v>
      </c>
      <c r="I992" t="s">
        <v>5375</v>
      </c>
      <c r="J992" t="s">
        <v>5546</v>
      </c>
      <c r="M992" t="s">
        <v>5419</v>
      </c>
      <c r="N992">
        <v>260.37</v>
      </c>
      <c r="O992" t="s">
        <v>5396</v>
      </c>
    </row>
    <row r="993" spans="1:15" x14ac:dyDescent="0.25">
      <c r="A993">
        <v>7470</v>
      </c>
      <c r="B993" t="s">
        <v>125</v>
      </c>
      <c r="C993">
        <v>140</v>
      </c>
      <c r="D993" t="s">
        <v>5467</v>
      </c>
      <c r="E993" s="404">
        <v>45107</v>
      </c>
      <c r="F993" s="404">
        <v>45113</v>
      </c>
      <c r="G993" t="s">
        <v>5438</v>
      </c>
      <c r="H993" t="s">
        <v>3971</v>
      </c>
      <c r="I993" t="s">
        <v>5375</v>
      </c>
      <c r="J993" t="s">
        <v>5546</v>
      </c>
      <c r="M993" t="s">
        <v>5419</v>
      </c>
      <c r="N993">
        <v>306.3</v>
      </c>
      <c r="O993" t="s">
        <v>5396</v>
      </c>
    </row>
    <row r="994" spans="1:15" x14ac:dyDescent="0.25">
      <c r="A994">
        <v>7470</v>
      </c>
      <c r="B994" t="s">
        <v>125</v>
      </c>
      <c r="C994">
        <v>160</v>
      </c>
      <c r="D994" t="s">
        <v>5467</v>
      </c>
      <c r="E994" s="404">
        <v>45107</v>
      </c>
      <c r="F994" s="404">
        <v>45113</v>
      </c>
      <c r="G994" t="s">
        <v>5438</v>
      </c>
      <c r="H994" t="s">
        <v>3971</v>
      </c>
      <c r="I994" t="s">
        <v>5375</v>
      </c>
      <c r="J994" t="s">
        <v>5546</v>
      </c>
      <c r="M994" t="s">
        <v>5419</v>
      </c>
      <c r="N994">
        <v>91.9</v>
      </c>
      <c r="O994" t="s">
        <v>5396</v>
      </c>
    </row>
    <row r="995" spans="1:15" x14ac:dyDescent="0.25">
      <c r="A995">
        <v>7470</v>
      </c>
      <c r="B995" t="s">
        <v>125</v>
      </c>
      <c r="C995">
        <v>935</v>
      </c>
      <c r="D995" t="s">
        <v>5467</v>
      </c>
      <c r="E995" s="404">
        <v>45107</v>
      </c>
      <c r="F995" s="404">
        <v>45113</v>
      </c>
      <c r="G995" t="s">
        <v>5438</v>
      </c>
      <c r="H995" t="s">
        <v>3971</v>
      </c>
      <c r="I995" t="s">
        <v>5375</v>
      </c>
      <c r="J995" t="s">
        <v>5546</v>
      </c>
      <c r="M995" t="s">
        <v>5419</v>
      </c>
      <c r="N995">
        <v>76.569999999999993</v>
      </c>
      <c r="O995" t="s">
        <v>5396</v>
      </c>
    </row>
    <row r="996" spans="1:15" x14ac:dyDescent="0.25">
      <c r="A996">
        <v>7470</v>
      </c>
      <c r="B996" t="s">
        <v>125</v>
      </c>
      <c r="C996">
        <v>110</v>
      </c>
      <c r="D996" t="s">
        <v>5464</v>
      </c>
      <c r="E996" s="404">
        <v>45138</v>
      </c>
      <c r="F996" s="404">
        <v>45140</v>
      </c>
      <c r="G996" t="s">
        <v>5438</v>
      </c>
      <c r="H996" t="s">
        <v>3971</v>
      </c>
      <c r="I996" t="s">
        <v>5545</v>
      </c>
      <c r="J996" t="s">
        <v>5544</v>
      </c>
      <c r="M996" t="s">
        <v>5419</v>
      </c>
      <c r="N996">
        <v>332.37</v>
      </c>
      <c r="O996" t="s">
        <v>5396</v>
      </c>
    </row>
    <row r="997" spans="1:15" x14ac:dyDescent="0.25">
      <c r="A997">
        <v>7470</v>
      </c>
      <c r="B997" t="s">
        <v>125</v>
      </c>
      <c r="C997">
        <v>112</v>
      </c>
      <c r="D997" t="s">
        <v>5464</v>
      </c>
      <c r="E997" s="404">
        <v>45138</v>
      </c>
      <c r="F997" s="404">
        <v>45140</v>
      </c>
      <c r="G997" t="s">
        <v>5438</v>
      </c>
      <c r="H997" t="s">
        <v>3971</v>
      </c>
      <c r="I997" t="s">
        <v>5545</v>
      </c>
      <c r="J997" t="s">
        <v>5544</v>
      </c>
      <c r="M997" t="s">
        <v>5419</v>
      </c>
      <c r="N997">
        <v>166.18</v>
      </c>
      <c r="O997" t="s">
        <v>5396</v>
      </c>
    </row>
    <row r="998" spans="1:15" x14ac:dyDescent="0.25">
      <c r="A998">
        <v>7470</v>
      </c>
      <c r="B998" t="s">
        <v>125</v>
      </c>
      <c r="C998">
        <v>120</v>
      </c>
      <c r="D998" t="s">
        <v>5464</v>
      </c>
      <c r="E998" s="404">
        <v>45138</v>
      </c>
      <c r="F998" s="404">
        <v>45140</v>
      </c>
      <c r="G998" t="s">
        <v>5438</v>
      </c>
      <c r="H998" t="s">
        <v>3971</v>
      </c>
      <c r="I998" t="s">
        <v>5545</v>
      </c>
      <c r="J998" t="s">
        <v>5544</v>
      </c>
      <c r="M998" t="s">
        <v>5419</v>
      </c>
      <c r="N998">
        <v>365.6</v>
      </c>
      <c r="O998" t="s">
        <v>5396</v>
      </c>
    </row>
    <row r="999" spans="1:15" x14ac:dyDescent="0.25">
      <c r="A999">
        <v>7470</v>
      </c>
      <c r="B999" t="s">
        <v>125</v>
      </c>
      <c r="C999">
        <v>130</v>
      </c>
      <c r="D999" t="s">
        <v>5464</v>
      </c>
      <c r="E999" s="404">
        <v>45138</v>
      </c>
      <c r="F999" s="404">
        <v>45140</v>
      </c>
      <c r="G999" t="s">
        <v>5438</v>
      </c>
      <c r="H999" t="s">
        <v>3971</v>
      </c>
      <c r="I999" t="s">
        <v>5545</v>
      </c>
      <c r="J999" t="s">
        <v>5544</v>
      </c>
      <c r="M999" t="s">
        <v>5419</v>
      </c>
      <c r="N999">
        <v>282.51</v>
      </c>
      <c r="O999" t="s">
        <v>5396</v>
      </c>
    </row>
    <row r="1000" spans="1:15" x14ac:dyDescent="0.25">
      <c r="A1000">
        <v>7470</v>
      </c>
      <c r="B1000" t="s">
        <v>125</v>
      </c>
      <c r="C1000">
        <v>140</v>
      </c>
      <c r="D1000" t="s">
        <v>5464</v>
      </c>
      <c r="E1000" s="404">
        <v>45138</v>
      </c>
      <c r="F1000" s="404">
        <v>45140</v>
      </c>
      <c r="G1000" t="s">
        <v>5438</v>
      </c>
      <c r="H1000" t="s">
        <v>3971</v>
      </c>
      <c r="I1000" t="s">
        <v>5545</v>
      </c>
      <c r="J1000" t="s">
        <v>5544</v>
      </c>
      <c r="M1000" t="s">
        <v>5419</v>
      </c>
      <c r="N1000">
        <v>332.37</v>
      </c>
      <c r="O1000" t="s">
        <v>5396</v>
      </c>
    </row>
    <row r="1001" spans="1:15" x14ac:dyDescent="0.25">
      <c r="A1001">
        <v>7470</v>
      </c>
      <c r="B1001" t="s">
        <v>125</v>
      </c>
      <c r="C1001">
        <v>160</v>
      </c>
      <c r="D1001" t="s">
        <v>5464</v>
      </c>
      <c r="E1001" s="404">
        <v>45138</v>
      </c>
      <c r="F1001" s="404">
        <v>45140</v>
      </c>
      <c r="G1001" t="s">
        <v>5438</v>
      </c>
      <c r="H1001" t="s">
        <v>3971</v>
      </c>
      <c r="I1001" t="s">
        <v>5545</v>
      </c>
      <c r="J1001" t="s">
        <v>5544</v>
      </c>
      <c r="M1001" t="s">
        <v>5419</v>
      </c>
      <c r="N1001">
        <v>99.71</v>
      </c>
      <c r="O1001" t="s">
        <v>5396</v>
      </c>
    </row>
    <row r="1002" spans="1:15" x14ac:dyDescent="0.25">
      <c r="A1002">
        <v>7470</v>
      </c>
      <c r="B1002" t="s">
        <v>125</v>
      </c>
      <c r="C1002">
        <v>935</v>
      </c>
      <c r="D1002" t="s">
        <v>5464</v>
      </c>
      <c r="E1002" s="404">
        <v>45138</v>
      </c>
      <c r="F1002" s="404">
        <v>45140</v>
      </c>
      <c r="G1002" t="s">
        <v>5438</v>
      </c>
      <c r="H1002" t="s">
        <v>3971</v>
      </c>
      <c r="I1002" t="s">
        <v>5545</v>
      </c>
      <c r="J1002" t="s">
        <v>5544</v>
      </c>
      <c r="M1002" t="s">
        <v>5419</v>
      </c>
      <c r="N1002">
        <v>83.09</v>
      </c>
      <c r="O1002" t="s">
        <v>5396</v>
      </c>
    </row>
    <row r="1003" spans="1:15" x14ac:dyDescent="0.25">
      <c r="A1003">
        <v>7470</v>
      </c>
      <c r="B1003" t="s">
        <v>125</v>
      </c>
      <c r="C1003">
        <v>935</v>
      </c>
      <c r="D1003" t="s">
        <v>5459</v>
      </c>
      <c r="E1003" s="404">
        <v>45166</v>
      </c>
      <c r="F1003" s="404">
        <v>45166</v>
      </c>
      <c r="G1003" t="s">
        <v>5396</v>
      </c>
      <c r="H1003" t="s">
        <v>3971</v>
      </c>
      <c r="I1003" t="s">
        <v>5543</v>
      </c>
      <c r="J1003">
        <v>875726</v>
      </c>
      <c r="M1003" t="s">
        <v>5419</v>
      </c>
      <c r="N1003">
        <v>273.86</v>
      </c>
      <c r="O1003" t="s">
        <v>5396</v>
      </c>
    </row>
    <row r="1004" spans="1:15" x14ac:dyDescent="0.25">
      <c r="A1004">
        <v>7470</v>
      </c>
      <c r="B1004" t="s">
        <v>125</v>
      </c>
      <c r="C1004">
        <v>935</v>
      </c>
      <c r="D1004" t="s">
        <v>5459</v>
      </c>
      <c r="E1004" s="404">
        <v>45166</v>
      </c>
      <c r="F1004" s="404">
        <v>45173</v>
      </c>
      <c r="G1004" t="s">
        <v>5396</v>
      </c>
      <c r="H1004" t="s">
        <v>3971</v>
      </c>
      <c r="I1004" t="s">
        <v>5504</v>
      </c>
      <c r="J1004">
        <v>875726</v>
      </c>
      <c r="M1004" t="s">
        <v>5419</v>
      </c>
      <c r="N1004">
        <v>-273.86</v>
      </c>
      <c r="O1004" t="s">
        <v>5396</v>
      </c>
    </row>
    <row r="1005" spans="1:15" x14ac:dyDescent="0.25">
      <c r="A1005">
        <v>7470</v>
      </c>
      <c r="B1005" t="s">
        <v>125</v>
      </c>
      <c r="C1005">
        <v>110</v>
      </c>
      <c r="D1005" t="s">
        <v>5459</v>
      </c>
      <c r="E1005" s="404">
        <v>45169</v>
      </c>
      <c r="F1005" s="404">
        <v>45173</v>
      </c>
      <c r="G1005" t="s">
        <v>5438</v>
      </c>
      <c r="H1005" t="s">
        <v>3971</v>
      </c>
      <c r="I1005" t="s">
        <v>5542</v>
      </c>
      <c r="J1005" t="s">
        <v>5541</v>
      </c>
      <c r="M1005" t="s">
        <v>5419</v>
      </c>
      <c r="N1005">
        <v>373.88</v>
      </c>
      <c r="O1005" t="s">
        <v>5396</v>
      </c>
    </row>
    <row r="1006" spans="1:15" x14ac:dyDescent="0.25">
      <c r="A1006">
        <v>7470</v>
      </c>
      <c r="B1006" t="s">
        <v>125</v>
      </c>
      <c r="C1006">
        <v>112</v>
      </c>
      <c r="D1006" t="s">
        <v>5459</v>
      </c>
      <c r="E1006" s="404">
        <v>45169</v>
      </c>
      <c r="F1006" s="404">
        <v>45173</v>
      </c>
      <c r="G1006" t="s">
        <v>5438</v>
      </c>
      <c r="H1006" t="s">
        <v>3971</v>
      </c>
      <c r="I1006" t="s">
        <v>5542</v>
      </c>
      <c r="J1006" t="s">
        <v>5541</v>
      </c>
      <c r="M1006" t="s">
        <v>5419</v>
      </c>
      <c r="N1006">
        <v>186.94</v>
      </c>
      <c r="O1006" t="s">
        <v>5396</v>
      </c>
    </row>
    <row r="1007" spans="1:15" x14ac:dyDescent="0.25">
      <c r="A1007">
        <v>7470</v>
      </c>
      <c r="B1007" t="s">
        <v>125</v>
      </c>
      <c r="C1007">
        <v>120</v>
      </c>
      <c r="D1007" t="s">
        <v>5459</v>
      </c>
      <c r="E1007" s="404">
        <v>45169</v>
      </c>
      <c r="F1007" s="404">
        <v>45173</v>
      </c>
      <c r="G1007" t="s">
        <v>5438</v>
      </c>
      <c r="H1007" t="s">
        <v>3971</v>
      </c>
      <c r="I1007" t="s">
        <v>5542</v>
      </c>
      <c r="J1007" t="s">
        <v>5541</v>
      </c>
      <c r="M1007" t="s">
        <v>5419</v>
      </c>
      <c r="N1007">
        <v>411.26</v>
      </c>
      <c r="O1007" t="s">
        <v>5396</v>
      </c>
    </row>
    <row r="1008" spans="1:15" x14ac:dyDescent="0.25">
      <c r="A1008">
        <v>7470</v>
      </c>
      <c r="B1008" t="s">
        <v>125</v>
      </c>
      <c r="C1008">
        <v>130</v>
      </c>
      <c r="D1008" t="s">
        <v>5459</v>
      </c>
      <c r="E1008" s="404">
        <v>45169</v>
      </c>
      <c r="F1008" s="404">
        <v>45173</v>
      </c>
      <c r="G1008" t="s">
        <v>5438</v>
      </c>
      <c r="H1008" t="s">
        <v>3971</v>
      </c>
      <c r="I1008" t="s">
        <v>5542</v>
      </c>
      <c r="J1008" t="s">
        <v>5541</v>
      </c>
      <c r="M1008" t="s">
        <v>5419</v>
      </c>
      <c r="N1008">
        <v>317.79000000000002</v>
      </c>
      <c r="O1008" t="s">
        <v>5396</v>
      </c>
    </row>
    <row r="1009" spans="1:15" x14ac:dyDescent="0.25">
      <c r="A1009">
        <v>7470</v>
      </c>
      <c r="B1009" t="s">
        <v>125</v>
      </c>
      <c r="C1009">
        <v>140</v>
      </c>
      <c r="D1009" t="s">
        <v>5459</v>
      </c>
      <c r="E1009" s="404">
        <v>45169</v>
      </c>
      <c r="F1009" s="404">
        <v>45173</v>
      </c>
      <c r="G1009" t="s">
        <v>5438</v>
      </c>
      <c r="H1009" t="s">
        <v>3971</v>
      </c>
      <c r="I1009" t="s">
        <v>5542</v>
      </c>
      <c r="J1009" t="s">
        <v>5541</v>
      </c>
      <c r="M1009" t="s">
        <v>5419</v>
      </c>
      <c r="N1009">
        <v>373.88</v>
      </c>
      <c r="O1009" t="s">
        <v>5396</v>
      </c>
    </row>
    <row r="1010" spans="1:15" x14ac:dyDescent="0.25">
      <c r="A1010">
        <v>7470</v>
      </c>
      <c r="B1010" t="s">
        <v>125</v>
      </c>
      <c r="C1010">
        <v>160</v>
      </c>
      <c r="D1010" t="s">
        <v>5459</v>
      </c>
      <c r="E1010" s="404">
        <v>45169</v>
      </c>
      <c r="F1010" s="404">
        <v>45173</v>
      </c>
      <c r="G1010" t="s">
        <v>5438</v>
      </c>
      <c r="H1010" t="s">
        <v>3971</v>
      </c>
      <c r="I1010" t="s">
        <v>5542</v>
      </c>
      <c r="J1010" t="s">
        <v>5541</v>
      </c>
      <c r="M1010" t="s">
        <v>5419</v>
      </c>
      <c r="N1010">
        <v>112.17</v>
      </c>
      <c r="O1010" t="s">
        <v>5396</v>
      </c>
    </row>
    <row r="1011" spans="1:15" x14ac:dyDescent="0.25">
      <c r="A1011">
        <v>7470</v>
      </c>
      <c r="B1011" t="s">
        <v>125</v>
      </c>
      <c r="C1011">
        <v>935</v>
      </c>
      <c r="D1011" t="s">
        <v>5459</v>
      </c>
      <c r="E1011" s="404">
        <v>45169</v>
      </c>
      <c r="F1011" s="404">
        <v>45173</v>
      </c>
      <c r="G1011" t="s">
        <v>5438</v>
      </c>
      <c r="H1011" t="s">
        <v>3971</v>
      </c>
      <c r="I1011" t="s">
        <v>5542</v>
      </c>
      <c r="J1011" t="s">
        <v>5541</v>
      </c>
      <c r="M1011" t="s">
        <v>5419</v>
      </c>
      <c r="N1011">
        <v>93.47</v>
      </c>
      <c r="O1011" t="s">
        <v>5396</v>
      </c>
    </row>
    <row r="1012" spans="1:15" x14ac:dyDescent="0.25">
      <c r="A1012">
        <v>7470</v>
      </c>
      <c r="B1012" t="s">
        <v>125</v>
      </c>
      <c r="C1012">
        <v>110</v>
      </c>
      <c r="D1012" t="s">
        <v>5453</v>
      </c>
      <c r="E1012" s="404">
        <v>45199</v>
      </c>
      <c r="F1012" s="404">
        <v>45202</v>
      </c>
      <c r="G1012" t="s">
        <v>5438</v>
      </c>
      <c r="H1012" t="s">
        <v>3971</v>
      </c>
      <c r="I1012" t="s">
        <v>5540</v>
      </c>
      <c r="J1012" t="s">
        <v>5539</v>
      </c>
      <c r="M1012" t="s">
        <v>5419</v>
      </c>
      <c r="N1012">
        <v>392.7</v>
      </c>
      <c r="O1012" t="s">
        <v>5396</v>
      </c>
    </row>
    <row r="1013" spans="1:15" x14ac:dyDescent="0.25">
      <c r="A1013">
        <v>7470</v>
      </c>
      <c r="B1013" t="s">
        <v>125</v>
      </c>
      <c r="C1013">
        <v>112</v>
      </c>
      <c r="D1013" t="s">
        <v>5453</v>
      </c>
      <c r="E1013" s="404">
        <v>45199</v>
      </c>
      <c r="F1013" s="404">
        <v>45202</v>
      </c>
      <c r="G1013" t="s">
        <v>5438</v>
      </c>
      <c r="H1013" t="s">
        <v>3971</v>
      </c>
      <c r="I1013" t="s">
        <v>5540</v>
      </c>
      <c r="J1013" t="s">
        <v>5539</v>
      </c>
      <c r="M1013" t="s">
        <v>5419</v>
      </c>
      <c r="N1013">
        <v>196.35</v>
      </c>
      <c r="O1013" t="s">
        <v>5396</v>
      </c>
    </row>
    <row r="1014" spans="1:15" x14ac:dyDescent="0.25">
      <c r="A1014">
        <v>7470</v>
      </c>
      <c r="B1014" t="s">
        <v>125</v>
      </c>
      <c r="C1014">
        <v>120</v>
      </c>
      <c r="D1014" t="s">
        <v>5453</v>
      </c>
      <c r="E1014" s="404">
        <v>45199</v>
      </c>
      <c r="F1014" s="404">
        <v>45202</v>
      </c>
      <c r="G1014" t="s">
        <v>5438</v>
      </c>
      <c r="H1014" t="s">
        <v>3971</v>
      </c>
      <c r="I1014" t="s">
        <v>5540</v>
      </c>
      <c r="J1014" t="s">
        <v>5539</v>
      </c>
      <c r="M1014" t="s">
        <v>5419</v>
      </c>
      <c r="N1014">
        <v>431.97</v>
      </c>
      <c r="O1014" t="s">
        <v>5396</v>
      </c>
    </row>
    <row r="1015" spans="1:15" x14ac:dyDescent="0.25">
      <c r="A1015">
        <v>7470</v>
      </c>
      <c r="B1015" t="s">
        <v>125</v>
      </c>
      <c r="C1015">
        <v>130</v>
      </c>
      <c r="D1015" t="s">
        <v>5453</v>
      </c>
      <c r="E1015" s="404">
        <v>45199</v>
      </c>
      <c r="F1015" s="404">
        <v>45202</v>
      </c>
      <c r="G1015" t="s">
        <v>5438</v>
      </c>
      <c r="H1015" t="s">
        <v>3971</v>
      </c>
      <c r="I1015" t="s">
        <v>5540</v>
      </c>
      <c r="J1015" t="s">
        <v>5539</v>
      </c>
      <c r="M1015" t="s">
        <v>5419</v>
      </c>
      <c r="N1015">
        <v>333.79</v>
      </c>
      <c r="O1015" t="s">
        <v>5396</v>
      </c>
    </row>
    <row r="1016" spans="1:15" x14ac:dyDescent="0.25">
      <c r="A1016">
        <v>7470</v>
      </c>
      <c r="B1016" t="s">
        <v>125</v>
      </c>
      <c r="C1016">
        <v>140</v>
      </c>
      <c r="D1016" t="s">
        <v>5453</v>
      </c>
      <c r="E1016" s="404">
        <v>45199</v>
      </c>
      <c r="F1016" s="404">
        <v>45202</v>
      </c>
      <c r="G1016" t="s">
        <v>5438</v>
      </c>
      <c r="H1016" t="s">
        <v>3971</v>
      </c>
      <c r="I1016" t="s">
        <v>5540</v>
      </c>
      <c r="J1016" t="s">
        <v>5539</v>
      </c>
      <c r="M1016" t="s">
        <v>5419</v>
      </c>
      <c r="N1016">
        <v>392.7</v>
      </c>
      <c r="O1016" t="s">
        <v>5396</v>
      </c>
    </row>
    <row r="1017" spans="1:15" x14ac:dyDescent="0.25">
      <c r="A1017">
        <v>7470</v>
      </c>
      <c r="B1017" t="s">
        <v>125</v>
      </c>
      <c r="C1017">
        <v>160</v>
      </c>
      <c r="D1017" t="s">
        <v>5453</v>
      </c>
      <c r="E1017" s="404">
        <v>45199</v>
      </c>
      <c r="F1017" s="404">
        <v>45202</v>
      </c>
      <c r="G1017" t="s">
        <v>5438</v>
      </c>
      <c r="H1017" t="s">
        <v>3971</v>
      </c>
      <c r="I1017" t="s">
        <v>5540</v>
      </c>
      <c r="J1017" t="s">
        <v>5539</v>
      </c>
      <c r="M1017" t="s">
        <v>5419</v>
      </c>
      <c r="N1017">
        <v>117.81</v>
      </c>
      <c r="O1017" t="s">
        <v>5396</v>
      </c>
    </row>
    <row r="1018" spans="1:15" x14ac:dyDescent="0.25">
      <c r="A1018">
        <v>7470</v>
      </c>
      <c r="B1018" t="s">
        <v>125</v>
      </c>
      <c r="C1018">
        <v>935</v>
      </c>
      <c r="D1018" t="s">
        <v>5453</v>
      </c>
      <c r="E1018" s="404">
        <v>45199</v>
      </c>
      <c r="F1018" s="404">
        <v>45202</v>
      </c>
      <c r="G1018" t="s">
        <v>5438</v>
      </c>
      <c r="H1018" t="s">
        <v>3971</v>
      </c>
      <c r="I1018" t="s">
        <v>5540</v>
      </c>
      <c r="J1018" t="s">
        <v>5539</v>
      </c>
      <c r="M1018" t="s">
        <v>5419</v>
      </c>
      <c r="N1018">
        <v>98.17</v>
      </c>
      <c r="O1018" t="s">
        <v>5396</v>
      </c>
    </row>
    <row r="1019" spans="1:15" x14ac:dyDescent="0.25">
      <c r="A1019">
        <v>7470</v>
      </c>
      <c r="B1019" t="s">
        <v>125</v>
      </c>
      <c r="C1019">
        <v>110</v>
      </c>
      <c r="D1019" t="s">
        <v>5450</v>
      </c>
      <c r="E1019" s="404">
        <v>45230</v>
      </c>
      <c r="F1019" s="404">
        <v>45232</v>
      </c>
      <c r="G1019" t="s">
        <v>5438</v>
      </c>
      <c r="H1019" t="s">
        <v>3971</v>
      </c>
      <c r="I1019" t="s">
        <v>5538</v>
      </c>
      <c r="J1019" t="s">
        <v>5537</v>
      </c>
      <c r="M1019" t="s">
        <v>5419</v>
      </c>
      <c r="N1019">
        <v>332.37</v>
      </c>
      <c r="O1019" t="s">
        <v>5396</v>
      </c>
    </row>
    <row r="1020" spans="1:15" x14ac:dyDescent="0.25">
      <c r="A1020">
        <v>7470</v>
      </c>
      <c r="B1020" t="s">
        <v>125</v>
      </c>
      <c r="C1020">
        <v>112</v>
      </c>
      <c r="D1020" t="s">
        <v>5450</v>
      </c>
      <c r="E1020" s="404">
        <v>45230</v>
      </c>
      <c r="F1020" s="404">
        <v>45232</v>
      </c>
      <c r="G1020" t="s">
        <v>5438</v>
      </c>
      <c r="H1020" t="s">
        <v>3971</v>
      </c>
      <c r="I1020" t="s">
        <v>5538</v>
      </c>
      <c r="J1020" t="s">
        <v>5537</v>
      </c>
      <c r="M1020" t="s">
        <v>5419</v>
      </c>
      <c r="N1020">
        <v>166.18</v>
      </c>
      <c r="O1020" t="s">
        <v>5396</v>
      </c>
    </row>
    <row r="1021" spans="1:15" x14ac:dyDescent="0.25">
      <c r="A1021">
        <v>7470</v>
      </c>
      <c r="B1021" t="s">
        <v>125</v>
      </c>
      <c r="C1021">
        <v>120</v>
      </c>
      <c r="D1021" t="s">
        <v>5450</v>
      </c>
      <c r="E1021" s="404">
        <v>45230</v>
      </c>
      <c r="F1021" s="404">
        <v>45232</v>
      </c>
      <c r="G1021" t="s">
        <v>5438</v>
      </c>
      <c r="H1021" t="s">
        <v>3971</v>
      </c>
      <c r="I1021" t="s">
        <v>5538</v>
      </c>
      <c r="J1021" t="s">
        <v>5537</v>
      </c>
      <c r="M1021" t="s">
        <v>5419</v>
      </c>
      <c r="N1021">
        <v>365.6</v>
      </c>
      <c r="O1021" t="s">
        <v>5396</v>
      </c>
    </row>
    <row r="1022" spans="1:15" x14ac:dyDescent="0.25">
      <c r="A1022">
        <v>7470</v>
      </c>
      <c r="B1022" t="s">
        <v>125</v>
      </c>
      <c r="C1022">
        <v>130</v>
      </c>
      <c r="D1022" t="s">
        <v>5450</v>
      </c>
      <c r="E1022" s="404">
        <v>45230</v>
      </c>
      <c r="F1022" s="404">
        <v>45232</v>
      </c>
      <c r="G1022" t="s">
        <v>5438</v>
      </c>
      <c r="H1022" t="s">
        <v>3971</v>
      </c>
      <c r="I1022" t="s">
        <v>5538</v>
      </c>
      <c r="J1022" t="s">
        <v>5537</v>
      </c>
      <c r="M1022" t="s">
        <v>5419</v>
      </c>
      <c r="N1022">
        <v>282.51</v>
      </c>
      <c r="O1022" t="s">
        <v>5396</v>
      </c>
    </row>
    <row r="1023" spans="1:15" x14ac:dyDescent="0.25">
      <c r="A1023">
        <v>7470</v>
      </c>
      <c r="B1023" t="s">
        <v>125</v>
      </c>
      <c r="C1023">
        <v>140</v>
      </c>
      <c r="D1023" t="s">
        <v>5450</v>
      </c>
      <c r="E1023" s="404">
        <v>45230</v>
      </c>
      <c r="F1023" s="404">
        <v>45232</v>
      </c>
      <c r="G1023" t="s">
        <v>5438</v>
      </c>
      <c r="H1023" t="s">
        <v>3971</v>
      </c>
      <c r="I1023" t="s">
        <v>5538</v>
      </c>
      <c r="J1023" t="s">
        <v>5537</v>
      </c>
      <c r="M1023" t="s">
        <v>5419</v>
      </c>
      <c r="N1023">
        <v>332.37</v>
      </c>
      <c r="O1023" t="s">
        <v>5396</v>
      </c>
    </row>
    <row r="1024" spans="1:15" x14ac:dyDescent="0.25">
      <c r="A1024">
        <v>7470</v>
      </c>
      <c r="B1024" t="s">
        <v>125</v>
      </c>
      <c r="C1024">
        <v>160</v>
      </c>
      <c r="D1024" t="s">
        <v>5450</v>
      </c>
      <c r="E1024" s="404">
        <v>45230</v>
      </c>
      <c r="F1024" s="404">
        <v>45232</v>
      </c>
      <c r="G1024" t="s">
        <v>5438</v>
      </c>
      <c r="H1024" t="s">
        <v>3971</v>
      </c>
      <c r="I1024" t="s">
        <v>5538</v>
      </c>
      <c r="J1024" t="s">
        <v>5537</v>
      </c>
      <c r="M1024" t="s">
        <v>5419</v>
      </c>
      <c r="N1024">
        <v>99.71</v>
      </c>
      <c r="O1024" t="s">
        <v>5396</v>
      </c>
    </row>
    <row r="1025" spans="1:15" x14ac:dyDescent="0.25">
      <c r="A1025">
        <v>7470</v>
      </c>
      <c r="B1025" t="s">
        <v>125</v>
      </c>
      <c r="C1025">
        <v>935</v>
      </c>
      <c r="D1025" t="s">
        <v>5450</v>
      </c>
      <c r="E1025" s="404">
        <v>45230</v>
      </c>
      <c r="F1025" s="404">
        <v>45232</v>
      </c>
      <c r="G1025" t="s">
        <v>5438</v>
      </c>
      <c r="H1025" t="s">
        <v>3971</v>
      </c>
      <c r="I1025" t="s">
        <v>5538</v>
      </c>
      <c r="J1025" t="s">
        <v>5537</v>
      </c>
      <c r="M1025" t="s">
        <v>5419</v>
      </c>
      <c r="N1025">
        <v>83.09</v>
      </c>
      <c r="O1025" t="s">
        <v>5396</v>
      </c>
    </row>
    <row r="1026" spans="1:15" x14ac:dyDescent="0.25">
      <c r="A1026">
        <v>7470</v>
      </c>
      <c r="B1026" t="s">
        <v>125</v>
      </c>
      <c r="C1026">
        <v>110</v>
      </c>
      <c r="D1026" t="s">
        <v>5447</v>
      </c>
      <c r="E1026" s="404">
        <v>45260</v>
      </c>
      <c r="F1026" s="404">
        <v>45264</v>
      </c>
      <c r="G1026" t="s">
        <v>5438</v>
      </c>
      <c r="H1026" t="s">
        <v>3971</v>
      </c>
      <c r="I1026" t="s">
        <v>5536</v>
      </c>
      <c r="J1026" t="s">
        <v>5535</v>
      </c>
      <c r="M1026" t="s">
        <v>5419</v>
      </c>
      <c r="N1026">
        <v>348.88</v>
      </c>
      <c r="O1026" t="s">
        <v>5396</v>
      </c>
    </row>
    <row r="1027" spans="1:15" x14ac:dyDescent="0.25">
      <c r="A1027">
        <v>7470</v>
      </c>
      <c r="B1027" t="s">
        <v>125</v>
      </c>
      <c r="C1027">
        <v>112</v>
      </c>
      <c r="D1027" t="s">
        <v>5447</v>
      </c>
      <c r="E1027" s="404">
        <v>45260</v>
      </c>
      <c r="F1027" s="404">
        <v>45264</v>
      </c>
      <c r="G1027" t="s">
        <v>5438</v>
      </c>
      <c r="H1027" t="s">
        <v>3971</v>
      </c>
      <c r="I1027" t="s">
        <v>5536</v>
      </c>
      <c r="J1027" t="s">
        <v>5535</v>
      </c>
      <c r="M1027" t="s">
        <v>5419</v>
      </c>
      <c r="N1027">
        <v>174.44</v>
      </c>
      <c r="O1027" t="s">
        <v>5396</v>
      </c>
    </row>
    <row r="1028" spans="1:15" x14ac:dyDescent="0.25">
      <c r="A1028">
        <v>7470</v>
      </c>
      <c r="B1028" t="s">
        <v>125</v>
      </c>
      <c r="C1028">
        <v>120</v>
      </c>
      <c r="D1028" t="s">
        <v>5447</v>
      </c>
      <c r="E1028" s="404">
        <v>45260</v>
      </c>
      <c r="F1028" s="404">
        <v>45264</v>
      </c>
      <c r="G1028" t="s">
        <v>5438</v>
      </c>
      <c r="H1028" t="s">
        <v>3971</v>
      </c>
      <c r="I1028" t="s">
        <v>5536</v>
      </c>
      <c r="J1028" t="s">
        <v>5535</v>
      </c>
      <c r="M1028" t="s">
        <v>5419</v>
      </c>
      <c r="N1028">
        <v>383.77</v>
      </c>
      <c r="O1028" t="s">
        <v>5396</v>
      </c>
    </row>
    <row r="1029" spans="1:15" x14ac:dyDescent="0.25">
      <c r="A1029">
        <v>7470</v>
      </c>
      <c r="B1029" t="s">
        <v>125</v>
      </c>
      <c r="C1029">
        <v>130</v>
      </c>
      <c r="D1029" t="s">
        <v>5447</v>
      </c>
      <c r="E1029" s="404">
        <v>45260</v>
      </c>
      <c r="F1029" s="404">
        <v>45264</v>
      </c>
      <c r="G1029" t="s">
        <v>5438</v>
      </c>
      <c r="H1029" t="s">
        <v>3971</v>
      </c>
      <c r="I1029" t="s">
        <v>5536</v>
      </c>
      <c r="J1029" t="s">
        <v>5535</v>
      </c>
      <c r="M1029" t="s">
        <v>5419</v>
      </c>
      <c r="N1029">
        <v>296.55</v>
      </c>
      <c r="O1029" t="s">
        <v>5396</v>
      </c>
    </row>
    <row r="1030" spans="1:15" x14ac:dyDescent="0.25">
      <c r="A1030">
        <v>7470</v>
      </c>
      <c r="B1030" t="s">
        <v>125</v>
      </c>
      <c r="C1030">
        <v>140</v>
      </c>
      <c r="D1030" t="s">
        <v>5447</v>
      </c>
      <c r="E1030" s="404">
        <v>45260</v>
      </c>
      <c r="F1030" s="404">
        <v>45264</v>
      </c>
      <c r="G1030" t="s">
        <v>5438</v>
      </c>
      <c r="H1030" t="s">
        <v>3971</v>
      </c>
      <c r="I1030" t="s">
        <v>5536</v>
      </c>
      <c r="J1030" t="s">
        <v>5535</v>
      </c>
      <c r="M1030" t="s">
        <v>5419</v>
      </c>
      <c r="N1030">
        <v>348.88</v>
      </c>
      <c r="O1030" t="s">
        <v>5396</v>
      </c>
    </row>
    <row r="1031" spans="1:15" x14ac:dyDescent="0.25">
      <c r="A1031">
        <v>7470</v>
      </c>
      <c r="B1031" t="s">
        <v>125</v>
      </c>
      <c r="C1031">
        <v>160</v>
      </c>
      <c r="D1031" t="s">
        <v>5447</v>
      </c>
      <c r="E1031" s="404">
        <v>45260</v>
      </c>
      <c r="F1031" s="404">
        <v>45264</v>
      </c>
      <c r="G1031" t="s">
        <v>5438</v>
      </c>
      <c r="H1031" t="s">
        <v>3971</v>
      </c>
      <c r="I1031" t="s">
        <v>5536</v>
      </c>
      <c r="J1031" t="s">
        <v>5535</v>
      </c>
      <c r="M1031" t="s">
        <v>5419</v>
      </c>
      <c r="N1031">
        <v>104.66</v>
      </c>
      <c r="O1031" t="s">
        <v>5396</v>
      </c>
    </row>
    <row r="1032" spans="1:15" x14ac:dyDescent="0.25">
      <c r="A1032">
        <v>7470</v>
      </c>
      <c r="B1032" t="s">
        <v>125</v>
      </c>
      <c r="C1032">
        <v>935</v>
      </c>
      <c r="D1032" t="s">
        <v>5447</v>
      </c>
      <c r="E1032" s="404">
        <v>45260</v>
      </c>
      <c r="F1032" s="404">
        <v>45264</v>
      </c>
      <c r="G1032" t="s">
        <v>5438</v>
      </c>
      <c r="H1032" t="s">
        <v>3971</v>
      </c>
      <c r="I1032" t="s">
        <v>5536</v>
      </c>
      <c r="J1032" t="s">
        <v>5535</v>
      </c>
      <c r="M1032" t="s">
        <v>5419</v>
      </c>
      <c r="N1032">
        <v>87.22</v>
      </c>
      <c r="O1032" t="s">
        <v>5396</v>
      </c>
    </row>
    <row r="1033" spans="1:15" x14ac:dyDescent="0.25">
      <c r="A1033">
        <v>7470</v>
      </c>
      <c r="B1033" t="s">
        <v>125</v>
      </c>
      <c r="C1033">
        <v>110</v>
      </c>
      <c r="D1033" t="s">
        <v>5441</v>
      </c>
      <c r="E1033" s="404">
        <v>45292</v>
      </c>
      <c r="F1033" s="404">
        <v>45307</v>
      </c>
      <c r="G1033" t="s">
        <v>5438</v>
      </c>
      <c r="H1033" t="s">
        <v>3971</v>
      </c>
      <c r="I1033" t="s">
        <v>5534</v>
      </c>
      <c r="J1033" t="s">
        <v>5533</v>
      </c>
      <c r="M1033" t="s">
        <v>5419</v>
      </c>
      <c r="N1033">
        <v>315.64999999999998</v>
      </c>
      <c r="O1033" t="s">
        <v>5396</v>
      </c>
    </row>
    <row r="1034" spans="1:15" x14ac:dyDescent="0.25">
      <c r="A1034">
        <v>7470</v>
      </c>
      <c r="B1034" t="s">
        <v>125</v>
      </c>
      <c r="C1034">
        <v>112</v>
      </c>
      <c r="D1034" t="s">
        <v>5441</v>
      </c>
      <c r="E1034" s="404">
        <v>45292</v>
      </c>
      <c r="F1034" s="404">
        <v>45307</v>
      </c>
      <c r="G1034" t="s">
        <v>5438</v>
      </c>
      <c r="H1034" t="s">
        <v>3971</v>
      </c>
      <c r="I1034" t="s">
        <v>5534</v>
      </c>
      <c r="J1034" t="s">
        <v>5533</v>
      </c>
      <c r="M1034" t="s">
        <v>5419</v>
      </c>
      <c r="N1034">
        <v>157.83000000000001</v>
      </c>
      <c r="O1034" t="s">
        <v>5396</v>
      </c>
    </row>
    <row r="1035" spans="1:15" x14ac:dyDescent="0.25">
      <c r="A1035">
        <v>7470</v>
      </c>
      <c r="B1035" t="s">
        <v>125</v>
      </c>
      <c r="C1035">
        <v>120</v>
      </c>
      <c r="D1035" t="s">
        <v>5441</v>
      </c>
      <c r="E1035" s="404">
        <v>45292</v>
      </c>
      <c r="F1035" s="404">
        <v>45307</v>
      </c>
      <c r="G1035" t="s">
        <v>5438</v>
      </c>
      <c r="H1035" t="s">
        <v>3971</v>
      </c>
      <c r="I1035" t="s">
        <v>5534</v>
      </c>
      <c r="J1035" t="s">
        <v>5533</v>
      </c>
      <c r="M1035" t="s">
        <v>5419</v>
      </c>
      <c r="N1035">
        <v>347.22</v>
      </c>
      <c r="O1035" t="s">
        <v>5396</v>
      </c>
    </row>
    <row r="1036" spans="1:15" x14ac:dyDescent="0.25">
      <c r="A1036">
        <v>7470</v>
      </c>
      <c r="B1036" t="s">
        <v>125</v>
      </c>
      <c r="C1036">
        <v>130</v>
      </c>
      <c r="D1036" t="s">
        <v>5441</v>
      </c>
      <c r="E1036" s="404">
        <v>45292</v>
      </c>
      <c r="F1036" s="404">
        <v>45307</v>
      </c>
      <c r="G1036" t="s">
        <v>5438</v>
      </c>
      <c r="H1036" t="s">
        <v>3971</v>
      </c>
      <c r="I1036" t="s">
        <v>5534</v>
      </c>
      <c r="J1036" t="s">
        <v>5533</v>
      </c>
      <c r="M1036" t="s">
        <v>5419</v>
      </c>
      <c r="N1036">
        <v>268.3</v>
      </c>
      <c r="O1036" t="s">
        <v>5396</v>
      </c>
    </row>
    <row r="1037" spans="1:15" x14ac:dyDescent="0.25">
      <c r="A1037">
        <v>7470</v>
      </c>
      <c r="B1037" t="s">
        <v>125</v>
      </c>
      <c r="C1037">
        <v>140</v>
      </c>
      <c r="D1037" t="s">
        <v>5441</v>
      </c>
      <c r="E1037" s="404">
        <v>45292</v>
      </c>
      <c r="F1037" s="404">
        <v>45307</v>
      </c>
      <c r="G1037" t="s">
        <v>5438</v>
      </c>
      <c r="H1037" t="s">
        <v>3971</v>
      </c>
      <c r="I1037" t="s">
        <v>5534</v>
      </c>
      <c r="J1037" t="s">
        <v>5533</v>
      </c>
      <c r="M1037" t="s">
        <v>5419</v>
      </c>
      <c r="N1037">
        <v>315.64999999999998</v>
      </c>
      <c r="O1037" t="s">
        <v>5396</v>
      </c>
    </row>
    <row r="1038" spans="1:15" x14ac:dyDescent="0.25">
      <c r="A1038">
        <v>7470</v>
      </c>
      <c r="B1038" t="s">
        <v>125</v>
      </c>
      <c r="C1038">
        <v>160</v>
      </c>
      <c r="D1038" t="s">
        <v>5441</v>
      </c>
      <c r="E1038" s="404">
        <v>45292</v>
      </c>
      <c r="F1038" s="404">
        <v>45307</v>
      </c>
      <c r="G1038" t="s">
        <v>5438</v>
      </c>
      <c r="H1038" t="s">
        <v>3971</v>
      </c>
      <c r="I1038" t="s">
        <v>5534</v>
      </c>
      <c r="J1038" t="s">
        <v>5533</v>
      </c>
      <c r="M1038" t="s">
        <v>5419</v>
      </c>
      <c r="N1038">
        <v>94.7</v>
      </c>
      <c r="O1038" t="s">
        <v>5396</v>
      </c>
    </row>
    <row r="1039" spans="1:15" x14ac:dyDescent="0.25">
      <c r="A1039">
        <v>7470</v>
      </c>
      <c r="B1039" t="s">
        <v>125</v>
      </c>
      <c r="C1039">
        <v>935</v>
      </c>
      <c r="D1039" t="s">
        <v>5441</v>
      </c>
      <c r="E1039" s="404">
        <v>45292</v>
      </c>
      <c r="F1039" s="404">
        <v>45307</v>
      </c>
      <c r="G1039" t="s">
        <v>5438</v>
      </c>
      <c r="H1039" t="s">
        <v>3971</v>
      </c>
      <c r="I1039" t="s">
        <v>5534</v>
      </c>
      <c r="J1039" t="s">
        <v>5533</v>
      </c>
      <c r="M1039" t="s">
        <v>5419</v>
      </c>
      <c r="N1039">
        <v>78.91</v>
      </c>
      <c r="O1039" t="s">
        <v>5396</v>
      </c>
    </row>
    <row r="1040" spans="1:15" x14ac:dyDescent="0.25">
      <c r="A1040">
        <v>7470</v>
      </c>
      <c r="B1040" t="s">
        <v>125</v>
      </c>
      <c r="C1040">
        <v>110</v>
      </c>
      <c r="D1040" t="s">
        <v>5435</v>
      </c>
      <c r="E1040" s="404">
        <v>45345</v>
      </c>
      <c r="F1040" s="404">
        <v>45345</v>
      </c>
      <c r="G1040" t="s">
        <v>5438</v>
      </c>
      <c r="H1040" t="s">
        <v>3971</v>
      </c>
      <c r="I1040" t="s">
        <v>5532</v>
      </c>
      <c r="J1040" t="s">
        <v>5531</v>
      </c>
      <c r="M1040" t="s">
        <v>5419</v>
      </c>
      <c r="N1040">
        <v>341.2</v>
      </c>
      <c r="O1040" t="s">
        <v>5396</v>
      </c>
    </row>
    <row r="1041" spans="1:15" x14ac:dyDescent="0.25">
      <c r="A1041">
        <v>7470</v>
      </c>
      <c r="B1041" t="s">
        <v>125</v>
      </c>
      <c r="C1041">
        <v>112</v>
      </c>
      <c r="D1041" t="s">
        <v>5435</v>
      </c>
      <c r="E1041" s="404">
        <v>45345</v>
      </c>
      <c r="F1041" s="404">
        <v>45345</v>
      </c>
      <c r="G1041" t="s">
        <v>5438</v>
      </c>
      <c r="H1041" t="s">
        <v>3971</v>
      </c>
      <c r="I1041" t="s">
        <v>5532</v>
      </c>
      <c r="J1041" t="s">
        <v>5531</v>
      </c>
      <c r="M1041" t="s">
        <v>5419</v>
      </c>
      <c r="N1041">
        <v>170.6</v>
      </c>
      <c r="O1041" t="s">
        <v>5396</v>
      </c>
    </row>
    <row r="1042" spans="1:15" x14ac:dyDescent="0.25">
      <c r="A1042">
        <v>7470</v>
      </c>
      <c r="B1042" t="s">
        <v>125</v>
      </c>
      <c r="C1042">
        <v>120</v>
      </c>
      <c r="D1042" t="s">
        <v>5435</v>
      </c>
      <c r="E1042" s="404">
        <v>45345</v>
      </c>
      <c r="F1042" s="404">
        <v>45345</v>
      </c>
      <c r="G1042" t="s">
        <v>5438</v>
      </c>
      <c r="H1042" t="s">
        <v>3971</v>
      </c>
      <c r="I1042" t="s">
        <v>5532</v>
      </c>
      <c r="J1042" t="s">
        <v>5531</v>
      </c>
      <c r="M1042" t="s">
        <v>5419</v>
      </c>
      <c r="N1042">
        <v>375.32</v>
      </c>
      <c r="O1042" t="s">
        <v>5396</v>
      </c>
    </row>
    <row r="1043" spans="1:15" x14ac:dyDescent="0.25">
      <c r="A1043">
        <v>7470</v>
      </c>
      <c r="B1043" t="s">
        <v>125</v>
      </c>
      <c r="C1043">
        <v>130</v>
      </c>
      <c r="D1043" t="s">
        <v>5435</v>
      </c>
      <c r="E1043" s="404">
        <v>45345</v>
      </c>
      <c r="F1043" s="404">
        <v>45345</v>
      </c>
      <c r="G1043" t="s">
        <v>5438</v>
      </c>
      <c r="H1043" t="s">
        <v>3971</v>
      </c>
      <c r="I1043" t="s">
        <v>5532</v>
      </c>
      <c r="J1043" t="s">
        <v>5531</v>
      </c>
      <c r="M1043" t="s">
        <v>5419</v>
      </c>
      <c r="N1043">
        <v>290.02</v>
      </c>
      <c r="O1043" t="s">
        <v>5396</v>
      </c>
    </row>
    <row r="1044" spans="1:15" x14ac:dyDescent="0.25">
      <c r="A1044">
        <v>7470</v>
      </c>
      <c r="B1044" t="s">
        <v>125</v>
      </c>
      <c r="C1044">
        <v>140</v>
      </c>
      <c r="D1044" t="s">
        <v>5435</v>
      </c>
      <c r="E1044" s="404">
        <v>45345</v>
      </c>
      <c r="F1044" s="404">
        <v>45345</v>
      </c>
      <c r="G1044" t="s">
        <v>5438</v>
      </c>
      <c r="H1044" t="s">
        <v>3971</v>
      </c>
      <c r="I1044" t="s">
        <v>5532</v>
      </c>
      <c r="J1044" t="s">
        <v>5531</v>
      </c>
      <c r="M1044" t="s">
        <v>5419</v>
      </c>
      <c r="N1044">
        <v>341.2</v>
      </c>
      <c r="O1044" t="s">
        <v>5396</v>
      </c>
    </row>
    <row r="1045" spans="1:15" x14ac:dyDescent="0.25">
      <c r="A1045">
        <v>7470</v>
      </c>
      <c r="B1045" t="s">
        <v>125</v>
      </c>
      <c r="C1045">
        <v>160</v>
      </c>
      <c r="D1045" t="s">
        <v>5435</v>
      </c>
      <c r="E1045" s="404">
        <v>45345</v>
      </c>
      <c r="F1045" s="404">
        <v>45345</v>
      </c>
      <c r="G1045" t="s">
        <v>5438</v>
      </c>
      <c r="H1045" t="s">
        <v>3971</v>
      </c>
      <c r="I1045" t="s">
        <v>5532</v>
      </c>
      <c r="J1045" t="s">
        <v>5531</v>
      </c>
      <c r="M1045" t="s">
        <v>5419</v>
      </c>
      <c r="N1045">
        <v>102.36</v>
      </c>
      <c r="O1045" t="s">
        <v>5396</v>
      </c>
    </row>
    <row r="1046" spans="1:15" x14ac:dyDescent="0.25">
      <c r="A1046">
        <v>7470</v>
      </c>
      <c r="B1046" t="s">
        <v>125</v>
      </c>
      <c r="C1046">
        <v>935</v>
      </c>
      <c r="D1046" t="s">
        <v>5435</v>
      </c>
      <c r="E1046" s="404">
        <v>45345</v>
      </c>
      <c r="F1046" s="404">
        <v>45345</v>
      </c>
      <c r="G1046" t="s">
        <v>5438</v>
      </c>
      <c r="H1046" t="s">
        <v>3971</v>
      </c>
      <c r="I1046" t="s">
        <v>5532</v>
      </c>
      <c r="J1046" t="s">
        <v>5531</v>
      </c>
      <c r="M1046" t="s">
        <v>5419</v>
      </c>
      <c r="N1046">
        <v>85.3</v>
      </c>
      <c r="O1046" t="s">
        <v>5396</v>
      </c>
    </row>
    <row r="1047" spans="1:15" x14ac:dyDescent="0.25">
      <c r="A1047">
        <v>7470</v>
      </c>
      <c r="B1047" t="s">
        <v>125</v>
      </c>
      <c r="C1047">
        <v>110</v>
      </c>
      <c r="D1047" t="s">
        <v>5435</v>
      </c>
      <c r="E1047" s="404">
        <v>45351</v>
      </c>
      <c r="F1047" s="404">
        <v>45359</v>
      </c>
      <c r="G1047" t="s">
        <v>5438</v>
      </c>
      <c r="H1047" t="s">
        <v>3971</v>
      </c>
      <c r="I1047" t="s">
        <v>5530</v>
      </c>
      <c r="J1047" t="s">
        <v>5529</v>
      </c>
      <c r="M1047" t="s">
        <v>5419</v>
      </c>
      <c r="N1047">
        <v>339.14</v>
      </c>
      <c r="O1047" t="s">
        <v>5396</v>
      </c>
    </row>
    <row r="1048" spans="1:15" x14ac:dyDescent="0.25">
      <c r="A1048">
        <v>7470</v>
      </c>
      <c r="B1048" t="s">
        <v>125</v>
      </c>
      <c r="C1048">
        <v>112</v>
      </c>
      <c r="D1048" t="s">
        <v>5435</v>
      </c>
      <c r="E1048" s="404">
        <v>45351</v>
      </c>
      <c r="F1048" s="404">
        <v>45359</v>
      </c>
      <c r="G1048" t="s">
        <v>5438</v>
      </c>
      <c r="H1048" t="s">
        <v>3971</v>
      </c>
      <c r="I1048" t="s">
        <v>5530</v>
      </c>
      <c r="J1048" t="s">
        <v>5529</v>
      </c>
      <c r="M1048" t="s">
        <v>5419</v>
      </c>
      <c r="N1048">
        <v>169.57</v>
      </c>
      <c r="O1048" t="s">
        <v>5396</v>
      </c>
    </row>
    <row r="1049" spans="1:15" x14ac:dyDescent="0.25">
      <c r="A1049">
        <v>7470</v>
      </c>
      <c r="B1049" t="s">
        <v>125</v>
      </c>
      <c r="C1049">
        <v>120</v>
      </c>
      <c r="D1049" t="s">
        <v>5435</v>
      </c>
      <c r="E1049" s="404">
        <v>45351</v>
      </c>
      <c r="F1049" s="404">
        <v>45359</v>
      </c>
      <c r="G1049" t="s">
        <v>5438</v>
      </c>
      <c r="H1049" t="s">
        <v>3971</v>
      </c>
      <c r="I1049" t="s">
        <v>5530</v>
      </c>
      <c r="J1049" t="s">
        <v>5529</v>
      </c>
      <c r="M1049" t="s">
        <v>5419</v>
      </c>
      <c r="N1049">
        <v>373.05</v>
      </c>
      <c r="O1049" t="s">
        <v>5396</v>
      </c>
    </row>
    <row r="1050" spans="1:15" x14ac:dyDescent="0.25">
      <c r="A1050">
        <v>7470</v>
      </c>
      <c r="B1050" t="s">
        <v>125</v>
      </c>
      <c r="C1050">
        <v>130</v>
      </c>
      <c r="D1050" t="s">
        <v>5435</v>
      </c>
      <c r="E1050" s="404">
        <v>45351</v>
      </c>
      <c r="F1050" s="404">
        <v>45359</v>
      </c>
      <c r="G1050" t="s">
        <v>5438</v>
      </c>
      <c r="H1050" t="s">
        <v>3971</v>
      </c>
      <c r="I1050" t="s">
        <v>5530</v>
      </c>
      <c r="J1050" t="s">
        <v>5529</v>
      </c>
      <c r="M1050" t="s">
        <v>5419</v>
      </c>
      <c r="N1050">
        <v>288.27</v>
      </c>
      <c r="O1050" t="s">
        <v>5396</v>
      </c>
    </row>
    <row r="1051" spans="1:15" x14ac:dyDescent="0.25">
      <c r="A1051">
        <v>7470</v>
      </c>
      <c r="B1051" t="s">
        <v>125</v>
      </c>
      <c r="C1051">
        <v>140</v>
      </c>
      <c r="D1051" t="s">
        <v>5435</v>
      </c>
      <c r="E1051" s="404">
        <v>45351</v>
      </c>
      <c r="F1051" s="404">
        <v>45359</v>
      </c>
      <c r="G1051" t="s">
        <v>5438</v>
      </c>
      <c r="H1051" t="s">
        <v>3971</v>
      </c>
      <c r="I1051" t="s">
        <v>5530</v>
      </c>
      <c r="J1051" t="s">
        <v>5529</v>
      </c>
      <c r="M1051" t="s">
        <v>5419</v>
      </c>
      <c r="N1051">
        <v>339.14</v>
      </c>
      <c r="O1051" t="s">
        <v>5396</v>
      </c>
    </row>
    <row r="1052" spans="1:15" x14ac:dyDescent="0.25">
      <c r="A1052">
        <v>7470</v>
      </c>
      <c r="B1052" t="s">
        <v>125</v>
      </c>
      <c r="C1052">
        <v>160</v>
      </c>
      <c r="D1052" t="s">
        <v>5435</v>
      </c>
      <c r="E1052" s="404">
        <v>45351</v>
      </c>
      <c r="F1052" s="404">
        <v>45359</v>
      </c>
      <c r="G1052" t="s">
        <v>5438</v>
      </c>
      <c r="H1052" t="s">
        <v>3971</v>
      </c>
      <c r="I1052" t="s">
        <v>5530</v>
      </c>
      <c r="J1052" t="s">
        <v>5529</v>
      </c>
      <c r="M1052" t="s">
        <v>5419</v>
      </c>
      <c r="N1052">
        <v>101.74</v>
      </c>
      <c r="O1052" t="s">
        <v>5396</v>
      </c>
    </row>
    <row r="1053" spans="1:15" x14ac:dyDescent="0.25">
      <c r="A1053">
        <v>7470</v>
      </c>
      <c r="B1053" t="s">
        <v>125</v>
      </c>
      <c r="C1053">
        <v>935</v>
      </c>
      <c r="D1053" t="s">
        <v>5435</v>
      </c>
      <c r="E1053" s="404">
        <v>45351</v>
      </c>
      <c r="F1053" s="404">
        <v>45359</v>
      </c>
      <c r="G1053" t="s">
        <v>5438</v>
      </c>
      <c r="H1053" t="s">
        <v>3971</v>
      </c>
      <c r="I1053" t="s">
        <v>5530</v>
      </c>
      <c r="J1053" t="s">
        <v>5529</v>
      </c>
      <c r="M1053" t="s">
        <v>5419</v>
      </c>
      <c r="N1053">
        <v>84.78</v>
      </c>
      <c r="O1053" t="s">
        <v>5396</v>
      </c>
    </row>
    <row r="1054" spans="1:15" x14ac:dyDescent="0.25">
      <c r="A1054">
        <v>7470</v>
      </c>
      <c r="B1054" t="s">
        <v>125</v>
      </c>
      <c r="C1054">
        <v>935</v>
      </c>
      <c r="D1054" t="s">
        <v>5432</v>
      </c>
      <c r="E1054" s="404">
        <v>44995</v>
      </c>
      <c r="F1054" s="404">
        <v>44998</v>
      </c>
      <c r="G1054" t="s">
        <v>5395</v>
      </c>
      <c r="H1054" t="s">
        <v>3971</v>
      </c>
      <c r="I1054" t="s">
        <v>5528</v>
      </c>
      <c r="J1054">
        <v>839471</v>
      </c>
      <c r="M1054" t="s">
        <v>5419</v>
      </c>
      <c r="N1054">
        <v>186.56</v>
      </c>
      <c r="O1054" t="s">
        <v>5395</v>
      </c>
    </row>
    <row r="1055" spans="1:15" x14ac:dyDescent="0.25">
      <c r="A1055">
        <v>7470</v>
      </c>
      <c r="B1055" t="s">
        <v>125</v>
      </c>
      <c r="C1055">
        <v>935</v>
      </c>
      <c r="D1055" t="s">
        <v>5432</v>
      </c>
      <c r="E1055" s="404">
        <v>45002</v>
      </c>
      <c r="F1055" s="404">
        <v>45005</v>
      </c>
      <c r="G1055" t="s">
        <v>5395</v>
      </c>
      <c r="H1055" t="s">
        <v>3971</v>
      </c>
      <c r="I1055" t="s">
        <v>5527</v>
      </c>
      <c r="J1055">
        <v>841007</v>
      </c>
      <c r="M1055" t="s">
        <v>5419</v>
      </c>
      <c r="N1055">
        <v>229.99</v>
      </c>
      <c r="O1055" t="s">
        <v>5395</v>
      </c>
    </row>
    <row r="1056" spans="1:15" x14ac:dyDescent="0.25">
      <c r="A1056">
        <v>7470</v>
      </c>
      <c r="B1056" t="s">
        <v>125</v>
      </c>
      <c r="C1056">
        <v>935</v>
      </c>
      <c r="D1056" t="s">
        <v>5432</v>
      </c>
      <c r="E1056" s="404">
        <v>45009</v>
      </c>
      <c r="F1056" s="404">
        <v>45012</v>
      </c>
      <c r="G1056" t="s">
        <v>5395</v>
      </c>
      <c r="H1056" t="s">
        <v>3971</v>
      </c>
      <c r="I1056" t="s">
        <v>5526</v>
      </c>
      <c r="J1056">
        <v>842223</v>
      </c>
      <c r="M1056" t="s">
        <v>5419</v>
      </c>
      <c r="N1056">
        <v>281.60000000000002</v>
      </c>
      <c r="O1056" t="s">
        <v>5395</v>
      </c>
    </row>
    <row r="1057" spans="1:15" x14ac:dyDescent="0.25">
      <c r="A1057">
        <v>7470</v>
      </c>
      <c r="B1057" t="s">
        <v>125</v>
      </c>
      <c r="C1057">
        <v>935</v>
      </c>
      <c r="D1057" t="s">
        <v>5432</v>
      </c>
      <c r="E1057" s="404">
        <v>45016</v>
      </c>
      <c r="F1057" s="404">
        <v>45019</v>
      </c>
      <c r="G1057" t="s">
        <v>5395</v>
      </c>
      <c r="H1057" t="s">
        <v>3971</v>
      </c>
      <c r="I1057" t="s">
        <v>5525</v>
      </c>
      <c r="J1057">
        <v>843649</v>
      </c>
      <c r="M1057" t="s">
        <v>5419</v>
      </c>
      <c r="N1057">
        <v>362.56</v>
      </c>
      <c r="O1057" t="s">
        <v>5395</v>
      </c>
    </row>
    <row r="1058" spans="1:15" x14ac:dyDescent="0.25">
      <c r="A1058">
        <v>7470</v>
      </c>
      <c r="B1058" t="s">
        <v>125</v>
      </c>
      <c r="C1058">
        <v>935</v>
      </c>
      <c r="D1058" t="s">
        <v>5431</v>
      </c>
      <c r="E1058" s="404">
        <v>45023</v>
      </c>
      <c r="F1058" s="404">
        <v>45027</v>
      </c>
      <c r="G1058" t="s">
        <v>5395</v>
      </c>
      <c r="H1058" t="s">
        <v>3971</v>
      </c>
      <c r="I1058" t="s">
        <v>5524</v>
      </c>
      <c r="J1058">
        <v>845933</v>
      </c>
      <c r="M1058" t="s">
        <v>5419</v>
      </c>
      <c r="N1058">
        <v>45.76</v>
      </c>
      <c r="O1058" t="s">
        <v>5395</v>
      </c>
    </row>
    <row r="1059" spans="1:15" x14ac:dyDescent="0.25">
      <c r="A1059">
        <v>7470</v>
      </c>
      <c r="B1059" t="s">
        <v>125</v>
      </c>
      <c r="C1059">
        <v>935</v>
      </c>
      <c r="D1059" t="s">
        <v>5431</v>
      </c>
      <c r="E1059" s="404">
        <v>45030</v>
      </c>
      <c r="F1059" s="404">
        <v>45033</v>
      </c>
      <c r="G1059" t="s">
        <v>5395</v>
      </c>
      <c r="H1059" t="s">
        <v>3971</v>
      </c>
      <c r="I1059" t="s">
        <v>5523</v>
      </c>
      <c r="J1059">
        <v>847003</v>
      </c>
      <c r="M1059" t="s">
        <v>5419</v>
      </c>
      <c r="N1059">
        <v>143.16</v>
      </c>
      <c r="O1059" t="s">
        <v>5395</v>
      </c>
    </row>
    <row r="1060" spans="1:15" x14ac:dyDescent="0.25">
      <c r="A1060">
        <v>7470</v>
      </c>
      <c r="B1060" t="s">
        <v>125</v>
      </c>
      <c r="C1060">
        <v>935</v>
      </c>
      <c r="D1060" t="s">
        <v>5431</v>
      </c>
      <c r="E1060" s="404">
        <v>45037</v>
      </c>
      <c r="F1060" s="404">
        <v>45040</v>
      </c>
      <c r="G1060" t="s">
        <v>5395</v>
      </c>
      <c r="H1060" t="s">
        <v>3971</v>
      </c>
      <c r="I1060" t="s">
        <v>5522</v>
      </c>
      <c r="J1060">
        <v>848548</v>
      </c>
      <c r="M1060" t="s">
        <v>5419</v>
      </c>
      <c r="N1060">
        <v>158.43</v>
      </c>
      <c r="O1060" t="s">
        <v>5395</v>
      </c>
    </row>
    <row r="1061" spans="1:15" x14ac:dyDescent="0.25">
      <c r="A1061">
        <v>7470</v>
      </c>
      <c r="B1061" t="s">
        <v>125</v>
      </c>
      <c r="C1061">
        <v>935</v>
      </c>
      <c r="D1061" t="s">
        <v>5427</v>
      </c>
      <c r="E1061" s="404">
        <v>45051</v>
      </c>
      <c r="F1061" s="404">
        <v>45054</v>
      </c>
      <c r="G1061" t="s">
        <v>5395</v>
      </c>
      <c r="H1061" t="s">
        <v>3971</v>
      </c>
      <c r="I1061" t="s">
        <v>5521</v>
      </c>
      <c r="J1061">
        <v>852246</v>
      </c>
      <c r="M1061" t="s">
        <v>5419</v>
      </c>
      <c r="N1061">
        <v>222.96</v>
      </c>
      <c r="O1061" t="s">
        <v>5395</v>
      </c>
    </row>
    <row r="1062" spans="1:15" x14ac:dyDescent="0.25">
      <c r="A1062">
        <v>7470</v>
      </c>
      <c r="B1062" t="s">
        <v>125</v>
      </c>
      <c r="C1062">
        <v>935</v>
      </c>
      <c r="D1062" t="s">
        <v>5427</v>
      </c>
      <c r="E1062" s="404">
        <v>45058</v>
      </c>
      <c r="F1062" s="404">
        <v>45061</v>
      </c>
      <c r="G1062" t="s">
        <v>5395</v>
      </c>
      <c r="H1062" t="s">
        <v>3971</v>
      </c>
      <c r="I1062" t="s">
        <v>5520</v>
      </c>
      <c r="J1062">
        <v>853381</v>
      </c>
      <c r="M1062" t="s">
        <v>5419</v>
      </c>
      <c r="N1062">
        <v>240.59</v>
      </c>
      <c r="O1062" t="s">
        <v>5395</v>
      </c>
    </row>
    <row r="1063" spans="1:15" x14ac:dyDescent="0.25">
      <c r="A1063">
        <v>7470</v>
      </c>
      <c r="B1063" t="s">
        <v>125</v>
      </c>
      <c r="C1063">
        <v>935</v>
      </c>
      <c r="D1063" t="s">
        <v>5427</v>
      </c>
      <c r="E1063" s="404">
        <v>45065</v>
      </c>
      <c r="F1063" s="404">
        <v>45068</v>
      </c>
      <c r="G1063" t="s">
        <v>5519</v>
      </c>
      <c r="H1063" t="s">
        <v>3971</v>
      </c>
      <c r="I1063" t="s">
        <v>5518</v>
      </c>
      <c r="J1063">
        <v>854849</v>
      </c>
      <c r="M1063" t="s">
        <v>5419</v>
      </c>
      <c r="N1063">
        <v>164.28</v>
      </c>
      <c r="O1063" t="s">
        <v>5395</v>
      </c>
    </row>
    <row r="1064" spans="1:15" x14ac:dyDescent="0.25">
      <c r="A1064">
        <v>7470</v>
      </c>
      <c r="B1064" t="s">
        <v>125</v>
      </c>
      <c r="C1064">
        <v>935</v>
      </c>
      <c r="D1064" t="s">
        <v>5427</v>
      </c>
      <c r="E1064" s="404">
        <v>45077</v>
      </c>
      <c r="F1064" s="404">
        <v>45084</v>
      </c>
      <c r="G1064" t="s">
        <v>5517</v>
      </c>
      <c r="H1064" t="s">
        <v>3971</v>
      </c>
      <c r="I1064" t="s">
        <v>5516</v>
      </c>
      <c r="J1064">
        <v>857672</v>
      </c>
      <c r="M1064" t="s">
        <v>5419</v>
      </c>
      <c r="N1064">
        <v>217.07</v>
      </c>
      <c r="O1064" t="s">
        <v>5395</v>
      </c>
    </row>
    <row r="1065" spans="1:15" x14ac:dyDescent="0.25">
      <c r="A1065">
        <v>7470</v>
      </c>
      <c r="B1065" t="s">
        <v>125</v>
      </c>
      <c r="C1065">
        <v>935</v>
      </c>
      <c r="D1065" t="s">
        <v>5467</v>
      </c>
      <c r="E1065" s="404">
        <v>45093</v>
      </c>
      <c r="F1065" s="404">
        <v>45097</v>
      </c>
      <c r="G1065" t="s">
        <v>5395</v>
      </c>
      <c r="H1065" t="s">
        <v>3971</v>
      </c>
      <c r="I1065" t="s">
        <v>5515</v>
      </c>
      <c r="J1065">
        <v>861070</v>
      </c>
      <c r="M1065" t="s">
        <v>5419</v>
      </c>
      <c r="N1065">
        <v>218.24</v>
      </c>
      <c r="O1065" t="s">
        <v>5395</v>
      </c>
    </row>
    <row r="1066" spans="1:15" x14ac:dyDescent="0.25">
      <c r="A1066">
        <v>7470</v>
      </c>
      <c r="B1066" t="s">
        <v>125</v>
      </c>
      <c r="C1066">
        <v>935</v>
      </c>
      <c r="D1066" t="s">
        <v>5467</v>
      </c>
      <c r="E1066" s="404">
        <v>45093</v>
      </c>
      <c r="F1066" s="404">
        <v>45097</v>
      </c>
      <c r="G1066" t="s">
        <v>5395</v>
      </c>
      <c r="H1066" t="s">
        <v>3971</v>
      </c>
      <c r="I1066" t="s">
        <v>5515</v>
      </c>
      <c r="J1066">
        <v>861116</v>
      </c>
      <c r="M1066" t="s">
        <v>5419</v>
      </c>
      <c r="N1066">
        <v>157.22999999999999</v>
      </c>
      <c r="O1066" t="s">
        <v>5395</v>
      </c>
    </row>
    <row r="1067" spans="1:15" x14ac:dyDescent="0.25">
      <c r="A1067">
        <v>7470</v>
      </c>
      <c r="B1067" t="s">
        <v>125</v>
      </c>
      <c r="C1067">
        <v>935</v>
      </c>
      <c r="D1067" t="s">
        <v>5467</v>
      </c>
      <c r="E1067" s="404">
        <v>45100</v>
      </c>
      <c r="F1067" s="404">
        <v>45110</v>
      </c>
      <c r="G1067" t="s">
        <v>5395</v>
      </c>
      <c r="H1067" t="s">
        <v>3971</v>
      </c>
      <c r="I1067" t="s">
        <v>5514</v>
      </c>
      <c r="J1067">
        <v>862440</v>
      </c>
      <c r="M1067" t="s">
        <v>5419</v>
      </c>
      <c r="N1067">
        <v>266.37</v>
      </c>
      <c r="O1067" t="s">
        <v>5395</v>
      </c>
    </row>
    <row r="1068" spans="1:15" x14ac:dyDescent="0.25">
      <c r="A1068">
        <v>7470</v>
      </c>
      <c r="B1068" t="s">
        <v>125</v>
      </c>
      <c r="C1068">
        <v>935</v>
      </c>
      <c r="D1068" t="s">
        <v>5467</v>
      </c>
      <c r="E1068" s="404">
        <v>45107</v>
      </c>
      <c r="F1068" s="404">
        <v>45110</v>
      </c>
      <c r="G1068" t="s">
        <v>5395</v>
      </c>
      <c r="H1068" t="s">
        <v>3971</v>
      </c>
      <c r="I1068" t="s">
        <v>5513</v>
      </c>
      <c r="J1068">
        <v>863730</v>
      </c>
      <c r="M1068" t="s">
        <v>5419</v>
      </c>
      <c r="N1068">
        <v>130.26</v>
      </c>
      <c r="O1068" t="s">
        <v>5395</v>
      </c>
    </row>
    <row r="1069" spans="1:15" x14ac:dyDescent="0.25">
      <c r="A1069">
        <v>7470</v>
      </c>
      <c r="B1069" t="s">
        <v>125</v>
      </c>
      <c r="C1069">
        <v>935</v>
      </c>
      <c r="D1069" t="s">
        <v>5464</v>
      </c>
      <c r="E1069" s="404">
        <v>45114</v>
      </c>
      <c r="F1069" s="404">
        <v>45120</v>
      </c>
      <c r="G1069" t="s">
        <v>5395</v>
      </c>
      <c r="H1069" t="s">
        <v>3971</v>
      </c>
      <c r="I1069" t="s">
        <v>5512</v>
      </c>
      <c r="J1069">
        <v>865892</v>
      </c>
      <c r="M1069" t="s">
        <v>5419</v>
      </c>
      <c r="N1069">
        <v>145.51</v>
      </c>
      <c r="O1069" t="s">
        <v>5395</v>
      </c>
    </row>
    <row r="1070" spans="1:15" x14ac:dyDescent="0.25">
      <c r="A1070">
        <v>7470</v>
      </c>
      <c r="B1070" t="s">
        <v>125</v>
      </c>
      <c r="C1070">
        <v>935</v>
      </c>
      <c r="D1070" t="s">
        <v>5464</v>
      </c>
      <c r="E1070" s="404">
        <v>45121</v>
      </c>
      <c r="F1070" s="404">
        <v>45125</v>
      </c>
      <c r="G1070" t="s">
        <v>5395</v>
      </c>
      <c r="H1070" t="s">
        <v>3971</v>
      </c>
      <c r="I1070" t="s">
        <v>5511</v>
      </c>
      <c r="J1070">
        <v>867073</v>
      </c>
      <c r="M1070" t="s">
        <v>5419</v>
      </c>
      <c r="N1070">
        <v>207.7</v>
      </c>
      <c r="O1070" t="s">
        <v>5395</v>
      </c>
    </row>
    <row r="1071" spans="1:15" x14ac:dyDescent="0.25">
      <c r="A1071">
        <v>7470</v>
      </c>
      <c r="B1071" t="s">
        <v>125</v>
      </c>
      <c r="C1071">
        <v>935</v>
      </c>
      <c r="D1071" t="s">
        <v>5464</v>
      </c>
      <c r="E1071" s="404">
        <v>45128</v>
      </c>
      <c r="F1071" s="404">
        <v>45131</v>
      </c>
      <c r="G1071" t="s">
        <v>5395</v>
      </c>
      <c r="H1071" t="s">
        <v>3971</v>
      </c>
      <c r="I1071" t="s">
        <v>5510</v>
      </c>
      <c r="J1071">
        <v>868467</v>
      </c>
      <c r="M1071" t="s">
        <v>5419</v>
      </c>
      <c r="N1071">
        <v>89.18</v>
      </c>
      <c r="O1071" t="s">
        <v>5395</v>
      </c>
    </row>
    <row r="1072" spans="1:15" x14ac:dyDescent="0.25">
      <c r="A1072">
        <v>7470</v>
      </c>
      <c r="B1072" t="s">
        <v>125</v>
      </c>
      <c r="C1072">
        <v>935</v>
      </c>
      <c r="D1072" t="s">
        <v>5464</v>
      </c>
      <c r="E1072" s="404">
        <v>45135</v>
      </c>
      <c r="F1072" s="404">
        <v>45138</v>
      </c>
      <c r="G1072" t="s">
        <v>5395</v>
      </c>
      <c r="H1072" t="s">
        <v>3971</v>
      </c>
      <c r="I1072" t="s">
        <v>5509</v>
      </c>
      <c r="J1072">
        <v>869691</v>
      </c>
      <c r="M1072" t="s">
        <v>5419</v>
      </c>
      <c r="N1072">
        <v>276.95</v>
      </c>
      <c r="O1072" t="s">
        <v>5395</v>
      </c>
    </row>
    <row r="1073" spans="1:15" x14ac:dyDescent="0.25">
      <c r="A1073">
        <v>7470</v>
      </c>
      <c r="B1073" t="s">
        <v>125</v>
      </c>
      <c r="C1073">
        <v>935</v>
      </c>
      <c r="D1073" t="s">
        <v>5464</v>
      </c>
      <c r="E1073" s="404">
        <v>45138</v>
      </c>
      <c r="F1073" s="404">
        <v>45140</v>
      </c>
      <c r="G1073" t="s">
        <v>5395</v>
      </c>
      <c r="H1073" t="s">
        <v>3971</v>
      </c>
      <c r="I1073" t="s">
        <v>5508</v>
      </c>
      <c r="J1073">
        <v>871035</v>
      </c>
      <c r="M1073" t="s">
        <v>5419</v>
      </c>
      <c r="N1073">
        <v>221.77</v>
      </c>
      <c r="O1073" t="s">
        <v>5395</v>
      </c>
    </row>
    <row r="1074" spans="1:15" x14ac:dyDescent="0.25">
      <c r="A1074">
        <v>7470</v>
      </c>
      <c r="B1074" t="s">
        <v>125</v>
      </c>
      <c r="C1074">
        <v>935</v>
      </c>
      <c r="D1074" t="s">
        <v>5459</v>
      </c>
      <c r="E1074" s="404">
        <v>45149</v>
      </c>
      <c r="F1074" s="404">
        <v>45152</v>
      </c>
      <c r="G1074" t="s">
        <v>5395</v>
      </c>
      <c r="H1074" t="s">
        <v>3971</v>
      </c>
      <c r="I1074" t="s">
        <v>5507</v>
      </c>
      <c r="J1074">
        <v>873237</v>
      </c>
      <c r="M1074" t="s">
        <v>5419</v>
      </c>
      <c r="N1074">
        <v>185.4</v>
      </c>
      <c r="O1074" t="s">
        <v>5395</v>
      </c>
    </row>
    <row r="1075" spans="1:15" x14ac:dyDescent="0.25">
      <c r="A1075">
        <v>7470</v>
      </c>
      <c r="B1075" t="s">
        <v>125</v>
      </c>
      <c r="C1075">
        <v>935</v>
      </c>
      <c r="D1075" t="s">
        <v>5459</v>
      </c>
      <c r="E1075" s="404">
        <v>45156</v>
      </c>
      <c r="F1075" s="404">
        <v>45159</v>
      </c>
      <c r="G1075" t="s">
        <v>5395</v>
      </c>
      <c r="H1075" t="s">
        <v>3971</v>
      </c>
      <c r="I1075" t="s">
        <v>5506</v>
      </c>
      <c r="J1075">
        <v>874639</v>
      </c>
      <c r="M1075" t="s">
        <v>5419</v>
      </c>
      <c r="N1075">
        <v>172.5</v>
      </c>
      <c r="O1075" t="s">
        <v>5395</v>
      </c>
    </row>
    <row r="1076" spans="1:15" x14ac:dyDescent="0.25">
      <c r="A1076">
        <v>7470</v>
      </c>
      <c r="B1076" t="s">
        <v>125</v>
      </c>
      <c r="C1076">
        <v>935</v>
      </c>
      <c r="D1076" t="s">
        <v>5459</v>
      </c>
      <c r="E1076" s="404">
        <v>45169</v>
      </c>
      <c r="F1076" s="404">
        <v>45173</v>
      </c>
      <c r="G1076" t="s">
        <v>5395</v>
      </c>
      <c r="H1076" t="s">
        <v>3971</v>
      </c>
      <c r="I1076" t="s">
        <v>5505</v>
      </c>
      <c r="J1076">
        <v>877367</v>
      </c>
      <c r="M1076" t="s">
        <v>5419</v>
      </c>
      <c r="N1076">
        <v>190.08</v>
      </c>
      <c r="O1076" t="s">
        <v>5395</v>
      </c>
    </row>
    <row r="1077" spans="1:15" x14ac:dyDescent="0.25">
      <c r="A1077">
        <v>7470</v>
      </c>
      <c r="B1077" t="s">
        <v>125</v>
      </c>
      <c r="C1077">
        <v>935</v>
      </c>
      <c r="D1077" t="s">
        <v>5453</v>
      </c>
      <c r="E1077" s="404">
        <v>45173</v>
      </c>
      <c r="F1077" s="404">
        <v>45173</v>
      </c>
      <c r="G1077" t="s">
        <v>5395</v>
      </c>
      <c r="H1077" t="s">
        <v>3971</v>
      </c>
      <c r="I1077" t="s">
        <v>5504</v>
      </c>
      <c r="J1077">
        <v>875726</v>
      </c>
      <c r="M1077" t="s">
        <v>5419</v>
      </c>
      <c r="N1077">
        <v>273.86</v>
      </c>
      <c r="O1077" t="s">
        <v>5395</v>
      </c>
    </row>
    <row r="1078" spans="1:15" x14ac:dyDescent="0.25">
      <c r="A1078">
        <v>7470</v>
      </c>
      <c r="B1078" t="s">
        <v>125</v>
      </c>
      <c r="C1078">
        <v>935</v>
      </c>
      <c r="D1078" t="s">
        <v>5447</v>
      </c>
      <c r="E1078" s="404">
        <v>45240</v>
      </c>
      <c r="F1078" s="404">
        <v>45244</v>
      </c>
      <c r="G1078" t="s">
        <v>5503</v>
      </c>
      <c r="H1078" t="s">
        <v>3971</v>
      </c>
      <c r="I1078" t="s">
        <v>5502</v>
      </c>
      <c r="J1078">
        <v>915083</v>
      </c>
      <c r="M1078" t="s">
        <v>5419</v>
      </c>
      <c r="N1078">
        <v>204.17</v>
      </c>
      <c r="O1078" t="s">
        <v>5395</v>
      </c>
    </row>
    <row r="1079" spans="1:15" x14ac:dyDescent="0.25">
      <c r="A1079">
        <v>7470</v>
      </c>
      <c r="B1079" t="s">
        <v>125</v>
      </c>
      <c r="C1079">
        <v>935</v>
      </c>
      <c r="D1079" t="s">
        <v>5447</v>
      </c>
      <c r="E1079" s="404">
        <v>45257</v>
      </c>
      <c r="F1079" s="404">
        <v>45257</v>
      </c>
      <c r="G1079" t="s">
        <v>5395</v>
      </c>
      <c r="H1079" t="s">
        <v>3971</v>
      </c>
      <c r="I1079" t="s">
        <v>5501</v>
      </c>
      <c r="J1079">
        <v>924566</v>
      </c>
      <c r="M1079" t="s">
        <v>5419</v>
      </c>
      <c r="N1079">
        <v>183.04</v>
      </c>
      <c r="O1079" t="s">
        <v>5395</v>
      </c>
    </row>
    <row r="1080" spans="1:15" x14ac:dyDescent="0.25">
      <c r="A1080">
        <v>7470</v>
      </c>
      <c r="B1080" t="s">
        <v>125</v>
      </c>
      <c r="C1080">
        <v>935</v>
      </c>
      <c r="D1080" t="s">
        <v>5447</v>
      </c>
      <c r="E1080" s="404">
        <v>45257</v>
      </c>
      <c r="F1080" s="404">
        <v>45257</v>
      </c>
      <c r="G1080" t="s">
        <v>5395</v>
      </c>
      <c r="H1080" t="s">
        <v>3971</v>
      </c>
      <c r="I1080" t="s">
        <v>5500</v>
      </c>
      <c r="J1080">
        <v>924597</v>
      </c>
      <c r="M1080" t="s">
        <v>5419</v>
      </c>
      <c r="N1080">
        <v>273.45999999999998</v>
      </c>
      <c r="O1080" t="s">
        <v>5395</v>
      </c>
    </row>
    <row r="1081" spans="1:15" x14ac:dyDescent="0.25">
      <c r="A1081">
        <v>7470</v>
      </c>
      <c r="B1081" t="s">
        <v>125</v>
      </c>
      <c r="C1081">
        <v>935</v>
      </c>
      <c r="D1081" t="s">
        <v>5447</v>
      </c>
      <c r="E1081" s="404">
        <v>45260</v>
      </c>
      <c r="F1081" s="404">
        <v>45264</v>
      </c>
      <c r="G1081" t="s">
        <v>5395</v>
      </c>
      <c r="H1081" t="s">
        <v>3971</v>
      </c>
      <c r="I1081" t="s">
        <v>5499</v>
      </c>
      <c r="J1081">
        <v>933372</v>
      </c>
      <c r="M1081" t="s">
        <v>5419</v>
      </c>
      <c r="N1081">
        <v>282.05</v>
      </c>
      <c r="O1081" t="s">
        <v>5395</v>
      </c>
    </row>
    <row r="1082" spans="1:15" x14ac:dyDescent="0.25">
      <c r="A1082">
        <v>7470</v>
      </c>
      <c r="B1082" t="s">
        <v>125</v>
      </c>
      <c r="C1082">
        <v>935</v>
      </c>
      <c r="D1082" t="s">
        <v>5423</v>
      </c>
      <c r="E1082" s="404">
        <v>45268</v>
      </c>
      <c r="F1082" s="404">
        <v>45271</v>
      </c>
      <c r="G1082" t="s">
        <v>5395</v>
      </c>
      <c r="H1082" t="s">
        <v>3971</v>
      </c>
      <c r="I1082" t="s">
        <v>5498</v>
      </c>
      <c r="J1082">
        <v>935408</v>
      </c>
      <c r="M1082" t="s">
        <v>5419</v>
      </c>
      <c r="N1082">
        <v>238.24</v>
      </c>
      <c r="O1082" t="s">
        <v>5395</v>
      </c>
    </row>
    <row r="1083" spans="1:15" x14ac:dyDescent="0.25">
      <c r="A1083">
        <v>7470</v>
      </c>
      <c r="B1083" t="s">
        <v>125</v>
      </c>
      <c r="C1083">
        <v>935</v>
      </c>
      <c r="D1083" t="s">
        <v>5423</v>
      </c>
      <c r="E1083" s="404">
        <v>45282</v>
      </c>
      <c r="F1083" s="404">
        <v>45294</v>
      </c>
      <c r="G1083" t="s">
        <v>5395</v>
      </c>
      <c r="H1083" t="s">
        <v>3971</v>
      </c>
      <c r="I1083" t="s">
        <v>5497</v>
      </c>
      <c r="J1083">
        <v>950143</v>
      </c>
      <c r="M1083" t="s">
        <v>5419</v>
      </c>
      <c r="N1083">
        <v>247.63</v>
      </c>
      <c r="O1083" t="s">
        <v>5395</v>
      </c>
    </row>
    <row r="1084" spans="1:15" x14ac:dyDescent="0.25">
      <c r="A1084">
        <v>7470</v>
      </c>
      <c r="B1084" t="s">
        <v>125</v>
      </c>
      <c r="C1084">
        <v>936</v>
      </c>
      <c r="D1084" t="s">
        <v>5423</v>
      </c>
      <c r="E1084" s="404">
        <v>45282</v>
      </c>
      <c r="F1084" s="404">
        <v>45294</v>
      </c>
      <c r="G1084" t="s">
        <v>5395</v>
      </c>
      <c r="H1084" t="s">
        <v>3971</v>
      </c>
      <c r="I1084" t="s">
        <v>5496</v>
      </c>
      <c r="J1084">
        <v>950103</v>
      </c>
      <c r="M1084" t="s">
        <v>5419</v>
      </c>
      <c r="N1084">
        <v>345.01</v>
      </c>
      <c r="O1084" t="s">
        <v>5395</v>
      </c>
    </row>
    <row r="1085" spans="1:15" x14ac:dyDescent="0.25">
      <c r="A1085">
        <v>7470</v>
      </c>
      <c r="B1085" t="s">
        <v>125</v>
      </c>
      <c r="C1085">
        <v>935</v>
      </c>
      <c r="D1085" t="s">
        <v>5441</v>
      </c>
      <c r="E1085" s="404">
        <v>45303</v>
      </c>
      <c r="F1085" s="404">
        <v>45307</v>
      </c>
      <c r="G1085" t="s">
        <v>5395</v>
      </c>
      <c r="H1085" t="s">
        <v>3971</v>
      </c>
      <c r="I1085" t="s">
        <v>5495</v>
      </c>
      <c r="J1085">
        <v>969388</v>
      </c>
      <c r="M1085" t="s">
        <v>5419</v>
      </c>
      <c r="N1085">
        <v>404.85</v>
      </c>
      <c r="O1085" t="s">
        <v>5395</v>
      </c>
    </row>
    <row r="1086" spans="1:15" x14ac:dyDescent="0.25">
      <c r="A1086">
        <v>7470</v>
      </c>
      <c r="B1086" t="s">
        <v>125</v>
      </c>
      <c r="C1086">
        <v>935</v>
      </c>
      <c r="D1086" t="s">
        <v>5441</v>
      </c>
      <c r="E1086" s="404">
        <v>45317</v>
      </c>
      <c r="F1086" s="404">
        <v>45321</v>
      </c>
      <c r="G1086" t="s">
        <v>5395</v>
      </c>
      <c r="H1086" t="s">
        <v>3971</v>
      </c>
      <c r="I1086" t="s">
        <v>5494</v>
      </c>
      <c r="J1086">
        <v>980963</v>
      </c>
      <c r="M1086" t="s">
        <v>5419</v>
      </c>
      <c r="N1086">
        <v>184.23</v>
      </c>
      <c r="O1086" t="s">
        <v>5395</v>
      </c>
    </row>
    <row r="1087" spans="1:15" x14ac:dyDescent="0.25">
      <c r="A1087">
        <v>7470</v>
      </c>
      <c r="B1087" t="s">
        <v>125</v>
      </c>
      <c r="C1087">
        <v>935</v>
      </c>
      <c r="D1087" t="s">
        <v>5441</v>
      </c>
      <c r="E1087" s="404">
        <v>45321</v>
      </c>
      <c r="F1087" s="404">
        <v>45321</v>
      </c>
      <c r="G1087" t="s">
        <v>5395</v>
      </c>
      <c r="H1087" t="s">
        <v>3971</v>
      </c>
      <c r="I1087" t="s">
        <v>5493</v>
      </c>
      <c r="J1087">
        <v>981008</v>
      </c>
      <c r="M1087" t="s">
        <v>5419</v>
      </c>
      <c r="N1087">
        <v>323.89999999999998</v>
      </c>
      <c r="O1087" t="s">
        <v>5395</v>
      </c>
    </row>
    <row r="1088" spans="1:15" x14ac:dyDescent="0.25">
      <c r="A1088">
        <v>7470</v>
      </c>
      <c r="B1088" t="s">
        <v>125</v>
      </c>
      <c r="C1088">
        <v>935</v>
      </c>
      <c r="D1088" t="s">
        <v>5441</v>
      </c>
      <c r="E1088" s="404">
        <v>45322</v>
      </c>
      <c r="F1088" s="404">
        <v>45329</v>
      </c>
      <c r="G1088" t="s">
        <v>5395</v>
      </c>
      <c r="H1088" t="s">
        <v>3971</v>
      </c>
      <c r="I1088" t="s">
        <v>5492</v>
      </c>
      <c r="J1088">
        <v>986739</v>
      </c>
      <c r="M1088" t="s">
        <v>5419</v>
      </c>
      <c r="N1088">
        <v>211.2</v>
      </c>
      <c r="O1088" t="s">
        <v>5395</v>
      </c>
    </row>
    <row r="1089" spans="1:15" x14ac:dyDescent="0.25">
      <c r="A1089">
        <v>7470</v>
      </c>
      <c r="B1089" t="s">
        <v>125</v>
      </c>
      <c r="C1089">
        <v>935</v>
      </c>
      <c r="D1089" t="s">
        <v>5435</v>
      </c>
      <c r="E1089" s="404">
        <v>45331</v>
      </c>
      <c r="F1089" s="404">
        <v>45335</v>
      </c>
      <c r="G1089" t="s">
        <v>5395</v>
      </c>
      <c r="H1089" t="s">
        <v>3971</v>
      </c>
      <c r="I1089" t="s">
        <v>5491</v>
      </c>
      <c r="J1089">
        <v>993746</v>
      </c>
      <c r="M1089" t="s">
        <v>5419</v>
      </c>
      <c r="N1089">
        <v>225.32</v>
      </c>
      <c r="O1089" t="s">
        <v>5395</v>
      </c>
    </row>
    <row r="1090" spans="1:15" x14ac:dyDescent="0.25">
      <c r="A1090">
        <v>7470</v>
      </c>
      <c r="B1090" t="s">
        <v>125</v>
      </c>
      <c r="C1090">
        <v>935</v>
      </c>
      <c r="D1090" t="s">
        <v>5435</v>
      </c>
      <c r="E1090" s="404">
        <v>45338</v>
      </c>
      <c r="F1090" s="404">
        <v>45341</v>
      </c>
      <c r="G1090" t="s">
        <v>5395</v>
      </c>
      <c r="H1090" t="s">
        <v>3971</v>
      </c>
      <c r="I1090" t="s">
        <v>5490</v>
      </c>
      <c r="J1090">
        <v>998927</v>
      </c>
      <c r="M1090" t="s">
        <v>5419</v>
      </c>
      <c r="N1090">
        <v>91.52</v>
      </c>
      <c r="O1090" t="s">
        <v>5395</v>
      </c>
    </row>
    <row r="1091" spans="1:15" x14ac:dyDescent="0.25">
      <c r="A1091">
        <v>7470</v>
      </c>
      <c r="B1091" t="s">
        <v>125</v>
      </c>
      <c r="C1091">
        <v>935</v>
      </c>
      <c r="D1091" t="s">
        <v>5435</v>
      </c>
      <c r="E1091" s="404">
        <v>45349</v>
      </c>
      <c r="F1091" s="404">
        <v>45349</v>
      </c>
      <c r="G1091" t="s">
        <v>5395</v>
      </c>
      <c r="H1091" t="s">
        <v>3971</v>
      </c>
      <c r="I1091" t="s">
        <v>5489</v>
      </c>
      <c r="J1091">
        <v>1003856</v>
      </c>
      <c r="M1091" t="s">
        <v>5419</v>
      </c>
      <c r="N1091">
        <v>193.62</v>
      </c>
      <c r="O1091" t="s">
        <v>5395</v>
      </c>
    </row>
    <row r="1092" spans="1:15" x14ac:dyDescent="0.25">
      <c r="A1092">
        <v>7470</v>
      </c>
      <c r="B1092" t="s">
        <v>125</v>
      </c>
      <c r="C1092">
        <v>210</v>
      </c>
      <c r="D1092" t="s">
        <v>5432</v>
      </c>
      <c r="E1092" s="404">
        <v>45014</v>
      </c>
      <c r="F1092" s="404">
        <v>45014</v>
      </c>
      <c r="G1092" t="s">
        <v>5481</v>
      </c>
      <c r="H1092" t="s">
        <v>3971</v>
      </c>
      <c r="I1092" t="s">
        <v>5488</v>
      </c>
      <c r="J1092">
        <v>89573</v>
      </c>
      <c r="M1092" t="s">
        <v>5419</v>
      </c>
      <c r="N1092">
        <v>63.48</v>
      </c>
      <c r="O1092" t="s">
        <v>5394</v>
      </c>
    </row>
    <row r="1093" spans="1:15" x14ac:dyDescent="0.25">
      <c r="A1093">
        <v>7470</v>
      </c>
      <c r="B1093" t="s">
        <v>125</v>
      </c>
      <c r="C1093">
        <v>220</v>
      </c>
      <c r="D1093" t="s">
        <v>5432</v>
      </c>
      <c r="E1093" s="404">
        <v>45014</v>
      </c>
      <c r="F1093" s="404">
        <v>45014</v>
      </c>
      <c r="G1093" t="s">
        <v>5481</v>
      </c>
      <c r="H1093" t="s">
        <v>3971</v>
      </c>
      <c r="I1093" t="s">
        <v>5488</v>
      </c>
      <c r="J1093">
        <v>89573</v>
      </c>
      <c r="M1093" t="s">
        <v>5419</v>
      </c>
      <c r="N1093">
        <v>63.48</v>
      </c>
      <c r="O1093" t="s">
        <v>5394</v>
      </c>
    </row>
    <row r="1094" spans="1:15" x14ac:dyDescent="0.25">
      <c r="A1094">
        <v>7470</v>
      </c>
      <c r="B1094" t="s">
        <v>125</v>
      </c>
      <c r="C1094">
        <v>230</v>
      </c>
      <c r="D1094" t="s">
        <v>5432</v>
      </c>
      <c r="E1094" s="404">
        <v>45014</v>
      </c>
      <c r="F1094" s="404">
        <v>45014</v>
      </c>
      <c r="G1094" t="s">
        <v>5481</v>
      </c>
      <c r="H1094" t="s">
        <v>3971</v>
      </c>
      <c r="I1094" t="s">
        <v>5488</v>
      </c>
      <c r="J1094">
        <v>89573</v>
      </c>
      <c r="M1094" t="s">
        <v>5419</v>
      </c>
      <c r="N1094">
        <v>63.48</v>
      </c>
      <c r="O1094" t="s">
        <v>5394</v>
      </c>
    </row>
    <row r="1095" spans="1:15" x14ac:dyDescent="0.25">
      <c r="A1095">
        <v>7470</v>
      </c>
      <c r="B1095" t="s">
        <v>125</v>
      </c>
      <c r="C1095">
        <v>240</v>
      </c>
      <c r="D1095" t="s">
        <v>5432</v>
      </c>
      <c r="E1095" s="404">
        <v>45014</v>
      </c>
      <c r="F1095" s="404">
        <v>45014</v>
      </c>
      <c r="G1095" t="s">
        <v>5481</v>
      </c>
      <c r="H1095" t="s">
        <v>3971</v>
      </c>
      <c r="I1095" t="s">
        <v>5488</v>
      </c>
      <c r="J1095">
        <v>89573</v>
      </c>
      <c r="M1095" t="s">
        <v>5419</v>
      </c>
      <c r="N1095">
        <v>63.48</v>
      </c>
      <c r="O1095" t="s">
        <v>5394</v>
      </c>
    </row>
    <row r="1096" spans="1:15" x14ac:dyDescent="0.25">
      <c r="A1096">
        <v>7470</v>
      </c>
      <c r="B1096" t="s">
        <v>125</v>
      </c>
      <c r="C1096">
        <v>340</v>
      </c>
      <c r="D1096" t="s">
        <v>5432</v>
      </c>
      <c r="E1096" s="404">
        <v>45014</v>
      </c>
      <c r="F1096" s="404">
        <v>45014</v>
      </c>
      <c r="G1096" t="s">
        <v>5481</v>
      </c>
      <c r="H1096" t="s">
        <v>3971</v>
      </c>
      <c r="I1096" t="s">
        <v>5488</v>
      </c>
      <c r="J1096">
        <v>89573</v>
      </c>
      <c r="M1096" t="s">
        <v>5419</v>
      </c>
      <c r="N1096">
        <v>28.57</v>
      </c>
      <c r="O1096" t="s">
        <v>5394</v>
      </c>
    </row>
    <row r="1097" spans="1:15" x14ac:dyDescent="0.25">
      <c r="A1097">
        <v>7470</v>
      </c>
      <c r="B1097" t="s">
        <v>125</v>
      </c>
      <c r="C1097">
        <v>936</v>
      </c>
      <c r="D1097" t="s">
        <v>5432</v>
      </c>
      <c r="E1097" s="404">
        <v>45014</v>
      </c>
      <c r="F1097" s="404">
        <v>45014</v>
      </c>
      <c r="G1097" t="s">
        <v>5481</v>
      </c>
      <c r="H1097" t="s">
        <v>3971</v>
      </c>
      <c r="I1097" t="s">
        <v>5488</v>
      </c>
      <c r="J1097">
        <v>89573</v>
      </c>
      <c r="M1097" t="s">
        <v>5419</v>
      </c>
      <c r="N1097">
        <v>34.909999999999997</v>
      </c>
      <c r="O1097" t="s">
        <v>5394</v>
      </c>
    </row>
    <row r="1098" spans="1:15" x14ac:dyDescent="0.25">
      <c r="A1098">
        <v>7470</v>
      </c>
      <c r="B1098" t="s">
        <v>125</v>
      </c>
      <c r="C1098">
        <v>210</v>
      </c>
      <c r="D1098" t="s">
        <v>5431</v>
      </c>
      <c r="E1098" s="404">
        <v>45046</v>
      </c>
      <c r="F1098" s="404">
        <v>45047</v>
      </c>
      <c r="G1098" t="s">
        <v>5481</v>
      </c>
      <c r="H1098" t="s">
        <v>3971</v>
      </c>
      <c r="I1098" t="s">
        <v>5487</v>
      </c>
      <c r="J1098">
        <v>89578</v>
      </c>
      <c r="M1098" t="s">
        <v>5419</v>
      </c>
      <c r="N1098">
        <v>69.569999999999993</v>
      </c>
      <c r="O1098" t="s">
        <v>5394</v>
      </c>
    </row>
    <row r="1099" spans="1:15" x14ac:dyDescent="0.25">
      <c r="A1099">
        <v>7470</v>
      </c>
      <c r="B1099" t="s">
        <v>125</v>
      </c>
      <c r="C1099">
        <v>220</v>
      </c>
      <c r="D1099" t="s">
        <v>5431</v>
      </c>
      <c r="E1099" s="404">
        <v>45046</v>
      </c>
      <c r="F1099" s="404">
        <v>45047</v>
      </c>
      <c r="G1099" t="s">
        <v>5481</v>
      </c>
      <c r="H1099" t="s">
        <v>3971</v>
      </c>
      <c r="I1099" t="s">
        <v>5487</v>
      </c>
      <c r="J1099">
        <v>89578</v>
      </c>
      <c r="M1099" t="s">
        <v>5419</v>
      </c>
      <c r="N1099">
        <v>69.569999999999993</v>
      </c>
      <c r="O1099" t="s">
        <v>5394</v>
      </c>
    </row>
    <row r="1100" spans="1:15" x14ac:dyDescent="0.25">
      <c r="A1100">
        <v>7470</v>
      </c>
      <c r="B1100" t="s">
        <v>125</v>
      </c>
      <c r="C1100">
        <v>230</v>
      </c>
      <c r="D1100" t="s">
        <v>5431</v>
      </c>
      <c r="E1100" s="404">
        <v>45046</v>
      </c>
      <c r="F1100" s="404">
        <v>45047</v>
      </c>
      <c r="G1100" t="s">
        <v>5481</v>
      </c>
      <c r="H1100" t="s">
        <v>3971</v>
      </c>
      <c r="I1100" t="s">
        <v>5487</v>
      </c>
      <c r="J1100">
        <v>89578</v>
      </c>
      <c r="M1100" t="s">
        <v>5419</v>
      </c>
      <c r="N1100">
        <v>69.569999999999993</v>
      </c>
      <c r="O1100" t="s">
        <v>5394</v>
      </c>
    </row>
    <row r="1101" spans="1:15" x14ac:dyDescent="0.25">
      <c r="A1101">
        <v>7470</v>
      </c>
      <c r="B1101" t="s">
        <v>125</v>
      </c>
      <c r="C1101">
        <v>240</v>
      </c>
      <c r="D1101" t="s">
        <v>5431</v>
      </c>
      <c r="E1101" s="404">
        <v>45046</v>
      </c>
      <c r="F1101" s="404">
        <v>45047</v>
      </c>
      <c r="G1101" t="s">
        <v>5481</v>
      </c>
      <c r="H1101" t="s">
        <v>3971</v>
      </c>
      <c r="I1101" t="s">
        <v>5487</v>
      </c>
      <c r="J1101">
        <v>89578</v>
      </c>
      <c r="M1101" t="s">
        <v>5419</v>
      </c>
      <c r="N1101">
        <v>69.569999999999993</v>
      </c>
      <c r="O1101" t="s">
        <v>5394</v>
      </c>
    </row>
    <row r="1102" spans="1:15" x14ac:dyDescent="0.25">
      <c r="A1102">
        <v>7470</v>
      </c>
      <c r="B1102" t="s">
        <v>125</v>
      </c>
      <c r="C1102">
        <v>340</v>
      </c>
      <c r="D1102" t="s">
        <v>5431</v>
      </c>
      <c r="E1102" s="404">
        <v>45046</v>
      </c>
      <c r="F1102" s="404">
        <v>45047</v>
      </c>
      <c r="G1102" t="s">
        <v>5481</v>
      </c>
      <c r="H1102" t="s">
        <v>3971</v>
      </c>
      <c r="I1102" t="s">
        <v>5487</v>
      </c>
      <c r="J1102">
        <v>89578</v>
      </c>
      <c r="M1102" t="s">
        <v>5419</v>
      </c>
      <c r="N1102">
        <v>31.3</v>
      </c>
      <c r="O1102" t="s">
        <v>5394</v>
      </c>
    </row>
    <row r="1103" spans="1:15" x14ac:dyDescent="0.25">
      <c r="A1103">
        <v>7470</v>
      </c>
      <c r="B1103" t="s">
        <v>125</v>
      </c>
      <c r="C1103">
        <v>936</v>
      </c>
      <c r="D1103" t="s">
        <v>5431</v>
      </c>
      <c r="E1103" s="404">
        <v>45046</v>
      </c>
      <c r="F1103" s="404">
        <v>45047</v>
      </c>
      <c r="G1103" t="s">
        <v>5481</v>
      </c>
      <c r="H1103" t="s">
        <v>3971</v>
      </c>
      <c r="I1103" t="s">
        <v>5487</v>
      </c>
      <c r="J1103">
        <v>89578</v>
      </c>
      <c r="M1103" t="s">
        <v>5419</v>
      </c>
      <c r="N1103">
        <v>38.26</v>
      </c>
      <c r="O1103" t="s">
        <v>5394</v>
      </c>
    </row>
    <row r="1104" spans="1:15" x14ac:dyDescent="0.25">
      <c r="A1104">
        <v>7470</v>
      </c>
      <c r="B1104" t="s">
        <v>125</v>
      </c>
      <c r="C1104">
        <v>210</v>
      </c>
      <c r="D1104" t="s">
        <v>5427</v>
      </c>
      <c r="E1104" s="404">
        <v>45077</v>
      </c>
      <c r="F1104" s="404">
        <v>45079</v>
      </c>
      <c r="G1104" t="s">
        <v>5481</v>
      </c>
      <c r="H1104" t="s">
        <v>3971</v>
      </c>
      <c r="I1104" t="s">
        <v>5486</v>
      </c>
      <c r="J1104">
        <v>89581</v>
      </c>
      <c r="M1104" t="s">
        <v>5419</v>
      </c>
      <c r="N1104">
        <v>38.26</v>
      </c>
      <c r="O1104" t="s">
        <v>5394</v>
      </c>
    </row>
    <row r="1105" spans="1:15" x14ac:dyDescent="0.25">
      <c r="A1105">
        <v>7470</v>
      </c>
      <c r="B1105" t="s">
        <v>125</v>
      </c>
      <c r="C1105">
        <v>220</v>
      </c>
      <c r="D1105" t="s">
        <v>5427</v>
      </c>
      <c r="E1105" s="404">
        <v>45077</v>
      </c>
      <c r="F1105" s="404">
        <v>45079</v>
      </c>
      <c r="G1105" t="s">
        <v>5481</v>
      </c>
      <c r="H1105" t="s">
        <v>3971</v>
      </c>
      <c r="I1105" t="s">
        <v>5486</v>
      </c>
      <c r="J1105">
        <v>89581</v>
      </c>
      <c r="M1105" t="s">
        <v>5419</v>
      </c>
      <c r="N1105">
        <v>38.26</v>
      </c>
      <c r="O1105" t="s">
        <v>5394</v>
      </c>
    </row>
    <row r="1106" spans="1:15" x14ac:dyDescent="0.25">
      <c r="A1106">
        <v>7470</v>
      </c>
      <c r="B1106" t="s">
        <v>125</v>
      </c>
      <c r="C1106">
        <v>230</v>
      </c>
      <c r="D1106" t="s">
        <v>5427</v>
      </c>
      <c r="E1106" s="404">
        <v>45077</v>
      </c>
      <c r="F1106" s="404">
        <v>45079</v>
      </c>
      <c r="G1106" t="s">
        <v>5481</v>
      </c>
      <c r="H1106" t="s">
        <v>3971</v>
      </c>
      <c r="I1106" t="s">
        <v>5486</v>
      </c>
      <c r="J1106">
        <v>89581</v>
      </c>
      <c r="M1106" t="s">
        <v>5419</v>
      </c>
      <c r="N1106">
        <v>38.26</v>
      </c>
      <c r="O1106" t="s">
        <v>5394</v>
      </c>
    </row>
    <row r="1107" spans="1:15" x14ac:dyDescent="0.25">
      <c r="A1107">
        <v>7470</v>
      </c>
      <c r="B1107" t="s">
        <v>125</v>
      </c>
      <c r="C1107">
        <v>240</v>
      </c>
      <c r="D1107" t="s">
        <v>5427</v>
      </c>
      <c r="E1107" s="404">
        <v>45077</v>
      </c>
      <c r="F1107" s="404">
        <v>45079</v>
      </c>
      <c r="G1107" t="s">
        <v>5481</v>
      </c>
      <c r="H1107" t="s">
        <v>3971</v>
      </c>
      <c r="I1107" t="s">
        <v>5486</v>
      </c>
      <c r="J1107">
        <v>89581</v>
      </c>
      <c r="M1107" t="s">
        <v>5419</v>
      </c>
      <c r="N1107">
        <v>38.26</v>
      </c>
      <c r="O1107" t="s">
        <v>5394</v>
      </c>
    </row>
    <row r="1108" spans="1:15" x14ac:dyDescent="0.25">
      <c r="A1108">
        <v>7470</v>
      </c>
      <c r="B1108" t="s">
        <v>125</v>
      </c>
      <c r="C1108">
        <v>340</v>
      </c>
      <c r="D1108" t="s">
        <v>5427</v>
      </c>
      <c r="E1108" s="404">
        <v>45077</v>
      </c>
      <c r="F1108" s="404">
        <v>45079</v>
      </c>
      <c r="G1108" t="s">
        <v>5481</v>
      </c>
      <c r="H1108" t="s">
        <v>3971</v>
      </c>
      <c r="I1108" t="s">
        <v>5486</v>
      </c>
      <c r="J1108">
        <v>89581</v>
      </c>
      <c r="M1108" t="s">
        <v>5419</v>
      </c>
      <c r="N1108">
        <v>17.22</v>
      </c>
      <c r="O1108" t="s">
        <v>5394</v>
      </c>
    </row>
    <row r="1109" spans="1:15" x14ac:dyDescent="0.25">
      <c r="A1109">
        <v>7470</v>
      </c>
      <c r="B1109" t="s">
        <v>125</v>
      </c>
      <c r="C1109">
        <v>936</v>
      </c>
      <c r="D1109" t="s">
        <v>5427</v>
      </c>
      <c r="E1109" s="404">
        <v>45077</v>
      </c>
      <c r="F1109" s="404">
        <v>45079</v>
      </c>
      <c r="G1109" t="s">
        <v>5481</v>
      </c>
      <c r="H1109" t="s">
        <v>3971</v>
      </c>
      <c r="I1109" t="s">
        <v>5486</v>
      </c>
      <c r="J1109">
        <v>89581</v>
      </c>
      <c r="M1109" t="s">
        <v>5419</v>
      </c>
      <c r="N1109">
        <v>21.04</v>
      </c>
      <c r="O1109" t="s">
        <v>5394</v>
      </c>
    </row>
    <row r="1110" spans="1:15" x14ac:dyDescent="0.25">
      <c r="A1110">
        <v>7470</v>
      </c>
      <c r="B1110" t="s">
        <v>125</v>
      </c>
      <c r="C1110">
        <v>210</v>
      </c>
      <c r="D1110" t="s">
        <v>5467</v>
      </c>
      <c r="E1110" s="404">
        <v>45107</v>
      </c>
      <c r="F1110" s="404">
        <v>45107</v>
      </c>
      <c r="G1110" t="s">
        <v>5481</v>
      </c>
      <c r="H1110" t="s">
        <v>3971</v>
      </c>
      <c r="I1110" t="s">
        <v>5485</v>
      </c>
      <c r="J1110">
        <v>89586</v>
      </c>
      <c r="M1110" t="s">
        <v>5419</v>
      </c>
      <c r="N1110">
        <v>64.7</v>
      </c>
      <c r="O1110" t="s">
        <v>5394</v>
      </c>
    </row>
    <row r="1111" spans="1:15" x14ac:dyDescent="0.25">
      <c r="A1111">
        <v>7470</v>
      </c>
      <c r="B1111" t="s">
        <v>125</v>
      </c>
      <c r="C1111">
        <v>220</v>
      </c>
      <c r="D1111" t="s">
        <v>5467</v>
      </c>
      <c r="E1111" s="404">
        <v>45107</v>
      </c>
      <c r="F1111" s="404">
        <v>45107</v>
      </c>
      <c r="G1111" t="s">
        <v>5481</v>
      </c>
      <c r="H1111" t="s">
        <v>3971</v>
      </c>
      <c r="I1111" t="s">
        <v>5485</v>
      </c>
      <c r="J1111">
        <v>89586</v>
      </c>
      <c r="M1111" t="s">
        <v>5419</v>
      </c>
      <c r="N1111">
        <v>64.7</v>
      </c>
      <c r="O1111" t="s">
        <v>5394</v>
      </c>
    </row>
    <row r="1112" spans="1:15" x14ac:dyDescent="0.25">
      <c r="A1112">
        <v>7470</v>
      </c>
      <c r="B1112" t="s">
        <v>125</v>
      </c>
      <c r="C1112">
        <v>230</v>
      </c>
      <c r="D1112" t="s">
        <v>5467</v>
      </c>
      <c r="E1112" s="404">
        <v>45107</v>
      </c>
      <c r="F1112" s="404">
        <v>45107</v>
      </c>
      <c r="G1112" t="s">
        <v>5481</v>
      </c>
      <c r="H1112" t="s">
        <v>3971</v>
      </c>
      <c r="I1112" t="s">
        <v>5485</v>
      </c>
      <c r="J1112">
        <v>89586</v>
      </c>
      <c r="M1112" t="s">
        <v>5419</v>
      </c>
      <c r="N1112">
        <v>64.7</v>
      </c>
      <c r="O1112" t="s">
        <v>5394</v>
      </c>
    </row>
    <row r="1113" spans="1:15" x14ac:dyDescent="0.25">
      <c r="A1113">
        <v>7470</v>
      </c>
      <c r="B1113" t="s">
        <v>125</v>
      </c>
      <c r="C1113">
        <v>240</v>
      </c>
      <c r="D1113" t="s">
        <v>5467</v>
      </c>
      <c r="E1113" s="404">
        <v>45107</v>
      </c>
      <c r="F1113" s="404">
        <v>45107</v>
      </c>
      <c r="G1113" t="s">
        <v>5481</v>
      </c>
      <c r="H1113" t="s">
        <v>3971</v>
      </c>
      <c r="I1113" t="s">
        <v>5485</v>
      </c>
      <c r="J1113">
        <v>89586</v>
      </c>
      <c r="M1113" t="s">
        <v>5419</v>
      </c>
      <c r="N1113">
        <v>64.7</v>
      </c>
      <c r="O1113" t="s">
        <v>5394</v>
      </c>
    </row>
    <row r="1114" spans="1:15" x14ac:dyDescent="0.25">
      <c r="A1114">
        <v>7470</v>
      </c>
      <c r="B1114" t="s">
        <v>125</v>
      </c>
      <c r="C1114">
        <v>340</v>
      </c>
      <c r="D1114" t="s">
        <v>5467</v>
      </c>
      <c r="E1114" s="404">
        <v>45107</v>
      </c>
      <c r="F1114" s="404">
        <v>45107</v>
      </c>
      <c r="G1114" t="s">
        <v>5481</v>
      </c>
      <c r="H1114" t="s">
        <v>3971</v>
      </c>
      <c r="I1114" t="s">
        <v>5485</v>
      </c>
      <c r="J1114">
        <v>89586</v>
      </c>
      <c r="M1114" t="s">
        <v>5419</v>
      </c>
      <c r="N1114">
        <v>29.11</v>
      </c>
      <c r="O1114" t="s">
        <v>5394</v>
      </c>
    </row>
    <row r="1115" spans="1:15" x14ac:dyDescent="0.25">
      <c r="A1115">
        <v>7470</v>
      </c>
      <c r="B1115" t="s">
        <v>125</v>
      </c>
      <c r="C1115">
        <v>936</v>
      </c>
      <c r="D1115" t="s">
        <v>5467</v>
      </c>
      <c r="E1115" s="404">
        <v>45107</v>
      </c>
      <c r="F1115" s="404">
        <v>45107</v>
      </c>
      <c r="G1115" t="s">
        <v>5481</v>
      </c>
      <c r="H1115" t="s">
        <v>3971</v>
      </c>
      <c r="I1115" t="s">
        <v>5485</v>
      </c>
      <c r="J1115">
        <v>89586</v>
      </c>
      <c r="M1115" t="s">
        <v>5419</v>
      </c>
      <c r="N1115">
        <v>35.58</v>
      </c>
      <c r="O1115" t="s">
        <v>5394</v>
      </c>
    </row>
    <row r="1116" spans="1:15" x14ac:dyDescent="0.25">
      <c r="A1116">
        <v>7470</v>
      </c>
      <c r="B1116" t="s">
        <v>125</v>
      </c>
      <c r="C1116">
        <v>210</v>
      </c>
      <c r="D1116" t="s">
        <v>5464</v>
      </c>
      <c r="E1116" s="404">
        <v>45138</v>
      </c>
      <c r="F1116" s="404">
        <v>45139</v>
      </c>
      <c r="G1116" t="s">
        <v>5481</v>
      </c>
      <c r="H1116" t="s">
        <v>3971</v>
      </c>
      <c r="I1116" t="s">
        <v>5484</v>
      </c>
      <c r="J1116">
        <v>89589</v>
      </c>
      <c r="M1116" t="s">
        <v>5419</v>
      </c>
      <c r="N1116">
        <v>33.04</v>
      </c>
      <c r="O1116" t="s">
        <v>5394</v>
      </c>
    </row>
    <row r="1117" spans="1:15" x14ac:dyDescent="0.25">
      <c r="A1117">
        <v>7470</v>
      </c>
      <c r="B1117" t="s">
        <v>125</v>
      </c>
      <c r="C1117">
        <v>220</v>
      </c>
      <c r="D1117" t="s">
        <v>5464</v>
      </c>
      <c r="E1117" s="404">
        <v>45138</v>
      </c>
      <c r="F1117" s="404">
        <v>45139</v>
      </c>
      <c r="G1117" t="s">
        <v>5481</v>
      </c>
      <c r="H1117" t="s">
        <v>3971</v>
      </c>
      <c r="I1117" t="s">
        <v>5484</v>
      </c>
      <c r="J1117">
        <v>89589</v>
      </c>
      <c r="M1117" t="s">
        <v>5419</v>
      </c>
      <c r="N1117">
        <v>33.04</v>
      </c>
      <c r="O1117" t="s">
        <v>5394</v>
      </c>
    </row>
    <row r="1118" spans="1:15" x14ac:dyDescent="0.25">
      <c r="A1118">
        <v>7470</v>
      </c>
      <c r="B1118" t="s">
        <v>125</v>
      </c>
      <c r="C1118">
        <v>230</v>
      </c>
      <c r="D1118" t="s">
        <v>5464</v>
      </c>
      <c r="E1118" s="404">
        <v>45138</v>
      </c>
      <c r="F1118" s="404">
        <v>45139</v>
      </c>
      <c r="G1118" t="s">
        <v>5481</v>
      </c>
      <c r="H1118" t="s">
        <v>3971</v>
      </c>
      <c r="I1118" t="s">
        <v>5484</v>
      </c>
      <c r="J1118">
        <v>89589</v>
      </c>
      <c r="M1118" t="s">
        <v>5419</v>
      </c>
      <c r="N1118">
        <v>33.04</v>
      </c>
      <c r="O1118" t="s">
        <v>5394</v>
      </c>
    </row>
    <row r="1119" spans="1:15" x14ac:dyDescent="0.25">
      <c r="A1119">
        <v>7470</v>
      </c>
      <c r="B1119" t="s">
        <v>125</v>
      </c>
      <c r="C1119">
        <v>240</v>
      </c>
      <c r="D1119" t="s">
        <v>5464</v>
      </c>
      <c r="E1119" s="404">
        <v>45138</v>
      </c>
      <c r="F1119" s="404">
        <v>45139</v>
      </c>
      <c r="G1119" t="s">
        <v>5481</v>
      </c>
      <c r="H1119" t="s">
        <v>3971</v>
      </c>
      <c r="I1119" t="s">
        <v>5484</v>
      </c>
      <c r="J1119">
        <v>89589</v>
      </c>
      <c r="M1119" t="s">
        <v>5419</v>
      </c>
      <c r="N1119">
        <v>33.04</v>
      </c>
      <c r="O1119" t="s">
        <v>5394</v>
      </c>
    </row>
    <row r="1120" spans="1:15" x14ac:dyDescent="0.25">
      <c r="A1120">
        <v>7470</v>
      </c>
      <c r="B1120" t="s">
        <v>125</v>
      </c>
      <c r="C1120">
        <v>340</v>
      </c>
      <c r="D1120" t="s">
        <v>5464</v>
      </c>
      <c r="E1120" s="404">
        <v>45138</v>
      </c>
      <c r="F1120" s="404">
        <v>45139</v>
      </c>
      <c r="G1120" t="s">
        <v>5481</v>
      </c>
      <c r="H1120" t="s">
        <v>3971</v>
      </c>
      <c r="I1120" t="s">
        <v>5484</v>
      </c>
      <c r="J1120">
        <v>89589</v>
      </c>
      <c r="M1120" t="s">
        <v>5419</v>
      </c>
      <c r="N1120">
        <v>14.87</v>
      </c>
      <c r="O1120" t="s">
        <v>5394</v>
      </c>
    </row>
    <row r="1121" spans="1:15" x14ac:dyDescent="0.25">
      <c r="A1121">
        <v>7470</v>
      </c>
      <c r="B1121" t="s">
        <v>125</v>
      </c>
      <c r="C1121">
        <v>936</v>
      </c>
      <c r="D1121" t="s">
        <v>5464</v>
      </c>
      <c r="E1121" s="404">
        <v>45138</v>
      </c>
      <c r="F1121" s="404">
        <v>45139</v>
      </c>
      <c r="G1121" t="s">
        <v>5481</v>
      </c>
      <c r="H1121" t="s">
        <v>3971</v>
      </c>
      <c r="I1121" t="s">
        <v>5484</v>
      </c>
      <c r="J1121">
        <v>89589</v>
      </c>
      <c r="M1121" t="s">
        <v>5419</v>
      </c>
      <c r="N1121">
        <v>18.170000000000002</v>
      </c>
      <c r="O1121" t="s">
        <v>5394</v>
      </c>
    </row>
    <row r="1122" spans="1:15" x14ac:dyDescent="0.25">
      <c r="A1122">
        <v>7470</v>
      </c>
      <c r="B1122" t="s">
        <v>125</v>
      </c>
      <c r="C1122">
        <v>210</v>
      </c>
      <c r="D1122" t="s">
        <v>5453</v>
      </c>
      <c r="E1122" s="404">
        <v>45197</v>
      </c>
      <c r="F1122" s="404">
        <v>45197</v>
      </c>
      <c r="G1122" t="s">
        <v>5477</v>
      </c>
      <c r="H1122" t="s">
        <v>3971</v>
      </c>
      <c r="I1122" t="s">
        <v>5483</v>
      </c>
      <c r="J1122">
        <v>89596</v>
      </c>
      <c r="M1122" t="s">
        <v>5419</v>
      </c>
      <c r="N1122">
        <v>76.09</v>
      </c>
      <c r="O1122" t="s">
        <v>5394</v>
      </c>
    </row>
    <row r="1123" spans="1:15" x14ac:dyDescent="0.25">
      <c r="A1123">
        <v>7470</v>
      </c>
      <c r="B1123" t="s">
        <v>125</v>
      </c>
      <c r="C1123">
        <v>220</v>
      </c>
      <c r="D1123" t="s">
        <v>5453</v>
      </c>
      <c r="E1123" s="404">
        <v>45197</v>
      </c>
      <c r="F1123" s="404">
        <v>45197</v>
      </c>
      <c r="G1123" t="s">
        <v>5477</v>
      </c>
      <c r="H1123" t="s">
        <v>3971</v>
      </c>
      <c r="I1123" t="s">
        <v>5483</v>
      </c>
      <c r="J1123">
        <v>89596</v>
      </c>
      <c r="M1123" t="s">
        <v>5419</v>
      </c>
      <c r="N1123">
        <v>76.09</v>
      </c>
      <c r="O1123" t="s">
        <v>5394</v>
      </c>
    </row>
    <row r="1124" spans="1:15" x14ac:dyDescent="0.25">
      <c r="A1124">
        <v>7470</v>
      </c>
      <c r="B1124" t="s">
        <v>125</v>
      </c>
      <c r="C1124">
        <v>230</v>
      </c>
      <c r="D1124" t="s">
        <v>5453</v>
      </c>
      <c r="E1124" s="404">
        <v>45197</v>
      </c>
      <c r="F1124" s="404">
        <v>45197</v>
      </c>
      <c r="G1124" t="s">
        <v>5477</v>
      </c>
      <c r="H1124" t="s">
        <v>3971</v>
      </c>
      <c r="I1124" t="s">
        <v>5483</v>
      </c>
      <c r="J1124">
        <v>89596</v>
      </c>
      <c r="M1124" t="s">
        <v>5419</v>
      </c>
      <c r="N1124">
        <v>76.09</v>
      </c>
      <c r="O1124" t="s">
        <v>5394</v>
      </c>
    </row>
    <row r="1125" spans="1:15" x14ac:dyDescent="0.25">
      <c r="A1125">
        <v>7470</v>
      </c>
      <c r="B1125" t="s">
        <v>125</v>
      </c>
      <c r="C1125">
        <v>240</v>
      </c>
      <c r="D1125" t="s">
        <v>5453</v>
      </c>
      <c r="E1125" s="404">
        <v>45197</v>
      </c>
      <c r="F1125" s="404">
        <v>45197</v>
      </c>
      <c r="G1125" t="s">
        <v>5477</v>
      </c>
      <c r="H1125" t="s">
        <v>3971</v>
      </c>
      <c r="I1125" t="s">
        <v>5483</v>
      </c>
      <c r="J1125">
        <v>89596</v>
      </c>
      <c r="M1125" t="s">
        <v>5419</v>
      </c>
      <c r="N1125">
        <v>76.09</v>
      </c>
      <c r="O1125" t="s">
        <v>5394</v>
      </c>
    </row>
    <row r="1126" spans="1:15" x14ac:dyDescent="0.25">
      <c r="A1126">
        <v>7470</v>
      </c>
      <c r="B1126" t="s">
        <v>125</v>
      </c>
      <c r="C1126">
        <v>210</v>
      </c>
      <c r="D1126" t="s">
        <v>5450</v>
      </c>
      <c r="E1126" s="404">
        <v>45229</v>
      </c>
      <c r="F1126" s="404">
        <v>45229</v>
      </c>
      <c r="G1126" t="s">
        <v>5477</v>
      </c>
      <c r="H1126" t="s">
        <v>3971</v>
      </c>
      <c r="I1126" t="s">
        <v>5482</v>
      </c>
      <c r="J1126">
        <v>193052</v>
      </c>
      <c r="M1126" t="s">
        <v>5419</v>
      </c>
      <c r="N1126">
        <v>78.260000000000005</v>
      </c>
      <c r="O1126" t="s">
        <v>5394</v>
      </c>
    </row>
    <row r="1127" spans="1:15" x14ac:dyDescent="0.25">
      <c r="A1127">
        <v>7470</v>
      </c>
      <c r="B1127" t="s">
        <v>125</v>
      </c>
      <c r="C1127">
        <v>220</v>
      </c>
      <c r="D1127" t="s">
        <v>5450</v>
      </c>
      <c r="E1127" s="404">
        <v>45229</v>
      </c>
      <c r="F1127" s="404">
        <v>45229</v>
      </c>
      <c r="G1127" t="s">
        <v>5477</v>
      </c>
      <c r="H1127" t="s">
        <v>3971</v>
      </c>
      <c r="I1127" t="s">
        <v>5482</v>
      </c>
      <c r="J1127">
        <v>193052</v>
      </c>
      <c r="M1127" t="s">
        <v>5419</v>
      </c>
      <c r="N1127">
        <v>78.260000000000005</v>
      </c>
      <c r="O1127" t="s">
        <v>5394</v>
      </c>
    </row>
    <row r="1128" spans="1:15" x14ac:dyDescent="0.25">
      <c r="A1128">
        <v>7470</v>
      </c>
      <c r="B1128" t="s">
        <v>125</v>
      </c>
      <c r="C1128">
        <v>230</v>
      </c>
      <c r="D1128" t="s">
        <v>5450</v>
      </c>
      <c r="E1128" s="404">
        <v>45229</v>
      </c>
      <c r="F1128" s="404">
        <v>45229</v>
      </c>
      <c r="G1128" t="s">
        <v>5477</v>
      </c>
      <c r="H1128" t="s">
        <v>3971</v>
      </c>
      <c r="I1128" t="s">
        <v>5482</v>
      </c>
      <c r="J1128">
        <v>193052</v>
      </c>
      <c r="M1128" t="s">
        <v>5419</v>
      </c>
      <c r="N1128">
        <v>78.260000000000005</v>
      </c>
      <c r="O1128" t="s">
        <v>5394</v>
      </c>
    </row>
    <row r="1129" spans="1:15" x14ac:dyDescent="0.25">
      <c r="A1129">
        <v>7470</v>
      </c>
      <c r="B1129" t="s">
        <v>125</v>
      </c>
      <c r="C1129">
        <v>240</v>
      </c>
      <c r="D1129" t="s">
        <v>5450</v>
      </c>
      <c r="E1129" s="404">
        <v>45229</v>
      </c>
      <c r="F1129" s="404">
        <v>45229</v>
      </c>
      <c r="G1129" t="s">
        <v>5477</v>
      </c>
      <c r="H1129" t="s">
        <v>3971</v>
      </c>
      <c r="I1129" t="s">
        <v>5482</v>
      </c>
      <c r="J1129">
        <v>193052</v>
      </c>
      <c r="M1129" t="s">
        <v>5419</v>
      </c>
      <c r="N1129">
        <v>78.260000000000005</v>
      </c>
      <c r="O1129" t="s">
        <v>5394</v>
      </c>
    </row>
    <row r="1130" spans="1:15" x14ac:dyDescent="0.25">
      <c r="A1130">
        <v>7470</v>
      </c>
      <c r="B1130" t="s">
        <v>125</v>
      </c>
      <c r="C1130">
        <v>210</v>
      </c>
      <c r="D1130" t="s">
        <v>5447</v>
      </c>
      <c r="E1130" s="404">
        <v>45259</v>
      </c>
      <c r="F1130" s="404">
        <v>45259</v>
      </c>
      <c r="G1130" t="s">
        <v>5481</v>
      </c>
      <c r="H1130" t="s">
        <v>3971</v>
      </c>
      <c r="I1130" t="s">
        <v>5480</v>
      </c>
      <c r="J1130">
        <v>193057</v>
      </c>
      <c r="M1130" t="s">
        <v>5419</v>
      </c>
      <c r="N1130">
        <v>74.78</v>
      </c>
      <c r="O1130" t="s">
        <v>5394</v>
      </c>
    </row>
    <row r="1131" spans="1:15" x14ac:dyDescent="0.25">
      <c r="A1131">
        <v>7470</v>
      </c>
      <c r="B1131" t="s">
        <v>125</v>
      </c>
      <c r="C1131">
        <v>220</v>
      </c>
      <c r="D1131" t="s">
        <v>5447</v>
      </c>
      <c r="E1131" s="404">
        <v>45259</v>
      </c>
      <c r="F1131" s="404">
        <v>45259</v>
      </c>
      <c r="G1131" t="s">
        <v>5481</v>
      </c>
      <c r="H1131" t="s">
        <v>3971</v>
      </c>
      <c r="I1131" t="s">
        <v>5480</v>
      </c>
      <c r="J1131">
        <v>193057</v>
      </c>
      <c r="M1131" t="s">
        <v>5419</v>
      </c>
      <c r="N1131">
        <v>74.78</v>
      </c>
      <c r="O1131" t="s">
        <v>5394</v>
      </c>
    </row>
    <row r="1132" spans="1:15" x14ac:dyDescent="0.25">
      <c r="A1132">
        <v>7470</v>
      </c>
      <c r="B1132" t="s">
        <v>125</v>
      </c>
      <c r="C1132">
        <v>230</v>
      </c>
      <c r="D1132" t="s">
        <v>5447</v>
      </c>
      <c r="E1132" s="404">
        <v>45259</v>
      </c>
      <c r="F1132" s="404">
        <v>45259</v>
      </c>
      <c r="G1132" t="s">
        <v>5481</v>
      </c>
      <c r="H1132" t="s">
        <v>3971</v>
      </c>
      <c r="I1132" t="s">
        <v>5480</v>
      </c>
      <c r="J1132">
        <v>193057</v>
      </c>
      <c r="M1132" t="s">
        <v>5419</v>
      </c>
      <c r="N1132">
        <v>74.78</v>
      </c>
      <c r="O1132" t="s">
        <v>5394</v>
      </c>
    </row>
    <row r="1133" spans="1:15" x14ac:dyDescent="0.25">
      <c r="A1133">
        <v>7470</v>
      </c>
      <c r="B1133" t="s">
        <v>125</v>
      </c>
      <c r="C1133">
        <v>240</v>
      </c>
      <c r="D1133" t="s">
        <v>5447</v>
      </c>
      <c r="E1133" s="404">
        <v>45259</v>
      </c>
      <c r="F1133" s="404">
        <v>45259</v>
      </c>
      <c r="G1133" t="s">
        <v>5481</v>
      </c>
      <c r="H1133" t="s">
        <v>3971</v>
      </c>
      <c r="I1133" t="s">
        <v>5480</v>
      </c>
      <c r="J1133">
        <v>193057</v>
      </c>
      <c r="M1133" t="s">
        <v>5419</v>
      </c>
      <c r="N1133">
        <v>74.78</v>
      </c>
      <c r="O1133" t="s">
        <v>5394</v>
      </c>
    </row>
    <row r="1134" spans="1:15" x14ac:dyDescent="0.25">
      <c r="A1134">
        <v>7470</v>
      </c>
      <c r="B1134" t="s">
        <v>125</v>
      </c>
      <c r="C1134">
        <v>340</v>
      </c>
      <c r="D1134" t="s">
        <v>5447</v>
      </c>
      <c r="E1134" s="404">
        <v>45259</v>
      </c>
      <c r="F1134" s="404">
        <v>45259</v>
      </c>
      <c r="G1134" t="s">
        <v>5481</v>
      </c>
      <c r="H1134" t="s">
        <v>3971</v>
      </c>
      <c r="I1134" t="s">
        <v>5480</v>
      </c>
      <c r="J1134">
        <v>193057</v>
      </c>
      <c r="M1134" t="s">
        <v>5419</v>
      </c>
      <c r="N1134">
        <v>33.65</v>
      </c>
      <c r="O1134" t="s">
        <v>5394</v>
      </c>
    </row>
    <row r="1135" spans="1:15" x14ac:dyDescent="0.25">
      <c r="A1135">
        <v>7470</v>
      </c>
      <c r="B1135" t="s">
        <v>125</v>
      </c>
      <c r="C1135">
        <v>936</v>
      </c>
      <c r="D1135" t="s">
        <v>5447</v>
      </c>
      <c r="E1135" s="404">
        <v>45259</v>
      </c>
      <c r="F1135" s="404">
        <v>45259</v>
      </c>
      <c r="G1135" t="s">
        <v>5481</v>
      </c>
      <c r="H1135" t="s">
        <v>3971</v>
      </c>
      <c r="I1135" t="s">
        <v>5480</v>
      </c>
      <c r="J1135">
        <v>193057</v>
      </c>
      <c r="M1135" t="s">
        <v>5419</v>
      </c>
      <c r="N1135">
        <v>41.13</v>
      </c>
      <c r="O1135" t="s">
        <v>5394</v>
      </c>
    </row>
    <row r="1136" spans="1:15" x14ac:dyDescent="0.25">
      <c r="A1136">
        <v>7470</v>
      </c>
      <c r="B1136" t="s">
        <v>125</v>
      </c>
      <c r="C1136">
        <v>210</v>
      </c>
      <c r="D1136" t="s">
        <v>5423</v>
      </c>
      <c r="E1136" s="404">
        <v>45289</v>
      </c>
      <c r="F1136" s="404">
        <v>45294</v>
      </c>
      <c r="G1136" t="s">
        <v>5477</v>
      </c>
      <c r="H1136" t="s">
        <v>3971</v>
      </c>
      <c r="I1136" t="s">
        <v>5479</v>
      </c>
      <c r="J1136">
        <v>193062</v>
      </c>
      <c r="M1136" t="s">
        <v>5419</v>
      </c>
      <c r="N1136">
        <v>79.349999999999994</v>
      </c>
      <c r="O1136" t="s">
        <v>5394</v>
      </c>
    </row>
    <row r="1137" spans="1:15" x14ac:dyDescent="0.25">
      <c r="A1137">
        <v>7470</v>
      </c>
      <c r="B1137" t="s">
        <v>125</v>
      </c>
      <c r="C1137">
        <v>220</v>
      </c>
      <c r="D1137" t="s">
        <v>5423</v>
      </c>
      <c r="E1137" s="404">
        <v>45289</v>
      </c>
      <c r="F1137" s="404">
        <v>45294</v>
      </c>
      <c r="G1137" t="s">
        <v>5477</v>
      </c>
      <c r="H1137" t="s">
        <v>3971</v>
      </c>
      <c r="I1137" t="s">
        <v>5479</v>
      </c>
      <c r="J1137">
        <v>193062</v>
      </c>
      <c r="M1137" t="s">
        <v>5419</v>
      </c>
      <c r="N1137">
        <v>79.349999999999994</v>
      </c>
      <c r="O1137" t="s">
        <v>5394</v>
      </c>
    </row>
    <row r="1138" spans="1:15" x14ac:dyDescent="0.25">
      <c r="A1138">
        <v>7470</v>
      </c>
      <c r="B1138" t="s">
        <v>125</v>
      </c>
      <c r="C1138">
        <v>230</v>
      </c>
      <c r="D1138" t="s">
        <v>5423</v>
      </c>
      <c r="E1138" s="404">
        <v>45289</v>
      </c>
      <c r="F1138" s="404">
        <v>45294</v>
      </c>
      <c r="G1138" t="s">
        <v>5477</v>
      </c>
      <c r="H1138" t="s">
        <v>3971</v>
      </c>
      <c r="I1138" t="s">
        <v>5479</v>
      </c>
      <c r="J1138">
        <v>193062</v>
      </c>
      <c r="M1138" t="s">
        <v>5419</v>
      </c>
      <c r="N1138">
        <v>79.349999999999994</v>
      </c>
      <c r="O1138" t="s">
        <v>5394</v>
      </c>
    </row>
    <row r="1139" spans="1:15" x14ac:dyDescent="0.25">
      <c r="A1139">
        <v>7470</v>
      </c>
      <c r="B1139" t="s">
        <v>125</v>
      </c>
      <c r="C1139">
        <v>240</v>
      </c>
      <c r="D1139" t="s">
        <v>5423</v>
      </c>
      <c r="E1139" s="404">
        <v>45289</v>
      </c>
      <c r="F1139" s="404">
        <v>45294</v>
      </c>
      <c r="G1139" t="s">
        <v>5477</v>
      </c>
      <c r="H1139" t="s">
        <v>3971</v>
      </c>
      <c r="I1139" t="s">
        <v>5479</v>
      </c>
      <c r="J1139">
        <v>193062</v>
      </c>
      <c r="M1139" t="s">
        <v>5419</v>
      </c>
      <c r="N1139">
        <v>79.349999999999994</v>
      </c>
      <c r="O1139" t="s">
        <v>5394</v>
      </c>
    </row>
    <row r="1140" spans="1:15" x14ac:dyDescent="0.25">
      <c r="A1140">
        <v>7470</v>
      </c>
      <c r="B1140" t="s">
        <v>125</v>
      </c>
      <c r="C1140">
        <v>210</v>
      </c>
      <c r="D1140" t="s">
        <v>5441</v>
      </c>
      <c r="E1140" s="404">
        <v>45322</v>
      </c>
      <c r="F1140" s="404">
        <v>45323</v>
      </c>
      <c r="G1140" t="s">
        <v>5477</v>
      </c>
      <c r="H1140" t="s">
        <v>3971</v>
      </c>
      <c r="I1140" t="s">
        <v>5478</v>
      </c>
      <c r="J1140">
        <v>193066</v>
      </c>
      <c r="M1140" t="s">
        <v>5419</v>
      </c>
      <c r="N1140">
        <v>73.91</v>
      </c>
      <c r="O1140" t="s">
        <v>5394</v>
      </c>
    </row>
    <row r="1141" spans="1:15" x14ac:dyDescent="0.25">
      <c r="A1141">
        <v>7470</v>
      </c>
      <c r="B1141" t="s">
        <v>125</v>
      </c>
      <c r="C1141">
        <v>220</v>
      </c>
      <c r="D1141" t="s">
        <v>5441</v>
      </c>
      <c r="E1141" s="404">
        <v>45322</v>
      </c>
      <c r="F1141" s="404">
        <v>45323</v>
      </c>
      <c r="G1141" t="s">
        <v>5477</v>
      </c>
      <c r="H1141" t="s">
        <v>3971</v>
      </c>
      <c r="I1141" t="s">
        <v>5478</v>
      </c>
      <c r="J1141">
        <v>193066</v>
      </c>
      <c r="M1141" t="s">
        <v>5419</v>
      </c>
      <c r="N1141">
        <v>73.91</v>
      </c>
      <c r="O1141" t="s">
        <v>5394</v>
      </c>
    </row>
    <row r="1142" spans="1:15" x14ac:dyDescent="0.25">
      <c r="A1142">
        <v>7470</v>
      </c>
      <c r="B1142" t="s">
        <v>125</v>
      </c>
      <c r="C1142">
        <v>230</v>
      </c>
      <c r="D1142" t="s">
        <v>5441</v>
      </c>
      <c r="E1142" s="404">
        <v>45322</v>
      </c>
      <c r="F1142" s="404">
        <v>45323</v>
      </c>
      <c r="G1142" t="s">
        <v>5477</v>
      </c>
      <c r="H1142" t="s">
        <v>3971</v>
      </c>
      <c r="I1142" t="s">
        <v>5478</v>
      </c>
      <c r="J1142">
        <v>193066</v>
      </c>
      <c r="M1142" t="s">
        <v>5419</v>
      </c>
      <c r="N1142">
        <v>73.91</v>
      </c>
      <c r="O1142" t="s">
        <v>5394</v>
      </c>
    </row>
    <row r="1143" spans="1:15" x14ac:dyDescent="0.25">
      <c r="A1143">
        <v>7470</v>
      </c>
      <c r="B1143" t="s">
        <v>125</v>
      </c>
      <c r="C1143">
        <v>240</v>
      </c>
      <c r="D1143" t="s">
        <v>5441</v>
      </c>
      <c r="E1143" s="404">
        <v>45322</v>
      </c>
      <c r="F1143" s="404">
        <v>45323</v>
      </c>
      <c r="G1143" t="s">
        <v>5477</v>
      </c>
      <c r="H1143" t="s">
        <v>3971</v>
      </c>
      <c r="I1143" t="s">
        <v>5478</v>
      </c>
      <c r="J1143">
        <v>193066</v>
      </c>
      <c r="M1143" t="s">
        <v>5419</v>
      </c>
      <c r="N1143">
        <v>73.91</v>
      </c>
      <c r="O1143" t="s">
        <v>5394</v>
      </c>
    </row>
    <row r="1144" spans="1:15" x14ac:dyDescent="0.25">
      <c r="A1144">
        <v>7470</v>
      </c>
      <c r="B1144" t="s">
        <v>125</v>
      </c>
      <c r="C1144">
        <v>210</v>
      </c>
      <c r="D1144" t="s">
        <v>5435</v>
      </c>
      <c r="E1144" s="404">
        <v>45351</v>
      </c>
      <c r="F1144" s="404">
        <v>45351</v>
      </c>
      <c r="G1144" t="s">
        <v>5477</v>
      </c>
      <c r="H1144" t="s">
        <v>3971</v>
      </c>
      <c r="I1144" t="s">
        <v>5476</v>
      </c>
      <c r="J1144">
        <v>193071</v>
      </c>
      <c r="M1144" t="s">
        <v>5419</v>
      </c>
      <c r="N1144">
        <v>69.569999999999993</v>
      </c>
      <c r="O1144" t="s">
        <v>5394</v>
      </c>
    </row>
    <row r="1145" spans="1:15" x14ac:dyDescent="0.25">
      <c r="A1145">
        <v>7470</v>
      </c>
      <c r="B1145" t="s">
        <v>125</v>
      </c>
      <c r="C1145">
        <v>220</v>
      </c>
      <c r="D1145" t="s">
        <v>5435</v>
      </c>
      <c r="E1145" s="404">
        <v>45351</v>
      </c>
      <c r="F1145" s="404">
        <v>45351</v>
      </c>
      <c r="G1145" t="s">
        <v>5477</v>
      </c>
      <c r="H1145" t="s">
        <v>3971</v>
      </c>
      <c r="I1145" t="s">
        <v>5476</v>
      </c>
      <c r="J1145">
        <v>193071</v>
      </c>
      <c r="M1145" t="s">
        <v>5419</v>
      </c>
      <c r="N1145">
        <v>69.569999999999993</v>
      </c>
      <c r="O1145" t="s">
        <v>5394</v>
      </c>
    </row>
    <row r="1146" spans="1:15" x14ac:dyDescent="0.25">
      <c r="A1146">
        <v>7470</v>
      </c>
      <c r="B1146" t="s">
        <v>125</v>
      </c>
      <c r="C1146">
        <v>230</v>
      </c>
      <c r="D1146" t="s">
        <v>5435</v>
      </c>
      <c r="E1146" s="404">
        <v>45351</v>
      </c>
      <c r="F1146" s="404">
        <v>45351</v>
      </c>
      <c r="G1146" t="s">
        <v>5477</v>
      </c>
      <c r="H1146" t="s">
        <v>3971</v>
      </c>
      <c r="I1146" t="s">
        <v>5476</v>
      </c>
      <c r="J1146">
        <v>193071</v>
      </c>
      <c r="M1146" t="s">
        <v>5419</v>
      </c>
      <c r="N1146">
        <v>69.569999999999993</v>
      </c>
      <c r="O1146" t="s">
        <v>5394</v>
      </c>
    </row>
    <row r="1147" spans="1:15" x14ac:dyDescent="0.25">
      <c r="A1147">
        <v>7470</v>
      </c>
      <c r="B1147" t="s">
        <v>125</v>
      </c>
      <c r="C1147">
        <v>240</v>
      </c>
      <c r="D1147" t="s">
        <v>5435</v>
      </c>
      <c r="E1147" s="404">
        <v>45351</v>
      </c>
      <c r="F1147" s="404">
        <v>45351</v>
      </c>
      <c r="G1147" t="s">
        <v>5477</v>
      </c>
      <c r="H1147" t="s">
        <v>3971</v>
      </c>
      <c r="I1147" t="s">
        <v>5476</v>
      </c>
      <c r="J1147">
        <v>193071</v>
      </c>
      <c r="M1147" t="s">
        <v>5419</v>
      </c>
      <c r="N1147">
        <v>69.569999999999993</v>
      </c>
      <c r="O1147" t="s">
        <v>5394</v>
      </c>
    </row>
    <row r="1148" spans="1:15" x14ac:dyDescent="0.25">
      <c r="A1148">
        <v>7470</v>
      </c>
      <c r="B1148" t="s">
        <v>125</v>
      </c>
      <c r="C1148">
        <v>110</v>
      </c>
      <c r="D1148" t="s">
        <v>5432</v>
      </c>
      <c r="E1148" s="404">
        <v>44986</v>
      </c>
      <c r="F1148" s="404">
        <v>44986</v>
      </c>
      <c r="G1148" t="s">
        <v>5438</v>
      </c>
      <c r="H1148" t="s">
        <v>3971</v>
      </c>
      <c r="I1148" t="s">
        <v>5475</v>
      </c>
      <c r="J1148">
        <v>65149</v>
      </c>
      <c r="M1148" t="s">
        <v>5419</v>
      </c>
      <c r="N1148">
        <v>355.91</v>
      </c>
      <c r="O1148" t="s">
        <v>5393</v>
      </c>
    </row>
    <row r="1149" spans="1:15" x14ac:dyDescent="0.25">
      <c r="A1149">
        <v>7470</v>
      </c>
      <c r="B1149" t="s">
        <v>125</v>
      </c>
      <c r="C1149">
        <v>112</v>
      </c>
      <c r="D1149" t="s">
        <v>5432</v>
      </c>
      <c r="E1149" s="404">
        <v>44986</v>
      </c>
      <c r="F1149" s="404">
        <v>44986</v>
      </c>
      <c r="G1149" t="s">
        <v>5438</v>
      </c>
      <c r="H1149" t="s">
        <v>3971</v>
      </c>
      <c r="I1149" t="s">
        <v>5475</v>
      </c>
      <c r="J1149">
        <v>65149</v>
      </c>
      <c r="M1149" t="s">
        <v>5419</v>
      </c>
      <c r="N1149">
        <v>177.96</v>
      </c>
      <c r="O1149" t="s">
        <v>5393</v>
      </c>
    </row>
    <row r="1150" spans="1:15" x14ac:dyDescent="0.25">
      <c r="A1150">
        <v>7470</v>
      </c>
      <c r="B1150" t="s">
        <v>125</v>
      </c>
      <c r="C1150">
        <v>112</v>
      </c>
      <c r="D1150" t="s">
        <v>5432</v>
      </c>
      <c r="E1150" s="404">
        <v>44986</v>
      </c>
      <c r="F1150" s="404">
        <v>44986</v>
      </c>
      <c r="G1150" t="s">
        <v>5393</v>
      </c>
      <c r="H1150" t="s">
        <v>3971</v>
      </c>
      <c r="I1150" t="s">
        <v>5475</v>
      </c>
      <c r="J1150">
        <v>64150</v>
      </c>
      <c r="M1150" t="s">
        <v>5419</v>
      </c>
      <c r="N1150">
        <v>342.69</v>
      </c>
      <c r="O1150" t="s">
        <v>5393</v>
      </c>
    </row>
    <row r="1151" spans="1:15" x14ac:dyDescent="0.25">
      <c r="A1151">
        <v>7470</v>
      </c>
      <c r="B1151" t="s">
        <v>125</v>
      </c>
      <c r="C1151">
        <v>120</v>
      </c>
      <c r="D1151" t="s">
        <v>5432</v>
      </c>
      <c r="E1151" s="404">
        <v>44986</v>
      </c>
      <c r="F1151" s="404">
        <v>44986</v>
      </c>
      <c r="G1151" t="s">
        <v>5438</v>
      </c>
      <c r="H1151" t="s">
        <v>3971</v>
      </c>
      <c r="I1151" t="s">
        <v>5475</v>
      </c>
      <c r="J1151">
        <v>65149</v>
      </c>
      <c r="M1151" t="s">
        <v>5419</v>
      </c>
      <c r="N1151">
        <v>391.5</v>
      </c>
      <c r="O1151" t="s">
        <v>5393</v>
      </c>
    </row>
    <row r="1152" spans="1:15" x14ac:dyDescent="0.25">
      <c r="A1152">
        <v>7470</v>
      </c>
      <c r="B1152" t="s">
        <v>125</v>
      </c>
      <c r="C1152">
        <v>130</v>
      </c>
      <c r="D1152" t="s">
        <v>5432</v>
      </c>
      <c r="E1152" s="404">
        <v>44986</v>
      </c>
      <c r="F1152" s="404">
        <v>44986</v>
      </c>
      <c r="G1152" t="s">
        <v>5438</v>
      </c>
      <c r="H1152" t="s">
        <v>3971</v>
      </c>
      <c r="I1152" t="s">
        <v>5475</v>
      </c>
      <c r="J1152">
        <v>65149</v>
      </c>
      <c r="M1152" t="s">
        <v>5419</v>
      </c>
      <c r="N1152">
        <v>302.52</v>
      </c>
      <c r="O1152" t="s">
        <v>5393</v>
      </c>
    </row>
    <row r="1153" spans="1:15" x14ac:dyDescent="0.25">
      <c r="A1153">
        <v>7470</v>
      </c>
      <c r="B1153" t="s">
        <v>125</v>
      </c>
      <c r="C1153">
        <v>140</v>
      </c>
      <c r="D1153" t="s">
        <v>5432</v>
      </c>
      <c r="E1153" s="404">
        <v>44986</v>
      </c>
      <c r="F1153" s="404">
        <v>44986</v>
      </c>
      <c r="G1153" t="s">
        <v>5438</v>
      </c>
      <c r="H1153" t="s">
        <v>3971</v>
      </c>
      <c r="I1153" t="s">
        <v>5475</v>
      </c>
      <c r="J1153">
        <v>65149</v>
      </c>
      <c r="M1153" t="s">
        <v>5419</v>
      </c>
      <c r="N1153">
        <v>355.91</v>
      </c>
      <c r="O1153" t="s">
        <v>5393</v>
      </c>
    </row>
    <row r="1154" spans="1:15" x14ac:dyDescent="0.25">
      <c r="A1154">
        <v>7470</v>
      </c>
      <c r="B1154" t="s">
        <v>125</v>
      </c>
      <c r="C1154">
        <v>160</v>
      </c>
      <c r="D1154" t="s">
        <v>5432</v>
      </c>
      <c r="E1154" s="404">
        <v>44986</v>
      </c>
      <c r="F1154" s="404">
        <v>44986</v>
      </c>
      <c r="G1154" t="s">
        <v>5438</v>
      </c>
      <c r="H1154" t="s">
        <v>3971</v>
      </c>
      <c r="I1154" t="s">
        <v>5475</v>
      </c>
      <c r="J1154">
        <v>65149</v>
      </c>
      <c r="M1154" t="s">
        <v>5419</v>
      </c>
      <c r="N1154">
        <v>106.77</v>
      </c>
      <c r="O1154" t="s">
        <v>5393</v>
      </c>
    </row>
    <row r="1155" spans="1:15" x14ac:dyDescent="0.25">
      <c r="A1155">
        <v>7470</v>
      </c>
      <c r="B1155" t="s">
        <v>125</v>
      </c>
      <c r="C1155">
        <v>430</v>
      </c>
      <c r="D1155" t="s">
        <v>5432</v>
      </c>
      <c r="E1155" s="404">
        <v>44986</v>
      </c>
      <c r="F1155" s="404">
        <v>44986</v>
      </c>
      <c r="G1155" t="s">
        <v>5393</v>
      </c>
      <c r="H1155" t="s">
        <v>3971</v>
      </c>
      <c r="I1155" t="s">
        <v>5475</v>
      </c>
      <c r="J1155">
        <v>64499</v>
      </c>
      <c r="M1155" t="s">
        <v>5419</v>
      </c>
      <c r="N1155">
        <v>351.75</v>
      </c>
      <c r="O1155" t="s">
        <v>5393</v>
      </c>
    </row>
    <row r="1156" spans="1:15" x14ac:dyDescent="0.25">
      <c r="A1156">
        <v>7470</v>
      </c>
      <c r="B1156" t="s">
        <v>125</v>
      </c>
      <c r="C1156">
        <v>440</v>
      </c>
      <c r="D1156" t="s">
        <v>5432</v>
      </c>
      <c r="E1156" s="404">
        <v>44986</v>
      </c>
      <c r="F1156" s="404">
        <v>44986</v>
      </c>
      <c r="G1156" t="s">
        <v>5393</v>
      </c>
      <c r="H1156" t="s">
        <v>3971</v>
      </c>
      <c r="I1156" t="s">
        <v>5475</v>
      </c>
      <c r="J1156">
        <v>64499</v>
      </c>
      <c r="M1156" t="s">
        <v>5419</v>
      </c>
      <c r="N1156">
        <v>351.75</v>
      </c>
      <c r="O1156" t="s">
        <v>5393</v>
      </c>
    </row>
    <row r="1157" spans="1:15" x14ac:dyDescent="0.25">
      <c r="A1157">
        <v>7470</v>
      </c>
      <c r="B1157" t="s">
        <v>125</v>
      </c>
      <c r="C1157">
        <v>935</v>
      </c>
      <c r="D1157" t="s">
        <v>5432</v>
      </c>
      <c r="E1157" s="404">
        <v>44986</v>
      </c>
      <c r="F1157" s="404">
        <v>44986</v>
      </c>
      <c r="G1157" t="s">
        <v>5438</v>
      </c>
      <c r="H1157" t="s">
        <v>3971</v>
      </c>
      <c r="I1157" t="s">
        <v>5475</v>
      </c>
      <c r="J1157">
        <v>65149</v>
      </c>
      <c r="M1157" t="s">
        <v>5419</v>
      </c>
      <c r="N1157">
        <v>88.97</v>
      </c>
      <c r="O1157" t="s">
        <v>5393</v>
      </c>
    </row>
    <row r="1158" spans="1:15" x14ac:dyDescent="0.25">
      <c r="A1158">
        <v>7470</v>
      </c>
      <c r="B1158" t="s">
        <v>125</v>
      </c>
      <c r="C1158">
        <v>935</v>
      </c>
      <c r="D1158" t="s">
        <v>5432</v>
      </c>
      <c r="E1158" s="404">
        <v>44996</v>
      </c>
      <c r="F1158" s="404">
        <v>44999</v>
      </c>
      <c r="G1158" t="s">
        <v>5393</v>
      </c>
      <c r="H1158" t="s">
        <v>3971</v>
      </c>
      <c r="I1158" t="s">
        <v>5474</v>
      </c>
      <c r="J1158">
        <v>64798</v>
      </c>
      <c r="M1158" t="s">
        <v>5419</v>
      </c>
      <c r="N1158">
        <v>126.09</v>
      </c>
      <c r="O1158" t="s">
        <v>5393</v>
      </c>
    </row>
    <row r="1159" spans="1:15" x14ac:dyDescent="0.25">
      <c r="A1159">
        <v>7470</v>
      </c>
      <c r="B1159" t="s">
        <v>125</v>
      </c>
      <c r="C1159">
        <v>430</v>
      </c>
      <c r="D1159" t="s">
        <v>5431</v>
      </c>
      <c r="E1159" s="404">
        <v>45024</v>
      </c>
      <c r="F1159" s="404">
        <v>45028</v>
      </c>
      <c r="G1159" t="s">
        <v>5393</v>
      </c>
      <c r="H1159" t="s">
        <v>3971</v>
      </c>
      <c r="I1159" t="s">
        <v>5473</v>
      </c>
      <c r="J1159">
        <v>64504</v>
      </c>
      <c r="M1159" t="s">
        <v>5419</v>
      </c>
      <c r="N1159">
        <v>351.75</v>
      </c>
      <c r="O1159" t="s">
        <v>5393</v>
      </c>
    </row>
    <row r="1160" spans="1:15" x14ac:dyDescent="0.25">
      <c r="A1160">
        <v>7470</v>
      </c>
      <c r="B1160" t="s">
        <v>125</v>
      </c>
      <c r="C1160">
        <v>440</v>
      </c>
      <c r="D1160" t="s">
        <v>5431</v>
      </c>
      <c r="E1160" s="404">
        <v>45024</v>
      </c>
      <c r="F1160" s="404">
        <v>45028</v>
      </c>
      <c r="G1160" t="s">
        <v>5393</v>
      </c>
      <c r="H1160" t="s">
        <v>3971</v>
      </c>
      <c r="I1160" t="s">
        <v>5473</v>
      </c>
      <c r="J1160">
        <v>64504</v>
      </c>
      <c r="M1160" t="s">
        <v>5419</v>
      </c>
      <c r="N1160">
        <v>351.75</v>
      </c>
      <c r="O1160" t="s">
        <v>5393</v>
      </c>
    </row>
    <row r="1161" spans="1:15" x14ac:dyDescent="0.25">
      <c r="A1161">
        <v>7470</v>
      </c>
      <c r="B1161" t="s">
        <v>125</v>
      </c>
      <c r="C1161">
        <v>110</v>
      </c>
      <c r="D1161" t="s">
        <v>5431</v>
      </c>
      <c r="E1161" s="404">
        <v>45028</v>
      </c>
      <c r="F1161" s="404">
        <v>45028</v>
      </c>
      <c r="G1161" t="s">
        <v>5438</v>
      </c>
      <c r="H1161" t="s">
        <v>3971</v>
      </c>
      <c r="I1161" t="s">
        <v>5473</v>
      </c>
      <c r="J1161">
        <v>65154</v>
      </c>
      <c r="M1161" t="s">
        <v>5419</v>
      </c>
      <c r="N1161">
        <v>355.91</v>
      </c>
      <c r="O1161" t="s">
        <v>5393</v>
      </c>
    </row>
    <row r="1162" spans="1:15" x14ac:dyDescent="0.25">
      <c r="A1162">
        <v>7470</v>
      </c>
      <c r="B1162" t="s">
        <v>125</v>
      </c>
      <c r="C1162">
        <v>112</v>
      </c>
      <c r="D1162" t="s">
        <v>5431</v>
      </c>
      <c r="E1162" s="404">
        <v>45028</v>
      </c>
      <c r="F1162" s="404">
        <v>45028</v>
      </c>
      <c r="G1162" t="s">
        <v>5438</v>
      </c>
      <c r="H1162" t="s">
        <v>3971</v>
      </c>
      <c r="I1162" t="s">
        <v>5473</v>
      </c>
      <c r="J1162">
        <v>65154</v>
      </c>
      <c r="M1162" t="s">
        <v>5419</v>
      </c>
      <c r="N1162">
        <v>177.96</v>
      </c>
      <c r="O1162" t="s">
        <v>5393</v>
      </c>
    </row>
    <row r="1163" spans="1:15" x14ac:dyDescent="0.25">
      <c r="A1163">
        <v>7470</v>
      </c>
      <c r="B1163" t="s">
        <v>125</v>
      </c>
      <c r="C1163">
        <v>120</v>
      </c>
      <c r="D1163" t="s">
        <v>5431</v>
      </c>
      <c r="E1163" s="404">
        <v>45028</v>
      </c>
      <c r="F1163" s="404">
        <v>45028</v>
      </c>
      <c r="G1163" t="s">
        <v>5438</v>
      </c>
      <c r="H1163" t="s">
        <v>3971</v>
      </c>
      <c r="I1163" t="s">
        <v>5473</v>
      </c>
      <c r="J1163">
        <v>65154</v>
      </c>
      <c r="M1163" t="s">
        <v>5419</v>
      </c>
      <c r="N1163">
        <v>391.5</v>
      </c>
      <c r="O1163" t="s">
        <v>5393</v>
      </c>
    </row>
    <row r="1164" spans="1:15" x14ac:dyDescent="0.25">
      <c r="A1164">
        <v>7470</v>
      </c>
      <c r="B1164" t="s">
        <v>125</v>
      </c>
      <c r="C1164">
        <v>130</v>
      </c>
      <c r="D1164" t="s">
        <v>5431</v>
      </c>
      <c r="E1164" s="404">
        <v>45028</v>
      </c>
      <c r="F1164" s="404">
        <v>45028</v>
      </c>
      <c r="G1164" t="s">
        <v>5438</v>
      </c>
      <c r="H1164" t="s">
        <v>3971</v>
      </c>
      <c r="I1164" t="s">
        <v>5473</v>
      </c>
      <c r="J1164">
        <v>65154</v>
      </c>
      <c r="M1164" t="s">
        <v>5419</v>
      </c>
      <c r="N1164">
        <v>302.52</v>
      </c>
      <c r="O1164" t="s">
        <v>5393</v>
      </c>
    </row>
    <row r="1165" spans="1:15" x14ac:dyDescent="0.25">
      <c r="A1165">
        <v>7470</v>
      </c>
      <c r="B1165" t="s">
        <v>125</v>
      </c>
      <c r="C1165">
        <v>140</v>
      </c>
      <c r="D1165" t="s">
        <v>5431</v>
      </c>
      <c r="E1165" s="404">
        <v>45028</v>
      </c>
      <c r="F1165" s="404">
        <v>45028</v>
      </c>
      <c r="G1165" t="s">
        <v>5438</v>
      </c>
      <c r="H1165" t="s">
        <v>3971</v>
      </c>
      <c r="I1165" t="s">
        <v>5473</v>
      </c>
      <c r="J1165">
        <v>65154</v>
      </c>
      <c r="M1165" t="s">
        <v>5419</v>
      </c>
      <c r="N1165">
        <v>355.91</v>
      </c>
      <c r="O1165" t="s">
        <v>5393</v>
      </c>
    </row>
    <row r="1166" spans="1:15" x14ac:dyDescent="0.25">
      <c r="A1166">
        <v>7470</v>
      </c>
      <c r="B1166" t="s">
        <v>125</v>
      </c>
      <c r="C1166">
        <v>160</v>
      </c>
      <c r="D1166" t="s">
        <v>5431</v>
      </c>
      <c r="E1166" s="404">
        <v>45028</v>
      </c>
      <c r="F1166" s="404">
        <v>45028</v>
      </c>
      <c r="G1166" t="s">
        <v>5438</v>
      </c>
      <c r="H1166" t="s">
        <v>3971</v>
      </c>
      <c r="I1166" t="s">
        <v>5473</v>
      </c>
      <c r="J1166">
        <v>65154</v>
      </c>
      <c r="M1166" t="s">
        <v>5419</v>
      </c>
      <c r="N1166">
        <v>106.77</v>
      </c>
      <c r="O1166" t="s">
        <v>5393</v>
      </c>
    </row>
    <row r="1167" spans="1:15" x14ac:dyDescent="0.25">
      <c r="A1167">
        <v>7470</v>
      </c>
      <c r="B1167" t="s">
        <v>125</v>
      </c>
      <c r="C1167">
        <v>935</v>
      </c>
      <c r="D1167" t="s">
        <v>5431</v>
      </c>
      <c r="E1167" s="404">
        <v>45028</v>
      </c>
      <c r="F1167" s="404">
        <v>45028</v>
      </c>
      <c r="G1167" t="s">
        <v>5438</v>
      </c>
      <c r="H1167" t="s">
        <v>3971</v>
      </c>
      <c r="I1167" t="s">
        <v>5473</v>
      </c>
      <c r="J1167">
        <v>65154</v>
      </c>
      <c r="M1167" t="s">
        <v>5419</v>
      </c>
      <c r="N1167">
        <v>88.97</v>
      </c>
      <c r="O1167" t="s">
        <v>5393</v>
      </c>
    </row>
    <row r="1168" spans="1:15" x14ac:dyDescent="0.25">
      <c r="A1168">
        <v>7470</v>
      </c>
      <c r="B1168" t="s">
        <v>125</v>
      </c>
      <c r="C1168">
        <v>112</v>
      </c>
      <c r="D1168" t="s">
        <v>5431</v>
      </c>
      <c r="E1168" s="404">
        <v>45037</v>
      </c>
      <c r="F1168" s="404">
        <v>45037</v>
      </c>
      <c r="G1168" t="s">
        <v>5393</v>
      </c>
      <c r="H1168" t="s">
        <v>3971</v>
      </c>
      <c r="I1168" t="s">
        <v>5472</v>
      </c>
      <c r="J1168">
        <v>64152</v>
      </c>
      <c r="M1168" t="s">
        <v>5419</v>
      </c>
      <c r="N1168">
        <v>342.69</v>
      </c>
      <c r="O1168" t="s">
        <v>5393</v>
      </c>
    </row>
    <row r="1169" spans="1:15" x14ac:dyDescent="0.25">
      <c r="A1169">
        <v>7470</v>
      </c>
      <c r="B1169" t="s">
        <v>125</v>
      </c>
      <c r="C1169">
        <v>110</v>
      </c>
      <c r="D1169" t="s">
        <v>5427</v>
      </c>
      <c r="E1169" s="404">
        <v>45048</v>
      </c>
      <c r="F1169" s="404">
        <v>45050</v>
      </c>
      <c r="G1169" t="s">
        <v>5438</v>
      </c>
      <c r="H1169" t="s">
        <v>3971</v>
      </c>
      <c r="I1169" t="s">
        <v>5471</v>
      </c>
      <c r="J1169">
        <v>65158</v>
      </c>
      <c r="M1169" t="s">
        <v>5419</v>
      </c>
      <c r="N1169">
        <v>355.91</v>
      </c>
      <c r="O1169" t="s">
        <v>5393</v>
      </c>
    </row>
    <row r="1170" spans="1:15" x14ac:dyDescent="0.25">
      <c r="A1170">
        <v>7470</v>
      </c>
      <c r="B1170" t="s">
        <v>125</v>
      </c>
      <c r="C1170">
        <v>112</v>
      </c>
      <c r="D1170" t="s">
        <v>5427</v>
      </c>
      <c r="E1170" s="404">
        <v>45048</v>
      </c>
      <c r="F1170" s="404">
        <v>45050</v>
      </c>
      <c r="G1170" t="s">
        <v>5438</v>
      </c>
      <c r="H1170" t="s">
        <v>3971</v>
      </c>
      <c r="I1170" t="s">
        <v>5471</v>
      </c>
      <c r="J1170">
        <v>65158</v>
      </c>
      <c r="M1170" t="s">
        <v>5419</v>
      </c>
      <c r="N1170">
        <v>177.96</v>
      </c>
      <c r="O1170" t="s">
        <v>5393</v>
      </c>
    </row>
    <row r="1171" spans="1:15" x14ac:dyDescent="0.25">
      <c r="A1171">
        <v>7470</v>
      </c>
      <c r="B1171" t="s">
        <v>125</v>
      </c>
      <c r="C1171">
        <v>120</v>
      </c>
      <c r="D1171" t="s">
        <v>5427</v>
      </c>
      <c r="E1171" s="404">
        <v>45048</v>
      </c>
      <c r="F1171" s="404">
        <v>45050</v>
      </c>
      <c r="G1171" t="s">
        <v>5438</v>
      </c>
      <c r="H1171" t="s">
        <v>3971</v>
      </c>
      <c r="I1171" t="s">
        <v>5471</v>
      </c>
      <c r="J1171">
        <v>65158</v>
      </c>
      <c r="M1171" t="s">
        <v>5419</v>
      </c>
      <c r="N1171">
        <v>391.5</v>
      </c>
      <c r="O1171" t="s">
        <v>5393</v>
      </c>
    </row>
    <row r="1172" spans="1:15" x14ac:dyDescent="0.25">
      <c r="A1172">
        <v>7470</v>
      </c>
      <c r="B1172" t="s">
        <v>125</v>
      </c>
      <c r="C1172">
        <v>130</v>
      </c>
      <c r="D1172" t="s">
        <v>5427</v>
      </c>
      <c r="E1172" s="404">
        <v>45048</v>
      </c>
      <c r="F1172" s="404">
        <v>45050</v>
      </c>
      <c r="G1172" t="s">
        <v>5438</v>
      </c>
      <c r="H1172" t="s">
        <v>3971</v>
      </c>
      <c r="I1172" t="s">
        <v>5471</v>
      </c>
      <c r="J1172">
        <v>65158</v>
      </c>
      <c r="M1172" t="s">
        <v>5419</v>
      </c>
      <c r="N1172">
        <v>302.52</v>
      </c>
      <c r="O1172" t="s">
        <v>5393</v>
      </c>
    </row>
    <row r="1173" spans="1:15" x14ac:dyDescent="0.25">
      <c r="A1173">
        <v>7470</v>
      </c>
      <c r="B1173" t="s">
        <v>125</v>
      </c>
      <c r="C1173">
        <v>140</v>
      </c>
      <c r="D1173" t="s">
        <v>5427</v>
      </c>
      <c r="E1173" s="404">
        <v>45048</v>
      </c>
      <c r="F1173" s="404">
        <v>45050</v>
      </c>
      <c r="G1173" t="s">
        <v>5438</v>
      </c>
      <c r="H1173" t="s">
        <v>3971</v>
      </c>
      <c r="I1173" t="s">
        <v>5471</v>
      </c>
      <c r="J1173">
        <v>65158</v>
      </c>
      <c r="M1173" t="s">
        <v>5419</v>
      </c>
      <c r="N1173">
        <v>355.91</v>
      </c>
      <c r="O1173" t="s">
        <v>5393</v>
      </c>
    </row>
    <row r="1174" spans="1:15" x14ac:dyDescent="0.25">
      <c r="A1174">
        <v>7470</v>
      </c>
      <c r="B1174" t="s">
        <v>125</v>
      </c>
      <c r="C1174">
        <v>160</v>
      </c>
      <c r="D1174" t="s">
        <v>5427</v>
      </c>
      <c r="E1174" s="404">
        <v>45048</v>
      </c>
      <c r="F1174" s="404">
        <v>45050</v>
      </c>
      <c r="G1174" t="s">
        <v>5438</v>
      </c>
      <c r="H1174" t="s">
        <v>3971</v>
      </c>
      <c r="I1174" t="s">
        <v>5471</v>
      </c>
      <c r="J1174">
        <v>65158</v>
      </c>
      <c r="M1174" t="s">
        <v>5419</v>
      </c>
      <c r="N1174">
        <v>106.77</v>
      </c>
      <c r="O1174" t="s">
        <v>5393</v>
      </c>
    </row>
    <row r="1175" spans="1:15" x14ac:dyDescent="0.25">
      <c r="A1175">
        <v>7470</v>
      </c>
      <c r="B1175" t="s">
        <v>125</v>
      </c>
      <c r="C1175">
        <v>430</v>
      </c>
      <c r="D1175" t="s">
        <v>5427</v>
      </c>
      <c r="E1175" s="404">
        <v>45048</v>
      </c>
      <c r="F1175" s="404">
        <v>45050</v>
      </c>
      <c r="G1175" t="s">
        <v>5393</v>
      </c>
      <c r="H1175" t="s">
        <v>3971</v>
      </c>
      <c r="I1175" t="s">
        <v>5471</v>
      </c>
      <c r="J1175">
        <v>64508</v>
      </c>
      <c r="M1175" t="s">
        <v>5419</v>
      </c>
      <c r="N1175">
        <v>351.75</v>
      </c>
      <c r="O1175" t="s">
        <v>5393</v>
      </c>
    </row>
    <row r="1176" spans="1:15" x14ac:dyDescent="0.25">
      <c r="A1176">
        <v>7470</v>
      </c>
      <c r="B1176" t="s">
        <v>125</v>
      </c>
      <c r="C1176">
        <v>440</v>
      </c>
      <c r="D1176" t="s">
        <v>5427</v>
      </c>
      <c r="E1176" s="404">
        <v>45048</v>
      </c>
      <c r="F1176" s="404">
        <v>45050</v>
      </c>
      <c r="G1176" t="s">
        <v>5393</v>
      </c>
      <c r="H1176" t="s">
        <v>3971</v>
      </c>
      <c r="I1176" t="s">
        <v>5471</v>
      </c>
      <c r="J1176">
        <v>64508</v>
      </c>
      <c r="M1176" t="s">
        <v>5419</v>
      </c>
      <c r="N1176">
        <v>351.75</v>
      </c>
      <c r="O1176" t="s">
        <v>5393</v>
      </c>
    </row>
    <row r="1177" spans="1:15" x14ac:dyDescent="0.25">
      <c r="A1177">
        <v>7470</v>
      </c>
      <c r="B1177" t="s">
        <v>125</v>
      </c>
      <c r="C1177">
        <v>935</v>
      </c>
      <c r="D1177" t="s">
        <v>5427</v>
      </c>
      <c r="E1177" s="404">
        <v>45048</v>
      </c>
      <c r="F1177" s="404">
        <v>45050</v>
      </c>
      <c r="G1177" t="s">
        <v>5438</v>
      </c>
      <c r="H1177" t="s">
        <v>3971</v>
      </c>
      <c r="I1177" t="s">
        <v>5471</v>
      </c>
      <c r="J1177">
        <v>65158</v>
      </c>
      <c r="M1177" t="s">
        <v>5419</v>
      </c>
      <c r="N1177">
        <v>88.97</v>
      </c>
      <c r="O1177" t="s">
        <v>5393</v>
      </c>
    </row>
    <row r="1178" spans="1:15" x14ac:dyDescent="0.25">
      <c r="A1178">
        <v>7470</v>
      </c>
      <c r="B1178" t="s">
        <v>125</v>
      </c>
      <c r="C1178">
        <v>935</v>
      </c>
      <c r="D1178" t="s">
        <v>5427</v>
      </c>
      <c r="E1178" s="404">
        <v>45066</v>
      </c>
      <c r="F1178" s="404">
        <v>45070</v>
      </c>
      <c r="G1178" t="s">
        <v>5393</v>
      </c>
      <c r="H1178" t="s">
        <v>3971</v>
      </c>
      <c r="I1178" t="s">
        <v>5470</v>
      </c>
      <c r="J1178">
        <v>64799</v>
      </c>
      <c r="M1178" t="s">
        <v>5419</v>
      </c>
      <c r="N1178">
        <v>126.09</v>
      </c>
      <c r="O1178" t="s">
        <v>5393</v>
      </c>
    </row>
    <row r="1179" spans="1:15" x14ac:dyDescent="0.25">
      <c r="A1179">
        <v>7470</v>
      </c>
      <c r="B1179" t="s">
        <v>125</v>
      </c>
      <c r="C1179">
        <v>110</v>
      </c>
      <c r="D1179" t="s">
        <v>5467</v>
      </c>
      <c r="E1179" s="404">
        <v>45080</v>
      </c>
      <c r="F1179" s="404">
        <v>45084</v>
      </c>
      <c r="G1179" t="s">
        <v>5438</v>
      </c>
      <c r="H1179" t="s">
        <v>3971</v>
      </c>
      <c r="I1179" t="s">
        <v>5466</v>
      </c>
      <c r="J1179">
        <v>65162</v>
      </c>
      <c r="M1179" t="s">
        <v>5419</v>
      </c>
      <c r="N1179">
        <v>355.91</v>
      </c>
      <c r="O1179" t="s">
        <v>5393</v>
      </c>
    </row>
    <row r="1180" spans="1:15" x14ac:dyDescent="0.25">
      <c r="A1180">
        <v>7470</v>
      </c>
      <c r="B1180" t="s">
        <v>125</v>
      </c>
      <c r="C1180">
        <v>112</v>
      </c>
      <c r="D1180" t="s">
        <v>5467</v>
      </c>
      <c r="E1180" s="404">
        <v>45080</v>
      </c>
      <c r="F1180" s="404">
        <v>45084</v>
      </c>
      <c r="G1180" t="s">
        <v>5438</v>
      </c>
      <c r="H1180" t="s">
        <v>3971</v>
      </c>
      <c r="I1180" t="s">
        <v>5466</v>
      </c>
      <c r="J1180">
        <v>65162</v>
      </c>
      <c r="M1180" t="s">
        <v>5419</v>
      </c>
      <c r="N1180">
        <v>177.96</v>
      </c>
      <c r="O1180" t="s">
        <v>5393</v>
      </c>
    </row>
    <row r="1181" spans="1:15" x14ac:dyDescent="0.25">
      <c r="A1181">
        <v>7470</v>
      </c>
      <c r="B1181" t="s">
        <v>125</v>
      </c>
      <c r="C1181">
        <v>112</v>
      </c>
      <c r="D1181" t="s">
        <v>5467</v>
      </c>
      <c r="E1181" s="404">
        <v>45080</v>
      </c>
      <c r="F1181" s="404">
        <v>45084</v>
      </c>
      <c r="G1181" t="s">
        <v>5469</v>
      </c>
      <c r="H1181" t="s">
        <v>3971</v>
      </c>
      <c r="I1181" t="s">
        <v>5466</v>
      </c>
      <c r="J1181">
        <v>64154</v>
      </c>
      <c r="M1181" t="s">
        <v>5419</v>
      </c>
      <c r="N1181">
        <v>342.69</v>
      </c>
      <c r="O1181" t="s">
        <v>5393</v>
      </c>
    </row>
    <row r="1182" spans="1:15" x14ac:dyDescent="0.25">
      <c r="A1182">
        <v>7470</v>
      </c>
      <c r="B1182" t="s">
        <v>125</v>
      </c>
      <c r="C1182">
        <v>120</v>
      </c>
      <c r="D1182" t="s">
        <v>5467</v>
      </c>
      <c r="E1182" s="404">
        <v>45080</v>
      </c>
      <c r="F1182" s="404">
        <v>45084</v>
      </c>
      <c r="G1182" t="s">
        <v>5438</v>
      </c>
      <c r="H1182" t="s">
        <v>3971</v>
      </c>
      <c r="I1182" t="s">
        <v>5466</v>
      </c>
      <c r="J1182">
        <v>65162</v>
      </c>
      <c r="M1182" t="s">
        <v>5419</v>
      </c>
      <c r="N1182">
        <v>391.5</v>
      </c>
      <c r="O1182" t="s">
        <v>5393</v>
      </c>
    </row>
    <row r="1183" spans="1:15" x14ac:dyDescent="0.25">
      <c r="A1183">
        <v>7470</v>
      </c>
      <c r="B1183" t="s">
        <v>125</v>
      </c>
      <c r="C1183">
        <v>130</v>
      </c>
      <c r="D1183" t="s">
        <v>5467</v>
      </c>
      <c r="E1183" s="404">
        <v>45080</v>
      </c>
      <c r="F1183" s="404">
        <v>45084</v>
      </c>
      <c r="G1183" t="s">
        <v>5438</v>
      </c>
      <c r="H1183" t="s">
        <v>3971</v>
      </c>
      <c r="I1183" t="s">
        <v>5466</v>
      </c>
      <c r="J1183">
        <v>65162</v>
      </c>
      <c r="M1183" t="s">
        <v>5419</v>
      </c>
      <c r="N1183">
        <v>302.52</v>
      </c>
      <c r="O1183" t="s">
        <v>5393</v>
      </c>
    </row>
    <row r="1184" spans="1:15" x14ac:dyDescent="0.25">
      <c r="A1184">
        <v>7470</v>
      </c>
      <c r="B1184" t="s">
        <v>125</v>
      </c>
      <c r="C1184">
        <v>140</v>
      </c>
      <c r="D1184" t="s">
        <v>5467</v>
      </c>
      <c r="E1184" s="404">
        <v>45080</v>
      </c>
      <c r="F1184" s="404">
        <v>45084</v>
      </c>
      <c r="G1184" t="s">
        <v>5438</v>
      </c>
      <c r="H1184" t="s">
        <v>3971</v>
      </c>
      <c r="I1184" t="s">
        <v>5466</v>
      </c>
      <c r="J1184">
        <v>65162</v>
      </c>
      <c r="M1184" t="s">
        <v>5419</v>
      </c>
      <c r="N1184">
        <v>355.91</v>
      </c>
      <c r="O1184" t="s">
        <v>5393</v>
      </c>
    </row>
    <row r="1185" spans="1:15" x14ac:dyDescent="0.25">
      <c r="A1185">
        <v>7470</v>
      </c>
      <c r="B1185" t="s">
        <v>125</v>
      </c>
      <c r="C1185">
        <v>160</v>
      </c>
      <c r="D1185" t="s">
        <v>5467</v>
      </c>
      <c r="E1185" s="404">
        <v>45080</v>
      </c>
      <c r="F1185" s="404">
        <v>45084</v>
      </c>
      <c r="G1185" t="s">
        <v>5438</v>
      </c>
      <c r="H1185" t="s">
        <v>3971</v>
      </c>
      <c r="I1185" t="s">
        <v>5466</v>
      </c>
      <c r="J1185">
        <v>65162</v>
      </c>
      <c r="M1185" t="s">
        <v>5419</v>
      </c>
      <c r="N1185">
        <v>106.77</v>
      </c>
      <c r="O1185" t="s">
        <v>5393</v>
      </c>
    </row>
    <row r="1186" spans="1:15" x14ac:dyDescent="0.25">
      <c r="A1186">
        <v>7470</v>
      </c>
      <c r="B1186" t="s">
        <v>125</v>
      </c>
      <c r="C1186">
        <v>430</v>
      </c>
      <c r="D1186" t="s">
        <v>5467</v>
      </c>
      <c r="E1186" s="404">
        <v>45080</v>
      </c>
      <c r="F1186" s="404">
        <v>45084</v>
      </c>
      <c r="G1186" t="s">
        <v>5468</v>
      </c>
      <c r="H1186" t="s">
        <v>3971</v>
      </c>
      <c r="I1186" t="s">
        <v>5466</v>
      </c>
      <c r="J1186">
        <v>64512</v>
      </c>
      <c r="M1186" t="s">
        <v>5419</v>
      </c>
      <c r="N1186">
        <v>351.75</v>
      </c>
      <c r="O1186" t="s">
        <v>5393</v>
      </c>
    </row>
    <row r="1187" spans="1:15" x14ac:dyDescent="0.25">
      <c r="A1187">
        <v>7470</v>
      </c>
      <c r="B1187" t="s">
        <v>125</v>
      </c>
      <c r="C1187">
        <v>440</v>
      </c>
      <c r="D1187" t="s">
        <v>5467</v>
      </c>
      <c r="E1187" s="404">
        <v>45080</v>
      </c>
      <c r="F1187" s="404">
        <v>45084</v>
      </c>
      <c r="G1187" t="s">
        <v>5468</v>
      </c>
      <c r="H1187" t="s">
        <v>3971</v>
      </c>
      <c r="I1187" t="s">
        <v>5466</v>
      </c>
      <c r="J1187">
        <v>64512</v>
      </c>
      <c r="M1187" t="s">
        <v>5419</v>
      </c>
      <c r="N1187">
        <v>351.75</v>
      </c>
      <c r="O1187" t="s">
        <v>5393</v>
      </c>
    </row>
    <row r="1188" spans="1:15" x14ac:dyDescent="0.25">
      <c r="A1188">
        <v>7470</v>
      </c>
      <c r="B1188" t="s">
        <v>125</v>
      </c>
      <c r="C1188">
        <v>935</v>
      </c>
      <c r="D1188" t="s">
        <v>5467</v>
      </c>
      <c r="E1188" s="404">
        <v>45080</v>
      </c>
      <c r="F1188" s="404">
        <v>45084</v>
      </c>
      <c r="G1188" t="s">
        <v>5438</v>
      </c>
      <c r="H1188" t="s">
        <v>3971</v>
      </c>
      <c r="I1188" t="s">
        <v>5466</v>
      </c>
      <c r="J1188">
        <v>65162</v>
      </c>
      <c r="M1188" t="s">
        <v>5419</v>
      </c>
      <c r="N1188">
        <v>88.97</v>
      </c>
      <c r="O1188" t="s">
        <v>5393</v>
      </c>
    </row>
    <row r="1189" spans="1:15" x14ac:dyDescent="0.25">
      <c r="A1189">
        <v>7470</v>
      </c>
      <c r="B1189" t="s">
        <v>125</v>
      </c>
      <c r="C1189">
        <v>110</v>
      </c>
      <c r="D1189" t="s">
        <v>5464</v>
      </c>
      <c r="E1189" s="404">
        <v>45115</v>
      </c>
      <c r="F1189" s="404">
        <v>45119</v>
      </c>
      <c r="G1189" t="s">
        <v>5438</v>
      </c>
      <c r="H1189" t="s">
        <v>3971</v>
      </c>
      <c r="I1189" t="s">
        <v>5465</v>
      </c>
      <c r="J1189">
        <v>65167</v>
      </c>
      <c r="M1189" t="s">
        <v>5419</v>
      </c>
      <c r="N1189">
        <v>355.91</v>
      </c>
      <c r="O1189" t="s">
        <v>5393</v>
      </c>
    </row>
    <row r="1190" spans="1:15" x14ac:dyDescent="0.25">
      <c r="A1190">
        <v>7470</v>
      </c>
      <c r="B1190" t="s">
        <v>125</v>
      </c>
      <c r="C1190">
        <v>112</v>
      </c>
      <c r="D1190" t="s">
        <v>5464</v>
      </c>
      <c r="E1190" s="404">
        <v>45115</v>
      </c>
      <c r="F1190" s="404">
        <v>45119</v>
      </c>
      <c r="G1190" t="s">
        <v>5438</v>
      </c>
      <c r="H1190" t="s">
        <v>3971</v>
      </c>
      <c r="I1190" t="s">
        <v>5465</v>
      </c>
      <c r="J1190">
        <v>65167</v>
      </c>
      <c r="M1190" t="s">
        <v>5419</v>
      </c>
      <c r="N1190">
        <v>177.96</v>
      </c>
      <c r="O1190" t="s">
        <v>5393</v>
      </c>
    </row>
    <row r="1191" spans="1:15" x14ac:dyDescent="0.25">
      <c r="A1191">
        <v>7470</v>
      </c>
      <c r="B1191" t="s">
        <v>125</v>
      </c>
      <c r="C1191">
        <v>120</v>
      </c>
      <c r="D1191" t="s">
        <v>5464</v>
      </c>
      <c r="E1191" s="404">
        <v>45115</v>
      </c>
      <c r="F1191" s="404">
        <v>45119</v>
      </c>
      <c r="G1191" t="s">
        <v>5438</v>
      </c>
      <c r="H1191" t="s">
        <v>3971</v>
      </c>
      <c r="I1191" t="s">
        <v>5465</v>
      </c>
      <c r="J1191">
        <v>65167</v>
      </c>
      <c r="M1191" t="s">
        <v>5419</v>
      </c>
      <c r="N1191">
        <v>391.5</v>
      </c>
      <c r="O1191" t="s">
        <v>5393</v>
      </c>
    </row>
    <row r="1192" spans="1:15" x14ac:dyDescent="0.25">
      <c r="A1192">
        <v>7470</v>
      </c>
      <c r="B1192" t="s">
        <v>125</v>
      </c>
      <c r="C1192">
        <v>130</v>
      </c>
      <c r="D1192" t="s">
        <v>5464</v>
      </c>
      <c r="E1192" s="404">
        <v>45115</v>
      </c>
      <c r="F1192" s="404">
        <v>45119</v>
      </c>
      <c r="G1192" t="s">
        <v>5438</v>
      </c>
      <c r="H1192" t="s">
        <v>3971</v>
      </c>
      <c r="I1192" t="s">
        <v>5465</v>
      </c>
      <c r="J1192">
        <v>65167</v>
      </c>
      <c r="M1192" t="s">
        <v>5419</v>
      </c>
      <c r="N1192">
        <v>302.52</v>
      </c>
      <c r="O1192" t="s">
        <v>5393</v>
      </c>
    </row>
    <row r="1193" spans="1:15" x14ac:dyDescent="0.25">
      <c r="A1193">
        <v>7470</v>
      </c>
      <c r="B1193" t="s">
        <v>125</v>
      </c>
      <c r="C1193">
        <v>140</v>
      </c>
      <c r="D1193" t="s">
        <v>5464</v>
      </c>
      <c r="E1193" s="404">
        <v>45115</v>
      </c>
      <c r="F1193" s="404">
        <v>45119</v>
      </c>
      <c r="G1193" t="s">
        <v>5438</v>
      </c>
      <c r="H1193" t="s">
        <v>3971</v>
      </c>
      <c r="I1193" t="s">
        <v>5465</v>
      </c>
      <c r="J1193">
        <v>65167</v>
      </c>
      <c r="M1193" t="s">
        <v>5419</v>
      </c>
      <c r="N1193">
        <v>355.91</v>
      </c>
      <c r="O1193" t="s">
        <v>5393</v>
      </c>
    </row>
    <row r="1194" spans="1:15" x14ac:dyDescent="0.25">
      <c r="A1194">
        <v>7470</v>
      </c>
      <c r="B1194" t="s">
        <v>125</v>
      </c>
      <c r="C1194">
        <v>160</v>
      </c>
      <c r="D1194" t="s">
        <v>5464</v>
      </c>
      <c r="E1194" s="404">
        <v>45115</v>
      </c>
      <c r="F1194" s="404">
        <v>45119</v>
      </c>
      <c r="G1194" t="s">
        <v>5438</v>
      </c>
      <c r="H1194" t="s">
        <v>3971</v>
      </c>
      <c r="I1194" t="s">
        <v>5465</v>
      </c>
      <c r="J1194">
        <v>65167</v>
      </c>
      <c r="M1194" t="s">
        <v>5419</v>
      </c>
      <c r="N1194">
        <v>106.77</v>
      </c>
      <c r="O1194" t="s">
        <v>5393</v>
      </c>
    </row>
    <row r="1195" spans="1:15" x14ac:dyDescent="0.25">
      <c r="A1195">
        <v>7470</v>
      </c>
      <c r="B1195" t="s">
        <v>125</v>
      </c>
      <c r="C1195">
        <v>430</v>
      </c>
      <c r="D1195" t="s">
        <v>5464</v>
      </c>
      <c r="E1195" s="404">
        <v>45115</v>
      </c>
      <c r="F1195" s="404">
        <v>45119</v>
      </c>
      <c r="G1195" t="s">
        <v>5393</v>
      </c>
      <c r="H1195" t="s">
        <v>3971</v>
      </c>
      <c r="I1195" t="s">
        <v>5465</v>
      </c>
      <c r="J1195">
        <v>64517</v>
      </c>
      <c r="M1195" t="s">
        <v>5419</v>
      </c>
      <c r="N1195">
        <v>351.75</v>
      </c>
      <c r="O1195" t="s">
        <v>5393</v>
      </c>
    </row>
    <row r="1196" spans="1:15" x14ac:dyDescent="0.25">
      <c r="A1196">
        <v>7470</v>
      </c>
      <c r="B1196" t="s">
        <v>125</v>
      </c>
      <c r="C1196">
        <v>440</v>
      </c>
      <c r="D1196" t="s">
        <v>5464</v>
      </c>
      <c r="E1196" s="404">
        <v>45115</v>
      </c>
      <c r="F1196" s="404">
        <v>45119</v>
      </c>
      <c r="G1196" t="s">
        <v>5393</v>
      </c>
      <c r="H1196" t="s">
        <v>3971</v>
      </c>
      <c r="I1196" t="s">
        <v>5465</v>
      </c>
      <c r="J1196">
        <v>64517</v>
      </c>
      <c r="M1196" t="s">
        <v>5419</v>
      </c>
      <c r="N1196">
        <v>351.75</v>
      </c>
      <c r="O1196" t="s">
        <v>5393</v>
      </c>
    </row>
    <row r="1197" spans="1:15" x14ac:dyDescent="0.25">
      <c r="A1197">
        <v>7470</v>
      </c>
      <c r="B1197" t="s">
        <v>125</v>
      </c>
      <c r="C1197">
        <v>935</v>
      </c>
      <c r="D1197" t="s">
        <v>5464</v>
      </c>
      <c r="E1197" s="404">
        <v>45115</v>
      </c>
      <c r="F1197" s="404">
        <v>45119</v>
      </c>
      <c r="G1197" t="s">
        <v>5438</v>
      </c>
      <c r="H1197" t="s">
        <v>3971</v>
      </c>
      <c r="I1197" t="s">
        <v>5465</v>
      </c>
      <c r="J1197">
        <v>65167</v>
      </c>
      <c r="M1197" t="s">
        <v>5419</v>
      </c>
      <c r="N1197">
        <v>88.97</v>
      </c>
      <c r="O1197" t="s">
        <v>5393</v>
      </c>
    </row>
    <row r="1198" spans="1:15" x14ac:dyDescent="0.25">
      <c r="A1198">
        <v>7470</v>
      </c>
      <c r="B1198" t="s">
        <v>125</v>
      </c>
      <c r="C1198">
        <v>935</v>
      </c>
      <c r="D1198" t="s">
        <v>5464</v>
      </c>
      <c r="E1198" s="404">
        <v>45134</v>
      </c>
      <c r="F1198" s="404">
        <v>45139</v>
      </c>
      <c r="G1198" t="s">
        <v>5463</v>
      </c>
      <c r="H1198" t="s">
        <v>3971</v>
      </c>
      <c r="I1198" t="s">
        <v>5461</v>
      </c>
      <c r="J1198">
        <v>64800</v>
      </c>
      <c r="M1198" t="s">
        <v>5419</v>
      </c>
      <c r="N1198">
        <v>126.09</v>
      </c>
      <c r="O1198" t="s">
        <v>5393</v>
      </c>
    </row>
    <row r="1199" spans="1:15" x14ac:dyDescent="0.25">
      <c r="A1199">
        <v>7470</v>
      </c>
      <c r="B1199" t="s">
        <v>125</v>
      </c>
      <c r="C1199">
        <v>112</v>
      </c>
      <c r="D1199" t="s">
        <v>5459</v>
      </c>
      <c r="E1199" s="404">
        <v>45139</v>
      </c>
      <c r="F1199" s="404">
        <v>45139</v>
      </c>
      <c r="G1199" t="s">
        <v>5462</v>
      </c>
      <c r="H1199" t="s">
        <v>3971</v>
      </c>
      <c r="I1199" t="s">
        <v>5461</v>
      </c>
      <c r="J1199">
        <v>64155</v>
      </c>
      <c r="M1199" t="s">
        <v>5419</v>
      </c>
      <c r="N1199">
        <v>342.69</v>
      </c>
      <c r="O1199" t="s">
        <v>5393</v>
      </c>
    </row>
    <row r="1200" spans="1:15" x14ac:dyDescent="0.25">
      <c r="A1200">
        <v>7470</v>
      </c>
      <c r="B1200" t="s">
        <v>125</v>
      </c>
      <c r="C1200">
        <v>430</v>
      </c>
      <c r="D1200" t="s">
        <v>5459</v>
      </c>
      <c r="E1200" s="404">
        <v>45142</v>
      </c>
      <c r="F1200" s="404">
        <v>45146</v>
      </c>
      <c r="G1200" t="s">
        <v>5460</v>
      </c>
      <c r="H1200" t="s">
        <v>3971</v>
      </c>
      <c r="I1200" t="s">
        <v>5458</v>
      </c>
      <c r="J1200">
        <v>66877</v>
      </c>
      <c r="M1200" t="s">
        <v>5419</v>
      </c>
      <c r="N1200">
        <v>351.75</v>
      </c>
      <c r="O1200" t="s">
        <v>5393</v>
      </c>
    </row>
    <row r="1201" spans="1:15" x14ac:dyDescent="0.25">
      <c r="A1201">
        <v>7470</v>
      </c>
      <c r="B1201" t="s">
        <v>125</v>
      </c>
      <c r="C1201">
        <v>440</v>
      </c>
      <c r="D1201" t="s">
        <v>5459</v>
      </c>
      <c r="E1201" s="404">
        <v>45142</v>
      </c>
      <c r="F1201" s="404">
        <v>45146</v>
      </c>
      <c r="G1201" t="s">
        <v>5460</v>
      </c>
      <c r="H1201" t="s">
        <v>3971</v>
      </c>
      <c r="I1201" t="s">
        <v>5458</v>
      </c>
      <c r="J1201">
        <v>66877</v>
      </c>
      <c r="M1201" t="s">
        <v>5419</v>
      </c>
      <c r="N1201">
        <v>351.75</v>
      </c>
      <c r="O1201" t="s">
        <v>5393</v>
      </c>
    </row>
    <row r="1202" spans="1:15" x14ac:dyDescent="0.25">
      <c r="A1202">
        <v>7470</v>
      </c>
      <c r="B1202" t="s">
        <v>125</v>
      </c>
      <c r="C1202">
        <v>110</v>
      </c>
      <c r="D1202" t="s">
        <v>5459</v>
      </c>
      <c r="E1202" s="404">
        <v>45146</v>
      </c>
      <c r="F1202" s="404">
        <v>45146</v>
      </c>
      <c r="G1202" t="s">
        <v>5438</v>
      </c>
      <c r="H1202" t="s">
        <v>3971</v>
      </c>
      <c r="I1202" t="s">
        <v>5458</v>
      </c>
      <c r="J1202">
        <v>65171</v>
      </c>
      <c r="M1202" t="s">
        <v>5419</v>
      </c>
      <c r="N1202">
        <v>355.91</v>
      </c>
      <c r="O1202" t="s">
        <v>5393</v>
      </c>
    </row>
    <row r="1203" spans="1:15" x14ac:dyDescent="0.25">
      <c r="A1203">
        <v>7470</v>
      </c>
      <c r="B1203" t="s">
        <v>125</v>
      </c>
      <c r="C1203">
        <v>112</v>
      </c>
      <c r="D1203" t="s">
        <v>5459</v>
      </c>
      <c r="E1203" s="404">
        <v>45146</v>
      </c>
      <c r="F1203" s="404">
        <v>45146</v>
      </c>
      <c r="G1203" t="s">
        <v>5438</v>
      </c>
      <c r="H1203" t="s">
        <v>3971</v>
      </c>
      <c r="I1203" t="s">
        <v>5458</v>
      </c>
      <c r="J1203">
        <v>65171</v>
      </c>
      <c r="M1203" t="s">
        <v>5419</v>
      </c>
      <c r="N1203">
        <v>177.96</v>
      </c>
      <c r="O1203" t="s">
        <v>5393</v>
      </c>
    </row>
    <row r="1204" spans="1:15" x14ac:dyDescent="0.25">
      <c r="A1204">
        <v>7470</v>
      </c>
      <c r="B1204" t="s">
        <v>125</v>
      </c>
      <c r="C1204">
        <v>120</v>
      </c>
      <c r="D1204" t="s">
        <v>5459</v>
      </c>
      <c r="E1204" s="404">
        <v>45146</v>
      </c>
      <c r="F1204" s="404">
        <v>45146</v>
      </c>
      <c r="G1204" t="s">
        <v>5438</v>
      </c>
      <c r="H1204" t="s">
        <v>3971</v>
      </c>
      <c r="I1204" t="s">
        <v>5458</v>
      </c>
      <c r="J1204">
        <v>65171</v>
      </c>
      <c r="M1204" t="s">
        <v>5419</v>
      </c>
      <c r="N1204">
        <v>391.5</v>
      </c>
      <c r="O1204" t="s">
        <v>5393</v>
      </c>
    </row>
    <row r="1205" spans="1:15" x14ac:dyDescent="0.25">
      <c r="A1205">
        <v>7470</v>
      </c>
      <c r="B1205" t="s">
        <v>125</v>
      </c>
      <c r="C1205">
        <v>130</v>
      </c>
      <c r="D1205" t="s">
        <v>5459</v>
      </c>
      <c r="E1205" s="404">
        <v>45146</v>
      </c>
      <c r="F1205" s="404">
        <v>45146</v>
      </c>
      <c r="G1205" t="s">
        <v>5438</v>
      </c>
      <c r="H1205" t="s">
        <v>3971</v>
      </c>
      <c r="I1205" t="s">
        <v>5458</v>
      </c>
      <c r="J1205">
        <v>65171</v>
      </c>
      <c r="M1205" t="s">
        <v>5419</v>
      </c>
      <c r="N1205">
        <v>302.52</v>
      </c>
      <c r="O1205" t="s">
        <v>5393</v>
      </c>
    </row>
    <row r="1206" spans="1:15" x14ac:dyDescent="0.25">
      <c r="A1206">
        <v>7470</v>
      </c>
      <c r="B1206" t="s">
        <v>125</v>
      </c>
      <c r="C1206">
        <v>140</v>
      </c>
      <c r="D1206" t="s">
        <v>5459</v>
      </c>
      <c r="E1206" s="404">
        <v>45146</v>
      </c>
      <c r="F1206" s="404">
        <v>45146</v>
      </c>
      <c r="G1206" t="s">
        <v>5438</v>
      </c>
      <c r="H1206" t="s">
        <v>3971</v>
      </c>
      <c r="I1206" t="s">
        <v>5458</v>
      </c>
      <c r="J1206">
        <v>65171</v>
      </c>
      <c r="M1206" t="s">
        <v>5419</v>
      </c>
      <c r="N1206">
        <v>355.91</v>
      </c>
      <c r="O1206" t="s">
        <v>5393</v>
      </c>
    </row>
    <row r="1207" spans="1:15" x14ac:dyDescent="0.25">
      <c r="A1207">
        <v>7470</v>
      </c>
      <c r="B1207" t="s">
        <v>125</v>
      </c>
      <c r="C1207">
        <v>160</v>
      </c>
      <c r="D1207" t="s">
        <v>5459</v>
      </c>
      <c r="E1207" s="404">
        <v>45146</v>
      </c>
      <c r="F1207" s="404">
        <v>45146</v>
      </c>
      <c r="G1207" t="s">
        <v>5438</v>
      </c>
      <c r="H1207" t="s">
        <v>3971</v>
      </c>
      <c r="I1207" t="s">
        <v>5458</v>
      </c>
      <c r="J1207">
        <v>65171</v>
      </c>
      <c r="M1207" t="s">
        <v>5419</v>
      </c>
      <c r="N1207">
        <v>106.77</v>
      </c>
      <c r="O1207" t="s">
        <v>5393</v>
      </c>
    </row>
    <row r="1208" spans="1:15" x14ac:dyDescent="0.25">
      <c r="A1208">
        <v>7470</v>
      </c>
      <c r="B1208" t="s">
        <v>125</v>
      </c>
      <c r="C1208">
        <v>935</v>
      </c>
      <c r="D1208" t="s">
        <v>5459</v>
      </c>
      <c r="E1208" s="404">
        <v>45146</v>
      </c>
      <c r="F1208" s="404">
        <v>45146</v>
      </c>
      <c r="G1208" t="s">
        <v>5438</v>
      </c>
      <c r="H1208" t="s">
        <v>3971</v>
      </c>
      <c r="I1208" t="s">
        <v>5458</v>
      </c>
      <c r="J1208">
        <v>65171</v>
      </c>
      <c r="M1208" t="s">
        <v>5419</v>
      </c>
      <c r="N1208">
        <v>88.97</v>
      </c>
      <c r="O1208" t="s">
        <v>5393</v>
      </c>
    </row>
    <row r="1209" spans="1:15" x14ac:dyDescent="0.25">
      <c r="A1209">
        <v>7470</v>
      </c>
      <c r="B1209" t="s">
        <v>125</v>
      </c>
      <c r="C1209">
        <v>110</v>
      </c>
      <c r="D1209" t="s">
        <v>5453</v>
      </c>
      <c r="E1209" s="404">
        <v>45170</v>
      </c>
      <c r="F1209" s="404">
        <v>45174</v>
      </c>
      <c r="G1209" t="s">
        <v>5438</v>
      </c>
      <c r="H1209" t="s">
        <v>3971</v>
      </c>
      <c r="I1209" t="s">
        <v>5456</v>
      </c>
      <c r="J1209">
        <v>67064</v>
      </c>
      <c r="M1209" t="s">
        <v>5419</v>
      </c>
      <c r="N1209">
        <v>355.91</v>
      </c>
      <c r="O1209" t="s">
        <v>5393</v>
      </c>
    </row>
    <row r="1210" spans="1:15" x14ac:dyDescent="0.25">
      <c r="A1210">
        <v>7470</v>
      </c>
      <c r="B1210" t="s">
        <v>125</v>
      </c>
      <c r="C1210">
        <v>112</v>
      </c>
      <c r="D1210" t="s">
        <v>5453</v>
      </c>
      <c r="E1210" s="404">
        <v>45170</v>
      </c>
      <c r="F1210" s="404">
        <v>45174</v>
      </c>
      <c r="G1210" t="s">
        <v>5438</v>
      </c>
      <c r="H1210" t="s">
        <v>3971</v>
      </c>
      <c r="I1210" t="s">
        <v>5456</v>
      </c>
      <c r="J1210">
        <v>67064</v>
      </c>
      <c r="M1210" t="s">
        <v>5419</v>
      </c>
      <c r="N1210">
        <v>177.96</v>
      </c>
      <c r="O1210" t="s">
        <v>5393</v>
      </c>
    </row>
    <row r="1211" spans="1:15" x14ac:dyDescent="0.25">
      <c r="A1211">
        <v>7470</v>
      </c>
      <c r="B1211" t="s">
        <v>125</v>
      </c>
      <c r="C1211">
        <v>120</v>
      </c>
      <c r="D1211" t="s">
        <v>5453</v>
      </c>
      <c r="E1211" s="404">
        <v>45170</v>
      </c>
      <c r="F1211" s="404">
        <v>45174</v>
      </c>
      <c r="G1211" t="s">
        <v>5438</v>
      </c>
      <c r="H1211" t="s">
        <v>3971</v>
      </c>
      <c r="I1211" t="s">
        <v>5456</v>
      </c>
      <c r="J1211">
        <v>67064</v>
      </c>
      <c r="M1211" t="s">
        <v>5419</v>
      </c>
      <c r="N1211">
        <v>391.5</v>
      </c>
      <c r="O1211" t="s">
        <v>5393</v>
      </c>
    </row>
    <row r="1212" spans="1:15" x14ac:dyDescent="0.25">
      <c r="A1212">
        <v>7470</v>
      </c>
      <c r="B1212" t="s">
        <v>125</v>
      </c>
      <c r="C1212">
        <v>130</v>
      </c>
      <c r="D1212" t="s">
        <v>5453</v>
      </c>
      <c r="E1212" s="404">
        <v>45170</v>
      </c>
      <c r="F1212" s="404">
        <v>45174</v>
      </c>
      <c r="G1212" t="s">
        <v>5438</v>
      </c>
      <c r="H1212" t="s">
        <v>3971</v>
      </c>
      <c r="I1212" t="s">
        <v>5456</v>
      </c>
      <c r="J1212">
        <v>67064</v>
      </c>
      <c r="M1212" t="s">
        <v>5419</v>
      </c>
      <c r="N1212">
        <v>302.52</v>
      </c>
      <c r="O1212" t="s">
        <v>5393</v>
      </c>
    </row>
    <row r="1213" spans="1:15" x14ac:dyDescent="0.25">
      <c r="A1213">
        <v>7470</v>
      </c>
      <c r="B1213" t="s">
        <v>125</v>
      </c>
      <c r="C1213">
        <v>140</v>
      </c>
      <c r="D1213" t="s">
        <v>5453</v>
      </c>
      <c r="E1213" s="404">
        <v>45170</v>
      </c>
      <c r="F1213" s="404">
        <v>45174</v>
      </c>
      <c r="G1213" t="s">
        <v>5438</v>
      </c>
      <c r="H1213" t="s">
        <v>3971</v>
      </c>
      <c r="I1213" t="s">
        <v>5456</v>
      </c>
      <c r="J1213">
        <v>67064</v>
      </c>
      <c r="M1213" t="s">
        <v>5419</v>
      </c>
      <c r="N1213">
        <v>355.91</v>
      </c>
      <c r="O1213" t="s">
        <v>5393</v>
      </c>
    </row>
    <row r="1214" spans="1:15" x14ac:dyDescent="0.25">
      <c r="A1214">
        <v>7470</v>
      </c>
      <c r="B1214" t="s">
        <v>125</v>
      </c>
      <c r="C1214">
        <v>160</v>
      </c>
      <c r="D1214" t="s">
        <v>5453</v>
      </c>
      <c r="E1214" s="404">
        <v>45170</v>
      </c>
      <c r="F1214" s="404">
        <v>45174</v>
      </c>
      <c r="G1214" t="s">
        <v>5438</v>
      </c>
      <c r="H1214" t="s">
        <v>3971</v>
      </c>
      <c r="I1214" t="s">
        <v>5456</v>
      </c>
      <c r="J1214">
        <v>67064</v>
      </c>
      <c r="M1214" t="s">
        <v>5419</v>
      </c>
      <c r="N1214">
        <v>106.77</v>
      </c>
      <c r="O1214" t="s">
        <v>5393</v>
      </c>
    </row>
    <row r="1215" spans="1:15" x14ac:dyDescent="0.25">
      <c r="A1215">
        <v>7470</v>
      </c>
      <c r="B1215" t="s">
        <v>125</v>
      </c>
      <c r="C1215">
        <v>430</v>
      </c>
      <c r="D1215" t="s">
        <v>5453</v>
      </c>
      <c r="E1215" s="404">
        <v>45170</v>
      </c>
      <c r="F1215" s="404">
        <v>45180</v>
      </c>
      <c r="G1215" t="s">
        <v>5393</v>
      </c>
      <c r="H1215" t="s">
        <v>3971</v>
      </c>
      <c r="I1215" t="s">
        <v>5457</v>
      </c>
      <c r="J1215">
        <v>67000</v>
      </c>
      <c r="M1215" t="s">
        <v>5419</v>
      </c>
      <c r="N1215">
        <v>351.75</v>
      </c>
      <c r="O1215" t="s">
        <v>5393</v>
      </c>
    </row>
    <row r="1216" spans="1:15" x14ac:dyDescent="0.25">
      <c r="A1216">
        <v>7470</v>
      </c>
      <c r="B1216" t="s">
        <v>125</v>
      </c>
      <c r="C1216">
        <v>440</v>
      </c>
      <c r="D1216" t="s">
        <v>5453</v>
      </c>
      <c r="E1216" s="404">
        <v>45170</v>
      </c>
      <c r="F1216" s="404">
        <v>45180</v>
      </c>
      <c r="G1216" t="s">
        <v>5393</v>
      </c>
      <c r="H1216" t="s">
        <v>3971</v>
      </c>
      <c r="I1216" t="s">
        <v>5457</v>
      </c>
      <c r="J1216">
        <v>67000</v>
      </c>
      <c r="M1216" t="s">
        <v>5419</v>
      </c>
      <c r="N1216">
        <v>351.75</v>
      </c>
      <c r="O1216" t="s">
        <v>5393</v>
      </c>
    </row>
    <row r="1217" spans="1:15" x14ac:dyDescent="0.25">
      <c r="A1217">
        <v>7470</v>
      </c>
      <c r="B1217" t="s">
        <v>125</v>
      </c>
      <c r="C1217">
        <v>935</v>
      </c>
      <c r="D1217" t="s">
        <v>5453</v>
      </c>
      <c r="E1217" s="404">
        <v>45170</v>
      </c>
      <c r="F1217" s="404">
        <v>45174</v>
      </c>
      <c r="G1217" t="s">
        <v>5438</v>
      </c>
      <c r="H1217" t="s">
        <v>3971</v>
      </c>
      <c r="I1217" t="s">
        <v>5456</v>
      </c>
      <c r="J1217">
        <v>67064</v>
      </c>
      <c r="M1217" t="s">
        <v>5419</v>
      </c>
      <c r="N1217">
        <v>88.97</v>
      </c>
      <c r="O1217" t="s">
        <v>5393</v>
      </c>
    </row>
    <row r="1218" spans="1:15" x14ac:dyDescent="0.25">
      <c r="A1218">
        <v>7470</v>
      </c>
      <c r="B1218" t="s">
        <v>125</v>
      </c>
      <c r="C1218">
        <v>112</v>
      </c>
      <c r="D1218" t="s">
        <v>5453</v>
      </c>
      <c r="E1218" s="404">
        <v>45178</v>
      </c>
      <c r="F1218" s="404">
        <v>45180</v>
      </c>
      <c r="G1218" t="s">
        <v>5393</v>
      </c>
      <c r="H1218" t="s">
        <v>3971</v>
      </c>
      <c r="I1218" t="s">
        <v>5455</v>
      </c>
      <c r="J1218">
        <v>66986</v>
      </c>
      <c r="M1218" t="s">
        <v>5419</v>
      </c>
      <c r="N1218">
        <v>342.69</v>
      </c>
      <c r="O1218" t="s">
        <v>5393</v>
      </c>
    </row>
    <row r="1219" spans="1:15" x14ac:dyDescent="0.25">
      <c r="A1219">
        <v>7470</v>
      </c>
      <c r="B1219" t="s">
        <v>125</v>
      </c>
      <c r="C1219">
        <v>112</v>
      </c>
      <c r="D1219" t="s">
        <v>5453</v>
      </c>
      <c r="E1219" s="404">
        <v>45199</v>
      </c>
      <c r="F1219" s="404">
        <v>45201</v>
      </c>
      <c r="G1219" t="s">
        <v>5454</v>
      </c>
      <c r="H1219" t="s">
        <v>3971</v>
      </c>
      <c r="I1219" t="s">
        <v>5451</v>
      </c>
      <c r="J1219">
        <v>66987</v>
      </c>
      <c r="M1219" t="s">
        <v>5419</v>
      </c>
      <c r="N1219">
        <v>342.69</v>
      </c>
      <c r="O1219" t="s">
        <v>5393</v>
      </c>
    </row>
    <row r="1220" spans="1:15" x14ac:dyDescent="0.25">
      <c r="A1220">
        <v>7470</v>
      </c>
      <c r="B1220" t="s">
        <v>125</v>
      </c>
      <c r="C1220">
        <v>935</v>
      </c>
      <c r="D1220" t="s">
        <v>5453</v>
      </c>
      <c r="E1220" s="404">
        <v>45199</v>
      </c>
      <c r="F1220" s="404">
        <v>45201</v>
      </c>
      <c r="G1220" t="s">
        <v>5452</v>
      </c>
      <c r="H1220" t="s">
        <v>3971</v>
      </c>
      <c r="I1220" t="s">
        <v>5451</v>
      </c>
      <c r="J1220">
        <v>64801</v>
      </c>
      <c r="M1220" t="s">
        <v>5419</v>
      </c>
      <c r="N1220">
        <v>126.09</v>
      </c>
      <c r="O1220" t="s">
        <v>5393</v>
      </c>
    </row>
    <row r="1221" spans="1:15" x14ac:dyDescent="0.25">
      <c r="A1221">
        <v>7470</v>
      </c>
      <c r="B1221" t="s">
        <v>125</v>
      </c>
      <c r="C1221">
        <v>110</v>
      </c>
      <c r="D1221" t="s">
        <v>5450</v>
      </c>
      <c r="E1221" s="404">
        <v>45206</v>
      </c>
      <c r="F1221" s="404">
        <v>45210</v>
      </c>
      <c r="G1221" t="s">
        <v>5438</v>
      </c>
      <c r="H1221" t="s">
        <v>3971</v>
      </c>
      <c r="I1221" t="s">
        <v>5449</v>
      </c>
      <c r="J1221">
        <v>67069</v>
      </c>
      <c r="M1221" t="s">
        <v>5419</v>
      </c>
      <c r="N1221">
        <v>355.91</v>
      </c>
      <c r="O1221" t="s">
        <v>5393</v>
      </c>
    </row>
    <row r="1222" spans="1:15" x14ac:dyDescent="0.25">
      <c r="A1222">
        <v>7470</v>
      </c>
      <c r="B1222" t="s">
        <v>125</v>
      </c>
      <c r="C1222">
        <v>112</v>
      </c>
      <c r="D1222" t="s">
        <v>5450</v>
      </c>
      <c r="E1222" s="404">
        <v>45206</v>
      </c>
      <c r="F1222" s="404">
        <v>45210</v>
      </c>
      <c r="G1222" t="s">
        <v>5438</v>
      </c>
      <c r="H1222" t="s">
        <v>3971</v>
      </c>
      <c r="I1222" t="s">
        <v>5449</v>
      </c>
      <c r="J1222">
        <v>67069</v>
      </c>
      <c r="M1222" t="s">
        <v>5419</v>
      </c>
      <c r="N1222">
        <v>177.96</v>
      </c>
      <c r="O1222" t="s">
        <v>5393</v>
      </c>
    </row>
    <row r="1223" spans="1:15" x14ac:dyDescent="0.25">
      <c r="A1223">
        <v>7470</v>
      </c>
      <c r="B1223" t="s">
        <v>125</v>
      </c>
      <c r="C1223">
        <v>120</v>
      </c>
      <c r="D1223" t="s">
        <v>5450</v>
      </c>
      <c r="E1223" s="404">
        <v>45206</v>
      </c>
      <c r="F1223" s="404">
        <v>45210</v>
      </c>
      <c r="G1223" t="s">
        <v>5438</v>
      </c>
      <c r="H1223" t="s">
        <v>3971</v>
      </c>
      <c r="I1223" t="s">
        <v>5449</v>
      </c>
      <c r="J1223">
        <v>67069</v>
      </c>
      <c r="M1223" t="s">
        <v>5419</v>
      </c>
      <c r="N1223">
        <v>391.5</v>
      </c>
      <c r="O1223" t="s">
        <v>5393</v>
      </c>
    </row>
    <row r="1224" spans="1:15" x14ac:dyDescent="0.25">
      <c r="A1224">
        <v>7470</v>
      </c>
      <c r="B1224" t="s">
        <v>125</v>
      </c>
      <c r="C1224">
        <v>130</v>
      </c>
      <c r="D1224" t="s">
        <v>5450</v>
      </c>
      <c r="E1224" s="404">
        <v>45206</v>
      </c>
      <c r="F1224" s="404">
        <v>45210</v>
      </c>
      <c r="G1224" t="s">
        <v>5438</v>
      </c>
      <c r="H1224" t="s">
        <v>3971</v>
      </c>
      <c r="I1224" t="s">
        <v>5449</v>
      </c>
      <c r="J1224">
        <v>67069</v>
      </c>
      <c r="M1224" t="s">
        <v>5419</v>
      </c>
      <c r="N1224">
        <v>302.52</v>
      </c>
      <c r="O1224" t="s">
        <v>5393</v>
      </c>
    </row>
    <row r="1225" spans="1:15" x14ac:dyDescent="0.25">
      <c r="A1225">
        <v>7470</v>
      </c>
      <c r="B1225" t="s">
        <v>125</v>
      </c>
      <c r="C1225">
        <v>140</v>
      </c>
      <c r="D1225" t="s">
        <v>5450</v>
      </c>
      <c r="E1225" s="404">
        <v>45206</v>
      </c>
      <c r="F1225" s="404">
        <v>45210</v>
      </c>
      <c r="G1225" t="s">
        <v>5438</v>
      </c>
      <c r="H1225" t="s">
        <v>3971</v>
      </c>
      <c r="I1225" t="s">
        <v>5449</v>
      </c>
      <c r="J1225">
        <v>67069</v>
      </c>
      <c r="M1225" t="s">
        <v>5419</v>
      </c>
      <c r="N1225">
        <v>355.91</v>
      </c>
      <c r="O1225" t="s">
        <v>5393</v>
      </c>
    </row>
    <row r="1226" spans="1:15" x14ac:dyDescent="0.25">
      <c r="A1226">
        <v>7470</v>
      </c>
      <c r="B1226" t="s">
        <v>125</v>
      </c>
      <c r="C1226">
        <v>160</v>
      </c>
      <c r="D1226" t="s">
        <v>5450</v>
      </c>
      <c r="E1226" s="404">
        <v>45206</v>
      </c>
      <c r="F1226" s="404">
        <v>45210</v>
      </c>
      <c r="G1226" t="s">
        <v>5438</v>
      </c>
      <c r="H1226" t="s">
        <v>3971</v>
      </c>
      <c r="I1226" t="s">
        <v>5449</v>
      </c>
      <c r="J1226">
        <v>67069</v>
      </c>
      <c r="M1226" t="s">
        <v>5419</v>
      </c>
      <c r="N1226">
        <v>106.77</v>
      </c>
      <c r="O1226" t="s">
        <v>5393</v>
      </c>
    </row>
    <row r="1227" spans="1:15" x14ac:dyDescent="0.25">
      <c r="A1227">
        <v>7470</v>
      </c>
      <c r="B1227" t="s">
        <v>125</v>
      </c>
      <c r="C1227">
        <v>430</v>
      </c>
      <c r="D1227" t="s">
        <v>5450</v>
      </c>
      <c r="E1227" s="404">
        <v>45206</v>
      </c>
      <c r="F1227" s="404">
        <v>45210</v>
      </c>
      <c r="G1227" t="s">
        <v>5393</v>
      </c>
      <c r="H1227" t="s">
        <v>3971</v>
      </c>
      <c r="I1227" t="s">
        <v>5449</v>
      </c>
      <c r="J1227">
        <v>67005</v>
      </c>
      <c r="M1227" t="s">
        <v>5419</v>
      </c>
      <c r="N1227">
        <v>351.75</v>
      </c>
      <c r="O1227" t="s">
        <v>5393</v>
      </c>
    </row>
    <row r="1228" spans="1:15" x14ac:dyDescent="0.25">
      <c r="A1228">
        <v>7470</v>
      </c>
      <c r="B1228" t="s">
        <v>125</v>
      </c>
      <c r="C1228">
        <v>440</v>
      </c>
      <c r="D1228" t="s">
        <v>5450</v>
      </c>
      <c r="E1228" s="404">
        <v>45206</v>
      </c>
      <c r="F1228" s="404">
        <v>45210</v>
      </c>
      <c r="G1228" t="s">
        <v>5393</v>
      </c>
      <c r="H1228" t="s">
        <v>3971</v>
      </c>
      <c r="I1228" t="s">
        <v>5449</v>
      </c>
      <c r="J1228">
        <v>67005</v>
      </c>
      <c r="M1228" t="s">
        <v>5419</v>
      </c>
      <c r="N1228">
        <v>351.75</v>
      </c>
      <c r="O1228" t="s">
        <v>5393</v>
      </c>
    </row>
    <row r="1229" spans="1:15" x14ac:dyDescent="0.25">
      <c r="A1229">
        <v>7470</v>
      </c>
      <c r="B1229" t="s">
        <v>125</v>
      </c>
      <c r="C1229">
        <v>935</v>
      </c>
      <c r="D1229" t="s">
        <v>5450</v>
      </c>
      <c r="E1229" s="404">
        <v>45206</v>
      </c>
      <c r="F1229" s="404">
        <v>45210</v>
      </c>
      <c r="G1229" t="s">
        <v>5438</v>
      </c>
      <c r="H1229" t="s">
        <v>3971</v>
      </c>
      <c r="I1229" t="s">
        <v>5449</v>
      </c>
      <c r="J1229">
        <v>67069</v>
      </c>
      <c r="M1229" t="s">
        <v>5419</v>
      </c>
      <c r="N1229">
        <v>88.97</v>
      </c>
      <c r="O1229" t="s">
        <v>5393</v>
      </c>
    </row>
    <row r="1230" spans="1:15" x14ac:dyDescent="0.25">
      <c r="A1230">
        <v>7470</v>
      </c>
      <c r="B1230" t="s">
        <v>125</v>
      </c>
      <c r="C1230">
        <v>110</v>
      </c>
      <c r="D1230" t="s">
        <v>5447</v>
      </c>
      <c r="E1230" s="404">
        <v>45231</v>
      </c>
      <c r="F1230" s="404">
        <v>45237</v>
      </c>
      <c r="G1230" t="s">
        <v>5438</v>
      </c>
      <c r="H1230" t="s">
        <v>3971</v>
      </c>
      <c r="I1230" t="s">
        <v>5445</v>
      </c>
      <c r="J1230">
        <v>67073</v>
      </c>
      <c r="M1230" t="s">
        <v>5419</v>
      </c>
      <c r="N1230">
        <v>355.91</v>
      </c>
      <c r="O1230" t="s">
        <v>5393</v>
      </c>
    </row>
    <row r="1231" spans="1:15" x14ac:dyDescent="0.25">
      <c r="A1231">
        <v>7470</v>
      </c>
      <c r="B1231" t="s">
        <v>125</v>
      </c>
      <c r="C1231">
        <v>112</v>
      </c>
      <c r="D1231" t="s">
        <v>5447</v>
      </c>
      <c r="E1231" s="404">
        <v>45231</v>
      </c>
      <c r="F1231" s="404">
        <v>45237</v>
      </c>
      <c r="G1231" t="s">
        <v>5438</v>
      </c>
      <c r="H1231" t="s">
        <v>3971</v>
      </c>
      <c r="I1231" t="s">
        <v>5445</v>
      </c>
      <c r="J1231">
        <v>67073</v>
      </c>
      <c r="M1231" t="s">
        <v>5419</v>
      </c>
      <c r="N1231">
        <v>177.96</v>
      </c>
      <c r="O1231" t="s">
        <v>5393</v>
      </c>
    </row>
    <row r="1232" spans="1:15" x14ac:dyDescent="0.25">
      <c r="A1232">
        <v>7470</v>
      </c>
      <c r="B1232" t="s">
        <v>125</v>
      </c>
      <c r="C1232">
        <v>120</v>
      </c>
      <c r="D1232" t="s">
        <v>5447</v>
      </c>
      <c r="E1232" s="404">
        <v>45231</v>
      </c>
      <c r="F1232" s="404">
        <v>45237</v>
      </c>
      <c r="G1232" t="s">
        <v>5438</v>
      </c>
      <c r="H1232" t="s">
        <v>3971</v>
      </c>
      <c r="I1232" t="s">
        <v>5445</v>
      </c>
      <c r="J1232">
        <v>67073</v>
      </c>
      <c r="M1232" t="s">
        <v>5419</v>
      </c>
      <c r="N1232">
        <v>391.5</v>
      </c>
      <c r="O1232" t="s">
        <v>5393</v>
      </c>
    </row>
    <row r="1233" spans="1:15" x14ac:dyDescent="0.25">
      <c r="A1233">
        <v>7470</v>
      </c>
      <c r="B1233" t="s">
        <v>125</v>
      </c>
      <c r="C1233">
        <v>130</v>
      </c>
      <c r="D1233" t="s">
        <v>5447</v>
      </c>
      <c r="E1233" s="404">
        <v>45231</v>
      </c>
      <c r="F1233" s="404">
        <v>45237</v>
      </c>
      <c r="G1233" t="s">
        <v>5438</v>
      </c>
      <c r="H1233" t="s">
        <v>3971</v>
      </c>
      <c r="I1233" t="s">
        <v>5445</v>
      </c>
      <c r="J1233">
        <v>67073</v>
      </c>
      <c r="M1233" t="s">
        <v>5419</v>
      </c>
      <c r="N1233">
        <v>302.52</v>
      </c>
      <c r="O1233" t="s">
        <v>5393</v>
      </c>
    </row>
    <row r="1234" spans="1:15" x14ac:dyDescent="0.25">
      <c r="A1234">
        <v>7470</v>
      </c>
      <c r="B1234" t="s">
        <v>125</v>
      </c>
      <c r="C1234">
        <v>140</v>
      </c>
      <c r="D1234" t="s">
        <v>5447</v>
      </c>
      <c r="E1234" s="404">
        <v>45231</v>
      </c>
      <c r="F1234" s="404">
        <v>45237</v>
      </c>
      <c r="G1234" t="s">
        <v>5438</v>
      </c>
      <c r="H1234" t="s">
        <v>3971</v>
      </c>
      <c r="I1234" t="s">
        <v>5445</v>
      </c>
      <c r="J1234">
        <v>67073</v>
      </c>
      <c r="M1234" t="s">
        <v>5419</v>
      </c>
      <c r="N1234">
        <v>355.91</v>
      </c>
      <c r="O1234" t="s">
        <v>5393</v>
      </c>
    </row>
    <row r="1235" spans="1:15" x14ac:dyDescent="0.25">
      <c r="A1235">
        <v>7470</v>
      </c>
      <c r="B1235" t="s">
        <v>125</v>
      </c>
      <c r="C1235">
        <v>160</v>
      </c>
      <c r="D1235" t="s">
        <v>5447</v>
      </c>
      <c r="E1235" s="404">
        <v>45231</v>
      </c>
      <c r="F1235" s="404">
        <v>45237</v>
      </c>
      <c r="G1235" t="s">
        <v>5438</v>
      </c>
      <c r="H1235" t="s">
        <v>3971</v>
      </c>
      <c r="I1235" t="s">
        <v>5445</v>
      </c>
      <c r="J1235">
        <v>67073</v>
      </c>
      <c r="M1235" t="s">
        <v>5419</v>
      </c>
      <c r="N1235">
        <v>106.77</v>
      </c>
      <c r="O1235" t="s">
        <v>5393</v>
      </c>
    </row>
    <row r="1236" spans="1:15" x14ac:dyDescent="0.25">
      <c r="A1236">
        <v>7470</v>
      </c>
      <c r="B1236" t="s">
        <v>125</v>
      </c>
      <c r="C1236">
        <v>935</v>
      </c>
      <c r="D1236" t="s">
        <v>5447</v>
      </c>
      <c r="E1236" s="404">
        <v>45231</v>
      </c>
      <c r="F1236" s="404">
        <v>45237</v>
      </c>
      <c r="G1236" t="s">
        <v>5438</v>
      </c>
      <c r="H1236" t="s">
        <v>3971</v>
      </c>
      <c r="I1236" t="s">
        <v>5445</v>
      </c>
      <c r="J1236">
        <v>67073</v>
      </c>
      <c r="M1236" t="s">
        <v>5419</v>
      </c>
      <c r="N1236">
        <v>88.97</v>
      </c>
      <c r="O1236" t="s">
        <v>5393</v>
      </c>
    </row>
    <row r="1237" spans="1:15" x14ac:dyDescent="0.25">
      <c r="A1237">
        <v>7470</v>
      </c>
      <c r="B1237" t="s">
        <v>125</v>
      </c>
      <c r="C1237">
        <v>112</v>
      </c>
      <c r="D1237" t="s">
        <v>5447</v>
      </c>
      <c r="E1237" s="404">
        <v>45234</v>
      </c>
      <c r="F1237" s="404">
        <v>45237</v>
      </c>
      <c r="G1237" t="s">
        <v>5448</v>
      </c>
      <c r="H1237" t="s">
        <v>3971</v>
      </c>
      <c r="I1237" t="s">
        <v>5445</v>
      </c>
      <c r="J1237">
        <v>66988</v>
      </c>
      <c r="M1237" t="s">
        <v>5419</v>
      </c>
      <c r="N1237">
        <v>342.69</v>
      </c>
      <c r="O1237" t="s">
        <v>5393</v>
      </c>
    </row>
    <row r="1238" spans="1:15" x14ac:dyDescent="0.25">
      <c r="A1238">
        <v>7470</v>
      </c>
      <c r="B1238" t="s">
        <v>125</v>
      </c>
      <c r="C1238">
        <v>430</v>
      </c>
      <c r="D1238" t="s">
        <v>5447</v>
      </c>
      <c r="E1238" s="404">
        <v>45234</v>
      </c>
      <c r="F1238" s="404">
        <v>45237</v>
      </c>
      <c r="G1238" t="s">
        <v>5446</v>
      </c>
      <c r="H1238" t="s">
        <v>3971</v>
      </c>
      <c r="I1238" t="s">
        <v>5445</v>
      </c>
      <c r="J1238">
        <v>67009</v>
      </c>
      <c r="M1238" t="s">
        <v>5419</v>
      </c>
      <c r="N1238">
        <v>355.67</v>
      </c>
      <c r="O1238" t="s">
        <v>5393</v>
      </c>
    </row>
    <row r="1239" spans="1:15" x14ac:dyDescent="0.25">
      <c r="A1239">
        <v>7470</v>
      </c>
      <c r="B1239" t="s">
        <v>125</v>
      </c>
      <c r="C1239">
        <v>440</v>
      </c>
      <c r="D1239" t="s">
        <v>5447</v>
      </c>
      <c r="E1239" s="404">
        <v>45234</v>
      </c>
      <c r="F1239" s="404">
        <v>45237</v>
      </c>
      <c r="G1239" t="s">
        <v>5446</v>
      </c>
      <c r="H1239" t="s">
        <v>3971</v>
      </c>
      <c r="I1239" t="s">
        <v>5445</v>
      </c>
      <c r="J1239">
        <v>67009</v>
      </c>
      <c r="M1239" t="s">
        <v>5419</v>
      </c>
      <c r="N1239">
        <v>347.83</v>
      </c>
      <c r="O1239" t="s">
        <v>5393</v>
      </c>
    </row>
    <row r="1240" spans="1:15" x14ac:dyDescent="0.25">
      <c r="A1240">
        <v>7470</v>
      </c>
      <c r="B1240" t="s">
        <v>125</v>
      </c>
      <c r="C1240">
        <v>430</v>
      </c>
      <c r="D1240" t="s">
        <v>5423</v>
      </c>
      <c r="E1240" s="404">
        <v>45266</v>
      </c>
      <c r="F1240" s="404">
        <v>45271</v>
      </c>
      <c r="G1240" t="s">
        <v>5393</v>
      </c>
      <c r="H1240" t="s">
        <v>3971</v>
      </c>
      <c r="I1240" t="s">
        <v>5444</v>
      </c>
      <c r="J1240">
        <v>67014</v>
      </c>
      <c r="M1240" t="s">
        <v>5419</v>
      </c>
      <c r="N1240">
        <v>355.67</v>
      </c>
      <c r="O1240" t="s">
        <v>5393</v>
      </c>
    </row>
    <row r="1241" spans="1:15" x14ac:dyDescent="0.25">
      <c r="A1241">
        <v>7470</v>
      </c>
      <c r="B1241" t="s">
        <v>125</v>
      </c>
      <c r="C1241">
        <v>440</v>
      </c>
      <c r="D1241" t="s">
        <v>5423</v>
      </c>
      <c r="E1241" s="404">
        <v>45266</v>
      </c>
      <c r="F1241" s="404">
        <v>45271</v>
      </c>
      <c r="G1241" t="s">
        <v>5393</v>
      </c>
      <c r="H1241" t="s">
        <v>3971</v>
      </c>
      <c r="I1241" t="s">
        <v>5444</v>
      </c>
      <c r="J1241">
        <v>67014</v>
      </c>
      <c r="M1241" t="s">
        <v>5419</v>
      </c>
      <c r="N1241">
        <v>347.83</v>
      </c>
      <c r="O1241" t="s">
        <v>5393</v>
      </c>
    </row>
    <row r="1242" spans="1:15" x14ac:dyDescent="0.25">
      <c r="A1242">
        <v>7470</v>
      </c>
      <c r="B1242" t="s">
        <v>125</v>
      </c>
      <c r="C1242">
        <v>110</v>
      </c>
      <c r="D1242" t="s">
        <v>5423</v>
      </c>
      <c r="E1242" s="404">
        <v>45282</v>
      </c>
      <c r="F1242" s="404">
        <v>45282</v>
      </c>
      <c r="G1242" t="s">
        <v>5438</v>
      </c>
      <c r="H1242" t="s">
        <v>3971</v>
      </c>
      <c r="I1242" t="s">
        <v>5442</v>
      </c>
      <c r="J1242">
        <v>67663</v>
      </c>
      <c r="M1242" t="s">
        <v>5419</v>
      </c>
      <c r="N1242">
        <v>355.91</v>
      </c>
      <c r="O1242" t="s">
        <v>5393</v>
      </c>
    </row>
    <row r="1243" spans="1:15" x14ac:dyDescent="0.25">
      <c r="A1243">
        <v>7470</v>
      </c>
      <c r="B1243" t="s">
        <v>125</v>
      </c>
      <c r="C1243">
        <v>112</v>
      </c>
      <c r="D1243" t="s">
        <v>5423</v>
      </c>
      <c r="E1243" s="404">
        <v>45282</v>
      </c>
      <c r="F1243" s="404">
        <v>45282</v>
      </c>
      <c r="G1243" t="s">
        <v>5393</v>
      </c>
      <c r="H1243" t="s">
        <v>3971</v>
      </c>
      <c r="I1243" t="s">
        <v>5443</v>
      </c>
      <c r="J1243">
        <v>66989</v>
      </c>
      <c r="M1243" t="s">
        <v>5419</v>
      </c>
      <c r="N1243">
        <v>342.69</v>
      </c>
      <c r="O1243" t="s">
        <v>5393</v>
      </c>
    </row>
    <row r="1244" spans="1:15" x14ac:dyDescent="0.25">
      <c r="A1244">
        <v>7470</v>
      </c>
      <c r="B1244" t="s">
        <v>125</v>
      </c>
      <c r="C1244">
        <v>112</v>
      </c>
      <c r="D1244" t="s">
        <v>5423</v>
      </c>
      <c r="E1244" s="404">
        <v>45282</v>
      </c>
      <c r="F1244" s="404">
        <v>45282</v>
      </c>
      <c r="G1244" t="s">
        <v>5438</v>
      </c>
      <c r="H1244" t="s">
        <v>3971</v>
      </c>
      <c r="I1244" t="s">
        <v>5442</v>
      </c>
      <c r="J1244">
        <v>67663</v>
      </c>
      <c r="M1244" t="s">
        <v>5419</v>
      </c>
      <c r="N1244">
        <v>177.96</v>
      </c>
      <c r="O1244" t="s">
        <v>5393</v>
      </c>
    </row>
    <row r="1245" spans="1:15" x14ac:dyDescent="0.25">
      <c r="A1245">
        <v>7470</v>
      </c>
      <c r="B1245" t="s">
        <v>125</v>
      </c>
      <c r="C1245">
        <v>120</v>
      </c>
      <c r="D1245" t="s">
        <v>5423</v>
      </c>
      <c r="E1245" s="404">
        <v>45282</v>
      </c>
      <c r="F1245" s="404">
        <v>45282</v>
      </c>
      <c r="G1245" t="s">
        <v>5438</v>
      </c>
      <c r="H1245" t="s">
        <v>3971</v>
      </c>
      <c r="I1245" t="s">
        <v>5442</v>
      </c>
      <c r="J1245">
        <v>67663</v>
      </c>
      <c r="M1245" t="s">
        <v>5419</v>
      </c>
      <c r="N1245">
        <v>391.5</v>
      </c>
      <c r="O1245" t="s">
        <v>5393</v>
      </c>
    </row>
    <row r="1246" spans="1:15" x14ac:dyDescent="0.25">
      <c r="A1246">
        <v>7470</v>
      </c>
      <c r="B1246" t="s">
        <v>125</v>
      </c>
      <c r="C1246">
        <v>130</v>
      </c>
      <c r="D1246" t="s">
        <v>5423</v>
      </c>
      <c r="E1246" s="404">
        <v>45282</v>
      </c>
      <c r="F1246" s="404">
        <v>45282</v>
      </c>
      <c r="G1246" t="s">
        <v>5438</v>
      </c>
      <c r="H1246" t="s">
        <v>3971</v>
      </c>
      <c r="I1246" t="s">
        <v>5442</v>
      </c>
      <c r="J1246">
        <v>67663</v>
      </c>
      <c r="M1246" t="s">
        <v>5419</v>
      </c>
      <c r="N1246">
        <v>302.52</v>
      </c>
      <c r="O1246" t="s">
        <v>5393</v>
      </c>
    </row>
    <row r="1247" spans="1:15" x14ac:dyDescent="0.25">
      <c r="A1247">
        <v>7470</v>
      </c>
      <c r="B1247" t="s">
        <v>125</v>
      </c>
      <c r="C1247">
        <v>140</v>
      </c>
      <c r="D1247" t="s">
        <v>5423</v>
      </c>
      <c r="E1247" s="404">
        <v>45282</v>
      </c>
      <c r="F1247" s="404">
        <v>45282</v>
      </c>
      <c r="G1247" t="s">
        <v>5438</v>
      </c>
      <c r="H1247" t="s">
        <v>3971</v>
      </c>
      <c r="I1247" t="s">
        <v>5442</v>
      </c>
      <c r="J1247">
        <v>67663</v>
      </c>
      <c r="M1247" t="s">
        <v>5419</v>
      </c>
      <c r="N1247">
        <v>355.91</v>
      </c>
      <c r="O1247" t="s">
        <v>5393</v>
      </c>
    </row>
    <row r="1248" spans="1:15" x14ac:dyDescent="0.25">
      <c r="A1248">
        <v>7470</v>
      </c>
      <c r="B1248" t="s">
        <v>125</v>
      </c>
      <c r="C1248">
        <v>160</v>
      </c>
      <c r="D1248" t="s">
        <v>5423</v>
      </c>
      <c r="E1248" s="404">
        <v>45282</v>
      </c>
      <c r="F1248" s="404">
        <v>45282</v>
      </c>
      <c r="G1248" t="s">
        <v>5438</v>
      </c>
      <c r="H1248" t="s">
        <v>3971</v>
      </c>
      <c r="I1248" t="s">
        <v>5442</v>
      </c>
      <c r="J1248">
        <v>67663</v>
      </c>
      <c r="M1248" t="s">
        <v>5419</v>
      </c>
      <c r="N1248">
        <v>106.77</v>
      </c>
      <c r="O1248" t="s">
        <v>5393</v>
      </c>
    </row>
    <row r="1249" spans="1:15" x14ac:dyDescent="0.25">
      <c r="A1249">
        <v>7470</v>
      </c>
      <c r="B1249" t="s">
        <v>125</v>
      </c>
      <c r="C1249">
        <v>935</v>
      </c>
      <c r="D1249" t="s">
        <v>5423</v>
      </c>
      <c r="E1249" s="404">
        <v>45282</v>
      </c>
      <c r="F1249" s="404">
        <v>45282</v>
      </c>
      <c r="G1249" t="s">
        <v>5393</v>
      </c>
      <c r="H1249" t="s">
        <v>3971</v>
      </c>
      <c r="I1249" t="s">
        <v>5443</v>
      </c>
      <c r="J1249">
        <v>64802</v>
      </c>
      <c r="M1249" t="s">
        <v>5419</v>
      </c>
      <c r="N1249">
        <v>126.09</v>
      </c>
      <c r="O1249" t="s">
        <v>5393</v>
      </c>
    </row>
    <row r="1250" spans="1:15" x14ac:dyDescent="0.25">
      <c r="A1250">
        <v>7470</v>
      </c>
      <c r="B1250" t="s">
        <v>125</v>
      </c>
      <c r="C1250">
        <v>935</v>
      </c>
      <c r="D1250" t="s">
        <v>5423</v>
      </c>
      <c r="E1250" s="404">
        <v>45282</v>
      </c>
      <c r="F1250" s="404">
        <v>45282</v>
      </c>
      <c r="G1250" t="s">
        <v>5438</v>
      </c>
      <c r="H1250" t="s">
        <v>3971</v>
      </c>
      <c r="I1250" t="s">
        <v>5442</v>
      </c>
      <c r="J1250">
        <v>67663</v>
      </c>
      <c r="M1250" t="s">
        <v>5419</v>
      </c>
      <c r="N1250">
        <v>88.97</v>
      </c>
      <c r="O1250" t="s">
        <v>5393</v>
      </c>
    </row>
    <row r="1251" spans="1:15" x14ac:dyDescent="0.25">
      <c r="A1251">
        <v>7470</v>
      </c>
      <c r="B1251" t="s">
        <v>125</v>
      </c>
      <c r="C1251">
        <v>112</v>
      </c>
      <c r="D1251" t="s">
        <v>5441</v>
      </c>
      <c r="E1251" s="404">
        <v>45293</v>
      </c>
      <c r="F1251" s="404">
        <v>45300</v>
      </c>
      <c r="G1251" t="s">
        <v>5393</v>
      </c>
      <c r="H1251" t="s">
        <v>3971</v>
      </c>
      <c r="I1251" t="s">
        <v>5440</v>
      </c>
      <c r="J1251">
        <v>67667</v>
      </c>
      <c r="M1251" t="s">
        <v>5419</v>
      </c>
      <c r="N1251">
        <v>1779.56</v>
      </c>
      <c r="O1251" t="s">
        <v>5393</v>
      </c>
    </row>
    <row r="1252" spans="1:15" x14ac:dyDescent="0.25">
      <c r="A1252">
        <v>7470</v>
      </c>
      <c r="B1252" t="s">
        <v>125</v>
      </c>
      <c r="C1252">
        <v>430</v>
      </c>
      <c r="D1252" t="s">
        <v>5441</v>
      </c>
      <c r="E1252" s="404">
        <v>45293</v>
      </c>
      <c r="F1252" s="404">
        <v>45300</v>
      </c>
      <c r="G1252" t="s">
        <v>5393</v>
      </c>
      <c r="H1252" t="s">
        <v>3971</v>
      </c>
      <c r="I1252" t="s">
        <v>5440</v>
      </c>
      <c r="J1252">
        <v>67018</v>
      </c>
      <c r="M1252" t="s">
        <v>5419</v>
      </c>
      <c r="N1252">
        <v>355.67</v>
      </c>
      <c r="O1252" t="s">
        <v>5393</v>
      </c>
    </row>
    <row r="1253" spans="1:15" x14ac:dyDescent="0.25">
      <c r="A1253">
        <v>7470</v>
      </c>
      <c r="B1253" t="s">
        <v>125</v>
      </c>
      <c r="C1253">
        <v>440</v>
      </c>
      <c r="D1253" t="s">
        <v>5441</v>
      </c>
      <c r="E1253" s="404">
        <v>45293</v>
      </c>
      <c r="F1253" s="404">
        <v>45300</v>
      </c>
      <c r="G1253" t="s">
        <v>5393</v>
      </c>
      <c r="H1253" t="s">
        <v>3971</v>
      </c>
      <c r="I1253" t="s">
        <v>5440</v>
      </c>
      <c r="J1253">
        <v>67018</v>
      </c>
      <c r="M1253" t="s">
        <v>5419</v>
      </c>
      <c r="N1253">
        <v>347.83</v>
      </c>
      <c r="O1253" t="s">
        <v>5393</v>
      </c>
    </row>
    <row r="1254" spans="1:15" x14ac:dyDescent="0.25">
      <c r="A1254">
        <v>7470</v>
      </c>
      <c r="B1254" t="s">
        <v>125</v>
      </c>
      <c r="C1254">
        <v>110</v>
      </c>
      <c r="D1254" t="s">
        <v>5435</v>
      </c>
      <c r="E1254" s="404">
        <v>45323</v>
      </c>
      <c r="F1254" s="404">
        <v>45323</v>
      </c>
      <c r="G1254" t="s">
        <v>5438</v>
      </c>
      <c r="H1254" t="s">
        <v>3971</v>
      </c>
      <c r="I1254" t="s">
        <v>5437</v>
      </c>
      <c r="J1254">
        <v>68874</v>
      </c>
      <c r="M1254" t="s">
        <v>5419</v>
      </c>
      <c r="N1254">
        <v>355.91</v>
      </c>
      <c r="O1254" t="s">
        <v>5393</v>
      </c>
    </row>
    <row r="1255" spans="1:15" x14ac:dyDescent="0.25">
      <c r="A1255">
        <v>7470</v>
      </c>
      <c r="B1255" t="s">
        <v>125</v>
      </c>
      <c r="C1255">
        <v>112</v>
      </c>
      <c r="D1255" t="s">
        <v>5435</v>
      </c>
      <c r="E1255" s="404">
        <v>45323</v>
      </c>
      <c r="F1255" s="404">
        <v>45323</v>
      </c>
      <c r="G1255" t="s">
        <v>5438</v>
      </c>
      <c r="H1255" t="s">
        <v>3971</v>
      </c>
      <c r="I1255" t="s">
        <v>5437</v>
      </c>
      <c r="J1255">
        <v>68874</v>
      </c>
      <c r="M1255" t="s">
        <v>5419</v>
      </c>
      <c r="N1255">
        <v>177.96</v>
      </c>
      <c r="O1255" t="s">
        <v>5393</v>
      </c>
    </row>
    <row r="1256" spans="1:15" x14ac:dyDescent="0.25">
      <c r="A1256">
        <v>7470</v>
      </c>
      <c r="B1256" t="s">
        <v>125</v>
      </c>
      <c r="C1256">
        <v>120</v>
      </c>
      <c r="D1256" t="s">
        <v>5435</v>
      </c>
      <c r="E1256" s="404">
        <v>45323</v>
      </c>
      <c r="F1256" s="404">
        <v>45323</v>
      </c>
      <c r="G1256" t="s">
        <v>5438</v>
      </c>
      <c r="H1256" t="s">
        <v>3971</v>
      </c>
      <c r="I1256" t="s">
        <v>5437</v>
      </c>
      <c r="J1256">
        <v>68874</v>
      </c>
      <c r="M1256" t="s">
        <v>5419</v>
      </c>
      <c r="N1256">
        <v>391.5</v>
      </c>
      <c r="O1256" t="s">
        <v>5393</v>
      </c>
    </row>
    <row r="1257" spans="1:15" x14ac:dyDescent="0.25">
      <c r="A1257">
        <v>7470</v>
      </c>
      <c r="B1257" t="s">
        <v>125</v>
      </c>
      <c r="C1257">
        <v>130</v>
      </c>
      <c r="D1257" t="s">
        <v>5435</v>
      </c>
      <c r="E1257" s="404">
        <v>45323</v>
      </c>
      <c r="F1257" s="404">
        <v>45323</v>
      </c>
      <c r="G1257" t="s">
        <v>5438</v>
      </c>
      <c r="H1257" t="s">
        <v>3971</v>
      </c>
      <c r="I1257" t="s">
        <v>5437</v>
      </c>
      <c r="J1257">
        <v>68874</v>
      </c>
      <c r="M1257" t="s">
        <v>5419</v>
      </c>
      <c r="N1257">
        <v>302.52</v>
      </c>
      <c r="O1257" t="s">
        <v>5393</v>
      </c>
    </row>
    <row r="1258" spans="1:15" x14ac:dyDescent="0.25">
      <c r="A1258">
        <v>7470</v>
      </c>
      <c r="B1258" t="s">
        <v>125</v>
      </c>
      <c r="C1258">
        <v>140</v>
      </c>
      <c r="D1258" t="s">
        <v>5435</v>
      </c>
      <c r="E1258" s="404">
        <v>45323</v>
      </c>
      <c r="F1258" s="404">
        <v>45323</v>
      </c>
      <c r="G1258" t="s">
        <v>5438</v>
      </c>
      <c r="H1258" t="s">
        <v>3971</v>
      </c>
      <c r="I1258" t="s">
        <v>5437</v>
      </c>
      <c r="J1258">
        <v>68874</v>
      </c>
      <c r="M1258" t="s">
        <v>5419</v>
      </c>
      <c r="N1258">
        <v>355.91</v>
      </c>
      <c r="O1258" t="s">
        <v>5393</v>
      </c>
    </row>
    <row r="1259" spans="1:15" x14ac:dyDescent="0.25">
      <c r="A1259">
        <v>7470</v>
      </c>
      <c r="B1259" t="s">
        <v>125</v>
      </c>
      <c r="C1259">
        <v>160</v>
      </c>
      <c r="D1259" t="s">
        <v>5435</v>
      </c>
      <c r="E1259" s="404">
        <v>45323</v>
      </c>
      <c r="F1259" s="404">
        <v>45323</v>
      </c>
      <c r="G1259" t="s">
        <v>5438</v>
      </c>
      <c r="H1259" t="s">
        <v>3971</v>
      </c>
      <c r="I1259" t="s">
        <v>5437</v>
      </c>
      <c r="J1259">
        <v>68874</v>
      </c>
      <c r="M1259" t="s">
        <v>5419</v>
      </c>
      <c r="N1259">
        <v>106.77</v>
      </c>
      <c r="O1259" t="s">
        <v>5393</v>
      </c>
    </row>
    <row r="1260" spans="1:15" x14ac:dyDescent="0.25">
      <c r="A1260">
        <v>7470</v>
      </c>
      <c r="B1260" t="s">
        <v>125</v>
      </c>
      <c r="C1260">
        <v>430</v>
      </c>
      <c r="D1260" t="s">
        <v>5435</v>
      </c>
      <c r="E1260" s="404">
        <v>45323</v>
      </c>
      <c r="F1260" s="404">
        <v>45323</v>
      </c>
      <c r="G1260" t="s">
        <v>5439</v>
      </c>
      <c r="H1260" t="s">
        <v>3971</v>
      </c>
      <c r="I1260" t="s">
        <v>5437</v>
      </c>
      <c r="J1260">
        <v>68954</v>
      </c>
      <c r="M1260" t="s">
        <v>5419</v>
      </c>
      <c r="N1260">
        <v>351.75</v>
      </c>
      <c r="O1260" t="s">
        <v>5393</v>
      </c>
    </row>
    <row r="1261" spans="1:15" x14ac:dyDescent="0.25">
      <c r="A1261">
        <v>7470</v>
      </c>
      <c r="B1261" t="s">
        <v>125</v>
      </c>
      <c r="C1261">
        <v>440</v>
      </c>
      <c r="D1261" t="s">
        <v>5435</v>
      </c>
      <c r="E1261" s="404">
        <v>45323</v>
      </c>
      <c r="F1261" s="404">
        <v>45323</v>
      </c>
      <c r="G1261" t="s">
        <v>5439</v>
      </c>
      <c r="H1261" t="s">
        <v>3971</v>
      </c>
      <c r="I1261" t="s">
        <v>5437</v>
      </c>
      <c r="J1261">
        <v>68954</v>
      </c>
      <c r="M1261" t="s">
        <v>5419</v>
      </c>
      <c r="N1261">
        <v>351.75</v>
      </c>
      <c r="O1261" t="s">
        <v>5393</v>
      </c>
    </row>
    <row r="1262" spans="1:15" x14ac:dyDescent="0.25">
      <c r="A1262">
        <v>7470</v>
      </c>
      <c r="B1262" t="s">
        <v>125</v>
      </c>
      <c r="C1262">
        <v>935</v>
      </c>
      <c r="D1262" t="s">
        <v>5435</v>
      </c>
      <c r="E1262" s="404">
        <v>45323</v>
      </c>
      <c r="F1262" s="404">
        <v>45323</v>
      </c>
      <c r="G1262" t="s">
        <v>5438</v>
      </c>
      <c r="H1262" t="s">
        <v>3971</v>
      </c>
      <c r="I1262" t="s">
        <v>5437</v>
      </c>
      <c r="J1262">
        <v>68874</v>
      </c>
      <c r="M1262" t="s">
        <v>5419</v>
      </c>
      <c r="N1262">
        <v>88.97</v>
      </c>
      <c r="O1262" t="s">
        <v>5393</v>
      </c>
    </row>
    <row r="1263" spans="1:15" x14ac:dyDescent="0.25">
      <c r="A1263">
        <v>7470</v>
      </c>
      <c r="B1263" t="s">
        <v>125</v>
      </c>
      <c r="C1263">
        <v>112</v>
      </c>
      <c r="D1263" t="s">
        <v>5435</v>
      </c>
      <c r="E1263" s="404">
        <v>45331</v>
      </c>
      <c r="F1263" s="404">
        <v>45331</v>
      </c>
      <c r="G1263" t="s">
        <v>5393</v>
      </c>
      <c r="H1263" t="s">
        <v>3971</v>
      </c>
      <c r="I1263" t="s">
        <v>5436</v>
      </c>
      <c r="J1263">
        <v>68936</v>
      </c>
      <c r="M1263" t="s">
        <v>5419</v>
      </c>
      <c r="N1263">
        <v>342.69</v>
      </c>
      <c r="O1263" t="s">
        <v>5393</v>
      </c>
    </row>
    <row r="1264" spans="1:15" x14ac:dyDescent="0.25">
      <c r="A1264">
        <v>7470</v>
      </c>
      <c r="B1264" t="s">
        <v>125</v>
      </c>
      <c r="C1264">
        <v>935</v>
      </c>
      <c r="D1264" t="s">
        <v>5435</v>
      </c>
      <c r="E1264" s="404">
        <v>45335</v>
      </c>
      <c r="F1264" s="404">
        <v>45335</v>
      </c>
      <c r="G1264" t="s">
        <v>5434</v>
      </c>
      <c r="H1264" t="s">
        <v>3971</v>
      </c>
      <c r="I1264" t="s">
        <v>5433</v>
      </c>
      <c r="J1264">
        <v>68946</v>
      </c>
      <c r="M1264" t="s">
        <v>5419</v>
      </c>
      <c r="N1264">
        <v>128.4</v>
      </c>
      <c r="O1264" t="s">
        <v>5393</v>
      </c>
    </row>
    <row r="1265" spans="1:14" x14ac:dyDescent="0.25">
      <c r="A1265">
        <v>7470</v>
      </c>
      <c r="B1265" t="s">
        <v>125</v>
      </c>
      <c r="C1265">
        <v>110</v>
      </c>
      <c r="D1265" t="s">
        <v>5432</v>
      </c>
      <c r="E1265" s="404">
        <v>45016</v>
      </c>
      <c r="F1265" s="404">
        <v>45035</v>
      </c>
      <c r="G1265" t="s">
        <v>1020</v>
      </c>
      <c r="H1265" t="s">
        <v>4118</v>
      </c>
      <c r="I1265" t="s">
        <v>5273</v>
      </c>
      <c r="N1265">
        <v>-2556.56</v>
      </c>
    </row>
    <row r="1266" spans="1:14" x14ac:dyDescent="0.25">
      <c r="A1266">
        <v>7470</v>
      </c>
      <c r="B1266" t="s">
        <v>125</v>
      </c>
      <c r="C1266">
        <v>110</v>
      </c>
      <c r="D1266" t="s">
        <v>5432</v>
      </c>
      <c r="E1266" s="404">
        <v>45016</v>
      </c>
      <c r="F1266" s="404">
        <v>45037</v>
      </c>
      <c r="G1266" t="s">
        <v>1020</v>
      </c>
      <c r="H1266" t="s">
        <v>4118</v>
      </c>
      <c r="I1266" t="s">
        <v>5272</v>
      </c>
      <c r="N1266">
        <v>2556.56</v>
      </c>
    </row>
    <row r="1267" spans="1:14" x14ac:dyDescent="0.25">
      <c r="A1267">
        <v>7470</v>
      </c>
      <c r="B1267" t="s">
        <v>125</v>
      </c>
      <c r="C1267">
        <v>110</v>
      </c>
      <c r="D1267" t="s">
        <v>5432</v>
      </c>
      <c r="E1267" s="404">
        <v>45016</v>
      </c>
      <c r="F1267" s="404">
        <v>45037</v>
      </c>
      <c r="G1267" t="s">
        <v>1020</v>
      </c>
      <c r="H1267" t="s">
        <v>4118</v>
      </c>
      <c r="I1267" t="s">
        <v>5270</v>
      </c>
      <c r="N1267">
        <v>-2556.56</v>
      </c>
    </row>
    <row r="1268" spans="1:14" x14ac:dyDescent="0.25">
      <c r="A1268">
        <v>7470</v>
      </c>
      <c r="B1268" t="s">
        <v>125</v>
      </c>
      <c r="C1268">
        <v>120</v>
      </c>
      <c r="D1268" t="s">
        <v>5432</v>
      </c>
      <c r="E1268" s="404">
        <v>45016</v>
      </c>
      <c r="F1268" s="404">
        <v>45035</v>
      </c>
      <c r="G1268" t="s">
        <v>1020</v>
      </c>
      <c r="H1268" t="s">
        <v>4118</v>
      </c>
      <c r="I1268" t="s">
        <v>5273</v>
      </c>
      <c r="N1268">
        <v>-2812.22</v>
      </c>
    </row>
    <row r="1269" spans="1:14" x14ac:dyDescent="0.25">
      <c r="A1269">
        <v>7470</v>
      </c>
      <c r="B1269" t="s">
        <v>125</v>
      </c>
      <c r="C1269">
        <v>120</v>
      </c>
      <c r="D1269" t="s">
        <v>5432</v>
      </c>
      <c r="E1269" s="404">
        <v>45016</v>
      </c>
      <c r="F1269" s="404">
        <v>45037</v>
      </c>
      <c r="G1269" t="s">
        <v>1020</v>
      </c>
      <c r="H1269" t="s">
        <v>4118</v>
      </c>
      <c r="I1269" t="s">
        <v>5272</v>
      </c>
      <c r="N1269">
        <v>2812.22</v>
      </c>
    </row>
    <row r="1270" spans="1:14" x14ac:dyDescent="0.25">
      <c r="A1270">
        <v>7470</v>
      </c>
      <c r="B1270" t="s">
        <v>125</v>
      </c>
      <c r="C1270">
        <v>120</v>
      </c>
      <c r="D1270" t="s">
        <v>5432</v>
      </c>
      <c r="E1270" s="404">
        <v>45016</v>
      </c>
      <c r="F1270" s="404">
        <v>45037</v>
      </c>
      <c r="G1270" t="s">
        <v>1020</v>
      </c>
      <c r="H1270" t="s">
        <v>4118</v>
      </c>
      <c r="I1270" t="s">
        <v>5270</v>
      </c>
      <c r="N1270">
        <v>-2812.22</v>
      </c>
    </row>
    <row r="1271" spans="1:14" x14ac:dyDescent="0.25">
      <c r="A1271">
        <v>7470</v>
      </c>
      <c r="B1271" t="s">
        <v>125</v>
      </c>
      <c r="C1271">
        <v>130</v>
      </c>
      <c r="D1271" t="s">
        <v>5432</v>
      </c>
      <c r="E1271" s="404">
        <v>45016</v>
      </c>
      <c r="F1271" s="404">
        <v>45035</v>
      </c>
      <c r="G1271" t="s">
        <v>1020</v>
      </c>
      <c r="H1271" t="s">
        <v>4118</v>
      </c>
      <c r="I1271" t="s">
        <v>5273</v>
      </c>
      <c r="N1271">
        <v>-2173.09</v>
      </c>
    </row>
    <row r="1272" spans="1:14" x14ac:dyDescent="0.25">
      <c r="A1272">
        <v>7470</v>
      </c>
      <c r="B1272" t="s">
        <v>125</v>
      </c>
      <c r="C1272">
        <v>130</v>
      </c>
      <c r="D1272" t="s">
        <v>5432</v>
      </c>
      <c r="E1272" s="404">
        <v>45016</v>
      </c>
      <c r="F1272" s="404">
        <v>45037</v>
      </c>
      <c r="G1272" t="s">
        <v>1020</v>
      </c>
      <c r="H1272" t="s">
        <v>4118</v>
      </c>
      <c r="I1272" t="s">
        <v>5272</v>
      </c>
      <c r="N1272">
        <v>2173.09</v>
      </c>
    </row>
    <row r="1273" spans="1:14" x14ac:dyDescent="0.25">
      <c r="A1273">
        <v>7470</v>
      </c>
      <c r="B1273" t="s">
        <v>125</v>
      </c>
      <c r="C1273">
        <v>130</v>
      </c>
      <c r="D1273" t="s">
        <v>5432</v>
      </c>
      <c r="E1273" s="404">
        <v>45016</v>
      </c>
      <c r="F1273" s="404">
        <v>45037</v>
      </c>
      <c r="G1273" t="s">
        <v>1020</v>
      </c>
      <c r="H1273" t="s">
        <v>4118</v>
      </c>
      <c r="I1273" t="s">
        <v>5270</v>
      </c>
      <c r="N1273">
        <v>-2173.09</v>
      </c>
    </row>
    <row r="1274" spans="1:14" x14ac:dyDescent="0.25">
      <c r="A1274">
        <v>7470</v>
      </c>
      <c r="B1274" t="s">
        <v>125</v>
      </c>
      <c r="C1274">
        <v>140</v>
      </c>
      <c r="D1274" t="s">
        <v>5432</v>
      </c>
      <c r="E1274" s="404">
        <v>45016</v>
      </c>
      <c r="F1274" s="404">
        <v>45035</v>
      </c>
      <c r="G1274" t="s">
        <v>1020</v>
      </c>
      <c r="H1274" t="s">
        <v>4118</v>
      </c>
      <c r="I1274" t="s">
        <v>5273</v>
      </c>
      <c r="N1274">
        <v>-2556.56</v>
      </c>
    </row>
    <row r="1275" spans="1:14" x14ac:dyDescent="0.25">
      <c r="A1275">
        <v>7470</v>
      </c>
      <c r="B1275" t="s">
        <v>125</v>
      </c>
      <c r="C1275">
        <v>140</v>
      </c>
      <c r="D1275" t="s">
        <v>5432</v>
      </c>
      <c r="E1275" s="404">
        <v>45016</v>
      </c>
      <c r="F1275" s="404">
        <v>45037</v>
      </c>
      <c r="G1275" t="s">
        <v>1020</v>
      </c>
      <c r="H1275" t="s">
        <v>4118</v>
      </c>
      <c r="I1275" t="s">
        <v>5272</v>
      </c>
      <c r="N1275">
        <v>2556.56</v>
      </c>
    </row>
    <row r="1276" spans="1:14" x14ac:dyDescent="0.25">
      <c r="A1276">
        <v>7470</v>
      </c>
      <c r="B1276" t="s">
        <v>125</v>
      </c>
      <c r="C1276">
        <v>140</v>
      </c>
      <c r="D1276" t="s">
        <v>5432</v>
      </c>
      <c r="E1276" s="404">
        <v>45016</v>
      </c>
      <c r="F1276" s="404">
        <v>45037</v>
      </c>
      <c r="G1276" t="s">
        <v>1020</v>
      </c>
      <c r="H1276" t="s">
        <v>4118</v>
      </c>
      <c r="I1276" t="s">
        <v>5270</v>
      </c>
      <c r="N1276">
        <v>-2556.56</v>
      </c>
    </row>
    <row r="1277" spans="1:14" x14ac:dyDescent="0.25">
      <c r="A1277">
        <v>7470</v>
      </c>
      <c r="B1277" t="s">
        <v>125</v>
      </c>
      <c r="C1277">
        <v>160</v>
      </c>
      <c r="D1277" t="s">
        <v>5432</v>
      </c>
      <c r="E1277" s="404">
        <v>45016</v>
      </c>
      <c r="F1277" s="404">
        <v>45035</v>
      </c>
      <c r="G1277" t="s">
        <v>1020</v>
      </c>
      <c r="H1277" t="s">
        <v>4118</v>
      </c>
      <c r="I1277" t="s">
        <v>5273</v>
      </c>
      <c r="N1277">
        <v>-766.96</v>
      </c>
    </row>
    <row r="1278" spans="1:14" x14ac:dyDescent="0.25">
      <c r="A1278">
        <v>7470</v>
      </c>
      <c r="B1278" t="s">
        <v>125</v>
      </c>
      <c r="C1278">
        <v>160</v>
      </c>
      <c r="D1278" t="s">
        <v>5432</v>
      </c>
      <c r="E1278" s="404">
        <v>45016</v>
      </c>
      <c r="F1278" s="404">
        <v>45037</v>
      </c>
      <c r="G1278" t="s">
        <v>1020</v>
      </c>
      <c r="H1278" t="s">
        <v>4118</v>
      </c>
      <c r="I1278" t="s">
        <v>5272</v>
      </c>
      <c r="N1278">
        <v>766.96</v>
      </c>
    </row>
    <row r="1279" spans="1:14" x14ac:dyDescent="0.25">
      <c r="A1279">
        <v>7470</v>
      </c>
      <c r="B1279" t="s">
        <v>125</v>
      </c>
      <c r="C1279">
        <v>160</v>
      </c>
      <c r="D1279" t="s">
        <v>5432</v>
      </c>
      <c r="E1279" s="404">
        <v>45016</v>
      </c>
      <c r="F1279" s="404">
        <v>45037</v>
      </c>
      <c r="G1279" t="s">
        <v>1020</v>
      </c>
      <c r="H1279" t="s">
        <v>4118</v>
      </c>
      <c r="I1279" t="s">
        <v>5270</v>
      </c>
      <c r="N1279">
        <v>-766.96</v>
      </c>
    </row>
    <row r="1280" spans="1:14" x14ac:dyDescent="0.25">
      <c r="A1280">
        <v>7470</v>
      </c>
      <c r="B1280" t="s">
        <v>125</v>
      </c>
      <c r="C1280">
        <v>190</v>
      </c>
      <c r="D1280" t="s">
        <v>5432</v>
      </c>
      <c r="E1280" s="404">
        <v>45016</v>
      </c>
      <c r="F1280" s="404">
        <v>45035</v>
      </c>
      <c r="G1280" t="s">
        <v>1020</v>
      </c>
      <c r="H1280" t="s">
        <v>4118</v>
      </c>
      <c r="I1280" t="s">
        <v>5273</v>
      </c>
      <c r="J1280">
        <v>110</v>
      </c>
      <c r="N1280">
        <v>2556.56</v>
      </c>
    </row>
    <row r="1281" spans="1:14" x14ac:dyDescent="0.25">
      <c r="A1281">
        <v>7470</v>
      </c>
      <c r="B1281" t="s">
        <v>125</v>
      </c>
      <c r="C1281">
        <v>190</v>
      </c>
      <c r="D1281" t="s">
        <v>5432</v>
      </c>
      <c r="E1281" s="404">
        <v>45016</v>
      </c>
      <c r="F1281" s="404">
        <v>45035</v>
      </c>
      <c r="G1281" t="s">
        <v>1020</v>
      </c>
      <c r="H1281" t="s">
        <v>4118</v>
      </c>
      <c r="I1281" t="s">
        <v>5273</v>
      </c>
      <c r="J1281">
        <v>120</v>
      </c>
      <c r="N1281">
        <v>2812.22</v>
      </c>
    </row>
    <row r="1282" spans="1:14" x14ac:dyDescent="0.25">
      <c r="A1282">
        <v>7470</v>
      </c>
      <c r="B1282" t="s">
        <v>125</v>
      </c>
      <c r="C1282">
        <v>190</v>
      </c>
      <c r="D1282" t="s">
        <v>5432</v>
      </c>
      <c r="E1282" s="404">
        <v>45016</v>
      </c>
      <c r="F1282" s="404">
        <v>45035</v>
      </c>
      <c r="G1282" t="s">
        <v>1020</v>
      </c>
      <c r="H1282" t="s">
        <v>4118</v>
      </c>
      <c r="I1282" t="s">
        <v>5273</v>
      </c>
      <c r="J1282">
        <v>130</v>
      </c>
      <c r="N1282">
        <v>2173.09</v>
      </c>
    </row>
    <row r="1283" spans="1:14" x14ac:dyDescent="0.25">
      <c r="A1283">
        <v>7470</v>
      </c>
      <c r="B1283" t="s">
        <v>125</v>
      </c>
      <c r="C1283">
        <v>190</v>
      </c>
      <c r="D1283" t="s">
        <v>5432</v>
      </c>
      <c r="E1283" s="404">
        <v>45016</v>
      </c>
      <c r="F1283" s="404">
        <v>45035</v>
      </c>
      <c r="G1283" t="s">
        <v>1020</v>
      </c>
      <c r="H1283" t="s">
        <v>4118</v>
      </c>
      <c r="I1283" t="s">
        <v>5273</v>
      </c>
      <c r="J1283">
        <v>140</v>
      </c>
      <c r="N1283">
        <v>2556.56</v>
      </c>
    </row>
    <row r="1284" spans="1:14" x14ac:dyDescent="0.25">
      <c r="A1284">
        <v>7470</v>
      </c>
      <c r="B1284" t="s">
        <v>125</v>
      </c>
      <c r="C1284">
        <v>190</v>
      </c>
      <c r="D1284" t="s">
        <v>5432</v>
      </c>
      <c r="E1284" s="404">
        <v>45016</v>
      </c>
      <c r="F1284" s="404">
        <v>45035</v>
      </c>
      <c r="G1284" t="s">
        <v>1020</v>
      </c>
      <c r="H1284" t="s">
        <v>4118</v>
      </c>
      <c r="I1284" t="s">
        <v>5273</v>
      </c>
      <c r="J1284">
        <v>160</v>
      </c>
      <c r="N1284">
        <v>766.96</v>
      </c>
    </row>
    <row r="1285" spans="1:14" x14ac:dyDescent="0.25">
      <c r="A1285">
        <v>7470</v>
      </c>
      <c r="B1285" t="s">
        <v>125</v>
      </c>
      <c r="C1285">
        <v>190</v>
      </c>
      <c r="D1285" t="s">
        <v>5432</v>
      </c>
      <c r="E1285" s="404">
        <v>45016</v>
      </c>
      <c r="F1285" s="404">
        <v>45035</v>
      </c>
      <c r="G1285" t="s">
        <v>1020</v>
      </c>
      <c r="H1285" t="s">
        <v>4118</v>
      </c>
      <c r="I1285" t="s">
        <v>5273</v>
      </c>
      <c r="J1285">
        <v>210</v>
      </c>
      <c r="N1285">
        <v>947.63</v>
      </c>
    </row>
    <row r="1286" spans="1:14" x14ac:dyDescent="0.25">
      <c r="A1286">
        <v>7470</v>
      </c>
      <c r="B1286" t="s">
        <v>125</v>
      </c>
      <c r="C1286">
        <v>190</v>
      </c>
      <c r="D1286" t="s">
        <v>5432</v>
      </c>
      <c r="E1286" s="404">
        <v>45016</v>
      </c>
      <c r="F1286" s="404">
        <v>45035</v>
      </c>
      <c r="G1286" t="s">
        <v>1020</v>
      </c>
      <c r="H1286" t="s">
        <v>4118</v>
      </c>
      <c r="I1286" t="s">
        <v>5273</v>
      </c>
      <c r="J1286">
        <v>220</v>
      </c>
      <c r="N1286">
        <v>947.63</v>
      </c>
    </row>
    <row r="1287" spans="1:14" x14ac:dyDescent="0.25">
      <c r="A1287">
        <v>7470</v>
      </c>
      <c r="B1287" t="s">
        <v>125</v>
      </c>
      <c r="C1287">
        <v>190</v>
      </c>
      <c r="D1287" t="s">
        <v>5432</v>
      </c>
      <c r="E1287" s="404">
        <v>45016</v>
      </c>
      <c r="F1287" s="404">
        <v>45035</v>
      </c>
      <c r="G1287" t="s">
        <v>1020</v>
      </c>
      <c r="H1287" t="s">
        <v>4118</v>
      </c>
      <c r="I1287" t="s">
        <v>5273</v>
      </c>
      <c r="J1287">
        <v>230</v>
      </c>
      <c r="N1287">
        <v>947.63</v>
      </c>
    </row>
    <row r="1288" spans="1:14" x14ac:dyDescent="0.25">
      <c r="A1288">
        <v>7470</v>
      </c>
      <c r="B1288" t="s">
        <v>125</v>
      </c>
      <c r="C1288">
        <v>190</v>
      </c>
      <c r="D1288" t="s">
        <v>5432</v>
      </c>
      <c r="E1288" s="404">
        <v>45016</v>
      </c>
      <c r="F1288" s="404">
        <v>45035</v>
      </c>
      <c r="G1288" t="s">
        <v>1020</v>
      </c>
      <c r="H1288" t="s">
        <v>4118</v>
      </c>
      <c r="I1288" t="s">
        <v>5273</v>
      </c>
      <c r="J1288">
        <v>240</v>
      </c>
      <c r="N1288">
        <v>2668.02</v>
      </c>
    </row>
    <row r="1289" spans="1:14" x14ac:dyDescent="0.25">
      <c r="A1289">
        <v>7470</v>
      </c>
      <c r="B1289" t="s">
        <v>125</v>
      </c>
      <c r="C1289">
        <v>190</v>
      </c>
      <c r="D1289" t="s">
        <v>5432</v>
      </c>
      <c r="E1289" s="404">
        <v>45016</v>
      </c>
      <c r="F1289" s="404">
        <v>45035</v>
      </c>
      <c r="G1289" t="s">
        <v>1020</v>
      </c>
      <c r="H1289" t="s">
        <v>4118</v>
      </c>
      <c r="I1289" t="s">
        <v>5273</v>
      </c>
      <c r="J1289">
        <v>330</v>
      </c>
      <c r="N1289">
        <v>592.59</v>
      </c>
    </row>
    <row r="1290" spans="1:14" x14ac:dyDescent="0.25">
      <c r="A1290">
        <v>7470</v>
      </c>
      <c r="B1290" t="s">
        <v>125</v>
      </c>
      <c r="C1290">
        <v>190</v>
      </c>
      <c r="D1290" t="s">
        <v>5432</v>
      </c>
      <c r="E1290" s="404">
        <v>45016</v>
      </c>
      <c r="F1290" s="404">
        <v>45035</v>
      </c>
      <c r="G1290" t="s">
        <v>1020</v>
      </c>
      <c r="H1290" t="s">
        <v>4118</v>
      </c>
      <c r="I1290" t="s">
        <v>5273</v>
      </c>
      <c r="J1290">
        <v>340</v>
      </c>
      <c r="N1290">
        <v>349.86</v>
      </c>
    </row>
    <row r="1291" spans="1:14" x14ac:dyDescent="0.25">
      <c r="A1291">
        <v>7470</v>
      </c>
      <c r="B1291" t="s">
        <v>125</v>
      </c>
      <c r="C1291">
        <v>190</v>
      </c>
      <c r="D1291" t="s">
        <v>5432</v>
      </c>
      <c r="E1291" s="404">
        <v>45016</v>
      </c>
      <c r="F1291" s="404">
        <v>45035</v>
      </c>
      <c r="G1291" t="s">
        <v>1020</v>
      </c>
      <c r="H1291" t="s">
        <v>4118</v>
      </c>
      <c r="I1291" t="s">
        <v>5273</v>
      </c>
      <c r="J1291">
        <v>430</v>
      </c>
      <c r="N1291">
        <v>2210.7199999999998</v>
      </c>
    </row>
    <row r="1292" spans="1:14" x14ac:dyDescent="0.25">
      <c r="A1292">
        <v>7470</v>
      </c>
      <c r="B1292" t="s">
        <v>125</v>
      </c>
      <c r="C1292">
        <v>190</v>
      </c>
      <c r="D1292" t="s">
        <v>5432</v>
      </c>
      <c r="E1292" s="404">
        <v>45016</v>
      </c>
      <c r="F1292" s="404">
        <v>45035</v>
      </c>
      <c r="G1292" t="s">
        <v>1020</v>
      </c>
      <c r="H1292" t="s">
        <v>4118</v>
      </c>
      <c r="I1292" t="s">
        <v>5273</v>
      </c>
      <c r="J1292">
        <v>440</v>
      </c>
      <c r="N1292">
        <v>2210.7199999999998</v>
      </c>
    </row>
    <row r="1293" spans="1:14" x14ac:dyDescent="0.25">
      <c r="A1293">
        <v>7470</v>
      </c>
      <c r="B1293" t="s">
        <v>125</v>
      </c>
      <c r="C1293">
        <v>190</v>
      </c>
      <c r="D1293" t="s">
        <v>5432</v>
      </c>
      <c r="E1293" s="404">
        <v>45016</v>
      </c>
      <c r="F1293" s="404">
        <v>45037</v>
      </c>
      <c r="G1293" t="s">
        <v>1020</v>
      </c>
      <c r="H1293" t="s">
        <v>4118</v>
      </c>
      <c r="I1293" t="s">
        <v>5272</v>
      </c>
      <c r="J1293">
        <v>110</v>
      </c>
      <c r="N1293">
        <v>-2556.56</v>
      </c>
    </row>
    <row r="1294" spans="1:14" x14ac:dyDescent="0.25">
      <c r="A1294">
        <v>7470</v>
      </c>
      <c r="B1294" t="s">
        <v>125</v>
      </c>
      <c r="C1294">
        <v>190</v>
      </c>
      <c r="D1294" t="s">
        <v>5432</v>
      </c>
      <c r="E1294" s="404">
        <v>45016</v>
      </c>
      <c r="F1294" s="404">
        <v>45037</v>
      </c>
      <c r="G1294" t="s">
        <v>1020</v>
      </c>
      <c r="H1294" t="s">
        <v>4118</v>
      </c>
      <c r="I1294" t="s">
        <v>5272</v>
      </c>
      <c r="J1294">
        <v>120</v>
      </c>
      <c r="N1294">
        <v>-2812.22</v>
      </c>
    </row>
    <row r="1295" spans="1:14" x14ac:dyDescent="0.25">
      <c r="A1295">
        <v>7470</v>
      </c>
      <c r="B1295" t="s">
        <v>125</v>
      </c>
      <c r="C1295">
        <v>190</v>
      </c>
      <c r="D1295" t="s">
        <v>5432</v>
      </c>
      <c r="E1295" s="404">
        <v>45016</v>
      </c>
      <c r="F1295" s="404">
        <v>45037</v>
      </c>
      <c r="G1295" t="s">
        <v>1020</v>
      </c>
      <c r="H1295" t="s">
        <v>4118</v>
      </c>
      <c r="I1295" t="s">
        <v>5272</v>
      </c>
      <c r="J1295">
        <v>130</v>
      </c>
      <c r="N1295">
        <v>-2173.09</v>
      </c>
    </row>
    <row r="1296" spans="1:14" x14ac:dyDescent="0.25">
      <c r="A1296">
        <v>7470</v>
      </c>
      <c r="B1296" t="s">
        <v>125</v>
      </c>
      <c r="C1296">
        <v>190</v>
      </c>
      <c r="D1296" t="s">
        <v>5432</v>
      </c>
      <c r="E1296" s="404">
        <v>45016</v>
      </c>
      <c r="F1296" s="404">
        <v>45037</v>
      </c>
      <c r="G1296" t="s">
        <v>1020</v>
      </c>
      <c r="H1296" t="s">
        <v>4118</v>
      </c>
      <c r="I1296" t="s">
        <v>5272</v>
      </c>
      <c r="J1296">
        <v>140</v>
      </c>
      <c r="N1296">
        <v>-2556.56</v>
      </c>
    </row>
    <row r="1297" spans="1:14" x14ac:dyDescent="0.25">
      <c r="A1297">
        <v>7470</v>
      </c>
      <c r="B1297" t="s">
        <v>125</v>
      </c>
      <c r="C1297">
        <v>190</v>
      </c>
      <c r="D1297" t="s">
        <v>5432</v>
      </c>
      <c r="E1297" s="404">
        <v>45016</v>
      </c>
      <c r="F1297" s="404">
        <v>45037</v>
      </c>
      <c r="G1297" t="s">
        <v>1020</v>
      </c>
      <c r="H1297" t="s">
        <v>4118</v>
      </c>
      <c r="I1297" t="s">
        <v>5272</v>
      </c>
      <c r="J1297">
        <v>160</v>
      </c>
      <c r="N1297">
        <v>-766.96</v>
      </c>
    </row>
    <row r="1298" spans="1:14" x14ac:dyDescent="0.25">
      <c r="A1298">
        <v>7470</v>
      </c>
      <c r="B1298" t="s">
        <v>125</v>
      </c>
      <c r="C1298">
        <v>190</v>
      </c>
      <c r="D1298" t="s">
        <v>5432</v>
      </c>
      <c r="E1298" s="404">
        <v>45016</v>
      </c>
      <c r="F1298" s="404">
        <v>45037</v>
      </c>
      <c r="G1298" t="s">
        <v>1020</v>
      </c>
      <c r="H1298" t="s">
        <v>4118</v>
      </c>
      <c r="I1298" t="s">
        <v>5272</v>
      </c>
      <c r="J1298">
        <v>210</v>
      </c>
      <c r="N1298">
        <v>-947.63</v>
      </c>
    </row>
    <row r="1299" spans="1:14" x14ac:dyDescent="0.25">
      <c r="A1299">
        <v>7470</v>
      </c>
      <c r="B1299" t="s">
        <v>125</v>
      </c>
      <c r="C1299">
        <v>190</v>
      </c>
      <c r="D1299" t="s">
        <v>5432</v>
      </c>
      <c r="E1299" s="404">
        <v>45016</v>
      </c>
      <c r="F1299" s="404">
        <v>45037</v>
      </c>
      <c r="G1299" t="s">
        <v>1020</v>
      </c>
      <c r="H1299" t="s">
        <v>4118</v>
      </c>
      <c r="I1299" t="s">
        <v>5272</v>
      </c>
      <c r="J1299">
        <v>220</v>
      </c>
      <c r="N1299">
        <v>-947.63</v>
      </c>
    </row>
    <row r="1300" spans="1:14" x14ac:dyDescent="0.25">
      <c r="A1300">
        <v>7470</v>
      </c>
      <c r="B1300" t="s">
        <v>125</v>
      </c>
      <c r="C1300">
        <v>190</v>
      </c>
      <c r="D1300" t="s">
        <v>5432</v>
      </c>
      <c r="E1300" s="404">
        <v>45016</v>
      </c>
      <c r="F1300" s="404">
        <v>45037</v>
      </c>
      <c r="G1300" t="s">
        <v>1020</v>
      </c>
      <c r="H1300" t="s">
        <v>4118</v>
      </c>
      <c r="I1300" t="s">
        <v>5272</v>
      </c>
      <c r="J1300">
        <v>230</v>
      </c>
      <c r="N1300">
        <v>-947.63</v>
      </c>
    </row>
    <row r="1301" spans="1:14" x14ac:dyDescent="0.25">
      <c r="A1301">
        <v>7470</v>
      </c>
      <c r="B1301" t="s">
        <v>125</v>
      </c>
      <c r="C1301">
        <v>190</v>
      </c>
      <c r="D1301" t="s">
        <v>5432</v>
      </c>
      <c r="E1301" s="404">
        <v>45016</v>
      </c>
      <c r="F1301" s="404">
        <v>45037</v>
      </c>
      <c r="G1301" t="s">
        <v>1020</v>
      </c>
      <c r="H1301" t="s">
        <v>4118</v>
      </c>
      <c r="I1301" t="s">
        <v>5272</v>
      </c>
      <c r="J1301">
        <v>240</v>
      </c>
      <c r="N1301">
        <v>-2668.02</v>
      </c>
    </row>
    <row r="1302" spans="1:14" x14ac:dyDescent="0.25">
      <c r="A1302">
        <v>7470</v>
      </c>
      <c r="B1302" t="s">
        <v>125</v>
      </c>
      <c r="C1302">
        <v>190</v>
      </c>
      <c r="D1302" t="s">
        <v>5432</v>
      </c>
      <c r="E1302" s="404">
        <v>45016</v>
      </c>
      <c r="F1302" s="404">
        <v>45037</v>
      </c>
      <c r="G1302" t="s">
        <v>1020</v>
      </c>
      <c r="H1302" t="s">
        <v>4118</v>
      </c>
      <c r="I1302" t="s">
        <v>5272</v>
      </c>
      <c r="J1302">
        <v>330</v>
      </c>
      <c r="N1302">
        <v>-592.59</v>
      </c>
    </row>
    <row r="1303" spans="1:14" x14ac:dyDescent="0.25">
      <c r="A1303">
        <v>7470</v>
      </c>
      <c r="B1303" t="s">
        <v>125</v>
      </c>
      <c r="C1303">
        <v>190</v>
      </c>
      <c r="D1303" t="s">
        <v>5432</v>
      </c>
      <c r="E1303" s="404">
        <v>45016</v>
      </c>
      <c r="F1303" s="404">
        <v>45037</v>
      </c>
      <c r="G1303" t="s">
        <v>1020</v>
      </c>
      <c r="H1303" t="s">
        <v>4118</v>
      </c>
      <c r="I1303" t="s">
        <v>5272</v>
      </c>
      <c r="J1303">
        <v>340</v>
      </c>
      <c r="N1303">
        <v>-349.86</v>
      </c>
    </row>
    <row r="1304" spans="1:14" x14ac:dyDescent="0.25">
      <c r="A1304">
        <v>7470</v>
      </c>
      <c r="B1304" t="s">
        <v>125</v>
      </c>
      <c r="C1304">
        <v>190</v>
      </c>
      <c r="D1304" t="s">
        <v>5432</v>
      </c>
      <c r="E1304" s="404">
        <v>45016</v>
      </c>
      <c r="F1304" s="404">
        <v>45037</v>
      </c>
      <c r="G1304" t="s">
        <v>1020</v>
      </c>
      <c r="H1304" t="s">
        <v>4118</v>
      </c>
      <c r="I1304" t="s">
        <v>5272</v>
      </c>
      <c r="J1304">
        <v>430</v>
      </c>
      <c r="N1304">
        <v>-2210.7199999999998</v>
      </c>
    </row>
    <row r="1305" spans="1:14" x14ac:dyDescent="0.25">
      <c r="A1305">
        <v>7470</v>
      </c>
      <c r="B1305" t="s">
        <v>125</v>
      </c>
      <c r="C1305">
        <v>190</v>
      </c>
      <c r="D1305" t="s">
        <v>5432</v>
      </c>
      <c r="E1305" s="404">
        <v>45016</v>
      </c>
      <c r="F1305" s="404">
        <v>45037</v>
      </c>
      <c r="G1305" t="s">
        <v>1020</v>
      </c>
      <c r="H1305" t="s">
        <v>4118</v>
      </c>
      <c r="I1305" t="s">
        <v>5272</v>
      </c>
      <c r="J1305">
        <v>440</v>
      </c>
      <c r="N1305">
        <v>-2210.7199999999998</v>
      </c>
    </row>
    <row r="1306" spans="1:14" x14ac:dyDescent="0.25">
      <c r="A1306">
        <v>7470</v>
      </c>
      <c r="B1306" t="s">
        <v>125</v>
      </c>
      <c r="C1306">
        <v>190</v>
      </c>
      <c r="D1306" t="s">
        <v>5432</v>
      </c>
      <c r="E1306" s="404">
        <v>45016</v>
      </c>
      <c r="F1306" s="404">
        <v>45037</v>
      </c>
      <c r="G1306" t="s">
        <v>1020</v>
      </c>
      <c r="H1306" t="s">
        <v>4118</v>
      </c>
      <c r="I1306" t="s">
        <v>5270</v>
      </c>
      <c r="J1306">
        <v>110</v>
      </c>
      <c r="N1306">
        <v>2556.56</v>
      </c>
    </row>
    <row r="1307" spans="1:14" x14ac:dyDescent="0.25">
      <c r="A1307">
        <v>7470</v>
      </c>
      <c r="B1307" t="s">
        <v>125</v>
      </c>
      <c r="C1307">
        <v>190</v>
      </c>
      <c r="D1307" t="s">
        <v>5432</v>
      </c>
      <c r="E1307" s="404">
        <v>45016</v>
      </c>
      <c r="F1307" s="404">
        <v>45037</v>
      </c>
      <c r="G1307" t="s">
        <v>1020</v>
      </c>
      <c r="H1307" t="s">
        <v>4118</v>
      </c>
      <c r="I1307" t="s">
        <v>5270</v>
      </c>
      <c r="J1307">
        <v>120</v>
      </c>
      <c r="N1307">
        <v>2812.22</v>
      </c>
    </row>
    <row r="1308" spans="1:14" x14ac:dyDescent="0.25">
      <c r="A1308">
        <v>7470</v>
      </c>
      <c r="B1308" t="s">
        <v>125</v>
      </c>
      <c r="C1308">
        <v>190</v>
      </c>
      <c r="D1308" t="s">
        <v>5432</v>
      </c>
      <c r="E1308" s="404">
        <v>45016</v>
      </c>
      <c r="F1308" s="404">
        <v>45037</v>
      </c>
      <c r="G1308" t="s">
        <v>1020</v>
      </c>
      <c r="H1308" t="s">
        <v>4118</v>
      </c>
      <c r="I1308" t="s">
        <v>5270</v>
      </c>
      <c r="J1308">
        <v>130</v>
      </c>
      <c r="N1308">
        <v>2173.09</v>
      </c>
    </row>
    <row r="1309" spans="1:14" x14ac:dyDescent="0.25">
      <c r="A1309">
        <v>7470</v>
      </c>
      <c r="B1309" t="s">
        <v>125</v>
      </c>
      <c r="C1309">
        <v>190</v>
      </c>
      <c r="D1309" t="s">
        <v>5432</v>
      </c>
      <c r="E1309" s="404">
        <v>45016</v>
      </c>
      <c r="F1309" s="404">
        <v>45037</v>
      </c>
      <c r="G1309" t="s">
        <v>1020</v>
      </c>
      <c r="H1309" t="s">
        <v>4118</v>
      </c>
      <c r="I1309" t="s">
        <v>5270</v>
      </c>
      <c r="J1309">
        <v>140</v>
      </c>
      <c r="N1309">
        <v>2556.56</v>
      </c>
    </row>
    <row r="1310" spans="1:14" x14ac:dyDescent="0.25">
      <c r="A1310">
        <v>7470</v>
      </c>
      <c r="B1310" t="s">
        <v>125</v>
      </c>
      <c r="C1310">
        <v>190</v>
      </c>
      <c r="D1310" t="s">
        <v>5432</v>
      </c>
      <c r="E1310" s="404">
        <v>45016</v>
      </c>
      <c r="F1310" s="404">
        <v>45037</v>
      </c>
      <c r="G1310" t="s">
        <v>1020</v>
      </c>
      <c r="H1310" t="s">
        <v>4118</v>
      </c>
      <c r="I1310" t="s">
        <v>5270</v>
      </c>
      <c r="J1310">
        <v>160</v>
      </c>
      <c r="N1310">
        <v>766.96</v>
      </c>
    </row>
    <row r="1311" spans="1:14" x14ac:dyDescent="0.25">
      <c r="A1311">
        <v>7470</v>
      </c>
      <c r="B1311" t="s">
        <v>125</v>
      </c>
      <c r="C1311">
        <v>190</v>
      </c>
      <c r="D1311" t="s">
        <v>5432</v>
      </c>
      <c r="E1311" s="404">
        <v>45016</v>
      </c>
      <c r="F1311" s="404">
        <v>45037</v>
      </c>
      <c r="G1311" t="s">
        <v>1020</v>
      </c>
      <c r="H1311" t="s">
        <v>4118</v>
      </c>
      <c r="I1311" t="s">
        <v>5270</v>
      </c>
      <c r="J1311">
        <v>210</v>
      </c>
      <c r="N1311">
        <v>947.63</v>
      </c>
    </row>
    <row r="1312" spans="1:14" x14ac:dyDescent="0.25">
      <c r="A1312">
        <v>7470</v>
      </c>
      <c r="B1312" t="s">
        <v>125</v>
      </c>
      <c r="C1312">
        <v>190</v>
      </c>
      <c r="D1312" t="s">
        <v>5432</v>
      </c>
      <c r="E1312" s="404">
        <v>45016</v>
      </c>
      <c r="F1312" s="404">
        <v>45037</v>
      </c>
      <c r="G1312" t="s">
        <v>1020</v>
      </c>
      <c r="H1312" t="s">
        <v>4118</v>
      </c>
      <c r="I1312" t="s">
        <v>5270</v>
      </c>
      <c r="J1312">
        <v>220</v>
      </c>
      <c r="N1312">
        <v>947.63</v>
      </c>
    </row>
    <row r="1313" spans="1:14" x14ac:dyDescent="0.25">
      <c r="A1313">
        <v>7470</v>
      </c>
      <c r="B1313" t="s">
        <v>125</v>
      </c>
      <c r="C1313">
        <v>190</v>
      </c>
      <c r="D1313" t="s">
        <v>5432</v>
      </c>
      <c r="E1313" s="404">
        <v>45016</v>
      </c>
      <c r="F1313" s="404">
        <v>45037</v>
      </c>
      <c r="G1313" t="s">
        <v>1020</v>
      </c>
      <c r="H1313" t="s">
        <v>4118</v>
      </c>
      <c r="I1313" t="s">
        <v>5270</v>
      </c>
      <c r="J1313">
        <v>230</v>
      </c>
      <c r="N1313">
        <v>947.63</v>
      </c>
    </row>
    <row r="1314" spans="1:14" x14ac:dyDescent="0.25">
      <c r="A1314">
        <v>7470</v>
      </c>
      <c r="B1314" t="s">
        <v>125</v>
      </c>
      <c r="C1314">
        <v>190</v>
      </c>
      <c r="D1314" t="s">
        <v>5432</v>
      </c>
      <c r="E1314" s="404">
        <v>45016</v>
      </c>
      <c r="F1314" s="404">
        <v>45037</v>
      </c>
      <c r="G1314" t="s">
        <v>1020</v>
      </c>
      <c r="H1314" t="s">
        <v>4118</v>
      </c>
      <c r="I1314" t="s">
        <v>5270</v>
      </c>
      <c r="J1314">
        <v>240</v>
      </c>
      <c r="N1314">
        <v>2668.02</v>
      </c>
    </row>
    <row r="1315" spans="1:14" x14ac:dyDescent="0.25">
      <c r="A1315">
        <v>7470</v>
      </c>
      <c r="B1315" t="s">
        <v>125</v>
      </c>
      <c r="C1315">
        <v>190</v>
      </c>
      <c r="D1315" t="s">
        <v>5432</v>
      </c>
      <c r="E1315" s="404">
        <v>45016</v>
      </c>
      <c r="F1315" s="404">
        <v>45037</v>
      </c>
      <c r="G1315" t="s">
        <v>1020</v>
      </c>
      <c r="H1315" t="s">
        <v>4118</v>
      </c>
      <c r="I1315" t="s">
        <v>5270</v>
      </c>
      <c r="J1315">
        <v>330</v>
      </c>
      <c r="N1315">
        <v>592.59</v>
      </c>
    </row>
    <row r="1316" spans="1:14" x14ac:dyDescent="0.25">
      <c r="A1316">
        <v>7470</v>
      </c>
      <c r="B1316" t="s">
        <v>125</v>
      </c>
      <c r="C1316">
        <v>190</v>
      </c>
      <c r="D1316" t="s">
        <v>5432</v>
      </c>
      <c r="E1316" s="404">
        <v>45016</v>
      </c>
      <c r="F1316" s="404">
        <v>45037</v>
      </c>
      <c r="G1316" t="s">
        <v>1020</v>
      </c>
      <c r="H1316" t="s">
        <v>4118</v>
      </c>
      <c r="I1316" t="s">
        <v>5270</v>
      </c>
      <c r="J1316">
        <v>340</v>
      </c>
      <c r="N1316">
        <v>349.86</v>
      </c>
    </row>
    <row r="1317" spans="1:14" x14ac:dyDescent="0.25">
      <c r="A1317">
        <v>7470</v>
      </c>
      <c r="B1317" t="s">
        <v>125</v>
      </c>
      <c r="C1317">
        <v>190</v>
      </c>
      <c r="D1317" t="s">
        <v>5432</v>
      </c>
      <c r="E1317" s="404">
        <v>45016</v>
      </c>
      <c r="F1317" s="404">
        <v>45037</v>
      </c>
      <c r="G1317" t="s">
        <v>1020</v>
      </c>
      <c r="H1317" t="s">
        <v>4118</v>
      </c>
      <c r="I1317" t="s">
        <v>5270</v>
      </c>
      <c r="J1317">
        <v>430</v>
      </c>
      <c r="N1317">
        <v>2210.7199999999998</v>
      </c>
    </row>
    <row r="1318" spans="1:14" x14ac:dyDescent="0.25">
      <c r="A1318">
        <v>7470</v>
      </c>
      <c r="B1318" t="s">
        <v>125</v>
      </c>
      <c r="C1318">
        <v>190</v>
      </c>
      <c r="D1318" t="s">
        <v>5432</v>
      </c>
      <c r="E1318" s="404">
        <v>45016</v>
      </c>
      <c r="F1318" s="404">
        <v>45037</v>
      </c>
      <c r="G1318" t="s">
        <v>1020</v>
      </c>
      <c r="H1318" t="s">
        <v>4118</v>
      </c>
      <c r="I1318" t="s">
        <v>5270</v>
      </c>
      <c r="J1318">
        <v>440</v>
      </c>
      <c r="N1318">
        <v>2210.7199999999998</v>
      </c>
    </row>
    <row r="1319" spans="1:14" x14ac:dyDescent="0.25">
      <c r="A1319">
        <v>7470</v>
      </c>
      <c r="B1319" t="s">
        <v>125</v>
      </c>
      <c r="C1319">
        <v>210</v>
      </c>
      <c r="D1319" t="s">
        <v>5432</v>
      </c>
      <c r="E1319" s="404">
        <v>45016</v>
      </c>
      <c r="F1319" s="404">
        <v>45035</v>
      </c>
      <c r="G1319" t="s">
        <v>1020</v>
      </c>
      <c r="H1319" t="s">
        <v>4118</v>
      </c>
      <c r="I1319" t="s">
        <v>5273</v>
      </c>
      <c r="N1319">
        <v>-947.63</v>
      </c>
    </row>
    <row r="1320" spans="1:14" x14ac:dyDescent="0.25">
      <c r="A1320">
        <v>7470</v>
      </c>
      <c r="B1320" t="s">
        <v>125</v>
      </c>
      <c r="C1320">
        <v>210</v>
      </c>
      <c r="D1320" t="s">
        <v>5432</v>
      </c>
      <c r="E1320" s="404">
        <v>45016</v>
      </c>
      <c r="F1320" s="404">
        <v>45037</v>
      </c>
      <c r="G1320" t="s">
        <v>1020</v>
      </c>
      <c r="H1320" t="s">
        <v>4118</v>
      </c>
      <c r="I1320" t="s">
        <v>5272</v>
      </c>
      <c r="N1320">
        <v>947.63</v>
      </c>
    </row>
    <row r="1321" spans="1:14" x14ac:dyDescent="0.25">
      <c r="A1321">
        <v>7470</v>
      </c>
      <c r="B1321" t="s">
        <v>125</v>
      </c>
      <c r="C1321">
        <v>210</v>
      </c>
      <c r="D1321" t="s">
        <v>5432</v>
      </c>
      <c r="E1321" s="404">
        <v>45016</v>
      </c>
      <c r="F1321" s="404">
        <v>45037</v>
      </c>
      <c r="G1321" t="s">
        <v>1020</v>
      </c>
      <c r="H1321" t="s">
        <v>4118</v>
      </c>
      <c r="I1321" t="s">
        <v>5270</v>
      </c>
      <c r="N1321">
        <v>-947.63</v>
      </c>
    </row>
    <row r="1322" spans="1:14" x14ac:dyDescent="0.25">
      <c r="A1322">
        <v>7470</v>
      </c>
      <c r="B1322" t="s">
        <v>125</v>
      </c>
      <c r="C1322">
        <v>220</v>
      </c>
      <c r="D1322" t="s">
        <v>5432</v>
      </c>
      <c r="E1322" s="404">
        <v>45016</v>
      </c>
      <c r="F1322" s="404">
        <v>45035</v>
      </c>
      <c r="G1322" t="s">
        <v>1020</v>
      </c>
      <c r="H1322" t="s">
        <v>4118</v>
      </c>
      <c r="I1322" t="s">
        <v>5273</v>
      </c>
      <c r="N1322">
        <v>-947.63</v>
      </c>
    </row>
    <row r="1323" spans="1:14" x14ac:dyDescent="0.25">
      <c r="A1323">
        <v>7470</v>
      </c>
      <c r="B1323" t="s">
        <v>125</v>
      </c>
      <c r="C1323">
        <v>220</v>
      </c>
      <c r="D1323" t="s">
        <v>5432</v>
      </c>
      <c r="E1323" s="404">
        <v>45016</v>
      </c>
      <c r="F1323" s="404">
        <v>45037</v>
      </c>
      <c r="G1323" t="s">
        <v>1020</v>
      </c>
      <c r="H1323" t="s">
        <v>4118</v>
      </c>
      <c r="I1323" t="s">
        <v>5272</v>
      </c>
      <c r="N1323">
        <v>947.63</v>
      </c>
    </row>
    <row r="1324" spans="1:14" x14ac:dyDescent="0.25">
      <c r="A1324">
        <v>7470</v>
      </c>
      <c r="B1324" t="s">
        <v>125</v>
      </c>
      <c r="C1324">
        <v>220</v>
      </c>
      <c r="D1324" t="s">
        <v>5432</v>
      </c>
      <c r="E1324" s="404">
        <v>45016</v>
      </c>
      <c r="F1324" s="404">
        <v>45037</v>
      </c>
      <c r="G1324" t="s">
        <v>1020</v>
      </c>
      <c r="H1324" t="s">
        <v>4118</v>
      </c>
      <c r="I1324" t="s">
        <v>5270</v>
      </c>
      <c r="N1324">
        <v>-947.63</v>
      </c>
    </row>
    <row r="1325" spans="1:14" x14ac:dyDescent="0.25">
      <c r="A1325">
        <v>7470</v>
      </c>
      <c r="B1325" t="s">
        <v>125</v>
      </c>
      <c r="C1325">
        <v>230</v>
      </c>
      <c r="D1325" t="s">
        <v>5432</v>
      </c>
      <c r="E1325" s="404">
        <v>45016</v>
      </c>
      <c r="F1325" s="404">
        <v>45035</v>
      </c>
      <c r="G1325" t="s">
        <v>1020</v>
      </c>
      <c r="H1325" t="s">
        <v>4118</v>
      </c>
      <c r="I1325" t="s">
        <v>5273</v>
      </c>
      <c r="N1325">
        <v>-947.63</v>
      </c>
    </row>
    <row r="1326" spans="1:14" x14ac:dyDescent="0.25">
      <c r="A1326">
        <v>7470</v>
      </c>
      <c r="B1326" t="s">
        <v>125</v>
      </c>
      <c r="C1326">
        <v>230</v>
      </c>
      <c r="D1326" t="s">
        <v>5432</v>
      </c>
      <c r="E1326" s="404">
        <v>45016</v>
      </c>
      <c r="F1326" s="404">
        <v>45037</v>
      </c>
      <c r="G1326" t="s">
        <v>1020</v>
      </c>
      <c r="H1326" t="s">
        <v>4118</v>
      </c>
      <c r="I1326" t="s">
        <v>5272</v>
      </c>
      <c r="N1326">
        <v>947.63</v>
      </c>
    </row>
    <row r="1327" spans="1:14" x14ac:dyDescent="0.25">
      <c r="A1327">
        <v>7470</v>
      </c>
      <c r="B1327" t="s">
        <v>125</v>
      </c>
      <c r="C1327">
        <v>230</v>
      </c>
      <c r="D1327" t="s">
        <v>5432</v>
      </c>
      <c r="E1327" s="404">
        <v>45016</v>
      </c>
      <c r="F1327" s="404">
        <v>45037</v>
      </c>
      <c r="G1327" t="s">
        <v>1020</v>
      </c>
      <c r="H1327" t="s">
        <v>4118</v>
      </c>
      <c r="I1327" t="s">
        <v>5270</v>
      </c>
      <c r="N1327">
        <v>-947.63</v>
      </c>
    </row>
    <row r="1328" spans="1:14" x14ac:dyDescent="0.25">
      <c r="A1328">
        <v>7470</v>
      </c>
      <c r="B1328" t="s">
        <v>125</v>
      </c>
      <c r="C1328">
        <v>240</v>
      </c>
      <c r="D1328" t="s">
        <v>5432</v>
      </c>
      <c r="E1328" s="404">
        <v>45016</v>
      </c>
      <c r="F1328" s="404">
        <v>45035</v>
      </c>
      <c r="G1328" t="s">
        <v>1020</v>
      </c>
      <c r="H1328" t="s">
        <v>4118</v>
      </c>
      <c r="I1328" t="s">
        <v>5273</v>
      </c>
      <c r="N1328">
        <v>-2668.02</v>
      </c>
    </row>
    <row r="1329" spans="1:14" x14ac:dyDescent="0.25">
      <c r="A1329">
        <v>7470</v>
      </c>
      <c r="B1329" t="s">
        <v>125</v>
      </c>
      <c r="C1329">
        <v>240</v>
      </c>
      <c r="D1329" t="s">
        <v>5432</v>
      </c>
      <c r="E1329" s="404">
        <v>45016</v>
      </c>
      <c r="F1329" s="404">
        <v>45037</v>
      </c>
      <c r="G1329" t="s">
        <v>1020</v>
      </c>
      <c r="H1329" t="s">
        <v>4118</v>
      </c>
      <c r="I1329" t="s">
        <v>5272</v>
      </c>
      <c r="N1329">
        <v>2668.02</v>
      </c>
    </row>
    <row r="1330" spans="1:14" x14ac:dyDescent="0.25">
      <c r="A1330">
        <v>7470</v>
      </c>
      <c r="B1330" t="s">
        <v>125</v>
      </c>
      <c r="C1330">
        <v>240</v>
      </c>
      <c r="D1330" t="s">
        <v>5432</v>
      </c>
      <c r="E1330" s="404">
        <v>45016</v>
      </c>
      <c r="F1330" s="404">
        <v>45037</v>
      </c>
      <c r="G1330" t="s">
        <v>1020</v>
      </c>
      <c r="H1330" t="s">
        <v>4118</v>
      </c>
      <c r="I1330" t="s">
        <v>5270</v>
      </c>
      <c r="N1330">
        <v>-2668.02</v>
      </c>
    </row>
    <row r="1331" spans="1:14" x14ac:dyDescent="0.25">
      <c r="A1331">
        <v>7470</v>
      </c>
      <c r="B1331" t="s">
        <v>125</v>
      </c>
      <c r="C1331">
        <v>330</v>
      </c>
      <c r="D1331" t="s">
        <v>5432</v>
      </c>
      <c r="E1331" s="404">
        <v>45016</v>
      </c>
      <c r="F1331" s="404">
        <v>45035</v>
      </c>
      <c r="G1331" t="s">
        <v>1020</v>
      </c>
      <c r="H1331" t="s">
        <v>4118</v>
      </c>
      <c r="I1331" t="s">
        <v>5273</v>
      </c>
      <c r="N1331">
        <v>-592.59</v>
      </c>
    </row>
    <row r="1332" spans="1:14" x14ac:dyDescent="0.25">
      <c r="A1332">
        <v>7470</v>
      </c>
      <c r="B1332" t="s">
        <v>125</v>
      </c>
      <c r="C1332">
        <v>330</v>
      </c>
      <c r="D1332" t="s">
        <v>5432</v>
      </c>
      <c r="E1332" s="404">
        <v>45016</v>
      </c>
      <c r="F1332" s="404">
        <v>45037</v>
      </c>
      <c r="G1332" t="s">
        <v>1020</v>
      </c>
      <c r="H1332" t="s">
        <v>4118</v>
      </c>
      <c r="I1332" t="s">
        <v>5272</v>
      </c>
      <c r="N1332">
        <v>592.59</v>
      </c>
    </row>
    <row r="1333" spans="1:14" x14ac:dyDescent="0.25">
      <c r="A1333">
        <v>7470</v>
      </c>
      <c r="B1333" t="s">
        <v>125</v>
      </c>
      <c r="C1333">
        <v>330</v>
      </c>
      <c r="D1333" t="s">
        <v>5432</v>
      </c>
      <c r="E1333" s="404">
        <v>45016</v>
      </c>
      <c r="F1333" s="404">
        <v>45037</v>
      </c>
      <c r="G1333" t="s">
        <v>1020</v>
      </c>
      <c r="H1333" t="s">
        <v>4118</v>
      </c>
      <c r="I1333" t="s">
        <v>5270</v>
      </c>
      <c r="N1333">
        <v>-592.59</v>
      </c>
    </row>
    <row r="1334" spans="1:14" x14ac:dyDescent="0.25">
      <c r="A1334">
        <v>7470</v>
      </c>
      <c r="B1334" t="s">
        <v>125</v>
      </c>
      <c r="C1334">
        <v>340</v>
      </c>
      <c r="D1334" t="s">
        <v>5432</v>
      </c>
      <c r="E1334" s="404">
        <v>45016</v>
      </c>
      <c r="F1334" s="404">
        <v>45035</v>
      </c>
      <c r="G1334" t="s">
        <v>1020</v>
      </c>
      <c r="H1334" t="s">
        <v>4118</v>
      </c>
      <c r="I1334" t="s">
        <v>5273</v>
      </c>
      <c r="N1334">
        <v>-349.86</v>
      </c>
    </row>
    <row r="1335" spans="1:14" x14ac:dyDescent="0.25">
      <c r="A1335">
        <v>7470</v>
      </c>
      <c r="B1335" t="s">
        <v>125</v>
      </c>
      <c r="C1335">
        <v>340</v>
      </c>
      <c r="D1335" t="s">
        <v>5432</v>
      </c>
      <c r="E1335" s="404">
        <v>45016</v>
      </c>
      <c r="F1335" s="404">
        <v>45037</v>
      </c>
      <c r="G1335" t="s">
        <v>1020</v>
      </c>
      <c r="H1335" t="s">
        <v>4118</v>
      </c>
      <c r="I1335" t="s">
        <v>5272</v>
      </c>
      <c r="N1335">
        <v>349.86</v>
      </c>
    </row>
    <row r="1336" spans="1:14" x14ac:dyDescent="0.25">
      <c r="A1336">
        <v>7470</v>
      </c>
      <c r="B1336" t="s">
        <v>125</v>
      </c>
      <c r="C1336">
        <v>340</v>
      </c>
      <c r="D1336" t="s">
        <v>5432</v>
      </c>
      <c r="E1336" s="404">
        <v>45016</v>
      </c>
      <c r="F1336" s="404">
        <v>45037</v>
      </c>
      <c r="G1336" t="s">
        <v>1020</v>
      </c>
      <c r="H1336" t="s">
        <v>4118</v>
      </c>
      <c r="I1336" t="s">
        <v>5270</v>
      </c>
      <c r="N1336">
        <v>-349.86</v>
      </c>
    </row>
    <row r="1337" spans="1:14" x14ac:dyDescent="0.25">
      <c r="A1337">
        <v>7470</v>
      </c>
      <c r="B1337" t="s">
        <v>125</v>
      </c>
      <c r="C1337">
        <v>430</v>
      </c>
      <c r="D1337" t="s">
        <v>5432</v>
      </c>
      <c r="E1337" s="404">
        <v>45016</v>
      </c>
      <c r="F1337" s="404">
        <v>45035</v>
      </c>
      <c r="G1337" t="s">
        <v>1020</v>
      </c>
      <c r="H1337" t="s">
        <v>4118</v>
      </c>
      <c r="I1337" t="s">
        <v>5273</v>
      </c>
      <c r="N1337">
        <v>-2210.7199999999998</v>
      </c>
    </row>
    <row r="1338" spans="1:14" x14ac:dyDescent="0.25">
      <c r="A1338">
        <v>7470</v>
      </c>
      <c r="B1338" t="s">
        <v>125</v>
      </c>
      <c r="C1338">
        <v>430</v>
      </c>
      <c r="D1338" t="s">
        <v>5432</v>
      </c>
      <c r="E1338" s="404">
        <v>45016</v>
      </c>
      <c r="F1338" s="404">
        <v>45037</v>
      </c>
      <c r="G1338" t="s">
        <v>1020</v>
      </c>
      <c r="H1338" t="s">
        <v>4118</v>
      </c>
      <c r="I1338" t="s">
        <v>5272</v>
      </c>
      <c r="N1338">
        <v>2210.7199999999998</v>
      </c>
    </row>
    <row r="1339" spans="1:14" x14ac:dyDescent="0.25">
      <c r="A1339">
        <v>7470</v>
      </c>
      <c r="B1339" t="s">
        <v>125</v>
      </c>
      <c r="C1339">
        <v>430</v>
      </c>
      <c r="D1339" t="s">
        <v>5432</v>
      </c>
      <c r="E1339" s="404">
        <v>45016</v>
      </c>
      <c r="F1339" s="404">
        <v>45037</v>
      </c>
      <c r="G1339" t="s">
        <v>1020</v>
      </c>
      <c r="H1339" t="s">
        <v>4118</v>
      </c>
      <c r="I1339" t="s">
        <v>5270</v>
      </c>
      <c r="N1339">
        <v>-2210.7199999999998</v>
      </c>
    </row>
    <row r="1340" spans="1:14" x14ac:dyDescent="0.25">
      <c r="A1340">
        <v>7470</v>
      </c>
      <c r="B1340" t="s">
        <v>125</v>
      </c>
      <c r="C1340">
        <v>440</v>
      </c>
      <c r="D1340" t="s">
        <v>5432</v>
      </c>
      <c r="E1340" s="404">
        <v>45016</v>
      </c>
      <c r="F1340" s="404">
        <v>45035</v>
      </c>
      <c r="G1340" t="s">
        <v>1020</v>
      </c>
      <c r="H1340" t="s">
        <v>4118</v>
      </c>
      <c r="I1340" t="s">
        <v>5273</v>
      </c>
      <c r="N1340">
        <v>-2210.7199999999998</v>
      </c>
    </row>
    <row r="1341" spans="1:14" x14ac:dyDescent="0.25">
      <c r="A1341">
        <v>7470</v>
      </c>
      <c r="B1341" t="s">
        <v>125</v>
      </c>
      <c r="C1341">
        <v>440</v>
      </c>
      <c r="D1341" t="s">
        <v>5432</v>
      </c>
      <c r="E1341" s="404">
        <v>45016</v>
      </c>
      <c r="F1341" s="404">
        <v>45037</v>
      </c>
      <c r="G1341" t="s">
        <v>1020</v>
      </c>
      <c r="H1341" t="s">
        <v>4118</v>
      </c>
      <c r="I1341" t="s">
        <v>5272</v>
      </c>
      <c r="N1341">
        <v>2210.7199999999998</v>
      </c>
    </row>
    <row r="1342" spans="1:14" x14ac:dyDescent="0.25">
      <c r="A1342">
        <v>7470</v>
      </c>
      <c r="B1342" t="s">
        <v>125</v>
      </c>
      <c r="C1342">
        <v>440</v>
      </c>
      <c r="D1342" t="s">
        <v>5432</v>
      </c>
      <c r="E1342" s="404">
        <v>45016</v>
      </c>
      <c r="F1342" s="404">
        <v>45037</v>
      </c>
      <c r="G1342" t="s">
        <v>1020</v>
      </c>
      <c r="H1342" t="s">
        <v>4118</v>
      </c>
      <c r="I1342" t="s">
        <v>5270</v>
      </c>
      <c r="N1342">
        <v>-2210.7199999999998</v>
      </c>
    </row>
    <row r="1343" spans="1:14" x14ac:dyDescent="0.25">
      <c r="A1343">
        <v>7470</v>
      </c>
      <c r="B1343" t="s">
        <v>125</v>
      </c>
      <c r="C1343">
        <v>240</v>
      </c>
      <c r="D1343" t="s">
        <v>5431</v>
      </c>
      <c r="E1343" s="404">
        <v>45042</v>
      </c>
      <c r="F1343" s="404">
        <v>45043</v>
      </c>
      <c r="G1343" t="s">
        <v>5430</v>
      </c>
      <c r="H1343" t="s">
        <v>3974</v>
      </c>
      <c r="I1343" t="s">
        <v>5429</v>
      </c>
      <c r="J1343" t="s">
        <v>5428</v>
      </c>
      <c r="M1343" t="s">
        <v>5419</v>
      </c>
      <c r="N1343">
        <v>77.010000000000005</v>
      </c>
    </row>
    <row r="1344" spans="1:14" x14ac:dyDescent="0.25">
      <c r="A1344">
        <v>7470</v>
      </c>
      <c r="B1344" t="s">
        <v>125</v>
      </c>
      <c r="C1344">
        <v>110</v>
      </c>
      <c r="D1344" t="s">
        <v>5427</v>
      </c>
      <c r="E1344" s="404">
        <v>45059</v>
      </c>
      <c r="F1344" s="404">
        <v>45061</v>
      </c>
      <c r="G1344" t="s">
        <v>5426</v>
      </c>
      <c r="H1344" t="s">
        <v>3974</v>
      </c>
      <c r="I1344" t="s">
        <v>5425</v>
      </c>
      <c r="J1344" t="s">
        <v>5424</v>
      </c>
      <c r="M1344" t="s">
        <v>5419</v>
      </c>
      <c r="N1344">
        <v>218.99</v>
      </c>
    </row>
    <row r="1345" spans="1:14" x14ac:dyDescent="0.25">
      <c r="A1345">
        <v>7470</v>
      </c>
      <c r="B1345" t="s">
        <v>125</v>
      </c>
      <c r="C1345">
        <v>140</v>
      </c>
      <c r="D1345" t="s">
        <v>5427</v>
      </c>
      <c r="E1345" s="404">
        <v>45059</v>
      </c>
      <c r="F1345" s="404">
        <v>45061</v>
      </c>
      <c r="G1345" t="s">
        <v>5426</v>
      </c>
      <c r="H1345" t="s">
        <v>3974</v>
      </c>
      <c r="I1345" t="s">
        <v>5425</v>
      </c>
      <c r="J1345" t="s">
        <v>5424</v>
      </c>
      <c r="M1345" t="s">
        <v>5419</v>
      </c>
      <c r="N1345">
        <v>218.99</v>
      </c>
    </row>
    <row r="1346" spans="1:14" x14ac:dyDescent="0.25">
      <c r="A1346">
        <v>7470</v>
      </c>
      <c r="B1346" t="s">
        <v>125</v>
      </c>
      <c r="C1346">
        <v>142</v>
      </c>
      <c r="D1346" t="s">
        <v>5427</v>
      </c>
      <c r="E1346" s="404">
        <v>45059</v>
      </c>
      <c r="F1346" s="404">
        <v>45061</v>
      </c>
      <c r="G1346" t="s">
        <v>5426</v>
      </c>
      <c r="H1346" t="s">
        <v>3974</v>
      </c>
      <c r="I1346" t="s">
        <v>5425</v>
      </c>
      <c r="J1346" t="s">
        <v>5424</v>
      </c>
      <c r="M1346" t="s">
        <v>5419</v>
      </c>
      <c r="N1346">
        <v>218.99</v>
      </c>
    </row>
    <row r="1347" spans="1:14" x14ac:dyDescent="0.25">
      <c r="A1347">
        <v>7470</v>
      </c>
      <c r="B1347" t="s">
        <v>125</v>
      </c>
      <c r="C1347">
        <v>150</v>
      </c>
      <c r="D1347" t="s">
        <v>5427</v>
      </c>
      <c r="E1347" s="404">
        <v>45059</v>
      </c>
      <c r="F1347" s="404">
        <v>45061</v>
      </c>
      <c r="G1347" t="s">
        <v>5426</v>
      </c>
      <c r="H1347" t="s">
        <v>3974</v>
      </c>
      <c r="I1347" t="s">
        <v>5425</v>
      </c>
      <c r="J1347" t="s">
        <v>5424</v>
      </c>
      <c r="M1347" t="s">
        <v>5419</v>
      </c>
      <c r="N1347">
        <v>219.01</v>
      </c>
    </row>
    <row r="1348" spans="1:14" x14ac:dyDescent="0.25">
      <c r="A1348">
        <v>7470</v>
      </c>
      <c r="B1348" t="s">
        <v>125</v>
      </c>
      <c r="C1348">
        <v>110</v>
      </c>
      <c r="D1348" t="s">
        <v>5423</v>
      </c>
      <c r="E1348" s="404">
        <v>45281</v>
      </c>
      <c r="F1348" s="404">
        <v>45281</v>
      </c>
      <c r="G1348" t="s">
        <v>5422</v>
      </c>
      <c r="H1348" t="s">
        <v>3974</v>
      </c>
      <c r="I1348" t="s">
        <v>5421</v>
      </c>
      <c r="J1348" t="s">
        <v>5420</v>
      </c>
      <c r="M1348" t="s">
        <v>5419</v>
      </c>
      <c r="N1348">
        <v>12.1</v>
      </c>
    </row>
    <row r="1349" spans="1:14" x14ac:dyDescent="0.25">
      <c r="A1349">
        <v>7470</v>
      </c>
      <c r="B1349" t="s">
        <v>125</v>
      </c>
      <c r="C1349">
        <v>112</v>
      </c>
      <c r="D1349" t="s">
        <v>5423</v>
      </c>
      <c r="E1349" s="404">
        <v>45281</v>
      </c>
      <c r="F1349" s="404">
        <v>45281</v>
      </c>
      <c r="G1349" t="s">
        <v>5422</v>
      </c>
      <c r="H1349" t="s">
        <v>3974</v>
      </c>
      <c r="I1349" t="s">
        <v>5421</v>
      </c>
      <c r="J1349" t="s">
        <v>5420</v>
      </c>
      <c r="M1349" t="s">
        <v>5419</v>
      </c>
      <c r="N1349">
        <v>6.05</v>
      </c>
    </row>
    <row r="1350" spans="1:14" x14ac:dyDescent="0.25">
      <c r="A1350">
        <v>7470</v>
      </c>
      <c r="B1350" t="s">
        <v>125</v>
      </c>
      <c r="C1350">
        <v>120</v>
      </c>
      <c r="D1350" t="s">
        <v>5423</v>
      </c>
      <c r="E1350" s="404">
        <v>45281</v>
      </c>
      <c r="F1350" s="404">
        <v>45281</v>
      </c>
      <c r="G1350" t="s">
        <v>5422</v>
      </c>
      <c r="H1350" t="s">
        <v>3974</v>
      </c>
      <c r="I1350" t="s">
        <v>5421</v>
      </c>
      <c r="J1350" t="s">
        <v>5420</v>
      </c>
      <c r="M1350" t="s">
        <v>5419</v>
      </c>
      <c r="N1350">
        <v>13.3</v>
      </c>
    </row>
    <row r="1351" spans="1:14" x14ac:dyDescent="0.25">
      <c r="A1351">
        <v>7470</v>
      </c>
      <c r="B1351" t="s">
        <v>125</v>
      </c>
      <c r="C1351">
        <v>130</v>
      </c>
      <c r="D1351" t="s">
        <v>5423</v>
      </c>
      <c r="E1351" s="404">
        <v>45281</v>
      </c>
      <c r="F1351" s="404">
        <v>45281</v>
      </c>
      <c r="G1351" t="s">
        <v>5422</v>
      </c>
      <c r="H1351" t="s">
        <v>3974</v>
      </c>
      <c r="I1351" t="s">
        <v>5421</v>
      </c>
      <c r="J1351" t="s">
        <v>5420</v>
      </c>
      <c r="M1351" t="s">
        <v>5419</v>
      </c>
      <c r="N1351">
        <v>10.28</v>
      </c>
    </row>
    <row r="1352" spans="1:14" x14ac:dyDescent="0.25">
      <c r="A1352">
        <v>7470</v>
      </c>
      <c r="B1352" t="s">
        <v>125</v>
      </c>
      <c r="C1352">
        <v>140</v>
      </c>
      <c r="D1352" t="s">
        <v>5423</v>
      </c>
      <c r="E1352" s="404">
        <v>45281</v>
      </c>
      <c r="F1352" s="404">
        <v>45281</v>
      </c>
      <c r="G1352" t="s">
        <v>5422</v>
      </c>
      <c r="H1352" t="s">
        <v>3974</v>
      </c>
      <c r="I1352" t="s">
        <v>5421</v>
      </c>
      <c r="J1352" t="s">
        <v>5420</v>
      </c>
      <c r="M1352" t="s">
        <v>5419</v>
      </c>
      <c r="N1352">
        <v>12.1</v>
      </c>
    </row>
    <row r="1353" spans="1:14" x14ac:dyDescent="0.25">
      <c r="A1353">
        <v>7470</v>
      </c>
      <c r="B1353" t="s">
        <v>125</v>
      </c>
      <c r="C1353">
        <v>160</v>
      </c>
      <c r="D1353" t="s">
        <v>5423</v>
      </c>
      <c r="E1353" s="404">
        <v>45281</v>
      </c>
      <c r="F1353" s="404">
        <v>45281</v>
      </c>
      <c r="G1353" t="s">
        <v>5422</v>
      </c>
      <c r="H1353" t="s">
        <v>3974</v>
      </c>
      <c r="I1353" t="s">
        <v>5421</v>
      </c>
      <c r="J1353" t="s">
        <v>5420</v>
      </c>
      <c r="M1353" t="s">
        <v>5419</v>
      </c>
      <c r="N1353">
        <v>3.63</v>
      </c>
    </row>
    <row r="1354" spans="1:14" x14ac:dyDescent="0.25">
      <c r="A1354">
        <v>7470</v>
      </c>
      <c r="B1354" t="s">
        <v>125</v>
      </c>
      <c r="C1354">
        <v>935</v>
      </c>
      <c r="D1354" t="s">
        <v>5423</v>
      </c>
      <c r="E1354" s="404">
        <v>45281</v>
      </c>
      <c r="F1354" s="404">
        <v>45281</v>
      </c>
      <c r="G1354" t="s">
        <v>5422</v>
      </c>
      <c r="H1354" t="s">
        <v>3974</v>
      </c>
      <c r="I1354" t="s">
        <v>5421</v>
      </c>
      <c r="J1354" t="s">
        <v>5420</v>
      </c>
      <c r="M1354" t="s">
        <v>5419</v>
      </c>
      <c r="N1354">
        <v>3.03</v>
      </c>
    </row>
  </sheetData>
  <autoFilter ref="A1:P1354" xr:uid="{6D207BCA-2E33-446E-BE8F-0AF4B08F2D8C}">
    <sortState xmlns:xlrd2="http://schemas.microsoft.com/office/spreadsheetml/2017/richdata2" ref="A2:P1354">
      <sortCondition ref="O1:O1354"/>
    </sortState>
  </autoFilter>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4E5D7-6DC1-4DFF-950D-95987DC7EFF3}">
  <dimension ref="A1:L588"/>
  <sheetViews>
    <sheetView workbookViewId="0"/>
  </sheetViews>
  <sheetFormatPr defaultRowHeight="15" x14ac:dyDescent="0.25"/>
  <cols>
    <col min="1" max="1" width="8.140625" bestFit="1" customWidth="1"/>
    <col min="2" max="2" width="16.7109375" bestFit="1" customWidth="1"/>
    <col min="3" max="3" width="11.42578125" bestFit="1" customWidth="1"/>
    <col min="4" max="4" width="25" bestFit="1" customWidth="1"/>
    <col min="5" max="5" width="10.42578125" bestFit="1" customWidth="1"/>
    <col min="6" max="6" width="22.85546875" customWidth="1"/>
    <col min="7" max="7" width="7.140625" bestFit="1" customWidth="1"/>
    <col min="8" max="8" width="10.140625" bestFit="1" customWidth="1"/>
    <col min="9" max="9" width="11.140625" bestFit="1" customWidth="1"/>
    <col min="10" max="10" width="8.7109375" bestFit="1" customWidth="1"/>
    <col min="11" max="11" width="36.7109375" bestFit="1" customWidth="1"/>
    <col min="12" max="12" width="15.5703125" bestFit="1" customWidth="1"/>
  </cols>
  <sheetData>
    <row r="1" spans="1:12" x14ac:dyDescent="0.25">
      <c r="A1" t="s">
        <v>1092</v>
      </c>
      <c r="B1" t="s">
        <v>1091</v>
      </c>
      <c r="C1" t="s">
        <v>2</v>
      </c>
      <c r="D1" t="s">
        <v>5384</v>
      </c>
      <c r="E1" t="s">
        <v>1090</v>
      </c>
      <c r="F1" t="s">
        <v>1089</v>
      </c>
      <c r="G1" t="s">
        <v>4715</v>
      </c>
      <c r="H1" t="s">
        <v>5383</v>
      </c>
      <c r="I1" t="s">
        <v>1088</v>
      </c>
      <c r="J1" t="s">
        <v>1087</v>
      </c>
      <c r="K1" t="s">
        <v>1189</v>
      </c>
      <c r="L1" t="s">
        <v>1095</v>
      </c>
    </row>
    <row r="2" spans="1:12" x14ac:dyDescent="0.25">
      <c r="A2">
        <v>7452</v>
      </c>
      <c r="B2" t="s">
        <v>121</v>
      </c>
      <c r="C2">
        <v>110</v>
      </c>
      <c r="D2" t="s">
        <v>5280</v>
      </c>
      <c r="E2" s="404">
        <v>45351</v>
      </c>
      <c r="F2" t="s">
        <v>5291</v>
      </c>
      <c r="G2" t="s">
        <v>3971</v>
      </c>
      <c r="H2" t="s">
        <v>5382</v>
      </c>
      <c r="I2" t="s">
        <v>5312</v>
      </c>
      <c r="J2">
        <v>266.60000000000002</v>
      </c>
      <c r="K2" t="s">
        <v>4506</v>
      </c>
      <c r="L2" t="s">
        <v>5262</v>
      </c>
    </row>
    <row r="3" spans="1:12" x14ac:dyDescent="0.25">
      <c r="A3">
        <v>7452</v>
      </c>
      <c r="B3" t="s">
        <v>121</v>
      </c>
      <c r="C3">
        <v>112</v>
      </c>
      <c r="D3" t="s">
        <v>5287</v>
      </c>
      <c r="E3" s="404">
        <v>45351</v>
      </c>
      <c r="F3" t="s">
        <v>5291</v>
      </c>
      <c r="G3" t="s">
        <v>3971</v>
      </c>
      <c r="H3" t="s">
        <v>5382</v>
      </c>
      <c r="I3" t="s">
        <v>5312</v>
      </c>
      <c r="J3">
        <v>200</v>
      </c>
      <c r="K3" t="s">
        <v>4506</v>
      </c>
      <c r="L3" t="s">
        <v>5262</v>
      </c>
    </row>
    <row r="4" spans="1:12" x14ac:dyDescent="0.25">
      <c r="A4">
        <v>7452</v>
      </c>
      <c r="B4" t="s">
        <v>121</v>
      </c>
      <c r="C4">
        <v>120</v>
      </c>
      <c r="D4" t="s">
        <v>5279</v>
      </c>
      <c r="E4" s="404">
        <v>45351</v>
      </c>
      <c r="F4" t="s">
        <v>5291</v>
      </c>
      <c r="G4" t="s">
        <v>3971</v>
      </c>
      <c r="H4" t="s">
        <v>5382</v>
      </c>
      <c r="I4" t="s">
        <v>5312</v>
      </c>
      <c r="J4">
        <v>360</v>
      </c>
      <c r="K4" t="s">
        <v>4506</v>
      </c>
      <c r="L4" t="s">
        <v>5262</v>
      </c>
    </row>
    <row r="5" spans="1:12" x14ac:dyDescent="0.25">
      <c r="A5">
        <v>7452</v>
      </c>
      <c r="B5" t="s">
        <v>121</v>
      </c>
      <c r="C5">
        <v>130</v>
      </c>
      <c r="D5" t="s">
        <v>5278</v>
      </c>
      <c r="E5" s="404">
        <v>45351</v>
      </c>
      <c r="F5" t="s">
        <v>5291</v>
      </c>
      <c r="G5" t="s">
        <v>3971</v>
      </c>
      <c r="H5" t="s">
        <v>5382</v>
      </c>
      <c r="I5" t="s">
        <v>5312</v>
      </c>
      <c r="J5">
        <v>204</v>
      </c>
      <c r="K5" t="s">
        <v>4506</v>
      </c>
      <c r="L5" t="s">
        <v>5262</v>
      </c>
    </row>
    <row r="6" spans="1:12" x14ac:dyDescent="0.25">
      <c r="A6">
        <v>7452</v>
      </c>
      <c r="B6" t="s">
        <v>121</v>
      </c>
      <c r="C6">
        <v>140</v>
      </c>
      <c r="D6" t="s">
        <v>5286</v>
      </c>
      <c r="E6" s="404">
        <v>45351</v>
      </c>
      <c r="F6" t="s">
        <v>5291</v>
      </c>
      <c r="G6" t="s">
        <v>3971</v>
      </c>
      <c r="H6" t="s">
        <v>5382</v>
      </c>
      <c r="I6" t="s">
        <v>5312</v>
      </c>
      <c r="J6">
        <v>240</v>
      </c>
      <c r="K6" t="s">
        <v>4506</v>
      </c>
      <c r="L6" t="s">
        <v>5262</v>
      </c>
    </row>
    <row r="7" spans="1:12" x14ac:dyDescent="0.25">
      <c r="A7">
        <v>7452</v>
      </c>
      <c r="B7" t="s">
        <v>121</v>
      </c>
      <c r="C7">
        <v>160</v>
      </c>
      <c r="D7" t="s">
        <v>5277</v>
      </c>
      <c r="E7" s="404">
        <v>45351</v>
      </c>
      <c r="F7" t="s">
        <v>5291</v>
      </c>
      <c r="G7" t="s">
        <v>3971</v>
      </c>
      <c r="H7" t="s">
        <v>5382</v>
      </c>
      <c r="I7" t="s">
        <v>5312</v>
      </c>
      <c r="J7">
        <v>120</v>
      </c>
      <c r="K7" t="s">
        <v>4506</v>
      </c>
      <c r="L7" t="s">
        <v>5262</v>
      </c>
    </row>
    <row r="8" spans="1:12" x14ac:dyDescent="0.25">
      <c r="A8">
        <v>7452</v>
      </c>
      <c r="B8" t="s">
        <v>121</v>
      </c>
      <c r="C8">
        <v>210</v>
      </c>
      <c r="D8" t="s">
        <v>5275</v>
      </c>
      <c r="E8" s="404">
        <v>45351</v>
      </c>
      <c r="F8" t="s">
        <v>5291</v>
      </c>
      <c r="G8" t="s">
        <v>3971</v>
      </c>
      <c r="H8" t="s">
        <v>5382</v>
      </c>
      <c r="I8" t="s">
        <v>5312</v>
      </c>
      <c r="J8">
        <v>133.4</v>
      </c>
      <c r="K8" t="s">
        <v>4506</v>
      </c>
      <c r="L8" t="s">
        <v>5262</v>
      </c>
    </row>
    <row r="9" spans="1:12" x14ac:dyDescent="0.25">
      <c r="A9">
        <v>7452</v>
      </c>
      <c r="B9" t="s">
        <v>121</v>
      </c>
      <c r="C9">
        <v>220</v>
      </c>
      <c r="D9" t="s">
        <v>5274</v>
      </c>
      <c r="E9" s="404">
        <v>45351</v>
      </c>
      <c r="F9" t="s">
        <v>5291</v>
      </c>
      <c r="G9" t="s">
        <v>3971</v>
      </c>
      <c r="H9" t="s">
        <v>5382</v>
      </c>
      <c r="I9" t="s">
        <v>5312</v>
      </c>
      <c r="J9">
        <v>80</v>
      </c>
      <c r="K9" t="s">
        <v>4506</v>
      </c>
      <c r="L9" t="s">
        <v>5262</v>
      </c>
    </row>
    <row r="10" spans="1:12" x14ac:dyDescent="0.25">
      <c r="A10">
        <v>7452</v>
      </c>
      <c r="B10" t="s">
        <v>121</v>
      </c>
      <c r="C10">
        <v>230</v>
      </c>
      <c r="D10" t="s">
        <v>5271</v>
      </c>
      <c r="E10" s="404">
        <v>45351</v>
      </c>
      <c r="F10" t="s">
        <v>5291</v>
      </c>
      <c r="G10" t="s">
        <v>3971</v>
      </c>
      <c r="H10" t="s">
        <v>5382</v>
      </c>
      <c r="I10" t="s">
        <v>5312</v>
      </c>
      <c r="J10">
        <v>135</v>
      </c>
      <c r="K10" t="s">
        <v>4506</v>
      </c>
      <c r="L10" t="s">
        <v>5262</v>
      </c>
    </row>
    <row r="11" spans="1:12" x14ac:dyDescent="0.25">
      <c r="A11">
        <v>7452</v>
      </c>
      <c r="B11" t="s">
        <v>121</v>
      </c>
      <c r="C11">
        <v>240</v>
      </c>
      <c r="D11" t="s">
        <v>5285</v>
      </c>
      <c r="E11" s="404">
        <v>45351</v>
      </c>
      <c r="F11" t="s">
        <v>5291</v>
      </c>
      <c r="G11" t="s">
        <v>3971</v>
      </c>
      <c r="H11" t="s">
        <v>5382</v>
      </c>
      <c r="I11" t="s">
        <v>5312</v>
      </c>
      <c r="J11">
        <v>106.6</v>
      </c>
      <c r="K11" t="s">
        <v>4506</v>
      </c>
      <c r="L11" t="s">
        <v>5262</v>
      </c>
    </row>
    <row r="12" spans="1:12" x14ac:dyDescent="0.25">
      <c r="A12">
        <v>7452</v>
      </c>
      <c r="B12" t="s">
        <v>121</v>
      </c>
      <c r="C12">
        <v>340</v>
      </c>
      <c r="D12" t="s">
        <v>5284</v>
      </c>
      <c r="E12" s="404">
        <v>45351</v>
      </c>
      <c r="F12" t="s">
        <v>5291</v>
      </c>
      <c r="G12" t="s">
        <v>3971</v>
      </c>
      <c r="H12" t="s">
        <v>5382</v>
      </c>
      <c r="I12" t="s">
        <v>5312</v>
      </c>
      <c r="J12">
        <v>54.4</v>
      </c>
      <c r="K12" t="s">
        <v>4506</v>
      </c>
      <c r="L12" t="s">
        <v>5262</v>
      </c>
    </row>
    <row r="13" spans="1:12" x14ac:dyDescent="0.25">
      <c r="A13">
        <v>7452</v>
      </c>
      <c r="B13" t="s">
        <v>121</v>
      </c>
      <c r="C13">
        <v>935</v>
      </c>
      <c r="D13" t="s">
        <v>5283</v>
      </c>
      <c r="E13" s="404">
        <v>45351</v>
      </c>
      <c r="F13" t="s">
        <v>5291</v>
      </c>
      <c r="G13" t="s">
        <v>3971</v>
      </c>
      <c r="H13" t="s">
        <v>5382</v>
      </c>
      <c r="I13" t="s">
        <v>5312</v>
      </c>
      <c r="J13">
        <v>50</v>
      </c>
      <c r="K13" t="s">
        <v>4506</v>
      </c>
      <c r="L13" t="s">
        <v>5262</v>
      </c>
    </row>
    <row r="14" spans="1:12" x14ac:dyDescent="0.25">
      <c r="A14">
        <v>7452</v>
      </c>
      <c r="B14" t="s">
        <v>121</v>
      </c>
      <c r="C14">
        <v>936</v>
      </c>
      <c r="D14" t="s">
        <v>5282</v>
      </c>
      <c r="E14" s="404">
        <v>45351</v>
      </c>
      <c r="F14" t="s">
        <v>5291</v>
      </c>
      <c r="G14" t="s">
        <v>3971</v>
      </c>
      <c r="H14" t="s">
        <v>5382</v>
      </c>
      <c r="I14" t="s">
        <v>5312</v>
      </c>
      <c r="J14">
        <v>50</v>
      </c>
      <c r="K14" t="s">
        <v>4506</v>
      </c>
      <c r="L14" t="s">
        <v>5262</v>
      </c>
    </row>
    <row r="15" spans="1:12" x14ac:dyDescent="0.25">
      <c r="A15">
        <v>7452</v>
      </c>
      <c r="B15" t="s">
        <v>121</v>
      </c>
      <c r="C15">
        <v>110</v>
      </c>
      <c r="D15" t="s">
        <v>5280</v>
      </c>
      <c r="E15" s="404">
        <v>45016</v>
      </c>
      <c r="F15" t="s">
        <v>5291</v>
      </c>
      <c r="G15" t="s">
        <v>3971</v>
      </c>
      <c r="H15" t="s">
        <v>5381</v>
      </c>
      <c r="I15">
        <v>1349865</v>
      </c>
      <c r="J15">
        <v>329.43</v>
      </c>
      <c r="K15" t="s">
        <v>5269</v>
      </c>
      <c r="L15" t="s">
        <v>5269</v>
      </c>
    </row>
    <row r="16" spans="1:12" x14ac:dyDescent="0.25">
      <c r="A16">
        <v>7452</v>
      </c>
      <c r="B16" t="s">
        <v>121</v>
      </c>
      <c r="C16">
        <v>112</v>
      </c>
      <c r="D16" t="s">
        <v>5287</v>
      </c>
      <c r="E16" s="404">
        <v>45016</v>
      </c>
      <c r="F16" t="s">
        <v>5291</v>
      </c>
      <c r="G16" t="s">
        <v>3971</v>
      </c>
      <c r="H16" t="s">
        <v>5381</v>
      </c>
      <c r="I16">
        <v>1349865</v>
      </c>
      <c r="J16">
        <v>247.13</v>
      </c>
      <c r="K16" t="s">
        <v>5269</v>
      </c>
      <c r="L16" t="s">
        <v>5269</v>
      </c>
    </row>
    <row r="17" spans="1:12" x14ac:dyDescent="0.25">
      <c r="A17">
        <v>7452</v>
      </c>
      <c r="B17" t="s">
        <v>121</v>
      </c>
      <c r="C17">
        <v>120</v>
      </c>
      <c r="D17" t="s">
        <v>5279</v>
      </c>
      <c r="E17" s="404">
        <v>45016</v>
      </c>
      <c r="F17" t="s">
        <v>5291</v>
      </c>
      <c r="G17" t="s">
        <v>3971</v>
      </c>
      <c r="H17" t="s">
        <v>5381</v>
      </c>
      <c r="I17">
        <v>1349865</v>
      </c>
      <c r="J17">
        <v>444.83</v>
      </c>
      <c r="K17" t="s">
        <v>5269</v>
      </c>
      <c r="L17" t="s">
        <v>5269</v>
      </c>
    </row>
    <row r="18" spans="1:12" x14ac:dyDescent="0.25">
      <c r="A18">
        <v>7452</v>
      </c>
      <c r="B18" t="s">
        <v>121</v>
      </c>
      <c r="C18">
        <v>130</v>
      </c>
      <c r="D18" t="s">
        <v>5278</v>
      </c>
      <c r="E18" s="404">
        <v>45016</v>
      </c>
      <c r="F18" t="s">
        <v>5291</v>
      </c>
      <c r="G18" t="s">
        <v>3971</v>
      </c>
      <c r="H18" t="s">
        <v>5381</v>
      </c>
      <c r="I18">
        <v>1349865</v>
      </c>
      <c r="J18">
        <v>252.08</v>
      </c>
      <c r="K18" t="s">
        <v>5269</v>
      </c>
      <c r="L18" t="s">
        <v>5269</v>
      </c>
    </row>
    <row r="19" spans="1:12" x14ac:dyDescent="0.25">
      <c r="A19">
        <v>7452</v>
      </c>
      <c r="B19" t="s">
        <v>121</v>
      </c>
      <c r="C19">
        <v>140</v>
      </c>
      <c r="D19" t="s">
        <v>5286</v>
      </c>
      <c r="E19" s="404">
        <v>45016</v>
      </c>
      <c r="F19" t="s">
        <v>5291</v>
      </c>
      <c r="G19" t="s">
        <v>3971</v>
      </c>
      <c r="H19" t="s">
        <v>5381</v>
      </c>
      <c r="I19">
        <v>1349865</v>
      </c>
      <c r="J19">
        <v>296.56</v>
      </c>
      <c r="K19" t="s">
        <v>5269</v>
      </c>
      <c r="L19" t="s">
        <v>5269</v>
      </c>
    </row>
    <row r="20" spans="1:12" x14ac:dyDescent="0.25">
      <c r="A20">
        <v>7452</v>
      </c>
      <c r="B20" t="s">
        <v>121</v>
      </c>
      <c r="C20">
        <v>160</v>
      </c>
      <c r="D20" t="s">
        <v>5277</v>
      </c>
      <c r="E20" s="404">
        <v>45016</v>
      </c>
      <c r="F20" t="s">
        <v>5291</v>
      </c>
      <c r="G20" t="s">
        <v>3971</v>
      </c>
      <c r="H20" t="s">
        <v>5381</v>
      </c>
      <c r="I20">
        <v>1349865</v>
      </c>
      <c r="J20">
        <v>148.28</v>
      </c>
      <c r="K20" t="s">
        <v>5269</v>
      </c>
      <c r="L20" t="s">
        <v>5269</v>
      </c>
    </row>
    <row r="21" spans="1:12" x14ac:dyDescent="0.25">
      <c r="A21">
        <v>7452</v>
      </c>
      <c r="B21" t="s">
        <v>121</v>
      </c>
      <c r="C21">
        <v>210</v>
      </c>
      <c r="D21" t="s">
        <v>5275</v>
      </c>
      <c r="E21" s="404">
        <v>45016</v>
      </c>
      <c r="F21" t="s">
        <v>5291</v>
      </c>
      <c r="G21" t="s">
        <v>3971</v>
      </c>
      <c r="H21" t="s">
        <v>5381</v>
      </c>
      <c r="I21">
        <v>1349865</v>
      </c>
      <c r="J21">
        <v>164.83</v>
      </c>
      <c r="K21" t="s">
        <v>5269</v>
      </c>
      <c r="L21" t="s">
        <v>5269</v>
      </c>
    </row>
    <row r="22" spans="1:12" x14ac:dyDescent="0.25">
      <c r="A22">
        <v>7452</v>
      </c>
      <c r="B22" t="s">
        <v>121</v>
      </c>
      <c r="C22">
        <v>220</v>
      </c>
      <c r="D22" t="s">
        <v>5274</v>
      </c>
      <c r="E22" s="404">
        <v>45016</v>
      </c>
      <c r="F22" t="s">
        <v>5291</v>
      </c>
      <c r="G22" t="s">
        <v>3971</v>
      </c>
      <c r="H22" t="s">
        <v>5381</v>
      </c>
      <c r="I22">
        <v>1349865</v>
      </c>
      <c r="J22">
        <v>98.85</v>
      </c>
      <c r="K22" t="s">
        <v>5269</v>
      </c>
      <c r="L22" t="s">
        <v>5269</v>
      </c>
    </row>
    <row r="23" spans="1:12" x14ac:dyDescent="0.25">
      <c r="A23">
        <v>7452</v>
      </c>
      <c r="B23" t="s">
        <v>121</v>
      </c>
      <c r="C23">
        <v>230</v>
      </c>
      <c r="D23" t="s">
        <v>5271</v>
      </c>
      <c r="E23" s="404">
        <v>45016</v>
      </c>
      <c r="F23" t="s">
        <v>5291</v>
      </c>
      <c r="G23" t="s">
        <v>3971</v>
      </c>
      <c r="H23" t="s">
        <v>5381</v>
      </c>
      <c r="I23">
        <v>1349865</v>
      </c>
      <c r="J23">
        <v>166.82</v>
      </c>
      <c r="K23" t="s">
        <v>5269</v>
      </c>
      <c r="L23" t="s">
        <v>5269</v>
      </c>
    </row>
    <row r="24" spans="1:12" x14ac:dyDescent="0.25">
      <c r="A24">
        <v>7452</v>
      </c>
      <c r="B24" t="s">
        <v>121</v>
      </c>
      <c r="C24">
        <v>240</v>
      </c>
      <c r="D24" t="s">
        <v>5285</v>
      </c>
      <c r="E24" s="404">
        <v>45016</v>
      </c>
      <c r="F24" t="s">
        <v>5291</v>
      </c>
      <c r="G24" t="s">
        <v>3971</v>
      </c>
      <c r="H24" t="s">
        <v>5381</v>
      </c>
      <c r="I24">
        <v>1349865</v>
      </c>
      <c r="J24">
        <v>131.72</v>
      </c>
      <c r="K24" t="s">
        <v>5269</v>
      </c>
      <c r="L24" t="s">
        <v>5269</v>
      </c>
    </row>
    <row r="25" spans="1:12" x14ac:dyDescent="0.25">
      <c r="A25">
        <v>7452</v>
      </c>
      <c r="B25" t="s">
        <v>121</v>
      </c>
      <c r="C25">
        <v>340</v>
      </c>
      <c r="D25" t="s">
        <v>5284</v>
      </c>
      <c r="E25" s="404">
        <v>45016</v>
      </c>
      <c r="F25" t="s">
        <v>5291</v>
      </c>
      <c r="G25" t="s">
        <v>3971</v>
      </c>
      <c r="H25" t="s">
        <v>5381</v>
      </c>
      <c r="I25">
        <v>1349865</v>
      </c>
      <c r="J25">
        <v>67.22</v>
      </c>
      <c r="K25" t="s">
        <v>5269</v>
      </c>
      <c r="L25" t="s">
        <v>5269</v>
      </c>
    </row>
    <row r="26" spans="1:12" x14ac:dyDescent="0.25">
      <c r="A26">
        <v>7452</v>
      </c>
      <c r="B26" t="s">
        <v>121</v>
      </c>
      <c r="C26">
        <v>935</v>
      </c>
      <c r="D26" t="s">
        <v>5283</v>
      </c>
      <c r="E26" s="404">
        <v>45016</v>
      </c>
      <c r="F26" t="s">
        <v>5291</v>
      </c>
      <c r="G26" t="s">
        <v>3971</v>
      </c>
      <c r="H26" t="s">
        <v>5381</v>
      </c>
      <c r="I26">
        <v>1349865</v>
      </c>
      <c r="J26">
        <v>61.78</v>
      </c>
      <c r="K26" t="s">
        <v>5269</v>
      </c>
      <c r="L26" t="s">
        <v>5269</v>
      </c>
    </row>
    <row r="27" spans="1:12" x14ac:dyDescent="0.25">
      <c r="A27">
        <v>7452</v>
      </c>
      <c r="B27" t="s">
        <v>121</v>
      </c>
      <c r="C27">
        <v>936</v>
      </c>
      <c r="D27" t="s">
        <v>5282</v>
      </c>
      <c r="E27" s="404">
        <v>45016</v>
      </c>
      <c r="F27" t="s">
        <v>5291</v>
      </c>
      <c r="G27" t="s">
        <v>3971</v>
      </c>
      <c r="H27" t="s">
        <v>5381</v>
      </c>
      <c r="I27">
        <v>1349865</v>
      </c>
      <c r="J27">
        <v>61.78</v>
      </c>
      <c r="K27" t="s">
        <v>5269</v>
      </c>
      <c r="L27" t="s">
        <v>5269</v>
      </c>
    </row>
    <row r="28" spans="1:12" x14ac:dyDescent="0.25">
      <c r="A28">
        <v>7452</v>
      </c>
      <c r="B28" t="s">
        <v>121</v>
      </c>
      <c r="C28">
        <v>110</v>
      </c>
      <c r="D28" t="s">
        <v>5280</v>
      </c>
      <c r="E28" s="404">
        <v>45046</v>
      </c>
      <c r="F28" t="s">
        <v>121</v>
      </c>
      <c r="G28" t="s">
        <v>3971</v>
      </c>
      <c r="H28" t="s">
        <v>5380</v>
      </c>
      <c r="I28" t="s">
        <v>5379</v>
      </c>
      <c r="J28">
        <v>395.67</v>
      </c>
      <c r="K28" t="s">
        <v>5269</v>
      </c>
      <c r="L28" t="s">
        <v>5269</v>
      </c>
    </row>
    <row r="29" spans="1:12" x14ac:dyDescent="0.25">
      <c r="A29">
        <v>7452</v>
      </c>
      <c r="B29" t="s">
        <v>121</v>
      </c>
      <c r="C29">
        <v>112</v>
      </c>
      <c r="D29" t="s">
        <v>5287</v>
      </c>
      <c r="E29" s="404">
        <v>45046</v>
      </c>
      <c r="F29" t="s">
        <v>121</v>
      </c>
      <c r="G29" t="s">
        <v>3971</v>
      </c>
      <c r="H29" t="s">
        <v>5380</v>
      </c>
      <c r="I29" t="s">
        <v>5379</v>
      </c>
      <c r="J29">
        <v>296.83</v>
      </c>
      <c r="K29" t="s">
        <v>5269</v>
      </c>
      <c r="L29" t="s">
        <v>5269</v>
      </c>
    </row>
    <row r="30" spans="1:12" x14ac:dyDescent="0.25">
      <c r="A30">
        <v>7452</v>
      </c>
      <c r="B30" t="s">
        <v>121</v>
      </c>
      <c r="C30">
        <v>120</v>
      </c>
      <c r="D30" t="s">
        <v>5279</v>
      </c>
      <c r="E30" s="404">
        <v>45046</v>
      </c>
      <c r="F30" t="s">
        <v>121</v>
      </c>
      <c r="G30" t="s">
        <v>3971</v>
      </c>
      <c r="H30" t="s">
        <v>5380</v>
      </c>
      <c r="I30" t="s">
        <v>5379</v>
      </c>
      <c r="J30">
        <v>534.29999999999995</v>
      </c>
      <c r="K30" t="s">
        <v>5269</v>
      </c>
      <c r="L30" t="s">
        <v>5269</v>
      </c>
    </row>
    <row r="31" spans="1:12" x14ac:dyDescent="0.25">
      <c r="A31">
        <v>7452</v>
      </c>
      <c r="B31" t="s">
        <v>121</v>
      </c>
      <c r="C31">
        <v>130</v>
      </c>
      <c r="D31" t="s">
        <v>5278</v>
      </c>
      <c r="E31" s="404">
        <v>45046</v>
      </c>
      <c r="F31" t="s">
        <v>121</v>
      </c>
      <c r="G31" t="s">
        <v>3971</v>
      </c>
      <c r="H31" t="s">
        <v>5380</v>
      </c>
      <c r="I31" t="s">
        <v>5379</v>
      </c>
      <c r="J31">
        <v>302.77</v>
      </c>
      <c r="K31" t="s">
        <v>5269</v>
      </c>
      <c r="L31" t="s">
        <v>5269</v>
      </c>
    </row>
    <row r="32" spans="1:12" x14ac:dyDescent="0.25">
      <c r="A32">
        <v>7452</v>
      </c>
      <c r="B32" t="s">
        <v>121</v>
      </c>
      <c r="C32">
        <v>140</v>
      </c>
      <c r="D32" t="s">
        <v>5286</v>
      </c>
      <c r="E32" s="404">
        <v>45046</v>
      </c>
      <c r="F32" t="s">
        <v>121</v>
      </c>
      <c r="G32" t="s">
        <v>3971</v>
      </c>
      <c r="H32" t="s">
        <v>5380</v>
      </c>
      <c r="I32" t="s">
        <v>5379</v>
      </c>
      <c r="J32">
        <v>356.19</v>
      </c>
      <c r="K32" t="s">
        <v>5269</v>
      </c>
      <c r="L32" t="s">
        <v>5269</v>
      </c>
    </row>
    <row r="33" spans="1:12" x14ac:dyDescent="0.25">
      <c r="A33">
        <v>7452</v>
      </c>
      <c r="B33" t="s">
        <v>121</v>
      </c>
      <c r="C33">
        <v>160</v>
      </c>
      <c r="D33" t="s">
        <v>5277</v>
      </c>
      <c r="E33" s="404">
        <v>45046</v>
      </c>
      <c r="F33" t="s">
        <v>121</v>
      </c>
      <c r="G33" t="s">
        <v>3971</v>
      </c>
      <c r="H33" t="s">
        <v>5380</v>
      </c>
      <c r="I33" t="s">
        <v>5379</v>
      </c>
      <c r="J33">
        <v>178.1</v>
      </c>
      <c r="K33" t="s">
        <v>5269</v>
      </c>
      <c r="L33" t="s">
        <v>5269</v>
      </c>
    </row>
    <row r="34" spans="1:12" x14ac:dyDescent="0.25">
      <c r="A34">
        <v>7452</v>
      </c>
      <c r="B34" t="s">
        <v>121</v>
      </c>
      <c r="C34">
        <v>210</v>
      </c>
      <c r="D34" t="s">
        <v>5275</v>
      </c>
      <c r="E34" s="404">
        <v>45046</v>
      </c>
      <c r="F34" t="s">
        <v>121</v>
      </c>
      <c r="G34" t="s">
        <v>3971</v>
      </c>
      <c r="H34" t="s">
        <v>5380</v>
      </c>
      <c r="I34" t="s">
        <v>5379</v>
      </c>
      <c r="J34">
        <v>197.98</v>
      </c>
      <c r="K34" t="s">
        <v>5269</v>
      </c>
      <c r="L34" t="s">
        <v>5269</v>
      </c>
    </row>
    <row r="35" spans="1:12" x14ac:dyDescent="0.25">
      <c r="A35">
        <v>7452</v>
      </c>
      <c r="B35" t="s">
        <v>121</v>
      </c>
      <c r="C35">
        <v>220</v>
      </c>
      <c r="D35" t="s">
        <v>5274</v>
      </c>
      <c r="E35" s="404">
        <v>45046</v>
      </c>
      <c r="F35" t="s">
        <v>121</v>
      </c>
      <c r="G35" t="s">
        <v>3971</v>
      </c>
      <c r="H35" t="s">
        <v>5380</v>
      </c>
      <c r="I35" t="s">
        <v>5379</v>
      </c>
      <c r="J35">
        <v>118.73</v>
      </c>
      <c r="K35" t="s">
        <v>5269</v>
      </c>
      <c r="L35" t="s">
        <v>5269</v>
      </c>
    </row>
    <row r="36" spans="1:12" x14ac:dyDescent="0.25">
      <c r="A36">
        <v>7452</v>
      </c>
      <c r="B36" t="s">
        <v>121</v>
      </c>
      <c r="C36">
        <v>230</v>
      </c>
      <c r="D36" t="s">
        <v>5271</v>
      </c>
      <c r="E36" s="404">
        <v>45046</v>
      </c>
      <c r="F36" t="s">
        <v>121</v>
      </c>
      <c r="G36" t="s">
        <v>3971</v>
      </c>
      <c r="H36" t="s">
        <v>5380</v>
      </c>
      <c r="I36" t="s">
        <v>5379</v>
      </c>
      <c r="J36">
        <v>200.36</v>
      </c>
      <c r="K36" t="s">
        <v>5269</v>
      </c>
      <c r="L36" t="s">
        <v>5269</v>
      </c>
    </row>
    <row r="37" spans="1:12" x14ac:dyDescent="0.25">
      <c r="A37">
        <v>7452</v>
      </c>
      <c r="B37" t="s">
        <v>121</v>
      </c>
      <c r="C37">
        <v>240</v>
      </c>
      <c r="D37" t="s">
        <v>5285</v>
      </c>
      <c r="E37" s="404">
        <v>45046</v>
      </c>
      <c r="F37" t="s">
        <v>121</v>
      </c>
      <c r="G37" t="s">
        <v>3971</v>
      </c>
      <c r="H37" t="s">
        <v>5380</v>
      </c>
      <c r="I37" t="s">
        <v>5379</v>
      </c>
      <c r="J37">
        <v>158.21</v>
      </c>
      <c r="K37" t="s">
        <v>5269</v>
      </c>
      <c r="L37" t="s">
        <v>5269</v>
      </c>
    </row>
    <row r="38" spans="1:12" x14ac:dyDescent="0.25">
      <c r="A38">
        <v>7452</v>
      </c>
      <c r="B38" t="s">
        <v>121</v>
      </c>
      <c r="C38">
        <v>340</v>
      </c>
      <c r="D38" t="s">
        <v>5284</v>
      </c>
      <c r="E38" s="404">
        <v>45046</v>
      </c>
      <c r="F38" t="s">
        <v>121</v>
      </c>
      <c r="G38" t="s">
        <v>3971</v>
      </c>
      <c r="H38" t="s">
        <v>5380</v>
      </c>
      <c r="I38" t="s">
        <v>5379</v>
      </c>
      <c r="J38">
        <v>80.739999999999995</v>
      </c>
      <c r="K38" t="s">
        <v>5269</v>
      </c>
      <c r="L38" t="s">
        <v>5269</v>
      </c>
    </row>
    <row r="39" spans="1:12" x14ac:dyDescent="0.25">
      <c r="A39">
        <v>7452</v>
      </c>
      <c r="B39" t="s">
        <v>121</v>
      </c>
      <c r="C39">
        <v>935</v>
      </c>
      <c r="D39" t="s">
        <v>5283</v>
      </c>
      <c r="E39" s="404">
        <v>45046</v>
      </c>
      <c r="F39" t="s">
        <v>121</v>
      </c>
      <c r="G39" t="s">
        <v>3971</v>
      </c>
      <c r="H39" t="s">
        <v>5380</v>
      </c>
      <c r="I39" t="s">
        <v>5379</v>
      </c>
      <c r="J39">
        <v>74.209999999999994</v>
      </c>
      <c r="K39" t="s">
        <v>5269</v>
      </c>
      <c r="L39" t="s">
        <v>5269</v>
      </c>
    </row>
    <row r="40" spans="1:12" x14ac:dyDescent="0.25">
      <c r="A40">
        <v>7452</v>
      </c>
      <c r="B40" t="s">
        <v>121</v>
      </c>
      <c r="C40">
        <v>936</v>
      </c>
      <c r="D40" t="s">
        <v>5282</v>
      </c>
      <c r="E40" s="404">
        <v>45046</v>
      </c>
      <c r="F40" t="s">
        <v>121</v>
      </c>
      <c r="G40" t="s">
        <v>3971</v>
      </c>
      <c r="H40" t="s">
        <v>5380</v>
      </c>
      <c r="I40" t="s">
        <v>5379</v>
      </c>
      <c r="J40">
        <v>74.209999999999994</v>
      </c>
      <c r="K40" t="s">
        <v>5269</v>
      </c>
      <c r="L40" t="s">
        <v>5269</v>
      </c>
    </row>
    <row r="41" spans="1:12" x14ac:dyDescent="0.25">
      <c r="A41">
        <v>7452</v>
      </c>
      <c r="B41" t="s">
        <v>121</v>
      </c>
      <c r="C41">
        <v>110</v>
      </c>
      <c r="D41" t="s">
        <v>5280</v>
      </c>
      <c r="E41" s="404">
        <v>45077</v>
      </c>
      <c r="F41" t="s">
        <v>121</v>
      </c>
      <c r="G41" t="s">
        <v>3971</v>
      </c>
      <c r="H41" t="s">
        <v>5378</v>
      </c>
      <c r="I41" t="s">
        <v>5376</v>
      </c>
      <c r="J41">
        <v>429.89</v>
      </c>
      <c r="K41" t="s">
        <v>5269</v>
      </c>
      <c r="L41" t="s">
        <v>5269</v>
      </c>
    </row>
    <row r="42" spans="1:12" x14ac:dyDescent="0.25">
      <c r="A42">
        <v>7452</v>
      </c>
      <c r="B42" t="s">
        <v>121</v>
      </c>
      <c r="C42">
        <v>110</v>
      </c>
      <c r="D42" t="s">
        <v>5280</v>
      </c>
      <c r="E42" s="404">
        <v>45077</v>
      </c>
      <c r="F42" t="s">
        <v>121</v>
      </c>
      <c r="G42" t="s">
        <v>3971</v>
      </c>
      <c r="H42" t="s">
        <v>5377</v>
      </c>
      <c r="I42" t="s">
        <v>5376</v>
      </c>
      <c r="J42">
        <v>-429.89</v>
      </c>
      <c r="K42" t="s">
        <v>5269</v>
      </c>
      <c r="L42" t="s">
        <v>5269</v>
      </c>
    </row>
    <row r="43" spans="1:12" x14ac:dyDescent="0.25">
      <c r="A43">
        <v>7452</v>
      </c>
      <c r="B43" t="s">
        <v>121</v>
      </c>
      <c r="C43">
        <v>112</v>
      </c>
      <c r="D43" t="s">
        <v>5287</v>
      </c>
      <c r="E43" s="404">
        <v>45077</v>
      </c>
      <c r="F43" t="s">
        <v>121</v>
      </c>
      <c r="G43" t="s">
        <v>3971</v>
      </c>
      <c r="H43" t="s">
        <v>5378</v>
      </c>
      <c r="I43" t="s">
        <v>5376</v>
      </c>
      <c r="J43">
        <v>322.5</v>
      </c>
      <c r="K43" t="s">
        <v>5269</v>
      </c>
      <c r="L43" t="s">
        <v>5269</v>
      </c>
    </row>
    <row r="44" spans="1:12" x14ac:dyDescent="0.25">
      <c r="A44">
        <v>7452</v>
      </c>
      <c r="B44" t="s">
        <v>121</v>
      </c>
      <c r="C44">
        <v>112</v>
      </c>
      <c r="D44" t="s">
        <v>5287</v>
      </c>
      <c r="E44" s="404">
        <v>45077</v>
      </c>
      <c r="F44" t="s">
        <v>121</v>
      </c>
      <c r="G44" t="s">
        <v>3971</v>
      </c>
      <c r="H44" t="s">
        <v>5377</v>
      </c>
      <c r="I44" t="s">
        <v>5376</v>
      </c>
      <c r="J44">
        <v>-322.5</v>
      </c>
      <c r="K44" t="s">
        <v>5269</v>
      </c>
      <c r="L44" t="s">
        <v>5269</v>
      </c>
    </row>
    <row r="45" spans="1:12" x14ac:dyDescent="0.25">
      <c r="A45">
        <v>7452</v>
      </c>
      <c r="B45" t="s">
        <v>121</v>
      </c>
      <c r="C45">
        <v>120</v>
      </c>
      <c r="D45" t="s">
        <v>5279</v>
      </c>
      <c r="E45" s="404">
        <v>45077</v>
      </c>
      <c r="F45" t="s">
        <v>121</v>
      </c>
      <c r="G45" t="s">
        <v>3971</v>
      </c>
      <c r="H45" t="s">
        <v>5378</v>
      </c>
      <c r="I45" t="s">
        <v>5376</v>
      </c>
      <c r="J45">
        <v>580.49</v>
      </c>
      <c r="K45" t="s">
        <v>5269</v>
      </c>
      <c r="L45" t="s">
        <v>5269</v>
      </c>
    </row>
    <row r="46" spans="1:12" x14ac:dyDescent="0.25">
      <c r="A46">
        <v>7452</v>
      </c>
      <c r="B46" t="s">
        <v>121</v>
      </c>
      <c r="C46">
        <v>120</v>
      </c>
      <c r="D46" t="s">
        <v>5279</v>
      </c>
      <c r="E46" s="404">
        <v>45077</v>
      </c>
      <c r="F46" t="s">
        <v>121</v>
      </c>
      <c r="G46" t="s">
        <v>3971</v>
      </c>
      <c r="H46" t="s">
        <v>5377</v>
      </c>
      <c r="I46" t="s">
        <v>5376</v>
      </c>
      <c r="J46">
        <v>-580.49</v>
      </c>
      <c r="K46" t="s">
        <v>5269</v>
      </c>
      <c r="L46" t="s">
        <v>5269</v>
      </c>
    </row>
    <row r="47" spans="1:12" x14ac:dyDescent="0.25">
      <c r="A47">
        <v>7452</v>
      </c>
      <c r="B47" t="s">
        <v>121</v>
      </c>
      <c r="C47">
        <v>130</v>
      </c>
      <c r="D47" t="s">
        <v>5278</v>
      </c>
      <c r="E47" s="404">
        <v>45077</v>
      </c>
      <c r="F47" t="s">
        <v>121</v>
      </c>
      <c r="G47" t="s">
        <v>3971</v>
      </c>
      <c r="H47" t="s">
        <v>5378</v>
      </c>
      <c r="I47" t="s">
        <v>5376</v>
      </c>
      <c r="J47">
        <v>328.94</v>
      </c>
      <c r="K47" t="s">
        <v>5269</v>
      </c>
      <c r="L47" t="s">
        <v>5269</v>
      </c>
    </row>
    <row r="48" spans="1:12" x14ac:dyDescent="0.25">
      <c r="A48">
        <v>7452</v>
      </c>
      <c r="B48" t="s">
        <v>121</v>
      </c>
      <c r="C48">
        <v>130</v>
      </c>
      <c r="D48" t="s">
        <v>5278</v>
      </c>
      <c r="E48" s="404">
        <v>45077</v>
      </c>
      <c r="F48" t="s">
        <v>121</v>
      </c>
      <c r="G48" t="s">
        <v>3971</v>
      </c>
      <c r="H48" t="s">
        <v>5377</v>
      </c>
      <c r="I48" t="s">
        <v>5376</v>
      </c>
      <c r="J48">
        <v>-328.94</v>
      </c>
      <c r="K48" t="s">
        <v>5269</v>
      </c>
      <c r="L48" t="s">
        <v>5269</v>
      </c>
    </row>
    <row r="49" spans="1:12" x14ac:dyDescent="0.25">
      <c r="A49">
        <v>7452</v>
      </c>
      <c r="B49" t="s">
        <v>121</v>
      </c>
      <c r="C49">
        <v>140</v>
      </c>
      <c r="D49" t="s">
        <v>5286</v>
      </c>
      <c r="E49" s="404">
        <v>45077</v>
      </c>
      <c r="F49" t="s">
        <v>121</v>
      </c>
      <c r="G49" t="s">
        <v>3971</v>
      </c>
      <c r="H49" t="s">
        <v>5378</v>
      </c>
      <c r="I49" t="s">
        <v>5376</v>
      </c>
      <c r="J49">
        <v>386.99</v>
      </c>
      <c r="K49" t="s">
        <v>5269</v>
      </c>
      <c r="L49" t="s">
        <v>5269</v>
      </c>
    </row>
    <row r="50" spans="1:12" x14ac:dyDescent="0.25">
      <c r="A50">
        <v>7452</v>
      </c>
      <c r="B50" t="s">
        <v>121</v>
      </c>
      <c r="C50">
        <v>140</v>
      </c>
      <c r="D50" t="s">
        <v>5286</v>
      </c>
      <c r="E50" s="404">
        <v>45077</v>
      </c>
      <c r="F50" t="s">
        <v>121</v>
      </c>
      <c r="G50" t="s">
        <v>3971</v>
      </c>
      <c r="H50" t="s">
        <v>5377</v>
      </c>
      <c r="I50" t="s">
        <v>5376</v>
      </c>
      <c r="J50">
        <v>-386.99</v>
      </c>
      <c r="K50" t="s">
        <v>5269</v>
      </c>
      <c r="L50" t="s">
        <v>5269</v>
      </c>
    </row>
    <row r="51" spans="1:12" x14ac:dyDescent="0.25">
      <c r="A51">
        <v>7452</v>
      </c>
      <c r="B51" t="s">
        <v>121</v>
      </c>
      <c r="C51">
        <v>160</v>
      </c>
      <c r="D51" t="s">
        <v>5277</v>
      </c>
      <c r="E51" s="404">
        <v>45077</v>
      </c>
      <c r="F51" t="s">
        <v>121</v>
      </c>
      <c r="G51" t="s">
        <v>3971</v>
      </c>
      <c r="H51" t="s">
        <v>5378</v>
      </c>
      <c r="I51" t="s">
        <v>5376</v>
      </c>
      <c r="J51">
        <v>193.5</v>
      </c>
      <c r="K51" t="s">
        <v>5269</v>
      </c>
      <c r="L51" t="s">
        <v>5269</v>
      </c>
    </row>
    <row r="52" spans="1:12" x14ac:dyDescent="0.25">
      <c r="A52">
        <v>7452</v>
      </c>
      <c r="B52" t="s">
        <v>121</v>
      </c>
      <c r="C52">
        <v>160</v>
      </c>
      <c r="D52" t="s">
        <v>5277</v>
      </c>
      <c r="E52" s="404">
        <v>45077</v>
      </c>
      <c r="F52" t="s">
        <v>121</v>
      </c>
      <c r="G52" t="s">
        <v>3971</v>
      </c>
      <c r="H52" t="s">
        <v>5377</v>
      </c>
      <c r="I52" t="s">
        <v>5376</v>
      </c>
      <c r="J52">
        <v>-193.5</v>
      </c>
      <c r="K52" t="s">
        <v>5269</v>
      </c>
      <c r="L52" t="s">
        <v>5269</v>
      </c>
    </row>
    <row r="53" spans="1:12" x14ac:dyDescent="0.25">
      <c r="A53">
        <v>7452</v>
      </c>
      <c r="B53" t="s">
        <v>121</v>
      </c>
      <c r="C53">
        <v>210</v>
      </c>
      <c r="D53" t="s">
        <v>5275</v>
      </c>
      <c r="E53" s="404">
        <v>45077</v>
      </c>
      <c r="F53" t="s">
        <v>121</v>
      </c>
      <c r="G53" t="s">
        <v>3971</v>
      </c>
      <c r="H53" t="s">
        <v>5378</v>
      </c>
      <c r="I53" t="s">
        <v>5376</v>
      </c>
      <c r="J53">
        <v>215.1</v>
      </c>
      <c r="K53" t="s">
        <v>5269</v>
      </c>
      <c r="L53" t="s">
        <v>5269</v>
      </c>
    </row>
    <row r="54" spans="1:12" x14ac:dyDescent="0.25">
      <c r="A54">
        <v>7452</v>
      </c>
      <c r="B54" t="s">
        <v>121</v>
      </c>
      <c r="C54">
        <v>210</v>
      </c>
      <c r="D54" t="s">
        <v>5275</v>
      </c>
      <c r="E54" s="404">
        <v>45077</v>
      </c>
      <c r="F54" t="s">
        <v>121</v>
      </c>
      <c r="G54" t="s">
        <v>3971</v>
      </c>
      <c r="H54" t="s">
        <v>5377</v>
      </c>
      <c r="I54" t="s">
        <v>5376</v>
      </c>
      <c r="J54">
        <v>-215.1</v>
      </c>
      <c r="K54" t="s">
        <v>5269</v>
      </c>
      <c r="L54" t="s">
        <v>5269</v>
      </c>
    </row>
    <row r="55" spans="1:12" x14ac:dyDescent="0.25">
      <c r="A55">
        <v>7452</v>
      </c>
      <c r="B55" t="s">
        <v>121</v>
      </c>
      <c r="C55">
        <v>220</v>
      </c>
      <c r="D55" t="s">
        <v>5274</v>
      </c>
      <c r="E55" s="404">
        <v>45077</v>
      </c>
      <c r="F55" t="s">
        <v>121</v>
      </c>
      <c r="G55" t="s">
        <v>3971</v>
      </c>
      <c r="H55" t="s">
        <v>5378</v>
      </c>
      <c r="I55" t="s">
        <v>5376</v>
      </c>
      <c r="J55">
        <v>129</v>
      </c>
      <c r="K55" t="s">
        <v>5269</v>
      </c>
      <c r="L55" t="s">
        <v>5269</v>
      </c>
    </row>
    <row r="56" spans="1:12" x14ac:dyDescent="0.25">
      <c r="A56">
        <v>7452</v>
      </c>
      <c r="B56" t="s">
        <v>121</v>
      </c>
      <c r="C56">
        <v>220</v>
      </c>
      <c r="D56" t="s">
        <v>5274</v>
      </c>
      <c r="E56" s="404">
        <v>45077</v>
      </c>
      <c r="F56" t="s">
        <v>121</v>
      </c>
      <c r="G56" t="s">
        <v>3971</v>
      </c>
      <c r="H56" t="s">
        <v>5377</v>
      </c>
      <c r="I56" t="s">
        <v>5376</v>
      </c>
      <c r="J56">
        <v>-129</v>
      </c>
      <c r="K56" t="s">
        <v>5269</v>
      </c>
      <c r="L56" t="s">
        <v>5269</v>
      </c>
    </row>
    <row r="57" spans="1:12" x14ac:dyDescent="0.25">
      <c r="A57">
        <v>7452</v>
      </c>
      <c r="B57" t="s">
        <v>121</v>
      </c>
      <c r="C57">
        <v>230</v>
      </c>
      <c r="D57" t="s">
        <v>5271</v>
      </c>
      <c r="E57" s="404">
        <v>45077</v>
      </c>
      <c r="F57" t="s">
        <v>121</v>
      </c>
      <c r="G57" t="s">
        <v>3971</v>
      </c>
      <c r="H57" t="s">
        <v>5378</v>
      </c>
      <c r="I57" t="s">
        <v>5376</v>
      </c>
      <c r="J57">
        <v>217.69</v>
      </c>
      <c r="K57" t="s">
        <v>5269</v>
      </c>
      <c r="L57" t="s">
        <v>5269</v>
      </c>
    </row>
    <row r="58" spans="1:12" x14ac:dyDescent="0.25">
      <c r="A58">
        <v>7452</v>
      </c>
      <c r="B58" t="s">
        <v>121</v>
      </c>
      <c r="C58">
        <v>230</v>
      </c>
      <c r="D58" t="s">
        <v>5271</v>
      </c>
      <c r="E58" s="404">
        <v>45077</v>
      </c>
      <c r="F58" t="s">
        <v>121</v>
      </c>
      <c r="G58" t="s">
        <v>3971</v>
      </c>
      <c r="H58" t="s">
        <v>5377</v>
      </c>
      <c r="I58" t="s">
        <v>5376</v>
      </c>
      <c r="J58">
        <v>-217.69</v>
      </c>
      <c r="K58" t="s">
        <v>5269</v>
      </c>
      <c r="L58" t="s">
        <v>5269</v>
      </c>
    </row>
    <row r="59" spans="1:12" x14ac:dyDescent="0.25">
      <c r="A59">
        <v>7452</v>
      </c>
      <c r="B59" t="s">
        <v>121</v>
      </c>
      <c r="C59">
        <v>240</v>
      </c>
      <c r="D59" t="s">
        <v>5285</v>
      </c>
      <c r="E59" s="404">
        <v>45077</v>
      </c>
      <c r="F59" t="s">
        <v>121</v>
      </c>
      <c r="G59" t="s">
        <v>3971</v>
      </c>
      <c r="H59" t="s">
        <v>5378</v>
      </c>
      <c r="I59" t="s">
        <v>5376</v>
      </c>
      <c r="J59">
        <v>171.89</v>
      </c>
      <c r="K59" t="s">
        <v>5269</v>
      </c>
      <c r="L59" t="s">
        <v>5269</v>
      </c>
    </row>
    <row r="60" spans="1:12" x14ac:dyDescent="0.25">
      <c r="A60">
        <v>7452</v>
      </c>
      <c r="B60" t="s">
        <v>121</v>
      </c>
      <c r="C60">
        <v>240</v>
      </c>
      <c r="D60" t="s">
        <v>5285</v>
      </c>
      <c r="E60" s="404">
        <v>45077</v>
      </c>
      <c r="F60" t="s">
        <v>121</v>
      </c>
      <c r="G60" t="s">
        <v>3971</v>
      </c>
      <c r="H60" t="s">
        <v>5377</v>
      </c>
      <c r="I60" t="s">
        <v>5376</v>
      </c>
      <c r="J60">
        <v>-171.89</v>
      </c>
      <c r="K60" t="s">
        <v>5269</v>
      </c>
      <c r="L60" t="s">
        <v>5269</v>
      </c>
    </row>
    <row r="61" spans="1:12" x14ac:dyDescent="0.25">
      <c r="A61">
        <v>7452</v>
      </c>
      <c r="B61" t="s">
        <v>121</v>
      </c>
      <c r="C61">
        <v>340</v>
      </c>
      <c r="D61" t="s">
        <v>5284</v>
      </c>
      <c r="E61" s="404">
        <v>45077</v>
      </c>
      <c r="F61" t="s">
        <v>121</v>
      </c>
      <c r="G61" t="s">
        <v>3971</v>
      </c>
      <c r="H61" t="s">
        <v>5378</v>
      </c>
      <c r="I61" t="s">
        <v>5376</v>
      </c>
      <c r="J61">
        <v>87.72</v>
      </c>
      <c r="K61" t="s">
        <v>5269</v>
      </c>
      <c r="L61" t="s">
        <v>5269</v>
      </c>
    </row>
    <row r="62" spans="1:12" x14ac:dyDescent="0.25">
      <c r="A62">
        <v>7452</v>
      </c>
      <c r="B62" t="s">
        <v>121</v>
      </c>
      <c r="C62">
        <v>340</v>
      </c>
      <c r="D62" t="s">
        <v>5284</v>
      </c>
      <c r="E62" s="404">
        <v>45077</v>
      </c>
      <c r="F62" t="s">
        <v>121</v>
      </c>
      <c r="G62" t="s">
        <v>3971</v>
      </c>
      <c r="H62" t="s">
        <v>5377</v>
      </c>
      <c r="I62" t="s">
        <v>5376</v>
      </c>
      <c r="J62">
        <v>-87.72</v>
      </c>
      <c r="K62" t="s">
        <v>5269</v>
      </c>
      <c r="L62" t="s">
        <v>5269</v>
      </c>
    </row>
    <row r="63" spans="1:12" x14ac:dyDescent="0.25">
      <c r="A63">
        <v>7452</v>
      </c>
      <c r="B63" t="s">
        <v>121</v>
      </c>
      <c r="C63">
        <v>935</v>
      </c>
      <c r="D63" t="s">
        <v>5283</v>
      </c>
      <c r="E63" s="404">
        <v>45077</v>
      </c>
      <c r="F63" t="s">
        <v>121</v>
      </c>
      <c r="G63" t="s">
        <v>3971</v>
      </c>
      <c r="H63" t="s">
        <v>5378</v>
      </c>
      <c r="I63" t="s">
        <v>5376</v>
      </c>
      <c r="J63">
        <v>80.63</v>
      </c>
      <c r="K63" t="s">
        <v>5269</v>
      </c>
      <c r="L63" t="s">
        <v>5269</v>
      </c>
    </row>
    <row r="64" spans="1:12" x14ac:dyDescent="0.25">
      <c r="A64">
        <v>7452</v>
      </c>
      <c r="B64" t="s">
        <v>121</v>
      </c>
      <c r="C64">
        <v>935</v>
      </c>
      <c r="D64" t="s">
        <v>5283</v>
      </c>
      <c r="E64" s="404">
        <v>45077</v>
      </c>
      <c r="F64" t="s">
        <v>121</v>
      </c>
      <c r="G64" t="s">
        <v>3971</v>
      </c>
      <c r="H64" t="s">
        <v>5377</v>
      </c>
      <c r="I64" t="s">
        <v>5376</v>
      </c>
      <c r="J64">
        <v>-80.63</v>
      </c>
      <c r="K64" t="s">
        <v>5269</v>
      </c>
      <c r="L64" t="s">
        <v>5269</v>
      </c>
    </row>
    <row r="65" spans="1:12" x14ac:dyDescent="0.25">
      <c r="A65">
        <v>7452</v>
      </c>
      <c r="B65" t="s">
        <v>121</v>
      </c>
      <c r="C65">
        <v>936</v>
      </c>
      <c r="D65" t="s">
        <v>5282</v>
      </c>
      <c r="E65" s="404">
        <v>45077</v>
      </c>
      <c r="F65" t="s">
        <v>121</v>
      </c>
      <c r="G65" t="s">
        <v>3971</v>
      </c>
      <c r="H65" t="s">
        <v>5378</v>
      </c>
      <c r="I65" t="s">
        <v>5376</v>
      </c>
      <c r="J65">
        <v>80.63</v>
      </c>
      <c r="K65" t="s">
        <v>5269</v>
      </c>
      <c r="L65" t="s">
        <v>5269</v>
      </c>
    </row>
    <row r="66" spans="1:12" x14ac:dyDescent="0.25">
      <c r="A66">
        <v>7452</v>
      </c>
      <c r="B66" t="s">
        <v>121</v>
      </c>
      <c r="C66">
        <v>936</v>
      </c>
      <c r="D66" t="s">
        <v>5282</v>
      </c>
      <c r="E66" s="404">
        <v>45077</v>
      </c>
      <c r="F66" t="s">
        <v>121</v>
      </c>
      <c r="G66" t="s">
        <v>3971</v>
      </c>
      <c r="H66" t="s">
        <v>5377</v>
      </c>
      <c r="I66" t="s">
        <v>5376</v>
      </c>
      <c r="J66">
        <v>-80.63</v>
      </c>
      <c r="K66" t="s">
        <v>5269</v>
      </c>
      <c r="L66" t="s">
        <v>5269</v>
      </c>
    </row>
    <row r="67" spans="1:12" x14ac:dyDescent="0.25">
      <c r="A67">
        <v>7452</v>
      </c>
      <c r="B67" t="s">
        <v>121</v>
      </c>
      <c r="C67">
        <v>110</v>
      </c>
      <c r="D67" t="s">
        <v>5280</v>
      </c>
      <c r="E67" s="404">
        <v>45107</v>
      </c>
      <c r="F67" t="s">
        <v>5291</v>
      </c>
      <c r="G67" t="s">
        <v>3971</v>
      </c>
      <c r="H67" t="s">
        <v>5375</v>
      </c>
      <c r="I67" t="s">
        <v>5374</v>
      </c>
      <c r="J67">
        <v>362.19</v>
      </c>
      <c r="K67" t="s">
        <v>5269</v>
      </c>
      <c r="L67" t="s">
        <v>5269</v>
      </c>
    </row>
    <row r="68" spans="1:12" x14ac:dyDescent="0.25">
      <c r="A68">
        <v>7452</v>
      </c>
      <c r="B68" t="s">
        <v>121</v>
      </c>
      <c r="C68">
        <v>112</v>
      </c>
      <c r="D68" t="s">
        <v>5287</v>
      </c>
      <c r="E68" s="404">
        <v>45107</v>
      </c>
      <c r="F68" t="s">
        <v>5291</v>
      </c>
      <c r="G68" t="s">
        <v>3971</v>
      </c>
      <c r="H68" t="s">
        <v>5375</v>
      </c>
      <c r="I68" t="s">
        <v>5374</v>
      </c>
      <c r="J68">
        <v>271.70999999999998</v>
      </c>
      <c r="K68" t="s">
        <v>5269</v>
      </c>
      <c r="L68" t="s">
        <v>5269</v>
      </c>
    </row>
    <row r="69" spans="1:12" x14ac:dyDescent="0.25">
      <c r="A69">
        <v>7452</v>
      </c>
      <c r="B69" t="s">
        <v>121</v>
      </c>
      <c r="C69">
        <v>120</v>
      </c>
      <c r="D69" t="s">
        <v>5279</v>
      </c>
      <c r="E69" s="404">
        <v>45107</v>
      </c>
      <c r="F69" t="s">
        <v>5291</v>
      </c>
      <c r="G69" t="s">
        <v>3971</v>
      </c>
      <c r="H69" t="s">
        <v>5375</v>
      </c>
      <c r="I69" t="s">
        <v>5374</v>
      </c>
      <c r="J69">
        <v>489.08</v>
      </c>
      <c r="K69" t="s">
        <v>5269</v>
      </c>
      <c r="L69" t="s">
        <v>5269</v>
      </c>
    </row>
    <row r="70" spans="1:12" x14ac:dyDescent="0.25">
      <c r="A70">
        <v>7452</v>
      </c>
      <c r="B70" t="s">
        <v>121</v>
      </c>
      <c r="C70">
        <v>130</v>
      </c>
      <c r="D70" t="s">
        <v>5278</v>
      </c>
      <c r="E70" s="404">
        <v>45107</v>
      </c>
      <c r="F70" t="s">
        <v>5291</v>
      </c>
      <c r="G70" t="s">
        <v>3971</v>
      </c>
      <c r="H70" t="s">
        <v>5375</v>
      </c>
      <c r="I70" t="s">
        <v>5374</v>
      </c>
      <c r="J70">
        <v>277.14999999999998</v>
      </c>
      <c r="K70" t="s">
        <v>5269</v>
      </c>
      <c r="L70" t="s">
        <v>5269</v>
      </c>
    </row>
    <row r="71" spans="1:12" x14ac:dyDescent="0.25">
      <c r="A71">
        <v>7452</v>
      </c>
      <c r="B71" t="s">
        <v>121</v>
      </c>
      <c r="C71">
        <v>140</v>
      </c>
      <c r="D71" t="s">
        <v>5286</v>
      </c>
      <c r="E71" s="404">
        <v>45107</v>
      </c>
      <c r="F71" t="s">
        <v>5291</v>
      </c>
      <c r="G71" t="s">
        <v>3971</v>
      </c>
      <c r="H71" t="s">
        <v>5375</v>
      </c>
      <c r="I71" t="s">
        <v>5374</v>
      </c>
      <c r="J71">
        <v>326.05</v>
      </c>
      <c r="K71" t="s">
        <v>5269</v>
      </c>
      <c r="L71" t="s">
        <v>5269</v>
      </c>
    </row>
    <row r="72" spans="1:12" x14ac:dyDescent="0.25">
      <c r="A72">
        <v>7452</v>
      </c>
      <c r="B72" t="s">
        <v>121</v>
      </c>
      <c r="C72">
        <v>160</v>
      </c>
      <c r="D72" t="s">
        <v>5277</v>
      </c>
      <c r="E72" s="404">
        <v>45107</v>
      </c>
      <c r="F72" t="s">
        <v>5291</v>
      </c>
      <c r="G72" t="s">
        <v>3971</v>
      </c>
      <c r="H72" t="s">
        <v>5375</v>
      </c>
      <c r="I72" t="s">
        <v>5374</v>
      </c>
      <c r="J72">
        <v>163.03</v>
      </c>
      <c r="K72" t="s">
        <v>5269</v>
      </c>
      <c r="L72" t="s">
        <v>5269</v>
      </c>
    </row>
    <row r="73" spans="1:12" x14ac:dyDescent="0.25">
      <c r="A73">
        <v>7452</v>
      </c>
      <c r="B73" t="s">
        <v>121</v>
      </c>
      <c r="C73">
        <v>210</v>
      </c>
      <c r="D73" t="s">
        <v>5275</v>
      </c>
      <c r="E73" s="404">
        <v>45107</v>
      </c>
      <c r="F73" t="s">
        <v>5291</v>
      </c>
      <c r="G73" t="s">
        <v>3971</v>
      </c>
      <c r="H73" t="s">
        <v>5375</v>
      </c>
      <c r="I73" t="s">
        <v>5374</v>
      </c>
      <c r="J73">
        <v>181.23</v>
      </c>
      <c r="K73" t="s">
        <v>5269</v>
      </c>
      <c r="L73" t="s">
        <v>5269</v>
      </c>
    </row>
    <row r="74" spans="1:12" x14ac:dyDescent="0.25">
      <c r="A74">
        <v>7452</v>
      </c>
      <c r="B74" t="s">
        <v>121</v>
      </c>
      <c r="C74">
        <v>220</v>
      </c>
      <c r="D74" t="s">
        <v>5274</v>
      </c>
      <c r="E74" s="404">
        <v>45107</v>
      </c>
      <c r="F74" t="s">
        <v>5291</v>
      </c>
      <c r="G74" t="s">
        <v>3971</v>
      </c>
      <c r="H74" t="s">
        <v>5375</v>
      </c>
      <c r="I74" t="s">
        <v>5374</v>
      </c>
      <c r="J74">
        <v>108.69</v>
      </c>
      <c r="K74" t="s">
        <v>5269</v>
      </c>
      <c r="L74" t="s">
        <v>5269</v>
      </c>
    </row>
    <row r="75" spans="1:12" x14ac:dyDescent="0.25">
      <c r="A75">
        <v>7452</v>
      </c>
      <c r="B75" t="s">
        <v>121</v>
      </c>
      <c r="C75">
        <v>230</v>
      </c>
      <c r="D75" t="s">
        <v>5271</v>
      </c>
      <c r="E75" s="404">
        <v>45107</v>
      </c>
      <c r="F75" t="s">
        <v>5291</v>
      </c>
      <c r="G75" t="s">
        <v>3971</v>
      </c>
      <c r="H75" t="s">
        <v>5375</v>
      </c>
      <c r="I75" t="s">
        <v>5374</v>
      </c>
      <c r="J75">
        <v>183.41</v>
      </c>
      <c r="K75" t="s">
        <v>5269</v>
      </c>
      <c r="L75" t="s">
        <v>5269</v>
      </c>
    </row>
    <row r="76" spans="1:12" x14ac:dyDescent="0.25">
      <c r="A76">
        <v>7452</v>
      </c>
      <c r="B76" t="s">
        <v>121</v>
      </c>
      <c r="C76">
        <v>240</v>
      </c>
      <c r="D76" t="s">
        <v>5285</v>
      </c>
      <c r="E76" s="404">
        <v>45107</v>
      </c>
      <c r="F76" t="s">
        <v>5291</v>
      </c>
      <c r="G76" t="s">
        <v>3971</v>
      </c>
      <c r="H76" t="s">
        <v>5375</v>
      </c>
      <c r="I76" t="s">
        <v>5374</v>
      </c>
      <c r="J76">
        <v>144.82</v>
      </c>
      <c r="K76" t="s">
        <v>5269</v>
      </c>
      <c r="L76" t="s">
        <v>5269</v>
      </c>
    </row>
    <row r="77" spans="1:12" x14ac:dyDescent="0.25">
      <c r="A77">
        <v>7452</v>
      </c>
      <c r="B77" t="s">
        <v>121</v>
      </c>
      <c r="C77">
        <v>340</v>
      </c>
      <c r="D77" t="s">
        <v>5284</v>
      </c>
      <c r="E77" s="404">
        <v>45107</v>
      </c>
      <c r="F77" t="s">
        <v>5291</v>
      </c>
      <c r="G77" t="s">
        <v>3971</v>
      </c>
      <c r="H77" t="s">
        <v>5375</v>
      </c>
      <c r="I77" t="s">
        <v>5374</v>
      </c>
      <c r="J77">
        <v>73.900000000000006</v>
      </c>
      <c r="K77" t="s">
        <v>5269</v>
      </c>
      <c r="L77" t="s">
        <v>5269</v>
      </c>
    </row>
    <row r="78" spans="1:12" x14ac:dyDescent="0.25">
      <c r="A78">
        <v>7452</v>
      </c>
      <c r="B78" t="s">
        <v>121</v>
      </c>
      <c r="C78">
        <v>935</v>
      </c>
      <c r="D78" t="s">
        <v>5283</v>
      </c>
      <c r="E78" s="404">
        <v>45107</v>
      </c>
      <c r="F78" t="s">
        <v>5291</v>
      </c>
      <c r="G78" t="s">
        <v>3971</v>
      </c>
      <c r="H78" t="s">
        <v>5375</v>
      </c>
      <c r="I78" t="s">
        <v>5374</v>
      </c>
      <c r="J78">
        <v>67.930000000000007</v>
      </c>
      <c r="K78" t="s">
        <v>5269</v>
      </c>
      <c r="L78" t="s">
        <v>5269</v>
      </c>
    </row>
    <row r="79" spans="1:12" x14ac:dyDescent="0.25">
      <c r="A79">
        <v>7452</v>
      </c>
      <c r="B79" t="s">
        <v>121</v>
      </c>
      <c r="C79">
        <v>936</v>
      </c>
      <c r="D79" t="s">
        <v>5282</v>
      </c>
      <c r="E79" s="404">
        <v>45107</v>
      </c>
      <c r="F79" t="s">
        <v>5291</v>
      </c>
      <c r="G79" t="s">
        <v>3971</v>
      </c>
      <c r="H79" t="s">
        <v>5375</v>
      </c>
      <c r="I79" t="s">
        <v>5374</v>
      </c>
      <c r="J79">
        <v>67.930000000000007</v>
      </c>
      <c r="K79" t="s">
        <v>5269</v>
      </c>
      <c r="L79" t="s">
        <v>5269</v>
      </c>
    </row>
    <row r="80" spans="1:12" x14ac:dyDescent="0.25">
      <c r="A80">
        <v>7452</v>
      </c>
      <c r="B80" t="s">
        <v>121</v>
      </c>
      <c r="C80">
        <v>110</v>
      </c>
      <c r="D80" t="s">
        <v>5280</v>
      </c>
      <c r="E80" s="404">
        <v>45138</v>
      </c>
      <c r="F80" t="s">
        <v>5291</v>
      </c>
      <c r="G80" t="s">
        <v>3971</v>
      </c>
      <c r="H80" t="s">
        <v>5373</v>
      </c>
      <c r="I80" t="s">
        <v>5372</v>
      </c>
      <c r="J80">
        <v>366.36</v>
      </c>
      <c r="K80" t="s">
        <v>5269</v>
      </c>
      <c r="L80" t="s">
        <v>5269</v>
      </c>
    </row>
    <row r="81" spans="1:12" x14ac:dyDescent="0.25">
      <c r="A81">
        <v>7452</v>
      </c>
      <c r="B81" t="s">
        <v>121</v>
      </c>
      <c r="C81">
        <v>112</v>
      </c>
      <c r="D81" t="s">
        <v>5287</v>
      </c>
      <c r="E81" s="404">
        <v>45138</v>
      </c>
      <c r="F81" t="s">
        <v>5291</v>
      </c>
      <c r="G81" t="s">
        <v>3971</v>
      </c>
      <c r="H81" t="s">
        <v>5373</v>
      </c>
      <c r="I81" t="s">
        <v>5372</v>
      </c>
      <c r="J81">
        <v>274.83</v>
      </c>
      <c r="K81" t="s">
        <v>5269</v>
      </c>
      <c r="L81" t="s">
        <v>5269</v>
      </c>
    </row>
    <row r="82" spans="1:12" x14ac:dyDescent="0.25">
      <c r="A82">
        <v>7452</v>
      </c>
      <c r="B82" t="s">
        <v>121</v>
      </c>
      <c r="C82">
        <v>120</v>
      </c>
      <c r="D82" t="s">
        <v>5279</v>
      </c>
      <c r="E82" s="404">
        <v>45138</v>
      </c>
      <c r="F82" t="s">
        <v>5291</v>
      </c>
      <c r="G82" t="s">
        <v>3971</v>
      </c>
      <c r="H82" t="s">
        <v>5373</v>
      </c>
      <c r="I82" t="s">
        <v>5372</v>
      </c>
      <c r="J82">
        <v>494.7</v>
      </c>
      <c r="K82" t="s">
        <v>5269</v>
      </c>
      <c r="L82" t="s">
        <v>5269</v>
      </c>
    </row>
    <row r="83" spans="1:12" x14ac:dyDescent="0.25">
      <c r="A83">
        <v>7452</v>
      </c>
      <c r="B83" t="s">
        <v>121</v>
      </c>
      <c r="C83">
        <v>130</v>
      </c>
      <c r="D83" t="s">
        <v>5278</v>
      </c>
      <c r="E83" s="404">
        <v>45138</v>
      </c>
      <c r="F83" t="s">
        <v>5291</v>
      </c>
      <c r="G83" t="s">
        <v>3971</v>
      </c>
      <c r="H83" t="s">
        <v>5373</v>
      </c>
      <c r="I83" t="s">
        <v>5372</v>
      </c>
      <c r="J83">
        <v>280.33</v>
      </c>
      <c r="K83" t="s">
        <v>5269</v>
      </c>
      <c r="L83" t="s">
        <v>5269</v>
      </c>
    </row>
    <row r="84" spans="1:12" x14ac:dyDescent="0.25">
      <c r="A84">
        <v>7452</v>
      </c>
      <c r="B84" t="s">
        <v>121</v>
      </c>
      <c r="C84">
        <v>140</v>
      </c>
      <c r="D84" t="s">
        <v>5286</v>
      </c>
      <c r="E84" s="404">
        <v>45138</v>
      </c>
      <c r="F84" t="s">
        <v>5291</v>
      </c>
      <c r="G84" t="s">
        <v>3971</v>
      </c>
      <c r="H84" t="s">
        <v>5373</v>
      </c>
      <c r="I84" t="s">
        <v>5372</v>
      </c>
      <c r="J84">
        <v>329.8</v>
      </c>
      <c r="K84" t="s">
        <v>5269</v>
      </c>
      <c r="L84" t="s">
        <v>5269</v>
      </c>
    </row>
    <row r="85" spans="1:12" x14ac:dyDescent="0.25">
      <c r="A85">
        <v>7452</v>
      </c>
      <c r="B85" t="s">
        <v>121</v>
      </c>
      <c r="C85">
        <v>160</v>
      </c>
      <c r="D85" t="s">
        <v>5277</v>
      </c>
      <c r="E85" s="404">
        <v>45138</v>
      </c>
      <c r="F85" t="s">
        <v>5291</v>
      </c>
      <c r="G85" t="s">
        <v>3971</v>
      </c>
      <c r="H85" t="s">
        <v>5373</v>
      </c>
      <c r="I85" t="s">
        <v>5372</v>
      </c>
      <c r="J85">
        <v>164.9</v>
      </c>
      <c r="K85" t="s">
        <v>5269</v>
      </c>
      <c r="L85" t="s">
        <v>5269</v>
      </c>
    </row>
    <row r="86" spans="1:12" x14ac:dyDescent="0.25">
      <c r="A86">
        <v>7452</v>
      </c>
      <c r="B86" t="s">
        <v>121</v>
      </c>
      <c r="C86">
        <v>210</v>
      </c>
      <c r="D86" t="s">
        <v>5275</v>
      </c>
      <c r="E86" s="404">
        <v>45138</v>
      </c>
      <c r="F86" t="s">
        <v>5291</v>
      </c>
      <c r="G86" t="s">
        <v>3971</v>
      </c>
      <c r="H86" t="s">
        <v>5373</v>
      </c>
      <c r="I86" t="s">
        <v>5372</v>
      </c>
      <c r="J86">
        <v>183.31</v>
      </c>
      <c r="K86" t="s">
        <v>5269</v>
      </c>
      <c r="L86" t="s">
        <v>5269</v>
      </c>
    </row>
    <row r="87" spans="1:12" x14ac:dyDescent="0.25">
      <c r="A87">
        <v>7452</v>
      </c>
      <c r="B87" t="s">
        <v>121</v>
      </c>
      <c r="C87">
        <v>220</v>
      </c>
      <c r="D87" t="s">
        <v>5274</v>
      </c>
      <c r="E87" s="404">
        <v>45138</v>
      </c>
      <c r="F87" t="s">
        <v>5291</v>
      </c>
      <c r="G87" t="s">
        <v>3971</v>
      </c>
      <c r="H87" t="s">
        <v>5373</v>
      </c>
      <c r="I87" t="s">
        <v>5372</v>
      </c>
      <c r="J87">
        <v>109.93</v>
      </c>
      <c r="K87" t="s">
        <v>5269</v>
      </c>
      <c r="L87" t="s">
        <v>5269</v>
      </c>
    </row>
    <row r="88" spans="1:12" x14ac:dyDescent="0.25">
      <c r="A88">
        <v>7452</v>
      </c>
      <c r="B88" t="s">
        <v>121</v>
      </c>
      <c r="C88">
        <v>230</v>
      </c>
      <c r="D88" t="s">
        <v>5271</v>
      </c>
      <c r="E88" s="404">
        <v>45138</v>
      </c>
      <c r="F88" t="s">
        <v>5291</v>
      </c>
      <c r="G88" t="s">
        <v>3971</v>
      </c>
      <c r="H88" t="s">
        <v>5373</v>
      </c>
      <c r="I88" t="s">
        <v>5372</v>
      </c>
      <c r="J88">
        <v>185.51</v>
      </c>
      <c r="K88" t="s">
        <v>5269</v>
      </c>
      <c r="L88" t="s">
        <v>5269</v>
      </c>
    </row>
    <row r="89" spans="1:12" x14ac:dyDescent="0.25">
      <c r="A89">
        <v>7452</v>
      </c>
      <c r="B89" t="s">
        <v>121</v>
      </c>
      <c r="C89">
        <v>240</v>
      </c>
      <c r="D89" t="s">
        <v>5285</v>
      </c>
      <c r="E89" s="404">
        <v>45138</v>
      </c>
      <c r="F89" t="s">
        <v>5291</v>
      </c>
      <c r="G89" t="s">
        <v>3971</v>
      </c>
      <c r="H89" t="s">
        <v>5373</v>
      </c>
      <c r="I89" t="s">
        <v>5372</v>
      </c>
      <c r="J89">
        <v>146.49</v>
      </c>
      <c r="K89" t="s">
        <v>5269</v>
      </c>
      <c r="L89" t="s">
        <v>5269</v>
      </c>
    </row>
    <row r="90" spans="1:12" x14ac:dyDescent="0.25">
      <c r="A90">
        <v>7452</v>
      </c>
      <c r="B90" t="s">
        <v>121</v>
      </c>
      <c r="C90">
        <v>340</v>
      </c>
      <c r="D90" t="s">
        <v>5284</v>
      </c>
      <c r="E90" s="404">
        <v>45138</v>
      </c>
      <c r="F90" t="s">
        <v>5291</v>
      </c>
      <c r="G90" t="s">
        <v>3971</v>
      </c>
      <c r="H90" t="s">
        <v>5373</v>
      </c>
      <c r="I90" t="s">
        <v>5372</v>
      </c>
      <c r="J90">
        <v>74.760000000000005</v>
      </c>
      <c r="K90" t="s">
        <v>5269</v>
      </c>
      <c r="L90" t="s">
        <v>5269</v>
      </c>
    </row>
    <row r="91" spans="1:12" x14ac:dyDescent="0.25">
      <c r="A91">
        <v>7452</v>
      </c>
      <c r="B91" t="s">
        <v>121</v>
      </c>
      <c r="C91">
        <v>935</v>
      </c>
      <c r="D91" t="s">
        <v>5283</v>
      </c>
      <c r="E91" s="404">
        <v>45138</v>
      </c>
      <c r="F91" t="s">
        <v>5291</v>
      </c>
      <c r="G91" t="s">
        <v>3971</v>
      </c>
      <c r="H91" t="s">
        <v>5373</v>
      </c>
      <c r="I91" t="s">
        <v>5372</v>
      </c>
      <c r="J91">
        <v>68.709999999999994</v>
      </c>
      <c r="K91" t="s">
        <v>5269</v>
      </c>
      <c r="L91" t="s">
        <v>5269</v>
      </c>
    </row>
    <row r="92" spans="1:12" x14ac:dyDescent="0.25">
      <c r="A92">
        <v>7452</v>
      </c>
      <c r="B92" t="s">
        <v>121</v>
      </c>
      <c r="C92">
        <v>936</v>
      </c>
      <c r="D92" t="s">
        <v>5282</v>
      </c>
      <c r="E92" s="404">
        <v>45138</v>
      </c>
      <c r="F92" t="s">
        <v>5291</v>
      </c>
      <c r="G92" t="s">
        <v>3971</v>
      </c>
      <c r="H92" t="s">
        <v>5373</v>
      </c>
      <c r="I92" t="s">
        <v>5372</v>
      </c>
      <c r="J92">
        <v>68.709999999999994</v>
      </c>
      <c r="K92" t="s">
        <v>5269</v>
      </c>
      <c r="L92" t="s">
        <v>5269</v>
      </c>
    </row>
    <row r="93" spans="1:12" x14ac:dyDescent="0.25">
      <c r="A93">
        <v>7452</v>
      </c>
      <c r="B93" t="s">
        <v>121</v>
      </c>
      <c r="C93">
        <v>110</v>
      </c>
      <c r="D93" t="s">
        <v>5280</v>
      </c>
      <c r="E93" s="404">
        <v>45169</v>
      </c>
      <c r="F93" t="s">
        <v>5291</v>
      </c>
      <c r="G93" t="s">
        <v>3971</v>
      </c>
      <c r="H93" t="s">
        <v>5371</v>
      </c>
      <c r="I93" t="s">
        <v>5370</v>
      </c>
      <c r="J93">
        <v>447.23</v>
      </c>
      <c r="K93" t="s">
        <v>5269</v>
      </c>
      <c r="L93" t="s">
        <v>5269</v>
      </c>
    </row>
    <row r="94" spans="1:12" x14ac:dyDescent="0.25">
      <c r="A94">
        <v>7452</v>
      </c>
      <c r="B94" t="s">
        <v>121</v>
      </c>
      <c r="C94">
        <v>112</v>
      </c>
      <c r="D94" t="s">
        <v>5287</v>
      </c>
      <c r="E94" s="404">
        <v>45169</v>
      </c>
      <c r="F94" t="s">
        <v>5291</v>
      </c>
      <c r="G94" t="s">
        <v>3971</v>
      </c>
      <c r="H94" t="s">
        <v>5371</v>
      </c>
      <c r="I94" t="s">
        <v>5370</v>
      </c>
      <c r="J94">
        <v>335.5</v>
      </c>
      <c r="K94" t="s">
        <v>5269</v>
      </c>
      <c r="L94" t="s">
        <v>5269</v>
      </c>
    </row>
    <row r="95" spans="1:12" x14ac:dyDescent="0.25">
      <c r="A95">
        <v>7452</v>
      </c>
      <c r="B95" t="s">
        <v>121</v>
      </c>
      <c r="C95">
        <v>120</v>
      </c>
      <c r="D95" t="s">
        <v>5279</v>
      </c>
      <c r="E95" s="404">
        <v>45169</v>
      </c>
      <c r="F95" t="s">
        <v>5291</v>
      </c>
      <c r="G95" t="s">
        <v>3971</v>
      </c>
      <c r="H95" t="s">
        <v>5371</v>
      </c>
      <c r="I95" t="s">
        <v>5370</v>
      </c>
      <c r="J95">
        <v>603.9</v>
      </c>
      <c r="K95" t="s">
        <v>5269</v>
      </c>
      <c r="L95" t="s">
        <v>5269</v>
      </c>
    </row>
    <row r="96" spans="1:12" x14ac:dyDescent="0.25">
      <c r="A96">
        <v>7452</v>
      </c>
      <c r="B96" t="s">
        <v>121</v>
      </c>
      <c r="C96">
        <v>130</v>
      </c>
      <c r="D96" t="s">
        <v>5278</v>
      </c>
      <c r="E96" s="404">
        <v>45169</v>
      </c>
      <c r="F96" t="s">
        <v>5291</v>
      </c>
      <c r="G96" t="s">
        <v>3971</v>
      </c>
      <c r="H96" t="s">
        <v>5371</v>
      </c>
      <c r="I96" t="s">
        <v>5370</v>
      </c>
      <c r="J96">
        <v>342.22</v>
      </c>
      <c r="K96" t="s">
        <v>5269</v>
      </c>
      <c r="L96" t="s">
        <v>5269</v>
      </c>
    </row>
    <row r="97" spans="1:12" x14ac:dyDescent="0.25">
      <c r="A97">
        <v>7452</v>
      </c>
      <c r="B97" t="s">
        <v>121</v>
      </c>
      <c r="C97">
        <v>140</v>
      </c>
      <c r="D97" t="s">
        <v>5286</v>
      </c>
      <c r="E97" s="404">
        <v>45169</v>
      </c>
      <c r="F97" t="s">
        <v>5291</v>
      </c>
      <c r="G97" t="s">
        <v>3971</v>
      </c>
      <c r="H97" t="s">
        <v>5371</v>
      </c>
      <c r="I97" t="s">
        <v>5370</v>
      </c>
      <c r="J97">
        <v>402.6</v>
      </c>
      <c r="K97" t="s">
        <v>5269</v>
      </c>
      <c r="L97" t="s">
        <v>5269</v>
      </c>
    </row>
    <row r="98" spans="1:12" x14ac:dyDescent="0.25">
      <c r="A98">
        <v>7452</v>
      </c>
      <c r="B98" t="s">
        <v>121</v>
      </c>
      <c r="C98">
        <v>160</v>
      </c>
      <c r="D98" t="s">
        <v>5277</v>
      </c>
      <c r="E98" s="404">
        <v>45169</v>
      </c>
      <c r="F98" t="s">
        <v>5291</v>
      </c>
      <c r="G98" t="s">
        <v>3971</v>
      </c>
      <c r="H98" t="s">
        <v>5371</v>
      </c>
      <c r="I98" t="s">
        <v>5370</v>
      </c>
      <c r="J98">
        <v>201.3</v>
      </c>
      <c r="K98" t="s">
        <v>5269</v>
      </c>
      <c r="L98" t="s">
        <v>5269</v>
      </c>
    </row>
    <row r="99" spans="1:12" x14ac:dyDescent="0.25">
      <c r="A99">
        <v>7452</v>
      </c>
      <c r="B99" t="s">
        <v>121</v>
      </c>
      <c r="C99">
        <v>210</v>
      </c>
      <c r="D99" t="s">
        <v>5275</v>
      </c>
      <c r="E99" s="404">
        <v>45169</v>
      </c>
      <c r="F99" t="s">
        <v>5291</v>
      </c>
      <c r="G99" t="s">
        <v>3971</v>
      </c>
      <c r="H99" t="s">
        <v>5371</v>
      </c>
      <c r="I99" t="s">
        <v>5370</v>
      </c>
      <c r="J99">
        <v>223.78</v>
      </c>
      <c r="K99" t="s">
        <v>5269</v>
      </c>
      <c r="L99" t="s">
        <v>5269</v>
      </c>
    </row>
    <row r="100" spans="1:12" x14ac:dyDescent="0.25">
      <c r="A100">
        <v>7452</v>
      </c>
      <c r="B100" t="s">
        <v>121</v>
      </c>
      <c r="C100">
        <v>220</v>
      </c>
      <c r="D100" t="s">
        <v>5274</v>
      </c>
      <c r="E100" s="404">
        <v>45169</v>
      </c>
      <c r="F100" t="s">
        <v>5291</v>
      </c>
      <c r="G100" t="s">
        <v>3971</v>
      </c>
      <c r="H100" t="s">
        <v>5371</v>
      </c>
      <c r="I100" t="s">
        <v>5370</v>
      </c>
      <c r="J100">
        <v>134.19999999999999</v>
      </c>
      <c r="K100" t="s">
        <v>5269</v>
      </c>
      <c r="L100" t="s">
        <v>5269</v>
      </c>
    </row>
    <row r="101" spans="1:12" x14ac:dyDescent="0.25">
      <c r="A101">
        <v>7452</v>
      </c>
      <c r="B101" t="s">
        <v>121</v>
      </c>
      <c r="C101">
        <v>230</v>
      </c>
      <c r="D101" t="s">
        <v>5271</v>
      </c>
      <c r="E101" s="404">
        <v>45169</v>
      </c>
      <c r="F101" t="s">
        <v>5291</v>
      </c>
      <c r="G101" t="s">
        <v>3971</v>
      </c>
      <c r="H101" t="s">
        <v>5371</v>
      </c>
      <c r="I101" t="s">
        <v>5370</v>
      </c>
      <c r="J101">
        <v>226.46</v>
      </c>
      <c r="K101" t="s">
        <v>5269</v>
      </c>
      <c r="L101" t="s">
        <v>5269</v>
      </c>
    </row>
    <row r="102" spans="1:12" x14ac:dyDescent="0.25">
      <c r="A102">
        <v>7452</v>
      </c>
      <c r="B102" t="s">
        <v>121</v>
      </c>
      <c r="C102">
        <v>240</v>
      </c>
      <c r="D102" t="s">
        <v>5285</v>
      </c>
      <c r="E102" s="404">
        <v>45169</v>
      </c>
      <c r="F102" t="s">
        <v>5291</v>
      </c>
      <c r="G102" t="s">
        <v>3971</v>
      </c>
      <c r="H102" t="s">
        <v>5371</v>
      </c>
      <c r="I102" t="s">
        <v>5370</v>
      </c>
      <c r="J102">
        <v>178.83</v>
      </c>
      <c r="K102" t="s">
        <v>5269</v>
      </c>
      <c r="L102" t="s">
        <v>5269</v>
      </c>
    </row>
    <row r="103" spans="1:12" x14ac:dyDescent="0.25">
      <c r="A103">
        <v>7452</v>
      </c>
      <c r="B103" t="s">
        <v>121</v>
      </c>
      <c r="C103">
        <v>340</v>
      </c>
      <c r="D103" t="s">
        <v>5284</v>
      </c>
      <c r="E103" s="404">
        <v>45169</v>
      </c>
      <c r="F103" t="s">
        <v>5291</v>
      </c>
      <c r="G103" t="s">
        <v>3971</v>
      </c>
      <c r="H103" t="s">
        <v>5371</v>
      </c>
      <c r="I103" t="s">
        <v>5370</v>
      </c>
      <c r="J103">
        <v>91.26</v>
      </c>
      <c r="K103" t="s">
        <v>5269</v>
      </c>
      <c r="L103" t="s">
        <v>5269</v>
      </c>
    </row>
    <row r="104" spans="1:12" x14ac:dyDescent="0.25">
      <c r="A104">
        <v>7452</v>
      </c>
      <c r="B104" t="s">
        <v>121</v>
      </c>
      <c r="C104">
        <v>935</v>
      </c>
      <c r="D104" t="s">
        <v>5283</v>
      </c>
      <c r="E104" s="404">
        <v>45169</v>
      </c>
      <c r="F104" t="s">
        <v>5291</v>
      </c>
      <c r="G104" t="s">
        <v>3971</v>
      </c>
      <c r="H104" t="s">
        <v>5371</v>
      </c>
      <c r="I104" t="s">
        <v>5370</v>
      </c>
      <c r="J104">
        <v>83.88</v>
      </c>
      <c r="K104" t="s">
        <v>5269</v>
      </c>
      <c r="L104" t="s">
        <v>5269</v>
      </c>
    </row>
    <row r="105" spans="1:12" x14ac:dyDescent="0.25">
      <c r="A105">
        <v>7452</v>
      </c>
      <c r="B105" t="s">
        <v>121</v>
      </c>
      <c r="C105">
        <v>936</v>
      </c>
      <c r="D105" t="s">
        <v>5282</v>
      </c>
      <c r="E105" s="404">
        <v>45169</v>
      </c>
      <c r="F105" t="s">
        <v>5291</v>
      </c>
      <c r="G105" t="s">
        <v>3971</v>
      </c>
      <c r="H105" t="s">
        <v>5371</v>
      </c>
      <c r="I105" t="s">
        <v>5370</v>
      </c>
      <c r="J105">
        <v>83.88</v>
      </c>
      <c r="K105" t="s">
        <v>5269</v>
      </c>
      <c r="L105" t="s">
        <v>5269</v>
      </c>
    </row>
    <row r="106" spans="1:12" x14ac:dyDescent="0.25">
      <c r="A106">
        <v>7452</v>
      </c>
      <c r="B106" t="s">
        <v>121</v>
      </c>
      <c r="C106">
        <v>110</v>
      </c>
      <c r="D106" t="s">
        <v>5280</v>
      </c>
      <c r="E106" s="404">
        <v>45199</v>
      </c>
      <c r="F106" t="s">
        <v>5291</v>
      </c>
      <c r="G106" t="s">
        <v>3971</v>
      </c>
      <c r="H106" t="s">
        <v>5369</v>
      </c>
      <c r="I106" t="s">
        <v>5368</v>
      </c>
      <c r="J106">
        <v>357.24</v>
      </c>
      <c r="K106" t="s">
        <v>5269</v>
      </c>
      <c r="L106" t="s">
        <v>5269</v>
      </c>
    </row>
    <row r="107" spans="1:12" x14ac:dyDescent="0.25">
      <c r="A107">
        <v>7452</v>
      </c>
      <c r="B107" t="s">
        <v>121</v>
      </c>
      <c r="C107">
        <v>112</v>
      </c>
      <c r="D107" t="s">
        <v>5287</v>
      </c>
      <c r="E107" s="404">
        <v>45199</v>
      </c>
      <c r="F107" t="s">
        <v>5291</v>
      </c>
      <c r="G107" t="s">
        <v>3971</v>
      </c>
      <c r="H107" t="s">
        <v>5369</v>
      </c>
      <c r="I107" t="s">
        <v>5368</v>
      </c>
      <c r="J107">
        <v>268</v>
      </c>
      <c r="K107" t="s">
        <v>5269</v>
      </c>
      <c r="L107" t="s">
        <v>5269</v>
      </c>
    </row>
    <row r="108" spans="1:12" x14ac:dyDescent="0.25">
      <c r="A108">
        <v>7452</v>
      </c>
      <c r="B108" t="s">
        <v>121</v>
      </c>
      <c r="C108">
        <v>120</v>
      </c>
      <c r="D108" t="s">
        <v>5279</v>
      </c>
      <c r="E108" s="404">
        <v>45199</v>
      </c>
      <c r="F108" t="s">
        <v>5291</v>
      </c>
      <c r="G108" t="s">
        <v>3971</v>
      </c>
      <c r="H108" t="s">
        <v>5369</v>
      </c>
      <c r="I108" t="s">
        <v>5368</v>
      </c>
      <c r="J108">
        <v>482.4</v>
      </c>
      <c r="K108" t="s">
        <v>5269</v>
      </c>
      <c r="L108" t="s">
        <v>5269</v>
      </c>
    </row>
    <row r="109" spans="1:12" x14ac:dyDescent="0.25">
      <c r="A109">
        <v>7452</v>
      </c>
      <c r="B109" t="s">
        <v>121</v>
      </c>
      <c r="C109">
        <v>130</v>
      </c>
      <c r="D109" t="s">
        <v>5278</v>
      </c>
      <c r="E109" s="404">
        <v>45199</v>
      </c>
      <c r="F109" t="s">
        <v>5291</v>
      </c>
      <c r="G109" t="s">
        <v>3971</v>
      </c>
      <c r="H109" t="s">
        <v>5369</v>
      </c>
      <c r="I109" t="s">
        <v>5368</v>
      </c>
      <c r="J109">
        <v>273.37</v>
      </c>
      <c r="K109" t="s">
        <v>5269</v>
      </c>
      <c r="L109" t="s">
        <v>5269</v>
      </c>
    </row>
    <row r="110" spans="1:12" x14ac:dyDescent="0.25">
      <c r="A110">
        <v>7452</v>
      </c>
      <c r="B110" t="s">
        <v>121</v>
      </c>
      <c r="C110">
        <v>140</v>
      </c>
      <c r="D110" t="s">
        <v>5286</v>
      </c>
      <c r="E110" s="404">
        <v>45199</v>
      </c>
      <c r="F110" t="s">
        <v>5291</v>
      </c>
      <c r="G110" t="s">
        <v>3971</v>
      </c>
      <c r="H110" t="s">
        <v>5369</v>
      </c>
      <c r="I110" t="s">
        <v>5368</v>
      </c>
      <c r="J110">
        <v>321.60000000000002</v>
      </c>
      <c r="K110" t="s">
        <v>5269</v>
      </c>
      <c r="L110" t="s">
        <v>5269</v>
      </c>
    </row>
    <row r="111" spans="1:12" x14ac:dyDescent="0.25">
      <c r="A111">
        <v>7452</v>
      </c>
      <c r="B111" t="s">
        <v>121</v>
      </c>
      <c r="C111">
        <v>160</v>
      </c>
      <c r="D111" t="s">
        <v>5277</v>
      </c>
      <c r="E111" s="404">
        <v>45199</v>
      </c>
      <c r="F111" t="s">
        <v>5291</v>
      </c>
      <c r="G111" t="s">
        <v>3971</v>
      </c>
      <c r="H111" t="s">
        <v>5369</v>
      </c>
      <c r="I111" t="s">
        <v>5368</v>
      </c>
      <c r="J111">
        <v>160.80000000000001</v>
      </c>
      <c r="K111" t="s">
        <v>5269</v>
      </c>
      <c r="L111" t="s">
        <v>5269</v>
      </c>
    </row>
    <row r="112" spans="1:12" x14ac:dyDescent="0.25">
      <c r="A112">
        <v>7452</v>
      </c>
      <c r="B112" t="s">
        <v>121</v>
      </c>
      <c r="C112">
        <v>210</v>
      </c>
      <c r="D112" t="s">
        <v>5275</v>
      </c>
      <c r="E112" s="404">
        <v>45199</v>
      </c>
      <c r="F112" t="s">
        <v>5291</v>
      </c>
      <c r="G112" t="s">
        <v>3971</v>
      </c>
      <c r="H112" t="s">
        <v>5369</v>
      </c>
      <c r="I112" t="s">
        <v>5368</v>
      </c>
      <c r="J112">
        <v>178.76</v>
      </c>
      <c r="K112" t="s">
        <v>5269</v>
      </c>
      <c r="L112" t="s">
        <v>5269</v>
      </c>
    </row>
    <row r="113" spans="1:12" x14ac:dyDescent="0.25">
      <c r="A113">
        <v>7452</v>
      </c>
      <c r="B113" t="s">
        <v>121</v>
      </c>
      <c r="C113">
        <v>220</v>
      </c>
      <c r="D113" t="s">
        <v>5274</v>
      </c>
      <c r="E113" s="404">
        <v>45199</v>
      </c>
      <c r="F113" t="s">
        <v>5291</v>
      </c>
      <c r="G113" t="s">
        <v>3971</v>
      </c>
      <c r="H113" t="s">
        <v>5369</v>
      </c>
      <c r="I113" t="s">
        <v>5368</v>
      </c>
      <c r="J113">
        <v>107.2</v>
      </c>
      <c r="K113" t="s">
        <v>5269</v>
      </c>
      <c r="L113" t="s">
        <v>5269</v>
      </c>
    </row>
    <row r="114" spans="1:12" x14ac:dyDescent="0.25">
      <c r="A114">
        <v>7452</v>
      </c>
      <c r="B114" t="s">
        <v>121</v>
      </c>
      <c r="C114">
        <v>230</v>
      </c>
      <c r="D114" t="s">
        <v>5271</v>
      </c>
      <c r="E114" s="404">
        <v>45199</v>
      </c>
      <c r="F114" t="s">
        <v>5291</v>
      </c>
      <c r="G114" t="s">
        <v>3971</v>
      </c>
      <c r="H114" t="s">
        <v>5369</v>
      </c>
      <c r="I114" t="s">
        <v>5368</v>
      </c>
      <c r="J114">
        <v>180.9</v>
      </c>
      <c r="K114" t="s">
        <v>5269</v>
      </c>
      <c r="L114" t="s">
        <v>5269</v>
      </c>
    </row>
    <row r="115" spans="1:12" x14ac:dyDescent="0.25">
      <c r="A115">
        <v>7452</v>
      </c>
      <c r="B115" t="s">
        <v>121</v>
      </c>
      <c r="C115">
        <v>240</v>
      </c>
      <c r="D115" t="s">
        <v>5285</v>
      </c>
      <c r="E115" s="404">
        <v>45199</v>
      </c>
      <c r="F115" t="s">
        <v>5291</v>
      </c>
      <c r="G115" t="s">
        <v>3971</v>
      </c>
      <c r="H115" t="s">
        <v>5369</v>
      </c>
      <c r="I115" t="s">
        <v>5368</v>
      </c>
      <c r="J115">
        <v>142.84</v>
      </c>
      <c r="K115" t="s">
        <v>5269</v>
      </c>
      <c r="L115" t="s">
        <v>5269</v>
      </c>
    </row>
    <row r="116" spans="1:12" x14ac:dyDescent="0.25">
      <c r="A116">
        <v>7452</v>
      </c>
      <c r="B116" t="s">
        <v>121</v>
      </c>
      <c r="C116">
        <v>340</v>
      </c>
      <c r="D116" t="s">
        <v>5284</v>
      </c>
      <c r="E116" s="404">
        <v>45199</v>
      </c>
      <c r="F116" t="s">
        <v>5291</v>
      </c>
      <c r="G116" t="s">
        <v>3971</v>
      </c>
      <c r="H116" t="s">
        <v>5369</v>
      </c>
      <c r="I116" t="s">
        <v>5368</v>
      </c>
      <c r="J116">
        <v>72.900000000000006</v>
      </c>
      <c r="K116" t="s">
        <v>5269</v>
      </c>
      <c r="L116" t="s">
        <v>5269</v>
      </c>
    </row>
    <row r="117" spans="1:12" x14ac:dyDescent="0.25">
      <c r="A117">
        <v>7452</v>
      </c>
      <c r="B117" t="s">
        <v>121</v>
      </c>
      <c r="C117">
        <v>935</v>
      </c>
      <c r="D117" t="s">
        <v>5283</v>
      </c>
      <c r="E117" s="404">
        <v>45199</v>
      </c>
      <c r="F117" t="s">
        <v>5291</v>
      </c>
      <c r="G117" t="s">
        <v>3971</v>
      </c>
      <c r="H117" t="s">
        <v>5369</v>
      </c>
      <c r="I117" t="s">
        <v>5368</v>
      </c>
      <c r="J117">
        <v>67</v>
      </c>
      <c r="K117" t="s">
        <v>5269</v>
      </c>
      <c r="L117" t="s">
        <v>5269</v>
      </c>
    </row>
    <row r="118" spans="1:12" x14ac:dyDescent="0.25">
      <c r="A118">
        <v>7452</v>
      </c>
      <c r="B118" t="s">
        <v>121</v>
      </c>
      <c r="C118">
        <v>936</v>
      </c>
      <c r="D118" t="s">
        <v>5282</v>
      </c>
      <c r="E118" s="404">
        <v>45199</v>
      </c>
      <c r="F118" t="s">
        <v>5291</v>
      </c>
      <c r="G118" t="s">
        <v>3971</v>
      </c>
      <c r="H118" t="s">
        <v>5369</v>
      </c>
      <c r="I118" t="s">
        <v>5368</v>
      </c>
      <c r="J118">
        <v>67</v>
      </c>
      <c r="K118" t="s">
        <v>5269</v>
      </c>
      <c r="L118" t="s">
        <v>5269</v>
      </c>
    </row>
    <row r="119" spans="1:12" x14ac:dyDescent="0.25">
      <c r="A119">
        <v>7452</v>
      </c>
      <c r="B119" t="s">
        <v>121</v>
      </c>
      <c r="C119">
        <v>110</v>
      </c>
      <c r="D119" t="s">
        <v>5280</v>
      </c>
      <c r="E119" s="404">
        <v>45230</v>
      </c>
      <c r="F119" t="s">
        <v>5291</v>
      </c>
      <c r="G119" t="s">
        <v>3971</v>
      </c>
      <c r="H119" t="s">
        <v>5367</v>
      </c>
      <c r="I119" t="s">
        <v>5366</v>
      </c>
      <c r="J119">
        <v>485.83</v>
      </c>
      <c r="K119" t="s">
        <v>5269</v>
      </c>
      <c r="L119" t="s">
        <v>5269</v>
      </c>
    </row>
    <row r="120" spans="1:12" x14ac:dyDescent="0.25">
      <c r="A120">
        <v>7452</v>
      </c>
      <c r="B120" t="s">
        <v>121</v>
      </c>
      <c r="C120">
        <v>112</v>
      </c>
      <c r="D120" t="s">
        <v>5287</v>
      </c>
      <c r="E120" s="404">
        <v>45230</v>
      </c>
      <c r="F120" t="s">
        <v>5291</v>
      </c>
      <c r="G120" t="s">
        <v>3971</v>
      </c>
      <c r="H120" t="s">
        <v>5367</v>
      </c>
      <c r="I120" t="s">
        <v>5366</v>
      </c>
      <c r="J120">
        <v>364.47</v>
      </c>
      <c r="K120" t="s">
        <v>5269</v>
      </c>
      <c r="L120" t="s">
        <v>5269</v>
      </c>
    </row>
    <row r="121" spans="1:12" x14ac:dyDescent="0.25">
      <c r="A121">
        <v>7452</v>
      </c>
      <c r="B121" t="s">
        <v>121</v>
      </c>
      <c r="C121">
        <v>120</v>
      </c>
      <c r="D121" t="s">
        <v>5279</v>
      </c>
      <c r="E121" s="404">
        <v>45230</v>
      </c>
      <c r="F121" t="s">
        <v>5291</v>
      </c>
      <c r="G121" t="s">
        <v>3971</v>
      </c>
      <c r="H121" t="s">
        <v>5367</v>
      </c>
      <c r="I121" t="s">
        <v>5366</v>
      </c>
      <c r="J121">
        <v>656.04</v>
      </c>
      <c r="K121" t="s">
        <v>5269</v>
      </c>
      <c r="L121" t="s">
        <v>5269</v>
      </c>
    </row>
    <row r="122" spans="1:12" x14ac:dyDescent="0.25">
      <c r="A122">
        <v>7452</v>
      </c>
      <c r="B122" t="s">
        <v>121</v>
      </c>
      <c r="C122">
        <v>130</v>
      </c>
      <c r="D122" t="s">
        <v>5278</v>
      </c>
      <c r="E122" s="404">
        <v>45230</v>
      </c>
      <c r="F122" t="s">
        <v>5291</v>
      </c>
      <c r="G122" t="s">
        <v>3971</v>
      </c>
      <c r="H122" t="s">
        <v>5367</v>
      </c>
      <c r="I122" t="s">
        <v>5366</v>
      </c>
      <c r="J122">
        <v>371.76</v>
      </c>
      <c r="K122" t="s">
        <v>5269</v>
      </c>
      <c r="L122" t="s">
        <v>5269</v>
      </c>
    </row>
    <row r="123" spans="1:12" x14ac:dyDescent="0.25">
      <c r="A123">
        <v>7452</v>
      </c>
      <c r="B123" t="s">
        <v>121</v>
      </c>
      <c r="C123">
        <v>140</v>
      </c>
      <c r="D123" t="s">
        <v>5286</v>
      </c>
      <c r="E123" s="404">
        <v>45230</v>
      </c>
      <c r="F123" t="s">
        <v>5291</v>
      </c>
      <c r="G123" t="s">
        <v>3971</v>
      </c>
      <c r="H123" t="s">
        <v>5367</v>
      </c>
      <c r="I123" t="s">
        <v>5366</v>
      </c>
      <c r="J123">
        <v>437.37</v>
      </c>
      <c r="K123" t="s">
        <v>5269</v>
      </c>
      <c r="L123" t="s">
        <v>5269</v>
      </c>
    </row>
    <row r="124" spans="1:12" x14ac:dyDescent="0.25">
      <c r="A124">
        <v>7452</v>
      </c>
      <c r="B124" t="s">
        <v>121</v>
      </c>
      <c r="C124">
        <v>160</v>
      </c>
      <c r="D124" t="s">
        <v>5277</v>
      </c>
      <c r="E124" s="404">
        <v>45230</v>
      </c>
      <c r="F124" t="s">
        <v>5291</v>
      </c>
      <c r="G124" t="s">
        <v>3971</v>
      </c>
      <c r="H124" t="s">
        <v>5367</v>
      </c>
      <c r="I124" t="s">
        <v>5366</v>
      </c>
      <c r="J124">
        <v>218.68</v>
      </c>
      <c r="K124" t="s">
        <v>5269</v>
      </c>
      <c r="L124" t="s">
        <v>5269</v>
      </c>
    </row>
    <row r="125" spans="1:12" x14ac:dyDescent="0.25">
      <c r="A125">
        <v>7452</v>
      </c>
      <c r="B125" t="s">
        <v>121</v>
      </c>
      <c r="C125">
        <v>210</v>
      </c>
      <c r="D125" t="s">
        <v>5275</v>
      </c>
      <c r="E125" s="404">
        <v>45230</v>
      </c>
      <c r="F125" t="s">
        <v>5291</v>
      </c>
      <c r="G125" t="s">
        <v>3971</v>
      </c>
      <c r="H125" t="s">
        <v>5367</v>
      </c>
      <c r="I125" t="s">
        <v>5366</v>
      </c>
      <c r="J125">
        <v>243.1</v>
      </c>
      <c r="K125" t="s">
        <v>5269</v>
      </c>
      <c r="L125" t="s">
        <v>5269</v>
      </c>
    </row>
    <row r="126" spans="1:12" x14ac:dyDescent="0.25">
      <c r="A126">
        <v>7452</v>
      </c>
      <c r="B126" t="s">
        <v>121</v>
      </c>
      <c r="C126">
        <v>220</v>
      </c>
      <c r="D126" t="s">
        <v>5274</v>
      </c>
      <c r="E126" s="404">
        <v>45230</v>
      </c>
      <c r="F126" t="s">
        <v>5291</v>
      </c>
      <c r="G126" t="s">
        <v>3971</v>
      </c>
      <c r="H126" t="s">
        <v>5367</v>
      </c>
      <c r="I126" t="s">
        <v>5366</v>
      </c>
      <c r="J126">
        <v>145.79</v>
      </c>
      <c r="K126" t="s">
        <v>5269</v>
      </c>
      <c r="L126" t="s">
        <v>5269</v>
      </c>
    </row>
    <row r="127" spans="1:12" x14ac:dyDescent="0.25">
      <c r="A127">
        <v>7452</v>
      </c>
      <c r="B127" t="s">
        <v>121</v>
      </c>
      <c r="C127">
        <v>230</v>
      </c>
      <c r="D127" t="s">
        <v>5271</v>
      </c>
      <c r="E127" s="404">
        <v>45230</v>
      </c>
      <c r="F127" t="s">
        <v>5291</v>
      </c>
      <c r="G127" t="s">
        <v>3971</v>
      </c>
      <c r="H127" t="s">
        <v>5367</v>
      </c>
      <c r="I127" t="s">
        <v>5366</v>
      </c>
      <c r="J127">
        <v>246.02</v>
      </c>
      <c r="K127" t="s">
        <v>5269</v>
      </c>
      <c r="L127" t="s">
        <v>5269</v>
      </c>
    </row>
    <row r="128" spans="1:12" x14ac:dyDescent="0.25">
      <c r="A128">
        <v>7452</v>
      </c>
      <c r="B128" t="s">
        <v>121</v>
      </c>
      <c r="C128">
        <v>240</v>
      </c>
      <c r="D128" t="s">
        <v>5285</v>
      </c>
      <c r="E128" s="404">
        <v>45230</v>
      </c>
      <c r="F128" t="s">
        <v>5291</v>
      </c>
      <c r="G128" t="s">
        <v>3971</v>
      </c>
      <c r="H128" t="s">
        <v>5367</v>
      </c>
      <c r="I128" t="s">
        <v>5366</v>
      </c>
      <c r="J128">
        <v>194.26</v>
      </c>
      <c r="K128" t="s">
        <v>5269</v>
      </c>
      <c r="L128" t="s">
        <v>5269</v>
      </c>
    </row>
    <row r="129" spans="1:12" x14ac:dyDescent="0.25">
      <c r="A129">
        <v>7452</v>
      </c>
      <c r="B129" t="s">
        <v>121</v>
      </c>
      <c r="C129">
        <v>340</v>
      </c>
      <c r="D129" t="s">
        <v>5284</v>
      </c>
      <c r="E129" s="404">
        <v>45230</v>
      </c>
      <c r="F129" t="s">
        <v>5291</v>
      </c>
      <c r="G129" t="s">
        <v>3971</v>
      </c>
      <c r="H129" t="s">
        <v>5367</v>
      </c>
      <c r="I129" t="s">
        <v>5366</v>
      </c>
      <c r="J129">
        <v>99.14</v>
      </c>
      <c r="K129" t="s">
        <v>5269</v>
      </c>
      <c r="L129" t="s">
        <v>5269</v>
      </c>
    </row>
    <row r="130" spans="1:12" x14ac:dyDescent="0.25">
      <c r="A130">
        <v>7452</v>
      </c>
      <c r="B130" t="s">
        <v>121</v>
      </c>
      <c r="C130">
        <v>935</v>
      </c>
      <c r="D130" t="s">
        <v>5283</v>
      </c>
      <c r="E130" s="404">
        <v>45230</v>
      </c>
      <c r="F130" t="s">
        <v>5291</v>
      </c>
      <c r="G130" t="s">
        <v>3971</v>
      </c>
      <c r="H130" t="s">
        <v>5367</v>
      </c>
      <c r="I130" t="s">
        <v>5366</v>
      </c>
      <c r="J130">
        <v>91.12</v>
      </c>
      <c r="K130" t="s">
        <v>5269</v>
      </c>
      <c r="L130" t="s">
        <v>5269</v>
      </c>
    </row>
    <row r="131" spans="1:12" x14ac:dyDescent="0.25">
      <c r="A131">
        <v>7452</v>
      </c>
      <c r="B131" t="s">
        <v>121</v>
      </c>
      <c r="C131">
        <v>936</v>
      </c>
      <c r="D131" t="s">
        <v>5282</v>
      </c>
      <c r="E131" s="404">
        <v>45230</v>
      </c>
      <c r="F131" t="s">
        <v>5291</v>
      </c>
      <c r="G131" t="s">
        <v>3971</v>
      </c>
      <c r="H131" t="s">
        <v>5367</v>
      </c>
      <c r="I131" t="s">
        <v>5366</v>
      </c>
      <c r="J131">
        <v>91.12</v>
      </c>
      <c r="K131" t="s">
        <v>5269</v>
      </c>
      <c r="L131" t="s">
        <v>5269</v>
      </c>
    </row>
    <row r="132" spans="1:12" x14ac:dyDescent="0.25">
      <c r="A132">
        <v>7452</v>
      </c>
      <c r="B132" t="s">
        <v>121</v>
      </c>
      <c r="C132">
        <v>110</v>
      </c>
      <c r="D132" t="s">
        <v>5280</v>
      </c>
      <c r="E132" s="404">
        <v>45260</v>
      </c>
      <c r="F132" t="s">
        <v>121</v>
      </c>
      <c r="G132" t="s">
        <v>3971</v>
      </c>
      <c r="H132" t="s">
        <v>5365</v>
      </c>
      <c r="I132" t="s">
        <v>5364</v>
      </c>
      <c r="J132">
        <v>402.63</v>
      </c>
      <c r="K132" t="s">
        <v>5269</v>
      </c>
      <c r="L132" t="s">
        <v>5269</v>
      </c>
    </row>
    <row r="133" spans="1:12" x14ac:dyDescent="0.25">
      <c r="A133">
        <v>7452</v>
      </c>
      <c r="B133" t="s">
        <v>121</v>
      </c>
      <c r="C133">
        <v>112</v>
      </c>
      <c r="D133" t="s">
        <v>5287</v>
      </c>
      <c r="E133" s="404">
        <v>45260</v>
      </c>
      <c r="F133" t="s">
        <v>121</v>
      </c>
      <c r="G133" t="s">
        <v>3971</v>
      </c>
      <c r="H133" t="s">
        <v>5365</v>
      </c>
      <c r="I133" t="s">
        <v>5364</v>
      </c>
      <c r="J133">
        <v>302.04000000000002</v>
      </c>
      <c r="K133" t="s">
        <v>5269</v>
      </c>
      <c r="L133" t="s">
        <v>5269</v>
      </c>
    </row>
    <row r="134" spans="1:12" x14ac:dyDescent="0.25">
      <c r="A134">
        <v>7452</v>
      </c>
      <c r="B134" t="s">
        <v>121</v>
      </c>
      <c r="C134">
        <v>120</v>
      </c>
      <c r="D134" t="s">
        <v>5279</v>
      </c>
      <c r="E134" s="404">
        <v>45260</v>
      </c>
      <c r="F134" t="s">
        <v>121</v>
      </c>
      <c r="G134" t="s">
        <v>3971</v>
      </c>
      <c r="H134" t="s">
        <v>5365</v>
      </c>
      <c r="I134" t="s">
        <v>5364</v>
      </c>
      <c r="J134">
        <v>543.67999999999995</v>
      </c>
      <c r="K134" t="s">
        <v>5269</v>
      </c>
      <c r="L134" t="s">
        <v>5269</v>
      </c>
    </row>
    <row r="135" spans="1:12" x14ac:dyDescent="0.25">
      <c r="A135">
        <v>7452</v>
      </c>
      <c r="B135" t="s">
        <v>121</v>
      </c>
      <c r="C135">
        <v>130</v>
      </c>
      <c r="D135" t="s">
        <v>5278</v>
      </c>
      <c r="E135" s="404">
        <v>45260</v>
      </c>
      <c r="F135" t="s">
        <v>121</v>
      </c>
      <c r="G135" t="s">
        <v>3971</v>
      </c>
      <c r="H135" t="s">
        <v>5365</v>
      </c>
      <c r="I135" t="s">
        <v>5364</v>
      </c>
      <c r="J135">
        <v>308.08999999999997</v>
      </c>
      <c r="K135" t="s">
        <v>5269</v>
      </c>
      <c r="L135" t="s">
        <v>5269</v>
      </c>
    </row>
    <row r="136" spans="1:12" x14ac:dyDescent="0.25">
      <c r="A136">
        <v>7452</v>
      </c>
      <c r="B136" t="s">
        <v>121</v>
      </c>
      <c r="C136">
        <v>140</v>
      </c>
      <c r="D136" t="s">
        <v>5286</v>
      </c>
      <c r="E136" s="404">
        <v>45260</v>
      </c>
      <c r="F136" t="s">
        <v>121</v>
      </c>
      <c r="G136" t="s">
        <v>3971</v>
      </c>
      <c r="H136" t="s">
        <v>5365</v>
      </c>
      <c r="I136" t="s">
        <v>5364</v>
      </c>
      <c r="J136">
        <v>362.45</v>
      </c>
      <c r="K136" t="s">
        <v>5269</v>
      </c>
      <c r="L136" t="s">
        <v>5269</v>
      </c>
    </row>
    <row r="137" spans="1:12" x14ac:dyDescent="0.25">
      <c r="A137">
        <v>7452</v>
      </c>
      <c r="B137" t="s">
        <v>121</v>
      </c>
      <c r="C137">
        <v>160</v>
      </c>
      <c r="D137" t="s">
        <v>5277</v>
      </c>
      <c r="E137" s="404">
        <v>45260</v>
      </c>
      <c r="F137" t="s">
        <v>121</v>
      </c>
      <c r="G137" t="s">
        <v>3971</v>
      </c>
      <c r="H137" t="s">
        <v>5365</v>
      </c>
      <c r="I137" t="s">
        <v>5364</v>
      </c>
      <c r="J137">
        <v>181.23</v>
      </c>
      <c r="K137" t="s">
        <v>5269</v>
      </c>
      <c r="L137" t="s">
        <v>5269</v>
      </c>
    </row>
    <row r="138" spans="1:12" x14ac:dyDescent="0.25">
      <c r="A138">
        <v>7452</v>
      </c>
      <c r="B138" t="s">
        <v>121</v>
      </c>
      <c r="C138">
        <v>210</v>
      </c>
      <c r="D138" t="s">
        <v>5275</v>
      </c>
      <c r="E138" s="404">
        <v>45260</v>
      </c>
      <c r="F138" t="s">
        <v>121</v>
      </c>
      <c r="G138" t="s">
        <v>3971</v>
      </c>
      <c r="H138" t="s">
        <v>5365</v>
      </c>
      <c r="I138" t="s">
        <v>5364</v>
      </c>
      <c r="J138">
        <v>201.46</v>
      </c>
      <c r="K138" t="s">
        <v>5269</v>
      </c>
      <c r="L138" t="s">
        <v>5269</v>
      </c>
    </row>
    <row r="139" spans="1:12" x14ac:dyDescent="0.25">
      <c r="A139">
        <v>7452</v>
      </c>
      <c r="B139" t="s">
        <v>121</v>
      </c>
      <c r="C139">
        <v>220</v>
      </c>
      <c r="D139" t="s">
        <v>5274</v>
      </c>
      <c r="E139" s="404">
        <v>45260</v>
      </c>
      <c r="F139" t="s">
        <v>121</v>
      </c>
      <c r="G139" t="s">
        <v>3971</v>
      </c>
      <c r="H139" t="s">
        <v>5365</v>
      </c>
      <c r="I139" t="s">
        <v>5364</v>
      </c>
      <c r="J139">
        <v>120.82</v>
      </c>
      <c r="K139" t="s">
        <v>5269</v>
      </c>
      <c r="L139" t="s">
        <v>5269</v>
      </c>
    </row>
    <row r="140" spans="1:12" x14ac:dyDescent="0.25">
      <c r="A140">
        <v>7452</v>
      </c>
      <c r="B140" t="s">
        <v>121</v>
      </c>
      <c r="C140">
        <v>230</v>
      </c>
      <c r="D140" t="s">
        <v>5271</v>
      </c>
      <c r="E140" s="404">
        <v>45260</v>
      </c>
      <c r="F140" t="s">
        <v>121</v>
      </c>
      <c r="G140" t="s">
        <v>3971</v>
      </c>
      <c r="H140" t="s">
        <v>5365</v>
      </c>
      <c r="I140" t="s">
        <v>5364</v>
      </c>
      <c r="J140">
        <v>203.88</v>
      </c>
      <c r="K140" t="s">
        <v>5269</v>
      </c>
      <c r="L140" t="s">
        <v>5269</v>
      </c>
    </row>
    <row r="141" spans="1:12" x14ac:dyDescent="0.25">
      <c r="A141">
        <v>7452</v>
      </c>
      <c r="B141" t="s">
        <v>121</v>
      </c>
      <c r="C141">
        <v>240</v>
      </c>
      <c r="D141" t="s">
        <v>5285</v>
      </c>
      <c r="E141" s="404">
        <v>45260</v>
      </c>
      <c r="F141" t="s">
        <v>121</v>
      </c>
      <c r="G141" t="s">
        <v>3971</v>
      </c>
      <c r="H141" t="s">
        <v>5365</v>
      </c>
      <c r="I141" t="s">
        <v>5364</v>
      </c>
      <c r="J141">
        <v>160.99</v>
      </c>
      <c r="K141" t="s">
        <v>5269</v>
      </c>
      <c r="L141" t="s">
        <v>5269</v>
      </c>
    </row>
    <row r="142" spans="1:12" x14ac:dyDescent="0.25">
      <c r="A142">
        <v>7452</v>
      </c>
      <c r="B142" t="s">
        <v>121</v>
      </c>
      <c r="C142">
        <v>340</v>
      </c>
      <c r="D142" t="s">
        <v>5284</v>
      </c>
      <c r="E142" s="404">
        <v>45260</v>
      </c>
      <c r="F142" t="s">
        <v>121</v>
      </c>
      <c r="G142" t="s">
        <v>3971</v>
      </c>
      <c r="H142" t="s">
        <v>5365</v>
      </c>
      <c r="I142" t="s">
        <v>5364</v>
      </c>
      <c r="J142">
        <v>82.16</v>
      </c>
      <c r="K142" t="s">
        <v>5269</v>
      </c>
      <c r="L142" t="s">
        <v>5269</v>
      </c>
    </row>
    <row r="143" spans="1:12" x14ac:dyDescent="0.25">
      <c r="A143">
        <v>7452</v>
      </c>
      <c r="B143" t="s">
        <v>121</v>
      </c>
      <c r="C143">
        <v>935</v>
      </c>
      <c r="D143" t="s">
        <v>5283</v>
      </c>
      <c r="E143" s="404">
        <v>45260</v>
      </c>
      <c r="F143" t="s">
        <v>121</v>
      </c>
      <c r="G143" t="s">
        <v>3971</v>
      </c>
      <c r="H143" t="s">
        <v>5365</v>
      </c>
      <c r="I143" t="s">
        <v>5364</v>
      </c>
      <c r="J143">
        <v>75.510000000000005</v>
      </c>
      <c r="K143" t="s">
        <v>5269</v>
      </c>
      <c r="L143" t="s">
        <v>5269</v>
      </c>
    </row>
    <row r="144" spans="1:12" x14ac:dyDescent="0.25">
      <c r="A144">
        <v>7452</v>
      </c>
      <c r="B144" t="s">
        <v>121</v>
      </c>
      <c r="C144">
        <v>936</v>
      </c>
      <c r="D144" t="s">
        <v>5282</v>
      </c>
      <c r="E144" s="404">
        <v>45260</v>
      </c>
      <c r="F144" t="s">
        <v>121</v>
      </c>
      <c r="G144" t="s">
        <v>3971</v>
      </c>
      <c r="H144" t="s">
        <v>5365</v>
      </c>
      <c r="I144" t="s">
        <v>5364</v>
      </c>
      <c r="J144">
        <v>75.510000000000005</v>
      </c>
      <c r="K144" t="s">
        <v>5269</v>
      </c>
      <c r="L144" t="s">
        <v>5269</v>
      </c>
    </row>
    <row r="145" spans="1:12" x14ac:dyDescent="0.25">
      <c r="A145">
        <v>7452</v>
      </c>
      <c r="B145" t="s">
        <v>121</v>
      </c>
      <c r="C145">
        <v>110</v>
      </c>
      <c r="D145" t="s">
        <v>5280</v>
      </c>
      <c r="E145" s="404">
        <v>45291</v>
      </c>
      <c r="F145" t="s">
        <v>5291</v>
      </c>
      <c r="G145" t="s">
        <v>3971</v>
      </c>
      <c r="H145" t="s">
        <v>5363</v>
      </c>
      <c r="I145" t="s">
        <v>5362</v>
      </c>
      <c r="J145">
        <v>452.4</v>
      </c>
      <c r="K145" t="s">
        <v>5269</v>
      </c>
      <c r="L145" t="s">
        <v>5269</v>
      </c>
    </row>
    <row r="146" spans="1:12" x14ac:dyDescent="0.25">
      <c r="A146">
        <v>7452</v>
      </c>
      <c r="B146" t="s">
        <v>121</v>
      </c>
      <c r="C146">
        <v>112</v>
      </c>
      <c r="D146" t="s">
        <v>5287</v>
      </c>
      <c r="E146" s="404">
        <v>45291</v>
      </c>
      <c r="F146" t="s">
        <v>5291</v>
      </c>
      <c r="G146" t="s">
        <v>3971</v>
      </c>
      <c r="H146" t="s">
        <v>5363</v>
      </c>
      <c r="I146" t="s">
        <v>5362</v>
      </c>
      <c r="J146">
        <v>339.38</v>
      </c>
      <c r="K146" t="s">
        <v>5269</v>
      </c>
      <c r="L146" t="s">
        <v>5269</v>
      </c>
    </row>
    <row r="147" spans="1:12" x14ac:dyDescent="0.25">
      <c r="A147">
        <v>7452</v>
      </c>
      <c r="B147" t="s">
        <v>121</v>
      </c>
      <c r="C147">
        <v>120</v>
      </c>
      <c r="D147" t="s">
        <v>5279</v>
      </c>
      <c r="E147" s="404">
        <v>45291</v>
      </c>
      <c r="F147" t="s">
        <v>5291</v>
      </c>
      <c r="G147" t="s">
        <v>3971</v>
      </c>
      <c r="H147" t="s">
        <v>5363</v>
      </c>
      <c r="I147" t="s">
        <v>5362</v>
      </c>
      <c r="J147">
        <v>610.9</v>
      </c>
      <c r="K147" t="s">
        <v>5269</v>
      </c>
      <c r="L147" t="s">
        <v>5269</v>
      </c>
    </row>
    <row r="148" spans="1:12" x14ac:dyDescent="0.25">
      <c r="A148">
        <v>7452</v>
      </c>
      <c r="B148" t="s">
        <v>121</v>
      </c>
      <c r="C148">
        <v>130</v>
      </c>
      <c r="D148" t="s">
        <v>5278</v>
      </c>
      <c r="E148" s="404">
        <v>45291</v>
      </c>
      <c r="F148" t="s">
        <v>5291</v>
      </c>
      <c r="G148" t="s">
        <v>3971</v>
      </c>
      <c r="H148" t="s">
        <v>5363</v>
      </c>
      <c r="I148" t="s">
        <v>5362</v>
      </c>
      <c r="J148">
        <v>346.17</v>
      </c>
      <c r="K148" t="s">
        <v>5269</v>
      </c>
      <c r="L148" t="s">
        <v>5269</v>
      </c>
    </row>
    <row r="149" spans="1:12" x14ac:dyDescent="0.25">
      <c r="A149">
        <v>7452</v>
      </c>
      <c r="B149" t="s">
        <v>121</v>
      </c>
      <c r="C149">
        <v>140</v>
      </c>
      <c r="D149" t="s">
        <v>5286</v>
      </c>
      <c r="E149" s="404">
        <v>45291</v>
      </c>
      <c r="F149" t="s">
        <v>5291</v>
      </c>
      <c r="G149" t="s">
        <v>3971</v>
      </c>
      <c r="H149" t="s">
        <v>5363</v>
      </c>
      <c r="I149" t="s">
        <v>5362</v>
      </c>
      <c r="J149">
        <v>407.26</v>
      </c>
      <c r="K149" t="s">
        <v>5269</v>
      </c>
      <c r="L149" t="s">
        <v>5269</v>
      </c>
    </row>
    <row r="150" spans="1:12" x14ac:dyDescent="0.25">
      <c r="A150">
        <v>7452</v>
      </c>
      <c r="B150" t="s">
        <v>121</v>
      </c>
      <c r="C150">
        <v>160</v>
      </c>
      <c r="D150" t="s">
        <v>5277</v>
      </c>
      <c r="E150" s="404">
        <v>45291</v>
      </c>
      <c r="F150" t="s">
        <v>5291</v>
      </c>
      <c r="G150" t="s">
        <v>3971</v>
      </c>
      <c r="H150" t="s">
        <v>5363</v>
      </c>
      <c r="I150" t="s">
        <v>5362</v>
      </c>
      <c r="J150">
        <v>203.63</v>
      </c>
      <c r="K150" t="s">
        <v>5269</v>
      </c>
      <c r="L150" t="s">
        <v>5269</v>
      </c>
    </row>
    <row r="151" spans="1:12" x14ac:dyDescent="0.25">
      <c r="A151">
        <v>7452</v>
      </c>
      <c r="B151" t="s">
        <v>121</v>
      </c>
      <c r="C151">
        <v>210</v>
      </c>
      <c r="D151" t="s">
        <v>5275</v>
      </c>
      <c r="E151" s="404">
        <v>45291</v>
      </c>
      <c r="F151" t="s">
        <v>5291</v>
      </c>
      <c r="G151" t="s">
        <v>3971</v>
      </c>
      <c r="H151" t="s">
        <v>5363</v>
      </c>
      <c r="I151" t="s">
        <v>5362</v>
      </c>
      <c r="J151">
        <v>226.37</v>
      </c>
      <c r="K151" t="s">
        <v>5269</v>
      </c>
      <c r="L151" t="s">
        <v>5269</v>
      </c>
    </row>
    <row r="152" spans="1:12" x14ac:dyDescent="0.25">
      <c r="A152">
        <v>7452</v>
      </c>
      <c r="B152" t="s">
        <v>121</v>
      </c>
      <c r="C152">
        <v>220</v>
      </c>
      <c r="D152" t="s">
        <v>5274</v>
      </c>
      <c r="E152" s="404">
        <v>45291</v>
      </c>
      <c r="F152" t="s">
        <v>5291</v>
      </c>
      <c r="G152" t="s">
        <v>3971</v>
      </c>
      <c r="H152" t="s">
        <v>5363</v>
      </c>
      <c r="I152" t="s">
        <v>5362</v>
      </c>
      <c r="J152">
        <v>135.76</v>
      </c>
      <c r="K152" t="s">
        <v>5269</v>
      </c>
      <c r="L152" t="s">
        <v>5269</v>
      </c>
    </row>
    <row r="153" spans="1:12" x14ac:dyDescent="0.25">
      <c r="A153">
        <v>7452</v>
      </c>
      <c r="B153" t="s">
        <v>121</v>
      </c>
      <c r="C153">
        <v>230</v>
      </c>
      <c r="D153" t="s">
        <v>5271</v>
      </c>
      <c r="E153" s="404">
        <v>45291</v>
      </c>
      <c r="F153" t="s">
        <v>5291</v>
      </c>
      <c r="G153" t="s">
        <v>3971</v>
      </c>
      <c r="H153" t="s">
        <v>5363</v>
      </c>
      <c r="I153" t="s">
        <v>5362</v>
      </c>
      <c r="J153">
        <v>229.09</v>
      </c>
      <c r="K153" t="s">
        <v>5269</v>
      </c>
      <c r="L153" t="s">
        <v>5269</v>
      </c>
    </row>
    <row r="154" spans="1:12" x14ac:dyDescent="0.25">
      <c r="A154">
        <v>7452</v>
      </c>
      <c r="B154" t="s">
        <v>121</v>
      </c>
      <c r="C154">
        <v>240</v>
      </c>
      <c r="D154" t="s">
        <v>5285</v>
      </c>
      <c r="E154" s="404">
        <v>45291</v>
      </c>
      <c r="F154" t="s">
        <v>5291</v>
      </c>
      <c r="G154" t="s">
        <v>3971</v>
      </c>
      <c r="H154" t="s">
        <v>5363</v>
      </c>
      <c r="I154" t="s">
        <v>5362</v>
      </c>
      <c r="J154">
        <v>180.9</v>
      </c>
      <c r="K154" t="s">
        <v>5269</v>
      </c>
      <c r="L154" t="s">
        <v>5269</v>
      </c>
    </row>
    <row r="155" spans="1:12" x14ac:dyDescent="0.25">
      <c r="A155">
        <v>7452</v>
      </c>
      <c r="B155" t="s">
        <v>121</v>
      </c>
      <c r="C155">
        <v>340</v>
      </c>
      <c r="D155" t="s">
        <v>5284</v>
      </c>
      <c r="E155" s="404">
        <v>45291</v>
      </c>
      <c r="F155" t="s">
        <v>5291</v>
      </c>
      <c r="G155" t="s">
        <v>3971</v>
      </c>
      <c r="H155" t="s">
        <v>5363</v>
      </c>
      <c r="I155" t="s">
        <v>5362</v>
      </c>
      <c r="J155">
        <v>92.31</v>
      </c>
      <c r="K155" t="s">
        <v>5269</v>
      </c>
      <c r="L155" t="s">
        <v>5269</v>
      </c>
    </row>
    <row r="156" spans="1:12" x14ac:dyDescent="0.25">
      <c r="A156">
        <v>7452</v>
      </c>
      <c r="B156" t="s">
        <v>121</v>
      </c>
      <c r="C156">
        <v>935</v>
      </c>
      <c r="D156" t="s">
        <v>5283</v>
      </c>
      <c r="E156" s="404">
        <v>45291</v>
      </c>
      <c r="F156" t="s">
        <v>5291</v>
      </c>
      <c r="G156" t="s">
        <v>3971</v>
      </c>
      <c r="H156" t="s">
        <v>5363</v>
      </c>
      <c r="I156" t="s">
        <v>5362</v>
      </c>
      <c r="J156">
        <v>84.84</v>
      </c>
      <c r="K156" t="s">
        <v>5269</v>
      </c>
      <c r="L156" t="s">
        <v>5269</v>
      </c>
    </row>
    <row r="157" spans="1:12" x14ac:dyDescent="0.25">
      <c r="A157">
        <v>7452</v>
      </c>
      <c r="B157" t="s">
        <v>121</v>
      </c>
      <c r="C157">
        <v>936</v>
      </c>
      <c r="D157" t="s">
        <v>5282</v>
      </c>
      <c r="E157" s="404">
        <v>45291</v>
      </c>
      <c r="F157" t="s">
        <v>5291</v>
      </c>
      <c r="G157" t="s">
        <v>3971</v>
      </c>
      <c r="H157" t="s">
        <v>5363</v>
      </c>
      <c r="I157" t="s">
        <v>5362</v>
      </c>
      <c r="J157">
        <v>84.84</v>
      </c>
      <c r="K157" t="s">
        <v>5269</v>
      </c>
      <c r="L157" t="s">
        <v>5269</v>
      </c>
    </row>
    <row r="158" spans="1:12" x14ac:dyDescent="0.25">
      <c r="A158">
        <v>7452</v>
      </c>
      <c r="B158" t="s">
        <v>121</v>
      </c>
      <c r="C158">
        <v>110</v>
      </c>
      <c r="D158" t="s">
        <v>5280</v>
      </c>
      <c r="E158" s="404">
        <v>45322</v>
      </c>
      <c r="F158" t="s">
        <v>5291</v>
      </c>
      <c r="G158" t="s">
        <v>3971</v>
      </c>
      <c r="H158" t="s">
        <v>5361</v>
      </c>
      <c r="I158" t="s">
        <v>5360</v>
      </c>
      <c r="J158">
        <v>380.97</v>
      </c>
      <c r="K158" t="s">
        <v>5269</v>
      </c>
      <c r="L158" t="s">
        <v>5269</v>
      </c>
    </row>
    <row r="159" spans="1:12" x14ac:dyDescent="0.25">
      <c r="A159">
        <v>7452</v>
      </c>
      <c r="B159" t="s">
        <v>121</v>
      </c>
      <c r="C159">
        <v>112</v>
      </c>
      <c r="D159" t="s">
        <v>5287</v>
      </c>
      <c r="E159" s="404">
        <v>45322</v>
      </c>
      <c r="F159" t="s">
        <v>5291</v>
      </c>
      <c r="G159" t="s">
        <v>3971</v>
      </c>
      <c r="H159" t="s">
        <v>5361</v>
      </c>
      <c r="I159" t="s">
        <v>5360</v>
      </c>
      <c r="J159">
        <v>285.8</v>
      </c>
      <c r="K159" t="s">
        <v>5269</v>
      </c>
      <c r="L159" t="s">
        <v>5269</v>
      </c>
    </row>
    <row r="160" spans="1:12" x14ac:dyDescent="0.25">
      <c r="A160">
        <v>7452</v>
      </c>
      <c r="B160" t="s">
        <v>121</v>
      </c>
      <c r="C160">
        <v>120</v>
      </c>
      <c r="D160" t="s">
        <v>5279</v>
      </c>
      <c r="E160" s="404">
        <v>45322</v>
      </c>
      <c r="F160" t="s">
        <v>5291</v>
      </c>
      <c r="G160" t="s">
        <v>3971</v>
      </c>
      <c r="H160" t="s">
        <v>5361</v>
      </c>
      <c r="I160" t="s">
        <v>5360</v>
      </c>
      <c r="J160">
        <v>514.42999999999995</v>
      </c>
      <c r="K160" t="s">
        <v>5269</v>
      </c>
      <c r="L160" t="s">
        <v>5269</v>
      </c>
    </row>
    <row r="161" spans="1:12" x14ac:dyDescent="0.25">
      <c r="A161">
        <v>7452</v>
      </c>
      <c r="B161" t="s">
        <v>121</v>
      </c>
      <c r="C161">
        <v>130</v>
      </c>
      <c r="D161" t="s">
        <v>5278</v>
      </c>
      <c r="E161" s="404">
        <v>45322</v>
      </c>
      <c r="F161" t="s">
        <v>5291</v>
      </c>
      <c r="G161" t="s">
        <v>3971</v>
      </c>
      <c r="H161" t="s">
        <v>5361</v>
      </c>
      <c r="I161" t="s">
        <v>5360</v>
      </c>
      <c r="J161">
        <v>291.51</v>
      </c>
      <c r="K161" t="s">
        <v>5269</v>
      </c>
      <c r="L161" t="s">
        <v>5269</v>
      </c>
    </row>
    <row r="162" spans="1:12" x14ac:dyDescent="0.25">
      <c r="A162">
        <v>7452</v>
      </c>
      <c r="B162" t="s">
        <v>121</v>
      </c>
      <c r="C162">
        <v>140</v>
      </c>
      <c r="D162" t="s">
        <v>5286</v>
      </c>
      <c r="E162" s="404">
        <v>45322</v>
      </c>
      <c r="F162" t="s">
        <v>5291</v>
      </c>
      <c r="G162" t="s">
        <v>3971</v>
      </c>
      <c r="H162" t="s">
        <v>5361</v>
      </c>
      <c r="I162" t="s">
        <v>5360</v>
      </c>
      <c r="J162">
        <v>342.96</v>
      </c>
      <c r="K162" t="s">
        <v>5269</v>
      </c>
      <c r="L162" t="s">
        <v>5269</v>
      </c>
    </row>
    <row r="163" spans="1:12" x14ac:dyDescent="0.25">
      <c r="A163">
        <v>7452</v>
      </c>
      <c r="B163" t="s">
        <v>121</v>
      </c>
      <c r="C163">
        <v>160</v>
      </c>
      <c r="D163" t="s">
        <v>5277</v>
      </c>
      <c r="E163" s="404">
        <v>45322</v>
      </c>
      <c r="F163" t="s">
        <v>5291</v>
      </c>
      <c r="G163" t="s">
        <v>3971</v>
      </c>
      <c r="H163" t="s">
        <v>5361</v>
      </c>
      <c r="I163" t="s">
        <v>5360</v>
      </c>
      <c r="J163">
        <v>171.48</v>
      </c>
      <c r="K163" t="s">
        <v>5269</v>
      </c>
      <c r="L163" t="s">
        <v>5269</v>
      </c>
    </row>
    <row r="164" spans="1:12" x14ac:dyDescent="0.25">
      <c r="A164">
        <v>7452</v>
      </c>
      <c r="B164" t="s">
        <v>121</v>
      </c>
      <c r="C164">
        <v>210</v>
      </c>
      <c r="D164" t="s">
        <v>5275</v>
      </c>
      <c r="E164" s="404">
        <v>45322</v>
      </c>
      <c r="F164" t="s">
        <v>5291</v>
      </c>
      <c r="G164" t="s">
        <v>3971</v>
      </c>
      <c r="H164" t="s">
        <v>5361</v>
      </c>
      <c r="I164" t="s">
        <v>5360</v>
      </c>
      <c r="J164">
        <v>190.63</v>
      </c>
      <c r="K164" t="s">
        <v>5269</v>
      </c>
      <c r="L164" t="s">
        <v>5269</v>
      </c>
    </row>
    <row r="165" spans="1:12" x14ac:dyDescent="0.25">
      <c r="A165">
        <v>7452</v>
      </c>
      <c r="B165" t="s">
        <v>121</v>
      </c>
      <c r="C165">
        <v>220</v>
      </c>
      <c r="D165" t="s">
        <v>5274</v>
      </c>
      <c r="E165" s="404">
        <v>45322</v>
      </c>
      <c r="F165" t="s">
        <v>5291</v>
      </c>
      <c r="G165" t="s">
        <v>3971</v>
      </c>
      <c r="H165" t="s">
        <v>5361</v>
      </c>
      <c r="I165" t="s">
        <v>5360</v>
      </c>
      <c r="J165">
        <v>114.32</v>
      </c>
      <c r="K165" t="s">
        <v>5269</v>
      </c>
      <c r="L165" t="s">
        <v>5269</v>
      </c>
    </row>
    <row r="166" spans="1:12" x14ac:dyDescent="0.25">
      <c r="A166">
        <v>7452</v>
      </c>
      <c r="B166" t="s">
        <v>121</v>
      </c>
      <c r="C166">
        <v>230</v>
      </c>
      <c r="D166" t="s">
        <v>5271</v>
      </c>
      <c r="E166" s="404">
        <v>45322</v>
      </c>
      <c r="F166" t="s">
        <v>5291</v>
      </c>
      <c r="G166" t="s">
        <v>3971</v>
      </c>
      <c r="H166" t="s">
        <v>5361</v>
      </c>
      <c r="I166" t="s">
        <v>5360</v>
      </c>
      <c r="J166">
        <v>192.91</v>
      </c>
      <c r="K166" t="s">
        <v>5269</v>
      </c>
      <c r="L166" t="s">
        <v>5269</v>
      </c>
    </row>
    <row r="167" spans="1:12" x14ac:dyDescent="0.25">
      <c r="A167">
        <v>7452</v>
      </c>
      <c r="B167" t="s">
        <v>121</v>
      </c>
      <c r="C167">
        <v>240</v>
      </c>
      <c r="D167" t="s">
        <v>5285</v>
      </c>
      <c r="E167" s="404">
        <v>45322</v>
      </c>
      <c r="F167" t="s">
        <v>5291</v>
      </c>
      <c r="G167" t="s">
        <v>3971</v>
      </c>
      <c r="H167" t="s">
        <v>5361</v>
      </c>
      <c r="I167" t="s">
        <v>5360</v>
      </c>
      <c r="J167">
        <v>152.33000000000001</v>
      </c>
      <c r="K167" t="s">
        <v>5269</v>
      </c>
      <c r="L167" t="s">
        <v>5269</v>
      </c>
    </row>
    <row r="168" spans="1:12" x14ac:dyDescent="0.25">
      <c r="A168">
        <v>7452</v>
      </c>
      <c r="B168" t="s">
        <v>121</v>
      </c>
      <c r="C168">
        <v>340</v>
      </c>
      <c r="D168" t="s">
        <v>5284</v>
      </c>
      <c r="E168" s="404">
        <v>45322</v>
      </c>
      <c r="F168" t="s">
        <v>5291</v>
      </c>
      <c r="G168" t="s">
        <v>3971</v>
      </c>
      <c r="H168" t="s">
        <v>5361</v>
      </c>
      <c r="I168" t="s">
        <v>5360</v>
      </c>
      <c r="J168">
        <v>77.739999999999995</v>
      </c>
      <c r="K168" t="s">
        <v>5269</v>
      </c>
      <c r="L168" t="s">
        <v>5269</v>
      </c>
    </row>
    <row r="169" spans="1:12" x14ac:dyDescent="0.25">
      <c r="A169">
        <v>7452</v>
      </c>
      <c r="B169" t="s">
        <v>121</v>
      </c>
      <c r="C169">
        <v>935</v>
      </c>
      <c r="D169" t="s">
        <v>5283</v>
      </c>
      <c r="E169" s="404">
        <v>45322</v>
      </c>
      <c r="F169" t="s">
        <v>5291</v>
      </c>
      <c r="G169" t="s">
        <v>3971</v>
      </c>
      <c r="H169" t="s">
        <v>5361</v>
      </c>
      <c r="I169" t="s">
        <v>5360</v>
      </c>
      <c r="J169">
        <v>71.45</v>
      </c>
      <c r="K169" t="s">
        <v>5269</v>
      </c>
      <c r="L169" t="s">
        <v>5269</v>
      </c>
    </row>
    <row r="170" spans="1:12" x14ac:dyDescent="0.25">
      <c r="A170">
        <v>7452</v>
      </c>
      <c r="B170" t="s">
        <v>121</v>
      </c>
      <c r="C170">
        <v>936</v>
      </c>
      <c r="D170" t="s">
        <v>5282</v>
      </c>
      <c r="E170" s="404">
        <v>45322</v>
      </c>
      <c r="F170" t="s">
        <v>5291</v>
      </c>
      <c r="G170" t="s">
        <v>3971</v>
      </c>
      <c r="H170" t="s">
        <v>5361</v>
      </c>
      <c r="I170" t="s">
        <v>5360</v>
      </c>
      <c r="J170">
        <v>71.45</v>
      </c>
      <c r="K170" t="s">
        <v>5269</v>
      </c>
      <c r="L170" t="s">
        <v>5269</v>
      </c>
    </row>
    <row r="171" spans="1:12" x14ac:dyDescent="0.25">
      <c r="A171">
        <v>7452</v>
      </c>
      <c r="B171" t="s">
        <v>121</v>
      </c>
      <c r="C171">
        <v>110</v>
      </c>
      <c r="D171" t="s">
        <v>5280</v>
      </c>
      <c r="E171" s="404">
        <v>45351</v>
      </c>
      <c r="F171" t="s">
        <v>5291</v>
      </c>
      <c r="G171" t="s">
        <v>3971</v>
      </c>
      <c r="H171" t="s">
        <v>5359</v>
      </c>
      <c r="I171" t="s">
        <v>5358</v>
      </c>
      <c r="J171">
        <v>379.62</v>
      </c>
      <c r="K171" t="s">
        <v>5269</v>
      </c>
      <c r="L171" t="s">
        <v>5269</v>
      </c>
    </row>
    <row r="172" spans="1:12" x14ac:dyDescent="0.25">
      <c r="A172">
        <v>7452</v>
      </c>
      <c r="B172" t="s">
        <v>121</v>
      </c>
      <c r="C172">
        <v>112</v>
      </c>
      <c r="D172" t="s">
        <v>5287</v>
      </c>
      <c r="E172" s="404">
        <v>45351</v>
      </c>
      <c r="F172" t="s">
        <v>5291</v>
      </c>
      <c r="G172" t="s">
        <v>3971</v>
      </c>
      <c r="H172" t="s">
        <v>5359</v>
      </c>
      <c r="I172" t="s">
        <v>5358</v>
      </c>
      <c r="J172">
        <v>284.77999999999997</v>
      </c>
      <c r="K172" t="s">
        <v>5269</v>
      </c>
      <c r="L172" t="s">
        <v>5269</v>
      </c>
    </row>
    <row r="173" spans="1:12" x14ac:dyDescent="0.25">
      <c r="A173">
        <v>7452</v>
      </c>
      <c r="B173" t="s">
        <v>121</v>
      </c>
      <c r="C173">
        <v>120</v>
      </c>
      <c r="D173" t="s">
        <v>5279</v>
      </c>
      <c r="E173" s="404">
        <v>45351</v>
      </c>
      <c r="F173" t="s">
        <v>5291</v>
      </c>
      <c r="G173" t="s">
        <v>3971</v>
      </c>
      <c r="H173" t="s">
        <v>5359</v>
      </c>
      <c r="I173" t="s">
        <v>5358</v>
      </c>
      <c r="J173">
        <v>512.62</v>
      </c>
      <c r="K173" t="s">
        <v>5269</v>
      </c>
      <c r="L173" t="s">
        <v>5269</v>
      </c>
    </row>
    <row r="174" spans="1:12" x14ac:dyDescent="0.25">
      <c r="A174">
        <v>7452</v>
      </c>
      <c r="B174" t="s">
        <v>121</v>
      </c>
      <c r="C174">
        <v>130</v>
      </c>
      <c r="D174" t="s">
        <v>5278</v>
      </c>
      <c r="E174" s="404">
        <v>45351</v>
      </c>
      <c r="F174" t="s">
        <v>5291</v>
      </c>
      <c r="G174" t="s">
        <v>3971</v>
      </c>
      <c r="H174" t="s">
        <v>5359</v>
      </c>
      <c r="I174" t="s">
        <v>5358</v>
      </c>
      <c r="J174">
        <v>290.48</v>
      </c>
      <c r="K174" t="s">
        <v>5269</v>
      </c>
      <c r="L174" t="s">
        <v>5269</v>
      </c>
    </row>
    <row r="175" spans="1:12" x14ac:dyDescent="0.25">
      <c r="A175">
        <v>7452</v>
      </c>
      <c r="B175" t="s">
        <v>121</v>
      </c>
      <c r="C175">
        <v>140</v>
      </c>
      <c r="D175" t="s">
        <v>5286</v>
      </c>
      <c r="E175" s="404">
        <v>45351</v>
      </c>
      <c r="F175" t="s">
        <v>5291</v>
      </c>
      <c r="G175" t="s">
        <v>3971</v>
      </c>
      <c r="H175" t="s">
        <v>5359</v>
      </c>
      <c r="I175" t="s">
        <v>5358</v>
      </c>
      <c r="J175">
        <v>341.74</v>
      </c>
      <c r="K175" t="s">
        <v>5269</v>
      </c>
      <c r="L175" t="s">
        <v>5269</v>
      </c>
    </row>
    <row r="176" spans="1:12" x14ac:dyDescent="0.25">
      <c r="A176">
        <v>7452</v>
      </c>
      <c r="B176" t="s">
        <v>121</v>
      </c>
      <c r="C176">
        <v>160</v>
      </c>
      <c r="D176" t="s">
        <v>5277</v>
      </c>
      <c r="E176" s="404">
        <v>45351</v>
      </c>
      <c r="F176" t="s">
        <v>5291</v>
      </c>
      <c r="G176" t="s">
        <v>3971</v>
      </c>
      <c r="H176" t="s">
        <v>5359</v>
      </c>
      <c r="I176" t="s">
        <v>5358</v>
      </c>
      <c r="J176">
        <v>170.87</v>
      </c>
      <c r="K176" t="s">
        <v>5269</v>
      </c>
      <c r="L176" t="s">
        <v>5269</v>
      </c>
    </row>
    <row r="177" spans="1:12" x14ac:dyDescent="0.25">
      <c r="A177">
        <v>7452</v>
      </c>
      <c r="B177" t="s">
        <v>121</v>
      </c>
      <c r="C177">
        <v>210</v>
      </c>
      <c r="D177" t="s">
        <v>5275</v>
      </c>
      <c r="E177" s="404">
        <v>45351</v>
      </c>
      <c r="F177" t="s">
        <v>5291</v>
      </c>
      <c r="G177" t="s">
        <v>3971</v>
      </c>
      <c r="H177" t="s">
        <v>5359</v>
      </c>
      <c r="I177" t="s">
        <v>5358</v>
      </c>
      <c r="J177">
        <v>189.96</v>
      </c>
      <c r="K177" t="s">
        <v>5269</v>
      </c>
      <c r="L177" t="s">
        <v>5269</v>
      </c>
    </row>
    <row r="178" spans="1:12" x14ac:dyDescent="0.25">
      <c r="A178">
        <v>7452</v>
      </c>
      <c r="B178" t="s">
        <v>121</v>
      </c>
      <c r="C178">
        <v>220</v>
      </c>
      <c r="D178" t="s">
        <v>5274</v>
      </c>
      <c r="E178" s="404">
        <v>45351</v>
      </c>
      <c r="F178" t="s">
        <v>5291</v>
      </c>
      <c r="G178" t="s">
        <v>3971</v>
      </c>
      <c r="H178" t="s">
        <v>5359</v>
      </c>
      <c r="I178" t="s">
        <v>5358</v>
      </c>
      <c r="J178">
        <v>113.91</v>
      </c>
      <c r="K178" t="s">
        <v>5269</v>
      </c>
      <c r="L178" t="s">
        <v>5269</v>
      </c>
    </row>
    <row r="179" spans="1:12" x14ac:dyDescent="0.25">
      <c r="A179">
        <v>7452</v>
      </c>
      <c r="B179" t="s">
        <v>121</v>
      </c>
      <c r="C179">
        <v>230</v>
      </c>
      <c r="D179" t="s">
        <v>5271</v>
      </c>
      <c r="E179" s="404">
        <v>45351</v>
      </c>
      <c r="F179" t="s">
        <v>5291</v>
      </c>
      <c r="G179" t="s">
        <v>3971</v>
      </c>
      <c r="H179" t="s">
        <v>5359</v>
      </c>
      <c r="I179" t="s">
        <v>5358</v>
      </c>
      <c r="J179">
        <v>192.23</v>
      </c>
      <c r="K179" t="s">
        <v>5269</v>
      </c>
      <c r="L179" t="s">
        <v>5269</v>
      </c>
    </row>
    <row r="180" spans="1:12" x14ac:dyDescent="0.25">
      <c r="A180">
        <v>7452</v>
      </c>
      <c r="B180" t="s">
        <v>121</v>
      </c>
      <c r="C180">
        <v>240</v>
      </c>
      <c r="D180" t="s">
        <v>5285</v>
      </c>
      <c r="E180" s="404">
        <v>45351</v>
      </c>
      <c r="F180" t="s">
        <v>5291</v>
      </c>
      <c r="G180" t="s">
        <v>3971</v>
      </c>
      <c r="H180" t="s">
        <v>5359</v>
      </c>
      <c r="I180" t="s">
        <v>5358</v>
      </c>
      <c r="J180">
        <v>151.79</v>
      </c>
      <c r="K180" t="s">
        <v>5269</v>
      </c>
      <c r="L180" t="s">
        <v>5269</v>
      </c>
    </row>
    <row r="181" spans="1:12" x14ac:dyDescent="0.25">
      <c r="A181">
        <v>7452</v>
      </c>
      <c r="B181" t="s">
        <v>121</v>
      </c>
      <c r="C181">
        <v>340</v>
      </c>
      <c r="D181" t="s">
        <v>5284</v>
      </c>
      <c r="E181" s="404">
        <v>45351</v>
      </c>
      <c r="F181" t="s">
        <v>5291</v>
      </c>
      <c r="G181" t="s">
        <v>3971</v>
      </c>
      <c r="H181" t="s">
        <v>5359</v>
      </c>
      <c r="I181" t="s">
        <v>5358</v>
      </c>
      <c r="J181">
        <v>77.459999999999994</v>
      </c>
      <c r="K181" t="s">
        <v>5269</v>
      </c>
      <c r="L181" t="s">
        <v>5269</v>
      </c>
    </row>
    <row r="182" spans="1:12" x14ac:dyDescent="0.25">
      <c r="A182">
        <v>7452</v>
      </c>
      <c r="B182" t="s">
        <v>121</v>
      </c>
      <c r="C182">
        <v>935</v>
      </c>
      <c r="D182" t="s">
        <v>5283</v>
      </c>
      <c r="E182" s="404">
        <v>45351</v>
      </c>
      <c r="F182" t="s">
        <v>5291</v>
      </c>
      <c r="G182" t="s">
        <v>3971</v>
      </c>
      <c r="H182" t="s">
        <v>5359</v>
      </c>
      <c r="I182" t="s">
        <v>5358</v>
      </c>
      <c r="J182">
        <v>71.2</v>
      </c>
      <c r="K182" t="s">
        <v>5269</v>
      </c>
      <c r="L182" t="s">
        <v>5269</v>
      </c>
    </row>
    <row r="183" spans="1:12" x14ac:dyDescent="0.25">
      <c r="A183">
        <v>7452</v>
      </c>
      <c r="B183" t="s">
        <v>121</v>
      </c>
      <c r="C183">
        <v>936</v>
      </c>
      <c r="D183" t="s">
        <v>5282</v>
      </c>
      <c r="E183" s="404">
        <v>45351</v>
      </c>
      <c r="F183" t="s">
        <v>5291</v>
      </c>
      <c r="G183" t="s">
        <v>3971</v>
      </c>
      <c r="H183" t="s">
        <v>5359</v>
      </c>
      <c r="I183" t="s">
        <v>5358</v>
      </c>
      <c r="J183">
        <v>71.2</v>
      </c>
      <c r="K183" t="s">
        <v>5269</v>
      </c>
      <c r="L183" t="s">
        <v>5269</v>
      </c>
    </row>
    <row r="184" spans="1:12" x14ac:dyDescent="0.25">
      <c r="A184">
        <v>7452</v>
      </c>
      <c r="B184" t="s">
        <v>121</v>
      </c>
      <c r="C184">
        <v>190</v>
      </c>
      <c r="D184" t="s">
        <v>5276</v>
      </c>
      <c r="E184" s="404">
        <v>45230</v>
      </c>
      <c r="F184" t="s">
        <v>5350</v>
      </c>
      <c r="G184" t="s">
        <v>3971</v>
      </c>
      <c r="H184" t="s">
        <v>5357</v>
      </c>
      <c r="I184" t="s">
        <v>5354</v>
      </c>
      <c r="J184">
        <v>980</v>
      </c>
      <c r="K184" t="s">
        <v>5350</v>
      </c>
      <c r="L184" t="s">
        <v>4722</v>
      </c>
    </row>
    <row r="185" spans="1:12" x14ac:dyDescent="0.25">
      <c r="A185">
        <v>7452</v>
      </c>
      <c r="B185" t="s">
        <v>121</v>
      </c>
      <c r="C185">
        <v>190</v>
      </c>
      <c r="D185" t="s">
        <v>5276</v>
      </c>
      <c r="E185" s="404">
        <v>45230</v>
      </c>
      <c r="F185" t="s">
        <v>5350</v>
      </c>
      <c r="G185" t="s">
        <v>3971</v>
      </c>
      <c r="H185" t="s">
        <v>5355</v>
      </c>
      <c r="I185" t="s">
        <v>5354</v>
      </c>
      <c r="J185">
        <v>-980</v>
      </c>
      <c r="K185" t="s">
        <v>5350</v>
      </c>
      <c r="L185" t="s">
        <v>4722</v>
      </c>
    </row>
    <row r="186" spans="1:12" x14ac:dyDescent="0.25">
      <c r="A186">
        <v>7452</v>
      </c>
      <c r="B186" t="s">
        <v>121</v>
      </c>
      <c r="C186">
        <v>190</v>
      </c>
      <c r="D186" t="s">
        <v>5276</v>
      </c>
      <c r="E186" s="404">
        <v>45230</v>
      </c>
      <c r="F186" t="s">
        <v>5356</v>
      </c>
      <c r="G186" t="s">
        <v>3971</v>
      </c>
      <c r="H186" t="s">
        <v>5355</v>
      </c>
      <c r="I186" t="s">
        <v>5354</v>
      </c>
      <c r="J186">
        <v>980</v>
      </c>
      <c r="K186" t="s">
        <v>5350</v>
      </c>
      <c r="L186" t="s">
        <v>4722</v>
      </c>
    </row>
    <row r="187" spans="1:12" x14ac:dyDescent="0.25">
      <c r="A187">
        <v>7452</v>
      </c>
      <c r="B187" t="s">
        <v>121</v>
      </c>
      <c r="C187">
        <v>190</v>
      </c>
      <c r="D187" t="s">
        <v>5276</v>
      </c>
      <c r="E187" s="404">
        <v>45260</v>
      </c>
      <c r="F187" t="s">
        <v>5353</v>
      </c>
      <c r="G187" t="s">
        <v>3971</v>
      </c>
      <c r="H187" t="s">
        <v>5352</v>
      </c>
      <c r="I187" t="s">
        <v>5351</v>
      </c>
      <c r="J187">
        <v>1030</v>
      </c>
      <c r="K187" t="s">
        <v>5350</v>
      </c>
      <c r="L187" t="s">
        <v>4722</v>
      </c>
    </row>
    <row r="188" spans="1:12" x14ac:dyDescent="0.25">
      <c r="A188">
        <v>7452</v>
      </c>
      <c r="B188" t="s">
        <v>121</v>
      </c>
      <c r="C188">
        <v>110</v>
      </c>
      <c r="D188" t="s">
        <v>5280</v>
      </c>
      <c r="E188" s="404">
        <v>44998</v>
      </c>
      <c r="F188" t="s">
        <v>5291</v>
      </c>
      <c r="G188" t="s">
        <v>3971</v>
      </c>
      <c r="H188" t="s">
        <v>5349</v>
      </c>
      <c r="I188">
        <v>4525</v>
      </c>
      <c r="J188">
        <v>333.25</v>
      </c>
      <c r="K188" t="s">
        <v>5346</v>
      </c>
      <c r="L188" t="s">
        <v>5262</v>
      </c>
    </row>
    <row r="189" spans="1:12" x14ac:dyDescent="0.25">
      <c r="A189">
        <v>7452</v>
      </c>
      <c r="B189" t="s">
        <v>121</v>
      </c>
      <c r="C189">
        <v>112</v>
      </c>
      <c r="D189" t="s">
        <v>5287</v>
      </c>
      <c r="E189" s="404">
        <v>44998</v>
      </c>
      <c r="F189" t="s">
        <v>5291</v>
      </c>
      <c r="G189" t="s">
        <v>3971</v>
      </c>
      <c r="H189" t="s">
        <v>5349</v>
      </c>
      <c r="I189">
        <v>4525</v>
      </c>
      <c r="J189">
        <v>250</v>
      </c>
      <c r="K189" t="s">
        <v>5346</v>
      </c>
      <c r="L189" t="s">
        <v>5262</v>
      </c>
    </row>
    <row r="190" spans="1:12" x14ac:dyDescent="0.25">
      <c r="A190">
        <v>7452</v>
      </c>
      <c r="B190" t="s">
        <v>121</v>
      </c>
      <c r="C190">
        <v>120</v>
      </c>
      <c r="D190" t="s">
        <v>5279</v>
      </c>
      <c r="E190" s="404">
        <v>44998</v>
      </c>
      <c r="F190" t="s">
        <v>5291</v>
      </c>
      <c r="G190" t="s">
        <v>3971</v>
      </c>
      <c r="H190" t="s">
        <v>5349</v>
      </c>
      <c r="I190">
        <v>4525</v>
      </c>
      <c r="J190">
        <v>450</v>
      </c>
      <c r="K190" t="s">
        <v>5346</v>
      </c>
      <c r="L190" t="s">
        <v>5262</v>
      </c>
    </row>
    <row r="191" spans="1:12" x14ac:dyDescent="0.25">
      <c r="A191">
        <v>7452</v>
      </c>
      <c r="B191" t="s">
        <v>121</v>
      </c>
      <c r="C191">
        <v>130</v>
      </c>
      <c r="D191" t="s">
        <v>5278</v>
      </c>
      <c r="E191" s="404">
        <v>44998</v>
      </c>
      <c r="F191" t="s">
        <v>5291</v>
      </c>
      <c r="G191" t="s">
        <v>3971</v>
      </c>
      <c r="H191" t="s">
        <v>5349</v>
      </c>
      <c r="I191">
        <v>4525</v>
      </c>
      <c r="J191">
        <v>255</v>
      </c>
      <c r="K191" t="s">
        <v>5346</v>
      </c>
      <c r="L191" t="s">
        <v>5262</v>
      </c>
    </row>
    <row r="192" spans="1:12" x14ac:dyDescent="0.25">
      <c r="A192">
        <v>7452</v>
      </c>
      <c r="B192" t="s">
        <v>121</v>
      </c>
      <c r="C192">
        <v>140</v>
      </c>
      <c r="D192" t="s">
        <v>5286</v>
      </c>
      <c r="E192" s="404">
        <v>44998</v>
      </c>
      <c r="F192" t="s">
        <v>5291</v>
      </c>
      <c r="G192" t="s">
        <v>3971</v>
      </c>
      <c r="H192" t="s">
        <v>5349</v>
      </c>
      <c r="I192">
        <v>4525</v>
      </c>
      <c r="J192">
        <v>300</v>
      </c>
      <c r="K192" t="s">
        <v>5346</v>
      </c>
      <c r="L192" t="s">
        <v>5262</v>
      </c>
    </row>
    <row r="193" spans="1:12" x14ac:dyDescent="0.25">
      <c r="A193">
        <v>7452</v>
      </c>
      <c r="B193" t="s">
        <v>121</v>
      </c>
      <c r="C193">
        <v>160</v>
      </c>
      <c r="D193" t="s">
        <v>5277</v>
      </c>
      <c r="E193" s="404">
        <v>44998</v>
      </c>
      <c r="F193" t="s">
        <v>5291</v>
      </c>
      <c r="G193" t="s">
        <v>3971</v>
      </c>
      <c r="H193" t="s">
        <v>5349</v>
      </c>
      <c r="I193">
        <v>4525</v>
      </c>
      <c r="J193">
        <v>150</v>
      </c>
      <c r="K193" t="s">
        <v>5346</v>
      </c>
      <c r="L193" t="s">
        <v>5262</v>
      </c>
    </row>
    <row r="194" spans="1:12" x14ac:dyDescent="0.25">
      <c r="A194">
        <v>7452</v>
      </c>
      <c r="B194" t="s">
        <v>121</v>
      </c>
      <c r="C194">
        <v>210</v>
      </c>
      <c r="D194" t="s">
        <v>5275</v>
      </c>
      <c r="E194" s="404">
        <v>44998</v>
      </c>
      <c r="F194" t="s">
        <v>5291</v>
      </c>
      <c r="G194" t="s">
        <v>3971</v>
      </c>
      <c r="H194" t="s">
        <v>5349</v>
      </c>
      <c r="I194">
        <v>4525</v>
      </c>
      <c r="J194">
        <v>166.75</v>
      </c>
      <c r="K194" t="s">
        <v>5346</v>
      </c>
      <c r="L194" t="s">
        <v>5262</v>
      </c>
    </row>
    <row r="195" spans="1:12" x14ac:dyDescent="0.25">
      <c r="A195">
        <v>7452</v>
      </c>
      <c r="B195" t="s">
        <v>121</v>
      </c>
      <c r="C195">
        <v>220</v>
      </c>
      <c r="D195" t="s">
        <v>5274</v>
      </c>
      <c r="E195" s="404">
        <v>44998</v>
      </c>
      <c r="F195" t="s">
        <v>5291</v>
      </c>
      <c r="G195" t="s">
        <v>3971</v>
      </c>
      <c r="H195" t="s">
        <v>5349</v>
      </c>
      <c r="I195">
        <v>4525</v>
      </c>
      <c r="J195">
        <v>100</v>
      </c>
      <c r="K195" t="s">
        <v>5346</v>
      </c>
      <c r="L195" t="s">
        <v>5262</v>
      </c>
    </row>
    <row r="196" spans="1:12" x14ac:dyDescent="0.25">
      <c r="A196">
        <v>7452</v>
      </c>
      <c r="B196" t="s">
        <v>121</v>
      </c>
      <c r="C196">
        <v>230</v>
      </c>
      <c r="D196" t="s">
        <v>5271</v>
      </c>
      <c r="E196" s="404">
        <v>44998</v>
      </c>
      <c r="F196" t="s">
        <v>5291</v>
      </c>
      <c r="G196" t="s">
        <v>3971</v>
      </c>
      <c r="H196" t="s">
        <v>5349</v>
      </c>
      <c r="I196">
        <v>4525</v>
      </c>
      <c r="J196">
        <v>168.75</v>
      </c>
      <c r="K196" t="s">
        <v>5346</v>
      </c>
      <c r="L196" t="s">
        <v>5262</v>
      </c>
    </row>
    <row r="197" spans="1:12" x14ac:dyDescent="0.25">
      <c r="A197">
        <v>7452</v>
      </c>
      <c r="B197" t="s">
        <v>121</v>
      </c>
      <c r="C197">
        <v>240</v>
      </c>
      <c r="D197" t="s">
        <v>5285</v>
      </c>
      <c r="E197" s="404">
        <v>44998</v>
      </c>
      <c r="F197" t="s">
        <v>5291</v>
      </c>
      <c r="G197" t="s">
        <v>3971</v>
      </c>
      <c r="H197" t="s">
        <v>5349</v>
      </c>
      <c r="I197">
        <v>4525</v>
      </c>
      <c r="J197">
        <v>133.25</v>
      </c>
      <c r="K197" t="s">
        <v>5346</v>
      </c>
      <c r="L197" t="s">
        <v>5262</v>
      </c>
    </row>
    <row r="198" spans="1:12" x14ac:dyDescent="0.25">
      <c r="A198">
        <v>7452</v>
      </c>
      <c r="B198" t="s">
        <v>121</v>
      </c>
      <c r="C198">
        <v>340</v>
      </c>
      <c r="D198" t="s">
        <v>5284</v>
      </c>
      <c r="E198" s="404">
        <v>44998</v>
      </c>
      <c r="F198" t="s">
        <v>5291</v>
      </c>
      <c r="G198" t="s">
        <v>3971</v>
      </c>
      <c r="H198" t="s">
        <v>5349</v>
      </c>
      <c r="I198">
        <v>4525</v>
      </c>
      <c r="J198">
        <v>68</v>
      </c>
      <c r="K198" t="s">
        <v>5346</v>
      </c>
      <c r="L198" t="s">
        <v>5262</v>
      </c>
    </row>
    <row r="199" spans="1:12" x14ac:dyDescent="0.25">
      <c r="A199">
        <v>7452</v>
      </c>
      <c r="B199" t="s">
        <v>121</v>
      </c>
      <c r="C199">
        <v>935</v>
      </c>
      <c r="D199" t="s">
        <v>5283</v>
      </c>
      <c r="E199" s="404">
        <v>44998</v>
      </c>
      <c r="F199" t="s">
        <v>5291</v>
      </c>
      <c r="G199" t="s">
        <v>3971</v>
      </c>
      <c r="H199" t="s">
        <v>5349</v>
      </c>
      <c r="I199">
        <v>4525</v>
      </c>
      <c r="J199">
        <v>62.5</v>
      </c>
      <c r="K199" t="s">
        <v>5346</v>
      </c>
      <c r="L199" t="s">
        <v>5262</v>
      </c>
    </row>
    <row r="200" spans="1:12" x14ac:dyDescent="0.25">
      <c r="A200">
        <v>7452</v>
      </c>
      <c r="B200" t="s">
        <v>121</v>
      </c>
      <c r="C200">
        <v>936</v>
      </c>
      <c r="D200" t="s">
        <v>5282</v>
      </c>
      <c r="E200" s="404">
        <v>44998</v>
      </c>
      <c r="F200" t="s">
        <v>5291</v>
      </c>
      <c r="G200" t="s">
        <v>3971</v>
      </c>
      <c r="H200" t="s">
        <v>5349</v>
      </c>
      <c r="I200">
        <v>4525</v>
      </c>
      <c r="J200">
        <v>62.5</v>
      </c>
      <c r="K200" t="s">
        <v>5346</v>
      </c>
      <c r="L200" t="s">
        <v>5262</v>
      </c>
    </row>
    <row r="201" spans="1:12" x14ac:dyDescent="0.25">
      <c r="A201">
        <v>7452</v>
      </c>
      <c r="B201" t="s">
        <v>121</v>
      </c>
      <c r="C201">
        <v>110</v>
      </c>
      <c r="D201" t="s">
        <v>5280</v>
      </c>
      <c r="E201" s="404">
        <v>45351</v>
      </c>
      <c r="F201" t="s">
        <v>121</v>
      </c>
      <c r="G201" t="s">
        <v>3971</v>
      </c>
      <c r="H201" t="s">
        <v>5348</v>
      </c>
      <c r="I201" t="s">
        <v>5347</v>
      </c>
      <c r="J201">
        <v>266.60000000000002</v>
      </c>
      <c r="K201" t="s">
        <v>5346</v>
      </c>
      <c r="L201" t="s">
        <v>5262</v>
      </c>
    </row>
    <row r="202" spans="1:12" x14ac:dyDescent="0.25">
      <c r="A202">
        <v>7452</v>
      </c>
      <c r="B202" t="s">
        <v>121</v>
      </c>
      <c r="C202">
        <v>112</v>
      </c>
      <c r="D202" t="s">
        <v>5287</v>
      </c>
      <c r="E202" s="404">
        <v>45351</v>
      </c>
      <c r="F202" t="s">
        <v>121</v>
      </c>
      <c r="G202" t="s">
        <v>3971</v>
      </c>
      <c r="H202" t="s">
        <v>5348</v>
      </c>
      <c r="I202" t="s">
        <v>5347</v>
      </c>
      <c r="J202">
        <v>200</v>
      </c>
      <c r="K202" t="s">
        <v>5346</v>
      </c>
      <c r="L202" t="s">
        <v>5262</v>
      </c>
    </row>
    <row r="203" spans="1:12" x14ac:dyDescent="0.25">
      <c r="A203">
        <v>7452</v>
      </c>
      <c r="B203" t="s">
        <v>121</v>
      </c>
      <c r="C203">
        <v>120</v>
      </c>
      <c r="D203" t="s">
        <v>5279</v>
      </c>
      <c r="E203" s="404">
        <v>45351</v>
      </c>
      <c r="F203" t="s">
        <v>121</v>
      </c>
      <c r="G203" t="s">
        <v>3971</v>
      </c>
      <c r="H203" t="s">
        <v>5348</v>
      </c>
      <c r="I203" t="s">
        <v>5347</v>
      </c>
      <c r="J203">
        <v>360</v>
      </c>
      <c r="K203" t="s">
        <v>5346</v>
      </c>
      <c r="L203" t="s">
        <v>5262</v>
      </c>
    </row>
    <row r="204" spans="1:12" x14ac:dyDescent="0.25">
      <c r="A204">
        <v>7452</v>
      </c>
      <c r="B204" t="s">
        <v>121</v>
      </c>
      <c r="C204">
        <v>130</v>
      </c>
      <c r="D204" t="s">
        <v>5278</v>
      </c>
      <c r="E204" s="404">
        <v>45351</v>
      </c>
      <c r="F204" t="s">
        <v>121</v>
      </c>
      <c r="G204" t="s">
        <v>3971</v>
      </c>
      <c r="H204" t="s">
        <v>5348</v>
      </c>
      <c r="I204" t="s">
        <v>5347</v>
      </c>
      <c r="J204">
        <v>204</v>
      </c>
      <c r="K204" t="s">
        <v>5346</v>
      </c>
      <c r="L204" t="s">
        <v>5262</v>
      </c>
    </row>
    <row r="205" spans="1:12" x14ac:dyDescent="0.25">
      <c r="A205">
        <v>7452</v>
      </c>
      <c r="B205" t="s">
        <v>121</v>
      </c>
      <c r="C205">
        <v>140</v>
      </c>
      <c r="D205" t="s">
        <v>5286</v>
      </c>
      <c r="E205" s="404">
        <v>45351</v>
      </c>
      <c r="F205" t="s">
        <v>121</v>
      </c>
      <c r="G205" t="s">
        <v>3971</v>
      </c>
      <c r="H205" t="s">
        <v>5348</v>
      </c>
      <c r="I205" t="s">
        <v>5347</v>
      </c>
      <c r="J205">
        <v>240</v>
      </c>
      <c r="K205" t="s">
        <v>5346</v>
      </c>
      <c r="L205" t="s">
        <v>5262</v>
      </c>
    </row>
    <row r="206" spans="1:12" x14ac:dyDescent="0.25">
      <c r="A206">
        <v>7452</v>
      </c>
      <c r="B206" t="s">
        <v>121</v>
      </c>
      <c r="C206">
        <v>160</v>
      </c>
      <c r="D206" t="s">
        <v>5277</v>
      </c>
      <c r="E206" s="404">
        <v>45351</v>
      </c>
      <c r="F206" t="s">
        <v>121</v>
      </c>
      <c r="G206" t="s">
        <v>3971</v>
      </c>
      <c r="H206" t="s">
        <v>5348</v>
      </c>
      <c r="I206" t="s">
        <v>5347</v>
      </c>
      <c r="J206">
        <v>120</v>
      </c>
      <c r="K206" t="s">
        <v>5346</v>
      </c>
      <c r="L206" t="s">
        <v>5262</v>
      </c>
    </row>
    <row r="207" spans="1:12" x14ac:dyDescent="0.25">
      <c r="A207">
        <v>7452</v>
      </c>
      <c r="B207" t="s">
        <v>121</v>
      </c>
      <c r="C207">
        <v>210</v>
      </c>
      <c r="D207" t="s">
        <v>5275</v>
      </c>
      <c r="E207" s="404">
        <v>45351</v>
      </c>
      <c r="F207" t="s">
        <v>121</v>
      </c>
      <c r="G207" t="s">
        <v>3971</v>
      </c>
      <c r="H207" t="s">
        <v>5348</v>
      </c>
      <c r="I207" t="s">
        <v>5347</v>
      </c>
      <c r="J207">
        <v>133.4</v>
      </c>
      <c r="K207" t="s">
        <v>5346</v>
      </c>
      <c r="L207" t="s">
        <v>5262</v>
      </c>
    </row>
    <row r="208" spans="1:12" x14ac:dyDescent="0.25">
      <c r="A208">
        <v>7452</v>
      </c>
      <c r="B208" t="s">
        <v>121</v>
      </c>
      <c r="C208">
        <v>220</v>
      </c>
      <c r="D208" t="s">
        <v>5274</v>
      </c>
      <c r="E208" s="404">
        <v>45351</v>
      </c>
      <c r="F208" t="s">
        <v>121</v>
      </c>
      <c r="G208" t="s">
        <v>3971</v>
      </c>
      <c r="H208" t="s">
        <v>5348</v>
      </c>
      <c r="I208" t="s">
        <v>5347</v>
      </c>
      <c r="J208">
        <v>80</v>
      </c>
      <c r="K208" t="s">
        <v>5346</v>
      </c>
      <c r="L208" t="s">
        <v>5262</v>
      </c>
    </row>
    <row r="209" spans="1:12" x14ac:dyDescent="0.25">
      <c r="A209">
        <v>7452</v>
      </c>
      <c r="B209" t="s">
        <v>121</v>
      </c>
      <c r="C209">
        <v>230</v>
      </c>
      <c r="D209" t="s">
        <v>5271</v>
      </c>
      <c r="E209" s="404">
        <v>45351</v>
      </c>
      <c r="F209" t="s">
        <v>121</v>
      </c>
      <c r="G209" t="s">
        <v>3971</v>
      </c>
      <c r="H209" t="s">
        <v>5348</v>
      </c>
      <c r="I209" t="s">
        <v>5347</v>
      </c>
      <c r="J209">
        <v>135</v>
      </c>
      <c r="K209" t="s">
        <v>5346</v>
      </c>
      <c r="L209" t="s">
        <v>5262</v>
      </c>
    </row>
    <row r="210" spans="1:12" x14ac:dyDescent="0.25">
      <c r="A210">
        <v>7452</v>
      </c>
      <c r="B210" t="s">
        <v>121</v>
      </c>
      <c r="C210">
        <v>240</v>
      </c>
      <c r="D210" t="s">
        <v>5285</v>
      </c>
      <c r="E210" s="404">
        <v>45351</v>
      </c>
      <c r="F210" t="s">
        <v>121</v>
      </c>
      <c r="G210" t="s">
        <v>3971</v>
      </c>
      <c r="H210" t="s">
        <v>5348</v>
      </c>
      <c r="I210" t="s">
        <v>5347</v>
      </c>
      <c r="J210">
        <v>106.6</v>
      </c>
      <c r="K210" t="s">
        <v>5346</v>
      </c>
      <c r="L210" t="s">
        <v>5262</v>
      </c>
    </row>
    <row r="211" spans="1:12" x14ac:dyDescent="0.25">
      <c r="A211">
        <v>7452</v>
      </c>
      <c r="B211" t="s">
        <v>121</v>
      </c>
      <c r="C211">
        <v>340</v>
      </c>
      <c r="D211" t="s">
        <v>5284</v>
      </c>
      <c r="E211" s="404">
        <v>45351</v>
      </c>
      <c r="F211" t="s">
        <v>121</v>
      </c>
      <c r="G211" t="s">
        <v>3971</v>
      </c>
      <c r="H211" t="s">
        <v>5348</v>
      </c>
      <c r="I211" t="s">
        <v>5347</v>
      </c>
      <c r="J211">
        <v>54.4</v>
      </c>
      <c r="K211" t="s">
        <v>5346</v>
      </c>
      <c r="L211" t="s">
        <v>5262</v>
      </c>
    </row>
    <row r="212" spans="1:12" x14ac:dyDescent="0.25">
      <c r="A212">
        <v>7452</v>
      </c>
      <c r="B212" t="s">
        <v>121</v>
      </c>
      <c r="C212">
        <v>935</v>
      </c>
      <c r="D212" t="s">
        <v>5283</v>
      </c>
      <c r="E212" s="404">
        <v>45351</v>
      </c>
      <c r="F212" t="s">
        <v>121</v>
      </c>
      <c r="G212" t="s">
        <v>3971</v>
      </c>
      <c r="H212" t="s">
        <v>5348</v>
      </c>
      <c r="I212" t="s">
        <v>5347</v>
      </c>
      <c r="J212">
        <v>50</v>
      </c>
      <c r="K212" t="s">
        <v>5346</v>
      </c>
      <c r="L212" t="s">
        <v>5262</v>
      </c>
    </row>
    <row r="213" spans="1:12" x14ac:dyDescent="0.25">
      <c r="A213">
        <v>7452</v>
      </c>
      <c r="B213" t="s">
        <v>121</v>
      </c>
      <c r="C213">
        <v>936</v>
      </c>
      <c r="D213" t="s">
        <v>5282</v>
      </c>
      <c r="E213" s="404">
        <v>45351</v>
      </c>
      <c r="F213" t="s">
        <v>121</v>
      </c>
      <c r="G213" t="s">
        <v>3971</v>
      </c>
      <c r="H213" t="s">
        <v>5348</v>
      </c>
      <c r="I213" t="s">
        <v>5347</v>
      </c>
      <c r="J213">
        <v>50</v>
      </c>
      <c r="K213" t="s">
        <v>5346</v>
      </c>
      <c r="L213" t="s">
        <v>5262</v>
      </c>
    </row>
    <row r="214" spans="1:12" x14ac:dyDescent="0.25">
      <c r="A214">
        <v>7452</v>
      </c>
      <c r="B214" t="s">
        <v>121</v>
      </c>
      <c r="C214">
        <v>110</v>
      </c>
      <c r="D214" t="s">
        <v>5280</v>
      </c>
      <c r="E214" s="404">
        <v>45085</v>
      </c>
      <c r="F214" t="s">
        <v>5291</v>
      </c>
      <c r="G214" t="s">
        <v>3971</v>
      </c>
      <c r="H214" t="s">
        <v>5345</v>
      </c>
      <c r="I214" t="s">
        <v>5344</v>
      </c>
      <c r="J214">
        <v>519.87</v>
      </c>
      <c r="K214" t="s">
        <v>5338</v>
      </c>
      <c r="L214" t="s">
        <v>1163</v>
      </c>
    </row>
    <row r="215" spans="1:12" x14ac:dyDescent="0.25">
      <c r="A215">
        <v>7452</v>
      </c>
      <c r="B215" t="s">
        <v>121</v>
      </c>
      <c r="C215">
        <v>112</v>
      </c>
      <c r="D215" t="s">
        <v>5287</v>
      </c>
      <c r="E215" s="404">
        <v>45085</v>
      </c>
      <c r="F215" t="s">
        <v>5291</v>
      </c>
      <c r="G215" t="s">
        <v>3971</v>
      </c>
      <c r="H215" t="s">
        <v>5345</v>
      </c>
      <c r="I215" t="s">
        <v>5344</v>
      </c>
      <c r="J215">
        <v>390</v>
      </c>
      <c r="K215" t="s">
        <v>5338</v>
      </c>
      <c r="L215" t="s">
        <v>1163</v>
      </c>
    </row>
    <row r="216" spans="1:12" x14ac:dyDescent="0.25">
      <c r="A216">
        <v>7452</v>
      </c>
      <c r="B216" t="s">
        <v>121</v>
      </c>
      <c r="C216">
        <v>120</v>
      </c>
      <c r="D216" t="s">
        <v>5279</v>
      </c>
      <c r="E216" s="404">
        <v>45085</v>
      </c>
      <c r="F216" t="s">
        <v>5291</v>
      </c>
      <c r="G216" t="s">
        <v>3971</v>
      </c>
      <c r="H216" t="s">
        <v>5345</v>
      </c>
      <c r="I216" t="s">
        <v>5344</v>
      </c>
      <c r="J216">
        <v>702</v>
      </c>
      <c r="K216" t="s">
        <v>5338</v>
      </c>
      <c r="L216" t="s">
        <v>1163</v>
      </c>
    </row>
    <row r="217" spans="1:12" x14ac:dyDescent="0.25">
      <c r="A217">
        <v>7452</v>
      </c>
      <c r="B217" t="s">
        <v>121</v>
      </c>
      <c r="C217">
        <v>130</v>
      </c>
      <c r="D217" t="s">
        <v>5278</v>
      </c>
      <c r="E217" s="404">
        <v>45085</v>
      </c>
      <c r="F217" t="s">
        <v>5291</v>
      </c>
      <c r="G217" t="s">
        <v>3971</v>
      </c>
      <c r="H217" t="s">
        <v>5345</v>
      </c>
      <c r="I217" t="s">
        <v>5344</v>
      </c>
      <c r="J217">
        <v>397.8</v>
      </c>
      <c r="K217" t="s">
        <v>5338</v>
      </c>
      <c r="L217" t="s">
        <v>1163</v>
      </c>
    </row>
    <row r="218" spans="1:12" x14ac:dyDescent="0.25">
      <c r="A218">
        <v>7452</v>
      </c>
      <c r="B218" t="s">
        <v>121</v>
      </c>
      <c r="C218">
        <v>140</v>
      </c>
      <c r="D218" t="s">
        <v>5286</v>
      </c>
      <c r="E218" s="404">
        <v>45085</v>
      </c>
      <c r="F218" t="s">
        <v>5291</v>
      </c>
      <c r="G218" t="s">
        <v>3971</v>
      </c>
      <c r="H218" t="s">
        <v>5345</v>
      </c>
      <c r="I218" t="s">
        <v>5344</v>
      </c>
      <c r="J218">
        <v>468</v>
      </c>
      <c r="K218" t="s">
        <v>5338</v>
      </c>
      <c r="L218" t="s">
        <v>1163</v>
      </c>
    </row>
    <row r="219" spans="1:12" x14ac:dyDescent="0.25">
      <c r="A219">
        <v>7452</v>
      </c>
      <c r="B219" t="s">
        <v>121</v>
      </c>
      <c r="C219">
        <v>160</v>
      </c>
      <c r="D219" t="s">
        <v>5277</v>
      </c>
      <c r="E219" s="404">
        <v>45085</v>
      </c>
      <c r="F219" t="s">
        <v>5291</v>
      </c>
      <c r="G219" t="s">
        <v>3971</v>
      </c>
      <c r="H219" t="s">
        <v>5345</v>
      </c>
      <c r="I219" t="s">
        <v>5344</v>
      </c>
      <c r="J219">
        <v>234</v>
      </c>
      <c r="K219" t="s">
        <v>5338</v>
      </c>
      <c r="L219" t="s">
        <v>1163</v>
      </c>
    </row>
    <row r="220" spans="1:12" x14ac:dyDescent="0.25">
      <c r="A220">
        <v>7452</v>
      </c>
      <c r="B220" t="s">
        <v>121</v>
      </c>
      <c r="C220">
        <v>210</v>
      </c>
      <c r="D220" t="s">
        <v>5275</v>
      </c>
      <c r="E220" s="404">
        <v>45085</v>
      </c>
      <c r="F220" t="s">
        <v>5291</v>
      </c>
      <c r="G220" t="s">
        <v>3971</v>
      </c>
      <c r="H220" t="s">
        <v>5345</v>
      </c>
      <c r="I220" t="s">
        <v>5344</v>
      </c>
      <c r="J220">
        <v>260.13</v>
      </c>
      <c r="K220" t="s">
        <v>5338</v>
      </c>
      <c r="L220" t="s">
        <v>1163</v>
      </c>
    </row>
    <row r="221" spans="1:12" x14ac:dyDescent="0.25">
      <c r="A221">
        <v>7452</v>
      </c>
      <c r="B221" t="s">
        <v>121</v>
      </c>
      <c r="C221">
        <v>220</v>
      </c>
      <c r="D221" t="s">
        <v>5274</v>
      </c>
      <c r="E221" s="404">
        <v>45085</v>
      </c>
      <c r="F221" t="s">
        <v>5291</v>
      </c>
      <c r="G221" t="s">
        <v>3971</v>
      </c>
      <c r="H221" t="s">
        <v>5345</v>
      </c>
      <c r="I221" t="s">
        <v>5344</v>
      </c>
      <c r="J221">
        <v>156</v>
      </c>
      <c r="K221" t="s">
        <v>5338</v>
      </c>
      <c r="L221" t="s">
        <v>1163</v>
      </c>
    </row>
    <row r="222" spans="1:12" x14ac:dyDescent="0.25">
      <c r="A222">
        <v>7452</v>
      </c>
      <c r="B222" t="s">
        <v>121</v>
      </c>
      <c r="C222">
        <v>230</v>
      </c>
      <c r="D222" t="s">
        <v>5271</v>
      </c>
      <c r="E222" s="404">
        <v>45085</v>
      </c>
      <c r="F222" t="s">
        <v>5291</v>
      </c>
      <c r="G222" t="s">
        <v>3971</v>
      </c>
      <c r="H222" t="s">
        <v>5345</v>
      </c>
      <c r="I222" t="s">
        <v>5344</v>
      </c>
      <c r="J222">
        <v>263.25</v>
      </c>
      <c r="K222" t="s">
        <v>5338</v>
      </c>
      <c r="L222" t="s">
        <v>1163</v>
      </c>
    </row>
    <row r="223" spans="1:12" x14ac:dyDescent="0.25">
      <c r="A223">
        <v>7452</v>
      </c>
      <c r="B223" t="s">
        <v>121</v>
      </c>
      <c r="C223">
        <v>240</v>
      </c>
      <c r="D223" t="s">
        <v>5285</v>
      </c>
      <c r="E223" s="404">
        <v>45085</v>
      </c>
      <c r="F223" t="s">
        <v>5291</v>
      </c>
      <c r="G223" t="s">
        <v>3971</v>
      </c>
      <c r="H223" t="s">
        <v>5345</v>
      </c>
      <c r="I223" t="s">
        <v>5344</v>
      </c>
      <c r="J223">
        <v>207.87</v>
      </c>
      <c r="K223" t="s">
        <v>5338</v>
      </c>
      <c r="L223" t="s">
        <v>1163</v>
      </c>
    </row>
    <row r="224" spans="1:12" x14ac:dyDescent="0.25">
      <c r="A224">
        <v>7452</v>
      </c>
      <c r="B224" t="s">
        <v>121</v>
      </c>
      <c r="C224">
        <v>340</v>
      </c>
      <c r="D224" t="s">
        <v>5284</v>
      </c>
      <c r="E224" s="404">
        <v>45085</v>
      </c>
      <c r="F224" t="s">
        <v>5291</v>
      </c>
      <c r="G224" t="s">
        <v>3971</v>
      </c>
      <c r="H224" t="s">
        <v>5345</v>
      </c>
      <c r="I224" t="s">
        <v>5344</v>
      </c>
      <c r="J224">
        <v>106.08</v>
      </c>
      <c r="K224" t="s">
        <v>5338</v>
      </c>
      <c r="L224" t="s">
        <v>1163</v>
      </c>
    </row>
    <row r="225" spans="1:12" x14ac:dyDescent="0.25">
      <c r="A225">
        <v>7452</v>
      </c>
      <c r="B225" t="s">
        <v>121</v>
      </c>
      <c r="C225">
        <v>935</v>
      </c>
      <c r="D225" t="s">
        <v>5283</v>
      </c>
      <c r="E225" s="404">
        <v>45085</v>
      </c>
      <c r="F225" t="s">
        <v>5291</v>
      </c>
      <c r="G225" t="s">
        <v>3971</v>
      </c>
      <c r="H225" t="s">
        <v>5345</v>
      </c>
      <c r="I225" t="s">
        <v>5344</v>
      </c>
      <c r="J225">
        <v>97.5</v>
      </c>
      <c r="K225" t="s">
        <v>5338</v>
      </c>
      <c r="L225" t="s">
        <v>1163</v>
      </c>
    </row>
    <row r="226" spans="1:12" x14ac:dyDescent="0.25">
      <c r="A226">
        <v>7452</v>
      </c>
      <c r="B226" t="s">
        <v>121</v>
      </c>
      <c r="C226">
        <v>936</v>
      </c>
      <c r="D226" t="s">
        <v>5282</v>
      </c>
      <c r="E226" s="404">
        <v>45085</v>
      </c>
      <c r="F226" t="s">
        <v>5291</v>
      </c>
      <c r="G226" t="s">
        <v>3971</v>
      </c>
      <c r="H226" t="s">
        <v>5345</v>
      </c>
      <c r="I226" t="s">
        <v>5344</v>
      </c>
      <c r="J226">
        <v>97.5</v>
      </c>
      <c r="K226" t="s">
        <v>5338</v>
      </c>
      <c r="L226" t="s">
        <v>1163</v>
      </c>
    </row>
    <row r="227" spans="1:12" x14ac:dyDescent="0.25">
      <c r="A227">
        <v>7452</v>
      </c>
      <c r="B227" t="s">
        <v>121</v>
      </c>
      <c r="C227">
        <v>230</v>
      </c>
      <c r="D227" t="s">
        <v>5271</v>
      </c>
      <c r="E227" s="404">
        <v>45155</v>
      </c>
      <c r="F227" t="s">
        <v>5341</v>
      </c>
      <c r="G227" t="s">
        <v>3971</v>
      </c>
      <c r="H227" t="s">
        <v>5340</v>
      </c>
      <c r="I227" t="s">
        <v>5339</v>
      </c>
      <c r="J227">
        <v>185.71</v>
      </c>
      <c r="K227" t="s">
        <v>5338</v>
      </c>
      <c r="L227" t="s">
        <v>1163</v>
      </c>
    </row>
    <row r="228" spans="1:12" x14ac:dyDescent="0.25">
      <c r="A228">
        <v>7452</v>
      </c>
      <c r="B228" t="s">
        <v>121</v>
      </c>
      <c r="C228">
        <v>240</v>
      </c>
      <c r="D228" t="s">
        <v>5285</v>
      </c>
      <c r="E228" s="404">
        <v>45155</v>
      </c>
      <c r="F228" t="s">
        <v>5341</v>
      </c>
      <c r="G228" t="s">
        <v>3971</v>
      </c>
      <c r="H228" t="s">
        <v>5340</v>
      </c>
      <c r="I228" t="s">
        <v>5339</v>
      </c>
      <c r="J228">
        <v>185.71</v>
      </c>
      <c r="K228" t="s">
        <v>5338</v>
      </c>
      <c r="L228" t="s">
        <v>1163</v>
      </c>
    </row>
    <row r="229" spans="1:12" x14ac:dyDescent="0.25">
      <c r="A229">
        <v>7452</v>
      </c>
      <c r="B229" t="s">
        <v>121</v>
      </c>
      <c r="C229">
        <v>330</v>
      </c>
      <c r="D229" t="s">
        <v>5328</v>
      </c>
      <c r="E229" s="404">
        <v>45155</v>
      </c>
      <c r="F229" t="s">
        <v>5341</v>
      </c>
      <c r="G229" t="s">
        <v>3971</v>
      </c>
      <c r="H229" t="s">
        <v>5340</v>
      </c>
      <c r="I229" t="s">
        <v>5339</v>
      </c>
      <c r="J229">
        <v>185.71</v>
      </c>
      <c r="K229" t="s">
        <v>5338</v>
      </c>
      <c r="L229" t="s">
        <v>1163</v>
      </c>
    </row>
    <row r="230" spans="1:12" x14ac:dyDescent="0.25">
      <c r="A230">
        <v>7452</v>
      </c>
      <c r="B230" t="s">
        <v>121</v>
      </c>
      <c r="C230">
        <v>340</v>
      </c>
      <c r="D230" t="s">
        <v>5284</v>
      </c>
      <c r="E230" s="404">
        <v>45155</v>
      </c>
      <c r="F230" t="s">
        <v>5341</v>
      </c>
      <c r="G230" t="s">
        <v>3971</v>
      </c>
      <c r="H230" t="s">
        <v>5340</v>
      </c>
      <c r="I230" t="s">
        <v>5339</v>
      </c>
      <c r="J230">
        <v>185.71</v>
      </c>
      <c r="K230" t="s">
        <v>5338</v>
      </c>
      <c r="L230" t="s">
        <v>1163</v>
      </c>
    </row>
    <row r="231" spans="1:12" x14ac:dyDescent="0.25">
      <c r="A231">
        <v>7452</v>
      </c>
      <c r="B231" t="s">
        <v>121</v>
      </c>
      <c r="C231">
        <v>430</v>
      </c>
      <c r="D231" t="s">
        <v>5343</v>
      </c>
      <c r="E231" s="404">
        <v>45155</v>
      </c>
      <c r="F231" t="s">
        <v>5341</v>
      </c>
      <c r="G231" t="s">
        <v>3971</v>
      </c>
      <c r="H231" t="s">
        <v>5340</v>
      </c>
      <c r="I231" t="s">
        <v>5339</v>
      </c>
      <c r="J231">
        <v>185.71</v>
      </c>
      <c r="K231" t="s">
        <v>5338</v>
      </c>
      <c r="L231" t="s">
        <v>1163</v>
      </c>
    </row>
    <row r="232" spans="1:12" x14ac:dyDescent="0.25">
      <c r="A232">
        <v>7452</v>
      </c>
      <c r="B232" t="s">
        <v>121</v>
      </c>
      <c r="C232">
        <v>440</v>
      </c>
      <c r="D232" t="s">
        <v>5342</v>
      </c>
      <c r="E232" s="404">
        <v>45155</v>
      </c>
      <c r="F232" t="s">
        <v>5341</v>
      </c>
      <c r="G232" t="s">
        <v>3971</v>
      </c>
      <c r="H232" t="s">
        <v>5340</v>
      </c>
      <c r="I232" t="s">
        <v>5339</v>
      </c>
      <c r="J232">
        <v>185.71</v>
      </c>
      <c r="K232" t="s">
        <v>5338</v>
      </c>
      <c r="L232" t="s">
        <v>1163</v>
      </c>
    </row>
    <row r="233" spans="1:12" x14ac:dyDescent="0.25">
      <c r="A233">
        <v>7452</v>
      </c>
      <c r="B233" t="s">
        <v>121</v>
      </c>
      <c r="C233">
        <v>936</v>
      </c>
      <c r="D233" t="s">
        <v>5282</v>
      </c>
      <c r="E233" s="404">
        <v>45155</v>
      </c>
      <c r="F233" t="s">
        <v>5341</v>
      </c>
      <c r="G233" t="s">
        <v>3971</v>
      </c>
      <c r="H233" t="s">
        <v>5340</v>
      </c>
      <c r="I233" t="s">
        <v>5339</v>
      </c>
      <c r="J233">
        <v>185.72</v>
      </c>
      <c r="K233" t="s">
        <v>5338</v>
      </c>
      <c r="L233" t="s">
        <v>1163</v>
      </c>
    </row>
    <row r="234" spans="1:12" x14ac:dyDescent="0.25">
      <c r="A234">
        <v>7452</v>
      </c>
      <c r="B234" t="s">
        <v>121</v>
      </c>
      <c r="C234">
        <v>110</v>
      </c>
      <c r="D234" t="s">
        <v>5280</v>
      </c>
      <c r="E234" s="404">
        <v>45077</v>
      </c>
      <c r="F234" t="s">
        <v>5291</v>
      </c>
      <c r="G234" t="s">
        <v>3971</v>
      </c>
      <c r="H234" t="s">
        <v>5337</v>
      </c>
      <c r="I234">
        <v>8716790233</v>
      </c>
      <c r="J234">
        <v>70.17</v>
      </c>
      <c r="K234" t="s">
        <v>5336</v>
      </c>
      <c r="L234" t="s">
        <v>5264</v>
      </c>
    </row>
    <row r="235" spans="1:12" x14ac:dyDescent="0.25">
      <c r="A235">
        <v>7452</v>
      </c>
      <c r="B235" t="s">
        <v>121</v>
      </c>
      <c r="C235">
        <v>112</v>
      </c>
      <c r="D235" t="s">
        <v>5287</v>
      </c>
      <c r="E235" s="404">
        <v>45077</v>
      </c>
      <c r="F235" t="s">
        <v>5291</v>
      </c>
      <c r="G235" t="s">
        <v>3971</v>
      </c>
      <c r="H235" t="s">
        <v>5337</v>
      </c>
      <c r="I235">
        <v>8716790233</v>
      </c>
      <c r="J235">
        <v>52.64</v>
      </c>
      <c r="K235" t="s">
        <v>5336</v>
      </c>
      <c r="L235" t="s">
        <v>5264</v>
      </c>
    </row>
    <row r="236" spans="1:12" x14ac:dyDescent="0.25">
      <c r="A236">
        <v>7452</v>
      </c>
      <c r="B236" t="s">
        <v>121</v>
      </c>
      <c r="C236">
        <v>120</v>
      </c>
      <c r="D236" t="s">
        <v>5279</v>
      </c>
      <c r="E236" s="404">
        <v>45077</v>
      </c>
      <c r="F236" t="s">
        <v>5291</v>
      </c>
      <c r="G236" t="s">
        <v>3971</v>
      </c>
      <c r="H236" t="s">
        <v>5337</v>
      </c>
      <c r="I236">
        <v>8716790233</v>
      </c>
      <c r="J236">
        <v>94.75</v>
      </c>
      <c r="K236" t="s">
        <v>5336</v>
      </c>
      <c r="L236" t="s">
        <v>5264</v>
      </c>
    </row>
    <row r="237" spans="1:12" x14ac:dyDescent="0.25">
      <c r="A237">
        <v>7452</v>
      </c>
      <c r="B237" t="s">
        <v>121</v>
      </c>
      <c r="C237">
        <v>130</v>
      </c>
      <c r="D237" t="s">
        <v>5278</v>
      </c>
      <c r="E237" s="404">
        <v>45077</v>
      </c>
      <c r="F237" t="s">
        <v>5291</v>
      </c>
      <c r="G237" t="s">
        <v>3971</v>
      </c>
      <c r="H237" t="s">
        <v>5337</v>
      </c>
      <c r="I237">
        <v>8716790233</v>
      </c>
      <c r="J237">
        <v>53.7</v>
      </c>
      <c r="K237" t="s">
        <v>5336</v>
      </c>
      <c r="L237" t="s">
        <v>5264</v>
      </c>
    </row>
    <row r="238" spans="1:12" x14ac:dyDescent="0.25">
      <c r="A238">
        <v>7452</v>
      </c>
      <c r="B238" t="s">
        <v>121</v>
      </c>
      <c r="C238">
        <v>140</v>
      </c>
      <c r="D238" t="s">
        <v>5286</v>
      </c>
      <c r="E238" s="404">
        <v>45077</v>
      </c>
      <c r="F238" t="s">
        <v>5291</v>
      </c>
      <c r="G238" t="s">
        <v>3971</v>
      </c>
      <c r="H238" t="s">
        <v>5337</v>
      </c>
      <c r="I238">
        <v>8716790233</v>
      </c>
      <c r="J238">
        <v>63.17</v>
      </c>
      <c r="K238" t="s">
        <v>5336</v>
      </c>
      <c r="L238" t="s">
        <v>5264</v>
      </c>
    </row>
    <row r="239" spans="1:12" x14ac:dyDescent="0.25">
      <c r="A239">
        <v>7452</v>
      </c>
      <c r="B239" t="s">
        <v>121</v>
      </c>
      <c r="C239">
        <v>160</v>
      </c>
      <c r="D239" t="s">
        <v>5277</v>
      </c>
      <c r="E239" s="404">
        <v>45077</v>
      </c>
      <c r="F239" t="s">
        <v>5291</v>
      </c>
      <c r="G239" t="s">
        <v>3971</v>
      </c>
      <c r="H239" t="s">
        <v>5337</v>
      </c>
      <c r="I239">
        <v>8716790233</v>
      </c>
      <c r="J239">
        <v>31.58</v>
      </c>
      <c r="K239" t="s">
        <v>5336</v>
      </c>
      <c r="L239" t="s">
        <v>5264</v>
      </c>
    </row>
    <row r="240" spans="1:12" x14ac:dyDescent="0.25">
      <c r="A240">
        <v>7452</v>
      </c>
      <c r="B240" t="s">
        <v>121</v>
      </c>
      <c r="C240">
        <v>210</v>
      </c>
      <c r="D240" t="s">
        <v>5275</v>
      </c>
      <c r="E240" s="404">
        <v>45077</v>
      </c>
      <c r="F240" t="s">
        <v>5291</v>
      </c>
      <c r="G240" t="s">
        <v>3971</v>
      </c>
      <c r="H240" t="s">
        <v>5337</v>
      </c>
      <c r="I240">
        <v>8716790233</v>
      </c>
      <c r="J240">
        <v>35.11</v>
      </c>
      <c r="K240" t="s">
        <v>5336</v>
      </c>
      <c r="L240" t="s">
        <v>5264</v>
      </c>
    </row>
    <row r="241" spans="1:12" x14ac:dyDescent="0.25">
      <c r="A241">
        <v>7452</v>
      </c>
      <c r="B241" t="s">
        <v>121</v>
      </c>
      <c r="C241">
        <v>220</v>
      </c>
      <c r="D241" t="s">
        <v>5274</v>
      </c>
      <c r="E241" s="404">
        <v>45077</v>
      </c>
      <c r="F241" t="s">
        <v>5291</v>
      </c>
      <c r="G241" t="s">
        <v>3971</v>
      </c>
      <c r="H241" t="s">
        <v>5337</v>
      </c>
      <c r="I241">
        <v>8716790233</v>
      </c>
      <c r="J241">
        <v>21.05</v>
      </c>
      <c r="K241" t="s">
        <v>5336</v>
      </c>
      <c r="L241" t="s">
        <v>5264</v>
      </c>
    </row>
    <row r="242" spans="1:12" x14ac:dyDescent="0.25">
      <c r="A242">
        <v>7452</v>
      </c>
      <c r="B242" t="s">
        <v>121</v>
      </c>
      <c r="C242">
        <v>230</v>
      </c>
      <c r="D242" t="s">
        <v>5271</v>
      </c>
      <c r="E242" s="404">
        <v>45077</v>
      </c>
      <c r="F242" t="s">
        <v>5291</v>
      </c>
      <c r="G242" t="s">
        <v>3971</v>
      </c>
      <c r="H242" t="s">
        <v>5337</v>
      </c>
      <c r="I242">
        <v>8716790233</v>
      </c>
      <c r="J242">
        <v>35.53</v>
      </c>
      <c r="K242" t="s">
        <v>5336</v>
      </c>
      <c r="L242" t="s">
        <v>5264</v>
      </c>
    </row>
    <row r="243" spans="1:12" x14ac:dyDescent="0.25">
      <c r="A243">
        <v>7452</v>
      </c>
      <c r="B243" t="s">
        <v>121</v>
      </c>
      <c r="C243">
        <v>240</v>
      </c>
      <c r="D243" t="s">
        <v>5285</v>
      </c>
      <c r="E243" s="404">
        <v>45077</v>
      </c>
      <c r="F243" t="s">
        <v>5291</v>
      </c>
      <c r="G243" t="s">
        <v>3971</v>
      </c>
      <c r="H243" t="s">
        <v>5337</v>
      </c>
      <c r="I243">
        <v>8716790233</v>
      </c>
      <c r="J243">
        <v>28.06</v>
      </c>
      <c r="K243" t="s">
        <v>5336</v>
      </c>
      <c r="L243" t="s">
        <v>5264</v>
      </c>
    </row>
    <row r="244" spans="1:12" x14ac:dyDescent="0.25">
      <c r="A244">
        <v>7452</v>
      </c>
      <c r="B244" t="s">
        <v>121</v>
      </c>
      <c r="C244">
        <v>340</v>
      </c>
      <c r="D244" t="s">
        <v>5284</v>
      </c>
      <c r="E244" s="404">
        <v>45077</v>
      </c>
      <c r="F244" t="s">
        <v>5291</v>
      </c>
      <c r="G244" t="s">
        <v>3971</v>
      </c>
      <c r="H244" t="s">
        <v>5337</v>
      </c>
      <c r="I244">
        <v>8716790233</v>
      </c>
      <c r="J244">
        <v>14.32</v>
      </c>
      <c r="K244" t="s">
        <v>5336</v>
      </c>
      <c r="L244" t="s">
        <v>5264</v>
      </c>
    </row>
    <row r="245" spans="1:12" x14ac:dyDescent="0.25">
      <c r="A245">
        <v>7452</v>
      </c>
      <c r="B245" t="s">
        <v>121</v>
      </c>
      <c r="C245">
        <v>935</v>
      </c>
      <c r="D245" t="s">
        <v>5283</v>
      </c>
      <c r="E245" s="404">
        <v>45077</v>
      </c>
      <c r="F245" t="s">
        <v>5291</v>
      </c>
      <c r="G245" t="s">
        <v>3971</v>
      </c>
      <c r="H245" t="s">
        <v>5337</v>
      </c>
      <c r="I245">
        <v>8716790233</v>
      </c>
      <c r="J245">
        <v>13.16</v>
      </c>
      <c r="K245" t="s">
        <v>5336</v>
      </c>
      <c r="L245" t="s">
        <v>5264</v>
      </c>
    </row>
    <row r="246" spans="1:12" x14ac:dyDescent="0.25">
      <c r="A246">
        <v>7452</v>
      </c>
      <c r="B246" t="s">
        <v>121</v>
      </c>
      <c r="C246">
        <v>936</v>
      </c>
      <c r="D246" t="s">
        <v>5282</v>
      </c>
      <c r="E246" s="404">
        <v>45077</v>
      </c>
      <c r="F246" t="s">
        <v>5291</v>
      </c>
      <c r="G246" t="s">
        <v>3971</v>
      </c>
      <c r="H246" t="s">
        <v>5337</v>
      </c>
      <c r="I246">
        <v>8716790233</v>
      </c>
      <c r="J246">
        <v>13.16</v>
      </c>
      <c r="K246" t="s">
        <v>5336</v>
      </c>
      <c r="L246" t="s">
        <v>5264</v>
      </c>
    </row>
    <row r="247" spans="1:12" x14ac:dyDescent="0.25">
      <c r="A247">
        <v>7452</v>
      </c>
      <c r="B247" t="s">
        <v>121</v>
      </c>
      <c r="C247">
        <v>110</v>
      </c>
      <c r="D247" t="s">
        <v>5280</v>
      </c>
      <c r="E247" s="404">
        <v>45065</v>
      </c>
      <c r="F247" t="s">
        <v>5335</v>
      </c>
      <c r="G247" t="s">
        <v>3971</v>
      </c>
      <c r="H247" t="s">
        <v>5330</v>
      </c>
      <c r="I247" t="s">
        <v>5334</v>
      </c>
      <c r="J247">
        <v>5840</v>
      </c>
      <c r="K247" t="s">
        <v>5323</v>
      </c>
      <c r="L247" t="s">
        <v>5260</v>
      </c>
    </row>
    <row r="248" spans="1:12" x14ac:dyDescent="0.25">
      <c r="A248">
        <v>7452</v>
      </c>
      <c r="B248" t="s">
        <v>121</v>
      </c>
      <c r="C248">
        <v>210</v>
      </c>
      <c r="D248" t="s">
        <v>5275</v>
      </c>
      <c r="E248" s="404">
        <v>45065</v>
      </c>
      <c r="F248" t="s">
        <v>5333</v>
      </c>
      <c r="G248" t="s">
        <v>3971</v>
      </c>
      <c r="H248" t="s">
        <v>5330</v>
      </c>
      <c r="I248" t="s">
        <v>5332</v>
      </c>
      <c r="J248">
        <v>1406.25</v>
      </c>
      <c r="K248" t="s">
        <v>5323</v>
      </c>
      <c r="L248" t="s">
        <v>5260</v>
      </c>
    </row>
    <row r="249" spans="1:12" x14ac:dyDescent="0.25">
      <c r="A249">
        <v>7452</v>
      </c>
      <c r="B249" t="s">
        <v>121</v>
      </c>
      <c r="C249">
        <v>220</v>
      </c>
      <c r="D249" t="s">
        <v>5274</v>
      </c>
      <c r="E249" s="404">
        <v>45065</v>
      </c>
      <c r="F249" t="s">
        <v>5333</v>
      </c>
      <c r="G249" t="s">
        <v>3971</v>
      </c>
      <c r="H249" t="s">
        <v>5330</v>
      </c>
      <c r="I249" t="s">
        <v>5332</v>
      </c>
      <c r="J249">
        <v>1406.25</v>
      </c>
      <c r="K249" t="s">
        <v>5323</v>
      </c>
      <c r="L249" t="s">
        <v>5260</v>
      </c>
    </row>
    <row r="250" spans="1:12" x14ac:dyDescent="0.25">
      <c r="A250">
        <v>7452</v>
      </c>
      <c r="B250" t="s">
        <v>121</v>
      </c>
      <c r="C250">
        <v>230</v>
      </c>
      <c r="D250" t="s">
        <v>5271</v>
      </c>
      <c r="E250" s="404">
        <v>45065</v>
      </c>
      <c r="F250" t="s">
        <v>5333</v>
      </c>
      <c r="G250" t="s">
        <v>3971</v>
      </c>
      <c r="H250" t="s">
        <v>5330</v>
      </c>
      <c r="I250" t="s">
        <v>5332</v>
      </c>
      <c r="J250">
        <v>1406.25</v>
      </c>
      <c r="K250" t="s">
        <v>5323</v>
      </c>
      <c r="L250" t="s">
        <v>5260</v>
      </c>
    </row>
    <row r="251" spans="1:12" x14ac:dyDescent="0.25">
      <c r="A251">
        <v>7452</v>
      </c>
      <c r="B251" t="s">
        <v>121</v>
      </c>
      <c r="C251">
        <v>240</v>
      </c>
      <c r="D251" t="s">
        <v>5285</v>
      </c>
      <c r="E251" s="404">
        <v>45065</v>
      </c>
      <c r="F251" t="s">
        <v>5333</v>
      </c>
      <c r="G251" t="s">
        <v>3971</v>
      </c>
      <c r="H251" t="s">
        <v>5330</v>
      </c>
      <c r="I251" t="s">
        <v>5332</v>
      </c>
      <c r="J251">
        <v>1406.24</v>
      </c>
      <c r="K251" t="s">
        <v>5323</v>
      </c>
      <c r="L251" t="s">
        <v>5260</v>
      </c>
    </row>
    <row r="252" spans="1:12" x14ac:dyDescent="0.25">
      <c r="A252">
        <v>7452</v>
      </c>
      <c r="B252" t="s">
        <v>121</v>
      </c>
      <c r="C252">
        <v>935</v>
      </c>
      <c r="D252" t="s">
        <v>5283</v>
      </c>
      <c r="E252" s="404">
        <v>45065</v>
      </c>
      <c r="F252" t="s">
        <v>5331</v>
      </c>
      <c r="G252" t="s">
        <v>3971</v>
      </c>
      <c r="H252" t="s">
        <v>5330</v>
      </c>
      <c r="I252" t="s">
        <v>5329</v>
      </c>
      <c r="J252">
        <v>2825</v>
      </c>
      <c r="K252" t="s">
        <v>5323</v>
      </c>
      <c r="L252" t="s">
        <v>5260</v>
      </c>
    </row>
    <row r="253" spans="1:12" x14ac:dyDescent="0.25">
      <c r="A253">
        <v>7452</v>
      </c>
      <c r="B253" t="s">
        <v>121</v>
      </c>
      <c r="C253">
        <v>330</v>
      </c>
      <c r="D253" t="s">
        <v>5328</v>
      </c>
      <c r="E253" s="404">
        <v>45125</v>
      </c>
      <c r="F253" t="s">
        <v>121</v>
      </c>
      <c r="G253" t="s">
        <v>3971</v>
      </c>
      <c r="H253" t="s">
        <v>5327</v>
      </c>
      <c r="I253" t="s">
        <v>5326</v>
      </c>
      <c r="J253">
        <v>983.33</v>
      </c>
      <c r="K253" t="s">
        <v>5323</v>
      </c>
      <c r="L253" t="s">
        <v>5260</v>
      </c>
    </row>
    <row r="254" spans="1:12" x14ac:dyDescent="0.25">
      <c r="A254">
        <v>7452</v>
      </c>
      <c r="B254" t="s">
        <v>121</v>
      </c>
      <c r="C254">
        <v>340</v>
      </c>
      <c r="D254" t="s">
        <v>5284</v>
      </c>
      <c r="E254" s="404">
        <v>45125</v>
      </c>
      <c r="F254" t="s">
        <v>121</v>
      </c>
      <c r="G254" t="s">
        <v>3971</v>
      </c>
      <c r="H254" t="s">
        <v>5327</v>
      </c>
      <c r="I254" t="s">
        <v>5326</v>
      </c>
      <c r="J254">
        <v>983.33</v>
      </c>
      <c r="K254" t="s">
        <v>5323</v>
      </c>
      <c r="L254" t="s">
        <v>5260</v>
      </c>
    </row>
    <row r="255" spans="1:12" x14ac:dyDescent="0.25">
      <c r="A255">
        <v>7452</v>
      </c>
      <c r="B255" t="s">
        <v>121</v>
      </c>
      <c r="C255">
        <v>936</v>
      </c>
      <c r="D255" t="s">
        <v>5282</v>
      </c>
      <c r="E255" s="404">
        <v>45125</v>
      </c>
      <c r="F255" t="s">
        <v>121</v>
      </c>
      <c r="G255" t="s">
        <v>3971</v>
      </c>
      <c r="H255" t="s">
        <v>5327</v>
      </c>
      <c r="I255" t="s">
        <v>5326</v>
      </c>
      <c r="J255">
        <v>983.33</v>
      </c>
      <c r="K255" t="s">
        <v>5323</v>
      </c>
      <c r="L255" t="s">
        <v>5260</v>
      </c>
    </row>
    <row r="256" spans="1:12" x14ac:dyDescent="0.25">
      <c r="A256">
        <v>7452</v>
      </c>
      <c r="B256" t="s">
        <v>121</v>
      </c>
      <c r="C256">
        <v>110</v>
      </c>
      <c r="D256" t="s">
        <v>5280</v>
      </c>
      <c r="E256" s="404">
        <v>45211</v>
      </c>
      <c r="F256" t="s">
        <v>5291</v>
      </c>
      <c r="G256" t="s">
        <v>3971</v>
      </c>
      <c r="H256" t="s">
        <v>5325</v>
      </c>
      <c r="I256" t="s">
        <v>5324</v>
      </c>
      <c r="J256">
        <v>308.58999999999997</v>
      </c>
      <c r="K256" t="s">
        <v>5323</v>
      </c>
      <c r="L256" t="s">
        <v>5260</v>
      </c>
    </row>
    <row r="257" spans="1:12" x14ac:dyDescent="0.25">
      <c r="A257">
        <v>7452</v>
      </c>
      <c r="B257" t="s">
        <v>121</v>
      </c>
      <c r="C257">
        <v>112</v>
      </c>
      <c r="D257" t="s">
        <v>5287</v>
      </c>
      <c r="E257" s="404">
        <v>45211</v>
      </c>
      <c r="F257" t="s">
        <v>5291</v>
      </c>
      <c r="G257" t="s">
        <v>3971</v>
      </c>
      <c r="H257" t="s">
        <v>5325</v>
      </c>
      <c r="I257" t="s">
        <v>5324</v>
      </c>
      <c r="J257">
        <v>231.5</v>
      </c>
      <c r="K257" t="s">
        <v>5323</v>
      </c>
      <c r="L257" t="s">
        <v>5260</v>
      </c>
    </row>
    <row r="258" spans="1:12" x14ac:dyDescent="0.25">
      <c r="A258">
        <v>7452</v>
      </c>
      <c r="B258" t="s">
        <v>121</v>
      </c>
      <c r="C258">
        <v>120</v>
      </c>
      <c r="D258" t="s">
        <v>5279</v>
      </c>
      <c r="E258" s="404">
        <v>45211</v>
      </c>
      <c r="F258" t="s">
        <v>5291</v>
      </c>
      <c r="G258" t="s">
        <v>3971</v>
      </c>
      <c r="H258" t="s">
        <v>5325</v>
      </c>
      <c r="I258" t="s">
        <v>5324</v>
      </c>
      <c r="J258">
        <v>416.7</v>
      </c>
      <c r="K258" t="s">
        <v>5323</v>
      </c>
      <c r="L258" t="s">
        <v>5260</v>
      </c>
    </row>
    <row r="259" spans="1:12" x14ac:dyDescent="0.25">
      <c r="A259">
        <v>7452</v>
      </c>
      <c r="B259" t="s">
        <v>121</v>
      </c>
      <c r="C259">
        <v>130</v>
      </c>
      <c r="D259" t="s">
        <v>5278</v>
      </c>
      <c r="E259" s="404">
        <v>45211</v>
      </c>
      <c r="F259" t="s">
        <v>5291</v>
      </c>
      <c r="G259" t="s">
        <v>3971</v>
      </c>
      <c r="H259" t="s">
        <v>5325</v>
      </c>
      <c r="I259" t="s">
        <v>5324</v>
      </c>
      <c r="J259">
        <v>236.13</v>
      </c>
      <c r="K259" t="s">
        <v>5323</v>
      </c>
      <c r="L259" t="s">
        <v>5260</v>
      </c>
    </row>
    <row r="260" spans="1:12" x14ac:dyDescent="0.25">
      <c r="A260">
        <v>7452</v>
      </c>
      <c r="B260" t="s">
        <v>121</v>
      </c>
      <c r="C260">
        <v>140</v>
      </c>
      <c r="D260" t="s">
        <v>5286</v>
      </c>
      <c r="E260" s="404">
        <v>45211</v>
      </c>
      <c r="F260" t="s">
        <v>5291</v>
      </c>
      <c r="G260" t="s">
        <v>3971</v>
      </c>
      <c r="H260" t="s">
        <v>5325</v>
      </c>
      <c r="I260" t="s">
        <v>5324</v>
      </c>
      <c r="J260">
        <v>277.8</v>
      </c>
      <c r="K260" t="s">
        <v>5323</v>
      </c>
      <c r="L260" t="s">
        <v>5260</v>
      </c>
    </row>
    <row r="261" spans="1:12" x14ac:dyDescent="0.25">
      <c r="A261">
        <v>7452</v>
      </c>
      <c r="B261" t="s">
        <v>121</v>
      </c>
      <c r="C261">
        <v>160</v>
      </c>
      <c r="D261" t="s">
        <v>5277</v>
      </c>
      <c r="E261" s="404">
        <v>45211</v>
      </c>
      <c r="F261" t="s">
        <v>5291</v>
      </c>
      <c r="G261" t="s">
        <v>3971</v>
      </c>
      <c r="H261" t="s">
        <v>5325</v>
      </c>
      <c r="I261" t="s">
        <v>5324</v>
      </c>
      <c r="J261">
        <v>138.9</v>
      </c>
      <c r="K261" t="s">
        <v>5323</v>
      </c>
      <c r="L261" t="s">
        <v>5260</v>
      </c>
    </row>
    <row r="262" spans="1:12" x14ac:dyDescent="0.25">
      <c r="A262">
        <v>7452</v>
      </c>
      <c r="B262" t="s">
        <v>121</v>
      </c>
      <c r="C262">
        <v>210</v>
      </c>
      <c r="D262" t="s">
        <v>5275</v>
      </c>
      <c r="E262" s="404">
        <v>45211</v>
      </c>
      <c r="F262" t="s">
        <v>5291</v>
      </c>
      <c r="G262" t="s">
        <v>3971</v>
      </c>
      <c r="H262" t="s">
        <v>5325</v>
      </c>
      <c r="I262" t="s">
        <v>5324</v>
      </c>
      <c r="J262">
        <v>154.41</v>
      </c>
      <c r="K262" t="s">
        <v>5323</v>
      </c>
      <c r="L262" t="s">
        <v>5260</v>
      </c>
    </row>
    <row r="263" spans="1:12" x14ac:dyDescent="0.25">
      <c r="A263">
        <v>7452</v>
      </c>
      <c r="B263" t="s">
        <v>121</v>
      </c>
      <c r="C263">
        <v>220</v>
      </c>
      <c r="D263" t="s">
        <v>5274</v>
      </c>
      <c r="E263" s="404">
        <v>45211</v>
      </c>
      <c r="F263" t="s">
        <v>5291</v>
      </c>
      <c r="G263" t="s">
        <v>3971</v>
      </c>
      <c r="H263" t="s">
        <v>5325</v>
      </c>
      <c r="I263" t="s">
        <v>5324</v>
      </c>
      <c r="J263">
        <v>92.6</v>
      </c>
      <c r="K263" t="s">
        <v>5323</v>
      </c>
      <c r="L263" t="s">
        <v>5260</v>
      </c>
    </row>
    <row r="264" spans="1:12" x14ac:dyDescent="0.25">
      <c r="A264">
        <v>7452</v>
      </c>
      <c r="B264" t="s">
        <v>121</v>
      </c>
      <c r="C264">
        <v>230</v>
      </c>
      <c r="D264" t="s">
        <v>5271</v>
      </c>
      <c r="E264" s="404">
        <v>45211</v>
      </c>
      <c r="F264" t="s">
        <v>5291</v>
      </c>
      <c r="G264" t="s">
        <v>3971</v>
      </c>
      <c r="H264" t="s">
        <v>5325</v>
      </c>
      <c r="I264" t="s">
        <v>5324</v>
      </c>
      <c r="J264">
        <v>156.26</v>
      </c>
      <c r="K264" t="s">
        <v>5323</v>
      </c>
      <c r="L264" t="s">
        <v>5260</v>
      </c>
    </row>
    <row r="265" spans="1:12" x14ac:dyDescent="0.25">
      <c r="A265">
        <v>7452</v>
      </c>
      <c r="B265" t="s">
        <v>121</v>
      </c>
      <c r="C265">
        <v>240</v>
      </c>
      <c r="D265" t="s">
        <v>5285</v>
      </c>
      <c r="E265" s="404">
        <v>45211</v>
      </c>
      <c r="F265" t="s">
        <v>5291</v>
      </c>
      <c r="G265" t="s">
        <v>3971</v>
      </c>
      <c r="H265" t="s">
        <v>5325</v>
      </c>
      <c r="I265" t="s">
        <v>5324</v>
      </c>
      <c r="J265">
        <v>123.39</v>
      </c>
      <c r="K265" t="s">
        <v>5323</v>
      </c>
      <c r="L265" t="s">
        <v>5260</v>
      </c>
    </row>
    <row r="266" spans="1:12" x14ac:dyDescent="0.25">
      <c r="A266">
        <v>7452</v>
      </c>
      <c r="B266" t="s">
        <v>121</v>
      </c>
      <c r="C266">
        <v>340</v>
      </c>
      <c r="D266" t="s">
        <v>5284</v>
      </c>
      <c r="E266" s="404">
        <v>45211</v>
      </c>
      <c r="F266" t="s">
        <v>5291</v>
      </c>
      <c r="G266" t="s">
        <v>3971</v>
      </c>
      <c r="H266" t="s">
        <v>5325</v>
      </c>
      <c r="I266" t="s">
        <v>5324</v>
      </c>
      <c r="J266">
        <v>62.97</v>
      </c>
      <c r="K266" t="s">
        <v>5323</v>
      </c>
      <c r="L266" t="s">
        <v>5260</v>
      </c>
    </row>
    <row r="267" spans="1:12" x14ac:dyDescent="0.25">
      <c r="A267">
        <v>7452</v>
      </c>
      <c r="B267" t="s">
        <v>121</v>
      </c>
      <c r="C267">
        <v>935</v>
      </c>
      <c r="D267" t="s">
        <v>5283</v>
      </c>
      <c r="E267" s="404">
        <v>45211</v>
      </c>
      <c r="F267" t="s">
        <v>5291</v>
      </c>
      <c r="G267" t="s">
        <v>3971</v>
      </c>
      <c r="H267" t="s">
        <v>5325</v>
      </c>
      <c r="I267" t="s">
        <v>5324</v>
      </c>
      <c r="J267">
        <v>57.88</v>
      </c>
      <c r="K267" t="s">
        <v>5323</v>
      </c>
      <c r="L267" t="s">
        <v>5260</v>
      </c>
    </row>
    <row r="268" spans="1:12" x14ac:dyDescent="0.25">
      <c r="A268">
        <v>7452</v>
      </c>
      <c r="B268" t="s">
        <v>121</v>
      </c>
      <c r="C268">
        <v>936</v>
      </c>
      <c r="D268" t="s">
        <v>5282</v>
      </c>
      <c r="E268" s="404">
        <v>45211</v>
      </c>
      <c r="F268" t="s">
        <v>5291</v>
      </c>
      <c r="G268" t="s">
        <v>3971</v>
      </c>
      <c r="H268" t="s">
        <v>5325</v>
      </c>
      <c r="I268" t="s">
        <v>5324</v>
      </c>
      <c r="J268">
        <v>57.88</v>
      </c>
      <c r="K268" t="s">
        <v>5323</v>
      </c>
      <c r="L268" t="s">
        <v>5260</v>
      </c>
    </row>
    <row r="269" spans="1:12" x14ac:dyDescent="0.25">
      <c r="A269">
        <v>7452</v>
      </c>
      <c r="B269" t="s">
        <v>121</v>
      </c>
      <c r="C269">
        <v>110</v>
      </c>
      <c r="D269" t="s">
        <v>5280</v>
      </c>
      <c r="E269" s="404">
        <v>45258</v>
      </c>
      <c r="F269" t="s">
        <v>5291</v>
      </c>
      <c r="G269" t="s">
        <v>3971</v>
      </c>
      <c r="H269" t="s">
        <v>5322</v>
      </c>
      <c r="I269" t="s">
        <v>5321</v>
      </c>
      <c r="J269">
        <v>266.60000000000002</v>
      </c>
      <c r="K269" t="s">
        <v>5311</v>
      </c>
      <c r="L269" t="s">
        <v>5262</v>
      </c>
    </row>
    <row r="270" spans="1:12" x14ac:dyDescent="0.25">
      <c r="A270">
        <v>7452</v>
      </c>
      <c r="B270" t="s">
        <v>121</v>
      </c>
      <c r="C270">
        <v>112</v>
      </c>
      <c r="D270" t="s">
        <v>5287</v>
      </c>
      <c r="E270" s="404">
        <v>45258</v>
      </c>
      <c r="F270" t="s">
        <v>5291</v>
      </c>
      <c r="G270" t="s">
        <v>3971</v>
      </c>
      <c r="H270" t="s">
        <v>5322</v>
      </c>
      <c r="I270" t="s">
        <v>5321</v>
      </c>
      <c r="J270">
        <v>200</v>
      </c>
      <c r="K270" t="s">
        <v>5311</v>
      </c>
      <c r="L270" t="s">
        <v>5262</v>
      </c>
    </row>
    <row r="271" spans="1:12" x14ac:dyDescent="0.25">
      <c r="A271">
        <v>7452</v>
      </c>
      <c r="B271" t="s">
        <v>121</v>
      </c>
      <c r="C271">
        <v>120</v>
      </c>
      <c r="D271" t="s">
        <v>5279</v>
      </c>
      <c r="E271" s="404">
        <v>45258</v>
      </c>
      <c r="F271" t="s">
        <v>5291</v>
      </c>
      <c r="G271" t="s">
        <v>3971</v>
      </c>
      <c r="H271" t="s">
        <v>5322</v>
      </c>
      <c r="I271" t="s">
        <v>5321</v>
      </c>
      <c r="J271">
        <v>360</v>
      </c>
      <c r="K271" t="s">
        <v>5311</v>
      </c>
      <c r="L271" t="s">
        <v>5262</v>
      </c>
    </row>
    <row r="272" spans="1:12" x14ac:dyDescent="0.25">
      <c r="A272">
        <v>7452</v>
      </c>
      <c r="B272" t="s">
        <v>121</v>
      </c>
      <c r="C272">
        <v>130</v>
      </c>
      <c r="D272" t="s">
        <v>5278</v>
      </c>
      <c r="E272" s="404">
        <v>45258</v>
      </c>
      <c r="F272" t="s">
        <v>5291</v>
      </c>
      <c r="G272" t="s">
        <v>3971</v>
      </c>
      <c r="H272" t="s">
        <v>5322</v>
      </c>
      <c r="I272" t="s">
        <v>5321</v>
      </c>
      <c r="J272">
        <v>204</v>
      </c>
      <c r="K272" t="s">
        <v>5311</v>
      </c>
      <c r="L272" t="s">
        <v>5262</v>
      </c>
    </row>
    <row r="273" spans="1:12" x14ac:dyDescent="0.25">
      <c r="A273">
        <v>7452</v>
      </c>
      <c r="B273" t="s">
        <v>121</v>
      </c>
      <c r="C273">
        <v>140</v>
      </c>
      <c r="D273" t="s">
        <v>5286</v>
      </c>
      <c r="E273" s="404">
        <v>45258</v>
      </c>
      <c r="F273" t="s">
        <v>5291</v>
      </c>
      <c r="G273" t="s">
        <v>3971</v>
      </c>
      <c r="H273" t="s">
        <v>5322</v>
      </c>
      <c r="I273" t="s">
        <v>5321</v>
      </c>
      <c r="J273">
        <v>240</v>
      </c>
      <c r="K273" t="s">
        <v>5311</v>
      </c>
      <c r="L273" t="s">
        <v>5262</v>
      </c>
    </row>
    <row r="274" spans="1:12" x14ac:dyDescent="0.25">
      <c r="A274">
        <v>7452</v>
      </c>
      <c r="B274" t="s">
        <v>121</v>
      </c>
      <c r="C274">
        <v>160</v>
      </c>
      <c r="D274" t="s">
        <v>5277</v>
      </c>
      <c r="E274" s="404">
        <v>45258</v>
      </c>
      <c r="F274" t="s">
        <v>5291</v>
      </c>
      <c r="G274" t="s">
        <v>3971</v>
      </c>
      <c r="H274" t="s">
        <v>5322</v>
      </c>
      <c r="I274" t="s">
        <v>5321</v>
      </c>
      <c r="J274">
        <v>120</v>
      </c>
      <c r="K274" t="s">
        <v>5311</v>
      </c>
      <c r="L274" t="s">
        <v>5262</v>
      </c>
    </row>
    <row r="275" spans="1:12" x14ac:dyDescent="0.25">
      <c r="A275">
        <v>7452</v>
      </c>
      <c r="B275" t="s">
        <v>121</v>
      </c>
      <c r="C275">
        <v>210</v>
      </c>
      <c r="D275" t="s">
        <v>5275</v>
      </c>
      <c r="E275" s="404">
        <v>45258</v>
      </c>
      <c r="F275" t="s">
        <v>5291</v>
      </c>
      <c r="G275" t="s">
        <v>3971</v>
      </c>
      <c r="H275" t="s">
        <v>5322</v>
      </c>
      <c r="I275" t="s">
        <v>5321</v>
      </c>
      <c r="J275">
        <v>133.4</v>
      </c>
      <c r="K275" t="s">
        <v>5311</v>
      </c>
      <c r="L275" t="s">
        <v>5262</v>
      </c>
    </row>
    <row r="276" spans="1:12" x14ac:dyDescent="0.25">
      <c r="A276">
        <v>7452</v>
      </c>
      <c r="B276" t="s">
        <v>121</v>
      </c>
      <c r="C276">
        <v>220</v>
      </c>
      <c r="D276" t="s">
        <v>5274</v>
      </c>
      <c r="E276" s="404">
        <v>45258</v>
      </c>
      <c r="F276" t="s">
        <v>5291</v>
      </c>
      <c r="G276" t="s">
        <v>3971</v>
      </c>
      <c r="H276" t="s">
        <v>5322</v>
      </c>
      <c r="I276" t="s">
        <v>5321</v>
      </c>
      <c r="J276">
        <v>80</v>
      </c>
      <c r="K276" t="s">
        <v>5311</v>
      </c>
      <c r="L276" t="s">
        <v>5262</v>
      </c>
    </row>
    <row r="277" spans="1:12" x14ac:dyDescent="0.25">
      <c r="A277">
        <v>7452</v>
      </c>
      <c r="B277" t="s">
        <v>121</v>
      </c>
      <c r="C277">
        <v>230</v>
      </c>
      <c r="D277" t="s">
        <v>5271</v>
      </c>
      <c r="E277" s="404">
        <v>45258</v>
      </c>
      <c r="F277" t="s">
        <v>5291</v>
      </c>
      <c r="G277" t="s">
        <v>3971</v>
      </c>
      <c r="H277" t="s">
        <v>5322</v>
      </c>
      <c r="I277" t="s">
        <v>5321</v>
      </c>
      <c r="J277">
        <v>135</v>
      </c>
      <c r="K277" t="s">
        <v>5311</v>
      </c>
      <c r="L277" t="s">
        <v>5262</v>
      </c>
    </row>
    <row r="278" spans="1:12" x14ac:dyDescent="0.25">
      <c r="A278">
        <v>7452</v>
      </c>
      <c r="B278" t="s">
        <v>121</v>
      </c>
      <c r="C278">
        <v>240</v>
      </c>
      <c r="D278" t="s">
        <v>5285</v>
      </c>
      <c r="E278" s="404">
        <v>45258</v>
      </c>
      <c r="F278" t="s">
        <v>5291</v>
      </c>
      <c r="G278" t="s">
        <v>3971</v>
      </c>
      <c r="H278" t="s">
        <v>5322</v>
      </c>
      <c r="I278" t="s">
        <v>5321</v>
      </c>
      <c r="J278">
        <v>106.6</v>
      </c>
      <c r="K278" t="s">
        <v>5311</v>
      </c>
      <c r="L278" t="s">
        <v>5262</v>
      </c>
    </row>
    <row r="279" spans="1:12" x14ac:dyDescent="0.25">
      <c r="A279">
        <v>7452</v>
      </c>
      <c r="B279" t="s">
        <v>121</v>
      </c>
      <c r="C279">
        <v>340</v>
      </c>
      <c r="D279" t="s">
        <v>5284</v>
      </c>
      <c r="E279" s="404">
        <v>45258</v>
      </c>
      <c r="F279" t="s">
        <v>5291</v>
      </c>
      <c r="G279" t="s">
        <v>3971</v>
      </c>
      <c r="H279" t="s">
        <v>5322</v>
      </c>
      <c r="I279" t="s">
        <v>5321</v>
      </c>
      <c r="J279">
        <v>54.4</v>
      </c>
      <c r="K279" t="s">
        <v>5311</v>
      </c>
      <c r="L279" t="s">
        <v>5262</v>
      </c>
    </row>
    <row r="280" spans="1:12" x14ac:dyDescent="0.25">
      <c r="A280">
        <v>7452</v>
      </c>
      <c r="B280" t="s">
        <v>121</v>
      </c>
      <c r="C280">
        <v>935</v>
      </c>
      <c r="D280" t="s">
        <v>5283</v>
      </c>
      <c r="E280" s="404">
        <v>45258</v>
      </c>
      <c r="F280" t="s">
        <v>5291</v>
      </c>
      <c r="G280" t="s">
        <v>3971</v>
      </c>
      <c r="H280" t="s">
        <v>5322</v>
      </c>
      <c r="I280" t="s">
        <v>5321</v>
      </c>
      <c r="J280">
        <v>50</v>
      </c>
      <c r="K280" t="s">
        <v>5311</v>
      </c>
      <c r="L280" t="s">
        <v>5262</v>
      </c>
    </row>
    <row r="281" spans="1:12" x14ac:dyDescent="0.25">
      <c r="A281">
        <v>7452</v>
      </c>
      <c r="B281" t="s">
        <v>121</v>
      </c>
      <c r="C281">
        <v>936</v>
      </c>
      <c r="D281" t="s">
        <v>5282</v>
      </c>
      <c r="E281" s="404">
        <v>45258</v>
      </c>
      <c r="F281" t="s">
        <v>5291</v>
      </c>
      <c r="G281" t="s">
        <v>3971</v>
      </c>
      <c r="H281" t="s">
        <v>5322</v>
      </c>
      <c r="I281" t="s">
        <v>5321</v>
      </c>
      <c r="J281">
        <v>50</v>
      </c>
      <c r="K281" t="s">
        <v>5311</v>
      </c>
      <c r="L281" t="s">
        <v>5262</v>
      </c>
    </row>
    <row r="282" spans="1:12" x14ac:dyDescent="0.25">
      <c r="A282">
        <v>7452</v>
      </c>
      <c r="B282" t="s">
        <v>121</v>
      </c>
      <c r="C282">
        <v>110</v>
      </c>
      <c r="D282" t="s">
        <v>5280</v>
      </c>
      <c r="E282" s="404">
        <v>45271</v>
      </c>
      <c r="F282" t="s">
        <v>5291</v>
      </c>
      <c r="G282" t="s">
        <v>3971</v>
      </c>
      <c r="H282" t="s">
        <v>5319</v>
      </c>
      <c r="I282" t="s">
        <v>5320</v>
      </c>
      <c r="J282">
        <v>316.39</v>
      </c>
      <c r="K282" t="s">
        <v>5311</v>
      </c>
      <c r="L282" t="s">
        <v>5262</v>
      </c>
    </row>
    <row r="283" spans="1:12" x14ac:dyDescent="0.25">
      <c r="A283">
        <v>7452</v>
      </c>
      <c r="B283" t="s">
        <v>121</v>
      </c>
      <c r="C283">
        <v>110</v>
      </c>
      <c r="D283" t="s">
        <v>5280</v>
      </c>
      <c r="E283" s="404">
        <v>45271</v>
      </c>
      <c r="F283" t="s">
        <v>5291</v>
      </c>
      <c r="G283" t="s">
        <v>3971</v>
      </c>
      <c r="H283" t="s">
        <v>5319</v>
      </c>
      <c r="I283" t="s">
        <v>5318</v>
      </c>
      <c r="J283">
        <v>319.92</v>
      </c>
      <c r="K283" t="s">
        <v>5311</v>
      </c>
      <c r="L283" t="s">
        <v>5262</v>
      </c>
    </row>
    <row r="284" spans="1:12" x14ac:dyDescent="0.25">
      <c r="A284">
        <v>7452</v>
      </c>
      <c r="B284" t="s">
        <v>121</v>
      </c>
      <c r="C284">
        <v>112</v>
      </c>
      <c r="D284" t="s">
        <v>5287</v>
      </c>
      <c r="E284" s="404">
        <v>45271</v>
      </c>
      <c r="F284" t="s">
        <v>5291</v>
      </c>
      <c r="G284" t="s">
        <v>3971</v>
      </c>
      <c r="H284" t="s">
        <v>5319</v>
      </c>
      <c r="I284" t="s">
        <v>5320</v>
      </c>
      <c r="J284">
        <v>237.35</v>
      </c>
      <c r="K284" t="s">
        <v>5311</v>
      </c>
      <c r="L284" t="s">
        <v>5262</v>
      </c>
    </row>
    <row r="285" spans="1:12" x14ac:dyDescent="0.25">
      <c r="A285">
        <v>7452</v>
      </c>
      <c r="B285" t="s">
        <v>121</v>
      </c>
      <c r="C285">
        <v>112</v>
      </c>
      <c r="D285" t="s">
        <v>5287</v>
      </c>
      <c r="E285" s="404">
        <v>45271</v>
      </c>
      <c r="F285" t="s">
        <v>5291</v>
      </c>
      <c r="G285" t="s">
        <v>3971</v>
      </c>
      <c r="H285" t="s">
        <v>5319</v>
      </c>
      <c r="I285" t="s">
        <v>5318</v>
      </c>
      <c r="J285">
        <v>240</v>
      </c>
      <c r="K285" t="s">
        <v>5311</v>
      </c>
      <c r="L285" t="s">
        <v>5262</v>
      </c>
    </row>
    <row r="286" spans="1:12" x14ac:dyDescent="0.25">
      <c r="A286">
        <v>7452</v>
      </c>
      <c r="B286" t="s">
        <v>121</v>
      </c>
      <c r="C286">
        <v>120</v>
      </c>
      <c r="D286" t="s">
        <v>5279</v>
      </c>
      <c r="E286" s="404">
        <v>45271</v>
      </c>
      <c r="F286" t="s">
        <v>5291</v>
      </c>
      <c r="G286" t="s">
        <v>3971</v>
      </c>
      <c r="H286" t="s">
        <v>5319</v>
      </c>
      <c r="I286" t="s">
        <v>5320</v>
      </c>
      <c r="J286">
        <v>427.23</v>
      </c>
      <c r="K286" t="s">
        <v>5311</v>
      </c>
      <c r="L286" t="s">
        <v>5262</v>
      </c>
    </row>
    <row r="287" spans="1:12" x14ac:dyDescent="0.25">
      <c r="A287">
        <v>7452</v>
      </c>
      <c r="B287" t="s">
        <v>121</v>
      </c>
      <c r="C287">
        <v>120</v>
      </c>
      <c r="D287" t="s">
        <v>5279</v>
      </c>
      <c r="E287" s="404">
        <v>45271</v>
      </c>
      <c r="F287" t="s">
        <v>5291</v>
      </c>
      <c r="G287" t="s">
        <v>3971</v>
      </c>
      <c r="H287" t="s">
        <v>5319</v>
      </c>
      <c r="I287" t="s">
        <v>5318</v>
      </c>
      <c r="J287">
        <v>432</v>
      </c>
      <c r="K287" t="s">
        <v>5311</v>
      </c>
      <c r="L287" t="s">
        <v>5262</v>
      </c>
    </row>
    <row r="288" spans="1:12" x14ac:dyDescent="0.25">
      <c r="A288">
        <v>7452</v>
      </c>
      <c r="B288" t="s">
        <v>121</v>
      </c>
      <c r="C288">
        <v>130</v>
      </c>
      <c r="D288" t="s">
        <v>5278</v>
      </c>
      <c r="E288" s="404">
        <v>45271</v>
      </c>
      <c r="F288" t="s">
        <v>5291</v>
      </c>
      <c r="G288" t="s">
        <v>3971</v>
      </c>
      <c r="H288" t="s">
        <v>5319</v>
      </c>
      <c r="I288" t="s">
        <v>5320</v>
      </c>
      <c r="J288">
        <v>242.1</v>
      </c>
      <c r="K288" t="s">
        <v>5311</v>
      </c>
      <c r="L288" t="s">
        <v>5262</v>
      </c>
    </row>
    <row r="289" spans="1:12" x14ac:dyDescent="0.25">
      <c r="A289">
        <v>7452</v>
      </c>
      <c r="B289" t="s">
        <v>121</v>
      </c>
      <c r="C289">
        <v>130</v>
      </c>
      <c r="D289" t="s">
        <v>5278</v>
      </c>
      <c r="E289" s="404">
        <v>45271</v>
      </c>
      <c r="F289" t="s">
        <v>5291</v>
      </c>
      <c r="G289" t="s">
        <v>3971</v>
      </c>
      <c r="H289" t="s">
        <v>5319</v>
      </c>
      <c r="I289" t="s">
        <v>5318</v>
      </c>
      <c r="J289">
        <v>244.8</v>
      </c>
      <c r="K289" t="s">
        <v>5311</v>
      </c>
      <c r="L289" t="s">
        <v>5262</v>
      </c>
    </row>
    <row r="290" spans="1:12" x14ac:dyDescent="0.25">
      <c r="A290">
        <v>7452</v>
      </c>
      <c r="B290" t="s">
        <v>121</v>
      </c>
      <c r="C290">
        <v>140</v>
      </c>
      <c r="D290" t="s">
        <v>5286</v>
      </c>
      <c r="E290" s="404">
        <v>45271</v>
      </c>
      <c r="F290" t="s">
        <v>5291</v>
      </c>
      <c r="G290" t="s">
        <v>3971</v>
      </c>
      <c r="H290" t="s">
        <v>5319</v>
      </c>
      <c r="I290" t="s">
        <v>5320</v>
      </c>
      <c r="J290">
        <v>284.82</v>
      </c>
      <c r="K290" t="s">
        <v>5311</v>
      </c>
      <c r="L290" t="s">
        <v>5262</v>
      </c>
    </row>
    <row r="291" spans="1:12" x14ac:dyDescent="0.25">
      <c r="A291">
        <v>7452</v>
      </c>
      <c r="B291" t="s">
        <v>121</v>
      </c>
      <c r="C291">
        <v>140</v>
      </c>
      <c r="D291" t="s">
        <v>5286</v>
      </c>
      <c r="E291" s="404">
        <v>45271</v>
      </c>
      <c r="F291" t="s">
        <v>5291</v>
      </c>
      <c r="G291" t="s">
        <v>3971</v>
      </c>
      <c r="H291" t="s">
        <v>5319</v>
      </c>
      <c r="I291" t="s">
        <v>5318</v>
      </c>
      <c r="J291">
        <v>288</v>
      </c>
      <c r="K291" t="s">
        <v>5311</v>
      </c>
      <c r="L291" t="s">
        <v>5262</v>
      </c>
    </row>
    <row r="292" spans="1:12" x14ac:dyDescent="0.25">
      <c r="A292">
        <v>7452</v>
      </c>
      <c r="B292" t="s">
        <v>121</v>
      </c>
      <c r="C292">
        <v>160</v>
      </c>
      <c r="D292" t="s">
        <v>5277</v>
      </c>
      <c r="E292" s="404">
        <v>45271</v>
      </c>
      <c r="F292" t="s">
        <v>5291</v>
      </c>
      <c r="G292" t="s">
        <v>3971</v>
      </c>
      <c r="H292" t="s">
        <v>5319</v>
      </c>
      <c r="I292" t="s">
        <v>5320</v>
      </c>
      <c r="J292">
        <v>142.41</v>
      </c>
      <c r="K292" t="s">
        <v>5311</v>
      </c>
      <c r="L292" t="s">
        <v>5262</v>
      </c>
    </row>
    <row r="293" spans="1:12" x14ac:dyDescent="0.25">
      <c r="A293">
        <v>7452</v>
      </c>
      <c r="B293" t="s">
        <v>121</v>
      </c>
      <c r="C293">
        <v>160</v>
      </c>
      <c r="D293" t="s">
        <v>5277</v>
      </c>
      <c r="E293" s="404">
        <v>45271</v>
      </c>
      <c r="F293" t="s">
        <v>5291</v>
      </c>
      <c r="G293" t="s">
        <v>3971</v>
      </c>
      <c r="H293" t="s">
        <v>5319</v>
      </c>
      <c r="I293" t="s">
        <v>5318</v>
      </c>
      <c r="J293">
        <v>144</v>
      </c>
      <c r="K293" t="s">
        <v>5311</v>
      </c>
      <c r="L293" t="s">
        <v>5262</v>
      </c>
    </row>
    <row r="294" spans="1:12" x14ac:dyDescent="0.25">
      <c r="A294">
        <v>7452</v>
      </c>
      <c r="B294" t="s">
        <v>121</v>
      </c>
      <c r="C294">
        <v>210</v>
      </c>
      <c r="D294" t="s">
        <v>5275</v>
      </c>
      <c r="E294" s="404">
        <v>45271</v>
      </c>
      <c r="F294" t="s">
        <v>5291</v>
      </c>
      <c r="G294" t="s">
        <v>3971</v>
      </c>
      <c r="H294" t="s">
        <v>5319</v>
      </c>
      <c r="I294" t="s">
        <v>5320</v>
      </c>
      <c r="J294">
        <v>158.31</v>
      </c>
      <c r="K294" t="s">
        <v>5311</v>
      </c>
      <c r="L294" t="s">
        <v>5262</v>
      </c>
    </row>
    <row r="295" spans="1:12" x14ac:dyDescent="0.25">
      <c r="A295">
        <v>7452</v>
      </c>
      <c r="B295" t="s">
        <v>121</v>
      </c>
      <c r="C295">
        <v>210</v>
      </c>
      <c r="D295" t="s">
        <v>5275</v>
      </c>
      <c r="E295" s="404">
        <v>45271</v>
      </c>
      <c r="F295" t="s">
        <v>5291</v>
      </c>
      <c r="G295" t="s">
        <v>3971</v>
      </c>
      <c r="H295" t="s">
        <v>5319</v>
      </c>
      <c r="I295" t="s">
        <v>5318</v>
      </c>
      <c r="J295">
        <v>160.08000000000001</v>
      </c>
      <c r="K295" t="s">
        <v>5311</v>
      </c>
      <c r="L295" t="s">
        <v>5262</v>
      </c>
    </row>
    <row r="296" spans="1:12" x14ac:dyDescent="0.25">
      <c r="A296">
        <v>7452</v>
      </c>
      <c r="B296" t="s">
        <v>121</v>
      </c>
      <c r="C296">
        <v>220</v>
      </c>
      <c r="D296" t="s">
        <v>5274</v>
      </c>
      <c r="E296" s="404">
        <v>45271</v>
      </c>
      <c r="F296" t="s">
        <v>5291</v>
      </c>
      <c r="G296" t="s">
        <v>3971</v>
      </c>
      <c r="H296" t="s">
        <v>5319</v>
      </c>
      <c r="I296" t="s">
        <v>5320</v>
      </c>
      <c r="J296">
        <v>94.94</v>
      </c>
      <c r="K296" t="s">
        <v>5311</v>
      </c>
      <c r="L296" t="s">
        <v>5262</v>
      </c>
    </row>
    <row r="297" spans="1:12" x14ac:dyDescent="0.25">
      <c r="A297">
        <v>7452</v>
      </c>
      <c r="B297" t="s">
        <v>121</v>
      </c>
      <c r="C297">
        <v>220</v>
      </c>
      <c r="D297" t="s">
        <v>5274</v>
      </c>
      <c r="E297" s="404">
        <v>45271</v>
      </c>
      <c r="F297" t="s">
        <v>5291</v>
      </c>
      <c r="G297" t="s">
        <v>3971</v>
      </c>
      <c r="H297" t="s">
        <v>5319</v>
      </c>
      <c r="I297" t="s">
        <v>5318</v>
      </c>
      <c r="J297">
        <v>96</v>
      </c>
      <c r="K297" t="s">
        <v>5311</v>
      </c>
      <c r="L297" t="s">
        <v>5262</v>
      </c>
    </row>
    <row r="298" spans="1:12" x14ac:dyDescent="0.25">
      <c r="A298">
        <v>7452</v>
      </c>
      <c r="B298" t="s">
        <v>121</v>
      </c>
      <c r="C298">
        <v>230</v>
      </c>
      <c r="D298" t="s">
        <v>5271</v>
      </c>
      <c r="E298" s="404">
        <v>45271</v>
      </c>
      <c r="F298" t="s">
        <v>5291</v>
      </c>
      <c r="G298" t="s">
        <v>3971</v>
      </c>
      <c r="H298" t="s">
        <v>5319</v>
      </c>
      <c r="I298" t="s">
        <v>5320</v>
      </c>
      <c r="J298">
        <v>160.21</v>
      </c>
      <c r="K298" t="s">
        <v>5311</v>
      </c>
      <c r="L298" t="s">
        <v>5262</v>
      </c>
    </row>
    <row r="299" spans="1:12" x14ac:dyDescent="0.25">
      <c r="A299">
        <v>7452</v>
      </c>
      <c r="B299" t="s">
        <v>121</v>
      </c>
      <c r="C299">
        <v>230</v>
      </c>
      <c r="D299" t="s">
        <v>5271</v>
      </c>
      <c r="E299" s="404">
        <v>45271</v>
      </c>
      <c r="F299" t="s">
        <v>5291</v>
      </c>
      <c r="G299" t="s">
        <v>3971</v>
      </c>
      <c r="H299" t="s">
        <v>5319</v>
      </c>
      <c r="I299" t="s">
        <v>5318</v>
      </c>
      <c r="J299">
        <v>162</v>
      </c>
      <c r="K299" t="s">
        <v>5311</v>
      </c>
      <c r="L299" t="s">
        <v>5262</v>
      </c>
    </row>
    <row r="300" spans="1:12" x14ac:dyDescent="0.25">
      <c r="A300">
        <v>7452</v>
      </c>
      <c r="B300" t="s">
        <v>121</v>
      </c>
      <c r="C300">
        <v>240</v>
      </c>
      <c r="D300" t="s">
        <v>5285</v>
      </c>
      <c r="E300" s="404">
        <v>45271</v>
      </c>
      <c r="F300" t="s">
        <v>5291</v>
      </c>
      <c r="G300" t="s">
        <v>3971</v>
      </c>
      <c r="H300" t="s">
        <v>5319</v>
      </c>
      <c r="I300" t="s">
        <v>5320</v>
      </c>
      <c r="J300">
        <v>126.5</v>
      </c>
      <c r="K300" t="s">
        <v>5311</v>
      </c>
      <c r="L300" t="s">
        <v>5262</v>
      </c>
    </row>
    <row r="301" spans="1:12" x14ac:dyDescent="0.25">
      <c r="A301">
        <v>7452</v>
      </c>
      <c r="B301" t="s">
        <v>121</v>
      </c>
      <c r="C301">
        <v>240</v>
      </c>
      <c r="D301" t="s">
        <v>5285</v>
      </c>
      <c r="E301" s="404">
        <v>45271</v>
      </c>
      <c r="F301" t="s">
        <v>5291</v>
      </c>
      <c r="G301" t="s">
        <v>3971</v>
      </c>
      <c r="H301" t="s">
        <v>5319</v>
      </c>
      <c r="I301" t="s">
        <v>5318</v>
      </c>
      <c r="J301">
        <v>127.92</v>
      </c>
      <c r="K301" t="s">
        <v>5311</v>
      </c>
      <c r="L301" t="s">
        <v>5262</v>
      </c>
    </row>
    <row r="302" spans="1:12" x14ac:dyDescent="0.25">
      <c r="A302">
        <v>7452</v>
      </c>
      <c r="B302" t="s">
        <v>121</v>
      </c>
      <c r="C302">
        <v>340</v>
      </c>
      <c r="D302" t="s">
        <v>5284</v>
      </c>
      <c r="E302" s="404">
        <v>45271</v>
      </c>
      <c r="F302" t="s">
        <v>5291</v>
      </c>
      <c r="G302" t="s">
        <v>3971</v>
      </c>
      <c r="H302" t="s">
        <v>5319</v>
      </c>
      <c r="I302" t="s">
        <v>5320</v>
      </c>
      <c r="J302">
        <v>64.56</v>
      </c>
      <c r="K302" t="s">
        <v>5311</v>
      </c>
      <c r="L302" t="s">
        <v>5262</v>
      </c>
    </row>
    <row r="303" spans="1:12" x14ac:dyDescent="0.25">
      <c r="A303">
        <v>7452</v>
      </c>
      <c r="B303" t="s">
        <v>121</v>
      </c>
      <c r="C303">
        <v>340</v>
      </c>
      <c r="D303" t="s">
        <v>5284</v>
      </c>
      <c r="E303" s="404">
        <v>45271</v>
      </c>
      <c r="F303" t="s">
        <v>5291</v>
      </c>
      <c r="G303" t="s">
        <v>3971</v>
      </c>
      <c r="H303" t="s">
        <v>5319</v>
      </c>
      <c r="I303" t="s">
        <v>5318</v>
      </c>
      <c r="J303">
        <v>65.28</v>
      </c>
      <c r="K303" t="s">
        <v>5311</v>
      </c>
      <c r="L303" t="s">
        <v>5262</v>
      </c>
    </row>
    <row r="304" spans="1:12" x14ac:dyDescent="0.25">
      <c r="A304">
        <v>7452</v>
      </c>
      <c r="B304" t="s">
        <v>121</v>
      </c>
      <c r="C304">
        <v>935</v>
      </c>
      <c r="D304" t="s">
        <v>5283</v>
      </c>
      <c r="E304" s="404">
        <v>45271</v>
      </c>
      <c r="F304" t="s">
        <v>5291</v>
      </c>
      <c r="G304" t="s">
        <v>3971</v>
      </c>
      <c r="H304" t="s">
        <v>5319</v>
      </c>
      <c r="I304" t="s">
        <v>5320</v>
      </c>
      <c r="J304">
        <v>59.34</v>
      </c>
      <c r="K304" t="s">
        <v>5311</v>
      </c>
      <c r="L304" t="s">
        <v>5262</v>
      </c>
    </row>
    <row r="305" spans="1:12" x14ac:dyDescent="0.25">
      <c r="A305">
        <v>7452</v>
      </c>
      <c r="B305" t="s">
        <v>121</v>
      </c>
      <c r="C305">
        <v>935</v>
      </c>
      <c r="D305" t="s">
        <v>5283</v>
      </c>
      <c r="E305" s="404">
        <v>45271</v>
      </c>
      <c r="F305" t="s">
        <v>5291</v>
      </c>
      <c r="G305" t="s">
        <v>3971</v>
      </c>
      <c r="H305" t="s">
        <v>5319</v>
      </c>
      <c r="I305" t="s">
        <v>5318</v>
      </c>
      <c r="J305">
        <v>60</v>
      </c>
      <c r="K305" t="s">
        <v>5311</v>
      </c>
      <c r="L305" t="s">
        <v>5262</v>
      </c>
    </row>
    <row r="306" spans="1:12" x14ac:dyDescent="0.25">
      <c r="A306">
        <v>7452</v>
      </c>
      <c r="B306" t="s">
        <v>121</v>
      </c>
      <c r="C306">
        <v>936</v>
      </c>
      <c r="D306" t="s">
        <v>5282</v>
      </c>
      <c r="E306" s="404">
        <v>45271</v>
      </c>
      <c r="F306" t="s">
        <v>5291</v>
      </c>
      <c r="G306" t="s">
        <v>3971</v>
      </c>
      <c r="H306" t="s">
        <v>5319</v>
      </c>
      <c r="I306" t="s">
        <v>5320</v>
      </c>
      <c r="J306">
        <v>59.34</v>
      </c>
      <c r="K306" t="s">
        <v>5311</v>
      </c>
      <c r="L306" t="s">
        <v>5262</v>
      </c>
    </row>
    <row r="307" spans="1:12" x14ac:dyDescent="0.25">
      <c r="A307">
        <v>7452</v>
      </c>
      <c r="B307" t="s">
        <v>121</v>
      </c>
      <c r="C307">
        <v>936</v>
      </c>
      <c r="D307" t="s">
        <v>5282</v>
      </c>
      <c r="E307" s="404">
        <v>45271</v>
      </c>
      <c r="F307" t="s">
        <v>5291</v>
      </c>
      <c r="G307" t="s">
        <v>3971</v>
      </c>
      <c r="H307" t="s">
        <v>5319</v>
      </c>
      <c r="I307" t="s">
        <v>5318</v>
      </c>
      <c r="J307">
        <v>60</v>
      </c>
      <c r="K307" t="s">
        <v>5311</v>
      </c>
      <c r="L307" t="s">
        <v>5262</v>
      </c>
    </row>
    <row r="308" spans="1:12" x14ac:dyDescent="0.25">
      <c r="A308">
        <v>7452</v>
      </c>
      <c r="B308" t="s">
        <v>121</v>
      </c>
      <c r="C308">
        <v>110</v>
      </c>
      <c r="D308" t="s">
        <v>5280</v>
      </c>
      <c r="E308" s="404">
        <v>45282</v>
      </c>
      <c r="F308" t="s">
        <v>121</v>
      </c>
      <c r="G308" t="s">
        <v>3971</v>
      </c>
      <c r="H308" t="s">
        <v>5317</v>
      </c>
      <c r="I308" t="s">
        <v>5316</v>
      </c>
      <c r="J308">
        <v>148.1</v>
      </c>
      <c r="K308" t="s">
        <v>5311</v>
      </c>
      <c r="L308" t="s">
        <v>5262</v>
      </c>
    </row>
    <row r="309" spans="1:12" x14ac:dyDescent="0.25">
      <c r="A309">
        <v>7452</v>
      </c>
      <c r="B309" t="s">
        <v>121</v>
      </c>
      <c r="C309">
        <v>112</v>
      </c>
      <c r="D309" t="s">
        <v>5287</v>
      </c>
      <c r="E309" s="404">
        <v>45282</v>
      </c>
      <c r="F309" t="s">
        <v>121</v>
      </c>
      <c r="G309" t="s">
        <v>3971</v>
      </c>
      <c r="H309" t="s">
        <v>5317</v>
      </c>
      <c r="I309" t="s">
        <v>5316</v>
      </c>
      <c r="J309">
        <v>111.1</v>
      </c>
      <c r="K309" t="s">
        <v>5311</v>
      </c>
      <c r="L309" t="s">
        <v>5262</v>
      </c>
    </row>
    <row r="310" spans="1:12" x14ac:dyDescent="0.25">
      <c r="A310">
        <v>7452</v>
      </c>
      <c r="B310" t="s">
        <v>121</v>
      </c>
      <c r="C310">
        <v>120</v>
      </c>
      <c r="D310" t="s">
        <v>5279</v>
      </c>
      <c r="E310" s="404">
        <v>45282</v>
      </c>
      <c r="F310" t="s">
        <v>121</v>
      </c>
      <c r="G310" t="s">
        <v>3971</v>
      </c>
      <c r="H310" t="s">
        <v>5317</v>
      </c>
      <c r="I310" t="s">
        <v>5316</v>
      </c>
      <c r="J310">
        <v>199.98</v>
      </c>
      <c r="K310" t="s">
        <v>5311</v>
      </c>
      <c r="L310" t="s">
        <v>5262</v>
      </c>
    </row>
    <row r="311" spans="1:12" x14ac:dyDescent="0.25">
      <c r="A311">
        <v>7452</v>
      </c>
      <c r="B311" t="s">
        <v>121</v>
      </c>
      <c r="C311">
        <v>130</v>
      </c>
      <c r="D311" t="s">
        <v>5278</v>
      </c>
      <c r="E311" s="404">
        <v>45282</v>
      </c>
      <c r="F311" t="s">
        <v>121</v>
      </c>
      <c r="G311" t="s">
        <v>3971</v>
      </c>
      <c r="H311" t="s">
        <v>5317</v>
      </c>
      <c r="I311" t="s">
        <v>5316</v>
      </c>
      <c r="J311">
        <v>113.32</v>
      </c>
      <c r="K311" t="s">
        <v>5311</v>
      </c>
      <c r="L311" t="s">
        <v>5262</v>
      </c>
    </row>
    <row r="312" spans="1:12" x14ac:dyDescent="0.25">
      <c r="A312">
        <v>7452</v>
      </c>
      <c r="B312" t="s">
        <v>121</v>
      </c>
      <c r="C312">
        <v>140</v>
      </c>
      <c r="D312" t="s">
        <v>5286</v>
      </c>
      <c r="E312" s="404">
        <v>45282</v>
      </c>
      <c r="F312" t="s">
        <v>121</v>
      </c>
      <c r="G312" t="s">
        <v>3971</v>
      </c>
      <c r="H312" t="s">
        <v>5317</v>
      </c>
      <c r="I312" t="s">
        <v>5316</v>
      </c>
      <c r="J312">
        <v>133.32</v>
      </c>
      <c r="K312" t="s">
        <v>5311</v>
      </c>
      <c r="L312" t="s">
        <v>5262</v>
      </c>
    </row>
    <row r="313" spans="1:12" x14ac:dyDescent="0.25">
      <c r="A313">
        <v>7452</v>
      </c>
      <c r="B313" t="s">
        <v>121</v>
      </c>
      <c r="C313">
        <v>160</v>
      </c>
      <c r="D313" t="s">
        <v>5277</v>
      </c>
      <c r="E313" s="404">
        <v>45282</v>
      </c>
      <c r="F313" t="s">
        <v>121</v>
      </c>
      <c r="G313" t="s">
        <v>3971</v>
      </c>
      <c r="H313" t="s">
        <v>5317</v>
      </c>
      <c r="I313" t="s">
        <v>5316</v>
      </c>
      <c r="J313">
        <v>66.66</v>
      </c>
      <c r="K313" t="s">
        <v>5311</v>
      </c>
      <c r="L313" t="s">
        <v>5262</v>
      </c>
    </row>
    <row r="314" spans="1:12" x14ac:dyDescent="0.25">
      <c r="A314">
        <v>7452</v>
      </c>
      <c r="B314" t="s">
        <v>121</v>
      </c>
      <c r="C314">
        <v>210</v>
      </c>
      <c r="D314" t="s">
        <v>5275</v>
      </c>
      <c r="E314" s="404">
        <v>45282</v>
      </c>
      <c r="F314" t="s">
        <v>121</v>
      </c>
      <c r="G314" t="s">
        <v>3971</v>
      </c>
      <c r="H314" t="s">
        <v>5317</v>
      </c>
      <c r="I314" t="s">
        <v>5316</v>
      </c>
      <c r="J314">
        <v>74.099999999999994</v>
      </c>
      <c r="K314" t="s">
        <v>5311</v>
      </c>
      <c r="L314" t="s">
        <v>5262</v>
      </c>
    </row>
    <row r="315" spans="1:12" x14ac:dyDescent="0.25">
      <c r="A315">
        <v>7452</v>
      </c>
      <c r="B315" t="s">
        <v>121</v>
      </c>
      <c r="C315">
        <v>220</v>
      </c>
      <c r="D315" t="s">
        <v>5274</v>
      </c>
      <c r="E315" s="404">
        <v>45282</v>
      </c>
      <c r="F315" t="s">
        <v>121</v>
      </c>
      <c r="G315" t="s">
        <v>3971</v>
      </c>
      <c r="H315" t="s">
        <v>5317</v>
      </c>
      <c r="I315" t="s">
        <v>5316</v>
      </c>
      <c r="J315">
        <v>44.44</v>
      </c>
      <c r="K315" t="s">
        <v>5311</v>
      </c>
      <c r="L315" t="s">
        <v>5262</v>
      </c>
    </row>
    <row r="316" spans="1:12" x14ac:dyDescent="0.25">
      <c r="A316">
        <v>7452</v>
      </c>
      <c r="B316" t="s">
        <v>121</v>
      </c>
      <c r="C316">
        <v>230</v>
      </c>
      <c r="D316" t="s">
        <v>5271</v>
      </c>
      <c r="E316" s="404">
        <v>45282</v>
      </c>
      <c r="F316" t="s">
        <v>121</v>
      </c>
      <c r="G316" t="s">
        <v>3971</v>
      </c>
      <c r="H316" t="s">
        <v>5317</v>
      </c>
      <c r="I316" t="s">
        <v>5316</v>
      </c>
      <c r="J316">
        <v>74.989999999999995</v>
      </c>
      <c r="K316" t="s">
        <v>5311</v>
      </c>
      <c r="L316" t="s">
        <v>5262</v>
      </c>
    </row>
    <row r="317" spans="1:12" x14ac:dyDescent="0.25">
      <c r="A317">
        <v>7452</v>
      </c>
      <c r="B317" t="s">
        <v>121</v>
      </c>
      <c r="C317">
        <v>240</v>
      </c>
      <c r="D317" t="s">
        <v>5285</v>
      </c>
      <c r="E317" s="404">
        <v>45282</v>
      </c>
      <c r="F317" t="s">
        <v>121</v>
      </c>
      <c r="G317" t="s">
        <v>3971</v>
      </c>
      <c r="H317" t="s">
        <v>5317</v>
      </c>
      <c r="I317" t="s">
        <v>5316</v>
      </c>
      <c r="J317">
        <v>59.22</v>
      </c>
      <c r="K317" t="s">
        <v>5311</v>
      </c>
      <c r="L317" t="s">
        <v>5262</v>
      </c>
    </row>
    <row r="318" spans="1:12" x14ac:dyDescent="0.25">
      <c r="A318">
        <v>7452</v>
      </c>
      <c r="B318" t="s">
        <v>121</v>
      </c>
      <c r="C318">
        <v>340</v>
      </c>
      <c r="D318" t="s">
        <v>5284</v>
      </c>
      <c r="E318" s="404">
        <v>45282</v>
      </c>
      <c r="F318" t="s">
        <v>121</v>
      </c>
      <c r="G318" t="s">
        <v>3971</v>
      </c>
      <c r="H318" t="s">
        <v>5317</v>
      </c>
      <c r="I318" t="s">
        <v>5316</v>
      </c>
      <c r="J318">
        <v>30.22</v>
      </c>
      <c r="K318" t="s">
        <v>5311</v>
      </c>
      <c r="L318" t="s">
        <v>5262</v>
      </c>
    </row>
    <row r="319" spans="1:12" x14ac:dyDescent="0.25">
      <c r="A319">
        <v>7452</v>
      </c>
      <c r="B319" t="s">
        <v>121</v>
      </c>
      <c r="C319">
        <v>935</v>
      </c>
      <c r="D319" t="s">
        <v>5283</v>
      </c>
      <c r="E319" s="404">
        <v>45282</v>
      </c>
      <c r="F319" t="s">
        <v>121</v>
      </c>
      <c r="G319" t="s">
        <v>3971</v>
      </c>
      <c r="H319" t="s">
        <v>5317</v>
      </c>
      <c r="I319" t="s">
        <v>5316</v>
      </c>
      <c r="J319">
        <v>27.77</v>
      </c>
      <c r="K319" t="s">
        <v>5311</v>
      </c>
      <c r="L319" t="s">
        <v>5262</v>
      </c>
    </row>
    <row r="320" spans="1:12" x14ac:dyDescent="0.25">
      <c r="A320">
        <v>7452</v>
      </c>
      <c r="B320" t="s">
        <v>121</v>
      </c>
      <c r="C320">
        <v>936</v>
      </c>
      <c r="D320" t="s">
        <v>5282</v>
      </c>
      <c r="E320" s="404">
        <v>45282</v>
      </c>
      <c r="F320" t="s">
        <v>121</v>
      </c>
      <c r="G320" t="s">
        <v>3971</v>
      </c>
      <c r="H320" t="s">
        <v>5317</v>
      </c>
      <c r="I320" t="s">
        <v>5316</v>
      </c>
      <c r="J320">
        <v>27.77</v>
      </c>
      <c r="K320" t="s">
        <v>5311</v>
      </c>
      <c r="L320" t="s">
        <v>5262</v>
      </c>
    </row>
    <row r="321" spans="1:12" x14ac:dyDescent="0.25">
      <c r="A321">
        <v>7452</v>
      </c>
      <c r="B321" t="s">
        <v>121</v>
      </c>
      <c r="C321">
        <v>110</v>
      </c>
      <c r="D321" t="s">
        <v>5280</v>
      </c>
      <c r="E321" s="404">
        <v>45322</v>
      </c>
      <c r="F321" t="s">
        <v>121</v>
      </c>
      <c r="G321" t="s">
        <v>3971</v>
      </c>
      <c r="H321" t="s">
        <v>5315</v>
      </c>
      <c r="I321" t="s">
        <v>5312</v>
      </c>
      <c r="J321">
        <v>266.60000000000002</v>
      </c>
      <c r="K321" t="s">
        <v>5311</v>
      </c>
      <c r="L321" t="s">
        <v>5262</v>
      </c>
    </row>
    <row r="322" spans="1:12" x14ac:dyDescent="0.25">
      <c r="A322">
        <v>7452</v>
      </c>
      <c r="B322" t="s">
        <v>121</v>
      </c>
      <c r="C322">
        <v>112</v>
      </c>
      <c r="D322" t="s">
        <v>5287</v>
      </c>
      <c r="E322" s="404">
        <v>45322</v>
      </c>
      <c r="F322" t="s">
        <v>121</v>
      </c>
      <c r="G322" t="s">
        <v>3971</v>
      </c>
      <c r="H322" t="s">
        <v>5315</v>
      </c>
      <c r="I322" t="s">
        <v>5312</v>
      </c>
      <c r="J322">
        <v>200</v>
      </c>
      <c r="K322" t="s">
        <v>5311</v>
      </c>
      <c r="L322" t="s">
        <v>5262</v>
      </c>
    </row>
    <row r="323" spans="1:12" x14ac:dyDescent="0.25">
      <c r="A323">
        <v>7452</v>
      </c>
      <c r="B323" t="s">
        <v>121</v>
      </c>
      <c r="C323">
        <v>120</v>
      </c>
      <c r="D323" t="s">
        <v>5279</v>
      </c>
      <c r="E323" s="404">
        <v>45322</v>
      </c>
      <c r="F323" t="s">
        <v>121</v>
      </c>
      <c r="G323" t="s">
        <v>3971</v>
      </c>
      <c r="H323" t="s">
        <v>5315</v>
      </c>
      <c r="I323" t="s">
        <v>5312</v>
      </c>
      <c r="J323">
        <v>360</v>
      </c>
      <c r="K323" t="s">
        <v>5311</v>
      </c>
      <c r="L323" t="s">
        <v>5262</v>
      </c>
    </row>
    <row r="324" spans="1:12" x14ac:dyDescent="0.25">
      <c r="A324">
        <v>7452</v>
      </c>
      <c r="B324" t="s">
        <v>121</v>
      </c>
      <c r="C324">
        <v>130</v>
      </c>
      <c r="D324" t="s">
        <v>5278</v>
      </c>
      <c r="E324" s="404">
        <v>45322</v>
      </c>
      <c r="F324" t="s">
        <v>121</v>
      </c>
      <c r="G324" t="s">
        <v>3971</v>
      </c>
      <c r="H324" t="s">
        <v>5315</v>
      </c>
      <c r="I324" t="s">
        <v>5312</v>
      </c>
      <c r="J324">
        <v>204</v>
      </c>
      <c r="K324" t="s">
        <v>5311</v>
      </c>
      <c r="L324" t="s">
        <v>5262</v>
      </c>
    </row>
    <row r="325" spans="1:12" x14ac:dyDescent="0.25">
      <c r="A325">
        <v>7452</v>
      </c>
      <c r="B325" t="s">
        <v>121</v>
      </c>
      <c r="C325">
        <v>140</v>
      </c>
      <c r="D325" t="s">
        <v>5286</v>
      </c>
      <c r="E325" s="404">
        <v>45322</v>
      </c>
      <c r="F325" t="s">
        <v>121</v>
      </c>
      <c r="G325" t="s">
        <v>3971</v>
      </c>
      <c r="H325" t="s">
        <v>5315</v>
      </c>
      <c r="I325" t="s">
        <v>5312</v>
      </c>
      <c r="J325">
        <v>240</v>
      </c>
      <c r="K325" t="s">
        <v>5311</v>
      </c>
      <c r="L325" t="s">
        <v>5262</v>
      </c>
    </row>
    <row r="326" spans="1:12" x14ac:dyDescent="0.25">
      <c r="A326">
        <v>7452</v>
      </c>
      <c r="B326" t="s">
        <v>121</v>
      </c>
      <c r="C326">
        <v>160</v>
      </c>
      <c r="D326" t="s">
        <v>5277</v>
      </c>
      <c r="E326" s="404">
        <v>45322</v>
      </c>
      <c r="F326" t="s">
        <v>121</v>
      </c>
      <c r="G326" t="s">
        <v>3971</v>
      </c>
      <c r="H326" t="s">
        <v>5315</v>
      </c>
      <c r="I326" t="s">
        <v>5312</v>
      </c>
      <c r="J326">
        <v>120</v>
      </c>
      <c r="K326" t="s">
        <v>5311</v>
      </c>
      <c r="L326" t="s">
        <v>5262</v>
      </c>
    </row>
    <row r="327" spans="1:12" x14ac:dyDescent="0.25">
      <c r="A327">
        <v>7452</v>
      </c>
      <c r="B327" t="s">
        <v>121</v>
      </c>
      <c r="C327">
        <v>210</v>
      </c>
      <c r="D327" t="s">
        <v>5275</v>
      </c>
      <c r="E327" s="404">
        <v>45322</v>
      </c>
      <c r="F327" t="s">
        <v>121</v>
      </c>
      <c r="G327" t="s">
        <v>3971</v>
      </c>
      <c r="H327" t="s">
        <v>5315</v>
      </c>
      <c r="I327" t="s">
        <v>5312</v>
      </c>
      <c r="J327">
        <v>133.4</v>
      </c>
      <c r="K327" t="s">
        <v>5311</v>
      </c>
      <c r="L327" t="s">
        <v>5262</v>
      </c>
    </row>
    <row r="328" spans="1:12" x14ac:dyDescent="0.25">
      <c r="A328">
        <v>7452</v>
      </c>
      <c r="B328" t="s">
        <v>121</v>
      </c>
      <c r="C328">
        <v>220</v>
      </c>
      <c r="D328" t="s">
        <v>5274</v>
      </c>
      <c r="E328" s="404">
        <v>45322</v>
      </c>
      <c r="F328" t="s">
        <v>121</v>
      </c>
      <c r="G328" t="s">
        <v>3971</v>
      </c>
      <c r="H328" t="s">
        <v>5315</v>
      </c>
      <c r="I328" t="s">
        <v>5312</v>
      </c>
      <c r="J328">
        <v>80</v>
      </c>
      <c r="K328" t="s">
        <v>5311</v>
      </c>
      <c r="L328" t="s">
        <v>5262</v>
      </c>
    </row>
    <row r="329" spans="1:12" x14ac:dyDescent="0.25">
      <c r="A329">
        <v>7452</v>
      </c>
      <c r="B329" t="s">
        <v>121</v>
      </c>
      <c r="C329">
        <v>230</v>
      </c>
      <c r="D329" t="s">
        <v>5271</v>
      </c>
      <c r="E329" s="404">
        <v>45322</v>
      </c>
      <c r="F329" t="s">
        <v>121</v>
      </c>
      <c r="G329" t="s">
        <v>3971</v>
      </c>
      <c r="H329" t="s">
        <v>5315</v>
      </c>
      <c r="I329" t="s">
        <v>5312</v>
      </c>
      <c r="J329">
        <v>135</v>
      </c>
      <c r="K329" t="s">
        <v>5311</v>
      </c>
      <c r="L329" t="s">
        <v>5262</v>
      </c>
    </row>
    <row r="330" spans="1:12" x14ac:dyDescent="0.25">
      <c r="A330">
        <v>7452</v>
      </c>
      <c r="B330" t="s">
        <v>121</v>
      </c>
      <c r="C330">
        <v>240</v>
      </c>
      <c r="D330" t="s">
        <v>5285</v>
      </c>
      <c r="E330" s="404">
        <v>45322</v>
      </c>
      <c r="F330" t="s">
        <v>121</v>
      </c>
      <c r="G330" t="s">
        <v>3971</v>
      </c>
      <c r="H330" t="s">
        <v>5315</v>
      </c>
      <c r="I330" t="s">
        <v>5312</v>
      </c>
      <c r="J330">
        <v>106.6</v>
      </c>
      <c r="K330" t="s">
        <v>5311</v>
      </c>
      <c r="L330" t="s">
        <v>5262</v>
      </c>
    </row>
    <row r="331" spans="1:12" x14ac:dyDescent="0.25">
      <c r="A331">
        <v>7452</v>
      </c>
      <c r="B331" t="s">
        <v>121</v>
      </c>
      <c r="C331">
        <v>340</v>
      </c>
      <c r="D331" t="s">
        <v>5284</v>
      </c>
      <c r="E331" s="404">
        <v>45322</v>
      </c>
      <c r="F331" t="s">
        <v>121</v>
      </c>
      <c r="G331" t="s">
        <v>3971</v>
      </c>
      <c r="H331" t="s">
        <v>5315</v>
      </c>
      <c r="I331" t="s">
        <v>5312</v>
      </c>
      <c r="J331">
        <v>54.4</v>
      </c>
      <c r="K331" t="s">
        <v>5311</v>
      </c>
      <c r="L331" t="s">
        <v>5262</v>
      </c>
    </row>
    <row r="332" spans="1:12" x14ac:dyDescent="0.25">
      <c r="A332">
        <v>7452</v>
      </c>
      <c r="B332" t="s">
        <v>121</v>
      </c>
      <c r="C332">
        <v>935</v>
      </c>
      <c r="D332" t="s">
        <v>5283</v>
      </c>
      <c r="E332" s="404">
        <v>45322</v>
      </c>
      <c r="F332" t="s">
        <v>121</v>
      </c>
      <c r="G332" t="s">
        <v>3971</v>
      </c>
      <c r="H332" t="s">
        <v>5315</v>
      </c>
      <c r="I332" t="s">
        <v>5312</v>
      </c>
      <c r="J332">
        <v>50</v>
      </c>
      <c r="K332" t="s">
        <v>5311</v>
      </c>
      <c r="L332" t="s">
        <v>5262</v>
      </c>
    </row>
    <row r="333" spans="1:12" x14ac:dyDescent="0.25">
      <c r="A333">
        <v>7452</v>
      </c>
      <c r="B333" t="s">
        <v>121</v>
      </c>
      <c r="C333">
        <v>936</v>
      </c>
      <c r="D333" t="s">
        <v>5282</v>
      </c>
      <c r="E333" s="404">
        <v>45322</v>
      </c>
      <c r="F333" t="s">
        <v>121</v>
      </c>
      <c r="G333" t="s">
        <v>3971</v>
      </c>
      <c r="H333" t="s">
        <v>5315</v>
      </c>
      <c r="I333" t="s">
        <v>5312</v>
      </c>
      <c r="J333">
        <v>50</v>
      </c>
      <c r="K333" t="s">
        <v>5311</v>
      </c>
      <c r="L333" t="s">
        <v>5262</v>
      </c>
    </row>
    <row r="334" spans="1:12" x14ac:dyDescent="0.25">
      <c r="A334">
        <v>7452</v>
      </c>
      <c r="B334" t="s">
        <v>121</v>
      </c>
      <c r="C334">
        <v>110</v>
      </c>
      <c r="D334" t="s">
        <v>5280</v>
      </c>
      <c r="E334" s="404">
        <v>45351</v>
      </c>
      <c r="F334" t="s">
        <v>5291</v>
      </c>
      <c r="G334" t="s">
        <v>3971</v>
      </c>
      <c r="H334" t="s">
        <v>5314</v>
      </c>
      <c r="I334" t="s">
        <v>5312</v>
      </c>
      <c r="J334">
        <v>-266.60000000000002</v>
      </c>
      <c r="K334" t="s">
        <v>5311</v>
      </c>
      <c r="L334" t="s">
        <v>5262</v>
      </c>
    </row>
    <row r="335" spans="1:12" x14ac:dyDescent="0.25">
      <c r="A335">
        <v>7452</v>
      </c>
      <c r="B335" t="s">
        <v>121</v>
      </c>
      <c r="C335">
        <v>110</v>
      </c>
      <c r="D335" t="s">
        <v>5280</v>
      </c>
      <c r="E335" s="404">
        <v>45351</v>
      </c>
      <c r="F335" t="s">
        <v>5291</v>
      </c>
      <c r="G335" t="s">
        <v>3971</v>
      </c>
      <c r="H335" t="s">
        <v>5313</v>
      </c>
      <c r="I335" t="s">
        <v>5312</v>
      </c>
      <c r="J335">
        <v>-266.60000000000002</v>
      </c>
      <c r="K335" t="s">
        <v>5311</v>
      </c>
      <c r="L335" t="s">
        <v>5262</v>
      </c>
    </row>
    <row r="336" spans="1:12" x14ac:dyDescent="0.25">
      <c r="A336">
        <v>7452</v>
      </c>
      <c r="B336" t="s">
        <v>121</v>
      </c>
      <c r="C336">
        <v>112</v>
      </c>
      <c r="D336" t="s">
        <v>5287</v>
      </c>
      <c r="E336" s="404">
        <v>45351</v>
      </c>
      <c r="F336" t="s">
        <v>5291</v>
      </c>
      <c r="G336" t="s">
        <v>3971</v>
      </c>
      <c r="H336" t="s">
        <v>5314</v>
      </c>
      <c r="I336" t="s">
        <v>5312</v>
      </c>
      <c r="J336">
        <v>-200</v>
      </c>
      <c r="K336" t="s">
        <v>5311</v>
      </c>
      <c r="L336" t="s">
        <v>5262</v>
      </c>
    </row>
    <row r="337" spans="1:12" x14ac:dyDescent="0.25">
      <c r="A337">
        <v>7452</v>
      </c>
      <c r="B337" t="s">
        <v>121</v>
      </c>
      <c r="C337">
        <v>112</v>
      </c>
      <c r="D337" t="s">
        <v>5287</v>
      </c>
      <c r="E337" s="404">
        <v>45351</v>
      </c>
      <c r="F337" t="s">
        <v>5291</v>
      </c>
      <c r="G337" t="s">
        <v>3971</v>
      </c>
      <c r="H337" t="s">
        <v>5313</v>
      </c>
      <c r="I337" t="s">
        <v>5312</v>
      </c>
      <c r="J337">
        <v>-200</v>
      </c>
      <c r="K337" t="s">
        <v>5311</v>
      </c>
      <c r="L337" t="s">
        <v>5262</v>
      </c>
    </row>
    <row r="338" spans="1:12" x14ac:dyDescent="0.25">
      <c r="A338">
        <v>7452</v>
      </c>
      <c r="B338" t="s">
        <v>121</v>
      </c>
      <c r="C338">
        <v>120</v>
      </c>
      <c r="D338" t="s">
        <v>5279</v>
      </c>
      <c r="E338" s="404">
        <v>45351</v>
      </c>
      <c r="F338" t="s">
        <v>5291</v>
      </c>
      <c r="G338" t="s">
        <v>3971</v>
      </c>
      <c r="H338" t="s">
        <v>5314</v>
      </c>
      <c r="I338" t="s">
        <v>5312</v>
      </c>
      <c r="J338">
        <v>-360</v>
      </c>
      <c r="K338" t="s">
        <v>5311</v>
      </c>
      <c r="L338" t="s">
        <v>5262</v>
      </c>
    </row>
    <row r="339" spans="1:12" x14ac:dyDescent="0.25">
      <c r="A339">
        <v>7452</v>
      </c>
      <c r="B339" t="s">
        <v>121</v>
      </c>
      <c r="C339">
        <v>120</v>
      </c>
      <c r="D339" t="s">
        <v>5279</v>
      </c>
      <c r="E339" s="404">
        <v>45351</v>
      </c>
      <c r="F339" t="s">
        <v>5291</v>
      </c>
      <c r="G339" t="s">
        <v>3971</v>
      </c>
      <c r="H339" t="s">
        <v>5313</v>
      </c>
      <c r="I339" t="s">
        <v>5312</v>
      </c>
      <c r="J339">
        <v>-360</v>
      </c>
      <c r="K339" t="s">
        <v>5311</v>
      </c>
      <c r="L339" t="s">
        <v>5262</v>
      </c>
    </row>
    <row r="340" spans="1:12" x14ac:dyDescent="0.25">
      <c r="A340">
        <v>7452</v>
      </c>
      <c r="B340" t="s">
        <v>121</v>
      </c>
      <c r="C340">
        <v>130</v>
      </c>
      <c r="D340" t="s">
        <v>5278</v>
      </c>
      <c r="E340" s="404">
        <v>45351</v>
      </c>
      <c r="F340" t="s">
        <v>5291</v>
      </c>
      <c r="G340" t="s">
        <v>3971</v>
      </c>
      <c r="H340" t="s">
        <v>5314</v>
      </c>
      <c r="I340" t="s">
        <v>5312</v>
      </c>
      <c r="J340">
        <v>-204</v>
      </c>
      <c r="K340" t="s">
        <v>5311</v>
      </c>
      <c r="L340" t="s">
        <v>5262</v>
      </c>
    </row>
    <row r="341" spans="1:12" x14ac:dyDescent="0.25">
      <c r="A341">
        <v>7452</v>
      </c>
      <c r="B341" t="s">
        <v>121</v>
      </c>
      <c r="C341">
        <v>130</v>
      </c>
      <c r="D341" t="s">
        <v>5278</v>
      </c>
      <c r="E341" s="404">
        <v>45351</v>
      </c>
      <c r="F341" t="s">
        <v>5291</v>
      </c>
      <c r="G341" t="s">
        <v>3971</v>
      </c>
      <c r="H341" t="s">
        <v>5313</v>
      </c>
      <c r="I341" t="s">
        <v>5312</v>
      </c>
      <c r="J341">
        <v>-204</v>
      </c>
      <c r="K341" t="s">
        <v>5311</v>
      </c>
      <c r="L341" t="s">
        <v>5262</v>
      </c>
    </row>
    <row r="342" spans="1:12" x14ac:dyDescent="0.25">
      <c r="A342">
        <v>7452</v>
      </c>
      <c r="B342" t="s">
        <v>121</v>
      </c>
      <c r="C342">
        <v>140</v>
      </c>
      <c r="D342" t="s">
        <v>5286</v>
      </c>
      <c r="E342" s="404">
        <v>45351</v>
      </c>
      <c r="F342" t="s">
        <v>5291</v>
      </c>
      <c r="G342" t="s">
        <v>3971</v>
      </c>
      <c r="H342" t="s">
        <v>5314</v>
      </c>
      <c r="I342" t="s">
        <v>5312</v>
      </c>
      <c r="J342">
        <v>-240</v>
      </c>
      <c r="K342" t="s">
        <v>5311</v>
      </c>
      <c r="L342" t="s">
        <v>5262</v>
      </c>
    </row>
    <row r="343" spans="1:12" x14ac:dyDescent="0.25">
      <c r="A343">
        <v>7452</v>
      </c>
      <c r="B343" t="s">
        <v>121</v>
      </c>
      <c r="C343">
        <v>140</v>
      </c>
      <c r="D343" t="s">
        <v>5286</v>
      </c>
      <c r="E343" s="404">
        <v>45351</v>
      </c>
      <c r="F343" t="s">
        <v>5291</v>
      </c>
      <c r="G343" t="s">
        <v>3971</v>
      </c>
      <c r="H343" t="s">
        <v>5313</v>
      </c>
      <c r="I343" t="s">
        <v>5312</v>
      </c>
      <c r="J343">
        <v>-240</v>
      </c>
      <c r="K343" t="s">
        <v>5311</v>
      </c>
      <c r="L343" t="s">
        <v>5262</v>
      </c>
    </row>
    <row r="344" spans="1:12" x14ac:dyDescent="0.25">
      <c r="A344">
        <v>7452</v>
      </c>
      <c r="B344" t="s">
        <v>121</v>
      </c>
      <c r="C344">
        <v>160</v>
      </c>
      <c r="D344" t="s">
        <v>5277</v>
      </c>
      <c r="E344" s="404">
        <v>45351</v>
      </c>
      <c r="F344" t="s">
        <v>5291</v>
      </c>
      <c r="G344" t="s">
        <v>3971</v>
      </c>
      <c r="H344" t="s">
        <v>5314</v>
      </c>
      <c r="I344" t="s">
        <v>5312</v>
      </c>
      <c r="J344">
        <v>-120</v>
      </c>
      <c r="K344" t="s">
        <v>5311</v>
      </c>
      <c r="L344" t="s">
        <v>5262</v>
      </c>
    </row>
    <row r="345" spans="1:12" x14ac:dyDescent="0.25">
      <c r="A345">
        <v>7452</v>
      </c>
      <c r="B345" t="s">
        <v>121</v>
      </c>
      <c r="C345">
        <v>160</v>
      </c>
      <c r="D345" t="s">
        <v>5277</v>
      </c>
      <c r="E345" s="404">
        <v>45351</v>
      </c>
      <c r="F345" t="s">
        <v>5291</v>
      </c>
      <c r="G345" t="s">
        <v>3971</v>
      </c>
      <c r="H345" t="s">
        <v>5313</v>
      </c>
      <c r="I345" t="s">
        <v>5312</v>
      </c>
      <c r="J345">
        <v>-120</v>
      </c>
      <c r="K345" t="s">
        <v>5311</v>
      </c>
      <c r="L345" t="s">
        <v>5262</v>
      </c>
    </row>
    <row r="346" spans="1:12" x14ac:dyDescent="0.25">
      <c r="A346">
        <v>7452</v>
      </c>
      <c r="B346" t="s">
        <v>121</v>
      </c>
      <c r="C346">
        <v>210</v>
      </c>
      <c r="D346" t="s">
        <v>5275</v>
      </c>
      <c r="E346" s="404">
        <v>45351</v>
      </c>
      <c r="F346" t="s">
        <v>5291</v>
      </c>
      <c r="G346" t="s">
        <v>3971</v>
      </c>
      <c r="H346" t="s">
        <v>5314</v>
      </c>
      <c r="I346" t="s">
        <v>5312</v>
      </c>
      <c r="J346">
        <v>-133.4</v>
      </c>
      <c r="K346" t="s">
        <v>5311</v>
      </c>
      <c r="L346" t="s">
        <v>5262</v>
      </c>
    </row>
    <row r="347" spans="1:12" x14ac:dyDescent="0.25">
      <c r="A347">
        <v>7452</v>
      </c>
      <c r="B347" t="s">
        <v>121</v>
      </c>
      <c r="C347">
        <v>210</v>
      </c>
      <c r="D347" t="s">
        <v>5275</v>
      </c>
      <c r="E347" s="404">
        <v>45351</v>
      </c>
      <c r="F347" t="s">
        <v>5291</v>
      </c>
      <c r="G347" t="s">
        <v>3971</v>
      </c>
      <c r="H347" t="s">
        <v>5313</v>
      </c>
      <c r="I347" t="s">
        <v>5312</v>
      </c>
      <c r="J347">
        <v>-133.4</v>
      </c>
      <c r="K347" t="s">
        <v>5311</v>
      </c>
      <c r="L347" t="s">
        <v>5262</v>
      </c>
    </row>
    <row r="348" spans="1:12" x14ac:dyDescent="0.25">
      <c r="A348">
        <v>7452</v>
      </c>
      <c r="B348" t="s">
        <v>121</v>
      </c>
      <c r="C348">
        <v>220</v>
      </c>
      <c r="D348" t="s">
        <v>5274</v>
      </c>
      <c r="E348" s="404">
        <v>45351</v>
      </c>
      <c r="F348" t="s">
        <v>5291</v>
      </c>
      <c r="G348" t="s">
        <v>3971</v>
      </c>
      <c r="H348" t="s">
        <v>5314</v>
      </c>
      <c r="I348" t="s">
        <v>5312</v>
      </c>
      <c r="J348">
        <v>-80</v>
      </c>
      <c r="K348" t="s">
        <v>5311</v>
      </c>
      <c r="L348" t="s">
        <v>5262</v>
      </c>
    </row>
    <row r="349" spans="1:12" x14ac:dyDescent="0.25">
      <c r="A349">
        <v>7452</v>
      </c>
      <c r="B349" t="s">
        <v>121</v>
      </c>
      <c r="C349">
        <v>220</v>
      </c>
      <c r="D349" t="s">
        <v>5274</v>
      </c>
      <c r="E349" s="404">
        <v>45351</v>
      </c>
      <c r="F349" t="s">
        <v>5291</v>
      </c>
      <c r="G349" t="s">
        <v>3971</v>
      </c>
      <c r="H349" t="s">
        <v>5313</v>
      </c>
      <c r="I349" t="s">
        <v>5312</v>
      </c>
      <c r="J349">
        <v>-80</v>
      </c>
      <c r="K349" t="s">
        <v>5311</v>
      </c>
      <c r="L349" t="s">
        <v>5262</v>
      </c>
    </row>
    <row r="350" spans="1:12" x14ac:dyDescent="0.25">
      <c r="A350">
        <v>7452</v>
      </c>
      <c r="B350" t="s">
        <v>121</v>
      </c>
      <c r="C350">
        <v>230</v>
      </c>
      <c r="D350" t="s">
        <v>5271</v>
      </c>
      <c r="E350" s="404">
        <v>45351</v>
      </c>
      <c r="F350" t="s">
        <v>5291</v>
      </c>
      <c r="G350" t="s">
        <v>3971</v>
      </c>
      <c r="H350" t="s">
        <v>5314</v>
      </c>
      <c r="I350" t="s">
        <v>5312</v>
      </c>
      <c r="J350">
        <v>-135</v>
      </c>
      <c r="K350" t="s">
        <v>5311</v>
      </c>
      <c r="L350" t="s">
        <v>5262</v>
      </c>
    </row>
    <row r="351" spans="1:12" x14ac:dyDescent="0.25">
      <c r="A351">
        <v>7452</v>
      </c>
      <c r="B351" t="s">
        <v>121</v>
      </c>
      <c r="C351">
        <v>230</v>
      </c>
      <c r="D351" t="s">
        <v>5271</v>
      </c>
      <c r="E351" s="404">
        <v>45351</v>
      </c>
      <c r="F351" t="s">
        <v>5291</v>
      </c>
      <c r="G351" t="s">
        <v>3971</v>
      </c>
      <c r="H351" t="s">
        <v>5313</v>
      </c>
      <c r="I351" t="s">
        <v>5312</v>
      </c>
      <c r="J351">
        <v>-135</v>
      </c>
      <c r="K351" t="s">
        <v>5311</v>
      </c>
      <c r="L351" t="s">
        <v>5262</v>
      </c>
    </row>
    <row r="352" spans="1:12" x14ac:dyDescent="0.25">
      <c r="A352">
        <v>7452</v>
      </c>
      <c r="B352" t="s">
        <v>121</v>
      </c>
      <c r="C352">
        <v>240</v>
      </c>
      <c r="D352" t="s">
        <v>5285</v>
      </c>
      <c r="E352" s="404">
        <v>45351</v>
      </c>
      <c r="F352" t="s">
        <v>5291</v>
      </c>
      <c r="G352" t="s">
        <v>3971</v>
      </c>
      <c r="H352" t="s">
        <v>5314</v>
      </c>
      <c r="I352" t="s">
        <v>5312</v>
      </c>
      <c r="J352">
        <v>-106.6</v>
      </c>
      <c r="K352" t="s">
        <v>5311</v>
      </c>
      <c r="L352" t="s">
        <v>5262</v>
      </c>
    </row>
    <row r="353" spans="1:12" x14ac:dyDescent="0.25">
      <c r="A353">
        <v>7452</v>
      </c>
      <c r="B353" t="s">
        <v>121</v>
      </c>
      <c r="C353">
        <v>240</v>
      </c>
      <c r="D353" t="s">
        <v>5285</v>
      </c>
      <c r="E353" s="404">
        <v>45351</v>
      </c>
      <c r="F353" t="s">
        <v>5291</v>
      </c>
      <c r="G353" t="s">
        <v>3971</v>
      </c>
      <c r="H353" t="s">
        <v>5313</v>
      </c>
      <c r="I353" t="s">
        <v>5312</v>
      </c>
      <c r="J353">
        <v>-106.6</v>
      </c>
      <c r="K353" t="s">
        <v>5311</v>
      </c>
      <c r="L353" t="s">
        <v>5262</v>
      </c>
    </row>
    <row r="354" spans="1:12" x14ac:dyDescent="0.25">
      <c r="A354">
        <v>7452</v>
      </c>
      <c r="B354" t="s">
        <v>121</v>
      </c>
      <c r="C354">
        <v>340</v>
      </c>
      <c r="D354" t="s">
        <v>5284</v>
      </c>
      <c r="E354" s="404">
        <v>45351</v>
      </c>
      <c r="F354" t="s">
        <v>5291</v>
      </c>
      <c r="G354" t="s">
        <v>3971</v>
      </c>
      <c r="H354" t="s">
        <v>5314</v>
      </c>
      <c r="I354" t="s">
        <v>5312</v>
      </c>
      <c r="J354">
        <v>-54.4</v>
      </c>
      <c r="K354" t="s">
        <v>5311</v>
      </c>
      <c r="L354" t="s">
        <v>5262</v>
      </c>
    </row>
    <row r="355" spans="1:12" x14ac:dyDescent="0.25">
      <c r="A355">
        <v>7452</v>
      </c>
      <c r="B355" t="s">
        <v>121</v>
      </c>
      <c r="C355">
        <v>340</v>
      </c>
      <c r="D355" t="s">
        <v>5284</v>
      </c>
      <c r="E355" s="404">
        <v>45351</v>
      </c>
      <c r="F355" t="s">
        <v>5291</v>
      </c>
      <c r="G355" t="s">
        <v>3971</v>
      </c>
      <c r="H355" t="s">
        <v>5313</v>
      </c>
      <c r="I355" t="s">
        <v>5312</v>
      </c>
      <c r="J355">
        <v>-54.4</v>
      </c>
      <c r="K355" t="s">
        <v>5311</v>
      </c>
      <c r="L355" t="s">
        <v>5262</v>
      </c>
    </row>
    <row r="356" spans="1:12" x14ac:dyDescent="0.25">
      <c r="A356">
        <v>7452</v>
      </c>
      <c r="B356" t="s">
        <v>121</v>
      </c>
      <c r="C356">
        <v>935</v>
      </c>
      <c r="D356" t="s">
        <v>5283</v>
      </c>
      <c r="E356" s="404">
        <v>45351</v>
      </c>
      <c r="F356" t="s">
        <v>5291</v>
      </c>
      <c r="G356" t="s">
        <v>3971</v>
      </c>
      <c r="H356" t="s">
        <v>5314</v>
      </c>
      <c r="I356" t="s">
        <v>5312</v>
      </c>
      <c r="J356">
        <v>-50</v>
      </c>
      <c r="K356" t="s">
        <v>5311</v>
      </c>
      <c r="L356" t="s">
        <v>5262</v>
      </c>
    </row>
    <row r="357" spans="1:12" x14ac:dyDescent="0.25">
      <c r="A357">
        <v>7452</v>
      </c>
      <c r="B357" t="s">
        <v>121</v>
      </c>
      <c r="C357">
        <v>935</v>
      </c>
      <c r="D357" t="s">
        <v>5283</v>
      </c>
      <c r="E357" s="404">
        <v>45351</v>
      </c>
      <c r="F357" t="s">
        <v>5291</v>
      </c>
      <c r="G357" t="s">
        <v>3971</v>
      </c>
      <c r="H357" t="s">
        <v>5313</v>
      </c>
      <c r="I357" t="s">
        <v>5312</v>
      </c>
      <c r="J357">
        <v>-50</v>
      </c>
      <c r="K357" t="s">
        <v>5311</v>
      </c>
      <c r="L357" t="s">
        <v>5262</v>
      </c>
    </row>
    <row r="358" spans="1:12" x14ac:dyDescent="0.25">
      <c r="A358">
        <v>7452</v>
      </c>
      <c r="B358" t="s">
        <v>121</v>
      </c>
      <c r="C358">
        <v>936</v>
      </c>
      <c r="D358" t="s">
        <v>5282</v>
      </c>
      <c r="E358" s="404">
        <v>45351</v>
      </c>
      <c r="F358" t="s">
        <v>5291</v>
      </c>
      <c r="G358" t="s">
        <v>3971</v>
      </c>
      <c r="H358" t="s">
        <v>5314</v>
      </c>
      <c r="I358" t="s">
        <v>5312</v>
      </c>
      <c r="J358">
        <v>-50</v>
      </c>
      <c r="K358" t="s">
        <v>5311</v>
      </c>
      <c r="L358" t="s">
        <v>5262</v>
      </c>
    </row>
    <row r="359" spans="1:12" x14ac:dyDescent="0.25">
      <c r="A359">
        <v>7452</v>
      </c>
      <c r="B359" t="s">
        <v>121</v>
      </c>
      <c r="C359">
        <v>936</v>
      </c>
      <c r="D359" t="s">
        <v>5282</v>
      </c>
      <c r="E359" s="404">
        <v>45351</v>
      </c>
      <c r="F359" t="s">
        <v>5291</v>
      </c>
      <c r="G359" t="s">
        <v>3971</v>
      </c>
      <c r="H359" t="s">
        <v>5313</v>
      </c>
      <c r="I359" t="s">
        <v>5312</v>
      </c>
      <c r="J359">
        <v>-50</v>
      </c>
      <c r="K359" t="s">
        <v>5311</v>
      </c>
      <c r="L359" t="s">
        <v>5262</v>
      </c>
    </row>
    <row r="360" spans="1:12" x14ac:dyDescent="0.25">
      <c r="A360">
        <v>7452</v>
      </c>
      <c r="B360" t="s">
        <v>121</v>
      </c>
      <c r="C360">
        <v>110</v>
      </c>
      <c r="D360" t="s">
        <v>5280</v>
      </c>
      <c r="E360" s="404">
        <v>44990</v>
      </c>
      <c r="F360" t="s">
        <v>5291</v>
      </c>
      <c r="G360" t="s">
        <v>3971</v>
      </c>
      <c r="H360" t="s">
        <v>5310</v>
      </c>
      <c r="I360" t="s">
        <v>5309</v>
      </c>
      <c r="J360">
        <v>520.14</v>
      </c>
      <c r="K360" t="s">
        <v>1306</v>
      </c>
      <c r="L360" t="s">
        <v>5261</v>
      </c>
    </row>
    <row r="361" spans="1:12" x14ac:dyDescent="0.25">
      <c r="A361">
        <v>7452</v>
      </c>
      <c r="B361" t="s">
        <v>121</v>
      </c>
      <c r="C361">
        <v>112</v>
      </c>
      <c r="D361" t="s">
        <v>5287</v>
      </c>
      <c r="E361" s="404">
        <v>44990</v>
      </c>
      <c r="F361" t="s">
        <v>5291</v>
      </c>
      <c r="G361" t="s">
        <v>3971</v>
      </c>
      <c r="H361" t="s">
        <v>5310</v>
      </c>
      <c r="I361" t="s">
        <v>5309</v>
      </c>
      <c r="J361">
        <v>390.2</v>
      </c>
      <c r="K361" t="s">
        <v>1306</v>
      </c>
      <c r="L361" t="s">
        <v>5261</v>
      </c>
    </row>
    <row r="362" spans="1:12" x14ac:dyDescent="0.25">
      <c r="A362">
        <v>7452</v>
      </c>
      <c r="B362" t="s">
        <v>121</v>
      </c>
      <c r="C362">
        <v>120</v>
      </c>
      <c r="D362" t="s">
        <v>5279</v>
      </c>
      <c r="E362" s="404">
        <v>44990</v>
      </c>
      <c r="F362" t="s">
        <v>5291</v>
      </c>
      <c r="G362" t="s">
        <v>3971</v>
      </c>
      <c r="H362" t="s">
        <v>5310</v>
      </c>
      <c r="I362" t="s">
        <v>5309</v>
      </c>
      <c r="J362">
        <v>702.37</v>
      </c>
      <c r="K362" t="s">
        <v>1306</v>
      </c>
      <c r="L362" t="s">
        <v>5261</v>
      </c>
    </row>
    <row r="363" spans="1:12" x14ac:dyDescent="0.25">
      <c r="A363">
        <v>7452</v>
      </c>
      <c r="B363" t="s">
        <v>121</v>
      </c>
      <c r="C363">
        <v>130</v>
      </c>
      <c r="D363" t="s">
        <v>5278</v>
      </c>
      <c r="E363" s="404">
        <v>44990</v>
      </c>
      <c r="F363" t="s">
        <v>5291</v>
      </c>
      <c r="G363" t="s">
        <v>3971</v>
      </c>
      <c r="H363" t="s">
        <v>5310</v>
      </c>
      <c r="I363" t="s">
        <v>5309</v>
      </c>
      <c r="J363">
        <v>398.01</v>
      </c>
      <c r="K363" t="s">
        <v>1306</v>
      </c>
      <c r="L363" t="s">
        <v>5261</v>
      </c>
    </row>
    <row r="364" spans="1:12" x14ac:dyDescent="0.25">
      <c r="A364">
        <v>7452</v>
      </c>
      <c r="B364" t="s">
        <v>121</v>
      </c>
      <c r="C364">
        <v>140</v>
      </c>
      <c r="D364" t="s">
        <v>5286</v>
      </c>
      <c r="E364" s="404">
        <v>44990</v>
      </c>
      <c r="F364" t="s">
        <v>5291</v>
      </c>
      <c r="G364" t="s">
        <v>3971</v>
      </c>
      <c r="H364" t="s">
        <v>5310</v>
      </c>
      <c r="I364" t="s">
        <v>5309</v>
      </c>
      <c r="J364">
        <v>468.24</v>
      </c>
      <c r="K364" t="s">
        <v>1306</v>
      </c>
      <c r="L364" t="s">
        <v>5261</v>
      </c>
    </row>
    <row r="365" spans="1:12" x14ac:dyDescent="0.25">
      <c r="A365">
        <v>7452</v>
      </c>
      <c r="B365" t="s">
        <v>121</v>
      </c>
      <c r="C365">
        <v>160</v>
      </c>
      <c r="D365" t="s">
        <v>5277</v>
      </c>
      <c r="E365" s="404">
        <v>44990</v>
      </c>
      <c r="F365" t="s">
        <v>5291</v>
      </c>
      <c r="G365" t="s">
        <v>3971</v>
      </c>
      <c r="H365" t="s">
        <v>5310</v>
      </c>
      <c r="I365" t="s">
        <v>5309</v>
      </c>
      <c r="J365">
        <v>234.12</v>
      </c>
      <c r="K365" t="s">
        <v>1306</v>
      </c>
      <c r="L365" t="s">
        <v>5261</v>
      </c>
    </row>
    <row r="366" spans="1:12" x14ac:dyDescent="0.25">
      <c r="A366">
        <v>7452</v>
      </c>
      <c r="B366" t="s">
        <v>121</v>
      </c>
      <c r="C366">
        <v>210</v>
      </c>
      <c r="D366" t="s">
        <v>5275</v>
      </c>
      <c r="E366" s="404">
        <v>44990</v>
      </c>
      <c r="F366" t="s">
        <v>5291</v>
      </c>
      <c r="G366" t="s">
        <v>3971</v>
      </c>
      <c r="H366" t="s">
        <v>5310</v>
      </c>
      <c r="I366" t="s">
        <v>5309</v>
      </c>
      <c r="J366">
        <v>260.27</v>
      </c>
      <c r="K366" t="s">
        <v>1306</v>
      </c>
      <c r="L366" t="s">
        <v>5261</v>
      </c>
    </row>
    <row r="367" spans="1:12" x14ac:dyDescent="0.25">
      <c r="A367">
        <v>7452</v>
      </c>
      <c r="B367" t="s">
        <v>121</v>
      </c>
      <c r="C367">
        <v>220</v>
      </c>
      <c r="D367" t="s">
        <v>5274</v>
      </c>
      <c r="E367" s="404">
        <v>44990</v>
      </c>
      <c r="F367" t="s">
        <v>5291</v>
      </c>
      <c r="G367" t="s">
        <v>3971</v>
      </c>
      <c r="H367" t="s">
        <v>5310</v>
      </c>
      <c r="I367" t="s">
        <v>5309</v>
      </c>
      <c r="J367">
        <v>156.08000000000001</v>
      </c>
      <c r="K367" t="s">
        <v>1306</v>
      </c>
      <c r="L367" t="s">
        <v>5261</v>
      </c>
    </row>
    <row r="368" spans="1:12" x14ac:dyDescent="0.25">
      <c r="A368">
        <v>7452</v>
      </c>
      <c r="B368" t="s">
        <v>121</v>
      </c>
      <c r="C368">
        <v>230</v>
      </c>
      <c r="D368" t="s">
        <v>5271</v>
      </c>
      <c r="E368" s="404">
        <v>44990</v>
      </c>
      <c r="F368" t="s">
        <v>5291</v>
      </c>
      <c r="G368" t="s">
        <v>3971</v>
      </c>
      <c r="H368" t="s">
        <v>5310</v>
      </c>
      <c r="I368" t="s">
        <v>5309</v>
      </c>
      <c r="J368">
        <v>263.39</v>
      </c>
      <c r="K368" t="s">
        <v>1306</v>
      </c>
      <c r="L368" t="s">
        <v>5261</v>
      </c>
    </row>
    <row r="369" spans="1:12" x14ac:dyDescent="0.25">
      <c r="A369">
        <v>7452</v>
      </c>
      <c r="B369" t="s">
        <v>121</v>
      </c>
      <c r="C369">
        <v>240</v>
      </c>
      <c r="D369" t="s">
        <v>5285</v>
      </c>
      <c r="E369" s="404">
        <v>44990</v>
      </c>
      <c r="F369" t="s">
        <v>5291</v>
      </c>
      <c r="G369" t="s">
        <v>3971</v>
      </c>
      <c r="H369" t="s">
        <v>5310</v>
      </c>
      <c r="I369" t="s">
        <v>5309</v>
      </c>
      <c r="J369">
        <v>207.98</v>
      </c>
      <c r="K369" t="s">
        <v>1306</v>
      </c>
      <c r="L369" t="s">
        <v>5261</v>
      </c>
    </row>
    <row r="370" spans="1:12" x14ac:dyDescent="0.25">
      <c r="A370">
        <v>7452</v>
      </c>
      <c r="B370" t="s">
        <v>121</v>
      </c>
      <c r="C370">
        <v>340</v>
      </c>
      <c r="D370" t="s">
        <v>5284</v>
      </c>
      <c r="E370" s="404">
        <v>44990</v>
      </c>
      <c r="F370" t="s">
        <v>5291</v>
      </c>
      <c r="G370" t="s">
        <v>3971</v>
      </c>
      <c r="H370" t="s">
        <v>5310</v>
      </c>
      <c r="I370" t="s">
        <v>5309</v>
      </c>
      <c r="J370">
        <v>106.14</v>
      </c>
      <c r="K370" t="s">
        <v>1306</v>
      </c>
      <c r="L370" t="s">
        <v>5261</v>
      </c>
    </row>
    <row r="371" spans="1:12" x14ac:dyDescent="0.25">
      <c r="A371">
        <v>7452</v>
      </c>
      <c r="B371" t="s">
        <v>121</v>
      </c>
      <c r="C371">
        <v>935</v>
      </c>
      <c r="D371" t="s">
        <v>5283</v>
      </c>
      <c r="E371" s="404">
        <v>44990</v>
      </c>
      <c r="F371" t="s">
        <v>5291</v>
      </c>
      <c r="G371" t="s">
        <v>3971</v>
      </c>
      <c r="H371" t="s">
        <v>5310</v>
      </c>
      <c r="I371" t="s">
        <v>5309</v>
      </c>
      <c r="J371">
        <v>97.55</v>
      </c>
      <c r="K371" t="s">
        <v>1306</v>
      </c>
      <c r="L371" t="s">
        <v>5261</v>
      </c>
    </row>
    <row r="372" spans="1:12" x14ac:dyDescent="0.25">
      <c r="A372">
        <v>7452</v>
      </c>
      <c r="B372" t="s">
        <v>121</v>
      </c>
      <c r="C372">
        <v>936</v>
      </c>
      <c r="D372" t="s">
        <v>5282</v>
      </c>
      <c r="E372" s="404">
        <v>44990</v>
      </c>
      <c r="F372" t="s">
        <v>5291</v>
      </c>
      <c r="G372" t="s">
        <v>3971</v>
      </c>
      <c r="H372" t="s">
        <v>5310</v>
      </c>
      <c r="I372" t="s">
        <v>5309</v>
      </c>
      <c r="J372">
        <v>97.55</v>
      </c>
      <c r="K372" t="s">
        <v>1306</v>
      </c>
      <c r="L372" t="s">
        <v>5261</v>
      </c>
    </row>
    <row r="373" spans="1:12" x14ac:dyDescent="0.25">
      <c r="A373">
        <v>7452</v>
      </c>
      <c r="B373" t="s">
        <v>121</v>
      </c>
      <c r="C373">
        <v>260</v>
      </c>
      <c r="D373" t="s">
        <v>5305</v>
      </c>
      <c r="E373" s="404">
        <v>45117</v>
      </c>
      <c r="F373" t="s">
        <v>5303</v>
      </c>
      <c r="G373" t="s">
        <v>3971</v>
      </c>
      <c r="H373" t="s">
        <v>5308</v>
      </c>
      <c r="I373">
        <v>100010</v>
      </c>
      <c r="J373">
        <v>434.78</v>
      </c>
      <c r="K373" t="s">
        <v>5303</v>
      </c>
      <c r="L373" t="s">
        <v>5267</v>
      </c>
    </row>
    <row r="374" spans="1:12" x14ac:dyDescent="0.25">
      <c r="A374">
        <v>7452</v>
      </c>
      <c r="B374" t="s">
        <v>121</v>
      </c>
      <c r="C374">
        <v>260</v>
      </c>
      <c r="D374" t="s">
        <v>5305</v>
      </c>
      <c r="E374" s="404">
        <v>45125</v>
      </c>
      <c r="F374" t="s">
        <v>5303</v>
      </c>
      <c r="G374" t="s">
        <v>3971</v>
      </c>
      <c r="H374" t="s">
        <v>5307</v>
      </c>
      <c r="I374">
        <v>100011</v>
      </c>
      <c r="J374">
        <v>434.78</v>
      </c>
      <c r="K374" t="s">
        <v>5303</v>
      </c>
      <c r="L374" t="s">
        <v>5267</v>
      </c>
    </row>
    <row r="375" spans="1:12" x14ac:dyDescent="0.25">
      <c r="A375">
        <v>7452</v>
      </c>
      <c r="B375" t="s">
        <v>121</v>
      </c>
      <c r="C375">
        <v>260</v>
      </c>
      <c r="D375" t="s">
        <v>5305</v>
      </c>
      <c r="E375" s="404">
        <v>45132</v>
      </c>
      <c r="F375" t="s">
        <v>5303</v>
      </c>
      <c r="G375" t="s">
        <v>3971</v>
      </c>
      <c r="H375" t="s">
        <v>5306</v>
      </c>
      <c r="I375">
        <v>100012</v>
      </c>
      <c r="J375">
        <v>434.78</v>
      </c>
      <c r="K375" t="s">
        <v>5303</v>
      </c>
      <c r="L375" t="s">
        <v>5267</v>
      </c>
    </row>
    <row r="376" spans="1:12" x14ac:dyDescent="0.25">
      <c r="A376">
        <v>7452</v>
      </c>
      <c r="B376" t="s">
        <v>121</v>
      </c>
      <c r="C376">
        <v>260</v>
      </c>
      <c r="D376" t="s">
        <v>5305</v>
      </c>
      <c r="E376" s="404">
        <v>45133</v>
      </c>
      <c r="F376" t="s">
        <v>5303</v>
      </c>
      <c r="G376" t="s">
        <v>3971</v>
      </c>
      <c r="H376" t="s">
        <v>5304</v>
      </c>
      <c r="I376">
        <v>100013</v>
      </c>
      <c r="J376">
        <v>434.78</v>
      </c>
      <c r="K376" t="s">
        <v>5303</v>
      </c>
      <c r="L376" t="s">
        <v>5267</v>
      </c>
    </row>
    <row r="377" spans="1:12" x14ac:dyDescent="0.25">
      <c r="A377">
        <v>7452</v>
      </c>
      <c r="B377" t="s">
        <v>121</v>
      </c>
      <c r="C377">
        <v>110</v>
      </c>
      <c r="D377" t="s">
        <v>5280</v>
      </c>
      <c r="E377" s="404">
        <v>45016</v>
      </c>
      <c r="F377" t="s">
        <v>121</v>
      </c>
      <c r="G377" t="s">
        <v>3971</v>
      </c>
      <c r="H377" t="s">
        <v>5302</v>
      </c>
      <c r="I377">
        <v>212016</v>
      </c>
      <c r="J377">
        <v>39.99</v>
      </c>
      <c r="K377" t="s">
        <v>5258</v>
      </c>
      <c r="L377" t="s">
        <v>5258</v>
      </c>
    </row>
    <row r="378" spans="1:12" x14ac:dyDescent="0.25">
      <c r="A378">
        <v>7452</v>
      </c>
      <c r="B378" t="s">
        <v>121</v>
      </c>
      <c r="C378">
        <v>112</v>
      </c>
      <c r="D378" t="s">
        <v>5287</v>
      </c>
      <c r="E378" s="404">
        <v>45016</v>
      </c>
      <c r="F378" t="s">
        <v>121</v>
      </c>
      <c r="G378" t="s">
        <v>3971</v>
      </c>
      <c r="H378" t="s">
        <v>5302</v>
      </c>
      <c r="I378">
        <v>212016</v>
      </c>
      <c r="J378">
        <v>30</v>
      </c>
      <c r="K378" t="s">
        <v>5258</v>
      </c>
      <c r="L378" t="s">
        <v>5258</v>
      </c>
    </row>
    <row r="379" spans="1:12" x14ac:dyDescent="0.25">
      <c r="A379">
        <v>7452</v>
      </c>
      <c r="B379" t="s">
        <v>121</v>
      </c>
      <c r="C379">
        <v>120</v>
      </c>
      <c r="D379" t="s">
        <v>5279</v>
      </c>
      <c r="E379" s="404">
        <v>45016</v>
      </c>
      <c r="F379" t="s">
        <v>121</v>
      </c>
      <c r="G379" t="s">
        <v>3971</v>
      </c>
      <c r="H379" t="s">
        <v>5302</v>
      </c>
      <c r="I379">
        <v>212016</v>
      </c>
      <c r="J379">
        <v>54</v>
      </c>
      <c r="K379" t="s">
        <v>5258</v>
      </c>
      <c r="L379" t="s">
        <v>5258</v>
      </c>
    </row>
    <row r="380" spans="1:12" x14ac:dyDescent="0.25">
      <c r="A380">
        <v>7452</v>
      </c>
      <c r="B380" t="s">
        <v>121</v>
      </c>
      <c r="C380">
        <v>130</v>
      </c>
      <c r="D380" t="s">
        <v>5278</v>
      </c>
      <c r="E380" s="404">
        <v>45016</v>
      </c>
      <c r="F380" t="s">
        <v>121</v>
      </c>
      <c r="G380" t="s">
        <v>3971</v>
      </c>
      <c r="H380" t="s">
        <v>5302</v>
      </c>
      <c r="I380">
        <v>212016</v>
      </c>
      <c r="J380">
        <v>30.6</v>
      </c>
      <c r="K380" t="s">
        <v>5258</v>
      </c>
      <c r="L380" t="s">
        <v>5258</v>
      </c>
    </row>
    <row r="381" spans="1:12" x14ac:dyDescent="0.25">
      <c r="A381">
        <v>7452</v>
      </c>
      <c r="B381" t="s">
        <v>121</v>
      </c>
      <c r="C381">
        <v>140</v>
      </c>
      <c r="D381" t="s">
        <v>5286</v>
      </c>
      <c r="E381" s="404">
        <v>45016</v>
      </c>
      <c r="F381" t="s">
        <v>121</v>
      </c>
      <c r="G381" t="s">
        <v>3971</v>
      </c>
      <c r="H381" t="s">
        <v>5302</v>
      </c>
      <c r="I381">
        <v>212016</v>
      </c>
      <c r="J381">
        <v>36</v>
      </c>
      <c r="K381" t="s">
        <v>5258</v>
      </c>
      <c r="L381" t="s">
        <v>5258</v>
      </c>
    </row>
    <row r="382" spans="1:12" x14ac:dyDescent="0.25">
      <c r="A382">
        <v>7452</v>
      </c>
      <c r="B382" t="s">
        <v>121</v>
      </c>
      <c r="C382">
        <v>160</v>
      </c>
      <c r="D382" t="s">
        <v>5277</v>
      </c>
      <c r="E382" s="404">
        <v>45016</v>
      </c>
      <c r="F382" t="s">
        <v>121</v>
      </c>
      <c r="G382" t="s">
        <v>3971</v>
      </c>
      <c r="H382" t="s">
        <v>5302</v>
      </c>
      <c r="I382">
        <v>212016</v>
      </c>
      <c r="J382">
        <v>18</v>
      </c>
      <c r="K382" t="s">
        <v>5258</v>
      </c>
      <c r="L382" t="s">
        <v>5258</v>
      </c>
    </row>
    <row r="383" spans="1:12" x14ac:dyDescent="0.25">
      <c r="A383">
        <v>7452</v>
      </c>
      <c r="B383" t="s">
        <v>121</v>
      </c>
      <c r="C383">
        <v>210</v>
      </c>
      <c r="D383" t="s">
        <v>5275</v>
      </c>
      <c r="E383" s="404">
        <v>45016</v>
      </c>
      <c r="F383" t="s">
        <v>121</v>
      </c>
      <c r="G383" t="s">
        <v>3971</v>
      </c>
      <c r="H383" t="s">
        <v>5302</v>
      </c>
      <c r="I383">
        <v>212016</v>
      </c>
      <c r="J383">
        <v>20.010000000000002</v>
      </c>
      <c r="K383" t="s">
        <v>5258</v>
      </c>
      <c r="L383" t="s">
        <v>5258</v>
      </c>
    </row>
    <row r="384" spans="1:12" x14ac:dyDescent="0.25">
      <c r="A384">
        <v>7452</v>
      </c>
      <c r="B384" t="s">
        <v>121</v>
      </c>
      <c r="C384">
        <v>220</v>
      </c>
      <c r="D384" t="s">
        <v>5274</v>
      </c>
      <c r="E384" s="404">
        <v>45016</v>
      </c>
      <c r="F384" t="s">
        <v>121</v>
      </c>
      <c r="G384" t="s">
        <v>3971</v>
      </c>
      <c r="H384" t="s">
        <v>5302</v>
      </c>
      <c r="I384">
        <v>212016</v>
      </c>
      <c r="J384">
        <v>12</v>
      </c>
      <c r="K384" t="s">
        <v>5258</v>
      </c>
      <c r="L384" t="s">
        <v>5258</v>
      </c>
    </row>
    <row r="385" spans="1:12" x14ac:dyDescent="0.25">
      <c r="A385">
        <v>7452</v>
      </c>
      <c r="B385" t="s">
        <v>121</v>
      </c>
      <c r="C385">
        <v>230</v>
      </c>
      <c r="D385" t="s">
        <v>5271</v>
      </c>
      <c r="E385" s="404">
        <v>45016</v>
      </c>
      <c r="F385" t="s">
        <v>121</v>
      </c>
      <c r="G385" t="s">
        <v>3971</v>
      </c>
      <c r="H385" t="s">
        <v>5302</v>
      </c>
      <c r="I385">
        <v>212016</v>
      </c>
      <c r="J385">
        <v>20.25</v>
      </c>
      <c r="K385" t="s">
        <v>5258</v>
      </c>
      <c r="L385" t="s">
        <v>5258</v>
      </c>
    </row>
    <row r="386" spans="1:12" x14ac:dyDescent="0.25">
      <c r="A386">
        <v>7452</v>
      </c>
      <c r="B386" t="s">
        <v>121</v>
      </c>
      <c r="C386">
        <v>240</v>
      </c>
      <c r="D386" t="s">
        <v>5285</v>
      </c>
      <c r="E386" s="404">
        <v>45016</v>
      </c>
      <c r="F386" t="s">
        <v>121</v>
      </c>
      <c r="G386" t="s">
        <v>3971</v>
      </c>
      <c r="H386" t="s">
        <v>5302</v>
      </c>
      <c r="I386">
        <v>212016</v>
      </c>
      <c r="J386">
        <v>15.99</v>
      </c>
      <c r="K386" t="s">
        <v>5258</v>
      </c>
      <c r="L386" t="s">
        <v>5258</v>
      </c>
    </row>
    <row r="387" spans="1:12" x14ac:dyDescent="0.25">
      <c r="A387">
        <v>7452</v>
      </c>
      <c r="B387" t="s">
        <v>121</v>
      </c>
      <c r="C387">
        <v>340</v>
      </c>
      <c r="D387" t="s">
        <v>5284</v>
      </c>
      <c r="E387" s="404">
        <v>45016</v>
      </c>
      <c r="F387" t="s">
        <v>121</v>
      </c>
      <c r="G387" t="s">
        <v>3971</v>
      </c>
      <c r="H387" t="s">
        <v>5302</v>
      </c>
      <c r="I387">
        <v>212016</v>
      </c>
      <c r="J387">
        <v>8.16</v>
      </c>
      <c r="K387" t="s">
        <v>5258</v>
      </c>
      <c r="L387" t="s">
        <v>5258</v>
      </c>
    </row>
    <row r="388" spans="1:12" x14ac:dyDescent="0.25">
      <c r="A388">
        <v>7452</v>
      </c>
      <c r="B388" t="s">
        <v>121</v>
      </c>
      <c r="C388">
        <v>935</v>
      </c>
      <c r="D388" t="s">
        <v>5283</v>
      </c>
      <c r="E388" s="404">
        <v>45016</v>
      </c>
      <c r="F388" t="s">
        <v>121</v>
      </c>
      <c r="G388" t="s">
        <v>3971</v>
      </c>
      <c r="H388" t="s">
        <v>5302</v>
      </c>
      <c r="I388">
        <v>212016</v>
      </c>
      <c r="J388">
        <v>7.5</v>
      </c>
      <c r="K388" t="s">
        <v>5258</v>
      </c>
      <c r="L388" t="s">
        <v>5258</v>
      </c>
    </row>
    <row r="389" spans="1:12" x14ac:dyDescent="0.25">
      <c r="A389">
        <v>7452</v>
      </c>
      <c r="B389" t="s">
        <v>121</v>
      </c>
      <c r="C389">
        <v>936</v>
      </c>
      <c r="D389" t="s">
        <v>5282</v>
      </c>
      <c r="E389" s="404">
        <v>45016</v>
      </c>
      <c r="F389" t="s">
        <v>121</v>
      </c>
      <c r="G389" t="s">
        <v>3971</v>
      </c>
      <c r="H389" t="s">
        <v>5302</v>
      </c>
      <c r="I389">
        <v>212016</v>
      </c>
      <c r="J389">
        <v>7.5</v>
      </c>
      <c r="K389" t="s">
        <v>5258</v>
      </c>
      <c r="L389" t="s">
        <v>5258</v>
      </c>
    </row>
    <row r="390" spans="1:12" x14ac:dyDescent="0.25">
      <c r="A390">
        <v>7452</v>
      </c>
      <c r="B390" t="s">
        <v>121</v>
      </c>
      <c r="C390">
        <v>110</v>
      </c>
      <c r="D390" t="s">
        <v>5280</v>
      </c>
      <c r="E390" s="404">
        <v>45046</v>
      </c>
      <c r="F390" t="s">
        <v>121</v>
      </c>
      <c r="G390" t="s">
        <v>3971</v>
      </c>
      <c r="H390" t="s">
        <v>5301</v>
      </c>
      <c r="I390">
        <v>214592</v>
      </c>
      <c r="J390">
        <v>119.97</v>
      </c>
      <c r="K390" t="s">
        <v>5258</v>
      </c>
      <c r="L390" t="s">
        <v>5258</v>
      </c>
    </row>
    <row r="391" spans="1:12" x14ac:dyDescent="0.25">
      <c r="A391">
        <v>7452</v>
      </c>
      <c r="B391" t="s">
        <v>121</v>
      </c>
      <c r="C391">
        <v>112</v>
      </c>
      <c r="D391" t="s">
        <v>5287</v>
      </c>
      <c r="E391" s="404">
        <v>45046</v>
      </c>
      <c r="F391" t="s">
        <v>121</v>
      </c>
      <c r="G391" t="s">
        <v>3971</v>
      </c>
      <c r="H391" t="s">
        <v>5301</v>
      </c>
      <c r="I391">
        <v>214592</v>
      </c>
      <c r="J391">
        <v>90</v>
      </c>
      <c r="K391" t="s">
        <v>5258</v>
      </c>
      <c r="L391" t="s">
        <v>5258</v>
      </c>
    </row>
    <row r="392" spans="1:12" x14ac:dyDescent="0.25">
      <c r="A392">
        <v>7452</v>
      </c>
      <c r="B392" t="s">
        <v>121</v>
      </c>
      <c r="C392">
        <v>120</v>
      </c>
      <c r="D392" t="s">
        <v>5279</v>
      </c>
      <c r="E392" s="404">
        <v>45046</v>
      </c>
      <c r="F392" t="s">
        <v>121</v>
      </c>
      <c r="G392" t="s">
        <v>3971</v>
      </c>
      <c r="H392" t="s">
        <v>5301</v>
      </c>
      <c r="I392">
        <v>214592</v>
      </c>
      <c r="J392">
        <v>162</v>
      </c>
      <c r="K392" t="s">
        <v>5258</v>
      </c>
      <c r="L392" t="s">
        <v>5258</v>
      </c>
    </row>
    <row r="393" spans="1:12" x14ac:dyDescent="0.25">
      <c r="A393">
        <v>7452</v>
      </c>
      <c r="B393" t="s">
        <v>121</v>
      </c>
      <c r="C393">
        <v>130</v>
      </c>
      <c r="D393" t="s">
        <v>5278</v>
      </c>
      <c r="E393" s="404">
        <v>45046</v>
      </c>
      <c r="F393" t="s">
        <v>121</v>
      </c>
      <c r="G393" t="s">
        <v>3971</v>
      </c>
      <c r="H393" t="s">
        <v>5301</v>
      </c>
      <c r="I393">
        <v>214592</v>
      </c>
      <c r="J393">
        <v>91.8</v>
      </c>
      <c r="K393" t="s">
        <v>5258</v>
      </c>
      <c r="L393" t="s">
        <v>5258</v>
      </c>
    </row>
    <row r="394" spans="1:12" x14ac:dyDescent="0.25">
      <c r="A394">
        <v>7452</v>
      </c>
      <c r="B394" t="s">
        <v>121</v>
      </c>
      <c r="C394">
        <v>140</v>
      </c>
      <c r="D394" t="s">
        <v>5286</v>
      </c>
      <c r="E394" s="404">
        <v>45046</v>
      </c>
      <c r="F394" t="s">
        <v>121</v>
      </c>
      <c r="G394" t="s">
        <v>3971</v>
      </c>
      <c r="H394" t="s">
        <v>5301</v>
      </c>
      <c r="I394">
        <v>214592</v>
      </c>
      <c r="J394">
        <v>108</v>
      </c>
      <c r="K394" t="s">
        <v>5258</v>
      </c>
      <c r="L394" t="s">
        <v>5258</v>
      </c>
    </row>
    <row r="395" spans="1:12" x14ac:dyDescent="0.25">
      <c r="A395">
        <v>7452</v>
      </c>
      <c r="B395" t="s">
        <v>121</v>
      </c>
      <c r="C395">
        <v>160</v>
      </c>
      <c r="D395" t="s">
        <v>5277</v>
      </c>
      <c r="E395" s="404">
        <v>45046</v>
      </c>
      <c r="F395" t="s">
        <v>121</v>
      </c>
      <c r="G395" t="s">
        <v>3971</v>
      </c>
      <c r="H395" t="s">
        <v>5301</v>
      </c>
      <c r="I395">
        <v>214592</v>
      </c>
      <c r="J395">
        <v>54</v>
      </c>
      <c r="K395" t="s">
        <v>5258</v>
      </c>
      <c r="L395" t="s">
        <v>5258</v>
      </c>
    </row>
    <row r="396" spans="1:12" x14ac:dyDescent="0.25">
      <c r="A396">
        <v>7452</v>
      </c>
      <c r="B396" t="s">
        <v>121</v>
      </c>
      <c r="C396">
        <v>210</v>
      </c>
      <c r="D396" t="s">
        <v>5275</v>
      </c>
      <c r="E396" s="404">
        <v>45046</v>
      </c>
      <c r="F396" t="s">
        <v>121</v>
      </c>
      <c r="G396" t="s">
        <v>3971</v>
      </c>
      <c r="H396" t="s">
        <v>5301</v>
      </c>
      <c r="I396">
        <v>214592</v>
      </c>
      <c r="J396">
        <v>60.03</v>
      </c>
      <c r="K396" t="s">
        <v>5258</v>
      </c>
      <c r="L396" t="s">
        <v>5258</v>
      </c>
    </row>
    <row r="397" spans="1:12" x14ac:dyDescent="0.25">
      <c r="A397">
        <v>7452</v>
      </c>
      <c r="B397" t="s">
        <v>121</v>
      </c>
      <c r="C397">
        <v>220</v>
      </c>
      <c r="D397" t="s">
        <v>5274</v>
      </c>
      <c r="E397" s="404">
        <v>45046</v>
      </c>
      <c r="F397" t="s">
        <v>121</v>
      </c>
      <c r="G397" t="s">
        <v>3971</v>
      </c>
      <c r="H397" t="s">
        <v>5301</v>
      </c>
      <c r="I397">
        <v>214592</v>
      </c>
      <c r="J397">
        <v>36</v>
      </c>
      <c r="K397" t="s">
        <v>5258</v>
      </c>
      <c r="L397" t="s">
        <v>5258</v>
      </c>
    </row>
    <row r="398" spans="1:12" x14ac:dyDescent="0.25">
      <c r="A398">
        <v>7452</v>
      </c>
      <c r="B398" t="s">
        <v>121</v>
      </c>
      <c r="C398">
        <v>230</v>
      </c>
      <c r="D398" t="s">
        <v>5271</v>
      </c>
      <c r="E398" s="404">
        <v>45046</v>
      </c>
      <c r="F398" t="s">
        <v>121</v>
      </c>
      <c r="G398" t="s">
        <v>3971</v>
      </c>
      <c r="H398" t="s">
        <v>5301</v>
      </c>
      <c r="I398">
        <v>214592</v>
      </c>
      <c r="J398">
        <v>60.75</v>
      </c>
      <c r="K398" t="s">
        <v>5258</v>
      </c>
      <c r="L398" t="s">
        <v>5258</v>
      </c>
    </row>
    <row r="399" spans="1:12" x14ac:dyDescent="0.25">
      <c r="A399">
        <v>7452</v>
      </c>
      <c r="B399" t="s">
        <v>121</v>
      </c>
      <c r="C399">
        <v>240</v>
      </c>
      <c r="D399" t="s">
        <v>5285</v>
      </c>
      <c r="E399" s="404">
        <v>45046</v>
      </c>
      <c r="F399" t="s">
        <v>121</v>
      </c>
      <c r="G399" t="s">
        <v>3971</v>
      </c>
      <c r="H399" t="s">
        <v>5301</v>
      </c>
      <c r="I399">
        <v>214592</v>
      </c>
      <c r="J399">
        <v>47.97</v>
      </c>
      <c r="K399" t="s">
        <v>5258</v>
      </c>
      <c r="L399" t="s">
        <v>5258</v>
      </c>
    </row>
    <row r="400" spans="1:12" x14ac:dyDescent="0.25">
      <c r="A400">
        <v>7452</v>
      </c>
      <c r="B400" t="s">
        <v>121</v>
      </c>
      <c r="C400">
        <v>340</v>
      </c>
      <c r="D400" t="s">
        <v>5284</v>
      </c>
      <c r="E400" s="404">
        <v>45046</v>
      </c>
      <c r="F400" t="s">
        <v>121</v>
      </c>
      <c r="G400" t="s">
        <v>3971</v>
      </c>
      <c r="H400" t="s">
        <v>5301</v>
      </c>
      <c r="I400">
        <v>214592</v>
      </c>
      <c r="J400">
        <v>24.48</v>
      </c>
      <c r="K400" t="s">
        <v>5258</v>
      </c>
      <c r="L400" t="s">
        <v>5258</v>
      </c>
    </row>
    <row r="401" spans="1:12" x14ac:dyDescent="0.25">
      <c r="A401">
        <v>7452</v>
      </c>
      <c r="B401" t="s">
        <v>121</v>
      </c>
      <c r="C401">
        <v>935</v>
      </c>
      <c r="D401" t="s">
        <v>5283</v>
      </c>
      <c r="E401" s="404">
        <v>45046</v>
      </c>
      <c r="F401" t="s">
        <v>121</v>
      </c>
      <c r="G401" t="s">
        <v>3971</v>
      </c>
      <c r="H401" t="s">
        <v>5301</v>
      </c>
      <c r="I401">
        <v>214592</v>
      </c>
      <c r="J401">
        <v>22.5</v>
      </c>
      <c r="K401" t="s">
        <v>5258</v>
      </c>
      <c r="L401" t="s">
        <v>5258</v>
      </c>
    </row>
    <row r="402" spans="1:12" x14ac:dyDescent="0.25">
      <c r="A402">
        <v>7452</v>
      </c>
      <c r="B402" t="s">
        <v>121</v>
      </c>
      <c r="C402">
        <v>936</v>
      </c>
      <c r="D402" t="s">
        <v>5282</v>
      </c>
      <c r="E402" s="404">
        <v>45046</v>
      </c>
      <c r="F402" t="s">
        <v>121</v>
      </c>
      <c r="G402" t="s">
        <v>3971</v>
      </c>
      <c r="H402" t="s">
        <v>5301</v>
      </c>
      <c r="I402">
        <v>214592</v>
      </c>
      <c r="J402">
        <v>22.5</v>
      </c>
      <c r="K402" t="s">
        <v>5258</v>
      </c>
      <c r="L402" t="s">
        <v>5258</v>
      </c>
    </row>
    <row r="403" spans="1:12" x14ac:dyDescent="0.25">
      <c r="A403">
        <v>7452</v>
      </c>
      <c r="B403" t="s">
        <v>121</v>
      </c>
      <c r="C403">
        <v>190</v>
      </c>
      <c r="D403" t="s">
        <v>5276</v>
      </c>
      <c r="E403" s="404">
        <v>45077</v>
      </c>
      <c r="F403" t="s">
        <v>5300</v>
      </c>
      <c r="G403" t="s">
        <v>3971</v>
      </c>
      <c r="H403" t="s">
        <v>5299</v>
      </c>
      <c r="I403">
        <v>217364</v>
      </c>
      <c r="J403">
        <v>935</v>
      </c>
      <c r="K403" t="s">
        <v>5258</v>
      </c>
      <c r="L403" t="s">
        <v>5258</v>
      </c>
    </row>
    <row r="404" spans="1:12" x14ac:dyDescent="0.25">
      <c r="A404">
        <v>7452</v>
      </c>
      <c r="B404" t="s">
        <v>121</v>
      </c>
      <c r="C404">
        <v>110</v>
      </c>
      <c r="D404" t="s">
        <v>5280</v>
      </c>
      <c r="E404" s="404">
        <v>45107</v>
      </c>
      <c r="F404" t="s">
        <v>121</v>
      </c>
      <c r="G404" t="s">
        <v>3971</v>
      </c>
      <c r="H404" t="s">
        <v>5298</v>
      </c>
      <c r="I404">
        <v>220652</v>
      </c>
      <c r="J404">
        <v>79.98</v>
      </c>
      <c r="K404" t="s">
        <v>5258</v>
      </c>
      <c r="L404" t="s">
        <v>5258</v>
      </c>
    </row>
    <row r="405" spans="1:12" x14ac:dyDescent="0.25">
      <c r="A405">
        <v>7452</v>
      </c>
      <c r="B405" t="s">
        <v>121</v>
      </c>
      <c r="C405">
        <v>112</v>
      </c>
      <c r="D405" t="s">
        <v>5287</v>
      </c>
      <c r="E405" s="404">
        <v>45107</v>
      </c>
      <c r="F405" t="s">
        <v>121</v>
      </c>
      <c r="G405" t="s">
        <v>3971</v>
      </c>
      <c r="H405" t="s">
        <v>5298</v>
      </c>
      <c r="I405">
        <v>220652</v>
      </c>
      <c r="J405">
        <v>60</v>
      </c>
      <c r="K405" t="s">
        <v>5258</v>
      </c>
      <c r="L405" t="s">
        <v>5258</v>
      </c>
    </row>
    <row r="406" spans="1:12" x14ac:dyDescent="0.25">
      <c r="A406">
        <v>7452</v>
      </c>
      <c r="B406" t="s">
        <v>121</v>
      </c>
      <c r="C406">
        <v>120</v>
      </c>
      <c r="D406" t="s">
        <v>5279</v>
      </c>
      <c r="E406" s="404">
        <v>45107</v>
      </c>
      <c r="F406" t="s">
        <v>121</v>
      </c>
      <c r="G406" t="s">
        <v>3971</v>
      </c>
      <c r="H406" t="s">
        <v>5298</v>
      </c>
      <c r="I406">
        <v>220652</v>
      </c>
      <c r="J406">
        <v>108</v>
      </c>
      <c r="K406" t="s">
        <v>5258</v>
      </c>
      <c r="L406" t="s">
        <v>5258</v>
      </c>
    </row>
    <row r="407" spans="1:12" x14ac:dyDescent="0.25">
      <c r="A407">
        <v>7452</v>
      </c>
      <c r="B407" t="s">
        <v>121</v>
      </c>
      <c r="C407">
        <v>130</v>
      </c>
      <c r="D407" t="s">
        <v>5278</v>
      </c>
      <c r="E407" s="404">
        <v>45107</v>
      </c>
      <c r="F407" t="s">
        <v>121</v>
      </c>
      <c r="G407" t="s">
        <v>3971</v>
      </c>
      <c r="H407" t="s">
        <v>5298</v>
      </c>
      <c r="I407">
        <v>220652</v>
      </c>
      <c r="J407">
        <v>61.2</v>
      </c>
      <c r="K407" t="s">
        <v>5258</v>
      </c>
      <c r="L407" t="s">
        <v>5258</v>
      </c>
    </row>
    <row r="408" spans="1:12" x14ac:dyDescent="0.25">
      <c r="A408">
        <v>7452</v>
      </c>
      <c r="B408" t="s">
        <v>121</v>
      </c>
      <c r="C408">
        <v>140</v>
      </c>
      <c r="D408" t="s">
        <v>5286</v>
      </c>
      <c r="E408" s="404">
        <v>45107</v>
      </c>
      <c r="F408" t="s">
        <v>121</v>
      </c>
      <c r="G408" t="s">
        <v>3971</v>
      </c>
      <c r="H408" t="s">
        <v>5298</v>
      </c>
      <c r="I408">
        <v>220652</v>
      </c>
      <c r="J408">
        <v>72</v>
      </c>
      <c r="K408" t="s">
        <v>5258</v>
      </c>
      <c r="L408" t="s">
        <v>5258</v>
      </c>
    </row>
    <row r="409" spans="1:12" x14ac:dyDescent="0.25">
      <c r="A409">
        <v>7452</v>
      </c>
      <c r="B409" t="s">
        <v>121</v>
      </c>
      <c r="C409">
        <v>160</v>
      </c>
      <c r="D409" t="s">
        <v>5277</v>
      </c>
      <c r="E409" s="404">
        <v>45107</v>
      </c>
      <c r="F409" t="s">
        <v>121</v>
      </c>
      <c r="G409" t="s">
        <v>3971</v>
      </c>
      <c r="H409" t="s">
        <v>5298</v>
      </c>
      <c r="I409">
        <v>220652</v>
      </c>
      <c r="J409">
        <v>36</v>
      </c>
      <c r="K409" t="s">
        <v>5258</v>
      </c>
      <c r="L409" t="s">
        <v>5258</v>
      </c>
    </row>
    <row r="410" spans="1:12" x14ac:dyDescent="0.25">
      <c r="A410">
        <v>7452</v>
      </c>
      <c r="B410" t="s">
        <v>121</v>
      </c>
      <c r="C410">
        <v>210</v>
      </c>
      <c r="D410" t="s">
        <v>5275</v>
      </c>
      <c r="E410" s="404">
        <v>45107</v>
      </c>
      <c r="F410" t="s">
        <v>121</v>
      </c>
      <c r="G410" t="s">
        <v>3971</v>
      </c>
      <c r="H410" t="s">
        <v>5298</v>
      </c>
      <c r="I410">
        <v>220652</v>
      </c>
      <c r="J410">
        <v>40.020000000000003</v>
      </c>
      <c r="K410" t="s">
        <v>5258</v>
      </c>
      <c r="L410" t="s">
        <v>5258</v>
      </c>
    </row>
    <row r="411" spans="1:12" x14ac:dyDescent="0.25">
      <c r="A411">
        <v>7452</v>
      </c>
      <c r="B411" t="s">
        <v>121</v>
      </c>
      <c r="C411">
        <v>220</v>
      </c>
      <c r="D411" t="s">
        <v>5274</v>
      </c>
      <c r="E411" s="404">
        <v>45107</v>
      </c>
      <c r="F411" t="s">
        <v>121</v>
      </c>
      <c r="G411" t="s">
        <v>3971</v>
      </c>
      <c r="H411" t="s">
        <v>5298</v>
      </c>
      <c r="I411">
        <v>220652</v>
      </c>
      <c r="J411">
        <v>24</v>
      </c>
      <c r="K411" t="s">
        <v>5258</v>
      </c>
      <c r="L411" t="s">
        <v>5258</v>
      </c>
    </row>
    <row r="412" spans="1:12" x14ac:dyDescent="0.25">
      <c r="A412">
        <v>7452</v>
      </c>
      <c r="B412" t="s">
        <v>121</v>
      </c>
      <c r="C412">
        <v>230</v>
      </c>
      <c r="D412" t="s">
        <v>5271</v>
      </c>
      <c r="E412" s="404">
        <v>45107</v>
      </c>
      <c r="F412" t="s">
        <v>121</v>
      </c>
      <c r="G412" t="s">
        <v>3971</v>
      </c>
      <c r="H412" t="s">
        <v>5298</v>
      </c>
      <c r="I412">
        <v>220652</v>
      </c>
      <c r="J412">
        <v>40.5</v>
      </c>
      <c r="K412" t="s">
        <v>5258</v>
      </c>
      <c r="L412" t="s">
        <v>5258</v>
      </c>
    </row>
    <row r="413" spans="1:12" x14ac:dyDescent="0.25">
      <c r="A413">
        <v>7452</v>
      </c>
      <c r="B413" t="s">
        <v>121</v>
      </c>
      <c r="C413">
        <v>240</v>
      </c>
      <c r="D413" t="s">
        <v>5285</v>
      </c>
      <c r="E413" s="404">
        <v>45107</v>
      </c>
      <c r="F413" t="s">
        <v>121</v>
      </c>
      <c r="G413" t="s">
        <v>3971</v>
      </c>
      <c r="H413" t="s">
        <v>5298</v>
      </c>
      <c r="I413">
        <v>220652</v>
      </c>
      <c r="J413">
        <v>31.98</v>
      </c>
      <c r="K413" t="s">
        <v>5258</v>
      </c>
      <c r="L413" t="s">
        <v>5258</v>
      </c>
    </row>
    <row r="414" spans="1:12" x14ac:dyDescent="0.25">
      <c r="A414">
        <v>7452</v>
      </c>
      <c r="B414" t="s">
        <v>121</v>
      </c>
      <c r="C414">
        <v>340</v>
      </c>
      <c r="D414" t="s">
        <v>5284</v>
      </c>
      <c r="E414" s="404">
        <v>45107</v>
      </c>
      <c r="F414" t="s">
        <v>121</v>
      </c>
      <c r="G414" t="s">
        <v>3971</v>
      </c>
      <c r="H414" t="s">
        <v>5298</v>
      </c>
      <c r="I414">
        <v>220652</v>
      </c>
      <c r="J414">
        <v>16.32</v>
      </c>
      <c r="K414" t="s">
        <v>5258</v>
      </c>
      <c r="L414" t="s">
        <v>5258</v>
      </c>
    </row>
    <row r="415" spans="1:12" x14ac:dyDescent="0.25">
      <c r="A415">
        <v>7452</v>
      </c>
      <c r="B415" t="s">
        <v>121</v>
      </c>
      <c r="C415">
        <v>935</v>
      </c>
      <c r="D415" t="s">
        <v>5283</v>
      </c>
      <c r="E415" s="404">
        <v>45107</v>
      </c>
      <c r="F415" t="s">
        <v>121</v>
      </c>
      <c r="G415" t="s">
        <v>3971</v>
      </c>
      <c r="H415" t="s">
        <v>5298</v>
      </c>
      <c r="I415">
        <v>220652</v>
      </c>
      <c r="J415">
        <v>15</v>
      </c>
      <c r="K415" t="s">
        <v>5258</v>
      </c>
      <c r="L415" t="s">
        <v>5258</v>
      </c>
    </row>
    <row r="416" spans="1:12" x14ac:dyDescent="0.25">
      <c r="A416">
        <v>7452</v>
      </c>
      <c r="B416" t="s">
        <v>121</v>
      </c>
      <c r="C416">
        <v>936</v>
      </c>
      <c r="D416" t="s">
        <v>5282</v>
      </c>
      <c r="E416" s="404">
        <v>45107</v>
      </c>
      <c r="F416" t="s">
        <v>121</v>
      </c>
      <c r="G416" t="s">
        <v>3971</v>
      </c>
      <c r="H416" t="s">
        <v>5298</v>
      </c>
      <c r="I416">
        <v>220652</v>
      </c>
      <c r="J416">
        <v>15</v>
      </c>
      <c r="K416" t="s">
        <v>5258</v>
      </c>
      <c r="L416" t="s">
        <v>5258</v>
      </c>
    </row>
    <row r="417" spans="1:12" x14ac:dyDescent="0.25">
      <c r="A417">
        <v>7452</v>
      </c>
      <c r="B417" t="s">
        <v>121</v>
      </c>
      <c r="C417">
        <v>110</v>
      </c>
      <c r="D417" t="s">
        <v>5280</v>
      </c>
      <c r="E417" s="404">
        <v>45138</v>
      </c>
      <c r="F417" t="s">
        <v>121</v>
      </c>
      <c r="G417" t="s">
        <v>3971</v>
      </c>
      <c r="H417" t="s">
        <v>5297</v>
      </c>
      <c r="I417">
        <v>223503</v>
      </c>
      <c r="J417">
        <v>268.60000000000002</v>
      </c>
      <c r="K417" t="s">
        <v>5258</v>
      </c>
      <c r="L417" t="s">
        <v>5258</v>
      </c>
    </row>
    <row r="418" spans="1:12" x14ac:dyDescent="0.25">
      <c r="A418">
        <v>7452</v>
      </c>
      <c r="B418" t="s">
        <v>121</v>
      </c>
      <c r="C418">
        <v>112</v>
      </c>
      <c r="D418" t="s">
        <v>5287</v>
      </c>
      <c r="E418" s="404">
        <v>45138</v>
      </c>
      <c r="F418" t="s">
        <v>121</v>
      </c>
      <c r="G418" t="s">
        <v>3971</v>
      </c>
      <c r="H418" t="s">
        <v>5297</v>
      </c>
      <c r="I418">
        <v>223503</v>
      </c>
      <c r="J418">
        <v>201.5</v>
      </c>
      <c r="K418" t="s">
        <v>5258</v>
      </c>
      <c r="L418" t="s">
        <v>5258</v>
      </c>
    </row>
    <row r="419" spans="1:12" x14ac:dyDescent="0.25">
      <c r="A419">
        <v>7452</v>
      </c>
      <c r="B419" t="s">
        <v>121</v>
      </c>
      <c r="C419">
        <v>120</v>
      </c>
      <c r="D419" t="s">
        <v>5279</v>
      </c>
      <c r="E419" s="404">
        <v>45138</v>
      </c>
      <c r="F419" t="s">
        <v>121</v>
      </c>
      <c r="G419" t="s">
        <v>3971</v>
      </c>
      <c r="H419" t="s">
        <v>5297</v>
      </c>
      <c r="I419">
        <v>223503</v>
      </c>
      <c r="J419">
        <v>362.7</v>
      </c>
      <c r="K419" t="s">
        <v>5258</v>
      </c>
      <c r="L419" t="s">
        <v>5258</v>
      </c>
    </row>
    <row r="420" spans="1:12" x14ac:dyDescent="0.25">
      <c r="A420">
        <v>7452</v>
      </c>
      <c r="B420" t="s">
        <v>121</v>
      </c>
      <c r="C420">
        <v>130</v>
      </c>
      <c r="D420" t="s">
        <v>5278</v>
      </c>
      <c r="E420" s="404">
        <v>45138</v>
      </c>
      <c r="F420" t="s">
        <v>121</v>
      </c>
      <c r="G420" t="s">
        <v>3971</v>
      </c>
      <c r="H420" t="s">
        <v>5297</v>
      </c>
      <c r="I420">
        <v>223503</v>
      </c>
      <c r="J420">
        <v>205.53</v>
      </c>
      <c r="K420" t="s">
        <v>5258</v>
      </c>
      <c r="L420" t="s">
        <v>5258</v>
      </c>
    </row>
    <row r="421" spans="1:12" x14ac:dyDescent="0.25">
      <c r="A421">
        <v>7452</v>
      </c>
      <c r="B421" t="s">
        <v>121</v>
      </c>
      <c r="C421">
        <v>140</v>
      </c>
      <c r="D421" t="s">
        <v>5286</v>
      </c>
      <c r="E421" s="404">
        <v>45138</v>
      </c>
      <c r="F421" t="s">
        <v>121</v>
      </c>
      <c r="G421" t="s">
        <v>3971</v>
      </c>
      <c r="H421" t="s">
        <v>5297</v>
      </c>
      <c r="I421">
        <v>223503</v>
      </c>
      <c r="J421">
        <v>241.8</v>
      </c>
      <c r="K421" t="s">
        <v>5258</v>
      </c>
      <c r="L421" t="s">
        <v>5258</v>
      </c>
    </row>
    <row r="422" spans="1:12" x14ac:dyDescent="0.25">
      <c r="A422">
        <v>7452</v>
      </c>
      <c r="B422" t="s">
        <v>121</v>
      </c>
      <c r="C422">
        <v>160</v>
      </c>
      <c r="D422" t="s">
        <v>5277</v>
      </c>
      <c r="E422" s="404">
        <v>45138</v>
      </c>
      <c r="F422" t="s">
        <v>121</v>
      </c>
      <c r="G422" t="s">
        <v>3971</v>
      </c>
      <c r="H422" t="s">
        <v>5297</v>
      </c>
      <c r="I422">
        <v>223503</v>
      </c>
      <c r="J422">
        <v>120.9</v>
      </c>
      <c r="K422" t="s">
        <v>5258</v>
      </c>
      <c r="L422" t="s">
        <v>5258</v>
      </c>
    </row>
    <row r="423" spans="1:12" x14ac:dyDescent="0.25">
      <c r="A423">
        <v>7452</v>
      </c>
      <c r="B423" t="s">
        <v>121</v>
      </c>
      <c r="C423">
        <v>210</v>
      </c>
      <c r="D423" t="s">
        <v>5275</v>
      </c>
      <c r="E423" s="404">
        <v>45138</v>
      </c>
      <c r="F423" t="s">
        <v>121</v>
      </c>
      <c r="G423" t="s">
        <v>3971</v>
      </c>
      <c r="H423" t="s">
        <v>5297</v>
      </c>
      <c r="I423">
        <v>223503</v>
      </c>
      <c r="J423">
        <v>134.4</v>
      </c>
      <c r="K423" t="s">
        <v>5258</v>
      </c>
      <c r="L423" t="s">
        <v>5258</v>
      </c>
    </row>
    <row r="424" spans="1:12" x14ac:dyDescent="0.25">
      <c r="A424">
        <v>7452</v>
      </c>
      <c r="B424" t="s">
        <v>121</v>
      </c>
      <c r="C424">
        <v>220</v>
      </c>
      <c r="D424" t="s">
        <v>5274</v>
      </c>
      <c r="E424" s="404">
        <v>45138</v>
      </c>
      <c r="F424" t="s">
        <v>121</v>
      </c>
      <c r="G424" t="s">
        <v>3971</v>
      </c>
      <c r="H424" t="s">
        <v>5297</v>
      </c>
      <c r="I424">
        <v>223503</v>
      </c>
      <c r="J424">
        <v>80.599999999999994</v>
      </c>
      <c r="K424" t="s">
        <v>5258</v>
      </c>
      <c r="L424" t="s">
        <v>5258</v>
      </c>
    </row>
    <row r="425" spans="1:12" x14ac:dyDescent="0.25">
      <c r="A425">
        <v>7452</v>
      </c>
      <c r="B425" t="s">
        <v>121</v>
      </c>
      <c r="C425">
        <v>230</v>
      </c>
      <c r="D425" t="s">
        <v>5271</v>
      </c>
      <c r="E425" s="404">
        <v>45138</v>
      </c>
      <c r="F425" t="s">
        <v>121</v>
      </c>
      <c r="G425" t="s">
        <v>3971</v>
      </c>
      <c r="H425" t="s">
        <v>5297</v>
      </c>
      <c r="I425">
        <v>223503</v>
      </c>
      <c r="J425">
        <v>136.01</v>
      </c>
      <c r="K425" t="s">
        <v>5258</v>
      </c>
      <c r="L425" t="s">
        <v>5258</v>
      </c>
    </row>
    <row r="426" spans="1:12" x14ac:dyDescent="0.25">
      <c r="A426">
        <v>7452</v>
      </c>
      <c r="B426" t="s">
        <v>121</v>
      </c>
      <c r="C426">
        <v>240</v>
      </c>
      <c r="D426" t="s">
        <v>5285</v>
      </c>
      <c r="E426" s="404">
        <v>45138</v>
      </c>
      <c r="F426" t="s">
        <v>121</v>
      </c>
      <c r="G426" t="s">
        <v>3971</v>
      </c>
      <c r="H426" t="s">
        <v>5297</v>
      </c>
      <c r="I426">
        <v>223503</v>
      </c>
      <c r="J426">
        <v>107.4</v>
      </c>
      <c r="K426" t="s">
        <v>5258</v>
      </c>
      <c r="L426" t="s">
        <v>5258</v>
      </c>
    </row>
    <row r="427" spans="1:12" x14ac:dyDescent="0.25">
      <c r="A427">
        <v>7452</v>
      </c>
      <c r="B427" t="s">
        <v>121</v>
      </c>
      <c r="C427">
        <v>340</v>
      </c>
      <c r="D427" t="s">
        <v>5284</v>
      </c>
      <c r="E427" s="404">
        <v>45138</v>
      </c>
      <c r="F427" t="s">
        <v>121</v>
      </c>
      <c r="G427" t="s">
        <v>3971</v>
      </c>
      <c r="H427" t="s">
        <v>5297</v>
      </c>
      <c r="I427">
        <v>223503</v>
      </c>
      <c r="J427">
        <v>54.81</v>
      </c>
      <c r="K427" t="s">
        <v>5258</v>
      </c>
      <c r="L427" t="s">
        <v>5258</v>
      </c>
    </row>
    <row r="428" spans="1:12" x14ac:dyDescent="0.25">
      <c r="A428">
        <v>7452</v>
      </c>
      <c r="B428" t="s">
        <v>121</v>
      </c>
      <c r="C428">
        <v>935</v>
      </c>
      <c r="D428" t="s">
        <v>5283</v>
      </c>
      <c r="E428" s="404">
        <v>45138</v>
      </c>
      <c r="F428" t="s">
        <v>121</v>
      </c>
      <c r="G428" t="s">
        <v>3971</v>
      </c>
      <c r="H428" t="s">
        <v>5297</v>
      </c>
      <c r="I428">
        <v>223503</v>
      </c>
      <c r="J428">
        <v>50.37</v>
      </c>
      <c r="K428" t="s">
        <v>5258</v>
      </c>
      <c r="L428" t="s">
        <v>5258</v>
      </c>
    </row>
    <row r="429" spans="1:12" x14ac:dyDescent="0.25">
      <c r="A429">
        <v>7452</v>
      </c>
      <c r="B429" t="s">
        <v>121</v>
      </c>
      <c r="C429">
        <v>936</v>
      </c>
      <c r="D429" t="s">
        <v>5282</v>
      </c>
      <c r="E429" s="404">
        <v>45138</v>
      </c>
      <c r="F429" t="s">
        <v>121</v>
      </c>
      <c r="G429" t="s">
        <v>3971</v>
      </c>
      <c r="H429" t="s">
        <v>5297</v>
      </c>
      <c r="I429">
        <v>223503</v>
      </c>
      <c r="J429">
        <v>50.37</v>
      </c>
      <c r="K429" t="s">
        <v>5258</v>
      </c>
      <c r="L429" t="s">
        <v>5258</v>
      </c>
    </row>
    <row r="430" spans="1:12" x14ac:dyDescent="0.25">
      <c r="A430">
        <v>7452</v>
      </c>
      <c r="B430" t="s">
        <v>121</v>
      </c>
      <c r="C430">
        <v>110</v>
      </c>
      <c r="D430" t="s">
        <v>5280</v>
      </c>
      <c r="E430" s="404">
        <v>45169</v>
      </c>
      <c r="F430" t="s">
        <v>5291</v>
      </c>
      <c r="G430" t="s">
        <v>3971</v>
      </c>
      <c r="H430" t="s">
        <v>5296</v>
      </c>
      <c r="I430">
        <v>226555</v>
      </c>
      <c r="J430">
        <v>293.26</v>
      </c>
      <c r="K430" t="s">
        <v>5258</v>
      </c>
      <c r="L430" t="s">
        <v>5258</v>
      </c>
    </row>
    <row r="431" spans="1:12" x14ac:dyDescent="0.25">
      <c r="A431">
        <v>7452</v>
      </c>
      <c r="B431" t="s">
        <v>121</v>
      </c>
      <c r="C431">
        <v>112</v>
      </c>
      <c r="D431" t="s">
        <v>5287</v>
      </c>
      <c r="E431" s="404">
        <v>45169</v>
      </c>
      <c r="F431" t="s">
        <v>5291</v>
      </c>
      <c r="G431" t="s">
        <v>3971</v>
      </c>
      <c r="H431" t="s">
        <v>5296</v>
      </c>
      <c r="I431">
        <v>226555</v>
      </c>
      <c r="J431">
        <v>220</v>
      </c>
      <c r="K431" t="s">
        <v>5258</v>
      </c>
      <c r="L431" t="s">
        <v>5258</v>
      </c>
    </row>
    <row r="432" spans="1:12" x14ac:dyDescent="0.25">
      <c r="A432">
        <v>7452</v>
      </c>
      <c r="B432" t="s">
        <v>121</v>
      </c>
      <c r="C432">
        <v>120</v>
      </c>
      <c r="D432" t="s">
        <v>5279</v>
      </c>
      <c r="E432" s="404">
        <v>45169</v>
      </c>
      <c r="F432" t="s">
        <v>5291</v>
      </c>
      <c r="G432" t="s">
        <v>3971</v>
      </c>
      <c r="H432" t="s">
        <v>5296</v>
      </c>
      <c r="I432">
        <v>226555</v>
      </c>
      <c r="J432">
        <v>396</v>
      </c>
      <c r="K432" t="s">
        <v>5258</v>
      </c>
      <c r="L432" t="s">
        <v>5258</v>
      </c>
    </row>
    <row r="433" spans="1:12" x14ac:dyDescent="0.25">
      <c r="A433">
        <v>7452</v>
      </c>
      <c r="B433" t="s">
        <v>121</v>
      </c>
      <c r="C433">
        <v>130</v>
      </c>
      <c r="D433" t="s">
        <v>5278</v>
      </c>
      <c r="E433" s="404">
        <v>45169</v>
      </c>
      <c r="F433" t="s">
        <v>5291</v>
      </c>
      <c r="G433" t="s">
        <v>3971</v>
      </c>
      <c r="H433" t="s">
        <v>5296</v>
      </c>
      <c r="I433">
        <v>226555</v>
      </c>
      <c r="J433">
        <v>224.4</v>
      </c>
      <c r="K433" t="s">
        <v>5258</v>
      </c>
      <c r="L433" t="s">
        <v>5258</v>
      </c>
    </row>
    <row r="434" spans="1:12" x14ac:dyDescent="0.25">
      <c r="A434">
        <v>7452</v>
      </c>
      <c r="B434" t="s">
        <v>121</v>
      </c>
      <c r="C434">
        <v>140</v>
      </c>
      <c r="D434" t="s">
        <v>5286</v>
      </c>
      <c r="E434" s="404">
        <v>45169</v>
      </c>
      <c r="F434" t="s">
        <v>5291</v>
      </c>
      <c r="G434" t="s">
        <v>3971</v>
      </c>
      <c r="H434" t="s">
        <v>5296</v>
      </c>
      <c r="I434">
        <v>226555</v>
      </c>
      <c r="J434">
        <v>264</v>
      </c>
      <c r="K434" t="s">
        <v>5258</v>
      </c>
      <c r="L434" t="s">
        <v>5258</v>
      </c>
    </row>
    <row r="435" spans="1:12" x14ac:dyDescent="0.25">
      <c r="A435">
        <v>7452</v>
      </c>
      <c r="B435" t="s">
        <v>121</v>
      </c>
      <c r="C435">
        <v>160</v>
      </c>
      <c r="D435" t="s">
        <v>5277</v>
      </c>
      <c r="E435" s="404">
        <v>45169</v>
      </c>
      <c r="F435" t="s">
        <v>5291</v>
      </c>
      <c r="G435" t="s">
        <v>3971</v>
      </c>
      <c r="H435" t="s">
        <v>5296</v>
      </c>
      <c r="I435">
        <v>226555</v>
      </c>
      <c r="J435">
        <v>132</v>
      </c>
      <c r="K435" t="s">
        <v>5258</v>
      </c>
      <c r="L435" t="s">
        <v>5258</v>
      </c>
    </row>
    <row r="436" spans="1:12" x14ac:dyDescent="0.25">
      <c r="A436">
        <v>7452</v>
      </c>
      <c r="B436" t="s">
        <v>121</v>
      </c>
      <c r="C436">
        <v>210</v>
      </c>
      <c r="D436" t="s">
        <v>5275</v>
      </c>
      <c r="E436" s="404">
        <v>45169</v>
      </c>
      <c r="F436" t="s">
        <v>5291</v>
      </c>
      <c r="G436" t="s">
        <v>3971</v>
      </c>
      <c r="H436" t="s">
        <v>5296</v>
      </c>
      <c r="I436">
        <v>226555</v>
      </c>
      <c r="J436">
        <v>146.74</v>
      </c>
      <c r="K436" t="s">
        <v>5258</v>
      </c>
      <c r="L436" t="s">
        <v>5258</v>
      </c>
    </row>
    <row r="437" spans="1:12" x14ac:dyDescent="0.25">
      <c r="A437">
        <v>7452</v>
      </c>
      <c r="B437" t="s">
        <v>121</v>
      </c>
      <c r="C437">
        <v>220</v>
      </c>
      <c r="D437" t="s">
        <v>5274</v>
      </c>
      <c r="E437" s="404">
        <v>45169</v>
      </c>
      <c r="F437" t="s">
        <v>5291</v>
      </c>
      <c r="G437" t="s">
        <v>3971</v>
      </c>
      <c r="H437" t="s">
        <v>5296</v>
      </c>
      <c r="I437">
        <v>226555</v>
      </c>
      <c r="J437">
        <v>88</v>
      </c>
      <c r="K437" t="s">
        <v>5258</v>
      </c>
      <c r="L437" t="s">
        <v>5258</v>
      </c>
    </row>
    <row r="438" spans="1:12" x14ac:dyDescent="0.25">
      <c r="A438">
        <v>7452</v>
      </c>
      <c r="B438" t="s">
        <v>121</v>
      </c>
      <c r="C438">
        <v>230</v>
      </c>
      <c r="D438" t="s">
        <v>5271</v>
      </c>
      <c r="E438" s="404">
        <v>45169</v>
      </c>
      <c r="F438" t="s">
        <v>5291</v>
      </c>
      <c r="G438" t="s">
        <v>3971</v>
      </c>
      <c r="H438" t="s">
        <v>5296</v>
      </c>
      <c r="I438">
        <v>226555</v>
      </c>
      <c r="J438">
        <v>148.5</v>
      </c>
      <c r="K438" t="s">
        <v>5258</v>
      </c>
      <c r="L438" t="s">
        <v>5258</v>
      </c>
    </row>
    <row r="439" spans="1:12" x14ac:dyDescent="0.25">
      <c r="A439">
        <v>7452</v>
      </c>
      <c r="B439" t="s">
        <v>121</v>
      </c>
      <c r="C439">
        <v>240</v>
      </c>
      <c r="D439" t="s">
        <v>5285</v>
      </c>
      <c r="E439" s="404">
        <v>45169</v>
      </c>
      <c r="F439" t="s">
        <v>5291</v>
      </c>
      <c r="G439" t="s">
        <v>3971</v>
      </c>
      <c r="H439" t="s">
        <v>5296</v>
      </c>
      <c r="I439">
        <v>226555</v>
      </c>
      <c r="J439">
        <v>117.26</v>
      </c>
      <c r="K439" t="s">
        <v>5258</v>
      </c>
      <c r="L439" t="s">
        <v>5258</v>
      </c>
    </row>
    <row r="440" spans="1:12" x14ac:dyDescent="0.25">
      <c r="A440">
        <v>7452</v>
      </c>
      <c r="B440" t="s">
        <v>121</v>
      </c>
      <c r="C440">
        <v>340</v>
      </c>
      <c r="D440" t="s">
        <v>5284</v>
      </c>
      <c r="E440" s="404">
        <v>45169</v>
      </c>
      <c r="F440" t="s">
        <v>5291</v>
      </c>
      <c r="G440" t="s">
        <v>3971</v>
      </c>
      <c r="H440" t="s">
        <v>5296</v>
      </c>
      <c r="I440">
        <v>226555</v>
      </c>
      <c r="J440">
        <v>59.84</v>
      </c>
      <c r="K440" t="s">
        <v>5258</v>
      </c>
      <c r="L440" t="s">
        <v>5258</v>
      </c>
    </row>
    <row r="441" spans="1:12" x14ac:dyDescent="0.25">
      <c r="A441">
        <v>7452</v>
      </c>
      <c r="B441" t="s">
        <v>121</v>
      </c>
      <c r="C441">
        <v>935</v>
      </c>
      <c r="D441" t="s">
        <v>5283</v>
      </c>
      <c r="E441" s="404">
        <v>45169</v>
      </c>
      <c r="F441" t="s">
        <v>5291</v>
      </c>
      <c r="G441" t="s">
        <v>3971</v>
      </c>
      <c r="H441" t="s">
        <v>5296</v>
      </c>
      <c r="I441">
        <v>226555</v>
      </c>
      <c r="J441">
        <v>55</v>
      </c>
      <c r="K441" t="s">
        <v>5258</v>
      </c>
      <c r="L441" t="s">
        <v>5258</v>
      </c>
    </row>
    <row r="442" spans="1:12" x14ac:dyDescent="0.25">
      <c r="A442">
        <v>7452</v>
      </c>
      <c r="B442" t="s">
        <v>121</v>
      </c>
      <c r="C442">
        <v>936</v>
      </c>
      <c r="D442" t="s">
        <v>5282</v>
      </c>
      <c r="E442" s="404">
        <v>45169</v>
      </c>
      <c r="F442" t="s">
        <v>5291</v>
      </c>
      <c r="G442" t="s">
        <v>3971</v>
      </c>
      <c r="H442" t="s">
        <v>5296</v>
      </c>
      <c r="I442">
        <v>226555</v>
      </c>
      <c r="J442">
        <v>55</v>
      </c>
      <c r="K442" t="s">
        <v>5258</v>
      </c>
      <c r="L442" t="s">
        <v>5258</v>
      </c>
    </row>
    <row r="443" spans="1:12" x14ac:dyDescent="0.25">
      <c r="A443">
        <v>7452</v>
      </c>
      <c r="B443" t="s">
        <v>121</v>
      </c>
      <c r="C443">
        <v>110</v>
      </c>
      <c r="D443" t="s">
        <v>5280</v>
      </c>
      <c r="E443" s="404">
        <v>45173</v>
      </c>
      <c r="F443" t="s">
        <v>5291</v>
      </c>
      <c r="G443" t="s">
        <v>3971</v>
      </c>
      <c r="H443" t="s">
        <v>5295</v>
      </c>
      <c r="I443">
        <v>224614</v>
      </c>
      <c r="J443">
        <v>56.65</v>
      </c>
      <c r="K443" t="s">
        <v>5258</v>
      </c>
      <c r="L443" t="s">
        <v>5258</v>
      </c>
    </row>
    <row r="444" spans="1:12" x14ac:dyDescent="0.25">
      <c r="A444">
        <v>7452</v>
      </c>
      <c r="B444" t="s">
        <v>121</v>
      </c>
      <c r="C444">
        <v>112</v>
      </c>
      <c r="D444" t="s">
        <v>5287</v>
      </c>
      <c r="E444" s="404">
        <v>45173</v>
      </c>
      <c r="F444" t="s">
        <v>5291</v>
      </c>
      <c r="G444" t="s">
        <v>3971</v>
      </c>
      <c r="H444" t="s">
        <v>5295</v>
      </c>
      <c r="I444">
        <v>224614</v>
      </c>
      <c r="J444">
        <v>42.5</v>
      </c>
      <c r="K444" t="s">
        <v>5258</v>
      </c>
      <c r="L444" t="s">
        <v>5258</v>
      </c>
    </row>
    <row r="445" spans="1:12" x14ac:dyDescent="0.25">
      <c r="A445">
        <v>7452</v>
      </c>
      <c r="B445" t="s">
        <v>121</v>
      </c>
      <c r="C445">
        <v>120</v>
      </c>
      <c r="D445" t="s">
        <v>5279</v>
      </c>
      <c r="E445" s="404">
        <v>45173</v>
      </c>
      <c r="F445" t="s">
        <v>5291</v>
      </c>
      <c r="G445" t="s">
        <v>3971</v>
      </c>
      <c r="H445" t="s">
        <v>5295</v>
      </c>
      <c r="I445">
        <v>224614</v>
      </c>
      <c r="J445">
        <v>76.5</v>
      </c>
      <c r="K445" t="s">
        <v>5258</v>
      </c>
      <c r="L445" t="s">
        <v>5258</v>
      </c>
    </row>
    <row r="446" spans="1:12" x14ac:dyDescent="0.25">
      <c r="A446">
        <v>7452</v>
      </c>
      <c r="B446" t="s">
        <v>121</v>
      </c>
      <c r="C446">
        <v>130</v>
      </c>
      <c r="D446" t="s">
        <v>5278</v>
      </c>
      <c r="E446" s="404">
        <v>45173</v>
      </c>
      <c r="F446" t="s">
        <v>5291</v>
      </c>
      <c r="G446" t="s">
        <v>3971</v>
      </c>
      <c r="H446" t="s">
        <v>5295</v>
      </c>
      <c r="I446">
        <v>224614</v>
      </c>
      <c r="J446">
        <v>43.35</v>
      </c>
      <c r="K446" t="s">
        <v>5258</v>
      </c>
      <c r="L446" t="s">
        <v>5258</v>
      </c>
    </row>
    <row r="447" spans="1:12" x14ac:dyDescent="0.25">
      <c r="A447">
        <v>7452</v>
      </c>
      <c r="B447" t="s">
        <v>121</v>
      </c>
      <c r="C447">
        <v>140</v>
      </c>
      <c r="D447" t="s">
        <v>5286</v>
      </c>
      <c r="E447" s="404">
        <v>45173</v>
      </c>
      <c r="F447" t="s">
        <v>5291</v>
      </c>
      <c r="G447" t="s">
        <v>3971</v>
      </c>
      <c r="H447" t="s">
        <v>5295</v>
      </c>
      <c r="I447">
        <v>224614</v>
      </c>
      <c r="J447">
        <v>51</v>
      </c>
      <c r="K447" t="s">
        <v>5258</v>
      </c>
      <c r="L447" t="s">
        <v>5258</v>
      </c>
    </row>
    <row r="448" spans="1:12" x14ac:dyDescent="0.25">
      <c r="A448">
        <v>7452</v>
      </c>
      <c r="B448" t="s">
        <v>121</v>
      </c>
      <c r="C448">
        <v>160</v>
      </c>
      <c r="D448" t="s">
        <v>5277</v>
      </c>
      <c r="E448" s="404">
        <v>45173</v>
      </c>
      <c r="F448" t="s">
        <v>5291</v>
      </c>
      <c r="G448" t="s">
        <v>3971</v>
      </c>
      <c r="H448" t="s">
        <v>5295</v>
      </c>
      <c r="I448">
        <v>224614</v>
      </c>
      <c r="J448">
        <v>25.5</v>
      </c>
      <c r="K448" t="s">
        <v>5258</v>
      </c>
      <c r="L448" t="s">
        <v>5258</v>
      </c>
    </row>
    <row r="449" spans="1:12" x14ac:dyDescent="0.25">
      <c r="A449">
        <v>7452</v>
      </c>
      <c r="B449" t="s">
        <v>121</v>
      </c>
      <c r="C449">
        <v>210</v>
      </c>
      <c r="D449" t="s">
        <v>5275</v>
      </c>
      <c r="E449" s="404">
        <v>45173</v>
      </c>
      <c r="F449" t="s">
        <v>5291</v>
      </c>
      <c r="G449" t="s">
        <v>3971</v>
      </c>
      <c r="H449" t="s">
        <v>5295</v>
      </c>
      <c r="I449">
        <v>224614</v>
      </c>
      <c r="J449">
        <v>28.35</v>
      </c>
      <c r="K449" t="s">
        <v>5258</v>
      </c>
      <c r="L449" t="s">
        <v>5258</v>
      </c>
    </row>
    <row r="450" spans="1:12" x14ac:dyDescent="0.25">
      <c r="A450">
        <v>7452</v>
      </c>
      <c r="B450" t="s">
        <v>121</v>
      </c>
      <c r="C450">
        <v>220</v>
      </c>
      <c r="D450" t="s">
        <v>5274</v>
      </c>
      <c r="E450" s="404">
        <v>45173</v>
      </c>
      <c r="F450" t="s">
        <v>5291</v>
      </c>
      <c r="G450" t="s">
        <v>3971</v>
      </c>
      <c r="H450" t="s">
        <v>5295</v>
      </c>
      <c r="I450">
        <v>224614</v>
      </c>
      <c r="J450">
        <v>17</v>
      </c>
      <c r="K450" t="s">
        <v>5258</v>
      </c>
      <c r="L450" t="s">
        <v>5258</v>
      </c>
    </row>
    <row r="451" spans="1:12" x14ac:dyDescent="0.25">
      <c r="A451">
        <v>7452</v>
      </c>
      <c r="B451" t="s">
        <v>121</v>
      </c>
      <c r="C451">
        <v>230</v>
      </c>
      <c r="D451" t="s">
        <v>5271</v>
      </c>
      <c r="E451" s="404">
        <v>45173</v>
      </c>
      <c r="F451" t="s">
        <v>5291</v>
      </c>
      <c r="G451" t="s">
        <v>3971</v>
      </c>
      <c r="H451" t="s">
        <v>5295</v>
      </c>
      <c r="I451">
        <v>224614</v>
      </c>
      <c r="J451">
        <v>28.69</v>
      </c>
      <c r="K451" t="s">
        <v>5258</v>
      </c>
      <c r="L451" t="s">
        <v>5258</v>
      </c>
    </row>
    <row r="452" spans="1:12" x14ac:dyDescent="0.25">
      <c r="A452">
        <v>7452</v>
      </c>
      <c r="B452" t="s">
        <v>121</v>
      </c>
      <c r="C452">
        <v>240</v>
      </c>
      <c r="D452" t="s">
        <v>5285</v>
      </c>
      <c r="E452" s="404">
        <v>45173</v>
      </c>
      <c r="F452" t="s">
        <v>5291</v>
      </c>
      <c r="G452" t="s">
        <v>3971</v>
      </c>
      <c r="H452" t="s">
        <v>5295</v>
      </c>
      <c r="I452">
        <v>224614</v>
      </c>
      <c r="J452">
        <v>22.65</v>
      </c>
      <c r="K452" t="s">
        <v>5258</v>
      </c>
      <c r="L452" t="s">
        <v>5258</v>
      </c>
    </row>
    <row r="453" spans="1:12" x14ac:dyDescent="0.25">
      <c r="A453">
        <v>7452</v>
      </c>
      <c r="B453" t="s">
        <v>121</v>
      </c>
      <c r="C453">
        <v>340</v>
      </c>
      <c r="D453" t="s">
        <v>5284</v>
      </c>
      <c r="E453" s="404">
        <v>45173</v>
      </c>
      <c r="F453" t="s">
        <v>5291</v>
      </c>
      <c r="G453" t="s">
        <v>3971</v>
      </c>
      <c r="H453" t="s">
        <v>5295</v>
      </c>
      <c r="I453">
        <v>224614</v>
      </c>
      <c r="J453">
        <v>11.56</v>
      </c>
      <c r="K453" t="s">
        <v>5258</v>
      </c>
      <c r="L453" t="s">
        <v>5258</v>
      </c>
    </row>
    <row r="454" spans="1:12" x14ac:dyDescent="0.25">
      <c r="A454">
        <v>7452</v>
      </c>
      <c r="B454" t="s">
        <v>121</v>
      </c>
      <c r="C454">
        <v>935</v>
      </c>
      <c r="D454" t="s">
        <v>5283</v>
      </c>
      <c r="E454" s="404">
        <v>45173</v>
      </c>
      <c r="F454" t="s">
        <v>5291</v>
      </c>
      <c r="G454" t="s">
        <v>3971</v>
      </c>
      <c r="H454" t="s">
        <v>5295</v>
      </c>
      <c r="I454">
        <v>224614</v>
      </c>
      <c r="J454">
        <v>10.63</v>
      </c>
      <c r="K454" t="s">
        <v>5258</v>
      </c>
      <c r="L454" t="s">
        <v>5258</v>
      </c>
    </row>
    <row r="455" spans="1:12" x14ac:dyDescent="0.25">
      <c r="A455">
        <v>7452</v>
      </c>
      <c r="B455" t="s">
        <v>121</v>
      </c>
      <c r="C455">
        <v>936</v>
      </c>
      <c r="D455" t="s">
        <v>5282</v>
      </c>
      <c r="E455" s="404">
        <v>45173</v>
      </c>
      <c r="F455" t="s">
        <v>5291</v>
      </c>
      <c r="G455" t="s">
        <v>3971</v>
      </c>
      <c r="H455" t="s">
        <v>5295</v>
      </c>
      <c r="I455">
        <v>224614</v>
      </c>
      <c r="J455">
        <v>10.63</v>
      </c>
      <c r="K455" t="s">
        <v>5258</v>
      </c>
      <c r="L455" t="s">
        <v>5258</v>
      </c>
    </row>
    <row r="456" spans="1:12" x14ac:dyDescent="0.25">
      <c r="A456">
        <v>7452</v>
      </c>
      <c r="B456" t="s">
        <v>121</v>
      </c>
      <c r="C456">
        <v>110</v>
      </c>
      <c r="D456" t="s">
        <v>5280</v>
      </c>
      <c r="E456" s="404">
        <v>45199</v>
      </c>
      <c r="F456" t="s">
        <v>121</v>
      </c>
      <c r="G456" t="s">
        <v>3971</v>
      </c>
      <c r="H456" t="s">
        <v>5294</v>
      </c>
      <c r="I456">
        <v>229687</v>
      </c>
      <c r="J456">
        <v>82.64</v>
      </c>
      <c r="K456" t="s">
        <v>5258</v>
      </c>
      <c r="L456" t="s">
        <v>5258</v>
      </c>
    </row>
    <row r="457" spans="1:12" x14ac:dyDescent="0.25">
      <c r="A457">
        <v>7452</v>
      </c>
      <c r="B457" t="s">
        <v>121</v>
      </c>
      <c r="C457">
        <v>112</v>
      </c>
      <c r="D457" t="s">
        <v>5287</v>
      </c>
      <c r="E457" s="404">
        <v>45199</v>
      </c>
      <c r="F457" t="s">
        <v>121</v>
      </c>
      <c r="G457" t="s">
        <v>3971</v>
      </c>
      <c r="H457" t="s">
        <v>5294</v>
      </c>
      <c r="I457">
        <v>229687</v>
      </c>
      <c r="J457">
        <v>62</v>
      </c>
      <c r="K457" t="s">
        <v>5258</v>
      </c>
      <c r="L457" t="s">
        <v>5258</v>
      </c>
    </row>
    <row r="458" spans="1:12" x14ac:dyDescent="0.25">
      <c r="A458">
        <v>7452</v>
      </c>
      <c r="B458" t="s">
        <v>121</v>
      </c>
      <c r="C458">
        <v>120</v>
      </c>
      <c r="D458" t="s">
        <v>5279</v>
      </c>
      <c r="E458" s="404">
        <v>45199</v>
      </c>
      <c r="F458" t="s">
        <v>121</v>
      </c>
      <c r="G458" t="s">
        <v>3971</v>
      </c>
      <c r="H458" t="s">
        <v>5294</v>
      </c>
      <c r="I458">
        <v>229687</v>
      </c>
      <c r="J458">
        <v>111.6</v>
      </c>
      <c r="K458" t="s">
        <v>5258</v>
      </c>
      <c r="L458" t="s">
        <v>5258</v>
      </c>
    </row>
    <row r="459" spans="1:12" x14ac:dyDescent="0.25">
      <c r="A459">
        <v>7452</v>
      </c>
      <c r="B459" t="s">
        <v>121</v>
      </c>
      <c r="C459">
        <v>130</v>
      </c>
      <c r="D459" t="s">
        <v>5278</v>
      </c>
      <c r="E459" s="404">
        <v>45199</v>
      </c>
      <c r="F459" t="s">
        <v>121</v>
      </c>
      <c r="G459" t="s">
        <v>3971</v>
      </c>
      <c r="H459" t="s">
        <v>5294</v>
      </c>
      <c r="I459">
        <v>229687</v>
      </c>
      <c r="J459">
        <v>63.24</v>
      </c>
      <c r="K459" t="s">
        <v>5258</v>
      </c>
      <c r="L459" t="s">
        <v>5258</v>
      </c>
    </row>
    <row r="460" spans="1:12" x14ac:dyDescent="0.25">
      <c r="A460">
        <v>7452</v>
      </c>
      <c r="B460" t="s">
        <v>121</v>
      </c>
      <c r="C460">
        <v>140</v>
      </c>
      <c r="D460" t="s">
        <v>5286</v>
      </c>
      <c r="E460" s="404">
        <v>45199</v>
      </c>
      <c r="F460" t="s">
        <v>121</v>
      </c>
      <c r="G460" t="s">
        <v>3971</v>
      </c>
      <c r="H460" t="s">
        <v>5294</v>
      </c>
      <c r="I460">
        <v>229687</v>
      </c>
      <c r="J460">
        <v>74.400000000000006</v>
      </c>
      <c r="K460" t="s">
        <v>5258</v>
      </c>
      <c r="L460" t="s">
        <v>5258</v>
      </c>
    </row>
    <row r="461" spans="1:12" x14ac:dyDescent="0.25">
      <c r="A461">
        <v>7452</v>
      </c>
      <c r="B461" t="s">
        <v>121</v>
      </c>
      <c r="C461">
        <v>160</v>
      </c>
      <c r="D461" t="s">
        <v>5277</v>
      </c>
      <c r="E461" s="404">
        <v>45199</v>
      </c>
      <c r="F461" t="s">
        <v>121</v>
      </c>
      <c r="G461" t="s">
        <v>3971</v>
      </c>
      <c r="H461" t="s">
        <v>5294</v>
      </c>
      <c r="I461">
        <v>229687</v>
      </c>
      <c r="J461">
        <v>37.200000000000003</v>
      </c>
      <c r="K461" t="s">
        <v>5258</v>
      </c>
      <c r="L461" t="s">
        <v>5258</v>
      </c>
    </row>
    <row r="462" spans="1:12" x14ac:dyDescent="0.25">
      <c r="A462">
        <v>7452</v>
      </c>
      <c r="B462" t="s">
        <v>121</v>
      </c>
      <c r="C462">
        <v>210</v>
      </c>
      <c r="D462" t="s">
        <v>5275</v>
      </c>
      <c r="E462" s="404">
        <v>45199</v>
      </c>
      <c r="F462" t="s">
        <v>121</v>
      </c>
      <c r="G462" t="s">
        <v>3971</v>
      </c>
      <c r="H462" t="s">
        <v>5294</v>
      </c>
      <c r="I462">
        <v>229687</v>
      </c>
      <c r="J462">
        <v>41.36</v>
      </c>
      <c r="K462" t="s">
        <v>5258</v>
      </c>
      <c r="L462" t="s">
        <v>5258</v>
      </c>
    </row>
    <row r="463" spans="1:12" x14ac:dyDescent="0.25">
      <c r="A463">
        <v>7452</v>
      </c>
      <c r="B463" t="s">
        <v>121</v>
      </c>
      <c r="C463">
        <v>220</v>
      </c>
      <c r="D463" t="s">
        <v>5274</v>
      </c>
      <c r="E463" s="404">
        <v>45199</v>
      </c>
      <c r="F463" t="s">
        <v>121</v>
      </c>
      <c r="G463" t="s">
        <v>3971</v>
      </c>
      <c r="H463" t="s">
        <v>5294</v>
      </c>
      <c r="I463">
        <v>229687</v>
      </c>
      <c r="J463">
        <v>24.8</v>
      </c>
      <c r="K463" t="s">
        <v>5258</v>
      </c>
      <c r="L463" t="s">
        <v>5258</v>
      </c>
    </row>
    <row r="464" spans="1:12" x14ac:dyDescent="0.25">
      <c r="A464">
        <v>7452</v>
      </c>
      <c r="B464" t="s">
        <v>121</v>
      </c>
      <c r="C464">
        <v>230</v>
      </c>
      <c r="D464" t="s">
        <v>5271</v>
      </c>
      <c r="E464" s="404">
        <v>45199</v>
      </c>
      <c r="F464" t="s">
        <v>121</v>
      </c>
      <c r="G464" t="s">
        <v>3971</v>
      </c>
      <c r="H464" t="s">
        <v>5294</v>
      </c>
      <c r="I464">
        <v>229687</v>
      </c>
      <c r="J464">
        <v>41.85</v>
      </c>
      <c r="K464" t="s">
        <v>5258</v>
      </c>
      <c r="L464" t="s">
        <v>5258</v>
      </c>
    </row>
    <row r="465" spans="1:12" x14ac:dyDescent="0.25">
      <c r="A465">
        <v>7452</v>
      </c>
      <c r="B465" t="s">
        <v>121</v>
      </c>
      <c r="C465">
        <v>240</v>
      </c>
      <c r="D465" t="s">
        <v>5285</v>
      </c>
      <c r="E465" s="404">
        <v>45199</v>
      </c>
      <c r="F465" t="s">
        <v>121</v>
      </c>
      <c r="G465" t="s">
        <v>3971</v>
      </c>
      <c r="H465" t="s">
        <v>5294</v>
      </c>
      <c r="I465">
        <v>229687</v>
      </c>
      <c r="J465">
        <v>33.04</v>
      </c>
      <c r="K465" t="s">
        <v>5258</v>
      </c>
      <c r="L465" t="s">
        <v>5258</v>
      </c>
    </row>
    <row r="466" spans="1:12" x14ac:dyDescent="0.25">
      <c r="A466">
        <v>7452</v>
      </c>
      <c r="B466" t="s">
        <v>121</v>
      </c>
      <c r="C466">
        <v>340</v>
      </c>
      <c r="D466" t="s">
        <v>5284</v>
      </c>
      <c r="E466" s="404">
        <v>45199</v>
      </c>
      <c r="F466" t="s">
        <v>121</v>
      </c>
      <c r="G466" t="s">
        <v>3971</v>
      </c>
      <c r="H466" t="s">
        <v>5294</v>
      </c>
      <c r="I466">
        <v>229687</v>
      </c>
      <c r="J466">
        <v>16.86</v>
      </c>
      <c r="K466" t="s">
        <v>5258</v>
      </c>
      <c r="L466" t="s">
        <v>5258</v>
      </c>
    </row>
    <row r="467" spans="1:12" x14ac:dyDescent="0.25">
      <c r="A467">
        <v>7452</v>
      </c>
      <c r="B467" t="s">
        <v>121</v>
      </c>
      <c r="C467">
        <v>935</v>
      </c>
      <c r="D467" t="s">
        <v>5283</v>
      </c>
      <c r="E467" s="404">
        <v>45199</v>
      </c>
      <c r="F467" t="s">
        <v>121</v>
      </c>
      <c r="G467" t="s">
        <v>3971</v>
      </c>
      <c r="H467" t="s">
        <v>5294</v>
      </c>
      <c r="I467">
        <v>229687</v>
      </c>
      <c r="J467">
        <v>15.5</v>
      </c>
      <c r="K467" t="s">
        <v>5258</v>
      </c>
      <c r="L467" t="s">
        <v>5258</v>
      </c>
    </row>
    <row r="468" spans="1:12" x14ac:dyDescent="0.25">
      <c r="A468">
        <v>7452</v>
      </c>
      <c r="B468" t="s">
        <v>121</v>
      </c>
      <c r="C468">
        <v>936</v>
      </c>
      <c r="D468" t="s">
        <v>5282</v>
      </c>
      <c r="E468" s="404">
        <v>45199</v>
      </c>
      <c r="F468" t="s">
        <v>121</v>
      </c>
      <c r="G468" t="s">
        <v>3971</v>
      </c>
      <c r="H468" t="s">
        <v>5294</v>
      </c>
      <c r="I468">
        <v>229687</v>
      </c>
      <c r="J468">
        <v>15.5</v>
      </c>
      <c r="K468" t="s">
        <v>5258</v>
      </c>
      <c r="L468" t="s">
        <v>5258</v>
      </c>
    </row>
    <row r="469" spans="1:12" x14ac:dyDescent="0.25">
      <c r="A469">
        <v>7452</v>
      </c>
      <c r="B469" t="s">
        <v>121</v>
      </c>
      <c r="C469">
        <v>110</v>
      </c>
      <c r="D469" t="s">
        <v>5280</v>
      </c>
      <c r="E469" s="404">
        <v>45218</v>
      </c>
      <c r="F469" t="s">
        <v>5291</v>
      </c>
      <c r="G469" t="s">
        <v>3971</v>
      </c>
      <c r="H469" t="s">
        <v>5293</v>
      </c>
      <c r="I469">
        <v>224558</v>
      </c>
      <c r="J469">
        <v>68.03</v>
      </c>
      <c r="K469" t="s">
        <v>5258</v>
      </c>
      <c r="L469" t="s">
        <v>5258</v>
      </c>
    </row>
    <row r="470" spans="1:12" x14ac:dyDescent="0.25">
      <c r="A470">
        <v>7452</v>
      </c>
      <c r="B470" t="s">
        <v>121</v>
      </c>
      <c r="C470">
        <v>112</v>
      </c>
      <c r="D470" t="s">
        <v>5287</v>
      </c>
      <c r="E470" s="404">
        <v>45218</v>
      </c>
      <c r="F470" t="s">
        <v>5291</v>
      </c>
      <c r="G470" t="s">
        <v>3971</v>
      </c>
      <c r="H470" t="s">
        <v>5293</v>
      </c>
      <c r="I470">
        <v>224558</v>
      </c>
      <c r="J470">
        <v>51.03</v>
      </c>
      <c r="K470" t="s">
        <v>5258</v>
      </c>
      <c r="L470" t="s">
        <v>5258</v>
      </c>
    </row>
    <row r="471" spans="1:12" x14ac:dyDescent="0.25">
      <c r="A471">
        <v>7452</v>
      </c>
      <c r="B471" t="s">
        <v>121</v>
      </c>
      <c r="C471">
        <v>120</v>
      </c>
      <c r="D471" t="s">
        <v>5279</v>
      </c>
      <c r="E471" s="404">
        <v>45218</v>
      </c>
      <c r="F471" t="s">
        <v>5291</v>
      </c>
      <c r="G471" t="s">
        <v>3971</v>
      </c>
      <c r="H471" t="s">
        <v>5293</v>
      </c>
      <c r="I471">
        <v>224558</v>
      </c>
      <c r="J471">
        <v>91.86</v>
      </c>
      <c r="K471" t="s">
        <v>5258</v>
      </c>
      <c r="L471" t="s">
        <v>5258</v>
      </c>
    </row>
    <row r="472" spans="1:12" x14ac:dyDescent="0.25">
      <c r="A472">
        <v>7452</v>
      </c>
      <c r="B472" t="s">
        <v>121</v>
      </c>
      <c r="C472">
        <v>130</v>
      </c>
      <c r="D472" t="s">
        <v>5278</v>
      </c>
      <c r="E472" s="404">
        <v>45218</v>
      </c>
      <c r="F472" t="s">
        <v>5291</v>
      </c>
      <c r="G472" t="s">
        <v>3971</v>
      </c>
      <c r="H472" t="s">
        <v>5293</v>
      </c>
      <c r="I472">
        <v>224558</v>
      </c>
      <c r="J472">
        <v>52.05</v>
      </c>
      <c r="K472" t="s">
        <v>5258</v>
      </c>
      <c r="L472" t="s">
        <v>5258</v>
      </c>
    </row>
    <row r="473" spans="1:12" x14ac:dyDescent="0.25">
      <c r="A473">
        <v>7452</v>
      </c>
      <c r="B473" t="s">
        <v>121</v>
      </c>
      <c r="C473">
        <v>140</v>
      </c>
      <c r="D473" t="s">
        <v>5286</v>
      </c>
      <c r="E473" s="404">
        <v>45218</v>
      </c>
      <c r="F473" t="s">
        <v>5291</v>
      </c>
      <c r="G473" t="s">
        <v>3971</v>
      </c>
      <c r="H473" t="s">
        <v>5293</v>
      </c>
      <c r="I473">
        <v>224558</v>
      </c>
      <c r="J473">
        <v>61.24</v>
      </c>
      <c r="K473" t="s">
        <v>5258</v>
      </c>
      <c r="L473" t="s">
        <v>5258</v>
      </c>
    </row>
    <row r="474" spans="1:12" x14ac:dyDescent="0.25">
      <c r="A474">
        <v>7452</v>
      </c>
      <c r="B474" t="s">
        <v>121</v>
      </c>
      <c r="C474">
        <v>160</v>
      </c>
      <c r="D474" t="s">
        <v>5277</v>
      </c>
      <c r="E474" s="404">
        <v>45218</v>
      </c>
      <c r="F474" t="s">
        <v>5291</v>
      </c>
      <c r="G474" t="s">
        <v>3971</v>
      </c>
      <c r="H474" t="s">
        <v>5293</v>
      </c>
      <c r="I474">
        <v>224558</v>
      </c>
      <c r="J474">
        <v>30.62</v>
      </c>
      <c r="K474" t="s">
        <v>5258</v>
      </c>
      <c r="L474" t="s">
        <v>5258</v>
      </c>
    </row>
    <row r="475" spans="1:12" x14ac:dyDescent="0.25">
      <c r="A475">
        <v>7452</v>
      </c>
      <c r="B475" t="s">
        <v>121</v>
      </c>
      <c r="C475">
        <v>210</v>
      </c>
      <c r="D475" t="s">
        <v>5275</v>
      </c>
      <c r="E475" s="404">
        <v>45218</v>
      </c>
      <c r="F475" t="s">
        <v>5291</v>
      </c>
      <c r="G475" t="s">
        <v>3971</v>
      </c>
      <c r="H475" t="s">
        <v>5293</v>
      </c>
      <c r="I475">
        <v>224558</v>
      </c>
      <c r="J475">
        <v>34.04</v>
      </c>
      <c r="K475" t="s">
        <v>5258</v>
      </c>
      <c r="L475" t="s">
        <v>5258</v>
      </c>
    </row>
    <row r="476" spans="1:12" x14ac:dyDescent="0.25">
      <c r="A476">
        <v>7452</v>
      </c>
      <c r="B476" t="s">
        <v>121</v>
      </c>
      <c r="C476">
        <v>220</v>
      </c>
      <c r="D476" t="s">
        <v>5274</v>
      </c>
      <c r="E476" s="404">
        <v>45218</v>
      </c>
      <c r="F476" t="s">
        <v>5291</v>
      </c>
      <c r="G476" t="s">
        <v>3971</v>
      </c>
      <c r="H476" t="s">
        <v>5293</v>
      </c>
      <c r="I476">
        <v>224558</v>
      </c>
      <c r="J476">
        <v>20.420000000000002</v>
      </c>
      <c r="K476" t="s">
        <v>5258</v>
      </c>
      <c r="L476" t="s">
        <v>5258</v>
      </c>
    </row>
    <row r="477" spans="1:12" x14ac:dyDescent="0.25">
      <c r="A477">
        <v>7452</v>
      </c>
      <c r="B477" t="s">
        <v>121</v>
      </c>
      <c r="C477">
        <v>230</v>
      </c>
      <c r="D477" t="s">
        <v>5271</v>
      </c>
      <c r="E477" s="404">
        <v>45218</v>
      </c>
      <c r="F477" t="s">
        <v>5291</v>
      </c>
      <c r="G477" t="s">
        <v>3971</v>
      </c>
      <c r="H477" t="s">
        <v>5293</v>
      </c>
      <c r="I477">
        <v>224558</v>
      </c>
      <c r="J477">
        <v>34.450000000000003</v>
      </c>
      <c r="K477" t="s">
        <v>5258</v>
      </c>
      <c r="L477" t="s">
        <v>5258</v>
      </c>
    </row>
    <row r="478" spans="1:12" x14ac:dyDescent="0.25">
      <c r="A478">
        <v>7452</v>
      </c>
      <c r="B478" t="s">
        <v>121</v>
      </c>
      <c r="C478">
        <v>240</v>
      </c>
      <c r="D478" t="s">
        <v>5285</v>
      </c>
      <c r="E478" s="404">
        <v>45218</v>
      </c>
      <c r="F478" t="s">
        <v>5291</v>
      </c>
      <c r="G478" t="s">
        <v>3971</v>
      </c>
      <c r="H478" t="s">
        <v>5293</v>
      </c>
      <c r="I478">
        <v>224558</v>
      </c>
      <c r="J478">
        <v>27.2</v>
      </c>
      <c r="K478" t="s">
        <v>5258</v>
      </c>
      <c r="L478" t="s">
        <v>5258</v>
      </c>
    </row>
    <row r="479" spans="1:12" x14ac:dyDescent="0.25">
      <c r="A479">
        <v>7452</v>
      </c>
      <c r="B479" t="s">
        <v>121</v>
      </c>
      <c r="C479">
        <v>340</v>
      </c>
      <c r="D479" t="s">
        <v>5284</v>
      </c>
      <c r="E479" s="404">
        <v>45218</v>
      </c>
      <c r="F479" t="s">
        <v>5291</v>
      </c>
      <c r="G479" t="s">
        <v>3971</v>
      </c>
      <c r="H479" t="s">
        <v>5293</v>
      </c>
      <c r="I479">
        <v>224558</v>
      </c>
      <c r="J479">
        <v>13.88</v>
      </c>
      <c r="K479" t="s">
        <v>5258</v>
      </c>
      <c r="L479" t="s">
        <v>5258</v>
      </c>
    </row>
    <row r="480" spans="1:12" x14ac:dyDescent="0.25">
      <c r="A480">
        <v>7452</v>
      </c>
      <c r="B480" t="s">
        <v>121</v>
      </c>
      <c r="C480">
        <v>935</v>
      </c>
      <c r="D480" t="s">
        <v>5283</v>
      </c>
      <c r="E480" s="404">
        <v>45218</v>
      </c>
      <c r="F480" t="s">
        <v>5291</v>
      </c>
      <c r="G480" t="s">
        <v>3971</v>
      </c>
      <c r="H480" t="s">
        <v>5293</v>
      </c>
      <c r="I480">
        <v>224558</v>
      </c>
      <c r="J480">
        <v>12.76</v>
      </c>
      <c r="K480" t="s">
        <v>5258</v>
      </c>
      <c r="L480" t="s">
        <v>5258</v>
      </c>
    </row>
    <row r="481" spans="1:12" x14ac:dyDescent="0.25">
      <c r="A481">
        <v>7452</v>
      </c>
      <c r="B481" t="s">
        <v>121</v>
      </c>
      <c r="C481">
        <v>936</v>
      </c>
      <c r="D481" t="s">
        <v>5282</v>
      </c>
      <c r="E481" s="404">
        <v>45218</v>
      </c>
      <c r="F481" t="s">
        <v>5291</v>
      </c>
      <c r="G481" t="s">
        <v>3971</v>
      </c>
      <c r="H481" t="s">
        <v>5293</v>
      </c>
      <c r="I481">
        <v>224558</v>
      </c>
      <c r="J481">
        <v>12.76</v>
      </c>
      <c r="K481" t="s">
        <v>5258</v>
      </c>
      <c r="L481" t="s">
        <v>5258</v>
      </c>
    </row>
    <row r="482" spans="1:12" x14ac:dyDescent="0.25">
      <c r="A482">
        <v>7452</v>
      </c>
      <c r="B482" t="s">
        <v>121</v>
      </c>
      <c r="C482">
        <v>110</v>
      </c>
      <c r="D482" t="s">
        <v>5280</v>
      </c>
      <c r="E482" s="404">
        <v>45239</v>
      </c>
      <c r="F482" t="s">
        <v>121</v>
      </c>
      <c r="G482" t="s">
        <v>3971</v>
      </c>
      <c r="H482" t="s">
        <v>5292</v>
      </c>
      <c r="I482">
        <v>232898</v>
      </c>
      <c r="J482">
        <v>41.32</v>
      </c>
      <c r="K482" t="s">
        <v>5258</v>
      </c>
      <c r="L482" t="s">
        <v>5258</v>
      </c>
    </row>
    <row r="483" spans="1:12" x14ac:dyDescent="0.25">
      <c r="A483">
        <v>7452</v>
      </c>
      <c r="B483" t="s">
        <v>121</v>
      </c>
      <c r="C483">
        <v>112</v>
      </c>
      <c r="D483" t="s">
        <v>5287</v>
      </c>
      <c r="E483" s="404">
        <v>45239</v>
      </c>
      <c r="F483" t="s">
        <v>121</v>
      </c>
      <c r="G483" t="s">
        <v>3971</v>
      </c>
      <c r="H483" t="s">
        <v>5292</v>
      </c>
      <c r="I483">
        <v>232898</v>
      </c>
      <c r="J483">
        <v>31</v>
      </c>
      <c r="K483" t="s">
        <v>5258</v>
      </c>
      <c r="L483" t="s">
        <v>5258</v>
      </c>
    </row>
    <row r="484" spans="1:12" x14ac:dyDescent="0.25">
      <c r="A484">
        <v>7452</v>
      </c>
      <c r="B484" t="s">
        <v>121</v>
      </c>
      <c r="C484">
        <v>120</v>
      </c>
      <c r="D484" t="s">
        <v>5279</v>
      </c>
      <c r="E484" s="404">
        <v>45239</v>
      </c>
      <c r="F484" t="s">
        <v>121</v>
      </c>
      <c r="G484" t="s">
        <v>3971</v>
      </c>
      <c r="H484" t="s">
        <v>5292</v>
      </c>
      <c r="I484">
        <v>232898</v>
      </c>
      <c r="J484">
        <v>55.8</v>
      </c>
      <c r="K484" t="s">
        <v>5258</v>
      </c>
      <c r="L484" t="s">
        <v>5258</v>
      </c>
    </row>
    <row r="485" spans="1:12" x14ac:dyDescent="0.25">
      <c r="A485">
        <v>7452</v>
      </c>
      <c r="B485" t="s">
        <v>121</v>
      </c>
      <c r="C485">
        <v>130</v>
      </c>
      <c r="D485" t="s">
        <v>5278</v>
      </c>
      <c r="E485" s="404">
        <v>45239</v>
      </c>
      <c r="F485" t="s">
        <v>121</v>
      </c>
      <c r="G485" t="s">
        <v>3971</v>
      </c>
      <c r="H485" t="s">
        <v>5292</v>
      </c>
      <c r="I485">
        <v>232898</v>
      </c>
      <c r="J485">
        <v>31.62</v>
      </c>
      <c r="K485" t="s">
        <v>5258</v>
      </c>
      <c r="L485" t="s">
        <v>5258</v>
      </c>
    </row>
    <row r="486" spans="1:12" x14ac:dyDescent="0.25">
      <c r="A486">
        <v>7452</v>
      </c>
      <c r="B486" t="s">
        <v>121</v>
      </c>
      <c r="C486">
        <v>140</v>
      </c>
      <c r="D486" t="s">
        <v>5286</v>
      </c>
      <c r="E486" s="404">
        <v>45239</v>
      </c>
      <c r="F486" t="s">
        <v>121</v>
      </c>
      <c r="G486" t="s">
        <v>3971</v>
      </c>
      <c r="H486" t="s">
        <v>5292</v>
      </c>
      <c r="I486">
        <v>232898</v>
      </c>
      <c r="J486">
        <v>37.200000000000003</v>
      </c>
      <c r="K486" t="s">
        <v>5258</v>
      </c>
      <c r="L486" t="s">
        <v>5258</v>
      </c>
    </row>
    <row r="487" spans="1:12" x14ac:dyDescent="0.25">
      <c r="A487">
        <v>7452</v>
      </c>
      <c r="B487" t="s">
        <v>121</v>
      </c>
      <c r="C487">
        <v>160</v>
      </c>
      <c r="D487" t="s">
        <v>5277</v>
      </c>
      <c r="E487" s="404">
        <v>45239</v>
      </c>
      <c r="F487" t="s">
        <v>121</v>
      </c>
      <c r="G487" t="s">
        <v>3971</v>
      </c>
      <c r="H487" t="s">
        <v>5292</v>
      </c>
      <c r="I487">
        <v>232898</v>
      </c>
      <c r="J487">
        <v>18.600000000000001</v>
      </c>
      <c r="K487" t="s">
        <v>5258</v>
      </c>
      <c r="L487" t="s">
        <v>5258</v>
      </c>
    </row>
    <row r="488" spans="1:12" x14ac:dyDescent="0.25">
      <c r="A488">
        <v>7452</v>
      </c>
      <c r="B488" t="s">
        <v>121</v>
      </c>
      <c r="C488">
        <v>210</v>
      </c>
      <c r="D488" t="s">
        <v>5275</v>
      </c>
      <c r="E488" s="404">
        <v>45239</v>
      </c>
      <c r="F488" t="s">
        <v>121</v>
      </c>
      <c r="G488" t="s">
        <v>3971</v>
      </c>
      <c r="H488" t="s">
        <v>5292</v>
      </c>
      <c r="I488">
        <v>232898</v>
      </c>
      <c r="J488">
        <v>20.68</v>
      </c>
      <c r="K488" t="s">
        <v>5258</v>
      </c>
      <c r="L488" t="s">
        <v>5258</v>
      </c>
    </row>
    <row r="489" spans="1:12" x14ac:dyDescent="0.25">
      <c r="A489">
        <v>7452</v>
      </c>
      <c r="B489" t="s">
        <v>121</v>
      </c>
      <c r="C489">
        <v>220</v>
      </c>
      <c r="D489" t="s">
        <v>5274</v>
      </c>
      <c r="E489" s="404">
        <v>45239</v>
      </c>
      <c r="F489" t="s">
        <v>121</v>
      </c>
      <c r="G489" t="s">
        <v>3971</v>
      </c>
      <c r="H489" t="s">
        <v>5292</v>
      </c>
      <c r="I489">
        <v>232898</v>
      </c>
      <c r="J489">
        <v>12.4</v>
      </c>
      <c r="K489" t="s">
        <v>5258</v>
      </c>
      <c r="L489" t="s">
        <v>5258</v>
      </c>
    </row>
    <row r="490" spans="1:12" x14ac:dyDescent="0.25">
      <c r="A490">
        <v>7452</v>
      </c>
      <c r="B490" t="s">
        <v>121</v>
      </c>
      <c r="C490">
        <v>230</v>
      </c>
      <c r="D490" t="s">
        <v>5271</v>
      </c>
      <c r="E490" s="404">
        <v>45239</v>
      </c>
      <c r="F490" t="s">
        <v>121</v>
      </c>
      <c r="G490" t="s">
        <v>3971</v>
      </c>
      <c r="H490" t="s">
        <v>5292</v>
      </c>
      <c r="I490">
        <v>232898</v>
      </c>
      <c r="J490">
        <v>20.92</v>
      </c>
      <c r="K490" t="s">
        <v>5258</v>
      </c>
      <c r="L490" t="s">
        <v>5258</v>
      </c>
    </row>
    <row r="491" spans="1:12" x14ac:dyDescent="0.25">
      <c r="A491">
        <v>7452</v>
      </c>
      <c r="B491" t="s">
        <v>121</v>
      </c>
      <c r="C491">
        <v>240</v>
      </c>
      <c r="D491" t="s">
        <v>5285</v>
      </c>
      <c r="E491" s="404">
        <v>45239</v>
      </c>
      <c r="F491" t="s">
        <v>121</v>
      </c>
      <c r="G491" t="s">
        <v>3971</v>
      </c>
      <c r="H491" t="s">
        <v>5292</v>
      </c>
      <c r="I491">
        <v>232898</v>
      </c>
      <c r="J491">
        <v>16.52</v>
      </c>
      <c r="K491" t="s">
        <v>5258</v>
      </c>
      <c r="L491" t="s">
        <v>5258</v>
      </c>
    </row>
    <row r="492" spans="1:12" x14ac:dyDescent="0.25">
      <c r="A492">
        <v>7452</v>
      </c>
      <c r="B492" t="s">
        <v>121</v>
      </c>
      <c r="C492">
        <v>340</v>
      </c>
      <c r="D492" t="s">
        <v>5284</v>
      </c>
      <c r="E492" s="404">
        <v>45239</v>
      </c>
      <c r="F492" t="s">
        <v>121</v>
      </c>
      <c r="G492" t="s">
        <v>3971</v>
      </c>
      <c r="H492" t="s">
        <v>5292</v>
      </c>
      <c r="I492">
        <v>232898</v>
      </c>
      <c r="J492">
        <v>8.43</v>
      </c>
      <c r="K492" t="s">
        <v>5258</v>
      </c>
      <c r="L492" t="s">
        <v>5258</v>
      </c>
    </row>
    <row r="493" spans="1:12" x14ac:dyDescent="0.25">
      <c r="A493">
        <v>7452</v>
      </c>
      <c r="B493" t="s">
        <v>121</v>
      </c>
      <c r="C493">
        <v>935</v>
      </c>
      <c r="D493" t="s">
        <v>5283</v>
      </c>
      <c r="E493" s="404">
        <v>45239</v>
      </c>
      <c r="F493" t="s">
        <v>121</v>
      </c>
      <c r="G493" t="s">
        <v>3971</v>
      </c>
      <c r="H493" t="s">
        <v>5292</v>
      </c>
      <c r="I493">
        <v>232898</v>
      </c>
      <c r="J493">
        <v>7.75</v>
      </c>
      <c r="K493" t="s">
        <v>5258</v>
      </c>
      <c r="L493" t="s">
        <v>5258</v>
      </c>
    </row>
    <row r="494" spans="1:12" x14ac:dyDescent="0.25">
      <c r="A494">
        <v>7452</v>
      </c>
      <c r="B494" t="s">
        <v>121</v>
      </c>
      <c r="C494">
        <v>936</v>
      </c>
      <c r="D494" t="s">
        <v>5282</v>
      </c>
      <c r="E494" s="404">
        <v>45239</v>
      </c>
      <c r="F494" t="s">
        <v>121</v>
      </c>
      <c r="G494" t="s">
        <v>3971</v>
      </c>
      <c r="H494" t="s">
        <v>5292</v>
      </c>
      <c r="I494">
        <v>232898</v>
      </c>
      <c r="J494">
        <v>7.75</v>
      </c>
      <c r="K494" t="s">
        <v>5258</v>
      </c>
      <c r="L494" t="s">
        <v>5258</v>
      </c>
    </row>
    <row r="495" spans="1:12" x14ac:dyDescent="0.25">
      <c r="A495">
        <v>7452</v>
      </c>
      <c r="B495" t="s">
        <v>121</v>
      </c>
      <c r="C495">
        <v>110</v>
      </c>
      <c r="D495" t="s">
        <v>5280</v>
      </c>
      <c r="E495" s="404">
        <v>45260</v>
      </c>
      <c r="F495" t="s">
        <v>5291</v>
      </c>
      <c r="G495" t="s">
        <v>3971</v>
      </c>
      <c r="H495" t="s">
        <v>5290</v>
      </c>
      <c r="I495">
        <v>236245</v>
      </c>
      <c r="J495">
        <v>41.32</v>
      </c>
      <c r="K495" t="s">
        <v>5258</v>
      </c>
      <c r="L495" t="s">
        <v>5258</v>
      </c>
    </row>
    <row r="496" spans="1:12" x14ac:dyDescent="0.25">
      <c r="A496">
        <v>7452</v>
      </c>
      <c r="B496" t="s">
        <v>121</v>
      </c>
      <c r="C496">
        <v>112</v>
      </c>
      <c r="D496" t="s">
        <v>5287</v>
      </c>
      <c r="E496" s="404">
        <v>45260</v>
      </c>
      <c r="F496" t="s">
        <v>5291</v>
      </c>
      <c r="G496" t="s">
        <v>3971</v>
      </c>
      <c r="H496" t="s">
        <v>5290</v>
      </c>
      <c r="I496">
        <v>236245</v>
      </c>
      <c r="J496">
        <v>31</v>
      </c>
      <c r="K496" t="s">
        <v>5258</v>
      </c>
      <c r="L496" t="s">
        <v>5258</v>
      </c>
    </row>
    <row r="497" spans="1:12" x14ac:dyDescent="0.25">
      <c r="A497">
        <v>7452</v>
      </c>
      <c r="B497" t="s">
        <v>121</v>
      </c>
      <c r="C497">
        <v>120</v>
      </c>
      <c r="D497" t="s">
        <v>5279</v>
      </c>
      <c r="E497" s="404">
        <v>45260</v>
      </c>
      <c r="F497" t="s">
        <v>5291</v>
      </c>
      <c r="G497" t="s">
        <v>3971</v>
      </c>
      <c r="H497" t="s">
        <v>5290</v>
      </c>
      <c r="I497">
        <v>236245</v>
      </c>
      <c r="J497">
        <v>55.8</v>
      </c>
      <c r="K497" t="s">
        <v>5258</v>
      </c>
      <c r="L497" t="s">
        <v>5258</v>
      </c>
    </row>
    <row r="498" spans="1:12" x14ac:dyDescent="0.25">
      <c r="A498">
        <v>7452</v>
      </c>
      <c r="B498" t="s">
        <v>121</v>
      </c>
      <c r="C498">
        <v>130</v>
      </c>
      <c r="D498" t="s">
        <v>5278</v>
      </c>
      <c r="E498" s="404">
        <v>45260</v>
      </c>
      <c r="F498" t="s">
        <v>5291</v>
      </c>
      <c r="G498" t="s">
        <v>3971</v>
      </c>
      <c r="H498" t="s">
        <v>5290</v>
      </c>
      <c r="I498">
        <v>236245</v>
      </c>
      <c r="J498">
        <v>31.62</v>
      </c>
      <c r="K498" t="s">
        <v>5258</v>
      </c>
      <c r="L498" t="s">
        <v>5258</v>
      </c>
    </row>
    <row r="499" spans="1:12" x14ac:dyDescent="0.25">
      <c r="A499">
        <v>7452</v>
      </c>
      <c r="B499" t="s">
        <v>121</v>
      </c>
      <c r="C499">
        <v>140</v>
      </c>
      <c r="D499" t="s">
        <v>5286</v>
      </c>
      <c r="E499" s="404">
        <v>45260</v>
      </c>
      <c r="F499" t="s">
        <v>5291</v>
      </c>
      <c r="G499" t="s">
        <v>3971</v>
      </c>
      <c r="H499" t="s">
        <v>5290</v>
      </c>
      <c r="I499">
        <v>236245</v>
      </c>
      <c r="J499">
        <v>37.200000000000003</v>
      </c>
      <c r="K499" t="s">
        <v>5258</v>
      </c>
      <c r="L499" t="s">
        <v>5258</v>
      </c>
    </row>
    <row r="500" spans="1:12" x14ac:dyDescent="0.25">
      <c r="A500">
        <v>7452</v>
      </c>
      <c r="B500" t="s">
        <v>121</v>
      </c>
      <c r="C500">
        <v>160</v>
      </c>
      <c r="D500" t="s">
        <v>5277</v>
      </c>
      <c r="E500" s="404">
        <v>45260</v>
      </c>
      <c r="F500" t="s">
        <v>5291</v>
      </c>
      <c r="G500" t="s">
        <v>3971</v>
      </c>
      <c r="H500" t="s">
        <v>5290</v>
      </c>
      <c r="I500">
        <v>236245</v>
      </c>
      <c r="J500">
        <v>18.600000000000001</v>
      </c>
      <c r="K500" t="s">
        <v>5258</v>
      </c>
      <c r="L500" t="s">
        <v>5258</v>
      </c>
    </row>
    <row r="501" spans="1:12" x14ac:dyDescent="0.25">
      <c r="A501">
        <v>7452</v>
      </c>
      <c r="B501" t="s">
        <v>121</v>
      </c>
      <c r="C501">
        <v>210</v>
      </c>
      <c r="D501" t="s">
        <v>5275</v>
      </c>
      <c r="E501" s="404">
        <v>45260</v>
      </c>
      <c r="F501" t="s">
        <v>5291</v>
      </c>
      <c r="G501" t="s">
        <v>3971</v>
      </c>
      <c r="H501" t="s">
        <v>5290</v>
      </c>
      <c r="I501">
        <v>236245</v>
      </c>
      <c r="J501">
        <v>20.68</v>
      </c>
      <c r="K501" t="s">
        <v>5258</v>
      </c>
      <c r="L501" t="s">
        <v>5258</v>
      </c>
    </row>
    <row r="502" spans="1:12" x14ac:dyDescent="0.25">
      <c r="A502">
        <v>7452</v>
      </c>
      <c r="B502" t="s">
        <v>121</v>
      </c>
      <c r="C502">
        <v>220</v>
      </c>
      <c r="D502" t="s">
        <v>5274</v>
      </c>
      <c r="E502" s="404">
        <v>45260</v>
      </c>
      <c r="F502" t="s">
        <v>5291</v>
      </c>
      <c r="G502" t="s">
        <v>3971</v>
      </c>
      <c r="H502" t="s">
        <v>5290</v>
      </c>
      <c r="I502">
        <v>236245</v>
      </c>
      <c r="J502">
        <v>12.4</v>
      </c>
      <c r="K502" t="s">
        <v>5258</v>
      </c>
      <c r="L502" t="s">
        <v>5258</v>
      </c>
    </row>
    <row r="503" spans="1:12" x14ac:dyDescent="0.25">
      <c r="A503">
        <v>7452</v>
      </c>
      <c r="B503" t="s">
        <v>121</v>
      </c>
      <c r="C503">
        <v>230</v>
      </c>
      <c r="D503" t="s">
        <v>5271</v>
      </c>
      <c r="E503" s="404">
        <v>45260</v>
      </c>
      <c r="F503" t="s">
        <v>5291</v>
      </c>
      <c r="G503" t="s">
        <v>3971</v>
      </c>
      <c r="H503" t="s">
        <v>5290</v>
      </c>
      <c r="I503">
        <v>236245</v>
      </c>
      <c r="J503">
        <v>20.92</v>
      </c>
      <c r="K503" t="s">
        <v>5258</v>
      </c>
      <c r="L503" t="s">
        <v>5258</v>
      </c>
    </row>
    <row r="504" spans="1:12" x14ac:dyDescent="0.25">
      <c r="A504">
        <v>7452</v>
      </c>
      <c r="B504" t="s">
        <v>121</v>
      </c>
      <c r="C504">
        <v>240</v>
      </c>
      <c r="D504" t="s">
        <v>5285</v>
      </c>
      <c r="E504" s="404">
        <v>45260</v>
      </c>
      <c r="F504" t="s">
        <v>5291</v>
      </c>
      <c r="G504" t="s">
        <v>3971</v>
      </c>
      <c r="H504" t="s">
        <v>5290</v>
      </c>
      <c r="I504">
        <v>236245</v>
      </c>
      <c r="J504">
        <v>16.52</v>
      </c>
      <c r="K504" t="s">
        <v>5258</v>
      </c>
      <c r="L504" t="s">
        <v>5258</v>
      </c>
    </row>
    <row r="505" spans="1:12" x14ac:dyDescent="0.25">
      <c r="A505">
        <v>7452</v>
      </c>
      <c r="B505" t="s">
        <v>121</v>
      </c>
      <c r="C505">
        <v>340</v>
      </c>
      <c r="D505" t="s">
        <v>5284</v>
      </c>
      <c r="E505" s="404">
        <v>45260</v>
      </c>
      <c r="F505" t="s">
        <v>5291</v>
      </c>
      <c r="G505" t="s">
        <v>3971</v>
      </c>
      <c r="H505" t="s">
        <v>5290</v>
      </c>
      <c r="I505">
        <v>236245</v>
      </c>
      <c r="J505">
        <v>8.43</v>
      </c>
      <c r="K505" t="s">
        <v>5258</v>
      </c>
      <c r="L505" t="s">
        <v>5258</v>
      </c>
    </row>
    <row r="506" spans="1:12" x14ac:dyDescent="0.25">
      <c r="A506">
        <v>7452</v>
      </c>
      <c r="B506" t="s">
        <v>121</v>
      </c>
      <c r="C506">
        <v>935</v>
      </c>
      <c r="D506" t="s">
        <v>5283</v>
      </c>
      <c r="E506" s="404">
        <v>45260</v>
      </c>
      <c r="F506" t="s">
        <v>5291</v>
      </c>
      <c r="G506" t="s">
        <v>3971</v>
      </c>
      <c r="H506" t="s">
        <v>5290</v>
      </c>
      <c r="I506">
        <v>236245</v>
      </c>
      <c r="J506">
        <v>7.75</v>
      </c>
      <c r="K506" t="s">
        <v>5258</v>
      </c>
      <c r="L506" t="s">
        <v>5258</v>
      </c>
    </row>
    <row r="507" spans="1:12" x14ac:dyDescent="0.25">
      <c r="A507">
        <v>7452</v>
      </c>
      <c r="B507" t="s">
        <v>121</v>
      </c>
      <c r="C507">
        <v>936</v>
      </c>
      <c r="D507" t="s">
        <v>5282</v>
      </c>
      <c r="E507" s="404">
        <v>45260</v>
      </c>
      <c r="F507" t="s">
        <v>5291</v>
      </c>
      <c r="G507" t="s">
        <v>3971</v>
      </c>
      <c r="H507" t="s">
        <v>5290</v>
      </c>
      <c r="I507">
        <v>236245</v>
      </c>
      <c r="J507">
        <v>7.75</v>
      </c>
      <c r="K507" t="s">
        <v>5258</v>
      </c>
      <c r="L507" t="s">
        <v>5258</v>
      </c>
    </row>
    <row r="508" spans="1:12" x14ac:dyDescent="0.25">
      <c r="A508">
        <v>7452</v>
      </c>
      <c r="B508" t="s">
        <v>121</v>
      </c>
      <c r="C508">
        <v>110</v>
      </c>
      <c r="D508" t="s">
        <v>5280</v>
      </c>
      <c r="E508" s="404">
        <v>45291</v>
      </c>
      <c r="F508" t="s">
        <v>121</v>
      </c>
      <c r="G508" t="s">
        <v>3971</v>
      </c>
      <c r="H508" t="s">
        <v>5289</v>
      </c>
      <c r="I508">
        <v>238859</v>
      </c>
      <c r="J508">
        <v>61.98</v>
      </c>
      <c r="K508" t="s">
        <v>5258</v>
      </c>
      <c r="L508" t="s">
        <v>5258</v>
      </c>
    </row>
    <row r="509" spans="1:12" x14ac:dyDescent="0.25">
      <c r="A509">
        <v>7452</v>
      </c>
      <c r="B509" t="s">
        <v>121</v>
      </c>
      <c r="C509">
        <v>112</v>
      </c>
      <c r="D509" t="s">
        <v>5287</v>
      </c>
      <c r="E509" s="404">
        <v>45291</v>
      </c>
      <c r="F509" t="s">
        <v>121</v>
      </c>
      <c r="G509" t="s">
        <v>3971</v>
      </c>
      <c r="H509" t="s">
        <v>5289</v>
      </c>
      <c r="I509">
        <v>238859</v>
      </c>
      <c r="J509">
        <v>46.5</v>
      </c>
      <c r="K509" t="s">
        <v>5258</v>
      </c>
      <c r="L509" t="s">
        <v>5258</v>
      </c>
    </row>
    <row r="510" spans="1:12" x14ac:dyDescent="0.25">
      <c r="A510">
        <v>7452</v>
      </c>
      <c r="B510" t="s">
        <v>121</v>
      </c>
      <c r="C510">
        <v>120</v>
      </c>
      <c r="D510" t="s">
        <v>5279</v>
      </c>
      <c r="E510" s="404">
        <v>45291</v>
      </c>
      <c r="F510" t="s">
        <v>121</v>
      </c>
      <c r="G510" t="s">
        <v>3971</v>
      </c>
      <c r="H510" t="s">
        <v>5289</v>
      </c>
      <c r="I510">
        <v>238859</v>
      </c>
      <c r="J510">
        <v>83.7</v>
      </c>
      <c r="K510" t="s">
        <v>5258</v>
      </c>
      <c r="L510" t="s">
        <v>5258</v>
      </c>
    </row>
    <row r="511" spans="1:12" x14ac:dyDescent="0.25">
      <c r="A511">
        <v>7452</v>
      </c>
      <c r="B511" t="s">
        <v>121</v>
      </c>
      <c r="C511">
        <v>130</v>
      </c>
      <c r="D511" t="s">
        <v>5278</v>
      </c>
      <c r="E511" s="404">
        <v>45291</v>
      </c>
      <c r="F511" t="s">
        <v>121</v>
      </c>
      <c r="G511" t="s">
        <v>3971</v>
      </c>
      <c r="H511" t="s">
        <v>5289</v>
      </c>
      <c r="I511">
        <v>238859</v>
      </c>
      <c r="J511">
        <v>47.43</v>
      </c>
      <c r="K511" t="s">
        <v>5258</v>
      </c>
      <c r="L511" t="s">
        <v>5258</v>
      </c>
    </row>
    <row r="512" spans="1:12" x14ac:dyDescent="0.25">
      <c r="A512">
        <v>7452</v>
      </c>
      <c r="B512" t="s">
        <v>121</v>
      </c>
      <c r="C512">
        <v>140</v>
      </c>
      <c r="D512" t="s">
        <v>5286</v>
      </c>
      <c r="E512" s="404">
        <v>45291</v>
      </c>
      <c r="F512" t="s">
        <v>121</v>
      </c>
      <c r="G512" t="s">
        <v>3971</v>
      </c>
      <c r="H512" t="s">
        <v>5289</v>
      </c>
      <c r="I512">
        <v>238859</v>
      </c>
      <c r="J512">
        <v>55.8</v>
      </c>
      <c r="K512" t="s">
        <v>5258</v>
      </c>
      <c r="L512" t="s">
        <v>5258</v>
      </c>
    </row>
    <row r="513" spans="1:12" x14ac:dyDescent="0.25">
      <c r="A513">
        <v>7452</v>
      </c>
      <c r="B513" t="s">
        <v>121</v>
      </c>
      <c r="C513">
        <v>160</v>
      </c>
      <c r="D513" t="s">
        <v>5277</v>
      </c>
      <c r="E513" s="404">
        <v>45291</v>
      </c>
      <c r="F513" t="s">
        <v>121</v>
      </c>
      <c r="G513" t="s">
        <v>3971</v>
      </c>
      <c r="H513" t="s">
        <v>5289</v>
      </c>
      <c r="I513">
        <v>238859</v>
      </c>
      <c r="J513">
        <v>27.9</v>
      </c>
      <c r="K513" t="s">
        <v>5258</v>
      </c>
      <c r="L513" t="s">
        <v>5258</v>
      </c>
    </row>
    <row r="514" spans="1:12" x14ac:dyDescent="0.25">
      <c r="A514">
        <v>7452</v>
      </c>
      <c r="B514" t="s">
        <v>121</v>
      </c>
      <c r="C514">
        <v>210</v>
      </c>
      <c r="D514" t="s">
        <v>5275</v>
      </c>
      <c r="E514" s="404">
        <v>45291</v>
      </c>
      <c r="F514" t="s">
        <v>121</v>
      </c>
      <c r="G514" t="s">
        <v>3971</v>
      </c>
      <c r="H514" t="s">
        <v>5289</v>
      </c>
      <c r="I514">
        <v>238859</v>
      </c>
      <c r="J514">
        <v>31.02</v>
      </c>
      <c r="K514" t="s">
        <v>5258</v>
      </c>
      <c r="L514" t="s">
        <v>5258</v>
      </c>
    </row>
    <row r="515" spans="1:12" x14ac:dyDescent="0.25">
      <c r="A515">
        <v>7452</v>
      </c>
      <c r="B515" t="s">
        <v>121</v>
      </c>
      <c r="C515">
        <v>220</v>
      </c>
      <c r="D515" t="s">
        <v>5274</v>
      </c>
      <c r="E515" s="404">
        <v>45291</v>
      </c>
      <c r="F515" t="s">
        <v>121</v>
      </c>
      <c r="G515" t="s">
        <v>3971</v>
      </c>
      <c r="H515" t="s">
        <v>5289</v>
      </c>
      <c r="I515">
        <v>238859</v>
      </c>
      <c r="J515">
        <v>18.600000000000001</v>
      </c>
      <c r="K515" t="s">
        <v>5258</v>
      </c>
      <c r="L515" t="s">
        <v>5258</v>
      </c>
    </row>
    <row r="516" spans="1:12" x14ac:dyDescent="0.25">
      <c r="A516">
        <v>7452</v>
      </c>
      <c r="B516" t="s">
        <v>121</v>
      </c>
      <c r="C516">
        <v>230</v>
      </c>
      <c r="D516" t="s">
        <v>5271</v>
      </c>
      <c r="E516" s="404">
        <v>45291</v>
      </c>
      <c r="F516" t="s">
        <v>121</v>
      </c>
      <c r="G516" t="s">
        <v>3971</v>
      </c>
      <c r="H516" t="s">
        <v>5289</v>
      </c>
      <c r="I516">
        <v>238859</v>
      </c>
      <c r="J516">
        <v>31.39</v>
      </c>
      <c r="K516" t="s">
        <v>5258</v>
      </c>
      <c r="L516" t="s">
        <v>5258</v>
      </c>
    </row>
    <row r="517" spans="1:12" x14ac:dyDescent="0.25">
      <c r="A517">
        <v>7452</v>
      </c>
      <c r="B517" t="s">
        <v>121</v>
      </c>
      <c r="C517">
        <v>240</v>
      </c>
      <c r="D517" t="s">
        <v>5285</v>
      </c>
      <c r="E517" s="404">
        <v>45291</v>
      </c>
      <c r="F517" t="s">
        <v>121</v>
      </c>
      <c r="G517" t="s">
        <v>3971</v>
      </c>
      <c r="H517" t="s">
        <v>5289</v>
      </c>
      <c r="I517">
        <v>238859</v>
      </c>
      <c r="J517">
        <v>24.78</v>
      </c>
      <c r="K517" t="s">
        <v>5258</v>
      </c>
      <c r="L517" t="s">
        <v>5258</v>
      </c>
    </row>
    <row r="518" spans="1:12" x14ac:dyDescent="0.25">
      <c r="A518">
        <v>7452</v>
      </c>
      <c r="B518" t="s">
        <v>121</v>
      </c>
      <c r="C518">
        <v>340</v>
      </c>
      <c r="D518" t="s">
        <v>5284</v>
      </c>
      <c r="E518" s="404">
        <v>45291</v>
      </c>
      <c r="F518" t="s">
        <v>121</v>
      </c>
      <c r="G518" t="s">
        <v>3971</v>
      </c>
      <c r="H518" t="s">
        <v>5289</v>
      </c>
      <c r="I518">
        <v>238859</v>
      </c>
      <c r="J518">
        <v>12.65</v>
      </c>
      <c r="K518" t="s">
        <v>5258</v>
      </c>
      <c r="L518" t="s">
        <v>5258</v>
      </c>
    </row>
    <row r="519" spans="1:12" x14ac:dyDescent="0.25">
      <c r="A519">
        <v>7452</v>
      </c>
      <c r="B519" t="s">
        <v>121</v>
      </c>
      <c r="C519">
        <v>935</v>
      </c>
      <c r="D519" t="s">
        <v>5283</v>
      </c>
      <c r="E519" s="404">
        <v>45291</v>
      </c>
      <c r="F519" t="s">
        <v>121</v>
      </c>
      <c r="G519" t="s">
        <v>3971</v>
      </c>
      <c r="H519" t="s">
        <v>5289</v>
      </c>
      <c r="I519">
        <v>238859</v>
      </c>
      <c r="J519">
        <v>11.63</v>
      </c>
      <c r="K519" t="s">
        <v>5258</v>
      </c>
      <c r="L519" t="s">
        <v>5258</v>
      </c>
    </row>
    <row r="520" spans="1:12" x14ac:dyDescent="0.25">
      <c r="A520">
        <v>7452</v>
      </c>
      <c r="B520" t="s">
        <v>121</v>
      </c>
      <c r="C520">
        <v>936</v>
      </c>
      <c r="D520" t="s">
        <v>5282</v>
      </c>
      <c r="E520" s="404">
        <v>45291</v>
      </c>
      <c r="F520" t="s">
        <v>121</v>
      </c>
      <c r="G520" t="s">
        <v>3971</v>
      </c>
      <c r="H520" t="s">
        <v>5289</v>
      </c>
      <c r="I520">
        <v>238859</v>
      </c>
      <c r="J520">
        <v>11.63</v>
      </c>
      <c r="K520" t="s">
        <v>5258</v>
      </c>
      <c r="L520" t="s">
        <v>5258</v>
      </c>
    </row>
    <row r="521" spans="1:12" x14ac:dyDescent="0.25">
      <c r="A521">
        <v>7452</v>
      </c>
      <c r="B521" t="s">
        <v>121</v>
      </c>
      <c r="C521">
        <v>110</v>
      </c>
      <c r="D521" t="s">
        <v>5280</v>
      </c>
      <c r="E521" s="404">
        <v>45322</v>
      </c>
      <c r="F521" t="s">
        <v>121</v>
      </c>
      <c r="G521" t="s">
        <v>3971</v>
      </c>
      <c r="H521" t="s">
        <v>5288</v>
      </c>
      <c r="I521">
        <v>240806</v>
      </c>
      <c r="J521">
        <v>61.98</v>
      </c>
      <c r="K521" t="s">
        <v>5258</v>
      </c>
      <c r="L521" t="s">
        <v>5258</v>
      </c>
    </row>
    <row r="522" spans="1:12" x14ac:dyDescent="0.25">
      <c r="A522">
        <v>7452</v>
      </c>
      <c r="B522" t="s">
        <v>121</v>
      </c>
      <c r="C522">
        <v>112</v>
      </c>
      <c r="D522" t="s">
        <v>5287</v>
      </c>
      <c r="E522" s="404">
        <v>45322</v>
      </c>
      <c r="F522" t="s">
        <v>121</v>
      </c>
      <c r="G522" t="s">
        <v>3971</v>
      </c>
      <c r="H522" t="s">
        <v>5288</v>
      </c>
      <c r="I522">
        <v>240806</v>
      </c>
      <c r="J522">
        <v>46.5</v>
      </c>
      <c r="K522" t="s">
        <v>5258</v>
      </c>
      <c r="L522" t="s">
        <v>5258</v>
      </c>
    </row>
    <row r="523" spans="1:12" x14ac:dyDescent="0.25">
      <c r="A523">
        <v>7452</v>
      </c>
      <c r="B523" t="s">
        <v>121</v>
      </c>
      <c r="C523">
        <v>120</v>
      </c>
      <c r="D523" t="s">
        <v>5279</v>
      </c>
      <c r="E523" s="404">
        <v>45322</v>
      </c>
      <c r="F523" t="s">
        <v>121</v>
      </c>
      <c r="G523" t="s">
        <v>3971</v>
      </c>
      <c r="H523" t="s">
        <v>5288</v>
      </c>
      <c r="I523">
        <v>240806</v>
      </c>
      <c r="J523">
        <v>83.7</v>
      </c>
      <c r="K523" t="s">
        <v>5258</v>
      </c>
      <c r="L523" t="s">
        <v>5258</v>
      </c>
    </row>
    <row r="524" spans="1:12" x14ac:dyDescent="0.25">
      <c r="A524">
        <v>7452</v>
      </c>
      <c r="B524" t="s">
        <v>121</v>
      </c>
      <c r="C524">
        <v>130</v>
      </c>
      <c r="D524" t="s">
        <v>5278</v>
      </c>
      <c r="E524" s="404">
        <v>45322</v>
      </c>
      <c r="F524" t="s">
        <v>121</v>
      </c>
      <c r="G524" t="s">
        <v>3971</v>
      </c>
      <c r="H524" t="s">
        <v>5288</v>
      </c>
      <c r="I524">
        <v>240806</v>
      </c>
      <c r="J524">
        <v>47.43</v>
      </c>
      <c r="K524" t="s">
        <v>5258</v>
      </c>
      <c r="L524" t="s">
        <v>5258</v>
      </c>
    </row>
    <row r="525" spans="1:12" x14ac:dyDescent="0.25">
      <c r="A525">
        <v>7452</v>
      </c>
      <c r="B525" t="s">
        <v>121</v>
      </c>
      <c r="C525">
        <v>140</v>
      </c>
      <c r="D525" t="s">
        <v>5286</v>
      </c>
      <c r="E525" s="404">
        <v>45322</v>
      </c>
      <c r="F525" t="s">
        <v>121</v>
      </c>
      <c r="G525" t="s">
        <v>3971</v>
      </c>
      <c r="H525" t="s">
        <v>5288</v>
      </c>
      <c r="I525">
        <v>240806</v>
      </c>
      <c r="J525">
        <v>55.8</v>
      </c>
      <c r="K525" t="s">
        <v>5258</v>
      </c>
      <c r="L525" t="s">
        <v>5258</v>
      </c>
    </row>
    <row r="526" spans="1:12" x14ac:dyDescent="0.25">
      <c r="A526">
        <v>7452</v>
      </c>
      <c r="B526" t="s">
        <v>121</v>
      </c>
      <c r="C526">
        <v>160</v>
      </c>
      <c r="D526" t="s">
        <v>5277</v>
      </c>
      <c r="E526" s="404">
        <v>45322</v>
      </c>
      <c r="F526" t="s">
        <v>121</v>
      </c>
      <c r="G526" t="s">
        <v>3971</v>
      </c>
      <c r="H526" t="s">
        <v>5288</v>
      </c>
      <c r="I526">
        <v>240806</v>
      </c>
      <c r="J526">
        <v>27.9</v>
      </c>
      <c r="K526" t="s">
        <v>5258</v>
      </c>
      <c r="L526" t="s">
        <v>5258</v>
      </c>
    </row>
    <row r="527" spans="1:12" x14ac:dyDescent="0.25">
      <c r="A527">
        <v>7452</v>
      </c>
      <c r="B527" t="s">
        <v>121</v>
      </c>
      <c r="C527">
        <v>210</v>
      </c>
      <c r="D527" t="s">
        <v>5275</v>
      </c>
      <c r="E527" s="404">
        <v>45322</v>
      </c>
      <c r="F527" t="s">
        <v>121</v>
      </c>
      <c r="G527" t="s">
        <v>3971</v>
      </c>
      <c r="H527" t="s">
        <v>5288</v>
      </c>
      <c r="I527">
        <v>240806</v>
      </c>
      <c r="J527">
        <v>31.02</v>
      </c>
      <c r="K527" t="s">
        <v>5258</v>
      </c>
      <c r="L527" t="s">
        <v>5258</v>
      </c>
    </row>
    <row r="528" spans="1:12" x14ac:dyDescent="0.25">
      <c r="A528">
        <v>7452</v>
      </c>
      <c r="B528" t="s">
        <v>121</v>
      </c>
      <c r="C528">
        <v>220</v>
      </c>
      <c r="D528" t="s">
        <v>5274</v>
      </c>
      <c r="E528" s="404">
        <v>45322</v>
      </c>
      <c r="F528" t="s">
        <v>121</v>
      </c>
      <c r="G528" t="s">
        <v>3971</v>
      </c>
      <c r="H528" t="s">
        <v>5288</v>
      </c>
      <c r="I528">
        <v>240806</v>
      </c>
      <c r="J528">
        <v>18.600000000000001</v>
      </c>
      <c r="K528" t="s">
        <v>5258</v>
      </c>
      <c r="L528" t="s">
        <v>5258</v>
      </c>
    </row>
    <row r="529" spans="1:12" x14ac:dyDescent="0.25">
      <c r="A529">
        <v>7452</v>
      </c>
      <c r="B529" t="s">
        <v>121</v>
      </c>
      <c r="C529">
        <v>230</v>
      </c>
      <c r="D529" t="s">
        <v>5271</v>
      </c>
      <c r="E529" s="404">
        <v>45322</v>
      </c>
      <c r="F529" t="s">
        <v>121</v>
      </c>
      <c r="G529" t="s">
        <v>3971</v>
      </c>
      <c r="H529" t="s">
        <v>5288</v>
      </c>
      <c r="I529">
        <v>240806</v>
      </c>
      <c r="J529">
        <v>31.39</v>
      </c>
      <c r="K529" t="s">
        <v>5258</v>
      </c>
      <c r="L529" t="s">
        <v>5258</v>
      </c>
    </row>
    <row r="530" spans="1:12" x14ac:dyDescent="0.25">
      <c r="A530">
        <v>7452</v>
      </c>
      <c r="B530" t="s">
        <v>121</v>
      </c>
      <c r="C530">
        <v>240</v>
      </c>
      <c r="D530" t="s">
        <v>5285</v>
      </c>
      <c r="E530" s="404">
        <v>45322</v>
      </c>
      <c r="F530" t="s">
        <v>121</v>
      </c>
      <c r="G530" t="s">
        <v>3971</v>
      </c>
      <c r="H530" t="s">
        <v>5288</v>
      </c>
      <c r="I530">
        <v>240806</v>
      </c>
      <c r="J530">
        <v>24.78</v>
      </c>
      <c r="K530" t="s">
        <v>5258</v>
      </c>
      <c r="L530" t="s">
        <v>5258</v>
      </c>
    </row>
    <row r="531" spans="1:12" x14ac:dyDescent="0.25">
      <c r="A531">
        <v>7452</v>
      </c>
      <c r="B531" t="s">
        <v>121</v>
      </c>
      <c r="C531">
        <v>340</v>
      </c>
      <c r="D531" t="s">
        <v>5284</v>
      </c>
      <c r="E531" s="404">
        <v>45322</v>
      </c>
      <c r="F531" t="s">
        <v>121</v>
      </c>
      <c r="G531" t="s">
        <v>3971</v>
      </c>
      <c r="H531" t="s">
        <v>5288</v>
      </c>
      <c r="I531">
        <v>240806</v>
      </c>
      <c r="J531">
        <v>12.65</v>
      </c>
      <c r="K531" t="s">
        <v>5258</v>
      </c>
      <c r="L531" t="s">
        <v>5258</v>
      </c>
    </row>
    <row r="532" spans="1:12" x14ac:dyDescent="0.25">
      <c r="A532">
        <v>7452</v>
      </c>
      <c r="B532" t="s">
        <v>121</v>
      </c>
      <c r="C532">
        <v>935</v>
      </c>
      <c r="D532" t="s">
        <v>5283</v>
      </c>
      <c r="E532" s="404">
        <v>45322</v>
      </c>
      <c r="F532" t="s">
        <v>121</v>
      </c>
      <c r="G532" t="s">
        <v>3971</v>
      </c>
      <c r="H532" t="s">
        <v>5288</v>
      </c>
      <c r="I532">
        <v>240806</v>
      </c>
      <c r="J532">
        <v>11.63</v>
      </c>
      <c r="K532" t="s">
        <v>5258</v>
      </c>
      <c r="L532" t="s">
        <v>5258</v>
      </c>
    </row>
    <row r="533" spans="1:12" x14ac:dyDescent="0.25">
      <c r="A533">
        <v>7452</v>
      </c>
      <c r="B533" t="s">
        <v>121</v>
      </c>
      <c r="C533">
        <v>936</v>
      </c>
      <c r="D533" t="s">
        <v>5282</v>
      </c>
      <c r="E533" s="404">
        <v>45322</v>
      </c>
      <c r="F533" t="s">
        <v>121</v>
      </c>
      <c r="G533" t="s">
        <v>3971</v>
      </c>
      <c r="H533" t="s">
        <v>5288</v>
      </c>
      <c r="I533">
        <v>240806</v>
      </c>
      <c r="J533">
        <v>11.63</v>
      </c>
      <c r="K533" t="s">
        <v>5258</v>
      </c>
      <c r="L533" t="s">
        <v>5258</v>
      </c>
    </row>
    <row r="534" spans="1:12" x14ac:dyDescent="0.25">
      <c r="A534">
        <v>7452</v>
      </c>
      <c r="B534" t="s">
        <v>121</v>
      </c>
      <c r="C534">
        <v>110</v>
      </c>
      <c r="D534" t="s">
        <v>5280</v>
      </c>
      <c r="E534" s="404">
        <v>45351</v>
      </c>
      <c r="F534" t="s">
        <v>121</v>
      </c>
      <c r="G534" t="s">
        <v>3971</v>
      </c>
      <c r="H534" t="s">
        <v>5281</v>
      </c>
      <c r="I534">
        <v>243351</v>
      </c>
      <c r="J534">
        <v>41.32</v>
      </c>
      <c r="K534" t="s">
        <v>5258</v>
      </c>
      <c r="L534" t="s">
        <v>5258</v>
      </c>
    </row>
    <row r="535" spans="1:12" x14ac:dyDescent="0.25">
      <c r="A535">
        <v>7452</v>
      </c>
      <c r="B535" t="s">
        <v>121</v>
      </c>
      <c r="C535">
        <v>112</v>
      </c>
      <c r="D535" t="s">
        <v>5287</v>
      </c>
      <c r="E535" s="404">
        <v>45351</v>
      </c>
      <c r="F535" t="s">
        <v>121</v>
      </c>
      <c r="G535" t="s">
        <v>3971</v>
      </c>
      <c r="H535" t="s">
        <v>5281</v>
      </c>
      <c r="I535">
        <v>243351</v>
      </c>
      <c r="J535">
        <v>31</v>
      </c>
      <c r="K535" t="s">
        <v>5258</v>
      </c>
      <c r="L535" t="s">
        <v>5258</v>
      </c>
    </row>
    <row r="536" spans="1:12" x14ac:dyDescent="0.25">
      <c r="A536">
        <v>7452</v>
      </c>
      <c r="B536" t="s">
        <v>121</v>
      </c>
      <c r="C536">
        <v>120</v>
      </c>
      <c r="D536" t="s">
        <v>5279</v>
      </c>
      <c r="E536" s="404">
        <v>45351</v>
      </c>
      <c r="F536" t="s">
        <v>121</v>
      </c>
      <c r="G536" t="s">
        <v>3971</v>
      </c>
      <c r="H536" t="s">
        <v>5281</v>
      </c>
      <c r="I536">
        <v>243351</v>
      </c>
      <c r="J536">
        <v>55.8</v>
      </c>
      <c r="K536" t="s">
        <v>5258</v>
      </c>
      <c r="L536" t="s">
        <v>5258</v>
      </c>
    </row>
    <row r="537" spans="1:12" x14ac:dyDescent="0.25">
      <c r="A537">
        <v>7452</v>
      </c>
      <c r="B537" t="s">
        <v>121</v>
      </c>
      <c r="C537">
        <v>130</v>
      </c>
      <c r="D537" t="s">
        <v>5278</v>
      </c>
      <c r="E537" s="404">
        <v>45351</v>
      </c>
      <c r="F537" t="s">
        <v>121</v>
      </c>
      <c r="G537" t="s">
        <v>3971</v>
      </c>
      <c r="H537" t="s">
        <v>5281</v>
      </c>
      <c r="I537">
        <v>243351</v>
      </c>
      <c r="J537">
        <v>31.62</v>
      </c>
      <c r="K537" t="s">
        <v>5258</v>
      </c>
      <c r="L537" t="s">
        <v>5258</v>
      </c>
    </row>
    <row r="538" spans="1:12" x14ac:dyDescent="0.25">
      <c r="A538">
        <v>7452</v>
      </c>
      <c r="B538" t="s">
        <v>121</v>
      </c>
      <c r="C538">
        <v>140</v>
      </c>
      <c r="D538" t="s">
        <v>5286</v>
      </c>
      <c r="E538" s="404">
        <v>45351</v>
      </c>
      <c r="F538" t="s">
        <v>121</v>
      </c>
      <c r="G538" t="s">
        <v>3971</v>
      </c>
      <c r="H538" t="s">
        <v>5281</v>
      </c>
      <c r="I538">
        <v>243351</v>
      </c>
      <c r="J538">
        <v>37.200000000000003</v>
      </c>
      <c r="K538" t="s">
        <v>5258</v>
      </c>
      <c r="L538" t="s">
        <v>5258</v>
      </c>
    </row>
    <row r="539" spans="1:12" x14ac:dyDescent="0.25">
      <c r="A539">
        <v>7452</v>
      </c>
      <c r="B539" t="s">
        <v>121</v>
      </c>
      <c r="C539">
        <v>160</v>
      </c>
      <c r="D539" t="s">
        <v>5277</v>
      </c>
      <c r="E539" s="404">
        <v>45351</v>
      </c>
      <c r="F539" t="s">
        <v>121</v>
      </c>
      <c r="G539" t="s">
        <v>3971</v>
      </c>
      <c r="H539" t="s">
        <v>5281</v>
      </c>
      <c r="I539">
        <v>243351</v>
      </c>
      <c r="J539">
        <v>18.600000000000001</v>
      </c>
      <c r="K539" t="s">
        <v>5258</v>
      </c>
      <c r="L539" t="s">
        <v>5258</v>
      </c>
    </row>
    <row r="540" spans="1:12" x14ac:dyDescent="0.25">
      <c r="A540">
        <v>7452</v>
      </c>
      <c r="B540" t="s">
        <v>121</v>
      </c>
      <c r="C540">
        <v>210</v>
      </c>
      <c r="D540" t="s">
        <v>5275</v>
      </c>
      <c r="E540" s="404">
        <v>45351</v>
      </c>
      <c r="F540" t="s">
        <v>121</v>
      </c>
      <c r="G540" t="s">
        <v>3971</v>
      </c>
      <c r="H540" t="s">
        <v>5281</v>
      </c>
      <c r="I540">
        <v>243351</v>
      </c>
      <c r="J540">
        <v>20.68</v>
      </c>
      <c r="K540" t="s">
        <v>5258</v>
      </c>
      <c r="L540" t="s">
        <v>5258</v>
      </c>
    </row>
    <row r="541" spans="1:12" x14ac:dyDescent="0.25">
      <c r="A541">
        <v>7452</v>
      </c>
      <c r="B541" t="s">
        <v>121</v>
      </c>
      <c r="C541">
        <v>220</v>
      </c>
      <c r="D541" t="s">
        <v>5274</v>
      </c>
      <c r="E541" s="404">
        <v>45351</v>
      </c>
      <c r="F541" t="s">
        <v>121</v>
      </c>
      <c r="G541" t="s">
        <v>3971</v>
      </c>
      <c r="H541" t="s">
        <v>5281</v>
      </c>
      <c r="I541">
        <v>243351</v>
      </c>
      <c r="J541">
        <v>12.4</v>
      </c>
      <c r="K541" t="s">
        <v>5258</v>
      </c>
      <c r="L541" t="s">
        <v>5258</v>
      </c>
    </row>
    <row r="542" spans="1:12" x14ac:dyDescent="0.25">
      <c r="A542">
        <v>7452</v>
      </c>
      <c r="B542" t="s">
        <v>121</v>
      </c>
      <c r="C542">
        <v>230</v>
      </c>
      <c r="D542" t="s">
        <v>5271</v>
      </c>
      <c r="E542" s="404">
        <v>45351</v>
      </c>
      <c r="F542" t="s">
        <v>121</v>
      </c>
      <c r="G542" t="s">
        <v>3971</v>
      </c>
      <c r="H542" t="s">
        <v>5281</v>
      </c>
      <c r="I542">
        <v>243351</v>
      </c>
      <c r="J542">
        <v>20.92</v>
      </c>
      <c r="K542" t="s">
        <v>5258</v>
      </c>
      <c r="L542" t="s">
        <v>5258</v>
      </c>
    </row>
    <row r="543" spans="1:12" x14ac:dyDescent="0.25">
      <c r="A543">
        <v>7452</v>
      </c>
      <c r="B543" t="s">
        <v>121</v>
      </c>
      <c r="C543">
        <v>240</v>
      </c>
      <c r="D543" t="s">
        <v>5285</v>
      </c>
      <c r="E543" s="404">
        <v>45351</v>
      </c>
      <c r="F543" t="s">
        <v>121</v>
      </c>
      <c r="G543" t="s">
        <v>3971</v>
      </c>
      <c r="H543" t="s">
        <v>5281</v>
      </c>
      <c r="I543">
        <v>243351</v>
      </c>
      <c r="J543">
        <v>16.52</v>
      </c>
      <c r="K543" t="s">
        <v>5258</v>
      </c>
      <c r="L543" t="s">
        <v>5258</v>
      </c>
    </row>
    <row r="544" spans="1:12" x14ac:dyDescent="0.25">
      <c r="A544">
        <v>7452</v>
      </c>
      <c r="B544" t="s">
        <v>121</v>
      </c>
      <c r="C544">
        <v>340</v>
      </c>
      <c r="D544" t="s">
        <v>5284</v>
      </c>
      <c r="E544" s="404">
        <v>45351</v>
      </c>
      <c r="F544" t="s">
        <v>121</v>
      </c>
      <c r="G544" t="s">
        <v>3971</v>
      </c>
      <c r="H544" t="s">
        <v>5281</v>
      </c>
      <c r="I544">
        <v>243351</v>
      </c>
      <c r="J544">
        <v>8.43</v>
      </c>
      <c r="K544" t="s">
        <v>5258</v>
      </c>
      <c r="L544" t="s">
        <v>5258</v>
      </c>
    </row>
    <row r="545" spans="1:12" x14ac:dyDescent="0.25">
      <c r="A545">
        <v>7452</v>
      </c>
      <c r="B545" t="s">
        <v>121</v>
      </c>
      <c r="C545">
        <v>935</v>
      </c>
      <c r="D545" t="s">
        <v>5283</v>
      </c>
      <c r="E545" s="404">
        <v>45351</v>
      </c>
      <c r="F545" t="s">
        <v>121</v>
      </c>
      <c r="G545" t="s">
        <v>3971</v>
      </c>
      <c r="H545" t="s">
        <v>5281</v>
      </c>
      <c r="I545">
        <v>243351</v>
      </c>
      <c r="J545">
        <v>7.75</v>
      </c>
      <c r="K545" t="s">
        <v>5258</v>
      </c>
      <c r="L545" t="s">
        <v>5258</v>
      </c>
    </row>
    <row r="546" spans="1:12" x14ac:dyDescent="0.25">
      <c r="A546">
        <v>7452</v>
      </c>
      <c r="B546" t="s">
        <v>121</v>
      </c>
      <c r="C546">
        <v>936</v>
      </c>
      <c r="D546" t="s">
        <v>5282</v>
      </c>
      <c r="E546" s="404">
        <v>45351</v>
      </c>
      <c r="F546" t="s">
        <v>121</v>
      </c>
      <c r="G546" t="s">
        <v>3971</v>
      </c>
      <c r="H546" t="s">
        <v>5281</v>
      </c>
      <c r="I546">
        <v>243351</v>
      </c>
      <c r="J546">
        <v>7.75</v>
      </c>
      <c r="K546" t="s">
        <v>5258</v>
      </c>
      <c r="L546" t="s">
        <v>5258</v>
      </c>
    </row>
    <row r="547" spans="1:12" x14ac:dyDescent="0.25">
      <c r="A547">
        <v>7452</v>
      </c>
      <c r="B547" t="s">
        <v>121</v>
      </c>
      <c r="C547">
        <v>110</v>
      </c>
      <c r="D547" t="s">
        <v>5280</v>
      </c>
      <c r="E547" s="404">
        <v>45016</v>
      </c>
      <c r="F547" t="s">
        <v>1020</v>
      </c>
      <c r="G547" t="s">
        <v>4118</v>
      </c>
      <c r="H547" t="s">
        <v>5273</v>
      </c>
      <c r="J547">
        <v>-1222.81</v>
      </c>
      <c r="L547" t="s">
        <v>963</v>
      </c>
    </row>
    <row r="548" spans="1:12" x14ac:dyDescent="0.25">
      <c r="A548">
        <v>7452</v>
      </c>
      <c r="B548" t="s">
        <v>121</v>
      </c>
      <c r="C548">
        <v>110</v>
      </c>
      <c r="D548" t="s">
        <v>5280</v>
      </c>
      <c r="E548" s="404">
        <v>45016</v>
      </c>
      <c r="F548" t="s">
        <v>1020</v>
      </c>
      <c r="G548" t="s">
        <v>4118</v>
      </c>
      <c r="H548" t="s">
        <v>5272</v>
      </c>
      <c r="J548">
        <v>1222.81</v>
      </c>
      <c r="L548" t="s">
        <v>963</v>
      </c>
    </row>
    <row r="549" spans="1:12" x14ac:dyDescent="0.25">
      <c r="A549">
        <v>7452</v>
      </c>
      <c r="B549" t="s">
        <v>121</v>
      </c>
      <c r="C549">
        <v>110</v>
      </c>
      <c r="D549" t="s">
        <v>5280</v>
      </c>
      <c r="E549" s="404">
        <v>45016</v>
      </c>
      <c r="F549" t="s">
        <v>1020</v>
      </c>
      <c r="G549" t="s">
        <v>4118</v>
      </c>
      <c r="H549" t="s">
        <v>5270</v>
      </c>
      <c r="J549">
        <v>-1222.81</v>
      </c>
      <c r="L549" t="s">
        <v>963</v>
      </c>
    </row>
    <row r="550" spans="1:12" x14ac:dyDescent="0.25">
      <c r="A550">
        <v>7452</v>
      </c>
      <c r="B550" t="s">
        <v>121</v>
      </c>
      <c r="C550">
        <v>120</v>
      </c>
      <c r="D550" t="s">
        <v>5279</v>
      </c>
      <c r="E550" s="404">
        <v>45016</v>
      </c>
      <c r="F550" t="s">
        <v>1020</v>
      </c>
      <c r="G550" t="s">
        <v>4118</v>
      </c>
      <c r="H550" t="s">
        <v>5273</v>
      </c>
      <c r="J550">
        <v>-1651.2</v>
      </c>
      <c r="L550" t="s">
        <v>963</v>
      </c>
    </row>
    <row r="551" spans="1:12" x14ac:dyDescent="0.25">
      <c r="A551">
        <v>7452</v>
      </c>
      <c r="B551" t="s">
        <v>121</v>
      </c>
      <c r="C551">
        <v>120</v>
      </c>
      <c r="D551" t="s">
        <v>5279</v>
      </c>
      <c r="E551" s="404">
        <v>45016</v>
      </c>
      <c r="F551" t="s">
        <v>1020</v>
      </c>
      <c r="G551" t="s">
        <v>4118</v>
      </c>
      <c r="H551" t="s">
        <v>5272</v>
      </c>
      <c r="J551">
        <v>1651.2</v>
      </c>
      <c r="L551" t="s">
        <v>963</v>
      </c>
    </row>
    <row r="552" spans="1:12" x14ac:dyDescent="0.25">
      <c r="A552">
        <v>7452</v>
      </c>
      <c r="B552" t="s">
        <v>121</v>
      </c>
      <c r="C552">
        <v>120</v>
      </c>
      <c r="D552" t="s">
        <v>5279</v>
      </c>
      <c r="E552" s="404">
        <v>45016</v>
      </c>
      <c r="F552" t="s">
        <v>1020</v>
      </c>
      <c r="G552" t="s">
        <v>4118</v>
      </c>
      <c r="H552" t="s">
        <v>5270</v>
      </c>
      <c r="J552">
        <v>-1651.2</v>
      </c>
      <c r="L552" t="s">
        <v>963</v>
      </c>
    </row>
    <row r="553" spans="1:12" x14ac:dyDescent="0.25">
      <c r="A553">
        <v>7452</v>
      </c>
      <c r="B553" t="s">
        <v>121</v>
      </c>
      <c r="C553">
        <v>130</v>
      </c>
      <c r="D553" t="s">
        <v>5278</v>
      </c>
      <c r="E553" s="404">
        <v>45016</v>
      </c>
      <c r="F553" t="s">
        <v>1020</v>
      </c>
      <c r="G553" t="s">
        <v>4118</v>
      </c>
      <c r="H553" t="s">
        <v>5273</v>
      </c>
      <c r="J553">
        <v>-935.69</v>
      </c>
      <c r="L553" t="s">
        <v>963</v>
      </c>
    </row>
    <row r="554" spans="1:12" x14ac:dyDescent="0.25">
      <c r="A554">
        <v>7452</v>
      </c>
      <c r="B554" t="s">
        <v>121</v>
      </c>
      <c r="C554">
        <v>130</v>
      </c>
      <c r="D554" t="s">
        <v>5278</v>
      </c>
      <c r="E554" s="404">
        <v>45016</v>
      </c>
      <c r="F554" t="s">
        <v>1020</v>
      </c>
      <c r="G554" t="s">
        <v>4118</v>
      </c>
      <c r="H554" t="s">
        <v>5272</v>
      </c>
      <c r="J554">
        <v>935.69</v>
      </c>
      <c r="L554" t="s">
        <v>963</v>
      </c>
    </row>
    <row r="555" spans="1:12" x14ac:dyDescent="0.25">
      <c r="A555">
        <v>7452</v>
      </c>
      <c r="B555" t="s">
        <v>121</v>
      </c>
      <c r="C555">
        <v>130</v>
      </c>
      <c r="D555" t="s">
        <v>5278</v>
      </c>
      <c r="E555" s="404">
        <v>45016</v>
      </c>
      <c r="F555" t="s">
        <v>1020</v>
      </c>
      <c r="G555" t="s">
        <v>4118</v>
      </c>
      <c r="H555" t="s">
        <v>5270</v>
      </c>
      <c r="J555">
        <v>-935.69</v>
      </c>
      <c r="L555" t="s">
        <v>963</v>
      </c>
    </row>
    <row r="556" spans="1:12" x14ac:dyDescent="0.25">
      <c r="A556">
        <v>7452</v>
      </c>
      <c r="B556" t="s">
        <v>121</v>
      </c>
      <c r="C556">
        <v>160</v>
      </c>
      <c r="D556" t="s">
        <v>5277</v>
      </c>
      <c r="E556" s="404">
        <v>45016</v>
      </c>
      <c r="F556" t="s">
        <v>1020</v>
      </c>
      <c r="G556" t="s">
        <v>4118</v>
      </c>
      <c r="H556" t="s">
        <v>5273</v>
      </c>
      <c r="J556">
        <v>-550.4</v>
      </c>
      <c r="L556" t="s">
        <v>963</v>
      </c>
    </row>
    <row r="557" spans="1:12" x14ac:dyDescent="0.25">
      <c r="A557">
        <v>7452</v>
      </c>
      <c r="B557" t="s">
        <v>121</v>
      </c>
      <c r="C557">
        <v>160</v>
      </c>
      <c r="D557" t="s">
        <v>5277</v>
      </c>
      <c r="E557" s="404">
        <v>45016</v>
      </c>
      <c r="F557" t="s">
        <v>1020</v>
      </c>
      <c r="G557" t="s">
        <v>4118</v>
      </c>
      <c r="H557" t="s">
        <v>5272</v>
      </c>
      <c r="J557">
        <v>550.4</v>
      </c>
      <c r="L557" t="s">
        <v>963</v>
      </c>
    </row>
    <row r="558" spans="1:12" x14ac:dyDescent="0.25">
      <c r="A558">
        <v>7452</v>
      </c>
      <c r="B558" t="s">
        <v>121</v>
      </c>
      <c r="C558">
        <v>160</v>
      </c>
      <c r="D558" t="s">
        <v>5277</v>
      </c>
      <c r="E558" s="404">
        <v>45016</v>
      </c>
      <c r="F558" t="s">
        <v>1020</v>
      </c>
      <c r="G558" t="s">
        <v>4118</v>
      </c>
      <c r="H558" t="s">
        <v>5270</v>
      </c>
      <c r="J558">
        <v>-550.4</v>
      </c>
      <c r="L558" t="s">
        <v>963</v>
      </c>
    </row>
    <row r="559" spans="1:12" x14ac:dyDescent="0.25">
      <c r="A559">
        <v>7452</v>
      </c>
      <c r="B559" t="s">
        <v>121</v>
      </c>
      <c r="C559">
        <v>190</v>
      </c>
      <c r="D559" t="s">
        <v>5276</v>
      </c>
      <c r="E559" s="404">
        <v>45016</v>
      </c>
      <c r="F559" t="s">
        <v>1020</v>
      </c>
      <c r="G559" t="s">
        <v>4118</v>
      </c>
      <c r="H559" t="s">
        <v>5273</v>
      </c>
      <c r="I559">
        <v>110</v>
      </c>
      <c r="J559">
        <v>1222.81</v>
      </c>
      <c r="L559" t="s">
        <v>963</v>
      </c>
    </row>
    <row r="560" spans="1:12" x14ac:dyDescent="0.25">
      <c r="A560">
        <v>7452</v>
      </c>
      <c r="B560" t="s">
        <v>121</v>
      </c>
      <c r="C560">
        <v>190</v>
      </c>
      <c r="D560" t="s">
        <v>5276</v>
      </c>
      <c r="E560" s="404">
        <v>45016</v>
      </c>
      <c r="F560" t="s">
        <v>1020</v>
      </c>
      <c r="G560" t="s">
        <v>4118</v>
      </c>
      <c r="H560" t="s">
        <v>5273</v>
      </c>
      <c r="I560">
        <v>120</v>
      </c>
      <c r="J560">
        <v>1651.2</v>
      </c>
      <c r="L560" t="s">
        <v>963</v>
      </c>
    </row>
    <row r="561" spans="1:12" x14ac:dyDescent="0.25">
      <c r="A561">
        <v>7452</v>
      </c>
      <c r="B561" t="s">
        <v>121</v>
      </c>
      <c r="C561">
        <v>190</v>
      </c>
      <c r="D561" t="s">
        <v>5276</v>
      </c>
      <c r="E561" s="404">
        <v>45016</v>
      </c>
      <c r="F561" t="s">
        <v>1020</v>
      </c>
      <c r="G561" t="s">
        <v>4118</v>
      </c>
      <c r="H561" t="s">
        <v>5273</v>
      </c>
      <c r="I561">
        <v>130</v>
      </c>
      <c r="J561">
        <v>935.69</v>
      </c>
      <c r="L561" t="s">
        <v>963</v>
      </c>
    </row>
    <row r="562" spans="1:12" x14ac:dyDescent="0.25">
      <c r="A562">
        <v>7452</v>
      </c>
      <c r="B562" t="s">
        <v>121</v>
      </c>
      <c r="C562">
        <v>190</v>
      </c>
      <c r="D562" t="s">
        <v>5276</v>
      </c>
      <c r="E562" s="404">
        <v>45016</v>
      </c>
      <c r="F562" t="s">
        <v>1020</v>
      </c>
      <c r="G562" t="s">
        <v>4118</v>
      </c>
      <c r="H562" t="s">
        <v>5273</v>
      </c>
      <c r="I562">
        <v>160</v>
      </c>
      <c r="J562">
        <v>550.4</v>
      </c>
      <c r="L562" t="s">
        <v>963</v>
      </c>
    </row>
    <row r="563" spans="1:12" x14ac:dyDescent="0.25">
      <c r="A563">
        <v>7452</v>
      </c>
      <c r="B563" t="s">
        <v>121</v>
      </c>
      <c r="C563">
        <v>190</v>
      </c>
      <c r="D563" t="s">
        <v>5276</v>
      </c>
      <c r="E563" s="404">
        <v>45016</v>
      </c>
      <c r="F563" t="s">
        <v>1020</v>
      </c>
      <c r="G563" t="s">
        <v>4118</v>
      </c>
      <c r="H563" t="s">
        <v>5273</v>
      </c>
      <c r="I563">
        <v>210</v>
      </c>
      <c r="J563">
        <v>611.86</v>
      </c>
      <c r="L563" t="s">
        <v>963</v>
      </c>
    </row>
    <row r="564" spans="1:12" x14ac:dyDescent="0.25">
      <c r="A564">
        <v>7452</v>
      </c>
      <c r="B564" t="s">
        <v>121</v>
      </c>
      <c r="C564">
        <v>190</v>
      </c>
      <c r="D564" t="s">
        <v>5276</v>
      </c>
      <c r="E564" s="404">
        <v>45016</v>
      </c>
      <c r="F564" t="s">
        <v>1020</v>
      </c>
      <c r="G564" t="s">
        <v>4118</v>
      </c>
      <c r="H564" t="s">
        <v>5273</v>
      </c>
      <c r="I564">
        <v>220</v>
      </c>
      <c r="J564">
        <v>366.93</v>
      </c>
      <c r="L564" t="s">
        <v>963</v>
      </c>
    </row>
    <row r="565" spans="1:12" x14ac:dyDescent="0.25">
      <c r="A565">
        <v>7452</v>
      </c>
      <c r="B565" t="s">
        <v>121</v>
      </c>
      <c r="C565">
        <v>190</v>
      </c>
      <c r="D565" t="s">
        <v>5276</v>
      </c>
      <c r="E565" s="404">
        <v>45016</v>
      </c>
      <c r="F565" t="s">
        <v>1020</v>
      </c>
      <c r="G565" t="s">
        <v>4118</v>
      </c>
      <c r="H565" t="s">
        <v>5273</v>
      </c>
      <c r="I565">
        <v>230</v>
      </c>
      <c r="J565">
        <v>619.21</v>
      </c>
      <c r="L565" t="s">
        <v>963</v>
      </c>
    </row>
    <row r="566" spans="1:12" x14ac:dyDescent="0.25">
      <c r="A566">
        <v>7452</v>
      </c>
      <c r="B566" t="s">
        <v>121</v>
      </c>
      <c r="C566">
        <v>190</v>
      </c>
      <c r="D566" t="s">
        <v>5276</v>
      </c>
      <c r="E566" s="404">
        <v>45016</v>
      </c>
      <c r="F566" t="s">
        <v>1020</v>
      </c>
      <c r="G566" t="s">
        <v>4118</v>
      </c>
      <c r="H566" t="s">
        <v>5272</v>
      </c>
      <c r="I566">
        <v>110</v>
      </c>
      <c r="J566">
        <v>-1222.81</v>
      </c>
      <c r="L566" t="s">
        <v>963</v>
      </c>
    </row>
    <row r="567" spans="1:12" x14ac:dyDescent="0.25">
      <c r="A567">
        <v>7452</v>
      </c>
      <c r="B567" t="s">
        <v>121</v>
      </c>
      <c r="C567">
        <v>190</v>
      </c>
      <c r="D567" t="s">
        <v>5276</v>
      </c>
      <c r="E567" s="404">
        <v>45016</v>
      </c>
      <c r="F567" t="s">
        <v>1020</v>
      </c>
      <c r="G567" t="s">
        <v>4118</v>
      </c>
      <c r="H567" t="s">
        <v>5272</v>
      </c>
      <c r="I567">
        <v>120</v>
      </c>
      <c r="J567">
        <v>-1651.2</v>
      </c>
      <c r="L567" t="s">
        <v>963</v>
      </c>
    </row>
    <row r="568" spans="1:12" x14ac:dyDescent="0.25">
      <c r="A568">
        <v>7452</v>
      </c>
      <c r="B568" t="s">
        <v>121</v>
      </c>
      <c r="C568">
        <v>190</v>
      </c>
      <c r="D568" t="s">
        <v>5276</v>
      </c>
      <c r="E568" s="404">
        <v>45016</v>
      </c>
      <c r="F568" t="s">
        <v>1020</v>
      </c>
      <c r="G568" t="s">
        <v>4118</v>
      </c>
      <c r="H568" t="s">
        <v>5272</v>
      </c>
      <c r="I568">
        <v>130</v>
      </c>
      <c r="J568">
        <v>-935.69</v>
      </c>
      <c r="L568" t="s">
        <v>963</v>
      </c>
    </row>
    <row r="569" spans="1:12" x14ac:dyDescent="0.25">
      <c r="A569">
        <v>7452</v>
      </c>
      <c r="B569" t="s">
        <v>121</v>
      </c>
      <c r="C569">
        <v>190</v>
      </c>
      <c r="D569" t="s">
        <v>5276</v>
      </c>
      <c r="E569" s="404">
        <v>45016</v>
      </c>
      <c r="F569" t="s">
        <v>1020</v>
      </c>
      <c r="G569" t="s">
        <v>4118</v>
      </c>
      <c r="H569" t="s">
        <v>5272</v>
      </c>
      <c r="I569">
        <v>160</v>
      </c>
      <c r="J569">
        <v>-550.4</v>
      </c>
      <c r="L569" t="s">
        <v>963</v>
      </c>
    </row>
    <row r="570" spans="1:12" x14ac:dyDescent="0.25">
      <c r="A570">
        <v>7452</v>
      </c>
      <c r="B570" t="s">
        <v>121</v>
      </c>
      <c r="C570">
        <v>190</v>
      </c>
      <c r="D570" t="s">
        <v>5276</v>
      </c>
      <c r="E570" s="404">
        <v>45016</v>
      </c>
      <c r="F570" t="s">
        <v>1020</v>
      </c>
      <c r="G570" t="s">
        <v>4118</v>
      </c>
      <c r="H570" t="s">
        <v>5272</v>
      </c>
      <c r="I570">
        <v>210</v>
      </c>
      <c r="J570">
        <v>-611.86</v>
      </c>
      <c r="L570" t="s">
        <v>963</v>
      </c>
    </row>
    <row r="571" spans="1:12" x14ac:dyDescent="0.25">
      <c r="A571">
        <v>7452</v>
      </c>
      <c r="B571" t="s">
        <v>121</v>
      </c>
      <c r="C571">
        <v>190</v>
      </c>
      <c r="D571" t="s">
        <v>5276</v>
      </c>
      <c r="E571" s="404">
        <v>45016</v>
      </c>
      <c r="F571" t="s">
        <v>1020</v>
      </c>
      <c r="G571" t="s">
        <v>4118</v>
      </c>
      <c r="H571" t="s">
        <v>5272</v>
      </c>
      <c r="I571">
        <v>220</v>
      </c>
      <c r="J571">
        <v>-366.93</v>
      </c>
      <c r="L571" t="s">
        <v>963</v>
      </c>
    </row>
    <row r="572" spans="1:12" x14ac:dyDescent="0.25">
      <c r="A572">
        <v>7452</v>
      </c>
      <c r="B572" t="s">
        <v>121</v>
      </c>
      <c r="C572">
        <v>190</v>
      </c>
      <c r="D572" t="s">
        <v>5276</v>
      </c>
      <c r="E572" s="404">
        <v>45016</v>
      </c>
      <c r="F572" t="s">
        <v>1020</v>
      </c>
      <c r="G572" t="s">
        <v>4118</v>
      </c>
      <c r="H572" t="s">
        <v>5272</v>
      </c>
      <c r="I572">
        <v>230</v>
      </c>
      <c r="J572">
        <v>-619.21</v>
      </c>
      <c r="L572" t="s">
        <v>963</v>
      </c>
    </row>
    <row r="573" spans="1:12" x14ac:dyDescent="0.25">
      <c r="A573">
        <v>7452</v>
      </c>
      <c r="B573" t="s">
        <v>121</v>
      </c>
      <c r="C573">
        <v>190</v>
      </c>
      <c r="D573" t="s">
        <v>5276</v>
      </c>
      <c r="E573" s="404">
        <v>45016</v>
      </c>
      <c r="F573" t="s">
        <v>1020</v>
      </c>
      <c r="G573" t="s">
        <v>4118</v>
      </c>
      <c r="H573" t="s">
        <v>5270</v>
      </c>
      <c r="I573">
        <v>110</v>
      </c>
      <c r="J573">
        <v>1222.81</v>
      </c>
      <c r="L573" t="s">
        <v>963</v>
      </c>
    </row>
    <row r="574" spans="1:12" x14ac:dyDescent="0.25">
      <c r="A574">
        <v>7452</v>
      </c>
      <c r="B574" t="s">
        <v>121</v>
      </c>
      <c r="C574">
        <v>190</v>
      </c>
      <c r="D574" t="s">
        <v>5276</v>
      </c>
      <c r="E574" s="404">
        <v>45016</v>
      </c>
      <c r="F574" t="s">
        <v>1020</v>
      </c>
      <c r="G574" t="s">
        <v>4118</v>
      </c>
      <c r="H574" t="s">
        <v>5270</v>
      </c>
      <c r="I574">
        <v>120</v>
      </c>
      <c r="J574">
        <v>1651.2</v>
      </c>
      <c r="L574" t="s">
        <v>963</v>
      </c>
    </row>
    <row r="575" spans="1:12" x14ac:dyDescent="0.25">
      <c r="A575">
        <v>7452</v>
      </c>
      <c r="B575" t="s">
        <v>121</v>
      </c>
      <c r="C575">
        <v>190</v>
      </c>
      <c r="D575" t="s">
        <v>5276</v>
      </c>
      <c r="E575" s="404">
        <v>45016</v>
      </c>
      <c r="F575" t="s">
        <v>1020</v>
      </c>
      <c r="G575" t="s">
        <v>4118</v>
      </c>
      <c r="H575" t="s">
        <v>5270</v>
      </c>
      <c r="I575">
        <v>130</v>
      </c>
      <c r="J575">
        <v>935.69</v>
      </c>
      <c r="L575" t="s">
        <v>963</v>
      </c>
    </row>
    <row r="576" spans="1:12" x14ac:dyDescent="0.25">
      <c r="A576">
        <v>7452</v>
      </c>
      <c r="B576" t="s">
        <v>121</v>
      </c>
      <c r="C576">
        <v>190</v>
      </c>
      <c r="D576" t="s">
        <v>5276</v>
      </c>
      <c r="E576" s="404">
        <v>45016</v>
      </c>
      <c r="F576" t="s">
        <v>1020</v>
      </c>
      <c r="G576" t="s">
        <v>4118</v>
      </c>
      <c r="H576" t="s">
        <v>5270</v>
      </c>
      <c r="I576">
        <v>160</v>
      </c>
      <c r="J576">
        <v>550.4</v>
      </c>
      <c r="L576" t="s">
        <v>963</v>
      </c>
    </row>
    <row r="577" spans="1:12" x14ac:dyDescent="0.25">
      <c r="A577">
        <v>7452</v>
      </c>
      <c r="B577" t="s">
        <v>121</v>
      </c>
      <c r="C577">
        <v>190</v>
      </c>
      <c r="D577" t="s">
        <v>5276</v>
      </c>
      <c r="E577" s="404">
        <v>45016</v>
      </c>
      <c r="F577" t="s">
        <v>1020</v>
      </c>
      <c r="G577" t="s">
        <v>4118</v>
      </c>
      <c r="H577" t="s">
        <v>5270</v>
      </c>
      <c r="I577">
        <v>210</v>
      </c>
      <c r="J577">
        <v>611.86</v>
      </c>
      <c r="L577" t="s">
        <v>963</v>
      </c>
    </row>
    <row r="578" spans="1:12" x14ac:dyDescent="0.25">
      <c r="A578">
        <v>7452</v>
      </c>
      <c r="B578" t="s">
        <v>121</v>
      </c>
      <c r="C578">
        <v>190</v>
      </c>
      <c r="D578" t="s">
        <v>5276</v>
      </c>
      <c r="E578" s="404">
        <v>45016</v>
      </c>
      <c r="F578" t="s">
        <v>1020</v>
      </c>
      <c r="G578" t="s">
        <v>4118</v>
      </c>
      <c r="H578" t="s">
        <v>5270</v>
      </c>
      <c r="I578">
        <v>220</v>
      </c>
      <c r="J578">
        <v>366.93</v>
      </c>
      <c r="L578" t="s">
        <v>963</v>
      </c>
    </row>
    <row r="579" spans="1:12" x14ac:dyDescent="0.25">
      <c r="A579">
        <v>7452</v>
      </c>
      <c r="B579" t="s">
        <v>121</v>
      </c>
      <c r="C579">
        <v>190</v>
      </c>
      <c r="D579" t="s">
        <v>5276</v>
      </c>
      <c r="E579" s="404">
        <v>45016</v>
      </c>
      <c r="F579" t="s">
        <v>1020</v>
      </c>
      <c r="G579" t="s">
        <v>4118</v>
      </c>
      <c r="H579" t="s">
        <v>5270</v>
      </c>
      <c r="I579">
        <v>230</v>
      </c>
      <c r="J579">
        <v>619.21</v>
      </c>
      <c r="L579" t="s">
        <v>963</v>
      </c>
    </row>
    <row r="580" spans="1:12" x14ac:dyDescent="0.25">
      <c r="A580">
        <v>7452</v>
      </c>
      <c r="B580" t="s">
        <v>121</v>
      </c>
      <c r="C580">
        <v>210</v>
      </c>
      <c r="D580" t="s">
        <v>5275</v>
      </c>
      <c r="E580" s="404">
        <v>45016</v>
      </c>
      <c r="F580" t="s">
        <v>1020</v>
      </c>
      <c r="G580" t="s">
        <v>4118</v>
      </c>
      <c r="H580" t="s">
        <v>5273</v>
      </c>
      <c r="J580">
        <v>-611.86</v>
      </c>
      <c r="L580" t="s">
        <v>963</v>
      </c>
    </row>
    <row r="581" spans="1:12" x14ac:dyDescent="0.25">
      <c r="A581">
        <v>7452</v>
      </c>
      <c r="B581" t="s">
        <v>121</v>
      </c>
      <c r="C581">
        <v>210</v>
      </c>
      <c r="D581" t="s">
        <v>5275</v>
      </c>
      <c r="E581" s="404">
        <v>45016</v>
      </c>
      <c r="F581" t="s">
        <v>1020</v>
      </c>
      <c r="G581" t="s">
        <v>4118</v>
      </c>
      <c r="H581" t="s">
        <v>5272</v>
      </c>
      <c r="J581">
        <v>611.86</v>
      </c>
      <c r="L581" t="s">
        <v>963</v>
      </c>
    </row>
    <row r="582" spans="1:12" x14ac:dyDescent="0.25">
      <c r="A582">
        <v>7452</v>
      </c>
      <c r="B582" t="s">
        <v>121</v>
      </c>
      <c r="C582">
        <v>210</v>
      </c>
      <c r="D582" t="s">
        <v>5275</v>
      </c>
      <c r="E582" s="404">
        <v>45016</v>
      </c>
      <c r="F582" t="s">
        <v>1020</v>
      </c>
      <c r="G582" t="s">
        <v>4118</v>
      </c>
      <c r="H582" t="s">
        <v>5270</v>
      </c>
      <c r="J582">
        <v>-611.86</v>
      </c>
      <c r="L582" t="s">
        <v>963</v>
      </c>
    </row>
    <row r="583" spans="1:12" x14ac:dyDescent="0.25">
      <c r="A583">
        <v>7452</v>
      </c>
      <c r="B583" t="s">
        <v>121</v>
      </c>
      <c r="C583">
        <v>220</v>
      </c>
      <c r="D583" t="s">
        <v>5274</v>
      </c>
      <c r="E583" s="404">
        <v>45016</v>
      </c>
      <c r="F583" t="s">
        <v>1020</v>
      </c>
      <c r="G583" t="s">
        <v>4118</v>
      </c>
      <c r="H583" t="s">
        <v>5273</v>
      </c>
      <c r="J583">
        <v>-366.93</v>
      </c>
      <c r="L583" t="s">
        <v>963</v>
      </c>
    </row>
    <row r="584" spans="1:12" x14ac:dyDescent="0.25">
      <c r="A584">
        <v>7452</v>
      </c>
      <c r="B584" t="s">
        <v>121</v>
      </c>
      <c r="C584">
        <v>220</v>
      </c>
      <c r="D584" t="s">
        <v>5274</v>
      </c>
      <c r="E584" s="404">
        <v>45016</v>
      </c>
      <c r="F584" t="s">
        <v>1020</v>
      </c>
      <c r="G584" t="s">
        <v>4118</v>
      </c>
      <c r="H584" t="s">
        <v>5272</v>
      </c>
      <c r="J584">
        <v>366.93</v>
      </c>
      <c r="L584" t="s">
        <v>963</v>
      </c>
    </row>
    <row r="585" spans="1:12" x14ac:dyDescent="0.25">
      <c r="A585">
        <v>7452</v>
      </c>
      <c r="B585" t="s">
        <v>121</v>
      </c>
      <c r="C585">
        <v>220</v>
      </c>
      <c r="D585" t="s">
        <v>5274</v>
      </c>
      <c r="E585" s="404">
        <v>45016</v>
      </c>
      <c r="F585" t="s">
        <v>1020</v>
      </c>
      <c r="G585" t="s">
        <v>4118</v>
      </c>
      <c r="H585" t="s">
        <v>5270</v>
      </c>
      <c r="J585">
        <v>-366.93</v>
      </c>
      <c r="L585" t="s">
        <v>963</v>
      </c>
    </row>
    <row r="586" spans="1:12" x14ac:dyDescent="0.25">
      <c r="A586">
        <v>7452</v>
      </c>
      <c r="B586" t="s">
        <v>121</v>
      </c>
      <c r="C586">
        <v>230</v>
      </c>
      <c r="D586" t="s">
        <v>5271</v>
      </c>
      <c r="E586" s="404">
        <v>45016</v>
      </c>
      <c r="F586" t="s">
        <v>1020</v>
      </c>
      <c r="G586" t="s">
        <v>4118</v>
      </c>
      <c r="H586" t="s">
        <v>5273</v>
      </c>
      <c r="J586">
        <v>-619.21</v>
      </c>
      <c r="L586" t="s">
        <v>963</v>
      </c>
    </row>
    <row r="587" spans="1:12" x14ac:dyDescent="0.25">
      <c r="A587">
        <v>7452</v>
      </c>
      <c r="B587" t="s">
        <v>121</v>
      </c>
      <c r="C587">
        <v>230</v>
      </c>
      <c r="D587" t="s">
        <v>5271</v>
      </c>
      <c r="E587" s="404">
        <v>45016</v>
      </c>
      <c r="F587" t="s">
        <v>1020</v>
      </c>
      <c r="G587" t="s">
        <v>4118</v>
      </c>
      <c r="H587" t="s">
        <v>5272</v>
      </c>
      <c r="J587">
        <v>619.21</v>
      </c>
      <c r="L587" t="s">
        <v>963</v>
      </c>
    </row>
    <row r="588" spans="1:12" x14ac:dyDescent="0.25">
      <c r="A588">
        <v>7452</v>
      </c>
      <c r="B588" t="s">
        <v>121</v>
      </c>
      <c r="C588">
        <v>230</v>
      </c>
      <c r="D588" t="s">
        <v>5271</v>
      </c>
      <c r="E588" s="404">
        <v>45016</v>
      </c>
      <c r="F588" t="s">
        <v>1020</v>
      </c>
      <c r="G588" t="s">
        <v>4118</v>
      </c>
      <c r="H588" t="s">
        <v>5270</v>
      </c>
      <c r="J588">
        <v>-619.21</v>
      </c>
      <c r="L588" t="s">
        <v>963</v>
      </c>
    </row>
  </sheetData>
  <autoFilter ref="A1:L588" xr:uid="{CEE87C4A-F9D8-466F-A0D6-B61C6C70A221}">
    <sortState xmlns:xlrd2="http://schemas.microsoft.com/office/spreadsheetml/2017/richdata2" ref="A2:L588">
      <sortCondition ref="K1:K588"/>
    </sortState>
  </autoFilter>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8B0F-47F8-44E4-A728-8DDF8C15D07A}">
  <sheetPr>
    <tabColor theme="7" tint="0.79998168889431442"/>
  </sheetPr>
  <dimension ref="A1:I2420"/>
  <sheetViews>
    <sheetView workbookViewId="0"/>
  </sheetViews>
  <sheetFormatPr defaultRowHeight="15" x14ac:dyDescent="0.25"/>
  <cols>
    <col min="1" max="1" width="8.140625" bestFit="1" customWidth="1"/>
    <col min="2" max="2" width="15.42578125" bestFit="1" customWidth="1"/>
    <col min="3" max="3" width="11.42578125" bestFit="1" customWidth="1"/>
    <col min="4" max="4" width="10.42578125" bestFit="1" customWidth="1"/>
    <col min="5" max="5" width="45.7109375" customWidth="1"/>
    <col min="6" max="6" width="11.5703125" bestFit="1" customWidth="1"/>
    <col min="7" max="7" width="8.7109375" bestFit="1" customWidth="1"/>
    <col min="8" max="8" width="30" customWidth="1"/>
    <col min="9" max="9" width="15.5703125" bestFit="1" customWidth="1"/>
  </cols>
  <sheetData>
    <row r="1" spans="1:9" x14ac:dyDescent="0.25">
      <c r="A1" t="s">
        <v>1092</v>
      </c>
      <c r="B1" t="s">
        <v>1091</v>
      </c>
      <c r="C1" t="s">
        <v>2</v>
      </c>
      <c r="D1" t="s">
        <v>1090</v>
      </c>
      <c r="E1" t="s">
        <v>1089</v>
      </c>
      <c r="F1" t="s">
        <v>1088</v>
      </c>
      <c r="G1" t="s">
        <v>1087</v>
      </c>
      <c r="H1" t="s">
        <v>1189</v>
      </c>
      <c r="I1" t="s">
        <v>1095</v>
      </c>
    </row>
    <row r="2" spans="1:9" x14ac:dyDescent="0.25">
      <c r="A2">
        <v>7430</v>
      </c>
      <c r="B2" t="s">
        <v>119</v>
      </c>
      <c r="C2">
        <v>110</v>
      </c>
      <c r="D2" s="404">
        <v>44986</v>
      </c>
      <c r="E2" t="s">
        <v>4786</v>
      </c>
      <c r="F2" t="s">
        <v>5255</v>
      </c>
      <c r="G2">
        <v>12</v>
      </c>
      <c r="H2" t="s">
        <v>1081</v>
      </c>
      <c r="I2" t="s">
        <v>4767</v>
      </c>
    </row>
    <row r="3" spans="1:9" x14ac:dyDescent="0.25">
      <c r="A3">
        <v>7430</v>
      </c>
      <c r="B3" t="s">
        <v>119</v>
      </c>
      <c r="C3">
        <v>110</v>
      </c>
      <c r="D3" s="404">
        <v>44986</v>
      </c>
      <c r="E3" t="s">
        <v>4786</v>
      </c>
      <c r="F3" t="s">
        <v>5254</v>
      </c>
      <c r="G3">
        <v>100.64</v>
      </c>
      <c r="H3" t="s">
        <v>1081</v>
      </c>
      <c r="I3" t="s">
        <v>4767</v>
      </c>
    </row>
    <row r="4" spans="1:9" x14ac:dyDescent="0.25">
      <c r="A4">
        <v>7430</v>
      </c>
      <c r="B4" t="s">
        <v>119</v>
      </c>
      <c r="C4">
        <v>112</v>
      </c>
      <c r="D4" s="404">
        <v>44986</v>
      </c>
      <c r="E4" t="s">
        <v>4786</v>
      </c>
      <c r="F4" t="s">
        <v>5255</v>
      </c>
      <c r="G4">
        <v>9</v>
      </c>
      <c r="H4" t="s">
        <v>1081</v>
      </c>
      <c r="I4" t="s">
        <v>4767</v>
      </c>
    </row>
    <row r="5" spans="1:9" x14ac:dyDescent="0.25">
      <c r="A5">
        <v>7430</v>
      </c>
      <c r="B5" t="s">
        <v>119</v>
      </c>
      <c r="C5">
        <v>112</v>
      </c>
      <c r="D5" s="404">
        <v>44986</v>
      </c>
      <c r="E5" t="s">
        <v>4786</v>
      </c>
      <c r="F5" t="s">
        <v>5254</v>
      </c>
      <c r="G5">
        <v>75.5</v>
      </c>
      <c r="H5" t="s">
        <v>1081</v>
      </c>
      <c r="I5" t="s">
        <v>4767</v>
      </c>
    </row>
    <row r="6" spans="1:9" x14ac:dyDescent="0.25">
      <c r="A6">
        <v>7430</v>
      </c>
      <c r="B6" t="s">
        <v>119</v>
      </c>
      <c r="C6">
        <v>120</v>
      </c>
      <c r="D6" s="404">
        <v>44986</v>
      </c>
      <c r="E6" t="s">
        <v>4786</v>
      </c>
      <c r="F6" t="s">
        <v>5255</v>
      </c>
      <c r="G6">
        <v>16.2</v>
      </c>
      <c r="H6" t="s">
        <v>1081</v>
      </c>
      <c r="I6" t="s">
        <v>4767</v>
      </c>
    </row>
    <row r="7" spans="1:9" x14ac:dyDescent="0.25">
      <c r="A7">
        <v>7430</v>
      </c>
      <c r="B7" t="s">
        <v>119</v>
      </c>
      <c r="C7">
        <v>120</v>
      </c>
      <c r="D7" s="404">
        <v>44986</v>
      </c>
      <c r="E7" t="s">
        <v>4786</v>
      </c>
      <c r="F7" t="s">
        <v>5254</v>
      </c>
      <c r="G7">
        <v>135.9</v>
      </c>
      <c r="H7" t="s">
        <v>1081</v>
      </c>
      <c r="I7" t="s">
        <v>4767</v>
      </c>
    </row>
    <row r="8" spans="1:9" x14ac:dyDescent="0.25">
      <c r="A8">
        <v>7430</v>
      </c>
      <c r="B8" t="s">
        <v>119</v>
      </c>
      <c r="C8">
        <v>130</v>
      </c>
      <c r="D8" s="404">
        <v>44986</v>
      </c>
      <c r="E8" t="s">
        <v>4786</v>
      </c>
      <c r="F8" t="s">
        <v>5255</v>
      </c>
      <c r="G8">
        <v>9.18</v>
      </c>
      <c r="H8" t="s">
        <v>1081</v>
      </c>
      <c r="I8" t="s">
        <v>4767</v>
      </c>
    </row>
    <row r="9" spans="1:9" x14ac:dyDescent="0.25">
      <c r="A9">
        <v>7430</v>
      </c>
      <c r="B9" t="s">
        <v>119</v>
      </c>
      <c r="C9">
        <v>130</v>
      </c>
      <c r="D9" s="404">
        <v>44986</v>
      </c>
      <c r="E9" t="s">
        <v>4786</v>
      </c>
      <c r="F9" t="s">
        <v>5254</v>
      </c>
      <c r="G9">
        <v>77.010000000000005</v>
      </c>
      <c r="H9" t="s">
        <v>1081</v>
      </c>
      <c r="I9" t="s">
        <v>4767</v>
      </c>
    </row>
    <row r="10" spans="1:9" x14ac:dyDescent="0.25">
      <c r="A10">
        <v>7430</v>
      </c>
      <c r="B10" t="s">
        <v>119</v>
      </c>
      <c r="C10">
        <v>140</v>
      </c>
      <c r="D10" s="404">
        <v>44986</v>
      </c>
      <c r="E10" t="s">
        <v>4786</v>
      </c>
      <c r="F10" t="s">
        <v>5255</v>
      </c>
      <c r="G10">
        <v>10.8</v>
      </c>
      <c r="H10" t="s">
        <v>1081</v>
      </c>
      <c r="I10" t="s">
        <v>4767</v>
      </c>
    </row>
    <row r="11" spans="1:9" x14ac:dyDescent="0.25">
      <c r="A11">
        <v>7430</v>
      </c>
      <c r="B11" t="s">
        <v>119</v>
      </c>
      <c r="C11">
        <v>140</v>
      </c>
      <c r="D11" s="404">
        <v>44986</v>
      </c>
      <c r="E11" t="s">
        <v>4786</v>
      </c>
      <c r="F11" t="s">
        <v>5254</v>
      </c>
      <c r="G11">
        <v>90.6</v>
      </c>
      <c r="H11" t="s">
        <v>1081</v>
      </c>
      <c r="I11" t="s">
        <v>4767</v>
      </c>
    </row>
    <row r="12" spans="1:9" x14ac:dyDescent="0.25">
      <c r="A12">
        <v>7430</v>
      </c>
      <c r="B12" t="s">
        <v>119</v>
      </c>
      <c r="C12">
        <v>160</v>
      </c>
      <c r="D12" s="404">
        <v>44986</v>
      </c>
      <c r="E12" t="s">
        <v>4786</v>
      </c>
      <c r="F12" t="s">
        <v>5255</v>
      </c>
      <c r="G12">
        <v>5.4</v>
      </c>
      <c r="H12" t="s">
        <v>1081</v>
      </c>
      <c r="I12" t="s">
        <v>4767</v>
      </c>
    </row>
    <row r="13" spans="1:9" x14ac:dyDescent="0.25">
      <c r="A13">
        <v>7430</v>
      </c>
      <c r="B13" t="s">
        <v>119</v>
      </c>
      <c r="C13">
        <v>160</v>
      </c>
      <c r="D13" s="404">
        <v>44986</v>
      </c>
      <c r="E13" t="s">
        <v>4786</v>
      </c>
      <c r="F13" t="s">
        <v>5254</v>
      </c>
      <c r="G13">
        <v>45.3</v>
      </c>
      <c r="H13" t="s">
        <v>1081</v>
      </c>
      <c r="I13" t="s">
        <v>4767</v>
      </c>
    </row>
    <row r="14" spans="1:9" x14ac:dyDescent="0.25">
      <c r="A14">
        <v>7430</v>
      </c>
      <c r="B14" t="s">
        <v>119</v>
      </c>
      <c r="C14">
        <v>210</v>
      </c>
      <c r="D14" s="404">
        <v>44986</v>
      </c>
      <c r="E14" t="s">
        <v>4786</v>
      </c>
      <c r="F14" t="s">
        <v>5255</v>
      </c>
      <c r="G14">
        <v>6</v>
      </c>
      <c r="H14" t="s">
        <v>1081</v>
      </c>
      <c r="I14" t="s">
        <v>4767</v>
      </c>
    </row>
    <row r="15" spans="1:9" x14ac:dyDescent="0.25">
      <c r="A15">
        <v>7430</v>
      </c>
      <c r="B15" t="s">
        <v>119</v>
      </c>
      <c r="C15">
        <v>210</v>
      </c>
      <c r="D15" s="404">
        <v>44986</v>
      </c>
      <c r="E15" t="s">
        <v>4786</v>
      </c>
      <c r="F15" t="s">
        <v>5254</v>
      </c>
      <c r="G15">
        <v>50.36</v>
      </c>
      <c r="H15" t="s">
        <v>1081</v>
      </c>
      <c r="I15" t="s">
        <v>4767</v>
      </c>
    </row>
    <row r="16" spans="1:9" x14ac:dyDescent="0.25">
      <c r="A16">
        <v>7430</v>
      </c>
      <c r="B16" t="s">
        <v>119</v>
      </c>
      <c r="C16">
        <v>220</v>
      </c>
      <c r="D16" s="404">
        <v>44986</v>
      </c>
      <c r="E16" t="s">
        <v>4786</v>
      </c>
      <c r="F16" t="s">
        <v>5255</v>
      </c>
      <c r="G16">
        <v>3.6</v>
      </c>
      <c r="H16" t="s">
        <v>1081</v>
      </c>
      <c r="I16" t="s">
        <v>4767</v>
      </c>
    </row>
    <row r="17" spans="1:9" x14ac:dyDescent="0.25">
      <c r="A17">
        <v>7430</v>
      </c>
      <c r="B17" t="s">
        <v>119</v>
      </c>
      <c r="C17">
        <v>220</v>
      </c>
      <c r="D17" s="404">
        <v>44986</v>
      </c>
      <c r="E17" t="s">
        <v>4786</v>
      </c>
      <c r="F17" t="s">
        <v>5254</v>
      </c>
      <c r="G17">
        <v>30.2</v>
      </c>
      <c r="H17" t="s">
        <v>1081</v>
      </c>
      <c r="I17" t="s">
        <v>4767</v>
      </c>
    </row>
    <row r="18" spans="1:9" x14ac:dyDescent="0.25">
      <c r="A18">
        <v>7430</v>
      </c>
      <c r="B18" t="s">
        <v>119</v>
      </c>
      <c r="C18">
        <v>230</v>
      </c>
      <c r="D18" s="404">
        <v>44986</v>
      </c>
      <c r="E18" t="s">
        <v>4786</v>
      </c>
      <c r="F18" t="s">
        <v>5255</v>
      </c>
      <c r="G18">
        <v>6.08</v>
      </c>
      <c r="H18" t="s">
        <v>1081</v>
      </c>
      <c r="I18" t="s">
        <v>4767</v>
      </c>
    </row>
    <row r="19" spans="1:9" x14ac:dyDescent="0.25">
      <c r="A19">
        <v>7430</v>
      </c>
      <c r="B19" t="s">
        <v>119</v>
      </c>
      <c r="C19">
        <v>230</v>
      </c>
      <c r="D19" s="404">
        <v>44986</v>
      </c>
      <c r="E19" t="s">
        <v>4786</v>
      </c>
      <c r="F19" t="s">
        <v>5254</v>
      </c>
      <c r="G19">
        <v>50.97</v>
      </c>
      <c r="H19" t="s">
        <v>1081</v>
      </c>
      <c r="I19" t="s">
        <v>4767</v>
      </c>
    </row>
    <row r="20" spans="1:9" x14ac:dyDescent="0.25">
      <c r="A20">
        <v>7430</v>
      </c>
      <c r="B20" t="s">
        <v>119</v>
      </c>
      <c r="C20">
        <v>240</v>
      </c>
      <c r="D20" s="404">
        <v>44986</v>
      </c>
      <c r="E20" t="s">
        <v>4786</v>
      </c>
      <c r="F20" t="s">
        <v>5255</v>
      </c>
      <c r="G20">
        <v>4.8</v>
      </c>
      <c r="H20" t="s">
        <v>1081</v>
      </c>
      <c r="I20" t="s">
        <v>4767</v>
      </c>
    </row>
    <row r="21" spans="1:9" x14ac:dyDescent="0.25">
      <c r="A21">
        <v>7430</v>
      </c>
      <c r="B21" t="s">
        <v>119</v>
      </c>
      <c r="C21">
        <v>240</v>
      </c>
      <c r="D21" s="404">
        <v>44986</v>
      </c>
      <c r="E21" t="s">
        <v>4786</v>
      </c>
      <c r="F21" t="s">
        <v>5254</v>
      </c>
      <c r="G21">
        <v>40.24</v>
      </c>
      <c r="H21" t="s">
        <v>1081</v>
      </c>
      <c r="I21" t="s">
        <v>4767</v>
      </c>
    </row>
    <row r="22" spans="1:9" x14ac:dyDescent="0.25">
      <c r="A22">
        <v>7430</v>
      </c>
      <c r="B22" t="s">
        <v>119</v>
      </c>
      <c r="C22">
        <v>340</v>
      </c>
      <c r="D22" s="404">
        <v>44986</v>
      </c>
      <c r="E22" t="s">
        <v>4786</v>
      </c>
      <c r="F22" t="s">
        <v>5255</v>
      </c>
      <c r="G22">
        <v>2.4500000000000002</v>
      </c>
      <c r="H22" t="s">
        <v>1081</v>
      </c>
      <c r="I22" t="s">
        <v>4767</v>
      </c>
    </row>
    <row r="23" spans="1:9" x14ac:dyDescent="0.25">
      <c r="A23">
        <v>7430</v>
      </c>
      <c r="B23" t="s">
        <v>119</v>
      </c>
      <c r="C23">
        <v>340</v>
      </c>
      <c r="D23" s="404">
        <v>44986</v>
      </c>
      <c r="E23" t="s">
        <v>4786</v>
      </c>
      <c r="F23" t="s">
        <v>5254</v>
      </c>
      <c r="G23">
        <v>20.54</v>
      </c>
      <c r="H23" t="s">
        <v>1081</v>
      </c>
      <c r="I23" t="s">
        <v>4767</v>
      </c>
    </row>
    <row r="24" spans="1:9" x14ac:dyDescent="0.25">
      <c r="A24">
        <v>7430</v>
      </c>
      <c r="B24" t="s">
        <v>119</v>
      </c>
      <c r="C24">
        <v>430</v>
      </c>
      <c r="D24" s="404">
        <v>44986</v>
      </c>
      <c r="E24" t="s">
        <v>5257</v>
      </c>
      <c r="F24" t="s">
        <v>5256</v>
      </c>
      <c r="G24">
        <v>82.5</v>
      </c>
      <c r="H24" t="s">
        <v>1081</v>
      </c>
      <c r="I24" t="s">
        <v>4767</v>
      </c>
    </row>
    <row r="25" spans="1:9" x14ac:dyDescent="0.25">
      <c r="A25">
        <v>7430</v>
      </c>
      <c r="B25" t="s">
        <v>119</v>
      </c>
      <c r="C25">
        <v>440</v>
      </c>
      <c r="D25" s="404">
        <v>44986</v>
      </c>
      <c r="E25" t="s">
        <v>5257</v>
      </c>
      <c r="F25" t="s">
        <v>5256</v>
      </c>
      <c r="G25">
        <v>82.5</v>
      </c>
      <c r="H25" t="s">
        <v>1081</v>
      </c>
      <c r="I25" t="s">
        <v>4767</v>
      </c>
    </row>
    <row r="26" spans="1:9" x14ac:dyDescent="0.25">
      <c r="A26">
        <v>7430</v>
      </c>
      <c r="B26" t="s">
        <v>119</v>
      </c>
      <c r="C26">
        <v>935</v>
      </c>
      <c r="D26" s="404">
        <v>44986</v>
      </c>
      <c r="E26" t="s">
        <v>4786</v>
      </c>
      <c r="F26" t="s">
        <v>5255</v>
      </c>
      <c r="G26">
        <v>2.25</v>
      </c>
      <c r="H26" t="s">
        <v>1081</v>
      </c>
      <c r="I26" t="s">
        <v>4767</v>
      </c>
    </row>
    <row r="27" spans="1:9" x14ac:dyDescent="0.25">
      <c r="A27">
        <v>7430</v>
      </c>
      <c r="B27" t="s">
        <v>119</v>
      </c>
      <c r="C27">
        <v>935</v>
      </c>
      <c r="D27" s="404">
        <v>44986</v>
      </c>
      <c r="E27" t="s">
        <v>4786</v>
      </c>
      <c r="F27" t="s">
        <v>5254</v>
      </c>
      <c r="G27">
        <v>18.88</v>
      </c>
      <c r="H27" t="s">
        <v>1081</v>
      </c>
      <c r="I27" t="s">
        <v>4767</v>
      </c>
    </row>
    <row r="28" spans="1:9" x14ac:dyDescent="0.25">
      <c r="A28">
        <v>7430</v>
      </c>
      <c r="B28" t="s">
        <v>119</v>
      </c>
      <c r="C28">
        <v>936</v>
      </c>
      <c r="D28" s="404">
        <v>44986</v>
      </c>
      <c r="E28" t="s">
        <v>4786</v>
      </c>
      <c r="F28" t="s">
        <v>5255</v>
      </c>
      <c r="G28">
        <v>2.25</v>
      </c>
      <c r="H28" t="s">
        <v>1081</v>
      </c>
      <c r="I28" t="s">
        <v>4767</v>
      </c>
    </row>
    <row r="29" spans="1:9" x14ac:dyDescent="0.25">
      <c r="A29">
        <v>7430</v>
      </c>
      <c r="B29" t="s">
        <v>119</v>
      </c>
      <c r="C29">
        <v>936</v>
      </c>
      <c r="D29" s="404">
        <v>44986</v>
      </c>
      <c r="E29" t="s">
        <v>4786</v>
      </c>
      <c r="F29" t="s">
        <v>5254</v>
      </c>
      <c r="G29">
        <v>18.88</v>
      </c>
      <c r="H29" t="s">
        <v>1081</v>
      </c>
      <c r="I29" t="s">
        <v>4767</v>
      </c>
    </row>
    <row r="30" spans="1:9" x14ac:dyDescent="0.25">
      <c r="A30">
        <v>7430</v>
      </c>
      <c r="B30" t="s">
        <v>119</v>
      </c>
      <c r="C30">
        <v>110</v>
      </c>
      <c r="D30" s="404">
        <v>44991</v>
      </c>
      <c r="E30" t="s">
        <v>4786</v>
      </c>
      <c r="F30" t="s">
        <v>5250</v>
      </c>
      <c r="G30">
        <v>16</v>
      </c>
      <c r="H30" t="s">
        <v>1081</v>
      </c>
      <c r="I30" t="s">
        <v>4767</v>
      </c>
    </row>
    <row r="31" spans="1:9" x14ac:dyDescent="0.25">
      <c r="A31">
        <v>7430</v>
      </c>
      <c r="B31" t="s">
        <v>119</v>
      </c>
      <c r="C31">
        <v>110</v>
      </c>
      <c r="D31" s="404">
        <v>44991</v>
      </c>
      <c r="E31" t="s">
        <v>4786</v>
      </c>
      <c r="F31" t="s">
        <v>5248</v>
      </c>
      <c r="G31">
        <v>51.99</v>
      </c>
      <c r="H31" t="s">
        <v>1081</v>
      </c>
      <c r="I31" t="s">
        <v>4767</v>
      </c>
    </row>
    <row r="32" spans="1:9" x14ac:dyDescent="0.25">
      <c r="A32">
        <v>7430</v>
      </c>
      <c r="B32" t="s">
        <v>119</v>
      </c>
      <c r="C32">
        <v>112</v>
      </c>
      <c r="D32" s="404">
        <v>44991</v>
      </c>
      <c r="E32" t="s">
        <v>4786</v>
      </c>
      <c r="F32" t="s">
        <v>5250</v>
      </c>
      <c r="G32">
        <v>12</v>
      </c>
      <c r="H32" t="s">
        <v>1081</v>
      </c>
      <c r="I32" t="s">
        <v>4767</v>
      </c>
    </row>
    <row r="33" spans="1:9" x14ac:dyDescent="0.25">
      <c r="A33">
        <v>7430</v>
      </c>
      <c r="B33" t="s">
        <v>119</v>
      </c>
      <c r="C33">
        <v>112</v>
      </c>
      <c r="D33" s="404">
        <v>44991</v>
      </c>
      <c r="E33" t="s">
        <v>4786</v>
      </c>
      <c r="F33" t="s">
        <v>5248</v>
      </c>
      <c r="G33">
        <v>39</v>
      </c>
      <c r="H33" t="s">
        <v>1081</v>
      </c>
      <c r="I33" t="s">
        <v>4767</v>
      </c>
    </row>
    <row r="34" spans="1:9" x14ac:dyDescent="0.25">
      <c r="A34">
        <v>7430</v>
      </c>
      <c r="B34" t="s">
        <v>119</v>
      </c>
      <c r="C34">
        <v>120</v>
      </c>
      <c r="D34" s="404">
        <v>44991</v>
      </c>
      <c r="E34" t="s">
        <v>4786</v>
      </c>
      <c r="F34" t="s">
        <v>5250</v>
      </c>
      <c r="G34">
        <v>21.6</v>
      </c>
      <c r="H34" t="s">
        <v>1081</v>
      </c>
      <c r="I34" t="s">
        <v>4767</v>
      </c>
    </row>
    <row r="35" spans="1:9" x14ac:dyDescent="0.25">
      <c r="A35">
        <v>7430</v>
      </c>
      <c r="B35" t="s">
        <v>119</v>
      </c>
      <c r="C35">
        <v>120</v>
      </c>
      <c r="D35" s="404">
        <v>44991</v>
      </c>
      <c r="E35" t="s">
        <v>4786</v>
      </c>
      <c r="F35" t="s">
        <v>5248</v>
      </c>
      <c r="G35">
        <v>70.2</v>
      </c>
      <c r="H35" t="s">
        <v>1081</v>
      </c>
      <c r="I35" t="s">
        <v>4767</v>
      </c>
    </row>
    <row r="36" spans="1:9" x14ac:dyDescent="0.25">
      <c r="A36">
        <v>7430</v>
      </c>
      <c r="B36" t="s">
        <v>119</v>
      </c>
      <c r="C36">
        <v>120</v>
      </c>
      <c r="D36" s="404">
        <v>44991</v>
      </c>
      <c r="E36" t="s">
        <v>1081</v>
      </c>
      <c r="F36" t="s">
        <v>5253</v>
      </c>
      <c r="G36">
        <v>610</v>
      </c>
      <c r="H36" t="s">
        <v>1081</v>
      </c>
      <c r="I36" t="s">
        <v>4767</v>
      </c>
    </row>
    <row r="37" spans="1:9" x14ac:dyDescent="0.25">
      <c r="A37">
        <v>7430</v>
      </c>
      <c r="B37" t="s">
        <v>119</v>
      </c>
      <c r="C37">
        <v>130</v>
      </c>
      <c r="D37" s="404">
        <v>44991</v>
      </c>
      <c r="E37" t="s">
        <v>4786</v>
      </c>
      <c r="F37" t="s">
        <v>5250</v>
      </c>
      <c r="G37">
        <v>12.24</v>
      </c>
      <c r="H37" t="s">
        <v>1081</v>
      </c>
      <c r="I37" t="s">
        <v>4767</v>
      </c>
    </row>
    <row r="38" spans="1:9" x14ac:dyDescent="0.25">
      <c r="A38">
        <v>7430</v>
      </c>
      <c r="B38" t="s">
        <v>119</v>
      </c>
      <c r="C38">
        <v>130</v>
      </c>
      <c r="D38" s="404">
        <v>44991</v>
      </c>
      <c r="E38" t="s">
        <v>4786</v>
      </c>
      <c r="F38" t="s">
        <v>5248</v>
      </c>
      <c r="G38">
        <v>39.78</v>
      </c>
      <c r="H38" t="s">
        <v>1081</v>
      </c>
      <c r="I38" t="s">
        <v>4767</v>
      </c>
    </row>
    <row r="39" spans="1:9" x14ac:dyDescent="0.25">
      <c r="A39">
        <v>7430</v>
      </c>
      <c r="B39" t="s">
        <v>119</v>
      </c>
      <c r="C39">
        <v>140</v>
      </c>
      <c r="D39" s="404">
        <v>44991</v>
      </c>
      <c r="E39" t="s">
        <v>4786</v>
      </c>
      <c r="F39" t="s">
        <v>5250</v>
      </c>
      <c r="G39">
        <v>14.4</v>
      </c>
      <c r="H39" t="s">
        <v>1081</v>
      </c>
      <c r="I39" t="s">
        <v>4767</v>
      </c>
    </row>
    <row r="40" spans="1:9" x14ac:dyDescent="0.25">
      <c r="A40">
        <v>7430</v>
      </c>
      <c r="B40" t="s">
        <v>119</v>
      </c>
      <c r="C40">
        <v>140</v>
      </c>
      <c r="D40" s="404">
        <v>44991</v>
      </c>
      <c r="E40" t="s">
        <v>1081</v>
      </c>
      <c r="F40" t="s">
        <v>5252</v>
      </c>
      <c r="G40">
        <v>120</v>
      </c>
      <c r="H40" t="s">
        <v>1081</v>
      </c>
      <c r="I40" t="s">
        <v>4767</v>
      </c>
    </row>
    <row r="41" spans="1:9" x14ac:dyDescent="0.25">
      <c r="A41">
        <v>7430</v>
      </c>
      <c r="B41" t="s">
        <v>119</v>
      </c>
      <c r="C41">
        <v>140</v>
      </c>
      <c r="D41" s="404">
        <v>44991</v>
      </c>
      <c r="E41" t="s">
        <v>1081</v>
      </c>
      <c r="F41" t="s">
        <v>5251</v>
      </c>
      <c r="G41">
        <v>60</v>
      </c>
      <c r="H41" t="s">
        <v>1081</v>
      </c>
      <c r="I41" t="s">
        <v>4767</v>
      </c>
    </row>
    <row r="42" spans="1:9" x14ac:dyDescent="0.25">
      <c r="A42">
        <v>7430</v>
      </c>
      <c r="B42" t="s">
        <v>119</v>
      </c>
      <c r="C42">
        <v>140</v>
      </c>
      <c r="D42" s="404">
        <v>44991</v>
      </c>
      <c r="E42" t="s">
        <v>4786</v>
      </c>
      <c r="F42" t="s">
        <v>5248</v>
      </c>
      <c r="G42">
        <v>46.8</v>
      </c>
      <c r="H42" t="s">
        <v>1081</v>
      </c>
      <c r="I42" t="s">
        <v>4767</v>
      </c>
    </row>
    <row r="43" spans="1:9" x14ac:dyDescent="0.25">
      <c r="A43">
        <v>7430</v>
      </c>
      <c r="B43" t="s">
        <v>119</v>
      </c>
      <c r="C43">
        <v>160</v>
      </c>
      <c r="D43" s="404">
        <v>44991</v>
      </c>
      <c r="E43" t="s">
        <v>4786</v>
      </c>
      <c r="F43" t="s">
        <v>5250</v>
      </c>
      <c r="G43">
        <v>7.2</v>
      </c>
      <c r="H43" t="s">
        <v>1081</v>
      </c>
      <c r="I43" t="s">
        <v>4767</v>
      </c>
    </row>
    <row r="44" spans="1:9" x14ac:dyDescent="0.25">
      <c r="A44">
        <v>7430</v>
      </c>
      <c r="B44" t="s">
        <v>119</v>
      </c>
      <c r="C44">
        <v>160</v>
      </c>
      <c r="D44" s="404">
        <v>44991</v>
      </c>
      <c r="E44" t="s">
        <v>4786</v>
      </c>
      <c r="F44" t="s">
        <v>5248</v>
      </c>
      <c r="G44">
        <v>23.4</v>
      </c>
      <c r="H44" t="s">
        <v>1081</v>
      </c>
      <c r="I44" t="s">
        <v>4767</v>
      </c>
    </row>
    <row r="45" spans="1:9" x14ac:dyDescent="0.25">
      <c r="A45">
        <v>7430</v>
      </c>
      <c r="B45" t="s">
        <v>119</v>
      </c>
      <c r="C45">
        <v>210</v>
      </c>
      <c r="D45" s="404">
        <v>44991</v>
      </c>
      <c r="E45" t="s">
        <v>4786</v>
      </c>
      <c r="F45" t="s">
        <v>5250</v>
      </c>
      <c r="G45">
        <v>8</v>
      </c>
      <c r="H45" t="s">
        <v>1081</v>
      </c>
      <c r="I45" t="s">
        <v>4767</v>
      </c>
    </row>
    <row r="46" spans="1:9" x14ac:dyDescent="0.25">
      <c r="A46">
        <v>7430</v>
      </c>
      <c r="B46" t="s">
        <v>119</v>
      </c>
      <c r="C46">
        <v>210</v>
      </c>
      <c r="D46" s="404">
        <v>44991</v>
      </c>
      <c r="E46" t="s">
        <v>4777</v>
      </c>
      <c r="F46" t="s">
        <v>5249</v>
      </c>
      <c r="G46">
        <v>12</v>
      </c>
      <c r="H46" t="s">
        <v>1081</v>
      </c>
      <c r="I46" t="s">
        <v>4767</v>
      </c>
    </row>
    <row r="47" spans="1:9" x14ac:dyDescent="0.25">
      <c r="A47">
        <v>7430</v>
      </c>
      <c r="B47" t="s">
        <v>119</v>
      </c>
      <c r="C47">
        <v>210</v>
      </c>
      <c r="D47" s="404">
        <v>44991</v>
      </c>
      <c r="E47" t="s">
        <v>4786</v>
      </c>
      <c r="F47" t="s">
        <v>5248</v>
      </c>
      <c r="G47">
        <v>26.01</v>
      </c>
      <c r="H47" t="s">
        <v>1081</v>
      </c>
      <c r="I47" t="s">
        <v>4767</v>
      </c>
    </row>
    <row r="48" spans="1:9" x14ac:dyDescent="0.25">
      <c r="A48">
        <v>7430</v>
      </c>
      <c r="B48" t="s">
        <v>119</v>
      </c>
      <c r="C48">
        <v>220</v>
      </c>
      <c r="D48" s="404">
        <v>44991</v>
      </c>
      <c r="E48" t="s">
        <v>4786</v>
      </c>
      <c r="F48" t="s">
        <v>5250</v>
      </c>
      <c r="G48">
        <v>4.8</v>
      </c>
      <c r="H48" t="s">
        <v>1081</v>
      </c>
      <c r="I48" t="s">
        <v>4767</v>
      </c>
    </row>
    <row r="49" spans="1:9" x14ac:dyDescent="0.25">
      <c r="A49">
        <v>7430</v>
      </c>
      <c r="B49" t="s">
        <v>119</v>
      </c>
      <c r="C49">
        <v>220</v>
      </c>
      <c r="D49" s="404">
        <v>44991</v>
      </c>
      <c r="E49" t="s">
        <v>4777</v>
      </c>
      <c r="F49" t="s">
        <v>5249</v>
      </c>
      <c r="G49">
        <v>12</v>
      </c>
      <c r="H49" t="s">
        <v>1081</v>
      </c>
      <c r="I49" t="s">
        <v>4767</v>
      </c>
    </row>
    <row r="50" spans="1:9" x14ac:dyDescent="0.25">
      <c r="A50">
        <v>7430</v>
      </c>
      <c r="B50" t="s">
        <v>119</v>
      </c>
      <c r="C50">
        <v>220</v>
      </c>
      <c r="D50" s="404">
        <v>44991</v>
      </c>
      <c r="E50" t="s">
        <v>4786</v>
      </c>
      <c r="F50" t="s">
        <v>5248</v>
      </c>
      <c r="G50">
        <v>15.6</v>
      </c>
      <c r="H50" t="s">
        <v>1081</v>
      </c>
      <c r="I50" t="s">
        <v>4767</v>
      </c>
    </row>
    <row r="51" spans="1:9" x14ac:dyDescent="0.25">
      <c r="A51">
        <v>7430</v>
      </c>
      <c r="B51" t="s">
        <v>119</v>
      </c>
      <c r="C51">
        <v>230</v>
      </c>
      <c r="D51" s="404">
        <v>44991</v>
      </c>
      <c r="E51" t="s">
        <v>4786</v>
      </c>
      <c r="F51" t="s">
        <v>5250</v>
      </c>
      <c r="G51">
        <v>8.1</v>
      </c>
      <c r="H51" t="s">
        <v>1081</v>
      </c>
      <c r="I51" t="s">
        <v>4767</v>
      </c>
    </row>
    <row r="52" spans="1:9" x14ac:dyDescent="0.25">
      <c r="A52">
        <v>7430</v>
      </c>
      <c r="B52" t="s">
        <v>119</v>
      </c>
      <c r="C52">
        <v>230</v>
      </c>
      <c r="D52" s="404">
        <v>44991</v>
      </c>
      <c r="E52" t="s">
        <v>4777</v>
      </c>
      <c r="F52" t="s">
        <v>5249</v>
      </c>
      <c r="G52">
        <v>12</v>
      </c>
      <c r="H52" t="s">
        <v>1081</v>
      </c>
      <c r="I52" t="s">
        <v>4767</v>
      </c>
    </row>
    <row r="53" spans="1:9" x14ac:dyDescent="0.25">
      <c r="A53">
        <v>7430</v>
      </c>
      <c r="B53" t="s">
        <v>119</v>
      </c>
      <c r="C53">
        <v>230</v>
      </c>
      <c r="D53" s="404">
        <v>44991</v>
      </c>
      <c r="E53" t="s">
        <v>4786</v>
      </c>
      <c r="F53" t="s">
        <v>5248</v>
      </c>
      <c r="G53">
        <v>26.32</v>
      </c>
      <c r="H53" t="s">
        <v>1081</v>
      </c>
      <c r="I53" t="s">
        <v>4767</v>
      </c>
    </row>
    <row r="54" spans="1:9" x14ac:dyDescent="0.25">
      <c r="A54">
        <v>7430</v>
      </c>
      <c r="B54" t="s">
        <v>119</v>
      </c>
      <c r="C54">
        <v>240</v>
      </c>
      <c r="D54" s="404">
        <v>44991</v>
      </c>
      <c r="E54" t="s">
        <v>4786</v>
      </c>
      <c r="F54" t="s">
        <v>5250</v>
      </c>
      <c r="G54">
        <v>6.4</v>
      </c>
      <c r="H54" t="s">
        <v>1081</v>
      </c>
      <c r="I54" t="s">
        <v>4767</v>
      </c>
    </row>
    <row r="55" spans="1:9" x14ac:dyDescent="0.25">
      <c r="A55">
        <v>7430</v>
      </c>
      <c r="B55" t="s">
        <v>119</v>
      </c>
      <c r="C55">
        <v>240</v>
      </c>
      <c r="D55" s="404">
        <v>44991</v>
      </c>
      <c r="E55" t="s">
        <v>4777</v>
      </c>
      <c r="F55" t="s">
        <v>5249</v>
      </c>
      <c r="G55">
        <v>12</v>
      </c>
      <c r="H55" t="s">
        <v>1081</v>
      </c>
      <c r="I55" t="s">
        <v>4767</v>
      </c>
    </row>
    <row r="56" spans="1:9" x14ac:dyDescent="0.25">
      <c r="A56">
        <v>7430</v>
      </c>
      <c r="B56" t="s">
        <v>119</v>
      </c>
      <c r="C56">
        <v>240</v>
      </c>
      <c r="D56" s="404">
        <v>44991</v>
      </c>
      <c r="E56" t="s">
        <v>4786</v>
      </c>
      <c r="F56" t="s">
        <v>5248</v>
      </c>
      <c r="G56">
        <v>20.79</v>
      </c>
      <c r="H56" t="s">
        <v>1081</v>
      </c>
      <c r="I56" t="s">
        <v>4767</v>
      </c>
    </row>
    <row r="57" spans="1:9" x14ac:dyDescent="0.25">
      <c r="A57">
        <v>7430</v>
      </c>
      <c r="B57" t="s">
        <v>119</v>
      </c>
      <c r="C57">
        <v>340</v>
      </c>
      <c r="D57" s="404">
        <v>44991</v>
      </c>
      <c r="E57" t="s">
        <v>4786</v>
      </c>
      <c r="F57" t="s">
        <v>5250</v>
      </c>
      <c r="G57">
        <v>3.26</v>
      </c>
      <c r="H57" t="s">
        <v>1081</v>
      </c>
      <c r="I57" t="s">
        <v>4767</v>
      </c>
    </row>
    <row r="58" spans="1:9" x14ac:dyDescent="0.25">
      <c r="A58">
        <v>7430</v>
      </c>
      <c r="B58" t="s">
        <v>119</v>
      </c>
      <c r="C58">
        <v>340</v>
      </c>
      <c r="D58" s="404">
        <v>44991</v>
      </c>
      <c r="E58" t="s">
        <v>4777</v>
      </c>
      <c r="F58" t="s">
        <v>5249</v>
      </c>
      <c r="G58">
        <v>5.4</v>
      </c>
      <c r="H58" t="s">
        <v>1081</v>
      </c>
      <c r="I58" t="s">
        <v>4767</v>
      </c>
    </row>
    <row r="59" spans="1:9" x14ac:dyDescent="0.25">
      <c r="A59">
        <v>7430</v>
      </c>
      <c r="B59" t="s">
        <v>119</v>
      </c>
      <c r="C59">
        <v>340</v>
      </c>
      <c r="D59" s="404">
        <v>44991</v>
      </c>
      <c r="E59" t="s">
        <v>4786</v>
      </c>
      <c r="F59" t="s">
        <v>5248</v>
      </c>
      <c r="G59">
        <v>10.61</v>
      </c>
      <c r="H59" t="s">
        <v>1081</v>
      </c>
      <c r="I59" t="s">
        <v>4767</v>
      </c>
    </row>
    <row r="60" spans="1:9" x14ac:dyDescent="0.25">
      <c r="A60">
        <v>7430</v>
      </c>
      <c r="B60" t="s">
        <v>119</v>
      </c>
      <c r="C60">
        <v>935</v>
      </c>
      <c r="D60" s="404">
        <v>44991</v>
      </c>
      <c r="E60" t="s">
        <v>4786</v>
      </c>
      <c r="F60" t="s">
        <v>5250</v>
      </c>
      <c r="G60">
        <v>3</v>
      </c>
      <c r="H60" t="s">
        <v>1081</v>
      </c>
      <c r="I60" t="s">
        <v>4767</v>
      </c>
    </row>
    <row r="61" spans="1:9" x14ac:dyDescent="0.25">
      <c r="A61">
        <v>7430</v>
      </c>
      <c r="B61" t="s">
        <v>119</v>
      </c>
      <c r="C61">
        <v>935</v>
      </c>
      <c r="D61" s="404">
        <v>44991</v>
      </c>
      <c r="E61" t="s">
        <v>4786</v>
      </c>
      <c r="F61" t="s">
        <v>5248</v>
      </c>
      <c r="G61">
        <v>9.75</v>
      </c>
      <c r="H61" t="s">
        <v>1081</v>
      </c>
      <c r="I61" t="s">
        <v>4767</v>
      </c>
    </row>
    <row r="62" spans="1:9" x14ac:dyDescent="0.25">
      <c r="A62">
        <v>7430</v>
      </c>
      <c r="B62" t="s">
        <v>119</v>
      </c>
      <c r="C62">
        <v>936</v>
      </c>
      <c r="D62" s="404">
        <v>44991</v>
      </c>
      <c r="E62" t="s">
        <v>4786</v>
      </c>
      <c r="F62" t="s">
        <v>5250</v>
      </c>
      <c r="G62">
        <v>3</v>
      </c>
      <c r="H62" t="s">
        <v>1081</v>
      </c>
      <c r="I62" t="s">
        <v>4767</v>
      </c>
    </row>
    <row r="63" spans="1:9" x14ac:dyDescent="0.25">
      <c r="A63">
        <v>7430</v>
      </c>
      <c r="B63" t="s">
        <v>119</v>
      </c>
      <c r="C63">
        <v>936</v>
      </c>
      <c r="D63" s="404">
        <v>44991</v>
      </c>
      <c r="E63" t="s">
        <v>4777</v>
      </c>
      <c r="F63" t="s">
        <v>5249</v>
      </c>
      <c r="G63">
        <v>6.6</v>
      </c>
      <c r="H63" t="s">
        <v>1081</v>
      </c>
      <c r="I63" t="s">
        <v>4767</v>
      </c>
    </row>
    <row r="64" spans="1:9" x14ac:dyDescent="0.25">
      <c r="A64">
        <v>7430</v>
      </c>
      <c r="B64" t="s">
        <v>119</v>
      </c>
      <c r="C64">
        <v>936</v>
      </c>
      <c r="D64" s="404">
        <v>44991</v>
      </c>
      <c r="E64" t="s">
        <v>4786</v>
      </c>
      <c r="F64" t="s">
        <v>5248</v>
      </c>
      <c r="G64">
        <v>9.75</v>
      </c>
      <c r="H64" t="s">
        <v>1081</v>
      </c>
      <c r="I64" t="s">
        <v>4767</v>
      </c>
    </row>
    <row r="65" spans="1:9" x14ac:dyDescent="0.25">
      <c r="A65">
        <v>7430</v>
      </c>
      <c r="B65" t="s">
        <v>119</v>
      </c>
      <c r="C65">
        <v>120</v>
      </c>
      <c r="D65" s="404">
        <v>44992</v>
      </c>
      <c r="E65" t="s">
        <v>1081</v>
      </c>
      <c r="F65" t="s">
        <v>5247</v>
      </c>
      <c r="G65">
        <v>30</v>
      </c>
      <c r="H65" t="s">
        <v>1081</v>
      </c>
      <c r="I65" t="s">
        <v>4767</v>
      </c>
    </row>
    <row r="66" spans="1:9" x14ac:dyDescent="0.25">
      <c r="A66">
        <v>7430</v>
      </c>
      <c r="B66" t="s">
        <v>119</v>
      </c>
      <c r="C66">
        <v>120</v>
      </c>
      <c r="D66" s="404">
        <v>44993</v>
      </c>
      <c r="E66" t="s">
        <v>5246</v>
      </c>
      <c r="F66" t="s">
        <v>5245</v>
      </c>
      <c r="G66">
        <v>180</v>
      </c>
      <c r="H66" t="s">
        <v>1081</v>
      </c>
      <c r="I66" t="s">
        <v>4767</v>
      </c>
    </row>
    <row r="67" spans="1:9" x14ac:dyDescent="0.25">
      <c r="A67">
        <v>7430</v>
      </c>
      <c r="B67" t="s">
        <v>119</v>
      </c>
      <c r="C67">
        <v>110</v>
      </c>
      <c r="D67" s="404">
        <v>44995</v>
      </c>
      <c r="E67" t="s">
        <v>1081</v>
      </c>
      <c r="F67" t="s">
        <v>5244</v>
      </c>
      <c r="G67">
        <v>498</v>
      </c>
      <c r="H67" t="s">
        <v>1081</v>
      </c>
      <c r="I67" t="s">
        <v>4767</v>
      </c>
    </row>
    <row r="68" spans="1:9" x14ac:dyDescent="0.25">
      <c r="A68">
        <v>7430</v>
      </c>
      <c r="B68" t="s">
        <v>119</v>
      </c>
      <c r="C68">
        <v>230</v>
      </c>
      <c r="D68" s="404">
        <v>44995</v>
      </c>
      <c r="E68" t="s">
        <v>1081</v>
      </c>
      <c r="F68" t="s">
        <v>5244</v>
      </c>
      <c r="G68">
        <v>498</v>
      </c>
      <c r="H68" t="s">
        <v>1081</v>
      </c>
      <c r="I68" t="s">
        <v>4767</v>
      </c>
    </row>
    <row r="69" spans="1:9" x14ac:dyDescent="0.25">
      <c r="A69">
        <v>7430</v>
      </c>
      <c r="B69" t="s">
        <v>119</v>
      </c>
      <c r="C69">
        <v>110</v>
      </c>
      <c r="D69" s="404">
        <v>44998</v>
      </c>
      <c r="E69" t="s">
        <v>4786</v>
      </c>
      <c r="F69" t="s">
        <v>5241</v>
      </c>
      <c r="G69">
        <v>12</v>
      </c>
      <c r="H69" t="s">
        <v>1081</v>
      </c>
      <c r="I69" t="s">
        <v>4767</v>
      </c>
    </row>
    <row r="70" spans="1:9" x14ac:dyDescent="0.25">
      <c r="A70">
        <v>7430</v>
      </c>
      <c r="B70" t="s">
        <v>119</v>
      </c>
      <c r="C70">
        <v>110</v>
      </c>
      <c r="D70" s="404">
        <v>44998</v>
      </c>
      <c r="E70" t="s">
        <v>4786</v>
      </c>
      <c r="F70" t="s">
        <v>5240</v>
      </c>
      <c r="G70">
        <v>35.99</v>
      </c>
      <c r="H70" t="s">
        <v>1081</v>
      </c>
      <c r="I70" t="s">
        <v>4767</v>
      </c>
    </row>
    <row r="71" spans="1:9" x14ac:dyDescent="0.25">
      <c r="A71">
        <v>7430</v>
      </c>
      <c r="B71" t="s">
        <v>119</v>
      </c>
      <c r="C71">
        <v>112</v>
      </c>
      <c r="D71" s="404">
        <v>44998</v>
      </c>
      <c r="E71" t="s">
        <v>4786</v>
      </c>
      <c r="F71" t="s">
        <v>5241</v>
      </c>
      <c r="G71">
        <v>9</v>
      </c>
      <c r="H71" t="s">
        <v>1081</v>
      </c>
      <c r="I71" t="s">
        <v>4767</v>
      </c>
    </row>
    <row r="72" spans="1:9" x14ac:dyDescent="0.25">
      <c r="A72">
        <v>7430</v>
      </c>
      <c r="B72" t="s">
        <v>119</v>
      </c>
      <c r="C72">
        <v>112</v>
      </c>
      <c r="D72" s="404">
        <v>44998</v>
      </c>
      <c r="E72" t="s">
        <v>4786</v>
      </c>
      <c r="F72" t="s">
        <v>5240</v>
      </c>
      <c r="G72">
        <v>27</v>
      </c>
      <c r="H72" t="s">
        <v>1081</v>
      </c>
      <c r="I72" t="s">
        <v>4767</v>
      </c>
    </row>
    <row r="73" spans="1:9" x14ac:dyDescent="0.25">
      <c r="A73">
        <v>7430</v>
      </c>
      <c r="B73" t="s">
        <v>119</v>
      </c>
      <c r="C73">
        <v>120</v>
      </c>
      <c r="D73" s="404">
        <v>44998</v>
      </c>
      <c r="E73" t="s">
        <v>4786</v>
      </c>
      <c r="F73" t="s">
        <v>5241</v>
      </c>
      <c r="G73">
        <v>16.2</v>
      </c>
      <c r="H73" t="s">
        <v>1081</v>
      </c>
      <c r="I73" t="s">
        <v>4767</v>
      </c>
    </row>
    <row r="74" spans="1:9" x14ac:dyDescent="0.25">
      <c r="A74">
        <v>7430</v>
      </c>
      <c r="B74" t="s">
        <v>119</v>
      </c>
      <c r="C74">
        <v>120</v>
      </c>
      <c r="D74" s="404">
        <v>44998</v>
      </c>
      <c r="E74" t="s">
        <v>4786</v>
      </c>
      <c r="F74" t="s">
        <v>5240</v>
      </c>
      <c r="G74">
        <v>48.6</v>
      </c>
      <c r="H74" t="s">
        <v>1081</v>
      </c>
      <c r="I74" t="s">
        <v>4767</v>
      </c>
    </row>
    <row r="75" spans="1:9" x14ac:dyDescent="0.25">
      <c r="A75">
        <v>7430</v>
      </c>
      <c r="B75" t="s">
        <v>119</v>
      </c>
      <c r="C75">
        <v>130</v>
      </c>
      <c r="D75" s="404">
        <v>44998</v>
      </c>
      <c r="E75" t="s">
        <v>4786</v>
      </c>
      <c r="F75" t="s">
        <v>5241</v>
      </c>
      <c r="G75">
        <v>9.18</v>
      </c>
      <c r="H75" t="s">
        <v>1081</v>
      </c>
      <c r="I75" t="s">
        <v>4767</v>
      </c>
    </row>
    <row r="76" spans="1:9" x14ac:dyDescent="0.25">
      <c r="A76">
        <v>7430</v>
      </c>
      <c r="B76" t="s">
        <v>119</v>
      </c>
      <c r="C76">
        <v>130</v>
      </c>
      <c r="D76" s="404">
        <v>44998</v>
      </c>
      <c r="E76" t="s">
        <v>4786</v>
      </c>
      <c r="F76" t="s">
        <v>5240</v>
      </c>
      <c r="G76">
        <v>27.54</v>
      </c>
      <c r="H76" t="s">
        <v>1081</v>
      </c>
      <c r="I76" t="s">
        <v>4767</v>
      </c>
    </row>
    <row r="77" spans="1:9" x14ac:dyDescent="0.25">
      <c r="A77">
        <v>7430</v>
      </c>
      <c r="B77" t="s">
        <v>119</v>
      </c>
      <c r="C77">
        <v>140</v>
      </c>
      <c r="D77" s="404">
        <v>44998</v>
      </c>
      <c r="E77" t="s">
        <v>4786</v>
      </c>
      <c r="F77" t="s">
        <v>5241</v>
      </c>
      <c r="G77">
        <v>10.8</v>
      </c>
      <c r="H77" t="s">
        <v>1081</v>
      </c>
      <c r="I77" t="s">
        <v>4767</v>
      </c>
    </row>
    <row r="78" spans="1:9" x14ac:dyDescent="0.25">
      <c r="A78">
        <v>7430</v>
      </c>
      <c r="B78" t="s">
        <v>119</v>
      </c>
      <c r="C78">
        <v>140</v>
      </c>
      <c r="D78" s="404">
        <v>44998</v>
      </c>
      <c r="E78" t="s">
        <v>4786</v>
      </c>
      <c r="F78" t="s">
        <v>5240</v>
      </c>
      <c r="G78">
        <v>32.4</v>
      </c>
      <c r="H78" t="s">
        <v>1081</v>
      </c>
      <c r="I78" t="s">
        <v>4767</v>
      </c>
    </row>
    <row r="79" spans="1:9" x14ac:dyDescent="0.25">
      <c r="A79">
        <v>7430</v>
      </c>
      <c r="B79" t="s">
        <v>119</v>
      </c>
      <c r="C79">
        <v>160</v>
      </c>
      <c r="D79" s="404">
        <v>44998</v>
      </c>
      <c r="E79" t="s">
        <v>4786</v>
      </c>
      <c r="F79" t="s">
        <v>5241</v>
      </c>
      <c r="G79">
        <v>5.4</v>
      </c>
      <c r="H79" t="s">
        <v>1081</v>
      </c>
      <c r="I79" t="s">
        <v>4767</v>
      </c>
    </row>
    <row r="80" spans="1:9" x14ac:dyDescent="0.25">
      <c r="A80">
        <v>7430</v>
      </c>
      <c r="B80" t="s">
        <v>119</v>
      </c>
      <c r="C80">
        <v>160</v>
      </c>
      <c r="D80" s="404">
        <v>44998</v>
      </c>
      <c r="E80" t="s">
        <v>4786</v>
      </c>
      <c r="F80" t="s">
        <v>5240</v>
      </c>
      <c r="G80">
        <v>16.2</v>
      </c>
      <c r="H80" t="s">
        <v>1081</v>
      </c>
      <c r="I80" t="s">
        <v>4767</v>
      </c>
    </row>
    <row r="81" spans="1:9" x14ac:dyDescent="0.25">
      <c r="A81">
        <v>7430</v>
      </c>
      <c r="B81" t="s">
        <v>119</v>
      </c>
      <c r="C81">
        <v>210</v>
      </c>
      <c r="D81" s="404">
        <v>44998</v>
      </c>
      <c r="E81" t="s">
        <v>4786</v>
      </c>
      <c r="F81" t="s">
        <v>5241</v>
      </c>
      <c r="G81">
        <v>6</v>
      </c>
      <c r="H81" t="s">
        <v>1081</v>
      </c>
      <c r="I81" t="s">
        <v>4767</v>
      </c>
    </row>
    <row r="82" spans="1:9" x14ac:dyDescent="0.25">
      <c r="A82">
        <v>7430</v>
      </c>
      <c r="B82" t="s">
        <v>119</v>
      </c>
      <c r="C82">
        <v>210</v>
      </c>
      <c r="D82" s="404">
        <v>44998</v>
      </c>
      <c r="E82" t="s">
        <v>4786</v>
      </c>
      <c r="F82" t="s">
        <v>5240</v>
      </c>
      <c r="G82">
        <v>18.010000000000002</v>
      </c>
      <c r="H82" t="s">
        <v>1081</v>
      </c>
      <c r="I82" t="s">
        <v>4767</v>
      </c>
    </row>
    <row r="83" spans="1:9" x14ac:dyDescent="0.25">
      <c r="A83">
        <v>7430</v>
      </c>
      <c r="B83" t="s">
        <v>119</v>
      </c>
      <c r="C83">
        <v>220</v>
      </c>
      <c r="D83" s="404">
        <v>44998</v>
      </c>
      <c r="E83" t="s">
        <v>4786</v>
      </c>
      <c r="F83" t="s">
        <v>5241</v>
      </c>
      <c r="G83">
        <v>3.6</v>
      </c>
      <c r="H83" t="s">
        <v>1081</v>
      </c>
      <c r="I83" t="s">
        <v>4767</v>
      </c>
    </row>
    <row r="84" spans="1:9" x14ac:dyDescent="0.25">
      <c r="A84">
        <v>7430</v>
      </c>
      <c r="B84" t="s">
        <v>119</v>
      </c>
      <c r="C84">
        <v>220</v>
      </c>
      <c r="D84" s="404">
        <v>44998</v>
      </c>
      <c r="E84" t="s">
        <v>4786</v>
      </c>
      <c r="F84" t="s">
        <v>5240</v>
      </c>
      <c r="G84">
        <v>10.8</v>
      </c>
      <c r="H84" t="s">
        <v>1081</v>
      </c>
      <c r="I84" t="s">
        <v>4767</v>
      </c>
    </row>
    <row r="85" spans="1:9" x14ac:dyDescent="0.25">
      <c r="A85">
        <v>7430</v>
      </c>
      <c r="B85" t="s">
        <v>119</v>
      </c>
      <c r="C85">
        <v>230</v>
      </c>
      <c r="D85" s="404">
        <v>44998</v>
      </c>
      <c r="E85" t="s">
        <v>4786</v>
      </c>
      <c r="F85" t="s">
        <v>5241</v>
      </c>
      <c r="G85">
        <v>6.08</v>
      </c>
      <c r="H85" t="s">
        <v>1081</v>
      </c>
      <c r="I85" t="s">
        <v>4767</v>
      </c>
    </row>
    <row r="86" spans="1:9" x14ac:dyDescent="0.25">
      <c r="A86">
        <v>7430</v>
      </c>
      <c r="B86" t="s">
        <v>119</v>
      </c>
      <c r="C86">
        <v>230</v>
      </c>
      <c r="D86" s="404">
        <v>44998</v>
      </c>
      <c r="E86" t="s">
        <v>1081</v>
      </c>
      <c r="F86" t="s">
        <v>5243</v>
      </c>
      <c r="G86">
        <v>240</v>
      </c>
      <c r="H86" t="s">
        <v>1081</v>
      </c>
      <c r="I86" t="s">
        <v>4767</v>
      </c>
    </row>
    <row r="87" spans="1:9" x14ac:dyDescent="0.25">
      <c r="A87">
        <v>7430</v>
      </c>
      <c r="B87" t="s">
        <v>119</v>
      </c>
      <c r="C87">
        <v>230</v>
      </c>
      <c r="D87" s="404">
        <v>44998</v>
      </c>
      <c r="E87" t="s">
        <v>1081</v>
      </c>
      <c r="F87" t="s">
        <v>5242</v>
      </c>
      <c r="G87">
        <v>30</v>
      </c>
      <c r="H87" t="s">
        <v>1081</v>
      </c>
      <c r="I87" t="s">
        <v>4767</v>
      </c>
    </row>
    <row r="88" spans="1:9" x14ac:dyDescent="0.25">
      <c r="A88">
        <v>7430</v>
      </c>
      <c r="B88" t="s">
        <v>119</v>
      </c>
      <c r="C88">
        <v>230</v>
      </c>
      <c r="D88" s="404">
        <v>44998</v>
      </c>
      <c r="E88" t="s">
        <v>4786</v>
      </c>
      <c r="F88" t="s">
        <v>5240</v>
      </c>
      <c r="G88">
        <v>18.23</v>
      </c>
      <c r="H88" t="s">
        <v>1081</v>
      </c>
      <c r="I88" t="s">
        <v>4767</v>
      </c>
    </row>
    <row r="89" spans="1:9" x14ac:dyDescent="0.25">
      <c r="A89">
        <v>7430</v>
      </c>
      <c r="B89" t="s">
        <v>119</v>
      </c>
      <c r="C89">
        <v>240</v>
      </c>
      <c r="D89" s="404">
        <v>44998</v>
      </c>
      <c r="E89" t="s">
        <v>4786</v>
      </c>
      <c r="F89" t="s">
        <v>5241</v>
      </c>
      <c r="G89">
        <v>4.8</v>
      </c>
      <c r="H89" t="s">
        <v>1081</v>
      </c>
      <c r="I89" t="s">
        <v>4767</v>
      </c>
    </row>
    <row r="90" spans="1:9" x14ac:dyDescent="0.25">
      <c r="A90">
        <v>7430</v>
      </c>
      <c r="B90" t="s">
        <v>119</v>
      </c>
      <c r="C90">
        <v>240</v>
      </c>
      <c r="D90" s="404">
        <v>44998</v>
      </c>
      <c r="E90" t="s">
        <v>4786</v>
      </c>
      <c r="F90" t="s">
        <v>5240</v>
      </c>
      <c r="G90">
        <v>14.39</v>
      </c>
      <c r="H90" t="s">
        <v>1081</v>
      </c>
      <c r="I90" t="s">
        <v>4767</v>
      </c>
    </row>
    <row r="91" spans="1:9" x14ac:dyDescent="0.25">
      <c r="A91">
        <v>7430</v>
      </c>
      <c r="B91" t="s">
        <v>119</v>
      </c>
      <c r="C91">
        <v>340</v>
      </c>
      <c r="D91" s="404">
        <v>44998</v>
      </c>
      <c r="E91" t="s">
        <v>4786</v>
      </c>
      <c r="F91" t="s">
        <v>5241</v>
      </c>
      <c r="G91">
        <v>2.4500000000000002</v>
      </c>
      <c r="H91" t="s">
        <v>1081</v>
      </c>
      <c r="I91" t="s">
        <v>4767</v>
      </c>
    </row>
    <row r="92" spans="1:9" x14ac:dyDescent="0.25">
      <c r="A92">
        <v>7430</v>
      </c>
      <c r="B92" t="s">
        <v>119</v>
      </c>
      <c r="C92">
        <v>340</v>
      </c>
      <c r="D92" s="404">
        <v>44998</v>
      </c>
      <c r="E92" t="s">
        <v>4786</v>
      </c>
      <c r="F92" t="s">
        <v>5240</v>
      </c>
      <c r="G92">
        <v>7.35</v>
      </c>
      <c r="H92" t="s">
        <v>1081</v>
      </c>
      <c r="I92" t="s">
        <v>4767</v>
      </c>
    </row>
    <row r="93" spans="1:9" x14ac:dyDescent="0.25">
      <c r="A93">
        <v>7430</v>
      </c>
      <c r="B93" t="s">
        <v>119</v>
      </c>
      <c r="C93">
        <v>935</v>
      </c>
      <c r="D93" s="404">
        <v>44998</v>
      </c>
      <c r="E93" t="s">
        <v>4786</v>
      </c>
      <c r="F93" t="s">
        <v>5241</v>
      </c>
      <c r="G93">
        <v>2.25</v>
      </c>
      <c r="H93" t="s">
        <v>1081</v>
      </c>
      <c r="I93" t="s">
        <v>4767</v>
      </c>
    </row>
    <row r="94" spans="1:9" x14ac:dyDescent="0.25">
      <c r="A94">
        <v>7430</v>
      </c>
      <c r="B94" t="s">
        <v>119</v>
      </c>
      <c r="C94">
        <v>935</v>
      </c>
      <c r="D94" s="404">
        <v>44998</v>
      </c>
      <c r="E94" t="s">
        <v>4786</v>
      </c>
      <c r="F94" t="s">
        <v>5240</v>
      </c>
      <c r="G94">
        <v>6.75</v>
      </c>
      <c r="H94" t="s">
        <v>1081</v>
      </c>
      <c r="I94" t="s">
        <v>4767</v>
      </c>
    </row>
    <row r="95" spans="1:9" x14ac:dyDescent="0.25">
      <c r="A95">
        <v>7430</v>
      </c>
      <c r="B95" t="s">
        <v>119</v>
      </c>
      <c r="C95">
        <v>936</v>
      </c>
      <c r="D95" s="404">
        <v>44998</v>
      </c>
      <c r="E95" t="s">
        <v>4786</v>
      </c>
      <c r="F95" t="s">
        <v>5241</v>
      </c>
      <c r="G95">
        <v>2.25</v>
      </c>
      <c r="H95" t="s">
        <v>1081</v>
      </c>
      <c r="I95" t="s">
        <v>4767</v>
      </c>
    </row>
    <row r="96" spans="1:9" x14ac:dyDescent="0.25">
      <c r="A96">
        <v>7430</v>
      </c>
      <c r="B96" t="s">
        <v>119</v>
      </c>
      <c r="C96">
        <v>936</v>
      </c>
      <c r="D96" s="404">
        <v>44998</v>
      </c>
      <c r="E96" t="s">
        <v>4786</v>
      </c>
      <c r="F96" t="s">
        <v>5240</v>
      </c>
      <c r="G96">
        <v>6.75</v>
      </c>
      <c r="H96" t="s">
        <v>1081</v>
      </c>
      <c r="I96" t="s">
        <v>4767</v>
      </c>
    </row>
    <row r="97" spans="1:9" x14ac:dyDescent="0.25">
      <c r="A97">
        <v>7430</v>
      </c>
      <c r="B97" t="s">
        <v>119</v>
      </c>
      <c r="C97">
        <v>110</v>
      </c>
      <c r="D97" s="404">
        <v>44999</v>
      </c>
      <c r="E97" t="s">
        <v>4786</v>
      </c>
      <c r="F97" t="s">
        <v>5239</v>
      </c>
      <c r="G97">
        <v>8</v>
      </c>
      <c r="H97" t="s">
        <v>1081</v>
      </c>
      <c r="I97" t="s">
        <v>4767</v>
      </c>
    </row>
    <row r="98" spans="1:9" x14ac:dyDescent="0.25">
      <c r="A98">
        <v>7430</v>
      </c>
      <c r="B98" t="s">
        <v>119</v>
      </c>
      <c r="C98">
        <v>112</v>
      </c>
      <c r="D98" s="404">
        <v>44999</v>
      </c>
      <c r="E98" t="s">
        <v>4786</v>
      </c>
      <c r="F98" t="s">
        <v>5239</v>
      </c>
      <c r="G98">
        <v>6</v>
      </c>
      <c r="H98" t="s">
        <v>1081</v>
      </c>
      <c r="I98" t="s">
        <v>4767</v>
      </c>
    </row>
    <row r="99" spans="1:9" x14ac:dyDescent="0.25">
      <c r="A99">
        <v>7430</v>
      </c>
      <c r="B99" t="s">
        <v>119</v>
      </c>
      <c r="C99">
        <v>120</v>
      </c>
      <c r="D99" s="404">
        <v>44999</v>
      </c>
      <c r="E99" t="s">
        <v>4786</v>
      </c>
      <c r="F99" t="s">
        <v>5239</v>
      </c>
      <c r="G99">
        <v>10.8</v>
      </c>
      <c r="H99" t="s">
        <v>1081</v>
      </c>
      <c r="I99" t="s">
        <v>4767</v>
      </c>
    </row>
    <row r="100" spans="1:9" x14ac:dyDescent="0.25">
      <c r="A100">
        <v>7430</v>
      </c>
      <c r="B100" t="s">
        <v>119</v>
      </c>
      <c r="C100">
        <v>130</v>
      </c>
      <c r="D100" s="404">
        <v>44999</v>
      </c>
      <c r="E100" t="s">
        <v>4786</v>
      </c>
      <c r="F100" t="s">
        <v>5239</v>
      </c>
      <c r="G100">
        <v>6.12</v>
      </c>
      <c r="H100" t="s">
        <v>1081</v>
      </c>
      <c r="I100" t="s">
        <v>4767</v>
      </c>
    </row>
    <row r="101" spans="1:9" x14ac:dyDescent="0.25">
      <c r="A101">
        <v>7430</v>
      </c>
      <c r="B101" t="s">
        <v>119</v>
      </c>
      <c r="C101">
        <v>140</v>
      </c>
      <c r="D101" s="404">
        <v>44999</v>
      </c>
      <c r="E101" t="s">
        <v>4786</v>
      </c>
      <c r="F101" t="s">
        <v>5239</v>
      </c>
      <c r="G101">
        <v>7.2</v>
      </c>
      <c r="H101" t="s">
        <v>1081</v>
      </c>
      <c r="I101" t="s">
        <v>4767</v>
      </c>
    </row>
    <row r="102" spans="1:9" x14ac:dyDescent="0.25">
      <c r="A102">
        <v>7430</v>
      </c>
      <c r="B102" t="s">
        <v>119</v>
      </c>
      <c r="C102">
        <v>160</v>
      </c>
      <c r="D102" s="404">
        <v>44999</v>
      </c>
      <c r="E102" t="s">
        <v>4786</v>
      </c>
      <c r="F102" t="s">
        <v>5239</v>
      </c>
      <c r="G102">
        <v>3.6</v>
      </c>
      <c r="H102" t="s">
        <v>1081</v>
      </c>
      <c r="I102" t="s">
        <v>4767</v>
      </c>
    </row>
    <row r="103" spans="1:9" x14ac:dyDescent="0.25">
      <c r="A103">
        <v>7430</v>
      </c>
      <c r="B103" t="s">
        <v>119</v>
      </c>
      <c r="C103">
        <v>210</v>
      </c>
      <c r="D103" s="404">
        <v>44999</v>
      </c>
      <c r="E103" t="s">
        <v>4786</v>
      </c>
      <c r="F103" t="s">
        <v>5239</v>
      </c>
      <c r="G103">
        <v>4</v>
      </c>
      <c r="H103" t="s">
        <v>1081</v>
      </c>
      <c r="I103" t="s">
        <v>4767</v>
      </c>
    </row>
    <row r="104" spans="1:9" x14ac:dyDescent="0.25">
      <c r="A104">
        <v>7430</v>
      </c>
      <c r="B104" t="s">
        <v>119</v>
      </c>
      <c r="C104">
        <v>220</v>
      </c>
      <c r="D104" s="404">
        <v>44999</v>
      </c>
      <c r="E104" t="s">
        <v>4786</v>
      </c>
      <c r="F104" t="s">
        <v>5239</v>
      </c>
      <c r="G104">
        <v>2.4</v>
      </c>
      <c r="H104" t="s">
        <v>1081</v>
      </c>
      <c r="I104" t="s">
        <v>4767</v>
      </c>
    </row>
    <row r="105" spans="1:9" x14ac:dyDescent="0.25">
      <c r="A105">
        <v>7430</v>
      </c>
      <c r="B105" t="s">
        <v>119</v>
      </c>
      <c r="C105">
        <v>230</v>
      </c>
      <c r="D105" s="404">
        <v>44999</v>
      </c>
      <c r="E105" t="s">
        <v>4786</v>
      </c>
      <c r="F105" t="s">
        <v>5239</v>
      </c>
      <c r="G105">
        <v>4.05</v>
      </c>
      <c r="H105" t="s">
        <v>1081</v>
      </c>
      <c r="I105" t="s">
        <v>4767</v>
      </c>
    </row>
    <row r="106" spans="1:9" x14ac:dyDescent="0.25">
      <c r="A106">
        <v>7430</v>
      </c>
      <c r="B106" t="s">
        <v>119</v>
      </c>
      <c r="C106">
        <v>240</v>
      </c>
      <c r="D106" s="404">
        <v>44999</v>
      </c>
      <c r="E106" t="s">
        <v>4786</v>
      </c>
      <c r="F106" t="s">
        <v>5239</v>
      </c>
      <c r="G106">
        <v>3.2</v>
      </c>
      <c r="H106" t="s">
        <v>1081</v>
      </c>
      <c r="I106" t="s">
        <v>4767</v>
      </c>
    </row>
    <row r="107" spans="1:9" x14ac:dyDescent="0.25">
      <c r="A107">
        <v>7430</v>
      </c>
      <c r="B107" t="s">
        <v>119</v>
      </c>
      <c r="C107">
        <v>340</v>
      </c>
      <c r="D107" s="404">
        <v>44999</v>
      </c>
      <c r="E107" t="s">
        <v>4786</v>
      </c>
      <c r="F107" t="s">
        <v>5239</v>
      </c>
      <c r="G107">
        <v>1.63</v>
      </c>
      <c r="H107" t="s">
        <v>1081</v>
      </c>
      <c r="I107" t="s">
        <v>4767</v>
      </c>
    </row>
    <row r="108" spans="1:9" x14ac:dyDescent="0.25">
      <c r="A108">
        <v>7430</v>
      </c>
      <c r="B108" t="s">
        <v>119</v>
      </c>
      <c r="C108">
        <v>935</v>
      </c>
      <c r="D108" s="404">
        <v>44999</v>
      </c>
      <c r="E108" t="s">
        <v>4786</v>
      </c>
      <c r="F108" t="s">
        <v>5239</v>
      </c>
      <c r="G108">
        <v>1.5</v>
      </c>
      <c r="H108" t="s">
        <v>1081</v>
      </c>
      <c r="I108" t="s">
        <v>4767</v>
      </c>
    </row>
    <row r="109" spans="1:9" x14ac:dyDescent="0.25">
      <c r="A109">
        <v>7430</v>
      </c>
      <c r="B109" t="s">
        <v>119</v>
      </c>
      <c r="C109">
        <v>936</v>
      </c>
      <c r="D109" s="404">
        <v>44999</v>
      </c>
      <c r="E109" t="s">
        <v>4786</v>
      </c>
      <c r="F109" t="s">
        <v>5239</v>
      </c>
      <c r="G109">
        <v>1.5</v>
      </c>
      <c r="H109" t="s">
        <v>1081</v>
      </c>
      <c r="I109" t="s">
        <v>4767</v>
      </c>
    </row>
    <row r="110" spans="1:9" x14ac:dyDescent="0.25">
      <c r="A110">
        <v>7430</v>
      </c>
      <c r="B110" t="s">
        <v>119</v>
      </c>
      <c r="C110">
        <v>440</v>
      </c>
      <c r="D110" s="404">
        <v>45001</v>
      </c>
      <c r="E110" t="s">
        <v>1081</v>
      </c>
      <c r="F110" t="s">
        <v>5238</v>
      </c>
      <c r="G110">
        <v>300</v>
      </c>
      <c r="H110" t="s">
        <v>1081</v>
      </c>
      <c r="I110" t="s">
        <v>4767</v>
      </c>
    </row>
    <row r="111" spans="1:9" x14ac:dyDescent="0.25">
      <c r="A111">
        <v>7430</v>
      </c>
      <c r="B111" t="s">
        <v>119</v>
      </c>
      <c r="C111">
        <v>110</v>
      </c>
      <c r="D111" s="404">
        <v>45002</v>
      </c>
      <c r="E111" t="s">
        <v>4786</v>
      </c>
      <c r="F111" t="s">
        <v>5237</v>
      </c>
      <c r="G111">
        <v>12</v>
      </c>
      <c r="H111" t="s">
        <v>1081</v>
      </c>
      <c r="I111" t="s">
        <v>4767</v>
      </c>
    </row>
    <row r="112" spans="1:9" x14ac:dyDescent="0.25">
      <c r="A112">
        <v>7430</v>
      </c>
      <c r="B112" t="s">
        <v>119</v>
      </c>
      <c r="C112">
        <v>112</v>
      </c>
      <c r="D112" s="404">
        <v>45002</v>
      </c>
      <c r="E112" t="s">
        <v>4786</v>
      </c>
      <c r="F112" t="s">
        <v>5237</v>
      </c>
      <c r="G112">
        <v>9</v>
      </c>
      <c r="H112" t="s">
        <v>1081</v>
      </c>
      <c r="I112" t="s">
        <v>4767</v>
      </c>
    </row>
    <row r="113" spans="1:9" x14ac:dyDescent="0.25">
      <c r="A113">
        <v>7430</v>
      </c>
      <c r="B113" t="s">
        <v>119</v>
      </c>
      <c r="C113">
        <v>120</v>
      </c>
      <c r="D113" s="404">
        <v>45002</v>
      </c>
      <c r="E113" t="s">
        <v>4786</v>
      </c>
      <c r="F113" t="s">
        <v>5237</v>
      </c>
      <c r="G113">
        <v>16.2</v>
      </c>
      <c r="H113" t="s">
        <v>1081</v>
      </c>
      <c r="I113" t="s">
        <v>4767</v>
      </c>
    </row>
    <row r="114" spans="1:9" x14ac:dyDescent="0.25">
      <c r="A114">
        <v>7430</v>
      </c>
      <c r="B114" t="s">
        <v>119</v>
      </c>
      <c r="C114">
        <v>130</v>
      </c>
      <c r="D114" s="404">
        <v>45002</v>
      </c>
      <c r="E114" t="s">
        <v>4786</v>
      </c>
      <c r="F114" t="s">
        <v>5237</v>
      </c>
      <c r="G114">
        <v>9.18</v>
      </c>
      <c r="H114" t="s">
        <v>1081</v>
      </c>
      <c r="I114" t="s">
        <v>4767</v>
      </c>
    </row>
    <row r="115" spans="1:9" x14ac:dyDescent="0.25">
      <c r="A115">
        <v>7430</v>
      </c>
      <c r="B115" t="s">
        <v>119</v>
      </c>
      <c r="C115">
        <v>140</v>
      </c>
      <c r="D115" s="404">
        <v>45002</v>
      </c>
      <c r="E115" t="s">
        <v>4786</v>
      </c>
      <c r="F115" t="s">
        <v>5237</v>
      </c>
      <c r="G115">
        <v>10.8</v>
      </c>
      <c r="H115" t="s">
        <v>1081</v>
      </c>
      <c r="I115" t="s">
        <v>4767</v>
      </c>
    </row>
    <row r="116" spans="1:9" x14ac:dyDescent="0.25">
      <c r="A116">
        <v>7430</v>
      </c>
      <c r="B116" t="s">
        <v>119</v>
      </c>
      <c r="C116">
        <v>160</v>
      </c>
      <c r="D116" s="404">
        <v>45002</v>
      </c>
      <c r="E116" t="s">
        <v>4786</v>
      </c>
      <c r="F116" t="s">
        <v>5237</v>
      </c>
      <c r="G116">
        <v>5.4</v>
      </c>
      <c r="H116" t="s">
        <v>1081</v>
      </c>
      <c r="I116" t="s">
        <v>4767</v>
      </c>
    </row>
    <row r="117" spans="1:9" x14ac:dyDescent="0.25">
      <c r="A117">
        <v>7430</v>
      </c>
      <c r="B117" t="s">
        <v>119</v>
      </c>
      <c r="C117">
        <v>210</v>
      </c>
      <c r="D117" s="404">
        <v>45002</v>
      </c>
      <c r="E117" t="s">
        <v>4786</v>
      </c>
      <c r="F117" t="s">
        <v>5237</v>
      </c>
      <c r="G117">
        <v>6</v>
      </c>
      <c r="H117" t="s">
        <v>1081</v>
      </c>
      <c r="I117" t="s">
        <v>4767</v>
      </c>
    </row>
    <row r="118" spans="1:9" x14ac:dyDescent="0.25">
      <c r="A118">
        <v>7430</v>
      </c>
      <c r="B118" t="s">
        <v>119</v>
      </c>
      <c r="C118">
        <v>220</v>
      </c>
      <c r="D118" s="404">
        <v>45002</v>
      </c>
      <c r="E118" t="s">
        <v>4786</v>
      </c>
      <c r="F118" t="s">
        <v>5237</v>
      </c>
      <c r="G118">
        <v>3.6</v>
      </c>
      <c r="H118" t="s">
        <v>1081</v>
      </c>
      <c r="I118" t="s">
        <v>4767</v>
      </c>
    </row>
    <row r="119" spans="1:9" x14ac:dyDescent="0.25">
      <c r="A119">
        <v>7430</v>
      </c>
      <c r="B119" t="s">
        <v>119</v>
      </c>
      <c r="C119">
        <v>230</v>
      </c>
      <c r="D119" s="404">
        <v>45002</v>
      </c>
      <c r="E119" t="s">
        <v>4786</v>
      </c>
      <c r="F119" t="s">
        <v>5237</v>
      </c>
      <c r="G119">
        <v>6.08</v>
      </c>
      <c r="H119" t="s">
        <v>1081</v>
      </c>
      <c r="I119" t="s">
        <v>4767</v>
      </c>
    </row>
    <row r="120" spans="1:9" x14ac:dyDescent="0.25">
      <c r="A120">
        <v>7430</v>
      </c>
      <c r="B120" t="s">
        <v>119</v>
      </c>
      <c r="C120">
        <v>240</v>
      </c>
      <c r="D120" s="404">
        <v>45002</v>
      </c>
      <c r="E120" t="s">
        <v>4786</v>
      </c>
      <c r="F120" t="s">
        <v>5237</v>
      </c>
      <c r="G120">
        <v>4.8</v>
      </c>
      <c r="H120" t="s">
        <v>1081</v>
      </c>
      <c r="I120" t="s">
        <v>4767</v>
      </c>
    </row>
    <row r="121" spans="1:9" x14ac:dyDescent="0.25">
      <c r="A121">
        <v>7430</v>
      </c>
      <c r="B121" t="s">
        <v>119</v>
      </c>
      <c r="C121">
        <v>340</v>
      </c>
      <c r="D121" s="404">
        <v>45002</v>
      </c>
      <c r="E121" t="s">
        <v>4786</v>
      </c>
      <c r="F121" t="s">
        <v>5237</v>
      </c>
      <c r="G121">
        <v>2.4500000000000002</v>
      </c>
      <c r="H121" t="s">
        <v>1081</v>
      </c>
      <c r="I121" t="s">
        <v>4767</v>
      </c>
    </row>
    <row r="122" spans="1:9" x14ac:dyDescent="0.25">
      <c r="A122">
        <v>7430</v>
      </c>
      <c r="B122" t="s">
        <v>119</v>
      </c>
      <c r="C122">
        <v>935</v>
      </c>
      <c r="D122" s="404">
        <v>45002</v>
      </c>
      <c r="E122" t="s">
        <v>4786</v>
      </c>
      <c r="F122" t="s">
        <v>5237</v>
      </c>
      <c r="G122">
        <v>2.25</v>
      </c>
      <c r="H122" t="s">
        <v>1081</v>
      </c>
      <c r="I122" t="s">
        <v>4767</v>
      </c>
    </row>
    <row r="123" spans="1:9" x14ac:dyDescent="0.25">
      <c r="A123">
        <v>7430</v>
      </c>
      <c r="B123" t="s">
        <v>119</v>
      </c>
      <c r="C123">
        <v>936</v>
      </c>
      <c r="D123" s="404">
        <v>45002</v>
      </c>
      <c r="E123" t="s">
        <v>4786</v>
      </c>
      <c r="F123" t="s">
        <v>5237</v>
      </c>
      <c r="G123">
        <v>2.25</v>
      </c>
      <c r="H123" t="s">
        <v>1081</v>
      </c>
      <c r="I123" t="s">
        <v>4767</v>
      </c>
    </row>
    <row r="124" spans="1:9" x14ac:dyDescent="0.25">
      <c r="A124">
        <v>7430</v>
      </c>
      <c r="B124" t="s">
        <v>119</v>
      </c>
      <c r="C124">
        <v>130</v>
      </c>
      <c r="D124" s="404">
        <v>45005</v>
      </c>
      <c r="E124" t="s">
        <v>1081</v>
      </c>
      <c r="F124" t="s">
        <v>5236</v>
      </c>
      <c r="G124">
        <v>240</v>
      </c>
      <c r="H124" t="s">
        <v>1081</v>
      </c>
      <c r="I124" t="s">
        <v>4767</v>
      </c>
    </row>
    <row r="125" spans="1:9" x14ac:dyDescent="0.25">
      <c r="A125">
        <v>7430</v>
      </c>
      <c r="B125" t="s">
        <v>119</v>
      </c>
      <c r="C125">
        <v>110</v>
      </c>
      <c r="D125" s="404">
        <v>45006</v>
      </c>
      <c r="E125" t="s">
        <v>4786</v>
      </c>
      <c r="F125" t="s">
        <v>5234</v>
      </c>
      <c r="G125">
        <v>62.38</v>
      </c>
      <c r="H125" t="s">
        <v>1081</v>
      </c>
      <c r="I125" t="s">
        <v>4767</v>
      </c>
    </row>
    <row r="126" spans="1:9" x14ac:dyDescent="0.25">
      <c r="A126">
        <v>7430</v>
      </c>
      <c r="B126" t="s">
        <v>119</v>
      </c>
      <c r="C126">
        <v>112</v>
      </c>
      <c r="D126" s="404">
        <v>45006</v>
      </c>
      <c r="E126" t="s">
        <v>4786</v>
      </c>
      <c r="F126" t="s">
        <v>5234</v>
      </c>
      <c r="G126">
        <v>46.8</v>
      </c>
      <c r="H126" t="s">
        <v>1081</v>
      </c>
      <c r="I126" t="s">
        <v>4767</v>
      </c>
    </row>
    <row r="127" spans="1:9" x14ac:dyDescent="0.25">
      <c r="A127">
        <v>7430</v>
      </c>
      <c r="B127" t="s">
        <v>119</v>
      </c>
      <c r="C127">
        <v>120</v>
      </c>
      <c r="D127" s="404">
        <v>45006</v>
      </c>
      <c r="E127" t="s">
        <v>1081</v>
      </c>
      <c r="F127" t="s">
        <v>5235</v>
      </c>
      <c r="G127">
        <v>30</v>
      </c>
      <c r="H127" t="s">
        <v>1081</v>
      </c>
      <c r="I127" t="s">
        <v>4767</v>
      </c>
    </row>
    <row r="128" spans="1:9" x14ac:dyDescent="0.25">
      <c r="A128">
        <v>7430</v>
      </c>
      <c r="B128" t="s">
        <v>119</v>
      </c>
      <c r="C128">
        <v>120</v>
      </c>
      <c r="D128" s="404">
        <v>45006</v>
      </c>
      <c r="E128" t="s">
        <v>4786</v>
      </c>
      <c r="F128" t="s">
        <v>5234</v>
      </c>
      <c r="G128">
        <v>84.24</v>
      </c>
      <c r="H128" t="s">
        <v>1081</v>
      </c>
      <c r="I128" t="s">
        <v>4767</v>
      </c>
    </row>
    <row r="129" spans="1:9" x14ac:dyDescent="0.25">
      <c r="A129">
        <v>7430</v>
      </c>
      <c r="B129" t="s">
        <v>119</v>
      </c>
      <c r="C129">
        <v>130</v>
      </c>
      <c r="D129" s="404">
        <v>45006</v>
      </c>
      <c r="E129" t="s">
        <v>4786</v>
      </c>
      <c r="F129" t="s">
        <v>5234</v>
      </c>
      <c r="G129">
        <v>47.74</v>
      </c>
      <c r="H129" t="s">
        <v>1081</v>
      </c>
      <c r="I129" t="s">
        <v>4767</v>
      </c>
    </row>
    <row r="130" spans="1:9" x14ac:dyDescent="0.25">
      <c r="A130">
        <v>7430</v>
      </c>
      <c r="B130" t="s">
        <v>119</v>
      </c>
      <c r="C130">
        <v>140</v>
      </c>
      <c r="D130" s="404">
        <v>45006</v>
      </c>
      <c r="E130" t="s">
        <v>4786</v>
      </c>
      <c r="F130" t="s">
        <v>5234</v>
      </c>
      <c r="G130">
        <v>56.16</v>
      </c>
      <c r="H130" t="s">
        <v>1081</v>
      </c>
      <c r="I130" t="s">
        <v>4767</v>
      </c>
    </row>
    <row r="131" spans="1:9" x14ac:dyDescent="0.25">
      <c r="A131">
        <v>7430</v>
      </c>
      <c r="B131" t="s">
        <v>119</v>
      </c>
      <c r="C131">
        <v>160</v>
      </c>
      <c r="D131" s="404">
        <v>45006</v>
      </c>
      <c r="E131" t="s">
        <v>4786</v>
      </c>
      <c r="F131" t="s">
        <v>5234</v>
      </c>
      <c r="G131">
        <v>28.08</v>
      </c>
      <c r="H131" t="s">
        <v>1081</v>
      </c>
      <c r="I131" t="s">
        <v>4767</v>
      </c>
    </row>
    <row r="132" spans="1:9" x14ac:dyDescent="0.25">
      <c r="A132">
        <v>7430</v>
      </c>
      <c r="B132" t="s">
        <v>119</v>
      </c>
      <c r="C132">
        <v>210</v>
      </c>
      <c r="D132" s="404">
        <v>45006</v>
      </c>
      <c r="E132" t="s">
        <v>4786</v>
      </c>
      <c r="F132" t="s">
        <v>5234</v>
      </c>
      <c r="G132">
        <v>31.22</v>
      </c>
      <c r="H132" t="s">
        <v>1081</v>
      </c>
      <c r="I132" t="s">
        <v>4767</v>
      </c>
    </row>
    <row r="133" spans="1:9" x14ac:dyDescent="0.25">
      <c r="A133">
        <v>7430</v>
      </c>
      <c r="B133" t="s">
        <v>119</v>
      </c>
      <c r="C133">
        <v>220</v>
      </c>
      <c r="D133" s="404">
        <v>45006</v>
      </c>
      <c r="E133" t="s">
        <v>4786</v>
      </c>
      <c r="F133" t="s">
        <v>5234</v>
      </c>
      <c r="G133">
        <v>18.72</v>
      </c>
      <c r="H133" t="s">
        <v>1081</v>
      </c>
      <c r="I133" t="s">
        <v>4767</v>
      </c>
    </row>
    <row r="134" spans="1:9" x14ac:dyDescent="0.25">
      <c r="A134">
        <v>7430</v>
      </c>
      <c r="B134" t="s">
        <v>119</v>
      </c>
      <c r="C134">
        <v>230</v>
      </c>
      <c r="D134" s="404">
        <v>45006</v>
      </c>
      <c r="E134" t="s">
        <v>4786</v>
      </c>
      <c r="F134" t="s">
        <v>5234</v>
      </c>
      <c r="G134">
        <v>31.59</v>
      </c>
      <c r="H134" t="s">
        <v>1081</v>
      </c>
      <c r="I134" t="s">
        <v>4767</v>
      </c>
    </row>
    <row r="135" spans="1:9" x14ac:dyDescent="0.25">
      <c r="A135">
        <v>7430</v>
      </c>
      <c r="B135" t="s">
        <v>119</v>
      </c>
      <c r="C135">
        <v>240</v>
      </c>
      <c r="D135" s="404">
        <v>45006</v>
      </c>
      <c r="E135" t="s">
        <v>4786</v>
      </c>
      <c r="F135" t="s">
        <v>5234</v>
      </c>
      <c r="G135">
        <v>24.95</v>
      </c>
      <c r="H135" t="s">
        <v>1081</v>
      </c>
      <c r="I135" t="s">
        <v>4767</v>
      </c>
    </row>
    <row r="136" spans="1:9" x14ac:dyDescent="0.25">
      <c r="A136">
        <v>7430</v>
      </c>
      <c r="B136" t="s">
        <v>119</v>
      </c>
      <c r="C136">
        <v>340</v>
      </c>
      <c r="D136" s="404">
        <v>45006</v>
      </c>
      <c r="E136" t="s">
        <v>4786</v>
      </c>
      <c r="F136" t="s">
        <v>5234</v>
      </c>
      <c r="G136">
        <v>12.73</v>
      </c>
      <c r="H136" t="s">
        <v>1081</v>
      </c>
      <c r="I136" t="s">
        <v>4767</v>
      </c>
    </row>
    <row r="137" spans="1:9" x14ac:dyDescent="0.25">
      <c r="A137">
        <v>7430</v>
      </c>
      <c r="B137" t="s">
        <v>119</v>
      </c>
      <c r="C137">
        <v>935</v>
      </c>
      <c r="D137" s="404">
        <v>45006</v>
      </c>
      <c r="E137" t="s">
        <v>4786</v>
      </c>
      <c r="F137" t="s">
        <v>5234</v>
      </c>
      <c r="G137">
        <v>11.7</v>
      </c>
      <c r="H137" t="s">
        <v>1081</v>
      </c>
      <c r="I137" t="s">
        <v>4767</v>
      </c>
    </row>
    <row r="138" spans="1:9" x14ac:dyDescent="0.25">
      <c r="A138">
        <v>7430</v>
      </c>
      <c r="B138" t="s">
        <v>119</v>
      </c>
      <c r="C138">
        <v>936</v>
      </c>
      <c r="D138" s="404">
        <v>45006</v>
      </c>
      <c r="E138" t="s">
        <v>4786</v>
      </c>
      <c r="F138" t="s">
        <v>5234</v>
      </c>
      <c r="G138">
        <v>11.7</v>
      </c>
      <c r="H138" t="s">
        <v>1081</v>
      </c>
      <c r="I138" t="s">
        <v>4767</v>
      </c>
    </row>
    <row r="139" spans="1:9" x14ac:dyDescent="0.25">
      <c r="A139">
        <v>7430</v>
      </c>
      <c r="B139" t="s">
        <v>119</v>
      </c>
      <c r="C139">
        <v>110</v>
      </c>
      <c r="D139" s="404">
        <v>45016</v>
      </c>
      <c r="E139" t="s">
        <v>4786</v>
      </c>
      <c r="F139" t="s">
        <v>5229</v>
      </c>
      <c r="G139">
        <v>8</v>
      </c>
      <c r="H139" t="s">
        <v>1081</v>
      </c>
      <c r="I139" t="s">
        <v>4767</v>
      </c>
    </row>
    <row r="140" spans="1:9" x14ac:dyDescent="0.25">
      <c r="A140">
        <v>7430</v>
      </c>
      <c r="B140" t="s">
        <v>119</v>
      </c>
      <c r="C140">
        <v>110</v>
      </c>
      <c r="D140" s="404">
        <v>45016</v>
      </c>
      <c r="E140" t="s">
        <v>4786</v>
      </c>
      <c r="F140" t="s">
        <v>5228</v>
      </c>
      <c r="G140">
        <v>35.99</v>
      </c>
      <c r="H140" t="s">
        <v>1081</v>
      </c>
      <c r="I140" t="s">
        <v>4767</v>
      </c>
    </row>
    <row r="141" spans="1:9" x14ac:dyDescent="0.25">
      <c r="A141">
        <v>7430</v>
      </c>
      <c r="B141" t="s">
        <v>119</v>
      </c>
      <c r="C141">
        <v>112</v>
      </c>
      <c r="D141" s="404">
        <v>45016</v>
      </c>
      <c r="E141" t="s">
        <v>4786</v>
      </c>
      <c r="F141" t="s">
        <v>5229</v>
      </c>
      <c r="G141">
        <v>6</v>
      </c>
      <c r="H141" t="s">
        <v>1081</v>
      </c>
      <c r="I141" t="s">
        <v>4767</v>
      </c>
    </row>
    <row r="142" spans="1:9" x14ac:dyDescent="0.25">
      <c r="A142">
        <v>7430</v>
      </c>
      <c r="B142" t="s">
        <v>119</v>
      </c>
      <c r="C142">
        <v>112</v>
      </c>
      <c r="D142" s="404">
        <v>45016</v>
      </c>
      <c r="E142" t="s">
        <v>4786</v>
      </c>
      <c r="F142" t="s">
        <v>5228</v>
      </c>
      <c r="G142">
        <v>27</v>
      </c>
      <c r="H142" t="s">
        <v>1081</v>
      </c>
      <c r="I142" t="s">
        <v>4767</v>
      </c>
    </row>
    <row r="143" spans="1:9" x14ac:dyDescent="0.25">
      <c r="A143">
        <v>7430</v>
      </c>
      <c r="B143" t="s">
        <v>119</v>
      </c>
      <c r="C143">
        <v>120</v>
      </c>
      <c r="D143" s="404">
        <v>45016</v>
      </c>
      <c r="E143" t="s">
        <v>1081</v>
      </c>
      <c r="F143" t="s">
        <v>5233</v>
      </c>
      <c r="G143">
        <v>90</v>
      </c>
      <c r="H143" t="s">
        <v>1081</v>
      </c>
      <c r="I143" t="s">
        <v>4767</v>
      </c>
    </row>
    <row r="144" spans="1:9" x14ac:dyDescent="0.25">
      <c r="A144">
        <v>7430</v>
      </c>
      <c r="B144" t="s">
        <v>119</v>
      </c>
      <c r="C144">
        <v>120</v>
      </c>
      <c r="D144" s="404">
        <v>45016</v>
      </c>
      <c r="E144" t="s">
        <v>4786</v>
      </c>
      <c r="F144" t="s">
        <v>5229</v>
      </c>
      <c r="G144">
        <v>10.8</v>
      </c>
      <c r="H144" t="s">
        <v>1081</v>
      </c>
      <c r="I144" t="s">
        <v>4767</v>
      </c>
    </row>
    <row r="145" spans="1:9" x14ac:dyDescent="0.25">
      <c r="A145">
        <v>7430</v>
      </c>
      <c r="B145" t="s">
        <v>119</v>
      </c>
      <c r="C145">
        <v>120</v>
      </c>
      <c r="D145" s="404">
        <v>45016</v>
      </c>
      <c r="E145" t="s">
        <v>4786</v>
      </c>
      <c r="F145" t="s">
        <v>5228</v>
      </c>
      <c r="G145">
        <v>48.6</v>
      </c>
      <c r="H145" t="s">
        <v>1081</v>
      </c>
      <c r="I145" t="s">
        <v>4767</v>
      </c>
    </row>
    <row r="146" spans="1:9" x14ac:dyDescent="0.25">
      <c r="A146">
        <v>7430</v>
      </c>
      <c r="B146" t="s">
        <v>119</v>
      </c>
      <c r="C146">
        <v>130</v>
      </c>
      <c r="D146" s="404">
        <v>45016</v>
      </c>
      <c r="E146" t="s">
        <v>1081</v>
      </c>
      <c r="F146" t="s">
        <v>5230</v>
      </c>
      <c r="G146">
        <v>45</v>
      </c>
      <c r="H146" t="s">
        <v>1081</v>
      </c>
      <c r="I146" t="s">
        <v>4767</v>
      </c>
    </row>
    <row r="147" spans="1:9" x14ac:dyDescent="0.25">
      <c r="A147">
        <v>7430</v>
      </c>
      <c r="B147" t="s">
        <v>119</v>
      </c>
      <c r="C147">
        <v>130</v>
      </c>
      <c r="D147" s="404">
        <v>45016</v>
      </c>
      <c r="E147" t="s">
        <v>4786</v>
      </c>
      <c r="F147" t="s">
        <v>5229</v>
      </c>
      <c r="G147">
        <v>6.12</v>
      </c>
      <c r="H147" t="s">
        <v>1081</v>
      </c>
      <c r="I147" t="s">
        <v>4767</v>
      </c>
    </row>
    <row r="148" spans="1:9" x14ac:dyDescent="0.25">
      <c r="A148">
        <v>7430</v>
      </c>
      <c r="B148" t="s">
        <v>119</v>
      </c>
      <c r="C148">
        <v>130</v>
      </c>
      <c r="D148" s="404">
        <v>45016</v>
      </c>
      <c r="E148" t="s">
        <v>4786</v>
      </c>
      <c r="F148" t="s">
        <v>5228</v>
      </c>
      <c r="G148">
        <v>27.54</v>
      </c>
      <c r="H148" t="s">
        <v>1081</v>
      </c>
      <c r="I148" t="s">
        <v>4767</v>
      </c>
    </row>
    <row r="149" spans="1:9" x14ac:dyDescent="0.25">
      <c r="A149">
        <v>7430</v>
      </c>
      <c r="B149" t="s">
        <v>119</v>
      </c>
      <c r="C149">
        <v>140</v>
      </c>
      <c r="D149" s="404">
        <v>45016</v>
      </c>
      <c r="E149" t="s">
        <v>4786</v>
      </c>
      <c r="F149" t="s">
        <v>5229</v>
      </c>
      <c r="G149">
        <v>7.2</v>
      </c>
      <c r="H149" t="s">
        <v>1081</v>
      </c>
      <c r="I149" t="s">
        <v>4767</v>
      </c>
    </row>
    <row r="150" spans="1:9" x14ac:dyDescent="0.25">
      <c r="A150">
        <v>7430</v>
      </c>
      <c r="B150" t="s">
        <v>119</v>
      </c>
      <c r="C150">
        <v>140</v>
      </c>
      <c r="D150" s="404">
        <v>45016</v>
      </c>
      <c r="E150" t="s">
        <v>4786</v>
      </c>
      <c r="F150" t="s">
        <v>5228</v>
      </c>
      <c r="G150">
        <v>32.4</v>
      </c>
      <c r="H150" t="s">
        <v>1081</v>
      </c>
      <c r="I150" t="s">
        <v>4767</v>
      </c>
    </row>
    <row r="151" spans="1:9" x14ac:dyDescent="0.25">
      <c r="A151">
        <v>7430</v>
      </c>
      <c r="B151" t="s">
        <v>119</v>
      </c>
      <c r="C151">
        <v>160</v>
      </c>
      <c r="D151" s="404">
        <v>45016</v>
      </c>
      <c r="E151" t="s">
        <v>4786</v>
      </c>
      <c r="F151" t="s">
        <v>5229</v>
      </c>
      <c r="G151">
        <v>3.6</v>
      </c>
      <c r="H151" t="s">
        <v>1081</v>
      </c>
      <c r="I151" t="s">
        <v>4767</v>
      </c>
    </row>
    <row r="152" spans="1:9" x14ac:dyDescent="0.25">
      <c r="A152">
        <v>7430</v>
      </c>
      <c r="B152" t="s">
        <v>119</v>
      </c>
      <c r="C152">
        <v>160</v>
      </c>
      <c r="D152" s="404">
        <v>45016</v>
      </c>
      <c r="E152" t="s">
        <v>4786</v>
      </c>
      <c r="F152" t="s">
        <v>5228</v>
      </c>
      <c r="G152">
        <v>16.2</v>
      </c>
      <c r="H152" t="s">
        <v>1081</v>
      </c>
      <c r="I152" t="s">
        <v>4767</v>
      </c>
    </row>
    <row r="153" spans="1:9" x14ac:dyDescent="0.25">
      <c r="A153">
        <v>7430</v>
      </c>
      <c r="B153" t="s">
        <v>119</v>
      </c>
      <c r="C153">
        <v>210</v>
      </c>
      <c r="D153" s="404">
        <v>45016</v>
      </c>
      <c r="E153" t="s">
        <v>1081</v>
      </c>
      <c r="F153" t="s">
        <v>5232</v>
      </c>
      <c r="G153">
        <v>490</v>
      </c>
      <c r="H153" t="s">
        <v>1081</v>
      </c>
      <c r="I153" t="s">
        <v>4767</v>
      </c>
    </row>
    <row r="154" spans="1:9" x14ac:dyDescent="0.25">
      <c r="A154">
        <v>7430</v>
      </c>
      <c r="B154" t="s">
        <v>119</v>
      </c>
      <c r="C154">
        <v>210</v>
      </c>
      <c r="D154" s="404">
        <v>45016</v>
      </c>
      <c r="E154" t="s">
        <v>4786</v>
      </c>
      <c r="F154" t="s">
        <v>5229</v>
      </c>
      <c r="G154">
        <v>4</v>
      </c>
      <c r="H154" t="s">
        <v>1081</v>
      </c>
      <c r="I154" t="s">
        <v>4767</v>
      </c>
    </row>
    <row r="155" spans="1:9" x14ac:dyDescent="0.25">
      <c r="A155">
        <v>7430</v>
      </c>
      <c r="B155" t="s">
        <v>119</v>
      </c>
      <c r="C155">
        <v>210</v>
      </c>
      <c r="D155" s="404">
        <v>45016</v>
      </c>
      <c r="E155" t="s">
        <v>1081</v>
      </c>
      <c r="F155" t="s">
        <v>5231</v>
      </c>
      <c r="G155">
        <v>60</v>
      </c>
      <c r="H155" t="s">
        <v>1081</v>
      </c>
      <c r="I155" t="s">
        <v>4767</v>
      </c>
    </row>
    <row r="156" spans="1:9" x14ac:dyDescent="0.25">
      <c r="A156">
        <v>7430</v>
      </c>
      <c r="B156" t="s">
        <v>119</v>
      </c>
      <c r="C156">
        <v>210</v>
      </c>
      <c r="D156" s="404">
        <v>45016</v>
      </c>
      <c r="E156" t="s">
        <v>4786</v>
      </c>
      <c r="F156" t="s">
        <v>5228</v>
      </c>
      <c r="G156">
        <v>18.010000000000002</v>
      </c>
      <c r="H156" t="s">
        <v>1081</v>
      </c>
      <c r="I156" t="s">
        <v>4767</v>
      </c>
    </row>
    <row r="157" spans="1:9" x14ac:dyDescent="0.25">
      <c r="A157">
        <v>7430</v>
      </c>
      <c r="B157" t="s">
        <v>119</v>
      </c>
      <c r="C157">
        <v>220</v>
      </c>
      <c r="D157" s="404">
        <v>45016</v>
      </c>
      <c r="E157" t="s">
        <v>4786</v>
      </c>
      <c r="F157" t="s">
        <v>5229</v>
      </c>
      <c r="G157">
        <v>2.4</v>
      </c>
      <c r="H157" t="s">
        <v>1081</v>
      </c>
      <c r="I157" t="s">
        <v>4767</v>
      </c>
    </row>
    <row r="158" spans="1:9" x14ac:dyDescent="0.25">
      <c r="A158">
        <v>7430</v>
      </c>
      <c r="B158" t="s">
        <v>119</v>
      </c>
      <c r="C158">
        <v>220</v>
      </c>
      <c r="D158" s="404">
        <v>45016</v>
      </c>
      <c r="E158" t="s">
        <v>1081</v>
      </c>
      <c r="F158" t="s">
        <v>5231</v>
      </c>
      <c r="G158">
        <v>60</v>
      </c>
      <c r="H158" t="s">
        <v>1081</v>
      </c>
      <c r="I158" t="s">
        <v>4767</v>
      </c>
    </row>
    <row r="159" spans="1:9" x14ac:dyDescent="0.25">
      <c r="A159">
        <v>7430</v>
      </c>
      <c r="B159" t="s">
        <v>119</v>
      </c>
      <c r="C159">
        <v>220</v>
      </c>
      <c r="D159" s="404">
        <v>45016</v>
      </c>
      <c r="E159" t="s">
        <v>4786</v>
      </c>
      <c r="F159" t="s">
        <v>5228</v>
      </c>
      <c r="G159">
        <v>10.8</v>
      </c>
      <c r="H159" t="s">
        <v>1081</v>
      </c>
      <c r="I159" t="s">
        <v>4767</v>
      </c>
    </row>
    <row r="160" spans="1:9" x14ac:dyDescent="0.25">
      <c r="A160">
        <v>7430</v>
      </c>
      <c r="B160" t="s">
        <v>119</v>
      </c>
      <c r="C160">
        <v>230</v>
      </c>
      <c r="D160" s="404">
        <v>45016</v>
      </c>
      <c r="E160" t="s">
        <v>1081</v>
      </c>
      <c r="F160" t="s">
        <v>5230</v>
      </c>
      <c r="G160">
        <v>45</v>
      </c>
      <c r="H160" t="s">
        <v>1081</v>
      </c>
      <c r="I160" t="s">
        <v>4767</v>
      </c>
    </row>
    <row r="161" spans="1:9" x14ac:dyDescent="0.25">
      <c r="A161">
        <v>7430</v>
      </c>
      <c r="B161" t="s">
        <v>119</v>
      </c>
      <c r="C161">
        <v>230</v>
      </c>
      <c r="D161" s="404">
        <v>45016</v>
      </c>
      <c r="E161" t="s">
        <v>4786</v>
      </c>
      <c r="F161" t="s">
        <v>5229</v>
      </c>
      <c r="G161">
        <v>4.05</v>
      </c>
      <c r="H161" t="s">
        <v>1081</v>
      </c>
      <c r="I161" t="s">
        <v>4767</v>
      </c>
    </row>
    <row r="162" spans="1:9" x14ac:dyDescent="0.25">
      <c r="A162">
        <v>7430</v>
      </c>
      <c r="B162" t="s">
        <v>119</v>
      </c>
      <c r="C162">
        <v>230</v>
      </c>
      <c r="D162" s="404">
        <v>45016</v>
      </c>
      <c r="E162" t="s">
        <v>4786</v>
      </c>
      <c r="F162" t="s">
        <v>5228</v>
      </c>
      <c r="G162">
        <v>18.23</v>
      </c>
      <c r="H162" t="s">
        <v>1081</v>
      </c>
      <c r="I162" t="s">
        <v>4767</v>
      </c>
    </row>
    <row r="163" spans="1:9" x14ac:dyDescent="0.25">
      <c r="A163">
        <v>7430</v>
      </c>
      <c r="B163" t="s">
        <v>119</v>
      </c>
      <c r="C163">
        <v>240</v>
      </c>
      <c r="D163" s="404">
        <v>45016</v>
      </c>
      <c r="E163" t="s">
        <v>4786</v>
      </c>
      <c r="F163" t="s">
        <v>5229</v>
      </c>
      <c r="G163">
        <v>3.2</v>
      </c>
      <c r="H163" t="s">
        <v>1081</v>
      </c>
      <c r="I163" t="s">
        <v>4767</v>
      </c>
    </row>
    <row r="164" spans="1:9" x14ac:dyDescent="0.25">
      <c r="A164">
        <v>7430</v>
      </c>
      <c r="B164" t="s">
        <v>119</v>
      </c>
      <c r="C164">
        <v>240</v>
      </c>
      <c r="D164" s="404">
        <v>45016</v>
      </c>
      <c r="E164" t="s">
        <v>4786</v>
      </c>
      <c r="F164" t="s">
        <v>5228</v>
      </c>
      <c r="G164">
        <v>14.39</v>
      </c>
      <c r="H164" t="s">
        <v>1081</v>
      </c>
      <c r="I164" t="s">
        <v>4767</v>
      </c>
    </row>
    <row r="165" spans="1:9" x14ac:dyDescent="0.25">
      <c r="A165">
        <v>7430</v>
      </c>
      <c r="B165" t="s">
        <v>119</v>
      </c>
      <c r="C165">
        <v>330</v>
      </c>
      <c r="D165" s="404">
        <v>45016</v>
      </c>
      <c r="E165" t="s">
        <v>1081</v>
      </c>
      <c r="F165" t="s">
        <v>5230</v>
      </c>
      <c r="G165">
        <v>45</v>
      </c>
      <c r="H165" t="s">
        <v>1081</v>
      </c>
      <c r="I165" t="s">
        <v>4767</v>
      </c>
    </row>
    <row r="166" spans="1:9" x14ac:dyDescent="0.25">
      <c r="A166">
        <v>7430</v>
      </c>
      <c r="B166" t="s">
        <v>119</v>
      </c>
      <c r="C166">
        <v>340</v>
      </c>
      <c r="D166" s="404">
        <v>45016</v>
      </c>
      <c r="E166" t="s">
        <v>4786</v>
      </c>
      <c r="F166" t="s">
        <v>5229</v>
      </c>
      <c r="G166">
        <v>1.63</v>
      </c>
      <c r="H166" t="s">
        <v>1081</v>
      </c>
      <c r="I166" t="s">
        <v>4767</v>
      </c>
    </row>
    <row r="167" spans="1:9" x14ac:dyDescent="0.25">
      <c r="A167">
        <v>7430</v>
      </c>
      <c r="B167" t="s">
        <v>119</v>
      </c>
      <c r="C167">
        <v>340</v>
      </c>
      <c r="D167" s="404">
        <v>45016</v>
      </c>
      <c r="E167" t="s">
        <v>4786</v>
      </c>
      <c r="F167" t="s">
        <v>5228</v>
      </c>
      <c r="G167">
        <v>7.35</v>
      </c>
      <c r="H167" t="s">
        <v>1081</v>
      </c>
      <c r="I167" t="s">
        <v>4767</v>
      </c>
    </row>
    <row r="168" spans="1:9" x14ac:dyDescent="0.25">
      <c r="A168">
        <v>7430</v>
      </c>
      <c r="B168" t="s">
        <v>119</v>
      </c>
      <c r="C168">
        <v>430</v>
      </c>
      <c r="D168" s="404">
        <v>45016</v>
      </c>
      <c r="E168" t="s">
        <v>1081</v>
      </c>
      <c r="F168" t="s">
        <v>5230</v>
      </c>
      <c r="G168">
        <v>45</v>
      </c>
      <c r="H168" t="s">
        <v>1081</v>
      </c>
      <c r="I168" t="s">
        <v>4767</v>
      </c>
    </row>
    <row r="169" spans="1:9" x14ac:dyDescent="0.25">
      <c r="A169">
        <v>7430</v>
      </c>
      <c r="B169" t="s">
        <v>119</v>
      </c>
      <c r="C169">
        <v>935</v>
      </c>
      <c r="D169" s="404">
        <v>45016</v>
      </c>
      <c r="E169" t="s">
        <v>4786</v>
      </c>
      <c r="F169" t="s">
        <v>5229</v>
      </c>
      <c r="G169">
        <v>1.5</v>
      </c>
      <c r="H169" t="s">
        <v>1081</v>
      </c>
      <c r="I169" t="s">
        <v>4767</v>
      </c>
    </row>
    <row r="170" spans="1:9" x14ac:dyDescent="0.25">
      <c r="A170">
        <v>7430</v>
      </c>
      <c r="B170" t="s">
        <v>119</v>
      </c>
      <c r="C170">
        <v>935</v>
      </c>
      <c r="D170" s="404">
        <v>45016</v>
      </c>
      <c r="E170" t="s">
        <v>4786</v>
      </c>
      <c r="F170" t="s">
        <v>5228</v>
      </c>
      <c r="G170">
        <v>6.75</v>
      </c>
      <c r="H170" t="s">
        <v>1081</v>
      </c>
      <c r="I170" t="s">
        <v>4767</v>
      </c>
    </row>
    <row r="171" spans="1:9" x14ac:dyDescent="0.25">
      <c r="A171">
        <v>7430</v>
      </c>
      <c r="B171" t="s">
        <v>119</v>
      </c>
      <c r="C171">
        <v>936</v>
      </c>
      <c r="D171" s="404">
        <v>45016</v>
      </c>
      <c r="E171" t="s">
        <v>4786</v>
      </c>
      <c r="F171" t="s">
        <v>5229</v>
      </c>
      <c r="G171">
        <v>1.5</v>
      </c>
      <c r="H171" t="s">
        <v>1081</v>
      </c>
      <c r="I171" t="s">
        <v>4767</v>
      </c>
    </row>
    <row r="172" spans="1:9" x14ac:dyDescent="0.25">
      <c r="A172">
        <v>7430</v>
      </c>
      <c r="B172" t="s">
        <v>119</v>
      </c>
      <c r="C172">
        <v>936</v>
      </c>
      <c r="D172" s="404">
        <v>45016</v>
      </c>
      <c r="E172" t="s">
        <v>4786</v>
      </c>
      <c r="F172" t="s">
        <v>5228</v>
      </c>
      <c r="G172">
        <v>6.75</v>
      </c>
      <c r="H172" t="s">
        <v>1081</v>
      </c>
      <c r="I172" t="s">
        <v>4767</v>
      </c>
    </row>
    <row r="173" spans="1:9" x14ac:dyDescent="0.25">
      <c r="A173">
        <v>7430</v>
      </c>
      <c r="B173" t="s">
        <v>119</v>
      </c>
      <c r="C173">
        <v>110</v>
      </c>
      <c r="D173" s="404">
        <v>45017</v>
      </c>
      <c r="E173" t="s">
        <v>4786</v>
      </c>
      <c r="F173" t="s">
        <v>5227</v>
      </c>
      <c r="G173">
        <v>12</v>
      </c>
      <c r="H173" t="s">
        <v>1081</v>
      </c>
      <c r="I173" t="s">
        <v>4767</v>
      </c>
    </row>
    <row r="174" spans="1:9" x14ac:dyDescent="0.25">
      <c r="A174">
        <v>7430</v>
      </c>
      <c r="B174" t="s">
        <v>119</v>
      </c>
      <c r="C174">
        <v>110</v>
      </c>
      <c r="D174" s="404">
        <v>45017</v>
      </c>
      <c r="E174" t="s">
        <v>4786</v>
      </c>
      <c r="F174" t="s">
        <v>5226</v>
      </c>
      <c r="G174">
        <v>21.99</v>
      </c>
      <c r="H174" t="s">
        <v>1081</v>
      </c>
      <c r="I174" t="s">
        <v>4767</v>
      </c>
    </row>
    <row r="175" spans="1:9" x14ac:dyDescent="0.25">
      <c r="A175">
        <v>7430</v>
      </c>
      <c r="B175" t="s">
        <v>119</v>
      </c>
      <c r="C175">
        <v>110</v>
      </c>
      <c r="D175" s="404">
        <v>45017</v>
      </c>
      <c r="E175" t="s">
        <v>4786</v>
      </c>
      <c r="F175" t="s">
        <v>5225</v>
      </c>
      <c r="G175">
        <v>100.64</v>
      </c>
      <c r="H175" t="s">
        <v>1081</v>
      </c>
      <c r="I175" t="s">
        <v>4767</v>
      </c>
    </row>
    <row r="176" spans="1:9" x14ac:dyDescent="0.25">
      <c r="A176">
        <v>7430</v>
      </c>
      <c r="B176" t="s">
        <v>119</v>
      </c>
      <c r="C176">
        <v>112</v>
      </c>
      <c r="D176" s="404">
        <v>45017</v>
      </c>
      <c r="E176" t="s">
        <v>4786</v>
      </c>
      <c r="F176" t="s">
        <v>5227</v>
      </c>
      <c r="G176">
        <v>9</v>
      </c>
      <c r="H176" t="s">
        <v>1081</v>
      </c>
      <c r="I176" t="s">
        <v>4767</v>
      </c>
    </row>
    <row r="177" spans="1:9" x14ac:dyDescent="0.25">
      <c r="A177">
        <v>7430</v>
      </c>
      <c r="B177" t="s">
        <v>119</v>
      </c>
      <c r="C177">
        <v>112</v>
      </c>
      <c r="D177" s="404">
        <v>45017</v>
      </c>
      <c r="E177" t="s">
        <v>4786</v>
      </c>
      <c r="F177" t="s">
        <v>5226</v>
      </c>
      <c r="G177">
        <v>16.5</v>
      </c>
      <c r="H177" t="s">
        <v>1081</v>
      </c>
      <c r="I177" t="s">
        <v>4767</v>
      </c>
    </row>
    <row r="178" spans="1:9" x14ac:dyDescent="0.25">
      <c r="A178">
        <v>7430</v>
      </c>
      <c r="B178" t="s">
        <v>119</v>
      </c>
      <c r="C178">
        <v>112</v>
      </c>
      <c r="D178" s="404">
        <v>45017</v>
      </c>
      <c r="E178" t="s">
        <v>4786</v>
      </c>
      <c r="F178" t="s">
        <v>5225</v>
      </c>
      <c r="G178">
        <v>75.5</v>
      </c>
      <c r="H178" t="s">
        <v>1081</v>
      </c>
      <c r="I178" t="s">
        <v>4767</v>
      </c>
    </row>
    <row r="179" spans="1:9" x14ac:dyDescent="0.25">
      <c r="A179">
        <v>7430</v>
      </c>
      <c r="B179" t="s">
        <v>119</v>
      </c>
      <c r="C179">
        <v>120</v>
      </c>
      <c r="D179" s="404">
        <v>45017</v>
      </c>
      <c r="E179" t="s">
        <v>4786</v>
      </c>
      <c r="F179" t="s">
        <v>5227</v>
      </c>
      <c r="G179">
        <v>16.2</v>
      </c>
      <c r="H179" t="s">
        <v>1081</v>
      </c>
      <c r="I179" t="s">
        <v>4767</v>
      </c>
    </row>
    <row r="180" spans="1:9" x14ac:dyDescent="0.25">
      <c r="A180">
        <v>7430</v>
      </c>
      <c r="B180" t="s">
        <v>119</v>
      </c>
      <c r="C180">
        <v>120</v>
      </c>
      <c r="D180" s="404">
        <v>45017</v>
      </c>
      <c r="E180" t="s">
        <v>4786</v>
      </c>
      <c r="F180" t="s">
        <v>5226</v>
      </c>
      <c r="G180">
        <v>29.7</v>
      </c>
      <c r="H180" t="s">
        <v>1081</v>
      </c>
      <c r="I180" t="s">
        <v>4767</v>
      </c>
    </row>
    <row r="181" spans="1:9" x14ac:dyDescent="0.25">
      <c r="A181">
        <v>7430</v>
      </c>
      <c r="B181" t="s">
        <v>119</v>
      </c>
      <c r="C181">
        <v>120</v>
      </c>
      <c r="D181" s="404">
        <v>45017</v>
      </c>
      <c r="E181" t="s">
        <v>4786</v>
      </c>
      <c r="F181" t="s">
        <v>5225</v>
      </c>
      <c r="G181">
        <v>135.9</v>
      </c>
      <c r="H181" t="s">
        <v>1081</v>
      </c>
      <c r="I181" t="s">
        <v>4767</v>
      </c>
    </row>
    <row r="182" spans="1:9" x14ac:dyDescent="0.25">
      <c r="A182">
        <v>7430</v>
      </c>
      <c r="B182" t="s">
        <v>119</v>
      </c>
      <c r="C182">
        <v>130</v>
      </c>
      <c r="D182" s="404">
        <v>45017</v>
      </c>
      <c r="E182" t="s">
        <v>4786</v>
      </c>
      <c r="F182" t="s">
        <v>5227</v>
      </c>
      <c r="G182">
        <v>9.18</v>
      </c>
      <c r="H182" t="s">
        <v>1081</v>
      </c>
      <c r="I182" t="s">
        <v>4767</v>
      </c>
    </row>
    <row r="183" spans="1:9" x14ac:dyDescent="0.25">
      <c r="A183">
        <v>7430</v>
      </c>
      <c r="B183" t="s">
        <v>119</v>
      </c>
      <c r="C183">
        <v>130</v>
      </c>
      <c r="D183" s="404">
        <v>45017</v>
      </c>
      <c r="E183" t="s">
        <v>4786</v>
      </c>
      <c r="F183" t="s">
        <v>5226</v>
      </c>
      <c r="G183">
        <v>16.829999999999998</v>
      </c>
      <c r="H183" t="s">
        <v>1081</v>
      </c>
      <c r="I183" t="s">
        <v>4767</v>
      </c>
    </row>
    <row r="184" spans="1:9" x14ac:dyDescent="0.25">
      <c r="A184">
        <v>7430</v>
      </c>
      <c r="B184" t="s">
        <v>119</v>
      </c>
      <c r="C184">
        <v>130</v>
      </c>
      <c r="D184" s="404">
        <v>45017</v>
      </c>
      <c r="E184" t="s">
        <v>4786</v>
      </c>
      <c r="F184" t="s">
        <v>5225</v>
      </c>
      <c r="G184">
        <v>77.010000000000005</v>
      </c>
      <c r="H184" t="s">
        <v>1081</v>
      </c>
      <c r="I184" t="s">
        <v>4767</v>
      </c>
    </row>
    <row r="185" spans="1:9" x14ac:dyDescent="0.25">
      <c r="A185">
        <v>7430</v>
      </c>
      <c r="B185" t="s">
        <v>119</v>
      </c>
      <c r="C185">
        <v>140</v>
      </c>
      <c r="D185" s="404">
        <v>45017</v>
      </c>
      <c r="E185" t="s">
        <v>4786</v>
      </c>
      <c r="F185" t="s">
        <v>5227</v>
      </c>
      <c r="G185">
        <v>10.8</v>
      </c>
      <c r="H185" t="s">
        <v>1081</v>
      </c>
      <c r="I185" t="s">
        <v>4767</v>
      </c>
    </row>
    <row r="186" spans="1:9" x14ac:dyDescent="0.25">
      <c r="A186">
        <v>7430</v>
      </c>
      <c r="B186" t="s">
        <v>119</v>
      </c>
      <c r="C186">
        <v>140</v>
      </c>
      <c r="D186" s="404">
        <v>45017</v>
      </c>
      <c r="E186" t="s">
        <v>4786</v>
      </c>
      <c r="F186" t="s">
        <v>5226</v>
      </c>
      <c r="G186">
        <v>19.8</v>
      </c>
      <c r="H186" t="s">
        <v>1081</v>
      </c>
      <c r="I186" t="s">
        <v>4767</v>
      </c>
    </row>
    <row r="187" spans="1:9" x14ac:dyDescent="0.25">
      <c r="A187">
        <v>7430</v>
      </c>
      <c r="B187" t="s">
        <v>119</v>
      </c>
      <c r="C187">
        <v>140</v>
      </c>
      <c r="D187" s="404">
        <v>45017</v>
      </c>
      <c r="E187" t="s">
        <v>4786</v>
      </c>
      <c r="F187" t="s">
        <v>5225</v>
      </c>
      <c r="G187">
        <v>90.6</v>
      </c>
      <c r="H187" t="s">
        <v>1081</v>
      </c>
      <c r="I187" t="s">
        <v>4767</v>
      </c>
    </row>
    <row r="188" spans="1:9" x14ac:dyDescent="0.25">
      <c r="A188">
        <v>7430</v>
      </c>
      <c r="B188" t="s">
        <v>119</v>
      </c>
      <c r="C188">
        <v>160</v>
      </c>
      <c r="D188" s="404">
        <v>45017</v>
      </c>
      <c r="E188" t="s">
        <v>4786</v>
      </c>
      <c r="F188" t="s">
        <v>5227</v>
      </c>
      <c r="G188">
        <v>5.4</v>
      </c>
      <c r="H188" t="s">
        <v>1081</v>
      </c>
      <c r="I188" t="s">
        <v>4767</v>
      </c>
    </row>
    <row r="189" spans="1:9" x14ac:dyDescent="0.25">
      <c r="A189">
        <v>7430</v>
      </c>
      <c r="B189" t="s">
        <v>119</v>
      </c>
      <c r="C189">
        <v>160</v>
      </c>
      <c r="D189" s="404">
        <v>45017</v>
      </c>
      <c r="E189" t="s">
        <v>4786</v>
      </c>
      <c r="F189" t="s">
        <v>5226</v>
      </c>
      <c r="G189">
        <v>9.9</v>
      </c>
      <c r="H189" t="s">
        <v>1081</v>
      </c>
      <c r="I189" t="s">
        <v>4767</v>
      </c>
    </row>
    <row r="190" spans="1:9" x14ac:dyDescent="0.25">
      <c r="A190">
        <v>7430</v>
      </c>
      <c r="B190" t="s">
        <v>119</v>
      </c>
      <c r="C190">
        <v>160</v>
      </c>
      <c r="D190" s="404">
        <v>45017</v>
      </c>
      <c r="E190" t="s">
        <v>4786</v>
      </c>
      <c r="F190" t="s">
        <v>5225</v>
      </c>
      <c r="G190">
        <v>45.3</v>
      </c>
      <c r="H190" t="s">
        <v>1081</v>
      </c>
      <c r="I190" t="s">
        <v>4767</v>
      </c>
    </row>
    <row r="191" spans="1:9" x14ac:dyDescent="0.25">
      <c r="A191">
        <v>7430</v>
      </c>
      <c r="B191" t="s">
        <v>119</v>
      </c>
      <c r="C191">
        <v>210</v>
      </c>
      <c r="D191" s="404">
        <v>45017</v>
      </c>
      <c r="E191" t="s">
        <v>4786</v>
      </c>
      <c r="F191" t="s">
        <v>5227</v>
      </c>
      <c r="G191">
        <v>6</v>
      </c>
      <c r="H191" t="s">
        <v>1081</v>
      </c>
      <c r="I191" t="s">
        <v>4767</v>
      </c>
    </row>
    <row r="192" spans="1:9" x14ac:dyDescent="0.25">
      <c r="A192">
        <v>7430</v>
      </c>
      <c r="B192" t="s">
        <v>119</v>
      </c>
      <c r="C192">
        <v>210</v>
      </c>
      <c r="D192" s="404">
        <v>45017</v>
      </c>
      <c r="E192" t="s">
        <v>4786</v>
      </c>
      <c r="F192" t="s">
        <v>5226</v>
      </c>
      <c r="G192">
        <v>11.01</v>
      </c>
      <c r="H192" t="s">
        <v>1081</v>
      </c>
      <c r="I192" t="s">
        <v>4767</v>
      </c>
    </row>
    <row r="193" spans="1:9" x14ac:dyDescent="0.25">
      <c r="A193">
        <v>7430</v>
      </c>
      <c r="B193" t="s">
        <v>119</v>
      </c>
      <c r="C193">
        <v>210</v>
      </c>
      <c r="D193" s="404">
        <v>45017</v>
      </c>
      <c r="E193" t="s">
        <v>4786</v>
      </c>
      <c r="F193" t="s">
        <v>5225</v>
      </c>
      <c r="G193">
        <v>50.36</v>
      </c>
      <c r="H193" t="s">
        <v>1081</v>
      </c>
      <c r="I193" t="s">
        <v>4767</v>
      </c>
    </row>
    <row r="194" spans="1:9" x14ac:dyDescent="0.25">
      <c r="A194">
        <v>7430</v>
      </c>
      <c r="B194" t="s">
        <v>119</v>
      </c>
      <c r="C194">
        <v>220</v>
      </c>
      <c r="D194" s="404">
        <v>45017</v>
      </c>
      <c r="E194" t="s">
        <v>4786</v>
      </c>
      <c r="F194" t="s">
        <v>5227</v>
      </c>
      <c r="G194">
        <v>3.6</v>
      </c>
      <c r="H194" t="s">
        <v>1081</v>
      </c>
      <c r="I194" t="s">
        <v>4767</v>
      </c>
    </row>
    <row r="195" spans="1:9" x14ac:dyDescent="0.25">
      <c r="A195">
        <v>7430</v>
      </c>
      <c r="B195" t="s">
        <v>119</v>
      </c>
      <c r="C195">
        <v>220</v>
      </c>
      <c r="D195" s="404">
        <v>45017</v>
      </c>
      <c r="E195" t="s">
        <v>4786</v>
      </c>
      <c r="F195" t="s">
        <v>5226</v>
      </c>
      <c r="G195">
        <v>6.6</v>
      </c>
      <c r="H195" t="s">
        <v>1081</v>
      </c>
      <c r="I195" t="s">
        <v>4767</v>
      </c>
    </row>
    <row r="196" spans="1:9" x14ac:dyDescent="0.25">
      <c r="A196">
        <v>7430</v>
      </c>
      <c r="B196" t="s">
        <v>119</v>
      </c>
      <c r="C196">
        <v>220</v>
      </c>
      <c r="D196" s="404">
        <v>45017</v>
      </c>
      <c r="E196" t="s">
        <v>4786</v>
      </c>
      <c r="F196" t="s">
        <v>5225</v>
      </c>
      <c r="G196">
        <v>30.2</v>
      </c>
      <c r="H196" t="s">
        <v>1081</v>
      </c>
      <c r="I196" t="s">
        <v>4767</v>
      </c>
    </row>
    <row r="197" spans="1:9" x14ac:dyDescent="0.25">
      <c r="A197">
        <v>7430</v>
      </c>
      <c r="B197" t="s">
        <v>119</v>
      </c>
      <c r="C197">
        <v>230</v>
      </c>
      <c r="D197" s="404">
        <v>45017</v>
      </c>
      <c r="E197" t="s">
        <v>4786</v>
      </c>
      <c r="F197" t="s">
        <v>5227</v>
      </c>
      <c r="G197">
        <v>6.08</v>
      </c>
      <c r="H197" t="s">
        <v>1081</v>
      </c>
      <c r="I197" t="s">
        <v>4767</v>
      </c>
    </row>
    <row r="198" spans="1:9" x14ac:dyDescent="0.25">
      <c r="A198">
        <v>7430</v>
      </c>
      <c r="B198" t="s">
        <v>119</v>
      </c>
      <c r="C198">
        <v>230</v>
      </c>
      <c r="D198" s="404">
        <v>45017</v>
      </c>
      <c r="E198" t="s">
        <v>4786</v>
      </c>
      <c r="F198" t="s">
        <v>5226</v>
      </c>
      <c r="G198">
        <v>11.14</v>
      </c>
      <c r="H198" t="s">
        <v>1081</v>
      </c>
      <c r="I198" t="s">
        <v>4767</v>
      </c>
    </row>
    <row r="199" spans="1:9" x14ac:dyDescent="0.25">
      <c r="A199">
        <v>7430</v>
      </c>
      <c r="B199" t="s">
        <v>119</v>
      </c>
      <c r="C199">
        <v>230</v>
      </c>
      <c r="D199" s="404">
        <v>45017</v>
      </c>
      <c r="E199" t="s">
        <v>4786</v>
      </c>
      <c r="F199" t="s">
        <v>5225</v>
      </c>
      <c r="G199">
        <v>50.97</v>
      </c>
      <c r="H199" t="s">
        <v>1081</v>
      </c>
      <c r="I199" t="s">
        <v>4767</v>
      </c>
    </row>
    <row r="200" spans="1:9" x14ac:dyDescent="0.25">
      <c r="A200">
        <v>7430</v>
      </c>
      <c r="B200" t="s">
        <v>119</v>
      </c>
      <c r="C200">
        <v>240</v>
      </c>
      <c r="D200" s="404">
        <v>45017</v>
      </c>
      <c r="E200" t="s">
        <v>4786</v>
      </c>
      <c r="F200" t="s">
        <v>5227</v>
      </c>
      <c r="G200">
        <v>4.8</v>
      </c>
      <c r="H200" t="s">
        <v>1081</v>
      </c>
      <c r="I200" t="s">
        <v>4767</v>
      </c>
    </row>
    <row r="201" spans="1:9" x14ac:dyDescent="0.25">
      <c r="A201">
        <v>7430</v>
      </c>
      <c r="B201" t="s">
        <v>119</v>
      </c>
      <c r="C201">
        <v>240</v>
      </c>
      <c r="D201" s="404">
        <v>45017</v>
      </c>
      <c r="E201" t="s">
        <v>4786</v>
      </c>
      <c r="F201" t="s">
        <v>5226</v>
      </c>
      <c r="G201">
        <v>8.7899999999999991</v>
      </c>
      <c r="H201" t="s">
        <v>1081</v>
      </c>
      <c r="I201" t="s">
        <v>4767</v>
      </c>
    </row>
    <row r="202" spans="1:9" x14ac:dyDescent="0.25">
      <c r="A202">
        <v>7430</v>
      </c>
      <c r="B202" t="s">
        <v>119</v>
      </c>
      <c r="C202">
        <v>240</v>
      </c>
      <c r="D202" s="404">
        <v>45017</v>
      </c>
      <c r="E202" t="s">
        <v>4786</v>
      </c>
      <c r="F202" t="s">
        <v>5225</v>
      </c>
      <c r="G202">
        <v>40.24</v>
      </c>
      <c r="H202" t="s">
        <v>1081</v>
      </c>
      <c r="I202" t="s">
        <v>4767</v>
      </c>
    </row>
    <row r="203" spans="1:9" x14ac:dyDescent="0.25">
      <c r="A203">
        <v>7430</v>
      </c>
      <c r="B203" t="s">
        <v>119</v>
      </c>
      <c r="C203">
        <v>340</v>
      </c>
      <c r="D203" s="404">
        <v>45017</v>
      </c>
      <c r="E203" t="s">
        <v>4786</v>
      </c>
      <c r="F203" t="s">
        <v>5227</v>
      </c>
      <c r="G203">
        <v>2.4500000000000002</v>
      </c>
      <c r="H203" t="s">
        <v>1081</v>
      </c>
      <c r="I203" t="s">
        <v>4767</v>
      </c>
    </row>
    <row r="204" spans="1:9" x14ac:dyDescent="0.25">
      <c r="A204">
        <v>7430</v>
      </c>
      <c r="B204" t="s">
        <v>119</v>
      </c>
      <c r="C204">
        <v>340</v>
      </c>
      <c r="D204" s="404">
        <v>45017</v>
      </c>
      <c r="E204" t="s">
        <v>4786</v>
      </c>
      <c r="F204" t="s">
        <v>5226</v>
      </c>
      <c r="G204">
        <v>4.49</v>
      </c>
      <c r="H204" t="s">
        <v>1081</v>
      </c>
      <c r="I204" t="s">
        <v>4767</v>
      </c>
    </row>
    <row r="205" spans="1:9" x14ac:dyDescent="0.25">
      <c r="A205">
        <v>7430</v>
      </c>
      <c r="B205" t="s">
        <v>119</v>
      </c>
      <c r="C205">
        <v>340</v>
      </c>
      <c r="D205" s="404">
        <v>45017</v>
      </c>
      <c r="E205" t="s">
        <v>4786</v>
      </c>
      <c r="F205" t="s">
        <v>5225</v>
      </c>
      <c r="G205">
        <v>20.54</v>
      </c>
      <c r="H205" t="s">
        <v>1081</v>
      </c>
      <c r="I205" t="s">
        <v>4767</v>
      </c>
    </row>
    <row r="206" spans="1:9" x14ac:dyDescent="0.25">
      <c r="A206">
        <v>7430</v>
      </c>
      <c r="B206" t="s">
        <v>119</v>
      </c>
      <c r="C206">
        <v>935</v>
      </c>
      <c r="D206" s="404">
        <v>45017</v>
      </c>
      <c r="E206" t="s">
        <v>4786</v>
      </c>
      <c r="F206" t="s">
        <v>5227</v>
      </c>
      <c r="G206">
        <v>2.25</v>
      </c>
      <c r="H206" t="s">
        <v>1081</v>
      </c>
      <c r="I206" t="s">
        <v>4767</v>
      </c>
    </row>
    <row r="207" spans="1:9" x14ac:dyDescent="0.25">
      <c r="A207">
        <v>7430</v>
      </c>
      <c r="B207" t="s">
        <v>119</v>
      </c>
      <c r="C207">
        <v>935</v>
      </c>
      <c r="D207" s="404">
        <v>45017</v>
      </c>
      <c r="E207" t="s">
        <v>4786</v>
      </c>
      <c r="F207" t="s">
        <v>5226</v>
      </c>
      <c r="G207">
        <v>4.12</v>
      </c>
      <c r="H207" t="s">
        <v>1081</v>
      </c>
      <c r="I207" t="s">
        <v>4767</v>
      </c>
    </row>
    <row r="208" spans="1:9" x14ac:dyDescent="0.25">
      <c r="A208">
        <v>7430</v>
      </c>
      <c r="B208" t="s">
        <v>119</v>
      </c>
      <c r="C208">
        <v>935</v>
      </c>
      <c r="D208" s="404">
        <v>45017</v>
      </c>
      <c r="E208" t="s">
        <v>4786</v>
      </c>
      <c r="F208" t="s">
        <v>5225</v>
      </c>
      <c r="G208">
        <v>18.88</v>
      </c>
      <c r="H208" t="s">
        <v>1081</v>
      </c>
      <c r="I208" t="s">
        <v>4767</v>
      </c>
    </row>
    <row r="209" spans="1:9" x14ac:dyDescent="0.25">
      <c r="A209">
        <v>7430</v>
      </c>
      <c r="B209" t="s">
        <v>119</v>
      </c>
      <c r="C209">
        <v>936</v>
      </c>
      <c r="D209" s="404">
        <v>45017</v>
      </c>
      <c r="E209" t="s">
        <v>4786</v>
      </c>
      <c r="F209" t="s">
        <v>5227</v>
      </c>
      <c r="G209">
        <v>2.25</v>
      </c>
      <c r="H209" t="s">
        <v>1081</v>
      </c>
      <c r="I209" t="s">
        <v>4767</v>
      </c>
    </row>
    <row r="210" spans="1:9" x14ac:dyDescent="0.25">
      <c r="A210">
        <v>7430</v>
      </c>
      <c r="B210" t="s">
        <v>119</v>
      </c>
      <c r="C210">
        <v>936</v>
      </c>
      <c r="D210" s="404">
        <v>45017</v>
      </c>
      <c r="E210" t="s">
        <v>4786</v>
      </c>
      <c r="F210" t="s">
        <v>5226</v>
      </c>
      <c r="G210">
        <v>4.12</v>
      </c>
      <c r="H210" t="s">
        <v>1081</v>
      </c>
      <c r="I210" t="s">
        <v>4767</v>
      </c>
    </row>
    <row r="211" spans="1:9" x14ac:dyDescent="0.25">
      <c r="A211">
        <v>7430</v>
      </c>
      <c r="B211" t="s">
        <v>119</v>
      </c>
      <c r="C211">
        <v>936</v>
      </c>
      <c r="D211" s="404">
        <v>45017</v>
      </c>
      <c r="E211" t="s">
        <v>4786</v>
      </c>
      <c r="F211" t="s">
        <v>5225</v>
      </c>
      <c r="G211">
        <v>18.88</v>
      </c>
      <c r="H211" t="s">
        <v>1081</v>
      </c>
      <c r="I211" t="s">
        <v>4767</v>
      </c>
    </row>
    <row r="212" spans="1:9" x14ac:dyDescent="0.25">
      <c r="A212">
        <v>7430</v>
      </c>
      <c r="B212" t="s">
        <v>119</v>
      </c>
      <c r="C212">
        <v>110</v>
      </c>
      <c r="D212" s="404">
        <v>45022</v>
      </c>
      <c r="E212" t="s">
        <v>4786</v>
      </c>
      <c r="F212" t="s">
        <v>5223</v>
      </c>
      <c r="G212">
        <v>23.99</v>
      </c>
      <c r="H212" t="s">
        <v>1081</v>
      </c>
      <c r="I212" t="s">
        <v>4767</v>
      </c>
    </row>
    <row r="213" spans="1:9" x14ac:dyDescent="0.25">
      <c r="A213">
        <v>7430</v>
      </c>
      <c r="B213" t="s">
        <v>119</v>
      </c>
      <c r="C213">
        <v>110</v>
      </c>
      <c r="D213" s="404">
        <v>45022</v>
      </c>
      <c r="E213" t="s">
        <v>4786</v>
      </c>
      <c r="F213" t="s">
        <v>5222</v>
      </c>
      <c r="G213">
        <v>39.99</v>
      </c>
      <c r="H213" t="s">
        <v>1081</v>
      </c>
      <c r="I213" t="s">
        <v>4767</v>
      </c>
    </row>
    <row r="214" spans="1:9" x14ac:dyDescent="0.25">
      <c r="A214">
        <v>7430</v>
      </c>
      <c r="B214" t="s">
        <v>119</v>
      </c>
      <c r="C214">
        <v>110</v>
      </c>
      <c r="D214" s="404">
        <v>45022</v>
      </c>
      <c r="E214" t="s">
        <v>4786</v>
      </c>
      <c r="F214" t="s">
        <v>5220</v>
      </c>
      <c r="G214">
        <v>-48.12</v>
      </c>
      <c r="H214" t="s">
        <v>1081</v>
      </c>
      <c r="I214" t="s">
        <v>4767</v>
      </c>
    </row>
    <row r="215" spans="1:9" x14ac:dyDescent="0.25">
      <c r="A215">
        <v>7430</v>
      </c>
      <c r="B215" t="s">
        <v>119</v>
      </c>
      <c r="C215">
        <v>112</v>
      </c>
      <c r="D215" s="404">
        <v>45022</v>
      </c>
      <c r="E215" t="s">
        <v>4786</v>
      </c>
      <c r="F215" t="s">
        <v>5223</v>
      </c>
      <c r="G215">
        <v>18</v>
      </c>
      <c r="H215" t="s">
        <v>1081</v>
      </c>
      <c r="I215" t="s">
        <v>4767</v>
      </c>
    </row>
    <row r="216" spans="1:9" x14ac:dyDescent="0.25">
      <c r="A216">
        <v>7430</v>
      </c>
      <c r="B216" t="s">
        <v>119</v>
      </c>
      <c r="C216">
        <v>112</v>
      </c>
      <c r="D216" s="404">
        <v>45022</v>
      </c>
      <c r="E216" t="s">
        <v>4786</v>
      </c>
      <c r="F216" t="s">
        <v>5222</v>
      </c>
      <c r="G216">
        <v>30</v>
      </c>
      <c r="H216" t="s">
        <v>1081</v>
      </c>
      <c r="I216" t="s">
        <v>4767</v>
      </c>
    </row>
    <row r="217" spans="1:9" x14ac:dyDescent="0.25">
      <c r="A217">
        <v>7430</v>
      </c>
      <c r="B217" t="s">
        <v>119</v>
      </c>
      <c r="C217">
        <v>112</v>
      </c>
      <c r="D217" s="404">
        <v>45022</v>
      </c>
      <c r="E217" t="s">
        <v>4786</v>
      </c>
      <c r="F217" t="s">
        <v>5220</v>
      </c>
      <c r="G217">
        <v>-36.1</v>
      </c>
      <c r="H217" t="s">
        <v>1081</v>
      </c>
      <c r="I217" t="s">
        <v>4767</v>
      </c>
    </row>
    <row r="218" spans="1:9" x14ac:dyDescent="0.25">
      <c r="A218">
        <v>7430</v>
      </c>
      <c r="B218" t="s">
        <v>119</v>
      </c>
      <c r="C218">
        <v>120</v>
      </c>
      <c r="D218" s="404">
        <v>45022</v>
      </c>
      <c r="E218" t="s">
        <v>4786</v>
      </c>
      <c r="F218" t="s">
        <v>5223</v>
      </c>
      <c r="G218">
        <v>32.4</v>
      </c>
      <c r="H218" t="s">
        <v>1081</v>
      </c>
      <c r="I218" t="s">
        <v>4767</v>
      </c>
    </row>
    <row r="219" spans="1:9" x14ac:dyDescent="0.25">
      <c r="A219">
        <v>7430</v>
      </c>
      <c r="B219" t="s">
        <v>119</v>
      </c>
      <c r="C219">
        <v>120</v>
      </c>
      <c r="D219" s="404">
        <v>45022</v>
      </c>
      <c r="E219" t="s">
        <v>4786</v>
      </c>
      <c r="F219" t="s">
        <v>5222</v>
      </c>
      <c r="G219">
        <v>54</v>
      </c>
      <c r="H219" t="s">
        <v>1081</v>
      </c>
      <c r="I219" t="s">
        <v>4767</v>
      </c>
    </row>
    <row r="220" spans="1:9" x14ac:dyDescent="0.25">
      <c r="A220">
        <v>7430</v>
      </c>
      <c r="B220" t="s">
        <v>119</v>
      </c>
      <c r="C220">
        <v>120</v>
      </c>
      <c r="D220" s="404">
        <v>45022</v>
      </c>
      <c r="E220" t="s">
        <v>4786</v>
      </c>
      <c r="F220" t="s">
        <v>5220</v>
      </c>
      <c r="G220">
        <v>-64.98</v>
      </c>
      <c r="H220" t="s">
        <v>1081</v>
      </c>
      <c r="I220" t="s">
        <v>4767</v>
      </c>
    </row>
    <row r="221" spans="1:9" x14ac:dyDescent="0.25">
      <c r="A221">
        <v>7430</v>
      </c>
      <c r="B221" t="s">
        <v>119</v>
      </c>
      <c r="C221">
        <v>130</v>
      </c>
      <c r="D221" s="404">
        <v>45022</v>
      </c>
      <c r="E221" t="s">
        <v>4786</v>
      </c>
      <c r="F221" t="s">
        <v>5223</v>
      </c>
      <c r="G221">
        <v>18.36</v>
      </c>
      <c r="H221" t="s">
        <v>1081</v>
      </c>
      <c r="I221" t="s">
        <v>4767</v>
      </c>
    </row>
    <row r="222" spans="1:9" x14ac:dyDescent="0.25">
      <c r="A222">
        <v>7430</v>
      </c>
      <c r="B222" t="s">
        <v>119</v>
      </c>
      <c r="C222">
        <v>130</v>
      </c>
      <c r="D222" s="404">
        <v>45022</v>
      </c>
      <c r="E222" t="s">
        <v>4786</v>
      </c>
      <c r="F222" t="s">
        <v>5222</v>
      </c>
      <c r="G222">
        <v>30.6</v>
      </c>
      <c r="H222" t="s">
        <v>1081</v>
      </c>
      <c r="I222" t="s">
        <v>4767</v>
      </c>
    </row>
    <row r="223" spans="1:9" x14ac:dyDescent="0.25">
      <c r="A223">
        <v>7430</v>
      </c>
      <c r="B223" t="s">
        <v>119</v>
      </c>
      <c r="C223">
        <v>130</v>
      </c>
      <c r="D223" s="404">
        <v>45022</v>
      </c>
      <c r="E223" t="s">
        <v>4786</v>
      </c>
      <c r="F223" t="s">
        <v>5220</v>
      </c>
      <c r="G223">
        <v>-36.83</v>
      </c>
      <c r="H223" t="s">
        <v>1081</v>
      </c>
      <c r="I223" t="s">
        <v>4767</v>
      </c>
    </row>
    <row r="224" spans="1:9" x14ac:dyDescent="0.25">
      <c r="A224">
        <v>7430</v>
      </c>
      <c r="B224" t="s">
        <v>119</v>
      </c>
      <c r="C224">
        <v>140</v>
      </c>
      <c r="D224" s="404">
        <v>45022</v>
      </c>
      <c r="E224" t="s">
        <v>4786</v>
      </c>
      <c r="F224" t="s">
        <v>5223</v>
      </c>
      <c r="G224">
        <v>21.6</v>
      </c>
      <c r="H224" t="s">
        <v>1081</v>
      </c>
      <c r="I224" t="s">
        <v>4767</v>
      </c>
    </row>
    <row r="225" spans="1:9" x14ac:dyDescent="0.25">
      <c r="A225">
        <v>7430</v>
      </c>
      <c r="B225" t="s">
        <v>119</v>
      </c>
      <c r="C225">
        <v>140</v>
      </c>
      <c r="D225" s="404">
        <v>45022</v>
      </c>
      <c r="E225" t="s">
        <v>4786</v>
      </c>
      <c r="F225" t="s">
        <v>5222</v>
      </c>
      <c r="G225">
        <v>36</v>
      </c>
      <c r="H225" t="s">
        <v>1081</v>
      </c>
      <c r="I225" t="s">
        <v>4767</v>
      </c>
    </row>
    <row r="226" spans="1:9" x14ac:dyDescent="0.25">
      <c r="A226">
        <v>7430</v>
      </c>
      <c r="B226" t="s">
        <v>119</v>
      </c>
      <c r="C226">
        <v>140</v>
      </c>
      <c r="D226" s="404">
        <v>45022</v>
      </c>
      <c r="E226" t="s">
        <v>1081</v>
      </c>
      <c r="F226" t="s">
        <v>5224</v>
      </c>
      <c r="G226">
        <v>60</v>
      </c>
      <c r="H226" t="s">
        <v>1081</v>
      </c>
      <c r="I226" t="s">
        <v>4767</v>
      </c>
    </row>
    <row r="227" spans="1:9" x14ac:dyDescent="0.25">
      <c r="A227">
        <v>7430</v>
      </c>
      <c r="B227" t="s">
        <v>119</v>
      </c>
      <c r="C227">
        <v>140</v>
      </c>
      <c r="D227" s="404">
        <v>45022</v>
      </c>
      <c r="E227" t="s">
        <v>4786</v>
      </c>
      <c r="F227" t="s">
        <v>5220</v>
      </c>
      <c r="G227">
        <v>-43.32</v>
      </c>
      <c r="H227" t="s">
        <v>1081</v>
      </c>
      <c r="I227" t="s">
        <v>4767</v>
      </c>
    </row>
    <row r="228" spans="1:9" x14ac:dyDescent="0.25">
      <c r="A228">
        <v>7430</v>
      </c>
      <c r="B228" t="s">
        <v>119</v>
      </c>
      <c r="C228">
        <v>160</v>
      </c>
      <c r="D228" s="404">
        <v>45022</v>
      </c>
      <c r="E228" t="s">
        <v>4786</v>
      </c>
      <c r="F228" t="s">
        <v>5223</v>
      </c>
      <c r="G228">
        <v>10.8</v>
      </c>
      <c r="H228" t="s">
        <v>1081</v>
      </c>
      <c r="I228" t="s">
        <v>4767</v>
      </c>
    </row>
    <row r="229" spans="1:9" x14ac:dyDescent="0.25">
      <c r="A229">
        <v>7430</v>
      </c>
      <c r="B229" t="s">
        <v>119</v>
      </c>
      <c r="C229">
        <v>160</v>
      </c>
      <c r="D229" s="404">
        <v>45022</v>
      </c>
      <c r="E229" t="s">
        <v>4786</v>
      </c>
      <c r="F229" t="s">
        <v>5222</v>
      </c>
      <c r="G229">
        <v>18</v>
      </c>
      <c r="H229" t="s">
        <v>1081</v>
      </c>
      <c r="I229" t="s">
        <v>4767</v>
      </c>
    </row>
    <row r="230" spans="1:9" x14ac:dyDescent="0.25">
      <c r="A230">
        <v>7430</v>
      </c>
      <c r="B230" t="s">
        <v>119</v>
      </c>
      <c r="C230">
        <v>160</v>
      </c>
      <c r="D230" s="404">
        <v>45022</v>
      </c>
      <c r="E230" t="s">
        <v>4786</v>
      </c>
      <c r="F230" t="s">
        <v>5220</v>
      </c>
      <c r="G230">
        <v>-21.66</v>
      </c>
      <c r="H230" t="s">
        <v>1081</v>
      </c>
      <c r="I230" t="s">
        <v>4767</v>
      </c>
    </row>
    <row r="231" spans="1:9" x14ac:dyDescent="0.25">
      <c r="A231">
        <v>7430</v>
      </c>
      <c r="B231" t="s">
        <v>119</v>
      </c>
      <c r="C231">
        <v>210</v>
      </c>
      <c r="D231" s="404">
        <v>45022</v>
      </c>
      <c r="E231" t="s">
        <v>4786</v>
      </c>
      <c r="F231" t="s">
        <v>5223</v>
      </c>
      <c r="G231">
        <v>12.01</v>
      </c>
      <c r="H231" t="s">
        <v>1081</v>
      </c>
      <c r="I231" t="s">
        <v>4767</v>
      </c>
    </row>
    <row r="232" spans="1:9" x14ac:dyDescent="0.25">
      <c r="A232">
        <v>7430</v>
      </c>
      <c r="B232" t="s">
        <v>119</v>
      </c>
      <c r="C232">
        <v>210</v>
      </c>
      <c r="D232" s="404">
        <v>45022</v>
      </c>
      <c r="E232" t="s">
        <v>4786</v>
      </c>
      <c r="F232" t="s">
        <v>5222</v>
      </c>
      <c r="G232">
        <v>20.010000000000002</v>
      </c>
      <c r="H232" t="s">
        <v>1081</v>
      </c>
      <c r="I232" t="s">
        <v>4767</v>
      </c>
    </row>
    <row r="233" spans="1:9" x14ac:dyDescent="0.25">
      <c r="A233">
        <v>7430</v>
      </c>
      <c r="B233" t="s">
        <v>119</v>
      </c>
      <c r="C233">
        <v>210</v>
      </c>
      <c r="D233" s="404">
        <v>45022</v>
      </c>
      <c r="E233" t="s">
        <v>4786</v>
      </c>
      <c r="F233" t="s">
        <v>5220</v>
      </c>
      <c r="G233">
        <v>-24.08</v>
      </c>
      <c r="H233" t="s">
        <v>1081</v>
      </c>
      <c r="I233" t="s">
        <v>4767</v>
      </c>
    </row>
    <row r="234" spans="1:9" x14ac:dyDescent="0.25">
      <c r="A234">
        <v>7430</v>
      </c>
      <c r="B234" t="s">
        <v>119</v>
      </c>
      <c r="C234">
        <v>220</v>
      </c>
      <c r="D234" s="404">
        <v>45022</v>
      </c>
      <c r="E234" t="s">
        <v>4786</v>
      </c>
      <c r="F234" t="s">
        <v>5223</v>
      </c>
      <c r="G234">
        <v>7.2</v>
      </c>
      <c r="H234" t="s">
        <v>1081</v>
      </c>
      <c r="I234" t="s">
        <v>4767</v>
      </c>
    </row>
    <row r="235" spans="1:9" x14ac:dyDescent="0.25">
      <c r="A235">
        <v>7430</v>
      </c>
      <c r="B235" t="s">
        <v>119</v>
      </c>
      <c r="C235">
        <v>220</v>
      </c>
      <c r="D235" s="404">
        <v>45022</v>
      </c>
      <c r="E235" t="s">
        <v>4786</v>
      </c>
      <c r="F235" t="s">
        <v>5222</v>
      </c>
      <c r="G235">
        <v>12</v>
      </c>
      <c r="H235" t="s">
        <v>1081</v>
      </c>
      <c r="I235" t="s">
        <v>4767</v>
      </c>
    </row>
    <row r="236" spans="1:9" x14ac:dyDescent="0.25">
      <c r="A236">
        <v>7430</v>
      </c>
      <c r="B236" t="s">
        <v>119</v>
      </c>
      <c r="C236">
        <v>220</v>
      </c>
      <c r="D236" s="404">
        <v>45022</v>
      </c>
      <c r="E236" t="s">
        <v>4786</v>
      </c>
      <c r="F236" t="s">
        <v>5220</v>
      </c>
      <c r="G236">
        <v>-14.44</v>
      </c>
      <c r="H236" t="s">
        <v>1081</v>
      </c>
      <c r="I236" t="s">
        <v>4767</v>
      </c>
    </row>
    <row r="237" spans="1:9" x14ac:dyDescent="0.25">
      <c r="A237">
        <v>7430</v>
      </c>
      <c r="B237" t="s">
        <v>119</v>
      </c>
      <c r="C237">
        <v>230</v>
      </c>
      <c r="D237" s="404">
        <v>45022</v>
      </c>
      <c r="E237" t="s">
        <v>4786</v>
      </c>
      <c r="F237" t="s">
        <v>5223</v>
      </c>
      <c r="G237">
        <v>12.15</v>
      </c>
      <c r="H237" t="s">
        <v>1081</v>
      </c>
      <c r="I237" t="s">
        <v>4767</v>
      </c>
    </row>
    <row r="238" spans="1:9" x14ac:dyDescent="0.25">
      <c r="A238">
        <v>7430</v>
      </c>
      <c r="B238" t="s">
        <v>119</v>
      </c>
      <c r="C238">
        <v>230</v>
      </c>
      <c r="D238" s="404">
        <v>45022</v>
      </c>
      <c r="E238" t="s">
        <v>4786</v>
      </c>
      <c r="F238" t="s">
        <v>5222</v>
      </c>
      <c r="G238">
        <v>20.25</v>
      </c>
      <c r="H238" t="s">
        <v>1081</v>
      </c>
      <c r="I238" t="s">
        <v>4767</v>
      </c>
    </row>
    <row r="239" spans="1:9" x14ac:dyDescent="0.25">
      <c r="A239">
        <v>7430</v>
      </c>
      <c r="B239" t="s">
        <v>119</v>
      </c>
      <c r="C239">
        <v>230</v>
      </c>
      <c r="D239" s="404">
        <v>45022</v>
      </c>
      <c r="E239" t="s">
        <v>4786</v>
      </c>
      <c r="F239" t="s">
        <v>5220</v>
      </c>
      <c r="G239">
        <v>-24.37</v>
      </c>
      <c r="H239" t="s">
        <v>1081</v>
      </c>
      <c r="I239" t="s">
        <v>4767</v>
      </c>
    </row>
    <row r="240" spans="1:9" x14ac:dyDescent="0.25">
      <c r="A240">
        <v>7430</v>
      </c>
      <c r="B240" t="s">
        <v>119</v>
      </c>
      <c r="C240">
        <v>240</v>
      </c>
      <c r="D240" s="404">
        <v>45022</v>
      </c>
      <c r="E240" t="s">
        <v>4786</v>
      </c>
      <c r="F240" t="s">
        <v>5223</v>
      </c>
      <c r="G240">
        <v>9.59</v>
      </c>
      <c r="H240" t="s">
        <v>1081</v>
      </c>
      <c r="I240" t="s">
        <v>4767</v>
      </c>
    </row>
    <row r="241" spans="1:9" x14ac:dyDescent="0.25">
      <c r="A241">
        <v>7430</v>
      </c>
      <c r="B241" t="s">
        <v>119</v>
      </c>
      <c r="C241">
        <v>240</v>
      </c>
      <c r="D241" s="404">
        <v>45022</v>
      </c>
      <c r="E241" t="s">
        <v>4786</v>
      </c>
      <c r="F241" t="s">
        <v>5222</v>
      </c>
      <c r="G241">
        <v>15.99</v>
      </c>
      <c r="H241" t="s">
        <v>1081</v>
      </c>
      <c r="I241" t="s">
        <v>4767</v>
      </c>
    </row>
    <row r="242" spans="1:9" x14ac:dyDescent="0.25">
      <c r="A242">
        <v>7430</v>
      </c>
      <c r="B242" t="s">
        <v>119</v>
      </c>
      <c r="C242">
        <v>240</v>
      </c>
      <c r="D242" s="404">
        <v>45022</v>
      </c>
      <c r="E242" t="s">
        <v>4786</v>
      </c>
      <c r="F242" t="s">
        <v>5220</v>
      </c>
      <c r="G242">
        <v>-19.239999999999998</v>
      </c>
      <c r="H242" t="s">
        <v>1081</v>
      </c>
      <c r="I242" t="s">
        <v>4767</v>
      </c>
    </row>
    <row r="243" spans="1:9" x14ac:dyDescent="0.25">
      <c r="A243">
        <v>7430</v>
      </c>
      <c r="B243" t="s">
        <v>119</v>
      </c>
      <c r="C243">
        <v>340</v>
      </c>
      <c r="D243" s="404">
        <v>45022</v>
      </c>
      <c r="E243" t="s">
        <v>4786</v>
      </c>
      <c r="F243" t="s">
        <v>5223</v>
      </c>
      <c r="G243">
        <v>4.9000000000000004</v>
      </c>
      <c r="H243" t="s">
        <v>1081</v>
      </c>
      <c r="I243" t="s">
        <v>4767</v>
      </c>
    </row>
    <row r="244" spans="1:9" x14ac:dyDescent="0.25">
      <c r="A244">
        <v>7430</v>
      </c>
      <c r="B244" t="s">
        <v>119</v>
      </c>
      <c r="C244">
        <v>340</v>
      </c>
      <c r="D244" s="404">
        <v>45022</v>
      </c>
      <c r="E244" t="s">
        <v>4786</v>
      </c>
      <c r="F244" t="s">
        <v>5222</v>
      </c>
      <c r="G244">
        <v>8.16</v>
      </c>
      <c r="H244" t="s">
        <v>1081</v>
      </c>
      <c r="I244" t="s">
        <v>4767</v>
      </c>
    </row>
    <row r="245" spans="1:9" x14ac:dyDescent="0.25">
      <c r="A245">
        <v>7430</v>
      </c>
      <c r="B245" t="s">
        <v>119</v>
      </c>
      <c r="C245">
        <v>340</v>
      </c>
      <c r="D245" s="404">
        <v>45022</v>
      </c>
      <c r="E245" t="s">
        <v>4786</v>
      </c>
      <c r="F245" t="s">
        <v>5220</v>
      </c>
      <c r="G245">
        <v>-9.82</v>
      </c>
      <c r="H245" t="s">
        <v>1081</v>
      </c>
      <c r="I245" t="s">
        <v>4767</v>
      </c>
    </row>
    <row r="246" spans="1:9" x14ac:dyDescent="0.25">
      <c r="A246">
        <v>7430</v>
      </c>
      <c r="B246" t="s">
        <v>119</v>
      </c>
      <c r="C246">
        <v>935</v>
      </c>
      <c r="D246" s="404">
        <v>45022</v>
      </c>
      <c r="E246" t="s">
        <v>4786</v>
      </c>
      <c r="F246" t="s">
        <v>5223</v>
      </c>
      <c r="G246">
        <v>4.5</v>
      </c>
      <c r="H246" t="s">
        <v>1081</v>
      </c>
      <c r="I246" t="s">
        <v>4767</v>
      </c>
    </row>
    <row r="247" spans="1:9" x14ac:dyDescent="0.25">
      <c r="A247">
        <v>7430</v>
      </c>
      <c r="B247" t="s">
        <v>119</v>
      </c>
      <c r="C247">
        <v>935</v>
      </c>
      <c r="D247" s="404">
        <v>45022</v>
      </c>
      <c r="E247" t="s">
        <v>4786</v>
      </c>
      <c r="F247" t="s">
        <v>5222</v>
      </c>
      <c r="G247">
        <v>7.5</v>
      </c>
      <c r="H247" t="s">
        <v>1081</v>
      </c>
      <c r="I247" t="s">
        <v>4767</v>
      </c>
    </row>
    <row r="248" spans="1:9" x14ac:dyDescent="0.25">
      <c r="A248">
        <v>7430</v>
      </c>
      <c r="B248" t="s">
        <v>119</v>
      </c>
      <c r="C248">
        <v>935</v>
      </c>
      <c r="D248" s="404">
        <v>45022</v>
      </c>
      <c r="E248" t="s">
        <v>4786</v>
      </c>
      <c r="F248" t="s">
        <v>5220</v>
      </c>
      <c r="G248">
        <v>-9.0299999999999994</v>
      </c>
      <c r="H248" t="s">
        <v>1081</v>
      </c>
      <c r="I248" t="s">
        <v>4767</v>
      </c>
    </row>
    <row r="249" spans="1:9" x14ac:dyDescent="0.25">
      <c r="A249">
        <v>7430</v>
      </c>
      <c r="B249" t="s">
        <v>119</v>
      </c>
      <c r="C249">
        <v>936</v>
      </c>
      <c r="D249" s="404">
        <v>45022</v>
      </c>
      <c r="E249" t="s">
        <v>4786</v>
      </c>
      <c r="F249" t="s">
        <v>5223</v>
      </c>
      <c r="G249">
        <v>4.5</v>
      </c>
      <c r="H249" t="s">
        <v>1081</v>
      </c>
      <c r="I249" t="s">
        <v>4767</v>
      </c>
    </row>
    <row r="250" spans="1:9" x14ac:dyDescent="0.25">
      <c r="A250">
        <v>7430</v>
      </c>
      <c r="B250" t="s">
        <v>119</v>
      </c>
      <c r="C250">
        <v>936</v>
      </c>
      <c r="D250" s="404">
        <v>45022</v>
      </c>
      <c r="E250" t="s">
        <v>4786</v>
      </c>
      <c r="F250" t="s">
        <v>5222</v>
      </c>
      <c r="G250">
        <v>7.5</v>
      </c>
      <c r="H250" t="s">
        <v>1081</v>
      </c>
      <c r="I250" t="s">
        <v>4767</v>
      </c>
    </row>
    <row r="251" spans="1:9" x14ac:dyDescent="0.25">
      <c r="A251">
        <v>7430</v>
      </c>
      <c r="B251" t="s">
        <v>119</v>
      </c>
      <c r="C251">
        <v>936</v>
      </c>
      <c r="D251" s="404">
        <v>45022</v>
      </c>
      <c r="E251" t="s">
        <v>4786</v>
      </c>
      <c r="F251" t="s">
        <v>5220</v>
      </c>
      <c r="G251">
        <v>-9.0299999999999994</v>
      </c>
      <c r="H251" t="s">
        <v>1081</v>
      </c>
      <c r="I251" t="s">
        <v>4767</v>
      </c>
    </row>
    <row r="252" spans="1:9" x14ac:dyDescent="0.25">
      <c r="A252">
        <v>7430</v>
      </c>
      <c r="B252" t="s">
        <v>119</v>
      </c>
      <c r="C252">
        <v>110</v>
      </c>
      <c r="D252" s="404">
        <v>45028</v>
      </c>
      <c r="E252" t="s">
        <v>4786</v>
      </c>
      <c r="F252" t="s">
        <v>5220</v>
      </c>
      <c r="G252">
        <v>48.12</v>
      </c>
      <c r="H252" t="s">
        <v>1081</v>
      </c>
      <c r="I252" t="s">
        <v>4767</v>
      </c>
    </row>
    <row r="253" spans="1:9" x14ac:dyDescent="0.25">
      <c r="A253">
        <v>7430</v>
      </c>
      <c r="B253" t="s">
        <v>119</v>
      </c>
      <c r="C253">
        <v>110</v>
      </c>
      <c r="D253" s="404">
        <v>45028</v>
      </c>
      <c r="E253" t="s">
        <v>4786</v>
      </c>
      <c r="F253" t="s">
        <v>5219</v>
      </c>
      <c r="G253">
        <v>48.12</v>
      </c>
      <c r="H253" t="s">
        <v>1081</v>
      </c>
      <c r="I253" t="s">
        <v>4767</v>
      </c>
    </row>
    <row r="254" spans="1:9" x14ac:dyDescent="0.25">
      <c r="A254">
        <v>7430</v>
      </c>
      <c r="B254" t="s">
        <v>119</v>
      </c>
      <c r="C254">
        <v>112</v>
      </c>
      <c r="D254" s="404">
        <v>45028</v>
      </c>
      <c r="E254" t="s">
        <v>4786</v>
      </c>
      <c r="F254" t="s">
        <v>5220</v>
      </c>
      <c r="G254">
        <v>36.1</v>
      </c>
      <c r="H254" t="s">
        <v>1081</v>
      </c>
      <c r="I254" t="s">
        <v>4767</v>
      </c>
    </row>
    <row r="255" spans="1:9" x14ac:dyDescent="0.25">
      <c r="A255">
        <v>7430</v>
      </c>
      <c r="B255" t="s">
        <v>119</v>
      </c>
      <c r="C255">
        <v>112</v>
      </c>
      <c r="D255" s="404">
        <v>45028</v>
      </c>
      <c r="E255" t="s">
        <v>4786</v>
      </c>
      <c r="F255" t="s">
        <v>5219</v>
      </c>
      <c r="G255">
        <v>36.1</v>
      </c>
      <c r="H255" t="s">
        <v>1081</v>
      </c>
      <c r="I255" t="s">
        <v>4767</v>
      </c>
    </row>
    <row r="256" spans="1:9" x14ac:dyDescent="0.25">
      <c r="A256">
        <v>7430</v>
      </c>
      <c r="B256" t="s">
        <v>119</v>
      </c>
      <c r="C256">
        <v>120</v>
      </c>
      <c r="D256" s="404">
        <v>45028</v>
      </c>
      <c r="E256" t="s">
        <v>4786</v>
      </c>
      <c r="F256" t="s">
        <v>5220</v>
      </c>
      <c r="G256">
        <v>64.98</v>
      </c>
      <c r="H256" t="s">
        <v>1081</v>
      </c>
      <c r="I256" t="s">
        <v>4767</v>
      </c>
    </row>
    <row r="257" spans="1:9" x14ac:dyDescent="0.25">
      <c r="A257">
        <v>7430</v>
      </c>
      <c r="B257" t="s">
        <v>119</v>
      </c>
      <c r="C257">
        <v>120</v>
      </c>
      <c r="D257" s="404">
        <v>45028</v>
      </c>
      <c r="E257" t="s">
        <v>4786</v>
      </c>
      <c r="F257" t="s">
        <v>5219</v>
      </c>
      <c r="G257">
        <v>64.98</v>
      </c>
      <c r="H257" t="s">
        <v>1081</v>
      </c>
      <c r="I257" t="s">
        <v>4767</v>
      </c>
    </row>
    <row r="258" spans="1:9" x14ac:dyDescent="0.25">
      <c r="A258">
        <v>7430</v>
      </c>
      <c r="B258" t="s">
        <v>119</v>
      </c>
      <c r="C258">
        <v>130</v>
      </c>
      <c r="D258" s="404">
        <v>45028</v>
      </c>
      <c r="E258" t="s">
        <v>4786</v>
      </c>
      <c r="F258" t="s">
        <v>5220</v>
      </c>
      <c r="G258">
        <v>36.83</v>
      </c>
      <c r="H258" t="s">
        <v>1081</v>
      </c>
      <c r="I258" t="s">
        <v>4767</v>
      </c>
    </row>
    <row r="259" spans="1:9" x14ac:dyDescent="0.25">
      <c r="A259">
        <v>7430</v>
      </c>
      <c r="B259" t="s">
        <v>119</v>
      </c>
      <c r="C259">
        <v>130</v>
      </c>
      <c r="D259" s="404">
        <v>45028</v>
      </c>
      <c r="E259" t="s">
        <v>4786</v>
      </c>
      <c r="F259" t="s">
        <v>5219</v>
      </c>
      <c r="G259">
        <v>36.83</v>
      </c>
      <c r="H259" t="s">
        <v>1081</v>
      </c>
      <c r="I259" t="s">
        <v>4767</v>
      </c>
    </row>
    <row r="260" spans="1:9" x14ac:dyDescent="0.25">
      <c r="A260">
        <v>7430</v>
      </c>
      <c r="B260" t="s">
        <v>119</v>
      </c>
      <c r="C260">
        <v>140</v>
      </c>
      <c r="D260" s="404">
        <v>45028</v>
      </c>
      <c r="E260" t="s">
        <v>4786</v>
      </c>
      <c r="F260" t="s">
        <v>5220</v>
      </c>
      <c r="G260">
        <v>43.32</v>
      </c>
      <c r="H260" t="s">
        <v>1081</v>
      </c>
      <c r="I260" t="s">
        <v>4767</v>
      </c>
    </row>
    <row r="261" spans="1:9" x14ac:dyDescent="0.25">
      <c r="A261">
        <v>7430</v>
      </c>
      <c r="B261" t="s">
        <v>119</v>
      </c>
      <c r="C261">
        <v>140</v>
      </c>
      <c r="D261" s="404">
        <v>45028</v>
      </c>
      <c r="E261" t="s">
        <v>4786</v>
      </c>
      <c r="F261" t="s">
        <v>5219</v>
      </c>
      <c r="G261">
        <v>43.32</v>
      </c>
      <c r="H261" t="s">
        <v>1081</v>
      </c>
      <c r="I261" t="s">
        <v>4767</v>
      </c>
    </row>
    <row r="262" spans="1:9" x14ac:dyDescent="0.25">
      <c r="A262">
        <v>7430</v>
      </c>
      <c r="B262" t="s">
        <v>119</v>
      </c>
      <c r="C262">
        <v>160</v>
      </c>
      <c r="D262" s="404">
        <v>45028</v>
      </c>
      <c r="E262" t="s">
        <v>4786</v>
      </c>
      <c r="F262" t="s">
        <v>5220</v>
      </c>
      <c r="G262">
        <v>21.66</v>
      </c>
      <c r="H262" t="s">
        <v>1081</v>
      </c>
      <c r="I262" t="s">
        <v>4767</v>
      </c>
    </row>
    <row r="263" spans="1:9" x14ac:dyDescent="0.25">
      <c r="A263">
        <v>7430</v>
      </c>
      <c r="B263" t="s">
        <v>119</v>
      </c>
      <c r="C263">
        <v>160</v>
      </c>
      <c r="D263" s="404">
        <v>45028</v>
      </c>
      <c r="E263" t="s">
        <v>4786</v>
      </c>
      <c r="F263" t="s">
        <v>5219</v>
      </c>
      <c r="G263">
        <v>21.66</v>
      </c>
      <c r="H263" t="s">
        <v>1081</v>
      </c>
      <c r="I263" t="s">
        <v>4767</v>
      </c>
    </row>
    <row r="264" spans="1:9" x14ac:dyDescent="0.25">
      <c r="A264">
        <v>7430</v>
      </c>
      <c r="B264" t="s">
        <v>119</v>
      </c>
      <c r="C264">
        <v>210</v>
      </c>
      <c r="D264" s="404">
        <v>45028</v>
      </c>
      <c r="E264" t="s">
        <v>4786</v>
      </c>
      <c r="F264" t="s">
        <v>5220</v>
      </c>
      <c r="G264">
        <v>24.08</v>
      </c>
      <c r="H264" t="s">
        <v>1081</v>
      </c>
      <c r="I264" t="s">
        <v>4767</v>
      </c>
    </row>
    <row r="265" spans="1:9" x14ac:dyDescent="0.25">
      <c r="A265">
        <v>7430</v>
      </c>
      <c r="B265" t="s">
        <v>119</v>
      </c>
      <c r="C265">
        <v>210</v>
      </c>
      <c r="D265" s="404">
        <v>45028</v>
      </c>
      <c r="E265" t="s">
        <v>4786</v>
      </c>
      <c r="F265" t="s">
        <v>5219</v>
      </c>
      <c r="G265">
        <v>24.08</v>
      </c>
      <c r="H265" t="s">
        <v>1081</v>
      </c>
      <c r="I265" t="s">
        <v>4767</v>
      </c>
    </row>
    <row r="266" spans="1:9" x14ac:dyDescent="0.25">
      <c r="A266">
        <v>7430</v>
      </c>
      <c r="B266" t="s">
        <v>119</v>
      </c>
      <c r="C266">
        <v>220</v>
      </c>
      <c r="D266" s="404">
        <v>45028</v>
      </c>
      <c r="E266" t="s">
        <v>4786</v>
      </c>
      <c r="F266" t="s">
        <v>5220</v>
      </c>
      <c r="G266">
        <v>14.44</v>
      </c>
      <c r="H266" t="s">
        <v>1081</v>
      </c>
      <c r="I266" t="s">
        <v>4767</v>
      </c>
    </row>
    <row r="267" spans="1:9" x14ac:dyDescent="0.25">
      <c r="A267">
        <v>7430</v>
      </c>
      <c r="B267" t="s">
        <v>119</v>
      </c>
      <c r="C267">
        <v>220</v>
      </c>
      <c r="D267" s="404">
        <v>45028</v>
      </c>
      <c r="E267" t="s">
        <v>4786</v>
      </c>
      <c r="F267" t="s">
        <v>5219</v>
      </c>
      <c r="G267">
        <v>14.44</v>
      </c>
      <c r="H267" t="s">
        <v>1081</v>
      </c>
      <c r="I267" t="s">
        <v>4767</v>
      </c>
    </row>
    <row r="268" spans="1:9" x14ac:dyDescent="0.25">
      <c r="A268">
        <v>7430</v>
      </c>
      <c r="B268" t="s">
        <v>119</v>
      </c>
      <c r="C268">
        <v>230</v>
      </c>
      <c r="D268" s="404">
        <v>45028</v>
      </c>
      <c r="E268" t="s">
        <v>1081</v>
      </c>
      <c r="F268" t="s">
        <v>5221</v>
      </c>
      <c r="G268">
        <v>30</v>
      </c>
      <c r="H268" t="s">
        <v>1081</v>
      </c>
      <c r="I268" t="s">
        <v>4767</v>
      </c>
    </row>
    <row r="269" spans="1:9" x14ac:dyDescent="0.25">
      <c r="A269">
        <v>7430</v>
      </c>
      <c r="B269" t="s">
        <v>119</v>
      </c>
      <c r="C269">
        <v>230</v>
      </c>
      <c r="D269" s="404">
        <v>45028</v>
      </c>
      <c r="E269" t="s">
        <v>4786</v>
      </c>
      <c r="F269" t="s">
        <v>5220</v>
      </c>
      <c r="G269">
        <v>24.37</v>
      </c>
      <c r="H269" t="s">
        <v>1081</v>
      </c>
      <c r="I269" t="s">
        <v>4767</v>
      </c>
    </row>
    <row r="270" spans="1:9" x14ac:dyDescent="0.25">
      <c r="A270">
        <v>7430</v>
      </c>
      <c r="B270" t="s">
        <v>119</v>
      </c>
      <c r="C270">
        <v>230</v>
      </c>
      <c r="D270" s="404">
        <v>45028</v>
      </c>
      <c r="E270" t="s">
        <v>4786</v>
      </c>
      <c r="F270" t="s">
        <v>5219</v>
      </c>
      <c r="G270">
        <v>24.37</v>
      </c>
      <c r="H270" t="s">
        <v>1081</v>
      </c>
      <c r="I270" t="s">
        <v>4767</v>
      </c>
    </row>
    <row r="271" spans="1:9" x14ac:dyDescent="0.25">
      <c r="A271">
        <v>7430</v>
      </c>
      <c r="B271" t="s">
        <v>119</v>
      </c>
      <c r="C271">
        <v>240</v>
      </c>
      <c r="D271" s="404">
        <v>45028</v>
      </c>
      <c r="E271" t="s">
        <v>4786</v>
      </c>
      <c r="F271" t="s">
        <v>5220</v>
      </c>
      <c r="G271">
        <v>19.239999999999998</v>
      </c>
      <c r="H271" t="s">
        <v>1081</v>
      </c>
      <c r="I271" t="s">
        <v>4767</v>
      </c>
    </row>
    <row r="272" spans="1:9" x14ac:dyDescent="0.25">
      <c r="A272">
        <v>7430</v>
      </c>
      <c r="B272" t="s">
        <v>119</v>
      </c>
      <c r="C272">
        <v>240</v>
      </c>
      <c r="D272" s="404">
        <v>45028</v>
      </c>
      <c r="E272" t="s">
        <v>4786</v>
      </c>
      <c r="F272" t="s">
        <v>5219</v>
      </c>
      <c r="G272">
        <v>19.239999999999998</v>
      </c>
      <c r="H272" t="s">
        <v>1081</v>
      </c>
      <c r="I272" t="s">
        <v>4767</v>
      </c>
    </row>
    <row r="273" spans="1:9" x14ac:dyDescent="0.25">
      <c r="A273">
        <v>7430</v>
      </c>
      <c r="B273" t="s">
        <v>119</v>
      </c>
      <c r="C273">
        <v>340</v>
      </c>
      <c r="D273" s="404">
        <v>45028</v>
      </c>
      <c r="E273" t="s">
        <v>4786</v>
      </c>
      <c r="F273" t="s">
        <v>5220</v>
      </c>
      <c r="G273">
        <v>9.82</v>
      </c>
      <c r="H273" t="s">
        <v>1081</v>
      </c>
      <c r="I273" t="s">
        <v>4767</v>
      </c>
    </row>
    <row r="274" spans="1:9" x14ac:dyDescent="0.25">
      <c r="A274">
        <v>7430</v>
      </c>
      <c r="B274" t="s">
        <v>119</v>
      </c>
      <c r="C274">
        <v>340</v>
      </c>
      <c r="D274" s="404">
        <v>45028</v>
      </c>
      <c r="E274" t="s">
        <v>4786</v>
      </c>
      <c r="F274" t="s">
        <v>5219</v>
      </c>
      <c r="G274">
        <v>9.82</v>
      </c>
      <c r="H274" t="s">
        <v>1081</v>
      </c>
      <c r="I274" t="s">
        <v>4767</v>
      </c>
    </row>
    <row r="275" spans="1:9" x14ac:dyDescent="0.25">
      <c r="A275">
        <v>7430</v>
      </c>
      <c r="B275" t="s">
        <v>119</v>
      </c>
      <c r="C275">
        <v>935</v>
      </c>
      <c r="D275" s="404">
        <v>45028</v>
      </c>
      <c r="E275" t="s">
        <v>4786</v>
      </c>
      <c r="F275" t="s">
        <v>5220</v>
      </c>
      <c r="G275">
        <v>9.0299999999999994</v>
      </c>
      <c r="H275" t="s">
        <v>1081</v>
      </c>
      <c r="I275" t="s">
        <v>4767</v>
      </c>
    </row>
    <row r="276" spans="1:9" x14ac:dyDescent="0.25">
      <c r="A276">
        <v>7430</v>
      </c>
      <c r="B276" t="s">
        <v>119</v>
      </c>
      <c r="C276">
        <v>935</v>
      </c>
      <c r="D276" s="404">
        <v>45028</v>
      </c>
      <c r="E276" t="s">
        <v>4786</v>
      </c>
      <c r="F276" t="s">
        <v>5219</v>
      </c>
      <c r="G276">
        <v>9.0299999999999994</v>
      </c>
      <c r="H276" t="s">
        <v>1081</v>
      </c>
      <c r="I276" t="s">
        <v>4767</v>
      </c>
    </row>
    <row r="277" spans="1:9" x14ac:dyDescent="0.25">
      <c r="A277">
        <v>7430</v>
      </c>
      <c r="B277" t="s">
        <v>119</v>
      </c>
      <c r="C277">
        <v>936</v>
      </c>
      <c r="D277" s="404">
        <v>45028</v>
      </c>
      <c r="E277" t="s">
        <v>4786</v>
      </c>
      <c r="F277" t="s">
        <v>5220</v>
      </c>
      <c r="G277">
        <v>9.0299999999999994</v>
      </c>
      <c r="H277" t="s">
        <v>1081</v>
      </c>
      <c r="I277" t="s">
        <v>4767</v>
      </c>
    </row>
    <row r="278" spans="1:9" x14ac:dyDescent="0.25">
      <c r="A278">
        <v>7430</v>
      </c>
      <c r="B278" t="s">
        <v>119</v>
      </c>
      <c r="C278">
        <v>936</v>
      </c>
      <c r="D278" s="404">
        <v>45028</v>
      </c>
      <c r="E278" t="s">
        <v>4786</v>
      </c>
      <c r="F278" t="s">
        <v>5219</v>
      </c>
      <c r="G278">
        <v>9.0299999999999994</v>
      </c>
      <c r="H278" t="s">
        <v>1081</v>
      </c>
      <c r="I278" t="s">
        <v>4767</v>
      </c>
    </row>
    <row r="279" spans="1:9" x14ac:dyDescent="0.25">
      <c r="A279">
        <v>7430</v>
      </c>
      <c r="B279" t="s">
        <v>119</v>
      </c>
      <c r="C279">
        <v>140</v>
      </c>
      <c r="D279" s="404">
        <v>45029</v>
      </c>
      <c r="E279" t="s">
        <v>1081</v>
      </c>
      <c r="F279" t="s">
        <v>5218</v>
      </c>
      <c r="G279">
        <v>335</v>
      </c>
      <c r="H279" t="s">
        <v>1081</v>
      </c>
      <c r="I279" t="s">
        <v>4767</v>
      </c>
    </row>
    <row r="280" spans="1:9" x14ac:dyDescent="0.25">
      <c r="A280">
        <v>7430</v>
      </c>
      <c r="B280" t="s">
        <v>119</v>
      </c>
      <c r="C280">
        <v>260</v>
      </c>
      <c r="D280" s="404">
        <v>45029</v>
      </c>
      <c r="E280" t="s">
        <v>1081</v>
      </c>
      <c r="F280" t="s">
        <v>5217</v>
      </c>
      <c r="G280">
        <v>218</v>
      </c>
      <c r="H280" t="s">
        <v>1081</v>
      </c>
      <c r="I280" t="s">
        <v>4767</v>
      </c>
    </row>
    <row r="281" spans="1:9" x14ac:dyDescent="0.25">
      <c r="A281">
        <v>7430</v>
      </c>
      <c r="B281" t="s">
        <v>119</v>
      </c>
      <c r="C281">
        <v>330</v>
      </c>
      <c r="D281" s="404">
        <v>45029</v>
      </c>
      <c r="E281" t="s">
        <v>1081</v>
      </c>
      <c r="F281" t="s">
        <v>5216</v>
      </c>
      <c r="G281">
        <v>61.5</v>
      </c>
      <c r="H281" t="s">
        <v>1081</v>
      </c>
      <c r="I281" t="s">
        <v>4767</v>
      </c>
    </row>
    <row r="282" spans="1:9" x14ac:dyDescent="0.25">
      <c r="A282">
        <v>7430</v>
      </c>
      <c r="B282" t="s">
        <v>119</v>
      </c>
      <c r="C282">
        <v>340</v>
      </c>
      <c r="D282" s="404">
        <v>45029</v>
      </c>
      <c r="E282" t="s">
        <v>1081</v>
      </c>
      <c r="F282" t="s">
        <v>5216</v>
      </c>
      <c r="G282">
        <v>61.5</v>
      </c>
      <c r="H282" t="s">
        <v>1081</v>
      </c>
      <c r="I282" t="s">
        <v>4767</v>
      </c>
    </row>
    <row r="283" spans="1:9" x14ac:dyDescent="0.25">
      <c r="A283">
        <v>7430</v>
      </c>
      <c r="B283" t="s">
        <v>119</v>
      </c>
      <c r="C283">
        <v>110</v>
      </c>
      <c r="D283" s="404">
        <v>45030</v>
      </c>
      <c r="E283" t="s">
        <v>4786</v>
      </c>
      <c r="F283" t="s">
        <v>5214</v>
      </c>
      <c r="G283">
        <v>12</v>
      </c>
      <c r="H283" t="s">
        <v>1081</v>
      </c>
      <c r="I283" t="s">
        <v>4767</v>
      </c>
    </row>
    <row r="284" spans="1:9" x14ac:dyDescent="0.25">
      <c r="A284">
        <v>7430</v>
      </c>
      <c r="B284" t="s">
        <v>119</v>
      </c>
      <c r="C284">
        <v>110</v>
      </c>
      <c r="D284" s="404">
        <v>45030</v>
      </c>
      <c r="E284" t="s">
        <v>4779</v>
      </c>
      <c r="F284" t="s">
        <v>5215</v>
      </c>
      <c r="G284">
        <v>373</v>
      </c>
      <c r="H284" t="s">
        <v>1081</v>
      </c>
      <c r="I284" t="s">
        <v>4767</v>
      </c>
    </row>
    <row r="285" spans="1:9" x14ac:dyDescent="0.25">
      <c r="A285">
        <v>7430</v>
      </c>
      <c r="B285" t="s">
        <v>119</v>
      </c>
      <c r="C285">
        <v>112</v>
      </c>
      <c r="D285" s="404">
        <v>45030</v>
      </c>
      <c r="E285" t="s">
        <v>4786</v>
      </c>
      <c r="F285" t="s">
        <v>5214</v>
      </c>
      <c r="G285">
        <v>9</v>
      </c>
      <c r="H285" t="s">
        <v>1081</v>
      </c>
      <c r="I285" t="s">
        <v>4767</v>
      </c>
    </row>
    <row r="286" spans="1:9" x14ac:dyDescent="0.25">
      <c r="A286">
        <v>7430</v>
      </c>
      <c r="B286" t="s">
        <v>119</v>
      </c>
      <c r="C286">
        <v>112</v>
      </c>
      <c r="D286" s="404">
        <v>45030</v>
      </c>
      <c r="E286" t="s">
        <v>4779</v>
      </c>
      <c r="F286" t="s">
        <v>5215</v>
      </c>
      <c r="G286">
        <v>186.5</v>
      </c>
      <c r="H286" t="s">
        <v>1081</v>
      </c>
      <c r="I286" t="s">
        <v>4767</v>
      </c>
    </row>
    <row r="287" spans="1:9" x14ac:dyDescent="0.25">
      <c r="A287">
        <v>7430</v>
      </c>
      <c r="B287" t="s">
        <v>119</v>
      </c>
      <c r="C287">
        <v>120</v>
      </c>
      <c r="D287" s="404">
        <v>45030</v>
      </c>
      <c r="E287" t="s">
        <v>4786</v>
      </c>
      <c r="F287" t="s">
        <v>5214</v>
      </c>
      <c r="G287">
        <v>16.2</v>
      </c>
      <c r="H287" t="s">
        <v>1081</v>
      </c>
      <c r="I287" t="s">
        <v>4767</v>
      </c>
    </row>
    <row r="288" spans="1:9" x14ac:dyDescent="0.25">
      <c r="A288">
        <v>7430</v>
      </c>
      <c r="B288" t="s">
        <v>119</v>
      </c>
      <c r="C288">
        <v>120</v>
      </c>
      <c r="D288" s="404">
        <v>45030</v>
      </c>
      <c r="E288" t="s">
        <v>4779</v>
      </c>
      <c r="F288" t="s">
        <v>5215</v>
      </c>
      <c r="G288">
        <v>410.3</v>
      </c>
      <c r="H288" t="s">
        <v>1081</v>
      </c>
      <c r="I288" t="s">
        <v>4767</v>
      </c>
    </row>
    <row r="289" spans="1:9" x14ac:dyDescent="0.25">
      <c r="A289">
        <v>7430</v>
      </c>
      <c r="B289" t="s">
        <v>119</v>
      </c>
      <c r="C289">
        <v>130</v>
      </c>
      <c r="D289" s="404">
        <v>45030</v>
      </c>
      <c r="E289" t="s">
        <v>4786</v>
      </c>
      <c r="F289" t="s">
        <v>5214</v>
      </c>
      <c r="G289">
        <v>9.18</v>
      </c>
      <c r="H289" t="s">
        <v>1081</v>
      </c>
      <c r="I289" t="s">
        <v>4767</v>
      </c>
    </row>
    <row r="290" spans="1:9" x14ac:dyDescent="0.25">
      <c r="A290">
        <v>7430</v>
      </c>
      <c r="B290" t="s">
        <v>119</v>
      </c>
      <c r="C290">
        <v>130</v>
      </c>
      <c r="D290" s="404">
        <v>45030</v>
      </c>
      <c r="E290" t="s">
        <v>4779</v>
      </c>
      <c r="F290" t="s">
        <v>5215</v>
      </c>
      <c r="G290">
        <v>317.05</v>
      </c>
      <c r="H290" t="s">
        <v>1081</v>
      </c>
      <c r="I290" t="s">
        <v>4767</v>
      </c>
    </row>
    <row r="291" spans="1:9" x14ac:dyDescent="0.25">
      <c r="A291">
        <v>7430</v>
      </c>
      <c r="B291" t="s">
        <v>119</v>
      </c>
      <c r="C291">
        <v>140</v>
      </c>
      <c r="D291" s="404">
        <v>45030</v>
      </c>
      <c r="E291" t="s">
        <v>4786</v>
      </c>
      <c r="F291" t="s">
        <v>5214</v>
      </c>
      <c r="G291">
        <v>10.8</v>
      </c>
      <c r="H291" t="s">
        <v>1081</v>
      </c>
      <c r="I291" t="s">
        <v>4767</v>
      </c>
    </row>
    <row r="292" spans="1:9" x14ac:dyDescent="0.25">
      <c r="A292">
        <v>7430</v>
      </c>
      <c r="B292" t="s">
        <v>119</v>
      </c>
      <c r="C292">
        <v>140</v>
      </c>
      <c r="D292" s="404">
        <v>45030</v>
      </c>
      <c r="E292" t="s">
        <v>4779</v>
      </c>
      <c r="F292" t="s">
        <v>5215</v>
      </c>
      <c r="G292">
        <v>373</v>
      </c>
      <c r="H292" t="s">
        <v>1081</v>
      </c>
      <c r="I292" t="s">
        <v>4767</v>
      </c>
    </row>
    <row r="293" spans="1:9" x14ac:dyDescent="0.25">
      <c r="A293">
        <v>7430</v>
      </c>
      <c r="B293" t="s">
        <v>119</v>
      </c>
      <c r="C293">
        <v>160</v>
      </c>
      <c r="D293" s="404">
        <v>45030</v>
      </c>
      <c r="E293" t="s">
        <v>4786</v>
      </c>
      <c r="F293" t="s">
        <v>5214</v>
      </c>
      <c r="G293">
        <v>5.4</v>
      </c>
      <c r="H293" t="s">
        <v>1081</v>
      </c>
      <c r="I293" t="s">
        <v>4767</v>
      </c>
    </row>
    <row r="294" spans="1:9" x14ac:dyDescent="0.25">
      <c r="A294">
        <v>7430</v>
      </c>
      <c r="B294" t="s">
        <v>119</v>
      </c>
      <c r="C294">
        <v>162</v>
      </c>
      <c r="D294" s="404">
        <v>45030</v>
      </c>
      <c r="E294" t="s">
        <v>4779</v>
      </c>
      <c r="F294" t="s">
        <v>5215</v>
      </c>
      <c r="G294">
        <v>111.9</v>
      </c>
      <c r="H294" t="s">
        <v>1081</v>
      </c>
      <c r="I294" t="s">
        <v>4767</v>
      </c>
    </row>
    <row r="295" spans="1:9" x14ac:dyDescent="0.25">
      <c r="A295">
        <v>7430</v>
      </c>
      <c r="B295" t="s">
        <v>119</v>
      </c>
      <c r="C295">
        <v>210</v>
      </c>
      <c r="D295" s="404">
        <v>45030</v>
      </c>
      <c r="E295" t="s">
        <v>4786</v>
      </c>
      <c r="F295" t="s">
        <v>5214</v>
      </c>
      <c r="G295">
        <v>6</v>
      </c>
      <c r="H295" t="s">
        <v>1081</v>
      </c>
      <c r="I295" t="s">
        <v>4767</v>
      </c>
    </row>
    <row r="296" spans="1:9" x14ac:dyDescent="0.25">
      <c r="A296">
        <v>7430</v>
      </c>
      <c r="B296" t="s">
        <v>119</v>
      </c>
      <c r="C296">
        <v>220</v>
      </c>
      <c r="D296" s="404">
        <v>45030</v>
      </c>
      <c r="E296" t="s">
        <v>4786</v>
      </c>
      <c r="F296" t="s">
        <v>5214</v>
      </c>
      <c r="G296">
        <v>3.6</v>
      </c>
      <c r="H296" t="s">
        <v>1081</v>
      </c>
      <c r="I296" t="s">
        <v>4767</v>
      </c>
    </row>
    <row r="297" spans="1:9" x14ac:dyDescent="0.25">
      <c r="A297">
        <v>7430</v>
      </c>
      <c r="B297" t="s">
        <v>119</v>
      </c>
      <c r="C297">
        <v>230</v>
      </c>
      <c r="D297" s="404">
        <v>45030</v>
      </c>
      <c r="E297" t="s">
        <v>4786</v>
      </c>
      <c r="F297" t="s">
        <v>5214</v>
      </c>
      <c r="G297">
        <v>6.08</v>
      </c>
      <c r="H297" t="s">
        <v>1081</v>
      </c>
      <c r="I297" t="s">
        <v>4767</v>
      </c>
    </row>
    <row r="298" spans="1:9" x14ac:dyDescent="0.25">
      <c r="A298">
        <v>7430</v>
      </c>
      <c r="B298" t="s">
        <v>119</v>
      </c>
      <c r="C298">
        <v>240</v>
      </c>
      <c r="D298" s="404">
        <v>45030</v>
      </c>
      <c r="E298" t="s">
        <v>4786</v>
      </c>
      <c r="F298" t="s">
        <v>5214</v>
      </c>
      <c r="G298">
        <v>4.8</v>
      </c>
      <c r="H298" t="s">
        <v>1081</v>
      </c>
      <c r="I298" t="s">
        <v>4767</v>
      </c>
    </row>
    <row r="299" spans="1:9" x14ac:dyDescent="0.25">
      <c r="A299">
        <v>7430</v>
      </c>
      <c r="B299" t="s">
        <v>119</v>
      </c>
      <c r="C299">
        <v>340</v>
      </c>
      <c r="D299" s="404">
        <v>45030</v>
      </c>
      <c r="E299" t="s">
        <v>4786</v>
      </c>
      <c r="F299" t="s">
        <v>5214</v>
      </c>
      <c r="G299">
        <v>2.4500000000000002</v>
      </c>
      <c r="H299" t="s">
        <v>1081</v>
      </c>
      <c r="I299" t="s">
        <v>4767</v>
      </c>
    </row>
    <row r="300" spans="1:9" x14ac:dyDescent="0.25">
      <c r="A300">
        <v>7430</v>
      </c>
      <c r="B300" t="s">
        <v>119</v>
      </c>
      <c r="C300">
        <v>935</v>
      </c>
      <c r="D300" s="404">
        <v>45030</v>
      </c>
      <c r="E300" t="s">
        <v>4786</v>
      </c>
      <c r="F300" t="s">
        <v>5214</v>
      </c>
      <c r="G300">
        <v>2.25</v>
      </c>
      <c r="H300" t="s">
        <v>1081</v>
      </c>
      <c r="I300" t="s">
        <v>4767</v>
      </c>
    </row>
    <row r="301" spans="1:9" x14ac:dyDescent="0.25">
      <c r="A301">
        <v>7430</v>
      </c>
      <c r="B301" t="s">
        <v>119</v>
      </c>
      <c r="C301">
        <v>935</v>
      </c>
      <c r="D301" s="404">
        <v>45030</v>
      </c>
      <c r="E301" t="s">
        <v>4779</v>
      </c>
      <c r="F301" t="s">
        <v>5215</v>
      </c>
      <c r="G301">
        <v>93.25</v>
      </c>
      <c r="H301" t="s">
        <v>1081</v>
      </c>
      <c r="I301" t="s">
        <v>4767</v>
      </c>
    </row>
    <row r="302" spans="1:9" x14ac:dyDescent="0.25">
      <c r="A302">
        <v>7430</v>
      </c>
      <c r="B302" t="s">
        <v>119</v>
      </c>
      <c r="C302">
        <v>936</v>
      </c>
      <c r="D302" s="404">
        <v>45030</v>
      </c>
      <c r="E302" t="s">
        <v>4786</v>
      </c>
      <c r="F302" t="s">
        <v>5214</v>
      </c>
      <c r="G302">
        <v>2.25</v>
      </c>
      <c r="H302" t="s">
        <v>1081</v>
      </c>
      <c r="I302" t="s">
        <v>4767</v>
      </c>
    </row>
    <row r="303" spans="1:9" x14ac:dyDescent="0.25">
      <c r="A303">
        <v>7430</v>
      </c>
      <c r="B303" t="s">
        <v>119</v>
      </c>
      <c r="C303">
        <v>112</v>
      </c>
      <c r="D303" s="404">
        <v>45034</v>
      </c>
      <c r="E303" t="s">
        <v>1081</v>
      </c>
      <c r="F303" t="s">
        <v>5213</v>
      </c>
      <c r="G303">
        <v>60</v>
      </c>
      <c r="H303" t="s">
        <v>1081</v>
      </c>
      <c r="I303" t="s">
        <v>4767</v>
      </c>
    </row>
    <row r="304" spans="1:9" x14ac:dyDescent="0.25">
      <c r="A304">
        <v>7430</v>
      </c>
      <c r="B304" t="s">
        <v>119</v>
      </c>
      <c r="C304">
        <v>340</v>
      </c>
      <c r="D304" s="404">
        <v>45034</v>
      </c>
      <c r="E304" t="s">
        <v>1081</v>
      </c>
      <c r="F304" t="s">
        <v>5212</v>
      </c>
      <c r="G304">
        <v>270</v>
      </c>
      <c r="H304" t="s">
        <v>1081</v>
      </c>
      <c r="I304" t="s">
        <v>4767</v>
      </c>
    </row>
    <row r="305" spans="1:9" x14ac:dyDescent="0.25">
      <c r="A305">
        <v>7430</v>
      </c>
      <c r="B305" t="s">
        <v>119</v>
      </c>
      <c r="C305">
        <v>110</v>
      </c>
      <c r="D305" s="404">
        <v>45040</v>
      </c>
      <c r="E305" t="s">
        <v>4786</v>
      </c>
      <c r="F305" t="s">
        <v>5210</v>
      </c>
      <c r="G305">
        <v>190.31</v>
      </c>
      <c r="H305" t="s">
        <v>1081</v>
      </c>
      <c r="I305" t="s">
        <v>4767</v>
      </c>
    </row>
    <row r="306" spans="1:9" x14ac:dyDescent="0.25">
      <c r="A306">
        <v>7430</v>
      </c>
      <c r="B306" t="s">
        <v>119</v>
      </c>
      <c r="C306">
        <v>112</v>
      </c>
      <c r="D306" s="404">
        <v>45040</v>
      </c>
      <c r="E306" t="s">
        <v>4786</v>
      </c>
      <c r="F306" t="s">
        <v>5210</v>
      </c>
      <c r="G306">
        <v>142.77000000000001</v>
      </c>
      <c r="H306" t="s">
        <v>1081</v>
      </c>
      <c r="I306" t="s">
        <v>4767</v>
      </c>
    </row>
    <row r="307" spans="1:9" x14ac:dyDescent="0.25">
      <c r="A307">
        <v>7430</v>
      </c>
      <c r="B307" t="s">
        <v>119</v>
      </c>
      <c r="C307">
        <v>120</v>
      </c>
      <c r="D307" s="404">
        <v>45040</v>
      </c>
      <c r="E307" t="s">
        <v>4786</v>
      </c>
      <c r="F307" t="s">
        <v>5210</v>
      </c>
      <c r="G307">
        <v>256.98</v>
      </c>
      <c r="H307" t="s">
        <v>1081</v>
      </c>
      <c r="I307" t="s">
        <v>4767</v>
      </c>
    </row>
    <row r="308" spans="1:9" x14ac:dyDescent="0.25">
      <c r="A308">
        <v>7430</v>
      </c>
      <c r="B308" t="s">
        <v>119</v>
      </c>
      <c r="C308">
        <v>130</v>
      </c>
      <c r="D308" s="404">
        <v>45040</v>
      </c>
      <c r="E308" t="s">
        <v>4786</v>
      </c>
      <c r="F308" t="s">
        <v>5210</v>
      </c>
      <c r="G308">
        <v>145.63</v>
      </c>
      <c r="H308" t="s">
        <v>1081</v>
      </c>
      <c r="I308" t="s">
        <v>4767</v>
      </c>
    </row>
    <row r="309" spans="1:9" x14ac:dyDescent="0.25">
      <c r="A309">
        <v>7430</v>
      </c>
      <c r="B309" t="s">
        <v>119</v>
      </c>
      <c r="C309">
        <v>140</v>
      </c>
      <c r="D309" s="404">
        <v>45040</v>
      </c>
      <c r="E309" t="s">
        <v>4786</v>
      </c>
      <c r="F309" t="s">
        <v>5210</v>
      </c>
      <c r="G309">
        <v>171.32</v>
      </c>
      <c r="H309" t="s">
        <v>1081</v>
      </c>
      <c r="I309" t="s">
        <v>4767</v>
      </c>
    </row>
    <row r="310" spans="1:9" x14ac:dyDescent="0.25">
      <c r="A310">
        <v>7430</v>
      </c>
      <c r="B310" t="s">
        <v>119</v>
      </c>
      <c r="C310">
        <v>160</v>
      </c>
      <c r="D310" s="404">
        <v>45040</v>
      </c>
      <c r="E310" t="s">
        <v>4786</v>
      </c>
      <c r="F310" t="s">
        <v>5210</v>
      </c>
      <c r="G310">
        <v>85.66</v>
      </c>
      <c r="H310" t="s">
        <v>1081</v>
      </c>
      <c r="I310" t="s">
        <v>4767</v>
      </c>
    </row>
    <row r="311" spans="1:9" x14ac:dyDescent="0.25">
      <c r="A311">
        <v>7430</v>
      </c>
      <c r="B311" t="s">
        <v>119</v>
      </c>
      <c r="C311">
        <v>210</v>
      </c>
      <c r="D311" s="404">
        <v>45040</v>
      </c>
      <c r="E311" t="s">
        <v>4777</v>
      </c>
      <c r="F311" t="s">
        <v>5211</v>
      </c>
      <c r="G311">
        <v>18</v>
      </c>
      <c r="H311" t="s">
        <v>1081</v>
      </c>
      <c r="I311" t="s">
        <v>4767</v>
      </c>
    </row>
    <row r="312" spans="1:9" x14ac:dyDescent="0.25">
      <c r="A312">
        <v>7430</v>
      </c>
      <c r="B312" t="s">
        <v>119</v>
      </c>
      <c r="C312">
        <v>210</v>
      </c>
      <c r="D312" s="404">
        <v>45040</v>
      </c>
      <c r="E312" t="s">
        <v>4786</v>
      </c>
      <c r="F312" t="s">
        <v>5210</v>
      </c>
      <c r="G312">
        <v>95.23</v>
      </c>
      <c r="H312" t="s">
        <v>1081</v>
      </c>
      <c r="I312" t="s">
        <v>4767</v>
      </c>
    </row>
    <row r="313" spans="1:9" x14ac:dyDescent="0.25">
      <c r="A313">
        <v>7430</v>
      </c>
      <c r="B313" t="s">
        <v>119</v>
      </c>
      <c r="C313">
        <v>220</v>
      </c>
      <c r="D313" s="404">
        <v>45040</v>
      </c>
      <c r="E313" t="s">
        <v>4777</v>
      </c>
      <c r="F313" t="s">
        <v>5211</v>
      </c>
      <c r="G313">
        <v>18</v>
      </c>
      <c r="H313" t="s">
        <v>1081</v>
      </c>
      <c r="I313" t="s">
        <v>4767</v>
      </c>
    </row>
    <row r="314" spans="1:9" x14ac:dyDescent="0.25">
      <c r="A314">
        <v>7430</v>
      </c>
      <c r="B314" t="s">
        <v>119</v>
      </c>
      <c r="C314">
        <v>220</v>
      </c>
      <c r="D314" s="404">
        <v>45040</v>
      </c>
      <c r="E314" t="s">
        <v>4786</v>
      </c>
      <c r="F314" t="s">
        <v>5210</v>
      </c>
      <c r="G314">
        <v>57.1</v>
      </c>
      <c r="H314" t="s">
        <v>1081</v>
      </c>
      <c r="I314" t="s">
        <v>4767</v>
      </c>
    </row>
    <row r="315" spans="1:9" x14ac:dyDescent="0.25">
      <c r="A315">
        <v>7430</v>
      </c>
      <c r="B315" t="s">
        <v>119</v>
      </c>
      <c r="C315">
        <v>230</v>
      </c>
      <c r="D315" s="404">
        <v>45040</v>
      </c>
      <c r="E315" t="s">
        <v>4777</v>
      </c>
      <c r="F315" t="s">
        <v>5211</v>
      </c>
      <c r="G315">
        <v>18</v>
      </c>
      <c r="H315" t="s">
        <v>1081</v>
      </c>
      <c r="I315" t="s">
        <v>4767</v>
      </c>
    </row>
    <row r="316" spans="1:9" x14ac:dyDescent="0.25">
      <c r="A316">
        <v>7430</v>
      </c>
      <c r="B316" t="s">
        <v>119</v>
      </c>
      <c r="C316">
        <v>230</v>
      </c>
      <c r="D316" s="404">
        <v>45040</v>
      </c>
      <c r="E316" t="s">
        <v>4786</v>
      </c>
      <c r="F316" t="s">
        <v>5210</v>
      </c>
      <c r="G316">
        <v>96.37</v>
      </c>
      <c r="H316" t="s">
        <v>1081</v>
      </c>
      <c r="I316" t="s">
        <v>4767</v>
      </c>
    </row>
    <row r="317" spans="1:9" x14ac:dyDescent="0.25">
      <c r="A317">
        <v>7430</v>
      </c>
      <c r="B317" t="s">
        <v>119</v>
      </c>
      <c r="C317">
        <v>240</v>
      </c>
      <c r="D317" s="404">
        <v>45040</v>
      </c>
      <c r="E317" t="s">
        <v>4777</v>
      </c>
      <c r="F317" t="s">
        <v>5211</v>
      </c>
      <c r="G317">
        <v>18</v>
      </c>
      <c r="H317" t="s">
        <v>1081</v>
      </c>
      <c r="I317" t="s">
        <v>4767</v>
      </c>
    </row>
    <row r="318" spans="1:9" x14ac:dyDescent="0.25">
      <c r="A318">
        <v>7430</v>
      </c>
      <c r="B318" t="s">
        <v>119</v>
      </c>
      <c r="C318">
        <v>240</v>
      </c>
      <c r="D318" s="404">
        <v>45040</v>
      </c>
      <c r="E318" t="s">
        <v>4786</v>
      </c>
      <c r="F318" t="s">
        <v>5210</v>
      </c>
      <c r="G318">
        <v>76.099999999999994</v>
      </c>
      <c r="H318" t="s">
        <v>1081</v>
      </c>
      <c r="I318" t="s">
        <v>4767</v>
      </c>
    </row>
    <row r="319" spans="1:9" x14ac:dyDescent="0.25">
      <c r="A319">
        <v>7430</v>
      </c>
      <c r="B319" t="s">
        <v>119</v>
      </c>
      <c r="C319">
        <v>340</v>
      </c>
      <c r="D319" s="404">
        <v>45040</v>
      </c>
      <c r="E319" t="s">
        <v>4777</v>
      </c>
      <c r="F319" t="s">
        <v>5211</v>
      </c>
      <c r="G319">
        <v>8.1</v>
      </c>
      <c r="H319" t="s">
        <v>1081</v>
      </c>
      <c r="I319" t="s">
        <v>4767</v>
      </c>
    </row>
    <row r="320" spans="1:9" x14ac:dyDescent="0.25">
      <c r="A320">
        <v>7430</v>
      </c>
      <c r="B320" t="s">
        <v>119</v>
      </c>
      <c r="C320">
        <v>340</v>
      </c>
      <c r="D320" s="404">
        <v>45040</v>
      </c>
      <c r="E320" t="s">
        <v>4786</v>
      </c>
      <c r="F320" t="s">
        <v>5210</v>
      </c>
      <c r="G320">
        <v>38.83</v>
      </c>
      <c r="H320" t="s">
        <v>1081</v>
      </c>
      <c r="I320" t="s">
        <v>4767</v>
      </c>
    </row>
    <row r="321" spans="1:9" x14ac:dyDescent="0.25">
      <c r="A321">
        <v>7430</v>
      </c>
      <c r="B321" t="s">
        <v>119</v>
      </c>
      <c r="C321">
        <v>935</v>
      </c>
      <c r="D321" s="404">
        <v>45040</v>
      </c>
      <c r="E321" t="s">
        <v>4786</v>
      </c>
      <c r="F321" t="s">
        <v>5210</v>
      </c>
      <c r="G321">
        <v>35.700000000000003</v>
      </c>
      <c r="H321" t="s">
        <v>1081</v>
      </c>
      <c r="I321" t="s">
        <v>4767</v>
      </c>
    </row>
    <row r="322" spans="1:9" x14ac:dyDescent="0.25">
      <c r="A322">
        <v>7430</v>
      </c>
      <c r="B322" t="s">
        <v>119</v>
      </c>
      <c r="C322">
        <v>936</v>
      </c>
      <c r="D322" s="404">
        <v>45040</v>
      </c>
      <c r="E322" t="s">
        <v>4777</v>
      </c>
      <c r="F322" t="s">
        <v>5211</v>
      </c>
      <c r="G322">
        <v>9.9</v>
      </c>
      <c r="H322" t="s">
        <v>1081</v>
      </c>
      <c r="I322" t="s">
        <v>4767</v>
      </c>
    </row>
    <row r="323" spans="1:9" x14ac:dyDescent="0.25">
      <c r="A323">
        <v>7430</v>
      </c>
      <c r="B323" t="s">
        <v>119</v>
      </c>
      <c r="C323">
        <v>936</v>
      </c>
      <c r="D323" s="404">
        <v>45040</v>
      </c>
      <c r="E323" t="s">
        <v>4786</v>
      </c>
      <c r="F323" t="s">
        <v>5210</v>
      </c>
      <c r="G323">
        <v>35.700000000000003</v>
      </c>
      <c r="H323" t="s">
        <v>1081</v>
      </c>
      <c r="I323" t="s">
        <v>4767</v>
      </c>
    </row>
    <row r="324" spans="1:9" x14ac:dyDescent="0.25">
      <c r="A324">
        <v>7430</v>
      </c>
      <c r="B324" t="s">
        <v>119</v>
      </c>
      <c r="C324">
        <v>440</v>
      </c>
      <c r="D324" s="404">
        <v>45042</v>
      </c>
      <c r="E324" t="s">
        <v>5209</v>
      </c>
      <c r="F324" t="s">
        <v>5208</v>
      </c>
      <c r="G324">
        <v>30</v>
      </c>
      <c r="H324" t="s">
        <v>1081</v>
      </c>
      <c r="I324" t="s">
        <v>4767</v>
      </c>
    </row>
    <row r="325" spans="1:9" x14ac:dyDescent="0.25">
      <c r="A325">
        <v>7430</v>
      </c>
      <c r="B325" t="s">
        <v>119</v>
      </c>
      <c r="C325">
        <v>110</v>
      </c>
      <c r="D325" s="404">
        <v>45043</v>
      </c>
      <c r="E325" t="s">
        <v>4786</v>
      </c>
      <c r="F325" t="s">
        <v>5203</v>
      </c>
      <c r="G325">
        <v>39.99</v>
      </c>
      <c r="H325" t="s">
        <v>1081</v>
      </c>
      <c r="I325" t="s">
        <v>4767</v>
      </c>
    </row>
    <row r="326" spans="1:9" x14ac:dyDescent="0.25">
      <c r="A326">
        <v>7430</v>
      </c>
      <c r="B326" t="s">
        <v>119</v>
      </c>
      <c r="C326">
        <v>112</v>
      </c>
      <c r="D326" s="404">
        <v>45043</v>
      </c>
      <c r="E326" t="s">
        <v>4786</v>
      </c>
      <c r="F326" t="s">
        <v>5203</v>
      </c>
      <c r="G326">
        <v>30</v>
      </c>
      <c r="H326" t="s">
        <v>1081</v>
      </c>
      <c r="I326" t="s">
        <v>4767</v>
      </c>
    </row>
    <row r="327" spans="1:9" x14ac:dyDescent="0.25">
      <c r="A327">
        <v>7430</v>
      </c>
      <c r="B327" t="s">
        <v>119</v>
      </c>
      <c r="C327">
        <v>120</v>
      </c>
      <c r="D327" s="404">
        <v>45043</v>
      </c>
      <c r="E327" t="s">
        <v>4786</v>
      </c>
      <c r="F327" t="s">
        <v>5203</v>
      </c>
      <c r="G327">
        <v>54</v>
      </c>
      <c r="H327" t="s">
        <v>1081</v>
      </c>
      <c r="I327" t="s">
        <v>4767</v>
      </c>
    </row>
    <row r="328" spans="1:9" x14ac:dyDescent="0.25">
      <c r="A328">
        <v>7430</v>
      </c>
      <c r="B328" t="s">
        <v>119</v>
      </c>
      <c r="C328">
        <v>130</v>
      </c>
      <c r="D328" s="404">
        <v>45043</v>
      </c>
      <c r="E328" t="s">
        <v>4786</v>
      </c>
      <c r="F328" t="s">
        <v>5203</v>
      </c>
      <c r="G328">
        <v>30.6</v>
      </c>
      <c r="H328" t="s">
        <v>1081</v>
      </c>
      <c r="I328" t="s">
        <v>4767</v>
      </c>
    </row>
    <row r="329" spans="1:9" x14ac:dyDescent="0.25">
      <c r="A329">
        <v>7430</v>
      </c>
      <c r="B329" t="s">
        <v>119</v>
      </c>
      <c r="C329">
        <v>140</v>
      </c>
      <c r="D329" s="404">
        <v>45043</v>
      </c>
      <c r="E329" t="s">
        <v>5207</v>
      </c>
      <c r="F329" t="s">
        <v>5206</v>
      </c>
      <c r="G329">
        <v>30</v>
      </c>
      <c r="H329" t="s">
        <v>1081</v>
      </c>
      <c r="I329" t="s">
        <v>4767</v>
      </c>
    </row>
    <row r="330" spans="1:9" x14ac:dyDescent="0.25">
      <c r="A330">
        <v>7430</v>
      </c>
      <c r="B330" t="s">
        <v>119</v>
      </c>
      <c r="C330">
        <v>140</v>
      </c>
      <c r="D330" s="404">
        <v>45043</v>
      </c>
      <c r="E330" t="s">
        <v>5205</v>
      </c>
      <c r="F330" t="s">
        <v>5204</v>
      </c>
      <c r="G330">
        <v>240</v>
      </c>
      <c r="H330" t="s">
        <v>1081</v>
      </c>
      <c r="I330" t="s">
        <v>4767</v>
      </c>
    </row>
    <row r="331" spans="1:9" x14ac:dyDescent="0.25">
      <c r="A331">
        <v>7430</v>
      </c>
      <c r="B331" t="s">
        <v>119</v>
      </c>
      <c r="C331">
        <v>140</v>
      </c>
      <c r="D331" s="404">
        <v>45043</v>
      </c>
      <c r="E331" t="s">
        <v>4786</v>
      </c>
      <c r="F331" t="s">
        <v>5203</v>
      </c>
      <c r="G331">
        <v>36</v>
      </c>
      <c r="H331" t="s">
        <v>1081</v>
      </c>
      <c r="I331" t="s">
        <v>4767</v>
      </c>
    </row>
    <row r="332" spans="1:9" x14ac:dyDescent="0.25">
      <c r="A332">
        <v>7430</v>
      </c>
      <c r="B332" t="s">
        <v>119</v>
      </c>
      <c r="C332">
        <v>160</v>
      </c>
      <c r="D332" s="404">
        <v>45043</v>
      </c>
      <c r="E332" t="s">
        <v>4786</v>
      </c>
      <c r="F332" t="s">
        <v>5203</v>
      </c>
      <c r="G332">
        <v>18</v>
      </c>
      <c r="H332" t="s">
        <v>1081</v>
      </c>
      <c r="I332" t="s">
        <v>4767</v>
      </c>
    </row>
    <row r="333" spans="1:9" x14ac:dyDescent="0.25">
      <c r="A333">
        <v>7430</v>
      </c>
      <c r="B333" t="s">
        <v>119</v>
      </c>
      <c r="C333">
        <v>210</v>
      </c>
      <c r="D333" s="404">
        <v>45043</v>
      </c>
      <c r="E333" t="s">
        <v>4786</v>
      </c>
      <c r="F333" t="s">
        <v>5203</v>
      </c>
      <c r="G333">
        <v>20.010000000000002</v>
      </c>
      <c r="H333" t="s">
        <v>1081</v>
      </c>
      <c r="I333" t="s">
        <v>4767</v>
      </c>
    </row>
    <row r="334" spans="1:9" x14ac:dyDescent="0.25">
      <c r="A334">
        <v>7430</v>
      </c>
      <c r="B334" t="s">
        <v>119</v>
      </c>
      <c r="C334">
        <v>220</v>
      </c>
      <c r="D334" s="404">
        <v>45043</v>
      </c>
      <c r="E334" t="s">
        <v>4786</v>
      </c>
      <c r="F334" t="s">
        <v>5203</v>
      </c>
      <c r="G334">
        <v>12</v>
      </c>
      <c r="H334" t="s">
        <v>1081</v>
      </c>
      <c r="I334" t="s">
        <v>4767</v>
      </c>
    </row>
    <row r="335" spans="1:9" x14ac:dyDescent="0.25">
      <c r="A335">
        <v>7430</v>
      </c>
      <c r="B335" t="s">
        <v>119</v>
      </c>
      <c r="C335">
        <v>230</v>
      </c>
      <c r="D335" s="404">
        <v>45043</v>
      </c>
      <c r="E335" t="s">
        <v>4786</v>
      </c>
      <c r="F335" t="s">
        <v>5203</v>
      </c>
      <c r="G335">
        <v>20.25</v>
      </c>
      <c r="H335" t="s">
        <v>1081</v>
      </c>
      <c r="I335" t="s">
        <v>4767</v>
      </c>
    </row>
    <row r="336" spans="1:9" x14ac:dyDescent="0.25">
      <c r="A336">
        <v>7430</v>
      </c>
      <c r="B336" t="s">
        <v>119</v>
      </c>
      <c r="C336">
        <v>240</v>
      </c>
      <c r="D336" s="404">
        <v>45043</v>
      </c>
      <c r="E336" t="s">
        <v>4786</v>
      </c>
      <c r="F336" t="s">
        <v>5203</v>
      </c>
      <c r="G336">
        <v>15.99</v>
      </c>
      <c r="H336" t="s">
        <v>1081</v>
      </c>
      <c r="I336" t="s">
        <v>4767</v>
      </c>
    </row>
    <row r="337" spans="1:9" x14ac:dyDescent="0.25">
      <c r="A337">
        <v>7430</v>
      </c>
      <c r="B337" t="s">
        <v>119</v>
      </c>
      <c r="C337">
        <v>340</v>
      </c>
      <c r="D337" s="404">
        <v>45043</v>
      </c>
      <c r="E337" t="s">
        <v>4786</v>
      </c>
      <c r="F337" t="s">
        <v>5203</v>
      </c>
      <c r="G337">
        <v>8.16</v>
      </c>
      <c r="H337" t="s">
        <v>1081</v>
      </c>
      <c r="I337" t="s">
        <v>4767</v>
      </c>
    </row>
    <row r="338" spans="1:9" x14ac:dyDescent="0.25">
      <c r="A338">
        <v>7430</v>
      </c>
      <c r="B338" t="s">
        <v>119</v>
      </c>
      <c r="C338">
        <v>935</v>
      </c>
      <c r="D338" s="404">
        <v>45043</v>
      </c>
      <c r="E338" t="s">
        <v>4786</v>
      </c>
      <c r="F338" t="s">
        <v>5203</v>
      </c>
      <c r="G338">
        <v>7.5</v>
      </c>
      <c r="H338" t="s">
        <v>1081</v>
      </c>
      <c r="I338" t="s">
        <v>4767</v>
      </c>
    </row>
    <row r="339" spans="1:9" x14ac:dyDescent="0.25">
      <c r="A339">
        <v>7430</v>
      </c>
      <c r="B339" t="s">
        <v>119</v>
      </c>
      <c r="C339">
        <v>936</v>
      </c>
      <c r="D339" s="404">
        <v>45043</v>
      </c>
      <c r="E339" t="s">
        <v>4786</v>
      </c>
      <c r="F339" t="s">
        <v>5203</v>
      </c>
      <c r="G339">
        <v>7.5</v>
      </c>
      <c r="H339" t="s">
        <v>1081</v>
      </c>
      <c r="I339" t="s">
        <v>4767</v>
      </c>
    </row>
    <row r="340" spans="1:9" x14ac:dyDescent="0.25">
      <c r="A340">
        <v>7430</v>
      </c>
      <c r="B340" t="s">
        <v>119</v>
      </c>
      <c r="C340">
        <v>210</v>
      </c>
      <c r="D340" s="404">
        <v>45044</v>
      </c>
      <c r="E340" t="s">
        <v>1081</v>
      </c>
      <c r="F340" t="s">
        <v>5202</v>
      </c>
      <c r="G340">
        <v>167</v>
      </c>
      <c r="H340" t="s">
        <v>1081</v>
      </c>
      <c r="I340" t="s">
        <v>4767</v>
      </c>
    </row>
    <row r="341" spans="1:9" x14ac:dyDescent="0.25">
      <c r="A341">
        <v>7430</v>
      </c>
      <c r="B341" t="s">
        <v>119</v>
      </c>
      <c r="C341">
        <v>220</v>
      </c>
      <c r="D341" s="404">
        <v>45044</v>
      </c>
      <c r="E341" t="s">
        <v>1081</v>
      </c>
      <c r="F341" t="s">
        <v>5202</v>
      </c>
      <c r="G341">
        <v>167</v>
      </c>
      <c r="H341" t="s">
        <v>1081</v>
      </c>
      <c r="I341" t="s">
        <v>4767</v>
      </c>
    </row>
    <row r="342" spans="1:9" x14ac:dyDescent="0.25">
      <c r="A342">
        <v>7430</v>
      </c>
      <c r="B342" t="s">
        <v>119</v>
      </c>
      <c r="C342">
        <v>110</v>
      </c>
      <c r="D342" s="404">
        <v>45047</v>
      </c>
      <c r="E342" t="s">
        <v>4779</v>
      </c>
      <c r="F342" t="s">
        <v>5200</v>
      </c>
      <c r="G342">
        <v>151</v>
      </c>
      <c r="H342" t="s">
        <v>1081</v>
      </c>
      <c r="I342" t="s">
        <v>4767</v>
      </c>
    </row>
    <row r="343" spans="1:9" x14ac:dyDescent="0.25">
      <c r="A343">
        <v>7430</v>
      </c>
      <c r="B343" t="s">
        <v>119</v>
      </c>
      <c r="C343">
        <v>110</v>
      </c>
      <c r="D343" s="404">
        <v>45047</v>
      </c>
      <c r="E343" t="s">
        <v>4786</v>
      </c>
      <c r="F343" t="s">
        <v>5199</v>
      </c>
      <c r="G343">
        <v>12</v>
      </c>
      <c r="H343" t="s">
        <v>1081</v>
      </c>
      <c r="I343" t="s">
        <v>4767</v>
      </c>
    </row>
    <row r="344" spans="1:9" x14ac:dyDescent="0.25">
      <c r="A344">
        <v>7430</v>
      </c>
      <c r="B344" t="s">
        <v>119</v>
      </c>
      <c r="C344">
        <v>112</v>
      </c>
      <c r="D344" s="404">
        <v>45047</v>
      </c>
      <c r="E344" t="s">
        <v>4779</v>
      </c>
      <c r="F344" t="s">
        <v>5200</v>
      </c>
      <c r="G344">
        <v>75.5</v>
      </c>
      <c r="H344" t="s">
        <v>1081</v>
      </c>
      <c r="I344" t="s">
        <v>4767</v>
      </c>
    </row>
    <row r="345" spans="1:9" x14ac:dyDescent="0.25">
      <c r="A345">
        <v>7430</v>
      </c>
      <c r="B345" t="s">
        <v>119</v>
      </c>
      <c r="C345">
        <v>112</v>
      </c>
      <c r="D345" s="404">
        <v>45047</v>
      </c>
      <c r="E345" t="s">
        <v>4786</v>
      </c>
      <c r="F345" t="s">
        <v>5199</v>
      </c>
      <c r="G345">
        <v>9</v>
      </c>
      <c r="H345" t="s">
        <v>1081</v>
      </c>
      <c r="I345" t="s">
        <v>4767</v>
      </c>
    </row>
    <row r="346" spans="1:9" x14ac:dyDescent="0.25">
      <c r="A346">
        <v>7430</v>
      </c>
      <c r="B346" t="s">
        <v>119</v>
      </c>
      <c r="C346">
        <v>120</v>
      </c>
      <c r="D346" s="404">
        <v>45047</v>
      </c>
      <c r="E346" t="s">
        <v>4779</v>
      </c>
      <c r="F346" t="s">
        <v>5200</v>
      </c>
      <c r="G346">
        <v>166.1</v>
      </c>
      <c r="H346" t="s">
        <v>1081</v>
      </c>
      <c r="I346" t="s">
        <v>4767</v>
      </c>
    </row>
    <row r="347" spans="1:9" x14ac:dyDescent="0.25">
      <c r="A347">
        <v>7430</v>
      </c>
      <c r="B347" t="s">
        <v>119</v>
      </c>
      <c r="C347">
        <v>120</v>
      </c>
      <c r="D347" s="404">
        <v>45047</v>
      </c>
      <c r="E347" t="s">
        <v>4786</v>
      </c>
      <c r="F347" t="s">
        <v>5199</v>
      </c>
      <c r="G347">
        <v>16.2</v>
      </c>
      <c r="H347" t="s">
        <v>1081</v>
      </c>
      <c r="I347" t="s">
        <v>4767</v>
      </c>
    </row>
    <row r="348" spans="1:9" x14ac:dyDescent="0.25">
      <c r="A348">
        <v>7430</v>
      </c>
      <c r="B348" t="s">
        <v>119</v>
      </c>
      <c r="C348">
        <v>130</v>
      </c>
      <c r="D348" s="404">
        <v>45047</v>
      </c>
      <c r="E348" t="s">
        <v>4779</v>
      </c>
      <c r="F348" t="s">
        <v>5200</v>
      </c>
      <c r="G348">
        <v>128.35</v>
      </c>
      <c r="H348" t="s">
        <v>1081</v>
      </c>
      <c r="I348" t="s">
        <v>4767</v>
      </c>
    </row>
    <row r="349" spans="1:9" x14ac:dyDescent="0.25">
      <c r="A349">
        <v>7430</v>
      </c>
      <c r="B349" t="s">
        <v>119</v>
      </c>
      <c r="C349">
        <v>130</v>
      </c>
      <c r="D349" s="404">
        <v>45047</v>
      </c>
      <c r="E349" t="s">
        <v>4786</v>
      </c>
      <c r="F349" t="s">
        <v>5199</v>
      </c>
      <c r="G349">
        <v>9.18</v>
      </c>
      <c r="H349" t="s">
        <v>1081</v>
      </c>
      <c r="I349" t="s">
        <v>4767</v>
      </c>
    </row>
    <row r="350" spans="1:9" x14ac:dyDescent="0.25">
      <c r="A350">
        <v>7430</v>
      </c>
      <c r="B350" t="s">
        <v>119</v>
      </c>
      <c r="C350">
        <v>140</v>
      </c>
      <c r="D350" s="404">
        <v>45047</v>
      </c>
      <c r="E350" t="s">
        <v>4779</v>
      </c>
      <c r="F350" t="s">
        <v>5200</v>
      </c>
      <c r="G350">
        <v>151</v>
      </c>
      <c r="H350" t="s">
        <v>1081</v>
      </c>
      <c r="I350" t="s">
        <v>4767</v>
      </c>
    </row>
    <row r="351" spans="1:9" x14ac:dyDescent="0.25">
      <c r="A351">
        <v>7430</v>
      </c>
      <c r="B351" t="s">
        <v>119</v>
      </c>
      <c r="C351">
        <v>140</v>
      </c>
      <c r="D351" s="404">
        <v>45047</v>
      </c>
      <c r="E351" t="s">
        <v>4786</v>
      </c>
      <c r="F351" t="s">
        <v>5199</v>
      </c>
      <c r="G351">
        <v>10.8</v>
      </c>
      <c r="H351" t="s">
        <v>1081</v>
      </c>
      <c r="I351" t="s">
        <v>4767</v>
      </c>
    </row>
    <row r="352" spans="1:9" x14ac:dyDescent="0.25">
      <c r="A352">
        <v>7430</v>
      </c>
      <c r="B352" t="s">
        <v>119</v>
      </c>
      <c r="C352">
        <v>160</v>
      </c>
      <c r="D352" s="404">
        <v>45047</v>
      </c>
      <c r="E352" t="s">
        <v>4786</v>
      </c>
      <c r="F352" t="s">
        <v>5199</v>
      </c>
      <c r="G352">
        <v>5.4</v>
      </c>
      <c r="H352" t="s">
        <v>1081</v>
      </c>
      <c r="I352" t="s">
        <v>4767</v>
      </c>
    </row>
    <row r="353" spans="1:9" x14ac:dyDescent="0.25">
      <c r="A353">
        <v>7430</v>
      </c>
      <c r="B353" t="s">
        <v>119</v>
      </c>
      <c r="C353">
        <v>162</v>
      </c>
      <c r="D353" s="404">
        <v>45047</v>
      </c>
      <c r="E353" t="s">
        <v>4779</v>
      </c>
      <c r="F353" t="s">
        <v>5200</v>
      </c>
      <c r="G353">
        <v>45.3</v>
      </c>
      <c r="H353" t="s">
        <v>1081</v>
      </c>
      <c r="I353" t="s">
        <v>4767</v>
      </c>
    </row>
    <row r="354" spans="1:9" x14ac:dyDescent="0.25">
      <c r="A354">
        <v>7430</v>
      </c>
      <c r="B354" t="s">
        <v>119</v>
      </c>
      <c r="C354">
        <v>210</v>
      </c>
      <c r="D354" s="404">
        <v>45047</v>
      </c>
      <c r="E354" t="s">
        <v>4786</v>
      </c>
      <c r="F354" t="s">
        <v>5199</v>
      </c>
      <c r="G354">
        <v>6</v>
      </c>
      <c r="H354" t="s">
        <v>1081</v>
      </c>
      <c r="I354" t="s">
        <v>4767</v>
      </c>
    </row>
    <row r="355" spans="1:9" x14ac:dyDescent="0.25">
      <c r="A355">
        <v>7430</v>
      </c>
      <c r="B355" t="s">
        <v>119</v>
      </c>
      <c r="C355">
        <v>220</v>
      </c>
      <c r="D355" s="404">
        <v>45047</v>
      </c>
      <c r="E355" t="s">
        <v>4786</v>
      </c>
      <c r="F355" t="s">
        <v>5199</v>
      </c>
      <c r="G355">
        <v>3.6</v>
      </c>
      <c r="H355" t="s">
        <v>1081</v>
      </c>
      <c r="I355" t="s">
        <v>4767</v>
      </c>
    </row>
    <row r="356" spans="1:9" x14ac:dyDescent="0.25">
      <c r="A356">
        <v>7430</v>
      </c>
      <c r="B356" t="s">
        <v>119</v>
      </c>
      <c r="C356">
        <v>230</v>
      </c>
      <c r="D356" s="404">
        <v>45047</v>
      </c>
      <c r="E356" t="s">
        <v>4786</v>
      </c>
      <c r="F356" t="s">
        <v>5199</v>
      </c>
      <c r="G356">
        <v>6.08</v>
      </c>
      <c r="H356" t="s">
        <v>1081</v>
      </c>
      <c r="I356" t="s">
        <v>4767</v>
      </c>
    </row>
    <row r="357" spans="1:9" x14ac:dyDescent="0.25">
      <c r="A357">
        <v>7430</v>
      </c>
      <c r="B357" t="s">
        <v>119</v>
      </c>
      <c r="C357">
        <v>240</v>
      </c>
      <c r="D357" s="404">
        <v>45047</v>
      </c>
      <c r="E357" t="s">
        <v>4786</v>
      </c>
      <c r="F357" t="s">
        <v>5199</v>
      </c>
      <c r="G357">
        <v>4.8</v>
      </c>
      <c r="H357" t="s">
        <v>1081</v>
      </c>
      <c r="I357" t="s">
        <v>4767</v>
      </c>
    </row>
    <row r="358" spans="1:9" x14ac:dyDescent="0.25">
      <c r="A358">
        <v>7430</v>
      </c>
      <c r="B358" t="s">
        <v>119</v>
      </c>
      <c r="C358">
        <v>340</v>
      </c>
      <c r="D358" s="404">
        <v>45047</v>
      </c>
      <c r="E358" t="s">
        <v>4786</v>
      </c>
      <c r="F358" t="s">
        <v>5199</v>
      </c>
      <c r="G358">
        <v>2.4500000000000002</v>
      </c>
      <c r="H358" t="s">
        <v>1081</v>
      </c>
      <c r="I358" t="s">
        <v>4767</v>
      </c>
    </row>
    <row r="359" spans="1:9" x14ac:dyDescent="0.25">
      <c r="A359">
        <v>7430</v>
      </c>
      <c r="B359" t="s">
        <v>119</v>
      </c>
      <c r="C359">
        <v>430</v>
      </c>
      <c r="D359" s="404">
        <v>45047</v>
      </c>
      <c r="E359" t="s">
        <v>1081</v>
      </c>
      <c r="F359" t="s">
        <v>5201</v>
      </c>
      <c r="G359">
        <v>82.5</v>
      </c>
      <c r="H359" t="s">
        <v>1081</v>
      </c>
      <c r="I359" t="s">
        <v>4767</v>
      </c>
    </row>
    <row r="360" spans="1:9" x14ac:dyDescent="0.25">
      <c r="A360">
        <v>7430</v>
      </c>
      <c r="B360" t="s">
        <v>119</v>
      </c>
      <c r="C360">
        <v>440</v>
      </c>
      <c r="D360" s="404">
        <v>45047</v>
      </c>
      <c r="E360" t="s">
        <v>1081</v>
      </c>
      <c r="F360" t="s">
        <v>5201</v>
      </c>
      <c r="G360">
        <v>82.5</v>
      </c>
      <c r="H360" t="s">
        <v>1081</v>
      </c>
      <c r="I360" t="s">
        <v>4767</v>
      </c>
    </row>
    <row r="361" spans="1:9" x14ac:dyDescent="0.25">
      <c r="A361">
        <v>7430</v>
      </c>
      <c r="B361" t="s">
        <v>119</v>
      </c>
      <c r="C361">
        <v>935</v>
      </c>
      <c r="D361" s="404">
        <v>45047</v>
      </c>
      <c r="E361" t="s">
        <v>4779</v>
      </c>
      <c r="F361" t="s">
        <v>5200</v>
      </c>
      <c r="G361">
        <v>37.75</v>
      </c>
      <c r="H361" t="s">
        <v>1081</v>
      </c>
      <c r="I361" t="s">
        <v>4767</v>
      </c>
    </row>
    <row r="362" spans="1:9" x14ac:dyDescent="0.25">
      <c r="A362">
        <v>7430</v>
      </c>
      <c r="B362" t="s">
        <v>119</v>
      </c>
      <c r="C362">
        <v>935</v>
      </c>
      <c r="D362" s="404">
        <v>45047</v>
      </c>
      <c r="E362" t="s">
        <v>4786</v>
      </c>
      <c r="F362" t="s">
        <v>5199</v>
      </c>
      <c r="G362">
        <v>2.25</v>
      </c>
      <c r="H362" t="s">
        <v>1081</v>
      </c>
      <c r="I362" t="s">
        <v>4767</v>
      </c>
    </row>
    <row r="363" spans="1:9" x14ac:dyDescent="0.25">
      <c r="A363">
        <v>7430</v>
      </c>
      <c r="B363" t="s">
        <v>119</v>
      </c>
      <c r="C363">
        <v>936</v>
      </c>
      <c r="D363" s="404">
        <v>45047</v>
      </c>
      <c r="E363" t="s">
        <v>4786</v>
      </c>
      <c r="F363" t="s">
        <v>5199</v>
      </c>
      <c r="G363">
        <v>2.25</v>
      </c>
      <c r="H363" t="s">
        <v>1081</v>
      </c>
      <c r="I363" t="s">
        <v>4767</v>
      </c>
    </row>
    <row r="364" spans="1:9" x14ac:dyDescent="0.25">
      <c r="A364">
        <v>7430</v>
      </c>
      <c r="B364" t="s">
        <v>119</v>
      </c>
      <c r="C364">
        <v>140</v>
      </c>
      <c r="D364" s="404">
        <v>45049</v>
      </c>
      <c r="E364" t="s">
        <v>1081</v>
      </c>
      <c r="F364" t="s">
        <v>5198</v>
      </c>
      <c r="G364">
        <v>30</v>
      </c>
      <c r="H364" t="s">
        <v>1081</v>
      </c>
      <c r="I364" t="s">
        <v>4767</v>
      </c>
    </row>
    <row r="365" spans="1:9" x14ac:dyDescent="0.25">
      <c r="A365">
        <v>7430</v>
      </c>
      <c r="B365" t="s">
        <v>119</v>
      </c>
      <c r="C365">
        <v>110</v>
      </c>
      <c r="D365" s="404">
        <v>45050</v>
      </c>
      <c r="E365" t="s">
        <v>4786</v>
      </c>
      <c r="F365" t="s">
        <v>5197</v>
      </c>
      <c r="G365">
        <v>38.119999999999997</v>
      </c>
      <c r="H365" t="s">
        <v>1081</v>
      </c>
      <c r="I365" t="s">
        <v>4767</v>
      </c>
    </row>
    <row r="366" spans="1:9" x14ac:dyDescent="0.25">
      <c r="A366">
        <v>7430</v>
      </c>
      <c r="B366" t="s">
        <v>119</v>
      </c>
      <c r="C366">
        <v>112</v>
      </c>
      <c r="D366" s="404">
        <v>45050</v>
      </c>
      <c r="E366" t="s">
        <v>4786</v>
      </c>
      <c r="F366" t="s">
        <v>5197</v>
      </c>
      <c r="G366">
        <v>28.6</v>
      </c>
      <c r="H366" t="s">
        <v>1081</v>
      </c>
      <c r="I366" t="s">
        <v>4767</v>
      </c>
    </row>
    <row r="367" spans="1:9" x14ac:dyDescent="0.25">
      <c r="A367">
        <v>7430</v>
      </c>
      <c r="B367" t="s">
        <v>119</v>
      </c>
      <c r="C367">
        <v>120</v>
      </c>
      <c r="D367" s="404">
        <v>45050</v>
      </c>
      <c r="E367" t="s">
        <v>4786</v>
      </c>
      <c r="F367" t="s">
        <v>5197</v>
      </c>
      <c r="G367">
        <v>51.48</v>
      </c>
      <c r="H367" t="s">
        <v>1081</v>
      </c>
      <c r="I367" t="s">
        <v>4767</v>
      </c>
    </row>
    <row r="368" spans="1:9" x14ac:dyDescent="0.25">
      <c r="A368">
        <v>7430</v>
      </c>
      <c r="B368" t="s">
        <v>119</v>
      </c>
      <c r="C368">
        <v>130</v>
      </c>
      <c r="D368" s="404">
        <v>45050</v>
      </c>
      <c r="E368" t="s">
        <v>4786</v>
      </c>
      <c r="F368" t="s">
        <v>5197</v>
      </c>
      <c r="G368">
        <v>29.17</v>
      </c>
      <c r="H368" t="s">
        <v>1081</v>
      </c>
      <c r="I368" t="s">
        <v>4767</v>
      </c>
    </row>
    <row r="369" spans="1:9" x14ac:dyDescent="0.25">
      <c r="A369">
        <v>7430</v>
      </c>
      <c r="B369" t="s">
        <v>119</v>
      </c>
      <c r="C369">
        <v>140</v>
      </c>
      <c r="D369" s="404">
        <v>45050</v>
      </c>
      <c r="E369" t="s">
        <v>4786</v>
      </c>
      <c r="F369" t="s">
        <v>5197</v>
      </c>
      <c r="G369">
        <v>34.32</v>
      </c>
      <c r="H369" t="s">
        <v>1081</v>
      </c>
      <c r="I369" t="s">
        <v>4767</v>
      </c>
    </row>
    <row r="370" spans="1:9" x14ac:dyDescent="0.25">
      <c r="A370">
        <v>7430</v>
      </c>
      <c r="B370" t="s">
        <v>119</v>
      </c>
      <c r="C370">
        <v>160</v>
      </c>
      <c r="D370" s="404">
        <v>45050</v>
      </c>
      <c r="E370" t="s">
        <v>4786</v>
      </c>
      <c r="F370" t="s">
        <v>5197</v>
      </c>
      <c r="G370">
        <v>17.16</v>
      </c>
      <c r="H370" t="s">
        <v>1081</v>
      </c>
      <c r="I370" t="s">
        <v>4767</v>
      </c>
    </row>
    <row r="371" spans="1:9" x14ac:dyDescent="0.25">
      <c r="A371">
        <v>7430</v>
      </c>
      <c r="B371" t="s">
        <v>119</v>
      </c>
      <c r="C371">
        <v>210</v>
      </c>
      <c r="D371" s="404">
        <v>45050</v>
      </c>
      <c r="E371" t="s">
        <v>4786</v>
      </c>
      <c r="F371" t="s">
        <v>5197</v>
      </c>
      <c r="G371">
        <v>19.079999999999998</v>
      </c>
      <c r="H371" t="s">
        <v>1081</v>
      </c>
      <c r="I371" t="s">
        <v>4767</v>
      </c>
    </row>
    <row r="372" spans="1:9" x14ac:dyDescent="0.25">
      <c r="A372">
        <v>7430</v>
      </c>
      <c r="B372" t="s">
        <v>119</v>
      </c>
      <c r="C372">
        <v>220</v>
      </c>
      <c r="D372" s="404">
        <v>45050</v>
      </c>
      <c r="E372" t="s">
        <v>4786</v>
      </c>
      <c r="F372" t="s">
        <v>5197</v>
      </c>
      <c r="G372">
        <v>11.44</v>
      </c>
      <c r="H372" t="s">
        <v>1081</v>
      </c>
      <c r="I372" t="s">
        <v>4767</v>
      </c>
    </row>
    <row r="373" spans="1:9" x14ac:dyDescent="0.25">
      <c r="A373">
        <v>7430</v>
      </c>
      <c r="B373" t="s">
        <v>119</v>
      </c>
      <c r="C373">
        <v>230</v>
      </c>
      <c r="D373" s="404">
        <v>45050</v>
      </c>
      <c r="E373" t="s">
        <v>4786</v>
      </c>
      <c r="F373" t="s">
        <v>5197</v>
      </c>
      <c r="G373">
        <v>19.3</v>
      </c>
      <c r="H373" t="s">
        <v>1081</v>
      </c>
      <c r="I373" t="s">
        <v>4767</v>
      </c>
    </row>
    <row r="374" spans="1:9" x14ac:dyDescent="0.25">
      <c r="A374">
        <v>7430</v>
      </c>
      <c r="B374" t="s">
        <v>119</v>
      </c>
      <c r="C374">
        <v>240</v>
      </c>
      <c r="D374" s="404">
        <v>45050</v>
      </c>
      <c r="E374" t="s">
        <v>4786</v>
      </c>
      <c r="F374" t="s">
        <v>5197</v>
      </c>
      <c r="G374">
        <v>15.24</v>
      </c>
      <c r="H374" t="s">
        <v>1081</v>
      </c>
      <c r="I374" t="s">
        <v>4767</v>
      </c>
    </row>
    <row r="375" spans="1:9" x14ac:dyDescent="0.25">
      <c r="A375">
        <v>7430</v>
      </c>
      <c r="B375" t="s">
        <v>119</v>
      </c>
      <c r="C375">
        <v>340</v>
      </c>
      <c r="D375" s="404">
        <v>45050</v>
      </c>
      <c r="E375" t="s">
        <v>4786</v>
      </c>
      <c r="F375" t="s">
        <v>5197</v>
      </c>
      <c r="G375">
        <v>7.78</v>
      </c>
      <c r="H375" t="s">
        <v>1081</v>
      </c>
      <c r="I375" t="s">
        <v>4767</v>
      </c>
    </row>
    <row r="376" spans="1:9" x14ac:dyDescent="0.25">
      <c r="A376">
        <v>7430</v>
      </c>
      <c r="B376" t="s">
        <v>119</v>
      </c>
      <c r="C376">
        <v>935</v>
      </c>
      <c r="D376" s="404">
        <v>45050</v>
      </c>
      <c r="E376" t="s">
        <v>4786</v>
      </c>
      <c r="F376" t="s">
        <v>5197</v>
      </c>
      <c r="G376">
        <v>7.15</v>
      </c>
      <c r="H376" t="s">
        <v>1081</v>
      </c>
      <c r="I376" t="s">
        <v>4767</v>
      </c>
    </row>
    <row r="377" spans="1:9" x14ac:dyDescent="0.25">
      <c r="A377">
        <v>7430</v>
      </c>
      <c r="B377" t="s">
        <v>119</v>
      </c>
      <c r="C377">
        <v>936</v>
      </c>
      <c r="D377" s="404">
        <v>45050</v>
      </c>
      <c r="E377" t="s">
        <v>4786</v>
      </c>
      <c r="F377" t="s">
        <v>5197</v>
      </c>
      <c r="G377">
        <v>7.15</v>
      </c>
      <c r="H377" t="s">
        <v>1081</v>
      </c>
      <c r="I377" t="s">
        <v>4767</v>
      </c>
    </row>
    <row r="378" spans="1:9" x14ac:dyDescent="0.25">
      <c r="A378">
        <v>7430</v>
      </c>
      <c r="B378" t="s">
        <v>119</v>
      </c>
      <c r="C378">
        <v>110</v>
      </c>
      <c r="D378" s="404">
        <v>45051</v>
      </c>
      <c r="E378" t="s">
        <v>4779</v>
      </c>
      <c r="F378" t="s">
        <v>5195</v>
      </c>
      <c r="G378">
        <v>39.619999999999997</v>
      </c>
      <c r="H378" t="s">
        <v>1081</v>
      </c>
      <c r="I378" t="s">
        <v>4767</v>
      </c>
    </row>
    <row r="379" spans="1:9" x14ac:dyDescent="0.25">
      <c r="A379">
        <v>7430</v>
      </c>
      <c r="B379" t="s">
        <v>119</v>
      </c>
      <c r="C379">
        <v>112</v>
      </c>
      <c r="D379" s="404">
        <v>45051</v>
      </c>
      <c r="E379" t="s">
        <v>4779</v>
      </c>
      <c r="F379" t="s">
        <v>5195</v>
      </c>
      <c r="G379">
        <v>19.809999999999999</v>
      </c>
      <c r="H379" t="s">
        <v>1081</v>
      </c>
      <c r="I379" t="s">
        <v>4767</v>
      </c>
    </row>
    <row r="380" spans="1:9" x14ac:dyDescent="0.25">
      <c r="A380">
        <v>7430</v>
      </c>
      <c r="B380" t="s">
        <v>119</v>
      </c>
      <c r="C380">
        <v>120</v>
      </c>
      <c r="D380" s="404">
        <v>45051</v>
      </c>
      <c r="E380" t="s">
        <v>4779</v>
      </c>
      <c r="F380" t="s">
        <v>5195</v>
      </c>
      <c r="G380">
        <v>43.57</v>
      </c>
      <c r="H380" t="s">
        <v>1081</v>
      </c>
      <c r="I380" t="s">
        <v>4767</v>
      </c>
    </row>
    <row r="381" spans="1:9" x14ac:dyDescent="0.25">
      <c r="A381">
        <v>7430</v>
      </c>
      <c r="B381" t="s">
        <v>119</v>
      </c>
      <c r="C381">
        <v>130</v>
      </c>
      <c r="D381" s="404">
        <v>45051</v>
      </c>
      <c r="E381" t="s">
        <v>4779</v>
      </c>
      <c r="F381" t="s">
        <v>5195</v>
      </c>
      <c r="G381">
        <v>33.67</v>
      </c>
      <c r="H381" t="s">
        <v>1081</v>
      </c>
      <c r="I381" t="s">
        <v>4767</v>
      </c>
    </row>
    <row r="382" spans="1:9" x14ac:dyDescent="0.25">
      <c r="A382">
        <v>7430</v>
      </c>
      <c r="B382" t="s">
        <v>119</v>
      </c>
      <c r="C382">
        <v>140</v>
      </c>
      <c r="D382" s="404">
        <v>45051</v>
      </c>
      <c r="E382" t="s">
        <v>4779</v>
      </c>
      <c r="F382" t="s">
        <v>5195</v>
      </c>
      <c r="G382">
        <v>39.619999999999997</v>
      </c>
      <c r="H382" t="s">
        <v>1081</v>
      </c>
      <c r="I382" t="s">
        <v>4767</v>
      </c>
    </row>
    <row r="383" spans="1:9" x14ac:dyDescent="0.25">
      <c r="A383">
        <v>7430</v>
      </c>
      <c r="B383" t="s">
        <v>119</v>
      </c>
      <c r="C383">
        <v>162</v>
      </c>
      <c r="D383" s="404">
        <v>45051</v>
      </c>
      <c r="E383" t="s">
        <v>4779</v>
      </c>
      <c r="F383" t="s">
        <v>5195</v>
      </c>
      <c r="G383">
        <v>11.89</v>
      </c>
      <c r="H383" t="s">
        <v>1081</v>
      </c>
      <c r="I383" t="s">
        <v>4767</v>
      </c>
    </row>
    <row r="384" spans="1:9" x14ac:dyDescent="0.25">
      <c r="A384">
        <v>7430</v>
      </c>
      <c r="B384" t="s">
        <v>119</v>
      </c>
      <c r="C384">
        <v>430</v>
      </c>
      <c r="D384" s="404">
        <v>45051</v>
      </c>
      <c r="E384" t="s">
        <v>1081</v>
      </c>
      <c r="F384" t="s">
        <v>5196</v>
      </c>
      <c r="G384">
        <v>432.5</v>
      </c>
      <c r="H384" t="s">
        <v>1081</v>
      </c>
      <c r="I384" t="s">
        <v>4767</v>
      </c>
    </row>
    <row r="385" spans="1:9" x14ac:dyDescent="0.25">
      <c r="A385">
        <v>7430</v>
      </c>
      <c r="B385" t="s">
        <v>119</v>
      </c>
      <c r="C385">
        <v>440</v>
      </c>
      <c r="D385" s="404">
        <v>45051</v>
      </c>
      <c r="E385" t="s">
        <v>1081</v>
      </c>
      <c r="F385" t="s">
        <v>5196</v>
      </c>
      <c r="G385">
        <v>432.5</v>
      </c>
      <c r="H385" t="s">
        <v>1081</v>
      </c>
      <c r="I385" t="s">
        <v>4767</v>
      </c>
    </row>
    <row r="386" spans="1:9" x14ac:dyDescent="0.25">
      <c r="A386">
        <v>7430</v>
      </c>
      <c r="B386" t="s">
        <v>119</v>
      </c>
      <c r="C386">
        <v>935</v>
      </c>
      <c r="D386" s="404">
        <v>45051</v>
      </c>
      <c r="E386" t="s">
        <v>4779</v>
      </c>
      <c r="F386" t="s">
        <v>5195</v>
      </c>
      <c r="G386">
        <v>9.9</v>
      </c>
      <c r="H386" t="s">
        <v>1081</v>
      </c>
      <c r="I386" t="s">
        <v>4767</v>
      </c>
    </row>
    <row r="387" spans="1:9" x14ac:dyDescent="0.25">
      <c r="A387">
        <v>7430</v>
      </c>
      <c r="B387" t="s">
        <v>119</v>
      </c>
      <c r="C387">
        <v>110</v>
      </c>
      <c r="D387" s="404">
        <v>45057</v>
      </c>
      <c r="E387" t="s">
        <v>5194</v>
      </c>
      <c r="F387" t="s">
        <v>5193</v>
      </c>
      <c r="G387">
        <v>60</v>
      </c>
      <c r="H387" t="s">
        <v>1081</v>
      </c>
      <c r="I387" t="s">
        <v>4767</v>
      </c>
    </row>
    <row r="388" spans="1:9" x14ac:dyDescent="0.25">
      <c r="A388">
        <v>7430</v>
      </c>
      <c r="B388" t="s">
        <v>119</v>
      </c>
      <c r="C388">
        <v>430</v>
      </c>
      <c r="D388" s="404">
        <v>45057</v>
      </c>
      <c r="E388" t="s">
        <v>1081</v>
      </c>
      <c r="F388" t="s">
        <v>5192</v>
      </c>
      <c r="G388">
        <v>120</v>
      </c>
      <c r="H388" t="s">
        <v>1081</v>
      </c>
      <c r="I388" t="s">
        <v>4767</v>
      </c>
    </row>
    <row r="389" spans="1:9" x14ac:dyDescent="0.25">
      <c r="A389">
        <v>7430</v>
      </c>
      <c r="B389" t="s">
        <v>119</v>
      </c>
      <c r="C389">
        <v>440</v>
      </c>
      <c r="D389" s="404">
        <v>45057</v>
      </c>
      <c r="E389" t="s">
        <v>1081</v>
      </c>
      <c r="F389" t="s">
        <v>5192</v>
      </c>
      <c r="G389">
        <v>120</v>
      </c>
      <c r="H389" t="s">
        <v>1081</v>
      </c>
      <c r="I389" t="s">
        <v>4767</v>
      </c>
    </row>
    <row r="390" spans="1:9" x14ac:dyDescent="0.25">
      <c r="A390">
        <v>7430</v>
      </c>
      <c r="B390" t="s">
        <v>119</v>
      </c>
      <c r="C390">
        <v>110</v>
      </c>
      <c r="D390" s="404">
        <v>45058</v>
      </c>
      <c r="E390" t="s">
        <v>4786</v>
      </c>
      <c r="F390" t="s">
        <v>5190</v>
      </c>
      <c r="G390">
        <v>35.99</v>
      </c>
      <c r="H390" t="s">
        <v>1081</v>
      </c>
      <c r="I390" t="s">
        <v>4767</v>
      </c>
    </row>
    <row r="391" spans="1:9" x14ac:dyDescent="0.25">
      <c r="A391">
        <v>7430</v>
      </c>
      <c r="B391" t="s">
        <v>119</v>
      </c>
      <c r="C391">
        <v>110</v>
      </c>
      <c r="D391" s="404">
        <v>45058</v>
      </c>
      <c r="E391" t="s">
        <v>4786</v>
      </c>
      <c r="F391" t="s">
        <v>5189</v>
      </c>
      <c r="G391">
        <v>23.99</v>
      </c>
      <c r="H391" t="s">
        <v>1081</v>
      </c>
      <c r="I391" t="s">
        <v>4767</v>
      </c>
    </row>
    <row r="392" spans="1:9" x14ac:dyDescent="0.25">
      <c r="A392">
        <v>7430</v>
      </c>
      <c r="B392" t="s">
        <v>119</v>
      </c>
      <c r="C392">
        <v>112</v>
      </c>
      <c r="D392" s="404">
        <v>45058</v>
      </c>
      <c r="E392" t="s">
        <v>4786</v>
      </c>
      <c r="F392" t="s">
        <v>5190</v>
      </c>
      <c r="G392">
        <v>27</v>
      </c>
      <c r="H392" t="s">
        <v>1081</v>
      </c>
      <c r="I392" t="s">
        <v>4767</v>
      </c>
    </row>
    <row r="393" spans="1:9" x14ac:dyDescent="0.25">
      <c r="A393">
        <v>7430</v>
      </c>
      <c r="B393" t="s">
        <v>119</v>
      </c>
      <c r="C393">
        <v>112</v>
      </c>
      <c r="D393" s="404">
        <v>45058</v>
      </c>
      <c r="E393" t="s">
        <v>4786</v>
      </c>
      <c r="F393" t="s">
        <v>5189</v>
      </c>
      <c r="G393">
        <v>18</v>
      </c>
      <c r="H393" t="s">
        <v>1081</v>
      </c>
      <c r="I393" t="s">
        <v>4767</v>
      </c>
    </row>
    <row r="394" spans="1:9" x14ac:dyDescent="0.25">
      <c r="A394">
        <v>7430</v>
      </c>
      <c r="B394" t="s">
        <v>119</v>
      </c>
      <c r="C394">
        <v>120</v>
      </c>
      <c r="D394" s="404">
        <v>45058</v>
      </c>
      <c r="E394" t="s">
        <v>4786</v>
      </c>
      <c r="F394" t="s">
        <v>5190</v>
      </c>
      <c r="G394">
        <v>48.6</v>
      </c>
      <c r="H394" t="s">
        <v>1081</v>
      </c>
      <c r="I394" t="s">
        <v>4767</v>
      </c>
    </row>
    <row r="395" spans="1:9" x14ac:dyDescent="0.25">
      <c r="A395">
        <v>7430</v>
      </c>
      <c r="B395" t="s">
        <v>119</v>
      </c>
      <c r="C395">
        <v>120</v>
      </c>
      <c r="D395" s="404">
        <v>45058</v>
      </c>
      <c r="E395" t="s">
        <v>4786</v>
      </c>
      <c r="F395" t="s">
        <v>5189</v>
      </c>
      <c r="G395">
        <v>32.4</v>
      </c>
      <c r="H395" t="s">
        <v>1081</v>
      </c>
      <c r="I395" t="s">
        <v>4767</v>
      </c>
    </row>
    <row r="396" spans="1:9" x14ac:dyDescent="0.25">
      <c r="A396">
        <v>7430</v>
      </c>
      <c r="B396" t="s">
        <v>119</v>
      </c>
      <c r="C396">
        <v>130</v>
      </c>
      <c r="D396" s="404">
        <v>45058</v>
      </c>
      <c r="E396" t="s">
        <v>4786</v>
      </c>
      <c r="F396" t="s">
        <v>5190</v>
      </c>
      <c r="G396">
        <v>27.54</v>
      </c>
      <c r="H396" t="s">
        <v>1081</v>
      </c>
      <c r="I396" t="s">
        <v>4767</v>
      </c>
    </row>
    <row r="397" spans="1:9" x14ac:dyDescent="0.25">
      <c r="A397">
        <v>7430</v>
      </c>
      <c r="B397" t="s">
        <v>119</v>
      </c>
      <c r="C397">
        <v>130</v>
      </c>
      <c r="D397" s="404">
        <v>45058</v>
      </c>
      <c r="E397" t="s">
        <v>4786</v>
      </c>
      <c r="F397" t="s">
        <v>5189</v>
      </c>
      <c r="G397">
        <v>18.36</v>
      </c>
      <c r="H397" t="s">
        <v>1081</v>
      </c>
      <c r="I397" t="s">
        <v>4767</v>
      </c>
    </row>
    <row r="398" spans="1:9" x14ac:dyDescent="0.25">
      <c r="A398">
        <v>7430</v>
      </c>
      <c r="B398" t="s">
        <v>119</v>
      </c>
      <c r="C398">
        <v>140</v>
      </c>
      <c r="D398" s="404">
        <v>45058</v>
      </c>
      <c r="E398" t="s">
        <v>4786</v>
      </c>
      <c r="F398" t="s">
        <v>5190</v>
      </c>
      <c r="G398">
        <v>32.4</v>
      </c>
      <c r="H398" t="s">
        <v>1081</v>
      </c>
      <c r="I398" t="s">
        <v>4767</v>
      </c>
    </row>
    <row r="399" spans="1:9" x14ac:dyDescent="0.25">
      <c r="A399">
        <v>7430</v>
      </c>
      <c r="B399" t="s">
        <v>119</v>
      </c>
      <c r="C399">
        <v>140</v>
      </c>
      <c r="D399" s="404">
        <v>45058</v>
      </c>
      <c r="E399" t="s">
        <v>4786</v>
      </c>
      <c r="F399" t="s">
        <v>5189</v>
      </c>
      <c r="G399">
        <v>21.6</v>
      </c>
      <c r="H399" t="s">
        <v>1081</v>
      </c>
      <c r="I399" t="s">
        <v>4767</v>
      </c>
    </row>
    <row r="400" spans="1:9" x14ac:dyDescent="0.25">
      <c r="A400">
        <v>7430</v>
      </c>
      <c r="B400" t="s">
        <v>119</v>
      </c>
      <c r="C400">
        <v>160</v>
      </c>
      <c r="D400" s="404">
        <v>45058</v>
      </c>
      <c r="E400" t="s">
        <v>1081</v>
      </c>
      <c r="F400" t="s">
        <v>5191</v>
      </c>
      <c r="G400">
        <v>670</v>
      </c>
      <c r="H400" t="s">
        <v>1081</v>
      </c>
      <c r="I400" t="s">
        <v>4767</v>
      </c>
    </row>
    <row r="401" spans="1:9" x14ac:dyDescent="0.25">
      <c r="A401">
        <v>7430</v>
      </c>
      <c r="B401" t="s">
        <v>119</v>
      </c>
      <c r="C401">
        <v>160</v>
      </c>
      <c r="D401" s="404">
        <v>45058</v>
      </c>
      <c r="E401" t="s">
        <v>4786</v>
      </c>
      <c r="F401" t="s">
        <v>5190</v>
      </c>
      <c r="G401">
        <v>16.2</v>
      </c>
      <c r="H401" t="s">
        <v>1081</v>
      </c>
      <c r="I401" t="s">
        <v>4767</v>
      </c>
    </row>
    <row r="402" spans="1:9" x14ac:dyDescent="0.25">
      <c r="A402">
        <v>7430</v>
      </c>
      <c r="B402" t="s">
        <v>119</v>
      </c>
      <c r="C402">
        <v>160</v>
      </c>
      <c r="D402" s="404">
        <v>45058</v>
      </c>
      <c r="E402" t="s">
        <v>4786</v>
      </c>
      <c r="F402" t="s">
        <v>5189</v>
      </c>
      <c r="G402">
        <v>10.8</v>
      </c>
      <c r="H402" t="s">
        <v>1081</v>
      </c>
      <c r="I402" t="s">
        <v>4767</v>
      </c>
    </row>
    <row r="403" spans="1:9" x14ac:dyDescent="0.25">
      <c r="A403">
        <v>7430</v>
      </c>
      <c r="B403" t="s">
        <v>119</v>
      </c>
      <c r="C403">
        <v>210</v>
      </c>
      <c r="D403" s="404">
        <v>45058</v>
      </c>
      <c r="E403" t="s">
        <v>4786</v>
      </c>
      <c r="F403" t="s">
        <v>5190</v>
      </c>
      <c r="G403">
        <v>18.010000000000002</v>
      </c>
      <c r="H403" t="s">
        <v>1081</v>
      </c>
      <c r="I403" t="s">
        <v>4767</v>
      </c>
    </row>
    <row r="404" spans="1:9" x14ac:dyDescent="0.25">
      <c r="A404">
        <v>7430</v>
      </c>
      <c r="B404" t="s">
        <v>119</v>
      </c>
      <c r="C404">
        <v>210</v>
      </c>
      <c r="D404" s="404">
        <v>45058</v>
      </c>
      <c r="E404" t="s">
        <v>4786</v>
      </c>
      <c r="F404" t="s">
        <v>5189</v>
      </c>
      <c r="G404">
        <v>12.01</v>
      </c>
      <c r="H404" t="s">
        <v>1081</v>
      </c>
      <c r="I404" t="s">
        <v>4767</v>
      </c>
    </row>
    <row r="405" spans="1:9" x14ac:dyDescent="0.25">
      <c r="A405">
        <v>7430</v>
      </c>
      <c r="B405" t="s">
        <v>119</v>
      </c>
      <c r="C405">
        <v>220</v>
      </c>
      <c r="D405" s="404">
        <v>45058</v>
      </c>
      <c r="E405" t="s">
        <v>4786</v>
      </c>
      <c r="F405" t="s">
        <v>5190</v>
      </c>
      <c r="G405">
        <v>10.8</v>
      </c>
      <c r="H405" t="s">
        <v>1081</v>
      </c>
      <c r="I405" t="s">
        <v>4767</v>
      </c>
    </row>
    <row r="406" spans="1:9" x14ac:dyDescent="0.25">
      <c r="A406">
        <v>7430</v>
      </c>
      <c r="B406" t="s">
        <v>119</v>
      </c>
      <c r="C406">
        <v>220</v>
      </c>
      <c r="D406" s="404">
        <v>45058</v>
      </c>
      <c r="E406" t="s">
        <v>4786</v>
      </c>
      <c r="F406" t="s">
        <v>5189</v>
      </c>
      <c r="G406">
        <v>7.2</v>
      </c>
      <c r="H406" t="s">
        <v>1081</v>
      </c>
      <c r="I406" t="s">
        <v>4767</v>
      </c>
    </row>
    <row r="407" spans="1:9" x14ac:dyDescent="0.25">
      <c r="A407">
        <v>7430</v>
      </c>
      <c r="B407" t="s">
        <v>119</v>
      </c>
      <c r="C407">
        <v>230</v>
      </c>
      <c r="D407" s="404">
        <v>45058</v>
      </c>
      <c r="E407" t="s">
        <v>4786</v>
      </c>
      <c r="F407" t="s">
        <v>5190</v>
      </c>
      <c r="G407">
        <v>18.23</v>
      </c>
      <c r="H407" t="s">
        <v>1081</v>
      </c>
      <c r="I407" t="s">
        <v>4767</v>
      </c>
    </row>
    <row r="408" spans="1:9" x14ac:dyDescent="0.25">
      <c r="A408">
        <v>7430</v>
      </c>
      <c r="B408" t="s">
        <v>119</v>
      </c>
      <c r="C408">
        <v>230</v>
      </c>
      <c r="D408" s="404">
        <v>45058</v>
      </c>
      <c r="E408" t="s">
        <v>4786</v>
      </c>
      <c r="F408" t="s">
        <v>5189</v>
      </c>
      <c r="G408">
        <v>12.15</v>
      </c>
      <c r="H408" t="s">
        <v>1081</v>
      </c>
      <c r="I408" t="s">
        <v>4767</v>
      </c>
    </row>
    <row r="409" spans="1:9" x14ac:dyDescent="0.25">
      <c r="A409">
        <v>7430</v>
      </c>
      <c r="B409" t="s">
        <v>119</v>
      </c>
      <c r="C409">
        <v>240</v>
      </c>
      <c r="D409" s="404">
        <v>45058</v>
      </c>
      <c r="E409" t="s">
        <v>4786</v>
      </c>
      <c r="F409" t="s">
        <v>5190</v>
      </c>
      <c r="G409">
        <v>14.39</v>
      </c>
      <c r="H409" t="s">
        <v>1081</v>
      </c>
      <c r="I409" t="s">
        <v>4767</v>
      </c>
    </row>
    <row r="410" spans="1:9" x14ac:dyDescent="0.25">
      <c r="A410">
        <v>7430</v>
      </c>
      <c r="B410" t="s">
        <v>119</v>
      </c>
      <c r="C410">
        <v>240</v>
      </c>
      <c r="D410" s="404">
        <v>45058</v>
      </c>
      <c r="E410" t="s">
        <v>4786</v>
      </c>
      <c r="F410" t="s">
        <v>5189</v>
      </c>
      <c r="G410">
        <v>9.59</v>
      </c>
      <c r="H410" t="s">
        <v>1081</v>
      </c>
      <c r="I410" t="s">
        <v>4767</v>
      </c>
    </row>
    <row r="411" spans="1:9" x14ac:dyDescent="0.25">
      <c r="A411">
        <v>7430</v>
      </c>
      <c r="B411" t="s">
        <v>119</v>
      </c>
      <c r="C411">
        <v>340</v>
      </c>
      <c r="D411" s="404">
        <v>45058</v>
      </c>
      <c r="E411" t="s">
        <v>4786</v>
      </c>
      <c r="F411" t="s">
        <v>5190</v>
      </c>
      <c r="G411">
        <v>7.35</v>
      </c>
      <c r="H411" t="s">
        <v>1081</v>
      </c>
      <c r="I411" t="s">
        <v>4767</v>
      </c>
    </row>
    <row r="412" spans="1:9" x14ac:dyDescent="0.25">
      <c r="A412">
        <v>7430</v>
      </c>
      <c r="B412" t="s">
        <v>119</v>
      </c>
      <c r="C412">
        <v>340</v>
      </c>
      <c r="D412" s="404">
        <v>45058</v>
      </c>
      <c r="E412" t="s">
        <v>4786</v>
      </c>
      <c r="F412" t="s">
        <v>5189</v>
      </c>
      <c r="G412">
        <v>4.9000000000000004</v>
      </c>
      <c r="H412" t="s">
        <v>1081</v>
      </c>
      <c r="I412" t="s">
        <v>4767</v>
      </c>
    </row>
    <row r="413" spans="1:9" x14ac:dyDescent="0.25">
      <c r="A413">
        <v>7430</v>
      </c>
      <c r="B413" t="s">
        <v>119</v>
      </c>
      <c r="C413">
        <v>935</v>
      </c>
      <c r="D413" s="404">
        <v>45058</v>
      </c>
      <c r="E413" t="s">
        <v>4786</v>
      </c>
      <c r="F413" t="s">
        <v>5190</v>
      </c>
      <c r="G413">
        <v>6.75</v>
      </c>
      <c r="H413" t="s">
        <v>1081</v>
      </c>
      <c r="I413" t="s">
        <v>4767</v>
      </c>
    </row>
    <row r="414" spans="1:9" x14ac:dyDescent="0.25">
      <c r="A414">
        <v>7430</v>
      </c>
      <c r="B414" t="s">
        <v>119</v>
      </c>
      <c r="C414">
        <v>935</v>
      </c>
      <c r="D414" s="404">
        <v>45058</v>
      </c>
      <c r="E414" t="s">
        <v>4786</v>
      </c>
      <c r="F414" t="s">
        <v>5189</v>
      </c>
      <c r="G414">
        <v>4.5</v>
      </c>
      <c r="H414" t="s">
        <v>1081</v>
      </c>
      <c r="I414" t="s">
        <v>4767</v>
      </c>
    </row>
    <row r="415" spans="1:9" x14ac:dyDescent="0.25">
      <c r="A415">
        <v>7430</v>
      </c>
      <c r="B415" t="s">
        <v>119</v>
      </c>
      <c r="C415">
        <v>936</v>
      </c>
      <c r="D415" s="404">
        <v>45058</v>
      </c>
      <c r="E415" t="s">
        <v>4786</v>
      </c>
      <c r="F415" t="s">
        <v>5190</v>
      </c>
      <c r="G415">
        <v>6.75</v>
      </c>
      <c r="H415" t="s">
        <v>1081</v>
      </c>
      <c r="I415" t="s">
        <v>4767</v>
      </c>
    </row>
    <row r="416" spans="1:9" x14ac:dyDescent="0.25">
      <c r="A416">
        <v>7430</v>
      </c>
      <c r="B416" t="s">
        <v>119</v>
      </c>
      <c r="C416">
        <v>936</v>
      </c>
      <c r="D416" s="404">
        <v>45058</v>
      </c>
      <c r="E416" t="s">
        <v>4786</v>
      </c>
      <c r="F416" t="s">
        <v>5189</v>
      </c>
      <c r="G416">
        <v>4.5</v>
      </c>
      <c r="H416" t="s">
        <v>1081</v>
      </c>
      <c r="I416" t="s">
        <v>4767</v>
      </c>
    </row>
    <row r="417" spans="1:9" x14ac:dyDescent="0.25">
      <c r="A417">
        <v>7430</v>
      </c>
      <c r="B417" t="s">
        <v>119</v>
      </c>
      <c r="C417">
        <v>120</v>
      </c>
      <c r="D417" s="404">
        <v>45062</v>
      </c>
      <c r="E417" t="s">
        <v>1081</v>
      </c>
      <c r="F417" t="s">
        <v>5188</v>
      </c>
      <c r="G417">
        <v>275</v>
      </c>
      <c r="H417" t="s">
        <v>1081</v>
      </c>
      <c r="I417" t="s">
        <v>4767</v>
      </c>
    </row>
    <row r="418" spans="1:9" x14ac:dyDescent="0.25">
      <c r="A418">
        <v>7430</v>
      </c>
      <c r="B418" t="s">
        <v>119</v>
      </c>
      <c r="C418">
        <v>430</v>
      </c>
      <c r="D418" s="404">
        <v>45062</v>
      </c>
      <c r="E418" t="s">
        <v>1081</v>
      </c>
      <c r="F418" t="s">
        <v>5187</v>
      </c>
      <c r="G418">
        <v>121.5</v>
      </c>
      <c r="H418" t="s">
        <v>1081</v>
      </c>
      <c r="I418" t="s">
        <v>4767</v>
      </c>
    </row>
    <row r="419" spans="1:9" x14ac:dyDescent="0.25">
      <c r="A419">
        <v>7430</v>
      </c>
      <c r="B419" t="s">
        <v>119</v>
      </c>
      <c r="C419">
        <v>440</v>
      </c>
      <c r="D419" s="404">
        <v>45062</v>
      </c>
      <c r="E419" t="s">
        <v>1081</v>
      </c>
      <c r="F419" t="s">
        <v>5187</v>
      </c>
      <c r="G419">
        <v>121.5</v>
      </c>
      <c r="H419" t="s">
        <v>1081</v>
      </c>
      <c r="I419" t="s">
        <v>4767</v>
      </c>
    </row>
    <row r="420" spans="1:9" x14ac:dyDescent="0.25">
      <c r="A420">
        <v>7430</v>
      </c>
      <c r="B420" t="s">
        <v>119</v>
      </c>
      <c r="C420">
        <v>110</v>
      </c>
      <c r="D420" s="404">
        <v>45063</v>
      </c>
      <c r="E420" t="s">
        <v>4786</v>
      </c>
      <c r="F420" t="s">
        <v>5183</v>
      </c>
      <c r="G420">
        <v>254.6</v>
      </c>
      <c r="H420" t="s">
        <v>1081</v>
      </c>
      <c r="I420" t="s">
        <v>4767</v>
      </c>
    </row>
    <row r="421" spans="1:9" x14ac:dyDescent="0.25">
      <c r="A421">
        <v>7430</v>
      </c>
      <c r="B421" t="s">
        <v>119</v>
      </c>
      <c r="C421">
        <v>112</v>
      </c>
      <c r="D421" s="404">
        <v>45063</v>
      </c>
      <c r="E421" t="s">
        <v>4786</v>
      </c>
      <c r="F421" t="s">
        <v>5183</v>
      </c>
      <c r="G421">
        <v>191</v>
      </c>
      <c r="H421" t="s">
        <v>1081</v>
      </c>
      <c r="I421" t="s">
        <v>4767</v>
      </c>
    </row>
    <row r="422" spans="1:9" x14ac:dyDescent="0.25">
      <c r="A422">
        <v>7430</v>
      </c>
      <c r="B422" t="s">
        <v>119</v>
      </c>
      <c r="C422">
        <v>112</v>
      </c>
      <c r="D422" s="404">
        <v>45063</v>
      </c>
      <c r="E422" t="s">
        <v>5186</v>
      </c>
      <c r="F422" t="s">
        <v>5185</v>
      </c>
      <c r="G422">
        <v>210</v>
      </c>
      <c r="H422" t="s">
        <v>1081</v>
      </c>
      <c r="I422" t="s">
        <v>4767</v>
      </c>
    </row>
    <row r="423" spans="1:9" x14ac:dyDescent="0.25">
      <c r="A423">
        <v>7430</v>
      </c>
      <c r="B423" t="s">
        <v>119</v>
      </c>
      <c r="C423">
        <v>120</v>
      </c>
      <c r="D423" s="404">
        <v>45063</v>
      </c>
      <c r="E423" t="s">
        <v>4786</v>
      </c>
      <c r="F423" t="s">
        <v>5183</v>
      </c>
      <c r="G423">
        <v>343.8</v>
      </c>
      <c r="H423" t="s">
        <v>1081</v>
      </c>
      <c r="I423" t="s">
        <v>4767</v>
      </c>
    </row>
    <row r="424" spans="1:9" x14ac:dyDescent="0.25">
      <c r="A424">
        <v>7430</v>
      </c>
      <c r="B424" t="s">
        <v>119</v>
      </c>
      <c r="C424">
        <v>130</v>
      </c>
      <c r="D424" s="404">
        <v>45063</v>
      </c>
      <c r="E424" t="s">
        <v>4786</v>
      </c>
      <c r="F424" t="s">
        <v>5183</v>
      </c>
      <c r="G424">
        <v>194.82</v>
      </c>
      <c r="H424" t="s">
        <v>1081</v>
      </c>
      <c r="I424" t="s">
        <v>4767</v>
      </c>
    </row>
    <row r="425" spans="1:9" x14ac:dyDescent="0.25">
      <c r="A425">
        <v>7430</v>
      </c>
      <c r="B425" t="s">
        <v>119</v>
      </c>
      <c r="C425">
        <v>140</v>
      </c>
      <c r="D425" s="404">
        <v>45063</v>
      </c>
      <c r="E425" t="s">
        <v>4786</v>
      </c>
      <c r="F425" t="s">
        <v>5183</v>
      </c>
      <c r="G425">
        <v>229.2</v>
      </c>
      <c r="H425" t="s">
        <v>1081</v>
      </c>
      <c r="I425" t="s">
        <v>4767</v>
      </c>
    </row>
    <row r="426" spans="1:9" x14ac:dyDescent="0.25">
      <c r="A426">
        <v>7430</v>
      </c>
      <c r="B426" t="s">
        <v>119</v>
      </c>
      <c r="C426">
        <v>160</v>
      </c>
      <c r="D426" s="404">
        <v>45063</v>
      </c>
      <c r="E426" t="s">
        <v>4786</v>
      </c>
      <c r="F426" t="s">
        <v>5183</v>
      </c>
      <c r="G426">
        <v>114.6</v>
      </c>
      <c r="H426" t="s">
        <v>1081</v>
      </c>
      <c r="I426" t="s">
        <v>4767</v>
      </c>
    </row>
    <row r="427" spans="1:9" x14ac:dyDescent="0.25">
      <c r="A427">
        <v>7430</v>
      </c>
      <c r="B427" t="s">
        <v>119</v>
      </c>
      <c r="C427">
        <v>210</v>
      </c>
      <c r="D427" s="404">
        <v>45063</v>
      </c>
      <c r="E427" t="s">
        <v>4786</v>
      </c>
      <c r="F427" t="s">
        <v>5183</v>
      </c>
      <c r="G427">
        <v>127.4</v>
      </c>
      <c r="H427" t="s">
        <v>1081</v>
      </c>
      <c r="I427" t="s">
        <v>4767</v>
      </c>
    </row>
    <row r="428" spans="1:9" x14ac:dyDescent="0.25">
      <c r="A428">
        <v>7430</v>
      </c>
      <c r="B428" t="s">
        <v>119</v>
      </c>
      <c r="C428">
        <v>220</v>
      </c>
      <c r="D428" s="404">
        <v>45063</v>
      </c>
      <c r="E428" t="s">
        <v>4786</v>
      </c>
      <c r="F428" t="s">
        <v>5183</v>
      </c>
      <c r="G428">
        <v>76.400000000000006</v>
      </c>
      <c r="H428" t="s">
        <v>1081</v>
      </c>
      <c r="I428" t="s">
        <v>4767</v>
      </c>
    </row>
    <row r="429" spans="1:9" x14ac:dyDescent="0.25">
      <c r="A429">
        <v>7430</v>
      </c>
      <c r="B429" t="s">
        <v>119</v>
      </c>
      <c r="C429">
        <v>230</v>
      </c>
      <c r="D429" s="404">
        <v>45063</v>
      </c>
      <c r="E429" t="s">
        <v>4786</v>
      </c>
      <c r="F429" t="s">
        <v>5183</v>
      </c>
      <c r="G429">
        <v>128.91999999999999</v>
      </c>
      <c r="H429" t="s">
        <v>1081</v>
      </c>
      <c r="I429" t="s">
        <v>4767</v>
      </c>
    </row>
    <row r="430" spans="1:9" x14ac:dyDescent="0.25">
      <c r="A430">
        <v>7430</v>
      </c>
      <c r="B430" t="s">
        <v>119</v>
      </c>
      <c r="C430">
        <v>240</v>
      </c>
      <c r="D430" s="404">
        <v>45063</v>
      </c>
      <c r="E430" t="s">
        <v>4786</v>
      </c>
      <c r="F430" t="s">
        <v>5183</v>
      </c>
      <c r="G430">
        <v>101.8</v>
      </c>
      <c r="H430" t="s">
        <v>1081</v>
      </c>
      <c r="I430" t="s">
        <v>4767</v>
      </c>
    </row>
    <row r="431" spans="1:9" x14ac:dyDescent="0.25">
      <c r="A431">
        <v>7430</v>
      </c>
      <c r="B431" t="s">
        <v>119</v>
      </c>
      <c r="C431">
        <v>240</v>
      </c>
      <c r="D431" s="404">
        <v>45063</v>
      </c>
      <c r="E431" t="s">
        <v>1081</v>
      </c>
      <c r="F431" t="s">
        <v>5184</v>
      </c>
      <c r="G431">
        <v>74</v>
      </c>
      <c r="H431" t="s">
        <v>1081</v>
      </c>
      <c r="I431" t="s">
        <v>4767</v>
      </c>
    </row>
    <row r="432" spans="1:9" x14ac:dyDescent="0.25">
      <c r="A432">
        <v>7430</v>
      </c>
      <c r="B432" t="s">
        <v>119</v>
      </c>
      <c r="C432">
        <v>340</v>
      </c>
      <c r="D432" s="404">
        <v>45063</v>
      </c>
      <c r="E432" t="s">
        <v>4786</v>
      </c>
      <c r="F432" t="s">
        <v>5183</v>
      </c>
      <c r="G432">
        <v>51.95</v>
      </c>
      <c r="H432" t="s">
        <v>1081</v>
      </c>
      <c r="I432" t="s">
        <v>4767</v>
      </c>
    </row>
    <row r="433" spans="1:9" x14ac:dyDescent="0.25">
      <c r="A433">
        <v>7430</v>
      </c>
      <c r="B433" t="s">
        <v>119</v>
      </c>
      <c r="C433">
        <v>935</v>
      </c>
      <c r="D433" s="404">
        <v>45063</v>
      </c>
      <c r="E433" t="s">
        <v>4786</v>
      </c>
      <c r="F433" t="s">
        <v>5183</v>
      </c>
      <c r="G433">
        <v>47.75</v>
      </c>
      <c r="H433" t="s">
        <v>1081</v>
      </c>
      <c r="I433" t="s">
        <v>4767</v>
      </c>
    </row>
    <row r="434" spans="1:9" x14ac:dyDescent="0.25">
      <c r="A434">
        <v>7430</v>
      </c>
      <c r="B434" t="s">
        <v>119</v>
      </c>
      <c r="C434">
        <v>936</v>
      </c>
      <c r="D434" s="404">
        <v>45063</v>
      </c>
      <c r="E434" t="s">
        <v>4786</v>
      </c>
      <c r="F434" t="s">
        <v>5183</v>
      </c>
      <c r="G434">
        <v>47.75</v>
      </c>
      <c r="H434" t="s">
        <v>1081</v>
      </c>
      <c r="I434" t="s">
        <v>4767</v>
      </c>
    </row>
    <row r="435" spans="1:9" x14ac:dyDescent="0.25">
      <c r="A435">
        <v>7430</v>
      </c>
      <c r="B435" t="s">
        <v>119</v>
      </c>
      <c r="C435">
        <v>120</v>
      </c>
      <c r="D435" s="404">
        <v>45065</v>
      </c>
      <c r="E435" t="s">
        <v>5182</v>
      </c>
      <c r="F435" t="s">
        <v>5181</v>
      </c>
      <c r="G435">
        <v>244</v>
      </c>
      <c r="H435" t="s">
        <v>1081</v>
      </c>
      <c r="I435" t="s">
        <v>4767</v>
      </c>
    </row>
    <row r="436" spans="1:9" x14ac:dyDescent="0.25">
      <c r="A436">
        <v>7430</v>
      </c>
      <c r="B436" t="s">
        <v>119</v>
      </c>
      <c r="C436">
        <v>210</v>
      </c>
      <c r="D436" s="404">
        <v>45067</v>
      </c>
      <c r="E436" t="s">
        <v>4777</v>
      </c>
      <c r="F436" t="s">
        <v>5180</v>
      </c>
      <c r="G436">
        <v>18</v>
      </c>
      <c r="H436" t="s">
        <v>1081</v>
      </c>
      <c r="I436" t="s">
        <v>4767</v>
      </c>
    </row>
    <row r="437" spans="1:9" x14ac:dyDescent="0.25">
      <c r="A437">
        <v>7430</v>
      </c>
      <c r="B437" t="s">
        <v>119</v>
      </c>
      <c r="C437">
        <v>220</v>
      </c>
      <c r="D437" s="404">
        <v>45067</v>
      </c>
      <c r="E437" t="s">
        <v>4777</v>
      </c>
      <c r="F437" t="s">
        <v>5180</v>
      </c>
      <c r="G437">
        <v>18</v>
      </c>
      <c r="H437" t="s">
        <v>1081</v>
      </c>
      <c r="I437" t="s">
        <v>4767</v>
      </c>
    </row>
    <row r="438" spans="1:9" x14ac:dyDescent="0.25">
      <c r="A438">
        <v>7430</v>
      </c>
      <c r="B438" t="s">
        <v>119</v>
      </c>
      <c r="C438">
        <v>230</v>
      </c>
      <c r="D438" s="404">
        <v>45067</v>
      </c>
      <c r="E438" t="s">
        <v>4777</v>
      </c>
      <c r="F438" t="s">
        <v>5180</v>
      </c>
      <c r="G438">
        <v>18</v>
      </c>
      <c r="H438" t="s">
        <v>1081</v>
      </c>
      <c r="I438" t="s">
        <v>4767</v>
      </c>
    </row>
    <row r="439" spans="1:9" x14ac:dyDescent="0.25">
      <c r="A439">
        <v>7430</v>
      </c>
      <c r="B439" t="s">
        <v>119</v>
      </c>
      <c r="C439">
        <v>240</v>
      </c>
      <c r="D439" s="404">
        <v>45067</v>
      </c>
      <c r="E439" t="s">
        <v>4777</v>
      </c>
      <c r="F439" t="s">
        <v>5180</v>
      </c>
      <c r="G439">
        <v>18</v>
      </c>
      <c r="H439" t="s">
        <v>1081</v>
      </c>
      <c r="I439" t="s">
        <v>4767</v>
      </c>
    </row>
    <row r="440" spans="1:9" x14ac:dyDescent="0.25">
      <c r="A440">
        <v>7430</v>
      </c>
      <c r="B440" t="s">
        <v>119</v>
      </c>
      <c r="C440">
        <v>340</v>
      </c>
      <c r="D440" s="404">
        <v>45067</v>
      </c>
      <c r="E440" t="s">
        <v>4777</v>
      </c>
      <c r="F440" t="s">
        <v>5180</v>
      </c>
      <c r="G440">
        <v>8.1</v>
      </c>
      <c r="H440" t="s">
        <v>1081</v>
      </c>
      <c r="I440" t="s">
        <v>4767</v>
      </c>
    </row>
    <row r="441" spans="1:9" x14ac:dyDescent="0.25">
      <c r="A441">
        <v>7430</v>
      </c>
      <c r="B441" t="s">
        <v>119</v>
      </c>
      <c r="C441">
        <v>936</v>
      </c>
      <c r="D441" s="404">
        <v>45067</v>
      </c>
      <c r="E441" t="s">
        <v>4777</v>
      </c>
      <c r="F441" t="s">
        <v>5180</v>
      </c>
      <c r="G441">
        <v>9.9</v>
      </c>
      <c r="H441" t="s">
        <v>1081</v>
      </c>
      <c r="I441" t="s">
        <v>4767</v>
      </c>
    </row>
    <row r="442" spans="1:9" x14ac:dyDescent="0.25">
      <c r="A442">
        <v>7430</v>
      </c>
      <c r="B442" t="s">
        <v>119</v>
      </c>
      <c r="C442">
        <v>110</v>
      </c>
      <c r="D442" s="404">
        <v>45068</v>
      </c>
      <c r="E442" t="s">
        <v>4786</v>
      </c>
      <c r="F442" t="s">
        <v>5177</v>
      </c>
      <c r="G442">
        <v>103.57</v>
      </c>
      <c r="H442" t="s">
        <v>1081</v>
      </c>
      <c r="I442" t="s">
        <v>4767</v>
      </c>
    </row>
    <row r="443" spans="1:9" x14ac:dyDescent="0.25">
      <c r="A443">
        <v>7430</v>
      </c>
      <c r="B443" t="s">
        <v>119</v>
      </c>
      <c r="C443">
        <v>112</v>
      </c>
      <c r="D443" s="404">
        <v>45068</v>
      </c>
      <c r="E443" t="s">
        <v>4786</v>
      </c>
      <c r="F443" t="s">
        <v>5177</v>
      </c>
      <c r="G443">
        <v>77.7</v>
      </c>
      <c r="H443" t="s">
        <v>1081</v>
      </c>
      <c r="I443" t="s">
        <v>4767</v>
      </c>
    </row>
    <row r="444" spans="1:9" x14ac:dyDescent="0.25">
      <c r="A444">
        <v>7430</v>
      </c>
      <c r="B444" t="s">
        <v>119</v>
      </c>
      <c r="C444">
        <v>120</v>
      </c>
      <c r="D444" s="404">
        <v>45068</v>
      </c>
      <c r="E444" t="s">
        <v>4786</v>
      </c>
      <c r="F444" t="s">
        <v>5177</v>
      </c>
      <c r="G444">
        <v>139.86000000000001</v>
      </c>
      <c r="H444" t="s">
        <v>1081</v>
      </c>
      <c r="I444" t="s">
        <v>4767</v>
      </c>
    </row>
    <row r="445" spans="1:9" x14ac:dyDescent="0.25">
      <c r="A445">
        <v>7430</v>
      </c>
      <c r="B445" t="s">
        <v>119</v>
      </c>
      <c r="C445">
        <v>130</v>
      </c>
      <c r="D445" s="404">
        <v>45068</v>
      </c>
      <c r="E445" t="s">
        <v>4786</v>
      </c>
      <c r="F445" t="s">
        <v>5177</v>
      </c>
      <c r="G445">
        <v>79.25</v>
      </c>
      <c r="H445" t="s">
        <v>1081</v>
      </c>
      <c r="I445" t="s">
        <v>4767</v>
      </c>
    </row>
    <row r="446" spans="1:9" x14ac:dyDescent="0.25">
      <c r="A446">
        <v>7430</v>
      </c>
      <c r="B446" t="s">
        <v>119</v>
      </c>
      <c r="C446">
        <v>140</v>
      </c>
      <c r="D446" s="404">
        <v>45068</v>
      </c>
      <c r="E446" t="s">
        <v>4786</v>
      </c>
      <c r="F446" t="s">
        <v>5177</v>
      </c>
      <c r="G446">
        <v>93.24</v>
      </c>
      <c r="H446" t="s">
        <v>1081</v>
      </c>
      <c r="I446" t="s">
        <v>4767</v>
      </c>
    </row>
    <row r="447" spans="1:9" x14ac:dyDescent="0.25">
      <c r="A447">
        <v>7430</v>
      </c>
      <c r="B447" t="s">
        <v>119</v>
      </c>
      <c r="C447">
        <v>142</v>
      </c>
      <c r="D447" s="404">
        <v>45068</v>
      </c>
      <c r="E447" t="s">
        <v>1081</v>
      </c>
      <c r="F447" t="s">
        <v>5179</v>
      </c>
      <c r="G447">
        <v>90</v>
      </c>
      <c r="H447" t="s">
        <v>1081</v>
      </c>
      <c r="I447" t="s">
        <v>4767</v>
      </c>
    </row>
    <row r="448" spans="1:9" x14ac:dyDescent="0.25">
      <c r="A448">
        <v>7430</v>
      </c>
      <c r="B448" t="s">
        <v>119</v>
      </c>
      <c r="C448">
        <v>160</v>
      </c>
      <c r="D448" s="404">
        <v>45068</v>
      </c>
      <c r="E448" t="s">
        <v>4786</v>
      </c>
      <c r="F448" t="s">
        <v>5177</v>
      </c>
      <c r="G448">
        <v>46.62</v>
      </c>
      <c r="H448" t="s">
        <v>1081</v>
      </c>
      <c r="I448" t="s">
        <v>4767</v>
      </c>
    </row>
    <row r="449" spans="1:9" x14ac:dyDescent="0.25">
      <c r="A449">
        <v>7430</v>
      </c>
      <c r="B449" t="s">
        <v>119</v>
      </c>
      <c r="C449">
        <v>210</v>
      </c>
      <c r="D449" s="404">
        <v>45068</v>
      </c>
      <c r="E449" t="s">
        <v>4777</v>
      </c>
      <c r="F449" t="s">
        <v>5178</v>
      </c>
      <c r="G449">
        <v>60</v>
      </c>
      <c r="H449" t="s">
        <v>1081</v>
      </c>
      <c r="I449" t="s">
        <v>4767</v>
      </c>
    </row>
    <row r="450" spans="1:9" x14ac:dyDescent="0.25">
      <c r="A450">
        <v>7430</v>
      </c>
      <c r="B450" t="s">
        <v>119</v>
      </c>
      <c r="C450">
        <v>210</v>
      </c>
      <c r="D450" s="404">
        <v>45068</v>
      </c>
      <c r="E450" t="s">
        <v>4786</v>
      </c>
      <c r="F450" t="s">
        <v>5177</v>
      </c>
      <c r="G450">
        <v>51.83</v>
      </c>
      <c r="H450" t="s">
        <v>1081</v>
      </c>
      <c r="I450" t="s">
        <v>4767</v>
      </c>
    </row>
    <row r="451" spans="1:9" x14ac:dyDescent="0.25">
      <c r="A451">
        <v>7430</v>
      </c>
      <c r="B451" t="s">
        <v>119</v>
      </c>
      <c r="C451">
        <v>220</v>
      </c>
      <c r="D451" s="404">
        <v>45068</v>
      </c>
      <c r="E451" t="s">
        <v>4777</v>
      </c>
      <c r="F451" t="s">
        <v>5178</v>
      </c>
      <c r="G451">
        <v>60</v>
      </c>
      <c r="H451" t="s">
        <v>1081</v>
      </c>
      <c r="I451" t="s">
        <v>4767</v>
      </c>
    </row>
    <row r="452" spans="1:9" x14ac:dyDescent="0.25">
      <c r="A452">
        <v>7430</v>
      </c>
      <c r="B452" t="s">
        <v>119</v>
      </c>
      <c r="C452">
        <v>220</v>
      </c>
      <c r="D452" s="404">
        <v>45068</v>
      </c>
      <c r="E452" t="s">
        <v>4786</v>
      </c>
      <c r="F452" t="s">
        <v>5177</v>
      </c>
      <c r="G452">
        <v>31.08</v>
      </c>
      <c r="H452" t="s">
        <v>1081</v>
      </c>
      <c r="I452" t="s">
        <v>4767</v>
      </c>
    </row>
    <row r="453" spans="1:9" x14ac:dyDescent="0.25">
      <c r="A453">
        <v>7430</v>
      </c>
      <c r="B453" t="s">
        <v>119</v>
      </c>
      <c r="C453">
        <v>230</v>
      </c>
      <c r="D453" s="404">
        <v>45068</v>
      </c>
      <c r="E453" t="s">
        <v>4777</v>
      </c>
      <c r="F453" t="s">
        <v>5178</v>
      </c>
      <c r="G453">
        <v>60</v>
      </c>
      <c r="H453" t="s">
        <v>1081</v>
      </c>
      <c r="I453" t="s">
        <v>4767</v>
      </c>
    </row>
    <row r="454" spans="1:9" x14ac:dyDescent="0.25">
      <c r="A454">
        <v>7430</v>
      </c>
      <c r="B454" t="s">
        <v>119</v>
      </c>
      <c r="C454">
        <v>230</v>
      </c>
      <c r="D454" s="404">
        <v>45068</v>
      </c>
      <c r="E454" t="s">
        <v>4786</v>
      </c>
      <c r="F454" t="s">
        <v>5177</v>
      </c>
      <c r="G454">
        <v>52.44</v>
      </c>
      <c r="H454" t="s">
        <v>1081</v>
      </c>
      <c r="I454" t="s">
        <v>4767</v>
      </c>
    </row>
    <row r="455" spans="1:9" x14ac:dyDescent="0.25">
      <c r="A455">
        <v>7430</v>
      </c>
      <c r="B455" t="s">
        <v>119</v>
      </c>
      <c r="C455">
        <v>240</v>
      </c>
      <c r="D455" s="404">
        <v>45068</v>
      </c>
      <c r="E455" t="s">
        <v>4777</v>
      </c>
      <c r="F455" t="s">
        <v>5178</v>
      </c>
      <c r="G455">
        <v>60</v>
      </c>
      <c r="H455" t="s">
        <v>1081</v>
      </c>
      <c r="I455" t="s">
        <v>4767</v>
      </c>
    </row>
    <row r="456" spans="1:9" x14ac:dyDescent="0.25">
      <c r="A456">
        <v>7430</v>
      </c>
      <c r="B456" t="s">
        <v>119</v>
      </c>
      <c r="C456">
        <v>240</v>
      </c>
      <c r="D456" s="404">
        <v>45068</v>
      </c>
      <c r="E456" t="s">
        <v>4786</v>
      </c>
      <c r="F456" t="s">
        <v>5177</v>
      </c>
      <c r="G456">
        <v>41.42</v>
      </c>
      <c r="H456" t="s">
        <v>1081</v>
      </c>
      <c r="I456" t="s">
        <v>4767</v>
      </c>
    </row>
    <row r="457" spans="1:9" x14ac:dyDescent="0.25">
      <c r="A457">
        <v>7430</v>
      </c>
      <c r="B457" t="s">
        <v>119</v>
      </c>
      <c r="C457">
        <v>340</v>
      </c>
      <c r="D457" s="404">
        <v>45068</v>
      </c>
      <c r="E457" t="s">
        <v>4777</v>
      </c>
      <c r="F457" t="s">
        <v>5178</v>
      </c>
      <c r="G457">
        <v>27</v>
      </c>
      <c r="H457" t="s">
        <v>1081</v>
      </c>
      <c r="I457" t="s">
        <v>4767</v>
      </c>
    </row>
    <row r="458" spans="1:9" x14ac:dyDescent="0.25">
      <c r="A458">
        <v>7430</v>
      </c>
      <c r="B458" t="s">
        <v>119</v>
      </c>
      <c r="C458">
        <v>340</v>
      </c>
      <c r="D458" s="404">
        <v>45068</v>
      </c>
      <c r="E458" t="s">
        <v>4786</v>
      </c>
      <c r="F458" t="s">
        <v>5177</v>
      </c>
      <c r="G458">
        <v>21.13</v>
      </c>
      <c r="H458" t="s">
        <v>1081</v>
      </c>
      <c r="I458" t="s">
        <v>4767</v>
      </c>
    </row>
    <row r="459" spans="1:9" x14ac:dyDescent="0.25">
      <c r="A459">
        <v>7430</v>
      </c>
      <c r="B459" t="s">
        <v>119</v>
      </c>
      <c r="C459">
        <v>935</v>
      </c>
      <c r="D459" s="404">
        <v>45068</v>
      </c>
      <c r="E459" t="s">
        <v>4786</v>
      </c>
      <c r="F459" t="s">
        <v>5177</v>
      </c>
      <c r="G459">
        <v>19.43</v>
      </c>
      <c r="H459" t="s">
        <v>1081</v>
      </c>
      <c r="I459" t="s">
        <v>4767</v>
      </c>
    </row>
    <row r="460" spans="1:9" x14ac:dyDescent="0.25">
      <c r="A460">
        <v>7430</v>
      </c>
      <c r="B460" t="s">
        <v>119</v>
      </c>
      <c r="C460">
        <v>936</v>
      </c>
      <c r="D460" s="404">
        <v>45068</v>
      </c>
      <c r="E460" t="s">
        <v>4777</v>
      </c>
      <c r="F460" t="s">
        <v>5178</v>
      </c>
      <c r="G460">
        <v>33</v>
      </c>
      <c r="H460" t="s">
        <v>1081</v>
      </c>
      <c r="I460" t="s">
        <v>4767</v>
      </c>
    </row>
    <row r="461" spans="1:9" x14ac:dyDescent="0.25">
      <c r="A461">
        <v>7430</v>
      </c>
      <c r="B461" t="s">
        <v>119</v>
      </c>
      <c r="C461">
        <v>936</v>
      </c>
      <c r="D461" s="404">
        <v>45068</v>
      </c>
      <c r="E461" t="s">
        <v>4786</v>
      </c>
      <c r="F461" t="s">
        <v>5177</v>
      </c>
      <c r="G461">
        <v>19.43</v>
      </c>
      <c r="H461" t="s">
        <v>1081</v>
      </c>
      <c r="I461" t="s">
        <v>4767</v>
      </c>
    </row>
    <row r="462" spans="1:9" x14ac:dyDescent="0.25">
      <c r="A462">
        <v>7430</v>
      </c>
      <c r="B462" t="s">
        <v>119</v>
      </c>
      <c r="C462">
        <v>110</v>
      </c>
      <c r="D462" s="404">
        <v>45070</v>
      </c>
      <c r="E462" t="s">
        <v>4786</v>
      </c>
      <c r="F462" t="s">
        <v>5176</v>
      </c>
      <c r="G462">
        <v>213.74</v>
      </c>
      <c r="H462" t="s">
        <v>1081</v>
      </c>
      <c r="I462" t="s">
        <v>4767</v>
      </c>
    </row>
    <row r="463" spans="1:9" x14ac:dyDescent="0.25">
      <c r="A463">
        <v>7430</v>
      </c>
      <c r="B463" t="s">
        <v>119</v>
      </c>
      <c r="C463">
        <v>112</v>
      </c>
      <c r="D463" s="404">
        <v>45070</v>
      </c>
      <c r="E463" t="s">
        <v>4786</v>
      </c>
      <c r="F463" t="s">
        <v>5176</v>
      </c>
      <c r="G463">
        <v>160.35</v>
      </c>
      <c r="H463" t="s">
        <v>1081</v>
      </c>
      <c r="I463" t="s">
        <v>4767</v>
      </c>
    </row>
    <row r="464" spans="1:9" x14ac:dyDescent="0.25">
      <c r="A464">
        <v>7430</v>
      </c>
      <c r="B464" t="s">
        <v>119</v>
      </c>
      <c r="C464">
        <v>120</v>
      </c>
      <c r="D464" s="404">
        <v>45070</v>
      </c>
      <c r="E464" t="s">
        <v>4786</v>
      </c>
      <c r="F464" t="s">
        <v>5176</v>
      </c>
      <c r="G464">
        <v>288.63</v>
      </c>
      <c r="H464" t="s">
        <v>1081</v>
      </c>
      <c r="I464" t="s">
        <v>4767</v>
      </c>
    </row>
    <row r="465" spans="1:9" x14ac:dyDescent="0.25">
      <c r="A465">
        <v>7430</v>
      </c>
      <c r="B465" t="s">
        <v>119</v>
      </c>
      <c r="C465">
        <v>130</v>
      </c>
      <c r="D465" s="404">
        <v>45070</v>
      </c>
      <c r="E465" t="s">
        <v>4786</v>
      </c>
      <c r="F465" t="s">
        <v>5176</v>
      </c>
      <c r="G465">
        <v>163.56</v>
      </c>
      <c r="H465" t="s">
        <v>1081</v>
      </c>
      <c r="I465" t="s">
        <v>4767</v>
      </c>
    </row>
    <row r="466" spans="1:9" x14ac:dyDescent="0.25">
      <c r="A466">
        <v>7430</v>
      </c>
      <c r="B466" t="s">
        <v>119</v>
      </c>
      <c r="C466">
        <v>140</v>
      </c>
      <c r="D466" s="404">
        <v>45070</v>
      </c>
      <c r="E466" t="s">
        <v>4786</v>
      </c>
      <c r="F466" t="s">
        <v>5176</v>
      </c>
      <c r="G466">
        <v>192.42</v>
      </c>
      <c r="H466" t="s">
        <v>1081</v>
      </c>
      <c r="I466" t="s">
        <v>4767</v>
      </c>
    </row>
    <row r="467" spans="1:9" x14ac:dyDescent="0.25">
      <c r="A467">
        <v>7430</v>
      </c>
      <c r="B467" t="s">
        <v>119</v>
      </c>
      <c r="C467">
        <v>160</v>
      </c>
      <c r="D467" s="404">
        <v>45070</v>
      </c>
      <c r="E467" t="s">
        <v>4786</v>
      </c>
      <c r="F467" t="s">
        <v>5176</v>
      </c>
      <c r="G467">
        <v>96.21</v>
      </c>
      <c r="H467" t="s">
        <v>1081</v>
      </c>
      <c r="I467" t="s">
        <v>4767</v>
      </c>
    </row>
    <row r="468" spans="1:9" x14ac:dyDescent="0.25">
      <c r="A468">
        <v>7430</v>
      </c>
      <c r="B468" t="s">
        <v>119</v>
      </c>
      <c r="C468">
        <v>210</v>
      </c>
      <c r="D468" s="404">
        <v>45070</v>
      </c>
      <c r="E468" t="s">
        <v>4786</v>
      </c>
      <c r="F468" t="s">
        <v>5176</v>
      </c>
      <c r="G468">
        <v>106.95</v>
      </c>
      <c r="H468" t="s">
        <v>1081</v>
      </c>
      <c r="I468" t="s">
        <v>4767</v>
      </c>
    </row>
    <row r="469" spans="1:9" x14ac:dyDescent="0.25">
      <c r="A469">
        <v>7430</v>
      </c>
      <c r="B469" t="s">
        <v>119</v>
      </c>
      <c r="C469">
        <v>220</v>
      </c>
      <c r="D469" s="404">
        <v>45070</v>
      </c>
      <c r="E469" t="s">
        <v>4786</v>
      </c>
      <c r="F469" t="s">
        <v>5176</v>
      </c>
      <c r="G469">
        <v>64.14</v>
      </c>
      <c r="H469" t="s">
        <v>1081</v>
      </c>
      <c r="I469" t="s">
        <v>4767</v>
      </c>
    </row>
    <row r="470" spans="1:9" x14ac:dyDescent="0.25">
      <c r="A470">
        <v>7430</v>
      </c>
      <c r="B470" t="s">
        <v>119</v>
      </c>
      <c r="C470">
        <v>230</v>
      </c>
      <c r="D470" s="404">
        <v>45070</v>
      </c>
      <c r="E470" t="s">
        <v>4786</v>
      </c>
      <c r="F470" t="s">
        <v>5176</v>
      </c>
      <c r="G470">
        <v>108.23</v>
      </c>
      <c r="H470" t="s">
        <v>1081</v>
      </c>
      <c r="I470" t="s">
        <v>4767</v>
      </c>
    </row>
    <row r="471" spans="1:9" x14ac:dyDescent="0.25">
      <c r="A471">
        <v>7430</v>
      </c>
      <c r="B471" t="s">
        <v>119</v>
      </c>
      <c r="C471">
        <v>240</v>
      </c>
      <c r="D471" s="404">
        <v>45070</v>
      </c>
      <c r="E471" t="s">
        <v>4786</v>
      </c>
      <c r="F471" t="s">
        <v>5176</v>
      </c>
      <c r="G471">
        <v>85.46</v>
      </c>
      <c r="H471" t="s">
        <v>1081</v>
      </c>
      <c r="I471" t="s">
        <v>4767</v>
      </c>
    </row>
    <row r="472" spans="1:9" x14ac:dyDescent="0.25">
      <c r="A472">
        <v>7430</v>
      </c>
      <c r="B472" t="s">
        <v>119</v>
      </c>
      <c r="C472">
        <v>340</v>
      </c>
      <c r="D472" s="404">
        <v>45070</v>
      </c>
      <c r="E472" t="s">
        <v>4786</v>
      </c>
      <c r="F472" t="s">
        <v>5176</v>
      </c>
      <c r="G472">
        <v>43.62</v>
      </c>
      <c r="H472" t="s">
        <v>1081</v>
      </c>
      <c r="I472" t="s">
        <v>4767</v>
      </c>
    </row>
    <row r="473" spans="1:9" x14ac:dyDescent="0.25">
      <c r="A473">
        <v>7430</v>
      </c>
      <c r="B473" t="s">
        <v>119</v>
      </c>
      <c r="C473">
        <v>935</v>
      </c>
      <c r="D473" s="404">
        <v>45070</v>
      </c>
      <c r="E473" t="s">
        <v>4786</v>
      </c>
      <c r="F473" t="s">
        <v>5176</v>
      </c>
      <c r="G473">
        <v>40.090000000000003</v>
      </c>
      <c r="H473" t="s">
        <v>1081</v>
      </c>
      <c r="I473" t="s">
        <v>4767</v>
      </c>
    </row>
    <row r="474" spans="1:9" x14ac:dyDescent="0.25">
      <c r="A474">
        <v>7430</v>
      </c>
      <c r="B474" t="s">
        <v>119</v>
      </c>
      <c r="C474">
        <v>936</v>
      </c>
      <c r="D474" s="404">
        <v>45070</v>
      </c>
      <c r="E474" t="s">
        <v>4786</v>
      </c>
      <c r="F474" t="s">
        <v>5176</v>
      </c>
      <c r="G474">
        <v>40.090000000000003</v>
      </c>
      <c r="H474" t="s">
        <v>1081</v>
      </c>
      <c r="I474" t="s">
        <v>4767</v>
      </c>
    </row>
    <row r="475" spans="1:9" x14ac:dyDescent="0.25">
      <c r="A475">
        <v>7430</v>
      </c>
      <c r="B475" t="s">
        <v>119</v>
      </c>
      <c r="C475">
        <v>330</v>
      </c>
      <c r="D475" s="404">
        <v>45071</v>
      </c>
      <c r="E475" t="s">
        <v>1081</v>
      </c>
      <c r="F475" t="s">
        <v>5175</v>
      </c>
      <c r="G475">
        <v>30</v>
      </c>
      <c r="H475" t="s">
        <v>1081</v>
      </c>
      <c r="I475" t="s">
        <v>4767</v>
      </c>
    </row>
    <row r="476" spans="1:9" x14ac:dyDescent="0.25">
      <c r="A476">
        <v>7430</v>
      </c>
      <c r="B476" t="s">
        <v>119</v>
      </c>
      <c r="C476">
        <v>110</v>
      </c>
      <c r="D476" s="404">
        <v>45072</v>
      </c>
      <c r="E476" t="s">
        <v>4786</v>
      </c>
      <c r="F476" t="s">
        <v>5174</v>
      </c>
      <c r="G476">
        <v>47.99</v>
      </c>
      <c r="H476" t="s">
        <v>1081</v>
      </c>
      <c r="I476" t="s">
        <v>4767</v>
      </c>
    </row>
    <row r="477" spans="1:9" x14ac:dyDescent="0.25">
      <c r="A477">
        <v>7430</v>
      </c>
      <c r="B477" t="s">
        <v>119</v>
      </c>
      <c r="C477">
        <v>112</v>
      </c>
      <c r="D477" s="404">
        <v>45072</v>
      </c>
      <c r="E477" t="s">
        <v>4786</v>
      </c>
      <c r="F477" t="s">
        <v>5174</v>
      </c>
      <c r="G477">
        <v>36</v>
      </c>
      <c r="H477" t="s">
        <v>1081</v>
      </c>
      <c r="I477" t="s">
        <v>4767</v>
      </c>
    </row>
    <row r="478" spans="1:9" x14ac:dyDescent="0.25">
      <c r="A478">
        <v>7430</v>
      </c>
      <c r="B478" t="s">
        <v>119</v>
      </c>
      <c r="C478">
        <v>120</v>
      </c>
      <c r="D478" s="404">
        <v>45072</v>
      </c>
      <c r="E478" t="s">
        <v>4786</v>
      </c>
      <c r="F478" t="s">
        <v>5174</v>
      </c>
      <c r="G478">
        <v>64.8</v>
      </c>
      <c r="H478" t="s">
        <v>1081</v>
      </c>
      <c r="I478" t="s">
        <v>4767</v>
      </c>
    </row>
    <row r="479" spans="1:9" x14ac:dyDescent="0.25">
      <c r="A479">
        <v>7430</v>
      </c>
      <c r="B479" t="s">
        <v>119</v>
      </c>
      <c r="C479">
        <v>130</v>
      </c>
      <c r="D479" s="404">
        <v>45072</v>
      </c>
      <c r="E479" t="s">
        <v>4786</v>
      </c>
      <c r="F479" t="s">
        <v>5174</v>
      </c>
      <c r="G479">
        <v>36.72</v>
      </c>
      <c r="H479" t="s">
        <v>1081</v>
      </c>
      <c r="I479" t="s">
        <v>4767</v>
      </c>
    </row>
    <row r="480" spans="1:9" x14ac:dyDescent="0.25">
      <c r="A480">
        <v>7430</v>
      </c>
      <c r="B480" t="s">
        <v>119</v>
      </c>
      <c r="C480">
        <v>140</v>
      </c>
      <c r="D480" s="404">
        <v>45072</v>
      </c>
      <c r="E480" t="s">
        <v>4786</v>
      </c>
      <c r="F480" t="s">
        <v>5174</v>
      </c>
      <c r="G480">
        <v>43.2</v>
      </c>
      <c r="H480" t="s">
        <v>1081</v>
      </c>
      <c r="I480" t="s">
        <v>4767</v>
      </c>
    </row>
    <row r="481" spans="1:9" x14ac:dyDescent="0.25">
      <c r="A481">
        <v>7430</v>
      </c>
      <c r="B481" t="s">
        <v>119</v>
      </c>
      <c r="C481">
        <v>160</v>
      </c>
      <c r="D481" s="404">
        <v>45072</v>
      </c>
      <c r="E481" t="s">
        <v>4786</v>
      </c>
      <c r="F481" t="s">
        <v>5174</v>
      </c>
      <c r="G481">
        <v>21.6</v>
      </c>
      <c r="H481" t="s">
        <v>1081</v>
      </c>
      <c r="I481" t="s">
        <v>4767</v>
      </c>
    </row>
    <row r="482" spans="1:9" x14ac:dyDescent="0.25">
      <c r="A482">
        <v>7430</v>
      </c>
      <c r="B482" t="s">
        <v>119</v>
      </c>
      <c r="C482">
        <v>210</v>
      </c>
      <c r="D482" s="404">
        <v>45072</v>
      </c>
      <c r="E482" t="s">
        <v>4786</v>
      </c>
      <c r="F482" t="s">
        <v>5174</v>
      </c>
      <c r="G482">
        <v>24.01</v>
      </c>
      <c r="H482" t="s">
        <v>1081</v>
      </c>
      <c r="I482" t="s">
        <v>4767</v>
      </c>
    </row>
    <row r="483" spans="1:9" x14ac:dyDescent="0.25">
      <c r="A483">
        <v>7430</v>
      </c>
      <c r="B483" t="s">
        <v>119</v>
      </c>
      <c r="C483">
        <v>220</v>
      </c>
      <c r="D483" s="404">
        <v>45072</v>
      </c>
      <c r="E483" t="s">
        <v>4786</v>
      </c>
      <c r="F483" t="s">
        <v>5174</v>
      </c>
      <c r="G483">
        <v>14.4</v>
      </c>
      <c r="H483" t="s">
        <v>1081</v>
      </c>
      <c r="I483" t="s">
        <v>4767</v>
      </c>
    </row>
    <row r="484" spans="1:9" x14ac:dyDescent="0.25">
      <c r="A484">
        <v>7430</v>
      </c>
      <c r="B484" t="s">
        <v>119</v>
      </c>
      <c r="C484">
        <v>230</v>
      </c>
      <c r="D484" s="404">
        <v>45072</v>
      </c>
      <c r="E484" t="s">
        <v>4786</v>
      </c>
      <c r="F484" t="s">
        <v>5174</v>
      </c>
      <c r="G484">
        <v>24.3</v>
      </c>
      <c r="H484" t="s">
        <v>1081</v>
      </c>
      <c r="I484" t="s">
        <v>4767</v>
      </c>
    </row>
    <row r="485" spans="1:9" x14ac:dyDescent="0.25">
      <c r="A485">
        <v>7430</v>
      </c>
      <c r="B485" t="s">
        <v>119</v>
      </c>
      <c r="C485">
        <v>240</v>
      </c>
      <c r="D485" s="404">
        <v>45072</v>
      </c>
      <c r="E485" t="s">
        <v>4786</v>
      </c>
      <c r="F485" t="s">
        <v>5174</v>
      </c>
      <c r="G485">
        <v>19.190000000000001</v>
      </c>
      <c r="H485" t="s">
        <v>1081</v>
      </c>
      <c r="I485" t="s">
        <v>4767</v>
      </c>
    </row>
    <row r="486" spans="1:9" x14ac:dyDescent="0.25">
      <c r="A486">
        <v>7430</v>
      </c>
      <c r="B486" t="s">
        <v>119</v>
      </c>
      <c r="C486">
        <v>340</v>
      </c>
      <c r="D486" s="404">
        <v>45072</v>
      </c>
      <c r="E486" t="s">
        <v>4786</v>
      </c>
      <c r="F486" t="s">
        <v>5174</v>
      </c>
      <c r="G486">
        <v>9.7899999999999991</v>
      </c>
      <c r="H486" t="s">
        <v>1081</v>
      </c>
      <c r="I486" t="s">
        <v>4767</v>
      </c>
    </row>
    <row r="487" spans="1:9" x14ac:dyDescent="0.25">
      <c r="A487">
        <v>7430</v>
      </c>
      <c r="B487" t="s">
        <v>119</v>
      </c>
      <c r="C487">
        <v>935</v>
      </c>
      <c r="D487" s="404">
        <v>45072</v>
      </c>
      <c r="E487" t="s">
        <v>4786</v>
      </c>
      <c r="F487" t="s">
        <v>5174</v>
      </c>
      <c r="G487">
        <v>9</v>
      </c>
      <c r="H487" t="s">
        <v>1081</v>
      </c>
      <c r="I487" t="s">
        <v>4767</v>
      </c>
    </row>
    <row r="488" spans="1:9" x14ac:dyDescent="0.25">
      <c r="A488">
        <v>7430</v>
      </c>
      <c r="B488" t="s">
        <v>119</v>
      </c>
      <c r="C488">
        <v>936</v>
      </c>
      <c r="D488" s="404">
        <v>45072</v>
      </c>
      <c r="E488" t="s">
        <v>4786</v>
      </c>
      <c r="F488" t="s">
        <v>5174</v>
      </c>
      <c r="G488">
        <v>9</v>
      </c>
      <c r="H488" t="s">
        <v>1081</v>
      </c>
      <c r="I488" t="s">
        <v>4767</v>
      </c>
    </row>
    <row r="489" spans="1:9" x14ac:dyDescent="0.25">
      <c r="A489">
        <v>7430</v>
      </c>
      <c r="B489" t="s">
        <v>119</v>
      </c>
      <c r="C489">
        <v>140</v>
      </c>
      <c r="D489" s="404">
        <v>45076</v>
      </c>
      <c r="E489" t="s">
        <v>1081</v>
      </c>
      <c r="F489" t="s">
        <v>5173</v>
      </c>
      <c r="G489">
        <v>30</v>
      </c>
      <c r="H489" t="s">
        <v>1081</v>
      </c>
      <c r="I489" t="s">
        <v>4767</v>
      </c>
    </row>
    <row r="490" spans="1:9" x14ac:dyDescent="0.25">
      <c r="A490">
        <v>7430</v>
      </c>
      <c r="B490" t="s">
        <v>119</v>
      </c>
      <c r="C490">
        <v>160</v>
      </c>
      <c r="D490" s="404">
        <v>45076</v>
      </c>
      <c r="E490" t="s">
        <v>5172</v>
      </c>
      <c r="F490" t="s">
        <v>5171</v>
      </c>
      <c r="G490">
        <v>580</v>
      </c>
      <c r="H490" t="s">
        <v>1081</v>
      </c>
      <c r="I490" t="s">
        <v>4767</v>
      </c>
    </row>
    <row r="491" spans="1:9" x14ac:dyDescent="0.25">
      <c r="A491">
        <v>7430</v>
      </c>
      <c r="B491" t="s">
        <v>119</v>
      </c>
      <c r="C491">
        <v>260</v>
      </c>
      <c r="D491" s="404">
        <v>45076</v>
      </c>
      <c r="E491" t="s">
        <v>1081</v>
      </c>
      <c r="F491" t="s">
        <v>5170</v>
      </c>
      <c r="G491">
        <v>1348.75</v>
      </c>
      <c r="H491" t="s">
        <v>1081</v>
      </c>
      <c r="I491" t="s">
        <v>4767</v>
      </c>
    </row>
    <row r="492" spans="1:9" x14ac:dyDescent="0.25">
      <c r="A492">
        <v>7430</v>
      </c>
      <c r="B492" t="s">
        <v>119</v>
      </c>
      <c r="C492">
        <v>130</v>
      </c>
      <c r="D492" s="404">
        <v>45077</v>
      </c>
      <c r="E492" t="s">
        <v>5169</v>
      </c>
      <c r="F492" t="s">
        <v>5168</v>
      </c>
      <c r="G492">
        <v>25.6</v>
      </c>
      <c r="H492" t="s">
        <v>1081</v>
      </c>
      <c r="I492" t="s">
        <v>4767</v>
      </c>
    </row>
    <row r="493" spans="1:9" x14ac:dyDescent="0.25">
      <c r="A493">
        <v>7430</v>
      </c>
      <c r="B493" t="s">
        <v>119</v>
      </c>
      <c r="C493">
        <v>140</v>
      </c>
      <c r="D493" s="404">
        <v>45077</v>
      </c>
      <c r="E493" t="s">
        <v>5169</v>
      </c>
      <c r="F493" t="s">
        <v>5168</v>
      </c>
      <c r="G493">
        <v>89.6</v>
      </c>
      <c r="H493" t="s">
        <v>1081</v>
      </c>
      <c r="I493" t="s">
        <v>4767</v>
      </c>
    </row>
    <row r="494" spans="1:9" x14ac:dyDescent="0.25">
      <c r="A494">
        <v>7430</v>
      </c>
      <c r="B494" t="s">
        <v>119</v>
      </c>
      <c r="C494">
        <v>142</v>
      </c>
      <c r="D494" s="404">
        <v>45077</v>
      </c>
      <c r="E494" t="s">
        <v>5169</v>
      </c>
      <c r="F494" t="s">
        <v>5168</v>
      </c>
      <c r="G494">
        <v>17.920000000000002</v>
      </c>
      <c r="H494" t="s">
        <v>1081</v>
      </c>
      <c r="I494" t="s">
        <v>4767</v>
      </c>
    </row>
    <row r="495" spans="1:9" x14ac:dyDescent="0.25">
      <c r="A495">
        <v>7430</v>
      </c>
      <c r="B495" t="s">
        <v>119</v>
      </c>
      <c r="C495">
        <v>147</v>
      </c>
      <c r="D495" s="404">
        <v>45077</v>
      </c>
      <c r="E495" t="s">
        <v>5169</v>
      </c>
      <c r="F495" t="s">
        <v>5168</v>
      </c>
      <c r="G495">
        <v>20.48</v>
      </c>
      <c r="H495" t="s">
        <v>1081</v>
      </c>
      <c r="I495" t="s">
        <v>4767</v>
      </c>
    </row>
    <row r="496" spans="1:9" x14ac:dyDescent="0.25">
      <c r="A496">
        <v>7430</v>
      </c>
      <c r="B496" t="s">
        <v>119</v>
      </c>
      <c r="C496">
        <v>230</v>
      </c>
      <c r="D496" s="404">
        <v>45077</v>
      </c>
      <c r="E496" t="s">
        <v>5169</v>
      </c>
      <c r="F496" t="s">
        <v>5168</v>
      </c>
      <c r="G496">
        <v>7.68</v>
      </c>
      <c r="H496" t="s">
        <v>1081</v>
      </c>
      <c r="I496" t="s">
        <v>4767</v>
      </c>
    </row>
    <row r="497" spans="1:9" x14ac:dyDescent="0.25">
      <c r="A497">
        <v>7430</v>
      </c>
      <c r="B497" t="s">
        <v>119</v>
      </c>
      <c r="C497">
        <v>240</v>
      </c>
      <c r="D497" s="404">
        <v>45077</v>
      </c>
      <c r="E497" t="s">
        <v>5169</v>
      </c>
      <c r="F497" t="s">
        <v>5168</v>
      </c>
      <c r="G497">
        <v>38.4</v>
      </c>
      <c r="H497" t="s">
        <v>1081</v>
      </c>
      <c r="I497" t="s">
        <v>4767</v>
      </c>
    </row>
    <row r="498" spans="1:9" x14ac:dyDescent="0.25">
      <c r="A498">
        <v>7430</v>
      </c>
      <c r="B498" t="s">
        <v>119</v>
      </c>
      <c r="C498">
        <v>330</v>
      </c>
      <c r="D498" s="404">
        <v>45077</v>
      </c>
      <c r="E498" t="s">
        <v>5169</v>
      </c>
      <c r="F498" t="s">
        <v>5168</v>
      </c>
      <c r="G498">
        <v>2.56</v>
      </c>
      <c r="H498" t="s">
        <v>1081</v>
      </c>
      <c r="I498" t="s">
        <v>4767</v>
      </c>
    </row>
    <row r="499" spans="1:9" x14ac:dyDescent="0.25">
      <c r="A499">
        <v>7430</v>
      </c>
      <c r="B499" t="s">
        <v>119</v>
      </c>
      <c r="C499">
        <v>340</v>
      </c>
      <c r="D499" s="404">
        <v>45077</v>
      </c>
      <c r="E499" t="s">
        <v>5169</v>
      </c>
      <c r="F499" t="s">
        <v>5168</v>
      </c>
      <c r="G499">
        <v>25.6</v>
      </c>
      <c r="H499" t="s">
        <v>1081</v>
      </c>
      <c r="I499" t="s">
        <v>4767</v>
      </c>
    </row>
    <row r="500" spans="1:9" x14ac:dyDescent="0.25">
      <c r="A500">
        <v>7430</v>
      </c>
      <c r="B500" t="s">
        <v>119</v>
      </c>
      <c r="C500">
        <v>430</v>
      </c>
      <c r="D500" s="404">
        <v>45077</v>
      </c>
      <c r="E500" t="s">
        <v>5169</v>
      </c>
      <c r="F500" t="s">
        <v>5168</v>
      </c>
      <c r="G500">
        <v>2.57</v>
      </c>
      <c r="H500" t="s">
        <v>1081</v>
      </c>
      <c r="I500" t="s">
        <v>4767</v>
      </c>
    </row>
    <row r="501" spans="1:9" x14ac:dyDescent="0.25">
      <c r="A501">
        <v>7430</v>
      </c>
      <c r="B501" t="s">
        <v>119</v>
      </c>
      <c r="C501">
        <v>440</v>
      </c>
      <c r="D501" s="404">
        <v>45077</v>
      </c>
      <c r="E501" t="s">
        <v>5169</v>
      </c>
      <c r="F501" t="s">
        <v>5168</v>
      </c>
      <c r="G501">
        <v>25.6</v>
      </c>
      <c r="H501" t="s">
        <v>1081</v>
      </c>
      <c r="I501" t="s">
        <v>4767</v>
      </c>
    </row>
    <row r="502" spans="1:9" x14ac:dyDescent="0.25">
      <c r="A502">
        <v>7430</v>
      </c>
      <c r="B502" t="s">
        <v>119</v>
      </c>
      <c r="C502">
        <v>110</v>
      </c>
      <c r="D502" s="404">
        <v>45078</v>
      </c>
      <c r="E502" t="s">
        <v>4786</v>
      </c>
      <c r="F502" t="s">
        <v>5165</v>
      </c>
      <c r="G502">
        <v>12</v>
      </c>
      <c r="H502" t="s">
        <v>1081</v>
      </c>
      <c r="I502" t="s">
        <v>4767</v>
      </c>
    </row>
    <row r="503" spans="1:9" x14ac:dyDescent="0.25">
      <c r="A503">
        <v>7430</v>
      </c>
      <c r="B503" t="s">
        <v>119</v>
      </c>
      <c r="C503">
        <v>110</v>
      </c>
      <c r="D503" s="404">
        <v>45078</v>
      </c>
      <c r="E503" t="s">
        <v>4786</v>
      </c>
      <c r="F503" t="s">
        <v>5164</v>
      </c>
      <c r="G503">
        <v>100.64</v>
      </c>
      <c r="H503" t="s">
        <v>1081</v>
      </c>
      <c r="I503" t="s">
        <v>4767</v>
      </c>
    </row>
    <row r="504" spans="1:9" x14ac:dyDescent="0.25">
      <c r="A504">
        <v>7430</v>
      </c>
      <c r="B504" t="s">
        <v>119</v>
      </c>
      <c r="C504">
        <v>110</v>
      </c>
      <c r="D504" s="404">
        <v>45078</v>
      </c>
      <c r="E504" t="s">
        <v>4779</v>
      </c>
      <c r="F504" t="s">
        <v>5166</v>
      </c>
      <c r="G504">
        <v>151</v>
      </c>
      <c r="H504" t="s">
        <v>1081</v>
      </c>
      <c r="I504" t="s">
        <v>4767</v>
      </c>
    </row>
    <row r="505" spans="1:9" x14ac:dyDescent="0.25">
      <c r="A505">
        <v>7430</v>
      </c>
      <c r="B505" t="s">
        <v>119</v>
      </c>
      <c r="C505">
        <v>112</v>
      </c>
      <c r="D505" s="404">
        <v>45078</v>
      </c>
      <c r="E505" t="s">
        <v>4786</v>
      </c>
      <c r="F505" t="s">
        <v>5165</v>
      </c>
      <c r="G505">
        <v>9</v>
      </c>
      <c r="H505" t="s">
        <v>1081</v>
      </c>
      <c r="I505" t="s">
        <v>4767</v>
      </c>
    </row>
    <row r="506" spans="1:9" x14ac:dyDescent="0.25">
      <c r="A506">
        <v>7430</v>
      </c>
      <c r="B506" t="s">
        <v>119</v>
      </c>
      <c r="C506">
        <v>112</v>
      </c>
      <c r="D506" s="404">
        <v>45078</v>
      </c>
      <c r="E506" t="s">
        <v>4786</v>
      </c>
      <c r="F506" t="s">
        <v>5164</v>
      </c>
      <c r="G506">
        <v>75.5</v>
      </c>
      <c r="H506" t="s">
        <v>1081</v>
      </c>
      <c r="I506" t="s">
        <v>4767</v>
      </c>
    </row>
    <row r="507" spans="1:9" x14ac:dyDescent="0.25">
      <c r="A507">
        <v>7430</v>
      </c>
      <c r="B507" t="s">
        <v>119</v>
      </c>
      <c r="C507">
        <v>112</v>
      </c>
      <c r="D507" s="404">
        <v>45078</v>
      </c>
      <c r="E507" t="s">
        <v>4779</v>
      </c>
      <c r="F507" t="s">
        <v>5166</v>
      </c>
      <c r="G507">
        <v>75.5</v>
      </c>
      <c r="H507" t="s">
        <v>1081</v>
      </c>
      <c r="I507" t="s">
        <v>4767</v>
      </c>
    </row>
    <row r="508" spans="1:9" x14ac:dyDescent="0.25">
      <c r="A508">
        <v>7430</v>
      </c>
      <c r="B508" t="s">
        <v>119</v>
      </c>
      <c r="C508">
        <v>120</v>
      </c>
      <c r="D508" s="404">
        <v>45078</v>
      </c>
      <c r="E508" t="s">
        <v>4786</v>
      </c>
      <c r="F508" t="s">
        <v>5165</v>
      </c>
      <c r="G508">
        <v>16.2</v>
      </c>
      <c r="H508" t="s">
        <v>1081</v>
      </c>
      <c r="I508" t="s">
        <v>4767</v>
      </c>
    </row>
    <row r="509" spans="1:9" x14ac:dyDescent="0.25">
      <c r="A509">
        <v>7430</v>
      </c>
      <c r="B509" t="s">
        <v>119</v>
      </c>
      <c r="C509">
        <v>120</v>
      </c>
      <c r="D509" s="404">
        <v>45078</v>
      </c>
      <c r="E509" t="s">
        <v>4786</v>
      </c>
      <c r="F509" t="s">
        <v>5164</v>
      </c>
      <c r="G509">
        <v>135.9</v>
      </c>
      <c r="H509" t="s">
        <v>1081</v>
      </c>
      <c r="I509" t="s">
        <v>4767</v>
      </c>
    </row>
    <row r="510" spans="1:9" x14ac:dyDescent="0.25">
      <c r="A510">
        <v>7430</v>
      </c>
      <c r="B510" t="s">
        <v>119</v>
      </c>
      <c r="C510">
        <v>120</v>
      </c>
      <c r="D510" s="404">
        <v>45078</v>
      </c>
      <c r="E510" t="s">
        <v>4779</v>
      </c>
      <c r="F510" t="s">
        <v>5166</v>
      </c>
      <c r="G510">
        <v>166.1</v>
      </c>
      <c r="H510" t="s">
        <v>1081</v>
      </c>
      <c r="I510" t="s">
        <v>4767</v>
      </c>
    </row>
    <row r="511" spans="1:9" x14ac:dyDescent="0.25">
      <c r="A511">
        <v>7430</v>
      </c>
      <c r="B511" t="s">
        <v>119</v>
      </c>
      <c r="C511">
        <v>130</v>
      </c>
      <c r="D511" s="404">
        <v>45078</v>
      </c>
      <c r="E511" t="s">
        <v>4786</v>
      </c>
      <c r="F511" t="s">
        <v>5165</v>
      </c>
      <c r="G511">
        <v>9.18</v>
      </c>
      <c r="H511" t="s">
        <v>1081</v>
      </c>
      <c r="I511" t="s">
        <v>4767</v>
      </c>
    </row>
    <row r="512" spans="1:9" x14ac:dyDescent="0.25">
      <c r="A512">
        <v>7430</v>
      </c>
      <c r="B512" t="s">
        <v>119</v>
      </c>
      <c r="C512">
        <v>130</v>
      </c>
      <c r="D512" s="404">
        <v>45078</v>
      </c>
      <c r="E512" t="s">
        <v>4786</v>
      </c>
      <c r="F512" t="s">
        <v>5164</v>
      </c>
      <c r="G512">
        <v>77.010000000000005</v>
      </c>
      <c r="H512" t="s">
        <v>1081</v>
      </c>
      <c r="I512" t="s">
        <v>4767</v>
      </c>
    </row>
    <row r="513" spans="1:9" x14ac:dyDescent="0.25">
      <c r="A513">
        <v>7430</v>
      </c>
      <c r="B513" t="s">
        <v>119</v>
      </c>
      <c r="C513">
        <v>130</v>
      </c>
      <c r="D513" s="404">
        <v>45078</v>
      </c>
      <c r="E513" t="s">
        <v>4779</v>
      </c>
      <c r="F513" t="s">
        <v>5166</v>
      </c>
      <c r="G513">
        <v>128.35</v>
      </c>
      <c r="H513" t="s">
        <v>1081</v>
      </c>
      <c r="I513" t="s">
        <v>4767</v>
      </c>
    </row>
    <row r="514" spans="1:9" x14ac:dyDescent="0.25">
      <c r="A514">
        <v>7430</v>
      </c>
      <c r="B514" t="s">
        <v>119</v>
      </c>
      <c r="C514">
        <v>140</v>
      </c>
      <c r="D514" s="404">
        <v>45078</v>
      </c>
      <c r="E514" t="s">
        <v>4786</v>
      </c>
      <c r="F514" t="s">
        <v>5165</v>
      </c>
      <c r="G514">
        <v>10.8</v>
      </c>
      <c r="H514" t="s">
        <v>1081</v>
      </c>
      <c r="I514" t="s">
        <v>4767</v>
      </c>
    </row>
    <row r="515" spans="1:9" x14ac:dyDescent="0.25">
      <c r="A515">
        <v>7430</v>
      </c>
      <c r="B515" t="s">
        <v>119</v>
      </c>
      <c r="C515">
        <v>140</v>
      </c>
      <c r="D515" s="404">
        <v>45078</v>
      </c>
      <c r="E515" t="s">
        <v>4786</v>
      </c>
      <c r="F515" t="s">
        <v>5164</v>
      </c>
      <c r="G515">
        <v>90.6</v>
      </c>
      <c r="H515" t="s">
        <v>1081</v>
      </c>
      <c r="I515" t="s">
        <v>4767</v>
      </c>
    </row>
    <row r="516" spans="1:9" x14ac:dyDescent="0.25">
      <c r="A516">
        <v>7430</v>
      </c>
      <c r="B516" t="s">
        <v>119</v>
      </c>
      <c r="C516">
        <v>140</v>
      </c>
      <c r="D516" s="404">
        <v>45078</v>
      </c>
      <c r="E516" t="s">
        <v>4779</v>
      </c>
      <c r="F516" t="s">
        <v>5166</v>
      </c>
      <c r="G516">
        <v>151</v>
      </c>
      <c r="H516" t="s">
        <v>1081</v>
      </c>
      <c r="I516" t="s">
        <v>4767</v>
      </c>
    </row>
    <row r="517" spans="1:9" x14ac:dyDescent="0.25">
      <c r="A517">
        <v>7430</v>
      </c>
      <c r="B517" t="s">
        <v>119</v>
      </c>
      <c r="C517">
        <v>160</v>
      </c>
      <c r="D517" s="404">
        <v>45078</v>
      </c>
      <c r="E517" t="s">
        <v>4786</v>
      </c>
      <c r="F517" t="s">
        <v>5165</v>
      </c>
      <c r="G517">
        <v>5.4</v>
      </c>
      <c r="H517" t="s">
        <v>1081</v>
      </c>
      <c r="I517" t="s">
        <v>4767</v>
      </c>
    </row>
    <row r="518" spans="1:9" x14ac:dyDescent="0.25">
      <c r="A518">
        <v>7430</v>
      </c>
      <c r="B518" t="s">
        <v>119</v>
      </c>
      <c r="C518">
        <v>160</v>
      </c>
      <c r="D518" s="404">
        <v>45078</v>
      </c>
      <c r="E518" t="s">
        <v>4786</v>
      </c>
      <c r="F518" t="s">
        <v>5164</v>
      </c>
      <c r="G518">
        <v>45.3</v>
      </c>
      <c r="H518" t="s">
        <v>1081</v>
      </c>
      <c r="I518" t="s">
        <v>4767</v>
      </c>
    </row>
    <row r="519" spans="1:9" x14ac:dyDescent="0.25">
      <c r="A519">
        <v>7430</v>
      </c>
      <c r="B519" t="s">
        <v>119</v>
      </c>
      <c r="C519">
        <v>162</v>
      </c>
      <c r="D519" s="404">
        <v>45078</v>
      </c>
      <c r="E519" t="s">
        <v>4779</v>
      </c>
      <c r="F519" t="s">
        <v>5166</v>
      </c>
      <c r="G519">
        <v>45.3</v>
      </c>
      <c r="H519" t="s">
        <v>1081</v>
      </c>
      <c r="I519" t="s">
        <v>4767</v>
      </c>
    </row>
    <row r="520" spans="1:9" x14ac:dyDescent="0.25">
      <c r="A520">
        <v>7430</v>
      </c>
      <c r="B520" t="s">
        <v>119</v>
      </c>
      <c r="C520">
        <v>210</v>
      </c>
      <c r="D520" s="404">
        <v>45078</v>
      </c>
      <c r="E520" t="s">
        <v>4786</v>
      </c>
      <c r="F520" t="s">
        <v>5165</v>
      </c>
      <c r="G520">
        <v>6</v>
      </c>
      <c r="H520" t="s">
        <v>1081</v>
      </c>
      <c r="I520" t="s">
        <v>4767</v>
      </c>
    </row>
    <row r="521" spans="1:9" x14ac:dyDescent="0.25">
      <c r="A521">
        <v>7430</v>
      </c>
      <c r="B521" t="s">
        <v>119</v>
      </c>
      <c r="C521">
        <v>210</v>
      </c>
      <c r="D521" s="404">
        <v>45078</v>
      </c>
      <c r="E521" t="s">
        <v>4786</v>
      </c>
      <c r="F521" t="s">
        <v>5164</v>
      </c>
      <c r="G521">
        <v>50.36</v>
      </c>
      <c r="H521" t="s">
        <v>1081</v>
      </c>
      <c r="I521" t="s">
        <v>4767</v>
      </c>
    </row>
    <row r="522" spans="1:9" x14ac:dyDescent="0.25">
      <c r="A522">
        <v>7430</v>
      </c>
      <c r="B522" t="s">
        <v>119</v>
      </c>
      <c r="C522">
        <v>220</v>
      </c>
      <c r="D522" s="404">
        <v>45078</v>
      </c>
      <c r="E522" t="s">
        <v>4786</v>
      </c>
      <c r="F522" t="s">
        <v>5165</v>
      </c>
      <c r="G522">
        <v>3.6</v>
      </c>
      <c r="H522" t="s">
        <v>1081</v>
      </c>
      <c r="I522" t="s">
        <v>4767</v>
      </c>
    </row>
    <row r="523" spans="1:9" x14ac:dyDescent="0.25">
      <c r="A523">
        <v>7430</v>
      </c>
      <c r="B523" t="s">
        <v>119</v>
      </c>
      <c r="C523">
        <v>220</v>
      </c>
      <c r="D523" s="404">
        <v>45078</v>
      </c>
      <c r="E523" t="s">
        <v>4786</v>
      </c>
      <c r="F523" t="s">
        <v>5164</v>
      </c>
      <c r="G523">
        <v>30.2</v>
      </c>
      <c r="H523" t="s">
        <v>1081</v>
      </c>
      <c r="I523" t="s">
        <v>4767</v>
      </c>
    </row>
    <row r="524" spans="1:9" x14ac:dyDescent="0.25">
      <c r="A524">
        <v>7430</v>
      </c>
      <c r="B524" t="s">
        <v>119</v>
      </c>
      <c r="C524">
        <v>230</v>
      </c>
      <c r="D524" s="404">
        <v>45078</v>
      </c>
      <c r="E524" t="s">
        <v>4786</v>
      </c>
      <c r="F524" t="s">
        <v>5165</v>
      </c>
      <c r="G524">
        <v>6.08</v>
      </c>
      <c r="H524" t="s">
        <v>1081</v>
      </c>
      <c r="I524" t="s">
        <v>4767</v>
      </c>
    </row>
    <row r="525" spans="1:9" x14ac:dyDescent="0.25">
      <c r="A525">
        <v>7430</v>
      </c>
      <c r="B525" t="s">
        <v>119</v>
      </c>
      <c r="C525">
        <v>230</v>
      </c>
      <c r="D525" s="404">
        <v>45078</v>
      </c>
      <c r="E525" t="s">
        <v>4786</v>
      </c>
      <c r="F525" t="s">
        <v>5164</v>
      </c>
      <c r="G525">
        <v>50.97</v>
      </c>
      <c r="H525" t="s">
        <v>1081</v>
      </c>
      <c r="I525" t="s">
        <v>4767</v>
      </c>
    </row>
    <row r="526" spans="1:9" x14ac:dyDescent="0.25">
      <c r="A526">
        <v>7430</v>
      </c>
      <c r="B526" t="s">
        <v>119</v>
      </c>
      <c r="C526">
        <v>240</v>
      </c>
      <c r="D526" s="404">
        <v>45078</v>
      </c>
      <c r="E526" t="s">
        <v>4786</v>
      </c>
      <c r="F526" t="s">
        <v>5165</v>
      </c>
      <c r="G526">
        <v>4.8</v>
      </c>
      <c r="H526" t="s">
        <v>1081</v>
      </c>
      <c r="I526" t="s">
        <v>4767</v>
      </c>
    </row>
    <row r="527" spans="1:9" x14ac:dyDescent="0.25">
      <c r="A527">
        <v>7430</v>
      </c>
      <c r="B527" t="s">
        <v>119</v>
      </c>
      <c r="C527">
        <v>240</v>
      </c>
      <c r="D527" s="404">
        <v>45078</v>
      </c>
      <c r="E527" t="s">
        <v>4786</v>
      </c>
      <c r="F527" t="s">
        <v>5164</v>
      </c>
      <c r="G527">
        <v>40.24</v>
      </c>
      <c r="H527" t="s">
        <v>1081</v>
      </c>
      <c r="I527" t="s">
        <v>4767</v>
      </c>
    </row>
    <row r="528" spans="1:9" x14ac:dyDescent="0.25">
      <c r="A528">
        <v>7430</v>
      </c>
      <c r="B528" t="s">
        <v>119</v>
      </c>
      <c r="C528">
        <v>340</v>
      </c>
      <c r="D528" s="404">
        <v>45078</v>
      </c>
      <c r="E528" t="s">
        <v>4786</v>
      </c>
      <c r="F528" t="s">
        <v>5165</v>
      </c>
      <c r="G528">
        <v>2.4500000000000002</v>
      </c>
      <c r="H528" t="s">
        <v>1081</v>
      </c>
      <c r="I528" t="s">
        <v>4767</v>
      </c>
    </row>
    <row r="529" spans="1:9" x14ac:dyDescent="0.25">
      <c r="A529">
        <v>7430</v>
      </c>
      <c r="B529" t="s">
        <v>119</v>
      </c>
      <c r="C529">
        <v>340</v>
      </c>
      <c r="D529" s="404">
        <v>45078</v>
      </c>
      <c r="E529" t="s">
        <v>4786</v>
      </c>
      <c r="F529" t="s">
        <v>5164</v>
      </c>
      <c r="G529">
        <v>20.54</v>
      </c>
      <c r="H529" t="s">
        <v>1081</v>
      </c>
      <c r="I529" t="s">
        <v>4767</v>
      </c>
    </row>
    <row r="530" spans="1:9" x14ac:dyDescent="0.25">
      <c r="A530">
        <v>7430</v>
      </c>
      <c r="B530" t="s">
        <v>119</v>
      </c>
      <c r="C530">
        <v>430</v>
      </c>
      <c r="D530" s="404">
        <v>45078</v>
      </c>
      <c r="E530" t="s">
        <v>5167</v>
      </c>
      <c r="F530" t="s">
        <v>5110</v>
      </c>
      <c r="G530">
        <v>82.5</v>
      </c>
      <c r="H530" t="s">
        <v>1081</v>
      </c>
      <c r="I530" t="s">
        <v>4767</v>
      </c>
    </row>
    <row r="531" spans="1:9" x14ac:dyDescent="0.25">
      <c r="A531">
        <v>7430</v>
      </c>
      <c r="B531" t="s">
        <v>119</v>
      </c>
      <c r="C531">
        <v>440</v>
      </c>
      <c r="D531" s="404">
        <v>45078</v>
      </c>
      <c r="E531" t="s">
        <v>5167</v>
      </c>
      <c r="F531" t="s">
        <v>5110</v>
      </c>
      <c r="G531">
        <v>82.5</v>
      </c>
      <c r="H531" t="s">
        <v>1081</v>
      </c>
      <c r="I531" t="s">
        <v>4767</v>
      </c>
    </row>
    <row r="532" spans="1:9" x14ac:dyDescent="0.25">
      <c r="A532">
        <v>7430</v>
      </c>
      <c r="B532" t="s">
        <v>119</v>
      </c>
      <c r="C532">
        <v>935</v>
      </c>
      <c r="D532" s="404">
        <v>45078</v>
      </c>
      <c r="E532" t="s">
        <v>4786</v>
      </c>
      <c r="F532" t="s">
        <v>5165</v>
      </c>
      <c r="G532">
        <v>2.25</v>
      </c>
      <c r="H532" t="s">
        <v>1081</v>
      </c>
      <c r="I532" t="s">
        <v>4767</v>
      </c>
    </row>
    <row r="533" spans="1:9" x14ac:dyDescent="0.25">
      <c r="A533">
        <v>7430</v>
      </c>
      <c r="B533" t="s">
        <v>119</v>
      </c>
      <c r="C533">
        <v>935</v>
      </c>
      <c r="D533" s="404">
        <v>45078</v>
      </c>
      <c r="E533" t="s">
        <v>4786</v>
      </c>
      <c r="F533" t="s">
        <v>5164</v>
      </c>
      <c r="G533">
        <v>18.88</v>
      </c>
      <c r="H533" t="s">
        <v>1081</v>
      </c>
      <c r="I533" t="s">
        <v>4767</v>
      </c>
    </row>
    <row r="534" spans="1:9" x14ac:dyDescent="0.25">
      <c r="A534">
        <v>7430</v>
      </c>
      <c r="B534" t="s">
        <v>119</v>
      </c>
      <c r="C534">
        <v>935</v>
      </c>
      <c r="D534" s="404">
        <v>45078</v>
      </c>
      <c r="E534" t="s">
        <v>4779</v>
      </c>
      <c r="F534" t="s">
        <v>5166</v>
      </c>
      <c r="G534">
        <v>37.75</v>
      </c>
      <c r="H534" t="s">
        <v>1081</v>
      </c>
      <c r="I534" t="s">
        <v>4767</v>
      </c>
    </row>
    <row r="535" spans="1:9" x14ac:dyDescent="0.25">
      <c r="A535">
        <v>7430</v>
      </c>
      <c r="B535" t="s">
        <v>119</v>
      </c>
      <c r="C535">
        <v>936</v>
      </c>
      <c r="D535" s="404">
        <v>45078</v>
      </c>
      <c r="E535" t="s">
        <v>4786</v>
      </c>
      <c r="F535" t="s">
        <v>5165</v>
      </c>
      <c r="G535">
        <v>2.25</v>
      </c>
      <c r="H535" t="s">
        <v>1081</v>
      </c>
      <c r="I535" t="s">
        <v>4767</v>
      </c>
    </row>
    <row r="536" spans="1:9" x14ac:dyDescent="0.25">
      <c r="A536">
        <v>7430</v>
      </c>
      <c r="B536" t="s">
        <v>119</v>
      </c>
      <c r="C536">
        <v>936</v>
      </c>
      <c r="D536" s="404">
        <v>45078</v>
      </c>
      <c r="E536" t="s">
        <v>4786</v>
      </c>
      <c r="F536" t="s">
        <v>5164</v>
      </c>
      <c r="G536">
        <v>18.88</v>
      </c>
      <c r="H536" t="s">
        <v>1081</v>
      </c>
      <c r="I536" t="s">
        <v>4767</v>
      </c>
    </row>
    <row r="537" spans="1:9" x14ac:dyDescent="0.25">
      <c r="A537">
        <v>7430</v>
      </c>
      <c r="B537" t="s">
        <v>119</v>
      </c>
      <c r="C537">
        <v>210</v>
      </c>
      <c r="D537" s="404">
        <v>45079</v>
      </c>
      <c r="E537" t="s">
        <v>5163</v>
      </c>
      <c r="F537" t="s">
        <v>5162</v>
      </c>
      <c r="G537">
        <v>45</v>
      </c>
      <c r="H537" t="s">
        <v>1081</v>
      </c>
      <c r="I537" t="s">
        <v>4767</v>
      </c>
    </row>
    <row r="538" spans="1:9" x14ac:dyDescent="0.25">
      <c r="A538">
        <v>7430</v>
      </c>
      <c r="B538" t="s">
        <v>119</v>
      </c>
      <c r="C538">
        <v>220</v>
      </c>
      <c r="D538" s="404">
        <v>45079</v>
      </c>
      <c r="E538" t="s">
        <v>5163</v>
      </c>
      <c r="F538" t="s">
        <v>5162</v>
      </c>
      <c r="G538">
        <v>45</v>
      </c>
      <c r="H538" t="s">
        <v>1081</v>
      </c>
      <c r="I538" t="s">
        <v>4767</v>
      </c>
    </row>
    <row r="539" spans="1:9" x14ac:dyDescent="0.25">
      <c r="A539">
        <v>7430</v>
      </c>
      <c r="B539" t="s">
        <v>119</v>
      </c>
      <c r="C539">
        <v>110</v>
      </c>
      <c r="D539" s="404">
        <v>45084</v>
      </c>
      <c r="E539" t="s">
        <v>5161</v>
      </c>
      <c r="F539" t="s">
        <v>5160</v>
      </c>
      <c r="G539">
        <v>39</v>
      </c>
      <c r="H539" t="s">
        <v>1081</v>
      </c>
      <c r="I539" t="s">
        <v>4767</v>
      </c>
    </row>
    <row r="540" spans="1:9" x14ac:dyDescent="0.25">
      <c r="A540">
        <v>7430</v>
      </c>
      <c r="B540" t="s">
        <v>119</v>
      </c>
      <c r="C540">
        <v>120</v>
      </c>
      <c r="D540" s="404">
        <v>45084</v>
      </c>
      <c r="E540" t="s">
        <v>5161</v>
      </c>
      <c r="F540" t="s">
        <v>5160</v>
      </c>
      <c r="G540">
        <v>39</v>
      </c>
      <c r="H540" t="s">
        <v>1081</v>
      </c>
      <c r="I540" t="s">
        <v>4767</v>
      </c>
    </row>
    <row r="541" spans="1:9" x14ac:dyDescent="0.25">
      <c r="A541">
        <v>7430</v>
      </c>
      <c r="B541" t="s">
        <v>119</v>
      </c>
      <c r="C541">
        <v>110</v>
      </c>
      <c r="D541" s="404">
        <v>45085</v>
      </c>
      <c r="E541" t="s">
        <v>4786</v>
      </c>
      <c r="F541" t="s">
        <v>5157</v>
      </c>
      <c r="G541">
        <v>13</v>
      </c>
      <c r="H541" t="s">
        <v>1081</v>
      </c>
      <c r="I541" t="s">
        <v>4767</v>
      </c>
    </row>
    <row r="542" spans="1:9" x14ac:dyDescent="0.25">
      <c r="A542">
        <v>7430</v>
      </c>
      <c r="B542" t="s">
        <v>119</v>
      </c>
      <c r="C542">
        <v>112</v>
      </c>
      <c r="D542" s="404">
        <v>45085</v>
      </c>
      <c r="E542" t="s">
        <v>5159</v>
      </c>
      <c r="F542" t="s">
        <v>5158</v>
      </c>
      <c r="G542">
        <v>455</v>
      </c>
      <c r="H542" t="s">
        <v>1081</v>
      </c>
      <c r="I542" t="s">
        <v>4767</v>
      </c>
    </row>
    <row r="543" spans="1:9" x14ac:dyDescent="0.25">
      <c r="A543">
        <v>7430</v>
      </c>
      <c r="B543" t="s">
        <v>119</v>
      </c>
      <c r="C543">
        <v>112</v>
      </c>
      <c r="D543" s="404">
        <v>45085</v>
      </c>
      <c r="E543" t="s">
        <v>4786</v>
      </c>
      <c r="F543" t="s">
        <v>5157</v>
      </c>
      <c r="G543">
        <v>9.75</v>
      </c>
      <c r="H543" t="s">
        <v>1081</v>
      </c>
      <c r="I543" t="s">
        <v>4767</v>
      </c>
    </row>
    <row r="544" spans="1:9" x14ac:dyDescent="0.25">
      <c r="A544">
        <v>7430</v>
      </c>
      <c r="B544" t="s">
        <v>119</v>
      </c>
      <c r="C544">
        <v>120</v>
      </c>
      <c r="D544" s="404">
        <v>45085</v>
      </c>
      <c r="E544" t="s">
        <v>4786</v>
      </c>
      <c r="F544" t="s">
        <v>5157</v>
      </c>
      <c r="G544">
        <v>17.55</v>
      </c>
      <c r="H544" t="s">
        <v>1081</v>
      </c>
      <c r="I544" t="s">
        <v>4767</v>
      </c>
    </row>
    <row r="545" spans="1:9" x14ac:dyDescent="0.25">
      <c r="A545">
        <v>7430</v>
      </c>
      <c r="B545" t="s">
        <v>119</v>
      </c>
      <c r="C545">
        <v>130</v>
      </c>
      <c r="D545" s="404">
        <v>45085</v>
      </c>
      <c r="E545" t="s">
        <v>4786</v>
      </c>
      <c r="F545" t="s">
        <v>5157</v>
      </c>
      <c r="G545">
        <v>9.9499999999999993</v>
      </c>
      <c r="H545" t="s">
        <v>1081</v>
      </c>
      <c r="I545" t="s">
        <v>4767</v>
      </c>
    </row>
    <row r="546" spans="1:9" x14ac:dyDescent="0.25">
      <c r="A546">
        <v>7430</v>
      </c>
      <c r="B546" t="s">
        <v>119</v>
      </c>
      <c r="C546">
        <v>140</v>
      </c>
      <c r="D546" s="404">
        <v>45085</v>
      </c>
      <c r="E546" t="s">
        <v>4786</v>
      </c>
      <c r="F546" t="s">
        <v>5157</v>
      </c>
      <c r="G546">
        <v>11.7</v>
      </c>
      <c r="H546" t="s">
        <v>1081</v>
      </c>
      <c r="I546" t="s">
        <v>4767</v>
      </c>
    </row>
    <row r="547" spans="1:9" x14ac:dyDescent="0.25">
      <c r="A547">
        <v>7430</v>
      </c>
      <c r="B547" t="s">
        <v>119</v>
      </c>
      <c r="C547">
        <v>160</v>
      </c>
      <c r="D547" s="404">
        <v>45085</v>
      </c>
      <c r="E547" t="s">
        <v>4786</v>
      </c>
      <c r="F547" t="s">
        <v>5157</v>
      </c>
      <c r="G547">
        <v>5.85</v>
      </c>
      <c r="H547" t="s">
        <v>1081</v>
      </c>
      <c r="I547" t="s">
        <v>4767</v>
      </c>
    </row>
    <row r="548" spans="1:9" x14ac:dyDescent="0.25">
      <c r="A548">
        <v>7430</v>
      </c>
      <c r="B548" t="s">
        <v>119</v>
      </c>
      <c r="C548">
        <v>210</v>
      </c>
      <c r="D548" s="404">
        <v>45085</v>
      </c>
      <c r="E548" t="s">
        <v>4786</v>
      </c>
      <c r="F548" t="s">
        <v>5157</v>
      </c>
      <c r="G548">
        <v>6.5</v>
      </c>
      <c r="H548" t="s">
        <v>1081</v>
      </c>
      <c r="I548" t="s">
        <v>4767</v>
      </c>
    </row>
    <row r="549" spans="1:9" x14ac:dyDescent="0.25">
      <c r="A549">
        <v>7430</v>
      </c>
      <c r="B549" t="s">
        <v>119</v>
      </c>
      <c r="C549">
        <v>220</v>
      </c>
      <c r="D549" s="404">
        <v>45085</v>
      </c>
      <c r="E549" t="s">
        <v>4786</v>
      </c>
      <c r="F549" t="s">
        <v>5157</v>
      </c>
      <c r="G549">
        <v>3.9</v>
      </c>
      <c r="H549" t="s">
        <v>1081</v>
      </c>
      <c r="I549" t="s">
        <v>4767</v>
      </c>
    </row>
    <row r="550" spans="1:9" x14ac:dyDescent="0.25">
      <c r="A550">
        <v>7430</v>
      </c>
      <c r="B550" t="s">
        <v>119</v>
      </c>
      <c r="C550">
        <v>230</v>
      </c>
      <c r="D550" s="404">
        <v>45085</v>
      </c>
      <c r="E550" t="s">
        <v>4786</v>
      </c>
      <c r="F550" t="s">
        <v>5157</v>
      </c>
      <c r="G550">
        <v>6.58</v>
      </c>
      <c r="H550" t="s">
        <v>1081</v>
      </c>
      <c r="I550" t="s">
        <v>4767</v>
      </c>
    </row>
    <row r="551" spans="1:9" x14ac:dyDescent="0.25">
      <c r="A551">
        <v>7430</v>
      </c>
      <c r="B551" t="s">
        <v>119</v>
      </c>
      <c r="C551">
        <v>240</v>
      </c>
      <c r="D551" s="404">
        <v>45085</v>
      </c>
      <c r="E551" t="s">
        <v>4786</v>
      </c>
      <c r="F551" t="s">
        <v>5157</v>
      </c>
      <c r="G551">
        <v>5.2</v>
      </c>
      <c r="H551" t="s">
        <v>1081</v>
      </c>
      <c r="I551" t="s">
        <v>4767</v>
      </c>
    </row>
    <row r="552" spans="1:9" x14ac:dyDescent="0.25">
      <c r="A552">
        <v>7430</v>
      </c>
      <c r="B552" t="s">
        <v>119</v>
      </c>
      <c r="C552">
        <v>340</v>
      </c>
      <c r="D552" s="404">
        <v>45085</v>
      </c>
      <c r="E552" t="s">
        <v>4786</v>
      </c>
      <c r="F552" t="s">
        <v>5157</v>
      </c>
      <c r="G552">
        <v>2.65</v>
      </c>
      <c r="H552" t="s">
        <v>1081</v>
      </c>
      <c r="I552" t="s">
        <v>4767</v>
      </c>
    </row>
    <row r="553" spans="1:9" x14ac:dyDescent="0.25">
      <c r="A553">
        <v>7430</v>
      </c>
      <c r="B553" t="s">
        <v>119</v>
      </c>
      <c r="C553">
        <v>935</v>
      </c>
      <c r="D553" s="404">
        <v>45085</v>
      </c>
      <c r="E553" t="s">
        <v>4786</v>
      </c>
      <c r="F553" t="s">
        <v>5157</v>
      </c>
      <c r="G553">
        <v>2.4300000000000002</v>
      </c>
      <c r="H553" t="s">
        <v>1081</v>
      </c>
      <c r="I553" t="s">
        <v>4767</v>
      </c>
    </row>
    <row r="554" spans="1:9" x14ac:dyDescent="0.25">
      <c r="A554">
        <v>7430</v>
      </c>
      <c r="B554" t="s">
        <v>119</v>
      </c>
      <c r="C554">
        <v>936</v>
      </c>
      <c r="D554" s="404">
        <v>45085</v>
      </c>
      <c r="E554" t="s">
        <v>4786</v>
      </c>
      <c r="F554" t="s">
        <v>5157</v>
      </c>
      <c r="G554">
        <v>2.4300000000000002</v>
      </c>
      <c r="H554" t="s">
        <v>1081</v>
      </c>
      <c r="I554" t="s">
        <v>4767</v>
      </c>
    </row>
    <row r="555" spans="1:9" x14ac:dyDescent="0.25">
      <c r="A555">
        <v>7430</v>
      </c>
      <c r="B555" t="s">
        <v>119</v>
      </c>
      <c r="C555">
        <v>140</v>
      </c>
      <c r="D555" s="404">
        <v>45089</v>
      </c>
      <c r="E555" t="s">
        <v>5156</v>
      </c>
      <c r="F555" t="s">
        <v>5155</v>
      </c>
      <c r="G555">
        <v>390</v>
      </c>
      <c r="H555" t="s">
        <v>1081</v>
      </c>
      <c r="I555" t="s">
        <v>4767</v>
      </c>
    </row>
    <row r="556" spans="1:9" x14ac:dyDescent="0.25">
      <c r="A556">
        <v>7430</v>
      </c>
      <c r="B556" t="s">
        <v>119</v>
      </c>
      <c r="C556">
        <v>220</v>
      </c>
      <c r="D556" s="404">
        <v>45089</v>
      </c>
      <c r="E556" t="s">
        <v>5154</v>
      </c>
      <c r="F556" t="s">
        <v>5153</v>
      </c>
      <c r="G556">
        <v>32.5</v>
      </c>
      <c r="H556" t="s">
        <v>1081</v>
      </c>
      <c r="I556" t="s">
        <v>4767</v>
      </c>
    </row>
    <row r="557" spans="1:9" x14ac:dyDescent="0.25">
      <c r="A557">
        <v>7430</v>
      </c>
      <c r="B557" t="s">
        <v>119</v>
      </c>
      <c r="C557">
        <v>210</v>
      </c>
      <c r="D557" s="404">
        <v>45091</v>
      </c>
      <c r="E557" t="s">
        <v>4777</v>
      </c>
      <c r="F557" t="s">
        <v>5152</v>
      </c>
      <c r="G557">
        <v>178</v>
      </c>
      <c r="H557" t="s">
        <v>1081</v>
      </c>
      <c r="I557" t="s">
        <v>4767</v>
      </c>
    </row>
    <row r="558" spans="1:9" x14ac:dyDescent="0.25">
      <c r="A558">
        <v>7430</v>
      </c>
      <c r="B558" t="s">
        <v>119</v>
      </c>
      <c r="C558">
        <v>220</v>
      </c>
      <c r="D558" s="404">
        <v>45091</v>
      </c>
      <c r="E558" t="s">
        <v>4777</v>
      </c>
      <c r="F558" t="s">
        <v>5152</v>
      </c>
      <c r="G558">
        <v>178</v>
      </c>
      <c r="H558" t="s">
        <v>1081</v>
      </c>
      <c r="I558" t="s">
        <v>4767</v>
      </c>
    </row>
    <row r="559" spans="1:9" x14ac:dyDescent="0.25">
      <c r="A559">
        <v>7430</v>
      </c>
      <c r="B559" t="s">
        <v>119</v>
      </c>
      <c r="C559">
        <v>230</v>
      </c>
      <c r="D559" s="404">
        <v>45091</v>
      </c>
      <c r="E559" t="s">
        <v>4777</v>
      </c>
      <c r="F559" t="s">
        <v>5152</v>
      </c>
      <c r="G559">
        <v>178</v>
      </c>
      <c r="H559" t="s">
        <v>1081</v>
      </c>
      <c r="I559" t="s">
        <v>4767</v>
      </c>
    </row>
    <row r="560" spans="1:9" x14ac:dyDescent="0.25">
      <c r="A560">
        <v>7430</v>
      </c>
      <c r="B560" t="s">
        <v>119</v>
      </c>
      <c r="C560">
        <v>240</v>
      </c>
      <c r="D560" s="404">
        <v>45091</v>
      </c>
      <c r="E560" t="s">
        <v>4777</v>
      </c>
      <c r="F560" t="s">
        <v>5152</v>
      </c>
      <c r="G560">
        <v>178</v>
      </c>
      <c r="H560" t="s">
        <v>1081</v>
      </c>
      <c r="I560" t="s">
        <v>4767</v>
      </c>
    </row>
    <row r="561" spans="1:9" x14ac:dyDescent="0.25">
      <c r="A561">
        <v>7430</v>
      </c>
      <c r="B561" t="s">
        <v>119</v>
      </c>
      <c r="C561">
        <v>340</v>
      </c>
      <c r="D561" s="404">
        <v>45091</v>
      </c>
      <c r="E561" t="s">
        <v>4777</v>
      </c>
      <c r="F561" t="s">
        <v>5152</v>
      </c>
      <c r="G561">
        <v>80.099999999999994</v>
      </c>
      <c r="H561" t="s">
        <v>1081</v>
      </c>
      <c r="I561" t="s">
        <v>4767</v>
      </c>
    </row>
    <row r="562" spans="1:9" x14ac:dyDescent="0.25">
      <c r="A562">
        <v>7430</v>
      </c>
      <c r="B562" t="s">
        <v>119</v>
      </c>
      <c r="C562">
        <v>936</v>
      </c>
      <c r="D562" s="404">
        <v>45091</v>
      </c>
      <c r="E562" t="s">
        <v>4777</v>
      </c>
      <c r="F562" t="s">
        <v>5152</v>
      </c>
      <c r="G562">
        <v>97.9</v>
      </c>
      <c r="H562" t="s">
        <v>1081</v>
      </c>
      <c r="I562" t="s">
        <v>4767</v>
      </c>
    </row>
    <row r="563" spans="1:9" x14ac:dyDescent="0.25">
      <c r="A563">
        <v>7430</v>
      </c>
      <c r="B563" t="s">
        <v>119</v>
      </c>
      <c r="C563">
        <v>260</v>
      </c>
      <c r="D563" s="404">
        <v>45093</v>
      </c>
      <c r="E563" t="s">
        <v>5151</v>
      </c>
      <c r="F563" t="s">
        <v>5150</v>
      </c>
      <c r="G563">
        <v>610</v>
      </c>
      <c r="H563" t="s">
        <v>1081</v>
      </c>
      <c r="I563" t="s">
        <v>4767</v>
      </c>
    </row>
    <row r="564" spans="1:9" x14ac:dyDescent="0.25">
      <c r="A564">
        <v>7430</v>
      </c>
      <c r="B564" t="s">
        <v>119</v>
      </c>
      <c r="C564">
        <v>230</v>
      </c>
      <c r="D564" s="404">
        <v>45099</v>
      </c>
      <c r="E564" t="s">
        <v>1081</v>
      </c>
      <c r="F564" t="s">
        <v>5149</v>
      </c>
      <c r="G564">
        <v>292.5</v>
      </c>
      <c r="H564" t="s">
        <v>1081</v>
      </c>
      <c r="I564" t="s">
        <v>4767</v>
      </c>
    </row>
    <row r="565" spans="1:9" x14ac:dyDescent="0.25">
      <c r="A565">
        <v>7430</v>
      </c>
      <c r="B565" t="s">
        <v>119</v>
      </c>
      <c r="C565">
        <v>210</v>
      </c>
      <c r="D565" s="404">
        <v>45104</v>
      </c>
      <c r="E565" t="s">
        <v>4777</v>
      </c>
      <c r="F565" t="s">
        <v>5148</v>
      </c>
      <c r="G565">
        <v>13</v>
      </c>
      <c r="H565" t="s">
        <v>1081</v>
      </c>
      <c r="I565" t="s">
        <v>4767</v>
      </c>
    </row>
    <row r="566" spans="1:9" x14ac:dyDescent="0.25">
      <c r="A566">
        <v>7430</v>
      </c>
      <c r="B566" t="s">
        <v>119</v>
      </c>
      <c r="C566">
        <v>210</v>
      </c>
      <c r="D566" s="404">
        <v>45104</v>
      </c>
      <c r="E566" t="s">
        <v>4777</v>
      </c>
      <c r="F566" t="s">
        <v>5147</v>
      </c>
      <c r="G566">
        <v>83.5</v>
      </c>
      <c r="H566" t="s">
        <v>1081</v>
      </c>
      <c r="I566" t="s">
        <v>4767</v>
      </c>
    </row>
    <row r="567" spans="1:9" x14ac:dyDescent="0.25">
      <c r="A567">
        <v>7430</v>
      </c>
      <c r="B567" t="s">
        <v>119</v>
      </c>
      <c r="C567">
        <v>220</v>
      </c>
      <c r="D567" s="404">
        <v>45104</v>
      </c>
      <c r="E567" t="s">
        <v>4777</v>
      </c>
      <c r="F567" t="s">
        <v>5148</v>
      </c>
      <c r="G567">
        <v>13</v>
      </c>
      <c r="H567" t="s">
        <v>1081</v>
      </c>
      <c r="I567" t="s">
        <v>4767</v>
      </c>
    </row>
    <row r="568" spans="1:9" x14ac:dyDescent="0.25">
      <c r="A568">
        <v>7430</v>
      </c>
      <c r="B568" t="s">
        <v>119</v>
      </c>
      <c r="C568">
        <v>220</v>
      </c>
      <c r="D568" s="404">
        <v>45104</v>
      </c>
      <c r="E568" t="s">
        <v>4777</v>
      </c>
      <c r="F568" t="s">
        <v>5147</v>
      </c>
      <c r="G568">
        <v>83.5</v>
      </c>
      <c r="H568" t="s">
        <v>1081</v>
      </c>
      <c r="I568" t="s">
        <v>4767</v>
      </c>
    </row>
    <row r="569" spans="1:9" x14ac:dyDescent="0.25">
      <c r="A569">
        <v>7430</v>
      </c>
      <c r="B569" t="s">
        <v>119</v>
      </c>
      <c r="C569">
        <v>230</v>
      </c>
      <c r="D569" s="404">
        <v>45104</v>
      </c>
      <c r="E569" t="s">
        <v>4777</v>
      </c>
      <c r="F569" t="s">
        <v>5148</v>
      </c>
      <c r="G569">
        <v>13</v>
      </c>
      <c r="H569" t="s">
        <v>1081</v>
      </c>
      <c r="I569" t="s">
        <v>4767</v>
      </c>
    </row>
    <row r="570" spans="1:9" x14ac:dyDescent="0.25">
      <c r="A570">
        <v>7430</v>
      </c>
      <c r="B570" t="s">
        <v>119</v>
      </c>
      <c r="C570">
        <v>230</v>
      </c>
      <c r="D570" s="404">
        <v>45104</v>
      </c>
      <c r="E570" t="s">
        <v>4777</v>
      </c>
      <c r="F570" t="s">
        <v>5147</v>
      </c>
      <c r="G570">
        <v>83.5</v>
      </c>
      <c r="H570" t="s">
        <v>1081</v>
      </c>
      <c r="I570" t="s">
        <v>4767</v>
      </c>
    </row>
    <row r="571" spans="1:9" x14ac:dyDescent="0.25">
      <c r="A571">
        <v>7430</v>
      </c>
      <c r="B571" t="s">
        <v>119</v>
      </c>
      <c r="C571">
        <v>240</v>
      </c>
      <c r="D571" s="404">
        <v>45104</v>
      </c>
      <c r="E571" t="s">
        <v>4777</v>
      </c>
      <c r="F571" t="s">
        <v>5148</v>
      </c>
      <c r="G571">
        <v>13</v>
      </c>
      <c r="H571" t="s">
        <v>1081</v>
      </c>
      <c r="I571" t="s">
        <v>4767</v>
      </c>
    </row>
    <row r="572" spans="1:9" x14ac:dyDescent="0.25">
      <c r="A572">
        <v>7430</v>
      </c>
      <c r="B572" t="s">
        <v>119</v>
      </c>
      <c r="C572">
        <v>240</v>
      </c>
      <c r="D572" s="404">
        <v>45104</v>
      </c>
      <c r="E572" t="s">
        <v>4777</v>
      </c>
      <c r="F572" t="s">
        <v>5147</v>
      </c>
      <c r="G572">
        <v>83.5</v>
      </c>
      <c r="H572" t="s">
        <v>1081</v>
      </c>
      <c r="I572" t="s">
        <v>4767</v>
      </c>
    </row>
    <row r="573" spans="1:9" x14ac:dyDescent="0.25">
      <c r="A573">
        <v>7430</v>
      </c>
      <c r="B573" t="s">
        <v>119</v>
      </c>
      <c r="C573">
        <v>340</v>
      </c>
      <c r="D573" s="404">
        <v>45104</v>
      </c>
      <c r="E573" t="s">
        <v>4777</v>
      </c>
      <c r="F573" t="s">
        <v>5148</v>
      </c>
      <c r="G573">
        <v>5.85</v>
      </c>
      <c r="H573" t="s">
        <v>1081</v>
      </c>
      <c r="I573" t="s">
        <v>4767</v>
      </c>
    </row>
    <row r="574" spans="1:9" x14ac:dyDescent="0.25">
      <c r="A574">
        <v>7430</v>
      </c>
      <c r="B574" t="s">
        <v>119</v>
      </c>
      <c r="C574">
        <v>340</v>
      </c>
      <c r="D574" s="404">
        <v>45104</v>
      </c>
      <c r="E574" t="s">
        <v>4777</v>
      </c>
      <c r="F574" t="s">
        <v>5147</v>
      </c>
      <c r="G574">
        <v>37.57</v>
      </c>
      <c r="H574" t="s">
        <v>1081</v>
      </c>
      <c r="I574" t="s">
        <v>4767</v>
      </c>
    </row>
    <row r="575" spans="1:9" x14ac:dyDescent="0.25">
      <c r="A575">
        <v>7430</v>
      </c>
      <c r="B575" t="s">
        <v>119</v>
      </c>
      <c r="C575">
        <v>936</v>
      </c>
      <c r="D575" s="404">
        <v>45104</v>
      </c>
      <c r="E575" t="s">
        <v>4777</v>
      </c>
      <c r="F575" t="s">
        <v>5148</v>
      </c>
      <c r="G575">
        <v>7.15</v>
      </c>
      <c r="H575" t="s">
        <v>1081</v>
      </c>
      <c r="I575" t="s">
        <v>4767</v>
      </c>
    </row>
    <row r="576" spans="1:9" x14ac:dyDescent="0.25">
      <c r="A576">
        <v>7430</v>
      </c>
      <c r="B576" t="s">
        <v>119</v>
      </c>
      <c r="C576">
        <v>936</v>
      </c>
      <c r="D576" s="404">
        <v>45104</v>
      </c>
      <c r="E576" t="s">
        <v>4777</v>
      </c>
      <c r="F576" t="s">
        <v>5147</v>
      </c>
      <c r="G576">
        <v>45.92</v>
      </c>
      <c r="H576" t="s">
        <v>1081</v>
      </c>
      <c r="I576" t="s">
        <v>4767</v>
      </c>
    </row>
    <row r="577" spans="1:9" x14ac:dyDescent="0.25">
      <c r="A577">
        <v>7430</v>
      </c>
      <c r="B577" t="s">
        <v>119</v>
      </c>
      <c r="C577">
        <v>330</v>
      </c>
      <c r="D577" s="404">
        <v>45105</v>
      </c>
      <c r="E577" t="s">
        <v>5146</v>
      </c>
      <c r="F577" t="s">
        <v>5145</v>
      </c>
      <c r="G577">
        <v>32.5</v>
      </c>
      <c r="H577" t="s">
        <v>1081</v>
      </c>
      <c r="I577" t="s">
        <v>4767</v>
      </c>
    </row>
    <row r="578" spans="1:9" x14ac:dyDescent="0.25">
      <c r="A578">
        <v>7430</v>
      </c>
      <c r="B578" t="s">
        <v>119</v>
      </c>
      <c r="C578">
        <v>340</v>
      </c>
      <c r="D578" s="404">
        <v>45105</v>
      </c>
      <c r="E578" t="s">
        <v>5146</v>
      </c>
      <c r="F578" t="s">
        <v>5145</v>
      </c>
      <c r="G578">
        <v>32.5</v>
      </c>
      <c r="H578" t="s">
        <v>1081</v>
      </c>
      <c r="I578" t="s">
        <v>4767</v>
      </c>
    </row>
    <row r="579" spans="1:9" x14ac:dyDescent="0.25">
      <c r="A579">
        <v>7430</v>
      </c>
      <c r="B579" t="s">
        <v>119</v>
      </c>
      <c r="C579">
        <v>110</v>
      </c>
      <c r="D579" s="404">
        <v>45107</v>
      </c>
      <c r="E579" t="s">
        <v>4779</v>
      </c>
      <c r="F579" t="s">
        <v>5144</v>
      </c>
      <c r="G579">
        <v>375</v>
      </c>
      <c r="H579" t="s">
        <v>1081</v>
      </c>
      <c r="I579" t="s">
        <v>4767</v>
      </c>
    </row>
    <row r="580" spans="1:9" x14ac:dyDescent="0.25">
      <c r="A580">
        <v>7430</v>
      </c>
      <c r="B580" t="s">
        <v>119</v>
      </c>
      <c r="C580">
        <v>112</v>
      </c>
      <c r="D580" s="404">
        <v>45107</v>
      </c>
      <c r="E580" t="s">
        <v>4779</v>
      </c>
      <c r="F580" t="s">
        <v>5144</v>
      </c>
      <c r="G580">
        <v>187.5</v>
      </c>
      <c r="H580" t="s">
        <v>1081</v>
      </c>
      <c r="I580" t="s">
        <v>4767</v>
      </c>
    </row>
    <row r="581" spans="1:9" x14ac:dyDescent="0.25">
      <c r="A581">
        <v>7430</v>
      </c>
      <c r="B581" t="s">
        <v>119</v>
      </c>
      <c r="C581">
        <v>120</v>
      </c>
      <c r="D581" s="404">
        <v>45107</v>
      </c>
      <c r="E581" t="s">
        <v>4779</v>
      </c>
      <c r="F581" t="s">
        <v>5144</v>
      </c>
      <c r="G581">
        <v>412.5</v>
      </c>
      <c r="H581" t="s">
        <v>1081</v>
      </c>
      <c r="I581" t="s">
        <v>4767</v>
      </c>
    </row>
    <row r="582" spans="1:9" x14ac:dyDescent="0.25">
      <c r="A582">
        <v>7430</v>
      </c>
      <c r="B582" t="s">
        <v>119</v>
      </c>
      <c r="C582">
        <v>130</v>
      </c>
      <c r="D582" s="404">
        <v>45107</v>
      </c>
      <c r="E582" t="s">
        <v>4779</v>
      </c>
      <c r="F582" t="s">
        <v>5144</v>
      </c>
      <c r="G582">
        <v>318.75</v>
      </c>
      <c r="H582" t="s">
        <v>1081</v>
      </c>
      <c r="I582" t="s">
        <v>4767</v>
      </c>
    </row>
    <row r="583" spans="1:9" x14ac:dyDescent="0.25">
      <c r="A583">
        <v>7430</v>
      </c>
      <c r="B583" t="s">
        <v>119</v>
      </c>
      <c r="C583">
        <v>140</v>
      </c>
      <c r="D583" s="404">
        <v>45107</v>
      </c>
      <c r="E583" t="s">
        <v>4779</v>
      </c>
      <c r="F583" t="s">
        <v>5144</v>
      </c>
      <c r="G583">
        <v>375</v>
      </c>
      <c r="H583" t="s">
        <v>1081</v>
      </c>
      <c r="I583" t="s">
        <v>4767</v>
      </c>
    </row>
    <row r="584" spans="1:9" x14ac:dyDescent="0.25">
      <c r="A584">
        <v>7430</v>
      </c>
      <c r="B584" t="s">
        <v>119</v>
      </c>
      <c r="C584">
        <v>162</v>
      </c>
      <c r="D584" s="404">
        <v>45107</v>
      </c>
      <c r="E584" t="s">
        <v>4779</v>
      </c>
      <c r="F584" t="s">
        <v>5144</v>
      </c>
      <c r="G584">
        <v>112.5</v>
      </c>
      <c r="H584" t="s">
        <v>1081</v>
      </c>
      <c r="I584" t="s">
        <v>4767</v>
      </c>
    </row>
    <row r="585" spans="1:9" x14ac:dyDescent="0.25">
      <c r="A585">
        <v>7430</v>
      </c>
      <c r="B585" t="s">
        <v>119</v>
      </c>
      <c r="C585">
        <v>935</v>
      </c>
      <c r="D585" s="404">
        <v>45107</v>
      </c>
      <c r="E585" t="s">
        <v>4779</v>
      </c>
      <c r="F585" t="s">
        <v>5144</v>
      </c>
      <c r="G585">
        <v>93.75</v>
      </c>
      <c r="H585" t="s">
        <v>1081</v>
      </c>
      <c r="I585" t="s">
        <v>4767</v>
      </c>
    </row>
    <row r="586" spans="1:9" x14ac:dyDescent="0.25">
      <c r="A586">
        <v>7430</v>
      </c>
      <c r="B586" t="s">
        <v>119</v>
      </c>
      <c r="C586">
        <v>110</v>
      </c>
      <c r="D586" s="404">
        <v>45108</v>
      </c>
      <c r="E586" t="s">
        <v>4779</v>
      </c>
      <c r="F586" t="s">
        <v>5142</v>
      </c>
      <c r="G586">
        <v>18</v>
      </c>
      <c r="H586" t="s">
        <v>1081</v>
      </c>
      <c r="I586" t="s">
        <v>4767</v>
      </c>
    </row>
    <row r="587" spans="1:9" x14ac:dyDescent="0.25">
      <c r="A587">
        <v>7430</v>
      </c>
      <c r="B587" t="s">
        <v>119</v>
      </c>
      <c r="C587">
        <v>112</v>
      </c>
      <c r="D587" s="404">
        <v>45108</v>
      </c>
      <c r="E587" t="s">
        <v>4779</v>
      </c>
      <c r="F587" t="s">
        <v>5142</v>
      </c>
      <c r="G587">
        <v>9</v>
      </c>
      <c r="H587" t="s">
        <v>1081</v>
      </c>
      <c r="I587" t="s">
        <v>4767</v>
      </c>
    </row>
    <row r="588" spans="1:9" x14ac:dyDescent="0.25">
      <c r="A588">
        <v>7430</v>
      </c>
      <c r="B588" t="s">
        <v>119</v>
      </c>
      <c r="C588">
        <v>120</v>
      </c>
      <c r="D588" s="404">
        <v>45108</v>
      </c>
      <c r="E588" t="s">
        <v>4779</v>
      </c>
      <c r="F588" t="s">
        <v>5142</v>
      </c>
      <c r="G588">
        <v>19.8</v>
      </c>
      <c r="H588" t="s">
        <v>1081</v>
      </c>
      <c r="I588" t="s">
        <v>4767</v>
      </c>
    </row>
    <row r="589" spans="1:9" x14ac:dyDescent="0.25">
      <c r="A589">
        <v>7430</v>
      </c>
      <c r="B589" t="s">
        <v>119</v>
      </c>
      <c r="C589">
        <v>130</v>
      </c>
      <c r="D589" s="404">
        <v>45108</v>
      </c>
      <c r="E589" t="s">
        <v>4779</v>
      </c>
      <c r="F589" t="s">
        <v>5142</v>
      </c>
      <c r="G589">
        <v>15.3</v>
      </c>
      <c r="H589" t="s">
        <v>1081</v>
      </c>
      <c r="I589" t="s">
        <v>4767</v>
      </c>
    </row>
    <row r="590" spans="1:9" x14ac:dyDescent="0.25">
      <c r="A590">
        <v>7430</v>
      </c>
      <c r="B590" t="s">
        <v>119</v>
      </c>
      <c r="C590">
        <v>140</v>
      </c>
      <c r="D590" s="404">
        <v>45108</v>
      </c>
      <c r="E590" t="s">
        <v>4779</v>
      </c>
      <c r="F590" t="s">
        <v>5142</v>
      </c>
      <c r="G590">
        <v>18</v>
      </c>
      <c r="H590" t="s">
        <v>1081</v>
      </c>
      <c r="I590" t="s">
        <v>4767</v>
      </c>
    </row>
    <row r="591" spans="1:9" x14ac:dyDescent="0.25">
      <c r="A591">
        <v>7430</v>
      </c>
      <c r="B591" t="s">
        <v>119</v>
      </c>
      <c r="C591">
        <v>162</v>
      </c>
      <c r="D591" s="404">
        <v>45108</v>
      </c>
      <c r="E591" t="s">
        <v>4779</v>
      </c>
      <c r="F591" t="s">
        <v>5142</v>
      </c>
      <c r="G591">
        <v>5.4</v>
      </c>
      <c r="H591" t="s">
        <v>1081</v>
      </c>
      <c r="I591" t="s">
        <v>4767</v>
      </c>
    </row>
    <row r="592" spans="1:9" x14ac:dyDescent="0.25">
      <c r="A592">
        <v>7430</v>
      </c>
      <c r="B592" t="s">
        <v>119</v>
      </c>
      <c r="C592">
        <v>430</v>
      </c>
      <c r="D592" s="404">
        <v>45108</v>
      </c>
      <c r="E592" t="s">
        <v>1081</v>
      </c>
      <c r="F592" t="s">
        <v>5143</v>
      </c>
      <c r="G592">
        <v>82.5</v>
      </c>
      <c r="H592" t="s">
        <v>1081</v>
      </c>
      <c r="I592" t="s">
        <v>4767</v>
      </c>
    </row>
    <row r="593" spans="1:9" x14ac:dyDescent="0.25">
      <c r="A593">
        <v>7430</v>
      </c>
      <c r="B593" t="s">
        <v>119</v>
      </c>
      <c r="C593">
        <v>440</v>
      </c>
      <c r="D593" s="404">
        <v>45108</v>
      </c>
      <c r="E593" t="s">
        <v>1081</v>
      </c>
      <c r="F593" t="s">
        <v>5143</v>
      </c>
      <c r="G593">
        <v>82.5</v>
      </c>
      <c r="H593" t="s">
        <v>1081</v>
      </c>
      <c r="I593" t="s">
        <v>4767</v>
      </c>
    </row>
    <row r="594" spans="1:9" x14ac:dyDescent="0.25">
      <c r="A594">
        <v>7430</v>
      </c>
      <c r="B594" t="s">
        <v>119</v>
      </c>
      <c r="C594">
        <v>935</v>
      </c>
      <c r="D594" s="404">
        <v>45108</v>
      </c>
      <c r="E594" t="s">
        <v>4779</v>
      </c>
      <c r="F594" t="s">
        <v>5142</v>
      </c>
      <c r="G594">
        <v>4.5</v>
      </c>
      <c r="H594" t="s">
        <v>1081</v>
      </c>
      <c r="I594" t="s">
        <v>4767</v>
      </c>
    </row>
    <row r="595" spans="1:9" x14ac:dyDescent="0.25">
      <c r="A595">
        <v>7430</v>
      </c>
      <c r="B595" t="s">
        <v>119</v>
      </c>
      <c r="C595">
        <v>260</v>
      </c>
      <c r="D595" s="404">
        <v>45112</v>
      </c>
      <c r="E595" t="s">
        <v>5141</v>
      </c>
      <c r="F595" t="s">
        <v>5140</v>
      </c>
      <c r="G595">
        <v>310</v>
      </c>
      <c r="H595" t="s">
        <v>1081</v>
      </c>
      <c r="I595" t="s">
        <v>4767</v>
      </c>
    </row>
    <row r="596" spans="1:9" x14ac:dyDescent="0.25">
      <c r="A596">
        <v>7430</v>
      </c>
      <c r="B596" t="s">
        <v>119</v>
      </c>
      <c r="C596">
        <v>112</v>
      </c>
      <c r="D596" s="404">
        <v>45114</v>
      </c>
      <c r="E596" t="s">
        <v>1081</v>
      </c>
      <c r="F596" t="s">
        <v>5139</v>
      </c>
      <c r="G596">
        <v>97.5</v>
      </c>
      <c r="H596" t="s">
        <v>1081</v>
      </c>
      <c r="I596" t="s">
        <v>4767</v>
      </c>
    </row>
    <row r="597" spans="1:9" x14ac:dyDescent="0.25">
      <c r="A597">
        <v>7430</v>
      </c>
      <c r="B597" t="s">
        <v>119</v>
      </c>
      <c r="C597">
        <v>120</v>
      </c>
      <c r="D597" s="404">
        <v>45114</v>
      </c>
      <c r="E597" t="s">
        <v>1081</v>
      </c>
      <c r="F597" t="s">
        <v>5138</v>
      </c>
      <c r="G597">
        <v>605</v>
      </c>
      <c r="H597" t="s">
        <v>1081</v>
      </c>
      <c r="I597" t="s">
        <v>4767</v>
      </c>
    </row>
    <row r="598" spans="1:9" x14ac:dyDescent="0.25">
      <c r="A598">
        <v>7430</v>
      </c>
      <c r="B598" t="s">
        <v>119</v>
      </c>
      <c r="C598">
        <v>220</v>
      </c>
      <c r="D598" s="404">
        <v>45114</v>
      </c>
      <c r="E598" t="s">
        <v>5137</v>
      </c>
      <c r="F598" t="s">
        <v>5136</v>
      </c>
      <c r="G598">
        <v>32.5</v>
      </c>
      <c r="H598" t="s">
        <v>1081</v>
      </c>
      <c r="I598" t="s">
        <v>4767</v>
      </c>
    </row>
    <row r="599" spans="1:9" x14ac:dyDescent="0.25">
      <c r="A599">
        <v>7430</v>
      </c>
      <c r="B599" t="s">
        <v>119</v>
      </c>
      <c r="C599">
        <v>140</v>
      </c>
      <c r="D599" s="404">
        <v>45117</v>
      </c>
      <c r="E599" t="s">
        <v>5135</v>
      </c>
      <c r="F599" t="s">
        <v>5134</v>
      </c>
      <c r="G599">
        <v>390</v>
      </c>
      <c r="H599" t="s">
        <v>1081</v>
      </c>
      <c r="I599" t="s">
        <v>4767</v>
      </c>
    </row>
    <row r="600" spans="1:9" x14ac:dyDescent="0.25">
      <c r="A600">
        <v>7430</v>
      </c>
      <c r="B600" t="s">
        <v>119</v>
      </c>
      <c r="C600">
        <v>240</v>
      </c>
      <c r="D600" s="404">
        <v>45117</v>
      </c>
      <c r="E600" t="s">
        <v>5133</v>
      </c>
      <c r="F600" t="s">
        <v>5101</v>
      </c>
      <c r="G600">
        <v>322.5</v>
      </c>
      <c r="H600" t="s">
        <v>1081</v>
      </c>
      <c r="I600" t="s">
        <v>4767</v>
      </c>
    </row>
    <row r="601" spans="1:9" x14ac:dyDescent="0.25">
      <c r="A601">
        <v>7430</v>
      </c>
      <c r="B601" t="s">
        <v>119</v>
      </c>
      <c r="C601">
        <v>240</v>
      </c>
      <c r="D601" s="404">
        <v>45117</v>
      </c>
      <c r="E601" t="s">
        <v>1081</v>
      </c>
      <c r="F601" t="s">
        <v>5101</v>
      </c>
      <c r="G601">
        <v>-12.5</v>
      </c>
      <c r="H601" t="s">
        <v>1081</v>
      </c>
      <c r="I601" t="s">
        <v>4767</v>
      </c>
    </row>
    <row r="602" spans="1:9" x14ac:dyDescent="0.25">
      <c r="A602">
        <v>7430</v>
      </c>
      <c r="B602" t="s">
        <v>119</v>
      </c>
      <c r="C602">
        <v>142</v>
      </c>
      <c r="D602" s="404">
        <v>45119</v>
      </c>
      <c r="E602" t="s">
        <v>1081</v>
      </c>
      <c r="F602" t="s">
        <v>5132</v>
      </c>
      <c r="G602">
        <v>65</v>
      </c>
      <c r="H602" t="s">
        <v>1081</v>
      </c>
      <c r="I602" t="s">
        <v>4767</v>
      </c>
    </row>
    <row r="603" spans="1:9" x14ac:dyDescent="0.25">
      <c r="A603">
        <v>7430</v>
      </c>
      <c r="B603" t="s">
        <v>119</v>
      </c>
      <c r="C603">
        <v>330</v>
      </c>
      <c r="D603" s="404">
        <v>45122</v>
      </c>
      <c r="E603" t="s">
        <v>5131</v>
      </c>
      <c r="F603" t="s">
        <v>5130</v>
      </c>
      <c r="G603">
        <v>140.83000000000001</v>
      </c>
      <c r="H603" t="s">
        <v>1081</v>
      </c>
      <c r="I603" t="s">
        <v>4767</v>
      </c>
    </row>
    <row r="604" spans="1:9" x14ac:dyDescent="0.25">
      <c r="A604">
        <v>7430</v>
      </c>
      <c r="B604" t="s">
        <v>119</v>
      </c>
      <c r="C604">
        <v>340</v>
      </c>
      <c r="D604" s="404">
        <v>45122</v>
      </c>
      <c r="E604" t="s">
        <v>5131</v>
      </c>
      <c r="F604" t="s">
        <v>5130</v>
      </c>
      <c r="G604">
        <v>140.83000000000001</v>
      </c>
      <c r="H604" t="s">
        <v>1081</v>
      </c>
      <c r="I604" t="s">
        <v>4767</v>
      </c>
    </row>
    <row r="605" spans="1:9" x14ac:dyDescent="0.25">
      <c r="A605">
        <v>7430</v>
      </c>
      <c r="B605" t="s">
        <v>119</v>
      </c>
      <c r="C605">
        <v>936</v>
      </c>
      <c r="D605" s="404">
        <v>45122</v>
      </c>
      <c r="E605" t="s">
        <v>5131</v>
      </c>
      <c r="F605" t="s">
        <v>5130</v>
      </c>
      <c r="G605">
        <v>140.83000000000001</v>
      </c>
      <c r="H605" t="s">
        <v>1081</v>
      </c>
      <c r="I605" t="s">
        <v>4767</v>
      </c>
    </row>
    <row r="606" spans="1:9" x14ac:dyDescent="0.25">
      <c r="A606">
        <v>7430</v>
      </c>
      <c r="B606" t="s">
        <v>119</v>
      </c>
      <c r="C606">
        <v>110</v>
      </c>
      <c r="D606" s="404">
        <v>45125</v>
      </c>
      <c r="E606" t="s">
        <v>4786</v>
      </c>
      <c r="F606" t="s">
        <v>5128</v>
      </c>
      <c r="G606">
        <v>43.32</v>
      </c>
      <c r="H606" t="s">
        <v>1081</v>
      </c>
      <c r="I606" t="s">
        <v>4767</v>
      </c>
    </row>
    <row r="607" spans="1:9" x14ac:dyDescent="0.25">
      <c r="A607">
        <v>7430</v>
      </c>
      <c r="B607" t="s">
        <v>119</v>
      </c>
      <c r="C607">
        <v>112</v>
      </c>
      <c r="D607" s="404">
        <v>45125</v>
      </c>
      <c r="E607" t="s">
        <v>4786</v>
      </c>
      <c r="F607" t="s">
        <v>5128</v>
      </c>
      <c r="G607">
        <v>32.5</v>
      </c>
      <c r="H607" t="s">
        <v>1081</v>
      </c>
      <c r="I607" t="s">
        <v>4767</v>
      </c>
    </row>
    <row r="608" spans="1:9" x14ac:dyDescent="0.25">
      <c r="A608">
        <v>7430</v>
      </c>
      <c r="B608" t="s">
        <v>119</v>
      </c>
      <c r="C608">
        <v>120</v>
      </c>
      <c r="D608" s="404">
        <v>45125</v>
      </c>
      <c r="E608" t="s">
        <v>4786</v>
      </c>
      <c r="F608" t="s">
        <v>5128</v>
      </c>
      <c r="G608">
        <v>58.5</v>
      </c>
      <c r="H608" t="s">
        <v>1081</v>
      </c>
      <c r="I608" t="s">
        <v>4767</v>
      </c>
    </row>
    <row r="609" spans="1:9" x14ac:dyDescent="0.25">
      <c r="A609">
        <v>7430</v>
      </c>
      <c r="B609" t="s">
        <v>119</v>
      </c>
      <c r="C609">
        <v>130</v>
      </c>
      <c r="D609" s="404">
        <v>45125</v>
      </c>
      <c r="E609" t="s">
        <v>4786</v>
      </c>
      <c r="F609" t="s">
        <v>5128</v>
      </c>
      <c r="G609">
        <v>33.15</v>
      </c>
      <c r="H609" t="s">
        <v>1081</v>
      </c>
      <c r="I609" t="s">
        <v>4767</v>
      </c>
    </row>
    <row r="610" spans="1:9" x14ac:dyDescent="0.25">
      <c r="A610">
        <v>7430</v>
      </c>
      <c r="B610" t="s">
        <v>119</v>
      </c>
      <c r="C610">
        <v>140</v>
      </c>
      <c r="D610" s="404">
        <v>45125</v>
      </c>
      <c r="E610" t="s">
        <v>4786</v>
      </c>
      <c r="F610" t="s">
        <v>5128</v>
      </c>
      <c r="G610">
        <v>39</v>
      </c>
      <c r="H610" t="s">
        <v>1081</v>
      </c>
      <c r="I610" t="s">
        <v>4767</v>
      </c>
    </row>
    <row r="611" spans="1:9" x14ac:dyDescent="0.25">
      <c r="A611">
        <v>7430</v>
      </c>
      <c r="B611" t="s">
        <v>119</v>
      </c>
      <c r="C611">
        <v>160</v>
      </c>
      <c r="D611" s="404">
        <v>45125</v>
      </c>
      <c r="E611" t="s">
        <v>4786</v>
      </c>
      <c r="F611" t="s">
        <v>5128</v>
      </c>
      <c r="G611">
        <v>19.5</v>
      </c>
      <c r="H611" t="s">
        <v>1081</v>
      </c>
      <c r="I611" t="s">
        <v>4767</v>
      </c>
    </row>
    <row r="612" spans="1:9" x14ac:dyDescent="0.25">
      <c r="A612">
        <v>7430</v>
      </c>
      <c r="B612" t="s">
        <v>119</v>
      </c>
      <c r="C612">
        <v>210</v>
      </c>
      <c r="D612" s="404">
        <v>45125</v>
      </c>
      <c r="E612" t="s">
        <v>4777</v>
      </c>
      <c r="F612" t="s">
        <v>5129</v>
      </c>
      <c r="G612">
        <v>225.5</v>
      </c>
      <c r="H612" t="s">
        <v>1081</v>
      </c>
      <c r="I612" t="s">
        <v>4767</v>
      </c>
    </row>
    <row r="613" spans="1:9" x14ac:dyDescent="0.25">
      <c r="A613">
        <v>7430</v>
      </c>
      <c r="B613" t="s">
        <v>119</v>
      </c>
      <c r="C613">
        <v>210</v>
      </c>
      <c r="D613" s="404">
        <v>45125</v>
      </c>
      <c r="E613" t="s">
        <v>4786</v>
      </c>
      <c r="F613" t="s">
        <v>5128</v>
      </c>
      <c r="G613">
        <v>21.68</v>
      </c>
      <c r="H613" t="s">
        <v>1081</v>
      </c>
      <c r="I613" t="s">
        <v>4767</v>
      </c>
    </row>
    <row r="614" spans="1:9" x14ac:dyDescent="0.25">
      <c r="A614">
        <v>7430</v>
      </c>
      <c r="B614" t="s">
        <v>119</v>
      </c>
      <c r="C614">
        <v>210</v>
      </c>
      <c r="D614" s="404">
        <v>45125</v>
      </c>
      <c r="E614" t="s">
        <v>4777</v>
      </c>
      <c r="F614" t="s">
        <v>5127</v>
      </c>
      <c r="G614">
        <v>293.2</v>
      </c>
      <c r="H614" t="s">
        <v>1081</v>
      </c>
      <c r="I614" t="s">
        <v>4767</v>
      </c>
    </row>
    <row r="615" spans="1:9" x14ac:dyDescent="0.25">
      <c r="A615">
        <v>7430</v>
      </c>
      <c r="B615" t="s">
        <v>119</v>
      </c>
      <c r="C615">
        <v>220</v>
      </c>
      <c r="D615" s="404">
        <v>45125</v>
      </c>
      <c r="E615" t="s">
        <v>4777</v>
      </c>
      <c r="F615" t="s">
        <v>5129</v>
      </c>
      <c r="G615">
        <v>225.5</v>
      </c>
      <c r="H615" t="s">
        <v>1081</v>
      </c>
      <c r="I615" t="s">
        <v>4767</v>
      </c>
    </row>
    <row r="616" spans="1:9" x14ac:dyDescent="0.25">
      <c r="A616">
        <v>7430</v>
      </c>
      <c r="B616" t="s">
        <v>119</v>
      </c>
      <c r="C616">
        <v>220</v>
      </c>
      <c r="D616" s="404">
        <v>45125</v>
      </c>
      <c r="E616" t="s">
        <v>4786</v>
      </c>
      <c r="F616" t="s">
        <v>5128</v>
      </c>
      <c r="G616">
        <v>13</v>
      </c>
      <c r="H616" t="s">
        <v>1081</v>
      </c>
      <c r="I616" t="s">
        <v>4767</v>
      </c>
    </row>
    <row r="617" spans="1:9" x14ac:dyDescent="0.25">
      <c r="A617">
        <v>7430</v>
      </c>
      <c r="B617" t="s">
        <v>119</v>
      </c>
      <c r="C617">
        <v>220</v>
      </c>
      <c r="D617" s="404">
        <v>45125</v>
      </c>
      <c r="E617" t="s">
        <v>4777</v>
      </c>
      <c r="F617" t="s">
        <v>5127</v>
      </c>
      <c r="G617">
        <v>293.2</v>
      </c>
      <c r="H617" t="s">
        <v>1081</v>
      </c>
      <c r="I617" t="s">
        <v>4767</v>
      </c>
    </row>
    <row r="618" spans="1:9" x14ac:dyDescent="0.25">
      <c r="A618">
        <v>7430</v>
      </c>
      <c r="B618" t="s">
        <v>119</v>
      </c>
      <c r="C618">
        <v>230</v>
      </c>
      <c r="D618" s="404">
        <v>45125</v>
      </c>
      <c r="E618" t="s">
        <v>4777</v>
      </c>
      <c r="F618" t="s">
        <v>5129</v>
      </c>
      <c r="G618">
        <v>225.5</v>
      </c>
      <c r="H618" t="s">
        <v>1081</v>
      </c>
      <c r="I618" t="s">
        <v>4767</v>
      </c>
    </row>
    <row r="619" spans="1:9" x14ac:dyDescent="0.25">
      <c r="A619">
        <v>7430</v>
      </c>
      <c r="B619" t="s">
        <v>119</v>
      </c>
      <c r="C619">
        <v>230</v>
      </c>
      <c r="D619" s="404">
        <v>45125</v>
      </c>
      <c r="E619" t="s">
        <v>4786</v>
      </c>
      <c r="F619" t="s">
        <v>5128</v>
      </c>
      <c r="G619">
        <v>21.94</v>
      </c>
      <c r="H619" t="s">
        <v>1081</v>
      </c>
      <c r="I619" t="s">
        <v>4767</v>
      </c>
    </row>
    <row r="620" spans="1:9" x14ac:dyDescent="0.25">
      <c r="A620">
        <v>7430</v>
      </c>
      <c r="B620" t="s">
        <v>119</v>
      </c>
      <c r="C620">
        <v>230</v>
      </c>
      <c r="D620" s="404">
        <v>45125</v>
      </c>
      <c r="E620" t="s">
        <v>4777</v>
      </c>
      <c r="F620" t="s">
        <v>5127</v>
      </c>
      <c r="G620">
        <v>293.2</v>
      </c>
      <c r="H620" t="s">
        <v>1081</v>
      </c>
      <c r="I620" t="s">
        <v>4767</v>
      </c>
    </row>
    <row r="621" spans="1:9" x14ac:dyDescent="0.25">
      <c r="A621">
        <v>7430</v>
      </c>
      <c r="B621" t="s">
        <v>119</v>
      </c>
      <c r="C621">
        <v>240</v>
      </c>
      <c r="D621" s="404">
        <v>45125</v>
      </c>
      <c r="E621" t="s">
        <v>4777</v>
      </c>
      <c r="F621" t="s">
        <v>5129</v>
      </c>
      <c r="G621">
        <v>225.5</v>
      </c>
      <c r="H621" t="s">
        <v>1081</v>
      </c>
      <c r="I621" t="s">
        <v>4767</v>
      </c>
    </row>
    <row r="622" spans="1:9" x14ac:dyDescent="0.25">
      <c r="A622">
        <v>7430</v>
      </c>
      <c r="B622" t="s">
        <v>119</v>
      </c>
      <c r="C622">
        <v>240</v>
      </c>
      <c r="D622" s="404">
        <v>45125</v>
      </c>
      <c r="E622" t="s">
        <v>4786</v>
      </c>
      <c r="F622" t="s">
        <v>5128</v>
      </c>
      <c r="G622">
        <v>17.32</v>
      </c>
      <c r="H622" t="s">
        <v>1081</v>
      </c>
      <c r="I622" t="s">
        <v>4767</v>
      </c>
    </row>
    <row r="623" spans="1:9" x14ac:dyDescent="0.25">
      <c r="A623">
        <v>7430</v>
      </c>
      <c r="B623" t="s">
        <v>119</v>
      </c>
      <c r="C623">
        <v>240</v>
      </c>
      <c r="D623" s="404">
        <v>45125</v>
      </c>
      <c r="E623" t="s">
        <v>4777</v>
      </c>
      <c r="F623" t="s">
        <v>5127</v>
      </c>
      <c r="G623">
        <v>293.2</v>
      </c>
      <c r="H623" t="s">
        <v>1081</v>
      </c>
      <c r="I623" t="s">
        <v>4767</v>
      </c>
    </row>
    <row r="624" spans="1:9" x14ac:dyDescent="0.25">
      <c r="A624">
        <v>7430</v>
      </c>
      <c r="B624" t="s">
        <v>119</v>
      </c>
      <c r="C624">
        <v>340</v>
      </c>
      <c r="D624" s="404">
        <v>45125</v>
      </c>
      <c r="E624" t="s">
        <v>4777</v>
      </c>
      <c r="F624" t="s">
        <v>5129</v>
      </c>
      <c r="G624">
        <v>101.48</v>
      </c>
      <c r="H624" t="s">
        <v>1081</v>
      </c>
      <c r="I624" t="s">
        <v>4767</v>
      </c>
    </row>
    <row r="625" spans="1:9" x14ac:dyDescent="0.25">
      <c r="A625">
        <v>7430</v>
      </c>
      <c r="B625" t="s">
        <v>119</v>
      </c>
      <c r="C625">
        <v>340</v>
      </c>
      <c r="D625" s="404">
        <v>45125</v>
      </c>
      <c r="E625" t="s">
        <v>4786</v>
      </c>
      <c r="F625" t="s">
        <v>5128</v>
      </c>
      <c r="G625">
        <v>8.84</v>
      </c>
      <c r="H625" t="s">
        <v>1081</v>
      </c>
      <c r="I625" t="s">
        <v>4767</v>
      </c>
    </row>
    <row r="626" spans="1:9" x14ac:dyDescent="0.25">
      <c r="A626">
        <v>7430</v>
      </c>
      <c r="B626" t="s">
        <v>119</v>
      </c>
      <c r="C626">
        <v>340</v>
      </c>
      <c r="D626" s="404">
        <v>45125</v>
      </c>
      <c r="E626" t="s">
        <v>4777</v>
      </c>
      <c r="F626" t="s">
        <v>5127</v>
      </c>
      <c r="G626">
        <v>131.94</v>
      </c>
      <c r="H626" t="s">
        <v>1081</v>
      </c>
      <c r="I626" t="s">
        <v>4767</v>
      </c>
    </row>
    <row r="627" spans="1:9" x14ac:dyDescent="0.25">
      <c r="A627">
        <v>7430</v>
      </c>
      <c r="B627" t="s">
        <v>119</v>
      </c>
      <c r="C627">
        <v>935</v>
      </c>
      <c r="D627" s="404">
        <v>45125</v>
      </c>
      <c r="E627" t="s">
        <v>4786</v>
      </c>
      <c r="F627" t="s">
        <v>5128</v>
      </c>
      <c r="G627">
        <v>8.1199999999999992</v>
      </c>
      <c r="H627" t="s">
        <v>1081</v>
      </c>
      <c r="I627" t="s">
        <v>4767</v>
      </c>
    </row>
    <row r="628" spans="1:9" x14ac:dyDescent="0.25">
      <c r="A628">
        <v>7430</v>
      </c>
      <c r="B628" t="s">
        <v>119</v>
      </c>
      <c r="C628">
        <v>936</v>
      </c>
      <c r="D628" s="404">
        <v>45125</v>
      </c>
      <c r="E628" t="s">
        <v>4777</v>
      </c>
      <c r="F628" t="s">
        <v>5129</v>
      </c>
      <c r="G628">
        <v>124.03</v>
      </c>
      <c r="H628" t="s">
        <v>1081</v>
      </c>
      <c r="I628" t="s">
        <v>4767</v>
      </c>
    </row>
    <row r="629" spans="1:9" x14ac:dyDescent="0.25">
      <c r="A629">
        <v>7430</v>
      </c>
      <c r="B629" t="s">
        <v>119</v>
      </c>
      <c r="C629">
        <v>936</v>
      </c>
      <c r="D629" s="404">
        <v>45125</v>
      </c>
      <c r="E629" t="s">
        <v>4786</v>
      </c>
      <c r="F629" t="s">
        <v>5128</v>
      </c>
      <c r="G629">
        <v>8.1199999999999992</v>
      </c>
      <c r="H629" t="s">
        <v>1081</v>
      </c>
      <c r="I629" t="s">
        <v>4767</v>
      </c>
    </row>
    <row r="630" spans="1:9" x14ac:dyDescent="0.25">
      <c r="A630">
        <v>7430</v>
      </c>
      <c r="B630" t="s">
        <v>119</v>
      </c>
      <c r="C630">
        <v>936</v>
      </c>
      <c r="D630" s="404">
        <v>45125</v>
      </c>
      <c r="E630" t="s">
        <v>4777</v>
      </c>
      <c r="F630" t="s">
        <v>5127</v>
      </c>
      <c r="G630">
        <v>161.26</v>
      </c>
      <c r="H630" t="s">
        <v>1081</v>
      </c>
      <c r="I630" t="s">
        <v>4767</v>
      </c>
    </row>
    <row r="631" spans="1:9" x14ac:dyDescent="0.25">
      <c r="A631">
        <v>7430</v>
      </c>
      <c r="B631" t="s">
        <v>119</v>
      </c>
      <c r="C631">
        <v>110</v>
      </c>
      <c r="D631" s="404">
        <v>45127</v>
      </c>
      <c r="E631" t="s">
        <v>5126</v>
      </c>
      <c r="F631" t="s">
        <v>5125</v>
      </c>
      <c r="G631">
        <v>268</v>
      </c>
      <c r="H631" t="s">
        <v>1081</v>
      </c>
      <c r="I631" t="s">
        <v>4767</v>
      </c>
    </row>
    <row r="632" spans="1:9" x14ac:dyDescent="0.25">
      <c r="A632">
        <v>7430</v>
      </c>
      <c r="B632" t="s">
        <v>119</v>
      </c>
      <c r="C632">
        <v>112</v>
      </c>
      <c r="D632" s="404">
        <v>45128</v>
      </c>
      <c r="E632" t="s">
        <v>5124</v>
      </c>
      <c r="F632" t="s">
        <v>5123</v>
      </c>
      <c r="G632">
        <v>32.5</v>
      </c>
      <c r="H632" t="s">
        <v>1081</v>
      </c>
      <c r="I632" t="s">
        <v>4767</v>
      </c>
    </row>
    <row r="633" spans="1:9" x14ac:dyDescent="0.25">
      <c r="A633">
        <v>7430</v>
      </c>
      <c r="B633" t="s">
        <v>119</v>
      </c>
      <c r="C633">
        <v>140</v>
      </c>
      <c r="D633" s="404">
        <v>45128</v>
      </c>
      <c r="E633" t="s">
        <v>5122</v>
      </c>
      <c r="F633" t="s">
        <v>5121</v>
      </c>
      <c r="G633">
        <v>556</v>
      </c>
      <c r="H633" t="s">
        <v>1081</v>
      </c>
      <c r="I633" t="s">
        <v>4767</v>
      </c>
    </row>
    <row r="634" spans="1:9" x14ac:dyDescent="0.25">
      <c r="A634">
        <v>7430</v>
      </c>
      <c r="B634" t="s">
        <v>119</v>
      </c>
      <c r="C634">
        <v>430</v>
      </c>
      <c r="D634" s="404">
        <v>45132</v>
      </c>
      <c r="E634" t="s">
        <v>5120</v>
      </c>
      <c r="F634" t="s">
        <v>5119</v>
      </c>
      <c r="G634">
        <v>297.5</v>
      </c>
      <c r="H634" t="s">
        <v>1081</v>
      </c>
      <c r="I634" t="s">
        <v>4767</v>
      </c>
    </row>
    <row r="635" spans="1:9" x14ac:dyDescent="0.25">
      <c r="A635">
        <v>7430</v>
      </c>
      <c r="B635" t="s">
        <v>119</v>
      </c>
      <c r="C635">
        <v>440</v>
      </c>
      <c r="D635" s="404">
        <v>45132</v>
      </c>
      <c r="E635" t="s">
        <v>5120</v>
      </c>
      <c r="F635" t="s">
        <v>5119</v>
      </c>
      <c r="G635">
        <v>297.5</v>
      </c>
      <c r="H635" t="s">
        <v>1081</v>
      </c>
      <c r="I635" t="s">
        <v>4767</v>
      </c>
    </row>
    <row r="636" spans="1:9" x14ac:dyDescent="0.25">
      <c r="A636">
        <v>7430</v>
      </c>
      <c r="B636" t="s">
        <v>119</v>
      </c>
      <c r="C636">
        <v>110</v>
      </c>
      <c r="D636" s="404">
        <v>45133</v>
      </c>
      <c r="E636" t="s">
        <v>4786</v>
      </c>
      <c r="F636" t="s">
        <v>5116</v>
      </c>
      <c r="G636">
        <v>129.97</v>
      </c>
      <c r="H636" t="s">
        <v>1081</v>
      </c>
      <c r="I636" t="s">
        <v>4767</v>
      </c>
    </row>
    <row r="637" spans="1:9" x14ac:dyDescent="0.25">
      <c r="A637">
        <v>7430</v>
      </c>
      <c r="B637" t="s">
        <v>119</v>
      </c>
      <c r="C637">
        <v>112</v>
      </c>
      <c r="D637" s="404">
        <v>45133</v>
      </c>
      <c r="E637" t="s">
        <v>4786</v>
      </c>
      <c r="F637" t="s">
        <v>5116</v>
      </c>
      <c r="G637">
        <v>97.5</v>
      </c>
      <c r="H637" t="s">
        <v>1081</v>
      </c>
      <c r="I637" t="s">
        <v>4767</v>
      </c>
    </row>
    <row r="638" spans="1:9" x14ac:dyDescent="0.25">
      <c r="A638">
        <v>7430</v>
      </c>
      <c r="B638" t="s">
        <v>119</v>
      </c>
      <c r="C638">
        <v>120</v>
      </c>
      <c r="D638" s="404">
        <v>45133</v>
      </c>
      <c r="E638" t="s">
        <v>4786</v>
      </c>
      <c r="F638" t="s">
        <v>5116</v>
      </c>
      <c r="G638">
        <v>175.5</v>
      </c>
      <c r="H638" t="s">
        <v>1081</v>
      </c>
      <c r="I638" t="s">
        <v>4767</v>
      </c>
    </row>
    <row r="639" spans="1:9" x14ac:dyDescent="0.25">
      <c r="A639">
        <v>7430</v>
      </c>
      <c r="B639" t="s">
        <v>119</v>
      </c>
      <c r="C639">
        <v>130</v>
      </c>
      <c r="D639" s="404">
        <v>45133</v>
      </c>
      <c r="E639" t="s">
        <v>4786</v>
      </c>
      <c r="F639" t="s">
        <v>5116</v>
      </c>
      <c r="G639">
        <v>99.45</v>
      </c>
      <c r="H639" t="s">
        <v>1081</v>
      </c>
      <c r="I639" t="s">
        <v>4767</v>
      </c>
    </row>
    <row r="640" spans="1:9" x14ac:dyDescent="0.25">
      <c r="A640">
        <v>7430</v>
      </c>
      <c r="B640" t="s">
        <v>119</v>
      </c>
      <c r="C640">
        <v>140</v>
      </c>
      <c r="D640" s="404">
        <v>45133</v>
      </c>
      <c r="E640" t="s">
        <v>4786</v>
      </c>
      <c r="F640" t="s">
        <v>5116</v>
      </c>
      <c r="G640">
        <v>117</v>
      </c>
      <c r="H640" t="s">
        <v>1081</v>
      </c>
      <c r="I640" t="s">
        <v>4767</v>
      </c>
    </row>
    <row r="641" spans="1:9" x14ac:dyDescent="0.25">
      <c r="A641">
        <v>7430</v>
      </c>
      <c r="B641" t="s">
        <v>119</v>
      </c>
      <c r="C641">
        <v>142</v>
      </c>
      <c r="D641" s="404">
        <v>45133</v>
      </c>
      <c r="E641" t="s">
        <v>5118</v>
      </c>
      <c r="F641" t="s">
        <v>5117</v>
      </c>
      <c r="G641">
        <v>260</v>
      </c>
      <c r="H641" t="s">
        <v>1081</v>
      </c>
      <c r="I641" t="s">
        <v>4767</v>
      </c>
    </row>
    <row r="642" spans="1:9" x14ac:dyDescent="0.25">
      <c r="A642">
        <v>7430</v>
      </c>
      <c r="B642" t="s">
        <v>119</v>
      </c>
      <c r="C642">
        <v>160</v>
      </c>
      <c r="D642" s="404">
        <v>45133</v>
      </c>
      <c r="E642" t="s">
        <v>4786</v>
      </c>
      <c r="F642" t="s">
        <v>5116</v>
      </c>
      <c r="G642">
        <v>58.5</v>
      </c>
      <c r="H642" t="s">
        <v>1081</v>
      </c>
      <c r="I642" t="s">
        <v>4767</v>
      </c>
    </row>
    <row r="643" spans="1:9" x14ac:dyDescent="0.25">
      <c r="A643">
        <v>7430</v>
      </c>
      <c r="B643" t="s">
        <v>119</v>
      </c>
      <c r="C643">
        <v>210</v>
      </c>
      <c r="D643" s="404">
        <v>45133</v>
      </c>
      <c r="E643" t="s">
        <v>4786</v>
      </c>
      <c r="F643" t="s">
        <v>5116</v>
      </c>
      <c r="G643">
        <v>65.03</v>
      </c>
      <c r="H643" t="s">
        <v>1081</v>
      </c>
      <c r="I643" t="s">
        <v>4767</v>
      </c>
    </row>
    <row r="644" spans="1:9" x14ac:dyDescent="0.25">
      <c r="A644">
        <v>7430</v>
      </c>
      <c r="B644" t="s">
        <v>119</v>
      </c>
      <c r="C644">
        <v>210</v>
      </c>
      <c r="D644" s="404">
        <v>45133</v>
      </c>
      <c r="E644" t="s">
        <v>4777</v>
      </c>
      <c r="F644" t="s">
        <v>5115</v>
      </c>
      <c r="G644">
        <v>174</v>
      </c>
      <c r="H644" t="s">
        <v>1081</v>
      </c>
      <c r="I644" t="s">
        <v>4767</v>
      </c>
    </row>
    <row r="645" spans="1:9" x14ac:dyDescent="0.25">
      <c r="A645">
        <v>7430</v>
      </c>
      <c r="B645" t="s">
        <v>119</v>
      </c>
      <c r="C645">
        <v>220</v>
      </c>
      <c r="D645" s="404">
        <v>45133</v>
      </c>
      <c r="E645" t="s">
        <v>4786</v>
      </c>
      <c r="F645" t="s">
        <v>5116</v>
      </c>
      <c r="G645">
        <v>39</v>
      </c>
      <c r="H645" t="s">
        <v>1081</v>
      </c>
      <c r="I645" t="s">
        <v>4767</v>
      </c>
    </row>
    <row r="646" spans="1:9" x14ac:dyDescent="0.25">
      <c r="A646">
        <v>7430</v>
      </c>
      <c r="B646" t="s">
        <v>119</v>
      </c>
      <c r="C646">
        <v>220</v>
      </c>
      <c r="D646" s="404">
        <v>45133</v>
      </c>
      <c r="E646" t="s">
        <v>4777</v>
      </c>
      <c r="F646" t="s">
        <v>5115</v>
      </c>
      <c r="G646">
        <v>174</v>
      </c>
      <c r="H646" t="s">
        <v>1081</v>
      </c>
      <c r="I646" t="s">
        <v>4767</v>
      </c>
    </row>
    <row r="647" spans="1:9" x14ac:dyDescent="0.25">
      <c r="A647">
        <v>7430</v>
      </c>
      <c r="B647" t="s">
        <v>119</v>
      </c>
      <c r="C647">
        <v>230</v>
      </c>
      <c r="D647" s="404">
        <v>45133</v>
      </c>
      <c r="E647" t="s">
        <v>4786</v>
      </c>
      <c r="F647" t="s">
        <v>5116</v>
      </c>
      <c r="G647">
        <v>65.819999999999993</v>
      </c>
      <c r="H647" t="s">
        <v>1081</v>
      </c>
      <c r="I647" t="s">
        <v>4767</v>
      </c>
    </row>
    <row r="648" spans="1:9" x14ac:dyDescent="0.25">
      <c r="A648">
        <v>7430</v>
      </c>
      <c r="B648" t="s">
        <v>119</v>
      </c>
      <c r="C648">
        <v>230</v>
      </c>
      <c r="D648" s="404">
        <v>45133</v>
      </c>
      <c r="E648" t="s">
        <v>4777</v>
      </c>
      <c r="F648" t="s">
        <v>5115</v>
      </c>
      <c r="G648">
        <v>174</v>
      </c>
      <c r="H648" t="s">
        <v>1081</v>
      </c>
      <c r="I648" t="s">
        <v>4767</v>
      </c>
    </row>
    <row r="649" spans="1:9" x14ac:dyDescent="0.25">
      <c r="A649">
        <v>7430</v>
      </c>
      <c r="B649" t="s">
        <v>119</v>
      </c>
      <c r="C649">
        <v>240</v>
      </c>
      <c r="D649" s="404">
        <v>45133</v>
      </c>
      <c r="E649" t="s">
        <v>4786</v>
      </c>
      <c r="F649" t="s">
        <v>5116</v>
      </c>
      <c r="G649">
        <v>51.97</v>
      </c>
      <c r="H649" t="s">
        <v>1081</v>
      </c>
      <c r="I649" t="s">
        <v>4767</v>
      </c>
    </row>
    <row r="650" spans="1:9" x14ac:dyDescent="0.25">
      <c r="A650">
        <v>7430</v>
      </c>
      <c r="B650" t="s">
        <v>119</v>
      </c>
      <c r="C650">
        <v>240</v>
      </c>
      <c r="D650" s="404">
        <v>45133</v>
      </c>
      <c r="E650" t="s">
        <v>4777</v>
      </c>
      <c r="F650" t="s">
        <v>5115</v>
      </c>
      <c r="G650">
        <v>174</v>
      </c>
      <c r="H650" t="s">
        <v>1081</v>
      </c>
      <c r="I650" t="s">
        <v>4767</v>
      </c>
    </row>
    <row r="651" spans="1:9" x14ac:dyDescent="0.25">
      <c r="A651">
        <v>7430</v>
      </c>
      <c r="B651" t="s">
        <v>119</v>
      </c>
      <c r="C651">
        <v>340</v>
      </c>
      <c r="D651" s="404">
        <v>45133</v>
      </c>
      <c r="E651" t="s">
        <v>4786</v>
      </c>
      <c r="F651" t="s">
        <v>5116</v>
      </c>
      <c r="G651">
        <v>26.52</v>
      </c>
      <c r="H651" t="s">
        <v>1081</v>
      </c>
      <c r="I651" t="s">
        <v>4767</v>
      </c>
    </row>
    <row r="652" spans="1:9" x14ac:dyDescent="0.25">
      <c r="A652">
        <v>7430</v>
      </c>
      <c r="B652" t="s">
        <v>119</v>
      </c>
      <c r="C652">
        <v>340</v>
      </c>
      <c r="D652" s="404">
        <v>45133</v>
      </c>
      <c r="E652" t="s">
        <v>4777</v>
      </c>
      <c r="F652" t="s">
        <v>5115</v>
      </c>
      <c r="G652">
        <v>78.3</v>
      </c>
      <c r="H652" t="s">
        <v>1081</v>
      </c>
      <c r="I652" t="s">
        <v>4767</v>
      </c>
    </row>
    <row r="653" spans="1:9" x14ac:dyDescent="0.25">
      <c r="A653">
        <v>7430</v>
      </c>
      <c r="B653" t="s">
        <v>119</v>
      </c>
      <c r="C653">
        <v>935</v>
      </c>
      <c r="D653" s="404">
        <v>45133</v>
      </c>
      <c r="E653" t="s">
        <v>4786</v>
      </c>
      <c r="F653" t="s">
        <v>5116</v>
      </c>
      <c r="G653">
        <v>24.37</v>
      </c>
      <c r="H653" t="s">
        <v>1081</v>
      </c>
      <c r="I653" t="s">
        <v>4767</v>
      </c>
    </row>
    <row r="654" spans="1:9" x14ac:dyDescent="0.25">
      <c r="A654">
        <v>7430</v>
      </c>
      <c r="B654" t="s">
        <v>119</v>
      </c>
      <c r="C654">
        <v>936</v>
      </c>
      <c r="D654" s="404">
        <v>45133</v>
      </c>
      <c r="E654" t="s">
        <v>4786</v>
      </c>
      <c r="F654" t="s">
        <v>5116</v>
      </c>
      <c r="G654">
        <v>24.37</v>
      </c>
      <c r="H654" t="s">
        <v>1081</v>
      </c>
      <c r="I654" t="s">
        <v>4767</v>
      </c>
    </row>
    <row r="655" spans="1:9" x14ac:dyDescent="0.25">
      <c r="A655">
        <v>7430</v>
      </c>
      <c r="B655" t="s">
        <v>119</v>
      </c>
      <c r="C655">
        <v>936</v>
      </c>
      <c r="D655" s="404">
        <v>45133</v>
      </c>
      <c r="E655" t="s">
        <v>4777</v>
      </c>
      <c r="F655" t="s">
        <v>5115</v>
      </c>
      <c r="G655">
        <v>95.7</v>
      </c>
      <c r="H655" t="s">
        <v>1081</v>
      </c>
      <c r="I655" t="s">
        <v>4767</v>
      </c>
    </row>
    <row r="656" spans="1:9" x14ac:dyDescent="0.25">
      <c r="A656">
        <v>7430</v>
      </c>
      <c r="B656" t="s">
        <v>119</v>
      </c>
      <c r="C656">
        <v>142</v>
      </c>
      <c r="D656" s="404">
        <v>45134</v>
      </c>
      <c r="E656" t="s">
        <v>5114</v>
      </c>
      <c r="F656" t="s">
        <v>5113</v>
      </c>
      <c r="G656">
        <v>65</v>
      </c>
      <c r="H656" t="s">
        <v>1081</v>
      </c>
      <c r="I656" t="s">
        <v>4767</v>
      </c>
    </row>
    <row r="657" spans="1:9" x14ac:dyDescent="0.25">
      <c r="A657">
        <v>7430</v>
      </c>
      <c r="B657" t="s">
        <v>119</v>
      </c>
      <c r="C657">
        <v>430</v>
      </c>
      <c r="D657" s="404">
        <v>45135</v>
      </c>
      <c r="E657" t="s">
        <v>5112</v>
      </c>
      <c r="F657" t="s">
        <v>5111</v>
      </c>
      <c r="G657">
        <v>98</v>
      </c>
      <c r="H657" t="s">
        <v>1081</v>
      </c>
      <c r="I657" t="s">
        <v>4767</v>
      </c>
    </row>
    <row r="658" spans="1:9" x14ac:dyDescent="0.25">
      <c r="A658">
        <v>7430</v>
      </c>
      <c r="B658" t="s">
        <v>119</v>
      </c>
      <c r="C658">
        <v>440</v>
      </c>
      <c r="D658" s="404">
        <v>45135</v>
      </c>
      <c r="E658" t="s">
        <v>5112</v>
      </c>
      <c r="F658" t="s">
        <v>5111</v>
      </c>
      <c r="G658">
        <v>98</v>
      </c>
      <c r="H658" t="s">
        <v>1081</v>
      </c>
      <c r="I658" t="s">
        <v>4767</v>
      </c>
    </row>
    <row r="659" spans="1:9" x14ac:dyDescent="0.25">
      <c r="A659">
        <v>7430</v>
      </c>
      <c r="B659" t="s">
        <v>119</v>
      </c>
      <c r="C659">
        <v>430</v>
      </c>
      <c r="D659" s="404">
        <v>45138</v>
      </c>
      <c r="E659" t="s">
        <v>1081</v>
      </c>
      <c r="F659" t="s">
        <v>5110</v>
      </c>
      <c r="G659">
        <v>-82.5</v>
      </c>
      <c r="H659" t="s">
        <v>1081</v>
      </c>
      <c r="I659" t="s">
        <v>4767</v>
      </c>
    </row>
    <row r="660" spans="1:9" x14ac:dyDescent="0.25">
      <c r="A660">
        <v>7430</v>
      </c>
      <c r="B660" t="s">
        <v>119</v>
      </c>
      <c r="C660">
        <v>440</v>
      </c>
      <c r="D660" s="404">
        <v>45138</v>
      </c>
      <c r="E660" t="s">
        <v>1081</v>
      </c>
      <c r="F660" t="s">
        <v>5110</v>
      </c>
      <c r="G660">
        <v>-82.5</v>
      </c>
      <c r="H660" t="s">
        <v>1081</v>
      </c>
      <c r="I660" t="s">
        <v>4767</v>
      </c>
    </row>
    <row r="661" spans="1:9" x14ac:dyDescent="0.25">
      <c r="A661">
        <v>7430</v>
      </c>
      <c r="B661" t="s">
        <v>119</v>
      </c>
      <c r="C661">
        <v>110</v>
      </c>
      <c r="D661" s="404">
        <v>45139</v>
      </c>
      <c r="E661" t="s">
        <v>4779</v>
      </c>
      <c r="F661" t="s">
        <v>5109</v>
      </c>
      <c r="G661">
        <v>151</v>
      </c>
      <c r="H661" t="s">
        <v>1081</v>
      </c>
      <c r="I661" t="s">
        <v>4767</v>
      </c>
    </row>
    <row r="662" spans="1:9" x14ac:dyDescent="0.25">
      <c r="A662">
        <v>7430</v>
      </c>
      <c r="B662" t="s">
        <v>119</v>
      </c>
      <c r="C662">
        <v>112</v>
      </c>
      <c r="D662" s="404">
        <v>45139</v>
      </c>
      <c r="E662" t="s">
        <v>4779</v>
      </c>
      <c r="F662" t="s">
        <v>5109</v>
      </c>
      <c r="G662">
        <v>75.5</v>
      </c>
      <c r="H662" t="s">
        <v>1081</v>
      </c>
      <c r="I662" t="s">
        <v>4767</v>
      </c>
    </row>
    <row r="663" spans="1:9" x14ac:dyDescent="0.25">
      <c r="A663">
        <v>7430</v>
      </c>
      <c r="B663" t="s">
        <v>119</v>
      </c>
      <c r="C663">
        <v>120</v>
      </c>
      <c r="D663" s="404">
        <v>45139</v>
      </c>
      <c r="E663" t="s">
        <v>4779</v>
      </c>
      <c r="F663" t="s">
        <v>5109</v>
      </c>
      <c r="G663">
        <v>166.1</v>
      </c>
      <c r="H663" t="s">
        <v>1081</v>
      </c>
      <c r="I663" t="s">
        <v>4767</v>
      </c>
    </row>
    <row r="664" spans="1:9" x14ac:dyDescent="0.25">
      <c r="A664">
        <v>7430</v>
      </c>
      <c r="B664" t="s">
        <v>119</v>
      </c>
      <c r="C664">
        <v>130</v>
      </c>
      <c r="D664" s="404">
        <v>45139</v>
      </c>
      <c r="E664" t="s">
        <v>4779</v>
      </c>
      <c r="F664" t="s">
        <v>5109</v>
      </c>
      <c r="G664">
        <v>128.35</v>
      </c>
      <c r="H664" t="s">
        <v>1081</v>
      </c>
      <c r="I664" t="s">
        <v>4767</v>
      </c>
    </row>
    <row r="665" spans="1:9" x14ac:dyDescent="0.25">
      <c r="A665">
        <v>7430</v>
      </c>
      <c r="B665" t="s">
        <v>119</v>
      </c>
      <c r="C665">
        <v>140</v>
      </c>
      <c r="D665" s="404">
        <v>45139</v>
      </c>
      <c r="E665" t="s">
        <v>4779</v>
      </c>
      <c r="F665" t="s">
        <v>5109</v>
      </c>
      <c r="G665">
        <v>151</v>
      </c>
      <c r="H665" t="s">
        <v>1081</v>
      </c>
      <c r="I665" t="s">
        <v>4767</v>
      </c>
    </row>
    <row r="666" spans="1:9" x14ac:dyDescent="0.25">
      <c r="A666">
        <v>7430</v>
      </c>
      <c r="B666" t="s">
        <v>119</v>
      </c>
      <c r="C666">
        <v>162</v>
      </c>
      <c r="D666" s="404">
        <v>45139</v>
      </c>
      <c r="E666" t="s">
        <v>4779</v>
      </c>
      <c r="F666" t="s">
        <v>5109</v>
      </c>
      <c r="G666">
        <v>45.3</v>
      </c>
      <c r="H666" t="s">
        <v>1081</v>
      </c>
      <c r="I666" t="s">
        <v>4767</v>
      </c>
    </row>
    <row r="667" spans="1:9" x14ac:dyDescent="0.25">
      <c r="A667">
        <v>7430</v>
      </c>
      <c r="B667" t="s">
        <v>119</v>
      </c>
      <c r="C667">
        <v>430</v>
      </c>
      <c r="D667" s="404">
        <v>45139</v>
      </c>
      <c r="E667" t="s">
        <v>5108</v>
      </c>
      <c r="F667" t="s">
        <v>5107</v>
      </c>
      <c r="G667">
        <v>55</v>
      </c>
      <c r="H667" t="s">
        <v>1081</v>
      </c>
      <c r="I667" t="s">
        <v>4767</v>
      </c>
    </row>
    <row r="668" spans="1:9" x14ac:dyDescent="0.25">
      <c r="A668">
        <v>7430</v>
      </c>
      <c r="B668" t="s">
        <v>119</v>
      </c>
      <c r="C668">
        <v>440</v>
      </c>
      <c r="D668" s="404">
        <v>45139</v>
      </c>
      <c r="E668" t="s">
        <v>5108</v>
      </c>
      <c r="F668" t="s">
        <v>5107</v>
      </c>
      <c r="G668">
        <v>55</v>
      </c>
      <c r="H668" t="s">
        <v>1081</v>
      </c>
      <c r="I668" t="s">
        <v>4767</v>
      </c>
    </row>
    <row r="669" spans="1:9" x14ac:dyDescent="0.25">
      <c r="A669">
        <v>7430</v>
      </c>
      <c r="B669" t="s">
        <v>119</v>
      </c>
      <c r="C669">
        <v>935</v>
      </c>
      <c r="D669" s="404">
        <v>45139</v>
      </c>
      <c r="E669" t="s">
        <v>4779</v>
      </c>
      <c r="F669" t="s">
        <v>5109</v>
      </c>
      <c r="G669">
        <v>37.75</v>
      </c>
      <c r="H669" t="s">
        <v>1081</v>
      </c>
      <c r="I669" t="s">
        <v>4767</v>
      </c>
    </row>
    <row r="670" spans="1:9" x14ac:dyDescent="0.25">
      <c r="A670">
        <v>7430</v>
      </c>
      <c r="B670" t="s">
        <v>119</v>
      </c>
      <c r="C670">
        <v>936</v>
      </c>
      <c r="D670" s="404">
        <v>45139</v>
      </c>
      <c r="E670" t="s">
        <v>5108</v>
      </c>
      <c r="F670" t="s">
        <v>5107</v>
      </c>
      <c r="G670">
        <v>55</v>
      </c>
      <c r="H670" t="s">
        <v>1081</v>
      </c>
      <c r="I670" t="s">
        <v>4767</v>
      </c>
    </row>
    <row r="671" spans="1:9" x14ac:dyDescent="0.25">
      <c r="A671">
        <v>7430</v>
      </c>
      <c r="B671" t="s">
        <v>119</v>
      </c>
      <c r="C671">
        <v>260</v>
      </c>
      <c r="D671" s="404">
        <v>45141</v>
      </c>
      <c r="E671" t="s">
        <v>5106</v>
      </c>
      <c r="F671" t="s">
        <v>5105</v>
      </c>
      <c r="G671">
        <v>162.5</v>
      </c>
      <c r="H671" t="s">
        <v>1081</v>
      </c>
      <c r="I671" t="s">
        <v>4767</v>
      </c>
    </row>
    <row r="672" spans="1:9" x14ac:dyDescent="0.25">
      <c r="A672">
        <v>7430</v>
      </c>
      <c r="B672" t="s">
        <v>119</v>
      </c>
      <c r="C672">
        <v>110</v>
      </c>
      <c r="D672" s="404">
        <v>45145</v>
      </c>
      <c r="E672" t="s">
        <v>4786</v>
      </c>
      <c r="F672" t="s">
        <v>5098</v>
      </c>
      <c r="G672">
        <v>17.329999999999998</v>
      </c>
      <c r="H672" t="s">
        <v>1081</v>
      </c>
      <c r="I672" t="s">
        <v>4767</v>
      </c>
    </row>
    <row r="673" spans="1:9" x14ac:dyDescent="0.25">
      <c r="A673">
        <v>7430</v>
      </c>
      <c r="B673" t="s">
        <v>119</v>
      </c>
      <c r="C673">
        <v>110</v>
      </c>
      <c r="D673" s="404">
        <v>45145</v>
      </c>
      <c r="E673" t="s">
        <v>4786</v>
      </c>
      <c r="F673" t="s">
        <v>5097</v>
      </c>
      <c r="G673">
        <v>4.33</v>
      </c>
      <c r="H673" t="s">
        <v>1081</v>
      </c>
      <c r="I673" t="s">
        <v>4767</v>
      </c>
    </row>
    <row r="674" spans="1:9" x14ac:dyDescent="0.25">
      <c r="A674">
        <v>7430</v>
      </c>
      <c r="B674" t="s">
        <v>119</v>
      </c>
      <c r="C674">
        <v>112</v>
      </c>
      <c r="D674" s="404">
        <v>45145</v>
      </c>
      <c r="E674" t="s">
        <v>4786</v>
      </c>
      <c r="F674" t="s">
        <v>5098</v>
      </c>
      <c r="G674">
        <v>13</v>
      </c>
      <c r="H674" t="s">
        <v>1081</v>
      </c>
      <c r="I674" t="s">
        <v>4767</v>
      </c>
    </row>
    <row r="675" spans="1:9" x14ac:dyDescent="0.25">
      <c r="A675">
        <v>7430</v>
      </c>
      <c r="B675" t="s">
        <v>119</v>
      </c>
      <c r="C675">
        <v>112</v>
      </c>
      <c r="D675" s="404">
        <v>45145</v>
      </c>
      <c r="E675" t="s">
        <v>4786</v>
      </c>
      <c r="F675" t="s">
        <v>5097</v>
      </c>
      <c r="G675">
        <v>3.25</v>
      </c>
      <c r="H675" t="s">
        <v>1081</v>
      </c>
      <c r="I675" t="s">
        <v>4767</v>
      </c>
    </row>
    <row r="676" spans="1:9" x14ac:dyDescent="0.25">
      <c r="A676">
        <v>7430</v>
      </c>
      <c r="B676" t="s">
        <v>119</v>
      </c>
      <c r="C676">
        <v>120</v>
      </c>
      <c r="D676" s="404">
        <v>45145</v>
      </c>
      <c r="E676" t="s">
        <v>4786</v>
      </c>
      <c r="F676" t="s">
        <v>5098</v>
      </c>
      <c r="G676">
        <v>23.4</v>
      </c>
      <c r="H676" t="s">
        <v>1081</v>
      </c>
      <c r="I676" t="s">
        <v>4767</v>
      </c>
    </row>
    <row r="677" spans="1:9" x14ac:dyDescent="0.25">
      <c r="A677">
        <v>7430</v>
      </c>
      <c r="B677" t="s">
        <v>119</v>
      </c>
      <c r="C677">
        <v>120</v>
      </c>
      <c r="D677" s="404">
        <v>45145</v>
      </c>
      <c r="E677" t="s">
        <v>4786</v>
      </c>
      <c r="F677" t="s">
        <v>5097</v>
      </c>
      <c r="G677">
        <v>5.85</v>
      </c>
      <c r="H677" t="s">
        <v>1081</v>
      </c>
      <c r="I677" t="s">
        <v>4767</v>
      </c>
    </row>
    <row r="678" spans="1:9" x14ac:dyDescent="0.25">
      <c r="A678">
        <v>7430</v>
      </c>
      <c r="B678" t="s">
        <v>119</v>
      </c>
      <c r="C678">
        <v>120</v>
      </c>
      <c r="D678" s="404">
        <v>45145</v>
      </c>
      <c r="E678" t="s">
        <v>5104</v>
      </c>
      <c r="F678" t="s">
        <v>5103</v>
      </c>
      <c r="G678">
        <v>211</v>
      </c>
      <c r="H678" t="s">
        <v>1081</v>
      </c>
      <c r="I678" t="s">
        <v>4767</v>
      </c>
    </row>
    <row r="679" spans="1:9" x14ac:dyDescent="0.25">
      <c r="A679">
        <v>7430</v>
      </c>
      <c r="B679" t="s">
        <v>119</v>
      </c>
      <c r="C679">
        <v>130</v>
      </c>
      <c r="D679" s="404">
        <v>45145</v>
      </c>
      <c r="E679" t="s">
        <v>4786</v>
      </c>
      <c r="F679" t="s">
        <v>5098</v>
      </c>
      <c r="G679">
        <v>13.26</v>
      </c>
      <c r="H679" t="s">
        <v>1081</v>
      </c>
      <c r="I679" t="s">
        <v>4767</v>
      </c>
    </row>
    <row r="680" spans="1:9" x14ac:dyDescent="0.25">
      <c r="A680">
        <v>7430</v>
      </c>
      <c r="B680" t="s">
        <v>119</v>
      </c>
      <c r="C680">
        <v>130</v>
      </c>
      <c r="D680" s="404">
        <v>45145</v>
      </c>
      <c r="E680" t="s">
        <v>4786</v>
      </c>
      <c r="F680" t="s">
        <v>5097</v>
      </c>
      <c r="G680">
        <v>3.31</v>
      </c>
      <c r="H680" t="s">
        <v>1081</v>
      </c>
      <c r="I680" t="s">
        <v>4767</v>
      </c>
    </row>
    <row r="681" spans="1:9" x14ac:dyDescent="0.25">
      <c r="A681">
        <v>7430</v>
      </c>
      <c r="B681" t="s">
        <v>119</v>
      </c>
      <c r="C681">
        <v>140</v>
      </c>
      <c r="D681" s="404">
        <v>45145</v>
      </c>
      <c r="E681" t="s">
        <v>4786</v>
      </c>
      <c r="F681" t="s">
        <v>5098</v>
      </c>
      <c r="G681">
        <v>15.6</v>
      </c>
      <c r="H681" t="s">
        <v>1081</v>
      </c>
      <c r="I681" t="s">
        <v>4767</v>
      </c>
    </row>
    <row r="682" spans="1:9" x14ac:dyDescent="0.25">
      <c r="A682">
        <v>7430</v>
      </c>
      <c r="B682" t="s">
        <v>119</v>
      </c>
      <c r="C682">
        <v>140</v>
      </c>
      <c r="D682" s="404">
        <v>45145</v>
      </c>
      <c r="E682" t="s">
        <v>4786</v>
      </c>
      <c r="F682" t="s">
        <v>5097</v>
      </c>
      <c r="G682">
        <v>3.9</v>
      </c>
      <c r="H682" t="s">
        <v>1081</v>
      </c>
      <c r="I682" t="s">
        <v>4767</v>
      </c>
    </row>
    <row r="683" spans="1:9" x14ac:dyDescent="0.25">
      <c r="A683">
        <v>7430</v>
      </c>
      <c r="B683" t="s">
        <v>119</v>
      </c>
      <c r="C683">
        <v>140</v>
      </c>
      <c r="D683" s="404">
        <v>45145</v>
      </c>
      <c r="E683" t="s">
        <v>4892</v>
      </c>
      <c r="F683" t="s">
        <v>5102</v>
      </c>
      <c r="G683">
        <v>450</v>
      </c>
      <c r="H683" t="s">
        <v>1081</v>
      </c>
      <c r="I683" t="s">
        <v>4767</v>
      </c>
    </row>
    <row r="684" spans="1:9" x14ac:dyDescent="0.25">
      <c r="A684">
        <v>7430</v>
      </c>
      <c r="B684" t="s">
        <v>119</v>
      </c>
      <c r="C684">
        <v>160</v>
      </c>
      <c r="D684" s="404">
        <v>45145</v>
      </c>
      <c r="E684" t="s">
        <v>4786</v>
      </c>
      <c r="F684" t="s">
        <v>5098</v>
      </c>
      <c r="G684">
        <v>7.8</v>
      </c>
      <c r="H684" t="s">
        <v>1081</v>
      </c>
      <c r="I684" t="s">
        <v>4767</v>
      </c>
    </row>
    <row r="685" spans="1:9" x14ac:dyDescent="0.25">
      <c r="A685">
        <v>7430</v>
      </c>
      <c r="B685" t="s">
        <v>119</v>
      </c>
      <c r="C685">
        <v>160</v>
      </c>
      <c r="D685" s="404">
        <v>45145</v>
      </c>
      <c r="E685" t="s">
        <v>4786</v>
      </c>
      <c r="F685" t="s">
        <v>5097</v>
      </c>
      <c r="G685">
        <v>1.95</v>
      </c>
      <c r="H685" t="s">
        <v>1081</v>
      </c>
      <c r="I685" t="s">
        <v>4767</v>
      </c>
    </row>
    <row r="686" spans="1:9" x14ac:dyDescent="0.25">
      <c r="A686">
        <v>7430</v>
      </c>
      <c r="B686" t="s">
        <v>119</v>
      </c>
      <c r="C686">
        <v>210</v>
      </c>
      <c r="D686" s="404">
        <v>45145</v>
      </c>
      <c r="E686" t="s">
        <v>4786</v>
      </c>
      <c r="F686" t="s">
        <v>5098</v>
      </c>
      <c r="G686">
        <v>8.67</v>
      </c>
      <c r="H686" t="s">
        <v>1081</v>
      </c>
      <c r="I686" t="s">
        <v>4767</v>
      </c>
    </row>
    <row r="687" spans="1:9" x14ac:dyDescent="0.25">
      <c r="A687">
        <v>7430</v>
      </c>
      <c r="B687" t="s">
        <v>119</v>
      </c>
      <c r="C687">
        <v>210</v>
      </c>
      <c r="D687" s="404">
        <v>45145</v>
      </c>
      <c r="E687" t="s">
        <v>4786</v>
      </c>
      <c r="F687" t="s">
        <v>5097</v>
      </c>
      <c r="G687">
        <v>2.17</v>
      </c>
      <c r="H687" t="s">
        <v>1081</v>
      </c>
      <c r="I687" t="s">
        <v>4767</v>
      </c>
    </row>
    <row r="688" spans="1:9" x14ac:dyDescent="0.25">
      <c r="A688">
        <v>7430</v>
      </c>
      <c r="B688" t="s">
        <v>119</v>
      </c>
      <c r="C688">
        <v>210</v>
      </c>
      <c r="D688" s="404">
        <v>45145</v>
      </c>
      <c r="E688" t="s">
        <v>4777</v>
      </c>
      <c r="F688" t="s">
        <v>5096</v>
      </c>
      <c r="G688">
        <v>13</v>
      </c>
      <c r="H688" t="s">
        <v>1081</v>
      </c>
      <c r="I688" t="s">
        <v>4767</v>
      </c>
    </row>
    <row r="689" spans="1:9" x14ac:dyDescent="0.25">
      <c r="A689">
        <v>7430</v>
      </c>
      <c r="B689" t="s">
        <v>119</v>
      </c>
      <c r="C689">
        <v>220</v>
      </c>
      <c r="D689" s="404">
        <v>45145</v>
      </c>
      <c r="E689" t="s">
        <v>4786</v>
      </c>
      <c r="F689" t="s">
        <v>5098</v>
      </c>
      <c r="G689">
        <v>5.2</v>
      </c>
      <c r="H689" t="s">
        <v>1081</v>
      </c>
      <c r="I689" t="s">
        <v>4767</v>
      </c>
    </row>
    <row r="690" spans="1:9" x14ac:dyDescent="0.25">
      <c r="A690">
        <v>7430</v>
      </c>
      <c r="B690" t="s">
        <v>119</v>
      </c>
      <c r="C690">
        <v>220</v>
      </c>
      <c r="D690" s="404">
        <v>45145</v>
      </c>
      <c r="E690" t="s">
        <v>4786</v>
      </c>
      <c r="F690" t="s">
        <v>5097</v>
      </c>
      <c r="G690">
        <v>1.3</v>
      </c>
      <c r="H690" t="s">
        <v>1081</v>
      </c>
      <c r="I690" t="s">
        <v>4767</v>
      </c>
    </row>
    <row r="691" spans="1:9" x14ac:dyDescent="0.25">
      <c r="A691">
        <v>7430</v>
      </c>
      <c r="B691" t="s">
        <v>119</v>
      </c>
      <c r="C691">
        <v>220</v>
      </c>
      <c r="D691" s="404">
        <v>45145</v>
      </c>
      <c r="E691" t="s">
        <v>4777</v>
      </c>
      <c r="F691" t="s">
        <v>5096</v>
      </c>
      <c r="G691">
        <v>13</v>
      </c>
      <c r="H691" t="s">
        <v>1081</v>
      </c>
      <c r="I691" t="s">
        <v>4767</v>
      </c>
    </row>
    <row r="692" spans="1:9" x14ac:dyDescent="0.25">
      <c r="A692">
        <v>7430</v>
      </c>
      <c r="B692" t="s">
        <v>119</v>
      </c>
      <c r="C692">
        <v>230</v>
      </c>
      <c r="D692" s="404">
        <v>45145</v>
      </c>
      <c r="E692" t="s">
        <v>4786</v>
      </c>
      <c r="F692" t="s">
        <v>5098</v>
      </c>
      <c r="G692">
        <v>8.77</v>
      </c>
      <c r="H692" t="s">
        <v>1081</v>
      </c>
      <c r="I692" t="s">
        <v>4767</v>
      </c>
    </row>
    <row r="693" spans="1:9" x14ac:dyDescent="0.25">
      <c r="A693">
        <v>7430</v>
      </c>
      <c r="B693" t="s">
        <v>119</v>
      </c>
      <c r="C693">
        <v>230</v>
      </c>
      <c r="D693" s="404">
        <v>45145</v>
      </c>
      <c r="E693" t="s">
        <v>4786</v>
      </c>
      <c r="F693" t="s">
        <v>5097</v>
      </c>
      <c r="G693">
        <v>2.19</v>
      </c>
      <c r="H693" t="s">
        <v>1081</v>
      </c>
      <c r="I693" t="s">
        <v>4767</v>
      </c>
    </row>
    <row r="694" spans="1:9" x14ac:dyDescent="0.25">
      <c r="A694">
        <v>7430</v>
      </c>
      <c r="B694" t="s">
        <v>119</v>
      </c>
      <c r="C694">
        <v>230</v>
      </c>
      <c r="D694" s="404">
        <v>45145</v>
      </c>
      <c r="E694" t="s">
        <v>4777</v>
      </c>
      <c r="F694" t="s">
        <v>5096</v>
      </c>
      <c r="G694">
        <v>13</v>
      </c>
      <c r="H694" t="s">
        <v>1081</v>
      </c>
      <c r="I694" t="s">
        <v>4767</v>
      </c>
    </row>
    <row r="695" spans="1:9" x14ac:dyDescent="0.25">
      <c r="A695">
        <v>7430</v>
      </c>
      <c r="B695" t="s">
        <v>119</v>
      </c>
      <c r="C695">
        <v>240</v>
      </c>
      <c r="D695" s="404">
        <v>45145</v>
      </c>
      <c r="E695" t="s">
        <v>1081</v>
      </c>
      <c r="F695" t="s">
        <v>5101</v>
      </c>
      <c r="G695">
        <v>12.5</v>
      </c>
      <c r="H695" t="s">
        <v>1081</v>
      </c>
      <c r="I695" t="s">
        <v>4767</v>
      </c>
    </row>
    <row r="696" spans="1:9" x14ac:dyDescent="0.25">
      <c r="A696">
        <v>7430</v>
      </c>
      <c r="B696" t="s">
        <v>119</v>
      </c>
      <c r="C696">
        <v>240</v>
      </c>
      <c r="D696" s="404">
        <v>45145</v>
      </c>
      <c r="E696" t="s">
        <v>4786</v>
      </c>
      <c r="F696" t="s">
        <v>5098</v>
      </c>
      <c r="G696">
        <v>6.93</v>
      </c>
      <c r="H696" t="s">
        <v>1081</v>
      </c>
      <c r="I696" t="s">
        <v>4767</v>
      </c>
    </row>
    <row r="697" spans="1:9" x14ac:dyDescent="0.25">
      <c r="A697">
        <v>7430</v>
      </c>
      <c r="B697" t="s">
        <v>119</v>
      </c>
      <c r="C697">
        <v>240</v>
      </c>
      <c r="D697" s="404">
        <v>45145</v>
      </c>
      <c r="E697" t="s">
        <v>4786</v>
      </c>
      <c r="F697" t="s">
        <v>5097</v>
      </c>
      <c r="G697">
        <v>1.73</v>
      </c>
      <c r="H697" t="s">
        <v>1081</v>
      </c>
      <c r="I697" t="s">
        <v>4767</v>
      </c>
    </row>
    <row r="698" spans="1:9" x14ac:dyDescent="0.25">
      <c r="A698">
        <v>7430</v>
      </c>
      <c r="B698" t="s">
        <v>119</v>
      </c>
      <c r="C698">
        <v>240</v>
      </c>
      <c r="D698" s="404">
        <v>45145</v>
      </c>
      <c r="E698" t="s">
        <v>4777</v>
      </c>
      <c r="F698" t="s">
        <v>5096</v>
      </c>
      <c r="G698">
        <v>13</v>
      </c>
      <c r="H698" t="s">
        <v>1081</v>
      </c>
      <c r="I698" t="s">
        <v>4767</v>
      </c>
    </row>
    <row r="699" spans="1:9" x14ac:dyDescent="0.25">
      <c r="A699">
        <v>7430</v>
      </c>
      <c r="B699" t="s">
        <v>119</v>
      </c>
      <c r="C699">
        <v>330</v>
      </c>
      <c r="D699" s="404">
        <v>45145</v>
      </c>
      <c r="E699" t="s">
        <v>5100</v>
      </c>
      <c r="F699" t="s">
        <v>5099</v>
      </c>
      <c r="G699">
        <v>1525</v>
      </c>
      <c r="H699" t="s">
        <v>1081</v>
      </c>
      <c r="I699" t="s">
        <v>4767</v>
      </c>
    </row>
    <row r="700" spans="1:9" x14ac:dyDescent="0.25">
      <c r="A700">
        <v>7430</v>
      </c>
      <c r="B700" t="s">
        <v>119</v>
      </c>
      <c r="C700">
        <v>340</v>
      </c>
      <c r="D700" s="404">
        <v>45145</v>
      </c>
      <c r="E700" t="s">
        <v>4786</v>
      </c>
      <c r="F700" t="s">
        <v>5098</v>
      </c>
      <c r="G700">
        <v>3.54</v>
      </c>
      <c r="H700" t="s">
        <v>1081</v>
      </c>
      <c r="I700" t="s">
        <v>4767</v>
      </c>
    </row>
    <row r="701" spans="1:9" x14ac:dyDescent="0.25">
      <c r="A701">
        <v>7430</v>
      </c>
      <c r="B701" t="s">
        <v>119</v>
      </c>
      <c r="C701">
        <v>340</v>
      </c>
      <c r="D701" s="404">
        <v>45145</v>
      </c>
      <c r="E701" t="s">
        <v>4786</v>
      </c>
      <c r="F701" t="s">
        <v>5097</v>
      </c>
      <c r="G701">
        <v>0.89</v>
      </c>
      <c r="H701" t="s">
        <v>1081</v>
      </c>
      <c r="I701" t="s">
        <v>4767</v>
      </c>
    </row>
    <row r="702" spans="1:9" x14ac:dyDescent="0.25">
      <c r="A702">
        <v>7430</v>
      </c>
      <c r="B702" t="s">
        <v>119</v>
      </c>
      <c r="C702">
        <v>340</v>
      </c>
      <c r="D702" s="404">
        <v>45145</v>
      </c>
      <c r="E702" t="s">
        <v>4777</v>
      </c>
      <c r="F702" t="s">
        <v>5096</v>
      </c>
      <c r="G702">
        <v>5.85</v>
      </c>
      <c r="H702" t="s">
        <v>1081</v>
      </c>
      <c r="I702" t="s">
        <v>4767</v>
      </c>
    </row>
    <row r="703" spans="1:9" x14ac:dyDescent="0.25">
      <c r="A703">
        <v>7430</v>
      </c>
      <c r="B703" t="s">
        <v>119</v>
      </c>
      <c r="C703">
        <v>935</v>
      </c>
      <c r="D703" s="404">
        <v>45145</v>
      </c>
      <c r="E703" t="s">
        <v>4786</v>
      </c>
      <c r="F703" t="s">
        <v>5098</v>
      </c>
      <c r="G703">
        <v>3.25</v>
      </c>
      <c r="H703" t="s">
        <v>1081</v>
      </c>
      <c r="I703" t="s">
        <v>4767</v>
      </c>
    </row>
    <row r="704" spans="1:9" x14ac:dyDescent="0.25">
      <c r="A704">
        <v>7430</v>
      </c>
      <c r="B704" t="s">
        <v>119</v>
      </c>
      <c r="C704">
        <v>935</v>
      </c>
      <c r="D704" s="404">
        <v>45145</v>
      </c>
      <c r="E704" t="s">
        <v>4786</v>
      </c>
      <c r="F704" t="s">
        <v>5097</v>
      </c>
      <c r="G704">
        <v>0.81</v>
      </c>
      <c r="H704" t="s">
        <v>1081</v>
      </c>
      <c r="I704" t="s">
        <v>4767</v>
      </c>
    </row>
    <row r="705" spans="1:9" x14ac:dyDescent="0.25">
      <c r="A705">
        <v>7430</v>
      </c>
      <c r="B705" t="s">
        <v>119</v>
      </c>
      <c r="C705">
        <v>936</v>
      </c>
      <c r="D705" s="404">
        <v>45145</v>
      </c>
      <c r="E705" t="s">
        <v>4786</v>
      </c>
      <c r="F705" t="s">
        <v>5098</v>
      </c>
      <c r="G705">
        <v>3.25</v>
      </c>
      <c r="H705" t="s">
        <v>1081</v>
      </c>
      <c r="I705" t="s">
        <v>4767</v>
      </c>
    </row>
    <row r="706" spans="1:9" x14ac:dyDescent="0.25">
      <c r="A706">
        <v>7430</v>
      </c>
      <c r="B706" t="s">
        <v>119</v>
      </c>
      <c r="C706">
        <v>936</v>
      </c>
      <c r="D706" s="404">
        <v>45145</v>
      </c>
      <c r="E706" t="s">
        <v>4786</v>
      </c>
      <c r="F706" t="s">
        <v>5097</v>
      </c>
      <c r="G706">
        <v>0.81</v>
      </c>
      <c r="H706" t="s">
        <v>1081</v>
      </c>
      <c r="I706" t="s">
        <v>4767</v>
      </c>
    </row>
    <row r="707" spans="1:9" x14ac:dyDescent="0.25">
      <c r="A707">
        <v>7430</v>
      </c>
      <c r="B707" t="s">
        <v>119</v>
      </c>
      <c r="C707">
        <v>936</v>
      </c>
      <c r="D707" s="404">
        <v>45145</v>
      </c>
      <c r="E707" t="s">
        <v>4777</v>
      </c>
      <c r="F707" t="s">
        <v>5096</v>
      </c>
      <c r="G707">
        <v>7.15</v>
      </c>
      <c r="H707" t="s">
        <v>1081</v>
      </c>
      <c r="I707" t="s">
        <v>4767</v>
      </c>
    </row>
    <row r="708" spans="1:9" x14ac:dyDescent="0.25">
      <c r="A708">
        <v>7430</v>
      </c>
      <c r="B708" t="s">
        <v>119</v>
      </c>
      <c r="C708">
        <v>160</v>
      </c>
      <c r="D708" s="404">
        <v>45146</v>
      </c>
      <c r="E708" t="s">
        <v>5095</v>
      </c>
      <c r="F708" t="s">
        <v>5094</v>
      </c>
      <c r="G708">
        <v>179.5</v>
      </c>
      <c r="H708" t="s">
        <v>1081</v>
      </c>
      <c r="I708" t="s">
        <v>4767</v>
      </c>
    </row>
    <row r="709" spans="1:9" x14ac:dyDescent="0.25">
      <c r="A709">
        <v>7430</v>
      </c>
      <c r="B709" t="s">
        <v>119</v>
      </c>
      <c r="C709">
        <v>330</v>
      </c>
      <c r="D709" s="404">
        <v>45146</v>
      </c>
      <c r="E709" t="s">
        <v>5093</v>
      </c>
      <c r="F709" t="s">
        <v>5092</v>
      </c>
      <c r="G709">
        <v>146.25</v>
      </c>
      <c r="H709" t="s">
        <v>1081</v>
      </c>
      <c r="I709" t="s">
        <v>4767</v>
      </c>
    </row>
    <row r="710" spans="1:9" x14ac:dyDescent="0.25">
      <c r="A710">
        <v>7430</v>
      </c>
      <c r="B710" t="s">
        <v>119</v>
      </c>
      <c r="C710">
        <v>340</v>
      </c>
      <c r="D710" s="404">
        <v>45146</v>
      </c>
      <c r="E710" t="s">
        <v>5093</v>
      </c>
      <c r="F710" t="s">
        <v>5092</v>
      </c>
      <c r="G710">
        <v>146.25</v>
      </c>
      <c r="H710" t="s">
        <v>1081</v>
      </c>
      <c r="I710" t="s">
        <v>4767</v>
      </c>
    </row>
    <row r="711" spans="1:9" x14ac:dyDescent="0.25">
      <c r="A711">
        <v>7430</v>
      </c>
      <c r="B711" t="s">
        <v>119</v>
      </c>
      <c r="C711">
        <v>120</v>
      </c>
      <c r="D711" s="404">
        <v>45148</v>
      </c>
      <c r="E711" t="s">
        <v>5091</v>
      </c>
      <c r="F711" t="s">
        <v>5090</v>
      </c>
      <c r="G711">
        <v>130.01</v>
      </c>
      <c r="H711" t="s">
        <v>1081</v>
      </c>
      <c r="I711" t="s">
        <v>4767</v>
      </c>
    </row>
    <row r="712" spans="1:9" x14ac:dyDescent="0.25">
      <c r="A712">
        <v>7430</v>
      </c>
      <c r="B712" t="s">
        <v>119</v>
      </c>
      <c r="C712">
        <v>240</v>
      </c>
      <c r="D712" s="404">
        <v>45148</v>
      </c>
      <c r="E712" t="s">
        <v>1081</v>
      </c>
      <c r="F712" t="s">
        <v>5089</v>
      </c>
      <c r="G712">
        <v>975</v>
      </c>
      <c r="H712" t="s">
        <v>1081</v>
      </c>
      <c r="I712" t="s">
        <v>4767</v>
      </c>
    </row>
    <row r="713" spans="1:9" x14ac:dyDescent="0.25">
      <c r="A713">
        <v>7430</v>
      </c>
      <c r="B713" t="s">
        <v>119</v>
      </c>
      <c r="C713">
        <v>112</v>
      </c>
      <c r="D713" s="404">
        <v>45149</v>
      </c>
      <c r="E713" t="s">
        <v>1081</v>
      </c>
      <c r="F713" t="s">
        <v>5088</v>
      </c>
      <c r="G713">
        <v>402.5</v>
      </c>
      <c r="H713" t="s">
        <v>1081</v>
      </c>
      <c r="I713" t="s">
        <v>4767</v>
      </c>
    </row>
    <row r="714" spans="1:9" x14ac:dyDescent="0.25">
      <c r="A714">
        <v>7430</v>
      </c>
      <c r="B714" t="s">
        <v>119</v>
      </c>
      <c r="C714">
        <v>130</v>
      </c>
      <c r="D714" s="404">
        <v>45149</v>
      </c>
      <c r="E714" t="s">
        <v>5087</v>
      </c>
      <c r="F714" t="s">
        <v>5086</v>
      </c>
      <c r="G714">
        <v>65</v>
      </c>
      <c r="H714" t="s">
        <v>1081</v>
      </c>
      <c r="I714" t="s">
        <v>4767</v>
      </c>
    </row>
    <row r="715" spans="1:9" x14ac:dyDescent="0.25">
      <c r="A715">
        <v>7430</v>
      </c>
      <c r="B715" t="s">
        <v>119</v>
      </c>
      <c r="C715">
        <v>110</v>
      </c>
      <c r="D715" s="404">
        <v>45152</v>
      </c>
      <c r="E715" t="s">
        <v>4779</v>
      </c>
      <c r="F715" t="s">
        <v>5085</v>
      </c>
      <c r="G715">
        <v>117</v>
      </c>
      <c r="H715" t="s">
        <v>1081</v>
      </c>
      <c r="I715" t="s">
        <v>4767</v>
      </c>
    </row>
    <row r="716" spans="1:9" x14ac:dyDescent="0.25">
      <c r="A716">
        <v>7430</v>
      </c>
      <c r="B716" t="s">
        <v>119</v>
      </c>
      <c r="C716">
        <v>112</v>
      </c>
      <c r="D716" s="404">
        <v>45152</v>
      </c>
      <c r="E716" t="s">
        <v>4779</v>
      </c>
      <c r="F716" t="s">
        <v>5085</v>
      </c>
      <c r="G716">
        <v>58.5</v>
      </c>
      <c r="H716" t="s">
        <v>1081</v>
      </c>
      <c r="I716" t="s">
        <v>4767</v>
      </c>
    </row>
    <row r="717" spans="1:9" x14ac:dyDescent="0.25">
      <c r="A717">
        <v>7430</v>
      </c>
      <c r="B717" t="s">
        <v>119</v>
      </c>
      <c r="C717">
        <v>120</v>
      </c>
      <c r="D717" s="404">
        <v>45152</v>
      </c>
      <c r="E717" t="s">
        <v>4779</v>
      </c>
      <c r="F717" t="s">
        <v>5085</v>
      </c>
      <c r="G717">
        <v>128.69999999999999</v>
      </c>
      <c r="H717" t="s">
        <v>1081</v>
      </c>
      <c r="I717" t="s">
        <v>4767</v>
      </c>
    </row>
    <row r="718" spans="1:9" x14ac:dyDescent="0.25">
      <c r="A718">
        <v>7430</v>
      </c>
      <c r="B718" t="s">
        <v>119</v>
      </c>
      <c r="C718">
        <v>130</v>
      </c>
      <c r="D718" s="404">
        <v>45152</v>
      </c>
      <c r="E718" t="s">
        <v>4779</v>
      </c>
      <c r="F718" t="s">
        <v>5085</v>
      </c>
      <c r="G718">
        <v>99.45</v>
      </c>
      <c r="H718" t="s">
        <v>1081</v>
      </c>
      <c r="I718" t="s">
        <v>4767</v>
      </c>
    </row>
    <row r="719" spans="1:9" x14ac:dyDescent="0.25">
      <c r="A719">
        <v>7430</v>
      </c>
      <c r="B719" t="s">
        <v>119</v>
      </c>
      <c r="C719">
        <v>140</v>
      </c>
      <c r="D719" s="404">
        <v>45152</v>
      </c>
      <c r="E719" t="s">
        <v>4779</v>
      </c>
      <c r="F719" t="s">
        <v>5085</v>
      </c>
      <c r="G719">
        <v>117</v>
      </c>
      <c r="H719" t="s">
        <v>1081</v>
      </c>
      <c r="I719" t="s">
        <v>4767</v>
      </c>
    </row>
    <row r="720" spans="1:9" x14ac:dyDescent="0.25">
      <c r="A720">
        <v>7430</v>
      </c>
      <c r="B720" t="s">
        <v>119</v>
      </c>
      <c r="C720">
        <v>162</v>
      </c>
      <c r="D720" s="404">
        <v>45152</v>
      </c>
      <c r="E720" t="s">
        <v>4779</v>
      </c>
      <c r="F720" t="s">
        <v>5085</v>
      </c>
      <c r="G720">
        <v>35.1</v>
      </c>
      <c r="H720" t="s">
        <v>1081</v>
      </c>
      <c r="I720" t="s">
        <v>4767</v>
      </c>
    </row>
    <row r="721" spans="1:9" x14ac:dyDescent="0.25">
      <c r="A721">
        <v>7430</v>
      </c>
      <c r="B721" t="s">
        <v>119</v>
      </c>
      <c r="C721">
        <v>935</v>
      </c>
      <c r="D721" s="404">
        <v>45152</v>
      </c>
      <c r="E721" t="s">
        <v>4779</v>
      </c>
      <c r="F721" t="s">
        <v>5085</v>
      </c>
      <c r="G721">
        <v>29.25</v>
      </c>
      <c r="H721" t="s">
        <v>1081</v>
      </c>
      <c r="I721" t="s">
        <v>4767</v>
      </c>
    </row>
    <row r="722" spans="1:9" x14ac:dyDescent="0.25">
      <c r="A722">
        <v>7430</v>
      </c>
      <c r="B722" t="s">
        <v>119</v>
      </c>
      <c r="C722">
        <v>230</v>
      </c>
      <c r="D722" s="404">
        <v>45154</v>
      </c>
      <c r="E722" t="s">
        <v>5084</v>
      </c>
      <c r="F722" t="s">
        <v>5083</v>
      </c>
      <c r="G722">
        <v>325</v>
      </c>
      <c r="H722" t="s">
        <v>1081</v>
      </c>
      <c r="I722" t="s">
        <v>4767</v>
      </c>
    </row>
    <row r="723" spans="1:9" x14ac:dyDescent="0.25">
      <c r="A723">
        <v>7430</v>
      </c>
      <c r="B723" t="s">
        <v>119</v>
      </c>
      <c r="C723">
        <v>260</v>
      </c>
      <c r="D723" s="404">
        <v>45154</v>
      </c>
      <c r="E723" t="s">
        <v>5084</v>
      </c>
      <c r="F723" t="s">
        <v>5083</v>
      </c>
      <c r="G723">
        <v>633.25</v>
      </c>
      <c r="H723" t="s">
        <v>1081</v>
      </c>
      <c r="I723" t="s">
        <v>4767</v>
      </c>
    </row>
    <row r="724" spans="1:9" x14ac:dyDescent="0.25">
      <c r="A724">
        <v>7430</v>
      </c>
      <c r="B724" t="s">
        <v>119</v>
      </c>
      <c r="C724">
        <v>120</v>
      </c>
      <c r="D724" s="404">
        <v>45159</v>
      </c>
      <c r="E724" t="s">
        <v>5082</v>
      </c>
      <c r="F724" t="s">
        <v>5081</v>
      </c>
      <c r="G724">
        <v>195.8</v>
      </c>
      <c r="H724" t="s">
        <v>1081</v>
      </c>
      <c r="I724" t="s">
        <v>4767</v>
      </c>
    </row>
    <row r="725" spans="1:9" x14ac:dyDescent="0.25">
      <c r="A725">
        <v>7430</v>
      </c>
      <c r="B725" t="s">
        <v>119</v>
      </c>
      <c r="C725">
        <v>230</v>
      </c>
      <c r="D725" s="404">
        <v>45159</v>
      </c>
      <c r="E725" t="s">
        <v>5082</v>
      </c>
      <c r="F725" t="s">
        <v>5081</v>
      </c>
      <c r="G725">
        <v>195.8</v>
      </c>
      <c r="H725" t="s">
        <v>1081</v>
      </c>
      <c r="I725" t="s">
        <v>4767</v>
      </c>
    </row>
    <row r="726" spans="1:9" x14ac:dyDescent="0.25">
      <c r="A726">
        <v>7430</v>
      </c>
      <c r="B726" t="s">
        <v>119</v>
      </c>
      <c r="C726">
        <v>330</v>
      </c>
      <c r="D726" s="404">
        <v>45161</v>
      </c>
      <c r="E726" t="s">
        <v>1081</v>
      </c>
      <c r="F726" t="s">
        <v>5080</v>
      </c>
      <c r="G726">
        <v>288.76</v>
      </c>
      <c r="H726" t="s">
        <v>1081</v>
      </c>
      <c r="I726" t="s">
        <v>4767</v>
      </c>
    </row>
    <row r="727" spans="1:9" x14ac:dyDescent="0.25">
      <c r="A727">
        <v>7430</v>
      </c>
      <c r="B727" t="s">
        <v>119</v>
      </c>
      <c r="C727">
        <v>340</v>
      </c>
      <c r="D727" s="404">
        <v>45161</v>
      </c>
      <c r="E727" t="s">
        <v>1081</v>
      </c>
      <c r="F727" t="s">
        <v>5080</v>
      </c>
      <c r="G727">
        <v>288.75</v>
      </c>
      <c r="H727" t="s">
        <v>1081</v>
      </c>
      <c r="I727" t="s">
        <v>4767</v>
      </c>
    </row>
    <row r="728" spans="1:9" x14ac:dyDescent="0.25">
      <c r="A728">
        <v>7430</v>
      </c>
      <c r="B728" t="s">
        <v>119</v>
      </c>
      <c r="C728">
        <v>120</v>
      </c>
      <c r="D728" s="404">
        <v>45162</v>
      </c>
      <c r="E728" t="s">
        <v>5079</v>
      </c>
      <c r="F728" t="s">
        <v>5078</v>
      </c>
      <c r="G728">
        <v>130</v>
      </c>
      <c r="H728" t="s">
        <v>1081</v>
      </c>
      <c r="I728" t="s">
        <v>4767</v>
      </c>
    </row>
    <row r="729" spans="1:9" x14ac:dyDescent="0.25">
      <c r="A729">
        <v>7430</v>
      </c>
      <c r="B729" t="s">
        <v>119</v>
      </c>
      <c r="C729">
        <v>110</v>
      </c>
      <c r="D729" s="404">
        <v>45163</v>
      </c>
      <c r="E729" t="s">
        <v>4786</v>
      </c>
      <c r="F729" t="s">
        <v>5076</v>
      </c>
      <c r="G729">
        <v>55.32</v>
      </c>
      <c r="H729" t="s">
        <v>1081</v>
      </c>
      <c r="I729" t="s">
        <v>4767</v>
      </c>
    </row>
    <row r="730" spans="1:9" x14ac:dyDescent="0.25">
      <c r="A730">
        <v>7430</v>
      </c>
      <c r="B730" t="s">
        <v>119</v>
      </c>
      <c r="C730">
        <v>112</v>
      </c>
      <c r="D730" s="404">
        <v>45163</v>
      </c>
      <c r="E730" t="s">
        <v>4786</v>
      </c>
      <c r="F730" t="s">
        <v>5076</v>
      </c>
      <c r="G730">
        <v>41.5</v>
      </c>
      <c r="H730" t="s">
        <v>1081</v>
      </c>
      <c r="I730" t="s">
        <v>4767</v>
      </c>
    </row>
    <row r="731" spans="1:9" x14ac:dyDescent="0.25">
      <c r="A731">
        <v>7430</v>
      </c>
      <c r="B731" t="s">
        <v>119</v>
      </c>
      <c r="C731">
        <v>120</v>
      </c>
      <c r="D731" s="404">
        <v>45163</v>
      </c>
      <c r="E731" t="s">
        <v>4786</v>
      </c>
      <c r="F731" t="s">
        <v>5076</v>
      </c>
      <c r="G731">
        <v>74.7</v>
      </c>
      <c r="H731" t="s">
        <v>1081</v>
      </c>
      <c r="I731" t="s">
        <v>4767</v>
      </c>
    </row>
    <row r="732" spans="1:9" x14ac:dyDescent="0.25">
      <c r="A732">
        <v>7430</v>
      </c>
      <c r="B732" t="s">
        <v>119</v>
      </c>
      <c r="C732">
        <v>130</v>
      </c>
      <c r="D732" s="404">
        <v>45163</v>
      </c>
      <c r="E732" t="s">
        <v>4786</v>
      </c>
      <c r="F732" t="s">
        <v>5076</v>
      </c>
      <c r="G732">
        <v>42.33</v>
      </c>
      <c r="H732" t="s">
        <v>1081</v>
      </c>
      <c r="I732" t="s">
        <v>4767</v>
      </c>
    </row>
    <row r="733" spans="1:9" x14ac:dyDescent="0.25">
      <c r="A733">
        <v>7430</v>
      </c>
      <c r="B733" t="s">
        <v>119</v>
      </c>
      <c r="C733">
        <v>140</v>
      </c>
      <c r="D733" s="404">
        <v>45163</v>
      </c>
      <c r="E733" t="s">
        <v>4786</v>
      </c>
      <c r="F733" t="s">
        <v>5076</v>
      </c>
      <c r="G733">
        <v>49.8</v>
      </c>
      <c r="H733" t="s">
        <v>1081</v>
      </c>
      <c r="I733" t="s">
        <v>4767</v>
      </c>
    </row>
    <row r="734" spans="1:9" x14ac:dyDescent="0.25">
      <c r="A734">
        <v>7430</v>
      </c>
      <c r="B734" t="s">
        <v>119</v>
      </c>
      <c r="C734">
        <v>140</v>
      </c>
      <c r="D734" s="404">
        <v>45163</v>
      </c>
      <c r="E734" t="s">
        <v>1081</v>
      </c>
      <c r="F734" t="s">
        <v>5077</v>
      </c>
      <c r="G734">
        <v>130</v>
      </c>
      <c r="H734" t="s">
        <v>1081</v>
      </c>
      <c r="I734" t="s">
        <v>4767</v>
      </c>
    </row>
    <row r="735" spans="1:9" x14ac:dyDescent="0.25">
      <c r="A735">
        <v>7430</v>
      </c>
      <c r="B735" t="s">
        <v>119</v>
      </c>
      <c r="C735">
        <v>160</v>
      </c>
      <c r="D735" s="404">
        <v>45163</v>
      </c>
      <c r="E735" t="s">
        <v>4786</v>
      </c>
      <c r="F735" t="s">
        <v>5076</v>
      </c>
      <c r="G735">
        <v>24.9</v>
      </c>
      <c r="H735" t="s">
        <v>1081</v>
      </c>
      <c r="I735" t="s">
        <v>4767</v>
      </c>
    </row>
    <row r="736" spans="1:9" x14ac:dyDescent="0.25">
      <c r="A736">
        <v>7430</v>
      </c>
      <c r="B736" t="s">
        <v>119</v>
      </c>
      <c r="C736">
        <v>210</v>
      </c>
      <c r="D736" s="404">
        <v>45163</v>
      </c>
      <c r="E736" t="s">
        <v>4786</v>
      </c>
      <c r="F736" t="s">
        <v>5076</v>
      </c>
      <c r="G736">
        <v>27.68</v>
      </c>
      <c r="H736" t="s">
        <v>1081</v>
      </c>
      <c r="I736" t="s">
        <v>4767</v>
      </c>
    </row>
    <row r="737" spans="1:9" x14ac:dyDescent="0.25">
      <c r="A737">
        <v>7430</v>
      </c>
      <c r="B737" t="s">
        <v>119</v>
      </c>
      <c r="C737">
        <v>220</v>
      </c>
      <c r="D737" s="404">
        <v>45163</v>
      </c>
      <c r="E737" t="s">
        <v>4786</v>
      </c>
      <c r="F737" t="s">
        <v>5076</v>
      </c>
      <c r="G737">
        <v>16.600000000000001</v>
      </c>
      <c r="H737" t="s">
        <v>1081</v>
      </c>
      <c r="I737" t="s">
        <v>4767</v>
      </c>
    </row>
    <row r="738" spans="1:9" x14ac:dyDescent="0.25">
      <c r="A738">
        <v>7430</v>
      </c>
      <c r="B738" t="s">
        <v>119</v>
      </c>
      <c r="C738">
        <v>230</v>
      </c>
      <c r="D738" s="404">
        <v>45163</v>
      </c>
      <c r="E738" t="s">
        <v>4786</v>
      </c>
      <c r="F738" t="s">
        <v>5076</v>
      </c>
      <c r="G738">
        <v>28.01</v>
      </c>
      <c r="H738" t="s">
        <v>1081</v>
      </c>
      <c r="I738" t="s">
        <v>4767</v>
      </c>
    </row>
    <row r="739" spans="1:9" x14ac:dyDescent="0.25">
      <c r="A739">
        <v>7430</v>
      </c>
      <c r="B739" t="s">
        <v>119</v>
      </c>
      <c r="C739">
        <v>240</v>
      </c>
      <c r="D739" s="404">
        <v>45163</v>
      </c>
      <c r="E739" t="s">
        <v>4786</v>
      </c>
      <c r="F739" t="s">
        <v>5076</v>
      </c>
      <c r="G739">
        <v>22.12</v>
      </c>
      <c r="H739" t="s">
        <v>1081</v>
      </c>
      <c r="I739" t="s">
        <v>4767</v>
      </c>
    </row>
    <row r="740" spans="1:9" x14ac:dyDescent="0.25">
      <c r="A740">
        <v>7430</v>
      </c>
      <c r="B740" t="s">
        <v>119</v>
      </c>
      <c r="C740">
        <v>340</v>
      </c>
      <c r="D740" s="404">
        <v>45163</v>
      </c>
      <c r="E740" t="s">
        <v>4786</v>
      </c>
      <c r="F740" t="s">
        <v>5076</v>
      </c>
      <c r="G740">
        <v>11.29</v>
      </c>
      <c r="H740" t="s">
        <v>1081</v>
      </c>
      <c r="I740" t="s">
        <v>4767</v>
      </c>
    </row>
    <row r="741" spans="1:9" x14ac:dyDescent="0.25">
      <c r="A741">
        <v>7430</v>
      </c>
      <c r="B741" t="s">
        <v>119</v>
      </c>
      <c r="C741">
        <v>935</v>
      </c>
      <c r="D741" s="404">
        <v>45163</v>
      </c>
      <c r="E741" t="s">
        <v>4786</v>
      </c>
      <c r="F741" t="s">
        <v>5076</v>
      </c>
      <c r="G741">
        <v>10.37</v>
      </c>
      <c r="H741" t="s">
        <v>1081</v>
      </c>
      <c r="I741" t="s">
        <v>4767</v>
      </c>
    </row>
    <row r="742" spans="1:9" x14ac:dyDescent="0.25">
      <c r="A742">
        <v>7430</v>
      </c>
      <c r="B742" t="s">
        <v>119</v>
      </c>
      <c r="C742">
        <v>936</v>
      </c>
      <c r="D742" s="404">
        <v>45163</v>
      </c>
      <c r="E742" t="s">
        <v>4786</v>
      </c>
      <c r="F742" t="s">
        <v>5076</v>
      </c>
      <c r="G742">
        <v>10.37</v>
      </c>
      <c r="H742" t="s">
        <v>1081</v>
      </c>
      <c r="I742" t="s">
        <v>4767</v>
      </c>
    </row>
    <row r="743" spans="1:9" x14ac:dyDescent="0.25">
      <c r="A743">
        <v>7430</v>
      </c>
      <c r="B743" t="s">
        <v>119</v>
      </c>
      <c r="C743">
        <v>210</v>
      </c>
      <c r="D743" s="404">
        <v>45167</v>
      </c>
      <c r="E743" t="s">
        <v>5075</v>
      </c>
      <c r="F743" t="s">
        <v>5074</v>
      </c>
      <c r="G743">
        <v>2500</v>
      </c>
      <c r="H743" t="s">
        <v>1081</v>
      </c>
      <c r="I743" t="s">
        <v>4767</v>
      </c>
    </row>
    <row r="744" spans="1:9" x14ac:dyDescent="0.25">
      <c r="A744">
        <v>7430</v>
      </c>
      <c r="B744" t="s">
        <v>119</v>
      </c>
      <c r="C744">
        <v>210</v>
      </c>
      <c r="D744" s="404">
        <v>45167</v>
      </c>
      <c r="E744" t="s">
        <v>4777</v>
      </c>
      <c r="F744" t="s">
        <v>5073</v>
      </c>
      <c r="G744">
        <v>19.5</v>
      </c>
      <c r="H744" t="s">
        <v>1081</v>
      </c>
      <c r="I744" t="s">
        <v>4767</v>
      </c>
    </row>
    <row r="745" spans="1:9" x14ac:dyDescent="0.25">
      <c r="A745">
        <v>7430</v>
      </c>
      <c r="B745" t="s">
        <v>119</v>
      </c>
      <c r="C745">
        <v>220</v>
      </c>
      <c r="D745" s="404">
        <v>45167</v>
      </c>
      <c r="E745" t="s">
        <v>5075</v>
      </c>
      <c r="F745" t="s">
        <v>5074</v>
      </c>
      <c r="G745">
        <v>2500</v>
      </c>
      <c r="H745" t="s">
        <v>1081</v>
      </c>
      <c r="I745" t="s">
        <v>4767</v>
      </c>
    </row>
    <row r="746" spans="1:9" x14ac:dyDescent="0.25">
      <c r="A746">
        <v>7430</v>
      </c>
      <c r="B746" t="s">
        <v>119</v>
      </c>
      <c r="C746">
        <v>220</v>
      </c>
      <c r="D746" s="404">
        <v>45167</v>
      </c>
      <c r="E746" t="s">
        <v>4777</v>
      </c>
      <c r="F746" t="s">
        <v>5073</v>
      </c>
      <c r="G746">
        <v>19.5</v>
      </c>
      <c r="H746" t="s">
        <v>1081</v>
      </c>
      <c r="I746" t="s">
        <v>4767</v>
      </c>
    </row>
    <row r="747" spans="1:9" x14ac:dyDescent="0.25">
      <c r="A747">
        <v>7430</v>
      </c>
      <c r="B747" t="s">
        <v>119</v>
      </c>
      <c r="C747">
        <v>230</v>
      </c>
      <c r="D747" s="404">
        <v>45167</v>
      </c>
      <c r="E747" t="s">
        <v>4777</v>
      </c>
      <c r="F747" t="s">
        <v>5073</v>
      </c>
      <c r="G747">
        <v>19.5</v>
      </c>
      <c r="H747" t="s">
        <v>1081</v>
      </c>
      <c r="I747" t="s">
        <v>4767</v>
      </c>
    </row>
    <row r="748" spans="1:9" x14ac:dyDescent="0.25">
      <c r="A748">
        <v>7430</v>
      </c>
      <c r="B748" t="s">
        <v>119</v>
      </c>
      <c r="C748">
        <v>240</v>
      </c>
      <c r="D748" s="404">
        <v>45167</v>
      </c>
      <c r="E748" t="s">
        <v>4777</v>
      </c>
      <c r="F748" t="s">
        <v>5073</v>
      </c>
      <c r="G748">
        <v>19.5</v>
      </c>
      <c r="H748" t="s">
        <v>1081</v>
      </c>
      <c r="I748" t="s">
        <v>4767</v>
      </c>
    </row>
    <row r="749" spans="1:9" x14ac:dyDescent="0.25">
      <c r="A749">
        <v>7430</v>
      </c>
      <c r="B749" t="s">
        <v>119</v>
      </c>
      <c r="C749">
        <v>340</v>
      </c>
      <c r="D749" s="404">
        <v>45167</v>
      </c>
      <c r="E749" t="s">
        <v>4777</v>
      </c>
      <c r="F749" t="s">
        <v>5073</v>
      </c>
      <c r="G749">
        <v>8.77</v>
      </c>
      <c r="H749" t="s">
        <v>1081</v>
      </c>
      <c r="I749" t="s">
        <v>4767</v>
      </c>
    </row>
    <row r="750" spans="1:9" x14ac:dyDescent="0.25">
      <c r="A750">
        <v>7430</v>
      </c>
      <c r="B750" t="s">
        <v>119</v>
      </c>
      <c r="C750">
        <v>936</v>
      </c>
      <c r="D750" s="404">
        <v>45167</v>
      </c>
      <c r="E750" t="s">
        <v>4777</v>
      </c>
      <c r="F750" t="s">
        <v>5073</v>
      </c>
      <c r="G750">
        <v>10.72</v>
      </c>
      <c r="H750" t="s">
        <v>1081</v>
      </c>
      <c r="I750" t="s">
        <v>4767</v>
      </c>
    </row>
    <row r="751" spans="1:9" x14ac:dyDescent="0.25">
      <c r="A751">
        <v>7430</v>
      </c>
      <c r="B751" t="s">
        <v>119</v>
      </c>
      <c r="C751">
        <v>110</v>
      </c>
      <c r="D751" s="404">
        <v>45169</v>
      </c>
      <c r="E751" t="s">
        <v>4779</v>
      </c>
      <c r="F751" t="s">
        <v>5069</v>
      </c>
      <c r="G751">
        <v>104</v>
      </c>
      <c r="H751" t="s">
        <v>1081</v>
      </c>
      <c r="I751" t="s">
        <v>4767</v>
      </c>
    </row>
    <row r="752" spans="1:9" x14ac:dyDescent="0.25">
      <c r="A752">
        <v>7430</v>
      </c>
      <c r="B752" t="s">
        <v>119</v>
      </c>
      <c r="C752">
        <v>112</v>
      </c>
      <c r="D752" s="404">
        <v>45169</v>
      </c>
      <c r="E752" t="s">
        <v>4779</v>
      </c>
      <c r="F752" t="s">
        <v>5069</v>
      </c>
      <c r="G752">
        <v>52</v>
      </c>
      <c r="H752" t="s">
        <v>1081</v>
      </c>
      <c r="I752" t="s">
        <v>4767</v>
      </c>
    </row>
    <row r="753" spans="1:9" x14ac:dyDescent="0.25">
      <c r="A753">
        <v>7430</v>
      </c>
      <c r="B753" t="s">
        <v>119</v>
      </c>
      <c r="C753">
        <v>112</v>
      </c>
      <c r="D753" s="404">
        <v>45169</v>
      </c>
      <c r="E753" t="s">
        <v>1081</v>
      </c>
      <c r="F753" t="s">
        <v>5067</v>
      </c>
      <c r="G753">
        <v>-292.5</v>
      </c>
      <c r="H753" t="s">
        <v>1081</v>
      </c>
      <c r="I753" t="s">
        <v>4767</v>
      </c>
    </row>
    <row r="754" spans="1:9" x14ac:dyDescent="0.25">
      <c r="A754">
        <v>7430</v>
      </c>
      <c r="B754" t="s">
        <v>119</v>
      </c>
      <c r="C754">
        <v>112</v>
      </c>
      <c r="D754" s="404">
        <v>45169</v>
      </c>
      <c r="E754" t="s">
        <v>1081</v>
      </c>
      <c r="F754" t="s">
        <v>5067</v>
      </c>
      <c r="G754">
        <v>292.5</v>
      </c>
      <c r="H754" t="s">
        <v>1081</v>
      </c>
      <c r="I754" t="s">
        <v>4767</v>
      </c>
    </row>
    <row r="755" spans="1:9" x14ac:dyDescent="0.25">
      <c r="A755">
        <v>7430</v>
      </c>
      <c r="B755" t="s">
        <v>119</v>
      </c>
      <c r="C755">
        <v>120</v>
      </c>
      <c r="D755" s="404">
        <v>45169</v>
      </c>
      <c r="E755" t="s">
        <v>4779</v>
      </c>
      <c r="F755" t="s">
        <v>5069</v>
      </c>
      <c r="G755">
        <v>114.4</v>
      </c>
      <c r="H755" t="s">
        <v>1081</v>
      </c>
      <c r="I755" t="s">
        <v>4767</v>
      </c>
    </row>
    <row r="756" spans="1:9" x14ac:dyDescent="0.25">
      <c r="A756">
        <v>7430</v>
      </c>
      <c r="B756" t="s">
        <v>119</v>
      </c>
      <c r="C756">
        <v>130</v>
      </c>
      <c r="D756" s="404">
        <v>45169</v>
      </c>
      <c r="E756" t="s">
        <v>4779</v>
      </c>
      <c r="F756" t="s">
        <v>5069</v>
      </c>
      <c r="G756">
        <v>88.4</v>
      </c>
      <c r="H756" t="s">
        <v>1081</v>
      </c>
      <c r="I756" t="s">
        <v>4767</v>
      </c>
    </row>
    <row r="757" spans="1:9" x14ac:dyDescent="0.25">
      <c r="A757">
        <v>7430</v>
      </c>
      <c r="B757" t="s">
        <v>119</v>
      </c>
      <c r="C757">
        <v>140</v>
      </c>
      <c r="D757" s="404">
        <v>45169</v>
      </c>
      <c r="E757" t="s">
        <v>4779</v>
      </c>
      <c r="F757" t="s">
        <v>5069</v>
      </c>
      <c r="G757">
        <v>104</v>
      </c>
      <c r="H757" t="s">
        <v>1081</v>
      </c>
      <c r="I757" t="s">
        <v>4767</v>
      </c>
    </row>
    <row r="758" spans="1:9" x14ac:dyDescent="0.25">
      <c r="A758">
        <v>7430</v>
      </c>
      <c r="B758" t="s">
        <v>119</v>
      </c>
      <c r="C758">
        <v>142</v>
      </c>
      <c r="D758" s="404">
        <v>45169</v>
      </c>
      <c r="E758" t="s">
        <v>1081</v>
      </c>
      <c r="F758" t="s">
        <v>5072</v>
      </c>
      <c r="G758">
        <v>552.5</v>
      </c>
      <c r="H758" t="s">
        <v>1081</v>
      </c>
      <c r="I758" t="s">
        <v>4767</v>
      </c>
    </row>
    <row r="759" spans="1:9" x14ac:dyDescent="0.25">
      <c r="A759">
        <v>7430</v>
      </c>
      <c r="B759" t="s">
        <v>119</v>
      </c>
      <c r="C759">
        <v>162</v>
      </c>
      <c r="D759" s="404">
        <v>45169</v>
      </c>
      <c r="E759" t="s">
        <v>4779</v>
      </c>
      <c r="F759" t="s">
        <v>5069</v>
      </c>
      <c r="G759">
        <v>31.2</v>
      </c>
      <c r="H759" t="s">
        <v>1081</v>
      </c>
      <c r="I759" t="s">
        <v>4767</v>
      </c>
    </row>
    <row r="760" spans="1:9" x14ac:dyDescent="0.25">
      <c r="A760">
        <v>7430</v>
      </c>
      <c r="B760" t="s">
        <v>119</v>
      </c>
      <c r="C760">
        <v>210</v>
      </c>
      <c r="D760" s="404">
        <v>45169</v>
      </c>
      <c r="E760" t="s">
        <v>4777</v>
      </c>
      <c r="F760" t="s">
        <v>5068</v>
      </c>
      <c r="G760">
        <v>70.5</v>
      </c>
      <c r="H760" t="s">
        <v>1081</v>
      </c>
      <c r="I760" t="s">
        <v>4767</v>
      </c>
    </row>
    <row r="761" spans="1:9" x14ac:dyDescent="0.25">
      <c r="A761">
        <v>7430</v>
      </c>
      <c r="B761" t="s">
        <v>119</v>
      </c>
      <c r="C761">
        <v>210</v>
      </c>
      <c r="D761" s="404">
        <v>45169</v>
      </c>
      <c r="E761" t="s">
        <v>5071</v>
      </c>
      <c r="F761" t="s">
        <v>5070</v>
      </c>
      <c r="G761">
        <v>162.5</v>
      </c>
      <c r="H761" t="s">
        <v>1081</v>
      </c>
      <c r="I761" t="s">
        <v>4767</v>
      </c>
    </row>
    <row r="762" spans="1:9" x14ac:dyDescent="0.25">
      <c r="A762">
        <v>7430</v>
      </c>
      <c r="B762" t="s">
        <v>119</v>
      </c>
      <c r="C762">
        <v>220</v>
      </c>
      <c r="D762" s="404">
        <v>45169</v>
      </c>
      <c r="E762" t="s">
        <v>4777</v>
      </c>
      <c r="F762" t="s">
        <v>5068</v>
      </c>
      <c r="G762">
        <v>70.5</v>
      </c>
      <c r="H762" t="s">
        <v>1081</v>
      </c>
      <c r="I762" t="s">
        <v>4767</v>
      </c>
    </row>
    <row r="763" spans="1:9" x14ac:dyDescent="0.25">
      <c r="A763">
        <v>7430</v>
      </c>
      <c r="B763" t="s">
        <v>119</v>
      </c>
      <c r="C763">
        <v>220</v>
      </c>
      <c r="D763" s="404">
        <v>45169</v>
      </c>
      <c r="E763" t="s">
        <v>5071</v>
      </c>
      <c r="F763" t="s">
        <v>5070</v>
      </c>
      <c r="G763">
        <v>162.5</v>
      </c>
      <c r="H763" t="s">
        <v>1081</v>
      </c>
      <c r="I763" t="s">
        <v>4767</v>
      </c>
    </row>
    <row r="764" spans="1:9" x14ac:dyDescent="0.25">
      <c r="A764">
        <v>7430</v>
      </c>
      <c r="B764" t="s">
        <v>119</v>
      </c>
      <c r="C764">
        <v>230</v>
      </c>
      <c r="D764" s="404">
        <v>45169</v>
      </c>
      <c r="E764" t="s">
        <v>4777</v>
      </c>
      <c r="F764" t="s">
        <v>5068</v>
      </c>
      <c r="G764">
        <v>70.5</v>
      </c>
      <c r="H764" t="s">
        <v>1081</v>
      </c>
      <c r="I764" t="s">
        <v>4767</v>
      </c>
    </row>
    <row r="765" spans="1:9" x14ac:dyDescent="0.25">
      <c r="A765">
        <v>7430</v>
      </c>
      <c r="B765" t="s">
        <v>119</v>
      </c>
      <c r="C765">
        <v>240</v>
      </c>
      <c r="D765" s="404">
        <v>45169</v>
      </c>
      <c r="E765" t="s">
        <v>4777</v>
      </c>
      <c r="F765" t="s">
        <v>5068</v>
      </c>
      <c r="G765">
        <v>70.5</v>
      </c>
      <c r="H765" t="s">
        <v>1081</v>
      </c>
      <c r="I765" t="s">
        <v>4767</v>
      </c>
    </row>
    <row r="766" spans="1:9" x14ac:dyDescent="0.25">
      <c r="A766">
        <v>7430</v>
      </c>
      <c r="B766" t="s">
        <v>119</v>
      </c>
      <c r="C766">
        <v>340</v>
      </c>
      <c r="D766" s="404">
        <v>45169</v>
      </c>
      <c r="E766" t="s">
        <v>4777</v>
      </c>
      <c r="F766" t="s">
        <v>5068</v>
      </c>
      <c r="G766">
        <v>31.72</v>
      </c>
      <c r="H766" t="s">
        <v>1081</v>
      </c>
      <c r="I766" t="s">
        <v>4767</v>
      </c>
    </row>
    <row r="767" spans="1:9" x14ac:dyDescent="0.25">
      <c r="A767">
        <v>7430</v>
      </c>
      <c r="B767" t="s">
        <v>119</v>
      </c>
      <c r="C767">
        <v>935</v>
      </c>
      <c r="D767" s="404">
        <v>45169</v>
      </c>
      <c r="E767" t="s">
        <v>4779</v>
      </c>
      <c r="F767" t="s">
        <v>5069</v>
      </c>
      <c r="G767">
        <v>26</v>
      </c>
      <c r="H767" t="s">
        <v>1081</v>
      </c>
      <c r="I767" t="s">
        <v>4767</v>
      </c>
    </row>
    <row r="768" spans="1:9" x14ac:dyDescent="0.25">
      <c r="A768">
        <v>7430</v>
      </c>
      <c r="B768" t="s">
        <v>119</v>
      </c>
      <c r="C768">
        <v>936</v>
      </c>
      <c r="D768" s="404">
        <v>45169</v>
      </c>
      <c r="E768" t="s">
        <v>4777</v>
      </c>
      <c r="F768" t="s">
        <v>5068</v>
      </c>
      <c r="G768">
        <v>38.770000000000003</v>
      </c>
      <c r="H768" t="s">
        <v>1081</v>
      </c>
      <c r="I768" t="s">
        <v>4767</v>
      </c>
    </row>
    <row r="769" spans="1:9" x14ac:dyDescent="0.25">
      <c r="A769">
        <v>7430</v>
      </c>
      <c r="B769" t="s">
        <v>119</v>
      </c>
      <c r="C769">
        <v>110</v>
      </c>
      <c r="D769" s="404">
        <v>45170</v>
      </c>
      <c r="E769" t="s">
        <v>4786</v>
      </c>
      <c r="F769" t="s">
        <v>5064</v>
      </c>
      <c r="G769">
        <v>12</v>
      </c>
      <c r="H769" t="s">
        <v>1081</v>
      </c>
      <c r="I769" t="s">
        <v>4767</v>
      </c>
    </row>
    <row r="770" spans="1:9" x14ac:dyDescent="0.25">
      <c r="A770">
        <v>7430</v>
      </c>
      <c r="B770" t="s">
        <v>119</v>
      </c>
      <c r="C770">
        <v>110</v>
      </c>
      <c r="D770" s="404">
        <v>45170</v>
      </c>
      <c r="E770" t="s">
        <v>4779</v>
      </c>
      <c r="F770" t="s">
        <v>5065</v>
      </c>
      <c r="G770">
        <v>151</v>
      </c>
      <c r="H770" t="s">
        <v>1081</v>
      </c>
      <c r="I770" t="s">
        <v>4767</v>
      </c>
    </row>
    <row r="771" spans="1:9" x14ac:dyDescent="0.25">
      <c r="A771">
        <v>7430</v>
      </c>
      <c r="B771" t="s">
        <v>119</v>
      </c>
      <c r="C771">
        <v>112</v>
      </c>
      <c r="D771" s="404">
        <v>45170</v>
      </c>
      <c r="E771" t="s">
        <v>4786</v>
      </c>
      <c r="F771" t="s">
        <v>5064</v>
      </c>
      <c r="G771">
        <v>9</v>
      </c>
      <c r="H771" t="s">
        <v>1081</v>
      </c>
      <c r="I771" t="s">
        <v>4767</v>
      </c>
    </row>
    <row r="772" spans="1:9" x14ac:dyDescent="0.25">
      <c r="A772">
        <v>7430</v>
      </c>
      <c r="B772" t="s">
        <v>119</v>
      </c>
      <c r="C772">
        <v>112</v>
      </c>
      <c r="D772" s="404">
        <v>45170</v>
      </c>
      <c r="E772" t="s">
        <v>4779</v>
      </c>
      <c r="F772" t="s">
        <v>5065</v>
      </c>
      <c r="G772">
        <v>75.5</v>
      </c>
      <c r="H772" t="s">
        <v>1081</v>
      </c>
      <c r="I772" t="s">
        <v>4767</v>
      </c>
    </row>
    <row r="773" spans="1:9" x14ac:dyDescent="0.25">
      <c r="A773">
        <v>7430</v>
      </c>
      <c r="B773" t="s">
        <v>119</v>
      </c>
      <c r="C773">
        <v>120</v>
      </c>
      <c r="D773" s="404">
        <v>45170</v>
      </c>
      <c r="E773" t="s">
        <v>4786</v>
      </c>
      <c r="F773" t="s">
        <v>5064</v>
      </c>
      <c r="G773">
        <v>16.2</v>
      </c>
      <c r="H773" t="s">
        <v>1081</v>
      </c>
      <c r="I773" t="s">
        <v>4767</v>
      </c>
    </row>
    <row r="774" spans="1:9" x14ac:dyDescent="0.25">
      <c r="A774">
        <v>7430</v>
      </c>
      <c r="B774" t="s">
        <v>119</v>
      </c>
      <c r="C774">
        <v>120</v>
      </c>
      <c r="D774" s="404">
        <v>45170</v>
      </c>
      <c r="E774" t="s">
        <v>4779</v>
      </c>
      <c r="F774" t="s">
        <v>5065</v>
      </c>
      <c r="G774">
        <v>166.1</v>
      </c>
      <c r="H774" t="s">
        <v>1081</v>
      </c>
      <c r="I774" t="s">
        <v>4767</v>
      </c>
    </row>
    <row r="775" spans="1:9" x14ac:dyDescent="0.25">
      <c r="A775">
        <v>7430</v>
      </c>
      <c r="B775" t="s">
        <v>119</v>
      </c>
      <c r="C775">
        <v>130</v>
      </c>
      <c r="D775" s="404">
        <v>45170</v>
      </c>
      <c r="E775" t="s">
        <v>4786</v>
      </c>
      <c r="F775" t="s">
        <v>5064</v>
      </c>
      <c r="G775">
        <v>9.18</v>
      </c>
      <c r="H775" t="s">
        <v>1081</v>
      </c>
      <c r="I775" t="s">
        <v>4767</v>
      </c>
    </row>
    <row r="776" spans="1:9" x14ac:dyDescent="0.25">
      <c r="A776">
        <v>7430</v>
      </c>
      <c r="B776" t="s">
        <v>119</v>
      </c>
      <c r="C776">
        <v>130</v>
      </c>
      <c r="D776" s="404">
        <v>45170</v>
      </c>
      <c r="E776" t="s">
        <v>4779</v>
      </c>
      <c r="F776" t="s">
        <v>5065</v>
      </c>
      <c r="G776">
        <v>128.35</v>
      </c>
      <c r="H776" t="s">
        <v>1081</v>
      </c>
      <c r="I776" t="s">
        <v>4767</v>
      </c>
    </row>
    <row r="777" spans="1:9" x14ac:dyDescent="0.25">
      <c r="A777">
        <v>7430</v>
      </c>
      <c r="B777" t="s">
        <v>119</v>
      </c>
      <c r="C777">
        <v>140</v>
      </c>
      <c r="D777" s="404">
        <v>45170</v>
      </c>
      <c r="E777" t="s">
        <v>4786</v>
      </c>
      <c r="F777" t="s">
        <v>5064</v>
      </c>
      <c r="G777">
        <v>10.8</v>
      </c>
      <c r="H777" t="s">
        <v>1081</v>
      </c>
      <c r="I777" t="s">
        <v>4767</v>
      </c>
    </row>
    <row r="778" spans="1:9" x14ac:dyDescent="0.25">
      <c r="A778">
        <v>7430</v>
      </c>
      <c r="B778" t="s">
        <v>119</v>
      </c>
      <c r="C778">
        <v>140</v>
      </c>
      <c r="D778" s="404">
        <v>45170</v>
      </c>
      <c r="E778" t="s">
        <v>4779</v>
      </c>
      <c r="F778" t="s">
        <v>5065</v>
      </c>
      <c r="G778">
        <v>151</v>
      </c>
      <c r="H778" t="s">
        <v>1081</v>
      </c>
      <c r="I778" t="s">
        <v>4767</v>
      </c>
    </row>
    <row r="779" spans="1:9" x14ac:dyDescent="0.25">
      <c r="A779">
        <v>7430</v>
      </c>
      <c r="B779" t="s">
        <v>119</v>
      </c>
      <c r="C779">
        <v>142</v>
      </c>
      <c r="D779" s="404">
        <v>45170</v>
      </c>
      <c r="E779" t="s">
        <v>1081</v>
      </c>
      <c r="F779" t="s">
        <v>5067</v>
      </c>
      <c r="G779">
        <v>292.5</v>
      </c>
      <c r="H779" t="s">
        <v>1081</v>
      </c>
      <c r="I779" t="s">
        <v>4767</v>
      </c>
    </row>
    <row r="780" spans="1:9" x14ac:dyDescent="0.25">
      <c r="A780">
        <v>7430</v>
      </c>
      <c r="B780" t="s">
        <v>119</v>
      </c>
      <c r="C780">
        <v>160</v>
      </c>
      <c r="D780" s="404">
        <v>45170</v>
      </c>
      <c r="E780" t="s">
        <v>4786</v>
      </c>
      <c r="F780" t="s">
        <v>5064</v>
      </c>
      <c r="G780">
        <v>5.4</v>
      </c>
      <c r="H780" t="s">
        <v>1081</v>
      </c>
      <c r="I780" t="s">
        <v>4767</v>
      </c>
    </row>
    <row r="781" spans="1:9" x14ac:dyDescent="0.25">
      <c r="A781">
        <v>7430</v>
      </c>
      <c r="B781" t="s">
        <v>119</v>
      </c>
      <c r="C781">
        <v>162</v>
      </c>
      <c r="D781" s="404">
        <v>45170</v>
      </c>
      <c r="E781" t="s">
        <v>4779</v>
      </c>
      <c r="F781" t="s">
        <v>5065</v>
      </c>
      <c r="G781">
        <v>45.3</v>
      </c>
      <c r="H781" t="s">
        <v>1081</v>
      </c>
      <c r="I781" t="s">
        <v>4767</v>
      </c>
    </row>
    <row r="782" spans="1:9" x14ac:dyDescent="0.25">
      <c r="A782">
        <v>7430</v>
      </c>
      <c r="B782" t="s">
        <v>119</v>
      </c>
      <c r="C782">
        <v>210</v>
      </c>
      <c r="D782" s="404">
        <v>45170</v>
      </c>
      <c r="E782" t="s">
        <v>4786</v>
      </c>
      <c r="F782" t="s">
        <v>5064</v>
      </c>
      <c r="G782">
        <v>6</v>
      </c>
      <c r="H782" t="s">
        <v>1081</v>
      </c>
      <c r="I782" t="s">
        <v>4767</v>
      </c>
    </row>
    <row r="783" spans="1:9" x14ac:dyDescent="0.25">
      <c r="A783">
        <v>7430</v>
      </c>
      <c r="B783" t="s">
        <v>119</v>
      </c>
      <c r="C783">
        <v>220</v>
      </c>
      <c r="D783" s="404">
        <v>45170</v>
      </c>
      <c r="E783" t="s">
        <v>4786</v>
      </c>
      <c r="F783" t="s">
        <v>5064</v>
      </c>
      <c r="G783">
        <v>3.6</v>
      </c>
      <c r="H783" t="s">
        <v>1081</v>
      </c>
      <c r="I783" t="s">
        <v>4767</v>
      </c>
    </row>
    <row r="784" spans="1:9" x14ac:dyDescent="0.25">
      <c r="A784">
        <v>7430</v>
      </c>
      <c r="B784" t="s">
        <v>119</v>
      </c>
      <c r="C784">
        <v>230</v>
      </c>
      <c r="D784" s="404">
        <v>45170</v>
      </c>
      <c r="E784" t="s">
        <v>4786</v>
      </c>
      <c r="F784" t="s">
        <v>5064</v>
      </c>
      <c r="G784">
        <v>6.08</v>
      </c>
      <c r="H784" t="s">
        <v>1081</v>
      </c>
      <c r="I784" t="s">
        <v>4767</v>
      </c>
    </row>
    <row r="785" spans="1:9" x14ac:dyDescent="0.25">
      <c r="A785">
        <v>7430</v>
      </c>
      <c r="B785" t="s">
        <v>119</v>
      </c>
      <c r="C785">
        <v>240</v>
      </c>
      <c r="D785" s="404">
        <v>45170</v>
      </c>
      <c r="E785" t="s">
        <v>4786</v>
      </c>
      <c r="F785" t="s">
        <v>5064</v>
      </c>
      <c r="G785">
        <v>4.8</v>
      </c>
      <c r="H785" t="s">
        <v>1081</v>
      </c>
      <c r="I785" t="s">
        <v>4767</v>
      </c>
    </row>
    <row r="786" spans="1:9" x14ac:dyDescent="0.25">
      <c r="A786">
        <v>7430</v>
      </c>
      <c r="B786" t="s">
        <v>119</v>
      </c>
      <c r="C786">
        <v>340</v>
      </c>
      <c r="D786" s="404">
        <v>45170</v>
      </c>
      <c r="E786" t="s">
        <v>4786</v>
      </c>
      <c r="F786" t="s">
        <v>5064</v>
      </c>
      <c r="G786">
        <v>2.4500000000000002</v>
      </c>
      <c r="H786" t="s">
        <v>1081</v>
      </c>
      <c r="I786" t="s">
        <v>4767</v>
      </c>
    </row>
    <row r="787" spans="1:9" x14ac:dyDescent="0.25">
      <c r="A787">
        <v>7430</v>
      </c>
      <c r="B787" t="s">
        <v>119</v>
      </c>
      <c r="C787">
        <v>430</v>
      </c>
      <c r="D787" s="404">
        <v>45170</v>
      </c>
      <c r="E787" t="s">
        <v>1081</v>
      </c>
      <c r="F787" t="s">
        <v>5066</v>
      </c>
      <c r="G787">
        <v>82.5</v>
      </c>
      <c r="H787" t="s">
        <v>1081</v>
      </c>
      <c r="I787" t="s">
        <v>4767</v>
      </c>
    </row>
    <row r="788" spans="1:9" x14ac:dyDescent="0.25">
      <c r="A788">
        <v>7430</v>
      </c>
      <c r="B788" t="s">
        <v>119</v>
      </c>
      <c r="C788">
        <v>440</v>
      </c>
      <c r="D788" s="404">
        <v>45170</v>
      </c>
      <c r="E788" t="s">
        <v>1081</v>
      </c>
      <c r="F788" t="s">
        <v>5066</v>
      </c>
      <c r="G788">
        <v>82.5</v>
      </c>
      <c r="H788" t="s">
        <v>1081</v>
      </c>
      <c r="I788" t="s">
        <v>4767</v>
      </c>
    </row>
    <row r="789" spans="1:9" x14ac:dyDescent="0.25">
      <c r="A789">
        <v>7430</v>
      </c>
      <c r="B789" t="s">
        <v>119</v>
      </c>
      <c r="C789">
        <v>935</v>
      </c>
      <c r="D789" s="404">
        <v>45170</v>
      </c>
      <c r="E789" t="s">
        <v>4786</v>
      </c>
      <c r="F789" t="s">
        <v>5064</v>
      </c>
      <c r="G789">
        <v>2.25</v>
      </c>
      <c r="H789" t="s">
        <v>1081</v>
      </c>
      <c r="I789" t="s">
        <v>4767</v>
      </c>
    </row>
    <row r="790" spans="1:9" x14ac:dyDescent="0.25">
      <c r="A790">
        <v>7430</v>
      </c>
      <c r="B790" t="s">
        <v>119</v>
      </c>
      <c r="C790">
        <v>935</v>
      </c>
      <c r="D790" s="404">
        <v>45170</v>
      </c>
      <c r="E790" t="s">
        <v>4779</v>
      </c>
      <c r="F790" t="s">
        <v>5065</v>
      </c>
      <c r="G790">
        <v>37.75</v>
      </c>
      <c r="H790" t="s">
        <v>1081</v>
      </c>
      <c r="I790" t="s">
        <v>4767</v>
      </c>
    </row>
    <row r="791" spans="1:9" x14ac:dyDescent="0.25">
      <c r="A791">
        <v>7430</v>
      </c>
      <c r="B791" t="s">
        <v>119</v>
      </c>
      <c r="C791">
        <v>936</v>
      </c>
      <c r="D791" s="404">
        <v>45170</v>
      </c>
      <c r="E791" t="s">
        <v>4786</v>
      </c>
      <c r="F791" t="s">
        <v>5064</v>
      </c>
      <c r="G791">
        <v>2.25</v>
      </c>
      <c r="H791" t="s">
        <v>1081</v>
      </c>
      <c r="I791" t="s">
        <v>4767</v>
      </c>
    </row>
    <row r="792" spans="1:9" x14ac:dyDescent="0.25">
      <c r="A792">
        <v>7430</v>
      </c>
      <c r="B792" t="s">
        <v>119</v>
      </c>
      <c r="C792">
        <v>110</v>
      </c>
      <c r="D792" s="404">
        <v>45174</v>
      </c>
      <c r="E792" t="s">
        <v>4786</v>
      </c>
      <c r="F792" t="s">
        <v>5061</v>
      </c>
      <c r="G792">
        <v>97.31</v>
      </c>
      <c r="H792" t="s">
        <v>1081</v>
      </c>
      <c r="I792" t="s">
        <v>4767</v>
      </c>
    </row>
    <row r="793" spans="1:9" x14ac:dyDescent="0.25">
      <c r="A793">
        <v>7430</v>
      </c>
      <c r="B793" t="s">
        <v>119</v>
      </c>
      <c r="C793">
        <v>112</v>
      </c>
      <c r="D793" s="404">
        <v>45174</v>
      </c>
      <c r="E793" t="s">
        <v>4786</v>
      </c>
      <c r="F793" t="s">
        <v>5061</v>
      </c>
      <c r="G793">
        <v>73</v>
      </c>
      <c r="H793" t="s">
        <v>1081</v>
      </c>
      <c r="I793" t="s">
        <v>4767</v>
      </c>
    </row>
    <row r="794" spans="1:9" x14ac:dyDescent="0.25">
      <c r="A794">
        <v>7430</v>
      </c>
      <c r="B794" t="s">
        <v>119</v>
      </c>
      <c r="C794">
        <v>120</v>
      </c>
      <c r="D794" s="404">
        <v>45174</v>
      </c>
      <c r="E794" t="s">
        <v>4786</v>
      </c>
      <c r="F794" t="s">
        <v>5061</v>
      </c>
      <c r="G794">
        <v>131.4</v>
      </c>
      <c r="H794" t="s">
        <v>1081</v>
      </c>
      <c r="I794" t="s">
        <v>4767</v>
      </c>
    </row>
    <row r="795" spans="1:9" x14ac:dyDescent="0.25">
      <c r="A795">
        <v>7430</v>
      </c>
      <c r="B795" t="s">
        <v>119</v>
      </c>
      <c r="C795">
        <v>130</v>
      </c>
      <c r="D795" s="404">
        <v>45174</v>
      </c>
      <c r="E795" t="s">
        <v>4786</v>
      </c>
      <c r="F795" t="s">
        <v>5061</v>
      </c>
      <c r="G795">
        <v>74.459999999999994</v>
      </c>
      <c r="H795" t="s">
        <v>1081</v>
      </c>
      <c r="I795" t="s">
        <v>4767</v>
      </c>
    </row>
    <row r="796" spans="1:9" x14ac:dyDescent="0.25">
      <c r="A796">
        <v>7430</v>
      </c>
      <c r="B796" t="s">
        <v>119</v>
      </c>
      <c r="C796">
        <v>140</v>
      </c>
      <c r="D796" s="404">
        <v>45174</v>
      </c>
      <c r="E796" t="s">
        <v>4786</v>
      </c>
      <c r="F796" t="s">
        <v>5061</v>
      </c>
      <c r="G796">
        <v>87.6</v>
      </c>
      <c r="H796" t="s">
        <v>1081</v>
      </c>
      <c r="I796" t="s">
        <v>4767</v>
      </c>
    </row>
    <row r="797" spans="1:9" x14ac:dyDescent="0.25">
      <c r="A797">
        <v>7430</v>
      </c>
      <c r="B797" t="s">
        <v>119</v>
      </c>
      <c r="C797">
        <v>160</v>
      </c>
      <c r="D797" s="404">
        <v>45174</v>
      </c>
      <c r="E797" t="s">
        <v>4786</v>
      </c>
      <c r="F797" t="s">
        <v>5061</v>
      </c>
      <c r="G797">
        <v>43.8</v>
      </c>
      <c r="H797" t="s">
        <v>1081</v>
      </c>
      <c r="I797" t="s">
        <v>4767</v>
      </c>
    </row>
    <row r="798" spans="1:9" x14ac:dyDescent="0.25">
      <c r="A798">
        <v>7430</v>
      </c>
      <c r="B798" t="s">
        <v>119</v>
      </c>
      <c r="C798">
        <v>210</v>
      </c>
      <c r="D798" s="404">
        <v>45174</v>
      </c>
      <c r="E798" t="s">
        <v>4786</v>
      </c>
      <c r="F798" t="s">
        <v>5061</v>
      </c>
      <c r="G798">
        <v>48.69</v>
      </c>
      <c r="H798" t="s">
        <v>1081</v>
      </c>
      <c r="I798" t="s">
        <v>4767</v>
      </c>
    </row>
    <row r="799" spans="1:9" x14ac:dyDescent="0.25">
      <c r="A799">
        <v>7430</v>
      </c>
      <c r="B799" t="s">
        <v>119</v>
      </c>
      <c r="C799">
        <v>220</v>
      </c>
      <c r="D799" s="404">
        <v>45174</v>
      </c>
      <c r="E799" t="s">
        <v>4786</v>
      </c>
      <c r="F799" t="s">
        <v>5061</v>
      </c>
      <c r="G799">
        <v>29.2</v>
      </c>
      <c r="H799" t="s">
        <v>1081</v>
      </c>
      <c r="I799" t="s">
        <v>4767</v>
      </c>
    </row>
    <row r="800" spans="1:9" x14ac:dyDescent="0.25">
      <c r="A800">
        <v>7430</v>
      </c>
      <c r="B800" t="s">
        <v>119</v>
      </c>
      <c r="C800">
        <v>230</v>
      </c>
      <c r="D800" s="404">
        <v>45174</v>
      </c>
      <c r="E800" t="s">
        <v>4786</v>
      </c>
      <c r="F800" t="s">
        <v>5061</v>
      </c>
      <c r="G800">
        <v>49.28</v>
      </c>
      <c r="H800" t="s">
        <v>1081</v>
      </c>
      <c r="I800" t="s">
        <v>4767</v>
      </c>
    </row>
    <row r="801" spans="1:9" x14ac:dyDescent="0.25">
      <c r="A801">
        <v>7430</v>
      </c>
      <c r="B801" t="s">
        <v>119</v>
      </c>
      <c r="C801">
        <v>240</v>
      </c>
      <c r="D801" s="404">
        <v>45174</v>
      </c>
      <c r="E801" t="s">
        <v>4786</v>
      </c>
      <c r="F801" t="s">
        <v>5061</v>
      </c>
      <c r="G801">
        <v>38.909999999999997</v>
      </c>
      <c r="H801" t="s">
        <v>1081</v>
      </c>
      <c r="I801" t="s">
        <v>4767</v>
      </c>
    </row>
    <row r="802" spans="1:9" x14ac:dyDescent="0.25">
      <c r="A802">
        <v>7430</v>
      </c>
      <c r="B802" t="s">
        <v>119</v>
      </c>
      <c r="C802">
        <v>340</v>
      </c>
      <c r="D802" s="404">
        <v>45174</v>
      </c>
      <c r="E802" t="s">
        <v>4786</v>
      </c>
      <c r="F802" t="s">
        <v>5061</v>
      </c>
      <c r="G802">
        <v>19.850000000000001</v>
      </c>
      <c r="H802" t="s">
        <v>1081</v>
      </c>
      <c r="I802" t="s">
        <v>4767</v>
      </c>
    </row>
    <row r="803" spans="1:9" x14ac:dyDescent="0.25">
      <c r="A803">
        <v>7430</v>
      </c>
      <c r="B803" t="s">
        <v>119</v>
      </c>
      <c r="C803">
        <v>440</v>
      </c>
      <c r="D803" s="404">
        <v>45174</v>
      </c>
      <c r="E803" t="s">
        <v>5063</v>
      </c>
      <c r="F803" t="s">
        <v>5062</v>
      </c>
      <c r="G803">
        <v>130</v>
      </c>
      <c r="H803" t="s">
        <v>1081</v>
      </c>
      <c r="I803" t="s">
        <v>4767</v>
      </c>
    </row>
    <row r="804" spans="1:9" x14ac:dyDescent="0.25">
      <c r="A804">
        <v>7430</v>
      </c>
      <c r="B804" t="s">
        <v>119</v>
      </c>
      <c r="C804">
        <v>935</v>
      </c>
      <c r="D804" s="404">
        <v>45174</v>
      </c>
      <c r="E804" t="s">
        <v>4786</v>
      </c>
      <c r="F804" t="s">
        <v>5061</v>
      </c>
      <c r="G804">
        <v>18.25</v>
      </c>
      <c r="H804" t="s">
        <v>1081</v>
      </c>
      <c r="I804" t="s">
        <v>4767</v>
      </c>
    </row>
    <row r="805" spans="1:9" x14ac:dyDescent="0.25">
      <c r="A805">
        <v>7430</v>
      </c>
      <c r="B805" t="s">
        <v>119</v>
      </c>
      <c r="C805">
        <v>936</v>
      </c>
      <c r="D805" s="404">
        <v>45174</v>
      </c>
      <c r="E805" t="s">
        <v>4786</v>
      </c>
      <c r="F805" t="s">
        <v>5061</v>
      </c>
      <c r="G805">
        <v>18.25</v>
      </c>
      <c r="H805" t="s">
        <v>1081</v>
      </c>
      <c r="I805" t="s">
        <v>4767</v>
      </c>
    </row>
    <row r="806" spans="1:9" x14ac:dyDescent="0.25">
      <c r="A806">
        <v>7430</v>
      </c>
      <c r="B806" t="s">
        <v>119</v>
      </c>
      <c r="C806">
        <v>120</v>
      </c>
      <c r="D806" s="404">
        <v>45177</v>
      </c>
      <c r="E806" t="s">
        <v>5060</v>
      </c>
      <c r="F806" t="s">
        <v>5059</v>
      </c>
      <c r="G806">
        <v>32.5</v>
      </c>
      <c r="H806" t="s">
        <v>1081</v>
      </c>
      <c r="I806" t="s">
        <v>4767</v>
      </c>
    </row>
    <row r="807" spans="1:9" x14ac:dyDescent="0.25">
      <c r="A807">
        <v>7430</v>
      </c>
      <c r="B807" t="s">
        <v>119</v>
      </c>
      <c r="C807">
        <v>440</v>
      </c>
      <c r="D807" s="404">
        <v>45177</v>
      </c>
      <c r="E807" t="s">
        <v>5058</v>
      </c>
      <c r="F807" t="s">
        <v>5057</v>
      </c>
      <c r="G807">
        <v>260</v>
      </c>
      <c r="H807" t="s">
        <v>1081</v>
      </c>
      <c r="I807" t="s">
        <v>4767</v>
      </c>
    </row>
    <row r="808" spans="1:9" x14ac:dyDescent="0.25">
      <c r="A808">
        <v>7430</v>
      </c>
      <c r="B808" t="s">
        <v>119</v>
      </c>
      <c r="C808">
        <v>140</v>
      </c>
      <c r="D808" s="404">
        <v>45180</v>
      </c>
      <c r="E808" t="s">
        <v>5056</v>
      </c>
      <c r="F808" t="s">
        <v>5055</v>
      </c>
      <c r="G808">
        <v>97.5</v>
      </c>
      <c r="H808" t="s">
        <v>1081</v>
      </c>
      <c r="I808" t="s">
        <v>4767</v>
      </c>
    </row>
    <row r="809" spans="1:9" x14ac:dyDescent="0.25">
      <c r="A809">
        <v>7430</v>
      </c>
      <c r="B809" t="s">
        <v>119</v>
      </c>
      <c r="C809">
        <v>170</v>
      </c>
      <c r="D809" s="404">
        <v>45180</v>
      </c>
      <c r="E809" t="s">
        <v>5054</v>
      </c>
      <c r="F809" t="s">
        <v>5053</v>
      </c>
      <c r="G809">
        <v>65</v>
      </c>
      <c r="H809" t="s">
        <v>1081</v>
      </c>
      <c r="I809" t="s">
        <v>4767</v>
      </c>
    </row>
    <row r="810" spans="1:9" x14ac:dyDescent="0.25">
      <c r="A810">
        <v>7430</v>
      </c>
      <c r="B810" t="s">
        <v>119</v>
      </c>
      <c r="C810">
        <v>130</v>
      </c>
      <c r="D810" s="404">
        <v>45181</v>
      </c>
      <c r="E810" t="s">
        <v>5052</v>
      </c>
      <c r="F810" t="s">
        <v>5051</v>
      </c>
      <c r="G810">
        <v>146</v>
      </c>
      <c r="H810" t="s">
        <v>1081</v>
      </c>
      <c r="I810" t="s">
        <v>4767</v>
      </c>
    </row>
    <row r="811" spans="1:9" x14ac:dyDescent="0.25">
      <c r="A811">
        <v>7430</v>
      </c>
      <c r="B811" t="s">
        <v>119</v>
      </c>
      <c r="C811">
        <v>110</v>
      </c>
      <c r="D811" s="404">
        <v>45183</v>
      </c>
      <c r="E811" t="s">
        <v>4786</v>
      </c>
      <c r="F811" t="s">
        <v>5048</v>
      </c>
      <c r="G811">
        <v>41.32</v>
      </c>
      <c r="H811" t="s">
        <v>1081</v>
      </c>
      <c r="I811" t="s">
        <v>4767</v>
      </c>
    </row>
    <row r="812" spans="1:9" x14ac:dyDescent="0.25">
      <c r="A812">
        <v>7430</v>
      </c>
      <c r="B812" t="s">
        <v>119</v>
      </c>
      <c r="C812">
        <v>112</v>
      </c>
      <c r="D812" s="404">
        <v>45183</v>
      </c>
      <c r="E812" t="s">
        <v>4786</v>
      </c>
      <c r="F812" t="s">
        <v>5048</v>
      </c>
      <c r="G812">
        <v>31</v>
      </c>
      <c r="H812" t="s">
        <v>1081</v>
      </c>
      <c r="I812" t="s">
        <v>4767</v>
      </c>
    </row>
    <row r="813" spans="1:9" x14ac:dyDescent="0.25">
      <c r="A813">
        <v>7430</v>
      </c>
      <c r="B813" t="s">
        <v>119</v>
      </c>
      <c r="C813">
        <v>120</v>
      </c>
      <c r="D813" s="404">
        <v>45183</v>
      </c>
      <c r="E813" t="s">
        <v>4786</v>
      </c>
      <c r="F813" t="s">
        <v>5048</v>
      </c>
      <c r="G813">
        <v>55.8</v>
      </c>
      <c r="H813" t="s">
        <v>1081</v>
      </c>
      <c r="I813" t="s">
        <v>4767</v>
      </c>
    </row>
    <row r="814" spans="1:9" x14ac:dyDescent="0.25">
      <c r="A814">
        <v>7430</v>
      </c>
      <c r="B814" t="s">
        <v>119</v>
      </c>
      <c r="C814">
        <v>130</v>
      </c>
      <c r="D814" s="404">
        <v>45183</v>
      </c>
      <c r="E814" t="s">
        <v>4786</v>
      </c>
      <c r="F814" t="s">
        <v>5048</v>
      </c>
      <c r="G814">
        <v>31.62</v>
      </c>
      <c r="H814" t="s">
        <v>1081</v>
      </c>
      <c r="I814" t="s">
        <v>4767</v>
      </c>
    </row>
    <row r="815" spans="1:9" x14ac:dyDescent="0.25">
      <c r="A815">
        <v>7430</v>
      </c>
      <c r="B815" t="s">
        <v>119</v>
      </c>
      <c r="C815">
        <v>140</v>
      </c>
      <c r="D815" s="404">
        <v>45183</v>
      </c>
      <c r="E815" t="s">
        <v>5050</v>
      </c>
      <c r="F815" t="s">
        <v>5049</v>
      </c>
      <c r="G815">
        <v>415</v>
      </c>
      <c r="H815" t="s">
        <v>1081</v>
      </c>
      <c r="I815" t="s">
        <v>4767</v>
      </c>
    </row>
    <row r="816" spans="1:9" x14ac:dyDescent="0.25">
      <c r="A816">
        <v>7430</v>
      </c>
      <c r="B816" t="s">
        <v>119</v>
      </c>
      <c r="C816">
        <v>140</v>
      </c>
      <c r="D816" s="404">
        <v>45183</v>
      </c>
      <c r="E816" t="s">
        <v>4786</v>
      </c>
      <c r="F816" t="s">
        <v>5048</v>
      </c>
      <c r="G816">
        <v>37.200000000000003</v>
      </c>
      <c r="H816" t="s">
        <v>1081</v>
      </c>
      <c r="I816" t="s">
        <v>4767</v>
      </c>
    </row>
    <row r="817" spans="1:9" x14ac:dyDescent="0.25">
      <c r="A817">
        <v>7430</v>
      </c>
      <c r="B817" t="s">
        <v>119</v>
      </c>
      <c r="C817">
        <v>160</v>
      </c>
      <c r="D817" s="404">
        <v>45183</v>
      </c>
      <c r="E817" t="s">
        <v>4786</v>
      </c>
      <c r="F817" t="s">
        <v>5048</v>
      </c>
      <c r="G817">
        <v>18.600000000000001</v>
      </c>
      <c r="H817" t="s">
        <v>1081</v>
      </c>
      <c r="I817" t="s">
        <v>4767</v>
      </c>
    </row>
    <row r="818" spans="1:9" x14ac:dyDescent="0.25">
      <c r="A818">
        <v>7430</v>
      </c>
      <c r="B818" t="s">
        <v>119</v>
      </c>
      <c r="C818">
        <v>210</v>
      </c>
      <c r="D818" s="404">
        <v>45183</v>
      </c>
      <c r="E818" t="s">
        <v>4786</v>
      </c>
      <c r="F818" t="s">
        <v>5048</v>
      </c>
      <c r="G818">
        <v>20.68</v>
      </c>
      <c r="H818" t="s">
        <v>1081</v>
      </c>
      <c r="I818" t="s">
        <v>4767</v>
      </c>
    </row>
    <row r="819" spans="1:9" x14ac:dyDescent="0.25">
      <c r="A819">
        <v>7430</v>
      </c>
      <c r="B819" t="s">
        <v>119</v>
      </c>
      <c r="C819">
        <v>220</v>
      </c>
      <c r="D819" s="404">
        <v>45183</v>
      </c>
      <c r="E819" t="s">
        <v>4786</v>
      </c>
      <c r="F819" t="s">
        <v>5048</v>
      </c>
      <c r="G819">
        <v>12.4</v>
      </c>
      <c r="H819" t="s">
        <v>1081</v>
      </c>
      <c r="I819" t="s">
        <v>4767</v>
      </c>
    </row>
    <row r="820" spans="1:9" x14ac:dyDescent="0.25">
      <c r="A820">
        <v>7430</v>
      </c>
      <c r="B820" t="s">
        <v>119</v>
      </c>
      <c r="C820">
        <v>230</v>
      </c>
      <c r="D820" s="404">
        <v>45183</v>
      </c>
      <c r="E820" t="s">
        <v>4786</v>
      </c>
      <c r="F820" t="s">
        <v>5048</v>
      </c>
      <c r="G820">
        <v>20.92</v>
      </c>
      <c r="H820" t="s">
        <v>1081</v>
      </c>
      <c r="I820" t="s">
        <v>4767</v>
      </c>
    </row>
    <row r="821" spans="1:9" x14ac:dyDescent="0.25">
      <c r="A821">
        <v>7430</v>
      </c>
      <c r="B821" t="s">
        <v>119</v>
      </c>
      <c r="C821">
        <v>240</v>
      </c>
      <c r="D821" s="404">
        <v>45183</v>
      </c>
      <c r="E821" t="s">
        <v>4786</v>
      </c>
      <c r="F821" t="s">
        <v>5048</v>
      </c>
      <c r="G821">
        <v>16.52</v>
      </c>
      <c r="H821" t="s">
        <v>1081</v>
      </c>
      <c r="I821" t="s">
        <v>4767</v>
      </c>
    </row>
    <row r="822" spans="1:9" x14ac:dyDescent="0.25">
      <c r="A822">
        <v>7430</v>
      </c>
      <c r="B822" t="s">
        <v>119</v>
      </c>
      <c r="C822">
        <v>340</v>
      </c>
      <c r="D822" s="404">
        <v>45183</v>
      </c>
      <c r="E822" t="s">
        <v>4786</v>
      </c>
      <c r="F822" t="s">
        <v>5048</v>
      </c>
      <c r="G822">
        <v>8.43</v>
      </c>
      <c r="H822" t="s">
        <v>1081</v>
      </c>
      <c r="I822" t="s">
        <v>4767</v>
      </c>
    </row>
    <row r="823" spans="1:9" x14ac:dyDescent="0.25">
      <c r="A823">
        <v>7430</v>
      </c>
      <c r="B823" t="s">
        <v>119</v>
      </c>
      <c r="C823">
        <v>935</v>
      </c>
      <c r="D823" s="404">
        <v>45183</v>
      </c>
      <c r="E823" t="s">
        <v>4786</v>
      </c>
      <c r="F823" t="s">
        <v>5048</v>
      </c>
      <c r="G823">
        <v>7.75</v>
      </c>
      <c r="H823" t="s">
        <v>1081</v>
      </c>
      <c r="I823" t="s">
        <v>4767</v>
      </c>
    </row>
    <row r="824" spans="1:9" x14ac:dyDescent="0.25">
      <c r="A824">
        <v>7430</v>
      </c>
      <c r="B824" t="s">
        <v>119</v>
      </c>
      <c r="C824">
        <v>936</v>
      </c>
      <c r="D824" s="404">
        <v>45183</v>
      </c>
      <c r="E824" t="s">
        <v>4786</v>
      </c>
      <c r="F824" t="s">
        <v>5048</v>
      </c>
      <c r="G824">
        <v>7.75</v>
      </c>
      <c r="H824" t="s">
        <v>1081</v>
      </c>
      <c r="I824" t="s">
        <v>4767</v>
      </c>
    </row>
    <row r="825" spans="1:9" x14ac:dyDescent="0.25">
      <c r="A825">
        <v>7430</v>
      </c>
      <c r="B825" t="s">
        <v>119</v>
      </c>
      <c r="C825">
        <v>130</v>
      </c>
      <c r="D825" s="404">
        <v>45190</v>
      </c>
      <c r="E825" t="s">
        <v>5047</v>
      </c>
      <c r="F825" t="s">
        <v>5046</v>
      </c>
      <c r="G825">
        <v>160</v>
      </c>
      <c r="H825" t="s">
        <v>1081</v>
      </c>
      <c r="I825" t="s">
        <v>4767</v>
      </c>
    </row>
    <row r="826" spans="1:9" x14ac:dyDescent="0.25">
      <c r="A826">
        <v>7430</v>
      </c>
      <c r="B826" t="s">
        <v>119</v>
      </c>
      <c r="C826">
        <v>140</v>
      </c>
      <c r="D826" s="404">
        <v>45190</v>
      </c>
      <c r="E826" t="s">
        <v>5047</v>
      </c>
      <c r="F826" t="s">
        <v>5046</v>
      </c>
      <c r="G826">
        <v>160</v>
      </c>
      <c r="H826" t="s">
        <v>1081</v>
      </c>
      <c r="I826" t="s">
        <v>4767</v>
      </c>
    </row>
    <row r="827" spans="1:9" x14ac:dyDescent="0.25">
      <c r="A827">
        <v>7430</v>
      </c>
      <c r="B827" t="s">
        <v>119</v>
      </c>
      <c r="C827">
        <v>240</v>
      </c>
      <c r="D827" s="404">
        <v>45192</v>
      </c>
      <c r="E827" t="s">
        <v>1081</v>
      </c>
      <c r="F827" t="s">
        <v>5045</v>
      </c>
      <c r="G827">
        <v>97.5</v>
      </c>
      <c r="H827" t="s">
        <v>1081</v>
      </c>
      <c r="I827" t="s">
        <v>4767</v>
      </c>
    </row>
    <row r="828" spans="1:9" x14ac:dyDescent="0.25">
      <c r="A828">
        <v>7430</v>
      </c>
      <c r="B828" t="s">
        <v>119</v>
      </c>
      <c r="C828">
        <v>110</v>
      </c>
      <c r="D828" s="404">
        <v>45194</v>
      </c>
      <c r="E828" t="s">
        <v>4786</v>
      </c>
      <c r="F828" t="s">
        <v>5044</v>
      </c>
      <c r="G828">
        <v>17.329999999999998</v>
      </c>
      <c r="H828" t="s">
        <v>1081</v>
      </c>
      <c r="I828" t="s">
        <v>4767</v>
      </c>
    </row>
    <row r="829" spans="1:9" x14ac:dyDescent="0.25">
      <c r="A829">
        <v>7430</v>
      </c>
      <c r="B829" t="s">
        <v>119</v>
      </c>
      <c r="C829">
        <v>112</v>
      </c>
      <c r="D829" s="404">
        <v>45194</v>
      </c>
      <c r="E829" t="s">
        <v>4786</v>
      </c>
      <c r="F829" t="s">
        <v>5044</v>
      </c>
      <c r="G829">
        <v>13</v>
      </c>
      <c r="H829" t="s">
        <v>1081</v>
      </c>
      <c r="I829" t="s">
        <v>4767</v>
      </c>
    </row>
    <row r="830" spans="1:9" x14ac:dyDescent="0.25">
      <c r="A830">
        <v>7430</v>
      </c>
      <c r="B830" t="s">
        <v>119</v>
      </c>
      <c r="C830">
        <v>120</v>
      </c>
      <c r="D830" s="404">
        <v>45194</v>
      </c>
      <c r="E830" t="s">
        <v>4786</v>
      </c>
      <c r="F830" t="s">
        <v>5044</v>
      </c>
      <c r="G830">
        <v>23.4</v>
      </c>
      <c r="H830" t="s">
        <v>1081</v>
      </c>
      <c r="I830" t="s">
        <v>4767</v>
      </c>
    </row>
    <row r="831" spans="1:9" x14ac:dyDescent="0.25">
      <c r="A831">
        <v>7430</v>
      </c>
      <c r="B831" t="s">
        <v>119</v>
      </c>
      <c r="C831">
        <v>130</v>
      </c>
      <c r="D831" s="404">
        <v>45194</v>
      </c>
      <c r="E831" t="s">
        <v>4786</v>
      </c>
      <c r="F831" t="s">
        <v>5044</v>
      </c>
      <c r="G831">
        <v>13.26</v>
      </c>
      <c r="H831" t="s">
        <v>1081</v>
      </c>
      <c r="I831" t="s">
        <v>4767</v>
      </c>
    </row>
    <row r="832" spans="1:9" x14ac:dyDescent="0.25">
      <c r="A832">
        <v>7430</v>
      </c>
      <c r="B832" t="s">
        <v>119</v>
      </c>
      <c r="C832">
        <v>140</v>
      </c>
      <c r="D832" s="404">
        <v>45194</v>
      </c>
      <c r="E832" t="s">
        <v>4786</v>
      </c>
      <c r="F832" t="s">
        <v>5044</v>
      </c>
      <c r="G832">
        <v>15.6</v>
      </c>
      <c r="H832" t="s">
        <v>1081</v>
      </c>
      <c r="I832" t="s">
        <v>4767</v>
      </c>
    </row>
    <row r="833" spans="1:9" x14ac:dyDescent="0.25">
      <c r="A833">
        <v>7430</v>
      </c>
      <c r="B833" t="s">
        <v>119</v>
      </c>
      <c r="C833">
        <v>160</v>
      </c>
      <c r="D833" s="404">
        <v>45194</v>
      </c>
      <c r="E833" t="s">
        <v>4786</v>
      </c>
      <c r="F833" t="s">
        <v>5044</v>
      </c>
      <c r="G833">
        <v>7.8</v>
      </c>
      <c r="H833" t="s">
        <v>1081</v>
      </c>
      <c r="I833" t="s">
        <v>4767</v>
      </c>
    </row>
    <row r="834" spans="1:9" x14ac:dyDescent="0.25">
      <c r="A834">
        <v>7430</v>
      </c>
      <c r="B834" t="s">
        <v>119</v>
      </c>
      <c r="C834">
        <v>210</v>
      </c>
      <c r="D834" s="404">
        <v>45194</v>
      </c>
      <c r="E834" t="s">
        <v>4786</v>
      </c>
      <c r="F834" t="s">
        <v>5044</v>
      </c>
      <c r="G834">
        <v>8.67</v>
      </c>
      <c r="H834" t="s">
        <v>1081</v>
      </c>
      <c r="I834" t="s">
        <v>4767</v>
      </c>
    </row>
    <row r="835" spans="1:9" x14ac:dyDescent="0.25">
      <c r="A835">
        <v>7430</v>
      </c>
      <c r="B835" t="s">
        <v>119</v>
      </c>
      <c r="C835">
        <v>220</v>
      </c>
      <c r="D835" s="404">
        <v>45194</v>
      </c>
      <c r="E835" t="s">
        <v>4786</v>
      </c>
      <c r="F835" t="s">
        <v>5044</v>
      </c>
      <c r="G835">
        <v>5.2</v>
      </c>
      <c r="H835" t="s">
        <v>1081</v>
      </c>
      <c r="I835" t="s">
        <v>4767</v>
      </c>
    </row>
    <row r="836" spans="1:9" x14ac:dyDescent="0.25">
      <c r="A836">
        <v>7430</v>
      </c>
      <c r="B836" t="s">
        <v>119</v>
      </c>
      <c r="C836">
        <v>230</v>
      </c>
      <c r="D836" s="404">
        <v>45194</v>
      </c>
      <c r="E836" t="s">
        <v>4786</v>
      </c>
      <c r="F836" t="s">
        <v>5044</v>
      </c>
      <c r="G836">
        <v>8.77</v>
      </c>
      <c r="H836" t="s">
        <v>1081</v>
      </c>
      <c r="I836" t="s">
        <v>4767</v>
      </c>
    </row>
    <row r="837" spans="1:9" x14ac:dyDescent="0.25">
      <c r="A837">
        <v>7430</v>
      </c>
      <c r="B837" t="s">
        <v>119</v>
      </c>
      <c r="C837">
        <v>240</v>
      </c>
      <c r="D837" s="404">
        <v>45194</v>
      </c>
      <c r="E837" t="s">
        <v>4786</v>
      </c>
      <c r="F837" t="s">
        <v>5044</v>
      </c>
      <c r="G837">
        <v>6.93</v>
      </c>
      <c r="H837" t="s">
        <v>1081</v>
      </c>
      <c r="I837" t="s">
        <v>4767</v>
      </c>
    </row>
    <row r="838" spans="1:9" x14ac:dyDescent="0.25">
      <c r="A838">
        <v>7430</v>
      </c>
      <c r="B838" t="s">
        <v>119</v>
      </c>
      <c r="C838">
        <v>340</v>
      </c>
      <c r="D838" s="404">
        <v>45194</v>
      </c>
      <c r="E838" t="s">
        <v>4786</v>
      </c>
      <c r="F838" t="s">
        <v>5044</v>
      </c>
      <c r="G838">
        <v>3.54</v>
      </c>
      <c r="H838" t="s">
        <v>1081</v>
      </c>
      <c r="I838" t="s">
        <v>4767</v>
      </c>
    </row>
    <row r="839" spans="1:9" x14ac:dyDescent="0.25">
      <c r="A839">
        <v>7430</v>
      </c>
      <c r="B839" t="s">
        <v>119</v>
      </c>
      <c r="C839">
        <v>935</v>
      </c>
      <c r="D839" s="404">
        <v>45194</v>
      </c>
      <c r="E839" t="s">
        <v>4786</v>
      </c>
      <c r="F839" t="s">
        <v>5044</v>
      </c>
      <c r="G839">
        <v>3.25</v>
      </c>
      <c r="H839" t="s">
        <v>1081</v>
      </c>
      <c r="I839" t="s">
        <v>4767</v>
      </c>
    </row>
    <row r="840" spans="1:9" x14ac:dyDescent="0.25">
      <c r="A840">
        <v>7430</v>
      </c>
      <c r="B840" t="s">
        <v>119</v>
      </c>
      <c r="C840">
        <v>936</v>
      </c>
      <c r="D840" s="404">
        <v>45194</v>
      </c>
      <c r="E840" t="s">
        <v>4786</v>
      </c>
      <c r="F840" t="s">
        <v>5044</v>
      </c>
      <c r="G840">
        <v>3.25</v>
      </c>
      <c r="H840" t="s">
        <v>1081</v>
      </c>
      <c r="I840" t="s">
        <v>4767</v>
      </c>
    </row>
    <row r="841" spans="1:9" x14ac:dyDescent="0.25">
      <c r="A841">
        <v>7430</v>
      </c>
      <c r="B841" t="s">
        <v>119</v>
      </c>
      <c r="C841">
        <v>170</v>
      </c>
      <c r="D841" s="404">
        <v>45199</v>
      </c>
      <c r="E841" t="s">
        <v>4892</v>
      </c>
      <c r="F841" t="s">
        <v>5043</v>
      </c>
      <c r="G841">
        <v>97.5</v>
      </c>
      <c r="H841" t="s">
        <v>1081</v>
      </c>
      <c r="I841" t="s">
        <v>4767</v>
      </c>
    </row>
    <row r="842" spans="1:9" x14ac:dyDescent="0.25">
      <c r="A842">
        <v>7430</v>
      </c>
      <c r="B842" t="s">
        <v>119</v>
      </c>
      <c r="C842">
        <v>110</v>
      </c>
      <c r="D842" s="404">
        <v>45201</v>
      </c>
      <c r="E842" t="s">
        <v>4786</v>
      </c>
      <c r="F842" t="s">
        <v>5041</v>
      </c>
      <c r="G842">
        <v>100.64</v>
      </c>
      <c r="H842" t="s">
        <v>1081</v>
      </c>
      <c r="I842" t="s">
        <v>4767</v>
      </c>
    </row>
    <row r="843" spans="1:9" x14ac:dyDescent="0.25">
      <c r="A843">
        <v>7430</v>
      </c>
      <c r="B843" t="s">
        <v>119</v>
      </c>
      <c r="C843">
        <v>110</v>
      </c>
      <c r="D843" s="404">
        <v>45201</v>
      </c>
      <c r="E843" t="s">
        <v>4786</v>
      </c>
      <c r="F843" t="s">
        <v>5040</v>
      </c>
      <c r="G843">
        <v>12</v>
      </c>
      <c r="H843" t="s">
        <v>1081</v>
      </c>
      <c r="I843" t="s">
        <v>4767</v>
      </c>
    </row>
    <row r="844" spans="1:9" x14ac:dyDescent="0.25">
      <c r="A844">
        <v>7430</v>
      </c>
      <c r="B844" t="s">
        <v>119</v>
      </c>
      <c r="C844">
        <v>112</v>
      </c>
      <c r="D844" s="404">
        <v>45201</v>
      </c>
      <c r="E844" t="s">
        <v>4786</v>
      </c>
      <c r="F844" t="s">
        <v>5041</v>
      </c>
      <c r="G844">
        <v>75.5</v>
      </c>
      <c r="H844" t="s">
        <v>1081</v>
      </c>
      <c r="I844" t="s">
        <v>4767</v>
      </c>
    </row>
    <row r="845" spans="1:9" x14ac:dyDescent="0.25">
      <c r="A845">
        <v>7430</v>
      </c>
      <c r="B845" t="s">
        <v>119</v>
      </c>
      <c r="C845">
        <v>112</v>
      </c>
      <c r="D845" s="404">
        <v>45201</v>
      </c>
      <c r="E845" t="s">
        <v>4786</v>
      </c>
      <c r="F845" t="s">
        <v>5040</v>
      </c>
      <c r="G845">
        <v>9</v>
      </c>
      <c r="H845" t="s">
        <v>1081</v>
      </c>
      <c r="I845" t="s">
        <v>4767</v>
      </c>
    </row>
    <row r="846" spans="1:9" x14ac:dyDescent="0.25">
      <c r="A846">
        <v>7430</v>
      </c>
      <c r="B846" t="s">
        <v>119</v>
      </c>
      <c r="C846">
        <v>120</v>
      </c>
      <c r="D846" s="404">
        <v>45201</v>
      </c>
      <c r="E846" t="s">
        <v>4786</v>
      </c>
      <c r="F846" t="s">
        <v>5041</v>
      </c>
      <c r="G846">
        <v>135.9</v>
      </c>
      <c r="H846" t="s">
        <v>1081</v>
      </c>
      <c r="I846" t="s">
        <v>4767</v>
      </c>
    </row>
    <row r="847" spans="1:9" x14ac:dyDescent="0.25">
      <c r="A847">
        <v>7430</v>
      </c>
      <c r="B847" t="s">
        <v>119</v>
      </c>
      <c r="C847">
        <v>120</v>
      </c>
      <c r="D847" s="404">
        <v>45201</v>
      </c>
      <c r="E847" t="s">
        <v>4786</v>
      </c>
      <c r="F847" t="s">
        <v>5040</v>
      </c>
      <c r="G847">
        <v>16.2</v>
      </c>
      <c r="H847" t="s">
        <v>1081</v>
      </c>
      <c r="I847" t="s">
        <v>4767</v>
      </c>
    </row>
    <row r="848" spans="1:9" x14ac:dyDescent="0.25">
      <c r="A848">
        <v>7430</v>
      </c>
      <c r="B848" t="s">
        <v>119</v>
      </c>
      <c r="C848">
        <v>130</v>
      </c>
      <c r="D848" s="404">
        <v>45201</v>
      </c>
      <c r="E848" t="s">
        <v>4786</v>
      </c>
      <c r="F848" t="s">
        <v>5041</v>
      </c>
      <c r="G848">
        <v>77.010000000000005</v>
      </c>
      <c r="H848" t="s">
        <v>1081</v>
      </c>
      <c r="I848" t="s">
        <v>4767</v>
      </c>
    </row>
    <row r="849" spans="1:9" x14ac:dyDescent="0.25">
      <c r="A849">
        <v>7430</v>
      </c>
      <c r="B849" t="s">
        <v>119</v>
      </c>
      <c r="C849">
        <v>130</v>
      </c>
      <c r="D849" s="404">
        <v>45201</v>
      </c>
      <c r="E849" t="s">
        <v>4786</v>
      </c>
      <c r="F849" t="s">
        <v>5040</v>
      </c>
      <c r="G849">
        <v>9.18</v>
      </c>
      <c r="H849" t="s">
        <v>1081</v>
      </c>
      <c r="I849" t="s">
        <v>4767</v>
      </c>
    </row>
    <row r="850" spans="1:9" x14ac:dyDescent="0.25">
      <c r="A850">
        <v>7430</v>
      </c>
      <c r="B850" t="s">
        <v>119</v>
      </c>
      <c r="C850">
        <v>140</v>
      </c>
      <c r="D850" s="404">
        <v>45201</v>
      </c>
      <c r="E850" t="s">
        <v>4786</v>
      </c>
      <c r="F850" t="s">
        <v>5041</v>
      </c>
      <c r="G850">
        <v>90.6</v>
      </c>
      <c r="H850" t="s">
        <v>1081</v>
      </c>
      <c r="I850" t="s">
        <v>4767</v>
      </c>
    </row>
    <row r="851" spans="1:9" x14ac:dyDescent="0.25">
      <c r="A851">
        <v>7430</v>
      </c>
      <c r="B851" t="s">
        <v>119</v>
      </c>
      <c r="C851">
        <v>140</v>
      </c>
      <c r="D851" s="404">
        <v>45201</v>
      </c>
      <c r="E851" t="s">
        <v>4786</v>
      </c>
      <c r="F851" t="s">
        <v>5040</v>
      </c>
      <c r="G851">
        <v>10.8</v>
      </c>
      <c r="H851" t="s">
        <v>1081</v>
      </c>
      <c r="I851" t="s">
        <v>4767</v>
      </c>
    </row>
    <row r="852" spans="1:9" x14ac:dyDescent="0.25">
      <c r="A852">
        <v>7430</v>
      </c>
      <c r="B852" t="s">
        <v>119</v>
      </c>
      <c r="C852">
        <v>160</v>
      </c>
      <c r="D852" s="404">
        <v>45201</v>
      </c>
      <c r="E852" t="s">
        <v>4786</v>
      </c>
      <c r="F852" t="s">
        <v>5041</v>
      </c>
      <c r="G852">
        <v>45.3</v>
      </c>
      <c r="H852" t="s">
        <v>1081</v>
      </c>
      <c r="I852" t="s">
        <v>4767</v>
      </c>
    </row>
    <row r="853" spans="1:9" x14ac:dyDescent="0.25">
      <c r="A853">
        <v>7430</v>
      </c>
      <c r="B853" t="s">
        <v>119</v>
      </c>
      <c r="C853">
        <v>160</v>
      </c>
      <c r="D853" s="404">
        <v>45201</v>
      </c>
      <c r="E853" t="s">
        <v>4786</v>
      </c>
      <c r="F853" t="s">
        <v>5040</v>
      </c>
      <c r="G853">
        <v>5.4</v>
      </c>
      <c r="H853" t="s">
        <v>1081</v>
      </c>
      <c r="I853" t="s">
        <v>4767</v>
      </c>
    </row>
    <row r="854" spans="1:9" x14ac:dyDescent="0.25">
      <c r="A854">
        <v>7430</v>
      </c>
      <c r="B854" t="s">
        <v>119</v>
      </c>
      <c r="C854">
        <v>210</v>
      </c>
      <c r="D854" s="404">
        <v>45201</v>
      </c>
      <c r="E854" t="s">
        <v>4786</v>
      </c>
      <c r="F854" t="s">
        <v>5041</v>
      </c>
      <c r="G854">
        <v>50.36</v>
      </c>
      <c r="H854" t="s">
        <v>1081</v>
      </c>
      <c r="I854" t="s">
        <v>4767</v>
      </c>
    </row>
    <row r="855" spans="1:9" x14ac:dyDescent="0.25">
      <c r="A855">
        <v>7430</v>
      </c>
      <c r="B855" t="s">
        <v>119</v>
      </c>
      <c r="C855">
        <v>210</v>
      </c>
      <c r="D855" s="404">
        <v>45201</v>
      </c>
      <c r="E855" t="s">
        <v>4786</v>
      </c>
      <c r="F855" t="s">
        <v>5040</v>
      </c>
      <c r="G855">
        <v>6</v>
      </c>
      <c r="H855" t="s">
        <v>1081</v>
      </c>
      <c r="I855" t="s">
        <v>4767</v>
      </c>
    </row>
    <row r="856" spans="1:9" x14ac:dyDescent="0.25">
      <c r="A856">
        <v>7430</v>
      </c>
      <c r="B856" t="s">
        <v>119</v>
      </c>
      <c r="C856">
        <v>220</v>
      </c>
      <c r="D856" s="404">
        <v>45201</v>
      </c>
      <c r="E856" t="s">
        <v>4786</v>
      </c>
      <c r="F856" t="s">
        <v>5041</v>
      </c>
      <c r="G856">
        <v>30.2</v>
      </c>
      <c r="H856" t="s">
        <v>1081</v>
      </c>
      <c r="I856" t="s">
        <v>4767</v>
      </c>
    </row>
    <row r="857" spans="1:9" x14ac:dyDescent="0.25">
      <c r="A857">
        <v>7430</v>
      </c>
      <c r="B857" t="s">
        <v>119</v>
      </c>
      <c r="C857">
        <v>220</v>
      </c>
      <c r="D857" s="404">
        <v>45201</v>
      </c>
      <c r="E857" t="s">
        <v>4786</v>
      </c>
      <c r="F857" t="s">
        <v>5040</v>
      </c>
      <c r="G857">
        <v>3.6</v>
      </c>
      <c r="H857" t="s">
        <v>1081</v>
      </c>
      <c r="I857" t="s">
        <v>4767</v>
      </c>
    </row>
    <row r="858" spans="1:9" x14ac:dyDescent="0.25">
      <c r="A858">
        <v>7430</v>
      </c>
      <c r="B858" t="s">
        <v>119</v>
      </c>
      <c r="C858">
        <v>230</v>
      </c>
      <c r="D858" s="404">
        <v>45201</v>
      </c>
      <c r="E858" t="s">
        <v>4786</v>
      </c>
      <c r="F858" t="s">
        <v>5041</v>
      </c>
      <c r="G858">
        <v>50.97</v>
      </c>
      <c r="H858" t="s">
        <v>1081</v>
      </c>
      <c r="I858" t="s">
        <v>4767</v>
      </c>
    </row>
    <row r="859" spans="1:9" x14ac:dyDescent="0.25">
      <c r="A859">
        <v>7430</v>
      </c>
      <c r="B859" t="s">
        <v>119</v>
      </c>
      <c r="C859">
        <v>230</v>
      </c>
      <c r="D859" s="404">
        <v>45201</v>
      </c>
      <c r="E859" t="s">
        <v>4786</v>
      </c>
      <c r="F859" t="s">
        <v>5040</v>
      </c>
      <c r="G859">
        <v>6.08</v>
      </c>
      <c r="H859" t="s">
        <v>1081</v>
      </c>
      <c r="I859" t="s">
        <v>4767</v>
      </c>
    </row>
    <row r="860" spans="1:9" x14ac:dyDescent="0.25">
      <c r="A860">
        <v>7430</v>
      </c>
      <c r="B860" t="s">
        <v>119</v>
      </c>
      <c r="C860">
        <v>240</v>
      </c>
      <c r="D860" s="404">
        <v>45201</v>
      </c>
      <c r="E860" t="s">
        <v>4786</v>
      </c>
      <c r="F860" t="s">
        <v>5041</v>
      </c>
      <c r="G860">
        <v>40.24</v>
      </c>
      <c r="H860" t="s">
        <v>1081</v>
      </c>
      <c r="I860" t="s">
        <v>4767</v>
      </c>
    </row>
    <row r="861" spans="1:9" x14ac:dyDescent="0.25">
      <c r="A861">
        <v>7430</v>
      </c>
      <c r="B861" t="s">
        <v>119</v>
      </c>
      <c r="C861">
        <v>240</v>
      </c>
      <c r="D861" s="404">
        <v>45201</v>
      </c>
      <c r="E861" t="s">
        <v>4786</v>
      </c>
      <c r="F861" t="s">
        <v>5040</v>
      </c>
      <c r="G861">
        <v>4.8</v>
      </c>
      <c r="H861" t="s">
        <v>1081</v>
      </c>
      <c r="I861" t="s">
        <v>4767</v>
      </c>
    </row>
    <row r="862" spans="1:9" x14ac:dyDescent="0.25">
      <c r="A862">
        <v>7430</v>
      </c>
      <c r="B862" t="s">
        <v>119</v>
      </c>
      <c r="C862">
        <v>340</v>
      </c>
      <c r="D862" s="404">
        <v>45201</v>
      </c>
      <c r="E862" t="s">
        <v>4786</v>
      </c>
      <c r="F862" t="s">
        <v>5041</v>
      </c>
      <c r="G862">
        <v>20.54</v>
      </c>
      <c r="H862" t="s">
        <v>1081</v>
      </c>
      <c r="I862" t="s">
        <v>4767</v>
      </c>
    </row>
    <row r="863" spans="1:9" x14ac:dyDescent="0.25">
      <c r="A863">
        <v>7430</v>
      </c>
      <c r="B863" t="s">
        <v>119</v>
      </c>
      <c r="C863">
        <v>340</v>
      </c>
      <c r="D863" s="404">
        <v>45201</v>
      </c>
      <c r="E863" t="s">
        <v>4786</v>
      </c>
      <c r="F863" t="s">
        <v>5040</v>
      </c>
      <c r="G863">
        <v>2.4500000000000002</v>
      </c>
      <c r="H863" t="s">
        <v>1081</v>
      </c>
      <c r="I863" t="s">
        <v>4767</v>
      </c>
    </row>
    <row r="864" spans="1:9" x14ac:dyDescent="0.25">
      <c r="A864">
        <v>7430</v>
      </c>
      <c r="B864" t="s">
        <v>119</v>
      </c>
      <c r="C864">
        <v>430</v>
      </c>
      <c r="D864" s="404">
        <v>45201</v>
      </c>
      <c r="E864" t="s">
        <v>1081</v>
      </c>
      <c r="F864" t="s">
        <v>5042</v>
      </c>
      <c r="G864">
        <v>82.5</v>
      </c>
      <c r="H864" t="s">
        <v>1081</v>
      </c>
      <c r="I864" t="s">
        <v>4767</v>
      </c>
    </row>
    <row r="865" spans="1:9" x14ac:dyDescent="0.25">
      <c r="A865">
        <v>7430</v>
      </c>
      <c r="B865" t="s">
        <v>119</v>
      </c>
      <c r="C865">
        <v>440</v>
      </c>
      <c r="D865" s="404">
        <v>45201</v>
      </c>
      <c r="E865" t="s">
        <v>1081</v>
      </c>
      <c r="F865" t="s">
        <v>5042</v>
      </c>
      <c r="G865">
        <v>82.5</v>
      </c>
      <c r="H865" t="s">
        <v>1081</v>
      </c>
      <c r="I865" t="s">
        <v>4767</v>
      </c>
    </row>
    <row r="866" spans="1:9" x14ac:dyDescent="0.25">
      <c r="A866">
        <v>7430</v>
      </c>
      <c r="B866" t="s">
        <v>119</v>
      </c>
      <c r="C866">
        <v>935</v>
      </c>
      <c r="D866" s="404">
        <v>45201</v>
      </c>
      <c r="E866" t="s">
        <v>4786</v>
      </c>
      <c r="F866" t="s">
        <v>5041</v>
      </c>
      <c r="G866">
        <v>18.88</v>
      </c>
      <c r="H866" t="s">
        <v>1081</v>
      </c>
      <c r="I866" t="s">
        <v>4767</v>
      </c>
    </row>
    <row r="867" spans="1:9" x14ac:dyDescent="0.25">
      <c r="A867">
        <v>7430</v>
      </c>
      <c r="B867" t="s">
        <v>119</v>
      </c>
      <c r="C867">
        <v>935</v>
      </c>
      <c r="D867" s="404">
        <v>45201</v>
      </c>
      <c r="E867" t="s">
        <v>4786</v>
      </c>
      <c r="F867" t="s">
        <v>5040</v>
      </c>
      <c r="G867">
        <v>2.25</v>
      </c>
      <c r="H867" t="s">
        <v>1081</v>
      </c>
      <c r="I867" t="s">
        <v>4767</v>
      </c>
    </row>
    <row r="868" spans="1:9" x14ac:dyDescent="0.25">
      <c r="A868">
        <v>7430</v>
      </c>
      <c r="B868" t="s">
        <v>119</v>
      </c>
      <c r="C868">
        <v>936</v>
      </c>
      <c r="D868" s="404">
        <v>45201</v>
      </c>
      <c r="E868" t="s">
        <v>4786</v>
      </c>
      <c r="F868" t="s">
        <v>5041</v>
      </c>
      <c r="G868">
        <v>18.88</v>
      </c>
      <c r="H868" t="s">
        <v>1081</v>
      </c>
      <c r="I868" t="s">
        <v>4767</v>
      </c>
    </row>
    <row r="869" spans="1:9" x14ac:dyDescent="0.25">
      <c r="A869">
        <v>7430</v>
      </c>
      <c r="B869" t="s">
        <v>119</v>
      </c>
      <c r="C869">
        <v>936</v>
      </c>
      <c r="D869" s="404">
        <v>45201</v>
      </c>
      <c r="E869" t="s">
        <v>4786</v>
      </c>
      <c r="F869" t="s">
        <v>5040</v>
      </c>
      <c r="G869">
        <v>2.25</v>
      </c>
      <c r="H869" t="s">
        <v>1081</v>
      </c>
      <c r="I869" t="s">
        <v>4767</v>
      </c>
    </row>
    <row r="870" spans="1:9" x14ac:dyDescent="0.25">
      <c r="A870">
        <v>7430</v>
      </c>
      <c r="B870" t="s">
        <v>119</v>
      </c>
      <c r="C870">
        <v>140</v>
      </c>
      <c r="D870" s="404">
        <v>45205</v>
      </c>
      <c r="E870" t="s">
        <v>5039</v>
      </c>
      <c r="F870" t="s">
        <v>5038</v>
      </c>
      <c r="G870">
        <v>97.5</v>
      </c>
      <c r="H870" t="s">
        <v>1081</v>
      </c>
      <c r="I870" t="s">
        <v>4767</v>
      </c>
    </row>
    <row r="871" spans="1:9" x14ac:dyDescent="0.25">
      <c r="A871">
        <v>7430</v>
      </c>
      <c r="B871" t="s">
        <v>119</v>
      </c>
      <c r="C871">
        <v>240</v>
      </c>
      <c r="D871" s="404">
        <v>45205</v>
      </c>
      <c r="E871" t="s">
        <v>5037</v>
      </c>
      <c r="F871" t="s">
        <v>5036</v>
      </c>
      <c r="G871">
        <v>97.5</v>
      </c>
      <c r="H871" t="s">
        <v>1081</v>
      </c>
      <c r="I871" t="s">
        <v>4767</v>
      </c>
    </row>
    <row r="872" spans="1:9" x14ac:dyDescent="0.25">
      <c r="A872">
        <v>7430</v>
      </c>
      <c r="B872" t="s">
        <v>119</v>
      </c>
      <c r="C872">
        <v>340</v>
      </c>
      <c r="D872" s="404">
        <v>45208</v>
      </c>
      <c r="E872" t="s">
        <v>5035</v>
      </c>
      <c r="F872" t="s">
        <v>5034</v>
      </c>
      <c r="G872">
        <v>65</v>
      </c>
      <c r="H872" t="s">
        <v>1081</v>
      </c>
      <c r="I872" t="s">
        <v>4767</v>
      </c>
    </row>
    <row r="873" spans="1:9" x14ac:dyDescent="0.25">
      <c r="A873">
        <v>7430</v>
      </c>
      <c r="B873" t="s">
        <v>119</v>
      </c>
      <c r="C873">
        <v>260</v>
      </c>
      <c r="D873" s="404">
        <v>45212</v>
      </c>
      <c r="E873" t="s">
        <v>5033</v>
      </c>
      <c r="F873" t="s">
        <v>5032</v>
      </c>
      <c r="G873">
        <v>195</v>
      </c>
      <c r="H873" t="s">
        <v>1081</v>
      </c>
      <c r="I873" t="s">
        <v>4767</v>
      </c>
    </row>
    <row r="874" spans="1:9" x14ac:dyDescent="0.25">
      <c r="A874">
        <v>7430</v>
      </c>
      <c r="B874" t="s">
        <v>119</v>
      </c>
      <c r="C874">
        <v>340</v>
      </c>
      <c r="D874" s="404">
        <v>45216</v>
      </c>
      <c r="E874" t="s">
        <v>5031</v>
      </c>
      <c r="F874" t="s">
        <v>5030</v>
      </c>
      <c r="G874">
        <v>292.5</v>
      </c>
      <c r="H874" t="s">
        <v>1081</v>
      </c>
      <c r="I874" t="s">
        <v>4767</v>
      </c>
    </row>
    <row r="875" spans="1:9" x14ac:dyDescent="0.25">
      <c r="A875">
        <v>7430</v>
      </c>
      <c r="B875" t="s">
        <v>119</v>
      </c>
      <c r="C875">
        <v>190</v>
      </c>
      <c r="D875" s="404">
        <v>45217</v>
      </c>
      <c r="E875" t="s">
        <v>5029</v>
      </c>
      <c r="F875" t="s">
        <v>5028</v>
      </c>
      <c r="G875">
        <v>32.5</v>
      </c>
      <c r="H875" t="s">
        <v>1081</v>
      </c>
      <c r="I875" t="s">
        <v>4767</v>
      </c>
    </row>
    <row r="876" spans="1:9" x14ac:dyDescent="0.25">
      <c r="A876">
        <v>7430</v>
      </c>
      <c r="B876" t="s">
        <v>119</v>
      </c>
      <c r="C876">
        <v>130</v>
      </c>
      <c r="D876" s="404">
        <v>45223</v>
      </c>
      <c r="E876" t="s">
        <v>5027</v>
      </c>
      <c r="F876" t="s">
        <v>5026</v>
      </c>
      <c r="G876">
        <v>195.01</v>
      </c>
      <c r="H876" t="s">
        <v>1081</v>
      </c>
      <c r="I876" t="s">
        <v>4767</v>
      </c>
    </row>
    <row r="877" spans="1:9" x14ac:dyDescent="0.25">
      <c r="A877">
        <v>7430</v>
      </c>
      <c r="B877" t="s">
        <v>119</v>
      </c>
      <c r="C877">
        <v>210</v>
      </c>
      <c r="D877" s="404">
        <v>45223</v>
      </c>
      <c r="E877" t="s">
        <v>5025</v>
      </c>
      <c r="F877" t="s">
        <v>5024</v>
      </c>
      <c r="G877">
        <v>65</v>
      </c>
      <c r="H877" t="s">
        <v>1081</v>
      </c>
      <c r="I877" t="s">
        <v>4767</v>
      </c>
    </row>
    <row r="878" spans="1:9" x14ac:dyDescent="0.25">
      <c r="A878">
        <v>7430</v>
      </c>
      <c r="B878" t="s">
        <v>119</v>
      </c>
      <c r="C878">
        <v>210</v>
      </c>
      <c r="D878" s="404">
        <v>45225</v>
      </c>
      <c r="E878" t="s">
        <v>5023</v>
      </c>
      <c r="F878" t="s">
        <v>5022</v>
      </c>
      <c r="G878">
        <v>32.5</v>
      </c>
      <c r="H878" t="s">
        <v>1081</v>
      </c>
      <c r="I878" t="s">
        <v>4767</v>
      </c>
    </row>
    <row r="879" spans="1:9" x14ac:dyDescent="0.25">
      <c r="A879">
        <v>7430</v>
      </c>
      <c r="B879" t="s">
        <v>119</v>
      </c>
      <c r="C879">
        <v>260</v>
      </c>
      <c r="D879" s="404">
        <v>45225</v>
      </c>
      <c r="E879" t="s">
        <v>5021</v>
      </c>
      <c r="F879" t="s">
        <v>5020</v>
      </c>
      <c r="G879">
        <v>260</v>
      </c>
      <c r="H879" t="s">
        <v>1081</v>
      </c>
      <c r="I879" t="s">
        <v>4767</v>
      </c>
    </row>
    <row r="880" spans="1:9" x14ac:dyDescent="0.25">
      <c r="A880">
        <v>7430</v>
      </c>
      <c r="B880" t="s">
        <v>119</v>
      </c>
      <c r="C880">
        <v>170</v>
      </c>
      <c r="D880" s="404">
        <v>45226</v>
      </c>
      <c r="E880" t="s">
        <v>5019</v>
      </c>
      <c r="F880" t="s">
        <v>5018</v>
      </c>
      <c r="G880">
        <v>65</v>
      </c>
      <c r="H880" t="s">
        <v>1081</v>
      </c>
      <c r="I880" t="s">
        <v>4767</v>
      </c>
    </row>
    <row r="881" spans="1:9" x14ac:dyDescent="0.25">
      <c r="A881">
        <v>7430</v>
      </c>
      <c r="B881" t="s">
        <v>119</v>
      </c>
      <c r="C881">
        <v>110</v>
      </c>
      <c r="D881" s="404">
        <v>45231</v>
      </c>
      <c r="E881" t="s">
        <v>4779</v>
      </c>
      <c r="F881" t="s">
        <v>5010</v>
      </c>
      <c r="G881">
        <v>151</v>
      </c>
      <c r="H881" t="s">
        <v>1081</v>
      </c>
      <c r="I881" t="s">
        <v>4767</v>
      </c>
    </row>
    <row r="882" spans="1:9" x14ac:dyDescent="0.25">
      <c r="A882">
        <v>7430</v>
      </c>
      <c r="B882" t="s">
        <v>119</v>
      </c>
      <c r="C882">
        <v>110</v>
      </c>
      <c r="D882" s="404">
        <v>45231</v>
      </c>
      <c r="E882" t="s">
        <v>4779</v>
      </c>
      <c r="F882" t="s">
        <v>5009</v>
      </c>
      <c r="G882">
        <v>18</v>
      </c>
      <c r="H882" t="s">
        <v>1081</v>
      </c>
      <c r="I882" t="s">
        <v>4767</v>
      </c>
    </row>
    <row r="883" spans="1:9" x14ac:dyDescent="0.25">
      <c r="A883">
        <v>7430</v>
      </c>
      <c r="B883" t="s">
        <v>119</v>
      </c>
      <c r="C883">
        <v>112</v>
      </c>
      <c r="D883" s="404">
        <v>45231</v>
      </c>
      <c r="E883" t="s">
        <v>4779</v>
      </c>
      <c r="F883" t="s">
        <v>5010</v>
      </c>
      <c r="G883">
        <v>75.5</v>
      </c>
      <c r="H883" t="s">
        <v>1081</v>
      </c>
      <c r="I883" t="s">
        <v>4767</v>
      </c>
    </row>
    <row r="884" spans="1:9" x14ac:dyDescent="0.25">
      <c r="A884">
        <v>7430</v>
      </c>
      <c r="B884" t="s">
        <v>119</v>
      </c>
      <c r="C884">
        <v>112</v>
      </c>
      <c r="D884" s="404">
        <v>45231</v>
      </c>
      <c r="E884" t="s">
        <v>4779</v>
      </c>
      <c r="F884" t="s">
        <v>5009</v>
      </c>
      <c r="G884">
        <v>9</v>
      </c>
      <c r="H884" t="s">
        <v>1081</v>
      </c>
      <c r="I884" t="s">
        <v>4767</v>
      </c>
    </row>
    <row r="885" spans="1:9" x14ac:dyDescent="0.25">
      <c r="A885">
        <v>7430</v>
      </c>
      <c r="B885" t="s">
        <v>119</v>
      </c>
      <c r="C885">
        <v>120</v>
      </c>
      <c r="D885" s="404">
        <v>45231</v>
      </c>
      <c r="E885" t="s">
        <v>4779</v>
      </c>
      <c r="F885" t="s">
        <v>5010</v>
      </c>
      <c r="G885">
        <v>166.1</v>
      </c>
      <c r="H885" t="s">
        <v>1081</v>
      </c>
      <c r="I885" t="s">
        <v>4767</v>
      </c>
    </row>
    <row r="886" spans="1:9" x14ac:dyDescent="0.25">
      <c r="A886">
        <v>7430</v>
      </c>
      <c r="B886" t="s">
        <v>119</v>
      </c>
      <c r="C886">
        <v>120</v>
      </c>
      <c r="D886" s="404">
        <v>45231</v>
      </c>
      <c r="E886" t="s">
        <v>4779</v>
      </c>
      <c r="F886" t="s">
        <v>5009</v>
      </c>
      <c r="G886">
        <v>19.8</v>
      </c>
      <c r="H886" t="s">
        <v>1081</v>
      </c>
      <c r="I886" t="s">
        <v>4767</v>
      </c>
    </row>
    <row r="887" spans="1:9" x14ac:dyDescent="0.25">
      <c r="A887">
        <v>7430</v>
      </c>
      <c r="B887" t="s">
        <v>119</v>
      </c>
      <c r="C887">
        <v>130</v>
      </c>
      <c r="D887" s="404">
        <v>45231</v>
      </c>
      <c r="E887" t="s">
        <v>4779</v>
      </c>
      <c r="F887" t="s">
        <v>5010</v>
      </c>
      <c r="G887">
        <v>128.35</v>
      </c>
      <c r="H887" t="s">
        <v>1081</v>
      </c>
      <c r="I887" t="s">
        <v>4767</v>
      </c>
    </row>
    <row r="888" spans="1:9" x14ac:dyDescent="0.25">
      <c r="A888">
        <v>7430</v>
      </c>
      <c r="B888" t="s">
        <v>119</v>
      </c>
      <c r="C888">
        <v>130</v>
      </c>
      <c r="D888" s="404">
        <v>45231</v>
      </c>
      <c r="E888" t="s">
        <v>4779</v>
      </c>
      <c r="F888" t="s">
        <v>5009</v>
      </c>
      <c r="G888">
        <v>15.3</v>
      </c>
      <c r="H888" t="s">
        <v>1081</v>
      </c>
      <c r="I888" t="s">
        <v>4767</v>
      </c>
    </row>
    <row r="889" spans="1:9" x14ac:dyDescent="0.25">
      <c r="A889">
        <v>7430</v>
      </c>
      <c r="B889" t="s">
        <v>119</v>
      </c>
      <c r="C889">
        <v>130</v>
      </c>
      <c r="D889" s="404">
        <v>45231</v>
      </c>
      <c r="E889" t="s">
        <v>5017</v>
      </c>
      <c r="F889" t="s">
        <v>5016</v>
      </c>
      <c r="G889">
        <v>862.36</v>
      </c>
      <c r="H889" t="s">
        <v>1081</v>
      </c>
      <c r="I889" t="s">
        <v>4767</v>
      </c>
    </row>
    <row r="890" spans="1:9" x14ac:dyDescent="0.25">
      <c r="A890">
        <v>7430</v>
      </c>
      <c r="B890" t="s">
        <v>119</v>
      </c>
      <c r="C890">
        <v>140</v>
      </c>
      <c r="D890" s="404">
        <v>45231</v>
      </c>
      <c r="E890" t="s">
        <v>4779</v>
      </c>
      <c r="F890" t="s">
        <v>5010</v>
      </c>
      <c r="G890">
        <v>151</v>
      </c>
      <c r="H890" t="s">
        <v>1081</v>
      </c>
      <c r="I890" t="s">
        <v>4767</v>
      </c>
    </row>
    <row r="891" spans="1:9" x14ac:dyDescent="0.25">
      <c r="A891">
        <v>7430</v>
      </c>
      <c r="B891" t="s">
        <v>119</v>
      </c>
      <c r="C891">
        <v>140</v>
      </c>
      <c r="D891" s="404">
        <v>45231</v>
      </c>
      <c r="E891" t="s">
        <v>4779</v>
      </c>
      <c r="F891" t="s">
        <v>5009</v>
      </c>
      <c r="G891">
        <v>18</v>
      </c>
      <c r="H891" t="s">
        <v>1081</v>
      </c>
      <c r="I891" t="s">
        <v>4767</v>
      </c>
    </row>
    <row r="892" spans="1:9" x14ac:dyDescent="0.25">
      <c r="A892">
        <v>7430</v>
      </c>
      <c r="B892" t="s">
        <v>119</v>
      </c>
      <c r="C892">
        <v>162</v>
      </c>
      <c r="D892" s="404">
        <v>45231</v>
      </c>
      <c r="E892" t="s">
        <v>4779</v>
      </c>
      <c r="F892" t="s">
        <v>5010</v>
      </c>
      <c r="G892">
        <v>45.3</v>
      </c>
      <c r="H892" t="s">
        <v>1081</v>
      </c>
      <c r="I892" t="s">
        <v>4767</v>
      </c>
    </row>
    <row r="893" spans="1:9" x14ac:dyDescent="0.25">
      <c r="A893">
        <v>7430</v>
      </c>
      <c r="B893" t="s">
        <v>119</v>
      </c>
      <c r="C893">
        <v>162</v>
      </c>
      <c r="D893" s="404">
        <v>45231</v>
      </c>
      <c r="E893" t="s">
        <v>4779</v>
      </c>
      <c r="F893" t="s">
        <v>5009</v>
      </c>
      <c r="G893">
        <v>5.4</v>
      </c>
      <c r="H893" t="s">
        <v>1081</v>
      </c>
      <c r="I893" t="s">
        <v>4767</v>
      </c>
    </row>
    <row r="894" spans="1:9" x14ac:dyDescent="0.25">
      <c r="A894">
        <v>7430</v>
      </c>
      <c r="B894" t="s">
        <v>119</v>
      </c>
      <c r="C894">
        <v>190</v>
      </c>
      <c r="D894" s="404">
        <v>45231</v>
      </c>
      <c r="E894" t="s">
        <v>5015</v>
      </c>
      <c r="F894" t="s">
        <v>5014</v>
      </c>
      <c r="G894">
        <v>270.02</v>
      </c>
      <c r="H894" t="s">
        <v>1081</v>
      </c>
      <c r="I894" t="s">
        <v>4767</v>
      </c>
    </row>
    <row r="895" spans="1:9" x14ac:dyDescent="0.25">
      <c r="A895">
        <v>7430</v>
      </c>
      <c r="B895" t="s">
        <v>119</v>
      </c>
      <c r="C895">
        <v>210</v>
      </c>
      <c r="D895" s="404">
        <v>45231</v>
      </c>
      <c r="E895" t="s">
        <v>5013</v>
      </c>
      <c r="F895" t="s">
        <v>5012</v>
      </c>
      <c r="G895">
        <v>204.35</v>
      </c>
      <c r="H895" t="s">
        <v>1081</v>
      </c>
      <c r="I895" t="s">
        <v>4767</v>
      </c>
    </row>
    <row r="896" spans="1:9" x14ac:dyDescent="0.25">
      <c r="A896">
        <v>7430</v>
      </c>
      <c r="B896" t="s">
        <v>119</v>
      </c>
      <c r="C896">
        <v>220</v>
      </c>
      <c r="D896" s="404">
        <v>45231</v>
      </c>
      <c r="E896" t="s">
        <v>5013</v>
      </c>
      <c r="F896" t="s">
        <v>5012</v>
      </c>
      <c r="G896">
        <v>205.65</v>
      </c>
      <c r="H896" t="s">
        <v>1081</v>
      </c>
      <c r="I896" t="s">
        <v>4767</v>
      </c>
    </row>
    <row r="897" spans="1:9" x14ac:dyDescent="0.25">
      <c r="A897">
        <v>7430</v>
      </c>
      <c r="B897" t="s">
        <v>119</v>
      </c>
      <c r="C897">
        <v>430</v>
      </c>
      <c r="D897" s="404">
        <v>45231</v>
      </c>
      <c r="E897" t="s">
        <v>1081</v>
      </c>
      <c r="F897" t="s">
        <v>5011</v>
      </c>
      <c r="G897">
        <v>82.5</v>
      </c>
      <c r="H897" t="s">
        <v>1081</v>
      </c>
      <c r="I897" t="s">
        <v>4767</v>
      </c>
    </row>
    <row r="898" spans="1:9" x14ac:dyDescent="0.25">
      <c r="A898">
        <v>7430</v>
      </c>
      <c r="B898" t="s">
        <v>119</v>
      </c>
      <c r="C898">
        <v>440</v>
      </c>
      <c r="D898" s="404">
        <v>45231</v>
      </c>
      <c r="E898" t="s">
        <v>1081</v>
      </c>
      <c r="F898" t="s">
        <v>5011</v>
      </c>
      <c r="G898">
        <v>82.5</v>
      </c>
      <c r="H898" t="s">
        <v>1081</v>
      </c>
      <c r="I898" t="s">
        <v>4767</v>
      </c>
    </row>
    <row r="899" spans="1:9" x14ac:dyDescent="0.25">
      <c r="A899">
        <v>7430</v>
      </c>
      <c r="B899" t="s">
        <v>119</v>
      </c>
      <c r="C899">
        <v>935</v>
      </c>
      <c r="D899" s="404">
        <v>45231</v>
      </c>
      <c r="E899" t="s">
        <v>4779</v>
      </c>
      <c r="F899" t="s">
        <v>5010</v>
      </c>
      <c r="G899">
        <v>37.75</v>
      </c>
      <c r="H899" t="s">
        <v>1081</v>
      </c>
      <c r="I899" t="s">
        <v>4767</v>
      </c>
    </row>
    <row r="900" spans="1:9" x14ac:dyDescent="0.25">
      <c r="A900">
        <v>7430</v>
      </c>
      <c r="B900" t="s">
        <v>119</v>
      </c>
      <c r="C900">
        <v>935</v>
      </c>
      <c r="D900" s="404">
        <v>45231</v>
      </c>
      <c r="E900" t="s">
        <v>4779</v>
      </c>
      <c r="F900" t="s">
        <v>5009</v>
      </c>
      <c r="G900">
        <v>4.5</v>
      </c>
      <c r="H900" t="s">
        <v>1081</v>
      </c>
      <c r="I900" t="s">
        <v>4767</v>
      </c>
    </row>
    <row r="901" spans="1:9" x14ac:dyDescent="0.25">
      <c r="A901">
        <v>7430</v>
      </c>
      <c r="B901" t="s">
        <v>119</v>
      </c>
      <c r="C901">
        <v>110</v>
      </c>
      <c r="D901" s="404">
        <v>45233</v>
      </c>
      <c r="E901" t="s">
        <v>5008</v>
      </c>
      <c r="F901" t="s">
        <v>5007</v>
      </c>
      <c r="G901">
        <v>114.46</v>
      </c>
      <c r="H901" t="s">
        <v>1081</v>
      </c>
      <c r="I901" t="s">
        <v>4767</v>
      </c>
    </row>
    <row r="902" spans="1:9" x14ac:dyDescent="0.25">
      <c r="A902">
        <v>7430</v>
      </c>
      <c r="B902" t="s">
        <v>119</v>
      </c>
      <c r="C902">
        <v>210</v>
      </c>
      <c r="D902" s="404">
        <v>45233</v>
      </c>
      <c r="E902" t="s">
        <v>5008</v>
      </c>
      <c r="F902" t="s">
        <v>5007</v>
      </c>
      <c r="G902">
        <v>113.04</v>
      </c>
      <c r="H902" t="s">
        <v>1081</v>
      </c>
      <c r="I902" t="s">
        <v>4767</v>
      </c>
    </row>
    <row r="903" spans="1:9" x14ac:dyDescent="0.25">
      <c r="A903">
        <v>7430</v>
      </c>
      <c r="B903" t="s">
        <v>119</v>
      </c>
      <c r="C903">
        <v>330</v>
      </c>
      <c r="D903" s="404">
        <v>45233</v>
      </c>
      <c r="E903" t="s">
        <v>5006</v>
      </c>
      <c r="F903" t="s">
        <v>5005</v>
      </c>
      <c r="G903">
        <v>234.25</v>
      </c>
      <c r="H903" t="s">
        <v>1081</v>
      </c>
      <c r="I903" t="s">
        <v>4767</v>
      </c>
    </row>
    <row r="904" spans="1:9" x14ac:dyDescent="0.25">
      <c r="A904">
        <v>7430</v>
      </c>
      <c r="B904" t="s">
        <v>119</v>
      </c>
      <c r="C904">
        <v>340</v>
      </c>
      <c r="D904" s="404">
        <v>45233</v>
      </c>
      <c r="E904" t="s">
        <v>5006</v>
      </c>
      <c r="F904" t="s">
        <v>5005</v>
      </c>
      <c r="G904">
        <v>234.25</v>
      </c>
      <c r="H904" t="s">
        <v>1081</v>
      </c>
      <c r="I904" t="s">
        <v>4767</v>
      </c>
    </row>
    <row r="905" spans="1:9" x14ac:dyDescent="0.25">
      <c r="A905">
        <v>7430</v>
      </c>
      <c r="B905" t="s">
        <v>119</v>
      </c>
      <c r="C905">
        <v>190</v>
      </c>
      <c r="D905" s="404">
        <v>45237</v>
      </c>
      <c r="E905" t="s">
        <v>1081</v>
      </c>
      <c r="F905" t="s">
        <v>5004</v>
      </c>
      <c r="G905">
        <v>1118.5</v>
      </c>
      <c r="H905" t="s">
        <v>1081</v>
      </c>
      <c r="I905" t="s">
        <v>4767</v>
      </c>
    </row>
    <row r="906" spans="1:9" x14ac:dyDescent="0.25">
      <c r="A906">
        <v>7430</v>
      </c>
      <c r="B906" t="s">
        <v>119</v>
      </c>
      <c r="C906">
        <v>240</v>
      </c>
      <c r="D906" s="404">
        <v>45237</v>
      </c>
      <c r="E906" t="s">
        <v>1081</v>
      </c>
      <c r="F906" t="s">
        <v>5003</v>
      </c>
      <c r="G906">
        <v>32.5</v>
      </c>
      <c r="H906" t="s">
        <v>1081</v>
      </c>
      <c r="I906" t="s">
        <v>4767</v>
      </c>
    </row>
    <row r="907" spans="1:9" x14ac:dyDescent="0.25">
      <c r="A907">
        <v>7430</v>
      </c>
      <c r="B907" t="s">
        <v>119</v>
      </c>
      <c r="C907">
        <v>112</v>
      </c>
      <c r="D907" s="404">
        <v>45239</v>
      </c>
      <c r="E907" t="s">
        <v>5002</v>
      </c>
      <c r="F907" t="s">
        <v>5001</v>
      </c>
      <c r="G907">
        <v>42</v>
      </c>
      <c r="H907" t="s">
        <v>1081</v>
      </c>
      <c r="I907" t="s">
        <v>4767</v>
      </c>
    </row>
    <row r="908" spans="1:9" x14ac:dyDescent="0.25">
      <c r="A908">
        <v>7430</v>
      </c>
      <c r="B908" t="s">
        <v>119</v>
      </c>
      <c r="C908">
        <v>190</v>
      </c>
      <c r="D908" s="404">
        <v>45240</v>
      </c>
      <c r="E908" t="s">
        <v>5000</v>
      </c>
      <c r="F908" t="s">
        <v>4999</v>
      </c>
      <c r="G908">
        <v>260</v>
      </c>
      <c r="H908" t="s">
        <v>1081</v>
      </c>
      <c r="I908" t="s">
        <v>4767</v>
      </c>
    </row>
    <row r="909" spans="1:9" x14ac:dyDescent="0.25">
      <c r="A909">
        <v>7430</v>
      </c>
      <c r="B909" t="s">
        <v>119</v>
      </c>
      <c r="C909">
        <v>230</v>
      </c>
      <c r="D909" s="404">
        <v>45245</v>
      </c>
      <c r="E909" t="s">
        <v>4998</v>
      </c>
      <c r="F909" t="s">
        <v>4997</v>
      </c>
      <c r="G909">
        <v>144</v>
      </c>
      <c r="H909" t="s">
        <v>1081</v>
      </c>
      <c r="I909" t="s">
        <v>4767</v>
      </c>
    </row>
    <row r="910" spans="1:9" x14ac:dyDescent="0.25">
      <c r="A910">
        <v>7430</v>
      </c>
      <c r="B910" t="s">
        <v>119</v>
      </c>
      <c r="C910">
        <v>340</v>
      </c>
      <c r="D910" s="404">
        <v>45245</v>
      </c>
      <c r="E910" t="s">
        <v>4996</v>
      </c>
      <c r="F910" t="s">
        <v>4995</v>
      </c>
      <c r="G910">
        <v>162.5</v>
      </c>
      <c r="H910" t="s">
        <v>1081</v>
      </c>
      <c r="I910" t="s">
        <v>4767</v>
      </c>
    </row>
    <row r="911" spans="1:9" x14ac:dyDescent="0.25">
      <c r="A911">
        <v>7430</v>
      </c>
      <c r="B911" t="s">
        <v>119</v>
      </c>
      <c r="C911">
        <v>430</v>
      </c>
      <c r="D911" s="404">
        <v>45245</v>
      </c>
      <c r="E911" t="s">
        <v>4994</v>
      </c>
      <c r="F911" t="s">
        <v>4993</v>
      </c>
      <c r="G911">
        <v>137.5</v>
      </c>
      <c r="H911" t="s">
        <v>1081</v>
      </c>
      <c r="I911" t="s">
        <v>4767</v>
      </c>
    </row>
    <row r="912" spans="1:9" x14ac:dyDescent="0.25">
      <c r="A912">
        <v>7430</v>
      </c>
      <c r="B912" t="s">
        <v>119</v>
      </c>
      <c r="C912">
        <v>440</v>
      </c>
      <c r="D912" s="404">
        <v>45245</v>
      </c>
      <c r="E912" t="s">
        <v>4994</v>
      </c>
      <c r="F912" t="s">
        <v>4993</v>
      </c>
      <c r="G912">
        <v>137.5</v>
      </c>
      <c r="H912" t="s">
        <v>1081</v>
      </c>
      <c r="I912" t="s">
        <v>4767</v>
      </c>
    </row>
    <row r="913" spans="1:9" x14ac:dyDescent="0.25">
      <c r="A913">
        <v>7430</v>
      </c>
      <c r="B913" t="s">
        <v>119</v>
      </c>
      <c r="C913">
        <v>140</v>
      </c>
      <c r="D913" s="404">
        <v>45247</v>
      </c>
      <c r="E913" t="s">
        <v>1081</v>
      </c>
      <c r="F913" t="s">
        <v>4992</v>
      </c>
      <c r="G913">
        <v>287</v>
      </c>
      <c r="H913" t="s">
        <v>1081</v>
      </c>
      <c r="I913" t="s">
        <v>4767</v>
      </c>
    </row>
    <row r="914" spans="1:9" x14ac:dyDescent="0.25">
      <c r="A914">
        <v>7430</v>
      </c>
      <c r="B914" t="s">
        <v>119</v>
      </c>
      <c r="C914">
        <v>210</v>
      </c>
      <c r="D914" s="404">
        <v>45250</v>
      </c>
      <c r="E914" t="s">
        <v>4777</v>
      </c>
      <c r="F914" t="s">
        <v>4991</v>
      </c>
      <c r="G914">
        <v>496</v>
      </c>
      <c r="H914" t="s">
        <v>1081</v>
      </c>
      <c r="I914" t="s">
        <v>4767</v>
      </c>
    </row>
    <row r="915" spans="1:9" x14ac:dyDescent="0.25">
      <c r="A915">
        <v>7430</v>
      </c>
      <c r="B915" t="s">
        <v>119</v>
      </c>
      <c r="C915">
        <v>220</v>
      </c>
      <c r="D915" s="404">
        <v>45250</v>
      </c>
      <c r="E915" t="s">
        <v>4777</v>
      </c>
      <c r="F915" t="s">
        <v>4991</v>
      </c>
      <c r="G915">
        <v>496</v>
      </c>
      <c r="H915" t="s">
        <v>1081</v>
      </c>
      <c r="I915" t="s">
        <v>4767</v>
      </c>
    </row>
    <row r="916" spans="1:9" x14ac:dyDescent="0.25">
      <c r="A916">
        <v>7430</v>
      </c>
      <c r="B916" t="s">
        <v>119</v>
      </c>
      <c r="C916">
        <v>230</v>
      </c>
      <c r="D916" s="404">
        <v>45250</v>
      </c>
      <c r="E916" t="s">
        <v>4777</v>
      </c>
      <c r="F916" t="s">
        <v>4991</v>
      </c>
      <c r="G916">
        <v>496</v>
      </c>
      <c r="H916" t="s">
        <v>1081</v>
      </c>
      <c r="I916" t="s">
        <v>4767</v>
      </c>
    </row>
    <row r="917" spans="1:9" x14ac:dyDescent="0.25">
      <c r="A917">
        <v>7430</v>
      </c>
      <c r="B917" t="s">
        <v>119</v>
      </c>
      <c r="C917">
        <v>240</v>
      </c>
      <c r="D917" s="404">
        <v>45250</v>
      </c>
      <c r="E917" t="s">
        <v>4777</v>
      </c>
      <c r="F917" t="s">
        <v>4991</v>
      </c>
      <c r="G917">
        <v>496</v>
      </c>
      <c r="H917" t="s">
        <v>1081</v>
      </c>
      <c r="I917" t="s">
        <v>4767</v>
      </c>
    </row>
    <row r="918" spans="1:9" x14ac:dyDescent="0.25">
      <c r="A918">
        <v>7430</v>
      </c>
      <c r="B918" t="s">
        <v>119</v>
      </c>
      <c r="C918">
        <v>340</v>
      </c>
      <c r="D918" s="404">
        <v>45250</v>
      </c>
      <c r="E918" t="s">
        <v>4777</v>
      </c>
      <c r="F918" t="s">
        <v>4991</v>
      </c>
      <c r="G918">
        <v>223.2</v>
      </c>
      <c r="H918" t="s">
        <v>1081</v>
      </c>
      <c r="I918" t="s">
        <v>4767</v>
      </c>
    </row>
    <row r="919" spans="1:9" x14ac:dyDescent="0.25">
      <c r="A919">
        <v>7430</v>
      </c>
      <c r="B919" t="s">
        <v>119</v>
      </c>
      <c r="C919">
        <v>936</v>
      </c>
      <c r="D919" s="404">
        <v>45250</v>
      </c>
      <c r="E919" t="s">
        <v>4777</v>
      </c>
      <c r="F919" t="s">
        <v>4991</v>
      </c>
      <c r="G919">
        <v>272.8</v>
      </c>
      <c r="H919" t="s">
        <v>1081</v>
      </c>
      <c r="I919" t="s">
        <v>4767</v>
      </c>
    </row>
    <row r="920" spans="1:9" x14ac:dyDescent="0.25">
      <c r="A920">
        <v>7430</v>
      </c>
      <c r="B920" t="s">
        <v>119</v>
      </c>
      <c r="C920">
        <v>112</v>
      </c>
      <c r="D920" s="404">
        <v>45254</v>
      </c>
      <c r="E920" t="s">
        <v>4990</v>
      </c>
      <c r="F920" t="s">
        <v>4989</v>
      </c>
      <c r="G920">
        <v>590</v>
      </c>
      <c r="H920" t="s">
        <v>1081</v>
      </c>
      <c r="I920" t="s">
        <v>4767</v>
      </c>
    </row>
    <row r="921" spans="1:9" x14ac:dyDescent="0.25">
      <c r="A921">
        <v>7430</v>
      </c>
      <c r="B921" t="s">
        <v>119</v>
      </c>
      <c r="C921">
        <v>240</v>
      </c>
      <c r="D921" s="404">
        <v>45254</v>
      </c>
      <c r="E921" t="s">
        <v>1081</v>
      </c>
      <c r="F921" t="s">
        <v>4988</v>
      </c>
      <c r="G921">
        <v>668.5</v>
      </c>
      <c r="H921" t="s">
        <v>1081</v>
      </c>
      <c r="I921" t="s">
        <v>4767</v>
      </c>
    </row>
    <row r="922" spans="1:9" x14ac:dyDescent="0.25">
      <c r="A922">
        <v>7430</v>
      </c>
      <c r="B922" t="s">
        <v>119</v>
      </c>
      <c r="C922">
        <v>110</v>
      </c>
      <c r="D922" s="404">
        <v>45257</v>
      </c>
      <c r="E922" t="s">
        <v>4786</v>
      </c>
      <c r="F922" t="s">
        <v>4987</v>
      </c>
      <c r="G922">
        <v>299.47000000000003</v>
      </c>
      <c r="H922" t="s">
        <v>1081</v>
      </c>
      <c r="I922" t="s">
        <v>4767</v>
      </c>
    </row>
    <row r="923" spans="1:9" x14ac:dyDescent="0.25">
      <c r="A923">
        <v>7430</v>
      </c>
      <c r="B923" t="s">
        <v>119</v>
      </c>
      <c r="C923">
        <v>112</v>
      </c>
      <c r="D923" s="404">
        <v>45257</v>
      </c>
      <c r="E923" t="s">
        <v>4786</v>
      </c>
      <c r="F923" t="s">
        <v>4987</v>
      </c>
      <c r="G923">
        <v>224.66</v>
      </c>
      <c r="H923" t="s">
        <v>1081</v>
      </c>
      <c r="I923" t="s">
        <v>4767</v>
      </c>
    </row>
    <row r="924" spans="1:9" x14ac:dyDescent="0.25">
      <c r="A924">
        <v>7430</v>
      </c>
      <c r="B924" t="s">
        <v>119</v>
      </c>
      <c r="C924">
        <v>120</v>
      </c>
      <c r="D924" s="404">
        <v>45257</v>
      </c>
      <c r="E924" t="s">
        <v>4786</v>
      </c>
      <c r="F924" t="s">
        <v>4987</v>
      </c>
      <c r="G924">
        <v>404.39</v>
      </c>
      <c r="H924" t="s">
        <v>1081</v>
      </c>
      <c r="I924" t="s">
        <v>4767</v>
      </c>
    </row>
    <row r="925" spans="1:9" x14ac:dyDescent="0.25">
      <c r="A925">
        <v>7430</v>
      </c>
      <c r="B925" t="s">
        <v>119</v>
      </c>
      <c r="C925">
        <v>130</v>
      </c>
      <c r="D925" s="404">
        <v>45257</v>
      </c>
      <c r="E925" t="s">
        <v>4786</v>
      </c>
      <c r="F925" t="s">
        <v>4987</v>
      </c>
      <c r="G925">
        <v>229.16</v>
      </c>
      <c r="H925" t="s">
        <v>1081</v>
      </c>
      <c r="I925" t="s">
        <v>4767</v>
      </c>
    </row>
    <row r="926" spans="1:9" x14ac:dyDescent="0.25">
      <c r="A926">
        <v>7430</v>
      </c>
      <c r="B926" t="s">
        <v>119</v>
      </c>
      <c r="C926">
        <v>140</v>
      </c>
      <c r="D926" s="404">
        <v>45257</v>
      </c>
      <c r="E926" t="s">
        <v>4786</v>
      </c>
      <c r="F926" t="s">
        <v>4987</v>
      </c>
      <c r="G926">
        <v>269.58999999999997</v>
      </c>
      <c r="H926" t="s">
        <v>1081</v>
      </c>
      <c r="I926" t="s">
        <v>4767</v>
      </c>
    </row>
    <row r="927" spans="1:9" x14ac:dyDescent="0.25">
      <c r="A927">
        <v>7430</v>
      </c>
      <c r="B927" t="s">
        <v>119</v>
      </c>
      <c r="C927">
        <v>160</v>
      </c>
      <c r="D927" s="404">
        <v>45257</v>
      </c>
      <c r="E927" t="s">
        <v>4786</v>
      </c>
      <c r="F927" t="s">
        <v>4987</v>
      </c>
      <c r="G927">
        <v>134.80000000000001</v>
      </c>
      <c r="H927" t="s">
        <v>1081</v>
      </c>
      <c r="I927" t="s">
        <v>4767</v>
      </c>
    </row>
    <row r="928" spans="1:9" x14ac:dyDescent="0.25">
      <c r="A928">
        <v>7430</v>
      </c>
      <c r="B928" t="s">
        <v>119</v>
      </c>
      <c r="C928">
        <v>210</v>
      </c>
      <c r="D928" s="404">
        <v>45257</v>
      </c>
      <c r="E928" t="s">
        <v>4786</v>
      </c>
      <c r="F928" t="s">
        <v>4987</v>
      </c>
      <c r="G928">
        <v>149.85</v>
      </c>
      <c r="H928" t="s">
        <v>1081</v>
      </c>
      <c r="I928" t="s">
        <v>4767</v>
      </c>
    </row>
    <row r="929" spans="1:9" x14ac:dyDescent="0.25">
      <c r="A929">
        <v>7430</v>
      </c>
      <c r="B929" t="s">
        <v>119</v>
      </c>
      <c r="C929">
        <v>220</v>
      </c>
      <c r="D929" s="404">
        <v>45257</v>
      </c>
      <c r="E929" t="s">
        <v>4786</v>
      </c>
      <c r="F929" t="s">
        <v>4987</v>
      </c>
      <c r="G929">
        <v>89.86</v>
      </c>
      <c r="H929" t="s">
        <v>1081</v>
      </c>
      <c r="I929" t="s">
        <v>4767</v>
      </c>
    </row>
    <row r="930" spans="1:9" x14ac:dyDescent="0.25">
      <c r="A930">
        <v>7430</v>
      </c>
      <c r="B930" t="s">
        <v>119</v>
      </c>
      <c r="C930">
        <v>230</v>
      </c>
      <c r="D930" s="404">
        <v>45257</v>
      </c>
      <c r="E930" t="s">
        <v>4786</v>
      </c>
      <c r="F930" t="s">
        <v>4987</v>
      </c>
      <c r="G930">
        <v>151.63999999999999</v>
      </c>
      <c r="H930" t="s">
        <v>1081</v>
      </c>
      <c r="I930" t="s">
        <v>4767</v>
      </c>
    </row>
    <row r="931" spans="1:9" x14ac:dyDescent="0.25">
      <c r="A931">
        <v>7430</v>
      </c>
      <c r="B931" t="s">
        <v>119</v>
      </c>
      <c r="C931">
        <v>240</v>
      </c>
      <c r="D931" s="404">
        <v>45257</v>
      </c>
      <c r="E931" t="s">
        <v>4786</v>
      </c>
      <c r="F931" t="s">
        <v>4987</v>
      </c>
      <c r="G931">
        <v>119.75</v>
      </c>
      <c r="H931" t="s">
        <v>1081</v>
      </c>
      <c r="I931" t="s">
        <v>4767</v>
      </c>
    </row>
    <row r="932" spans="1:9" x14ac:dyDescent="0.25">
      <c r="A932">
        <v>7430</v>
      </c>
      <c r="B932" t="s">
        <v>119</v>
      </c>
      <c r="C932">
        <v>340</v>
      </c>
      <c r="D932" s="404">
        <v>45257</v>
      </c>
      <c r="E932" t="s">
        <v>4786</v>
      </c>
      <c r="F932" t="s">
        <v>4987</v>
      </c>
      <c r="G932">
        <v>61.1</v>
      </c>
      <c r="H932" t="s">
        <v>1081</v>
      </c>
      <c r="I932" t="s">
        <v>4767</v>
      </c>
    </row>
    <row r="933" spans="1:9" x14ac:dyDescent="0.25">
      <c r="A933">
        <v>7430</v>
      </c>
      <c r="B933" t="s">
        <v>119</v>
      </c>
      <c r="C933">
        <v>935</v>
      </c>
      <c r="D933" s="404">
        <v>45257</v>
      </c>
      <c r="E933" t="s">
        <v>4786</v>
      </c>
      <c r="F933" t="s">
        <v>4987</v>
      </c>
      <c r="G933">
        <v>56.17</v>
      </c>
      <c r="H933" t="s">
        <v>1081</v>
      </c>
      <c r="I933" t="s">
        <v>4767</v>
      </c>
    </row>
    <row r="934" spans="1:9" x14ac:dyDescent="0.25">
      <c r="A934">
        <v>7430</v>
      </c>
      <c r="B934" t="s">
        <v>119</v>
      </c>
      <c r="C934">
        <v>936</v>
      </c>
      <c r="D934" s="404">
        <v>45257</v>
      </c>
      <c r="E934" t="s">
        <v>4786</v>
      </c>
      <c r="F934" t="s">
        <v>4987</v>
      </c>
      <c r="G934">
        <v>56.17</v>
      </c>
      <c r="H934" t="s">
        <v>1081</v>
      </c>
      <c r="I934" t="s">
        <v>4767</v>
      </c>
    </row>
    <row r="935" spans="1:9" x14ac:dyDescent="0.25">
      <c r="A935">
        <v>7430</v>
      </c>
      <c r="B935" t="s">
        <v>119</v>
      </c>
      <c r="C935">
        <v>140</v>
      </c>
      <c r="D935" s="404">
        <v>45258</v>
      </c>
      <c r="E935" t="s">
        <v>4986</v>
      </c>
      <c r="F935" t="s">
        <v>4985</v>
      </c>
      <c r="G935">
        <v>324.5</v>
      </c>
      <c r="H935" t="s">
        <v>1081</v>
      </c>
      <c r="I935" t="s">
        <v>4767</v>
      </c>
    </row>
    <row r="936" spans="1:9" x14ac:dyDescent="0.25">
      <c r="A936">
        <v>7430</v>
      </c>
      <c r="B936" t="s">
        <v>119</v>
      </c>
      <c r="C936">
        <v>170</v>
      </c>
      <c r="D936" s="404">
        <v>45258</v>
      </c>
      <c r="E936" t="s">
        <v>4984</v>
      </c>
      <c r="F936" t="s">
        <v>4983</v>
      </c>
      <c r="G936">
        <v>65</v>
      </c>
      <c r="H936" t="s">
        <v>1081</v>
      </c>
      <c r="I936" t="s">
        <v>4767</v>
      </c>
    </row>
    <row r="937" spans="1:9" x14ac:dyDescent="0.25">
      <c r="A937">
        <v>7430</v>
      </c>
      <c r="B937" t="s">
        <v>119</v>
      </c>
      <c r="C937">
        <v>330</v>
      </c>
      <c r="D937" s="404">
        <v>45258</v>
      </c>
      <c r="E937" t="s">
        <v>4982</v>
      </c>
      <c r="F937" t="s">
        <v>4981</v>
      </c>
      <c r="G937">
        <v>131</v>
      </c>
      <c r="H937" t="s">
        <v>1081</v>
      </c>
      <c r="I937" t="s">
        <v>4767</v>
      </c>
    </row>
    <row r="938" spans="1:9" x14ac:dyDescent="0.25">
      <c r="A938">
        <v>7430</v>
      </c>
      <c r="B938" t="s">
        <v>119</v>
      </c>
      <c r="C938">
        <v>340</v>
      </c>
      <c r="D938" s="404">
        <v>45258</v>
      </c>
      <c r="E938" t="s">
        <v>4982</v>
      </c>
      <c r="F938" t="s">
        <v>4981</v>
      </c>
      <c r="G938">
        <v>131</v>
      </c>
      <c r="H938" t="s">
        <v>1081</v>
      </c>
      <c r="I938" t="s">
        <v>4767</v>
      </c>
    </row>
    <row r="939" spans="1:9" x14ac:dyDescent="0.25">
      <c r="A939">
        <v>7430</v>
      </c>
      <c r="B939" t="s">
        <v>119</v>
      </c>
      <c r="C939">
        <v>936</v>
      </c>
      <c r="D939" s="404">
        <v>45258</v>
      </c>
      <c r="E939" t="s">
        <v>4982</v>
      </c>
      <c r="F939" t="s">
        <v>4981</v>
      </c>
      <c r="G939">
        <v>131</v>
      </c>
      <c r="H939" t="s">
        <v>1081</v>
      </c>
      <c r="I939" t="s">
        <v>4767</v>
      </c>
    </row>
    <row r="940" spans="1:9" x14ac:dyDescent="0.25">
      <c r="A940">
        <v>7430</v>
      </c>
      <c r="B940" t="s">
        <v>119</v>
      </c>
      <c r="C940">
        <v>110</v>
      </c>
      <c r="D940" s="404">
        <v>45259</v>
      </c>
      <c r="E940" t="s">
        <v>4786</v>
      </c>
      <c r="F940" t="s">
        <v>4980</v>
      </c>
      <c r="G940">
        <v>13</v>
      </c>
      <c r="H940" t="s">
        <v>1081</v>
      </c>
      <c r="I940" t="s">
        <v>4767</v>
      </c>
    </row>
    <row r="941" spans="1:9" x14ac:dyDescent="0.25">
      <c r="A941">
        <v>7430</v>
      </c>
      <c r="B941" t="s">
        <v>119</v>
      </c>
      <c r="C941">
        <v>112</v>
      </c>
      <c r="D941" s="404">
        <v>45259</v>
      </c>
      <c r="E941" t="s">
        <v>4786</v>
      </c>
      <c r="F941" t="s">
        <v>4980</v>
      </c>
      <c r="G941">
        <v>9.75</v>
      </c>
      <c r="H941" t="s">
        <v>1081</v>
      </c>
      <c r="I941" t="s">
        <v>4767</v>
      </c>
    </row>
    <row r="942" spans="1:9" x14ac:dyDescent="0.25">
      <c r="A942">
        <v>7430</v>
      </c>
      <c r="B942" t="s">
        <v>119</v>
      </c>
      <c r="C942">
        <v>120</v>
      </c>
      <c r="D942" s="404">
        <v>45259</v>
      </c>
      <c r="E942" t="s">
        <v>4786</v>
      </c>
      <c r="F942" t="s">
        <v>4980</v>
      </c>
      <c r="G942">
        <v>17.55</v>
      </c>
      <c r="H942" t="s">
        <v>1081</v>
      </c>
      <c r="I942" t="s">
        <v>4767</v>
      </c>
    </row>
    <row r="943" spans="1:9" x14ac:dyDescent="0.25">
      <c r="A943">
        <v>7430</v>
      </c>
      <c r="B943" t="s">
        <v>119</v>
      </c>
      <c r="C943">
        <v>130</v>
      </c>
      <c r="D943" s="404">
        <v>45259</v>
      </c>
      <c r="E943" t="s">
        <v>4786</v>
      </c>
      <c r="F943" t="s">
        <v>4980</v>
      </c>
      <c r="G943">
        <v>9.9499999999999993</v>
      </c>
      <c r="H943" t="s">
        <v>1081</v>
      </c>
      <c r="I943" t="s">
        <v>4767</v>
      </c>
    </row>
    <row r="944" spans="1:9" x14ac:dyDescent="0.25">
      <c r="A944">
        <v>7430</v>
      </c>
      <c r="B944" t="s">
        <v>119</v>
      </c>
      <c r="C944">
        <v>140</v>
      </c>
      <c r="D944" s="404">
        <v>45259</v>
      </c>
      <c r="E944" t="s">
        <v>4786</v>
      </c>
      <c r="F944" t="s">
        <v>4980</v>
      </c>
      <c r="G944">
        <v>11.7</v>
      </c>
      <c r="H944" t="s">
        <v>1081</v>
      </c>
      <c r="I944" t="s">
        <v>4767</v>
      </c>
    </row>
    <row r="945" spans="1:9" x14ac:dyDescent="0.25">
      <c r="A945">
        <v>7430</v>
      </c>
      <c r="B945" t="s">
        <v>119</v>
      </c>
      <c r="C945">
        <v>160</v>
      </c>
      <c r="D945" s="404">
        <v>45259</v>
      </c>
      <c r="E945" t="s">
        <v>4786</v>
      </c>
      <c r="F945" t="s">
        <v>4980</v>
      </c>
      <c r="G945">
        <v>5.85</v>
      </c>
      <c r="H945" t="s">
        <v>1081</v>
      </c>
      <c r="I945" t="s">
        <v>4767</v>
      </c>
    </row>
    <row r="946" spans="1:9" x14ac:dyDescent="0.25">
      <c r="A946">
        <v>7430</v>
      </c>
      <c r="B946" t="s">
        <v>119</v>
      </c>
      <c r="C946">
        <v>210</v>
      </c>
      <c r="D946" s="404">
        <v>45259</v>
      </c>
      <c r="E946" t="s">
        <v>4786</v>
      </c>
      <c r="F946" t="s">
        <v>4980</v>
      </c>
      <c r="G946">
        <v>6.5</v>
      </c>
      <c r="H946" t="s">
        <v>1081</v>
      </c>
      <c r="I946" t="s">
        <v>4767</v>
      </c>
    </row>
    <row r="947" spans="1:9" x14ac:dyDescent="0.25">
      <c r="A947">
        <v>7430</v>
      </c>
      <c r="B947" t="s">
        <v>119</v>
      </c>
      <c r="C947">
        <v>220</v>
      </c>
      <c r="D947" s="404">
        <v>45259</v>
      </c>
      <c r="E947" t="s">
        <v>4786</v>
      </c>
      <c r="F947" t="s">
        <v>4980</v>
      </c>
      <c r="G947">
        <v>3.9</v>
      </c>
      <c r="H947" t="s">
        <v>1081</v>
      </c>
      <c r="I947" t="s">
        <v>4767</v>
      </c>
    </row>
    <row r="948" spans="1:9" x14ac:dyDescent="0.25">
      <c r="A948">
        <v>7430</v>
      </c>
      <c r="B948" t="s">
        <v>119</v>
      </c>
      <c r="C948">
        <v>230</v>
      </c>
      <c r="D948" s="404">
        <v>45259</v>
      </c>
      <c r="E948" t="s">
        <v>4786</v>
      </c>
      <c r="F948" t="s">
        <v>4980</v>
      </c>
      <c r="G948">
        <v>6.58</v>
      </c>
      <c r="H948" t="s">
        <v>1081</v>
      </c>
      <c r="I948" t="s">
        <v>4767</v>
      </c>
    </row>
    <row r="949" spans="1:9" x14ac:dyDescent="0.25">
      <c r="A949">
        <v>7430</v>
      </c>
      <c r="B949" t="s">
        <v>119</v>
      </c>
      <c r="C949">
        <v>240</v>
      </c>
      <c r="D949" s="404">
        <v>45259</v>
      </c>
      <c r="E949" t="s">
        <v>4786</v>
      </c>
      <c r="F949" t="s">
        <v>4980</v>
      </c>
      <c r="G949">
        <v>5.2</v>
      </c>
      <c r="H949" t="s">
        <v>1081</v>
      </c>
      <c r="I949" t="s">
        <v>4767</v>
      </c>
    </row>
    <row r="950" spans="1:9" x14ac:dyDescent="0.25">
      <c r="A950">
        <v>7430</v>
      </c>
      <c r="B950" t="s">
        <v>119</v>
      </c>
      <c r="C950">
        <v>340</v>
      </c>
      <c r="D950" s="404">
        <v>45259</v>
      </c>
      <c r="E950" t="s">
        <v>4786</v>
      </c>
      <c r="F950" t="s">
        <v>4980</v>
      </c>
      <c r="G950">
        <v>2.65</v>
      </c>
      <c r="H950" t="s">
        <v>1081</v>
      </c>
      <c r="I950" t="s">
        <v>4767</v>
      </c>
    </row>
    <row r="951" spans="1:9" x14ac:dyDescent="0.25">
      <c r="A951">
        <v>7430</v>
      </c>
      <c r="B951" t="s">
        <v>119</v>
      </c>
      <c r="C951">
        <v>935</v>
      </c>
      <c r="D951" s="404">
        <v>45259</v>
      </c>
      <c r="E951" t="s">
        <v>4786</v>
      </c>
      <c r="F951" t="s">
        <v>4980</v>
      </c>
      <c r="G951">
        <v>2.4300000000000002</v>
      </c>
      <c r="H951" t="s">
        <v>1081</v>
      </c>
      <c r="I951" t="s">
        <v>4767</v>
      </c>
    </row>
    <row r="952" spans="1:9" x14ac:dyDescent="0.25">
      <c r="A952">
        <v>7430</v>
      </c>
      <c r="B952" t="s">
        <v>119</v>
      </c>
      <c r="C952">
        <v>936</v>
      </c>
      <c r="D952" s="404">
        <v>45259</v>
      </c>
      <c r="E952" t="s">
        <v>4786</v>
      </c>
      <c r="F952" t="s">
        <v>4980</v>
      </c>
      <c r="G952">
        <v>2.4300000000000002</v>
      </c>
      <c r="H952" t="s">
        <v>1081</v>
      </c>
      <c r="I952" t="s">
        <v>4767</v>
      </c>
    </row>
    <row r="953" spans="1:9" x14ac:dyDescent="0.25">
      <c r="A953">
        <v>7430</v>
      </c>
      <c r="B953" t="s">
        <v>119</v>
      </c>
      <c r="C953">
        <v>110</v>
      </c>
      <c r="D953" s="404">
        <v>45261</v>
      </c>
      <c r="E953" t="s">
        <v>4779</v>
      </c>
      <c r="F953" t="s">
        <v>4978</v>
      </c>
      <c r="G953">
        <v>18</v>
      </c>
      <c r="H953" t="s">
        <v>1081</v>
      </c>
      <c r="I953" t="s">
        <v>4767</v>
      </c>
    </row>
    <row r="954" spans="1:9" x14ac:dyDescent="0.25">
      <c r="A954">
        <v>7430</v>
      </c>
      <c r="B954" t="s">
        <v>119</v>
      </c>
      <c r="C954">
        <v>110</v>
      </c>
      <c r="D954" s="404">
        <v>45261</v>
      </c>
      <c r="E954" t="s">
        <v>4779</v>
      </c>
      <c r="F954" t="s">
        <v>4977</v>
      </c>
      <c r="G954">
        <v>151</v>
      </c>
      <c r="H954" t="s">
        <v>1081</v>
      </c>
      <c r="I954" t="s">
        <v>4767</v>
      </c>
    </row>
    <row r="955" spans="1:9" x14ac:dyDescent="0.25">
      <c r="A955">
        <v>7430</v>
      </c>
      <c r="B955" t="s">
        <v>119</v>
      </c>
      <c r="C955">
        <v>112</v>
      </c>
      <c r="D955" s="404">
        <v>45261</v>
      </c>
      <c r="E955" t="s">
        <v>4779</v>
      </c>
      <c r="F955" t="s">
        <v>4978</v>
      </c>
      <c r="G955">
        <v>9</v>
      </c>
      <c r="H955" t="s">
        <v>1081</v>
      </c>
      <c r="I955" t="s">
        <v>4767</v>
      </c>
    </row>
    <row r="956" spans="1:9" x14ac:dyDescent="0.25">
      <c r="A956">
        <v>7430</v>
      </c>
      <c r="B956" t="s">
        <v>119</v>
      </c>
      <c r="C956">
        <v>112</v>
      </c>
      <c r="D956" s="404">
        <v>45261</v>
      </c>
      <c r="E956" t="s">
        <v>4779</v>
      </c>
      <c r="F956" t="s">
        <v>4977</v>
      </c>
      <c r="G956">
        <v>75.5</v>
      </c>
      <c r="H956" t="s">
        <v>1081</v>
      </c>
      <c r="I956" t="s">
        <v>4767</v>
      </c>
    </row>
    <row r="957" spans="1:9" x14ac:dyDescent="0.25">
      <c r="A957">
        <v>7430</v>
      </c>
      <c r="B957" t="s">
        <v>119</v>
      </c>
      <c r="C957">
        <v>120</v>
      </c>
      <c r="D957" s="404">
        <v>45261</v>
      </c>
      <c r="E957" t="s">
        <v>4779</v>
      </c>
      <c r="F957" t="s">
        <v>4978</v>
      </c>
      <c r="G957">
        <v>19.8</v>
      </c>
      <c r="H957" t="s">
        <v>1081</v>
      </c>
      <c r="I957" t="s">
        <v>4767</v>
      </c>
    </row>
    <row r="958" spans="1:9" x14ac:dyDescent="0.25">
      <c r="A958">
        <v>7430</v>
      </c>
      <c r="B958" t="s">
        <v>119</v>
      </c>
      <c r="C958">
        <v>120</v>
      </c>
      <c r="D958" s="404">
        <v>45261</v>
      </c>
      <c r="E958" t="s">
        <v>4779</v>
      </c>
      <c r="F958" t="s">
        <v>4977</v>
      </c>
      <c r="G958">
        <v>166.1</v>
      </c>
      <c r="H958" t="s">
        <v>1081</v>
      </c>
      <c r="I958" t="s">
        <v>4767</v>
      </c>
    </row>
    <row r="959" spans="1:9" x14ac:dyDescent="0.25">
      <c r="A959">
        <v>7430</v>
      </c>
      <c r="B959" t="s">
        <v>119</v>
      </c>
      <c r="C959">
        <v>130</v>
      </c>
      <c r="D959" s="404">
        <v>45261</v>
      </c>
      <c r="E959" t="s">
        <v>4779</v>
      </c>
      <c r="F959" t="s">
        <v>4978</v>
      </c>
      <c r="G959">
        <v>15.3</v>
      </c>
      <c r="H959" t="s">
        <v>1081</v>
      </c>
      <c r="I959" t="s">
        <v>4767</v>
      </c>
    </row>
    <row r="960" spans="1:9" x14ac:dyDescent="0.25">
      <c r="A960">
        <v>7430</v>
      </c>
      <c r="B960" t="s">
        <v>119</v>
      </c>
      <c r="C960">
        <v>130</v>
      </c>
      <c r="D960" s="404">
        <v>45261</v>
      </c>
      <c r="E960" t="s">
        <v>4779</v>
      </c>
      <c r="F960" t="s">
        <v>4977</v>
      </c>
      <c r="G960">
        <v>128.35</v>
      </c>
      <c r="H960" t="s">
        <v>1081</v>
      </c>
      <c r="I960" t="s">
        <v>4767</v>
      </c>
    </row>
    <row r="961" spans="1:9" x14ac:dyDescent="0.25">
      <c r="A961">
        <v>7430</v>
      </c>
      <c r="B961" t="s">
        <v>119</v>
      </c>
      <c r="C961">
        <v>140</v>
      </c>
      <c r="D961" s="404">
        <v>45261</v>
      </c>
      <c r="E961" t="s">
        <v>4779</v>
      </c>
      <c r="F961" t="s">
        <v>4978</v>
      </c>
      <c r="G961">
        <v>18</v>
      </c>
      <c r="H961" t="s">
        <v>1081</v>
      </c>
      <c r="I961" t="s">
        <v>4767</v>
      </c>
    </row>
    <row r="962" spans="1:9" x14ac:dyDescent="0.25">
      <c r="A962">
        <v>7430</v>
      </c>
      <c r="B962" t="s">
        <v>119</v>
      </c>
      <c r="C962">
        <v>140</v>
      </c>
      <c r="D962" s="404">
        <v>45261</v>
      </c>
      <c r="E962" t="s">
        <v>4779</v>
      </c>
      <c r="F962" t="s">
        <v>4977</v>
      </c>
      <c r="G962">
        <v>151</v>
      </c>
      <c r="H962" t="s">
        <v>1081</v>
      </c>
      <c r="I962" t="s">
        <v>4767</v>
      </c>
    </row>
    <row r="963" spans="1:9" x14ac:dyDescent="0.25">
      <c r="A963">
        <v>7430</v>
      </c>
      <c r="B963" t="s">
        <v>119</v>
      </c>
      <c r="C963">
        <v>162</v>
      </c>
      <c r="D963" s="404">
        <v>45261</v>
      </c>
      <c r="E963" t="s">
        <v>4779</v>
      </c>
      <c r="F963" t="s">
        <v>4978</v>
      </c>
      <c r="G963">
        <v>5.4</v>
      </c>
      <c r="H963" t="s">
        <v>1081</v>
      </c>
      <c r="I963" t="s">
        <v>4767</v>
      </c>
    </row>
    <row r="964" spans="1:9" x14ac:dyDescent="0.25">
      <c r="A964">
        <v>7430</v>
      </c>
      <c r="B964" t="s">
        <v>119</v>
      </c>
      <c r="C964">
        <v>162</v>
      </c>
      <c r="D964" s="404">
        <v>45261</v>
      </c>
      <c r="E964" t="s">
        <v>4779</v>
      </c>
      <c r="F964" t="s">
        <v>4977</v>
      </c>
      <c r="G964">
        <v>45.3</v>
      </c>
      <c r="H964" t="s">
        <v>1081</v>
      </c>
      <c r="I964" t="s">
        <v>4767</v>
      </c>
    </row>
    <row r="965" spans="1:9" x14ac:dyDescent="0.25">
      <c r="A965">
        <v>7430</v>
      </c>
      <c r="B965" t="s">
        <v>119</v>
      </c>
      <c r="C965">
        <v>430</v>
      </c>
      <c r="D965" s="404">
        <v>45261</v>
      </c>
      <c r="E965" t="s">
        <v>1081</v>
      </c>
      <c r="F965" t="s">
        <v>4979</v>
      </c>
      <c r="G965">
        <v>82.5</v>
      </c>
      <c r="H965" t="s">
        <v>1081</v>
      </c>
      <c r="I965" t="s">
        <v>4767</v>
      </c>
    </row>
    <row r="966" spans="1:9" x14ac:dyDescent="0.25">
      <c r="A966">
        <v>7430</v>
      </c>
      <c r="B966" t="s">
        <v>119</v>
      </c>
      <c r="C966">
        <v>440</v>
      </c>
      <c r="D966" s="404">
        <v>45261</v>
      </c>
      <c r="E966" t="s">
        <v>1081</v>
      </c>
      <c r="F966" t="s">
        <v>4979</v>
      </c>
      <c r="G966">
        <v>82.5</v>
      </c>
      <c r="H966" t="s">
        <v>1081</v>
      </c>
      <c r="I966" t="s">
        <v>4767</v>
      </c>
    </row>
    <row r="967" spans="1:9" x14ac:dyDescent="0.25">
      <c r="A967">
        <v>7430</v>
      </c>
      <c r="B967" t="s">
        <v>119</v>
      </c>
      <c r="C967">
        <v>935</v>
      </c>
      <c r="D967" s="404">
        <v>45261</v>
      </c>
      <c r="E967" t="s">
        <v>4779</v>
      </c>
      <c r="F967" t="s">
        <v>4978</v>
      </c>
      <c r="G967">
        <v>4.5</v>
      </c>
      <c r="H967" t="s">
        <v>1081</v>
      </c>
      <c r="I967" t="s">
        <v>4767</v>
      </c>
    </row>
    <row r="968" spans="1:9" x14ac:dyDescent="0.25">
      <c r="A968">
        <v>7430</v>
      </c>
      <c r="B968" t="s">
        <v>119</v>
      </c>
      <c r="C968">
        <v>935</v>
      </c>
      <c r="D968" s="404">
        <v>45261</v>
      </c>
      <c r="E968" t="s">
        <v>4779</v>
      </c>
      <c r="F968" t="s">
        <v>4977</v>
      </c>
      <c r="G968">
        <v>37.75</v>
      </c>
      <c r="H968" t="s">
        <v>1081</v>
      </c>
      <c r="I968" t="s">
        <v>4767</v>
      </c>
    </row>
    <row r="969" spans="1:9" x14ac:dyDescent="0.25">
      <c r="A969">
        <v>7430</v>
      </c>
      <c r="B969" t="s">
        <v>119</v>
      </c>
      <c r="C969">
        <v>130</v>
      </c>
      <c r="D969" s="404">
        <v>45265</v>
      </c>
      <c r="E969" t="s">
        <v>1081</v>
      </c>
      <c r="F969" t="s">
        <v>4976</v>
      </c>
      <c r="G969">
        <v>65</v>
      </c>
      <c r="H969" t="s">
        <v>1081</v>
      </c>
      <c r="I969" t="s">
        <v>4767</v>
      </c>
    </row>
    <row r="970" spans="1:9" x14ac:dyDescent="0.25">
      <c r="A970">
        <v>7430</v>
      </c>
      <c r="B970" t="s">
        <v>119</v>
      </c>
      <c r="C970">
        <v>130</v>
      </c>
      <c r="D970" s="404">
        <v>45265</v>
      </c>
      <c r="E970" t="s">
        <v>1081</v>
      </c>
      <c r="F970" t="s">
        <v>4975</v>
      </c>
      <c r="G970">
        <v>708</v>
      </c>
      <c r="H970" t="s">
        <v>1081</v>
      </c>
      <c r="I970" t="s">
        <v>4767</v>
      </c>
    </row>
    <row r="971" spans="1:9" x14ac:dyDescent="0.25">
      <c r="A971">
        <v>7430</v>
      </c>
      <c r="B971" t="s">
        <v>119</v>
      </c>
      <c r="C971">
        <v>170</v>
      </c>
      <c r="D971" s="404">
        <v>45267</v>
      </c>
      <c r="E971" t="s">
        <v>4974</v>
      </c>
      <c r="F971" t="s">
        <v>4973</v>
      </c>
      <c r="G971">
        <v>827</v>
      </c>
      <c r="H971" t="s">
        <v>1081</v>
      </c>
      <c r="I971" t="s">
        <v>4767</v>
      </c>
    </row>
    <row r="972" spans="1:9" x14ac:dyDescent="0.25">
      <c r="A972">
        <v>7430</v>
      </c>
      <c r="B972" t="s">
        <v>119</v>
      </c>
      <c r="C972">
        <v>190</v>
      </c>
      <c r="D972" s="404">
        <v>45267</v>
      </c>
      <c r="E972" t="s">
        <v>1081</v>
      </c>
      <c r="F972" t="s">
        <v>4972</v>
      </c>
      <c r="G972">
        <v>32.5</v>
      </c>
      <c r="H972" t="s">
        <v>1081</v>
      </c>
      <c r="I972" t="s">
        <v>4767</v>
      </c>
    </row>
    <row r="973" spans="1:9" x14ac:dyDescent="0.25">
      <c r="A973">
        <v>7430</v>
      </c>
      <c r="B973" t="s">
        <v>119</v>
      </c>
      <c r="C973">
        <v>190</v>
      </c>
      <c r="D973" s="404">
        <v>45267</v>
      </c>
      <c r="E973" t="s">
        <v>1081</v>
      </c>
      <c r="F973" t="s">
        <v>4971</v>
      </c>
      <c r="G973">
        <v>32.5</v>
      </c>
      <c r="H973" t="s">
        <v>1081</v>
      </c>
      <c r="I973" t="s">
        <v>4767</v>
      </c>
    </row>
    <row r="974" spans="1:9" x14ac:dyDescent="0.25">
      <c r="A974">
        <v>7430</v>
      </c>
      <c r="B974" t="s">
        <v>119</v>
      </c>
      <c r="C974">
        <v>142</v>
      </c>
      <c r="D974" s="404">
        <v>45271</v>
      </c>
      <c r="E974" t="s">
        <v>4970</v>
      </c>
      <c r="F974" t="s">
        <v>4969</v>
      </c>
      <c r="G974">
        <v>97.5</v>
      </c>
      <c r="H974" t="s">
        <v>1081</v>
      </c>
      <c r="I974" t="s">
        <v>4767</v>
      </c>
    </row>
    <row r="975" spans="1:9" x14ac:dyDescent="0.25">
      <c r="A975">
        <v>7430</v>
      </c>
      <c r="B975" t="s">
        <v>119</v>
      </c>
      <c r="C975">
        <v>440</v>
      </c>
      <c r="D975" s="404">
        <v>45271</v>
      </c>
      <c r="E975" t="s">
        <v>4968</v>
      </c>
      <c r="F975" t="s">
        <v>4967</v>
      </c>
      <c r="G975">
        <v>97.5</v>
      </c>
      <c r="H975" t="s">
        <v>1081</v>
      </c>
      <c r="I975" t="s">
        <v>4767</v>
      </c>
    </row>
    <row r="976" spans="1:9" x14ac:dyDescent="0.25">
      <c r="A976">
        <v>7430</v>
      </c>
      <c r="B976" t="s">
        <v>119</v>
      </c>
      <c r="C976">
        <v>240</v>
      </c>
      <c r="D976" s="404">
        <v>45279</v>
      </c>
      <c r="E976" t="s">
        <v>4966</v>
      </c>
      <c r="F976" t="s">
        <v>4965</v>
      </c>
      <c r="G976">
        <v>237</v>
      </c>
      <c r="H976" t="s">
        <v>1081</v>
      </c>
      <c r="I976" t="s">
        <v>4767</v>
      </c>
    </row>
    <row r="977" spans="1:9" x14ac:dyDescent="0.25">
      <c r="A977">
        <v>7430</v>
      </c>
      <c r="B977" t="s">
        <v>119</v>
      </c>
      <c r="C977">
        <v>110</v>
      </c>
      <c r="D977" s="404">
        <v>45282</v>
      </c>
      <c r="E977" t="s">
        <v>4786</v>
      </c>
      <c r="F977" t="s">
        <v>4957</v>
      </c>
      <c r="G977">
        <v>13</v>
      </c>
      <c r="H977" t="s">
        <v>1081</v>
      </c>
      <c r="I977" t="s">
        <v>4767</v>
      </c>
    </row>
    <row r="978" spans="1:9" x14ac:dyDescent="0.25">
      <c r="A978">
        <v>7430</v>
      </c>
      <c r="B978" t="s">
        <v>119</v>
      </c>
      <c r="C978">
        <v>112</v>
      </c>
      <c r="D978" s="404">
        <v>45282</v>
      </c>
      <c r="E978" t="s">
        <v>4786</v>
      </c>
      <c r="F978" t="s">
        <v>4957</v>
      </c>
      <c r="G978">
        <v>9.75</v>
      </c>
      <c r="H978" t="s">
        <v>1081</v>
      </c>
      <c r="I978" t="s">
        <v>4767</v>
      </c>
    </row>
    <row r="979" spans="1:9" x14ac:dyDescent="0.25">
      <c r="A979">
        <v>7430</v>
      </c>
      <c r="B979" t="s">
        <v>119</v>
      </c>
      <c r="C979">
        <v>112</v>
      </c>
      <c r="D979" s="404">
        <v>45282</v>
      </c>
      <c r="E979" t="s">
        <v>1081</v>
      </c>
      <c r="F979" t="s">
        <v>4964</v>
      </c>
      <c r="G979">
        <v>227.5</v>
      </c>
      <c r="H979" t="s">
        <v>1081</v>
      </c>
      <c r="I979" t="s">
        <v>4767</v>
      </c>
    </row>
    <row r="980" spans="1:9" x14ac:dyDescent="0.25">
      <c r="A980">
        <v>7430</v>
      </c>
      <c r="B980" t="s">
        <v>119</v>
      </c>
      <c r="C980">
        <v>120</v>
      </c>
      <c r="D980" s="404">
        <v>45282</v>
      </c>
      <c r="E980" t="s">
        <v>4786</v>
      </c>
      <c r="F980" t="s">
        <v>4957</v>
      </c>
      <c r="G980">
        <v>17.55</v>
      </c>
      <c r="H980" t="s">
        <v>1081</v>
      </c>
      <c r="I980" t="s">
        <v>4767</v>
      </c>
    </row>
    <row r="981" spans="1:9" x14ac:dyDescent="0.25">
      <c r="A981">
        <v>7430</v>
      </c>
      <c r="B981" t="s">
        <v>119</v>
      </c>
      <c r="C981">
        <v>130</v>
      </c>
      <c r="D981" s="404">
        <v>45282</v>
      </c>
      <c r="E981" t="s">
        <v>4786</v>
      </c>
      <c r="F981" t="s">
        <v>4957</v>
      </c>
      <c r="G981">
        <v>9.9499999999999993</v>
      </c>
      <c r="H981" t="s">
        <v>1081</v>
      </c>
      <c r="I981" t="s">
        <v>4767</v>
      </c>
    </row>
    <row r="982" spans="1:9" x14ac:dyDescent="0.25">
      <c r="A982">
        <v>7430</v>
      </c>
      <c r="B982" t="s">
        <v>119</v>
      </c>
      <c r="C982">
        <v>140</v>
      </c>
      <c r="D982" s="404">
        <v>45282</v>
      </c>
      <c r="E982" t="s">
        <v>4786</v>
      </c>
      <c r="F982" t="s">
        <v>4957</v>
      </c>
      <c r="G982">
        <v>11.7</v>
      </c>
      <c r="H982" t="s">
        <v>1081</v>
      </c>
      <c r="I982" t="s">
        <v>4767</v>
      </c>
    </row>
    <row r="983" spans="1:9" x14ac:dyDescent="0.25">
      <c r="A983">
        <v>7430</v>
      </c>
      <c r="B983" t="s">
        <v>119</v>
      </c>
      <c r="C983">
        <v>160</v>
      </c>
      <c r="D983" s="404">
        <v>45282</v>
      </c>
      <c r="E983" t="s">
        <v>4786</v>
      </c>
      <c r="F983" t="s">
        <v>4957</v>
      </c>
      <c r="G983">
        <v>5.85</v>
      </c>
      <c r="H983" t="s">
        <v>1081</v>
      </c>
      <c r="I983" t="s">
        <v>4767</v>
      </c>
    </row>
    <row r="984" spans="1:9" x14ac:dyDescent="0.25">
      <c r="A984">
        <v>7430</v>
      </c>
      <c r="B984" t="s">
        <v>119</v>
      </c>
      <c r="C984">
        <v>190</v>
      </c>
      <c r="D984" s="404">
        <v>45282</v>
      </c>
      <c r="E984" t="s">
        <v>4963</v>
      </c>
      <c r="F984" t="s">
        <v>4962</v>
      </c>
      <c r="G984">
        <v>247</v>
      </c>
      <c r="H984" t="s">
        <v>1081</v>
      </c>
      <c r="I984" t="s">
        <v>4767</v>
      </c>
    </row>
    <row r="985" spans="1:9" x14ac:dyDescent="0.25">
      <c r="A985">
        <v>7430</v>
      </c>
      <c r="B985" t="s">
        <v>119</v>
      </c>
      <c r="C985">
        <v>190</v>
      </c>
      <c r="D985" s="404">
        <v>45282</v>
      </c>
      <c r="E985" t="s">
        <v>4961</v>
      </c>
      <c r="F985" t="s">
        <v>4960</v>
      </c>
      <c r="G985">
        <v>1.5</v>
      </c>
      <c r="H985" t="s">
        <v>1081</v>
      </c>
      <c r="I985" t="s">
        <v>4767</v>
      </c>
    </row>
    <row r="986" spans="1:9" x14ac:dyDescent="0.25">
      <c r="A986">
        <v>7430</v>
      </c>
      <c r="B986" t="s">
        <v>119</v>
      </c>
      <c r="C986">
        <v>190</v>
      </c>
      <c r="D986" s="404">
        <v>45282</v>
      </c>
      <c r="E986" t="s">
        <v>1081</v>
      </c>
      <c r="F986" t="s">
        <v>4959</v>
      </c>
      <c r="G986">
        <v>260</v>
      </c>
      <c r="H986" t="s">
        <v>1081</v>
      </c>
      <c r="I986" t="s">
        <v>4767</v>
      </c>
    </row>
    <row r="987" spans="1:9" x14ac:dyDescent="0.25">
      <c r="A987">
        <v>7430</v>
      </c>
      <c r="B987" t="s">
        <v>119</v>
      </c>
      <c r="C987">
        <v>210</v>
      </c>
      <c r="D987" s="404">
        <v>45282</v>
      </c>
      <c r="E987" t="s">
        <v>4786</v>
      </c>
      <c r="F987" t="s">
        <v>4957</v>
      </c>
      <c r="G987">
        <v>6.5</v>
      </c>
      <c r="H987" t="s">
        <v>1081</v>
      </c>
      <c r="I987" t="s">
        <v>4767</v>
      </c>
    </row>
    <row r="988" spans="1:9" x14ac:dyDescent="0.25">
      <c r="A988">
        <v>7430</v>
      </c>
      <c r="B988" t="s">
        <v>119</v>
      </c>
      <c r="C988">
        <v>220</v>
      </c>
      <c r="D988" s="404">
        <v>45282</v>
      </c>
      <c r="E988" t="s">
        <v>4786</v>
      </c>
      <c r="F988" t="s">
        <v>4957</v>
      </c>
      <c r="G988">
        <v>3.9</v>
      </c>
      <c r="H988" t="s">
        <v>1081</v>
      </c>
      <c r="I988" t="s">
        <v>4767</v>
      </c>
    </row>
    <row r="989" spans="1:9" x14ac:dyDescent="0.25">
      <c r="A989">
        <v>7430</v>
      </c>
      <c r="B989" t="s">
        <v>119</v>
      </c>
      <c r="C989">
        <v>230</v>
      </c>
      <c r="D989" s="404">
        <v>45282</v>
      </c>
      <c r="E989" t="s">
        <v>4786</v>
      </c>
      <c r="F989" t="s">
        <v>4957</v>
      </c>
      <c r="G989">
        <v>6.58</v>
      </c>
      <c r="H989" t="s">
        <v>1081</v>
      </c>
      <c r="I989" t="s">
        <v>4767</v>
      </c>
    </row>
    <row r="990" spans="1:9" x14ac:dyDescent="0.25">
      <c r="A990">
        <v>7430</v>
      </c>
      <c r="B990" t="s">
        <v>119</v>
      </c>
      <c r="C990">
        <v>240</v>
      </c>
      <c r="D990" s="404">
        <v>45282</v>
      </c>
      <c r="E990" t="s">
        <v>4786</v>
      </c>
      <c r="F990" t="s">
        <v>4957</v>
      </c>
      <c r="G990">
        <v>5.2</v>
      </c>
      <c r="H990" t="s">
        <v>1081</v>
      </c>
      <c r="I990" t="s">
        <v>4767</v>
      </c>
    </row>
    <row r="991" spans="1:9" x14ac:dyDescent="0.25">
      <c r="A991">
        <v>7430</v>
      </c>
      <c r="B991" t="s">
        <v>119</v>
      </c>
      <c r="C991">
        <v>340</v>
      </c>
      <c r="D991" s="404">
        <v>45282</v>
      </c>
      <c r="E991" t="s">
        <v>4786</v>
      </c>
      <c r="F991" t="s">
        <v>4957</v>
      </c>
      <c r="G991">
        <v>2.65</v>
      </c>
      <c r="H991" t="s">
        <v>1081</v>
      </c>
      <c r="I991" t="s">
        <v>4767</v>
      </c>
    </row>
    <row r="992" spans="1:9" x14ac:dyDescent="0.25">
      <c r="A992">
        <v>7430</v>
      </c>
      <c r="B992" t="s">
        <v>119</v>
      </c>
      <c r="C992">
        <v>430</v>
      </c>
      <c r="D992" s="404">
        <v>45282</v>
      </c>
      <c r="E992" t="s">
        <v>1081</v>
      </c>
      <c r="F992" t="s">
        <v>4958</v>
      </c>
      <c r="G992">
        <v>65</v>
      </c>
      <c r="H992" t="s">
        <v>1081</v>
      </c>
      <c r="I992" t="s">
        <v>4767</v>
      </c>
    </row>
    <row r="993" spans="1:9" x14ac:dyDescent="0.25">
      <c r="A993">
        <v>7430</v>
      </c>
      <c r="B993" t="s">
        <v>119</v>
      </c>
      <c r="C993">
        <v>935</v>
      </c>
      <c r="D993" s="404">
        <v>45282</v>
      </c>
      <c r="E993" t="s">
        <v>4786</v>
      </c>
      <c r="F993" t="s">
        <v>4957</v>
      </c>
      <c r="G993">
        <v>2.4300000000000002</v>
      </c>
      <c r="H993" t="s">
        <v>1081</v>
      </c>
      <c r="I993" t="s">
        <v>4767</v>
      </c>
    </row>
    <row r="994" spans="1:9" x14ac:dyDescent="0.25">
      <c r="A994">
        <v>7430</v>
      </c>
      <c r="B994" t="s">
        <v>119</v>
      </c>
      <c r="C994">
        <v>936</v>
      </c>
      <c r="D994" s="404">
        <v>45282</v>
      </c>
      <c r="E994" t="s">
        <v>4786</v>
      </c>
      <c r="F994" t="s">
        <v>4957</v>
      </c>
      <c r="G994">
        <v>2.4300000000000002</v>
      </c>
      <c r="H994" t="s">
        <v>1081</v>
      </c>
      <c r="I994" t="s">
        <v>4767</v>
      </c>
    </row>
    <row r="995" spans="1:9" x14ac:dyDescent="0.25">
      <c r="A995">
        <v>7430</v>
      </c>
      <c r="B995" t="s">
        <v>119</v>
      </c>
      <c r="C995">
        <v>110</v>
      </c>
      <c r="D995" s="404">
        <v>45283</v>
      </c>
      <c r="E995" t="s">
        <v>4786</v>
      </c>
      <c r="F995" t="s">
        <v>4956</v>
      </c>
      <c r="G995">
        <v>210.06</v>
      </c>
      <c r="H995" t="s">
        <v>1081</v>
      </c>
      <c r="I995" t="s">
        <v>4767</v>
      </c>
    </row>
    <row r="996" spans="1:9" x14ac:dyDescent="0.25">
      <c r="A996">
        <v>7430</v>
      </c>
      <c r="B996" t="s">
        <v>119</v>
      </c>
      <c r="C996">
        <v>112</v>
      </c>
      <c r="D996" s="404">
        <v>45283</v>
      </c>
      <c r="E996" t="s">
        <v>4786</v>
      </c>
      <c r="F996" t="s">
        <v>4956</v>
      </c>
      <c r="G996">
        <v>157.58000000000001</v>
      </c>
      <c r="H996" t="s">
        <v>1081</v>
      </c>
      <c r="I996" t="s">
        <v>4767</v>
      </c>
    </row>
    <row r="997" spans="1:9" x14ac:dyDescent="0.25">
      <c r="A997">
        <v>7430</v>
      </c>
      <c r="B997" t="s">
        <v>119</v>
      </c>
      <c r="C997">
        <v>120</v>
      </c>
      <c r="D997" s="404">
        <v>45283</v>
      </c>
      <c r="E997" t="s">
        <v>4786</v>
      </c>
      <c r="F997" t="s">
        <v>4956</v>
      </c>
      <c r="G997">
        <v>283.64999999999998</v>
      </c>
      <c r="H997" t="s">
        <v>1081</v>
      </c>
      <c r="I997" t="s">
        <v>4767</v>
      </c>
    </row>
    <row r="998" spans="1:9" x14ac:dyDescent="0.25">
      <c r="A998">
        <v>7430</v>
      </c>
      <c r="B998" t="s">
        <v>119</v>
      </c>
      <c r="C998">
        <v>130</v>
      </c>
      <c r="D998" s="404">
        <v>45283</v>
      </c>
      <c r="E998" t="s">
        <v>4786</v>
      </c>
      <c r="F998" t="s">
        <v>4956</v>
      </c>
      <c r="G998">
        <v>160.74</v>
      </c>
      <c r="H998" t="s">
        <v>1081</v>
      </c>
      <c r="I998" t="s">
        <v>4767</v>
      </c>
    </row>
    <row r="999" spans="1:9" x14ac:dyDescent="0.25">
      <c r="A999">
        <v>7430</v>
      </c>
      <c r="B999" t="s">
        <v>119</v>
      </c>
      <c r="C999">
        <v>140</v>
      </c>
      <c r="D999" s="404">
        <v>45283</v>
      </c>
      <c r="E999" t="s">
        <v>4786</v>
      </c>
      <c r="F999" t="s">
        <v>4956</v>
      </c>
      <c r="G999">
        <v>189.1</v>
      </c>
      <c r="H999" t="s">
        <v>1081</v>
      </c>
      <c r="I999" t="s">
        <v>4767</v>
      </c>
    </row>
    <row r="1000" spans="1:9" x14ac:dyDescent="0.25">
      <c r="A1000">
        <v>7430</v>
      </c>
      <c r="B1000" t="s">
        <v>119</v>
      </c>
      <c r="C1000">
        <v>160</v>
      </c>
      <c r="D1000" s="404">
        <v>45283</v>
      </c>
      <c r="E1000" t="s">
        <v>4786</v>
      </c>
      <c r="F1000" t="s">
        <v>4956</v>
      </c>
      <c r="G1000">
        <v>94.55</v>
      </c>
      <c r="H1000" t="s">
        <v>1081</v>
      </c>
      <c r="I1000" t="s">
        <v>4767</v>
      </c>
    </row>
    <row r="1001" spans="1:9" x14ac:dyDescent="0.25">
      <c r="A1001">
        <v>7430</v>
      </c>
      <c r="B1001" t="s">
        <v>119</v>
      </c>
      <c r="C1001">
        <v>210</v>
      </c>
      <c r="D1001" s="404">
        <v>45283</v>
      </c>
      <c r="E1001" t="s">
        <v>4786</v>
      </c>
      <c r="F1001" t="s">
        <v>4956</v>
      </c>
      <c r="G1001">
        <v>105.11</v>
      </c>
      <c r="H1001" t="s">
        <v>1081</v>
      </c>
      <c r="I1001" t="s">
        <v>4767</v>
      </c>
    </row>
    <row r="1002" spans="1:9" x14ac:dyDescent="0.25">
      <c r="A1002">
        <v>7430</v>
      </c>
      <c r="B1002" t="s">
        <v>119</v>
      </c>
      <c r="C1002">
        <v>220</v>
      </c>
      <c r="D1002" s="404">
        <v>45283</v>
      </c>
      <c r="E1002" t="s">
        <v>4786</v>
      </c>
      <c r="F1002" t="s">
        <v>4956</v>
      </c>
      <c r="G1002">
        <v>63.03</v>
      </c>
      <c r="H1002" t="s">
        <v>1081</v>
      </c>
      <c r="I1002" t="s">
        <v>4767</v>
      </c>
    </row>
    <row r="1003" spans="1:9" x14ac:dyDescent="0.25">
      <c r="A1003">
        <v>7430</v>
      </c>
      <c r="B1003" t="s">
        <v>119</v>
      </c>
      <c r="C1003">
        <v>230</v>
      </c>
      <c r="D1003" s="404">
        <v>45283</v>
      </c>
      <c r="E1003" t="s">
        <v>4786</v>
      </c>
      <c r="F1003" t="s">
        <v>4956</v>
      </c>
      <c r="G1003">
        <v>106.37</v>
      </c>
      <c r="H1003" t="s">
        <v>1081</v>
      </c>
      <c r="I1003" t="s">
        <v>4767</v>
      </c>
    </row>
    <row r="1004" spans="1:9" x14ac:dyDescent="0.25">
      <c r="A1004">
        <v>7430</v>
      </c>
      <c r="B1004" t="s">
        <v>119</v>
      </c>
      <c r="C1004">
        <v>240</v>
      </c>
      <c r="D1004" s="404">
        <v>45283</v>
      </c>
      <c r="E1004" t="s">
        <v>4786</v>
      </c>
      <c r="F1004" t="s">
        <v>4956</v>
      </c>
      <c r="G1004">
        <v>83.99</v>
      </c>
      <c r="H1004" t="s">
        <v>1081</v>
      </c>
      <c r="I1004" t="s">
        <v>4767</v>
      </c>
    </row>
    <row r="1005" spans="1:9" x14ac:dyDescent="0.25">
      <c r="A1005">
        <v>7430</v>
      </c>
      <c r="B1005" t="s">
        <v>119</v>
      </c>
      <c r="C1005">
        <v>340</v>
      </c>
      <c r="D1005" s="404">
        <v>45283</v>
      </c>
      <c r="E1005" t="s">
        <v>4786</v>
      </c>
      <c r="F1005" t="s">
        <v>4956</v>
      </c>
      <c r="G1005">
        <v>42.86</v>
      </c>
      <c r="H1005" t="s">
        <v>1081</v>
      </c>
      <c r="I1005" t="s">
        <v>4767</v>
      </c>
    </row>
    <row r="1006" spans="1:9" x14ac:dyDescent="0.25">
      <c r="A1006">
        <v>7430</v>
      </c>
      <c r="B1006" t="s">
        <v>119</v>
      </c>
      <c r="C1006">
        <v>935</v>
      </c>
      <c r="D1006" s="404">
        <v>45283</v>
      </c>
      <c r="E1006" t="s">
        <v>4786</v>
      </c>
      <c r="F1006" t="s">
        <v>4956</v>
      </c>
      <c r="G1006">
        <v>39.4</v>
      </c>
      <c r="H1006" t="s">
        <v>1081</v>
      </c>
      <c r="I1006" t="s">
        <v>4767</v>
      </c>
    </row>
    <row r="1007" spans="1:9" x14ac:dyDescent="0.25">
      <c r="A1007">
        <v>7430</v>
      </c>
      <c r="B1007" t="s">
        <v>119</v>
      </c>
      <c r="C1007">
        <v>936</v>
      </c>
      <c r="D1007" s="404">
        <v>45283</v>
      </c>
      <c r="E1007" t="s">
        <v>4786</v>
      </c>
      <c r="F1007" t="s">
        <v>4956</v>
      </c>
      <c r="G1007">
        <v>39.4</v>
      </c>
      <c r="H1007" t="s">
        <v>1081</v>
      </c>
      <c r="I1007" t="s">
        <v>4767</v>
      </c>
    </row>
    <row r="1008" spans="1:9" x14ac:dyDescent="0.25">
      <c r="A1008">
        <v>7430</v>
      </c>
      <c r="B1008" t="s">
        <v>119</v>
      </c>
      <c r="C1008">
        <v>112</v>
      </c>
      <c r="D1008" s="404">
        <v>45289</v>
      </c>
      <c r="E1008" t="s">
        <v>4955</v>
      </c>
      <c r="F1008" t="s">
        <v>4954</v>
      </c>
      <c r="G1008">
        <v>195</v>
      </c>
      <c r="H1008" t="s">
        <v>1081</v>
      </c>
      <c r="I1008" t="s">
        <v>4767</v>
      </c>
    </row>
    <row r="1009" spans="1:9" x14ac:dyDescent="0.25">
      <c r="A1009">
        <v>7430</v>
      </c>
      <c r="B1009" t="s">
        <v>119</v>
      </c>
      <c r="C1009">
        <v>110</v>
      </c>
      <c r="D1009" s="404">
        <v>45292</v>
      </c>
      <c r="E1009" t="s">
        <v>4779</v>
      </c>
      <c r="F1009" t="s">
        <v>4953</v>
      </c>
      <c r="G1009">
        <v>151</v>
      </c>
      <c r="H1009" t="s">
        <v>1081</v>
      </c>
      <c r="I1009" t="s">
        <v>4767</v>
      </c>
    </row>
    <row r="1010" spans="1:9" x14ac:dyDescent="0.25">
      <c r="A1010">
        <v>7430</v>
      </c>
      <c r="B1010" t="s">
        <v>119</v>
      </c>
      <c r="C1010">
        <v>112</v>
      </c>
      <c r="D1010" s="404">
        <v>45292</v>
      </c>
      <c r="E1010" t="s">
        <v>4779</v>
      </c>
      <c r="F1010" t="s">
        <v>4953</v>
      </c>
      <c r="G1010">
        <v>75.5</v>
      </c>
      <c r="H1010" t="s">
        <v>1081</v>
      </c>
      <c r="I1010" t="s">
        <v>4767</v>
      </c>
    </row>
    <row r="1011" spans="1:9" x14ac:dyDescent="0.25">
      <c r="A1011">
        <v>7430</v>
      </c>
      <c r="B1011" t="s">
        <v>119</v>
      </c>
      <c r="C1011">
        <v>120</v>
      </c>
      <c r="D1011" s="404">
        <v>45292</v>
      </c>
      <c r="E1011" t="s">
        <v>4779</v>
      </c>
      <c r="F1011" t="s">
        <v>4953</v>
      </c>
      <c r="G1011">
        <v>166.1</v>
      </c>
      <c r="H1011" t="s">
        <v>1081</v>
      </c>
      <c r="I1011" t="s">
        <v>4767</v>
      </c>
    </row>
    <row r="1012" spans="1:9" x14ac:dyDescent="0.25">
      <c r="A1012">
        <v>7430</v>
      </c>
      <c r="B1012" t="s">
        <v>119</v>
      </c>
      <c r="C1012">
        <v>130</v>
      </c>
      <c r="D1012" s="404">
        <v>45292</v>
      </c>
      <c r="E1012" t="s">
        <v>4779</v>
      </c>
      <c r="F1012" t="s">
        <v>4953</v>
      </c>
      <c r="G1012">
        <v>128.35</v>
      </c>
      <c r="H1012" t="s">
        <v>1081</v>
      </c>
      <c r="I1012" t="s">
        <v>4767</v>
      </c>
    </row>
    <row r="1013" spans="1:9" x14ac:dyDescent="0.25">
      <c r="A1013">
        <v>7430</v>
      </c>
      <c r="B1013" t="s">
        <v>119</v>
      </c>
      <c r="C1013">
        <v>140</v>
      </c>
      <c r="D1013" s="404">
        <v>45292</v>
      </c>
      <c r="E1013" t="s">
        <v>4779</v>
      </c>
      <c r="F1013" t="s">
        <v>4953</v>
      </c>
      <c r="G1013">
        <v>151</v>
      </c>
      <c r="H1013" t="s">
        <v>1081</v>
      </c>
      <c r="I1013" t="s">
        <v>4767</v>
      </c>
    </row>
    <row r="1014" spans="1:9" x14ac:dyDescent="0.25">
      <c r="A1014">
        <v>7430</v>
      </c>
      <c r="B1014" t="s">
        <v>119</v>
      </c>
      <c r="C1014">
        <v>162</v>
      </c>
      <c r="D1014" s="404">
        <v>45292</v>
      </c>
      <c r="E1014" t="s">
        <v>4779</v>
      </c>
      <c r="F1014" t="s">
        <v>4953</v>
      </c>
      <c r="G1014">
        <v>45.3</v>
      </c>
      <c r="H1014" t="s">
        <v>1081</v>
      </c>
      <c r="I1014" t="s">
        <v>4767</v>
      </c>
    </row>
    <row r="1015" spans="1:9" x14ac:dyDescent="0.25">
      <c r="A1015">
        <v>7430</v>
      </c>
      <c r="B1015" t="s">
        <v>119</v>
      </c>
      <c r="C1015">
        <v>935</v>
      </c>
      <c r="D1015" s="404">
        <v>45292</v>
      </c>
      <c r="E1015" t="s">
        <v>4779</v>
      </c>
      <c r="F1015" t="s">
        <v>4953</v>
      </c>
      <c r="G1015">
        <v>37.75</v>
      </c>
      <c r="H1015" t="s">
        <v>1081</v>
      </c>
      <c r="I1015" t="s">
        <v>4767</v>
      </c>
    </row>
    <row r="1016" spans="1:9" x14ac:dyDescent="0.25">
      <c r="A1016">
        <v>7430</v>
      </c>
      <c r="B1016" t="s">
        <v>119</v>
      </c>
      <c r="C1016">
        <v>110</v>
      </c>
      <c r="D1016" s="404">
        <v>45294</v>
      </c>
      <c r="E1016" t="s">
        <v>4779</v>
      </c>
      <c r="F1016" t="s">
        <v>4949</v>
      </c>
      <c r="G1016">
        <v>33</v>
      </c>
      <c r="H1016" t="s">
        <v>1081</v>
      </c>
      <c r="I1016" t="s">
        <v>4767</v>
      </c>
    </row>
    <row r="1017" spans="1:9" x14ac:dyDescent="0.25">
      <c r="A1017">
        <v>7430</v>
      </c>
      <c r="B1017" t="s">
        <v>119</v>
      </c>
      <c r="C1017">
        <v>110</v>
      </c>
      <c r="D1017" s="404">
        <v>45294</v>
      </c>
      <c r="E1017" t="s">
        <v>4779</v>
      </c>
      <c r="F1017" t="s">
        <v>4948</v>
      </c>
      <c r="G1017">
        <v>18</v>
      </c>
      <c r="H1017" t="s">
        <v>1081</v>
      </c>
      <c r="I1017" t="s">
        <v>4767</v>
      </c>
    </row>
    <row r="1018" spans="1:9" x14ac:dyDescent="0.25">
      <c r="A1018">
        <v>7430</v>
      </c>
      <c r="B1018" t="s">
        <v>119</v>
      </c>
      <c r="C1018">
        <v>110</v>
      </c>
      <c r="D1018" s="404">
        <v>45294</v>
      </c>
      <c r="E1018" t="s">
        <v>4786</v>
      </c>
      <c r="F1018" t="s">
        <v>4947</v>
      </c>
      <c r="G1018">
        <v>47.65</v>
      </c>
      <c r="H1018" t="s">
        <v>1081</v>
      </c>
      <c r="I1018" t="s">
        <v>4767</v>
      </c>
    </row>
    <row r="1019" spans="1:9" x14ac:dyDescent="0.25">
      <c r="A1019">
        <v>7430</v>
      </c>
      <c r="B1019" t="s">
        <v>119</v>
      </c>
      <c r="C1019">
        <v>112</v>
      </c>
      <c r="D1019" s="404">
        <v>45294</v>
      </c>
      <c r="E1019" t="s">
        <v>4952</v>
      </c>
      <c r="F1019" t="s">
        <v>4951</v>
      </c>
      <c r="G1019">
        <v>227.5</v>
      </c>
      <c r="H1019" t="s">
        <v>1081</v>
      </c>
      <c r="I1019" t="s">
        <v>4767</v>
      </c>
    </row>
    <row r="1020" spans="1:9" x14ac:dyDescent="0.25">
      <c r="A1020">
        <v>7430</v>
      </c>
      <c r="B1020" t="s">
        <v>119</v>
      </c>
      <c r="C1020">
        <v>112</v>
      </c>
      <c r="D1020" s="404">
        <v>45294</v>
      </c>
      <c r="E1020" t="s">
        <v>4779</v>
      </c>
      <c r="F1020" t="s">
        <v>4949</v>
      </c>
      <c r="G1020">
        <v>16.5</v>
      </c>
      <c r="H1020" t="s">
        <v>1081</v>
      </c>
      <c r="I1020" t="s">
        <v>4767</v>
      </c>
    </row>
    <row r="1021" spans="1:9" x14ac:dyDescent="0.25">
      <c r="A1021">
        <v>7430</v>
      </c>
      <c r="B1021" t="s">
        <v>119</v>
      </c>
      <c r="C1021">
        <v>112</v>
      </c>
      <c r="D1021" s="404">
        <v>45294</v>
      </c>
      <c r="E1021" t="s">
        <v>4779</v>
      </c>
      <c r="F1021" t="s">
        <v>4948</v>
      </c>
      <c r="G1021">
        <v>9</v>
      </c>
      <c r="H1021" t="s">
        <v>1081</v>
      </c>
      <c r="I1021" t="s">
        <v>4767</v>
      </c>
    </row>
    <row r="1022" spans="1:9" x14ac:dyDescent="0.25">
      <c r="A1022">
        <v>7430</v>
      </c>
      <c r="B1022" t="s">
        <v>119</v>
      </c>
      <c r="C1022">
        <v>112</v>
      </c>
      <c r="D1022" s="404">
        <v>45294</v>
      </c>
      <c r="E1022" t="s">
        <v>4786</v>
      </c>
      <c r="F1022" t="s">
        <v>4947</v>
      </c>
      <c r="G1022">
        <v>35.75</v>
      </c>
      <c r="H1022" t="s">
        <v>1081</v>
      </c>
      <c r="I1022" t="s">
        <v>4767</v>
      </c>
    </row>
    <row r="1023" spans="1:9" x14ac:dyDescent="0.25">
      <c r="A1023">
        <v>7430</v>
      </c>
      <c r="B1023" t="s">
        <v>119</v>
      </c>
      <c r="C1023">
        <v>120</v>
      </c>
      <c r="D1023" s="404">
        <v>45294</v>
      </c>
      <c r="E1023" t="s">
        <v>4779</v>
      </c>
      <c r="F1023" t="s">
        <v>4949</v>
      </c>
      <c r="G1023">
        <v>36.299999999999997</v>
      </c>
      <c r="H1023" t="s">
        <v>1081</v>
      </c>
      <c r="I1023" t="s">
        <v>4767</v>
      </c>
    </row>
    <row r="1024" spans="1:9" x14ac:dyDescent="0.25">
      <c r="A1024">
        <v>7430</v>
      </c>
      <c r="B1024" t="s">
        <v>119</v>
      </c>
      <c r="C1024">
        <v>120</v>
      </c>
      <c r="D1024" s="404">
        <v>45294</v>
      </c>
      <c r="E1024" t="s">
        <v>4779</v>
      </c>
      <c r="F1024" t="s">
        <v>4948</v>
      </c>
      <c r="G1024">
        <v>19.8</v>
      </c>
      <c r="H1024" t="s">
        <v>1081</v>
      </c>
      <c r="I1024" t="s">
        <v>4767</v>
      </c>
    </row>
    <row r="1025" spans="1:9" x14ac:dyDescent="0.25">
      <c r="A1025">
        <v>7430</v>
      </c>
      <c r="B1025" t="s">
        <v>119</v>
      </c>
      <c r="C1025">
        <v>120</v>
      </c>
      <c r="D1025" s="404">
        <v>45294</v>
      </c>
      <c r="E1025" t="s">
        <v>4786</v>
      </c>
      <c r="F1025" t="s">
        <v>4947</v>
      </c>
      <c r="G1025">
        <v>64.349999999999994</v>
      </c>
      <c r="H1025" t="s">
        <v>1081</v>
      </c>
      <c r="I1025" t="s">
        <v>4767</v>
      </c>
    </row>
    <row r="1026" spans="1:9" x14ac:dyDescent="0.25">
      <c r="A1026">
        <v>7430</v>
      </c>
      <c r="B1026" t="s">
        <v>119</v>
      </c>
      <c r="C1026">
        <v>130</v>
      </c>
      <c r="D1026" s="404">
        <v>45294</v>
      </c>
      <c r="E1026" t="s">
        <v>4779</v>
      </c>
      <c r="F1026" t="s">
        <v>4949</v>
      </c>
      <c r="G1026">
        <v>28.05</v>
      </c>
      <c r="H1026" t="s">
        <v>1081</v>
      </c>
      <c r="I1026" t="s">
        <v>4767</v>
      </c>
    </row>
    <row r="1027" spans="1:9" x14ac:dyDescent="0.25">
      <c r="A1027">
        <v>7430</v>
      </c>
      <c r="B1027" t="s">
        <v>119</v>
      </c>
      <c r="C1027">
        <v>130</v>
      </c>
      <c r="D1027" s="404">
        <v>45294</v>
      </c>
      <c r="E1027" t="s">
        <v>4779</v>
      </c>
      <c r="F1027" t="s">
        <v>4948</v>
      </c>
      <c r="G1027">
        <v>15.3</v>
      </c>
      <c r="H1027" t="s">
        <v>1081</v>
      </c>
      <c r="I1027" t="s">
        <v>4767</v>
      </c>
    </row>
    <row r="1028" spans="1:9" x14ac:dyDescent="0.25">
      <c r="A1028">
        <v>7430</v>
      </c>
      <c r="B1028" t="s">
        <v>119</v>
      </c>
      <c r="C1028">
        <v>130</v>
      </c>
      <c r="D1028" s="404">
        <v>45294</v>
      </c>
      <c r="E1028" t="s">
        <v>4786</v>
      </c>
      <c r="F1028" t="s">
        <v>4947</v>
      </c>
      <c r="G1028">
        <v>36.47</v>
      </c>
      <c r="H1028" t="s">
        <v>1081</v>
      </c>
      <c r="I1028" t="s">
        <v>4767</v>
      </c>
    </row>
    <row r="1029" spans="1:9" x14ac:dyDescent="0.25">
      <c r="A1029">
        <v>7430</v>
      </c>
      <c r="B1029" t="s">
        <v>119</v>
      </c>
      <c r="C1029">
        <v>140</v>
      </c>
      <c r="D1029" s="404">
        <v>45294</v>
      </c>
      <c r="E1029" t="s">
        <v>4779</v>
      </c>
      <c r="F1029" t="s">
        <v>4949</v>
      </c>
      <c r="G1029">
        <v>33</v>
      </c>
      <c r="H1029" t="s">
        <v>1081</v>
      </c>
      <c r="I1029" t="s">
        <v>4767</v>
      </c>
    </row>
    <row r="1030" spans="1:9" x14ac:dyDescent="0.25">
      <c r="A1030">
        <v>7430</v>
      </c>
      <c r="B1030" t="s">
        <v>119</v>
      </c>
      <c r="C1030">
        <v>140</v>
      </c>
      <c r="D1030" s="404">
        <v>45294</v>
      </c>
      <c r="E1030" t="s">
        <v>4779</v>
      </c>
      <c r="F1030" t="s">
        <v>4948</v>
      </c>
      <c r="G1030">
        <v>18</v>
      </c>
      <c r="H1030" t="s">
        <v>1081</v>
      </c>
      <c r="I1030" t="s">
        <v>4767</v>
      </c>
    </row>
    <row r="1031" spans="1:9" x14ac:dyDescent="0.25">
      <c r="A1031">
        <v>7430</v>
      </c>
      <c r="B1031" t="s">
        <v>119</v>
      </c>
      <c r="C1031">
        <v>140</v>
      </c>
      <c r="D1031" s="404">
        <v>45294</v>
      </c>
      <c r="E1031" t="s">
        <v>4786</v>
      </c>
      <c r="F1031" t="s">
        <v>4947</v>
      </c>
      <c r="G1031">
        <v>42.9</v>
      </c>
      <c r="H1031" t="s">
        <v>1081</v>
      </c>
      <c r="I1031" t="s">
        <v>4767</v>
      </c>
    </row>
    <row r="1032" spans="1:9" x14ac:dyDescent="0.25">
      <c r="A1032">
        <v>7430</v>
      </c>
      <c r="B1032" t="s">
        <v>119</v>
      </c>
      <c r="C1032">
        <v>140</v>
      </c>
      <c r="D1032" s="404">
        <v>45294</v>
      </c>
      <c r="E1032" t="s">
        <v>1081</v>
      </c>
      <c r="F1032" t="s">
        <v>4950</v>
      </c>
      <c r="G1032">
        <v>195</v>
      </c>
      <c r="H1032" t="s">
        <v>1081</v>
      </c>
      <c r="I1032" t="s">
        <v>4767</v>
      </c>
    </row>
    <row r="1033" spans="1:9" x14ac:dyDescent="0.25">
      <c r="A1033">
        <v>7430</v>
      </c>
      <c r="B1033" t="s">
        <v>119</v>
      </c>
      <c r="C1033">
        <v>160</v>
      </c>
      <c r="D1033" s="404">
        <v>45294</v>
      </c>
      <c r="E1033" t="s">
        <v>4786</v>
      </c>
      <c r="F1033" t="s">
        <v>4947</v>
      </c>
      <c r="G1033">
        <v>21.45</v>
      </c>
      <c r="H1033" t="s">
        <v>1081</v>
      </c>
      <c r="I1033" t="s">
        <v>4767</v>
      </c>
    </row>
    <row r="1034" spans="1:9" x14ac:dyDescent="0.25">
      <c r="A1034">
        <v>7430</v>
      </c>
      <c r="B1034" t="s">
        <v>119</v>
      </c>
      <c r="C1034">
        <v>162</v>
      </c>
      <c r="D1034" s="404">
        <v>45294</v>
      </c>
      <c r="E1034" t="s">
        <v>4779</v>
      </c>
      <c r="F1034" t="s">
        <v>4949</v>
      </c>
      <c r="G1034">
        <v>9.9</v>
      </c>
      <c r="H1034" t="s">
        <v>1081</v>
      </c>
      <c r="I1034" t="s">
        <v>4767</v>
      </c>
    </row>
    <row r="1035" spans="1:9" x14ac:dyDescent="0.25">
      <c r="A1035">
        <v>7430</v>
      </c>
      <c r="B1035" t="s">
        <v>119</v>
      </c>
      <c r="C1035">
        <v>162</v>
      </c>
      <c r="D1035" s="404">
        <v>45294</v>
      </c>
      <c r="E1035" t="s">
        <v>4779</v>
      </c>
      <c r="F1035" t="s">
        <v>4948</v>
      </c>
      <c r="G1035">
        <v>5.4</v>
      </c>
      <c r="H1035" t="s">
        <v>1081</v>
      </c>
      <c r="I1035" t="s">
        <v>4767</v>
      </c>
    </row>
    <row r="1036" spans="1:9" x14ac:dyDescent="0.25">
      <c r="A1036">
        <v>7430</v>
      </c>
      <c r="B1036" t="s">
        <v>119</v>
      </c>
      <c r="C1036">
        <v>210</v>
      </c>
      <c r="D1036" s="404">
        <v>45294</v>
      </c>
      <c r="E1036" t="s">
        <v>4786</v>
      </c>
      <c r="F1036" t="s">
        <v>4947</v>
      </c>
      <c r="G1036">
        <v>23.84</v>
      </c>
      <c r="H1036" t="s">
        <v>1081</v>
      </c>
      <c r="I1036" t="s">
        <v>4767</v>
      </c>
    </row>
    <row r="1037" spans="1:9" x14ac:dyDescent="0.25">
      <c r="A1037">
        <v>7430</v>
      </c>
      <c r="B1037" t="s">
        <v>119</v>
      </c>
      <c r="C1037">
        <v>220</v>
      </c>
      <c r="D1037" s="404">
        <v>45294</v>
      </c>
      <c r="E1037" t="s">
        <v>4786</v>
      </c>
      <c r="F1037" t="s">
        <v>4947</v>
      </c>
      <c r="G1037">
        <v>14.3</v>
      </c>
      <c r="H1037" t="s">
        <v>1081</v>
      </c>
      <c r="I1037" t="s">
        <v>4767</v>
      </c>
    </row>
    <row r="1038" spans="1:9" x14ac:dyDescent="0.25">
      <c r="A1038">
        <v>7430</v>
      </c>
      <c r="B1038" t="s">
        <v>119</v>
      </c>
      <c r="C1038">
        <v>230</v>
      </c>
      <c r="D1038" s="404">
        <v>45294</v>
      </c>
      <c r="E1038" t="s">
        <v>4786</v>
      </c>
      <c r="F1038" t="s">
        <v>4947</v>
      </c>
      <c r="G1038">
        <v>24.13</v>
      </c>
      <c r="H1038" t="s">
        <v>1081</v>
      </c>
      <c r="I1038" t="s">
        <v>4767</v>
      </c>
    </row>
    <row r="1039" spans="1:9" x14ac:dyDescent="0.25">
      <c r="A1039">
        <v>7430</v>
      </c>
      <c r="B1039" t="s">
        <v>119</v>
      </c>
      <c r="C1039">
        <v>240</v>
      </c>
      <c r="D1039" s="404">
        <v>45294</v>
      </c>
      <c r="E1039" t="s">
        <v>4786</v>
      </c>
      <c r="F1039" t="s">
        <v>4947</v>
      </c>
      <c r="G1039">
        <v>19.05</v>
      </c>
      <c r="H1039" t="s">
        <v>1081</v>
      </c>
      <c r="I1039" t="s">
        <v>4767</v>
      </c>
    </row>
    <row r="1040" spans="1:9" x14ac:dyDescent="0.25">
      <c r="A1040">
        <v>7430</v>
      </c>
      <c r="B1040" t="s">
        <v>119</v>
      </c>
      <c r="C1040">
        <v>340</v>
      </c>
      <c r="D1040" s="404">
        <v>45294</v>
      </c>
      <c r="E1040" t="s">
        <v>4786</v>
      </c>
      <c r="F1040" t="s">
        <v>4947</v>
      </c>
      <c r="G1040">
        <v>9.7200000000000006</v>
      </c>
      <c r="H1040" t="s">
        <v>1081</v>
      </c>
      <c r="I1040" t="s">
        <v>4767</v>
      </c>
    </row>
    <row r="1041" spans="1:9" x14ac:dyDescent="0.25">
      <c r="A1041">
        <v>7430</v>
      </c>
      <c r="B1041" t="s">
        <v>119</v>
      </c>
      <c r="C1041">
        <v>935</v>
      </c>
      <c r="D1041" s="404">
        <v>45294</v>
      </c>
      <c r="E1041" t="s">
        <v>4779</v>
      </c>
      <c r="F1041" t="s">
        <v>4949</v>
      </c>
      <c r="G1041">
        <v>8.25</v>
      </c>
      <c r="H1041" t="s">
        <v>1081</v>
      </c>
      <c r="I1041" t="s">
        <v>4767</v>
      </c>
    </row>
    <row r="1042" spans="1:9" x14ac:dyDescent="0.25">
      <c r="A1042">
        <v>7430</v>
      </c>
      <c r="B1042" t="s">
        <v>119</v>
      </c>
      <c r="C1042">
        <v>935</v>
      </c>
      <c r="D1042" s="404">
        <v>45294</v>
      </c>
      <c r="E1042" t="s">
        <v>4779</v>
      </c>
      <c r="F1042" t="s">
        <v>4948</v>
      </c>
      <c r="G1042">
        <v>4.5</v>
      </c>
      <c r="H1042" t="s">
        <v>1081</v>
      </c>
      <c r="I1042" t="s">
        <v>4767</v>
      </c>
    </row>
    <row r="1043" spans="1:9" x14ac:dyDescent="0.25">
      <c r="A1043">
        <v>7430</v>
      </c>
      <c r="B1043" t="s">
        <v>119</v>
      </c>
      <c r="C1043">
        <v>935</v>
      </c>
      <c r="D1043" s="404">
        <v>45294</v>
      </c>
      <c r="E1043" t="s">
        <v>4786</v>
      </c>
      <c r="F1043" t="s">
        <v>4947</v>
      </c>
      <c r="G1043">
        <v>8.94</v>
      </c>
      <c r="H1043" t="s">
        <v>1081</v>
      </c>
      <c r="I1043" t="s">
        <v>4767</v>
      </c>
    </row>
    <row r="1044" spans="1:9" x14ac:dyDescent="0.25">
      <c r="A1044">
        <v>7430</v>
      </c>
      <c r="B1044" t="s">
        <v>119</v>
      </c>
      <c r="C1044">
        <v>936</v>
      </c>
      <c r="D1044" s="404">
        <v>45294</v>
      </c>
      <c r="E1044" t="s">
        <v>4786</v>
      </c>
      <c r="F1044" t="s">
        <v>4947</v>
      </c>
      <c r="G1044">
        <v>8.94</v>
      </c>
      <c r="H1044" t="s">
        <v>1081</v>
      </c>
      <c r="I1044" t="s">
        <v>4767</v>
      </c>
    </row>
    <row r="1045" spans="1:9" x14ac:dyDescent="0.25">
      <c r="A1045">
        <v>7430</v>
      </c>
      <c r="B1045" t="s">
        <v>119</v>
      </c>
      <c r="C1045">
        <v>110</v>
      </c>
      <c r="D1045" s="404">
        <v>45296</v>
      </c>
      <c r="E1045" t="s">
        <v>1081</v>
      </c>
      <c r="F1045" t="s">
        <v>4946</v>
      </c>
      <c r="G1045">
        <v>32.5</v>
      </c>
      <c r="H1045" t="s">
        <v>1081</v>
      </c>
      <c r="I1045" t="s">
        <v>4767</v>
      </c>
    </row>
    <row r="1046" spans="1:9" x14ac:dyDescent="0.25">
      <c r="A1046">
        <v>7430</v>
      </c>
      <c r="B1046" t="s">
        <v>119</v>
      </c>
      <c r="C1046">
        <v>190</v>
      </c>
      <c r="D1046" s="404">
        <v>45300</v>
      </c>
      <c r="E1046" t="s">
        <v>1081</v>
      </c>
      <c r="F1046" t="s">
        <v>4945</v>
      </c>
      <c r="G1046">
        <v>65</v>
      </c>
      <c r="H1046" t="s">
        <v>1081</v>
      </c>
      <c r="I1046" t="s">
        <v>4767</v>
      </c>
    </row>
    <row r="1047" spans="1:9" x14ac:dyDescent="0.25">
      <c r="A1047">
        <v>7430</v>
      </c>
      <c r="B1047" t="s">
        <v>119</v>
      </c>
      <c r="C1047">
        <v>130</v>
      </c>
      <c r="D1047" s="404">
        <v>45301</v>
      </c>
      <c r="E1047" t="s">
        <v>1081</v>
      </c>
      <c r="F1047" t="s">
        <v>4944</v>
      </c>
      <c r="G1047">
        <v>97.5</v>
      </c>
      <c r="H1047" t="s">
        <v>1081</v>
      </c>
      <c r="I1047" t="s">
        <v>4767</v>
      </c>
    </row>
    <row r="1048" spans="1:9" x14ac:dyDescent="0.25">
      <c r="A1048">
        <v>7430</v>
      </c>
      <c r="B1048" t="s">
        <v>119</v>
      </c>
      <c r="C1048">
        <v>112</v>
      </c>
      <c r="D1048" s="404">
        <v>45302</v>
      </c>
      <c r="E1048" t="s">
        <v>1081</v>
      </c>
      <c r="F1048" t="s">
        <v>4943</v>
      </c>
      <c r="G1048">
        <v>552.5</v>
      </c>
      <c r="H1048" t="s">
        <v>1081</v>
      </c>
      <c r="I1048" t="s">
        <v>4767</v>
      </c>
    </row>
    <row r="1049" spans="1:9" x14ac:dyDescent="0.25">
      <c r="A1049">
        <v>7430</v>
      </c>
      <c r="B1049" t="s">
        <v>119</v>
      </c>
      <c r="C1049">
        <v>110</v>
      </c>
      <c r="D1049" s="404">
        <v>45303</v>
      </c>
      <c r="E1049" t="s">
        <v>1081</v>
      </c>
      <c r="F1049" t="s">
        <v>4941</v>
      </c>
      <c r="G1049">
        <v>497</v>
      </c>
      <c r="H1049" t="s">
        <v>1081</v>
      </c>
      <c r="I1049" t="s">
        <v>4767</v>
      </c>
    </row>
    <row r="1050" spans="1:9" x14ac:dyDescent="0.25">
      <c r="A1050">
        <v>7430</v>
      </c>
      <c r="B1050" t="s">
        <v>119</v>
      </c>
      <c r="C1050">
        <v>112</v>
      </c>
      <c r="D1050" s="404">
        <v>45303</v>
      </c>
      <c r="E1050" t="s">
        <v>1081</v>
      </c>
      <c r="F1050" t="s">
        <v>4942</v>
      </c>
      <c r="G1050">
        <v>130</v>
      </c>
      <c r="H1050" t="s">
        <v>1081</v>
      </c>
      <c r="I1050" t="s">
        <v>4767</v>
      </c>
    </row>
    <row r="1051" spans="1:9" x14ac:dyDescent="0.25">
      <c r="A1051">
        <v>7430</v>
      </c>
      <c r="B1051" t="s">
        <v>119</v>
      </c>
      <c r="C1051">
        <v>112</v>
      </c>
      <c r="D1051" s="404">
        <v>45303</v>
      </c>
      <c r="E1051" t="s">
        <v>1081</v>
      </c>
      <c r="F1051" t="s">
        <v>4941</v>
      </c>
      <c r="G1051">
        <v>497</v>
      </c>
      <c r="H1051" t="s">
        <v>1081</v>
      </c>
      <c r="I1051" t="s">
        <v>4767</v>
      </c>
    </row>
    <row r="1052" spans="1:9" x14ac:dyDescent="0.25">
      <c r="A1052">
        <v>7430</v>
      </c>
      <c r="B1052" t="s">
        <v>119</v>
      </c>
      <c r="C1052">
        <v>160</v>
      </c>
      <c r="D1052" s="404">
        <v>45303</v>
      </c>
      <c r="E1052" t="s">
        <v>1081</v>
      </c>
      <c r="F1052" t="s">
        <v>4941</v>
      </c>
      <c r="G1052">
        <v>497</v>
      </c>
      <c r="H1052" t="s">
        <v>1081</v>
      </c>
      <c r="I1052" t="s">
        <v>4767</v>
      </c>
    </row>
    <row r="1053" spans="1:9" x14ac:dyDescent="0.25">
      <c r="A1053">
        <v>7430</v>
      </c>
      <c r="B1053" t="s">
        <v>119</v>
      </c>
      <c r="C1053">
        <v>130</v>
      </c>
      <c r="D1053" s="404">
        <v>45309</v>
      </c>
      <c r="E1053" t="s">
        <v>4940</v>
      </c>
      <c r="F1053" t="s">
        <v>4939</v>
      </c>
      <c r="G1053">
        <v>196.5</v>
      </c>
      <c r="H1053" t="s">
        <v>1081</v>
      </c>
      <c r="I1053" t="s">
        <v>4767</v>
      </c>
    </row>
    <row r="1054" spans="1:9" x14ac:dyDescent="0.25">
      <c r="A1054">
        <v>7430</v>
      </c>
      <c r="B1054" t="s">
        <v>119</v>
      </c>
      <c r="C1054">
        <v>140</v>
      </c>
      <c r="D1054" s="404">
        <v>45309</v>
      </c>
      <c r="E1054" t="s">
        <v>4940</v>
      </c>
      <c r="F1054" t="s">
        <v>4939</v>
      </c>
      <c r="G1054">
        <v>196.5</v>
      </c>
      <c r="H1054" t="s">
        <v>1081</v>
      </c>
      <c r="I1054" t="s">
        <v>4767</v>
      </c>
    </row>
    <row r="1055" spans="1:9" x14ac:dyDescent="0.25">
      <c r="A1055">
        <v>7430</v>
      </c>
      <c r="B1055" t="s">
        <v>119</v>
      </c>
      <c r="C1055">
        <v>190</v>
      </c>
      <c r="D1055" s="404">
        <v>45309</v>
      </c>
      <c r="E1055" t="s">
        <v>4938</v>
      </c>
      <c r="F1055" t="s">
        <v>4937</v>
      </c>
      <c r="G1055">
        <v>720</v>
      </c>
      <c r="H1055" t="s">
        <v>1081</v>
      </c>
      <c r="I1055" t="s">
        <v>4767</v>
      </c>
    </row>
    <row r="1056" spans="1:9" x14ac:dyDescent="0.25">
      <c r="A1056">
        <v>7430</v>
      </c>
      <c r="B1056" t="s">
        <v>119</v>
      </c>
      <c r="C1056">
        <v>130</v>
      </c>
      <c r="D1056" s="404">
        <v>45310</v>
      </c>
      <c r="E1056" t="s">
        <v>4936</v>
      </c>
      <c r="F1056" t="s">
        <v>4935</v>
      </c>
      <c r="G1056">
        <v>325</v>
      </c>
      <c r="H1056" t="s">
        <v>1081</v>
      </c>
      <c r="I1056" t="s">
        <v>4767</v>
      </c>
    </row>
    <row r="1057" spans="1:9" x14ac:dyDescent="0.25">
      <c r="A1057">
        <v>7430</v>
      </c>
      <c r="B1057" t="s">
        <v>119</v>
      </c>
      <c r="C1057">
        <v>112</v>
      </c>
      <c r="D1057" s="404">
        <v>45313</v>
      </c>
      <c r="E1057" t="s">
        <v>4932</v>
      </c>
      <c r="F1057" t="s">
        <v>4931</v>
      </c>
      <c r="G1057">
        <v>530.53</v>
      </c>
      <c r="H1057" t="s">
        <v>1081</v>
      </c>
      <c r="I1057" t="s">
        <v>4767</v>
      </c>
    </row>
    <row r="1058" spans="1:9" x14ac:dyDescent="0.25">
      <c r="A1058">
        <v>7430</v>
      </c>
      <c r="B1058" t="s">
        <v>119</v>
      </c>
      <c r="C1058">
        <v>120</v>
      </c>
      <c r="D1058" s="404">
        <v>45313</v>
      </c>
      <c r="E1058" t="s">
        <v>4934</v>
      </c>
      <c r="F1058" t="s">
        <v>4933</v>
      </c>
      <c r="G1058">
        <v>97.5</v>
      </c>
      <c r="H1058" t="s">
        <v>1081</v>
      </c>
      <c r="I1058" t="s">
        <v>4767</v>
      </c>
    </row>
    <row r="1059" spans="1:9" x14ac:dyDescent="0.25">
      <c r="A1059">
        <v>7430</v>
      </c>
      <c r="B1059" t="s">
        <v>119</v>
      </c>
      <c r="C1059">
        <v>130</v>
      </c>
      <c r="D1059" s="404">
        <v>45313</v>
      </c>
      <c r="E1059" t="s">
        <v>4932</v>
      </c>
      <c r="F1059" t="s">
        <v>4931</v>
      </c>
      <c r="G1059">
        <v>530.53</v>
      </c>
      <c r="H1059" t="s">
        <v>1081</v>
      </c>
      <c r="I1059" t="s">
        <v>4767</v>
      </c>
    </row>
    <row r="1060" spans="1:9" x14ac:dyDescent="0.25">
      <c r="A1060">
        <v>7430</v>
      </c>
      <c r="B1060" t="s">
        <v>119</v>
      </c>
      <c r="C1060">
        <v>160</v>
      </c>
      <c r="D1060" s="404">
        <v>45313</v>
      </c>
      <c r="E1060" t="s">
        <v>4932</v>
      </c>
      <c r="F1060" t="s">
        <v>4931</v>
      </c>
      <c r="G1060">
        <v>530.54</v>
      </c>
      <c r="H1060" t="s">
        <v>1081</v>
      </c>
      <c r="I1060" t="s">
        <v>4767</v>
      </c>
    </row>
    <row r="1061" spans="1:9" x14ac:dyDescent="0.25">
      <c r="A1061">
        <v>7430</v>
      </c>
      <c r="B1061" t="s">
        <v>119</v>
      </c>
      <c r="C1061">
        <v>110</v>
      </c>
      <c r="D1061" s="404">
        <v>45317</v>
      </c>
      <c r="E1061" t="s">
        <v>4786</v>
      </c>
      <c r="F1061" t="s">
        <v>4927</v>
      </c>
      <c r="G1061">
        <v>244.41</v>
      </c>
      <c r="H1061" t="s">
        <v>1081</v>
      </c>
      <c r="I1061" t="s">
        <v>4767</v>
      </c>
    </row>
    <row r="1062" spans="1:9" x14ac:dyDescent="0.25">
      <c r="A1062">
        <v>7430</v>
      </c>
      <c r="B1062" t="s">
        <v>119</v>
      </c>
      <c r="C1062">
        <v>112</v>
      </c>
      <c r="D1062" s="404">
        <v>45317</v>
      </c>
      <c r="E1062" t="s">
        <v>4786</v>
      </c>
      <c r="F1062" t="s">
        <v>4927</v>
      </c>
      <c r="G1062">
        <v>183.36</v>
      </c>
      <c r="H1062" t="s">
        <v>1081</v>
      </c>
      <c r="I1062" t="s">
        <v>4767</v>
      </c>
    </row>
    <row r="1063" spans="1:9" x14ac:dyDescent="0.25">
      <c r="A1063">
        <v>7430</v>
      </c>
      <c r="B1063" t="s">
        <v>119</v>
      </c>
      <c r="C1063">
        <v>120</v>
      </c>
      <c r="D1063" s="404">
        <v>45317</v>
      </c>
      <c r="E1063" t="s">
        <v>4786</v>
      </c>
      <c r="F1063" t="s">
        <v>4927</v>
      </c>
      <c r="G1063">
        <v>330.03</v>
      </c>
      <c r="H1063" t="s">
        <v>1081</v>
      </c>
      <c r="I1063" t="s">
        <v>4767</v>
      </c>
    </row>
    <row r="1064" spans="1:9" x14ac:dyDescent="0.25">
      <c r="A1064">
        <v>7430</v>
      </c>
      <c r="B1064" t="s">
        <v>119</v>
      </c>
      <c r="C1064">
        <v>130</v>
      </c>
      <c r="D1064" s="404">
        <v>45317</v>
      </c>
      <c r="E1064" t="s">
        <v>4786</v>
      </c>
      <c r="F1064" t="s">
        <v>4927</v>
      </c>
      <c r="G1064">
        <v>187.02</v>
      </c>
      <c r="H1064" t="s">
        <v>1081</v>
      </c>
      <c r="I1064" t="s">
        <v>4767</v>
      </c>
    </row>
    <row r="1065" spans="1:9" x14ac:dyDescent="0.25">
      <c r="A1065">
        <v>7430</v>
      </c>
      <c r="B1065" t="s">
        <v>119</v>
      </c>
      <c r="C1065">
        <v>140</v>
      </c>
      <c r="D1065" s="404">
        <v>45317</v>
      </c>
      <c r="E1065" t="s">
        <v>4786</v>
      </c>
      <c r="F1065" t="s">
        <v>4927</v>
      </c>
      <c r="G1065">
        <v>220.03</v>
      </c>
      <c r="H1065" t="s">
        <v>1081</v>
      </c>
      <c r="I1065" t="s">
        <v>4767</v>
      </c>
    </row>
    <row r="1066" spans="1:9" x14ac:dyDescent="0.25">
      <c r="A1066">
        <v>7430</v>
      </c>
      <c r="B1066" t="s">
        <v>119</v>
      </c>
      <c r="C1066">
        <v>160</v>
      </c>
      <c r="D1066" s="404">
        <v>45317</v>
      </c>
      <c r="E1066" t="s">
        <v>4786</v>
      </c>
      <c r="F1066" t="s">
        <v>4927</v>
      </c>
      <c r="G1066">
        <v>110.01</v>
      </c>
      <c r="H1066" t="s">
        <v>1081</v>
      </c>
      <c r="I1066" t="s">
        <v>4767</v>
      </c>
    </row>
    <row r="1067" spans="1:9" x14ac:dyDescent="0.25">
      <c r="A1067">
        <v>7430</v>
      </c>
      <c r="B1067" t="s">
        <v>119</v>
      </c>
      <c r="C1067">
        <v>190</v>
      </c>
      <c r="D1067" s="404">
        <v>45317</v>
      </c>
      <c r="E1067" t="s">
        <v>4930</v>
      </c>
      <c r="F1067" t="s">
        <v>4929</v>
      </c>
      <c r="G1067">
        <v>260</v>
      </c>
      <c r="H1067" t="s">
        <v>1081</v>
      </c>
      <c r="I1067" t="s">
        <v>4767</v>
      </c>
    </row>
    <row r="1068" spans="1:9" x14ac:dyDescent="0.25">
      <c r="A1068">
        <v>7430</v>
      </c>
      <c r="B1068" t="s">
        <v>119</v>
      </c>
      <c r="C1068">
        <v>210</v>
      </c>
      <c r="D1068" s="404">
        <v>45317</v>
      </c>
      <c r="E1068" t="s">
        <v>4786</v>
      </c>
      <c r="F1068" t="s">
        <v>4927</v>
      </c>
      <c r="G1068">
        <v>122.3</v>
      </c>
      <c r="H1068" t="s">
        <v>1081</v>
      </c>
      <c r="I1068" t="s">
        <v>4767</v>
      </c>
    </row>
    <row r="1069" spans="1:9" x14ac:dyDescent="0.25">
      <c r="A1069">
        <v>7430</v>
      </c>
      <c r="B1069" t="s">
        <v>119</v>
      </c>
      <c r="C1069">
        <v>220</v>
      </c>
      <c r="D1069" s="404">
        <v>45317</v>
      </c>
      <c r="E1069" t="s">
        <v>4786</v>
      </c>
      <c r="F1069" t="s">
        <v>4927</v>
      </c>
      <c r="G1069">
        <v>73.34</v>
      </c>
      <c r="H1069" t="s">
        <v>1081</v>
      </c>
      <c r="I1069" t="s">
        <v>4767</v>
      </c>
    </row>
    <row r="1070" spans="1:9" x14ac:dyDescent="0.25">
      <c r="A1070">
        <v>7430</v>
      </c>
      <c r="B1070" t="s">
        <v>119</v>
      </c>
      <c r="C1070">
        <v>230</v>
      </c>
      <c r="D1070" s="404">
        <v>45317</v>
      </c>
      <c r="E1070" t="s">
        <v>4786</v>
      </c>
      <c r="F1070" t="s">
        <v>4927</v>
      </c>
      <c r="G1070">
        <v>123.77</v>
      </c>
      <c r="H1070" t="s">
        <v>1081</v>
      </c>
      <c r="I1070" t="s">
        <v>4767</v>
      </c>
    </row>
    <row r="1071" spans="1:9" x14ac:dyDescent="0.25">
      <c r="A1071">
        <v>7430</v>
      </c>
      <c r="B1071" t="s">
        <v>119</v>
      </c>
      <c r="C1071">
        <v>240</v>
      </c>
      <c r="D1071" s="404">
        <v>45317</v>
      </c>
      <c r="E1071" t="s">
        <v>4786</v>
      </c>
      <c r="F1071" t="s">
        <v>4927</v>
      </c>
      <c r="G1071">
        <v>97.73</v>
      </c>
      <c r="H1071" t="s">
        <v>1081</v>
      </c>
      <c r="I1071" t="s">
        <v>4767</v>
      </c>
    </row>
    <row r="1072" spans="1:9" x14ac:dyDescent="0.25">
      <c r="A1072">
        <v>7430</v>
      </c>
      <c r="B1072" t="s">
        <v>119</v>
      </c>
      <c r="C1072">
        <v>340</v>
      </c>
      <c r="D1072" s="404">
        <v>45317</v>
      </c>
      <c r="E1072" t="s">
        <v>4786</v>
      </c>
      <c r="F1072" t="s">
        <v>4927</v>
      </c>
      <c r="G1072">
        <v>49.87</v>
      </c>
      <c r="H1072" t="s">
        <v>1081</v>
      </c>
      <c r="I1072" t="s">
        <v>4767</v>
      </c>
    </row>
    <row r="1073" spans="1:9" x14ac:dyDescent="0.25">
      <c r="A1073">
        <v>7430</v>
      </c>
      <c r="B1073" t="s">
        <v>119</v>
      </c>
      <c r="C1073">
        <v>430</v>
      </c>
      <c r="D1073" s="404">
        <v>45317</v>
      </c>
      <c r="E1073" t="s">
        <v>1081</v>
      </c>
      <c r="F1073" t="s">
        <v>4928</v>
      </c>
      <c r="G1073">
        <v>532.33000000000004</v>
      </c>
      <c r="H1073" t="s">
        <v>1081</v>
      </c>
      <c r="I1073" t="s">
        <v>4767</v>
      </c>
    </row>
    <row r="1074" spans="1:9" x14ac:dyDescent="0.25">
      <c r="A1074">
        <v>7430</v>
      </c>
      <c r="B1074" t="s">
        <v>119</v>
      </c>
      <c r="C1074">
        <v>440</v>
      </c>
      <c r="D1074" s="404">
        <v>45317</v>
      </c>
      <c r="E1074" t="s">
        <v>1081</v>
      </c>
      <c r="F1074" t="s">
        <v>4928</v>
      </c>
      <c r="G1074">
        <v>521.74</v>
      </c>
      <c r="H1074" t="s">
        <v>1081</v>
      </c>
      <c r="I1074" t="s">
        <v>4767</v>
      </c>
    </row>
    <row r="1075" spans="1:9" x14ac:dyDescent="0.25">
      <c r="A1075">
        <v>7430</v>
      </c>
      <c r="B1075" t="s">
        <v>119</v>
      </c>
      <c r="C1075">
        <v>935</v>
      </c>
      <c r="D1075" s="404">
        <v>45317</v>
      </c>
      <c r="E1075" t="s">
        <v>4786</v>
      </c>
      <c r="F1075" t="s">
        <v>4927</v>
      </c>
      <c r="G1075">
        <v>45.83</v>
      </c>
      <c r="H1075" t="s">
        <v>1081</v>
      </c>
      <c r="I1075" t="s">
        <v>4767</v>
      </c>
    </row>
    <row r="1076" spans="1:9" x14ac:dyDescent="0.25">
      <c r="A1076">
        <v>7430</v>
      </c>
      <c r="B1076" t="s">
        <v>119</v>
      </c>
      <c r="C1076">
        <v>936</v>
      </c>
      <c r="D1076" s="404">
        <v>45317</v>
      </c>
      <c r="E1076" t="s">
        <v>4786</v>
      </c>
      <c r="F1076" t="s">
        <v>4927</v>
      </c>
      <c r="G1076">
        <v>45.83</v>
      </c>
      <c r="H1076" t="s">
        <v>1081</v>
      </c>
      <c r="I1076" t="s">
        <v>4767</v>
      </c>
    </row>
    <row r="1077" spans="1:9" x14ac:dyDescent="0.25">
      <c r="A1077">
        <v>7430</v>
      </c>
      <c r="B1077" t="s">
        <v>119</v>
      </c>
      <c r="C1077">
        <v>110</v>
      </c>
      <c r="D1077" s="404">
        <v>45322</v>
      </c>
      <c r="E1077" t="s">
        <v>4786</v>
      </c>
      <c r="F1077" t="s">
        <v>4921</v>
      </c>
      <c r="G1077">
        <v>13</v>
      </c>
      <c r="H1077" t="s">
        <v>1081</v>
      </c>
      <c r="I1077" t="s">
        <v>4767</v>
      </c>
    </row>
    <row r="1078" spans="1:9" x14ac:dyDescent="0.25">
      <c r="A1078">
        <v>7430</v>
      </c>
      <c r="B1078" t="s">
        <v>119</v>
      </c>
      <c r="C1078">
        <v>110</v>
      </c>
      <c r="D1078" s="404">
        <v>45322</v>
      </c>
      <c r="E1078" t="s">
        <v>4779</v>
      </c>
      <c r="F1078" t="s">
        <v>4922</v>
      </c>
      <c r="G1078">
        <v>417.7</v>
      </c>
      <c r="H1078" t="s">
        <v>1081</v>
      </c>
      <c r="I1078" t="s">
        <v>4767</v>
      </c>
    </row>
    <row r="1079" spans="1:9" x14ac:dyDescent="0.25">
      <c r="A1079">
        <v>7430</v>
      </c>
      <c r="B1079" t="s">
        <v>119</v>
      </c>
      <c r="C1079">
        <v>112</v>
      </c>
      <c r="D1079" s="404">
        <v>45322</v>
      </c>
      <c r="E1079" t="s">
        <v>4786</v>
      </c>
      <c r="F1079" t="s">
        <v>4921</v>
      </c>
      <c r="G1079">
        <v>9.75</v>
      </c>
      <c r="H1079" t="s">
        <v>1081</v>
      </c>
      <c r="I1079" t="s">
        <v>4767</v>
      </c>
    </row>
    <row r="1080" spans="1:9" x14ac:dyDescent="0.25">
      <c r="A1080">
        <v>7430</v>
      </c>
      <c r="B1080" t="s">
        <v>119</v>
      </c>
      <c r="C1080">
        <v>112</v>
      </c>
      <c r="D1080" s="404">
        <v>45322</v>
      </c>
      <c r="E1080" t="s">
        <v>4779</v>
      </c>
      <c r="F1080" t="s">
        <v>4922</v>
      </c>
      <c r="G1080">
        <v>208.85</v>
      </c>
      <c r="H1080" t="s">
        <v>1081</v>
      </c>
      <c r="I1080" t="s">
        <v>4767</v>
      </c>
    </row>
    <row r="1081" spans="1:9" x14ac:dyDescent="0.25">
      <c r="A1081">
        <v>7430</v>
      </c>
      <c r="B1081" t="s">
        <v>119</v>
      </c>
      <c r="C1081">
        <v>112</v>
      </c>
      <c r="D1081" s="404">
        <v>45322</v>
      </c>
      <c r="E1081" t="s">
        <v>4926</v>
      </c>
      <c r="F1081" t="s">
        <v>4925</v>
      </c>
      <c r="G1081">
        <v>32.5</v>
      </c>
      <c r="H1081" t="s">
        <v>1081</v>
      </c>
      <c r="I1081" t="s">
        <v>4767</v>
      </c>
    </row>
    <row r="1082" spans="1:9" x14ac:dyDescent="0.25">
      <c r="A1082">
        <v>7430</v>
      </c>
      <c r="B1082" t="s">
        <v>119</v>
      </c>
      <c r="C1082">
        <v>120</v>
      </c>
      <c r="D1082" s="404">
        <v>45322</v>
      </c>
      <c r="E1082" t="s">
        <v>4786</v>
      </c>
      <c r="F1082" t="s">
        <v>4921</v>
      </c>
      <c r="G1082">
        <v>17.55</v>
      </c>
      <c r="H1082" t="s">
        <v>1081</v>
      </c>
      <c r="I1082" t="s">
        <v>4767</v>
      </c>
    </row>
    <row r="1083" spans="1:9" x14ac:dyDescent="0.25">
      <c r="A1083">
        <v>7430</v>
      </c>
      <c r="B1083" t="s">
        <v>119</v>
      </c>
      <c r="C1083">
        <v>120</v>
      </c>
      <c r="D1083" s="404">
        <v>45322</v>
      </c>
      <c r="E1083" t="s">
        <v>4779</v>
      </c>
      <c r="F1083" t="s">
        <v>4922</v>
      </c>
      <c r="G1083">
        <v>459.47</v>
      </c>
      <c r="H1083" t="s">
        <v>1081</v>
      </c>
      <c r="I1083" t="s">
        <v>4767</v>
      </c>
    </row>
    <row r="1084" spans="1:9" x14ac:dyDescent="0.25">
      <c r="A1084">
        <v>7430</v>
      </c>
      <c r="B1084" t="s">
        <v>119</v>
      </c>
      <c r="C1084">
        <v>130</v>
      </c>
      <c r="D1084" s="404">
        <v>45322</v>
      </c>
      <c r="E1084" t="s">
        <v>4786</v>
      </c>
      <c r="F1084" t="s">
        <v>4921</v>
      </c>
      <c r="G1084">
        <v>9.9499999999999993</v>
      </c>
      <c r="H1084" t="s">
        <v>1081</v>
      </c>
      <c r="I1084" t="s">
        <v>4767</v>
      </c>
    </row>
    <row r="1085" spans="1:9" x14ac:dyDescent="0.25">
      <c r="A1085">
        <v>7430</v>
      </c>
      <c r="B1085" t="s">
        <v>119</v>
      </c>
      <c r="C1085">
        <v>130</v>
      </c>
      <c r="D1085" s="404">
        <v>45322</v>
      </c>
      <c r="E1085" t="s">
        <v>4779</v>
      </c>
      <c r="F1085" t="s">
        <v>4922</v>
      </c>
      <c r="G1085">
        <v>355.04</v>
      </c>
      <c r="H1085" t="s">
        <v>1081</v>
      </c>
      <c r="I1085" t="s">
        <v>4767</v>
      </c>
    </row>
    <row r="1086" spans="1:9" x14ac:dyDescent="0.25">
      <c r="A1086">
        <v>7430</v>
      </c>
      <c r="B1086" t="s">
        <v>119</v>
      </c>
      <c r="C1086">
        <v>140</v>
      </c>
      <c r="D1086" s="404">
        <v>45322</v>
      </c>
      <c r="E1086" t="s">
        <v>4786</v>
      </c>
      <c r="F1086" t="s">
        <v>4921</v>
      </c>
      <c r="G1086">
        <v>11.7</v>
      </c>
      <c r="H1086" t="s">
        <v>1081</v>
      </c>
      <c r="I1086" t="s">
        <v>4767</v>
      </c>
    </row>
    <row r="1087" spans="1:9" x14ac:dyDescent="0.25">
      <c r="A1087">
        <v>7430</v>
      </c>
      <c r="B1087" t="s">
        <v>119</v>
      </c>
      <c r="C1087">
        <v>140</v>
      </c>
      <c r="D1087" s="404">
        <v>45322</v>
      </c>
      <c r="E1087" t="s">
        <v>4779</v>
      </c>
      <c r="F1087" t="s">
        <v>4922</v>
      </c>
      <c r="G1087">
        <v>417.7</v>
      </c>
      <c r="H1087" t="s">
        <v>1081</v>
      </c>
      <c r="I1087" t="s">
        <v>4767</v>
      </c>
    </row>
    <row r="1088" spans="1:9" x14ac:dyDescent="0.25">
      <c r="A1088">
        <v>7430</v>
      </c>
      <c r="B1088" t="s">
        <v>119</v>
      </c>
      <c r="C1088">
        <v>160</v>
      </c>
      <c r="D1088" s="404">
        <v>45322</v>
      </c>
      <c r="E1088" t="s">
        <v>4786</v>
      </c>
      <c r="F1088" t="s">
        <v>4921</v>
      </c>
      <c r="G1088">
        <v>5.85</v>
      </c>
      <c r="H1088" t="s">
        <v>1081</v>
      </c>
      <c r="I1088" t="s">
        <v>4767</v>
      </c>
    </row>
    <row r="1089" spans="1:9" x14ac:dyDescent="0.25">
      <c r="A1089">
        <v>7430</v>
      </c>
      <c r="B1089" t="s">
        <v>119</v>
      </c>
      <c r="C1089">
        <v>162</v>
      </c>
      <c r="D1089" s="404">
        <v>45322</v>
      </c>
      <c r="E1089" t="s">
        <v>4779</v>
      </c>
      <c r="F1089" t="s">
        <v>4922</v>
      </c>
      <c r="G1089">
        <v>125.31</v>
      </c>
      <c r="H1089" t="s">
        <v>1081</v>
      </c>
      <c r="I1089" t="s">
        <v>4767</v>
      </c>
    </row>
    <row r="1090" spans="1:9" x14ac:dyDescent="0.25">
      <c r="A1090">
        <v>7430</v>
      </c>
      <c r="B1090" t="s">
        <v>119</v>
      </c>
      <c r="C1090">
        <v>210</v>
      </c>
      <c r="D1090" s="404">
        <v>45322</v>
      </c>
      <c r="E1090" t="s">
        <v>4786</v>
      </c>
      <c r="F1090" t="s">
        <v>4921</v>
      </c>
      <c r="G1090">
        <v>6.5</v>
      </c>
      <c r="H1090" t="s">
        <v>1081</v>
      </c>
      <c r="I1090" t="s">
        <v>4767</v>
      </c>
    </row>
    <row r="1091" spans="1:9" x14ac:dyDescent="0.25">
      <c r="A1091">
        <v>7430</v>
      </c>
      <c r="B1091" t="s">
        <v>119</v>
      </c>
      <c r="C1091">
        <v>220</v>
      </c>
      <c r="D1091" s="404">
        <v>45322</v>
      </c>
      <c r="E1091" t="s">
        <v>4786</v>
      </c>
      <c r="F1091" t="s">
        <v>4921</v>
      </c>
      <c r="G1091">
        <v>3.9</v>
      </c>
      <c r="H1091" t="s">
        <v>1081</v>
      </c>
      <c r="I1091" t="s">
        <v>4767</v>
      </c>
    </row>
    <row r="1092" spans="1:9" x14ac:dyDescent="0.25">
      <c r="A1092">
        <v>7430</v>
      </c>
      <c r="B1092" t="s">
        <v>119</v>
      </c>
      <c r="C1092">
        <v>230</v>
      </c>
      <c r="D1092" s="404">
        <v>45322</v>
      </c>
      <c r="E1092" t="s">
        <v>4924</v>
      </c>
      <c r="F1092" t="s">
        <v>4923</v>
      </c>
      <c r="G1092">
        <v>65</v>
      </c>
      <c r="H1092" t="s">
        <v>1081</v>
      </c>
      <c r="I1092" t="s">
        <v>4767</v>
      </c>
    </row>
    <row r="1093" spans="1:9" x14ac:dyDescent="0.25">
      <c r="A1093">
        <v>7430</v>
      </c>
      <c r="B1093" t="s">
        <v>119</v>
      </c>
      <c r="C1093">
        <v>230</v>
      </c>
      <c r="D1093" s="404">
        <v>45322</v>
      </c>
      <c r="E1093" t="s">
        <v>4786</v>
      </c>
      <c r="F1093" t="s">
        <v>4921</v>
      </c>
      <c r="G1093">
        <v>6.58</v>
      </c>
      <c r="H1093" t="s">
        <v>1081</v>
      </c>
      <c r="I1093" t="s">
        <v>4767</v>
      </c>
    </row>
    <row r="1094" spans="1:9" x14ac:dyDescent="0.25">
      <c r="A1094">
        <v>7430</v>
      </c>
      <c r="B1094" t="s">
        <v>119</v>
      </c>
      <c r="C1094">
        <v>240</v>
      </c>
      <c r="D1094" s="404">
        <v>45322</v>
      </c>
      <c r="E1094" t="s">
        <v>4786</v>
      </c>
      <c r="F1094" t="s">
        <v>4921</v>
      </c>
      <c r="G1094">
        <v>5.2</v>
      </c>
      <c r="H1094" t="s">
        <v>1081</v>
      </c>
      <c r="I1094" t="s">
        <v>4767</v>
      </c>
    </row>
    <row r="1095" spans="1:9" x14ac:dyDescent="0.25">
      <c r="A1095">
        <v>7430</v>
      </c>
      <c r="B1095" t="s">
        <v>119</v>
      </c>
      <c r="C1095">
        <v>340</v>
      </c>
      <c r="D1095" s="404">
        <v>45322</v>
      </c>
      <c r="E1095" t="s">
        <v>4786</v>
      </c>
      <c r="F1095" t="s">
        <v>4921</v>
      </c>
      <c r="G1095">
        <v>2.65</v>
      </c>
      <c r="H1095" t="s">
        <v>1081</v>
      </c>
      <c r="I1095" t="s">
        <v>4767</v>
      </c>
    </row>
    <row r="1096" spans="1:9" x14ac:dyDescent="0.25">
      <c r="A1096">
        <v>7430</v>
      </c>
      <c r="B1096" t="s">
        <v>119</v>
      </c>
      <c r="C1096">
        <v>935</v>
      </c>
      <c r="D1096" s="404">
        <v>45322</v>
      </c>
      <c r="E1096" t="s">
        <v>4786</v>
      </c>
      <c r="F1096" t="s">
        <v>4921</v>
      </c>
      <c r="G1096">
        <v>2.4300000000000002</v>
      </c>
      <c r="H1096" t="s">
        <v>1081</v>
      </c>
      <c r="I1096" t="s">
        <v>4767</v>
      </c>
    </row>
    <row r="1097" spans="1:9" x14ac:dyDescent="0.25">
      <c r="A1097">
        <v>7430</v>
      </c>
      <c r="B1097" t="s">
        <v>119</v>
      </c>
      <c r="C1097">
        <v>935</v>
      </c>
      <c r="D1097" s="404">
        <v>45322</v>
      </c>
      <c r="E1097" t="s">
        <v>4779</v>
      </c>
      <c r="F1097" t="s">
        <v>4922</v>
      </c>
      <c r="G1097">
        <v>104.43</v>
      </c>
      <c r="H1097" t="s">
        <v>1081</v>
      </c>
      <c r="I1097" t="s">
        <v>4767</v>
      </c>
    </row>
    <row r="1098" spans="1:9" x14ac:dyDescent="0.25">
      <c r="A1098">
        <v>7430</v>
      </c>
      <c r="B1098" t="s">
        <v>119</v>
      </c>
      <c r="C1098">
        <v>936</v>
      </c>
      <c r="D1098" s="404">
        <v>45322</v>
      </c>
      <c r="E1098" t="s">
        <v>4786</v>
      </c>
      <c r="F1098" t="s">
        <v>4921</v>
      </c>
      <c r="G1098">
        <v>2.4300000000000002</v>
      </c>
      <c r="H1098" t="s">
        <v>1081</v>
      </c>
      <c r="I1098" t="s">
        <v>4767</v>
      </c>
    </row>
    <row r="1099" spans="1:9" x14ac:dyDescent="0.25">
      <c r="A1099">
        <v>7430</v>
      </c>
      <c r="B1099" t="s">
        <v>119</v>
      </c>
      <c r="C1099">
        <v>110</v>
      </c>
      <c r="D1099" s="404">
        <v>45323</v>
      </c>
      <c r="E1099" t="s">
        <v>4779</v>
      </c>
      <c r="F1099" t="s">
        <v>4916</v>
      </c>
      <c r="G1099">
        <v>151</v>
      </c>
      <c r="H1099" t="s">
        <v>1081</v>
      </c>
      <c r="I1099" t="s">
        <v>4767</v>
      </c>
    </row>
    <row r="1100" spans="1:9" x14ac:dyDescent="0.25">
      <c r="A1100">
        <v>7430</v>
      </c>
      <c r="B1100" t="s">
        <v>119</v>
      </c>
      <c r="C1100">
        <v>110</v>
      </c>
      <c r="D1100" s="404">
        <v>45323</v>
      </c>
      <c r="E1100" t="s">
        <v>4786</v>
      </c>
      <c r="F1100" t="s">
        <v>4915</v>
      </c>
      <c r="G1100">
        <v>12</v>
      </c>
      <c r="H1100" t="s">
        <v>1081</v>
      </c>
      <c r="I1100" t="s">
        <v>4767</v>
      </c>
    </row>
    <row r="1101" spans="1:9" x14ac:dyDescent="0.25">
      <c r="A1101">
        <v>7430</v>
      </c>
      <c r="B1101" t="s">
        <v>119</v>
      </c>
      <c r="C1101">
        <v>110</v>
      </c>
      <c r="D1101" s="404">
        <v>45323</v>
      </c>
      <c r="E1101" t="s">
        <v>4786</v>
      </c>
      <c r="F1101" t="s">
        <v>4914</v>
      </c>
      <c r="G1101">
        <v>56.32</v>
      </c>
      <c r="H1101" t="s">
        <v>1081</v>
      </c>
      <c r="I1101" t="s">
        <v>4767</v>
      </c>
    </row>
    <row r="1102" spans="1:9" x14ac:dyDescent="0.25">
      <c r="A1102">
        <v>7430</v>
      </c>
      <c r="B1102" t="s">
        <v>119</v>
      </c>
      <c r="C1102">
        <v>112</v>
      </c>
      <c r="D1102" s="404">
        <v>45323</v>
      </c>
      <c r="E1102" t="s">
        <v>4779</v>
      </c>
      <c r="F1102" t="s">
        <v>4916</v>
      </c>
      <c r="G1102">
        <v>75.5</v>
      </c>
      <c r="H1102" t="s">
        <v>1081</v>
      </c>
      <c r="I1102" t="s">
        <v>4767</v>
      </c>
    </row>
    <row r="1103" spans="1:9" x14ac:dyDescent="0.25">
      <c r="A1103">
        <v>7430</v>
      </c>
      <c r="B1103" t="s">
        <v>119</v>
      </c>
      <c r="C1103">
        <v>112</v>
      </c>
      <c r="D1103" s="404">
        <v>45323</v>
      </c>
      <c r="E1103" t="s">
        <v>4786</v>
      </c>
      <c r="F1103" t="s">
        <v>4915</v>
      </c>
      <c r="G1103">
        <v>9</v>
      </c>
      <c r="H1103" t="s">
        <v>1081</v>
      </c>
      <c r="I1103" t="s">
        <v>4767</v>
      </c>
    </row>
    <row r="1104" spans="1:9" x14ac:dyDescent="0.25">
      <c r="A1104">
        <v>7430</v>
      </c>
      <c r="B1104" t="s">
        <v>119</v>
      </c>
      <c r="C1104">
        <v>112</v>
      </c>
      <c r="D1104" s="404">
        <v>45323</v>
      </c>
      <c r="E1104" t="s">
        <v>4786</v>
      </c>
      <c r="F1104" t="s">
        <v>4914</v>
      </c>
      <c r="G1104">
        <v>42.25</v>
      </c>
      <c r="H1104" t="s">
        <v>1081</v>
      </c>
      <c r="I1104" t="s">
        <v>4767</v>
      </c>
    </row>
    <row r="1105" spans="1:9" x14ac:dyDescent="0.25">
      <c r="A1105">
        <v>7430</v>
      </c>
      <c r="B1105" t="s">
        <v>119</v>
      </c>
      <c r="C1105">
        <v>120</v>
      </c>
      <c r="D1105" s="404">
        <v>45323</v>
      </c>
      <c r="E1105" t="s">
        <v>4779</v>
      </c>
      <c r="F1105" t="s">
        <v>4916</v>
      </c>
      <c r="G1105">
        <v>166.1</v>
      </c>
      <c r="H1105" t="s">
        <v>1081</v>
      </c>
      <c r="I1105" t="s">
        <v>4767</v>
      </c>
    </row>
    <row r="1106" spans="1:9" x14ac:dyDescent="0.25">
      <c r="A1106">
        <v>7430</v>
      </c>
      <c r="B1106" t="s">
        <v>119</v>
      </c>
      <c r="C1106">
        <v>120</v>
      </c>
      <c r="D1106" s="404">
        <v>45323</v>
      </c>
      <c r="E1106" t="s">
        <v>4786</v>
      </c>
      <c r="F1106" t="s">
        <v>4915</v>
      </c>
      <c r="G1106">
        <v>16.2</v>
      </c>
      <c r="H1106" t="s">
        <v>1081</v>
      </c>
      <c r="I1106" t="s">
        <v>4767</v>
      </c>
    </row>
    <row r="1107" spans="1:9" x14ac:dyDescent="0.25">
      <c r="A1107">
        <v>7430</v>
      </c>
      <c r="B1107" t="s">
        <v>119</v>
      </c>
      <c r="C1107">
        <v>120</v>
      </c>
      <c r="D1107" s="404">
        <v>45323</v>
      </c>
      <c r="E1107" t="s">
        <v>4786</v>
      </c>
      <c r="F1107" t="s">
        <v>4914</v>
      </c>
      <c r="G1107">
        <v>76.05</v>
      </c>
      <c r="H1107" t="s">
        <v>1081</v>
      </c>
      <c r="I1107" t="s">
        <v>4767</v>
      </c>
    </row>
    <row r="1108" spans="1:9" x14ac:dyDescent="0.25">
      <c r="A1108">
        <v>7430</v>
      </c>
      <c r="B1108" t="s">
        <v>119</v>
      </c>
      <c r="C1108">
        <v>130</v>
      </c>
      <c r="D1108" s="404">
        <v>45323</v>
      </c>
      <c r="E1108" t="s">
        <v>4779</v>
      </c>
      <c r="F1108" t="s">
        <v>4916</v>
      </c>
      <c r="G1108">
        <v>128.35</v>
      </c>
      <c r="H1108" t="s">
        <v>1081</v>
      </c>
      <c r="I1108" t="s">
        <v>4767</v>
      </c>
    </row>
    <row r="1109" spans="1:9" x14ac:dyDescent="0.25">
      <c r="A1109">
        <v>7430</v>
      </c>
      <c r="B1109" t="s">
        <v>119</v>
      </c>
      <c r="C1109">
        <v>130</v>
      </c>
      <c r="D1109" s="404">
        <v>45323</v>
      </c>
      <c r="E1109" t="s">
        <v>4786</v>
      </c>
      <c r="F1109" t="s">
        <v>4915</v>
      </c>
      <c r="G1109">
        <v>9.18</v>
      </c>
      <c r="H1109" t="s">
        <v>1081</v>
      </c>
      <c r="I1109" t="s">
        <v>4767</v>
      </c>
    </row>
    <row r="1110" spans="1:9" x14ac:dyDescent="0.25">
      <c r="A1110">
        <v>7430</v>
      </c>
      <c r="B1110" t="s">
        <v>119</v>
      </c>
      <c r="C1110">
        <v>130</v>
      </c>
      <c r="D1110" s="404">
        <v>45323</v>
      </c>
      <c r="E1110" t="s">
        <v>4786</v>
      </c>
      <c r="F1110" t="s">
        <v>4914</v>
      </c>
      <c r="G1110">
        <v>43.1</v>
      </c>
      <c r="H1110" t="s">
        <v>1081</v>
      </c>
      <c r="I1110" t="s">
        <v>4767</v>
      </c>
    </row>
    <row r="1111" spans="1:9" x14ac:dyDescent="0.25">
      <c r="A1111">
        <v>7430</v>
      </c>
      <c r="B1111" t="s">
        <v>119</v>
      </c>
      <c r="C1111">
        <v>140</v>
      </c>
      <c r="D1111" s="404">
        <v>45323</v>
      </c>
      <c r="E1111" t="s">
        <v>4779</v>
      </c>
      <c r="F1111" t="s">
        <v>4916</v>
      </c>
      <c r="G1111">
        <v>151</v>
      </c>
      <c r="H1111" t="s">
        <v>1081</v>
      </c>
      <c r="I1111" t="s">
        <v>4767</v>
      </c>
    </row>
    <row r="1112" spans="1:9" x14ac:dyDescent="0.25">
      <c r="A1112">
        <v>7430</v>
      </c>
      <c r="B1112" t="s">
        <v>119</v>
      </c>
      <c r="C1112">
        <v>140</v>
      </c>
      <c r="D1112" s="404">
        <v>45323</v>
      </c>
      <c r="E1112" t="s">
        <v>4786</v>
      </c>
      <c r="F1112" t="s">
        <v>4915</v>
      </c>
      <c r="G1112">
        <v>10.8</v>
      </c>
      <c r="H1112" t="s">
        <v>1081</v>
      </c>
      <c r="I1112" t="s">
        <v>4767</v>
      </c>
    </row>
    <row r="1113" spans="1:9" x14ac:dyDescent="0.25">
      <c r="A1113">
        <v>7430</v>
      </c>
      <c r="B1113" t="s">
        <v>119</v>
      </c>
      <c r="C1113">
        <v>140</v>
      </c>
      <c r="D1113" s="404">
        <v>45323</v>
      </c>
      <c r="E1113" t="s">
        <v>4786</v>
      </c>
      <c r="F1113" t="s">
        <v>4914</v>
      </c>
      <c r="G1113">
        <v>50.7</v>
      </c>
      <c r="H1113" t="s">
        <v>1081</v>
      </c>
      <c r="I1113" t="s">
        <v>4767</v>
      </c>
    </row>
    <row r="1114" spans="1:9" x14ac:dyDescent="0.25">
      <c r="A1114">
        <v>7430</v>
      </c>
      <c r="B1114" t="s">
        <v>119</v>
      </c>
      <c r="C1114">
        <v>160</v>
      </c>
      <c r="D1114" s="404">
        <v>45323</v>
      </c>
      <c r="E1114" t="s">
        <v>4786</v>
      </c>
      <c r="F1114" t="s">
        <v>4915</v>
      </c>
      <c r="G1114">
        <v>5.4</v>
      </c>
      <c r="H1114" t="s">
        <v>1081</v>
      </c>
      <c r="I1114" t="s">
        <v>4767</v>
      </c>
    </row>
    <row r="1115" spans="1:9" x14ac:dyDescent="0.25">
      <c r="A1115">
        <v>7430</v>
      </c>
      <c r="B1115" t="s">
        <v>119</v>
      </c>
      <c r="C1115">
        <v>160</v>
      </c>
      <c r="D1115" s="404">
        <v>45323</v>
      </c>
      <c r="E1115" t="s">
        <v>4786</v>
      </c>
      <c r="F1115" t="s">
        <v>4914</v>
      </c>
      <c r="G1115">
        <v>25.35</v>
      </c>
      <c r="H1115" t="s">
        <v>1081</v>
      </c>
      <c r="I1115" t="s">
        <v>4767</v>
      </c>
    </row>
    <row r="1116" spans="1:9" x14ac:dyDescent="0.25">
      <c r="A1116">
        <v>7430</v>
      </c>
      <c r="B1116" t="s">
        <v>119</v>
      </c>
      <c r="C1116">
        <v>162</v>
      </c>
      <c r="D1116" s="404">
        <v>45323</v>
      </c>
      <c r="E1116" t="s">
        <v>4779</v>
      </c>
      <c r="F1116" t="s">
        <v>4916</v>
      </c>
      <c r="G1116">
        <v>45.3</v>
      </c>
      <c r="H1116" t="s">
        <v>1081</v>
      </c>
      <c r="I1116" t="s">
        <v>4767</v>
      </c>
    </row>
    <row r="1117" spans="1:9" x14ac:dyDescent="0.25">
      <c r="A1117">
        <v>7430</v>
      </c>
      <c r="B1117" t="s">
        <v>119</v>
      </c>
      <c r="C1117">
        <v>190</v>
      </c>
      <c r="D1117" s="404">
        <v>45323</v>
      </c>
      <c r="E1117" t="s">
        <v>4920</v>
      </c>
      <c r="F1117" t="s">
        <v>4919</v>
      </c>
      <c r="G1117">
        <v>1041.27</v>
      </c>
      <c r="H1117" t="s">
        <v>1081</v>
      </c>
      <c r="I1117" t="s">
        <v>4767</v>
      </c>
    </row>
    <row r="1118" spans="1:9" x14ac:dyDescent="0.25">
      <c r="A1118">
        <v>7430</v>
      </c>
      <c r="B1118" t="s">
        <v>119</v>
      </c>
      <c r="C1118">
        <v>210</v>
      </c>
      <c r="D1118" s="404">
        <v>45323</v>
      </c>
      <c r="E1118" t="s">
        <v>4786</v>
      </c>
      <c r="F1118" t="s">
        <v>4915</v>
      </c>
      <c r="G1118">
        <v>6</v>
      </c>
      <c r="H1118" t="s">
        <v>1081</v>
      </c>
      <c r="I1118" t="s">
        <v>4767</v>
      </c>
    </row>
    <row r="1119" spans="1:9" x14ac:dyDescent="0.25">
      <c r="A1119">
        <v>7430</v>
      </c>
      <c r="B1119" t="s">
        <v>119</v>
      </c>
      <c r="C1119">
        <v>210</v>
      </c>
      <c r="D1119" s="404">
        <v>45323</v>
      </c>
      <c r="E1119" t="s">
        <v>4786</v>
      </c>
      <c r="F1119" t="s">
        <v>4914</v>
      </c>
      <c r="G1119">
        <v>28.18</v>
      </c>
      <c r="H1119" t="s">
        <v>1081</v>
      </c>
      <c r="I1119" t="s">
        <v>4767</v>
      </c>
    </row>
    <row r="1120" spans="1:9" x14ac:dyDescent="0.25">
      <c r="A1120">
        <v>7430</v>
      </c>
      <c r="B1120" t="s">
        <v>119</v>
      </c>
      <c r="C1120">
        <v>220</v>
      </c>
      <c r="D1120" s="404">
        <v>45323</v>
      </c>
      <c r="E1120" t="s">
        <v>4786</v>
      </c>
      <c r="F1120" t="s">
        <v>4915</v>
      </c>
      <c r="G1120">
        <v>3.6</v>
      </c>
      <c r="H1120" t="s">
        <v>1081</v>
      </c>
      <c r="I1120" t="s">
        <v>4767</v>
      </c>
    </row>
    <row r="1121" spans="1:9" x14ac:dyDescent="0.25">
      <c r="A1121">
        <v>7430</v>
      </c>
      <c r="B1121" t="s">
        <v>119</v>
      </c>
      <c r="C1121">
        <v>220</v>
      </c>
      <c r="D1121" s="404">
        <v>45323</v>
      </c>
      <c r="E1121" t="s">
        <v>4786</v>
      </c>
      <c r="F1121" t="s">
        <v>4914</v>
      </c>
      <c r="G1121">
        <v>16.899999999999999</v>
      </c>
      <c r="H1121" t="s">
        <v>1081</v>
      </c>
      <c r="I1121" t="s">
        <v>4767</v>
      </c>
    </row>
    <row r="1122" spans="1:9" x14ac:dyDescent="0.25">
      <c r="A1122">
        <v>7430</v>
      </c>
      <c r="B1122" t="s">
        <v>119</v>
      </c>
      <c r="C1122">
        <v>230</v>
      </c>
      <c r="D1122" s="404">
        <v>45323</v>
      </c>
      <c r="E1122" t="s">
        <v>4786</v>
      </c>
      <c r="F1122" t="s">
        <v>4915</v>
      </c>
      <c r="G1122">
        <v>6.08</v>
      </c>
      <c r="H1122" t="s">
        <v>1081</v>
      </c>
      <c r="I1122" t="s">
        <v>4767</v>
      </c>
    </row>
    <row r="1123" spans="1:9" x14ac:dyDescent="0.25">
      <c r="A1123">
        <v>7430</v>
      </c>
      <c r="B1123" t="s">
        <v>119</v>
      </c>
      <c r="C1123">
        <v>230</v>
      </c>
      <c r="D1123" s="404">
        <v>45323</v>
      </c>
      <c r="E1123" t="s">
        <v>4786</v>
      </c>
      <c r="F1123" t="s">
        <v>4914</v>
      </c>
      <c r="G1123">
        <v>28.52</v>
      </c>
      <c r="H1123" t="s">
        <v>1081</v>
      </c>
      <c r="I1123" t="s">
        <v>4767</v>
      </c>
    </row>
    <row r="1124" spans="1:9" x14ac:dyDescent="0.25">
      <c r="A1124">
        <v>7430</v>
      </c>
      <c r="B1124" t="s">
        <v>119</v>
      </c>
      <c r="C1124">
        <v>240</v>
      </c>
      <c r="D1124" s="404">
        <v>45323</v>
      </c>
      <c r="E1124" t="s">
        <v>4786</v>
      </c>
      <c r="F1124" t="s">
        <v>4915</v>
      </c>
      <c r="G1124">
        <v>4.8</v>
      </c>
      <c r="H1124" t="s">
        <v>1081</v>
      </c>
      <c r="I1124" t="s">
        <v>4767</v>
      </c>
    </row>
    <row r="1125" spans="1:9" x14ac:dyDescent="0.25">
      <c r="A1125">
        <v>7430</v>
      </c>
      <c r="B1125" t="s">
        <v>119</v>
      </c>
      <c r="C1125">
        <v>240</v>
      </c>
      <c r="D1125" s="404">
        <v>45323</v>
      </c>
      <c r="E1125" t="s">
        <v>4786</v>
      </c>
      <c r="F1125" t="s">
        <v>4914</v>
      </c>
      <c r="G1125">
        <v>22.52</v>
      </c>
      <c r="H1125" t="s">
        <v>1081</v>
      </c>
      <c r="I1125" t="s">
        <v>4767</v>
      </c>
    </row>
    <row r="1126" spans="1:9" x14ac:dyDescent="0.25">
      <c r="A1126">
        <v>7430</v>
      </c>
      <c r="B1126" t="s">
        <v>119</v>
      </c>
      <c r="C1126">
        <v>340</v>
      </c>
      <c r="D1126" s="404">
        <v>45323</v>
      </c>
      <c r="E1126" t="s">
        <v>4786</v>
      </c>
      <c r="F1126" t="s">
        <v>4915</v>
      </c>
      <c r="G1126">
        <v>2.4500000000000002</v>
      </c>
      <c r="H1126" t="s">
        <v>1081</v>
      </c>
      <c r="I1126" t="s">
        <v>4767</v>
      </c>
    </row>
    <row r="1127" spans="1:9" x14ac:dyDescent="0.25">
      <c r="A1127">
        <v>7430</v>
      </c>
      <c r="B1127" t="s">
        <v>119</v>
      </c>
      <c r="C1127">
        <v>340</v>
      </c>
      <c r="D1127" s="404">
        <v>45323</v>
      </c>
      <c r="E1127" t="s">
        <v>4786</v>
      </c>
      <c r="F1127" t="s">
        <v>4914</v>
      </c>
      <c r="G1127">
        <v>11.5</v>
      </c>
      <c r="H1127" t="s">
        <v>1081</v>
      </c>
      <c r="I1127" t="s">
        <v>4767</v>
      </c>
    </row>
    <row r="1128" spans="1:9" x14ac:dyDescent="0.25">
      <c r="A1128">
        <v>7430</v>
      </c>
      <c r="B1128" t="s">
        <v>119</v>
      </c>
      <c r="C1128">
        <v>430</v>
      </c>
      <c r="D1128" s="404">
        <v>45323</v>
      </c>
      <c r="E1128" t="s">
        <v>4918</v>
      </c>
      <c r="F1128" t="s">
        <v>4917</v>
      </c>
      <c r="G1128">
        <v>82.5</v>
      </c>
      <c r="H1128" t="s">
        <v>1081</v>
      </c>
      <c r="I1128" t="s">
        <v>4767</v>
      </c>
    </row>
    <row r="1129" spans="1:9" x14ac:dyDescent="0.25">
      <c r="A1129">
        <v>7430</v>
      </c>
      <c r="B1129" t="s">
        <v>119</v>
      </c>
      <c r="C1129">
        <v>440</v>
      </c>
      <c r="D1129" s="404">
        <v>45323</v>
      </c>
      <c r="E1129" t="s">
        <v>4918</v>
      </c>
      <c r="F1129" t="s">
        <v>4917</v>
      </c>
      <c r="G1129">
        <v>82.5</v>
      </c>
      <c r="H1129" t="s">
        <v>1081</v>
      </c>
      <c r="I1129" t="s">
        <v>4767</v>
      </c>
    </row>
    <row r="1130" spans="1:9" x14ac:dyDescent="0.25">
      <c r="A1130">
        <v>7430</v>
      </c>
      <c r="B1130" t="s">
        <v>119</v>
      </c>
      <c r="C1130">
        <v>935</v>
      </c>
      <c r="D1130" s="404">
        <v>45323</v>
      </c>
      <c r="E1130" t="s">
        <v>4779</v>
      </c>
      <c r="F1130" t="s">
        <v>4916</v>
      </c>
      <c r="G1130">
        <v>37.75</v>
      </c>
      <c r="H1130" t="s">
        <v>1081</v>
      </c>
      <c r="I1130" t="s">
        <v>4767</v>
      </c>
    </row>
    <row r="1131" spans="1:9" x14ac:dyDescent="0.25">
      <c r="A1131">
        <v>7430</v>
      </c>
      <c r="B1131" t="s">
        <v>119</v>
      </c>
      <c r="C1131">
        <v>935</v>
      </c>
      <c r="D1131" s="404">
        <v>45323</v>
      </c>
      <c r="E1131" t="s">
        <v>4786</v>
      </c>
      <c r="F1131" t="s">
        <v>4915</v>
      </c>
      <c r="G1131">
        <v>2.25</v>
      </c>
      <c r="H1131" t="s">
        <v>1081</v>
      </c>
      <c r="I1131" t="s">
        <v>4767</v>
      </c>
    </row>
    <row r="1132" spans="1:9" x14ac:dyDescent="0.25">
      <c r="A1132">
        <v>7430</v>
      </c>
      <c r="B1132" t="s">
        <v>119</v>
      </c>
      <c r="C1132">
        <v>935</v>
      </c>
      <c r="D1132" s="404">
        <v>45323</v>
      </c>
      <c r="E1132" t="s">
        <v>4786</v>
      </c>
      <c r="F1132" t="s">
        <v>4914</v>
      </c>
      <c r="G1132">
        <v>10.57</v>
      </c>
      <c r="H1132" t="s">
        <v>1081</v>
      </c>
      <c r="I1132" t="s">
        <v>4767</v>
      </c>
    </row>
    <row r="1133" spans="1:9" x14ac:dyDescent="0.25">
      <c r="A1133">
        <v>7430</v>
      </c>
      <c r="B1133" t="s">
        <v>119</v>
      </c>
      <c r="C1133">
        <v>936</v>
      </c>
      <c r="D1133" s="404">
        <v>45323</v>
      </c>
      <c r="E1133" t="s">
        <v>4786</v>
      </c>
      <c r="F1133" t="s">
        <v>4915</v>
      </c>
      <c r="G1133">
        <v>2.25</v>
      </c>
      <c r="H1133" t="s">
        <v>1081</v>
      </c>
      <c r="I1133" t="s">
        <v>4767</v>
      </c>
    </row>
    <row r="1134" spans="1:9" x14ac:dyDescent="0.25">
      <c r="A1134">
        <v>7430</v>
      </c>
      <c r="B1134" t="s">
        <v>119</v>
      </c>
      <c r="C1134">
        <v>936</v>
      </c>
      <c r="D1134" s="404">
        <v>45323</v>
      </c>
      <c r="E1134" t="s">
        <v>4786</v>
      </c>
      <c r="F1134" t="s">
        <v>4914</v>
      </c>
      <c r="G1134">
        <v>10.57</v>
      </c>
      <c r="H1134" t="s">
        <v>1081</v>
      </c>
      <c r="I1134" t="s">
        <v>4767</v>
      </c>
    </row>
    <row r="1135" spans="1:9" x14ac:dyDescent="0.25">
      <c r="A1135">
        <v>7430</v>
      </c>
      <c r="B1135" t="s">
        <v>119</v>
      </c>
      <c r="C1135">
        <v>240</v>
      </c>
      <c r="D1135" s="404">
        <v>45327</v>
      </c>
      <c r="E1135" t="s">
        <v>4913</v>
      </c>
      <c r="F1135" t="s">
        <v>4912</v>
      </c>
      <c r="G1135">
        <v>32.5</v>
      </c>
      <c r="H1135" t="s">
        <v>1081</v>
      </c>
      <c r="I1135" t="s">
        <v>4767</v>
      </c>
    </row>
    <row r="1136" spans="1:9" x14ac:dyDescent="0.25">
      <c r="A1136">
        <v>7430</v>
      </c>
      <c r="B1136" t="s">
        <v>119</v>
      </c>
      <c r="C1136">
        <v>330</v>
      </c>
      <c r="D1136" s="404">
        <v>45327</v>
      </c>
      <c r="E1136" t="s">
        <v>1081</v>
      </c>
      <c r="F1136" t="s">
        <v>4911</v>
      </c>
      <c r="G1136">
        <v>130</v>
      </c>
      <c r="H1136" t="s">
        <v>1081</v>
      </c>
      <c r="I1136" t="s">
        <v>4767</v>
      </c>
    </row>
    <row r="1137" spans="1:9" x14ac:dyDescent="0.25">
      <c r="A1137">
        <v>7430</v>
      </c>
      <c r="B1137" t="s">
        <v>119</v>
      </c>
      <c r="C1137">
        <v>340</v>
      </c>
      <c r="D1137" s="404">
        <v>45327</v>
      </c>
      <c r="E1137" t="s">
        <v>1081</v>
      </c>
      <c r="F1137" t="s">
        <v>4911</v>
      </c>
      <c r="G1137">
        <v>130</v>
      </c>
      <c r="H1137" t="s">
        <v>1081</v>
      </c>
      <c r="I1137" t="s">
        <v>4767</v>
      </c>
    </row>
    <row r="1138" spans="1:9" x14ac:dyDescent="0.25">
      <c r="A1138">
        <v>7430</v>
      </c>
      <c r="B1138" t="s">
        <v>119</v>
      </c>
      <c r="C1138">
        <v>140</v>
      </c>
      <c r="D1138" s="404">
        <v>45331</v>
      </c>
      <c r="E1138" t="s">
        <v>4910</v>
      </c>
      <c r="F1138" t="s">
        <v>4909</v>
      </c>
      <c r="G1138">
        <v>65</v>
      </c>
      <c r="H1138" t="s">
        <v>1081</v>
      </c>
      <c r="I1138" t="s">
        <v>4767</v>
      </c>
    </row>
    <row r="1139" spans="1:9" x14ac:dyDescent="0.25">
      <c r="A1139">
        <v>7430</v>
      </c>
      <c r="B1139" t="s">
        <v>119</v>
      </c>
      <c r="C1139">
        <v>112</v>
      </c>
      <c r="D1139" s="404">
        <v>45337</v>
      </c>
      <c r="E1139" t="s">
        <v>4908</v>
      </c>
      <c r="F1139" t="s">
        <v>4907</v>
      </c>
      <c r="G1139">
        <v>65</v>
      </c>
      <c r="H1139" t="s">
        <v>1081</v>
      </c>
      <c r="I1139" t="s">
        <v>4767</v>
      </c>
    </row>
    <row r="1140" spans="1:9" x14ac:dyDescent="0.25">
      <c r="A1140">
        <v>7430</v>
      </c>
      <c r="B1140" t="s">
        <v>119</v>
      </c>
      <c r="C1140">
        <v>110</v>
      </c>
      <c r="D1140" s="404">
        <v>45338</v>
      </c>
      <c r="E1140" t="s">
        <v>4786</v>
      </c>
      <c r="F1140" t="s">
        <v>4608</v>
      </c>
      <c r="G1140">
        <v>-23.99</v>
      </c>
      <c r="H1140" t="s">
        <v>1081</v>
      </c>
      <c r="I1140" t="s">
        <v>4767</v>
      </c>
    </row>
    <row r="1141" spans="1:9" x14ac:dyDescent="0.25">
      <c r="A1141">
        <v>7430</v>
      </c>
      <c r="B1141" t="s">
        <v>119</v>
      </c>
      <c r="C1141">
        <v>112</v>
      </c>
      <c r="D1141" s="404">
        <v>45338</v>
      </c>
      <c r="E1141" t="s">
        <v>4786</v>
      </c>
      <c r="F1141" t="s">
        <v>4608</v>
      </c>
      <c r="G1141">
        <v>-18</v>
      </c>
      <c r="H1141" t="s">
        <v>1081</v>
      </c>
      <c r="I1141" t="s">
        <v>4767</v>
      </c>
    </row>
    <row r="1142" spans="1:9" x14ac:dyDescent="0.25">
      <c r="A1142">
        <v>7430</v>
      </c>
      <c r="B1142" t="s">
        <v>119</v>
      </c>
      <c r="C1142">
        <v>120</v>
      </c>
      <c r="D1142" s="404">
        <v>45338</v>
      </c>
      <c r="E1142" t="s">
        <v>4786</v>
      </c>
      <c r="F1142" t="s">
        <v>4608</v>
      </c>
      <c r="G1142">
        <v>-32.4</v>
      </c>
      <c r="H1142" t="s">
        <v>1081</v>
      </c>
      <c r="I1142" t="s">
        <v>4767</v>
      </c>
    </row>
    <row r="1143" spans="1:9" x14ac:dyDescent="0.25">
      <c r="A1143">
        <v>7430</v>
      </c>
      <c r="B1143" t="s">
        <v>119</v>
      </c>
      <c r="C1143">
        <v>130</v>
      </c>
      <c r="D1143" s="404">
        <v>45338</v>
      </c>
      <c r="E1143" t="s">
        <v>4786</v>
      </c>
      <c r="F1143" t="s">
        <v>4608</v>
      </c>
      <c r="G1143">
        <v>-18.36</v>
      </c>
      <c r="H1143" t="s">
        <v>1081</v>
      </c>
      <c r="I1143" t="s">
        <v>4767</v>
      </c>
    </row>
    <row r="1144" spans="1:9" x14ac:dyDescent="0.25">
      <c r="A1144">
        <v>7430</v>
      </c>
      <c r="B1144" t="s">
        <v>119</v>
      </c>
      <c r="C1144">
        <v>140</v>
      </c>
      <c r="D1144" s="404">
        <v>45338</v>
      </c>
      <c r="E1144" t="s">
        <v>4786</v>
      </c>
      <c r="F1144" t="s">
        <v>4608</v>
      </c>
      <c r="G1144">
        <v>-21.6</v>
      </c>
      <c r="H1144" t="s">
        <v>1081</v>
      </c>
      <c r="I1144" t="s">
        <v>4767</v>
      </c>
    </row>
    <row r="1145" spans="1:9" x14ac:dyDescent="0.25">
      <c r="A1145">
        <v>7430</v>
      </c>
      <c r="B1145" t="s">
        <v>119</v>
      </c>
      <c r="C1145">
        <v>160</v>
      </c>
      <c r="D1145" s="404">
        <v>45338</v>
      </c>
      <c r="E1145" t="s">
        <v>4786</v>
      </c>
      <c r="F1145" t="s">
        <v>4608</v>
      </c>
      <c r="G1145">
        <v>-10.8</v>
      </c>
      <c r="H1145" t="s">
        <v>1081</v>
      </c>
      <c r="I1145" t="s">
        <v>4767</v>
      </c>
    </row>
    <row r="1146" spans="1:9" x14ac:dyDescent="0.25">
      <c r="A1146">
        <v>7430</v>
      </c>
      <c r="B1146" t="s">
        <v>119</v>
      </c>
      <c r="C1146">
        <v>210</v>
      </c>
      <c r="D1146" s="404">
        <v>45338</v>
      </c>
      <c r="E1146" t="s">
        <v>4786</v>
      </c>
      <c r="F1146" t="s">
        <v>4608</v>
      </c>
      <c r="G1146">
        <v>-12.01</v>
      </c>
      <c r="H1146" t="s">
        <v>1081</v>
      </c>
      <c r="I1146" t="s">
        <v>4767</v>
      </c>
    </row>
    <row r="1147" spans="1:9" x14ac:dyDescent="0.25">
      <c r="A1147">
        <v>7430</v>
      </c>
      <c r="B1147" t="s">
        <v>119</v>
      </c>
      <c r="C1147">
        <v>220</v>
      </c>
      <c r="D1147" s="404">
        <v>45338</v>
      </c>
      <c r="E1147" t="s">
        <v>4786</v>
      </c>
      <c r="F1147" t="s">
        <v>4608</v>
      </c>
      <c r="G1147">
        <v>-7.2</v>
      </c>
      <c r="H1147" t="s">
        <v>1081</v>
      </c>
      <c r="I1147" t="s">
        <v>4767</v>
      </c>
    </row>
    <row r="1148" spans="1:9" x14ac:dyDescent="0.25">
      <c r="A1148">
        <v>7430</v>
      </c>
      <c r="B1148" t="s">
        <v>119</v>
      </c>
      <c r="C1148">
        <v>230</v>
      </c>
      <c r="D1148" s="404">
        <v>45338</v>
      </c>
      <c r="E1148" t="s">
        <v>4786</v>
      </c>
      <c r="F1148" t="s">
        <v>4608</v>
      </c>
      <c r="G1148">
        <v>-12.15</v>
      </c>
      <c r="H1148" t="s">
        <v>1081</v>
      </c>
      <c r="I1148" t="s">
        <v>4767</v>
      </c>
    </row>
    <row r="1149" spans="1:9" x14ac:dyDescent="0.25">
      <c r="A1149">
        <v>7430</v>
      </c>
      <c r="B1149" t="s">
        <v>119</v>
      </c>
      <c r="C1149">
        <v>240</v>
      </c>
      <c r="D1149" s="404">
        <v>45338</v>
      </c>
      <c r="E1149" t="s">
        <v>4786</v>
      </c>
      <c r="F1149" t="s">
        <v>4608</v>
      </c>
      <c r="G1149">
        <v>-9.59</v>
      </c>
      <c r="H1149" t="s">
        <v>1081</v>
      </c>
      <c r="I1149" t="s">
        <v>4767</v>
      </c>
    </row>
    <row r="1150" spans="1:9" x14ac:dyDescent="0.25">
      <c r="A1150">
        <v>7430</v>
      </c>
      <c r="B1150" t="s">
        <v>119</v>
      </c>
      <c r="C1150">
        <v>340</v>
      </c>
      <c r="D1150" s="404">
        <v>45338</v>
      </c>
      <c r="E1150" t="s">
        <v>4786</v>
      </c>
      <c r="F1150" t="s">
        <v>4608</v>
      </c>
      <c r="G1150">
        <v>-4.9000000000000004</v>
      </c>
      <c r="H1150" t="s">
        <v>1081</v>
      </c>
      <c r="I1150" t="s">
        <v>4767</v>
      </c>
    </row>
    <row r="1151" spans="1:9" x14ac:dyDescent="0.25">
      <c r="A1151">
        <v>7430</v>
      </c>
      <c r="B1151" t="s">
        <v>119</v>
      </c>
      <c r="C1151">
        <v>935</v>
      </c>
      <c r="D1151" s="404">
        <v>45338</v>
      </c>
      <c r="E1151" t="s">
        <v>4786</v>
      </c>
      <c r="F1151" t="s">
        <v>4608</v>
      </c>
      <c r="G1151">
        <v>-4.5</v>
      </c>
      <c r="H1151" t="s">
        <v>1081</v>
      </c>
      <c r="I1151" t="s">
        <v>4767</v>
      </c>
    </row>
    <row r="1152" spans="1:9" x14ac:dyDescent="0.25">
      <c r="A1152">
        <v>7430</v>
      </c>
      <c r="B1152" t="s">
        <v>119</v>
      </c>
      <c r="C1152">
        <v>936</v>
      </c>
      <c r="D1152" s="404">
        <v>45338</v>
      </c>
      <c r="E1152" t="s">
        <v>4786</v>
      </c>
      <c r="F1152" t="s">
        <v>4608</v>
      </c>
      <c r="G1152">
        <v>-4.5</v>
      </c>
      <c r="H1152" t="s">
        <v>1081</v>
      </c>
      <c r="I1152" t="s">
        <v>4767</v>
      </c>
    </row>
    <row r="1153" spans="1:9" x14ac:dyDescent="0.25">
      <c r="A1153">
        <v>7430</v>
      </c>
      <c r="B1153" t="s">
        <v>119</v>
      </c>
      <c r="C1153">
        <v>110</v>
      </c>
      <c r="D1153" s="404">
        <v>45342</v>
      </c>
      <c r="E1153" t="s">
        <v>4786</v>
      </c>
      <c r="F1153" t="s">
        <v>4902</v>
      </c>
      <c r="G1153">
        <v>25.99</v>
      </c>
      <c r="H1153" t="s">
        <v>1081</v>
      </c>
      <c r="I1153" t="s">
        <v>4767</v>
      </c>
    </row>
    <row r="1154" spans="1:9" x14ac:dyDescent="0.25">
      <c r="A1154">
        <v>7430</v>
      </c>
      <c r="B1154" t="s">
        <v>119</v>
      </c>
      <c r="C1154">
        <v>112</v>
      </c>
      <c r="D1154" s="404">
        <v>45342</v>
      </c>
      <c r="E1154" t="s">
        <v>4906</v>
      </c>
      <c r="F1154" t="s">
        <v>4905</v>
      </c>
      <c r="G1154">
        <v>335</v>
      </c>
      <c r="H1154" t="s">
        <v>1081</v>
      </c>
      <c r="I1154" t="s">
        <v>4767</v>
      </c>
    </row>
    <row r="1155" spans="1:9" x14ac:dyDescent="0.25">
      <c r="A1155">
        <v>7430</v>
      </c>
      <c r="B1155" t="s">
        <v>119</v>
      </c>
      <c r="C1155">
        <v>112</v>
      </c>
      <c r="D1155" s="404">
        <v>45342</v>
      </c>
      <c r="E1155" t="s">
        <v>4786</v>
      </c>
      <c r="F1155" t="s">
        <v>4902</v>
      </c>
      <c r="G1155">
        <v>19.5</v>
      </c>
      <c r="H1155" t="s">
        <v>1081</v>
      </c>
      <c r="I1155" t="s">
        <v>4767</v>
      </c>
    </row>
    <row r="1156" spans="1:9" x14ac:dyDescent="0.25">
      <c r="A1156">
        <v>7430</v>
      </c>
      <c r="B1156" t="s">
        <v>119</v>
      </c>
      <c r="C1156">
        <v>120</v>
      </c>
      <c r="D1156" s="404">
        <v>45342</v>
      </c>
      <c r="E1156" t="s">
        <v>4786</v>
      </c>
      <c r="F1156" t="s">
        <v>4902</v>
      </c>
      <c r="G1156">
        <v>35.1</v>
      </c>
      <c r="H1156" t="s">
        <v>1081</v>
      </c>
      <c r="I1156" t="s">
        <v>4767</v>
      </c>
    </row>
    <row r="1157" spans="1:9" x14ac:dyDescent="0.25">
      <c r="A1157">
        <v>7430</v>
      </c>
      <c r="B1157" t="s">
        <v>119</v>
      </c>
      <c r="C1157">
        <v>130</v>
      </c>
      <c r="D1157" s="404">
        <v>45342</v>
      </c>
      <c r="E1157" t="s">
        <v>4786</v>
      </c>
      <c r="F1157" t="s">
        <v>4902</v>
      </c>
      <c r="G1157">
        <v>19.89</v>
      </c>
      <c r="H1157" t="s">
        <v>1081</v>
      </c>
      <c r="I1157" t="s">
        <v>4767</v>
      </c>
    </row>
    <row r="1158" spans="1:9" x14ac:dyDescent="0.25">
      <c r="A1158">
        <v>7430</v>
      </c>
      <c r="B1158" t="s">
        <v>119</v>
      </c>
      <c r="C1158">
        <v>140</v>
      </c>
      <c r="D1158" s="404">
        <v>45342</v>
      </c>
      <c r="E1158" t="s">
        <v>4786</v>
      </c>
      <c r="F1158" t="s">
        <v>4902</v>
      </c>
      <c r="G1158">
        <v>23.4</v>
      </c>
      <c r="H1158" t="s">
        <v>1081</v>
      </c>
      <c r="I1158" t="s">
        <v>4767</v>
      </c>
    </row>
    <row r="1159" spans="1:9" x14ac:dyDescent="0.25">
      <c r="A1159">
        <v>7430</v>
      </c>
      <c r="B1159" t="s">
        <v>119</v>
      </c>
      <c r="C1159">
        <v>160</v>
      </c>
      <c r="D1159" s="404">
        <v>45342</v>
      </c>
      <c r="E1159" t="s">
        <v>4786</v>
      </c>
      <c r="F1159" t="s">
        <v>4902</v>
      </c>
      <c r="G1159">
        <v>11.7</v>
      </c>
      <c r="H1159" t="s">
        <v>1081</v>
      </c>
      <c r="I1159" t="s">
        <v>4767</v>
      </c>
    </row>
    <row r="1160" spans="1:9" x14ac:dyDescent="0.25">
      <c r="A1160">
        <v>7430</v>
      </c>
      <c r="B1160" t="s">
        <v>119</v>
      </c>
      <c r="C1160">
        <v>210</v>
      </c>
      <c r="D1160" s="404">
        <v>45342</v>
      </c>
      <c r="E1160" t="s">
        <v>4786</v>
      </c>
      <c r="F1160" t="s">
        <v>4902</v>
      </c>
      <c r="G1160">
        <v>13.01</v>
      </c>
      <c r="H1160" t="s">
        <v>1081</v>
      </c>
      <c r="I1160" t="s">
        <v>4767</v>
      </c>
    </row>
    <row r="1161" spans="1:9" x14ac:dyDescent="0.25">
      <c r="A1161">
        <v>7430</v>
      </c>
      <c r="B1161" t="s">
        <v>119</v>
      </c>
      <c r="C1161">
        <v>220</v>
      </c>
      <c r="D1161" s="404">
        <v>45342</v>
      </c>
      <c r="E1161" t="s">
        <v>4786</v>
      </c>
      <c r="F1161" t="s">
        <v>4902</v>
      </c>
      <c r="G1161">
        <v>7.8</v>
      </c>
      <c r="H1161" t="s">
        <v>1081</v>
      </c>
      <c r="I1161" t="s">
        <v>4767</v>
      </c>
    </row>
    <row r="1162" spans="1:9" x14ac:dyDescent="0.25">
      <c r="A1162">
        <v>7430</v>
      </c>
      <c r="B1162" t="s">
        <v>119</v>
      </c>
      <c r="C1162">
        <v>230</v>
      </c>
      <c r="D1162" s="404">
        <v>45342</v>
      </c>
      <c r="E1162" t="s">
        <v>4786</v>
      </c>
      <c r="F1162" t="s">
        <v>4902</v>
      </c>
      <c r="G1162">
        <v>13.17</v>
      </c>
      <c r="H1162" t="s">
        <v>1081</v>
      </c>
      <c r="I1162" t="s">
        <v>4767</v>
      </c>
    </row>
    <row r="1163" spans="1:9" x14ac:dyDescent="0.25">
      <c r="A1163">
        <v>7430</v>
      </c>
      <c r="B1163" t="s">
        <v>119</v>
      </c>
      <c r="C1163">
        <v>240</v>
      </c>
      <c r="D1163" s="404">
        <v>45342</v>
      </c>
      <c r="E1163" t="s">
        <v>4786</v>
      </c>
      <c r="F1163" t="s">
        <v>4902</v>
      </c>
      <c r="G1163">
        <v>10.39</v>
      </c>
      <c r="H1163" t="s">
        <v>1081</v>
      </c>
      <c r="I1163" t="s">
        <v>4767</v>
      </c>
    </row>
    <row r="1164" spans="1:9" x14ac:dyDescent="0.25">
      <c r="A1164">
        <v>7430</v>
      </c>
      <c r="B1164" t="s">
        <v>119</v>
      </c>
      <c r="C1164">
        <v>340</v>
      </c>
      <c r="D1164" s="404">
        <v>45342</v>
      </c>
      <c r="E1164" t="s">
        <v>4786</v>
      </c>
      <c r="F1164" t="s">
        <v>4902</v>
      </c>
      <c r="G1164">
        <v>5.3</v>
      </c>
      <c r="H1164" t="s">
        <v>1081</v>
      </c>
      <c r="I1164" t="s">
        <v>4767</v>
      </c>
    </row>
    <row r="1165" spans="1:9" x14ac:dyDescent="0.25">
      <c r="A1165">
        <v>7430</v>
      </c>
      <c r="B1165" t="s">
        <v>119</v>
      </c>
      <c r="C1165">
        <v>440</v>
      </c>
      <c r="D1165" s="404">
        <v>45342</v>
      </c>
      <c r="E1165" t="s">
        <v>4904</v>
      </c>
      <c r="F1165" t="s">
        <v>4903</v>
      </c>
      <c r="G1165">
        <v>32.5</v>
      </c>
      <c r="H1165" t="s">
        <v>1081</v>
      </c>
      <c r="I1165" t="s">
        <v>4767</v>
      </c>
    </row>
    <row r="1166" spans="1:9" x14ac:dyDescent="0.25">
      <c r="A1166">
        <v>7430</v>
      </c>
      <c r="B1166" t="s">
        <v>119</v>
      </c>
      <c r="C1166">
        <v>935</v>
      </c>
      <c r="D1166" s="404">
        <v>45342</v>
      </c>
      <c r="E1166" t="s">
        <v>4786</v>
      </c>
      <c r="F1166" t="s">
        <v>4902</v>
      </c>
      <c r="G1166">
        <v>4.88</v>
      </c>
      <c r="H1166" t="s">
        <v>1081</v>
      </c>
      <c r="I1166" t="s">
        <v>4767</v>
      </c>
    </row>
    <row r="1167" spans="1:9" x14ac:dyDescent="0.25">
      <c r="A1167">
        <v>7430</v>
      </c>
      <c r="B1167" t="s">
        <v>119</v>
      </c>
      <c r="C1167">
        <v>936</v>
      </c>
      <c r="D1167" s="404">
        <v>45342</v>
      </c>
      <c r="E1167" t="s">
        <v>4786</v>
      </c>
      <c r="F1167" t="s">
        <v>4902</v>
      </c>
      <c r="G1167">
        <v>4.88</v>
      </c>
      <c r="H1167" t="s">
        <v>1081</v>
      </c>
      <c r="I1167" t="s">
        <v>4767</v>
      </c>
    </row>
    <row r="1168" spans="1:9" x14ac:dyDescent="0.25">
      <c r="A1168">
        <v>7430</v>
      </c>
      <c r="B1168" t="s">
        <v>119</v>
      </c>
      <c r="C1168">
        <v>130</v>
      </c>
      <c r="D1168" s="404">
        <v>45345</v>
      </c>
      <c r="E1168" t="s">
        <v>4901</v>
      </c>
      <c r="F1168" t="s">
        <v>4900</v>
      </c>
      <c r="G1168">
        <v>32.5</v>
      </c>
      <c r="H1168" t="s">
        <v>1081</v>
      </c>
      <c r="I1168" t="s">
        <v>4767</v>
      </c>
    </row>
    <row r="1169" spans="1:9" x14ac:dyDescent="0.25">
      <c r="A1169">
        <v>7430</v>
      </c>
      <c r="B1169" t="s">
        <v>119</v>
      </c>
      <c r="C1169">
        <v>190</v>
      </c>
      <c r="D1169" s="404">
        <v>45345</v>
      </c>
      <c r="E1169" t="s">
        <v>4899</v>
      </c>
      <c r="F1169" t="s">
        <v>4898</v>
      </c>
      <c r="G1169">
        <v>97.5</v>
      </c>
      <c r="H1169" t="s">
        <v>1081</v>
      </c>
      <c r="I1169" t="s">
        <v>4767</v>
      </c>
    </row>
    <row r="1170" spans="1:9" x14ac:dyDescent="0.25">
      <c r="A1170">
        <v>7430</v>
      </c>
      <c r="B1170" t="s">
        <v>119</v>
      </c>
      <c r="C1170">
        <v>110</v>
      </c>
      <c r="D1170" s="404">
        <v>45348</v>
      </c>
      <c r="E1170" t="s">
        <v>4786</v>
      </c>
      <c r="F1170" t="s">
        <v>4895</v>
      </c>
      <c r="G1170">
        <v>13</v>
      </c>
      <c r="H1170" t="s">
        <v>1081</v>
      </c>
      <c r="I1170" t="s">
        <v>4767</v>
      </c>
    </row>
    <row r="1171" spans="1:9" x14ac:dyDescent="0.25">
      <c r="A1171">
        <v>7430</v>
      </c>
      <c r="B1171" t="s">
        <v>119</v>
      </c>
      <c r="C1171">
        <v>112</v>
      </c>
      <c r="D1171" s="404">
        <v>45348</v>
      </c>
      <c r="E1171" t="s">
        <v>4786</v>
      </c>
      <c r="F1171" t="s">
        <v>4895</v>
      </c>
      <c r="G1171">
        <v>9.75</v>
      </c>
      <c r="H1171" t="s">
        <v>1081</v>
      </c>
      <c r="I1171" t="s">
        <v>4767</v>
      </c>
    </row>
    <row r="1172" spans="1:9" x14ac:dyDescent="0.25">
      <c r="A1172">
        <v>7430</v>
      </c>
      <c r="B1172" t="s">
        <v>119</v>
      </c>
      <c r="C1172">
        <v>120</v>
      </c>
      <c r="D1172" s="404">
        <v>45348</v>
      </c>
      <c r="E1172" t="s">
        <v>4786</v>
      </c>
      <c r="F1172" t="s">
        <v>4895</v>
      </c>
      <c r="G1172">
        <v>17.55</v>
      </c>
      <c r="H1172" t="s">
        <v>1081</v>
      </c>
      <c r="I1172" t="s">
        <v>4767</v>
      </c>
    </row>
    <row r="1173" spans="1:9" x14ac:dyDescent="0.25">
      <c r="A1173">
        <v>7430</v>
      </c>
      <c r="B1173" t="s">
        <v>119</v>
      </c>
      <c r="C1173">
        <v>130</v>
      </c>
      <c r="D1173" s="404">
        <v>45348</v>
      </c>
      <c r="E1173" t="s">
        <v>4786</v>
      </c>
      <c r="F1173" t="s">
        <v>4895</v>
      </c>
      <c r="G1173">
        <v>9.9499999999999993</v>
      </c>
      <c r="H1173" t="s">
        <v>1081</v>
      </c>
      <c r="I1173" t="s">
        <v>4767</v>
      </c>
    </row>
    <row r="1174" spans="1:9" x14ac:dyDescent="0.25">
      <c r="A1174">
        <v>7430</v>
      </c>
      <c r="B1174" t="s">
        <v>119</v>
      </c>
      <c r="C1174">
        <v>140</v>
      </c>
      <c r="D1174" s="404">
        <v>45348</v>
      </c>
      <c r="E1174" t="s">
        <v>4786</v>
      </c>
      <c r="F1174" t="s">
        <v>4895</v>
      </c>
      <c r="G1174">
        <v>11.7</v>
      </c>
      <c r="H1174" t="s">
        <v>1081</v>
      </c>
      <c r="I1174" t="s">
        <v>4767</v>
      </c>
    </row>
    <row r="1175" spans="1:9" x14ac:dyDescent="0.25">
      <c r="A1175">
        <v>7430</v>
      </c>
      <c r="B1175" t="s">
        <v>119</v>
      </c>
      <c r="C1175">
        <v>160</v>
      </c>
      <c r="D1175" s="404">
        <v>45348</v>
      </c>
      <c r="E1175" t="s">
        <v>4786</v>
      </c>
      <c r="F1175" t="s">
        <v>4895</v>
      </c>
      <c r="G1175">
        <v>5.85</v>
      </c>
      <c r="H1175" t="s">
        <v>1081</v>
      </c>
      <c r="I1175" t="s">
        <v>4767</v>
      </c>
    </row>
    <row r="1176" spans="1:9" x14ac:dyDescent="0.25">
      <c r="A1176">
        <v>7430</v>
      </c>
      <c r="B1176" t="s">
        <v>119</v>
      </c>
      <c r="C1176">
        <v>210</v>
      </c>
      <c r="D1176" s="404">
        <v>45348</v>
      </c>
      <c r="E1176" t="s">
        <v>4786</v>
      </c>
      <c r="F1176" t="s">
        <v>4895</v>
      </c>
      <c r="G1176">
        <v>6.5</v>
      </c>
      <c r="H1176" t="s">
        <v>1081</v>
      </c>
      <c r="I1176" t="s">
        <v>4767</v>
      </c>
    </row>
    <row r="1177" spans="1:9" x14ac:dyDescent="0.25">
      <c r="A1177">
        <v>7430</v>
      </c>
      <c r="B1177" t="s">
        <v>119</v>
      </c>
      <c r="C1177">
        <v>220</v>
      </c>
      <c r="D1177" s="404">
        <v>45348</v>
      </c>
      <c r="E1177" t="s">
        <v>4786</v>
      </c>
      <c r="F1177" t="s">
        <v>4895</v>
      </c>
      <c r="G1177">
        <v>3.9</v>
      </c>
      <c r="H1177" t="s">
        <v>1081</v>
      </c>
      <c r="I1177" t="s">
        <v>4767</v>
      </c>
    </row>
    <row r="1178" spans="1:9" x14ac:dyDescent="0.25">
      <c r="A1178">
        <v>7430</v>
      </c>
      <c r="B1178" t="s">
        <v>119</v>
      </c>
      <c r="C1178">
        <v>230</v>
      </c>
      <c r="D1178" s="404">
        <v>45348</v>
      </c>
      <c r="E1178" t="s">
        <v>4786</v>
      </c>
      <c r="F1178" t="s">
        <v>4895</v>
      </c>
      <c r="G1178">
        <v>6.58</v>
      </c>
      <c r="H1178" t="s">
        <v>1081</v>
      </c>
      <c r="I1178" t="s">
        <v>4767</v>
      </c>
    </row>
    <row r="1179" spans="1:9" x14ac:dyDescent="0.25">
      <c r="A1179">
        <v>7430</v>
      </c>
      <c r="B1179" t="s">
        <v>119</v>
      </c>
      <c r="C1179">
        <v>240</v>
      </c>
      <c r="D1179" s="404">
        <v>45348</v>
      </c>
      <c r="E1179" t="s">
        <v>4786</v>
      </c>
      <c r="F1179" t="s">
        <v>4895</v>
      </c>
      <c r="G1179">
        <v>5.2</v>
      </c>
      <c r="H1179" t="s">
        <v>1081</v>
      </c>
      <c r="I1179" t="s">
        <v>4767</v>
      </c>
    </row>
    <row r="1180" spans="1:9" x14ac:dyDescent="0.25">
      <c r="A1180">
        <v>7430</v>
      </c>
      <c r="B1180" t="s">
        <v>119</v>
      </c>
      <c r="C1180">
        <v>340</v>
      </c>
      <c r="D1180" s="404">
        <v>45348</v>
      </c>
      <c r="E1180" t="s">
        <v>4897</v>
      </c>
      <c r="F1180" t="s">
        <v>4896</v>
      </c>
      <c r="G1180">
        <v>97.5</v>
      </c>
      <c r="H1180" t="s">
        <v>1081</v>
      </c>
      <c r="I1180" t="s">
        <v>4767</v>
      </c>
    </row>
    <row r="1181" spans="1:9" x14ac:dyDescent="0.25">
      <c r="A1181">
        <v>7430</v>
      </c>
      <c r="B1181" t="s">
        <v>119</v>
      </c>
      <c r="C1181">
        <v>340</v>
      </c>
      <c r="D1181" s="404">
        <v>45348</v>
      </c>
      <c r="E1181" t="s">
        <v>4786</v>
      </c>
      <c r="F1181" t="s">
        <v>4895</v>
      </c>
      <c r="G1181">
        <v>2.65</v>
      </c>
      <c r="H1181" t="s">
        <v>1081</v>
      </c>
      <c r="I1181" t="s">
        <v>4767</v>
      </c>
    </row>
    <row r="1182" spans="1:9" x14ac:dyDescent="0.25">
      <c r="A1182">
        <v>7430</v>
      </c>
      <c r="B1182" t="s">
        <v>119</v>
      </c>
      <c r="C1182">
        <v>935</v>
      </c>
      <c r="D1182" s="404">
        <v>45348</v>
      </c>
      <c r="E1182" t="s">
        <v>4786</v>
      </c>
      <c r="F1182" t="s">
        <v>4895</v>
      </c>
      <c r="G1182">
        <v>2.4300000000000002</v>
      </c>
      <c r="H1182" t="s">
        <v>1081</v>
      </c>
      <c r="I1182" t="s">
        <v>4767</v>
      </c>
    </row>
    <row r="1183" spans="1:9" x14ac:dyDescent="0.25">
      <c r="A1183">
        <v>7430</v>
      </c>
      <c r="B1183" t="s">
        <v>119</v>
      </c>
      <c r="C1183">
        <v>936</v>
      </c>
      <c r="D1183" s="404">
        <v>45348</v>
      </c>
      <c r="E1183" t="s">
        <v>4786</v>
      </c>
      <c r="F1183" t="s">
        <v>4895</v>
      </c>
      <c r="G1183">
        <v>2.4300000000000002</v>
      </c>
      <c r="H1183" t="s">
        <v>1081</v>
      </c>
      <c r="I1183" t="s">
        <v>4767</v>
      </c>
    </row>
    <row r="1184" spans="1:9" x14ac:dyDescent="0.25">
      <c r="A1184">
        <v>7430</v>
      </c>
      <c r="B1184" t="s">
        <v>119</v>
      </c>
      <c r="C1184">
        <v>110</v>
      </c>
      <c r="D1184" s="404">
        <v>45349</v>
      </c>
      <c r="E1184" t="s">
        <v>4786</v>
      </c>
      <c r="F1184" t="s">
        <v>4890</v>
      </c>
      <c r="G1184">
        <v>252.29</v>
      </c>
      <c r="H1184" t="s">
        <v>1081</v>
      </c>
      <c r="I1184" t="s">
        <v>4767</v>
      </c>
    </row>
    <row r="1185" spans="1:9" x14ac:dyDescent="0.25">
      <c r="A1185">
        <v>7430</v>
      </c>
      <c r="B1185" t="s">
        <v>119</v>
      </c>
      <c r="C1185">
        <v>112</v>
      </c>
      <c r="D1185" s="404">
        <v>45349</v>
      </c>
      <c r="E1185" t="s">
        <v>4786</v>
      </c>
      <c r="F1185" t="s">
        <v>4890</v>
      </c>
      <c r="G1185">
        <v>189.26</v>
      </c>
      <c r="H1185" t="s">
        <v>1081</v>
      </c>
      <c r="I1185" t="s">
        <v>4767</v>
      </c>
    </row>
    <row r="1186" spans="1:9" x14ac:dyDescent="0.25">
      <c r="A1186">
        <v>7430</v>
      </c>
      <c r="B1186" t="s">
        <v>119</v>
      </c>
      <c r="C1186">
        <v>120</v>
      </c>
      <c r="D1186" s="404">
        <v>45349</v>
      </c>
      <c r="E1186" t="s">
        <v>4786</v>
      </c>
      <c r="F1186" t="s">
        <v>4890</v>
      </c>
      <c r="G1186">
        <v>340.68</v>
      </c>
      <c r="H1186" t="s">
        <v>1081</v>
      </c>
      <c r="I1186" t="s">
        <v>4767</v>
      </c>
    </row>
    <row r="1187" spans="1:9" x14ac:dyDescent="0.25">
      <c r="A1187">
        <v>7430</v>
      </c>
      <c r="B1187" t="s">
        <v>119</v>
      </c>
      <c r="C1187">
        <v>130</v>
      </c>
      <c r="D1187" s="404">
        <v>45349</v>
      </c>
      <c r="E1187" t="s">
        <v>4786</v>
      </c>
      <c r="F1187" t="s">
        <v>4890</v>
      </c>
      <c r="G1187">
        <v>193.05</v>
      </c>
      <c r="H1187" t="s">
        <v>1081</v>
      </c>
      <c r="I1187" t="s">
        <v>4767</v>
      </c>
    </row>
    <row r="1188" spans="1:9" x14ac:dyDescent="0.25">
      <c r="A1188">
        <v>7430</v>
      </c>
      <c r="B1188" t="s">
        <v>119</v>
      </c>
      <c r="C1188">
        <v>140</v>
      </c>
      <c r="D1188" s="404">
        <v>45349</v>
      </c>
      <c r="E1188" t="s">
        <v>4786</v>
      </c>
      <c r="F1188" t="s">
        <v>4890</v>
      </c>
      <c r="G1188">
        <v>227.11</v>
      </c>
      <c r="H1188" t="s">
        <v>1081</v>
      </c>
      <c r="I1188" t="s">
        <v>4767</v>
      </c>
    </row>
    <row r="1189" spans="1:9" x14ac:dyDescent="0.25">
      <c r="A1189">
        <v>7430</v>
      </c>
      <c r="B1189" t="s">
        <v>119</v>
      </c>
      <c r="C1189">
        <v>160</v>
      </c>
      <c r="D1189" s="404">
        <v>45349</v>
      </c>
      <c r="E1189" t="s">
        <v>4786</v>
      </c>
      <c r="F1189" t="s">
        <v>4890</v>
      </c>
      <c r="G1189">
        <v>113.56</v>
      </c>
      <c r="H1189" t="s">
        <v>1081</v>
      </c>
      <c r="I1189" t="s">
        <v>4767</v>
      </c>
    </row>
    <row r="1190" spans="1:9" x14ac:dyDescent="0.25">
      <c r="A1190">
        <v>7430</v>
      </c>
      <c r="B1190" t="s">
        <v>119</v>
      </c>
      <c r="C1190">
        <v>190</v>
      </c>
      <c r="D1190" s="404">
        <v>45349</v>
      </c>
      <c r="E1190" t="s">
        <v>4894</v>
      </c>
      <c r="F1190" t="s">
        <v>4893</v>
      </c>
      <c r="G1190">
        <v>834</v>
      </c>
      <c r="H1190" t="s">
        <v>1081</v>
      </c>
      <c r="I1190" t="s">
        <v>4767</v>
      </c>
    </row>
    <row r="1191" spans="1:9" x14ac:dyDescent="0.25">
      <c r="A1191">
        <v>7430</v>
      </c>
      <c r="B1191" t="s">
        <v>119</v>
      </c>
      <c r="C1191">
        <v>210</v>
      </c>
      <c r="D1191" s="404">
        <v>45349</v>
      </c>
      <c r="E1191" t="s">
        <v>4786</v>
      </c>
      <c r="F1191" t="s">
        <v>4890</v>
      </c>
      <c r="G1191">
        <v>126.23</v>
      </c>
      <c r="H1191" t="s">
        <v>1081</v>
      </c>
      <c r="I1191" t="s">
        <v>4767</v>
      </c>
    </row>
    <row r="1192" spans="1:9" x14ac:dyDescent="0.25">
      <c r="A1192">
        <v>7430</v>
      </c>
      <c r="B1192" t="s">
        <v>119</v>
      </c>
      <c r="C1192">
        <v>220</v>
      </c>
      <c r="D1192" s="404">
        <v>45349</v>
      </c>
      <c r="E1192" t="s">
        <v>4786</v>
      </c>
      <c r="F1192" t="s">
        <v>4890</v>
      </c>
      <c r="G1192">
        <v>75.7</v>
      </c>
      <c r="H1192" t="s">
        <v>1081</v>
      </c>
      <c r="I1192" t="s">
        <v>4767</v>
      </c>
    </row>
    <row r="1193" spans="1:9" x14ac:dyDescent="0.25">
      <c r="A1193">
        <v>7430</v>
      </c>
      <c r="B1193" t="s">
        <v>119</v>
      </c>
      <c r="C1193">
        <v>230</v>
      </c>
      <c r="D1193" s="404">
        <v>45349</v>
      </c>
      <c r="E1193" t="s">
        <v>4786</v>
      </c>
      <c r="F1193" t="s">
        <v>4890</v>
      </c>
      <c r="G1193">
        <v>127.76</v>
      </c>
      <c r="H1193" t="s">
        <v>1081</v>
      </c>
      <c r="I1193" t="s">
        <v>4767</v>
      </c>
    </row>
    <row r="1194" spans="1:9" x14ac:dyDescent="0.25">
      <c r="A1194">
        <v>7430</v>
      </c>
      <c r="B1194" t="s">
        <v>119</v>
      </c>
      <c r="C1194">
        <v>240</v>
      </c>
      <c r="D1194" s="404">
        <v>45349</v>
      </c>
      <c r="E1194" t="s">
        <v>4786</v>
      </c>
      <c r="F1194" t="s">
        <v>4890</v>
      </c>
      <c r="G1194">
        <v>100.88</v>
      </c>
      <c r="H1194" t="s">
        <v>1081</v>
      </c>
      <c r="I1194" t="s">
        <v>4767</v>
      </c>
    </row>
    <row r="1195" spans="1:9" x14ac:dyDescent="0.25">
      <c r="A1195">
        <v>7430</v>
      </c>
      <c r="B1195" t="s">
        <v>119</v>
      </c>
      <c r="C1195">
        <v>330</v>
      </c>
      <c r="D1195" s="404">
        <v>45349</v>
      </c>
      <c r="E1195" t="s">
        <v>4892</v>
      </c>
      <c r="F1195" t="s">
        <v>4891</v>
      </c>
      <c r="G1195">
        <v>227</v>
      </c>
      <c r="H1195" t="s">
        <v>1081</v>
      </c>
      <c r="I1195" t="s">
        <v>4767</v>
      </c>
    </row>
    <row r="1196" spans="1:9" x14ac:dyDescent="0.25">
      <c r="A1196">
        <v>7430</v>
      </c>
      <c r="B1196" t="s">
        <v>119</v>
      </c>
      <c r="C1196">
        <v>340</v>
      </c>
      <c r="D1196" s="404">
        <v>45349</v>
      </c>
      <c r="E1196" t="s">
        <v>4786</v>
      </c>
      <c r="F1196" t="s">
        <v>4890</v>
      </c>
      <c r="G1196">
        <v>51.48</v>
      </c>
      <c r="H1196" t="s">
        <v>1081</v>
      </c>
      <c r="I1196" t="s">
        <v>4767</v>
      </c>
    </row>
    <row r="1197" spans="1:9" x14ac:dyDescent="0.25">
      <c r="A1197">
        <v>7430</v>
      </c>
      <c r="B1197" t="s">
        <v>119</v>
      </c>
      <c r="C1197">
        <v>935</v>
      </c>
      <c r="D1197" s="404">
        <v>45349</v>
      </c>
      <c r="E1197" t="s">
        <v>4786</v>
      </c>
      <c r="F1197" t="s">
        <v>4890</v>
      </c>
      <c r="G1197">
        <v>47.31</v>
      </c>
      <c r="H1197" t="s">
        <v>1081</v>
      </c>
      <c r="I1197" t="s">
        <v>4767</v>
      </c>
    </row>
    <row r="1198" spans="1:9" x14ac:dyDescent="0.25">
      <c r="A1198">
        <v>7430</v>
      </c>
      <c r="B1198" t="s">
        <v>119</v>
      </c>
      <c r="C1198">
        <v>936</v>
      </c>
      <c r="D1198" s="404">
        <v>45349</v>
      </c>
      <c r="E1198" t="s">
        <v>4786</v>
      </c>
      <c r="F1198" t="s">
        <v>4890</v>
      </c>
      <c r="G1198">
        <v>47.31</v>
      </c>
      <c r="H1198" t="s">
        <v>1081</v>
      </c>
      <c r="I1198" t="s">
        <v>4767</v>
      </c>
    </row>
    <row r="1199" spans="1:9" x14ac:dyDescent="0.25">
      <c r="A1199">
        <v>7430</v>
      </c>
      <c r="B1199" t="s">
        <v>119</v>
      </c>
      <c r="C1199">
        <v>210</v>
      </c>
      <c r="D1199" s="404">
        <v>45350</v>
      </c>
      <c r="E1199" t="s">
        <v>4777</v>
      </c>
      <c r="F1199" t="s">
        <v>4889</v>
      </c>
      <c r="G1199">
        <v>39</v>
      </c>
      <c r="H1199" t="s">
        <v>1081</v>
      </c>
      <c r="I1199" t="s">
        <v>4767</v>
      </c>
    </row>
    <row r="1200" spans="1:9" x14ac:dyDescent="0.25">
      <c r="A1200">
        <v>7430</v>
      </c>
      <c r="B1200" t="s">
        <v>119</v>
      </c>
      <c r="C1200">
        <v>220</v>
      </c>
      <c r="D1200" s="404">
        <v>45350</v>
      </c>
      <c r="E1200" t="s">
        <v>4777</v>
      </c>
      <c r="F1200" t="s">
        <v>4889</v>
      </c>
      <c r="G1200">
        <v>39</v>
      </c>
      <c r="H1200" t="s">
        <v>1081</v>
      </c>
      <c r="I1200" t="s">
        <v>4767</v>
      </c>
    </row>
    <row r="1201" spans="1:9" x14ac:dyDescent="0.25">
      <c r="A1201">
        <v>7430</v>
      </c>
      <c r="B1201" t="s">
        <v>119</v>
      </c>
      <c r="C1201">
        <v>230</v>
      </c>
      <c r="D1201" s="404">
        <v>45350</v>
      </c>
      <c r="E1201" t="s">
        <v>4777</v>
      </c>
      <c r="F1201" t="s">
        <v>4889</v>
      </c>
      <c r="G1201">
        <v>39</v>
      </c>
      <c r="H1201" t="s">
        <v>1081</v>
      </c>
      <c r="I1201" t="s">
        <v>4767</v>
      </c>
    </row>
    <row r="1202" spans="1:9" x14ac:dyDescent="0.25">
      <c r="A1202">
        <v>7430</v>
      </c>
      <c r="B1202" t="s">
        <v>119</v>
      </c>
      <c r="C1202">
        <v>240</v>
      </c>
      <c r="D1202" s="404">
        <v>45350</v>
      </c>
      <c r="E1202" t="s">
        <v>4777</v>
      </c>
      <c r="F1202" t="s">
        <v>4889</v>
      </c>
      <c r="G1202">
        <v>39</v>
      </c>
      <c r="H1202" t="s">
        <v>1081</v>
      </c>
      <c r="I1202" t="s">
        <v>4767</v>
      </c>
    </row>
    <row r="1203" spans="1:9" x14ac:dyDescent="0.25">
      <c r="A1203">
        <v>7430</v>
      </c>
      <c r="B1203" t="s">
        <v>119</v>
      </c>
      <c r="C1203">
        <v>340</v>
      </c>
      <c r="D1203" s="404">
        <v>45350</v>
      </c>
      <c r="E1203" t="s">
        <v>4777</v>
      </c>
      <c r="F1203" t="s">
        <v>4889</v>
      </c>
      <c r="G1203">
        <v>17.55</v>
      </c>
      <c r="H1203" t="s">
        <v>1081</v>
      </c>
      <c r="I1203" t="s">
        <v>4767</v>
      </c>
    </row>
    <row r="1204" spans="1:9" x14ac:dyDescent="0.25">
      <c r="A1204">
        <v>7430</v>
      </c>
      <c r="B1204" t="s">
        <v>119</v>
      </c>
      <c r="C1204">
        <v>936</v>
      </c>
      <c r="D1204" s="404">
        <v>45350</v>
      </c>
      <c r="E1204" t="s">
        <v>4777</v>
      </c>
      <c r="F1204" t="s">
        <v>4889</v>
      </c>
      <c r="G1204">
        <v>21.45</v>
      </c>
      <c r="H1204" t="s">
        <v>1081</v>
      </c>
      <c r="I1204" t="s">
        <v>4767</v>
      </c>
    </row>
    <row r="1205" spans="1:9" x14ac:dyDescent="0.25">
      <c r="A1205">
        <v>7430</v>
      </c>
      <c r="B1205" t="s">
        <v>119</v>
      </c>
      <c r="C1205">
        <v>190</v>
      </c>
      <c r="D1205" s="404">
        <v>45351</v>
      </c>
      <c r="E1205" t="s">
        <v>4888</v>
      </c>
      <c r="F1205" t="s">
        <v>4887</v>
      </c>
      <c r="G1205">
        <v>97.5</v>
      </c>
      <c r="H1205" t="s">
        <v>1081</v>
      </c>
      <c r="I1205" t="s">
        <v>4767</v>
      </c>
    </row>
    <row r="1206" spans="1:9" x14ac:dyDescent="0.25">
      <c r="A1206">
        <v>7430</v>
      </c>
      <c r="B1206" t="s">
        <v>119</v>
      </c>
      <c r="C1206">
        <v>140</v>
      </c>
      <c r="D1206" s="404">
        <v>45076</v>
      </c>
      <c r="E1206" t="s">
        <v>4886</v>
      </c>
      <c r="F1206">
        <v>23698</v>
      </c>
      <c r="G1206">
        <v>15</v>
      </c>
      <c r="H1206" t="s">
        <v>3982</v>
      </c>
      <c r="I1206" t="s">
        <v>4731</v>
      </c>
    </row>
    <row r="1207" spans="1:9" x14ac:dyDescent="0.25">
      <c r="A1207">
        <v>7430</v>
      </c>
      <c r="B1207" t="s">
        <v>119</v>
      </c>
      <c r="C1207">
        <v>110</v>
      </c>
      <c r="D1207" s="404">
        <v>45016</v>
      </c>
      <c r="E1207" t="s">
        <v>4864</v>
      </c>
      <c r="F1207" t="s">
        <v>4884</v>
      </c>
      <c r="G1207">
        <v>1350.25</v>
      </c>
      <c r="H1207" t="s">
        <v>4844</v>
      </c>
      <c r="I1207" t="s">
        <v>4755</v>
      </c>
    </row>
    <row r="1208" spans="1:9" x14ac:dyDescent="0.25">
      <c r="A1208">
        <v>7430</v>
      </c>
      <c r="B1208" t="s">
        <v>119</v>
      </c>
      <c r="C1208">
        <v>112</v>
      </c>
      <c r="D1208" s="404">
        <v>45016</v>
      </c>
      <c r="E1208" t="s">
        <v>4864</v>
      </c>
      <c r="F1208" t="s">
        <v>4885</v>
      </c>
      <c r="G1208">
        <v>254.41</v>
      </c>
      <c r="H1208" t="s">
        <v>4844</v>
      </c>
      <c r="I1208" t="s">
        <v>4755</v>
      </c>
    </row>
    <row r="1209" spans="1:9" x14ac:dyDescent="0.25">
      <c r="A1209">
        <v>7430</v>
      </c>
      <c r="B1209" t="s">
        <v>119</v>
      </c>
      <c r="C1209">
        <v>120</v>
      </c>
      <c r="D1209" s="404">
        <v>45016</v>
      </c>
      <c r="E1209" t="s">
        <v>4864</v>
      </c>
      <c r="F1209" t="s">
        <v>4884</v>
      </c>
      <c r="G1209">
        <v>1350.26</v>
      </c>
      <c r="H1209" t="s">
        <v>4844</v>
      </c>
      <c r="I1209" t="s">
        <v>4755</v>
      </c>
    </row>
    <row r="1210" spans="1:9" x14ac:dyDescent="0.25">
      <c r="A1210">
        <v>7430</v>
      </c>
      <c r="B1210" t="s">
        <v>119</v>
      </c>
      <c r="C1210">
        <v>210</v>
      </c>
      <c r="D1210" s="404">
        <v>45016</v>
      </c>
      <c r="E1210" t="s">
        <v>4864</v>
      </c>
      <c r="F1210" t="s">
        <v>4883</v>
      </c>
      <c r="G1210">
        <v>710.08</v>
      </c>
      <c r="H1210" t="s">
        <v>4844</v>
      </c>
      <c r="I1210" t="s">
        <v>4755</v>
      </c>
    </row>
    <row r="1211" spans="1:9" x14ac:dyDescent="0.25">
      <c r="A1211">
        <v>7430</v>
      </c>
      <c r="B1211" t="s">
        <v>119</v>
      </c>
      <c r="C1211">
        <v>220</v>
      </c>
      <c r="D1211" s="404">
        <v>45016</v>
      </c>
      <c r="E1211" t="s">
        <v>4864</v>
      </c>
      <c r="F1211" t="s">
        <v>4883</v>
      </c>
      <c r="G1211">
        <v>710.08</v>
      </c>
      <c r="H1211" t="s">
        <v>4844</v>
      </c>
      <c r="I1211" t="s">
        <v>4755</v>
      </c>
    </row>
    <row r="1212" spans="1:9" x14ac:dyDescent="0.25">
      <c r="A1212">
        <v>7430</v>
      </c>
      <c r="B1212" t="s">
        <v>119</v>
      </c>
      <c r="C1212">
        <v>110</v>
      </c>
      <c r="D1212" s="404">
        <v>45046</v>
      </c>
      <c r="E1212" t="s">
        <v>4864</v>
      </c>
      <c r="F1212" t="s">
        <v>4881</v>
      </c>
      <c r="G1212">
        <v>1214.6099999999999</v>
      </c>
      <c r="H1212" t="s">
        <v>4844</v>
      </c>
      <c r="I1212" t="s">
        <v>4755</v>
      </c>
    </row>
    <row r="1213" spans="1:9" x14ac:dyDescent="0.25">
      <c r="A1213">
        <v>7430</v>
      </c>
      <c r="B1213" t="s">
        <v>119</v>
      </c>
      <c r="C1213">
        <v>112</v>
      </c>
      <c r="D1213" s="404">
        <v>45046</v>
      </c>
      <c r="E1213" t="s">
        <v>4864</v>
      </c>
      <c r="F1213" t="s">
        <v>4882</v>
      </c>
      <c r="G1213">
        <v>296.7</v>
      </c>
      <c r="H1213" t="s">
        <v>4844</v>
      </c>
      <c r="I1213" t="s">
        <v>4755</v>
      </c>
    </row>
    <row r="1214" spans="1:9" x14ac:dyDescent="0.25">
      <c r="A1214">
        <v>7430</v>
      </c>
      <c r="B1214" t="s">
        <v>119</v>
      </c>
      <c r="C1214">
        <v>120</v>
      </c>
      <c r="D1214" s="404">
        <v>45046</v>
      </c>
      <c r="E1214" t="s">
        <v>4864</v>
      </c>
      <c r="F1214" t="s">
        <v>4881</v>
      </c>
      <c r="G1214">
        <v>1214.6099999999999</v>
      </c>
      <c r="H1214" t="s">
        <v>4844</v>
      </c>
      <c r="I1214" t="s">
        <v>4755</v>
      </c>
    </row>
    <row r="1215" spans="1:9" x14ac:dyDescent="0.25">
      <c r="A1215">
        <v>7430</v>
      </c>
      <c r="B1215" t="s">
        <v>119</v>
      </c>
      <c r="C1215">
        <v>210</v>
      </c>
      <c r="D1215" s="404">
        <v>45046</v>
      </c>
      <c r="E1215" t="s">
        <v>4864</v>
      </c>
      <c r="F1215" t="s">
        <v>4880</v>
      </c>
      <c r="G1215">
        <v>581.17999999999995</v>
      </c>
      <c r="H1215" t="s">
        <v>4844</v>
      </c>
      <c r="I1215" t="s">
        <v>4755</v>
      </c>
    </row>
    <row r="1216" spans="1:9" x14ac:dyDescent="0.25">
      <c r="A1216">
        <v>7430</v>
      </c>
      <c r="B1216" t="s">
        <v>119</v>
      </c>
      <c r="C1216">
        <v>220</v>
      </c>
      <c r="D1216" s="404">
        <v>45046</v>
      </c>
      <c r="E1216" t="s">
        <v>4864</v>
      </c>
      <c r="F1216" t="s">
        <v>4880</v>
      </c>
      <c r="G1216">
        <v>581.16999999999996</v>
      </c>
      <c r="H1216" t="s">
        <v>4844</v>
      </c>
      <c r="I1216" t="s">
        <v>4755</v>
      </c>
    </row>
    <row r="1217" spans="1:9" x14ac:dyDescent="0.25">
      <c r="A1217">
        <v>7430</v>
      </c>
      <c r="B1217" t="s">
        <v>119</v>
      </c>
      <c r="C1217">
        <v>110</v>
      </c>
      <c r="D1217" s="404">
        <v>45077</v>
      </c>
      <c r="E1217" t="s">
        <v>4864</v>
      </c>
      <c r="F1217" t="s">
        <v>4879</v>
      </c>
      <c r="G1217">
        <v>1806.5</v>
      </c>
      <c r="H1217" t="s">
        <v>4844</v>
      </c>
      <c r="I1217" t="s">
        <v>4755</v>
      </c>
    </row>
    <row r="1218" spans="1:9" x14ac:dyDescent="0.25">
      <c r="A1218">
        <v>7430</v>
      </c>
      <c r="B1218" t="s">
        <v>119</v>
      </c>
      <c r="C1218">
        <v>112</v>
      </c>
      <c r="D1218" s="404">
        <v>45077</v>
      </c>
      <c r="E1218" t="s">
        <v>4877</v>
      </c>
      <c r="F1218" t="s">
        <v>4878</v>
      </c>
      <c r="G1218">
        <v>447.56</v>
      </c>
      <c r="H1218" t="s">
        <v>4844</v>
      </c>
      <c r="I1218" t="s">
        <v>4755</v>
      </c>
    </row>
    <row r="1219" spans="1:9" x14ac:dyDescent="0.25">
      <c r="A1219">
        <v>7430</v>
      </c>
      <c r="B1219" t="s">
        <v>119</v>
      </c>
      <c r="C1219">
        <v>120</v>
      </c>
      <c r="D1219" s="404">
        <v>45077</v>
      </c>
      <c r="E1219" t="s">
        <v>4877</v>
      </c>
      <c r="F1219" t="s">
        <v>4876</v>
      </c>
      <c r="G1219">
        <v>2042.96</v>
      </c>
      <c r="H1219" t="s">
        <v>4844</v>
      </c>
      <c r="I1219" t="s">
        <v>4755</v>
      </c>
    </row>
    <row r="1220" spans="1:9" x14ac:dyDescent="0.25">
      <c r="A1220">
        <v>7430</v>
      </c>
      <c r="B1220" t="s">
        <v>119</v>
      </c>
      <c r="C1220">
        <v>112</v>
      </c>
      <c r="D1220" s="404">
        <v>45107</v>
      </c>
      <c r="E1220" t="s">
        <v>4864</v>
      </c>
      <c r="F1220" t="s">
        <v>4875</v>
      </c>
      <c r="G1220">
        <v>296.17</v>
      </c>
      <c r="H1220" t="s">
        <v>4844</v>
      </c>
      <c r="I1220" t="s">
        <v>4755</v>
      </c>
    </row>
    <row r="1221" spans="1:9" x14ac:dyDescent="0.25">
      <c r="A1221">
        <v>7430</v>
      </c>
      <c r="B1221" t="s">
        <v>119</v>
      </c>
      <c r="C1221">
        <v>112</v>
      </c>
      <c r="D1221" s="404">
        <v>45107</v>
      </c>
      <c r="E1221" t="s">
        <v>4864</v>
      </c>
      <c r="F1221" t="s">
        <v>4874</v>
      </c>
      <c r="G1221">
        <v>1637.01</v>
      </c>
      <c r="H1221" t="s">
        <v>4844</v>
      </c>
      <c r="I1221" t="s">
        <v>4755</v>
      </c>
    </row>
    <row r="1222" spans="1:9" x14ac:dyDescent="0.25">
      <c r="A1222">
        <v>7430</v>
      </c>
      <c r="B1222" t="s">
        <v>119</v>
      </c>
      <c r="C1222">
        <v>130</v>
      </c>
      <c r="D1222" s="404">
        <v>45117</v>
      </c>
      <c r="E1222" t="s">
        <v>4864</v>
      </c>
      <c r="F1222" t="s">
        <v>4873</v>
      </c>
      <c r="G1222">
        <v>2188.66</v>
      </c>
      <c r="H1222" t="s">
        <v>4844</v>
      </c>
      <c r="I1222" t="s">
        <v>4755</v>
      </c>
    </row>
    <row r="1223" spans="1:9" x14ac:dyDescent="0.25">
      <c r="A1223">
        <v>7430</v>
      </c>
      <c r="B1223" t="s">
        <v>119</v>
      </c>
      <c r="C1223">
        <v>110</v>
      </c>
      <c r="D1223" s="404">
        <v>45138</v>
      </c>
      <c r="E1223" t="s">
        <v>4864</v>
      </c>
      <c r="F1223" t="s">
        <v>4872</v>
      </c>
      <c r="G1223">
        <v>2475.21</v>
      </c>
      <c r="H1223" t="s">
        <v>4844</v>
      </c>
      <c r="I1223" t="s">
        <v>4755</v>
      </c>
    </row>
    <row r="1224" spans="1:9" x14ac:dyDescent="0.25">
      <c r="A1224">
        <v>7430</v>
      </c>
      <c r="B1224" t="s">
        <v>119</v>
      </c>
      <c r="C1224">
        <v>112</v>
      </c>
      <c r="D1224" s="404">
        <v>45138</v>
      </c>
      <c r="E1224" t="s">
        <v>4864</v>
      </c>
      <c r="F1224" t="s">
        <v>4871</v>
      </c>
      <c r="G1224">
        <v>454.72</v>
      </c>
      <c r="H1224" t="s">
        <v>4844</v>
      </c>
      <c r="I1224" t="s">
        <v>4755</v>
      </c>
    </row>
    <row r="1225" spans="1:9" x14ac:dyDescent="0.25">
      <c r="A1225">
        <v>7430</v>
      </c>
      <c r="B1225" t="s">
        <v>119</v>
      </c>
      <c r="C1225">
        <v>210</v>
      </c>
      <c r="D1225" s="404">
        <v>45138</v>
      </c>
      <c r="E1225" t="s">
        <v>4864</v>
      </c>
      <c r="F1225" t="s">
        <v>4870</v>
      </c>
      <c r="G1225">
        <v>1452.52</v>
      </c>
      <c r="H1225" t="s">
        <v>4844</v>
      </c>
      <c r="I1225" t="s">
        <v>4755</v>
      </c>
    </row>
    <row r="1226" spans="1:9" x14ac:dyDescent="0.25">
      <c r="A1226">
        <v>7430</v>
      </c>
      <c r="B1226" t="s">
        <v>119</v>
      </c>
      <c r="C1226">
        <v>110</v>
      </c>
      <c r="D1226" s="404">
        <v>45169</v>
      </c>
      <c r="E1226" t="s">
        <v>4864</v>
      </c>
      <c r="F1226" t="s">
        <v>4869</v>
      </c>
      <c r="G1226">
        <v>2568.0500000000002</v>
      </c>
      <c r="H1226" t="s">
        <v>4844</v>
      </c>
      <c r="I1226" t="s">
        <v>4755</v>
      </c>
    </row>
    <row r="1227" spans="1:9" x14ac:dyDescent="0.25">
      <c r="A1227">
        <v>7430</v>
      </c>
      <c r="B1227" t="s">
        <v>119</v>
      </c>
      <c r="C1227">
        <v>112</v>
      </c>
      <c r="D1227" s="404">
        <v>45169</v>
      </c>
      <c r="E1227" t="s">
        <v>4864</v>
      </c>
      <c r="F1227" t="s">
        <v>4868</v>
      </c>
      <c r="G1227">
        <v>1607.11</v>
      </c>
      <c r="H1227" t="s">
        <v>4844</v>
      </c>
      <c r="I1227" t="s">
        <v>4755</v>
      </c>
    </row>
    <row r="1228" spans="1:9" x14ac:dyDescent="0.25">
      <c r="A1228">
        <v>7430</v>
      </c>
      <c r="B1228" t="s">
        <v>119</v>
      </c>
      <c r="C1228">
        <v>112</v>
      </c>
      <c r="D1228" s="404">
        <v>45170</v>
      </c>
      <c r="E1228" t="s">
        <v>4864</v>
      </c>
      <c r="F1228" t="s">
        <v>4867</v>
      </c>
      <c r="G1228">
        <v>340.61</v>
      </c>
      <c r="H1228" t="s">
        <v>4844</v>
      </c>
      <c r="I1228" t="s">
        <v>4755</v>
      </c>
    </row>
    <row r="1229" spans="1:9" x14ac:dyDescent="0.25">
      <c r="A1229">
        <v>7430</v>
      </c>
      <c r="B1229" t="s">
        <v>119</v>
      </c>
      <c r="C1229">
        <v>110</v>
      </c>
      <c r="D1229" s="404">
        <v>45199</v>
      </c>
      <c r="E1229" t="s">
        <v>4859</v>
      </c>
      <c r="F1229" t="s">
        <v>4865</v>
      </c>
      <c r="G1229">
        <v>1381.38</v>
      </c>
      <c r="H1229" t="s">
        <v>4844</v>
      </c>
      <c r="I1229" t="s">
        <v>4755</v>
      </c>
    </row>
    <row r="1230" spans="1:9" x14ac:dyDescent="0.25">
      <c r="A1230">
        <v>7430</v>
      </c>
      <c r="B1230" t="s">
        <v>119</v>
      </c>
      <c r="C1230">
        <v>112</v>
      </c>
      <c r="D1230" s="404">
        <v>45199</v>
      </c>
      <c r="E1230" t="s">
        <v>4864</v>
      </c>
      <c r="F1230" t="s">
        <v>4866</v>
      </c>
      <c r="G1230">
        <v>287.95999999999998</v>
      </c>
      <c r="H1230" t="s">
        <v>4844</v>
      </c>
      <c r="I1230" t="s">
        <v>4755</v>
      </c>
    </row>
    <row r="1231" spans="1:9" x14ac:dyDescent="0.25">
      <c r="A1231">
        <v>7430</v>
      </c>
      <c r="B1231" t="s">
        <v>119</v>
      </c>
      <c r="C1231">
        <v>120</v>
      </c>
      <c r="D1231" s="404">
        <v>45199</v>
      </c>
      <c r="E1231" t="s">
        <v>4859</v>
      </c>
      <c r="F1231" t="s">
        <v>4865</v>
      </c>
      <c r="G1231">
        <v>1381.38</v>
      </c>
      <c r="H1231" t="s">
        <v>4844</v>
      </c>
      <c r="I1231" t="s">
        <v>4755</v>
      </c>
    </row>
    <row r="1232" spans="1:9" x14ac:dyDescent="0.25">
      <c r="A1232">
        <v>7430</v>
      </c>
      <c r="B1232" t="s">
        <v>119</v>
      </c>
      <c r="C1232">
        <v>210</v>
      </c>
      <c r="D1232" s="404">
        <v>45199</v>
      </c>
      <c r="E1232" t="s">
        <v>4864</v>
      </c>
      <c r="F1232" t="s">
        <v>4863</v>
      </c>
      <c r="G1232">
        <v>709.83</v>
      </c>
      <c r="H1232" t="s">
        <v>4844</v>
      </c>
      <c r="I1232" t="s">
        <v>4755</v>
      </c>
    </row>
    <row r="1233" spans="1:9" x14ac:dyDescent="0.25">
      <c r="A1233">
        <v>7430</v>
      </c>
      <c r="B1233" t="s">
        <v>119</v>
      </c>
      <c r="C1233">
        <v>220</v>
      </c>
      <c r="D1233" s="404">
        <v>45199</v>
      </c>
      <c r="E1233" t="s">
        <v>4864</v>
      </c>
      <c r="F1233" t="s">
        <v>4863</v>
      </c>
      <c r="G1233">
        <v>709.83</v>
      </c>
      <c r="H1233" t="s">
        <v>4844</v>
      </c>
      <c r="I1233" t="s">
        <v>4755</v>
      </c>
    </row>
    <row r="1234" spans="1:9" x14ac:dyDescent="0.25">
      <c r="A1234">
        <v>7430</v>
      </c>
      <c r="B1234" t="s">
        <v>119</v>
      </c>
      <c r="C1234">
        <v>110</v>
      </c>
      <c r="D1234" s="404">
        <v>45230</v>
      </c>
      <c r="E1234" t="s">
        <v>4861</v>
      </c>
      <c r="F1234" t="s">
        <v>4860</v>
      </c>
      <c r="G1234">
        <v>1025.03</v>
      </c>
      <c r="H1234" t="s">
        <v>4844</v>
      </c>
      <c r="I1234" t="s">
        <v>4755</v>
      </c>
    </row>
    <row r="1235" spans="1:9" x14ac:dyDescent="0.25">
      <c r="A1235">
        <v>7430</v>
      </c>
      <c r="B1235" t="s">
        <v>119</v>
      </c>
      <c r="C1235">
        <v>112</v>
      </c>
      <c r="D1235" s="404">
        <v>45230</v>
      </c>
      <c r="E1235" t="s">
        <v>4859</v>
      </c>
      <c r="F1235" t="s">
        <v>4862</v>
      </c>
      <c r="G1235">
        <v>475.13</v>
      </c>
      <c r="H1235" t="s">
        <v>4844</v>
      </c>
      <c r="I1235" t="s">
        <v>4755</v>
      </c>
    </row>
    <row r="1236" spans="1:9" x14ac:dyDescent="0.25">
      <c r="A1236">
        <v>7430</v>
      </c>
      <c r="B1236" t="s">
        <v>119</v>
      </c>
      <c r="C1236">
        <v>120</v>
      </c>
      <c r="D1236" s="404">
        <v>45230</v>
      </c>
      <c r="E1236" t="s">
        <v>4861</v>
      </c>
      <c r="F1236" t="s">
        <v>4860</v>
      </c>
      <c r="G1236">
        <v>1025.03</v>
      </c>
      <c r="H1236" t="s">
        <v>4844</v>
      </c>
      <c r="I1236" t="s">
        <v>4755</v>
      </c>
    </row>
    <row r="1237" spans="1:9" x14ac:dyDescent="0.25">
      <c r="A1237">
        <v>7430</v>
      </c>
      <c r="B1237" t="s">
        <v>119</v>
      </c>
      <c r="C1237">
        <v>210</v>
      </c>
      <c r="D1237" s="404">
        <v>45230</v>
      </c>
      <c r="E1237" t="s">
        <v>4859</v>
      </c>
      <c r="F1237" t="s">
        <v>4858</v>
      </c>
      <c r="G1237">
        <v>652.16999999999996</v>
      </c>
      <c r="H1237" t="s">
        <v>4844</v>
      </c>
      <c r="I1237" t="s">
        <v>4755</v>
      </c>
    </row>
    <row r="1238" spans="1:9" x14ac:dyDescent="0.25">
      <c r="A1238">
        <v>7430</v>
      </c>
      <c r="B1238" t="s">
        <v>119</v>
      </c>
      <c r="C1238">
        <v>220</v>
      </c>
      <c r="D1238" s="404">
        <v>45230</v>
      </c>
      <c r="E1238" t="s">
        <v>4859</v>
      </c>
      <c r="F1238" t="s">
        <v>4858</v>
      </c>
      <c r="G1238">
        <v>719.81</v>
      </c>
      <c r="H1238" t="s">
        <v>4844</v>
      </c>
      <c r="I1238" t="s">
        <v>4755</v>
      </c>
    </row>
    <row r="1239" spans="1:9" x14ac:dyDescent="0.25">
      <c r="A1239">
        <v>7430</v>
      </c>
      <c r="B1239" t="s">
        <v>119</v>
      </c>
      <c r="C1239">
        <v>110</v>
      </c>
      <c r="D1239" s="404">
        <v>45260</v>
      </c>
      <c r="E1239" t="s">
        <v>4844</v>
      </c>
      <c r="F1239" t="s">
        <v>4856</v>
      </c>
      <c r="G1239">
        <v>1473.26</v>
      </c>
      <c r="H1239" t="s">
        <v>4844</v>
      </c>
      <c r="I1239" t="s">
        <v>4755</v>
      </c>
    </row>
    <row r="1240" spans="1:9" x14ac:dyDescent="0.25">
      <c r="A1240">
        <v>7430</v>
      </c>
      <c r="B1240" t="s">
        <v>119</v>
      </c>
      <c r="C1240">
        <v>112</v>
      </c>
      <c r="D1240" s="404">
        <v>45260</v>
      </c>
      <c r="E1240" t="s">
        <v>4844</v>
      </c>
      <c r="F1240" t="s">
        <v>4857</v>
      </c>
      <c r="G1240">
        <v>416.89</v>
      </c>
      <c r="H1240" t="s">
        <v>4844</v>
      </c>
      <c r="I1240" t="s">
        <v>4755</v>
      </c>
    </row>
    <row r="1241" spans="1:9" x14ac:dyDescent="0.25">
      <c r="A1241">
        <v>7430</v>
      </c>
      <c r="B1241" t="s">
        <v>119</v>
      </c>
      <c r="C1241">
        <v>120</v>
      </c>
      <c r="D1241" s="404">
        <v>45260</v>
      </c>
      <c r="E1241" t="s">
        <v>4844</v>
      </c>
      <c r="F1241" t="s">
        <v>4856</v>
      </c>
      <c r="G1241">
        <v>1473.26</v>
      </c>
      <c r="H1241" t="s">
        <v>4844</v>
      </c>
      <c r="I1241" t="s">
        <v>4755</v>
      </c>
    </row>
    <row r="1242" spans="1:9" x14ac:dyDescent="0.25">
      <c r="A1242">
        <v>7430</v>
      </c>
      <c r="B1242" t="s">
        <v>119</v>
      </c>
      <c r="C1242">
        <v>210</v>
      </c>
      <c r="D1242" s="404">
        <v>45260</v>
      </c>
      <c r="E1242" t="s">
        <v>4847</v>
      </c>
      <c r="F1242" t="s">
        <v>4855</v>
      </c>
      <c r="G1242">
        <v>1033.5</v>
      </c>
      <c r="H1242" t="s">
        <v>4844</v>
      </c>
      <c r="I1242" t="s">
        <v>4755</v>
      </c>
    </row>
    <row r="1243" spans="1:9" x14ac:dyDescent="0.25">
      <c r="A1243">
        <v>7430</v>
      </c>
      <c r="B1243" t="s">
        <v>119</v>
      </c>
      <c r="C1243">
        <v>220</v>
      </c>
      <c r="D1243" s="404">
        <v>45260</v>
      </c>
      <c r="E1243" t="s">
        <v>4847</v>
      </c>
      <c r="F1243" t="s">
        <v>4855</v>
      </c>
      <c r="G1243">
        <v>1033.5</v>
      </c>
      <c r="H1243" t="s">
        <v>4844</v>
      </c>
      <c r="I1243" t="s">
        <v>4755</v>
      </c>
    </row>
    <row r="1244" spans="1:9" x14ac:dyDescent="0.25">
      <c r="A1244">
        <v>7430</v>
      </c>
      <c r="B1244" t="s">
        <v>119</v>
      </c>
      <c r="C1244">
        <v>110</v>
      </c>
      <c r="D1244" s="404">
        <v>45291</v>
      </c>
      <c r="E1244" t="s">
        <v>4844</v>
      </c>
      <c r="F1244" t="s">
        <v>4853</v>
      </c>
      <c r="G1244">
        <v>1029.27</v>
      </c>
      <c r="H1244" t="s">
        <v>4844</v>
      </c>
      <c r="I1244" t="s">
        <v>4755</v>
      </c>
    </row>
    <row r="1245" spans="1:9" x14ac:dyDescent="0.25">
      <c r="A1245">
        <v>7430</v>
      </c>
      <c r="B1245" t="s">
        <v>119</v>
      </c>
      <c r="C1245">
        <v>110</v>
      </c>
      <c r="D1245" s="404">
        <v>45291</v>
      </c>
      <c r="E1245" t="s">
        <v>4847</v>
      </c>
      <c r="F1245" t="s">
        <v>4852</v>
      </c>
      <c r="G1245">
        <v>678.1</v>
      </c>
      <c r="H1245" t="s">
        <v>4844</v>
      </c>
      <c r="I1245" t="s">
        <v>4755</v>
      </c>
    </row>
    <row r="1246" spans="1:9" x14ac:dyDescent="0.25">
      <c r="A1246">
        <v>7430</v>
      </c>
      <c r="B1246" t="s">
        <v>119</v>
      </c>
      <c r="C1246">
        <v>112</v>
      </c>
      <c r="D1246" s="404">
        <v>45291</v>
      </c>
      <c r="E1246" t="s">
        <v>4847</v>
      </c>
      <c r="F1246" t="s">
        <v>4854</v>
      </c>
      <c r="G1246">
        <v>342.02</v>
      </c>
      <c r="H1246" t="s">
        <v>4844</v>
      </c>
      <c r="I1246" t="s">
        <v>4755</v>
      </c>
    </row>
    <row r="1247" spans="1:9" x14ac:dyDescent="0.25">
      <c r="A1247">
        <v>7430</v>
      </c>
      <c r="B1247" t="s">
        <v>119</v>
      </c>
      <c r="C1247">
        <v>120</v>
      </c>
      <c r="D1247" s="404">
        <v>45291</v>
      </c>
      <c r="E1247" t="s">
        <v>4844</v>
      </c>
      <c r="F1247" t="s">
        <v>4853</v>
      </c>
      <c r="G1247">
        <v>1029.28</v>
      </c>
      <c r="H1247" t="s">
        <v>4844</v>
      </c>
      <c r="I1247" t="s">
        <v>4755</v>
      </c>
    </row>
    <row r="1248" spans="1:9" x14ac:dyDescent="0.25">
      <c r="A1248">
        <v>7430</v>
      </c>
      <c r="B1248" t="s">
        <v>119</v>
      </c>
      <c r="C1248">
        <v>120</v>
      </c>
      <c r="D1248" s="404">
        <v>45291</v>
      </c>
      <c r="E1248" t="s">
        <v>4847</v>
      </c>
      <c r="F1248" t="s">
        <v>4852</v>
      </c>
      <c r="G1248">
        <v>678.11</v>
      </c>
      <c r="H1248" t="s">
        <v>4844</v>
      </c>
      <c r="I1248" t="s">
        <v>4755</v>
      </c>
    </row>
    <row r="1249" spans="1:9" x14ac:dyDescent="0.25">
      <c r="A1249">
        <v>7430</v>
      </c>
      <c r="B1249" t="s">
        <v>119</v>
      </c>
      <c r="C1249">
        <v>210</v>
      </c>
      <c r="D1249" s="404">
        <v>45292</v>
      </c>
      <c r="E1249" t="s">
        <v>4844</v>
      </c>
      <c r="F1249" t="s">
        <v>4849</v>
      </c>
      <c r="G1249">
        <v>100.35</v>
      </c>
      <c r="H1249" t="s">
        <v>4844</v>
      </c>
      <c r="I1249" t="s">
        <v>4755</v>
      </c>
    </row>
    <row r="1250" spans="1:9" x14ac:dyDescent="0.25">
      <c r="A1250">
        <v>7430</v>
      </c>
      <c r="B1250" t="s">
        <v>119</v>
      </c>
      <c r="C1250">
        <v>110</v>
      </c>
      <c r="D1250" s="404">
        <v>45322</v>
      </c>
      <c r="E1250" t="s">
        <v>4844</v>
      </c>
      <c r="F1250" t="s">
        <v>4850</v>
      </c>
      <c r="G1250">
        <v>1057.55</v>
      </c>
      <c r="H1250" t="s">
        <v>4844</v>
      </c>
      <c r="I1250" t="s">
        <v>4755</v>
      </c>
    </row>
    <row r="1251" spans="1:9" x14ac:dyDescent="0.25">
      <c r="A1251">
        <v>7430</v>
      </c>
      <c r="B1251" t="s">
        <v>119</v>
      </c>
      <c r="C1251">
        <v>112</v>
      </c>
      <c r="D1251" s="404">
        <v>45322</v>
      </c>
      <c r="E1251" t="s">
        <v>4844</v>
      </c>
      <c r="F1251" t="s">
        <v>4851</v>
      </c>
      <c r="G1251">
        <v>379.77</v>
      </c>
      <c r="H1251" t="s">
        <v>4844</v>
      </c>
      <c r="I1251" t="s">
        <v>4755</v>
      </c>
    </row>
    <row r="1252" spans="1:9" x14ac:dyDescent="0.25">
      <c r="A1252">
        <v>7430</v>
      </c>
      <c r="B1252" t="s">
        <v>119</v>
      </c>
      <c r="C1252">
        <v>120</v>
      </c>
      <c r="D1252" s="404">
        <v>45322</v>
      </c>
      <c r="E1252" t="s">
        <v>4844</v>
      </c>
      <c r="F1252" t="s">
        <v>4850</v>
      </c>
      <c r="G1252">
        <v>1057.56</v>
      </c>
      <c r="H1252" t="s">
        <v>4844</v>
      </c>
      <c r="I1252" t="s">
        <v>4755</v>
      </c>
    </row>
    <row r="1253" spans="1:9" x14ac:dyDescent="0.25">
      <c r="A1253">
        <v>7430</v>
      </c>
      <c r="B1253" t="s">
        <v>119</v>
      </c>
      <c r="C1253">
        <v>210</v>
      </c>
      <c r="D1253" s="404">
        <v>45322</v>
      </c>
      <c r="E1253" t="s">
        <v>4844</v>
      </c>
      <c r="F1253" t="s">
        <v>4849</v>
      </c>
      <c r="G1253">
        <v>1107.72</v>
      </c>
      <c r="H1253" t="s">
        <v>4844</v>
      </c>
      <c r="I1253" t="s">
        <v>4755</v>
      </c>
    </row>
    <row r="1254" spans="1:9" x14ac:dyDescent="0.25">
      <c r="A1254">
        <v>7430</v>
      </c>
      <c r="B1254" t="s">
        <v>119</v>
      </c>
      <c r="C1254">
        <v>220</v>
      </c>
      <c r="D1254" s="404">
        <v>45322</v>
      </c>
      <c r="E1254" t="s">
        <v>4844</v>
      </c>
      <c r="F1254" t="s">
        <v>4849</v>
      </c>
      <c r="G1254">
        <v>1007.38</v>
      </c>
      <c r="H1254" t="s">
        <v>4844</v>
      </c>
      <c r="I1254" t="s">
        <v>4755</v>
      </c>
    </row>
    <row r="1255" spans="1:9" x14ac:dyDescent="0.25">
      <c r="A1255">
        <v>7430</v>
      </c>
      <c r="B1255" t="s">
        <v>119</v>
      </c>
      <c r="C1255">
        <v>110</v>
      </c>
      <c r="D1255" s="404">
        <v>45351</v>
      </c>
      <c r="E1255" t="s">
        <v>4847</v>
      </c>
      <c r="F1255" t="s">
        <v>4846</v>
      </c>
      <c r="G1255">
        <v>1347.58</v>
      </c>
      <c r="H1255" t="s">
        <v>4844</v>
      </c>
      <c r="I1255" t="s">
        <v>4755</v>
      </c>
    </row>
    <row r="1256" spans="1:9" x14ac:dyDescent="0.25">
      <c r="A1256">
        <v>7430</v>
      </c>
      <c r="B1256" t="s">
        <v>119</v>
      </c>
      <c r="C1256">
        <v>112</v>
      </c>
      <c r="D1256" s="404">
        <v>45351</v>
      </c>
      <c r="E1256" t="s">
        <v>4844</v>
      </c>
      <c r="F1256" t="s">
        <v>4848</v>
      </c>
      <c r="G1256">
        <v>442.38</v>
      </c>
      <c r="H1256" t="s">
        <v>4844</v>
      </c>
      <c r="I1256" t="s">
        <v>4755</v>
      </c>
    </row>
    <row r="1257" spans="1:9" x14ac:dyDescent="0.25">
      <c r="A1257">
        <v>7430</v>
      </c>
      <c r="B1257" t="s">
        <v>119</v>
      </c>
      <c r="C1257">
        <v>120</v>
      </c>
      <c r="D1257" s="404">
        <v>45351</v>
      </c>
      <c r="E1257" t="s">
        <v>4847</v>
      </c>
      <c r="F1257" t="s">
        <v>4846</v>
      </c>
      <c r="G1257">
        <v>1347.58</v>
      </c>
      <c r="H1257" t="s">
        <v>4844</v>
      </c>
      <c r="I1257" t="s">
        <v>4755</v>
      </c>
    </row>
    <row r="1258" spans="1:9" x14ac:dyDescent="0.25">
      <c r="A1258">
        <v>7430</v>
      </c>
      <c r="B1258" t="s">
        <v>119</v>
      </c>
      <c r="C1258">
        <v>210</v>
      </c>
      <c r="D1258" s="404">
        <v>45351</v>
      </c>
      <c r="E1258" t="s">
        <v>4844</v>
      </c>
      <c r="F1258" t="s">
        <v>4845</v>
      </c>
      <c r="G1258">
        <v>875.34</v>
      </c>
      <c r="H1258" t="s">
        <v>4844</v>
      </c>
      <c r="I1258" t="s">
        <v>4755</v>
      </c>
    </row>
    <row r="1259" spans="1:9" x14ac:dyDescent="0.25">
      <c r="A1259">
        <v>7430</v>
      </c>
      <c r="B1259" t="s">
        <v>119</v>
      </c>
      <c r="C1259">
        <v>220</v>
      </c>
      <c r="D1259" s="404">
        <v>45351</v>
      </c>
      <c r="E1259" t="s">
        <v>4844</v>
      </c>
      <c r="F1259" t="s">
        <v>4845</v>
      </c>
      <c r="G1259">
        <v>875.34</v>
      </c>
      <c r="H1259" t="s">
        <v>4844</v>
      </c>
      <c r="I1259" t="s">
        <v>4755</v>
      </c>
    </row>
    <row r="1260" spans="1:9" x14ac:dyDescent="0.25">
      <c r="A1260">
        <v>7430</v>
      </c>
      <c r="B1260" t="s">
        <v>119</v>
      </c>
      <c r="C1260">
        <v>142</v>
      </c>
      <c r="D1260" s="404">
        <v>45180</v>
      </c>
      <c r="E1260" t="s">
        <v>2570</v>
      </c>
      <c r="F1260">
        <v>21579513</v>
      </c>
      <c r="G1260">
        <v>-25.71</v>
      </c>
      <c r="H1260" t="s">
        <v>2570</v>
      </c>
      <c r="I1260" t="s">
        <v>4731</v>
      </c>
    </row>
    <row r="1261" spans="1:9" x14ac:dyDescent="0.25">
      <c r="A1261">
        <v>7430</v>
      </c>
      <c r="B1261" t="s">
        <v>119</v>
      </c>
      <c r="C1261">
        <v>110</v>
      </c>
      <c r="D1261" s="404">
        <v>45033</v>
      </c>
      <c r="E1261" t="s">
        <v>4843</v>
      </c>
      <c r="F1261">
        <v>4250320.0999999996</v>
      </c>
      <c r="G1261">
        <v>127.91</v>
      </c>
      <c r="H1261" t="s">
        <v>1052</v>
      </c>
      <c r="I1261" t="s">
        <v>4722</v>
      </c>
    </row>
    <row r="1262" spans="1:9" x14ac:dyDescent="0.25">
      <c r="A1262">
        <v>7430</v>
      </c>
      <c r="B1262" t="s">
        <v>119</v>
      </c>
      <c r="C1262">
        <v>120</v>
      </c>
      <c r="D1262" s="404">
        <v>45033</v>
      </c>
      <c r="E1262" t="s">
        <v>4843</v>
      </c>
      <c r="F1262">
        <v>4250320.0999999996</v>
      </c>
      <c r="G1262">
        <v>127.91</v>
      </c>
      <c r="H1262" t="s">
        <v>1052</v>
      </c>
      <c r="I1262" t="s">
        <v>4722</v>
      </c>
    </row>
    <row r="1263" spans="1:9" x14ac:dyDescent="0.25">
      <c r="A1263">
        <v>7430</v>
      </c>
      <c r="B1263" t="s">
        <v>119</v>
      </c>
      <c r="C1263">
        <v>110</v>
      </c>
      <c r="D1263" s="404">
        <v>45064</v>
      </c>
      <c r="E1263" t="s">
        <v>4779</v>
      </c>
      <c r="F1263" t="s">
        <v>4842</v>
      </c>
      <c r="G1263">
        <v>27.29</v>
      </c>
      <c r="H1263" t="s">
        <v>1194</v>
      </c>
      <c r="I1263" t="s">
        <v>4763</v>
      </c>
    </row>
    <row r="1264" spans="1:9" x14ac:dyDescent="0.25">
      <c r="A1264">
        <v>7430</v>
      </c>
      <c r="B1264" t="s">
        <v>119</v>
      </c>
      <c r="C1264">
        <v>110</v>
      </c>
      <c r="D1264" s="404">
        <v>45064</v>
      </c>
      <c r="E1264" t="s">
        <v>4786</v>
      </c>
      <c r="F1264" t="s">
        <v>4840</v>
      </c>
      <c r="G1264">
        <v>22.62</v>
      </c>
      <c r="H1264" t="s">
        <v>1194</v>
      </c>
      <c r="I1264" t="s">
        <v>4763</v>
      </c>
    </row>
    <row r="1265" spans="1:9" x14ac:dyDescent="0.25">
      <c r="A1265">
        <v>7430</v>
      </c>
      <c r="B1265" t="s">
        <v>119</v>
      </c>
      <c r="C1265">
        <v>112</v>
      </c>
      <c r="D1265" s="404">
        <v>45064</v>
      </c>
      <c r="E1265" t="s">
        <v>4779</v>
      </c>
      <c r="F1265" t="s">
        <v>4842</v>
      </c>
      <c r="G1265">
        <v>13.64</v>
      </c>
      <c r="H1265" t="s">
        <v>1194</v>
      </c>
      <c r="I1265" t="s">
        <v>4763</v>
      </c>
    </row>
    <row r="1266" spans="1:9" x14ac:dyDescent="0.25">
      <c r="A1266">
        <v>7430</v>
      </c>
      <c r="B1266" t="s">
        <v>119</v>
      </c>
      <c r="C1266">
        <v>112</v>
      </c>
      <c r="D1266" s="404">
        <v>45064</v>
      </c>
      <c r="E1266" t="s">
        <v>4786</v>
      </c>
      <c r="F1266" t="s">
        <v>4840</v>
      </c>
      <c r="G1266">
        <v>16.97</v>
      </c>
      <c r="H1266" t="s">
        <v>1194</v>
      </c>
      <c r="I1266" t="s">
        <v>4763</v>
      </c>
    </row>
    <row r="1267" spans="1:9" x14ac:dyDescent="0.25">
      <c r="A1267">
        <v>7430</v>
      </c>
      <c r="B1267" t="s">
        <v>119</v>
      </c>
      <c r="C1267">
        <v>120</v>
      </c>
      <c r="D1267" s="404">
        <v>45064</v>
      </c>
      <c r="E1267" t="s">
        <v>4779</v>
      </c>
      <c r="F1267" t="s">
        <v>4842</v>
      </c>
      <c r="G1267">
        <v>30.01</v>
      </c>
      <c r="H1267" t="s">
        <v>1194</v>
      </c>
      <c r="I1267" t="s">
        <v>4763</v>
      </c>
    </row>
    <row r="1268" spans="1:9" x14ac:dyDescent="0.25">
      <c r="A1268">
        <v>7430</v>
      </c>
      <c r="B1268" t="s">
        <v>119</v>
      </c>
      <c r="C1268">
        <v>120</v>
      </c>
      <c r="D1268" s="404">
        <v>45064</v>
      </c>
      <c r="E1268" t="s">
        <v>4786</v>
      </c>
      <c r="F1268" t="s">
        <v>4840</v>
      </c>
      <c r="G1268">
        <v>30.54</v>
      </c>
      <c r="H1268" t="s">
        <v>1194</v>
      </c>
      <c r="I1268" t="s">
        <v>4763</v>
      </c>
    </row>
    <row r="1269" spans="1:9" x14ac:dyDescent="0.25">
      <c r="A1269">
        <v>7430</v>
      </c>
      <c r="B1269" t="s">
        <v>119</v>
      </c>
      <c r="C1269">
        <v>130</v>
      </c>
      <c r="D1269" s="404">
        <v>45064</v>
      </c>
      <c r="E1269" t="s">
        <v>4779</v>
      </c>
      <c r="F1269" t="s">
        <v>4842</v>
      </c>
      <c r="G1269">
        <v>23.19</v>
      </c>
      <c r="H1269" t="s">
        <v>1194</v>
      </c>
      <c r="I1269" t="s">
        <v>4763</v>
      </c>
    </row>
    <row r="1270" spans="1:9" x14ac:dyDescent="0.25">
      <c r="A1270">
        <v>7430</v>
      </c>
      <c r="B1270" t="s">
        <v>119</v>
      </c>
      <c r="C1270">
        <v>130</v>
      </c>
      <c r="D1270" s="404">
        <v>45064</v>
      </c>
      <c r="E1270" t="s">
        <v>4786</v>
      </c>
      <c r="F1270" t="s">
        <v>4840</v>
      </c>
      <c r="G1270">
        <v>17.3</v>
      </c>
      <c r="H1270" t="s">
        <v>1194</v>
      </c>
      <c r="I1270" t="s">
        <v>4763</v>
      </c>
    </row>
    <row r="1271" spans="1:9" x14ac:dyDescent="0.25">
      <c r="A1271">
        <v>7430</v>
      </c>
      <c r="B1271" t="s">
        <v>119</v>
      </c>
      <c r="C1271">
        <v>140</v>
      </c>
      <c r="D1271" s="404">
        <v>45064</v>
      </c>
      <c r="E1271" t="s">
        <v>4779</v>
      </c>
      <c r="F1271" t="s">
        <v>4842</v>
      </c>
      <c r="G1271">
        <v>27.29</v>
      </c>
      <c r="H1271" t="s">
        <v>1194</v>
      </c>
      <c r="I1271" t="s">
        <v>4763</v>
      </c>
    </row>
    <row r="1272" spans="1:9" x14ac:dyDescent="0.25">
      <c r="A1272">
        <v>7430</v>
      </c>
      <c r="B1272" t="s">
        <v>119</v>
      </c>
      <c r="C1272">
        <v>140</v>
      </c>
      <c r="D1272" s="404">
        <v>45064</v>
      </c>
      <c r="E1272" t="s">
        <v>4786</v>
      </c>
      <c r="F1272" t="s">
        <v>4840</v>
      </c>
      <c r="G1272">
        <v>20.36</v>
      </c>
      <c r="H1272" t="s">
        <v>1194</v>
      </c>
      <c r="I1272" t="s">
        <v>4763</v>
      </c>
    </row>
    <row r="1273" spans="1:9" x14ac:dyDescent="0.25">
      <c r="A1273">
        <v>7430</v>
      </c>
      <c r="B1273" t="s">
        <v>119</v>
      </c>
      <c r="C1273">
        <v>160</v>
      </c>
      <c r="D1273" s="404">
        <v>45064</v>
      </c>
      <c r="E1273" t="s">
        <v>4786</v>
      </c>
      <c r="F1273" t="s">
        <v>4840</v>
      </c>
      <c r="G1273">
        <v>10.18</v>
      </c>
      <c r="H1273" t="s">
        <v>1194</v>
      </c>
      <c r="I1273" t="s">
        <v>4763</v>
      </c>
    </row>
    <row r="1274" spans="1:9" x14ac:dyDescent="0.25">
      <c r="A1274">
        <v>7430</v>
      </c>
      <c r="B1274" t="s">
        <v>119</v>
      </c>
      <c r="C1274">
        <v>162</v>
      </c>
      <c r="D1274" s="404">
        <v>45064</v>
      </c>
      <c r="E1274" t="s">
        <v>4779</v>
      </c>
      <c r="F1274" t="s">
        <v>4842</v>
      </c>
      <c r="G1274">
        <v>8.18</v>
      </c>
      <c r="H1274" t="s">
        <v>1194</v>
      </c>
      <c r="I1274" t="s">
        <v>4763</v>
      </c>
    </row>
    <row r="1275" spans="1:9" x14ac:dyDescent="0.25">
      <c r="A1275">
        <v>7430</v>
      </c>
      <c r="B1275" t="s">
        <v>119</v>
      </c>
      <c r="C1275">
        <v>210</v>
      </c>
      <c r="D1275" s="404">
        <v>45064</v>
      </c>
      <c r="E1275" t="s">
        <v>4777</v>
      </c>
      <c r="F1275" t="s">
        <v>4841</v>
      </c>
      <c r="G1275">
        <v>39.78</v>
      </c>
      <c r="H1275" t="s">
        <v>1194</v>
      </c>
      <c r="I1275" t="s">
        <v>4763</v>
      </c>
    </row>
    <row r="1276" spans="1:9" x14ac:dyDescent="0.25">
      <c r="A1276">
        <v>7430</v>
      </c>
      <c r="B1276" t="s">
        <v>119</v>
      </c>
      <c r="C1276">
        <v>210</v>
      </c>
      <c r="D1276" s="404">
        <v>45064</v>
      </c>
      <c r="E1276" t="s">
        <v>4786</v>
      </c>
      <c r="F1276" t="s">
        <v>4840</v>
      </c>
      <c r="G1276">
        <v>11.31</v>
      </c>
      <c r="H1276" t="s">
        <v>1194</v>
      </c>
      <c r="I1276" t="s">
        <v>4763</v>
      </c>
    </row>
    <row r="1277" spans="1:9" x14ac:dyDescent="0.25">
      <c r="A1277">
        <v>7430</v>
      </c>
      <c r="B1277" t="s">
        <v>119</v>
      </c>
      <c r="C1277">
        <v>220</v>
      </c>
      <c r="D1277" s="404">
        <v>45064</v>
      </c>
      <c r="E1277" t="s">
        <v>4777</v>
      </c>
      <c r="F1277" t="s">
        <v>4841</v>
      </c>
      <c r="G1277">
        <v>39.78</v>
      </c>
      <c r="H1277" t="s">
        <v>1194</v>
      </c>
      <c r="I1277" t="s">
        <v>4763</v>
      </c>
    </row>
    <row r="1278" spans="1:9" x14ac:dyDescent="0.25">
      <c r="A1278">
        <v>7430</v>
      </c>
      <c r="B1278" t="s">
        <v>119</v>
      </c>
      <c r="C1278">
        <v>220</v>
      </c>
      <c r="D1278" s="404">
        <v>45064</v>
      </c>
      <c r="E1278" t="s">
        <v>4786</v>
      </c>
      <c r="F1278" t="s">
        <v>4840</v>
      </c>
      <c r="G1278">
        <v>6.78</v>
      </c>
      <c r="H1278" t="s">
        <v>1194</v>
      </c>
      <c r="I1278" t="s">
        <v>4763</v>
      </c>
    </row>
    <row r="1279" spans="1:9" x14ac:dyDescent="0.25">
      <c r="A1279">
        <v>7430</v>
      </c>
      <c r="B1279" t="s">
        <v>119</v>
      </c>
      <c r="C1279">
        <v>230</v>
      </c>
      <c r="D1279" s="404">
        <v>45064</v>
      </c>
      <c r="E1279" t="s">
        <v>4777</v>
      </c>
      <c r="F1279" t="s">
        <v>4841</v>
      </c>
      <c r="G1279">
        <v>39.78</v>
      </c>
      <c r="H1279" t="s">
        <v>1194</v>
      </c>
      <c r="I1279" t="s">
        <v>4763</v>
      </c>
    </row>
    <row r="1280" spans="1:9" x14ac:dyDescent="0.25">
      <c r="A1280">
        <v>7430</v>
      </c>
      <c r="B1280" t="s">
        <v>119</v>
      </c>
      <c r="C1280">
        <v>230</v>
      </c>
      <c r="D1280" s="404">
        <v>45064</v>
      </c>
      <c r="E1280" t="s">
        <v>4786</v>
      </c>
      <c r="F1280" t="s">
        <v>4840</v>
      </c>
      <c r="G1280">
        <v>11.45</v>
      </c>
      <c r="H1280" t="s">
        <v>1194</v>
      </c>
      <c r="I1280" t="s">
        <v>4763</v>
      </c>
    </row>
    <row r="1281" spans="1:9" x14ac:dyDescent="0.25">
      <c r="A1281">
        <v>7430</v>
      </c>
      <c r="B1281" t="s">
        <v>119</v>
      </c>
      <c r="C1281">
        <v>240</v>
      </c>
      <c r="D1281" s="404">
        <v>45064</v>
      </c>
      <c r="E1281" t="s">
        <v>4777</v>
      </c>
      <c r="F1281" t="s">
        <v>4841</v>
      </c>
      <c r="G1281">
        <v>39.78</v>
      </c>
      <c r="H1281" t="s">
        <v>1194</v>
      </c>
      <c r="I1281" t="s">
        <v>4763</v>
      </c>
    </row>
    <row r="1282" spans="1:9" x14ac:dyDescent="0.25">
      <c r="A1282">
        <v>7430</v>
      </c>
      <c r="B1282" t="s">
        <v>119</v>
      </c>
      <c r="C1282">
        <v>240</v>
      </c>
      <c r="D1282" s="404">
        <v>45064</v>
      </c>
      <c r="E1282" t="s">
        <v>4786</v>
      </c>
      <c r="F1282" t="s">
        <v>4840</v>
      </c>
      <c r="G1282">
        <v>9.0399999999999991</v>
      </c>
      <c r="H1282" t="s">
        <v>1194</v>
      </c>
      <c r="I1282" t="s">
        <v>4763</v>
      </c>
    </row>
    <row r="1283" spans="1:9" x14ac:dyDescent="0.25">
      <c r="A1283">
        <v>7430</v>
      </c>
      <c r="B1283" t="s">
        <v>119</v>
      </c>
      <c r="C1283">
        <v>340</v>
      </c>
      <c r="D1283" s="404">
        <v>45064</v>
      </c>
      <c r="E1283" t="s">
        <v>4777</v>
      </c>
      <c r="F1283" t="s">
        <v>4841</v>
      </c>
      <c r="G1283">
        <v>17.899999999999999</v>
      </c>
      <c r="H1283" t="s">
        <v>1194</v>
      </c>
      <c r="I1283" t="s">
        <v>4763</v>
      </c>
    </row>
    <row r="1284" spans="1:9" x14ac:dyDescent="0.25">
      <c r="A1284">
        <v>7430</v>
      </c>
      <c r="B1284" t="s">
        <v>119</v>
      </c>
      <c r="C1284">
        <v>340</v>
      </c>
      <c r="D1284" s="404">
        <v>45064</v>
      </c>
      <c r="E1284" t="s">
        <v>4786</v>
      </c>
      <c r="F1284" t="s">
        <v>4840</v>
      </c>
      <c r="G1284">
        <v>4.62</v>
      </c>
      <c r="H1284" t="s">
        <v>1194</v>
      </c>
      <c r="I1284" t="s">
        <v>4763</v>
      </c>
    </row>
    <row r="1285" spans="1:9" x14ac:dyDescent="0.25">
      <c r="A1285">
        <v>7430</v>
      </c>
      <c r="B1285" t="s">
        <v>119</v>
      </c>
      <c r="C1285">
        <v>935</v>
      </c>
      <c r="D1285" s="404">
        <v>45064</v>
      </c>
      <c r="E1285" t="s">
        <v>4779</v>
      </c>
      <c r="F1285" t="s">
        <v>4842</v>
      </c>
      <c r="G1285">
        <v>6.82</v>
      </c>
      <c r="H1285" t="s">
        <v>1194</v>
      </c>
      <c r="I1285" t="s">
        <v>4763</v>
      </c>
    </row>
    <row r="1286" spans="1:9" x14ac:dyDescent="0.25">
      <c r="A1286">
        <v>7430</v>
      </c>
      <c r="B1286" t="s">
        <v>119</v>
      </c>
      <c r="C1286">
        <v>935</v>
      </c>
      <c r="D1286" s="404">
        <v>45064</v>
      </c>
      <c r="E1286" t="s">
        <v>4786</v>
      </c>
      <c r="F1286" t="s">
        <v>4840</v>
      </c>
      <c r="G1286">
        <v>4.24</v>
      </c>
      <c r="H1286" t="s">
        <v>1194</v>
      </c>
      <c r="I1286" t="s">
        <v>4763</v>
      </c>
    </row>
    <row r="1287" spans="1:9" x14ac:dyDescent="0.25">
      <c r="A1287">
        <v>7430</v>
      </c>
      <c r="B1287" t="s">
        <v>119</v>
      </c>
      <c r="C1287">
        <v>936</v>
      </c>
      <c r="D1287" s="404">
        <v>45064</v>
      </c>
      <c r="E1287" t="s">
        <v>4777</v>
      </c>
      <c r="F1287" t="s">
        <v>4841</v>
      </c>
      <c r="G1287">
        <v>21.88</v>
      </c>
      <c r="H1287" t="s">
        <v>1194</v>
      </c>
      <c r="I1287" t="s">
        <v>4763</v>
      </c>
    </row>
    <row r="1288" spans="1:9" x14ac:dyDescent="0.25">
      <c r="A1288">
        <v>7430</v>
      </c>
      <c r="B1288" t="s">
        <v>119</v>
      </c>
      <c r="C1288">
        <v>936</v>
      </c>
      <c r="D1288" s="404">
        <v>45064</v>
      </c>
      <c r="E1288" t="s">
        <v>4786</v>
      </c>
      <c r="F1288" t="s">
        <v>4840</v>
      </c>
      <c r="G1288">
        <v>4.24</v>
      </c>
      <c r="H1288" t="s">
        <v>1194</v>
      </c>
      <c r="I1288" t="s">
        <v>4763</v>
      </c>
    </row>
    <row r="1289" spans="1:9" x14ac:dyDescent="0.25">
      <c r="A1289">
        <v>7430</v>
      </c>
      <c r="B1289" t="s">
        <v>119</v>
      </c>
      <c r="C1289">
        <v>210</v>
      </c>
      <c r="D1289" s="404">
        <v>45217</v>
      </c>
      <c r="E1289" t="s">
        <v>4777</v>
      </c>
      <c r="F1289" t="s">
        <v>4839</v>
      </c>
      <c r="G1289">
        <v>40.630000000000003</v>
      </c>
      <c r="H1289" t="s">
        <v>1194</v>
      </c>
      <c r="I1289" t="s">
        <v>4763</v>
      </c>
    </row>
    <row r="1290" spans="1:9" x14ac:dyDescent="0.25">
      <c r="A1290">
        <v>7430</v>
      </c>
      <c r="B1290" t="s">
        <v>119</v>
      </c>
      <c r="C1290">
        <v>220</v>
      </c>
      <c r="D1290" s="404">
        <v>45217</v>
      </c>
      <c r="E1290" t="s">
        <v>4777</v>
      </c>
      <c r="F1290" t="s">
        <v>4839</v>
      </c>
      <c r="G1290">
        <v>40.630000000000003</v>
      </c>
      <c r="H1290" t="s">
        <v>1194</v>
      </c>
      <c r="I1290" t="s">
        <v>4763</v>
      </c>
    </row>
    <row r="1291" spans="1:9" x14ac:dyDescent="0.25">
      <c r="A1291">
        <v>7430</v>
      </c>
      <c r="B1291" t="s">
        <v>119</v>
      </c>
      <c r="C1291">
        <v>230</v>
      </c>
      <c r="D1291" s="404">
        <v>45217</v>
      </c>
      <c r="E1291" t="s">
        <v>4777</v>
      </c>
      <c r="F1291" t="s">
        <v>4839</v>
      </c>
      <c r="G1291">
        <v>40.630000000000003</v>
      </c>
      <c r="H1291" t="s">
        <v>1194</v>
      </c>
      <c r="I1291" t="s">
        <v>4763</v>
      </c>
    </row>
    <row r="1292" spans="1:9" x14ac:dyDescent="0.25">
      <c r="A1292">
        <v>7430</v>
      </c>
      <c r="B1292" t="s">
        <v>119</v>
      </c>
      <c r="C1292">
        <v>240</v>
      </c>
      <c r="D1292" s="404">
        <v>45217</v>
      </c>
      <c r="E1292" t="s">
        <v>4777</v>
      </c>
      <c r="F1292" t="s">
        <v>4839</v>
      </c>
      <c r="G1292">
        <v>40.630000000000003</v>
      </c>
      <c r="H1292" t="s">
        <v>1194</v>
      </c>
      <c r="I1292" t="s">
        <v>4763</v>
      </c>
    </row>
    <row r="1293" spans="1:9" x14ac:dyDescent="0.25">
      <c r="A1293">
        <v>7430</v>
      </c>
      <c r="B1293" t="s">
        <v>119</v>
      </c>
      <c r="C1293">
        <v>340</v>
      </c>
      <c r="D1293" s="404">
        <v>45217</v>
      </c>
      <c r="E1293" t="s">
        <v>4777</v>
      </c>
      <c r="F1293" t="s">
        <v>4839</v>
      </c>
      <c r="G1293">
        <v>18.29</v>
      </c>
      <c r="H1293" t="s">
        <v>1194</v>
      </c>
      <c r="I1293" t="s">
        <v>4763</v>
      </c>
    </row>
    <row r="1294" spans="1:9" x14ac:dyDescent="0.25">
      <c r="A1294">
        <v>7430</v>
      </c>
      <c r="B1294" t="s">
        <v>119</v>
      </c>
      <c r="C1294">
        <v>936</v>
      </c>
      <c r="D1294" s="404">
        <v>45217</v>
      </c>
      <c r="E1294" t="s">
        <v>4777</v>
      </c>
      <c r="F1294" t="s">
        <v>4839</v>
      </c>
      <c r="G1294">
        <v>22.35</v>
      </c>
      <c r="H1294" t="s">
        <v>1194</v>
      </c>
      <c r="I1294" t="s">
        <v>4763</v>
      </c>
    </row>
    <row r="1295" spans="1:9" x14ac:dyDescent="0.25">
      <c r="A1295">
        <v>7430</v>
      </c>
      <c r="B1295" t="s">
        <v>119</v>
      </c>
      <c r="C1295">
        <v>110</v>
      </c>
      <c r="D1295" s="404">
        <v>45223</v>
      </c>
      <c r="E1295" t="s">
        <v>4779</v>
      </c>
      <c r="F1295" t="s">
        <v>4838</v>
      </c>
      <c r="G1295">
        <v>36.86</v>
      </c>
      <c r="H1295" t="s">
        <v>1194</v>
      </c>
      <c r="I1295" t="s">
        <v>4763</v>
      </c>
    </row>
    <row r="1296" spans="1:9" x14ac:dyDescent="0.25">
      <c r="A1296">
        <v>7430</v>
      </c>
      <c r="B1296" t="s">
        <v>119</v>
      </c>
      <c r="C1296">
        <v>110</v>
      </c>
      <c r="D1296" s="404">
        <v>45223</v>
      </c>
      <c r="E1296" t="s">
        <v>4786</v>
      </c>
      <c r="F1296" t="s">
        <v>4837</v>
      </c>
      <c r="G1296">
        <v>23.98</v>
      </c>
      <c r="H1296" t="s">
        <v>1194</v>
      </c>
      <c r="I1296" t="s">
        <v>4763</v>
      </c>
    </row>
    <row r="1297" spans="1:9" x14ac:dyDescent="0.25">
      <c r="A1297">
        <v>7430</v>
      </c>
      <c r="B1297" t="s">
        <v>119</v>
      </c>
      <c r="C1297">
        <v>112</v>
      </c>
      <c r="D1297" s="404">
        <v>45223</v>
      </c>
      <c r="E1297" t="s">
        <v>4779</v>
      </c>
      <c r="F1297" t="s">
        <v>4838</v>
      </c>
      <c r="G1297">
        <v>18.43</v>
      </c>
      <c r="H1297" t="s">
        <v>1194</v>
      </c>
      <c r="I1297" t="s">
        <v>4763</v>
      </c>
    </row>
    <row r="1298" spans="1:9" x14ac:dyDescent="0.25">
      <c r="A1298">
        <v>7430</v>
      </c>
      <c r="B1298" t="s">
        <v>119</v>
      </c>
      <c r="C1298">
        <v>112</v>
      </c>
      <c r="D1298" s="404">
        <v>45223</v>
      </c>
      <c r="E1298" t="s">
        <v>4786</v>
      </c>
      <c r="F1298" t="s">
        <v>4837</v>
      </c>
      <c r="G1298">
        <v>17.989999999999998</v>
      </c>
      <c r="H1298" t="s">
        <v>1194</v>
      </c>
      <c r="I1298" t="s">
        <v>4763</v>
      </c>
    </row>
    <row r="1299" spans="1:9" x14ac:dyDescent="0.25">
      <c r="A1299">
        <v>7430</v>
      </c>
      <c r="B1299" t="s">
        <v>119</v>
      </c>
      <c r="C1299">
        <v>120</v>
      </c>
      <c r="D1299" s="404">
        <v>45223</v>
      </c>
      <c r="E1299" t="s">
        <v>4779</v>
      </c>
      <c r="F1299" t="s">
        <v>4838</v>
      </c>
      <c r="G1299">
        <v>40.549999999999997</v>
      </c>
      <c r="H1299" t="s">
        <v>1194</v>
      </c>
      <c r="I1299" t="s">
        <v>4763</v>
      </c>
    </row>
    <row r="1300" spans="1:9" x14ac:dyDescent="0.25">
      <c r="A1300">
        <v>7430</v>
      </c>
      <c r="B1300" t="s">
        <v>119</v>
      </c>
      <c r="C1300">
        <v>120</v>
      </c>
      <c r="D1300" s="404">
        <v>45223</v>
      </c>
      <c r="E1300" t="s">
        <v>4786</v>
      </c>
      <c r="F1300" t="s">
        <v>4837</v>
      </c>
      <c r="G1300">
        <v>32.380000000000003</v>
      </c>
      <c r="H1300" t="s">
        <v>1194</v>
      </c>
      <c r="I1300" t="s">
        <v>4763</v>
      </c>
    </row>
    <row r="1301" spans="1:9" x14ac:dyDescent="0.25">
      <c r="A1301">
        <v>7430</v>
      </c>
      <c r="B1301" t="s">
        <v>119</v>
      </c>
      <c r="C1301">
        <v>130</v>
      </c>
      <c r="D1301" s="404">
        <v>45223</v>
      </c>
      <c r="E1301" t="s">
        <v>4779</v>
      </c>
      <c r="F1301" t="s">
        <v>4838</v>
      </c>
      <c r="G1301">
        <v>31.33</v>
      </c>
      <c r="H1301" t="s">
        <v>1194</v>
      </c>
      <c r="I1301" t="s">
        <v>4763</v>
      </c>
    </row>
    <row r="1302" spans="1:9" x14ac:dyDescent="0.25">
      <c r="A1302">
        <v>7430</v>
      </c>
      <c r="B1302" t="s">
        <v>119</v>
      </c>
      <c r="C1302">
        <v>130</v>
      </c>
      <c r="D1302" s="404">
        <v>45223</v>
      </c>
      <c r="E1302" t="s">
        <v>4786</v>
      </c>
      <c r="F1302" t="s">
        <v>4837</v>
      </c>
      <c r="G1302">
        <v>18.350000000000001</v>
      </c>
      <c r="H1302" t="s">
        <v>1194</v>
      </c>
      <c r="I1302" t="s">
        <v>4763</v>
      </c>
    </row>
    <row r="1303" spans="1:9" x14ac:dyDescent="0.25">
      <c r="A1303">
        <v>7430</v>
      </c>
      <c r="B1303" t="s">
        <v>119</v>
      </c>
      <c r="C1303">
        <v>140</v>
      </c>
      <c r="D1303" s="404">
        <v>45223</v>
      </c>
      <c r="E1303" t="s">
        <v>4779</v>
      </c>
      <c r="F1303" t="s">
        <v>4838</v>
      </c>
      <c r="G1303">
        <v>36.86</v>
      </c>
      <c r="H1303" t="s">
        <v>1194</v>
      </c>
      <c r="I1303" t="s">
        <v>4763</v>
      </c>
    </row>
    <row r="1304" spans="1:9" x14ac:dyDescent="0.25">
      <c r="A1304">
        <v>7430</v>
      </c>
      <c r="B1304" t="s">
        <v>119</v>
      </c>
      <c r="C1304">
        <v>140</v>
      </c>
      <c r="D1304" s="404">
        <v>45223</v>
      </c>
      <c r="E1304" t="s">
        <v>4786</v>
      </c>
      <c r="F1304" t="s">
        <v>4837</v>
      </c>
      <c r="G1304">
        <v>21.59</v>
      </c>
      <c r="H1304" t="s">
        <v>1194</v>
      </c>
      <c r="I1304" t="s">
        <v>4763</v>
      </c>
    </row>
    <row r="1305" spans="1:9" x14ac:dyDescent="0.25">
      <c r="A1305">
        <v>7430</v>
      </c>
      <c r="B1305" t="s">
        <v>119</v>
      </c>
      <c r="C1305">
        <v>160</v>
      </c>
      <c r="D1305" s="404">
        <v>45223</v>
      </c>
      <c r="E1305" t="s">
        <v>4786</v>
      </c>
      <c r="F1305" t="s">
        <v>4837</v>
      </c>
      <c r="G1305">
        <v>10.79</v>
      </c>
      <c r="H1305" t="s">
        <v>1194</v>
      </c>
      <c r="I1305" t="s">
        <v>4763</v>
      </c>
    </row>
    <row r="1306" spans="1:9" x14ac:dyDescent="0.25">
      <c r="A1306">
        <v>7430</v>
      </c>
      <c r="B1306" t="s">
        <v>119</v>
      </c>
      <c r="C1306">
        <v>162</v>
      </c>
      <c r="D1306" s="404">
        <v>45223</v>
      </c>
      <c r="E1306" t="s">
        <v>4779</v>
      </c>
      <c r="F1306" t="s">
        <v>4838</v>
      </c>
      <c r="G1306">
        <v>11.06</v>
      </c>
      <c r="H1306" t="s">
        <v>1194</v>
      </c>
      <c r="I1306" t="s">
        <v>4763</v>
      </c>
    </row>
    <row r="1307" spans="1:9" x14ac:dyDescent="0.25">
      <c r="A1307">
        <v>7430</v>
      </c>
      <c r="B1307" t="s">
        <v>119</v>
      </c>
      <c r="C1307">
        <v>210</v>
      </c>
      <c r="D1307" s="404">
        <v>45223</v>
      </c>
      <c r="E1307" t="s">
        <v>4786</v>
      </c>
      <c r="F1307" t="s">
        <v>4837</v>
      </c>
      <c r="G1307">
        <v>12</v>
      </c>
      <c r="H1307" t="s">
        <v>1194</v>
      </c>
      <c r="I1307" t="s">
        <v>4763</v>
      </c>
    </row>
    <row r="1308" spans="1:9" x14ac:dyDescent="0.25">
      <c r="A1308">
        <v>7430</v>
      </c>
      <c r="B1308" t="s">
        <v>119</v>
      </c>
      <c r="C1308">
        <v>220</v>
      </c>
      <c r="D1308" s="404">
        <v>45223</v>
      </c>
      <c r="E1308" t="s">
        <v>4786</v>
      </c>
      <c r="F1308" t="s">
        <v>4837</v>
      </c>
      <c r="G1308">
        <v>7.2</v>
      </c>
      <c r="H1308" t="s">
        <v>1194</v>
      </c>
      <c r="I1308" t="s">
        <v>4763</v>
      </c>
    </row>
    <row r="1309" spans="1:9" x14ac:dyDescent="0.25">
      <c r="A1309">
        <v>7430</v>
      </c>
      <c r="B1309" t="s">
        <v>119</v>
      </c>
      <c r="C1309">
        <v>230</v>
      </c>
      <c r="D1309" s="404">
        <v>45223</v>
      </c>
      <c r="E1309" t="s">
        <v>4786</v>
      </c>
      <c r="F1309" t="s">
        <v>4837</v>
      </c>
      <c r="G1309">
        <v>12.15</v>
      </c>
      <c r="H1309" t="s">
        <v>1194</v>
      </c>
      <c r="I1309" t="s">
        <v>4763</v>
      </c>
    </row>
    <row r="1310" spans="1:9" x14ac:dyDescent="0.25">
      <c r="A1310">
        <v>7430</v>
      </c>
      <c r="B1310" t="s">
        <v>119</v>
      </c>
      <c r="C1310">
        <v>240</v>
      </c>
      <c r="D1310" s="404">
        <v>45223</v>
      </c>
      <c r="E1310" t="s">
        <v>4786</v>
      </c>
      <c r="F1310" t="s">
        <v>4837</v>
      </c>
      <c r="G1310">
        <v>9.59</v>
      </c>
      <c r="H1310" t="s">
        <v>1194</v>
      </c>
      <c r="I1310" t="s">
        <v>4763</v>
      </c>
    </row>
    <row r="1311" spans="1:9" x14ac:dyDescent="0.25">
      <c r="A1311">
        <v>7430</v>
      </c>
      <c r="B1311" t="s">
        <v>119</v>
      </c>
      <c r="C1311">
        <v>340</v>
      </c>
      <c r="D1311" s="404">
        <v>45223</v>
      </c>
      <c r="E1311" t="s">
        <v>4786</v>
      </c>
      <c r="F1311" t="s">
        <v>4837</v>
      </c>
      <c r="G1311">
        <v>4.9000000000000004</v>
      </c>
      <c r="H1311" t="s">
        <v>1194</v>
      </c>
      <c r="I1311" t="s">
        <v>4763</v>
      </c>
    </row>
    <row r="1312" spans="1:9" x14ac:dyDescent="0.25">
      <c r="A1312">
        <v>7430</v>
      </c>
      <c r="B1312" t="s">
        <v>119</v>
      </c>
      <c r="C1312">
        <v>935</v>
      </c>
      <c r="D1312" s="404">
        <v>45223</v>
      </c>
      <c r="E1312" t="s">
        <v>4779</v>
      </c>
      <c r="F1312" t="s">
        <v>4838</v>
      </c>
      <c r="G1312">
        <v>9.2200000000000006</v>
      </c>
      <c r="H1312" t="s">
        <v>1194</v>
      </c>
      <c r="I1312" t="s">
        <v>4763</v>
      </c>
    </row>
    <row r="1313" spans="1:9" x14ac:dyDescent="0.25">
      <c r="A1313">
        <v>7430</v>
      </c>
      <c r="B1313" t="s">
        <v>119</v>
      </c>
      <c r="C1313">
        <v>935</v>
      </c>
      <c r="D1313" s="404">
        <v>45223</v>
      </c>
      <c r="E1313" t="s">
        <v>4786</v>
      </c>
      <c r="F1313" t="s">
        <v>4837</v>
      </c>
      <c r="G1313">
        <v>4.5</v>
      </c>
      <c r="H1313" t="s">
        <v>1194</v>
      </c>
      <c r="I1313" t="s">
        <v>4763</v>
      </c>
    </row>
    <row r="1314" spans="1:9" x14ac:dyDescent="0.25">
      <c r="A1314">
        <v>7430</v>
      </c>
      <c r="B1314" t="s">
        <v>119</v>
      </c>
      <c r="C1314">
        <v>936</v>
      </c>
      <c r="D1314" s="404">
        <v>45223</v>
      </c>
      <c r="E1314" t="s">
        <v>4786</v>
      </c>
      <c r="F1314" t="s">
        <v>4837</v>
      </c>
      <c r="G1314">
        <v>4.5</v>
      </c>
      <c r="H1314" t="s">
        <v>1194</v>
      </c>
      <c r="I1314" t="s">
        <v>4763</v>
      </c>
    </row>
    <row r="1315" spans="1:9" x14ac:dyDescent="0.25">
      <c r="A1315">
        <v>7430</v>
      </c>
      <c r="B1315" t="s">
        <v>119</v>
      </c>
      <c r="C1315">
        <v>110</v>
      </c>
      <c r="D1315" s="404">
        <v>45278</v>
      </c>
      <c r="E1315" t="s">
        <v>4779</v>
      </c>
      <c r="F1315" t="s">
        <v>4836</v>
      </c>
      <c r="G1315">
        <v>52.44</v>
      </c>
      <c r="H1315" t="s">
        <v>1194</v>
      </c>
      <c r="I1315" t="s">
        <v>4763</v>
      </c>
    </row>
    <row r="1316" spans="1:9" x14ac:dyDescent="0.25">
      <c r="A1316">
        <v>7430</v>
      </c>
      <c r="B1316" t="s">
        <v>119</v>
      </c>
      <c r="C1316">
        <v>112</v>
      </c>
      <c r="D1316" s="404">
        <v>45278</v>
      </c>
      <c r="E1316" t="s">
        <v>4779</v>
      </c>
      <c r="F1316" t="s">
        <v>4836</v>
      </c>
      <c r="G1316">
        <v>26.23</v>
      </c>
      <c r="H1316" t="s">
        <v>1194</v>
      </c>
      <c r="I1316" t="s">
        <v>4763</v>
      </c>
    </row>
    <row r="1317" spans="1:9" x14ac:dyDescent="0.25">
      <c r="A1317">
        <v>7430</v>
      </c>
      <c r="B1317" t="s">
        <v>119</v>
      </c>
      <c r="C1317">
        <v>120</v>
      </c>
      <c r="D1317" s="404">
        <v>45278</v>
      </c>
      <c r="E1317" t="s">
        <v>4779</v>
      </c>
      <c r="F1317" t="s">
        <v>4836</v>
      </c>
      <c r="G1317">
        <v>57.69</v>
      </c>
      <c r="H1317" t="s">
        <v>1194</v>
      </c>
      <c r="I1317" t="s">
        <v>4763</v>
      </c>
    </row>
    <row r="1318" spans="1:9" x14ac:dyDescent="0.25">
      <c r="A1318">
        <v>7430</v>
      </c>
      <c r="B1318" t="s">
        <v>119</v>
      </c>
      <c r="C1318">
        <v>130</v>
      </c>
      <c r="D1318" s="404">
        <v>45278</v>
      </c>
      <c r="E1318" t="s">
        <v>4779</v>
      </c>
      <c r="F1318" t="s">
        <v>4836</v>
      </c>
      <c r="G1318">
        <v>44.58</v>
      </c>
      <c r="H1318" t="s">
        <v>1194</v>
      </c>
      <c r="I1318" t="s">
        <v>4763</v>
      </c>
    </row>
    <row r="1319" spans="1:9" x14ac:dyDescent="0.25">
      <c r="A1319">
        <v>7430</v>
      </c>
      <c r="B1319" t="s">
        <v>119</v>
      </c>
      <c r="C1319">
        <v>140</v>
      </c>
      <c r="D1319" s="404">
        <v>45278</v>
      </c>
      <c r="E1319" t="s">
        <v>4779</v>
      </c>
      <c r="F1319" t="s">
        <v>4836</v>
      </c>
      <c r="G1319">
        <v>52.44</v>
      </c>
      <c r="H1319" t="s">
        <v>1194</v>
      </c>
      <c r="I1319" t="s">
        <v>4763</v>
      </c>
    </row>
    <row r="1320" spans="1:9" x14ac:dyDescent="0.25">
      <c r="A1320">
        <v>7430</v>
      </c>
      <c r="B1320" t="s">
        <v>119</v>
      </c>
      <c r="C1320">
        <v>162</v>
      </c>
      <c r="D1320" s="404">
        <v>45278</v>
      </c>
      <c r="E1320" t="s">
        <v>4779</v>
      </c>
      <c r="F1320" t="s">
        <v>4836</v>
      </c>
      <c r="G1320">
        <v>15.73</v>
      </c>
      <c r="H1320" t="s">
        <v>1194</v>
      </c>
      <c r="I1320" t="s">
        <v>4763</v>
      </c>
    </row>
    <row r="1321" spans="1:9" x14ac:dyDescent="0.25">
      <c r="A1321">
        <v>7430</v>
      </c>
      <c r="B1321" t="s">
        <v>119</v>
      </c>
      <c r="C1321">
        <v>935</v>
      </c>
      <c r="D1321" s="404">
        <v>45278</v>
      </c>
      <c r="E1321" t="s">
        <v>4779</v>
      </c>
      <c r="F1321" t="s">
        <v>4836</v>
      </c>
      <c r="G1321">
        <v>13.11</v>
      </c>
      <c r="H1321" t="s">
        <v>1194</v>
      </c>
      <c r="I1321" t="s">
        <v>4763</v>
      </c>
    </row>
    <row r="1322" spans="1:9" x14ac:dyDescent="0.25">
      <c r="A1322">
        <v>7430</v>
      </c>
      <c r="B1322" t="s">
        <v>119</v>
      </c>
      <c r="C1322">
        <v>110</v>
      </c>
      <c r="D1322" s="404">
        <v>45279</v>
      </c>
      <c r="E1322" t="s">
        <v>4786</v>
      </c>
      <c r="F1322" t="s">
        <v>4835</v>
      </c>
      <c r="G1322">
        <v>19.04</v>
      </c>
      <c r="H1322" t="s">
        <v>1194</v>
      </c>
      <c r="I1322" t="s">
        <v>4763</v>
      </c>
    </row>
    <row r="1323" spans="1:9" x14ac:dyDescent="0.25">
      <c r="A1323">
        <v>7430</v>
      </c>
      <c r="B1323" t="s">
        <v>119</v>
      </c>
      <c r="C1323">
        <v>112</v>
      </c>
      <c r="D1323" s="404">
        <v>45279</v>
      </c>
      <c r="E1323" t="s">
        <v>4786</v>
      </c>
      <c r="F1323" t="s">
        <v>4835</v>
      </c>
      <c r="G1323">
        <v>14.29</v>
      </c>
      <c r="H1323" t="s">
        <v>1194</v>
      </c>
      <c r="I1323" t="s">
        <v>4763</v>
      </c>
    </row>
    <row r="1324" spans="1:9" x14ac:dyDescent="0.25">
      <c r="A1324">
        <v>7430</v>
      </c>
      <c r="B1324" t="s">
        <v>119</v>
      </c>
      <c r="C1324">
        <v>120</v>
      </c>
      <c r="D1324" s="404">
        <v>45279</v>
      </c>
      <c r="E1324" t="s">
        <v>4786</v>
      </c>
      <c r="F1324" t="s">
        <v>4835</v>
      </c>
      <c r="G1324">
        <v>25.71</v>
      </c>
      <c r="H1324" t="s">
        <v>1194</v>
      </c>
      <c r="I1324" t="s">
        <v>4763</v>
      </c>
    </row>
    <row r="1325" spans="1:9" x14ac:dyDescent="0.25">
      <c r="A1325">
        <v>7430</v>
      </c>
      <c r="B1325" t="s">
        <v>119</v>
      </c>
      <c r="C1325">
        <v>130</v>
      </c>
      <c r="D1325" s="404">
        <v>45279</v>
      </c>
      <c r="E1325" t="s">
        <v>4786</v>
      </c>
      <c r="F1325" t="s">
        <v>4835</v>
      </c>
      <c r="G1325">
        <v>14.57</v>
      </c>
      <c r="H1325" t="s">
        <v>1194</v>
      </c>
      <c r="I1325" t="s">
        <v>4763</v>
      </c>
    </row>
    <row r="1326" spans="1:9" x14ac:dyDescent="0.25">
      <c r="A1326">
        <v>7430</v>
      </c>
      <c r="B1326" t="s">
        <v>119</v>
      </c>
      <c r="C1326">
        <v>140</v>
      </c>
      <c r="D1326" s="404">
        <v>45279</v>
      </c>
      <c r="E1326" t="s">
        <v>4786</v>
      </c>
      <c r="F1326" t="s">
        <v>4835</v>
      </c>
      <c r="G1326">
        <v>17.149999999999999</v>
      </c>
      <c r="H1326" t="s">
        <v>1194</v>
      </c>
      <c r="I1326" t="s">
        <v>4763</v>
      </c>
    </row>
    <row r="1327" spans="1:9" x14ac:dyDescent="0.25">
      <c r="A1327">
        <v>7430</v>
      </c>
      <c r="B1327" t="s">
        <v>119</v>
      </c>
      <c r="C1327">
        <v>160</v>
      </c>
      <c r="D1327" s="404">
        <v>45279</v>
      </c>
      <c r="E1327" t="s">
        <v>4786</v>
      </c>
      <c r="F1327" t="s">
        <v>4835</v>
      </c>
      <c r="G1327">
        <v>8.57</v>
      </c>
      <c r="H1327" t="s">
        <v>1194</v>
      </c>
      <c r="I1327" t="s">
        <v>4763</v>
      </c>
    </row>
    <row r="1328" spans="1:9" x14ac:dyDescent="0.25">
      <c r="A1328">
        <v>7430</v>
      </c>
      <c r="B1328" t="s">
        <v>119</v>
      </c>
      <c r="C1328">
        <v>210</v>
      </c>
      <c r="D1328" s="404">
        <v>45279</v>
      </c>
      <c r="E1328" t="s">
        <v>4786</v>
      </c>
      <c r="F1328" t="s">
        <v>4835</v>
      </c>
      <c r="G1328">
        <v>9.5299999999999994</v>
      </c>
      <c r="H1328" t="s">
        <v>1194</v>
      </c>
      <c r="I1328" t="s">
        <v>4763</v>
      </c>
    </row>
    <row r="1329" spans="1:9" x14ac:dyDescent="0.25">
      <c r="A1329">
        <v>7430</v>
      </c>
      <c r="B1329" t="s">
        <v>119</v>
      </c>
      <c r="C1329">
        <v>210</v>
      </c>
      <c r="D1329" s="404">
        <v>45279</v>
      </c>
      <c r="E1329" t="s">
        <v>4777</v>
      </c>
      <c r="F1329" t="s">
        <v>4834</v>
      </c>
      <c r="G1329">
        <v>39.729999999999997</v>
      </c>
      <c r="H1329" t="s">
        <v>1194</v>
      </c>
      <c r="I1329" t="s">
        <v>4763</v>
      </c>
    </row>
    <row r="1330" spans="1:9" x14ac:dyDescent="0.25">
      <c r="A1330">
        <v>7430</v>
      </c>
      <c r="B1330" t="s">
        <v>119</v>
      </c>
      <c r="C1330">
        <v>220</v>
      </c>
      <c r="D1330" s="404">
        <v>45279</v>
      </c>
      <c r="E1330" t="s">
        <v>4786</v>
      </c>
      <c r="F1330" t="s">
        <v>4835</v>
      </c>
      <c r="G1330">
        <v>5.71</v>
      </c>
      <c r="H1330" t="s">
        <v>1194</v>
      </c>
      <c r="I1330" t="s">
        <v>4763</v>
      </c>
    </row>
    <row r="1331" spans="1:9" x14ac:dyDescent="0.25">
      <c r="A1331">
        <v>7430</v>
      </c>
      <c r="B1331" t="s">
        <v>119</v>
      </c>
      <c r="C1331">
        <v>220</v>
      </c>
      <c r="D1331" s="404">
        <v>45279</v>
      </c>
      <c r="E1331" t="s">
        <v>4777</v>
      </c>
      <c r="F1331" t="s">
        <v>4834</v>
      </c>
      <c r="G1331">
        <v>39.729999999999997</v>
      </c>
      <c r="H1331" t="s">
        <v>1194</v>
      </c>
      <c r="I1331" t="s">
        <v>4763</v>
      </c>
    </row>
    <row r="1332" spans="1:9" x14ac:dyDescent="0.25">
      <c r="A1332">
        <v>7430</v>
      </c>
      <c r="B1332" t="s">
        <v>119</v>
      </c>
      <c r="C1332">
        <v>230</v>
      </c>
      <c r="D1332" s="404">
        <v>45279</v>
      </c>
      <c r="E1332" t="s">
        <v>4786</v>
      </c>
      <c r="F1332" t="s">
        <v>4835</v>
      </c>
      <c r="G1332">
        <v>9.64</v>
      </c>
      <c r="H1332" t="s">
        <v>1194</v>
      </c>
      <c r="I1332" t="s">
        <v>4763</v>
      </c>
    </row>
    <row r="1333" spans="1:9" x14ac:dyDescent="0.25">
      <c r="A1333">
        <v>7430</v>
      </c>
      <c r="B1333" t="s">
        <v>119</v>
      </c>
      <c r="C1333">
        <v>230</v>
      </c>
      <c r="D1333" s="404">
        <v>45279</v>
      </c>
      <c r="E1333" t="s">
        <v>4777</v>
      </c>
      <c r="F1333" t="s">
        <v>4834</v>
      </c>
      <c r="G1333">
        <v>39.729999999999997</v>
      </c>
      <c r="H1333" t="s">
        <v>1194</v>
      </c>
      <c r="I1333" t="s">
        <v>4763</v>
      </c>
    </row>
    <row r="1334" spans="1:9" x14ac:dyDescent="0.25">
      <c r="A1334">
        <v>7430</v>
      </c>
      <c r="B1334" t="s">
        <v>119</v>
      </c>
      <c r="C1334">
        <v>240</v>
      </c>
      <c r="D1334" s="404">
        <v>45279</v>
      </c>
      <c r="E1334" t="s">
        <v>4786</v>
      </c>
      <c r="F1334" t="s">
        <v>4835</v>
      </c>
      <c r="G1334">
        <v>7.62</v>
      </c>
      <c r="H1334" t="s">
        <v>1194</v>
      </c>
      <c r="I1334" t="s">
        <v>4763</v>
      </c>
    </row>
    <row r="1335" spans="1:9" x14ac:dyDescent="0.25">
      <c r="A1335">
        <v>7430</v>
      </c>
      <c r="B1335" t="s">
        <v>119</v>
      </c>
      <c r="C1335">
        <v>240</v>
      </c>
      <c r="D1335" s="404">
        <v>45279</v>
      </c>
      <c r="E1335" t="s">
        <v>4777</v>
      </c>
      <c r="F1335" t="s">
        <v>4834</v>
      </c>
      <c r="G1335">
        <v>39.729999999999997</v>
      </c>
      <c r="H1335" t="s">
        <v>1194</v>
      </c>
      <c r="I1335" t="s">
        <v>4763</v>
      </c>
    </row>
    <row r="1336" spans="1:9" x14ac:dyDescent="0.25">
      <c r="A1336">
        <v>7430</v>
      </c>
      <c r="B1336" t="s">
        <v>119</v>
      </c>
      <c r="C1336">
        <v>340</v>
      </c>
      <c r="D1336" s="404">
        <v>45279</v>
      </c>
      <c r="E1336" t="s">
        <v>4786</v>
      </c>
      <c r="F1336" t="s">
        <v>4835</v>
      </c>
      <c r="G1336">
        <v>3.89</v>
      </c>
      <c r="H1336" t="s">
        <v>1194</v>
      </c>
      <c r="I1336" t="s">
        <v>4763</v>
      </c>
    </row>
    <row r="1337" spans="1:9" x14ac:dyDescent="0.25">
      <c r="A1337">
        <v>7430</v>
      </c>
      <c r="B1337" t="s">
        <v>119</v>
      </c>
      <c r="C1337">
        <v>340</v>
      </c>
      <c r="D1337" s="404">
        <v>45279</v>
      </c>
      <c r="E1337" t="s">
        <v>4777</v>
      </c>
      <c r="F1337" t="s">
        <v>4834</v>
      </c>
      <c r="G1337">
        <v>17.88</v>
      </c>
      <c r="H1337" t="s">
        <v>1194</v>
      </c>
      <c r="I1337" t="s">
        <v>4763</v>
      </c>
    </row>
    <row r="1338" spans="1:9" x14ac:dyDescent="0.25">
      <c r="A1338">
        <v>7430</v>
      </c>
      <c r="B1338" t="s">
        <v>119</v>
      </c>
      <c r="C1338">
        <v>935</v>
      </c>
      <c r="D1338" s="404">
        <v>45279</v>
      </c>
      <c r="E1338" t="s">
        <v>4786</v>
      </c>
      <c r="F1338" t="s">
        <v>4835</v>
      </c>
      <c r="G1338">
        <v>3.57</v>
      </c>
      <c r="H1338" t="s">
        <v>1194</v>
      </c>
      <c r="I1338" t="s">
        <v>4763</v>
      </c>
    </row>
    <row r="1339" spans="1:9" x14ac:dyDescent="0.25">
      <c r="A1339">
        <v>7430</v>
      </c>
      <c r="B1339" t="s">
        <v>119</v>
      </c>
      <c r="C1339">
        <v>936</v>
      </c>
      <c r="D1339" s="404">
        <v>45279</v>
      </c>
      <c r="E1339" t="s">
        <v>4786</v>
      </c>
      <c r="F1339" t="s">
        <v>4835</v>
      </c>
      <c r="G1339">
        <v>3.57</v>
      </c>
      <c r="H1339" t="s">
        <v>1194</v>
      </c>
      <c r="I1339" t="s">
        <v>4763</v>
      </c>
    </row>
    <row r="1340" spans="1:9" x14ac:dyDescent="0.25">
      <c r="A1340">
        <v>7430</v>
      </c>
      <c r="B1340" t="s">
        <v>119</v>
      </c>
      <c r="C1340">
        <v>936</v>
      </c>
      <c r="D1340" s="404">
        <v>45279</v>
      </c>
      <c r="E1340" t="s">
        <v>4777</v>
      </c>
      <c r="F1340" t="s">
        <v>4834</v>
      </c>
      <c r="G1340">
        <v>21.85</v>
      </c>
      <c r="H1340" t="s">
        <v>1194</v>
      </c>
      <c r="I1340" t="s">
        <v>4763</v>
      </c>
    </row>
    <row r="1341" spans="1:9" x14ac:dyDescent="0.25">
      <c r="A1341">
        <v>7430</v>
      </c>
      <c r="B1341" t="s">
        <v>119</v>
      </c>
      <c r="C1341">
        <v>110</v>
      </c>
      <c r="D1341" s="404">
        <v>45309</v>
      </c>
      <c r="E1341" t="s">
        <v>4779</v>
      </c>
      <c r="F1341" t="s">
        <v>4833</v>
      </c>
      <c r="G1341">
        <v>45.1</v>
      </c>
      <c r="H1341" t="s">
        <v>1194</v>
      </c>
      <c r="I1341" t="s">
        <v>4763</v>
      </c>
    </row>
    <row r="1342" spans="1:9" x14ac:dyDescent="0.25">
      <c r="A1342">
        <v>7430</v>
      </c>
      <c r="B1342" t="s">
        <v>119</v>
      </c>
      <c r="C1342">
        <v>112</v>
      </c>
      <c r="D1342" s="404">
        <v>45309</v>
      </c>
      <c r="E1342" t="s">
        <v>4779</v>
      </c>
      <c r="F1342" t="s">
        <v>4833</v>
      </c>
      <c r="G1342">
        <v>22.55</v>
      </c>
      <c r="H1342" t="s">
        <v>1194</v>
      </c>
      <c r="I1342" t="s">
        <v>4763</v>
      </c>
    </row>
    <row r="1343" spans="1:9" x14ac:dyDescent="0.25">
      <c r="A1343">
        <v>7430</v>
      </c>
      <c r="B1343" t="s">
        <v>119</v>
      </c>
      <c r="C1343">
        <v>120</v>
      </c>
      <c r="D1343" s="404">
        <v>45309</v>
      </c>
      <c r="E1343" t="s">
        <v>4779</v>
      </c>
      <c r="F1343" t="s">
        <v>4833</v>
      </c>
      <c r="G1343">
        <v>49.61</v>
      </c>
      <c r="H1343" t="s">
        <v>1194</v>
      </c>
      <c r="I1343" t="s">
        <v>4763</v>
      </c>
    </row>
    <row r="1344" spans="1:9" x14ac:dyDescent="0.25">
      <c r="A1344">
        <v>7430</v>
      </c>
      <c r="B1344" t="s">
        <v>119</v>
      </c>
      <c r="C1344">
        <v>130</v>
      </c>
      <c r="D1344" s="404">
        <v>45309</v>
      </c>
      <c r="E1344" t="s">
        <v>4779</v>
      </c>
      <c r="F1344" t="s">
        <v>4833</v>
      </c>
      <c r="G1344">
        <v>38.33</v>
      </c>
      <c r="H1344" t="s">
        <v>1194</v>
      </c>
      <c r="I1344" t="s">
        <v>4763</v>
      </c>
    </row>
    <row r="1345" spans="1:9" x14ac:dyDescent="0.25">
      <c r="A1345">
        <v>7430</v>
      </c>
      <c r="B1345" t="s">
        <v>119</v>
      </c>
      <c r="C1345">
        <v>140</v>
      </c>
      <c r="D1345" s="404">
        <v>45309</v>
      </c>
      <c r="E1345" t="s">
        <v>4779</v>
      </c>
      <c r="F1345" t="s">
        <v>4833</v>
      </c>
      <c r="G1345">
        <v>45.1</v>
      </c>
      <c r="H1345" t="s">
        <v>1194</v>
      </c>
      <c r="I1345" t="s">
        <v>4763</v>
      </c>
    </row>
    <row r="1346" spans="1:9" x14ac:dyDescent="0.25">
      <c r="A1346">
        <v>7430</v>
      </c>
      <c r="B1346" t="s">
        <v>119</v>
      </c>
      <c r="C1346">
        <v>162</v>
      </c>
      <c r="D1346" s="404">
        <v>45309</v>
      </c>
      <c r="E1346" t="s">
        <v>4779</v>
      </c>
      <c r="F1346" t="s">
        <v>4833</v>
      </c>
      <c r="G1346">
        <v>13.53</v>
      </c>
      <c r="H1346" t="s">
        <v>1194</v>
      </c>
      <c r="I1346" t="s">
        <v>4763</v>
      </c>
    </row>
    <row r="1347" spans="1:9" x14ac:dyDescent="0.25">
      <c r="A1347">
        <v>7430</v>
      </c>
      <c r="B1347" t="s">
        <v>119</v>
      </c>
      <c r="C1347">
        <v>935</v>
      </c>
      <c r="D1347" s="404">
        <v>45309</v>
      </c>
      <c r="E1347" t="s">
        <v>4779</v>
      </c>
      <c r="F1347" t="s">
        <v>4833</v>
      </c>
      <c r="G1347">
        <v>11.28</v>
      </c>
      <c r="H1347" t="s">
        <v>1194</v>
      </c>
      <c r="I1347" t="s">
        <v>4763</v>
      </c>
    </row>
    <row r="1348" spans="1:9" x14ac:dyDescent="0.25">
      <c r="A1348">
        <v>7430</v>
      </c>
      <c r="B1348" t="s">
        <v>119</v>
      </c>
      <c r="C1348">
        <v>110</v>
      </c>
      <c r="D1348" s="404">
        <v>45310</v>
      </c>
      <c r="E1348" t="s">
        <v>4779</v>
      </c>
      <c r="F1348" t="s">
        <v>4832</v>
      </c>
      <c r="G1348">
        <v>23.32</v>
      </c>
      <c r="H1348" t="s">
        <v>1194</v>
      </c>
      <c r="I1348" t="s">
        <v>4763</v>
      </c>
    </row>
    <row r="1349" spans="1:9" x14ac:dyDescent="0.25">
      <c r="A1349">
        <v>7430</v>
      </c>
      <c r="B1349" t="s">
        <v>119</v>
      </c>
      <c r="C1349">
        <v>112</v>
      </c>
      <c r="D1349" s="404">
        <v>45310</v>
      </c>
      <c r="E1349" t="s">
        <v>4779</v>
      </c>
      <c r="F1349" t="s">
        <v>4832</v>
      </c>
      <c r="G1349">
        <v>11.66</v>
      </c>
      <c r="H1349" t="s">
        <v>1194</v>
      </c>
      <c r="I1349" t="s">
        <v>4763</v>
      </c>
    </row>
    <row r="1350" spans="1:9" x14ac:dyDescent="0.25">
      <c r="A1350">
        <v>7430</v>
      </c>
      <c r="B1350" t="s">
        <v>119</v>
      </c>
      <c r="C1350">
        <v>120</v>
      </c>
      <c r="D1350" s="404">
        <v>45310</v>
      </c>
      <c r="E1350" t="s">
        <v>4779</v>
      </c>
      <c r="F1350" t="s">
        <v>4832</v>
      </c>
      <c r="G1350">
        <v>25.66</v>
      </c>
      <c r="H1350" t="s">
        <v>1194</v>
      </c>
      <c r="I1350" t="s">
        <v>4763</v>
      </c>
    </row>
    <row r="1351" spans="1:9" x14ac:dyDescent="0.25">
      <c r="A1351">
        <v>7430</v>
      </c>
      <c r="B1351" t="s">
        <v>119</v>
      </c>
      <c r="C1351">
        <v>130</v>
      </c>
      <c r="D1351" s="404">
        <v>45310</v>
      </c>
      <c r="E1351" t="s">
        <v>4779</v>
      </c>
      <c r="F1351" t="s">
        <v>4832</v>
      </c>
      <c r="G1351">
        <v>19.829999999999998</v>
      </c>
      <c r="H1351" t="s">
        <v>1194</v>
      </c>
      <c r="I1351" t="s">
        <v>4763</v>
      </c>
    </row>
    <row r="1352" spans="1:9" x14ac:dyDescent="0.25">
      <c r="A1352">
        <v>7430</v>
      </c>
      <c r="B1352" t="s">
        <v>119</v>
      </c>
      <c r="C1352">
        <v>140</v>
      </c>
      <c r="D1352" s="404">
        <v>45310</v>
      </c>
      <c r="E1352" t="s">
        <v>4779</v>
      </c>
      <c r="F1352" t="s">
        <v>4832</v>
      </c>
      <c r="G1352">
        <v>23.32</v>
      </c>
      <c r="H1352" t="s">
        <v>1194</v>
      </c>
      <c r="I1352" t="s">
        <v>4763</v>
      </c>
    </row>
    <row r="1353" spans="1:9" x14ac:dyDescent="0.25">
      <c r="A1353">
        <v>7430</v>
      </c>
      <c r="B1353" t="s">
        <v>119</v>
      </c>
      <c r="C1353">
        <v>162</v>
      </c>
      <c r="D1353" s="404">
        <v>45310</v>
      </c>
      <c r="E1353" t="s">
        <v>4779</v>
      </c>
      <c r="F1353" t="s">
        <v>4832</v>
      </c>
      <c r="G1353">
        <v>7</v>
      </c>
      <c r="H1353" t="s">
        <v>1194</v>
      </c>
      <c r="I1353" t="s">
        <v>4763</v>
      </c>
    </row>
    <row r="1354" spans="1:9" x14ac:dyDescent="0.25">
      <c r="A1354">
        <v>7430</v>
      </c>
      <c r="B1354" t="s">
        <v>119</v>
      </c>
      <c r="C1354">
        <v>210</v>
      </c>
      <c r="D1354" s="404">
        <v>45310</v>
      </c>
      <c r="E1354" t="s">
        <v>4777</v>
      </c>
      <c r="F1354" t="s">
        <v>4831</v>
      </c>
      <c r="G1354">
        <v>39.06</v>
      </c>
      <c r="H1354" t="s">
        <v>1194</v>
      </c>
      <c r="I1354" t="s">
        <v>4763</v>
      </c>
    </row>
    <row r="1355" spans="1:9" x14ac:dyDescent="0.25">
      <c r="A1355">
        <v>7430</v>
      </c>
      <c r="B1355" t="s">
        <v>119</v>
      </c>
      <c r="C1355">
        <v>220</v>
      </c>
      <c r="D1355" s="404">
        <v>45310</v>
      </c>
      <c r="E1355" t="s">
        <v>4777</v>
      </c>
      <c r="F1355" t="s">
        <v>4831</v>
      </c>
      <c r="G1355">
        <v>39.06</v>
      </c>
      <c r="H1355" t="s">
        <v>1194</v>
      </c>
      <c r="I1355" t="s">
        <v>4763</v>
      </c>
    </row>
    <row r="1356" spans="1:9" x14ac:dyDescent="0.25">
      <c r="A1356">
        <v>7430</v>
      </c>
      <c r="B1356" t="s">
        <v>119</v>
      </c>
      <c r="C1356">
        <v>230</v>
      </c>
      <c r="D1356" s="404">
        <v>45310</v>
      </c>
      <c r="E1356" t="s">
        <v>4777</v>
      </c>
      <c r="F1356" t="s">
        <v>4831</v>
      </c>
      <c r="G1356">
        <v>39.06</v>
      </c>
      <c r="H1356" t="s">
        <v>1194</v>
      </c>
      <c r="I1356" t="s">
        <v>4763</v>
      </c>
    </row>
    <row r="1357" spans="1:9" x14ac:dyDescent="0.25">
      <c r="A1357">
        <v>7430</v>
      </c>
      <c r="B1357" t="s">
        <v>119</v>
      </c>
      <c r="C1357">
        <v>240</v>
      </c>
      <c r="D1357" s="404">
        <v>45310</v>
      </c>
      <c r="E1357" t="s">
        <v>4777</v>
      </c>
      <c r="F1357" t="s">
        <v>4831</v>
      </c>
      <c r="G1357">
        <v>39.06</v>
      </c>
      <c r="H1357" t="s">
        <v>1194</v>
      </c>
      <c r="I1357" t="s">
        <v>4763</v>
      </c>
    </row>
    <row r="1358" spans="1:9" x14ac:dyDescent="0.25">
      <c r="A1358">
        <v>7430</v>
      </c>
      <c r="B1358" t="s">
        <v>119</v>
      </c>
      <c r="C1358">
        <v>340</v>
      </c>
      <c r="D1358" s="404">
        <v>45310</v>
      </c>
      <c r="E1358" t="s">
        <v>4777</v>
      </c>
      <c r="F1358" t="s">
        <v>4831</v>
      </c>
      <c r="G1358">
        <v>17.579999999999998</v>
      </c>
      <c r="H1358" t="s">
        <v>1194</v>
      </c>
      <c r="I1358" t="s">
        <v>4763</v>
      </c>
    </row>
    <row r="1359" spans="1:9" x14ac:dyDescent="0.25">
      <c r="A1359">
        <v>7430</v>
      </c>
      <c r="B1359" t="s">
        <v>119</v>
      </c>
      <c r="C1359">
        <v>935</v>
      </c>
      <c r="D1359" s="404">
        <v>45310</v>
      </c>
      <c r="E1359" t="s">
        <v>4779</v>
      </c>
      <c r="F1359" t="s">
        <v>4832</v>
      </c>
      <c r="G1359">
        <v>5.83</v>
      </c>
      <c r="H1359" t="s">
        <v>1194</v>
      </c>
      <c r="I1359" t="s">
        <v>4763</v>
      </c>
    </row>
    <row r="1360" spans="1:9" x14ac:dyDescent="0.25">
      <c r="A1360">
        <v>7430</v>
      </c>
      <c r="B1360" t="s">
        <v>119</v>
      </c>
      <c r="C1360">
        <v>936</v>
      </c>
      <c r="D1360" s="404">
        <v>45310</v>
      </c>
      <c r="E1360" t="s">
        <v>4777</v>
      </c>
      <c r="F1360" t="s">
        <v>4831</v>
      </c>
      <c r="G1360">
        <v>21.49</v>
      </c>
      <c r="H1360" t="s">
        <v>1194</v>
      </c>
      <c r="I1360" t="s">
        <v>4763</v>
      </c>
    </row>
    <row r="1361" spans="1:9" x14ac:dyDescent="0.25">
      <c r="A1361">
        <v>7430</v>
      </c>
      <c r="B1361" t="s">
        <v>119</v>
      </c>
      <c r="C1361">
        <v>110</v>
      </c>
      <c r="D1361" s="404">
        <v>45340</v>
      </c>
      <c r="E1361" t="s">
        <v>4786</v>
      </c>
      <c r="F1361" t="s">
        <v>4830</v>
      </c>
      <c r="G1361">
        <v>16.16</v>
      </c>
      <c r="H1361" t="s">
        <v>1194</v>
      </c>
      <c r="I1361" t="s">
        <v>4763</v>
      </c>
    </row>
    <row r="1362" spans="1:9" x14ac:dyDescent="0.25">
      <c r="A1362">
        <v>7430</v>
      </c>
      <c r="B1362" t="s">
        <v>119</v>
      </c>
      <c r="C1362">
        <v>112</v>
      </c>
      <c r="D1362" s="404">
        <v>45340</v>
      </c>
      <c r="E1362" t="s">
        <v>4786</v>
      </c>
      <c r="F1362" t="s">
        <v>4830</v>
      </c>
      <c r="G1362">
        <v>12.12</v>
      </c>
      <c r="H1362" t="s">
        <v>1194</v>
      </c>
      <c r="I1362" t="s">
        <v>4763</v>
      </c>
    </row>
    <row r="1363" spans="1:9" x14ac:dyDescent="0.25">
      <c r="A1363">
        <v>7430</v>
      </c>
      <c r="B1363" t="s">
        <v>119</v>
      </c>
      <c r="C1363">
        <v>120</v>
      </c>
      <c r="D1363" s="404">
        <v>45340</v>
      </c>
      <c r="E1363" t="s">
        <v>4786</v>
      </c>
      <c r="F1363" t="s">
        <v>4830</v>
      </c>
      <c r="G1363">
        <v>21.82</v>
      </c>
      <c r="H1363" t="s">
        <v>1194</v>
      </c>
      <c r="I1363" t="s">
        <v>4763</v>
      </c>
    </row>
    <row r="1364" spans="1:9" x14ac:dyDescent="0.25">
      <c r="A1364">
        <v>7430</v>
      </c>
      <c r="B1364" t="s">
        <v>119</v>
      </c>
      <c r="C1364">
        <v>130</v>
      </c>
      <c r="D1364" s="404">
        <v>45340</v>
      </c>
      <c r="E1364" t="s">
        <v>4786</v>
      </c>
      <c r="F1364" t="s">
        <v>4830</v>
      </c>
      <c r="G1364">
        <v>12.37</v>
      </c>
      <c r="H1364" t="s">
        <v>1194</v>
      </c>
      <c r="I1364" t="s">
        <v>4763</v>
      </c>
    </row>
    <row r="1365" spans="1:9" x14ac:dyDescent="0.25">
      <c r="A1365">
        <v>7430</v>
      </c>
      <c r="B1365" t="s">
        <v>119</v>
      </c>
      <c r="C1365">
        <v>140</v>
      </c>
      <c r="D1365" s="404">
        <v>45340</v>
      </c>
      <c r="E1365" t="s">
        <v>4786</v>
      </c>
      <c r="F1365" t="s">
        <v>4830</v>
      </c>
      <c r="G1365">
        <v>14.55</v>
      </c>
      <c r="H1365" t="s">
        <v>1194</v>
      </c>
      <c r="I1365" t="s">
        <v>4763</v>
      </c>
    </row>
    <row r="1366" spans="1:9" x14ac:dyDescent="0.25">
      <c r="A1366">
        <v>7430</v>
      </c>
      <c r="B1366" t="s">
        <v>119</v>
      </c>
      <c r="C1366">
        <v>160</v>
      </c>
      <c r="D1366" s="404">
        <v>45340</v>
      </c>
      <c r="E1366" t="s">
        <v>4786</v>
      </c>
      <c r="F1366" t="s">
        <v>4830</v>
      </c>
      <c r="G1366">
        <v>7.27</v>
      </c>
      <c r="H1366" t="s">
        <v>1194</v>
      </c>
      <c r="I1366" t="s">
        <v>4763</v>
      </c>
    </row>
    <row r="1367" spans="1:9" x14ac:dyDescent="0.25">
      <c r="A1367">
        <v>7430</v>
      </c>
      <c r="B1367" t="s">
        <v>119</v>
      </c>
      <c r="C1367">
        <v>210</v>
      </c>
      <c r="D1367" s="404">
        <v>45340</v>
      </c>
      <c r="E1367" t="s">
        <v>4786</v>
      </c>
      <c r="F1367" t="s">
        <v>4830</v>
      </c>
      <c r="G1367">
        <v>8.09</v>
      </c>
      <c r="H1367" t="s">
        <v>1194</v>
      </c>
      <c r="I1367" t="s">
        <v>4763</v>
      </c>
    </row>
    <row r="1368" spans="1:9" x14ac:dyDescent="0.25">
      <c r="A1368">
        <v>7430</v>
      </c>
      <c r="B1368" t="s">
        <v>119</v>
      </c>
      <c r="C1368">
        <v>220</v>
      </c>
      <c r="D1368" s="404">
        <v>45340</v>
      </c>
      <c r="E1368" t="s">
        <v>4786</v>
      </c>
      <c r="F1368" t="s">
        <v>4830</v>
      </c>
      <c r="G1368">
        <v>4.8499999999999996</v>
      </c>
      <c r="H1368" t="s">
        <v>1194</v>
      </c>
      <c r="I1368" t="s">
        <v>4763</v>
      </c>
    </row>
    <row r="1369" spans="1:9" x14ac:dyDescent="0.25">
      <c r="A1369">
        <v>7430</v>
      </c>
      <c r="B1369" t="s">
        <v>119</v>
      </c>
      <c r="C1369">
        <v>230</v>
      </c>
      <c r="D1369" s="404">
        <v>45340</v>
      </c>
      <c r="E1369" t="s">
        <v>4786</v>
      </c>
      <c r="F1369" t="s">
        <v>4830</v>
      </c>
      <c r="G1369">
        <v>8.18</v>
      </c>
      <c r="H1369" t="s">
        <v>1194</v>
      </c>
      <c r="I1369" t="s">
        <v>4763</v>
      </c>
    </row>
    <row r="1370" spans="1:9" x14ac:dyDescent="0.25">
      <c r="A1370">
        <v>7430</v>
      </c>
      <c r="B1370" t="s">
        <v>119</v>
      </c>
      <c r="C1370">
        <v>240</v>
      </c>
      <c r="D1370" s="404">
        <v>45340</v>
      </c>
      <c r="E1370" t="s">
        <v>4786</v>
      </c>
      <c r="F1370" t="s">
        <v>4830</v>
      </c>
      <c r="G1370">
        <v>6.46</v>
      </c>
      <c r="H1370" t="s">
        <v>1194</v>
      </c>
      <c r="I1370" t="s">
        <v>4763</v>
      </c>
    </row>
    <row r="1371" spans="1:9" x14ac:dyDescent="0.25">
      <c r="A1371">
        <v>7430</v>
      </c>
      <c r="B1371" t="s">
        <v>119</v>
      </c>
      <c r="C1371">
        <v>340</v>
      </c>
      <c r="D1371" s="404">
        <v>45340</v>
      </c>
      <c r="E1371" t="s">
        <v>4786</v>
      </c>
      <c r="F1371" t="s">
        <v>4830</v>
      </c>
      <c r="G1371">
        <v>3.3</v>
      </c>
      <c r="H1371" t="s">
        <v>1194</v>
      </c>
      <c r="I1371" t="s">
        <v>4763</v>
      </c>
    </row>
    <row r="1372" spans="1:9" x14ac:dyDescent="0.25">
      <c r="A1372">
        <v>7430</v>
      </c>
      <c r="B1372" t="s">
        <v>119</v>
      </c>
      <c r="C1372">
        <v>935</v>
      </c>
      <c r="D1372" s="404">
        <v>45340</v>
      </c>
      <c r="E1372" t="s">
        <v>4786</v>
      </c>
      <c r="F1372" t="s">
        <v>4830</v>
      </c>
      <c r="G1372">
        <v>3.03</v>
      </c>
      <c r="H1372" t="s">
        <v>1194</v>
      </c>
      <c r="I1372" t="s">
        <v>4763</v>
      </c>
    </row>
    <row r="1373" spans="1:9" x14ac:dyDescent="0.25">
      <c r="A1373">
        <v>7430</v>
      </c>
      <c r="B1373" t="s">
        <v>119</v>
      </c>
      <c r="C1373">
        <v>936</v>
      </c>
      <c r="D1373" s="404">
        <v>45340</v>
      </c>
      <c r="E1373" t="s">
        <v>4786</v>
      </c>
      <c r="F1373" t="s">
        <v>4830</v>
      </c>
      <c r="G1373">
        <v>3.03</v>
      </c>
      <c r="H1373" t="s">
        <v>1194</v>
      </c>
      <c r="I1373" t="s">
        <v>4763</v>
      </c>
    </row>
    <row r="1374" spans="1:9" x14ac:dyDescent="0.25">
      <c r="A1374">
        <v>7430</v>
      </c>
      <c r="B1374" t="s">
        <v>119</v>
      </c>
      <c r="C1374">
        <v>110</v>
      </c>
      <c r="D1374" s="404">
        <v>45342</v>
      </c>
      <c r="E1374" t="s">
        <v>4786</v>
      </c>
      <c r="F1374" t="s">
        <v>4829</v>
      </c>
      <c r="G1374">
        <v>36.869999999999997</v>
      </c>
      <c r="H1374" t="s">
        <v>1194</v>
      </c>
      <c r="I1374" t="s">
        <v>4763</v>
      </c>
    </row>
    <row r="1375" spans="1:9" x14ac:dyDescent="0.25">
      <c r="A1375">
        <v>7430</v>
      </c>
      <c r="B1375" t="s">
        <v>119</v>
      </c>
      <c r="C1375">
        <v>112</v>
      </c>
      <c r="D1375" s="404">
        <v>45342</v>
      </c>
      <c r="E1375" t="s">
        <v>4786</v>
      </c>
      <c r="F1375" t="s">
        <v>4829</v>
      </c>
      <c r="G1375">
        <v>27.66</v>
      </c>
      <c r="H1375" t="s">
        <v>1194</v>
      </c>
      <c r="I1375" t="s">
        <v>4763</v>
      </c>
    </row>
    <row r="1376" spans="1:9" x14ac:dyDescent="0.25">
      <c r="A1376">
        <v>7430</v>
      </c>
      <c r="B1376" t="s">
        <v>119</v>
      </c>
      <c r="C1376">
        <v>120</v>
      </c>
      <c r="D1376" s="404">
        <v>45342</v>
      </c>
      <c r="E1376" t="s">
        <v>4786</v>
      </c>
      <c r="F1376" t="s">
        <v>4829</v>
      </c>
      <c r="G1376">
        <v>49.79</v>
      </c>
      <c r="H1376" t="s">
        <v>1194</v>
      </c>
      <c r="I1376" t="s">
        <v>4763</v>
      </c>
    </row>
    <row r="1377" spans="1:9" x14ac:dyDescent="0.25">
      <c r="A1377">
        <v>7430</v>
      </c>
      <c r="B1377" t="s">
        <v>119</v>
      </c>
      <c r="C1377">
        <v>130</v>
      </c>
      <c r="D1377" s="404">
        <v>45342</v>
      </c>
      <c r="E1377" t="s">
        <v>4786</v>
      </c>
      <c r="F1377" t="s">
        <v>4829</v>
      </c>
      <c r="G1377">
        <v>28.22</v>
      </c>
      <c r="H1377" t="s">
        <v>1194</v>
      </c>
      <c r="I1377" t="s">
        <v>4763</v>
      </c>
    </row>
    <row r="1378" spans="1:9" x14ac:dyDescent="0.25">
      <c r="A1378">
        <v>7430</v>
      </c>
      <c r="B1378" t="s">
        <v>119</v>
      </c>
      <c r="C1378">
        <v>140</v>
      </c>
      <c r="D1378" s="404">
        <v>45342</v>
      </c>
      <c r="E1378" t="s">
        <v>4786</v>
      </c>
      <c r="F1378" t="s">
        <v>4829</v>
      </c>
      <c r="G1378">
        <v>33.19</v>
      </c>
      <c r="H1378" t="s">
        <v>1194</v>
      </c>
      <c r="I1378" t="s">
        <v>4763</v>
      </c>
    </row>
    <row r="1379" spans="1:9" x14ac:dyDescent="0.25">
      <c r="A1379">
        <v>7430</v>
      </c>
      <c r="B1379" t="s">
        <v>119</v>
      </c>
      <c r="C1379">
        <v>160</v>
      </c>
      <c r="D1379" s="404">
        <v>45342</v>
      </c>
      <c r="E1379" t="s">
        <v>4786</v>
      </c>
      <c r="F1379" t="s">
        <v>4829</v>
      </c>
      <c r="G1379">
        <v>16.600000000000001</v>
      </c>
      <c r="H1379" t="s">
        <v>1194</v>
      </c>
      <c r="I1379" t="s">
        <v>4763</v>
      </c>
    </row>
    <row r="1380" spans="1:9" x14ac:dyDescent="0.25">
      <c r="A1380">
        <v>7430</v>
      </c>
      <c r="B1380" t="s">
        <v>119</v>
      </c>
      <c r="C1380">
        <v>210</v>
      </c>
      <c r="D1380" s="404">
        <v>45342</v>
      </c>
      <c r="E1380" t="s">
        <v>4786</v>
      </c>
      <c r="F1380" t="s">
        <v>4829</v>
      </c>
      <c r="G1380">
        <v>18.45</v>
      </c>
      <c r="H1380" t="s">
        <v>1194</v>
      </c>
      <c r="I1380" t="s">
        <v>4763</v>
      </c>
    </row>
    <row r="1381" spans="1:9" x14ac:dyDescent="0.25">
      <c r="A1381">
        <v>7430</v>
      </c>
      <c r="B1381" t="s">
        <v>119</v>
      </c>
      <c r="C1381">
        <v>210</v>
      </c>
      <c r="D1381" s="404">
        <v>45342</v>
      </c>
      <c r="E1381" t="s">
        <v>4777</v>
      </c>
      <c r="F1381" t="s">
        <v>4828</v>
      </c>
      <c r="G1381">
        <v>34.33</v>
      </c>
      <c r="H1381" t="s">
        <v>1194</v>
      </c>
      <c r="I1381" t="s">
        <v>4763</v>
      </c>
    </row>
    <row r="1382" spans="1:9" x14ac:dyDescent="0.25">
      <c r="A1382">
        <v>7430</v>
      </c>
      <c r="B1382" t="s">
        <v>119</v>
      </c>
      <c r="C1382">
        <v>210</v>
      </c>
      <c r="D1382" s="404">
        <v>45342</v>
      </c>
      <c r="E1382" t="s">
        <v>4777</v>
      </c>
      <c r="F1382" t="s">
        <v>4827</v>
      </c>
      <c r="G1382">
        <v>1.7</v>
      </c>
      <c r="H1382" t="s">
        <v>1194</v>
      </c>
      <c r="I1382" t="s">
        <v>4763</v>
      </c>
    </row>
    <row r="1383" spans="1:9" x14ac:dyDescent="0.25">
      <c r="A1383">
        <v>7430</v>
      </c>
      <c r="B1383" t="s">
        <v>119</v>
      </c>
      <c r="C1383">
        <v>220</v>
      </c>
      <c r="D1383" s="404">
        <v>45342</v>
      </c>
      <c r="E1383" t="s">
        <v>4786</v>
      </c>
      <c r="F1383" t="s">
        <v>4829</v>
      </c>
      <c r="G1383">
        <v>11.06</v>
      </c>
      <c r="H1383" t="s">
        <v>1194</v>
      </c>
      <c r="I1383" t="s">
        <v>4763</v>
      </c>
    </row>
    <row r="1384" spans="1:9" x14ac:dyDescent="0.25">
      <c r="A1384">
        <v>7430</v>
      </c>
      <c r="B1384" t="s">
        <v>119</v>
      </c>
      <c r="C1384">
        <v>220</v>
      </c>
      <c r="D1384" s="404">
        <v>45342</v>
      </c>
      <c r="E1384" t="s">
        <v>4777</v>
      </c>
      <c r="F1384" t="s">
        <v>4828</v>
      </c>
      <c r="G1384">
        <v>34.33</v>
      </c>
      <c r="H1384" t="s">
        <v>1194</v>
      </c>
      <c r="I1384" t="s">
        <v>4763</v>
      </c>
    </row>
    <row r="1385" spans="1:9" x14ac:dyDescent="0.25">
      <c r="A1385">
        <v>7430</v>
      </c>
      <c r="B1385" t="s">
        <v>119</v>
      </c>
      <c r="C1385">
        <v>220</v>
      </c>
      <c r="D1385" s="404">
        <v>45342</v>
      </c>
      <c r="E1385" t="s">
        <v>4777</v>
      </c>
      <c r="F1385" t="s">
        <v>4827</v>
      </c>
      <c r="G1385">
        <v>1.7</v>
      </c>
      <c r="H1385" t="s">
        <v>1194</v>
      </c>
      <c r="I1385" t="s">
        <v>4763</v>
      </c>
    </row>
    <row r="1386" spans="1:9" x14ac:dyDescent="0.25">
      <c r="A1386">
        <v>7430</v>
      </c>
      <c r="B1386" t="s">
        <v>119</v>
      </c>
      <c r="C1386">
        <v>230</v>
      </c>
      <c r="D1386" s="404">
        <v>45342</v>
      </c>
      <c r="E1386" t="s">
        <v>4786</v>
      </c>
      <c r="F1386" t="s">
        <v>4829</v>
      </c>
      <c r="G1386">
        <v>18.670000000000002</v>
      </c>
      <c r="H1386" t="s">
        <v>1194</v>
      </c>
      <c r="I1386" t="s">
        <v>4763</v>
      </c>
    </row>
    <row r="1387" spans="1:9" x14ac:dyDescent="0.25">
      <c r="A1387">
        <v>7430</v>
      </c>
      <c r="B1387" t="s">
        <v>119</v>
      </c>
      <c r="C1387">
        <v>230</v>
      </c>
      <c r="D1387" s="404">
        <v>45342</v>
      </c>
      <c r="E1387" t="s">
        <v>4777</v>
      </c>
      <c r="F1387" t="s">
        <v>4828</v>
      </c>
      <c r="G1387">
        <v>34.33</v>
      </c>
      <c r="H1387" t="s">
        <v>1194</v>
      </c>
      <c r="I1387" t="s">
        <v>4763</v>
      </c>
    </row>
    <row r="1388" spans="1:9" x14ac:dyDescent="0.25">
      <c r="A1388">
        <v>7430</v>
      </c>
      <c r="B1388" t="s">
        <v>119</v>
      </c>
      <c r="C1388">
        <v>230</v>
      </c>
      <c r="D1388" s="404">
        <v>45342</v>
      </c>
      <c r="E1388" t="s">
        <v>4777</v>
      </c>
      <c r="F1388" t="s">
        <v>4827</v>
      </c>
      <c r="G1388">
        <v>1.7</v>
      </c>
      <c r="H1388" t="s">
        <v>1194</v>
      </c>
      <c r="I1388" t="s">
        <v>4763</v>
      </c>
    </row>
    <row r="1389" spans="1:9" x14ac:dyDescent="0.25">
      <c r="A1389">
        <v>7430</v>
      </c>
      <c r="B1389" t="s">
        <v>119</v>
      </c>
      <c r="C1389">
        <v>240</v>
      </c>
      <c r="D1389" s="404">
        <v>45342</v>
      </c>
      <c r="E1389" t="s">
        <v>4786</v>
      </c>
      <c r="F1389" t="s">
        <v>4829</v>
      </c>
      <c r="G1389">
        <v>14.75</v>
      </c>
      <c r="H1389" t="s">
        <v>1194</v>
      </c>
      <c r="I1389" t="s">
        <v>4763</v>
      </c>
    </row>
    <row r="1390" spans="1:9" x14ac:dyDescent="0.25">
      <c r="A1390">
        <v>7430</v>
      </c>
      <c r="B1390" t="s">
        <v>119</v>
      </c>
      <c r="C1390">
        <v>240</v>
      </c>
      <c r="D1390" s="404">
        <v>45342</v>
      </c>
      <c r="E1390" t="s">
        <v>4777</v>
      </c>
      <c r="F1390" t="s">
        <v>4828</v>
      </c>
      <c r="G1390">
        <v>34.33</v>
      </c>
      <c r="H1390" t="s">
        <v>1194</v>
      </c>
      <c r="I1390" t="s">
        <v>4763</v>
      </c>
    </row>
    <row r="1391" spans="1:9" x14ac:dyDescent="0.25">
      <c r="A1391">
        <v>7430</v>
      </c>
      <c r="B1391" t="s">
        <v>119</v>
      </c>
      <c r="C1391">
        <v>240</v>
      </c>
      <c r="D1391" s="404">
        <v>45342</v>
      </c>
      <c r="E1391" t="s">
        <v>4777</v>
      </c>
      <c r="F1391" t="s">
        <v>4827</v>
      </c>
      <c r="G1391">
        <v>1.7</v>
      </c>
      <c r="H1391" t="s">
        <v>1194</v>
      </c>
      <c r="I1391" t="s">
        <v>4763</v>
      </c>
    </row>
    <row r="1392" spans="1:9" x14ac:dyDescent="0.25">
      <c r="A1392">
        <v>7430</v>
      </c>
      <c r="B1392" t="s">
        <v>119</v>
      </c>
      <c r="C1392">
        <v>340</v>
      </c>
      <c r="D1392" s="404">
        <v>45342</v>
      </c>
      <c r="E1392" t="s">
        <v>4786</v>
      </c>
      <c r="F1392" t="s">
        <v>4829</v>
      </c>
      <c r="G1392">
        <v>7.52</v>
      </c>
      <c r="H1392" t="s">
        <v>1194</v>
      </c>
      <c r="I1392" t="s">
        <v>4763</v>
      </c>
    </row>
    <row r="1393" spans="1:9" x14ac:dyDescent="0.25">
      <c r="A1393">
        <v>7430</v>
      </c>
      <c r="B1393" t="s">
        <v>119</v>
      </c>
      <c r="C1393">
        <v>340</v>
      </c>
      <c r="D1393" s="404">
        <v>45342</v>
      </c>
      <c r="E1393" t="s">
        <v>4777</v>
      </c>
      <c r="F1393" t="s">
        <v>4828</v>
      </c>
      <c r="G1393">
        <v>15.45</v>
      </c>
      <c r="H1393" t="s">
        <v>1194</v>
      </c>
      <c r="I1393" t="s">
        <v>4763</v>
      </c>
    </row>
    <row r="1394" spans="1:9" x14ac:dyDescent="0.25">
      <c r="A1394">
        <v>7430</v>
      </c>
      <c r="B1394" t="s">
        <v>119</v>
      </c>
      <c r="C1394">
        <v>340</v>
      </c>
      <c r="D1394" s="404">
        <v>45342</v>
      </c>
      <c r="E1394" t="s">
        <v>4777</v>
      </c>
      <c r="F1394" t="s">
        <v>4827</v>
      </c>
      <c r="G1394">
        <v>0.77</v>
      </c>
      <c r="H1394" t="s">
        <v>1194</v>
      </c>
      <c r="I1394" t="s">
        <v>4763</v>
      </c>
    </row>
    <row r="1395" spans="1:9" x14ac:dyDescent="0.25">
      <c r="A1395">
        <v>7430</v>
      </c>
      <c r="B1395" t="s">
        <v>119</v>
      </c>
      <c r="C1395">
        <v>935</v>
      </c>
      <c r="D1395" s="404">
        <v>45342</v>
      </c>
      <c r="E1395" t="s">
        <v>4786</v>
      </c>
      <c r="F1395" t="s">
        <v>4829</v>
      </c>
      <c r="G1395">
        <v>6.91</v>
      </c>
      <c r="H1395" t="s">
        <v>1194</v>
      </c>
      <c r="I1395" t="s">
        <v>4763</v>
      </c>
    </row>
    <row r="1396" spans="1:9" x14ac:dyDescent="0.25">
      <c r="A1396">
        <v>7430</v>
      </c>
      <c r="B1396" t="s">
        <v>119</v>
      </c>
      <c r="C1396">
        <v>936</v>
      </c>
      <c r="D1396" s="404">
        <v>45342</v>
      </c>
      <c r="E1396" t="s">
        <v>4786</v>
      </c>
      <c r="F1396" t="s">
        <v>4829</v>
      </c>
      <c r="G1396">
        <v>6.91</v>
      </c>
      <c r="H1396" t="s">
        <v>1194</v>
      </c>
      <c r="I1396" t="s">
        <v>4763</v>
      </c>
    </row>
    <row r="1397" spans="1:9" x14ac:dyDescent="0.25">
      <c r="A1397">
        <v>7430</v>
      </c>
      <c r="B1397" t="s">
        <v>119</v>
      </c>
      <c r="C1397">
        <v>936</v>
      </c>
      <c r="D1397" s="404">
        <v>45342</v>
      </c>
      <c r="E1397" t="s">
        <v>4777</v>
      </c>
      <c r="F1397" t="s">
        <v>4828</v>
      </c>
      <c r="G1397">
        <v>18.88</v>
      </c>
      <c r="H1397" t="s">
        <v>1194</v>
      </c>
      <c r="I1397" t="s">
        <v>4763</v>
      </c>
    </row>
    <row r="1398" spans="1:9" x14ac:dyDescent="0.25">
      <c r="A1398">
        <v>7430</v>
      </c>
      <c r="B1398" t="s">
        <v>119</v>
      </c>
      <c r="C1398">
        <v>936</v>
      </c>
      <c r="D1398" s="404">
        <v>45342</v>
      </c>
      <c r="E1398" t="s">
        <v>4777</v>
      </c>
      <c r="F1398" t="s">
        <v>4827</v>
      </c>
      <c r="G1398">
        <v>0.94</v>
      </c>
      <c r="H1398" t="s">
        <v>1194</v>
      </c>
      <c r="I1398" t="s">
        <v>4763</v>
      </c>
    </row>
    <row r="1399" spans="1:9" x14ac:dyDescent="0.25">
      <c r="A1399">
        <v>7430</v>
      </c>
      <c r="B1399" t="s">
        <v>119</v>
      </c>
      <c r="C1399">
        <v>110</v>
      </c>
      <c r="D1399" s="404">
        <v>44986</v>
      </c>
      <c r="E1399" t="s">
        <v>4786</v>
      </c>
      <c r="F1399">
        <v>10227819</v>
      </c>
      <c r="G1399">
        <v>45.71</v>
      </c>
      <c r="H1399" t="s">
        <v>4826</v>
      </c>
      <c r="I1399" t="s">
        <v>4722</v>
      </c>
    </row>
    <row r="1400" spans="1:9" x14ac:dyDescent="0.25">
      <c r="A1400">
        <v>7430</v>
      </c>
      <c r="B1400" t="s">
        <v>119</v>
      </c>
      <c r="C1400">
        <v>112</v>
      </c>
      <c r="D1400" s="404">
        <v>44986</v>
      </c>
      <c r="E1400" t="s">
        <v>4786</v>
      </c>
      <c r="F1400">
        <v>10227819</v>
      </c>
      <c r="G1400">
        <v>34.299999999999997</v>
      </c>
      <c r="H1400" t="s">
        <v>4826</v>
      </c>
      <c r="I1400" t="s">
        <v>4722</v>
      </c>
    </row>
    <row r="1401" spans="1:9" x14ac:dyDescent="0.25">
      <c r="A1401">
        <v>7430</v>
      </c>
      <c r="B1401" t="s">
        <v>119</v>
      </c>
      <c r="C1401">
        <v>120</v>
      </c>
      <c r="D1401" s="404">
        <v>44986</v>
      </c>
      <c r="E1401" t="s">
        <v>4786</v>
      </c>
      <c r="F1401">
        <v>10227819</v>
      </c>
      <c r="G1401">
        <v>61.72</v>
      </c>
      <c r="H1401" t="s">
        <v>4826</v>
      </c>
      <c r="I1401" t="s">
        <v>4722</v>
      </c>
    </row>
    <row r="1402" spans="1:9" x14ac:dyDescent="0.25">
      <c r="A1402">
        <v>7430</v>
      </c>
      <c r="B1402" t="s">
        <v>119</v>
      </c>
      <c r="C1402">
        <v>130</v>
      </c>
      <c r="D1402" s="404">
        <v>44986</v>
      </c>
      <c r="E1402" t="s">
        <v>4786</v>
      </c>
      <c r="F1402">
        <v>10227819</v>
      </c>
      <c r="G1402">
        <v>34.97</v>
      </c>
      <c r="H1402" t="s">
        <v>4826</v>
      </c>
      <c r="I1402" t="s">
        <v>4722</v>
      </c>
    </row>
    <row r="1403" spans="1:9" x14ac:dyDescent="0.25">
      <c r="A1403">
        <v>7430</v>
      </c>
      <c r="B1403" t="s">
        <v>119</v>
      </c>
      <c r="C1403">
        <v>140</v>
      </c>
      <c r="D1403" s="404">
        <v>44986</v>
      </c>
      <c r="E1403" t="s">
        <v>4786</v>
      </c>
      <c r="F1403">
        <v>10227819</v>
      </c>
      <c r="G1403">
        <v>41.15</v>
      </c>
      <c r="H1403" t="s">
        <v>4826</v>
      </c>
      <c r="I1403" t="s">
        <v>4722</v>
      </c>
    </row>
    <row r="1404" spans="1:9" x14ac:dyDescent="0.25">
      <c r="A1404">
        <v>7430</v>
      </c>
      <c r="B1404" t="s">
        <v>119</v>
      </c>
      <c r="C1404">
        <v>160</v>
      </c>
      <c r="D1404" s="404">
        <v>44986</v>
      </c>
      <c r="E1404" t="s">
        <v>4786</v>
      </c>
      <c r="F1404">
        <v>10227819</v>
      </c>
      <c r="G1404">
        <v>20.57</v>
      </c>
      <c r="H1404" t="s">
        <v>4826</v>
      </c>
      <c r="I1404" t="s">
        <v>4722</v>
      </c>
    </row>
    <row r="1405" spans="1:9" x14ac:dyDescent="0.25">
      <c r="A1405">
        <v>7430</v>
      </c>
      <c r="B1405" t="s">
        <v>119</v>
      </c>
      <c r="C1405">
        <v>210</v>
      </c>
      <c r="D1405" s="404">
        <v>44986</v>
      </c>
      <c r="E1405" t="s">
        <v>4786</v>
      </c>
      <c r="F1405">
        <v>10227819</v>
      </c>
      <c r="G1405">
        <v>22.87</v>
      </c>
      <c r="H1405" t="s">
        <v>4826</v>
      </c>
      <c r="I1405" t="s">
        <v>4722</v>
      </c>
    </row>
    <row r="1406" spans="1:9" x14ac:dyDescent="0.25">
      <c r="A1406">
        <v>7430</v>
      </c>
      <c r="B1406" t="s">
        <v>119</v>
      </c>
      <c r="C1406">
        <v>220</v>
      </c>
      <c r="D1406" s="404">
        <v>44986</v>
      </c>
      <c r="E1406" t="s">
        <v>4786</v>
      </c>
      <c r="F1406">
        <v>10227819</v>
      </c>
      <c r="G1406">
        <v>13.71</v>
      </c>
      <c r="H1406" t="s">
        <v>4826</v>
      </c>
      <c r="I1406" t="s">
        <v>4722</v>
      </c>
    </row>
    <row r="1407" spans="1:9" x14ac:dyDescent="0.25">
      <c r="A1407">
        <v>7430</v>
      </c>
      <c r="B1407" t="s">
        <v>119</v>
      </c>
      <c r="C1407">
        <v>230</v>
      </c>
      <c r="D1407" s="404">
        <v>44986</v>
      </c>
      <c r="E1407" t="s">
        <v>4786</v>
      </c>
      <c r="F1407">
        <v>10227819</v>
      </c>
      <c r="G1407">
        <v>23.15</v>
      </c>
      <c r="H1407" t="s">
        <v>4826</v>
      </c>
      <c r="I1407" t="s">
        <v>4722</v>
      </c>
    </row>
    <row r="1408" spans="1:9" x14ac:dyDescent="0.25">
      <c r="A1408">
        <v>7430</v>
      </c>
      <c r="B1408" t="s">
        <v>119</v>
      </c>
      <c r="C1408">
        <v>240</v>
      </c>
      <c r="D1408" s="404">
        <v>44986</v>
      </c>
      <c r="E1408" t="s">
        <v>4786</v>
      </c>
      <c r="F1408">
        <v>10227819</v>
      </c>
      <c r="G1408">
        <v>18.28</v>
      </c>
      <c r="H1408" t="s">
        <v>4826</v>
      </c>
      <c r="I1408" t="s">
        <v>4722</v>
      </c>
    </row>
    <row r="1409" spans="1:9" x14ac:dyDescent="0.25">
      <c r="A1409">
        <v>7430</v>
      </c>
      <c r="B1409" t="s">
        <v>119</v>
      </c>
      <c r="C1409">
        <v>340</v>
      </c>
      <c r="D1409" s="404">
        <v>44986</v>
      </c>
      <c r="E1409" t="s">
        <v>4786</v>
      </c>
      <c r="F1409">
        <v>10227819</v>
      </c>
      <c r="G1409">
        <v>9.33</v>
      </c>
      <c r="H1409" t="s">
        <v>4826</v>
      </c>
      <c r="I1409" t="s">
        <v>4722</v>
      </c>
    </row>
    <row r="1410" spans="1:9" x14ac:dyDescent="0.25">
      <c r="A1410">
        <v>7430</v>
      </c>
      <c r="B1410" t="s">
        <v>119</v>
      </c>
      <c r="C1410">
        <v>935</v>
      </c>
      <c r="D1410" s="404">
        <v>44986</v>
      </c>
      <c r="E1410" t="s">
        <v>4786</v>
      </c>
      <c r="F1410">
        <v>10227819</v>
      </c>
      <c r="G1410">
        <v>8.57</v>
      </c>
      <c r="H1410" t="s">
        <v>4826</v>
      </c>
      <c r="I1410" t="s">
        <v>4722</v>
      </c>
    </row>
    <row r="1411" spans="1:9" x14ac:dyDescent="0.25">
      <c r="A1411">
        <v>7430</v>
      </c>
      <c r="B1411" t="s">
        <v>119</v>
      </c>
      <c r="C1411">
        <v>936</v>
      </c>
      <c r="D1411" s="404">
        <v>44986</v>
      </c>
      <c r="E1411" t="s">
        <v>4786</v>
      </c>
      <c r="F1411">
        <v>10227819</v>
      </c>
      <c r="G1411">
        <v>8.57</v>
      </c>
      <c r="H1411" t="s">
        <v>4826</v>
      </c>
      <c r="I1411" t="s">
        <v>4722</v>
      </c>
    </row>
    <row r="1412" spans="1:9" x14ac:dyDescent="0.25">
      <c r="A1412">
        <v>7430</v>
      </c>
      <c r="B1412" t="s">
        <v>119</v>
      </c>
      <c r="C1412">
        <v>110</v>
      </c>
      <c r="D1412" s="404">
        <v>45017</v>
      </c>
      <c r="E1412" t="s">
        <v>4786</v>
      </c>
      <c r="F1412">
        <v>10229056</v>
      </c>
      <c r="G1412">
        <v>45.71</v>
      </c>
      <c r="H1412" t="s">
        <v>4826</v>
      </c>
      <c r="I1412" t="s">
        <v>4722</v>
      </c>
    </row>
    <row r="1413" spans="1:9" x14ac:dyDescent="0.25">
      <c r="A1413">
        <v>7430</v>
      </c>
      <c r="B1413" t="s">
        <v>119</v>
      </c>
      <c r="C1413">
        <v>112</v>
      </c>
      <c r="D1413" s="404">
        <v>45017</v>
      </c>
      <c r="E1413" t="s">
        <v>4786</v>
      </c>
      <c r="F1413">
        <v>10229056</v>
      </c>
      <c r="G1413">
        <v>34.299999999999997</v>
      </c>
      <c r="H1413" t="s">
        <v>4826</v>
      </c>
      <c r="I1413" t="s">
        <v>4722</v>
      </c>
    </row>
    <row r="1414" spans="1:9" x14ac:dyDescent="0.25">
      <c r="A1414">
        <v>7430</v>
      </c>
      <c r="B1414" t="s">
        <v>119</v>
      </c>
      <c r="C1414">
        <v>120</v>
      </c>
      <c r="D1414" s="404">
        <v>45017</v>
      </c>
      <c r="E1414" t="s">
        <v>4786</v>
      </c>
      <c r="F1414">
        <v>10229056</v>
      </c>
      <c r="G1414">
        <v>61.72</v>
      </c>
      <c r="H1414" t="s">
        <v>4826</v>
      </c>
      <c r="I1414" t="s">
        <v>4722</v>
      </c>
    </row>
    <row r="1415" spans="1:9" x14ac:dyDescent="0.25">
      <c r="A1415">
        <v>7430</v>
      </c>
      <c r="B1415" t="s">
        <v>119</v>
      </c>
      <c r="C1415">
        <v>130</v>
      </c>
      <c r="D1415" s="404">
        <v>45017</v>
      </c>
      <c r="E1415" t="s">
        <v>4786</v>
      </c>
      <c r="F1415">
        <v>10229056</v>
      </c>
      <c r="G1415">
        <v>34.97</v>
      </c>
      <c r="H1415" t="s">
        <v>4826</v>
      </c>
      <c r="I1415" t="s">
        <v>4722</v>
      </c>
    </row>
    <row r="1416" spans="1:9" x14ac:dyDescent="0.25">
      <c r="A1416">
        <v>7430</v>
      </c>
      <c r="B1416" t="s">
        <v>119</v>
      </c>
      <c r="C1416">
        <v>140</v>
      </c>
      <c r="D1416" s="404">
        <v>45017</v>
      </c>
      <c r="E1416" t="s">
        <v>4786</v>
      </c>
      <c r="F1416">
        <v>10229056</v>
      </c>
      <c r="G1416">
        <v>41.15</v>
      </c>
      <c r="H1416" t="s">
        <v>4826</v>
      </c>
      <c r="I1416" t="s">
        <v>4722</v>
      </c>
    </row>
    <row r="1417" spans="1:9" x14ac:dyDescent="0.25">
      <c r="A1417">
        <v>7430</v>
      </c>
      <c r="B1417" t="s">
        <v>119</v>
      </c>
      <c r="C1417">
        <v>160</v>
      </c>
      <c r="D1417" s="404">
        <v>45017</v>
      </c>
      <c r="E1417" t="s">
        <v>4786</v>
      </c>
      <c r="F1417">
        <v>10229056</v>
      </c>
      <c r="G1417">
        <v>20.57</v>
      </c>
      <c r="H1417" t="s">
        <v>4826</v>
      </c>
      <c r="I1417" t="s">
        <v>4722</v>
      </c>
    </row>
    <row r="1418" spans="1:9" x14ac:dyDescent="0.25">
      <c r="A1418">
        <v>7430</v>
      </c>
      <c r="B1418" t="s">
        <v>119</v>
      </c>
      <c r="C1418">
        <v>210</v>
      </c>
      <c r="D1418" s="404">
        <v>45017</v>
      </c>
      <c r="E1418" t="s">
        <v>4786</v>
      </c>
      <c r="F1418">
        <v>10229056</v>
      </c>
      <c r="G1418">
        <v>22.87</v>
      </c>
      <c r="H1418" t="s">
        <v>4826</v>
      </c>
      <c r="I1418" t="s">
        <v>4722</v>
      </c>
    </row>
    <row r="1419" spans="1:9" x14ac:dyDescent="0.25">
      <c r="A1419">
        <v>7430</v>
      </c>
      <c r="B1419" t="s">
        <v>119</v>
      </c>
      <c r="C1419">
        <v>220</v>
      </c>
      <c r="D1419" s="404">
        <v>45017</v>
      </c>
      <c r="E1419" t="s">
        <v>4786</v>
      </c>
      <c r="F1419">
        <v>10229056</v>
      </c>
      <c r="G1419">
        <v>13.71</v>
      </c>
      <c r="H1419" t="s">
        <v>4826</v>
      </c>
      <c r="I1419" t="s">
        <v>4722</v>
      </c>
    </row>
    <row r="1420" spans="1:9" x14ac:dyDescent="0.25">
      <c r="A1420">
        <v>7430</v>
      </c>
      <c r="B1420" t="s">
        <v>119</v>
      </c>
      <c r="C1420">
        <v>230</v>
      </c>
      <c r="D1420" s="404">
        <v>45017</v>
      </c>
      <c r="E1420" t="s">
        <v>4786</v>
      </c>
      <c r="F1420">
        <v>10229056</v>
      </c>
      <c r="G1420">
        <v>23.15</v>
      </c>
      <c r="H1420" t="s">
        <v>4826</v>
      </c>
      <c r="I1420" t="s">
        <v>4722</v>
      </c>
    </row>
    <row r="1421" spans="1:9" x14ac:dyDescent="0.25">
      <c r="A1421">
        <v>7430</v>
      </c>
      <c r="B1421" t="s">
        <v>119</v>
      </c>
      <c r="C1421">
        <v>240</v>
      </c>
      <c r="D1421" s="404">
        <v>45017</v>
      </c>
      <c r="E1421" t="s">
        <v>4786</v>
      </c>
      <c r="F1421">
        <v>10229056</v>
      </c>
      <c r="G1421">
        <v>18.28</v>
      </c>
      <c r="H1421" t="s">
        <v>4826</v>
      </c>
      <c r="I1421" t="s">
        <v>4722</v>
      </c>
    </row>
    <row r="1422" spans="1:9" x14ac:dyDescent="0.25">
      <c r="A1422">
        <v>7430</v>
      </c>
      <c r="B1422" t="s">
        <v>119</v>
      </c>
      <c r="C1422">
        <v>340</v>
      </c>
      <c r="D1422" s="404">
        <v>45017</v>
      </c>
      <c r="E1422" t="s">
        <v>4786</v>
      </c>
      <c r="F1422">
        <v>10229056</v>
      </c>
      <c r="G1422">
        <v>9.33</v>
      </c>
      <c r="H1422" t="s">
        <v>4826</v>
      </c>
      <c r="I1422" t="s">
        <v>4722</v>
      </c>
    </row>
    <row r="1423" spans="1:9" x14ac:dyDescent="0.25">
      <c r="A1423">
        <v>7430</v>
      </c>
      <c r="B1423" t="s">
        <v>119</v>
      </c>
      <c r="C1423">
        <v>935</v>
      </c>
      <c r="D1423" s="404">
        <v>45017</v>
      </c>
      <c r="E1423" t="s">
        <v>4786</v>
      </c>
      <c r="F1423">
        <v>10229056</v>
      </c>
      <c r="G1423">
        <v>8.57</v>
      </c>
      <c r="H1423" t="s">
        <v>4826</v>
      </c>
      <c r="I1423" t="s">
        <v>4722</v>
      </c>
    </row>
    <row r="1424" spans="1:9" x14ac:dyDescent="0.25">
      <c r="A1424">
        <v>7430</v>
      </c>
      <c r="B1424" t="s">
        <v>119</v>
      </c>
      <c r="C1424">
        <v>936</v>
      </c>
      <c r="D1424" s="404">
        <v>45017</v>
      </c>
      <c r="E1424" t="s">
        <v>4786</v>
      </c>
      <c r="F1424">
        <v>10229056</v>
      </c>
      <c r="G1424">
        <v>8.57</v>
      </c>
      <c r="H1424" t="s">
        <v>4826</v>
      </c>
      <c r="I1424" t="s">
        <v>4722</v>
      </c>
    </row>
    <row r="1425" spans="1:9" x14ac:dyDescent="0.25">
      <c r="A1425">
        <v>7430</v>
      </c>
      <c r="B1425" t="s">
        <v>119</v>
      </c>
      <c r="C1425">
        <v>110</v>
      </c>
      <c r="D1425" s="404">
        <v>45047</v>
      </c>
      <c r="E1425" t="s">
        <v>4786</v>
      </c>
      <c r="F1425">
        <v>10229782</v>
      </c>
      <c r="G1425">
        <v>45.71</v>
      </c>
      <c r="H1425" t="s">
        <v>4826</v>
      </c>
      <c r="I1425" t="s">
        <v>4722</v>
      </c>
    </row>
    <row r="1426" spans="1:9" x14ac:dyDescent="0.25">
      <c r="A1426">
        <v>7430</v>
      </c>
      <c r="B1426" t="s">
        <v>119</v>
      </c>
      <c r="C1426">
        <v>112</v>
      </c>
      <c r="D1426" s="404">
        <v>45047</v>
      </c>
      <c r="E1426" t="s">
        <v>4786</v>
      </c>
      <c r="F1426">
        <v>10229782</v>
      </c>
      <c r="G1426">
        <v>34.299999999999997</v>
      </c>
      <c r="H1426" t="s">
        <v>4826</v>
      </c>
      <c r="I1426" t="s">
        <v>4722</v>
      </c>
    </row>
    <row r="1427" spans="1:9" x14ac:dyDescent="0.25">
      <c r="A1427">
        <v>7430</v>
      </c>
      <c r="B1427" t="s">
        <v>119</v>
      </c>
      <c r="C1427">
        <v>120</v>
      </c>
      <c r="D1427" s="404">
        <v>45047</v>
      </c>
      <c r="E1427" t="s">
        <v>4786</v>
      </c>
      <c r="F1427">
        <v>10229782</v>
      </c>
      <c r="G1427">
        <v>61.72</v>
      </c>
      <c r="H1427" t="s">
        <v>4826</v>
      </c>
      <c r="I1427" t="s">
        <v>4722</v>
      </c>
    </row>
    <row r="1428" spans="1:9" x14ac:dyDescent="0.25">
      <c r="A1428">
        <v>7430</v>
      </c>
      <c r="B1428" t="s">
        <v>119</v>
      </c>
      <c r="C1428">
        <v>130</v>
      </c>
      <c r="D1428" s="404">
        <v>45047</v>
      </c>
      <c r="E1428" t="s">
        <v>4786</v>
      </c>
      <c r="F1428">
        <v>10229782</v>
      </c>
      <c r="G1428">
        <v>34.97</v>
      </c>
      <c r="H1428" t="s">
        <v>4826</v>
      </c>
      <c r="I1428" t="s">
        <v>4722</v>
      </c>
    </row>
    <row r="1429" spans="1:9" x14ac:dyDescent="0.25">
      <c r="A1429">
        <v>7430</v>
      </c>
      <c r="B1429" t="s">
        <v>119</v>
      </c>
      <c r="C1429">
        <v>140</v>
      </c>
      <c r="D1429" s="404">
        <v>45047</v>
      </c>
      <c r="E1429" t="s">
        <v>4786</v>
      </c>
      <c r="F1429">
        <v>10229782</v>
      </c>
      <c r="G1429">
        <v>41.15</v>
      </c>
      <c r="H1429" t="s">
        <v>4826</v>
      </c>
      <c r="I1429" t="s">
        <v>4722</v>
      </c>
    </row>
    <row r="1430" spans="1:9" x14ac:dyDescent="0.25">
      <c r="A1430">
        <v>7430</v>
      </c>
      <c r="B1430" t="s">
        <v>119</v>
      </c>
      <c r="C1430">
        <v>160</v>
      </c>
      <c r="D1430" s="404">
        <v>45047</v>
      </c>
      <c r="E1430" t="s">
        <v>4786</v>
      </c>
      <c r="F1430">
        <v>10229782</v>
      </c>
      <c r="G1430">
        <v>20.57</v>
      </c>
      <c r="H1430" t="s">
        <v>4826</v>
      </c>
      <c r="I1430" t="s">
        <v>4722</v>
      </c>
    </row>
    <row r="1431" spans="1:9" x14ac:dyDescent="0.25">
      <c r="A1431">
        <v>7430</v>
      </c>
      <c r="B1431" t="s">
        <v>119</v>
      </c>
      <c r="C1431">
        <v>210</v>
      </c>
      <c r="D1431" s="404">
        <v>45047</v>
      </c>
      <c r="E1431" t="s">
        <v>4786</v>
      </c>
      <c r="F1431">
        <v>10229782</v>
      </c>
      <c r="G1431">
        <v>22.87</v>
      </c>
      <c r="H1431" t="s">
        <v>4826</v>
      </c>
      <c r="I1431" t="s">
        <v>4722</v>
      </c>
    </row>
    <row r="1432" spans="1:9" x14ac:dyDescent="0.25">
      <c r="A1432">
        <v>7430</v>
      </c>
      <c r="B1432" t="s">
        <v>119</v>
      </c>
      <c r="C1432">
        <v>220</v>
      </c>
      <c r="D1432" s="404">
        <v>45047</v>
      </c>
      <c r="E1432" t="s">
        <v>4786</v>
      </c>
      <c r="F1432">
        <v>10229782</v>
      </c>
      <c r="G1432">
        <v>13.71</v>
      </c>
      <c r="H1432" t="s">
        <v>4826</v>
      </c>
      <c r="I1432" t="s">
        <v>4722</v>
      </c>
    </row>
    <row r="1433" spans="1:9" x14ac:dyDescent="0.25">
      <c r="A1433">
        <v>7430</v>
      </c>
      <c r="B1433" t="s">
        <v>119</v>
      </c>
      <c r="C1433">
        <v>230</v>
      </c>
      <c r="D1433" s="404">
        <v>45047</v>
      </c>
      <c r="E1433" t="s">
        <v>4786</v>
      </c>
      <c r="F1433">
        <v>10229782</v>
      </c>
      <c r="G1433">
        <v>23.15</v>
      </c>
      <c r="H1433" t="s">
        <v>4826</v>
      </c>
      <c r="I1433" t="s">
        <v>4722</v>
      </c>
    </row>
    <row r="1434" spans="1:9" x14ac:dyDescent="0.25">
      <c r="A1434">
        <v>7430</v>
      </c>
      <c r="B1434" t="s">
        <v>119</v>
      </c>
      <c r="C1434">
        <v>240</v>
      </c>
      <c r="D1434" s="404">
        <v>45047</v>
      </c>
      <c r="E1434" t="s">
        <v>4786</v>
      </c>
      <c r="F1434">
        <v>10229782</v>
      </c>
      <c r="G1434">
        <v>18.28</v>
      </c>
      <c r="H1434" t="s">
        <v>4826</v>
      </c>
      <c r="I1434" t="s">
        <v>4722</v>
      </c>
    </row>
    <row r="1435" spans="1:9" x14ac:dyDescent="0.25">
      <c r="A1435">
        <v>7430</v>
      </c>
      <c r="B1435" t="s">
        <v>119</v>
      </c>
      <c r="C1435">
        <v>340</v>
      </c>
      <c r="D1435" s="404">
        <v>45047</v>
      </c>
      <c r="E1435" t="s">
        <v>4786</v>
      </c>
      <c r="F1435">
        <v>10229782</v>
      </c>
      <c r="G1435">
        <v>9.33</v>
      </c>
      <c r="H1435" t="s">
        <v>4826</v>
      </c>
      <c r="I1435" t="s">
        <v>4722</v>
      </c>
    </row>
    <row r="1436" spans="1:9" x14ac:dyDescent="0.25">
      <c r="A1436">
        <v>7430</v>
      </c>
      <c r="B1436" t="s">
        <v>119</v>
      </c>
      <c r="C1436">
        <v>935</v>
      </c>
      <c r="D1436" s="404">
        <v>45047</v>
      </c>
      <c r="E1436" t="s">
        <v>4786</v>
      </c>
      <c r="F1436">
        <v>10229782</v>
      </c>
      <c r="G1436">
        <v>8.57</v>
      </c>
      <c r="H1436" t="s">
        <v>4826</v>
      </c>
      <c r="I1436" t="s">
        <v>4722</v>
      </c>
    </row>
    <row r="1437" spans="1:9" x14ac:dyDescent="0.25">
      <c r="A1437">
        <v>7430</v>
      </c>
      <c r="B1437" t="s">
        <v>119</v>
      </c>
      <c r="C1437">
        <v>936</v>
      </c>
      <c r="D1437" s="404">
        <v>45047</v>
      </c>
      <c r="E1437" t="s">
        <v>4786</v>
      </c>
      <c r="F1437">
        <v>10229782</v>
      </c>
      <c r="G1437">
        <v>8.57</v>
      </c>
      <c r="H1437" t="s">
        <v>4826</v>
      </c>
      <c r="I1437" t="s">
        <v>4722</v>
      </c>
    </row>
    <row r="1438" spans="1:9" x14ac:dyDescent="0.25">
      <c r="A1438">
        <v>7430</v>
      </c>
      <c r="B1438" t="s">
        <v>119</v>
      </c>
      <c r="C1438">
        <v>110</v>
      </c>
      <c r="D1438" s="404">
        <v>45078</v>
      </c>
      <c r="E1438" t="s">
        <v>4786</v>
      </c>
      <c r="F1438">
        <v>10230936</v>
      </c>
      <c r="G1438">
        <v>45.71</v>
      </c>
      <c r="H1438" t="s">
        <v>4826</v>
      </c>
      <c r="I1438" t="s">
        <v>4722</v>
      </c>
    </row>
    <row r="1439" spans="1:9" x14ac:dyDescent="0.25">
      <c r="A1439">
        <v>7430</v>
      </c>
      <c r="B1439" t="s">
        <v>119</v>
      </c>
      <c r="C1439">
        <v>110</v>
      </c>
      <c r="D1439" s="404">
        <v>45078</v>
      </c>
      <c r="E1439" t="s">
        <v>4779</v>
      </c>
      <c r="F1439">
        <v>10230936</v>
      </c>
      <c r="G1439">
        <v>-68.58</v>
      </c>
      <c r="H1439" t="s">
        <v>4826</v>
      </c>
      <c r="I1439" t="s">
        <v>4722</v>
      </c>
    </row>
    <row r="1440" spans="1:9" x14ac:dyDescent="0.25">
      <c r="A1440">
        <v>7430</v>
      </c>
      <c r="B1440" t="s">
        <v>119</v>
      </c>
      <c r="C1440">
        <v>112</v>
      </c>
      <c r="D1440" s="404">
        <v>45078</v>
      </c>
      <c r="E1440" t="s">
        <v>4786</v>
      </c>
      <c r="F1440">
        <v>10230936</v>
      </c>
      <c r="G1440">
        <v>34.299999999999997</v>
      </c>
      <c r="H1440" t="s">
        <v>4826</v>
      </c>
      <c r="I1440" t="s">
        <v>4722</v>
      </c>
    </row>
    <row r="1441" spans="1:9" x14ac:dyDescent="0.25">
      <c r="A1441">
        <v>7430</v>
      </c>
      <c r="B1441" t="s">
        <v>119</v>
      </c>
      <c r="C1441">
        <v>112</v>
      </c>
      <c r="D1441" s="404">
        <v>45078</v>
      </c>
      <c r="E1441" t="s">
        <v>4779</v>
      </c>
      <c r="F1441">
        <v>10230936</v>
      </c>
      <c r="G1441">
        <v>-34.299999999999997</v>
      </c>
      <c r="H1441" t="s">
        <v>4826</v>
      </c>
      <c r="I1441" t="s">
        <v>4722</v>
      </c>
    </row>
    <row r="1442" spans="1:9" x14ac:dyDescent="0.25">
      <c r="A1442">
        <v>7430</v>
      </c>
      <c r="B1442" t="s">
        <v>119</v>
      </c>
      <c r="C1442">
        <v>120</v>
      </c>
      <c r="D1442" s="404">
        <v>45078</v>
      </c>
      <c r="E1442" t="s">
        <v>4786</v>
      </c>
      <c r="F1442">
        <v>10230936</v>
      </c>
      <c r="G1442">
        <v>61.72</v>
      </c>
      <c r="H1442" t="s">
        <v>4826</v>
      </c>
      <c r="I1442" t="s">
        <v>4722</v>
      </c>
    </row>
    <row r="1443" spans="1:9" x14ac:dyDescent="0.25">
      <c r="A1443">
        <v>7430</v>
      </c>
      <c r="B1443" t="s">
        <v>119</v>
      </c>
      <c r="C1443">
        <v>120</v>
      </c>
      <c r="D1443" s="404">
        <v>45078</v>
      </c>
      <c r="E1443" t="s">
        <v>4779</v>
      </c>
      <c r="F1443">
        <v>10230936</v>
      </c>
      <c r="G1443">
        <v>-75.44</v>
      </c>
      <c r="H1443" t="s">
        <v>4826</v>
      </c>
      <c r="I1443" t="s">
        <v>4722</v>
      </c>
    </row>
    <row r="1444" spans="1:9" x14ac:dyDescent="0.25">
      <c r="A1444">
        <v>7430</v>
      </c>
      <c r="B1444" t="s">
        <v>119</v>
      </c>
      <c r="C1444">
        <v>130</v>
      </c>
      <c r="D1444" s="404">
        <v>45078</v>
      </c>
      <c r="E1444" t="s">
        <v>4786</v>
      </c>
      <c r="F1444">
        <v>10230936</v>
      </c>
      <c r="G1444">
        <v>34.97</v>
      </c>
      <c r="H1444" t="s">
        <v>4826</v>
      </c>
      <c r="I1444" t="s">
        <v>4722</v>
      </c>
    </row>
    <row r="1445" spans="1:9" x14ac:dyDescent="0.25">
      <c r="A1445">
        <v>7430</v>
      </c>
      <c r="B1445" t="s">
        <v>119</v>
      </c>
      <c r="C1445">
        <v>130</v>
      </c>
      <c r="D1445" s="404">
        <v>45078</v>
      </c>
      <c r="E1445" t="s">
        <v>4779</v>
      </c>
      <c r="F1445">
        <v>10230936</v>
      </c>
      <c r="G1445">
        <v>-58.3</v>
      </c>
      <c r="H1445" t="s">
        <v>4826</v>
      </c>
      <c r="I1445" t="s">
        <v>4722</v>
      </c>
    </row>
    <row r="1446" spans="1:9" x14ac:dyDescent="0.25">
      <c r="A1446">
        <v>7430</v>
      </c>
      <c r="B1446" t="s">
        <v>119</v>
      </c>
      <c r="C1446">
        <v>140</v>
      </c>
      <c r="D1446" s="404">
        <v>45078</v>
      </c>
      <c r="E1446" t="s">
        <v>4786</v>
      </c>
      <c r="F1446">
        <v>10230936</v>
      </c>
      <c r="G1446">
        <v>41.15</v>
      </c>
      <c r="H1446" t="s">
        <v>4826</v>
      </c>
      <c r="I1446" t="s">
        <v>4722</v>
      </c>
    </row>
    <row r="1447" spans="1:9" x14ac:dyDescent="0.25">
      <c r="A1447">
        <v>7430</v>
      </c>
      <c r="B1447" t="s">
        <v>119</v>
      </c>
      <c r="C1447">
        <v>140</v>
      </c>
      <c r="D1447" s="404">
        <v>45078</v>
      </c>
      <c r="E1447" t="s">
        <v>4779</v>
      </c>
      <c r="F1447">
        <v>10230936</v>
      </c>
      <c r="G1447">
        <v>-68.58</v>
      </c>
      <c r="H1447" t="s">
        <v>4826</v>
      </c>
      <c r="I1447" t="s">
        <v>4722</v>
      </c>
    </row>
    <row r="1448" spans="1:9" x14ac:dyDescent="0.25">
      <c r="A1448">
        <v>7430</v>
      </c>
      <c r="B1448" t="s">
        <v>119</v>
      </c>
      <c r="C1448">
        <v>160</v>
      </c>
      <c r="D1448" s="404">
        <v>45078</v>
      </c>
      <c r="E1448" t="s">
        <v>4786</v>
      </c>
      <c r="F1448">
        <v>10230936</v>
      </c>
      <c r="G1448">
        <v>20.57</v>
      </c>
      <c r="H1448" t="s">
        <v>4826</v>
      </c>
      <c r="I1448" t="s">
        <v>4722</v>
      </c>
    </row>
    <row r="1449" spans="1:9" x14ac:dyDescent="0.25">
      <c r="A1449">
        <v>7430</v>
      </c>
      <c r="B1449" t="s">
        <v>119</v>
      </c>
      <c r="C1449">
        <v>162</v>
      </c>
      <c r="D1449" s="404">
        <v>45078</v>
      </c>
      <c r="E1449" t="s">
        <v>4779</v>
      </c>
      <c r="F1449">
        <v>10230936</v>
      </c>
      <c r="G1449">
        <v>-20.57</v>
      </c>
      <c r="H1449" t="s">
        <v>4826</v>
      </c>
      <c r="I1449" t="s">
        <v>4722</v>
      </c>
    </row>
    <row r="1450" spans="1:9" x14ac:dyDescent="0.25">
      <c r="A1450">
        <v>7430</v>
      </c>
      <c r="B1450" t="s">
        <v>119</v>
      </c>
      <c r="C1450">
        <v>210</v>
      </c>
      <c r="D1450" s="404">
        <v>45078</v>
      </c>
      <c r="E1450" t="s">
        <v>4786</v>
      </c>
      <c r="F1450">
        <v>10230936</v>
      </c>
      <c r="G1450">
        <v>22.87</v>
      </c>
      <c r="H1450" t="s">
        <v>4826</v>
      </c>
      <c r="I1450" t="s">
        <v>4722</v>
      </c>
    </row>
    <row r="1451" spans="1:9" x14ac:dyDescent="0.25">
      <c r="A1451">
        <v>7430</v>
      </c>
      <c r="B1451" t="s">
        <v>119</v>
      </c>
      <c r="C1451">
        <v>220</v>
      </c>
      <c r="D1451" s="404">
        <v>45078</v>
      </c>
      <c r="E1451" t="s">
        <v>4786</v>
      </c>
      <c r="F1451">
        <v>10230936</v>
      </c>
      <c r="G1451">
        <v>13.71</v>
      </c>
      <c r="H1451" t="s">
        <v>4826</v>
      </c>
      <c r="I1451" t="s">
        <v>4722</v>
      </c>
    </row>
    <row r="1452" spans="1:9" x14ac:dyDescent="0.25">
      <c r="A1452">
        <v>7430</v>
      </c>
      <c r="B1452" t="s">
        <v>119</v>
      </c>
      <c r="C1452">
        <v>230</v>
      </c>
      <c r="D1452" s="404">
        <v>45078</v>
      </c>
      <c r="E1452" t="s">
        <v>4786</v>
      </c>
      <c r="F1452">
        <v>10230936</v>
      </c>
      <c r="G1452">
        <v>23.15</v>
      </c>
      <c r="H1452" t="s">
        <v>4826</v>
      </c>
      <c r="I1452" t="s">
        <v>4722</v>
      </c>
    </row>
    <row r="1453" spans="1:9" x14ac:dyDescent="0.25">
      <c r="A1453">
        <v>7430</v>
      </c>
      <c r="B1453" t="s">
        <v>119</v>
      </c>
      <c r="C1453">
        <v>240</v>
      </c>
      <c r="D1453" s="404">
        <v>45078</v>
      </c>
      <c r="E1453" t="s">
        <v>4786</v>
      </c>
      <c r="F1453">
        <v>10230936</v>
      </c>
      <c r="G1453">
        <v>18.28</v>
      </c>
      <c r="H1453" t="s">
        <v>4826</v>
      </c>
      <c r="I1453" t="s">
        <v>4722</v>
      </c>
    </row>
    <row r="1454" spans="1:9" x14ac:dyDescent="0.25">
      <c r="A1454">
        <v>7430</v>
      </c>
      <c r="B1454" t="s">
        <v>119</v>
      </c>
      <c r="C1454">
        <v>340</v>
      </c>
      <c r="D1454" s="404">
        <v>45078</v>
      </c>
      <c r="E1454" t="s">
        <v>4786</v>
      </c>
      <c r="F1454">
        <v>10230936</v>
      </c>
      <c r="G1454">
        <v>9.33</v>
      </c>
      <c r="H1454" t="s">
        <v>4826</v>
      </c>
      <c r="I1454" t="s">
        <v>4722</v>
      </c>
    </row>
    <row r="1455" spans="1:9" x14ac:dyDescent="0.25">
      <c r="A1455">
        <v>7430</v>
      </c>
      <c r="B1455" t="s">
        <v>119</v>
      </c>
      <c r="C1455">
        <v>935</v>
      </c>
      <c r="D1455" s="404">
        <v>45078</v>
      </c>
      <c r="E1455" t="s">
        <v>4786</v>
      </c>
      <c r="F1455">
        <v>10230936</v>
      </c>
      <c r="G1455">
        <v>8.57</v>
      </c>
      <c r="H1455" t="s">
        <v>4826</v>
      </c>
      <c r="I1455" t="s">
        <v>4722</v>
      </c>
    </row>
    <row r="1456" spans="1:9" x14ac:dyDescent="0.25">
      <c r="A1456">
        <v>7430</v>
      </c>
      <c r="B1456" t="s">
        <v>119</v>
      </c>
      <c r="C1456">
        <v>935</v>
      </c>
      <c r="D1456" s="404">
        <v>45078</v>
      </c>
      <c r="E1456" t="s">
        <v>4779</v>
      </c>
      <c r="F1456">
        <v>10230936</v>
      </c>
      <c r="G1456">
        <v>-17.149999999999999</v>
      </c>
      <c r="H1456" t="s">
        <v>4826</v>
      </c>
      <c r="I1456" t="s">
        <v>4722</v>
      </c>
    </row>
    <row r="1457" spans="1:9" x14ac:dyDescent="0.25">
      <c r="A1457">
        <v>7430</v>
      </c>
      <c r="B1457" t="s">
        <v>119</v>
      </c>
      <c r="C1457">
        <v>936</v>
      </c>
      <c r="D1457" s="404">
        <v>45078</v>
      </c>
      <c r="E1457" t="s">
        <v>4786</v>
      </c>
      <c r="F1457">
        <v>10230936</v>
      </c>
      <c r="G1457">
        <v>8.57</v>
      </c>
      <c r="H1457" t="s">
        <v>4826</v>
      </c>
      <c r="I1457" t="s">
        <v>4722</v>
      </c>
    </row>
    <row r="1458" spans="1:9" x14ac:dyDescent="0.25">
      <c r="A1458">
        <v>7430</v>
      </c>
      <c r="B1458" t="s">
        <v>119</v>
      </c>
      <c r="C1458">
        <v>430</v>
      </c>
      <c r="D1458" s="404">
        <v>45077</v>
      </c>
      <c r="E1458" t="s">
        <v>4825</v>
      </c>
      <c r="F1458" t="s">
        <v>4824</v>
      </c>
      <c r="G1458">
        <v>59.48</v>
      </c>
      <c r="H1458" t="s">
        <v>2612</v>
      </c>
      <c r="I1458" t="s">
        <v>4731</v>
      </c>
    </row>
    <row r="1459" spans="1:9" x14ac:dyDescent="0.25">
      <c r="A1459">
        <v>7430</v>
      </c>
      <c r="B1459" t="s">
        <v>119</v>
      </c>
      <c r="C1459">
        <v>430</v>
      </c>
      <c r="D1459" s="404">
        <v>45077</v>
      </c>
      <c r="E1459" t="s">
        <v>2631</v>
      </c>
      <c r="F1459" t="s">
        <v>4824</v>
      </c>
      <c r="G1459">
        <v>-59.48</v>
      </c>
      <c r="H1459" t="s">
        <v>2612</v>
      </c>
      <c r="I1459" t="s">
        <v>4731</v>
      </c>
    </row>
    <row r="1460" spans="1:9" x14ac:dyDescent="0.25">
      <c r="A1460">
        <v>7430</v>
      </c>
      <c r="B1460" t="s">
        <v>119</v>
      </c>
      <c r="C1460">
        <v>440</v>
      </c>
      <c r="D1460" s="404">
        <v>45077</v>
      </c>
      <c r="E1460" t="s">
        <v>4825</v>
      </c>
      <c r="F1460" t="s">
        <v>4824</v>
      </c>
      <c r="G1460">
        <v>59.48</v>
      </c>
      <c r="H1460" t="s">
        <v>2612</v>
      </c>
      <c r="I1460" t="s">
        <v>4731</v>
      </c>
    </row>
    <row r="1461" spans="1:9" x14ac:dyDescent="0.25">
      <c r="A1461">
        <v>7430</v>
      </c>
      <c r="B1461" t="s">
        <v>119</v>
      </c>
      <c r="C1461">
        <v>440</v>
      </c>
      <c r="D1461" s="404">
        <v>45077</v>
      </c>
      <c r="E1461" t="s">
        <v>2631</v>
      </c>
      <c r="F1461" t="s">
        <v>4824</v>
      </c>
      <c r="G1461">
        <v>-59.48</v>
      </c>
      <c r="H1461" t="s">
        <v>2612</v>
      </c>
      <c r="I1461" t="s">
        <v>4731</v>
      </c>
    </row>
    <row r="1462" spans="1:9" x14ac:dyDescent="0.25">
      <c r="A1462">
        <v>7430</v>
      </c>
      <c r="B1462" t="s">
        <v>119</v>
      </c>
      <c r="C1462">
        <v>110</v>
      </c>
      <c r="D1462" s="404">
        <v>45016</v>
      </c>
      <c r="E1462" t="s">
        <v>4807</v>
      </c>
      <c r="F1462">
        <v>287224</v>
      </c>
      <c r="G1462">
        <v>380.2</v>
      </c>
      <c r="H1462" t="s">
        <v>4807</v>
      </c>
      <c r="I1462" t="s">
        <v>4755</v>
      </c>
    </row>
    <row r="1463" spans="1:9" x14ac:dyDescent="0.25">
      <c r="A1463">
        <v>7430</v>
      </c>
      <c r="B1463" t="s">
        <v>119</v>
      </c>
      <c r="C1463">
        <v>140</v>
      </c>
      <c r="D1463" s="404">
        <v>45016</v>
      </c>
      <c r="E1463" t="s">
        <v>4807</v>
      </c>
      <c r="F1463">
        <v>287300</v>
      </c>
      <c r="G1463">
        <v>221.45</v>
      </c>
      <c r="H1463" t="s">
        <v>4807</v>
      </c>
      <c r="I1463" t="s">
        <v>4755</v>
      </c>
    </row>
    <row r="1464" spans="1:9" x14ac:dyDescent="0.25">
      <c r="A1464">
        <v>7430</v>
      </c>
      <c r="B1464" t="s">
        <v>119</v>
      </c>
      <c r="C1464">
        <v>240</v>
      </c>
      <c r="D1464" s="404">
        <v>45016</v>
      </c>
      <c r="E1464" t="s">
        <v>4807</v>
      </c>
      <c r="F1464">
        <v>87745</v>
      </c>
      <c r="G1464">
        <v>496.7</v>
      </c>
      <c r="H1464" t="s">
        <v>4807</v>
      </c>
      <c r="I1464" t="s">
        <v>4755</v>
      </c>
    </row>
    <row r="1465" spans="1:9" x14ac:dyDescent="0.25">
      <c r="A1465">
        <v>7430</v>
      </c>
      <c r="B1465" t="s">
        <v>119</v>
      </c>
      <c r="C1465">
        <v>110</v>
      </c>
      <c r="D1465" s="404">
        <v>45046</v>
      </c>
      <c r="E1465" t="s">
        <v>4807</v>
      </c>
      <c r="F1465">
        <v>672911791</v>
      </c>
      <c r="G1465">
        <v>329.56</v>
      </c>
      <c r="H1465" t="s">
        <v>4807</v>
      </c>
      <c r="I1465" t="s">
        <v>4755</v>
      </c>
    </row>
    <row r="1466" spans="1:9" x14ac:dyDescent="0.25">
      <c r="A1466">
        <v>7430</v>
      </c>
      <c r="B1466" t="s">
        <v>119</v>
      </c>
      <c r="C1466">
        <v>140</v>
      </c>
      <c r="D1466" s="404">
        <v>45046</v>
      </c>
      <c r="E1466" t="s">
        <v>4807</v>
      </c>
      <c r="F1466">
        <v>72911883</v>
      </c>
      <c r="G1466">
        <v>160.96</v>
      </c>
      <c r="H1466" t="s">
        <v>4807</v>
      </c>
      <c r="I1466" t="s">
        <v>4755</v>
      </c>
    </row>
    <row r="1467" spans="1:9" x14ac:dyDescent="0.25">
      <c r="A1467">
        <v>7430</v>
      </c>
      <c r="B1467" t="s">
        <v>119</v>
      </c>
      <c r="C1467">
        <v>240</v>
      </c>
      <c r="D1467" s="404">
        <v>45046</v>
      </c>
      <c r="E1467" t="s">
        <v>4807</v>
      </c>
      <c r="F1467">
        <v>72912389</v>
      </c>
      <c r="G1467">
        <v>284.25</v>
      </c>
      <c r="H1467" t="s">
        <v>4807</v>
      </c>
      <c r="I1467" t="s">
        <v>4755</v>
      </c>
    </row>
    <row r="1468" spans="1:9" x14ac:dyDescent="0.25">
      <c r="A1468">
        <v>7430</v>
      </c>
      <c r="B1468" t="s">
        <v>119</v>
      </c>
      <c r="C1468">
        <v>110</v>
      </c>
      <c r="D1468" s="404">
        <v>45077</v>
      </c>
      <c r="E1468" t="s">
        <v>4823</v>
      </c>
      <c r="F1468">
        <v>72917211</v>
      </c>
      <c r="G1468">
        <v>376.3</v>
      </c>
      <c r="H1468" t="s">
        <v>4807</v>
      </c>
      <c r="I1468" t="s">
        <v>4755</v>
      </c>
    </row>
    <row r="1469" spans="1:9" x14ac:dyDescent="0.25">
      <c r="A1469">
        <v>7430</v>
      </c>
      <c r="B1469" t="s">
        <v>119</v>
      </c>
      <c r="C1469">
        <v>110</v>
      </c>
      <c r="D1469" s="404">
        <v>45077</v>
      </c>
      <c r="E1469" t="s">
        <v>4807</v>
      </c>
      <c r="F1469">
        <v>72917211</v>
      </c>
      <c r="G1469">
        <v>-376.3</v>
      </c>
      <c r="H1469" t="s">
        <v>4807</v>
      </c>
      <c r="I1469" t="s">
        <v>4755</v>
      </c>
    </row>
    <row r="1470" spans="1:9" x14ac:dyDescent="0.25">
      <c r="A1470">
        <v>7430</v>
      </c>
      <c r="B1470" t="s">
        <v>119</v>
      </c>
      <c r="C1470">
        <v>140</v>
      </c>
      <c r="D1470" s="404">
        <v>45077</v>
      </c>
      <c r="E1470" t="s">
        <v>4822</v>
      </c>
      <c r="F1470">
        <v>72917242</v>
      </c>
      <c r="G1470">
        <v>205.25</v>
      </c>
      <c r="H1470" t="s">
        <v>4807</v>
      </c>
      <c r="I1470" t="s">
        <v>4755</v>
      </c>
    </row>
    <row r="1471" spans="1:9" x14ac:dyDescent="0.25">
      <c r="A1471">
        <v>7430</v>
      </c>
      <c r="B1471" t="s">
        <v>119</v>
      </c>
      <c r="C1471">
        <v>140</v>
      </c>
      <c r="D1471" s="404">
        <v>45077</v>
      </c>
      <c r="E1471" t="s">
        <v>4807</v>
      </c>
      <c r="F1471">
        <v>72917242</v>
      </c>
      <c r="G1471">
        <v>-205.25</v>
      </c>
      <c r="H1471" t="s">
        <v>4807</v>
      </c>
      <c r="I1471" t="s">
        <v>4755</v>
      </c>
    </row>
    <row r="1472" spans="1:9" x14ac:dyDescent="0.25">
      <c r="A1472">
        <v>7430</v>
      </c>
      <c r="B1472" t="s">
        <v>119</v>
      </c>
      <c r="C1472">
        <v>240</v>
      </c>
      <c r="D1472" s="404">
        <v>45077</v>
      </c>
      <c r="E1472" t="s">
        <v>4821</v>
      </c>
      <c r="F1472">
        <v>2917533</v>
      </c>
      <c r="G1472">
        <v>515.20000000000005</v>
      </c>
      <c r="H1472" t="s">
        <v>4807</v>
      </c>
      <c r="I1472" t="s">
        <v>4755</v>
      </c>
    </row>
    <row r="1473" spans="1:9" x14ac:dyDescent="0.25">
      <c r="A1473">
        <v>7430</v>
      </c>
      <c r="B1473" t="s">
        <v>119</v>
      </c>
      <c r="C1473">
        <v>240</v>
      </c>
      <c r="D1473" s="404">
        <v>45077</v>
      </c>
      <c r="E1473" t="s">
        <v>4807</v>
      </c>
      <c r="F1473">
        <v>2917533</v>
      </c>
      <c r="G1473">
        <v>-515.20000000000005</v>
      </c>
      <c r="H1473" t="s">
        <v>4807</v>
      </c>
      <c r="I1473" t="s">
        <v>4755</v>
      </c>
    </row>
    <row r="1474" spans="1:9" x14ac:dyDescent="0.25">
      <c r="A1474">
        <v>7430</v>
      </c>
      <c r="B1474" t="s">
        <v>119</v>
      </c>
      <c r="C1474">
        <v>140</v>
      </c>
      <c r="D1474" s="404">
        <v>45107</v>
      </c>
      <c r="E1474" t="s">
        <v>4820</v>
      </c>
      <c r="F1474">
        <v>5672919635</v>
      </c>
      <c r="G1474">
        <v>209.1</v>
      </c>
      <c r="H1474" t="s">
        <v>4807</v>
      </c>
      <c r="I1474" t="s">
        <v>4755</v>
      </c>
    </row>
    <row r="1475" spans="1:9" x14ac:dyDescent="0.25">
      <c r="A1475">
        <v>7430</v>
      </c>
      <c r="B1475" t="s">
        <v>119</v>
      </c>
      <c r="C1475">
        <v>240</v>
      </c>
      <c r="D1475" s="404">
        <v>45107</v>
      </c>
      <c r="E1475" t="s">
        <v>4819</v>
      </c>
      <c r="F1475">
        <v>5672920064</v>
      </c>
      <c r="G1475">
        <v>468.36</v>
      </c>
      <c r="H1475" t="s">
        <v>4807</v>
      </c>
      <c r="I1475" t="s">
        <v>4755</v>
      </c>
    </row>
    <row r="1476" spans="1:9" x14ac:dyDescent="0.25">
      <c r="A1476">
        <v>7430</v>
      </c>
      <c r="B1476" t="s">
        <v>119</v>
      </c>
      <c r="C1476">
        <v>110</v>
      </c>
      <c r="D1476" s="404">
        <v>45322</v>
      </c>
      <c r="E1476" t="s">
        <v>4817</v>
      </c>
      <c r="F1476" t="s">
        <v>4818</v>
      </c>
      <c r="G1476">
        <v>429.9</v>
      </c>
      <c r="H1476" t="s">
        <v>4807</v>
      </c>
      <c r="I1476" t="s">
        <v>4755</v>
      </c>
    </row>
    <row r="1477" spans="1:9" x14ac:dyDescent="0.25">
      <c r="A1477">
        <v>7430</v>
      </c>
      <c r="B1477" t="s">
        <v>119</v>
      </c>
      <c r="C1477">
        <v>130</v>
      </c>
      <c r="D1477" s="404">
        <v>45322</v>
      </c>
      <c r="E1477" t="s">
        <v>4817</v>
      </c>
      <c r="F1477" t="s">
        <v>4816</v>
      </c>
      <c r="G1477">
        <v>0.55000000000000004</v>
      </c>
      <c r="H1477" t="s">
        <v>4807</v>
      </c>
      <c r="I1477" t="s">
        <v>4755</v>
      </c>
    </row>
    <row r="1478" spans="1:9" x14ac:dyDescent="0.25">
      <c r="A1478">
        <v>7430</v>
      </c>
      <c r="B1478" t="s">
        <v>119</v>
      </c>
      <c r="C1478">
        <v>140</v>
      </c>
      <c r="D1478" s="404">
        <v>45322</v>
      </c>
      <c r="E1478" t="s">
        <v>4811</v>
      </c>
      <c r="F1478" t="s">
        <v>4815</v>
      </c>
      <c r="G1478">
        <v>6.3</v>
      </c>
      <c r="H1478" t="s">
        <v>4807</v>
      </c>
      <c r="I1478" t="s">
        <v>4755</v>
      </c>
    </row>
    <row r="1479" spans="1:9" x14ac:dyDescent="0.25">
      <c r="A1479">
        <v>7430</v>
      </c>
      <c r="B1479" t="s">
        <v>119</v>
      </c>
      <c r="C1479">
        <v>240</v>
      </c>
      <c r="D1479" s="404">
        <v>45322</v>
      </c>
      <c r="E1479" t="s">
        <v>4814</v>
      </c>
      <c r="F1479" t="s">
        <v>4813</v>
      </c>
      <c r="G1479">
        <v>427.9</v>
      </c>
      <c r="H1479" t="s">
        <v>4807</v>
      </c>
      <c r="I1479" t="s">
        <v>4755</v>
      </c>
    </row>
    <row r="1480" spans="1:9" x14ac:dyDescent="0.25">
      <c r="A1480">
        <v>7430</v>
      </c>
      <c r="B1480" t="s">
        <v>119</v>
      </c>
      <c r="C1480">
        <v>110</v>
      </c>
      <c r="D1480" s="404">
        <v>45351</v>
      </c>
      <c r="E1480" t="s">
        <v>4807</v>
      </c>
      <c r="F1480" t="s">
        <v>4812</v>
      </c>
      <c r="G1480">
        <v>362.15</v>
      </c>
      <c r="H1480" t="s">
        <v>4807</v>
      </c>
      <c r="I1480" t="s">
        <v>4755</v>
      </c>
    </row>
    <row r="1481" spans="1:9" x14ac:dyDescent="0.25">
      <c r="A1481">
        <v>7430</v>
      </c>
      <c r="B1481" t="s">
        <v>119</v>
      </c>
      <c r="C1481">
        <v>140</v>
      </c>
      <c r="D1481" s="404">
        <v>45351</v>
      </c>
      <c r="E1481" t="s">
        <v>4811</v>
      </c>
      <c r="F1481" t="s">
        <v>4810</v>
      </c>
      <c r="G1481">
        <v>12.6</v>
      </c>
      <c r="H1481" t="s">
        <v>4807</v>
      </c>
      <c r="I1481" t="s">
        <v>4755</v>
      </c>
    </row>
    <row r="1482" spans="1:9" x14ac:dyDescent="0.25">
      <c r="A1482">
        <v>7430</v>
      </c>
      <c r="B1482" t="s">
        <v>119</v>
      </c>
      <c r="C1482">
        <v>240</v>
      </c>
      <c r="D1482" s="404">
        <v>45351</v>
      </c>
      <c r="E1482" t="s">
        <v>4809</v>
      </c>
      <c r="F1482" t="s">
        <v>4808</v>
      </c>
      <c r="G1482">
        <v>572.9</v>
      </c>
      <c r="H1482" t="s">
        <v>4807</v>
      </c>
      <c r="I1482" t="s">
        <v>4755</v>
      </c>
    </row>
    <row r="1483" spans="1:9" x14ac:dyDescent="0.25">
      <c r="A1483">
        <v>7430</v>
      </c>
      <c r="B1483" t="s">
        <v>119</v>
      </c>
      <c r="C1483">
        <v>130</v>
      </c>
      <c r="D1483" s="404">
        <v>45119</v>
      </c>
      <c r="E1483" t="s">
        <v>2699</v>
      </c>
      <c r="F1483" t="s">
        <v>4806</v>
      </c>
      <c r="G1483">
        <v>40.83</v>
      </c>
      <c r="H1483" t="s">
        <v>2699</v>
      </c>
      <c r="I1483" t="s">
        <v>18</v>
      </c>
    </row>
    <row r="1484" spans="1:9" x14ac:dyDescent="0.25">
      <c r="A1484">
        <v>7430</v>
      </c>
      <c r="B1484" t="s">
        <v>119</v>
      </c>
      <c r="C1484">
        <v>140</v>
      </c>
      <c r="D1484" s="404">
        <v>45062</v>
      </c>
      <c r="E1484" t="s">
        <v>2614</v>
      </c>
      <c r="F1484">
        <v>46208700</v>
      </c>
      <c r="G1484">
        <v>1142.6099999999999</v>
      </c>
      <c r="H1484" t="s">
        <v>2614</v>
      </c>
      <c r="I1484" t="s">
        <v>4763</v>
      </c>
    </row>
    <row r="1485" spans="1:9" x14ac:dyDescent="0.25">
      <c r="A1485">
        <v>7430</v>
      </c>
      <c r="B1485" t="s">
        <v>119</v>
      </c>
      <c r="C1485">
        <v>130</v>
      </c>
      <c r="D1485" s="404">
        <v>45169</v>
      </c>
      <c r="E1485" t="s">
        <v>2666</v>
      </c>
      <c r="F1485">
        <v>9028239023</v>
      </c>
      <c r="G1485">
        <v>300.19</v>
      </c>
      <c r="H1485" t="s">
        <v>2666</v>
      </c>
      <c r="I1485" t="s">
        <v>4763</v>
      </c>
    </row>
    <row r="1486" spans="1:9" x14ac:dyDescent="0.25">
      <c r="A1486">
        <v>7430</v>
      </c>
      <c r="B1486" t="s">
        <v>119</v>
      </c>
      <c r="C1486">
        <v>130</v>
      </c>
      <c r="D1486" s="404">
        <v>45094</v>
      </c>
      <c r="E1486" t="s">
        <v>4804</v>
      </c>
      <c r="F1486" t="s">
        <v>4805</v>
      </c>
      <c r="G1486">
        <v>573.29999999999995</v>
      </c>
      <c r="H1486" t="s">
        <v>4804</v>
      </c>
      <c r="I1486" t="s">
        <v>18</v>
      </c>
    </row>
    <row r="1487" spans="1:9" x14ac:dyDescent="0.25">
      <c r="A1487">
        <v>7430</v>
      </c>
      <c r="B1487" t="s">
        <v>119</v>
      </c>
      <c r="C1487">
        <v>110</v>
      </c>
      <c r="D1487" s="404">
        <v>44988</v>
      </c>
      <c r="E1487" t="s">
        <v>4786</v>
      </c>
      <c r="F1487">
        <v>4660</v>
      </c>
      <c r="G1487">
        <v>225.64</v>
      </c>
      <c r="H1487" t="s">
        <v>4803</v>
      </c>
      <c r="I1487" t="s">
        <v>4760</v>
      </c>
    </row>
    <row r="1488" spans="1:9" x14ac:dyDescent="0.25">
      <c r="A1488">
        <v>7430</v>
      </c>
      <c r="B1488" t="s">
        <v>119</v>
      </c>
      <c r="C1488">
        <v>112</v>
      </c>
      <c r="D1488" s="404">
        <v>44988</v>
      </c>
      <c r="E1488" t="s">
        <v>4786</v>
      </c>
      <c r="F1488">
        <v>4660</v>
      </c>
      <c r="G1488">
        <v>169.27</v>
      </c>
      <c r="H1488" t="s">
        <v>4803</v>
      </c>
      <c r="I1488" t="s">
        <v>4760</v>
      </c>
    </row>
    <row r="1489" spans="1:9" x14ac:dyDescent="0.25">
      <c r="A1489">
        <v>7430</v>
      </c>
      <c r="B1489" t="s">
        <v>119</v>
      </c>
      <c r="C1489">
        <v>120</v>
      </c>
      <c r="D1489" s="404">
        <v>44988</v>
      </c>
      <c r="E1489" t="s">
        <v>4786</v>
      </c>
      <c r="F1489">
        <v>4660</v>
      </c>
      <c r="G1489">
        <v>304.7</v>
      </c>
      <c r="H1489" t="s">
        <v>4803</v>
      </c>
      <c r="I1489" t="s">
        <v>4760</v>
      </c>
    </row>
    <row r="1490" spans="1:9" x14ac:dyDescent="0.25">
      <c r="A1490">
        <v>7430</v>
      </c>
      <c r="B1490" t="s">
        <v>119</v>
      </c>
      <c r="C1490">
        <v>130</v>
      </c>
      <c r="D1490" s="404">
        <v>44988</v>
      </c>
      <c r="E1490" t="s">
        <v>4786</v>
      </c>
      <c r="F1490">
        <v>4660</v>
      </c>
      <c r="G1490">
        <v>172.66</v>
      </c>
      <c r="H1490" t="s">
        <v>4803</v>
      </c>
      <c r="I1490" t="s">
        <v>4760</v>
      </c>
    </row>
    <row r="1491" spans="1:9" x14ac:dyDescent="0.25">
      <c r="A1491">
        <v>7430</v>
      </c>
      <c r="B1491" t="s">
        <v>119</v>
      </c>
      <c r="C1491">
        <v>140</v>
      </c>
      <c r="D1491" s="404">
        <v>44988</v>
      </c>
      <c r="E1491" t="s">
        <v>4786</v>
      </c>
      <c r="F1491">
        <v>4660</v>
      </c>
      <c r="G1491">
        <v>203.13</v>
      </c>
      <c r="H1491" t="s">
        <v>4803</v>
      </c>
      <c r="I1491" t="s">
        <v>4760</v>
      </c>
    </row>
    <row r="1492" spans="1:9" x14ac:dyDescent="0.25">
      <c r="A1492">
        <v>7430</v>
      </c>
      <c r="B1492" t="s">
        <v>119</v>
      </c>
      <c r="C1492">
        <v>160</v>
      </c>
      <c r="D1492" s="404">
        <v>44988</v>
      </c>
      <c r="E1492" t="s">
        <v>4786</v>
      </c>
      <c r="F1492">
        <v>4660</v>
      </c>
      <c r="G1492">
        <v>101.57</v>
      </c>
      <c r="H1492" t="s">
        <v>4803</v>
      </c>
      <c r="I1492" t="s">
        <v>4760</v>
      </c>
    </row>
    <row r="1493" spans="1:9" x14ac:dyDescent="0.25">
      <c r="A1493">
        <v>7430</v>
      </c>
      <c r="B1493" t="s">
        <v>119</v>
      </c>
      <c r="C1493">
        <v>210</v>
      </c>
      <c r="D1493" s="404">
        <v>44988</v>
      </c>
      <c r="E1493" t="s">
        <v>4786</v>
      </c>
      <c r="F1493">
        <v>4660</v>
      </c>
      <c r="G1493">
        <v>112.9</v>
      </c>
      <c r="H1493" t="s">
        <v>4803</v>
      </c>
      <c r="I1493" t="s">
        <v>4760</v>
      </c>
    </row>
    <row r="1494" spans="1:9" x14ac:dyDescent="0.25">
      <c r="A1494">
        <v>7430</v>
      </c>
      <c r="B1494" t="s">
        <v>119</v>
      </c>
      <c r="C1494">
        <v>220</v>
      </c>
      <c r="D1494" s="404">
        <v>44988</v>
      </c>
      <c r="E1494" t="s">
        <v>4786</v>
      </c>
      <c r="F1494">
        <v>4660</v>
      </c>
      <c r="G1494">
        <v>67.709999999999994</v>
      </c>
      <c r="H1494" t="s">
        <v>4803</v>
      </c>
      <c r="I1494" t="s">
        <v>4760</v>
      </c>
    </row>
    <row r="1495" spans="1:9" x14ac:dyDescent="0.25">
      <c r="A1495">
        <v>7430</v>
      </c>
      <c r="B1495" t="s">
        <v>119</v>
      </c>
      <c r="C1495">
        <v>230</v>
      </c>
      <c r="D1495" s="404">
        <v>44988</v>
      </c>
      <c r="E1495" t="s">
        <v>4786</v>
      </c>
      <c r="F1495">
        <v>4660</v>
      </c>
      <c r="G1495">
        <v>114.26</v>
      </c>
      <c r="H1495" t="s">
        <v>4803</v>
      </c>
      <c r="I1495" t="s">
        <v>4760</v>
      </c>
    </row>
    <row r="1496" spans="1:9" x14ac:dyDescent="0.25">
      <c r="A1496">
        <v>7430</v>
      </c>
      <c r="B1496" t="s">
        <v>119</v>
      </c>
      <c r="C1496">
        <v>240</v>
      </c>
      <c r="D1496" s="404">
        <v>44988</v>
      </c>
      <c r="E1496" t="s">
        <v>4786</v>
      </c>
      <c r="F1496">
        <v>4660</v>
      </c>
      <c r="G1496">
        <v>90.23</v>
      </c>
      <c r="H1496" t="s">
        <v>4803</v>
      </c>
      <c r="I1496" t="s">
        <v>4760</v>
      </c>
    </row>
    <row r="1497" spans="1:9" x14ac:dyDescent="0.25">
      <c r="A1497">
        <v>7430</v>
      </c>
      <c r="B1497" t="s">
        <v>119</v>
      </c>
      <c r="C1497">
        <v>340</v>
      </c>
      <c r="D1497" s="404">
        <v>44988</v>
      </c>
      <c r="E1497" t="s">
        <v>4786</v>
      </c>
      <c r="F1497">
        <v>4660</v>
      </c>
      <c r="G1497">
        <v>46.04</v>
      </c>
      <c r="H1497" t="s">
        <v>4803</v>
      </c>
      <c r="I1497" t="s">
        <v>4760</v>
      </c>
    </row>
    <row r="1498" spans="1:9" x14ac:dyDescent="0.25">
      <c r="A1498">
        <v>7430</v>
      </c>
      <c r="B1498" t="s">
        <v>119</v>
      </c>
      <c r="C1498">
        <v>935</v>
      </c>
      <c r="D1498" s="404">
        <v>44988</v>
      </c>
      <c r="E1498" t="s">
        <v>4786</v>
      </c>
      <c r="F1498">
        <v>4660</v>
      </c>
      <c r="G1498">
        <v>42.32</v>
      </c>
      <c r="H1498" t="s">
        <v>4803</v>
      </c>
      <c r="I1498" t="s">
        <v>4760</v>
      </c>
    </row>
    <row r="1499" spans="1:9" x14ac:dyDescent="0.25">
      <c r="A1499">
        <v>7430</v>
      </c>
      <c r="B1499" t="s">
        <v>119</v>
      </c>
      <c r="C1499">
        <v>936</v>
      </c>
      <c r="D1499" s="404">
        <v>44988</v>
      </c>
      <c r="E1499" t="s">
        <v>4786</v>
      </c>
      <c r="F1499">
        <v>4660</v>
      </c>
      <c r="G1499">
        <v>42.32</v>
      </c>
      <c r="H1499" t="s">
        <v>4803</v>
      </c>
      <c r="I1499" t="s">
        <v>4760</v>
      </c>
    </row>
    <row r="1500" spans="1:9" x14ac:dyDescent="0.25">
      <c r="A1500">
        <v>7430</v>
      </c>
      <c r="B1500" t="s">
        <v>119</v>
      </c>
      <c r="C1500">
        <v>110</v>
      </c>
      <c r="D1500" s="404">
        <v>45019</v>
      </c>
      <c r="E1500" t="s">
        <v>4786</v>
      </c>
      <c r="F1500">
        <v>4718</v>
      </c>
      <c r="G1500">
        <v>225.82</v>
      </c>
      <c r="H1500" t="s">
        <v>4803</v>
      </c>
      <c r="I1500" t="s">
        <v>4760</v>
      </c>
    </row>
    <row r="1501" spans="1:9" x14ac:dyDescent="0.25">
      <c r="A1501">
        <v>7430</v>
      </c>
      <c r="B1501" t="s">
        <v>119</v>
      </c>
      <c r="C1501">
        <v>112</v>
      </c>
      <c r="D1501" s="404">
        <v>45019</v>
      </c>
      <c r="E1501" t="s">
        <v>4786</v>
      </c>
      <c r="F1501">
        <v>4718</v>
      </c>
      <c r="G1501">
        <v>169.4</v>
      </c>
      <c r="H1501" t="s">
        <v>4803</v>
      </c>
      <c r="I1501" t="s">
        <v>4760</v>
      </c>
    </row>
    <row r="1502" spans="1:9" x14ac:dyDescent="0.25">
      <c r="A1502">
        <v>7430</v>
      </c>
      <c r="B1502" t="s">
        <v>119</v>
      </c>
      <c r="C1502">
        <v>120</v>
      </c>
      <c r="D1502" s="404">
        <v>45019</v>
      </c>
      <c r="E1502" t="s">
        <v>4786</v>
      </c>
      <c r="F1502">
        <v>4718</v>
      </c>
      <c r="G1502">
        <v>304.92</v>
      </c>
      <c r="H1502" t="s">
        <v>4803</v>
      </c>
      <c r="I1502" t="s">
        <v>4760</v>
      </c>
    </row>
    <row r="1503" spans="1:9" x14ac:dyDescent="0.25">
      <c r="A1503">
        <v>7430</v>
      </c>
      <c r="B1503" t="s">
        <v>119</v>
      </c>
      <c r="C1503">
        <v>130</v>
      </c>
      <c r="D1503" s="404">
        <v>45019</v>
      </c>
      <c r="E1503" t="s">
        <v>4786</v>
      </c>
      <c r="F1503">
        <v>4718</v>
      </c>
      <c r="G1503">
        <v>172.79</v>
      </c>
      <c r="H1503" t="s">
        <v>4803</v>
      </c>
      <c r="I1503" t="s">
        <v>4760</v>
      </c>
    </row>
    <row r="1504" spans="1:9" x14ac:dyDescent="0.25">
      <c r="A1504">
        <v>7430</v>
      </c>
      <c r="B1504" t="s">
        <v>119</v>
      </c>
      <c r="C1504">
        <v>140</v>
      </c>
      <c r="D1504" s="404">
        <v>45019</v>
      </c>
      <c r="E1504" t="s">
        <v>4786</v>
      </c>
      <c r="F1504">
        <v>4718</v>
      </c>
      <c r="G1504">
        <v>203.29</v>
      </c>
      <c r="H1504" t="s">
        <v>4803</v>
      </c>
      <c r="I1504" t="s">
        <v>4760</v>
      </c>
    </row>
    <row r="1505" spans="1:9" x14ac:dyDescent="0.25">
      <c r="A1505">
        <v>7430</v>
      </c>
      <c r="B1505" t="s">
        <v>119</v>
      </c>
      <c r="C1505">
        <v>160</v>
      </c>
      <c r="D1505" s="404">
        <v>45019</v>
      </c>
      <c r="E1505" t="s">
        <v>4786</v>
      </c>
      <c r="F1505">
        <v>4718</v>
      </c>
      <c r="G1505">
        <v>101.64</v>
      </c>
      <c r="H1505" t="s">
        <v>4803</v>
      </c>
      <c r="I1505" t="s">
        <v>4760</v>
      </c>
    </row>
    <row r="1506" spans="1:9" x14ac:dyDescent="0.25">
      <c r="A1506">
        <v>7430</v>
      </c>
      <c r="B1506" t="s">
        <v>119</v>
      </c>
      <c r="C1506">
        <v>210</v>
      </c>
      <c r="D1506" s="404">
        <v>45019</v>
      </c>
      <c r="E1506" t="s">
        <v>4786</v>
      </c>
      <c r="F1506">
        <v>4718</v>
      </c>
      <c r="G1506">
        <v>112.99</v>
      </c>
      <c r="H1506" t="s">
        <v>4803</v>
      </c>
      <c r="I1506" t="s">
        <v>4760</v>
      </c>
    </row>
    <row r="1507" spans="1:9" x14ac:dyDescent="0.25">
      <c r="A1507">
        <v>7430</v>
      </c>
      <c r="B1507" t="s">
        <v>119</v>
      </c>
      <c r="C1507">
        <v>220</v>
      </c>
      <c r="D1507" s="404">
        <v>45019</v>
      </c>
      <c r="E1507" t="s">
        <v>4786</v>
      </c>
      <c r="F1507">
        <v>4718</v>
      </c>
      <c r="G1507">
        <v>67.77</v>
      </c>
      <c r="H1507" t="s">
        <v>4803</v>
      </c>
      <c r="I1507" t="s">
        <v>4760</v>
      </c>
    </row>
    <row r="1508" spans="1:9" x14ac:dyDescent="0.25">
      <c r="A1508">
        <v>7430</v>
      </c>
      <c r="B1508" t="s">
        <v>119</v>
      </c>
      <c r="C1508">
        <v>230</v>
      </c>
      <c r="D1508" s="404">
        <v>45019</v>
      </c>
      <c r="E1508" t="s">
        <v>4786</v>
      </c>
      <c r="F1508">
        <v>4718</v>
      </c>
      <c r="G1508">
        <v>114.35</v>
      </c>
      <c r="H1508" t="s">
        <v>4803</v>
      </c>
      <c r="I1508" t="s">
        <v>4760</v>
      </c>
    </row>
    <row r="1509" spans="1:9" x14ac:dyDescent="0.25">
      <c r="A1509">
        <v>7430</v>
      </c>
      <c r="B1509" t="s">
        <v>119</v>
      </c>
      <c r="C1509">
        <v>240</v>
      </c>
      <c r="D1509" s="404">
        <v>45019</v>
      </c>
      <c r="E1509" t="s">
        <v>4786</v>
      </c>
      <c r="F1509">
        <v>4718</v>
      </c>
      <c r="G1509">
        <v>90.3</v>
      </c>
      <c r="H1509" t="s">
        <v>4803</v>
      </c>
      <c r="I1509" t="s">
        <v>4760</v>
      </c>
    </row>
    <row r="1510" spans="1:9" x14ac:dyDescent="0.25">
      <c r="A1510">
        <v>7430</v>
      </c>
      <c r="B1510" t="s">
        <v>119</v>
      </c>
      <c r="C1510">
        <v>340</v>
      </c>
      <c r="D1510" s="404">
        <v>45019</v>
      </c>
      <c r="E1510" t="s">
        <v>4786</v>
      </c>
      <c r="F1510">
        <v>4718</v>
      </c>
      <c r="G1510">
        <v>46.08</v>
      </c>
      <c r="H1510" t="s">
        <v>4803</v>
      </c>
      <c r="I1510" t="s">
        <v>4760</v>
      </c>
    </row>
    <row r="1511" spans="1:9" x14ac:dyDescent="0.25">
      <c r="A1511">
        <v>7430</v>
      </c>
      <c r="B1511" t="s">
        <v>119</v>
      </c>
      <c r="C1511">
        <v>935</v>
      </c>
      <c r="D1511" s="404">
        <v>45019</v>
      </c>
      <c r="E1511" t="s">
        <v>4786</v>
      </c>
      <c r="F1511">
        <v>4718</v>
      </c>
      <c r="G1511">
        <v>42.35</v>
      </c>
      <c r="H1511" t="s">
        <v>4803</v>
      </c>
      <c r="I1511" t="s">
        <v>4760</v>
      </c>
    </row>
    <row r="1512" spans="1:9" x14ac:dyDescent="0.25">
      <c r="A1512">
        <v>7430</v>
      </c>
      <c r="B1512" t="s">
        <v>119</v>
      </c>
      <c r="C1512">
        <v>936</v>
      </c>
      <c r="D1512" s="404">
        <v>45019</v>
      </c>
      <c r="E1512" t="s">
        <v>4786</v>
      </c>
      <c r="F1512">
        <v>4718</v>
      </c>
      <c r="G1512">
        <v>42.35</v>
      </c>
      <c r="H1512" t="s">
        <v>4803</v>
      </c>
      <c r="I1512" t="s">
        <v>4760</v>
      </c>
    </row>
    <row r="1513" spans="1:9" x14ac:dyDescent="0.25">
      <c r="A1513">
        <v>7430</v>
      </c>
      <c r="B1513" t="s">
        <v>119</v>
      </c>
      <c r="C1513">
        <v>110</v>
      </c>
      <c r="D1513" s="404">
        <v>45051</v>
      </c>
      <c r="E1513" t="s">
        <v>4786</v>
      </c>
      <c r="F1513">
        <v>4767</v>
      </c>
      <c r="G1513">
        <v>175.92</v>
      </c>
      <c r="H1513" t="s">
        <v>4803</v>
      </c>
      <c r="I1513" t="s">
        <v>4760</v>
      </c>
    </row>
    <row r="1514" spans="1:9" x14ac:dyDescent="0.25">
      <c r="A1514">
        <v>7430</v>
      </c>
      <c r="B1514" t="s">
        <v>119</v>
      </c>
      <c r="C1514">
        <v>112</v>
      </c>
      <c r="D1514" s="404">
        <v>45051</v>
      </c>
      <c r="E1514" t="s">
        <v>4786</v>
      </c>
      <c r="F1514">
        <v>4767</v>
      </c>
      <c r="G1514">
        <v>131.97</v>
      </c>
      <c r="H1514" t="s">
        <v>4803</v>
      </c>
      <c r="I1514" t="s">
        <v>4760</v>
      </c>
    </row>
    <row r="1515" spans="1:9" x14ac:dyDescent="0.25">
      <c r="A1515">
        <v>7430</v>
      </c>
      <c r="B1515" t="s">
        <v>119</v>
      </c>
      <c r="C1515">
        <v>120</v>
      </c>
      <c r="D1515" s="404">
        <v>45051</v>
      </c>
      <c r="E1515" t="s">
        <v>4786</v>
      </c>
      <c r="F1515">
        <v>4767</v>
      </c>
      <c r="G1515">
        <v>237.56</v>
      </c>
      <c r="H1515" t="s">
        <v>4803</v>
      </c>
      <c r="I1515" t="s">
        <v>4760</v>
      </c>
    </row>
    <row r="1516" spans="1:9" x14ac:dyDescent="0.25">
      <c r="A1516">
        <v>7430</v>
      </c>
      <c r="B1516" t="s">
        <v>119</v>
      </c>
      <c r="C1516">
        <v>130</v>
      </c>
      <c r="D1516" s="404">
        <v>45051</v>
      </c>
      <c r="E1516" t="s">
        <v>4786</v>
      </c>
      <c r="F1516">
        <v>4767</v>
      </c>
      <c r="G1516">
        <v>134.62</v>
      </c>
      <c r="H1516" t="s">
        <v>4803</v>
      </c>
      <c r="I1516" t="s">
        <v>4760</v>
      </c>
    </row>
    <row r="1517" spans="1:9" x14ac:dyDescent="0.25">
      <c r="A1517">
        <v>7430</v>
      </c>
      <c r="B1517" t="s">
        <v>119</v>
      </c>
      <c r="C1517">
        <v>140</v>
      </c>
      <c r="D1517" s="404">
        <v>45051</v>
      </c>
      <c r="E1517" t="s">
        <v>4786</v>
      </c>
      <c r="F1517">
        <v>4767</v>
      </c>
      <c r="G1517">
        <v>158.37</v>
      </c>
      <c r="H1517" t="s">
        <v>4803</v>
      </c>
      <c r="I1517" t="s">
        <v>4760</v>
      </c>
    </row>
    <row r="1518" spans="1:9" x14ac:dyDescent="0.25">
      <c r="A1518">
        <v>7430</v>
      </c>
      <c r="B1518" t="s">
        <v>119</v>
      </c>
      <c r="C1518">
        <v>160</v>
      </c>
      <c r="D1518" s="404">
        <v>45051</v>
      </c>
      <c r="E1518" t="s">
        <v>4786</v>
      </c>
      <c r="F1518">
        <v>4767</v>
      </c>
      <c r="G1518">
        <v>79.180000000000007</v>
      </c>
      <c r="H1518" t="s">
        <v>4803</v>
      </c>
      <c r="I1518" t="s">
        <v>4760</v>
      </c>
    </row>
    <row r="1519" spans="1:9" x14ac:dyDescent="0.25">
      <c r="A1519">
        <v>7430</v>
      </c>
      <c r="B1519" t="s">
        <v>119</v>
      </c>
      <c r="C1519">
        <v>210</v>
      </c>
      <c r="D1519" s="404">
        <v>45051</v>
      </c>
      <c r="E1519" t="s">
        <v>4786</v>
      </c>
      <c r="F1519">
        <v>4767</v>
      </c>
      <c r="G1519">
        <v>88.03</v>
      </c>
      <c r="H1519" t="s">
        <v>4803</v>
      </c>
      <c r="I1519" t="s">
        <v>4760</v>
      </c>
    </row>
    <row r="1520" spans="1:9" x14ac:dyDescent="0.25">
      <c r="A1520">
        <v>7430</v>
      </c>
      <c r="B1520" t="s">
        <v>119</v>
      </c>
      <c r="C1520">
        <v>220</v>
      </c>
      <c r="D1520" s="404">
        <v>45051</v>
      </c>
      <c r="E1520" t="s">
        <v>4786</v>
      </c>
      <c r="F1520">
        <v>4767</v>
      </c>
      <c r="G1520">
        <v>52.79</v>
      </c>
      <c r="H1520" t="s">
        <v>4803</v>
      </c>
      <c r="I1520" t="s">
        <v>4760</v>
      </c>
    </row>
    <row r="1521" spans="1:9" x14ac:dyDescent="0.25">
      <c r="A1521">
        <v>7430</v>
      </c>
      <c r="B1521" t="s">
        <v>119</v>
      </c>
      <c r="C1521">
        <v>230</v>
      </c>
      <c r="D1521" s="404">
        <v>45051</v>
      </c>
      <c r="E1521" t="s">
        <v>4786</v>
      </c>
      <c r="F1521">
        <v>4767</v>
      </c>
      <c r="G1521">
        <v>89.09</v>
      </c>
      <c r="H1521" t="s">
        <v>4803</v>
      </c>
      <c r="I1521" t="s">
        <v>4760</v>
      </c>
    </row>
    <row r="1522" spans="1:9" x14ac:dyDescent="0.25">
      <c r="A1522">
        <v>7430</v>
      </c>
      <c r="B1522" t="s">
        <v>119</v>
      </c>
      <c r="C1522">
        <v>240</v>
      </c>
      <c r="D1522" s="404">
        <v>45051</v>
      </c>
      <c r="E1522" t="s">
        <v>4786</v>
      </c>
      <c r="F1522">
        <v>4767</v>
      </c>
      <c r="G1522">
        <v>70.34</v>
      </c>
      <c r="H1522" t="s">
        <v>4803</v>
      </c>
      <c r="I1522" t="s">
        <v>4760</v>
      </c>
    </row>
    <row r="1523" spans="1:9" x14ac:dyDescent="0.25">
      <c r="A1523">
        <v>7430</v>
      </c>
      <c r="B1523" t="s">
        <v>119</v>
      </c>
      <c r="C1523">
        <v>340</v>
      </c>
      <c r="D1523" s="404">
        <v>45051</v>
      </c>
      <c r="E1523" t="s">
        <v>4786</v>
      </c>
      <c r="F1523">
        <v>4767</v>
      </c>
      <c r="G1523">
        <v>35.9</v>
      </c>
      <c r="H1523" t="s">
        <v>4803</v>
      </c>
      <c r="I1523" t="s">
        <v>4760</v>
      </c>
    </row>
    <row r="1524" spans="1:9" x14ac:dyDescent="0.25">
      <c r="A1524">
        <v>7430</v>
      </c>
      <c r="B1524" t="s">
        <v>119</v>
      </c>
      <c r="C1524">
        <v>935</v>
      </c>
      <c r="D1524" s="404">
        <v>45051</v>
      </c>
      <c r="E1524" t="s">
        <v>4786</v>
      </c>
      <c r="F1524">
        <v>4767</v>
      </c>
      <c r="G1524">
        <v>32.99</v>
      </c>
      <c r="H1524" t="s">
        <v>4803</v>
      </c>
      <c r="I1524" t="s">
        <v>4760</v>
      </c>
    </row>
    <row r="1525" spans="1:9" x14ac:dyDescent="0.25">
      <c r="A1525">
        <v>7430</v>
      </c>
      <c r="B1525" t="s">
        <v>119</v>
      </c>
      <c r="C1525">
        <v>936</v>
      </c>
      <c r="D1525" s="404">
        <v>45051</v>
      </c>
      <c r="E1525" t="s">
        <v>4786</v>
      </c>
      <c r="F1525">
        <v>4767</v>
      </c>
      <c r="G1525">
        <v>32.99</v>
      </c>
      <c r="H1525" t="s">
        <v>4803</v>
      </c>
      <c r="I1525" t="s">
        <v>4760</v>
      </c>
    </row>
    <row r="1526" spans="1:9" x14ac:dyDescent="0.25">
      <c r="A1526">
        <v>7430</v>
      </c>
      <c r="B1526" t="s">
        <v>119</v>
      </c>
      <c r="C1526">
        <v>110</v>
      </c>
      <c r="D1526" s="404">
        <v>45077</v>
      </c>
      <c r="E1526" t="s">
        <v>4786</v>
      </c>
      <c r="F1526">
        <v>4819</v>
      </c>
      <c r="G1526">
        <v>244.22</v>
      </c>
      <c r="H1526" t="s">
        <v>4803</v>
      </c>
      <c r="I1526" t="s">
        <v>4760</v>
      </c>
    </row>
    <row r="1527" spans="1:9" x14ac:dyDescent="0.25">
      <c r="A1527">
        <v>7430</v>
      </c>
      <c r="B1527" t="s">
        <v>119</v>
      </c>
      <c r="C1527">
        <v>110</v>
      </c>
      <c r="D1527" s="404">
        <v>45077</v>
      </c>
      <c r="E1527" t="s">
        <v>4786</v>
      </c>
      <c r="F1527">
        <v>4819</v>
      </c>
      <c r="G1527">
        <v>-244.22</v>
      </c>
      <c r="H1527" t="s">
        <v>4803</v>
      </c>
      <c r="I1527" t="s">
        <v>4760</v>
      </c>
    </row>
    <row r="1528" spans="1:9" x14ac:dyDescent="0.25">
      <c r="A1528">
        <v>7430</v>
      </c>
      <c r="B1528" t="s">
        <v>119</v>
      </c>
      <c r="C1528">
        <v>112</v>
      </c>
      <c r="D1528" s="404">
        <v>45077</v>
      </c>
      <c r="E1528" t="s">
        <v>4786</v>
      </c>
      <c r="F1528">
        <v>4819</v>
      </c>
      <c r="G1528">
        <v>183.21</v>
      </c>
      <c r="H1528" t="s">
        <v>4803</v>
      </c>
      <c r="I1528" t="s">
        <v>4760</v>
      </c>
    </row>
    <row r="1529" spans="1:9" x14ac:dyDescent="0.25">
      <c r="A1529">
        <v>7430</v>
      </c>
      <c r="B1529" t="s">
        <v>119</v>
      </c>
      <c r="C1529">
        <v>112</v>
      </c>
      <c r="D1529" s="404">
        <v>45077</v>
      </c>
      <c r="E1529" t="s">
        <v>4786</v>
      </c>
      <c r="F1529">
        <v>4819</v>
      </c>
      <c r="G1529">
        <v>-183.21</v>
      </c>
      <c r="H1529" t="s">
        <v>4803</v>
      </c>
      <c r="I1529" t="s">
        <v>4760</v>
      </c>
    </row>
    <row r="1530" spans="1:9" x14ac:dyDescent="0.25">
      <c r="A1530">
        <v>7430</v>
      </c>
      <c r="B1530" t="s">
        <v>119</v>
      </c>
      <c r="C1530">
        <v>120</v>
      </c>
      <c r="D1530" s="404">
        <v>45077</v>
      </c>
      <c r="E1530" t="s">
        <v>4786</v>
      </c>
      <c r="F1530">
        <v>4819</v>
      </c>
      <c r="G1530">
        <v>329.77</v>
      </c>
      <c r="H1530" t="s">
        <v>4803</v>
      </c>
      <c r="I1530" t="s">
        <v>4760</v>
      </c>
    </row>
    <row r="1531" spans="1:9" x14ac:dyDescent="0.25">
      <c r="A1531">
        <v>7430</v>
      </c>
      <c r="B1531" t="s">
        <v>119</v>
      </c>
      <c r="C1531">
        <v>120</v>
      </c>
      <c r="D1531" s="404">
        <v>45077</v>
      </c>
      <c r="E1531" t="s">
        <v>4786</v>
      </c>
      <c r="F1531">
        <v>4819</v>
      </c>
      <c r="G1531">
        <v>-329.77</v>
      </c>
      <c r="H1531" t="s">
        <v>4803</v>
      </c>
      <c r="I1531" t="s">
        <v>4760</v>
      </c>
    </row>
    <row r="1532" spans="1:9" x14ac:dyDescent="0.25">
      <c r="A1532">
        <v>7430</v>
      </c>
      <c r="B1532" t="s">
        <v>119</v>
      </c>
      <c r="C1532">
        <v>130</v>
      </c>
      <c r="D1532" s="404">
        <v>45077</v>
      </c>
      <c r="E1532" t="s">
        <v>4786</v>
      </c>
      <c r="F1532">
        <v>4819</v>
      </c>
      <c r="G1532">
        <v>186.87</v>
      </c>
      <c r="H1532" t="s">
        <v>4803</v>
      </c>
      <c r="I1532" t="s">
        <v>4760</v>
      </c>
    </row>
    <row r="1533" spans="1:9" x14ac:dyDescent="0.25">
      <c r="A1533">
        <v>7430</v>
      </c>
      <c r="B1533" t="s">
        <v>119</v>
      </c>
      <c r="C1533">
        <v>130</v>
      </c>
      <c r="D1533" s="404">
        <v>45077</v>
      </c>
      <c r="E1533" t="s">
        <v>4786</v>
      </c>
      <c r="F1533">
        <v>4819</v>
      </c>
      <c r="G1533">
        <v>-186.87</v>
      </c>
      <c r="H1533" t="s">
        <v>4803</v>
      </c>
      <c r="I1533" t="s">
        <v>4760</v>
      </c>
    </row>
    <row r="1534" spans="1:9" x14ac:dyDescent="0.25">
      <c r="A1534">
        <v>7430</v>
      </c>
      <c r="B1534" t="s">
        <v>119</v>
      </c>
      <c r="C1534">
        <v>140</v>
      </c>
      <c r="D1534" s="404">
        <v>45077</v>
      </c>
      <c r="E1534" t="s">
        <v>4786</v>
      </c>
      <c r="F1534">
        <v>4819</v>
      </c>
      <c r="G1534">
        <v>219.85</v>
      </c>
      <c r="H1534" t="s">
        <v>4803</v>
      </c>
      <c r="I1534" t="s">
        <v>4760</v>
      </c>
    </row>
    <row r="1535" spans="1:9" x14ac:dyDescent="0.25">
      <c r="A1535">
        <v>7430</v>
      </c>
      <c r="B1535" t="s">
        <v>119</v>
      </c>
      <c r="C1535">
        <v>140</v>
      </c>
      <c r="D1535" s="404">
        <v>45077</v>
      </c>
      <c r="E1535" t="s">
        <v>4786</v>
      </c>
      <c r="F1535">
        <v>4819</v>
      </c>
      <c r="G1535">
        <v>-219.85</v>
      </c>
      <c r="H1535" t="s">
        <v>4803</v>
      </c>
      <c r="I1535" t="s">
        <v>4760</v>
      </c>
    </row>
    <row r="1536" spans="1:9" x14ac:dyDescent="0.25">
      <c r="A1536">
        <v>7430</v>
      </c>
      <c r="B1536" t="s">
        <v>119</v>
      </c>
      <c r="C1536">
        <v>160</v>
      </c>
      <c r="D1536" s="404">
        <v>45077</v>
      </c>
      <c r="E1536" t="s">
        <v>4786</v>
      </c>
      <c r="F1536">
        <v>4819</v>
      </c>
      <c r="G1536">
        <v>109.92</v>
      </c>
      <c r="H1536" t="s">
        <v>4803</v>
      </c>
      <c r="I1536" t="s">
        <v>4760</v>
      </c>
    </row>
    <row r="1537" spans="1:9" x14ac:dyDescent="0.25">
      <c r="A1537">
        <v>7430</v>
      </c>
      <c r="B1537" t="s">
        <v>119</v>
      </c>
      <c r="C1537">
        <v>160</v>
      </c>
      <c r="D1537" s="404">
        <v>45077</v>
      </c>
      <c r="E1537" t="s">
        <v>4786</v>
      </c>
      <c r="F1537">
        <v>4819</v>
      </c>
      <c r="G1537">
        <v>-109.92</v>
      </c>
      <c r="H1537" t="s">
        <v>4803</v>
      </c>
      <c r="I1537" t="s">
        <v>4760</v>
      </c>
    </row>
    <row r="1538" spans="1:9" x14ac:dyDescent="0.25">
      <c r="A1538">
        <v>7430</v>
      </c>
      <c r="B1538" t="s">
        <v>119</v>
      </c>
      <c r="C1538">
        <v>210</v>
      </c>
      <c r="D1538" s="404">
        <v>45077</v>
      </c>
      <c r="E1538" t="s">
        <v>4786</v>
      </c>
      <c r="F1538">
        <v>4819</v>
      </c>
      <c r="G1538">
        <v>122.2</v>
      </c>
      <c r="H1538" t="s">
        <v>4803</v>
      </c>
      <c r="I1538" t="s">
        <v>4760</v>
      </c>
    </row>
    <row r="1539" spans="1:9" x14ac:dyDescent="0.25">
      <c r="A1539">
        <v>7430</v>
      </c>
      <c r="B1539" t="s">
        <v>119</v>
      </c>
      <c r="C1539">
        <v>210</v>
      </c>
      <c r="D1539" s="404">
        <v>45077</v>
      </c>
      <c r="E1539" t="s">
        <v>4786</v>
      </c>
      <c r="F1539">
        <v>4819</v>
      </c>
      <c r="G1539">
        <v>-122.2</v>
      </c>
      <c r="H1539" t="s">
        <v>4803</v>
      </c>
      <c r="I1539" t="s">
        <v>4760</v>
      </c>
    </row>
    <row r="1540" spans="1:9" x14ac:dyDescent="0.25">
      <c r="A1540">
        <v>7430</v>
      </c>
      <c r="B1540" t="s">
        <v>119</v>
      </c>
      <c r="C1540">
        <v>220</v>
      </c>
      <c r="D1540" s="404">
        <v>45077</v>
      </c>
      <c r="E1540" t="s">
        <v>4786</v>
      </c>
      <c r="F1540">
        <v>4819</v>
      </c>
      <c r="G1540">
        <v>73.290000000000006</v>
      </c>
      <c r="H1540" t="s">
        <v>4803</v>
      </c>
      <c r="I1540" t="s">
        <v>4760</v>
      </c>
    </row>
    <row r="1541" spans="1:9" x14ac:dyDescent="0.25">
      <c r="A1541">
        <v>7430</v>
      </c>
      <c r="B1541" t="s">
        <v>119</v>
      </c>
      <c r="C1541">
        <v>220</v>
      </c>
      <c r="D1541" s="404">
        <v>45077</v>
      </c>
      <c r="E1541" t="s">
        <v>4786</v>
      </c>
      <c r="F1541">
        <v>4819</v>
      </c>
      <c r="G1541">
        <v>-73.290000000000006</v>
      </c>
      <c r="H1541" t="s">
        <v>4803</v>
      </c>
      <c r="I1541" t="s">
        <v>4760</v>
      </c>
    </row>
    <row r="1542" spans="1:9" x14ac:dyDescent="0.25">
      <c r="A1542">
        <v>7430</v>
      </c>
      <c r="B1542" t="s">
        <v>119</v>
      </c>
      <c r="C1542">
        <v>230</v>
      </c>
      <c r="D1542" s="404">
        <v>45077</v>
      </c>
      <c r="E1542" t="s">
        <v>4786</v>
      </c>
      <c r="F1542">
        <v>4819</v>
      </c>
      <c r="G1542">
        <v>123.67</v>
      </c>
      <c r="H1542" t="s">
        <v>4803</v>
      </c>
      <c r="I1542" t="s">
        <v>4760</v>
      </c>
    </row>
    <row r="1543" spans="1:9" x14ac:dyDescent="0.25">
      <c r="A1543">
        <v>7430</v>
      </c>
      <c r="B1543" t="s">
        <v>119</v>
      </c>
      <c r="C1543">
        <v>230</v>
      </c>
      <c r="D1543" s="404">
        <v>45077</v>
      </c>
      <c r="E1543" t="s">
        <v>4786</v>
      </c>
      <c r="F1543">
        <v>4819</v>
      </c>
      <c r="G1543">
        <v>-123.67</v>
      </c>
      <c r="H1543" t="s">
        <v>4803</v>
      </c>
      <c r="I1543" t="s">
        <v>4760</v>
      </c>
    </row>
    <row r="1544" spans="1:9" x14ac:dyDescent="0.25">
      <c r="A1544">
        <v>7430</v>
      </c>
      <c r="B1544" t="s">
        <v>119</v>
      </c>
      <c r="C1544">
        <v>240</v>
      </c>
      <c r="D1544" s="404">
        <v>45077</v>
      </c>
      <c r="E1544" t="s">
        <v>4786</v>
      </c>
      <c r="F1544">
        <v>4819</v>
      </c>
      <c r="G1544">
        <v>97.65</v>
      </c>
      <c r="H1544" t="s">
        <v>4803</v>
      </c>
      <c r="I1544" t="s">
        <v>4760</v>
      </c>
    </row>
    <row r="1545" spans="1:9" x14ac:dyDescent="0.25">
      <c r="A1545">
        <v>7430</v>
      </c>
      <c r="B1545" t="s">
        <v>119</v>
      </c>
      <c r="C1545">
        <v>240</v>
      </c>
      <c r="D1545" s="404">
        <v>45077</v>
      </c>
      <c r="E1545" t="s">
        <v>4786</v>
      </c>
      <c r="F1545">
        <v>4819</v>
      </c>
      <c r="G1545">
        <v>-97.65</v>
      </c>
      <c r="H1545" t="s">
        <v>4803</v>
      </c>
      <c r="I1545" t="s">
        <v>4760</v>
      </c>
    </row>
    <row r="1546" spans="1:9" x14ac:dyDescent="0.25">
      <c r="A1546">
        <v>7430</v>
      </c>
      <c r="B1546" t="s">
        <v>119</v>
      </c>
      <c r="C1546">
        <v>340</v>
      </c>
      <c r="D1546" s="404">
        <v>45077</v>
      </c>
      <c r="E1546" t="s">
        <v>4786</v>
      </c>
      <c r="F1546">
        <v>4819</v>
      </c>
      <c r="G1546">
        <v>49.83</v>
      </c>
      <c r="H1546" t="s">
        <v>4803</v>
      </c>
      <c r="I1546" t="s">
        <v>4760</v>
      </c>
    </row>
    <row r="1547" spans="1:9" x14ac:dyDescent="0.25">
      <c r="A1547">
        <v>7430</v>
      </c>
      <c r="B1547" t="s">
        <v>119</v>
      </c>
      <c r="C1547">
        <v>340</v>
      </c>
      <c r="D1547" s="404">
        <v>45077</v>
      </c>
      <c r="E1547" t="s">
        <v>4786</v>
      </c>
      <c r="F1547">
        <v>4819</v>
      </c>
      <c r="G1547">
        <v>-49.83</v>
      </c>
      <c r="H1547" t="s">
        <v>4803</v>
      </c>
      <c r="I1547" t="s">
        <v>4760</v>
      </c>
    </row>
    <row r="1548" spans="1:9" x14ac:dyDescent="0.25">
      <c r="A1548">
        <v>7430</v>
      </c>
      <c r="B1548" t="s">
        <v>119</v>
      </c>
      <c r="C1548">
        <v>935</v>
      </c>
      <c r="D1548" s="404">
        <v>45077</v>
      </c>
      <c r="E1548" t="s">
        <v>4786</v>
      </c>
      <c r="F1548">
        <v>4819</v>
      </c>
      <c r="G1548">
        <v>45.8</v>
      </c>
      <c r="H1548" t="s">
        <v>4803</v>
      </c>
      <c r="I1548" t="s">
        <v>4760</v>
      </c>
    </row>
    <row r="1549" spans="1:9" x14ac:dyDescent="0.25">
      <c r="A1549">
        <v>7430</v>
      </c>
      <c r="B1549" t="s">
        <v>119</v>
      </c>
      <c r="C1549">
        <v>935</v>
      </c>
      <c r="D1549" s="404">
        <v>45077</v>
      </c>
      <c r="E1549" t="s">
        <v>4786</v>
      </c>
      <c r="F1549">
        <v>4819</v>
      </c>
      <c r="G1549">
        <v>-45.8</v>
      </c>
      <c r="H1549" t="s">
        <v>4803</v>
      </c>
      <c r="I1549" t="s">
        <v>4760</v>
      </c>
    </row>
    <row r="1550" spans="1:9" x14ac:dyDescent="0.25">
      <c r="A1550">
        <v>7430</v>
      </c>
      <c r="B1550" t="s">
        <v>119</v>
      </c>
      <c r="C1550">
        <v>936</v>
      </c>
      <c r="D1550" s="404">
        <v>45077</v>
      </c>
      <c r="E1550" t="s">
        <v>4786</v>
      </c>
      <c r="F1550">
        <v>4819</v>
      </c>
      <c r="G1550">
        <v>45.8</v>
      </c>
      <c r="H1550" t="s">
        <v>4803</v>
      </c>
      <c r="I1550" t="s">
        <v>4760</v>
      </c>
    </row>
    <row r="1551" spans="1:9" x14ac:dyDescent="0.25">
      <c r="A1551">
        <v>7430</v>
      </c>
      <c r="B1551" t="s">
        <v>119</v>
      </c>
      <c r="C1551">
        <v>936</v>
      </c>
      <c r="D1551" s="404">
        <v>45077</v>
      </c>
      <c r="E1551" t="s">
        <v>4786</v>
      </c>
      <c r="F1551">
        <v>4819</v>
      </c>
      <c r="G1551">
        <v>-45.8</v>
      </c>
      <c r="H1551" t="s">
        <v>4803</v>
      </c>
      <c r="I1551" t="s">
        <v>4760</v>
      </c>
    </row>
    <row r="1552" spans="1:9" x14ac:dyDescent="0.25">
      <c r="A1552">
        <v>7430</v>
      </c>
      <c r="B1552" t="s">
        <v>119</v>
      </c>
      <c r="C1552">
        <v>110</v>
      </c>
      <c r="D1552" s="404">
        <v>45112</v>
      </c>
      <c r="E1552" t="s">
        <v>4786</v>
      </c>
      <c r="F1552">
        <v>4881</v>
      </c>
      <c r="G1552">
        <v>226.7</v>
      </c>
      <c r="H1552" t="s">
        <v>4803</v>
      </c>
      <c r="I1552" t="s">
        <v>4760</v>
      </c>
    </row>
    <row r="1553" spans="1:9" x14ac:dyDescent="0.25">
      <c r="A1553">
        <v>7430</v>
      </c>
      <c r="B1553" t="s">
        <v>119</v>
      </c>
      <c r="C1553">
        <v>112</v>
      </c>
      <c r="D1553" s="404">
        <v>45112</v>
      </c>
      <c r="E1553" t="s">
        <v>4786</v>
      </c>
      <c r="F1553">
        <v>4881</v>
      </c>
      <c r="G1553">
        <v>170.07</v>
      </c>
      <c r="H1553" t="s">
        <v>4803</v>
      </c>
      <c r="I1553" t="s">
        <v>4760</v>
      </c>
    </row>
    <row r="1554" spans="1:9" x14ac:dyDescent="0.25">
      <c r="A1554">
        <v>7430</v>
      </c>
      <c r="B1554" t="s">
        <v>119</v>
      </c>
      <c r="C1554">
        <v>120</v>
      </c>
      <c r="D1554" s="404">
        <v>45112</v>
      </c>
      <c r="E1554" t="s">
        <v>4786</v>
      </c>
      <c r="F1554">
        <v>4881</v>
      </c>
      <c r="G1554">
        <v>306.12</v>
      </c>
      <c r="H1554" t="s">
        <v>4803</v>
      </c>
      <c r="I1554" t="s">
        <v>4760</v>
      </c>
    </row>
    <row r="1555" spans="1:9" x14ac:dyDescent="0.25">
      <c r="A1555">
        <v>7430</v>
      </c>
      <c r="B1555" t="s">
        <v>119</v>
      </c>
      <c r="C1555">
        <v>130</v>
      </c>
      <c r="D1555" s="404">
        <v>45112</v>
      </c>
      <c r="E1555" t="s">
        <v>4786</v>
      </c>
      <c r="F1555">
        <v>4881</v>
      </c>
      <c r="G1555">
        <v>173.47</v>
      </c>
      <c r="H1555" t="s">
        <v>4803</v>
      </c>
      <c r="I1555" t="s">
        <v>4760</v>
      </c>
    </row>
    <row r="1556" spans="1:9" x14ac:dyDescent="0.25">
      <c r="A1556">
        <v>7430</v>
      </c>
      <c r="B1556" t="s">
        <v>119</v>
      </c>
      <c r="C1556">
        <v>140</v>
      </c>
      <c r="D1556" s="404">
        <v>45112</v>
      </c>
      <c r="E1556" t="s">
        <v>4786</v>
      </c>
      <c r="F1556">
        <v>4881</v>
      </c>
      <c r="G1556">
        <v>204.08</v>
      </c>
      <c r="H1556" t="s">
        <v>4803</v>
      </c>
      <c r="I1556" t="s">
        <v>4760</v>
      </c>
    </row>
    <row r="1557" spans="1:9" x14ac:dyDescent="0.25">
      <c r="A1557">
        <v>7430</v>
      </c>
      <c r="B1557" t="s">
        <v>119</v>
      </c>
      <c r="C1557">
        <v>160</v>
      </c>
      <c r="D1557" s="404">
        <v>45112</v>
      </c>
      <c r="E1557" t="s">
        <v>4786</v>
      </c>
      <c r="F1557">
        <v>4881</v>
      </c>
      <c r="G1557">
        <v>102.04</v>
      </c>
      <c r="H1557" t="s">
        <v>4803</v>
      </c>
      <c r="I1557" t="s">
        <v>4760</v>
      </c>
    </row>
    <row r="1558" spans="1:9" x14ac:dyDescent="0.25">
      <c r="A1558">
        <v>7430</v>
      </c>
      <c r="B1558" t="s">
        <v>119</v>
      </c>
      <c r="C1558">
        <v>210</v>
      </c>
      <c r="D1558" s="404">
        <v>45112</v>
      </c>
      <c r="E1558" t="s">
        <v>4786</v>
      </c>
      <c r="F1558">
        <v>4881</v>
      </c>
      <c r="G1558">
        <v>113.43</v>
      </c>
      <c r="H1558" t="s">
        <v>4803</v>
      </c>
      <c r="I1558" t="s">
        <v>4760</v>
      </c>
    </row>
    <row r="1559" spans="1:9" x14ac:dyDescent="0.25">
      <c r="A1559">
        <v>7430</v>
      </c>
      <c r="B1559" t="s">
        <v>119</v>
      </c>
      <c r="C1559">
        <v>220</v>
      </c>
      <c r="D1559" s="404">
        <v>45112</v>
      </c>
      <c r="E1559" t="s">
        <v>4786</v>
      </c>
      <c r="F1559">
        <v>4881</v>
      </c>
      <c r="G1559">
        <v>68.03</v>
      </c>
      <c r="H1559" t="s">
        <v>4803</v>
      </c>
      <c r="I1559" t="s">
        <v>4760</v>
      </c>
    </row>
    <row r="1560" spans="1:9" x14ac:dyDescent="0.25">
      <c r="A1560">
        <v>7430</v>
      </c>
      <c r="B1560" t="s">
        <v>119</v>
      </c>
      <c r="C1560">
        <v>230</v>
      </c>
      <c r="D1560" s="404">
        <v>45112</v>
      </c>
      <c r="E1560" t="s">
        <v>4786</v>
      </c>
      <c r="F1560">
        <v>4881</v>
      </c>
      <c r="G1560">
        <v>114.79</v>
      </c>
      <c r="H1560" t="s">
        <v>4803</v>
      </c>
      <c r="I1560" t="s">
        <v>4760</v>
      </c>
    </row>
    <row r="1561" spans="1:9" x14ac:dyDescent="0.25">
      <c r="A1561">
        <v>7430</v>
      </c>
      <c r="B1561" t="s">
        <v>119</v>
      </c>
      <c r="C1561">
        <v>240</v>
      </c>
      <c r="D1561" s="404">
        <v>45112</v>
      </c>
      <c r="E1561" t="s">
        <v>4786</v>
      </c>
      <c r="F1561">
        <v>4881</v>
      </c>
      <c r="G1561">
        <v>90.64</v>
      </c>
      <c r="H1561" t="s">
        <v>4803</v>
      </c>
      <c r="I1561" t="s">
        <v>4760</v>
      </c>
    </row>
    <row r="1562" spans="1:9" x14ac:dyDescent="0.25">
      <c r="A1562">
        <v>7430</v>
      </c>
      <c r="B1562" t="s">
        <v>119</v>
      </c>
      <c r="C1562">
        <v>340</v>
      </c>
      <c r="D1562" s="404">
        <v>45112</v>
      </c>
      <c r="E1562" t="s">
        <v>4786</v>
      </c>
      <c r="F1562">
        <v>4881</v>
      </c>
      <c r="G1562">
        <v>46.26</v>
      </c>
      <c r="H1562" t="s">
        <v>4803</v>
      </c>
      <c r="I1562" t="s">
        <v>4760</v>
      </c>
    </row>
    <row r="1563" spans="1:9" x14ac:dyDescent="0.25">
      <c r="A1563">
        <v>7430</v>
      </c>
      <c r="B1563" t="s">
        <v>119</v>
      </c>
      <c r="C1563">
        <v>935</v>
      </c>
      <c r="D1563" s="404">
        <v>45112</v>
      </c>
      <c r="E1563" t="s">
        <v>4786</v>
      </c>
      <c r="F1563">
        <v>4881</v>
      </c>
      <c r="G1563">
        <v>42.51</v>
      </c>
      <c r="H1563" t="s">
        <v>4803</v>
      </c>
      <c r="I1563" t="s">
        <v>4760</v>
      </c>
    </row>
    <row r="1564" spans="1:9" x14ac:dyDescent="0.25">
      <c r="A1564">
        <v>7430</v>
      </c>
      <c r="B1564" t="s">
        <v>119</v>
      </c>
      <c r="C1564">
        <v>936</v>
      </c>
      <c r="D1564" s="404">
        <v>45112</v>
      </c>
      <c r="E1564" t="s">
        <v>4786</v>
      </c>
      <c r="F1564">
        <v>4881</v>
      </c>
      <c r="G1564">
        <v>42.51</v>
      </c>
      <c r="H1564" t="s">
        <v>4803</v>
      </c>
      <c r="I1564" t="s">
        <v>4760</v>
      </c>
    </row>
    <row r="1565" spans="1:9" x14ac:dyDescent="0.25">
      <c r="A1565">
        <v>7430</v>
      </c>
      <c r="B1565" t="s">
        <v>119</v>
      </c>
      <c r="C1565">
        <v>110</v>
      </c>
      <c r="D1565" s="404">
        <v>45174</v>
      </c>
      <c r="E1565" t="s">
        <v>4786</v>
      </c>
      <c r="F1565">
        <v>4967</v>
      </c>
      <c r="G1565">
        <v>221.3</v>
      </c>
      <c r="H1565" t="s">
        <v>4803</v>
      </c>
      <c r="I1565" t="s">
        <v>4760</v>
      </c>
    </row>
    <row r="1566" spans="1:9" x14ac:dyDescent="0.25">
      <c r="A1566">
        <v>7430</v>
      </c>
      <c r="B1566" t="s">
        <v>119</v>
      </c>
      <c r="C1566">
        <v>110</v>
      </c>
      <c r="D1566" s="404">
        <v>45174</v>
      </c>
      <c r="E1566" t="s">
        <v>4786</v>
      </c>
      <c r="F1566">
        <v>4998</v>
      </c>
      <c r="G1566">
        <v>229.12</v>
      </c>
      <c r="H1566" t="s">
        <v>4803</v>
      </c>
      <c r="I1566" t="s">
        <v>4760</v>
      </c>
    </row>
    <row r="1567" spans="1:9" x14ac:dyDescent="0.25">
      <c r="A1567">
        <v>7430</v>
      </c>
      <c r="B1567" t="s">
        <v>119</v>
      </c>
      <c r="C1567">
        <v>112</v>
      </c>
      <c r="D1567" s="404">
        <v>45174</v>
      </c>
      <c r="E1567" t="s">
        <v>4786</v>
      </c>
      <c r="F1567">
        <v>4967</v>
      </c>
      <c r="G1567">
        <v>166.01</v>
      </c>
      <c r="H1567" t="s">
        <v>4803</v>
      </c>
      <c r="I1567" t="s">
        <v>4760</v>
      </c>
    </row>
    <row r="1568" spans="1:9" x14ac:dyDescent="0.25">
      <c r="A1568">
        <v>7430</v>
      </c>
      <c r="B1568" t="s">
        <v>119</v>
      </c>
      <c r="C1568">
        <v>112</v>
      </c>
      <c r="D1568" s="404">
        <v>45174</v>
      </c>
      <c r="E1568" t="s">
        <v>4786</v>
      </c>
      <c r="F1568">
        <v>4998</v>
      </c>
      <c r="G1568">
        <v>171.89</v>
      </c>
      <c r="H1568" t="s">
        <v>4803</v>
      </c>
      <c r="I1568" t="s">
        <v>4760</v>
      </c>
    </row>
    <row r="1569" spans="1:9" x14ac:dyDescent="0.25">
      <c r="A1569">
        <v>7430</v>
      </c>
      <c r="B1569" t="s">
        <v>119</v>
      </c>
      <c r="C1569">
        <v>120</v>
      </c>
      <c r="D1569" s="404">
        <v>45174</v>
      </c>
      <c r="E1569" t="s">
        <v>4786</v>
      </c>
      <c r="F1569">
        <v>4967</v>
      </c>
      <c r="G1569">
        <v>298.82</v>
      </c>
      <c r="H1569" t="s">
        <v>4803</v>
      </c>
      <c r="I1569" t="s">
        <v>4760</v>
      </c>
    </row>
    <row r="1570" spans="1:9" x14ac:dyDescent="0.25">
      <c r="A1570">
        <v>7430</v>
      </c>
      <c r="B1570" t="s">
        <v>119</v>
      </c>
      <c r="C1570">
        <v>120</v>
      </c>
      <c r="D1570" s="404">
        <v>45174</v>
      </c>
      <c r="E1570" t="s">
        <v>4786</v>
      </c>
      <c r="F1570">
        <v>4998</v>
      </c>
      <c r="G1570">
        <v>309.39</v>
      </c>
      <c r="H1570" t="s">
        <v>4803</v>
      </c>
      <c r="I1570" t="s">
        <v>4760</v>
      </c>
    </row>
    <row r="1571" spans="1:9" x14ac:dyDescent="0.25">
      <c r="A1571">
        <v>7430</v>
      </c>
      <c r="B1571" t="s">
        <v>119</v>
      </c>
      <c r="C1571">
        <v>130</v>
      </c>
      <c r="D1571" s="404">
        <v>45174</v>
      </c>
      <c r="E1571" t="s">
        <v>4786</v>
      </c>
      <c r="F1571">
        <v>4967</v>
      </c>
      <c r="G1571">
        <v>169.33</v>
      </c>
      <c r="H1571" t="s">
        <v>4803</v>
      </c>
      <c r="I1571" t="s">
        <v>4760</v>
      </c>
    </row>
    <row r="1572" spans="1:9" x14ac:dyDescent="0.25">
      <c r="A1572">
        <v>7430</v>
      </c>
      <c r="B1572" t="s">
        <v>119</v>
      </c>
      <c r="C1572">
        <v>130</v>
      </c>
      <c r="D1572" s="404">
        <v>45174</v>
      </c>
      <c r="E1572" t="s">
        <v>4786</v>
      </c>
      <c r="F1572">
        <v>4998</v>
      </c>
      <c r="G1572">
        <v>175.32</v>
      </c>
      <c r="H1572" t="s">
        <v>4803</v>
      </c>
      <c r="I1572" t="s">
        <v>4760</v>
      </c>
    </row>
    <row r="1573" spans="1:9" x14ac:dyDescent="0.25">
      <c r="A1573">
        <v>7430</v>
      </c>
      <c r="B1573" t="s">
        <v>119</v>
      </c>
      <c r="C1573">
        <v>140</v>
      </c>
      <c r="D1573" s="404">
        <v>45174</v>
      </c>
      <c r="E1573" t="s">
        <v>4786</v>
      </c>
      <c r="F1573">
        <v>4967</v>
      </c>
      <c r="G1573">
        <v>199.21</v>
      </c>
      <c r="H1573" t="s">
        <v>4803</v>
      </c>
      <c r="I1573" t="s">
        <v>4760</v>
      </c>
    </row>
    <row r="1574" spans="1:9" x14ac:dyDescent="0.25">
      <c r="A1574">
        <v>7430</v>
      </c>
      <c r="B1574" t="s">
        <v>119</v>
      </c>
      <c r="C1574">
        <v>140</v>
      </c>
      <c r="D1574" s="404">
        <v>45174</v>
      </c>
      <c r="E1574" t="s">
        <v>4786</v>
      </c>
      <c r="F1574">
        <v>4998</v>
      </c>
      <c r="G1574">
        <v>206.26</v>
      </c>
      <c r="H1574" t="s">
        <v>4803</v>
      </c>
      <c r="I1574" t="s">
        <v>4760</v>
      </c>
    </row>
    <row r="1575" spans="1:9" x14ac:dyDescent="0.25">
      <c r="A1575">
        <v>7430</v>
      </c>
      <c r="B1575" t="s">
        <v>119</v>
      </c>
      <c r="C1575">
        <v>160</v>
      </c>
      <c r="D1575" s="404">
        <v>45174</v>
      </c>
      <c r="E1575" t="s">
        <v>4786</v>
      </c>
      <c r="F1575">
        <v>4967</v>
      </c>
      <c r="G1575">
        <v>99.61</v>
      </c>
      <c r="H1575" t="s">
        <v>4803</v>
      </c>
      <c r="I1575" t="s">
        <v>4760</v>
      </c>
    </row>
    <row r="1576" spans="1:9" x14ac:dyDescent="0.25">
      <c r="A1576">
        <v>7430</v>
      </c>
      <c r="B1576" t="s">
        <v>119</v>
      </c>
      <c r="C1576">
        <v>160</v>
      </c>
      <c r="D1576" s="404">
        <v>45174</v>
      </c>
      <c r="E1576" t="s">
        <v>4786</v>
      </c>
      <c r="F1576">
        <v>4998</v>
      </c>
      <c r="G1576">
        <v>103.13</v>
      </c>
      <c r="H1576" t="s">
        <v>4803</v>
      </c>
      <c r="I1576" t="s">
        <v>4760</v>
      </c>
    </row>
    <row r="1577" spans="1:9" x14ac:dyDescent="0.25">
      <c r="A1577">
        <v>7430</v>
      </c>
      <c r="B1577" t="s">
        <v>119</v>
      </c>
      <c r="C1577">
        <v>210</v>
      </c>
      <c r="D1577" s="404">
        <v>45174</v>
      </c>
      <c r="E1577" t="s">
        <v>4786</v>
      </c>
      <c r="F1577">
        <v>4967</v>
      </c>
      <c r="G1577">
        <v>110.73</v>
      </c>
      <c r="H1577" t="s">
        <v>4803</v>
      </c>
      <c r="I1577" t="s">
        <v>4760</v>
      </c>
    </row>
    <row r="1578" spans="1:9" x14ac:dyDescent="0.25">
      <c r="A1578">
        <v>7430</v>
      </c>
      <c r="B1578" t="s">
        <v>119</v>
      </c>
      <c r="C1578">
        <v>210</v>
      </c>
      <c r="D1578" s="404">
        <v>45174</v>
      </c>
      <c r="E1578" t="s">
        <v>4786</v>
      </c>
      <c r="F1578">
        <v>4998</v>
      </c>
      <c r="G1578">
        <v>114.65</v>
      </c>
      <c r="H1578" t="s">
        <v>4803</v>
      </c>
      <c r="I1578" t="s">
        <v>4760</v>
      </c>
    </row>
    <row r="1579" spans="1:9" x14ac:dyDescent="0.25">
      <c r="A1579">
        <v>7430</v>
      </c>
      <c r="B1579" t="s">
        <v>119</v>
      </c>
      <c r="C1579">
        <v>220</v>
      </c>
      <c r="D1579" s="404">
        <v>45174</v>
      </c>
      <c r="E1579" t="s">
        <v>4786</v>
      </c>
      <c r="F1579">
        <v>4967</v>
      </c>
      <c r="G1579">
        <v>66.400000000000006</v>
      </c>
      <c r="H1579" t="s">
        <v>4803</v>
      </c>
      <c r="I1579" t="s">
        <v>4760</v>
      </c>
    </row>
    <row r="1580" spans="1:9" x14ac:dyDescent="0.25">
      <c r="A1580">
        <v>7430</v>
      </c>
      <c r="B1580" t="s">
        <v>119</v>
      </c>
      <c r="C1580">
        <v>220</v>
      </c>
      <c r="D1580" s="404">
        <v>45174</v>
      </c>
      <c r="E1580" t="s">
        <v>4786</v>
      </c>
      <c r="F1580">
        <v>4998</v>
      </c>
      <c r="G1580">
        <v>68.760000000000005</v>
      </c>
      <c r="H1580" t="s">
        <v>4803</v>
      </c>
      <c r="I1580" t="s">
        <v>4760</v>
      </c>
    </row>
    <row r="1581" spans="1:9" x14ac:dyDescent="0.25">
      <c r="A1581">
        <v>7430</v>
      </c>
      <c r="B1581" t="s">
        <v>119</v>
      </c>
      <c r="C1581">
        <v>230</v>
      </c>
      <c r="D1581" s="404">
        <v>45174</v>
      </c>
      <c r="E1581" t="s">
        <v>4786</v>
      </c>
      <c r="F1581">
        <v>4967</v>
      </c>
      <c r="G1581">
        <v>112.06</v>
      </c>
      <c r="H1581" t="s">
        <v>4803</v>
      </c>
      <c r="I1581" t="s">
        <v>4760</v>
      </c>
    </row>
    <row r="1582" spans="1:9" x14ac:dyDescent="0.25">
      <c r="A1582">
        <v>7430</v>
      </c>
      <c r="B1582" t="s">
        <v>119</v>
      </c>
      <c r="C1582">
        <v>230</v>
      </c>
      <c r="D1582" s="404">
        <v>45174</v>
      </c>
      <c r="E1582" t="s">
        <v>4786</v>
      </c>
      <c r="F1582">
        <v>4998</v>
      </c>
      <c r="G1582">
        <v>116.03</v>
      </c>
      <c r="H1582" t="s">
        <v>4803</v>
      </c>
      <c r="I1582" t="s">
        <v>4760</v>
      </c>
    </row>
    <row r="1583" spans="1:9" x14ac:dyDescent="0.25">
      <c r="A1583">
        <v>7430</v>
      </c>
      <c r="B1583" t="s">
        <v>119</v>
      </c>
      <c r="C1583">
        <v>240</v>
      </c>
      <c r="D1583" s="404">
        <v>45174</v>
      </c>
      <c r="E1583" t="s">
        <v>4786</v>
      </c>
      <c r="F1583">
        <v>4967</v>
      </c>
      <c r="G1583">
        <v>88.49</v>
      </c>
      <c r="H1583" t="s">
        <v>4803</v>
      </c>
      <c r="I1583" t="s">
        <v>4760</v>
      </c>
    </row>
    <row r="1584" spans="1:9" x14ac:dyDescent="0.25">
      <c r="A1584">
        <v>7430</v>
      </c>
      <c r="B1584" t="s">
        <v>119</v>
      </c>
      <c r="C1584">
        <v>240</v>
      </c>
      <c r="D1584" s="404">
        <v>45174</v>
      </c>
      <c r="E1584" t="s">
        <v>4786</v>
      </c>
      <c r="F1584">
        <v>4998</v>
      </c>
      <c r="G1584">
        <v>91.62</v>
      </c>
      <c r="H1584" t="s">
        <v>4803</v>
      </c>
      <c r="I1584" t="s">
        <v>4760</v>
      </c>
    </row>
    <row r="1585" spans="1:9" x14ac:dyDescent="0.25">
      <c r="A1585">
        <v>7430</v>
      </c>
      <c r="B1585" t="s">
        <v>119</v>
      </c>
      <c r="C1585">
        <v>340</v>
      </c>
      <c r="D1585" s="404">
        <v>45174</v>
      </c>
      <c r="E1585" t="s">
        <v>4786</v>
      </c>
      <c r="F1585">
        <v>4967</v>
      </c>
      <c r="G1585">
        <v>45.16</v>
      </c>
      <c r="H1585" t="s">
        <v>4803</v>
      </c>
      <c r="I1585" t="s">
        <v>4760</v>
      </c>
    </row>
    <row r="1586" spans="1:9" x14ac:dyDescent="0.25">
      <c r="A1586">
        <v>7430</v>
      </c>
      <c r="B1586" t="s">
        <v>119</v>
      </c>
      <c r="C1586">
        <v>340</v>
      </c>
      <c r="D1586" s="404">
        <v>45174</v>
      </c>
      <c r="E1586" t="s">
        <v>4786</v>
      </c>
      <c r="F1586">
        <v>4998</v>
      </c>
      <c r="G1586">
        <v>46.76</v>
      </c>
      <c r="H1586" t="s">
        <v>4803</v>
      </c>
      <c r="I1586" t="s">
        <v>4760</v>
      </c>
    </row>
    <row r="1587" spans="1:9" x14ac:dyDescent="0.25">
      <c r="A1587">
        <v>7430</v>
      </c>
      <c r="B1587" t="s">
        <v>119</v>
      </c>
      <c r="C1587">
        <v>935</v>
      </c>
      <c r="D1587" s="404">
        <v>45174</v>
      </c>
      <c r="E1587" t="s">
        <v>4786</v>
      </c>
      <c r="F1587">
        <v>4967</v>
      </c>
      <c r="G1587">
        <v>41.5</v>
      </c>
      <c r="H1587" t="s">
        <v>4803</v>
      </c>
      <c r="I1587" t="s">
        <v>4760</v>
      </c>
    </row>
    <row r="1588" spans="1:9" x14ac:dyDescent="0.25">
      <c r="A1588">
        <v>7430</v>
      </c>
      <c r="B1588" t="s">
        <v>119</v>
      </c>
      <c r="C1588">
        <v>935</v>
      </c>
      <c r="D1588" s="404">
        <v>45174</v>
      </c>
      <c r="E1588" t="s">
        <v>4786</v>
      </c>
      <c r="F1588">
        <v>4998</v>
      </c>
      <c r="G1588">
        <v>42.97</v>
      </c>
      <c r="H1588" t="s">
        <v>4803</v>
      </c>
      <c r="I1588" t="s">
        <v>4760</v>
      </c>
    </row>
    <row r="1589" spans="1:9" x14ac:dyDescent="0.25">
      <c r="A1589">
        <v>7430</v>
      </c>
      <c r="B1589" t="s">
        <v>119</v>
      </c>
      <c r="C1589">
        <v>936</v>
      </c>
      <c r="D1589" s="404">
        <v>45174</v>
      </c>
      <c r="E1589" t="s">
        <v>4786</v>
      </c>
      <c r="F1589">
        <v>4967</v>
      </c>
      <c r="G1589">
        <v>41.5</v>
      </c>
      <c r="H1589" t="s">
        <v>4803</v>
      </c>
      <c r="I1589" t="s">
        <v>4760</v>
      </c>
    </row>
    <row r="1590" spans="1:9" x14ac:dyDescent="0.25">
      <c r="A1590">
        <v>7430</v>
      </c>
      <c r="B1590" t="s">
        <v>119</v>
      </c>
      <c r="C1590">
        <v>936</v>
      </c>
      <c r="D1590" s="404">
        <v>45174</v>
      </c>
      <c r="E1590" t="s">
        <v>4786</v>
      </c>
      <c r="F1590">
        <v>4998</v>
      </c>
      <c r="G1590">
        <v>42.97</v>
      </c>
      <c r="H1590" t="s">
        <v>4803</v>
      </c>
      <c r="I1590" t="s">
        <v>4760</v>
      </c>
    </row>
    <row r="1591" spans="1:9" x14ac:dyDescent="0.25">
      <c r="A1591">
        <v>7430</v>
      </c>
      <c r="B1591" t="s">
        <v>119</v>
      </c>
      <c r="C1591">
        <v>110</v>
      </c>
      <c r="D1591" s="404">
        <v>45204</v>
      </c>
      <c r="E1591" t="s">
        <v>4786</v>
      </c>
      <c r="F1591">
        <v>5046</v>
      </c>
      <c r="G1591">
        <v>211.45</v>
      </c>
      <c r="H1591" t="s">
        <v>4803</v>
      </c>
      <c r="I1591" t="s">
        <v>4760</v>
      </c>
    </row>
    <row r="1592" spans="1:9" x14ac:dyDescent="0.25">
      <c r="A1592">
        <v>7430</v>
      </c>
      <c r="B1592" t="s">
        <v>119</v>
      </c>
      <c r="C1592">
        <v>112</v>
      </c>
      <c r="D1592" s="404">
        <v>45204</v>
      </c>
      <c r="E1592" t="s">
        <v>4786</v>
      </c>
      <c r="F1592">
        <v>5046</v>
      </c>
      <c r="G1592">
        <v>158.63</v>
      </c>
      <c r="H1592" t="s">
        <v>4803</v>
      </c>
      <c r="I1592" t="s">
        <v>4760</v>
      </c>
    </row>
    <row r="1593" spans="1:9" x14ac:dyDescent="0.25">
      <c r="A1593">
        <v>7430</v>
      </c>
      <c r="B1593" t="s">
        <v>119</v>
      </c>
      <c r="C1593">
        <v>120</v>
      </c>
      <c r="D1593" s="404">
        <v>45204</v>
      </c>
      <c r="E1593" t="s">
        <v>4786</v>
      </c>
      <c r="F1593">
        <v>5046</v>
      </c>
      <c r="G1593">
        <v>285.52999999999997</v>
      </c>
      <c r="H1593" t="s">
        <v>4803</v>
      </c>
      <c r="I1593" t="s">
        <v>4760</v>
      </c>
    </row>
    <row r="1594" spans="1:9" x14ac:dyDescent="0.25">
      <c r="A1594">
        <v>7430</v>
      </c>
      <c r="B1594" t="s">
        <v>119</v>
      </c>
      <c r="C1594">
        <v>130</v>
      </c>
      <c r="D1594" s="404">
        <v>45204</v>
      </c>
      <c r="E1594" t="s">
        <v>4786</v>
      </c>
      <c r="F1594">
        <v>5046</v>
      </c>
      <c r="G1594">
        <v>161.80000000000001</v>
      </c>
      <c r="H1594" t="s">
        <v>4803</v>
      </c>
      <c r="I1594" t="s">
        <v>4760</v>
      </c>
    </row>
    <row r="1595" spans="1:9" x14ac:dyDescent="0.25">
      <c r="A1595">
        <v>7430</v>
      </c>
      <c r="B1595" t="s">
        <v>119</v>
      </c>
      <c r="C1595">
        <v>140</v>
      </c>
      <c r="D1595" s="404">
        <v>45204</v>
      </c>
      <c r="E1595" t="s">
        <v>4786</v>
      </c>
      <c r="F1595">
        <v>5046</v>
      </c>
      <c r="G1595">
        <v>190.35</v>
      </c>
      <c r="H1595" t="s">
        <v>4803</v>
      </c>
      <c r="I1595" t="s">
        <v>4760</v>
      </c>
    </row>
    <row r="1596" spans="1:9" x14ac:dyDescent="0.25">
      <c r="A1596">
        <v>7430</v>
      </c>
      <c r="B1596" t="s">
        <v>119</v>
      </c>
      <c r="C1596">
        <v>160</v>
      </c>
      <c r="D1596" s="404">
        <v>45204</v>
      </c>
      <c r="E1596" t="s">
        <v>4786</v>
      </c>
      <c r="F1596">
        <v>5046</v>
      </c>
      <c r="G1596">
        <v>95.17</v>
      </c>
      <c r="H1596" t="s">
        <v>4803</v>
      </c>
      <c r="I1596" t="s">
        <v>4760</v>
      </c>
    </row>
    <row r="1597" spans="1:9" x14ac:dyDescent="0.25">
      <c r="A1597">
        <v>7430</v>
      </c>
      <c r="B1597" t="s">
        <v>119</v>
      </c>
      <c r="C1597">
        <v>210</v>
      </c>
      <c r="D1597" s="404">
        <v>45204</v>
      </c>
      <c r="E1597" t="s">
        <v>4786</v>
      </c>
      <c r="F1597">
        <v>5046</v>
      </c>
      <c r="G1597">
        <v>105.8</v>
      </c>
      <c r="H1597" t="s">
        <v>4803</v>
      </c>
      <c r="I1597" t="s">
        <v>4760</v>
      </c>
    </row>
    <row r="1598" spans="1:9" x14ac:dyDescent="0.25">
      <c r="A1598">
        <v>7430</v>
      </c>
      <c r="B1598" t="s">
        <v>119</v>
      </c>
      <c r="C1598">
        <v>220</v>
      </c>
      <c r="D1598" s="404">
        <v>45204</v>
      </c>
      <c r="E1598" t="s">
        <v>4786</v>
      </c>
      <c r="F1598">
        <v>5046</v>
      </c>
      <c r="G1598">
        <v>63.45</v>
      </c>
      <c r="H1598" t="s">
        <v>4803</v>
      </c>
      <c r="I1598" t="s">
        <v>4760</v>
      </c>
    </row>
    <row r="1599" spans="1:9" x14ac:dyDescent="0.25">
      <c r="A1599">
        <v>7430</v>
      </c>
      <c r="B1599" t="s">
        <v>119</v>
      </c>
      <c r="C1599">
        <v>230</v>
      </c>
      <c r="D1599" s="404">
        <v>45204</v>
      </c>
      <c r="E1599" t="s">
        <v>4786</v>
      </c>
      <c r="F1599">
        <v>5046</v>
      </c>
      <c r="G1599">
        <v>107.07</v>
      </c>
      <c r="H1599" t="s">
        <v>4803</v>
      </c>
      <c r="I1599" t="s">
        <v>4760</v>
      </c>
    </row>
    <row r="1600" spans="1:9" x14ac:dyDescent="0.25">
      <c r="A1600">
        <v>7430</v>
      </c>
      <c r="B1600" t="s">
        <v>119</v>
      </c>
      <c r="C1600">
        <v>240</v>
      </c>
      <c r="D1600" s="404">
        <v>45204</v>
      </c>
      <c r="E1600" t="s">
        <v>4786</v>
      </c>
      <c r="F1600">
        <v>5046</v>
      </c>
      <c r="G1600">
        <v>84.55</v>
      </c>
      <c r="H1600" t="s">
        <v>4803</v>
      </c>
      <c r="I1600" t="s">
        <v>4760</v>
      </c>
    </row>
    <row r="1601" spans="1:9" x14ac:dyDescent="0.25">
      <c r="A1601">
        <v>7430</v>
      </c>
      <c r="B1601" t="s">
        <v>119</v>
      </c>
      <c r="C1601">
        <v>340</v>
      </c>
      <c r="D1601" s="404">
        <v>45204</v>
      </c>
      <c r="E1601" t="s">
        <v>4786</v>
      </c>
      <c r="F1601">
        <v>5046</v>
      </c>
      <c r="G1601">
        <v>43.15</v>
      </c>
      <c r="H1601" t="s">
        <v>4803</v>
      </c>
      <c r="I1601" t="s">
        <v>4760</v>
      </c>
    </row>
    <row r="1602" spans="1:9" x14ac:dyDescent="0.25">
      <c r="A1602">
        <v>7430</v>
      </c>
      <c r="B1602" t="s">
        <v>119</v>
      </c>
      <c r="C1602">
        <v>935</v>
      </c>
      <c r="D1602" s="404">
        <v>45204</v>
      </c>
      <c r="E1602" t="s">
        <v>4786</v>
      </c>
      <c r="F1602">
        <v>5046</v>
      </c>
      <c r="G1602">
        <v>39.659999999999997</v>
      </c>
      <c r="H1602" t="s">
        <v>4803</v>
      </c>
      <c r="I1602" t="s">
        <v>4760</v>
      </c>
    </row>
    <row r="1603" spans="1:9" x14ac:dyDescent="0.25">
      <c r="A1603">
        <v>7430</v>
      </c>
      <c r="B1603" t="s">
        <v>119</v>
      </c>
      <c r="C1603">
        <v>936</v>
      </c>
      <c r="D1603" s="404">
        <v>45204</v>
      </c>
      <c r="E1603" t="s">
        <v>4786</v>
      </c>
      <c r="F1603">
        <v>5046</v>
      </c>
      <c r="G1603">
        <v>39.659999999999997</v>
      </c>
      <c r="H1603" t="s">
        <v>4803</v>
      </c>
      <c r="I1603" t="s">
        <v>4760</v>
      </c>
    </row>
    <row r="1604" spans="1:9" x14ac:dyDescent="0.25">
      <c r="A1604">
        <v>7430</v>
      </c>
      <c r="B1604" t="s">
        <v>119</v>
      </c>
      <c r="C1604">
        <v>110</v>
      </c>
      <c r="D1604" s="404">
        <v>45232</v>
      </c>
      <c r="E1604" t="s">
        <v>4786</v>
      </c>
      <c r="F1604">
        <v>5096</v>
      </c>
      <c r="G1604">
        <v>248.23</v>
      </c>
      <c r="H1604" t="s">
        <v>4803</v>
      </c>
      <c r="I1604" t="s">
        <v>4760</v>
      </c>
    </row>
    <row r="1605" spans="1:9" x14ac:dyDescent="0.25">
      <c r="A1605">
        <v>7430</v>
      </c>
      <c r="B1605" t="s">
        <v>119</v>
      </c>
      <c r="C1605">
        <v>112</v>
      </c>
      <c r="D1605" s="404">
        <v>45232</v>
      </c>
      <c r="E1605" t="s">
        <v>4786</v>
      </c>
      <c r="F1605">
        <v>5096</v>
      </c>
      <c r="G1605">
        <v>186.23</v>
      </c>
      <c r="H1605" t="s">
        <v>4803</v>
      </c>
      <c r="I1605" t="s">
        <v>4760</v>
      </c>
    </row>
    <row r="1606" spans="1:9" x14ac:dyDescent="0.25">
      <c r="A1606">
        <v>7430</v>
      </c>
      <c r="B1606" t="s">
        <v>119</v>
      </c>
      <c r="C1606">
        <v>120</v>
      </c>
      <c r="D1606" s="404">
        <v>45232</v>
      </c>
      <c r="E1606" t="s">
        <v>4786</v>
      </c>
      <c r="F1606">
        <v>5096</v>
      </c>
      <c r="G1606">
        <v>335.21</v>
      </c>
      <c r="H1606" t="s">
        <v>4803</v>
      </c>
      <c r="I1606" t="s">
        <v>4760</v>
      </c>
    </row>
    <row r="1607" spans="1:9" x14ac:dyDescent="0.25">
      <c r="A1607">
        <v>7430</v>
      </c>
      <c r="B1607" t="s">
        <v>119</v>
      </c>
      <c r="C1607">
        <v>130</v>
      </c>
      <c r="D1607" s="404">
        <v>45232</v>
      </c>
      <c r="E1607" t="s">
        <v>4786</v>
      </c>
      <c r="F1607">
        <v>5096</v>
      </c>
      <c r="G1607">
        <v>189.95</v>
      </c>
      <c r="H1607" t="s">
        <v>4803</v>
      </c>
      <c r="I1607" t="s">
        <v>4760</v>
      </c>
    </row>
    <row r="1608" spans="1:9" x14ac:dyDescent="0.25">
      <c r="A1608">
        <v>7430</v>
      </c>
      <c r="B1608" t="s">
        <v>119</v>
      </c>
      <c r="C1608">
        <v>140</v>
      </c>
      <c r="D1608" s="404">
        <v>45232</v>
      </c>
      <c r="E1608" t="s">
        <v>4786</v>
      </c>
      <c r="F1608">
        <v>5096</v>
      </c>
      <c r="G1608">
        <v>223.47</v>
      </c>
      <c r="H1608" t="s">
        <v>4803</v>
      </c>
      <c r="I1608" t="s">
        <v>4760</v>
      </c>
    </row>
    <row r="1609" spans="1:9" x14ac:dyDescent="0.25">
      <c r="A1609">
        <v>7430</v>
      </c>
      <c r="B1609" t="s">
        <v>119</v>
      </c>
      <c r="C1609">
        <v>160</v>
      </c>
      <c r="D1609" s="404">
        <v>45232</v>
      </c>
      <c r="E1609" t="s">
        <v>4786</v>
      </c>
      <c r="F1609">
        <v>5096</v>
      </c>
      <c r="G1609">
        <v>111.74</v>
      </c>
      <c r="H1609" t="s">
        <v>4803</v>
      </c>
      <c r="I1609" t="s">
        <v>4760</v>
      </c>
    </row>
    <row r="1610" spans="1:9" x14ac:dyDescent="0.25">
      <c r="A1610">
        <v>7430</v>
      </c>
      <c r="B1610" t="s">
        <v>119</v>
      </c>
      <c r="C1610">
        <v>210</v>
      </c>
      <c r="D1610" s="404">
        <v>45232</v>
      </c>
      <c r="E1610" t="s">
        <v>4786</v>
      </c>
      <c r="F1610">
        <v>5096</v>
      </c>
      <c r="G1610">
        <v>124.21</v>
      </c>
      <c r="H1610" t="s">
        <v>4803</v>
      </c>
      <c r="I1610" t="s">
        <v>4760</v>
      </c>
    </row>
    <row r="1611" spans="1:9" x14ac:dyDescent="0.25">
      <c r="A1611">
        <v>7430</v>
      </c>
      <c r="B1611" t="s">
        <v>119</v>
      </c>
      <c r="C1611">
        <v>220</v>
      </c>
      <c r="D1611" s="404">
        <v>45232</v>
      </c>
      <c r="E1611" t="s">
        <v>4786</v>
      </c>
      <c r="F1611">
        <v>5096</v>
      </c>
      <c r="G1611">
        <v>74.489999999999995</v>
      </c>
      <c r="H1611" t="s">
        <v>4803</v>
      </c>
      <c r="I1611" t="s">
        <v>4760</v>
      </c>
    </row>
    <row r="1612" spans="1:9" x14ac:dyDescent="0.25">
      <c r="A1612">
        <v>7430</v>
      </c>
      <c r="B1612" t="s">
        <v>119</v>
      </c>
      <c r="C1612">
        <v>230</v>
      </c>
      <c r="D1612" s="404">
        <v>45232</v>
      </c>
      <c r="E1612" t="s">
        <v>4786</v>
      </c>
      <c r="F1612">
        <v>5096</v>
      </c>
      <c r="G1612">
        <v>125.7</v>
      </c>
      <c r="H1612" t="s">
        <v>4803</v>
      </c>
      <c r="I1612" t="s">
        <v>4760</v>
      </c>
    </row>
    <row r="1613" spans="1:9" x14ac:dyDescent="0.25">
      <c r="A1613">
        <v>7430</v>
      </c>
      <c r="B1613" t="s">
        <v>119</v>
      </c>
      <c r="C1613">
        <v>240</v>
      </c>
      <c r="D1613" s="404">
        <v>45232</v>
      </c>
      <c r="E1613" t="s">
        <v>4786</v>
      </c>
      <c r="F1613">
        <v>5096</v>
      </c>
      <c r="G1613">
        <v>99.26</v>
      </c>
      <c r="H1613" t="s">
        <v>4803</v>
      </c>
      <c r="I1613" t="s">
        <v>4760</v>
      </c>
    </row>
    <row r="1614" spans="1:9" x14ac:dyDescent="0.25">
      <c r="A1614">
        <v>7430</v>
      </c>
      <c r="B1614" t="s">
        <v>119</v>
      </c>
      <c r="C1614">
        <v>340</v>
      </c>
      <c r="D1614" s="404">
        <v>45232</v>
      </c>
      <c r="E1614" t="s">
        <v>4786</v>
      </c>
      <c r="F1614">
        <v>5096</v>
      </c>
      <c r="G1614">
        <v>50.65</v>
      </c>
      <c r="H1614" t="s">
        <v>4803</v>
      </c>
      <c r="I1614" t="s">
        <v>4760</v>
      </c>
    </row>
    <row r="1615" spans="1:9" x14ac:dyDescent="0.25">
      <c r="A1615">
        <v>7430</v>
      </c>
      <c r="B1615" t="s">
        <v>119</v>
      </c>
      <c r="C1615">
        <v>935</v>
      </c>
      <c r="D1615" s="404">
        <v>45232</v>
      </c>
      <c r="E1615" t="s">
        <v>4786</v>
      </c>
      <c r="F1615">
        <v>5096</v>
      </c>
      <c r="G1615">
        <v>46.56</v>
      </c>
      <c r="H1615" t="s">
        <v>4803</v>
      </c>
      <c r="I1615" t="s">
        <v>4760</v>
      </c>
    </row>
    <row r="1616" spans="1:9" x14ac:dyDescent="0.25">
      <c r="A1616">
        <v>7430</v>
      </c>
      <c r="B1616" t="s">
        <v>119</v>
      </c>
      <c r="C1616">
        <v>936</v>
      </c>
      <c r="D1616" s="404">
        <v>45232</v>
      </c>
      <c r="E1616" t="s">
        <v>4786</v>
      </c>
      <c r="F1616">
        <v>5096</v>
      </c>
      <c r="G1616">
        <v>46.56</v>
      </c>
      <c r="H1616" t="s">
        <v>4803</v>
      </c>
      <c r="I1616" t="s">
        <v>4760</v>
      </c>
    </row>
    <row r="1617" spans="1:9" x14ac:dyDescent="0.25">
      <c r="A1617">
        <v>7430</v>
      </c>
      <c r="B1617" t="s">
        <v>119</v>
      </c>
      <c r="C1617">
        <v>110</v>
      </c>
      <c r="D1617" s="404">
        <v>45266</v>
      </c>
      <c r="E1617" t="s">
        <v>4786</v>
      </c>
      <c r="F1617">
        <v>5153</v>
      </c>
      <c r="G1617">
        <v>284.26</v>
      </c>
      <c r="H1617" t="s">
        <v>4803</v>
      </c>
      <c r="I1617" t="s">
        <v>4760</v>
      </c>
    </row>
    <row r="1618" spans="1:9" x14ac:dyDescent="0.25">
      <c r="A1618">
        <v>7430</v>
      </c>
      <c r="B1618" t="s">
        <v>119</v>
      </c>
      <c r="C1618">
        <v>112</v>
      </c>
      <c r="D1618" s="404">
        <v>45266</v>
      </c>
      <c r="E1618" t="s">
        <v>4786</v>
      </c>
      <c r="F1618">
        <v>5153</v>
      </c>
      <c r="G1618">
        <v>213.25</v>
      </c>
      <c r="H1618" t="s">
        <v>4803</v>
      </c>
      <c r="I1618" t="s">
        <v>4760</v>
      </c>
    </row>
    <row r="1619" spans="1:9" x14ac:dyDescent="0.25">
      <c r="A1619">
        <v>7430</v>
      </c>
      <c r="B1619" t="s">
        <v>119</v>
      </c>
      <c r="C1619">
        <v>120</v>
      </c>
      <c r="D1619" s="404">
        <v>45266</v>
      </c>
      <c r="E1619" t="s">
        <v>4786</v>
      </c>
      <c r="F1619">
        <v>5153</v>
      </c>
      <c r="G1619">
        <v>383.85</v>
      </c>
      <c r="H1619" t="s">
        <v>4803</v>
      </c>
      <c r="I1619" t="s">
        <v>4760</v>
      </c>
    </row>
    <row r="1620" spans="1:9" x14ac:dyDescent="0.25">
      <c r="A1620">
        <v>7430</v>
      </c>
      <c r="B1620" t="s">
        <v>119</v>
      </c>
      <c r="C1620">
        <v>130</v>
      </c>
      <c r="D1620" s="404">
        <v>45266</v>
      </c>
      <c r="E1620" t="s">
        <v>4786</v>
      </c>
      <c r="F1620">
        <v>5153</v>
      </c>
      <c r="G1620">
        <v>217.51</v>
      </c>
      <c r="H1620" t="s">
        <v>4803</v>
      </c>
      <c r="I1620" t="s">
        <v>4760</v>
      </c>
    </row>
    <row r="1621" spans="1:9" x14ac:dyDescent="0.25">
      <c r="A1621">
        <v>7430</v>
      </c>
      <c r="B1621" t="s">
        <v>119</v>
      </c>
      <c r="C1621">
        <v>140</v>
      </c>
      <c r="D1621" s="404">
        <v>45266</v>
      </c>
      <c r="E1621" t="s">
        <v>4786</v>
      </c>
      <c r="F1621">
        <v>5153</v>
      </c>
      <c r="G1621">
        <v>255.9</v>
      </c>
      <c r="H1621" t="s">
        <v>4803</v>
      </c>
      <c r="I1621" t="s">
        <v>4760</v>
      </c>
    </row>
    <row r="1622" spans="1:9" x14ac:dyDescent="0.25">
      <c r="A1622">
        <v>7430</v>
      </c>
      <c r="B1622" t="s">
        <v>119</v>
      </c>
      <c r="C1622">
        <v>160</v>
      </c>
      <c r="D1622" s="404">
        <v>45266</v>
      </c>
      <c r="E1622" t="s">
        <v>4786</v>
      </c>
      <c r="F1622">
        <v>5153</v>
      </c>
      <c r="G1622">
        <v>127.95</v>
      </c>
      <c r="H1622" t="s">
        <v>4803</v>
      </c>
      <c r="I1622" t="s">
        <v>4760</v>
      </c>
    </row>
    <row r="1623" spans="1:9" x14ac:dyDescent="0.25">
      <c r="A1623">
        <v>7430</v>
      </c>
      <c r="B1623" t="s">
        <v>119</v>
      </c>
      <c r="C1623">
        <v>210</v>
      </c>
      <c r="D1623" s="404">
        <v>45266</v>
      </c>
      <c r="E1623" t="s">
        <v>4786</v>
      </c>
      <c r="F1623">
        <v>5153</v>
      </c>
      <c r="G1623">
        <v>142.24</v>
      </c>
      <c r="H1623" t="s">
        <v>4803</v>
      </c>
      <c r="I1623" t="s">
        <v>4760</v>
      </c>
    </row>
    <row r="1624" spans="1:9" x14ac:dyDescent="0.25">
      <c r="A1624">
        <v>7430</v>
      </c>
      <c r="B1624" t="s">
        <v>119</v>
      </c>
      <c r="C1624">
        <v>220</v>
      </c>
      <c r="D1624" s="404">
        <v>45266</v>
      </c>
      <c r="E1624" t="s">
        <v>4786</v>
      </c>
      <c r="F1624">
        <v>5153</v>
      </c>
      <c r="G1624">
        <v>85.3</v>
      </c>
      <c r="H1624" t="s">
        <v>4803</v>
      </c>
      <c r="I1624" t="s">
        <v>4760</v>
      </c>
    </row>
    <row r="1625" spans="1:9" x14ac:dyDescent="0.25">
      <c r="A1625">
        <v>7430</v>
      </c>
      <c r="B1625" t="s">
        <v>119</v>
      </c>
      <c r="C1625">
        <v>230</v>
      </c>
      <c r="D1625" s="404">
        <v>45266</v>
      </c>
      <c r="E1625" t="s">
        <v>4786</v>
      </c>
      <c r="F1625">
        <v>5153</v>
      </c>
      <c r="G1625">
        <v>143.94999999999999</v>
      </c>
      <c r="H1625" t="s">
        <v>4803</v>
      </c>
      <c r="I1625" t="s">
        <v>4760</v>
      </c>
    </row>
    <row r="1626" spans="1:9" x14ac:dyDescent="0.25">
      <c r="A1626">
        <v>7430</v>
      </c>
      <c r="B1626" t="s">
        <v>119</v>
      </c>
      <c r="C1626">
        <v>240</v>
      </c>
      <c r="D1626" s="404">
        <v>45266</v>
      </c>
      <c r="E1626" t="s">
        <v>4786</v>
      </c>
      <c r="F1626">
        <v>5153</v>
      </c>
      <c r="G1626">
        <v>113.66</v>
      </c>
      <c r="H1626" t="s">
        <v>4803</v>
      </c>
      <c r="I1626" t="s">
        <v>4760</v>
      </c>
    </row>
    <row r="1627" spans="1:9" x14ac:dyDescent="0.25">
      <c r="A1627">
        <v>7430</v>
      </c>
      <c r="B1627" t="s">
        <v>119</v>
      </c>
      <c r="C1627">
        <v>340</v>
      </c>
      <c r="D1627" s="404">
        <v>45266</v>
      </c>
      <c r="E1627" t="s">
        <v>4786</v>
      </c>
      <c r="F1627">
        <v>5153</v>
      </c>
      <c r="G1627">
        <v>58.01</v>
      </c>
      <c r="H1627" t="s">
        <v>4803</v>
      </c>
      <c r="I1627" t="s">
        <v>4760</v>
      </c>
    </row>
    <row r="1628" spans="1:9" x14ac:dyDescent="0.25">
      <c r="A1628">
        <v>7430</v>
      </c>
      <c r="B1628" t="s">
        <v>119</v>
      </c>
      <c r="C1628">
        <v>935</v>
      </c>
      <c r="D1628" s="404">
        <v>45266</v>
      </c>
      <c r="E1628" t="s">
        <v>4786</v>
      </c>
      <c r="F1628">
        <v>5153</v>
      </c>
      <c r="G1628">
        <v>53.31</v>
      </c>
      <c r="H1628" t="s">
        <v>4803</v>
      </c>
      <c r="I1628" t="s">
        <v>4760</v>
      </c>
    </row>
    <row r="1629" spans="1:9" x14ac:dyDescent="0.25">
      <c r="A1629">
        <v>7430</v>
      </c>
      <c r="B1629" t="s">
        <v>119</v>
      </c>
      <c r="C1629">
        <v>936</v>
      </c>
      <c r="D1629" s="404">
        <v>45266</v>
      </c>
      <c r="E1629" t="s">
        <v>4786</v>
      </c>
      <c r="F1629">
        <v>5153</v>
      </c>
      <c r="G1629">
        <v>53.31</v>
      </c>
      <c r="H1629" t="s">
        <v>4803</v>
      </c>
      <c r="I1629" t="s">
        <v>4760</v>
      </c>
    </row>
    <row r="1630" spans="1:9" x14ac:dyDescent="0.25">
      <c r="A1630">
        <v>7430</v>
      </c>
      <c r="B1630" t="s">
        <v>119</v>
      </c>
      <c r="C1630">
        <v>110</v>
      </c>
      <c r="D1630" s="404">
        <v>45296</v>
      </c>
      <c r="E1630" t="s">
        <v>4786</v>
      </c>
      <c r="F1630">
        <v>5210</v>
      </c>
      <c r="G1630">
        <v>228.31</v>
      </c>
      <c r="H1630" t="s">
        <v>4803</v>
      </c>
      <c r="I1630" t="s">
        <v>4760</v>
      </c>
    </row>
    <row r="1631" spans="1:9" x14ac:dyDescent="0.25">
      <c r="A1631">
        <v>7430</v>
      </c>
      <c r="B1631" t="s">
        <v>119</v>
      </c>
      <c r="C1631">
        <v>112</v>
      </c>
      <c r="D1631" s="404">
        <v>45296</v>
      </c>
      <c r="E1631" t="s">
        <v>4786</v>
      </c>
      <c r="F1631">
        <v>5210</v>
      </c>
      <c r="G1631">
        <v>171.28</v>
      </c>
      <c r="H1631" t="s">
        <v>4803</v>
      </c>
      <c r="I1631" t="s">
        <v>4760</v>
      </c>
    </row>
    <row r="1632" spans="1:9" x14ac:dyDescent="0.25">
      <c r="A1632">
        <v>7430</v>
      </c>
      <c r="B1632" t="s">
        <v>119</v>
      </c>
      <c r="C1632">
        <v>120</v>
      </c>
      <c r="D1632" s="404">
        <v>45296</v>
      </c>
      <c r="E1632" t="s">
        <v>4786</v>
      </c>
      <c r="F1632">
        <v>5210</v>
      </c>
      <c r="G1632">
        <v>308.3</v>
      </c>
      <c r="H1632" t="s">
        <v>4803</v>
      </c>
      <c r="I1632" t="s">
        <v>4760</v>
      </c>
    </row>
    <row r="1633" spans="1:9" x14ac:dyDescent="0.25">
      <c r="A1633">
        <v>7430</v>
      </c>
      <c r="B1633" t="s">
        <v>119</v>
      </c>
      <c r="C1633">
        <v>130</v>
      </c>
      <c r="D1633" s="404">
        <v>45296</v>
      </c>
      <c r="E1633" t="s">
        <v>4786</v>
      </c>
      <c r="F1633">
        <v>5210</v>
      </c>
      <c r="G1633">
        <v>174.7</v>
      </c>
      <c r="H1633" t="s">
        <v>4803</v>
      </c>
      <c r="I1633" t="s">
        <v>4760</v>
      </c>
    </row>
    <row r="1634" spans="1:9" x14ac:dyDescent="0.25">
      <c r="A1634">
        <v>7430</v>
      </c>
      <c r="B1634" t="s">
        <v>119</v>
      </c>
      <c r="C1634">
        <v>140</v>
      </c>
      <c r="D1634" s="404">
        <v>45296</v>
      </c>
      <c r="E1634" t="s">
        <v>4786</v>
      </c>
      <c r="F1634">
        <v>5210</v>
      </c>
      <c r="G1634">
        <v>205.53</v>
      </c>
      <c r="H1634" t="s">
        <v>4803</v>
      </c>
      <c r="I1634" t="s">
        <v>4760</v>
      </c>
    </row>
    <row r="1635" spans="1:9" x14ac:dyDescent="0.25">
      <c r="A1635">
        <v>7430</v>
      </c>
      <c r="B1635" t="s">
        <v>119</v>
      </c>
      <c r="C1635">
        <v>160</v>
      </c>
      <c r="D1635" s="404">
        <v>45296</v>
      </c>
      <c r="E1635" t="s">
        <v>4786</v>
      </c>
      <c r="F1635">
        <v>5210</v>
      </c>
      <c r="G1635">
        <v>102.77</v>
      </c>
      <c r="H1635" t="s">
        <v>4803</v>
      </c>
      <c r="I1635" t="s">
        <v>4760</v>
      </c>
    </row>
    <row r="1636" spans="1:9" x14ac:dyDescent="0.25">
      <c r="A1636">
        <v>7430</v>
      </c>
      <c r="B1636" t="s">
        <v>119</v>
      </c>
      <c r="C1636">
        <v>210</v>
      </c>
      <c r="D1636" s="404">
        <v>45296</v>
      </c>
      <c r="E1636" t="s">
        <v>4786</v>
      </c>
      <c r="F1636">
        <v>5210</v>
      </c>
      <c r="G1636">
        <v>114.24</v>
      </c>
      <c r="H1636" t="s">
        <v>4803</v>
      </c>
      <c r="I1636" t="s">
        <v>4760</v>
      </c>
    </row>
    <row r="1637" spans="1:9" x14ac:dyDescent="0.25">
      <c r="A1637">
        <v>7430</v>
      </c>
      <c r="B1637" t="s">
        <v>119</v>
      </c>
      <c r="C1637">
        <v>220</v>
      </c>
      <c r="D1637" s="404">
        <v>45296</v>
      </c>
      <c r="E1637" t="s">
        <v>4786</v>
      </c>
      <c r="F1637">
        <v>5210</v>
      </c>
      <c r="G1637">
        <v>68.510000000000005</v>
      </c>
      <c r="H1637" t="s">
        <v>4803</v>
      </c>
      <c r="I1637" t="s">
        <v>4760</v>
      </c>
    </row>
    <row r="1638" spans="1:9" x14ac:dyDescent="0.25">
      <c r="A1638">
        <v>7430</v>
      </c>
      <c r="B1638" t="s">
        <v>119</v>
      </c>
      <c r="C1638">
        <v>230</v>
      </c>
      <c r="D1638" s="404">
        <v>45296</v>
      </c>
      <c r="E1638" t="s">
        <v>4786</v>
      </c>
      <c r="F1638">
        <v>5210</v>
      </c>
      <c r="G1638">
        <v>115.61</v>
      </c>
      <c r="H1638" t="s">
        <v>4803</v>
      </c>
      <c r="I1638" t="s">
        <v>4760</v>
      </c>
    </row>
    <row r="1639" spans="1:9" x14ac:dyDescent="0.25">
      <c r="A1639">
        <v>7430</v>
      </c>
      <c r="B1639" t="s">
        <v>119</v>
      </c>
      <c r="C1639">
        <v>240</v>
      </c>
      <c r="D1639" s="404">
        <v>45296</v>
      </c>
      <c r="E1639" t="s">
        <v>4786</v>
      </c>
      <c r="F1639">
        <v>5210</v>
      </c>
      <c r="G1639">
        <v>91.29</v>
      </c>
      <c r="H1639" t="s">
        <v>4803</v>
      </c>
      <c r="I1639" t="s">
        <v>4760</v>
      </c>
    </row>
    <row r="1640" spans="1:9" x14ac:dyDescent="0.25">
      <c r="A1640">
        <v>7430</v>
      </c>
      <c r="B1640" t="s">
        <v>119</v>
      </c>
      <c r="C1640">
        <v>340</v>
      </c>
      <c r="D1640" s="404">
        <v>45296</v>
      </c>
      <c r="E1640" t="s">
        <v>4786</v>
      </c>
      <c r="F1640">
        <v>5210</v>
      </c>
      <c r="G1640">
        <v>46.58</v>
      </c>
      <c r="H1640" t="s">
        <v>4803</v>
      </c>
      <c r="I1640" t="s">
        <v>4760</v>
      </c>
    </row>
    <row r="1641" spans="1:9" x14ac:dyDescent="0.25">
      <c r="A1641">
        <v>7430</v>
      </c>
      <c r="B1641" t="s">
        <v>119</v>
      </c>
      <c r="C1641">
        <v>935</v>
      </c>
      <c r="D1641" s="404">
        <v>45296</v>
      </c>
      <c r="E1641" t="s">
        <v>4786</v>
      </c>
      <c r="F1641">
        <v>5210</v>
      </c>
      <c r="G1641">
        <v>42.82</v>
      </c>
      <c r="H1641" t="s">
        <v>4803</v>
      </c>
      <c r="I1641" t="s">
        <v>4760</v>
      </c>
    </row>
    <row r="1642" spans="1:9" x14ac:dyDescent="0.25">
      <c r="A1642">
        <v>7430</v>
      </c>
      <c r="B1642" t="s">
        <v>119</v>
      </c>
      <c r="C1642">
        <v>936</v>
      </c>
      <c r="D1642" s="404">
        <v>45296</v>
      </c>
      <c r="E1642" t="s">
        <v>4786</v>
      </c>
      <c r="F1642">
        <v>5210</v>
      </c>
      <c r="G1642">
        <v>42.82</v>
      </c>
      <c r="H1642" t="s">
        <v>4803</v>
      </c>
      <c r="I1642" t="s">
        <v>4760</v>
      </c>
    </row>
    <row r="1643" spans="1:9" x14ac:dyDescent="0.25">
      <c r="A1643">
        <v>7430</v>
      </c>
      <c r="B1643" t="s">
        <v>119</v>
      </c>
      <c r="C1643">
        <v>110</v>
      </c>
      <c r="D1643" s="404">
        <v>45327</v>
      </c>
      <c r="E1643" t="s">
        <v>4786</v>
      </c>
      <c r="F1643">
        <v>5258</v>
      </c>
      <c r="G1643">
        <v>262.5</v>
      </c>
      <c r="H1643" t="s">
        <v>4803</v>
      </c>
      <c r="I1643" t="s">
        <v>4760</v>
      </c>
    </row>
    <row r="1644" spans="1:9" x14ac:dyDescent="0.25">
      <c r="A1644">
        <v>7430</v>
      </c>
      <c r="B1644" t="s">
        <v>119</v>
      </c>
      <c r="C1644">
        <v>112</v>
      </c>
      <c r="D1644" s="404">
        <v>45327</v>
      </c>
      <c r="E1644" t="s">
        <v>4786</v>
      </c>
      <c r="F1644">
        <v>5258</v>
      </c>
      <c r="G1644">
        <v>196.92</v>
      </c>
      <c r="H1644" t="s">
        <v>4803</v>
      </c>
      <c r="I1644" t="s">
        <v>4760</v>
      </c>
    </row>
    <row r="1645" spans="1:9" x14ac:dyDescent="0.25">
      <c r="A1645">
        <v>7430</v>
      </c>
      <c r="B1645" t="s">
        <v>119</v>
      </c>
      <c r="C1645">
        <v>120</v>
      </c>
      <c r="D1645" s="404">
        <v>45327</v>
      </c>
      <c r="E1645" t="s">
        <v>4786</v>
      </c>
      <c r="F1645">
        <v>5258</v>
      </c>
      <c r="G1645">
        <v>354.46</v>
      </c>
      <c r="H1645" t="s">
        <v>4803</v>
      </c>
      <c r="I1645" t="s">
        <v>4760</v>
      </c>
    </row>
    <row r="1646" spans="1:9" x14ac:dyDescent="0.25">
      <c r="A1646">
        <v>7430</v>
      </c>
      <c r="B1646" t="s">
        <v>119</v>
      </c>
      <c r="C1646">
        <v>130</v>
      </c>
      <c r="D1646" s="404">
        <v>45327</v>
      </c>
      <c r="E1646" t="s">
        <v>4786</v>
      </c>
      <c r="F1646">
        <v>5258</v>
      </c>
      <c r="G1646">
        <v>200.86</v>
      </c>
      <c r="H1646" t="s">
        <v>4803</v>
      </c>
      <c r="I1646" t="s">
        <v>4760</v>
      </c>
    </row>
    <row r="1647" spans="1:9" x14ac:dyDescent="0.25">
      <c r="A1647">
        <v>7430</v>
      </c>
      <c r="B1647" t="s">
        <v>119</v>
      </c>
      <c r="C1647">
        <v>140</v>
      </c>
      <c r="D1647" s="404">
        <v>45327</v>
      </c>
      <c r="E1647" t="s">
        <v>4786</v>
      </c>
      <c r="F1647">
        <v>5258</v>
      </c>
      <c r="G1647">
        <v>236.31</v>
      </c>
      <c r="H1647" t="s">
        <v>4803</v>
      </c>
      <c r="I1647" t="s">
        <v>4760</v>
      </c>
    </row>
    <row r="1648" spans="1:9" x14ac:dyDescent="0.25">
      <c r="A1648">
        <v>7430</v>
      </c>
      <c r="B1648" t="s">
        <v>119</v>
      </c>
      <c r="C1648">
        <v>160</v>
      </c>
      <c r="D1648" s="404">
        <v>45327</v>
      </c>
      <c r="E1648" t="s">
        <v>4786</v>
      </c>
      <c r="F1648">
        <v>5258</v>
      </c>
      <c r="G1648">
        <v>118.16</v>
      </c>
      <c r="H1648" t="s">
        <v>4803</v>
      </c>
      <c r="I1648" t="s">
        <v>4760</v>
      </c>
    </row>
    <row r="1649" spans="1:9" x14ac:dyDescent="0.25">
      <c r="A1649">
        <v>7430</v>
      </c>
      <c r="B1649" t="s">
        <v>119</v>
      </c>
      <c r="C1649">
        <v>210</v>
      </c>
      <c r="D1649" s="404">
        <v>45327</v>
      </c>
      <c r="E1649" t="s">
        <v>4786</v>
      </c>
      <c r="F1649">
        <v>5258</v>
      </c>
      <c r="G1649">
        <v>131.35</v>
      </c>
      <c r="H1649" t="s">
        <v>4803</v>
      </c>
      <c r="I1649" t="s">
        <v>4760</v>
      </c>
    </row>
    <row r="1650" spans="1:9" x14ac:dyDescent="0.25">
      <c r="A1650">
        <v>7430</v>
      </c>
      <c r="B1650" t="s">
        <v>119</v>
      </c>
      <c r="C1650">
        <v>220</v>
      </c>
      <c r="D1650" s="404">
        <v>45327</v>
      </c>
      <c r="E1650" t="s">
        <v>4786</v>
      </c>
      <c r="F1650">
        <v>5258</v>
      </c>
      <c r="G1650">
        <v>78.77</v>
      </c>
      <c r="H1650" t="s">
        <v>4803</v>
      </c>
      <c r="I1650" t="s">
        <v>4760</v>
      </c>
    </row>
    <row r="1651" spans="1:9" x14ac:dyDescent="0.25">
      <c r="A1651">
        <v>7430</v>
      </c>
      <c r="B1651" t="s">
        <v>119</v>
      </c>
      <c r="C1651">
        <v>230</v>
      </c>
      <c r="D1651" s="404">
        <v>45327</v>
      </c>
      <c r="E1651" t="s">
        <v>4786</v>
      </c>
      <c r="F1651">
        <v>5258</v>
      </c>
      <c r="G1651">
        <v>132.91999999999999</v>
      </c>
      <c r="H1651" t="s">
        <v>4803</v>
      </c>
      <c r="I1651" t="s">
        <v>4760</v>
      </c>
    </row>
    <row r="1652" spans="1:9" x14ac:dyDescent="0.25">
      <c r="A1652">
        <v>7430</v>
      </c>
      <c r="B1652" t="s">
        <v>119</v>
      </c>
      <c r="C1652">
        <v>240</v>
      </c>
      <c r="D1652" s="404">
        <v>45327</v>
      </c>
      <c r="E1652" t="s">
        <v>4786</v>
      </c>
      <c r="F1652">
        <v>5258</v>
      </c>
      <c r="G1652">
        <v>104.96</v>
      </c>
      <c r="H1652" t="s">
        <v>4803</v>
      </c>
      <c r="I1652" t="s">
        <v>4760</v>
      </c>
    </row>
    <row r="1653" spans="1:9" x14ac:dyDescent="0.25">
      <c r="A1653">
        <v>7430</v>
      </c>
      <c r="B1653" t="s">
        <v>119</v>
      </c>
      <c r="C1653">
        <v>340</v>
      </c>
      <c r="D1653" s="404">
        <v>45327</v>
      </c>
      <c r="E1653" t="s">
        <v>4786</v>
      </c>
      <c r="F1653">
        <v>5258</v>
      </c>
      <c r="G1653">
        <v>53.57</v>
      </c>
      <c r="H1653" t="s">
        <v>4803</v>
      </c>
      <c r="I1653" t="s">
        <v>4760</v>
      </c>
    </row>
    <row r="1654" spans="1:9" x14ac:dyDescent="0.25">
      <c r="A1654">
        <v>7430</v>
      </c>
      <c r="B1654" t="s">
        <v>119</v>
      </c>
      <c r="C1654">
        <v>935</v>
      </c>
      <c r="D1654" s="404">
        <v>45327</v>
      </c>
      <c r="E1654" t="s">
        <v>4786</v>
      </c>
      <c r="F1654">
        <v>5258</v>
      </c>
      <c r="G1654">
        <v>49.23</v>
      </c>
      <c r="H1654" t="s">
        <v>4803</v>
      </c>
      <c r="I1654" t="s">
        <v>4760</v>
      </c>
    </row>
    <row r="1655" spans="1:9" x14ac:dyDescent="0.25">
      <c r="A1655">
        <v>7430</v>
      </c>
      <c r="B1655" t="s">
        <v>119</v>
      </c>
      <c r="C1655">
        <v>936</v>
      </c>
      <c r="D1655" s="404">
        <v>45327</v>
      </c>
      <c r="E1655" t="s">
        <v>4786</v>
      </c>
      <c r="F1655">
        <v>5258</v>
      </c>
      <c r="G1655">
        <v>49.23</v>
      </c>
      <c r="H1655" t="s">
        <v>4803</v>
      </c>
      <c r="I1655" t="s">
        <v>4760</v>
      </c>
    </row>
    <row r="1656" spans="1:9" x14ac:dyDescent="0.25">
      <c r="A1656">
        <v>7430</v>
      </c>
      <c r="B1656" t="s">
        <v>119</v>
      </c>
      <c r="C1656">
        <v>230</v>
      </c>
      <c r="D1656" s="404">
        <v>45125</v>
      </c>
      <c r="E1656" t="s">
        <v>4802</v>
      </c>
      <c r="F1656">
        <v>13072023</v>
      </c>
      <c r="G1656">
        <v>845.77</v>
      </c>
      <c r="H1656" t="s">
        <v>346</v>
      </c>
      <c r="I1656" t="s">
        <v>4758</v>
      </c>
    </row>
    <row r="1657" spans="1:9" x14ac:dyDescent="0.25">
      <c r="A1657">
        <v>7430</v>
      </c>
      <c r="B1657" t="s">
        <v>119</v>
      </c>
      <c r="C1657">
        <v>430</v>
      </c>
      <c r="D1657" s="404">
        <v>45174</v>
      </c>
      <c r="E1657" t="s">
        <v>4801</v>
      </c>
      <c r="F1657" t="s">
        <v>4800</v>
      </c>
      <c r="G1657">
        <v>11.5</v>
      </c>
      <c r="H1657" t="s">
        <v>4139</v>
      </c>
      <c r="I1657" t="s">
        <v>4763</v>
      </c>
    </row>
    <row r="1658" spans="1:9" x14ac:dyDescent="0.25">
      <c r="A1658">
        <v>7430</v>
      </c>
      <c r="B1658" t="s">
        <v>119</v>
      </c>
      <c r="C1658">
        <v>440</v>
      </c>
      <c r="D1658" s="404">
        <v>45174</v>
      </c>
      <c r="E1658" t="s">
        <v>4801</v>
      </c>
      <c r="F1658" t="s">
        <v>4800</v>
      </c>
      <c r="G1658">
        <v>11.5</v>
      </c>
      <c r="H1658" t="s">
        <v>4139</v>
      </c>
      <c r="I1658" t="s">
        <v>4763</v>
      </c>
    </row>
    <row r="1659" spans="1:9" ht="45" x14ac:dyDescent="0.25">
      <c r="A1659">
        <v>7430</v>
      </c>
      <c r="B1659" t="s">
        <v>119</v>
      </c>
      <c r="C1659">
        <v>120</v>
      </c>
      <c r="D1659" s="404">
        <v>45077</v>
      </c>
      <c r="E1659" s="448" t="s">
        <v>4799</v>
      </c>
      <c r="F1659" t="s">
        <v>4798</v>
      </c>
      <c r="G1659">
        <v>125</v>
      </c>
      <c r="H1659" t="s">
        <v>3979</v>
      </c>
      <c r="I1659" t="s">
        <v>4763</v>
      </c>
    </row>
    <row r="1660" spans="1:9" x14ac:dyDescent="0.25">
      <c r="A1660">
        <v>7430</v>
      </c>
      <c r="B1660" t="s">
        <v>119</v>
      </c>
      <c r="C1660">
        <v>440</v>
      </c>
      <c r="D1660" s="404">
        <v>45015</v>
      </c>
      <c r="E1660" t="s">
        <v>954</v>
      </c>
      <c r="F1660">
        <v>30032023</v>
      </c>
      <c r="G1660">
        <v>303.48</v>
      </c>
      <c r="H1660" t="s">
        <v>961</v>
      </c>
      <c r="I1660" t="s">
        <v>4763</v>
      </c>
    </row>
    <row r="1661" spans="1:9" x14ac:dyDescent="0.25">
      <c r="A1661">
        <v>7430</v>
      </c>
      <c r="B1661" t="s">
        <v>119</v>
      </c>
      <c r="C1661">
        <v>110</v>
      </c>
      <c r="D1661" s="404">
        <v>44986</v>
      </c>
      <c r="E1661" t="s">
        <v>4786</v>
      </c>
      <c r="F1661" t="s">
        <v>4797</v>
      </c>
      <c r="G1661">
        <v>113.3</v>
      </c>
      <c r="H1661" t="s">
        <v>4794</v>
      </c>
      <c r="I1661" t="s">
        <v>4722</v>
      </c>
    </row>
    <row r="1662" spans="1:9" x14ac:dyDescent="0.25">
      <c r="A1662">
        <v>7430</v>
      </c>
      <c r="B1662" t="s">
        <v>119</v>
      </c>
      <c r="C1662">
        <v>112</v>
      </c>
      <c r="D1662" s="404">
        <v>44986</v>
      </c>
      <c r="E1662" t="s">
        <v>4786</v>
      </c>
      <c r="F1662" t="s">
        <v>4797</v>
      </c>
      <c r="G1662">
        <v>85</v>
      </c>
      <c r="H1662" t="s">
        <v>4794</v>
      </c>
      <c r="I1662" t="s">
        <v>4722</v>
      </c>
    </row>
    <row r="1663" spans="1:9" x14ac:dyDescent="0.25">
      <c r="A1663">
        <v>7430</v>
      </c>
      <c r="B1663" t="s">
        <v>119</v>
      </c>
      <c r="C1663">
        <v>120</v>
      </c>
      <c r="D1663" s="404">
        <v>44986</v>
      </c>
      <c r="E1663" t="s">
        <v>4786</v>
      </c>
      <c r="F1663" t="s">
        <v>4797</v>
      </c>
      <c r="G1663">
        <v>153</v>
      </c>
      <c r="H1663" t="s">
        <v>4794</v>
      </c>
      <c r="I1663" t="s">
        <v>4722</v>
      </c>
    </row>
    <row r="1664" spans="1:9" x14ac:dyDescent="0.25">
      <c r="A1664">
        <v>7430</v>
      </c>
      <c r="B1664" t="s">
        <v>119</v>
      </c>
      <c r="C1664">
        <v>130</v>
      </c>
      <c r="D1664" s="404">
        <v>44986</v>
      </c>
      <c r="E1664" t="s">
        <v>4786</v>
      </c>
      <c r="F1664" t="s">
        <v>4797</v>
      </c>
      <c r="G1664">
        <v>86.7</v>
      </c>
      <c r="H1664" t="s">
        <v>4794</v>
      </c>
      <c r="I1664" t="s">
        <v>4722</v>
      </c>
    </row>
    <row r="1665" spans="1:9" x14ac:dyDescent="0.25">
      <c r="A1665">
        <v>7430</v>
      </c>
      <c r="B1665" t="s">
        <v>119</v>
      </c>
      <c r="C1665">
        <v>140</v>
      </c>
      <c r="D1665" s="404">
        <v>44986</v>
      </c>
      <c r="E1665" t="s">
        <v>4786</v>
      </c>
      <c r="F1665" t="s">
        <v>4797</v>
      </c>
      <c r="G1665">
        <v>102</v>
      </c>
      <c r="H1665" t="s">
        <v>4794</v>
      </c>
      <c r="I1665" t="s">
        <v>4722</v>
      </c>
    </row>
    <row r="1666" spans="1:9" x14ac:dyDescent="0.25">
      <c r="A1666">
        <v>7430</v>
      </c>
      <c r="B1666" t="s">
        <v>119</v>
      </c>
      <c r="C1666">
        <v>160</v>
      </c>
      <c r="D1666" s="404">
        <v>44986</v>
      </c>
      <c r="E1666" t="s">
        <v>4786</v>
      </c>
      <c r="F1666" t="s">
        <v>4797</v>
      </c>
      <c r="G1666">
        <v>51</v>
      </c>
      <c r="H1666" t="s">
        <v>4794</v>
      </c>
      <c r="I1666" t="s">
        <v>4722</v>
      </c>
    </row>
    <row r="1667" spans="1:9" x14ac:dyDescent="0.25">
      <c r="A1667">
        <v>7430</v>
      </c>
      <c r="B1667" t="s">
        <v>119</v>
      </c>
      <c r="C1667">
        <v>210</v>
      </c>
      <c r="D1667" s="404">
        <v>44986</v>
      </c>
      <c r="E1667" t="s">
        <v>4786</v>
      </c>
      <c r="F1667" t="s">
        <v>4797</v>
      </c>
      <c r="G1667">
        <v>56.7</v>
      </c>
      <c r="H1667" t="s">
        <v>4794</v>
      </c>
      <c r="I1667" t="s">
        <v>4722</v>
      </c>
    </row>
    <row r="1668" spans="1:9" x14ac:dyDescent="0.25">
      <c r="A1668">
        <v>7430</v>
      </c>
      <c r="B1668" t="s">
        <v>119</v>
      </c>
      <c r="C1668">
        <v>220</v>
      </c>
      <c r="D1668" s="404">
        <v>44986</v>
      </c>
      <c r="E1668" t="s">
        <v>4786</v>
      </c>
      <c r="F1668" t="s">
        <v>4797</v>
      </c>
      <c r="G1668">
        <v>34</v>
      </c>
      <c r="H1668" t="s">
        <v>4794</v>
      </c>
      <c r="I1668" t="s">
        <v>4722</v>
      </c>
    </row>
    <row r="1669" spans="1:9" x14ac:dyDescent="0.25">
      <c r="A1669">
        <v>7430</v>
      </c>
      <c r="B1669" t="s">
        <v>119</v>
      </c>
      <c r="C1669">
        <v>230</v>
      </c>
      <c r="D1669" s="404">
        <v>44986</v>
      </c>
      <c r="E1669" t="s">
        <v>4786</v>
      </c>
      <c r="F1669" t="s">
        <v>4797</v>
      </c>
      <c r="G1669">
        <v>57.37</v>
      </c>
      <c r="H1669" t="s">
        <v>4794</v>
      </c>
      <c r="I1669" t="s">
        <v>4722</v>
      </c>
    </row>
    <row r="1670" spans="1:9" x14ac:dyDescent="0.25">
      <c r="A1670">
        <v>7430</v>
      </c>
      <c r="B1670" t="s">
        <v>119</v>
      </c>
      <c r="C1670">
        <v>240</v>
      </c>
      <c r="D1670" s="404">
        <v>44986</v>
      </c>
      <c r="E1670" t="s">
        <v>4786</v>
      </c>
      <c r="F1670" t="s">
        <v>4797</v>
      </c>
      <c r="G1670">
        <v>45.3</v>
      </c>
      <c r="H1670" t="s">
        <v>4794</v>
      </c>
      <c r="I1670" t="s">
        <v>4722</v>
      </c>
    </row>
    <row r="1671" spans="1:9" x14ac:dyDescent="0.25">
      <c r="A1671">
        <v>7430</v>
      </c>
      <c r="B1671" t="s">
        <v>119</v>
      </c>
      <c r="C1671">
        <v>340</v>
      </c>
      <c r="D1671" s="404">
        <v>44986</v>
      </c>
      <c r="E1671" t="s">
        <v>4786</v>
      </c>
      <c r="F1671" t="s">
        <v>4797</v>
      </c>
      <c r="G1671">
        <v>23.12</v>
      </c>
      <c r="H1671" t="s">
        <v>4794</v>
      </c>
      <c r="I1671" t="s">
        <v>4722</v>
      </c>
    </row>
    <row r="1672" spans="1:9" x14ac:dyDescent="0.25">
      <c r="A1672">
        <v>7430</v>
      </c>
      <c r="B1672" t="s">
        <v>119</v>
      </c>
      <c r="C1672">
        <v>935</v>
      </c>
      <c r="D1672" s="404">
        <v>44986</v>
      </c>
      <c r="E1672" t="s">
        <v>4786</v>
      </c>
      <c r="F1672" t="s">
        <v>4797</v>
      </c>
      <c r="G1672">
        <v>21.25</v>
      </c>
      <c r="H1672" t="s">
        <v>4794</v>
      </c>
      <c r="I1672" t="s">
        <v>4722</v>
      </c>
    </row>
    <row r="1673" spans="1:9" x14ac:dyDescent="0.25">
      <c r="A1673">
        <v>7430</v>
      </c>
      <c r="B1673" t="s">
        <v>119</v>
      </c>
      <c r="C1673">
        <v>936</v>
      </c>
      <c r="D1673" s="404">
        <v>44986</v>
      </c>
      <c r="E1673" t="s">
        <v>4786</v>
      </c>
      <c r="F1673" t="s">
        <v>4797</v>
      </c>
      <c r="G1673">
        <v>21.25</v>
      </c>
      <c r="H1673" t="s">
        <v>4794</v>
      </c>
      <c r="I1673" t="s">
        <v>4722</v>
      </c>
    </row>
    <row r="1674" spans="1:9" x14ac:dyDescent="0.25">
      <c r="A1674">
        <v>7430</v>
      </c>
      <c r="B1674" t="s">
        <v>119</v>
      </c>
      <c r="C1674">
        <v>110</v>
      </c>
      <c r="D1674" s="404">
        <v>45017</v>
      </c>
      <c r="E1674" t="s">
        <v>4786</v>
      </c>
      <c r="F1674" t="s">
        <v>4796</v>
      </c>
      <c r="G1674">
        <v>113.3</v>
      </c>
      <c r="H1674" t="s">
        <v>4794</v>
      </c>
      <c r="I1674" t="s">
        <v>4722</v>
      </c>
    </row>
    <row r="1675" spans="1:9" x14ac:dyDescent="0.25">
      <c r="A1675">
        <v>7430</v>
      </c>
      <c r="B1675" t="s">
        <v>119</v>
      </c>
      <c r="C1675">
        <v>112</v>
      </c>
      <c r="D1675" s="404">
        <v>45017</v>
      </c>
      <c r="E1675" t="s">
        <v>4786</v>
      </c>
      <c r="F1675" t="s">
        <v>4796</v>
      </c>
      <c r="G1675">
        <v>85</v>
      </c>
      <c r="H1675" t="s">
        <v>4794</v>
      </c>
      <c r="I1675" t="s">
        <v>4722</v>
      </c>
    </row>
    <row r="1676" spans="1:9" x14ac:dyDescent="0.25">
      <c r="A1676">
        <v>7430</v>
      </c>
      <c r="B1676" t="s">
        <v>119</v>
      </c>
      <c r="C1676">
        <v>120</v>
      </c>
      <c r="D1676" s="404">
        <v>45017</v>
      </c>
      <c r="E1676" t="s">
        <v>4786</v>
      </c>
      <c r="F1676" t="s">
        <v>4796</v>
      </c>
      <c r="G1676">
        <v>153</v>
      </c>
      <c r="H1676" t="s">
        <v>4794</v>
      </c>
      <c r="I1676" t="s">
        <v>4722</v>
      </c>
    </row>
    <row r="1677" spans="1:9" x14ac:dyDescent="0.25">
      <c r="A1677">
        <v>7430</v>
      </c>
      <c r="B1677" t="s">
        <v>119</v>
      </c>
      <c r="C1677">
        <v>130</v>
      </c>
      <c r="D1677" s="404">
        <v>45017</v>
      </c>
      <c r="E1677" t="s">
        <v>4786</v>
      </c>
      <c r="F1677" t="s">
        <v>4796</v>
      </c>
      <c r="G1677">
        <v>86.7</v>
      </c>
      <c r="H1677" t="s">
        <v>4794</v>
      </c>
      <c r="I1677" t="s">
        <v>4722</v>
      </c>
    </row>
    <row r="1678" spans="1:9" x14ac:dyDescent="0.25">
      <c r="A1678">
        <v>7430</v>
      </c>
      <c r="B1678" t="s">
        <v>119</v>
      </c>
      <c r="C1678">
        <v>140</v>
      </c>
      <c r="D1678" s="404">
        <v>45017</v>
      </c>
      <c r="E1678" t="s">
        <v>4786</v>
      </c>
      <c r="F1678" t="s">
        <v>4796</v>
      </c>
      <c r="G1678">
        <v>102</v>
      </c>
      <c r="H1678" t="s">
        <v>4794</v>
      </c>
      <c r="I1678" t="s">
        <v>4722</v>
      </c>
    </row>
    <row r="1679" spans="1:9" x14ac:dyDescent="0.25">
      <c r="A1679">
        <v>7430</v>
      </c>
      <c r="B1679" t="s">
        <v>119</v>
      </c>
      <c r="C1679">
        <v>160</v>
      </c>
      <c r="D1679" s="404">
        <v>45017</v>
      </c>
      <c r="E1679" t="s">
        <v>4786</v>
      </c>
      <c r="F1679" t="s">
        <v>4796</v>
      </c>
      <c r="G1679">
        <v>51</v>
      </c>
      <c r="H1679" t="s">
        <v>4794</v>
      </c>
      <c r="I1679" t="s">
        <v>4722</v>
      </c>
    </row>
    <row r="1680" spans="1:9" x14ac:dyDescent="0.25">
      <c r="A1680">
        <v>7430</v>
      </c>
      <c r="B1680" t="s">
        <v>119</v>
      </c>
      <c r="C1680">
        <v>210</v>
      </c>
      <c r="D1680" s="404">
        <v>45017</v>
      </c>
      <c r="E1680" t="s">
        <v>4786</v>
      </c>
      <c r="F1680" t="s">
        <v>4796</v>
      </c>
      <c r="G1680">
        <v>56.7</v>
      </c>
      <c r="H1680" t="s">
        <v>4794</v>
      </c>
      <c r="I1680" t="s">
        <v>4722</v>
      </c>
    </row>
    <row r="1681" spans="1:9" x14ac:dyDescent="0.25">
      <c r="A1681">
        <v>7430</v>
      </c>
      <c r="B1681" t="s">
        <v>119</v>
      </c>
      <c r="C1681">
        <v>220</v>
      </c>
      <c r="D1681" s="404">
        <v>45017</v>
      </c>
      <c r="E1681" t="s">
        <v>4786</v>
      </c>
      <c r="F1681" t="s">
        <v>4796</v>
      </c>
      <c r="G1681">
        <v>34</v>
      </c>
      <c r="H1681" t="s">
        <v>4794</v>
      </c>
      <c r="I1681" t="s">
        <v>4722</v>
      </c>
    </row>
    <row r="1682" spans="1:9" x14ac:dyDescent="0.25">
      <c r="A1682">
        <v>7430</v>
      </c>
      <c r="B1682" t="s">
        <v>119</v>
      </c>
      <c r="C1682">
        <v>230</v>
      </c>
      <c r="D1682" s="404">
        <v>45017</v>
      </c>
      <c r="E1682" t="s">
        <v>4786</v>
      </c>
      <c r="F1682" t="s">
        <v>4796</v>
      </c>
      <c r="G1682">
        <v>57.37</v>
      </c>
      <c r="H1682" t="s">
        <v>4794</v>
      </c>
      <c r="I1682" t="s">
        <v>4722</v>
      </c>
    </row>
    <row r="1683" spans="1:9" x14ac:dyDescent="0.25">
      <c r="A1683">
        <v>7430</v>
      </c>
      <c r="B1683" t="s">
        <v>119</v>
      </c>
      <c r="C1683">
        <v>240</v>
      </c>
      <c r="D1683" s="404">
        <v>45017</v>
      </c>
      <c r="E1683" t="s">
        <v>4786</v>
      </c>
      <c r="F1683" t="s">
        <v>4796</v>
      </c>
      <c r="G1683">
        <v>45.3</v>
      </c>
      <c r="H1683" t="s">
        <v>4794</v>
      </c>
      <c r="I1683" t="s">
        <v>4722</v>
      </c>
    </row>
    <row r="1684" spans="1:9" x14ac:dyDescent="0.25">
      <c r="A1684">
        <v>7430</v>
      </c>
      <c r="B1684" t="s">
        <v>119</v>
      </c>
      <c r="C1684">
        <v>340</v>
      </c>
      <c r="D1684" s="404">
        <v>45017</v>
      </c>
      <c r="E1684" t="s">
        <v>4786</v>
      </c>
      <c r="F1684" t="s">
        <v>4796</v>
      </c>
      <c r="G1684">
        <v>23.12</v>
      </c>
      <c r="H1684" t="s">
        <v>4794</v>
      </c>
      <c r="I1684" t="s">
        <v>4722</v>
      </c>
    </row>
    <row r="1685" spans="1:9" x14ac:dyDescent="0.25">
      <c r="A1685">
        <v>7430</v>
      </c>
      <c r="B1685" t="s">
        <v>119</v>
      </c>
      <c r="C1685">
        <v>935</v>
      </c>
      <c r="D1685" s="404">
        <v>45017</v>
      </c>
      <c r="E1685" t="s">
        <v>4786</v>
      </c>
      <c r="F1685" t="s">
        <v>4796</v>
      </c>
      <c r="G1685">
        <v>21.25</v>
      </c>
      <c r="H1685" t="s">
        <v>4794</v>
      </c>
      <c r="I1685" t="s">
        <v>4722</v>
      </c>
    </row>
    <row r="1686" spans="1:9" x14ac:dyDescent="0.25">
      <c r="A1686">
        <v>7430</v>
      </c>
      <c r="B1686" t="s">
        <v>119</v>
      </c>
      <c r="C1686">
        <v>936</v>
      </c>
      <c r="D1686" s="404">
        <v>45017</v>
      </c>
      <c r="E1686" t="s">
        <v>4786</v>
      </c>
      <c r="F1686" t="s">
        <v>4796</v>
      </c>
      <c r="G1686">
        <v>21.25</v>
      </c>
      <c r="H1686" t="s">
        <v>4794</v>
      </c>
      <c r="I1686" t="s">
        <v>4722</v>
      </c>
    </row>
    <row r="1687" spans="1:9" x14ac:dyDescent="0.25">
      <c r="A1687">
        <v>7430</v>
      </c>
      <c r="B1687" t="s">
        <v>119</v>
      </c>
      <c r="C1687">
        <v>110</v>
      </c>
      <c r="D1687" s="404">
        <v>45047</v>
      </c>
      <c r="E1687" t="s">
        <v>4786</v>
      </c>
      <c r="F1687" t="s">
        <v>4795</v>
      </c>
      <c r="G1687">
        <v>113.3</v>
      </c>
      <c r="H1687" t="s">
        <v>4794</v>
      </c>
      <c r="I1687" t="s">
        <v>4722</v>
      </c>
    </row>
    <row r="1688" spans="1:9" x14ac:dyDescent="0.25">
      <c r="A1688">
        <v>7430</v>
      </c>
      <c r="B1688" t="s">
        <v>119</v>
      </c>
      <c r="C1688">
        <v>112</v>
      </c>
      <c r="D1688" s="404">
        <v>45047</v>
      </c>
      <c r="E1688" t="s">
        <v>4786</v>
      </c>
      <c r="F1688" t="s">
        <v>4795</v>
      </c>
      <c r="G1688">
        <v>85</v>
      </c>
      <c r="H1688" t="s">
        <v>4794</v>
      </c>
      <c r="I1688" t="s">
        <v>4722</v>
      </c>
    </row>
    <row r="1689" spans="1:9" x14ac:dyDescent="0.25">
      <c r="A1689">
        <v>7430</v>
      </c>
      <c r="B1689" t="s">
        <v>119</v>
      </c>
      <c r="C1689">
        <v>120</v>
      </c>
      <c r="D1689" s="404">
        <v>45047</v>
      </c>
      <c r="E1689" t="s">
        <v>4786</v>
      </c>
      <c r="F1689" t="s">
        <v>4795</v>
      </c>
      <c r="G1689">
        <v>153</v>
      </c>
      <c r="H1689" t="s">
        <v>4794</v>
      </c>
      <c r="I1689" t="s">
        <v>4722</v>
      </c>
    </row>
    <row r="1690" spans="1:9" x14ac:dyDescent="0.25">
      <c r="A1690">
        <v>7430</v>
      </c>
      <c r="B1690" t="s">
        <v>119</v>
      </c>
      <c r="C1690">
        <v>130</v>
      </c>
      <c r="D1690" s="404">
        <v>45047</v>
      </c>
      <c r="E1690" t="s">
        <v>4786</v>
      </c>
      <c r="F1690" t="s">
        <v>4795</v>
      </c>
      <c r="G1690">
        <v>86.7</v>
      </c>
      <c r="H1690" t="s">
        <v>4794</v>
      </c>
      <c r="I1690" t="s">
        <v>4722</v>
      </c>
    </row>
    <row r="1691" spans="1:9" x14ac:dyDescent="0.25">
      <c r="A1691">
        <v>7430</v>
      </c>
      <c r="B1691" t="s">
        <v>119</v>
      </c>
      <c r="C1691">
        <v>140</v>
      </c>
      <c r="D1691" s="404">
        <v>45047</v>
      </c>
      <c r="E1691" t="s">
        <v>4786</v>
      </c>
      <c r="F1691" t="s">
        <v>4795</v>
      </c>
      <c r="G1691">
        <v>102</v>
      </c>
      <c r="H1691" t="s">
        <v>4794</v>
      </c>
      <c r="I1691" t="s">
        <v>4722</v>
      </c>
    </row>
    <row r="1692" spans="1:9" x14ac:dyDescent="0.25">
      <c r="A1692">
        <v>7430</v>
      </c>
      <c r="B1692" t="s">
        <v>119</v>
      </c>
      <c r="C1692">
        <v>160</v>
      </c>
      <c r="D1692" s="404">
        <v>45047</v>
      </c>
      <c r="E1692" t="s">
        <v>4786</v>
      </c>
      <c r="F1692" t="s">
        <v>4795</v>
      </c>
      <c r="G1692">
        <v>51</v>
      </c>
      <c r="H1692" t="s">
        <v>4794</v>
      </c>
      <c r="I1692" t="s">
        <v>4722</v>
      </c>
    </row>
    <row r="1693" spans="1:9" x14ac:dyDescent="0.25">
      <c r="A1693">
        <v>7430</v>
      </c>
      <c r="B1693" t="s">
        <v>119</v>
      </c>
      <c r="C1693">
        <v>210</v>
      </c>
      <c r="D1693" s="404">
        <v>45047</v>
      </c>
      <c r="E1693" t="s">
        <v>4786</v>
      </c>
      <c r="F1693" t="s">
        <v>4795</v>
      </c>
      <c r="G1693">
        <v>56.7</v>
      </c>
      <c r="H1693" t="s">
        <v>4794</v>
      </c>
      <c r="I1693" t="s">
        <v>4722</v>
      </c>
    </row>
    <row r="1694" spans="1:9" x14ac:dyDescent="0.25">
      <c r="A1694">
        <v>7430</v>
      </c>
      <c r="B1694" t="s">
        <v>119</v>
      </c>
      <c r="C1694">
        <v>220</v>
      </c>
      <c r="D1694" s="404">
        <v>45047</v>
      </c>
      <c r="E1694" t="s">
        <v>4786</v>
      </c>
      <c r="F1694" t="s">
        <v>4795</v>
      </c>
      <c r="G1694">
        <v>34</v>
      </c>
      <c r="H1694" t="s">
        <v>4794</v>
      </c>
      <c r="I1694" t="s">
        <v>4722</v>
      </c>
    </row>
    <row r="1695" spans="1:9" x14ac:dyDescent="0.25">
      <c r="A1695">
        <v>7430</v>
      </c>
      <c r="B1695" t="s">
        <v>119</v>
      </c>
      <c r="C1695">
        <v>230</v>
      </c>
      <c r="D1695" s="404">
        <v>45047</v>
      </c>
      <c r="E1695" t="s">
        <v>4786</v>
      </c>
      <c r="F1695" t="s">
        <v>4795</v>
      </c>
      <c r="G1695">
        <v>57.37</v>
      </c>
      <c r="H1695" t="s">
        <v>4794</v>
      </c>
      <c r="I1695" t="s">
        <v>4722</v>
      </c>
    </row>
    <row r="1696" spans="1:9" x14ac:dyDescent="0.25">
      <c r="A1696">
        <v>7430</v>
      </c>
      <c r="B1696" t="s">
        <v>119</v>
      </c>
      <c r="C1696">
        <v>240</v>
      </c>
      <c r="D1696" s="404">
        <v>45047</v>
      </c>
      <c r="E1696" t="s">
        <v>4786</v>
      </c>
      <c r="F1696" t="s">
        <v>4795</v>
      </c>
      <c r="G1696">
        <v>45.3</v>
      </c>
      <c r="H1696" t="s">
        <v>4794</v>
      </c>
      <c r="I1696" t="s">
        <v>4722</v>
      </c>
    </row>
    <row r="1697" spans="1:9" x14ac:dyDescent="0.25">
      <c r="A1697">
        <v>7430</v>
      </c>
      <c r="B1697" t="s">
        <v>119</v>
      </c>
      <c r="C1697">
        <v>340</v>
      </c>
      <c r="D1697" s="404">
        <v>45047</v>
      </c>
      <c r="E1697" t="s">
        <v>4786</v>
      </c>
      <c r="F1697" t="s">
        <v>4795</v>
      </c>
      <c r="G1697">
        <v>23.12</v>
      </c>
      <c r="H1697" t="s">
        <v>4794</v>
      </c>
      <c r="I1697" t="s">
        <v>4722</v>
      </c>
    </row>
    <row r="1698" spans="1:9" x14ac:dyDescent="0.25">
      <c r="A1698">
        <v>7430</v>
      </c>
      <c r="B1698" t="s">
        <v>119</v>
      </c>
      <c r="C1698">
        <v>935</v>
      </c>
      <c r="D1698" s="404">
        <v>45047</v>
      </c>
      <c r="E1698" t="s">
        <v>4786</v>
      </c>
      <c r="F1698" t="s">
        <v>4795</v>
      </c>
      <c r="G1698">
        <v>21.25</v>
      </c>
      <c r="H1698" t="s">
        <v>4794</v>
      </c>
      <c r="I1698" t="s">
        <v>4722</v>
      </c>
    </row>
    <row r="1699" spans="1:9" x14ac:dyDescent="0.25">
      <c r="A1699">
        <v>7430</v>
      </c>
      <c r="B1699" t="s">
        <v>119</v>
      </c>
      <c r="C1699">
        <v>936</v>
      </c>
      <c r="D1699" s="404">
        <v>45047</v>
      </c>
      <c r="E1699" t="s">
        <v>4786</v>
      </c>
      <c r="F1699" t="s">
        <v>4795</v>
      </c>
      <c r="G1699">
        <v>21.25</v>
      </c>
      <c r="H1699" t="s">
        <v>4794</v>
      </c>
      <c r="I1699" t="s">
        <v>4722</v>
      </c>
    </row>
    <row r="1700" spans="1:9" x14ac:dyDescent="0.25">
      <c r="A1700">
        <v>7430</v>
      </c>
      <c r="B1700" t="s">
        <v>119</v>
      </c>
      <c r="C1700">
        <v>110</v>
      </c>
      <c r="D1700" s="404">
        <v>45084</v>
      </c>
      <c r="E1700" t="s">
        <v>4786</v>
      </c>
      <c r="F1700">
        <v>37946</v>
      </c>
      <c r="G1700">
        <v>113.3</v>
      </c>
      <c r="H1700" t="s">
        <v>4794</v>
      </c>
      <c r="I1700" t="s">
        <v>4722</v>
      </c>
    </row>
    <row r="1701" spans="1:9" x14ac:dyDescent="0.25">
      <c r="A1701">
        <v>7430</v>
      </c>
      <c r="B1701" t="s">
        <v>119</v>
      </c>
      <c r="C1701">
        <v>110</v>
      </c>
      <c r="D1701" s="404">
        <v>45084</v>
      </c>
      <c r="E1701" t="s">
        <v>4786</v>
      </c>
      <c r="F1701">
        <v>37946</v>
      </c>
      <c r="G1701">
        <v>-113.3</v>
      </c>
      <c r="H1701" t="s">
        <v>4794</v>
      </c>
      <c r="I1701" t="s">
        <v>4722</v>
      </c>
    </row>
    <row r="1702" spans="1:9" x14ac:dyDescent="0.25">
      <c r="A1702">
        <v>7430</v>
      </c>
      <c r="B1702" t="s">
        <v>119</v>
      </c>
      <c r="C1702">
        <v>112</v>
      </c>
      <c r="D1702" s="404">
        <v>45084</v>
      </c>
      <c r="E1702" t="s">
        <v>4786</v>
      </c>
      <c r="F1702">
        <v>37946</v>
      </c>
      <c r="G1702">
        <v>85</v>
      </c>
      <c r="H1702" t="s">
        <v>4794</v>
      </c>
      <c r="I1702" t="s">
        <v>4722</v>
      </c>
    </row>
    <row r="1703" spans="1:9" x14ac:dyDescent="0.25">
      <c r="A1703">
        <v>7430</v>
      </c>
      <c r="B1703" t="s">
        <v>119</v>
      </c>
      <c r="C1703">
        <v>112</v>
      </c>
      <c r="D1703" s="404">
        <v>45084</v>
      </c>
      <c r="E1703" t="s">
        <v>4786</v>
      </c>
      <c r="F1703">
        <v>37946</v>
      </c>
      <c r="G1703">
        <v>-85</v>
      </c>
      <c r="H1703" t="s">
        <v>4794</v>
      </c>
      <c r="I1703" t="s">
        <v>4722</v>
      </c>
    </row>
    <row r="1704" spans="1:9" x14ac:dyDescent="0.25">
      <c r="A1704">
        <v>7430</v>
      </c>
      <c r="B1704" t="s">
        <v>119</v>
      </c>
      <c r="C1704">
        <v>120</v>
      </c>
      <c r="D1704" s="404">
        <v>45084</v>
      </c>
      <c r="E1704" t="s">
        <v>4786</v>
      </c>
      <c r="F1704">
        <v>37946</v>
      </c>
      <c r="G1704">
        <v>153</v>
      </c>
      <c r="H1704" t="s">
        <v>4794</v>
      </c>
      <c r="I1704" t="s">
        <v>4722</v>
      </c>
    </row>
    <row r="1705" spans="1:9" x14ac:dyDescent="0.25">
      <c r="A1705">
        <v>7430</v>
      </c>
      <c r="B1705" t="s">
        <v>119</v>
      </c>
      <c r="C1705">
        <v>120</v>
      </c>
      <c r="D1705" s="404">
        <v>45084</v>
      </c>
      <c r="E1705" t="s">
        <v>4786</v>
      </c>
      <c r="F1705">
        <v>37946</v>
      </c>
      <c r="G1705">
        <v>-153</v>
      </c>
      <c r="H1705" t="s">
        <v>4794</v>
      </c>
      <c r="I1705" t="s">
        <v>4722</v>
      </c>
    </row>
    <row r="1706" spans="1:9" x14ac:dyDescent="0.25">
      <c r="A1706">
        <v>7430</v>
      </c>
      <c r="B1706" t="s">
        <v>119</v>
      </c>
      <c r="C1706">
        <v>130</v>
      </c>
      <c r="D1706" s="404">
        <v>45084</v>
      </c>
      <c r="E1706" t="s">
        <v>4786</v>
      </c>
      <c r="F1706">
        <v>37946</v>
      </c>
      <c r="G1706">
        <v>86.7</v>
      </c>
      <c r="H1706" t="s">
        <v>4794</v>
      </c>
      <c r="I1706" t="s">
        <v>4722</v>
      </c>
    </row>
    <row r="1707" spans="1:9" x14ac:dyDescent="0.25">
      <c r="A1707">
        <v>7430</v>
      </c>
      <c r="B1707" t="s">
        <v>119</v>
      </c>
      <c r="C1707">
        <v>130</v>
      </c>
      <c r="D1707" s="404">
        <v>45084</v>
      </c>
      <c r="E1707" t="s">
        <v>4786</v>
      </c>
      <c r="F1707">
        <v>37946</v>
      </c>
      <c r="G1707">
        <v>-86.7</v>
      </c>
      <c r="H1707" t="s">
        <v>4794</v>
      </c>
      <c r="I1707" t="s">
        <v>4722</v>
      </c>
    </row>
    <row r="1708" spans="1:9" x14ac:dyDescent="0.25">
      <c r="A1708">
        <v>7430</v>
      </c>
      <c r="B1708" t="s">
        <v>119</v>
      </c>
      <c r="C1708">
        <v>140</v>
      </c>
      <c r="D1708" s="404">
        <v>45084</v>
      </c>
      <c r="E1708" t="s">
        <v>4786</v>
      </c>
      <c r="F1708">
        <v>37946</v>
      </c>
      <c r="G1708">
        <v>102</v>
      </c>
      <c r="H1708" t="s">
        <v>4794</v>
      </c>
      <c r="I1708" t="s">
        <v>4722</v>
      </c>
    </row>
    <row r="1709" spans="1:9" x14ac:dyDescent="0.25">
      <c r="A1709">
        <v>7430</v>
      </c>
      <c r="B1709" t="s">
        <v>119</v>
      </c>
      <c r="C1709">
        <v>140</v>
      </c>
      <c r="D1709" s="404">
        <v>45084</v>
      </c>
      <c r="E1709" t="s">
        <v>4786</v>
      </c>
      <c r="F1709">
        <v>37946</v>
      </c>
      <c r="G1709">
        <v>-102</v>
      </c>
      <c r="H1709" t="s">
        <v>4794</v>
      </c>
      <c r="I1709" t="s">
        <v>4722</v>
      </c>
    </row>
    <row r="1710" spans="1:9" x14ac:dyDescent="0.25">
      <c r="A1710">
        <v>7430</v>
      </c>
      <c r="B1710" t="s">
        <v>119</v>
      </c>
      <c r="C1710">
        <v>160</v>
      </c>
      <c r="D1710" s="404">
        <v>45084</v>
      </c>
      <c r="E1710" t="s">
        <v>4786</v>
      </c>
      <c r="F1710">
        <v>37946</v>
      </c>
      <c r="G1710">
        <v>51</v>
      </c>
      <c r="H1710" t="s">
        <v>4794</v>
      </c>
      <c r="I1710" t="s">
        <v>4722</v>
      </c>
    </row>
    <row r="1711" spans="1:9" x14ac:dyDescent="0.25">
      <c r="A1711">
        <v>7430</v>
      </c>
      <c r="B1711" t="s">
        <v>119</v>
      </c>
      <c r="C1711">
        <v>160</v>
      </c>
      <c r="D1711" s="404">
        <v>45084</v>
      </c>
      <c r="E1711" t="s">
        <v>4786</v>
      </c>
      <c r="F1711">
        <v>37946</v>
      </c>
      <c r="G1711">
        <v>-51</v>
      </c>
      <c r="H1711" t="s">
        <v>4794</v>
      </c>
      <c r="I1711" t="s">
        <v>4722</v>
      </c>
    </row>
    <row r="1712" spans="1:9" x14ac:dyDescent="0.25">
      <c r="A1712">
        <v>7430</v>
      </c>
      <c r="B1712" t="s">
        <v>119</v>
      </c>
      <c r="C1712">
        <v>210</v>
      </c>
      <c r="D1712" s="404">
        <v>45084</v>
      </c>
      <c r="E1712" t="s">
        <v>4786</v>
      </c>
      <c r="F1712">
        <v>37946</v>
      </c>
      <c r="G1712">
        <v>56.7</v>
      </c>
      <c r="H1712" t="s">
        <v>4794</v>
      </c>
      <c r="I1712" t="s">
        <v>4722</v>
      </c>
    </row>
    <row r="1713" spans="1:9" x14ac:dyDescent="0.25">
      <c r="A1713">
        <v>7430</v>
      </c>
      <c r="B1713" t="s">
        <v>119</v>
      </c>
      <c r="C1713">
        <v>210</v>
      </c>
      <c r="D1713" s="404">
        <v>45084</v>
      </c>
      <c r="E1713" t="s">
        <v>4786</v>
      </c>
      <c r="F1713">
        <v>37946</v>
      </c>
      <c r="G1713">
        <v>-56.7</v>
      </c>
      <c r="H1713" t="s">
        <v>4794</v>
      </c>
      <c r="I1713" t="s">
        <v>4722</v>
      </c>
    </row>
    <row r="1714" spans="1:9" x14ac:dyDescent="0.25">
      <c r="A1714">
        <v>7430</v>
      </c>
      <c r="B1714" t="s">
        <v>119</v>
      </c>
      <c r="C1714">
        <v>220</v>
      </c>
      <c r="D1714" s="404">
        <v>45084</v>
      </c>
      <c r="E1714" t="s">
        <v>4786</v>
      </c>
      <c r="F1714">
        <v>37946</v>
      </c>
      <c r="G1714">
        <v>34</v>
      </c>
      <c r="H1714" t="s">
        <v>4794</v>
      </c>
      <c r="I1714" t="s">
        <v>4722</v>
      </c>
    </row>
    <row r="1715" spans="1:9" x14ac:dyDescent="0.25">
      <c r="A1715">
        <v>7430</v>
      </c>
      <c r="B1715" t="s">
        <v>119</v>
      </c>
      <c r="C1715">
        <v>220</v>
      </c>
      <c r="D1715" s="404">
        <v>45084</v>
      </c>
      <c r="E1715" t="s">
        <v>4786</v>
      </c>
      <c r="F1715">
        <v>37946</v>
      </c>
      <c r="G1715">
        <v>-34</v>
      </c>
      <c r="H1715" t="s">
        <v>4794</v>
      </c>
      <c r="I1715" t="s">
        <v>4722</v>
      </c>
    </row>
    <row r="1716" spans="1:9" x14ac:dyDescent="0.25">
      <c r="A1716">
        <v>7430</v>
      </c>
      <c r="B1716" t="s">
        <v>119</v>
      </c>
      <c r="C1716">
        <v>230</v>
      </c>
      <c r="D1716" s="404">
        <v>45084</v>
      </c>
      <c r="E1716" t="s">
        <v>4786</v>
      </c>
      <c r="F1716">
        <v>37946</v>
      </c>
      <c r="G1716">
        <v>57.37</v>
      </c>
      <c r="H1716" t="s">
        <v>4794</v>
      </c>
      <c r="I1716" t="s">
        <v>4722</v>
      </c>
    </row>
    <row r="1717" spans="1:9" x14ac:dyDescent="0.25">
      <c r="A1717">
        <v>7430</v>
      </c>
      <c r="B1717" t="s">
        <v>119</v>
      </c>
      <c r="C1717">
        <v>230</v>
      </c>
      <c r="D1717" s="404">
        <v>45084</v>
      </c>
      <c r="E1717" t="s">
        <v>4786</v>
      </c>
      <c r="F1717">
        <v>37946</v>
      </c>
      <c r="G1717">
        <v>-57.37</v>
      </c>
      <c r="H1717" t="s">
        <v>4794</v>
      </c>
      <c r="I1717" t="s">
        <v>4722</v>
      </c>
    </row>
    <row r="1718" spans="1:9" x14ac:dyDescent="0.25">
      <c r="A1718">
        <v>7430</v>
      </c>
      <c r="B1718" t="s">
        <v>119</v>
      </c>
      <c r="C1718">
        <v>240</v>
      </c>
      <c r="D1718" s="404">
        <v>45084</v>
      </c>
      <c r="E1718" t="s">
        <v>4786</v>
      </c>
      <c r="F1718">
        <v>37946</v>
      </c>
      <c r="G1718">
        <v>45.3</v>
      </c>
      <c r="H1718" t="s">
        <v>4794</v>
      </c>
      <c r="I1718" t="s">
        <v>4722</v>
      </c>
    </row>
    <row r="1719" spans="1:9" x14ac:dyDescent="0.25">
      <c r="A1719">
        <v>7430</v>
      </c>
      <c r="B1719" t="s">
        <v>119</v>
      </c>
      <c r="C1719">
        <v>240</v>
      </c>
      <c r="D1719" s="404">
        <v>45084</v>
      </c>
      <c r="E1719" t="s">
        <v>4786</v>
      </c>
      <c r="F1719">
        <v>37946</v>
      </c>
      <c r="G1719">
        <v>-45.3</v>
      </c>
      <c r="H1719" t="s">
        <v>4794</v>
      </c>
      <c r="I1719" t="s">
        <v>4722</v>
      </c>
    </row>
    <row r="1720" spans="1:9" x14ac:dyDescent="0.25">
      <c r="A1720">
        <v>7430</v>
      </c>
      <c r="B1720" t="s">
        <v>119</v>
      </c>
      <c r="C1720">
        <v>340</v>
      </c>
      <c r="D1720" s="404">
        <v>45084</v>
      </c>
      <c r="E1720" t="s">
        <v>4786</v>
      </c>
      <c r="F1720">
        <v>37946</v>
      </c>
      <c r="G1720">
        <v>23.12</v>
      </c>
      <c r="H1720" t="s">
        <v>4794</v>
      </c>
      <c r="I1720" t="s">
        <v>4722</v>
      </c>
    </row>
    <row r="1721" spans="1:9" x14ac:dyDescent="0.25">
      <c r="A1721">
        <v>7430</v>
      </c>
      <c r="B1721" t="s">
        <v>119</v>
      </c>
      <c r="C1721">
        <v>340</v>
      </c>
      <c r="D1721" s="404">
        <v>45084</v>
      </c>
      <c r="E1721" t="s">
        <v>4786</v>
      </c>
      <c r="F1721">
        <v>37946</v>
      </c>
      <c r="G1721">
        <v>-23.12</v>
      </c>
      <c r="H1721" t="s">
        <v>4794</v>
      </c>
      <c r="I1721" t="s">
        <v>4722</v>
      </c>
    </row>
    <row r="1722" spans="1:9" x14ac:dyDescent="0.25">
      <c r="A1722">
        <v>7430</v>
      </c>
      <c r="B1722" t="s">
        <v>119</v>
      </c>
      <c r="C1722">
        <v>935</v>
      </c>
      <c r="D1722" s="404">
        <v>45084</v>
      </c>
      <c r="E1722" t="s">
        <v>4786</v>
      </c>
      <c r="F1722">
        <v>37946</v>
      </c>
      <c r="G1722">
        <v>21.25</v>
      </c>
      <c r="H1722" t="s">
        <v>4794</v>
      </c>
      <c r="I1722" t="s">
        <v>4722</v>
      </c>
    </row>
    <row r="1723" spans="1:9" x14ac:dyDescent="0.25">
      <c r="A1723">
        <v>7430</v>
      </c>
      <c r="B1723" t="s">
        <v>119</v>
      </c>
      <c r="C1723">
        <v>935</v>
      </c>
      <c r="D1723" s="404">
        <v>45084</v>
      </c>
      <c r="E1723" t="s">
        <v>4786</v>
      </c>
      <c r="F1723">
        <v>37946</v>
      </c>
      <c r="G1723">
        <v>-21.25</v>
      </c>
      <c r="H1723" t="s">
        <v>4794</v>
      </c>
      <c r="I1723" t="s">
        <v>4722</v>
      </c>
    </row>
    <row r="1724" spans="1:9" x14ac:dyDescent="0.25">
      <c r="A1724">
        <v>7430</v>
      </c>
      <c r="B1724" t="s">
        <v>119</v>
      </c>
      <c r="C1724">
        <v>936</v>
      </c>
      <c r="D1724" s="404">
        <v>45084</v>
      </c>
      <c r="E1724" t="s">
        <v>4786</v>
      </c>
      <c r="F1724">
        <v>37946</v>
      </c>
      <c r="G1724">
        <v>21.25</v>
      </c>
      <c r="H1724" t="s">
        <v>4794</v>
      </c>
      <c r="I1724" t="s">
        <v>4722</v>
      </c>
    </row>
    <row r="1725" spans="1:9" x14ac:dyDescent="0.25">
      <c r="A1725">
        <v>7430</v>
      </c>
      <c r="B1725" t="s">
        <v>119</v>
      </c>
      <c r="C1725">
        <v>936</v>
      </c>
      <c r="D1725" s="404">
        <v>45084</v>
      </c>
      <c r="E1725" t="s">
        <v>4786</v>
      </c>
      <c r="F1725">
        <v>37946</v>
      </c>
      <c r="G1725">
        <v>-21.25</v>
      </c>
      <c r="H1725" t="s">
        <v>4794</v>
      </c>
      <c r="I1725" t="s">
        <v>4722</v>
      </c>
    </row>
    <row r="1726" spans="1:9" x14ac:dyDescent="0.25">
      <c r="A1726">
        <v>7430</v>
      </c>
      <c r="B1726" t="s">
        <v>119</v>
      </c>
      <c r="C1726">
        <v>110</v>
      </c>
      <c r="D1726" s="404">
        <v>45267</v>
      </c>
      <c r="E1726" t="s">
        <v>4786</v>
      </c>
      <c r="F1726" t="s">
        <v>4793</v>
      </c>
      <c r="G1726">
        <v>493.21</v>
      </c>
      <c r="H1726" t="s">
        <v>4792</v>
      </c>
      <c r="I1726" t="s">
        <v>4722</v>
      </c>
    </row>
    <row r="1727" spans="1:9" x14ac:dyDescent="0.25">
      <c r="A1727">
        <v>7430</v>
      </c>
      <c r="B1727" t="s">
        <v>119</v>
      </c>
      <c r="C1727">
        <v>112</v>
      </c>
      <c r="D1727" s="404">
        <v>45267</v>
      </c>
      <c r="E1727" t="s">
        <v>4786</v>
      </c>
      <c r="F1727" t="s">
        <v>4793</v>
      </c>
      <c r="G1727">
        <v>370</v>
      </c>
      <c r="H1727" t="s">
        <v>4792</v>
      </c>
      <c r="I1727" t="s">
        <v>4722</v>
      </c>
    </row>
    <row r="1728" spans="1:9" x14ac:dyDescent="0.25">
      <c r="A1728">
        <v>7430</v>
      </c>
      <c r="B1728" t="s">
        <v>119</v>
      </c>
      <c r="C1728">
        <v>120</v>
      </c>
      <c r="D1728" s="404">
        <v>45267</v>
      </c>
      <c r="E1728" t="s">
        <v>4786</v>
      </c>
      <c r="F1728" t="s">
        <v>4793</v>
      </c>
      <c r="G1728">
        <v>666</v>
      </c>
      <c r="H1728" t="s">
        <v>4792</v>
      </c>
      <c r="I1728" t="s">
        <v>4722</v>
      </c>
    </row>
    <row r="1729" spans="1:9" x14ac:dyDescent="0.25">
      <c r="A1729">
        <v>7430</v>
      </c>
      <c r="B1729" t="s">
        <v>119</v>
      </c>
      <c r="C1729">
        <v>130</v>
      </c>
      <c r="D1729" s="404">
        <v>45267</v>
      </c>
      <c r="E1729" t="s">
        <v>4786</v>
      </c>
      <c r="F1729" t="s">
        <v>4793</v>
      </c>
      <c r="G1729">
        <v>377.4</v>
      </c>
      <c r="H1729" t="s">
        <v>4792</v>
      </c>
      <c r="I1729" t="s">
        <v>4722</v>
      </c>
    </row>
    <row r="1730" spans="1:9" x14ac:dyDescent="0.25">
      <c r="A1730">
        <v>7430</v>
      </c>
      <c r="B1730" t="s">
        <v>119</v>
      </c>
      <c r="C1730">
        <v>140</v>
      </c>
      <c r="D1730" s="404">
        <v>45267</v>
      </c>
      <c r="E1730" t="s">
        <v>4786</v>
      </c>
      <c r="F1730" t="s">
        <v>4793</v>
      </c>
      <c r="G1730">
        <v>444</v>
      </c>
      <c r="H1730" t="s">
        <v>4792</v>
      </c>
      <c r="I1730" t="s">
        <v>4722</v>
      </c>
    </row>
    <row r="1731" spans="1:9" x14ac:dyDescent="0.25">
      <c r="A1731">
        <v>7430</v>
      </c>
      <c r="B1731" t="s">
        <v>119</v>
      </c>
      <c r="C1731">
        <v>160</v>
      </c>
      <c r="D1731" s="404">
        <v>45267</v>
      </c>
      <c r="E1731" t="s">
        <v>4786</v>
      </c>
      <c r="F1731" t="s">
        <v>4793</v>
      </c>
      <c r="G1731">
        <v>222</v>
      </c>
      <c r="H1731" t="s">
        <v>4792</v>
      </c>
      <c r="I1731" t="s">
        <v>4722</v>
      </c>
    </row>
    <row r="1732" spans="1:9" x14ac:dyDescent="0.25">
      <c r="A1732">
        <v>7430</v>
      </c>
      <c r="B1732" t="s">
        <v>119</v>
      </c>
      <c r="C1732">
        <v>210</v>
      </c>
      <c r="D1732" s="404">
        <v>45267</v>
      </c>
      <c r="E1732" t="s">
        <v>4786</v>
      </c>
      <c r="F1732" t="s">
        <v>4793</v>
      </c>
      <c r="G1732">
        <v>246.79</v>
      </c>
      <c r="H1732" t="s">
        <v>4792</v>
      </c>
      <c r="I1732" t="s">
        <v>4722</v>
      </c>
    </row>
    <row r="1733" spans="1:9" x14ac:dyDescent="0.25">
      <c r="A1733">
        <v>7430</v>
      </c>
      <c r="B1733" t="s">
        <v>119</v>
      </c>
      <c r="C1733">
        <v>220</v>
      </c>
      <c r="D1733" s="404">
        <v>45267</v>
      </c>
      <c r="E1733" t="s">
        <v>4786</v>
      </c>
      <c r="F1733" t="s">
        <v>4793</v>
      </c>
      <c r="G1733">
        <v>148</v>
      </c>
      <c r="H1733" t="s">
        <v>4792</v>
      </c>
      <c r="I1733" t="s">
        <v>4722</v>
      </c>
    </row>
    <row r="1734" spans="1:9" x14ac:dyDescent="0.25">
      <c r="A1734">
        <v>7430</v>
      </c>
      <c r="B1734" t="s">
        <v>119</v>
      </c>
      <c r="C1734">
        <v>230</v>
      </c>
      <c r="D1734" s="404">
        <v>45267</v>
      </c>
      <c r="E1734" t="s">
        <v>4786</v>
      </c>
      <c r="F1734" t="s">
        <v>4793</v>
      </c>
      <c r="G1734">
        <v>249.75</v>
      </c>
      <c r="H1734" t="s">
        <v>4792</v>
      </c>
      <c r="I1734" t="s">
        <v>4722</v>
      </c>
    </row>
    <row r="1735" spans="1:9" x14ac:dyDescent="0.25">
      <c r="A1735">
        <v>7430</v>
      </c>
      <c r="B1735" t="s">
        <v>119</v>
      </c>
      <c r="C1735">
        <v>240</v>
      </c>
      <c r="D1735" s="404">
        <v>45267</v>
      </c>
      <c r="E1735" t="s">
        <v>4786</v>
      </c>
      <c r="F1735" t="s">
        <v>4793</v>
      </c>
      <c r="G1735">
        <v>197.21</v>
      </c>
      <c r="H1735" t="s">
        <v>4792</v>
      </c>
      <c r="I1735" t="s">
        <v>4722</v>
      </c>
    </row>
    <row r="1736" spans="1:9" x14ac:dyDescent="0.25">
      <c r="A1736">
        <v>7430</v>
      </c>
      <c r="B1736" t="s">
        <v>119</v>
      </c>
      <c r="C1736">
        <v>340</v>
      </c>
      <c r="D1736" s="404">
        <v>45267</v>
      </c>
      <c r="E1736" t="s">
        <v>4786</v>
      </c>
      <c r="F1736" t="s">
        <v>4793</v>
      </c>
      <c r="G1736">
        <v>100.64</v>
      </c>
      <c r="H1736" t="s">
        <v>4792</v>
      </c>
      <c r="I1736" t="s">
        <v>4722</v>
      </c>
    </row>
    <row r="1737" spans="1:9" x14ac:dyDescent="0.25">
      <c r="A1737">
        <v>7430</v>
      </c>
      <c r="B1737" t="s">
        <v>119</v>
      </c>
      <c r="C1737">
        <v>935</v>
      </c>
      <c r="D1737" s="404">
        <v>45267</v>
      </c>
      <c r="E1737" t="s">
        <v>4786</v>
      </c>
      <c r="F1737" t="s">
        <v>4793</v>
      </c>
      <c r="G1737">
        <v>92.5</v>
      </c>
      <c r="H1737" t="s">
        <v>4792</v>
      </c>
      <c r="I1737" t="s">
        <v>4722</v>
      </c>
    </row>
    <row r="1738" spans="1:9" x14ac:dyDescent="0.25">
      <c r="A1738">
        <v>7430</v>
      </c>
      <c r="B1738" t="s">
        <v>119</v>
      </c>
      <c r="C1738">
        <v>936</v>
      </c>
      <c r="D1738" s="404">
        <v>45267</v>
      </c>
      <c r="E1738" t="s">
        <v>4786</v>
      </c>
      <c r="F1738" t="s">
        <v>4793</v>
      </c>
      <c r="G1738">
        <v>92.5</v>
      </c>
      <c r="H1738" t="s">
        <v>4792</v>
      </c>
      <c r="I1738" t="s">
        <v>4722</v>
      </c>
    </row>
    <row r="1739" spans="1:9" x14ac:dyDescent="0.25">
      <c r="A1739">
        <v>7430</v>
      </c>
      <c r="B1739" t="s">
        <v>119</v>
      </c>
      <c r="C1739">
        <v>210</v>
      </c>
      <c r="D1739" s="404">
        <v>44992</v>
      </c>
      <c r="E1739" t="s">
        <v>4777</v>
      </c>
      <c r="F1739">
        <v>667185</v>
      </c>
      <c r="G1739">
        <v>103.2</v>
      </c>
      <c r="H1739" t="s">
        <v>1193</v>
      </c>
      <c r="I1739" t="s">
        <v>4760</v>
      </c>
    </row>
    <row r="1740" spans="1:9" x14ac:dyDescent="0.25">
      <c r="A1740">
        <v>7430</v>
      </c>
      <c r="B1740" t="s">
        <v>119</v>
      </c>
      <c r="C1740">
        <v>220</v>
      </c>
      <c r="D1740" s="404">
        <v>44992</v>
      </c>
      <c r="E1740" t="s">
        <v>4777</v>
      </c>
      <c r="F1740">
        <v>667185</v>
      </c>
      <c r="G1740">
        <v>103.2</v>
      </c>
      <c r="H1740" t="s">
        <v>1193</v>
      </c>
      <c r="I1740" t="s">
        <v>4760</v>
      </c>
    </row>
    <row r="1741" spans="1:9" x14ac:dyDescent="0.25">
      <c r="A1741">
        <v>7430</v>
      </c>
      <c r="B1741" t="s">
        <v>119</v>
      </c>
      <c r="C1741">
        <v>230</v>
      </c>
      <c r="D1741" s="404">
        <v>44992</v>
      </c>
      <c r="E1741" t="s">
        <v>4777</v>
      </c>
      <c r="F1741">
        <v>667185</v>
      </c>
      <c r="G1741">
        <v>103.2</v>
      </c>
      <c r="H1741" t="s">
        <v>1193</v>
      </c>
      <c r="I1741" t="s">
        <v>4760</v>
      </c>
    </row>
    <row r="1742" spans="1:9" x14ac:dyDescent="0.25">
      <c r="A1742">
        <v>7430</v>
      </c>
      <c r="B1742" t="s">
        <v>119</v>
      </c>
      <c r="C1742">
        <v>240</v>
      </c>
      <c r="D1742" s="404">
        <v>44992</v>
      </c>
      <c r="E1742" t="s">
        <v>4777</v>
      </c>
      <c r="F1742">
        <v>667185</v>
      </c>
      <c r="G1742">
        <v>103.2</v>
      </c>
      <c r="H1742" t="s">
        <v>1193</v>
      </c>
      <c r="I1742" t="s">
        <v>4760</v>
      </c>
    </row>
    <row r="1743" spans="1:9" x14ac:dyDescent="0.25">
      <c r="A1743">
        <v>7430</v>
      </c>
      <c r="B1743" t="s">
        <v>119</v>
      </c>
      <c r="C1743">
        <v>340</v>
      </c>
      <c r="D1743" s="404">
        <v>44992</v>
      </c>
      <c r="E1743" t="s">
        <v>4777</v>
      </c>
      <c r="F1743">
        <v>667185</v>
      </c>
      <c r="G1743">
        <v>46.44</v>
      </c>
      <c r="H1743" t="s">
        <v>1193</v>
      </c>
      <c r="I1743" t="s">
        <v>4760</v>
      </c>
    </row>
    <row r="1744" spans="1:9" x14ac:dyDescent="0.25">
      <c r="A1744">
        <v>7430</v>
      </c>
      <c r="B1744" t="s">
        <v>119</v>
      </c>
      <c r="C1744">
        <v>936</v>
      </c>
      <c r="D1744" s="404">
        <v>44992</v>
      </c>
      <c r="E1744" t="s">
        <v>4777</v>
      </c>
      <c r="F1744">
        <v>667185</v>
      </c>
      <c r="G1744">
        <v>56.76</v>
      </c>
      <c r="H1744" t="s">
        <v>1193</v>
      </c>
      <c r="I1744" t="s">
        <v>4760</v>
      </c>
    </row>
    <row r="1745" spans="1:9" x14ac:dyDescent="0.25">
      <c r="A1745">
        <v>7430</v>
      </c>
      <c r="B1745" t="s">
        <v>119</v>
      </c>
      <c r="C1745">
        <v>210</v>
      </c>
      <c r="D1745" s="404">
        <v>45016</v>
      </c>
      <c r="E1745" t="s">
        <v>4777</v>
      </c>
      <c r="F1745">
        <v>667153</v>
      </c>
      <c r="G1745">
        <v>320</v>
      </c>
      <c r="H1745" t="s">
        <v>1193</v>
      </c>
      <c r="I1745" t="s">
        <v>4760</v>
      </c>
    </row>
    <row r="1746" spans="1:9" x14ac:dyDescent="0.25">
      <c r="A1746">
        <v>7430</v>
      </c>
      <c r="B1746" t="s">
        <v>119</v>
      </c>
      <c r="C1746">
        <v>220</v>
      </c>
      <c r="D1746" s="404">
        <v>45016</v>
      </c>
      <c r="E1746" t="s">
        <v>4777</v>
      </c>
      <c r="F1746">
        <v>667153</v>
      </c>
      <c r="G1746">
        <v>320</v>
      </c>
      <c r="H1746" t="s">
        <v>1193</v>
      </c>
      <c r="I1746" t="s">
        <v>4760</v>
      </c>
    </row>
    <row r="1747" spans="1:9" x14ac:dyDescent="0.25">
      <c r="A1747">
        <v>7430</v>
      </c>
      <c r="B1747" t="s">
        <v>119</v>
      </c>
      <c r="C1747">
        <v>230</v>
      </c>
      <c r="D1747" s="404">
        <v>45016</v>
      </c>
      <c r="E1747" t="s">
        <v>4777</v>
      </c>
      <c r="F1747">
        <v>667153</v>
      </c>
      <c r="G1747">
        <v>320</v>
      </c>
      <c r="H1747" t="s">
        <v>1193</v>
      </c>
      <c r="I1747" t="s">
        <v>4760</v>
      </c>
    </row>
    <row r="1748" spans="1:9" x14ac:dyDescent="0.25">
      <c r="A1748">
        <v>7430</v>
      </c>
      <c r="B1748" t="s">
        <v>119</v>
      </c>
      <c r="C1748">
        <v>240</v>
      </c>
      <c r="D1748" s="404">
        <v>45016</v>
      </c>
      <c r="E1748" t="s">
        <v>4777</v>
      </c>
      <c r="F1748">
        <v>667153</v>
      </c>
      <c r="G1748">
        <v>320</v>
      </c>
      <c r="H1748" t="s">
        <v>1193</v>
      </c>
      <c r="I1748" t="s">
        <v>4760</v>
      </c>
    </row>
    <row r="1749" spans="1:9" x14ac:dyDescent="0.25">
      <c r="A1749">
        <v>7430</v>
      </c>
      <c r="B1749" t="s">
        <v>119</v>
      </c>
      <c r="C1749">
        <v>340</v>
      </c>
      <c r="D1749" s="404">
        <v>45016</v>
      </c>
      <c r="E1749" t="s">
        <v>4777</v>
      </c>
      <c r="F1749">
        <v>667153</v>
      </c>
      <c r="G1749">
        <v>144</v>
      </c>
      <c r="H1749" t="s">
        <v>1193</v>
      </c>
      <c r="I1749" t="s">
        <v>4760</v>
      </c>
    </row>
    <row r="1750" spans="1:9" x14ac:dyDescent="0.25">
      <c r="A1750">
        <v>7430</v>
      </c>
      <c r="B1750" t="s">
        <v>119</v>
      </c>
      <c r="C1750">
        <v>936</v>
      </c>
      <c r="D1750" s="404">
        <v>45016</v>
      </c>
      <c r="E1750" t="s">
        <v>4777</v>
      </c>
      <c r="F1750">
        <v>667153</v>
      </c>
      <c r="G1750">
        <v>176</v>
      </c>
      <c r="H1750" t="s">
        <v>1193</v>
      </c>
      <c r="I1750" t="s">
        <v>4760</v>
      </c>
    </row>
    <row r="1751" spans="1:9" x14ac:dyDescent="0.25">
      <c r="A1751">
        <v>7430</v>
      </c>
      <c r="B1751" t="s">
        <v>119</v>
      </c>
      <c r="C1751">
        <v>210</v>
      </c>
      <c r="D1751" s="404">
        <v>45022</v>
      </c>
      <c r="E1751" t="s">
        <v>4777</v>
      </c>
      <c r="F1751">
        <v>667185</v>
      </c>
      <c r="G1751">
        <v>103.2</v>
      </c>
      <c r="H1751" t="s">
        <v>1193</v>
      </c>
      <c r="I1751" t="s">
        <v>4760</v>
      </c>
    </row>
    <row r="1752" spans="1:9" x14ac:dyDescent="0.25">
      <c r="A1752">
        <v>7430</v>
      </c>
      <c r="B1752" t="s">
        <v>119</v>
      </c>
      <c r="C1752">
        <v>210</v>
      </c>
      <c r="D1752" s="404">
        <v>45022</v>
      </c>
      <c r="E1752" t="s">
        <v>4777</v>
      </c>
      <c r="F1752">
        <v>667185</v>
      </c>
      <c r="G1752">
        <v>-103.2</v>
      </c>
      <c r="H1752" t="s">
        <v>1193</v>
      </c>
      <c r="I1752" t="s">
        <v>4760</v>
      </c>
    </row>
    <row r="1753" spans="1:9" x14ac:dyDescent="0.25">
      <c r="A1753">
        <v>7430</v>
      </c>
      <c r="B1753" t="s">
        <v>119</v>
      </c>
      <c r="C1753">
        <v>220</v>
      </c>
      <c r="D1753" s="404">
        <v>45022</v>
      </c>
      <c r="E1753" t="s">
        <v>4777</v>
      </c>
      <c r="F1753">
        <v>667185</v>
      </c>
      <c r="G1753">
        <v>103.2</v>
      </c>
      <c r="H1753" t="s">
        <v>1193</v>
      </c>
      <c r="I1753" t="s">
        <v>4760</v>
      </c>
    </row>
    <row r="1754" spans="1:9" x14ac:dyDescent="0.25">
      <c r="A1754">
        <v>7430</v>
      </c>
      <c r="B1754" t="s">
        <v>119</v>
      </c>
      <c r="C1754">
        <v>220</v>
      </c>
      <c r="D1754" s="404">
        <v>45022</v>
      </c>
      <c r="E1754" t="s">
        <v>4777</v>
      </c>
      <c r="F1754">
        <v>667185</v>
      </c>
      <c r="G1754">
        <v>-103.2</v>
      </c>
      <c r="H1754" t="s">
        <v>1193</v>
      </c>
      <c r="I1754" t="s">
        <v>4760</v>
      </c>
    </row>
    <row r="1755" spans="1:9" x14ac:dyDescent="0.25">
      <c r="A1755">
        <v>7430</v>
      </c>
      <c r="B1755" t="s">
        <v>119</v>
      </c>
      <c r="C1755">
        <v>230</v>
      </c>
      <c r="D1755" s="404">
        <v>45022</v>
      </c>
      <c r="E1755" t="s">
        <v>4777</v>
      </c>
      <c r="F1755">
        <v>667185</v>
      </c>
      <c r="G1755">
        <v>103.2</v>
      </c>
      <c r="H1755" t="s">
        <v>1193</v>
      </c>
      <c r="I1755" t="s">
        <v>4760</v>
      </c>
    </row>
    <row r="1756" spans="1:9" x14ac:dyDescent="0.25">
      <c r="A1756">
        <v>7430</v>
      </c>
      <c r="B1756" t="s">
        <v>119</v>
      </c>
      <c r="C1756">
        <v>230</v>
      </c>
      <c r="D1756" s="404">
        <v>45022</v>
      </c>
      <c r="E1756" t="s">
        <v>4777</v>
      </c>
      <c r="F1756">
        <v>667185</v>
      </c>
      <c r="G1756">
        <v>-103.2</v>
      </c>
      <c r="H1756" t="s">
        <v>1193</v>
      </c>
      <c r="I1756" t="s">
        <v>4760</v>
      </c>
    </row>
    <row r="1757" spans="1:9" x14ac:dyDescent="0.25">
      <c r="A1757">
        <v>7430</v>
      </c>
      <c r="B1757" t="s">
        <v>119</v>
      </c>
      <c r="C1757">
        <v>240</v>
      </c>
      <c r="D1757" s="404">
        <v>45022</v>
      </c>
      <c r="E1757" t="s">
        <v>4777</v>
      </c>
      <c r="F1757">
        <v>667185</v>
      </c>
      <c r="G1757">
        <v>103.2</v>
      </c>
      <c r="H1757" t="s">
        <v>1193</v>
      </c>
      <c r="I1757" t="s">
        <v>4760</v>
      </c>
    </row>
    <row r="1758" spans="1:9" x14ac:dyDescent="0.25">
      <c r="A1758">
        <v>7430</v>
      </c>
      <c r="B1758" t="s">
        <v>119</v>
      </c>
      <c r="C1758">
        <v>240</v>
      </c>
      <c r="D1758" s="404">
        <v>45022</v>
      </c>
      <c r="E1758" t="s">
        <v>4777</v>
      </c>
      <c r="F1758">
        <v>667185</v>
      </c>
      <c r="G1758">
        <v>-103.2</v>
      </c>
      <c r="H1758" t="s">
        <v>1193</v>
      </c>
      <c r="I1758" t="s">
        <v>4760</v>
      </c>
    </row>
    <row r="1759" spans="1:9" x14ac:dyDescent="0.25">
      <c r="A1759">
        <v>7430</v>
      </c>
      <c r="B1759" t="s">
        <v>119</v>
      </c>
      <c r="C1759">
        <v>340</v>
      </c>
      <c r="D1759" s="404">
        <v>45022</v>
      </c>
      <c r="E1759" t="s">
        <v>4777</v>
      </c>
      <c r="F1759">
        <v>667185</v>
      </c>
      <c r="G1759">
        <v>46.44</v>
      </c>
      <c r="H1759" t="s">
        <v>1193</v>
      </c>
      <c r="I1759" t="s">
        <v>4760</v>
      </c>
    </row>
    <row r="1760" spans="1:9" x14ac:dyDescent="0.25">
      <c r="A1760">
        <v>7430</v>
      </c>
      <c r="B1760" t="s">
        <v>119</v>
      </c>
      <c r="C1760">
        <v>340</v>
      </c>
      <c r="D1760" s="404">
        <v>45022</v>
      </c>
      <c r="E1760" t="s">
        <v>4777</v>
      </c>
      <c r="F1760">
        <v>667185</v>
      </c>
      <c r="G1760">
        <v>-46.44</v>
      </c>
      <c r="H1760" t="s">
        <v>1193</v>
      </c>
      <c r="I1760" t="s">
        <v>4760</v>
      </c>
    </row>
    <row r="1761" spans="1:9" x14ac:dyDescent="0.25">
      <c r="A1761">
        <v>7430</v>
      </c>
      <c r="B1761" t="s">
        <v>119</v>
      </c>
      <c r="C1761">
        <v>936</v>
      </c>
      <c r="D1761" s="404">
        <v>45022</v>
      </c>
      <c r="E1761" t="s">
        <v>4777</v>
      </c>
      <c r="F1761">
        <v>667185</v>
      </c>
      <c r="G1761">
        <v>56.76</v>
      </c>
      <c r="H1761" t="s">
        <v>1193</v>
      </c>
      <c r="I1761" t="s">
        <v>4760</v>
      </c>
    </row>
    <row r="1762" spans="1:9" x14ac:dyDescent="0.25">
      <c r="A1762">
        <v>7430</v>
      </c>
      <c r="B1762" t="s">
        <v>119</v>
      </c>
      <c r="C1762">
        <v>936</v>
      </c>
      <c r="D1762" s="404">
        <v>45022</v>
      </c>
      <c r="E1762" t="s">
        <v>4777</v>
      </c>
      <c r="F1762">
        <v>667185</v>
      </c>
      <c r="G1762">
        <v>-56.76</v>
      </c>
      <c r="H1762" t="s">
        <v>1193</v>
      </c>
      <c r="I1762" t="s">
        <v>4760</v>
      </c>
    </row>
    <row r="1763" spans="1:9" x14ac:dyDescent="0.25">
      <c r="A1763">
        <v>7430</v>
      </c>
      <c r="B1763" t="s">
        <v>119</v>
      </c>
      <c r="C1763">
        <v>210</v>
      </c>
      <c r="D1763" s="404">
        <v>45027</v>
      </c>
      <c r="E1763" t="s">
        <v>4777</v>
      </c>
      <c r="F1763">
        <v>675146</v>
      </c>
      <c r="G1763">
        <v>320</v>
      </c>
      <c r="H1763" t="s">
        <v>1193</v>
      </c>
      <c r="I1763" t="s">
        <v>4760</v>
      </c>
    </row>
    <row r="1764" spans="1:9" x14ac:dyDescent="0.25">
      <c r="A1764">
        <v>7430</v>
      </c>
      <c r="B1764" t="s">
        <v>119</v>
      </c>
      <c r="C1764">
        <v>220</v>
      </c>
      <c r="D1764" s="404">
        <v>45027</v>
      </c>
      <c r="E1764" t="s">
        <v>4777</v>
      </c>
      <c r="F1764">
        <v>675146</v>
      </c>
      <c r="G1764">
        <v>320</v>
      </c>
      <c r="H1764" t="s">
        <v>1193</v>
      </c>
      <c r="I1764" t="s">
        <v>4760</v>
      </c>
    </row>
    <row r="1765" spans="1:9" x14ac:dyDescent="0.25">
      <c r="A1765">
        <v>7430</v>
      </c>
      <c r="B1765" t="s">
        <v>119</v>
      </c>
      <c r="C1765">
        <v>230</v>
      </c>
      <c r="D1765" s="404">
        <v>45027</v>
      </c>
      <c r="E1765" t="s">
        <v>4777</v>
      </c>
      <c r="F1765">
        <v>675146</v>
      </c>
      <c r="G1765">
        <v>320</v>
      </c>
      <c r="H1765" t="s">
        <v>1193</v>
      </c>
      <c r="I1765" t="s">
        <v>4760</v>
      </c>
    </row>
    <row r="1766" spans="1:9" x14ac:dyDescent="0.25">
      <c r="A1766">
        <v>7430</v>
      </c>
      <c r="B1766" t="s">
        <v>119</v>
      </c>
      <c r="C1766">
        <v>240</v>
      </c>
      <c r="D1766" s="404">
        <v>45027</v>
      </c>
      <c r="E1766" t="s">
        <v>4777</v>
      </c>
      <c r="F1766">
        <v>675146</v>
      </c>
      <c r="G1766">
        <v>320</v>
      </c>
      <c r="H1766" t="s">
        <v>1193</v>
      </c>
      <c r="I1766" t="s">
        <v>4760</v>
      </c>
    </row>
    <row r="1767" spans="1:9" x14ac:dyDescent="0.25">
      <c r="A1767">
        <v>7430</v>
      </c>
      <c r="B1767" t="s">
        <v>119</v>
      </c>
      <c r="C1767">
        <v>340</v>
      </c>
      <c r="D1767" s="404">
        <v>45027</v>
      </c>
      <c r="E1767" t="s">
        <v>4777</v>
      </c>
      <c r="F1767">
        <v>675146</v>
      </c>
      <c r="G1767">
        <v>144</v>
      </c>
      <c r="H1767" t="s">
        <v>1193</v>
      </c>
      <c r="I1767" t="s">
        <v>4760</v>
      </c>
    </row>
    <row r="1768" spans="1:9" x14ac:dyDescent="0.25">
      <c r="A1768">
        <v>7430</v>
      </c>
      <c r="B1768" t="s">
        <v>119</v>
      </c>
      <c r="C1768">
        <v>936</v>
      </c>
      <c r="D1768" s="404">
        <v>45027</v>
      </c>
      <c r="E1768" t="s">
        <v>4777</v>
      </c>
      <c r="F1768">
        <v>675146</v>
      </c>
      <c r="G1768">
        <v>176</v>
      </c>
      <c r="H1768" t="s">
        <v>1193</v>
      </c>
      <c r="I1768" t="s">
        <v>4760</v>
      </c>
    </row>
    <row r="1769" spans="1:9" x14ac:dyDescent="0.25">
      <c r="A1769">
        <v>7430</v>
      </c>
      <c r="B1769" t="s">
        <v>119</v>
      </c>
      <c r="C1769">
        <v>210</v>
      </c>
      <c r="D1769" s="404">
        <v>45035</v>
      </c>
      <c r="E1769" t="s">
        <v>4777</v>
      </c>
      <c r="F1769">
        <v>676967</v>
      </c>
      <c r="G1769">
        <v>103.2</v>
      </c>
      <c r="H1769" t="s">
        <v>1193</v>
      </c>
      <c r="I1769" t="s">
        <v>4760</v>
      </c>
    </row>
    <row r="1770" spans="1:9" x14ac:dyDescent="0.25">
      <c r="A1770">
        <v>7430</v>
      </c>
      <c r="B1770" t="s">
        <v>119</v>
      </c>
      <c r="C1770">
        <v>220</v>
      </c>
      <c r="D1770" s="404">
        <v>45035</v>
      </c>
      <c r="E1770" t="s">
        <v>4777</v>
      </c>
      <c r="F1770">
        <v>676967</v>
      </c>
      <c r="G1770">
        <v>103.2</v>
      </c>
      <c r="H1770" t="s">
        <v>1193</v>
      </c>
      <c r="I1770" t="s">
        <v>4760</v>
      </c>
    </row>
    <row r="1771" spans="1:9" x14ac:dyDescent="0.25">
      <c r="A1771">
        <v>7430</v>
      </c>
      <c r="B1771" t="s">
        <v>119</v>
      </c>
      <c r="C1771">
        <v>230</v>
      </c>
      <c r="D1771" s="404">
        <v>45035</v>
      </c>
      <c r="E1771" t="s">
        <v>4777</v>
      </c>
      <c r="F1771">
        <v>676967</v>
      </c>
      <c r="G1771">
        <v>103.2</v>
      </c>
      <c r="H1771" t="s">
        <v>1193</v>
      </c>
      <c r="I1771" t="s">
        <v>4760</v>
      </c>
    </row>
    <row r="1772" spans="1:9" x14ac:dyDescent="0.25">
      <c r="A1772">
        <v>7430</v>
      </c>
      <c r="B1772" t="s">
        <v>119</v>
      </c>
      <c r="C1772">
        <v>240</v>
      </c>
      <c r="D1772" s="404">
        <v>45035</v>
      </c>
      <c r="E1772" t="s">
        <v>4777</v>
      </c>
      <c r="F1772">
        <v>676967</v>
      </c>
      <c r="G1772">
        <v>103.2</v>
      </c>
      <c r="H1772" t="s">
        <v>1193</v>
      </c>
      <c r="I1772" t="s">
        <v>4760</v>
      </c>
    </row>
    <row r="1773" spans="1:9" x14ac:dyDescent="0.25">
      <c r="A1773">
        <v>7430</v>
      </c>
      <c r="B1773" t="s">
        <v>119</v>
      </c>
      <c r="C1773">
        <v>340</v>
      </c>
      <c r="D1773" s="404">
        <v>45035</v>
      </c>
      <c r="E1773" t="s">
        <v>4777</v>
      </c>
      <c r="F1773">
        <v>676967</v>
      </c>
      <c r="G1773">
        <v>46.44</v>
      </c>
      <c r="H1773" t="s">
        <v>1193</v>
      </c>
      <c r="I1773" t="s">
        <v>4760</v>
      </c>
    </row>
    <row r="1774" spans="1:9" x14ac:dyDescent="0.25">
      <c r="A1774">
        <v>7430</v>
      </c>
      <c r="B1774" t="s">
        <v>119</v>
      </c>
      <c r="C1774">
        <v>936</v>
      </c>
      <c r="D1774" s="404">
        <v>45035</v>
      </c>
      <c r="E1774" t="s">
        <v>4777</v>
      </c>
      <c r="F1774">
        <v>676967</v>
      </c>
      <c r="G1774">
        <v>56.76</v>
      </c>
      <c r="H1774" t="s">
        <v>1193</v>
      </c>
      <c r="I1774" t="s">
        <v>4760</v>
      </c>
    </row>
    <row r="1775" spans="1:9" x14ac:dyDescent="0.25">
      <c r="A1775">
        <v>7430</v>
      </c>
      <c r="B1775" t="s">
        <v>119</v>
      </c>
      <c r="C1775">
        <v>210</v>
      </c>
      <c r="D1775" s="404">
        <v>45051</v>
      </c>
      <c r="E1775" t="s">
        <v>4777</v>
      </c>
      <c r="F1775">
        <v>681304</v>
      </c>
      <c r="G1775">
        <v>320</v>
      </c>
      <c r="H1775" t="s">
        <v>1193</v>
      </c>
      <c r="I1775" t="s">
        <v>4760</v>
      </c>
    </row>
    <row r="1776" spans="1:9" x14ac:dyDescent="0.25">
      <c r="A1776">
        <v>7430</v>
      </c>
      <c r="B1776" t="s">
        <v>119</v>
      </c>
      <c r="C1776">
        <v>210</v>
      </c>
      <c r="D1776" s="404">
        <v>45051</v>
      </c>
      <c r="E1776" t="s">
        <v>4777</v>
      </c>
      <c r="F1776">
        <v>681336</v>
      </c>
      <c r="G1776">
        <v>103.2</v>
      </c>
      <c r="H1776" t="s">
        <v>1193</v>
      </c>
      <c r="I1776" t="s">
        <v>4760</v>
      </c>
    </row>
    <row r="1777" spans="1:9" x14ac:dyDescent="0.25">
      <c r="A1777">
        <v>7430</v>
      </c>
      <c r="B1777" t="s">
        <v>119</v>
      </c>
      <c r="C1777">
        <v>220</v>
      </c>
      <c r="D1777" s="404">
        <v>45051</v>
      </c>
      <c r="E1777" t="s">
        <v>4777</v>
      </c>
      <c r="F1777">
        <v>681304</v>
      </c>
      <c r="G1777">
        <v>320</v>
      </c>
      <c r="H1777" t="s">
        <v>1193</v>
      </c>
      <c r="I1777" t="s">
        <v>4760</v>
      </c>
    </row>
    <row r="1778" spans="1:9" x14ac:dyDescent="0.25">
      <c r="A1778">
        <v>7430</v>
      </c>
      <c r="B1778" t="s">
        <v>119</v>
      </c>
      <c r="C1778">
        <v>220</v>
      </c>
      <c r="D1778" s="404">
        <v>45051</v>
      </c>
      <c r="E1778" t="s">
        <v>4777</v>
      </c>
      <c r="F1778">
        <v>681336</v>
      </c>
      <c r="G1778">
        <v>103.2</v>
      </c>
      <c r="H1778" t="s">
        <v>1193</v>
      </c>
      <c r="I1778" t="s">
        <v>4760</v>
      </c>
    </row>
    <row r="1779" spans="1:9" x14ac:dyDescent="0.25">
      <c r="A1779">
        <v>7430</v>
      </c>
      <c r="B1779" t="s">
        <v>119</v>
      </c>
      <c r="C1779">
        <v>230</v>
      </c>
      <c r="D1779" s="404">
        <v>45051</v>
      </c>
      <c r="E1779" t="s">
        <v>4777</v>
      </c>
      <c r="F1779">
        <v>681304</v>
      </c>
      <c r="G1779">
        <v>320</v>
      </c>
      <c r="H1779" t="s">
        <v>1193</v>
      </c>
      <c r="I1779" t="s">
        <v>4760</v>
      </c>
    </row>
    <row r="1780" spans="1:9" x14ac:dyDescent="0.25">
      <c r="A1780">
        <v>7430</v>
      </c>
      <c r="B1780" t="s">
        <v>119</v>
      </c>
      <c r="C1780">
        <v>230</v>
      </c>
      <c r="D1780" s="404">
        <v>45051</v>
      </c>
      <c r="E1780" t="s">
        <v>4777</v>
      </c>
      <c r="F1780">
        <v>681336</v>
      </c>
      <c r="G1780">
        <v>103.2</v>
      </c>
      <c r="H1780" t="s">
        <v>1193</v>
      </c>
      <c r="I1780" t="s">
        <v>4760</v>
      </c>
    </row>
    <row r="1781" spans="1:9" x14ac:dyDescent="0.25">
      <c r="A1781">
        <v>7430</v>
      </c>
      <c r="B1781" t="s">
        <v>119</v>
      </c>
      <c r="C1781">
        <v>240</v>
      </c>
      <c r="D1781" s="404">
        <v>45051</v>
      </c>
      <c r="E1781" t="s">
        <v>4777</v>
      </c>
      <c r="F1781">
        <v>681304</v>
      </c>
      <c r="G1781">
        <v>320</v>
      </c>
      <c r="H1781" t="s">
        <v>1193</v>
      </c>
      <c r="I1781" t="s">
        <v>4760</v>
      </c>
    </row>
    <row r="1782" spans="1:9" x14ac:dyDescent="0.25">
      <c r="A1782">
        <v>7430</v>
      </c>
      <c r="B1782" t="s">
        <v>119</v>
      </c>
      <c r="C1782">
        <v>240</v>
      </c>
      <c r="D1782" s="404">
        <v>45051</v>
      </c>
      <c r="E1782" t="s">
        <v>4777</v>
      </c>
      <c r="F1782">
        <v>681336</v>
      </c>
      <c r="G1782">
        <v>103.2</v>
      </c>
      <c r="H1782" t="s">
        <v>1193</v>
      </c>
      <c r="I1782" t="s">
        <v>4760</v>
      </c>
    </row>
    <row r="1783" spans="1:9" x14ac:dyDescent="0.25">
      <c r="A1783">
        <v>7430</v>
      </c>
      <c r="B1783" t="s">
        <v>119</v>
      </c>
      <c r="C1783">
        <v>340</v>
      </c>
      <c r="D1783" s="404">
        <v>45051</v>
      </c>
      <c r="E1783" t="s">
        <v>4777</v>
      </c>
      <c r="F1783">
        <v>681304</v>
      </c>
      <c r="G1783">
        <v>144</v>
      </c>
      <c r="H1783" t="s">
        <v>1193</v>
      </c>
      <c r="I1783" t="s">
        <v>4760</v>
      </c>
    </row>
    <row r="1784" spans="1:9" x14ac:dyDescent="0.25">
      <c r="A1784">
        <v>7430</v>
      </c>
      <c r="B1784" t="s">
        <v>119</v>
      </c>
      <c r="C1784">
        <v>340</v>
      </c>
      <c r="D1784" s="404">
        <v>45051</v>
      </c>
      <c r="E1784" t="s">
        <v>4777</v>
      </c>
      <c r="F1784">
        <v>681336</v>
      </c>
      <c r="G1784">
        <v>46.44</v>
      </c>
      <c r="H1784" t="s">
        <v>1193</v>
      </c>
      <c r="I1784" t="s">
        <v>4760</v>
      </c>
    </row>
    <row r="1785" spans="1:9" x14ac:dyDescent="0.25">
      <c r="A1785">
        <v>7430</v>
      </c>
      <c r="B1785" t="s">
        <v>119</v>
      </c>
      <c r="C1785">
        <v>936</v>
      </c>
      <c r="D1785" s="404">
        <v>45051</v>
      </c>
      <c r="E1785" t="s">
        <v>4777</v>
      </c>
      <c r="F1785">
        <v>681304</v>
      </c>
      <c r="G1785">
        <v>176</v>
      </c>
      <c r="H1785" t="s">
        <v>1193</v>
      </c>
      <c r="I1785" t="s">
        <v>4760</v>
      </c>
    </row>
    <row r="1786" spans="1:9" x14ac:dyDescent="0.25">
      <c r="A1786">
        <v>7430</v>
      </c>
      <c r="B1786" t="s">
        <v>119</v>
      </c>
      <c r="C1786">
        <v>936</v>
      </c>
      <c r="D1786" s="404">
        <v>45051</v>
      </c>
      <c r="E1786" t="s">
        <v>4777</v>
      </c>
      <c r="F1786">
        <v>681336</v>
      </c>
      <c r="G1786">
        <v>56.76</v>
      </c>
      <c r="H1786" t="s">
        <v>1193</v>
      </c>
      <c r="I1786" t="s">
        <v>4760</v>
      </c>
    </row>
    <row r="1787" spans="1:9" x14ac:dyDescent="0.25">
      <c r="A1787">
        <v>7430</v>
      </c>
      <c r="B1787" t="s">
        <v>119</v>
      </c>
      <c r="C1787">
        <v>210</v>
      </c>
      <c r="D1787" s="404">
        <v>45084</v>
      </c>
      <c r="E1787" t="s">
        <v>4777</v>
      </c>
      <c r="F1787">
        <v>688651</v>
      </c>
      <c r="G1787">
        <v>320</v>
      </c>
      <c r="H1787" t="s">
        <v>1193</v>
      </c>
      <c r="I1787" t="s">
        <v>4760</v>
      </c>
    </row>
    <row r="1788" spans="1:9" x14ac:dyDescent="0.25">
      <c r="A1788">
        <v>7430</v>
      </c>
      <c r="B1788" t="s">
        <v>119</v>
      </c>
      <c r="C1788">
        <v>210</v>
      </c>
      <c r="D1788" s="404">
        <v>45084</v>
      </c>
      <c r="E1788" t="s">
        <v>4777</v>
      </c>
      <c r="F1788">
        <v>688770</v>
      </c>
      <c r="G1788">
        <v>103.2</v>
      </c>
      <c r="H1788" t="s">
        <v>1193</v>
      </c>
      <c r="I1788" t="s">
        <v>4760</v>
      </c>
    </row>
    <row r="1789" spans="1:9" x14ac:dyDescent="0.25">
      <c r="A1789">
        <v>7430</v>
      </c>
      <c r="B1789" t="s">
        <v>119</v>
      </c>
      <c r="C1789">
        <v>220</v>
      </c>
      <c r="D1789" s="404">
        <v>45084</v>
      </c>
      <c r="E1789" t="s">
        <v>4777</v>
      </c>
      <c r="F1789">
        <v>688651</v>
      </c>
      <c r="G1789">
        <v>320</v>
      </c>
      <c r="H1789" t="s">
        <v>1193</v>
      </c>
      <c r="I1789" t="s">
        <v>4760</v>
      </c>
    </row>
    <row r="1790" spans="1:9" x14ac:dyDescent="0.25">
      <c r="A1790">
        <v>7430</v>
      </c>
      <c r="B1790" t="s">
        <v>119</v>
      </c>
      <c r="C1790">
        <v>220</v>
      </c>
      <c r="D1790" s="404">
        <v>45084</v>
      </c>
      <c r="E1790" t="s">
        <v>4777</v>
      </c>
      <c r="F1790">
        <v>688770</v>
      </c>
      <c r="G1790">
        <v>103.2</v>
      </c>
      <c r="H1790" t="s">
        <v>1193</v>
      </c>
      <c r="I1790" t="s">
        <v>4760</v>
      </c>
    </row>
    <row r="1791" spans="1:9" x14ac:dyDescent="0.25">
      <c r="A1791">
        <v>7430</v>
      </c>
      <c r="B1791" t="s">
        <v>119</v>
      </c>
      <c r="C1791">
        <v>230</v>
      </c>
      <c r="D1791" s="404">
        <v>45084</v>
      </c>
      <c r="E1791" t="s">
        <v>4777</v>
      </c>
      <c r="F1791">
        <v>688651</v>
      </c>
      <c r="G1791">
        <v>320</v>
      </c>
      <c r="H1791" t="s">
        <v>1193</v>
      </c>
      <c r="I1791" t="s">
        <v>4760</v>
      </c>
    </row>
    <row r="1792" spans="1:9" x14ac:dyDescent="0.25">
      <c r="A1792">
        <v>7430</v>
      </c>
      <c r="B1792" t="s">
        <v>119</v>
      </c>
      <c r="C1792">
        <v>230</v>
      </c>
      <c r="D1792" s="404">
        <v>45084</v>
      </c>
      <c r="E1792" t="s">
        <v>4777</v>
      </c>
      <c r="F1792">
        <v>688770</v>
      </c>
      <c r="G1792">
        <v>103.2</v>
      </c>
      <c r="H1792" t="s">
        <v>1193</v>
      </c>
      <c r="I1792" t="s">
        <v>4760</v>
      </c>
    </row>
    <row r="1793" spans="1:9" x14ac:dyDescent="0.25">
      <c r="A1793">
        <v>7430</v>
      </c>
      <c r="B1793" t="s">
        <v>119</v>
      </c>
      <c r="C1793">
        <v>240</v>
      </c>
      <c r="D1793" s="404">
        <v>45084</v>
      </c>
      <c r="E1793" t="s">
        <v>4777</v>
      </c>
      <c r="F1793">
        <v>688651</v>
      </c>
      <c r="G1793">
        <v>320</v>
      </c>
      <c r="H1793" t="s">
        <v>1193</v>
      </c>
      <c r="I1793" t="s">
        <v>4760</v>
      </c>
    </row>
    <row r="1794" spans="1:9" x14ac:dyDescent="0.25">
      <c r="A1794">
        <v>7430</v>
      </c>
      <c r="B1794" t="s">
        <v>119</v>
      </c>
      <c r="C1794">
        <v>240</v>
      </c>
      <c r="D1794" s="404">
        <v>45084</v>
      </c>
      <c r="E1794" t="s">
        <v>4777</v>
      </c>
      <c r="F1794">
        <v>688770</v>
      </c>
      <c r="G1794">
        <v>103.2</v>
      </c>
      <c r="H1794" t="s">
        <v>1193</v>
      </c>
      <c r="I1794" t="s">
        <v>4760</v>
      </c>
    </row>
    <row r="1795" spans="1:9" x14ac:dyDescent="0.25">
      <c r="A1795">
        <v>7430</v>
      </c>
      <c r="B1795" t="s">
        <v>119</v>
      </c>
      <c r="C1795">
        <v>340</v>
      </c>
      <c r="D1795" s="404">
        <v>45084</v>
      </c>
      <c r="E1795" t="s">
        <v>4777</v>
      </c>
      <c r="F1795">
        <v>688651</v>
      </c>
      <c r="G1795">
        <v>144</v>
      </c>
      <c r="H1795" t="s">
        <v>1193</v>
      </c>
      <c r="I1795" t="s">
        <v>4760</v>
      </c>
    </row>
    <row r="1796" spans="1:9" x14ac:dyDescent="0.25">
      <c r="A1796">
        <v>7430</v>
      </c>
      <c r="B1796" t="s">
        <v>119</v>
      </c>
      <c r="C1796">
        <v>340</v>
      </c>
      <c r="D1796" s="404">
        <v>45084</v>
      </c>
      <c r="E1796" t="s">
        <v>4777</v>
      </c>
      <c r="F1796">
        <v>688770</v>
      </c>
      <c r="G1796">
        <v>46.44</v>
      </c>
      <c r="H1796" t="s">
        <v>1193</v>
      </c>
      <c r="I1796" t="s">
        <v>4760</v>
      </c>
    </row>
    <row r="1797" spans="1:9" x14ac:dyDescent="0.25">
      <c r="A1797">
        <v>7430</v>
      </c>
      <c r="B1797" t="s">
        <v>119</v>
      </c>
      <c r="C1797">
        <v>936</v>
      </c>
      <c r="D1797" s="404">
        <v>45084</v>
      </c>
      <c r="E1797" t="s">
        <v>4777</v>
      </c>
      <c r="F1797">
        <v>688651</v>
      </c>
      <c r="G1797">
        <v>176</v>
      </c>
      <c r="H1797" t="s">
        <v>1193</v>
      </c>
      <c r="I1797" t="s">
        <v>4760</v>
      </c>
    </row>
    <row r="1798" spans="1:9" x14ac:dyDescent="0.25">
      <c r="A1798">
        <v>7430</v>
      </c>
      <c r="B1798" t="s">
        <v>119</v>
      </c>
      <c r="C1798">
        <v>936</v>
      </c>
      <c r="D1798" s="404">
        <v>45084</v>
      </c>
      <c r="E1798" t="s">
        <v>4777</v>
      </c>
      <c r="F1798">
        <v>688770</v>
      </c>
      <c r="G1798">
        <v>56.76</v>
      </c>
      <c r="H1798" t="s">
        <v>1193</v>
      </c>
      <c r="I1798" t="s">
        <v>4760</v>
      </c>
    </row>
    <row r="1799" spans="1:9" x14ac:dyDescent="0.25">
      <c r="A1799">
        <v>7430</v>
      </c>
      <c r="B1799" t="s">
        <v>119</v>
      </c>
      <c r="C1799">
        <v>210</v>
      </c>
      <c r="D1799" s="404">
        <v>45114</v>
      </c>
      <c r="E1799" t="s">
        <v>4777</v>
      </c>
      <c r="F1799">
        <v>697474</v>
      </c>
      <c r="G1799">
        <v>320</v>
      </c>
      <c r="H1799" t="s">
        <v>1193</v>
      </c>
      <c r="I1799" t="s">
        <v>4760</v>
      </c>
    </row>
    <row r="1800" spans="1:9" x14ac:dyDescent="0.25">
      <c r="A1800">
        <v>7430</v>
      </c>
      <c r="B1800" t="s">
        <v>119</v>
      </c>
      <c r="C1800">
        <v>210</v>
      </c>
      <c r="D1800" s="404">
        <v>45114</v>
      </c>
      <c r="E1800" t="s">
        <v>4777</v>
      </c>
      <c r="F1800">
        <v>697506</v>
      </c>
      <c r="G1800">
        <v>103.2</v>
      </c>
      <c r="H1800" t="s">
        <v>1193</v>
      </c>
      <c r="I1800" t="s">
        <v>4760</v>
      </c>
    </row>
    <row r="1801" spans="1:9" x14ac:dyDescent="0.25">
      <c r="A1801">
        <v>7430</v>
      </c>
      <c r="B1801" t="s">
        <v>119</v>
      </c>
      <c r="C1801">
        <v>220</v>
      </c>
      <c r="D1801" s="404">
        <v>45114</v>
      </c>
      <c r="E1801" t="s">
        <v>4777</v>
      </c>
      <c r="F1801">
        <v>697474</v>
      </c>
      <c r="G1801">
        <v>320</v>
      </c>
      <c r="H1801" t="s">
        <v>1193</v>
      </c>
      <c r="I1801" t="s">
        <v>4760</v>
      </c>
    </row>
    <row r="1802" spans="1:9" x14ac:dyDescent="0.25">
      <c r="A1802">
        <v>7430</v>
      </c>
      <c r="B1802" t="s">
        <v>119</v>
      </c>
      <c r="C1802">
        <v>220</v>
      </c>
      <c r="D1802" s="404">
        <v>45114</v>
      </c>
      <c r="E1802" t="s">
        <v>4777</v>
      </c>
      <c r="F1802">
        <v>697506</v>
      </c>
      <c r="G1802">
        <v>103.2</v>
      </c>
      <c r="H1802" t="s">
        <v>1193</v>
      </c>
      <c r="I1802" t="s">
        <v>4760</v>
      </c>
    </row>
    <row r="1803" spans="1:9" x14ac:dyDescent="0.25">
      <c r="A1803">
        <v>7430</v>
      </c>
      <c r="B1803" t="s">
        <v>119</v>
      </c>
      <c r="C1803">
        <v>230</v>
      </c>
      <c r="D1803" s="404">
        <v>45114</v>
      </c>
      <c r="E1803" t="s">
        <v>4777</v>
      </c>
      <c r="F1803">
        <v>697474</v>
      </c>
      <c r="G1803">
        <v>320</v>
      </c>
      <c r="H1803" t="s">
        <v>1193</v>
      </c>
      <c r="I1803" t="s">
        <v>4760</v>
      </c>
    </row>
    <row r="1804" spans="1:9" x14ac:dyDescent="0.25">
      <c r="A1804">
        <v>7430</v>
      </c>
      <c r="B1804" t="s">
        <v>119</v>
      </c>
      <c r="C1804">
        <v>230</v>
      </c>
      <c r="D1804" s="404">
        <v>45114</v>
      </c>
      <c r="E1804" t="s">
        <v>4777</v>
      </c>
      <c r="F1804">
        <v>697506</v>
      </c>
      <c r="G1804">
        <v>103.2</v>
      </c>
      <c r="H1804" t="s">
        <v>1193</v>
      </c>
      <c r="I1804" t="s">
        <v>4760</v>
      </c>
    </row>
    <row r="1805" spans="1:9" x14ac:dyDescent="0.25">
      <c r="A1805">
        <v>7430</v>
      </c>
      <c r="B1805" t="s">
        <v>119</v>
      </c>
      <c r="C1805">
        <v>240</v>
      </c>
      <c r="D1805" s="404">
        <v>45114</v>
      </c>
      <c r="E1805" t="s">
        <v>4777</v>
      </c>
      <c r="F1805">
        <v>697474</v>
      </c>
      <c r="G1805">
        <v>320</v>
      </c>
      <c r="H1805" t="s">
        <v>1193</v>
      </c>
      <c r="I1805" t="s">
        <v>4760</v>
      </c>
    </row>
    <row r="1806" spans="1:9" x14ac:dyDescent="0.25">
      <c r="A1806">
        <v>7430</v>
      </c>
      <c r="B1806" t="s">
        <v>119</v>
      </c>
      <c r="C1806">
        <v>240</v>
      </c>
      <c r="D1806" s="404">
        <v>45114</v>
      </c>
      <c r="E1806" t="s">
        <v>4777</v>
      </c>
      <c r="F1806">
        <v>697506</v>
      </c>
      <c r="G1806">
        <v>103.2</v>
      </c>
      <c r="H1806" t="s">
        <v>1193</v>
      </c>
      <c r="I1806" t="s">
        <v>4760</v>
      </c>
    </row>
    <row r="1807" spans="1:9" x14ac:dyDescent="0.25">
      <c r="A1807">
        <v>7430</v>
      </c>
      <c r="B1807" t="s">
        <v>119</v>
      </c>
      <c r="C1807">
        <v>340</v>
      </c>
      <c r="D1807" s="404">
        <v>45114</v>
      </c>
      <c r="E1807" t="s">
        <v>4777</v>
      </c>
      <c r="F1807">
        <v>697474</v>
      </c>
      <c r="G1807">
        <v>144</v>
      </c>
      <c r="H1807" t="s">
        <v>1193</v>
      </c>
      <c r="I1807" t="s">
        <v>4760</v>
      </c>
    </row>
    <row r="1808" spans="1:9" x14ac:dyDescent="0.25">
      <c r="A1808">
        <v>7430</v>
      </c>
      <c r="B1808" t="s">
        <v>119</v>
      </c>
      <c r="C1808">
        <v>340</v>
      </c>
      <c r="D1808" s="404">
        <v>45114</v>
      </c>
      <c r="E1808" t="s">
        <v>4777</v>
      </c>
      <c r="F1808">
        <v>697506</v>
      </c>
      <c r="G1808">
        <v>46.44</v>
      </c>
      <c r="H1808" t="s">
        <v>1193</v>
      </c>
      <c r="I1808" t="s">
        <v>4760</v>
      </c>
    </row>
    <row r="1809" spans="1:9" x14ac:dyDescent="0.25">
      <c r="A1809">
        <v>7430</v>
      </c>
      <c r="B1809" t="s">
        <v>119</v>
      </c>
      <c r="C1809">
        <v>936</v>
      </c>
      <c r="D1809" s="404">
        <v>45114</v>
      </c>
      <c r="E1809" t="s">
        <v>4777</v>
      </c>
      <c r="F1809">
        <v>697474</v>
      </c>
      <c r="G1809">
        <v>176</v>
      </c>
      <c r="H1809" t="s">
        <v>1193</v>
      </c>
      <c r="I1809" t="s">
        <v>4760</v>
      </c>
    </row>
    <row r="1810" spans="1:9" x14ac:dyDescent="0.25">
      <c r="A1810">
        <v>7430</v>
      </c>
      <c r="B1810" t="s">
        <v>119</v>
      </c>
      <c r="C1810">
        <v>936</v>
      </c>
      <c r="D1810" s="404">
        <v>45114</v>
      </c>
      <c r="E1810" t="s">
        <v>4777</v>
      </c>
      <c r="F1810">
        <v>697506</v>
      </c>
      <c r="G1810">
        <v>56.76</v>
      </c>
      <c r="H1810" t="s">
        <v>1193</v>
      </c>
      <c r="I1810" t="s">
        <v>4760</v>
      </c>
    </row>
    <row r="1811" spans="1:9" x14ac:dyDescent="0.25">
      <c r="A1811">
        <v>7430</v>
      </c>
      <c r="B1811" t="s">
        <v>119</v>
      </c>
      <c r="C1811">
        <v>210</v>
      </c>
      <c r="D1811" s="404">
        <v>45140</v>
      </c>
      <c r="E1811" t="s">
        <v>4777</v>
      </c>
      <c r="F1811">
        <v>704206</v>
      </c>
      <c r="G1811">
        <v>320</v>
      </c>
      <c r="H1811" t="s">
        <v>1193</v>
      </c>
      <c r="I1811" t="s">
        <v>4760</v>
      </c>
    </row>
    <row r="1812" spans="1:9" x14ac:dyDescent="0.25">
      <c r="A1812">
        <v>7430</v>
      </c>
      <c r="B1812" t="s">
        <v>119</v>
      </c>
      <c r="C1812">
        <v>220</v>
      </c>
      <c r="D1812" s="404">
        <v>45140</v>
      </c>
      <c r="E1812" t="s">
        <v>4777</v>
      </c>
      <c r="F1812">
        <v>704206</v>
      </c>
      <c r="G1812">
        <v>320</v>
      </c>
      <c r="H1812" t="s">
        <v>1193</v>
      </c>
      <c r="I1812" t="s">
        <v>4760</v>
      </c>
    </row>
    <row r="1813" spans="1:9" x14ac:dyDescent="0.25">
      <c r="A1813">
        <v>7430</v>
      </c>
      <c r="B1813" t="s">
        <v>119</v>
      </c>
      <c r="C1813">
        <v>230</v>
      </c>
      <c r="D1813" s="404">
        <v>45140</v>
      </c>
      <c r="E1813" t="s">
        <v>4777</v>
      </c>
      <c r="F1813">
        <v>704206</v>
      </c>
      <c r="G1813">
        <v>320</v>
      </c>
      <c r="H1813" t="s">
        <v>1193</v>
      </c>
      <c r="I1813" t="s">
        <v>4760</v>
      </c>
    </row>
    <row r="1814" spans="1:9" x14ac:dyDescent="0.25">
      <c r="A1814">
        <v>7430</v>
      </c>
      <c r="B1814" t="s">
        <v>119</v>
      </c>
      <c r="C1814">
        <v>240</v>
      </c>
      <c r="D1814" s="404">
        <v>45140</v>
      </c>
      <c r="E1814" t="s">
        <v>4777</v>
      </c>
      <c r="F1814">
        <v>704206</v>
      </c>
      <c r="G1814">
        <v>320</v>
      </c>
      <c r="H1814" t="s">
        <v>1193</v>
      </c>
      <c r="I1814" t="s">
        <v>4760</v>
      </c>
    </row>
    <row r="1815" spans="1:9" x14ac:dyDescent="0.25">
      <c r="A1815">
        <v>7430</v>
      </c>
      <c r="B1815" t="s">
        <v>119</v>
      </c>
      <c r="C1815">
        <v>340</v>
      </c>
      <c r="D1815" s="404">
        <v>45140</v>
      </c>
      <c r="E1815" t="s">
        <v>4777</v>
      </c>
      <c r="F1815">
        <v>704206</v>
      </c>
      <c r="G1815">
        <v>144</v>
      </c>
      <c r="H1815" t="s">
        <v>1193</v>
      </c>
      <c r="I1815" t="s">
        <v>4760</v>
      </c>
    </row>
    <row r="1816" spans="1:9" x14ac:dyDescent="0.25">
      <c r="A1816">
        <v>7430</v>
      </c>
      <c r="B1816" t="s">
        <v>119</v>
      </c>
      <c r="C1816">
        <v>936</v>
      </c>
      <c r="D1816" s="404">
        <v>45140</v>
      </c>
      <c r="E1816" t="s">
        <v>4777</v>
      </c>
      <c r="F1816">
        <v>704206</v>
      </c>
      <c r="G1816">
        <v>176</v>
      </c>
      <c r="H1816" t="s">
        <v>1193</v>
      </c>
      <c r="I1816" t="s">
        <v>4760</v>
      </c>
    </row>
    <row r="1817" spans="1:9" x14ac:dyDescent="0.25">
      <c r="A1817">
        <v>7430</v>
      </c>
      <c r="B1817" t="s">
        <v>119</v>
      </c>
      <c r="C1817">
        <v>210</v>
      </c>
      <c r="D1817" s="404">
        <v>45146</v>
      </c>
      <c r="E1817" t="s">
        <v>4777</v>
      </c>
      <c r="F1817">
        <v>705350</v>
      </c>
      <c r="G1817">
        <v>103.2</v>
      </c>
      <c r="H1817" t="s">
        <v>1193</v>
      </c>
      <c r="I1817" t="s">
        <v>4760</v>
      </c>
    </row>
    <row r="1818" spans="1:9" x14ac:dyDescent="0.25">
      <c r="A1818">
        <v>7430</v>
      </c>
      <c r="B1818" t="s">
        <v>119</v>
      </c>
      <c r="C1818">
        <v>220</v>
      </c>
      <c r="D1818" s="404">
        <v>45146</v>
      </c>
      <c r="E1818" t="s">
        <v>4777</v>
      </c>
      <c r="F1818">
        <v>705350</v>
      </c>
      <c r="G1818">
        <v>103.2</v>
      </c>
      <c r="H1818" t="s">
        <v>1193</v>
      </c>
      <c r="I1818" t="s">
        <v>4760</v>
      </c>
    </row>
    <row r="1819" spans="1:9" x14ac:dyDescent="0.25">
      <c r="A1819">
        <v>7430</v>
      </c>
      <c r="B1819" t="s">
        <v>119</v>
      </c>
      <c r="C1819">
        <v>230</v>
      </c>
      <c r="D1819" s="404">
        <v>45146</v>
      </c>
      <c r="E1819" t="s">
        <v>4777</v>
      </c>
      <c r="F1819">
        <v>705350</v>
      </c>
      <c r="G1819">
        <v>103.2</v>
      </c>
      <c r="H1819" t="s">
        <v>1193</v>
      </c>
      <c r="I1819" t="s">
        <v>4760</v>
      </c>
    </row>
    <row r="1820" spans="1:9" x14ac:dyDescent="0.25">
      <c r="A1820">
        <v>7430</v>
      </c>
      <c r="B1820" t="s">
        <v>119</v>
      </c>
      <c r="C1820">
        <v>240</v>
      </c>
      <c r="D1820" s="404">
        <v>45146</v>
      </c>
      <c r="E1820" t="s">
        <v>4777</v>
      </c>
      <c r="F1820">
        <v>705350</v>
      </c>
      <c r="G1820">
        <v>103.2</v>
      </c>
      <c r="H1820" t="s">
        <v>1193</v>
      </c>
      <c r="I1820" t="s">
        <v>4760</v>
      </c>
    </row>
    <row r="1821" spans="1:9" x14ac:dyDescent="0.25">
      <c r="A1821">
        <v>7430</v>
      </c>
      <c r="B1821" t="s">
        <v>119</v>
      </c>
      <c r="C1821">
        <v>340</v>
      </c>
      <c r="D1821" s="404">
        <v>45146</v>
      </c>
      <c r="E1821" t="s">
        <v>4777</v>
      </c>
      <c r="F1821">
        <v>705350</v>
      </c>
      <c r="G1821">
        <v>46.44</v>
      </c>
      <c r="H1821" t="s">
        <v>1193</v>
      </c>
      <c r="I1821" t="s">
        <v>4760</v>
      </c>
    </row>
    <row r="1822" spans="1:9" x14ac:dyDescent="0.25">
      <c r="A1822">
        <v>7430</v>
      </c>
      <c r="B1822" t="s">
        <v>119</v>
      </c>
      <c r="C1822">
        <v>936</v>
      </c>
      <c r="D1822" s="404">
        <v>45146</v>
      </c>
      <c r="E1822" t="s">
        <v>4777</v>
      </c>
      <c r="F1822">
        <v>705350</v>
      </c>
      <c r="G1822">
        <v>56.76</v>
      </c>
      <c r="H1822" t="s">
        <v>1193</v>
      </c>
      <c r="I1822" t="s">
        <v>4760</v>
      </c>
    </row>
    <row r="1823" spans="1:9" x14ac:dyDescent="0.25">
      <c r="A1823">
        <v>7430</v>
      </c>
      <c r="B1823" t="s">
        <v>119</v>
      </c>
      <c r="C1823">
        <v>210</v>
      </c>
      <c r="D1823" s="404">
        <v>45174</v>
      </c>
      <c r="E1823" t="s">
        <v>4777</v>
      </c>
      <c r="F1823">
        <v>712088</v>
      </c>
      <c r="G1823">
        <v>320</v>
      </c>
      <c r="H1823" t="s">
        <v>1193</v>
      </c>
      <c r="I1823" t="s">
        <v>4760</v>
      </c>
    </row>
    <row r="1824" spans="1:9" x14ac:dyDescent="0.25">
      <c r="A1824">
        <v>7430</v>
      </c>
      <c r="B1824" t="s">
        <v>119</v>
      </c>
      <c r="C1824">
        <v>210</v>
      </c>
      <c r="D1824" s="404">
        <v>45174</v>
      </c>
      <c r="E1824" t="s">
        <v>4777</v>
      </c>
      <c r="F1824">
        <v>712206</v>
      </c>
      <c r="G1824">
        <v>103.2</v>
      </c>
      <c r="H1824" t="s">
        <v>1193</v>
      </c>
      <c r="I1824" t="s">
        <v>4760</v>
      </c>
    </row>
    <row r="1825" spans="1:9" x14ac:dyDescent="0.25">
      <c r="A1825">
        <v>7430</v>
      </c>
      <c r="B1825" t="s">
        <v>119</v>
      </c>
      <c r="C1825">
        <v>220</v>
      </c>
      <c r="D1825" s="404">
        <v>45174</v>
      </c>
      <c r="E1825" t="s">
        <v>4777</v>
      </c>
      <c r="F1825">
        <v>712088</v>
      </c>
      <c r="G1825">
        <v>320</v>
      </c>
      <c r="H1825" t="s">
        <v>1193</v>
      </c>
      <c r="I1825" t="s">
        <v>4760</v>
      </c>
    </row>
    <row r="1826" spans="1:9" x14ac:dyDescent="0.25">
      <c r="A1826">
        <v>7430</v>
      </c>
      <c r="B1826" t="s">
        <v>119</v>
      </c>
      <c r="C1826">
        <v>220</v>
      </c>
      <c r="D1826" s="404">
        <v>45174</v>
      </c>
      <c r="E1826" t="s">
        <v>4777</v>
      </c>
      <c r="F1826">
        <v>712206</v>
      </c>
      <c r="G1826">
        <v>103.2</v>
      </c>
      <c r="H1826" t="s">
        <v>1193</v>
      </c>
      <c r="I1826" t="s">
        <v>4760</v>
      </c>
    </row>
    <row r="1827" spans="1:9" x14ac:dyDescent="0.25">
      <c r="A1827">
        <v>7430</v>
      </c>
      <c r="B1827" t="s">
        <v>119</v>
      </c>
      <c r="C1827">
        <v>230</v>
      </c>
      <c r="D1827" s="404">
        <v>45174</v>
      </c>
      <c r="E1827" t="s">
        <v>4777</v>
      </c>
      <c r="F1827">
        <v>712088</v>
      </c>
      <c r="G1827">
        <v>320</v>
      </c>
      <c r="H1827" t="s">
        <v>1193</v>
      </c>
      <c r="I1827" t="s">
        <v>4760</v>
      </c>
    </row>
    <row r="1828" spans="1:9" x14ac:dyDescent="0.25">
      <c r="A1828">
        <v>7430</v>
      </c>
      <c r="B1828" t="s">
        <v>119</v>
      </c>
      <c r="C1828">
        <v>230</v>
      </c>
      <c r="D1828" s="404">
        <v>45174</v>
      </c>
      <c r="E1828" t="s">
        <v>4777</v>
      </c>
      <c r="F1828">
        <v>712206</v>
      </c>
      <c r="G1828">
        <v>103.2</v>
      </c>
      <c r="H1828" t="s">
        <v>1193</v>
      </c>
      <c r="I1828" t="s">
        <v>4760</v>
      </c>
    </row>
    <row r="1829" spans="1:9" x14ac:dyDescent="0.25">
      <c r="A1829">
        <v>7430</v>
      </c>
      <c r="B1829" t="s">
        <v>119</v>
      </c>
      <c r="C1829">
        <v>240</v>
      </c>
      <c r="D1829" s="404">
        <v>45174</v>
      </c>
      <c r="E1829" t="s">
        <v>4777</v>
      </c>
      <c r="F1829">
        <v>712088</v>
      </c>
      <c r="G1829">
        <v>320</v>
      </c>
      <c r="H1829" t="s">
        <v>1193</v>
      </c>
      <c r="I1829" t="s">
        <v>4760</v>
      </c>
    </row>
    <row r="1830" spans="1:9" x14ac:dyDescent="0.25">
      <c r="A1830">
        <v>7430</v>
      </c>
      <c r="B1830" t="s">
        <v>119</v>
      </c>
      <c r="C1830">
        <v>240</v>
      </c>
      <c r="D1830" s="404">
        <v>45174</v>
      </c>
      <c r="E1830" t="s">
        <v>4777</v>
      </c>
      <c r="F1830">
        <v>712206</v>
      </c>
      <c r="G1830">
        <v>103.2</v>
      </c>
      <c r="H1830" t="s">
        <v>1193</v>
      </c>
      <c r="I1830" t="s">
        <v>4760</v>
      </c>
    </row>
    <row r="1831" spans="1:9" x14ac:dyDescent="0.25">
      <c r="A1831">
        <v>7430</v>
      </c>
      <c r="B1831" t="s">
        <v>119</v>
      </c>
      <c r="C1831">
        <v>340</v>
      </c>
      <c r="D1831" s="404">
        <v>45174</v>
      </c>
      <c r="E1831" t="s">
        <v>4777</v>
      </c>
      <c r="F1831">
        <v>712088</v>
      </c>
      <c r="G1831">
        <v>144</v>
      </c>
      <c r="H1831" t="s">
        <v>1193</v>
      </c>
      <c r="I1831" t="s">
        <v>4760</v>
      </c>
    </row>
    <row r="1832" spans="1:9" x14ac:dyDescent="0.25">
      <c r="A1832">
        <v>7430</v>
      </c>
      <c r="B1832" t="s">
        <v>119</v>
      </c>
      <c r="C1832">
        <v>340</v>
      </c>
      <c r="D1832" s="404">
        <v>45174</v>
      </c>
      <c r="E1832" t="s">
        <v>4777</v>
      </c>
      <c r="F1832">
        <v>712206</v>
      </c>
      <c r="G1832">
        <v>46.44</v>
      </c>
      <c r="H1832" t="s">
        <v>1193</v>
      </c>
      <c r="I1832" t="s">
        <v>4760</v>
      </c>
    </row>
    <row r="1833" spans="1:9" x14ac:dyDescent="0.25">
      <c r="A1833">
        <v>7430</v>
      </c>
      <c r="B1833" t="s">
        <v>119</v>
      </c>
      <c r="C1833">
        <v>936</v>
      </c>
      <c r="D1833" s="404">
        <v>45174</v>
      </c>
      <c r="E1833" t="s">
        <v>4777</v>
      </c>
      <c r="F1833">
        <v>712088</v>
      </c>
      <c r="G1833">
        <v>176</v>
      </c>
      <c r="H1833" t="s">
        <v>1193</v>
      </c>
      <c r="I1833" t="s">
        <v>4760</v>
      </c>
    </row>
    <row r="1834" spans="1:9" x14ac:dyDescent="0.25">
      <c r="A1834">
        <v>7430</v>
      </c>
      <c r="B1834" t="s">
        <v>119</v>
      </c>
      <c r="C1834">
        <v>936</v>
      </c>
      <c r="D1834" s="404">
        <v>45174</v>
      </c>
      <c r="E1834" t="s">
        <v>4777</v>
      </c>
      <c r="F1834">
        <v>712206</v>
      </c>
      <c r="G1834">
        <v>56.76</v>
      </c>
      <c r="H1834" t="s">
        <v>1193</v>
      </c>
      <c r="I1834" t="s">
        <v>4760</v>
      </c>
    </row>
    <row r="1835" spans="1:9" x14ac:dyDescent="0.25">
      <c r="A1835">
        <v>7430</v>
      </c>
      <c r="B1835" t="s">
        <v>119</v>
      </c>
      <c r="C1835">
        <v>110</v>
      </c>
      <c r="D1835" s="404">
        <v>44992</v>
      </c>
      <c r="E1835" t="s">
        <v>4786</v>
      </c>
      <c r="F1835">
        <v>667152</v>
      </c>
      <c r="G1835">
        <v>213.28</v>
      </c>
      <c r="H1835" t="s">
        <v>1299</v>
      </c>
      <c r="I1835" t="s">
        <v>4760</v>
      </c>
    </row>
    <row r="1836" spans="1:9" x14ac:dyDescent="0.25">
      <c r="A1836">
        <v>7430</v>
      </c>
      <c r="B1836" t="s">
        <v>119</v>
      </c>
      <c r="C1836">
        <v>110</v>
      </c>
      <c r="D1836" s="404">
        <v>44992</v>
      </c>
      <c r="E1836" t="s">
        <v>4779</v>
      </c>
      <c r="F1836">
        <v>667184</v>
      </c>
      <c r="G1836">
        <v>138</v>
      </c>
      <c r="H1836" t="s">
        <v>1299</v>
      </c>
      <c r="I1836" t="s">
        <v>4760</v>
      </c>
    </row>
    <row r="1837" spans="1:9" x14ac:dyDescent="0.25">
      <c r="A1837">
        <v>7430</v>
      </c>
      <c r="B1837" t="s">
        <v>119</v>
      </c>
      <c r="C1837">
        <v>110</v>
      </c>
      <c r="D1837" s="404">
        <v>44992</v>
      </c>
      <c r="E1837" t="s">
        <v>4779</v>
      </c>
      <c r="F1837">
        <v>667253</v>
      </c>
      <c r="G1837">
        <v>1968</v>
      </c>
      <c r="H1837" t="s">
        <v>1299</v>
      </c>
      <c r="I1837" t="s">
        <v>4760</v>
      </c>
    </row>
    <row r="1838" spans="1:9" x14ac:dyDescent="0.25">
      <c r="A1838">
        <v>7430</v>
      </c>
      <c r="B1838" t="s">
        <v>119</v>
      </c>
      <c r="C1838">
        <v>110</v>
      </c>
      <c r="D1838" s="404">
        <v>44992</v>
      </c>
      <c r="E1838" t="s">
        <v>4779</v>
      </c>
      <c r="F1838">
        <v>667283</v>
      </c>
      <c r="G1838">
        <v>422.09</v>
      </c>
      <c r="H1838" t="s">
        <v>1299</v>
      </c>
      <c r="I1838" t="s">
        <v>4760</v>
      </c>
    </row>
    <row r="1839" spans="1:9" x14ac:dyDescent="0.25">
      <c r="A1839">
        <v>7430</v>
      </c>
      <c r="B1839" t="s">
        <v>119</v>
      </c>
      <c r="C1839">
        <v>112</v>
      </c>
      <c r="D1839" s="404">
        <v>44992</v>
      </c>
      <c r="E1839" t="s">
        <v>4786</v>
      </c>
      <c r="F1839">
        <v>667152</v>
      </c>
      <c r="G1839">
        <v>160</v>
      </c>
      <c r="H1839" t="s">
        <v>1299</v>
      </c>
      <c r="I1839" t="s">
        <v>4760</v>
      </c>
    </row>
    <row r="1840" spans="1:9" x14ac:dyDescent="0.25">
      <c r="A1840">
        <v>7430</v>
      </c>
      <c r="B1840" t="s">
        <v>119</v>
      </c>
      <c r="C1840">
        <v>112</v>
      </c>
      <c r="D1840" s="404">
        <v>44992</v>
      </c>
      <c r="E1840" t="s">
        <v>4779</v>
      </c>
      <c r="F1840">
        <v>667184</v>
      </c>
      <c r="G1840">
        <v>69</v>
      </c>
      <c r="H1840" t="s">
        <v>1299</v>
      </c>
      <c r="I1840" t="s">
        <v>4760</v>
      </c>
    </row>
    <row r="1841" spans="1:9" x14ac:dyDescent="0.25">
      <c r="A1841">
        <v>7430</v>
      </c>
      <c r="B1841" t="s">
        <v>119</v>
      </c>
      <c r="C1841">
        <v>112</v>
      </c>
      <c r="D1841" s="404">
        <v>44992</v>
      </c>
      <c r="E1841" t="s">
        <v>4779</v>
      </c>
      <c r="F1841">
        <v>667253</v>
      </c>
      <c r="G1841">
        <v>984</v>
      </c>
      <c r="H1841" t="s">
        <v>1299</v>
      </c>
      <c r="I1841" t="s">
        <v>4760</v>
      </c>
    </row>
    <row r="1842" spans="1:9" x14ac:dyDescent="0.25">
      <c r="A1842">
        <v>7430</v>
      </c>
      <c r="B1842" t="s">
        <v>119</v>
      </c>
      <c r="C1842">
        <v>112</v>
      </c>
      <c r="D1842" s="404">
        <v>44992</v>
      </c>
      <c r="E1842" t="s">
        <v>4779</v>
      </c>
      <c r="F1842">
        <v>667283</v>
      </c>
      <c r="G1842">
        <v>211.04</v>
      </c>
      <c r="H1842" t="s">
        <v>1299</v>
      </c>
      <c r="I1842" t="s">
        <v>4760</v>
      </c>
    </row>
    <row r="1843" spans="1:9" x14ac:dyDescent="0.25">
      <c r="A1843">
        <v>7430</v>
      </c>
      <c r="B1843" t="s">
        <v>119</v>
      </c>
      <c r="C1843">
        <v>120</v>
      </c>
      <c r="D1843" s="404">
        <v>44992</v>
      </c>
      <c r="E1843" t="s">
        <v>4786</v>
      </c>
      <c r="F1843">
        <v>667152</v>
      </c>
      <c r="G1843">
        <v>288</v>
      </c>
      <c r="H1843" t="s">
        <v>1299</v>
      </c>
      <c r="I1843" t="s">
        <v>4760</v>
      </c>
    </row>
    <row r="1844" spans="1:9" x14ac:dyDescent="0.25">
      <c r="A1844">
        <v>7430</v>
      </c>
      <c r="B1844" t="s">
        <v>119</v>
      </c>
      <c r="C1844">
        <v>120</v>
      </c>
      <c r="D1844" s="404">
        <v>44992</v>
      </c>
      <c r="E1844" t="s">
        <v>4779</v>
      </c>
      <c r="F1844">
        <v>667184</v>
      </c>
      <c r="G1844">
        <v>151.80000000000001</v>
      </c>
      <c r="H1844" t="s">
        <v>1299</v>
      </c>
      <c r="I1844" t="s">
        <v>4760</v>
      </c>
    </row>
    <row r="1845" spans="1:9" x14ac:dyDescent="0.25">
      <c r="A1845">
        <v>7430</v>
      </c>
      <c r="B1845" t="s">
        <v>119</v>
      </c>
      <c r="C1845">
        <v>120</v>
      </c>
      <c r="D1845" s="404">
        <v>44992</v>
      </c>
      <c r="E1845" t="s">
        <v>4779</v>
      </c>
      <c r="F1845">
        <v>667253</v>
      </c>
      <c r="G1845">
        <v>2164.8000000000002</v>
      </c>
      <c r="H1845" t="s">
        <v>1299</v>
      </c>
      <c r="I1845" t="s">
        <v>4760</v>
      </c>
    </row>
    <row r="1846" spans="1:9" x14ac:dyDescent="0.25">
      <c r="A1846">
        <v>7430</v>
      </c>
      <c r="B1846" t="s">
        <v>119</v>
      </c>
      <c r="C1846">
        <v>120</v>
      </c>
      <c r="D1846" s="404">
        <v>44992</v>
      </c>
      <c r="E1846" t="s">
        <v>4779</v>
      </c>
      <c r="F1846">
        <v>667283</v>
      </c>
      <c r="G1846">
        <v>464.3</v>
      </c>
      <c r="H1846" t="s">
        <v>1299</v>
      </c>
      <c r="I1846" t="s">
        <v>4760</v>
      </c>
    </row>
    <row r="1847" spans="1:9" x14ac:dyDescent="0.25">
      <c r="A1847">
        <v>7430</v>
      </c>
      <c r="B1847" t="s">
        <v>119</v>
      </c>
      <c r="C1847">
        <v>130</v>
      </c>
      <c r="D1847" s="404">
        <v>44992</v>
      </c>
      <c r="E1847" t="s">
        <v>4786</v>
      </c>
      <c r="F1847">
        <v>667152</v>
      </c>
      <c r="G1847">
        <v>163.19999999999999</v>
      </c>
      <c r="H1847" t="s">
        <v>1299</v>
      </c>
      <c r="I1847" t="s">
        <v>4760</v>
      </c>
    </row>
    <row r="1848" spans="1:9" x14ac:dyDescent="0.25">
      <c r="A1848">
        <v>7430</v>
      </c>
      <c r="B1848" t="s">
        <v>119</v>
      </c>
      <c r="C1848">
        <v>130</v>
      </c>
      <c r="D1848" s="404">
        <v>44992</v>
      </c>
      <c r="E1848" t="s">
        <v>4779</v>
      </c>
      <c r="F1848">
        <v>667184</v>
      </c>
      <c r="G1848">
        <v>117.3</v>
      </c>
      <c r="H1848" t="s">
        <v>1299</v>
      </c>
      <c r="I1848" t="s">
        <v>4760</v>
      </c>
    </row>
    <row r="1849" spans="1:9" x14ac:dyDescent="0.25">
      <c r="A1849">
        <v>7430</v>
      </c>
      <c r="B1849" t="s">
        <v>119</v>
      </c>
      <c r="C1849">
        <v>130</v>
      </c>
      <c r="D1849" s="404">
        <v>44992</v>
      </c>
      <c r="E1849" t="s">
        <v>4779</v>
      </c>
      <c r="F1849">
        <v>667253</v>
      </c>
      <c r="G1849">
        <v>1672.8</v>
      </c>
      <c r="H1849" t="s">
        <v>1299</v>
      </c>
      <c r="I1849" t="s">
        <v>4760</v>
      </c>
    </row>
    <row r="1850" spans="1:9" x14ac:dyDescent="0.25">
      <c r="A1850">
        <v>7430</v>
      </c>
      <c r="B1850" t="s">
        <v>119</v>
      </c>
      <c r="C1850">
        <v>130</v>
      </c>
      <c r="D1850" s="404">
        <v>44992</v>
      </c>
      <c r="E1850" t="s">
        <v>4779</v>
      </c>
      <c r="F1850">
        <v>667283</v>
      </c>
      <c r="G1850">
        <v>358.77</v>
      </c>
      <c r="H1850" t="s">
        <v>1299</v>
      </c>
      <c r="I1850" t="s">
        <v>4760</v>
      </c>
    </row>
    <row r="1851" spans="1:9" x14ac:dyDescent="0.25">
      <c r="A1851">
        <v>7430</v>
      </c>
      <c r="B1851" t="s">
        <v>119</v>
      </c>
      <c r="C1851">
        <v>140</v>
      </c>
      <c r="D1851" s="404">
        <v>44992</v>
      </c>
      <c r="E1851" t="s">
        <v>4786</v>
      </c>
      <c r="F1851">
        <v>667152</v>
      </c>
      <c r="G1851">
        <v>192</v>
      </c>
      <c r="H1851" t="s">
        <v>1299</v>
      </c>
      <c r="I1851" t="s">
        <v>4760</v>
      </c>
    </row>
    <row r="1852" spans="1:9" x14ac:dyDescent="0.25">
      <c r="A1852">
        <v>7430</v>
      </c>
      <c r="B1852" t="s">
        <v>119</v>
      </c>
      <c r="C1852">
        <v>140</v>
      </c>
      <c r="D1852" s="404">
        <v>44992</v>
      </c>
      <c r="E1852" t="s">
        <v>4779</v>
      </c>
      <c r="F1852">
        <v>667184</v>
      </c>
      <c r="G1852">
        <v>138</v>
      </c>
      <c r="H1852" t="s">
        <v>1299</v>
      </c>
      <c r="I1852" t="s">
        <v>4760</v>
      </c>
    </row>
    <row r="1853" spans="1:9" x14ac:dyDescent="0.25">
      <c r="A1853">
        <v>7430</v>
      </c>
      <c r="B1853" t="s">
        <v>119</v>
      </c>
      <c r="C1853">
        <v>140</v>
      </c>
      <c r="D1853" s="404">
        <v>44992</v>
      </c>
      <c r="E1853" t="s">
        <v>4779</v>
      </c>
      <c r="F1853">
        <v>667253</v>
      </c>
      <c r="G1853">
        <v>1968</v>
      </c>
      <c r="H1853" t="s">
        <v>1299</v>
      </c>
      <c r="I1853" t="s">
        <v>4760</v>
      </c>
    </row>
    <row r="1854" spans="1:9" x14ac:dyDescent="0.25">
      <c r="A1854">
        <v>7430</v>
      </c>
      <c r="B1854" t="s">
        <v>119</v>
      </c>
      <c r="C1854">
        <v>140</v>
      </c>
      <c r="D1854" s="404">
        <v>44992</v>
      </c>
      <c r="E1854" t="s">
        <v>4779</v>
      </c>
      <c r="F1854">
        <v>667283</v>
      </c>
      <c r="G1854">
        <v>422.09</v>
      </c>
      <c r="H1854" t="s">
        <v>1299</v>
      </c>
      <c r="I1854" t="s">
        <v>4760</v>
      </c>
    </row>
    <row r="1855" spans="1:9" x14ac:dyDescent="0.25">
      <c r="A1855">
        <v>7430</v>
      </c>
      <c r="B1855" t="s">
        <v>119</v>
      </c>
      <c r="C1855">
        <v>160</v>
      </c>
      <c r="D1855" s="404">
        <v>44992</v>
      </c>
      <c r="E1855" t="s">
        <v>4786</v>
      </c>
      <c r="F1855">
        <v>667152</v>
      </c>
      <c r="G1855">
        <v>96</v>
      </c>
      <c r="H1855" t="s">
        <v>1299</v>
      </c>
      <c r="I1855" t="s">
        <v>4760</v>
      </c>
    </row>
    <row r="1856" spans="1:9" x14ac:dyDescent="0.25">
      <c r="A1856">
        <v>7430</v>
      </c>
      <c r="B1856" t="s">
        <v>119</v>
      </c>
      <c r="C1856">
        <v>162</v>
      </c>
      <c r="D1856" s="404">
        <v>44992</v>
      </c>
      <c r="E1856" t="s">
        <v>4779</v>
      </c>
      <c r="F1856">
        <v>667184</v>
      </c>
      <c r="G1856">
        <v>41.4</v>
      </c>
      <c r="H1856" t="s">
        <v>1299</v>
      </c>
      <c r="I1856" t="s">
        <v>4760</v>
      </c>
    </row>
    <row r="1857" spans="1:9" x14ac:dyDescent="0.25">
      <c r="A1857">
        <v>7430</v>
      </c>
      <c r="B1857" t="s">
        <v>119</v>
      </c>
      <c r="C1857">
        <v>162</v>
      </c>
      <c r="D1857" s="404">
        <v>44992</v>
      </c>
      <c r="E1857" t="s">
        <v>4779</v>
      </c>
      <c r="F1857">
        <v>667253</v>
      </c>
      <c r="G1857">
        <v>590.4</v>
      </c>
      <c r="H1857" t="s">
        <v>1299</v>
      </c>
      <c r="I1857" t="s">
        <v>4760</v>
      </c>
    </row>
    <row r="1858" spans="1:9" x14ac:dyDescent="0.25">
      <c r="A1858">
        <v>7430</v>
      </c>
      <c r="B1858" t="s">
        <v>119</v>
      </c>
      <c r="C1858">
        <v>162</v>
      </c>
      <c r="D1858" s="404">
        <v>44992</v>
      </c>
      <c r="E1858" t="s">
        <v>4779</v>
      </c>
      <c r="F1858">
        <v>667283</v>
      </c>
      <c r="G1858">
        <v>126.63</v>
      </c>
      <c r="H1858" t="s">
        <v>1299</v>
      </c>
      <c r="I1858" t="s">
        <v>4760</v>
      </c>
    </row>
    <row r="1859" spans="1:9" x14ac:dyDescent="0.25">
      <c r="A1859">
        <v>7430</v>
      </c>
      <c r="B1859" t="s">
        <v>119</v>
      </c>
      <c r="C1859">
        <v>210</v>
      </c>
      <c r="D1859" s="404">
        <v>44992</v>
      </c>
      <c r="E1859" t="s">
        <v>4786</v>
      </c>
      <c r="F1859">
        <v>667152</v>
      </c>
      <c r="G1859">
        <v>106.72</v>
      </c>
      <c r="H1859" t="s">
        <v>1299</v>
      </c>
      <c r="I1859" t="s">
        <v>4760</v>
      </c>
    </row>
    <row r="1860" spans="1:9" x14ac:dyDescent="0.25">
      <c r="A1860">
        <v>7430</v>
      </c>
      <c r="B1860" t="s">
        <v>119</v>
      </c>
      <c r="C1860">
        <v>220</v>
      </c>
      <c r="D1860" s="404">
        <v>44992</v>
      </c>
      <c r="E1860" t="s">
        <v>4786</v>
      </c>
      <c r="F1860">
        <v>667152</v>
      </c>
      <c r="G1860">
        <v>64</v>
      </c>
      <c r="H1860" t="s">
        <v>1299</v>
      </c>
      <c r="I1860" t="s">
        <v>4760</v>
      </c>
    </row>
    <row r="1861" spans="1:9" x14ac:dyDescent="0.25">
      <c r="A1861">
        <v>7430</v>
      </c>
      <c r="B1861" t="s">
        <v>119</v>
      </c>
      <c r="C1861">
        <v>230</v>
      </c>
      <c r="D1861" s="404">
        <v>44992</v>
      </c>
      <c r="E1861" t="s">
        <v>4786</v>
      </c>
      <c r="F1861">
        <v>667152</v>
      </c>
      <c r="G1861">
        <v>108</v>
      </c>
      <c r="H1861" t="s">
        <v>1299</v>
      </c>
      <c r="I1861" t="s">
        <v>4760</v>
      </c>
    </row>
    <row r="1862" spans="1:9" x14ac:dyDescent="0.25">
      <c r="A1862">
        <v>7430</v>
      </c>
      <c r="B1862" t="s">
        <v>119</v>
      </c>
      <c r="C1862">
        <v>240</v>
      </c>
      <c r="D1862" s="404">
        <v>44992</v>
      </c>
      <c r="E1862" t="s">
        <v>4786</v>
      </c>
      <c r="F1862">
        <v>667152</v>
      </c>
      <c r="G1862">
        <v>85.28</v>
      </c>
      <c r="H1862" t="s">
        <v>1299</v>
      </c>
      <c r="I1862" t="s">
        <v>4760</v>
      </c>
    </row>
    <row r="1863" spans="1:9" x14ac:dyDescent="0.25">
      <c r="A1863">
        <v>7430</v>
      </c>
      <c r="B1863" t="s">
        <v>119</v>
      </c>
      <c r="C1863">
        <v>340</v>
      </c>
      <c r="D1863" s="404">
        <v>44992</v>
      </c>
      <c r="E1863" t="s">
        <v>4786</v>
      </c>
      <c r="F1863">
        <v>667152</v>
      </c>
      <c r="G1863">
        <v>43.52</v>
      </c>
      <c r="H1863" t="s">
        <v>1299</v>
      </c>
      <c r="I1863" t="s">
        <v>4760</v>
      </c>
    </row>
    <row r="1864" spans="1:9" x14ac:dyDescent="0.25">
      <c r="A1864">
        <v>7430</v>
      </c>
      <c r="B1864" t="s">
        <v>119</v>
      </c>
      <c r="C1864">
        <v>935</v>
      </c>
      <c r="D1864" s="404">
        <v>44992</v>
      </c>
      <c r="E1864" t="s">
        <v>4786</v>
      </c>
      <c r="F1864">
        <v>667152</v>
      </c>
      <c r="G1864">
        <v>40</v>
      </c>
      <c r="H1864" t="s">
        <v>1299</v>
      </c>
      <c r="I1864" t="s">
        <v>4760</v>
      </c>
    </row>
    <row r="1865" spans="1:9" x14ac:dyDescent="0.25">
      <c r="A1865">
        <v>7430</v>
      </c>
      <c r="B1865" t="s">
        <v>119</v>
      </c>
      <c r="C1865">
        <v>935</v>
      </c>
      <c r="D1865" s="404">
        <v>44992</v>
      </c>
      <c r="E1865" t="s">
        <v>4779</v>
      </c>
      <c r="F1865">
        <v>667184</v>
      </c>
      <c r="G1865">
        <v>34.5</v>
      </c>
      <c r="H1865" t="s">
        <v>1299</v>
      </c>
      <c r="I1865" t="s">
        <v>4760</v>
      </c>
    </row>
    <row r="1866" spans="1:9" x14ac:dyDescent="0.25">
      <c r="A1866">
        <v>7430</v>
      </c>
      <c r="B1866" t="s">
        <v>119</v>
      </c>
      <c r="C1866">
        <v>935</v>
      </c>
      <c r="D1866" s="404">
        <v>44992</v>
      </c>
      <c r="E1866" t="s">
        <v>4779</v>
      </c>
      <c r="F1866">
        <v>667253</v>
      </c>
      <c r="G1866">
        <v>492</v>
      </c>
      <c r="H1866" t="s">
        <v>1299</v>
      </c>
      <c r="I1866" t="s">
        <v>4760</v>
      </c>
    </row>
    <row r="1867" spans="1:9" x14ac:dyDescent="0.25">
      <c r="A1867">
        <v>7430</v>
      </c>
      <c r="B1867" t="s">
        <v>119</v>
      </c>
      <c r="C1867">
        <v>935</v>
      </c>
      <c r="D1867" s="404">
        <v>44992</v>
      </c>
      <c r="E1867" t="s">
        <v>4779</v>
      </c>
      <c r="F1867">
        <v>667283</v>
      </c>
      <c r="G1867">
        <v>105.52</v>
      </c>
      <c r="H1867" t="s">
        <v>1299</v>
      </c>
      <c r="I1867" t="s">
        <v>4760</v>
      </c>
    </row>
    <row r="1868" spans="1:9" x14ac:dyDescent="0.25">
      <c r="A1868">
        <v>7430</v>
      </c>
      <c r="B1868" t="s">
        <v>119</v>
      </c>
      <c r="C1868">
        <v>936</v>
      </c>
      <c r="D1868" s="404">
        <v>44992</v>
      </c>
      <c r="E1868" t="s">
        <v>4786</v>
      </c>
      <c r="F1868">
        <v>667152</v>
      </c>
      <c r="G1868">
        <v>40</v>
      </c>
      <c r="H1868" t="s">
        <v>1299</v>
      </c>
      <c r="I1868" t="s">
        <v>4760</v>
      </c>
    </row>
    <row r="1869" spans="1:9" x14ac:dyDescent="0.25">
      <c r="A1869">
        <v>7430</v>
      </c>
      <c r="B1869" t="s">
        <v>119</v>
      </c>
      <c r="C1869">
        <v>110</v>
      </c>
      <c r="D1869" s="404">
        <v>45027</v>
      </c>
      <c r="E1869" t="s">
        <v>4779</v>
      </c>
      <c r="F1869">
        <v>675145</v>
      </c>
      <c r="G1869">
        <v>320</v>
      </c>
      <c r="H1869" t="s">
        <v>1299</v>
      </c>
      <c r="I1869" t="s">
        <v>4760</v>
      </c>
    </row>
    <row r="1870" spans="1:9" x14ac:dyDescent="0.25">
      <c r="A1870">
        <v>7430</v>
      </c>
      <c r="B1870" t="s">
        <v>119</v>
      </c>
      <c r="C1870">
        <v>110</v>
      </c>
      <c r="D1870" s="404">
        <v>45027</v>
      </c>
      <c r="E1870" t="s">
        <v>4779</v>
      </c>
      <c r="F1870">
        <v>675186</v>
      </c>
      <c r="G1870">
        <v>1968</v>
      </c>
      <c r="H1870" t="s">
        <v>1299</v>
      </c>
      <c r="I1870" t="s">
        <v>4760</v>
      </c>
    </row>
    <row r="1871" spans="1:9" x14ac:dyDescent="0.25">
      <c r="A1871">
        <v>7430</v>
      </c>
      <c r="B1871" t="s">
        <v>119</v>
      </c>
      <c r="C1871">
        <v>110</v>
      </c>
      <c r="D1871" s="404">
        <v>45027</v>
      </c>
      <c r="E1871" t="s">
        <v>4779</v>
      </c>
      <c r="F1871">
        <v>675240</v>
      </c>
      <c r="G1871">
        <v>422.1</v>
      </c>
      <c r="H1871" t="s">
        <v>1299</v>
      </c>
      <c r="I1871" t="s">
        <v>4760</v>
      </c>
    </row>
    <row r="1872" spans="1:9" x14ac:dyDescent="0.25">
      <c r="A1872">
        <v>7430</v>
      </c>
      <c r="B1872" t="s">
        <v>119</v>
      </c>
      <c r="C1872">
        <v>112</v>
      </c>
      <c r="D1872" s="404">
        <v>45027</v>
      </c>
      <c r="E1872" t="s">
        <v>4779</v>
      </c>
      <c r="F1872">
        <v>675145</v>
      </c>
      <c r="G1872">
        <v>160</v>
      </c>
      <c r="H1872" t="s">
        <v>1299</v>
      </c>
      <c r="I1872" t="s">
        <v>4760</v>
      </c>
    </row>
    <row r="1873" spans="1:9" x14ac:dyDescent="0.25">
      <c r="A1873">
        <v>7430</v>
      </c>
      <c r="B1873" t="s">
        <v>119</v>
      </c>
      <c r="C1873">
        <v>112</v>
      </c>
      <c r="D1873" s="404">
        <v>45027</v>
      </c>
      <c r="E1873" t="s">
        <v>4779</v>
      </c>
      <c r="F1873">
        <v>675186</v>
      </c>
      <c r="G1873">
        <v>984</v>
      </c>
      <c r="H1873" t="s">
        <v>1299</v>
      </c>
      <c r="I1873" t="s">
        <v>4760</v>
      </c>
    </row>
    <row r="1874" spans="1:9" x14ac:dyDescent="0.25">
      <c r="A1874">
        <v>7430</v>
      </c>
      <c r="B1874" t="s">
        <v>119</v>
      </c>
      <c r="C1874">
        <v>112</v>
      </c>
      <c r="D1874" s="404">
        <v>45027</v>
      </c>
      <c r="E1874" t="s">
        <v>4779</v>
      </c>
      <c r="F1874">
        <v>675240</v>
      </c>
      <c r="G1874">
        <v>211.05</v>
      </c>
      <c r="H1874" t="s">
        <v>1299</v>
      </c>
      <c r="I1874" t="s">
        <v>4760</v>
      </c>
    </row>
    <row r="1875" spans="1:9" x14ac:dyDescent="0.25">
      <c r="A1875">
        <v>7430</v>
      </c>
      <c r="B1875" t="s">
        <v>119</v>
      </c>
      <c r="C1875">
        <v>120</v>
      </c>
      <c r="D1875" s="404">
        <v>45027</v>
      </c>
      <c r="E1875" t="s">
        <v>4779</v>
      </c>
      <c r="F1875">
        <v>675145</v>
      </c>
      <c r="G1875">
        <v>352</v>
      </c>
      <c r="H1875" t="s">
        <v>1299</v>
      </c>
      <c r="I1875" t="s">
        <v>4760</v>
      </c>
    </row>
    <row r="1876" spans="1:9" x14ac:dyDescent="0.25">
      <c r="A1876">
        <v>7430</v>
      </c>
      <c r="B1876" t="s">
        <v>119</v>
      </c>
      <c r="C1876">
        <v>120</v>
      </c>
      <c r="D1876" s="404">
        <v>45027</v>
      </c>
      <c r="E1876" t="s">
        <v>4779</v>
      </c>
      <c r="F1876">
        <v>675186</v>
      </c>
      <c r="G1876">
        <v>2164.8000000000002</v>
      </c>
      <c r="H1876" t="s">
        <v>1299</v>
      </c>
      <c r="I1876" t="s">
        <v>4760</v>
      </c>
    </row>
    <row r="1877" spans="1:9" x14ac:dyDescent="0.25">
      <c r="A1877">
        <v>7430</v>
      </c>
      <c r="B1877" t="s">
        <v>119</v>
      </c>
      <c r="C1877">
        <v>120</v>
      </c>
      <c r="D1877" s="404">
        <v>45027</v>
      </c>
      <c r="E1877" t="s">
        <v>4779</v>
      </c>
      <c r="F1877">
        <v>675240</v>
      </c>
      <c r="G1877">
        <v>464.31</v>
      </c>
      <c r="H1877" t="s">
        <v>1299</v>
      </c>
      <c r="I1877" t="s">
        <v>4760</v>
      </c>
    </row>
    <row r="1878" spans="1:9" x14ac:dyDescent="0.25">
      <c r="A1878">
        <v>7430</v>
      </c>
      <c r="B1878" t="s">
        <v>119</v>
      </c>
      <c r="C1878">
        <v>130</v>
      </c>
      <c r="D1878" s="404">
        <v>45027</v>
      </c>
      <c r="E1878" t="s">
        <v>4779</v>
      </c>
      <c r="F1878">
        <v>675145</v>
      </c>
      <c r="G1878">
        <v>272</v>
      </c>
      <c r="H1878" t="s">
        <v>1299</v>
      </c>
      <c r="I1878" t="s">
        <v>4760</v>
      </c>
    </row>
    <row r="1879" spans="1:9" x14ac:dyDescent="0.25">
      <c r="A1879">
        <v>7430</v>
      </c>
      <c r="B1879" t="s">
        <v>119</v>
      </c>
      <c r="C1879">
        <v>130</v>
      </c>
      <c r="D1879" s="404">
        <v>45027</v>
      </c>
      <c r="E1879" t="s">
        <v>4779</v>
      </c>
      <c r="F1879">
        <v>675186</v>
      </c>
      <c r="G1879">
        <v>1672.8</v>
      </c>
      <c r="H1879" t="s">
        <v>1299</v>
      </c>
      <c r="I1879" t="s">
        <v>4760</v>
      </c>
    </row>
    <row r="1880" spans="1:9" x14ac:dyDescent="0.25">
      <c r="A1880">
        <v>7430</v>
      </c>
      <c r="B1880" t="s">
        <v>119</v>
      </c>
      <c r="C1880">
        <v>130</v>
      </c>
      <c r="D1880" s="404">
        <v>45027</v>
      </c>
      <c r="E1880" t="s">
        <v>4779</v>
      </c>
      <c r="F1880">
        <v>675240</v>
      </c>
      <c r="G1880">
        <v>358.78</v>
      </c>
      <c r="H1880" t="s">
        <v>1299</v>
      </c>
      <c r="I1880" t="s">
        <v>4760</v>
      </c>
    </row>
    <row r="1881" spans="1:9" x14ac:dyDescent="0.25">
      <c r="A1881">
        <v>7430</v>
      </c>
      <c r="B1881" t="s">
        <v>119</v>
      </c>
      <c r="C1881">
        <v>140</v>
      </c>
      <c r="D1881" s="404">
        <v>45027</v>
      </c>
      <c r="E1881" t="s">
        <v>4779</v>
      </c>
      <c r="F1881">
        <v>675145</v>
      </c>
      <c r="G1881">
        <v>320</v>
      </c>
      <c r="H1881" t="s">
        <v>1299</v>
      </c>
      <c r="I1881" t="s">
        <v>4760</v>
      </c>
    </row>
    <row r="1882" spans="1:9" x14ac:dyDescent="0.25">
      <c r="A1882">
        <v>7430</v>
      </c>
      <c r="B1882" t="s">
        <v>119</v>
      </c>
      <c r="C1882">
        <v>140</v>
      </c>
      <c r="D1882" s="404">
        <v>45027</v>
      </c>
      <c r="E1882" t="s">
        <v>4779</v>
      </c>
      <c r="F1882">
        <v>675186</v>
      </c>
      <c r="G1882">
        <v>1968</v>
      </c>
      <c r="H1882" t="s">
        <v>1299</v>
      </c>
      <c r="I1882" t="s">
        <v>4760</v>
      </c>
    </row>
    <row r="1883" spans="1:9" x14ac:dyDescent="0.25">
      <c r="A1883">
        <v>7430</v>
      </c>
      <c r="B1883" t="s">
        <v>119</v>
      </c>
      <c r="C1883">
        <v>140</v>
      </c>
      <c r="D1883" s="404">
        <v>45027</v>
      </c>
      <c r="E1883" t="s">
        <v>4779</v>
      </c>
      <c r="F1883">
        <v>675240</v>
      </c>
      <c r="G1883">
        <v>422.1</v>
      </c>
      <c r="H1883" t="s">
        <v>1299</v>
      </c>
      <c r="I1883" t="s">
        <v>4760</v>
      </c>
    </row>
    <row r="1884" spans="1:9" x14ac:dyDescent="0.25">
      <c r="A1884">
        <v>7430</v>
      </c>
      <c r="B1884" t="s">
        <v>119</v>
      </c>
      <c r="C1884">
        <v>162</v>
      </c>
      <c r="D1884" s="404">
        <v>45027</v>
      </c>
      <c r="E1884" t="s">
        <v>4779</v>
      </c>
      <c r="F1884">
        <v>675145</v>
      </c>
      <c r="G1884">
        <v>96</v>
      </c>
      <c r="H1884" t="s">
        <v>1299</v>
      </c>
      <c r="I1884" t="s">
        <v>4760</v>
      </c>
    </row>
    <row r="1885" spans="1:9" x14ac:dyDescent="0.25">
      <c r="A1885">
        <v>7430</v>
      </c>
      <c r="B1885" t="s">
        <v>119</v>
      </c>
      <c r="C1885">
        <v>162</v>
      </c>
      <c r="D1885" s="404">
        <v>45027</v>
      </c>
      <c r="E1885" t="s">
        <v>4779</v>
      </c>
      <c r="F1885">
        <v>675186</v>
      </c>
      <c r="G1885">
        <v>590.4</v>
      </c>
      <c r="H1885" t="s">
        <v>1299</v>
      </c>
      <c r="I1885" t="s">
        <v>4760</v>
      </c>
    </row>
    <row r="1886" spans="1:9" x14ac:dyDescent="0.25">
      <c r="A1886">
        <v>7430</v>
      </c>
      <c r="B1886" t="s">
        <v>119</v>
      </c>
      <c r="C1886">
        <v>162</v>
      </c>
      <c r="D1886" s="404">
        <v>45027</v>
      </c>
      <c r="E1886" t="s">
        <v>4779</v>
      </c>
      <c r="F1886">
        <v>675240</v>
      </c>
      <c r="G1886">
        <v>126.63</v>
      </c>
      <c r="H1886" t="s">
        <v>1299</v>
      </c>
      <c r="I1886" t="s">
        <v>4760</v>
      </c>
    </row>
    <row r="1887" spans="1:9" x14ac:dyDescent="0.25">
      <c r="A1887">
        <v>7430</v>
      </c>
      <c r="B1887" t="s">
        <v>119</v>
      </c>
      <c r="C1887">
        <v>935</v>
      </c>
      <c r="D1887" s="404">
        <v>45027</v>
      </c>
      <c r="E1887" t="s">
        <v>4779</v>
      </c>
      <c r="F1887">
        <v>675145</v>
      </c>
      <c r="G1887">
        <v>80</v>
      </c>
      <c r="H1887" t="s">
        <v>1299</v>
      </c>
      <c r="I1887" t="s">
        <v>4760</v>
      </c>
    </row>
    <row r="1888" spans="1:9" x14ac:dyDescent="0.25">
      <c r="A1888">
        <v>7430</v>
      </c>
      <c r="B1888" t="s">
        <v>119</v>
      </c>
      <c r="C1888">
        <v>935</v>
      </c>
      <c r="D1888" s="404">
        <v>45027</v>
      </c>
      <c r="E1888" t="s">
        <v>4779</v>
      </c>
      <c r="F1888">
        <v>675186</v>
      </c>
      <c r="G1888">
        <v>492</v>
      </c>
      <c r="H1888" t="s">
        <v>1299</v>
      </c>
      <c r="I1888" t="s">
        <v>4760</v>
      </c>
    </row>
    <row r="1889" spans="1:9" x14ac:dyDescent="0.25">
      <c r="A1889">
        <v>7430</v>
      </c>
      <c r="B1889" t="s">
        <v>119</v>
      </c>
      <c r="C1889">
        <v>935</v>
      </c>
      <c r="D1889" s="404">
        <v>45027</v>
      </c>
      <c r="E1889" t="s">
        <v>4779</v>
      </c>
      <c r="F1889">
        <v>675240</v>
      </c>
      <c r="G1889">
        <v>105.52</v>
      </c>
      <c r="H1889" t="s">
        <v>1299</v>
      </c>
      <c r="I1889" t="s">
        <v>4760</v>
      </c>
    </row>
    <row r="1890" spans="1:9" x14ac:dyDescent="0.25">
      <c r="A1890">
        <v>7430</v>
      </c>
      <c r="B1890" t="s">
        <v>119</v>
      </c>
      <c r="C1890">
        <v>110</v>
      </c>
      <c r="D1890" s="404">
        <v>45048</v>
      </c>
      <c r="E1890" t="s">
        <v>4779</v>
      </c>
      <c r="F1890">
        <v>676966</v>
      </c>
      <c r="G1890">
        <v>138</v>
      </c>
      <c r="H1890" t="s">
        <v>1299</v>
      </c>
      <c r="I1890" t="s">
        <v>4760</v>
      </c>
    </row>
    <row r="1891" spans="1:9" x14ac:dyDescent="0.25">
      <c r="A1891">
        <v>7430</v>
      </c>
      <c r="B1891" t="s">
        <v>119</v>
      </c>
      <c r="C1891">
        <v>112</v>
      </c>
      <c r="D1891" s="404">
        <v>45048</v>
      </c>
      <c r="E1891" t="s">
        <v>4779</v>
      </c>
      <c r="F1891">
        <v>676966</v>
      </c>
      <c r="G1891">
        <v>69</v>
      </c>
      <c r="H1891" t="s">
        <v>1299</v>
      </c>
      <c r="I1891" t="s">
        <v>4760</v>
      </c>
    </row>
    <row r="1892" spans="1:9" x14ac:dyDescent="0.25">
      <c r="A1892">
        <v>7430</v>
      </c>
      <c r="B1892" t="s">
        <v>119</v>
      </c>
      <c r="C1892">
        <v>120</v>
      </c>
      <c r="D1892" s="404">
        <v>45048</v>
      </c>
      <c r="E1892" t="s">
        <v>4779</v>
      </c>
      <c r="F1892">
        <v>676966</v>
      </c>
      <c r="G1892">
        <v>151.80000000000001</v>
      </c>
      <c r="H1892" t="s">
        <v>1299</v>
      </c>
      <c r="I1892" t="s">
        <v>4760</v>
      </c>
    </row>
    <row r="1893" spans="1:9" x14ac:dyDescent="0.25">
      <c r="A1893">
        <v>7430</v>
      </c>
      <c r="B1893" t="s">
        <v>119</v>
      </c>
      <c r="C1893">
        <v>130</v>
      </c>
      <c r="D1893" s="404">
        <v>45048</v>
      </c>
      <c r="E1893" t="s">
        <v>4779</v>
      </c>
      <c r="F1893">
        <v>676966</v>
      </c>
      <c r="G1893">
        <v>117.3</v>
      </c>
      <c r="H1893" t="s">
        <v>1299</v>
      </c>
      <c r="I1893" t="s">
        <v>4760</v>
      </c>
    </row>
    <row r="1894" spans="1:9" x14ac:dyDescent="0.25">
      <c r="A1894">
        <v>7430</v>
      </c>
      <c r="B1894" t="s">
        <v>119</v>
      </c>
      <c r="C1894">
        <v>140</v>
      </c>
      <c r="D1894" s="404">
        <v>45048</v>
      </c>
      <c r="E1894" t="s">
        <v>4779</v>
      </c>
      <c r="F1894">
        <v>676966</v>
      </c>
      <c r="G1894">
        <v>138</v>
      </c>
      <c r="H1894" t="s">
        <v>1299</v>
      </c>
      <c r="I1894" t="s">
        <v>4760</v>
      </c>
    </row>
    <row r="1895" spans="1:9" x14ac:dyDescent="0.25">
      <c r="A1895">
        <v>7430</v>
      </c>
      <c r="B1895" t="s">
        <v>119</v>
      </c>
      <c r="C1895">
        <v>162</v>
      </c>
      <c r="D1895" s="404">
        <v>45048</v>
      </c>
      <c r="E1895" t="s">
        <v>4779</v>
      </c>
      <c r="F1895">
        <v>676966</v>
      </c>
      <c r="G1895">
        <v>41.4</v>
      </c>
      <c r="H1895" t="s">
        <v>1299</v>
      </c>
      <c r="I1895" t="s">
        <v>4760</v>
      </c>
    </row>
    <row r="1896" spans="1:9" x14ac:dyDescent="0.25">
      <c r="A1896">
        <v>7430</v>
      </c>
      <c r="B1896" t="s">
        <v>119</v>
      </c>
      <c r="C1896">
        <v>935</v>
      </c>
      <c r="D1896" s="404">
        <v>45048</v>
      </c>
      <c r="E1896" t="s">
        <v>4779</v>
      </c>
      <c r="F1896">
        <v>676966</v>
      </c>
      <c r="G1896">
        <v>34.5</v>
      </c>
      <c r="H1896" t="s">
        <v>1299</v>
      </c>
      <c r="I1896" t="s">
        <v>4760</v>
      </c>
    </row>
    <row r="1897" spans="1:9" x14ac:dyDescent="0.25">
      <c r="A1897">
        <v>7430</v>
      </c>
      <c r="B1897" t="s">
        <v>119</v>
      </c>
      <c r="C1897">
        <v>110</v>
      </c>
      <c r="D1897" s="404">
        <v>45051</v>
      </c>
      <c r="E1897" t="s">
        <v>4779</v>
      </c>
      <c r="F1897">
        <v>681303</v>
      </c>
      <c r="G1897">
        <v>320</v>
      </c>
      <c r="H1897" t="s">
        <v>1299</v>
      </c>
      <c r="I1897" t="s">
        <v>4760</v>
      </c>
    </row>
    <row r="1898" spans="1:9" x14ac:dyDescent="0.25">
      <c r="A1898">
        <v>7430</v>
      </c>
      <c r="B1898" t="s">
        <v>119</v>
      </c>
      <c r="C1898">
        <v>110</v>
      </c>
      <c r="D1898" s="404">
        <v>45051</v>
      </c>
      <c r="E1898" t="s">
        <v>4779</v>
      </c>
      <c r="F1898">
        <v>681335</v>
      </c>
      <c r="G1898">
        <v>138</v>
      </c>
      <c r="H1898" t="s">
        <v>1299</v>
      </c>
      <c r="I1898" t="s">
        <v>4760</v>
      </c>
    </row>
    <row r="1899" spans="1:9" x14ac:dyDescent="0.25">
      <c r="A1899">
        <v>7430</v>
      </c>
      <c r="B1899" t="s">
        <v>119</v>
      </c>
      <c r="C1899">
        <v>110</v>
      </c>
      <c r="D1899" s="404">
        <v>45051</v>
      </c>
      <c r="E1899" t="s">
        <v>4779</v>
      </c>
      <c r="F1899">
        <v>681385</v>
      </c>
      <c r="G1899">
        <v>422.1</v>
      </c>
      <c r="H1899" t="s">
        <v>1299</v>
      </c>
      <c r="I1899" t="s">
        <v>4760</v>
      </c>
    </row>
    <row r="1900" spans="1:9" x14ac:dyDescent="0.25">
      <c r="A1900">
        <v>7430</v>
      </c>
      <c r="B1900" t="s">
        <v>119</v>
      </c>
      <c r="C1900">
        <v>110</v>
      </c>
      <c r="D1900" s="404">
        <v>45051</v>
      </c>
      <c r="E1900" t="s">
        <v>4779</v>
      </c>
      <c r="F1900">
        <v>681405</v>
      </c>
      <c r="G1900">
        <v>1968</v>
      </c>
      <c r="H1900" t="s">
        <v>1299</v>
      </c>
      <c r="I1900" t="s">
        <v>4760</v>
      </c>
    </row>
    <row r="1901" spans="1:9" x14ac:dyDescent="0.25">
      <c r="A1901">
        <v>7430</v>
      </c>
      <c r="B1901" t="s">
        <v>119</v>
      </c>
      <c r="C1901">
        <v>112</v>
      </c>
      <c r="D1901" s="404">
        <v>45051</v>
      </c>
      <c r="E1901" t="s">
        <v>4779</v>
      </c>
      <c r="F1901">
        <v>681303</v>
      </c>
      <c r="G1901">
        <v>160</v>
      </c>
      <c r="H1901" t="s">
        <v>1299</v>
      </c>
      <c r="I1901" t="s">
        <v>4760</v>
      </c>
    </row>
    <row r="1902" spans="1:9" x14ac:dyDescent="0.25">
      <c r="A1902">
        <v>7430</v>
      </c>
      <c r="B1902" t="s">
        <v>119</v>
      </c>
      <c r="C1902">
        <v>112</v>
      </c>
      <c r="D1902" s="404">
        <v>45051</v>
      </c>
      <c r="E1902" t="s">
        <v>4779</v>
      </c>
      <c r="F1902">
        <v>681335</v>
      </c>
      <c r="G1902">
        <v>69</v>
      </c>
      <c r="H1902" t="s">
        <v>1299</v>
      </c>
      <c r="I1902" t="s">
        <v>4760</v>
      </c>
    </row>
    <row r="1903" spans="1:9" x14ac:dyDescent="0.25">
      <c r="A1903">
        <v>7430</v>
      </c>
      <c r="B1903" t="s">
        <v>119</v>
      </c>
      <c r="C1903">
        <v>112</v>
      </c>
      <c r="D1903" s="404">
        <v>45051</v>
      </c>
      <c r="E1903" t="s">
        <v>4779</v>
      </c>
      <c r="F1903">
        <v>681385</v>
      </c>
      <c r="G1903">
        <v>211.05</v>
      </c>
      <c r="H1903" t="s">
        <v>1299</v>
      </c>
      <c r="I1903" t="s">
        <v>4760</v>
      </c>
    </row>
    <row r="1904" spans="1:9" x14ac:dyDescent="0.25">
      <c r="A1904">
        <v>7430</v>
      </c>
      <c r="B1904" t="s">
        <v>119</v>
      </c>
      <c r="C1904">
        <v>112</v>
      </c>
      <c r="D1904" s="404">
        <v>45051</v>
      </c>
      <c r="E1904" t="s">
        <v>4779</v>
      </c>
      <c r="F1904">
        <v>681405</v>
      </c>
      <c r="G1904">
        <v>984</v>
      </c>
      <c r="H1904" t="s">
        <v>1299</v>
      </c>
      <c r="I1904" t="s">
        <v>4760</v>
      </c>
    </row>
    <row r="1905" spans="1:9" x14ac:dyDescent="0.25">
      <c r="A1905">
        <v>7430</v>
      </c>
      <c r="B1905" t="s">
        <v>119</v>
      </c>
      <c r="C1905">
        <v>120</v>
      </c>
      <c r="D1905" s="404">
        <v>45051</v>
      </c>
      <c r="E1905" t="s">
        <v>4779</v>
      </c>
      <c r="F1905">
        <v>681303</v>
      </c>
      <c r="G1905">
        <v>352</v>
      </c>
      <c r="H1905" t="s">
        <v>1299</v>
      </c>
      <c r="I1905" t="s">
        <v>4760</v>
      </c>
    </row>
    <row r="1906" spans="1:9" x14ac:dyDescent="0.25">
      <c r="A1906">
        <v>7430</v>
      </c>
      <c r="B1906" t="s">
        <v>119</v>
      </c>
      <c r="C1906">
        <v>120</v>
      </c>
      <c r="D1906" s="404">
        <v>45051</v>
      </c>
      <c r="E1906" t="s">
        <v>4779</v>
      </c>
      <c r="F1906">
        <v>681335</v>
      </c>
      <c r="G1906">
        <v>151.80000000000001</v>
      </c>
      <c r="H1906" t="s">
        <v>1299</v>
      </c>
      <c r="I1906" t="s">
        <v>4760</v>
      </c>
    </row>
    <row r="1907" spans="1:9" x14ac:dyDescent="0.25">
      <c r="A1907">
        <v>7430</v>
      </c>
      <c r="B1907" t="s">
        <v>119</v>
      </c>
      <c r="C1907">
        <v>120</v>
      </c>
      <c r="D1907" s="404">
        <v>45051</v>
      </c>
      <c r="E1907" t="s">
        <v>4779</v>
      </c>
      <c r="F1907">
        <v>681385</v>
      </c>
      <c r="G1907">
        <v>464.31</v>
      </c>
      <c r="H1907" t="s">
        <v>1299</v>
      </c>
      <c r="I1907" t="s">
        <v>4760</v>
      </c>
    </row>
    <row r="1908" spans="1:9" x14ac:dyDescent="0.25">
      <c r="A1908">
        <v>7430</v>
      </c>
      <c r="B1908" t="s">
        <v>119</v>
      </c>
      <c r="C1908">
        <v>120</v>
      </c>
      <c r="D1908" s="404">
        <v>45051</v>
      </c>
      <c r="E1908" t="s">
        <v>4779</v>
      </c>
      <c r="F1908">
        <v>681405</v>
      </c>
      <c r="G1908">
        <v>2164.8000000000002</v>
      </c>
      <c r="H1908" t="s">
        <v>1299</v>
      </c>
      <c r="I1908" t="s">
        <v>4760</v>
      </c>
    </row>
    <row r="1909" spans="1:9" x14ac:dyDescent="0.25">
      <c r="A1909">
        <v>7430</v>
      </c>
      <c r="B1909" t="s">
        <v>119</v>
      </c>
      <c r="C1909">
        <v>130</v>
      </c>
      <c r="D1909" s="404">
        <v>45051</v>
      </c>
      <c r="E1909" t="s">
        <v>4779</v>
      </c>
      <c r="F1909">
        <v>681303</v>
      </c>
      <c r="G1909">
        <v>272</v>
      </c>
      <c r="H1909" t="s">
        <v>1299</v>
      </c>
      <c r="I1909" t="s">
        <v>4760</v>
      </c>
    </row>
    <row r="1910" spans="1:9" x14ac:dyDescent="0.25">
      <c r="A1910">
        <v>7430</v>
      </c>
      <c r="B1910" t="s">
        <v>119</v>
      </c>
      <c r="C1910">
        <v>130</v>
      </c>
      <c r="D1910" s="404">
        <v>45051</v>
      </c>
      <c r="E1910" t="s">
        <v>4779</v>
      </c>
      <c r="F1910">
        <v>681335</v>
      </c>
      <c r="G1910">
        <v>117.3</v>
      </c>
      <c r="H1910" t="s">
        <v>1299</v>
      </c>
      <c r="I1910" t="s">
        <v>4760</v>
      </c>
    </row>
    <row r="1911" spans="1:9" x14ac:dyDescent="0.25">
      <c r="A1911">
        <v>7430</v>
      </c>
      <c r="B1911" t="s">
        <v>119</v>
      </c>
      <c r="C1911">
        <v>130</v>
      </c>
      <c r="D1911" s="404">
        <v>45051</v>
      </c>
      <c r="E1911" t="s">
        <v>4779</v>
      </c>
      <c r="F1911">
        <v>681385</v>
      </c>
      <c r="G1911">
        <v>358.78</v>
      </c>
      <c r="H1911" t="s">
        <v>1299</v>
      </c>
      <c r="I1911" t="s">
        <v>4760</v>
      </c>
    </row>
    <row r="1912" spans="1:9" x14ac:dyDescent="0.25">
      <c r="A1912">
        <v>7430</v>
      </c>
      <c r="B1912" t="s">
        <v>119</v>
      </c>
      <c r="C1912">
        <v>130</v>
      </c>
      <c r="D1912" s="404">
        <v>45051</v>
      </c>
      <c r="E1912" t="s">
        <v>4779</v>
      </c>
      <c r="F1912">
        <v>681405</v>
      </c>
      <c r="G1912">
        <v>1672.8</v>
      </c>
      <c r="H1912" t="s">
        <v>1299</v>
      </c>
      <c r="I1912" t="s">
        <v>4760</v>
      </c>
    </row>
    <row r="1913" spans="1:9" x14ac:dyDescent="0.25">
      <c r="A1913">
        <v>7430</v>
      </c>
      <c r="B1913" t="s">
        <v>119</v>
      </c>
      <c r="C1913">
        <v>140</v>
      </c>
      <c r="D1913" s="404">
        <v>45051</v>
      </c>
      <c r="E1913" t="s">
        <v>4779</v>
      </c>
      <c r="F1913">
        <v>681303</v>
      </c>
      <c r="G1913">
        <v>320</v>
      </c>
      <c r="H1913" t="s">
        <v>1299</v>
      </c>
      <c r="I1913" t="s">
        <v>4760</v>
      </c>
    </row>
    <row r="1914" spans="1:9" x14ac:dyDescent="0.25">
      <c r="A1914">
        <v>7430</v>
      </c>
      <c r="B1914" t="s">
        <v>119</v>
      </c>
      <c r="C1914">
        <v>140</v>
      </c>
      <c r="D1914" s="404">
        <v>45051</v>
      </c>
      <c r="E1914" t="s">
        <v>4779</v>
      </c>
      <c r="F1914">
        <v>681335</v>
      </c>
      <c r="G1914">
        <v>138</v>
      </c>
      <c r="H1914" t="s">
        <v>1299</v>
      </c>
      <c r="I1914" t="s">
        <v>4760</v>
      </c>
    </row>
    <row r="1915" spans="1:9" x14ac:dyDescent="0.25">
      <c r="A1915">
        <v>7430</v>
      </c>
      <c r="B1915" t="s">
        <v>119</v>
      </c>
      <c r="C1915">
        <v>140</v>
      </c>
      <c r="D1915" s="404">
        <v>45051</v>
      </c>
      <c r="E1915" t="s">
        <v>4779</v>
      </c>
      <c r="F1915">
        <v>681385</v>
      </c>
      <c r="G1915">
        <v>422.1</v>
      </c>
      <c r="H1915" t="s">
        <v>1299</v>
      </c>
      <c r="I1915" t="s">
        <v>4760</v>
      </c>
    </row>
    <row r="1916" spans="1:9" x14ac:dyDescent="0.25">
      <c r="A1916">
        <v>7430</v>
      </c>
      <c r="B1916" t="s">
        <v>119</v>
      </c>
      <c r="C1916">
        <v>140</v>
      </c>
      <c r="D1916" s="404">
        <v>45051</v>
      </c>
      <c r="E1916" t="s">
        <v>4779</v>
      </c>
      <c r="F1916">
        <v>681405</v>
      </c>
      <c r="G1916">
        <v>1968</v>
      </c>
      <c r="H1916" t="s">
        <v>1299</v>
      </c>
      <c r="I1916" t="s">
        <v>4760</v>
      </c>
    </row>
    <row r="1917" spans="1:9" x14ac:dyDescent="0.25">
      <c r="A1917">
        <v>7430</v>
      </c>
      <c r="B1917" t="s">
        <v>119</v>
      </c>
      <c r="C1917">
        <v>162</v>
      </c>
      <c r="D1917" s="404">
        <v>45051</v>
      </c>
      <c r="E1917" t="s">
        <v>4779</v>
      </c>
      <c r="F1917">
        <v>681303</v>
      </c>
      <c r="G1917">
        <v>96</v>
      </c>
      <c r="H1917" t="s">
        <v>1299</v>
      </c>
      <c r="I1917" t="s">
        <v>4760</v>
      </c>
    </row>
    <row r="1918" spans="1:9" x14ac:dyDescent="0.25">
      <c r="A1918">
        <v>7430</v>
      </c>
      <c r="B1918" t="s">
        <v>119</v>
      </c>
      <c r="C1918">
        <v>162</v>
      </c>
      <c r="D1918" s="404">
        <v>45051</v>
      </c>
      <c r="E1918" t="s">
        <v>4779</v>
      </c>
      <c r="F1918">
        <v>681335</v>
      </c>
      <c r="G1918">
        <v>41.4</v>
      </c>
      <c r="H1918" t="s">
        <v>1299</v>
      </c>
      <c r="I1918" t="s">
        <v>4760</v>
      </c>
    </row>
    <row r="1919" spans="1:9" x14ac:dyDescent="0.25">
      <c r="A1919">
        <v>7430</v>
      </c>
      <c r="B1919" t="s">
        <v>119</v>
      </c>
      <c r="C1919">
        <v>162</v>
      </c>
      <c r="D1919" s="404">
        <v>45051</v>
      </c>
      <c r="E1919" t="s">
        <v>4779</v>
      </c>
      <c r="F1919">
        <v>681385</v>
      </c>
      <c r="G1919">
        <v>126.63</v>
      </c>
      <c r="H1919" t="s">
        <v>1299</v>
      </c>
      <c r="I1919" t="s">
        <v>4760</v>
      </c>
    </row>
    <row r="1920" spans="1:9" x14ac:dyDescent="0.25">
      <c r="A1920">
        <v>7430</v>
      </c>
      <c r="B1920" t="s">
        <v>119</v>
      </c>
      <c r="C1920">
        <v>162</v>
      </c>
      <c r="D1920" s="404">
        <v>45051</v>
      </c>
      <c r="E1920" t="s">
        <v>4779</v>
      </c>
      <c r="F1920">
        <v>681405</v>
      </c>
      <c r="G1920">
        <v>590.4</v>
      </c>
      <c r="H1920" t="s">
        <v>1299</v>
      </c>
      <c r="I1920" t="s">
        <v>4760</v>
      </c>
    </row>
    <row r="1921" spans="1:9" x14ac:dyDescent="0.25">
      <c r="A1921">
        <v>7430</v>
      </c>
      <c r="B1921" t="s">
        <v>119</v>
      </c>
      <c r="C1921">
        <v>935</v>
      </c>
      <c r="D1921" s="404">
        <v>45051</v>
      </c>
      <c r="E1921" t="s">
        <v>4779</v>
      </c>
      <c r="F1921">
        <v>681303</v>
      </c>
      <c r="G1921">
        <v>80</v>
      </c>
      <c r="H1921" t="s">
        <v>1299</v>
      </c>
      <c r="I1921" t="s">
        <v>4760</v>
      </c>
    </row>
    <row r="1922" spans="1:9" x14ac:dyDescent="0.25">
      <c r="A1922">
        <v>7430</v>
      </c>
      <c r="B1922" t="s">
        <v>119</v>
      </c>
      <c r="C1922">
        <v>935</v>
      </c>
      <c r="D1922" s="404">
        <v>45051</v>
      </c>
      <c r="E1922" t="s">
        <v>4779</v>
      </c>
      <c r="F1922">
        <v>681335</v>
      </c>
      <c r="G1922">
        <v>34.5</v>
      </c>
      <c r="H1922" t="s">
        <v>1299</v>
      </c>
      <c r="I1922" t="s">
        <v>4760</v>
      </c>
    </row>
    <row r="1923" spans="1:9" x14ac:dyDescent="0.25">
      <c r="A1923">
        <v>7430</v>
      </c>
      <c r="B1923" t="s">
        <v>119</v>
      </c>
      <c r="C1923">
        <v>935</v>
      </c>
      <c r="D1923" s="404">
        <v>45051</v>
      </c>
      <c r="E1923" t="s">
        <v>4779</v>
      </c>
      <c r="F1923">
        <v>681385</v>
      </c>
      <c r="G1923">
        <v>105.52</v>
      </c>
      <c r="H1923" t="s">
        <v>1299</v>
      </c>
      <c r="I1923" t="s">
        <v>4760</v>
      </c>
    </row>
    <row r="1924" spans="1:9" x14ac:dyDescent="0.25">
      <c r="A1924">
        <v>7430</v>
      </c>
      <c r="B1924" t="s">
        <v>119</v>
      </c>
      <c r="C1924">
        <v>935</v>
      </c>
      <c r="D1924" s="404">
        <v>45051</v>
      </c>
      <c r="E1924" t="s">
        <v>4779</v>
      </c>
      <c r="F1924">
        <v>681405</v>
      </c>
      <c r="G1924">
        <v>492</v>
      </c>
      <c r="H1924" t="s">
        <v>1299</v>
      </c>
      <c r="I1924" t="s">
        <v>4760</v>
      </c>
    </row>
    <row r="1925" spans="1:9" x14ac:dyDescent="0.25">
      <c r="A1925">
        <v>7430</v>
      </c>
      <c r="B1925" t="s">
        <v>119</v>
      </c>
      <c r="C1925">
        <v>110</v>
      </c>
      <c r="D1925" s="404">
        <v>45084</v>
      </c>
      <c r="E1925" t="s">
        <v>4779</v>
      </c>
      <c r="F1925">
        <v>68850</v>
      </c>
      <c r="G1925">
        <v>320</v>
      </c>
      <c r="H1925" t="s">
        <v>1299</v>
      </c>
      <c r="I1925" t="s">
        <v>4760</v>
      </c>
    </row>
    <row r="1926" spans="1:9" x14ac:dyDescent="0.25">
      <c r="A1926">
        <v>7430</v>
      </c>
      <c r="B1926" t="s">
        <v>119</v>
      </c>
      <c r="C1926">
        <v>110</v>
      </c>
      <c r="D1926" s="404">
        <v>45084</v>
      </c>
      <c r="E1926" t="s">
        <v>4779</v>
      </c>
      <c r="F1926">
        <v>688720</v>
      </c>
      <c r="G1926">
        <v>422.1</v>
      </c>
      <c r="H1926" t="s">
        <v>1299</v>
      </c>
      <c r="I1926" t="s">
        <v>4760</v>
      </c>
    </row>
    <row r="1927" spans="1:9" x14ac:dyDescent="0.25">
      <c r="A1927">
        <v>7430</v>
      </c>
      <c r="B1927" t="s">
        <v>119</v>
      </c>
      <c r="C1927">
        <v>110</v>
      </c>
      <c r="D1927" s="404">
        <v>45084</v>
      </c>
      <c r="E1927" t="s">
        <v>4779</v>
      </c>
      <c r="F1927">
        <v>688749</v>
      </c>
      <c r="G1927">
        <v>1968</v>
      </c>
      <c r="H1927" t="s">
        <v>1299</v>
      </c>
      <c r="I1927" t="s">
        <v>4760</v>
      </c>
    </row>
    <row r="1928" spans="1:9" x14ac:dyDescent="0.25">
      <c r="A1928">
        <v>7430</v>
      </c>
      <c r="B1928" t="s">
        <v>119</v>
      </c>
      <c r="C1928">
        <v>110</v>
      </c>
      <c r="D1928" s="404">
        <v>45084</v>
      </c>
      <c r="E1928" t="s">
        <v>4779</v>
      </c>
      <c r="F1928">
        <v>688769</v>
      </c>
      <c r="G1928">
        <v>138</v>
      </c>
      <c r="H1928" t="s">
        <v>1299</v>
      </c>
      <c r="I1928" t="s">
        <v>4760</v>
      </c>
    </row>
    <row r="1929" spans="1:9" x14ac:dyDescent="0.25">
      <c r="A1929">
        <v>7430</v>
      </c>
      <c r="B1929" t="s">
        <v>119</v>
      </c>
      <c r="C1929">
        <v>112</v>
      </c>
      <c r="D1929" s="404">
        <v>45084</v>
      </c>
      <c r="E1929" t="s">
        <v>4779</v>
      </c>
      <c r="F1929">
        <v>68850</v>
      </c>
      <c r="G1929">
        <v>160</v>
      </c>
      <c r="H1929" t="s">
        <v>1299</v>
      </c>
      <c r="I1929" t="s">
        <v>4760</v>
      </c>
    </row>
    <row r="1930" spans="1:9" x14ac:dyDescent="0.25">
      <c r="A1930">
        <v>7430</v>
      </c>
      <c r="B1930" t="s">
        <v>119</v>
      </c>
      <c r="C1930">
        <v>112</v>
      </c>
      <c r="D1930" s="404">
        <v>45084</v>
      </c>
      <c r="E1930" t="s">
        <v>4779</v>
      </c>
      <c r="F1930">
        <v>688720</v>
      </c>
      <c r="G1930">
        <v>211.05</v>
      </c>
      <c r="H1930" t="s">
        <v>1299</v>
      </c>
      <c r="I1930" t="s">
        <v>4760</v>
      </c>
    </row>
    <row r="1931" spans="1:9" x14ac:dyDescent="0.25">
      <c r="A1931">
        <v>7430</v>
      </c>
      <c r="B1931" t="s">
        <v>119</v>
      </c>
      <c r="C1931">
        <v>112</v>
      </c>
      <c r="D1931" s="404">
        <v>45084</v>
      </c>
      <c r="E1931" t="s">
        <v>4779</v>
      </c>
      <c r="F1931">
        <v>688749</v>
      </c>
      <c r="G1931">
        <v>984</v>
      </c>
      <c r="H1931" t="s">
        <v>1299</v>
      </c>
      <c r="I1931" t="s">
        <v>4760</v>
      </c>
    </row>
    <row r="1932" spans="1:9" x14ac:dyDescent="0.25">
      <c r="A1932">
        <v>7430</v>
      </c>
      <c r="B1932" t="s">
        <v>119</v>
      </c>
      <c r="C1932">
        <v>112</v>
      </c>
      <c r="D1932" s="404">
        <v>45084</v>
      </c>
      <c r="E1932" t="s">
        <v>4779</v>
      </c>
      <c r="F1932">
        <v>688769</v>
      </c>
      <c r="G1932">
        <v>69</v>
      </c>
      <c r="H1932" t="s">
        <v>1299</v>
      </c>
      <c r="I1932" t="s">
        <v>4760</v>
      </c>
    </row>
    <row r="1933" spans="1:9" x14ac:dyDescent="0.25">
      <c r="A1933">
        <v>7430</v>
      </c>
      <c r="B1933" t="s">
        <v>119</v>
      </c>
      <c r="C1933">
        <v>120</v>
      </c>
      <c r="D1933" s="404">
        <v>45084</v>
      </c>
      <c r="E1933" t="s">
        <v>4779</v>
      </c>
      <c r="F1933">
        <v>68850</v>
      </c>
      <c r="G1933">
        <v>352</v>
      </c>
      <c r="H1933" t="s">
        <v>1299</v>
      </c>
      <c r="I1933" t="s">
        <v>4760</v>
      </c>
    </row>
    <row r="1934" spans="1:9" x14ac:dyDescent="0.25">
      <c r="A1934">
        <v>7430</v>
      </c>
      <c r="B1934" t="s">
        <v>119</v>
      </c>
      <c r="C1934">
        <v>120</v>
      </c>
      <c r="D1934" s="404">
        <v>45084</v>
      </c>
      <c r="E1934" t="s">
        <v>4779</v>
      </c>
      <c r="F1934">
        <v>688720</v>
      </c>
      <c r="G1934">
        <v>464.31</v>
      </c>
      <c r="H1934" t="s">
        <v>1299</v>
      </c>
      <c r="I1934" t="s">
        <v>4760</v>
      </c>
    </row>
    <row r="1935" spans="1:9" x14ac:dyDescent="0.25">
      <c r="A1935">
        <v>7430</v>
      </c>
      <c r="B1935" t="s">
        <v>119</v>
      </c>
      <c r="C1935">
        <v>120</v>
      </c>
      <c r="D1935" s="404">
        <v>45084</v>
      </c>
      <c r="E1935" t="s">
        <v>4779</v>
      </c>
      <c r="F1935">
        <v>688749</v>
      </c>
      <c r="G1935">
        <v>2164.8000000000002</v>
      </c>
      <c r="H1935" t="s">
        <v>1299</v>
      </c>
      <c r="I1935" t="s">
        <v>4760</v>
      </c>
    </row>
    <row r="1936" spans="1:9" x14ac:dyDescent="0.25">
      <c r="A1936">
        <v>7430</v>
      </c>
      <c r="B1936" t="s">
        <v>119</v>
      </c>
      <c r="C1936">
        <v>120</v>
      </c>
      <c r="D1936" s="404">
        <v>45084</v>
      </c>
      <c r="E1936" t="s">
        <v>4779</v>
      </c>
      <c r="F1936">
        <v>688769</v>
      </c>
      <c r="G1936">
        <v>151.80000000000001</v>
      </c>
      <c r="H1936" t="s">
        <v>1299</v>
      </c>
      <c r="I1936" t="s">
        <v>4760</v>
      </c>
    </row>
    <row r="1937" spans="1:9" x14ac:dyDescent="0.25">
      <c r="A1937">
        <v>7430</v>
      </c>
      <c r="B1937" t="s">
        <v>119</v>
      </c>
      <c r="C1937">
        <v>130</v>
      </c>
      <c r="D1937" s="404">
        <v>45084</v>
      </c>
      <c r="E1937" t="s">
        <v>4779</v>
      </c>
      <c r="F1937">
        <v>68850</v>
      </c>
      <c r="G1937">
        <v>272</v>
      </c>
      <c r="H1937" t="s">
        <v>1299</v>
      </c>
      <c r="I1937" t="s">
        <v>4760</v>
      </c>
    </row>
    <row r="1938" spans="1:9" x14ac:dyDescent="0.25">
      <c r="A1938">
        <v>7430</v>
      </c>
      <c r="B1938" t="s">
        <v>119</v>
      </c>
      <c r="C1938">
        <v>130</v>
      </c>
      <c r="D1938" s="404">
        <v>45084</v>
      </c>
      <c r="E1938" t="s">
        <v>4779</v>
      </c>
      <c r="F1938">
        <v>688720</v>
      </c>
      <c r="G1938">
        <v>358.78</v>
      </c>
      <c r="H1938" t="s">
        <v>1299</v>
      </c>
      <c r="I1938" t="s">
        <v>4760</v>
      </c>
    </row>
    <row r="1939" spans="1:9" x14ac:dyDescent="0.25">
      <c r="A1939">
        <v>7430</v>
      </c>
      <c r="B1939" t="s">
        <v>119</v>
      </c>
      <c r="C1939">
        <v>130</v>
      </c>
      <c r="D1939" s="404">
        <v>45084</v>
      </c>
      <c r="E1939" t="s">
        <v>4779</v>
      </c>
      <c r="F1939">
        <v>688749</v>
      </c>
      <c r="G1939">
        <v>1672.8</v>
      </c>
      <c r="H1939" t="s">
        <v>1299</v>
      </c>
      <c r="I1939" t="s">
        <v>4760</v>
      </c>
    </row>
    <row r="1940" spans="1:9" x14ac:dyDescent="0.25">
      <c r="A1940">
        <v>7430</v>
      </c>
      <c r="B1940" t="s">
        <v>119</v>
      </c>
      <c r="C1940">
        <v>130</v>
      </c>
      <c r="D1940" s="404">
        <v>45084</v>
      </c>
      <c r="E1940" t="s">
        <v>4779</v>
      </c>
      <c r="F1940">
        <v>688769</v>
      </c>
      <c r="G1940">
        <v>117.3</v>
      </c>
      <c r="H1940" t="s">
        <v>1299</v>
      </c>
      <c r="I1940" t="s">
        <v>4760</v>
      </c>
    </row>
    <row r="1941" spans="1:9" x14ac:dyDescent="0.25">
      <c r="A1941">
        <v>7430</v>
      </c>
      <c r="B1941" t="s">
        <v>119</v>
      </c>
      <c r="C1941">
        <v>140</v>
      </c>
      <c r="D1941" s="404">
        <v>45084</v>
      </c>
      <c r="E1941" t="s">
        <v>4779</v>
      </c>
      <c r="F1941">
        <v>68850</v>
      </c>
      <c r="G1941">
        <v>320</v>
      </c>
      <c r="H1941" t="s">
        <v>1299</v>
      </c>
      <c r="I1941" t="s">
        <v>4760</v>
      </c>
    </row>
    <row r="1942" spans="1:9" x14ac:dyDescent="0.25">
      <c r="A1942">
        <v>7430</v>
      </c>
      <c r="B1942" t="s">
        <v>119</v>
      </c>
      <c r="C1942">
        <v>140</v>
      </c>
      <c r="D1942" s="404">
        <v>45084</v>
      </c>
      <c r="E1942" t="s">
        <v>4779</v>
      </c>
      <c r="F1942">
        <v>688720</v>
      </c>
      <c r="G1942">
        <v>422.1</v>
      </c>
      <c r="H1942" t="s">
        <v>1299</v>
      </c>
      <c r="I1942" t="s">
        <v>4760</v>
      </c>
    </row>
    <row r="1943" spans="1:9" x14ac:dyDescent="0.25">
      <c r="A1943">
        <v>7430</v>
      </c>
      <c r="B1943" t="s">
        <v>119</v>
      </c>
      <c r="C1943">
        <v>140</v>
      </c>
      <c r="D1943" s="404">
        <v>45084</v>
      </c>
      <c r="E1943" t="s">
        <v>4779</v>
      </c>
      <c r="F1943">
        <v>688749</v>
      </c>
      <c r="G1943">
        <v>1968</v>
      </c>
      <c r="H1943" t="s">
        <v>1299</v>
      </c>
      <c r="I1943" t="s">
        <v>4760</v>
      </c>
    </row>
    <row r="1944" spans="1:9" x14ac:dyDescent="0.25">
      <c r="A1944">
        <v>7430</v>
      </c>
      <c r="B1944" t="s">
        <v>119</v>
      </c>
      <c r="C1944">
        <v>140</v>
      </c>
      <c r="D1944" s="404">
        <v>45084</v>
      </c>
      <c r="E1944" t="s">
        <v>4779</v>
      </c>
      <c r="F1944">
        <v>688769</v>
      </c>
      <c r="G1944">
        <v>138</v>
      </c>
      <c r="H1944" t="s">
        <v>1299</v>
      </c>
      <c r="I1944" t="s">
        <v>4760</v>
      </c>
    </row>
    <row r="1945" spans="1:9" x14ac:dyDescent="0.25">
      <c r="A1945">
        <v>7430</v>
      </c>
      <c r="B1945" t="s">
        <v>119</v>
      </c>
      <c r="C1945">
        <v>162</v>
      </c>
      <c r="D1945" s="404">
        <v>45084</v>
      </c>
      <c r="E1945" t="s">
        <v>4779</v>
      </c>
      <c r="F1945">
        <v>68850</v>
      </c>
      <c r="G1945">
        <v>96</v>
      </c>
      <c r="H1945" t="s">
        <v>1299</v>
      </c>
      <c r="I1945" t="s">
        <v>4760</v>
      </c>
    </row>
    <row r="1946" spans="1:9" x14ac:dyDescent="0.25">
      <c r="A1946">
        <v>7430</v>
      </c>
      <c r="B1946" t="s">
        <v>119</v>
      </c>
      <c r="C1946">
        <v>162</v>
      </c>
      <c r="D1946" s="404">
        <v>45084</v>
      </c>
      <c r="E1946" t="s">
        <v>4779</v>
      </c>
      <c r="F1946">
        <v>688720</v>
      </c>
      <c r="G1946">
        <v>126.63</v>
      </c>
      <c r="H1946" t="s">
        <v>1299</v>
      </c>
      <c r="I1946" t="s">
        <v>4760</v>
      </c>
    </row>
    <row r="1947" spans="1:9" x14ac:dyDescent="0.25">
      <c r="A1947">
        <v>7430</v>
      </c>
      <c r="B1947" t="s">
        <v>119</v>
      </c>
      <c r="C1947">
        <v>162</v>
      </c>
      <c r="D1947" s="404">
        <v>45084</v>
      </c>
      <c r="E1947" t="s">
        <v>4779</v>
      </c>
      <c r="F1947">
        <v>688749</v>
      </c>
      <c r="G1947">
        <v>590.4</v>
      </c>
      <c r="H1947" t="s">
        <v>1299</v>
      </c>
      <c r="I1947" t="s">
        <v>4760</v>
      </c>
    </row>
    <row r="1948" spans="1:9" x14ac:dyDescent="0.25">
      <c r="A1948">
        <v>7430</v>
      </c>
      <c r="B1948" t="s">
        <v>119</v>
      </c>
      <c r="C1948">
        <v>162</v>
      </c>
      <c r="D1948" s="404">
        <v>45084</v>
      </c>
      <c r="E1948" t="s">
        <v>4779</v>
      </c>
      <c r="F1948">
        <v>688769</v>
      </c>
      <c r="G1948">
        <v>41.4</v>
      </c>
      <c r="H1948" t="s">
        <v>1299</v>
      </c>
      <c r="I1948" t="s">
        <v>4760</v>
      </c>
    </row>
    <row r="1949" spans="1:9" x14ac:dyDescent="0.25">
      <c r="A1949">
        <v>7430</v>
      </c>
      <c r="B1949" t="s">
        <v>119</v>
      </c>
      <c r="C1949">
        <v>935</v>
      </c>
      <c r="D1949" s="404">
        <v>45084</v>
      </c>
      <c r="E1949" t="s">
        <v>4779</v>
      </c>
      <c r="F1949">
        <v>68850</v>
      </c>
      <c r="G1949">
        <v>80</v>
      </c>
      <c r="H1949" t="s">
        <v>1299</v>
      </c>
      <c r="I1949" t="s">
        <v>4760</v>
      </c>
    </row>
    <row r="1950" spans="1:9" x14ac:dyDescent="0.25">
      <c r="A1950">
        <v>7430</v>
      </c>
      <c r="B1950" t="s">
        <v>119</v>
      </c>
      <c r="C1950">
        <v>935</v>
      </c>
      <c r="D1950" s="404">
        <v>45084</v>
      </c>
      <c r="E1950" t="s">
        <v>4779</v>
      </c>
      <c r="F1950">
        <v>688720</v>
      </c>
      <c r="G1950">
        <v>105.52</v>
      </c>
      <c r="H1950" t="s">
        <v>1299</v>
      </c>
      <c r="I1950" t="s">
        <v>4760</v>
      </c>
    </row>
    <row r="1951" spans="1:9" x14ac:dyDescent="0.25">
      <c r="A1951">
        <v>7430</v>
      </c>
      <c r="B1951" t="s">
        <v>119</v>
      </c>
      <c r="C1951">
        <v>935</v>
      </c>
      <c r="D1951" s="404">
        <v>45084</v>
      </c>
      <c r="E1951" t="s">
        <v>4779</v>
      </c>
      <c r="F1951">
        <v>688749</v>
      </c>
      <c r="G1951">
        <v>492</v>
      </c>
      <c r="H1951" t="s">
        <v>1299</v>
      </c>
      <c r="I1951" t="s">
        <v>4760</v>
      </c>
    </row>
    <row r="1952" spans="1:9" x14ac:dyDescent="0.25">
      <c r="A1952">
        <v>7430</v>
      </c>
      <c r="B1952" t="s">
        <v>119</v>
      </c>
      <c r="C1952">
        <v>935</v>
      </c>
      <c r="D1952" s="404">
        <v>45084</v>
      </c>
      <c r="E1952" t="s">
        <v>4779</v>
      </c>
      <c r="F1952">
        <v>688769</v>
      </c>
      <c r="G1952">
        <v>34.5</v>
      </c>
      <c r="H1952" t="s">
        <v>1299</v>
      </c>
      <c r="I1952" t="s">
        <v>4760</v>
      </c>
    </row>
    <row r="1953" spans="1:9" x14ac:dyDescent="0.25">
      <c r="A1953">
        <v>7430</v>
      </c>
      <c r="B1953" t="s">
        <v>119</v>
      </c>
      <c r="C1953">
        <v>110</v>
      </c>
      <c r="D1953" s="404">
        <v>45114</v>
      </c>
      <c r="E1953" t="s">
        <v>4779</v>
      </c>
      <c r="F1953">
        <v>697473</v>
      </c>
      <c r="G1953">
        <v>320</v>
      </c>
      <c r="H1953" t="s">
        <v>1299</v>
      </c>
      <c r="I1953" t="s">
        <v>4760</v>
      </c>
    </row>
    <row r="1954" spans="1:9" x14ac:dyDescent="0.25">
      <c r="A1954">
        <v>7430</v>
      </c>
      <c r="B1954" t="s">
        <v>119</v>
      </c>
      <c r="C1954">
        <v>110</v>
      </c>
      <c r="D1954" s="404">
        <v>45114</v>
      </c>
      <c r="E1954" t="s">
        <v>4779</v>
      </c>
      <c r="F1954">
        <v>697550</v>
      </c>
      <c r="G1954">
        <v>1968</v>
      </c>
      <c r="H1954" t="s">
        <v>1299</v>
      </c>
      <c r="I1954" t="s">
        <v>4760</v>
      </c>
    </row>
    <row r="1955" spans="1:9" x14ac:dyDescent="0.25">
      <c r="A1955">
        <v>7430</v>
      </c>
      <c r="B1955" t="s">
        <v>119</v>
      </c>
      <c r="C1955">
        <v>110</v>
      </c>
      <c r="D1955" s="404">
        <v>45114</v>
      </c>
      <c r="E1955" t="s">
        <v>4779</v>
      </c>
      <c r="F1955">
        <v>697604</v>
      </c>
      <c r="G1955">
        <v>422.1</v>
      </c>
      <c r="H1955" t="s">
        <v>1299</v>
      </c>
      <c r="I1955" t="s">
        <v>4760</v>
      </c>
    </row>
    <row r="1956" spans="1:9" x14ac:dyDescent="0.25">
      <c r="A1956">
        <v>7430</v>
      </c>
      <c r="B1956" t="s">
        <v>119</v>
      </c>
      <c r="C1956">
        <v>112</v>
      </c>
      <c r="D1956" s="404">
        <v>45114</v>
      </c>
      <c r="E1956" t="s">
        <v>4779</v>
      </c>
      <c r="F1956">
        <v>697473</v>
      </c>
      <c r="G1956">
        <v>160</v>
      </c>
      <c r="H1956" t="s">
        <v>1299</v>
      </c>
      <c r="I1956" t="s">
        <v>4760</v>
      </c>
    </row>
    <row r="1957" spans="1:9" x14ac:dyDescent="0.25">
      <c r="A1957">
        <v>7430</v>
      </c>
      <c r="B1957" t="s">
        <v>119</v>
      </c>
      <c r="C1957">
        <v>112</v>
      </c>
      <c r="D1957" s="404">
        <v>45114</v>
      </c>
      <c r="E1957" t="s">
        <v>4779</v>
      </c>
      <c r="F1957">
        <v>697550</v>
      </c>
      <c r="G1957">
        <v>984</v>
      </c>
      <c r="H1957" t="s">
        <v>1299</v>
      </c>
      <c r="I1957" t="s">
        <v>4760</v>
      </c>
    </row>
    <row r="1958" spans="1:9" x14ac:dyDescent="0.25">
      <c r="A1958">
        <v>7430</v>
      </c>
      <c r="B1958" t="s">
        <v>119</v>
      </c>
      <c r="C1958">
        <v>112</v>
      </c>
      <c r="D1958" s="404">
        <v>45114</v>
      </c>
      <c r="E1958" t="s">
        <v>4779</v>
      </c>
      <c r="F1958">
        <v>697604</v>
      </c>
      <c r="G1958">
        <v>211.05</v>
      </c>
      <c r="H1958" t="s">
        <v>1299</v>
      </c>
      <c r="I1958" t="s">
        <v>4760</v>
      </c>
    </row>
    <row r="1959" spans="1:9" x14ac:dyDescent="0.25">
      <c r="A1959">
        <v>7430</v>
      </c>
      <c r="B1959" t="s">
        <v>119</v>
      </c>
      <c r="C1959">
        <v>120</v>
      </c>
      <c r="D1959" s="404">
        <v>45114</v>
      </c>
      <c r="E1959" t="s">
        <v>4779</v>
      </c>
      <c r="F1959">
        <v>697473</v>
      </c>
      <c r="G1959">
        <v>352</v>
      </c>
      <c r="H1959" t="s">
        <v>1299</v>
      </c>
      <c r="I1959" t="s">
        <v>4760</v>
      </c>
    </row>
    <row r="1960" spans="1:9" x14ac:dyDescent="0.25">
      <c r="A1960">
        <v>7430</v>
      </c>
      <c r="B1960" t="s">
        <v>119</v>
      </c>
      <c r="C1960">
        <v>120</v>
      </c>
      <c r="D1960" s="404">
        <v>45114</v>
      </c>
      <c r="E1960" t="s">
        <v>4779</v>
      </c>
      <c r="F1960">
        <v>697550</v>
      </c>
      <c r="G1960">
        <v>2164.8000000000002</v>
      </c>
      <c r="H1960" t="s">
        <v>1299</v>
      </c>
      <c r="I1960" t="s">
        <v>4760</v>
      </c>
    </row>
    <row r="1961" spans="1:9" x14ac:dyDescent="0.25">
      <c r="A1961">
        <v>7430</v>
      </c>
      <c r="B1961" t="s">
        <v>119</v>
      </c>
      <c r="C1961">
        <v>120</v>
      </c>
      <c r="D1961" s="404">
        <v>45114</v>
      </c>
      <c r="E1961" t="s">
        <v>4779</v>
      </c>
      <c r="F1961">
        <v>697604</v>
      </c>
      <c r="G1961">
        <v>464.31</v>
      </c>
      <c r="H1961" t="s">
        <v>1299</v>
      </c>
      <c r="I1961" t="s">
        <v>4760</v>
      </c>
    </row>
    <row r="1962" spans="1:9" x14ac:dyDescent="0.25">
      <c r="A1962">
        <v>7430</v>
      </c>
      <c r="B1962" t="s">
        <v>119</v>
      </c>
      <c r="C1962">
        <v>130</v>
      </c>
      <c r="D1962" s="404">
        <v>45114</v>
      </c>
      <c r="E1962" t="s">
        <v>4779</v>
      </c>
      <c r="F1962">
        <v>697473</v>
      </c>
      <c r="G1962">
        <v>272</v>
      </c>
      <c r="H1962" t="s">
        <v>1299</v>
      </c>
      <c r="I1962" t="s">
        <v>4760</v>
      </c>
    </row>
    <row r="1963" spans="1:9" x14ac:dyDescent="0.25">
      <c r="A1963">
        <v>7430</v>
      </c>
      <c r="B1963" t="s">
        <v>119</v>
      </c>
      <c r="C1963">
        <v>130</v>
      </c>
      <c r="D1963" s="404">
        <v>45114</v>
      </c>
      <c r="E1963" t="s">
        <v>4779</v>
      </c>
      <c r="F1963">
        <v>697550</v>
      </c>
      <c r="G1963">
        <v>1672.8</v>
      </c>
      <c r="H1963" t="s">
        <v>1299</v>
      </c>
      <c r="I1963" t="s">
        <v>4760</v>
      </c>
    </row>
    <row r="1964" spans="1:9" x14ac:dyDescent="0.25">
      <c r="A1964">
        <v>7430</v>
      </c>
      <c r="B1964" t="s">
        <v>119</v>
      </c>
      <c r="C1964">
        <v>130</v>
      </c>
      <c r="D1964" s="404">
        <v>45114</v>
      </c>
      <c r="E1964" t="s">
        <v>4779</v>
      </c>
      <c r="F1964">
        <v>697604</v>
      </c>
      <c r="G1964">
        <v>358.78</v>
      </c>
      <c r="H1964" t="s">
        <v>1299</v>
      </c>
      <c r="I1964" t="s">
        <v>4760</v>
      </c>
    </row>
    <row r="1965" spans="1:9" x14ac:dyDescent="0.25">
      <c r="A1965">
        <v>7430</v>
      </c>
      <c r="B1965" t="s">
        <v>119</v>
      </c>
      <c r="C1965">
        <v>140</v>
      </c>
      <c r="D1965" s="404">
        <v>45114</v>
      </c>
      <c r="E1965" t="s">
        <v>4779</v>
      </c>
      <c r="F1965">
        <v>697473</v>
      </c>
      <c r="G1965">
        <v>320</v>
      </c>
      <c r="H1965" t="s">
        <v>1299</v>
      </c>
      <c r="I1965" t="s">
        <v>4760</v>
      </c>
    </row>
    <row r="1966" spans="1:9" x14ac:dyDescent="0.25">
      <c r="A1966">
        <v>7430</v>
      </c>
      <c r="B1966" t="s">
        <v>119</v>
      </c>
      <c r="C1966">
        <v>140</v>
      </c>
      <c r="D1966" s="404">
        <v>45114</v>
      </c>
      <c r="E1966" t="s">
        <v>4779</v>
      </c>
      <c r="F1966">
        <v>697550</v>
      </c>
      <c r="G1966">
        <v>1968</v>
      </c>
      <c r="H1966" t="s">
        <v>1299</v>
      </c>
      <c r="I1966" t="s">
        <v>4760</v>
      </c>
    </row>
    <row r="1967" spans="1:9" x14ac:dyDescent="0.25">
      <c r="A1967">
        <v>7430</v>
      </c>
      <c r="B1967" t="s">
        <v>119</v>
      </c>
      <c r="C1967">
        <v>140</v>
      </c>
      <c r="D1967" s="404">
        <v>45114</v>
      </c>
      <c r="E1967" t="s">
        <v>4779</v>
      </c>
      <c r="F1967">
        <v>697604</v>
      </c>
      <c r="G1967">
        <v>422.1</v>
      </c>
      <c r="H1967" t="s">
        <v>1299</v>
      </c>
      <c r="I1967" t="s">
        <v>4760</v>
      </c>
    </row>
    <row r="1968" spans="1:9" x14ac:dyDescent="0.25">
      <c r="A1968">
        <v>7430</v>
      </c>
      <c r="B1968" t="s">
        <v>119</v>
      </c>
      <c r="C1968">
        <v>162</v>
      </c>
      <c r="D1968" s="404">
        <v>45114</v>
      </c>
      <c r="E1968" t="s">
        <v>4779</v>
      </c>
      <c r="F1968">
        <v>697473</v>
      </c>
      <c r="G1968">
        <v>96</v>
      </c>
      <c r="H1968" t="s">
        <v>1299</v>
      </c>
      <c r="I1968" t="s">
        <v>4760</v>
      </c>
    </row>
    <row r="1969" spans="1:9" x14ac:dyDescent="0.25">
      <c r="A1969">
        <v>7430</v>
      </c>
      <c r="B1969" t="s">
        <v>119</v>
      </c>
      <c r="C1969">
        <v>162</v>
      </c>
      <c r="D1969" s="404">
        <v>45114</v>
      </c>
      <c r="E1969" t="s">
        <v>4779</v>
      </c>
      <c r="F1969">
        <v>697550</v>
      </c>
      <c r="G1969">
        <v>590.4</v>
      </c>
      <c r="H1969" t="s">
        <v>1299</v>
      </c>
      <c r="I1969" t="s">
        <v>4760</v>
      </c>
    </row>
    <row r="1970" spans="1:9" x14ac:dyDescent="0.25">
      <c r="A1970">
        <v>7430</v>
      </c>
      <c r="B1970" t="s">
        <v>119</v>
      </c>
      <c r="C1970">
        <v>162</v>
      </c>
      <c r="D1970" s="404">
        <v>45114</v>
      </c>
      <c r="E1970" t="s">
        <v>4779</v>
      </c>
      <c r="F1970">
        <v>697604</v>
      </c>
      <c r="G1970">
        <v>126.63</v>
      </c>
      <c r="H1970" t="s">
        <v>1299</v>
      </c>
      <c r="I1970" t="s">
        <v>4760</v>
      </c>
    </row>
    <row r="1971" spans="1:9" x14ac:dyDescent="0.25">
      <c r="A1971">
        <v>7430</v>
      </c>
      <c r="B1971" t="s">
        <v>119</v>
      </c>
      <c r="C1971">
        <v>935</v>
      </c>
      <c r="D1971" s="404">
        <v>45114</v>
      </c>
      <c r="E1971" t="s">
        <v>4779</v>
      </c>
      <c r="F1971">
        <v>697473</v>
      </c>
      <c r="G1971">
        <v>80</v>
      </c>
      <c r="H1971" t="s">
        <v>1299</v>
      </c>
      <c r="I1971" t="s">
        <v>4760</v>
      </c>
    </row>
    <row r="1972" spans="1:9" x14ac:dyDescent="0.25">
      <c r="A1972">
        <v>7430</v>
      </c>
      <c r="B1972" t="s">
        <v>119</v>
      </c>
      <c r="C1972">
        <v>935</v>
      </c>
      <c r="D1972" s="404">
        <v>45114</v>
      </c>
      <c r="E1972" t="s">
        <v>4779</v>
      </c>
      <c r="F1972">
        <v>697550</v>
      </c>
      <c r="G1972">
        <v>492</v>
      </c>
      <c r="H1972" t="s">
        <v>1299</v>
      </c>
      <c r="I1972" t="s">
        <v>4760</v>
      </c>
    </row>
    <row r="1973" spans="1:9" x14ac:dyDescent="0.25">
      <c r="A1973">
        <v>7430</v>
      </c>
      <c r="B1973" t="s">
        <v>119</v>
      </c>
      <c r="C1973">
        <v>935</v>
      </c>
      <c r="D1973" s="404">
        <v>45114</v>
      </c>
      <c r="E1973" t="s">
        <v>4779</v>
      </c>
      <c r="F1973">
        <v>697604</v>
      </c>
      <c r="G1973">
        <v>105.52</v>
      </c>
      <c r="H1973" t="s">
        <v>1299</v>
      </c>
      <c r="I1973" t="s">
        <v>4760</v>
      </c>
    </row>
    <row r="1974" spans="1:9" x14ac:dyDescent="0.25">
      <c r="A1974">
        <v>7430</v>
      </c>
      <c r="B1974" t="s">
        <v>119</v>
      </c>
      <c r="C1974">
        <v>110</v>
      </c>
      <c r="D1974" s="404">
        <v>45140</v>
      </c>
      <c r="E1974" t="s">
        <v>4779</v>
      </c>
      <c r="F1974">
        <v>704205</v>
      </c>
      <c r="G1974">
        <v>320</v>
      </c>
      <c r="H1974" t="s">
        <v>1299</v>
      </c>
      <c r="I1974" t="s">
        <v>4760</v>
      </c>
    </row>
    <row r="1975" spans="1:9" x14ac:dyDescent="0.25">
      <c r="A1975">
        <v>7430</v>
      </c>
      <c r="B1975" t="s">
        <v>119</v>
      </c>
      <c r="C1975">
        <v>110</v>
      </c>
      <c r="D1975" s="404">
        <v>45140</v>
      </c>
      <c r="E1975" t="s">
        <v>4779</v>
      </c>
      <c r="F1975">
        <v>704276</v>
      </c>
      <c r="G1975">
        <v>1968</v>
      </c>
      <c r="H1975" t="s">
        <v>1299</v>
      </c>
      <c r="I1975" t="s">
        <v>4760</v>
      </c>
    </row>
    <row r="1976" spans="1:9" x14ac:dyDescent="0.25">
      <c r="A1976">
        <v>7430</v>
      </c>
      <c r="B1976" t="s">
        <v>119</v>
      </c>
      <c r="C1976">
        <v>110</v>
      </c>
      <c r="D1976" s="404">
        <v>45140</v>
      </c>
      <c r="E1976" t="s">
        <v>4779</v>
      </c>
      <c r="F1976">
        <v>705349</v>
      </c>
      <c r="G1976">
        <v>138</v>
      </c>
      <c r="H1976" t="s">
        <v>1299</v>
      </c>
      <c r="I1976" t="s">
        <v>4760</v>
      </c>
    </row>
    <row r="1977" spans="1:9" x14ac:dyDescent="0.25">
      <c r="A1977">
        <v>7430</v>
      </c>
      <c r="B1977" t="s">
        <v>119</v>
      </c>
      <c r="C1977">
        <v>110</v>
      </c>
      <c r="D1977" s="404">
        <v>45140</v>
      </c>
      <c r="E1977" t="s">
        <v>4779</v>
      </c>
      <c r="F1977">
        <v>705404</v>
      </c>
      <c r="G1977">
        <v>422.1</v>
      </c>
      <c r="H1977" t="s">
        <v>1299</v>
      </c>
      <c r="I1977" t="s">
        <v>4760</v>
      </c>
    </row>
    <row r="1978" spans="1:9" x14ac:dyDescent="0.25">
      <c r="A1978">
        <v>7430</v>
      </c>
      <c r="B1978" t="s">
        <v>119</v>
      </c>
      <c r="C1978">
        <v>112</v>
      </c>
      <c r="D1978" s="404">
        <v>45140</v>
      </c>
      <c r="E1978" t="s">
        <v>4779</v>
      </c>
      <c r="F1978">
        <v>704205</v>
      </c>
      <c r="G1978">
        <v>160</v>
      </c>
      <c r="H1978" t="s">
        <v>1299</v>
      </c>
      <c r="I1978" t="s">
        <v>4760</v>
      </c>
    </row>
    <row r="1979" spans="1:9" x14ac:dyDescent="0.25">
      <c r="A1979">
        <v>7430</v>
      </c>
      <c r="B1979" t="s">
        <v>119</v>
      </c>
      <c r="C1979">
        <v>112</v>
      </c>
      <c r="D1979" s="404">
        <v>45140</v>
      </c>
      <c r="E1979" t="s">
        <v>4779</v>
      </c>
      <c r="F1979">
        <v>704276</v>
      </c>
      <c r="G1979">
        <v>984</v>
      </c>
      <c r="H1979" t="s">
        <v>1299</v>
      </c>
      <c r="I1979" t="s">
        <v>4760</v>
      </c>
    </row>
    <row r="1980" spans="1:9" x14ac:dyDescent="0.25">
      <c r="A1980">
        <v>7430</v>
      </c>
      <c r="B1980" t="s">
        <v>119</v>
      </c>
      <c r="C1980">
        <v>112</v>
      </c>
      <c r="D1980" s="404">
        <v>45140</v>
      </c>
      <c r="E1980" t="s">
        <v>4779</v>
      </c>
      <c r="F1980">
        <v>705349</v>
      </c>
      <c r="G1980">
        <v>69</v>
      </c>
      <c r="H1980" t="s">
        <v>1299</v>
      </c>
      <c r="I1980" t="s">
        <v>4760</v>
      </c>
    </row>
    <row r="1981" spans="1:9" x14ac:dyDescent="0.25">
      <c r="A1981">
        <v>7430</v>
      </c>
      <c r="B1981" t="s">
        <v>119</v>
      </c>
      <c r="C1981">
        <v>112</v>
      </c>
      <c r="D1981" s="404">
        <v>45140</v>
      </c>
      <c r="E1981" t="s">
        <v>4779</v>
      </c>
      <c r="F1981">
        <v>705404</v>
      </c>
      <c r="G1981">
        <v>211.05</v>
      </c>
      <c r="H1981" t="s">
        <v>1299</v>
      </c>
      <c r="I1981" t="s">
        <v>4760</v>
      </c>
    </row>
    <row r="1982" spans="1:9" x14ac:dyDescent="0.25">
      <c r="A1982">
        <v>7430</v>
      </c>
      <c r="B1982" t="s">
        <v>119</v>
      </c>
      <c r="C1982">
        <v>120</v>
      </c>
      <c r="D1982" s="404">
        <v>45140</v>
      </c>
      <c r="E1982" t="s">
        <v>4779</v>
      </c>
      <c r="F1982">
        <v>704205</v>
      </c>
      <c r="G1982">
        <v>352</v>
      </c>
      <c r="H1982" t="s">
        <v>1299</v>
      </c>
      <c r="I1982" t="s">
        <v>4760</v>
      </c>
    </row>
    <row r="1983" spans="1:9" x14ac:dyDescent="0.25">
      <c r="A1983">
        <v>7430</v>
      </c>
      <c r="B1983" t="s">
        <v>119</v>
      </c>
      <c r="C1983">
        <v>120</v>
      </c>
      <c r="D1983" s="404">
        <v>45140</v>
      </c>
      <c r="E1983" t="s">
        <v>4779</v>
      </c>
      <c r="F1983">
        <v>704276</v>
      </c>
      <c r="G1983">
        <v>2164.8000000000002</v>
      </c>
      <c r="H1983" t="s">
        <v>1299</v>
      </c>
      <c r="I1983" t="s">
        <v>4760</v>
      </c>
    </row>
    <row r="1984" spans="1:9" x14ac:dyDescent="0.25">
      <c r="A1984">
        <v>7430</v>
      </c>
      <c r="B1984" t="s">
        <v>119</v>
      </c>
      <c r="C1984">
        <v>120</v>
      </c>
      <c r="D1984" s="404">
        <v>45140</v>
      </c>
      <c r="E1984" t="s">
        <v>4779</v>
      </c>
      <c r="F1984">
        <v>705349</v>
      </c>
      <c r="G1984">
        <v>151.80000000000001</v>
      </c>
      <c r="H1984" t="s">
        <v>1299</v>
      </c>
      <c r="I1984" t="s">
        <v>4760</v>
      </c>
    </row>
    <row r="1985" spans="1:9" x14ac:dyDescent="0.25">
      <c r="A1985">
        <v>7430</v>
      </c>
      <c r="B1985" t="s">
        <v>119</v>
      </c>
      <c r="C1985">
        <v>120</v>
      </c>
      <c r="D1985" s="404">
        <v>45140</v>
      </c>
      <c r="E1985" t="s">
        <v>4779</v>
      </c>
      <c r="F1985">
        <v>705404</v>
      </c>
      <c r="G1985">
        <v>464.31</v>
      </c>
      <c r="H1985" t="s">
        <v>1299</v>
      </c>
      <c r="I1985" t="s">
        <v>4760</v>
      </c>
    </row>
    <row r="1986" spans="1:9" x14ac:dyDescent="0.25">
      <c r="A1986">
        <v>7430</v>
      </c>
      <c r="B1986" t="s">
        <v>119</v>
      </c>
      <c r="C1986">
        <v>130</v>
      </c>
      <c r="D1986" s="404">
        <v>45140</v>
      </c>
      <c r="E1986" t="s">
        <v>4779</v>
      </c>
      <c r="F1986">
        <v>704205</v>
      </c>
      <c r="G1986">
        <v>272</v>
      </c>
      <c r="H1986" t="s">
        <v>1299</v>
      </c>
      <c r="I1986" t="s">
        <v>4760</v>
      </c>
    </row>
    <row r="1987" spans="1:9" x14ac:dyDescent="0.25">
      <c r="A1987">
        <v>7430</v>
      </c>
      <c r="B1987" t="s">
        <v>119</v>
      </c>
      <c r="C1987">
        <v>130</v>
      </c>
      <c r="D1987" s="404">
        <v>45140</v>
      </c>
      <c r="E1987" t="s">
        <v>4779</v>
      </c>
      <c r="F1987">
        <v>704276</v>
      </c>
      <c r="G1987">
        <v>1672.8</v>
      </c>
      <c r="H1987" t="s">
        <v>1299</v>
      </c>
      <c r="I1987" t="s">
        <v>4760</v>
      </c>
    </row>
    <row r="1988" spans="1:9" x14ac:dyDescent="0.25">
      <c r="A1988">
        <v>7430</v>
      </c>
      <c r="B1988" t="s">
        <v>119</v>
      </c>
      <c r="C1988">
        <v>130</v>
      </c>
      <c r="D1988" s="404">
        <v>45140</v>
      </c>
      <c r="E1988" t="s">
        <v>4779</v>
      </c>
      <c r="F1988">
        <v>705349</v>
      </c>
      <c r="G1988">
        <v>117.3</v>
      </c>
      <c r="H1988" t="s">
        <v>1299</v>
      </c>
      <c r="I1988" t="s">
        <v>4760</v>
      </c>
    </row>
    <row r="1989" spans="1:9" x14ac:dyDescent="0.25">
      <c r="A1989">
        <v>7430</v>
      </c>
      <c r="B1989" t="s">
        <v>119</v>
      </c>
      <c r="C1989">
        <v>130</v>
      </c>
      <c r="D1989" s="404">
        <v>45140</v>
      </c>
      <c r="E1989" t="s">
        <v>4779</v>
      </c>
      <c r="F1989">
        <v>705404</v>
      </c>
      <c r="G1989">
        <v>358.78</v>
      </c>
      <c r="H1989" t="s">
        <v>1299</v>
      </c>
      <c r="I1989" t="s">
        <v>4760</v>
      </c>
    </row>
    <row r="1990" spans="1:9" x14ac:dyDescent="0.25">
      <c r="A1990">
        <v>7430</v>
      </c>
      <c r="B1990" t="s">
        <v>119</v>
      </c>
      <c r="C1990">
        <v>140</v>
      </c>
      <c r="D1990" s="404">
        <v>45140</v>
      </c>
      <c r="E1990" t="s">
        <v>4779</v>
      </c>
      <c r="F1990">
        <v>704205</v>
      </c>
      <c r="G1990">
        <v>320</v>
      </c>
      <c r="H1990" t="s">
        <v>1299</v>
      </c>
      <c r="I1990" t="s">
        <v>4760</v>
      </c>
    </row>
    <row r="1991" spans="1:9" x14ac:dyDescent="0.25">
      <c r="A1991">
        <v>7430</v>
      </c>
      <c r="B1991" t="s">
        <v>119</v>
      </c>
      <c r="C1991">
        <v>140</v>
      </c>
      <c r="D1991" s="404">
        <v>45140</v>
      </c>
      <c r="E1991" t="s">
        <v>4779</v>
      </c>
      <c r="F1991">
        <v>704276</v>
      </c>
      <c r="G1991">
        <v>1968</v>
      </c>
      <c r="H1991" t="s">
        <v>1299</v>
      </c>
      <c r="I1991" t="s">
        <v>4760</v>
      </c>
    </row>
    <row r="1992" spans="1:9" x14ac:dyDescent="0.25">
      <c r="A1992">
        <v>7430</v>
      </c>
      <c r="B1992" t="s">
        <v>119</v>
      </c>
      <c r="C1992">
        <v>140</v>
      </c>
      <c r="D1992" s="404">
        <v>45140</v>
      </c>
      <c r="E1992" t="s">
        <v>4779</v>
      </c>
      <c r="F1992">
        <v>705349</v>
      </c>
      <c r="G1992">
        <v>138</v>
      </c>
      <c r="H1992" t="s">
        <v>1299</v>
      </c>
      <c r="I1992" t="s">
        <v>4760</v>
      </c>
    </row>
    <row r="1993" spans="1:9" x14ac:dyDescent="0.25">
      <c r="A1993">
        <v>7430</v>
      </c>
      <c r="B1993" t="s">
        <v>119</v>
      </c>
      <c r="C1993">
        <v>140</v>
      </c>
      <c r="D1993" s="404">
        <v>45140</v>
      </c>
      <c r="E1993" t="s">
        <v>4779</v>
      </c>
      <c r="F1993">
        <v>705404</v>
      </c>
      <c r="G1993">
        <v>422.1</v>
      </c>
      <c r="H1993" t="s">
        <v>1299</v>
      </c>
      <c r="I1993" t="s">
        <v>4760</v>
      </c>
    </row>
    <row r="1994" spans="1:9" x14ac:dyDescent="0.25">
      <c r="A1994">
        <v>7430</v>
      </c>
      <c r="B1994" t="s">
        <v>119</v>
      </c>
      <c r="C1994">
        <v>162</v>
      </c>
      <c r="D1994" s="404">
        <v>45140</v>
      </c>
      <c r="E1994" t="s">
        <v>4779</v>
      </c>
      <c r="F1994">
        <v>704205</v>
      </c>
      <c r="G1994">
        <v>96</v>
      </c>
      <c r="H1994" t="s">
        <v>1299</v>
      </c>
      <c r="I1994" t="s">
        <v>4760</v>
      </c>
    </row>
    <row r="1995" spans="1:9" x14ac:dyDescent="0.25">
      <c r="A1995">
        <v>7430</v>
      </c>
      <c r="B1995" t="s">
        <v>119</v>
      </c>
      <c r="C1995">
        <v>162</v>
      </c>
      <c r="D1995" s="404">
        <v>45140</v>
      </c>
      <c r="E1995" t="s">
        <v>4779</v>
      </c>
      <c r="F1995">
        <v>704276</v>
      </c>
      <c r="G1995">
        <v>590.4</v>
      </c>
      <c r="H1995" t="s">
        <v>1299</v>
      </c>
      <c r="I1995" t="s">
        <v>4760</v>
      </c>
    </row>
    <row r="1996" spans="1:9" x14ac:dyDescent="0.25">
      <c r="A1996">
        <v>7430</v>
      </c>
      <c r="B1996" t="s">
        <v>119</v>
      </c>
      <c r="C1996">
        <v>162</v>
      </c>
      <c r="D1996" s="404">
        <v>45140</v>
      </c>
      <c r="E1996" t="s">
        <v>4779</v>
      </c>
      <c r="F1996">
        <v>705349</v>
      </c>
      <c r="G1996">
        <v>41.4</v>
      </c>
      <c r="H1996" t="s">
        <v>1299</v>
      </c>
      <c r="I1996" t="s">
        <v>4760</v>
      </c>
    </row>
    <row r="1997" spans="1:9" x14ac:dyDescent="0.25">
      <c r="A1997">
        <v>7430</v>
      </c>
      <c r="B1997" t="s">
        <v>119</v>
      </c>
      <c r="C1997">
        <v>162</v>
      </c>
      <c r="D1997" s="404">
        <v>45140</v>
      </c>
      <c r="E1997" t="s">
        <v>4779</v>
      </c>
      <c r="F1997">
        <v>705404</v>
      </c>
      <c r="G1997">
        <v>126.63</v>
      </c>
      <c r="H1997" t="s">
        <v>1299</v>
      </c>
      <c r="I1997" t="s">
        <v>4760</v>
      </c>
    </row>
    <row r="1998" spans="1:9" x14ac:dyDescent="0.25">
      <c r="A1998">
        <v>7430</v>
      </c>
      <c r="B1998" t="s">
        <v>119</v>
      </c>
      <c r="C1998">
        <v>935</v>
      </c>
      <c r="D1998" s="404">
        <v>45140</v>
      </c>
      <c r="E1998" t="s">
        <v>4779</v>
      </c>
      <c r="F1998">
        <v>704205</v>
      </c>
      <c r="G1998">
        <v>80</v>
      </c>
      <c r="H1998" t="s">
        <v>1299</v>
      </c>
      <c r="I1998" t="s">
        <v>4760</v>
      </c>
    </row>
    <row r="1999" spans="1:9" x14ac:dyDescent="0.25">
      <c r="A1999">
        <v>7430</v>
      </c>
      <c r="B1999" t="s">
        <v>119</v>
      </c>
      <c r="C1999">
        <v>935</v>
      </c>
      <c r="D1999" s="404">
        <v>45140</v>
      </c>
      <c r="E1999" t="s">
        <v>4779</v>
      </c>
      <c r="F1999">
        <v>704276</v>
      </c>
      <c r="G1999">
        <v>492</v>
      </c>
      <c r="H1999" t="s">
        <v>1299</v>
      </c>
      <c r="I1999" t="s">
        <v>4760</v>
      </c>
    </row>
    <row r="2000" spans="1:9" x14ac:dyDescent="0.25">
      <c r="A2000">
        <v>7430</v>
      </c>
      <c r="B2000" t="s">
        <v>119</v>
      </c>
      <c r="C2000">
        <v>935</v>
      </c>
      <c r="D2000" s="404">
        <v>45140</v>
      </c>
      <c r="E2000" t="s">
        <v>4779</v>
      </c>
      <c r="F2000">
        <v>705349</v>
      </c>
      <c r="G2000">
        <v>34.5</v>
      </c>
      <c r="H2000" t="s">
        <v>1299</v>
      </c>
      <c r="I2000" t="s">
        <v>4760</v>
      </c>
    </row>
    <row r="2001" spans="1:9" x14ac:dyDescent="0.25">
      <c r="A2001">
        <v>7430</v>
      </c>
      <c r="B2001" t="s">
        <v>119</v>
      </c>
      <c r="C2001">
        <v>935</v>
      </c>
      <c r="D2001" s="404">
        <v>45140</v>
      </c>
      <c r="E2001" t="s">
        <v>4779</v>
      </c>
      <c r="F2001">
        <v>705404</v>
      </c>
      <c r="G2001">
        <v>105.52</v>
      </c>
      <c r="H2001" t="s">
        <v>1299</v>
      </c>
      <c r="I2001" t="s">
        <v>4760</v>
      </c>
    </row>
    <row r="2002" spans="1:9" x14ac:dyDescent="0.25">
      <c r="A2002">
        <v>7430</v>
      </c>
      <c r="B2002" t="s">
        <v>119</v>
      </c>
      <c r="C2002">
        <v>110</v>
      </c>
      <c r="D2002" s="404">
        <v>45141</v>
      </c>
      <c r="E2002" t="s">
        <v>4779</v>
      </c>
      <c r="F2002">
        <v>697505</v>
      </c>
      <c r="G2002">
        <v>138</v>
      </c>
      <c r="H2002" t="s">
        <v>1299</v>
      </c>
      <c r="I2002" t="s">
        <v>4760</v>
      </c>
    </row>
    <row r="2003" spans="1:9" x14ac:dyDescent="0.25">
      <c r="A2003">
        <v>7430</v>
      </c>
      <c r="B2003" t="s">
        <v>119</v>
      </c>
      <c r="C2003">
        <v>112</v>
      </c>
      <c r="D2003" s="404">
        <v>45141</v>
      </c>
      <c r="E2003" t="s">
        <v>4779</v>
      </c>
      <c r="F2003">
        <v>697505</v>
      </c>
      <c r="G2003">
        <v>69</v>
      </c>
      <c r="H2003" t="s">
        <v>1299</v>
      </c>
      <c r="I2003" t="s">
        <v>4760</v>
      </c>
    </row>
    <row r="2004" spans="1:9" x14ac:dyDescent="0.25">
      <c r="A2004">
        <v>7430</v>
      </c>
      <c r="B2004" t="s">
        <v>119</v>
      </c>
      <c r="C2004">
        <v>120</v>
      </c>
      <c r="D2004" s="404">
        <v>45141</v>
      </c>
      <c r="E2004" t="s">
        <v>4779</v>
      </c>
      <c r="F2004">
        <v>697505</v>
      </c>
      <c r="G2004">
        <v>151.80000000000001</v>
      </c>
      <c r="H2004" t="s">
        <v>1299</v>
      </c>
      <c r="I2004" t="s">
        <v>4760</v>
      </c>
    </row>
    <row r="2005" spans="1:9" x14ac:dyDescent="0.25">
      <c r="A2005">
        <v>7430</v>
      </c>
      <c r="B2005" t="s">
        <v>119</v>
      </c>
      <c r="C2005">
        <v>130</v>
      </c>
      <c r="D2005" s="404">
        <v>45141</v>
      </c>
      <c r="E2005" t="s">
        <v>4779</v>
      </c>
      <c r="F2005">
        <v>697505</v>
      </c>
      <c r="G2005">
        <v>117.3</v>
      </c>
      <c r="H2005" t="s">
        <v>1299</v>
      </c>
      <c r="I2005" t="s">
        <v>4760</v>
      </c>
    </row>
    <row r="2006" spans="1:9" x14ac:dyDescent="0.25">
      <c r="A2006">
        <v>7430</v>
      </c>
      <c r="B2006" t="s">
        <v>119</v>
      </c>
      <c r="C2006">
        <v>140</v>
      </c>
      <c r="D2006" s="404">
        <v>45141</v>
      </c>
      <c r="E2006" t="s">
        <v>4779</v>
      </c>
      <c r="F2006">
        <v>697505</v>
      </c>
      <c r="G2006">
        <v>138</v>
      </c>
      <c r="H2006" t="s">
        <v>1299</v>
      </c>
      <c r="I2006" t="s">
        <v>4760</v>
      </c>
    </row>
    <row r="2007" spans="1:9" x14ac:dyDescent="0.25">
      <c r="A2007">
        <v>7430</v>
      </c>
      <c r="B2007" t="s">
        <v>119</v>
      </c>
      <c r="C2007">
        <v>162</v>
      </c>
      <c r="D2007" s="404">
        <v>45141</v>
      </c>
      <c r="E2007" t="s">
        <v>4779</v>
      </c>
      <c r="F2007">
        <v>697505</v>
      </c>
      <c r="G2007">
        <v>41.4</v>
      </c>
      <c r="H2007" t="s">
        <v>1299</v>
      </c>
      <c r="I2007" t="s">
        <v>4760</v>
      </c>
    </row>
    <row r="2008" spans="1:9" x14ac:dyDescent="0.25">
      <c r="A2008">
        <v>7430</v>
      </c>
      <c r="B2008" t="s">
        <v>119</v>
      </c>
      <c r="C2008">
        <v>935</v>
      </c>
      <c r="D2008" s="404">
        <v>45141</v>
      </c>
      <c r="E2008" t="s">
        <v>4779</v>
      </c>
      <c r="F2008">
        <v>697505</v>
      </c>
      <c r="G2008">
        <v>34.5</v>
      </c>
      <c r="H2008" t="s">
        <v>1299</v>
      </c>
      <c r="I2008" t="s">
        <v>4760</v>
      </c>
    </row>
    <row r="2009" spans="1:9" x14ac:dyDescent="0.25">
      <c r="A2009">
        <v>7430</v>
      </c>
      <c r="B2009" t="s">
        <v>119</v>
      </c>
      <c r="C2009">
        <v>110</v>
      </c>
      <c r="D2009" s="404">
        <v>45174</v>
      </c>
      <c r="E2009" t="s">
        <v>4779</v>
      </c>
      <c r="F2009">
        <v>712087</v>
      </c>
      <c r="G2009">
        <v>320</v>
      </c>
      <c r="H2009" t="s">
        <v>1299</v>
      </c>
      <c r="I2009" t="s">
        <v>4760</v>
      </c>
    </row>
    <row r="2010" spans="1:9" x14ac:dyDescent="0.25">
      <c r="A2010">
        <v>7430</v>
      </c>
      <c r="B2010" t="s">
        <v>119</v>
      </c>
      <c r="C2010">
        <v>110</v>
      </c>
      <c r="D2010" s="404">
        <v>45174</v>
      </c>
      <c r="E2010" t="s">
        <v>4779</v>
      </c>
      <c r="F2010">
        <v>712130</v>
      </c>
      <c r="G2010">
        <v>60.83</v>
      </c>
      <c r="H2010" t="s">
        <v>1299</v>
      </c>
      <c r="I2010" t="s">
        <v>4760</v>
      </c>
    </row>
    <row r="2011" spans="1:9" x14ac:dyDescent="0.25">
      <c r="A2011">
        <v>7430</v>
      </c>
      <c r="B2011" t="s">
        <v>119</v>
      </c>
      <c r="C2011">
        <v>110</v>
      </c>
      <c r="D2011" s="404">
        <v>45174</v>
      </c>
      <c r="E2011" t="s">
        <v>4779</v>
      </c>
      <c r="F2011">
        <v>712152</v>
      </c>
      <c r="G2011">
        <v>1968</v>
      </c>
      <c r="H2011" t="s">
        <v>1299</v>
      </c>
      <c r="I2011" t="s">
        <v>4760</v>
      </c>
    </row>
    <row r="2012" spans="1:9" x14ac:dyDescent="0.25">
      <c r="A2012">
        <v>7430</v>
      </c>
      <c r="B2012" t="s">
        <v>119</v>
      </c>
      <c r="C2012">
        <v>110</v>
      </c>
      <c r="D2012" s="404">
        <v>45174</v>
      </c>
      <c r="E2012" t="s">
        <v>4779</v>
      </c>
      <c r="F2012">
        <v>712194</v>
      </c>
      <c r="G2012">
        <v>422.1</v>
      </c>
      <c r="H2012" t="s">
        <v>1299</v>
      </c>
      <c r="I2012" t="s">
        <v>4760</v>
      </c>
    </row>
    <row r="2013" spans="1:9" x14ac:dyDescent="0.25">
      <c r="A2013">
        <v>7430</v>
      </c>
      <c r="B2013" t="s">
        <v>119</v>
      </c>
      <c r="C2013">
        <v>110</v>
      </c>
      <c r="D2013" s="404">
        <v>45174</v>
      </c>
      <c r="E2013" t="s">
        <v>4779</v>
      </c>
      <c r="F2013">
        <v>712205</v>
      </c>
      <c r="G2013">
        <v>138</v>
      </c>
      <c r="H2013" t="s">
        <v>1299</v>
      </c>
      <c r="I2013" t="s">
        <v>4760</v>
      </c>
    </row>
    <row r="2014" spans="1:9" x14ac:dyDescent="0.25">
      <c r="A2014">
        <v>7430</v>
      </c>
      <c r="B2014" t="s">
        <v>119</v>
      </c>
      <c r="C2014">
        <v>112</v>
      </c>
      <c r="D2014" s="404">
        <v>45174</v>
      </c>
      <c r="E2014" t="s">
        <v>4779</v>
      </c>
      <c r="F2014">
        <v>712087</v>
      </c>
      <c r="G2014">
        <v>160</v>
      </c>
      <c r="H2014" t="s">
        <v>1299</v>
      </c>
      <c r="I2014" t="s">
        <v>4760</v>
      </c>
    </row>
    <row r="2015" spans="1:9" x14ac:dyDescent="0.25">
      <c r="A2015">
        <v>7430</v>
      </c>
      <c r="B2015" t="s">
        <v>119</v>
      </c>
      <c r="C2015">
        <v>112</v>
      </c>
      <c r="D2015" s="404">
        <v>45174</v>
      </c>
      <c r="E2015" t="s">
        <v>4779</v>
      </c>
      <c r="F2015">
        <v>712152</v>
      </c>
      <c r="G2015">
        <v>984</v>
      </c>
      <c r="H2015" t="s">
        <v>1299</v>
      </c>
      <c r="I2015" t="s">
        <v>4760</v>
      </c>
    </row>
    <row r="2016" spans="1:9" x14ac:dyDescent="0.25">
      <c r="A2016">
        <v>7430</v>
      </c>
      <c r="B2016" t="s">
        <v>119</v>
      </c>
      <c r="C2016">
        <v>112</v>
      </c>
      <c r="D2016" s="404">
        <v>45174</v>
      </c>
      <c r="E2016" t="s">
        <v>4779</v>
      </c>
      <c r="F2016">
        <v>712194</v>
      </c>
      <c r="G2016">
        <v>211.05</v>
      </c>
      <c r="H2016" t="s">
        <v>1299</v>
      </c>
      <c r="I2016" t="s">
        <v>4760</v>
      </c>
    </row>
    <row r="2017" spans="1:9" x14ac:dyDescent="0.25">
      <c r="A2017">
        <v>7430</v>
      </c>
      <c r="B2017" t="s">
        <v>119</v>
      </c>
      <c r="C2017">
        <v>112</v>
      </c>
      <c r="D2017" s="404">
        <v>45174</v>
      </c>
      <c r="E2017" t="s">
        <v>4779</v>
      </c>
      <c r="F2017">
        <v>712205</v>
      </c>
      <c r="G2017">
        <v>69</v>
      </c>
      <c r="H2017" t="s">
        <v>1299</v>
      </c>
      <c r="I2017" t="s">
        <v>4760</v>
      </c>
    </row>
    <row r="2018" spans="1:9" x14ac:dyDescent="0.25">
      <c r="A2018">
        <v>7430</v>
      </c>
      <c r="B2018" t="s">
        <v>119</v>
      </c>
      <c r="C2018">
        <v>120</v>
      </c>
      <c r="D2018" s="404">
        <v>45174</v>
      </c>
      <c r="E2018" t="s">
        <v>4779</v>
      </c>
      <c r="F2018">
        <v>712087</v>
      </c>
      <c r="G2018">
        <v>352</v>
      </c>
      <c r="H2018" t="s">
        <v>1299</v>
      </c>
      <c r="I2018" t="s">
        <v>4760</v>
      </c>
    </row>
    <row r="2019" spans="1:9" x14ac:dyDescent="0.25">
      <c r="A2019">
        <v>7430</v>
      </c>
      <c r="B2019" t="s">
        <v>119</v>
      </c>
      <c r="C2019">
        <v>120</v>
      </c>
      <c r="D2019" s="404">
        <v>45174</v>
      </c>
      <c r="E2019" t="s">
        <v>4779</v>
      </c>
      <c r="F2019">
        <v>712152</v>
      </c>
      <c r="G2019">
        <v>2164.8000000000002</v>
      </c>
      <c r="H2019" t="s">
        <v>1299</v>
      </c>
      <c r="I2019" t="s">
        <v>4760</v>
      </c>
    </row>
    <row r="2020" spans="1:9" x14ac:dyDescent="0.25">
      <c r="A2020">
        <v>7430</v>
      </c>
      <c r="B2020" t="s">
        <v>119</v>
      </c>
      <c r="C2020">
        <v>120</v>
      </c>
      <c r="D2020" s="404">
        <v>45174</v>
      </c>
      <c r="E2020" t="s">
        <v>4779</v>
      </c>
      <c r="F2020">
        <v>712194</v>
      </c>
      <c r="G2020">
        <v>464.31</v>
      </c>
      <c r="H2020" t="s">
        <v>1299</v>
      </c>
      <c r="I2020" t="s">
        <v>4760</v>
      </c>
    </row>
    <row r="2021" spans="1:9" x14ac:dyDescent="0.25">
      <c r="A2021">
        <v>7430</v>
      </c>
      <c r="B2021" t="s">
        <v>119</v>
      </c>
      <c r="C2021">
        <v>120</v>
      </c>
      <c r="D2021" s="404">
        <v>45174</v>
      </c>
      <c r="E2021" t="s">
        <v>4779</v>
      </c>
      <c r="F2021">
        <v>712205</v>
      </c>
      <c r="G2021">
        <v>151.80000000000001</v>
      </c>
      <c r="H2021" t="s">
        <v>1299</v>
      </c>
      <c r="I2021" t="s">
        <v>4760</v>
      </c>
    </row>
    <row r="2022" spans="1:9" x14ac:dyDescent="0.25">
      <c r="A2022">
        <v>7430</v>
      </c>
      <c r="B2022" t="s">
        <v>119</v>
      </c>
      <c r="C2022">
        <v>130</v>
      </c>
      <c r="D2022" s="404">
        <v>45174</v>
      </c>
      <c r="E2022" t="s">
        <v>4779</v>
      </c>
      <c r="F2022">
        <v>712087</v>
      </c>
      <c r="G2022">
        <v>272</v>
      </c>
      <c r="H2022" t="s">
        <v>1299</v>
      </c>
      <c r="I2022" t="s">
        <v>4760</v>
      </c>
    </row>
    <row r="2023" spans="1:9" x14ac:dyDescent="0.25">
      <c r="A2023">
        <v>7430</v>
      </c>
      <c r="B2023" t="s">
        <v>119</v>
      </c>
      <c r="C2023">
        <v>130</v>
      </c>
      <c r="D2023" s="404">
        <v>45174</v>
      </c>
      <c r="E2023" t="s">
        <v>4779</v>
      </c>
      <c r="F2023">
        <v>712130</v>
      </c>
      <c r="G2023">
        <v>60.83</v>
      </c>
      <c r="H2023" t="s">
        <v>1299</v>
      </c>
      <c r="I2023" t="s">
        <v>4760</v>
      </c>
    </row>
    <row r="2024" spans="1:9" x14ac:dyDescent="0.25">
      <c r="A2024">
        <v>7430</v>
      </c>
      <c r="B2024" t="s">
        <v>119</v>
      </c>
      <c r="C2024">
        <v>130</v>
      </c>
      <c r="D2024" s="404">
        <v>45174</v>
      </c>
      <c r="E2024" t="s">
        <v>4779</v>
      </c>
      <c r="F2024">
        <v>712152</v>
      </c>
      <c r="G2024">
        <v>1672.8</v>
      </c>
      <c r="H2024" t="s">
        <v>1299</v>
      </c>
      <c r="I2024" t="s">
        <v>4760</v>
      </c>
    </row>
    <row r="2025" spans="1:9" x14ac:dyDescent="0.25">
      <c r="A2025">
        <v>7430</v>
      </c>
      <c r="B2025" t="s">
        <v>119</v>
      </c>
      <c r="C2025">
        <v>130</v>
      </c>
      <c r="D2025" s="404">
        <v>45174</v>
      </c>
      <c r="E2025" t="s">
        <v>4779</v>
      </c>
      <c r="F2025">
        <v>712194</v>
      </c>
      <c r="G2025">
        <v>358.78</v>
      </c>
      <c r="H2025" t="s">
        <v>1299</v>
      </c>
      <c r="I2025" t="s">
        <v>4760</v>
      </c>
    </row>
    <row r="2026" spans="1:9" x14ac:dyDescent="0.25">
      <c r="A2026">
        <v>7430</v>
      </c>
      <c r="B2026" t="s">
        <v>119</v>
      </c>
      <c r="C2026">
        <v>130</v>
      </c>
      <c r="D2026" s="404">
        <v>45174</v>
      </c>
      <c r="E2026" t="s">
        <v>4779</v>
      </c>
      <c r="F2026">
        <v>712205</v>
      </c>
      <c r="G2026">
        <v>117.3</v>
      </c>
      <c r="H2026" t="s">
        <v>1299</v>
      </c>
      <c r="I2026" t="s">
        <v>4760</v>
      </c>
    </row>
    <row r="2027" spans="1:9" x14ac:dyDescent="0.25">
      <c r="A2027">
        <v>7430</v>
      </c>
      <c r="B2027" t="s">
        <v>119</v>
      </c>
      <c r="C2027">
        <v>140</v>
      </c>
      <c r="D2027" s="404">
        <v>45174</v>
      </c>
      <c r="E2027" t="s">
        <v>4779</v>
      </c>
      <c r="F2027">
        <v>712087</v>
      </c>
      <c r="G2027">
        <v>320</v>
      </c>
      <c r="H2027" t="s">
        <v>1299</v>
      </c>
      <c r="I2027" t="s">
        <v>4760</v>
      </c>
    </row>
    <row r="2028" spans="1:9" x14ac:dyDescent="0.25">
      <c r="A2028">
        <v>7430</v>
      </c>
      <c r="B2028" t="s">
        <v>119</v>
      </c>
      <c r="C2028">
        <v>140</v>
      </c>
      <c r="D2028" s="404">
        <v>45174</v>
      </c>
      <c r="E2028" t="s">
        <v>4779</v>
      </c>
      <c r="F2028">
        <v>712130</v>
      </c>
      <c r="G2028">
        <v>60.83</v>
      </c>
      <c r="H2028" t="s">
        <v>1299</v>
      </c>
      <c r="I2028" t="s">
        <v>4760</v>
      </c>
    </row>
    <row r="2029" spans="1:9" x14ac:dyDescent="0.25">
      <c r="A2029">
        <v>7430</v>
      </c>
      <c r="B2029" t="s">
        <v>119</v>
      </c>
      <c r="C2029">
        <v>140</v>
      </c>
      <c r="D2029" s="404">
        <v>45174</v>
      </c>
      <c r="E2029" t="s">
        <v>4779</v>
      </c>
      <c r="F2029">
        <v>712152</v>
      </c>
      <c r="G2029">
        <v>1968</v>
      </c>
      <c r="H2029" t="s">
        <v>1299</v>
      </c>
      <c r="I2029" t="s">
        <v>4760</v>
      </c>
    </row>
    <row r="2030" spans="1:9" x14ac:dyDescent="0.25">
      <c r="A2030">
        <v>7430</v>
      </c>
      <c r="B2030" t="s">
        <v>119</v>
      </c>
      <c r="C2030">
        <v>140</v>
      </c>
      <c r="D2030" s="404">
        <v>45174</v>
      </c>
      <c r="E2030" t="s">
        <v>4779</v>
      </c>
      <c r="F2030">
        <v>712194</v>
      </c>
      <c r="G2030">
        <v>422.1</v>
      </c>
      <c r="H2030" t="s">
        <v>1299</v>
      </c>
      <c r="I2030" t="s">
        <v>4760</v>
      </c>
    </row>
    <row r="2031" spans="1:9" x14ac:dyDescent="0.25">
      <c r="A2031">
        <v>7430</v>
      </c>
      <c r="B2031" t="s">
        <v>119</v>
      </c>
      <c r="C2031">
        <v>140</v>
      </c>
      <c r="D2031" s="404">
        <v>45174</v>
      </c>
      <c r="E2031" t="s">
        <v>4779</v>
      </c>
      <c r="F2031">
        <v>712205</v>
      </c>
      <c r="G2031">
        <v>138</v>
      </c>
      <c r="H2031" t="s">
        <v>1299</v>
      </c>
      <c r="I2031" t="s">
        <v>4760</v>
      </c>
    </row>
    <row r="2032" spans="1:9" x14ac:dyDescent="0.25">
      <c r="A2032">
        <v>7430</v>
      </c>
      <c r="B2032" t="s">
        <v>119</v>
      </c>
      <c r="C2032">
        <v>142</v>
      </c>
      <c r="D2032" s="404">
        <v>45174</v>
      </c>
      <c r="E2032" t="s">
        <v>4779</v>
      </c>
      <c r="F2032">
        <v>712130</v>
      </c>
      <c r="G2032">
        <v>60.83</v>
      </c>
      <c r="H2032" t="s">
        <v>1299</v>
      </c>
      <c r="I2032" t="s">
        <v>4760</v>
      </c>
    </row>
    <row r="2033" spans="1:9" x14ac:dyDescent="0.25">
      <c r="A2033">
        <v>7430</v>
      </c>
      <c r="B2033" t="s">
        <v>119</v>
      </c>
      <c r="C2033">
        <v>160</v>
      </c>
      <c r="D2033" s="404">
        <v>45174</v>
      </c>
      <c r="E2033" t="s">
        <v>4779</v>
      </c>
      <c r="F2033">
        <v>712130</v>
      </c>
      <c r="G2033">
        <v>60.83</v>
      </c>
      <c r="H2033" t="s">
        <v>1299</v>
      </c>
      <c r="I2033" t="s">
        <v>4760</v>
      </c>
    </row>
    <row r="2034" spans="1:9" x14ac:dyDescent="0.25">
      <c r="A2034">
        <v>7430</v>
      </c>
      <c r="B2034" t="s">
        <v>119</v>
      </c>
      <c r="C2034">
        <v>162</v>
      </c>
      <c r="D2034" s="404">
        <v>45174</v>
      </c>
      <c r="E2034" t="s">
        <v>4779</v>
      </c>
      <c r="F2034">
        <v>712087</v>
      </c>
      <c r="G2034">
        <v>96</v>
      </c>
      <c r="H2034" t="s">
        <v>1299</v>
      </c>
      <c r="I2034" t="s">
        <v>4760</v>
      </c>
    </row>
    <row r="2035" spans="1:9" x14ac:dyDescent="0.25">
      <c r="A2035">
        <v>7430</v>
      </c>
      <c r="B2035" t="s">
        <v>119</v>
      </c>
      <c r="C2035">
        <v>162</v>
      </c>
      <c r="D2035" s="404">
        <v>45174</v>
      </c>
      <c r="E2035" t="s">
        <v>4779</v>
      </c>
      <c r="F2035">
        <v>712152</v>
      </c>
      <c r="G2035">
        <v>590.4</v>
      </c>
      <c r="H2035" t="s">
        <v>1299</v>
      </c>
      <c r="I2035" t="s">
        <v>4760</v>
      </c>
    </row>
    <row r="2036" spans="1:9" x14ac:dyDescent="0.25">
      <c r="A2036">
        <v>7430</v>
      </c>
      <c r="B2036" t="s">
        <v>119</v>
      </c>
      <c r="C2036">
        <v>162</v>
      </c>
      <c r="D2036" s="404">
        <v>45174</v>
      </c>
      <c r="E2036" t="s">
        <v>4779</v>
      </c>
      <c r="F2036">
        <v>712194</v>
      </c>
      <c r="G2036">
        <v>126.63</v>
      </c>
      <c r="H2036" t="s">
        <v>1299</v>
      </c>
      <c r="I2036" t="s">
        <v>4760</v>
      </c>
    </row>
    <row r="2037" spans="1:9" x14ac:dyDescent="0.25">
      <c r="A2037">
        <v>7430</v>
      </c>
      <c r="B2037" t="s">
        <v>119</v>
      </c>
      <c r="C2037">
        <v>162</v>
      </c>
      <c r="D2037" s="404">
        <v>45174</v>
      </c>
      <c r="E2037" t="s">
        <v>4779</v>
      </c>
      <c r="F2037">
        <v>712205</v>
      </c>
      <c r="G2037">
        <v>41.4</v>
      </c>
      <c r="H2037" t="s">
        <v>1299</v>
      </c>
      <c r="I2037" t="s">
        <v>4760</v>
      </c>
    </row>
    <row r="2038" spans="1:9" x14ac:dyDescent="0.25">
      <c r="A2038">
        <v>7430</v>
      </c>
      <c r="B2038" t="s">
        <v>119</v>
      </c>
      <c r="C2038">
        <v>935</v>
      </c>
      <c r="D2038" s="404">
        <v>45174</v>
      </c>
      <c r="E2038" t="s">
        <v>4779</v>
      </c>
      <c r="F2038">
        <v>712087</v>
      </c>
      <c r="G2038">
        <v>80</v>
      </c>
      <c r="H2038" t="s">
        <v>1299</v>
      </c>
      <c r="I2038" t="s">
        <v>4760</v>
      </c>
    </row>
    <row r="2039" spans="1:9" x14ac:dyDescent="0.25">
      <c r="A2039">
        <v>7430</v>
      </c>
      <c r="B2039" t="s">
        <v>119</v>
      </c>
      <c r="C2039">
        <v>935</v>
      </c>
      <c r="D2039" s="404">
        <v>45174</v>
      </c>
      <c r="E2039" t="s">
        <v>4779</v>
      </c>
      <c r="F2039">
        <v>712152</v>
      </c>
      <c r="G2039">
        <v>492</v>
      </c>
      <c r="H2039" t="s">
        <v>1299</v>
      </c>
      <c r="I2039" t="s">
        <v>4760</v>
      </c>
    </row>
    <row r="2040" spans="1:9" x14ac:dyDescent="0.25">
      <c r="A2040">
        <v>7430</v>
      </c>
      <c r="B2040" t="s">
        <v>119</v>
      </c>
      <c r="C2040">
        <v>935</v>
      </c>
      <c r="D2040" s="404">
        <v>45174</v>
      </c>
      <c r="E2040" t="s">
        <v>4779</v>
      </c>
      <c r="F2040">
        <v>712194</v>
      </c>
      <c r="G2040">
        <v>105.52</v>
      </c>
      <c r="H2040" t="s">
        <v>1299</v>
      </c>
      <c r="I2040" t="s">
        <v>4760</v>
      </c>
    </row>
    <row r="2041" spans="1:9" x14ac:dyDescent="0.25">
      <c r="A2041">
        <v>7430</v>
      </c>
      <c r="B2041" t="s">
        <v>119</v>
      </c>
      <c r="C2041">
        <v>935</v>
      </c>
      <c r="D2041" s="404">
        <v>45174</v>
      </c>
      <c r="E2041" t="s">
        <v>4779</v>
      </c>
      <c r="F2041">
        <v>712205</v>
      </c>
      <c r="G2041">
        <v>34.5</v>
      </c>
      <c r="H2041" t="s">
        <v>1299</v>
      </c>
      <c r="I2041" t="s">
        <v>4760</v>
      </c>
    </row>
    <row r="2042" spans="1:9" x14ac:dyDescent="0.25">
      <c r="A2042">
        <v>7430</v>
      </c>
      <c r="B2042" t="s">
        <v>119</v>
      </c>
      <c r="C2042">
        <v>110</v>
      </c>
      <c r="D2042" s="404">
        <v>45223</v>
      </c>
      <c r="E2042" t="s">
        <v>4779</v>
      </c>
      <c r="F2042">
        <v>724901</v>
      </c>
      <c r="G2042">
        <v>3661.83</v>
      </c>
      <c r="H2042" t="s">
        <v>1299</v>
      </c>
      <c r="I2042" t="s">
        <v>4760</v>
      </c>
    </row>
    <row r="2043" spans="1:9" x14ac:dyDescent="0.25">
      <c r="A2043">
        <v>7430</v>
      </c>
      <c r="B2043" t="s">
        <v>119</v>
      </c>
      <c r="C2043">
        <v>112</v>
      </c>
      <c r="D2043" s="404">
        <v>45223</v>
      </c>
      <c r="E2043" t="s">
        <v>4779</v>
      </c>
      <c r="F2043">
        <v>724901</v>
      </c>
      <c r="G2043">
        <v>1830.91</v>
      </c>
      <c r="H2043" t="s">
        <v>1299</v>
      </c>
      <c r="I2043" t="s">
        <v>4760</v>
      </c>
    </row>
    <row r="2044" spans="1:9" x14ac:dyDescent="0.25">
      <c r="A2044">
        <v>7430</v>
      </c>
      <c r="B2044" t="s">
        <v>119</v>
      </c>
      <c r="C2044">
        <v>120</v>
      </c>
      <c r="D2044" s="404">
        <v>45223</v>
      </c>
      <c r="E2044" t="s">
        <v>4779</v>
      </c>
      <c r="F2044">
        <v>724901</v>
      </c>
      <c r="G2044">
        <v>4028.01</v>
      </c>
      <c r="H2044" t="s">
        <v>1299</v>
      </c>
      <c r="I2044" t="s">
        <v>4760</v>
      </c>
    </row>
    <row r="2045" spans="1:9" x14ac:dyDescent="0.25">
      <c r="A2045">
        <v>7430</v>
      </c>
      <c r="B2045" t="s">
        <v>119</v>
      </c>
      <c r="C2045">
        <v>130</v>
      </c>
      <c r="D2045" s="404">
        <v>45223</v>
      </c>
      <c r="E2045" t="s">
        <v>4779</v>
      </c>
      <c r="F2045">
        <v>724901</v>
      </c>
      <c r="G2045">
        <v>3112.56</v>
      </c>
      <c r="H2045" t="s">
        <v>1299</v>
      </c>
      <c r="I2045" t="s">
        <v>4760</v>
      </c>
    </row>
    <row r="2046" spans="1:9" x14ac:dyDescent="0.25">
      <c r="A2046">
        <v>7430</v>
      </c>
      <c r="B2046" t="s">
        <v>119</v>
      </c>
      <c r="C2046">
        <v>140</v>
      </c>
      <c r="D2046" s="404">
        <v>45223</v>
      </c>
      <c r="E2046" t="s">
        <v>4779</v>
      </c>
      <c r="F2046">
        <v>724901</v>
      </c>
      <c r="G2046">
        <v>3661.83</v>
      </c>
      <c r="H2046" t="s">
        <v>1299</v>
      </c>
      <c r="I2046" t="s">
        <v>4760</v>
      </c>
    </row>
    <row r="2047" spans="1:9" x14ac:dyDescent="0.25">
      <c r="A2047">
        <v>7430</v>
      </c>
      <c r="B2047" t="s">
        <v>119</v>
      </c>
      <c r="C2047">
        <v>162</v>
      </c>
      <c r="D2047" s="404">
        <v>45223</v>
      </c>
      <c r="E2047" t="s">
        <v>4779</v>
      </c>
      <c r="F2047">
        <v>724901</v>
      </c>
      <c r="G2047">
        <v>1098.55</v>
      </c>
      <c r="H2047" t="s">
        <v>1299</v>
      </c>
      <c r="I2047" t="s">
        <v>4760</v>
      </c>
    </row>
    <row r="2048" spans="1:9" x14ac:dyDescent="0.25">
      <c r="A2048">
        <v>7430</v>
      </c>
      <c r="B2048" t="s">
        <v>119</v>
      </c>
      <c r="C2048">
        <v>935</v>
      </c>
      <c r="D2048" s="404">
        <v>45223</v>
      </c>
      <c r="E2048" t="s">
        <v>4779</v>
      </c>
      <c r="F2048">
        <v>724901</v>
      </c>
      <c r="G2048">
        <v>915.46</v>
      </c>
      <c r="H2048" t="s">
        <v>1299</v>
      </c>
      <c r="I2048" t="s">
        <v>4760</v>
      </c>
    </row>
    <row r="2049" spans="1:9" x14ac:dyDescent="0.25">
      <c r="A2049">
        <v>7430</v>
      </c>
      <c r="B2049" t="s">
        <v>119</v>
      </c>
      <c r="C2049">
        <v>110</v>
      </c>
      <c r="D2049" s="404">
        <v>45251</v>
      </c>
      <c r="E2049" t="s">
        <v>4779</v>
      </c>
      <c r="F2049">
        <v>733123</v>
      </c>
      <c r="G2049">
        <v>3640.53</v>
      </c>
      <c r="H2049" t="s">
        <v>1299</v>
      </c>
      <c r="I2049" t="s">
        <v>4760</v>
      </c>
    </row>
    <row r="2050" spans="1:9" x14ac:dyDescent="0.25">
      <c r="A2050">
        <v>7430</v>
      </c>
      <c r="B2050" t="s">
        <v>119</v>
      </c>
      <c r="C2050">
        <v>112</v>
      </c>
      <c r="D2050" s="404">
        <v>45251</v>
      </c>
      <c r="E2050" t="s">
        <v>4779</v>
      </c>
      <c r="F2050">
        <v>733123</v>
      </c>
      <c r="G2050">
        <v>1820.26</v>
      </c>
      <c r="H2050" t="s">
        <v>1299</v>
      </c>
      <c r="I2050" t="s">
        <v>4760</v>
      </c>
    </row>
    <row r="2051" spans="1:9" x14ac:dyDescent="0.25">
      <c r="A2051">
        <v>7430</v>
      </c>
      <c r="B2051" t="s">
        <v>119</v>
      </c>
      <c r="C2051">
        <v>120</v>
      </c>
      <c r="D2051" s="404">
        <v>45251</v>
      </c>
      <c r="E2051" t="s">
        <v>4779</v>
      </c>
      <c r="F2051">
        <v>733123</v>
      </c>
      <c r="G2051">
        <v>4004.58</v>
      </c>
      <c r="H2051" t="s">
        <v>1299</v>
      </c>
      <c r="I2051" t="s">
        <v>4760</v>
      </c>
    </row>
    <row r="2052" spans="1:9" x14ac:dyDescent="0.25">
      <c r="A2052">
        <v>7430</v>
      </c>
      <c r="B2052" t="s">
        <v>119</v>
      </c>
      <c r="C2052">
        <v>130</v>
      </c>
      <c r="D2052" s="404">
        <v>45251</v>
      </c>
      <c r="E2052" t="s">
        <v>4779</v>
      </c>
      <c r="F2052">
        <v>733123</v>
      </c>
      <c r="G2052">
        <v>3094.45</v>
      </c>
      <c r="H2052" t="s">
        <v>1299</v>
      </c>
      <c r="I2052" t="s">
        <v>4760</v>
      </c>
    </row>
    <row r="2053" spans="1:9" x14ac:dyDescent="0.25">
      <c r="A2053">
        <v>7430</v>
      </c>
      <c r="B2053" t="s">
        <v>119</v>
      </c>
      <c r="C2053">
        <v>140</v>
      </c>
      <c r="D2053" s="404">
        <v>45251</v>
      </c>
      <c r="E2053" t="s">
        <v>4779</v>
      </c>
      <c r="F2053">
        <v>733123</v>
      </c>
      <c r="G2053">
        <v>3640.53</v>
      </c>
      <c r="H2053" t="s">
        <v>1299</v>
      </c>
      <c r="I2053" t="s">
        <v>4760</v>
      </c>
    </row>
    <row r="2054" spans="1:9" x14ac:dyDescent="0.25">
      <c r="A2054">
        <v>7430</v>
      </c>
      <c r="B2054" t="s">
        <v>119</v>
      </c>
      <c r="C2054">
        <v>162</v>
      </c>
      <c r="D2054" s="404">
        <v>45251</v>
      </c>
      <c r="E2054" t="s">
        <v>4779</v>
      </c>
      <c r="F2054">
        <v>733123</v>
      </c>
      <c r="G2054">
        <v>1092.1600000000001</v>
      </c>
      <c r="H2054" t="s">
        <v>1299</v>
      </c>
      <c r="I2054" t="s">
        <v>4760</v>
      </c>
    </row>
    <row r="2055" spans="1:9" x14ac:dyDescent="0.25">
      <c r="A2055">
        <v>7430</v>
      </c>
      <c r="B2055" t="s">
        <v>119</v>
      </c>
      <c r="C2055">
        <v>935</v>
      </c>
      <c r="D2055" s="404">
        <v>45251</v>
      </c>
      <c r="E2055" t="s">
        <v>4779</v>
      </c>
      <c r="F2055">
        <v>733123</v>
      </c>
      <c r="G2055">
        <v>910.13</v>
      </c>
      <c r="H2055" t="s">
        <v>1299</v>
      </c>
      <c r="I2055" t="s">
        <v>4760</v>
      </c>
    </row>
    <row r="2056" spans="1:9" x14ac:dyDescent="0.25">
      <c r="A2056">
        <v>7430</v>
      </c>
      <c r="B2056" t="s">
        <v>119</v>
      </c>
      <c r="C2056">
        <v>110</v>
      </c>
      <c r="D2056" s="404">
        <v>45272</v>
      </c>
      <c r="E2056" t="s">
        <v>4779</v>
      </c>
      <c r="F2056">
        <v>737431</v>
      </c>
      <c r="G2056">
        <v>3660.33</v>
      </c>
      <c r="H2056" t="s">
        <v>1299</v>
      </c>
      <c r="I2056" t="s">
        <v>4760</v>
      </c>
    </row>
    <row r="2057" spans="1:9" x14ac:dyDescent="0.25">
      <c r="A2057">
        <v>7430</v>
      </c>
      <c r="B2057" t="s">
        <v>119</v>
      </c>
      <c r="C2057">
        <v>112</v>
      </c>
      <c r="D2057" s="404">
        <v>45272</v>
      </c>
      <c r="E2057" t="s">
        <v>4779</v>
      </c>
      <c r="F2057">
        <v>737431</v>
      </c>
      <c r="G2057">
        <v>1830.17</v>
      </c>
      <c r="H2057" t="s">
        <v>1299</v>
      </c>
      <c r="I2057" t="s">
        <v>4760</v>
      </c>
    </row>
    <row r="2058" spans="1:9" x14ac:dyDescent="0.25">
      <c r="A2058">
        <v>7430</v>
      </c>
      <c r="B2058" t="s">
        <v>119</v>
      </c>
      <c r="C2058">
        <v>120</v>
      </c>
      <c r="D2058" s="404">
        <v>45272</v>
      </c>
      <c r="E2058" t="s">
        <v>4779</v>
      </c>
      <c r="F2058">
        <v>737431</v>
      </c>
      <c r="G2058">
        <v>4026.37</v>
      </c>
      <c r="H2058" t="s">
        <v>1299</v>
      </c>
      <c r="I2058" t="s">
        <v>4760</v>
      </c>
    </row>
    <row r="2059" spans="1:9" x14ac:dyDescent="0.25">
      <c r="A2059">
        <v>7430</v>
      </c>
      <c r="B2059" t="s">
        <v>119</v>
      </c>
      <c r="C2059">
        <v>130</v>
      </c>
      <c r="D2059" s="404">
        <v>45272</v>
      </c>
      <c r="E2059" t="s">
        <v>4779</v>
      </c>
      <c r="F2059">
        <v>737431</v>
      </c>
      <c r="G2059">
        <v>3111.28</v>
      </c>
      <c r="H2059" t="s">
        <v>1299</v>
      </c>
      <c r="I2059" t="s">
        <v>4760</v>
      </c>
    </row>
    <row r="2060" spans="1:9" x14ac:dyDescent="0.25">
      <c r="A2060">
        <v>7430</v>
      </c>
      <c r="B2060" t="s">
        <v>119</v>
      </c>
      <c r="C2060">
        <v>140</v>
      </c>
      <c r="D2060" s="404">
        <v>45272</v>
      </c>
      <c r="E2060" t="s">
        <v>4779</v>
      </c>
      <c r="F2060">
        <v>737431</v>
      </c>
      <c r="G2060">
        <v>3660.33</v>
      </c>
      <c r="H2060" t="s">
        <v>1299</v>
      </c>
      <c r="I2060" t="s">
        <v>4760</v>
      </c>
    </row>
    <row r="2061" spans="1:9" x14ac:dyDescent="0.25">
      <c r="A2061">
        <v>7430</v>
      </c>
      <c r="B2061" t="s">
        <v>119</v>
      </c>
      <c r="C2061">
        <v>162</v>
      </c>
      <c r="D2061" s="404">
        <v>45272</v>
      </c>
      <c r="E2061" t="s">
        <v>4779</v>
      </c>
      <c r="F2061">
        <v>737431</v>
      </c>
      <c r="G2061">
        <v>1098.0999999999999</v>
      </c>
      <c r="H2061" t="s">
        <v>1299</v>
      </c>
      <c r="I2061" t="s">
        <v>4760</v>
      </c>
    </row>
    <row r="2062" spans="1:9" x14ac:dyDescent="0.25">
      <c r="A2062">
        <v>7430</v>
      </c>
      <c r="B2062" t="s">
        <v>119</v>
      </c>
      <c r="C2062">
        <v>935</v>
      </c>
      <c r="D2062" s="404">
        <v>45272</v>
      </c>
      <c r="E2062" t="s">
        <v>4779</v>
      </c>
      <c r="F2062">
        <v>737431</v>
      </c>
      <c r="G2062">
        <v>915.08</v>
      </c>
      <c r="H2062" t="s">
        <v>1299</v>
      </c>
      <c r="I2062" t="s">
        <v>4760</v>
      </c>
    </row>
    <row r="2063" spans="1:9" x14ac:dyDescent="0.25">
      <c r="A2063">
        <v>7430</v>
      </c>
      <c r="B2063" t="s">
        <v>119</v>
      </c>
      <c r="C2063">
        <v>110</v>
      </c>
      <c r="D2063" s="404">
        <v>45278</v>
      </c>
      <c r="E2063" t="s">
        <v>4786</v>
      </c>
      <c r="F2063">
        <v>733998</v>
      </c>
      <c r="G2063">
        <v>18.79</v>
      </c>
      <c r="H2063" t="s">
        <v>1299</v>
      </c>
      <c r="I2063" t="s">
        <v>4760</v>
      </c>
    </row>
    <row r="2064" spans="1:9" x14ac:dyDescent="0.25">
      <c r="A2064">
        <v>7430</v>
      </c>
      <c r="B2064" t="s">
        <v>119</v>
      </c>
      <c r="C2064">
        <v>112</v>
      </c>
      <c r="D2064" s="404">
        <v>45278</v>
      </c>
      <c r="E2064" t="s">
        <v>4786</v>
      </c>
      <c r="F2064">
        <v>733998</v>
      </c>
      <c r="G2064">
        <v>14.1</v>
      </c>
      <c r="H2064" t="s">
        <v>1299</v>
      </c>
      <c r="I2064" t="s">
        <v>4760</v>
      </c>
    </row>
    <row r="2065" spans="1:9" x14ac:dyDescent="0.25">
      <c r="A2065">
        <v>7430</v>
      </c>
      <c r="B2065" t="s">
        <v>119</v>
      </c>
      <c r="C2065">
        <v>120</v>
      </c>
      <c r="D2065" s="404">
        <v>45278</v>
      </c>
      <c r="E2065" t="s">
        <v>4786</v>
      </c>
      <c r="F2065">
        <v>733998</v>
      </c>
      <c r="G2065">
        <v>25.38</v>
      </c>
      <c r="H2065" t="s">
        <v>1299</v>
      </c>
      <c r="I2065" t="s">
        <v>4760</v>
      </c>
    </row>
    <row r="2066" spans="1:9" x14ac:dyDescent="0.25">
      <c r="A2066">
        <v>7430</v>
      </c>
      <c r="B2066" t="s">
        <v>119</v>
      </c>
      <c r="C2066">
        <v>130</v>
      </c>
      <c r="D2066" s="404">
        <v>45278</v>
      </c>
      <c r="E2066" t="s">
        <v>4786</v>
      </c>
      <c r="F2066">
        <v>733998</v>
      </c>
      <c r="G2066">
        <v>14.38</v>
      </c>
      <c r="H2066" t="s">
        <v>1299</v>
      </c>
      <c r="I2066" t="s">
        <v>4760</v>
      </c>
    </row>
    <row r="2067" spans="1:9" x14ac:dyDescent="0.25">
      <c r="A2067">
        <v>7430</v>
      </c>
      <c r="B2067" t="s">
        <v>119</v>
      </c>
      <c r="C2067">
        <v>140</v>
      </c>
      <c r="D2067" s="404">
        <v>45278</v>
      </c>
      <c r="E2067" t="s">
        <v>4786</v>
      </c>
      <c r="F2067">
        <v>733998</v>
      </c>
      <c r="G2067">
        <v>16.920000000000002</v>
      </c>
      <c r="H2067" t="s">
        <v>1299</v>
      </c>
      <c r="I2067" t="s">
        <v>4760</v>
      </c>
    </row>
    <row r="2068" spans="1:9" x14ac:dyDescent="0.25">
      <c r="A2068">
        <v>7430</v>
      </c>
      <c r="B2068" t="s">
        <v>119</v>
      </c>
      <c r="C2068">
        <v>160</v>
      </c>
      <c r="D2068" s="404">
        <v>45278</v>
      </c>
      <c r="E2068" t="s">
        <v>4786</v>
      </c>
      <c r="F2068">
        <v>733998</v>
      </c>
      <c r="G2068">
        <v>8.4600000000000009</v>
      </c>
      <c r="H2068" t="s">
        <v>1299</v>
      </c>
      <c r="I2068" t="s">
        <v>4760</v>
      </c>
    </row>
    <row r="2069" spans="1:9" x14ac:dyDescent="0.25">
      <c r="A2069">
        <v>7430</v>
      </c>
      <c r="B2069" t="s">
        <v>119</v>
      </c>
      <c r="C2069">
        <v>210</v>
      </c>
      <c r="D2069" s="404">
        <v>45278</v>
      </c>
      <c r="E2069" t="s">
        <v>4786</v>
      </c>
      <c r="F2069">
        <v>733998</v>
      </c>
      <c r="G2069">
        <v>9.41</v>
      </c>
      <c r="H2069" t="s">
        <v>1299</v>
      </c>
      <c r="I2069" t="s">
        <v>4760</v>
      </c>
    </row>
    <row r="2070" spans="1:9" x14ac:dyDescent="0.25">
      <c r="A2070">
        <v>7430</v>
      </c>
      <c r="B2070" t="s">
        <v>119</v>
      </c>
      <c r="C2070">
        <v>220</v>
      </c>
      <c r="D2070" s="404">
        <v>45278</v>
      </c>
      <c r="E2070" t="s">
        <v>4786</v>
      </c>
      <c r="F2070">
        <v>733998</v>
      </c>
      <c r="G2070">
        <v>5.64</v>
      </c>
      <c r="H2070" t="s">
        <v>1299</v>
      </c>
      <c r="I2070" t="s">
        <v>4760</v>
      </c>
    </row>
    <row r="2071" spans="1:9" x14ac:dyDescent="0.25">
      <c r="A2071">
        <v>7430</v>
      </c>
      <c r="B2071" t="s">
        <v>119</v>
      </c>
      <c r="C2071">
        <v>230</v>
      </c>
      <c r="D2071" s="404">
        <v>45278</v>
      </c>
      <c r="E2071" t="s">
        <v>4786</v>
      </c>
      <c r="F2071">
        <v>733998</v>
      </c>
      <c r="G2071">
        <v>9.52</v>
      </c>
      <c r="H2071" t="s">
        <v>1299</v>
      </c>
      <c r="I2071" t="s">
        <v>4760</v>
      </c>
    </row>
    <row r="2072" spans="1:9" x14ac:dyDescent="0.25">
      <c r="A2072">
        <v>7430</v>
      </c>
      <c r="B2072" t="s">
        <v>119</v>
      </c>
      <c r="C2072">
        <v>240</v>
      </c>
      <c r="D2072" s="404">
        <v>45278</v>
      </c>
      <c r="E2072" t="s">
        <v>4786</v>
      </c>
      <c r="F2072">
        <v>733998</v>
      </c>
      <c r="G2072">
        <v>7.51</v>
      </c>
      <c r="H2072" t="s">
        <v>1299</v>
      </c>
      <c r="I2072" t="s">
        <v>4760</v>
      </c>
    </row>
    <row r="2073" spans="1:9" x14ac:dyDescent="0.25">
      <c r="A2073">
        <v>7430</v>
      </c>
      <c r="B2073" t="s">
        <v>119</v>
      </c>
      <c r="C2073">
        <v>340</v>
      </c>
      <c r="D2073" s="404">
        <v>45278</v>
      </c>
      <c r="E2073" t="s">
        <v>4786</v>
      </c>
      <c r="F2073">
        <v>733998</v>
      </c>
      <c r="G2073">
        <v>3.83</v>
      </c>
      <c r="H2073" t="s">
        <v>1299</v>
      </c>
      <c r="I2073" t="s">
        <v>4760</v>
      </c>
    </row>
    <row r="2074" spans="1:9" x14ac:dyDescent="0.25">
      <c r="A2074">
        <v>7430</v>
      </c>
      <c r="B2074" t="s">
        <v>119</v>
      </c>
      <c r="C2074">
        <v>935</v>
      </c>
      <c r="D2074" s="404">
        <v>45278</v>
      </c>
      <c r="E2074" t="s">
        <v>4786</v>
      </c>
      <c r="F2074">
        <v>733998</v>
      </c>
      <c r="G2074">
        <v>3.52</v>
      </c>
      <c r="H2074" t="s">
        <v>1299</v>
      </c>
      <c r="I2074" t="s">
        <v>4760</v>
      </c>
    </row>
    <row r="2075" spans="1:9" x14ac:dyDescent="0.25">
      <c r="A2075">
        <v>7430</v>
      </c>
      <c r="B2075" t="s">
        <v>119</v>
      </c>
      <c r="C2075">
        <v>936</v>
      </c>
      <c r="D2075" s="404">
        <v>45278</v>
      </c>
      <c r="E2075" t="s">
        <v>4786</v>
      </c>
      <c r="F2075">
        <v>733998</v>
      </c>
      <c r="G2075">
        <v>3.52</v>
      </c>
      <c r="H2075" t="s">
        <v>1299</v>
      </c>
      <c r="I2075" t="s">
        <v>4760</v>
      </c>
    </row>
    <row r="2076" spans="1:9" x14ac:dyDescent="0.25">
      <c r="A2076">
        <v>7430</v>
      </c>
      <c r="B2076" t="s">
        <v>119</v>
      </c>
      <c r="C2076">
        <v>110</v>
      </c>
      <c r="D2076" s="404">
        <v>45309</v>
      </c>
      <c r="E2076" t="s">
        <v>4779</v>
      </c>
      <c r="F2076">
        <v>743455</v>
      </c>
      <c r="G2076">
        <v>3660.39</v>
      </c>
      <c r="H2076" t="s">
        <v>1299</v>
      </c>
      <c r="I2076" t="s">
        <v>4760</v>
      </c>
    </row>
    <row r="2077" spans="1:9" x14ac:dyDescent="0.25">
      <c r="A2077">
        <v>7430</v>
      </c>
      <c r="B2077" t="s">
        <v>119</v>
      </c>
      <c r="C2077">
        <v>112</v>
      </c>
      <c r="D2077" s="404">
        <v>45309</v>
      </c>
      <c r="E2077" t="s">
        <v>4779</v>
      </c>
      <c r="F2077">
        <v>743455</v>
      </c>
      <c r="G2077">
        <v>1830.19</v>
      </c>
      <c r="H2077" t="s">
        <v>1299</v>
      </c>
      <c r="I2077" t="s">
        <v>4760</v>
      </c>
    </row>
    <row r="2078" spans="1:9" x14ac:dyDescent="0.25">
      <c r="A2078">
        <v>7430</v>
      </c>
      <c r="B2078" t="s">
        <v>119</v>
      </c>
      <c r="C2078">
        <v>120</v>
      </c>
      <c r="D2078" s="404">
        <v>45309</v>
      </c>
      <c r="E2078" t="s">
        <v>4779</v>
      </c>
      <c r="F2078">
        <v>743455</v>
      </c>
      <c r="G2078">
        <v>4026.43</v>
      </c>
      <c r="H2078" t="s">
        <v>1299</v>
      </c>
      <c r="I2078" t="s">
        <v>4760</v>
      </c>
    </row>
    <row r="2079" spans="1:9" x14ac:dyDescent="0.25">
      <c r="A2079">
        <v>7430</v>
      </c>
      <c r="B2079" t="s">
        <v>119</v>
      </c>
      <c r="C2079">
        <v>130</v>
      </c>
      <c r="D2079" s="404">
        <v>45309</v>
      </c>
      <c r="E2079" t="s">
        <v>4779</v>
      </c>
      <c r="F2079">
        <v>743455</v>
      </c>
      <c r="G2079">
        <v>3111.33</v>
      </c>
      <c r="H2079" t="s">
        <v>1299</v>
      </c>
      <c r="I2079" t="s">
        <v>4760</v>
      </c>
    </row>
    <row r="2080" spans="1:9" x14ac:dyDescent="0.25">
      <c r="A2080">
        <v>7430</v>
      </c>
      <c r="B2080" t="s">
        <v>119</v>
      </c>
      <c r="C2080">
        <v>140</v>
      </c>
      <c r="D2080" s="404">
        <v>45309</v>
      </c>
      <c r="E2080" t="s">
        <v>4779</v>
      </c>
      <c r="F2080">
        <v>743455</v>
      </c>
      <c r="G2080">
        <v>3660.39</v>
      </c>
      <c r="H2080" t="s">
        <v>1299</v>
      </c>
      <c r="I2080" t="s">
        <v>4760</v>
      </c>
    </row>
    <row r="2081" spans="1:9" x14ac:dyDescent="0.25">
      <c r="A2081">
        <v>7430</v>
      </c>
      <c r="B2081" t="s">
        <v>119</v>
      </c>
      <c r="C2081">
        <v>162</v>
      </c>
      <c r="D2081" s="404">
        <v>45309</v>
      </c>
      <c r="E2081" t="s">
        <v>4779</v>
      </c>
      <c r="F2081">
        <v>743455</v>
      </c>
      <c r="G2081">
        <v>1098.1099999999999</v>
      </c>
      <c r="H2081" t="s">
        <v>1299</v>
      </c>
      <c r="I2081" t="s">
        <v>4760</v>
      </c>
    </row>
    <row r="2082" spans="1:9" x14ac:dyDescent="0.25">
      <c r="A2082">
        <v>7430</v>
      </c>
      <c r="B2082" t="s">
        <v>119</v>
      </c>
      <c r="C2082">
        <v>935</v>
      </c>
      <c r="D2082" s="404">
        <v>45309</v>
      </c>
      <c r="E2082" t="s">
        <v>4779</v>
      </c>
      <c r="F2082">
        <v>743455</v>
      </c>
      <c r="G2082">
        <v>915.1</v>
      </c>
      <c r="H2082" t="s">
        <v>1299</v>
      </c>
      <c r="I2082" t="s">
        <v>4760</v>
      </c>
    </row>
    <row r="2083" spans="1:9" x14ac:dyDescent="0.25">
      <c r="A2083">
        <v>7430</v>
      </c>
      <c r="B2083" t="s">
        <v>119</v>
      </c>
      <c r="C2083">
        <v>110</v>
      </c>
      <c r="D2083" s="404">
        <v>45329</v>
      </c>
      <c r="E2083" t="s">
        <v>4779</v>
      </c>
      <c r="F2083">
        <v>743455</v>
      </c>
      <c r="G2083">
        <v>3660.39</v>
      </c>
      <c r="H2083" t="s">
        <v>1299</v>
      </c>
      <c r="I2083" t="s">
        <v>4760</v>
      </c>
    </row>
    <row r="2084" spans="1:9" x14ac:dyDescent="0.25">
      <c r="A2084">
        <v>7430</v>
      </c>
      <c r="B2084" t="s">
        <v>119</v>
      </c>
      <c r="C2084">
        <v>110</v>
      </c>
      <c r="D2084" s="404">
        <v>45329</v>
      </c>
      <c r="E2084" t="s">
        <v>4779</v>
      </c>
      <c r="F2084">
        <v>743455</v>
      </c>
      <c r="G2084">
        <v>-3660.39</v>
      </c>
      <c r="H2084" t="s">
        <v>1299</v>
      </c>
      <c r="I2084" t="s">
        <v>4760</v>
      </c>
    </row>
    <row r="2085" spans="1:9" x14ac:dyDescent="0.25">
      <c r="A2085">
        <v>7430</v>
      </c>
      <c r="B2085" t="s">
        <v>119</v>
      </c>
      <c r="C2085">
        <v>110</v>
      </c>
      <c r="D2085" s="404">
        <v>45329</v>
      </c>
      <c r="E2085" t="s">
        <v>4779</v>
      </c>
      <c r="F2085">
        <v>746850</v>
      </c>
      <c r="G2085">
        <v>3652.89</v>
      </c>
      <c r="H2085" t="s">
        <v>1299</v>
      </c>
      <c r="I2085" t="s">
        <v>4760</v>
      </c>
    </row>
    <row r="2086" spans="1:9" x14ac:dyDescent="0.25">
      <c r="A2086">
        <v>7430</v>
      </c>
      <c r="B2086" t="s">
        <v>119</v>
      </c>
      <c r="C2086">
        <v>112</v>
      </c>
      <c r="D2086" s="404">
        <v>45329</v>
      </c>
      <c r="E2086" t="s">
        <v>4779</v>
      </c>
      <c r="F2086">
        <v>743455</v>
      </c>
      <c r="G2086">
        <v>1830.19</v>
      </c>
      <c r="H2086" t="s">
        <v>1299</v>
      </c>
      <c r="I2086" t="s">
        <v>4760</v>
      </c>
    </row>
    <row r="2087" spans="1:9" x14ac:dyDescent="0.25">
      <c r="A2087">
        <v>7430</v>
      </c>
      <c r="B2087" t="s">
        <v>119</v>
      </c>
      <c r="C2087">
        <v>112</v>
      </c>
      <c r="D2087" s="404">
        <v>45329</v>
      </c>
      <c r="E2087" t="s">
        <v>4779</v>
      </c>
      <c r="F2087">
        <v>743455</v>
      </c>
      <c r="G2087">
        <v>-1830.19</v>
      </c>
      <c r="H2087" t="s">
        <v>1299</v>
      </c>
      <c r="I2087" t="s">
        <v>4760</v>
      </c>
    </row>
    <row r="2088" spans="1:9" x14ac:dyDescent="0.25">
      <c r="A2088">
        <v>7430</v>
      </c>
      <c r="B2088" t="s">
        <v>119</v>
      </c>
      <c r="C2088">
        <v>112</v>
      </c>
      <c r="D2088" s="404">
        <v>45329</v>
      </c>
      <c r="E2088" t="s">
        <v>4779</v>
      </c>
      <c r="F2088">
        <v>746850</v>
      </c>
      <c r="G2088">
        <v>1826.44</v>
      </c>
      <c r="H2088" t="s">
        <v>1299</v>
      </c>
      <c r="I2088" t="s">
        <v>4760</v>
      </c>
    </row>
    <row r="2089" spans="1:9" x14ac:dyDescent="0.25">
      <c r="A2089">
        <v>7430</v>
      </c>
      <c r="B2089" t="s">
        <v>119</v>
      </c>
      <c r="C2089">
        <v>120</v>
      </c>
      <c r="D2089" s="404">
        <v>45329</v>
      </c>
      <c r="E2089" t="s">
        <v>4779</v>
      </c>
      <c r="F2089">
        <v>743455</v>
      </c>
      <c r="G2089">
        <v>4026.43</v>
      </c>
      <c r="H2089" t="s">
        <v>1299</v>
      </c>
      <c r="I2089" t="s">
        <v>4760</v>
      </c>
    </row>
    <row r="2090" spans="1:9" x14ac:dyDescent="0.25">
      <c r="A2090">
        <v>7430</v>
      </c>
      <c r="B2090" t="s">
        <v>119</v>
      </c>
      <c r="C2090">
        <v>120</v>
      </c>
      <c r="D2090" s="404">
        <v>45329</v>
      </c>
      <c r="E2090" t="s">
        <v>4779</v>
      </c>
      <c r="F2090">
        <v>743455</v>
      </c>
      <c r="G2090">
        <v>-4026.43</v>
      </c>
      <c r="H2090" t="s">
        <v>1299</v>
      </c>
      <c r="I2090" t="s">
        <v>4760</v>
      </c>
    </row>
    <row r="2091" spans="1:9" x14ac:dyDescent="0.25">
      <c r="A2091">
        <v>7430</v>
      </c>
      <c r="B2091" t="s">
        <v>119</v>
      </c>
      <c r="C2091">
        <v>120</v>
      </c>
      <c r="D2091" s="404">
        <v>45329</v>
      </c>
      <c r="E2091" t="s">
        <v>4779</v>
      </c>
      <c r="F2091">
        <v>746850</v>
      </c>
      <c r="G2091">
        <v>4018.17</v>
      </c>
      <c r="H2091" t="s">
        <v>1299</v>
      </c>
      <c r="I2091" t="s">
        <v>4760</v>
      </c>
    </row>
    <row r="2092" spans="1:9" x14ac:dyDescent="0.25">
      <c r="A2092">
        <v>7430</v>
      </c>
      <c r="B2092" t="s">
        <v>119</v>
      </c>
      <c r="C2092">
        <v>130</v>
      </c>
      <c r="D2092" s="404">
        <v>45329</v>
      </c>
      <c r="E2092" t="s">
        <v>4779</v>
      </c>
      <c r="F2092">
        <v>743455</v>
      </c>
      <c r="G2092">
        <v>3111.33</v>
      </c>
      <c r="H2092" t="s">
        <v>1299</v>
      </c>
      <c r="I2092" t="s">
        <v>4760</v>
      </c>
    </row>
    <row r="2093" spans="1:9" x14ac:dyDescent="0.25">
      <c r="A2093">
        <v>7430</v>
      </c>
      <c r="B2093" t="s">
        <v>119</v>
      </c>
      <c r="C2093">
        <v>130</v>
      </c>
      <c r="D2093" s="404">
        <v>45329</v>
      </c>
      <c r="E2093" t="s">
        <v>4779</v>
      </c>
      <c r="F2093">
        <v>743455</v>
      </c>
      <c r="G2093">
        <v>-3111.33</v>
      </c>
      <c r="H2093" t="s">
        <v>1299</v>
      </c>
      <c r="I2093" t="s">
        <v>4760</v>
      </c>
    </row>
    <row r="2094" spans="1:9" x14ac:dyDescent="0.25">
      <c r="A2094">
        <v>7430</v>
      </c>
      <c r="B2094" t="s">
        <v>119</v>
      </c>
      <c r="C2094">
        <v>130</v>
      </c>
      <c r="D2094" s="404">
        <v>45329</v>
      </c>
      <c r="E2094" t="s">
        <v>4779</v>
      </c>
      <c r="F2094">
        <v>746850</v>
      </c>
      <c r="G2094">
        <v>3104.96</v>
      </c>
      <c r="H2094" t="s">
        <v>1299</v>
      </c>
      <c r="I2094" t="s">
        <v>4760</v>
      </c>
    </row>
    <row r="2095" spans="1:9" x14ac:dyDescent="0.25">
      <c r="A2095">
        <v>7430</v>
      </c>
      <c r="B2095" t="s">
        <v>119</v>
      </c>
      <c r="C2095">
        <v>140</v>
      </c>
      <c r="D2095" s="404">
        <v>45329</v>
      </c>
      <c r="E2095" t="s">
        <v>4779</v>
      </c>
      <c r="F2095">
        <v>743455</v>
      </c>
      <c r="G2095">
        <v>3660.39</v>
      </c>
      <c r="H2095" t="s">
        <v>1299</v>
      </c>
      <c r="I2095" t="s">
        <v>4760</v>
      </c>
    </row>
    <row r="2096" spans="1:9" x14ac:dyDescent="0.25">
      <c r="A2096">
        <v>7430</v>
      </c>
      <c r="B2096" t="s">
        <v>119</v>
      </c>
      <c r="C2096">
        <v>140</v>
      </c>
      <c r="D2096" s="404">
        <v>45329</v>
      </c>
      <c r="E2096" t="s">
        <v>4779</v>
      </c>
      <c r="F2096">
        <v>743455</v>
      </c>
      <c r="G2096">
        <v>-3660.39</v>
      </c>
      <c r="H2096" t="s">
        <v>1299</v>
      </c>
      <c r="I2096" t="s">
        <v>4760</v>
      </c>
    </row>
    <row r="2097" spans="1:9" x14ac:dyDescent="0.25">
      <c r="A2097">
        <v>7430</v>
      </c>
      <c r="B2097" t="s">
        <v>119</v>
      </c>
      <c r="C2097">
        <v>140</v>
      </c>
      <c r="D2097" s="404">
        <v>45329</v>
      </c>
      <c r="E2097" t="s">
        <v>4779</v>
      </c>
      <c r="F2097">
        <v>746850</v>
      </c>
      <c r="G2097">
        <v>3652.89</v>
      </c>
      <c r="H2097" t="s">
        <v>1299</v>
      </c>
      <c r="I2097" t="s">
        <v>4760</v>
      </c>
    </row>
    <row r="2098" spans="1:9" x14ac:dyDescent="0.25">
      <c r="A2098">
        <v>7430</v>
      </c>
      <c r="B2098" t="s">
        <v>119</v>
      </c>
      <c r="C2098">
        <v>162</v>
      </c>
      <c r="D2098" s="404">
        <v>45329</v>
      </c>
      <c r="E2098" t="s">
        <v>4779</v>
      </c>
      <c r="F2098">
        <v>743455</v>
      </c>
      <c r="G2098">
        <v>1098.1099999999999</v>
      </c>
      <c r="H2098" t="s">
        <v>1299</v>
      </c>
      <c r="I2098" t="s">
        <v>4760</v>
      </c>
    </row>
    <row r="2099" spans="1:9" x14ac:dyDescent="0.25">
      <c r="A2099">
        <v>7430</v>
      </c>
      <c r="B2099" t="s">
        <v>119</v>
      </c>
      <c r="C2099">
        <v>162</v>
      </c>
      <c r="D2099" s="404">
        <v>45329</v>
      </c>
      <c r="E2099" t="s">
        <v>4779</v>
      </c>
      <c r="F2099">
        <v>743455</v>
      </c>
      <c r="G2099">
        <v>-1098.1099999999999</v>
      </c>
      <c r="H2099" t="s">
        <v>1299</v>
      </c>
      <c r="I2099" t="s">
        <v>4760</v>
      </c>
    </row>
    <row r="2100" spans="1:9" x14ac:dyDescent="0.25">
      <c r="A2100">
        <v>7430</v>
      </c>
      <c r="B2100" t="s">
        <v>119</v>
      </c>
      <c r="C2100">
        <v>162</v>
      </c>
      <c r="D2100" s="404">
        <v>45329</v>
      </c>
      <c r="E2100" t="s">
        <v>4779</v>
      </c>
      <c r="F2100">
        <v>746850</v>
      </c>
      <c r="G2100">
        <v>1095.8699999999999</v>
      </c>
      <c r="H2100" t="s">
        <v>1299</v>
      </c>
      <c r="I2100" t="s">
        <v>4760</v>
      </c>
    </row>
    <row r="2101" spans="1:9" x14ac:dyDescent="0.25">
      <c r="A2101">
        <v>7430</v>
      </c>
      <c r="B2101" t="s">
        <v>119</v>
      </c>
      <c r="C2101">
        <v>935</v>
      </c>
      <c r="D2101" s="404">
        <v>45329</v>
      </c>
      <c r="E2101" t="s">
        <v>4779</v>
      </c>
      <c r="F2101">
        <v>743455</v>
      </c>
      <c r="G2101">
        <v>915.1</v>
      </c>
      <c r="H2101" t="s">
        <v>1299</v>
      </c>
      <c r="I2101" t="s">
        <v>4760</v>
      </c>
    </row>
    <row r="2102" spans="1:9" x14ac:dyDescent="0.25">
      <c r="A2102">
        <v>7430</v>
      </c>
      <c r="B2102" t="s">
        <v>119</v>
      </c>
      <c r="C2102">
        <v>935</v>
      </c>
      <c r="D2102" s="404">
        <v>45329</v>
      </c>
      <c r="E2102" t="s">
        <v>4779</v>
      </c>
      <c r="F2102">
        <v>743455</v>
      </c>
      <c r="G2102">
        <v>-915.1</v>
      </c>
      <c r="H2102" t="s">
        <v>1299</v>
      </c>
      <c r="I2102" t="s">
        <v>4760</v>
      </c>
    </row>
    <row r="2103" spans="1:9" x14ac:dyDescent="0.25">
      <c r="A2103">
        <v>7430</v>
      </c>
      <c r="B2103" t="s">
        <v>119</v>
      </c>
      <c r="C2103">
        <v>935</v>
      </c>
      <c r="D2103" s="404">
        <v>45329</v>
      </c>
      <c r="E2103" t="s">
        <v>4779</v>
      </c>
      <c r="F2103">
        <v>746850</v>
      </c>
      <c r="G2103">
        <v>913.23</v>
      </c>
      <c r="H2103" t="s">
        <v>1299</v>
      </c>
      <c r="I2103" t="s">
        <v>4760</v>
      </c>
    </row>
    <row r="2104" spans="1:9" x14ac:dyDescent="0.25">
      <c r="A2104">
        <v>7430</v>
      </c>
      <c r="B2104" t="s">
        <v>119</v>
      </c>
      <c r="C2104">
        <v>110</v>
      </c>
      <c r="D2104" s="404">
        <v>45317</v>
      </c>
      <c r="E2104" t="s">
        <v>4786</v>
      </c>
      <c r="F2104">
        <v>114</v>
      </c>
      <c r="G2104">
        <v>290.39999999999998</v>
      </c>
      <c r="H2104" t="s">
        <v>4050</v>
      </c>
      <c r="I2104" t="s">
        <v>18</v>
      </c>
    </row>
    <row r="2105" spans="1:9" x14ac:dyDescent="0.25">
      <c r="A2105">
        <v>7430</v>
      </c>
      <c r="B2105" t="s">
        <v>119</v>
      </c>
      <c r="C2105">
        <v>112</v>
      </c>
      <c r="D2105" s="404">
        <v>45317</v>
      </c>
      <c r="E2105" t="s">
        <v>4786</v>
      </c>
      <c r="F2105">
        <v>114</v>
      </c>
      <c r="G2105">
        <v>290.39999999999998</v>
      </c>
      <c r="H2105" t="s">
        <v>4050</v>
      </c>
      <c r="I2105" t="s">
        <v>18</v>
      </c>
    </row>
    <row r="2106" spans="1:9" x14ac:dyDescent="0.25">
      <c r="A2106">
        <v>7430</v>
      </c>
      <c r="B2106" t="s">
        <v>119</v>
      </c>
      <c r="C2106">
        <v>120</v>
      </c>
      <c r="D2106" s="404">
        <v>45317</v>
      </c>
      <c r="E2106" t="s">
        <v>4786</v>
      </c>
      <c r="F2106">
        <v>114</v>
      </c>
      <c r="G2106">
        <v>290.39999999999998</v>
      </c>
      <c r="H2106" t="s">
        <v>4050</v>
      </c>
      <c r="I2106" t="s">
        <v>18</v>
      </c>
    </row>
    <row r="2107" spans="1:9" x14ac:dyDescent="0.25">
      <c r="A2107">
        <v>7430</v>
      </c>
      <c r="B2107" t="s">
        <v>119</v>
      </c>
      <c r="C2107">
        <v>130</v>
      </c>
      <c r="D2107" s="404">
        <v>45317</v>
      </c>
      <c r="E2107" t="s">
        <v>4786</v>
      </c>
      <c r="F2107">
        <v>114</v>
      </c>
      <c r="G2107">
        <v>290.39999999999998</v>
      </c>
      <c r="H2107" t="s">
        <v>4050</v>
      </c>
      <c r="I2107" t="s">
        <v>18</v>
      </c>
    </row>
    <row r="2108" spans="1:9" x14ac:dyDescent="0.25">
      <c r="A2108">
        <v>7430</v>
      </c>
      <c r="B2108" t="s">
        <v>119</v>
      </c>
      <c r="C2108">
        <v>140</v>
      </c>
      <c r="D2108" s="404">
        <v>45317</v>
      </c>
      <c r="E2108" t="s">
        <v>4786</v>
      </c>
      <c r="F2108">
        <v>114</v>
      </c>
      <c r="G2108">
        <v>290.39999999999998</v>
      </c>
      <c r="H2108" t="s">
        <v>4050</v>
      </c>
      <c r="I2108" t="s">
        <v>18</v>
      </c>
    </row>
    <row r="2109" spans="1:9" x14ac:dyDescent="0.25">
      <c r="A2109">
        <v>7430</v>
      </c>
      <c r="B2109" t="s">
        <v>119</v>
      </c>
      <c r="C2109">
        <v>160</v>
      </c>
      <c r="D2109" s="404">
        <v>45317</v>
      </c>
      <c r="E2109" t="s">
        <v>4786</v>
      </c>
      <c r="F2109">
        <v>114</v>
      </c>
      <c r="G2109">
        <v>290.39999999999998</v>
      </c>
      <c r="H2109" t="s">
        <v>4050</v>
      </c>
      <c r="I2109" t="s">
        <v>18</v>
      </c>
    </row>
    <row r="2110" spans="1:9" x14ac:dyDescent="0.25">
      <c r="A2110">
        <v>7430</v>
      </c>
      <c r="B2110" t="s">
        <v>119</v>
      </c>
      <c r="C2110">
        <v>210</v>
      </c>
      <c r="D2110" s="404">
        <v>45317</v>
      </c>
      <c r="E2110" t="s">
        <v>4786</v>
      </c>
      <c r="F2110">
        <v>114</v>
      </c>
      <c r="G2110">
        <v>290.39999999999998</v>
      </c>
      <c r="H2110" t="s">
        <v>4050</v>
      </c>
      <c r="I2110" t="s">
        <v>18</v>
      </c>
    </row>
    <row r="2111" spans="1:9" x14ac:dyDescent="0.25">
      <c r="A2111">
        <v>7430</v>
      </c>
      <c r="B2111" t="s">
        <v>119</v>
      </c>
      <c r="C2111">
        <v>220</v>
      </c>
      <c r="D2111" s="404">
        <v>45317</v>
      </c>
      <c r="E2111" t="s">
        <v>4786</v>
      </c>
      <c r="F2111">
        <v>114</v>
      </c>
      <c r="G2111">
        <v>290.39999999999998</v>
      </c>
      <c r="H2111" t="s">
        <v>4050</v>
      </c>
      <c r="I2111" t="s">
        <v>18</v>
      </c>
    </row>
    <row r="2112" spans="1:9" x14ac:dyDescent="0.25">
      <c r="A2112">
        <v>7430</v>
      </c>
      <c r="B2112" t="s">
        <v>119</v>
      </c>
      <c r="C2112">
        <v>230</v>
      </c>
      <c r="D2112" s="404">
        <v>45317</v>
      </c>
      <c r="E2112" t="s">
        <v>4786</v>
      </c>
      <c r="F2112">
        <v>114</v>
      </c>
      <c r="G2112">
        <v>290.39999999999998</v>
      </c>
      <c r="H2112" t="s">
        <v>4050</v>
      </c>
      <c r="I2112" t="s">
        <v>18</v>
      </c>
    </row>
    <row r="2113" spans="1:9" x14ac:dyDescent="0.25">
      <c r="A2113">
        <v>7430</v>
      </c>
      <c r="B2113" t="s">
        <v>119</v>
      </c>
      <c r="C2113">
        <v>240</v>
      </c>
      <c r="D2113" s="404">
        <v>45317</v>
      </c>
      <c r="E2113" t="s">
        <v>4786</v>
      </c>
      <c r="F2113">
        <v>114</v>
      </c>
      <c r="G2113">
        <v>290.39999999999998</v>
      </c>
      <c r="H2113" t="s">
        <v>4050</v>
      </c>
      <c r="I2113" t="s">
        <v>18</v>
      </c>
    </row>
    <row r="2114" spans="1:9" x14ac:dyDescent="0.25">
      <c r="A2114">
        <v>7430</v>
      </c>
      <c r="B2114" t="s">
        <v>119</v>
      </c>
      <c r="C2114">
        <v>340</v>
      </c>
      <c r="D2114" s="404">
        <v>45317</v>
      </c>
      <c r="E2114" t="s">
        <v>4786</v>
      </c>
      <c r="F2114">
        <v>114</v>
      </c>
      <c r="G2114">
        <v>290.39999999999998</v>
      </c>
      <c r="H2114" t="s">
        <v>4050</v>
      </c>
      <c r="I2114" t="s">
        <v>18</v>
      </c>
    </row>
    <row r="2115" spans="1:9" x14ac:dyDescent="0.25">
      <c r="A2115">
        <v>7430</v>
      </c>
      <c r="B2115" t="s">
        <v>119</v>
      </c>
      <c r="C2115">
        <v>935</v>
      </c>
      <c r="D2115" s="404">
        <v>45317</v>
      </c>
      <c r="E2115" t="s">
        <v>4786</v>
      </c>
      <c r="F2115">
        <v>114</v>
      </c>
      <c r="G2115">
        <v>290.39999999999998</v>
      </c>
      <c r="H2115" t="s">
        <v>4050</v>
      </c>
      <c r="I2115" t="s">
        <v>18</v>
      </c>
    </row>
    <row r="2116" spans="1:9" x14ac:dyDescent="0.25">
      <c r="A2116">
        <v>7430</v>
      </c>
      <c r="B2116" t="s">
        <v>119</v>
      </c>
      <c r="C2116">
        <v>936</v>
      </c>
      <c r="D2116" s="404">
        <v>45317</v>
      </c>
      <c r="E2116" t="s">
        <v>4786</v>
      </c>
      <c r="F2116">
        <v>114</v>
      </c>
      <c r="G2116">
        <v>290.39999999999998</v>
      </c>
      <c r="H2116" t="s">
        <v>4050</v>
      </c>
      <c r="I2116" t="s">
        <v>18</v>
      </c>
    </row>
    <row r="2117" spans="1:9" x14ac:dyDescent="0.25">
      <c r="A2117">
        <v>7430</v>
      </c>
      <c r="B2117" t="s">
        <v>119</v>
      </c>
      <c r="C2117">
        <v>110</v>
      </c>
      <c r="D2117" s="404">
        <v>44994</v>
      </c>
      <c r="E2117" t="s">
        <v>4786</v>
      </c>
      <c r="F2117" t="s">
        <v>4791</v>
      </c>
      <c r="G2117">
        <v>10.53</v>
      </c>
      <c r="H2117" t="s">
        <v>4788</v>
      </c>
      <c r="I2117" t="s">
        <v>4722</v>
      </c>
    </row>
    <row r="2118" spans="1:9" x14ac:dyDescent="0.25">
      <c r="A2118">
        <v>7430</v>
      </c>
      <c r="B2118" t="s">
        <v>119</v>
      </c>
      <c r="C2118">
        <v>112</v>
      </c>
      <c r="D2118" s="404">
        <v>44994</v>
      </c>
      <c r="E2118" t="s">
        <v>4786</v>
      </c>
      <c r="F2118" t="s">
        <v>4791</v>
      </c>
      <c r="G2118">
        <v>7.9</v>
      </c>
      <c r="H2118" t="s">
        <v>4788</v>
      </c>
      <c r="I2118" t="s">
        <v>4722</v>
      </c>
    </row>
    <row r="2119" spans="1:9" x14ac:dyDescent="0.25">
      <c r="A2119">
        <v>7430</v>
      </c>
      <c r="B2119" t="s">
        <v>119</v>
      </c>
      <c r="C2119">
        <v>120</v>
      </c>
      <c r="D2119" s="404">
        <v>44994</v>
      </c>
      <c r="E2119" t="s">
        <v>4786</v>
      </c>
      <c r="F2119" t="s">
        <v>4791</v>
      </c>
      <c r="G2119">
        <v>14.22</v>
      </c>
      <c r="H2119" t="s">
        <v>4788</v>
      </c>
      <c r="I2119" t="s">
        <v>4722</v>
      </c>
    </row>
    <row r="2120" spans="1:9" x14ac:dyDescent="0.25">
      <c r="A2120">
        <v>7430</v>
      </c>
      <c r="B2120" t="s">
        <v>119</v>
      </c>
      <c r="C2120">
        <v>130</v>
      </c>
      <c r="D2120" s="404">
        <v>44994</v>
      </c>
      <c r="E2120" t="s">
        <v>4786</v>
      </c>
      <c r="F2120" t="s">
        <v>4791</v>
      </c>
      <c r="G2120">
        <v>8.06</v>
      </c>
      <c r="H2120" t="s">
        <v>4788</v>
      </c>
      <c r="I2120" t="s">
        <v>4722</v>
      </c>
    </row>
    <row r="2121" spans="1:9" x14ac:dyDescent="0.25">
      <c r="A2121">
        <v>7430</v>
      </c>
      <c r="B2121" t="s">
        <v>119</v>
      </c>
      <c r="C2121">
        <v>140</v>
      </c>
      <c r="D2121" s="404">
        <v>44994</v>
      </c>
      <c r="E2121" t="s">
        <v>4786</v>
      </c>
      <c r="F2121" t="s">
        <v>4791</v>
      </c>
      <c r="G2121">
        <v>9.48</v>
      </c>
      <c r="H2121" t="s">
        <v>4788</v>
      </c>
      <c r="I2121" t="s">
        <v>4722</v>
      </c>
    </row>
    <row r="2122" spans="1:9" x14ac:dyDescent="0.25">
      <c r="A2122">
        <v>7430</v>
      </c>
      <c r="B2122" t="s">
        <v>119</v>
      </c>
      <c r="C2122">
        <v>160</v>
      </c>
      <c r="D2122" s="404">
        <v>44994</v>
      </c>
      <c r="E2122" t="s">
        <v>4786</v>
      </c>
      <c r="F2122" t="s">
        <v>4791</v>
      </c>
      <c r="G2122">
        <v>4.74</v>
      </c>
      <c r="H2122" t="s">
        <v>4788</v>
      </c>
      <c r="I2122" t="s">
        <v>4722</v>
      </c>
    </row>
    <row r="2123" spans="1:9" x14ac:dyDescent="0.25">
      <c r="A2123">
        <v>7430</v>
      </c>
      <c r="B2123" t="s">
        <v>119</v>
      </c>
      <c r="C2123">
        <v>210</v>
      </c>
      <c r="D2123" s="404">
        <v>44994</v>
      </c>
      <c r="E2123" t="s">
        <v>4786</v>
      </c>
      <c r="F2123" t="s">
        <v>4791</v>
      </c>
      <c r="G2123">
        <v>5.27</v>
      </c>
      <c r="H2123" t="s">
        <v>4788</v>
      </c>
      <c r="I2123" t="s">
        <v>4722</v>
      </c>
    </row>
    <row r="2124" spans="1:9" x14ac:dyDescent="0.25">
      <c r="A2124">
        <v>7430</v>
      </c>
      <c r="B2124" t="s">
        <v>119</v>
      </c>
      <c r="C2124">
        <v>210</v>
      </c>
      <c r="D2124" s="404">
        <v>44994</v>
      </c>
      <c r="E2124" t="s">
        <v>4777</v>
      </c>
      <c r="F2124" t="s">
        <v>4791</v>
      </c>
      <c r="G2124">
        <v>18.7</v>
      </c>
      <c r="H2124" t="s">
        <v>4788</v>
      </c>
      <c r="I2124" t="s">
        <v>4722</v>
      </c>
    </row>
    <row r="2125" spans="1:9" x14ac:dyDescent="0.25">
      <c r="A2125">
        <v>7430</v>
      </c>
      <c r="B2125" t="s">
        <v>119</v>
      </c>
      <c r="C2125">
        <v>220</v>
      </c>
      <c r="D2125" s="404">
        <v>44994</v>
      </c>
      <c r="E2125" t="s">
        <v>4786</v>
      </c>
      <c r="F2125" t="s">
        <v>4791</v>
      </c>
      <c r="G2125">
        <v>3.16</v>
      </c>
      <c r="H2125" t="s">
        <v>4788</v>
      </c>
      <c r="I2125" t="s">
        <v>4722</v>
      </c>
    </row>
    <row r="2126" spans="1:9" x14ac:dyDescent="0.25">
      <c r="A2126">
        <v>7430</v>
      </c>
      <c r="B2126" t="s">
        <v>119</v>
      </c>
      <c r="C2126">
        <v>220</v>
      </c>
      <c r="D2126" s="404">
        <v>44994</v>
      </c>
      <c r="E2126" t="s">
        <v>4777</v>
      </c>
      <c r="F2126" t="s">
        <v>4791</v>
      </c>
      <c r="G2126">
        <v>18.7</v>
      </c>
      <c r="H2126" t="s">
        <v>4788</v>
      </c>
      <c r="I2126" t="s">
        <v>4722</v>
      </c>
    </row>
    <row r="2127" spans="1:9" x14ac:dyDescent="0.25">
      <c r="A2127">
        <v>7430</v>
      </c>
      <c r="B2127" t="s">
        <v>119</v>
      </c>
      <c r="C2127">
        <v>230</v>
      </c>
      <c r="D2127" s="404">
        <v>44994</v>
      </c>
      <c r="E2127" t="s">
        <v>4786</v>
      </c>
      <c r="F2127" t="s">
        <v>4791</v>
      </c>
      <c r="G2127">
        <v>5.33</v>
      </c>
      <c r="H2127" t="s">
        <v>4788</v>
      </c>
      <c r="I2127" t="s">
        <v>4722</v>
      </c>
    </row>
    <row r="2128" spans="1:9" x14ac:dyDescent="0.25">
      <c r="A2128">
        <v>7430</v>
      </c>
      <c r="B2128" t="s">
        <v>119</v>
      </c>
      <c r="C2128">
        <v>230</v>
      </c>
      <c r="D2128" s="404">
        <v>44994</v>
      </c>
      <c r="E2128" t="s">
        <v>4777</v>
      </c>
      <c r="F2128" t="s">
        <v>4791</v>
      </c>
      <c r="G2128">
        <v>18.7</v>
      </c>
      <c r="H2128" t="s">
        <v>4788</v>
      </c>
      <c r="I2128" t="s">
        <v>4722</v>
      </c>
    </row>
    <row r="2129" spans="1:9" x14ac:dyDescent="0.25">
      <c r="A2129">
        <v>7430</v>
      </c>
      <c r="B2129" t="s">
        <v>119</v>
      </c>
      <c r="C2129">
        <v>240</v>
      </c>
      <c r="D2129" s="404">
        <v>44994</v>
      </c>
      <c r="E2129" t="s">
        <v>4786</v>
      </c>
      <c r="F2129" t="s">
        <v>4791</v>
      </c>
      <c r="G2129">
        <v>4.21</v>
      </c>
      <c r="H2129" t="s">
        <v>4788</v>
      </c>
      <c r="I2129" t="s">
        <v>4722</v>
      </c>
    </row>
    <row r="2130" spans="1:9" x14ac:dyDescent="0.25">
      <c r="A2130">
        <v>7430</v>
      </c>
      <c r="B2130" t="s">
        <v>119</v>
      </c>
      <c r="C2130">
        <v>240</v>
      </c>
      <c r="D2130" s="404">
        <v>44994</v>
      </c>
      <c r="E2130" t="s">
        <v>4777</v>
      </c>
      <c r="F2130" t="s">
        <v>4791</v>
      </c>
      <c r="G2130">
        <v>18.7</v>
      </c>
      <c r="H2130" t="s">
        <v>4788</v>
      </c>
      <c r="I2130" t="s">
        <v>4722</v>
      </c>
    </row>
    <row r="2131" spans="1:9" x14ac:dyDescent="0.25">
      <c r="A2131">
        <v>7430</v>
      </c>
      <c r="B2131" t="s">
        <v>119</v>
      </c>
      <c r="C2131">
        <v>340</v>
      </c>
      <c r="D2131" s="404">
        <v>44994</v>
      </c>
      <c r="E2131" t="s">
        <v>4786</v>
      </c>
      <c r="F2131" t="s">
        <v>4791</v>
      </c>
      <c r="G2131">
        <v>2.15</v>
      </c>
      <c r="H2131" t="s">
        <v>4788</v>
      </c>
      <c r="I2131" t="s">
        <v>4722</v>
      </c>
    </row>
    <row r="2132" spans="1:9" x14ac:dyDescent="0.25">
      <c r="A2132">
        <v>7430</v>
      </c>
      <c r="B2132" t="s">
        <v>119</v>
      </c>
      <c r="C2132">
        <v>340</v>
      </c>
      <c r="D2132" s="404">
        <v>44994</v>
      </c>
      <c r="E2132" t="s">
        <v>4777</v>
      </c>
      <c r="F2132" t="s">
        <v>4791</v>
      </c>
      <c r="G2132">
        <v>8.42</v>
      </c>
      <c r="H2132" t="s">
        <v>4788</v>
      </c>
      <c r="I2132" t="s">
        <v>4722</v>
      </c>
    </row>
    <row r="2133" spans="1:9" x14ac:dyDescent="0.25">
      <c r="A2133">
        <v>7430</v>
      </c>
      <c r="B2133" t="s">
        <v>119</v>
      </c>
      <c r="C2133">
        <v>935</v>
      </c>
      <c r="D2133" s="404">
        <v>44994</v>
      </c>
      <c r="E2133" t="s">
        <v>4786</v>
      </c>
      <c r="F2133" t="s">
        <v>4791</v>
      </c>
      <c r="G2133">
        <v>1.97</v>
      </c>
      <c r="H2133" t="s">
        <v>4788</v>
      </c>
      <c r="I2133" t="s">
        <v>4722</v>
      </c>
    </row>
    <row r="2134" spans="1:9" x14ac:dyDescent="0.25">
      <c r="A2134">
        <v>7430</v>
      </c>
      <c r="B2134" t="s">
        <v>119</v>
      </c>
      <c r="C2134">
        <v>936</v>
      </c>
      <c r="D2134" s="404">
        <v>44994</v>
      </c>
      <c r="E2134" t="s">
        <v>4786</v>
      </c>
      <c r="F2134" t="s">
        <v>4791</v>
      </c>
      <c r="G2134">
        <v>1.97</v>
      </c>
      <c r="H2134" t="s">
        <v>4788</v>
      </c>
      <c r="I2134" t="s">
        <v>4722</v>
      </c>
    </row>
    <row r="2135" spans="1:9" x14ac:dyDescent="0.25">
      <c r="A2135">
        <v>7430</v>
      </c>
      <c r="B2135" t="s">
        <v>119</v>
      </c>
      <c r="C2135">
        <v>936</v>
      </c>
      <c r="D2135" s="404">
        <v>44994</v>
      </c>
      <c r="E2135" t="s">
        <v>4777</v>
      </c>
      <c r="F2135" t="s">
        <v>4791</v>
      </c>
      <c r="G2135">
        <v>10.29</v>
      </c>
      <c r="H2135" t="s">
        <v>4788</v>
      </c>
      <c r="I2135" t="s">
        <v>4722</v>
      </c>
    </row>
    <row r="2136" spans="1:9" x14ac:dyDescent="0.25">
      <c r="A2136">
        <v>7430</v>
      </c>
      <c r="B2136" t="s">
        <v>119</v>
      </c>
      <c r="C2136">
        <v>110</v>
      </c>
      <c r="D2136" s="404">
        <v>45229</v>
      </c>
      <c r="E2136" t="s">
        <v>4790</v>
      </c>
      <c r="F2136" t="s">
        <v>4789</v>
      </c>
      <c r="G2136">
        <v>34.5</v>
      </c>
      <c r="H2136" t="s">
        <v>4788</v>
      </c>
      <c r="I2136" t="s">
        <v>4722</v>
      </c>
    </row>
    <row r="2137" spans="1:9" x14ac:dyDescent="0.25">
      <c r="A2137">
        <v>7430</v>
      </c>
      <c r="B2137" t="s">
        <v>119</v>
      </c>
      <c r="C2137">
        <v>110</v>
      </c>
      <c r="D2137" s="404">
        <v>45166</v>
      </c>
      <c r="E2137" t="s">
        <v>4786</v>
      </c>
      <c r="F2137" s="1">
        <v>45139</v>
      </c>
      <c r="G2137">
        <v>259.57</v>
      </c>
      <c r="H2137" t="s">
        <v>4787</v>
      </c>
      <c r="I2137" t="s">
        <v>4757</v>
      </c>
    </row>
    <row r="2138" spans="1:9" x14ac:dyDescent="0.25">
      <c r="A2138">
        <v>7430</v>
      </c>
      <c r="B2138" t="s">
        <v>119</v>
      </c>
      <c r="C2138">
        <v>112</v>
      </c>
      <c r="D2138" s="404">
        <v>45166</v>
      </c>
      <c r="E2138" t="s">
        <v>4786</v>
      </c>
      <c r="F2138" s="1">
        <v>45139</v>
      </c>
      <c r="G2138">
        <v>194.72</v>
      </c>
      <c r="H2138" t="s">
        <v>4787</v>
      </c>
      <c r="I2138" t="s">
        <v>4757</v>
      </c>
    </row>
    <row r="2139" spans="1:9" x14ac:dyDescent="0.25">
      <c r="A2139">
        <v>7430</v>
      </c>
      <c r="B2139" t="s">
        <v>119</v>
      </c>
      <c r="C2139">
        <v>120</v>
      </c>
      <c r="D2139" s="404">
        <v>45166</v>
      </c>
      <c r="E2139" t="s">
        <v>4786</v>
      </c>
      <c r="F2139" s="1">
        <v>45139</v>
      </c>
      <c r="G2139">
        <v>350.5</v>
      </c>
      <c r="H2139" t="s">
        <v>4787</v>
      </c>
      <c r="I2139" t="s">
        <v>4757</v>
      </c>
    </row>
    <row r="2140" spans="1:9" x14ac:dyDescent="0.25">
      <c r="A2140">
        <v>7430</v>
      </c>
      <c r="B2140" t="s">
        <v>119</v>
      </c>
      <c r="C2140">
        <v>130</v>
      </c>
      <c r="D2140" s="404">
        <v>45166</v>
      </c>
      <c r="E2140" t="s">
        <v>4786</v>
      </c>
      <c r="F2140" s="1">
        <v>45139</v>
      </c>
      <c r="G2140">
        <v>198.62</v>
      </c>
      <c r="H2140" t="s">
        <v>4787</v>
      </c>
      <c r="I2140" t="s">
        <v>4757</v>
      </c>
    </row>
    <row r="2141" spans="1:9" x14ac:dyDescent="0.25">
      <c r="A2141">
        <v>7430</v>
      </c>
      <c r="B2141" t="s">
        <v>119</v>
      </c>
      <c r="C2141">
        <v>140</v>
      </c>
      <c r="D2141" s="404">
        <v>45166</v>
      </c>
      <c r="E2141" t="s">
        <v>4786</v>
      </c>
      <c r="F2141" s="1">
        <v>45139</v>
      </c>
      <c r="G2141">
        <v>233.66</v>
      </c>
      <c r="H2141" t="s">
        <v>4787</v>
      </c>
      <c r="I2141" t="s">
        <v>4757</v>
      </c>
    </row>
    <row r="2142" spans="1:9" x14ac:dyDescent="0.25">
      <c r="A2142">
        <v>7430</v>
      </c>
      <c r="B2142" t="s">
        <v>119</v>
      </c>
      <c r="C2142">
        <v>160</v>
      </c>
      <c r="D2142" s="404">
        <v>45166</v>
      </c>
      <c r="E2142" t="s">
        <v>4786</v>
      </c>
      <c r="F2142" s="1">
        <v>45139</v>
      </c>
      <c r="G2142">
        <v>116.83</v>
      </c>
      <c r="H2142" t="s">
        <v>4787</v>
      </c>
      <c r="I2142" t="s">
        <v>4757</v>
      </c>
    </row>
    <row r="2143" spans="1:9" x14ac:dyDescent="0.25">
      <c r="A2143">
        <v>7430</v>
      </c>
      <c r="B2143" t="s">
        <v>119</v>
      </c>
      <c r="C2143">
        <v>210</v>
      </c>
      <c r="D2143" s="404">
        <v>45166</v>
      </c>
      <c r="E2143" t="s">
        <v>4786</v>
      </c>
      <c r="F2143" s="1">
        <v>45139</v>
      </c>
      <c r="G2143">
        <v>129.88</v>
      </c>
      <c r="H2143" t="s">
        <v>4787</v>
      </c>
      <c r="I2143" t="s">
        <v>4757</v>
      </c>
    </row>
    <row r="2144" spans="1:9" x14ac:dyDescent="0.25">
      <c r="A2144">
        <v>7430</v>
      </c>
      <c r="B2144" t="s">
        <v>119</v>
      </c>
      <c r="C2144">
        <v>220</v>
      </c>
      <c r="D2144" s="404">
        <v>45166</v>
      </c>
      <c r="E2144" t="s">
        <v>4786</v>
      </c>
      <c r="F2144" s="1">
        <v>45139</v>
      </c>
      <c r="G2144">
        <v>77.89</v>
      </c>
      <c r="H2144" t="s">
        <v>4787</v>
      </c>
      <c r="I2144" t="s">
        <v>4757</v>
      </c>
    </row>
    <row r="2145" spans="1:9" x14ac:dyDescent="0.25">
      <c r="A2145">
        <v>7430</v>
      </c>
      <c r="B2145" t="s">
        <v>119</v>
      </c>
      <c r="C2145">
        <v>230</v>
      </c>
      <c r="D2145" s="404">
        <v>45166</v>
      </c>
      <c r="E2145" t="s">
        <v>4786</v>
      </c>
      <c r="F2145" s="1">
        <v>45139</v>
      </c>
      <c r="G2145">
        <v>131.43</v>
      </c>
      <c r="H2145" t="s">
        <v>4787</v>
      </c>
      <c r="I2145" t="s">
        <v>4757</v>
      </c>
    </row>
    <row r="2146" spans="1:9" x14ac:dyDescent="0.25">
      <c r="A2146">
        <v>7430</v>
      </c>
      <c r="B2146" t="s">
        <v>119</v>
      </c>
      <c r="C2146">
        <v>240</v>
      </c>
      <c r="D2146" s="404">
        <v>45166</v>
      </c>
      <c r="E2146" t="s">
        <v>4786</v>
      </c>
      <c r="F2146" s="1">
        <v>45139</v>
      </c>
      <c r="G2146">
        <v>103.78</v>
      </c>
      <c r="H2146" t="s">
        <v>4787</v>
      </c>
      <c r="I2146" t="s">
        <v>4757</v>
      </c>
    </row>
    <row r="2147" spans="1:9" x14ac:dyDescent="0.25">
      <c r="A2147">
        <v>7430</v>
      </c>
      <c r="B2147" t="s">
        <v>119</v>
      </c>
      <c r="C2147">
        <v>340</v>
      </c>
      <c r="D2147" s="404">
        <v>45166</v>
      </c>
      <c r="E2147" t="s">
        <v>4786</v>
      </c>
      <c r="F2147" s="1">
        <v>45139</v>
      </c>
      <c r="G2147">
        <v>52.97</v>
      </c>
      <c r="H2147" t="s">
        <v>4787</v>
      </c>
      <c r="I2147" t="s">
        <v>4757</v>
      </c>
    </row>
    <row r="2148" spans="1:9" x14ac:dyDescent="0.25">
      <c r="A2148">
        <v>7430</v>
      </c>
      <c r="B2148" t="s">
        <v>119</v>
      </c>
      <c r="C2148">
        <v>935</v>
      </c>
      <c r="D2148" s="404">
        <v>45166</v>
      </c>
      <c r="E2148" t="s">
        <v>4786</v>
      </c>
      <c r="F2148" s="1">
        <v>45139</v>
      </c>
      <c r="G2148">
        <v>48.68</v>
      </c>
      <c r="H2148" t="s">
        <v>4787</v>
      </c>
      <c r="I2148" t="s">
        <v>4757</v>
      </c>
    </row>
    <row r="2149" spans="1:9" x14ac:dyDescent="0.25">
      <c r="A2149">
        <v>7430</v>
      </c>
      <c r="B2149" t="s">
        <v>119</v>
      </c>
      <c r="C2149">
        <v>936</v>
      </c>
      <c r="D2149" s="404">
        <v>45166</v>
      </c>
      <c r="E2149" t="s">
        <v>4786</v>
      </c>
      <c r="F2149" s="1">
        <v>45139</v>
      </c>
      <c r="G2149">
        <v>48.68</v>
      </c>
      <c r="H2149" t="s">
        <v>4787</v>
      </c>
      <c r="I2149" t="s">
        <v>4757</v>
      </c>
    </row>
    <row r="2150" spans="1:9" x14ac:dyDescent="0.25">
      <c r="A2150">
        <v>7430</v>
      </c>
      <c r="B2150" t="s">
        <v>119</v>
      </c>
      <c r="C2150">
        <v>110</v>
      </c>
      <c r="D2150" s="404">
        <v>45315</v>
      </c>
      <c r="E2150" t="s">
        <v>4786</v>
      </c>
      <c r="F2150" s="1">
        <v>45292</v>
      </c>
      <c r="G2150">
        <v>289.54000000000002</v>
      </c>
      <c r="H2150" t="s">
        <v>4787</v>
      </c>
      <c r="I2150" t="s">
        <v>4757</v>
      </c>
    </row>
    <row r="2151" spans="1:9" x14ac:dyDescent="0.25">
      <c r="A2151">
        <v>7430</v>
      </c>
      <c r="B2151" t="s">
        <v>119</v>
      </c>
      <c r="C2151">
        <v>112</v>
      </c>
      <c r="D2151" s="404">
        <v>45315</v>
      </c>
      <c r="E2151" t="s">
        <v>4786</v>
      </c>
      <c r="F2151" s="1">
        <v>45292</v>
      </c>
      <c r="G2151">
        <v>217.21</v>
      </c>
      <c r="H2151" t="s">
        <v>4787</v>
      </c>
      <c r="I2151" t="s">
        <v>4757</v>
      </c>
    </row>
    <row r="2152" spans="1:9" x14ac:dyDescent="0.25">
      <c r="A2152">
        <v>7430</v>
      </c>
      <c r="B2152" t="s">
        <v>119</v>
      </c>
      <c r="C2152">
        <v>120</v>
      </c>
      <c r="D2152" s="404">
        <v>45315</v>
      </c>
      <c r="E2152" t="s">
        <v>4786</v>
      </c>
      <c r="F2152" s="1">
        <v>45292</v>
      </c>
      <c r="G2152">
        <v>390.97</v>
      </c>
      <c r="H2152" t="s">
        <v>4787</v>
      </c>
      <c r="I2152" t="s">
        <v>4757</v>
      </c>
    </row>
    <row r="2153" spans="1:9" x14ac:dyDescent="0.25">
      <c r="A2153">
        <v>7430</v>
      </c>
      <c r="B2153" t="s">
        <v>119</v>
      </c>
      <c r="C2153">
        <v>130</v>
      </c>
      <c r="D2153" s="404">
        <v>45315</v>
      </c>
      <c r="E2153" t="s">
        <v>4786</v>
      </c>
      <c r="F2153" s="1">
        <v>45292</v>
      </c>
      <c r="G2153">
        <v>221.56</v>
      </c>
      <c r="H2153" t="s">
        <v>4787</v>
      </c>
      <c r="I2153" t="s">
        <v>4757</v>
      </c>
    </row>
    <row r="2154" spans="1:9" x14ac:dyDescent="0.25">
      <c r="A2154">
        <v>7430</v>
      </c>
      <c r="B2154" t="s">
        <v>119</v>
      </c>
      <c r="C2154">
        <v>140</v>
      </c>
      <c r="D2154" s="404">
        <v>45315</v>
      </c>
      <c r="E2154" t="s">
        <v>4786</v>
      </c>
      <c r="F2154" s="1">
        <v>45292</v>
      </c>
      <c r="G2154">
        <v>260.64999999999998</v>
      </c>
      <c r="H2154" t="s">
        <v>4787</v>
      </c>
      <c r="I2154" t="s">
        <v>4757</v>
      </c>
    </row>
    <row r="2155" spans="1:9" x14ac:dyDescent="0.25">
      <c r="A2155">
        <v>7430</v>
      </c>
      <c r="B2155" t="s">
        <v>119</v>
      </c>
      <c r="C2155">
        <v>160</v>
      </c>
      <c r="D2155" s="404">
        <v>45315</v>
      </c>
      <c r="E2155" t="s">
        <v>4786</v>
      </c>
      <c r="F2155" s="1">
        <v>45292</v>
      </c>
      <c r="G2155">
        <v>130.32</v>
      </c>
      <c r="H2155" t="s">
        <v>4787</v>
      </c>
      <c r="I2155" t="s">
        <v>4757</v>
      </c>
    </row>
    <row r="2156" spans="1:9" x14ac:dyDescent="0.25">
      <c r="A2156">
        <v>7430</v>
      </c>
      <c r="B2156" t="s">
        <v>119</v>
      </c>
      <c r="C2156">
        <v>210</v>
      </c>
      <c r="D2156" s="404">
        <v>45315</v>
      </c>
      <c r="E2156" t="s">
        <v>4786</v>
      </c>
      <c r="F2156" s="1">
        <v>45292</v>
      </c>
      <c r="G2156">
        <v>144.88</v>
      </c>
      <c r="H2156" t="s">
        <v>4787</v>
      </c>
      <c r="I2156" t="s">
        <v>4757</v>
      </c>
    </row>
    <row r="2157" spans="1:9" x14ac:dyDescent="0.25">
      <c r="A2157">
        <v>7430</v>
      </c>
      <c r="B2157" t="s">
        <v>119</v>
      </c>
      <c r="C2157">
        <v>220</v>
      </c>
      <c r="D2157" s="404">
        <v>45315</v>
      </c>
      <c r="E2157" t="s">
        <v>4786</v>
      </c>
      <c r="F2157" s="1">
        <v>45292</v>
      </c>
      <c r="G2157">
        <v>86.89</v>
      </c>
      <c r="H2157" t="s">
        <v>4787</v>
      </c>
      <c r="I2157" t="s">
        <v>4757</v>
      </c>
    </row>
    <row r="2158" spans="1:9" x14ac:dyDescent="0.25">
      <c r="A2158">
        <v>7430</v>
      </c>
      <c r="B2158" t="s">
        <v>119</v>
      </c>
      <c r="C2158">
        <v>230</v>
      </c>
      <c r="D2158" s="404">
        <v>45315</v>
      </c>
      <c r="E2158" t="s">
        <v>4786</v>
      </c>
      <c r="F2158" s="1">
        <v>45292</v>
      </c>
      <c r="G2158">
        <v>146.62</v>
      </c>
      <c r="H2158" t="s">
        <v>4787</v>
      </c>
      <c r="I2158" t="s">
        <v>4757</v>
      </c>
    </row>
    <row r="2159" spans="1:9" x14ac:dyDescent="0.25">
      <c r="A2159">
        <v>7430</v>
      </c>
      <c r="B2159" t="s">
        <v>119</v>
      </c>
      <c r="C2159">
        <v>240</v>
      </c>
      <c r="D2159" s="404">
        <v>45315</v>
      </c>
      <c r="E2159" t="s">
        <v>4786</v>
      </c>
      <c r="F2159" s="1">
        <v>45292</v>
      </c>
      <c r="G2159">
        <v>115.77</v>
      </c>
      <c r="H2159" t="s">
        <v>4787</v>
      </c>
      <c r="I2159" t="s">
        <v>4757</v>
      </c>
    </row>
    <row r="2160" spans="1:9" x14ac:dyDescent="0.25">
      <c r="A2160">
        <v>7430</v>
      </c>
      <c r="B2160" t="s">
        <v>119</v>
      </c>
      <c r="C2160">
        <v>340</v>
      </c>
      <c r="D2160" s="404">
        <v>45315</v>
      </c>
      <c r="E2160" t="s">
        <v>4786</v>
      </c>
      <c r="F2160" s="1">
        <v>45292</v>
      </c>
      <c r="G2160">
        <v>59.08</v>
      </c>
      <c r="H2160" t="s">
        <v>4787</v>
      </c>
      <c r="I2160" t="s">
        <v>4757</v>
      </c>
    </row>
    <row r="2161" spans="1:9" x14ac:dyDescent="0.25">
      <c r="A2161">
        <v>7430</v>
      </c>
      <c r="B2161" t="s">
        <v>119</v>
      </c>
      <c r="C2161">
        <v>935</v>
      </c>
      <c r="D2161" s="404">
        <v>45315</v>
      </c>
      <c r="E2161" t="s">
        <v>4786</v>
      </c>
      <c r="F2161" s="1">
        <v>45292</v>
      </c>
      <c r="G2161">
        <v>54.3</v>
      </c>
      <c r="H2161" t="s">
        <v>4787</v>
      </c>
      <c r="I2161" t="s">
        <v>4757</v>
      </c>
    </row>
    <row r="2162" spans="1:9" x14ac:dyDescent="0.25">
      <c r="A2162">
        <v>7430</v>
      </c>
      <c r="B2162" t="s">
        <v>119</v>
      </c>
      <c r="C2162">
        <v>936</v>
      </c>
      <c r="D2162" s="404">
        <v>45315</v>
      </c>
      <c r="E2162" t="s">
        <v>4786</v>
      </c>
      <c r="F2162" s="1">
        <v>45292</v>
      </c>
      <c r="G2162">
        <v>54.3</v>
      </c>
      <c r="H2162" t="s">
        <v>4787</v>
      </c>
      <c r="I2162" t="s">
        <v>4757</v>
      </c>
    </row>
    <row r="2163" spans="1:9" x14ac:dyDescent="0.25">
      <c r="A2163">
        <v>7430</v>
      </c>
      <c r="B2163" t="s">
        <v>119</v>
      </c>
      <c r="C2163">
        <v>110</v>
      </c>
      <c r="D2163" s="404">
        <v>45351</v>
      </c>
      <c r="E2163" t="s">
        <v>4786</v>
      </c>
      <c r="F2163" s="1">
        <v>45323</v>
      </c>
      <c r="G2163">
        <v>205.71</v>
      </c>
      <c r="H2163" t="s">
        <v>3906</v>
      </c>
      <c r="I2163" t="s">
        <v>4757</v>
      </c>
    </row>
    <row r="2164" spans="1:9" x14ac:dyDescent="0.25">
      <c r="A2164">
        <v>7430</v>
      </c>
      <c r="B2164" t="s">
        <v>119</v>
      </c>
      <c r="C2164">
        <v>112</v>
      </c>
      <c r="D2164" s="404">
        <v>45351</v>
      </c>
      <c r="E2164" t="s">
        <v>4786</v>
      </c>
      <c r="F2164" s="1">
        <v>45323</v>
      </c>
      <c r="G2164">
        <v>154.32</v>
      </c>
      <c r="H2164" t="s">
        <v>3906</v>
      </c>
      <c r="I2164" t="s">
        <v>4757</v>
      </c>
    </row>
    <row r="2165" spans="1:9" x14ac:dyDescent="0.25">
      <c r="A2165">
        <v>7430</v>
      </c>
      <c r="B2165" t="s">
        <v>119</v>
      </c>
      <c r="C2165">
        <v>120</v>
      </c>
      <c r="D2165" s="404">
        <v>45351</v>
      </c>
      <c r="E2165" t="s">
        <v>4786</v>
      </c>
      <c r="F2165" s="1">
        <v>45323</v>
      </c>
      <c r="G2165">
        <v>277.77999999999997</v>
      </c>
      <c r="H2165" t="s">
        <v>3906</v>
      </c>
      <c r="I2165" t="s">
        <v>4757</v>
      </c>
    </row>
    <row r="2166" spans="1:9" x14ac:dyDescent="0.25">
      <c r="A2166">
        <v>7430</v>
      </c>
      <c r="B2166" t="s">
        <v>119</v>
      </c>
      <c r="C2166">
        <v>130</v>
      </c>
      <c r="D2166" s="404">
        <v>45351</v>
      </c>
      <c r="E2166" t="s">
        <v>4786</v>
      </c>
      <c r="F2166" s="1">
        <v>45323</v>
      </c>
      <c r="G2166">
        <v>157.41</v>
      </c>
      <c r="H2166" t="s">
        <v>3906</v>
      </c>
      <c r="I2166" t="s">
        <v>4757</v>
      </c>
    </row>
    <row r="2167" spans="1:9" x14ac:dyDescent="0.25">
      <c r="A2167">
        <v>7430</v>
      </c>
      <c r="B2167" t="s">
        <v>119</v>
      </c>
      <c r="C2167">
        <v>140</v>
      </c>
      <c r="D2167" s="404">
        <v>45351</v>
      </c>
      <c r="E2167" t="s">
        <v>4786</v>
      </c>
      <c r="F2167" s="1">
        <v>45323</v>
      </c>
      <c r="G2167">
        <v>185.19</v>
      </c>
      <c r="H2167" t="s">
        <v>3906</v>
      </c>
      <c r="I2167" t="s">
        <v>4757</v>
      </c>
    </row>
    <row r="2168" spans="1:9" x14ac:dyDescent="0.25">
      <c r="A2168">
        <v>7430</v>
      </c>
      <c r="B2168" t="s">
        <v>119</v>
      </c>
      <c r="C2168">
        <v>160</v>
      </c>
      <c r="D2168" s="404">
        <v>45351</v>
      </c>
      <c r="E2168" t="s">
        <v>4786</v>
      </c>
      <c r="F2168" s="1">
        <v>45323</v>
      </c>
      <c r="G2168">
        <v>92.59</v>
      </c>
      <c r="H2168" t="s">
        <v>3906</v>
      </c>
      <c r="I2168" t="s">
        <v>4757</v>
      </c>
    </row>
    <row r="2169" spans="1:9" x14ac:dyDescent="0.25">
      <c r="A2169">
        <v>7430</v>
      </c>
      <c r="B2169" t="s">
        <v>119</v>
      </c>
      <c r="C2169">
        <v>210</v>
      </c>
      <c r="D2169" s="404">
        <v>45351</v>
      </c>
      <c r="E2169" t="s">
        <v>4786</v>
      </c>
      <c r="F2169" s="1">
        <v>45323</v>
      </c>
      <c r="G2169">
        <v>102.93</v>
      </c>
      <c r="H2169" t="s">
        <v>3906</v>
      </c>
      <c r="I2169" t="s">
        <v>4757</v>
      </c>
    </row>
    <row r="2170" spans="1:9" x14ac:dyDescent="0.25">
      <c r="A2170">
        <v>7430</v>
      </c>
      <c r="B2170" t="s">
        <v>119</v>
      </c>
      <c r="C2170">
        <v>220</v>
      </c>
      <c r="D2170" s="404">
        <v>45351</v>
      </c>
      <c r="E2170" t="s">
        <v>4786</v>
      </c>
      <c r="F2170" s="1">
        <v>45323</v>
      </c>
      <c r="G2170">
        <v>61.73</v>
      </c>
      <c r="H2170" t="s">
        <v>3906</v>
      </c>
      <c r="I2170" t="s">
        <v>4757</v>
      </c>
    </row>
    <row r="2171" spans="1:9" x14ac:dyDescent="0.25">
      <c r="A2171">
        <v>7430</v>
      </c>
      <c r="B2171" t="s">
        <v>119</v>
      </c>
      <c r="C2171">
        <v>230</v>
      </c>
      <c r="D2171" s="404">
        <v>45351</v>
      </c>
      <c r="E2171" t="s">
        <v>4786</v>
      </c>
      <c r="F2171" s="1">
        <v>45323</v>
      </c>
      <c r="G2171">
        <v>104.17</v>
      </c>
      <c r="H2171" t="s">
        <v>3906</v>
      </c>
      <c r="I2171" t="s">
        <v>4757</v>
      </c>
    </row>
    <row r="2172" spans="1:9" x14ac:dyDescent="0.25">
      <c r="A2172">
        <v>7430</v>
      </c>
      <c r="B2172" t="s">
        <v>119</v>
      </c>
      <c r="C2172">
        <v>240</v>
      </c>
      <c r="D2172" s="404">
        <v>45351</v>
      </c>
      <c r="E2172" t="s">
        <v>4786</v>
      </c>
      <c r="F2172" s="1">
        <v>45323</v>
      </c>
      <c r="G2172">
        <v>82.25</v>
      </c>
      <c r="H2172" t="s">
        <v>3906</v>
      </c>
      <c r="I2172" t="s">
        <v>4757</v>
      </c>
    </row>
    <row r="2173" spans="1:9" x14ac:dyDescent="0.25">
      <c r="A2173">
        <v>7430</v>
      </c>
      <c r="B2173" t="s">
        <v>119</v>
      </c>
      <c r="C2173">
        <v>340</v>
      </c>
      <c r="D2173" s="404">
        <v>45351</v>
      </c>
      <c r="E2173" t="s">
        <v>4786</v>
      </c>
      <c r="F2173" s="1">
        <v>45323</v>
      </c>
      <c r="G2173">
        <v>41.97</v>
      </c>
      <c r="H2173" t="s">
        <v>3906</v>
      </c>
      <c r="I2173" t="s">
        <v>4757</v>
      </c>
    </row>
    <row r="2174" spans="1:9" x14ac:dyDescent="0.25">
      <c r="A2174">
        <v>7430</v>
      </c>
      <c r="B2174" t="s">
        <v>119</v>
      </c>
      <c r="C2174">
        <v>935</v>
      </c>
      <c r="D2174" s="404">
        <v>45351</v>
      </c>
      <c r="E2174" t="s">
        <v>4786</v>
      </c>
      <c r="F2174" s="1">
        <v>45323</v>
      </c>
      <c r="G2174">
        <v>38.58</v>
      </c>
      <c r="H2174" t="s">
        <v>3906</v>
      </c>
      <c r="I2174" t="s">
        <v>4757</v>
      </c>
    </row>
    <row r="2175" spans="1:9" x14ac:dyDescent="0.25">
      <c r="A2175">
        <v>7430</v>
      </c>
      <c r="B2175" t="s">
        <v>119</v>
      </c>
      <c r="C2175">
        <v>936</v>
      </c>
      <c r="D2175" s="404">
        <v>45351</v>
      </c>
      <c r="E2175" t="s">
        <v>4786</v>
      </c>
      <c r="F2175" s="1">
        <v>45323</v>
      </c>
      <c r="G2175">
        <v>38.58</v>
      </c>
      <c r="H2175" t="s">
        <v>3906</v>
      </c>
      <c r="I2175" t="s">
        <v>4757</v>
      </c>
    </row>
    <row r="2176" spans="1:9" x14ac:dyDescent="0.25">
      <c r="A2176">
        <v>7430</v>
      </c>
      <c r="B2176" t="s">
        <v>119</v>
      </c>
      <c r="C2176">
        <v>130</v>
      </c>
      <c r="D2176" s="404">
        <v>45001</v>
      </c>
      <c r="E2176" t="s">
        <v>4775</v>
      </c>
      <c r="F2176" t="s">
        <v>4784</v>
      </c>
      <c r="G2176">
        <v>1447.3</v>
      </c>
      <c r="H2176" t="s">
        <v>4775</v>
      </c>
      <c r="I2176" t="s">
        <v>4722</v>
      </c>
    </row>
    <row r="2177" spans="1:9" x14ac:dyDescent="0.25">
      <c r="A2177">
        <v>7430</v>
      </c>
      <c r="B2177" t="s">
        <v>119</v>
      </c>
      <c r="C2177">
        <v>110</v>
      </c>
      <c r="D2177" s="404">
        <v>45016</v>
      </c>
      <c r="E2177" t="s">
        <v>4779</v>
      </c>
      <c r="F2177" t="s">
        <v>4778</v>
      </c>
      <c r="G2177">
        <v>749.6</v>
      </c>
      <c r="H2177" t="s">
        <v>4775</v>
      </c>
      <c r="I2177" t="s">
        <v>4722</v>
      </c>
    </row>
    <row r="2178" spans="1:9" x14ac:dyDescent="0.25">
      <c r="A2178">
        <v>7430</v>
      </c>
      <c r="B2178" t="s">
        <v>119</v>
      </c>
      <c r="C2178">
        <v>110</v>
      </c>
      <c r="D2178" s="404">
        <v>45016</v>
      </c>
      <c r="E2178" t="s">
        <v>4779</v>
      </c>
      <c r="F2178" t="s">
        <v>4778</v>
      </c>
      <c r="G2178">
        <v>-749.6</v>
      </c>
      <c r="H2178" t="s">
        <v>4775</v>
      </c>
      <c r="I2178" t="s">
        <v>4722</v>
      </c>
    </row>
    <row r="2179" spans="1:9" x14ac:dyDescent="0.25">
      <c r="A2179">
        <v>7430</v>
      </c>
      <c r="B2179" t="s">
        <v>119</v>
      </c>
      <c r="C2179">
        <v>112</v>
      </c>
      <c r="D2179" s="404">
        <v>45016</v>
      </c>
      <c r="E2179" t="s">
        <v>4775</v>
      </c>
      <c r="F2179" t="s">
        <v>4785</v>
      </c>
      <c r="G2179">
        <v>3748.02</v>
      </c>
      <c r="H2179" t="s">
        <v>4775</v>
      </c>
      <c r="I2179" t="s">
        <v>4722</v>
      </c>
    </row>
    <row r="2180" spans="1:9" x14ac:dyDescent="0.25">
      <c r="A2180">
        <v>7430</v>
      </c>
      <c r="B2180" t="s">
        <v>119</v>
      </c>
      <c r="C2180">
        <v>112</v>
      </c>
      <c r="D2180" s="404">
        <v>45016</v>
      </c>
      <c r="E2180" t="s">
        <v>4779</v>
      </c>
      <c r="F2180" t="s">
        <v>4778</v>
      </c>
      <c r="G2180">
        <v>374.8</v>
      </c>
      <c r="H2180" t="s">
        <v>4775</v>
      </c>
      <c r="I2180" t="s">
        <v>4722</v>
      </c>
    </row>
    <row r="2181" spans="1:9" x14ac:dyDescent="0.25">
      <c r="A2181">
        <v>7430</v>
      </c>
      <c r="B2181" t="s">
        <v>119</v>
      </c>
      <c r="C2181">
        <v>112</v>
      </c>
      <c r="D2181" s="404">
        <v>45016</v>
      </c>
      <c r="E2181" t="s">
        <v>4783</v>
      </c>
      <c r="F2181" t="s">
        <v>4785</v>
      </c>
      <c r="G2181">
        <v>-3748.02</v>
      </c>
      <c r="H2181" t="s">
        <v>4775</v>
      </c>
      <c r="I2181" t="s">
        <v>4722</v>
      </c>
    </row>
    <row r="2182" spans="1:9" x14ac:dyDescent="0.25">
      <c r="A2182">
        <v>7430</v>
      </c>
      <c r="B2182" t="s">
        <v>119</v>
      </c>
      <c r="C2182">
        <v>112</v>
      </c>
      <c r="D2182" s="404">
        <v>45016</v>
      </c>
      <c r="E2182" t="s">
        <v>4779</v>
      </c>
      <c r="F2182" t="s">
        <v>4778</v>
      </c>
      <c r="G2182">
        <v>-374.8</v>
      </c>
      <c r="H2182" t="s">
        <v>4775</v>
      </c>
      <c r="I2182" t="s">
        <v>4722</v>
      </c>
    </row>
    <row r="2183" spans="1:9" x14ac:dyDescent="0.25">
      <c r="A2183">
        <v>7430</v>
      </c>
      <c r="B2183" t="s">
        <v>119</v>
      </c>
      <c r="C2183">
        <v>120</v>
      </c>
      <c r="D2183" s="404">
        <v>45016</v>
      </c>
      <c r="E2183" t="s">
        <v>4779</v>
      </c>
      <c r="F2183" t="s">
        <v>4778</v>
      </c>
      <c r="G2183">
        <v>824.57</v>
      </c>
      <c r="H2183" t="s">
        <v>4775</v>
      </c>
      <c r="I2183" t="s">
        <v>4722</v>
      </c>
    </row>
    <row r="2184" spans="1:9" x14ac:dyDescent="0.25">
      <c r="A2184">
        <v>7430</v>
      </c>
      <c r="B2184" t="s">
        <v>119</v>
      </c>
      <c r="C2184">
        <v>120</v>
      </c>
      <c r="D2184" s="404">
        <v>45016</v>
      </c>
      <c r="E2184" t="s">
        <v>4779</v>
      </c>
      <c r="F2184" t="s">
        <v>4778</v>
      </c>
      <c r="G2184">
        <v>-824.57</v>
      </c>
      <c r="H2184" t="s">
        <v>4775</v>
      </c>
      <c r="I2184" t="s">
        <v>4722</v>
      </c>
    </row>
    <row r="2185" spans="1:9" x14ac:dyDescent="0.25">
      <c r="A2185">
        <v>7430</v>
      </c>
      <c r="B2185" t="s">
        <v>119</v>
      </c>
      <c r="C2185">
        <v>130</v>
      </c>
      <c r="D2185" s="404">
        <v>45016</v>
      </c>
      <c r="E2185" t="s">
        <v>4779</v>
      </c>
      <c r="F2185" t="s">
        <v>4778</v>
      </c>
      <c r="G2185">
        <v>637.16999999999996</v>
      </c>
      <c r="H2185" t="s">
        <v>4775</v>
      </c>
      <c r="I2185" t="s">
        <v>4722</v>
      </c>
    </row>
    <row r="2186" spans="1:9" x14ac:dyDescent="0.25">
      <c r="A2186">
        <v>7430</v>
      </c>
      <c r="B2186" t="s">
        <v>119</v>
      </c>
      <c r="C2186">
        <v>130</v>
      </c>
      <c r="D2186" s="404">
        <v>45016</v>
      </c>
      <c r="E2186" t="s">
        <v>4775</v>
      </c>
      <c r="F2186" t="s">
        <v>4782</v>
      </c>
      <c r="G2186">
        <v>1447.3</v>
      </c>
      <c r="H2186" t="s">
        <v>4775</v>
      </c>
      <c r="I2186" t="s">
        <v>4722</v>
      </c>
    </row>
    <row r="2187" spans="1:9" x14ac:dyDescent="0.25">
      <c r="A2187">
        <v>7430</v>
      </c>
      <c r="B2187" t="s">
        <v>119</v>
      </c>
      <c r="C2187">
        <v>130</v>
      </c>
      <c r="D2187" s="404">
        <v>45016</v>
      </c>
      <c r="E2187" t="s">
        <v>4779</v>
      </c>
      <c r="F2187" t="s">
        <v>4778</v>
      </c>
      <c r="G2187">
        <v>-637.16999999999996</v>
      </c>
      <c r="H2187" t="s">
        <v>4775</v>
      </c>
      <c r="I2187" t="s">
        <v>4722</v>
      </c>
    </row>
    <row r="2188" spans="1:9" x14ac:dyDescent="0.25">
      <c r="A2188">
        <v>7430</v>
      </c>
      <c r="B2188" t="s">
        <v>119</v>
      </c>
      <c r="C2188">
        <v>130</v>
      </c>
      <c r="D2188" s="404">
        <v>45016</v>
      </c>
      <c r="E2188" t="s">
        <v>4783</v>
      </c>
      <c r="F2188" t="s">
        <v>4784</v>
      </c>
      <c r="G2188">
        <v>-1447.3</v>
      </c>
      <c r="H2188" t="s">
        <v>4775</v>
      </c>
      <c r="I2188" t="s">
        <v>4722</v>
      </c>
    </row>
    <row r="2189" spans="1:9" x14ac:dyDescent="0.25">
      <c r="A2189">
        <v>7430</v>
      </c>
      <c r="B2189" t="s">
        <v>119</v>
      </c>
      <c r="C2189">
        <v>130</v>
      </c>
      <c r="D2189" s="404">
        <v>45016</v>
      </c>
      <c r="E2189" t="s">
        <v>4783</v>
      </c>
      <c r="F2189" t="s">
        <v>4782</v>
      </c>
      <c r="G2189">
        <v>-1447.3</v>
      </c>
      <c r="H2189" t="s">
        <v>4775</v>
      </c>
      <c r="I2189" t="s">
        <v>4722</v>
      </c>
    </row>
    <row r="2190" spans="1:9" x14ac:dyDescent="0.25">
      <c r="A2190">
        <v>7430</v>
      </c>
      <c r="B2190" t="s">
        <v>119</v>
      </c>
      <c r="C2190">
        <v>140</v>
      </c>
      <c r="D2190" s="404">
        <v>45016</v>
      </c>
      <c r="E2190" t="s">
        <v>4779</v>
      </c>
      <c r="F2190" t="s">
        <v>4778</v>
      </c>
      <c r="G2190">
        <v>749.6</v>
      </c>
      <c r="H2190" t="s">
        <v>4775</v>
      </c>
      <c r="I2190" t="s">
        <v>4722</v>
      </c>
    </row>
    <row r="2191" spans="1:9" x14ac:dyDescent="0.25">
      <c r="A2191">
        <v>7430</v>
      </c>
      <c r="B2191" t="s">
        <v>119</v>
      </c>
      <c r="C2191">
        <v>140</v>
      </c>
      <c r="D2191" s="404">
        <v>45016</v>
      </c>
      <c r="E2191" t="s">
        <v>4779</v>
      </c>
      <c r="F2191" t="s">
        <v>4778</v>
      </c>
      <c r="G2191">
        <v>-749.6</v>
      </c>
      <c r="H2191" t="s">
        <v>4775</v>
      </c>
      <c r="I2191" t="s">
        <v>4722</v>
      </c>
    </row>
    <row r="2192" spans="1:9" x14ac:dyDescent="0.25">
      <c r="A2192">
        <v>7430</v>
      </c>
      <c r="B2192" t="s">
        <v>119</v>
      </c>
      <c r="C2192">
        <v>162</v>
      </c>
      <c r="D2192" s="404">
        <v>45016</v>
      </c>
      <c r="E2192" t="s">
        <v>4779</v>
      </c>
      <c r="F2192" t="s">
        <v>4778</v>
      </c>
      <c r="G2192">
        <v>224.88</v>
      </c>
      <c r="H2192" t="s">
        <v>4775</v>
      </c>
      <c r="I2192" t="s">
        <v>4722</v>
      </c>
    </row>
    <row r="2193" spans="1:9" x14ac:dyDescent="0.25">
      <c r="A2193">
        <v>7430</v>
      </c>
      <c r="B2193" t="s">
        <v>119</v>
      </c>
      <c r="C2193">
        <v>162</v>
      </c>
      <c r="D2193" s="404">
        <v>45016</v>
      </c>
      <c r="E2193" t="s">
        <v>4779</v>
      </c>
      <c r="F2193" t="s">
        <v>4778</v>
      </c>
      <c r="G2193">
        <v>-224.88</v>
      </c>
      <c r="H2193" t="s">
        <v>4775</v>
      </c>
      <c r="I2193" t="s">
        <v>4722</v>
      </c>
    </row>
    <row r="2194" spans="1:9" x14ac:dyDescent="0.25">
      <c r="A2194">
        <v>7430</v>
      </c>
      <c r="B2194" t="s">
        <v>119</v>
      </c>
      <c r="C2194">
        <v>210</v>
      </c>
      <c r="D2194" s="404">
        <v>45016</v>
      </c>
      <c r="E2194" t="s">
        <v>4777</v>
      </c>
      <c r="F2194" t="s">
        <v>4776</v>
      </c>
      <c r="G2194">
        <v>749.6</v>
      </c>
      <c r="H2194" t="s">
        <v>4775</v>
      </c>
      <c r="I2194" t="s">
        <v>4722</v>
      </c>
    </row>
    <row r="2195" spans="1:9" x14ac:dyDescent="0.25">
      <c r="A2195">
        <v>7430</v>
      </c>
      <c r="B2195" t="s">
        <v>119</v>
      </c>
      <c r="C2195">
        <v>210</v>
      </c>
      <c r="D2195" s="404">
        <v>45016</v>
      </c>
      <c r="E2195" t="s">
        <v>4777</v>
      </c>
      <c r="F2195" t="s">
        <v>4776</v>
      </c>
      <c r="G2195">
        <v>-749.6</v>
      </c>
      <c r="H2195" t="s">
        <v>4775</v>
      </c>
      <c r="I2195" t="s">
        <v>4722</v>
      </c>
    </row>
    <row r="2196" spans="1:9" x14ac:dyDescent="0.25">
      <c r="A2196">
        <v>7430</v>
      </c>
      <c r="B2196" t="s">
        <v>119</v>
      </c>
      <c r="C2196">
        <v>220</v>
      </c>
      <c r="D2196" s="404">
        <v>45016</v>
      </c>
      <c r="E2196" t="s">
        <v>4777</v>
      </c>
      <c r="F2196" t="s">
        <v>4776</v>
      </c>
      <c r="G2196">
        <v>749.6</v>
      </c>
      <c r="H2196" t="s">
        <v>4775</v>
      </c>
      <c r="I2196" t="s">
        <v>4722</v>
      </c>
    </row>
    <row r="2197" spans="1:9" x14ac:dyDescent="0.25">
      <c r="A2197">
        <v>7430</v>
      </c>
      <c r="B2197" t="s">
        <v>119</v>
      </c>
      <c r="C2197">
        <v>220</v>
      </c>
      <c r="D2197" s="404">
        <v>45016</v>
      </c>
      <c r="E2197" t="s">
        <v>4777</v>
      </c>
      <c r="F2197" t="s">
        <v>4776</v>
      </c>
      <c r="G2197">
        <v>-749.6</v>
      </c>
      <c r="H2197" t="s">
        <v>4775</v>
      </c>
      <c r="I2197" t="s">
        <v>4722</v>
      </c>
    </row>
    <row r="2198" spans="1:9" x14ac:dyDescent="0.25">
      <c r="A2198">
        <v>7430</v>
      </c>
      <c r="B2198" t="s">
        <v>119</v>
      </c>
      <c r="C2198">
        <v>230</v>
      </c>
      <c r="D2198" s="404">
        <v>45016</v>
      </c>
      <c r="E2198" t="s">
        <v>4777</v>
      </c>
      <c r="F2198" t="s">
        <v>4776</v>
      </c>
      <c r="G2198">
        <v>749.6</v>
      </c>
      <c r="H2198" t="s">
        <v>4775</v>
      </c>
      <c r="I2198" t="s">
        <v>4722</v>
      </c>
    </row>
    <row r="2199" spans="1:9" x14ac:dyDescent="0.25">
      <c r="A2199">
        <v>7430</v>
      </c>
      <c r="B2199" t="s">
        <v>119</v>
      </c>
      <c r="C2199">
        <v>230</v>
      </c>
      <c r="D2199" s="404">
        <v>45016</v>
      </c>
      <c r="E2199" t="s">
        <v>4777</v>
      </c>
      <c r="F2199" t="s">
        <v>4776</v>
      </c>
      <c r="G2199">
        <v>-749.6</v>
      </c>
      <c r="H2199" t="s">
        <v>4775</v>
      </c>
      <c r="I2199" t="s">
        <v>4722</v>
      </c>
    </row>
    <row r="2200" spans="1:9" x14ac:dyDescent="0.25">
      <c r="A2200">
        <v>7430</v>
      </c>
      <c r="B2200" t="s">
        <v>119</v>
      </c>
      <c r="C2200">
        <v>240</v>
      </c>
      <c r="D2200" s="404">
        <v>45016</v>
      </c>
      <c r="E2200" t="s">
        <v>4777</v>
      </c>
      <c r="F2200" t="s">
        <v>4776</v>
      </c>
      <c r="G2200">
        <v>749.6</v>
      </c>
      <c r="H2200" t="s">
        <v>4775</v>
      </c>
      <c r="I2200" t="s">
        <v>4722</v>
      </c>
    </row>
    <row r="2201" spans="1:9" x14ac:dyDescent="0.25">
      <c r="A2201">
        <v>7430</v>
      </c>
      <c r="B2201" t="s">
        <v>119</v>
      </c>
      <c r="C2201">
        <v>240</v>
      </c>
      <c r="D2201" s="404">
        <v>45016</v>
      </c>
      <c r="E2201" t="s">
        <v>4777</v>
      </c>
      <c r="F2201" t="s">
        <v>4776</v>
      </c>
      <c r="G2201">
        <v>-749.6</v>
      </c>
      <c r="H2201" t="s">
        <v>4775</v>
      </c>
      <c r="I2201" t="s">
        <v>4722</v>
      </c>
    </row>
    <row r="2202" spans="1:9" x14ac:dyDescent="0.25">
      <c r="A2202">
        <v>7430</v>
      </c>
      <c r="B2202" t="s">
        <v>119</v>
      </c>
      <c r="C2202">
        <v>340</v>
      </c>
      <c r="D2202" s="404">
        <v>45016</v>
      </c>
      <c r="E2202" t="s">
        <v>4777</v>
      </c>
      <c r="F2202" t="s">
        <v>4776</v>
      </c>
      <c r="G2202">
        <v>337.32</v>
      </c>
      <c r="H2202" t="s">
        <v>4775</v>
      </c>
      <c r="I2202" t="s">
        <v>4722</v>
      </c>
    </row>
    <row r="2203" spans="1:9" x14ac:dyDescent="0.25">
      <c r="A2203">
        <v>7430</v>
      </c>
      <c r="B2203" t="s">
        <v>119</v>
      </c>
      <c r="C2203">
        <v>340</v>
      </c>
      <c r="D2203" s="404">
        <v>45016</v>
      </c>
      <c r="E2203" t="s">
        <v>4777</v>
      </c>
      <c r="F2203" t="s">
        <v>4776</v>
      </c>
      <c r="G2203">
        <v>-337.32</v>
      </c>
      <c r="H2203" t="s">
        <v>4775</v>
      </c>
      <c r="I2203" t="s">
        <v>4722</v>
      </c>
    </row>
    <row r="2204" spans="1:9" x14ac:dyDescent="0.25">
      <c r="A2204">
        <v>7430</v>
      </c>
      <c r="B2204" t="s">
        <v>119</v>
      </c>
      <c r="C2204">
        <v>430</v>
      </c>
      <c r="D2204" s="404">
        <v>45016</v>
      </c>
      <c r="E2204" t="s">
        <v>4775</v>
      </c>
      <c r="F2204" t="s">
        <v>4780</v>
      </c>
      <c r="G2204">
        <v>865.83</v>
      </c>
      <c r="H2204" t="s">
        <v>4775</v>
      </c>
      <c r="I2204" t="s">
        <v>4722</v>
      </c>
    </row>
    <row r="2205" spans="1:9" x14ac:dyDescent="0.25">
      <c r="A2205">
        <v>7430</v>
      </c>
      <c r="B2205" t="s">
        <v>119</v>
      </c>
      <c r="C2205">
        <v>430</v>
      </c>
      <c r="D2205" s="404">
        <v>45016</v>
      </c>
      <c r="E2205" t="s">
        <v>4781</v>
      </c>
      <c r="F2205" t="s">
        <v>4780</v>
      </c>
      <c r="G2205">
        <v>-865.83</v>
      </c>
      <c r="H2205" t="s">
        <v>4775</v>
      </c>
      <c r="I2205" t="s">
        <v>4722</v>
      </c>
    </row>
    <row r="2206" spans="1:9" x14ac:dyDescent="0.25">
      <c r="A2206">
        <v>7430</v>
      </c>
      <c r="B2206" t="s">
        <v>119</v>
      </c>
      <c r="C2206">
        <v>440</v>
      </c>
      <c r="D2206" s="404">
        <v>45016</v>
      </c>
      <c r="E2206" t="s">
        <v>4775</v>
      </c>
      <c r="F2206" t="s">
        <v>4780</v>
      </c>
      <c r="G2206">
        <v>865.83</v>
      </c>
      <c r="H2206" t="s">
        <v>4775</v>
      </c>
      <c r="I2206" t="s">
        <v>4722</v>
      </c>
    </row>
    <row r="2207" spans="1:9" x14ac:dyDescent="0.25">
      <c r="A2207">
        <v>7430</v>
      </c>
      <c r="B2207" t="s">
        <v>119</v>
      </c>
      <c r="C2207">
        <v>440</v>
      </c>
      <c r="D2207" s="404">
        <v>45016</v>
      </c>
      <c r="E2207" t="s">
        <v>4781</v>
      </c>
      <c r="F2207" t="s">
        <v>4780</v>
      </c>
      <c r="G2207">
        <v>-865.83</v>
      </c>
      <c r="H2207" t="s">
        <v>4775</v>
      </c>
      <c r="I2207" t="s">
        <v>4722</v>
      </c>
    </row>
    <row r="2208" spans="1:9" x14ac:dyDescent="0.25">
      <c r="A2208">
        <v>7430</v>
      </c>
      <c r="B2208" t="s">
        <v>119</v>
      </c>
      <c r="C2208">
        <v>935</v>
      </c>
      <c r="D2208" s="404">
        <v>45016</v>
      </c>
      <c r="E2208" t="s">
        <v>4779</v>
      </c>
      <c r="F2208" t="s">
        <v>4778</v>
      </c>
      <c r="G2208">
        <v>187.4</v>
      </c>
      <c r="H2208" t="s">
        <v>4775</v>
      </c>
      <c r="I2208" t="s">
        <v>4722</v>
      </c>
    </row>
    <row r="2209" spans="1:9" x14ac:dyDescent="0.25">
      <c r="A2209">
        <v>7430</v>
      </c>
      <c r="B2209" t="s">
        <v>119</v>
      </c>
      <c r="C2209">
        <v>935</v>
      </c>
      <c r="D2209" s="404">
        <v>45016</v>
      </c>
      <c r="E2209" t="s">
        <v>4779</v>
      </c>
      <c r="F2209" t="s">
        <v>4778</v>
      </c>
      <c r="G2209">
        <v>-187.4</v>
      </c>
      <c r="H2209" t="s">
        <v>4775</v>
      </c>
      <c r="I2209" t="s">
        <v>4722</v>
      </c>
    </row>
    <row r="2210" spans="1:9" x14ac:dyDescent="0.25">
      <c r="A2210">
        <v>7430</v>
      </c>
      <c r="B2210" t="s">
        <v>119</v>
      </c>
      <c r="C2210">
        <v>936</v>
      </c>
      <c r="D2210" s="404">
        <v>45016</v>
      </c>
      <c r="E2210" t="s">
        <v>4777</v>
      </c>
      <c r="F2210" t="s">
        <v>4776</v>
      </c>
      <c r="G2210">
        <v>412.28</v>
      </c>
      <c r="H2210" t="s">
        <v>4775</v>
      </c>
      <c r="I2210" t="s">
        <v>4722</v>
      </c>
    </row>
    <row r="2211" spans="1:9" x14ac:dyDescent="0.25">
      <c r="A2211">
        <v>7430</v>
      </c>
      <c r="B2211" t="s">
        <v>119</v>
      </c>
      <c r="C2211">
        <v>936</v>
      </c>
      <c r="D2211" s="404">
        <v>45016</v>
      </c>
      <c r="E2211" t="s">
        <v>4777</v>
      </c>
      <c r="F2211" t="s">
        <v>4776</v>
      </c>
      <c r="G2211">
        <v>-412.28</v>
      </c>
      <c r="H2211" t="s">
        <v>4775</v>
      </c>
      <c r="I2211" t="s">
        <v>4722</v>
      </c>
    </row>
    <row r="2212" spans="1:9" ht="60" x14ac:dyDescent="0.25">
      <c r="A2212">
        <v>7430</v>
      </c>
      <c r="B2212" t="s">
        <v>119</v>
      </c>
      <c r="C2212">
        <v>110</v>
      </c>
      <c r="D2212" s="404">
        <v>45013</v>
      </c>
      <c r="E2212" s="448" t="s">
        <v>4774</v>
      </c>
      <c r="F2212" t="s">
        <v>4773</v>
      </c>
      <c r="G2212">
        <v>266.60000000000002</v>
      </c>
      <c r="I2212" t="s">
        <v>4722</v>
      </c>
    </row>
    <row r="2213" spans="1:9" ht="60" x14ac:dyDescent="0.25">
      <c r="A2213">
        <v>7430</v>
      </c>
      <c r="B2213" t="s">
        <v>119</v>
      </c>
      <c r="C2213">
        <v>112</v>
      </c>
      <c r="D2213" s="404">
        <v>45013</v>
      </c>
      <c r="E2213" s="448" t="s">
        <v>4774</v>
      </c>
      <c r="F2213" t="s">
        <v>4773</v>
      </c>
      <c r="G2213">
        <v>200</v>
      </c>
      <c r="I2213" t="s">
        <v>4722</v>
      </c>
    </row>
    <row r="2214" spans="1:9" ht="60" x14ac:dyDescent="0.25">
      <c r="A2214">
        <v>7430</v>
      </c>
      <c r="B2214" t="s">
        <v>119</v>
      </c>
      <c r="C2214">
        <v>120</v>
      </c>
      <c r="D2214" s="404">
        <v>45013</v>
      </c>
      <c r="E2214" s="448" t="s">
        <v>4774</v>
      </c>
      <c r="F2214" t="s">
        <v>4773</v>
      </c>
      <c r="G2214">
        <v>360</v>
      </c>
      <c r="I2214" t="s">
        <v>4722</v>
      </c>
    </row>
    <row r="2215" spans="1:9" ht="60" x14ac:dyDescent="0.25">
      <c r="A2215">
        <v>7430</v>
      </c>
      <c r="B2215" t="s">
        <v>119</v>
      </c>
      <c r="C2215">
        <v>130</v>
      </c>
      <c r="D2215" s="404">
        <v>45013</v>
      </c>
      <c r="E2215" s="448" t="s">
        <v>4774</v>
      </c>
      <c r="F2215" t="s">
        <v>4773</v>
      </c>
      <c r="G2215">
        <v>204</v>
      </c>
      <c r="I2215" t="s">
        <v>4722</v>
      </c>
    </row>
    <row r="2216" spans="1:9" ht="60" x14ac:dyDescent="0.25">
      <c r="A2216">
        <v>7430</v>
      </c>
      <c r="B2216" t="s">
        <v>119</v>
      </c>
      <c r="C2216">
        <v>140</v>
      </c>
      <c r="D2216" s="404">
        <v>45013</v>
      </c>
      <c r="E2216" s="448" t="s">
        <v>4774</v>
      </c>
      <c r="F2216" t="s">
        <v>4773</v>
      </c>
      <c r="G2216">
        <v>240</v>
      </c>
      <c r="I2216" t="s">
        <v>4722</v>
      </c>
    </row>
    <row r="2217" spans="1:9" ht="60" x14ac:dyDescent="0.25">
      <c r="A2217">
        <v>7430</v>
      </c>
      <c r="B2217" t="s">
        <v>119</v>
      </c>
      <c r="C2217">
        <v>160</v>
      </c>
      <c r="D2217" s="404">
        <v>45013</v>
      </c>
      <c r="E2217" s="448" t="s">
        <v>4774</v>
      </c>
      <c r="F2217" t="s">
        <v>4773</v>
      </c>
      <c r="G2217">
        <v>120</v>
      </c>
      <c r="I2217" t="s">
        <v>4722</v>
      </c>
    </row>
    <row r="2218" spans="1:9" ht="60" x14ac:dyDescent="0.25">
      <c r="A2218">
        <v>7430</v>
      </c>
      <c r="B2218" t="s">
        <v>119</v>
      </c>
      <c r="C2218">
        <v>210</v>
      </c>
      <c r="D2218" s="404">
        <v>45013</v>
      </c>
      <c r="E2218" s="448" t="s">
        <v>4774</v>
      </c>
      <c r="F2218" t="s">
        <v>4773</v>
      </c>
      <c r="G2218">
        <v>133.4</v>
      </c>
      <c r="I2218" t="s">
        <v>4722</v>
      </c>
    </row>
    <row r="2219" spans="1:9" ht="60" x14ac:dyDescent="0.25">
      <c r="A2219">
        <v>7430</v>
      </c>
      <c r="B2219" t="s">
        <v>119</v>
      </c>
      <c r="C2219">
        <v>220</v>
      </c>
      <c r="D2219" s="404">
        <v>45013</v>
      </c>
      <c r="E2219" s="448" t="s">
        <v>4774</v>
      </c>
      <c r="F2219" t="s">
        <v>4773</v>
      </c>
      <c r="G2219">
        <v>80</v>
      </c>
      <c r="I2219" t="s">
        <v>4722</v>
      </c>
    </row>
    <row r="2220" spans="1:9" ht="60" x14ac:dyDescent="0.25">
      <c r="A2220">
        <v>7430</v>
      </c>
      <c r="B2220" t="s">
        <v>119</v>
      </c>
      <c r="C2220">
        <v>230</v>
      </c>
      <c r="D2220" s="404">
        <v>45013</v>
      </c>
      <c r="E2220" s="448" t="s">
        <v>4774</v>
      </c>
      <c r="F2220" t="s">
        <v>4773</v>
      </c>
      <c r="G2220">
        <v>135</v>
      </c>
      <c r="I2220" t="s">
        <v>4722</v>
      </c>
    </row>
    <row r="2221" spans="1:9" ht="60" x14ac:dyDescent="0.25">
      <c r="A2221">
        <v>7430</v>
      </c>
      <c r="B2221" t="s">
        <v>119</v>
      </c>
      <c r="C2221">
        <v>240</v>
      </c>
      <c r="D2221" s="404">
        <v>45013</v>
      </c>
      <c r="E2221" s="448" t="s">
        <v>4774</v>
      </c>
      <c r="F2221" t="s">
        <v>4773</v>
      </c>
      <c r="G2221">
        <v>106.6</v>
      </c>
      <c r="I2221" t="s">
        <v>4722</v>
      </c>
    </row>
    <row r="2222" spans="1:9" ht="60" x14ac:dyDescent="0.25">
      <c r="A2222">
        <v>7430</v>
      </c>
      <c r="B2222" t="s">
        <v>119</v>
      </c>
      <c r="C2222">
        <v>340</v>
      </c>
      <c r="D2222" s="404">
        <v>45013</v>
      </c>
      <c r="E2222" s="448" t="s">
        <v>4774</v>
      </c>
      <c r="F2222" t="s">
        <v>4773</v>
      </c>
      <c r="G2222">
        <v>54.4</v>
      </c>
      <c r="I2222" t="s">
        <v>4722</v>
      </c>
    </row>
    <row r="2223" spans="1:9" ht="60" x14ac:dyDescent="0.25">
      <c r="A2223">
        <v>7430</v>
      </c>
      <c r="B2223" t="s">
        <v>119</v>
      </c>
      <c r="C2223">
        <v>935</v>
      </c>
      <c r="D2223" s="404">
        <v>45013</v>
      </c>
      <c r="E2223" s="448" t="s">
        <v>4774</v>
      </c>
      <c r="F2223" t="s">
        <v>4773</v>
      </c>
      <c r="G2223">
        <v>50</v>
      </c>
      <c r="I2223" t="s">
        <v>4722</v>
      </c>
    </row>
    <row r="2224" spans="1:9" ht="60" x14ac:dyDescent="0.25">
      <c r="A2224">
        <v>7430</v>
      </c>
      <c r="B2224" t="s">
        <v>119</v>
      </c>
      <c r="C2224">
        <v>936</v>
      </c>
      <c r="D2224" s="404">
        <v>45013</v>
      </c>
      <c r="E2224" s="448" t="s">
        <v>4774</v>
      </c>
      <c r="F2224" t="s">
        <v>4773</v>
      </c>
      <c r="G2224">
        <v>50</v>
      </c>
      <c r="I2224" t="s">
        <v>4722</v>
      </c>
    </row>
    <row r="2225" spans="1:9" x14ac:dyDescent="0.25">
      <c r="A2225">
        <v>7430</v>
      </c>
      <c r="B2225" t="s">
        <v>119</v>
      </c>
      <c r="C2225">
        <v>110</v>
      </c>
      <c r="D2225" s="404">
        <v>45016</v>
      </c>
      <c r="E2225" t="s">
        <v>1020</v>
      </c>
      <c r="G2225">
        <v>-5986.59</v>
      </c>
      <c r="I2225" t="s">
        <v>963</v>
      </c>
    </row>
    <row r="2226" spans="1:9" x14ac:dyDescent="0.25">
      <c r="A2226">
        <v>7430</v>
      </c>
      <c r="B2226" t="s">
        <v>119</v>
      </c>
      <c r="C2226">
        <v>110</v>
      </c>
      <c r="D2226" s="404">
        <v>45016</v>
      </c>
      <c r="E2226" t="s">
        <v>1020</v>
      </c>
      <c r="G2226">
        <v>5986.59</v>
      </c>
      <c r="I2226" t="s">
        <v>963</v>
      </c>
    </row>
    <row r="2227" spans="1:9" x14ac:dyDescent="0.25">
      <c r="A2227">
        <v>7430</v>
      </c>
      <c r="B2227" t="s">
        <v>119</v>
      </c>
      <c r="C2227">
        <v>110</v>
      </c>
      <c r="D2227" s="404">
        <v>45016</v>
      </c>
      <c r="E2227" t="s">
        <v>1020</v>
      </c>
      <c r="G2227">
        <v>-5986.59</v>
      </c>
      <c r="I2227" t="s">
        <v>963</v>
      </c>
    </row>
    <row r="2228" spans="1:9" x14ac:dyDescent="0.25">
      <c r="A2228">
        <v>7430</v>
      </c>
      <c r="B2228" t="s">
        <v>119</v>
      </c>
      <c r="C2228">
        <v>120</v>
      </c>
      <c r="D2228" s="404">
        <v>45016</v>
      </c>
      <c r="E2228" t="s">
        <v>1020</v>
      </c>
      <c r="G2228">
        <v>-6732.14</v>
      </c>
      <c r="I2228" t="s">
        <v>963</v>
      </c>
    </row>
    <row r="2229" spans="1:9" x14ac:dyDescent="0.25">
      <c r="A2229">
        <v>7430</v>
      </c>
      <c r="B2229" t="s">
        <v>119</v>
      </c>
      <c r="C2229">
        <v>120</v>
      </c>
      <c r="D2229" s="404">
        <v>45016</v>
      </c>
      <c r="E2229" t="s">
        <v>1020</v>
      </c>
      <c r="G2229">
        <v>6732.14</v>
      </c>
      <c r="I2229" t="s">
        <v>963</v>
      </c>
    </row>
    <row r="2230" spans="1:9" x14ac:dyDescent="0.25">
      <c r="A2230">
        <v>7430</v>
      </c>
      <c r="B2230" t="s">
        <v>119</v>
      </c>
      <c r="C2230">
        <v>120</v>
      </c>
      <c r="D2230" s="404">
        <v>45016</v>
      </c>
      <c r="E2230" t="s">
        <v>1020</v>
      </c>
      <c r="G2230">
        <v>-6732.14</v>
      </c>
      <c r="I2230" t="s">
        <v>963</v>
      </c>
    </row>
    <row r="2231" spans="1:9" x14ac:dyDescent="0.25">
      <c r="A2231">
        <v>7430</v>
      </c>
      <c r="B2231" t="s">
        <v>119</v>
      </c>
      <c r="C2231">
        <v>130</v>
      </c>
      <c r="D2231" s="404">
        <v>45016</v>
      </c>
      <c r="E2231" t="s">
        <v>1020</v>
      </c>
      <c r="G2231">
        <v>-3375.09</v>
      </c>
      <c r="I2231" t="s">
        <v>963</v>
      </c>
    </row>
    <row r="2232" spans="1:9" x14ac:dyDescent="0.25">
      <c r="A2232">
        <v>7430</v>
      </c>
      <c r="B2232" t="s">
        <v>119</v>
      </c>
      <c r="C2232">
        <v>130</v>
      </c>
      <c r="D2232" s="404">
        <v>45016</v>
      </c>
      <c r="E2232" t="s">
        <v>1020</v>
      </c>
      <c r="G2232">
        <v>3375.09</v>
      </c>
      <c r="I2232" t="s">
        <v>963</v>
      </c>
    </row>
    <row r="2233" spans="1:9" x14ac:dyDescent="0.25">
      <c r="A2233">
        <v>7430</v>
      </c>
      <c r="B2233" t="s">
        <v>119</v>
      </c>
      <c r="C2233">
        <v>130</v>
      </c>
      <c r="D2233" s="404">
        <v>45016</v>
      </c>
      <c r="E2233" t="s">
        <v>1020</v>
      </c>
      <c r="G2233">
        <v>-3375.09</v>
      </c>
      <c r="I2233" t="s">
        <v>963</v>
      </c>
    </row>
    <row r="2234" spans="1:9" x14ac:dyDescent="0.25">
      <c r="A2234">
        <v>7430</v>
      </c>
      <c r="B2234" t="s">
        <v>119</v>
      </c>
      <c r="C2234">
        <v>140</v>
      </c>
      <c r="D2234" s="404">
        <v>45016</v>
      </c>
      <c r="E2234" t="s">
        <v>1020</v>
      </c>
      <c r="G2234">
        <v>-4036.86</v>
      </c>
      <c r="I2234" t="s">
        <v>963</v>
      </c>
    </row>
    <row r="2235" spans="1:9" x14ac:dyDescent="0.25">
      <c r="A2235">
        <v>7430</v>
      </c>
      <c r="B2235" t="s">
        <v>119</v>
      </c>
      <c r="C2235">
        <v>140</v>
      </c>
      <c r="D2235" s="404">
        <v>45016</v>
      </c>
      <c r="E2235" t="s">
        <v>1020</v>
      </c>
      <c r="G2235">
        <v>4036.86</v>
      </c>
      <c r="I2235" t="s">
        <v>963</v>
      </c>
    </row>
    <row r="2236" spans="1:9" x14ac:dyDescent="0.25">
      <c r="A2236">
        <v>7430</v>
      </c>
      <c r="B2236" t="s">
        <v>119</v>
      </c>
      <c r="C2236">
        <v>140</v>
      </c>
      <c r="D2236" s="404">
        <v>45016</v>
      </c>
      <c r="E2236" t="s">
        <v>1020</v>
      </c>
      <c r="G2236">
        <v>-4036.86</v>
      </c>
      <c r="I2236" t="s">
        <v>963</v>
      </c>
    </row>
    <row r="2237" spans="1:9" x14ac:dyDescent="0.25">
      <c r="A2237">
        <v>7430</v>
      </c>
      <c r="B2237" t="s">
        <v>119</v>
      </c>
      <c r="C2237">
        <v>160</v>
      </c>
      <c r="D2237" s="404">
        <v>45016</v>
      </c>
      <c r="E2237" t="s">
        <v>1020</v>
      </c>
      <c r="G2237">
        <v>-553.66</v>
      </c>
      <c r="I2237" t="s">
        <v>963</v>
      </c>
    </row>
    <row r="2238" spans="1:9" x14ac:dyDescent="0.25">
      <c r="A2238">
        <v>7430</v>
      </c>
      <c r="B2238" t="s">
        <v>119</v>
      </c>
      <c r="C2238">
        <v>160</v>
      </c>
      <c r="D2238" s="404">
        <v>45016</v>
      </c>
      <c r="E2238" t="s">
        <v>1020</v>
      </c>
      <c r="G2238">
        <v>553.66</v>
      </c>
      <c r="I2238" t="s">
        <v>963</v>
      </c>
    </row>
    <row r="2239" spans="1:9" x14ac:dyDescent="0.25">
      <c r="A2239">
        <v>7430</v>
      </c>
      <c r="B2239" t="s">
        <v>119</v>
      </c>
      <c r="C2239">
        <v>160</v>
      </c>
      <c r="D2239" s="404">
        <v>45016</v>
      </c>
      <c r="E2239" t="s">
        <v>1020</v>
      </c>
      <c r="G2239">
        <v>-553.66</v>
      </c>
      <c r="I2239" t="s">
        <v>963</v>
      </c>
    </row>
    <row r="2240" spans="1:9" x14ac:dyDescent="0.25">
      <c r="A2240">
        <v>7430</v>
      </c>
      <c r="B2240" t="s">
        <v>119</v>
      </c>
      <c r="C2240">
        <v>190</v>
      </c>
      <c r="D2240" s="404">
        <v>45016</v>
      </c>
      <c r="E2240" t="s">
        <v>1020</v>
      </c>
      <c r="F2240">
        <v>110</v>
      </c>
      <c r="G2240">
        <v>5986.59</v>
      </c>
      <c r="I2240" t="s">
        <v>963</v>
      </c>
    </row>
    <row r="2241" spans="1:9" x14ac:dyDescent="0.25">
      <c r="A2241">
        <v>7430</v>
      </c>
      <c r="B2241" t="s">
        <v>119</v>
      </c>
      <c r="C2241">
        <v>190</v>
      </c>
      <c r="D2241" s="404">
        <v>45016</v>
      </c>
      <c r="E2241" t="s">
        <v>1020</v>
      </c>
      <c r="F2241">
        <v>120</v>
      </c>
      <c r="G2241">
        <v>6732.14</v>
      </c>
      <c r="I2241" t="s">
        <v>963</v>
      </c>
    </row>
    <row r="2242" spans="1:9" x14ac:dyDescent="0.25">
      <c r="A2242">
        <v>7430</v>
      </c>
      <c r="B2242" t="s">
        <v>119</v>
      </c>
      <c r="C2242">
        <v>190</v>
      </c>
      <c r="D2242" s="404">
        <v>45016</v>
      </c>
      <c r="E2242" t="s">
        <v>1020</v>
      </c>
      <c r="F2242">
        <v>130</v>
      </c>
      <c r="G2242">
        <v>3375.09</v>
      </c>
      <c r="I2242" t="s">
        <v>963</v>
      </c>
    </row>
    <row r="2243" spans="1:9" x14ac:dyDescent="0.25">
      <c r="A2243">
        <v>7430</v>
      </c>
      <c r="B2243" t="s">
        <v>119</v>
      </c>
      <c r="C2243">
        <v>190</v>
      </c>
      <c r="D2243" s="404">
        <v>45016</v>
      </c>
      <c r="E2243" t="s">
        <v>1020</v>
      </c>
      <c r="F2243">
        <v>140</v>
      </c>
      <c r="G2243">
        <v>4036.86</v>
      </c>
      <c r="I2243" t="s">
        <v>963</v>
      </c>
    </row>
    <row r="2244" spans="1:9" x14ac:dyDescent="0.25">
      <c r="A2244">
        <v>7430</v>
      </c>
      <c r="B2244" t="s">
        <v>119</v>
      </c>
      <c r="C2244">
        <v>190</v>
      </c>
      <c r="D2244" s="404">
        <v>45016</v>
      </c>
      <c r="E2244" t="s">
        <v>1020</v>
      </c>
      <c r="F2244">
        <v>160</v>
      </c>
      <c r="G2244">
        <v>553.66</v>
      </c>
      <c r="I2244" t="s">
        <v>963</v>
      </c>
    </row>
    <row r="2245" spans="1:9" x14ac:dyDescent="0.25">
      <c r="A2245">
        <v>7430</v>
      </c>
      <c r="B2245" t="s">
        <v>119</v>
      </c>
      <c r="C2245">
        <v>190</v>
      </c>
      <c r="D2245" s="404">
        <v>45016</v>
      </c>
      <c r="E2245" t="s">
        <v>1020</v>
      </c>
      <c r="F2245">
        <v>210</v>
      </c>
      <c r="G2245">
        <v>2329.4499999999998</v>
      </c>
      <c r="I2245" t="s">
        <v>963</v>
      </c>
    </row>
    <row r="2246" spans="1:9" x14ac:dyDescent="0.25">
      <c r="A2246">
        <v>7430</v>
      </c>
      <c r="B2246" t="s">
        <v>119</v>
      </c>
      <c r="C2246">
        <v>190</v>
      </c>
      <c r="D2246" s="404">
        <v>45016</v>
      </c>
      <c r="E2246" t="s">
        <v>1020</v>
      </c>
      <c r="F2246">
        <v>220</v>
      </c>
      <c r="G2246">
        <v>1593.08</v>
      </c>
      <c r="I2246" t="s">
        <v>963</v>
      </c>
    </row>
    <row r="2247" spans="1:9" x14ac:dyDescent="0.25">
      <c r="A2247">
        <v>7430</v>
      </c>
      <c r="B2247" t="s">
        <v>119</v>
      </c>
      <c r="C2247">
        <v>190</v>
      </c>
      <c r="D2247" s="404">
        <v>45016</v>
      </c>
      <c r="E2247" t="s">
        <v>1020</v>
      </c>
      <c r="F2247">
        <v>230</v>
      </c>
      <c r="G2247">
        <v>1889.79</v>
      </c>
      <c r="I2247" t="s">
        <v>963</v>
      </c>
    </row>
    <row r="2248" spans="1:9" x14ac:dyDescent="0.25">
      <c r="A2248">
        <v>7430</v>
      </c>
      <c r="B2248" t="s">
        <v>119</v>
      </c>
      <c r="C2248">
        <v>190</v>
      </c>
      <c r="D2248" s="404">
        <v>45016</v>
      </c>
      <c r="E2248" t="s">
        <v>1020</v>
      </c>
      <c r="F2248">
        <v>240</v>
      </c>
      <c r="G2248">
        <v>1442.46</v>
      </c>
      <c r="I2248" t="s">
        <v>963</v>
      </c>
    </row>
    <row r="2249" spans="1:9" x14ac:dyDescent="0.25">
      <c r="A2249">
        <v>7430</v>
      </c>
      <c r="B2249" t="s">
        <v>119</v>
      </c>
      <c r="C2249">
        <v>190</v>
      </c>
      <c r="D2249" s="404">
        <v>45016</v>
      </c>
      <c r="E2249" t="s">
        <v>1020</v>
      </c>
      <c r="F2249">
        <v>330</v>
      </c>
      <c r="G2249">
        <v>45</v>
      </c>
      <c r="I2249" t="s">
        <v>963</v>
      </c>
    </row>
    <row r="2250" spans="1:9" x14ac:dyDescent="0.25">
      <c r="A2250">
        <v>7430</v>
      </c>
      <c r="B2250" t="s">
        <v>119</v>
      </c>
      <c r="C2250">
        <v>190</v>
      </c>
      <c r="D2250" s="404">
        <v>45016</v>
      </c>
      <c r="E2250" t="s">
        <v>1020</v>
      </c>
      <c r="F2250">
        <v>340</v>
      </c>
      <c r="G2250">
        <v>455.27</v>
      </c>
      <c r="I2250" t="s">
        <v>963</v>
      </c>
    </row>
    <row r="2251" spans="1:9" x14ac:dyDescent="0.25">
      <c r="A2251">
        <v>7430</v>
      </c>
      <c r="B2251" t="s">
        <v>119</v>
      </c>
      <c r="C2251">
        <v>190</v>
      </c>
      <c r="D2251" s="404">
        <v>45016</v>
      </c>
      <c r="E2251" t="s">
        <v>1020</v>
      </c>
      <c r="F2251">
        <v>430</v>
      </c>
      <c r="G2251">
        <v>127.5</v>
      </c>
      <c r="I2251" t="s">
        <v>963</v>
      </c>
    </row>
    <row r="2252" spans="1:9" x14ac:dyDescent="0.25">
      <c r="A2252">
        <v>7430</v>
      </c>
      <c r="B2252" t="s">
        <v>119</v>
      </c>
      <c r="C2252">
        <v>190</v>
      </c>
      <c r="D2252" s="404">
        <v>45016</v>
      </c>
      <c r="E2252" t="s">
        <v>1020</v>
      </c>
      <c r="F2252">
        <v>440</v>
      </c>
      <c r="G2252">
        <v>685.98</v>
      </c>
      <c r="I2252" t="s">
        <v>963</v>
      </c>
    </row>
    <row r="2253" spans="1:9" x14ac:dyDescent="0.25">
      <c r="A2253">
        <v>7430</v>
      </c>
      <c r="B2253" t="s">
        <v>119</v>
      </c>
      <c r="C2253">
        <v>190</v>
      </c>
      <c r="D2253" s="404">
        <v>45016</v>
      </c>
      <c r="E2253" t="s">
        <v>1020</v>
      </c>
      <c r="F2253">
        <v>110</v>
      </c>
      <c r="G2253">
        <v>-5986.59</v>
      </c>
      <c r="I2253" t="s">
        <v>963</v>
      </c>
    </row>
    <row r="2254" spans="1:9" x14ac:dyDescent="0.25">
      <c r="A2254">
        <v>7430</v>
      </c>
      <c r="B2254" t="s">
        <v>119</v>
      </c>
      <c r="C2254">
        <v>190</v>
      </c>
      <c r="D2254" s="404">
        <v>45016</v>
      </c>
      <c r="E2254" t="s">
        <v>1020</v>
      </c>
      <c r="F2254">
        <v>120</v>
      </c>
      <c r="G2254">
        <v>-6732.14</v>
      </c>
      <c r="I2254" t="s">
        <v>963</v>
      </c>
    </row>
    <row r="2255" spans="1:9" x14ac:dyDescent="0.25">
      <c r="A2255">
        <v>7430</v>
      </c>
      <c r="B2255" t="s">
        <v>119</v>
      </c>
      <c r="C2255">
        <v>190</v>
      </c>
      <c r="D2255" s="404">
        <v>45016</v>
      </c>
      <c r="E2255" t="s">
        <v>1020</v>
      </c>
      <c r="F2255">
        <v>130</v>
      </c>
      <c r="G2255">
        <v>-3375.09</v>
      </c>
      <c r="I2255" t="s">
        <v>963</v>
      </c>
    </row>
    <row r="2256" spans="1:9" x14ac:dyDescent="0.25">
      <c r="A2256">
        <v>7430</v>
      </c>
      <c r="B2256" t="s">
        <v>119</v>
      </c>
      <c r="C2256">
        <v>190</v>
      </c>
      <c r="D2256" s="404">
        <v>45016</v>
      </c>
      <c r="E2256" t="s">
        <v>1020</v>
      </c>
      <c r="F2256">
        <v>140</v>
      </c>
      <c r="G2256">
        <v>-4036.86</v>
      </c>
      <c r="I2256" t="s">
        <v>963</v>
      </c>
    </row>
    <row r="2257" spans="1:9" x14ac:dyDescent="0.25">
      <c r="A2257">
        <v>7430</v>
      </c>
      <c r="B2257" t="s">
        <v>119</v>
      </c>
      <c r="C2257">
        <v>190</v>
      </c>
      <c r="D2257" s="404">
        <v>45016</v>
      </c>
      <c r="E2257" t="s">
        <v>1020</v>
      </c>
      <c r="F2257">
        <v>160</v>
      </c>
      <c r="G2257">
        <v>-553.66</v>
      </c>
      <c r="I2257" t="s">
        <v>963</v>
      </c>
    </row>
    <row r="2258" spans="1:9" x14ac:dyDescent="0.25">
      <c r="A2258">
        <v>7430</v>
      </c>
      <c r="B2258" t="s">
        <v>119</v>
      </c>
      <c r="C2258">
        <v>190</v>
      </c>
      <c r="D2258" s="404">
        <v>45016</v>
      </c>
      <c r="E2258" t="s">
        <v>1020</v>
      </c>
      <c r="F2258">
        <v>210</v>
      </c>
      <c r="G2258">
        <v>-2329.4499999999998</v>
      </c>
      <c r="I2258" t="s">
        <v>963</v>
      </c>
    </row>
    <row r="2259" spans="1:9" x14ac:dyDescent="0.25">
      <c r="A2259">
        <v>7430</v>
      </c>
      <c r="B2259" t="s">
        <v>119</v>
      </c>
      <c r="C2259">
        <v>190</v>
      </c>
      <c r="D2259" s="404">
        <v>45016</v>
      </c>
      <c r="E2259" t="s">
        <v>1020</v>
      </c>
      <c r="F2259">
        <v>220</v>
      </c>
      <c r="G2259">
        <v>-1593.08</v>
      </c>
      <c r="I2259" t="s">
        <v>963</v>
      </c>
    </row>
    <row r="2260" spans="1:9" x14ac:dyDescent="0.25">
      <c r="A2260">
        <v>7430</v>
      </c>
      <c r="B2260" t="s">
        <v>119</v>
      </c>
      <c r="C2260">
        <v>190</v>
      </c>
      <c r="D2260" s="404">
        <v>45016</v>
      </c>
      <c r="E2260" t="s">
        <v>1020</v>
      </c>
      <c r="F2260">
        <v>230</v>
      </c>
      <c r="G2260">
        <v>-1889.79</v>
      </c>
      <c r="I2260" t="s">
        <v>963</v>
      </c>
    </row>
    <row r="2261" spans="1:9" x14ac:dyDescent="0.25">
      <c r="A2261">
        <v>7430</v>
      </c>
      <c r="B2261" t="s">
        <v>119</v>
      </c>
      <c r="C2261">
        <v>190</v>
      </c>
      <c r="D2261" s="404">
        <v>45016</v>
      </c>
      <c r="E2261" t="s">
        <v>1020</v>
      </c>
      <c r="F2261">
        <v>240</v>
      </c>
      <c r="G2261">
        <v>-1442.46</v>
      </c>
      <c r="I2261" t="s">
        <v>963</v>
      </c>
    </row>
    <row r="2262" spans="1:9" x14ac:dyDescent="0.25">
      <c r="A2262">
        <v>7430</v>
      </c>
      <c r="B2262" t="s">
        <v>119</v>
      </c>
      <c r="C2262">
        <v>190</v>
      </c>
      <c r="D2262" s="404">
        <v>45016</v>
      </c>
      <c r="E2262" t="s">
        <v>1020</v>
      </c>
      <c r="F2262">
        <v>330</v>
      </c>
      <c r="G2262">
        <v>-45</v>
      </c>
      <c r="I2262" t="s">
        <v>963</v>
      </c>
    </row>
    <row r="2263" spans="1:9" x14ac:dyDescent="0.25">
      <c r="A2263">
        <v>7430</v>
      </c>
      <c r="B2263" t="s">
        <v>119</v>
      </c>
      <c r="C2263">
        <v>190</v>
      </c>
      <c r="D2263" s="404">
        <v>45016</v>
      </c>
      <c r="E2263" t="s">
        <v>1020</v>
      </c>
      <c r="F2263">
        <v>340</v>
      </c>
      <c r="G2263">
        <v>-455.27</v>
      </c>
      <c r="I2263" t="s">
        <v>963</v>
      </c>
    </row>
    <row r="2264" spans="1:9" x14ac:dyDescent="0.25">
      <c r="A2264">
        <v>7430</v>
      </c>
      <c r="B2264" t="s">
        <v>119</v>
      </c>
      <c r="C2264">
        <v>190</v>
      </c>
      <c r="D2264" s="404">
        <v>45016</v>
      </c>
      <c r="E2264" t="s">
        <v>1020</v>
      </c>
      <c r="F2264">
        <v>430</v>
      </c>
      <c r="G2264">
        <v>-127.5</v>
      </c>
      <c r="I2264" t="s">
        <v>963</v>
      </c>
    </row>
    <row r="2265" spans="1:9" x14ac:dyDescent="0.25">
      <c r="A2265">
        <v>7430</v>
      </c>
      <c r="B2265" t="s">
        <v>119</v>
      </c>
      <c r="C2265">
        <v>190</v>
      </c>
      <c r="D2265" s="404">
        <v>45016</v>
      </c>
      <c r="E2265" t="s">
        <v>1020</v>
      </c>
      <c r="F2265">
        <v>440</v>
      </c>
      <c r="G2265">
        <v>-685.98</v>
      </c>
      <c r="I2265" t="s">
        <v>963</v>
      </c>
    </row>
    <row r="2266" spans="1:9" x14ac:dyDescent="0.25">
      <c r="A2266">
        <v>7430</v>
      </c>
      <c r="B2266" t="s">
        <v>119</v>
      </c>
      <c r="C2266">
        <v>190</v>
      </c>
      <c r="D2266" s="404">
        <v>45016</v>
      </c>
      <c r="E2266" t="s">
        <v>1020</v>
      </c>
      <c r="F2266">
        <v>110</v>
      </c>
      <c r="G2266">
        <v>5986.59</v>
      </c>
      <c r="I2266" t="s">
        <v>963</v>
      </c>
    </row>
    <row r="2267" spans="1:9" x14ac:dyDescent="0.25">
      <c r="A2267">
        <v>7430</v>
      </c>
      <c r="B2267" t="s">
        <v>119</v>
      </c>
      <c r="C2267">
        <v>190</v>
      </c>
      <c r="D2267" s="404">
        <v>45016</v>
      </c>
      <c r="E2267" t="s">
        <v>1020</v>
      </c>
      <c r="F2267">
        <v>120</v>
      </c>
      <c r="G2267">
        <v>6732.14</v>
      </c>
      <c r="I2267" t="s">
        <v>963</v>
      </c>
    </row>
    <row r="2268" spans="1:9" x14ac:dyDescent="0.25">
      <c r="A2268">
        <v>7430</v>
      </c>
      <c r="B2268" t="s">
        <v>119</v>
      </c>
      <c r="C2268">
        <v>190</v>
      </c>
      <c r="D2268" s="404">
        <v>45016</v>
      </c>
      <c r="E2268" t="s">
        <v>1020</v>
      </c>
      <c r="F2268">
        <v>130</v>
      </c>
      <c r="G2268">
        <v>3375.09</v>
      </c>
      <c r="I2268" t="s">
        <v>963</v>
      </c>
    </row>
    <row r="2269" spans="1:9" x14ac:dyDescent="0.25">
      <c r="A2269">
        <v>7430</v>
      </c>
      <c r="B2269" t="s">
        <v>119</v>
      </c>
      <c r="C2269">
        <v>190</v>
      </c>
      <c r="D2269" s="404">
        <v>45016</v>
      </c>
      <c r="E2269" t="s">
        <v>1020</v>
      </c>
      <c r="F2269">
        <v>140</v>
      </c>
      <c r="G2269">
        <v>4036.86</v>
      </c>
      <c r="I2269" t="s">
        <v>963</v>
      </c>
    </row>
    <row r="2270" spans="1:9" x14ac:dyDescent="0.25">
      <c r="A2270">
        <v>7430</v>
      </c>
      <c r="B2270" t="s">
        <v>119</v>
      </c>
      <c r="C2270">
        <v>190</v>
      </c>
      <c r="D2270" s="404">
        <v>45016</v>
      </c>
      <c r="E2270" t="s">
        <v>1020</v>
      </c>
      <c r="F2270">
        <v>160</v>
      </c>
      <c r="G2270">
        <v>553.66</v>
      </c>
      <c r="I2270" t="s">
        <v>963</v>
      </c>
    </row>
    <row r="2271" spans="1:9" x14ac:dyDescent="0.25">
      <c r="A2271">
        <v>7430</v>
      </c>
      <c r="B2271" t="s">
        <v>119</v>
      </c>
      <c r="C2271">
        <v>190</v>
      </c>
      <c r="D2271" s="404">
        <v>45016</v>
      </c>
      <c r="E2271" t="s">
        <v>1020</v>
      </c>
      <c r="F2271">
        <v>210</v>
      </c>
      <c r="G2271">
        <v>2329.4499999999998</v>
      </c>
      <c r="I2271" t="s">
        <v>963</v>
      </c>
    </row>
    <row r="2272" spans="1:9" x14ac:dyDescent="0.25">
      <c r="A2272">
        <v>7430</v>
      </c>
      <c r="B2272" t="s">
        <v>119</v>
      </c>
      <c r="C2272">
        <v>190</v>
      </c>
      <c r="D2272" s="404">
        <v>45016</v>
      </c>
      <c r="E2272" t="s">
        <v>1020</v>
      </c>
      <c r="F2272">
        <v>220</v>
      </c>
      <c r="G2272">
        <v>1593.08</v>
      </c>
      <c r="I2272" t="s">
        <v>963</v>
      </c>
    </row>
    <row r="2273" spans="1:9" x14ac:dyDescent="0.25">
      <c r="A2273">
        <v>7430</v>
      </c>
      <c r="B2273" t="s">
        <v>119</v>
      </c>
      <c r="C2273">
        <v>190</v>
      </c>
      <c r="D2273" s="404">
        <v>45016</v>
      </c>
      <c r="E2273" t="s">
        <v>1020</v>
      </c>
      <c r="F2273">
        <v>230</v>
      </c>
      <c r="G2273">
        <v>1889.79</v>
      </c>
      <c r="I2273" t="s">
        <v>963</v>
      </c>
    </row>
    <row r="2274" spans="1:9" x14ac:dyDescent="0.25">
      <c r="A2274">
        <v>7430</v>
      </c>
      <c r="B2274" t="s">
        <v>119</v>
      </c>
      <c r="C2274">
        <v>190</v>
      </c>
      <c r="D2274" s="404">
        <v>45016</v>
      </c>
      <c r="E2274" t="s">
        <v>1020</v>
      </c>
      <c r="F2274">
        <v>240</v>
      </c>
      <c r="G2274">
        <v>1442.46</v>
      </c>
      <c r="I2274" t="s">
        <v>963</v>
      </c>
    </row>
    <row r="2275" spans="1:9" x14ac:dyDescent="0.25">
      <c r="A2275">
        <v>7430</v>
      </c>
      <c r="B2275" t="s">
        <v>119</v>
      </c>
      <c r="C2275">
        <v>190</v>
      </c>
      <c r="D2275" s="404">
        <v>45016</v>
      </c>
      <c r="E2275" t="s">
        <v>1020</v>
      </c>
      <c r="F2275">
        <v>330</v>
      </c>
      <c r="G2275">
        <v>45</v>
      </c>
      <c r="I2275" t="s">
        <v>963</v>
      </c>
    </row>
    <row r="2276" spans="1:9" x14ac:dyDescent="0.25">
      <c r="A2276">
        <v>7430</v>
      </c>
      <c r="B2276" t="s">
        <v>119</v>
      </c>
      <c r="C2276">
        <v>190</v>
      </c>
      <c r="D2276" s="404">
        <v>45016</v>
      </c>
      <c r="E2276" t="s">
        <v>1020</v>
      </c>
      <c r="F2276">
        <v>340</v>
      </c>
      <c r="G2276">
        <v>455.27</v>
      </c>
      <c r="I2276" t="s">
        <v>963</v>
      </c>
    </row>
    <row r="2277" spans="1:9" x14ac:dyDescent="0.25">
      <c r="A2277">
        <v>7430</v>
      </c>
      <c r="B2277" t="s">
        <v>119</v>
      </c>
      <c r="C2277">
        <v>190</v>
      </c>
      <c r="D2277" s="404">
        <v>45016</v>
      </c>
      <c r="E2277" t="s">
        <v>1020</v>
      </c>
      <c r="F2277">
        <v>430</v>
      </c>
      <c r="G2277">
        <v>127.5</v>
      </c>
      <c r="I2277" t="s">
        <v>963</v>
      </c>
    </row>
    <row r="2278" spans="1:9" x14ac:dyDescent="0.25">
      <c r="A2278">
        <v>7430</v>
      </c>
      <c r="B2278" t="s">
        <v>119</v>
      </c>
      <c r="C2278">
        <v>190</v>
      </c>
      <c r="D2278" s="404">
        <v>45016</v>
      </c>
      <c r="E2278" t="s">
        <v>1020</v>
      </c>
      <c r="F2278">
        <v>440</v>
      </c>
      <c r="G2278">
        <v>685.98</v>
      </c>
      <c r="I2278" t="s">
        <v>963</v>
      </c>
    </row>
    <row r="2279" spans="1:9" x14ac:dyDescent="0.25">
      <c r="A2279">
        <v>7430</v>
      </c>
      <c r="B2279" t="s">
        <v>119</v>
      </c>
      <c r="C2279">
        <v>210</v>
      </c>
      <c r="D2279" s="404">
        <v>45016</v>
      </c>
      <c r="E2279" t="s">
        <v>1020</v>
      </c>
      <c r="G2279">
        <v>-2329.4499999999998</v>
      </c>
      <c r="I2279" t="s">
        <v>963</v>
      </c>
    </row>
    <row r="2280" spans="1:9" x14ac:dyDescent="0.25">
      <c r="A2280">
        <v>7430</v>
      </c>
      <c r="B2280" t="s">
        <v>119</v>
      </c>
      <c r="C2280">
        <v>210</v>
      </c>
      <c r="D2280" s="404">
        <v>45016</v>
      </c>
      <c r="E2280" t="s">
        <v>1020</v>
      </c>
      <c r="G2280">
        <v>2329.4499999999998</v>
      </c>
      <c r="I2280" t="s">
        <v>963</v>
      </c>
    </row>
    <row r="2281" spans="1:9" x14ac:dyDescent="0.25">
      <c r="A2281">
        <v>7430</v>
      </c>
      <c r="B2281" t="s">
        <v>119</v>
      </c>
      <c r="C2281">
        <v>210</v>
      </c>
      <c r="D2281" s="404">
        <v>45016</v>
      </c>
      <c r="E2281" t="s">
        <v>1020</v>
      </c>
      <c r="G2281">
        <v>-2329.4499999999998</v>
      </c>
      <c r="I2281" t="s">
        <v>963</v>
      </c>
    </row>
    <row r="2282" spans="1:9" x14ac:dyDescent="0.25">
      <c r="A2282">
        <v>7430</v>
      </c>
      <c r="B2282" t="s">
        <v>119</v>
      </c>
      <c r="C2282">
        <v>220</v>
      </c>
      <c r="D2282" s="404">
        <v>45016</v>
      </c>
      <c r="E2282" t="s">
        <v>1020</v>
      </c>
      <c r="G2282">
        <v>-1593.08</v>
      </c>
      <c r="I2282" t="s">
        <v>963</v>
      </c>
    </row>
    <row r="2283" spans="1:9" x14ac:dyDescent="0.25">
      <c r="A2283">
        <v>7430</v>
      </c>
      <c r="B2283" t="s">
        <v>119</v>
      </c>
      <c r="C2283">
        <v>220</v>
      </c>
      <c r="D2283" s="404">
        <v>45016</v>
      </c>
      <c r="E2283" t="s">
        <v>1020</v>
      </c>
      <c r="G2283">
        <v>1593.08</v>
      </c>
      <c r="I2283" t="s">
        <v>963</v>
      </c>
    </row>
    <row r="2284" spans="1:9" x14ac:dyDescent="0.25">
      <c r="A2284">
        <v>7430</v>
      </c>
      <c r="B2284" t="s">
        <v>119</v>
      </c>
      <c r="C2284">
        <v>220</v>
      </c>
      <c r="D2284" s="404">
        <v>45016</v>
      </c>
      <c r="E2284" t="s">
        <v>1020</v>
      </c>
      <c r="G2284">
        <v>-1593.08</v>
      </c>
      <c r="I2284" t="s">
        <v>963</v>
      </c>
    </row>
    <row r="2285" spans="1:9" x14ac:dyDescent="0.25">
      <c r="A2285">
        <v>7430</v>
      </c>
      <c r="B2285" t="s">
        <v>119</v>
      </c>
      <c r="C2285">
        <v>230</v>
      </c>
      <c r="D2285" s="404">
        <v>45016</v>
      </c>
      <c r="E2285" t="s">
        <v>1020</v>
      </c>
      <c r="G2285">
        <v>-1889.79</v>
      </c>
      <c r="I2285" t="s">
        <v>963</v>
      </c>
    </row>
    <row r="2286" spans="1:9" x14ac:dyDescent="0.25">
      <c r="A2286">
        <v>7430</v>
      </c>
      <c r="B2286" t="s">
        <v>119</v>
      </c>
      <c r="C2286">
        <v>230</v>
      </c>
      <c r="D2286" s="404">
        <v>45016</v>
      </c>
      <c r="E2286" t="s">
        <v>1020</v>
      </c>
      <c r="G2286">
        <v>1889.79</v>
      </c>
      <c r="I2286" t="s">
        <v>963</v>
      </c>
    </row>
    <row r="2287" spans="1:9" x14ac:dyDescent="0.25">
      <c r="A2287">
        <v>7430</v>
      </c>
      <c r="B2287" t="s">
        <v>119</v>
      </c>
      <c r="C2287">
        <v>230</v>
      </c>
      <c r="D2287" s="404">
        <v>45016</v>
      </c>
      <c r="E2287" t="s">
        <v>1020</v>
      </c>
      <c r="G2287">
        <v>-1889.79</v>
      </c>
      <c r="I2287" t="s">
        <v>963</v>
      </c>
    </row>
    <row r="2288" spans="1:9" x14ac:dyDescent="0.25">
      <c r="A2288">
        <v>7430</v>
      </c>
      <c r="B2288" t="s">
        <v>119</v>
      </c>
      <c r="C2288">
        <v>240</v>
      </c>
      <c r="D2288" s="404">
        <v>45016</v>
      </c>
      <c r="E2288" t="s">
        <v>1020</v>
      </c>
      <c r="G2288">
        <v>-1442.46</v>
      </c>
      <c r="I2288" t="s">
        <v>963</v>
      </c>
    </row>
    <row r="2289" spans="1:9" x14ac:dyDescent="0.25">
      <c r="A2289">
        <v>7430</v>
      </c>
      <c r="B2289" t="s">
        <v>119</v>
      </c>
      <c r="C2289">
        <v>240</v>
      </c>
      <c r="D2289" s="404">
        <v>45016</v>
      </c>
      <c r="E2289" t="s">
        <v>1020</v>
      </c>
      <c r="G2289">
        <v>1442.46</v>
      </c>
      <c r="I2289" t="s">
        <v>963</v>
      </c>
    </row>
    <row r="2290" spans="1:9" x14ac:dyDescent="0.25">
      <c r="A2290">
        <v>7430</v>
      </c>
      <c r="B2290" t="s">
        <v>119</v>
      </c>
      <c r="C2290">
        <v>240</v>
      </c>
      <c r="D2290" s="404">
        <v>45016</v>
      </c>
      <c r="E2290" t="s">
        <v>1020</v>
      </c>
      <c r="G2290">
        <v>-1442.46</v>
      </c>
      <c r="I2290" t="s">
        <v>963</v>
      </c>
    </row>
    <row r="2291" spans="1:9" x14ac:dyDescent="0.25">
      <c r="A2291">
        <v>7430</v>
      </c>
      <c r="B2291" t="s">
        <v>119</v>
      </c>
      <c r="C2291">
        <v>330</v>
      </c>
      <c r="D2291" s="404">
        <v>45016</v>
      </c>
      <c r="E2291" t="s">
        <v>1020</v>
      </c>
      <c r="G2291">
        <v>-45</v>
      </c>
      <c r="I2291" t="s">
        <v>963</v>
      </c>
    </row>
    <row r="2292" spans="1:9" x14ac:dyDescent="0.25">
      <c r="A2292">
        <v>7430</v>
      </c>
      <c r="B2292" t="s">
        <v>119</v>
      </c>
      <c r="C2292">
        <v>330</v>
      </c>
      <c r="D2292" s="404">
        <v>45016</v>
      </c>
      <c r="E2292" t="s">
        <v>1020</v>
      </c>
      <c r="G2292">
        <v>45</v>
      </c>
      <c r="I2292" t="s">
        <v>963</v>
      </c>
    </row>
    <row r="2293" spans="1:9" x14ac:dyDescent="0.25">
      <c r="A2293">
        <v>7430</v>
      </c>
      <c r="B2293" t="s">
        <v>119</v>
      </c>
      <c r="C2293">
        <v>330</v>
      </c>
      <c r="D2293" s="404">
        <v>45016</v>
      </c>
      <c r="E2293" t="s">
        <v>1020</v>
      </c>
      <c r="G2293">
        <v>-45</v>
      </c>
      <c r="I2293" t="s">
        <v>963</v>
      </c>
    </row>
    <row r="2294" spans="1:9" x14ac:dyDescent="0.25">
      <c r="A2294">
        <v>7430</v>
      </c>
      <c r="B2294" t="s">
        <v>119</v>
      </c>
      <c r="C2294">
        <v>340</v>
      </c>
      <c r="D2294" s="404">
        <v>45016</v>
      </c>
      <c r="E2294" t="s">
        <v>1020</v>
      </c>
      <c r="G2294">
        <v>-455.27</v>
      </c>
      <c r="I2294" t="s">
        <v>963</v>
      </c>
    </row>
    <row r="2295" spans="1:9" x14ac:dyDescent="0.25">
      <c r="A2295">
        <v>7430</v>
      </c>
      <c r="B2295" t="s">
        <v>119</v>
      </c>
      <c r="C2295">
        <v>340</v>
      </c>
      <c r="D2295" s="404">
        <v>45016</v>
      </c>
      <c r="E2295" t="s">
        <v>1020</v>
      </c>
      <c r="G2295">
        <v>455.27</v>
      </c>
      <c r="I2295" t="s">
        <v>963</v>
      </c>
    </row>
    <row r="2296" spans="1:9" x14ac:dyDescent="0.25">
      <c r="A2296">
        <v>7430</v>
      </c>
      <c r="B2296" t="s">
        <v>119</v>
      </c>
      <c r="C2296">
        <v>340</v>
      </c>
      <c r="D2296" s="404">
        <v>45016</v>
      </c>
      <c r="E2296" t="s">
        <v>1020</v>
      </c>
      <c r="G2296">
        <v>-455.27</v>
      </c>
      <c r="I2296" t="s">
        <v>963</v>
      </c>
    </row>
    <row r="2297" spans="1:9" x14ac:dyDescent="0.25">
      <c r="A2297">
        <v>7430</v>
      </c>
      <c r="B2297" t="s">
        <v>119</v>
      </c>
      <c r="C2297">
        <v>430</v>
      </c>
      <c r="D2297" s="404">
        <v>45016</v>
      </c>
      <c r="E2297" t="s">
        <v>1020</v>
      </c>
      <c r="G2297">
        <v>-127.5</v>
      </c>
      <c r="I2297" t="s">
        <v>963</v>
      </c>
    </row>
    <row r="2298" spans="1:9" x14ac:dyDescent="0.25">
      <c r="A2298">
        <v>7430</v>
      </c>
      <c r="B2298" t="s">
        <v>119</v>
      </c>
      <c r="C2298">
        <v>430</v>
      </c>
      <c r="D2298" s="404">
        <v>45016</v>
      </c>
      <c r="E2298" t="s">
        <v>1020</v>
      </c>
      <c r="G2298">
        <v>127.5</v>
      </c>
      <c r="I2298" t="s">
        <v>963</v>
      </c>
    </row>
    <row r="2299" spans="1:9" x14ac:dyDescent="0.25">
      <c r="A2299">
        <v>7430</v>
      </c>
      <c r="B2299" t="s">
        <v>119</v>
      </c>
      <c r="C2299">
        <v>430</v>
      </c>
      <c r="D2299" s="404">
        <v>45016</v>
      </c>
      <c r="E2299" t="s">
        <v>1020</v>
      </c>
      <c r="G2299">
        <v>-127.5</v>
      </c>
      <c r="I2299" t="s">
        <v>963</v>
      </c>
    </row>
    <row r="2300" spans="1:9" x14ac:dyDescent="0.25">
      <c r="A2300">
        <v>7430</v>
      </c>
      <c r="B2300" t="s">
        <v>119</v>
      </c>
      <c r="C2300">
        <v>440</v>
      </c>
      <c r="D2300" s="404">
        <v>45016</v>
      </c>
      <c r="E2300" t="s">
        <v>1020</v>
      </c>
      <c r="G2300">
        <v>-685.98</v>
      </c>
      <c r="I2300" t="s">
        <v>963</v>
      </c>
    </row>
    <row r="2301" spans="1:9" x14ac:dyDescent="0.25">
      <c r="A2301">
        <v>7430</v>
      </c>
      <c r="B2301" t="s">
        <v>119</v>
      </c>
      <c r="C2301">
        <v>440</v>
      </c>
      <c r="D2301" s="404">
        <v>45016</v>
      </c>
      <c r="E2301" t="s">
        <v>1020</v>
      </c>
      <c r="G2301">
        <v>685.98</v>
      </c>
      <c r="I2301" t="s">
        <v>963</v>
      </c>
    </row>
    <row r="2302" spans="1:9" x14ac:dyDescent="0.25">
      <c r="A2302">
        <v>7430</v>
      </c>
      <c r="B2302" t="s">
        <v>119</v>
      </c>
      <c r="C2302">
        <v>440</v>
      </c>
      <c r="D2302" s="404">
        <v>45016</v>
      </c>
      <c r="E2302" t="s">
        <v>1020</v>
      </c>
      <c r="G2302">
        <v>-685.98</v>
      </c>
      <c r="I2302" t="s">
        <v>963</v>
      </c>
    </row>
    <row r="2303" spans="1:9" x14ac:dyDescent="0.25">
      <c r="A2303">
        <v>7430</v>
      </c>
      <c r="B2303" t="s">
        <v>119</v>
      </c>
      <c r="C2303">
        <v>142</v>
      </c>
      <c r="D2303" s="404">
        <v>45138</v>
      </c>
      <c r="E2303" t="s">
        <v>1255</v>
      </c>
      <c r="G2303">
        <v>0</v>
      </c>
      <c r="I2303" t="s">
        <v>963</v>
      </c>
    </row>
    <row r="2304" spans="1:9" x14ac:dyDescent="0.25">
      <c r="A2304">
        <v>7430</v>
      </c>
      <c r="B2304" t="s">
        <v>119</v>
      </c>
      <c r="C2304">
        <v>147</v>
      </c>
      <c r="D2304" s="404">
        <v>45138</v>
      </c>
      <c r="E2304" t="s">
        <v>1255</v>
      </c>
      <c r="G2304">
        <v>0</v>
      </c>
      <c r="I2304" t="s">
        <v>963</v>
      </c>
    </row>
    <row r="2305" spans="1:9" x14ac:dyDescent="0.25">
      <c r="A2305">
        <v>7430</v>
      </c>
      <c r="B2305" t="s">
        <v>119</v>
      </c>
      <c r="C2305">
        <v>170</v>
      </c>
      <c r="D2305" s="404">
        <v>45199</v>
      </c>
      <c r="E2305" t="s">
        <v>4772</v>
      </c>
      <c r="G2305">
        <v>-162.5</v>
      </c>
      <c r="I2305" t="s">
        <v>963</v>
      </c>
    </row>
    <row r="2306" spans="1:9" x14ac:dyDescent="0.25">
      <c r="A2306">
        <v>7430</v>
      </c>
      <c r="B2306" t="s">
        <v>119</v>
      </c>
      <c r="C2306">
        <v>190</v>
      </c>
      <c r="D2306" s="404">
        <v>45199</v>
      </c>
      <c r="E2306" t="s">
        <v>4772</v>
      </c>
      <c r="G2306">
        <v>162.5</v>
      </c>
      <c r="I2306" t="s">
        <v>963</v>
      </c>
    </row>
    <row r="2307" spans="1:9" x14ac:dyDescent="0.25">
      <c r="A2307">
        <v>7430</v>
      </c>
      <c r="B2307" t="s">
        <v>119</v>
      </c>
      <c r="C2307">
        <v>110</v>
      </c>
      <c r="D2307" s="404">
        <v>45200</v>
      </c>
      <c r="E2307" t="s">
        <v>4762</v>
      </c>
      <c r="F2307" t="s">
        <v>4768</v>
      </c>
      <c r="G2307">
        <v>80.209999999999994</v>
      </c>
      <c r="I2307" t="s">
        <v>4762</v>
      </c>
    </row>
    <row r="2308" spans="1:9" x14ac:dyDescent="0.25">
      <c r="A2308">
        <v>7430</v>
      </c>
      <c r="B2308" t="s">
        <v>119</v>
      </c>
      <c r="C2308">
        <v>112</v>
      </c>
      <c r="D2308" s="404">
        <v>45200</v>
      </c>
      <c r="E2308" t="s">
        <v>4762</v>
      </c>
      <c r="F2308" t="s">
        <v>4768</v>
      </c>
      <c r="G2308">
        <v>44.56</v>
      </c>
      <c r="I2308" t="s">
        <v>4762</v>
      </c>
    </row>
    <row r="2309" spans="1:9" x14ac:dyDescent="0.25">
      <c r="A2309">
        <v>7430</v>
      </c>
      <c r="B2309" t="s">
        <v>119</v>
      </c>
      <c r="C2309">
        <v>120</v>
      </c>
      <c r="D2309" s="404">
        <v>45200</v>
      </c>
      <c r="E2309" t="s">
        <v>4762</v>
      </c>
      <c r="F2309" t="s">
        <v>4768</v>
      </c>
      <c r="G2309">
        <v>26.74</v>
      </c>
      <c r="I2309" t="s">
        <v>4762</v>
      </c>
    </row>
    <row r="2310" spans="1:9" x14ac:dyDescent="0.25">
      <c r="A2310">
        <v>7430</v>
      </c>
      <c r="B2310" t="s">
        <v>119</v>
      </c>
      <c r="C2310">
        <v>121</v>
      </c>
      <c r="D2310" s="404">
        <v>45200</v>
      </c>
      <c r="E2310" t="s">
        <v>4762</v>
      </c>
      <c r="F2310" t="s">
        <v>4768</v>
      </c>
      <c r="G2310">
        <v>17.82</v>
      </c>
      <c r="I2310" t="s">
        <v>4762</v>
      </c>
    </row>
    <row r="2311" spans="1:9" x14ac:dyDescent="0.25">
      <c r="A2311">
        <v>7430</v>
      </c>
      <c r="B2311" t="s">
        <v>119</v>
      </c>
      <c r="C2311">
        <v>130</v>
      </c>
      <c r="D2311" s="404">
        <v>45200</v>
      </c>
      <c r="E2311" t="s">
        <v>4762</v>
      </c>
      <c r="F2311" t="s">
        <v>4768</v>
      </c>
      <c r="G2311">
        <v>98.03</v>
      </c>
      <c r="I2311" t="s">
        <v>4762</v>
      </c>
    </row>
    <row r="2312" spans="1:9" x14ac:dyDescent="0.25">
      <c r="A2312">
        <v>7430</v>
      </c>
      <c r="B2312" t="s">
        <v>119</v>
      </c>
      <c r="C2312">
        <v>140</v>
      </c>
      <c r="D2312" s="404">
        <v>45200</v>
      </c>
      <c r="E2312" t="s">
        <v>4762</v>
      </c>
      <c r="F2312" t="s">
        <v>4768</v>
      </c>
      <c r="G2312">
        <v>249.54</v>
      </c>
      <c r="I2312" t="s">
        <v>4762</v>
      </c>
    </row>
    <row r="2313" spans="1:9" x14ac:dyDescent="0.25">
      <c r="A2313">
        <v>7430</v>
      </c>
      <c r="B2313" t="s">
        <v>119</v>
      </c>
      <c r="C2313">
        <v>142</v>
      </c>
      <c r="D2313" s="404">
        <v>45200</v>
      </c>
      <c r="E2313" t="s">
        <v>4762</v>
      </c>
      <c r="F2313" t="s">
        <v>4768</v>
      </c>
      <c r="G2313">
        <v>89.12</v>
      </c>
      <c r="I2313" t="s">
        <v>4762</v>
      </c>
    </row>
    <row r="2314" spans="1:9" x14ac:dyDescent="0.25">
      <c r="A2314">
        <v>7430</v>
      </c>
      <c r="B2314" t="s">
        <v>119</v>
      </c>
      <c r="C2314">
        <v>142</v>
      </c>
      <c r="D2314" s="404">
        <v>45200</v>
      </c>
      <c r="E2314" t="s">
        <v>4762</v>
      </c>
      <c r="F2314" t="s">
        <v>4768</v>
      </c>
      <c r="G2314">
        <v>44.56</v>
      </c>
      <c r="I2314" t="s">
        <v>4762</v>
      </c>
    </row>
    <row r="2315" spans="1:9" x14ac:dyDescent="0.25">
      <c r="A2315">
        <v>7430</v>
      </c>
      <c r="B2315" t="s">
        <v>119</v>
      </c>
      <c r="C2315">
        <v>150</v>
      </c>
      <c r="D2315" s="404">
        <v>45200</v>
      </c>
      <c r="E2315" t="s">
        <v>4762</v>
      </c>
      <c r="F2315" t="s">
        <v>4768</v>
      </c>
      <c r="G2315">
        <v>71.3</v>
      </c>
      <c r="I2315" t="s">
        <v>4762</v>
      </c>
    </row>
    <row r="2316" spans="1:9" x14ac:dyDescent="0.25">
      <c r="A2316">
        <v>7430</v>
      </c>
      <c r="B2316" t="s">
        <v>119</v>
      </c>
      <c r="C2316">
        <v>160</v>
      </c>
      <c r="D2316" s="404">
        <v>45200</v>
      </c>
      <c r="E2316" t="s">
        <v>4762</v>
      </c>
      <c r="F2316" t="s">
        <v>4768</v>
      </c>
      <c r="G2316">
        <v>26.74</v>
      </c>
      <c r="I2316" t="s">
        <v>4762</v>
      </c>
    </row>
    <row r="2317" spans="1:9" x14ac:dyDescent="0.25">
      <c r="A2317">
        <v>7430</v>
      </c>
      <c r="B2317" t="s">
        <v>119</v>
      </c>
      <c r="C2317">
        <v>210</v>
      </c>
      <c r="D2317" s="404">
        <v>45200</v>
      </c>
      <c r="E2317" t="s">
        <v>4762</v>
      </c>
      <c r="F2317" t="s">
        <v>4768</v>
      </c>
      <c r="G2317">
        <v>35.65</v>
      </c>
      <c r="I2317" t="s">
        <v>4762</v>
      </c>
    </row>
    <row r="2318" spans="1:9" x14ac:dyDescent="0.25">
      <c r="A2318">
        <v>7430</v>
      </c>
      <c r="B2318" t="s">
        <v>119</v>
      </c>
      <c r="C2318">
        <v>220</v>
      </c>
      <c r="D2318" s="404">
        <v>45200</v>
      </c>
      <c r="E2318" t="s">
        <v>4762</v>
      </c>
      <c r="F2318" t="s">
        <v>4768</v>
      </c>
      <c r="G2318">
        <v>35.65</v>
      </c>
      <c r="I2318" t="s">
        <v>4762</v>
      </c>
    </row>
    <row r="2319" spans="1:9" x14ac:dyDescent="0.25">
      <c r="A2319">
        <v>7430</v>
      </c>
      <c r="B2319" t="s">
        <v>119</v>
      </c>
      <c r="C2319">
        <v>230</v>
      </c>
      <c r="D2319" s="404">
        <v>45200</v>
      </c>
      <c r="E2319" t="s">
        <v>4762</v>
      </c>
      <c r="F2319" t="s">
        <v>4768</v>
      </c>
      <c r="G2319">
        <v>26.74</v>
      </c>
      <c r="I2319" t="s">
        <v>4762</v>
      </c>
    </row>
    <row r="2320" spans="1:9" x14ac:dyDescent="0.25">
      <c r="A2320">
        <v>7430</v>
      </c>
      <c r="B2320" t="s">
        <v>119</v>
      </c>
      <c r="C2320">
        <v>240</v>
      </c>
      <c r="D2320" s="404">
        <v>45200</v>
      </c>
      <c r="E2320" t="s">
        <v>4762</v>
      </c>
      <c r="F2320" t="s">
        <v>4768</v>
      </c>
      <c r="G2320">
        <v>151.51</v>
      </c>
      <c r="I2320" t="s">
        <v>4762</v>
      </c>
    </row>
    <row r="2321" spans="1:9" x14ac:dyDescent="0.25">
      <c r="A2321">
        <v>7430</v>
      </c>
      <c r="B2321" t="s">
        <v>119</v>
      </c>
      <c r="C2321">
        <v>260</v>
      </c>
      <c r="D2321" s="404">
        <v>45200</v>
      </c>
      <c r="E2321" t="s">
        <v>4762</v>
      </c>
      <c r="F2321" t="s">
        <v>4768</v>
      </c>
      <c r="G2321">
        <v>17.82</v>
      </c>
      <c r="I2321" t="s">
        <v>4762</v>
      </c>
    </row>
    <row r="2322" spans="1:9" x14ac:dyDescent="0.25">
      <c r="A2322">
        <v>7430</v>
      </c>
      <c r="B2322" t="s">
        <v>119</v>
      </c>
      <c r="C2322">
        <v>330</v>
      </c>
      <c r="D2322" s="404">
        <v>45200</v>
      </c>
      <c r="E2322" t="s">
        <v>4762</v>
      </c>
      <c r="F2322" t="s">
        <v>4768</v>
      </c>
      <c r="G2322">
        <v>8.91</v>
      </c>
      <c r="I2322" t="s">
        <v>4762</v>
      </c>
    </row>
    <row r="2323" spans="1:9" x14ac:dyDescent="0.25">
      <c r="A2323">
        <v>7430</v>
      </c>
      <c r="B2323" t="s">
        <v>119</v>
      </c>
      <c r="C2323">
        <v>340</v>
      </c>
      <c r="D2323" s="404">
        <v>45200</v>
      </c>
      <c r="E2323" t="s">
        <v>4762</v>
      </c>
      <c r="F2323" t="s">
        <v>4768</v>
      </c>
      <c r="G2323">
        <v>98.03</v>
      </c>
      <c r="I2323" t="s">
        <v>4762</v>
      </c>
    </row>
    <row r="2324" spans="1:9" x14ac:dyDescent="0.25">
      <c r="A2324">
        <v>7430</v>
      </c>
      <c r="B2324" t="s">
        <v>119</v>
      </c>
      <c r="C2324">
        <v>430</v>
      </c>
      <c r="D2324" s="404">
        <v>45200</v>
      </c>
      <c r="E2324" t="s">
        <v>4762</v>
      </c>
      <c r="F2324" t="s">
        <v>4768</v>
      </c>
      <c r="G2324">
        <v>8.91</v>
      </c>
      <c r="I2324" t="s">
        <v>4762</v>
      </c>
    </row>
    <row r="2325" spans="1:9" x14ac:dyDescent="0.25">
      <c r="A2325">
        <v>7430</v>
      </c>
      <c r="B2325" t="s">
        <v>119</v>
      </c>
      <c r="C2325">
        <v>440</v>
      </c>
      <c r="D2325" s="404">
        <v>45200</v>
      </c>
      <c r="E2325" t="s">
        <v>4762</v>
      </c>
      <c r="F2325" t="s">
        <v>4768</v>
      </c>
      <c r="G2325">
        <v>98.03</v>
      </c>
      <c r="I2325" t="s">
        <v>4762</v>
      </c>
    </row>
    <row r="2326" spans="1:9" x14ac:dyDescent="0.25">
      <c r="A2326">
        <v>7430</v>
      </c>
      <c r="B2326" t="s">
        <v>119</v>
      </c>
      <c r="C2326">
        <v>935</v>
      </c>
      <c r="D2326" s="404">
        <v>45200</v>
      </c>
      <c r="E2326" t="s">
        <v>4762</v>
      </c>
      <c r="F2326" t="s">
        <v>4768</v>
      </c>
      <c r="G2326">
        <v>44.56</v>
      </c>
      <c r="I2326" t="s">
        <v>4762</v>
      </c>
    </row>
    <row r="2327" spans="1:9" x14ac:dyDescent="0.25">
      <c r="A2327">
        <v>7430</v>
      </c>
      <c r="B2327" t="s">
        <v>119</v>
      </c>
      <c r="C2327">
        <v>936</v>
      </c>
      <c r="D2327" s="404">
        <v>45200</v>
      </c>
      <c r="E2327" t="s">
        <v>4762</v>
      </c>
      <c r="F2327" t="s">
        <v>4768</v>
      </c>
      <c r="G2327">
        <v>8.91</v>
      </c>
      <c r="I2327" t="s">
        <v>4762</v>
      </c>
    </row>
    <row r="2328" spans="1:9" x14ac:dyDescent="0.25">
      <c r="A2328">
        <v>7430</v>
      </c>
      <c r="B2328" t="s">
        <v>119</v>
      </c>
      <c r="C2328">
        <v>170</v>
      </c>
      <c r="D2328" s="404">
        <v>45230</v>
      </c>
      <c r="E2328" t="s">
        <v>2549</v>
      </c>
      <c r="G2328">
        <v>-65</v>
      </c>
      <c r="I2328" t="s">
        <v>4762</v>
      </c>
    </row>
    <row r="2329" spans="1:9" x14ac:dyDescent="0.25">
      <c r="A2329">
        <v>7430</v>
      </c>
      <c r="B2329" t="s">
        <v>119</v>
      </c>
      <c r="C2329">
        <v>190</v>
      </c>
      <c r="D2329" s="404">
        <v>45230</v>
      </c>
      <c r="E2329" t="s">
        <v>2549</v>
      </c>
      <c r="G2329">
        <v>65</v>
      </c>
      <c r="I2329" t="s">
        <v>4762</v>
      </c>
    </row>
    <row r="2330" spans="1:9" x14ac:dyDescent="0.25">
      <c r="A2330">
        <v>7430</v>
      </c>
      <c r="B2330" t="s">
        <v>119</v>
      </c>
      <c r="C2330">
        <v>110</v>
      </c>
      <c r="D2330" s="404">
        <v>45231</v>
      </c>
      <c r="E2330" t="s">
        <v>4762</v>
      </c>
      <c r="F2330" t="s">
        <v>4768</v>
      </c>
      <c r="G2330">
        <v>80.209999999999994</v>
      </c>
      <c r="I2330" t="s">
        <v>4762</v>
      </c>
    </row>
    <row r="2331" spans="1:9" x14ac:dyDescent="0.25">
      <c r="A2331">
        <v>7430</v>
      </c>
      <c r="B2331" t="s">
        <v>119</v>
      </c>
      <c r="C2331">
        <v>112</v>
      </c>
      <c r="D2331" s="404">
        <v>45231</v>
      </c>
      <c r="E2331" t="s">
        <v>4762</v>
      </c>
      <c r="F2331" t="s">
        <v>4768</v>
      </c>
      <c r="G2331">
        <v>44.56</v>
      </c>
      <c r="I2331" t="s">
        <v>4762</v>
      </c>
    </row>
    <row r="2332" spans="1:9" x14ac:dyDescent="0.25">
      <c r="A2332">
        <v>7430</v>
      </c>
      <c r="B2332" t="s">
        <v>119</v>
      </c>
      <c r="C2332">
        <v>120</v>
      </c>
      <c r="D2332" s="404">
        <v>45231</v>
      </c>
      <c r="E2332" t="s">
        <v>4762</v>
      </c>
      <c r="F2332" t="s">
        <v>4768</v>
      </c>
      <c r="G2332">
        <v>26.74</v>
      </c>
      <c r="I2332" t="s">
        <v>4762</v>
      </c>
    </row>
    <row r="2333" spans="1:9" x14ac:dyDescent="0.25">
      <c r="A2333">
        <v>7430</v>
      </c>
      <c r="B2333" t="s">
        <v>119</v>
      </c>
      <c r="C2333">
        <v>121</v>
      </c>
      <c r="D2333" s="404">
        <v>45231</v>
      </c>
      <c r="E2333" t="s">
        <v>4762</v>
      </c>
      <c r="F2333" t="s">
        <v>4768</v>
      </c>
      <c r="G2333">
        <v>17.82</v>
      </c>
      <c r="I2333" t="s">
        <v>4762</v>
      </c>
    </row>
    <row r="2334" spans="1:9" x14ac:dyDescent="0.25">
      <c r="A2334">
        <v>7430</v>
      </c>
      <c r="B2334" t="s">
        <v>119</v>
      </c>
      <c r="C2334">
        <v>130</v>
      </c>
      <c r="D2334" s="404">
        <v>45231</v>
      </c>
      <c r="E2334" t="s">
        <v>4762</v>
      </c>
      <c r="F2334" t="s">
        <v>4768</v>
      </c>
      <c r="G2334">
        <v>98.03</v>
      </c>
      <c r="I2334" t="s">
        <v>4762</v>
      </c>
    </row>
    <row r="2335" spans="1:9" x14ac:dyDescent="0.25">
      <c r="A2335">
        <v>7430</v>
      </c>
      <c r="B2335" t="s">
        <v>119</v>
      </c>
      <c r="C2335">
        <v>140</v>
      </c>
      <c r="D2335" s="404">
        <v>45231</v>
      </c>
      <c r="E2335" t="s">
        <v>4762</v>
      </c>
      <c r="F2335" t="s">
        <v>4768</v>
      </c>
      <c r="G2335">
        <v>249.54</v>
      </c>
      <c r="I2335" t="s">
        <v>4762</v>
      </c>
    </row>
    <row r="2336" spans="1:9" x14ac:dyDescent="0.25">
      <c r="A2336">
        <v>7430</v>
      </c>
      <c r="B2336" t="s">
        <v>119</v>
      </c>
      <c r="C2336">
        <v>142</v>
      </c>
      <c r="D2336" s="404">
        <v>45231</v>
      </c>
      <c r="E2336" t="s">
        <v>4762</v>
      </c>
      <c r="F2336" t="s">
        <v>4768</v>
      </c>
      <c r="G2336">
        <v>89.12</v>
      </c>
      <c r="I2336" t="s">
        <v>4762</v>
      </c>
    </row>
    <row r="2337" spans="1:9" x14ac:dyDescent="0.25">
      <c r="A2337">
        <v>7430</v>
      </c>
      <c r="B2337" t="s">
        <v>119</v>
      </c>
      <c r="C2337">
        <v>142</v>
      </c>
      <c r="D2337" s="404">
        <v>45231</v>
      </c>
      <c r="E2337" t="s">
        <v>4762</v>
      </c>
      <c r="F2337" t="s">
        <v>4768</v>
      </c>
      <c r="G2337">
        <v>44.56</v>
      </c>
      <c r="I2337" t="s">
        <v>4762</v>
      </c>
    </row>
    <row r="2338" spans="1:9" x14ac:dyDescent="0.25">
      <c r="A2338">
        <v>7430</v>
      </c>
      <c r="B2338" t="s">
        <v>119</v>
      </c>
      <c r="C2338">
        <v>150</v>
      </c>
      <c r="D2338" s="404">
        <v>45231</v>
      </c>
      <c r="E2338" t="s">
        <v>4762</v>
      </c>
      <c r="F2338" t="s">
        <v>4768</v>
      </c>
      <c r="G2338">
        <v>71.3</v>
      </c>
      <c r="I2338" t="s">
        <v>4762</v>
      </c>
    </row>
    <row r="2339" spans="1:9" x14ac:dyDescent="0.25">
      <c r="A2339">
        <v>7430</v>
      </c>
      <c r="B2339" t="s">
        <v>119</v>
      </c>
      <c r="C2339">
        <v>160</v>
      </c>
      <c r="D2339" s="404">
        <v>45231</v>
      </c>
      <c r="E2339" t="s">
        <v>4762</v>
      </c>
      <c r="F2339" t="s">
        <v>4768</v>
      </c>
      <c r="G2339">
        <v>26.74</v>
      </c>
      <c r="I2339" t="s">
        <v>4762</v>
      </c>
    </row>
    <row r="2340" spans="1:9" x14ac:dyDescent="0.25">
      <c r="A2340">
        <v>7430</v>
      </c>
      <c r="B2340" t="s">
        <v>119</v>
      </c>
      <c r="C2340">
        <v>210</v>
      </c>
      <c r="D2340" s="404">
        <v>45231</v>
      </c>
      <c r="E2340" t="s">
        <v>4762</v>
      </c>
      <c r="F2340" t="s">
        <v>4768</v>
      </c>
      <c r="G2340">
        <v>35.65</v>
      </c>
      <c r="I2340" t="s">
        <v>4762</v>
      </c>
    </row>
    <row r="2341" spans="1:9" x14ac:dyDescent="0.25">
      <c r="A2341">
        <v>7430</v>
      </c>
      <c r="B2341" t="s">
        <v>119</v>
      </c>
      <c r="C2341">
        <v>220</v>
      </c>
      <c r="D2341" s="404">
        <v>45231</v>
      </c>
      <c r="E2341" t="s">
        <v>4762</v>
      </c>
      <c r="F2341" t="s">
        <v>4768</v>
      </c>
      <c r="G2341">
        <v>35.65</v>
      </c>
      <c r="I2341" t="s">
        <v>4762</v>
      </c>
    </row>
    <row r="2342" spans="1:9" x14ac:dyDescent="0.25">
      <c r="A2342">
        <v>7430</v>
      </c>
      <c r="B2342" t="s">
        <v>119</v>
      </c>
      <c r="C2342">
        <v>230</v>
      </c>
      <c r="D2342" s="404">
        <v>45231</v>
      </c>
      <c r="E2342" t="s">
        <v>4762</v>
      </c>
      <c r="F2342" t="s">
        <v>4768</v>
      </c>
      <c r="G2342">
        <v>26.74</v>
      </c>
      <c r="I2342" t="s">
        <v>4762</v>
      </c>
    </row>
    <row r="2343" spans="1:9" x14ac:dyDescent="0.25">
      <c r="A2343">
        <v>7430</v>
      </c>
      <c r="B2343" t="s">
        <v>119</v>
      </c>
      <c r="C2343">
        <v>240</v>
      </c>
      <c r="D2343" s="404">
        <v>45231</v>
      </c>
      <c r="E2343" t="s">
        <v>4762</v>
      </c>
      <c r="F2343" t="s">
        <v>4768</v>
      </c>
      <c r="G2343">
        <v>151.51</v>
      </c>
      <c r="I2343" t="s">
        <v>4762</v>
      </c>
    </row>
    <row r="2344" spans="1:9" x14ac:dyDescent="0.25">
      <c r="A2344">
        <v>7430</v>
      </c>
      <c r="B2344" t="s">
        <v>119</v>
      </c>
      <c r="C2344">
        <v>260</v>
      </c>
      <c r="D2344" s="404">
        <v>45231</v>
      </c>
      <c r="E2344" t="s">
        <v>4762</v>
      </c>
      <c r="F2344" t="s">
        <v>4768</v>
      </c>
      <c r="G2344">
        <v>17.82</v>
      </c>
      <c r="I2344" t="s">
        <v>4762</v>
      </c>
    </row>
    <row r="2345" spans="1:9" x14ac:dyDescent="0.25">
      <c r="A2345">
        <v>7430</v>
      </c>
      <c r="B2345" t="s">
        <v>119</v>
      </c>
      <c r="C2345">
        <v>330</v>
      </c>
      <c r="D2345" s="404">
        <v>45231</v>
      </c>
      <c r="E2345" t="s">
        <v>4762</v>
      </c>
      <c r="F2345" t="s">
        <v>4768</v>
      </c>
      <c r="G2345">
        <v>8.91</v>
      </c>
      <c r="I2345" t="s">
        <v>4762</v>
      </c>
    </row>
    <row r="2346" spans="1:9" x14ac:dyDescent="0.25">
      <c r="A2346">
        <v>7430</v>
      </c>
      <c r="B2346" t="s">
        <v>119</v>
      </c>
      <c r="C2346">
        <v>340</v>
      </c>
      <c r="D2346" s="404">
        <v>45231</v>
      </c>
      <c r="E2346" t="s">
        <v>4762</v>
      </c>
      <c r="F2346" t="s">
        <v>4768</v>
      </c>
      <c r="G2346">
        <v>98.03</v>
      </c>
      <c r="I2346" t="s">
        <v>4762</v>
      </c>
    </row>
    <row r="2347" spans="1:9" x14ac:dyDescent="0.25">
      <c r="A2347">
        <v>7430</v>
      </c>
      <c r="B2347" t="s">
        <v>119</v>
      </c>
      <c r="C2347">
        <v>430</v>
      </c>
      <c r="D2347" s="404">
        <v>45231</v>
      </c>
      <c r="E2347" t="s">
        <v>4762</v>
      </c>
      <c r="F2347" t="s">
        <v>4768</v>
      </c>
      <c r="G2347">
        <v>8.91</v>
      </c>
      <c r="I2347" t="s">
        <v>4762</v>
      </c>
    </row>
    <row r="2348" spans="1:9" x14ac:dyDescent="0.25">
      <c r="A2348">
        <v>7430</v>
      </c>
      <c r="B2348" t="s">
        <v>119</v>
      </c>
      <c r="C2348">
        <v>440</v>
      </c>
      <c r="D2348" s="404">
        <v>45231</v>
      </c>
      <c r="E2348" t="s">
        <v>4762</v>
      </c>
      <c r="F2348" t="s">
        <v>4768</v>
      </c>
      <c r="G2348">
        <v>98.03</v>
      </c>
      <c r="I2348" t="s">
        <v>4762</v>
      </c>
    </row>
    <row r="2349" spans="1:9" x14ac:dyDescent="0.25">
      <c r="A2349">
        <v>7430</v>
      </c>
      <c r="B2349" t="s">
        <v>119</v>
      </c>
      <c r="C2349">
        <v>935</v>
      </c>
      <c r="D2349" s="404">
        <v>45231</v>
      </c>
      <c r="E2349" t="s">
        <v>4762</v>
      </c>
      <c r="F2349" t="s">
        <v>4768</v>
      </c>
      <c r="G2349">
        <v>44.56</v>
      </c>
      <c r="I2349" t="s">
        <v>4762</v>
      </c>
    </row>
    <row r="2350" spans="1:9" x14ac:dyDescent="0.25">
      <c r="A2350">
        <v>7430</v>
      </c>
      <c r="B2350" t="s">
        <v>119</v>
      </c>
      <c r="C2350">
        <v>936</v>
      </c>
      <c r="D2350" s="404">
        <v>45231</v>
      </c>
      <c r="E2350" t="s">
        <v>4762</v>
      </c>
      <c r="F2350" t="s">
        <v>4768</v>
      </c>
      <c r="G2350">
        <v>8.91</v>
      </c>
      <c r="I2350" t="s">
        <v>4762</v>
      </c>
    </row>
    <row r="2351" spans="1:9" x14ac:dyDescent="0.25">
      <c r="A2351">
        <v>7430</v>
      </c>
      <c r="B2351" t="s">
        <v>119</v>
      </c>
      <c r="C2351">
        <v>170</v>
      </c>
      <c r="D2351" s="404">
        <v>45260</v>
      </c>
      <c r="E2351" t="s">
        <v>4119</v>
      </c>
      <c r="G2351">
        <v>-65</v>
      </c>
      <c r="I2351" t="s">
        <v>4762</v>
      </c>
    </row>
    <row r="2352" spans="1:9" x14ac:dyDescent="0.25">
      <c r="A2352">
        <v>7430</v>
      </c>
      <c r="B2352" t="s">
        <v>119</v>
      </c>
      <c r="C2352">
        <v>190</v>
      </c>
      <c r="D2352" s="404">
        <v>45260</v>
      </c>
      <c r="E2352" t="s">
        <v>4119</v>
      </c>
      <c r="G2352">
        <v>65</v>
      </c>
      <c r="I2352" t="s">
        <v>4762</v>
      </c>
    </row>
    <row r="2353" spans="1:9" x14ac:dyDescent="0.25">
      <c r="A2353">
        <v>7430</v>
      </c>
      <c r="B2353" t="s">
        <v>119</v>
      </c>
      <c r="C2353">
        <v>110</v>
      </c>
      <c r="D2353" s="404">
        <v>45261</v>
      </c>
      <c r="E2353" t="s">
        <v>4762</v>
      </c>
      <c r="F2353" t="s">
        <v>4768</v>
      </c>
      <c r="G2353">
        <v>80.209999999999994</v>
      </c>
      <c r="I2353" t="s">
        <v>4762</v>
      </c>
    </row>
    <row r="2354" spans="1:9" x14ac:dyDescent="0.25">
      <c r="A2354">
        <v>7430</v>
      </c>
      <c r="B2354" t="s">
        <v>119</v>
      </c>
      <c r="C2354">
        <v>112</v>
      </c>
      <c r="D2354" s="404">
        <v>45261</v>
      </c>
      <c r="E2354" t="s">
        <v>4762</v>
      </c>
      <c r="F2354" t="s">
        <v>4768</v>
      </c>
      <c r="G2354">
        <v>44.56</v>
      </c>
      <c r="I2354" t="s">
        <v>4762</v>
      </c>
    </row>
    <row r="2355" spans="1:9" x14ac:dyDescent="0.25">
      <c r="A2355">
        <v>7430</v>
      </c>
      <c r="B2355" t="s">
        <v>119</v>
      </c>
      <c r="C2355">
        <v>120</v>
      </c>
      <c r="D2355" s="404">
        <v>45261</v>
      </c>
      <c r="E2355" t="s">
        <v>4762</v>
      </c>
      <c r="F2355" t="s">
        <v>4768</v>
      </c>
      <c r="G2355">
        <v>26.74</v>
      </c>
      <c r="I2355" t="s">
        <v>4762</v>
      </c>
    </row>
    <row r="2356" spans="1:9" x14ac:dyDescent="0.25">
      <c r="A2356">
        <v>7430</v>
      </c>
      <c r="B2356" t="s">
        <v>119</v>
      </c>
      <c r="C2356">
        <v>121</v>
      </c>
      <c r="D2356" s="404">
        <v>45261</v>
      </c>
      <c r="E2356" t="s">
        <v>4762</v>
      </c>
      <c r="F2356" t="s">
        <v>4768</v>
      </c>
      <c r="G2356">
        <v>17.82</v>
      </c>
      <c r="I2356" t="s">
        <v>4762</v>
      </c>
    </row>
    <row r="2357" spans="1:9" x14ac:dyDescent="0.25">
      <c r="A2357">
        <v>7430</v>
      </c>
      <c r="B2357" t="s">
        <v>119</v>
      </c>
      <c r="C2357">
        <v>130</v>
      </c>
      <c r="D2357" s="404">
        <v>45261</v>
      </c>
      <c r="E2357" t="s">
        <v>4762</v>
      </c>
      <c r="F2357" t="s">
        <v>4768</v>
      </c>
      <c r="G2357">
        <v>98.03</v>
      </c>
      <c r="I2357" t="s">
        <v>4762</v>
      </c>
    </row>
    <row r="2358" spans="1:9" x14ac:dyDescent="0.25">
      <c r="A2358">
        <v>7430</v>
      </c>
      <c r="B2358" t="s">
        <v>119</v>
      </c>
      <c r="C2358">
        <v>140</v>
      </c>
      <c r="D2358" s="404">
        <v>45261</v>
      </c>
      <c r="E2358" t="s">
        <v>4762</v>
      </c>
      <c r="F2358" t="s">
        <v>4768</v>
      </c>
      <c r="G2358">
        <v>249.54</v>
      </c>
      <c r="I2358" t="s">
        <v>4762</v>
      </c>
    </row>
    <row r="2359" spans="1:9" x14ac:dyDescent="0.25">
      <c r="A2359">
        <v>7430</v>
      </c>
      <c r="B2359" t="s">
        <v>119</v>
      </c>
      <c r="C2359">
        <v>142</v>
      </c>
      <c r="D2359" s="404">
        <v>45261</v>
      </c>
      <c r="E2359" t="s">
        <v>4762</v>
      </c>
      <c r="F2359" t="s">
        <v>4768</v>
      </c>
      <c r="G2359">
        <v>89.12</v>
      </c>
      <c r="I2359" t="s">
        <v>4762</v>
      </c>
    </row>
    <row r="2360" spans="1:9" x14ac:dyDescent="0.25">
      <c r="A2360">
        <v>7430</v>
      </c>
      <c r="B2360" t="s">
        <v>119</v>
      </c>
      <c r="C2360">
        <v>142</v>
      </c>
      <c r="D2360" s="404">
        <v>45261</v>
      </c>
      <c r="E2360" t="s">
        <v>4762</v>
      </c>
      <c r="F2360" t="s">
        <v>4768</v>
      </c>
      <c r="G2360">
        <v>44.56</v>
      </c>
      <c r="I2360" t="s">
        <v>4762</v>
      </c>
    </row>
    <row r="2361" spans="1:9" x14ac:dyDescent="0.25">
      <c r="A2361">
        <v>7430</v>
      </c>
      <c r="B2361" t="s">
        <v>119</v>
      </c>
      <c r="C2361">
        <v>150</v>
      </c>
      <c r="D2361" s="404">
        <v>45261</v>
      </c>
      <c r="E2361" t="s">
        <v>4762</v>
      </c>
      <c r="F2361" t="s">
        <v>4768</v>
      </c>
      <c r="G2361">
        <v>71.3</v>
      </c>
      <c r="I2361" t="s">
        <v>4762</v>
      </c>
    </row>
    <row r="2362" spans="1:9" x14ac:dyDescent="0.25">
      <c r="A2362">
        <v>7430</v>
      </c>
      <c r="B2362" t="s">
        <v>119</v>
      </c>
      <c r="C2362">
        <v>160</v>
      </c>
      <c r="D2362" s="404">
        <v>45261</v>
      </c>
      <c r="E2362" t="s">
        <v>4762</v>
      </c>
      <c r="F2362" t="s">
        <v>4768</v>
      </c>
      <c r="G2362">
        <v>26.74</v>
      </c>
      <c r="I2362" t="s">
        <v>4762</v>
      </c>
    </row>
    <row r="2363" spans="1:9" x14ac:dyDescent="0.25">
      <c r="A2363">
        <v>7430</v>
      </c>
      <c r="B2363" t="s">
        <v>119</v>
      </c>
      <c r="C2363">
        <v>210</v>
      </c>
      <c r="D2363" s="404">
        <v>45261</v>
      </c>
      <c r="E2363" t="s">
        <v>4762</v>
      </c>
      <c r="F2363" t="s">
        <v>4768</v>
      </c>
      <c r="G2363">
        <v>35.65</v>
      </c>
      <c r="I2363" t="s">
        <v>4762</v>
      </c>
    </row>
    <row r="2364" spans="1:9" x14ac:dyDescent="0.25">
      <c r="A2364">
        <v>7430</v>
      </c>
      <c r="B2364" t="s">
        <v>119</v>
      </c>
      <c r="C2364">
        <v>220</v>
      </c>
      <c r="D2364" s="404">
        <v>45261</v>
      </c>
      <c r="E2364" t="s">
        <v>4762</v>
      </c>
      <c r="F2364" t="s">
        <v>4768</v>
      </c>
      <c r="G2364">
        <v>35.65</v>
      </c>
      <c r="I2364" t="s">
        <v>4762</v>
      </c>
    </row>
    <row r="2365" spans="1:9" x14ac:dyDescent="0.25">
      <c r="A2365">
        <v>7430</v>
      </c>
      <c r="B2365" t="s">
        <v>119</v>
      </c>
      <c r="C2365">
        <v>230</v>
      </c>
      <c r="D2365" s="404">
        <v>45261</v>
      </c>
      <c r="E2365" t="s">
        <v>4762</v>
      </c>
      <c r="F2365" t="s">
        <v>4768</v>
      </c>
      <c r="G2365">
        <v>26.74</v>
      </c>
      <c r="I2365" t="s">
        <v>4762</v>
      </c>
    </row>
    <row r="2366" spans="1:9" x14ac:dyDescent="0.25">
      <c r="A2366">
        <v>7430</v>
      </c>
      <c r="B2366" t="s">
        <v>119</v>
      </c>
      <c r="C2366">
        <v>240</v>
      </c>
      <c r="D2366" s="404">
        <v>45261</v>
      </c>
      <c r="E2366" t="s">
        <v>4762</v>
      </c>
      <c r="F2366" t="s">
        <v>4768</v>
      </c>
      <c r="G2366">
        <v>151.51</v>
      </c>
      <c r="I2366" t="s">
        <v>4762</v>
      </c>
    </row>
    <row r="2367" spans="1:9" x14ac:dyDescent="0.25">
      <c r="A2367">
        <v>7430</v>
      </c>
      <c r="B2367" t="s">
        <v>119</v>
      </c>
      <c r="C2367">
        <v>260</v>
      </c>
      <c r="D2367" s="404">
        <v>45261</v>
      </c>
      <c r="E2367" t="s">
        <v>4762</v>
      </c>
      <c r="F2367" t="s">
        <v>4768</v>
      </c>
      <c r="G2367">
        <v>17.82</v>
      </c>
      <c r="I2367" t="s">
        <v>4762</v>
      </c>
    </row>
    <row r="2368" spans="1:9" x14ac:dyDescent="0.25">
      <c r="A2368">
        <v>7430</v>
      </c>
      <c r="B2368" t="s">
        <v>119</v>
      </c>
      <c r="C2368">
        <v>330</v>
      </c>
      <c r="D2368" s="404">
        <v>45261</v>
      </c>
      <c r="E2368" t="s">
        <v>4762</v>
      </c>
      <c r="F2368" t="s">
        <v>4768</v>
      </c>
      <c r="G2368">
        <v>8.91</v>
      </c>
      <c r="I2368" t="s">
        <v>4762</v>
      </c>
    </row>
    <row r="2369" spans="1:9" x14ac:dyDescent="0.25">
      <c r="A2369">
        <v>7430</v>
      </c>
      <c r="B2369" t="s">
        <v>119</v>
      </c>
      <c r="C2369">
        <v>340</v>
      </c>
      <c r="D2369" s="404">
        <v>45261</v>
      </c>
      <c r="E2369" t="s">
        <v>4762</v>
      </c>
      <c r="F2369" t="s">
        <v>4768</v>
      </c>
      <c r="G2369">
        <v>98.03</v>
      </c>
      <c r="I2369" t="s">
        <v>4762</v>
      </c>
    </row>
    <row r="2370" spans="1:9" x14ac:dyDescent="0.25">
      <c r="A2370">
        <v>7430</v>
      </c>
      <c r="B2370" t="s">
        <v>119</v>
      </c>
      <c r="C2370">
        <v>430</v>
      </c>
      <c r="D2370" s="404">
        <v>45261</v>
      </c>
      <c r="E2370" t="s">
        <v>4762</v>
      </c>
      <c r="F2370" t="s">
        <v>4768</v>
      </c>
      <c r="G2370">
        <v>8.91</v>
      </c>
      <c r="I2370" t="s">
        <v>4762</v>
      </c>
    </row>
    <row r="2371" spans="1:9" x14ac:dyDescent="0.25">
      <c r="A2371">
        <v>7430</v>
      </c>
      <c r="B2371" t="s">
        <v>119</v>
      </c>
      <c r="C2371">
        <v>440</v>
      </c>
      <c r="D2371" s="404">
        <v>45261</v>
      </c>
      <c r="E2371" t="s">
        <v>4762</v>
      </c>
      <c r="F2371" t="s">
        <v>4768</v>
      </c>
      <c r="G2371">
        <v>98.03</v>
      </c>
      <c r="I2371" t="s">
        <v>4762</v>
      </c>
    </row>
    <row r="2372" spans="1:9" x14ac:dyDescent="0.25">
      <c r="A2372">
        <v>7430</v>
      </c>
      <c r="B2372" t="s">
        <v>119</v>
      </c>
      <c r="C2372">
        <v>935</v>
      </c>
      <c r="D2372" s="404">
        <v>45261</v>
      </c>
      <c r="E2372" t="s">
        <v>4762</v>
      </c>
      <c r="F2372" t="s">
        <v>4768</v>
      </c>
      <c r="G2372">
        <v>44.56</v>
      </c>
      <c r="I2372" t="s">
        <v>4762</v>
      </c>
    </row>
    <row r="2373" spans="1:9" x14ac:dyDescent="0.25">
      <c r="A2373">
        <v>7430</v>
      </c>
      <c r="B2373" t="s">
        <v>119</v>
      </c>
      <c r="C2373">
        <v>936</v>
      </c>
      <c r="D2373" s="404">
        <v>45261</v>
      </c>
      <c r="E2373" t="s">
        <v>4762</v>
      </c>
      <c r="F2373" t="s">
        <v>4768</v>
      </c>
      <c r="G2373">
        <v>8.91</v>
      </c>
      <c r="I2373" t="s">
        <v>4762</v>
      </c>
    </row>
    <row r="2374" spans="1:9" x14ac:dyDescent="0.25">
      <c r="A2374">
        <v>7430</v>
      </c>
      <c r="B2374" t="s">
        <v>119</v>
      </c>
      <c r="C2374">
        <v>170</v>
      </c>
      <c r="D2374" s="404">
        <v>45291</v>
      </c>
      <c r="E2374" t="s">
        <v>4771</v>
      </c>
      <c r="G2374">
        <v>-827</v>
      </c>
      <c r="I2374" t="s">
        <v>4762</v>
      </c>
    </row>
    <row r="2375" spans="1:9" x14ac:dyDescent="0.25">
      <c r="A2375">
        <v>7430</v>
      </c>
      <c r="B2375" t="s">
        <v>119</v>
      </c>
      <c r="C2375">
        <v>190</v>
      </c>
      <c r="D2375" s="404">
        <v>45291</v>
      </c>
      <c r="E2375" t="s">
        <v>4771</v>
      </c>
      <c r="G2375">
        <v>827</v>
      </c>
      <c r="I2375" t="s">
        <v>4762</v>
      </c>
    </row>
    <row r="2376" spans="1:9" x14ac:dyDescent="0.25">
      <c r="A2376">
        <v>7430</v>
      </c>
      <c r="B2376" t="s">
        <v>119</v>
      </c>
      <c r="C2376">
        <v>110</v>
      </c>
      <c r="D2376" s="404">
        <v>45292</v>
      </c>
      <c r="E2376" t="s">
        <v>4762</v>
      </c>
      <c r="F2376" t="s">
        <v>4768</v>
      </c>
      <c r="G2376">
        <v>80.209999999999994</v>
      </c>
      <c r="I2376" t="s">
        <v>4762</v>
      </c>
    </row>
    <row r="2377" spans="1:9" x14ac:dyDescent="0.25">
      <c r="A2377">
        <v>7430</v>
      </c>
      <c r="B2377" t="s">
        <v>119</v>
      </c>
      <c r="C2377">
        <v>112</v>
      </c>
      <c r="D2377" s="404">
        <v>45292</v>
      </c>
      <c r="E2377" t="s">
        <v>4762</v>
      </c>
      <c r="F2377" t="s">
        <v>4768</v>
      </c>
      <c r="G2377">
        <v>44.56</v>
      </c>
      <c r="I2377" t="s">
        <v>4762</v>
      </c>
    </row>
    <row r="2378" spans="1:9" x14ac:dyDescent="0.25">
      <c r="A2378">
        <v>7430</v>
      </c>
      <c r="B2378" t="s">
        <v>119</v>
      </c>
      <c r="C2378">
        <v>120</v>
      </c>
      <c r="D2378" s="404">
        <v>45292</v>
      </c>
      <c r="E2378" t="s">
        <v>4762</v>
      </c>
      <c r="F2378" t="s">
        <v>4768</v>
      </c>
      <c r="G2378">
        <v>26.74</v>
      </c>
      <c r="I2378" t="s">
        <v>4762</v>
      </c>
    </row>
    <row r="2379" spans="1:9" x14ac:dyDescent="0.25">
      <c r="A2379">
        <v>7430</v>
      </c>
      <c r="B2379" t="s">
        <v>119</v>
      </c>
      <c r="C2379">
        <v>121</v>
      </c>
      <c r="D2379" s="404">
        <v>45292</v>
      </c>
      <c r="E2379" t="s">
        <v>4762</v>
      </c>
      <c r="F2379" t="s">
        <v>4768</v>
      </c>
      <c r="G2379">
        <v>17.82</v>
      </c>
      <c r="I2379" t="s">
        <v>4762</v>
      </c>
    </row>
    <row r="2380" spans="1:9" x14ac:dyDescent="0.25">
      <c r="A2380">
        <v>7430</v>
      </c>
      <c r="B2380" t="s">
        <v>119</v>
      </c>
      <c r="C2380">
        <v>130</v>
      </c>
      <c r="D2380" s="404">
        <v>45292</v>
      </c>
      <c r="E2380" t="s">
        <v>4762</v>
      </c>
      <c r="F2380" t="s">
        <v>4768</v>
      </c>
      <c r="G2380">
        <v>98.03</v>
      </c>
      <c r="I2380" t="s">
        <v>4762</v>
      </c>
    </row>
    <row r="2381" spans="1:9" x14ac:dyDescent="0.25">
      <c r="A2381">
        <v>7430</v>
      </c>
      <c r="B2381" t="s">
        <v>119</v>
      </c>
      <c r="C2381">
        <v>140</v>
      </c>
      <c r="D2381" s="404">
        <v>45292</v>
      </c>
      <c r="E2381" t="s">
        <v>4762</v>
      </c>
      <c r="F2381" t="s">
        <v>4768</v>
      </c>
      <c r="G2381">
        <v>249.54</v>
      </c>
      <c r="I2381" t="s">
        <v>4762</v>
      </c>
    </row>
    <row r="2382" spans="1:9" x14ac:dyDescent="0.25">
      <c r="A2382">
        <v>7430</v>
      </c>
      <c r="B2382" t="s">
        <v>119</v>
      </c>
      <c r="C2382">
        <v>142</v>
      </c>
      <c r="D2382" s="404">
        <v>45292</v>
      </c>
      <c r="E2382" t="s">
        <v>4762</v>
      </c>
      <c r="F2382" t="s">
        <v>4768</v>
      </c>
      <c r="G2382">
        <v>89.12</v>
      </c>
      <c r="I2382" t="s">
        <v>4762</v>
      </c>
    </row>
    <row r="2383" spans="1:9" x14ac:dyDescent="0.25">
      <c r="A2383">
        <v>7430</v>
      </c>
      <c r="B2383" t="s">
        <v>119</v>
      </c>
      <c r="C2383">
        <v>142</v>
      </c>
      <c r="D2383" s="404">
        <v>45292</v>
      </c>
      <c r="E2383" t="s">
        <v>4762</v>
      </c>
      <c r="F2383" t="s">
        <v>4768</v>
      </c>
      <c r="G2383">
        <v>44.56</v>
      </c>
      <c r="I2383" t="s">
        <v>4762</v>
      </c>
    </row>
    <row r="2384" spans="1:9" x14ac:dyDescent="0.25">
      <c r="A2384">
        <v>7430</v>
      </c>
      <c r="B2384" t="s">
        <v>119</v>
      </c>
      <c r="C2384">
        <v>150</v>
      </c>
      <c r="D2384" s="404">
        <v>45292</v>
      </c>
      <c r="E2384" t="s">
        <v>4762</v>
      </c>
      <c r="F2384" t="s">
        <v>4768</v>
      </c>
      <c r="G2384">
        <v>71.3</v>
      </c>
      <c r="I2384" t="s">
        <v>4762</v>
      </c>
    </row>
    <row r="2385" spans="1:9" x14ac:dyDescent="0.25">
      <c r="A2385">
        <v>7430</v>
      </c>
      <c r="B2385" t="s">
        <v>119</v>
      </c>
      <c r="C2385">
        <v>160</v>
      </c>
      <c r="D2385" s="404">
        <v>45292</v>
      </c>
      <c r="E2385" t="s">
        <v>4762</v>
      </c>
      <c r="F2385" t="s">
        <v>4768</v>
      </c>
      <c r="G2385">
        <v>26.74</v>
      </c>
      <c r="I2385" t="s">
        <v>4762</v>
      </c>
    </row>
    <row r="2386" spans="1:9" x14ac:dyDescent="0.25">
      <c r="A2386">
        <v>7430</v>
      </c>
      <c r="B2386" t="s">
        <v>119</v>
      </c>
      <c r="C2386">
        <v>210</v>
      </c>
      <c r="D2386" s="404">
        <v>45292</v>
      </c>
      <c r="E2386" t="s">
        <v>4762</v>
      </c>
      <c r="F2386" t="s">
        <v>4768</v>
      </c>
      <c r="G2386">
        <v>35.65</v>
      </c>
      <c r="I2386" t="s">
        <v>4762</v>
      </c>
    </row>
    <row r="2387" spans="1:9" x14ac:dyDescent="0.25">
      <c r="A2387">
        <v>7430</v>
      </c>
      <c r="B2387" t="s">
        <v>119</v>
      </c>
      <c r="C2387">
        <v>220</v>
      </c>
      <c r="D2387" s="404">
        <v>45292</v>
      </c>
      <c r="E2387" t="s">
        <v>4762</v>
      </c>
      <c r="F2387" t="s">
        <v>4768</v>
      </c>
      <c r="G2387">
        <v>35.65</v>
      </c>
      <c r="I2387" t="s">
        <v>4762</v>
      </c>
    </row>
    <row r="2388" spans="1:9" x14ac:dyDescent="0.25">
      <c r="A2388">
        <v>7430</v>
      </c>
      <c r="B2388" t="s">
        <v>119</v>
      </c>
      <c r="C2388">
        <v>230</v>
      </c>
      <c r="D2388" s="404">
        <v>45292</v>
      </c>
      <c r="E2388" t="s">
        <v>4762</v>
      </c>
      <c r="F2388" t="s">
        <v>4768</v>
      </c>
      <c r="G2388">
        <v>26.74</v>
      </c>
      <c r="I2388" t="s">
        <v>4762</v>
      </c>
    </row>
    <row r="2389" spans="1:9" x14ac:dyDescent="0.25">
      <c r="A2389">
        <v>7430</v>
      </c>
      <c r="B2389" t="s">
        <v>119</v>
      </c>
      <c r="C2389">
        <v>240</v>
      </c>
      <c r="D2389" s="404">
        <v>45292</v>
      </c>
      <c r="E2389" t="s">
        <v>4762</v>
      </c>
      <c r="F2389" t="s">
        <v>4768</v>
      </c>
      <c r="G2389">
        <v>151.51</v>
      </c>
      <c r="I2389" t="s">
        <v>4762</v>
      </c>
    </row>
    <row r="2390" spans="1:9" x14ac:dyDescent="0.25">
      <c r="A2390">
        <v>7430</v>
      </c>
      <c r="B2390" t="s">
        <v>119</v>
      </c>
      <c r="C2390">
        <v>260</v>
      </c>
      <c r="D2390" s="404">
        <v>45292</v>
      </c>
      <c r="E2390" t="s">
        <v>4762</v>
      </c>
      <c r="F2390" t="s">
        <v>4768</v>
      </c>
      <c r="G2390">
        <v>17.82</v>
      </c>
      <c r="I2390" t="s">
        <v>4762</v>
      </c>
    </row>
    <row r="2391" spans="1:9" x14ac:dyDescent="0.25">
      <c r="A2391">
        <v>7430</v>
      </c>
      <c r="B2391" t="s">
        <v>119</v>
      </c>
      <c r="C2391">
        <v>330</v>
      </c>
      <c r="D2391" s="404">
        <v>45292</v>
      </c>
      <c r="E2391" t="s">
        <v>4762</v>
      </c>
      <c r="F2391" t="s">
        <v>4768</v>
      </c>
      <c r="G2391">
        <v>8.91</v>
      </c>
      <c r="I2391" t="s">
        <v>4762</v>
      </c>
    </row>
    <row r="2392" spans="1:9" x14ac:dyDescent="0.25">
      <c r="A2392">
        <v>7430</v>
      </c>
      <c r="B2392" t="s">
        <v>119</v>
      </c>
      <c r="C2392">
        <v>340</v>
      </c>
      <c r="D2392" s="404">
        <v>45292</v>
      </c>
      <c r="E2392" t="s">
        <v>4762</v>
      </c>
      <c r="F2392" t="s">
        <v>4768</v>
      </c>
      <c r="G2392">
        <v>98.03</v>
      </c>
      <c r="I2392" t="s">
        <v>4762</v>
      </c>
    </row>
    <row r="2393" spans="1:9" x14ac:dyDescent="0.25">
      <c r="A2393">
        <v>7430</v>
      </c>
      <c r="B2393" t="s">
        <v>119</v>
      </c>
      <c r="C2393">
        <v>430</v>
      </c>
      <c r="D2393" s="404">
        <v>45292</v>
      </c>
      <c r="E2393" t="s">
        <v>4762</v>
      </c>
      <c r="F2393" t="s">
        <v>4768</v>
      </c>
      <c r="G2393">
        <v>8.91</v>
      </c>
      <c r="I2393" t="s">
        <v>4762</v>
      </c>
    </row>
    <row r="2394" spans="1:9" x14ac:dyDescent="0.25">
      <c r="A2394">
        <v>7430</v>
      </c>
      <c r="B2394" t="s">
        <v>119</v>
      </c>
      <c r="C2394">
        <v>440</v>
      </c>
      <c r="D2394" s="404">
        <v>45292</v>
      </c>
      <c r="E2394" t="s">
        <v>4762</v>
      </c>
      <c r="F2394" t="s">
        <v>4768</v>
      </c>
      <c r="G2394">
        <v>98.03</v>
      </c>
      <c r="I2394" t="s">
        <v>4762</v>
      </c>
    </row>
    <row r="2395" spans="1:9" x14ac:dyDescent="0.25">
      <c r="A2395">
        <v>7430</v>
      </c>
      <c r="B2395" t="s">
        <v>119</v>
      </c>
      <c r="C2395">
        <v>935</v>
      </c>
      <c r="D2395" s="404">
        <v>45292</v>
      </c>
      <c r="E2395" t="s">
        <v>4762</v>
      </c>
      <c r="F2395" t="s">
        <v>4768</v>
      </c>
      <c r="G2395">
        <v>44.56</v>
      </c>
      <c r="I2395" t="s">
        <v>4762</v>
      </c>
    </row>
    <row r="2396" spans="1:9" x14ac:dyDescent="0.25">
      <c r="A2396">
        <v>7430</v>
      </c>
      <c r="B2396" t="s">
        <v>119</v>
      </c>
      <c r="C2396">
        <v>936</v>
      </c>
      <c r="D2396" s="404">
        <v>45292</v>
      </c>
      <c r="E2396" t="s">
        <v>4762</v>
      </c>
      <c r="F2396" t="s">
        <v>4768</v>
      </c>
      <c r="G2396">
        <v>8.91</v>
      </c>
      <c r="I2396" t="s">
        <v>4762</v>
      </c>
    </row>
    <row r="2397" spans="1:9" x14ac:dyDescent="0.25">
      <c r="A2397">
        <v>7430</v>
      </c>
      <c r="B2397" t="s">
        <v>119</v>
      </c>
      <c r="C2397">
        <v>110</v>
      </c>
      <c r="D2397" s="404">
        <v>45301</v>
      </c>
      <c r="E2397" t="s">
        <v>4770</v>
      </c>
      <c r="F2397" t="s">
        <v>4769</v>
      </c>
      <c r="G2397">
        <v>286.24</v>
      </c>
      <c r="I2397" t="s">
        <v>4764</v>
      </c>
    </row>
    <row r="2398" spans="1:9" x14ac:dyDescent="0.25">
      <c r="A2398">
        <v>7430</v>
      </c>
      <c r="B2398" t="s">
        <v>119</v>
      </c>
      <c r="C2398">
        <v>112</v>
      </c>
      <c r="D2398" s="404">
        <v>45301</v>
      </c>
      <c r="E2398" t="s">
        <v>4770</v>
      </c>
      <c r="F2398" t="s">
        <v>4769</v>
      </c>
      <c r="G2398">
        <v>286.26</v>
      </c>
      <c r="I2398" t="s">
        <v>4764</v>
      </c>
    </row>
    <row r="2399" spans="1:9" x14ac:dyDescent="0.25">
      <c r="A2399">
        <v>7430</v>
      </c>
      <c r="B2399" t="s">
        <v>119</v>
      </c>
      <c r="C2399">
        <v>120</v>
      </c>
      <c r="D2399" s="404">
        <v>45301</v>
      </c>
      <c r="E2399" t="s">
        <v>4770</v>
      </c>
      <c r="F2399" t="s">
        <v>4769</v>
      </c>
      <c r="G2399">
        <v>286.24</v>
      </c>
      <c r="I2399" t="s">
        <v>4764</v>
      </c>
    </row>
    <row r="2400" spans="1:9" x14ac:dyDescent="0.25">
      <c r="A2400">
        <v>7430</v>
      </c>
      <c r="B2400" t="s">
        <v>119</v>
      </c>
      <c r="C2400">
        <v>110</v>
      </c>
      <c r="D2400" s="404">
        <v>45323</v>
      </c>
      <c r="E2400" t="s">
        <v>4762</v>
      </c>
      <c r="F2400" t="s">
        <v>4768</v>
      </c>
      <c r="G2400">
        <v>80.209999999999994</v>
      </c>
      <c r="I2400" t="s">
        <v>4762</v>
      </c>
    </row>
    <row r="2401" spans="1:9" x14ac:dyDescent="0.25">
      <c r="A2401">
        <v>7430</v>
      </c>
      <c r="B2401" t="s">
        <v>119</v>
      </c>
      <c r="C2401">
        <v>112</v>
      </c>
      <c r="D2401" s="404">
        <v>45323</v>
      </c>
      <c r="E2401" t="s">
        <v>4762</v>
      </c>
      <c r="F2401" t="s">
        <v>4768</v>
      </c>
      <c r="G2401">
        <v>44.56</v>
      </c>
      <c r="I2401" t="s">
        <v>4762</v>
      </c>
    </row>
    <row r="2402" spans="1:9" x14ac:dyDescent="0.25">
      <c r="A2402">
        <v>7430</v>
      </c>
      <c r="B2402" t="s">
        <v>119</v>
      </c>
      <c r="C2402">
        <v>120</v>
      </c>
      <c r="D2402" s="404">
        <v>45323</v>
      </c>
      <c r="E2402" t="s">
        <v>4762</v>
      </c>
      <c r="F2402" t="s">
        <v>4768</v>
      </c>
      <c r="G2402">
        <v>26.74</v>
      </c>
      <c r="I2402" t="s">
        <v>4762</v>
      </c>
    </row>
    <row r="2403" spans="1:9" x14ac:dyDescent="0.25">
      <c r="A2403">
        <v>7430</v>
      </c>
      <c r="B2403" t="s">
        <v>119</v>
      </c>
      <c r="C2403">
        <v>121</v>
      </c>
      <c r="D2403" s="404">
        <v>45323</v>
      </c>
      <c r="E2403" t="s">
        <v>4762</v>
      </c>
      <c r="F2403" t="s">
        <v>4768</v>
      </c>
      <c r="G2403">
        <v>17.82</v>
      </c>
      <c r="I2403" t="s">
        <v>4762</v>
      </c>
    </row>
    <row r="2404" spans="1:9" x14ac:dyDescent="0.25">
      <c r="A2404">
        <v>7430</v>
      </c>
      <c r="B2404" t="s">
        <v>119</v>
      </c>
      <c r="C2404">
        <v>130</v>
      </c>
      <c r="D2404" s="404">
        <v>45323</v>
      </c>
      <c r="E2404" t="s">
        <v>4762</v>
      </c>
      <c r="F2404" t="s">
        <v>4768</v>
      </c>
      <c r="G2404">
        <v>98.03</v>
      </c>
      <c r="I2404" t="s">
        <v>4762</v>
      </c>
    </row>
    <row r="2405" spans="1:9" x14ac:dyDescent="0.25">
      <c r="A2405">
        <v>7430</v>
      </c>
      <c r="B2405" t="s">
        <v>119</v>
      </c>
      <c r="C2405">
        <v>140</v>
      </c>
      <c r="D2405" s="404">
        <v>45323</v>
      </c>
      <c r="E2405" t="s">
        <v>4762</v>
      </c>
      <c r="F2405" t="s">
        <v>4768</v>
      </c>
      <c r="G2405">
        <v>249.54</v>
      </c>
      <c r="I2405" t="s">
        <v>4762</v>
      </c>
    </row>
    <row r="2406" spans="1:9" x14ac:dyDescent="0.25">
      <c r="A2406">
        <v>7430</v>
      </c>
      <c r="B2406" t="s">
        <v>119</v>
      </c>
      <c r="C2406">
        <v>142</v>
      </c>
      <c r="D2406" s="404">
        <v>45323</v>
      </c>
      <c r="E2406" t="s">
        <v>4762</v>
      </c>
      <c r="F2406" t="s">
        <v>4768</v>
      </c>
      <c r="G2406">
        <v>89.12</v>
      </c>
      <c r="I2406" t="s">
        <v>4762</v>
      </c>
    </row>
    <row r="2407" spans="1:9" x14ac:dyDescent="0.25">
      <c r="A2407">
        <v>7430</v>
      </c>
      <c r="B2407" t="s">
        <v>119</v>
      </c>
      <c r="C2407">
        <v>142</v>
      </c>
      <c r="D2407" s="404">
        <v>45323</v>
      </c>
      <c r="E2407" t="s">
        <v>4762</v>
      </c>
      <c r="F2407" t="s">
        <v>4768</v>
      </c>
      <c r="G2407">
        <v>44.56</v>
      </c>
      <c r="I2407" t="s">
        <v>4762</v>
      </c>
    </row>
    <row r="2408" spans="1:9" x14ac:dyDescent="0.25">
      <c r="A2408">
        <v>7430</v>
      </c>
      <c r="B2408" t="s">
        <v>119</v>
      </c>
      <c r="C2408">
        <v>150</v>
      </c>
      <c r="D2408" s="404">
        <v>45323</v>
      </c>
      <c r="E2408" t="s">
        <v>4762</v>
      </c>
      <c r="F2408" t="s">
        <v>4768</v>
      </c>
      <c r="G2408">
        <v>71.3</v>
      </c>
      <c r="I2408" t="s">
        <v>4762</v>
      </c>
    </row>
    <row r="2409" spans="1:9" x14ac:dyDescent="0.25">
      <c r="A2409">
        <v>7430</v>
      </c>
      <c r="B2409" t="s">
        <v>119</v>
      </c>
      <c r="C2409">
        <v>160</v>
      </c>
      <c r="D2409" s="404">
        <v>45323</v>
      </c>
      <c r="E2409" t="s">
        <v>4762</v>
      </c>
      <c r="F2409" t="s">
        <v>4768</v>
      </c>
      <c r="G2409">
        <v>26.74</v>
      </c>
      <c r="I2409" t="s">
        <v>4762</v>
      </c>
    </row>
    <row r="2410" spans="1:9" x14ac:dyDescent="0.25">
      <c r="A2410">
        <v>7430</v>
      </c>
      <c r="B2410" t="s">
        <v>119</v>
      </c>
      <c r="C2410">
        <v>210</v>
      </c>
      <c r="D2410" s="404">
        <v>45323</v>
      </c>
      <c r="E2410" t="s">
        <v>4762</v>
      </c>
      <c r="F2410" t="s">
        <v>4768</v>
      </c>
      <c r="G2410">
        <v>35.65</v>
      </c>
      <c r="I2410" t="s">
        <v>4762</v>
      </c>
    </row>
    <row r="2411" spans="1:9" x14ac:dyDescent="0.25">
      <c r="A2411">
        <v>7430</v>
      </c>
      <c r="B2411" t="s">
        <v>119</v>
      </c>
      <c r="C2411">
        <v>220</v>
      </c>
      <c r="D2411" s="404">
        <v>45323</v>
      </c>
      <c r="E2411" t="s">
        <v>4762</v>
      </c>
      <c r="F2411" t="s">
        <v>4768</v>
      </c>
      <c r="G2411">
        <v>35.65</v>
      </c>
      <c r="I2411" t="s">
        <v>4762</v>
      </c>
    </row>
    <row r="2412" spans="1:9" x14ac:dyDescent="0.25">
      <c r="A2412">
        <v>7430</v>
      </c>
      <c r="B2412" t="s">
        <v>119</v>
      </c>
      <c r="C2412">
        <v>230</v>
      </c>
      <c r="D2412" s="404">
        <v>45323</v>
      </c>
      <c r="E2412" t="s">
        <v>4762</v>
      </c>
      <c r="F2412" t="s">
        <v>4768</v>
      </c>
      <c r="G2412">
        <v>26.74</v>
      </c>
      <c r="I2412" t="s">
        <v>4762</v>
      </c>
    </row>
    <row r="2413" spans="1:9" x14ac:dyDescent="0.25">
      <c r="A2413">
        <v>7430</v>
      </c>
      <c r="B2413" t="s">
        <v>119</v>
      </c>
      <c r="C2413">
        <v>240</v>
      </c>
      <c r="D2413" s="404">
        <v>45323</v>
      </c>
      <c r="E2413" t="s">
        <v>4762</v>
      </c>
      <c r="F2413" t="s">
        <v>4768</v>
      </c>
      <c r="G2413">
        <v>151.51</v>
      </c>
      <c r="I2413" t="s">
        <v>4762</v>
      </c>
    </row>
    <row r="2414" spans="1:9" x14ac:dyDescent="0.25">
      <c r="A2414">
        <v>7430</v>
      </c>
      <c r="B2414" t="s">
        <v>119</v>
      </c>
      <c r="C2414">
        <v>260</v>
      </c>
      <c r="D2414" s="404">
        <v>45323</v>
      </c>
      <c r="E2414" t="s">
        <v>4762</v>
      </c>
      <c r="F2414" t="s">
        <v>4768</v>
      </c>
      <c r="G2414">
        <v>17.82</v>
      </c>
      <c r="I2414" t="s">
        <v>4762</v>
      </c>
    </row>
    <row r="2415" spans="1:9" x14ac:dyDescent="0.25">
      <c r="A2415">
        <v>7430</v>
      </c>
      <c r="B2415" t="s">
        <v>119</v>
      </c>
      <c r="C2415">
        <v>330</v>
      </c>
      <c r="D2415" s="404">
        <v>45323</v>
      </c>
      <c r="E2415" t="s">
        <v>4762</v>
      </c>
      <c r="F2415" t="s">
        <v>4768</v>
      </c>
      <c r="G2415">
        <v>8.91</v>
      </c>
      <c r="I2415" t="s">
        <v>4762</v>
      </c>
    </row>
    <row r="2416" spans="1:9" x14ac:dyDescent="0.25">
      <c r="A2416">
        <v>7430</v>
      </c>
      <c r="B2416" t="s">
        <v>119</v>
      </c>
      <c r="C2416">
        <v>340</v>
      </c>
      <c r="D2416" s="404">
        <v>45323</v>
      </c>
      <c r="E2416" t="s">
        <v>4762</v>
      </c>
      <c r="F2416" t="s">
        <v>4768</v>
      </c>
      <c r="G2416">
        <v>98.03</v>
      </c>
      <c r="I2416" t="s">
        <v>4762</v>
      </c>
    </row>
    <row r="2417" spans="1:9" x14ac:dyDescent="0.25">
      <c r="A2417">
        <v>7430</v>
      </c>
      <c r="B2417" t="s">
        <v>119</v>
      </c>
      <c r="C2417">
        <v>430</v>
      </c>
      <c r="D2417" s="404">
        <v>45323</v>
      </c>
      <c r="E2417" t="s">
        <v>4762</v>
      </c>
      <c r="F2417" t="s">
        <v>4768</v>
      </c>
      <c r="G2417">
        <v>8.91</v>
      </c>
      <c r="I2417" t="s">
        <v>4762</v>
      </c>
    </row>
    <row r="2418" spans="1:9" x14ac:dyDescent="0.25">
      <c r="A2418">
        <v>7430</v>
      </c>
      <c r="B2418" t="s">
        <v>119</v>
      </c>
      <c r="C2418">
        <v>440</v>
      </c>
      <c r="D2418" s="404">
        <v>45323</v>
      </c>
      <c r="E2418" t="s">
        <v>4762</v>
      </c>
      <c r="F2418" t="s">
        <v>4768</v>
      </c>
      <c r="G2418">
        <v>98.03</v>
      </c>
      <c r="I2418" t="s">
        <v>4762</v>
      </c>
    </row>
    <row r="2419" spans="1:9" x14ac:dyDescent="0.25">
      <c r="A2419">
        <v>7430</v>
      </c>
      <c r="B2419" t="s">
        <v>119</v>
      </c>
      <c r="C2419">
        <v>935</v>
      </c>
      <c r="D2419" s="404">
        <v>45323</v>
      </c>
      <c r="E2419" t="s">
        <v>4762</v>
      </c>
      <c r="F2419" t="s">
        <v>4768</v>
      </c>
      <c r="G2419">
        <v>44.56</v>
      </c>
      <c r="I2419" t="s">
        <v>4762</v>
      </c>
    </row>
    <row r="2420" spans="1:9" x14ac:dyDescent="0.25">
      <c r="A2420">
        <v>7430</v>
      </c>
      <c r="B2420" t="s">
        <v>119</v>
      </c>
      <c r="C2420">
        <v>936</v>
      </c>
      <c r="D2420" s="404">
        <v>45323</v>
      </c>
      <c r="E2420" t="s">
        <v>4762</v>
      </c>
      <c r="F2420" t="s">
        <v>4768</v>
      </c>
      <c r="G2420">
        <v>8.91</v>
      </c>
      <c r="I2420" t="s">
        <v>4762</v>
      </c>
    </row>
  </sheetData>
  <autoFilter ref="A1:I2420" xr:uid="{90B73AEC-592C-4E68-8AC4-97FB71EAB1DA}">
    <sortState xmlns:xlrd2="http://schemas.microsoft.com/office/spreadsheetml/2017/richdata2" ref="A2:I2420">
      <sortCondition ref="H1:H2420"/>
    </sortState>
  </autoFilter>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04D27-3CD2-4D21-BB28-B34C36A83187}">
  <dimension ref="A1:K3290"/>
  <sheetViews>
    <sheetView workbookViewId="0"/>
  </sheetViews>
  <sheetFormatPr defaultRowHeight="15" x14ac:dyDescent="0.25"/>
  <cols>
    <col min="1" max="1" width="8.140625" bestFit="1" customWidth="1"/>
    <col min="2" max="2" width="24.28515625" bestFit="1" customWidth="1"/>
    <col min="3" max="3" width="11.42578125" bestFit="1" customWidth="1"/>
    <col min="4" max="4" width="10.42578125" bestFit="1" customWidth="1"/>
    <col min="5" max="5" width="43.42578125" customWidth="1"/>
    <col min="6" max="6" width="7.140625" bestFit="1" customWidth="1"/>
    <col min="7" max="7" width="11.5703125" bestFit="1" customWidth="1"/>
    <col min="8" max="8" width="10.28515625" style="427" bestFit="1" customWidth="1"/>
    <col min="9" max="9" width="9.42578125" bestFit="1" customWidth="1"/>
    <col min="10" max="10" width="44" bestFit="1" customWidth="1"/>
    <col min="11" max="11" width="31.5703125" bestFit="1" customWidth="1"/>
  </cols>
  <sheetData>
    <row r="1" spans="1:11" x14ac:dyDescent="0.25">
      <c r="A1" t="s">
        <v>1092</v>
      </c>
      <c r="B1" t="s">
        <v>1091</v>
      </c>
      <c r="C1" t="s">
        <v>2</v>
      </c>
      <c r="D1" t="s">
        <v>1090</v>
      </c>
      <c r="E1" t="s">
        <v>1089</v>
      </c>
      <c r="F1" t="s">
        <v>4715</v>
      </c>
      <c r="G1" t="s">
        <v>1088</v>
      </c>
      <c r="H1" s="427" t="s">
        <v>1087</v>
      </c>
      <c r="I1" t="s">
        <v>4714</v>
      </c>
      <c r="J1" t="s">
        <v>1189</v>
      </c>
      <c r="K1" t="s">
        <v>1095</v>
      </c>
    </row>
    <row r="2" spans="1:11" x14ac:dyDescent="0.25">
      <c r="A2">
        <v>7350</v>
      </c>
      <c r="B2" t="s">
        <v>86</v>
      </c>
      <c r="C2">
        <v>110</v>
      </c>
      <c r="D2" s="404">
        <v>44991</v>
      </c>
      <c r="E2" t="s">
        <v>3977</v>
      </c>
      <c r="F2" t="s">
        <v>3971</v>
      </c>
      <c r="G2" t="s">
        <v>4704</v>
      </c>
      <c r="H2" s="427">
        <v>238.6</v>
      </c>
      <c r="I2">
        <v>10870</v>
      </c>
      <c r="J2" t="s">
        <v>1081</v>
      </c>
      <c r="K2" t="s">
        <v>2681</v>
      </c>
    </row>
    <row r="3" spans="1:11" x14ac:dyDescent="0.25">
      <c r="A3">
        <v>7350</v>
      </c>
      <c r="B3" t="s">
        <v>86</v>
      </c>
      <c r="C3">
        <v>112</v>
      </c>
      <c r="D3" s="404">
        <v>44991</v>
      </c>
      <c r="E3" t="s">
        <v>3977</v>
      </c>
      <c r="F3" t="s">
        <v>3971</v>
      </c>
      <c r="G3" t="s">
        <v>4704</v>
      </c>
      <c r="H3" s="427">
        <v>119.3</v>
      </c>
      <c r="I3">
        <v>10870</v>
      </c>
      <c r="J3" t="s">
        <v>1081</v>
      </c>
      <c r="K3" t="s">
        <v>2681</v>
      </c>
    </row>
    <row r="4" spans="1:11" x14ac:dyDescent="0.25">
      <c r="A4">
        <v>7350</v>
      </c>
      <c r="B4" t="s">
        <v>86</v>
      </c>
      <c r="C4">
        <v>120</v>
      </c>
      <c r="D4" s="404">
        <v>44991</v>
      </c>
      <c r="E4" t="s">
        <v>3977</v>
      </c>
      <c r="F4" t="s">
        <v>3971</v>
      </c>
      <c r="G4" t="s">
        <v>4704</v>
      </c>
      <c r="H4" s="427">
        <v>262.45999999999998</v>
      </c>
      <c r="I4">
        <v>10870</v>
      </c>
      <c r="J4" t="s">
        <v>1081</v>
      </c>
      <c r="K4" t="s">
        <v>2681</v>
      </c>
    </row>
    <row r="5" spans="1:11" x14ac:dyDescent="0.25">
      <c r="A5">
        <v>7350</v>
      </c>
      <c r="B5" t="s">
        <v>86</v>
      </c>
      <c r="C5">
        <v>130</v>
      </c>
      <c r="D5" s="404">
        <v>44991</v>
      </c>
      <c r="E5" t="s">
        <v>3977</v>
      </c>
      <c r="F5" t="s">
        <v>3971</v>
      </c>
      <c r="G5" t="s">
        <v>4704</v>
      </c>
      <c r="H5" s="427">
        <v>202.81</v>
      </c>
      <c r="I5">
        <v>10870</v>
      </c>
      <c r="J5" t="s">
        <v>1081</v>
      </c>
      <c r="K5" t="s">
        <v>2681</v>
      </c>
    </row>
    <row r="6" spans="1:11" x14ac:dyDescent="0.25">
      <c r="A6">
        <v>7350</v>
      </c>
      <c r="B6" t="s">
        <v>86</v>
      </c>
      <c r="C6">
        <v>140</v>
      </c>
      <c r="D6" s="404">
        <v>44991</v>
      </c>
      <c r="E6" t="s">
        <v>3977</v>
      </c>
      <c r="F6" t="s">
        <v>3971</v>
      </c>
      <c r="G6" t="s">
        <v>4704</v>
      </c>
      <c r="H6" s="427">
        <v>238.6</v>
      </c>
      <c r="I6">
        <v>10870</v>
      </c>
      <c r="J6" t="s">
        <v>1081</v>
      </c>
      <c r="K6" t="s">
        <v>2681</v>
      </c>
    </row>
    <row r="7" spans="1:11" x14ac:dyDescent="0.25">
      <c r="A7">
        <v>7350</v>
      </c>
      <c r="B7" t="s">
        <v>86</v>
      </c>
      <c r="C7">
        <v>160</v>
      </c>
      <c r="D7" s="404">
        <v>44991</v>
      </c>
      <c r="E7" t="s">
        <v>3977</v>
      </c>
      <c r="F7" t="s">
        <v>3971</v>
      </c>
      <c r="G7" t="s">
        <v>4704</v>
      </c>
      <c r="H7" s="427">
        <v>71.58</v>
      </c>
      <c r="I7">
        <v>10870</v>
      </c>
      <c r="J7" t="s">
        <v>1081</v>
      </c>
      <c r="K7" t="s">
        <v>2681</v>
      </c>
    </row>
    <row r="8" spans="1:11" x14ac:dyDescent="0.25">
      <c r="A8">
        <v>7350</v>
      </c>
      <c r="B8" t="s">
        <v>86</v>
      </c>
      <c r="C8">
        <v>935</v>
      </c>
      <c r="D8" s="404">
        <v>44991</v>
      </c>
      <c r="E8" t="s">
        <v>3977</v>
      </c>
      <c r="F8" t="s">
        <v>3971</v>
      </c>
      <c r="G8" t="s">
        <v>4704</v>
      </c>
      <c r="H8" s="427">
        <v>59.65</v>
      </c>
      <c r="I8">
        <v>10870</v>
      </c>
      <c r="J8" t="s">
        <v>1081</v>
      </c>
      <c r="K8" t="s">
        <v>2681</v>
      </c>
    </row>
    <row r="9" spans="1:11" x14ac:dyDescent="0.25">
      <c r="A9">
        <v>7350</v>
      </c>
      <c r="B9" t="s">
        <v>86</v>
      </c>
      <c r="C9">
        <v>110</v>
      </c>
      <c r="D9" s="404">
        <v>44992</v>
      </c>
      <c r="E9" t="s">
        <v>2667</v>
      </c>
      <c r="F9" t="s">
        <v>3971</v>
      </c>
      <c r="G9" t="s">
        <v>4697</v>
      </c>
      <c r="H9" s="427">
        <v>244.07</v>
      </c>
      <c r="I9">
        <v>10870</v>
      </c>
      <c r="J9" t="s">
        <v>1081</v>
      </c>
      <c r="K9" t="s">
        <v>2681</v>
      </c>
    </row>
    <row r="10" spans="1:11" x14ac:dyDescent="0.25">
      <c r="A10">
        <v>7350</v>
      </c>
      <c r="B10" t="s">
        <v>86</v>
      </c>
      <c r="C10">
        <v>112</v>
      </c>
      <c r="D10" s="404">
        <v>44992</v>
      </c>
      <c r="E10" t="s">
        <v>2667</v>
      </c>
      <c r="F10" t="s">
        <v>3971</v>
      </c>
      <c r="G10" t="s">
        <v>4697</v>
      </c>
      <c r="H10" s="427">
        <v>183.1</v>
      </c>
      <c r="I10">
        <v>10870</v>
      </c>
      <c r="J10" t="s">
        <v>1081</v>
      </c>
      <c r="K10" t="s">
        <v>2681</v>
      </c>
    </row>
    <row r="11" spans="1:11" x14ac:dyDescent="0.25">
      <c r="A11">
        <v>7350</v>
      </c>
      <c r="B11" t="s">
        <v>86</v>
      </c>
      <c r="C11">
        <v>120</v>
      </c>
      <c r="D11" s="404">
        <v>44992</v>
      </c>
      <c r="E11" t="s">
        <v>2667</v>
      </c>
      <c r="F11" t="s">
        <v>3971</v>
      </c>
      <c r="G11" t="s">
        <v>4697</v>
      </c>
      <c r="H11" s="427">
        <v>329.58</v>
      </c>
      <c r="I11">
        <v>10870</v>
      </c>
      <c r="J11" t="s">
        <v>1081</v>
      </c>
      <c r="K11" t="s">
        <v>2681</v>
      </c>
    </row>
    <row r="12" spans="1:11" x14ac:dyDescent="0.25">
      <c r="A12">
        <v>7350</v>
      </c>
      <c r="B12" t="s">
        <v>86</v>
      </c>
      <c r="C12">
        <v>130</v>
      </c>
      <c r="D12" s="404">
        <v>44992</v>
      </c>
      <c r="E12" t="s">
        <v>2667</v>
      </c>
      <c r="F12" t="s">
        <v>3971</v>
      </c>
      <c r="G12" t="s">
        <v>4697</v>
      </c>
      <c r="H12" s="427">
        <v>186.77</v>
      </c>
      <c r="I12">
        <v>10870</v>
      </c>
      <c r="J12" t="s">
        <v>1081</v>
      </c>
      <c r="K12" t="s">
        <v>2681</v>
      </c>
    </row>
    <row r="13" spans="1:11" x14ac:dyDescent="0.25">
      <c r="A13">
        <v>7350</v>
      </c>
      <c r="B13" t="s">
        <v>86</v>
      </c>
      <c r="C13">
        <v>140</v>
      </c>
      <c r="D13" s="404">
        <v>44992</v>
      </c>
      <c r="E13" t="s">
        <v>2667</v>
      </c>
      <c r="F13" t="s">
        <v>3971</v>
      </c>
      <c r="G13" t="s">
        <v>4697</v>
      </c>
      <c r="H13" s="427">
        <v>219.72</v>
      </c>
      <c r="I13">
        <v>10870</v>
      </c>
      <c r="J13" t="s">
        <v>1081</v>
      </c>
      <c r="K13" t="s">
        <v>2681</v>
      </c>
    </row>
    <row r="14" spans="1:11" x14ac:dyDescent="0.25">
      <c r="A14">
        <v>7350</v>
      </c>
      <c r="B14" t="s">
        <v>86</v>
      </c>
      <c r="C14">
        <v>160</v>
      </c>
      <c r="D14" s="404">
        <v>44992</v>
      </c>
      <c r="E14" t="s">
        <v>2667</v>
      </c>
      <c r="F14" t="s">
        <v>3971</v>
      </c>
      <c r="G14" t="s">
        <v>4697</v>
      </c>
      <c r="H14" s="427">
        <v>109.86</v>
      </c>
      <c r="I14">
        <v>10870</v>
      </c>
      <c r="J14" t="s">
        <v>1081</v>
      </c>
      <c r="K14" t="s">
        <v>2681</v>
      </c>
    </row>
    <row r="15" spans="1:11" x14ac:dyDescent="0.25">
      <c r="A15">
        <v>7350</v>
      </c>
      <c r="B15" t="s">
        <v>86</v>
      </c>
      <c r="C15">
        <v>210</v>
      </c>
      <c r="D15" s="404">
        <v>44992</v>
      </c>
      <c r="E15" t="s">
        <v>2667</v>
      </c>
      <c r="F15" t="s">
        <v>3971</v>
      </c>
      <c r="G15" t="s">
        <v>4697</v>
      </c>
      <c r="H15" s="427">
        <v>122.13</v>
      </c>
      <c r="I15">
        <v>10870</v>
      </c>
      <c r="J15" t="s">
        <v>1081</v>
      </c>
      <c r="K15" t="s">
        <v>2681</v>
      </c>
    </row>
    <row r="16" spans="1:11" x14ac:dyDescent="0.25">
      <c r="A16">
        <v>7350</v>
      </c>
      <c r="B16" t="s">
        <v>86</v>
      </c>
      <c r="C16">
        <v>220</v>
      </c>
      <c r="D16" s="404">
        <v>44992</v>
      </c>
      <c r="E16" t="s">
        <v>2667</v>
      </c>
      <c r="F16" t="s">
        <v>3971</v>
      </c>
      <c r="G16" t="s">
        <v>4697</v>
      </c>
      <c r="H16" s="427">
        <v>73.239999999999995</v>
      </c>
      <c r="I16">
        <v>10870</v>
      </c>
      <c r="J16" t="s">
        <v>1081</v>
      </c>
      <c r="K16" t="s">
        <v>2681</v>
      </c>
    </row>
    <row r="17" spans="1:11" x14ac:dyDescent="0.25">
      <c r="A17">
        <v>7350</v>
      </c>
      <c r="B17" t="s">
        <v>86</v>
      </c>
      <c r="C17">
        <v>230</v>
      </c>
      <c r="D17" s="404">
        <v>44992</v>
      </c>
      <c r="E17" t="s">
        <v>2667</v>
      </c>
      <c r="F17" t="s">
        <v>3971</v>
      </c>
      <c r="G17" t="s">
        <v>4697</v>
      </c>
      <c r="H17" s="427">
        <v>123.59</v>
      </c>
      <c r="I17">
        <v>10870</v>
      </c>
      <c r="J17" t="s">
        <v>1081</v>
      </c>
      <c r="K17" t="s">
        <v>2681</v>
      </c>
    </row>
    <row r="18" spans="1:11" x14ac:dyDescent="0.25">
      <c r="A18">
        <v>7350</v>
      </c>
      <c r="B18" t="s">
        <v>86</v>
      </c>
      <c r="C18">
        <v>240</v>
      </c>
      <c r="D18" s="404">
        <v>44992</v>
      </c>
      <c r="E18" t="s">
        <v>2667</v>
      </c>
      <c r="F18" t="s">
        <v>3971</v>
      </c>
      <c r="G18" t="s">
        <v>4697</v>
      </c>
      <c r="H18" s="427">
        <v>97.59</v>
      </c>
      <c r="I18">
        <v>10870</v>
      </c>
      <c r="J18" t="s">
        <v>1081</v>
      </c>
      <c r="K18" t="s">
        <v>2681</v>
      </c>
    </row>
    <row r="19" spans="1:11" x14ac:dyDescent="0.25">
      <c r="A19">
        <v>7350</v>
      </c>
      <c r="B19" t="s">
        <v>86</v>
      </c>
      <c r="C19">
        <v>340</v>
      </c>
      <c r="D19" s="404">
        <v>44992</v>
      </c>
      <c r="E19" t="s">
        <v>2667</v>
      </c>
      <c r="F19" t="s">
        <v>3971</v>
      </c>
      <c r="G19" t="s">
        <v>4697</v>
      </c>
      <c r="H19" s="427">
        <v>49.8</v>
      </c>
      <c r="I19">
        <v>10870</v>
      </c>
      <c r="J19" t="s">
        <v>1081</v>
      </c>
      <c r="K19" t="s">
        <v>2681</v>
      </c>
    </row>
    <row r="20" spans="1:11" x14ac:dyDescent="0.25">
      <c r="A20">
        <v>7350</v>
      </c>
      <c r="B20" t="s">
        <v>86</v>
      </c>
      <c r="C20">
        <v>935</v>
      </c>
      <c r="D20" s="404">
        <v>44992</v>
      </c>
      <c r="E20" t="s">
        <v>2667</v>
      </c>
      <c r="F20" t="s">
        <v>3971</v>
      </c>
      <c r="G20" t="s">
        <v>4697</v>
      </c>
      <c r="H20" s="427">
        <v>45.77</v>
      </c>
      <c r="I20">
        <v>10870</v>
      </c>
      <c r="J20" t="s">
        <v>1081</v>
      </c>
      <c r="K20" t="s">
        <v>2681</v>
      </c>
    </row>
    <row r="21" spans="1:11" x14ac:dyDescent="0.25">
      <c r="A21">
        <v>7350</v>
      </c>
      <c r="B21" t="s">
        <v>86</v>
      </c>
      <c r="C21">
        <v>936</v>
      </c>
      <c r="D21" s="404">
        <v>44992</v>
      </c>
      <c r="E21" t="s">
        <v>2667</v>
      </c>
      <c r="F21" t="s">
        <v>3971</v>
      </c>
      <c r="G21" t="s">
        <v>4697</v>
      </c>
      <c r="H21" s="427">
        <v>45.77</v>
      </c>
      <c r="I21">
        <v>10870</v>
      </c>
      <c r="J21" t="s">
        <v>1081</v>
      </c>
      <c r="K21" t="s">
        <v>2681</v>
      </c>
    </row>
    <row r="22" spans="1:11" x14ac:dyDescent="0.25">
      <c r="A22">
        <v>7350</v>
      </c>
      <c r="B22" t="s">
        <v>86</v>
      </c>
      <c r="C22">
        <v>936</v>
      </c>
      <c r="D22" s="404">
        <v>44995</v>
      </c>
      <c r="E22" t="s">
        <v>4689</v>
      </c>
      <c r="F22" t="s">
        <v>3971</v>
      </c>
      <c r="G22" t="s">
        <v>4688</v>
      </c>
      <c r="H22" s="427">
        <v>705.99</v>
      </c>
      <c r="I22">
        <v>10870</v>
      </c>
      <c r="J22" t="s">
        <v>1081</v>
      </c>
      <c r="K22" t="s">
        <v>2681</v>
      </c>
    </row>
    <row r="23" spans="1:11" x14ac:dyDescent="0.25">
      <c r="A23">
        <v>7350</v>
      </c>
      <c r="B23" t="s">
        <v>86</v>
      </c>
      <c r="C23">
        <v>210</v>
      </c>
      <c r="D23" s="404">
        <v>44999</v>
      </c>
      <c r="E23" t="s">
        <v>1192</v>
      </c>
      <c r="F23" t="s">
        <v>3971</v>
      </c>
      <c r="G23" t="s">
        <v>4685</v>
      </c>
      <c r="H23" s="427">
        <v>14.8</v>
      </c>
      <c r="I23">
        <v>10870</v>
      </c>
      <c r="J23" t="s">
        <v>1081</v>
      </c>
      <c r="K23" t="s">
        <v>2681</v>
      </c>
    </row>
    <row r="24" spans="1:11" x14ac:dyDescent="0.25">
      <c r="A24">
        <v>7350</v>
      </c>
      <c r="B24" t="s">
        <v>86</v>
      </c>
      <c r="C24">
        <v>220</v>
      </c>
      <c r="D24" s="404">
        <v>44999</v>
      </c>
      <c r="E24" t="s">
        <v>1192</v>
      </c>
      <c r="F24" t="s">
        <v>3971</v>
      </c>
      <c r="G24" t="s">
        <v>4685</v>
      </c>
      <c r="H24" s="427">
        <v>14.8</v>
      </c>
      <c r="I24">
        <v>10870</v>
      </c>
      <c r="J24" t="s">
        <v>1081</v>
      </c>
      <c r="K24" t="s">
        <v>2681</v>
      </c>
    </row>
    <row r="25" spans="1:11" x14ac:dyDescent="0.25">
      <c r="A25">
        <v>7350</v>
      </c>
      <c r="B25" t="s">
        <v>86</v>
      </c>
      <c r="C25">
        <v>230</v>
      </c>
      <c r="D25" s="404">
        <v>44999</v>
      </c>
      <c r="E25" t="s">
        <v>1192</v>
      </c>
      <c r="F25" t="s">
        <v>3971</v>
      </c>
      <c r="G25" t="s">
        <v>4685</v>
      </c>
      <c r="H25" s="427">
        <v>14.8</v>
      </c>
      <c r="I25">
        <v>10870</v>
      </c>
      <c r="J25" t="s">
        <v>1081</v>
      </c>
      <c r="K25" t="s">
        <v>2681</v>
      </c>
    </row>
    <row r="26" spans="1:11" x14ac:dyDescent="0.25">
      <c r="A26">
        <v>7350</v>
      </c>
      <c r="B26" t="s">
        <v>86</v>
      </c>
      <c r="C26">
        <v>240</v>
      </c>
      <c r="D26" s="404">
        <v>44999</v>
      </c>
      <c r="E26" t="s">
        <v>1192</v>
      </c>
      <c r="F26" t="s">
        <v>3971</v>
      </c>
      <c r="G26" t="s">
        <v>4685</v>
      </c>
      <c r="H26" s="427">
        <v>14.8</v>
      </c>
      <c r="I26">
        <v>10870</v>
      </c>
      <c r="J26" t="s">
        <v>1081</v>
      </c>
      <c r="K26" t="s">
        <v>2681</v>
      </c>
    </row>
    <row r="27" spans="1:11" x14ac:dyDescent="0.25">
      <c r="A27">
        <v>7350</v>
      </c>
      <c r="B27" t="s">
        <v>86</v>
      </c>
      <c r="C27">
        <v>340</v>
      </c>
      <c r="D27" s="404">
        <v>44999</v>
      </c>
      <c r="E27" t="s">
        <v>1192</v>
      </c>
      <c r="F27" t="s">
        <v>3971</v>
      </c>
      <c r="G27" t="s">
        <v>4685</v>
      </c>
      <c r="H27" s="427">
        <v>6.66</v>
      </c>
      <c r="I27">
        <v>10870</v>
      </c>
      <c r="J27" t="s">
        <v>1081</v>
      </c>
      <c r="K27" t="s">
        <v>2681</v>
      </c>
    </row>
    <row r="28" spans="1:11" x14ac:dyDescent="0.25">
      <c r="A28">
        <v>7350</v>
      </c>
      <c r="B28" t="s">
        <v>86</v>
      </c>
      <c r="C28">
        <v>936</v>
      </c>
      <c r="D28" s="404">
        <v>44999</v>
      </c>
      <c r="E28" t="s">
        <v>1192</v>
      </c>
      <c r="F28" t="s">
        <v>3971</v>
      </c>
      <c r="G28" t="s">
        <v>4685</v>
      </c>
      <c r="H28" s="427">
        <v>8.14</v>
      </c>
      <c r="I28">
        <v>10870</v>
      </c>
      <c r="J28" t="s">
        <v>1081</v>
      </c>
      <c r="K28" t="s">
        <v>2681</v>
      </c>
    </row>
    <row r="29" spans="1:11" x14ac:dyDescent="0.25">
      <c r="A29">
        <v>7350</v>
      </c>
      <c r="B29" t="s">
        <v>86</v>
      </c>
      <c r="C29">
        <v>430</v>
      </c>
      <c r="D29" s="404">
        <v>45009</v>
      </c>
      <c r="E29" t="s">
        <v>1081</v>
      </c>
      <c r="F29" t="s">
        <v>3971</v>
      </c>
      <c r="G29" t="s">
        <v>4673</v>
      </c>
      <c r="H29" s="427">
        <v>746.38</v>
      </c>
      <c r="I29">
        <v>10870</v>
      </c>
      <c r="J29" t="s">
        <v>1081</v>
      </c>
      <c r="K29" t="s">
        <v>2681</v>
      </c>
    </row>
    <row r="30" spans="1:11" x14ac:dyDescent="0.25">
      <c r="A30">
        <v>7350</v>
      </c>
      <c r="B30" t="s">
        <v>86</v>
      </c>
      <c r="C30">
        <v>440</v>
      </c>
      <c r="D30" s="404">
        <v>45009</v>
      </c>
      <c r="E30" t="s">
        <v>1081</v>
      </c>
      <c r="F30" t="s">
        <v>3971</v>
      </c>
      <c r="G30" t="s">
        <v>4673</v>
      </c>
      <c r="H30" s="427">
        <v>746.37</v>
      </c>
      <c r="I30">
        <v>10870</v>
      </c>
      <c r="J30" t="s">
        <v>1081</v>
      </c>
      <c r="K30" t="s">
        <v>2681</v>
      </c>
    </row>
    <row r="31" spans="1:11" x14ac:dyDescent="0.25">
      <c r="A31">
        <v>7350</v>
      </c>
      <c r="B31" t="s">
        <v>86</v>
      </c>
      <c r="C31">
        <v>160</v>
      </c>
      <c r="D31" s="404">
        <v>45014</v>
      </c>
      <c r="E31" t="s">
        <v>1081</v>
      </c>
      <c r="F31" t="s">
        <v>3971</v>
      </c>
      <c r="G31" t="s">
        <v>4668</v>
      </c>
      <c r="H31" s="427">
        <v>705.99</v>
      </c>
      <c r="I31">
        <v>10870</v>
      </c>
      <c r="J31" t="s">
        <v>1081</v>
      </c>
      <c r="K31" t="s">
        <v>2681</v>
      </c>
    </row>
    <row r="32" spans="1:11" x14ac:dyDescent="0.25">
      <c r="A32">
        <v>7350</v>
      </c>
      <c r="B32" t="s">
        <v>86</v>
      </c>
      <c r="C32">
        <v>210</v>
      </c>
      <c r="D32" s="404">
        <v>45028</v>
      </c>
      <c r="E32" t="s">
        <v>1192</v>
      </c>
      <c r="F32" t="s">
        <v>3971</v>
      </c>
      <c r="G32" t="s">
        <v>4629</v>
      </c>
      <c r="H32" s="427">
        <v>139.22999999999999</v>
      </c>
      <c r="I32">
        <v>10870</v>
      </c>
      <c r="J32" t="s">
        <v>1081</v>
      </c>
      <c r="K32" t="s">
        <v>2681</v>
      </c>
    </row>
    <row r="33" spans="1:11" x14ac:dyDescent="0.25">
      <c r="A33">
        <v>7350</v>
      </c>
      <c r="B33" t="s">
        <v>86</v>
      </c>
      <c r="C33">
        <v>220</v>
      </c>
      <c r="D33" s="404">
        <v>45028</v>
      </c>
      <c r="E33" t="s">
        <v>1192</v>
      </c>
      <c r="F33" t="s">
        <v>3971</v>
      </c>
      <c r="G33" t="s">
        <v>4629</v>
      </c>
      <c r="H33" s="427">
        <v>139.22999999999999</v>
      </c>
      <c r="I33">
        <v>10870</v>
      </c>
      <c r="J33" t="s">
        <v>1081</v>
      </c>
      <c r="K33" t="s">
        <v>2681</v>
      </c>
    </row>
    <row r="34" spans="1:11" x14ac:dyDescent="0.25">
      <c r="A34">
        <v>7350</v>
      </c>
      <c r="B34" t="s">
        <v>86</v>
      </c>
      <c r="C34">
        <v>230</v>
      </c>
      <c r="D34" s="404">
        <v>45028</v>
      </c>
      <c r="E34" t="s">
        <v>1192</v>
      </c>
      <c r="F34" t="s">
        <v>3971</v>
      </c>
      <c r="G34" t="s">
        <v>4629</v>
      </c>
      <c r="H34" s="427">
        <v>139.22999999999999</v>
      </c>
      <c r="I34">
        <v>10870</v>
      </c>
      <c r="J34" t="s">
        <v>1081</v>
      </c>
      <c r="K34" t="s">
        <v>2681</v>
      </c>
    </row>
    <row r="35" spans="1:11" x14ac:dyDescent="0.25">
      <c r="A35">
        <v>7350</v>
      </c>
      <c r="B35" t="s">
        <v>86</v>
      </c>
      <c r="C35">
        <v>240</v>
      </c>
      <c r="D35" s="404">
        <v>45028</v>
      </c>
      <c r="E35" t="s">
        <v>1192</v>
      </c>
      <c r="F35" t="s">
        <v>3971</v>
      </c>
      <c r="G35" t="s">
        <v>4629</v>
      </c>
      <c r="H35" s="427">
        <v>139.22999999999999</v>
      </c>
      <c r="I35">
        <v>10870</v>
      </c>
      <c r="J35" t="s">
        <v>1081</v>
      </c>
      <c r="K35" t="s">
        <v>2681</v>
      </c>
    </row>
    <row r="36" spans="1:11" x14ac:dyDescent="0.25">
      <c r="A36">
        <v>7350</v>
      </c>
      <c r="B36" t="s">
        <v>86</v>
      </c>
      <c r="C36">
        <v>340</v>
      </c>
      <c r="D36" s="404">
        <v>45028</v>
      </c>
      <c r="E36" t="s">
        <v>1192</v>
      </c>
      <c r="F36" t="s">
        <v>3971</v>
      </c>
      <c r="G36" t="s">
        <v>4629</v>
      </c>
      <c r="H36" s="427">
        <v>62.65</v>
      </c>
      <c r="I36">
        <v>10870</v>
      </c>
      <c r="J36" t="s">
        <v>1081</v>
      </c>
      <c r="K36" t="s">
        <v>2681</v>
      </c>
    </row>
    <row r="37" spans="1:11" x14ac:dyDescent="0.25">
      <c r="A37">
        <v>7350</v>
      </c>
      <c r="B37" t="s">
        <v>86</v>
      </c>
      <c r="C37">
        <v>430</v>
      </c>
      <c r="D37" s="404">
        <v>45028</v>
      </c>
      <c r="E37" t="s">
        <v>1081</v>
      </c>
      <c r="F37" t="s">
        <v>3971</v>
      </c>
      <c r="G37" t="s">
        <v>4630</v>
      </c>
      <c r="H37" s="427">
        <v>348.08</v>
      </c>
      <c r="I37">
        <v>10870</v>
      </c>
      <c r="J37" t="s">
        <v>1081</v>
      </c>
      <c r="K37" t="s">
        <v>2681</v>
      </c>
    </row>
    <row r="38" spans="1:11" x14ac:dyDescent="0.25">
      <c r="A38">
        <v>7350</v>
      </c>
      <c r="B38" t="s">
        <v>86</v>
      </c>
      <c r="C38">
        <v>440</v>
      </c>
      <c r="D38" s="404">
        <v>45028</v>
      </c>
      <c r="E38" t="s">
        <v>1081</v>
      </c>
      <c r="F38" t="s">
        <v>3971</v>
      </c>
      <c r="G38" t="s">
        <v>4630</v>
      </c>
      <c r="H38" s="427">
        <v>348.08</v>
      </c>
      <c r="I38">
        <v>10870</v>
      </c>
      <c r="J38" t="s">
        <v>1081</v>
      </c>
      <c r="K38" t="s">
        <v>2681</v>
      </c>
    </row>
    <row r="39" spans="1:11" x14ac:dyDescent="0.25">
      <c r="A39">
        <v>7350</v>
      </c>
      <c r="B39" t="s">
        <v>86</v>
      </c>
      <c r="C39">
        <v>936</v>
      </c>
      <c r="D39" s="404">
        <v>45028</v>
      </c>
      <c r="E39" t="s">
        <v>1192</v>
      </c>
      <c r="F39" t="s">
        <v>3971</v>
      </c>
      <c r="G39" t="s">
        <v>4629</v>
      </c>
      <c r="H39" s="427">
        <v>76.569999999999993</v>
      </c>
      <c r="I39">
        <v>10870</v>
      </c>
      <c r="J39" t="s">
        <v>1081</v>
      </c>
      <c r="K39" t="s">
        <v>2681</v>
      </c>
    </row>
    <row r="40" spans="1:11" x14ac:dyDescent="0.25">
      <c r="A40">
        <v>7350</v>
      </c>
      <c r="B40" t="s">
        <v>86</v>
      </c>
      <c r="C40">
        <v>440</v>
      </c>
      <c r="D40" s="404">
        <v>45029</v>
      </c>
      <c r="E40" t="s">
        <v>1081</v>
      </c>
      <c r="F40" t="s">
        <v>3971</v>
      </c>
      <c r="G40" t="s">
        <v>4623</v>
      </c>
      <c r="H40" s="427">
        <v>2897.5</v>
      </c>
      <c r="I40">
        <v>10870</v>
      </c>
      <c r="J40" t="s">
        <v>1081</v>
      </c>
      <c r="K40" t="s">
        <v>2681</v>
      </c>
    </row>
    <row r="41" spans="1:11" x14ac:dyDescent="0.25">
      <c r="A41">
        <v>7350</v>
      </c>
      <c r="B41" t="s">
        <v>86</v>
      </c>
      <c r="C41">
        <v>130</v>
      </c>
      <c r="D41" s="404">
        <v>45044</v>
      </c>
      <c r="E41" t="s">
        <v>1081</v>
      </c>
      <c r="F41" t="s">
        <v>3971</v>
      </c>
      <c r="G41" t="s">
        <v>4595</v>
      </c>
      <c r="H41" s="427">
        <v>357.91</v>
      </c>
      <c r="I41">
        <v>10870</v>
      </c>
      <c r="J41" t="s">
        <v>1081</v>
      </c>
      <c r="K41" t="s">
        <v>2681</v>
      </c>
    </row>
    <row r="42" spans="1:11" x14ac:dyDescent="0.25">
      <c r="A42">
        <v>7350</v>
      </c>
      <c r="B42" t="s">
        <v>86</v>
      </c>
      <c r="C42">
        <v>130</v>
      </c>
      <c r="D42" s="404">
        <v>45091</v>
      </c>
      <c r="E42" t="s">
        <v>4494</v>
      </c>
      <c r="F42" t="s">
        <v>3971</v>
      </c>
      <c r="G42" t="s">
        <v>4493</v>
      </c>
      <c r="H42" s="427">
        <v>696.16</v>
      </c>
      <c r="I42">
        <v>10870</v>
      </c>
      <c r="J42" t="s">
        <v>1081</v>
      </c>
      <c r="K42" t="s">
        <v>2681</v>
      </c>
    </row>
    <row r="43" spans="1:11" x14ac:dyDescent="0.25">
      <c r="A43">
        <v>7350</v>
      </c>
      <c r="B43" t="s">
        <v>86</v>
      </c>
      <c r="C43">
        <v>110</v>
      </c>
      <c r="D43" s="404">
        <v>45101</v>
      </c>
      <c r="E43" t="s">
        <v>2667</v>
      </c>
      <c r="F43" t="s">
        <v>3971</v>
      </c>
      <c r="G43" t="s">
        <v>4478</v>
      </c>
      <c r="H43" s="427">
        <v>269.51</v>
      </c>
      <c r="I43">
        <v>10870</v>
      </c>
      <c r="J43" t="s">
        <v>1081</v>
      </c>
      <c r="K43" t="s">
        <v>2681</v>
      </c>
    </row>
    <row r="44" spans="1:11" x14ac:dyDescent="0.25">
      <c r="A44">
        <v>7350</v>
      </c>
      <c r="B44" t="s">
        <v>86</v>
      </c>
      <c r="C44">
        <v>112</v>
      </c>
      <c r="D44" s="404">
        <v>45101</v>
      </c>
      <c r="E44" t="s">
        <v>2667</v>
      </c>
      <c r="F44" t="s">
        <v>3971</v>
      </c>
      <c r="G44" t="s">
        <v>4478</v>
      </c>
      <c r="H44" s="427">
        <v>202.18</v>
      </c>
      <c r="I44">
        <v>10870</v>
      </c>
      <c r="J44" t="s">
        <v>1081</v>
      </c>
      <c r="K44" t="s">
        <v>2681</v>
      </c>
    </row>
    <row r="45" spans="1:11" x14ac:dyDescent="0.25">
      <c r="A45">
        <v>7350</v>
      </c>
      <c r="B45" t="s">
        <v>86</v>
      </c>
      <c r="C45">
        <v>120</v>
      </c>
      <c r="D45" s="404">
        <v>45101</v>
      </c>
      <c r="E45" t="s">
        <v>2667</v>
      </c>
      <c r="F45" t="s">
        <v>3971</v>
      </c>
      <c r="G45" t="s">
        <v>4478</v>
      </c>
      <c r="H45" s="427">
        <v>363.93</v>
      </c>
      <c r="I45">
        <v>10870</v>
      </c>
      <c r="J45" t="s">
        <v>1081</v>
      </c>
      <c r="K45" t="s">
        <v>2681</v>
      </c>
    </row>
    <row r="46" spans="1:11" x14ac:dyDescent="0.25">
      <c r="A46">
        <v>7350</v>
      </c>
      <c r="B46" t="s">
        <v>86</v>
      </c>
      <c r="C46">
        <v>130</v>
      </c>
      <c r="D46" s="404">
        <v>45101</v>
      </c>
      <c r="E46" t="s">
        <v>2667</v>
      </c>
      <c r="F46" t="s">
        <v>3971</v>
      </c>
      <c r="G46" t="s">
        <v>4478</v>
      </c>
      <c r="H46" s="427">
        <v>206.23</v>
      </c>
      <c r="I46">
        <v>10870</v>
      </c>
      <c r="J46" t="s">
        <v>1081</v>
      </c>
      <c r="K46" t="s">
        <v>2681</v>
      </c>
    </row>
    <row r="47" spans="1:11" x14ac:dyDescent="0.25">
      <c r="A47">
        <v>7350</v>
      </c>
      <c r="B47" t="s">
        <v>86</v>
      </c>
      <c r="C47">
        <v>140</v>
      </c>
      <c r="D47" s="404">
        <v>45101</v>
      </c>
      <c r="E47" t="s">
        <v>2667</v>
      </c>
      <c r="F47" t="s">
        <v>3971</v>
      </c>
      <c r="G47" t="s">
        <v>4478</v>
      </c>
      <c r="H47" s="427">
        <v>242.62</v>
      </c>
      <c r="I47">
        <v>10870</v>
      </c>
      <c r="J47" t="s">
        <v>1081</v>
      </c>
      <c r="K47" t="s">
        <v>2681</v>
      </c>
    </row>
    <row r="48" spans="1:11" x14ac:dyDescent="0.25">
      <c r="A48">
        <v>7350</v>
      </c>
      <c r="B48" t="s">
        <v>86</v>
      </c>
      <c r="C48">
        <v>160</v>
      </c>
      <c r="D48" s="404">
        <v>45101</v>
      </c>
      <c r="E48" t="s">
        <v>2667</v>
      </c>
      <c r="F48" t="s">
        <v>3971</v>
      </c>
      <c r="G48" t="s">
        <v>4478</v>
      </c>
      <c r="H48" s="427">
        <v>121.31</v>
      </c>
      <c r="I48">
        <v>10870</v>
      </c>
      <c r="J48" t="s">
        <v>1081</v>
      </c>
      <c r="K48" t="s">
        <v>2681</v>
      </c>
    </row>
    <row r="49" spans="1:11" x14ac:dyDescent="0.25">
      <c r="A49">
        <v>7350</v>
      </c>
      <c r="B49" t="s">
        <v>86</v>
      </c>
      <c r="C49">
        <v>210</v>
      </c>
      <c r="D49" s="404">
        <v>45101</v>
      </c>
      <c r="E49" t="s">
        <v>2667</v>
      </c>
      <c r="F49" t="s">
        <v>3971</v>
      </c>
      <c r="G49" t="s">
        <v>4478</v>
      </c>
      <c r="H49" s="427">
        <v>134.86000000000001</v>
      </c>
      <c r="I49">
        <v>10870</v>
      </c>
      <c r="J49" t="s">
        <v>1081</v>
      </c>
      <c r="K49" t="s">
        <v>2681</v>
      </c>
    </row>
    <row r="50" spans="1:11" x14ac:dyDescent="0.25">
      <c r="A50">
        <v>7350</v>
      </c>
      <c r="B50" t="s">
        <v>86</v>
      </c>
      <c r="C50">
        <v>220</v>
      </c>
      <c r="D50" s="404">
        <v>45101</v>
      </c>
      <c r="E50" t="s">
        <v>2667</v>
      </c>
      <c r="F50" t="s">
        <v>3971</v>
      </c>
      <c r="G50" t="s">
        <v>4478</v>
      </c>
      <c r="H50" s="427">
        <v>80.87</v>
      </c>
      <c r="I50">
        <v>10870</v>
      </c>
      <c r="J50" t="s">
        <v>1081</v>
      </c>
      <c r="K50" t="s">
        <v>2681</v>
      </c>
    </row>
    <row r="51" spans="1:11" x14ac:dyDescent="0.25">
      <c r="A51">
        <v>7350</v>
      </c>
      <c r="B51" t="s">
        <v>86</v>
      </c>
      <c r="C51">
        <v>230</v>
      </c>
      <c r="D51" s="404">
        <v>45101</v>
      </c>
      <c r="E51" t="s">
        <v>2667</v>
      </c>
      <c r="F51" t="s">
        <v>3971</v>
      </c>
      <c r="G51" t="s">
        <v>4478</v>
      </c>
      <c r="H51" s="427">
        <v>136.47999999999999</v>
      </c>
      <c r="I51">
        <v>10870</v>
      </c>
      <c r="J51" t="s">
        <v>1081</v>
      </c>
      <c r="K51" t="s">
        <v>2681</v>
      </c>
    </row>
    <row r="52" spans="1:11" x14ac:dyDescent="0.25">
      <c r="A52">
        <v>7350</v>
      </c>
      <c r="B52" t="s">
        <v>86</v>
      </c>
      <c r="C52">
        <v>240</v>
      </c>
      <c r="D52" s="404">
        <v>45101</v>
      </c>
      <c r="E52" t="s">
        <v>2667</v>
      </c>
      <c r="F52" t="s">
        <v>3971</v>
      </c>
      <c r="G52" t="s">
        <v>4478</v>
      </c>
      <c r="H52" s="427">
        <v>107.77</v>
      </c>
      <c r="I52">
        <v>10870</v>
      </c>
      <c r="J52" t="s">
        <v>1081</v>
      </c>
      <c r="K52" t="s">
        <v>2681</v>
      </c>
    </row>
    <row r="53" spans="1:11" x14ac:dyDescent="0.25">
      <c r="A53">
        <v>7350</v>
      </c>
      <c r="B53" t="s">
        <v>86</v>
      </c>
      <c r="C53">
        <v>340</v>
      </c>
      <c r="D53" s="404">
        <v>45101</v>
      </c>
      <c r="E53" t="s">
        <v>2667</v>
      </c>
      <c r="F53" t="s">
        <v>3971</v>
      </c>
      <c r="G53" t="s">
        <v>4478</v>
      </c>
      <c r="H53" s="427">
        <v>54.99</v>
      </c>
      <c r="I53">
        <v>10870</v>
      </c>
      <c r="J53" t="s">
        <v>1081</v>
      </c>
      <c r="K53" t="s">
        <v>2681</v>
      </c>
    </row>
    <row r="54" spans="1:11" x14ac:dyDescent="0.25">
      <c r="A54">
        <v>7350</v>
      </c>
      <c r="B54" t="s">
        <v>86</v>
      </c>
      <c r="C54">
        <v>935</v>
      </c>
      <c r="D54" s="404">
        <v>45101</v>
      </c>
      <c r="E54" t="s">
        <v>2667</v>
      </c>
      <c r="F54" t="s">
        <v>3971</v>
      </c>
      <c r="G54" t="s">
        <v>4478</v>
      </c>
      <c r="H54" s="427">
        <v>50.55</v>
      </c>
      <c r="I54">
        <v>10870</v>
      </c>
      <c r="J54" t="s">
        <v>1081</v>
      </c>
      <c r="K54" t="s">
        <v>2681</v>
      </c>
    </row>
    <row r="55" spans="1:11" x14ac:dyDescent="0.25">
      <c r="A55">
        <v>7350</v>
      </c>
      <c r="B55" t="s">
        <v>86</v>
      </c>
      <c r="C55">
        <v>936</v>
      </c>
      <c r="D55" s="404">
        <v>45101</v>
      </c>
      <c r="E55" t="s">
        <v>2667</v>
      </c>
      <c r="F55" t="s">
        <v>3971</v>
      </c>
      <c r="G55" t="s">
        <v>4478</v>
      </c>
      <c r="H55" s="427">
        <v>50.55</v>
      </c>
      <c r="I55">
        <v>10870</v>
      </c>
      <c r="J55" t="s">
        <v>1081</v>
      </c>
      <c r="K55" t="s">
        <v>2681</v>
      </c>
    </row>
    <row r="56" spans="1:11" x14ac:dyDescent="0.25">
      <c r="A56">
        <v>7350</v>
      </c>
      <c r="B56" t="s">
        <v>86</v>
      </c>
      <c r="C56">
        <v>110</v>
      </c>
      <c r="D56" s="404">
        <v>45112</v>
      </c>
      <c r="E56" t="s">
        <v>3977</v>
      </c>
      <c r="F56" t="s">
        <v>3971</v>
      </c>
      <c r="G56">
        <v>10750</v>
      </c>
      <c r="H56" s="427">
        <v>116.5</v>
      </c>
      <c r="I56">
        <v>10870</v>
      </c>
      <c r="J56" t="s">
        <v>1081</v>
      </c>
      <c r="K56" t="s">
        <v>2681</v>
      </c>
    </row>
    <row r="57" spans="1:11" x14ac:dyDescent="0.25">
      <c r="A57">
        <v>7350</v>
      </c>
      <c r="B57" t="s">
        <v>86</v>
      </c>
      <c r="C57">
        <v>112</v>
      </c>
      <c r="D57" s="404">
        <v>45112</v>
      </c>
      <c r="E57" t="s">
        <v>3977</v>
      </c>
      <c r="F57" t="s">
        <v>3971</v>
      </c>
      <c r="G57">
        <v>10750</v>
      </c>
      <c r="H57" s="427">
        <v>58.25</v>
      </c>
      <c r="I57">
        <v>10870</v>
      </c>
      <c r="J57" t="s">
        <v>1081</v>
      </c>
      <c r="K57" t="s">
        <v>2681</v>
      </c>
    </row>
    <row r="58" spans="1:11" x14ac:dyDescent="0.25">
      <c r="A58">
        <v>7350</v>
      </c>
      <c r="B58" t="s">
        <v>86</v>
      </c>
      <c r="C58">
        <v>120</v>
      </c>
      <c r="D58" s="404">
        <v>45112</v>
      </c>
      <c r="E58" t="s">
        <v>3977</v>
      </c>
      <c r="F58" t="s">
        <v>3971</v>
      </c>
      <c r="G58">
        <v>10750</v>
      </c>
      <c r="H58" s="427">
        <v>128.16</v>
      </c>
      <c r="I58">
        <v>10870</v>
      </c>
      <c r="J58" t="s">
        <v>1081</v>
      </c>
      <c r="K58" t="s">
        <v>2681</v>
      </c>
    </row>
    <row r="59" spans="1:11" x14ac:dyDescent="0.25">
      <c r="A59">
        <v>7350</v>
      </c>
      <c r="B59" t="s">
        <v>86</v>
      </c>
      <c r="C59">
        <v>130</v>
      </c>
      <c r="D59" s="404">
        <v>45112</v>
      </c>
      <c r="E59" t="s">
        <v>3977</v>
      </c>
      <c r="F59" t="s">
        <v>3971</v>
      </c>
      <c r="G59">
        <v>10750</v>
      </c>
      <c r="H59" s="427">
        <v>99.03</v>
      </c>
      <c r="I59">
        <v>10870</v>
      </c>
      <c r="J59" t="s">
        <v>1081</v>
      </c>
      <c r="K59" t="s">
        <v>2681</v>
      </c>
    </row>
    <row r="60" spans="1:11" x14ac:dyDescent="0.25">
      <c r="A60">
        <v>7350</v>
      </c>
      <c r="B60" t="s">
        <v>86</v>
      </c>
      <c r="C60">
        <v>140</v>
      </c>
      <c r="D60" s="404">
        <v>45112</v>
      </c>
      <c r="E60" t="s">
        <v>3977</v>
      </c>
      <c r="F60" t="s">
        <v>3971</v>
      </c>
      <c r="G60">
        <v>10750</v>
      </c>
      <c r="H60" s="427">
        <v>116.5</v>
      </c>
      <c r="I60">
        <v>10870</v>
      </c>
      <c r="J60" t="s">
        <v>1081</v>
      </c>
      <c r="K60" t="s">
        <v>2681</v>
      </c>
    </row>
    <row r="61" spans="1:11" x14ac:dyDescent="0.25">
      <c r="A61">
        <v>7350</v>
      </c>
      <c r="B61" t="s">
        <v>86</v>
      </c>
      <c r="C61">
        <v>160</v>
      </c>
      <c r="D61" s="404">
        <v>45112</v>
      </c>
      <c r="E61" t="s">
        <v>3977</v>
      </c>
      <c r="F61" t="s">
        <v>3971</v>
      </c>
      <c r="G61">
        <v>10750</v>
      </c>
      <c r="H61" s="427">
        <v>34.950000000000003</v>
      </c>
      <c r="I61">
        <v>10870</v>
      </c>
      <c r="J61" t="s">
        <v>1081</v>
      </c>
      <c r="K61" t="s">
        <v>2681</v>
      </c>
    </row>
    <row r="62" spans="1:11" x14ac:dyDescent="0.25">
      <c r="A62">
        <v>7350</v>
      </c>
      <c r="B62" t="s">
        <v>86</v>
      </c>
      <c r="C62">
        <v>935</v>
      </c>
      <c r="D62" s="404">
        <v>45112</v>
      </c>
      <c r="E62" t="s">
        <v>3977</v>
      </c>
      <c r="F62" t="s">
        <v>3971</v>
      </c>
      <c r="G62">
        <v>10750</v>
      </c>
      <c r="H62" s="427">
        <v>29.12</v>
      </c>
      <c r="I62">
        <v>10870</v>
      </c>
      <c r="J62" t="s">
        <v>1081</v>
      </c>
      <c r="K62" t="s">
        <v>2681</v>
      </c>
    </row>
    <row r="63" spans="1:11" x14ac:dyDescent="0.25">
      <c r="A63">
        <v>7350</v>
      </c>
      <c r="B63" t="s">
        <v>86</v>
      </c>
      <c r="C63">
        <v>110</v>
      </c>
      <c r="D63" s="404">
        <v>45133</v>
      </c>
      <c r="E63" t="s">
        <v>2667</v>
      </c>
      <c r="F63" t="s">
        <v>3971</v>
      </c>
      <c r="G63" t="s">
        <v>4419</v>
      </c>
      <c r="H63" s="427">
        <v>239.8</v>
      </c>
      <c r="I63">
        <v>10870</v>
      </c>
      <c r="J63" t="s">
        <v>1081</v>
      </c>
      <c r="K63" t="s">
        <v>2681</v>
      </c>
    </row>
    <row r="64" spans="1:11" x14ac:dyDescent="0.25">
      <c r="A64">
        <v>7350</v>
      </c>
      <c r="B64" t="s">
        <v>86</v>
      </c>
      <c r="C64">
        <v>112</v>
      </c>
      <c r="D64" s="404">
        <v>45133</v>
      </c>
      <c r="E64" t="s">
        <v>2667</v>
      </c>
      <c r="F64" t="s">
        <v>3971</v>
      </c>
      <c r="G64" t="s">
        <v>4419</v>
      </c>
      <c r="H64" s="427">
        <v>179.9</v>
      </c>
      <c r="I64">
        <v>10870</v>
      </c>
      <c r="J64" t="s">
        <v>1081</v>
      </c>
      <c r="K64" t="s">
        <v>2681</v>
      </c>
    </row>
    <row r="65" spans="1:11" x14ac:dyDescent="0.25">
      <c r="A65">
        <v>7350</v>
      </c>
      <c r="B65" t="s">
        <v>86</v>
      </c>
      <c r="C65">
        <v>120</v>
      </c>
      <c r="D65" s="404">
        <v>45133</v>
      </c>
      <c r="E65" t="s">
        <v>2667</v>
      </c>
      <c r="F65" t="s">
        <v>3971</v>
      </c>
      <c r="G65" t="s">
        <v>4419</v>
      </c>
      <c r="H65" s="427">
        <v>323.82</v>
      </c>
      <c r="I65">
        <v>10870</v>
      </c>
      <c r="J65" t="s">
        <v>1081</v>
      </c>
      <c r="K65" t="s">
        <v>2681</v>
      </c>
    </row>
    <row r="66" spans="1:11" x14ac:dyDescent="0.25">
      <c r="A66">
        <v>7350</v>
      </c>
      <c r="B66" t="s">
        <v>86</v>
      </c>
      <c r="C66">
        <v>130</v>
      </c>
      <c r="D66" s="404">
        <v>45133</v>
      </c>
      <c r="E66" t="s">
        <v>2667</v>
      </c>
      <c r="F66" t="s">
        <v>3971</v>
      </c>
      <c r="G66" t="s">
        <v>4419</v>
      </c>
      <c r="H66" s="427">
        <v>183.5</v>
      </c>
      <c r="I66">
        <v>10870</v>
      </c>
      <c r="J66" t="s">
        <v>1081</v>
      </c>
      <c r="K66" t="s">
        <v>2681</v>
      </c>
    </row>
    <row r="67" spans="1:11" x14ac:dyDescent="0.25">
      <c r="A67">
        <v>7350</v>
      </c>
      <c r="B67" t="s">
        <v>86</v>
      </c>
      <c r="C67">
        <v>140</v>
      </c>
      <c r="D67" s="404">
        <v>45133</v>
      </c>
      <c r="E67" t="s">
        <v>2667</v>
      </c>
      <c r="F67" t="s">
        <v>3971</v>
      </c>
      <c r="G67" t="s">
        <v>4419</v>
      </c>
      <c r="H67" s="427">
        <v>215.88</v>
      </c>
      <c r="I67">
        <v>10870</v>
      </c>
      <c r="J67" t="s">
        <v>1081</v>
      </c>
      <c r="K67" t="s">
        <v>2681</v>
      </c>
    </row>
    <row r="68" spans="1:11" x14ac:dyDescent="0.25">
      <c r="A68">
        <v>7350</v>
      </c>
      <c r="B68" t="s">
        <v>86</v>
      </c>
      <c r="C68">
        <v>160</v>
      </c>
      <c r="D68" s="404">
        <v>45133</v>
      </c>
      <c r="E68" t="s">
        <v>2667</v>
      </c>
      <c r="F68" t="s">
        <v>3971</v>
      </c>
      <c r="G68" t="s">
        <v>4419</v>
      </c>
      <c r="H68" s="427">
        <v>107.94</v>
      </c>
      <c r="I68">
        <v>10870</v>
      </c>
      <c r="J68" t="s">
        <v>1081</v>
      </c>
      <c r="K68" t="s">
        <v>2681</v>
      </c>
    </row>
    <row r="69" spans="1:11" x14ac:dyDescent="0.25">
      <c r="A69">
        <v>7350</v>
      </c>
      <c r="B69" t="s">
        <v>86</v>
      </c>
      <c r="C69">
        <v>210</v>
      </c>
      <c r="D69" s="404">
        <v>45133</v>
      </c>
      <c r="E69" t="s">
        <v>2667</v>
      </c>
      <c r="F69" t="s">
        <v>3971</v>
      </c>
      <c r="G69" t="s">
        <v>4419</v>
      </c>
      <c r="H69" s="427">
        <v>119.99</v>
      </c>
      <c r="I69">
        <v>10870</v>
      </c>
      <c r="J69" t="s">
        <v>1081</v>
      </c>
      <c r="K69" t="s">
        <v>2681</v>
      </c>
    </row>
    <row r="70" spans="1:11" x14ac:dyDescent="0.25">
      <c r="A70">
        <v>7350</v>
      </c>
      <c r="B70" t="s">
        <v>86</v>
      </c>
      <c r="C70">
        <v>220</v>
      </c>
      <c r="D70" s="404">
        <v>45133</v>
      </c>
      <c r="E70" t="s">
        <v>2667</v>
      </c>
      <c r="F70" t="s">
        <v>3971</v>
      </c>
      <c r="G70" t="s">
        <v>4419</v>
      </c>
      <c r="H70" s="427">
        <v>71.959999999999994</v>
      </c>
      <c r="I70">
        <v>10870</v>
      </c>
      <c r="J70" t="s">
        <v>1081</v>
      </c>
      <c r="K70" t="s">
        <v>2681</v>
      </c>
    </row>
    <row r="71" spans="1:11" x14ac:dyDescent="0.25">
      <c r="A71">
        <v>7350</v>
      </c>
      <c r="B71" t="s">
        <v>86</v>
      </c>
      <c r="C71">
        <v>230</v>
      </c>
      <c r="D71" s="404">
        <v>45133</v>
      </c>
      <c r="E71" t="s">
        <v>2667</v>
      </c>
      <c r="F71" t="s">
        <v>3971</v>
      </c>
      <c r="G71" t="s">
        <v>4419</v>
      </c>
      <c r="H71" s="427">
        <v>121.43</v>
      </c>
      <c r="I71">
        <v>10870</v>
      </c>
      <c r="J71" t="s">
        <v>1081</v>
      </c>
      <c r="K71" t="s">
        <v>2681</v>
      </c>
    </row>
    <row r="72" spans="1:11" x14ac:dyDescent="0.25">
      <c r="A72">
        <v>7350</v>
      </c>
      <c r="B72" t="s">
        <v>86</v>
      </c>
      <c r="C72">
        <v>240</v>
      </c>
      <c r="D72" s="404">
        <v>45133</v>
      </c>
      <c r="E72" t="s">
        <v>4421</v>
      </c>
      <c r="F72" t="s">
        <v>3971</v>
      </c>
      <c r="G72" t="s">
        <v>4420</v>
      </c>
      <c r="H72" s="427">
        <v>74</v>
      </c>
      <c r="I72">
        <v>10870</v>
      </c>
      <c r="J72" t="s">
        <v>1081</v>
      </c>
      <c r="K72" t="s">
        <v>2681</v>
      </c>
    </row>
    <row r="73" spans="1:11" x14ac:dyDescent="0.25">
      <c r="A73">
        <v>7350</v>
      </c>
      <c r="B73" t="s">
        <v>86</v>
      </c>
      <c r="C73">
        <v>240</v>
      </c>
      <c r="D73" s="404">
        <v>45133</v>
      </c>
      <c r="E73" t="s">
        <v>2667</v>
      </c>
      <c r="F73" t="s">
        <v>3971</v>
      </c>
      <c r="G73" t="s">
        <v>4419</v>
      </c>
      <c r="H73" s="427">
        <v>95.89</v>
      </c>
      <c r="I73">
        <v>10870</v>
      </c>
      <c r="J73" t="s">
        <v>1081</v>
      </c>
      <c r="K73" t="s">
        <v>2681</v>
      </c>
    </row>
    <row r="74" spans="1:11" x14ac:dyDescent="0.25">
      <c r="A74">
        <v>7350</v>
      </c>
      <c r="B74" t="s">
        <v>86</v>
      </c>
      <c r="C74">
        <v>340</v>
      </c>
      <c r="D74" s="404">
        <v>45133</v>
      </c>
      <c r="E74" t="s">
        <v>2667</v>
      </c>
      <c r="F74" t="s">
        <v>3971</v>
      </c>
      <c r="G74" t="s">
        <v>4419</v>
      </c>
      <c r="H74" s="427">
        <v>48.93</v>
      </c>
      <c r="I74">
        <v>10870</v>
      </c>
      <c r="J74" t="s">
        <v>1081</v>
      </c>
      <c r="K74" t="s">
        <v>2681</v>
      </c>
    </row>
    <row r="75" spans="1:11" x14ac:dyDescent="0.25">
      <c r="A75">
        <v>7350</v>
      </c>
      <c r="B75" t="s">
        <v>86</v>
      </c>
      <c r="C75">
        <v>935</v>
      </c>
      <c r="D75" s="404">
        <v>45133</v>
      </c>
      <c r="E75" t="s">
        <v>2667</v>
      </c>
      <c r="F75" t="s">
        <v>3971</v>
      </c>
      <c r="G75" t="s">
        <v>4419</v>
      </c>
      <c r="H75" s="427">
        <v>44.97</v>
      </c>
      <c r="I75">
        <v>10870</v>
      </c>
      <c r="J75" t="s">
        <v>1081</v>
      </c>
      <c r="K75" t="s">
        <v>2681</v>
      </c>
    </row>
    <row r="76" spans="1:11" x14ac:dyDescent="0.25">
      <c r="A76">
        <v>7350</v>
      </c>
      <c r="B76" t="s">
        <v>86</v>
      </c>
      <c r="C76">
        <v>936</v>
      </c>
      <c r="D76" s="404">
        <v>45133</v>
      </c>
      <c r="E76" t="s">
        <v>2667</v>
      </c>
      <c r="F76" t="s">
        <v>3971</v>
      </c>
      <c r="G76" t="s">
        <v>4419</v>
      </c>
      <c r="H76" s="427">
        <v>44.97</v>
      </c>
      <c r="I76">
        <v>10870</v>
      </c>
      <c r="J76" t="s">
        <v>1081</v>
      </c>
      <c r="K76" t="s">
        <v>2681</v>
      </c>
    </row>
    <row r="77" spans="1:11" x14ac:dyDescent="0.25">
      <c r="A77">
        <v>7350</v>
      </c>
      <c r="B77" t="s">
        <v>86</v>
      </c>
      <c r="C77">
        <v>210</v>
      </c>
      <c r="D77" s="404">
        <v>45139</v>
      </c>
      <c r="E77" t="s">
        <v>1192</v>
      </c>
      <c r="F77" t="s">
        <v>3971</v>
      </c>
      <c r="G77" t="s">
        <v>4395</v>
      </c>
      <c r="H77" s="427">
        <v>-17.77</v>
      </c>
      <c r="I77">
        <v>10870</v>
      </c>
      <c r="J77" t="s">
        <v>1081</v>
      </c>
      <c r="K77" t="s">
        <v>2681</v>
      </c>
    </row>
    <row r="78" spans="1:11" x14ac:dyDescent="0.25">
      <c r="A78">
        <v>7350</v>
      </c>
      <c r="B78" t="s">
        <v>86</v>
      </c>
      <c r="C78">
        <v>220</v>
      </c>
      <c r="D78" s="404">
        <v>45139</v>
      </c>
      <c r="E78" t="s">
        <v>1192</v>
      </c>
      <c r="F78" t="s">
        <v>3971</v>
      </c>
      <c r="G78" t="s">
        <v>4395</v>
      </c>
      <c r="H78" s="427">
        <v>-17.77</v>
      </c>
      <c r="I78">
        <v>10870</v>
      </c>
      <c r="J78" t="s">
        <v>1081</v>
      </c>
      <c r="K78" t="s">
        <v>2681</v>
      </c>
    </row>
    <row r="79" spans="1:11" x14ac:dyDescent="0.25">
      <c r="A79">
        <v>7350</v>
      </c>
      <c r="B79" t="s">
        <v>86</v>
      </c>
      <c r="C79">
        <v>230</v>
      </c>
      <c r="D79" s="404">
        <v>45139</v>
      </c>
      <c r="E79" t="s">
        <v>1192</v>
      </c>
      <c r="F79" t="s">
        <v>3971</v>
      </c>
      <c r="G79" t="s">
        <v>4395</v>
      </c>
      <c r="H79" s="427">
        <v>-17.77</v>
      </c>
      <c r="I79">
        <v>10870</v>
      </c>
      <c r="J79" t="s">
        <v>1081</v>
      </c>
      <c r="K79" t="s">
        <v>2681</v>
      </c>
    </row>
    <row r="80" spans="1:11" x14ac:dyDescent="0.25">
      <c r="A80">
        <v>7350</v>
      </c>
      <c r="B80" t="s">
        <v>86</v>
      </c>
      <c r="C80">
        <v>240</v>
      </c>
      <c r="D80" s="404">
        <v>45139</v>
      </c>
      <c r="E80" t="s">
        <v>1192</v>
      </c>
      <c r="F80" t="s">
        <v>3971</v>
      </c>
      <c r="G80" t="s">
        <v>4395</v>
      </c>
      <c r="H80" s="427">
        <v>-17.77</v>
      </c>
      <c r="I80">
        <v>10870</v>
      </c>
      <c r="J80" t="s">
        <v>1081</v>
      </c>
      <c r="K80" t="s">
        <v>2681</v>
      </c>
    </row>
    <row r="81" spans="1:11" x14ac:dyDescent="0.25">
      <c r="A81">
        <v>7350</v>
      </c>
      <c r="B81" t="s">
        <v>86</v>
      </c>
      <c r="C81">
        <v>340</v>
      </c>
      <c r="D81" s="404">
        <v>45139</v>
      </c>
      <c r="E81" t="s">
        <v>1192</v>
      </c>
      <c r="F81" t="s">
        <v>3971</v>
      </c>
      <c r="G81" t="s">
        <v>4395</v>
      </c>
      <c r="H81" s="427">
        <v>-8</v>
      </c>
      <c r="I81">
        <v>10870</v>
      </c>
      <c r="J81" t="s">
        <v>1081</v>
      </c>
      <c r="K81" t="s">
        <v>2681</v>
      </c>
    </row>
    <row r="82" spans="1:11" x14ac:dyDescent="0.25">
      <c r="A82">
        <v>7350</v>
      </c>
      <c r="B82" t="s">
        <v>86</v>
      </c>
      <c r="C82">
        <v>936</v>
      </c>
      <c r="D82" s="404">
        <v>45139</v>
      </c>
      <c r="E82" t="s">
        <v>1192</v>
      </c>
      <c r="F82" t="s">
        <v>3971</v>
      </c>
      <c r="G82" t="s">
        <v>4395</v>
      </c>
      <c r="H82" s="427">
        <v>-9.77</v>
      </c>
      <c r="I82">
        <v>10870</v>
      </c>
      <c r="J82" t="s">
        <v>1081</v>
      </c>
      <c r="K82" t="s">
        <v>2681</v>
      </c>
    </row>
    <row r="83" spans="1:11" x14ac:dyDescent="0.25">
      <c r="A83">
        <v>7350</v>
      </c>
      <c r="B83" t="s">
        <v>86</v>
      </c>
      <c r="C83">
        <v>110</v>
      </c>
      <c r="D83" s="404">
        <v>45142</v>
      </c>
      <c r="E83" t="s">
        <v>2667</v>
      </c>
      <c r="F83" t="s">
        <v>3971</v>
      </c>
      <c r="G83" t="s">
        <v>4389</v>
      </c>
      <c r="H83" s="427">
        <v>107.5</v>
      </c>
      <c r="I83">
        <v>10870</v>
      </c>
      <c r="J83" t="s">
        <v>1081</v>
      </c>
      <c r="K83" t="s">
        <v>2681</v>
      </c>
    </row>
    <row r="84" spans="1:11" x14ac:dyDescent="0.25">
      <c r="A84">
        <v>7350</v>
      </c>
      <c r="B84" t="s">
        <v>86</v>
      </c>
      <c r="C84">
        <v>112</v>
      </c>
      <c r="D84" s="404">
        <v>45142</v>
      </c>
      <c r="E84" t="s">
        <v>2667</v>
      </c>
      <c r="F84" t="s">
        <v>3971</v>
      </c>
      <c r="G84" t="s">
        <v>4389</v>
      </c>
      <c r="H84" s="427">
        <v>80.64</v>
      </c>
      <c r="I84">
        <v>10870</v>
      </c>
      <c r="J84" t="s">
        <v>1081</v>
      </c>
      <c r="K84" t="s">
        <v>2681</v>
      </c>
    </row>
    <row r="85" spans="1:11" x14ac:dyDescent="0.25">
      <c r="A85">
        <v>7350</v>
      </c>
      <c r="B85" t="s">
        <v>86</v>
      </c>
      <c r="C85">
        <v>120</v>
      </c>
      <c r="D85" s="404">
        <v>45142</v>
      </c>
      <c r="E85" t="s">
        <v>2667</v>
      </c>
      <c r="F85" t="s">
        <v>3971</v>
      </c>
      <c r="G85" t="s">
        <v>4389</v>
      </c>
      <c r="H85" s="427">
        <v>145.15</v>
      </c>
      <c r="I85">
        <v>10870</v>
      </c>
      <c r="J85" t="s">
        <v>1081</v>
      </c>
      <c r="K85" t="s">
        <v>2681</v>
      </c>
    </row>
    <row r="86" spans="1:11" x14ac:dyDescent="0.25">
      <c r="A86">
        <v>7350</v>
      </c>
      <c r="B86" t="s">
        <v>86</v>
      </c>
      <c r="C86">
        <v>130</v>
      </c>
      <c r="D86" s="404">
        <v>45142</v>
      </c>
      <c r="E86" t="s">
        <v>2667</v>
      </c>
      <c r="F86" t="s">
        <v>3971</v>
      </c>
      <c r="G86" t="s">
        <v>4389</v>
      </c>
      <c r="H86" s="427">
        <v>82.25</v>
      </c>
      <c r="I86">
        <v>10870</v>
      </c>
      <c r="J86" t="s">
        <v>1081</v>
      </c>
      <c r="K86" t="s">
        <v>2681</v>
      </c>
    </row>
    <row r="87" spans="1:11" x14ac:dyDescent="0.25">
      <c r="A87">
        <v>7350</v>
      </c>
      <c r="B87" t="s">
        <v>86</v>
      </c>
      <c r="C87">
        <v>140</v>
      </c>
      <c r="D87" s="404">
        <v>45142</v>
      </c>
      <c r="E87" t="s">
        <v>2667</v>
      </c>
      <c r="F87" t="s">
        <v>3971</v>
      </c>
      <c r="G87" t="s">
        <v>4389</v>
      </c>
      <c r="H87" s="427">
        <v>96.77</v>
      </c>
      <c r="I87">
        <v>10870</v>
      </c>
      <c r="J87" t="s">
        <v>1081</v>
      </c>
      <c r="K87" t="s">
        <v>2681</v>
      </c>
    </row>
    <row r="88" spans="1:11" x14ac:dyDescent="0.25">
      <c r="A88">
        <v>7350</v>
      </c>
      <c r="B88" t="s">
        <v>86</v>
      </c>
      <c r="C88">
        <v>160</v>
      </c>
      <c r="D88" s="404">
        <v>45142</v>
      </c>
      <c r="E88" t="s">
        <v>2667</v>
      </c>
      <c r="F88" t="s">
        <v>3971</v>
      </c>
      <c r="G88" t="s">
        <v>4389</v>
      </c>
      <c r="H88" s="427">
        <v>48.38</v>
      </c>
      <c r="I88">
        <v>10870</v>
      </c>
      <c r="J88" t="s">
        <v>1081</v>
      </c>
      <c r="K88" t="s">
        <v>2681</v>
      </c>
    </row>
    <row r="89" spans="1:11" x14ac:dyDescent="0.25">
      <c r="A89">
        <v>7350</v>
      </c>
      <c r="B89" t="s">
        <v>86</v>
      </c>
      <c r="C89">
        <v>210</v>
      </c>
      <c r="D89" s="404">
        <v>45142</v>
      </c>
      <c r="E89" t="s">
        <v>2667</v>
      </c>
      <c r="F89" t="s">
        <v>3971</v>
      </c>
      <c r="G89" t="s">
        <v>4389</v>
      </c>
      <c r="H89" s="427">
        <v>53.78</v>
      </c>
      <c r="I89">
        <v>10870</v>
      </c>
      <c r="J89" t="s">
        <v>1081</v>
      </c>
      <c r="K89" t="s">
        <v>2681</v>
      </c>
    </row>
    <row r="90" spans="1:11" x14ac:dyDescent="0.25">
      <c r="A90">
        <v>7350</v>
      </c>
      <c r="B90" t="s">
        <v>86</v>
      </c>
      <c r="C90">
        <v>220</v>
      </c>
      <c r="D90" s="404">
        <v>45142</v>
      </c>
      <c r="E90" t="s">
        <v>2667</v>
      </c>
      <c r="F90" t="s">
        <v>3971</v>
      </c>
      <c r="G90" t="s">
        <v>4389</v>
      </c>
      <c r="H90" s="427">
        <v>32.25</v>
      </c>
      <c r="I90">
        <v>10870</v>
      </c>
      <c r="J90" t="s">
        <v>1081</v>
      </c>
      <c r="K90" t="s">
        <v>2681</v>
      </c>
    </row>
    <row r="91" spans="1:11" x14ac:dyDescent="0.25">
      <c r="A91">
        <v>7350</v>
      </c>
      <c r="B91" t="s">
        <v>86</v>
      </c>
      <c r="C91">
        <v>230</v>
      </c>
      <c r="D91" s="404">
        <v>45142</v>
      </c>
      <c r="E91" t="s">
        <v>2667</v>
      </c>
      <c r="F91" t="s">
        <v>3971</v>
      </c>
      <c r="G91" t="s">
        <v>4389</v>
      </c>
      <c r="H91" s="427">
        <v>54.43</v>
      </c>
      <c r="I91">
        <v>10870</v>
      </c>
      <c r="J91" t="s">
        <v>1081</v>
      </c>
      <c r="K91" t="s">
        <v>2681</v>
      </c>
    </row>
    <row r="92" spans="1:11" x14ac:dyDescent="0.25">
      <c r="A92">
        <v>7350</v>
      </c>
      <c r="B92" t="s">
        <v>86</v>
      </c>
      <c r="C92">
        <v>240</v>
      </c>
      <c r="D92" s="404">
        <v>45142</v>
      </c>
      <c r="E92" t="s">
        <v>2667</v>
      </c>
      <c r="F92" t="s">
        <v>3971</v>
      </c>
      <c r="G92" t="s">
        <v>4389</v>
      </c>
      <c r="H92" s="427">
        <v>42.98</v>
      </c>
      <c r="I92">
        <v>10870</v>
      </c>
      <c r="J92" t="s">
        <v>1081</v>
      </c>
      <c r="K92" t="s">
        <v>2681</v>
      </c>
    </row>
    <row r="93" spans="1:11" x14ac:dyDescent="0.25">
      <c r="A93">
        <v>7350</v>
      </c>
      <c r="B93" t="s">
        <v>86</v>
      </c>
      <c r="C93">
        <v>340</v>
      </c>
      <c r="D93" s="404">
        <v>45142</v>
      </c>
      <c r="E93" t="s">
        <v>2667</v>
      </c>
      <c r="F93" t="s">
        <v>3971</v>
      </c>
      <c r="G93" t="s">
        <v>4389</v>
      </c>
      <c r="H93" s="427">
        <v>21.93</v>
      </c>
      <c r="I93">
        <v>10870</v>
      </c>
      <c r="J93" t="s">
        <v>1081</v>
      </c>
      <c r="K93" t="s">
        <v>2681</v>
      </c>
    </row>
    <row r="94" spans="1:11" x14ac:dyDescent="0.25">
      <c r="A94">
        <v>7350</v>
      </c>
      <c r="B94" t="s">
        <v>86</v>
      </c>
      <c r="C94">
        <v>935</v>
      </c>
      <c r="D94" s="404">
        <v>45142</v>
      </c>
      <c r="E94" t="s">
        <v>2667</v>
      </c>
      <c r="F94" t="s">
        <v>3971</v>
      </c>
      <c r="G94" t="s">
        <v>4389</v>
      </c>
      <c r="H94" s="427">
        <v>20.16</v>
      </c>
      <c r="I94">
        <v>10870</v>
      </c>
      <c r="J94" t="s">
        <v>1081</v>
      </c>
      <c r="K94" t="s">
        <v>2681</v>
      </c>
    </row>
    <row r="95" spans="1:11" x14ac:dyDescent="0.25">
      <c r="A95">
        <v>7350</v>
      </c>
      <c r="B95" t="s">
        <v>86</v>
      </c>
      <c r="C95">
        <v>936</v>
      </c>
      <c r="D95" s="404">
        <v>45142</v>
      </c>
      <c r="E95" t="s">
        <v>2667</v>
      </c>
      <c r="F95" t="s">
        <v>3971</v>
      </c>
      <c r="G95" t="s">
        <v>4389</v>
      </c>
      <c r="H95" s="427">
        <v>20.16</v>
      </c>
      <c r="I95">
        <v>10870</v>
      </c>
      <c r="J95" t="s">
        <v>1081</v>
      </c>
      <c r="K95" t="s">
        <v>2681</v>
      </c>
    </row>
    <row r="96" spans="1:11" x14ac:dyDescent="0.25">
      <c r="A96">
        <v>7350</v>
      </c>
      <c r="B96" t="s">
        <v>86</v>
      </c>
      <c r="C96">
        <v>110</v>
      </c>
      <c r="D96" s="404">
        <v>45162</v>
      </c>
      <c r="E96" t="s">
        <v>2667</v>
      </c>
      <c r="F96" t="s">
        <v>3971</v>
      </c>
      <c r="G96" t="s">
        <v>4346</v>
      </c>
      <c r="H96" s="427">
        <v>256.08</v>
      </c>
      <c r="I96">
        <v>10870</v>
      </c>
      <c r="J96" t="s">
        <v>1081</v>
      </c>
      <c r="K96" t="s">
        <v>2681</v>
      </c>
    </row>
    <row r="97" spans="1:11" x14ac:dyDescent="0.25">
      <c r="A97">
        <v>7350</v>
      </c>
      <c r="B97" t="s">
        <v>86</v>
      </c>
      <c r="C97">
        <v>112</v>
      </c>
      <c r="D97" s="404">
        <v>45162</v>
      </c>
      <c r="E97" t="s">
        <v>2667</v>
      </c>
      <c r="F97" t="s">
        <v>3971</v>
      </c>
      <c r="G97" t="s">
        <v>4346</v>
      </c>
      <c r="H97" s="427">
        <v>192.11</v>
      </c>
      <c r="I97">
        <v>10870</v>
      </c>
      <c r="J97" t="s">
        <v>1081</v>
      </c>
      <c r="K97" t="s">
        <v>2681</v>
      </c>
    </row>
    <row r="98" spans="1:11" x14ac:dyDescent="0.25">
      <c r="A98">
        <v>7350</v>
      </c>
      <c r="B98" t="s">
        <v>86</v>
      </c>
      <c r="C98">
        <v>120</v>
      </c>
      <c r="D98" s="404">
        <v>45162</v>
      </c>
      <c r="E98" t="s">
        <v>2667</v>
      </c>
      <c r="F98" t="s">
        <v>3971</v>
      </c>
      <c r="G98" t="s">
        <v>4346</v>
      </c>
      <c r="H98" s="427">
        <v>345.8</v>
      </c>
      <c r="I98">
        <v>10870</v>
      </c>
      <c r="J98" t="s">
        <v>1081</v>
      </c>
      <c r="K98" t="s">
        <v>2681</v>
      </c>
    </row>
    <row r="99" spans="1:11" x14ac:dyDescent="0.25">
      <c r="A99">
        <v>7350</v>
      </c>
      <c r="B99" t="s">
        <v>86</v>
      </c>
      <c r="C99">
        <v>130</v>
      </c>
      <c r="D99" s="404">
        <v>45162</v>
      </c>
      <c r="E99" t="s">
        <v>2667</v>
      </c>
      <c r="F99" t="s">
        <v>3971</v>
      </c>
      <c r="G99" t="s">
        <v>4346</v>
      </c>
      <c r="H99" s="427">
        <v>195.95</v>
      </c>
      <c r="I99">
        <v>10870</v>
      </c>
      <c r="J99" t="s">
        <v>1081</v>
      </c>
      <c r="K99" t="s">
        <v>2681</v>
      </c>
    </row>
    <row r="100" spans="1:11" x14ac:dyDescent="0.25">
      <c r="A100">
        <v>7350</v>
      </c>
      <c r="B100" t="s">
        <v>86</v>
      </c>
      <c r="C100">
        <v>140</v>
      </c>
      <c r="D100" s="404">
        <v>45162</v>
      </c>
      <c r="E100" t="s">
        <v>2667</v>
      </c>
      <c r="F100" t="s">
        <v>3971</v>
      </c>
      <c r="G100" t="s">
        <v>4346</v>
      </c>
      <c r="H100" s="427">
        <v>230.53</v>
      </c>
      <c r="I100">
        <v>10870</v>
      </c>
      <c r="J100" t="s">
        <v>1081</v>
      </c>
      <c r="K100" t="s">
        <v>2681</v>
      </c>
    </row>
    <row r="101" spans="1:11" x14ac:dyDescent="0.25">
      <c r="A101">
        <v>7350</v>
      </c>
      <c r="B101" t="s">
        <v>86</v>
      </c>
      <c r="C101">
        <v>160</v>
      </c>
      <c r="D101" s="404">
        <v>45162</v>
      </c>
      <c r="E101" t="s">
        <v>2667</v>
      </c>
      <c r="F101" t="s">
        <v>3971</v>
      </c>
      <c r="G101" t="s">
        <v>4346</v>
      </c>
      <c r="H101" s="427">
        <v>115.27</v>
      </c>
      <c r="I101">
        <v>10870</v>
      </c>
      <c r="J101" t="s">
        <v>1081</v>
      </c>
      <c r="K101" t="s">
        <v>2681</v>
      </c>
    </row>
    <row r="102" spans="1:11" x14ac:dyDescent="0.25">
      <c r="A102">
        <v>7350</v>
      </c>
      <c r="B102" t="s">
        <v>86</v>
      </c>
      <c r="C102">
        <v>210</v>
      </c>
      <c r="D102" s="404">
        <v>45162</v>
      </c>
      <c r="E102" t="s">
        <v>2667</v>
      </c>
      <c r="F102" t="s">
        <v>3971</v>
      </c>
      <c r="G102" t="s">
        <v>4346</v>
      </c>
      <c r="H102" s="427">
        <v>128.13999999999999</v>
      </c>
      <c r="I102">
        <v>10870</v>
      </c>
      <c r="J102" t="s">
        <v>1081</v>
      </c>
      <c r="K102" t="s">
        <v>2681</v>
      </c>
    </row>
    <row r="103" spans="1:11" x14ac:dyDescent="0.25">
      <c r="A103">
        <v>7350</v>
      </c>
      <c r="B103" t="s">
        <v>86</v>
      </c>
      <c r="C103">
        <v>220</v>
      </c>
      <c r="D103" s="404">
        <v>45162</v>
      </c>
      <c r="E103" t="s">
        <v>2667</v>
      </c>
      <c r="F103" t="s">
        <v>3971</v>
      </c>
      <c r="G103" t="s">
        <v>4346</v>
      </c>
      <c r="H103" s="427">
        <v>76.84</v>
      </c>
      <c r="I103">
        <v>10870</v>
      </c>
      <c r="J103" t="s">
        <v>1081</v>
      </c>
      <c r="K103" t="s">
        <v>2681</v>
      </c>
    </row>
    <row r="104" spans="1:11" x14ac:dyDescent="0.25">
      <c r="A104">
        <v>7350</v>
      </c>
      <c r="B104" t="s">
        <v>86</v>
      </c>
      <c r="C104">
        <v>230</v>
      </c>
      <c r="D104" s="404">
        <v>45162</v>
      </c>
      <c r="E104" t="s">
        <v>2667</v>
      </c>
      <c r="F104" t="s">
        <v>3971</v>
      </c>
      <c r="G104" t="s">
        <v>4346</v>
      </c>
      <c r="H104" s="427">
        <v>129.68</v>
      </c>
      <c r="I104">
        <v>10870</v>
      </c>
      <c r="J104" t="s">
        <v>1081</v>
      </c>
      <c r="K104" t="s">
        <v>2681</v>
      </c>
    </row>
    <row r="105" spans="1:11" x14ac:dyDescent="0.25">
      <c r="A105">
        <v>7350</v>
      </c>
      <c r="B105" t="s">
        <v>86</v>
      </c>
      <c r="C105">
        <v>240</v>
      </c>
      <c r="D105" s="404">
        <v>45162</v>
      </c>
      <c r="E105" t="s">
        <v>2667</v>
      </c>
      <c r="F105" t="s">
        <v>3971</v>
      </c>
      <c r="G105" t="s">
        <v>4346</v>
      </c>
      <c r="H105" s="427">
        <v>102.39</v>
      </c>
      <c r="I105">
        <v>10870</v>
      </c>
      <c r="J105" t="s">
        <v>1081</v>
      </c>
      <c r="K105" t="s">
        <v>2681</v>
      </c>
    </row>
    <row r="106" spans="1:11" x14ac:dyDescent="0.25">
      <c r="A106">
        <v>7350</v>
      </c>
      <c r="B106" t="s">
        <v>86</v>
      </c>
      <c r="C106">
        <v>340</v>
      </c>
      <c r="D106" s="404">
        <v>45162</v>
      </c>
      <c r="E106" t="s">
        <v>2667</v>
      </c>
      <c r="F106" t="s">
        <v>3971</v>
      </c>
      <c r="G106" t="s">
        <v>4346</v>
      </c>
      <c r="H106" s="427">
        <v>52.25</v>
      </c>
      <c r="I106">
        <v>10870</v>
      </c>
      <c r="J106" t="s">
        <v>1081</v>
      </c>
      <c r="K106" t="s">
        <v>2681</v>
      </c>
    </row>
    <row r="107" spans="1:11" x14ac:dyDescent="0.25">
      <c r="A107">
        <v>7350</v>
      </c>
      <c r="B107" t="s">
        <v>86</v>
      </c>
      <c r="C107">
        <v>935</v>
      </c>
      <c r="D107" s="404">
        <v>45162</v>
      </c>
      <c r="E107" t="s">
        <v>2667</v>
      </c>
      <c r="F107" t="s">
        <v>3971</v>
      </c>
      <c r="G107" t="s">
        <v>4346</v>
      </c>
      <c r="H107" s="427">
        <v>48.03</v>
      </c>
      <c r="I107">
        <v>10870</v>
      </c>
      <c r="J107" t="s">
        <v>1081</v>
      </c>
      <c r="K107" t="s">
        <v>2681</v>
      </c>
    </row>
    <row r="108" spans="1:11" x14ac:dyDescent="0.25">
      <c r="A108">
        <v>7350</v>
      </c>
      <c r="B108" t="s">
        <v>86</v>
      </c>
      <c r="C108">
        <v>936</v>
      </c>
      <c r="D108" s="404">
        <v>45162</v>
      </c>
      <c r="E108" t="s">
        <v>2667</v>
      </c>
      <c r="F108" t="s">
        <v>3971</v>
      </c>
      <c r="G108" t="s">
        <v>4346</v>
      </c>
      <c r="H108" s="427">
        <v>48.03</v>
      </c>
      <c r="I108">
        <v>10870</v>
      </c>
      <c r="J108" t="s">
        <v>1081</v>
      </c>
      <c r="K108" t="s">
        <v>2681</v>
      </c>
    </row>
    <row r="109" spans="1:11" x14ac:dyDescent="0.25">
      <c r="A109">
        <v>7350</v>
      </c>
      <c r="B109" t="s">
        <v>86</v>
      </c>
      <c r="C109">
        <v>110</v>
      </c>
      <c r="D109" s="404">
        <v>45163</v>
      </c>
      <c r="E109" t="s">
        <v>2667</v>
      </c>
      <c r="F109" t="s">
        <v>3971</v>
      </c>
      <c r="G109" t="s">
        <v>4344</v>
      </c>
      <c r="H109" s="427">
        <v>46.65</v>
      </c>
      <c r="I109">
        <v>10870</v>
      </c>
      <c r="J109" t="s">
        <v>1081</v>
      </c>
      <c r="K109" t="s">
        <v>2681</v>
      </c>
    </row>
    <row r="110" spans="1:11" x14ac:dyDescent="0.25">
      <c r="A110">
        <v>7350</v>
      </c>
      <c r="B110" t="s">
        <v>86</v>
      </c>
      <c r="C110">
        <v>112</v>
      </c>
      <c r="D110" s="404">
        <v>45163</v>
      </c>
      <c r="E110" t="s">
        <v>2667</v>
      </c>
      <c r="F110" t="s">
        <v>3971</v>
      </c>
      <c r="G110" t="s">
        <v>4344</v>
      </c>
      <c r="H110" s="427">
        <v>35</v>
      </c>
      <c r="I110">
        <v>10870</v>
      </c>
      <c r="J110" t="s">
        <v>1081</v>
      </c>
      <c r="K110" t="s">
        <v>2681</v>
      </c>
    </row>
    <row r="111" spans="1:11" x14ac:dyDescent="0.25">
      <c r="A111">
        <v>7350</v>
      </c>
      <c r="B111" t="s">
        <v>86</v>
      </c>
      <c r="C111">
        <v>120</v>
      </c>
      <c r="D111" s="404">
        <v>45163</v>
      </c>
      <c r="E111" t="s">
        <v>2667</v>
      </c>
      <c r="F111" t="s">
        <v>3971</v>
      </c>
      <c r="G111" t="s">
        <v>4344</v>
      </c>
      <c r="H111" s="427">
        <v>63</v>
      </c>
      <c r="I111">
        <v>10870</v>
      </c>
      <c r="J111" t="s">
        <v>1081</v>
      </c>
      <c r="K111" t="s">
        <v>2681</v>
      </c>
    </row>
    <row r="112" spans="1:11" x14ac:dyDescent="0.25">
      <c r="A112">
        <v>7350</v>
      </c>
      <c r="B112" t="s">
        <v>86</v>
      </c>
      <c r="C112">
        <v>130</v>
      </c>
      <c r="D112" s="404">
        <v>45163</v>
      </c>
      <c r="E112" t="s">
        <v>2667</v>
      </c>
      <c r="F112" t="s">
        <v>3971</v>
      </c>
      <c r="G112" t="s">
        <v>4344</v>
      </c>
      <c r="H112" s="427">
        <v>35.700000000000003</v>
      </c>
      <c r="I112">
        <v>10870</v>
      </c>
      <c r="J112" t="s">
        <v>1081</v>
      </c>
      <c r="K112" t="s">
        <v>2681</v>
      </c>
    </row>
    <row r="113" spans="1:11" x14ac:dyDescent="0.25">
      <c r="A113">
        <v>7350</v>
      </c>
      <c r="B113" t="s">
        <v>86</v>
      </c>
      <c r="C113">
        <v>140</v>
      </c>
      <c r="D113" s="404">
        <v>45163</v>
      </c>
      <c r="E113" t="s">
        <v>2667</v>
      </c>
      <c r="F113" t="s">
        <v>3971</v>
      </c>
      <c r="G113" t="s">
        <v>4344</v>
      </c>
      <c r="H113" s="427">
        <v>42</v>
      </c>
      <c r="I113">
        <v>10870</v>
      </c>
      <c r="J113" t="s">
        <v>1081</v>
      </c>
      <c r="K113" t="s">
        <v>2681</v>
      </c>
    </row>
    <row r="114" spans="1:11" x14ac:dyDescent="0.25">
      <c r="A114">
        <v>7350</v>
      </c>
      <c r="B114" t="s">
        <v>86</v>
      </c>
      <c r="C114">
        <v>160</v>
      </c>
      <c r="D114" s="404">
        <v>45163</v>
      </c>
      <c r="E114" t="s">
        <v>2667</v>
      </c>
      <c r="F114" t="s">
        <v>3971</v>
      </c>
      <c r="G114" t="s">
        <v>4344</v>
      </c>
      <c r="H114" s="427">
        <v>21</v>
      </c>
      <c r="I114">
        <v>10870</v>
      </c>
      <c r="J114" t="s">
        <v>1081</v>
      </c>
      <c r="K114" t="s">
        <v>2681</v>
      </c>
    </row>
    <row r="115" spans="1:11" x14ac:dyDescent="0.25">
      <c r="A115">
        <v>7350</v>
      </c>
      <c r="B115" t="s">
        <v>86</v>
      </c>
      <c r="C115">
        <v>210</v>
      </c>
      <c r="D115" s="404">
        <v>45163</v>
      </c>
      <c r="E115" t="s">
        <v>2667</v>
      </c>
      <c r="F115" t="s">
        <v>3971</v>
      </c>
      <c r="G115" t="s">
        <v>4344</v>
      </c>
      <c r="H115" s="427">
        <v>23.35</v>
      </c>
      <c r="I115">
        <v>10870</v>
      </c>
      <c r="J115" t="s">
        <v>1081</v>
      </c>
      <c r="K115" t="s">
        <v>2681</v>
      </c>
    </row>
    <row r="116" spans="1:11" x14ac:dyDescent="0.25">
      <c r="A116">
        <v>7350</v>
      </c>
      <c r="B116" t="s">
        <v>86</v>
      </c>
      <c r="C116">
        <v>220</v>
      </c>
      <c r="D116" s="404">
        <v>45163</v>
      </c>
      <c r="E116" t="s">
        <v>2667</v>
      </c>
      <c r="F116" t="s">
        <v>3971</v>
      </c>
      <c r="G116" t="s">
        <v>4344</v>
      </c>
      <c r="H116" s="427">
        <v>14</v>
      </c>
      <c r="I116">
        <v>10870</v>
      </c>
      <c r="J116" t="s">
        <v>1081</v>
      </c>
      <c r="K116" t="s">
        <v>2681</v>
      </c>
    </row>
    <row r="117" spans="1:11" x14ac:dyDescent="0.25">
      <c r="A117">
        <v>7350</v>
      </c>
      <c r="B117" t="s">
        <v>86</v>
      </c>
      <c r="C117">
        <v>230</v>
      </c>
      <c r="D117" s="404">
        <v>45163</v>
      </c>
      <c r="E117" t="s">
        <v>2667</v>
      </c>
      <c r="F117" t="s">
        <v>3971</v>
      </c>
      <c r="G117" t="s">
        <v>4344</v>
      </c>
      <c r="H117" s="427">
        <v>23.63</v>
      </c>
      <c r="I117">
        <v>10870</v>
      </c>
      <c r="J117" t="s">
        <v>1081</v>
      </c>
      <c r="K117" t="s">
        <v>2681</v>
      </c>
    </row>
    <row r="118" spans="1:11" x14ac:dyDescent="0.25">
      <c r="A118">
        <v>7350</v>
      </c>
      <c r="B118" t="s">
        <v>86</v>
      </c>
      <c r="C118">
        <v>240</v>
      </c>
      <c r="D118" s="404">
        <v>45163</v>
      </c>
      <c r="E118" t="s">
        <v>2667</v>
      </c>
      <c r="F118" t="s">
        <v>3971</v>
      </c>
      <c r="G118" t="s">
        <v>4344</v>
      </c>
      <c r="H118" s="427">
        <v>18.649999999999999</v>
      </c>
      <c r="I118">
        <v>10870</v>
      </c>
      <c r="J118" t="s">
        <v>1081</v>
      </c>
      <c r="K118" t="s">
        <v>2681</v>
      </c>
    </row>
    <row r="119" spans="1:11" x14ac:dyDescent="0.25">
      <c r="A119">
        <v>7350</v>
      </c>
      <c r="B119" t="s">
        <v>86</v>
      </c>
      <c r="C119">
        <v>340</v>
      </c>
      <c r="D119" s="404">
        <v>45163</v>
      </c>
      <c r="E119" t="s">
        <v>2667</v>
      </c>
      <c r="F119" t="s">
        <v>3971</v>
      </c>
      <c r="G119" t="s">
        <v>4344</v>
      </c>
      <c r="H119" s="427">
        <v>9.52</v>
      </c>
      <c r="I119">
        <v>10870</v>
      </c>
      <c r="J119" t="s">
        <v>1081</v>
      </c>
      <c r="K119" t="s">
        <v>2681</v>
      </c>
    </row>
    <row r="120" spans="1:11" x14ac:dyDescent="0.25">
      <c r="A120">
        <v>7350</v>
      </c>
      <c r="B120" t="s">
        <v>86</v>
      </c>
      <c r="C120">
        <v>935</v>
      </c>
      <c r="D120" s="404">
        <v>45163</v>
      </c>
      <c r="E120" t="s">
        <v>2667</v>
      </c>
      <c r="F120" t="s">
        <v>3971</v>
      </c>
      <c r="G120" t="s">
        <v>4344</v>
      </c>
      <c r="H120" s="427">
        <v>8.75</v>
      </c>
      <c r="I120">
        <v>10870</v>
      </c>
      <c r="J120" t="s">
        <v>1081</v>
      </c>
      <c r="K120" t="s">
        <v>2681</v>
      </c>
    </row>
    <row r="121" spans="1:11" x14ac:dyDescent="0.25">
      <c r="A121">
        <v>7350</v>
      </c>
      <c r="B121" t="s">
        <v>86</v>
      </c>
      <c r="C121">
        <v>936</v>
      </c>
      <c r="D121" s="404">
        <v>45163</v>
      </c>
      <c r="E121" t="s">
        <v>2667</v>
      </c>
      <c r="F121" t="s">
        <v>3971</v>
      </c>
      <c r="G121" t="s">
        <v>4344</v>
      </c>
      <c r="H121" s="427">
        <v>8.75</v>
      </c>
      <c r="I121">
        <v>10870</v>
      </c>
      <c r="J121" t="s">
        <v>1081</v>
      </c>
      <c r="K121" t="s">
        <v>2681</v>
      </c>
    </row>
    <row r="122" spans="1:11" x14ac:dyDescent="0.25">
      <c r="A122">
        <v>7350</v>
      </c>
      <c r="B122" t="s">
        <v>86</v>
      </c>
      <c r="C122">
        <v>210</v>
      </c>
      <c r="D122" s="404">
        <v>45190</v>
      </c>
      <c r="E122" t="s">
        <v>1192</v>
      </c>
      <c r="F122" t="s">
        <v>3971</v>
      </c>
      <c r="G122" t="s">
        <v>4280</v>
      </c>
      <c r="H122" s="427">
        <v>124</v>
      </c>
      <c r="I122">
        <v>10870</v>
      </c>
      <c r="J122" t="s">
        <v>1081</v>
      </c>
      <c r="K122" t="s">
        <v>2681</v>
      </c>
    </row>
    <row r="123" spans="1:11" x14ac:dyDescent="0.25">
      <c r="A123">
        <v>7350</v>
      </c>
      <c r="B123" t="s">
        <v>86</v>
      </c>
      <c r="C123">
        <v>220</v>
      </c>
      <c r="D123" s="404">
        <v>45190</v>
      </c>
      <c r="E123" t="s">
        <v>1192</v>
      </c>
      <c r="F123" t="s">
        <v>3971</v>
      </c>
      <c r="G123" t="s">
        <v>4280</v>
      </c>
      <c r="H123" s="427">
        <v>124</v>
      </c>
      <c r="I123">
        <v>10870</v>
      </c>
      <c r="J123" t="s">
        <v>1081</v>
      </c>
      <c r="K123" t="s">
        <v>2681</v>
      </c>
    </row>
    <row r="124" spans="1:11" x14ac:dyDescent="0.25">
      <c r="A124">
        <v>7350</v>
      </c>
      <c r="B124" t="s">
        <v>86</v>
      </c>
      <c r="C124">
        <v>230</v>
      </c>
      <c r="D124" s="404">
        <v>45190</v>
      </c>
      <c r="E124" t="s">
        <v>1192</v>
      </c>
      <c r="F124" t="s">
        <v>3971</v>
      </c>
      <c r="G124" t="s">
        <v>4280</v>
      </c>
      <c r="H124" s="427">
        <v>124</v>
      </c>
      <c r="I124">
        <v>10870</v>
      </c>
      <c r="J124" t="s">
        <v>1081</v>
      </c>
      <c r="K124" t="s">
        <v>2681</v>
      </c>
    </row>
    <row r="125" spans="1:11" x14ac:dyDescent="0.25">
      <c r="A125">
        <v>7350</v>
      </c>
      <c r="B125" t="s">
        <v>86</v>
      </c>
      <c r="C125">
        <v>240</v>
      </c>
      <c r="D125" s="404">
        <v>45190</v>
      </c>
      <c r="E125" t="s">
        <v>1192</v>
      </c>
      <c r="F125" t="s">
        <v>3971</v>
      </c>
      <c r="G125" t="s">
        <v>4280</v>
      </c>
      <c r="H125" s="427">
        <v>124</v>
      </c>
      <c r="I125">
        <v>10870</v>
      </c>
      <c r="J125" t="s">
        <v>1081</v>
      </c>
      <c r="K125" t="s">
        <v>2681</v>
      </c>
    </row>
    <row r="126" spans="1:11" x14ac:dyDescent="0.25">
      <c r="A126">
        <v>7350</v>
      </c>
      <c r="B126" t="s">
        <v>86</v>
      </c>
      <c r="C126">
        <v>340</v>
      </c>
      <c r="D126" s="404">
        <v>45190</v>
      </c>
      <c r="E126" t="s">
        <v>1192</v>
      </c>
      <c r="F126" t="s">
        <v>3971</v>
      </c>
      <c r="G126" t="s">
        <v>4280</v>
      </c>
      <c r="H126" s="427">
        <v>55.8</v>
      </c>
      <c r="I126">
        <v>10870</v>
      </c>
      <c r="J126" t="s">
        <v>1081</v>
      </c>
      <c r="K126" t="s">
        <v>2681</v>
      </c>
    </row>
    <row r="127" spans="1:11" x14ac:dyDescent="0.25">
      <c r="A127">
        <v>7350</v>
      </c>
      <c r="B127" t="s">
        <v>86</v>
      </c>
      <c r="C127">
        <v>936</v>
      </c>
      <c r="D127" s="404">
        <v>45190</v>
      </c>
      <c r="E127" t="s">
        <v>1192</v>
      </c>
      <c r="F127" t="s">
        <v>3971</v>
      </c>
      <c r="G127" t="s">
        <v>4280</v>
      </c>
      <c r="H127" s="427">
        <v>68.2</v>
      </c>
      <c r="I127">
        <v>10870</v>
      </c>
      <c r="J127" t="s">
        <v>1081</v>
      </c>
      <c r="K127" t="s">
        <v>2681</v>
      </c>
    </row>
    <row r="128" spans="1:11" x14ac:dyDescent="0.25">
      <c r="A128">
        <v>7350</v>
      </c>
      <c r="B128" t="s">
        <v>86</v>
      </c>
      <c r="C128">
        <v>110</v>
      </c>
      <c r="D128" s="404">
        <v>45193</v>
      </c>
      <c r="E128" t="s">
        <v>2667</v>
      </c>
      <c r="F128" t="s">
        <v>3971</v>
      </c>
      <c r="G128" t="s">
        <v>4278</v>
      </c>
      <c r="H128" s="427">
        <v>249.32</v>
      </c>
      <c r="I128">
        <v>10870</v>
      </c>
      <c r="J128" t="s">
        <v>1081</v>
      </c>
      <c r="K128" t="s">
        <v>2681</v>
      </c>
    </row>
    <row r="129" spans="1:11" x14ac:dyDescent="0.25">
      <c r="A129">
        <v>7350</v>
      </c>
      <c r="B129" t="s">
        <v>86</v>
      </c>
      <c r="C129">
        <v>112</v>
      </c>
      <c r="D129" s="404">
        <v>45193</v>
      </c>
      <c r="E129" t="s">
        <v>2667</v>
      </c>
      <c r="F129" t="s">
        <v>3971</v>
      </c>
      <c r="G129" t="s">
        <v>4278</v>
      </c>
      <c r="H129" s="427">
        <v>187.04</v>
      </c>
      <c r="I129">
        <v>10870</v>
      </c>
      <c r="J129" t="s">
        <v>1081</v>
      </c>
      <c r="K129" t="s">
        <v>2681</v>
      </c>
    </row>
    <row r="130" spans="1:11" x14ac:dyDescent="0.25">
      <c r="A130">
        <v>7350</v>
      </c>
      <c r="B130" t="s">
        <v>86</v>
      </c>
      <c r="C130">
        <v>120</v>
      </c>
      <c r="D130" s="404">
        <v>45193</v>
      </c>
      <c r="E130" t="s">
        <v>2667</v>
      </c>
      <c r="F130" t="s">
        <v>3971</v>
      </c>
      <c r="G130" t="s">
        <v>4278</v>
      </c>
      <c r="H130" s="427">
        <v>336.67</v>
      </c>
      <c r="I130">
        <v>10870</v>
      </c>
      <c r="J130" t="s">
        <v>1081</v>
      </c>
      <c r="K130" t="s">
        <v>2681</v>
      </c>
    </row>
    <row r="131" spans="1:11" x14ac:dyDescent="0.25">
      <c r="A131">
        <v>7350</v>
      </c>
      <c r="B131" t="s">
        <v>86</v>
      </c>
      <c r="C131">
        <v>130</v>
      </c>
      <c r="D131" s="404">
        <v>45193</v>
      </c>
      <c r="E131" t="s">
        <v>2667</v>
      </c>
      <c r="F131" t="s">
        <v>3971</v>
      </c>
      <c r="G131" t="s">
        <v>4278</v>
      </c>
      <c r="H131" s="427">
        <v>190.78</v>
      </c>
      <c r="I131">
        <v>10870</v>
      </c>
      <c r="J131" t="s">
        <v>1081</v>
      </c>
      <c r="K131" t="s">
        <v>2681</v>
      </c>
    </row>
    <row r="132" spans="1:11" x14ac:dyDescent="0.25">
      <c r="A132">
        <v>7350</v>
      </c>
      <c r="B132" t="s">
        <v>86</v>
      </c>
      <c r="C132">
        <v>140</v>
      </c>
      <c r="D132" s="404">
        <v>45193</v>
      </c>
      <c r="E132" t="s">
        <v>2667</v>
      </c>
      <c r="F132" t="s">
        <v>3971</v>
      </c>
      <c r="G132" t="s">
        <v>4278</v>
      </c>
      <c r="H132" s="427">
        <v>224.44</v>
      </c>
      <c r="I132">
        <v>10870</v>
      </c>
      <c r="J132" t="s">
        <v>1081</v>
      </c>
      <c r="K132" t="s">
        <v>2681</v>
      </c>
    </row>
    <row r="133" spans="1:11" x14ac:dyDescent="0.25">
      <c r="A133">
        <v>7350</v>
      </c>
      <c r="B133" t="s">
        <v>86</v>
      </c>
      <c r="C133">
        <v>160</v>
      </c>
      <c r="D133" s="404">
        <v>45193</v>
      </c>
      <c r="E133" t="s">
        <v>2667</v>
      </c>
      <c r="F133" t="s">
        <v>3971</v>
      </c>
      <c r="G133" t="s">
        <v>4278</v>
      </c>
      <c r="H133" s="427">
        <v>112.23</v>
      </c>
      <c r="I133">
        <v>10870</v>
      </c>
      <c r="J133" t="s">
        <v>1081</v>
      </c>
      <c r="K133" t="s">
        <v>2681</v>
      </c>
    </row>
    <row r="134" spans="1:11" x14ac:dyDescent="0.25">
      <c r="A134">
        <v>7350</v>
      </c>
      <c r="B134" t="s">
        <v>86</v>
      </c>
      <c r="C134">
        <v>210</v>
      </c>
      <c r="D134" s="404">
        <v>45193</v>
      </c>
      <c r="E134" t="s">
        <v>2667</v>
      </c>
      <c r="F134" t="s">
        <v>3971</v>
      </c>
      <c r="G134" t="s">
        <v>4278</v>
      </c>
      <c r="H134" s="427">
        <v>124.76</v>
      </c>
      <c r="I134">
        <v>10870</v>
      </c>
      <c r="J134" t="s">
        <v>1081</v>
      </c>
      <c r="K134" t="s">
        <v>2681</v>
      </c>
    </row>
    <row r="135" spans="1:11" x14ac:dyDescent="0.25">
      <c r="A135">
        <v>7350</v>
      </c>
      <c r="B135" t="s">
        <v>86</v>
      </c>
      <c r="C135">
        <v>220</v>
      </c>
      <c r="D135" s="404">
        <v>45193</v>
      </c>
      <c r="E135" t="s">
        <v>2667</v>
      </c>
      <c r="F135" t="s">
        <v>3971</v>
      </c>
      <c r="G135" t="s">
        <v>4278</v>
      </c>
      <c r="H135" s="427">
        <v>74.819999999999993</v>
      </c>
      <c r="I135">
        <v>10870</v>
      </c>
      <c r="J135" t="s">
        <v>1081</v>
      </c>
      <c r="K135" t="s">
        <v>2681</v>
      </c>
    </row>
    <row r="136" spans="1:11" x14ac:dyDescent="0.25">
      <c r="A136">
        <v>7350</v>
      </c>
      <c r="B136" t="s">
        <v>86</v>
      </c>
      <c r="C136">
        <v>230</v>
      </c>
      <c r="D136" s="404">
        <v>45193</v>
      </c>
      <c r="E136" t="s">
        <v>2667</v>
      </c>
      <c r="F136" t="s">
        <v>3971</v>
      </c>
      <c r="G136" t="s">
        <v>4278</v>
      </c>
      <c r="H136" s="427">
        <v>126.25</v>
      </c>
      <c r="I136">
        <v>10870</v>
      </c>
      <c r="J136" t="s">
        <v>1081</v>
      </c>
      <c r="K136" t="s">
        <v>2681</v>
      </c>
    </row>
    <row r="137" spans="1:11" x14ac:dyDescent="0.25">
      <c r="A137">
        <v>7350</v>
      </c>
      <c r="B137" t="s">
        <v>86</v>
      </c>
      <c r="C137">
        <v>240</v>
      </c>
      <c r="D137" s="404">
        <v>45193</v>
      </c>
      <c r="E137" t="s">
        <v>2667</v>
      </c>
      <c r="F137" t="s">
        <v>3971</v>
      </c>
      <c r="G137" t="s">
        <v>4278</v>
      </c>
      <c r="H137" s="427">
        <v>99.7</v>
      </c>
      <c r="I137">
        <v>10870</v>
      </c>
      <c r="J137" t="s">
        <v>1081</v>
      </c>
      <c r="K137" t="s">
        <v>2681</v>
      </c>
    </row>
    <row r="138" spans="1:11" x14ac:dyDescent="0.25">
      <c r="A138">
        <v>7350</v>
      </c>
      <c r="B138" t="s">
        <v>86</v>
      </c>
      <c r="C138">
        <v>340</v>
      </c>
      <c r="D138" s="404">
        <v>45193</v>
      </c>
      <c r="E138" t="s">
        <v>2667</v>
      </c>
      <c r="F138" t="s">
        <v>3971</v>
      </c>
      <c r="G138" t="s">
        <v>4278</v>
      </c>
      <c r="H138" s="427">
        <v>50.88</v>
      </c>
      <c r="I138">
        <v>10870</v>
      </c>
      <c r="J138" t="s">
        <v>1081</v>
      </c>
      <c r="K138" t="s">
        <v>2681</v>
      </c>
    </row>
    <row r="139" spans="1:11" x14ac:dyDescent="0.25">
      <c r="A139">
        <v>7350</v>
      </c>
      <c r="B139" t="s">
        <v>86</v>
      </c>
      <c r="C139">
        <v>935</v>
      </c>
      <c r="D139" s="404">
        <v>45193</v>
      </c>
      <c r="E139" t="s">
        <v>2667</v>
      </c>
      <c r="F139" t="s">
        <v>3971</v>
      </c>
      <c r="G139" t="s">
        <v>4278</v>
      </c>
      <c r="H139" s="427">
        <v>46.76</v>
      </c>
      <c r="I139">
        <v>10870</v>
      </c>
      <c r="J139" t="s">
        <v>1081</v>
      </c>
      <c r="K139" t="s">
        <v>2681</v>
      </c>
    </row>
    <row r="140" spans="1:11" x14ac:dyDescent="0.25">
      <c r="A140">
        <v>7350</v>
      </c>
      <c r="B140" t="s">
        <v>86</v>
      </c>
      <c r="C140">
        <v>936</v>
      </c>
      <c r="D140" s="404">
        <v>45193</v>
      </c>
      <c r="E140" t="s">
        <v>2667</v>
      </c>
      <c r="F140" t="s">
        <v>3971</v>
      </c>
      <c r="G140" t="s">
        <v>4278</v>
      </c>
      <c r="H140" s="427">
        <v>46.76</v>
      </c>
      <c r="I140">
        <v>10870</v>
      </c>
      <c r="J140" t="s">
        <v>1081</v>
      </c>
      <c r="K140" t="s">
        <v>2681</v>
      </c>
    </row>
    <row r="141" spans="1:11" x14ac:dyDescent="0.25">
      <c r="A141">
        <v>7350</v>
      </c>
      <c r="B141" t="s">
        <v>86</v>
      </c>
      <c r="C141">
        <v>110</v>
      </c>
      <c r="D141" s="404">
        <v>45224</v>
      </c>
      <c r="E141" t="s">
        <v>2667</v>
      </c>
      <c r="F141" t="s">
        <v>3971</v>
      </c>
      <c r="G141" t="s">
        <v>4214</v>
      </c>
      <c r="H141" s="427">
        <v>279.39</v>
      </c>
      <c r="I141">
        <v>10870</v>
      </c>
      <c r="J141" t="s">
        <v>1081</v>
      </c>
      <c r="K141" t="s">
        <v>2681</v>
      </c>
    </row>
    <row r="142" spans="1:11" x14ac:dyDescent="0.25">
      <c r="A142">
        <v>7350</v>
      </c>
      <c r="B142" t="s">
        <v>86</v>
      </c>
      <c r="C142">
        <v>112</v>
      </c>
      <c r="D142" s="404">
        <v>45224</v>
      </c>
      <c r="E142" t="s">
        <v>2667</v>
      </c>
      <c r="F142" t="s">
        <v>3971</v>
      </c>
      <c r="G142" t="s">
        <v>4214</v>
      </c>
      <c r="H142" s="427">
        <v>209.59</v>
      </c>
      <c r="I142">
        <v>10870</v>
      </c>
      <c r="J142" t="s">
        <v>1081</v>
      </c>
      <c r="K142" t="s">
        <v>2681</v>
      </c>
    </row>
    <row r="143" spans="1:11" x14ac:dyDescent="0.25">
      <c r="A143">
        <v>7350</v>
      </c>
      <c r="B143" t="s">
        <v>86</v>
      </c>
      <c r="C143">
        <v>120</v>
      </c>
      <c r="D143" s="404">
        <v>45224</v>
      </c>
      <c r="E143" t="s">
        <v>2667</v>
      </c>
      <c r="F143" t="s">
        <v>3971</v>
      </c>
      <c r="G143" t="s">
        <v>4214</v>
      </c>
      <c r="H143" s="427">
        <v>377.27</v>
      </c>
      <c r="I143">
        <v>10870</v>
      </c>
      <c r="J143" t="s">
        <v>1081</v>
      </c>
      <c r="K143" t="s">
        <v>2681</v>
      </c>
    </row>
    <row r="144" spans="1:11" x14ac:dyDescent="0.25">
      <c r="A144">
        <v>7350</v>
      </c>
      <c r="B144" t="s">
        <v>86</v>
      </c>
      <c r="C144">
        <v>130</v>
      </c>
      <c r="D144" s="404">
        <v>45224</v>
      </c>
      <c r="E144" t="s">
        <v>2667</v>
      </c>
      <c r="F144" t="s">
        <v>3971</v>
      </c>
      <c r="G144" t="s">
        <v>4214</v>
      </c>
      <c r="H144" s="427">
        <v>213.78</v>
      </c>
      <c r="I144">
        <v>10870</v>
      </c>
      <c r="J144" t="s">
        <v>1081</v>
      </c>
      <c r="K144" t="s">
        <v>2681</v>
      </c>
    </row>
    <row r="145" spans="1:11" x14ac:dyDescent="0.25">
      <c r="A145">
        <v>7350</v>
      </c>
      <c r="B145" t="s">
        <v>86</v>
      </c>
      <c r="C145">
        <v>140</v>
      </c>
      <c r="D145" s="404">
        <v>45224</v>
      </c>
      <c r="E145" t="s">
        <v>2667</v>
      </c>
      <c r="F145" t="s">
        <v>3971</v>
      </c>
      <c r="G145" t="s">
        <v>4214</v>
      </c>
      <c r="H145" s="427">
        <v>251.51</v>
      </c>
      <c r="I145">
        <v>10870</v>
      </c>
      <c r="J145" t="s">
        <v>1081</v>
      </c>
      <c r="K145" t="s">
        <v>2681</v>
      </c>
    </row>
    <row r="146" spans="1:11" x14ac:dyDescent="0.25">
      <c r="A146">
        <v>7350</v>
      </c>
      <c r="B146" t="s">
        <v>86</v>
      </c>
      <c r="C146">
        <v>160</v>
      </c>
      <c r="D146" s="404">
        <v>45224</v>
      </c>
      <c r="E146" t="s">
        <v>2667</v>
      </c>
      <c r="F146" t="s">
        <v>3971</v>
      </c>
      <c r="G146" t="s">
        <v>4214</v>
      </c>
      <c r="H146" s="427">
        <v>125.76</v>
      </c>
      <c r="I146">
        <v>10870</v>
      </c>
      <c r="J146" t="s">
        <v>1081</v>
      </c>
      <c r="K146" t="s">
        <v>2681</v>
      </c>
    </row>
    <row r="147" spans="1:11" x14ac:dyDescent="0.25">
      <c r="A147">
        <v>7350</v>
      </c>
      <c r="B147" t="s">
        <v>86</v>
      </c>
      <c r="C147">
        <v>210</v>
      </c>
      <c r="D147" s="404">
        <v>45224</v>
      </c>
      <c r="E147" t="s">
        <v>2667</v>
      </c>
      <c r="F147" t="s">
        <v>3971</v>
      </c>
      <c r="G147" t="s">
        <v>4214</v>
      </c>
      <c r="H147" s="427">
        <v>139.80000000000001</v>
      </c>
      <c r="I147">
        <v>10870</v>
      </c>
      <c r="J147" t="s">
        <v>1081</v>
      </c>
      <c r="K147" t="s">
        <v>2681</v>
      </c>
    </row>
    <row r="148" spans="1:11" x14ac:dyDescent="0.25">
      <c r="A148">
        <v>7350</v>
      </c>
      <c r="B148" t="s">
        <v>86</v>
      </c>
      <c r="C148">
        <v>220</v>
      </c>
      <c r="D148" s="404">
        <v>45224</v>
      </c>
      <c r="E148" t="s">
        <v>2667</v>
      </c>
      <c r="F148" t="s">
        <v>3971</v>
      </c>
      <c r="G148" t="s">
        <v>4214</v>
      </c>
      <c r="H148" s="427">
        <v>83.83</v>
      </c>
      <c r="I148">
        <v>10870</v>
      </c>
      <c r="J148" t="s">
        <v>1081</v>
      </c>
      <c r="K148" t="s">
        <v>2681</v>
      </c>
    </row>
    <row r="149" spans="1:11" x14ac:dyDescent="0.25">
      <c r="A149">
        <v>7350</v>
      </c>
      <c r="B149" t="s">
        <v>86</v>
      </c>
      <c r="C149">
        <v>230</v>
      </c>
      <c r="D149" s="404">
        <v>45224</v>
      </c>
      <c r="E149" t="s">
        <v>2667</v>
      </c>
      <c r="F149" t="s">
        <v>3971</v>
      </c>
      <c r="G149" t="s">
        <v>4214</v>
      </c>
      <c r="H149" s="427">
        <v>141.47999999999999</v>
      </c>
      <c r="I149">
        <v>10870</v>
      </c>
      <c r="J149" t="s">
        <v>1081</v>
      </c>
      <c r="K149" t="s">
        <v>2681</v>
      </c>
    </row>
    <row r="150" spans="1:11" x14ac:dyDescent="0.25">
      <c r="A150">
        <v>7350</v>
      </c>
      <c r="B150" t="s">
        <v>86</v>
      </c>
      <c r="C150">
        <v>240</v>
      </c>
      <c r="D150" s="404">
        <v>45224</v>
      </c>
      <c r="E150" t="s">
        <v>2667</v>
      </c>
      <c r="F150" t="s">
        <v>3971</v>
      </c>
      <c r="G150" t="s">
        <v>4214</v>
      </c>
      <c r="H150" s="427">
        <v>111.71</v>
      </c>
      <c r="I150">
        <v>10870</v>
      </c>
      <c r="J150" t="s">
        <v>1081</v>
      </c>
      <c r="K150" t="s">
        <v>2681</v>
      </c>
    </row>
    <row r="151" spans="1:11" x14ac:dyDescent="0.25">
      <c r="A151">
        <v>7350</v>
      </c>
      <c r="B151" t="s">
        <v>86</v>
      </c>
      <c r="C151">
        <v>340</v>
      </c>
      <c r="D151" s="404">
        <v>45224</v>
      </c>
      <c r="E151" t="s">
        <v>2667</v>
      </c>
      <c r="F151" t="s">
        <v>3971</v>
      </c>
      <c r="G151" t="s">
        <v>4214</v>
      </c>
      <c r="H151" s="427">
        <v>57.01</v>
      </c>
      <c r="I151">
        <v>10870</v>
      </c>
      <c r="J151" t="s">
        <v>1081</v>
      </c>
      <c r="K151" t="s">
        <v>2681</v>
      </c>
    </row>
    <row r="152" spans="1:11" x14ac:dyDescent="0.25">
      <c r="A152">
        <v>7350</v>
      </c>
      <c r="B152" t="s">
        <v>86</v>
      </c>
      <c r="C152">
        <v>935</v>
      </c>
      <c r="D152" s="404">
        <v>45224</v>
      </c>
      <c r="E152" t="s">
        <v>2667</v>
      </c>
      <c r="F152" t="s">
        <v>3971</v>
      </c>
      <c r="G152" t="s">
        <v>4214</v>
      </c>
      <c r="H152" s="427">
        <v>52.4</v>
      </c>
      <c r="I152">
        <v>10870</v>
      </c>
      <c r="J152" t="s">
        <v>1081</v>
      </c>
      <c r="K152" t="s">
        <v>2681</v>
      </c>
    </row>
    <row r="153" spans="1:11" x14ac:dyDescent="0.25">
      <c r="A153">
        <v>7350</v>
      </c>
      <c r="B153" t="s">
        <v>86</v>
      </c>
      <c r="C153">
        <v>936</v>
      </c>
      <c r="D153" s="404">
        <v>45224</v>
      </c>
      <c r="E153" t="s">
        <v>2667</v>
      </c>
      <c r="F153" t="s">
        <v>3971</v>
      </c>
      <c r="G153" t="s">
        <v>4214</v>
      </c>
      <c r="H153" s="427">
        <v>52.4</v>
      </c>
      <c r="I153">
        <v>10870</v>
      </c>
      <c r="J153" t="s">
        <v>1081</v>
      </c>
      <c r="K153" t="s">
        <v>2681</v>
      </c>
    </row>
    <row r="154" spans="1:11" x14ac:dyDescent="0.25">
      <c r="A154">
        <v>7350</v>
      </c>
      <c r="B154" t="s">
        <v>86</v>
      </c>
      <c r="C154">
        <v>430</v>
      </c>
      <c r="D154" s="404">
        <v>45225</v>
      </c>
      <c r="E154" t="s">
        <v>4213</v>
      </c>
      <c r="F154" t="s">
        <v>3971</v>
      </c>
      <c r="G154" t="s">
        <v>4212</v>
      </c>
      <c r="H154" s="427">
        <v>348.33</v>
      </c>
      <c r="I154">
        <v>10870</v>
      </c>
      <c r="J154" t="s">
        <v>1081</v>
      </c>
      <c r="K154" t="s">
        <v>2681</v>
      </c>
    </row>
    <row r="155" spans="1:11" x14ac:dyDescent="0.25">
      <c r="A155">
        <v>7350</v>
      </c>
      <c r="B155" t="s">
        <v>86</v>
      </c>
      <c r="C155">
        <v>440</v>
      </c>
      <c r="D155" s="404">
        <v>45225</v>
      </c>
      <c r="E155" t="s">
        <v>4213</v>
      </c>
      <c r="F155" t="s">
        <v>3971</v>
      </c>
      <c r="G155" t="s">
        <v>4212</v>
      </c>
      <c r="H155" s="427">
        <v>347.83</v>
      </c>
      <c r="I155">
        <v>10870</v>
      </c>
      <c r="J155" t="s">
        <v>1081</v>
      </c>
      <c r="K155" t="s">
        <v>2681</v>
      </c>
    </row>
    <row r="156" spans="1:11" x14ac:dyDescent="0.25">
      <c r="A156">
        <v>7350</v>
      </c>
      <c r="B156" t="s">
        <v>86</v>
      </c>
      <c r="C156">
        <v>140</v>
      </c>
      <c r="D156" s="404">
        <v>45251</v>
      </c>
      <c r="E156" t="s">
        <v>1081</v>
      </c>
      <c r="F156" t="s">
        <v>3971</v>
      </c>
      <c r="G156" t="s">
        <v>4154</v>
      </c>
      <c r="H156" s="427">
        <v>32.5</v>
      </c>
      <c r="I156">
        <v>10870</v>
      </c>
      <c r="J156" t="s">
        <v>1081</v>
      </c>
      <c r="K156" t="s">
        <v>2681</v>
      </c>
    </row>
    <row r="157" spans="1:11" x14ac:dyDescent="0.25">
      <c r="A157">
        <v>7350</v>
      </c>
      <c r="B157" t="s">
        <v>86</v>
      </c>
      <c r="C157">
        <v>110</v>
      </c>
      <c r="D157" s="404">
        <v>45260</v>
      </c>
      <c r="E157" t="s">
        <v>3977</v>
      </c>
      <c r="F157" t="s">
        <v>3971</v>
      </c>
      <c r="G157" t="s">
        <v>4116</v>
      </c>
      <c r="H157" s="427">
        <v>118.5</v>
      </c>
      <c r="I157">
        <v>10870</v>
      </c>
      <c r="J157" t="s">
        <v>1081</v>
      </c>
      <c r="K157" t="s">
        <v>2681</v>
      </c>
    </row>
    <row r="158" spans="1:11" x14ac:dyDescent="0.25">
      <c r="A158">
        <v>7350</v>
      </c>
      <c r="B158" t="s">
        <v>86</v>
      </c>
      <c r="C158">
        <v>110</v>
      </c>
      <c r="D158" s="404">
        <v>45260</v>
      </c>
      <c r="E158" t="s">
        <v>3977</v>
      </c>
      <c r="F158" t="s">
        <v>3971</v>
      </c>
      <c r="G158" t="s">
        <v>4115</v>
      </c>
      <c r="H158" s="427">
        <v>24.4</v>
      </c>
      <c r="I158">
        <v>10870</v>
      </c>
      <c r="J158" t="s">
        <v>1081</v>
      </c>
      <c r="K158" t="s">
        <v>2681</v>
      </c>
    </row>
    <row r="159" spans="1:11" x14ac:dyDescent="0.25">
      <c r="A159">
        <v>7350</v>
      </c>
      <c r="B159" t="s">
        <v>86</v>
      </c>
      <c r="C159">
        <v>112</v>
      </c>
      <c r="D159" s="404">
        <v>45260</v>
      </c>
      <c r="E159" t="s">
        <v>3977</v>
      </c>
      <c r="F159" t="s">
        <v>3971</v>
      </c>
      <c r="G159" t="s">
        <v>4116</v>
      </c>
      <c r="H159" s="427">
        <v>59.25</v>
      </c>
      <c r="I159">
        <v>10870</v>
      </c>
      <c r="J159" t="s">
        <v>1081</v>
      </c>
      <c r="K159" t="s">
        <v>2681</v>
      </c>
    </row>
    <row r="160" spans="1:11" x14ac:dyDescent="0.25">
      <c r="A160">
        <v>7350</v>
      </c>
      <c r="B160" t="s">
        <v>86</v>
      </c>
      <c r="C160">
        <v>112</v>
      </c>
      <c r="D160" s="404">
        <v>45260</v>
      </c>
      <c r="E160" t="s">
        <v>3977</v>
      </c>
      <c r="F160" t="s">
        <v>3971</v>
      </c>
      <c r="G160" t="s">
        <v>4115</v>
      </c>
      <c r="H160" s="427">
        <v>12.2</v>
      </c>
      <c r="I160">
        <v>10870</v>
      </c>
      <c r="J160" t="s">
        <v>1081</v>
      </c>
      <c r="K160" t="s">
        <v>2681</v>
      </c>
    </row>
    <row r="161" spans="1:11" x14ac:dyDescent="0.25">
      <c r="A161">
        <v>7350</v>
      </c>
      <c r="B161" t="s">
        <v>86</v>
      </c>
      <c r="C161">
        <v>120</v>
      </c>
      <c r="D161" s="404">
        <v>45260</v>
      </c>
      <c r="E161" t="s">
        <v>3977</v>
      </c>
      <c r="F161" t="s">
        <v>3971</v>
      </c>
      <c r="G161" t="s">
        <v>4116</v>
      </c>
      <c r="H161" s="427">
        <v>130.36000000000001</v>
      </c>
      <c r="I161">
        <v>10870</v>
      </c>
      <c r="J161" t="s">
        <v>1081</v>
      </c>
      <c r="K161" t="s">
        <v>2681</v>
      </c>
    </row>
    <row r="162" spans="1:11" x14ac:dyDescent="0.25">
      <c r="A162">
        <v>7350</v>
      </c>
      <c r="B162" t="s">
        <v>86</v>
      </c>
      <c r="C162">
        <v>120</v>
      </c>
      <c r="D162" s="404">
        <v>45260</v>
      </c>
      <c r="E162" t="s">
        <v>3977</v>
      </c>
      <c r="F162" t="s">
        <v>3971</v>
      </c>
      <c r="G162" t="s">
        <v>4115</v>
      </c>
      <c r="H162" s="427">
        <v>26.84</v>
      </c>
      <c r="I162">
        <v>10870</v>
      </c>
      <c r="J162" t="s">
        <v>1081</v>
      </c>
      <c r="K162" t="s">
        <v>2681</v>
      </c>
    </row>
    <row r="163" spans="1:11" x14ac:dyDescent="0.25">
      <c r="A163">
        <v>7350</v>
      </c>
      <c r="B163" t="s">
        <v>86</v>
      </c>
      <c r="C163">
        <v>130</v>
      </c>
      <c r="D163" s="404">
        <v>45260</v>
      </c>
      <c r="E163" t="s">
        <v>3977</v>
      </c>
      <c r="F163" t="s">
        <v>3971</v>
      </c>
      <c r="G163" t="s">
        <v>4116</v>
      </c>
      <c r="H163" s="427">
        <v>100.73</v>
      </c>
      <c r="I163">
        <v>10870</v>
      </c>
      <c r="J163" t="s">
        <v>1081</v>
      </c>
      <c r="K163" t="s">
        <v>2681</v>
      </c>
    </row>
    <row r="164" spans="1:11" x14ac:dyDescent="0.25">
      <c r="A164">
        <v>7350</v>
      </c>
      <c r="B164" t="s">
        <v>86</v>
      </c>
      <c r="C164">
        <v>130</v>
      </c>
      <c r="D164" s="404">
        <v>45260</v>
      </c>
      <c r="E164" t="s">
        <v>3977</v>
      </c>
      <c r="F164" t="s">
        <v>3971</v>
      </c>
      <c r="G164" t="s">
        <v>4115</v>
      </c>
      <c r="H164" s="427">
        <v>20.74</v>
      </c>
      <c r="I164">
        <v>10870</v>
      </c>
      <c r="J164" t="s">
        <v>1081</v>
      </c>
      <c r="K164" t="s">
        <v>2681</v>
      </c>
    </row>
    <row r="165" spans="1:11" x14ac:dyDescent="0.25">
      <c r="A165">
        <v>7350</v>
      </c>
      <c r="B165" t="s">
        <v>86</v>
      </c>
      <c r="C165">
        <v>140</v>
      </c>
      <c r="D165" s="404">
        <v>45260</v>
      </c>
      <c r="E165" t="s">
        <v>3977</v>
      </c>
      <c r="F165" t="s">
        <v>3971</v>
      </c>
      <c r="G165" t="s">
        <v>4116</v>
      </c>
      <c r="H165" s="427">
        <v>118.5</v>
      </c>
      <c r="I165">
        <v>10870</v>
      </c>
      <c r="J165" t="s">
        <v>1081</v>
      </c>
      <c r="K165" t="s">
        <v>2681</v>
      </c>
    </row>
    <row r="166" spans="1:11" x14ac:dyDescent="0.25">
      <c r="A166">
        <v>7350</v>
      </c>
      <c r="B166" t="s">
        <v>86</v>
      </c>
      <c r="C166">
        <v>140</v>
      </c>
      <c r="D166" s="404">
        <v>45260</v>
      </c>
      <c r="E166" t="s">
        <v>3977</v>
      </c>
      <c r="F166" t="s">
        <v>3971</v>
      </c>
      <c r="G166" t="s">
        <v>4115</v>
      </c>
      <c r="H166" s="427">
        <v>24.4</v>
      </c>
      <c r="I166">
        <v>10870</v>
      </c>
      <c r="J166" t="s">
        <v>1081</v>
      </c>
      <c r="K166" t="s">
        <v>2681</v>
      </c>
    </row>
    <row r="167" spans="1:11" x14ac:dyDescent="0.25">
      <c r="A167">
        <v>7350</v>
      </c>
      <c r="B167" t="s">
        <v>86</v>
      </c>
      <c r="C167">
        <v>160</v>
      </c>
      <c r="D167" s="404">
        <v>45260</v>
      </c>
      <c r="E167" t="s">
        <v>3977</v>
      </c>
      <c r="F167" t="s">
        <v>3971</v>
      </c>
      <c r="G167" t="s">
        <v>4116</v>
      </c>
      <c r="H167" s="427">
        <v>35.549999999999997</v>
      </c>
      <c r="I167">
        <v>10870</v>
      </c>
      <c r="J167" t="s">
        <v>1081</v>
      </c>
      <c r="K167" t="s">
        <v>2681</v>
      </c>
    </row>
    <row r="168" spans="1:11" x14ac:dyDescent="0.25">
      <c r="A168">
        <v>7350</v>
      </c>
      <c r="B168" t="s">
        <v>86</v>
      </c>
      <c r="C168">
        <v>160</v>
      </c>
      <c r="D168" s="404">
        <v>45260</v>
      </c>
      <c r="E168" t="s">
        <v>3977</v>
      </c>
      <c r="F168" t="s">
        <v>3971</v>
      </c>
      <c r="G168" t="s">
        <v>4115</v>
      </c>
      <c r="H168" s="427">
        <v>7.32</v>
      </c>
      <c r="I168">
        <v>10870</v>
      </c>
      <c r="J168" t="s">
        <v>1081</v>
      </c>
      <c r="K168" t="s">
        <v>2681</v>
      </c>
    </row>
    <row r="169" spans="1:11" x14ac:dyDescent="0.25">
      <c r="A169">
        <v>7350</v>
      </c>
      <c r="B169" t="s">
        <v>86</v>
      </c>
      <c r="C169">
        <v>935</v>
      </c>
      <c r="D169" s="404">
        <v>45260</v>
      </c>
      <c r="E169" t="s">
        <v>3977</v>
      </c>
      <c r="F169" t="s">
        <v>3971</v>
      </c>
      <c r="G169" t="s">
        <v>4116</v>
      </c>
      <c r="H169" s="427">
        <v>29.63</v>
      </c>
      <c r="I169">
        <v>10870</v>
      </c>
      <c r="J169" t="s">
        <v>1081</v>
      </c>
      <c r="K169" t="s">
        <v>2681</v>
      </c>
    </row>
    <row r="170" spans="1:11" x14ac:dyDescent="0.25">
      <c r="A170">
        <v>7350</v>
      </c>
      <c r="B170" t="s">
        <v>86</v>
      </c>
      <c r="C170">
        <v>935</v>
      </c>
      <c r="D170" s="404">
        <v>45260</v>
      </c>
      <c r="E170" t="s">
        <v>3977</v>
      </c>
      <c r="F170" t="s">
        <v>3971</v>
      </c>
      <c r="G170" t="s">
        <v>4115</v>
      </c>
      <c r="H170" s="427">
        <v>6.1</v>
      </c>
      <c r="I170">
        <v>10870</v>
      </c>
      <c r="J170" t="s">
        <v>1081</v>
      </c>
      <c r="K170" t="s">
        <v>2681</v>
      </c>
    </row>
    <row r="171" spans="1:11" x14ac:dyDescent="0.25">
      <c r="A171">
        <v>7350</v>
      </c>
      <c r="B171" t="s">
        <v>86</v>
      </c>
      <c r="C171">
        <v>160</v>
      </c>
      <c r="D171" s="404">
        <v>45300</v>
      </c>
      <c r="E171" t="s">
        <v>4068</v>
      </c>
      <c r="F171" t="s">
        <v>3974</v>
      </c>
      <c r="G171" t="s">
        <v>4067</v>
      </c>
      <c r="H171" s="427">
        <v>1326.16</v>
      </c>
      <c r="I171">
        <v>10870</v>
      </c>
      <c r="J171" t="s">
        <v>1081</v>
      </c>
      <c r="K171" t="s">
        <v>2681</v>
      </c>
    </row>
    <row r="172" spans="1:11" x14ac:dyDescent="0.25">
      <c r="A172">
        <v>7350</v>
      </c>
      <c r="B172" t="s">
        <v>86</v>
      </c>
      <c r="C172">
        <v>140</v>
      </c>
      <c r="D172" s="404">
        <v>45301</v>
      </c>
      <c r="E172" t="s">
        <v>4066</v>
      </c>
      <c r="F172" t="s">
        <v>3974</v>
      </c>
      <c r="G172" t="s">
        <v>4065</v>
      </c>
      <c r="H172" s="427">
        <v>592.5</v>
      </c>
      <c r="I172">
        <v>10870</v>
      </c>
      <c r="J172" t="s">
        <v>1081</v>
      </c>
      <c r="K172" t="s">
        <v>2681</v>
      </c>
    </row>
    <row r="173" spans="1:11" x14ac:dyDescent="0.25">
      <c r="A173">
        <v>7350</v>
      </c>
      <c r="B173" t="s">
        <v>86</v>
      </c>
      <c r="C173">
        <v>110</v>
      </c>
      <c r="D173" s="404">
        <v>45351</v>
      </c>
      <c r="E173" t="s">
        <v>3977</v>
      </c>
      <c r="F173" t="s">
        <v>3971</v>
      </c>
      <c r="G173" t="s">
        <v>3976</v>
      </c>
      <c r="H173" s="427">
        <v>118.5</v>
      </c>
      <c r="I173">
        <v>10870</v>
      </c>
      <c r="J173" t="s">
        <v>1081</v>
      </c>
      <c r="K173" t="s">
        <v>2681</v>
      </c>
    </row>
    <row r="174" spans="1:11" x14ac:dyDescent="0.25">
      <c r="A174">
        <v>7350</v>
      </c>
      <c r="B174" t="s">
        <v>86</v>
      </c>
      <c r="C174">
        <v>112</v>
      </c>
      <c r="D174" s="404">
        <v>45351</v>
      </c>
      <c r="E174" t="s">
        <v>3977</v>
      </c>
      <c r="F174" t="s">
        <v>3971</v>
      </c>
      <c r="G174" t="s">
        <v>3976</v>
      </c>
      <c r="H174" s="427">
        <v>59.25</v>
      </c>
      <c r="I174">
        <v>10870</v>
      </c>
      <c r="J174" t="s">
        <v>1081</v>
      </c>
      <c r="K174" t="s">
        <v>2681</v>
      </c>
    </row>
    <row r="175" spans="1:11" x14ac:dyDescent="0.25">
      <c r="A175">
        <v>7350</v>
      </c>
      <c r="B175" t="s">
        <v>86</v>
      </c>
      <c r="C175">
        <v>120</v>
      </c>
      <c r="D175" s="404">
        <v>45351</v>
      </c>
      <c r="E175" t="s">
        <v>3977</v>
      </c>
      <c r="F175" t="s">
        <v>3971</v>
      </c>
      <c r="G175" t="s">
        <v>3976</v>
      </c>
      <c r="H175" s="427">
        <v>130.36000000000001</v>
      </c>
      <c r="I175">
        <v>10870</v>
      </c>
      <c r="J175" t="s">
        <v>1081</v>
      </c>
      <c r="K175" t="s">
        <v>2681</v>
      </c>
    </row>
    <row r="176" spans="1:11" x14ac:dyDescent="0.25">
      <c r="A176">
        <v>7350</v>
      </c>
      <c r="B176" t="s">
        <v>86</v>
      </c>
      <c r="C176">
        <v>130</v>
      </c>
      <c r="D176" s="404">
        <v>45351</v>
      </c>
      <c r="E176" t="s">
        <v>3977</v>
      </c>
      <c r="F176" t="s">
        <v>3971</v>
      </c>
      <c r="G176" t="s">
        <v>3976</v>
      </c>
      <c r="H176" s="427">
        <v>100.73</v>
      </c>
      <c r="I176">
        <v>10870</v>
      </c>
      <c r="J176" t="s">
        <v>1081</v>
      </c>
      <c r="K176" t="s">
        <v>2681</v>
      </c>
    </row>
    <row r="177" spans="1:11" x14ac:dyDescent="0.25">
      <c r="A177">
        <v>7350</v>
      </c>
      <c r="B177" t="s">
        <v>86</v>
      </c>
      <c r="C177">
        <v>140</v>
      </c>
      <c r="D177" s="404">
        <v>45351</v>
      </c>
      <c r="E177" t="s">
        <v>3977</v>
      </c>
      <c r="F177" t="s">
        <v>3971</v>
      </c>
      <c r="G177" t="s">
        <v>3976</v>
      </c>
      <c r="H177" s="427">
        <v>118.5</v>
      </c>
      <c r="I177">
        <v>10870</v>
      </c>
      <c r="J177" t="s">
        <v>1081</v>
      </c>
      <c r="K177" t="s">
        <v>2681</v>
      </c>
    </row>
    <row r="178" spans="1:11" x14ac:dyDescent="0.25">
      <c r="A178">
        <v>7350</v>
      </c>
      <c r="B178" t="s">
        <v>86</v>
      </c>
      <c r="C178">
        <v>160</v>
      </c>
      <c r="D178" s="404">
        <v>45351</v>
      </c>
      <c r="E178" t="s">
        <v>3977</v>
      </c>
      <c r="F178" t="s">
        <v>3971</v>
      </c>
      <c r="G178" t="s">
        <v>3976</v>
      </c>
      <c r="H178" s="427">
        <v>35.549999999999997</v>
      </c>
      <c r="I178">
        <v>10870</v>
      </c>
      <c r="J178" t="s">
        <v>1081</v>
      </c>
      <c r="K178" t="s">
        <v>2681</v>
      </c>
    </row>
    <row r="179" spans="1:11" x14ac:dyDescent="0.25">
      <c r="A179">
        <v>7350</v>
      </c>
      <c r="B179" t="s">
        <v>86</v>
      </c>
      <c r="C179">
        <v>935</v>
      </c>
      <c r="D179" s="404">
        <v>45351</v>
      </c>
      <c r="E179" t="s">
        <v>3977</v>
      </c>
      <c r="F179" t="s">
        <v>3971</v>
      </c>
      <c r="G179" t="s">
        <v>3976</v>
      </c>
      <c r="H179" s="427">
        <v>29.63</v>
      </c>
      <c r="I179">
        <v>10870</v>
      </c>
      <c r="J179" t="s">
        <v>1081</v>
      </c>
      <c r="K179" t="s">
        <v>2681</v>
      </c>
    </row>
    <row r="180" spans="1:11" x14ac:dyDescent="0.25">
      <c r="A180">
        <v>7350</v>
      </c>
      <c r="B180" t="s">
        <v>86</v>
      </c>
      <c r="C180">
        <v>240</v>
      </c>
      <c r="D180" s="404">
        <v>45323</v>
      </c>
      <c r="E180" t="s">
        <v>4043</v>
      </c>
      <c r="F180" t="s">
        <v>3971</v>
      </c>
      <c r="G180" t="s">
        <v>4044</v>
      </c>
      <c r="H180" s="427">
        <v>53.33</v>
      </c>
      <c r="I180">
        <v>204748</v>
      </c>
      <c r="J180" t="s">
        <v>4043</v>
      </c>
      <c r="K180" t="s">
        <v>4717</v>
      </c>
    </row>
    <row r="181" spans="1:11" x14ac:dyDescent="0.25">
      <c r="A181">
        <v>7350</v>
      </c>
      <c r="B181" t="s">
        <v>86</v>
      </c>
      <c r="C181">
        <v>340</v>
      </c>
      <c r="D181" s="404">
        <v>45323</v>
      </c>
      <c r="E181" t="s">
        <v>4043</v>
      </c>
      <c r="F181" t="s">
        <v>3971</v>
      </c>
      <c r="G181" t="s">
        <v>4044</v>
      </c>
      <c r="H181" s="427">
        <v>53.33</v>
      </c>
      <c r="I181">
        <v>204748</v>
      </c>
      <c r="J181" t="s">
        <v>4043</v>
      </c>
      <c r="K181" t="s">
        <v>4717</v>
      </c>
    </row>
    <row r="182" spans="1:11" x14ac:dyDescent="0.25">
      <c r="A182">
        <v>7350</v>
      </c>
      <c r="B182" t="s">
        <v>86</v>
      </c>
      <c r="C182">
        <v>440</v>
      </c>
      <c r="D182" s="404">
        <v>45323</v>
      </c>
      <c r="E182" t="s">
        <v>4043</v>
      </c>
      <c r="F182" t="s">
        <v>3971</v>
      </c>
      <c r="G182" t="s">
        <v>4044</v>
      </c>
      <c r="H182" s="427">
        <v>53.34</v>
      </c>
      <c r="I182">
        <v>204748</v>
      </c>
      <c r="J182" t="s">
        <v>4043</v>
      </c>
      <c r="K182" t="s">
        <v>4717</v>
      </c>
    </row>
    <row r="183" spans="1:11" x14ac:dyDescent="0.25">
      <c r="A183">
        <v>7350</v>
      </c>
      <c r="B183" t="s">
        <v>86</v>
      </c>
      <c r="C183">
        <v>230</v>
      </c>
      <c r="D183" s="404">
        <v>45244</v>
      </c>
      <c r="E183" t="s">
        <v>4180</v>
      </c>
      <c r="F183" t="s">
        <v>3971</v>
      </c>
      <c r="G183">
        <v>985</v>
      </c>
      <c r="H183" s="427">
        <v>127.3</v>
      </c>
      <c r="I183">
        <v>204732</v>
      </c>
      <c r="J183" t="s">
        <v>4179</v>
      </c>
      <c r="K183" t="s">
        <v>4717</v>
      </c>
    </row>
    <row r="184" spans="1:11" x14ac:dyDescent="0.25">
      <c r="A184">
        <v>7350</v>
      </c>
      <c r="B184" t="s">
        <v>86</v>
      </c>
      <c r="C184">
        <v>340</v>
      </c>
      <c r="D184" s="404">
        <v>45231</v>
      </c>
      <c r="E184" t="s">
        <v>4198</v>
      </c>
      <c r="F184" t="s">
        <v>3971</v>
      </c>
      <c r="G184">
        <v>40047135</v>
      </c>
      <c r="H184" s="427">
        <v>11.3</v>
      </c>
      <c r="I184">
        <v>2062</v>
      </c>
      <c r="J184" t="s">
        <v>4198</v>
      </c>
      <c r="K184" t="s">
        <v>4717</v>
      </c>
    </row>
    <row r="185" spans="1:11" ht="30" x14ac:dyDescent="0.25">
      <c r="A185">
        <v>7350</v>
      </c>
      <c r="B185" t="s">
        <v>86</v>
      </c>
      <c r="C185">
        <v>112</v>
      </c>
      <c r="D185" s="404">
        <v>45098</v>
      </c>
      <c r="E185" s="448" t="s">
        <v>4485</v>
      </c>
      <c r="F185" t="s">
        <v>3974</v>
      </c>
      <c r="G185" t="s">
        <v>4484</v>
      </c>
      <c r="H185" s="427">
        <v>870</v>
      </c>
      <c r="I185">
        <v>204563</v>
      </c>
      <c r="J185" t="s">
        <v>4051</v>
      </c>
      <c r="K185" t="s">
        <v>4716</v>
      </c>
    </row>
    <row r="186" spans="1:11" x14ac:dyDescent="0.25">
      <c r="A186">
        <v>7350</v>
      </c>
      <c r="B186" t="s">
        <v>86</v>
      </c>
      <c r="C186">
        <v>190</v>
      </c>
      <c r="D186" s="404">
        <v>45307</v>
      </c>
      <c r="E186" t="s">
        <v>4059</v>
      </c>
      <c r="F186" t="s">
        <v>3971</v>
      </c>
      <c r="G186">
        <v>375370</v>
      </c>
      <c r="H186" s="427">
        <v>581.29999999999995</v>
      </c>
      <c r="I186">
        <v>204563</v>
      </c>
      <c r="J186" t="s">
        <v>4051</v>
      </c>
      <c r="K186" t="s">
        <v>4716</v>
      </c>
    </row>
    <row r="187" spans="1:11" x14ac:dyDescent="0.25">
      <c r="A187">
        <v>7350</v>
      </c>
      <c r="B187" t="s">
        <v>86</v>
      </c>
      <c r="C187">
        <v>190</v>
      </c>
      <c r="D187" s="404">
        <v>45317</v>
      </c>
      <c r="E187" t="s">
        <v>4052</v>
      </c>
      <c r="F187" t="s">
        <v>3971</v>
      </c>
      <c r="G187">
        <v>376093</v>
      </c>
      <c r="H187" s="427">
        <v>242.48</v>
      </c>
      <c r="I187">
        <v>204563</v>
      </c>
      <c r="J187" t="s">
        <v>4051</v>
      </c>
      <c r="K187" t="s">
        <v>4716</v>
      </c>
    </row>
    <row r="188" spans="1:11" x14ac:dyDescent="0.25">
      <c r="A188">
        <v>7350</v>
      </c>
      <c r="B188" t="s">
        <v>86</v>
      </c>
      <c r="C188">
        <v>140</v>
      </c>
      <c r="D188" s="404">
        <v>45076</v>
      </c>
      <c r="E188" t="s">
        <v>3982</v>
      </c>
      <c r="F188" t="s">
        <v>3971</v>
      </c>
      <c r="G188">
        <v>23726</v>
      </c>
      <c r="H188" s="427">
        <v>45</v>
      </c>
      <c r="I188">
        <v>11194</v>
      </c>
      <c r="J188" t="s">
        <v>3982</v>
      </c>
      <c r="K188" t="s">
        <v>4717</v>
      </c>
    </row>
    <row r="189" spans="1:11" x14ac:dyDescent="0.25">
      <c r="A189">
        <v>7350</v>
      </c>
      <c r="B189" t="s">
        <v>86</v>
      </c>
      <c r="C189">
        <v>140</v>
      </c>
      <c r="D189" s="404">
        <v>45351</v>
      </c>
      <c r="E189" t="s">
        <v>3982</v>
      </c>
      <c r="F189" t="s">
        <v>3971</v>
      </c>
      <c r="G189">
        <v>25056</v>
      </c>
      <c r="H189" s="427">
        <v>4.3499999999999996</v>
      </c>
      <c r="I189">
        <v>11194</v>
      </c>
      <c r="J189" t="s">
        <v>3982</v>
      </c>
      <c r="K189" t="s">
        <v>4717</v>
      </c>
    </row>
    <row r="190" spans="1:11" x14ac:dyDescent="0.25">
      <c r="A190">
        <v>7350</v>
      </c>
      <c r="B190" t="s">
        <v>86</v>
      </c>
      <c r="C190">
        <v>230</v>
      </c>
      <c r="D190" s="404">
        <v>45047</v>
      </c>
      <c r="E190" t="s">
        <v>2570</v>
      </c>
      <c r="F190" t="s">
        <v>3971</v>
      </c>
      <c r="G190">
        <v>20650550</v>
      </c>
      <c r="H190" s="427">
        <v>4.29</v>
      </c>
      <c r="I190">
        <v>10863</v>
      </c>
      <c r="J190" t="s">
        <v>2570</v>
      </c>
      <c r="K190" t="s">
        <v>4718</v>
      </c>
    </row>
    <row r="191" spans="1:11" x14ac:dyDescent="0.25">
      <c r="A191">
        <v>7350</v>
      </c>
      <c r="B191" t="s">
        <v>86</v>
      </c>
      <c r="C191">
        <v>230</v>
      </c>
      <c r="D191" s="404">
        <v>45057</v>
      </c>
      <c r="E191" t="s">
        <v>2570</v>
      </c>
      <c r="F191" t="s">
        <v>3971</v>
      </c>
      <c r="G191">
        <v>20804100</v>
      </c>
      <c r="H191" s="427">
        <v>400.97</v>
      </c>
      <c r="I191">
        <v>10863</v>
      </c>
      <c r="J191" t="s">
        <v>2570</v>
      </c>
      <c r="K191" t="s">
        <v>4718</v>
      </c>
    </row>
    <row r="192" spans="1:11" x14ac:dyDescent="0.25">
      <c r="A192">
        <v>7350</v>
      </c>
      <c r="B192" t="s">
        <v>86</v>
      </c>
      <c r="C192">
        <v>230</v>
      </c>
      <c r="D192" s="404">
        <v>45077</v>
      </c>
      <c r="E192" t="s">
        <v>2570</v>
      </c>
      <c r="F192" t="s">
        <v>3971</v>
      </c>
      <c r="G192">
        <v>20929352</v>
      </c>
      <c r="H192" s="427">
        <v>182.75</v>
      </c>
      <c r="I192">
        <v>10863</v>
      </c>
      <c r="J192" t="s">
        <v>2570</v>
      </c>
      <c r="K192" t="s">
        <v>4718</v>
      </c>
    </row>
    <row r="193" spans="1:11" x14ac:dyDescent="0.25">
      <c r="A193">
        <v>7350</v>
      </c>
      <c r="B193" t="s">
        <v>86</v>
      </c>
      <c r="C193">
        <v>230</v>
      </c>
      <c r="D193" s="404">
        <v>45170</v>
      </c>
      <c r="E193" t="s">
        <v>2570</v>
      </c>
      <c r="F193" t="s">
        <v>3971</v>
      </c>
      <c r="G193">
        <v>21511945</v>
      </c>
      <c r="H193" s="427">
        <v>107.01</v>
      </c>
      <c r="I193">
        <v>10863</v>
      </c>
      <c r="J193" t="s">
        <v>2570</v>
      </c>
      <c r="K193" t="s">
        <v>4718</v>
      </c>
    </row>
    <row r="194" spans="1:11" x14ac:dyDescent="0.25">
      <c r="A194">
        <v>7350</v>
      </c>
      <c r="B194" t="s">
        <v>86</v>
      </c>
      <c r="C194">
        <v>230</v>
      </c>
      <c r="D194" s="404">
        <v>45170</v>
      </c>
      <c r="E194" t="s">
        <v>2570</v>
      </c>
      <c r="F194" t="s">
        <v>3971</v>
      </c>
      <c r="G194">
        <v>21611552</v>
      </c>
      <c r="H194" s="427">
        <v>-20</v>
      </c>
      <c r="I194">
        <v>10863</v>
      </c>
      <c r="J194" t="s">
        <v>2570</v>
      </c>
      <c r="K194" t="s">
        <v>4718</v>
      </c>
    </row>
    <row r="195" spans="1:11" x14ac:dyDescent="0.25">
      <c r="A195">
        <v>7350</v>
      </c>
      <c r="B195" t="s">
        <v>86</v>
      </c>
      <c r="C195">
        <v>230</v>
      </c>
      <c r="D195" s="404">
        <v>45170</v>
      </c>
      <c r="E195" t="s">
        <v>2570</v>
      </c>
      <c r="F195" t="s">
        <v>3971</v>
      </c>
      <c r="G195">
        <v>21611533</v>
      </c>
      <c r="H195" s="427">
        <v>219.45</v>
      </c>
      <c r="I195">
        <v>10863</v>
      </c>
      <c r="J195" t="s">
        <v>2570</v>
      </c>
      <c r="K195" t="s">
        <v>4718</v>
      </c>
    </row>
    <row r="196" spans="1:11" x14ac:dyDescent="0.25">
      <c r="A196">
        <v>7350</v>
      </c>
      <c r="B196" t="s">
        <v>86</v>
      </c>
      <c r="C196">
        <v>120</v>
      </c>
      <c r="D196" s="404">
        <v>45022</v>
      </c>
      <c r="E196" t="s">
        <v>4634</v>
      </c>
      <c r="F196" t="s">
        <v>3974</v>
      </c>
      <c r="G196" t="s">
        <v>4633</v>
      </c>
      <c r="H196" s="427">
        <v>290.93</v>
      </c>
      <c r="I196">
        <v>11298</v>
      </c>
      <c r="J196" t="s">
        <v>1052</v>
      </c>
      <c r="K196" t="s">
        <v>2681</v>
      </c>
    </row>
    <row r="197" spans="1:11" x14ac:dyDescent="0.25">
      <c r="A197">
        <v>7350</v>
      </c>
      <c r="B197" t="s">
        <v>86</v>
      </c>
      <c r="C197">
        <v>120</v>
      </c>
      <c r="D197" s="404">
        <v>45062</v>
      </c>
      <c r="E197" t="s">
        <v>4549</v>
      </c>
      <c r="F197" t="s">
        <v>3974</v>
      </c>
      <c r="G197" t="s">
        <v>4548</v>
      </c>
      <c r="H197" s="427">
        <v>76.930000000000007</v>
      </c>
      <c r="I197">
        <v>11298</v>
      </c>
      <c r="J197" t="s">
        <v>1052</v>
      </c>
      <c r="K197" t="s">
        <v>2681</v>
      </c>
    </row>
    <row r="198" spans="1:11" x14ac:dyDescent="0.25">
      <c r="A198">
        <v>7350</v>
      </c>
      <c r="B198" t="s">
        <v>86</v>
      </c>
      <c r="C198">
        <v>112</v>
      </c>
      <c r="D198" s="404">
        <v>45145</v>
      </c>
      <c r="E198" t="s">
        <v>4388</v>
      </c>
      <c r="F198" t="s">
        <v>3971</v>
      </c>
      <c r="G198">
        <v>4251190</v>
      </c>
      <c r="H198" s="427">
        <v>234.93</v>
      </c>
      <c r="I198">
        <v>11298</v>
      </c>
      <c r="J198" t="s">
        <v>1052</v>
      </c>
      <c r="K198" t="s">
        <v>2681</v>
      </c>
    </row>
    <row r="199" spans="1:11" x14ac:dyDescent="0.25">
      <c r="A199">
        <v>7350</v>
      </c>
      <c r="B199" t="s">
        <v>86</v>
      </c>
      <c r="C199">
        <v>120</v>
      </c>
      <c r="D199" s="404">
        <v>45147</v>
      </c>
      <c r="E199" t="s">
        <v>1052</v>
      </c>
      <c r="F199" t="s">
        <v>3971</v>
      </c>
      <c r="G199">
        <v>4251324</v>
      </c>
      <c r="H199" s="427">
        <v>290.93</v>
      </c>
      <c r="I199">
        <v>11298</v>
      </c>
      <c r="J199" t="s">
        <v>1052</v>
      </c>
      <c r="K199" t="s">
        <v>2681</v>
      </c>
    </row>
    <row r="200" spans="1:11" x14ac:dyDescent="0.25">
      <c r="A200">
        <v>7350</v>
      </c>
      <c r="B200" t="s">
        <v>86</v>
      </c>
      <c r="C200">
        <v>120</v>
      </c>
      <c r="D200" s="404">
        <v>45147</v>
      </c>
      <c r="E200" t="s">
        <v>1052</v>
      </c>
      <c r="F200" t="s">
        <v>3971</v>
      </c>
      <c r="G200">
        <v>4251374</v>
      </c>
      <c r="H200" s="427">
        <v>460.93</v>
      </c>
      <c r="I200">
        <v>11298</v>
      </c>
      <c r="J200" t="s">
        <v>1052</v>
      </c>
      <c r="K200" t="s">
        <v>2681</v>
      </c>
    </row>
    <row r="201" spans="1:11" x14ac:dyDescent="0.25">
      <c r="A201">
        <v>7350</v>
      </c>
      <c r="B201" t="s">
        <v>86</v>
      </c>
      <c r="C201">
        <v>112</v>
      </c>
      <c r="D201" s="404">
        <v>45106</v>
      </c>
      <c r="E201" t="s">
        <v>4471</v>
      </c>
      <c r="F201" t="s">
        <v>3974</v>
      </c>
      <c r="G201" t="s">
        <v>4470</v>
      </c>
      <c r="H201" s="427">
        <v>1620</v>
      </c>
      <c r="I201">
        <v>10085</v>
      </c>
      <c r="J201" t="s">
        <v>2574</v>
      </c>
      <c r="K201" t="s">
        <v>2681</v>
      </c>
    </row>
    <row r="202" spans="1:11" x14ac:dyDescent="0.25">
      <c r="A202">
        <v>7350</v>
      </c>
      <c r="B202" t="s">
        <v>86</v>
      </c>
      <c r="C202">
        <v>110</v>
      </c>
      <c r="D202" s="404">
        <v>45202</v>
      </c>
      <c r="E202" t="s">
        <v>4249</v>
      </c>
      <c r="F202" t="s">
        <v>3971</v>
      </c>
      <c r="G202">
        <v>242762</v>
      </c>
      <c r="H202" s="427">
        <v>605</v>
      </c>
      <c r="I202">
        <v>10085</v>
      </c>
      <c r="J202" t="s">
        <v>2574</v>
      </c>
      <c r="K202" t="s">
        <v>2681</v>
      </c>
    </row>
    <row r="203" spans="1:11" x14ac:dyDescent="0.25">
      <c r="A203">
        <v>7350</v>
      </c>
      <c r="B203" t="s">
        <v>86</v>
      </c>
      <c r="C203">
        <v>120</v>
      </c>
      <c r="D203" s="404">
        <v>45202</v>
      </c>
      <c r="E203" t="s">
        <v>4249</v>
      </c>
      <c r="F203" t="s">
        <v>3971</v>
      </c>
      <c r="G203">
        <v>242762</v>
      </c>
      <c r="H203" s="427">
        <v>605</v>
      </c>
      <c r="I203">
        <v>10085</v>
      </c>
      <c r="J203" t="s">
        <v>2574</v>
      </c>
      <c r="K203" t="s">
        <v>2681</v>
      </c>
    </row>
    <row r="204" spans="1:11" x14ac:dyDescent="0.25">
      <c r="A204">
        <v>7350</v>
      </c>
      <c r="B204" t="s">
        <v>86</v>
      </c>
      <c r="C204">
        <v>210</v>
      </c>
      <c r="D204" s="404">
        <v>45282</v>
      </c>
      <c r="E204" t="s">
        <v>2574</v>
      </c>
      <c r="F204" t="s">
        <v>3971</v>
      </c>
      <c r="G204">
        <v>245602</v>
      </c>
      <c r="H204" s="427">
        <v>324.57</v>
      </c>
      <c r="I204">
        <v>10085</v>
      </c>
      <c r="J204" t="s">
        <v>2574</v>
      </c>
      <c r="K204" t="s">
        <v>2681</v>
      </c>
    </row>
    <row r="205" spans="1:11" x14ac:dyDescent="0.25">
      <c r="A205">
        <v>7350</v>
      </c>
      <c r="B205" t="s">
        <v>86</v>
      </c>
      <c r="C205">
        <v>220</v>
      </c>
      <c r="D205" s="404">
        <v>45282</v>
      </c>
      <c r="E205" t="s">
        <v>2574</v>
      </c>
      <c r="F205" t="s">
        <v>3971</v>
      </c>
      <c r="G205">
        <v>245602</v>
      </c>
      <c r="H205" s="427">
        <v>1130.43</v>
      </c>
      <c r="I205">
        <v>10085</v>
      </c>
      <c r="J205" t="s">
        <v>2574</v>
      </c>
      <c r="K205" t="s">
        <v>2681</v>
      </c>
    </row>
    <row r="206" spans="1:11" x14ac:dyDescent="0.25">
      <c r="A206">
        <v>7350</v>
      </c>
      <c r="B206" t="s">
        <v>86</v>
      </c>
      <c r="C206">
        <v>112</v>
      </c>
      <c r="D206" s="404">
        <v>45351</v>
      </c>
      <c r="E206" t="s">
        <v>2574</v>
      </c>
      <c r="F206" t="s">
        <v>3971</v>
      </c>
      <c r="G206">
        <v>246527</v>
      </c>
      <c r="H206" s="427">
        <v>1620</v>
      </c>
      <c r="I206">
        <v>10085</v>
      </c>
      <c r="J206" t="s">
        <v>2574</v>
      </c>
      <c r="K206" t="s">
        <v>2681</v>
      </c>
    </row>
    <row r="207" spans="1:11" x14ac:dyDescent="0.25">
      <c r="A207">
        <v>7350</v>
      </c>
      <c r="B207" t="s">
        <v>86</v>
      </c>
      <c r="C207">
        <v>210</v>
      </c>
      <c r="D207" s="404">
        <v>45351</v>
      </c>
      <c r="E207" t="s">
        <v>3978</v>
      </c>
      <c r="F207" t="s">
        <v>3971</v>
      </c>
      <c r="G207">
        <v>247302</v>
      </c>
      <c r="H207" s="427">
        <v>727.5</v>
      </c>
      <c r="I207">
        <v>10085</v>
      </c>
      <c r="J207" t="s">
        <v>2574</v>
      </c>
      <c r="K207" t="s">
        <v>2681</v>
      </c>
    </row>
    <row r="208" spans="1:11" x14ac:dyDescent="0.25">
      <c r="A208">
        <v>7350</v>
      </c>
      <c r="B208" t="s">
        <v>86</v>
      </c>
      <c r="C208">
        <v>220</v>
      </c>
      <c r="D208" s="404">
        <v>45351</v>
      </c>
      <c r="E208" t="s">
        <v>3978</v>
      </c>
      <c r="F208" t="s">
        <v>3971</v>
      </c>
      <c r="G208">
        <v>247302</v>
      </c>
      <c r="H208" s="427">
        <v>727.5</v>
      </c>
      <c r="I208">
        <v>10085</v>
      </c>
      <c r="J208" t="s">
        <v>2574</v>
      </c>
      <c r="K208" t="s">
        <v>2681</v>
      </c>
    </row>
    <row r="209" spans="1:11" x14ac:dyDescent="0.25">
      <c r="A209">
        <v>7350</v>
      </c>
      <c r="B209" t="s">
        <v>86</v>
      </c>
      <c r="C209">
        <v>130</v>
      </c>
      <c r="D209" s="404">
        <v>45237</v>
      </c>
      <c r="E209" t="s">
        <v>4193</v>
      </c>
      <c r="F209" t="s">
        <v>3971</v>
      </c>
      <c r="G209">
        <v>2336505</v>
      </c>
      <c r="H209" s="427">
        <v>350</v>
      </c>
      <c r="I209">
        <v>200613</v>
      </c>
      <c r="J209" t="s">
        <v>4192</v>
      </c>
      <c r="K209" t="s">
        <v>4719</v>
      </c>
    </row>
    <row r="210" spans="1:11" x14ac:dyDescent="0.25">
      <c r="A210">
        <v>7350</v>
      </c>
      <c r="B210" t="s">
        <v>86</v>
      </c>
      <c r="C210">
        <v>130</v>
      </c>
      <c r="D210" s="404">
        <v>45162</v>
      </c>
      <c r="E210" t="s">
        <v>4355</v>
      </c>
      <c r="F210" t="s">
        <v>3971</v>
      </c>
      <c r="G210" t="s">
        <v>4354</v>
      </c>
      <c r="H210" s="427">
        <v>400</v>
      </c>
      <c r="I210">
        <v>204718</v>
      </c>
      <c r="J210" t="s">
        <v>4353</v>
      </c>
      <c r="K210" t="s">
        <v>4719</v>
      </c>
    </row>
    <row r="211" spans="1:11" x14ac:dyDescent="0.25">
      <c r="A211">
        <v>7350</v>
      </c>
      <c r="B211" t="s">
        <v>86</v>
      </c>
      <c r="C211">
        <v>142</v>
      </c>
      <c r="D211" s="404">
        <v>45047</v>
      </c>
      <c r="E211" t="s">
        <v>4558</v>
      </c>
      <c r="F211" t="s">
        <v>3971</v>
      </c>
      <c r="G211">
        <v>20816276</v>
      </c>
      <c r="H211" s="427">
        <v>-76.83</v>
      </c>
      <c r="I211">
        <v>10084</v>
      </c>
      <c r="J211" t="s">
        <v>4558</v>
      </c>
      <c r="K211" t="s">
        <v>4717</v>
      </c>
    </row>
    <row r="212" spans="1:11" x14ac:dyDescent="0.25">
      <c r="A212">
        <v>7350</v>
      </c>
      <c r="B212" t="s">
        <v>86</v>
      </c>
      <c r="C212">
        <v>142</v>
      </c>
      <c r="D212" s="404">
        <v>45047</v>
      </c>
      <c r="E212" t="s">
        <v>4558</v>
      </c>
      <c r="F212" t="s">
        <v>3971</v>
      </c>
      <c r="G212">
        <v>20816095</v>
      </c>
      <c r="H212" s="427">
        <v>-76.83</v>
      </c>
      <c r="I212">
        <v>10084</v>
      </c>
      <c r="J212" t="s">
        <v>4558</v>
      </c>
      <c r="K212" t="s">
        <v>4717</v>
      </c>
    </row>
    <row r="213" spans="1:11" x14ac:dyDescent="0.25">
      <c r="A213">
        <v>7350</v>
      </c>
      <c r="B213" t="s">
        <v>86</v>
      </c>
      <c r="C213">
        <v>140</v>
      </c>
      <c r="D213" s="404">
        <v>45057</v>
      </c>
      <c r="E213" t="s">
        <v>4558</v>
      </c>
      <c r="F213" t="s">
        <v>3971</v>
      </c>
      <c r="G213" t="s">
        <v>4559</v>
      </c>
      <c r="H213" s="427">
        <v>76.83</v>
      </c>
      <c r="I213">
        <v>10084</v>
      </c>
      <c r="J213" t="s">
        <v>4558</v>
      </c>
      <c r="K213" t="s">
        <v>4717</v>
      </c>
    </row>
    <row r="214" spans="1:11" x14ac:dyDescent="0.25">
      <c r="A214">
        <v>7350</v>
      </c>
      <c r="B214" t="s">
        <v>86</v>
      </c>
      <c r="C214">
        <v>110</v>
      </c>
      <c r="D214" s="404">
        <v>45260</v>
      </c>
      <c r="E214" t="s">
        <v>4126</v>
      </c>
      <c r="F214" t="s">
        <v>3971</v>
      </c>
      <c r="G214" t="s">
        <v>4125</v>
      </c>
      <c r="H214" s="427">
        <v>4635</v>
      </c>
      <c r="I214">
        <v>11174</v>
      </c>
      <c r="J214" t="s">
        <v>4124</v>
      </c>
      <c r="K214" t="s">
        <v>4719</v>
      </c>
    </row>
    <row r="215" spans="1:11" x14ac:dyDescent="0.25">
      <c r="A215">
        <v>7350</v>
      </c>
      <c r="B215" t="s">
        <v>86</v>
      </c>
      <c r="C215">
        <v>936</v>
      </c>
      <c r="D215" s="404">
        <v>45069</v>
      </c>
      <c r="E215" t="s">
        <v>4510</v>
      </c>
      <c r="F215" t="s">
        <v>3971</v>
      </c>
      <c r="G215">
        <v>89696927</v>
      </c>
      <c r="H215" s="427">
        <v>81</v>
      </c>
      <c r="I215">
        <v>2586</v>
      </c>
      <c r="J215" t="s">
        <v>4510</v>
      </c>
      <c r="K215" t="s">
        <v>4717</v>
      </c>
    </row>
    <row r="216" spans="1:11" x14ac:dyDescent="0.25">
      <c r="A216">
        <v>7350</v>
      </c>
      <c r="B216" t="s">
        <v>86</v>
      </c>
      <c r="C216">
        <v>340</v>
      </c>
      <c r="D216" s="404">
        <v>45078</v>
      </c>
      <c r="E216" t="s">
        <v>4510</v>
      </c>
      <c r="F216" t="s">
        <v>3971</v>
      </c>
      <c r="G216" t="s">
        <v>4511</v>
      </c>
      <c r="H216" s="427">
        <v>-43.48</v>
      </c>
      <c r="I216">
        <v>2586</v>
      </c>
      <c r="J216" t="s">
        <v>4510</v>
      </c>
      <c r="K216" t="s">
        <v>4717</v>
      </c>
    </row>
    <row r="217" spans="1:11" x14ac:dyDescent="0.25">
      <c r="A217">
        <v>7350</v>
      </c>
      <c r="B217" t="s">
        <v>86</v>
      </c>
      <c r="C217">
        <v>935</v>
      </c>
      <c r="D217" s="404">
        <v>45023</v>
      </c>
      <c r="E217" t="s">
        <v>4506</v>
      </c>
      <c r="F217" t="s">
        <v>3971</v>
      </c>
      <c r="G217">
        <v>89129075</v>
      </c>
      <c r="H217" s="427">
        <v>-656.28</v>
      </c>
      <c r="I217">
        <v>10174</v>
      </c>
      <c r="J217" t="s">
        <v>4506</v>
      </c>
      <c r="K217" t="s">
        <v>4717</v>
      </c>
    </row>
    <row r="218" spans="1:11" x14ac:dyDescent="0.25">
      <c r="A218">
        <v>7350</v>
      </c>
      <c r="B218" t="s">
        <v>86</v>
      </c>
      <c r="C218">
        <v>935</v>
      </c>
      <c r="D218" s="404">
        <v>45078</v>
      </c>
      <c r="E218" t="s">
        <v>4507</v>
      </c>
      <c r="F218" t="s">
        <v>3971</v>
      </c>
      <c r="G218">
        <v>89637405</v>
      </c>
      <c r="H218" s="427">
        <v>400</v>
      </c>
      <c r="I218">
        <v>10174</v>
      </c>
      <c r="J218" t="s">
        <v>4506</v>
      </c>
      <c r="K218" t="s">
        <v>4717</v>
      </c>
    </row>
    <row r="219" spans="1:11" x14ac:dyDescent="0.25">
      <c r="A219">
        <v>7350</v>
      </c>
      <c r="B219" t="s">
        <v>86</v>
      </c>
      <c r="C219">
        <v>440</v>
      </c>
      <c r="D219" s="404">
        <v>45162</v>
      </c>
      <c r="E219" t="s">
        <v>4350</v>
      </c>
      <c r="F219" t="s">
        <v>3974</v>
      </c>
      <c r="G219" t="s">
        <v>4349</v>
      </c>
      <c r="H219" s="427">
        <v>32.04</v>
      </c>
      <c r="I219">
        <v>204581</v>
      </c>
      <c r="J219" t="s">
        <v>2624</v>
      </c>
      <c r="K219" t="s">
        <v>4719</v>
      </c>
    </row>
    <row r="220" spans="1:11" x14ac:dyDescent="0.25">
      <c r="A220">
        <v>7350</v>
      </c>
      <c r="B220" t="s">
        <v>86</v>
      </c>
      <c r="C220">
        <v>150</v>
      </c>
      <c r="D220" s="404">
        <v>45251</v>
      </c>
      <c r="E220" t="s">
        <v>4151</v>
      </c>
      <c r="F220" t="s">
        <v>3974</v>
      </c>
      <c r="G220" t="s">
        <v>4150</v>
      </c>
      <c r="H220" s="427">
        <v>112.17</v>
      </c>
      <c r="I220">
        <v>204581</v>
      </c>
      <c r="J220" t="s">
        <v>2624</v>
      </c>
      <c r="K220" t="s">
        <v>4719</v>
      </c>
    </row>
    <row r="221" spans="1:11" x14ac:dyDescent="0.25">
      <c r="A221">
        <v>7350</v>
      </c>
      <c r="B221" t="s">
        <v>86</v>
      </c>
      <c r="C221">
        <v>140</v>
      </c>
      <c r="D221" s="404">
        <v>45258</v>
      </c>
      <c r="E221" t="s">
        <v>4133</v>
      </c>
      <c r="F221" t="s">
        <v>3974</v>
      </c>
      <c r="G221" t="s">
        <v>4132</v>
      </c>
      <c r="H221" s="427">
        <v>179.36</v>
      </c>
      <c r="I221">
        <v>204581</v>
      </c>
      <c r="J221" t="s">
        <v>2624</v>
      </c>
      <c r="K221" t="s">
        <v>4719</v>
      </c>
    </row>
    <row r="222" spans="1:11" x14ac:dyDescent="0.25">
      <c r="A222">
        <v>7350</v>
      </c>
      <c r="B222" t="s">
        <v>86</v>
      </c>
      <c r="C222">
        <v>110</v>
      </c>
      <c r="D222" s="404">
        <v>45003</v>
      </c>
      <c r="E222" t="s">
        <v>3977</v>
      </c>
      <c r="F222" t="s">
        <v>3971</v>
      </c>
      <c r="G222" t="s">
        <v>4681</v>
      </c>
      <c r="H222" s="427">
        <v>54.5</v>
      </c>
      <c r="I222">
        <v>950</v>
      </c>
      <c r="J222" t="s">
        <v>1194</v>
      </c>
      <c r="K222" t="s">
        <v>4719</v>
      </c>
    </row>
    <row r="223" spans="1:11" x14ac:dyDescent="0.25">
      <c r="A223">
        <v>7350</v>
      </c>
      <c r="B223" t="s">
        <v>86</v>
      </c>
      <c r="C223">
        <v>110</v>
      </c>
      <c r="D223" s="404">
        <v>45003</v>
      </c>
      <c r="E223" t="s">
        <v>3977</v>
      </c>
      <c r="F223" t="s">
        <v>3971</v>
      </c>
      <c r="G223" t="s">
        <v>4680</v>
      </c>
      <c r="H223" s="427">
        <v>29.57</v>
      </c>
      <c r="I223">
        <v>950</v>
      </c>
      <c r="J223" t="s">
        <v>1194</v>
      </c>
      <c r="K223" t="s">
        <v>4719</v>
      </c>
    </row>
    <row r="224" spans="1:11" x14ac:dyDescent="0.25">
      <c r="A224">
        <v>7350</v>
      </c>
      <c r="B224" t="s">
        <v>86</v>
      </c>
      <c r="C224">
        <v>112</v>
      </c>
      <c r="D224" s="404">
        <v>45003</v>
      </c>
      <c r="E224" t="s">
        <v>3977</v>
      </c>
      <c r="F224" t="s">
        <v>3971</v>
      </c>
      <c r="G224" t="s">
        <v>4681</v>
      </c>
      <c r="H224" s="427">
        <v>27.25</v>
      </c>
      <c r="I224">
        <v>950</v>
      </c>
      <c r="J224" t="s">
        <v>1194</v>
      </c>
      <c r="K224" t="s">
        <v>4719</v>
      </c>
    </row>
    <row r="225" spans="1:11" x14ac:dyDescent="0.25">
      <c r="A225">
        <v>7350</v>
      </c>
      <c r="B225" t="s">
        <v>86</v>
      </c>
      <c r="C225">
        <v>112</v>
      </c>
      <c r="D225" s="404">
        <v>45003</v>
      </c>
      <c r="E225" t="s">
        <v>3977</v>
      </c>
      <c r="F225" t="s">
        <v>3971</v>
      </c>
      <c r="G225" t="s">
        <v>4680</v>
      </c>
      <c r="H225" s="427">
        <v>14.79</v>
      </c>
      <c r="I225">
        <v>950</v>
      </c>
      <c r="J225" t="s">
        <v>1194</v>
      </c>
      <c r="K225" t="s">
        <v>4719</v>
      </c>
    </row>
    <row r="226" spans="1:11" x14ac:dyDescent="0.25">
      <c r="A226">
        <v>7350</v>
      </c>
      <c r="B226" t="s">
        <v>86</v>
      </c>
      <c r="C226">
        <v>120</v>
      </c>
      <c r="D226" s="404">
        <v>45003</v>
      </c>
      <c r="E226" t="s">
        <v>3977</v>
      </c>
      <c r="F226" t="s">
        <v>3971</v>
      </c>
      <c r="G226" t="s">
        <v>4681</v>
      </c>
      <c r="H226" s="427">
        <v>59.95</v>
      </c>
      <c r="I226">
        <v>950</v>
      </c>
      <c r="J226" t="s">
        <v>1194</v>
      </c>
      <c r="K226" t="s">
        <v>4719</v>
      </c>
    </row>
    <row r="227" spans="1:11" x14ac:dyDescent="0.25">
      <c r="A227">
        <v>7350</v>
      </c>
      <c r="B227" t="s">
        <v>86</v>
      </c>
      <c r="C227">
        <v>120</v>
      </c>
      <c r="D227" s="404">
        <v>45003</v>
      </c>
      <c r="E227" t="s">
        <v>3977</v>
      </c>
      <c r="F227" t="s">
        <v>3971</v>
      </c>
      <c r="G227" t="s">
        <v>4680</v>
      </c>
      <c r="H227" s="427">
        <v>32.54</v>
      </c>
      <c r="I227">
        <v>950</v>
      </c>
      <c r="J227" t="s">
        <v>1194</v>
      </c>
      <c r="K227" t="s">
        <v>4719</v>
      </c>
    </row>
    <row r="228" spans="1:11" x14ac:dyDescent="0.25">
      <c r="A228">
        <v>7350</v>
      </c>
      <c r="B228" t="s">
        <v>86</v>
      </c>
      <c r="C228">
        <v>130</v>
      </c>
      <c r="D228" s="404">
        <v>45003</v>
      </c>
      <c r="E228" t="s">
        <v>3977</v>
      </c>
      <c r="F228" t="s">
        <v>3971</v>
      </c>
      <c r="G228" t="s">
        <v>4681</v>
      </c>
      <c r="H228" s="427">
        <v>46.32</v>
      </c>
      <c r="I228">
        <v>950</v>
      </c>
      <c r="J228" t="s">
        <v>1194</v>
      </c>
      <c r="K228" t="s">
        <v>4719</v>
      </c>
    </row>
    <row r="229" spans="1:11" x14ac:dyDescent="0.25">
      <c r="A229">
        <v>7350</v>
      </c>
      <c r="B229" t="s">
        <v>86</v>
      </c>
      <c r="C229">
        <v>130</v>
      </c>
      <c r="D229" s="404">
        <v>45003</v>
      </c>
      <c r="E229" t="s">
        <v>3977</v>
      </c>
      <c r="F229" t="s">
        <v>3971</v>
      </c>
      <c r="G229" t="s">
        <v>4680</v>
      </c>
      <c r="H229" s="427">
        <v>25.14</v>
      </c>
      <c r="I229">
        <v>950</v>
      </c>
      <c r="J229" t="s">
        <v>1194</v>
      </c>
      <c r="K229" t="s">
        <v>4719</v>
      </c>
    </row>
    <row r="230" spans="1:11" x14ac:dyDescent="0.25">
      <c r="A230">
        <v>7350</v>
      </c>
      <c r="B230" t="s">
        <v>86</v>
      </c>
      <c r="C230">
        <v>140</v>
      </c>
      <c r="D230" s="404">
        <v>45003</v>
      </c>
      <c r="E230" t="s">
        <v>3977</v>
      </c>
      <c r="F230" t="s">
        <v>3971</v>
      </c>
      <c r="G230" t="s">
        <v>4681</v>
      </c>
      <c r="H230" s="427">
        <v>54.5</v>
      </c>
      <c r="I230">
        <v>950</v>
      </c>
      <c r="J230" t="s">
        <v>1194</v>
      </c>
      <c r="K230" t="s">
        <v>4719</v>
      </c>
    </row>
    <row r="231" spans="1:11" x14ac:dyDescent="0.25">
      <c r="A231">
        <v>7350</v>
      </c>
      <c r="B231" t="s">
        <v>86</v>
      </c>
      <c r="C231">
        <v>140</v>
      </c>
      <c r="D231" s="404">
        <v>45003</v>
      </c>
      <c r="E231" t="s">
        <v>3977</v>
      </c>
      <c r="F231" t="s">
        <v>3971</v>
      </c>
      <c r="G231" t="s">
        <v>4680</v>
      </c>
      <c r="H231" s="427">
        <v>29.57</v>
      </c>
      <c r="I231">
        <v>950</v>
      </c>
      <c r="J231" t="s">
        <v>1194</v>
      </c>
      <c r="K231" t="s">
        <v>4719</v>
      </c>
    </row>
    <row r="232" spans="1:11" x14ac:dyDescent="0.25">
      <c r="A232">
        <v>7350</v>
      </c>
      <c r="B232" t="s">
        <v>86</v>
      </c>
      <c r="C232">
        <v>160</v>
      </c>
      <c r="D232" s="404">
        <v>45003</v>
      </c>
      <c r="E232" t="s">
        <v>3977</v>
      </c>
      <c r="F232" t="s">
        <v>3971</v>
      </c>
      <c r="G232" t="s">
        <v>4681</v>
      </c>
      <c r="H232" s="427">
        <v>16.350000000000001</v>
      </c>
      <c r="I232">
        <v>950</v>
      </c>
      <c r="J232" t="s">
        <v>1194</v>
      </c>
      <c r="K232" t="s">
        <v>4719</v>
      </c>
    </row>
    <row r="233" spans="1:11" x14ac:dyDescent="0.25">
      <c r="A233">
        <v>7350</v>
      </c>
      <c r="B233" t="s">
        <v>86</v>
      </c>
      <c r="C233">
        <v>160</v>
      </c>
      <c r="D233" s="404">
        <v>45003</v>
      </c>
      <c r="E233" t="s">
        <v>3977</v>
      </c>
      <c r="F233" t="s">
        <v>3971</v>
      </c>
      <c r="G233" t="s">
        <v>4680</v>
      </c>
      <c r="H233" s="427">
        <v>8.8699999999999992</v>
      </c>
      <c r="I233">
        <v>950</v>
      </c>
      <c r="J233" t="s">
        <v>1194</v>
      </c>
      <c r="K233" t="s">
        <v>4719</v>
      </c>
    </row>
    <row r="234" spans="1:11" x14ac:dyDescent="0.25">
      <c r="A234">
        <v>7350</v>
      </c>
      <c r="B234" t="s">
        <v>86</v>
      </c>
      <c r="C234">
        <v>210</v>
      </c>
      <c r="D234" s="404">
        <v>45003</v>
      </c>
      <c r="E234" t="s">
        <v>1192</v>
      </c>
      <c r="F234" t="s">
        <v>3971</v>
      </c>
      <c r="G234" t="s">
        <v>4679</v>
      </c>
      <c r="H234" s="427">
        <v>38.26</v>
      </c>
      <c r="I234">
        <v>950</v>
      </c>
      <c r="J234" t="s">
        <v>1194</v>
      </c>
      <c r="K234" t="s">
        <v>4719</v>
      </c>
    </row>
    <row r="235" spans="1:11" x14ac:dyDescent="0.25">
      <c r="A235">
        <v>7350</v>
      </c>
      <c r="B235" t="s">
        <v>86</v>
      </c>
      <c r="C235">
        <v>220</v>
      </c>
      <c r="D235" s="404">
        <v>45003</v>
      </c>
      <c r="E235" t="s">
        <v>1192</v>
      </c>
      <c r="F235" t="s">
        <v>3971</v>
      </c>
      <c r="G235" t="s">
        <v>4679</v>
      </c>
      <c r="H235" s="427">
        <v>38.26</v>
      </c>
      <c r="I235">
        <v>950</v>
      </c>
      <c r="J235" t="s">
        <v>1194</v>
      </c>
      <c r="K235" t="s">
        <v>4719</v>
      </c>
    </row>
    <row r="236" spans="1:11" x14ac:dyDescent="0.25">
      <c r="A236">
        <v>7350</v>
      </c>
      <c r="B236" t="s">
        <v>86</v>
      </c>
      <c r="C236">
        <v>230</v>
      </c>
      <c r="D236" s="404">
        <v>45003</v>
      </c>
      <c r="E236" t="s">
        <v>1192</v>
      </c>
      <c r="F236" t="s">
        <v>3971</v>
      </c>
      <c r="G236" t="s">
        <v>4679</v>
      </c>
      <c r="H236" s="427">
        <v>38.26</v>
      </c>
      <c r="I236">
        <v>950</v>
      </c>
      <c r="J236" t="s">
        <v>1194</v>
      </c>
      <c r="K236" t="s">
        <v>4719</v>
      </c>
    </row>
    <row r="237" spans="1:11" x14ac:dyDescent="0.25">
      <c r="A237">
        <v>7350</v>
      </c>
      <c r="B237" t="s">
        <v>86</v>
      </c>
      <c r="C237">
        <v>240</v>
      </c>
      <c r="D237" s="404">
        <v>45003</v>
      </c>
      <c r="E237" t="s">
        <v>1192</v>
      </c>
      <c r="F237" t="s">
        <v>3971</v>
      </c>
      <c r="G237" t="s">
        <v>4679</v>
      </c>
      <c r="H237" s="427">
        <v>38.26</v>
      </c>
      <c r="I237">
        <v>950</v>
      </c>
      <c r="J237" t="s">
        <v>1194</v>
      </c>
      <c r="K237" t="s">
        <v>4719</v>
      </c>
    </row>
    <row r="238" spans="1:11" x14ac:dyDescent="0.25">
      <c r="A238">
        <v>7350</v>
      </c>
      <c r="B238" t="s">
        <v>86</v>
      </c>
      <c r="C238">
        <v>340</v>
      </c>
      <c r="D238" s="404">
        <v>45003</v>
      </c>
      <c r="E238" t="s">
        <v>1192</v>
      </c>
      <c r="F238" t="s">
        <v>3971</v>
      </c>
      <c r="G238" t="s">
        <v>4679</v>
      </c>
      <c r="H238" s="427">
        <v>17.22</v>
      </c>
      <c r="I238">
        <v>950</v>
      </c>
      <c r="J238" t="s">
        <v>1194</v>
      </c>
      <c r="K238" t="s">
        <v>4719</v>
      </c>
    </row>
    <row r="239" spans="1:11" x14ac:dyDescent="0.25">
      <c r="A239">
        <v>7350</v>
      </c>
      <c r="B239" t="s">
        <v>86</v>
      </c>
      <c r="C239">
        <v>935</v>
      </c>
      <c r="D239" s="404">
        <v>45003</v>
      </c>
      <c r="E239" t="s">
        <v>3977</v>
      </c>
      <c r="F239" t="s">
        <v>3971</v>
      </c>
      <c r="G239" t="s">
        <v>4681</v>
      </c>
      <c r="H239" s="427">
        <v>13.63</v>
      </c>
      <c r="I239">
        <v>950</v>
      </c>
      <c r="J239" t="s">
        <v>1194</v>
      </c>
      <c r="K239" t="s">
        <v>4719</v>
      </c>
    </row>
    <row r="240" spans="1:11" x14ac:dyDescent="0.25">
      <c r="A240">
        <v>7350</v>
      </c>
      <c r="B240" t="s">
        <v>86</v>
      </c>
      <c r="C240">
        <v>935</v>
      </c>
      <c r="D240" s="404">
        <v>45003</v>
      </c>
      <c r="E240" t="s">
        <v>3977</v>
      </c>
      <c r="F240" t="s">
        <v>3971</v>
      </c>
      <c r="G240" t="s">
        <v>4680</v>
      </c>
      <c r="H240" s="427">
        <v>7.39</v>
      </c>
      <c r="I240">
        <v>950</v>
      </c>
      <c r="J240" t="s">
        <v>1194</v>
      </c>
      <c r="K240" t="s">
        <v>4719</v>
      </c>
    </row>
    <row r="241" spans="1:11" x14ac:dyDescent="0.25">
      <c r="A241">
        <v>7350</v>
      </c>
      <c r="B241" t="s">
        <v>86</v>
      </c>
      <c r="C241">
        <v>936</v>
      </c>
      <c r="D241" s="404">
        <v>45003</v>
      </c>
      <c r="E241" t="s">
        <v>1192</v>
      </c>
      <c r="F241" t="s">
        <v>3971</v>
      </c>
      <c r="G241" t="s">
        <v>4679</v>
      </c>
      <c r="H241" s="427">
        <v>21.04</v>
      </c>
      <c r="I241">
        <v>950</v>
      </c>
      <c r="J241" t="s">
        <v>1194</v>
      </c>
      <c r="K241" t="s">
        <v>4719</v>
      </c>
    </row>
    <row r="242" spans="1:11" x14ac:dyDescent="0.25">
      <c r="A242">
        <v>7350</v>
      </c>
      <c r="B242" t="s">
        <v>86</v>
      </c>
      <c r="C242">
        <v>110</v>
      </c>
      <c r="D242" s="404">
        <v>45034</v>
      </c>
      <c r="E242" t="s">
        <v>3977</v>
      </c>
      <c r="F242" t="s">
        <v>3971</v>
      </c>
      <c r="G242" t="s">
        <v>4617</v>
      </c>
      <c r="H242" s="427">
        <v>23.57</v>
      </c>
      <c r="I242">
        <v>950</v>
      </c>
      <c r="J242" t="s">
        <v>1194</v>
      </c>
      <c r="K242" t="s">
        <v>4719</v>
      </c>
    </row>
    <row r="243" spans="1:11" x14ac:dyDescent="0.25">
      <c r="A243">
        <v>7350</v>
      </c>
      <c r="B243" t="s">
        <v>86</v>
      </c>
      <c r="C243">
        <v>112</v>
      </c>
      <c r="D243" s="404">
        <v>45034</v>
      </c>
      <c r="E243" t="s">
        <v>3977</v>
      </c>
      <c r="F243" t="s">
        <v>3971</v>
      </c>
      <c r="G243" t="s">
        <v>4617</v>
      </c>
      <c r="H243" s="427">
        <v>11.78</v>
      </c>
      <c r="I243">
        <v>950</v>
      </c>
      <c r="J243" t="s">
        <v>1194</v>
      </c>
      <c r="K243" t="s">
        <v>4719</v>
      </c>
    </row>
    <row r="244" spans="1:11" x14ac:dyDescent="0.25">
      <c r="A244">
        <v>7350</v>
      </c>
      <c r="B244" t="s">
        <v>86</v>
      </c>
      <c r="C244">
        <v>120</v>
      </c>
      <c r="D244" s="404">
        <v>45034</v>
      </c>
      <c r="E244" t="s">
        <v>3977</v>
      </c>
      <c r="F244" t="s">
        <v>3971</v>
      </c>
      <c r="G244" t="s">
        <v>4617</v>
      </c>
      <c r="H244" s="427">
        <v>25.92</v>
      </c>
      <c r="I244">
        <v>950</v>
      </c>
      <c r="J244" t="s">
        <v>1194</v>
      </c>
      <c r="K244" t="s">
        <v>4719</v>
      </c>
    </row>
    <row r="245" spans="1:11" x14ac:dyDescent="0.25">
      <c r="A245">
        <v>7350</v>
      </c>
      <c r="B245" t="s">
        <v>86</v>
      </c>
      <c r="C245">
        <v>130</v>
      </c>
      <c r="D245" s="404">
        <v>45034</v>
      </c>
      <c r="E245" t="s">
        <v>3977</v>
      </c>
      <c r="F245" t="s">
        <v>3971</v>
      </c>
      <c r="G245" t="s">
        <v>4617</v>
      </c>
      <c r="H245" s="427">
        <v>20.03</v>
      </c>
      <c r="I245">
        <v>950</v>
      </c>
      <c r="J245" t="s">
        <v>1194</v>
      </c>
      <c r="K245" t="s">
        <v>4719</v>
      </c>
    </row>
    <row r="246" spans="1:11" x14ac:dyDescent="0.25">
      <c r="A246">
        <v>7350</v>
      </c>
      <c r="B246" t="s">
        <v>86</v>
      </c>
      <c r="C246">
        <v>140</v>
      </c>
      <c r="D246" s="404">
        <v>45034</v>
      </c>
      <c r="E246" t="s">
        <v>3977</v>
      </c>
      <c r="F246" t="s">
        <v>3971</v>
      </c>
      <c r="G246" t="s">
        <v>4617</v>
      </c>
      <c r="H246" s="427">
        <v>23.57</v>
      </c>
      <c r="I246">
        <v>950</v>
      </c>
      <c r="J246" t="s">
        <v>1194</v>
      </c>
      <c r="K246" t="s">
        <v>4719</v>
      </c>
    </row>
    <row r="247" spans="1:11" x14ac:dyDescent="0.25">
      <c r="A247">
        <v>7350</v>
      </c>
      <c r="B247" t="s">
        <v>86</v>
      </c>
      <c r="C247">
        <v>160</v>
      </c>
      <c r="D247" s="404">
        <v>45034</v>
      </c>
      <c r="E247" t="s">
        <v>3977</v>
      </c>
      <c r="F247" t="s">
        <v>3971</v>
      </c>
      <c r="G247" t="s">
        <v>4617</v>
      </c>
      <c r="H247" s="427">
        <v>7.07</v>
      </c>
      <c r="I247">
        <v>950</v>
      </c>
      <c r="J247" t="s">
        <v>1194</v>
      </c>
      <c r="K247" t="s">
        <v>4719</v>
      </c>
    </row>
    <row r="248" spans="1:11" x14ac:dyDescent="0.25">
      <c r="A248">
        <v>7350</v>
      </c>
      <c r="B248" t="s">
        <v>86</v>
      </c>
      <c r="C248">
        <v>210</v>
      </c>
      <c r="D248" s="404">
        <v>45034</v>
      </c>
      <c r="E248" t="s">
        <v>1192</v>
      </c>
      <c r="F248" t="s">
        <v>3971</v>
      </c>
      <c r="G248" t="s">
        <v>4616</v>
      </c>
      <c r="H248" s="427">
        <v>29.9</v>
      </c>
      <c r="I248">
        <v>950</v>
      </c>
      <c r="J248" t="s">
        <v>1194</v>
      </c>
      <c r="K248" t="s">
        <v>4719</v>
      </c>
    </row>
    <row r="249" spans="1:11" x14ac:dyDescent="0.25">
      <c r="A249">
        <v>7350</v>
      </c>
      <c r="B249" t="s">
        <v>86</v>
      </c>
      <c r="C249">
        <v>220</v>
      </c>
      <c r="D249" s="404">
        <v>45034</v>
      </c>
      <c r="E249" t="s">
        <v>1192</v>
      </c>
      <c r="F249" t="s">
        <v>3971</v>
      </c>
      <c r="G249" t="s">
        <v>4616</v>
      </c>
      <c r="H249" s="427">
        <v>29.9</v>
      </c>
      <c r="I249">
        <v>950</v>
      </c>
      <c r="J249" t="s">
        <v>1194</v>
      </c>
      <c r="K249" t="s">
        <v>4719</v>
      </c>
    </row>
    <row r="250" spans="1:11" x14ac:dyDescent="0.25">
      <c r="A250">
        <v>7350</v>
      </c>
      <c r="B250" t="s">
        <v>86</v>
      </c>
      <c r="C250">
        <v>230</v>
      </c>
      <c r="D250" s="404">
        <v>45034</v>
      </c>
      <c r="E250" t="s">
        <v>1192</v>
      </c>
      <c r="F250" t="s">
        <v>3971</v>
      </c>
      <c r="G250" t="s">
        <v>4616</v>
      </c>
      <c r="H250" s="427">
        <v>29.9</v>
      </c>
      <c r="I250">
        <v>950</v>
      </c>
      <c r="J250" t="s">
        <v>1194</v>
      </c>
      <c r="K250" t="s">
        <v>4719</v>
      </c>
    </row>
    <row r="251" spans="1:11" x14ac:dyDescent="0.25">
      <c r="A251">
        <v>7350</v>
      </c>
      <c r="B251" t="s">
        <v>86</v>
      </c>
      <c r="C251">
        <v>240</v>
      </c>
      <c r="D251" s="404">
        <v>45034</v>
      </c>
      <c r="E251" t="s">
        <v>1192</v>
      </c>
      <c r="F251" t="s">
        <v>3971</v>
      </c>
      <c r="G251" t="s">
        <v>4616</v>
      </c>
      <c r="H251" s="427">
        <v>29.9</v>
      </c>
      <c r="I251">
        <v>950</v>
      </c>
      <c r="J251" t="s">
        <v>1194</v>
      </c>
      <c r="K251" t="s">
        <v>4719</v>
      </c>
    </row>
    <row r="252" spans="1:11" x14ac:dyDescent="0.25">
      <c r="A252">
        <v>7350</v>
      </c>
      <c r="B252" t="s">
        <v>86</v>
      </c>
      <c r="C252">
        <v>340</v>
      </c>
      <c r="D252" s="404">
        <v>45034</v>
      </c>
      <c r="E252" t="s">
        <v>1192</v>
      </c>
      <c r="F252" t="s">
        <v>3971</v>
      </c>
      <c r="G252" t="s">
        <v>4616</v>
      </c>
      <c r="H252" s="427">
        <v>13.46</v>
      </c>
      <c r="I252">
        <v>950</v>
      </c>
      <c r="J252" t="s">
        <v>1194</v>
      </c>
      <c r="K252" t="s">
        <v>4719</v>
      </c>
    </row>
    <row r="253" spans="1:11" x14ac:dyDescent="0.25">
      <c r="A253">
        <v>7350</v>
      </c>
      <c r="B253" t="s">
        <v>86</v>
      </c>
      <c r="C253">
        <v>935</v>
      </c>
      <c r="D253" s="404">
        <v>45034</v>
      </c>
      <c r="E253" t="s">
        <v>3977</v>
      </c>
      <c r="F253" t="s">
        <v>3971</v>
      </c>
      <c r="G253" t="s">
        <v>4617</v>
      </c>
      <c r="H253" s="427">
        <v>5.9</v>
      </c>
      <c r="I253">
        <v>950</v>
      </c>
      <c r="J253" t="s">
        <v>1194</v>
      </c>
      <c r="K253" t="s">
        <v>4719</v>
      </c>
    </row>
    <row r="254" spans="1:11" x14ac:dyDescent="0.25">
      <c r="A254">
        <v>7350</v>
      </c>
      <c r="B254" t="s">
        <v>86</v>
      </c>
      <c r="C254">
        <v>936</v>
      </c>
      <c r="D254" s="404">
        <v>45034</v>
      </c>
      <c r="E254" t="s">
        <v>1192</v>
      </c>
      <c r="F254" t="s">
        <v>3971</v>
      </c>
      <c r="G254" t="s">
        <v>4616</v>
      </c>
      <c r="H254" s="427">
        <v>16.45</v>
      </c>
      <c r="I254">
        <v>950</v>
      </c>
      <c r="J254" t="s">
        <v>1194</v>
      </c>
      <c r="K254" t="s">
        <v>4719</v>
      </c>
    </row>
    <row r="255" spans="1:11" x14ac:dyDescent="0.25">
      <c r="A255">
        <v>7350</v>
      </c>
      <c r="B255" t="s">
        <v>86</v>
      </c>
      <c r="C255">
        <v>110</v>
      </c>
      <c r="D255" s="404">
        <v>45054</v>
      </c>
      <c r="E255" t="s">
        <v>1194</v>
      </c>
      <c r="F255" t="s">
        <v>3971</v>
      </c>
      <c r="G255" t="s">
        <v>4566</v>
      </c>
      <c r="H255" s="427">
        <v>8.5</v>
      </c>
      <c r="I255">
        <v>950</v>
      </c>
      <c r="J255" t="s">
        <v>1194</v>
      </c>
      <c r="K255" t="s">
        <v>4719</v>
      </c>
    </row>
    <row r="256" spans="1:11" x14ac:dyDescent="0.25">
      <c r="A256">
        <v>7350</v>
      </c>
      <c r="B256" t="s">
        <v>86</v>
      </c>
      <c r="C256">
        <v>110</v>
      </c>
      <c r="D256" s="404">
        <v>45054</v>
      </c>
      <c r="E256" t="s">
        <v>3977</v>
      </c>
      <c r="F256" t="s">
        <v>3971</v>
      </c>
      <c r="G256" t="s">
        <v>4564</v>
      </c>
      <c r="H256" s="427">
        <v>1.7</v>
      </c>
      <c r="I256">
        <v>950</v>
      </c>
      <c r="J256" t="s">
        <v>1194</v>
      </c>
      <c r="K256" t="s">
        <v>4719</v>
      </c>
    </row>
    <row r="257" spans="1:11" x14ac:dyDescent="0.25">
      <c r="A257">
        <v>7350</v>
      </c>
      <c r="B257" t="s">
        <v>86</v>
      </c>
      <c r="C257">
        <v>112</v>
      </c>
      <c r="D257" s="404">
        <v>45054</v>
      </c>
      <c r="E257" t="s">
        <v>3977</v>
      </c>
      <c r="F257" t="s">
        <v>3971</v>
      </c>
      <c r="G257" t="s">
        <v>4564</v>
      </c>
      <c r="H257" s="427">
        <v>0.85</v>
      </c>
      <c r="I257">
        <v>950</v>
      </c>
      <c r="J257" t="s">
        <v>1194</v>
      </c>
      <c r="K257" t="s">
        <v>4719</v>
      </c>
    </row>
    <row r="258" spans="1:11" x14ac:dyDescent="0.25">
      <c r="A258">
        <v>7350</v>
      </c>
      <c r="B258" t="s">
        <v>86</v>
      </c>
      <c r="C258">
        <v>120</v>
      </c>
      <c r="D258" s="404">
        <v>45054</v>
      </c>
      <c r="E258" t="s">
        <v>3977</v>
      </c>
      <c r="F258" t="s">
        <v>3971</v>
      </c>
      <c r="G258" t="s">
        <v>4564</v>
      </c>
      <c r="H258" s="427">
        <v>1.87</v>
      </c>
      <c r="I258">
        <v>950</v>
      </c>
      <c r="J258" t="s">
        <v>1194</v>
      </c>
      <c r="K258" t="s">
        <v>4719</v>
      </c>
    </row>
    <row r="259" spans="1:11" x14ac:dyDescent="0.25">
      <c r="A259">
        <v>7350</v>
      </c>
      <c r="B259" t="s">
        <v>86</v>
      </c>
      <c r="C259">
        <v>130</v>
      </c>
      <c r="D259" s="404">
        <v>45054</v>
      </c>
      <c r="E259" t="s">
        <v>3977</v>
      </c>
      <c r="F259" t="s">
        <v>3971</v>
      </c>
      <c r="G259" t="s">
        <v>4564</v>
      </c>
      <c r="H259" s="427">
        <v>1.44</v>
      </c>
      <c r="I259">
        <v>950</v>
      </c>
      <c r="J259" t="s">
        <v>1194</v>
      </c>
      <c r="K259" t="s">
        <v>4719</v>
      </c>
    </row>
    <row r="260" spans="1:11" x14ac:dyDescent="0.25">
      <c r="A260">
        <v>7350</v>
      </c>
      <c r="B260" t="s">
        <v>86</v>
      </c>
      <c r="C260">
        <v>140</v>
      </c>
      <c r="D260" s="404">
        <v>45054</v>
      </c>
      <c r="E260" t="s">
        <v>3977</v>
      </c>
      <c r="F260" t="s">
        <v>3971</v>
      </c>
      <c r="G260" t="s">
        <v>4564</v>
      </c>
      <c r="H260" s="427">
        <v>1.7</v>
      </c>
      <c r="I260">
        <v>950</v>
      </c>
      <c r="J260" t="s">
        <v>1194</v>
      </c>
      <c r="K260" t="s">
        <v>4719</v>
      </c>
    </row>
    <row r="261" spans="1:11" x14ac:dyDescent="0.25">
      <c r="A261">
        <v>7350</v>
      </c>
      <c r="B261" t="s">
        <v>86</v>
      </c>
      <c r="C261">
        <v>160</v>
      </c>
      <c r="D261" s="404">
        <v>45054</v>
      </c>
      <c r="E261" t="s">
        <v>3977</v>
      </c>
      <c r="F261" t="s">
        <v>3971</v>
      </c>
      <c r="G261" t="s">
        <v>4564</v>
      </c>
      <c r="H261" s="427">
        <v>0.51</v>
      </c>
      <c r="I261">
        <v>950</v>
      </c>
      <c r="J261" t="s">
        <v>1194</v>
      </c>
      <c r="K261" t="s">
        <v>4719</v>
      </c>
    </row>
    <row r="262" spans="1:11" x14ac:dyDescent="0.25">
      <c r="A262">
        <v>7350</v>
      </c>
      <c r="B262" t="s">
        <v>86</v>
      </c>
      <c r="C262">
        <v>935</v>
      </c>
      <c r="D262" s="404">
        <v>45054</v>
      </c>
      <c r="E262" t="s">
        <v>3977</v>
      </c>
      <c r="F262" t="s">
        <v>3971</v>
      </c>
      <c r="G262" t="s">
        <v>4564</v>
      </c>
      <c r="H262" s="427">
        <v>0.43</v>
      </c>
      <c r="I262">
        <v>950</v>
      </c>
      <c r="J262" t="s">
        <v>1194</v>
      </c>
      <c r="K262" t="s">
        <v>4719</v>
      </c>
    </row>
    <row r="263" spans="1:11" x14ac:dyDescent="0.25">
      <c r="A263">
        <v>7350</v>
      </c>
      <c r="B263" t="s">
        <v>86</v>
      </c>
      <c r="C263">
        <v>110</v>
      </c>
      <c r="D263" s="404">
        <v>45095</v>
      </c>
      <c r="E263" t="s">
        <v>3977</v>
      </c>
      <c r="F263" t="s">
        <v>3971</v>
      </c>
      <c r="G263" t="s">
        <v>4490</v>
      </c>
      <c r="H263" s="427">
        <v>34.83</v>
      </c>
      <c r="I263">
        <v>950</v>
      </c>
      <c r="J263" t="s">
        <v>1194</v>
      </c>
      <c r="K263" t="s">
        <v>4719</v>
      </c>
    </row>
    <row r="264" spans="1:11" x14ac:dyDescent="0.25">
      <c r="A264">
        <v>7350</v>
      </c>
      <c r="B264" t="s">
        <v>86</v>
      </c>
      <c r="C264">
        <v>110</v>
      </c>
      <c r="D264" s="404">
        <v>45095</v>
      </c>
      <c r="E264" t="s">
        <v>3977</v>
      </c>
      <c r="F264" t="s">
        <v>3971</v>
      </c>
      <c r="G264" t="s">
        <v>4489</v>
      </c>
      <c r="H264" s="427">
        <v>41.8</v>
      </c>
      <c r="I264">
        <v>950</v>
      </c>
      <c r="J264" t="s">
        <v>1194</v>
      </c>
      <c r="K264" t="s">
        <v>4719</v>
      </c>
    </row>
    <row r="265" spans="1:11" x14ac:dyDescent="0.25">
      <c r="A265">
        <v>7350</v>
      </c>
      <c r="B265" t="s">
        <v>86</v>
      </c>
      <c r="C265">
        <v>112</v>
      </c>
      <c r="D265" s="404">
        <v>45095</v>
      </c>
      <c r="E265" t="s">
        <v>3977</v>
      </c>
      <c r="F265" t="s">
        <v>3971</v>
      </c>
      <c r="G265" t="s">
        <v>4490</v>
      </c>
      <c r="H265" s="427">
        <v>17.420000000000002</v>
      </c>
      <c r="I265">
        <v>950</v>
      </c>
      <c r="J265" t="s">
        <v>1194</v>
      </c>
      <c r="K265" t="s">
        <v>4719</v>
      </c>
    </row>
    <row r="266" spans="1:11" x14ac:dyDescent="0.25">
      <c r="A266">
        <v>7350</v>
      </c>
      <c r="B266" t="s">
        <v>86</v>
      </c>
      <c r="C266">
        <v>112</v>
      </c>
      <c r="D266" s="404">
        <v>45095</v>
      </c>
      <c r="E266" t="s">
        <v>3977</v>
      </c>
      <c r="F266" t="s">
        <v>3971</v>
      </c>
      <c r="G266" t="s">
        <v>4489</v>
      </c>
      <c r="H266" s="427">
        <v>20.9</v>
      </c>
      <c r="I266">
        <v>950</v>
      </c>
      <c r="J266" t="s">
        <v>1194</v>
      </c>
      <c r="K266" t="s">
        <v>4719</v>
      </c>
    </row>
    <row r="267" spans="1:11" x14ac:dyDescent="0.25">
      <c r="A267">
        <v>7350</v>
      </c>
      <c r="B267" t="s">
        <v>86</v>
      </c>
      <c r="C267">
        <v>120</v>
      </c>
      <c r="D267" s="404">
        <v>45095</v>
      </c>
      <c r="E267" t="s">
        <v>3977</v>
      </c>
      <c r="F267" t="s">
        <v>3971</v>
      </c>
      <c r="G267" t="s">
        <v>4490</v>
      </c>
      <c r="H267" s="427">
        <v>38.31</v>
      </c>
      <c r="I267">
        <v>950</v>
      </c>
      <c r="J267" t="s">
        <v>1194</v>
      </c>
      <c r="K267" t="s">
        <v>4719</v>
      </c>
    </row>
    <row r="268" spans="1:11" x14ac:dyDescent="0.25">
      <c r="A268">
        <v>7350</v>
      </c>
      <c r="B268" t="s">
        <v>86</v>
      </c>
      <c r="C268">
        <v>120</v>
      </c>
      <c r="D268" s="404">
        <v>45095</v>
      </c>
      <c r="E268" t="s">
        <v>3977</v>
      </c>
      <c r="F268" t="s">
        <v>3971</v>
      </c>
      <c r="G268" t="s">
        <v>4489</v>
      </c>
      <c r="H268" s="427">
        <v>45.98</v>
      </c>
      <c r="I268">
        <v>950</v>
      </c>
      <c r="J268" t="s">
        <v>1194</v>
      </c>
      <c r="K268" t="s">
        <v>4719</v>
      </c>
    </row>
    <row r="269" spans="1:11" x14ac:dyDescent="0.25">
      <c r="A269">
        <v>7350</v>
      </c>
      <c r="B269" t="s">
        <v>86</v>
      </c>
      <c r="C269">
        <v>130</v>
      </c>
      <c r="D269" s="404">
        <v>45095</v>
      </c>
      <c r="E269" t="s">
        <v>3977</v>
      </c>
      <c r="F269" t="s">
        <v>3971</v>
      </c>
      <c r="G269" t="s">
        <v>4490</v>
      </c>
      <c r="H269" s="427">
        <v>29.6</v>
      </c>
      <c r="I269">
        <v>950</v>
      </c>
      <c r="J269" t="s">
        <v>1194</v>
      </c>
      <c r="K269" t="s">
        <v>4719</v>
      </c>
    </row>
    <row r="270" spans="1:11" x14ac:dyDescent="0.25">
      <c r="A270">
        <v>7350</v>
      </c>
      <c r="B270" t="s">
        <v>86</v>
      </c>
      <c r="C270">
        <v>130</v>
      </c>
      <c r="D270" s="404">
        <v>45095</v>
      </c>
      <c r="E270" t="s">
        <v>3977</v>
      </c>
      <c r="F270" t="s">
        <v>3971</v>
      </c>
      <c r="G270" t="s">
        <v>4489</v>
      </c>
      <c r="H270" s="427">
        <v>35.53</v>
      </c>
      <c r="I270">
        <v>950</v>
      </c>
      <c r="J270" t="s">
        <v>1194</v>
      </c>
      <c r="K270" t="s">
        <v>4719</v>
      </c>
    </row>
    <row r="271" spans="1:11" x14ac:dyDescent="0.25">
      <c r="A271">
        <v>7350</v>
      </c>
      <c r="B271" t="s">
        <v>86</v>
      </c>
      <c r="C271">
        <v>140</v>
      </c>
      <c r="D271" s="404">
        <v>45095</v>
      </c>
      <c r="E271" t="s">
        <v>3977</v>
      </c>
      <c r="F271" t="s">
        <v>3971</v>
      </c>
      <c r="G271" t="s">
        <v>4490</v>
      </c>
      <c r="H271" s="427">
        <v>34.83</v>
      </c>
      <c r="I271">
        <v>950</v>
      </c>
      <c r="J271" t="s">
        <v>1194</v>
      </c>
      <c r="K271" t="s">
        <v>4719</v>
      </c>
    </row>
    <row r="272" spans="1:11" x14ac:dyDescent="0.25">
      <c r="A272">
        <v>7350</v>
      </c>
      <c r="B272" t="s">
        <v>86</v>
      </c>
      <c r="C272">
        <v>140</v>
      </c>
      <c r="D272" s="404">
        <v>45095</v>
      </c>
      <c r="E272" t="s">
        <v>3977</v>
      </c>
      <c r="F272" t="s">
        <v>3971</v>
      </c>
      <c r="G272" t="s">
        <v>4489</v>
      </c>
      <c r="H272" s="427">
        <v>41.8</v>
      </c>
      <c r="I272">
        <v>950</v>
      </c>
      <c r="J272" t="s">
        <v>1194</v>
      </c>
      <c r="K272" t="s">
        <v>4719</v>
      </c>
    </row>
    <row r="273" spans="1:11" x14ac:dyDescent="0.25">
      <c r="A273">
        <v>7350</v>
      </c>
      <c r="B273" t="s">
        <v>86</v>
      </c>
      <c r="C273">
        <v>160</v>
      </c>
      <c r="D273" s="404">
        <v>45095</v>
      </c>
      <c r="E273" t="s">
        <v>3977</v>
      </c>
      <c r="F273" t="s">
        <v>3971</v>
      </c>
      <c r="G273" t="s">
        <v>4490</v>
      </c>
      <c r="H273" s="427">
        <v>10.45</v>
      </c>
      <c r="I273">
        <v>950</v>
      </c>
      <c r="J273" t="s">
        <v>1194</v>
      </c>
      <c r="K273" t="s">
        <v>4719</v>
      </c>
    </row>
    <row r="274" spans="1:11" x14ac:dyDescent="0.25">
      <c r="A274">
        <v>7350</v>
      </c>
      <c r="B274" t="s">
        <v>86</v>
      </c>
      <c r="C274">
        <v>160</v>
      </c>
      <c r="D274" s="404">
        <v>45095</v>
      </c>
      <c r="E274" t="s">
        <v>3977</v>
      </c>
      <c r="F274" t="s">
        <v>3971</v>
      </c>
      <c r="G274" t="s">
        <v>4489</v>
      </c>
      <c r="H274" s="427">
        <v>12.54</v>
      </c>
      <c r="I274">
        <v>950</v>
      </c>
      <c r="J274" t="s">
        <v>1194</v>
      </c>
      <c r="K274" t="s">
        <v>4719</v>
      </c>
    </row>
    <row r="275" spans="1:11" x14ac:dyDescent="0.25">
      <c r="A275">
        <v>7350</v>
      </c>
      <c r="B275" t="s">
        <v>86</v>
      </c>
      <c r="C275">
        <v>210</v>
      </c>
      <c r="D275" s="404">
        <v>45095</v>
      </c>
      <c r="E275" t="s">
        <v>1192</v>
      </c>
      <c r="F275" t="s">
        <v>3971</v>
      </c>
      <c r="G275" t="s">
        <v>4488</v>
      </c>
      <c r="H275" s="427">
        <v>35.86</v>
      </c>
      <c r="I275">
        <v>950</v>
      </c>
      <c r="J275" t="s">
        <v>1194</v>
      </c>
      <c r="K275" t="s">
        <v>4719</v>
      </c>
    </row>
    <row r="276" spans="1:11" x14ac:dyDescent="0.25">
      <c r="A276">
        <v>7350</v>
      </c>
      <c r="B276" t="s">
        <v>86</v>
      </c>
      <c r="C276">
        <v>220</v>
      </c>
      <c r="D276" s="404">
        <v>45095</v>
      </c>
      <c r="E276" t="s">
        <v>1192</v>
      </c>
      <c r="F276" t="s">
        <v>3971</v>
      </c>
      <c r="G276" t="s">
        <v>4488</v>
      </c>
      <c r="H276" s="427">
        <v>35.86</v>
      </c>
      <c r="I276">
        <v>950</v>
      </c>
      <c r="J276" t="s">
        <v>1194</v>
      </c>
      <c r="K276" t="s">
        <v>4719</v>
      </c>
    </row>
    <row r="277" spans="1:11" x14ac:dyDescent="0.25">
      <c r="A277">
        <v>7350</v>
      </c>
      <c r="B277" t="s">
        <v>86</v>
      </c>
      <c r="C277">
        <v>230</v>
      </c>
      <c r="D277" s="404">
        <v>45095</v>
      </c>
      <c r="E277" t="s">
        <v>1192</v>
      </c>
      <c r="F277" t="s">
        <v>3971</v>
      </c>
      <c r="G277" t="s">
        <v>4488</v>
      </c>
      <c r="H277" s="427">
        <v>35.86</v>
      </c>
      <c r="I277">
        <v>950</v>
      </c>
      <c r="J277" t="s">
        <v>1194</v>
      </c>
      <c r="K277" t="s">
        <v>4719</v>
      </c>
    </row>
    <row r="278" spans="1:11" x14ac:dyDescent="0.25">
      <c r="A278">
        <v>7350</v>
      </c>
      <c r="B278" t="s">
        <v>86</v>
      </c>
      <c r="C278">
        <v>240</v>
      </c>
      <c r="D278" s="404">
        <v>45095</v>
      </c>
      <c r="E278" t="s">
        <v>1192</v>
      </c>
      <c r="F278" t="s">
        <v>3971</v>
      </c>
      <c r="G278" t="s">
        <v>4488</v>
      </c>
      <c r="H278" s="427">
        <v>35.86</v>
      </c>
      <c r="I278">
        <v>950</v>
      </c>
      <c r="J278" t="s">
        <v>1194</v>
      </c>
      <c r="K278" t="s">
        <v>4719</v>
      </c>
    </row>
    <row r="279" spans="1:11" x14ac:dyDescent="0.25">
      <c r="A279">
        <v>7350</v>
      </c>
      <c r="B279" t="s">
        <v>86</v>
      </c>
      <c r="C279">
        <v>340</v>
      </c>
      <c r="D279" s="404">
        <v>45095</v>
      </c>
      <c r="E279" t="s">
        <v>1192</v>
      </c>
      <c r="F279" t="s">
        <v>3971</v>
      </c>
      <c r="G279" t="s">
        <v>4488</v>
      </c>
      <c r="H279" s="427">
        <v>16.14</v>
      </c>
      <c r="I279">
        <v>950</v>
      </c>
      <c r="J279" t="s">
        <v>1194</v>
      </c>
      <c r="K279" t="s">
        <v>4719</v>
      </c>
    </row>
    <row r="280" spans="1:11" x14ac:dyDescent="0.25">
      <c r="A280">
        <v>7350</v>
      </c>
      <c r="B280" t="s">
        <v>86</v>
      </c>
      <c r="C280">
        <v>935</v>
      </c>
      <c r="D280" s="404">
        <v>45095</v>
      </c>
      <c r="E280" t="s">
        <v>3977</v>
      </c>
      <c r="F280" t="s">
        <v>3971</v>
      </c>
      <c r="G280" t="s">
        <v>4490</v>
      </c>
      <c r="H280" s="427">
        <v>8.6999999999999993</v>
      </c>
      <c r="I280">
        <v>950</v>
      </c>
      <c r="J280" t="s">
        <v>1194</v>
      </c>
      <c r="K280" t="s">
        <v>4719</v>
      </c>
    </row>
    <row r="281" spans="1:11" x14ac:dyDescent="0.25">
      <c r="A281">
        <v>7350</v>
      </c>
      <c r="B281" t="s">
        <v>86</v>
      </c>
      <c r="C281">
        <v>935</v>
      </c>
      <c r="D281" s="404">
        <v>45095</v>
      </c>
      <c r="E281" t="s">
        <v>3977</v>
      </c>
      <c r="F281" t="s">
        <v>3971</v>
      </c>
      <c r="G281" t="s">
        <v>4489</v>
      </c>
      <c r="H281" s="427">
        <v>10.45</v>
      </c>
      <c r="I281">
        <v>950</v>
      </c>
      <c r="J281" t="s">
        <v>1194</v>
      </c>
      <c r="K281" t="s">
        <v>4719</v>
      </c>
    </row>
    <row r="282" spans="1:11" x14ac:dyDescent="0.25">
      <c r="A282">
        <v>7350</v>
      </c>
      <c r="B282" t="s">
        <v>86</v>
      </c>
      <c r="C282">
        <v>936</v>
      </c>
      <c r="D282" s="404">
        <v>45095</v>
      </c>
      <c r="E282" t="s">
        <v>1192</v>
      </c>
      <c r="F282" t="s">
        <v>3971</v>
      </c>
      <c r="G282" t="s">
        <v>4488</v>
      </c>
      <c r="H282" s="427">
        <v>19.72</v>
      </c>
      <c r="I282">
        <v>950</v>
      </c>
      <c r="J282" t="s">
        <v>1194</v>
      </c>
      <c r="K282" t="s">
        <v>4719</v>
      </c>
    </row>
    <row r="283" spans="1:11" x14ac:dyDescent="0.25">
      <c r="A283">
        <v>7350</v>
      </c>
      <c r="B283" t="s">
        <v>86</v>
      </c>
      <c r="C283">
        <v>110</v>
      </c>
      <c r="D283" s="404">
        <v>45125</v>
      </c>
      <c r="E283" t="s">
        <v>3977</v>
      </c>
      <c r="F283" t="s">
        <v>3971</v>
      </c>
      <c r="G283" t="s">
        <v>4440</v>
      </c>
      <c r="H283" s="427">
        <v>30.26</v>
      </c>
      <c r="I283">
        <v>950</v>
      </c>
      <c r="J283" t="s">
        <v>1194</v>
      </c>
      <c r="K283" t="s">
        <v>4719</v>
      </c>
    </row>
    <row r="284" spans="1:11" x14ac:dyDescent="0.25">
      <c r="A284">
        <v>7350</v>
      </c>
      <c r="B284" t="s">
        <v>86</v>
      </c>
      <c r="C284">
        <v>110</v>
      </c>
      <c r="D284" s="404">
        <v>45125</v>
      </c>
      <c r="E284" t="s">
        <v>2667</v>
      </c>
      <c r="F284" t="s">
        <v>3971</v>
      </c>
      <c r="G284" t="s">
        <v>4439</v>
      </c>
      <c r="H284" s="427">
        <v>20.309999999999999</v>
      </c>
      <c r="I284">
        <v>950</v>
      </c>
      <c r="J284" t="s">
        <v>1194</v>
      </c>
      <c r="K284" t="s">
        <v>4719</v>
      </c>
    </row>
    <row r="285" spans="1:11" x14ac:dyDescent="0.25">
      <c r="A285">
        <v>7350</v>
      </c>
      <c r="B285" t="s">
        <v>86</v>
      </c>
      <c r="C285">
        <v>112</v>
      </c>
      <c r="D285" s="404">
        <v>45125</v>
      </c>
      <c r="E285" t="s">
        <v>3977</v>
      </c>
      <c r="F285" t="s">
        <v>3971</v>
      </c>
      <c r="G285" t="s">
        <v>4440</v>
      </c>
      <c r="H285" s="427">
        <v>15.13</v>
      </c>
      <c r="I285">
        <v>950</v>
      </c>
      <c r="J285" t="s">
        <v>1194</v>
      </c>
      <c r="K285" t="s">
        <v>4719</v>
      </c>
    </row>
    <row r="286" spans="1:11" x14ac:dyDescent="0.25">
      <c r="A286">
        <v>7350</v>
      </c>
      <c r="B286" t="s">
        <v>86</v>
      </c>
      <c r="C286">
        <v>112</v>
      </c>
      <c r="D286" s="404">
        <v>45125</v>
      </c>
      <c r="E286" t="s">
        <v>2667</v>
      </c>
      <c r="F286" t="s">
        <v>3971</v>
      </c>
      <c r="G286" t="s">
        <v>4439</v>
      </c>
      <c r="H286" s="427">
        <v>15.24</v>
      </c>
      <c r="I286">
        <v>950</v>
      </c>
      <c r="J286" t="s">
        <v>1194</v>
      </c>
      <c r="K286" t="s">
        <v>4719</v>
      </c>
    </row>
    <row r="287" spans="1:11" x14ac:dyDescent="0.25">
      <c r="A287">
        <v>7350</v>
      </c>
      <c r="B287" t="s">
        <v>86</v>
      </c>
      <c r="C287">
        <v>120</v>
      </c>
      <c r="D287" s="404">
        <v>45125</v>
      </c>
      <c r="E287" t="s">
        <v>3977</v>
      </c>
      <c r="F287" t="s">
        <v>3971</v>
      </c>
      <c r="G287" t="s">
        <v>4440</v>
      </c>
      <c r="H287" s="427">
        <v>33.29</v>
      </c>
      <c r="I287">
        <v>950</v>
      </c>
      <c r="J287" t="s">
        <v>1194</v>
      </c>
      <c r="K287" t="s">
        <v>4719</v>
      </c>
    </row>
    <row r="288" spans="1:11" x14ac:dyDescent="0.25">
      <c r="A288">
        <v>7350</v>
      </c>
      <c r="B288" t="s">
        <v>86</v>
      </c>
      <c r="C288">
        <v>120</v>
      </c>
      <c r="D288" s="404">
        <v>45125</v>
      </c>
      <c r="E288" t="s">
        <v>2667</v>
      </c>
      <c r="F288" t="s">
        <v>3971</v>
      </c>
      <c r="G288" t="s">
        <v>4439</v>
      </c>
      <c r="H288" s="427">
        <v>27.43</v>
      </c>
      <c r="I288">
        <v>950</v>
      </c>
      <c r="J288" t="s">
        <v>1194</v>
      </c>
      <c r="K288" t="s">
        <v>4719</v>
      </c>
    </row>
    <row r="289" spans="1:11" x14ac:dyDescent="0.25">
      <c r="A289">
        <v>7350</v>
      </c>
      <c r="B289" t="s">
        <v>86</v>
      </c>
      <c r="C289">
        <v>130</v>
      </c>
      <c r="D289" s="404">
        <v>45125</v>
      </c>
      <c r="E289" t="s">
        <v>3977</v>
      </c>
      <c r="F289" t="s">
        <v>3971</v>
      </c>
      <c r="G289" t="s">
        <v>4440</v>
      </c>
      <c r="H289" s="427">
        <v>25.72</v>
      </c>
      <c r="I289">
        <v>950</v>
      </c>
      <c r="J289" t="s">
        <v>1194</v>
      </c>
      <c r="K289" t="s">
        <v>4719</v>
      </c>
    </row>
    <row r="290" spans="1:11" x14ac:dyDescent="0.25">
      <c r="A290">
        <v>7350</v>
      </c>
      <c r="B290" t="s">
        <v>86</v>
      </c>
      <c r="C290">
        <v>130</v>
      </c>
      <c r="D290" s="404">
        <v>45125</v>
      </c>
      <c r="E290" t="s">
        <v>2667</v>
      </c>
      <c r="F290" t="s">
        <v>3971</v>
      </c>
      <c r="G290" t="s">
        <v>4439</v>
      </c>
      <c r="H290" s="427">
        <v>15.55</v>
      </c>
      <c r="I290">
        <v>950</v>
      </c>
      <c r="J290" t="s">
        <v>1194</v>
      </c>
      <c r="K290" t="s">
        <v>4719</v>
      </c>
    </row>
    <row r="291" spans="1:11" x14ac:dyDescent="0.25">
      <c r="A291">
        <v>7350</v>
      </c>
      <c r="B291" t="s">
        <v>86</v>
      </c>
      <c r="C291">
        <v>140</v>
      </c>
      <c r="D291" s="404">
        <v>45125</v>
      </c>
      <c r="E291" t="s">
        <v>3977</v>
      </c>
      <c r="F291" t="s">
        <v>3971</v>
      </c>
      <c r="G291" t="s">
        <v>4440</v>
      </c>
      <c r="H291" s="427">
        <v>30.26</v>
      </c>
      <c r="I291">
        <v>950</v>
      </c>
      <c r="J291" t="s">
        <v>1194</v>
      </c>
      <c r="K291" t="s">
        <v>4719</v>
      </c>
    </row>
    <row r="292" spans="1:11" x14ac:dyDescent="0.25">
      <c r="A292">
        <v>7350</v>
      </c>
      <c r="B292" t="s">
        <v>86</v>
      </c>
      <c r="C292">
        <v>140</v>
      </c>
      <c r="D292" s="404">
        <v>45125</v>
      </c>
      <c r="E292" t="s">
        <v>2667</v>
      </c>
      <c r="F292" t="s">
        <v>3971</v>
      </c>
      <c r="G292" t="s">
        <v>4439</v>
      </c>
      <c r="H292" s="427">
        <v>18.29</v>
      </c>
      <c r="I292">
        <v>950</v>
      </c>
      <c r="J292" t="s">
        <v>1194</v>
      </c>
      <c r="K292" t="s">
        <v>4719</v>
      </c>
    </row>
    <row r="293" spans="1:11" x14ac:dyDescent="0.25">
      <c r="A293">
        <v>7350</v>
      </c>
      <c r="B293" t="s">
        <v>86</v>
      </c>
      <c r="C293">
        <v>160</v>
      </c>
      <c r="D293" s="404">
        <v>45125</v>
      </c>
      <c r="E293" t="s">
        <v>3977</v>
      </c>
      <c r="F293" t="s">
        <v>3971</v>
      </c>
      <c r="G293" t="s">
        <v>4440</v>
      </c>
      <c r="H293" s="427">
        <v>9.08</v>
      </c>
      <c r="I293">
        <v>950</v>
      </c>
      <c r="J293" t="s">
        <v>1194</v>
      </c>
      <c r="K293" t="s">
        <v>4719</v>
      </c>
    </row>
    <row r="294" spans="1:11" x14ac:dyDescent="0.25">
      <c r="A294">
        <v>7350</v>
      </c>
      <c r="B294" t="s">
        <v>86</v>
      </c>
      <c r="C294">
        <v>160</v>
      </c>
      <c r="D294" s="404">
        <v>45125</v>
      </c>
      <c r="E294" t="s">
        <v>2667</v>
      </c>
      <c r="F294" t="s">
        <v>3971</v>
      </c>
      <c r="G294" t="s">
        <v>4439</v>
      </c>
      <c r="H294" s="427">
        <v>9.15</v>
      </c>
      <c r="I294">
        <v>950</v>
      </c>
      <c r="J294" t="s">
        <v>1194</v>
      </c>
      <c r="K294" t="s">
        <v>4719</v>
      </c>
    </row>
    <row r="295" spans="1:11" x14ac:dyDescent="0.25">
      <c r="A295">
        <v>7350</v>
      </c>
      <c r="B295" t="s">
        <v>86</v>
      </c>
      <c r="C295">
        <v>210</v>
      </c>
      <c r="D295" s="404">
        <v>45125</v>
      </c>
      <c r="E295" t="s">
        <v>2667</v>
      </c>
      <c r="F295" t="s">
        <v>3971</v>
      </c>
      <c r="G295" t="s">
        <v>4439</v>
      </c>
      <c r="H295" s="427">
        <v>10.17</v>
      </c>
      <c r="I295">
        <v>950</v>
      </c>
      <c r="J295" t="s">
        <v>1194</v>
      </c>
      <c r="K295" t="s">
        <v>4719</v>
      </c>
    </row>
    <row r="296" spans="1:11" x14ac:dyDescent="0.25">
      <c r="A296">
        <v>7350</v>
      </c>
      <c r="B296" t="s">
        <v>86</v>
      </c>
      <c r="C296">
        <v>210</v>
      </c>
      <c r="D296" s="404">
        <v>45125</v>
      </c>
      <c r="E296" t="s">
        <v>1192</v>
      </c>
      <c r="F296" t="s">
        <v>3971</v>
      </c>
      <c r="G296" t="s">
        <v>4438</v>
      </c>
      <c r="H296" s="427">
        <v>41.17</v>
      </c>
      <c r="I296">
        <v>950</v>
      </c>
      <c r="J296" t="s">
        <v>1194</v>
      </c>
      <c r="K296" t="s">
        <v>4719</v>
      </c>
    </row>
    <row r="297" spans="1:11" x14ac:dyDescent="0.25">
      <c r="A297">
        <v>7350</v>
      </c>
      <c r="B297" t="s">
        <v>86</v>
      </c>
      <c r="C297">
        <v>220</v>
      </c>
      <c r="D297" s="404">
        <v>45125</v>
      </c>
      <c r="E297" t="s">
        <v>2667</v>
      </c>
      <c r="F297" t="s">
        <v>3971</v>
      </c>
      <c r="G297" t="s">
        <v>4439</v>
      </c>
      <c r="H297" s="427">
        <v>6.1</v>
      </c>
      <c r="I297">
        <v>950</v>
      </c>
      <c r="J297" t="s">
        <v>1194</v>
      </c>
      <c r="K297" t="s">
        <v>4719</v>
      </c>
    </row>
    <row r="298" spans="1:11" x14ac:dyDescent="0.25">
      <c r="A298">
        <v>7350</v>
      </c>
      <c r="B298" t="s">
        <v>86</v>
      </c>
      <c r="C298">
        <v>220</v>
      </c>
      <c r="D298" s="404">
        <v>45125</v>
      </c>
      <c r="E298" t="s">
        <v>1192</v>
      </c>
      <c r="F298" t="s">
        <v>3971</v>
      </c>
      <c r="G298" t="s">
        <v>4438</v>
      </c>
      <c r="H298" s="427">
        <v>41.17</v>
      </c>
      <c r="I298">
        <v>950</v>
      </c>
      <c r="J298" t="s">
        <v>1194</v>
      </c>
      <c r="K298" t="s">
        <v>4719</v>
      </c>
    </row>
    <row r="299" spans="1:11" x14ac:dyDescent="0.25">
      <c r="A299">
        <v>7350</v>
      </c>
      <c r="B299" t="s">
        <v>86</v>
      </c>
      <c r="C299">
        <v>230</v>
      </c>
      <c r="D299" s="404">
        <v>45125</v>
      </c>
      <c r="E299" t="s">
        <v>2667</v>
      </c>
      <c r="F299" t="s">
        <v>3971</v>
      </c>
      <c r="G299" t="s">
        <v>4439</v>
      </c>
      <c r="H299" s="427">
        <v>10.29</v>
      </c>
      <c r="I299">
        <v>950</v>
      </c>
      <c r="J299" t="s">
        <v>1194</v>
      </c>
      <c r="K299" t="s">
        <v>4719</v>
      </c>
    </row>
    <row r="300" spans="1:11" x14ac:dyDescent="0.25">
      <c r="A300">
        <v>7350</v>
      </c>
      <c r="B300" t="s">
        <v>86</v>
      </c>
      <c r="C300">
        <v>230</v>
      </c>
      <c r="D300" s="404">
        <v>45125</v>
      </c>
      <c r="E300" t="s">
        <v>1192</v>
      </c>
      <c r="F300" t="s">
        <v>3971</v>
      </c>
      <c r="G300" t="s">
        <v>4438</v>
      </c>
      <c r="H300" s="427">
        <v>41.17</v>
      </c>
      <c r="I300">
        <v>950</v>
      </c>
      <c r="J300" t="s">
        <v>1194</v>
      </c>
      <c r="K300" t="s">
        <v>4719</v>
      </c>
    </row>
    <row r="301" spans="1:11" x14ac:dyDescent="0.25">
      <c r="A301">
        <v>7350</v>
      </c>
      <c r="B301" t="s">
        <v>86</v>
      </c>
      <c r="C301">
        <v>240</v>
      </c>
      <c r="D301" s="404">
        <v>45125</v>
      </c>
      <c r="E301" t="s">
        <v>2667</v>
      </c>
      <c r="F301" t="s">
        <v>3971</v>
      </c>
      <c r="G301" t="s">
        <v>4439</v>
      </c>
      <c r="H301" s="427">
        <v>8.1199999999999992</v>
      </c>
      <c r="I301">
        <v>950</v>
      </c>
      <c r="J301" t="s">
        <v>1194</v>
      </c>
      <c r="K301" t="s">
        <v>4719</v>
      </c>
    </row>
    <row r="302" spans="1:11" x14ac:dyDescent="0.25">
      <c r="A302">
        <v>7350</v>
      </c>
      <c r="B302" t="s">
        <v>86</v>
      </c>
      <c r="C302">
        <v>240</v>
      </c>
      <c r="D302" s="404">
        <v>45125</v>
      </c>
      <c r="E302" t="s">
        <v>1192</v>
      </c>
      <c r="F302" t="s">
        <v>3971</v>
      </c>
      <c r="G302" t="s">
        <v>4438</v>
      </c>
      <c r="H302" s="427">
        <v>41.17</v>
      </c>
      <c r="I302">
        <v>950</v>
      </c>
      <c r="J302" t="s">
        <v>1194</v>
      </c>
      <c r="K302" t="s">
        <v>4719</v>
      </c>
    </row>
    <row r="303" spans="1:11" x14ac:dyDescent="0.25">
      <c r="A303">
        <v>7350</v>
      </c>
      <c r="B303" t="s">
        <v>86</v>
      </c>
      <c r="C303">
        <v>340</v>
      </c>
      <c r="D303" s="404">
        <v>45125</v>
      </c>
      <c r="E303" t="s">
        <v>2667</v>
      </c>
      <c r="F303" t="s">
        <v>3971</v>
      </c>
      <c r="G303" t="s">
        <v>4439</v>
      </c>
      <c r="H303" s="427">
        <v>4.1500000000000004</v>
      </c>
      <c r="I303">
        <v>950</v>
      </c>
      <c r="J303" t="s">
        <v>1194</v>
      </c>
      <c r="K303" t="s">
        <v>4719</v>
      </c>
    </row>
    <row r="304" spans="1:11" x14ac:dyDescent="0.25">
      <c r="A304">
        <v>7350</v>
      </c>
      <c r="B304" t="s">
        <v>86</v>
      </c>
      <c r="C304">
        <v>340</v>
      </c>
      <c r="D304" s="404">
        <v>45125</v>
      </c>
      <c r="E304" t="s">
        <v>1192</v>
      </c>
      <c r="F304" t="s">
        <v>3971</v>
      </c>
      <c r="G304" t="s">
        <v>4438</v>
      </c>
      <c r="H304" s="427">
        <v>18.52</v>
      </c>
      <c r="I304">
        <v>950</v>
      </c>
      <c r="J304" t="s">
        <v>1194</v>
      </c>
      <c r="K304" t="s">
        <v>4719</v>
      </c>
    </row>
    <row r="305" spans="1:11" x14ac:dyDescent="0.25">
      <c r="A305">
        <v>7350</v>
      </c>
      <c r="B305" t="s">
        <v>86</v>
      </c>
      <c r="C305">
        <v>935</v>
      </c>
      <c r="D305" s="404">
        <v>45125</v>
      </c>
      <c r="E305" t="s">
        <v>3977</v>
      </c>
      <c r="F305" t="s">
        <v>3971</v>
      </c>
      <c r="G305" t="s">
        <v>4440</v>
      </c>
      <c r="H305" s="427">
        <v>7.57</v>
      </c>
      <c r="I305">
        <v>950</v>
      </c>
      <c r="J305" t="s">
        <v>1194</v>
      </c>
      <c r="K305" t="s">
        <v>4719</v>
      </c>
    </row>
    <row r="306" spans="1:11" x14ac:dyDescent="0.25">
      <c r="A306">
        <v>7350</v>
      </c>
      <c r="B306" t="s">
        <v>86</v>
      </c>
      <c r="C306">
        <v>935</v>
      </c>
      <c r="D306" s="404">
        <v>45125</v>
      </c>
      <c r="E306" t="s">
        <v>2667</v>
      </c>
      <c r="F306" t="s">
        <v>3971</v>
      </c>
      <c r="G306" t="s">
        <v>4439</v>
      </c>
      <c r="H306" s="427">
        <v>3.81</v>
      </c>
      <c r="I306">
        <v>950</v>
      </c>
      <c r="J306" t="s">
        <v>1194</v>
      </c>
      <c r="K306" t="s">
        <v>4719</v>
      </c>
    </row>
    <row r="307" spans="1:11" x14ac:dyDescent="0.25">
      <c r="A307">
        <v>7350</v>
      </c>
      <c r="B307" t="s">
        <v>86</v>
      </c>
      <c r="C307">
        <v>936</v>
      </c>
      <c r="D307" s="404">
        <v>45125</v>
      </c>
      <c r="E307" t="s">
        <v>2667</v>
      </c>
      <c r="F307" t="s">
        <v>3971</v>
      </c>
      <c r="G307" t="s">
        <v>4439</v>
      </c>
      <c r="H307" s="427">
        <v>3.81</v>
      </c>
      <c r="I307">
        <v>950</v>
      </c>
      <c r="J307" t="s">
        <v>1194</v>
      </c>
      <c r="K307" t="s">
        <v>4719</v>
      </c>
    </row>
    <row r="308" spans="1:11" x14ac:dyDescent="0.25">
      <c r="A308">
        <v>7350</v>
      </c>
      <c r="B308" t="s">
        <v>86</v>
      </c>
      <c r="C308">
        <v>936</v>
      </c>
      <c r="D308" s="404">
        <v>45125</v>
      </c>
      <c r="E308" t="s">
        <v>1192</v>
      </c>
      <c r="F308" t="s">
        <v>3971</v>
      </c>
      <c r="G308" t="s">
        <v>4438</v>
      </c>
      <c r="H308" s="427">
        <v>22.63</v>
      </c>
      <c r="I308">
        <v>950</v>
      </c>
      <c r="J308" t="s">
        <v>1194</v>
      </c>
      <c r="K308" t="s">
        <v>4719</v>
      </c>
    </row>
    <row r="309" spans="1:11" x14ac:dyDescent="0.25">
      <c r="A309">
        <v>7350</v>
      </c>
      <c r="B309" t="s">
        <v>86</v>
      </c>
      <c r="C309">
        <v>110</v>
      </c>
      <c r="D309" s="404">
        <v>45152</v>
      </c>
      <c r="E309" t="s">
        <v>4375</v>
      </c>
      <c r="F309" t="s">
        <v>3971</v>
      </c>
      <c r="G309" t="s">
        <v>4374</v>
      </c>
      <c r="H309" s="427">
        <v>8.5</v>
      </c>
      <c r="I309">
        <v>950</v>
      </c>
      <c r="J309" t="s">
        <v>1194</v>
      </c>
      <c r="K309" t="s">
        <v>4719</v>
      </c>
    </row>
    <row r="310" spans="1:11" x14ac:dyDescent="0.25">
      <c r="A310">
        <v>7350</v>
      </c>
      <c r="B310" t="s">
        <v>86</v>
      </c>
      <c r="C310">
        <v>110</v>
      </c>
      <c r="D310" s="404">
        <v>45156</v>
      </c>
      <c r="E310" t="s">
        <v>3977</v>
      </c>
      <c r="F310" t="s">
        <v>3971</v>
      </c>
      <c r="G310" t="s">
        <v>4369</v>
      </c>
      <c r="H310" s="427">
        <v>25.83</v>
      </c>
      <c r="I310">
        <v>950</v>
      </c>
      <c r="J310" t="s">
        <v>1194</v>
      </c>
      <c r="K310" t="s">
        <v>4719</v>
      </c>
    </row>
    <row r="311" spans="1:11" x14ac:dyDescent="0.25">
      <c r="A311">
        <v>7350</v>
      </c>
      <c r="B311" t="s">
        <v>86</v>
      </c>
      <c r="C311">
        <v>112</v>
      </c>
      <c r="D311" s="404">
        <v>45156</v>
      </c>
      <c r="E311" t="s">
        <v>3977</v>
      </c>
      <c r="F311" t="s">
        <v>3971</v>
      </c>
      <c r="G311" t="s">
        <v>4369</v>
      </c>
      <c r="H311" s="427">
        <v>12.91</v>
      </c>
      <c r="I311">
        <v>950</v>
      </c>
      <c r="J311" t="s">
        <v>1194</v>
      </c>
      <c r="K311" t="s">
        <v>4719</v>
      </c>
    </row>
    <row r="312" spans="1:11" x14ac:dyDescent="0.25">
      <c r="A312">
        <v>7350</v>
      </c>
      <c r="B312" t="s">
        <v>86</v>
      </c>
      <c r="C312">
        <v>120</v>
      </c>
      <c r="D312" s="404">
        <v>45156</v>
      </c>
      <c r="E312" t="s">
        <v>3977</v>
      </c>
      <c r="F312" t="s">
        <v>3971</v>
      </c>
      <c r="G312" t="s">
        <v>4369</v>
      </c>
      <c r="H312" s="427">
        <v>28.41</v>
      </c>
      <c r="I312">
        <v>950</v>
      </c>
      <c r="J312" t="s">
        <v>1194</v>
      </c>
      <c r="K312" t="s">
        <v>4719</v>
      </c>
    </row>
    <row r="313" spans="1:11" x14ac:dyDescent="0.25">
      <c r="A313">
        <v>7350</v>
      </c>
      <c r="B313" t="s">
        <v>86</v>
      </c>
      <c r="C313">
        <v>130</v>
      </c>
      <c r="D313" s="404">
        <v>45156</v>
      </c>
      <c r="E313" t="s">
        <v>3977</v>
      </c>
      <c r="F313" t="s">
        <v>3971</v>
      </c>
      <c r="G313" t="s">
        <v>4369</v>
      </c>
      <c r="H313" s="427">
        <v>21.96</v>
      </c>
      <c r="I313">
        <v>950</v>
      </c>
      <c r="J313" t="s">
        <v>1194</v>
      </c>
      <c r="K313" t="s">
        <v>4719</v>
      </c>
    </row>
    <row r="314" spans="1:11" x14ac:dyDescent="0.25">
      <c r="A314">
        <v>7350</v>
      </c>
      <c r="B314" t="s">
        <v>86</v>
      </c>
      <c r="C314">
        <v>140</v>
      </c>
      <c r="D314" s="404">
        <v>45156</v>
      </c>
      <c r="E314" t="s">
        <v>3977</v>
      </c>
      <c r="F314" t="s">
        <v>3971</v>
      </c>
      <c r="G314" t="s">
        <v>4369</v>
      </c>
      <c r="H314" s="427">
        <v>25.83</v>
      </c>
      <c r="I314">
        <v>950</v>
      </c>
      <c r="J314" t="s">
        <v>1194</v>
      </c>
      <c r="K314" t="s">
        <v>4719</v>
      </c>
    </row>
    <row r="315" spans="1:11" x14ac:dyDescent="0.25">
      <c r="A315">
        <v>7350</v>
      </c>
      <c r="B315" t="s">
        <v>86</v>
      </c>
      <c r="C315">
        <v>160</v>
      </c>
      <c r="D315" s="404">
        <v>45156</v>
      </c>
      <c r="E315" t="s">
        <v>3977</v>
      </c>
      <c r="F315" t="s">
        <v>3971</v>
      </c>
      <c r="G315" t="s">
        <v>4369</v>
      </c>
      <c r="H315" s="427">
        <v>7.75</v>
      </c>
      <c r="I315">
        <v>950</v>
      </c>
      <c r="J315" t="s">
        <v>1194</v>
      </c>
      <c r="K315" t="s">
        <v>4719</v>
      </c>
    </row>
    <row r="316" spans="1:11" x14ac:dyDescent="0.25">
      <c r="A316">
        <v>7350</v>
      </c>
      <c r="B316" t="s">
        <v>86</v>
      </c>
      <c r="C316">
        <v>210</v>
      </c>
      <c r="D316" s="404">
        <v>45156</v>
      </c>
      <c r="E316" t="s">
        <v>1192</v>
      </c>
      <c r="F316" t="s">
        <v>3971</v>
      </c>
      <c r="G316" t="s">
        <v>4368</v>
      </c>
      <c r="H316" s="427">
        <v>30.01</v>
      </c>
      <c r="I316">
        <v>950</v>
      </c>
      <c r="J316" t="s">
        <v>1194</v>
      </c>
      <c r="K316" t="s">
        <v>4719</v>
      </c>
    </row>
    <row r="317" spans="1:11" x14ac:dyDescent="0.25">
      <c r="A317">
        <v>7350</v>
      </c>
      <c r="B317" t="s">
        <v>86</v>
      </c>
      <c r="C317">
        <v>220</v>
      </c>
      <c r="D317" s="404">
        <v>45156</v>
      </c>
      <c r="E317" t="s">
        <v>1192</v>
      </c>
      <c r="F317" t="s">
        <v>3971</v>
      </c>
      <c r="G317" t="s">
        <v>4368</v>
      </c>
      <c r="H317" s="427">
        <v>30.01</v>
      </c>
      <c r="I317">
        <v>950</v>
      </c>
      <c r="J317" t="s">
        <v>1194</v>
      </c>
      <c r="K317" t="s">
        <v>4719</v>
      </c>
    </row>
    <row r="318" spans="1:11" x14ac:dyDescent="0.25">
      <c r="A318">
        <v>7350</v>
      </c>
      <c r="B318" t="s">
        <v>86</v>
      </c>
      <c r="C318">
        <v>230</v>
      </c>
      <c r="D318" s="404">
        <v>45156</v>
      </c>
      <c r="E318" t="s">
        <v>1192</v>
      </c>
      <c r="F318" t="s">
        <v>3971</v>
      </c>
      <c r="G318" t="s">
        <v>4368</v>
      </c>
      <c r="H318" s="427">
        <v>30.01</v>
      </c>
      <c r="I318">
        <v>950</v>
      </c>
      <c r="J318" t="s">
        <v>1194</v>
      </c>
      <c r="K318" t="s">
        <v>4719</v>
      </c>
    </row>
    <row r="319" spans="1:11" x14ac:dyDescent="0.25">
      <c r="A319">
        <v>7350</v>
      </c>
      <c r="B319" t="s">
        <v>86</v>
      </c>
      <c r="C319">
        <v>240</v>
      </c>
      <c r="D319" s="404">
        <v>45156</v>
      </c>
      <c r="E319" t="s">
        <v>1192</v>
      </c>
      <c r="F319" t="s">
        <v>3971</v>
      </c>
      <c r="G319" t="s">
        <v>4368</v>
      </c>
      <c r="H319" s="427">
        <v>30.01</v>
      </c>
      <c r="I319">
        <v>950</v>
      </c>
      <c r="J319" t="s">
        <v>1194</v>
      </c>
      <c r="K319" t="s">
        <v>4719</v>
      </c>
    </row>
    <row r="320" spans="1:11" x14ac:dyDescent="0.25">
      <c r="A320">
        <v>7350</v>
      </c>
      <c r="B320" t="s">
        <v>86</v>
      </c>
      <c r="C320">
        <v>340</v>
      </c>
      <c r="D320" s="404">
        <v>45156</v>
      </c>
      <c r="E320" t="s">
        <v>1192</v>
      </c>
      <c r="F320" t="s">
        <v>3971</v>
      </c>
      <c r="G320" t="s">
        <v>4368</v>
      </c>
      <c r="H320" s="427">
        <v>13.5</v>
      </c>
      <c r="I320">
        <v>950</v>
      </c>
      <c r="J320" t="s">
        <v>1194</v>
      </c>
      <c r="K320" t="s">
        <v>4719</v>
      </c>
    </row>
    <row r="321" spans="1:11" x14ac:dyDescent="0.25">
      <c r="A321">
        <v>7350</v>
      </c>
      <c r="B321" t="s">
        <v>86</v>
      </c>
      <c r="C321">
        <v>935</v>
      </c>
      <c r="D321" s="404">
        <v>45156</v>
      </c>
      <c r="E321" t="s">
        <v>3977</v>
      </c>
      <c r="F321" t="s">
        <v>3971</v>
      </c>
      <c r="G321" t="s">
        <v>4369</v>
      </c>
      <c r="H321" s="427">
        <v>6.46</v>
      </c>
      <c r="I321">
        <v>950</v>
      </c>
      <c r="J321" t="s">
        <v>1194</v>
      </c>
      <c r="K321" t="s">
        <v>4719</v>
      </c>
    </row>
    <row r="322" spans="1:11" x14ac:dyDescent="0.25">
      <c r="A322">
        <v>7350</v>
      </c>
      <c r="B322" t="s">
        <v>86</v>
      </c>
      <c r="C322">
        <v>936</v>
      </c>
      <c r="D322" s="404">
        <v>45156</v>
      </c>
      <c r="E322" t="s">
        <v>1192</v>
      </c>
      <c r="F322" t="s">
        <v>3971</v>
      </c>
      <c r="G322" t="s">
        <v>4368</v>
      </c>
      <c r="H322" s="427">
        <v>16.5</v>
      </c>
      <c r="I322">
        <v>950</v>
      </c>
      <c r="J322" t="s">
        <v>1194</v>
      </c>
      <c r="K322" t="s">
        <v>4719</v>
      </c>
    </row>
    <row r="323" spans="1:11" x14ac:dyDescent="0.25">
      <c r="A323">
        <v>7350</v>
      </c>
      <c r="B323" t="s">
        <v>86</v>
      </c>
      <c r="C323">
        <v>110</v>
      </c>
      <c r="D323" s="404">
        <v>45159</v>
      </c>
      <c r="E323" t="s">
        <v>3977</v>
      </c>
      <c r="F323" t="s">
        <v>3971</v>
      </c>
      <c r="G323" t="s">
        <v>4367</v>
      </c>
      <c r="H323" s="427">
        <v>32.450000000000003</v>
      </c>
      <c r="I323">
        <v>950</v>
      </c>
      <c r="J323" t="s">
        <v>1194</v>
      </c>
      <c r="K323" t="s">
        <v>4719</v>
      </c>
    </row>
    <row r="324" spans="1:11" x14ac:dyDescent="0.25">
      <c r="A324">
        <v>7350</v>
      </c>
      <c r="B324" t="s">
        <v>86</v>
      </c>
      <c r="C324">
        <v>112</v>
      </c>
      <c r="D324" s="404">
        <v>45159</v>
      </c>
      <c r="E324" t="s">
        <v>3977</v>
      </c>
      <c r="F324" t="s">
        <v>3971</v>
      </c>
      <c r="G324" t="s">
        <v>4367</v>
      </c>
      <c r="H324" s="427">
        <v>16.23</v>
      </c>
      <c r="I324">
        <v>950</v>
      </c>
      <c r="J324" t="s">
        <v>1194</v>
      </c>
      <c r="K324" t="s">
        <v>4719</v>
      </c>
    </row>
    <row r="325" spans="1:11" x14ac:dyDescent="0.25">
      <c r="A325">
        <v>7350</v>
      </c>
      <c r="B325" t="s">
        <v>86</v>
      </c>
      <c r="C325">
        <v>120</v>
      </c>
      <c r="D325" s="404">
        <v>45159</v>
      </c>
      <c r="E325" t="s">
        <v>3977</v>
      </c>
      <c r="F325" t="s">
        <v>3971</v>
      </c>
      <c r="G325" t="s">
        <v>4367</v>
      </c>
      <c r="H325" s="427">
        <v>35.700000000000003</v>
      </c>
      <c r="I325">
        <v>950</v>
      </c>
      <c r="J325" t="s">
        <v>1194</v>
      </c>
      <c r="K325" t="s">
        <v>4719</v>
      </c>
    </row>
    <row r="326" spans="1:11" x14ac:dyDescent="0.25">
      <c r="A326">
        <v>7350</v>
      </c>
      <c r="B326" t="s">
        <v>86</v>
      </c>
      <c r="C326">
        <v>130</v>
      </c>
      <c r="D326" s="404">
        <v>45159</v>
      </c>
      <c r="E326" t="s">
        <v>3977</v>
      </c>
      <c r="F326" t="s">
        <v>3971</v>
      </c>
      <c r="G326" t="s">
        <v>4367</v>
      </c>
      <c r="H326" s="427">
        <v>27.58</v>
      </c>
      <c r="I326">
        <v>950</v>
      </c>
      <c r="J326" t="s">
        <v>1194</v>
      </c>
      <c r="K326" t="s">
        <v>4719</v>
      </c>
    </row>
    <row r="327" spans="1:11" x14ac:dyDescent="0.25">
      <c r="A327">
        <v>7350</v>
      </c>
      <c r="B327" t="s">
        <v>86</v>
      </c>
      <c r="C327">
        <v>140</v>
      </c>
      <c r="D327" s="404">
        <v>45159</v>
      </c>
      <c r="E327" t="s">
        <v>3977</v>
      </c>
      <c r="F327" t="s">
        <v>3971</v>
      </c>
      <c r="G327" t="s">
        <v>4367</v>
      </c>
      <c r="H327" s="427">
        <v>32.450000000000003</v>
      </c>
      <c r="I327">
        <v>950</v>
      </c>
      <c r="J327" t="s">
        <v>1194</v>
      </c>
      <c r="K327" t="s">
        <v>4719</v>
      </c>
    </row>
    <row r="328" spans="1:11" x14ac:dyDescent="0.25">
      <c r="A328">
        <v>7350</v>
      </c>
      <c r="B328" t="s">
        <v>86</v>
      </c>
      <c r="C328">
        <v>160</v>
      </c>
      <c r="D328" s="404">
        <v>45159</v>
      </c>
      <c r="E328" t="s">
        <v>3977</v>
      </c>
      <c r="F328" t="s">
        <v>3971</v>
      </c>
      <c r="G328" t="s">
        <v>4367</v>
      </c>
      <c r="H328" s="427">
        <v>9.74</v>
      </c>
      <c r="I328">
        <v>950</v>
      </c>
      <c r="J328" t="s">
        <v>1194</v>
      </c>
      <c r="K328" t="s">
        <v>4719</v>
      </c>
    </row>
    <row r="329" spans="1:11" x14ac:dyDescent="0.25">
      <c r="A329">
        <v>7350</v>
      </c>
      <c r="B329" t="s">
        <v>86</v>
      </c>
      <c r="C329">
        <v>935</v>
      </c>
      <c r="D329" s="404">
        <v>45159</v>
      </c>
      <c r="E329" t="s">
        <v>3977</v>
      </c>
      <c r="F329" t="s">
        <v>3971</v>
      </c>
      <c r="G329" t="s">
        <v>4367</v>
      </c>
      <c r="H329" s="427">
        <v>8.11</v>
      </c>
      <c r="I329">
        <v>950</v>
      </c>
      <c r="J329" t="s">
        <v>1194</v>
      </c>
      <c r="K329" t="s">
        <v>4719</v>
      </c>
    </row>
    <row r="330" spans="1:11" x14ac:dyDescent="0.25">
      <c r="A330">
        <v>7350</v>
      </c>
      <c r="B330" t="s">
        <v>86</v>
      </c>
      <c r="C330">
        <v>210</v>
      </c>
      <c r="D330" s="404">
        <v>45175</v>
      </c>
      <c r="E330" t="s">
        <v>1192</v>
      </c>
      <c r="F330" t="s">
        <v>3971</v>
      </c>
      <c r="G330" t="s">
        <v>4305</v>
      </c>
      <c r="H330" s="427">
        <v>1.7</v>
      </c>
      <c r="I330">
        <v>950</v>
      </c>
      <c r="J330" t="s">
        <v>1194</v>
      </c>
      <c r="K330" t="s">
        <v>4719</v>
      </c>
    </row>
    <row r="331" spans="1:11" x14ac:dyDescent="0.25">
      <c r="A331">
        <v>7350</v>
      </c>
      <c r="B331" t="s">
        <v>86</v>
      </c>
      <c r="C331">
        <v>220</v>
      </c>
      <c r="D331" s="404">
        <v>45175</v>
      </c>
      <c r="E331" t="s">
        <v>1192</v>
      </c>
      <c r="F331" t="s">
        <v>3971</v>
      </c>
      <c r="G331" t="s">
        <v>4305</v>
      </c>
      <c r="H331" s="427">
        <v>1.7</v>
      </c>
      <c r="I331">
        <v>950</v>
      </c>
      <c r="J331" t="s">
        <v>1194</v>
      </c>
      <c r="K331" t="s">
        <v>4719</v>
      </c>
    </row>
    <row r="332" spans="1:11" x14ac:dyDescent="0.25">
      <c r="A332">
        <v>7350</v>
      </c>
      <c r="B332" t="s">
        <v>86</v>
      </c>
      <c r="C332">
        <v>230</v>
      </c>
      <c r="D332" s="404">
        <v>45175</v>
      </c>
      <c r="E332" t="s">
        <v>1192</v>
      </c>
      <c r="F332" t="s">
        <v>3971</v>
      </c>
      <c r="G332" t="s">
        <v>4305</v>
      </c>
      <c r="H332" s="427">
        <v>1.7</v>
      </c>
      <c r="I332">
        <v>950</v>
      </c>
      <c r="J332" t="s">
        <v>1194</v>
      </c>
      <c r="K332" t="s">
        <v>4719</v>
      </c>
    </row>
    <row r="333" spans="1:11" x14ac:dyDescent="0.25">
      <c r="A333">
        <v>7350</v>
      </c>
      <c r="B333" t="s">
        <v>86</v>
      </c>
      <c r="C333">
        <v>240</v>
      </c>
      <c r="D333" s="404">
        <v>45175</v>
      </c>
      <c r="E333" t="s">
        <v>1192</v>
      </c>
      <c r="F333" t="s">
        <v>3971</v>
      </c>
      <c r="G333" t="s">
        <v>4305</v>
      </c>
      <c r="H333" s="427">
        <v>1.7</v>
      </c>
      <c r="I333">
        <v>950</v>
      </c>
      <c r="J333" t="s">
        <v>1194</v>
      </c>
      <c r="K333" t="s">
        <v>4719</v>
      </c>
    </row>
    <row r="334" spans="1:11" x14ac:dyDescent="0.25">
      <c r="A334">
        <v>7350</v>
      </c>
      <c r="B334" t="s">
        <v>86</v>
      </c>
      <c r="C334">
        <v>340</v>
      </c>
      <c r="D334" s="404">
        <v>45175</v>
      </c>
      <c r="E334" t="s">
        <v>1192</v>
      </c>
      <c r="F334" t="s">
        <v>3971</v>
      </c>
      <c r="G334" t="s">
        <v>4305</v>
      </c>
      <c r="H334" s="427">
        <v>0.77</v>
      </c>
      <c r="I334">
        <v>950</v>
      </c>
      <c r="J334" t="s">
        <v>1194</v>
      </c>
      <c r="K334" t="s">
        <v>4719</v>
      </c>
    </row>
    <row r="335" spans="1:11" x14ac:dyDescent="0.25">
      <c r="A335">
        <v>7350</v>
      </c>
      <c r="B335" t="s">
        <v>86</v>
      </c>
      <c r="C335">
        <v>936</v>
      </c>
      <c r="D335" s="404">
        <v>45175</v>
      </c>
      <c r="E335" t="s">
        <v>1192</v>
      </c>
      <c r="F335" t="s">
        <v>3971</v>
      </c>
      <c r="G335" t="s">
        <v>4305</v>
      </c>
      <c r="H335" s="427">
        <v>0.94</v>
      </c>
      <c r="I335">
        <v>950</v>
      </c>
      <c r="J335" t="s">
        <v>1194</v>
      </c>
      <c r="K335" t="s">
        <v>4719</v>
      </c>
    </row>
    <row r="336" spans="1:11" x14ac:dyDescent="0.25">
      <c r="A336">
        <v>7350</v>
      </c>
      <c r="B336" t="s">
        <v>86</v>
      </c>
      <c r="C336">
        <v>110</v>
      </c>
      <c r="D336" s="404">
        <v>45187</v>
      </c>
      <c r="E336" t="s">
        <v>3977</v>
      </c>
      <c r="F336" t="s">
        <v>3971</v>
      </c>
      <c r="G336" t="s">
        <v>4291</v>
      </c>
      <c r="H336" s="427">
        <v>28.27</v>
      </c>
      <c r="I336">
        <v>950</v>
      </c>
      <c r="J336" t="s">
        <v>1194</v>
      </c>
      <c r="K336" t="s">
        <v>4719</v>
      </c>
    </row>
    <row r="337" spans="1:11" x14ac:dyDescent="0.25">
      <c r="A337">
        <v>7350</v>
      </c>
      <c r="B337" t="s">
        <v>86</v>
      </c>
      <c r="C337">
        <v>110</v>
      </c>
      <c r="D337" s="404">
        <v>45187</v>
      </c>
      <c r="E337" t="s">
        <v>3977</v>
      </c>
      <c r="F337" t="s">
        <v>3971</v>
      </c>
      <c r="G337" t="s">
        <v>4290</v>
      </c>
      <c r="H337" s="427">
        <v>40.590000000000003</v>
      </c>
      <c r="I337">
        <v>950</v>
      </c>
      <c r="J337" t="s">
        <v>1194</v>
      </c>
      <c r="K337" t="s">
        <v>4719</v>
      </c>
    </row>
    <row r="338" spans="1:11" x14ac:dyDescent="0.25">
      <c r="A338">
        <v>7350</v>
      </c>
      <c r="B338" t="s">
        <v>86</v>
      </c>
      <c r="C338">
        <v>112</v>
      </c>
      <c r="D338" s="404">
        <v>45187</v>
      </c>
      <c r="E338" t="s">
        <v>3977</v>
      </c>
      <c r="F338" t="s">
        <v>3971</v>
      </c>
      <c r="G338" t="s">
        <v>4291</v>
      </c>
      <c r="H338" s="427">
        <v>14.13</v>
      </c>
      <c r="I338">
        <v>950</v>
      </c>
      <c r="J338" t="s">
        <v>1194</v>
      </c>
      <c r="K338" t="s">
        <v>4719</v>
      </c>
    </row>
    <row r="339" spans="1:11" x14ac:dyDescent="0.25">
      <c r="A339">
        <v>7350</v>
      </c>
      <c r="B339" t="s">
        <v>86</v>
      </c>
      <c r="C339">
        <v>112</v>
      </c>
      <c r="D339" s="404">
        <v>45187</v>
      </c>
      <c r="E339" t="s">
        <v>3977</v>
      </c>
      <c r="F339" t="s">
        <v>3971</v>
      </c>
      <c r="G339" t="s">
        <v>4290</v>
      </c>
      <c r="H339" s="427">
        <v>20.3</v>
      </c>
      <c r="I339">
        <v>950</v>
      </c>
      <c r="J339" t="s">
        <v>1194</v>
      </c>
      <c r="K339" t="s">
        <v>4719</v>
      </c>
    </row>
    <row r="340" spans="1:11" x14ac:dyDescent="0.25">
      <c r="A340">
        <v>7350</v>
      </c>
      <c r="B340" t="s">
        <v>86</v>
      </c>
      <c r="C340">
        <v>120</v>
      </c>
      <c r="D340" s="404">
        <v>45187</v>
      </c>
      <c r="E340" t="s">
        <v>3977</v>
      </c>
      <c r="F340" t="s">
        <v>3971</v>
      </c>
      <c r="G340" t="s">
        <v>4291</v>
      </c>
      <c r="H340" s="427">
        <v>31.1</v>
      </c>
      <c r="I340">
        <v>950</v>
      </c>
      <c r="J340" t="s">
        <v>1194</v>
      </c>
      <c r="K340" t="s">
        <v>4719</v>
      </c>
    </row>
    <row r="341" spans="1:11" x14ac:dyDescent="0.25">
      <c r="A341">
        <v>7350</v>
      </c>
      <c r="B341" t="s">
        <v>86</v>
      </c>
      <c r="C341">
        <v>120</v>
      </c>
      <c r="D341" s="404">
        <v>45187</v>
      </c>
      <c r="E341" t="s">
        <v>3977</v>
      </c>
      <c r="F341" t="s">
        <v>3971</v>
      </c>
      <c r="G341" t="s">
        <v>4290</v>
      </c>
      <c r="H341" s="427">
        <v>44.65</v>
      </c>
      <c r="I341">
        <v>950</v>
      </c>
      <c r="J341" t="s">
        <v>1194</v>
      </c>
      <c r="K341" t="s">
        <v>4719</v>
      </c>
    </row>
    <row r="342" spans="1:11" x14ac:dyDescent="0.25">
      <c r="A342">
        <v>7350</v>
      </c>
      <c r="B342" t="s">
        <v>86</v>
      </c>
      <c r="C342">
        <v>130</v>
      </c>
      <c r="D342" s="404">
        <v>45187</v>
      </c>
      <c r="E342" t="s">
        <v>3977</v>
      </c>
      <c r="F342" t="s">
        <v>3971</v>
      </c>
      <c r="G342" t="s">
        <v>4291</v>
      </c>
      <c r="H342" s="427">
        <v>24.03</v>
      </c>
      <c r="I342">
        <v>950</v>
      </c>
      <c r="J342" t="s">
        <v>1194</v>
      </c>
      <c r="K342" t="s">
        <v>4719</v>
      </c>
    </row>
    <row r="343" spans="1:11" x14ac:dyDescent="0.25">
      <c r="A343">
        <v>7350</v>
      </c>
      <c r="B343" t="s">
        <v>86</v>
      </c>
      <c r="C343">
        <v>130</v>
      </c>
      <c r="D343" s="404">
        <v>45187</v>
      </c>
      <c r="E343" t="s">
        <v>3977</v>
      </c>
      <c r="F343" t="s">
        <v>3971</v>
      </c>
      <c r="G343" t="s">
        <v>4290</v>
      </c>
      <c r="H343" s="427">
        <v>34.5</v>
      </c>
      <c r="I343">
        <v>950</v>
      </c>
      <c r="J343" t="s">
        <v>1194</v>
      </c>
      <c r="K343" t="s">
        <v>4719</v>
      </c>
    </row>
    <row r="344" spans="1:11" x14ac:dyDescent="0.25">
      <c r="A344">
        <v>7350</v>
      </c>
      <c r="B344" t="s">
        <v>86</v>
      </c>
      <c r="C344">
        <v>140</v>
      </c>
      <c r="D344" s="404">
        <v>45187</v>
      </c>
      <c r="E344" t="s">
        <v>3977</v>
      </c>
      <c r="F344" t="s">
        <v>3971</v>
      </c>
      <c r="G344" t="s">
        <v>4291</v>
      </c>
      <c r="H344" s="427">
        <v>28.27</v>
      </c>
      <c r="I344">
        <v>950</v>
      </c>
      <c r="J344" t="s">
        <v>1194</v>
      </c>
      <c r="K344" t="s">
        <v>4719</v>
      </c>
    </row>
    <row r="345" spans="1:11" x14ac:dyDescent="0.25">
      <c r="A345">
        <v>7350</v>
      </c>
      <c r="B345" t="s">
        <v>86</v>
      </c>
      <c r="C345">
        <v>140</v>
      </c>
      <c r="D345" s="404">
        <v>45187</v>
      </c>
      <c r="E345" t="s">
        <v>3977</v>
      </c>
      <c r="F345" t="s">
        <v>3971</v>
      </c>
      <c r="G345" t="s">
        <v>4290</v>
      </c>
      <c r="H345" s="427">
        <v>40.590000000000003</v>
      </c>
      <c r="I345">
        <v>950</v>
      </c>
      <c r="J345" t="s">
        <v>1194</v>
      </c>
      <c r="K345" t="s">
        <v>4719</v>
      </c>
    </row>
    <row r="346" spans="1:11" x14ac:dyDescent="0.25">
      <c r="A346">
        <v>7350</v>
      </c>
      <c r="B346" t="s">
        <v>86</v>
      </c>
      <c r="C346">
        <v>160</v>
      </c>
      <c r="D346" s="404">
        <v>45187</v>
      </c>
      <c r="E346" t="s">
        <v>3977</v>
      </c>
      <c r="F346" t="s">
        <v>3971</v>
      </c>
      <c r="G346" t="s">
        <v>4291</v>
      </c>
      <c r="H346" s="427">
        <v>8.48</v>
      </c>
      <c r="I346">
        <v>950</v>
      </c>
      <c r="J346" t="s">
        <v>1194</v>
      </c>
      <c r="K346" t="s">
        <v>4719</v>
      </c>
    </row>
    <row r="347" spans="1:11" x14ac:dyDescent="0.25">
      <c r="A347">
        <v>7350</v>
      </c>
      <c r="B347" t="s">
        <v>86</v>
      </c>
      <c r="C347">
        <v>160</v>
      </c>
      <c r="D347" s="404">
        <v>45187</v>
      </c>
      <c r="E347" t="s">
        <v>3977</v>
      </c>
      <c r="F347" t="s">
        <v>3971</v>
      </c>
      <c r="G347" t="s">
        <v>4290</v>
      </c>
      <c r="H347" s="427">
        <v>12.17</v>
      </c>
      <c r="I347">
        <v>950</v>
      </c>
      <c r="J347" t="s">
        <v>1194</v>
      </c>
      <c r="K347" t="s">
        <v>4719</v>
      </c>
    </row>
    <row r="348" spans="1:11" x14ac:dyDescent="0.25">
      <c r="A348">
        <v>7350</v>
      </c>
      <c r="B348" t="s">
        <v>86</v>
      </c>
      <c r="C348">
        <v>935</v>
      </c>
      <c r="D348" s="404">
        <v>45187</v>
      </c>
      <c r="E348" t="s">
        <v>3977</v>
      </c>
      <c r="F348" t="s">
        <v>3971</v>
      </c>
      <c r="G348" t="s">
        <v>4291</v>
      </c>
      <c r="H348" s="427">
        <v>7.07</v>
      </c>
      <c r="I348">
        <v>950</v>
      </c>
      <c r="J348" t="s">
        <v>1194</v>
      </c>
      <c r="K348" t="s">
        <v>4719</v>
      </c>
    </row>
    <row r="349" spans="1:11" x14ac:dyDescent="0.25">
      <c r="A349">
        <v>7350</v>
      </c>
      <c r="B349" t="s">
        <v>86</v>
      </c>
      <c r="C349">
        <v>935</v>
      </c>
      <c r="D349" s="404">
        <v>45187</v>
      </c>
      <c r="E349" t="s">
        <v>3977</v>
      </c>
      <c r="F349" t="s">
        <v>3971</v>
      </c>
      <c r="G349" t="s">
        <v>4290</v>
      </c>
      <c r="H349" s="427">
        <v>10.15</v>
      </c>
      <c r="I349">
        <v>950</v>
      </c>
      <c r="J349" t="s">
        <v>1194</v>
      </c>
      <c r="K349" t="s">
        <v>4719</v>
      </c>
    </row>
    <row r="350" spans="1:11" x14ac:dyDescent="0.25">
      <c r="A350">
        <v>7350</v>
      </c>
      <c r="B350" t="s">
        <v>86</v>
      </c>
      <c r="C350">
        <v>210</v>
      </c>
      <c r="D350" s="404">
        <v>45189</v>
      </c>
      <c r="E350" t="s">
        <v>1192</v>
      </c>
      <c r="F350" t="s">
        <v>3971</v>
      </c>
      <c r="G350" t="s">
        <v>4281</v>
      </c>
      <c r="H350" s="427">
        <v>55.53</v>
      </c>
      <c r="I350">
        <v>950</v>
      </c>
      <c r="J350" t="s">
        <v>1194</v>
      </c>
      <c r="K350" t="s">
        <v>4719</v>
      </c>
    </row>
    <row r="351" spans="1:11" x14ac:dyDescent="0.25">
      <c r="A351">
        <v>7350</v>
      </c>
      <c r="B351" t="s">
        <v>86</v>
      </c>
      <c r="C351">
        <v>220</v>
      </c>
      <c r="D351" s="404">
        <v>45189</v>
      </c>
      <c r="E351" t="s">
        <v>1192</v>
      </c>
      <c r="F351" t="s">
        <v>3971</v>
      </c>
      <c r="G351" t="s">
        <v>4281</v>
      </c>
      <c r="H351" s="427">
        <v>55.53</v>
      </c>
      <c r="I351">
        <v>950</v>
      </c>
      <c r="J351" t="s">
        <v>1194</v>
      </c>
      <c r="K351" t="s">
        <v>4719</v>
      </c>
    </row>
    <row r="352" spans="1:11" x14ac:dyDescent="0.25">
      <c r="A352">
        <v>7350</v>
      </c>
      <c r="B352" t="s">
        <v>86</v>
      </c>
      <c r="C352">
        <v>230</v>
      </c>
      <c r="D352" s="404">
        <v>45189</v>
      </c>
      <c r="E352" t="s">
        <v>1192</v>
      </c>
      <c r="F352" t="s">
        <v>3971</v>
      </c>
      <c r="G352" t="s">
        <v>4281</v>
      </c>
      <c r="H352" s="427">
        <v>55.53</v>
      </c>
      <c r="I352">
        <v>950</v>
      </c>
      <c r="J352" t="s">
        <v>1194</v>
      </c>
      <c r="K352" t="s">
        <v>4719</v>
      </c>
    </row>
    <row r="353" spans="1:11" x14ac:dyDescent="0.25">
      <c r="A353">
        <v>7350</v>
      </c>
      <c r="B353" t="s">
        <v>86</v>
      </c>
      <c r="C353">
        <v>240</v>
      </c>
      <c r="D353" s="404">
        <v>45189</v>
      </c>
      <c r="E353" t="s">
        <v>1192</v>
      </c>
      <c r="F353" t="s">
        <v>3971</v>
      </c>
      <c r="G353" t="s">
        <v>4281</v>
      </c>
      <c r="H353" s="427">
        <v>55.53</v>
      </c>
      <c r="I353">
        <v>950</v>
      </c>
      <c r="J353" t="s">
        <v>1194</v>
      </c>
      <c r="K353" t="s">
        <v>4719</v>
      </c>
    </row>
    <row r="354" spans="1:11" x14ac:dyDescent="0.25">
      <c r="A354">
        <v>7350</v>
      </c>
      <c r="B354" t="s">
        <v>86</v>
      </c>
      <c r="C354">
        <v>340</v>
      </c>
      <c r="D354" s="404">
        <v>45189</v>
      </c>
      <c r="E354" t="s">
        <v>1192</v>
      </c>
      <c r="F354" t="s">
        <v>3971</v>
      </c>
      <c r="G354" t="s">
        <v>4281</v>
      </c>
      <c r="H354" s="427">
        <v>24.99</v>
      </c>
      <c r="I354">
        <v>950</v>
      </c>
      <c r="J354" t="s">
        <v>1194</v>
      </c>
      <c r="K354" t="s">
        <v>4719</v>
      </c>
    </row>
    <row r="355" spans="1:11" x14ac:dyDescent="0.25">
      <c r="A355">
        <v>7350</v>
      </c>
      <c r="B355" t="s">
        <v>86</v>
      </c>
      <c r="C355">
        <v>936</v>
      </c>
      <c r="D355" s="404">
        <v>45189</v>
      </c>
      <c r="E355" t="s">
        <v>1192</v>
      </c>
      <c r="F355" t="s">
        <v>3971</v>
      </c>
      <c r="G355" t="s">
        <v>4281</v>
      </c>
      <c r="H355" s="427">
        <v>30.55</v>
      </c>
      <c r="I355">
        <v>950</v>
      </c>
      <c r="J355" t="s">
        <v>1194</v>
      </c>
      <c r="K355" t="s">
        <v>4719</v>
      </c>
    </row>
    <row r="356" spans="1:11" x14ac:dyDescent="0.25">
      <c r="A356">
        <v>7350</v>
      </c>
      <c r="B356" t="s">
        <v>86</v>
      </c>
      <c r="C356">
        <v>110</v>
      </c>
      <c r="D356" s="404">
        <v>45211</v>
      </c>
      <c r="E356" t="s">
        <v>4229</v>
      </c>
      <c r="F356" t="s">
        <v>3971</v>
      </c>
      <c r="G356" t="s">
        <v>4228</v>
      </c>
      <c r="H356" s="427">
        <v>8.5</v>
      </c>
      <c r="I356">
        <v>950</v>
      </c>
      <c r="J356" t="s">
        <v>1194</v>
      </c>
      <c r="K356" t="s">
        <v>4719</v>
      </c>
    </row>
    <row r="357" spans="1:11" x14ac:dyDescent="0.25">
      <c r="A357">
        <v>7350</v>
      </c>
      <c r="B357" t="s">
        <v>86</v>
      </c>
      <c r="C357">
        <v>110</v>
      </c>
      <c r="D357" s="404">
        <v>45248</v>
      </c>
      <c r="E357" t="s">
        <v>3977</v>
      </c>
      <c r="F357" t="s">
        <v>3971</v>
      </c>
      <c r="G357" t="s">
        <v>4163</v>
      </c>
      <c r="H357" s="427">
        <v>49.74</v>
      </c>
      <c r="I357">
        <v>950</v>
      </c>
      <c r="J357" t="s">
        <v>1194</v>
      </c>
      <c r="K357" t="s">
        <v>4719</v>
      </c>
    </row>
    <row r="358" spans="1:11" x14ac:dyDescent="0.25">
      <c r="A358">
        <v>7350</v>
      </c>
      <c r="B358" t="s">
        <v>86</v>
      </c>
      <c r="C358">
        <v>112</v>
      </c>
      <c r="D358" s="404">
        <v>45248</v>
      </c>
      <c r="E358" t="s">
        <v>3977</v>
      </c>
      <c r="F358" t="s">
        <v>3971</v>
      </c>
      <c r="G358" t="s">
        <v>4163</v>
      </c>
      <c r="H358" s="427">
        <v>24.87</v>
      </c>
      <c r="I358">
        <v>950</v>
      </c>
      <c r="J358" t="s">
        <v>1194</v>
      </c>
      <c r="K358" t="s">
        <v>4719</v>
      </c>
    </row>
    <row r="359" spans="1:11" x14ac:dyDescent="0.25">
      <c r="A359">
        <v>7350</v>
      </c>
      <c r="B359" t="s">
        <v>86</v>
      </c>
      <c r="C359">
        <v>120</v>
      </c>
      <c r="D359" s="404">
        <v>45248</v>
      </c>
      <c r="E359" t="s">
        <v>3977</v>
      </c>
      <c r="F359" t="s">
        <v>3971</v>
      </c>
      <c r="G359" t="s">
        <v>4163</v>
      </c>
      <c r="H359" s="427">
        <v>54.71</v>
      </c>
      <c r="I359">
        <v>950</v>
      </c>
      <c r="J359" t="s">
        <v>1194</v>
      </c>
      <c r="K359" t="s">
        <v>4719</v>
      </c>
    </row>
    <row r="360" spans="1:11" x14ac:dyDescent="0.25">
      <c r="A360">
        <v>7350</v>
      </c>
      <c r="B360" t="s">
        <v>86</v>
      </c>
      <c r="C360">
        <v>130</v>
      </c>
      <c r="D360" s="404">
        <v>45248</v>
      </c>
      <c r="E360" t="s">
        <v>3977</v>
      </c>
      <c r="F360" t="s">
        <v>3971</v>
      </c>
      <c r="G360" t="s">
        <v>4163</v>
      </c>
      <c r="H360" s="427">
        <v>42.28</v>
      </c>
      <c r="I360">
        <v>950</v>
      </c>
      <c r="J360" t="s">
        <v>1194</v>
      </c>
      <c r="K360" t="s">
        <v>4719</v>
      </c>
    </row>
    <row r="361" spans="1:11" x14ac:dyDescent="0.25">
      <c r="A361">
        <v>7350</v>
      </c>
      <c r="B361" t="s">
        <v>86</v>
      </c>
      <c r="C361">
        <v>140</v>
      </c>
      <c r="D361" s="404">
        <v>45248</v>
      </c>
      <c r="E361" t="s">
        <v>3977</v>
      </c>
      <c r="F361" t="s">
        <v>3971</v>
      </c>
      <c r="G361" t="s">
        <v>4163</v>
      </c>
      <c r="H361" s="427">
        <v>49.74</v>
      </c>
      <c r="I361">
        <v>950</v>
      </c>
      <c r="J361" t="s">
        <v>1194</v>
      </c>
      <c r="K361" t="s">
        <v>4719</v>
      </c>
    </row>
    <row r="362" spans="1:11" x14ac:dyDescent="0.25">
      <c r="A362">
        <v>7350</v>
      </c>
      <c r="B362" t="s">
        <v>86</v>
      </c>
      <c r="C362">
        <v>160</v>
      </c>
      <c r="D362" s="404">
        <v>45248</v>
      </c>
      <c r="E362" t="s">
        <v>3977</v>
      </c>
      <c r="F362" t="s">
        <v>3971</v>
      </c>
      <c r="G362" t="s">
        <v>4163</v>
      </c>
      <c r="H362" s="427">
        <v>14.92</v>
      </c>
      <c r="I362">
        <v>950</v>
      </c>
      <c r="J362" t="s">
        <v>1194</v>
      </c>
      <c r="K362" t="s">
        <v>4719</v>
      </c>
    </row>
    <row r="363" spans="1:11" x14ac:dyDescent="0.25">
      <c r="A363">
        <v>7350</v>
      </c>
      <c r="B363" t="s">
        <v>86</v>
      </c>
      <c r="C363">
        <v>935</v>
      </c>
      <c r="D363" s="404">
        <v>45248</v>
      </c>
      <c r="E363" t="s">
        <v>3977</v>
      </c>
      <c r="F363" t="s">
        <v>3971</v>
      </c>
      <c r="G363" t="s">
        <v>4163</v>
      </c>
      <c r="H363" s="427">
        <v>12.43</v>
      </c>
      <c r="I363">
        <v>950</v>
      </c>
      <c r="J363" t="s">
        <v>1194</v>
      </c>
      <c r="K363" t="s">
        <v>4719</v>
      </c>
    </row>
    <row r="364" spans="1:11" x14ac:dyDescent="0.25">
      <c r="A364">
        <v>7350</v>
      </c>
      <c r="B364" t="s">
        <v>86</v>
      </c>
      <c r="C364">
        <v>110</v>
      </c>
      <c r="D364" s="404">
        <v>45251</v>
      </c>
      <c r="E364" t="s">
        <v>3977</v>
      </c>
      <c r="F364" t="s">
        <v>3971</v>
      </c>
      <c r="G364" t="s">
        <v>4149</v>
      </c>
      <c r="H364" s="427">
        <v>40.03</v>
      </c>
      <c r="I364">
        <v>950</v>
      </c>
      <c r="J364" t="s">
        <v>1194</v>
      </c>
      <c r="K364" t="s">
        <v>4719</v>
      </c>
    </row>
    <row r="365" spans="1:11" x14ac:dyDescent="0.25">
      <c r="A365">
        <v>7350</v>
      </c>
      <c r="B365" t="s">
        <v>86</v>
      </c>
      <c r="C365">
        <v>112</v>
      </c>
      <c r="D365" s="404">
        <v>45251</v>
      </c>
      <c r="E365" t="s">
        <v>3977</v>
      </c>
      <c r="F365" t="s">
        <v>3971</v>
      </c>
      <c r="G365" t="s">
        <v>4149</v>
      </c>
      <c r="H365" s="427">
        <v>20.02</v>
      </c>
      <c r="I365">
        <v>950</v>
      </c>
      <c r="J365" t="s">
        <v>1194</v>
      </c>
      <c r="K365" t="s">
        <v>4719</v>
      </c>
    </row>
    <row r="366" spans="1:11" x14ac:dyDescent="0.25">
      <c r="A366">
        <v>7350</v>
      </c>
      <c r="B366" t="s">
        <v>86</v>
      </c>
      <c r="C366">
        <v>120</v>
      </c>
      <c r="D366" s="404">
        <v>45251</v>
      </c>
      <c r="E366" t="s">
        <v>3977</v>
      </c>
      <c r="F366" t="s">
        <v>3971</v>
      </c>
      <c r="G366" t="s">
        <v>4149</v>
      </c>
      <c r="H366" s="427">
        <v>44.03</v>
      </c>
      <c r="I366">
        <v>950</v>
      </c>
      <c r="J366" t="s">
        <v>1194</v>
      </c>
      <c r="K366" t="s">
        <v>4719</v>
      </c>
    </row>
    <row r="367" spans="1:11" x14ac:dyDescent="0.25">
      <c r="A367">
        <v>7350</v>
      </c>
      <c r="B367" t="s">
        <v>86</v>
      </c>
      <c r="C367">
        <v>130</v>
      </c>
      <c r="D367" s="404">
        <v>45251</v>
      </c>
      <c r="E367" t="s">
        <v>3977</v>
      </c>
      <c r="F367" t="s">
        <v>3971</v>
      </c>
      <c r="G367" t="s">
        <v>4149</v>
      </c>
      <c r="H367" s="427">
        <v>34.03</v>
      </c>
      <c r="I367">
        <v>950</v>
      </c>
      <c r="J367" t="s">
        <v>1194</v>
      </c>
      <c r="K367" t="s">
        <v>4719</v>
      </c>
    </row>
    <row r="368" spans="1:11" x14ac:dyDescent="0.25">
      <c r="A368">
        <v>7350</v>
      </c>
      <c r="B368" t="s">
        <v>86</v>
      </c>
      <c r="C368">
        <v>140</v>
      </c>
      <c r="D368" s="404">
        <v>45251</v>
      </c>
      <c r="E368" t="s">
        <v>3977</v>
      </c>
      <c r="F368" t="s">
        <v>3971</v>
      </c>
      <c r="G368" t="s">
        <v>4149</v>
      </c>
      <c r="H368" s="427">
        <v>40.03</v>
      </c>
      <c r="I368">
        <v>950</v>
      </c>
      <c r="J368" t="s">
        <v>1194</v>
      </c>
      <c r="K368" t="s">
        <v>4719</v>
      </c>
    </row>
    <row r="369" spans="1:11" x14ac:dyDescent="0.25">
      <c r="A369">
        <v>7350</v>
      </c>
      <c r="B369" t="s">
        <v>86</v>
      </c>
      <c r="C369">
        <v>160</v>
      </c>
      <c r="D369" s="404">
        <v>45251</v>
      </c>
      <c r="E369" t="s">
        <v>3977</v>
      </c>
      <c r="F369" t="s">
        <v>3971</v>
      </c>
      <c r="G369" t="s">
        <v>4149</v>
      </c>
      <c r="H369" s="427">
        <v>12.01</v>
      </c>
      <c r="I369">
        <v>950</v>
      </c>
      <c r="J369" t="s">
        <v>1194</v>
      </c>
      <c r="K369" t="s">
        <v>4719</v>
      </c>
    </row>
    <row r="370" spans="1:11" x14ac:dyDescent="0.25">
      <c r="A370">
        <v>7350</v>
      </c>
      <c r="B370" t="s">
        <v>86</v>
      </c>
      <c r="C370">
        <v>210</v>
      </c>
      <c r="D370" s="404">
        <v>45251</v>
      </c>
      <c r="E370" t="s">
        <v>1192</v>
      </c>
      <c r="F370" t="s">
        <v>3971</v>
      </c>
      <c r="G370" t="s">
        <v>4147</v>
      </c>
      <c r="H370" s="427">
        <v>46.11</v>
      </c>
      <c r="I370">
        <v>950</v>
      </c>
      <c r="J370" t="s">
        <v>1194</v>
      </c>
      <c r="K370" t="s">
        <v>4719</v>
      </c>
    </row>
    <row r="371" spans="1:11" x14ac:dyDescent="0.25">
      <c r="A371">
        <v>7350</v>
      </c>
      <c r="B371" t="s">
        <v>86</v>
      </c>
      <c r="C371">
        <v>220</v>
      </c>
      <c r="D371" s="404">
        <v>45251</v>
      </c>
      <c r="E371" t="s">
        <v>1192</v>
      </c>
      <c r="F371" t="s">
        <v>3971</v>
      </c>
      <c r="G371" t="s">
        <v>4147</v>
      </c>
      <c r="H371" s="427">
        <v>46.11</v>
      </c>
      <c r="I371">
        <v>950</v>
      </c>
      <c r="J371" t="s">
        <v>1194</v>
      </c>
      <c r="K371" t="s">
        <v>4719</v>
      </c>
    </row>
    <row r="372" spans="1:11" x14ac:dyDescent="0.25">
      <c r="A372">
        <v>7350</v>
      </c>
      <c r="B372" t="s">
        <v>86</v>
      </c>
      <c r="C372">
        <v>230</v>
      </c>
      <c r="D372" s="404">
        <v>45251</v>
      </c>
      <c r="E372" t="s">
        <v>1192</v>
      </c>
      <c r="F372" t="s">
        <v>3971</v>
      </c>
      <c r="G372" t="s">
        <v>4147</v>
      </c>
      <c r="H372" s="427">
        <v>46.11</v>
      </c>
      <c r="I372">
        <v>950</v>
      </c>
      <c r="J372" t="s">
        <v>1194</v>
      </c>
      <c r="K372" t="s">
        <v>4719</v>
      </c>
    </row>
    <row r="373" spans="1:11" x14ac:dyDescent="0.25">
      <c r="A373">
        <v>7350</v>
      </c>
      <c r="B373" t="s">
        <v>86</v>
      </c>
      <c r="C373">
        <v>240</v>
      </c>
      <c r="D373" s="404">
        <v>45251</v>
      </c>
      <c r="E373" t="s">
        <v>1192</v>
      </c>
      <c r="F373" t="s">
        <v>3971</v>
      </c>
      <c r="G373" t="s">
        <v>4147</v>
      </c>
      <c r="H373" s="427">
        <v>46.11</v>
      </c>
      <c r="I373">
        <v>950</v>
      </c>
      <c r="J373" t="s">
        <v>1194</v>
      </c>
      <c r="K373" t="s">
        <v>4719</v>
      </c>
    </row>
    <row r="374" spans="1:11" x14ac:dyDescent="0.25">
      <c r="A374">
        <v>7350</v>
      </c>
      <c r="B374" t="s">
        <v>86</v>
      </c>
      <c r="C374">
        <v>340</v>
      </c>
      <c r="D374" s="404">
        <v>45251</v>
      </c>
      <c r="E374" t="s">
        <v>1192</v>
      </c>
      <c r="F374" t="s">
        <v>3971</v>
      </c>
      <c r="G374" t="s">
        <v>4147</v>
      </c>
      <c r="H374" s="427">
        <v>20.75</v>
      </c>
      <c r="I374">
        <v>950</v>
      </c>
      <c r="J374" t="s">
        <v>1194</v>
      </c>
      <c r="K374" t="s">
        <v>4719</v>
      </c>
    </row>
    <row r="375" spans="1:11" x14ac:dyDescent="0.25">
      <c r="A375">
        <v>7350</v>
      </c>
      <c r="B375" t="s">
        <v>86</v>
      </c>
      <c r="C375">
        <v>935</v>
      </c>
      <c r="D375" s="404">
        <v>45251</v>
      </c>
      <c r="E375" t="s">
        <v>3977</v>
      </c>
      <c r="F375" t="s">
        <v>3971</v>
      </c>
      <c r="G375" t="s">
        <v>4149</v>
      </c>
      <c r="H375" s="427">
        <v>10.01</v>
      </c>
      <c r="I375">
        <v>950</v>
      </c>
      <c r="J375" t="s">
        <v>1194</v>
      </c>
      <c r="K375" t="s">
        <v>4719</v>
      </c>
    </row>
    <row r="376" spans="1:11" x14ac:dyDescent="0.25">
      <c r="A376">
        <v>7350</v>
      </c>
      <c r="B376" t="s">
        <v>86</v>
      </c>
      <c r="C376">
        <v>936</v>
      </c>
      <c r="D376" s="404">
        <v>45251</v>
      </c>
      <c r="E376" t="s">
        <v>1192</v>
      </c>
      <c r="F376" t="s">
        <v>3971</v>
      </c>
      <c r="G376" t="s">
        <v>4147</v>
      </c>
      <c r="H376" s="427">
        <v>25.37</v>
      </c>
      <c r="I376">
        <v>950</v>
      </c>
      <c r="J376" t="s">
        <v>1194</v>
      </c>
      <c r="K376" t="s">
        <v>4719</v>
      </c>
    </row>
    <row r="377" spans="1:11" x14ac:dyDescent="0.25">
      <c r="A377">
        <v>7350</v>
      </c>
      <c r="B377" t="s">
        <v>86</v>
      </c>
      <c r="C377">
        <v>190</v>
      </c>
      <c r="D377" s="404">
        <v>45252</v>
      </c>
      <c r="E377" t="s">
        <v>4143</v>
      </c>
      <c r="F377" t="s">
        <v>3971</v>
      </c>
      <c r="G377" t="s">
        <v>4142</v>
      </c>
      <c r="H377" s="427">
        <v>8.5</v>
      </c>
      <c r="I377">
        <v>950</v>
      </c>
      <c r="J377" t="s">
        <v>1194</v>
      </c>
      <c r="K377" t="s">
        <v>4719</v>
      </c>
    </row>
    <row r="378" spans="1:11" x14ac:dyDescent="0.25">
      <c r="A378">
        <v>7350</v>
      </c>
      <c r="B378" t="s">
        <v>86</v>
      </c>
      <c r="C378">
        <v>110</v>
      </c>
      <c r="D378" s="404">
        <v>45309</v>
      </c>
      <c r="E378" t="s">
        <v>1194</v>
      </c>
      <c r="F378" t="s">
        <v>3971</v>
      </c>
      <c r="G378" t="s">
        <v>4057</v>
      </c>
      <c r="H378" s="427">
        <v>8.5</v>
      </c>
      <c r="I378">
        <v>950</v>
      </c>
      <c r="J378" t="s">
        <v>1194</v>
      </c>
      <c r="K378" t="s">
        <v>4719</v>
      </c>
    </row>
    <row r="379" spans="1:11" x14ac:dyDescent="0.25">
      <c r="A379">
        <v>7350</v>
      </c>
      <c r="B379" t="s">
        <v>86</v>
      </c>
      <c r="C379">
        <v>110</v>
      </c>
      <c r="D379" s="404">
        <v>45321</v>
      </c>
      <c r="E379" t="s">
        <v>4049</v>
      </c>
      <c r="F379" t="s">
        <v>3971</v>
      </c>
      <c r="G379" t="s">
        <v>4048</v>
      </c>
      <c r="H379" s="427">
        <v>8.5</v>
      </c>
      <c r="I379">
        <v>950</v>
      </c>
      <c r="J379" t="s">
        <v>1194</v>
      </c>
      <c r="K379" t="s">
        <v>4719</v>
      </c>
    </row>
    <row r="380" spans="1:11" x14ac:dyDescent="0.25">
      <c r="A380">
        <v>7350</v>
      </c>
      <c r="B380" t="s">
        <v>86</v>
      </c>
      <c r="C380">
        <v>110</v>
      </c>
      <c r="D380" s="404">
        <v>45323</v>
      </c>
      <c r="E380" t="s">
        <v>4046</v>
      </c>
      <c r="F380" t="s">
        <v>3971</v>
      </c>
      <c r="G380" t="s">
        <v>4045</v>
      </c>
      <c r="H380" s="427">
        <v>8.5</v>
      </c>
      <c r="I380">
        <v>950</v>
      </c>
      <c r="J380" t="s">
        <v>1194</v>
      </c>
      <c r="K380" t="s">
        <v>4719</v>
      </c>
    </row>
    <row r="381" spans="1:11" x14ac:dyDescent="0.25">
      <c r="A381">
        <v>7350</v>
      </c>
      <c r="B381" t="s">
        <v>86</v>
      </c>
      <c r="C381">
        <v>110</v>
      </c>
      <c r="D381" s="404">
        <v>45329</v>
      </c>
      <c r="E381" t="s">
        <v>1194</v>
      </c>
      <c r="F381" t="s">
        <v>3971</v>
      </c>
      <c r="G381" t="s">
        <v>4036</v>
      </c>
      <c r="H381" s="427">
        <v>8.5</v>
      </c>
      <c r="I381">
        <v>950</v>
      </c>
      <c r="J381" t="s">
        <v>1194</v>
      </c>
      <c r="K381" t="s">
        <v>4719</v>
      </c>
    </row>
    <row r="382" spans="1:11" x14ac:dyDescent="0.25">
      <c r="A382">
        <v>7350</v>
      </c>
      <c r="B382" t="s">
        <v>86</v>
      </c>
      <c r="C382">
        <v>210</v>
      </c>
      <c r="D382" s="404">
        <v>45345</v>
      </c>
      <c r="E382" t="s">
        <v>1192</v>
      </c>
      <c r="F382" t="s">
        <v>3971</v>
      </c>
      <c r="G382" t="s">
        <v>4007</v>
      </c>
      <c r="H382" s="427">
        <v>1.7</v>
      </c>
      <c r="I382">
        <v>950</v>
      </c>
      <c r="J382" t="s">
        <v>1194</v>
      </c>
      <c r="K382" t="s">
        <v>4719</v>
      </c>
    </row>
    <row r="383" spans="1:11" x14ac:dyDescent="0.25">
      <c r="A383">
        <v>7350</v>
      </c>
      <c r="B383" t="s">
        <v>86</v>
      </c>
      <c r="C383">
        <v>220</v>
      </c>
      <c r="D383" s="404">
        <v>45345</v>
      </c>
      <c r="E383" t="s">
        <v>1192</v>
      </c>
      <c r="F383" t="s">
        <v>3971</v>
      </c>
      <c r="G383" t="s">
        <v>4007</v>
      </c>
      <c r="H383" s="427">
        <v>1.7</v>
      </c>
      <c r="I383">
        <v>950</v>
      </c>
      <c r="J383" t="s">
        <v>1194</v>
      </c>
      <c r="K383" t="s">
        <v>4719</v>
      </c>
    </row>
    <row r="384" spans="1:11" x14ac:dyDescent="0.25">
      <c r="A384">
        <v>7350</v>
      </c>
      <c r="B384" t="s">
        <v>86</v>
      </c>
      <c r="C384">
        <v>230</v>
      </c>
      <c r="D384" s="404">
        <v>45345</v>
      </c>
      <c r="E384" t="s">
        <v>1192</v>
      </c>
      <c r="F384" t="s">
        <v>3971</v>
      </c>
      <c r="G384" t="s">
        <v>4007</v>
      </c>
      <c r="H384" s="427">
        <v>1.7</v>
      </c>
      <c r="I384">
        <v>950</v>
      </c>
      <c r="J384" t="s">
        <v>1194</v>
      </c>
      <c r="K384" t="s">
        <v>4719</v>
      </c>
    </row>
    <row r="385" spans="1:11" x14ac:dyDescent="0.25">
      <c r="A385">
        <v>7350</v>
      </c>
      <c r="B385" t="s">
        <v>86</v>
      </c>
      <c r="C385">
        <v>240</v>
      </c>
      <c r="D385" s="404">
        <v>45345</v>
      </c>
      <c r="E385" t="s">
        <v>1192</v>
      </c>
      <c r="F385" t="s">
        <v>3971</v>
      </c>
      <c r="G385" t="s">
        <v>4007</v>
      </c>
      <c r="H385" s="427">
        <v>1.7</v>
      </c>
      <c r="I385">
        <v>950</v>
      </c>
      <c r="J385" t="s">
        <v>1194</v>
      </c>
      <c r="K385" t="s">
        <v>4719</v>
      </c>
    </row>
    <row r="386" spans="1:11" x14ac:dyDescent="0.25">
      <c r="A386">
        <v>7350</v>
      </c>
      <c r="B386" t="s">
        <v>86</v>
      </c>
      <c r="C386">
        <v>340</v>
      </c>
      <c r="D386" s="404">
        <v>45345</v>
      </c>
      <c r="E386" t="s">
        <v>1192</v>
      </c>
      <c r="F386" t="s">
        <v>3971</v>
      </c>
      <c r="G386" t="s">
        <v>4007</v>
      </c>
      <c r="H386" s="427">
        <v>0.77</v>
      </c>
      <c r="I386">
        <v>950</v>
      </c>
      <c r="J386" t="s">
        <v>1194</v>
      </c>
      <c r="K386" t="s">
        <v>4719</v>
      </c>
    </row>
    <row r="387" spans="1:11" x14ac:dyDescent="0.25">
      <c r="A387">
        <v>7350</v>
      </c>
      <c r="B387" t="s">
        <v>86</v>
      </c>
      <c r="C387">
        <v>936</v>
      </c>
      <c r="D387" s="404">
        <v>45345</v>
      </c>
      <c r="E387" t="s">
        <v>1192</v>
      </c>
      <c r="F387" t="s">
        <v>3971</v>
      </c>
      <c r="G387" t="s">
        <v>4007</v>
      </c>
      <c r="H387" s="427">
        <v>0.94</v>
      </c>
      <c r="I387">
        <v>950</v>
      </c>
      <c r="J387" t="s">
        <v>1194</v>
      </c>
      <c r="K387" t="s">
        <v>4719</v>
      </c>
    </row>
    <row r="388" spans="1:11" x14ac:dyDescent="0.25">
      <c r="A388">
        <v>7350</v>
      </c>
      <c r="B388" t="s">
        <v>86</v>
      </c>
      <c r="C388">
        <v>210</v>
      </c>
      <c r="D388" s="404">
        <v>45351</v>
      </c>
      <c r="E388" t="s">
        <v>1192</v>
      </c>
      <c r="F388" t="s">
        <v>3971</v>
      </c>
      <c r="G388" t="s">
        <v>3972</v>
      </c>
      <c r="H388" s="427">
        <v>1.7</v>
      </c>
      <c r="I388">
        <v>950</v>
      </c>
      <c r="J388" t="s">
        <v>1194</v>
      </c>
      <c r="K388" t="s">
        <v>4719</v>
      </c>
    </row>
    <row r="389" spans="1:11" x14ac:dyDescent="0.25">
      <c r="A389">
        <v>7350</v>
      </c>
      <c r="B389" t="s">
        <v>86</v>
      </c>
      <c r="C389">
        <v>220</v>
      </c>
      <c r="D389" s="404">
        <v>45351</v>
      </c>
      <c r="E389" t="s">
        <v>1192</v>
      </c>
      <c r="F389" t="s">
        <v>3971</v>
      </c>
      <c r="G389" t="s">
        <v>3972</v>
      </c>
      <c r="H389" s="427">
        <v>1.7</v>
      </c>
      <c r="I389">
        <v>950</v>
      </c>
      <c r="J389" t="s">
        <v>1194</v>
      </c>
      <c r="K389" t="s">
        <v>4719</v>
      </c>
    </row>
    <row r="390" spans="1:11" x14ac:dyDescent="0.25">
      <c r="A390">
        <v>7350</v>
      </c>
      <c r="B390" t="s">
        <v>86</v>
      </c>
      <c r="C390">
        <v>230</v>
      </c>
      <c r="D390" s="404">
        <v>45351</v>
      </c>
      <c r="E390" t="s">
        <v>1192</v>
      </c>
      <c r="F390" t="s">
        <v>3971</v>
      </c>
      <c r="G390" t="s">
        <v>3972</v>
      </c>
      <c r="H390" s="427">
        <v>1.7</v>
      </c>
      <c r="I390">
        <v>950</v>
      </c>
      <c r="J390" t="s">
        <v>1194</v>
      </c>
      <c r="K390" t="s">
        <v>4719</v>
      </c>
    </row>
    <row r="391" spans="1:11" x14ac:dyDescent="0.25">
      <c r="A391">
        <v>7350</v>
      </c>
      <c r="B391" t="s">
        <v>86</v>
      </c>
      <c r="C391">
        <v>240</v>
      </c>
      <c r="D391" s="404">
        <v>45351</v>
      </c>
      <c r="E391" t="s">
        <v>1192</v>
      </c>
      <c r="F391" t="s">
        <v>3971</v>
      </c>
      <c r="G391" t="s">
        <v>3972</v>
      </c>
      <c r="H391" s="427">
        <v>1.7</v>
      </c>
      <c r="I391">
        <v>950</v>
      </c>
      <c r="J391" t="s">
        <v>1194</v>
      </c>
      <c r="K391" t="s">
        <v>4719</v>
      </c>
    </row>
    <row r="392" spans="1:11" x14ac:dyDescent="0.25">
      <c r="A392">
        <v>7350</v>
      </c>
      <c r="B392" t="s">
        <v>86</v>
      </c>
      <c r="C392">
        <v>340</v>
      </c>
      <c r="D392" s="404">
        <v>45351</v>
      </c>
      <c r="E392" t="s">
        <v>1192</v>
      </c>
      <c r="F392" t="s">
        <v>3971</v>
      </c>
      <c r="G392" t="s">
        <v>3972</v>
      </c>
      <c r="H392" s="427">
        <v>0.77</v>
      </c>
      <c r="I392">
        <v>950</v>
      </c>
      <c r="J392" t="s">
        <v>1194</v>
      </c>
      <c r="K392" t="s">
        <v>4719</v>
      </c>
    </row>
    <row r="393" spans="1:11" x14ac:dyDescent="0.25">
      <c r="A393">
        <v>7350</v>
      </c>
      <c r="B393" t="s">
        <v>86</v>
      </c>
      <c r="C393">
        <v>936</v>
      </c>
      <c r="D393" s="404">
        <v>45351</v>
      </c>
      <c r="E393" t="s">
        <v>1192</v>
      </c>
      <c r="F393" t="s">
        <v>3971</v>
      </c>
      <c r="G393" t="s">
        <v>3972</v>
      </c>
      <c r="H393" s="427">
        <v>0.94</v>
      </c>
      <c r="I393">
        <v>950</v>
      </c>
      <c r="J393" t="s">
        <v>1194</v>
      </c>
      <c r="K393" t="s">
        <v>4719</v>
      </c>
    </row>
    <row r="394" spans="1:11" x14ac:dyDescent="0.25">
      <c r="A394">
        <v>7350</v>
      </c>
      <c r="B394" t="s">
        <v>86</v>
      </c>
      <c r="C394">
        <v>110</v>
      </c>
      <c r="D394" s="404">
        <v>45017</v>
      </c>
      <c r="E394" t="s">
        <v>3977</v>
      </c>
      <c r="F394" t="s">
        <v>3971</v>
      </c>
      <c r="G394">
        <v>6842473</v>
      </c>
      <c r="H394" s="427">
        <v>53.02</v>
      </c>
      <c r="I394">
        <v>457</v>
      </c>
      <c r="J394" t="s">
        <v>4242</v>
      </c>
      <c r="K394" t="s">
        <v>4719</v>
      </c>
    </row>
    <row r="395" spans="1:11" x14ac:dyDescent="0.25">
      <c r="A395">
        <v>7350</v>
      </c>
      <c r="B395" t="s">
        <v>86</v>
      </c>
      <c r="C395">
        <v>112</v>
      </c>
      <c r="D395" s="404">
        <v>45017</v>
      </c>
      <c r="E395" t="s">
        <v>3977</v>
      </c>
      <c r="F395" t="s">
        <v>3971</v>
      </c>
      <c r="G395">
        <v>6842473</v>
      </c>
      <c r="H395" s="427">
        <v>26.51</v>
      </c>
      <c r="I395">
        <v>457</v>
      </c>
      <c r="J395" t="s">
        <v>4242</v>
      </c>
      <c r="K395" t="s">
        <v>4719</v>
      </c>
    </row>
    <row r="396" spans="1:11" x14ac:dyDescent="0.25">
      <c r="A396">
        <v>7350</v>
      </c>
      <c r="B396" t="s">
        <v>86</v>
      </c>
      <c r="C396">
        <v>120</v>
      </c>
      <c r="D396" s="404">
        <v>45017</v>
      </c>
      <c r="E396" t="s">
        <v>3977</v>
      </c>
      <c r="F396" t="s">
        <v>3971</v>
      </c>
      <c r="G396">
        <v>6842473</v>
      </c>
      <c r="H396" s="427">
        <v>58.32</v>
      </c>
      <c r="I396">
        <v>457</v>
      </c>
      <c r="J396" t="s">
        <v>4242</v>
      </c>
      <c r="K396" t="s">
        <v>4719</v>
      </c>
    </row>
    <row r="397" spans="1:11" x14ac:dyDescent="0.25">
      <c r="A397">
        <v>7350</v>
      </c>
      <c r="B397" t="s">
        <v>86</v>
      </c>
      <c r="C397">
        <v>130</v>
      </c>
      <c r="D397" s="404">
        <v>45017</v>
      </c>
      <c r="E397" t="s">
        <v>3977</v>
      </c>
      <c r="F397" t="s">
        <v>3971</v>
      </c>
      <c r="G397">
        <v>6842473</v>
      </c>
      <c r="H397" s="427">
        <v>45.06</v>
      </c>
      <c r="I397">
        <v>457</v>
      </c>
      <c r="J397" t="s">
        <v>4242</v>
      </c>
      <c r="K397" t="s">
        <v>4719</v>
      </c>
    </row>
    <row r="398" spans="1:11" x14ac:dyDescent="0.25">
      <c r="A398">
        <v>7350</v>
      </c>
      <c r="B398" t="s">
        <v>86</v>
      </c>
      <c r="C398">
        <v>140</v>
      </c>
      <c r="D398" s="404">
        <v>45017</v>
      </c>
      <c r="E398" t="s">
        <v>3977</v>
      </c>
      <c r="F398" t="s">
        <v>3971</v>
      </c>
      <c r="G398">
        <v>6842473</v>
      </c>
      <c r="H398" s="427">
        <v>53.02</v>
      </c>
      <c r="I398">
        <v>457</v>
      </c>
      <c r="J398" t="s">
        <v>4242</v>
      </c>
      <c r="K398" t="s">
        <v>4719</v>
      </c>
    </row>
    <row r="399" spans="1:11" x14ac:dyDescent="0.25">
      <c r="A399">
        <v>7350</v>
      </c>
      <c r="B399" t="s">
        <v>86</v>
      </c>
      <c r="C399">
        <v>160</v>
      </c>
      <c r="D399" s="404">
        <v>45017</v>
      </c>
      <c r="E399" t="s">
        <v>3977</v>
      </c>
      <c r="F399" t="s">
        <v>3971</v>
      </c>
      <c r="G399">
        <v>6842473</v>
      </c>
      <c r="H399" s="427">
        <v>15.9</v>
      </c>
      <c r="I399">
        <v>457</v>
      </c>
      <c r="J399" t="s">
        <v>4242</v>
      </c>
      <c r="K399" t="s">
        <v>4719</v>
      </c>
    </row>
    <row r="400" spans="1:11" x14ac:dyDescent="0.25">
      <c r="A400">
        <v>7350</v>
      </c>
      <c r="B400" t="s">
        <v>86</v>
      </c>
      <c r="C400">
        <v>935</v>
      </c>
      <c r="D400" s="404">
        <v>45017</v>
      </c>
      <c r="E400" t="s">
        <v>3977</v>
      </c>
      <c r="F400" t="s">
        <v>3971</v>
      </c>
      <c r="G400">
        <v>6842473</v>
      </c>
      <c r="H400" s="427">
        <v>13.25</v>
      </c>
      <c r="I400">
        <v>457</v>
      </c>
      <c r="J400" t="s">
        <v>4242</v>
      </c>
      <c r="K400" t="s">
        <v>4719</v>
      </c>
    </row>
    <row r="401" spans="1:11" x14ac:dyDescent="0.25">
      <c r="A401">
        <v>7350</v>
      </c>
      <c r="B401" t="s">
        <v>86</v>
      </c>
      <c r="C401">
        <v>110</v>
      </c>
      <c r="D401" s="404">
        <v>45203</v>
      </c>
      <c r="E401" t="s">
        <v>4242</v>
      </c>
      <c r="F401" t="s">
        <v>3971</v>
      </c>
      <c r="G401">
        <v>6959472</v>
      </c>
      <c r="H401" s="427">
        <v>33</v>
      </c>
      <c r="I401">
        <v>457</v>
      </c>
      <c r="J401" t="s">
        <v>4242</v>
      </c>
      <c r="K401" t="s">
        <v>4719</v>
      </c>
    </row>
    <row r="402" spans="1:11" x14ac:dyDescent="0.25">
      <c r="A402">
        <v>7350</v>
      </c>
      <c r="B402" t="s">
        <v>86</v>
      </c>
      <c r="C402">
        <v>210</v>
      </c>
      <c r="D402" s="404">
        <v>44991</v>
      </c>
      <c r="E402" t="s">
        <v>1192</v>
      </c>
      <c r="F402" t="s">
        <v>3971</v>
      </c>
      <c r="G402">
        <v>19206</v>
      </c>
      <c r="H402" s="427">
        <v>30.3</v>
      </c>
      <c r="I402">
        <v>204692</v>
      </c>
      <c r="J402" t="s">
        <v>2584</v>
      </c>
      <c r="K402" t="s">
        <v>4719</v>
      </c>
    </row>
    <row r="403" spans="1:11" x14ac:dyDescent="0.25">
      <c r="A403">
        <v>7350</v>
      </c>
      <c r="B403" t="s">
        <v>86</v>
      </c>
      <c r="C403">
        <v>220</v>
      </c>
      <c r="D403" s="404">
        <v>44991</v>
      </c>
      <c r="E403" t="s">
        <v>1192</v>
      </c>
      <c r="F403" t="s">
        <v>3971</v>
      </c>
      <c r="G403">
        <v>19206</v>
      </c>
      <c r="H403" s="427">
        <v>30.3</v>
      </c>
      <c r="I403">
        <v>204692</v>
      </c>
      <c r="J403" t="s">
        <v>2584</v>
      </c>
      <c r="K403" t="s">
        <v>4719</v>
      </c>
    </row>
    <row r="404" spans="1:11" x14ac:dyDescent="0.25">
      <c r="A404">
        <v>7350</v>
      </c>
      <c r="B404" t="s">
        <v>86</v>
      </c>
      <c r="C404">
        <v>230</v>
      </c>
      <c r="D404" s="404">
        <v>44991</v>
      </c>
      <c r="E404" t="s">
        <v>1192</v>
      </c>
      <c r="F404" t="s">
        <v>3971</v>
      </c>
      <c r="G404">
        <v>19206</v>
      </c>
      <c r="H404" s="427">
        <v>30.3</v>
      </c>
      <c r="I404">
        <v>204692</v>
      </c>
      <c r="J404" t="s">
        <v>2584</v>
      </c>
      <c r="K404" t="s">
        <v>4719</v>
      </c>
    </row>
    <row r="405" spans="1:11" x14ac:dyDescent="0.25">
      <c r="A405">
        <v>7350</v>
      </c>
      <c r="B405" t="s">
        <v>86</v>
      </c>
      <c r="C405">
        <v>240</v>
      </c>
      <c r="D405" s="404">
        <v>44991</v>
      </c>
      <c r="E405" t="s">
        <v>1192</v>
      </c>
      <c r="F405" t="s">
        <v>3971</v>
      </c>
      <c r="G405">
        <v>19206</v>
      </c>
      <c r="H405" s="427">
        <v>30.3</v>
      </c>
      <c r="I405">
        <v>204692</v>
      </c>
      <c r="J405" t="s">
        <v>2584</v>
      </c>
      <c r="K405" t="s">
        <v>4719</v>
      </c>
    </row>
    <row r="406" spans="1:11" x14ac:dyDescent="0.25">
      <c r="A406">
        <v>7350</v>
      </c>
      <c r="B406" t="s">
        <v>86</v>
      </c>
      <c r="C406">
        <v>340</v>
      </c>
      <c r="D406" s="404">
        <v>44991</v>
      </c>
      <c r="E406" t="s">
        <v>1192</v>
      </c>
      <c r="F406" t="s">
        <v>3971</v>
      </c>
      <c r="G406">
        <v>19206</v>
      </c>
      <c r="H406" s="427">
        <v>13.63</v>
      </c>
      <c r="I406">
        <v>204692</v>
      </c>
      <c r="J406" t="s">
        <v>2584</v>
      </c>
      <c r="K406" t="s">
        <v>4719</v>
      </c>
    </row>
    <row r="407" spans="1:11" x14ac:dyDescent="0.25">
      <c r="A407">
        <v>7350</v>
      </c>
      <c r="B407" t="s">
        <v>86</v>
      </c>
      <c r="C407">
        <v>936</v>
      </c>
      <c r="D407" s="404">
        <v>44991</v>
      </c>
      <c r="E407" t="s">
        <v>1192</v>
      </c>
      <c r="F407" t="s">
        <v>3971</v>
      </c>
      <c r="G407">
        <v>19206</v>
      </c>
      <c r="H407" s="427">
        <v>16.670000000000002</v>
      </c>
      <c r="I407">
        <v>204692</v>
      </c>
      <c r="J407" t="s">
        <v>2584</v>
      </c>
      <c r="K407" t="s">
        <v>4719</v>
      </c>
    </row>
    <row r="408" spans="1:11" x14ac:dyDescent="0.25">
      <c r="A408">
        <v>7350</v>
      </c>
      <c r="B408" t="s">
        <v>86</v>
      </c>
      <c r="C408">
        <v>210</v>
      </c>
      <c r="D408" s="404">
        <v>45006</v>
      </c>
      <c r="E408" t="s">
        <v>1192</v>
      </c>
      <c r="F408" t="s">
        <v>3971</v>
      </c>
      <c r="G408">
        <v>19759</v>
      </c>
      <c r="H408" s="427">
        <v>56.6</v>
      </c>
      <c r="I408">
        <v>204692</v>
      </c>
      <c r="J408" t="s">
        <v>2584</v>
      </c>
      <c r="K408" t="s">
        <v>4719</v>
      </c>
    </row>
    <row r="409" spans="1:11" x14ac:dyDescent="0.25">
      <c r="A409">
        <v>7350</v>
      </c>
      <c r="B409" t="s">
        <v>86</v>
      </c>
      <c r="C409">
        <v>220</v>
      </c>
      <c r="D409" s="404">
        <v>45006</v>
      </c>
      <c r="E409" t="s">
        <v>1192</v>
      </c>
      <c r="F409" t="s">
        <v>3971</v>
      </c>
      <c r="G409">
        <v>19759</v>
      </c>
      <c r="H409" s="427">
        <v>56.6</v>
      </c>
      <c r="I409">
        <v>204692</v>
      </c>
      <c r="J409" t="s">
        <v>2584</v>
      </c>
      <c r="K409" t="s">
        <v>4719</v>
      </c>
    </row>
    <row r="410" spans="1:11" x14ac:dyDescent="0.25">
      <c r="A410">
        <v>7350</v>
      </c>
      <c r="B410" t="s">
        <v>86</v>
      </c>
      <c r="C410">
        <v>230</v>
      </c>
      <c r="D410" s="404">
        <v>45006</v>
      </c>
      <c r="E410" t="s">
        <v>1192</v>
      </c>
      <c r="F410" t="s">
        <v>3971</v>
      </c>
      <c r="G410">
        <v>19759</v>
      </c>
      <c r="H410" s="427">
        <v>56.6</v>
      </c>
      <c r="I410">
        <v>204692</v>
      </c>
      <c r="J410" t="s">
        <v>2584</v>
      </c>
      <c r="K410" t="s">
        <v>4719</v>
      </c>
    </row>
    <row r="411" spans="1:11" x14ac:dyDescent="0.25">
      <c r="A411">
        <v>7350</v>
      </c>
      <c r="B411" t="s">
        <v>86</v>
      </c>
      <c r="C411">
        <v>240</v>
      </c>
      <c r="D411" s="404">
        <v>45006</v>
      </c>
      <c r="E411" t="s">
        <v>1192</v>
      </c>
      <c r="F411" t="s">
        <v>3971</v>
      </c>
      <c r="G411">
        <v>19759</v>
      </c>
      <c r="H411" s="427">
        <v>56.6</v>
      </c>
      <c r="I411">
        <v>204692</v>
      </c>
      <c r="J411" t="s">
        <v>2584</v>
      </c>
      <c r="K411" t="s">
        <v>4719</v>
      </c>
    </row>
    <row r="412" spans="1:11" x14ac:dyDescent="0.25">
      <c r="A412">
        <v>7350</v>
      </c>
      <c r="B412" t="s">
        <v>86</v>
      </c>
      <c r="C412">
        <v>340</v>
      </c>
      <c r="D412" s="404">
        <v>45006</v>
      </c>
      <c r="E412" t="s">
        <v>1192</v>
      </c>
      <c r="F412" t="s">
        <v>3971</v>
      </c>
      <c r="G412">
        <v>19759</v>
      </c>
      <c r="H412" s="427">
        <v>25.47</v>
      </c>
      <c r="I412">
        <v>204692</v>
      </c>
      <c r="J412" t="s">
        <v>2584</v>
      </c>
      <c r="K412" t="s">
        <v>4719</v>
      </c>
    </row>
    <row r="413" spans="1:11" x14ac:dyDescent="0.25">
      <c r="A413">
        <v>7350</v>
      </c>
      <c r="B413" t="s">
        <v>86</v>
      </c>
      <c r="C413">
        <v>936</v>
      </c>
      <c r="D413" s="404">
        <v>45006</v>
      </c>
      <c r="E413" t="s">
        <v>1192</v>
      </c>
      <c r="F413" t="s">
        <v>3971</v>
      </c>
      <c r="G413">
        <v>19759</v>
      </c>
      <c r="H413" s="427">
        <v>31.13</v>
      </c>
      <c r="I413">
        <v>204692</v>
      </c>
      <c r="J413" t="s">
        <v>2584</v>
      </c>
      <c r="K413" t="s">
        <v>4719</v>
      </c>
    </row>
    <row r="414" spans="1:11" x14ac:dyDescent="0.25">
      <c r="A414">
        <v>7350</v>
      </c>
      <c r="B414" t="s">
        <v>86</v>
      </c>
      <c r="C414">
        <v>210</v>
      </c>
      <c r="D414" s="404">
        <v>45016</v>
      </c>
      <c r="E414" t="s">
        <v>1192</v>
      </c>
      <c r="F414" t="s">
        <v>3971</v>
      </c>
      <c r="G414">
        <v>19637</v>
      </c>
      <c r="H414" s="427">
        <v>20</v>
      </c>
      <c r="I414">
        <v>204692</v>
      </c>
      <c r="J414" t="s">
        <v>2584</v>
      </c>
      <c r="K414" t="s">
        <v>4719</v>
      </c>
    </row>
    <row r="415" spans="1:11" x14ac:dyDescent="0.25">
      <c r="A415">
        <v>7350</v>
      </c>
      <c r="B415" t="s">
        <v>86</v>
      </c>
      <c r="C415">
        <v>220</v>
      </c>
      <c r="D415" s="404">
        <v>45016</v>
      </c>
      <c r="E415" t="s">
        <v>1192</v>
      </c>
      <c r="F415" t="s">
        <v>3971</v>
      </c>
      <c r="G415">
        <v>19637</v>
      </c>
      <c r="H415" s="427">
        <v>20</v>
      </c>
      <c r="I415">
        <v>204692</v>
      </c>
      <c r="J415" t="s">
        <v>2584</v>
      </c>
      <c r="K415" t="s">
        <v>4719</v>
      </c>
    </row>
    <row r="416" spans="1:11" x14ac:dyDescent="0.25">
      <c r="A416">
        <v>7350</v>
      </c>
      <c r="B416" t="s">
        <v>86</v>
      </c>
      <c r="C416">
        <v>230</v>
      </c>
      <c r="D416" s="404">
        <v>45016</v>
      </c>
      <c r="E416" t="s">
        <v>1192</v>
      </c>
      <c r="F416" t="s">
        <v>3971</v>
      </c>
      <c r="G416">
        <v>19637</v>
      </c>
      <c r="H416" s="427">
        <v>20</v>
      </c>
      <c r="I416">
        <v>204692</v>
      </c>
      <c r="J416" t="s">
        <v>2584</v>
      </c>
      <c r="K416" t="s">
        <v>4719</v>
      </c>
    </row>
    <row r="417" spans="1:11" x14ac:dyDescent="0.25">
      <c r="A417">
        <v>7350</v>
      </c>
      <c r="B417" t="s">
        <v>86</v>
      </c>
      <c r="C417">
        <v>240</v>
      </c>
      <c r="D417" s="404">
        <v>45016</v>
      </c>
      <c r="E417" t="s">
        <v>1192</v>
      </c>
      <c r="F417" t="s">
        <v>3971</v>
      </c>
      <c r="G417">
        <v>19637</v>
      </c>
      <c r="H417" s="427">
        <v>20</v>
      </c>
      <c r="I417">
        <v>204692</v>
      </c>
      <c r="J417" t="s">
        <v>2584</v>
      </c>
      <c r="K417" t="s">
        <v>4719</v>
      </c>
    </row>
    <row r="418" spans="1:11" x14ac:dyDescent="0.25">
      <c r="A418">
        <v>7350</v>
      </c>
      <c r="B418" t="s">
        <v>86</v>
      </c>
      <c r="C418">
        <v>340</v>
      </c>
      <c r="D418" s="404">
        <v>45016</v>
      </c>
      <c r="E418" t="s">
        <v>1192</v>
      </c>
      <c r="F418" t="s">
        <v>3971</v>
      </c>
      <c r="G418">
        <v>19637</v>
      </c>
      <c r="H418" s="427">
        <v>9</v>
      </c>
      <c r="I418">
        <v>204692</v>
      </c>
      <c r="J418" t="s">
        <v>2584</v>
      </c>
      <c r="K418" t="s">
        <v>4719</v>
      </c>
    </row>
    <row r="419" spans="1:11" x14ac:dyDescent="0.25">
      <c r="A419">
        <v>7350</v>
      </c>
      <c r="B419" t="s">
        <v>86</v>
      </c>
      <c r="C419">
        <v>936</v>
      </c>
      <c r="D419" s="404">
        <v>45016</v>
      </c>
      <c r="E419" t="s">
        <v>1192</v>
      </c>
      <c r="F419" t="s">
        <v>3971</v>
      </c>
      <c r="G419">
        <v>19637</v>
      </c>
      <c r="H419" s="427">
        <v>11</v>
      </c>
      <c r="I419">
        <v>204692</v>
      </c>
      <c r="J419" t="s">
        <v>2584</v>
      </c>
      <c r="K419" t="s">
        <v>4719</v>
      </c>
    </row>
    <row r="420" spans="1:11" x14ac:dyDescent="0.25">
      <c r="A420">
        <v>7350</v>
      </c>
      <c r="B420" t="s">
        <v>86</v>
      </c>
      <c r="C420">
        <v>210</v>
      </c>
      <c r="D420" s="404">
        <v>45017</v>
      </c>
      <c r="E420" t="s">
        <v>1192</v>
      </c>
      <c r="F420" t="s">
        <v>3971</v>
      </c>
      <c r="G420">
        <v>78565</v>
      </c>
      <c r="H420" s="427">
        <v>20</v>
      </c>
      <c r="I420">
        <v>204692</v>
      </c>
      <c r="J420" t="s">
        <v>2584</v>
      </c>
      <c r="K420" t="s">
        <v>4719</v>
      </c>
    </row>
    <row r="421" spans="1:11" x14ac:dyDescent="0.25">
      <c r="A421">
        <v>7350</v>
      </c>
      <c r="B421" t="s">
        <v>86</v>
      </c>
      <c r="C421">
        <v>210</v>
      </c>
      <c r="D421" s="404">
        <v>45017</v>
      </c>
      <c r="E421" t="s">
        <v>1192</v>
      </c>
      <c r="F421" t="s">
        <v>3971</v>
      </c>
      <c r="G421">
        <v>18565</v>
      </c>
      <c r="H421" s="427">
        <v>20</v>
      </c>
      <c r="I421">
        <v>204692</v>
      </c>
      <c r="J421" t="s">
        <v>2584</v>
      </c>
      <c r="K421" t="s">
        <v>4719</v>
      </c>
    </row>
    <row r="422" spans="1:11" x14ac:dyDescent="0.25">
      <c r="A422">
        <v>7350</v>
      </c>
      <c r="B422" t="s">
        <v>86</v>
      </c>
      <c r="C422">
        <v>220</v>
      </c>
      <c r="D422" s="404">
        <v>45017</v>
      </c>
      <c r="E422" t="s">
        <v>1192</v>
      </c>
      <c r="F422" t="s">
        <v>3971</v>
      </c>
      <c r="G422">
        <v>78565</v>
      </c>
      <c r="H422" s="427">
        <v>20</v>
      </c>
      <c r="I422">
        <v>204692</v>
      </c>
      <c r="J422" t="s">
        <v>2584</v>
      </c>
      <c r="K422" t="s">
        <v>4719</v>
      </c>
    </row>
    <row r="423" spans="1:11" x14ac:dyDescent="0.25">
      <c r="A423">
        <v>7350</v>
      </c>
      <c r="B423" t="s">
        <v>86</v>
      </c>
      <c r="C423">
        <v>220</v>
      </c>
      <c r="D423" s="404">
        <v>45017</v>
      </c>
      <c r="E423" t="s">
        <v>1192</v>
      </c>
      <c r="F423" t="s">
        <v>3971</v>
      </c>
      <c r="G423">
        <v>18565</v>
      </c>
      <c r="H423" s="427">
        <v>20</v>
      </c>
      <c r="I423">
        <v>204692</v>
      </c>
      <c r="J423" t="s">
        <v>2584</v>
      </c>
      <c r="K423" t="s">
        <v>4719</v>
      </c>
    </row>
    <row r="424" spans="1:11" x14ac:dyDescent="0.25">
      <c r="A424">
        <v>7350</v>
      </c>
      <c r="B424" t="s">
        <v>86</v>
      </c>
      <c r="C424">
        <v>230</v>
      </c>
      <c r="D424" s="404">
        <v>45017</v>
      </c>
      <c r="E424" t="s">
        <v>1192</v>
      </c>
      <c r="F424" t="s">
        <v>3971</v>
      </c>
      <c r="G424">
        <v>78565</v>
      </c>
      <c r="H424" s="427">
        <v>20</v>
      </c>
      <c r="I424">
        <v>204692</v>
      </c>
      <c r="J424" t="s">
        <v>2584</v>
      </c>
      <c r="K424" t="s">
        <v>4719</v>
      </c>
    </row>
    <row r="425" spans="1:11" x14ac:dyDescent="0.25">
      <c r="A425">
        <v>7350</v>
      </c>
      <c r="B425" t="s">
        <v>86</v>
      </c>
      <c r="C425">
        <v>230</v>
      </c>
      <c r="D425" s="404">
        <v>45017</v>
      </c>
      <c r="E425" t="s">
        <v>1192</v>
      </c>
      <c r="F425" t="s">
        <v>3971</v>
      </c>
      <c r="G425">
        <v>18565</v>
      </c>
      <c r="H425" s="427">
        <v>20</v>
      </c>
      <c r="I425">
        <v>204692</v>
      </c>
      <c r="J425" t="s">
        <v>2584</v>
      </c>
      <c r="K425" t="s">
        <v>4719</v>
      </c>
    </row>
    <row r="426" spans="1:11" x14ac:dyDescent="0.25">
      <c r="A426">
        <v>7350</v>
      </c>
      <c r="B426" t="s">
        <v>86</v>
      </c>
      <c r="C426">
        <v>240</v>
      </c>
      <c r="D426" s="404">
        <v>45017</v>
      </c>
      <c r="E426" t="s">
        <v>1192</v>
      </c>
      <c r="F426" t="s">
        <v>3971</v>
      </c>
      <c r="G426">
        <v>78565</v>
      </c>
      <c r="H426" s="427">
        <v>20</v>
      </c>
      <c r="I426">
        <v>204692</v>
      </c>
      <c r="J426" t="s">
        <v>2584</v>
      </c>
      <c r="K426" t="s">
        <v>4719</v>
      </c>
    </row>
    <row r="427" spans="1:11" x14ac:dyDescent="0.25">
      <c r="A427">
        <v>7350</v>
      </c>
      <c r="B427" t="s">
        <v>86</v>
      </c>
      <c r="C427">
        <v>240</v>
      </c>
      <c r="D427" s="404">
        <v>45017</v>
      </c>
      <c r="E427" t="s">
        <v>1192</v>
      </c>
      <c r="F427" t="s">
        <v>3971</v>
      </c>
      <c r="G427">
        <v>18565</v>
      </c>
      <c r="H427" s="427">
        <v>20</v>
      </c>
      <c r="I427">
        <v>204692</v>
      </c>
      <c r="J427" t="s">
        <v>2584</v>
      </c>
      <c r="K427" t="s">
        <v>4719</v>
      </c>
    </row>
    <row r="428" spans="1:11" x14ac:dyDescent="0.25">
      <c r="A428">
        <v>7350</v>
      </c>
      <c r="B428" t="s">
        <v>86</v>
      </c>
      <c r="C428">
        <v>340</v>
      </c>
      <c r="D428" s="404">
        <v>45017</v>
      </c>
      <c r="E428" t="s">
        <v>1192</v>
      </c>
      <c r="F428" t="s">
        <v>3971</v>
      </c>
      <c r="G428">
        <v>78565</v>
      </c>
      <c r="H428" s="427">
        <v>9</v>
      </c>
      <c r="I428">
        <v>204692</v>
      </c>
      <c r="J428" t="s">
        <v>2584</v>
      </c>
      <c r="K428" t="s">
        <v>4719</v>
      </c>
    </row>
    <row r="429" spans="1:11" x14ac:dyDescent="0.25">
      <c r="A429">
        <v>7350</v>
      </c>
      <c r="B429" t="s">
        <v>86</v>
      </c>
      <c r="C429">
        <v>340</v>
      </c>
      <c r="D429" s="404">
        <v>45017</v>
      </c>
      <c r="E429" t="s">
        <v>1192</v>
      </c>
      <c r="F429" t="s">
        <v>3971</v>
      </c>
      <c r="G429">
        <v>18565</v>
      </c>
      <c r="H429" s="427">
        <v>9</v>
      </c>
      <c r="I429">
        <v>204692</v>
      </c>
      <c r="J429" t="s">
        <v>2584</v>
      </c>
      <c r="K429" t="s">
        <v>4719</v>
      </c>
    </row>
    <row r="430" spans="1:11" x14ac:dyDescent="0.25">
      <c r="A430">
        <v>7350</v>
      </c>
      <c r="B430" t="s">
        <v>86</v>
      </c>
      <c r="C430">
        <v>936</v>
      </c>
      <c r="D430" s="404">
        <v>45017</v>
      </c>
      <c r="E430" t="s">
        <v>1192</v>
      </c>
      <c r="F430" t="s">
        <v>3971</v>
      </c>
      <c r="G430">
        <v>78565</v>
      </c>
      <c r="H430" s="427">
        <v>11</v>
      </c>
      <c r="I430">
        <v>204692</v>
      </c>
      <c r="J430" t="s">
        <v>2584</v>
      </c>
      <c r="K430" t="s">
        <v>4719</v>
      </c>
    </row>
    <row r="431" spans="1:11" x14ac:dyDescent="0.25">
      <c r="A431">
        <v>7350</v>
      </c>
      <c r="B431" t="s">
        <v>86</v>
      </c>
      <c r="C431">
        <v>936</v>
      </c>
      <c r="D431" s="404">
        <v>45017</v>
      </c>
      <c r="E431" t="s">
        <v>1192</v>
      </c>
      <c r="F431" t="s">
        <v>3971</v>
      </c>
      <c r="G431">
        <v>18565</v>
      </c>
      <c r="H431" s="427">
        <v>11</v>
      </c>
      <c r="I431">
        <v>204692</v>
      </c>
      <c r="J431" t="s">
        <v>2584</v>
      </c>
      <c r="K431" t="s">
        <v>4719</v>
      </c>
    </row>
    <row r="432" spans="1:11" x14ac:dyDescent="0.25">
      <c r="A432">
        <v>7350</v>
      </c>
      <c r="B432" t="s">
        <v>86</v>
      </c>
      <c r="C432">
        <v>210</v>
      </c>
      <c r="D432" s="404">
        <v>45021</v>
      </c>
      <c r="E432" t="s">
        <v>1192</v>
      </c>
      <c r="F432" t="s">
        <v>3971</v>
      </c>
      <c r="G432">
        <v>203174</v>
      </c>
      <c r="H432" s="427">
        <v>44.8</v>
      </c>
      <c r="I432">
        <v>204692</v>
      </c>
      <c r="J432" t="s">
        <v>2584</v>
      </c>
      <c r="K432" t="s">
        <v>4719</v>
      </c>
    </row>
    <row r="433" spans="1:11" x14ac:dyDescent="0.25">
      <c r="A433">
        <v>7350</v>
      </c>
      <c r="B433" t="s">
        <v>86</v>
      </c>
      <c r="C433">
        <v>220</v>
      </c>
      <c r="D433" s="404">
        <v>45021</v>
      </c>
      <c r="E433" t="s">
        <v>1192</v>
      </c>
      <c r="F433" t="s">
        <v>3971</v>
      </c>
      <c r="G433">
        <v>203174</v>
      </c>
      <c r="H433" s="427">
        <v>44.8</v>
      </c>
      <c r="I433">
        <v>204692</v>
      </c>
      <c r="J433" t="s">
        <v>2584</v>
      </c>
      <c r="K433" t="s">
        <v>4719</v>
      </c>
    </row>
    <row r="434" spans="1:11" x14ac:dyDescent="0.25">
      <c r="A434">
        <v>7350</v>
      </c>
      <c r="B434" t="s">
        <v>86</v>
      </c>
      <c r="C434">
        <v>230</v>
      </c>
      <c r="D434" s="404">
        <v>45021</v>
      </c>
      <c r="E434" t="s">
        <v>1192</v>
      </c>
      <c r="F434" t="s">
        <v>3971</v>
      </c>
      <c r="G434">
        <v>203174</v>
      </c>
      <c r="H434" s="427">
        <v>44.8</v>
      </c>
      <c r="I434">
        <v>204692</v>
      </c>
      <c r="J434" t="s">
        <v>2584</v>
      </c>
      <c r="K434" t="s">
        <v>4719</v>
      </c>
    </row>
    <row r="435" spans="1:11" x14ac:dyDescent="0.25">
      <c r="A435">
        <v>7350</v>
      </c>
      <c r="B435" t="s">
        <v>86</v>
      </c>
      <c r="C435">
        <v>240</v>
      </c>
      <c r="D435" s="404">
        <v>45021</v>
      </c>
      <c r="E435" t="s">
        <v>1192</v>
      </c>
      <c r="F435" t="s">
        <v>3971</v>
      </c>
      <c r="G435">
        <v>203174</v>
      </c>
      <c r="H435" s="427">
        <v>44.8</v>
      </c>
      <c r="I435">
        <v>204692</v>
      </c>
      <c r="J435" t="s">
        <v>2584</v>
      </c>
      <c r="K435" t="s">
        <v>4719</v>
      </c>
    </row>
    <row r="436" spans="1:11" x14ac:dyDescent="0.25">
      <c r="A436">
        <v>7350</v>
      </c>
      <c r="B436" t="s">
        <v>86</v>
      </c>
      <c r="C436">
        <v>340</v>
      </c>
      <c r="D436" s="404">
        <v>45021</v>
      </c>
      <c r="E436" t="s">
        <v>1192</v>
      </c>
      <c r="F436" t="s">
        <v>3971</v>
      </c>
      <c r="G436">
        <v>203174</v>
      </c>
      <c r="H436" s="427">
        <v>20.16</v>
      </c>
      <c r="I436">
        <v>204692</v>
      </c>
      <c r="J436" t="s">
        <v>2584</v>
      </c>
      <c r="K436" t="s">
        <v>4719</v>
      </c>
    </row>
    <row r="437" spans="1:11" x14ac:dyDescent="0.25">
      <c r="A437">
        <v>7350</v>
      </c>
      <c r="B437" t="s">
        <v>86</v>
      </c>
      <c r="C437">
        <v>936</v>
      </c>
      <c r="D437" s="404">
        <v>45021</v>
      </c>
      <c r="E437" t="s">
        <v>1192</v>
      </c>
      <c r="F437" t="s">
        <v>3971</v>
      </c>
      <c r="G437">
        <v>203174</v>
      </c>
      <c r="H437" s="427">
        <v>24.64</v>
      </c>
      <c r="I437">
        <v>204692</v>
      </c>
      <c r="J437" t="s">
        <v>2584</v>
      </c>
      <c r="K437" t="s">
        <v>4719</v>
      </c>
    </row>
    <row r="438" spans="1:11" x14ac:dyDescent="0.25">
      <c r="A438">
        <v>7350</v>
      </c>
      <c r="B438" t="s">
        <v>86</v>
      </c>
      <c r="C438">
        <v>340</v>
      </c>
      <c r="D438" s="404">
        <v>45044</v>
      </c>
      <c r="E438" t="s">
        <v>2584</v>
      </c>
      <c r="F438" t="s">
        <v>3971</v>
      </c>
      <c r="G438">
        <v>20826</v>
      </c>
      <c r="H438" s="427">
        <v>79</v>
      </c>
      <c r="I438">
        <v>204692</v>
      </c>
      <c r="J438" t="s">
        <v>2584</v>
      </c>
      <c r="K438" t="s">
        <v>4719</v>
      </c>
    </row>
    <row r="439" spans="1:11" x14ac:dyDescent="0.25">
      <c r="A439">
        <v>7350</v>
      </c>
      <c r="B439" t="s">
        <v>86</v>
      </c>
      <c r="C439">
        <v>210</v>
      </c>
      <c r="D439" s="404">
        <v>44991</v>
      </c>
      <c r="E439" t="s">
        <v>1192</v>
      </c>
      <c r="F439" t="s">
        <v>3971</v>
      </c>
      <c r="G439">
        <v>19206</v>
      </c>
      <c r="H439" s="427">
        <v>30.3</v>
      </c>
      <c r="I439">
        <v>312</v>
      </c>
      <c r="J439" t="s">
        <v>4651</v>
      </c>
      <c r="K439" t="s">
        <v>4719</v>
      </c>
    </row>
    <row r="440" spans="1:11" x14ac:dyDescent="0.25">
      <c r="A440">
        <v>7350</v>
      </c>
      <c r="B440" t="s">
        <v>86</v>
      </c>
      <c r="C440">
        <v>220</v>
      </c>
      <c r="D440" s="404">
        <v>44991</v>
      </c>
      <c r="E440" t="s">
        <v>1192</v>
      </c>
      <c r="F440" t="s">
        <v>3971</v>
      </c>
      <c r="G440">
        <v>19206</v>
      </c>
      <c r="H440" s="427">
        <v>30.3</v>
      </c>
      <c r="I440">
        <v>312</v>
      </c>
      <c r="J440" t="s">
        <v>4651</v>
      </c>
      <c r="K440" t="s">
        <v>4719</v>
      </c>
    </row>
    <row r="441" spans="1:11" x14ac:dyDescent="0.25">
      <c r="A441">
        <v>7350</v>
      </c>
      <c r="B441" t="s">
        <v>86</v>
      </c>
      <c r="C441">
        <v>230</v>
      </c>
      <c r="D441" s="404">
        <v>44991</v>
      </c>
      <c r="E441" t="s">
        <v>1192</v>
      </c>
      <c r="F441" t="s">
        <v>3971</v>
      </c>
      <c r="G441">
        <v>19206</v>
      </c>
      <c r="H441" s="427">
        <v>30.3</v>
      </c>
      <c r="I441">
        <v>312</v>
      </c>
      <c r="J441" t="s">
        <v>4651</v>
      </c>
      <c r="K441" t="s">
        <v>4719</v>
      </c>
    </row>
    <row r="442" spans="1:11" x14ac:dyDescent="0.25">
      <c r="A442">
        <v>7350</v>
      </c>
      <c r="B442" t="s">
        <v>86</v>
      </c>
      <c r="C442">
        <v>240</v>
      </c>
      <c r="D442" s="404">
        <v>44991</v>
      </c>
      <c r="E442" t="s">
        <v>1192</v>
      </c>
      <c r="F442" t="s">
        <v>3971</v>
      </c>
      <c r="G442">
        <v>19206</v>
      </c>
      <c r="H442" s="427">
        <v>30.3</v>
      </c>
      <c r="I442">
        <v>312</v>
      </c>
      <c r="J442" t="s">
        <v>4651</v>
      </c>
      <c r="K442" t="s">
        <v>4719</v>
      </c>
    </row>
    <row r="443" spans="1:11" x14ac:dyDescent="0.25">
      <c r="A443">
        <v>7350</v>
      </c>
      <c r="B443" t="s">
        <v>86</v>
      </c>
      <c r="C443">
        <v>340</v>
      </c>
      <c r="D443" s="404">
        <v>44991</v>
      </c>
      <c r="E443" t="s">
        <v>1192</v>
      </c>
      <c r="F443" t="s">
        <v>3971</v>
      </c>
      <c r="G443">
        <v>19206</v>
      </c>
      <c r="H443" s="427">
        <v>13.63</v>
      </c>
      <c r="I443">
        <v>312</v>
      </c>
      <c r="J443" t="s">
        <v>4651</v>
      </c>
      <c r="K443" t="s">
        <v>4719</v>
      </c>
    </row>
    <row r="444" spans="1:11" x14ac:dyDescent="0.25">
      <c r="A444">
        <v>7350</v>
      </c>
      <c r="B444" t="s">
        <v>86</v>
      </c>
      <c r="C444">
        <v>936</v>
      </c>
      <c r="D444" s="404">
        <v>44991</v>
      </c>
      <c r="E444" t="s">
        <v>1192</v>
      </c>
      <c r="F444" t="s">
        <v>3971</v>
      </c>
      <c r="G444">
        <v>19206</v>
      </c>
      <c r="H444" s="427">
        <v>16.670000000000002</v>
      </c>
      <c r="I444">
        <v>312</v>
      </c>
      <c r="J444" t="s">
        <v>4651</v>
      </c>
      <c r="K444" t="s">
        <v>4719</v>
      </c>
    </row>
    <row r="445" spans="1:11" x14ac:dyDescent="0.25">
      <c r="A445">
        <v>7350</v>
      </c>
      <c r="B445" t="s">
        <v>86</v>
      </c>
      <c r="C445">
        <v>210</v>
      </c>
      <c r="D445" s="404">
        <v>44998</v>
      </c>
      <c r="E445" t="s">
        <v>1192</v>
      </c>
      <c r="F445" t="s">
        <v>3971</v>
      </c>
      <c r="G445">
        <v>18565</v>
      </c>
      <c r="H445" s="427">
        <v>20</v>
      </c>
      <c r="I445">
        <v>312</v>
      </c>
      <c r="J445" t="s">
        <v>4651</v>
      </c>
      <c r="K445" t="s">
        <v>4719</v>
      </c>
    </row>
    <row r="446" spans="1:11" x14ac:dyDescent="0.25">
      <c r="A446">
        <v>7350</v>
      </c>
      <c r="B446" t="s">
        <v>86</v>
      </c>
      <c r="C446">
        <v>220</v>
      </c>
      <c r="D446" s="404">
        <v>44998</v>
      </c>
      <c r="E446" t="s">
        <v>1192</v>
      </c>
      <c r="F446" t="s">
        <v>3971</v>
      </c>
      <c r="G446">
        <v>18565</v>
      </c>
      <c r="H446" s="427">
        <v>20</v>
      </c>
      <c r="I446">
        <v>312</v>
      </c>
      <c r="J446" t="s">
        <v>4651</v>
      </c>
      <c r="K446" t="s">
        <v>4719</v>
      </c>
    </row>
    <row r="447" spans="1:11" x14ac:dyDescent="0.25">
      <c r="A447">
        <v>7350</v>
      </c>
      <c r="B447" t="s">
        <v>86</v>
      </c>
      <c r="C447">
        <v>230</v>
      </c>
      <c r="D447" s="404">
        <v>44998</v>
      </c>
      <c r="E447" t="s">
        <v>1192</v>
      </c>
      <c r="F447" t="s">
        <v>3971</v>
      </c>
      <c r="G447">
        <v>18565</v>
      </c>
      <c r="H447" s="427">
        <v>20</v>
      </c>
      <c r="I447">
        <v>312</v>
      </c>
      <c r="J447" t="s">
        <v>4651</v>
      </c>
      <c r="K447" t="s">
        <v>4719</v>
      </c>
    </row>
    <row r="448" spans="1:11" x14ac:dyDescent="0.25">
      <c r="A448">
        <v>7350</v>
      </c>
      <c r="B448" t="s">
        <v>86</v>
      </c>
      <c r="C448">
        <v>240</v>
      </c>
      <c r="D448" s="404">
        <v>44998</v>
      </c>
      <c r="E448" t="s">
        <v>1192</v>
      </c>
      <c r="F448" t="s">
        <v>3971</v>
      </c>
      <c r="G448">
        <v>18565</v>
      </c>
      <c r="H448" s="427">
        <v>20</v>
      </c>
      <c r="I448">
        <v>312</v>
      </c>
      <c r="J448" t="s">
        <v>4651</v>
      </c>
      <c r="K448" t="s">
        <v>4719</v>
      </c>
    </row>
    <row r="449" spans="1:11" x14ac:dyDescent="0.25">
      <c r="A449">
        <v>7350</v>
      </c>
      <c r="B449" t="s">
        <v>86</v>
      </c>
      <c r="C449">
        <v>340</v>
      </c>
      <c r="D449" s="404">
        <v>44998</v>
      </c>
      <c r="E449" t="s">
        <v>1192</v>
      </c>
      <c r="F449" t="s">
        <v>3971</v>
      </c>
      <c r="G449">
        <v>18565</v>
      </c>
      <c r="H449" s="427">
        <v>9</v>
      </c>
      <c r="I449">
        <v>312</v>
      </c>
      <c r="J449" t="s">
        <v>4651</v>
      </c>
      <c r="K449" t="s">
        <v>4719</v>
      </c>
    </row>
    <row r="450" spans="1:11" x14ac:dyDescent="0.25">
      <c r="A450">
        <v>7350</v>
      </c>
      <c r="B450" t="s">
        <v>86</v>
      </c>
      <c r="C450">
        <v>936</v>
      </c>
      <c r="D450" s="404">
        <v>44998</v>
      </c>
      <c r="E450" t="s">
        <v>1192</v>
      </c>
      <c r="F450" t="s">
        <v>3971</v>
      </c>
      <c r="G450">
        <v>18565</v>
      </c>
      <c r="H450" s="427">
        <v>11</v>
      </c>
      <c r="I450">
        <v>312</v>
      </c>
      <c r="J450" t="s">
        <v>4651</v>
      </c>
      <c r="K450" t="s">
        <v>4719</v>
      </c>
    </row>
    <row r="451" spans="1:11" x14ac:dyDescent="0.25">
      <c r="A451">
        <v>7350</v>
      </c>
      <c r="B451" t="s">
        <v>86</v>
      </c>
      <c r="C451">
        <v>210</v>
      </c>
      <c r="D451" s="404">
        <v>45017</v>
      </c>
      <c r="E451" t="s">
        <v>1192</v>
      </c>
      <c r="F451" t="s">
        <v>3971</v>
      </c>
      <c r="G451">
        <v>18565</v>
      </c>
      <c r="H451" s="427">
        <v>-20</v>
      </c>
      <c r="I451">
        <v>312</v>
      </c>
      <c r="J451" t="s">
        <v>4651</v>
      </c>
      <c r="K451" t="s">
        <v>4719</v>
      </c>
    </row>
    <row r="452" spans="1:11" x14ac:dyDescent="0.25">
      <c r="A452">
        <v>7350</v>
      </c>
      <c r="B452" t="s">
        <v>86</v>
      </c>
      <c r="C452">
        <v>210</v>
      </c>
      <c r="D452" s="404">
        <v>45017</v>
      </c>
      <c r="E452" t="s">
        <v>1192</v>
      </c>
      <c r="F452" t="s">
        <v>3971</v>
      </c>
      <c r="G452">
        <v>19206</v>
      </c>
      <c r="H452" s="427">
        <v>-30.3</v>
      </c>
      <c r="I452">
        <v>312</v>
      </c>
      <c r="J452" t="s">
        <v>4651</v>
      </c>
      <c r="K452" t="s">
        <v>4719</v>
      </c>
    </row>
    <row r="453" spans="1:11" x14ac:dyDescent="0.25">
      <c r="A453">
        <v>7350</v>
      </c>
      <c r="B453" t="s">
        <v>86</v>
      </c>
      <c r="C453">
        <v>220</v>
      </c>
      <c r="D453" s="404">
        <v>45017</v>
      </c>
      <c r="E453" t="s">
        <v>1192</v>
      </c>
      <c r="F453" t="s">
        <v>3971</v>
      </c>
      <c r="G453">
        <v>18565</v>
      </c>
      <c r="H453" s="427">
        <v>-20</v>
      </c>
      <c r="I453">
        <v>312</v>
      </c>
      <c r="J453" t="s">
        <v>4651</v>
      </c>
      <c r="K453" t="s">
        <v>4719</v>
      </c>
    </row>
    <row r="454" spans="1:11" x14ac:dyDescent="0.25">
      <c r="A454">
        <v>7350</v>
      </c>
      <c r="B454" t="s">
        <v>86</v>
      </c>
      <c r="C454">
        <v>220</v>
      </c>
      <c r="D454" s="404">
        <v>45017</v>
      </c>
      <c r="E454" t="s">
        <v>1192</v>
      </c>
      <c r="F454" t="s">
        <v>3971</v>
      </c>
      <c r="G454">
        <v>19206</v>
      </c>
      <c r="H454" s="427">
        <v>-30.3</v>
      </c>
      <c r="I454">
        <v>312</v>
      </c>
      <c r="J454" t="s">
        <v>4651</v>
      </c>
      <c r="K454" t="s">
        <v>4719</v>
      </c>
    </row>
    <row r="455" spans="1:11" x14ac:dyDescent="0.25">
      <c r="A455">
        <v>7350</v>
      </c>
      <c r="B455" t="s">
        <v>86</v>
      </c>
      <c r="C455">
        <v>230</v>
      </c>
      <c r="D455" s="404">
        <v>45017</v>
      </c>
      <c r="E455" t="s">
        <v>1192</v>
      </c>
      <c r="F455" t="s">
        <v>3971</v>
      </c>
      <c r="G455">
        <v>18565</v>
      </c>
      <c r="H455" s="427">
        <v>-20</v>
      </c>
      <c r="I455">
        <v>312</v>
      </c>
      <c r="J455" t="s">
        <v>4651</v>
      </c>
      <c r="K455" t="s">
        <v>4719</v>
      </c>
    </row>
    <row r="456" spans="1:11" x14ac:dyDescent="0.25">
      <c r="A456">
        <v>7350</v>
      </c>
      <c r="B456" t="s">
        <v>86</v>
      </c>
      <c r="C456">
        <v>230</v>
      </c>
      <c r="D456" s="404">
        <v>45017</v>
      </c>
      <c r="E456" t="s">
        <v>1192</v>
      </c>
      <c r="F456" t="s">
        <v>3971</v>
      </c>
      <c r="G456">
        <v>19206</v>
      </c>
      <c r="H456" s="427">
        <v>-30.3</v>
      </c>
      <c r="I456">
        <v>312</v>
      </c>
      <c r="J456" t="s">
        <v>4651</v>
      </c>
      <c r="K456" t="s">
        <v>4719</v>
      </c>
    </row>
    <row r="457" spans="1:11" x14ac:dyDescent="0.25">
      <c r="A457">
        <v>7350</v>
      </c>
      <c r="B457" t="s">
        <v>86</v>
      </c>
      <c r="C457">
        <v>240</v>
      </c>
      <c r="D457" s="404">
        <v>45017</v>
      </c>
      <c r="E457" t="s">
        <v>1192</v>
      </c>
      <c r="F457" t="s">
        <v>3971</v>
      </c>
      <c r="G457">
        <v>18565</v>
      </c>
      <c r="H457" s="427">
        <v>-20</v>
      </c>
      <c r="I457">
        <v>312</v>
      </c>
      <c r="J457" t="s">
        <v>4651</v>
      </c>
      <c r="K457" t="s">
        <v>4719</v>
      </c>
    </row>
    <row r="458" spans="1:11" x14ac:dyDescent="0.25">
      <c r="A458">
        <v>7350</v>
      </c>
      <c r="B458" t="s">
        <v>86</v>
      </c>
      <c r="C458">
        <v>240</v>
      </c>
      <c r="D458" s="404">
        <v>45017</v>
      </c>
      <c r="E458" t="s">
        <v>1192</v>
      </c>
      <c r="F458" t="s">
        <v>3971</v>
      </c>
      <c r="G458">
        <v>19206</v>
      </c>
      <c r="H458" s="427">
        <v>-30.3</v>
      </c>
      <c r="I458">
        <v>312</v>
      </c>
      <c r="J458" t="s">
        <v>4651</v>
      </c>
      <c r="K458" t="s">
        <v>4719</v>
      </c>
    </row>
    <row r="459" spans="1:11" x14ac:dyDescent="0.25">
      <c r="A459">
        <v>7350</v>
      </c>
      <c r="B459" t="s">
        <v>86</v>
      </c>
      <c r="C459">
        <v>340</v>
      </c>
      <c r="D459" s="404">
        <v>45017</v>
      </c>
      <c r="E459" t="s">
        <v>1192</v>
      </c>
      <c r="F459" t="s">
        <v>3971</v>
      </c>
      <c r="G459">
        <v>18565</v>
      </c>
      <c r="H459" s="427">
        <v>-9</v>
      </c>
      <c r="I459">
        <v>312</v>
      </c>
      <c r="J459" t="s">
        <v>4651</v>
      </c>
      <c r="K459" t="s">
        <v>4719</v>
      </c>
    </row>
    <row r="460" spans="1:11" x14ac:dyDescent="0.25">
      <c r="A460">
        <v>7350</v>
      </c>
      <c r="B460" t="s">
        <v>86</v>
      </c>
      <c r="C460">
        <v>340</v>
      </c>
      <c r="D460" s="404">
        <v>45017</v>
      </c>
      <c r="E460" t="s">
        <v>1192</v>
      </c>
      <c r="F460" t="s">
        <v>3971</v>
      </c>
      <c r="G460">
        <v>19206</v>
      </c>
      <c r="H460" s="427">
        <v>-13.63</v>
      </c>
      <c r="I460">
        <v>312</v>
      </c>
      <c r="J460" t="s">
        <v>4651</v>
      </c>
      <c r="K460" t="s">
        <v>4719</v>
      </c>
    </row>
    <row r="461" spans="1:11" x14ac:dyDescent="0.25">
      <c r="A461">
        <v>7350</v>
      </c>
      <c r="B461" t="s">
        <v>86</v>
      </c>
      <c r="C461">
        <v>936</v>
      </c>
      <c r="D461" s="404">
        <v>45017</v>
      </c>
      <c r="E461" t="s">
        <v>1192</v>
      </c>
      <c r="F461" t="s">
        <v>3971</v>
      </c>
      <c r="G461">
        <v>18565</v>
      </c>
      <c r="H461" s="427">
        <v>-11</v>
      </c>
      <c r="I461">
        <v>312</v>
      </c>
      <c r="J461" t="s">
        <v>4651</v>
      </c>
      <c r="K461" t="s">
        <v>4719</v>
      </c>
    </row>
    <row r="462" spans="1:11" x14ac:dyDescent="0.25">
      <c r="A462">
        <v>7350</v>
      </c>
      <c r="B462" t="s">
        <v>86</v>
      </c>
      <c r="C462">
        <v>936</v>
      </c>
      <c r="D462" s="404">
        <v>45017</v>
      </c>
      <c r="E462" t="s">
        <v>1192</v>
      </c>
      <c r="F462" t="s">
        <v>3971</v>
      </c>
      <c r="G462">
        <v>19206</v>
      </c>
      <c r="H462" s="427">
        <v>-16.670000000000002</v>
      </c>
      <c r="I462">
        <v>312</v>
      </c>
      <c r="J462" t="s">
        <v>4651</v>
      </c>
      <c r="K462" t="s">
        <v>4719</v>
      </c>
    </row>
    <row r="463" spans="1:11" x14ac:dyDescent="0.25">
      <c r="A463">
        <v>7350</v>
      </c>
      <c r="B463" t="s">
        <v>86</v>
      </c>
      <c r="C463">
        <v>110</v>
      </c>
      <c r="D463" s="404">
        <v>45016</v>
      </c>
      <c r="E463" t="s">
        <v>2667</v>
      </c>
      <c r="F463" t="s">
        <v>3971</v>
      </c>
      <c r="G463">
        <v>68107</v>
      </c>
      <c r="H463" s="427">
        <v>76.67</v>
      </c>
      <c r="I463">
        <v>646</v>
      </c>
      <c r="J463" t="s">
        <v>4076</v>
      </c>
      <c r="K463" t="s">
        <v>4720</v>
      </c>
    </row>
    <row r="464" spans="1:11" x14ac:dyDescent="0.25">
      <c r="A464">
        <v>7350</v>
      </c>
      <c r="B464" t="s">
        <v>86</v>
      </c>
      <c r="C464">
        <v>112</v>
      </c>
      <c r="D464" s="404">
        <v>45016</v>
      </c>
      <c r="E464" t="s">
        <v>2667</v>
      </c>
      <c r="F464" t="s">
        <v>3971</v>
      </c>
      <c r="G464">
        <v>68107</v>
      </c>
      <c r="H464" s="427">
        <v>57.51</v>
      </c>
      <c r="I464">
        <v>646</v>
      </c>
      <c r="J464" t="s">
        <v>4076</v>
      </c>
      <c r="K464" t="s">
        <v>4720</v>
      </c>
    </row>
    <row r="465" spans="1:11" x14ac:dyDescent="0.25">
      <c r="A465">
        <v>7350</v>
      </c>
      <c r="B465" t="s">
        <v>86</v>
      </c>
      <c r="C465">
        <v>120</v>
      </c>
      <c r="D465" s="404">
        <v>45016</v>
      </c>
      <c r="E465" t="s">
        <v>2667</v>
      </c>
      <c r="F465" t="s">
        <v>3971</v>
      </c>
      <c r="G465">
        <v>68107</v>
      </c>
      <c r="H465" s="427">
        <v>103.53</v>
      </c>
      <c r="I465">
        <v>646</v>
      </c>
      <c r="J465" t="s">
        <v>4076</v>
      </c>
      <c r="K465" t="s">
        <v>4720</v>
      </c>
    </row>
    <row r="466" spans="1:11" x14ac:dyDescent="0.25">
      <c r="A466">
        <v>7350</v>
      </c>
      <c r="B466" t="s">
        <v>86</v>
      </c>
      <c r="C466">
        <v>130</v>
      </c>
      <c r="D466" s="404">
        <v>45016</v>
      </c>
      <c r="E466" t="s">
        <v>2667</v>
      </c>
      <c r="F466" t="s">
        <v>3971</v>
      </c>
      <c r="G466">
        <v>68107</v>
      </c>
      <c r="H466" s="427">
        <v>58.67</v>
      </c>
      <c r="I466">
        <v>646</v>
      </c>
      <c r="J466" t="s">
        <v>4076</v>
      </c>
      <c r="K466" t="s">
        <v>4720</v>
      </c>
    </row>
    <row r="467" spans="1:11" x14ac:dyDescent="0.25">
      <c r="A467">
        <v>7350</v>
      </c>
      <c r="B467" t="s">
        <v>86</v>
      </c>
      <c r="C467">
        <v>140</v>
      </c>
      <c r="D467" s="404">
        <v>45016</v>
      </c>
      <c r="E467" t="s">
        <v>2667</v>
      </c>
      <c r="F467" t="s">
        <v>3971</v>
      </c>
      <c r="G467">
        <v>68107</v>
      </c>
      <c r="H467" s="427">
        <v>69.02</v>
      </c>
      <c r="I467">
        <v>646</v>
      </c>
      <c r="J467" t="s">
        <v>4076</v>
      </c>
      <c r="K467" t="s">
        <v>4720</v>
      </c>
    </row>
    <row r="468" spans="1:11" x14ac:dyDescent="0.25">
      <c r="A468">
        <v>7350</v>
      </c>
      <c r="B468" t="s">
        <v>86</v>
      </c>
      <c r="C468">
        <v>160</v>
      </c>
      <c r="D468" s="404">
        <v>45016</v>
      </c>
      <c r="E468" t="s">
        <v>2667</v>
      </c>
      <c r="F468" t="s">
        <v>3971</v>
      </c>
      <c r="G468">
        <v>68107</v>
      </c>
      <c r="H468" s="427">
        <v>34.51</v>
      </c>
      <c r="I468">
        <v>646</v>
      </c>
      <c r="J468" t="s">
        <v>4076</v>
      </c>
      <c r="K468" t="s">
        <v>4720</v>
      </c>
    </row>
    <row r="469" spans="1:11" x14ac:dyDescent="0.25">
      <c r="A469">
        <v>7350</v>
      </c>
      <c r="B469" t="s">
        <v>86</v>
      </c>
      <c r="C469">
        <v>210</v>
      </c>
      <c r="D469" s="404">
        <v>45016</v>
      </c>
      <c r="E469" t="s">
        <v>2667</v>
      </c>
      <c r="F469" t="s">
        <v>3971</v>
      </c>
      <c r="G469">
        <v>68107</v>
      </c>
      <c r="H469" s="427">
        <v>38.369999999999997</v>
      </c>
      <c r="I469">
        <v>646</v>
      </c>
      <c r="J469" t="s">
        <v>4076</v>
      </c>
      <c r="K469" t="s">
        <v>4720</v>
      </c>
    </row>
    <row r="470" spans="1:11" x14ac:dyDescent="0.25">
      <c r="A470">
        <v>7350</v>
      </c>
      <c r="B470" t="s">
        <v>86</v>
      </c>
      <c r="C470">
        <v>220</v>
      </c>
      <c r="D470" s="404">
        <v>45016</v>
      </c>
      <c r="E470" t="s">
        <v>2667</v>
      </c>
      <c r="F470" t="s">
        <v>3971</v>
      </c>
      <c r="G470">
        <v>68107</v>
      </c>
      <c r="H470" s="427">
        <v>23.01</v>
      </c>
      <c r="I470">
        <v>646</v>
      </c>
      <c r="J470" t="s">
        <v>4076</v>
      </c>
      <c r="K470" t="s">
        <v>4720</v>
      </c>
    </row>
    <row r="471" spans="1:11" x14ac:dyDescent="0.25">
      <c r="A471">
        <v>7350</v>
      </c>
      <c r="B471" t="s">
        <v>86</v>
      </c>
      <c r="C471">
        <v>230</v>
      </c>
      <c r="D471" s="404">
        <v>45016</v>
      </c>
      <c r="E471" t="s">
        <v>2667</v>
      </c>
      <c r="F471" t="s">
        <v>3971</v>
      </c>
      <c r="G471">
        <v>68107</v>
      </c>
      <c r="H471" s="427">
        <v>38.83</v>
      </c>
      <c r="I471">
        <v>646</v>
      </c>
      <c r="J471" t="s">
        <v>4076</v>
      </c>
      <c r="K471" t="s">
        <v>4720</v>
      </c>
    </row>
    <row r="472" spans="1:11" x14ac:dyDescent="0.25">
      <c r="A472">
        <v>7350</v>
      </c>
      <c r="B472" t="s">
        <v>86</v>
      </c>
      <c r="C472">
        <v>240</v>
      </c>
      <c r="D472" s="404">
        <v>45016</v>
      </c>
      <c r="E472" t="s">
        <v>2667</v>
      </c>
      <c r="F472" t="s">
        <v>3971</v>
      </c>
      <c r="G472">
        <v>68107</v>
      </c>
      <c r="H472" s="427">
        <v>30.65</v>
      </c>
      <c r="I472">
        <v>646</v>
      </c>
      <c r="J472" t="s">
        <v>4076</v>
      </c>
      <c r="K472" t="s">
        <v>4720</v>
      </c>
    </row>
    <row r="473" spans="1:11" x14ac:dyDescent="0.25">
      <c r="A473">
        <v>7350</v>
      </c>
      <c r="B473" t="s">
        <v>86</v>
      </c>
      <c r="C473">
        <v>340</v>
      </c>
      <c r="D473" s="404">
        <v>45016</v>
      </c>
      <c r="E473" t="s">
        <v>2667</v>
      </c>
      <c r="F473" t="s">
        <v>3971</v>
      </c>
      <c r="G473">
        <v>68107</v>
      </c>
      <c r="H473" s="427">
        <v>15.64</v>
      </c>
      <c r="I473">
        <v>646</v>
      </c>
      <c r="J473" t="s">
        <v>4076</v>
      </c>
      <c r="K473" t="s">
        <v>4720</v>
      </c>
    </row>
    <row r="474" spans="1:11" x14ac:dyDescent="0.25">
      <c r="A474">
        <v>7350</v>
      </c>
      <c r="B474" t="s">
        <v>86</v>
      </c>
      <c r="C474">
        <v>935</v>
      </c>
      <c r="D474" s="404">
        <v>45016</v>
      </c>
      <c r="E474" t="s">
        <v>2667</v>
      </c>
      <c r="F474" t="s">
        <v>3971</v>
      </c>
      <c r="G474">
        <v>68107</v>
      </c>
      <c r="H474" s="427">
        <v>14.38</v>
      </c>
      <c r="I474">
        <v>646</v>
      </c>
      <c r="J474" t="s">
        <v>4076</v>
      </c>
      <c r="K474" t="s">
        <v>4720</v>
      </c>
    </row>
    <row r="475" spans="1:11" x14ac:dyDescent="0.25">
      <c r="A475">
        <v>7350</v>
      </c>
      <c r="B475" t="s">
        <v>86</v>
      </c>
      <c r="C475">
        <v>936</v>
      </c>
      <c r="D475" s="404">
        <v>45016</v>
      </c>
      <c r="E475" t="s">
        <v>2667</v>
      </c>
      <c r="F475" t="s">
        <v>3971</v>
      </c>
      <c r="G475">
        <v>68107</v>
      </c>
      <c r="H475" s="427">
        <v>14.38</v>
      </c>
      <c r="I475">
        <v>646</v>
      </c>
      <c r="J475" t="s">
        <v>4076</v>
      </c>
      <c r="K475" t="s">
        <v>4720</v>
      </c>
    </row>
    <row r="476" spans="1:11" x14ac:dyDescent="0.25">
      <c r="A476">
        <v>7350</v>
      </c>
      <c r="B476" t="s">
        <v>86</v>
      </c>
      <c r="C476">
        <v>110</v>
      </c>
      <c r="D476" s="404">
        <v>45230</v>
      </c>
      <c r="E476" t="s">
        <v>2667</v>
      </c>
      <c r="F476" t="s">
        <v>3971</v>
      </c>
      <c r="G476">
        <v>70207</v>
      </c>
      <c r="H476" s="427">
        <v>27.27</v>
      </c>
      <c r="I476">
        <v>646</v>
      </c>
      <c r="J476" t="s">
        <v>4076</v>
      </c>
      <c r="K476" t="s">
        <v>4720</v>
      </c>
    </row>
    <row r="477" spans="1:11" x14ac:dyDescent="0.25">
      <c r="A477">
        <v>7350</v>
      </c>
      <c r="B477" t="s">
        <v>86</v>
      </c>
      <c r="C477">
        <v>112</v>
      </c>
      <c r="D477" s="404">
        <v>45230</v>
      </c>
      <c r="E477" t="s">
        <v>2667</v>
      </c>
      <c r="F477" t="s">
        <v>3971</v>
      </c>
      <c r="G477">
        <v>70207</v>
      </c>
      <c r="H477" s="427">
        <v>20.45</v>
      </c>
      <c r="I477">
        <v>646</v>
      </c>
      <c r="J477" t="s">
        <v>4076</v>
      </c>
      <c r="K477" t="s">
        <v>4720</v>
      </c>
    </row>
    <row r="478" spans="1:11" x14ac:dyDescent="0.25">
      <c r="A478">
        <v>7350</v>
      </c>
      <c r="B478" t="s">
        <v>86</v>
      </c>
      <c r="C478">
        <v>120</v>
      </c>
      <c r="D478" s="404">
        <v>45230</v>
      </c>
      <c r="E478" t="s">
        <v>2667</v>
      </c>
      <c r="F478" t="s">
        <v>3971</v>
      </c>
      <c r="G478">
        <v>70207</v>
      </c>
      <c r="H478" s="427">
        <v>36.82</v>
      </c>
      <c r="I478">
        <v>646</v>
      </c>
      <c r="J478" t="s">
        <v>4076</v>
      </c>
      <c r="K478" t="s">
        <v>4720</v>
      </c>
    </row>
    <row r="479" spans="1:11" x14ac:dyDescent="0.25">
      <c r="A479">
        <v>7350</v>
      </c>
      <c r="B479" t="s">
        <v>86</v>
      </c>
      <c r="C479">
        <v>130</v>
      </c>
      <c r="D479" s="404">
        <v>45230</v>
      </c>
      <c r="E479" t="s">
        <v>2667</v>
      </c>
      <c r="F479" t="s">
        <v>3971</v>
      </c>
      <c r="G479">
        <v>70207</v>
      </c>
      <c r="H479" s="427">
        <v>20.86</v>
      </c>
      <c r="I479">
        <v>646</v>
      </c>
      <c r="J479" t="s">
        <v>4076</v>
      </c>
      <c r="K479" t="s">
        <v>4720</v>
      </c>
    </row>
    <row r="480" spans="1:11" x14ac:dyDescent="0.25">
      <c r="A480">
        <v>7350</v>
      </c>
      <c r="B480" t="s">
        <v>86</v>
      </c>
      <c r="C480">
        <v>140</v>
      </c>
      <c r="D480" s="404">
        <v>45230</v>
      </c>
      <c r="E480" t="s">
        <v>2667</v>
      </c>
      <c r="F480" t="s">
        <v>3971</v>
      </c>
      <c r="G480">
        <v>70207</v>
      </c>
      <c r="H480" s="427">
        <v>24.55</v>
      </c>
      <c r="I480">
        <v>646</v>
      </c>
      <c r="J480" t="s">
        <v>4076</v>
      </c>
      <c r="K480" t="s">
        <v>4720</v>
      </c>
    </row>
    <row r="481" spans="1:11" x14ac:dyDescent="0.25">
      <c r="A481">
        <v>7350</v>
      </c>
      <c r="B481" t="s">
        <v>86</v>
      </c>
      <c r="C481">
        <v>160</v>
      </c>
      <c r="D481" s="404">
        <v>45230</v>
      </c>
      <c r="E481" t="s">
        <v>2667</v>
      </c>
      <c r="F481" t="s">
        <v>3971</v>
      </c>
      <c r="G481">
        <v>70207</v>
      </c>
      <c r="H481" s="427">
        <v>12.27</v>
      </c>
      <c r="I481">
        <v>646</v>
      </c>
      <c r="J481" t="s">
        <v>4076</v>
      </c>
      <c r="K481" t="s">
        <v>4720</v>
      </c>
    </row>
    <row r="482" spans="1:11" x14ac:dyDescent="0.25">
      <c r="A482">
        <v>7350</v>
      </c>
      <c r="B482" t="s">
        <v>86</v>
      </c>
      <c r="C482">
        <v>210</v>
      </c>
      <c r="D482" s="404">
        <v>45230</v>
      </c>
      <c r="E482" t="s">
        <v>2667</v>
      </c>
      <c r="F482" t="s">
        <v>3971</v>
      </c>
      <c r="G482">
        <v>70207</v>
      </c>
      <c r="H482" s="427">
        <v>13.64</v>
      </c>
      <c r="I482">
        <v>646</v>
      </c>
      <c r="J482" t="s">
        <v>4076</v>
      </c>
      <c r="K482" t="s">
        <v>4720</v>
      </c>
    </row>
    <row r="483" spans="1:11" x14ac:dyDescent="0.25">
      <c r="A483">
        <v>7350</v>
      </c>
      <c r="B483" t="s">
        <v>86</v>
      </c>
      <c r="C483">
        <v>220</v>
      </c>
      <c r="D483" s="404">
        <v>45230</v>
      </c>
      <c r="E483" t="s">
        <v>2667</v>
      </c>
      <c r="F483" t="s">
        <v>3971</v>
      </c>
      <c r="G483">
        <v>70207</v>
      </c>
      <c r="H483" s="427">
        <v>8.18</v>
      </c>
      <c r="I483">
        <v>646</v>
      </c>
      <c r="J483" t="s">
        <v>4076</v>
      </c>
      <c r="K483" t="s">
        <v>4720</v>
      </c>
    </row>
    <row r="484" spans="1:11" x14ac:dyDescent="0.25">
      <c r="A484">
        <v>7350</v>
      </c>
      <c r="B484" t="s">
        <v>86</v>
      </c>
      <c r="C484">
        <v>230</v>
      </c>
      <c r="D484" s="404">
        <v>45230</v>
      </c>
      <c r="E484" t="s">
        <v>2667</v>
      </c>
      <c r="F484" t="s">
        <v>3971</v>
      </c>
      <c r="G484">
        <v>70207</v>
      </c>
      <c r="H484" s="427">
        <v>13.81</v>
      </c>
      <c r="I484">
        <v>646</v>
      </c>
      <c r="J484" t="s">
        <v>4076</v>
      </c>
      <c r="K484" t="s">
        <v>4720</v>
      </c>
    </row>
    <row r="485" spans="1:11" x14ac:dyDescent="0.25">
      <c r="A485">
        <v>7350</v>
      </c>
      <c r="B485" t="s">
        <v>86</v>
      </c>
      <c r="C485">
        <v>240</v>
      </c>
      <c r="D485" s="404">
        <v>45230</v>
      </c>
      <c r="E485" t="s">
        <v>2667</v>
      </c>
      <c r="F485" t="s">
        <v>3971</v>
      </c>
      <c r="G485">
        <v>70207</v>
      </c>
      <c r="H485" s="427">
        <v>10.9</v>
      </c>
      <c r="I485">
        <v>646</v>
      </c>
      <c r="J485" t="s">
        <v>4076</v>
      </c>
      <c r="K485" t="s">
        <v>4720</v>
      </c>
    </row>
    <row r="486" spans="1:11" x14ac:dyDescent="0.25">
      <c r="A486">
        <v>7350</v>
      </c>
      <c r="B486" t="s">
        <v>86</v>
      </c>
      <c r="C486">
        <v>340</v>
      </c>
      <c r="D486" s="404">
        <v>45230</v>
      </c>
      <c r="E486" t="s">
        <v>2667</v>
      </c>
      <c r="F486" t="s">
        <v>3971</v>
      </c>
      <c r="G486">
        <v>70207</v>
      </c>
      <c r="H486" s="427">
        <v>5.57</v>
      </c>
      <c r="I486">
        <v>646</v>
      </c>
      <c r="J486" t="s">
        <v>4076</v>
      </c>
      <c r="K486" t="s">
        <v>4720</v>
      </c>
    </row>
    <row r="487" spans="1:11" x14ac:dyDescent="0.25">
      <c r="A487">
        <v>7350</v>
      </c>
      <c r="B487" t="s">
        <v>86</v>
      </c>
      <c r="C487">
        <v>935</v>
      </c>
      <c r="D487" s="404">
        <v>45230</v>
      </c>
      <c r="E487" t="s">
        <v>2667</v>
      </c>
      <c r="F487" t="s">
        <v>3971</v>
      </c>
      <c r="G487">
        <v>70207</v>
      </c>
      <c r="H487" s="427">
        <v>5.1100000000000003</v>
      </c>
      <c r="I487">
        <v>646</v>
      </c>
      <c r="J487" t="s">
        <v>4076</v>
      </c>
      <c r="K487" t="s">
        <v>4720</v>
      </c>
    </row>
    <row r="488" spans="1:11" x14ac:dyDescent="0.25">
      <c r="A488">
        <v>7350</v>
      </c>
      <c r="B488" t="s">
        <v>86</v>
      </c>
      <c r="C488">
        <v>936</v>
      </c>
      <c r="D488" s="404">
        <v>45230</v>
      </c>
      <c r="E488" t="s">
        <v>2667</v>
      </c>
      <c r="F488" t="s">
        <v>3971</v>
      </c>
      <c r="G488">
        <v>70207</v>
      </c>
      <c r="H488" s="427">
        <v>5.1100000000000003</v>
      </c>
      <c r="I488">
        <v>646</v>
      </c>
      <c r="J488" t="s">
        <v>4076</v>
      </c>
      <c r="K488" t="s">
        <v>4720</v>
      </c>
    </row>
    <row r="489" spans="1:11" x14ac:dyDescent="0.25">
      <c r="A489">
        <v>7350</v>
      </c>
      <c r="B489" t="s">
        <v>86</v>
      </c>
      <c r="C489">
        <v>110</v>
      </c>
      <c r="D489" s="404">
        <v>45291</v>
      </c>
      <c r="E489" t="s">
        <v>2667</v>
      </c>
      <c r="F489" t="s">
        <v>3971</v>
      </c>
      <c r="G489">
        <v>70794</v>
      </c>
      <c r="H489" s="427">
        <v>54.53</v>
      </c>
      <c r="I489">
        <v>646</v>
      </c>
      <c r="J489" t="s">
        <v>4076</v>
      </c>
      <c r="K489" t="s">
        <v>4720</v>
      </c>
    </row>
    <row r="490" spans="1:11" x14ac:dyDescent="0.25">
      <c r="A490">
        <v>7350</v>
      </c>
      <c r="B490" t="s">
        <v>86</v>
      </c>
      <c r="C490">
        <v>112</v>
      </c>
      <c r="D490" s="404">
        <v>45291</v>
      </c>
      <c r="E490" t="s">
        <v>2667</v>
      </c>
      <c r="F490" t="s">
        <v>3971</v>
      </c>
      <c r="G490">
        <v>70794</v>
      </c>
      <c r="H490" s="427">
        <v>40.909999999999997</v>
      </c>
      <c r="I490">
        <v>646</v>
      </c>
      <c r="J490" t="s">
        <v>4076</v>
      </c>
      <c r="K490" t="s">
        <v>4720</v>
      </c>
    </row>
    <row r="491" spans="1:11" x14ac:dyDescent="0.25">
      <c r="A491">
        <v>7350</v>
      </c>
      <c r="B491" t="s">
        <v>86</v>
      </c>
      <c r="C491">
        <v>120</v>
      </c>
      <c r="D491" s="404">
        <v>45291</v>
      </c>
      <c r="E491" t="s">
        <v>2667</v>
      </c>
      <c r="F491" t="s">
        <v>3971</v>
      </c>
      <c r="G491">
        <v>70794</v>
      </c>
      <c r="H491" s="427">
        <v>73.63</v>
      </c>
      <c r="I491">
        <v>646</v>
      </c>
      <c r="J491" t="s">
        <v>4076</v>
      </c>
      <c r="K491" t="s">
        <v>4720</v>
      </c>
    </row>
    <row r="492" spans="1:11" x14ac:dyDescent="0.25">
      <c r="A492">
        <v>7350</v>
      </c>
      <c r="B492" t="s">
        <v>86</v>
      </c>
      <c r="C492">
        <v>130</v>
      </c>
      <c r="D492" s="404">
        <v>45291</v>
      </c>
      <c r="E492" t="s">
        <v>2667</v>
      </c>
      <c r="F492" t="s">
        <v>3971</v>
      </c>
      <c r="G492">
        <v>70794</v>
      </c>
      <c r="H492" s="427">
        <v>41.73</v>
      </c>
      <c r="I492">
        <v>646</v>
      </c>
      <c r="J492" t="s">
        <v>4076</v>
      </c>
      <c r="K492" t="s">
        <v>4720</v>
      </c>
    </row>
    <row r="493" spans="1:11" x14ac:dyDescent="0.25">
      <c r="A493">
        <v>7350</v>
      </c>
      <c r="B493" t="s">
        <v>86</v>
      </c>
      <c r="C493">
        <v>140</v>
      </c>
      <c r="D493" s="404">
        <v>45291</v>
      </c>
      <c r="E493" t="s">
        <v>2667</v>
      </c>
      <c r="F493" t="s">
        <v>3971</v>
      </c>
      <c r="G493">
        <v>70794</v>
      </c>
      <c r="H493" s="427">
        <v>49.1</v>
      </c>
      <c r="I493">
        <v>646</v>
      </c>
      <c r="J493" t="s">
        <v>4076</v>
      </c>
      <c r="K493" t="s">
        <v>4720</v>
      </c>
    </row>
    <row r="494" spans="1:11" x14ac:dyDescent="0.25">
      <c r="A494">
        <v>7350</v>
      </c>
      <c r="B494" t="s">
        <v>86</v>
      </c>
      <c r="C494">
        <v>160</v>
      </c>
      <c r="D494" s="404">
        <v>45291</v>
      </c>
      <c r="E494" t="s">
        <v>2667</v>
      </c>
      <c r="F494" t="s">
        <v>3971</v>
      </c>
      <c r="G494">
        <v>70794</v>
      </c>
      <c r="H494" s="427">
        <v>24.55</v>
      </c>
      <c r="I494">
        <v>646</v>
      </c>
      <c r="J494" t="s">
        <v>4076</v>
      </c>
      <c r="K494" t="s">
        <v>4720</v>
      </c>
    </row>
    <row r="495" spans="1:11" x14ac:dyDescent="0.25">
      <c r="A495">
        <v>7350</v>
      </c>
      <c r="B495" t="s">
        <v>86</v>
      </c>
      <c r="C495">
        <v>210</v>
      </c>
      <c r="D495" s="404">
        <v>45291</v>
      </c>
      <c r="E495" t="s">
        <v>2667</v>
      </c>
      <c r="F495" t="s">
        <v>3971</v>
      </c>
      <c r="G495">
        <v>70794</v>
      </c>
      <c r="H495" s="427">
        <v>27.29</v>
      </c>
      <c r="I495">
        <v>646</v>
      </c>
      <c r="J495" t="s">
        <v>4076</v>
      </c>
      <c r="K495" t="s">
        <v>4720</v>
      </c>
    </row>
    <row r="496" spans="1:11" x14ac:dyDescent="0.25">
      <c r="A496">
        <v>7350</v>
      </c>
      <c r="B496" t="s">
        <v>86</v>
      </c>
      <c r="C496">
        <v>220</v>
      </c>
      <c r="D496" s="404">
        <v>45291</v>
      </c>
      <c r="E496" t="s">
        <v>2667</v>
      </c>
      <c r="F496" t="s">
        <v>3971</v>
      </c>
      <c r="G496">
        <v>70794</v>
      </c>
      <c r="H496" s="427">
        <v>16.37</v>
      </c>
      <c r="I496">
        <v>646</v>
      </c>
      <c r="J496" t="s">
        <v>4076</v>
      </c>
      <c r="K496" t="s">
        <v>4720</v>
      </c>
    </row>
    <row r="497" spans="1:11" x14ac:dyDescent="0.25">
      <c r="A497">
        <v>7350</v>
      </c>
      <c r="B497" t="s">
        <v>86</v>
      </c>
      <c r="C497">
        <v>230</v>
      </c>
      <c r="D497" s="404">
        <v>45291</v>
      </c>
      <c r="E497" t="s">
        <v>2667</v>
      </c>
      <c r="F497" t="s">
        <v>3971</v>
      </c>
      <c r="G497">
        <v>70794</v>
      </c>
      <c r="H497" s="427">
        <v>27.62</v>
      </c>
      <c r="I497">
        <v>646</v>
      </c>
      <c r="J497" t="s">
        <v>4076</v>
      </c>
      <c r="K497" t="s">
        <v>4720</v>
      </c>
    </row>
    <row r="498" spans="1:11" x14ac:dyDescent="0.25">
      <c r="A498">
        <v>7350</v>
      </c>
      <c r="B498" t="s">
        <v>86</v>
      </c>
      <c r="C498">
        <v>240</v>
      </c>
      <c r="D498" s="404">
        <v>45291</v>
      </c>
      <c r="E498" t="s">
        <v>2667</v>
      </c>
      <c r="F498" t="s">
        <v>3971</v>
      </c>
      <c r="G498">
        <v>70794</v>
      </c>
      <c r="H498" s="427">
        <v>21.81</v>
      </c>
      <c r="I498">
        <v>646</v>
      </c>
      <c r="J498" t="s">
        <v>4076</v>
      </c>
      <c r="K498" t="s">
        <v>4720</v>
      </c>
    </row>
    <row r="499" spans="1:11" x14ac:dyDescent="0.25">
      <c r="A499">
        <v>7350</v>
      </c>
      <c r="B499" t="s">
        <v>86</v>
      </c>
      <c r="C499">
        <v>340</v>
      </c>
      <c r="D499" s="404">
        <v>45291</v>
      </c>
      <c r="E499" t="s">
        <v>2667</v>
      </c>
      <c r="F499" t="s">
        <v>3971</v>
      </c>
      <c r="G499">
        <v>70794</v>
      </c>
      <c r="H499" s="427">
        <v>11.13</v>
      </c>
      <c r="I499">
        <v>646</v>
      </c>
      <c r="J499" t="s">
        <v>4076</v>
      </c>
      <c r="K499" t="s">
        <v>4720</v>
      </c>
    </row>
    <row r="500" spans="1:11" x14ac:dyDescent="0.25">
      <c r="A500">
        <v>7350</v>
      </c>
      <c r="B500" t="s">
        <v>86</v>
      </c>
      <c r="C500">
        <v>935</v>
      </c>
      <c r="D500" s="404">
        <v>45291</v>
      </c>
      <c r="E500" t="s">
        <v>2667</v>
      </c>
      <c r="F500" t="s">
        <v>3971</v>
      </c>
      <c r="G500">
        <v>70794</v>
      </c>
      <c r="H500" s="427">
        <v>10.23</v>
      </c>
      <c r="I500">
        <v>646</v>
      </c>
      <c r="J500" t="s">
        <v>4076</v>
      </c>
      <c r="K500" t="s">
        <v>4720</v>
      </c>
    </row>
    <row r="501" spans="1:11" x14ac:dyDescent="0.25">
      <c r="A501">
        <v>7350</v>
      </c>
      <c r="B501" t="s">
        <v>86</v>
      </c>
      <c r="C501">
        <v>936</v>
      </c>
      <c r="D501" s="404">
        <v>45291</v>
      </c>
      <c r="E501" t="s">
        <v>2667</v>
      </c>
      <c r="F501" t="s">
        <v>3971</v>
      </c>
      <c r="G501">
        <v>70794</v>
      </c>
      <c r="H501" s="427">
        <v>10.23</v>
      </c>
      <c r="I501">
        <v>646</v>
      </c>
      <c r="J501" t="s">
        <v>4076</v>
      </c>
      <c r="K501" t="s">
        <v>4720</v>
      </c>
    </row>
    <row r="502" spans="1:11" x14ac:dyDescent="0.25">
      <c r="A502">
        <v>7350</v>
      </c>
      <c r="B502" t="s">
        <v>86</v>
      </c>
      <c r="C502">
        <v>140</v>
      </c>
      <c r="D502" s="404">
        <v>45078</v>
      </c>
      <c r="E502" t="s">
        <v>4513</v>
      </c>
      <c r="F502" t="s">
        <v>3971</v>
      </c>
      <c r="G502">
        <v>9028147385</v>
      </c>
      <c r="H502" s="427">
        <v>6.18</v>
      </c>
      <c r="I502">
        <v>11102</v>
      </c>
      <c r="J502" t="s">
        <v>4513</v>
      </c>
      <c r="K502" t="s">
        <v>4721</v>
      </c>
    </row>
    <row r="503" spans="1:11" x14ac:dyDescent="0.25">
      <c r="A503">
        <v>7350</v>
      </c>
      <c r="B503" t="s">
        <v>86</v>
      </c>
      <c r="C503">
        <v>430</v>
      </c>
      <c r="D503" s="404">
        <v>44987</v>
      </c>
      <c r="E503" t="s">
        <v>2589</v>
      </c>
      <c r="F503" t="s">
        <v>3971</v>
      </c>
      <c r="G503" t="s">
        <v>4706</v>
      </c>
      <c r="H503" s="427">
        <v>72.790000000000006</v>
      </c>
      <c r="I503">
        <v>10526</v>
      </c>
      <c r="J503" t="s">
        <v>2589</v>
      </c>
      <c r="K503" t="s">
        <v>4719</v>
      </c>
    </row>
    <row r="504" spans="1:11" x14ac:dyDescent="0.25">
      <c r="A504">
        <v>7350</v>
      </c>
      <c r="B504" t="s">
        <v>86</v>
      </c>
      <c r="C504">
        <v>440</v>
      </c>
      <c r="D504" s="404">
        <v>44987</v>
      </c>
      <c r="E504" t="s">
        <v>2589</v>
      </c>
      <c r="F504" t="s">
        <v>3971</v>
      </c>
      <c r="G504" t="s">
        <v>4706</v>
      </c>
      <c r="H504" s="427">
        <v>72.78</v>
      </c>
      <c r="I504">
        <v>10526</v>
      </c>
      <c r="J504" t="s">
        <v>2589</v>
      </c>
      <c r="K504" t="s">
        <v>4719</v>
      </c>
    </row>
    <row r="505" spans="1:11" x14ac:dyDescent="0.25">
      <c r="A505">
        <v>7350</v>
      </c>
      <c r="B505" t="s">
        <v>86</v>
      </c>
      <c r="C505">
        <v>430</v>
      </c>
      <c r="D505" s="404">
        <v>44992</v>
      </c>
      <c r="E505" t="s">
        <v>2589</v>
      </c>
      <c r="F505" t="s">
        <v>3971</v>
      </c>
      <c r="G505" t="s">
        <v>4699</v>
      </c>
      <c r="H505" s="427">
        <v>39.799999999999997</v>
      </c>
      <c r="I505">
        <v>10526</v>
      </c>
      <c r="J505" t="s">
        <v>2589</v>
      </c>
      <c r="K505" t="s">
        <v>4719</v>
      </c>
    </row>
    <row r="506" spans="1:11" x14ac:dyDescent="0.25">
      <c r="A506">
        <v>7350</v>
      </c>
      <c r="B506" t="s">
        <v>86</v>
      </c>
      <c r="C506">
        <v>430</v>
      </c>
      <c r="D506" s="404">
        <v>44992</v>
      </c>
      <c r="E506" t="s">
        <v>2589</v>
      </c>
      <c r="F506" t="s">
        <v>3971</v>
      </c>
      <c r="G506" t="s">
        <v>4698</v>
      </c>
      <c r="H506" s="427">
        <v>26.27</v>
      </c>
      <c r="I506">
        <v>10526</v>
      </c>
      <c r="J506" t="s">
        <v>2589</v>
      </c>
      <c r="K506" t="s">
        <v>4719</v>
      </c>
    </row>
    <row r="507" spans="1:11" x14ac:dyDescent="0.25">
      <c r="A507">
        <v>7350</v>
      </c>
      <c r="B507" t="s">
        <v>86</v>
      </c>
      <c r="C507">
        <v>440</v>
      </c>
      <c r="D507" s="404">
        <v>44992</v>
      </c>
      <c r="E507" t="s">
        <v>2589</v>
      </c>
      <c r="F507" t="s">
        <v>3971</v>
      </c>
      <c r="G507" t="s">
        <v>4699</v>
      </c>
      <c r="H507" s="427">
        <v>39.799999999999997</v>
      </c>
      <c r="I507">
        <v>10526</v>
      </c>
      <c r="J507" t="s">
        <v>2589</v>
      </c>
      <c r="K507" t="s">
        <v>4719</v>
      </c>
    </row>
    <row r="508" spans="1:11" x14ac:dyDescent="0.25">
      <c r="A508">
        <v>7350</v>
      </c>
      <c r="B508" t="s">
        <v>86</v>
      </c>
      <c r="C508">
        <v>440</v>
      </c>
      <c r="D508" s="404">
        <v>44992</v>
      </c>
      <c r="E508" t="s">
        <v>2589</v>
      </c>
      <c r="F508" t="s">
        <v>3971</v>
      </c>
      <c r="G508" t="s">
        <v>4698</v>
      </c>
      <c r="H508" s="427">
        <v>26.27</v>
      </c>
      <c r="I508">
        <v>10526</v>
      </c>
      <c r="J508" t="s">
        <v>2589</v>
      </c>
      <c r="K508" t="s">
        <v>4719</v>
      </c>
    </row>
    <row r="509" spans="1:11" x14ac:dyDescent="0.25">
      <c r="A509">
        <v>7350</v>
      </c>
      <c r="B509" t="s">
        <v>86</v>
      </c>
      <c r="C509">
        <v>440</v>
      </c>
      <c r="D509" s="404">
        <v>44993</v>
      </c>
      <c r="E509" t="s">
        <v>2589</v>
      </c>
      <c r="F509" t="s">
        <v>3971</v>
      </c>
      <c r="G509" t="s">
        <v>4696</v>
      </c>
      <c r="H509" s="427">
        <v>41.3</v>
      </c>
      <c r="I509">
        <v>10526</v>
      </c>
      <c r="J509" t="s">
        <v>2589</v>
      </c>
      <c r="K509" t="s">
        <v>4719</v>
      </c>
    </row>
    <row r="510" spans="1:11" x14ac:dyDescent="0.25">
      <c r="A510">
        <v>7350</v>
      </c>
      <c r="B510" t="s">
        <v>86</v>
      </c>
      <c r="C510">
        <v>440</v>
      </c>
      <c r="D510" s="404">
        <v>44993</v>
      </c>
      <c r="E510" t="s">
        <v>4033</v>
      </c>
      <c r="F510" t="s">
        <v>3974</v>
      </c>
      <c r="G510" t="s">
        <v>4695</v>
      </c>
      <c r="H510" s="427">
        <v>72.489999999999995</v>
      </c>
      <c r="I510">
        <v>10526</v>
      </c>
      <c r="J510" t="s">
        <v>2589</v>
      </c>
      <c r="K510" t="s">
        <v>4719</v>
      </c>
    </row>
    <row r="511" spans="1:11" x14ac:dyDescent="0.25">
      <c r="A511">
        <v>7350</v>
      </c>
      <c r="B511" t="s">
        <v>86</v>
      </c>
      <c r="C511">
        <v>430</v>
      </c>
      <c r="D511" s="404">
        <v>44994</v>
      </c>
      <c r="E511" t="s">
        <v>2589</v>
      </c>
      <c r="F511" t="s">
        <v>3971</v>
      </c>
      <c r="G511" t="s">
        <v>4694</v>
      </c>
      <c r="H511" s="427">
        <v>137.30000000000001</v>
      </c>
      <c r="I511">
        <v>10526</v>
      </c>
      <c r="J511" t="s">
        <v>2589</v>
      </c>
      <c r="K511" t="s">
        <v>4719</v>
      </c>
    </row>
    <row r="512" spans="1:11" x14ac:dyDescent="0.25">
      <c r="A512">
        <v>7350</v>
      </c>
      <c r="B512" t="s">
        <v>86</v>
      </c>
      <c r="C512">
        <v>430</v>
      </c>
      <c r="D512" s="404">
        <v>44994</v>
      </c>
      <c r="E512" t="s">
        <v>2589</v>
      </c>
      <c r="F512" t="s">
        <v>3971</v>
      </c>
      <c r="G512" t="s">
        <v>4693</v>
      </c>
      <c r="H512" s="427">
        <v>27.5</v>
      </c>
      <c r="I512">
        <v>10526</v>
      </c>
      <c r="J512" t="s">
        <v>2589</v>
      </c>
      <c r="K512" t="s">
        <v>4719</v>
      </c>
    </row>
    <row r="513" spans="1:11" x14ac:dyDescent="0.25">
      <c r="A513">
        <v>7350</v>
      </c>
      <c r="B513" t="s">
        <v>86</v>
      </c>
      <c r="C513">
        <v>440</v>
      </c>
      <c r="D513" s="404">
        <v>44994</v>
      </c>
      <c r="E513" t="s">
        <v>2589</v>
      </c>
      <c r="F513" t="s">
        <v>3971</v>
      </c>
      <c r="G513" t="s">
        <v>4694</v>
      </c>
      <c r="H513" s="427">
        <v>137.30000000000001</v>
      </c>
      <c r="I513">
        <v>10526</v>
      </c>
      <c r="J513" t="s">
        <v>2589</v>
      </c>
      <c r="K513" t="s">
        <v>4719</v>
      </c>
    </row>
    <row r="514" spans="1:11" x14ac:dyDescent="0.25">
      <c r="A514">
        <v>7350</v>
      </c>
      <c r="B514" t="s">
        <v>86</v>
      </c>
      <c r="C514">
        <v>440</v>
      </c>
      <c r="D514" s="404">
        <v>44994</v>
      </c>
      <c r="E514" t="s">
        <v>2589</v>
      </c>
      <c r="F514" t="s">
        <v>3971</v>
      </c>
      <c r="G514" t="s">
        <v>4693</v>
      </c>
      <c r="H514" s="427">
        <v>27.5</v>
      </c>
      <c r="I514">
        <v>10526</v>
      </c>
      <c r="J514" t="s">
        <v>2589</v>
      </c>
      <c r="K514" t="s">
        <v>4719</v>
      </c>
    </row>
    <row r="515" spans="1:11" x14ac:dyDescent="0.25">
      <c r="A515">
        <v>7350</v>
      </c>
      <c r="B515" t="s">
        <v>86</v>
      </c>
      <c r="C515">
        <v>440</v>
      </c>
      <c r="D515" s="404">
        <v>45002</v>
      </c>
      <c r="E515" t="s">
        <v>2589</v>
      </c>
      <c r="F515" t="s">
        <v>3971</v>
      </c>
      <c r="G515" t="s">
        <v>4682</v>
      </c>
      <c r="H515" s="427">
        <v>186.1</v>
      </c>
      <c r="I515">
        <v>10526</v>
      </c>
      <c r="J515" t="s">
        <v>2589</v>
      </c>
      <c r="K515" t="s">
        <v>4719</v>
      </c>
    </row>
    <row r="516" spans="1:11" x14ac:dyDescent="0.25">
      <c r="A516">
        <v>7350</v>
      </c>
      <c r="B516" t="s">
        <v>86</v>
      </c>
      <c r="C516">
        <v>430</v>
      </c>
      <c r="D516" s="404">
        <v>45012</v>
      </c>
      <c r="E516" t="s">
        <v>2589</v>
      </c>
      <c r="F516" t="s">
        <v>3971</v>
      </c>
      <c r="G516" t="s">
        <v>4672</v>
      </c>
      <c r="H516" s="427">
        <v>33.03</v>
      </c>
      <c r="I516">
        <v>10526</v>
      </c>
      <c r="J516" t="s">
        <v>2589</v>
      </c>
      <c r="K516" t="s">
        <v>4719</v>
      </c>
    </row>
    <row r="517" spans="1:11" x14ac:dyDescent="0.25">
      <c r="A517">
        <v>7350</v>
      </c>
      <c r="B517" t="s">
        <v>86</v>
      </c>
      <c r="C517">
        <v>440</v>
      </c>
      <c r="D517" s="404">
        <v>45012</v>
      </c>
      <c r="E517" t="s">
        <v>2589</v>
      </c>
      <c r="F517" t="s">
        <v>3971</v>
      </c>
      <c r="G517" t="s">
        <v>4672</v>
      </c>
      <c r="H517" s="427">
        <v>33.03</v>
      </c>
      <c r="I517">
        <v>10526</v>
      </c>
      <c r="J517" t="s">
        <v>2589</v>
      </c>
      <c r="K517" t="s">
        <v>4719</v>
      </c>
    </row>
    <row r="518" spans="1:11" x14ac:dyDescent="0.25">
      <c r="A518">
        <v>7350</v>
      </c>
      <c r="B518" t="s">
        <v>86</v>
      </c>
      <c r="C518">
        <v>430</v>
      </c>
      <c r="D518" s="404">
        <v>45015</v>
      </c>
      <c r="E518" t="s">
        <v>2589</v>
      </c>
      <c r="F518" t="s">
        <v>3971</v>
      </c>
      <c r="G518" t="s">
        <v>4666</v>
      </c>
      <c r="H518" s="427">
        <v>33.22</v>
      </c>
      <c r="I518">
        <v>10526</v>
      </c>
      <c r="J518" t="s">
        <v>2589</v>
      </c>
      <c r="K518" t="s">
        <v>4719</v>
      </c>
    </row>
    <row r="519" spans="1:11" x14ac:dyDescent="0.25">
      <c r="A519">
        <v>7350</v>
      </c>
      <c r="B519" t="s">
        <v>86</v>
      </c>
      <c r="C519">
        <v>440</v>
      </c>
      <c r="D519" s="404">
        <v>45015</v>
      </c>
      <c r="E519" t="s">
        <v>2589</v>
      </c>
      <c r="F519" t="s">
        <v>3971</v>
      </c>
      <c r="G519" t="s">
        <v>4666</v>
      </c>
      <c r="H519" s="427">
        <v>33.21</v>
      </c>
      <c r="I519">
        <v>10526</v>
      </c>
      <c r="J519" t="s">
        <v>2589</v>
      </c>
      <c r="K519" t="s">
        <v>4719</v>
      </c>
    </row>
    <row r="520" spans="1:11" x14ac:dyDescent="0.25">
      <c r="A520">
        <v>7350</v>
      </c>
      <c r="B520" t="s">
        <v>86</v>
      </c>
      <c r="C520">
        <v>440</v>
      </c>
      <c r="D520" s="404">
        <v>45022</v>
      </c>
      <c r="E520" t="s">
        <v>2589</v>
      </c>
      <c r="F520" t="s">
        <v>3971</v>
      </c>
      <c r="G520" t="s">
        <v>4631</v>
      </c>
      <c r="H520" s="427">
        <v>23.04</v>
      </c>
      <c r="I520">
        <v>10526</v>
      </c>
      <c r="J520" t="s">
        <v>2589</v>
      </c>
      <c r="K520" t="s">
        <v>4719</v>
      </c>
    </row>
    <row r="521" spans="1:11" x14ac:dyDescent="0.25">
      <c r="A521">
        <v>7350</v>
      </c>
      <c r="B521" t="s">
        <v>86</v>
      </c>
      <c r="C521">
        <v>440</v>
      </c>
      <c r="D521" s="404">
        <v>45022</v>
      </c>
      <c r="E521" t="s">
        <v>2589</v>
      </c>
      <c r="F521" t="s">
        <v>3971</v>
      </c>
      <c r="G521" t="s">
        <v>4631</v>
      </c>
      <c r="H521" s="427">
        <v>23.19</v>
      </c>
      <c r="I521">
        <v>10526</v>
      </c>
      <c r="J521" t="s">
        <v>2589</v>
      </c>
      <c r="K521" t="s">
        <v>4719</v>
      </c>
    </row>
    <row r="522" spans="1:11" x14ac:dyDescent="0.25">
      <c r="A522">
        <v>7350</v>
      </c>
      <c r="B522" t="s">
        <v>86</v>
      </c>
      <c r="C522">
        <v>936</v>
      </c>
      <c r="D522" s="404">
        <v>45029</v>
      </c>
      <c r="E522" t="s">
        <v>2589</v>
      </c>
      <c r="F522" t="s">
        <v>3971</v>
      </c>
      <c r="G522" t="s">
        <v>4622</v>
      </c>
      <c r="H522" s="427">
        <v>15.93</v>
      </c>
      <c r="I522">
        <v>10526</v>
      </c>
      <c r="J522" t="s">
        <v>2589</v>
      </c>
      <c r="K522" t="s">
        <v>4719</v>
      </c>
    </row>
    <row r="523" spans="1:11" x14ac:dyDescent="0.25">
      <c r="A523">
        <v>7350</v>
      </c>
      <c r="B523" t="s">
        <v>86</v>
      </c>
      <c r="C523">
        <v>440</v>
      </c>
      <c r="D523" s="404">
        <v>45030</v>
      </c>
      <c r="E523" t="s">
        <v>2589</v>
      </c>
      <c r="F523" t="s">
        <v>3971</v>
      </c>
      <c r="G523" t="s">
        <v>4621</v>
      </c>
      <c r="H523" s="427">
        <v>34.979999999999997</v>
      </c>
      <c r="I523">
        <v>10526</v>
      </c>
      <c r="J523" t="s">
        <v>2589</v>
      </c>
      <c r="K523" t="s">
        <v>4719</v>
      </c>
    </row>
    <row r="524" spans="1:11" x14ac:dyDescent="0.25">
      <c r="A524">
        <v>7350</v>
      </c>
      <c r="B524" t="s">
        <v>86</v>
      </c>
      <c r="C524">
        <v>440</v>
      </c>
      <c r="D524" s="404">
        <v>45030</v>
      </c>
      <c r="E524" t="s">
        <v>4033</v>
      </c>
      <c r="F524" t="s">
        <v>3974</v>
      </c>
      <c r="G524" t="s">
        <v>4620</v>
      </c>
      <c r="H524" s="427">
        <v>292.70999999999998</v>
      </c>
      <c r="I524">
        <v>10526</v>
      </c>
      <c r="J524" t="s">
        <v>2589</v>
      </c>
      <c r="K524" t="s">
        <v>4719</v>
      </c>
    </row>
    <row r="525" spans="1:11" x14ac:dyDescent="0.25">
      <c r="A525">
        <v>7350</v>
      </c>
      <c r="B525" t="s">
        <v>86</v>
      </c>
      <c r="C525">
        <v>440</v>
      </c>
      <c r="D525" s="404">
        <v>45035</v>
      </c>
      <c r="E525" t="s">
        <v>2589</v>
      </c>
      <c r="F525" t="s">
        <v>3971</v>
      </c>
      <c r="G525" t="s">
        <v>4610</v>
      </c>
      <c r="H525" s="427">
        <v>-77.47</v>
      </c>
      <c r="I525">
        <v>10526</v>
      </c>
      <c r="J525" t="s">
        <v>2589</v>
      </c>
      <c r="K525" t="s">
        <v>4719</v>
      </c>
    </row>
    <row r="526" spans="1:11" x14ac:dyDescent="0.25">
      <c r="A526">
        <v>7350</v>
      </c>
      <c r="B526" t="s">
        <v>86</v>
      </c>
      <c r="C526">
        <v>440</v>
      </c>
      <c r="D526" s="404">
        <v>45035</v>
      </c>
      <c r="E526" t="s">
        <v>2589</v>
      </c>
      <c r="F526" t="s">
        <v>3971</v>
      </c>
      <c r="G526" t="s">
        <v>4609</v>
      </c>
      <c r="H526" s="427">
        <v>54.51</v>
      </c>
      <c r="I526">
        <v>10526</v>
      </c>
      <c r="J526" t="s">
        <v>2589</v>
      </c>
      <c r="K526" t="s">
        <v>4719</v>
      </c>
    </row>
    <row r="527" spans="1:11" x14ac:dyDescent="0.25">
      <c r="A527">
        <v>7350</v>
      </c>
      <c r="B527" t="s">
        <v>86</v>
      </c>
      <c r="C527">
        <v>440</v>
      </c>
      <c r="D527" s="404">
        <v>45036</v>
      </c>
      <c r="E527" t="s">
        <v>4033</v>
      </c>
      <c r="F527" t="s">
        <v>3974</v>
      </c>
      <c r="G527" t="s">
        <v>4606</v>
      </c>
      <c r="H527" s="427">
        <v>169.85</v>
      </c>
      <c r="I527">
        <v>10526</v>
      </c>
      <c r="J527" t="s">
        <v>2589</v>
      </c>
      <c r="K527" t="s">
        <v>4719</v>
      </c>
    </row>
    <row r="528" spans="1:11" x14ac:dyDescent="0.25">
      <c r="A528">
        <v>7350</v>
      </c>
      <c r="B528" t="s">
        <v>86</v>
      </c>
      <c r="C528">
        <v>110</v>
      </c>
      <c r="D528" s="404">
        <v>45037</v>
      </c>
      <c r="E528" t="s">
        <v>3977</v>
      </c>
      <c r="F528" t="s">
        <v>3971</v>
      </c>
      <c r="G528" t="s">
        <v>4605</v>
      </c>
      <c r="H528" s="427">
        <v>10.08</v>
      </c>
      <c r="I528">
        <v>10526</v>
      </c>
      <c r="J528" t="s">
        <v>2589</v>
      </c>
      <c r="K528" t="s">
        <v>4719</v>
      </c>
    </row>
    <row r="529" spans="1:11" x14ac:dyDescent="0.25">
      <c r="A529">
        <v>7350</v>
      </c>
      <c r="B529" t="s">
        <v>86</v>
      </c>
      <c r="C529">
        <v>112</v>
      </c>
      <c r="D529" s="404">
        <v>45037</v>
      </c>
      <c r="E529" t="s">
        <v>3977</v>
      </c>
      <c r="F529" t="s">
        <v>3971</v>
      </c>
      <c r="G529" t="s">
        <v>4605</v>
      </c>
      <c r="H529" s="427">
        <v>5.03</v>
      </c>
      <c r="I529">
        <v>10526</v>
      </c>
      <c r="J529" t="s">
        <v>2589</v>
      </c>
      <c r="K529" t="s">
        <v>4719</v>
      </c>
    </row>
    <row r="530" spans="1:11" x14ac:dyDescent="0.25">
      <c r="A530">
        <v>7350</v>
      </c>
      <c r="B530" t="s">
        <v>86</v>
      </c>
      <c r="C530">
        <v>120</v>
      </c>
      <c r="D530" s="404">
        <v>45037</v>
      </c>
      <c r="E530" t="s">
        <v>3977</v>
      </c>
      <c r="F530" t="s">
        <v>3971</v>
      </c>
      <c r="G530" t="s">
        <v>4605</v>
      </c>
      <c r="H530" s="427">
        <v>11.09</v>
      </c>
      <c r="I530">
        <v>10526</v>
      </c>
      <c r="J530" t="s">
        <v>2589</v>
      </c>
      <c r="K530" t="s">
        <v>4719</v>
      </c>
    </row>
    <row r="531" spans="1:11" x14ac:dyDescent="0.25">
      <c r="A531">
        <v>7350</v>
      </c>
      <c r="B531" t="s">
        <v>86</v>
      </c>
      <c r="C531">
        <v>130</v>
      </c>
      <c r="D531" s="404">
        <v>45037</v>
      </c>
      <c r="E531" t="s">
        <v>3977</v>
      </c>
      <c r="F531" t="s">
        <v>3971</v>
      </c>
      <c r="G531" t="s">
        <v>4605</v>
      </c>
      <c r="H531" s="427">
        <v>8.57</v>
      </c>
      <c r="I531">
        <v>10526</v>
      </c>
      <c r="J531" t="s">
        <v>2589</v>
      </c>
      <c r="K531" t="s">
        <v>4719</v>
      </c>
    </row>
    <row r="532" spans="1:11" x14ac:dyDescent="0.25">
      <c r="A532">
        <v>7350</v>
      </c>
      <c r="B532" t="s">
        <v>86</v>
      </c>
      <c r="C532">
        <v>140</v>
      </c>
      <c r="D532" s="404">
        <v>45037</v>
      </c>
      <c r="E532" t="s">
        <v>3977</v>
      </c>
      <c r="F532" t="s">
        <v>3971</v>
      </c>
      <c r="G532" t="s">
        <v>4605</v>
      </c>
      <c r="H532" s="427">
        <v>10.08</v>
      </c>
      <c r="I532">
        <v>10526</v>
      </c>
      <c r="J532" t="s">
        <v>2589</v>
      </c>
      <c r="K532" t="s">
        <v>4719</v>
      </c>
    </row>
    <row r="533" spans="1:11" x14ac:dyDescent="0.25">
      <c r="A533">
        <v>7350</v>
      </c>
      <c r="B533" t="s">
        <v>86</v>
      </c>
      <c r="C533">
        <v>160</v>
      </c>
      <c r="D533" s="404">
        <v>45037</v>
      </c>
      <c r="E533" t="s">
        <v>3977</v>
      </c>
      <c r="F533" t="s">
        <v>3971</v>
      </c>
      <c r="G533" t="s">
        <v>4605</v>
      </c>
      <c r="H533" s="427">
        <v>3.03</v>
      </c>
      <c r="I533">
        <v>10526</v>
      </c>
      <c r="J533" t="s">
        <v>2589</v>
      </c>
      <c r="K533" t="s">
        <v>4719</v>
      </c>
    </row>
    <row r="534" spans="1:11" x14ac:dyDescent="0.25">
      <c r="A534">
        <v>7350</v>
      </c>
      <c r="B534" t="s">
        <v>86</v>
      </c>
      <c r="C534">
        <v>935</v>
      </c>
      <c r="D534" s="404">
        <v>45037</v>
      </c>
      <c r="E534" t="s">
        <v>3977</v>
      </c>
      <c r="F534" t="s">
        <v>3971</v>
      </c>
      <c r="G534" t="s">
        <v>4605</v>
      </c>
      <c r="H534" s="427">
        <v>2.52</v>
      </c>
      <c r="I534">
        <v>10526</v>
      </c>
      <c r="J534" t="s">
        <v>2589</v>
      </c>
      <c r="K534" t="s">
        <v>4719</v>
      </c>
    </row>
    <row r="535" spans="1:11" x14ac:dyDescent="0.25">
      <c r="A535">
        <v>7350</v>
      </c>
      <c r="B535" t="s">
        <v>86</v>
      </c>
      <c r="C535">
        <v>110</v>
      </c>
      <c r="D535" s="404">
        <v>45042</v>
      </c>
      <c r="E535" t="s">
        <v>2667</v>
      </c>
      <c r="F535" t="s">
        <v>3971</v>
      </c>
      <c r="G535" t="s">
        <v>4599</v>
      </c>
      <c r="H535" s="427">
        <v>13.97</v>
      </c>
      <c r="I535">
        <v>10526</v>
      </c>
      <c r="J535" t="s">
        <v>2589</v>
      </c>
      <c r="K535" t="s">
        <v>4719</v>
      </c>
    </row>
    <row r="536" spans="1:11" x14ac:dyDescent="0.25">
      <c r="A536">
        <v>7350</v>
      </c>
      <c r="B536" t="s">
        <v>86</v>
      </c>
      <c r="C536">
        <v>112</v>
      </c>
      <c r="D536" s="404">
        <v>45042</v>
      </c>
      <c r="E536" t="s">
        <v>2667</v>
      </c>
      <c r="F536" t="s">
        <v>3971</v>
      </c>
      <c r="G536" t="s">
        <v>4599</v>
      </c>
      <c r="H536" s="427">
        <v>10.48</v>
      </c>
      <c r="I536">
        <v>10526</v>
      </c>
      <c r="J536" t="s">
        <v>2589</v>
      </c>
      <c r="K536" t="s">
        <v>4719</v>
      </c>
    </row>
    <row r="537" spans="1:11" x14ac:dyDescent="0.25">
      <c r="A537">
        <v>7350</v>
      </c>
      <c r="B537" t="s">
        <v>86</v>
      </c>
      <c r="C537">
        <v>120</v>
      </c>
      <c r="D537" s="404">
        <v>45042</v>
      </c>
      <c r="E537" t="s">
        <v>2667</v>
      </c>
      <c r="F537" t="s">
        <v>3971</v>
      </c>
      <c r="G537" t="s">
        <v>4599</v>
      </c>
      <c r="H537" s="427">
        <v>18.86</v>
      </c>
      <c r="I537">
        <v>10526</v>
      </c>
      <c r="J537" t="s">
        <v>2589</v>
      </c>
      <c r="K537" t="s">
        <v>4719</v>
      </c>
    </row>
    <row r="538" spans="1:11" x14ac:dyDescent="0.25">
      <c r="A538">
        <v>7350</v>
      </c>
      <c r="B538" t="s">
        <v>86</v>
      </c>
      <c r="C538">
        <v>130</v>
      </c>
      <c r="D538" s="404">
        <v>45042</v>
      </c>
      <c r="E538" t="s">
        <v>2667</v>
      </c>
      <c r="F538" t="s">
        <v>3971</v>
      </c>
      <c r="G538" t="s">
        <v>4599</v>
      </c>
      <c r="H538" s="427">
        <v>10.69</v>
      </c>
      <c r="I538">
        <v>10526</v>
      </c>
      <c r="J538" t="s">
        <v>2589</v>
      </c>
      <c r="K538" t="s">
        <v>4719</v>
      </c>
    </row>
    <row r="539" spans="1:11" x14ac:dyDescent="0.25">
      <c r="A539">
        <v>7350</v>
      </c>
      <c r="B539" t="s">
        <v>86</v>
      </c>
      <c r="C539">
        <v>140</v>
      </c>
      <c r="D539" s="404">
        <v>45042</v>
      </c>
      <c r="E539" t="s">
        <v>2667</v>
      </c>
      <c r="F539" t="s">
        <v>3971</v>
      </c>
      <c r="G539" t="s">
        <v>4599</v>
      </c>
      <c r="H539" s="427">
        <v>12.57</v>
      </c>
      <c r="I539">
        <v>10526</v>
      </c>
      <c r="J539" t="s">
        <v>2589</v>
      </c>
      <c r="K539" t="s">
        <v>4719</v>
      </c>
    </row>
    <row r="540" spans="1:11" x14ac:dyDescent="0.25">
      <c r="A540">
        <v>7350</v>
      </c>
      <c r="B540" t="s">
        <v>86</v>
      </c>
      <c r="C540">
        <v>160</v>
      </c>
      <c r="D540" s="404">
        <v>45042</v>
      </c>
      <c r="E540" t="s">
        <v>2667</v>
      </c>
      <c r="F540" t="s">
        <v>3971</v>
      </c>
      <c r="G540" t="s">
        <v>4599</v>
      </c>
      <c r="H540" s="427">
        <v>6.29</v>
      </c>
      <c r="I540">
        <v>10526</v>
      </c>
      <c r="J540" t="s">
        <v>2589</v>
      </c>
      <c r="K540" t="s">
        <v>4719</v>
      </c>
    </row>
    <row r="541" spans="1:11" x14ac:dyDescent="0.25">
      <c r="A541">
        <v>7350</v>
      </c>
      <c r="B541" t="s">
        <v>86</v>
      </c>
      <c r="C541">
        <v>210</v>
      </c>
      <c r="D541" s="404">
        <v>45042</v>
      </c>
      <c r="E541" t="s">
        <v>2667</v>
      </c>
      <c r="F541" t="s">
        <v>3971</v>
      </c>
      <c r="G541" t="s">
        <v>4599</v>
      </c>
      <c r="H541" s="427">
        <v>6.99</v>
      </c>
      <c r="I541">
        <v>10526</v>
      </c>
      <c r="J541" t="s">
        <v>2589</v>
      </c>
      <c r="K541" t="s">
        <v>4719</v>
      </c>
    </row>
    <row r="542" spans="1:11" x14ac:dyDescent="0.25">
      <c r="A542">
        <v>7350</v>
      </c>
      <c r="B542" t="s">
        <v>86</v>
      </c>
      <c r="C542">
        <v>220</v>
      </c>
      <c r="D542" s="404">
        <v>45042</v>
      </c>
      <c r="E542" t="s">
        <v>2667</v>
      </c>
      <c r="F542" t="s">
        <v>3971</v>
      </c>
      <c r="G542" t="s">
        <v>4599</v>
      </c>
      <c r="H542" s="427">
        <v>4.1900000000000004</v>
      </c>
      <c r="I542">
        <v>10526</v>
      </c>
      <c r="J542" t="s">
        <v>2589</v>
      </c>
      <c r="K542" t="s">
        <v>4719</v>
      </c>
    </row>
    <row r="543" spans="1:11" x14ac:dyDescent="0.25">
      <c r="A543">
        <v>7350</v>
      </c>
      <c r="B543" t="s">
        <v>86</v>
      </c>
      <c r="C543">
        <v>230</v>
      </c>
      <c r="D543" s="404">
        <v>45042</v>
      </c>
      <c r="E543" t="s">
        <v>2667</v>
      </c>
      <c r="F543" t="s">
        <v>3971</v>
      </c>
      <c r="G543" t="s">
        <v>4599</v>
      </c>
      <c r="H543" s="427">
        <v>7.07</v>
      </c>
      <c r="I543">
        <v>10526</v>
      </c>
      <c r="J543" t="s">
        <v>2589</v>
      </c>
      <c r="K543" t="s">
        <v>4719</v>
      </c>
    </row>
    <row r="544" spans="1:11" x14ac:dyDescent="0.25">
      <c r="A544">
        <v>7350</v>
      </c>
      <c r="B544" t="s">
        <v>86</v>
      </c>
      <c r="C544">
        <v>240</v>
      </c>
      <c r="D544" s="404">
        <v>45042</v>
      </c>
      <c r="E544" t="s">
        <v>2667</v>
      </c>
      <c r="F544" t="s">
        <v>3971</v>
      </c>
      <c r="G544" t="s">
        <v>4599</v>
      </c>
      <c r="H544" s="427">
        <v>5.58</v>
      </c>
      <c r="I544">
        <v>10526</v>
      </c>
      <c r="J544" t="s">
        <v>2589</v>
      </c>
      <c r="K544" t="s">
        <v>4719</v>
      </c>
    </row>
    <row r="545" spans="1:11" x14ac:dyDescent="0.25">
      <c r="A545">
        <v>7350</v>
      </c>
      <c r="B545" t="s">
        <v>86</v>
      </c>
      <c r="C545">
        <v>340</v>
      </c>
      <c r="D545" s="404">
        <v>45042</v>
      </c>
      <c r="E545" t="s">
        <v>2667</v>
      </c>
      <c r="F545" t="s">
        <v>3971</v>
      </c>
      <c r="G545" t="s">
        <v>4599</v>
      </c>
      <c r="H545" s="427">
        <v>2.85</v>
      </c>
      <c r="I545">
        <v>10526</v>
      </c>
      <c r="J545" t="s">
        <v>2589</v>
      </c>
      <c r="K545" t="s">
        <v>4719</v>
      </c>
    </row>
    <row r="546" spans="1:11" x14ac:dyDescent="0.25">
      <c r="A546">
        <v>7350</v>
      </c>
      <c r="B546" t="s">
        <v>86</v>
      </c>
      <c r="C546">
        <v>935</v>
      </c>
      <c r="D546" s="404">
        <v>45042</v>
      </c>
      <c r="E546" t="s">
        <v>2667</v>
      </c>
      <c r="F546" t="s">
        <v>3971</v>
      </c>
      <c r="G546" t="s">
        <v>4599</v>
      </c>
      <c r="H546" s="427">
        <v>2.62</v>
      </c>
      <c r="I546">
        <v>10526</v>
      </c>
      <c r="J546" t="s">
        <v>2589</v>
      </c>
      <c r="K546" t="s">
        <v>4719</v>
      </c>
    </row>
    <row r="547" spans="1:11" x14ac:dyDescent="0.25">
      <c r="A547">
        <v>7350</v>
      </c>
      <c r="B547" t="s">
        <v>86</v>
      </c>
      <c r="C547">
        <v>936</v>
      </c>
      <c r="D547" s="404">
        <v>45042</v>
      </c>
      <c r="E547" t="s">
        <v>2667</v>
      </c>
      <c r="F547" t="s">
        <v>3971</v>
      </c>
      <c r="G547" t="s">
        <v>4599</v>
      </c>
      <c r="H547" s="427">
        <v>2.62</v>
      </c>
      <c r="I547">
        <v>10526</v>
      </c>
      <c r="J547" t="s">
        <v>2589</v>
      </c>
      <c r="K547" t="s">
        <v>4719</v>
      </c>
    </row>
    <row r="548" spans="1:11" x14ac:dyDescent="0.25">
      <c r="A548">
        <v>7350</v>
      </c>
      <c r="B548" t="s">
        <v>86</v>
      </c>
      <c r="C548">
        <v>330</v>
      </c>
      <c r="D548" s="404">
        <v>45051</v>
      </c>
      <c r="E548" t="s">
        <v>2589</v>
      </c>
      <c r="F548" t="s">
        <v>3971</v>
      </c>
      <c r="G548" t="s">
        <v>4568</v>
      </c>
      <c r="H548" s="427">
        <v>166.13</v>
      </c>
      <c r="I548">
        <v>10526</v>
      </c>
      <c r="J548" t="s">
        <v>2589</v>
      </c>
      <c r="K548" t="s">
        <v>4719</v>
      </c>
    </row>
    <row r="549" spans="1:11" x14ac:dyDescent="0.25">
      <c r="A549">
        <v>7350</v>
      </c>
      <c r="B549" t="s">
        <v>86</v>
      </c>
      <c r="C549">
        <v>340</v>
      </c>
      <c r="D549" s="404">
        <v>45051</v>
      </c>
      <c r="E549" t="s">
        <v>2589</v>
      </c>
      <c r="F549" t="s">
        <v>3971</v>
      </c>
      <c r="G549" t="s">
        <v>4568</v>
      </c>
      <c r="H549" s="427">
        <v>166.12</v>
      </c>
      <c r="I549">
        <v>10526</v>
      </c>
      <c r="J549" t="s">
        <v>2589</v>
      </c>
      <c r="K549" t="s">
        <v>4719</v>
      </c>
    </row>
    <row r="550" spans="1:11" x14ac:dyDescent="0.25">
      <c r="A550">
        <v>7350</v>
      </c>
      <c r="B550" t="s">
        <v>86</v>
      </c>
      <c r="C550">
        <v>430</v>
      </c>
      <c r="D550" s="404">
        <v>45051</v>
      </c>
      <c r="E550" t="s">
        <v>2589</v>
      </c>
      <c r="F550" t="s">
        <v>3971</v>
      </c>
      <c r="G550" t="s">
        <v>4567</v>
      </c>
      <c r="H550" s="427">
        <v>101.68</v>
      </c>
      <c r="I550">
        <v>10526</v>
      </c>
      <c r="J550" t="s">
        <v>2589</v>
      </c>
      <c r="K550" t="s">
        <v>4719</v>
      </c>
    </row>
    <row r="551" spans="1:11" x14ac:dyDescent="0.25">
      <c r="A551">
        <v>7350</v>
      </c>
      <c r="B551" t="s">
        <v>86</v>
      </c>
      <c r="C551">
        <v>440</v>
      </c>
      <c r="D551" s="404">
        <v>45051</v>
      </c>
      <c r="E551" t="s">
        <v>2589</v>
      </c>
      <c r="F551" t="s">
        <v>3971</v>
      </c>
      <c r="G551" t="s">
        <v>4567</v>
      </c>
      <c r="H551" s="427">
        <v>101.68</v>
      </c>
      <c r="I551">
        <v>10526</v>
      </c>
      <c r="J551" t="s">
        <v>2589</v>
      </c>
      <c r="K551" t="s">
        <v>4719</v>
      </c>
    </row>
    <row r="552" spans="1:11" x14ac:dyDescent="0.25">
      <c r="A552">
        <v>7350</v>
      </c>
      <c r="B552" t="s">
        <v>86</v>
      </c>
      <c r="C552">
        <v>440</v>
      </c>
      <c r="D552" s="404">
        <v>45054</v>
      </c>
      <c r="E552" t="s">
        <v>2589</v>
      </c>
      <c r="F552" t="s">
        <v>3971</v>
      </c>
      <c r="G552" t="s">
        <v>4565</v>
      </c>
      <c r="H552" s="427">
        <v>101.72</v>
      </c>
      <c r="I552">
        <v>10526</v>
      </c>
      <c r="J552" t="s">
        <v>2589</v>
      </c>
      <c r="K552" t="s">
        <v>4719</v>
      </c>
    </row>
    <row r="553" spans="1:11" x14ac:dyDescent="0.25">
      <c r="A553">
        <v>7350</v>
      </c>
      <c r="B553" t="s">
        <v>86</v>
      </c>
      <c r="C553">
        <v>430</v>
      </c>
      <c r="D553" s="404">
        <v>45057</v>
      </c>
      <c r="E553" t="s">
        <v>4557</v>
      </c>
      <c r="F553" t="s">
        <v>3971</v>
      </c>
      <c r="G553" t="s">
        <v>4556</v>
      </c>
      <c r="H553" s="427">
        <v>54.51</v>
      </c>
      <c r="I553">
        <v>10526</v>
      </c>
      <c r="J553" t="s">
        <v>2589</v>
      </c>
      <c r="K553" t="s">
        <v>4719</v>
      </c>
    </row>
    <row r="554" spans="1:11" x14ac:dyDescent="0.25">
      <c r="A554">
        <v>7350</v>
      </c>
      <c r="B554" t="s">
        <v>86</v>
      </c>
      <c r="C554">
        <v>440</v>
      </c>
      <c r="D554" s="404">
        <v>45057</v>
      </c>
      <c r="E554" t="s">
        <v>4557</v>
      </c>
      <c r="F554" t="s">
        <v>3971</v>
      </c>
      <c r="G554" t="s">
        <v>4556</v>
      </c>
      <c r="H554" s="427">
        <v>54.51</v>
      </c>
      <c r="I554">
        <v>10526</v>
      </c>
      <c r="J554" t="s">
        <v>2589</v>
      </c>
      <c r="K554" t="s">
        <v>4719</v>
      </c>
    </row>
    <row r="555" spans="1:11" x14ac:dyDescent="0.25">
      <c r="A555">
        <v>7350</v>
      </c>
      <c r="B555" t="s">
        <v>86</v>
      </c>
      <c r="C555">
        <v>440</v>
      </c>
      <c r="D555" s="404">
        <v>45061</v>
      </c>
      <c r="E555" t="s">
        <v>2589</v>
      </c>
      <c r="F555" t="s">
        <v>3971</v>
      </c>
      <c r="G555" t="s">
        <v>4552</v>
      </c>
      <c r="H555" s="427">
        <v>109.7</v>
      </c>
      <c r="I555">
        <v>10526</v>
      </c>
      <c r="J555" t="s">
        <v>2589</v>
      </c>
      <c r="K555" t="s">
        <v>4719</v>
      </c>
    </row>
    <row r="556" spans="1:11" x14ac:dyDescent="0.25">
      <c r="A556">
        <v>7350</v>
      </c>
      <c r="B556" t="s">
        <v>86</v>
      </c>
      <c r="C556">
        <v>430</v>
      </c>
      <c r="D556" s="404">
        <v>45064</v>
      </c>
      <c r="E556" t="s">
        <v>4544</v>
      </c>
      <c r="F556" t="s">
        <v>3971</v>
      </c>
      <c r="G556" t="s">
        <v>4543</v>
      </c>
      <c r="H556" s="427">
        <v>48.16</v>
      </c>
      <c r="I556">
        <v>10526</v>
      </c>
      <c r="J556" t="s">
        <v>2589</v>
      </c>
      <c r="K556" t="s">
        <v>4719</v>
      </c>
    </row>
    <row r="557" spans="1:11" x14ac:dyDescent="0.25">
      <c r="A557">
        <v>7350</v>
      </c>
      <c r="B557" t="s">
        <v>86</v>
      </c>
      <c r="C557">
        <v>440</v>
      </c>
      <c r="D557" s="404">
        <v>45064</v>
      </c>
      <c r="E557" t="s">
        <v>4544</v>
      </c>
      <c r="F557" t="s">
        <v>3971</v>
      </c>
      <c r="G557" t="s">
        <v>4543</v>
      </c>
      <c r="H557" s="427">
        <v>48.15</v>
      </c>
      <c r="I557">
        <v>10526</v>
      </c>
      <c r="J557" t="s">
        <v>2589</v>
      </c>
      <c r="K557" t="s">
        <v>4719</v>
      </c>
    </row>
    <row r="558" spans="1:11" x14ac:dyDescent="0.25">
      <c r="A558">
        <v>7350</v>
      </c>
      <c r="B558" t="s">
        <v>86</v>
      </c>
      <c r="C558">
        <v>440</v>
      </c>
      <c r="D558" s="404">
        <v>45075</v>
      </c>
      <c r="E558" t="s">
        <v>4041</v>
      </c>
      <c r="F558" t="s">
        <v>3974</v>
      </c>
      <c r="G558" t="s">
        <v>4529</v>
      </c>
      <c r="H558" s="427">
        <v>95.89</v>
      </c>
      <c r="I558">
        <v>10526</v>
      </c>
      <c r="J558" t="s">
        <v>2589</v>
      </c>
      <c r="K558" t="s">
        <v>4719</v>
      </c>
    </row>
    <row r="559" spans="1:11" x14ac:dyDescent="0.25">
      <c r="A559">
        <v>7350</v>
      </c>
      <c r="B559" t="s">
        <v>86</v>
      </c>
      <c r="C559">
        <v>340</v>
      </c>
      <c r="D559" s="404">
        <v>45100</v>
      </c>
      <c r="E559" t="s">
        <v>2589</v>
      </c>
      <c r="F559" t="s">
        <v>3971</v>
      </c>
      <c r="G559">
        <v>31300</v>
      </c>
      <c r="H559" s="427">
        <v>87.1</v>
      </c>
      <c r="I559">
        <v>10526</v>
      </c>
      <c r="J559" t="s">
        <v>2589</v>
      </c>
      <c r="K559" t="s">
        <v>4719</v>
      </c>
    </row>
    <row r="560" spans="1:11" x14ac:dyDescent="0.25">
      <c r="A560">
        <v>7350</v>
      </c>
      <c r="B560" t="s">
        <v>86</v>
      </c>
      <c r="C560">
        <v>430</v>
      </c>
      <c r="D560" s="404">
        <v>45103</v>
      </c>
      <c r="E560" t="s">
        <v>2589</v>
      </c>
      <c r="F560" t="s">
        <v>3971</v>
      </c>
      <c r="G560" t="s">
        <v>4477</v>
      </c>
      <c r="H560" s="427">
        <v>127.71</v>
      </c>
      <c r="I560">
        <v>10526</v>
      </c>
      <c r="J560" t="s">
        <v>2589</v>
      </c>
      <c r="K560" t="s">
        <v>4719</v>
      </c>
    </row>
    <row r="561" spans="1:11" x14ac:dyDescent="0.25">
      <c r="A561">
        <v>7350</v>
      </c>
      <c r="B561" t="s">
        <v>86</v>
      </c>
      <c r="C561">
        <v>440</v>
      </c>
      <c r="D561" s="404">
        <v>45103</v>
      </c>
      <c r="E561" t="s">
        <v>2589</v>
      </c>
      <c r="F561" t="s">
        <v>3971</v>
      </c>
      <c r="G561" t="s">
        <v>4477</v>
      </c>
      <c r="H561" s="427">
        <v>127.7</v>
      </c>
      <c r="I561">
        <v>10526</v>
      </c>
      <c r="J561" t="s">
        <v>2589</v>
      </c>
      <c r="K561" t="s">
        <v>4719</v>
      </c>
    </row>
    <row r="562" spans="1:11" x14ac:dyDescent="0.25">
      <c r="A562">
        <v>7350</v>
      </c>
      <c r="B562" t="s">
        <v>86</v>
      </c>
      <c r="C562">
        <v>430</v>
      </c>
      <c r="D562" s="404">
        <v>45105</v>
      </c>
      <c r="E562" t="s">
        <v>4473</v>
      </c>
      <c r="F562" t="s">
        <v>3971</v>
      </c>
      <c r="G562" t="s">
        <v>4472</v>
      </c>
      <c r="H562" s="427">
        <v>84.81</v>
      </c>
      <c r="I562">
        <v>10526</v>
      </c>
      <c r="J562" t="s">
        <v>2589</v>
      </c>
      <c r="K562" t="s">
        <v>4719</v>
      </c>
    </row>
    <row r="563" spans="1:11" x14ac:dyDescent="0.25">
      <c r="A563">
        <v>7350</v>
      </c>
      <c r="B563" t="s">
        <v>86</v>
      </c>
      <c r="C563">
        <v>440</v>
      </c>
      <c r="D563" s="404">
        <v>45105</v>
      </c>
      <c r="E563" t="s">
        <v>4473</v>
      </c>
      <c r="F563" t="s">
        <v>3971</v>
      </c>
      <c r="G563" t="s">
        <v>4472</v>
      </c>
      <c r="H563" s="427">
        <v>84.81</v>
      </c>
      <c r="I563">
        <v>10526</v>
      </c>
      <c r="J563" t="s">
        <v>2589</v>
      </c>
      <c r="K563" t="s">
        <v>4719</v>
      </c>
    </row>
    <row r="564" spans="1:11" x14ac:dyDescent="0.25">
      <c r="A564">
        <v>7350</v>
      </c>
      <c r="B564" t="s">
        <v>86</v>
      </c>
      <c r="C564">
        <v>210</v>
      </c>
      <c r="D564" s="404">
        <v>45108</v>
      </c>
      <c r="E564" t="s">
        <v>1192</v>
      </c>
      <c r="F564" t="s">
        <v>3971</v>
      </c>
      <c r="G564" t="s">
        <v>4378</v>
      </c>
      <c r="H564" s="427">
        <v>57.37</v>
      </c>
      <c r="I564">
        <v>10526</v>
      </c>
      <c r="J564" t="s">
        <v>2589</v>
      </c>
      <c r="K564" t="s">
        <v>4719</v>
      </c>
    </row>
    <row r="565" spans="1:11" x14ac:dyDescent="0.25">
      <c r="A565">
        <v>7350</v>
      </c>
      <c r="B565" t="s">
        <v>86</v>
      </c>
      <c r="C565">
        <v>220</v>
      </c>
      <c r="D565" s="404">
        <v>45108</v>
      </c>
      <c r="E565" t="s">
        <v>1192</v>
      </c>
      <c r="F565" t="s">
        <v>3971</v>
      </c>
      <c r="G565" t="s">
        <v>4378</v>
      </c>
      <c r="H565" s="427">
        <v>57.37</v>
      </c>
      <c r="I565">
        <v>10526</v>
      </c>
      <c r="J565" t="s">
        <v>2589</v>
      </c>
      <c r="K565" t="s">
        <v>4719</v>
      </c>
    </row>
    <row r="566" spans="1:11" x14ac:dyDescent="0.25">
      <c r="A566">
        <v>7350</v>
      </c>
      <c r="B566" t="s">
        <v>86</v>
      </c>
      <c r="C566">
        <v>230</v>
      </c>
      <c r="D566" s="404">
        <v>45108</v>
      </c>
      <c r="E566" t="s">
        <v>1192</v>
      </c>
      <c r="F566" t="s">
        <v>3971</v>
      </c>
      <c r="G566" t="s">
        <v>4378</v>
      </c>
      <c r="H566" s="427">
        <v>57.37</v>
      </c>
      <c r="I566">
        <v>10526</v>
      </c>
      <c r="J566" t="s">
        <v>2589</v>
      </c>
      <c r="K566" t="s">
        <v>4719</v>
      </c>
    </row>
    <row r="567" spans="1:11" x14ac:dyDescent="0.25">
      <c r="A567">
        <v>7350</v>
      </c>
      <c r="B567" t="s">
        <v>86</v>
      </c>
      <c r="C567">
        <v>240</v>
      </c>
      <c r="D567" s="404">
        <v>45108</v>
      </c>
      <c r="E567" t="s">
        <v>1192</v>
      </c>
      <c r="F567" t="s">
        <v>3971</v>
      </c>
      <c r="G567" t="s">
        <v>4378</v>
      </c>
      <c r="H567" s="427">
        <v>57.37</v>
      </c>
      <c r="I567">
        <v>10526</v>
      </c>
      <c r="J567" t="s">
        <v>2589</v>
      </c>
      <c r="K567" t="s">
        <v>4719</v>
      </c>
    </row>
    <row r="568" spans="1:11" x14ac:dyDescent="0.25">
      <c r="A568">
        <v>7350</v>
      </c>
      <c r="B568" t="s">
        <v>86</v>
      </c>
      <c r="C568">
        <v>340</v>
      </c>
      <c r="D568" s="404">
        <v>45108</v>
      </c>
      <c r="E568" t="s">
        <v>1192</v>
      </c>
      <c r="F568" t="s">
        <v>3971</v>
      </c>
      <c r="G568" t="s">
        <v>4378</v>
      </c>
      <c r="H568" s="427">
        <v>25.82</v>
      </c>
      <c r="I568">
        <v>10526</v>
      </c>
      <c r="J568" t="s">
        <v>2589</v>
      </c>
      <c r="K568" t="s">
        <v>4719</v>
      </c>
    </row>
    <row r="569" spans="1:11" x14ac:dyDescent="0.25">
      <c r="A569">
        <v>7350</v>
      </c>
      <c r="B569" t="s">
        <v>86</v>
      </c>
      <c r="C569">
        <v>936</v>
      </c>
      <c r="D569" s="404">
        <v>45108</v>
      </c>
      <c r="E569" t="s">
        <v>1192</v>
      </c>
      <c r="F569" t="s">
        <v>3971</v>
      </c>
      <c r="G569" t="s">
        <v>4378</v>
      </c>
      <c r="H569" s="427">
        <v>31.55</v>
      </c>
      <c r="I569">
        <v>10526</v>
      </c>
      <c r="J569" t="s">
        <v>2589</v>
      </c>
      <c r="K569" t="s">
        <v>4719</v>
      </c>
    </row>
    <row r="570" spans="1:11" x14ac:dyDescent="0.25">
      <c r="A570">
        <v>7350</v>
      </c>
      <c r="B570" t="s">
        <v>86</v>
      </c>
      <c r="C570">
        <v>110</v>
      </c>
      <c r="D570" s="404">
        <v>45112</v>
      </c>
      <c r="E570" t="s">
        <v>2667</v>
      </c>
      <c r="F570" t="s">
        <v>3971</v>
      </c>
      <c r="G570" t="s">
        <v>4454</v>
      </c>
      <c r="H570" s="427">
        <v>10.56</v>
      </c>
      <c r="I570">
        <v>10526</v>
      </c>
      <c r="J570" t="s">
        <v>2589</v>
      </c>
      <c r="K570" t="s">
        <v>4719</v>
      </c>
    </row>
    <row r="571" spans="1:11" x14ac:dyDescent="0.25">
      <c r="A571">
        <v>7350</v>
      </c>
      <c r="B571" t="s">
        <v>86</v>
      </c>
      <c r="C571">
        <v>112</v>
      </c>
      <c r="D571" s="404">
        <v>45112</v>
      </c>
      <c r="E571" t="s">
        <v>2667</v>
      </c>
      <c r="F571" t="s">
        <v>3971</v>
      </c>
      <c r="G571" t="s">
        <v>4454</v>
      </c>
      <c r="H571" s="427">
        <v>7.92</v>
      </c>
      <c r="I571">
        <v>10526</v>
      </c>
      <c r="J571" t="s">
        <v>2589</v>
      </c>
      <c r="K571" t="s">
        <v>4719</v>
      </c>
    </row>
    <row r="572" spans="1:11" x14ac:dyDescent="0.25">
      <c r="A572">
        <v>7350</v>
      </c>
      <c r="B572" t="s">
        <v>86</v>
      </c>
      <c r="C572">
        <v>120</v>
      </c>
      <c r="D572" s="404">
        <v>45112</v>
      </c>
      <c r="E572" t="s">
        <v>2667</v>
      </c>
      <c r="F572" t="s">
        <v>3971</v>
      </c>
      <c r="G572" t="s">
        <v>4454</v>
      </c>
      <c r="H572" s="427">
        <v>14.26</v>
      </c>
      <c r="I572">
        <v>10526</v>
      </c>
      <c r="J572" t="s">
        <v>2589</v>
      </c>
      <c r="K572" t="s">
        <v>4719</v>
      </c>
    </row>
    <row r="573" spans="1:11" x14ac:dyDescent="0.25">
      <c r="A573">
        <v>7350</v>
      </c>
      <c r="B573" t="s">
        <v>86</v>
      </c>
      <c r="C573">
        <v>130</v>
      </c>
      <c r="D573" s="404">
        <v>45112</v>
      </c>
      <c r="E573" t="s">
        <v>2667</v>
      </c>
      <c r="F573" t="s">
        <v>3971</v>
      </c>
      <c r="G573" t="s">
        <v>4454</v>
      </c>
      <c r="H573" s="427">
        <v>8.08</v>
      </c>
      <c r="I573">
        <v>10526</v>
      </c>
      <c r="J573" t="s">
        <v>2589</v>
      </c>
      <c r="K573" t="s">
        <v>4719</v>
      </c>
    </row>
    <row r="574" spans="1:11" x14ac:dyDescent="0.25">
      <c r="A574">
        <v>7350</v>
      </c>
      <c r="B574" t="s">
        <v>86</v>
      </c>
      <c r="C574">
        <v>140</v>
      </c>
      <c r="D574" s="404">
        <v>45112</v>
      </c>
      <c r="E574" t="s">
        <v>2667</v>
      </c>
      <c r="F574" t="s">
        <v>3971</v>
      </c>
      <c r="G574" t="s">
        <v>4454</v>
      </c>
      <c r="H574" s="427">
        <v>9.5</v>
      </c>
      <c r="I574">
        <v>10526</v>
      </c>
      <c r="J574" t="s">
        <v>2589</v>
      </c>
      <c r="K574" t="s">
        <v>4719</v>
      </c>
    </row>
    <row r="575" spans="1:11" x14ac:dyDescent="0.25">
      <c r="A575">
        <v>7350</v>
      </c>
      <c r="B575" t="s">
        <v>86</v>
      </c>
      <c r="C575">
        <v>160</v>
      </c>
      <c r="D575" s="404">
        <v>45112</v>
      </c>
      <c r="E575" t="s">
        <v>2667</v>
      </c>
      <c r="F575" t="s">
        <v>3971</v>
      </c>
      <c r="G575" t="s">
        <v>4454</v>
      </c>
      <c r="H575" s="427">
        <v>4.76</v>
      </c>
      <c r="I575">
        <v>10526</v>
      </c>
      <c r="J575" t="s">
        <v>2589</v>
      </c>
      <c r="K575" t="s">
        <v>4719</v>
      </c>
    </row>
    <row r="576" spans="1:11" x14ac:dyDescent="0.25">
      <c r="A576">
        <v>7350</v>
      </c>
      <c r="B576" t="s">
        <v>86</v>
      </c>
      <c r="C576">
        <v>210</v>
      </c>
      <c r="D576" s="404">
        <v>45112</v>
      </c>
      <c r="E576" t="s">
        <v>2667</v>
      </c>
      <c r="F576" t="s">
        <v>3971</v>
      </c>
      <c r="G576" t="s">
        <v>4454</v>
      </c>
      <c r="H576" s="427">
        <v>5.29</v>
      </c>
      <c r="I576">
        <v>10526</v>
      </c>
      <c r="J576" t="s">
        <v>2589</v>
      </c>
      <c r="K576" t="s">
        <v>4719</v>
      </c>
    </row>
    <row r="577" spans="1:11" x14ac:dyDescent="0.25">
      <c r="A577">
        <v>7350</v>
      </c>
      <c r="B577" t="s">
        <v>86</v>
      </c>
      <c r="C577">
        <v>220</v>
      </c>
      <c r="D577" s="404">
        <v>45112</v>
      </c>
      <c r="E577" t="s">
        <v>2667</v>
      </c>
      <c r="F577" t="s">
        <v>3971</v>
      </c>
      <c r="G577" t="s">
        <v>4454</v>
      </c>
      <c r="H577" s="427">
        <v>3.17</v>
      </c>
      <c r="I577">
        <v>10526</v>
      </c>
      <c r="J577" t="s">
        <v>2589</v>
      </c>
      <c r="K577" t="s">
        <v>4719</v>
      </c>
    </row>
    <row r="578" spans="1:11" x14ac:dyDescent="0.25">
      <c r="A578">
        <v>7350</v>
      </c>
      <c r="B578" t="s">
        <v>86</v>
      </c>
      <c r="C578">
        <v>230</v>
      </c>
      <c r="D578" s="404">
        <v>45112</v>
      </c>
      <c r="E578" t="s">
        <v>2667</v>
      </c>
      <c r="F578" t="s">
        <v>3971</v>
      </c>
      <c r="G578" t="s">
        <v>4454</v>
      </c>
      <c r="H578" s="427">
        <v>5.35</v>
      </c>
      <c r="I578">
        <v>10526</v>
      </c>
      <c r="J578" t="s">
        <v>2589</v>
      </c>
      <c r="K578" t="s">
        <v>4719</v>
      </c>
    </row>
    <row r="579" spans="1:11" x14ac:dyDescent="0.25">
      <c r="A579">
        <v>7350</v>
      </c>
      <c r="B579" t="s">
        <v>86</v>
      </c>
      <c r="C579">
        <v>240</v>
      </c>
      <c r="D579" s="404">
        <v>45112</v>
      </c>
      <c r="E579" t="s">
        <v>2667</v>
      </c>
      <c r="F579" t="s">
        <v>3971</v>
      </c>
      <c r="G579" t="s">
        <v>4454</v>
      </c>
      <c r="H579" s="427">
        <v>4.2300000000000004</v>
      </c>
      <c r="I579">
        <v>10526</v>
      </c>
      <c r="J579" t="s">
        <v>2589</v>
      </c>
      <c r="K579" t="s">
        <v>4719</v>
      </c>
    </row>
    <row r="580" spans="1:11" x14ac:dyDescent="0.25">
      <c r="A580">
        <v>7350</v>
      </c>
      <c r="B580" t="s">
        <v>86</v>
      </c>
      <c r="C580">
        <v>340</v>
      </c>
      <c r="D580" s="404">
        <v>45112</v>
      </c>
      <c r="E580" t="s">
        <v>2667</v>
      </c>
      <c r="F580" t="s">
        <v>3971</v>
      </c>
      <c r="G580" t="s">
        <v>4454</v>
      </c>
      <c r="H580" s="427">
        <v>2.16</v>
      </c>
      <c r="I580">
        <v>10526</v>
      </c>
      <c r="J580" t="s">
        <v>2589</v>
      </c>
      <c r="K580" t="s">
        <v>4719</v>
      </c>
    </row>
    <row r="581" spans="1:11" x14ac:dyDescent="0.25">
      <c r="A581">
        <v>7350</v>
      </c>
      <c r="B581" t="s">
        <v>86</v>
      </c>
      <c r="C581">
        <v>935</v>
      </c>
      <c r="D581" s="404">
        <v>45112</v>
      </c>
      <c r="E581" t="s">
        <v>2667</v>
      </c>
      <c r="F581" t="s">
        <v>3971</v>
      </c>
      <c r="G581" t="s">
        <v>4454</v>
      </c>
      <c r="H581" s="427">
        <v>1.98</v>
      </c>
      <c r="I581">
        <v>10526</v>
      </c>
      <c r="J581" t="s">
        <v>2589</v>
      </c>
      <c r="K581" t="s">
        <v>4719</v>
      </c>
    </row>
    <row r="582" spans="1:11" x14ac:dyDescent="0.25">
      <c r="A582">
        <v>7350</v>
      </c>
      <c r="B582" t="s">
        <v>86</v>
      </c>
      <c r="C582">
        <v>936</v>
      </c>
      <c r="D582" s="404">
        <v>45112</v>
      </c>
      <c r="E582" t="s">
        <v>2667</v>
      </c>
      <c r="F582" t="s">
        <v>3971</v>
      </c>
      <c r="G582" t="s">
        <v>4454</v>
      </c>
      <c r="H582" s="427">
        <v>1.98</v>
      </c>
      <c r="I582">
        <v>10526</v>
      </c>
      <c r="J582" t="s">
        <v>2589</v>
      </c>
      <c r="K582" t="s">
        <v>4719</v>
      </c>
    </row>
    <row r="583" spans="1:11" x14ac:dyDescent="0.25">
      <c r="A583">
        <v>7350</v>
      </c>
      <c r="B583" t="s">
        <v>86</v>
      </c>
      <c r="C583">
        <v>440</v>
      </c>
      <c r="D583" s="404">
        <v>45131</v>
      </c>
      <c r="E583" t="s">
        <v>2589</v>
      </c>
      <c r="F583" t="s">
        <v>3971</v>
      </c>
      <c r="G583" t="s">
        <v>4428</v>
      </c>
      <c r="H583" s="427">
        <v>54.51</v>
      </c>
      <c r="I583">
        <v>10526</v>
      </c>
      <c r="J583" t="s">
        <v>2589</v>
      </c>
      <c r="K583" t="s">
        <v>4719</v>
      </c>
    </row>
    <row r="584" spans="1:11" x14ac:dyDescent="0.25">
      <c r="A584">
        <v>7350</v>
      </c>
      <c r="B584" t="s">
        <v>86</v>
      </c>
      <c r="C584">
        <v>110</v>
      </c>
      <c r="D584" s="404">
        <v>45146</v>
      </c>
      <c r="E584" t="s">
        <v>2667</v>
      </c>
      <c r="F584" t="s">
        <v>3971</v>
      </c>
      <c r="G584" t="s">
        <v>4383</v>
      </c>
      <c r="H584" s="427">
        <v>30.14</v>
      </c>
      <c r="I584">
        <v>10526</v>
      </c>
      <c r="J584" t="s">
        <v>2589</v>
      </c>
      <c r="K584" t="s">
        <v>4719</v>
      </c>
    </row>
    <row r="585" spans="1:11" x14ac:dyDescent="0.25">
      <c r="A585">
        <v>7350</v>
      </c>
      <c r="B585" t="s">
        <v>86</v>
      </c>
      <c r="C585">
        <v>110</v>
      </c>
      <c r="D585" s="404">
        <v>45146</v>
      </c>
      <c r="E585" t="s">
        <v>2667</v>
      </c>
      <c r="F585" t="s">
        <v>3971</v>
      </c>
      <c r="G585" t="s">
        <v>4382</v>
      </c>
      <c r="H585" s="427">
        <v>8.8000000000000007</v>
      </c>
      <c r="I585">
        <v>10526</v>
      </c>
      <c r="J585" t="s">
        <v>2589</v>
      </c>
      <c r="K585" t="s">
        <v>4719</v>
      </c>
    </row>
    <row r="586" spans="1:11" x14ac:dyDescent="0.25">
      <c r="A586">
        <v>7350</v>
      </c>
      <c r="B586" t="s">
        <v>86</v>
      </c>
      <c r="C586">
        <v>112</v>
      </c>
      <c r="D586" s="404">
        <v>45146</v>
      </c>
      <c r="E586" t="s">
        <v>2667</v>
      </c>
      <c r="F586" t="s">
        <v>3971</v>
      </c>
      <c r="G586" t="s">
        <v>4383</v>
      </c>
      <c r="H586" s="427">
        <v>22.61</v>
      </c>
      <c r="I586">
        <v>10526</v>
      </c>
      <c r="J586" t="s">
        <v>2589</v>
      </c>
      <c r="K586" t="s">
        <v>4719</v>
      </c>
    </row>
    <row r="587" spans="1:11" x14ac:dyDescent="0.25">
      <c r="A587">
        <v>7350</v>
      </c>
      <c r="B587" t="s">
        <v>86</v>
      </c>
      <c r="C587">
        <v>112</v>
      </c>
      <c r="D587" s="404">
        <v>45146</v>
      </c>
      <c r="E587" t="s">
        <v>2667</v>
      </c>
      <c r="F587" t="s">
        <v>3971</v>
      </c>
      <c r="G587" t="s">
        <v>4382</v>
      </c>
      <c r="H587" s="427">
        <v>6.61</v>
      </c>
      <c r="I587">
        <v>10526</v>
      </c>
      <c r="J587" t="s">
        <v>2589</v>
      </c>
      <c r="K587" t="s">
        <v>4719</v>
      </c>
    </row>
    <row r="588" spans="1:11" x14ac:dyDescent="0.25">
      <c r="A588">
        <v>7350</v>
      </c>
      <c r="B588" t="s">
        <v>86</v>
      </c>
      <c r="C588">
        <v>120</v>
      </c>
      <c r="D588" s="404">
        <v>45146</v>
      </c>
      <c r="E588" t="s">
        <v>2667</v>
      </c>
      <c r="F588" t="s">
        <v>3971</v>
      </c>
      <c r="G588" t="s">
        <v>4383</v>
      </c>
      <c r="H588" s="427">
        <v>40.700000000000003</v>
      </c>
      <c r="I588">
        <v>10526</v>
      </c>
      <c r="J588" t="s">
        <v>2589</v>
      </c>
      <c r="K588" t="s">
        <v>4719</v>
      </c>
    </row>
    <row r="589" spans="1:11" x14ac:dyDescent="0.25">
      <c r="A589">
        <v>7350</v>
      </c>
      <c r="B589" t="s">
        <v>86</v>
      </c>
      <c r="C589">
        <v>120</v>
      </c>
      <c r="D589" s="404">
        <v>45146</v>
      </c>
      <c r="E589" t="s">
        <v>2667</v>
      </c>
      <c r="F589" t="s">
        <v>3971</v>
      </c>
      <c r="G589" t="s">
        <v>4382</v>
      </c>
      <c r="H589" s="427">
        <v>11.89</v>
      </c>
      <c r="I589">
        <v>10526</v>
      </c>
      <c r="J589" t="s">
        <v>2589</v>
      </c>
      <c r="K589" t="s">
        <v>4719</v>
      </c>
    </row>
    <row r="590" spans="1:11" x14ac:dyDescent="0.25">
      <c r="A590">
        <v>7350</v>
      </c>
      <c r="B590" t="s">
        <v>86</v>
      </c>
      <c r="C590">
        <v>130</v>
      </c>
      <c r="D590" s="404">
        <v>45146</v>
      </c>
      <c r="E590" t="s">
        <v>2667</v>
      </c>
      <c r="F590" t="s">
        <v>3971</v>
      </c>
      <c r="G590" t="s">
        <v>4383</v>
      </c>
      <c r="H590" s="427">
        <v>23.06</v>
      </c>
      <c r="I590">
        <v>10526</v>
      </c>
      <c r="J590" t="s">
        <v>2589</v>
      </c>
      <c r="K590" t="s">
        <v>4719</v>
      </c>
    </row>
    <row r="591" spans="1:11" x14ac:dyDescent="0.25">
      <c r="A591">
        <v>7350</v>
      </c>
      <c r="B591" t="s">
        <v>86</v>
      </c>
      <c r="C591">
        <v>130</v>
      </c>
      <c r="D591" s="404">
        <v>45146</v>
      </c>
      <c r="E591" t="s">
        <v>2667</v>
      </c>
      <c r="F591" t="s">
        <v>3971</v>
      </c>
      <c r="G591" t="s">
        <v>4382</v>
      </c>
      <c r="H591" s="427">
        <v>6.74</v>
      </c>
      <c r="I591">
        <v>10526</v>
      </c>
      <c r="J591" t="s">
        <v>2589</v>
      </c>
      <c r="K591" t="s">
        <v>4719</v>
      </c>
    </row>
    <row r="592" spans="1:11" x14ac:dyDescent="0.25">
      <c r="A592">
        <v>7350</v>
      </c>
      <c r="B592" t="s">
        <v>86</v>
      </c>
      <c r="C592">
        <v>140</v>
      </c>
      <c r="D592" s="404">
        <v>45146</v>
      </c>
      <c r="E592" t="s">
        <v>2667</v>
      </c>
      <c r="F592" t="s">
        <v>3971</v>
      </c>
      <c r="G592" t="s">
        <v>4383</v>
      </c>
      <c r="H592" s="427">
        <v>27.13</v>
      </c>
      <c r="I592">
        <v>10526</v>
      </c>
      <c r="J592" t="s">
        <v>2589</v>
      </c>
      <c r="K592" t="s">
        <v>4719</v>
      </c>
    </row>
    <row r="593" spans="1:11" x14ac:dyDescent="0.25">
      <c r="A593">
        <v>7350</v>
      </c>
      <c r="B593" t="s">
        <v>86</v>
      </c>
      <c r="C593">
        <v>140</v>
      </c>
      <c r="D593" s="404">
        <v>45146</v>
      </c>
      <c r="E593" t="s">
        <v>2667</v>
      </c>
      <c r="F593" t="s">
        <v>3971</v>
      </c>
      <c r="G593" t="s">
        <v>4382</v>
      </c>
      <c r="H593" s="427">
        <v>7.92</v>
      </c>
      <c r="I593">
        <v>10526</v>
      </c>
      <c r="J593" t="s">
        <v>2589</v>
      </c>
      <c r="K593" t="s">
        <v>4719</v>
      </c>
    </row>
    <row r="594" spans="1:11" x14ac:dyDescent="0.25">
      <c r="A594">
        <v>7350</v>
      </c>
      <c r="B594" t="s">
        <v>86</v>
      </c>
      <c r="C594">
        <v>160</v>
      </c>
      <c r="D594" s="404">
        <v>45146</v>
      </c>
      <c r="E594" t="s">
        <v>2667</v>
      </c>
      <c r="F594" t="s">
        <v>3971</v>
      </c>
      <c r="G594" t="s">
        <v>4383</v>
      </c>
      <c r="H594" s="427">
        <v>13.57</v>
      </c>
      <c r="I594">
        <v>10526</v>
      </c>
      <c r="J594" t="s">
        <v>2589</v>
      </c>
      <c r="K594" t="s">
        <v>4719</v>
      </c>
    </row>
    <row r="595" spans="1:11" x14ac:dyDescent="0.25">
      <c r="A595">
        <v>7350</v>
      </c>
      <c r="B595" t="s">
        <v>86</v>
      </c>
      <c r="C595">
        <v>160</v>
      </c>
      <c r="D595" s="404">
        <v>45146</v>
      </c>
      <c r="E595" t="s">
        <v>2667</v>
      </c>
      <c r="F595" t="s">
        <v>3971</v>
      </c>
      <c r="G595" t="s">
        <v>4382</v>
      </c>
      <c r="H595" s="427">
        <v>3.97</v>
      </c>
      <c r="I595">
        <v>10526</v>
      </c>
      <c r="J595" t="s">
        <v>2589</v>
      </c>
      <c r="K595" t="s">
        <v>4719</v>
      </c>
    </row>
    <row r="596" spans="1:11" x14ac:dyDescent="0.25">
      <c r="A596">
        <v>7350</v>
      </c>
      <c r="B596" t="s">
        <v>86</v>
      </c>
      <c r="C596">
        <v>210</v>
      </c>
      <c r="D596" s="404">
        <v>45146</v>
      </c>
      <c r="E596" t="s">
        <v>2667</v>
      </c>
      <c r="F596" t="s">
        <v>3971</v>
      </c>
      <c r="G596" t="s">
        <v>4383</v>
      </c>
      <c r="H596" s="427">
        <v>15.08</v>
      </c>
      <c r="I596">
        <v>10526</v>
      </c>
      <c r="J596" t="s">
        <v>2589</v>
      </c>
      <c r="K596" t="s">
        <v>4719</v>
      </c>
    </row>
    <row r="597" spans="1:11" x14ac:dyDescent="0.25">
      <c r="A597">
        <v>7350</v>
      </c>
      <c r="B597" t="s">
        <v>86</v>
      </c>
      <c r="C597">
        <v>210</v>
      </c>
      <c r="D597" s="404">
        <v>45146</v>
      </c>
      <c r="E597" t="s">
        <v>2667</v>
      </c>
      <c r="F597" t="s">
        <v>3971</v>
      </c>
      <c r="G597" t="s">
        <v>4382</v>
      </c>
      <c r="H597" s="427">
        <v>4.41</v>
      </c>
      <c r="I597">
        <v>10526</v>
      </c>
      <c r="J597" t="s">
        <v>2589</v>
      </c>
      <c r="K597" t="s">
        <v>4719</v>
      </c>
    </row>
    <row r="598" spans="1:11" x14ac:dyDescent="0.25">
      <c r="A598">
        <v>7350</v>
      </c>
      <c r="B598" t="s">
        <v>86</v>
      </c>
      <c r="C598">
        <v>220</v>
      </c>
      <c r="D598" s="404">
        <v>45146</v>
      </c>
      <c r="E598" t="s">
        <v>2667</v>
      </c>
      <c r="F598" t="s">
        <v>3971</v>
      </c>
      <c r="G598" t="s">
        <v>4383</v>
      </c>
      <c r="H598" s="427">
        <v>9.0399999999999991</v>
      </c>
      <c r="I598">
        <v>10526</v>
      </c>
      <c r="J598" t="s">
        <v>2589</v>
      </c>
      <c r="K598" t="s">
        <v>4719</v>
      </c>
    </row>
    <row r="599" spans="1:11" x14ac:dyDescent="0.25">
      <c r="A599">
        <v>7350</v>
      </c>
      <c r="B599" t="s">
        <v>86</v>
      </c>
      <c r="C599">
        <v>220</v>
      </c>
      <c r="D599" s="404">
        <v>45146</v>
      </c>
      <c r="E599" t="s">
        <v>2667</v>
      </c>
      <c r="F599" t="s">
        <v>3971</v>
      </c>
      <c r="G599" t="s">
        <v>4382</v>
      </c>
      <c r="H599" s="427">
        <v>2.64</v>
      </c>
      <c r="I599">
        <v>10526</v>
      </c>
      <c r="J599" t="s">
        <v>2589</v>
      </c>
      <c r="K599" t="s">
        <v>4719</v>
      </c>
    </row>
    <row r="600" spans="1:11" x14ac:dyDescent="0.25">
      <c r="A600">
        <v>7350</v>
      </c>
      <c r="B600" t="s">
        <v>86</v>
      </c>
      <c r="C600">
        <v>230</v>
      </c>
      <c r="D600" s="404">
        <v>45146</v>
      </c>
      <c r="E600" t="s">
        <v>2667</v>
      </c>
      <c r="F600" t="s">
        <v>3971</v>
      </c>
      <c r="G600" t="s">
        <v>4383</v>
      </c>
      <c r="H600" s="427">
        <v>15.26</v>
      </c>
      <c r="I600">
        <v>10526</v>
      </c>
      <c r="J600" t="s">
        <v>2589</v>
      </c>
      <c r="K600" t="s">
        <v>4719</v>
      </c>
    </row>
    <row r="601" spans="1:11" x14ac:dyDescent="0.25">
      <c r="A601">
        <v>7350</v>
      </c>
      <c r="B601" t="s">
        <v>86</v>
      </c>
      <c r="C601">
        <v>230</v>
      </c>
      <c r="D601" s="404">
        <v>45146</v>
      </c>
      <c r="E601" t="s">
        <v>2667</v>
      </c>
      <c r="F601" t="s">
        <v>3971</v>
      </c>
      <c r="G601" t="s">
        <v>4382</v>
      </c>
      <c r="H601" s="427">
        <v>4.46</v>
      </c>
      <c r="I601">
        <v>10526</v>
      </c>
      <c r="J601" t="s">
        <v>2589</v>
      </c>
      <c r="K601" t="s">
        <v>4719</v>
      </c>
    </row>
    <row r="602" spans="1:11" x14ac:dyDescent="0.25">
      <c r="A602">
        <v>7350</v>
      </c>
      <c r="B602" t="s">
        <v>86</v>
      </c>
      <c r="C602">
        <v>240</v>
      </c>
      <c r="D602" s="404">
        <v>45146</v>
      </c>
      <c r="E602" t="s">
        <v>2667</v>
      </c>
      <c r="F602" t="s">
        <v>3971</v>
      </c>
      <c r="G602" t="s">
        <v>4383</v>
      </c>
      <c r="H602" s="427">
        <v>12.05</v>
      </c>
      <c r="I602">
        <v>10526</v>
      </c>
      <c r="J602" t="s">
        <v>2589</v>
      </c>
      <c r="K602" t="s">
        <v>4719</v>
      </c>
    </row>
    <row r="603" spans="1:11" x14ac:dyDescent="0.25">
      <c r="A603">
        <v>7350</v>
      </c>
      <c r="B603" t="s">
        <v>86</v>
      </c>
      <c r="C603">
        <v>240</v>
      </c>
      <c r="D603" s="404">
        <v>45146</v>
      </c>
      <c r="E603" t="s">
        <v>2667</v>
      </c>
      <c r="F603" t="s">
        <v>3971</v>
      </c>
      <c r="G603" t="s">
        <v>4382</v>
      </c>
      <c r="H603" s="427">
        <v>3.52</v>
      </c>
      <c r="I603">
        <v>10526</v>
      </c>
      <c r="J603" t="s">
        <v>2589</v>
      </c>
      <c r="K603" t="s">
        <v>4719</v>
      </c>
    </row>
    <row r="604" spans="1:11" x14ac:dyDescent="0.25">
      <c r="A604">
        <v>7350</v>
      </c>
      <c r="B604" t="s">
        <v>86</v>
      </c>
      <c r="C604">
        <v>340</v>
      </c>
      <c r="D604" s="404">
        <v>45146</v>
      </c>
      <c r="E604" t="s">
        <v>2667</v>
      </c>
      <c r="F604" t="s">
        <v>3971</v>
      </c>
      <c r="G604" t="s">
        <v>4383</v>
      </c>
      <c r="H604" s="427">
        <v>6.15</v>
      </c>
      <c r="I604">
        <v>10526</v>
      </c>
      <c r="J604" t="s">
        <v>2589</v>
      </c>
      <c r="K604" t="s">
        <v>4719</v>
      </c>
    </row>
    <row r="605" spans="1:11" x14ac:dyDescent="0.25">
      <c r="A605">
        <v>7350</v>
      </c>
      <c r="B605" t="s">
        <v>86</v>
      </c>
      <c r="C605">
        <v>340</v>
      </c>
      <c r="D605" s="404">
        <v>45146</v>
      </c>
      <c r="E605" t="s">
        <v>2667</v>
      </c>
      <c r="F605" t="s">
        <v>3971</v>
      </c>
      <c r="G605" t="s">
        <v>4382</v>
      </c>
      <c r="H605" s="427">
        <v>1.8</v>
      </c>
      <c r="I605">
        <v>10526</v>
      </c>
      <c r="J605" t="s">
        <v>2589</v>
      </c>
      <c r="K605" t="s">
        <v>4719</v>
      </c>
    </row>
    <row r="606" spans="1:11" x14ac:dyDescent="0.25">
      <c r="A606">
        <v>7350</v>
      </c>
      <c r="B606" t="s">
        <v>86</v>
      </c>
      <c r="C606">
        <v>935</v>
      </c>
      <c r="D606" s="404">
        <v>45146</v>
      </c>
      <c r="E606" t="s">
        <v>2667</v>
      </c>
      <c r="F606" t="s">
        <v>3971</v>
      </c>
      <c r="G606" t="s">
        <v>4383</v>
      </c>
      <c r="H606" s="427">
        <v>5.65</v>
      </c>
      <c r="I606">
        <v>10526</v>
      </c>
      <c r="J606" t="s">
        <v>2589</v>
      </c>
      <c r="K606" t="s">
        <v>4719</v>
      </c>
    </row>
    <row r="607" spans="1:11" x14ac:dyDescent="0.25">
      <c r="A607">
        <v>7350</v>
      </c>
      <c r="B607" t="s">
        <v>86</v>
      </c>
      <c r="C607">
        <v>935</v>
      </c>
      <c r="D607" s="404">
        <v>45146</v>
      </c>
      <c r="E607" t="s">
        <v>2667</v>
      </c>
      <c r="F607" t="s">
        <v>3971</v>
      </c>
      <c r="G607" t="s">
        <v>4382</v>
      </c>
      <c r="H607" s="427">
        <v>1.65</v>
      </c>
      <c r="I607">
        <v>10526</v>
      </c>
      <c r="J607" t="s">
        <v>2589</v>
      </c>
      <c r="K607" t="s">
        <v>4719</v>
      </c>
    </row>
    <row r="608" spans="1:11" x14ac:dyDescent="0.25">
      <c r="A608">
        <v>7350</v>
      </c>
      <c r="B608" t="s">
        <v>86</v>
      </c>
      <c r="C608">
        <v>936</v>
      </c>
      <c r="D608" s="404">
        <v>45146</v>
      </c>
      <c r="E608" t="s">
        <v>2667</v>
      </c>
      <c r="F608" t="s">
        <v>3971</v>
      </c>
      <c r="G608" t="s">
        <v>4383</v>
      </c>
      <c r="H608" s="427">
        <v>5.65</v>
      </c>
      <c r="I608">
        <v>10526</v>
      </c>
      <c r="J608" t="s">
        <v>2589</v>
      </c>
      <c r="K608" t="s">
        <v>4719</v>
      </c>
    </row>
    <row r="609" spans="1:11" x14ac:dyDescent="0.25">
      <c r="A609">
        <v>7350</v>
      </c>
      <c r="B609" t="s">
        <v>86</v>
      </c>
      <c r="C609">
        <v>936</v>
      </c>
      <c r="D609" s="404">
        <v>45146</v>
      </c>
      <c r="E609" t="s">
        <v>2667</v>
      </c>
      <c r="F609" t="s">
        <v>3971</v>
      </c>
      <c r="G609" t="s">
        <v>4382</v>
      </c>
      <c r="H609" s="427">
        <v>1.65</v>
      </c>
      <c r="I609">
        <v>10526</v>
      </c>
      <c r="J609" t="s">
        <v>2589</v>
      </c>
      <c r="K609" t="s">
        <v>4719</v>
      </c>
    </row>
    <row r="610" spans="1:11" x14ac:dyDescent="0.25">
      <c r="A610">
        <v>7350</v>
      </c>
      <c r="B610" t="s">
        <v>86</v>
      </c>
      <c r="C610">
        <v>440</v>
      </c>
      <c r="D610" s="404">
        <v>45147</v>
      </c>
      <c r="E610" t="s">
        <v>2589</v>
      </c>
      <c r="F610" t="s">
        <v>3971</v>
      </c>
      <c r="G610" t="s">
        <v>4381</v>
      </c>
      <c r="H610" s="427">
        <v>84.83</v>
      </c>
      <c r="I610">
        <v>10526</v>
      </c>
      <c r="J610" t="s">
        <v>2589</v>
      </c>
      <c r="K610" t="s">
        <v>4719</v>
      </c>
    </row>
    <row r="611" spans="1:11" x14ac:dyDescent="0.25">
      <c r="A611">
        <v>7350</v>
      </c>
      <c r="B611" t="s">
        <v>86</v>
      </c>
      <c r="C611">
        <v>210</v>
      </c>
      <c r="D611" s="404">
        <v>45149</v>
      </c>
      <c r="E611" t="s">
        <v>1192</v>
      </c>
      <c r="F611" t="s">
        <v>3971</v>
      </c>
      <c r="G611" t="s">
        <v>4376</v>
      </c>
      <c r="H611" s="427">
        <v>31.48</v>
      </c>
      <c r="I611">
        <v>10526</v>
      </c>
      <c r="J611" t="s">
        <v>2589</v>
      </c>
      <c r="K611" t="s">
        <v>4719</v>
      </c>
    </row>
    <row r="612" spans="1:11" x14ac:dyDescent="0.25">
      <c r="A612">
        <v>7350</v>
      </c>
      <c r="B612" t="s">
        <v>86</v>
      </c>
      <c r="C612">
        <v>220</v>
      </c>
      <c r="D612" s="404">
        <v>45149</v>
      </c>
      <c r="E612" t="s">
        <v>1192</v>
      </c>
      <c r="F612" t="s">
        <v>3971</v>
      </c>
      <c r="G612" t="s">
        <v>4376</v>
      </c>
      <c r="H612" s="427">
        <v>31.48</v>
      </c>
      <c r="I612">
        <v>10526</v>
      </c>
      <c r="J612" t="s">
        <v>2589</v>
      </c>
      <c r="K612" t="s">
        <v>4719</v>
      </c>
    </row>
    <row r="613" spans="1:11" x14ac:dyDescent="0.25">
      <c r="A613">
        <v>7350</v>
      </c>
      <c r="B613" t="s">
        <v>86</v>
      </c>
      <c r="C613">
        <v>230</v>
      </c>
      <c r="D613" s="404">
        <v>45149</v>
      </c>
      <c r="E613" t="s">
        <v>1192</v>
      </c>
      <c r="F613" t="s">
        <v>3971</v>
      </c>
      <c r="G613" t="s">
        <v>4376</v>
      </c>
      <c r="H613" s="427">
        <v>31.48</v>
      </c>
      <c r="I613">
        <v>10526</v>
      </c>
      <c r="J613" t="s">
        <v>2589</v>
      </c>
      <c r="K613" t="s">
        <v>4719</v>
      </c>
    </row>
    <row r="614" spans="1:11" x14ac:dyDescent="0.25">
      <c r="A614">
        <v>7350</v>
      </c>
      <c r="B614" t="s">
        <v>86</v>
      </c>
      <c r="C614">
        <v>240</v>
      </c>
      <c r="D614" s="404">
        <v>45149</v>
      </c>
      <c r="E614" t="s">
        <v>1192</v>
      </c>
      <c r="F614" t="s">
        <v>3971</v>
      </c>
      <c r="G614" t="s">
        <v>4376</v>
      </c>
      <c r="H614" s="427">
        <v>31.48</v>
      </c>
      <c r="I614">
        <v>10526</v>
      </c>
      <c r="J614" t="s">
        <v>2589</v>
      </c>
      <c r="K614" t="s">
        <v>4719</v>
      </c>
    </row>
    <row r="615" spans="1:11" x14ac:dyDescent="0.25">
      <c r="A615">
        <v>7350</v>
      </c>
      <c r="B615" t="s">
        <v>86</v>
      </c>
      <c r="C615">
        <v>340</v>
      </c>
      <c r="D615" s="404">
        <v>45149</v>
      </c>
      <c r="E615" t="s">
        <v>1192</v>
      </c>
      <c r="F615" t="s">
        <v>3971</v>
      </c>
      <c r="G615" t="s">
        <v>4376</v>
      </c>
      <c r="H615" s="427">
        <v>14.17</v>
      </c>
      <c r="I615">
        <v>10526</v>
      </c>
      <c r="J615" t="s">
        <v>2589</v>
      </c>
      <c r="K615" t="s">
        <v>4719</v>
      </c>
    </row>
    <row r="616" spans="1:11" x14ac:dyDescent="0.25">
      <c r="A616">
        <v>7350</v>
      </c>
      <c r="B616" t="s">
        <v>86</v>
      </c>
      <c r="C616">
        <v>936</v>
      </c>
      <c r="D616" s="404">
        <v>45149</v>
      </c>
      <c r="E616" t="s">
        <v>1192</v>
      </c>
      <c r="F616" t="s">
        <v>3971</v>
      </c>
      <c r="G616" t="s">
        <v>4376</v>
      </c>
      <c r="H616" s="427">
        <v>17.309999999999999</v>
      </c>
      <c r="I616">
        <v>10526</v>
      </c>
      <c r="J616" t="s">
        <v>2589</v>
      </c>
      <c r="K616" t="s">
        <v>4719</v>
      </c>
    </row>
    <row r="617" spans="1:11" x14ac:dyDescent="0.25">
      <c r="A617">
        <v>7350</v>
      </c>
      <c r="B617" t="s">
        <v>86</v>
      </c>
      <c r="C617">
        <v>210</v>
      </c>
      <c r="D617" s="404">
        <v>45160</v>
      </c>
      <c r="E617" t="s">
        <v>1192</v>
      </c>
      <c r="F617" t="s">
        <v>3971</v>
      </c>
      <c r="G617" t="s">
        <v>4361</v>
      </c>
      <c r="H617" s="427">
        <v>38.74</v>
      </c>
      <c r="I617">
        <v>10526</v>
      </c>
      <c r="J617" t="s">
        <v>2589</v>
      </c>
      <c r="K617" t="s">
        <v>4719</v>
      </c>
    </row>
    <row r="618" spans="1:11" x14ac:dyDescent="0.25">
      <c r="A618">
        <v>7350</v>
      </c>
      <c r="B618" t="s">
        <v>86</v>
      </c>
      <c r="C618">
        <v>220</v>
      </c>
      <c r="D618" s="404">
        <v>45160</v>
      </c>
      <c r="E618" t="s">
        <v>1192</v>
      </c>
      <c r="F618" t="s">
        <v>3971</v>
      </c>
      <c r="G618" t="s">
        <v>4361</v>
      </c>
      <c r="H618" s="427">
        <v>38.74</v>
      </c>
      <c r="I618">
        <v>10526</v>
      </c>
      <c r="J618" t="s">
        <v>2589</v>
      </c>
      <c r="K618" t="s">
        <v>4719</v>
      </c>
    </row>
    <row r="619" spans="1:11" x14ac:dyDescent="0.25">
      <c r="A619">
        <v>7350</v>
      </c>
      <c r="B619" t="s">
        <v>86</v>
      </c>
      <c r="C619">
        <v>230</v>
      </c>
      <c r="D619" s="404">
        <v>45160</v>
      </c>
      <c r="E619" t="s">
        <v>1192</v>
      </c>
      <c r="F619" t="s">
        <v>3971</v>
      </c>
      <c r="G619" t="s">
        <v>4361</v>
      </c>
      <c r="H619" s="427">
        <v>38.74</v>
      </c>
      <c r="I619">
        <v>10526</v>
      </c>
      <c r="J619" t="s">
        <v>2589</v>
      </c>
      <c r="K619" t="s">
        <v>4719</v>
      </c>
    </row>
    <row r="620" spans="1:11" x14ac:dyDescent="0.25">
      <c r="A620">
        <v>7350</v>
      </c>
      <c r="B620" t="s">
        <v>86</v>
      </c>
      <c r="C620">
        <v>240</v>
      </c>
      <c r="D620" s="404">
        <v>45160</v>
      </c>
      <c r="E620" t="s">
        <v>1192</v>
      </c>
      <c r="F620" t="s">
        <v>3971</v>
      </c>
      <c r="G620" t="s">
        <v>4361</v>
      </c>
      <c r="H620" s="427">
        <v>38.74</v>
      </c>
      <c r="I620">
        <v>10526</v>
      </c>
      <c r="J620" t="s">
        <v>2589</v>
      </c>
      <c r="K620" t="s">
        <v>4719</v>
      </c>
    </row>
    <row r="621" spans="1:11" x14ac:dyDescent="0.25">
      <c r="A621">
        <v>7350</v>
      </c>
      <c r="B621" t="s">
        <v>86</v>
      </c>
      <c r="C621">
        <v>340</v>
      </c>
      <c r="D621" s="404">
        <v>45160</v>
      </c>
      <c r="E621" t="s">
        <v>1192</v>
      </c>
      <c r="F621" t="s">
        <v>3971</v>
      </c>
      <c r="G621" t="s">
        <v>4361</v>
      </c>
      <c r="H621" s="427">
        <v>17.43</v>
      </c>
      <c r="I621">
        <v>10526</v>
      </c>
      <c r="J621" t="s">
        <v>2589</v>
      </c>
      <c r="K621" t="s">
        <v>4719</v>
      </c>
    </row>
    <row r="622" spans="1:11" x14ac:dyDescent="0.25">
      <c r="A622">
        <v>7350</v>
      </c>
      <c r="B622" t="s">
        <v>86</v>
      </c>
      <c r="C622">
        <v>440</v>
      </c>
      <c r="D622" s="404">
        <v>45160</v>
      </c>
      <c r="E622" t="s">
        <v>4363</v>
      </c>
      <c r="F622" t="s">
        <v>3974</v>
      </c>
      <c r="G622" t="s">
        <v>4362</v>
      </c>
      <c r="H622" s="427">
        <v>239.03</v>
      </c>
      <c r="I622">
        <v>10526</v>
      </c>
      <c r="J622" t="s">
        <v>2589</v>
      </c>
      <c r="K622" t="s">
        <v>4719</v>
      </c>
    </row>
    <row r="623" spans="1:11" x14ac:dyDescent="0.25">
      <c r="A623">
        <v>7350</v>
      </c>
      <c r="B623" t="s">
        <v>86</v>
      </c>
      <c r="C623">
        <v>936</v>
      </c>
      <c r="D623" s="404">
        <v>45160</v>
      </c>
      <c r="E623" t="s">
        <v>1192</v>
      </c>
      <c r="F623" t="s">
        <v>3971</v>
      </c>
      <c r="G623" t="s">
        <v>4361</v>
      </c>
      <c r="H623" s="427">
        <v>21.3</v>
      </c>
      <c r="I623">
        <v>10526</v>
      </c>
      <c r="J623" t="s">
        <v>2589</v>
      </c>
      <c r="K623" t="s">
        <v>4719</v>
      </c>
    </row>
    <row r="624" spans="1:11" x14ac:dyDescent="0.25">
      <c r="A624">
        <v>7350</v>
      </c>
      <c r="B624" t="s">
        <v>86</v>
      </c>
      <c r="C624">
        <v>142</v>
      </c>
      <c r="D624" s="404">
        <v>45161</v>
      </c>
      <c r="E624" t="s">
        <v>2589</v>
      </c>
      <c r="F624" t="s">
        <v>3971</v>
      </c>
      <c r="G624" t="s">
        <v>4357</v>
      </c>
      <c r="H624" s="427">
        <v>213.07</v>
      </c>
      <c r="I624">
        <v>10526</v>
      </c>
      <c r="J624" t="s">
        <v>2589</v>
      </c>
      <c r="K624" t="s">
        <v>4719</v>
      </c>
    </row>
    <row r="625" spans="1:11" x14ac:dyDescent="0.25">
      <c r="A625">
        <v>7350</v>
      </c>
      <c r="B625" t="s">
        <v>86</v>
      </c>
      <c r="C625">
        <v>170</v>
      </c>
      <c r="D625" s="404">
        <v>45162</v>
      </c>
      <c r="E625" t="s">
        <v>4352</v>
      </c>
      <c r="F625" t="s">
        <v>3974</v>
      </c>
      <c r="G625" t="s">
        <v>4351</v>
      </c>
      <c r="H625" s="427">
        <v>121.73</v>
      </c>
      <c r="I625">
        <v>10526</v>
      </c>
      <c r="J625" t="s">
        <v>2589</v>
      </c>
      <c r="K625" t="s">
        <v>4719</v>
      </c>
    </row>
    <row r="626" spans="1:11" x14ac:dyDescent="0.25">
      <c r="A626">
        <v>7350</v>
      </c>
      <c r="B626" t="s">
        <v>86</v>
      </c>
      <c r="C626">
        <v>430</v>
      </c>
      <c r="D626" s="404">
        <v>45166</v>
      </c>
      <c r="E626" t="s">
        <v>2589</v>
      </c>
      <c r="F626" t="s">
        <v>3971</v>
      </c>
      <c r="G626" t="s">
        <v>4342</v>
      </c>
      <c r="H626" s="427">
        <v>84.81</v>
      </c>
      <c r="I626">
        <v>10526</v>
      </c>
      <c r="J626" t="s">
        <v>2589</v>
      </c>
      <c r="K626" t="s">
        <v>4719</v>
      </c>
    </row>
    <row r="627" spans="1:11" x14ac:dyDescent="0.25">
      <c r="A627">
        <v>7350</v>
      </c>
      <c r="B627" t="s">
        <v>86</v>
      </c>
      <c r="C627">
        <v>440</v>
      </c>
      <c r="D627" s="404">
        <v>45166</v>
      </c>
      <c r="E627" t="s">
        <v>2589</v>
      </c>
      <c r="F627" t="s">
        <v>3971</v>
      </c>
      <c r="G627" t="s">
        <v>4342</v>
      </c>
      <c r="H627" s="427">
        <v>84.8</v>
      </c>
      <c r="I627">
        <v>10526</v>
      </c>
      <c r="J627" t="s">
        <v>2589</v>
      </c>
      <c r="K627" t="s">
        <v>4719</v>
      </c>
    </row>
    <row r="628" spans="1:11" x14ac:dyDescent="0.25">
      <c r="A628">
        <v>7350</v>
      </c>
      <c r="B628" t="s">
        <v>86</v>
      </c>
      <c r="C628">
        <v>340</v>
      </c>
      <c r="D628" s="404">
        <v>45174</v>
      </c>
      <c r="E628" t="s">
        <v>2589</v>
      </c>
      <c r="F628" t="s">
        <v>3971</v>
      </c>
      <c r="G628" t="s">
        <v>4316</v>
      </c>
      <c r="H628" s="427">
        <v>20.02</v>
      </c>
      <c r="I628">
        <v>10526</v>
      </c>
      <c r="J628" t="s">
        <v>2589</v>
      </c>
      <c r="K628" t="s">
        <v>4719</v>
      </c>
    </row>
    <row r="629" spans="1:11" x14ac:dyDescent="0.25">
      <c r="A629">
        <v>7350</v>
      </c>
      <c r="B629" t="s">
        <v>86</v>
      </c>
      <c r="C629">
        <v>440</v>
      </c>
      <c r="D629" s="404">
        <v>45180</v>
      </c>
      <c r="E629" t="s">
        <v>2589</v>
      </c>
      <c r="F629" t="s">
        <v>3971</v>
      </c>
      <c r="G629" t="s">
        <v>4301</v>
      </c>
      <c r="H629" s="427">
        <v>60.63</v>
      </c>
      <c r="I629">
        <v>10526</v>
      </c>
      <c r="J629" t="s">
        <v>2589</v>
      </c>
      <c r="K629" t="s">
        <v>4719</v>
      </c>
    </row>
    <row r="630" spans="1:11" x14ac:dyDescent="0.25">
      <c r="A630">
        <v>7350</v>
      </c>
      <c r="B630" t="s">
        <v>86</v>
      </c>
      <c r="C630">
        <v>440</v>
      </c>
      <c r="D630" s="404">
        <v>45182</v>
      </c>
      <c r="E630" t="s">
        <v>2589</v>
      </c>
      <c r="F630" t="s">
        <v>3971</v>
      </c>
      <c r="G630" t="s">
        <v>4299</v>
      </c>
      <c r="H630" s="427">
        <v>-22.4</v>
      </c>
      <c r="I630">
        <v>10526</v>
      </c>
      <c r="J630" t="s">
        <v>2589</v>
      </c>
      <c r="K630" t="s">
        <v>4719</v>
      </c>
    </row>
    <row r="631" spans="1:11" x14ac:dyDescent="0.25">
      <c r="A631">
        <v>7350</v>
      </c>
      <c r="B631" t="s">
        <v>86</v>
      </c>
      <c r="C631">
        <v>440</v>
      </c>
      <c r="D631" s="404">
        <v>45194</v>
      </c>
      <c r="E631" t="s">
        <v>2589</v>
      </c>
      <c r="F631" t="s">
        <v>3971</v>
      </c>
      <c r="G631" t="s">
        <v>4277</v>
      </c>
      <c r="H631" s="427">
        <v>221.74</v>
      </c>
      <c r="I631">
        <v>10526</v>
      </c>
      <c r="J631" t="s">
        <v>2589</v>
      </c>
      <c r="K631" t="s">
        <v>4719</v>
      </c>
    </row>
    <row r="632" spans="1:11" x14ac:dyDescent="0.25">
      <c r="A632">
        <v>7350</v>
      </c>
      <c r="B632" t="s">
        <v>86</v>
      </c>
      <c r="C632">
        <v>340</v>
      </c>
      <c r="D632" s="404">
        <v>45204</v>
      </c>
      <c r="E632" t="s">
        <v>2589</v>
      </c>
      <c r="F632" t="s">
        <v>3971</v>
      </c>
      <c r="G632" t="s">
        <v>4241</v>
      </c>
      <c r="H632" s="427">
        <v>97.64</v>
      </c>
      <c r="I632">
        <v>10526</v>
      </c>
      <c r="J632" t="s">
        <v>2589</v>
      </c>
      <c r="K632" t="s">
        <v>4719</v>
      </c>
    </row>
    <row r="633" spans="1:11" x14ac:dyDescent="0.25">
      <c r="A633">
        <v>7350</v>
      </c>
      <c r="B633" t="s">
        <v>86</v>
      </c>
      <c r="C633">
        <v>240</v>
      </c>
      <c r="D633" s="404">
        <v>45208</v>
      </c>
      <c r="E633" t="s">
        <v>4153</v>
      </c>
      <c r="F633" t="s">
        <v>3974</v>
      </c>
      <c r="G633" t="s">
        <v>4234</v>
      </c>
      <c r="H633" s="427">
        <v>98.67</v>
      </c>
      <c r="I633">
        <v>10526</v>
      </c>
      <c r="J633" t="s">
        <v>2589</v>
      </c>
      <c r="K633" t="s">
        <v>4719</v>
      </c>
    </row>
    <row r="634" spans="1:11" x14ac:dyDescent="0.25">
      <c r="A634">
        <v>7350</v>
      </c>
      <c r="B634" t="s">
        <v>86</v>
      </c>
      <c r="C634">
        <v>170</v>
      </c>
      <c r="D634" s="404">
        <v>45216</v>
      </c>
      <c r="E634" t="s">
        <v>2589</v>
      </c>
      <c r="F634" t="s">
        <v>3971</v>
      </c>
      <c r="G634" t="s">
        <v>4224</v>
      </c>
      <c r="H634" s="427">
        <v>58.4</v>
      </c>
      <c r="I634">
        <v>10526</v>
      </c>
      <c r="J634" t="s">
        <v>2589</v>
      </c>
      <c r="K634" t="s">
        <v>4719</v>
      </c>
    </row>
    <row r="635" spans="1:11" x14ac:dyDescent="0.25">
      <c r="A635">
        <v>7350</v>
      </c>
      <c r="B635" t="s">
        <v>86</v>
      </c>
      <c r="C635">
        <v>430</v>
      </c>
      <c r="D635" s="404">
        <v>45230</v>
      </c>
      <c r="E635" t="s">
        <v>4205</v>
      </c>
      <c r="F635" t="s">
        <v>3971</v>
      </c>
      <c r="G635" t="s">
        <v>4204</v>
      </c>
      <c r="H635" s="427">
        <v>44.18</v>
      </c>
      <c r="I635">
        <v>10526</v>
      </c>
      <c r="J635" t="s">
        <v>2589</v>
      </c>
      <c r="K635" t="s">
        <v>4719</v>
      </c>
    </row>
    <row r="636" spans="1:11" x14ac:dyDescent="0.25">
      <c r="A636">
        <v>7350</v>
      </c>
      <c r="B636" t="s">
        <v>86</v>
      </c>
      <c r="C636">
        <v>440</v>
      </c>
      <c r="D636" s="404">
        <v>45230</v>
      </c>
      <c r="E636" t="s">
        <v>4205</v>
      </c>
      <c r="F636" t="s">
        <v>3971</v>
      </c>
      <c r="G636" t="s">
        <v>4204</v>
      </c>
      <c r="H636" s="427">
        <v>43.48</v>
      </c>
      <c r="I636">
        <v>10526</v>
      </c>
      <c r="J636" t="s">
        <v>2589</v>
      </c>
      <c r="K636" t="s">
        <v>4719</v>
      </c>
    </row>
    <row r="637" spans="1:11" x14ac:dyDescent="0.25">
      <c r="A637">
        <v>7350</v>
      </c>
      <c r="B637" t="s">
        <v>86</v>
      </c>
      <c r="C637">
        <v>210</v>
      </c>
      <c r="D637" s="404">
        <v>45233</v>
      </c>
      <c r="E637" t="s">
        <v>1192</v>
      </c>
      <c r="F637" t="s">
        <v>3971</v>
      </c>
      <c r="G637" t="s">
        <v>4197</v>
      </c>
      <c r="H637" s="427">
        <v>9.1</v>
      </c>
      <c r="I637">
        <v>10526</v>
      </c>
      <c r="J637" t="s">
        <v>2589</v>
      </c>
      <c r="K637" t="s">
        <v>4719</v>
      </c>
    </row>
    <row r="638" spans="1:11" x14ac:dyDescent="0.25">
      <c r="A638">
        <v>7350</v>
      </c>
      <c r="B638" t="s">
        <v>86</v>
      </c>
      <c r="C638">
        <v>220</v>
      </c>
      <c r="D638" s="404">
        <v>45233</v>
      </c>
      <c r="E638" t="s">
        <v>1192</v>
      </c>
      <c r="F638" t="s">
        <v>3971</v>
      </c>
      <c r="G638" t="s">
        <v>4197</v>
      </c>
      <c r="H638" s="427">
        <v>9.1</v>
      </c>
      <c r="I638">
        <v>10526</v>
      </c>
      <c r="J638" t="s">
        <v>2589</v>
      </c>
      <c r="K638" t="s">
        <v>4719</v>
      </c>
    </row>
    <row r="639" spans="1:11" x14ac:dyDescent="0.25">
      <c r="A639">
        <v>7350</v>
      </c>
      <c r="B639" t="s">
        <v>86</v>
      </c>
      <c r="C639">
        <v>230</v>
      </c>
      <c r="D639" s="404">
        <v>45233</v>
      </c>
      <c r="E639" t="s">
        <v>1192</v>
      </c>
      <c r="F639" t="s">
        <v>3971</v>
      </c>
      <c r="G639" t="s">
        <v>4197</v>
      </c>
      <c r="H639" s="427">
        <v>9.1</v>
      </c>
      <c r="I639">
        <v>10526</v>
      </c>
      <c r="J639" t="s">
        <v>2589</v>
      </c>
      <c r="K639" t="s">
        <v>4719</v>
      </c>
    </row>
    <row r="640" spans="1:11" x14ac:dyDescent="0.25">
      <c r="A640">
        <v>7350</v>
      </c>
      <c r="B640" t="s">
        <v>86</v>
      </c>
      <c r="C640">
        <v>240</v>
      </c>
      <c r="D640" s="404">
        <v>45233</v>
      </c>
      <c r="E640" t="s">
        <v>1192</v>
      </c>
      <c r="F640" t="s">
        <v>3971</v>
      </c>
      <c r="G640" t="s">
        <v>4197</v>
      </c>
      <c r="H640" s="427">
        <v>9.1</v>
      </c>
      <c r="I640">
        <v>10526</v>
      </c>
      <c r="J640" t="s">
        <v>2589</v>
      </c>
      <c r="K640" t="s">
        <v>4719</v>
      </c>
    </row>
    <row r="641" spans="1:11" x14ac:dyDescent="0.25">
      <c r="A641">
        <v>7350</v>
      </c>
      <c r="B641" t="s">
        <v>86</v>
      </c>
      <c r="C641">
        <v>340</v>
      </c>
      <c r="D641" s="404">
        <v>45233</v>
      </c>
      <c r="E641" t="s">
        <v>1192</v>
      </c>
      <c r="F641" t="s">
        <v>3971</v>
      </c>
      <c r="G641" t="s">
        <v>4197</v>
      </c>
      <c r="H641" s="427">
        <v>4.0999999999999996</v>
      </c>
      <c r="I641">
        <v>10526</v>
      </c>
      <c r="J641" t="s">
        <v>2589</v>
      </c>
      <c r="K641" t="s">
        <v>4719</v>
      </c>
    </row>
    <row r="642" spans="1:11" x14ac:dyDescent="0.25">
      <c r="A642">
        <v>7350</v>
      </c>
      <c r="B642" t="s">
        <v>86</v>
      </c>
      <c r="C642">
        <v>936</v>
      </c>
      <c r="D642" s="404">
        <v>45233</v>
      </c>
      <c r="E642" t="s">
        <v>1192</v>
      </c>
      <c r="F642" t="s">
        <v>3971</v>
      </c>
      <c r="G642" t="s">
        <v>4197</v>
      </c>
      <c r="H642" s="427">
        <v>5.01</v>
      </c>
      <c r="I642">
        <v>10526</v>
      </c>
      <c r="J642" t="s">
        <v>2589</v>
      </c>
      <c r="K642" t="s">
        <v>4719</v>
      </c>
    </row>
    <row r="643" spans="1:11" x14ac:dyDescent="0.25">
      <c r="A643">
        <v>7350</v>
      </c>
      <c r="B643" t="s">
        <v>86</v>
      </c>
      <c r="C643">
        <v>430</v>
      </c>
      <c r="D643" s="404">
        <v>45236</v>
      </c>
      <c r="E643" t="s">
        <v>4196</v>
      </c>
      <c r="F643" t="s">
        <v>3971</v>
      </c>
      <c r="G643" t="s">
        <v>4195</v>
      </c>
      <c r="H643" s="427">
        <v>60.34</v>
      </c>
      <c r="I643">
        <v>10526</v>
      </c>
      <c r="J643" t="s">
        <v>2589</v>
      </c>
      <c r="K643" t="s">
        <v>4719</v>
      </c>
    </row>
    <row r="644" spans="1:11" x14ac:dyDescent="0.25">
      <c r="A644">
        <v>7350</v>
      </c>
      <c r="B644" t="s">
        <v>86</v>
      </c>
      <c r="C644">
        <v>440</v>
      </c>
      <c r="D644" s="404">
        <v>45236</v>
      </c>
      <c r="E644" t="s">
        <v>4196</v>
      </c>
      <c r="F644" t="s">
        <v>3971</v>
      </c>
      <c r="G644" t="s">
        <v>4195</v>
      </c>
      <c r="H644" s="427">
        <v>43.48</v>
      </c>
      <c r="I644">
        <v>10526</v>
      </c>
      <c r="J644" t="s">
        <v>2589</v>
      </c>
      <c r="K644" t="s">
        <v>4719</v>
      </c>
    </row>
    <row r="645" spans="1:11" x14ac:dyDescent="0.25">
      <c r="A645">
        <v>7350</v>
      </c>
      <c r="B645" t="s">
        <v>86</v>
      </c>
      <c r="C645">
        <v>190</v>
      </c>
      <c r="D645" s="404">
        <v>45243</v>
      </c>
      <c r="E645" t="s">
        <v>4182</v>
      </c>
      <c r="F645" t="s">
        <v>3974</v>
      </c>
      <c r="G645" t="s">
        <v>4181</v>
      </c>
      <c r="H645" s="427">
        <v>102.88</v>
      </c>
      <c r="I645">
        <v>10526</v>
      </c>
      <c r="J645" t="s">
        <v>2589</v>
      </c>
      <c r="K645" t="s">
        <v>4719</v>
      </c>
    </row>
    <row r="646" spans="1:11" x14ac:dyDescent="0.25">
      <c r="A646">
        <v>7350</v>
      </c>
      <c r="B646" t="s">
        <v>86</v>
      </c>
      <c r="C646">
        <v>210</v>
      </c>
      <c r="D646" s="404">
        <v>45244</v>
      </c>
      <c r="E646" t="s">
        <v>1192</v>
      </c>
      <c r="F646" t="s">
        <v>3971</v>
      </c>
      <c r="G646" t="s">
        <v>4174</v>
      </c>
      <c r="H646" s="427">
        <v>27.43</v>
      </c>
      <c r="I646">
        <v>10526</v>
      </c>
      <c r="J646" t="s">
        <v>2589</v>
      </c>
      <c r="K646" t="s">
        <v>4719</v>
      </c>
    </row>
    <row r="647" spans="1:11" x14ac:dyDescent="0.25">
      <c r="A647">
        <v>7350</v>
      </c>
      <c r="B647" t="s">
        <v>86</v>
      </c>
      <c r="C647">
        <v>220</v>
      </c>
      <c r="D647" s="404">
        <v>45244</v>
      </c>
      <c r="E647" t="s">
        <v>1192</v>
      </c>
      <c r="F647" t="s">
        <v>3971</v>
      </c>
      <c r="G647" t="s">
        <v>4174</v>
      </c>
      <c r="H647" s="427">
        <v>27.43</v>
      </c>
      <c r="I647">
        <v>10526</v>
      </c>
      <c r="J647" t="s">
        <v>2589</v>
      </c>
      <c r="K647" t="s">
        <v>4719</v>
      </c>
    </row>
    <row r="648" spans="1:11" x14ac:dyDescent="0.25">
      <c r="A648">
        <v>7350</v>
      </c>
      <c r="B648" t="s">
        <v>86</v>
      </c>
      <c r="C648">
        <v>230</v>
      </c>
      <c r="D648" s="404">
        <v>45244</v>
      </c>
      <c r="E648" t="s">
        <v>1192</v>
      </c>
      <c r="F648" t="s">
        <v>3971</v>
      </c>
      <c r="G648" t="s">
        <v>4174</v>
      </c>
      <c r="H648" s="427">
        <v>27.43</v>
      </c>
      <c r="I648">
        <v>10526</v>
      </c>
      <c r="J648" t="s">
        <v>2589</v>
      </c>
      <c r="K648" t="s">
        <v>4719</v>
      </c>
    </row>
    <row r="649" spans="1:11" x14ac:dyDescent="0.25">
      <c r="A649">
        <v>7350</v>
      </c>
      <c r="B649" t="s">
        <v>86</v>
      </c>
      <c r="C649">
        <v>240</v>
      </c>
      <c r="D649" s="404">
        <v>45244</v>
      </c>
      <c r="E649" t="s">
        <v>1192</v>
      </c>
      <c r="F649" t="s">
        <v>3971</v>
      </c>
      <c r="G649" t="s">
        <v>4174</v>
      </c>
      <c r="H649" s="427">
        <v>27.43</v>
      </c>
      <c r="I649">
        <v>10526</v>
      </c>
      <c r="J649" t="s">
        <v>2589</v>
      </c>
      <c r="K649" t="s">
        <v>4719</v>
      </c>
    </row>
    <row r="650" spans="1:11" x14ac:dyDescent="0.25">
      <c r="A650">
        <v>7350</v>
      </c>
      <c r="B650" t="s">
        <v>86</v>
      </c>
      <c r="C650">
        <v>340</v>
      </c>
      <c r="D650" s="404">
        <v>45244</v>
      </c>
      <c r="E650" t="s">
        <v>1192</v>
      </c>
      <c r="F650" t="s">
        <v>3971</v>
      </c>
      <c r="G650" t="s">
        <v>4174</v>
      </c>
      <c r="H650" s="427">
        <v>12.35</v>
      </c>
      <c r="I650">
        <v>10526</v>
      </c>
      <c r="J650" t="s">
        <v>2589</v>
      </c>
      <c r="K650" t="s">
        <v>4719</v>
      </c>
    </row>
    <row r="651" spans="1:11" x14ac:dyDescent="0.25">
      <c r="A651">
        <v>7350</v>
      </c>
      <c r="B651" t="s">
        <v>86</v>
      </c>
      <c r="C651">
        <v>430</v>
      </c>
      <c r="D651" s="404">
        <v>45244</v>
      </c>
      <c r="E651" t="s">
        <v>4178</v>
      </c>
      <c r="F651" t="s">
        <v>3971</v>
      </c>
      <c r="G651" t="s">
        <v>4177</v>
      </c>
      <c r="H651" s="427">
        <v>7.77</v>
      </c>
      <c r="I651">
        <v>10526</v>
      </c>
      <c r="J651" t="s">
        <v>2589</v>
      </c>
      <c r="K651" t="s">
        <v>4719</v>
      </c>
    </row>
    <row r="652" spans="1:11" x14ac:dyDescent="0.25">
      <c r="A652">
        <v>7350</v>
      </c>
      <c r="B652" t="s">
        <v>86</v>
      </c>
      <c r="C652">
        <v>440</v>
      </c>
      <c r="D652" s="404">
        <v>45244</v>
      </c>
      <c r="E652" t="s">
        <v>4178</v>
      </c>
      <c r="F652" t="s">
        <v>3971</v>
      </c>
      <c r="G652" t="s">
        <v>4177</v>
      </c>
      <c r="H652" s="427">
        <v>7.76</v>
      </c>
      <c r="I652">
        <v>10526</v>
      </c>
      <c r="J652" t="s">
        <v>2589</v>
      </c>
      <c r="K652" t="s">
        <v>4719</v>
      </c>
    </row>
    <row r="653" spans="1:11" x14ac:dyDescent="0.25">
      <c r="A653">
        <v>7350</v>
      </c>
      <c r="B653" t="s">
        <v>86</v>
      </c>
      <c r="C653">
        <v>936</v>
      </c>
      <c r="D653" s="404">
        <v>45244</v>
      </c>
      <c r="E653" t="s">
        <v>1192</v>
      </c>
      <c r="F653" t="s">
        <v>3971</v>
      </c>
      <c r="G653" t="s">
        <v>4174</v>
      </c>
      <c r="H653" s="427">
        <v>15.09</v>
      </c>
      <c r="I653">
        <v>10526</v>
      </c>
      <c r="J653" t="s">
        <v>2589</v>
      </c>
      <c r="K653" t="s">
        <v>4719</v>
      </c>
    </row>
    <row r="654" spans="1:11" x14ac:dyDescent="0.25">
      <c r="A654">
        <v>7350</v>
      </c>
      <c r="B654" t="s">
        <v>86</v>
      </c>
      <c r="C654">
        <v>170</v>
      </c>
      <c r="D654" s="404">
        <v>45246</v>
      </c>
      <c r="E654" t="s">
        <v>2589</v>
      </c>
      <c r="F654" t="s">
        <v>3971</v>
      </c>
      <c r="G654" t="s">
        <v>4159</v>
      </c>
      <c r="H654" s="427">
        <v>30.89</v>
      </c>
      <c r="I654">
        <v>10526</v>
      </c>
      <c r="J654" t="s">
        <v>2589</v>
      </c>
      <c r="K654" t="s">
        <v>4719</v>
      </c>
    </row>
    <row r="655" spans="1:11" x14ac:dyDescent="0.25">
      <c r="A655">
        <v>7350</v>
      </c>
      <c r="B655" t="s">
        <v>86</v>
      </c>
      <c r="C655">
        <v>170</v>
      </c>
      <c r="D655" s="404">
        <v>45250</v>
      </c>
      <c r="E655" t="s">
        <v>4158</v>
      </c>
      <c r="F655" t="s">
        <v>3974</v>
      </c>
      <c r="G655" t="s">
        <v>4157</v>
      </c>
      <c r="H655" s="427">
        <v>106.23</v>
      </c>
      <c r="I655">
        <v>10526</v>
      </c>
      <c r="J655" t="s">
        <v>2589</v>
      </c>
      <c r="K655" t="s">
        <v>4719</v>
      </c>
    </row>
    <row r="656" spans="1:11" x14ac:dyDescent="0.25">
      <c r="A656">
        <v>7350</v>
      </c>
      <c r="B656" t="s">
        <v>86</v>
      </c>
      <c r="C656">
        <v>440</v>
      </c>
      <c r="D656" s="404">
        <v>45250</v>
      </c>
      <c r="E656" t="s">
        <v>4156</v>
      </c>
      <c r="F656" t="s">
        <v>3974</v>
      </c>
      <c r="G656" t="s">
        <v>4155</v>
      </c>
      <c r="H656" s="427">
        <v>98.42</v>
      </c>
      <c r="I656">
        <v>10526</v>
      </c>
      <c r="J656" t="s">
        <v>2589</v>
      </c>
      <c r="K656" t="s">
        <v>4719</v>
      </c>
    </row>
    <row r="657" spans="1:11" x14ac:dyDescent="0.25">
      <c r="A657">
        <v>7350</v>
      </c>
      <c r="B657" t="s">
        <v>86</v>
      </c>
      <c r="C657">
        <v>160</v>
      </c>
      <c r="D657" s="404">
        <v>45252</v>
      </c>
      <c r="E657" t="s">
        <v>4145</v>
      </c>
      <c r="F657" t="s">
        <v>3974</v>
      </c>
      <c r="G657" t="s">
        <v>4144</v>
      </c>
      <c r="H657" s="427">
        <v>53.41</v>
      </c>
      <c r="I657">
        <v>10526</v>
      </c>
      <c r="J657" t="s">
        <v>2589</v>
      </c>
      <c r="K657" t="s">
        <v>4719</v>
      </c>
    </row>
    <row r="658" spans="1:11" x14ac:dyDescent="0.25">
      <c r="A658">
        <v>7350</v>
      </c>
      <c r="B658" t="s">
        <v>86</v>
      </c>
      <c r="C658">
        <v>330</v>
      </c>
      <c r="D658" s="404">
        <v>45252</v>
      </c>
      <c r="E658" t="s">
        <v>2589</v>
      </c>
      <c r="F658" t="s">
        <v>3971</v>
      </c>
      <c r="G658" t="s">
        <v>4141</v>
      </c>
      <c r="H658" s="427">
        <v>525.42999999999995</v>
      </c>
      <c r="I658">
        <v>10526</v>
      </c>
      <c r="J658" t="s">
        <v>2589</v>
      </c>
      <c r="K658" t="s">
        <v>4719</v>
      </c>
    </row>
    <row r="659" spans="1:11" x14ac:dyDescent="0.25">
      <c r="A659">
        <v>7350</v>
      </c>
      <c r="B659" t="s">
        <v>86</v>
      </c>
      <c r="C659">
        <v>340</v>
      </c>
      <c r="D659" s="404">
        <v>45252</v>
      </c>
      <c r="E659" t="s">
        <v>2589</v>
      </c>
      <c r="F659" t="s">
        <v>3971</v>
      </c>
      <c r="G659" t="s">
        <v>4141</v>
      </c>
      <c r="H659" s="427">
        <v>434.78</v>
      </c>
      <c r="I659">
        <v>10526</v>
      </c>
      <c r="J659" t="s">
        <v>2589</v>
      </c>
      <c r="K659" t="s">
        <v>4719</v>
      </c>
    </row>
    <row r="660" spans="1:11" x14ac:dyDescent="0.25">
      <c r="A660">
        <v>7350</v>
      </c>
      <c r="B660" t="s">
        <v>86</v>
      </c>
      <c r="C660">
        <v>440</v>
      </c>
      <c r="D660" s="404">
        <v>45254</v>
      </c>
      <c r="E660" t="s">
        <v>2589</v>
      </c>
      <c r="F660" t="s">
        <v>3971</v>
      </c>
      <c r="G660" t="s">
        <v>4138</v>
      </c>
      <c r="H660" s="427">
        <v>6.75</v>
      </c>
      <c r="I660">
        <v>10526</v>
      </c>
      <c r="J660" t="s">
        <v>2589</v>
      </c>
      <c r="K660" t="s">
        <v>4719</v>
      </c>
    </row>
    <row r="661" spans="1:11" x14ac:dyDescent="0.25">
      <c r="A661">
        <v>7350</v>
      </c>
      <c r="B661" t="s">
        <v>86</v>
      </c>
      <c r="C661">
        <v>340</v>
      </c>
      <c r="D661" s="404">
        <v>45261</v>
      </c>
      <c r="E661" t="s">
        <v>2589</v>
      </c>
      <c r="F661" t="s">
        <v>3971</v>
      </c>
      <c r="G661" t="s">
        <v>4114</v>
      </c>
      <c r="H661" s="427">
        <v>-26.95</v>
      </c>
      <c r="I661">
        <v>10526</v>
      </c>
      <c r="J661" t="s">
        <v>2589</v>
      </c>
      <c r="K661" t="s">
        <v>4719</v>
      </c>
    </row>
    <row r="662" spans="1:11" x14ac:dyDescent="0.25">
      <c r="A662">
        <v>7350</v>
      </c>
      <c r="B662" t="s">
        <v>86</v>
      </c>
      <c r="C662">
        <v>440</v>
      </c>
      <c r="D662" s="404">
        <v>45266</v>
      </c>
      <c r="E662" t="s">
        <v>4109</v>
      </c>
      <c r="F662" t="s">
        <v>3974</v>
      </c>
      <c r="G662" t="s">
        <v>4108</v>
      </c>
      <c r="H662" s="427">
        <v>203.9</v>
      </c>
      <c r="I662">
        <v>10526</v>
      </c>
      <c r="J662" t="s">
        <v>2589</v>
      </c>
      <c r="K662" t="s">
        <v>4719</v>
      </c>
    </row>
    <row r="663" spans="1:11" x14ac:dyDescent="0.25">
      <c r="A663">
        <v>7350</v>
      </c>
      <c r="B663" t="s">
        <v>86</v>
      </c>
      <c r="C663">
        <v>440</v>
      </c>
      <c r="D663" s="404">
        <v>45267</v>
      </c>
      <c r="E663" t="s">
        <v>4106</v>
      </c>
      <c r="F663" t="s">
        <v>3974</v>
      </c>
      <c r="G663" t="s">
        <v>4105</v>
      </c>
      <c r="H663" s="427">
        <v>819.13</v>
      </c>
      <c r="I663">
        <v>10526</v>
      </c>
      <c r="J663" t="s">
        <v>2589</v>
      </c>
      <c r="K663" t="s">
        <v>4719</v>
      </c>
    </row>
    <row r="664" spans="1:11" x14ac:dyDescent="0.25">
      <c r="A664">
        <v>7350</v>
      </c>
      <c r="B664" t="s">
        <v>86</v>
      </c>
      <c r="C664">
        <v>190</v>
      </c>
      <c r="D664" s="404">
        <v>45336</v>
      </c>
      <c r="E664" t="s">
        <v>4020</v>
      </c>
      <c r="F664" t="s">
        <v>3974</v>
      </c>
      <c r="G664" t="s">
        <v>4019</v>
      </c>
      <c r="H664" s="427">
        <v>146.03</v>
      </c>
      <c r="I664">
        <v>10526</v>
      </c>
      <c r="J664" t="s">
        <v>2589</v>
      </c>
      <c r="K664" t="s">
        <v>4719</v>
      </c>
    </row>
    <row r="665" spans="1:11" x14ac:dyDescent="0.25">
      <c r="A665">
        <v>7350</v>
      </c>
      <c r="B665" t="s">
        <v>86</v>
      </c>
      <c r="C665">
        <v>240</v>
      </c>
      <c r="D665" s="404">
        <v>45350</v>
      </c>
      <c r="E665" t="s">
        <v>3991</v>
      </c>
      <c r="F665" t="s">
        <v>3974</v>
      </c>
      <c r="G665" t="s">
        <v>3990</v>
      </c>
      <c r="H665" s="427">
        <v>65.36</v>
      </c>
      <c r="I665">
        <v>10526</v>
      </c>
      <c r="J665" t="s">
        <v>2589</v>
      </c>
      <c r="K665" t="s">
        <v>4719</v>
      </c>
    </row>
    <row r="666" spans="1:11" x14ac:dyDescent="0.25">
      <c r="A666">
        <v>7350</v>
      </c>
      <c r="B666" t="s">
        <v>86</v>
      </c>
      <c r="C666">
        <v>430</v>
      </c>
      <c r="D666" s="404">
        <v>45350</v>
      </c>
      <c r="E666" t="s">
        <v>3989</v>
      </c>
      <c r="F666" t="s">
        <v>3971</v>
      </c>
      <c r="G666" t="s">
        <v>3988</v>
      </c>
      <c r="H666" s="427">
        <v>101.73</v>
      </c>
      <c r="I666">
        <v>10526</v>
      </c>
      <c r="J666" t="s">
        <v>2589</v>
      </c>
      <c r="K666" t="s">
        <v>4719</v>
      </c>
    </row>
    <row r="667" spans="1:11" x14ac:dyDescent="0.25">
      <c r="A667">
        <v>7350</v>
      </c>
      <c r="B667" t="s">
        <v>86</v>
      </c>
      <c r="C667">
        <v>440</v>
      </c>
      <c r="D667" s="404">
        <v>45350</v>
      </c>
      <c r="E667" t="s">
        <v>3989</v>
      </c>
      <c r="F667" t="s">
        <v>3971</v>
      </c>
      <c r="G667" t="s">
        <v>3988</v>
      </c>
      <c r="H667" s="427">
        <v>101.72</v>
      </c>
      <c r="I667">
        <v>10526</v>
      </c>
      <c r="J667" t="s">
        <v>2589</v>
      </c>
      <c r="K667" t="s">
        <v>4719</v>
      </c>
    </row>
    <row r="668" spans="1:11" x14ac:dyDescent="0.25">
      <c r="A668">
        <v>7350</v>
      </c>
      <c r="B668" t="s">
        <v>86</v>
      </c>
      <c r="C668">
        <v>130</v>
      </c>
      <c r="D668" s="404">
        <v>45029</v>
      </c>
      <c r="E668" t="s">
        <v>4624</v>
      </c>
      <c r="F668" t="s">
        <v>3971</v>
      </c>
      <c r="G668">
        <v>13042023</v>
      </c>
      <c r="H668" s="427">
        <v>13.04</v>
      </c>
      <c r="I668">
        <v>200439</v>
      </c>
      <c r="J668" t="s">
        <v>4624</v>
      </c>
      <c r="K668" t="s">
        <v>4719</v>
      </c>
    </row>
    <row r="669" spans="1:11" x14ac:dyDescent="0.25">
      <c r="A669">
        <v>7350</v>
      </c>
      <c r="B669" t="s">
        <v>86</v>
      </c>
      <c r="C669">
        <v>110</v>
      </c>
      <c r="D669" s="404">
        <v>45254</v>
      </c>
      <c r="E669" t="s">
        <v>2667</v>
      </c>
      <c r="F669" t="s">
        <v>3971</v>
      </c>
      <c r="G669">
        <v>100115</v>
      </c>
      <c r="H669" s="427">
        <v>47.32</v>
      </c>
      <c r="I669">
        <v>204593</v>
      </c>
      <c r="J669" t="s">
        <v>4137</v>
      </c>
      <c r="K669" t="s">
        <v>4722</v>
      </c>
    </row>
    <row r="670" spans="1:11" x14ac:dyDescent="0.25">
      <c r="A670">
        <v>7350</v>
      </c>
      <c r="B670" t="s">
        <v>86</v>
      </c>
      <c r="C670">
        <v>110</v>
      </c>
      <c r="D670" s="404">
        <v>45254</v>
      </c>
      <c r="E670" t="s">
        <v>2667</v>
      </c>
      <c r="F670" t="s">
        <v>3971</v>
      </c>
      <c r="G670">
        <v>100139</v>
      </c>
      <c r="H670" s="427">
        <v>47.32</v>
      </c>
      <c r="I670">
        <v>204593</v>
      </c>
      <c r="J670" t="s">
        <v>4137</v>
      </c>
      <c r="K670" t="s">
        <v>4722</v>
      </c>
    </row>
    <row r="671" spans="1:11" x14ac:dyDescent="0.25">
      <c r="A671">
        <v>7350</v>
      </c>
      <c r="B671" t="s">
        <v>86</v>
      </c>
      <c r="C671">
        <v>112</v>
      </c>
      <c r="D671" s="404">
        <v>45254</v>
      </c>
      <c r="E671" t="s">
        <v>2667</v>
      </c>
      <c r="F671" t="s">
        <v>3971</v>
      </c>
      <c r="G671">
        <v>100115</v>
      </c>
      <c r="H671" s="427">
        <v>35.5</v>
      </c>
      <c r="I671">
        <v>204593</v>
      </c>
      <c r="J671" t="s">
        <v>4137</v>
      </c>
      <c r="K671" t="s">
        <v>4722</v>
      </c>
    </row>
    <row r="672" spans="1:11" x14ac:dyDescent="0.25">
      <c r="A672">
        <v>7350</v>
      </c>
      <c r="B672" t="s">
        <v>86</v>
      </c>
      <c r="C672">
        <v>112</v>
      </c>
      <c r="D672" s="404">
        <v>45254</v>
      </c>
      <c r="E672" t="s">
        <v>2667</v>
      </c>
      <c r="F672" t="s">
        <v>3971</v>
      </c>
      <c r="G672">
        <v>100139</v>
      </c>
      <c r="H672" s="427">
        <v>35.5</v>
      </c>
      <c r="I672">
        <v>204593</v>
      </c>
      <c r="J672" t="s">
        <v>4137</v>
      </c>
      <c r="K672" t="s">
        <v>4722</v>
      </c>
    </row>
    <row r="673" spans="1:11" x14ac:dyDescent="0.25">
      <c r="A673">
        <v>7350</v>
      </c>
      <c r="B673" t="s">
        <v>86</v>
      </c>
      <c r="C673">
        <v>120</v>
      </c>
      <c r="D673" s="404">
        <v>45254</v>
      </c>
      <c r="E673" t="s">
        <v>2667</v>
      </c>
      <c r="F673" t="s">
        <v>3971</v>
      </c>
      <c r="G673">
        <v>100115</v>
      </c>
      <c r="H673" s="427">
        <v>63.9</v>
      </c>
      <c r="I673">
        <v>204593</v>
      </c>
      <c r="J673" t="s">
        <v>4137</v>
      </c>
      <c r="K673" t="s">
        <v>4722</v>
      </c>
    </row>
    <row r="674" spans="1:11" x14ac:dyDescent="0.25">
      <c r="A674">
        <v>7350</v>
      </c>
      <c r="B674" t="s">
        <v>86</v>
      </c>
      <c r="C674">
        <v>120</v>
      </c>
      <c r="D674" s="404">
        <v>45254</v>
      </c>
      <c r="E674" t="s">
        <v>2667</v>
      </c>
      <c r="F674" t="s">
        <v>3971</v>
      </c>
      <c r="G674">
        <v>100139</v>
      </c>
      <c r="H674" s="427">
        <v>63.9</v>
      </c>
      <c r="I674">
        <v>204593</v>
      </c>
      <c r="J674" t="s">
        <v>4137</v>
      </c>
      <c r="K674" t="s">
        <v>4722</v>
      </c>
    </row>
    <row r="675" spans="1:11" x14ac:dyDescent="0.25">
      <c r="A675">
        <v>7350</v>
      </c>
      <c r="B675" t="s">
        <v>86</v>
      </c>
      <c r="C675">
        <v>130</v>
      </c>
      <c r="D675" s="404">
        <v>45254</v>
      </c>
      <c r="E675" t="s">
        <v>2667</v>
      </c>
      <c r="F675" t="s">
        <v>3971</v>
      </c>
      <c r="G675">
        <v>100115</v>
      </c>
      <c r="H675" s="427">
        <v>36.21</v>
      </c>
      <c r="I675">
        <v>204593</v>
      </c>
      <c r="J675" t="s">
        <v>4137</v>
      </c>
      <c r="K675" t="s">
        <v>4722</v>
      </c>
    </row>
    <row r="676" spans="1:11" x14ac:dyDescent="0.25">
      <c r="A676">
        <v>7350</v>
      </c>
      <c r="B676" t="s">
        <v>86</v>
      </c>
      <c r="C676">
        <v>130</v>
      </c>
      <c r="D676" s="404">
        <v>45254</v>
      </c>
      <c r="E676" t="s">
        <v>2667</v>
      </c>
      <c r="F676" t="s">
        <v>3971</v>
      </c>
      <c r="G676">
        <v>100139</v>
      </c>
      <c r="H676" s="427">
        <v>36.21</v>
      </c>
      <c r="I676">
        <v>204593</v>
      </c>
      <c r="J676" t="s">
        <v>4137</v>
      </c>
      <c r="K676" t="s">
        <v>4722</v>
      </c>
    </row>
    <row r="677" spans="1:11" x14ac:dyDescent="0.25">
      <c r="A677">
        <v>7350</v>
      </c>
      <c r="B677" t="s">
        <v>86</v>
      </c>
      <c r="C677">
        <v>140</v>
      </c>
      <c r="D677" s="404">
        <v>45254</v>
      </c>
      <c r="E677" t="s">
        <v>2667</v>
      </c>
      <c r="F677" t="s">
        <v>3971</v>
      </c>
      <c r="G677">
        <v>100115</v>
      </c>
      <c r="H677" s="427">
        <v>42.6</v>
      </c>
      <c r="I677">
        <v>204593</v>
      </c>
      <c r="J677" t="s">
        <v>4137</v>
      </c>
      <c r="K677" t="s">
        <v>4722</v>
      </c>
    </row>
    <row r="678" spans="1:11" x14ac:dyDescent="0.25">
      <c r="A678">
        <v>7350</v>
      </c>
      <c r="B678" t="s">
        <v>86</v>
      </c>
      <c r="C678">
        <v>140</v>
      </c>
      <c r="D678" s="404">
        <v>45254</v>
      </c>
      <c r="E678" t="s">
        <v>2667</v>
      </c>
      <c r="F678" t="s">
        <v>3971</v>
      </c>
      <c r="G678">
        <v>100139</v>
      </c>
      <c r="H678" s="427">
        <v>42.6</v>
      </c>
      <c r="I678">
        <v>204593</v>
      </c>
      <c r="J678" t="s">
        <v>4137</v>
      </c>
      <c r="K678" t="s">
        <v>4722</v>
      </c>
    </row>
    <row r="679" spans="1:11" x14ac:dyDescent="0.25">
      <c r="A679">
        <v>7350</v>
      </c>
      <c r="B679" t="s">
        <v>86</v>
      </c>
      <c r="C679">
        <v>160</v>
      </c>
      <c r="D679" s="404">
        <v>45254</v>
      </c>
      <c r="E679" t="s">
        <v>2667</v>
      </c>
      <c r="F679" t="s">
        <v>3971</v>
      </c>
      <c r="G679">
        <v>100115</v>
      </c>
      <c r="H679" s="427">
        <v>21.3</v>
      </c>
      <c r="I679">
        <v>204593</v>
      </c>
      <c r="J679" t="s">
        <v>4137</v>
      </c>
      <c r="K679" t="s">
        <v>4722</v>
      </c>
    </row>
    <row r="680" spans="1:11" x14ac:dyDescent="0.25">
      <c r="A680">
        <v>7350</v>
      </c>
      <c r="B680" t="s">
        <v>86</v>
      </c>
      <c r="C680">
        <v>160</v>
      </c>
      <c r="D680" s="404">
        <v>45254</v>
      </c>
      <c r="E680" t="s">
        <v>2667</v>
      </c>
      <c r="F680" t="s">
        <v>3971</v>
      </c>
      <c r="G680">
        <v>100139</v>
      </c>
      <c r="H680" s="427">
        <v>21.3</v>
      </c>
      <c r="I680">
        <v>204593</v>
      </c>
      <c r="J680" t="s">
        <v>4137</v>
      </c>
      <c r="K680" t="s">
        <v>4722</v>
      </c>
    </row>
    <row r="681" spans="1:11" x14ac:dyDescent="0.25">
      <c r="A681">
        <v>7350</v>
      </c>
      <c r="B681" t="s">
        <v>86</v>
      </c>
      <c r="C681">
        <v>210</v>
      </c>
      <c r="D681" s="404">
        <v>45254</v>
      </c>
      <c r="E681" t="s">
        <v>2667</v>
      </c>
      <c r="F681" t="s">
        <v>3971</v>
      </c>
      <c r="G681">
        <v>100115</v>
      </c>
      <c r="H681" s="427">
        <v>23.68</v>
      </c>
      <c r="I681">
        <v>204593</v>
      </c>
      <c r="J681" t="s">
        <v>4137</v>
      </c>
      <c r="K681" t="s">
        <v>4722</v>
      </c>
    </row>
    <row r="682" spans="1:11" x14ac:dyDescent="0.25">
      <c r="A682">
        <v>7350</v>
      </c>
      <c r="B682" t="s">
        <v>86</v>
      </c>
      <c r="C682">
        <v>210</v>
      </c>
      <c r="D682" s="404">
        <v>45254</v>
      </c>
      <c r="E682" t="s">
        <v>2667</v>
      </c>
      <c r="F682" t="s">
        <v>3971</v>
      </c>
      <c r="G682">
        <v>100139</v>
      </c>
      <c r="H682" s="427">
        <v>23.68</v>
      </c>
      <c r="I682">
        <v>204593</v>
      </c>
      <c r="J682" t="s">
        <v>4137</v>
      </c>
      <c r="K682" t="s">
        <v>4722</v>
      </c>
    </row>
    <row r="683" spans="1:11" x14ac:dyDescent="0.25">
      <c r="A683">
        <v>7350</v>
      </c>
      <c r="B683" t="s">
        <v>86</v>
      </c>
      <c r="C683">
        <v>220</v>
      </c>
      <c r="D683" s="404">
        <v>45254</v>
      </c>
      <c r="E683" t="s">
        <v>2667</v>
      </c>
      <c r="F683" t="s">
        <v>3971</v>
      </c>
      <c r="G683">
        <v>100115</v>
      </c>
      <c r="H683" s="427">
        <v>14.2</v>
      </c>
      <c r="I683">
        <v>204593</v>
      </c>
      <c r="J683" t="s">
        <v>4137</v>
      </c>
      <c r="K683" t="s">
        <v>4722</v>
      </c>
    </row>
    <row r="684" spans="1:11" x14ac:dyDescent="0.25">
      <c r="A684">
        <v>7350</v>
      </c>
      <c r="B684" t="s">
        <v>86</v>
      </c>
      <c r="C684">
        <v>220</v>
      </c>
      <c r="D684" s="404">
        <v>45254</v>
      </c>
      <c r="E684" t="s">
        <v>2667</v>
      </c>
      <c r="F684" t="s">
        <v>3971</v>
      </c>
      <c r="G684">
        <v>100139</v>
      </c>
      <c r="H684" s="427">
        <v>14.2</v>
      </c>
      <c r="I684">
        <v>204593</v>
      </c>
      <c r="J684" t="s">
        <v>4137</v>
      </c>
      <c r="K684" t="s">
        <v>4722</v>
      </c>
    </row>
    <row r="685" spans="1:11" x14ac:dyDescent="0.25">
      <c r="A685">
        <v>7350</v>
      </c>
      <c r="B685" t="s">
        <v>86</v>
      </c>
      <c r="C685">
        <v>230</v>
      </c>
      <c r="D685" s="404">
        <v>45254</v>
      </c>
      <c r="E685" t="s">
        <v>2667</v>
      </c>
      <c r="F685" t="s">
        <v>3971</v>
      </c>
      <c r="G685">
        <v>100115</v>
      </c>
      <c r="H685" s="427">
        <v>23.97</v>
      </c>
      <c r="I685">
        <v>204593</v>
      </c>
      <c r="J685" t="s">
        <v>4137</v>
      </c>
      <c r="K685" t="s">
        <v>4722</v>
      </c>
    </row>
    <row r="686" spans="1:11" x14ac:dyDescent="0.25">
      <c r="A686">
        <v>7350</v>
      </c>
      <c r="B686" t="s">
        <v>86</v>
      </c>
      <c r="C686">
        <v>230</v>
      </c>
      <c r="D686" s="404">
        <v>45254</v>
      </c>
      <c r="E686" t="s">
        <v>2667</v>
      </c>
      <c r="F686" t="s">
        <v>3971</v>
      </c>
      <c r="G686">
        <v>100139</v>
      </c>
      <c r="H686" s="427">
        <v>23.97</v>
      </c>
      <c r="I686">
        <v>204593</v>
      </c>
      <c r="J686" t="s">
        <v>4137</v>
      </c>
      <c r="K686" t="s">
        <v>4722</v>
      </c>
    </row>
    <row r="687" spans="1:11" x14ac:dyDescent="0.25">
      <c r="A687">
        <v>7350</v>
      </c>
      <c r="B687" t="s">
        <v>86</v>
      </c>
      <c r="C687">
        <v>240</v>
      </c>
      <c r="D687" s="404">
        <v>45254</v>
      </c>
      <c r="E687" t="s">
        <v>2667</v>
      </c>
      <c r="F687" t="s">
        <v>3971</v>
      </c>
      <c r="G687">
        <v>100115</v>
      </c>
      <c r="H687" s="427">
        <v>18.920000000000002</v>
      </c>
      <c r="I687">
        <v>204593</v>
      </c>
      <c r="J687" t="s">
        <v>4137</v>
      </c>
      <c r="K687" t="s">
        <v>4722</v>
      </c>
    </row>
    <row r="688" spans="1:11" x14ac:dyDescent="0.25">
      <c r="A688">
        <v>7350</v>
      </c>
      <c r="B688" t="s">
        <v>86</v>
      </c>
      <c r="C688">
        <v>240</v>
      </c>
      <c r="D688" s="404">
        <v>45254</v>
      </c>
      <c r="E688" t="s">
        <v>2667</v>
      </c>
      <c r="F688" t="s">
        <v>3971</v>
      </c>
      <c r="G688">
        <v>100139</v>
      </c>
      <c r="H688" s="427">
        <v>18.920000000000002</v>
      </c>
      <c r="I688">
        <v>204593</v>
      </c>
      <c r="J688" t="s">
        <v>4137</v>
      </c>
      <c r="K688" t="s">
        <v>4722</v>
      </c>
    </row>
    <row r="689" spans="1:11" x14ac:dyDescent="0.25">
      <c r="A689">
        <v>7350</v>
      </c>
      <c r="B689" t="s">
        <v>86</v>
      </c>
      <c r="C689">
        <v>340</v>
      </c>
      <c r="D689" s="404">
        <v>45254</v>
      </c>
      <c r="E689" t="s">
        <v>2667</v>
      </c>
      <c r="F689" t="s">
        <v>3971</v>
      </c>
      <c r="G689">
        <v>100115</v>
      </c>
      <c r="H689" s="427">
        <v>9.65</v>
      </c>
      <c r="I689">
        <v>204593</v>
      </c>
      <c r="J689" t="s">
        <v>4137</v>
      </c>
      <c r="K689" t="s">
        <v>4722</v>
      </c>
    </row>
    <row r="690" spans="1:11" x14ac:dyDescent="0.25">
      <c r="A690">
        <v>7350</v>
      </c>
      <c r="B690" t="s">
        <v>86</v>
      </c>
      <c r="C690">
        <v>340</v>
      </c>
      <c r="D690" s="404">
        <v>45254</v>
      </c>
      <c r="E690" t="s">
        <v>2667</v>
      </c>
      <c r="F690" t="s">
        <v>3971</v>
      </c>
      <c r="G690">
        <v>100139</v>
      </c>
      <c r="H690" s="427">
        <v>9.65</v>
      </c>
      <c r="I690">
        <v>204593</v>
      </c>
      <c r="J690" t="s">
        <v>4137</v>
      </c>
      <c r="K690" t="s">
        <v>4722</v>
      </c>
    </row>
    <row r="691" spans="1:11" x14ac:dyDescent="0.25">
      <c r="A691">
        <v>7350</v>
      </c>
      <c r="B691" t="s">
        <v>86</v>
      </c>
      <c r="C691">
        <v>935</v>
      </c>
      <c r="D691" s="404">
        <v>45254</v>
      </c>
      <c r="E691" t="s">
        <v>2667</v>
      </c>
      <c r="F691" t="s">
        <v>3971</v>
      </c>
      <c r="G691">
        <v>100115</v>
      </c>
      <c r="H691" s="427">
        <v>8.8800000000000008</v>
      </c>
      <c r="I691">
        <v>204593</v>
      </c>
      <c r="J691" t="s">
        <v>4137</v>
      </c>
      <c r="K691" t="s">
        <v>4722</v>
      </c>
    </row>
    <row r="692" spans="1:11" x14ac:dyDescent="0.25">
      <c r="A692">
        <v>7350</v>
      </c>
      <c r="B692" t="s">
        <v>86</v>
      </c>
      <c r="C692">
        <v>935</v>
      </c>
      <c r="D692" s="404">
        <v>45254</v>
      </c>
      <c r="E692" t="s">
        <v>2667</v>
      </c>
      <c r="F692" t="s">
        <v>3971</v>
      </c>
      <c r="G692">
        <v>100139</v>
      </c>
      <c r="H692" s="427">
        <v>8.8800000000000008</v>
      </c>
      <c r="I692">
        <v>204593</v>
      </c>
      <c r="J692" t="s">
        <v>4137</v>
      </c>
      <c r="K692" t="s">
        <v>4722</v>
      </c>
    </row>
    <row r="693" spans="1:11" x14ac:dyDescent="0.25">
      <c r="A693">
        <v>7350</v>
      </c>
      <c r="B693" t="s">
        <v>86</v>
      </c>
      <c r="C693">
        <v>936</v>
      </c>
      <c r="D693" s="404">
        <v>45254</v>
      </c>
      <c r="E693" t="s">
        <v>2667</v>
      </c>
      <c r="F693" t="s">
        <v>3971</v>
      </c>
      <c r="G693">
        <v>100115</v>
      </c>
      <c r="H693" s="427">
        <v>8.8800000000000008</v>
      </c>
      <c r="I693">
        <v>204593</v>
      </c>
      <c r="J693" t="s">
        <v>4137</v>
      </c>
      <c r="K693" t="s">
        <v>4722</v>
      </c>
    </row>
    <row r="694" spans="1:11" x14ac:dyDescent="0.25">
      <c r="A694">
        <v>7350</v>
      </c>
      <c r="B694" t="s">
        <v>86</v>
      </c>
      <c r="C694">
        <v>936</v>
      </c>
      <c r="D694" s="404">
        <v>45254</v>
      </c>
      <c r="E694" t="s">
        <v>2667</v>
      </c>
      <c r="F694" t="s">
        <v>3971</v>
      </c>
      <c r="G694">
        <v>100139</v>
      </c>
      <c r="H694" s="427">
        <v>8.8800000000000008</v>
      </c>
      <c r="I694">
        <v>204593</v>
      </c>
      <c r="J694" t="s">
        <v>4137</v>
      </c>
      <c r="K694" t="s">
        <v>4722</v>
      </c>
    </row>
    <row r="695" spans="1:11" x14ac:dyDescent="0.25">
      <c r="A695">
        <v>7350</v>
      </c>
      <c r="B695" t="s">
        <v>86</v>
      </c>
      <c r="C695">
        <v>110</v>
      </c>
      <c r="D695" s="404">
        <v>45169</v>
      </c>
      <c r="E695" t="s">
        <v>2667</v>
      </c>
      <c r="F695" t="s">
        <v>3971</v>
      </c>
      <c r="G695" t="s">
        <v>4327</v>
      </c>
      <c r="H695" s="427">
        <v>15.65</v>
      </c>
      <c r="I695">
        <v>204674</v>
      </c>
      <c r="J695" t="s">
        <v>2601</v>
      </c>
      <c r="K695" t="s">
        <v>4719</v>
      </c>
    </row>
    <row r="696" spans="1:11" x14ac:dyDescent="0.25">
      <c r="A696">
        <v>7350</v>
      </c>
      <c r="B696" t="s">
        <v>86</v>
      </c>
      <c r="C696">
        <v>112</v>
      </c>
      <c r="D696" s="404">
        <v>45169</v>
      </c>
      <c r="E696" t="s">
        <v>2667</v>
      </c>
      <c r="F696" t="s">
        <v>3971</v>
      </c>
      <c r="G696" t="s">
        <v>4327</v>
      </c>
      <c r="H696" s="427">
        <v>11.74</v>
      </c>
      <c r="I696">
        <v>204674</v>
      </c>
      <c r="J696" t="s">
        <v>2601</v>
      </c>
      <c r="K696" t="s">
        <v>4719</v>
      </c>
    </row>
    <row r="697" spans="1:11" x14ac:dyDescent="0.25">
      <c r="A697">
        <v>7350</v>
      </c>
      <c r="B697" t="s">
        <v>86</v>
      </c>
      <c r="C697">
        <v>120</v>
      </c>
      <c r="D697" s="404">
        <v>45169</v>
      </c>
      <c r="E697" t="s">
        <v>2667</v>
      </c>
      <c r="F697" t="s">
        <v>3971</v>
      </c>
      <c r="G697" t="s">
        <v>4327</v>
      </c>
      <c r="H697" s="427">
        <v>21.13</v>
      </c>
      <c r="I697">
        <v>204674</v>
      </c>
      <c r="J697" t="s">
        <v>2601</v>
      </c>
      <c r="K697" t="s">
        <v>4719</v>
      </c>
    </row>
    <row r="698" spans="1:11" x14ac:dyDescent="0.25">
      <c r="A698">
        <v>7350</v>
      </c>
      <c r="B698" t="s">
        <v>86</v>
      </c>
      <c r="C698">
        <v>130</v>
      </c>
      <c r="D698" s="404">
        <v>45169</v>
      </c>
      <c r="E698" t="s">
        <v>2667</v>
      </c>
      <c r="F698" t="s">
        <v>3971</v>
      </c>
      <c r="G698" t="s">
        <v>4327</v>
      </c>
      <c r="H698" s="427">
        <v>11.97</v>
      </c>
      <c r="I698">
        <v>204674</v>
      </c>
      <c r="J698" t="s">
        <v>2601</v>
      </c>
      <c r="K698" t="s">
        <v>4719</v>
      </c>
    </row>
    <row r="699" spans="1:11" x14ac:dyDescent="0.25">
      <c r="A699">
        <v>7350</v>
      </c>
      <c r="B699" t="s">
        <v>86</v>
      </c>
      <c r="C699">
        <v>140</v>
      </c>
      <c r="D699" s="404">
        <v>45169</v>
      </c>
      <c r="E699" t="s">
        <v>2667</v>
      </c>
      <c r="F699" t="s">
        <v>3971</v>
      </c>
      <c r="G699" t="s">
        <v>4327</v>
      </c>
      <c r="H699" s="427">
        <v>14.09</v>
      </c>
      <c r="I699">
        <v>204674</v>
      </c>
      <c r="J699" t="s">
        <v>2601</v>
      </c>
      <c r="K699" t="s">
        <v>4719</v>
      </c>
    </row>
    <row r="700" spans="1:11" x14ac:dyDescent="0.25">
      <c r="A700">
        <v>7350</v>
      </c>
      <c r="B700" t="s">
        <v>86</v>
      </c>
      <c r="C700">
        <v>160</v>
      </c>
      <c r="D700" s="404">
        <v>45169</v>
      </c>
      <c r="E700" t="s">
        <v>2667</v>
      </c>
      <c r="F700" t="s">
        <v>3971</v>
      </c>
      <c r="G700" t="s">
        <v>4327</v>
      </c>
      <c r="H700" s="427">
        <v>7.04</v>
      </c>
      <c r="I700">
        <v>204674</v>
      </c>
      <c r="J700" t="s">
        <v>2601</v>
      </c>
      <c r="K700" t="s">
        <v>4719</v>
      </c>
    </row>
    <row r="701" spans="1:11" x14ac:dyDescent="0.25">
      <c r="A701">
        <v>7350</v>
      </c>
      <c r="B701" t="s">
        <v>86</v>
      </c>
      <c r="C701">
        <v>210</v>
      </c>
      <c r="D701" s="404">
        <v>45169</v>
      </c>
      <c r="E701" t="s">
        <v>2667</v>
      </c>
      <c r="F701" t="s">
        <v>3971</v>
      </c>
      <c r="G701" t="s">
        <v>4327</v>
      </c>
      <c r="H701" s="427">
        <v>7.83</v>
      </c>
      <c r="I701">
        <v>204674</v>
      </c>
      <c r="J701" t="s">
        <v>2601</v>
      </c>
      <c r="K701" t="s">
        <v>4719</v>
      </c>
    </row>
    <row r="702" spans="1:11" x14ac:dyDescent="0.25">
      <c r="A702">
        <v>7350</v>
      </c>
      <c r="B702" t="s">
        <v>86</v>
      </c>
      <c r="C702">
        <v>220</v>
      </c>
      <c r="D702" s="404">
        <v>45169</v>
      </c>
      <c r="E702" t="s">
        <v>2667</v>
      </c>
      <c r="F702" t="s">
        <v>3971</v>
      </c>
      <c r="G702" t="s">
        <v>4327</v>
      </c>
      <c r="H702" s="427">
        <v>4.7</v>
      </c>
      <c r="I702">
        <v>204674</v>
      </c>
      <c r="J702" t="s">
        <v>2601</v>
      </c>
      <c r="K702" t="s">
        <v>4719</v>
      </c>
    </row>
    <row r="703" spans="1:11" x14ac:dyDescent="0.25">
      <c r="A703">
        <v>7350</v>
      </c>
      <c r="B703" t="s">
        <v>86</v>
      </c>
      <c r="C703">
        <v>230</v>
      </c>
      <c r="D703" s="404">
        <v>45169</v>
      </c>
      <c r="E703" t="s">
        <v>2667</v>
      </c>
      <c r="F703" t="s">
        <v>3971</v>
      </c>
      <c r="G703" t="s">
        <v>4327</v>
      </c>
      <c r="H703" s="427">
        <v>7.92</v>
      </c>
      <c r="I703">
        <v>204674</v>
      </c>
      <c r="J703" t="s">
        <v>2601</v>
      </c>
      <c r="K703" t="s">
        <v>4719</v>
      </c>
    </row>
    <row r="704" spans="1:11" x14ac:dyDescent="0.25">
      <c r="A704">
        <v>7350</v>
      </c>
      <c r="B704" t="s">
        <v>86</v>
      </c>
      <c r="C704">
        <v>240</v>
      </c>
      <c r="D704" s="404">
        <v>45169</v>
      </c>
      <c r="E704" t="s">
        <v>2667</v>
      </c>
      <c r="F704" t="s">
        <v>3971</v>
      </c>
      <c r="G704" t="s">
        <v>4327</v>
      </c>
      <c r="H704" s="427">
        <v>6.26</v>
      </c>
      <c r="I704">
        <v>204674</v>
      </c>
      <c r="J704" t="s">
        <v>2601</v>
      </c>
      <c r="K704" t="s">
        <v>4719</v>
      </c>
    </row>
    <row r="705" spans="1:11" x14ac:dyDescent="0.25">
      <c r="A705">
        <v>7350</v>
      </c>
      <c r="B705" t="s">
        <v>86</v>
      </c>
      <c r="C705">
        <v>340</v>
      </c>
      <c r="D705" s="404">
        <v>45169</v>
      </c>
      <c r="E705" t="s">
        <v>2667</v>
      </c>
      <c r="F705" t="s">
        <v>3971</v>
      </c>
      <c r="G705" t="s">
        <v>4327</v>
      </c>
      <c r="H705" s="427">
        <v>3.19</v>
      </c>
      <c r="I705">
        <v>204674</v>
      </c>
      <c r="J705" t="s">
        <v>2601</v>
      </c>
      <c r="K705" t="s">
        <v>4719</v>
      </c>
    </row>
    <row r="706" spans="1:11" x14ac:dyDescent="0.25">
      <c r="A706">
        <v>7350</v>
      </c>
      <c r="B706" t="s">
        <v>86</v>
      </c>
      <c r="C706">
        <v>935</v>
      </c>
      <c r="D706" s="404">
        <v>45169</v>
      </c>
      <c r="E706" t="s">
        <v>2667</v>
      </c>
      <c r="F706" t="s">
        <v>3971</v>
      </c>
      <c r="G706" t="s">
        <v>4327</v>
      </c>
      <c r="H706" s="427">
        <v>2.94</v>
      </c>
      <c r="I706">
        <v>204674</v>
      </c>
      <c r="J706" t="s">
        <v>2601</v>
      </c>
      <c r="K706" t="s">
        <v>4719</v>
      </c>
    </row>
    <row r="707" spans="1:11" x14ac:dyDescent="0.25">
      <c r="A707">
        <v>7350</v>
      </c>
      <c r="B707" t="s">
        <v>86</v>
      </c>
      <c r="C707">
        <v>936</v>
      </c>
      <c r="D707" s="404">
        <v>45169</v>
      </c>
      <c r="E707" t="s">
        <v>2667</v>
      </c>
      <c r="F707" t="s">
        <v>3971</v>
      </c>
      <c r="G707" t="s">
        <v>4327</v>
      </c>
      <c r="H707" s="427">
        <v>2.94</v>
      </c>
      <c r="I707">
        <v>204674</v>
      </c>
      <c r="J707" t="s">
        <v>2601</v>
      </c>
      <c r="K707" t="s">
        <v>4719</v>
      </c>
    </row>
    <row r="708" spans="1:11" x14ac:dyDescent="0.25">
      <c r="A708">
        <v>7350</v>
      </c>
      <c r="B708" t="s">
        <v>86</v>
      </c>
      <c r="C708">
        <v>210</v>
      </c>
      <c r="D708" s="404">
        <v>45016</v>
      </c>
      <c r="E708" t="s">
        <v>1192</v>
      </c>
      <c r="F708" t="s">
        <v>3971</v>
      </c>
      <c r="G708" t="s">
        <v>4657</v>
      </c>
      <c r="H708" s="427">
        <v>18.670000000000002</v>
      </c>
      <c r="I708">
        <v>204577</v>
      </c>
      <c r="J708" t="s">
        <v>2610</v>
      </c>
      <c r="K708" t="s">
        <v>4719</v>
      </c>
    </row>
    <row r="709" spans="1:11" x14ac:dyDescent="0.25">
      <c r="A709">
        <v>7350</v>
      </c>
      <c r="B709" t="s">
        <v>86</v>
      </c>
      <c r="C709">
        <v>220</v>
      </c>
      <c r="D709" s="404">
        <v>45016</v>
      </c>
      <c r="E709" t="s">
        <v>1192</v>
      </c>
      <c r="F709" t="s">
        <v>3971</v>
      </c>
      <c r="G709" t="s">
        <v>4657</v>
      </c>
      <c r="H709" s="427">
        <v>18.670000000000002</v>
      </c>
      <c r="I709">
        <v>204577</v>
      </c>
      <c r="J709" t="s">
        <v>2610</v>
      </c>
      <c r="K709" t="s">
        <v>4719</v>
      </c>
    </row>
    <row r="710" spans="1:11" x14ac:dyDescent="0.25">
      <c r="A710">
        <v>7350</v>
      </c>
      <c r="B710" t="s">
        <v>86</v>
      </c>
      <c r="C710">
        <v>230</v>
      </c>
      <c r="D710" s="404">
        <v>45016</v>
      </c>
      <c r="E710" t="s">
        <v>1192</v>
      </c>
      <c r="F710" t="s">
        <v>3971</v>
      </c>
      <c r="G710" t="s">
        <v>4657</v>
      </c>
      <c r="H710" s="427">
        <v>18.670000000000002</v>
      </c>
      <c r="I710">
        <v>204577</v>
      </c>
      <c r="J710" t="s">
        <v>2610</v>
      </c>
      <c r="K710" t="s">
        <v>4719</v>
      </c>
    </row>
    <row r="711" spans="1:11" x14ac:dyDescent="0.25">
      <c r="A711">
        <v>7350</v>
      </c>
      <c r="B711" t="s">
        <v>86</v>
      </c>
      <c r="C711">
        <v>240</v>
      </c>
      <c r="D711" s="404">
        <v>45016</v>
      </c>
      <c r="E711" t="s">
        <v>1192</v>
      </c>
      <c r="F711" t="s">
        <v>3971</v>
      </c>
      <c r="G711" t="s">
        <v>4657</v>
      </c>
      <c r="H711" s="427">
        <v>18.670000000000002</v>
      </c>
      <c r="I711">
        <v>204577</v>
      </c>
      <c r="J711" t="s">
        <v>2610</v>
      </c>
      <c r="K711" t="s">
        <v>4719</v>
      </c>
    </row>
    <row r="712" spans="1:11" x14ac:dyDescent="0.25">
      <c r="A712">
        <v>7350</v>
      </c>
      <c r="B712" t="s">
        <v>86</v>
      </c>
      <c r="C712">
        <v>340</v>
      </c>
      <c r="D712" s="404">
        <v>45016</v>
      </c>
      <c r="E712" t="s">
        <v>1192</v>
      </c>
      <c r="F712" t="s">
        <v>3971</v>
      </c>
      <c r="G712" t="s">
        <v>4657</v>
      </c>
      <c r="H712" s="427">
        <v>8.4</v>
      </c>
      <c r="I712">
        <v>204577</v>
      </c>
      <c r="J712" t="s">
        <v>2610</v>
      </c>
      <c r="K712" t="s">
        <v>4719</v>
      </c>
    </row>
    <row r="713" spans="1:11" x14ac:dyDescent="0.25">
      <c r="A713">
        <v>7350</v>
      </c>
      <c r="B713" t="s">
        <v>86</v>
      </c>
      <c r="C713">
        <v>936</v>
      </c>
      <c r="D713" s="404">
        <v>45016</v>
      </c>
      <c r="E713" t="s">
        <v>1192</v>
      </c>
      <c r="F713" t="s">
        <v>3971</v>
      </c>
      <c r="G713" t="s">
        <v>4657</v>
      </c>
      <c r="H713" s="427">
        <v>10.27</v>
      </c>
      <c r="I713">
        <v>204577</v>
      </c>
      <c r="J713" t="s">
        <v>2610</v>
      </c>
      <c r="K713" t="s">
        <v>4719</v>
      </c>
    </row>
    <row r="714" spans="1:11" x14ac:dyDescent="0.25">
      <c r="A714">
        <v>7350</v>
      </c>
      <c r="B714" t="s">
        <v>86</v>
      </c>
      <c r="C714">
        <v>210</v>
      </c>
      <c r="D714" s="404">
        <v>45046</v>
      </c>
      <c r="E714" t="s">
        <v>1192</v>
      </c>
      <c r="F714" t="s">
        <v>3971</v>
      </c>
      <c r="G714" t="s">
        <v>4581</v>
      </c>
      <c r="H714" s="427">
        <v>18.149999999999999</v>
      </c>
      <c r="I714">
        <v>204577</v>
      </c>
      <c r="J714" t="s">
        <v>2610</v>
      </c>
      <c r="K714" t="s">
        <v>4719</v>
      </c>
    </row>
    <row r="715" spans="1:11" x14ac:dyDescent="0.25">
      <c r="A715">
        <v>7350</v>
      </c>
      <c r="B715" t="s">
        <v>86</v>
      </c>
      <c r="C715">
        <v>220</v>
      </c>
      <c r="D715" s="404">
        <v>45046</v>
      </c>
      <c r="E715" t="s">
        <v>1192</v>
      </c>
      <c r="F715" t="s">
        <v>3971</v>
      </c>
      <c r="G715" t="s">
        <v>4581</v>
      </c>
      <c r="H715" s="427">
        <v>18.149999999999999</v>
      </c>
      <c r="I715">
        <v>204577</v>
      </c>
      <c r="J715" t="s">
        <v>2610</v>
      </c>
      <c r="K715" t="s">
        <v>4719</v>
      </c>
    </row>
    <row r="716" spans="1:11" x14ac:dyDescent="0.25">
      <c r="A716">
        <v>7350</v>
      </c>
      <c r="B716" t="s">
        <v>86</v>
      </c>
      <c r="C716">
        <v>230</v>
      </c>
      <c r="D716" s="404">
        <v>45046</v>
      </c>
      <c r="E716" t="s">
        <v>1192</v>
      </c>
      <c r="F716" t="s">
        <v>3971</v>
      </c>
      <c r="G716" t="s">
        <v>4581</v>
      </c>
      <c r="H716" s="427">
        <v>18.149999999999999</v>
      </c>
      <c r="I716">
        <v>204577</v>
      </c>
      <c r="J716" t="s">
        <v>2610</v>
      </c>
      <c r="K716" t="s">
        <v>4719</v>
      </c>
    </row>
    <row r="717" spans="1:11" x14ac:dyDescent="0.25">
      <c r="A717">
        <v>7350</v>
      </c>
      <c r="B717" t="s">
        <v>86</v>
      </c>
      <c r="C717">
        <v>240</v>
      </c>
      <c r="D717" s="404">
        <v>45046</v>
      </c>
      <c r="E717" t="s">
        <v>1192</v>
      </c>
      <c r="F717" t="s">
        <v>3971</v>
      </c>
      <c r="G717" t="s">
        <v>4581</v>
      </c>
      <c r="H717" s="427">
        <v>18.149999999999999</v>
      </c>
      <c r="I717">
        <v>204577</v>
      </c>
      <c r="J717" t="s">
        <v>2610</v>
      </c>
      <c r="K717" t="s">
        <v>4719</v>
      </c>
    </row>
    <row r="718" spans="1:11" x14ac:dyDescent="0.25">
      <c r="A718">
        <v>7350</v>
      </c>
      <c r="B718" t="s">
        <v>86</v>
      </c>
      <c r="C718">
        <v>340</v>
      </c>
      <c r="D718" s="404">
        <v>45046</v>
      </c>
      <c r="E718" t="s">
        <v>1192</v>
      </c>
      <c r="F718" t="s">
        <v>3971</v>
      </c>
      <c r="G718" t="s">
        <v>4581</v>
      </c>
      <c r="H718" s="427">
        <v>8.17</v>
      </c>
      <c r="I718">
        <v>204577</v>
      </c>
      <c r="J718" t="s">
        <v>2610</v>
      </c>
      <c r="K718" t="s">
        <v>4719</v>
      </c>
    </row>
    <row r="719" spans="1:11" x14ac:dyDescent="0.25">
      <c r="A719">
        <v>7350</v>
      </c>
      <c r="B719" t="s">
        <v>86</v>
      </c>
      <c r="C719">
        <v>936</v>
      </c>
      <c r="D719" s="404">
        <v>45046</v>
      </c>
      <c r="E719" t="s">
        <v>1192</v>
      </c>
      <c r="F719" t="s">
        <v>3971</v>
      </c>
      <c r="G719" t="s">
        <v>4581</v>
      </c>
      <c r="H719" s="427">
        <v>9.98</v>
      </c>
      <c r="I719">
        <v>204577</v>
      </c>
      <c r="J719" t="s">
        <v>2610</v>
      </c>
      <c r="K719" t="s">
        <v>4719</v>
      </c>
    </row>
    <row r="720" spans="1:11" x14ac:dyDescent="0.25">
      <c r="A720">
        <v>7350</v>
      </c>
      <c r="B720" t="s">
        <v>86</v>
      </c>
      <c r="C720">
        <v>140</v>
      </c>
      <c r="D720" s="404">
        <v>45017</v>
      </c>
      <c r="E720" t="s">
        <v>4653</v>
      </c>
      <c r="F720" t="s">
        <v>3971</v>
      </c>
      <c r="G720">
        <v>782552</v>
      </c>
      <c r="H720" s="427">
        <v>7.04</v>
      </c>
      <c r="I720">
        <v>10552</v>
      </c>
      <c r="J720" t="s">
        <v>4653</v>
      </c>
      <c r="K720" t="s">
        <v>4717</v>
      </c>
    </row>
    <row r="721" spans="1:11" x14ac:dyDescent="0.25">
      <c r="A721">
        <v>7350</v>
      </c>
      <c r="B721" t="s">
        <v>86</v>
      </c>
      <c r="C721">
        <v>110</v>
      </c>
      <c r="D721" s="404">
        <v>45035</v>
      </c>
      <c r="E721" t="s">
        <v>3977</v>
      </c>
      <c r="F721" t="s">
        <v>3971</v>
      </c>
      <c r="G721" t="s">
        <v>4607</v>
      </c>
      <c r="H721" s="427">
        <v>171.4</v>
      </c>
      <c r="I721">
        <v>200152</v>
      </c>
      <c r="J721" t="s">
        <v>2674</v>
      </c>
      <c r="K721" t="s">
        <v>4719</v>
      </c>
    </row>
    <row r="722" spans="1:11" x14ac:dyDescent="0.25">
      <c r="A722">
        <v>7350</v>
      </c>
      <c r="B722" t="s">
        <v>86</v>
      </c>
      <c r="C722">
        <v>112</v>
      </c>
      <c r="D722" s="404">
        <v>45035</v>
      </c>
      <c r="E722" t="s">
        <v>3977</v>
      </c>
      <c r="F722" t="s">
        <v>3971</v>
      </c>
      <c r="G722" t="s">
        <v>4607</v>
      </c>
      <c r="H722" s="427">
        <v>85.7</v>
      </c>
      <c r="I722">
        <v>200152</v>
      </c>
      <c r="J722" t="s">
        <v>2674</v>
      </c>
      <c r="K722" t="s">
        <v>4719</v>
      </c>
    </row>
    <row r="723" spans="1:11" x14ac:dyDescent="0.25">
      <c r="A723">
        <v>7350</v>
      </c>
      <c r="B723" t="s">
        <v>86</v>
      </c>
      <c r="C723">
        <v>120</v>
      </c>
      <c r="D723" s="404">
        <v>45035</v>
      </c>
      <c r="E723" t="s">
        <v>3977</v>
      </c>
      <c r="F723" t="s">
        <v>3971</v>
      </c>
      <c r="G723" t="s">
        <v>4607</v>
      </c>
      <c r="H723" s="427">
        <v>188.54</v>
      </c>
      <c r="I723">
        <v>200152</v>
      </c>
      <c r="J723" t="s">
        <v>2674</v>
      </c>
      <c r="K723" t="s">
        <v>4719</v>
      </c>
    </row>
    <row r="724" spans="1:11" x14ac:dyDescent="0.25">
      <c r="A724">
        <v>7350</v>
      </c>
      <c r="B724" t="s">
        <v>86</v>
      </c>
      <c r="C724">
        <v>130</v>
      </c>
      <c r="D724" s="404">
        <v>45035</v>
      </c>
      <c r="E724" t="s">
        <v>3977</v>
      </c>
      <c r="F724" t="s">
        <v>3971</v>
      </c>
      <c r="G724" t="s">
        <v>4607</v>
      </c>
      <c r="H724" s="427">
        <v>145.69</v>
      </c>
      <c r="I724">
        <v>200152</v>
      </c>
      <c r="J724" t="s">
        <v>2674</v>
      </c>
      <c r="K724" t="s">
        <v>4719</v>
      </c>
    </row>
    <row r="725" spans="1:11" x14ac:dyDescent="0.25">
      <c r="A725">
        <v>7350</v>
      </c>
      <c r="B725" t="s">
        <v>86</v>
      </c>
      <c r="C725">
        <v>140</v>
      </c>
      <c r="D725" s="404">
        <v>45035</v>
      </c>
      <c r="E725" t="s">
        <v>3977</v>
      </c>
      <c r="F725" t="s">
        <v>3971</v>
      </c>
      <c r="G725" t="s">
        <v>4607</v>
      </c>
      <c r="H725" s="427">
        <v>171.4</v>
      </c>
      <c r="I725">
        <v>200152</v>
      </c>
      <c r="J725" t="s">
        <v>2674</v>
      </c>
      <c r="K725" t="s">
        <v>4719</v>
      </c>
    </row>
    <row r="726" spans="1:11" x14ac:dyDescent="0.25">
      <c r="A726">
        <v>7350</v>
      </c>
      <c r="B726" t="s">
        <v>86</v>
      </c>
      <c r="C726">
        <v>160</v>
      </c>
      <c r="D726" s="404">
        <v>45035</v>
      </c>
      <c r="E726" t="s">
        <v>3977</v>
      </c>
      <c r="F726" t="s">
        <v>3971</v>
      </c>
      <c r="G726" t="s">
        <v>4607</v>
      </c>
      <c r="H726" s="427">
        <v>51.42</v>
      </c>
      <c r="I726">
        <v>200152</v>
      </c>
      <c r="J726" t="s">
        <v>2674</v>
      </c>
      <c r="K726" t="s">
        <v>4719</v>
      </c>
    </row>
    <row r="727" spans="1:11" x14ac:dyDescent="0.25">
      <c r="A727">
        <v>7350</v>
      </c>
      <c r="B727" t="s">
        <v>86</v>
      </c>
      <c r="C727">
        <v>935</v>
      </c>
      <c r="D727" s="404">
        <v>45035</v>
      </c>
      <c r="E727" t="s">
        <v>3977</v>
      </c>
      <c r="F727" t="s">
        <v>3971</v>
      </c>
      <c r="G727" t="s">
        <v>4607</v>
      </c>
      <c r="H727" s="427">
        <v>42.85</v>
      </c>
      <c r="I727">
        <v>200152</v>
      </c>
      <c r="J727" t="s">
        <v>2674</v>
      </c>
      <c r="K727" t="s">
        <v>4719</v>
      </c>
    </row>
    <row r="728" spans="1:11" x14ac:dyDescent="0.25">
      <c r="A728">
        <v>7350</v>
      </c>
      <c r="B728" t="s">
        <v>86</v>
      </c>
      <c r="C728">
        <v>110</v>
      </c>
      <c r="D728" s="404">
        <v>45047</v>
      </c>
      <c r="E728" t="s">
        <v>3977</v>
      </c>
      <c r="F728" t="s">
        <v>3971</v>
      </c>
      <c r="G728">
        <v>31344</v>
      </c>
      <c r="H728" s="427">
        <v>-171.4</v>
      </c>
      <c r="I728">
        <v>200152</v>
      </c>
      <c r="J728" t="s">
        <v>2674</v>
      </c>
      <c r="K728" t="s">
        <v>4719</v>
      </c>
    </row>
    <row r="729" spans="1:11" x14ac:dyDescent="0.25">
      <c r="A729">
        <v>7350</v>
      </c>
      <c r="B729" t="s">
        <v>86</v>
      </c>
      <c r="C729">
        <v>112</v>
      </c>
      <c r="D729" s="404">
        <v>45047</v>
      </c>
      <c r="E729" t="s">
        <v>3977</v>
      </c>
      <c r="F729" t="s">
        <v>3971</v>
      </c>
      <c r="G729">
        <v>31344</v>
      </c>
      <c r="H729" s="427">
        <v>-85.7</v>
      </c>
      <c r="I729">
        <v>200152</v>
      </c>
      <c r="J729" t="s">
        <v>2674</v>
      </c>
      <c r="K729" t="s">
        <v>4719</v>
      </c>
    </row>
    <row r="730" spans="1:11" x14ac:dyDescent="0.25">
      <c r="A730">
        <v>7350</v>
      </c>
      <c r="B730" t="s">
        <v>86</v>
      </c>
      <c r="C730">
        <v>120</v>
      </c>
      <c r="D730" s="404">
        <v>45047</v>
      </c>
      <c r="E730" t="s">
        <v>3977</v>
      </c>
      <c r="F730" t="s">
        <v>3971</v>
      </c>
      <c r="G730">
        <v>31344</v>
      </c>
      <c r="H730" s="427">
        <v>-188.54</v>
      </c>
      <c r="I730">
        <v>200152</v>
      </c>
      <c r="J730" t="s">
        <v>2674</v>
      </c>
      <c r="K730" t="s">
        <v>4719</v>
      </c>
    </row>
    <row r="731" spans="1:11" x14ac:dyDescent="0.25">
      <c r="A731">
        <v>7350</v>
      </c>
      <c r="B731" t="s">
        <v>86</v>
      </c>
      <c r="C731">
        <v>130</v>
      </c>
      <c r="D731" s="404">
        <v>45047</v>
      </c>
      <c r="E731" t="s">
        <v>3977</v>
      </c>
      <c r="F731" t="s">
        <v>3971</v>
      </c>
      <c r="G731">
        <v>31344</v>
      </c>
      <c r="H731" s="427">
        <v>-145.69</v>
      </c>
      <c r="I731">
        <v>200152</v>
      </c>
      <c r="J731" t="s">
        <v>2674</v>
      </c>
      <c r="K731" t="s">
        <v>4719</v>
      </c>
    </row>
    <row r="732" spans="1:11" x14ac:dyDescent="0.25">
      <c r="A732">
        <v>7350</v>
      </c>
      <c r="B732" t="s">
        <v>86</v>
      </c>
      <c r="C732">
        <v>140</v>
      </c>
      <c r="D732" s="404">
        <v>45047</v>
      </c>
      <c r="E732" t="s">
        <v>3977</v>
      </c>
      <c r="F732" t="s">
        <v>3971</v>
      </c>
      <c r="G732">
        <v>31344</v>
      </c>
      <c r="H732" s="427">
        <v>-171.4</v>
      </c>
      <c r="I732">
        <v>200152</v>
      </c>
      <c r="J732" t="s">
        <v>2674</v>
      </c>
      <c r="K732" t="s">
        <v>4719</v>
      </c>
    </row>
    <row r="733" spans="1:11" x14ac:dyDescent="0.25">
      <c r="A733">
        <v>7350</v>
      </c>
      <c r="B733" t="s">
        <v>86</v>
      </c>
      <c r="C733">
        <v>160</v>
      </c>
      <c r="D733" s="404">
        <v>45047</v>
      </c>
      <c r="E733" t="s">
        <v>3977</v>
      </c>
      <c r="F733" t="s">
        <v>3971</v>
      </c>
      <c r="G733">
        <v>31344</v>
      </c>
      <c r="H733" s="427">
        <v>-51.42</v>
      </c>
      <c r="I733">
        <v>200152</v>
      </c>
      <c r="J733" t="s">
        <v>2674</v>
      </c>
      <c r="K733" t="s">
        <v>4719</v>
      </c>
    </row>
    <row r="734" spans="1:11" x14ac:dyDescent="0.25">
      <c r="A734">
        <v>7350</v>
      </c>
      <c r="B734" t="s">
        <v>86</v>
      </c>
      <c r="C734">
        <v>935</v>
      </c>
      <c r="D734" s="404">
        <v>45047</v>
      </c>
      <c r="E734" t="s">
        <v>3977</v>
      </c>
      <c r="F734" t="s">
        <v>3971</v>
      </c>
      <c r="G734">
        <v>31344</v>
      </c>
      <c r="H734" s="427">
        <v>-42.85</v>
      </c>
      <c r="I734">
        <v>200152</v>
      </c>
      <c r="J734" t="s">
        <v>2674</v>
      </c>
      <c r="K734" t="s">
        <v>4719</v>
      </c>
    </row>
    <row r="735" spans="1:11" x14ac:dyDescent="0.25">
      <c r="A735">
        <v>7350</v>
      </c>
      <c r="B735" t="s">
        <v>86</v>
      </c>
      <c r="C735">
        <v>340</v>
      </c>
      <c r="D735" s="404">
        <v>45047</v>
      </c>
      <c r="E735" t="s">
        <v>4578</v>
      </c>
      <c r="F735" t="s">
        <v>3971</v>
      </c>
      <c r="G735">
        <v>48396</v>
      </c>
      <c r="H735" s="427">
        <v>14.35</v>
      </c>
      <c r="I735">
        <v>2136</v>
      </c>
      <c r="J735" t="s">
        <v>4578</v>
      </c>
      <c r="K735" t="s">
        <v>4717</v>
      </c>
    </row>
    <row r="736" spans="1:11" x14ac:dyDescent="0.25">
      <c r="A736">
        <v>7350</v>
      </c>
      <c r="B736" t="s">
        <v>86</v>
      </c>
      <c r="C736">
        <v>330</v>
      </c>
      <c r="D736" s="404">
        <v>45126</v>
      </c>
      <c r="E736" t="s">
        <v>4434</v>
      </c>
      <c r="F736" t="s">
        <v>3971</v>
      </c>
      <c r="G736">
        <v>19072023</v>
      </c>
      <c r="H736" s="427">
        <v>21.74</v>
      </c>
      <c r="I736">
        <v>200608</v>
      </c>
      <c r="J736" t="s">
        <v>2628</v>
      </c>
      <c r="K736" t="s">
        <v>4719</v>
      </c>
    </row>
    <row r="737" spans="1:11" x14ac:dyDescent="0.25">
      <c r="A737">
        <v>7350</v>
      </c>
      <c r="B737" t="s">
        <v>86</v>
      </c>
      <c r="C737">
        <v>340</v>
      </c>
      <c r="D737" s="404">
        <v>45201</v>
      </c>
      <c r="E737" t="s">
        <v>2628</v>
      </c>
      <c r="F737" t="s">
        <v>3971</v>
      </c>
      <c r="G737">
        <v>2102023</v>
      </c>
      <c r="H737" s="427">
        <v>200.02</v>
      </c>
      <c r="I737">
        <v>200608</v>
      </c>
      <c r="J737" t="s">
        <v>2628</v>
      </c>
      <c r="K737" t="s">
        <v>4719</v>
      </c>
    </row>
    <row r="738" spans="1:11" x14ac:dyDescent="0.25">
      <c r="A738">
        <v>7350</v>
      </c>
      <c r="B738" t="s">
        <v>86</v>
      </c>
      <c r="C738">
        <v>112</v>
      </c>
      <c r="D738" s="404">
        <v>45345</v>
      </c>
      <c r="E738" t="s">
        <v>4010</v>
      </c>
      <c r="F738" t="s">
        <v>3974</v>
      </c>
      <c r="G738" t="s">
        <v>4009</v>
      </c>
      <c r="H738" s="427">
        <v>755</v>
      </c>
      <c r="I738">
        <v>204755</v>
      </c>
      <c r="J738" t="s">
        <v>4008</v>
      </c>
      <c r="K738" t="s">
        <v>4719</v>
      </c>
    </row>
    <row r="739" spans="1:11" x14ac:dyDescent="0.25">
      <c r="A739">
        <v>7350</v>
      </c>
      <c r="B739" t="s">
        <v>86</v>
      </c>
      <c r="C739">
        <v>130</v>
      </c>
      <c r="D739" s="404">
        <v>45338</v>
      </c>
      <c r="E739" t="s">
        <v>4017</v>
      </c>
      <c r="F739" t="s">
        <v>3971</v>
      </c>
      <c r="G739">
        <v>224990</v>
      </c>
      <c r="H739" s="427">
        <v>360</v>
      </c>
      <c r="I739">
        <v>10628</v>
      </c>
      <c r="J739" t="s">
        <v>4016</v>
      </c>
      <c r="K739" t="s">
        <v>4719</v>
      </c>
    </row>
    <row r="740" spans="1:11" x14ac:dyDescent="0.25">
      <c r="A740">
        <v>7350</v>
      </c>
      <c r="B740" t="s">
        <v>86</v>
      </c>
      <c r="C740">
        <v>110</v>
      </c>
      <c r="D740" s="404">
        <v>45056</v>
      </c>
      <c r="E740" t="s">
        <v>3977</v>
      </c>
      <c r="F740" t="s">
        <v>3971</v>
      </c>
      <c r="G740" t="s">
        <v>4560</v>
      </c>
      <c r="H740" s="427">
        <v>12.63</v>
      </c>
      <c r="I740">
        <v>10024</v>
      </c>
      <c r="J740" t="s">
        <v>2623</v>
      </c>
      <c r="K740" t="s">
        <v>4719</v>
      </c>
    </row>
    <row r="741" spans="1:11" x14ac:dyDescent="0.25">
      <c r="A741">
        <v>7350</v>
      </c>
      <c r="B741" t="s">
        <v>86</v>
      </c>
      <c r="C741">
        <v>112</v>
      </c>
      <c r="D741" s="404">
        <v>45056</v>
      </c>
      <c r="E741" t="s">
        <v>3977</v>
      </c>
      <c r="F741" t="s">
        <v>3971</v>
      </c>
      <c r="G741" t="s">
        <v>4560</v>
      </c>
      <c r="H741" s="427">
        <v>6.32</v>
      </c>
      <c r="I741">
        <v>10024</v>
      </c>
      <c r="J741" t="s">
        <v>2623</v>
      </c>
      <c r="K741" t="s">
        <v>4719</v>
      </c>
    </row>
    <row r="742" spans="1:11" x14ac:dyDescent="0.25">
      <c r="A742">
        <v>7350</v>
      </c>
      <c r="B742" t="s">
        <v>86</v>
      </c>
      <c r="C742">
        <v>120</v>
      </c>
      <c r="D742" s="404">
        <v>45056</v>
      </c>
      <c r="E742" t="s">
        <v>3977</v>
      </c>
      <c r="F742" t="s">
        <v>3971</v>
      </c>
      <c r="G742" t="s">
        <v>4560</v>
      </c>
      <c r="H742" s="427">
        <v>13.9</v>
      </c>
      <c r="I742">
        <v>10024</v>
      </c>
      <c r="J742" t="s">
        <v>2623</v>
      </c>
      <c r="K742" t="s">
        <v>4719</v>
      </c>
    </row>
    <row r="743" spans="1:11" x14ac:dyDescent="0.25">
      <c r="A743">
        <v>7350</v>
      </c>
      <c r="B743" t="s">
        <v>86</v>
      </c>
      <c r="C743">
        <v>130</v>
      </c>
      <c r="D743" s="404">
        <v>45056</v>
      </c>
      <c r="E743" t="s">
        <v>3977</v>
      </c>
      <c r="F743" t="s">
        <v>3971</v>
      </c>
      <c r="G743" t="s">
        <v>4560</v>
      </c>
      <c r="H743" s="427">
        <v>10.74</v>
      </c>
      <c r="I743">
        <v>10024</v>
      </c>
      <c r="J743" t="s">
        <v>2623</v>
      </c>
      <c r="K743" t="s">
        <v>4719</v>
      </c>
    </row>
    <row r="744" spans="1:11" x14ac:dyDescent="0.25">
      <c r="A744">
        <v>7350</v>
      </c>
      <c r="B744" t="s">
        <v>86</v>
      </c>
      <c r="C744">
        <v>140</v>
      </c>
      <c r="D744" s="404">
        <v>45056</v>
      </c>
      <c r="E744" t="s">
        <v>3977</v>
      </c>
      <c r="F744" t="s">
        <v>3971</v>
      </c>
      <c r="G744" t="s">
        <v>4560</v>
      </c>
      <c r="H744" s="427">
        <v>12.63</v>
      </c>
      <c r="I744">
        <v>10024</v>
      </c>
      <c r="J744" t="s">
        <v>2623</v>
      </c>
      <c r="K744" t="s">
        <v>4719</v>
      </c>
    </row>
    <row r="745" spans="1:11" x14ac:dyDescent="0.25">
      <c r="A745">
        <v>7350</v>
      </c>
      <c r="B745" t="s">
        <v>86</v>
      </c>
      <c r="C745">
        <v>160</v>
      </c>
      <c r="D745" s="404">
        <v>45056</v>
      </c>
      <c r="E745" t="s">
        <v>3977</v>
      </c>
      <c r="F745" t="s">
        <v>3971</v>
      </c>
      <c r="G745" t="s">
        <v>4560</v>
      </c>
      <c r="H745" s="427">
        <v>3.79</v>
      </c>
      <c r="I745">
        <v>10024</v>
      </c>
      <c r="J745" t="s">
        <v>2623</v>
      </c>
      <c r="K745" t="s">
        <v>4719</v>
      </c>
    </row>
    <row r="746" spans="1:11" x14ac:dyDescent="0.25">
      <c r="A746">
        <v>7350</v>
      </c>
      <c r="B746" t="s">
        <v>86</v>
      </c>
      <c r="C746">
        <v>935</v>
      </c>
      <c r="D746" s="404">
        <v>45056</v>
      </c>
      <c r="E746" t="s">
        <v>3977</v>
      </c>
      <c r="F746" t="s">
        <v>3971</v>
      </c>
      <c r="G746" t="s">
        <v>4560</v>
      </c>
      <c r="H746" s="427">
        <v>3.16</v>
      </c>
      <c r="I746">
        <v>10024</v>
      </c>
      <c r="J746" t="s">
        <v>2623</v>
      </c>
      <c r="K746" t="s">
        <v>4719</v>
      </c>
    </row>
    <row r="747" spans="1:11" x14ac:dyDescent="0.25">
      <c r="A747">
        <v>7350</v>
      </c>
      <c r="B747" t="s">
        <v>86</v>
      </c>
      <c r="C747">
        <v>220</v>
      </c>
      <c r="D747" s="404">
        <v>45239</v>
      </c>
      <c r="E747" t="s">
        <v>4187</v>
      </c>
      <c r="F747" t="s">
        <v>3971</v>
      </c>
      <c r="G747" t="s">
        <v>4188</v>
      </c>
      <c r="H747" s="427">
        <v>86.96</v>
      </c>
      <c r="I747">
        <v>11317</v>
      </c>
      <c r="J747" t="s">
        <v>4187</v>
      </c>
      <c r="K747" t="s">
        <v>4719</v>
      </c>
    </row>
    <row r="748" spans="1:11" x14ac:dyDescent="0.25">
      <c r="A748">
        <v>7350</v>
      </c>
      <c r="B748" t="s">
        <v>86</v>
      </c>
      <c r="C748">
        <v>110</v>
      </c>
      <c r="D748" s="404">
        <v>45016</v>
      </c>
      <c r="E748" t="s">
        <v>2667</v>
      </c>
      <c r="F748" t="s">
        <v>3971</v>
      </c>
      <c r="G748" t="s">
        <v>4656</v>
      </c>
      <c r="H748" s="427">
        <v>247.42</v>
      </c>
      <c r="I748">
        <v>200512</v>
      </c>
      <c r="J748" t="s">
        <v>2622</v>
      </c>
      <c r="K748" t="s">
        <v>4720</v>
      </c>
    </row>
    <row r="749" spans="1:11" x14ac:dyDescent="0.25">
      <c r="A749">
        <v>7350</v>
      </c>
      <c r="B749" t="s">
        <v>86</v>
      </c>
      <c r="C749">
        <v>112</v>
      </c>
      <c r="D749" s="404">
        <v>45016</v>
      </c>
      <c r="E749" t="s">
        <v>2667</v>
      </c>
      <c r="F749" t="s">
        <v>3971</v>
      </c>
      <c r="G749" t="s">
        <v>4656</v>
      </c>
      <c r="H749" s="427">
        <v>185.61</v>
      </c>
      <c r="I749">
        <v>200512</v>
      </c>
      <c r="J749" t="s">
        <v>2622</v>
      </c>
      <c r="K749" t="s">
        <v>4720</v>
      </c>
    </row>
    <row r="750" spans="1:11" x14ac:dyDescent="0.25">
      <c r="A750">
        <v>7350</v>
      </c>
      <c r="B750" t="s">
        <v>86</v>
      </c>
      <c r="C750">
        <v>120</v>
      </c>
      <c r="D750" s="404">
        <v>45016</v>
      </c>
      <c r="E750" t="s">
        <v>2667</v>
      </c>
      <c r="F750" t="s">
        <v>3971</v>
      </c>
      <c r="G750" t="s">
        <v>4656</v>
      </c>
      <c r="H750" s="427">
        <v>334.1</v>
      </c>
      <c r="I750">
        <v>200512</v>
      </c>
      <c r="J750" t="s">
        <v>2622</v>
      </c>
      <c r="K750" t="s">
        <v>4720</v>
      </c>
    </row>
    <row r="751" spans="1:11" x14ac:dyDescent="0.25">
      <c r="A751">
        <v>7350</v>
      </c>
      <c r="B751" t="s">
        <v>86</v>
      </c>
      <c r="C751">
        <v>130</v>
      </c>
      <c r="D751" s="404">
        <v>45016</v>
      </c>
      <c r="E751" t="s">
        <v>2667</v>
      </c>
      <c r="F751" t="s">
        <v>3971</v>
      </c>
      <c r="G751" t="s">
        <v>4656</v>
      </c>
      <c r="H751" s="427">
        <v>189.32</v>
      </c>
      <c r="I751">
        <v>200512</v>
      </c>
      <c r="J751" t="s">
        <v>2622</v>
      </c>
      <c r="K751" t="s">
        <v>4720</v>
      </c>
    </row>
    <row r="752" spans="1:11" x14ac:dyDescent="0.25">
      <c r="A752">
        <v>7350</v>
      </c>
      <c r="B752" t="s">
        <v>86</v>
      </c>
      <c r="C752">
        <v>140</v>
      </c>
      <c r="D752" s="404">
        <v>45016</v>
      </c>
      <c r="E752" t="s">
        <v>2667</v>
      </c>
      <c r="F752" t="s">
        <v>3971</v>
      </c>
      <c r="G752" t="s">
        <v>4656</v>
      </c>
      <c r="H752" s="427">
        <v>222.73</v>
      </c>
      <c r="I752">
        <v>200512</v>
      </c>
      <c r="J752" t="s">
        <v>2622</v>
      </c>
      <c r="K752" t="s">
        <v>4720</v>
      </c>
    </row>
    <row r="753" spans="1:11" x14ac:dyDescent="0.25">
      <c r="A753">
        <v>7350</v>
      </c>
      <c r="B753" t="s">
        <v>86</v>
      </c>
      <c r="C753">
        <v>160</v>
      </c>
      <c r="D753" s="404">
        <v>45016</v>
      </c>
      <c r="E753" t="s">
        <v>2667</v>
      </c>
      <c r="F753" t="s">
        <v>3971</v>
      </c>
      <c r="G753" t="s">
        <v>4656</v>
      </c>
      <c r="H753" s="427">
        <v>111.37</v>
      </c>
      <c r="I753">
        <v>200512</v>
      </c>
      <c r="J753" t="s">
        <v>2622</v>
      </c>
      <c r="K753" t="s">
        <v>4720</v>
      </c>
    </row>
    <row r="754" spans="1:11" x14ac:dyDescent="0.25">
      <c r="A754">
        <v>7350</v>
      </c>
      <c r="B754" t="s">
        <v>86</v>
      </c>
      <c r="C754">
        <v>210</v>
      </c>
      <c r="D754" s="404">
        <v>45016</v>
      </c>
      <c r="E754" t="s">
        <v>2667</v>
      </c>
      <c r="F754" t="s">
        <v>3971</v>
      </c>
      <c r="G754" t="s">
        <v>4656</v>
      </c>
      <c r="H754" s="427">
        <v>123.8</v>
      </c>
      <c r="I754">
        <v>200512</v>
      </c>
      <c r="J754" t="s">
        <v>2622</v>
      </c>
      <c r="K754" t="s">
        <v>4720</v>
      </c>
    </row>
    <row r="755" spans="1:11" x14ac:dyDescent="0.25">
      <c r="A755">
        <v>7350</v>
      </c>
      <c r="B755" t="s">
        <v>86</v>
      </c>
      <c r="C755">
        <v>220</v>
      </c>
      <c r="D755" s="404">
        <v>45016</v>
      </c>
      <c r="E755" t="s">
        <v>2667</v>
      </c>
      <c r="F755" t="s">
        <v>3971</v>
      </c>
      <c r="G755" t="s">
        <v>4656</v>
      </c>
      <c r="H755" s="427">
        <v>74.239999999999995</v>
      </c>
      <c r="I755">
        <v>200512</v>
      </c>
      <c r="J755" t="s">
        <v>2622</v>
      </c>
      <c r="K755" t="s">
        <v>4720</v>
      </c>
    </row>
    <row r="756" spans="1:11" x14ac:dyDescent="0.25">
      <c r="A756">
        <v>7350</v>
      </c>
      <c r="B756" t="s">
        <v>86</v>
      </c>
      <c r="C756">
        <v>230</v>
      </c>
      <c r="D756" s="404">
        <v>45016</v>
      </c>
      <c r="E756" t="s">
        <v>2667</v>
      </c>
      <c r="F756" t="s">
        <v>3971</v>
      </c>
      <c r="G756" t="s">
        <v>4656</v>
      </c>
      <c r="H756" s="427">
        <v>125.29</v>
      </c>
      <c r="I756">
        <v>200512</v>
      </c>
      <c r="J756" t="s">
        <v>2622</v>
      </c>
      <c r="K756" t="s">
        <v>4720</v>
      </c>
    </row>
    <row r="757" spans="1:11" x14ac:dyDescent="0.25">
      <c r="A757">
        <v>7350</v>
      </c>
      <c r="B757" t="s">
        <v>86</v>
      </c>
      <c r="C757">
        <v>240</v>
      </c>
      <c r="D757" s="404">
        <v>45016</v>
      </c>
      <c r="E757" t="s">
        <v>2667</v>
      </c>
      <c r="F757" t="s">
        <v>3971</v>
      </c>
      <c r="G757" t="s">
        <v>4656</v>
      </c>
      <c r="H757" s="427">
        <v>98.93</v>
      </c>
      <c r="I757">
        <v>200512</v>
      </c>
      <c r="J757" t="s">
        <v>2622</v>
      </c>
      <c r="K757" t="s">
        <v>4720</v>
      </c>
    </row>
    <row r="758" spans="1:11" x14ac:dyDescent="0.25">
      <c r="A758">
        <v>7350</v>
      </c>
      <c r="B758" t="s">
        <v>86</v>
      </c>
      <c r="C758">
        <v>340</v>
      </c>
      <c r="D758" s="404">
        <v>45016</v>
      </c>
      <c r="E758" t="s">
        <v>2667</v>
      </c>
      <c r="F758" t="s">
        <v>3971</v>
      </c>
      <c r="G758" t="s">
        <v>4656</v>
      </c>
      <c r="H758" s="427">
        <v>50.49</v>
      </c>
      <c r="I758">
        <v>200512</v>
      </c>
      <c r="J758" t="s">
        <v>2622</v>
      </c>
      <c r="K758" t="s">
        <v>4720</v>
      </c>
    </row>
    <row r="759" spans="1:11" x14ac:dyDescent="0.25">
      <c r="A759">
        <v>7350</v>
      </c>
      <c r="B759" t="s">
        <v>86</v>
      </c>
      <c r="C759">
        <v>935</v>
      </c>
      <c r="D759" s="404">
        <v>45016</v>
      </c>
      <c r="E759" t="s">
        <v>2667</v>
      </c>
      <c r="F759" t="s">
        <v>3971</v>
      </c>
      <c r="G759" t="s">
        <v>4656</v>
      </c>
      <c r="H759" s="427">
        <v>46.4</v>
      </c>
      <c r="I759">
        <v>200512</v>
      </c>
      <c r="J759" t="s">
        <v>2622</v>
      </c>
      <c r="K759" t="s">
        <v>4720</v>
      </c>
    </row>
    <row r="760" spans="1:11" x14ac:dyDescent="0.25">
      <c r="A760">
        <v>7350</v>
      </c>
      <c r="B760" t="s">
        <v>86</v>
      </c>
      <c r="C760">
        <v>936</v>
      </c>
      <c r="D760" s="404">
        <v>45016</v>
      </c>
      <c r="E760" t="s">
        <v>2667</v>
      </c>
      <c r="F760" t="s">
        <v>3971</v>
      </c>
      <c r="G760" t="s">
        <v>4656</v>
      </c>
      <c r="H760" s="427">
        <v>46.4</v>
      </c>
      <c r="I760">
        <v>200512</v>
      </c>
      <c r="J760" t="s">
        <v>2622</v>
      </c>
      <c r="K760" t="s">
        <v>4720</v>
      </c>
    </row>
    <row r="761" spans="1:11" x14ac:dyDescent="0.25">
      <c r="A761">
        <v>7350</v>
      </c>
      <c r="B761" t="s">
        <v>86</v>
      </c>
      <c r="C761">
        <v>110</v>
      </c>
      <c r="D761" s="404">
        <v>45046</v>
      </c>
      <c r="E761" t="s">
        <v>2667</v>
      </c>
      <c r="F761" t="s">
        <v>3971</v>
      </c>
      <c r="G761" t="s">
        <v>4582</v>
      </c>
      <c r="H761" s="427">
        <v>80.05</v>
      </c>
      <c r="I761">
        <v>200512</v>
      </c>
      <c r="J761" t="s">
        <v>2622</v>
      </c>
      <c r="K761" t="s">
        <v>4720</v>
      </c>
    </row>
    <row r="762" spans="1:11" x14ac:dyDescent="0.25">
      <c r="A762">
        <v>7350</v>
      </c>
      <c r="B762" t="s">
        <v>86</v>
      </c>
      <c r="C762">
        <v>112</v>
      </c>
      <c r="D762" s="404">
        <v>45046</v>
      </c>
      <c r="E762" t="s">
        <v>2667</v>
      </c>
      <c r="F762" t="s">
        <v>3971</v>
      </c>
      <c r="G762" t="s">
        <v>4582</v>
      </c>
      <c r="H762" s="427">
        <v>60.05</v>
      </c>
      <c r="I762">
        <v>200512</v>
      </c>
      <c r="J762" t="s">
        <v>2622</v>
      </c>
      <c r="K762" t="s">
        <v>4720</v>
      </c>
    </row>
    <row r="763" spans="1:11" x14ac:dyDescent="0.25">
      <c r="A763">
        <v>7350</v>
      </c>
      <c r="B763" t="s">
        <v>86</v>
      </c>
      <c r="C763">
        <v>120</v>
      </c>
      <c r="D763" s="404">
        <v>45046</v>
      </c>
      <c r="E763" t="s">
        <v>2667</v>
      </c>
      <c r="F763" t="s">
        <v>3971</v>
      </c>
      <c r="G763" t="s">
        <v>4582</v>
      </c>
      <c r="H763" s="427">
        <v>108.1</v>
      </c>
      <c r="I763">
        <v>200512</v>
      </c>
      <c r="J763" t="s">
        <v>2622</v>
      </c>
      <c r="K763" t="s">
        <v>4720</v>
      </c>
    </row>
    <row r="764" spans="1:11" x14ac:dyDescent="0.25">
      <c r="A764">
        <v>7350</v>
      </c>
      <c r="B764" t="s">
        <v>86</v>
      </c>
      <c r="C764">
        <v>130</v>
      </c>
      <c r="D764" s="404">
        <v>45046</v>
      </c>
      <c r="E764" t="s">
        <v>2667</v>
      </c>
      <c r="F764" t="s">
        <v>3971</v>
      </c>
      <c r="G764" t="s">
        <v>4582</v>
      </c>
      <c r="H764" s="427">
        <v>61.25</v>
      </c>
      <c r="I764">
        <v>200512</v>
      </c>
      <c r="J764" t="s">
        <v>2622</v>
      </c>
      <c r="K764" t="s">
        <v>4720</v>
      </c>
    </row>
    <row r="765" spans="1:11" x14ac:dyDescent="0.25">
      <c r="A765">
        <v>7350</v>
      </c>
      <c r="B765" t="s">
        <v>86</v>
      </c>
      <c r="C765">
        <v>140</v>
      </c>
      <c r="D765" s="404">
        <v>45046</v>
      </c>
      <c r="E765" t="s">
        <v>2667</v>
      </c>
      <c r="F765" t="s">
        <v>3971</v>
      </c>
      <c r="G765" t="s">
        <v>4582</v>
      </c>
      <c r="H765" s="427">
        <v>72.06</v>
      </c>
      <c r="I765">
        <v>200512</v>
      </c>
      <c r="J765" t="s">
        <v>2622</v>
      </c>
      <c r="K765" t="s">
        <v>4720</v>
      </c>
    </row>
    <row r="766" spans="1:11" x14ac:dyDescent="0.25">
      <c r="A766">
        <v>7350</v>
      </c>
      <c r="B766" t="s">
        <v>86</v>
      </c>
      <c r="C766">
        <v>160</v>
      </c>
      <c r="D766" s="404">
        <v>45046</v>
      </c>
      <c r="E766" t="s">
        <v>2667</v>
      </c>
      <c r="F766" t="s">
        <v>3971</v>
      </c>
      <c r="G766" t="s">
        <v>4582</v>
      </c>
      <c r="H766" s="427">
        <v>36.03</v>
      </c>
      <c r="I766">
        <v>200512</v>
      </c>
      <c r="J766" t="s">
        <v>2622</v>
      </c>
      <c r="K766" t="s">
        <v>4720</v>
      </c>
    </row>
    <row r="767" spans="1:11" x14ac:dyDescent="0.25">
      <c r="A767">
        <v>7350</v>
      </c>
      <c r="B767" t="s">
        <v>86</v>
      </c>
      <c r="C767">
        <v>210</v>
      </c>
      <c r="D767" s="404">
        <v>45046</v>
      </c>
      <c r="E767" t="s">
        <v>2667</v>
      </c>
      <c r="F767" t="s">
        <v>3971</v>
      </c>
      <c r="G767" t="s">
        <v>4582</v>
      </c>
      <c r="H767" s="427">
        <v>40.049999999999997</v>
      </c>
      <c r="I767">
        <v>200512</v>
      </c>
      <c r="J767" t="s">
        <v>2622</v>
      </c>
      <c r="K767" t="s">
        <v>4720</v>
      </c>
    </row>
    <row r="768" spans="1:11" x14ac:dyDescent="0.25">
      <c r="A768">
        <v>7350</v>
      </c>
      <c r="B768" t="s">
        <v>86</v>
      </c>
      <c r="C768">
        <v>220</v>
      </c>
      <c r="D768" s="404">
        <v>45046</v>
      </c>
      <c r="E768" t="s">
        <v>2667</v>
      </c>
      <c r="F768" t="s">
        <v>3971</v>
      </c>
      <c r="G768" t="s">
        <v>4582</v>
      </c>
      <c r="H768" s="427">
        <v>24.02</v>
      </c>
      <c r="I768">
        <v>200512</v>
      </c>
      <c r="J768" t="s">
        <v>2622</v>
      </c>
      <c r="K768" t="s">
        <v>4720</v>
      </c>
    </row>
    <row r="769" spans="1:11" x14ac:dyDescent="0.25">
      <c r="A769">
        <v>7350</v>
      </c>
      <c r="B769" t="s">
        <v>86</v>
      </c>
      <c r="C769">
        <v>230</v>
      </c>
      <c r="D769" s="404">
        <v>45046</v>
      </c>
      <c r="E769" t="s">
        <v>2667</v>
      </c>
      <c r="F769" t="s">
        <v>3971</v>
      </c>
      <c r="G769" t="s">
        <v>4582</v>
      </c>
      <c r="H769" s="427">
        <v>40.54</v>
      </c>
      <c r="I769">
        <v>200512</v>
      </c>
      <c r="J769" t="s">
        <v>2622</v>
      </c>
      <c r="K769" t="s">
        <v>4720</v>
      </c>
    </row>
    <row r="770" spans="1:11" x14ac:dyDescent="0.25">
      <c r="A770">
        <v>7350</v>
      </c>
      <c r="B770" t="s">
        <v>86</v>
      </c>
      <c r="C770">
        <v>240</v>
      </c>
      <c r="D770" s="404">
        <v>45046</v>
      </c>
      <c r="E770" t="s">
        <v>2667</v>
      </c>
      <c r="F770" t="s">
        <v>3971</v>
      </c>
      <c r="G770" t="s">
        <v>4582</v>
      </c>
      <c r="H770" s="427">
        <v>32.01</v>
      </c>
      <c r="I770">
        <v>200512</v>
      </c>
      <c r="J770" t="s">
        <v>2622</v>
      </c>
      <c r="K770" t="s">
        <v>4720</v>
      </c>
    </row>
    <row r="771" spans="1:11" x14ac:dyDescent="0.25">
      <c r="A771">
        <v>7350</v>
      </c>
      <c r="B771" t="s">
        <v>86</v>
      </c>
      <c r="C771">
        <v>340</v>
      </c>
      <c r="D771" s="404">
        <v>45046</v>
      </c>
      <c r="E771" t="s">
        <v>2667</v>
      </c>
      <c r="F771" t="s">
        <v>3971</v>
      </c>
      <c r="G771" t="s">
        <v>4582</v>
      </c>
      <c r="H771" s="427">
        <v>16.329999999999998</v>
      </c>
      <c r="I771">
        <v>200512</v>
      </c>
      <c r="J771" t="s">
        <v>2622</v>
      </c>
      <c r="K771" t="s">
        <v>4720</v>
      </c>
    </row>
    <row r="772" spans="1:11" x14ac:dyDescent="0.25">
      <c r="A772">
        <v>7350</v>
      </c>
      <c r="B772" t="s">
        <v>86</v>
      </c>
      <c r="C772">
        <v>935</v>
      </c>
      <c r="D772" s="404">
        <v>45046</v>
      </c>
      <c r="E772" t="s">
        <v>2667</v>
      </c>
      <c r="F772" t="s">
        <v>3971</v>
      </c>
      <c r="G772" t="s">
        <v>4582</v>
      </c>
      <c r="H772" s="427">
        <v>15.02</v>
      </c>
      <c r="I772">
        <v>200512</v>
      </c>
      <c r="J772" t="s">
        <v>2622</v>
      </c>
      <c r="K772" t="s">
        <v>4720</v>
      </c>
    </row>
    <row r="773" spans="1:11" x14ac:dyDescent="0.25">
      <c r="A773">
        <v>7350</v>
      </c>
      <c r="B773" t="s">
        <v>86</v>
      </c>
      <c r="C773">
        <v>936</v>
      </c>
      <c r="D773" s="404">
        <v>45046</v>
      </c>
      <c r="E773" t="s">
        <v>2667</v>
      </c>
      <c r="F773" t="s">
        <v>3971</v>
      </c>
      <c r="G773" t="s">
        <v>4582</v>
      </c>
      <c r="H773" s="427">
        <v>15.02</v>
      </c>
      <c r="I773">
        <v>200512</v>
      </c>
      <c r="J773" t="s">
        <v>2622</v>
      </c>
      <c r="K773" t="s">
        <v>4720</v>
      </c>
    </row>
    <row r="774" spans="1:11" x14ac:dyDescent="0.25">
      <c r="A774">
        <v>7350</v>
      </c>
      <c r="B774" t="s">
        <v>86</v>
      </c>
      <c r="C774">
        <v>110</v>
      </c>
      <c r="D774" s="404">
        <v>45077</v>
      </c>
      <c r="E774" t="s">
        <v>2667</v>
      </c>
      <c r="F774" t="s">
        <v>3971</v>
      </c>
      <c r="G774" t="s">
        <v>4515</v>
      </c>
      <c r="H774" s="427">
        <v>80.05</v>
      </c>
      <c r="I774">
        <v>200512</v>
      </c>
      <c r="J774" t="s">
        <v>2622</v>
      </c>
      <c r="K774" t="s">
        <v>4720</v>
      </c>
    </row>
    <row r="775" spans="1:11" x14ac:dyDescent="0.25">
      <c r="A775">
        <v>7350</v>
      </c>
      <c r="B775" t="s">
        <v>86</v>
      </c>
      <c r="C775">
        <v>112</v>
      </c>
      <c r="D775" s="404">
        <v>45077</v>
      </c>
      <c r="E775" t="s">
        <v>2667</v>
      </c>
      <c r="F775" t="s">
        <v>3971</v>
      </c>
      <c r="G775" t="s">
        <v>4515</v>
      </c>
      <c r="H775" s="427">
        <v>60.05</v>
      </c>
      <c r="I775">
        <v>200512</v>
      </c>
      <c r="J775" t="s">
        <v>2622</v>
      </c>
      <c r="K775" t="s">
        <v>4720</v>
      </c>
    </row>
    <row r="776" spans="1:11" x14ac:dyDescent="0.25">
      <c r="A776">
        <v>7350</v>
      </c>
      <c r="B776" t="s">
        <v>86</v>
      </c>
      <c r="C776">
        <v>120</v>
      </c>
      <c r="D776" s="404">
        <v>45077</v>
      </c>
      <c r="E776" t="s">
        <v>2667</v>
      </c>
      <c r="F776" t="s">
        <v>3971</v>
      </c>
      <c r="G776" t="s">
        <v>4515</v>
      </c>
      <c r="H776" s="427">
        <v>108.1</v>
      </c>
      <c r="I776">
        <v>200512</v>
      </c>
      <c r="J776" t="s">
        <v>2622</v>
      </c>
      <c r="K776" t="s">
        <v>4720</v>
      </c>
    </row>
    <row r="777" spans="1:11" x14ac:dyDescent="0.25">
      <c r="A777">
        <v>7350</v>
      </c>
      <c r="B777" t="s">
        <v>86</v>
      </c>
      <c r="C777">
        <v>130</v>
      </c>
      <c r="D777" s="404">
        <v>45077</v>
      </c>
      <c r="E777" t="s">
        <v>2667</v>
      </c>
      <c r="F777" t="s">
        <v>3971</v>
      </c>
      <c r="G777" t="s">
        <v>4515</v>
      </c>
      <c r="H777" s="427">
        <v>61.25</v>
      </c>
      <c r="I777">
        <v>200512</v>
      </c>
      <c r="J777" t="s">
        <v>2622</v>
      </c>
      <c r="K777" t="s">
        <v>4720</v>
      </c>
    </row>
    <row r="778" spans="1:11" x14ac:dyDescent="0.25">
      <c r="A778">
        <v>7350</v>
      </c>
      <c r="B778" t="s">
        <v>86</v>
      </c>
      <c r="C778">
        <v>140</v>
      </c>
      <c r="D778" s="404">
        <v>45077</v>
      </c>
      <c r="E778" t="s">
        <v>2667</v>
      </c>
      <c r="F778" t="s">
        <v>3971</v>
      </c>
      <c r="G778" t="s">
        <v>4515</v>
      </c>
      <c r="H778" s="427">
        <v>72.06</v>
      </c>
      <c r="I778">
        <v>200512</v>
      </c>
      <c r="J778" t="s">
        <v>2622</v>
      </c>
      <c r="K778" t="s">
        <v>4720</v>
      </c>
    </row>
    <row r="779" spans="1:11" x14ac:dyDescent="0.25">
      <c r="A779">
        <v>7350</v>
      </c>
      <c r="B779" t="s">
        <v>86</v>
      </c>
      <c r="C779">
        <v>160</v>
      </c>
      <c r="D779" s="404">
        <v>45077</v>
      </c>
      <c r="E779" t="s">
        <v>2667</v>
      </c>
      <c r="F779" t="s">
        <v>3971</v>
      </c>
      <c r="G779" t="s">
        <v>4515</v>
      </c>
      <c r="H779" s="427">
        <v>36.03</v>
      </c>
      <c r="I779">
        <v>200512</v>
      </c>
      <c r="J779" t="s">
        <v>2622</v>
      </c>
      <c r="K779" t="s">
        <v>4720</v>
      </c>
    </row>
    <row r="780" spans="1:11" x14ac:dyDescent="0.25">
      <c r="A780">
        <v>7350</v>
      </c>
      <c r="B780" t="s">
        <v>86</v>
      </c>
      <c r="C780">
        <v>210</v>
      </c>
      <c r="D780" s="404">
        <v>45077</v>
      </c>
      <c r="E780" t="s">
        <v>2667</v>
      </c>
      <c r="F780" t="s">
        <v>3971</v>
      </c>
      <c r="G780" t="s">
        <v>4515</v>
      </c>
      <c r="H780" s="427">
        <v>40.049999999999997</v>
      </c>
      <c r="I780">
        <v>200512</v>
      </c>
      <c r="J780" t="s">
        <v>2622</v>
      </c>
      <c r="K780" t="s">
        <v>4720</v>
      </c>
    </row>
    <row r="781" spans="1:11" x14ac:dyDescent="0.25">
      <c r="A781">
        <v>7350</v>
      </c>
      <c r="B781" t="s">
        <v>86</v>
      </c>
      <c r="C781">
        <v>220</v>
      </c>
      <c r="D781" s="404">
        <v>45077</v>
      </c>
      <c r="E781" t="s">
        <v>2667</v>
      </c>
      <c r="F781" t="s">
        <v>3971</v>
      </c>
      <c r="G781" t="s">
        <v>4515</v>
      </c>
      <c r="H781" s="427">
        <v>24.02</v>
      </c>
      <c r="I781">
        <v>200512</v>
      </c>
      <c r="J781" t="s">
        <v>2622</v>
      </c>
      <c r="K781" t="s">
        <v>4720</v>
      </c>
    </row>
    <row r="782" spans="1:11" x14ac:dyDescent="0.25">
      <c r="A782">
        <v>7350</v>
      </c>
      <c r="B782" t="s">
        <v>86</v>
      </c>
      <c r="C782">
        <v>230</v>
      </c>
      <c r="D782" s="404">
        <v>45077</v>
      </c>
      <c r="E782" t="s">
        <v>2667</v>
      </c>
      <c r="F782" t="s">
        <v>3971</v>
      </c>
      <c r="G782" t="s">
        <v>4515</v>
      </c>
      <c r="H782" s="427">
        <v>40.54</v>
      </c>
      <c r="I782">
        <v>200512</v>
      </c>
      <c r="J782" t="s">
        <v>2622</v>
      </c>
      <c r="K782" t="s">
        <v>4720</v>
      </c>
    </row>
    <row r="783" spans="1:11" x14ac:dyDescent="0.25">
      <c r="A783">
        <v>7350</v>
      </c>
      <c r="B783" t="s">
        <v>86</v>
      </c>
      <c r="C783">
        <v>240</v>
      </c>
      <c r="D783" s="404">
        <v>45077</v>
      </c>
      <c r="E783" t="s">
        <v>2667</v>
      </c>
      <c r="F783" t="s">
        <v>3971</v>
      </c>
      <c r="G783" t="s">
        <v>4515</v>
      </c>
      <c r="H783" s="427">
        <v>32.01</v>
      </c>
      <c r="I783">
        <v>200512</v>
      </c>
      <c r="J783" t="s">
        <v>2622</v>
      </c>
      <c r="K783" t="s">
        <v>4720</v>
      </c>
    </row>
    <row r="784" spans="1:11" x14ac:dyDescent="0.25">
      <c r="A784">
        <v>7350</v>
      </c>
      <c r="B784" t="s">
        <v>86</v>
      </c>
      <c r="C784">
        <v>340</v>
      </c>
      <c r="D784" s="404">
        <v>45077</v>
      </c>
      <c r="E784" t="s">
        <v>2667</v>
      </c>
      <c r="F784" t="s">
        <v>3971</v>
      </c>
      <c r="G784" t="s">
        <v>4515</v>
      </c>
      <c r="H784" s="427">
        <v>16.329999999999998</v>
      </c>
      <c r="I784">
        <v>200512</v>
      </c>
      <c r="J784" t="s">
        <v>2622</v>
      </c>
      <c r="K784" t="s">
        <v>4720</v>
      </c>
    </row>
    <row r="785" spans="1:11" x14ac:dyDescent="0.25">
      <c r="A785">
        <v>7350</v>
      </c>
      <c r="B785" t="s">
        <v>86</v>
      </c>
      <c r="C785">
        <v>935</v>
      </c>
      <c r="D785" s="404">
        <v>45077</v>
      </c>
      <c r="E785" t="s">
        <v>2667</v>
      </c>
      <c r="F785" t="s">
        <v>3971</v>
      </c>
      <c r="G785" t="s">
        <v>4515</v>
      </c>
      <c r="H785" s="427">
        <v>15.02</v>
      </c>
      <c r="I785">
        <v>200512</v>
      </c>
      <c r="J785" t="s">
        <v>2622</v>
      </c>
      <c r="K785" t="s">
        <v>4720</v>
      </c>
    </row>
    <row r="786" spans="1:11" x14ac:dyDescent="0.25">
      <c r="A786">
        <v>7350</v>
      </c>
      <c r="B786" t="s">
        <v>86</v>
      </c>
      <c r="C786">
        <v>936</v>
      </c>
      <c r="D786" s="404">
        <v>45077</v>
      </c>
      <c r="E786" t="s">
        <v>2667</v>
      </c>
      <c r="F786" t="s">
        <v>3971</v>
      </c>
      <c r="G786" t="s">
        <v>4515</v>
      </c>
      <c r="H786" s="427">
        <v>15.02</v>
      </c>
      <c r="I786">
        <v>200512</v>
      </c>
      <c r="J786" t="s">
        <v>2622</v>
      </c>
      <c r="K786" t="s">
        <v>4720</v>
      </c>
    </row>
    <row r="787" spans="1:11" x14ac:dyDescent="0.25">
      <c r="A787">
        <v>7350</v>
      </c>
      <c r="B787" t="s">
        <v>86</v>
      </c>
      <c r="C787">
        <v>110</v>
      </c>
      <c r="D787" s="404">
        <v>45107</v>
      </c>
      <c r="E787" t="s">
        <v>2667</v>
      </c>
      <c r="F787" t="s">
        <v>3971</v>
      </c>
      <c r="G787" t="s">
        <v>4461</v>
      </c>
      <c r="H787" s="427">
        <v>90.57</v>
      </c>
      <c r="I787">
        <v>200512</v>
      </c>
      <c r="J787" t="s">
        <v>2622</v>
      </c>
      <c r="K787" t="s">
        <v>4720</v>
      </c>
    </row>
    <row r="788" spans="1:11" x14ac:dyDescent="0.25">
      <c r="A788">
        <v>7350</v>
      </c>
      <c r="B788" t="s">
        <v>86</v>
      </c>
      <c r="C788">
        <v>112</v>
      </c>
      <c r="D788" s="404">
        <v>45107</v>
      </c>
      <c r="E788" t="s">
        <v>2667</v>
      </c>
      <c r="F788" t="s">
        <v>3971</v>
      </c>
      <c r="G788" t="s">
        <v>4461</v>
      </c>
      <c r="H788" s="427">
        <v>67.95</v>
      </c>
      <c r="I788">
        <v>200512</v>
      </c>
      <c r="J788" t="s">
        <v>2622</v>
      </c>
      <c r="K788" t="s">
        <v>4720</v>
      </c>
    </row>
    <row r="789" spans="1:11" x14ac:dyDescent="0.25">
      <c r="A789">
        <v>7350</v>
      </c>
      <c r="B789" t="s">
        <v>86</v>
      </c>
      <c r="C789">
        <v>120</v>
      </c>
      <c r="D789" s="404">
        <v>45107</v>
      </c>
      <c r="E789" t="s">
        <v>2667</v>
      </c>
      <c r="F789" t="s">
        <v>3971</v>
      </c>
      <c r="G789" t="s">
        <v>4461</v>
      </c>
      <c r="H789" s="427">
        <v>122.3</v>
      </c>
      <c r="I789">
        <v>200512</v>
      </c>
      <c r="J789" t="s">
        <v>2622</v>
      </c>
      <c r="K789" t="s">
        <v>4720</v>
      </c>
    </row>
    <row r="790" spans="1:11" x14ac:dyDescent="0.25">
      <c r="A790">
        <v>7350</v>
      </c>
      <c r="B790" t="s">
        <v>86</v>
      </c>
      <c r="C790">
        <v>130</v>
      </c>
      <c r="D790" s="404">
        <v>45107</v>
      </c>
      <c r="E790" t="s">
        <v>2667</v>
      </c>
      <c r="F790" t="s">
        <v>3971</v>
      </c>
      <c r="G790" t="s">
        <v>4461</v>
      </c>
      <c r="H790" s="427">
        <v>69.3</v>
      </c>
      <c r="I790">
        <v>200512</v>
      </c>
      <c r="J790" t="s">
        <v>2622</v>
      </c>
      <c r="K790" t="s">
        <v>4720</v>
      </c>
    </row>
    <row r="791" spans="1:11" x14ac:dyDescent="0.25">
      <c r="A791">
        <v>7350</v>
      </c>
      <c r="B791" t="s">
        <v>86</v>
      </c>
      <c r="C791">
        <v>140</v>
      </c>
      <c r="D791" s="404">
        <v>45107</v>
      </c>
      <c r="E791" t="s">
        <v>2667</v>
      </c>
      <c r="F791" t="s">
        <v>3971</v>
      </c>
      <c r="G791" t="s">
        <v>4461</v>
      </c>
      <c r="H791" s="427">
        <v>81.53</v>
      </c>
      <c r="I791">
        <v>200512</v>
      </c>
      <c r="J791" t="s">
        <v>2622</v>
      </c>
      <c r="K791" t="s">
        <v>4720</v>
      </c>
    </row>
    <row r="792" spans="1:11" x14ac:dyDescent="0.25">
      <c r="A792">
        <v>7350</v>
      </c>
      <c r="B792" t="s">
        <v>86</v>
      </c>
      <c r="C792">
        <v>160</v>
      </c>
      <c r="D792" s="404">
        <v>45107</v>
      </c>
      <c r="E792" t="s">
        <v>2667</v>
      </c>
      <c r="F792" t="s">
        <v>3971</v>
      </c>
      <c r="G792" t="s">
        <v>4461</v>
      </c>
      <c r="H792" s="427">
        <v>40.770000000000003</v>
      </c>
      <c r="I792">
        <v>200512</v>
      </c>
      <c r="J792" t="s">
        <v>2622</v>
      </c>
      <c r="K792" t="s">
        <v>4720</v>
      </c>
    </row>
    <row r="793" spans="1:11" x14ac:dyDescent="0.25">
      <c r="A793">
        <v>7350</v>
      </c>
      <c r="B793" t="s">
        <v>86</v>
      </c>
      <c r="C793">
        <v>210</v>
      </c>
      <c r="D793" s="404">
        <v>45107</v>
      </c>
      <c r="E793" t="s">
        <v>2667</v>
      </c>
      <c r="F793" t="s">
        <v>3971</v>
      </c>
      <c r="G793" t="s">
        <v>4461</v>
      </c>
      <c r="H793" s="427">
        <v>45.32</v>
      </c>
      <c r="I793">
        <v>200512</v>
      </c>
      <c r="J793" t="s">
        <v>2622</v>
      </c>
      <c r="K793" t="s">
        <v>4720</v>
      </c>
    </row>
    <row r="794" spans="1:11" x14ac:dyDescent="0.25">
      <c r="A794">
        <v>7350</v>
      </c>
      <c r="B794" t="s">
        <v>86</v>
      </c>
      <c r="C794">
        <v>220</v>
      </c>
      <c r="D794" s="404">
        <v>45107</v>
      </c>
      <c r="E794" t="s">
        <v>2667</v>
      </c>
      <c r="F794" t="s">
        <v>3971</v>
      </c>
      <c r="G794" t="s">
        <v>4461</v>
      </c>
      <c r="H794" s="427">
        <v>27.17</v>
      </c>
      <c r="I794">
        <v>200512</v>
      </c>
      <c r="J794" t="s">
        <v>2622</v>
      </c>
      <c r="K794" t="s">
        <v>4720</v>
      </c>
    </row>
    <row r="795" spans="1:11" x14ac:dyDescent="0.25">
      <c r="A795">
        <v>7350</v>
      </c>
      <c r="B795" t="s">
        <v>86</v>
      </c>
      <c r="C795">
        <v>230</v>
      </c>
      <c r="D795" s="404">
        <v>45107</v>
      </c>
      <c r="E795" t="s">
        <v>2667</v>
      </c>
      <c r="F795" t="s">
        <v>3971</v>
      </c>
      <c r="G795" t="s">
        <v>4461</v>
      </c>
      <c r="H795" s="427">
        <v>45.86</v>
      </c>
      <c r="I795">
        <v>200512</v>
      </c>
      <c r="J795" t="s">
        <v>2622</v>
      </c>
      <c r="K795" t="s">
        <v>4720</v>
      </c>
    </row>
    <row r="796" spans="1:11" x14ac:dyDescent="0.25">
      <c r="A796">
        <v>7350</v>
      </c>
      <c r="B796" t="s">
        <v>86</v>
      </c>
      <c r="C796">
        <v>240</v>
      </c>
      <c r="D796" s="404">
        <v>45107</v>
      </c>
      <c r="E796" t="s">
        <v>2667</v>
      </c>
      <c r="F796" t="s">
        <v>3971</v>
      </c>
      <c r="G796" t="s">
        <v>4461</v>
      </c>
      <c r="H796" s="427">
        <v>36.22</v>
      </c>
      <c r="I796">
        <v>200512</v>
      </c>
      <c r="J796" t="s">
        <v>2622</v>
      </c>
      <c r="K796" t="s">
        <v>4720</v>
      </c>
    </row>
    <row r="797" spans="1:11" x14ac:dyDescent="0.25">
      <c r="A797">
        <v>7350</v>
      </c>
      <c r="B797" t="s">
        <v>86</v>
      </c>
      <c r="C797">
        <v>340</v>
      </c>
      <c r="D797" s="404">
        <v>45107</v>
      </c>
      <c r="E797" t="s">
        <v>2667</v>
      </c>
      <c r="F797" t="s">
        <v>3971</v>
      </c>
      <c r="G797" t="s">
        <v>4461</v>
      </c>
      <c r="H797" s="427">
        <v>18.48</v>
      </c>
      <c r="I797">
        <v>200512</v>
      </c>
      <c r="J797" t="s">
        <v>2622</v>
      </c>
      <c r="K797" t="s">
        <v>4720</v>
      </c>
    </row>
    <row r="798" spans="1:11" x14ac:dyDescent="0.25">
      <c r="A798">
        <v>7350</v>
      </c>
      <c r="B798" t="s">
        <v>86</v>
      </c>
      <c r="C798">
        <v>935</v>
      </c>
      <c r="D798" s="404">
        <v>45107</v>
      </c>
      <c r="E798" t="s">
        <v>2667</v>
      </c>
      <c r="F798" t="s">
        <v>3971</v>
      </c>
      <c r="G798" t="s">
        <v>4461</v>
      </c>
      <c r="H798" s="427">
        <v>16.98</v>
      </c>
      <c r="I798">
        <v>200512</v>
      </c>
      <c r="J798" t="s">
        <v>2622</v>
      </c>
      <c r="K798" t="s">
        <v>4720</v>
      </c>
    </row>
    <row r="799" spans="1:11" x14ac:dyDescent="0.25">
      <c r="A799">
        <v>7350</v>
      </c>
      <c r="B799" t="s">
        <v>86</v>
      </c>
      <c r="C799">
        <v>936</v>
      </c>
      <c r="D799" s="404">
        <v>45107</v>
      </c>
      <c r="E799" t="s">
        <v>2667</v>
      </c>
      <c r="F799" t="s">
        <v>3971</v>
      </c>
      <c r="G799" t="s">
        <v>4461</v>
      </c>
      <c r="H799" s="427">
        <v>16.98</v>
      </c>
      <c r="I799">
        <v>200512</v>
      </c>
      <c r="J799" t="s">
        <v>2622</v>
      </c>
      <c r="K799" t="s">
        <v>4720</v>
      </c>
    </row>
    <row r="800" spans="1:11" x14ac:dyDescent="0.25">
      <c r="A800">
        <v>7350</v>
      </c>
      <c r="B800" t="s">
        <v>86</v>
      </c>
      <c r="C800">
        <v>110</v>
      </c>
      <c r="D800" s="404">
        <v>45138</v>
      </c>
      <c r="E800" t="s">
        <v>2667</v>
      </c>
      <c r="F800" t="s">
        <v>3971</v>
      </c>
      <c r="G800" t="s">
        <v>4397</v>
      </c>
      <c r="H800" s="427">
        <v>90.77</v>
      </c>
      <c r="I800">
        <v>200512</v>
      </c>
      <c r="J800" t="s">
        <v>2622</v>
      </c>
      <c r="K800" t="s">
        <v>4720</v>
      </c>
    </row>
    <row r="801" spans="1:11" x14ac:dyDescent="0.25">
      <c r="A801">
        <v>7350</v>
      </c>
      <c r="B801" t="s">
        <v>86</v>
      </c>
      <c r="C801">
        <v>112</v>
      </c>
      <c r="D801" s="404">
        <v>45138</v>
      </c>
      <c r="E801" t="s">
        <v>2667</v>
      </c>
      <c r="F801" t="s">
        <v>3971</v>
      </c>
      <c r="G801" t="s">
        <v>4397</v>
      </c>
      <c r="H801" s="427">
        <v>68.099999999999994</v>
      </c>
      <c r="I801">
        <v>200512</v>
      </c>
      <c r="J801" t="s">
        <v>2622</v>
      </c>
      <c r="K801" t="s">
        <v>4720</v>
      </c>
    </row>
    <row r="802" spans="1:11" x14ac:dyDescent="0.25">
      <c r="A802">
        <v>7350</v>
      </c>
      <c r="B802" t="s">
        <v>86</v>
      </c>
      <c r="C802">
        <v>120</v>
      </c>
      <c r="D802" s="404">
        <v>45138</v>
      </c>
      <c r="E802" t="s">
        <v>2667</v>
      </c>
      <c r="F802" t="s">
        <v>3971</v>
      </c>
      <c r="G802" t="s">
        <v>4397</v>
      </c>
      <c r="H802" s="427">
        <v>122.58</v>
      </c>
      <c r="I802">
        <v>200512</v>
      </c>
      <c r="J802" t="s">
        <v>2622</v>
      </c>
      <c r="K802" t="s">
        <v>4720</v>
      </c>
    </row>
    <row r="803" spans="1:11" x14ac:dyDescent="0.25">
      <c r="A803">
        <v>7350</v>
      </c>
      <c r="B803" t="s">
        <v>86</v>
      </c>
      <c r="C803">
        <v>130</v>
      </c>
      <c r="D803" s="404">
        <v>45138</v>
      </c>
      <c r="E803" t="s">
        <v>2667</v>
      </c>
      <c r="F803" t="s">
        <v>3971</v>
      </c>
      <c r="G803" t="s">
        <v>4397</v>
      </c>
      <c r="H803" s="427">
        <v>69.459999999999994</v>
      </c>
      <c r="I803">
        <v>200512</v>
      </c>
      <c r="J803" t="s">
        <v>2622</v>
      </c>
      <c r="K803" t="s">
        <v>4720</v>
      </c>
    </row>
    <row r="804" spans="1:11" x14ac:dyDescent="0.25">
      <c r="A804">
        <v>7350</v>
      </c>
      <c r="B804" t="s">
        <v>86</v>
      </c>
      <c r="C804">
        <v>140</v>
      </c>
      <c r="D804" s="404">
        <v>45138</v>
      </c>
      <c r="E804" t="s">
        <v>2667</v>
      </c>
      <c r="F804" t="s">
        <v>3971</v>
      </c>
      <c r="G804" t="s">
        <v>4397</v>
      </c>
      <c r="H804" s="427">
        <v>81.72</v>
      </c>
      <c r="I804">
        <v>200512</v>
      </c>
      <c r="J804" t="s">
        <v>2622</v>
      </c>
      <c r="K804" t="s">
        <v>4720</v>
      </c>
    </row>
    <row r="805" spans="1:11" x14ac:dyDescent="0.25">
      <c r="A805">
        <v>7350</v>
      </c>
      <c r="B805" t="s">
        <v>86</v>
      </c>
      <c r="C805">
        <v>160</v>
      </c>
      <c r="D805" s="404">
        <v>45138</v>
      </c>
      <c r="E805" t="s">
        <v>2667</v>
      </c>
      <c r="F805" t="s">
        <v>3971</v>
      </c>
      <c r="G805" t="s">
        <v>4397</v>
      </c>
      <c r="H805" s="427">
        <v>40.86</v>
      </c>
      <c r="I805">
        <v>200512</v>
      </c>
      <c r="J805" t="s">
        <v>2622</v>
      </c>
      <c r="K805" t="s">
        <v>4720</v>
      </c>
    </row>
    <row r="806" spans="1:11" x14ac:dyDescent="0.25">
      <c r="A806">
        <v>7350</v>
      </c>
      <c r="B806" t="s">
        <v>86</v>
      </c>
      <c r="C806">
        <v>210</v>
      </c>
      <c r="D806" s="404">
        <v>45138</v>
      </c>
      <c r="E806" t="s">
        <v>2667</v>
      </c>
      <c r="F806" t="s">
        <v>3971</v>
      </c>
      <c r="G806" t="s">
        <v>4397</v>
      </c>
      <c r="H806" s="427">
        <v>45.43</v>
      </c>
      <c r="I806">
        <v>200512</v>
      </c>
      <c r="J806" t="s">
        <v>2622</v>
      </c>
      <c r="K806" t="s">
        <v>4720</v>
      </c>
    </row>
    <row r="807" spans="1:11" x14ac:dyDescent="0.25">
      <c r="A807">
        <v>7350</v>
      </c>
      <c r="B807" t="s">
        <v>86</v>
      </c>
      <c r="C807">
        <v>220</v>
      </c>
      <c r="D807" s="404">
        <v>45138</v>
      </c>
      <c r="E807" t="s">
        <v>2667</v>
      </c>
      <c r="F807" t="s">
        <v>3971</v>
      </c>
      <c r="G807" t="s">
        <v>4397</v>
      </c>
      <c r="H807" s="427">
        <v>27.24</v>
      </c>
      <c r="I807">
        <v>200512</v>
      </c>
      <c r="J807" t="s">
        <v>2622</v>
      </c>
      <c r="K807" t="s">
        <v>4720</v>
      </c>
    </row>
    <row r="808" spans="1:11" x14ac:dyDescent="0.25">
      <c r="A808">
        <v>7350</v>
      </c>
      <c r="B808" t="s">
        <v>86</v>
      </c>
      <c r="C808">
        <v>230</v>
      </c>
      <c r="D808" s="404">
        <v>45138</v>
      </c>
      <c r="E808" t="s">
        <v>2667</v>
      </c>
      <c r="F808" t="s">
        <v>3971</v>
      </c>
      <c r="G808" t="s">
        <v>4397</v>
      </c>
      <c r="H808" s="427">
        <v>45.97</v>
      </c>
      <c r="I808">
        <v>200512</v>
      </c>
      <c r="J808" t="s">
        <v>2622</v>
      </c>
      <c r="K808" t="s">
        <v>4720</v>
      </c>
    </row>
    <row r="809" spans="1:11" x14ac:dyDescent="0.25">
      <c r="A809">
        <v>7350</v>
      </c>
      <c r="B809" t="s">
        <v>86</v>
      </c>
      <c r="C809">
        <v>240</v>
      </c>
      <c r="D809" s="404">
        <v>45138</v>
      </c>
      <c r="E809" t="s">
        <v>2667</v>
      </c>
      <c r="F809" t="s">
        <v>3971</v>
      </c>
      <c r="G809" t="s">
        <v>4397</v>
      </c>
      <c r="H809" s="427">
        <v>36.299999999999997</v>
      </c>
      <c r="I809">
        <v>200512</v>
      </c>
      <c r="J809" t="s">
        <v>2622</v>
      </c>
      <c r="K809" t="s">
        <v>4720</v>
      </c>
    </row>
    <row r="810" spans="1:11" x14ac:dyDescent="0.25">
      <c r="A810">
        <v>7350</v>
      </c>
      <c r="B810" t="s">
        <v>86</v>
      </c>
      <c r="C810">
        <v>340</v>
      </c>
      <c r="D810" s="404">
        <v>45138</v>
      </c>
      <c r="E810" t="s">
        <v>2667</v>
      </c>
      <c r="F810" t="s">
        <v>3971</v>
      </c>
      <c r="G810" t="s">
        <v>4397</v>
      </c>
      <c r="H810" s="427">
        <v>18.52</v>
      </c>
      <c r="I810">
        <v>200512</v>
      </c>
      <c r="J810" t="s">
        <v>2622</v>
      </c>
      <c r="K810" t="s">
        <v>4720</v>
      </c>
    </row>
    <row r="811" spans="1:11" x14ac:dyDescent="0.25">
      <c r="A811">
        <v>7350</v>
      </c>
      <c r="B811" t="s">
        <v>86</v>
      </c>
      <c r="C811">
        <v>935</v>
      </c>
      <c r="D811" s="404">
        <v>45138</v>
      </c>
      <c r="E811" t="s">
        <v>2667</v>
      </c>
      <c r="F811" t="s">
        <v>3971</v>
      </c>
      <c r="G811" t="s">
        <v>4397</v>
      </c>
      <c r="H811" s="427">
        <v>17.03</v>
      </c>
      <c r="I811">
        <v>200512</v>
      </c>
      <c r="J811" t="s">
        <v>2622</v>
      </c>
      <c r="K811" t="s">
        <v>4720</v>
      </c>
    </row>
    <row r="812" spans="1:11" x14ac:dyDescent="0.25">
      <c r="A812">
        <v>7350</v>
      </c>
      <c r="B812" t="s">
        <v>86</v>
      </c>
      <c r="C812">
        <v>936</v>
      </c>
      <c r="D812" s="404">
        <v>45138</v>
      </c>
      <c r="E812" t="s">
        <v>2667</v>
      </c>
      <c r="F812" t="s">
        <v>3971</v>
      </c>
      <c r="G812" t="s">
        <v>4397</v>
      </c>
      <c r="H812" s="427">
        <v>17.03</v>
      </c>
      <c r="I812">
        <v>200512</v>
      </c>
      <c r="J812" t="s">
        <v>2622</v>
      </c>
      <c r="K812" t="s">
        <v>4720</v>
      </c>
    </row>
    <row r="813" spans="1:11" x14ac:dyDescent="0.25">
      <c r="A813">
        <v>7350</v>
      </c>
      <c r="B813" t="s">
        <v>86</v>
      </c>
      <c r="C813">
        <v>110</v>
      </c>
      <c r="D813" s="404">
        <v>45169</v>
      </c>
      <c r="E813" t="s">
        <v>3977</v>
      </c>
      <c r="F813" t="s">
        <v>3971</v>
      </c>
      <c r="G813" t="s">
        <v>4328</v>
      </c>
      <c r="H813" s="427">
        <v>136.19999999999999</v>
      </c>
      <c r="I813">
        <v>200512</v>
      </c>
      <c r="J813" t="s">
        <v>2622</v>
      </c>
      <c r="K813" t="s">
        <v>4720</v>
      </c>
    </row>
    <row r="814" spans="1:11" x14ac:dyDescent="0.25">
      <c r="A814">
        <v>7350</v>
      </c>
      <c r="B814" t="s">
        <v>86</v>
      </c>
      <c r="C814">
        <v>112</v>
      </c>
      <c r="D814" s="404">
        <v>45169</v>
      </c>
      <c r="E814" t="s">
        <v>3977</v>
      </c>
      <c r="F814" t="s">
        <v>3971</v>
      </c>
      <c r="G814" t="s">
        <v>4328</v>
      </c>
      <c r="H814" s="427">
        <v>68.099999999999994</v>
      </c>
      <c r="I814">
        <v>200512</v>
      </c>
      <c r="J814" t="s">
        <v>2622</v>
      </c>
      <c r="K814" t="s">
        <v>4720</v>
      </c>
    </row>
    <row r="815" spans="1:11" x14ac:dyDescent="0.25">
      <c r="A815">
        <v>7350</v>
      </c>
      <c r="B815" t="s">
        <v>86</v>
      </c>
      <c r="C815">
        <v>120</v>
      </c>
      <c r="D815" s="404">
        <v>45169</v>
      </c>
      <c r="E815" t="s">
        <v>3977</v>
      </c>
      <c r="F815" t="s">
        <v>3971</v>
      </c>
      <c r="G815" t="s">
        <v>4328</v>
      </c>
      <c r="H815" s="427">
        <v>149.82</v>
      </c>
      <c r="I815">
        <v>200512</v>
      </c>
      <c r="J815" t="s">
        <v>2622</v>
      </c>
      <c r="K815" t="s">
        <v>4720</v>
      </c>
    </row>
    <row r="816" spans="1:11" x14ac:dyDescent="0.25">
      <c r="A816">
        <v>7350</v>
      </c>
      <c r="B816" t="s">
        <v>86</v>
      </c>
      <c r="C816">
        <v>130</v>
      </c>
      <c r="D816" s="404">
        <v>45169</v>
      </c>
      <c r="E816" t="s">
        <v>3977</v>
      </c>
      <c r="F816" t="s">
        <v>3971</v>
      </c>
      <c r="G816" t="s">
        <v>4328</v>
      </c>
      <c r="H816" s="427">
        <v>115.77</v>
      </c>
      <c r="I816">
        <v>200512</v>
      </c>
      <c r="J816" t="s">
        <v>2622</v>
      </c>
      <c r="K816" t="s">
        <v>4720</v>
      </c>
    </row>
    <row r="817" spans="1:11" x14ac:dyDescent="0.25">
      <c r="A817">
        <v>7350</v>
      </c>
      <c r="B817" t="s">
        <v>86</v>
      </c>
      <c r="C817">
        <v>140</v>
      </c>
      <c r="D817" s="404">
        <v>45169</v>
      </c>
      <c r="E817" t="s">
        <v>3977</v>
      </c>
      <c r="F817" t="s">
        <v>3971</v>
      </c>
      <c r="G817" t="s">
        <v>4328</v>
      </c>
      <c r="H817" s="427">
        <v>136.19999999999999</v>
      </c>
      <c r="I817">
        <v>200512</v>
      </c>
      <c r="J817" t="s">
        <v>2622</v>
      </c>
      <c r="K817" t="s">
        <v>4720</v>
      </c>
    </row>
    <row r="818" spans="1:11" x14ac:dyDescent="0.25">
      <c r="A818">
        <v>7350</v>
      </c>
      <c r="B818" t="s">
        <v>86</v>
      </c>
      <c r="C818">
        <v>160</v>
      </c>
      <c r="D818" s="404">
        <v>45169</v>
      </c>
      <c r="E818" t="s">
        <v>3977</v>
      </c>
      <c r="F818" t="s">
        <v>3971</v>
      </c>
      <c r="G818" t="s">
        <v>4328</v>
      </c>
      <c r="H818" s="427">
        <v>40.86</v>
      </c>
      <c r="I818">
        <v>200512</v>
      </c>
      <c r="J818" t="s">
        <v>2622</v>
      </c>
      <c r="K818" t="s">
        <v>4720</v>
      </c>
    </row>
    <row r="819" spans="1:11" x14ac:dyDescent="0.25">
      <c r="A819">
        <v>7350</v>
      </c>
      <c r="B819" t="s">
        <v>86</v>
      </c>
      <c r="C819">
        <v>935</v>
      </c>
      <c r="D819" s="404">
        <v>45169</v>
      </c>
      <c r="E819" t="s">
        <v>3977</v>
      </c>
      <c r="F819" t="s">
        <v>3971</v>
      </c>
      <c r="G819" t="s">
        <v>4328</v>
      </c>
      <c r="H819" s="427">
        <v>34.049999999999997</v>
      </c>
      <c r="I819">
        <v>200512</v>
      </c>
      <c r="J819" t="s">
        <v>2622</v>
      </c>
      <c r="K819" t="s">
        <v>4720</v>
      </c>
    </row>
    <row r="820" spans="1:11" x14ac:dyDescent="0.25">
      <c r="A820">
        <v>7350</v>
      </c>
      <c r="B820" t="s">
        <v>86</v>
      </c>
      <c r="C820">
        <v>110</v>
      </c>
      <c r="D820" s="404">
        <v>45199</v>
      </c>
      <c r="E820" t="s">
        <v>2667</v>
      </c>
      <c r="F820" t="s">
        <v>3971</v>
      </c>
      <c r="G820" t="s">
        <v>4252</v>
      </c>
      <c r="H820" s="427">
        <v>129.77000000000001</v>
      </c>
      <c r="I820">
        <v>200512</v>
      </c>
      <c r="J820" t="s">
        <v>2622</v>
      </c>
      <c r="K820" t="s">
        <v>4720</v>
      </c>
    </row>
    <row r="821" spans="1:11" x14ac:dyDescent="0.25">
      <c r="A821">
        <v>7350</v>
      </c>
      <c r="B821" t="s">
        <v>86</v>
      </c>
      <c r="C821">
        <v>112</v>
      </c>
      <c r="D821" s="404">
        <v>45199</v>
      </c>
      <c r="E821" t="s">
        <v>2667</v>
      </c>
      <c r="F821" t="s">
        <v>3971</v>
      </c>
      <c r="G821" t="s">
        <v>4252</v>
      </c>
      <c r="H821" s="427">
        <v>97.36</v>
      </c>
      <c r="I821">
        <v>200512</v>
      </c>
      <c r="J821" t="s">
        <v>2622</v>
      </c>
      <c r="K821" t="s">
        <v>4720</v>
      </c>
    </row>
    <row r="822" spans="1:11" x14ac:dyDescent="0.25">
      <c r="A822">
        <v>7350</v>
      </c>
      <c r="B822" t="s">
        <v>86</v>
      </c>
      <c r="C822">
        <v>120</v>
      </c>
      <c r="D822" s="404">
        <v>45199</v>
      </c>
      <c r="E822" t="s">
        <v>2667</v>
      </c>
      <c r="F822" t="s">
        <v>3971</v>
      </c>
      <c r="G822" t="s">
        <v>4252</v>
      </c>
      <c r="H822" s="427">
        <v>175.23</v>
      </c>
      <c r="I822">
        <v>200512</v>
      </c>
      <c r="J822" t="s">
        <v>2622</v>
      </c>
      <c r="K822" t="s">
        <v>4720</v>
      </c>
    </row>
    <row r="823" spans="1:11" x14ac:dyDescent="0.25">
      <c r="A823">
        <v>7350</v>
      </c>
      <c r="B823" t="s">
        <v>86</v>
      </c>
      <c r="C823">
        <v>130</v>
      </c>
      <c r="D823" s="404">
        <v>45199</v>
      </c>
      <c r="E823" t="s">
        <v>2667</v>
      </c>
      <c r="F823" t="s">
        <v>3971</v>
      </c>
      <c r="G823" t="s">
        <v>4252</v>
      </c>
      <c r="H823" s="427">
        <v>99.3</v>
      </c>
      <c r="I823">
        <v>200512</v>
      </c>
      <c r="J823" t="s">
        <v>2622</v>
      </c>
      <c r="K823" t="s">
        <v>4720</v>
      </c>
    </row>
    <row r="824" spans="1:11" x14ac:dyDescent="0.25">
      <c r="A824">
        <v>7350</v>
      </c>
      <c r="B824" t="s">
        <v>86</v>
      </c>
      <c r="C824">
        <v>140</v>
      </c>
      <c r="D824" s="404">
        <v>45199</v>
      </c>
      <c r="E824" t="s">
        <v>2667</v>
      </c>
      <c r="F824" t="s">
        <v>3971</v>
      </c>
      <c r="G824" t="s">
        <v>4252</v>
      </c>
      <c r="H824" s="427">
        <v>116.83</v>
      </c>
      <c r="I824">
        <v>200512</v>
      </c>
      <c r="J824" t="s">
        <v>2622</v>
      </c>
      <c r="K824" t="s">
        <v>4720</v>
      </c>
    </row>
    <row r="825" spans="1:11" x14ac:dyDescent="0.25">
      <c r="A825">
        <v>7350</v>
      </c>
      <c r="B825" t="s">
        <v>86</v>
      </c>
      <c r="C825">
        <v>160</v>
      </c>
      <c r="D825" s="404">
        <v>45199</v>
      </c>
      <c r="E825" t="s">
        <v>2667</v>
      </c>
      <c r="F825" t="s">
        <v>3971</v>
      </c>
      <c r="G825" t="s">
        <v>4252</v>
      </c>
      <c r="H825" s="427">
        <v>58.41</v>
      </c>
      <c r="I825">
        <v>200512</v>
      </c>
      <c r="J825" t="s">
        <v>2622</v>
      </c>
      <c r="K825" t="s">
        <v>4720</v>
      </c>
    </row>
    <row r="826" spans="1:11" x14ac:dyDescent="0.25">
      <c r="A826">
        <v>7350</v>
      </c>
      <c r="B826" t="s">
        <v>86</v>
      </c>
      <c r="C826">
        <v>210</v>
      </c>
      <c r="D826" s="404">
        <v>45199</v>
      </c>
      <c r="E826" t="s">
        <v>2667</v>
      </c>
      <c r="F826" t="s">
        <v>3971</v>
      </c>
      <c r="G826" t="s">
        <v>4252</v>
      </c>
      <c r="H826" s="427">
        <v>64.930000000000007</v>
      </c>
      <c r="I826">
        <v>200512</v>
      </c>
      <c r="J826" t="s">
        <v>2622</v>
      </c>
      <c r="K826" t="s">
        <v>4720</v>
      </c>
    </row>
    <row r="827" spans="1:11" x14ac:dyDescent="0.25">
      <c r="A827">
        <v>7350</v>
      </c>
      <c r="B827" t="s">
        <v>86</v>
      </c>
      <c r="C827">
        <v>220</v>
      </c>
      <c r="D827" s="404">
        <v>45199</v>
      </c>
      <c r="E827" t="s">
        <v>2667</v>
      </c>
      <c r="F827" t="s">
        <v>3971</v>
      </c>
      <c r="G827" t="s">
        <v>4252</v>
      </c>
      <c r="H827" s="427">
        <v>38.94</v>
      </c>
      <c r="I827">
        <v>200512</v>
      </c>
      <c r="J827" t="s">
        <v>2622</v>
      </c>
      <c r="K827" t="s">
        <v>4720</v>
      </c>
    </row>
    <row r="828" spans="1:11" x14ac:dyDescent="0.25">
      <c r="A828">
        <v>7350</v>
      </c>
      <c r="B828" t="s">
        <v>86</v>
      </c>
      <c r="C828">
        <v>230</v>
      </c>
      <c r="D828" s="404">
        <v>45199</v>
      </c>
      <c r="E828" t="s">
        <v>2667</v>
      </c>
      <c r="F828" t="s">
        <v>3971</v>
      </c>
      <c r="G828" t="s">
        <v>4252</v>
      </c>
      <c r="H828" s="427">
        <v>65.709999999999994</v>
      </c>
      <c r="I828">
        <v>200512</v>
      </c>
      <c r="J828" t="s">
        <v>2622</v>
      </c>
      <c r="K828" t="s">
        <v>4720</v>
      </c>
    </row>
    <row r="829" spans="1:11" x14ac:dyDescent="0.25">
      <c r="A829">
        <v>7350</v>
      </c>
      <c r="B829" t="s">
        <v>86</v>
      </c>
      <c r="C829">
        <v>240</v>
      </c>
      <c r="D829" s="404">
        <v>45199</v>
      </c>
      <c r="E829" t="s">
        <v>2667</v>
      </c>
      <c r="F829" t="s">
        <v>3971</v>
      </c>
      <c r="G829" t="s">
        <v>4252</v>
      </c>
      <c r="H829" s="427">
        <v>51.89</v>
      </c>
      <c r="I829">
        <v>200512</v>
      </c>
      <c r="J829" t="s">
        <v>2622</v>
      </c>
      <c r="K829" t="s">
        <v>4720</v>
      </c>
    </row>
    <row r="830" spans="1:11" x14ac:dyDescent="0.25">
      <c r="A830">
        <v>7350</v>
      </c>
      <c r="B830" t="s">
        <v>86</v>
      </c>
      <c r="C830">
        <v>340</v>
      </c>
      <c r="D830" s="404">
        <v>45199</v>
      </c>
      <c r="E830" t="s">
        <v>2667</v>
      </c>
      <c r="F830" t="s">
        <v>3971</v>
      </c>
      <c r="G830" t="s">
        <v>4252</v>
      </c>
      <c r="H830" s="427">
        <v>26.48</v>
      </c>
      <c r="I830">
        <v>200512</v>
      </c>
      <c r="J830" t="s">
        <v>2622</v>
      </c>
      <c r="K830" t="s">
        <v>4720</v>
      </c>
    </row>
    <row r="831" spans="1:11" x14ac:dyDescent="0.25">
      <c r="A831">
        <v>7350</v>
      </c>
      <c r="B831" t="s">
        <v>86</v>
      </c>
      <c r="C831">
        <v>935</v>
      </c>
      <c r="D831" s="404">
        <v>45199</v>
      </c>
      <c r="E831" t="s">
        <v>2667</v>
      </c>
      <c r="F831" t="s">
        <v>3971</v>
      </c>
      <c r="G831" t="s">
        <v>4252</v>
      </c>
      <c r="H831" s="427">
        <v>24.34</v>
      </c>
      <c r="I831">
        <v>200512</v>
      </c>
      <c r="J831" t="s">
        <v>2622</v>
      </c>
      <c r="K831" t="s">
        <v>4720</v>
      </c>
    </row>
    <row r="832" spans="1:11" x14ac:dyDescent="0.25">
      <c r="A832">
        <v>7350</v>
      </c>
      <c r="B832" t="s">
        <v>86</v>
      </c>
      <c r="C832">
        <v>936</v>
      </c>
      <c r="D832" s="404">
        <v>45199</v>
      </c>
      <c r="E832" t="s">
        <v>2667</v>
      </c>
      <c r="F832" t="s">
        <v>3971</v>
      </c>
      <c r="G832" t="s">
        <v>4252</v>
      </c>
      <c r="H832" s="427">
        <v>24.34</v>
      </c>
      <c r="I832">
        <v>200512</v>
      </c>
      <c r="J832" t="s">
        <v>2622</v>
      </c>
      <c r="K832" t="s">
        <v>4720</v>
      </c>
    </row>
    <row r="833" spans="1:11" x14ac:dyDescent="0.25">
      <c r="A833">
        <v>7350</v>
      </c>
      <c r="B833" t="s">
        <v>86</v>
      </c>
      <c r="C833">
        <v>110</v>
      </c>
      <c r="D833" s="404">
        <v>45291</v>
      </c>
      <c r="E833" t="s">
        <v>2667</v>
      </c>
      <c r="F833" t="s">
        <v>3971</v>
      </c>
      <c r="G833" t="s">
        <v>4077</v>
      </c>
      <c r="H833" s="427">
        <v>107.86</v>
      </c>
      <c r="I833">
        <v>200512</v>
      </c>
      <c r="J833" t="s">
        <v>2622</v>
      </c>
      <c r="K833" t="s">
        <v>4720</v>
      </c>
    </row>
    <row r="834" spans="1:11" x14ac:dyDescent="0.25">
      <c r="A834">
        <v>7350</v>
      </c>
      <c r="B834" t="s">
        <v>86</v>
      </c>
      <c r="C834">
        <v>112</v>
      </c>
      <c r="D834" s="404">
        <v>45291</v>
      </c>
      <c r="E834" t="s">
        <v>2667</v>
      </c>
      <c r="F834" t="s">
        <v>3971</v>
      </c>
      <c r="G834" t="s">
        <v>4077</v>
      </c>
      <c r="H834" s="427">
        <v>80.91</v>
      </c>
      <c r="I834">
        <v>200512</v>
      </c>
      <c r="J834" t="s">
        <v>2622</v>
      </c>
      <c r="K834" t="s">
        <v>4720</v>
      </c>
    </row>
    <row r="835" spans="1:11" x14ac:dyDescent="0.25">
      <c r="A835">
        <v>7350</v>
      </c>
      <c r="B835" t="s">
        <v>86</v>
      </c>
      <c r="C835">
        <v>120</v>
      </c>
      <c r="D835" s="404">
        <v>45291</v>
      </c>
      <c r="E835" t="s">
        <v>2667</v>
      </c>
      <c r="F835" t="s">
        <v>3971</v>
      </c>
      <c r="G835" t="s">
        <v>4077</v>
      </c>
      <c r="H835" s="427">
        <v>145.63999999999999</v>
      </c>
      <c r="I835">
        <v>200512</v>
      </c>
      <c r="J835" t="s">
        <v>2622</v>
      </c>
      <c r="K835" t="s">
        <v>4720</v>
      </c>
    </row>
    <row r="836" spans="1:11" x14ac:dyDescent="0.25">
      <c r="A836">
        <v>7350</v>
      </c>
      <c r="B836" t="s">
        <v>86</v>
      </c>
      <c r="C836">
        <v>130</v>
      </c>
      <c r="D836" s="404">
        <v>45291</v>
      </c>
      <c r="E836" t="s">
        <v>2667</v>
      </c>
      <c r="F836" t="s">
        <v>3971</v>
      </c>
      <c r="G836" t="s">
        <v>4077</v>
      </c>
      <c r="H836" s="427">
        <v>82.53</v>
      </c>
      <c r="I836">
        <v>200512</v>
      </c>
      <c r="J836" t="s">
        <v>2622</v>
      </c>
      <c r="K836" t="s">
        <v>4720</v>
      </c>
    </row>
    <row r="837" spans="1:11" x14ac:dyDescent="0.25">
      <c r="A837">
        <v>7350</v>
      </c>
      <c r="B837" t="s">
        <v>86</v>
      </c>
      <c r="C837">
        <v>140</v>
      </c>
      <c r="D837" s="404">
        <v>45291</v>
      </c>
      <c r="E837" t="s">
        <v>2667</v>
      </c>
      <c r="F837" t="s">
        <v>3971</v>
      </c>
      <c r="G837" t="s">
        <v>4077</v>
      </c>
      <c r="H837" s="427">
        <v>97.1</v>
      </c>
      <c r="I837">
        <v>200512</v>
      </c>
      <c r="J837" t="s">
        <v>2622</v>
      </c>
      <c r="K837" t="s">
        <v>4720</v>
      </c>
    </row>
    <row r="838" spans="1:11" x14ac:dyDescent="0.25">
      <c r="A838">
        <v>7350</v>
      </c>
      <c r="B838" t="s">
        <v>86</v>
      </c>
      <c r="C838">
        <v>160</v>
      </c>
      <c r="D838" s="404">
        <v>45291</v>
      </c>
      <c r="E838" t="s">
        <v>2667</v>
      </c>
      <c r="F838" t="s">
        <v>3971</v>
      </c>
      <c r="G838" t="s">
        <v>4077</v>
      </c>
      <c r="H838" s="427">
        <v>48.55</v>
      </c>
      <c r="I838">
        <v>200512</v>
      </c>
      <c r="J838" t="s">
        <v>2622</v>
      </c>
      <c r="K838" t="s">
        <v>4720</v>
      </c>
    </row>
    <row r="839" spans="1:11" x14ac:dyDescent="0.25">
      <c r="A839">
        <v>7350</v>
      </c>
      <c r="B839" t="s">
        <v>86</v>
      </c>
      <c r="C839">
        <v>210</v>
      </c>
      <c r="D839" s="404">
        <v>45291</v>
      </c>
      <c r="E839" t="s">
        <v>2667</v>
      </c>
      <c r="F839" t="s">
        <v>3971</v>
      </c>
      <c r="G839" t="s">
        <v>4077</v>
      </c>
      <c r="H839" s="427">
        <v>53.97</v>
      </c>
      <c r="I839">
        <v>200512</v>
      </c>
      <c r="J839" t="s">
        <v>2622</v>
      </c>
      <c r="K839" t="s">
        <v>4720</v>
      </c>
    </row>
    <row r="840" spans="1:11" x14ac:dyDescent="0.25">
      <c r="A840">
        <v>7350</v>
      </c>
      <c r="B840" t="s">
        <v>86</v>
      </c>
      <c r="C840">
        <v>220</v>
      </c>
      <c r="D840" s="404">
        <v>45291</v>
      </c>
      <c r="E840" t="s">
        <v>2667</v>
      </c>
      <c r="F840" t="s">
        <v>3971</v>
      </c>
      <c r="G840" t="s">
        <v>4077</v>
      </c>
      <c r="H840" s="427">
        <v>32.369999999999997</v>
      </c>
      <c r="I840">
        <v>200512</v>
      </c>
      <c r="J840" t="s">
        <v>2622</v>
      </c>
      <c r="K840" t="s">
        <v>4720</v>
      </c>
    </row>
    <row r="841" spans="1:11" x14ac:dyDescent="0.25">
      <c r="A841">
        <v>7350</v>
      </c>
      <c r="B841" t="s">
        <v>86</v>
      </c>
      <c r="C841">
        <v>230</v>
      </c>
      <c r="D841" s="404">
        <v>45291</v>
      </c>
      <c r="E841" t="s">
        <v>2667</v>
      </c>
      <c r="F841" t="s">
        <v>3971</v>
      </c>
      <c r="G841" t="s">
        <v>4077</v>
      </c>
      <c r="H841" s="427">
        <v>54.62</v>
      </c>
      <c r="I841">
        <v>200512</v>
      </c>
      <c r="J841" t="s">
        <v>2622</v>
      </c>
      <c r="K841" t="s">
        <v>4720</v>
      </c>
    </row>
    <row r="842" spans="1:11" x14ac:dyDescent="0.25">
      <c r="A842">
        <v>7350</v>
      </c>
      <c r="B842" t="s">
        <v>86</v>
      </c>
      <c r="C842">
        <v>240</v>
      </c>
      <c r="D842" s="404">
        <v>45291</v>
      </c>
      <c r="E842" t="s">
        <v>2667</v>
      </c>
      <c r="F842" t="s">
        <v>3971</v>
      </c>
      <c r="G842" t="s">
        <v>4077</v>
      </c>
      <c r="H842" s="427">
        <v>43.13</v>
      </c>
      <c r="I842">
        <v>200512</v>
      </c>
      <c r="J842" t="s">
        <v>2622</v>
      </c>
      <c r="K842" t="s">
        <v>4720</v>
      </c>
    </row>
    <row r="843" spans="1:11" x14ac:dyDescent="0.25">
      <c r="A843">
        <v>7350</v>
      </c>
      <c r="B843" t="s">
        <v>86</v>
      </c>
      <c r="C843">
        <v>340</v>
      </c>
      <c r="D843" s="404">
        <v>45291</v>
      </c>
      <c r="E843" t="s">
        <v>2667</v>
      </c>
      <c r="F843" t="s">
        <v>3971</v>
      </c>
      <c r="G843" t="s">
        <v>4077</v>
      </c>
      <c r="H843" s="427">
        <v>22.01</v>
      </c>
      <c r="I843">
        <v>200512</v>
      </c>
      <c r="J843" t="s">
        <v>2622</v>
      </c>
      <c r="K843" t="s">
        <v>4720</v>
      </c>
    </row>
    <row r="844" spans="1:11" x14ac:dyDescent="0.25">
      <c r="A844">
        <v>7350</v>
      </c>
      <c r="B844" t="s">
        <v>86</v>
      </c>
      <c r="C844">
        <v>935</v>
      </c>
      <c r="D844" s="404">
        <v>45291</v>
      </c>
      <c r="E844" t="s">
        <v>2667</v>
      </c>
      <c r="F844" t="s">
        <v>3971</v>
      </c>
      <c r="G844" t="s">
        <v>4077</v>
      </c>
      <c r="H844" s="427">
        <v>20.23</v>
      </c>
      <c r="I844">
        <v>200512</v>
      </c>
      <c r="J844" t="s">
        <v>2622</v>
      </c>
      <c r="K844" t="s">
        <v>4720</v>
      </c>
    </row>
    <row r="845" spans="1:11" x14ac:dyDescent="0.25">
      <c r="A845">
        <v>7350</v>
      </c>
      <c r="B845" t="s">
        <v>86</v>
      </c>
      <c r="C845">
        <v>936</v>
      </c>
      <c r="D845" s="404">
        <v>45291</v>
      </c>
      <c r="E845" t="s">
        <v>2667</v>
      </c>
      <c r="F845" t="s">
        <v>3971</v>
      </c>
      <c r="G845" t="s">
        <v>4077</v>
      </c>
      <c r="H845" s="427">
        <v>20.23</v>
      </c>
      <c r="I845">
        <v>200512</v>
      </c>
      <c r="J845" t="s">
        <v>2622</v>
      </c>
      <c r="K845" t="s">
        <v>4720</v>
      </c>
    </row>
    <row r="846" spans="1:11" x14ac:dyDescent="0.25">
      <c r="A846">
        <v>7350</v>
      </c>
      <c r="B846" t="s">
        <v>86</v>
      </c>
      <c r="C846">
        <v>110</v>
      </c>
      <c r="D846" s="404">
        <v>45329</v>
      </c>
      <c r="E846" t="s">
        <v>2667</v>
      </c>
      <c r="F846" t="s">
        <v>3971</v>
      </c>
      <c r="G846" t="s">
        <v>4035</v>
      </c>
      <c r="H846" s="427">
        <v>100.31</v>
      </c>
      <c r="I846">
        <v>200512</v>
      </c>
      <c r="J846" t="s">
        <v>2622</v>
      </c>
      <c r="K846" t="s">
        <v>4720</v>
      </c>
    </row>
    <row r="847" spans="1:11" x14ac:dyDescent="0.25">
      <c r="A847">
        <v>7350</v>
      </c>
      <c r="B847" t="s">
        <v>86</v>
      </c>
      <c r="C847">
        <v>112</v>
      </c>
      <c r="D847" s="404">
        <v>45329</v>
      </c>
      <c r="E847" t="s">
        <v>2667</v>
      </c>
      <c r="F847" t="s">
        <v>3971</v>
      </c>
      <c r="G847" t="s">
        <v>4035</v>
      </c>
      <c r="H847" s="427">
        <v>75.25</v>
      </c>
      <c r="I847">
        <v>200512</v>
      </c>
      <c r="J847" t="s">
        <v>2622</v>
      </c>
      <c r="K847" t="s">
        <v>4720</v>
      </c>
    </row>
    <row r="848" spans="1:11" x14ac:dyDescent="0.25">
      <c r="A848">
        <v>7350</v>
      </c>
      <c r="B848" t="s">
        <v>86</v>
      </c>
      <c r="C848">
        <v>120</v>
      </c>
      <c r="D848" s="404">
        <v>45329</v>
      </c>
      <c r="E848" t="s">
        <v>2667</v>
      </c>
      <c r="F848" t="s">
        <v>3971</v>
      </c>
      <c r="G848" t="s">
        <v>4035</v>
      </c>
      <c r="H848" s="427">
        <v>135.44999999999999</v>
      </c>
      <c r="I848">
        <v>200512</v>
      </c>
      <c r="J848" t="s">
        <v>2622</v>
      </c>
      <c r="K848" t="s">
        <v>4720</v>
      </c>
    </row>
    <row r="849" spans="1:11" x14ac:dyDescent="0.25">
      <c r="A849">
        <v>7350</v>
      </c>
      <c r="B849" t="s">
        <v>86</v>
      </c>
      <c r="C849">
        <v>130</v>
      </c>
      <c r="D849" s="404">
        <v>45329</v>
      </c>
      <c r="E849" t="s">
        <v>2667</v>
      </c>
      <c r="F849" t="s">
        <v>3971</v>
      </c>
      <c r="G849" t="s">
        <v>4035</v>
      </c>
      <c r="H849" s="427">
        <v>76.760000000000005</v>
      </c>
      <c r="I849">
        <v>200512</v>
      </c>
      <c r="J849" t="s">
        <v>2622</v>
      </c>
      <c r="K849" t="s">
        <v>4720</v>
      </c>
    </row>
    <row r="850" spans="1:11" x14ac:dyDescent="0.25">
      <c r="A850">
        <v>7350</v>
      </c>
      <c r="B850" t="s">
        <v>86</v>
      </c>
      <c r="C850">
        <v>140</v>
      </c>
      <c r="D850" s="404">
        <v>45329</v>
      </c>
      <c r="E850" t="s">
        <v>2667</v>
      </c>
      <c r="F850" t="s">
        <v>3971</v>
      </c>
      <c r="G850" t="s">
        <v>4035</v>
      </c>
      <c r="H850" s="427">
        <v>90.3</v>
      </c>
      <c r="I850">
        <v>200512</v>
      </c>
      <c r="J850" t="s">
        <v>2622</v>
      </c>
      <c r="K850" t="s">
        <v>4720</v>
      </c>
    </row>
    <row r="851" spans="1:11" x14ac:dyDescent="0.25">
      <c r="A851">
        <v>7350</v>
      </c>
      <c r="B851" t="s">
        <v>86</v>
      </c>
      <c r="C851">
        <v>160</v>
      </c>
      <c r="D851" s="404">
        <v>45329</v>
      </c>
      <c r="E851" t="s">
        <v>2667</v>
      </c>
      <c r="F851" t="s">
        <v>3971</v>
      </c>
      <c r="G851" t="s">
        <v>4035</v>
      </c>
      <c r="H851" s="427">
        <v>45.15</v>
      </c>
      <c r="I851">
        <v>200512</v>
      </c>
      <c r="J851" t="s">
        <v>2622</v>
      </c>
      <c r="K851" t="s">
        <v>4720</v>
      </c>
    </row>
    <row r="852" spans="1:11" x14ac:dyDescent="0.25">
      <c r="A852">
        <v>7350</v>
      </c>
      <c r="B852" t="s">
        <v>86</v>
      </c>
      <c r="C852">
        <v>210</v>
      </c>
      <c r="D852" s="404">
        <v>45329</v>
      </c>
      <c r="E852" t="s">
        <v>2667</v>
      </c>
      <c r="F852" t="s">
        <v>3971</v>
      </c>
      <c r="G852" t="s">
        <v>4035</v>
      </c>
      <c r="H852" s="427">
        <v>50.19</v>
      </c>
      <c r="I852">
        <v>200512</v>
      </c>
      <c r="J852" t="s">
        <v>2622</v>
      </c>
      <c r="K852" t="s">
        <v>4720</v>
      </c>
    </row>
    <row r="853" spans="1:11" x14ac:dyDescent="0.25">
      <c r="A853">
        <v>7350</v>
      </c>
      <c r="B853" t="s">
        <v>86</v>
      </c>
      <c r="C853">
        <v>220</v>
      </c>
      <c r="D853" s="404">
        <v>45329</v>
      </c>
      <c r="E853" t="s">
        <v>2667</v>
      </c>
      <c r="F853" t="s">
        <v>3971</v>
      </c>
      <c r="G853" t="s">
        <v>4035</v>
      </c>
      <c r="H853" s="427">
        <v>30.1</v>
      </c>
      <c r="I853">
        <v>200512</v>
      </c>
      <c r="J853" t="s">
        <v>2622</v>
      </c>
      <c r="K853" t="s">
        <v>4720</v>
      </c>
    </row>
    <row r="854" spans="1:11" x14ac:dyDescent="0.25">
      <c r="A854">
        <v>7350</v>
      </c>
      <c r="B854" t="s">
        <v>86</v>
      </c>
      <c r="C854">
        <v>230</v>
      </c>
      <c r="D854" s="404">
        <v>45329</v>
      </c>
      <c r="E854" t="s">
        <v>2667</v>
      </c>
      <c r="F854" t="s">
        <v>3971</v>
      </c>
      <c r="G854" t="s">
        <v>4035</v>
      </c>
      <c r="H854" s="427">
        <v>50.79</v>
      </c>
      <c r="I854">
        <v>200512</v>
      </c>
      <c r="J854" t="s">
        <v>2622</v>
      </c>
      <c r="K854" t="s">
        <v>4720</v>
      </c>
    </row>
    <row r="855" spans="1:11" x14ac:dyDescent="0.25">
      <c r="A855">
        <v>7350</v>
      </c>
      <c r="B855" t="s">
        <v>86</v>
      </c>
      <c r="C855">
        <v>240</v>
      </c>
      <c r="D855" s="404">
        <v>45329</v>
      </c>
      <c r="E855" t="s">
        <v>2667</v>
      </c>
      <c r="F855" t="s">
        <v>3971</v>
      </c>
      <c r="G855" t="s">
        <v>4035</v>
      </c>
      <c r="H855" s="427">
        <v>40.11</v>
      </c>
      <c r="I855">
        <v>200512</v>
      </c>
      <c r="J855" t="s">
        <v>2622</v>
      </c>
      <c r="K855" t="s">
        <v>4720</v>
      </c>
    </row>
    <row r="856" spans="1:11" x14ac:dyDescent="0.25">
      <c r="A856">
        <v>7350</v>
      </c>
      <c r="B856" t="s">
        <v>86</v>
      </c>
      <c r="C856">
        <v>340</v>
      </c>
      <c r="D856" s="404">
        <v>45329</v>
      </c>
      <c r="E856" t="s">
        <v>2667</v>
      </c>
      <c r="F856" t="s">
        <v>3971</v>
      </c>
      <c r="G856" t="s">
        <v>4035</v>
      </c>
      <c r="H856" s="427">
        <v>20.47</v>
      </c>
      <c r="I856">
        <v>200512</v>
      </c>
      <c r="J856" t="s">
        <v>2622</v>
      </c>
      <c r="K856" t="s">
        <v>4720</v>
      </c>
    </row>
    <row r="857" spans="1:11" x14ac:dyDescent="0.25">
      <c r="A857">
        <v>7350</v>
      </c>
      <c r="B857" t="s">
        <v>86</v>
      </c>
      <c r="C857">
        <v>935</v>
      </c>
      <c r="D857" s="404">
        <v>45329</v>
      </c>
      <c r="E857" t="s">
        <v>2667</v>
      </c>
      <c r="F857" t="s">
        <v>3971</v>
      </c>
      <c r="G857" t="s">
        <v>4035</v>
      </c>
      <c r="H857" s="427">
        <v>18.82</v>
      </c>
      <c r="I857">
        <v>200512</v>
      </c>
      <c r="J857" t="s">
        <v>2622</v>
      </c>
      <c r="K857" t="s">
        <v>4720</v>
      </c>
    </row>
    <row r="858" spans="1:11" x14ac:dyDescent="0.25">
      <c r="A858">
        <v>7350</v>
      </c>
      <c r="B858" t="s">
        <v>86</v>
      </c>
      <c r="C858">
        <v>936</v>
      </c>
      <c r="D858" s="404">
        <v>45329</v>
      </c>
      <c r="E858" t="s">
        <v>2667</v>
      </c>
      <c r="F858" t="s">
        <v>3971</v>
      </c>
      <c r="G858" t="s">
        <v>4035</v>
      </c>
      <c r="H858" s="427">
        <v>18.82</v>
      </c>
      <c r="I858">
        <v>200512</v>
      </c>
      <c r="J858" t="s">
        <v>2622</v>
      </c>
      <c r="K858" t="s">
        <v>4720</v>
      </c>
    </row>
    <row r="859" spans="1:11" x14ac:dyDescent="0.25">
      <c r="A859">
        <v>7350</v>
      </c>
      <c r="B859" t="s">
        <v>86</v>
      </c>
      <c r="C859">
        <v>110</v>
      </c>
      <c r="D859" s="404">
        <v>45351</v>
      </c>
      <c r="E859" t="s">
        <v>2667</v>
      </c>
      <c r="F859" t="s">
        <v>3971</v>
      </c>
      <c r="G859" t="s">
        <v>3970</v>
      </c>
      <c r="H859" s="427">
        <v>108.19</v>
      </c>
      <c r="I859">
        <v>200512</v>
      </c>
      <c r="J859" t="s">
        <v>2622</v>
      </c>
      <c r="K859" t="s">
        <v>4720</v>
      </c>
    </row>
    <row r="860" spans="1:11" x14ac:dyDescent="0.25">
      <c r="A860">
        <v>7350</v>
      </c>
      <c r="B860" t="s">
        <v>86</v>
      </c>
      <c r="C860">
        <v>112</v>
      </c>
      <c r="D860" s="404">
        <v>45351</v>
      </c>
      <c r="E860" t="s">
        <v>2667</v>
      </c>
      <c r="F860" t="s">
        <v>3971</v>
      </c>
      <c r="G860" t="s">
        <v>3970</v>
      </c>
      <c r="H860" s="427">
        <v>81.17</v>
      </c>
      <c r="I860">
        <v>200512</v>
      </c>
      <c r="J860" t="s">
        <v>2622</v>
      </c>
      <c r="K860" t="s">
        <v>4720</v>
      </c>
    </row>
    <row r="861" spans="1:11" x14ac:dyDescent="0.25">
      <c r="A861">
        <v>7350</v>
      </c>
      <c r="B861" t="s">
        <v>86</v>
      </c>
      <c r="C861">
        <v>120</v>
      </c>
      <c r="D861" s="404">
        <v>45351</v>
      </c>
      <c r="E861" t="s">
        <v>2667</v>
      </c>
      <c r="F861" t="s">
        <v>3971</v>
      </c>
      <c r="G861" t="s">
        <v>3970</v>
      </c>
      <c r="H861" s="427">
        <v>146.09</v>
      </c>
      <c r="I861">
        <v>200512</v>
      </c>
      <c r="J861" t="s">
        <v>2622</v>
      </c>
      <c r="K861" t="s">
        <v>4720</v>
      </c>
    </row>
    <row r="862" spans="1:11" x14ac:dyDescent="0.25">
      <c r="A862">
        <v>7350</v>
      </c>
      <c r="B862" t="s">
        <v>86</v>
      </c>
      <c r="C862">
        <v>130</v>
      </c>
      <c r="D862" s="404">
        <v>45351</v>
      </c>
      <c r="E862" t="s">
        <v>2667</v>
      </c>
      <c r="F862" t="s">
        <v>3971</v>
      </c>
      <c r="G862" t="s">
        <v>3970</v>
      </c>
      <c r="H862" s="427">
        <v>82.78</v>
      </c>
      <c r="I862">
        <v>200512</v>
      </c>
      <c r="J862" t="s">
        <v>2622</v>
      </c>
      <c r="K862" t="s">
        <v>4720</v>
      </c>
    </row>
    <row r="863" spans="1:11" x14ac:dyDescent="0.25">
      <c r="A863">
        <v>7350</v>
      </c>
      <c r="B863" t="s">
        <v>86</v>
      </c>
      <c r="C863">
        <v>140</v>
      </c>
      <c r="D863" s="404">
        <v>45351</v>
      </c>
      <c r="E863" t="s">
        <v>2667</v>
      </c>
      <c r="F863" t="s">
        <v>3971</v>
      </c>
      <c r="G863" t="s">
        <v>3970</v>
      </c>
      <c r="H863" s="427">
        <v>97.39</v>
      </c>
      <c r="I863">
        <v>200512</v>
      </c>
      <c r="J863" t="s">
        <v>2622</v>
      </c>
      <c r="K863" t="s">
        <v>4720</v>
      </c>
    </row>
    <row r="864" spans="1:11" x14ac:dyDescent="0.25">
      <c r="A864">
        <v>7350</v>
      </c>
      <c r="B864" t="s">
        <v>86</v>
      </c>
      <c r="C864">
        <v>160</v>
      </c>
      <c r="D864" s="404">
        <v>45351</v>
      </c>
      <c r="E864" t="s">
        <v>2667</v>
      </c>
      <c r="F864" t="s">
        <v>3971</v>
      </c>
      <c r="G864" t="s">
        <v>3970</v>
      </c>
      <c r="H864" s="427">
        <v>48.7</v>
      </c>
      <c r="I864">
        <v>200512</v>
      </c>
      <c r="J864" t="s">
        <v>2622</v>
      </c>
      <c r="K864" t="s">
        <v>4720</v>
      </c>
    </row>
    <row r="865" spans="1:11" x14ac:dyDescent="0.25">
      <c r="A865">
        <v>7350</v>
      </c>
      <c r="B865" t="s">
        <v>86</v>
      </c>
      <c r="C865">
        <v>210</v>
      </c>
      <c r="D865" s="404">
        <v>45351</v>
      </c>
      <c r="E865" t="s">
        <v>2667</v>
      </c>
      <c r="F865" t="s">
        <v>3971</v>
      </c>
      <c r="G865" t="s">
        <v>3970</v>
      </c>
      <c r="H865" s="427">
        <v>54.14</v>
      </c>
      <c r="I865">
        <v>200512</v>
      </c>
      <c r="J865" t="s">
        <v>2622</v>
      </c>
      <c r="K865" t="s">
        <v>4720</v>
      </c>
    </row>
    <row r="866" spans="1:11" x14ac:dyDescent="0.25">
      <c r="A866">
        <v>7350</v>
      </c>
      <c r="B866" t="s">
        <v>86</v>
      </c>
      <c r="C866">
        <v>220</v>
      </c>
      <c r="D866" s="404">
        <v>45351</v>
      </c>
      <c r="E866" t="s">
        <v>2667</v>
      </c>
      <c r="F866" t="s">
        <v>3971</v>
      </c>
      <c r="G866" t="s">
        <v>3970</v>
      </c>
      <c r="H866" s="427">
        <v>32.46</v>
      </c>
      <c r="I866">
        <v>200512</v>
      </c>
      <c r="J866" t="s">
        <v>2622</v>
      </c>
      <c r="K866" t="s">
        <v>4720</v>
      </c>
    </row>
    <row r="867" spans="1:11" x14ac:dyDescent="0.25">
      <c r="A867">
        <v>7350</v>
      </c>
      <c r="B867" t="s">
        <v>86</v>
      </c>
      <c r="C867">
        <v>230</v>
      </c>
      <c r="D867" s="404">
        <v>45351</v>
      </c>
      <c r="E867" t="s">
        <v>2667</v>
      </c>
      <c r="F867" t="s">
        <v>3971</v>
      </c>
      <c r="G867" t="s">
        <v>3970</v>
      </c>
      <c r="H867" s="427">
        <v>54.78</v>
      </c>
      <c r="I867">
        <v>200512</v>
      </c>
      <c r="J867" t="s">
        <v>2622</v>
      </c>
      <c r="K867" t="s">
        <v>4720</v>
      </c>
    </row>
    <row r="868" spans="1:11" x14ac:dyDescent="0.25">
      <c r="A868">
        <v>7350</v>
      </c>
      <c r="B868" t="s">
        <v>86</v>
      </c>
      <c r="C868">
        <v>240</v>
      </c>
      <c r="D868" s="404">
        <v>45351</v>
      </c>
      <c r="E868" t="s">
        <v>2667</v>
      </c>
      <c r="F868" t="s">
        <v>3971</v>
      </c>
      <c r="G868" t="s">
        <v>3970</v>
      </c>
      <c r="H868" s="427">
        <v>43.26</v>
      </c>
      <c r="I868">
        <v>200512</v>
      </c>
      <c r="J868" t="s">
        <v>2622</v>
      </c>
      <c r="K868" t="s">
        <v>4720</v>
      </c>
    </row>
    <row r="869" spans="1:11" x14ac:dyDescent="0.25">
      <c r="A869">
        <v>7350</v>
      </c>
      <c r="B869" t="s">
        <v>86</v>
      </c>
      <c r="C869">
        <v>340</v>
      </c>
      <c r="D869" s="404">
        <v>45351</v>
      </c>
      <c r="E869" t="s">
        <v>2667</v>
      </c>
      <c r="F869" t="s">
        <v>3971</v>
      </c>
      <c r="G869" t="s">
        <v>3970</v>
      </c>
      <c r="H869" s="427">
        <v>22.08</v>
      </c>
      <c r="I869">
        <v>200512</v>
      </c>
      <c r="J869" t="s">
        <v>2622</v>
      </c>
      <c r="K869" t="s">
        <v>4720</v>
      </c>
    </row>
    <row r="870" spans="1:11" x14ac:dyDescent="0.25">
      <c r="A870">
        <v>7350</v>
      </c>
      <c r="B870" t="s">
        <v>86</v>
      </c>
      <c r="C870">
        <v>935</v>
      </c>
      <c r="D870" s="404">
        <v>45351</v>
      </c>
      <c r="E870" t="s">
        <v>2667</v>
      </c>
      <c r="F870" t="s">
        <v>3971</v>
      </c>
      <c r="G870" t="s">
        <v>3970</v>
      </c>
      <c r="H870" s="427">
        <v>20.29</v>
      </c>
      <c r="I870">
        <v>200512</v>
      </c>
      <c r="J870" t="s">
        <v>2622</v>
      </c>
      <c r="K870" t="s">
        <v>4720</v>
      </c>
    </row>
    <row r="871" spans="1:11" x14ac:dyDescent="0.25">
      <c r="A871">
        <v>7350</v>
      </c>
      <c r="B871" t="s">
        <v>86</v>
      </c>
      <c r="C871">
        <v>936</v>
      </c>
      <c r="D871" s="404">
        <v>45351</v>
      </c>
      <c r="E871" t="s">
        <v>2667</v>
      </c>
      <c r="F871" t="s">
        <v>3971</v>
      </c>
      <c r="G871" t="s">
        <v>3970</v>
      </c>
      <c r="H871" s="427">
        <v>20.29</v>
      </c>
      <c r="I871">
        <v>200512</v>
      </c>
      <c r="J871" t="s">
        <v>2622</v>
      </c>
      <c r="K871" t="s">
        <v>4720</v>
      </c>
    </row>
    <row r="872" spans="1:11" x14ac:dyDescent="0.25">
      <c r="A872">
        <v>7350</v>
      </c>
      <c r="B872" t="s">
        <v>86</v>
      </c>
      <c r="C872">
        <v>440</v>
      </c>
      <c r="D872" s="404">
        <v>44986</v>
      </c>
      <c r="E872" t="s">
        <v>2612</v>
      </c>
      <c r="F872" t="s">
        <v>3971</v>
      </c>
      <c r="G872" t="s">
        <v>4709</v>
      </c>
      <c r="H872" s="427">
        <v>48.57</v>
      </c>
      <c r="I872">
        <v>204554</v>
      </c>
      <c r="J872" t="s">
        <v>2612</v>
      </c>
      <c r="K872" t="s">
        <v>4719</v>
      </c>
    </row>
    <row r="873" spans="1:11" x14ac:dyDescent="0.25">
      <c r="A873">
        <v>7350</v>
      </c>
      <c r="B873" t="s">
        <v>86</v>
      </c>
      <c r="C873">
        <v>430</v>
      </c>
      <c r="D873" s="404">
        <v>45016</v>
      </c>
      <c r="E873" t="s">
        <v>2612</v>
      </c>
      <c r="F873" t="s">
        <v>3971</v>
      </c>
      <c r="G873" t="s">
        <v>4661</v>
      </c>
      <c r="H873" s="427">
        <v>83.78</v>
      </c>
      <c r="I873">
        <v>204554</v>
      </c>
      <c r="J873" t="s">
        <v>2612</v>
      </c>
      <c r="K873" t="s">
        <v>4719</v>
      </c>
    </row>
    <row r="874" spans="1:11" x14ac:dyDescent="0.25">
      <c r="A874">
        <v>7350</v>
      </c>
      <c r="B874" t="s">
        <v>86</v>
      </c>
      <c r="C874">
        <v>440</v>
      </c>
      <c r="D874" s="404">
        <v>45016</v>
      </c>
      <c r="E874" t="s">
        <v>2612</v>
      </c>
      <c r="F874" t="s">
        <v>3971</v>
      </c>
      <c r="G874" t="s">
        <v>4661</v>
      </c>
      <c r="H874" s="427">
        <v>83.77</v>
      </c>
      <c r="I874">
        <v>204554</v>
      </c>
      <c r="J874" t="s">
        <v>2612</v>
      </c>
      <c r="K874" t="s">
        <v>4719</v>
      </c>
    </row>
    <row r="875" spans="1:11" x14ac:dyDescent="0.25">
      <c r="A875">
        <v>7350</v>
      </c>
      <c r="B875" t="s">
        <v>86</v>
      </c>
      <c r="C875">
        <v>430</v>
      </c>
      <c r="D875" s="404">
        <v>45046</v>
      </c>
      <c r="E875" t="s">
        <v>2612</v>
      </c>
      <c r="F875" t="s">
        <v>3971</v>
      </c>
      <c r="G875" t="s">
        <v>4584</v>
      </c>
      <c r="H875" s="427">
        <v>28.59</v>
      </c>
      <c r="I875">
        <v>204554</v>
      </c>
      <c r="J875" t="s">
        <v>2612</v>
      </c>
      <c r="K875" t="s">
        <v>4719</v>
      </c>
    </row>
    <row r="876" spans="1:11" x14ac:dyDescent="0.25">
      <c r="A876">
        <v>7350</v>
      </c>
      <c r="B876" t="s">
        <v>86</v>
      </c>
      <c r="C876">
        <v>440</v>
      </c>
      <c r="D876" s="404">
        <v>45046</v>
      </c>
      <c r="E876" t="s">
        <v>2612</v>
      </c>
      <c r="F876" t="s">
        <v>3971</v>
      </c>
      <c r="G876" t="s">
        <v>4584</v>
      </c>
      <c r="H876" s="427">
        <v>28.59</v>
      </c>
      <c r="I876">
        <v>204554</v>
      </c>
      <c r="J876" t="s">
        <v>2612</v>
      </c>
      <c r="K876" t="s">
        <v>4719</v>
      </c>
    </row>
    <row r="877" spans="1:11" x14ac:dyDescent="0.25">
      <c r="A877">
        <v>7350</v>
      </c>
      <c r="B877" t="s">
        <v>86</v>
      </c>
      <c r="C877">
        <v>230</v>
      </c>
      <c r="D877" s="404">
        <v>45173</v>
      </c>
      <c r="E877" t="s">
        <v>4322</v>
      </c>
      <c r="F877" t="s">
        <v>3971</v>
      </c>
      <c r="G877">
        <v>4092023</v>
      </c>
      <c r="H877" s="427">
        <v>17.38</v>
      </c>
      <c r="I877">
        <v>200504</v>
      </c>
      <c r="J877" t="s">
        <v>4322</v>
      </c>
      <c r="K877" t="s">
        <v>4719</v>
      </c>
    </row>
    <row r="878" spans="1:11" x14ac:dyDescent="0.25">
      <c r="A878">
        <v>7350</v>
      </c>
      <c r="B878" t="s">
        <v>86</v>
      </c>
      <c r="C878">
        <v>112</v>
      </c>
      <c r="D878" s="404">
        <v>45351</v>
      </c>
      <c r="E878" t="s">
        <v>334</v>
      </c>
      <c r="F878" t="s">
        <v>3971</v>
      </c>
      <c r="G878">
        <v>29022024</v>
      </c>
      <c r="H878" s="427">
        <v>29.57</v>
      </c>
      <c r="I878">
        <v>204745</v>
      </c>
      <c r="J878" t="s">
        <v>334</v>
      </c>
      <c r="K878" t="s">
        <v>4719</v>
      </c>
    </row>
    <row r="879" spans="1:11" x14ac:dyDescent="0.25">
      <c r="A879">
        <v>7350</v>
      </c>
      <c r="B879" t="s">
        <v>86</v>
      </c>
      <c r="C879">
        <v>440</v>
      </c>
      <c r="D879" s="404">
        <v>45260</v>
      </c>
      <c r="E879" t="s">
        <v>4117</v>
      </c>
      <c r="F879" t="s">
        <v>3971</v>
      </c>
      <c r="G879">
        <v>26862</v>
      </c>
      <c r="H879" s="427">
        <v>80</v>
      </c>
      <c r="I879">
        <v>2494</v>
      </c>
      <c r="J879" t="s">
        <v>4117</v>
      </c>
      <c r="K879" t="s">
        <v>4719</v>
      </c>
    </row>
    <row r="880" spans="1:11" x14ac:dyDescent="0.25">
      <c r="A880">
        <v>7350</v>
      </c>
      <c r="B880" t="s">
        <v>86</v>
      </c>
      <c r="C880">
        <v>110</v>
      </c>
      <c r="D880" s="404">
        <v>45050</v>
      </c>
      <c r="E880" t="s">
        <v>2667</v>
      </c>
      <c r="F880" t="s">
        <v>3971</v>
      </c>
      <c r="G880">
        <v>4052023</v>
      </c>
      <c r="H880" s="427">
        <v>10.43</v>
      </c>
      <c r="I880">
        <v>200333</v>
      </c>
      <c r="J880" t="s">
        <v>326</v>
      </c>
      <c r="K880" t="s">
        <v>4719</v>
      </c>
    </row>
    <row r="881" spans="1:11" x14ac:dyDescent="0.25">
      <c r="A881">
        <v>7350</v>
      </c>
      <c r="B881" t="s">
        <v>86</v>
      </c>
      <c r="C881">
        <v>112</v>
      </c>
      <c r="D881" s="404">
        <v>45050</v>
      </c>
      <c r="E881" t="s">
        <v>2667</v>
      </c>
      <c r="F881" t="s">
        <v>3971</v>
      </c>
      <c r="G881">
        <v>4052023</v>
      </c>
      <c r="H881" s="427">
        <v>7.83</v>
      </c>
      <c r="I881">
        <v>200333</v>
      </c>
      <c r="J881" t="s">
        <v>326</v>
      </c>
      <c r="K881" t="s">
        <v>4719</v>
      </c>
    </row>
    <row r="882" spans="1:11" x14ac:dyDescent="0.25">
      <c r="A882">
        <v>7350</v>
      </c>
      <c r="B882" t="s">
        <v>86</v>
      </c>
      <c r="C882">
        <v>120</v>
      </c>
      <c r="D882" s="404">
        <v>45050</v>
      </c>
      <c r="E882" t="s">
        <v>2667</v>
      </c>
      <c r="F882" t="s">
        <v>3971</v>
      </c>
      <c r="G882">
        <v>4052023</v>
      </c>
      <c r="H882" s="427">
        <v>14.09</v>
      </c>
      <c r="I882">
        <v>200333</v>
      </c>
      <c r="J882" t="s">
        <v>326</v>
      </c>
      <c r="K882" t="s">
        <v>4719</v>
      </c>
    </row>
    <row r="883" spans="1:11" x14ac:dyDescent="0.25">
      <c r="A883">
        <v>7350</v>
      </c>
      <c r="B883" t="s">
        <v>86</v>
      </c>
      <c r="C883">
        <v>130</v>
      </c>
      <c r="D883" s="404">
        <v>45050</v>
      </c>
      <c r="E883" t="s">
        <v>2667</v>
      </c>
      <c r="F883" t="s">
        <v>3971</v>
      </c>
      <c r="G883">
        <v>4052023</v>
      </c>
      <c r="H883" s="427">
        <v>7.98</v>
      </c>
      <c r="I883">
        <v>200333</v>
      </c>
      <c r="J883" t="s">
        <v>326</v>
      </c>
      <c r="K883" t="s">
        <v>4719</v>
      </c>
    </row>
    <row r="884" spans="1:11" x14ac:dyDescent="0.25">
      <c r="A884">
        <v>7350</v>
      </c>
      <c r="B884" t="s">
        <v>86</v>
      </c>
      <c r="C884">
        <v>140</v>
      </c>
      <c r="D884" s="404">
        <v>45050</v>
      </c>
      <c r="E884" t="s">
        <v>2667</v>
      </c>
      <c r="F884" t="s">
        <v>3971</v>
      </c>
      <c r="G884">
        <v>4052023</v>
      </c>
      <c r="H884" s="427">
        <v>9.39</v>
      </c>
      <c r="I884">
        <v>200333</v>
      </c>
      <c r="J884" t="s">
        <v>326</v>
      </c>
      <c r="K884" t="s">
        <v>4719</v>
      </c>
    </row>
    <row r="885" spans="1:11" x14ac:dyDescent="0.25">
      <c r="A885">
        <v>7350</v>
      </c>
      <c r="B885" t="s">
        <v>86</v>
      </c>
      <c r="C885">
        <v>160</v>
      </c>
      <c r="D885" s="404">
        <v>45050</v>
      </c>
      <c r="E885" t="s">
        <v>2667</v>
      </c>
      <c r="F885" t="s">
        <v>3971</v>
      </c>
      <c r="G885">
        <v>4052023</v>
      </c>
      <c r="H885" s="427">
        <v>4.7</v>
      </c>
      <c r="I885">
        <v>200333</v>
      </c>
      <c r="J885" t="s">
        <v>326</v>
      </c>
      <c r="K885" t="s">
        <v>4719</v>
      </c>
    </row>
    <row r="886" spans="1:11" x14ac:dyDescent="0.25">
      <c r="A886">
        <v>7350</v>
      </c>
      <c r="B886" t="s">
        <v>86</v>
      </c>
      <c r="C886">
        <v>210</v>
      </c>
      <c r="D886" s="404">
        <v>45050</v>
      </c>
      <c r="E886" t="s">
        <v>2667</v>
      </c>
      <c r="F886" t="s">
        <v>3971</v>
      </c>
      <c r="G886">
        <v>4052023</v>
      </c>
      <c r="H886" s="427">
        <v>5.22</v>
      </c>
      <c r="I886">
        <v>200333</v>
      </c>
      <c r="J886" t="s">
        <v>326</v>
      </c>
      <c r="K886" t="s">
        <v>4719</v>
      </c>
    </row>
    <row r="887" spans="1:11" x14ac:dyDescent="0.25">
      <c r="A887">
        <v>7350</v>
      </c>
      <c r="B887" t="s">
        <v>86</v>
      </c>
      <c r="C887">
        <v>220</v>
      </c>
      <c r="D887" s="404">
        <v>45050</v>
      </c>
      <c r="E887" t="s">
        <v>2667</v>
      </c>
      <c r="F887" t="s">
        <v>3971</v>
      </c>
      <c r="G887">
        <v>4052023</v>
      </c>
      <c r="H887" s="427">
        <v>3.13</v>
      </c>
      <c r="I887">
        <v>200333</v>
      </c>
      <c r="J887" t="s">
        <v>326</v>
      </c>
      <c r="K887" t="s">
        <v>4719</v>
      </c>
    </row>
    <row r="888" spans="1:11" x14ac:dyDescent="0.25">
      <c r="A888">
        <v>7350</v>
      </c>
      <c r="B888" t="s">
        <v>86</v>
      </c>
      <c r="C888">
        <v>230</v>
      </c>
      <c r="D888" s="404">
        <v>45050</v>
      </c>
      <c r="E888" t="s">
        <v>2667</v>
      </c>
      <c r="F888" t="s">
        <v>3971</v>
      </c>
      <c r="G888">
        <v>4052023</v>
      </c>
      <c r="H888" s="427">
        <v>5.28</v>
      </c>
      <c r="I888">
        <v>200333</v>
      </c>
      <c r="J888" t="s">
        <v>326</v>
      </c>
      <c r="K888" t="s">
        <v>4719</v>
      </c>
    </row>
    <row r="889" spans="1:11" x14ac:dyDescent="0.25">
      <c r="A889">
        <v>7350</v>
      </c>
      <c r="B889" t="s">
        <v>86</v>
      </c>
      <c r="C889">
        <v>240</v>
      </c>
      <c r="D889" s="404">
        <v>45050</v>
      </c>
      <c r="E889" t="s">
        <v>2667</v>
      </c>
      <c r="F889" t="s">
        <v>3971</v>
      </c>
      <c r="G889">
        <v>4052023</v>
      </c>
      <c r="H889" s="427">
        <v>4.17</v>
      </c>
      <c r="I889">
        <v>200333</v>
      </c>
      <c r="J889" t="s">
        <v>326</v>
      </c>
      <c r="K889" t="s">
        <v>4719</v>
      </c>
    </row>
    <row r="890" spans="1:11" x14ac:dyDescent="0.25">
      <c r="A890">
        <v>7350</v>
      </c>
      <c r="B890" t="s">
        <v>86</v>
      </c>
      <c r="C890">
        <v>340</v>
      </c>
      <c r="D890" s="404">
        <v>45050</v>
      </c>
      <c r="E890" t="s">
        <v>2667</v>
      </c>
      <c r="F890" t="s">
        <v>3971</v>
      </c>
      <c r="G890">
        <v>4052023</v>
      </c>
      <c r="H890" s="427">
        <v>2.13</v>
      </c>
      <c r="I890">
        <v>200333</v>
      </c>
      <c r="J890" t="s">
        <v>326</v>
      </c>
      <c r="K890" t="s">
        <v>4719</v>
      </c>
    </row>
    <row r="891" spans="1:11" x14ac:dyDescent="0.25">
      <c r="A891">
        <v>7350</v>
      </c>
      <c r="B891" t="s">
        <v>86</v>
      </c>
      <c r="C891">
        <v>935</v>
      </c>
      <c r="D891" s="404">
        <v>45050</v>
      </c>
      <c r="E891" t="s">
        <v>2667</v>
      </c>
      <c r="F891" t="s">
        <v>3971</v>
      </c>
      <c r="G891">
        <v>4052023</v>
      </c>
      <c r="H891" s="427">
        <v>1.96</v>
      </c>
      <c r="I891">
        <v>200333</v>
      </c>
      <c r="J891" t="s">
        <v>326</v>
      </c>
      <c r="K891" t="s">
        <v>4719</v>
      </c>
    </row>
    <row r="892" spans="1:11" x14ac:dyDescent="0.25">
      <c r="A892">
        <v>7350</v>
      </c>
      <c r="B892" t="s">
        <v>86</v>
      </c>
      <c r="C892">
        <v>936</v>
      </c>
      <c r="D892" s="404">
        <v>45050</v>
      </c>
      <c r="E892" t="s">
        <v>2667</v>
      </c>
      <c r="F892" t="s">
        <v>3971</v>
      </c>
      <c r="G892">
        <v>4052023</v>
      </c>
      <c r="H892" s="427">
        <v>1.96</v>
      </c>
      <c r="I892">
        <v>200333</v>
      </c>
      <c r="J892" t="s">
        <v>326</v>
      </c>
      <c r="K892" t="s">
        <v>4719</v>
      </c>
    </row>
    <row r="893" spans="1:11" x14ac:dyDescent="0.25">
      <c r="A893">
        <v>7350</v>
      </c>
      <c r="B893" t="s">
        <v>86</v>
      </c>
      <c r="C893">
        <v>140</v>
      </c>
      <c r="D893" s="404">
        <v>45200</v>
      </c>
      <c r="E893" t="s">
        <v>4104</v>
      </c>
      <c r="F893" t="s">
        <v>3971</v>
      </c>
      <c r="G893">
        <v>29090</v>
      </c>
      <c r="H893" s="427">
        <v>32</v>
      </c>
      <c r="I893">
        <v>11503</v>
      </c>
      <c r="J893" t="s">
        <v>4104</v>
      </c>
      <c r="K893" t="s">
        <v>4719</v>
      </c>
    </row>
    <row r="894" spans="1:11" x14ac:dyDescent="0.25">
      <c r="A894">
        <v>7350</v>
      </c>
      <c r="B894" t="s">
        <v>86</v>
      </c>
      <c r="C894">
        <v>140</v>
      </c>
      <c r="D894" s="404">
        <v>45239</v>
      </c>
      <c r="E894" t="s">
        <v>4104</v>
      </c>
      <c r="F894" t="s">
        <v>3971</v>
      </c>
      <c r="G894">
        <v>29090</v>
      </c>
      <c r="H894" s="427">
        <v>-32</v>
      </c>
      <c r="I894">
        <v>11503</v>
      </c>
      <c r="J894" t="s">
        <v>4104</v>
      </c>
      <c r="K894" t="s">
        <v>4719</v>
      </c>
    </row>
    <row r="895" spans="1:11" x14ac:dyDescent="0.25">
      <c r="A895">
        <v>7350</v>
      </c>
      <c r="B895" t="s">
        <v>86</v>
      </c>
      <c r="C895">
        <v>140</v>
      </c>
      <c r="D895" s="404">
        <v>45268</v>
      </c>
      <c r="E895" t="s">
        <v>4104</v>
      </c>
      <c r="F895" t="s">
        <v>3971</v>
      </c>
      <c r="G895">
        <v>29390</v>
      </c>
      <c r="H895" s="427">
        <v>25</v>
      </c>
      <c r="I895">
        <v>11503</v>
      </c>
      <c r="J895" t="s">
        <v>4104</v>
      </c>
      <c r="K895" t="s">
        <v>4719</v>
      </c>
    </row>
    <row r="896" spans="1:11" x14ac:dyDescent="0.25">
      <c r="A896">
        <v>7350</v>
      </c>
      <c r="B896" t="s">
        <v>86</v>
      </c>
      <c r="C896">
        <v>112</v>
      </c>
      <c r="D896" s="404">
        <v>45161</v>
      </c>
      <c r="E896" t="s">
        <v>2591</v>
      </c>
      <c r="F896" t="s">
        <v>3974</v>
      </c>
      <c r="G896" t="s">
        <v>4360</v>
      </c>
      <c r="H896" s="427">
        <v>637.5</v>
      </c>
      <c r="I896">
        <v>11360</v>
      </c>
      <c r="J896" t="s">
        <v>2592</v>
      </c>
      <c r="K896" t="s">
        <v>4719</v>
      </c>
    </row>
    <row r="897" spans="1:11" x14ac:dyDescent="0.25">
      <c r="A897">
        <v>7350</v>
      </c>
      <c r="B897" t="s">
        <v>86</v>
      </c>
      <c r="C897">
        <v>142</v>
      </c>
      <c r="D897" s="404">
        <v>45078</v>
      </c>
      <c r="E897" t="s">
        <v>4512</v>
      </c>
      <c r="F897" t="s">
        <v>3971</v>
      </c>
      <c r="G897">
        <v>86367</v>
      </c>
      <c r="H897" s="427">
        <v>150</v>
      </c>
      <c r="I897">
        <v>775</v>
      </c>
      <c r="J897" t="s">
        <v>4512</v>
      </c>
      <c r="K897" t="s">
        <v>4719</v>
      </c>
    </row>
    <row r="898" spans="1:11" x14ac:dyDescent="0.25">
      <c r="A898">
        <v>7350</v>
      </c>
      <c r="B898" t="s">
        <v>86</v>
      </c>
      <c r="C898">
        <v>130</v>
      </c>
      <c r="D898" s="404">
        <v>45107</v>
      </c>
      <c r="E898" t="s">
        <v>4468</v>
      </c>
      <c r="F898" t="s">
        <v>3971</v>
      </c>
      <c r="G898" t="s">
        <v>4469</v>
      </c>
      <c r="H898" s="427">
        <v>47.11</v>
      </c>
      <c r="I898">
        <v>100</v>
      </c>
      <c r="J898" t="s">
        <v>4468</v>
      </c>
      <c r="K898" t="s">
        <v>4719</v>
      </c>
    </row>
    <row r="899" spans="1:11" x14ac:dyDescent="0.25">
      <c r="A899">
        <v>7350</v>
      </c>
      <c r="B899" t="s">
        <v>86</v>
      </c>
      <c r="C899">
        <v>130</v>
      </c>
      <c r="D899" s="404">
        <v>44995</v>
      </c>
      <c r="E899" t="s">
        <v>2699</v>
      </c>
      <c r="F899" t="s">
        <v>3971</v>
      </c>
      <c r="G899" t="s">
        <v>4692</v>
      </c>
      <c r="H899" s="427">
        <v>73.930000000000007</v>
      </c>
      <c r="I899">
        <v>10038</v>
      </c>
      <c r="J899" t="s">
        <v>2699</v>
      </c>
      <c r="K899" t="s">
        <v>4719</v>
      </c>
    </row>
    <row r="900" spans="1:11" x14ac:dyDescent="0.25">
      <c r="A900">
        <v>7350</v>
      </c>
      <c r="B900" t="s">
        <v>86</v>
      </c>
      <c r="C900">
        <v>130</v>
      </c>
      <c r="D900" s="404">
        <v>45013</v>
      </c>
      <c r="E900" t="s">
        <v>4671</v>
      </c>
      <c r="F900" t="s">
        <v>3974</v>
      </c>
      <c r="G900" t="s">
        <v>4670</v>
      </c>
      <c r="H900" s="427">
        <v>9.94</v>
      </c>
      <c r="I900">
        <v>10038</v>
      </c>
      <c r="J900" t="s">
        <v>2699</v>
      </c>
      <c r="K900" t="s">
        <v>4719</v>
      </c>
    </row>
    <row r="901" spans="1:11" x14ac:dyDescent="0.25">
      <c r="A901">
        <v>7350</v>
      </c>
      <c r="B901" t="s">
        <v>86</v>
      </c>
      <c r="C901">
        <v>130</v>
      </c>
      <c r="D901" s="404">
        <v>45020</v>
      </c>
      <c r="E901" t="s">
        <v>2699</v>
      </c>
      <c r="F901" t="s">
        <v>3971</v>
      </c>
      <c r="G901" t="s">
        <v>4639</v>
      </c>
      <c r="H901" s="427">
        <v>44.01</v>
      </c>
      <c r="I901">
        <v>10038</v>
      </c>
      <c r="J901" t="s">
        <v>2699</v>
      </c>
      <c r="K901" t="s">
        <v>4719</v>
      </c>
    </row>
    <row r="902" spans="1:11" x14ac:dyDescent="0.25">
      <c r="A902">
        <v>7350</v>
      </c>
      <c r="B902" t="s">
        <v>86</v>
      </c>
      <c r="C902">
        <v>130</v>
      </c>
      <c r="D902" s="404">
        <v>45022</v>
      </c>
      <c r="E902" t="s">
        <v>2699</v>
      </c>
      <c r="F902" t="s">
        <v>3971</v>
      </c>
      <c r="G902" t="s">
        <v>4632</v>
      </c>
      <c r="H902" s="427">
        <v>16.77</v>
      </c>
      <c r="I902">
        <v>10038</v>
      </c>
      <c r="J902" t="s">
        <v>2699</v>
      </c>
      <c r="K902" t="s">
        <v>4719</v>
      </c>
    </row>
    <row r="903" spans="1:11" x14ac:dyDescent="0.25">
      <c r="A903">
        <v>7350</v>
      </c>
      <c r="B903" t="s">
        <v>86</v>
      </c>
      <c r="C903">
        <v>110</v>
      </c>
      <c r="D903" s="404">
        <v>45035</v>
      </c>
      <c r="E903" t="s">
        <v>3977</v>
      </c>
      <c r="F903" t="s">
        <v>3971</v>
      </c>
      <c r="G903" t="s">
        <v>4608</v>
      </c>
      <c r="H903" s="427">
        <v>-5.19</v>
      </c>
      <c r="I903">
        <v>10038</v>
      </c>
      <c r="J903" t="s">
        <v>2699</v>
      </c>
      <c r="K903" t="s">
        <v>4719</v>
      </c>
    </row>
    <row r="904" spans="1:11" x14ac:dyDescent="0.25">
      <c r="A904">
        <v>7350</v>
      </c>
      <c r="B904" t="s">
        <v>86</v>
      </c>
      <c r="C904">
        <v>112</v>
      </c>
      <c r="D904" s="404">
        <v>45035</v>
      </c>
      <c r="E904" t="s">
        <v>3977</v>
      </c>
      <c r="F904" t="s">
        <v>3971</v>
      </c>
      <c r="G904" t="s">
        <v>4608</v>
      </c>
      <c r="H904" s="427">
        <v>-2.6</v>
      </c>
      <c r="I904">
        <v>10038</v>
      </c>
      <c r="J904" t="s">
        <v>2699</v>
      </c>
      <c r="K904" t="s">
        <v>4719</v>
      </c>
    </row>
    <row r="905" spans="1:11" x14ac:dyDescent="0.25">
      <c r="A905">
        <v>7350</v>
      </c>
      <c r="B905" t="s">
        <v>86</v>
      </c>
      <c r="C905">
        <v>120</v>
      </c>
      <c r="D905" s="404">
        <v>45035</v>
      </c>
      <c r="E905" t="s">
        <v>3977</v>
      </c>
      <c r="F905" t="s">
        <v>3971</v>
      </c>
      <c r="G905" t="s">
        <v>4608</v>
      </c>
      <c r="H905" s="427">
        <v>-5.71</v>
      </c>
      <c r="I905">
        <v>10038</v>
      </c>
      <c r="J905" t="s">
        <v>2699</v>
      </c>
      <c r="K905" t="s">
        <v>4719</v>
      </c>
    </row>
    <row r="906" spans="1:11" x14ac:dyDescent="0.25">
      <c r="A906">
        <v>7350</v>
      </c>
      <c r="B906" t="s">
        <v>86</v>
      </c>
      <c r="C906">
        <v>130</v>
      </c>
      <c r="D906" s="404">
        <v>45035</v>
      </c>
      <c r="E906" t="s">
        <v>3977</v>
      </c>
      <c r="F906" t="s">
        <v>3971</v>
      </c>
      <c r="G906" t="s">
        <v>4608</v>
      </c>
      <c r="H906" s="427">
        <v>-4.41</v>
      </c>
      <c r="I906">
        <v>10038</v>
      </c>
      <c r="J906" t="s">
        <v>2699</v>
      </c>
      <c r="K906" t="s">
        <v>4719</v>
      </c>
    </row>
    <row r="907" spans="1:11" x14ac:dyDescent="0.25">
      <c r="A907">
        <v>7350</v>
      </c>
      <c r="B907" t="s">
        <v>86</v>
      </c>
      <c r="C907">
        <v>140</v>
      </c>
      <c r="D907" s="404">
        <v>45035</v>
      </c>
      <c r="E907" t="s">
        <v>3977</v>
      </c>
      <c r="F907" t="s">
        <v>3971</v>
      </c>
      <c r="G907" t="s">
        <v>4608</v>
      </c>
      <c r="H907" s="427">
        <v>-5.19</v>
      </c>
      <c r="I907">
        <v>10038</v>
      </c>
      <c r="J907" t="s">
        <v>2699</v>
      </c>
      <c r="K907" t="s">
        <v>4719</v>
      </c>
    </row>
    <row r="908" spans="1:11" x14ac:dyDescent="0.25">
      <c r="A908">
        <v>7350</v>
      </c>
      <c r="B908" t="s">
        <v>86</v>
      </c>
      <c r="C908">
        <v>160</v>
      </c>
      <c r="D908" s="404">
        <v>45035</v>
      </c>
      <c r="E908" t="s">
        <v>3977</v>
      </c>
      <c r="F908" t="s">
        <v>3971</v>
      </c>
      <c r="G908" t="s">
        <v>4608</v>
      </c>
      <c r="H908" s="427">
        <v>-1.56</v>
      </c>
      <c r="I908">
        <v>10038</v>
      </c>
      <c r="J908" t="s">
        <v>2699</v>
      </c>
      <c r="K908" t="s">
        <v>4719</v>
      </c>
    </row>
    <row r="909" spans="1:11" x14ac:dyDescent="0.25">
      <c r="A909">
        <v>7350</v>
      </c>
      <c r="B909" t="s">
        <v>86</v>
      </c>
      <c r="C909">
        <v>935</v>
      </c>
      <c r="D909" s="404">
        <v>45035</v>
      </c>
      <c r="E909" t="s">
        <v>3977</v>
      </c>
      <c r="F909" t="s">
        <v>3971</v>
      </c>
      <c r="G909" t="s">
        <v>4608</v>
      </c>
      <c r="H909" s="427">
        <v>-1.3</v>
      </c>
      <c r="I909">
        <v>10038</v>
      </c>
      <c r="J909" t="s">
        <v>2699</v>
      </c>
      <c r="K909" t="s">
        <v>4719</v>
      </c>
    </row>
    <row r="910" spans="1:11" x14ac:dyDescent="0.25">
      <c r="A910">
        <v>7350</v>
      </c>
      <c r="B910" t="s">
        <v>86</v>
      </c>
      <c r="C910">
        <v>130</v>
      </c>
      <c r="D910" s="404">
        <v>45048</v>
      </c>
      <c r="E910" t="s">
        <v>2699</v>
      </c>
      <c r="F910" t="s">
        <v>3971</v>
      </c>
      <c r="G910" t="s">
        <v>4576</v>
      </c>
      <c r="H910" s="427">
        <v>109.39</v>
      </c>
      <c r="I910">
        <v>10038</v>
      </c>
      <c r="J910" t="s">
        <v>2699</v>
      </c>
      <c r="K910" t="s">
        <v>4719</v>
      </c>
    </row>
    <row r="911" spans="1:11" x14ac:dyDescent="0.25">
      <c r="A911">
        <v>7350</v>
      </c>
      <c r="B911" t="s">
        <v>86</v>
      </c>
      <c r="C911">
        <v>130</v>
      </c>
      <c r="D911" s="404">
        <v>45048</v>
      </c>
      <c r="E911" t="s">
        <v>2699</v>
      </c>
      <c r="F911" t="s">
        <v>3971</v>
      </c>
      <c r="G911" t="s">
        <v>4575</v>
      </c>
      <c r="H911" s="427">
        <v>29.34</v>
      </c>
      <c r="I911">
        <v>10038</v>
      </c>
      <c r="J911" t="s">
        <v>2699</v>
      </c>
      <c r="K911" t="s">
        <v>4719</v>
      </c>
    </row>
    <row r="912" spans="1:11" x14ac:dyDescent="0.25">
      <c r="A912">
        <v>7350</v>
      </c>
      <c r="B912" t="s">
        <v>86</v>
      </c>
      <c r="C912">
        <v>130</v>
      </c>
      <c r="D912" s="404">
        <v>45093</v>
      </c>
      <c r="E912" t="s">
        <v>2699</v>
      </c>
      <c r="F912" t="s">
        <v>3971</v>
      </c>
      <c r="G912" t="s">
        <v>4491</v>
      </c>
      <c r="H912" s="427">
        <v>97.7</v>
      </c>
      <c r="I912">
        <v>10038</v>
      </c>
      <c r="J912" t="s">
        <v>2699</v>
      </c>
      <c r="K912" t="s">
        <v>4719</v>
      </c>
    </row>
    <row r="913" spans="1:11" x14ac:dyDescent="0.25">
      <c r="A913">
        <v>7350</v>
      </c>
      <c r="B913" t="s">
        <v>86</v>
      </c>
      <c r="C913">
        <v>440</v>
      </c>
      <c r="D913" s="404">
        <v>45100</v>
      </c>
      <c r="E913" t="s">
        <v>2699</v>
      </c>
      <c r="F913" t="s">
        <v>3971</v>
      </c>
      <c r="G913" t="s">
        <v>4481</v>
      </c>
      <c r="H913" s="427">
        <v>35.42</v>
      </c>
      <c r="I913">
        <v>10038</v>
      </c>
      <c r="J913" t="s">
        <v>2699</v>
      </c>
      <c r="K913" t="s">
        <v>4719</v>
      </c>
    </row>
    <row r="914" spans="1:11" x14ac:dyDescent="0.25">
      <c r="A914">
        <v>7350</v>
      </c>
      <c r="B914" t="s">
        <v>86</v>
      </c>
      <c r="C914">
        <v>440</v>
      </c>
      <c r="D914" s="404">
        <v>45100</v>
      </c>
      <c r="E914" t="s">
        <v>4480</v>
      </c>
      <c r="F914" t="s">
        <v>3974</v>
      </c>
      <c r="G914" t="s">
        <v>4479</v>
      </c>
      <c r="H914" s="427">
        <v>106.26</v>
      </c>
      <c r="I914">
        <v>10038</v>
      </c>
      <c r="J914" t="s">
        <v>2699</v>
      </c>
      <c r="K914" t="s">
        <v>4719</v>
      </c>
    </row>
    <row r="915" spans="1:11" x14ac:dyDescent="0.25">
      <c r="A915">
        <v>7350</v>
      </c>
      <c r="B915" t="s">
        <v>86</v>
      </c>
      <c r="C915">
        <v>130</v>
      </c>
      <c r="D915" s="404">
        <v>45120</v>
      </c>
      <c r="E915" t="s">
        <v>2699</v>
      </c>
      <c r="F915" t="s">
        <v>3971</v>
      </c>
      <c r="G915" t="s">
        <v>4445</v>
      </c>
      <c r="H915" s="427">
        <v>123.72</v>
      </c>
      <c r="I915">
        <v>10038</v>
      </c>
      <c r="J915" t="s">
        <v>2699</v>
      </c>
      <c r="K915" t="s">
        <v>4719</v>
      </c>
    </row>
    <row r="916" spans="1:11" x14ac:dyDescent="0.25">
      <c r="A916">
        <v>7350</v>
      </c>
      <c r="B916" t="s">
        <v>86</v>
      </c>
      <c r="C916">
        <v>130</v>
      </c>
      <c r="D916" s="404">
        <v>45125</v>
      </c>
      <c r="E916" t="s">
        <v>2699</v>
      </c>
      <c r="F916" t="s">
        <v>3971</v>
      </c>
      <c r="G916" t="s">
        <v>4444</v>
      </c>
      <c r="H916" s="427">
        <v>15.02</v>
      </c>
      <c r="I916">
        <v>10038</v>
      </c>
      <c r="J916" t="s">
        <v>2699</v>
      </c>
      <c r="K916" t="s">
        <v>4719</v>
      </c>
    </row>
    <row r="917" spans="1:11" x14ac:dyDescent="0.25">
      <c r="A917">
        <v>7350</v>
      </c>
      <c r="B917" t="s">
        <v>86</v>
      </c>
      <c r="C917">
        <v>130</v>
      </c>
      <c r="D917" s="404">
        <v>45125</v>
      </c>
      <c r="E917" t="s">
        <v>2699</v>
      </c>
      <c r="F917" t="s">
        <v>3971</v>
      </c>
      <c r="G917" t="s">
        <v>4443</v>
      </c>
      <c r="H917" s="427">
        <v>172.14</v>
      </c>
      <c r="I917">
        <v>10038</v>
      </c>
      <c r="J917" t="s">
        <v>2699</v>
      </c>
      <c r="K917" t="s">
        <v>4719</v>
      </c>
    </row>
    <row r="918" spans="1:11" x14ac:dyDescent="0.25">
      <c r="A918">
        <v>7350</v>
      </c>
      <c r="B918" t="s">
        <v>86</v>
      </c>
      <c r="C918">
        <v>142</v>
      </c>
      <c r="D918" s="404">
        <v>45125</v>
      </c>
      <c r="E918" t="s">
        <v>4442</v>
      </c>
      <c r="F918" t="s">
        <v>3974</v>
      </c>
      <c r="G918" t="s">
        <v>4441</v>
      </c>
      <c r="H918" s="427">
        <v>10.48</v>
      </c>
      <c r="I918">
        <v>10038</v>
      </c>
      <c r="J918" t="s">
        <v>2699</v>
      </c>
      <c r="K918" t="s">
        <v>4719</v>
      </c>
    </row>
    <row r="919" spans="1:11" x14ac:dyDescent="0.25">
      <c r="A919">
        <v>7350</v>
      </c>
      <c r="B919" t="s">
        <v>86</v>
      </c>
      <c r="C919">
        <v>130</v>
      </c>
      <c r="D919" s="404">
        <v>45126</v>
      </c>
      <c r="E919" t="s">
        <v>2699</v>
      </c>
      <c r="F919" t="s">
        <v>3971</v>
      </c>
      <c r="G919" t="s">
        <v>4435</v>
      </c>
      <c r="H919" s="427">
        <v>250.87</v>
      </c>
      <c r="I919">
        <v>10038</v>
      </c>
      <c r="J919" t="s">
        <v>2699</v>
      </c>
      <c r="K919" t="s">
        <v>4719</v>
      </c>
    </row>
    <row r="920" spans="1:11" x14ac:dyDescent="0.25">
      <c r="A920">
        <v>7350</v>
      </c>
      <c r="B920" t="s">
        <v>86</v>
      </c>
      <c r="C920">
        <v>130</v>
      </c>
      <c r="D920" s="404">
        <v>45128</v>
      </c>
      <c r="E920" t="s">
        <v>2699</v>
      </c>
      <c r="F920" t="s">
        <v>3971</v>
      </c>
      <c r="G920" t="s">
        <v>4433</v>
      </c>
      <c r="H920" s="427">
        <v>18.579999999999998</v>
      </c>
      <c r="I920">
        <v>10038</v>
      </c>
      <c r="J920" t="s">
        <v>2699</v>
      </c>
      <c r="K920" t="s">
        <v>4719</v>
      </c>
    </row>
    <row r="921" spans="1:11" x14ac:dyDescent="0.25">
      <c r="A921">
        <v>7350</v>
      </c>
      <c r="B921" t="s">
        <v>86</v>
      </c>
      <c r="C921">
        <v>110</v>
      </c>
      <c r="D921" s="404">
        <v>45134</v>
      </c>
      <c r="E921" t="s">
        <v>2667</v>
      </c>
      <c r="F921" t="s">
        <v>3971</v>
      </c>
      <c r="G921" t="s">
        <v>4417</v>
      </c>
      <c r="H921" s="427">
        <v>21.17</v>
      </c>
      <c r="I921">
        <v>10038</v>
      </c>
      <c r="J921" t="s">
        <v>2699</v>
      </c>
      <c r="K921" t="s">
        <v>4719</v>
      </c>
    </row>
    <row r="922" spans="1:11" x14ac:dyDescent="0.25">
      <c r="A922">
        <v>7350</v>
      </c>
      <c r="B922" t="s">
        <v>86</v>
      </c>
      <c r="C922">
        <v>112</v>
      </c>
      <c r="D922" s="404">
        <v>45134</v>
      </c>
      <c r="E922" t="s">
        <v>2667</v>
      </c>
      <c r="F922" t="s">
        <v>3971</v>
      </c>
      <c r="G922" t="s">
        <v>4417</v>
      </c>
      <c r="H922" s="427">
        <v>15.88</v>
      </c>
      <c r="I922">
        <v>10038</v>
      </c>
      <c r="J922" t="s">
        <v>2699</v>
      </c>
      <c r="K922" t="s">
        <v>4719</v>
      </c>
    </row>
    <row r="923" spans="1:11" x14ac:dyDescent="0.25">
      <c r="A923">
        <v>7350</v>
      </c>
      <c r="B923" t="s">
        <v>86</v>
      </c>
      <c r="C923">
        <v>120</v>
      </c>
      <c r="D923" s="404">
        <v>45134</v>
      </c>
      <c r="E923" t="s">
        <v>2667</v>
      </c>
      <c r="F923" t="s">
        <v>3971</v>
      </c>
      <c r="G923" t="s">
        <v>4417</v>
      </c>
      <c r="H923" s="427">
        <v>28.57</v>
      </c>
      <c r="I923">
        <v>10038</v>
      </c>
      <c r="J923" t="s">
        <v>2699</v>
      </c>
      <c r="K923" t="s">
        <v>4719</v>
      </c>
    </row>
    <row r="924" spans="1:11" x14ac:dyDescent="0.25">
      <c r="A924">
        <v>7350</v>
      </c>
      <c r="B924" t="s">
        <v>86</v>
      </c>
      <c r="C924">
        <v>130</v>
      </c>
      <c r="D924" s="404">
        <v>45134</v>
      </c>
      <c r="E924" t="s">
        <v>2667</v>
      </c>
      <c r="F924" t="s">
        <v>3971</v>
      </c>
      <c r="G924" t="s">
        <v>4417</v>
      </c>
      <c r="H924" s="427">
        <v>16.190000000000001</v>
      </c>
      <c r="I924">
        <v>10038</v>
      </c>
      <c r="J924" t="s">
        <v>2699</v>
      </c>
      <c r="K924" t="s">
        <v>4719</v>
      </c>
    </row>
    <row r="925" spans="1:11" x14ac:dyDescent="0.25">
      <c r="A925">
        <v>7350</v>
      </c>
      <c r="B925" t="s">
        <v>86</v>
      </c>
      <c r="C925">
        <v>140</v>
      </c>
      <c r="D925" s="404">
        <v>45134</v>
      </c>
      <c r="E925" t="s">
        <v>2667</v>
      </c>
      <c r="F925" t="s">
        <v>3971</v>
      </c>
      <c r="G925" t="s">
        <v>4417</v>
      </c>
      <c r="H925" s="427">
        <v>19.05</v>
      </c>
      <c r="I925">
        <v>10038</v>
      </c>
      <c r="J925" t="s">
        <v>2699</v>
      </c>
      <c r="K925" t="s">
        <v>4719</v>
      </c>
    </row>
    <row r="926" spans="1:11" x14ac:dyDescent="0.25">
      <c r="A926">
        <v>7350</v>
      </c>
      <c r="B926" t="s">
        <v>86</v>
      </c>
      <c r="C926">
        <v>160</v>
      </c>
      <c r="D926" s="404">
        <v>45134</v>
      </c>
      <c r="E926" t="s">
        <v>2667</v>
      </c>
      <c r="F926" t="s">
        <v>3971</v>
      </c>
      <c r="G926" t="s">
        <v>4417</v>
      </c>
      <c r="H926" s="427">
        <v>9.52</v>
      </c>
      <c r="I926">
        <v>10038</v>
      </c>
      <c r="J926" t="s">
        <v>2699</v>
      </c>
      <c r="K926" t="s">
        <v>4719</v>
      </c>
    </row>
    <row r="927" spans="1:11" x14ac:dyDescent="0.25">
      <c r="A927">
        <v>7350</v>
      </c>
      <c r="B927" t="s">
        <v>86</v>
      </c>
      <c r="C927">
        <v>210</v>
      </c>
      <c r="D927" s="404">
        <v>45134</v>
      </c>
      <c r="E927" t="s">
        <v>2667</v>
      </c>
      <c r="F927" t="s">
        <v>3971</v>
      </c>
      <c r="G927" t="s">
        <v>4417</v>
      </c>
      <c r="H927" s="427">
        <v>10.59</v>
      </c>
      <c r="I927">
        <v>10038</v>
      </c>
      <c r="J927" t="s">
        <v>2699</v>
      </c>
      <c r="K927" t="s">
        <v>4719</v>
      </c>
    </row>
    <row r="928" spans="1:11" x14ac:dyDescent="0.25">
      <c r="A928">
        <v>7350</v>
      </c>
      <c r="B928" t="s">
        <v>86</v>
      </c>
      <c r="C928">
        <v>220</v>
      </c>
      <c r="D928" s="404">
        <v>45134</v>
      </c>
      <c r="E928" t="s">
        <v>2667</v>
      </c>
      <c r="F928" t="s">
        <v>3971</v>
      </c>
      <c r="G928" t="s">
        <v>4417</v>
      </c>
      <c r="H928" s="427">
        <v>6.35</v>
      </c>
      <c r="I928">
        <v>10038</v>
      </c>
      <c r="J928" t="s">
        <v>2699</v>
      </c>
      <c r="K928" t="s">
        <v>4719</v>
      </c>
    </row>
    <row r="929" spans="1:11" x14ac:dyDescent="0.25">
      <c r="A929">
        <v>7350</v>
      </c>
      <c r="B929" t="s">
        <v>86</v>
      </c>
      <c r="C929">
        <v>230</v>
      </c>
      <c r="D929" s="404">
        <v>45134</v>
      </c>
      <c r="E929" t="s">
        <v>2667</v>
      </c>
      <c r="F929" t="s">
        <v>3971</v>
      </c>
      <c r="G929" t="s">
        <v>4417</v>
      </c>
      <c r="H929" s="427">
        <v>10.71</v>
      </c>
      <c r="I929">
        <v>10038</v>
      </c>
      <c r="J929" t="s">
        <v>2699</v>
      </c>
      <c r="K929" t="s">
        <v>4719</v>
      </c>
    </row>
    <row r="930" spans="1:11" x14ac:dyDescent="0.25">
      <c r="A930">
        <v>7350</v>
      </c>
      <c r="B930" t="s">
        <v>86</v>
      </c>
      <c r="C930">
        <v>240</v>
      </c>
      <c r="D930" s="404">
        <v>45134</v>
      </c>
      <c r="E930" t="s">
        <v>2667</v>
      </c>
      <c r="F930" t="s">
        <v>3971</v>
      </c>
      <c r="G930" t="s">
        <v>4417</v>
      </c>
      <c r="H930" s="427">
        <v>8.4600000000000009</v>
      </c>
      <c r="I930">
        <v>10038</v>
      </c>
      <c r="J930" t="s">
        <v>2699</v>
      </c>
      <c r="K930" t="s">
        <v>4719</v>
      </c>
    </row>
    <row r="931" spans="1:11" x14ac:dyDescent="0.25">
      <c r="A931">
        <v>7350</v>
      </c>
      <c r="B931" t="s">
        <v>86</v>
      </c>
      <c r="C931">
        <v>340</v>
      </c>
      <c r="D931" s="404">
        <v>45134</v>
      </c>
      <c r="E931" t="s">
        <v>2667</v>
      </c>
      <c r="F931" t="s">
        <v>3971</v>
      </c>
      <c r="G931" t="s">
        <v>4417</v>
      </c>
      <c r="H931" s="427">
        <v>4.32</v>
      </c>
      <c r="I931">
        <v>10038</v>
      </c>
      <c r="J931" t="s">
        <v>2699</v>
      </c>
      <c r="K931" t="s">
        <v>4719</v>
      </c>
    </row>
    <row r="932" spans="1:11" x14ac:dyDescent="0.25">
      <c r="A932">
        <v>7350</v>
      </c>
      <c r="B932" t="s">
        <v>86</v>
      </c>
      <c r="C932">
        <v>935</v>
      </c>
      <c r="D932" s="404">
        <v>45134</v>
      </c>
      <c r="E932" t="s">
        <v>2667</v>
      </c>
      <c r="F932" t="s">
        <v>3971</v>
      </c>
      <c r="G932" t="s">
        <v>4417</v>
      </c>
      <c r="H932" s="427">
        <v>3.97</v>
      </c>
      <c r="I932">
        <v>10038</v>
      </c>
      <c r="J932" t="s">
        <v>2699</v>
      </c>
      <c r="K932" t="s">
        <v>4719</v>
      </c>
    </row>
    <row r="933" spans="1:11" x14ac:dyDescent="0.25">
      <c r="A933">
        <v>7350</v>
      </c>
      <c r="B933" t="s">
        <v>86</v>
      </c>
      <c r="C933">
        <v>936</v>
      </c>
      <c r="D933" s="404">
        <v>45134</v>
      </c>
      <c r="E933" t="s">
        <v>2667</v>
      </c>
      <c r="F933" t="s">
        <v>3971</v>
      </c>
      <c r="G933" t="s">
        <v>4417</v>
      </c>
      <c r="H933" s="427">
        <v>3.97</v>
      </c>
      <c r="I933">
        <v>10038</v>
      </c>
      <c r="J933" t="s">
        <v>2699</v>
      </c>
      <c r="K933" t="s">
        <v>4719</v>
      </c>
    </row>
    <row r="934" spans="1:11" x14ac:dyDescent="0.25">
      <c r="A934">
        <v>7350</v>
      </c>
      <c r="B934" t="s">
        <v>86</v>
      </c>
      <c r="C934">
        <v>130</v>
      </c>
      <c r="D934" s="404">
        <v>45135</v>
      </c>
      <c r="E934" t="s">
        <v>2699</v>
      </c>
      <c r="F934" t="s">
        <v>3971</v>
      </c>
      <c r="G934" t="s">
        <v>4414</v>
      </c>
      <c r="H934" s="427">
        <v>16.77</v>
      </c>
      <c r="I934">
        <v>10038</v>
      </c>
      <c r="J934" t="s">
        <v>2699</v>
      </c>
      <c r="K934" t="s">
        <v>4719</v>
      </c>
    </row>
    <row r="935" spans="1:11" x14ac:dyDescent="0.25">
      <c r="A935">
        <v>7350</v>
      </c>
      <c r="B935" t="s">
        <v>86</v>
      </c>
      <c r="C935">
        <v>110</v>
      </c>
      <c r="D935" s="404">
        <v>45138</v>
      </c>
      <c r="E935" t="s">
        <v>3977</v>
      </c>
      <c r="F935" t="s">
        <v>3971</v>
      </c>
      <c r="G935" t="s">
        <v>4398</v>
      </c>
      <c r="H935" s="427">
        <v>255.35</v>
      </c>
      <c r="I935">
        <v>10038</v>
      </c>
      <c r="J935" t="s">
        <v>2699</v>
      </c>
      <c r="K935" t="s">
        <v>4719</v>
      </c>
    </row>
    <row r="936" spans="1:11" x14ac:dyDescent="0.25">
      <c r="A936">
        <v>7350</v>
      </c>
      <c r="B936" t="s">
        <v>86</v>
      </c>
      <c r="C936">
        <v>112</v>
      </c>
      <c r="D936" s="404">
        <v>45138</v>
      </c>
      <c r="E936" t="s">
        <v>3977</v>
      </c>
      <c r="F936" t="s">
        <v>3971</v>
      </c>
      <c r="G936" t="s">
        <v>4398</v>
      </c>
      <c r="H936" s="427">
        <v>127.68</v>
      </c>
      <c r="I936">
        <v>10038</v>
      </c>
      <c r="J936" t="s">
        <v>2699</v>
      </c>
      <c r="K936" t="s">
        <v>4719</v>
      </c>
    </row>
    <row r="937" spans="1:11" x14ac:dyDescent="0.25">
      <c r="A937">
        <v>7350</v>
      </c>
      <c r="B937" t="s">
        <v>86</v>
      </c>
      <c r="C937">
        <v>120</v>
      </c>
      <c r="D937" s="404">
        <v>45138</v>
      </c>
      <c r="E937" t="s">
        <v>3977</v>
      </c>
      <c r="F937" t="s">
        <v>3971</v>
      </c>
      <c r="G937" t="s">
        <v>4398</v>
      </c>
      <c r="H937" s="427">
        <v>280.89</v>
      </c>
      <c r="I937">
        <v>10038</v>
      </c>
      <c r="J937" t="s">
        <v>2699</v>
      </c>
      <c r="K937" t="s">
        <v>4719</v>
      </c>
    </row>
    <row r="938" spans="1:11" x14ac:dyDescent="0.25">
      <c r="A938">
        <v>7350</v>
      </c>
      <c r="B938" t="s">
        <v>86</v>
      </c>
      <c r="C938">
        <v>130</v>
      </c>
      <c r="D938" s="404">
        <v>45138</v>
      </c>
      <c r="E938" t="s">
        <v>3977</v>
      </c>
      <c r="F938" t="s">
        <v>3971</v>
      </c>
      <c r="G938" t="s">
        <v>4398</v>
      </c>
      <c r="H938" s="427">
        <v>217.04</v>
      </c>
      <c r="I938">
        <v>10038</v>
      </c>
      <c r="J938" t="s">
        <v>2699</v>
      </c>
      <c r="K938" t="s">
        <v>4719</v>
      </c>
    </row>
    <row r="939" spans="1:11" x14ac:dyDescent="0.25">
      <c r="A939">
        <v>7350</v>
      </c>
      <c r="B939" t="s">
        <v>86</v>
      </c>
      <c r="C939">
        <v>130</v>
      </c>
      <c r="D939" s="404">
        <v>45138</v>
      </c>
      <c r="E939" t="s">
        <v>2699</v>
      </c>
      <c r="F939" t="s">
        <v>3971</v>
      </c>
      <c r="G939" t="s">
        <v>4402</v>
      </c>
      <c r="H939" s="427">
        <v>50.28</v>
      </c>
      <c r="I939">
        <v>10038</v>
      </c>
      <c r="J939" t="s">
        <v>2699</v>
      </c>
      <c r="K939" t="s">
        <v>4719</v>
      </c>
    </row>
    <row r="940" spans="1:11" x14ac:dyDescent="0.25">
      <c r="A940">
        <v>7350</v>
      </c>
      <c r="B940" t="s">
        <v>86</v>
      </c>
      <c r="C940">
        <v>140</v>
      </c>
      <c r="D940" s="404">
        <v>45138</v>
      </c>
      <c r="E940" t="s">
        <v>3977</v>
      </c>
      <c r="F940" t="s">
        <v>3971</v>
      </c>
      <c r="G940" t="s">
        <v>4398</v>
      </c>
      <c r="H940" s="427">
        <v>255.35</v>
      </c>
      <c r="I940">
        <v>10038</v>
      </c>
      <c r="J940" t="s">
        <v>2699</v>
      </c>
      <c r="K940" t="s">
        <v>4719</v>
      </c>
    </row>
    <row r="941" spans="1:11" x14ac:dyDescent="0.25">
      <c r="A941">
        <v>7350</v>
      </c>
      <c r="B941" t="s">
        <v>86</v>
      </c>
      <c r="C941">
        <v>160</v>
      </c>
      <c r="D941" s="404">
        <v>45138</v>
      </c>
      <c r="E941" t="s">
        <v>3977</v>
      </c>
      <c r="F941" t="s">
        <v>3971</v>
      </c>
      <c r="G941" t="s">
        <v>4398</v>
      </c>
      <c r="H941" s="427">
        <v>76.61</v>
      </c>
      <c r="I941">
        <v>10038</v>
      </c>
      <c r="J941" t="s">
        <v>2699</v>
      </c>
      <c r="K941" t="s">
        <v>4719</v>
      </c>
    </row>
    <row r="942" spans="1:11" x14ac:dyDescent="0.25">
      <c r="A942">
        <v>7350</v>
      </c>
      <c r="B942" t="s">
        <v>86</v>
      </c>
      <c r="C942">
        <v>935</v>
      </c>
      <c r="D942" s="404">
        <v>45138</v>
      </c>
      <c r="E942" t="s">
        <v>3977</v>
      </c>
      <c r="F942" t="s">
        <v>3971</v>
      </c>
      <c r="G942" t="s">
        <v>4398</v>
      </c>
      <c r="H942" s="427">
        <v>63.83</v>
      </c>
      <c r="I942">
        <v>10038</v>
      </c>
      <c r="J942" t="s">
        <v>2699</v>
      </c>
      <c r="K942" t="s">
        <v>4719</v>
      </c>
    </row>
    <row r="943" spans="1:11" x14ac:dyDescent="0.25">
      <c r="A943">
        <v>7350</v>
      </c>
      <c r="B943" t="s">
        <v>86</v>
      </c>
      <c r="C943">
        <v>130</v>
      </c>
      <c r="D943" s="404">
        <v>45142</v>
      </c>
      <c r="E943" t="s">
        <v>4392</v>
      </c>
      <c r="F943" t="s">
        <v>3971</v>
      </c>
      <c r="G943" t="s">
        <v>4391</v>
      </c>
      <c r="H943" s="427">
        <v>158.47999999999999</v>
      </c>
      <c r="I943">
        <v>10038</v>
      </c>
      <c r="J943" t="s">
        <v>2699</v>
      </c>
      <c r="K943" t="s">
        <v>4719</v>
      </c>
    </row>
    <row r="944" spans="1:11" x14ac:dyDescent="0.25">
      <c r="A944">
        <v>7350</v>
      </c>
      <c r="B944" t="s">
        <v>86</v>
      </c>
      <c r="C944">
        <v>130</v>
      </c>
      <c r="D944" s="404">
        <v>45168</v>
      </c>
      <c r="E944" t="s">
        <v>2699</v>
      </c>
      <c r="F944" t="s">
        <v>3971</v>
      </c>
      <c r="G944" t="s">
        <v>4341</v>
      </c>
      <c r="H944" s="427">
        <v>125.25</v>
      </c>
      <c r="I944">
        <v>10038</v>
      </c>
      <c r="J944" t="s">
        <v>2699</v>
      </c>
      <c r="K944" t="s">
        <v>4719</v>
      </c>
    </row>
    <row r="945" spans="1:11" x14ac:dyDescent="0.25">
      <c r="A945">
        <v>7350</v>
      </c>
      <c r="B945" t="s">
        <v>86</v>
      </c>
      <c r="C945">
        <v>130</v>
      </c>
      <c r="D945" s="404">
        <v>45169</v>
      </c>
      <c r="E945" t="s">
        <v>2699</v>
      </c>
      <c r="F945" t="s">
        <v>3971</v>
      </c>
      <c r="G945" t="s">
        <v>4334</v>
      </c>
      <c r="H945" s="427">
        <v>241.43</v>
      </c>
      <c r="I945">
        <v>10038</v>
      </c>
      <c r="J945" t="s">
        <v>2699</v>
      </c>
      <c r="K945" t="s">
        <v>4719</v>
      </c>
    </row>
    <row r="946" spans="1:11" x14ac:dyDescent="0.25">
      <c r="A946">
        <v>7350</v>
      </c>
      <c r="B946" t="s">
        <v>86</v>
      </c>
      <c r="C946">
        <v>130</v>
      </c>
      <c r="D946" s="404">
        <v>45169</v>
      </c>
      <c r="E946" t="s">
        <v>2699</v>
      </c>
      <c r="F946" t="s">
        <v>3971</v>
      </c>
      <c r="G946" t="s">
        <v>4333</v>
      </c>
      <c r="H946" s="427">
        <v>67.91</v>
      </c>
      <c r="I946">
        <v>10038</v>
      </c>
      <c r="J946" t="s">
        <v>2699</v>
      </c>
      <c r="K946" t="s">
        <v>4719</v>
      </c>
    </row>
    <row r="947" spans="1:11" x14ac:dyDescent="0.25">
      <c r="A947">
        <v>7350</v>
      </c>
      <c r="B947" t="s">
        <v>86</v>
      </c>
      <c r="C947">
        <v>130</v>
      </c>
      <c r="D947" s="404">
        <v>45169</v>
      </c>
      <c r="E947" t="s">
        <v>2699</v>
      </c>
      <c r="F947" t="s">
        <v>3971</v>
      </c>
      <c r="G947" t="s">
        <v>4332</v>
      </c>
      <c r="H947" s="427">
        <v>15</v>
      </c>
      <c r="I947">
        <v>10038</v>
      </c>
      <c r="J947" t="s">
        <v>2699</v>
      </c>
      <c r="K947" t="s">
        <v>4719</v>
      </c>
    </row>
    <row r="948" spans="1:11" x14ac:dyDescent="0.25">
      <c r="A948">
        <v>7350</v>
      </c>
      <c r="B948" t="s">
        <v>86</v>
      </c>
      <c r="C948">
        <v>130</v>
      </c>
      <c r="D948" s="404">
        <v>45184</v>
      </c>
      <c r="E948" t="s">
        <v>4295</v>
      </c>
      <c r="F948" t="s">
        <v>3971</v>
      </c>
      <c r="G948" t="s">
        <v>4269</v>
      </c>
      <c r="H948" s="427">
        <v>37.090000000000003</v>
      </c>
      <c r="I948">
        <v>10038</v>
      </c>
      <c r="J948" t="s">
        <v>2699</v>
      </c>
      <c r="K948" t="s">
        <v>4719</v>
      </c>
    </row>
    <row r="949" spans="1:11" x14ac:dyDescent="0.25">
      <c r="A949">
        <v>7350</v>
      </c>
      <c r="B949" t="s">
        <v>86</v>
      </c>
      <c r="C949">
        <v>440</v>
      </c>
      <c r="D949" s="404">
        <v>45184</v>
      </c>
      <c r="E949" t="s">
        <v>2699</v>
      </c>
      <c r="F949" t="s">
        <v>3971</v>
      </c>
      <c r="G949" t="s">
        <v>4292</v>
      </c>
      <c r="H949" s="427">
        <v>-4.51</v>
      </c>
      <c r="I949">
        <v>10038</v>
      </c>
      <c r="J949" t="s">
        <v>2699</v>
      </c>
      <c r="K949" t="s">
        <v>4719</v>
      </c>
    </row>
    <row r="950" spans="1:11" x14ac:dyDescent="0.25">
      <c r="A950">
        <v>7350</v>
      </c>
      <c r="B950" t="s">
        <v>86</v>
      </c>
      <c r="C950">
        <v>130</v>
      </c>
      <c r="D950" s="404">
        <v>45196</v>
      </c>
      <c r="E950" t="s">
        <v>2699</v>
      </c>
      <c r="F950" t="s">
        <v>3971</v>
      </c>
      <c r="G950" t="s">
        <v>4269</v>
      </c>
      <c r="H950" s="427">
        <v>-37.090000000000003</v>
      </c>
      <c r="I950">
        <v>10038</v>
      </c>
      <c r="J950" t="s">
        <v>2699</v>
      </c>
      <c r="K950" t="s">
        <v>4719</v>
      </c>
    </row>
    <row r="951" spans="1:11" x14ac:dyDescent="0.25">
      <c r="A951">
        <v>7350</v>
      </c>
      <c r="B951" t="s">
        <v>86</v>
      </c>
      <c r="C951">
        <v>130</v>
      </c>
      <c r="D951" s="404">
        <v>45205</v>
      </c>
      <c r="E951" t="s">
        <v>2699</v>
      </c>
      <c r="F951" t="s">
        <v>3971</v>
      </c>
      <c r="G951" t="s">
        <v>4237</v>
      </c>
      <c r="H951" s="427">
        <v>59.28</v>
      </c>
      <c r="I951">
        <v>10038</v>
      </c>
      <c r="J951" t="s">
        <v>2699</v>
      </c>
      <c r="K951" t="s">
        <v>4719</v>
      </c>
    </row>
    <row r="952" spans="1:11" x14ac:dyDescent="0.25">
      <c r="A952">
        <v>7350</v>
      </c>
      <c r="B952" t="s">
        <v>86</v>
      </c>
      <c r="C952">
        <v>170</v>
      </c>
      <c r="D952" s="404">
        <v>45231</v>
      </c>
      <c r="E952" t="s">
        <v>2699</v>
      </c>
      <c r="F952" t="s">
        <v>3971</v>
      </c>
      <c r="G952" t="s">
        <v>4159</v>
      </c>
      <c r="H952" s="427">
        <v>-28.28</v>
      </c>
      <c r="I952">
        <v>10038</v>
      </c>
      <c r="J952" t="s">
        <v>2699</v>
      </c>
      <c r="K952" t="s">
        <v>4719</v>
      </c>
    </row>
    <row r="953" spans="1:11" x14ac:dyDescent="0.25">
      <c r="A953">
        <v>7350</v>
      </c>
      <c r="B953" t="s">
        <v>86</v>
      </c>
      <c r="C953">
        <v>130</v>
      </c>
      <c r="D953" s="404">
        <v>45246</v>
      </c>
      <c r="E953" t="s">
        <v>2699</v>
      </c>
      <c r="F953" t="s">
        <v>3971</v>
      </c>
      <c r="G953" t="s">
        <v>4164</v>
      </c>
      <c r="H953" s="427">
        <v>39.520000000000003</v>
      </c>
      <c r="I953">
        <v>10038</v>
      </c>
      <c r="J953" t="s">
        <v>2699</v>
      </c>
      <c r="K953" t="s">
        <v>4719</v>
      </c>
    </row>
    <row r="954" spans="1:11" x14ac:dyDescent="0.25">
      <c r="A954">
        <v>7350</v>
      </c>
      <c r="B954" t="s">
        <v>86</v>
      </c>
      <c r="C954">
        <v>130</v>
      </c>
      <c r="D954" s="404">
        <v>45250</v>
      </c>
      <c r="E954" t="s">
        <v>2699</v>
      </c>
      <c r="F954" t="s">
        <v>3971</v>
      </c>
      <c r="G954" t="s">
        <v>4161</v>
      </c>
      <c r="H954" s="427">
        <v>37.4</v>
      </c>
      <c r="I954">
        <v>10038</v>
      </c>
      <c r="J954" t="s">
        <v>2699</v>
      </c>
      <c r="K954" t="s">
        <v>4719</v>
      </c>
    </row>
    <row r="955" spans="1:11" x14ac:dyDescent="0.25">
      <c r="A955">
        <v>7350</v>
      </c>
      <c r="B955" t="s">
        <v>86</v>
      </c>
      <c r="C955">
        <v>170</v>
      </c>
      <c r="D955" s="404">
        <v>45250</v>
      </c>
      <c r="E955" t="s">
        <v>4160</v>
      </c>
      <c r="F955" t="s">
        <v>3971</v>
      </c>
      <c r="G955" t="s">
        <v>4159</v>
      </c>
      <c r="H955" s="427">
        <v>28.28</v>
      </c>
      <c r="I955">
        <v>10038</v>
      </c>
      <c r="J955" t="s">
        <v>2699</v>
      </c>
      <c r="K955" t="s">
        <v>4719</v>
      </c>
    </row>
    <row r="956" spans="1:11" x14ac:dyDescent="0.25">
      <c r="A956">
        <v>7350</v>
      </c>
      <c r="B956" t="s">
        <v>86</v>
      </c>
      <c r="C956">
        <v>240</v>
      </c>
      <c r="D956" s="404">
        <v>45266</v>
      </c>
      <c r="E956" t="s">
        <v>4111</v>
      </c>
      <c r="F956" t="s">
        <v>3971</v>
      </c>
      <c r="G956" t="s">
        <v>4110</v>
      </c>
      <c r="H956" s="427">
        <v>115.86</v>
      </c>
      <c r="I956">
        <v>10038</v>
      </c>
      <c r="J956" t="s">
        <v>2699</v>
      </c>
      <c r="K956" t="s">
        <v>4719</v>
      </c>
    </row>
    <row r="957" spans="1:11" x14ac:dyDescent="0.25">
      <c r="A957">
        <v>7350</v>
      </c>
      <c r="B957" t="s">
        <v>86</v>
      </c>
      <c r="C957">
        <v>130</v>
      </c>
      <c r="D957" s="404">
        <v>45275</v>
      </c>
      <c r="E957" t="s">
        <v>2699</v>
      </c>
      <c r="F957" t="s">
        <v>3971</v>
      </c>
      <c r="G957" t="s">
        <v>4087</v>
      </c>
      <c r="H957" s="427">
        <v>103.75</v>
      </c>
      <c r="I957">
        <v>10038</v>
      </c>
      <c r="J957" t="s">
        <v>2699</v>
      </c>
      <c r="K957" t="s">
        <v>4719</v>
      </c>
    </row>
    <row r="958" spans="1:11" x14ac:dyDescent="0.25">
      <c r="A958">
        <v>7350</v>
      </c>
      <c r="B958" t="s">
        <v>86</v>
      </c>
      <c r="C958">
        <v>130</v>
      </c>
      <c r="D958" s="404">
        <v>45282</v>
      </c>
      <c r="E958" t="s">
        <v>2699</v>
      </c>
      <c r="F958" t="s">
        <v>3971</v>
      </c>
      <c r="G958" t="s">
        <v>4081</v>
      </c>
      <c r="H958" s="427">
        <v>78.75</v>
      </c>
      <c r="I958">
        <v>10038</v>
      </c>
      <c r="J958" t="s">
        <v>2699</v>
      </c>
      <c r="K958" t="s">
        <v>4719</v>
      </c>
    </row>
    <row r="959" spans="1:11" x14ac:dyDescent="0.25">
      <c r="A959">
        <v>7350</v>
      </c>
      <c r="B959" t="s">
        <v>86</v>
      </c>
      <c r="C959">
        <v>130</v>
      </c>
      <c r="D959" s="404">
        <v>45289</v>
      </c>
      <c r="E959" t="s">
        <v>2699</v>
      </c>
      <c r="F959" t="s">
        <v>3971</v>
      </c>
      <c r="G959" t="s">
        <v>4080</v>
      </c>
      <c r="H959" s="427">
        <v>11.72</v>
      </c>
      <c r="I959">
        <v>10038</v>
      </c>
      <c r="J959" t="s">
        <v>2699</v>
      </c>
      <c r="K959" t="s">
        <v>4719</v>
      </c>
    </row>
    <row r="960" spans="1:11" x14ac:dyDescent="0.25">
      <c r="A960">
        <v>7350</v>
      </c>
      <c r="B960" t="s">
        <v>86</v>
      </c>
      <c r="C960">
        <v>130</v>
      </c>
      <c r="D960" s="404">
        <v>45327</v>
      </c>
      <c r="E960" t="s">
        <v>2699</v>
      </c>
      <c r="F960" t="s">
        <v>3971</v>
      </c>
      <c r="G960" t="s">
        <v>4042</v>
      </c>
      <c r="H960" s="427">
        <v>83.42</v>
      </c>
      <c r="I960">
        <v>10038</v>
      </c>
      <c r="J960" t="s">
        <v>2699</v>
      </c>
      <c r="K960" t="s">
        <v>4719</v>
      </c>
    </row>
    <row r="961" spans="1:11" x14ac:dyDescent="0.25">
      <c r="A961">
        <v>7350</v>
      </c>
      <c r="B961" t="s">
        <v>86</v>
      </c>
      <c r="C961">
        <v>140</v>
      </c>
      <c r="D961" s="404">
        <v>45047</v>
      </c>
      <c r="E961" t="s">
        <v>4317</v>
      </c>
      <c r="F961" t="s">
        <v>3971</v>
      </c>
      <c r="G961">
        <v>5580083954</v>
      </c>
      <c r="H961" s="427">
        <v>-63.95</v>
      </c>
      <c r="I961">
        <v>200426</v>
      </c>
      <c r="J961" t="s">
        <v>4317</v>
      </c>
      <c r="K961" t="s">
        <v>4719</v>
      </c>
    </row>
    <row r="962" spans="1:11" x14ac:dyDescent="0.25">
      <c r="A962">
        <v>7350</v>
      </c>
      <c r="B962" t="s">
        <v>86</v>
      </c>
      <c r="C962">
        <v>230</v>
      </c>
      <c r="D962" s="404">
        <v>45047</v>
      </c>
      <c r="E962" t="s">
        <v>4317</v>
      </c>
      <c r="F962" t="s">
        <v>3971</v>
      </c>
      <c r="G962">
        <v>5600067194</v>
      </c>
      <c r="H962" s="427">
        <v>22.95</v>
      </c>
      <c r="I962">
        <v>200426</v>
      </c>
      <c r="J962" t="s">
        <v>4317</v>
      </c>
      <c r="K962" t="s">
        <v>4719</v>
      </c>
    </row>
    <row r="963" spans="1:11" x14ac:dyDescent="0.25">
      <c r="A963">
        <v>7350</v>
      </c>
      <c r="B963" t="s">
        <v>86</v>
      </c>
      <c r="C963">
        <v>330</v>
      </c>
      <c r="D963" s="404">
        <v>45047</v>
      </c>
      <c r="E963" t="s">
        <v>4317</v>
      </c>
      <c r="F963" t="s">
        <v>3971</v>
      </c>
      <c r="G963">
        <v>5620053479</v>
      </c>
      <c r="H963" s="427">
        <v>172</v>
      </c>
      <c r="I963">
        <v>200426</v>
      </c>
      <c r="J963" t="s">
        <v>4317</v>
      </c>
      <c r="K963" t="s">
        <v>4719</v>
      </c>
    </row>
    <row r="964" spans="1:11" x14ac:dyDescent="0.25">
      <c r="A964">
        <v>7350</v>
      </c>
      <c r="B964" t="s">
        <v>86</v>
      </c>
      <c r="C964">
        <v>230</v>
      </c>
      <c r="D964" s="404">
        <v>45072</v>
      </c>
      <c r="E964" t="s">
        <v>4317</v>
      </c>
      <c r="F964" t="s">
        <v>3971</v>
      </c>
      <c r="G964">
        <v>5600065692</v>
      </c>
      <c r="H964" s="427">
        <v>49.35</v>
      </c>
      <c r="I964">
        <v>200426</v>
      </c>
      <c r="J964" t="s">
        <v>4317</v>
      </c>
      <c r="K964" t="s">
        <v>4719</v>
      </c>
    </row>
    <row r="965" spans="1:11" x14ac:dyDescent="0.25">
      <c r="A965">
        <v>7350</v>
      </c>
      <c r="B965" t="s">
        <v>86</v>
      </c>
      <c r="C965">
        <v>230</v>
      </c>
      <c r="D965" s="404">
        <v>45139</v>
      </c>
      <c r="E965" t="s">
        <v>4317</v>
      </c>
      <c r="F965" t="s">
        <v>3971</v>
      </c>
      <c r="G965">
        <v>5600085258</v>
      </c>
      <c r="H965" s="427">
        <v>11.45</v>
      </c>
      <c r="I965">
        <v>200426</v>
      </c>
      <c r="J965" t="s">
        <v>4317</v>
      </c>
      <c r="K965" t="s">
        <v>4719</v>
      </c>
    </row>
    <row r="966" spans="1:11" x14ac:dyDescent="0.25">
      <c r="A966">
        <v>7350</v>
      </c>
      <c r="B966" t="s">
        <v>86</v>
      </c>
      <c r="C966">
        <v>230</v>
      </c>
      <c r="D966" s="404">
        <v>45139</v>
      </c>
      <c r="E966" t="s">
        <v>4317</v>
      </c>
      <c r="F966" t="s">
        <v>3971</v>
      </c>
      <c r="G966">
        <v>5600089949</v>
      </c>
      <c r="H966" s="427">
        <v>55.4</v>
      </c>
      <c r="I966">
        <v>200426</v>
      </c>
      <c r="J966" t="s">
        <v>4317</v>
      </c>
      <c r="K966" t="s">
        <v>4719</v>
      </c>
    </row>
    <row r="967" spans="1:11" x14ac:dyDescent="0.25">
      <c r="A967">
        <v>7350</v>
      </c>
      <c r="B967" t="s">
        <v>86</v>
      </c>
      <c r="C967">
        <v>230</v>
      </c>
      <c r="D967" s="404">
        <v>45139</v>
      </c>
      <c r="E967" t="s">
        <v>4317</v>
      </c>
      <c r="F967" t="s">
        <v>3971</v>
      </c>
      <c r="G967">
        <v>5600090200</v>
      </c>
      <c r="H967" s="427">
        <v>-35.950000000000003</v>
      </c>
      <c r="I967">
        <v>200426</v>
      </c>
      <c r="J967" t="s">
        <v>4317</v>
      </c>
      <c r="K967" t="s">
        <v>4719</v>
      </c>
    </row>
    <row r="968" spans="1:11" x14ac:dyDescent="0.25">
      <c r="A968">
        <v>7350</v>
      </c>
      <c r="B968" t="s">
        <v>86</v>
      </c>
      <c r="C968">
        <v>340</v>
      </c>
      <c r="D968" s="404">
        <v>45139</v>
      </c>
      <c r="E968" t="s">
        <v>4317</v>
      </c>
      <c r="F968" t="s">
        <v>3971</v>
      </c>
      <c r="G968">
        <v>5620065441</v>
      </c>
      <c r="H968" s="427">
        <v>120</v>
      </c>
      <c r="I968">
        <v>200426</v>
      </c>
      <c r="J968" t="s">
        <v>4317</v>
      </c>
      <c r="K968" t="s">
        <v>4719</v>
      </c>
    </row>
    <row r="969" spans="1:11" x14ac:dyDescent="0.25">
      <c r="A969">
        <v>7350</v>
      </c>
      <c r="B969" t="s">
        <v>86</v>
      </c>
      <c r="C969">
        <v>330</v>
      </c>
      <c r="D969" s="404">
        <v>45174</v>
      </c>
      <c r="E969" t="s">
        <v>4317</v>
      </c>
      <c r="F969" t="s">
        <v>3971</v>
      </c>
      <c r="G969">
        <v>5620066508</v>
      </c>
      <c r="H969" s="427">
        <v>21</v>
      </c>
      <c r="I969">
        <v>200426</v>
      </c>
      <c r="J969" t="s">
        <v>4317</v>
      </c>
      <c r="K969" t="s">
        <v>4719</v>
      </c>
    </row>
    <row r="970" spans="1:11" x14ac:dyDescent="0.25">
      <c r="A970">
        <v>7350</v>
      </c>
      <c r="B970" t="s">
        <v>86</v>
      </c>
      <c r="C970">
        <v>112</v>
      </c>
      <c r="D970" s="404">
        <v>45022</v>
      </c>
      <c r="E970" t="s">
        <v>4636</v>
      </c>
      <c r="F970" t="s">
        <v>3974</v>
      </c>
      <c r="G970" t="s">
        <v>4635</v>
      </c>
      <c r="H970" s="427">
        <v>67.069999999999993</v>
      </c>
      <c r="I970">
        <v>200630</v>
      </c>
      <c r="J970" t="s">
        <v>2551</v>
      </c>
      <c r="K970" t="s">
        <v>4719</v>
      </c>
    </row>
    <row r="971" spans="1:11" ht="45" x14ac:dyDescent="0.25">
      <c r="A971">
        <v>7350</v>
      </c>
      <c r="B971" t="s">
        <v>86</v>
      </c>
      <c r="C971">
        <v>112</v>
      </c>
      <c r="D971" s="404">
        <v>45035</v>
      </c>
      <c r="E971" s="448" t="s">
        <v>4612</v>
      </c>
      <c r="F971" t="s">
        <v>3974</v>
      </c>
      <c r="G971" t="s">
        <v>4611</v>
      </c>
      <c r="H971" s="427">
        <v>234.28</v>
      </c>
      <c r="I971">
        <v>200630</v>
      </c>
      <c r="J971" t="s">
        <v>2551</v>
      </c>
      <c r="K971" t="s">
        <v>4719</v>
      </c>
    </row>
    <row r="972" spans="1:11" x14ac:dyDescent="0.25">
      <c r="A972">
        <v>7350</v>
      </c>
      <c r="B972" t="s">
        <v>86</v>
      </c>
      <c r="C972">
        <v>112</v>
      </c>
      <c r="D972" s="404">
        <v>45051</v>
      </c>
      <c r="E972" t="s">
        <v>2551</v>
      </c>
      <c r="F972" t="s">
        <v>3971</v>
      </c>
      <c r="G972">
        <v>8983737</v>
      </c>
      <c r="H972" s="427">
        <v>234.28</v>
      </c>
      <c r="I972">
        <v>200630</v>
      </c>
      <c r="J972" t="s">
        <v>2551</v>
      </c>
      <c r="K972" t="s">
        <v>4719</v>
      </c>
    </row>
    <row r="973" spans="1:11" x14ac:dyDescent="0.25">
      <c r="A973">
        <v>7350</v>
      </c>
      <c r="B973" t="s">
        <v>86</v>
      </c>
      <c r="C973">
        <v>112</v>
      </c>
      <c r="D973" s="404">
        <v>44986</v>
      </c>
      <c r="E973" t="s">
        <v>4713</v>
      </c>
      <c r="F973" t="s">
        <v>3974</v>
      </c>
      <c r="G973" t="s">
        <v>4712</v>
      </c>
      <c r="H973" s="427">
        <v>297.57</v>
      </c>
      <c r="I973">
        <v>200080</v>
      </c>
      <c r="J973" t="s">
        <v>2614</v>
      </c>
      <c r="K973" t="s">
        <v>4719</v>
      </c>
    </row>
    <row r="974" spans="1:11" x14ac:dyDescent="0.25">
      <c r="A974">
        <v>7350</v>
      </c>
      <c r="B974" t="s">
        <v>86</v>
      </c>
      <c r="C974">
        <v>112</v>
      </c>
      <c r="D974" s="404">
        <v>44986</v>
      </c>
      <c r="E974" t="s">
        <v>4711</v>
      </c>
      <c r="F974" t="s">
        <v>3974</v>
      </c>
      <c r="G974" t="s">
        <v>4710</v>
      </c>
      <c r="H974" s="427">
        <v>24.52</v>
      </c>
      <c r="I974">
        <v>200080</v>
      </c>
      <c r="J974" t="s">
        <v>2614</v>
      </c>
      <c r="K974" t="s">
        <v>4719</v>
      </c>
    </row>
    <row r="975" spans="1:11" x14ac:dyDescent="0.25">
      <c r="A975">
        <v>7350</v>
      </c>
      <c r="B975" t="s">
        <v>86</v>
      </c>
      <c r="C975">
        <v>110</v>
      </c>
      <c r="D975" s="404">
        <v>44987</v>
      </c>
      <c r="E975" t="s">
        <v>3977</v>
      </c>
      <c r="F975" t="s">
        <v>3971</v>
      </c>
      <c r="G975">
        <v>45464152</v>
      </c>
      <c r="H975" s="427">
        <v>136.87</v>
      </c>
      <c r="I975">
        <v>200080</v>
      </c>
      <c r="J975" t="s">
        <v>2614</v>
      </c>
      <c r="K975" t="s">
        <v>4719</v>
      </c>
    </row>
    <row r="976" spans="1:11" x14ac:dyDescent="0.25">
      <c r="A976">
        <v>7350</v>
      </c>
      <c r="B976" t="s">
        <v>86</v>
      </c>
      <c r="C976">
        <v>112</v>
      </c>
      <c r="D976" s="404">
        <v>44987</v>
      </c>
      <c r="E976" t="s">
        <v>3977</v>
      </c>
      <c r="F976" t="s">
        <v>3971</v>
      </c>
      <c r="G976">
        <v>45464152</v>
      </c>
      <c r="H976" s="427">
        <v>68.430000000000007</v>
      </c>
      <c r="I976">
        <v>200080</v>
      </c>
      <c r="J976" t="s">
        <v>2614</v>
      </c>
      <c r="K976" t="s">
        <v>4719</v>
      </c>
    </row>
    <row r="977" spans="1:11" x14ac:dyDescent="0.25">
      <c r="A977">
        <v>7350</v>
      </c>
      <c r="B977" t="s">
        <v>86</v>
      </c>
      <c r="C977">
        <v>120</v>
      </c>
      <c r="D977" s="404">
        <v>44987</v>
      </c>
      <c r="E977" t="s">
        <v>3977</v>
      </c>
      <c r="F977" t="s">
        <v>3971</v>
      </c>
      <c r="G977">
        <v>45464152</v>
      </c>
      <c r="H977" s="427">
        <v>150.56</v>
      </c>
      <c r="I977">
        <v>200080</v>
      </c>
      <c r="J977" t="s">
        <v>2614</v>
      </c>
      <c r="K977" t="s">
        <v>4719</v>
      </c>
    </row>
    <row r="978" spans="1:11" x14ac:dyDescent="0.25">
      <c r="A978">
        <v>7350</v>
      </c>
      <c r="B978" t="s">
        <v>86</v>
      </c>
      <c r="C978">
        <v>130</v>
      </c>
      <c r="D978" s="404">
        <v>44987</v>
      </c>
      <c r="E978" t="s">
        <v>3977</v>
      </c>
      <c r="F978" t="s">
        <v>3971</v>
      </c>
      <c r="G978">
        <v>45464152</v>
      </c>
      <c r="H978" s="427">
        <v>116.34</v>
      </c>
      <c r="I978">
        <v>200080</v>
      </c>
      <c r="J978" t="s">
        <v>2614</v>
      </c>
      <c r="K978" t="s">
        <v>4719</v>
      </c>
    </row>
    <row r="979" spans="1:11" x14ac:dyDescent="0.25">
      <c r="A979">
        <v>7350</v>
      </c>
      <c r="B979" t="s">
        <v>86</v>
      </c>
      <c r="C979">
        <v>140</v>
      </c>
      <c r="D979" s="404">
        <v>44987</v>
      </c>
      <c r="E979" t="s">
        <v>3977</v>
      </c>
      <c r="F979" t="s">
        <v>3971</v>
      </c>
      <c r="G979">
        <v>45464152</v>
      </c>
      <c r="H979" s="427">
        <v>136.87</v>
      </c>
      <c r="I979">
        <v>200080</v>
      </c>
      <c r="J979" t="s">
        <v>2614</v>
      </c>
      <c r="K979" t="s">
        <v>4719</v>
      </c>
    </row>
    <row r="980" spans="1:11" x14ac:dyDescent="0.25">
      <c r="A980">
        <v>7350</v>
      </c>
      <c r="B980" t="s">
        <v>86</v>
      </c>
      <c r="C980">
        <v>160</v>
      </c>
      <c r="D980" s="404">
        <v>44987</v>
      </c>
      <c r="E980" t="s">
        <v>3977</v>
      </c>
      <c r="F980" t="s">
        <v>3971</v>
      </c>
      <c r="G980">
        <v>45464152</v>
      </c>
      <c r="H980" s="427">
        <v>41.06</v>
      </c>
      <c r="I980">
        <v>200080</v>
      </c>
      <c r="J980" t="s">
        <v>2614</v>
      </c>
      <c r="K980" t="s">
        <v>4719</v>
      </c>
    </row>
    <row r="981" spans="1:11" x14ac:dyDescent="0.25">
      <c r="A981">
        <v>7350</v>
      </c>
      <c r="B981" t="s">
        <v>86</v>
      </c>
      <c r="C981">
        <v>935</v>
      </c>
      <c r="D981" s="404">
        <v>44987</v>
      </c>
      <c r="E981" t="s">
        <v>3977</v>
      </c>
      <c r="F981" t="s">
        <v>3971</v>
      </c>
      <c r="G981">
        <v>45464152</v>
      </c>
      <c r="H981" s="427">
        <v>34.22</v>
      </c>
      <c r="I981">
        <v>200080</v>
      </c>
      <c r="J981" t="s">
        <v>2614</v>
      </c>
      <c r="K981" t="s">
        <v>4719</v>
      </c>
    </row>
    <row r="982" spans="1:11" x14ac:dyDescent="0.25">
      <c r="A982">
        <v>7350</v>
      </c>
      <c r="B982" t="s">
        <v>86</v>
      </c>
      <c r="C982">
        <v>110</v>
      </c>
      <c r="D982" s="404">
        <v>45008</v>
      </c>
      <c r="E982" t="s">
        <v>3977</v>
      </c>
      <c r="F982" t="s">
        <v>3971</v>
      </c>
      <c r="G982">
        <v>45666496</v>
      </c>
      <c r="H982" s="427">
        <v>161.16999999999999</v>
      </c>
      <c r="I982">
        <v>200080</v>
      </c>
      <c r="J982" t="s">
        <v>2614</v>
      </c>
      <c r="K982" t="s">
        <v>4719</v>
      </c>
    </row>
    <row r="983" spans="1:11" x14ac:dyDescent="0.25">
      <c r="A983">
        <v>7350</v>
      </c>
      <c r="B983" t="s">
        <v>86</v>
      </c>
      <c r="C983">
        <v>112</v>
      </c>
      <c r="D983" s="404">
        <v>45008</v>
      </c>
      <c r="E983" t="s">
        <v>3977</v>
      </c>
      <c r="F983" t="s">
        <v>3971</v>
      </c>
      <c r="G983">
        <v>45666496</v>
      </c>
      <c r="H983" s="427">
        <v>80.59</v>
      </c>
      <c r="I983">
        <v>200080</v>
      </c>
      <c r="J983" t="s">
        <v>2614</v>
      </c>
      <c r="K983" t="s">
        <v>4719</v>
      </c>
    </row>
    <row r="984" spans="1:11" x14ac:dyDescent="0.25">
      <c r="A984">
        <v>7350</v>
      </c>
      <c r="B984" t="s">
        <v>86</v>
      </c>
      <c r="C984">
        <v>120</v>
      </c>
      <c r="D984" s="404">
        <v>45008</v>
      </c>
      <c r="E984" t="s">
        <v>3977</v>
      </c>
      <c r="F984" t="s">
        <v>3971</v>
      </c>
      <c r="G984">
        <v>45666496</v>
      </c>
      <c r="H984" s="427">
        <v>177.3</v>
      </c>
      <c r="I984">
        <v>200080</v>
      </c>
      <c r="J984" t="s">
        <v>2614</v>
      </c>
      <c r="K984" t="s">
        <v>4719</v>
      </c>
    </row>
    <row r="985" spans="1:11" x14ac:dyDescent="0.25">
      <c r="A985">
        <v>7350</v>
      </c>
      <c r="B985" t="s">
        <v>86</v>
      </c>
      <c r="C985">
        <v>130</v>
      </c>
      <c r="D985" s="404">
        <v>45008</v>
      </c>
      <c r="E985" t="s">
        <v>3977</v>
      </c>
      <c r="F985" t="s">
        <v>3971</v>
      </c>
      <c r="G985">
        <v>45666496</v>
      </c>
      <c r="H985" s="427">
        <v>137</v>
      </c>
      <c r="I985">
        <v>200080</v>
      </c>
      <c r="J985" t="s">
        <v>2614</v>
      </c>
      <c r="K985" t="s">
        <v>4719</v>
      </c>
    </row>
    <row r="986" spans="1:11" x14ac:dyDescent="0.25">
      <c r="A986">
        <v>7350</v>
      </c>
      <c r="B986" t="s">
        <v>86</v>
      </c>
      <c r="C986">
        <v>140</v>
      </c>
      <c r="D986" s="404">
        <v>45008</v>
      </c>
      <c r="E986" t="s">
        <v>3977</v>
      </c>
      <c r="F986" t="s">
        <v>3971</v>
      </c>
      <c r="G986">
        <v>45666496</v>
      </c>
      <c r="H986" s="427">
        <v>161.16999999999999</v>
      </c>
      <c r="I986">
        <v>200080</v>
      </c>
      <c r="J986" t="s">
        <v>2614</v>
      </c>
      <c r="K986" t="s">
        <v>4719</v>
      </c>
    </row>
    <row r="987" spans="1:11" x14ac:dyDescent="0.25">
      <c r="A987">
        <v>7350</v>
      </c>
      <c r="B987" t="s">
        <v>86</v>
      </c>
      <c r="C987">
        <v>160</v>
      </c>
      <c r="D987" s="404">
        <v>45008</v>
      </c>
      <c r="E987" t="s">
        <v>3977</v>
      </c>
      <c r="F987" t="s">
        <v>3971</v>
      </c>
      <c r="G987">
        <v>45666496</v>
      </c>
      <c r="H987" s="427">
        <v>48.36</v>
      </c>
      <c r="I987">
        <v>200080</v>
      </c>
      <c r="J987" t="s">
        <v>2614</v>
      </c>
      <c r="K987" t="s">
        <v>4719</v>
      </c>
    </row>
    <row r="988" spans="1:11" x14ac:dyDescent="0.25">
      <c r="A988">
        <v>7350</v>
      </c>
      <c r="B988" t="s">
        <v>86</v>
      </c>
      <c r="C988">
        <v>935</v>
      </c>
      <c r="D988" s="404">
        <v>45008</v>
      </c>
      <c r="E988" t="s">
        <v>3977</v>
      </c>
      <c r="F988" t="s">
        <v>3971</v>
      </c>
      <c r="G988">
        <v>45666496</v>
      </c>
      <c r="H988" s="427">
        <v>40.299999999999997</v>
      </c>
      <c r="I988">
        <v>200080</v>
      </c>
      <c r="J988" t="s">
        <v>2614</v>
      </c>
      <c r="K988" t="s">
        <v>4719</v>
      </c>
    </row>
    <row r="989" spans="1:11" x14ac:dyDescent="0.25">
      <c r="A989">
        <v>7350</v>
      </c>
      <c r="B989" t="s">
        <v>86</v>
      </c>
      <c r="C989">
        <v>110</v>
      </c>
      <c r="D989" s="404">
        <v>45020</v>
      </c>
      <c r="E989" t="s">
        <v>4645</v>
      </c>
      <c r="F989" t="s">
        <v>3971</v>
      </c>
      <c r="G989">
        <v>45792403</v>
      </c>
      <c r="H989" s="427">
        <v>525.91</v>
      </c>
      <c r="I989">
        <v>200080</v>
      </c>
      <c r="J989" t="s">
        <v>2614</v>
      </c>
      <c r="K989" t="s">
        <v>4719</v>
      </c>
    </row>
    <row r="990" spans="1:11" x14ac:dyDescent="0.25">
      <c r="A990">
        <v>7350</v>
      </c>
      <c r="B990" t="s">
        <v>86</v>
      </c>
      <c r="C990">
        <v>112</v>
      </c>
      <c r="D990" s="404">
        <v>45020</v>
      </c>
      <c r="E990" t="s">
        <v>4644</v>
      </c>
      <c r="F990" t="s">
        <v>3971</v>
      </c>
      <c r="G990">
        <v>45792403</v>
      </c>
      <c r="H990" s="427">
        <v>-525.91</v>
      </c>
      <c r="I990">
        <v>200080</v>
      </c>
      <c r="J990" t="s">
        <v>2614</v>
      </c>
      <c r="K990" t="s">
        <v>4719</v>
      </c>
    </row>
    <row r="991" spans="1:11" x14ac:dyDescent="0.25">
      <c r="A991">
        <v>7350</v>
      </c>
      <c r="B991" t="s">
        <v>86</v>
      </c>
      <c r="C991">
        <v>112</v>
      </c>
      <c r="D991" s="404">
        <v>45020</v>
      </c>
      <c r="E991" t="s">
        <v>2614</v>
      </c>
      <c r="F991" t="s">
        <v>3971</v>
      </c>
      <c r="G991">
        <v>45789217</v>
      </c>
      <c r="H991" s="427">
        <v>-42.04</v>
      </c>
      <c r="I991">
        <v>200080</v>
      </c>
      <c r="J991" t="s">
        <v>2614</v>
      </c>
      <c r="K991" t="s">
        <v>4719</v>
      </c>
    </row>
    <row r="992" spans="1:11" x14ac:dyDescent="0.25">
      <c r="A992">
        <v>7350</v>
      </c>
      <c r="B992" t="s">
        <v>86</v>
      </c>
      <c r="C992">
        <v>112</v>
      </c>
      <c r="D992" s="404">
        <v>45020</v>
      </c>
      <c r="E992" t="s">
        <v>4643</v>
      </c>
      <c r="F992" t="s">
        <v>3974</v>
      </c>
      <c r="G992" t="s">
        <v>4642</v>
      </c>
      <c r="H992" s="427">
        <v>525.91</v>
      </c>
      <c r="I992">
        <v>200080</v>
      </c>
      <c r="J992" t="s">
        <v>2614</v>
      </c>
      <c r="K992" t="s">
        <v>4719</v>
      </c>
    </row>
    <row r="993" spans="1:11" x14ac:dyDescent="0.25">
      <c r="A993">
        <v>7350</v>
      </c>
      <c r="B993" t="s">
        <v>86</v>
      </c>
      <c r="C993">
        <v>112</v>
      </c>
      <c r="D993" s="404">
        <v>45020</v>
      </c>
      <c r="E993" t="s">
        <v>4641</v>
      </c>
      <c r="F993" t="s">
        <v>3974</v>
      </c>
      <c r="G993" t="s">
        <v>4640</v>
      </c>
      <c r="H993" s="427">
        <v>320.3</v>
      </c>
      <c r="I993">
        <v>200080</v>
      </c>
      <c r="J993" t="s">
        <v>2614</v>
      </c>
      <c r="K993" t="s">
        <v>4719</v>
      </c>
    </row>
    <row r="994" spans="1:11" x14ac:dyDescent="0.25">
      <c r="A994">
        <v>7350</v>
      </c>
      <c r="B994" t="s">
        <v>86</v>
      </c>
      <c r="C994">
        <v>110</v>
      </c>
      <c r="D994" s="404">
        <v>45027</v>
      </c>
      <c r="E994" t="s">
        <v>3977</v>
      </c>
      <c r="F994" t="s">
        <v>3971</v>
      </c>
      <c r="G994">
        <v>45849619</v>
      </c>
      <c r="H994" s="427">
        <v>92.38</v>
      </c>
      <c r="I994">
        <v>200080</v>
      </c>
      <c r="J994" t="s">
        <v>2614</v>
      </c>
      <c r="K994" t="s">
        <v>4719</v>
      </c>
    </row>
    <row r="995" spans="1:11" x14ac:dyDescent="0.25">
      <c r="A995">
        <v>7350</v>
      </c>
      <c r="B995" t="s">
        <v>86</v>
      </c>
      <c r="C995">
        <v>112</v>
      </c>
      <c r="D995" s="404">
        <v>45027</v>
      </c>
      <c r="E995" t="s">
        <v>3977</v>
      </c>
      <c r="F995" t="s">
        <v>3971</v>
      </c>
      <c r="G995">
        <v>45849619</v>
      </c>
      <c r="H995" s="427">
        <v>46.19</v>
      </c>
      <c r="I995">
        <v>200080</v>
      </c>
      <c r="J995" t="s">
        <v>2614</v>
      </c>
      <c r="K995" t="s">
        <v>4719</v>
      </c>
    </row>
    <row r="996" spans="1:11" x14ac:dyDescent="0.25">
      <c r="A996">
        <v>7350</v>
      </c>
      <c r="B996" t="s">
        <v>86</v>
      </c>
      <c r="C996">
        <v>120</v>
      </c>
      <c r="D996" s="404">
        <v>45027</v>
      </c>
      <c r="E996" t="s">
        <v>3977</v>
      </c>
      <c r="F996" t="s">
        <v>3971</v>
      </c>
      <c r="G996">
        <v>45849619</v>
      </c>
      <c r="H996" s="427">
        <v>101.62</v>
      </c>
      <c r="I996">
        <v>200080</v>
      </c>
      <c r="J996" t="s">
        <v>2614</v>
      </c>
      <c r="K996" t="s">
        <v>4719</v>
      </c>
    </row>
    <row r="997" spans="1:11" x14ac:dyDescent="0.25">
      <c r="A997">
        <v>7350</v>
      </c>
      <c r="B997" t="s">
        <v>86</v>
      </c>
      <c r="C997">
        <v>130</v>
      </c>
      <c r="D997" s="404">
        <v>45027</v>
      </c>
      <c r="E997" t="s">
        <v>3977</v>
      </c>
      <c r="F997" t="s">
        <v>3971</v>
      </c>
      <c r="G997">
        <v>45849619</v>
      </c>
      <c r="H997" s="427">
        <v>78.52</v>
      </c>
      <c r="I997">
        <v>200080</v>
      </c>
      <c r="J997" t="s">
        <v>2614</v>
      </c>
      <c r="K997" t="s">
        <v>4719</v>
      </c>
    </row>
    <row r="998" spans="1:11" x14ac:dyDescent="0.25">
      <c r="A998">
        <v>7350</v>
      </c>
      <c r="B998" t="s">
        <v>86</v>
      </c>
      <c r="C998">
        <v>140</v>
      </c>
      <c r="D998" s="404">
        <v>45027</v>
      </c>
      <c r="E998" t="s">
        <v>3977</v>
      </c>
      <c r="F998" t="s">
        <v>3971</v>
      </c>
      <c r="G998">
        <v>45849619</v>
      </c>
      <c r="H998" s="427">
        <v>92.38</v>
      </c>
      <c r="I998">
        <v>200080</v>
      </c>
      <c r="J998" t="s">
        <v>2614</v>
      </c>
      <c r="K998" t="s">
        <v>4719</v>
      </c>
    </row>
    <row r="999" spans="1:11" x14ac:dyDescent="0.25">
      <c r="A999">
        <v>7350</v>
      </c>
      <c r="B999" t="s">
        <v>86</v>
      </c>
      <c r="C999">
        <v>160</v>
      </c>
      <c r="D999" s="404">
        <v>45027</v>
      </c>
      <c r="E999" t="s">
        <v>3977</v>
      </c>
      <c r="F999" t="s">
        <v>3971</v>
      </c>
      <c r="G999">
        <v>45849619</v>
      </c>
      <c r="H999" s="427">
        <v>27.71</v>
      </c>
      <c r="I999">
        <v>200080</v>
      </c>
      <c r="J999" t="s">
        <v>2614</v>
      </c>
      <c r="K999" t="s">
        <v>4719</v>
      </c>
    </row>
    <row r="1000" spans="1:11" x14ac:dyDescent="0.25">
      <c r="A1000">
        <v>7350</v>
      </c>
      <c r="B1000" t="s">
        <v>86</v>
      </c>
      <c r="C1000">
        <v>935</v>
      </c>
      <c r="D1000" s="404">
        <v>45027</v>
      </c>
      <c r="E1000" t="s">
        <v>3977</v>
      </c>
      <c r="F1000" t="s">
        <v>3971</v>
      </c>
      <c r="G1000">
        <v>45849619</v>
      </c>
      <c r="H1000" s="427">
        <v>23.1</v>
      </c>
      <c r="I1000">
        <v>200080</v>
      </c>
      <c r="J1000" t="s">
        <v>2614</v>
      </c>
      <c r="K1000" t="s">
        <v>4719</v>
      </c>
    </row>
    <row r="1001" spans="1:11" x14ac:dyDescent="0.25">
      <c r="A1001">
        <v>7350</v>
      </c>
      <c r="B1001" t="s">
        <v>86</v>
      </c>
      <c r="C1001">
        <v>110</v>
      </c>
      <c r="D1001" s="404">
        <v>45030</v>
      </c>
      <c r="E1001" t="s">
        <v>3977</v>
      </c>
      <c r="F1001" t="s">
        <v>3971</v>
      </c>
      <c r="G1001">
        <v>45880608</v>
      </c>
      <c r="H1001" s="427">
        <v>200</v>
      </c>
      <c r="I1001">
        <v>200080</v>
      </c>
      <c r="J1001" t="s">
        <v>2614</v>
      </c>
      <c r="K1001" t="s">
        <v>4719</v>
      </c>
    </row>
    <row r="1002" spans="1:11" x14ac:dyDescent="0.25">
      <c r="A1002">
        <v>7350</v>
      </c>
      <c r="B1002" t="s">
        <v>86</v>
      </c>
      <c r="C1002">
        <v>112</v>
      </c>
      <c r="D1002" s="404">
        <v>45030</v>
      </c>
      <c r="E1002" t="s">
        <v>3977</v>
      </c>
      <c r="F1002" t="s">
        <v>3971</v>
      </c>
      <c r="G1002">
        <v>45880608</v>
      </c>
      <c r="H1002" s="427">
        <v>100</v>
      </c>
      <c r="I1002">
        <v>200080</v>
      </c>
      <c r="J1002" t="s">
        <v>2614</v>
      </c>
      <c r="K1002" t="s">
        <v>4719</v>
      </c>
    </row>
    <row r="1003" spans="1:11" x14ac:dyDescent="0.25">
      <c r="A1003">
        <v>7350</v>
      </c>
      <c r="B1003" t="s">
        <v>86</v>
      </c>
      <c r="C1003">
        <v>120</v>
      </c>
      <c r="D1003" s="404">
        <v>45030</v>
      </c>
      <c r="E1003" t="s">
        <v>3977</v>
      </c>
      <c r="F1003" t="s">
        <v>3971</v>
      </c>
      <c r="G1003">
        <v>45880608</v>
      </c>
      <c r="H1003" s="427">
        <v>220</v>
      </c>
      <c r="I1003">
        <v>200080</v>
      </c>
      <c r="J1003" t="s">
        <v>2614</v>
      </c>
      <c r="K1003" t="s">
        <v>4719</v>
      </c>
    </row>
    <row r="1004" spans="1:11" x14ac:dyDescent="0.25">
      <c r="A1004">
        <v>7350</v>
      </c>
      <c r="B1004" t="s">
        <v>86</v>
      </c>
      <c r="C1004">
        <v>130</v>
      </c>
      <c r="D1004" s="404">
        <v>45030</v>
      </c>
      <c r="E1004" t="s">
        <v>3977</v>
      </c>
      <c r="F1004" t="s">
        <v>3971</v>
      </c>
      <c r="G1004">
        <v>45880608</v>
      </c>
      <c r="H1004" s="427">
        <v>170</v>
      </c>
      <c r="I1004">
        <v>200080</v>
      </c>
      <c r="J1004" t="s">
        <v>2614</v>
      </c>
      <c r="K1004" t="s">
        <v>4719</v>
      </c>
    </row>
    <row r="1005" spans="1:11" x14ac:dyDescent="0.25">
      <c r="A1005">
        <v>7350</v>
      </c>
      <c r="B1005" t="s">
        <v>86</v>
      </c>
      <c r="C1005">
        <v>140</v>
      </c>
      <c r="D1005" s="404">
        <v>45030</v>
      </c>
      <c r="E1005" t="s">
        <v>3977</v>
      </c>
      <c r="F1005" t="s">
        <v>3971</v>
      </c>
      <c r="G1005">
        <v>45880608</v>
      </c>
      <c r="H1005" s="427">
        <v>200</v>
      </c>
      <c r="I1005">
        <v>200080</v>
      </c>
      <c r="J1005" t="s">
        <v>2614</v>
      </c>
      <c r="K1005" t="s">
        <v>4719</v>
      </c>
    </row>
    <row r="1006" spans="1:11" x14ac:dyDescent="0.25">
      <c r="A1006">
        <v>7350</v>
      </c>
      <c r="B1006" t="s">
        <v>86</v>
      </c>
      <c r="C1006">
        <v>160</v>
      </c>
      <c r="D1006" s="404">
        <v>45030</v>
      </c>
      <c r="E1006" t="s">
        <v>3977</v>
      </c>
      <c r="F1006" t="s">
        <v>3971</v>
      </c>
      <c r="G1006">
        <v>45880608</v>
      </c>
      <c r="H1006" s="427">
        <v>60</v>
      </c>
      <c r="I1006">
        <v>200080</v>
      </c>
      <c r="J1006" t="s">
        <v>2614</v>
      </c>
      <c r="K1006" t="s">
        <v>4719</v>
      </c>
    </row>
    <row r="1007" spans="1:11" x14ac:dyDescent="0.25">
      <c r="A1007">
        <v>7350</v>
      </c>
      <c r="B1007" t="s">
        <v>86</v>
      </c>
      <c r="C1007">
        <v>935</v>
      </c>
      <c r="D1007" s="404">
        <v>45030</v>
      </c>
      <c r="E1007" t="s">
        <v>3977</v>
      </c>
      <c r="F1007" t="s">
        <v>3971</v>
      </c>
      <c r="G1007">
        <v>45880608</v>
      </c>
      <c r="H1007" s="427">
        <v>50</v>
      </c>
      <c r="I1007">
        <v>200080</v>
      </c>
      <c r="J1007" t="s">
        <v>2614</v>
      </c>
      <c r="K1007" t="s">
        <v>4719</v>
      </c>
    </row>
    <row r="1008" spans="1:11" x14ac:dyDescent="0.25">
      <c r="A1008">
        <v>7350</v>
      </c>
      <c r="B1008" t="s">
        <v>86</v>
      </c>
      <c r="C1008">
        <v>430</v>
      </c>
      <c r="D1008" s="404">
        <v>45034</v>
      </c>
      <c r="E1008" t="s">
        <v>2614</v>
      </c>
      <c r="F1008" t="s">
        <v>3971</v>
      </c>
      <c r="G1008">
        <v>47719959</v>
      </c>
      <c r="H1008" s="427">
        <v>236.61</v>
      </c>
      <c r="I1008">
        <v>200080</v>
      </c>
      <c r="J1008" t="s">
        <v>2614</v>
      </c>
      <c r="K1008" t="s">
        <v>4719</v>
      </c>
    </row>
    <row r="1009" spans="1:11" x14ac:dyDescent="0.25">
      <c r="A1009">
        <v>7350</v>
      </c>
      <c r="B1009" t="s">
        <v>86</v>
      </c>
      <c r="C1009">
        <v>440</v>
      </c>
      <c r="D1009" s="404">
        <v>45034</v>
      </c>
      <c r="E1009" t="s">
        <v>2614</v>
      </c>
      <c r="F1009" t="s">
        <v>3971</v>
      </c>
      <c r="G1009">
        <v>47719959</v>
      </c>
      <c r="H1009" s="427">
        <v>236.61</v>
      </c>
      <c r="I1009">
        <v>200080</v>
      </c>
      <c r="J1009" t="s">
        <v>2614</v>
      </c>
      <c r="K1009" t="s">
        <v>4719</v>
      </c>
    </row>
    <row r="1010" spans="1:11" x14ac:dyDescent="0.25">
      <c r="A1010">
        <v>7350</v>
      </c>
      <c r="B1010" t="s">
        <v>86</v>
      </c>
      <c r="C1010">
        <v>110</v>
      </c>
      <c r="D1010" s="404">
        <v>45035</v>
      </c>
      <c r="E1010" t="s">
        <v>3977</v>
      </c>
      <c r="F1010" t="s">
        <v>3971</v>
      </c>
      <c r="G1010">
        <v>45927211</v>
      </c>
      <c r="H1010" s="427">
        <v>24.62</v>
      </c>
      <c r="I1010">
        <v>200080</v>
      </c>
      <c r="J1010" t="s">
        <v>2614</v>
      </c>
      <c r="K1010" t="s">
        <v>4719</v>
      </c>
    </row>
    <row r="1011" spans="1:11" x14ac:dyDescent="0.25">
      <c r="A1011">
        <v>7350</v>
      </c>
      <c r="B1011" t="s">
        <v>86</v>
      </c>
      <c r="C1011">
        <v>112</v>
      </c>
      <c r="D1011" s="404">
        <v>45035</v>
      </c>
      <c r="E1011" t="s">
        <v>3977</v>
      </c>
      <c r="F1011" t="s">
        <v>3971</v>
      </c>
      <c r="G1011">
        <v>45927211</v>
      </c>
      <c r="H1011" s="427">
        <v>12.31</v>
      </c>
      <c r="I1011">
        <v>200080</v>
      </c>
      <c r="J1011" t="s">
        <v>2614</v>
      </c>
      <c r="K1011" t="s">
        <v>4719</v>
      </c>
    </row>
    <row r="1012" spans="1:11" x14ac:dyDescent="0.25">
      <c r="A1012">
        <v>7350</v>
      </c>
      <c r="B1012" t="s">
        <v>86</v>
      </c>
      <c r="C1012">
        <v>120</v>
      </c>
      <c r="D1012" s="404">
        <v>45035</v>
      </c>
      <c r="E1012" t="s">
        <v>3977</v>
      </c>
      <c r="F1012" t="s">
        <v>3971</v>
      </c>
      <c r="G1012">
        <v>45927211</v>
      </c>
      <c r="H1012" s="427">
        <v>27.08</v>
      </c>
      <c r="I1012">
        <v>200080</v>
      </c>
      <c r="J1012" t="s">
        <v>2614</v>
      </c>
      <c r="K1012" t="s">
        <v>4719</v>
      </c>
    </row>
    <row r="1013" spans="1:11" x14ac:dyDescent="0.25">
      <c r="A1013">
        <v>7350</v>
      </c>
      <c r="B1013" t="s">
        <v>86</v>
      </c>
      <c r="C1013">
        <v>130</v>
      </c>
      <c r="D1013" s="404">
        <v>45035</v>
      </c>
      <c r="E1013" t="s">
        <v>3977</v>
      </c>
      <c r="F1013" t="s">
        <v>3971</v>
      </c>
      <c r="G1013">
        <v>45927211</v>
      </c>
      <c r="H1013" s="427">
        <v>20.93</v>
      </c>
      <c r="I1013">
        <v>200080</v>
      </c>
      <c r="J1013" t="s">
        <v>2614</v>
      </c>
      <c r="K1013" t="s">
        <v>4719</v>
      </c>
    </row>
    <row r="1014" spans="1:11" x14ac:dyDescent="0.25">
      <c r="A1014">
        <v>7350</v>
      </c>
      <c r="B1014" t="s">
        <v>86</v>
      </c>
      <c r="C1014">
        <v>140</v>
      </c>
      <c r="D1014" s="404">
        <v>45035</v>
      </c>
      <c r="E1014" t="s">
        <v>3977</v>
      </c>
      <c r="F1014" t="s">
        <v>3971</v>
      </c>
      <c r="G1014">
        <v>45927211</v>
      </c>
      <c r="H1014" s="427">
        <v>24.62</v>
      </c>
      <c r="I1014">
        <v>200080</v>
      </c>
      <c r="J1014" t="s">
        <v>2614</v>
      </c>
      <c r="K1014" t="s">
        <v>4719</v>
      </c>
    </row>
    <row r="1015" spans="1:11" x14ac:dyDescent="0.25">
      <c r="A1015">
        <v>7350</v>
      </c>
      <c r="B1015" t="s">
        <v>86</v>
      </c>
      <c r="C1015">
        <v>160</v>
      </c>
      <c r="D1015" s="404">
        <v>45035</v>
      </c>
      <c r="E1015" t="s">
        <v>3977</v>
      </c>
      <c r="F1015" t="s">
        <v>3971</v>
      </c>
      <c r="G1015">
        <v>45927211</v>
      </c>
      <c r="H1015" s="427">
        <v>7.38</v>
      </c>
      <c r="I1015">
        <v>200080</v>
      </c>
      <c r="J1015" t="s">
        <v>2614</v>
      </c>
      <c r="K1015" t="s">
        <v>4719</v>
      </c>
    </row>
    <row r="1016" spans="1:11" x14ac:dyDescent="0.25">
      <c r="A1016">
        <v>7350</v>
      </c>
      <c r="B1016" t="s">
        <v>86</v>
      </c>
      <c r="C1016">
        <v>935</v>
      </c>
      <c r="D1016" s="404">
        <v>45035</v>
      </c>
      <c r="E1016" t="s">
        <v>3977</v>
      </c>
      <c r="F1016" t="s">
        <v>3971</v>
      </c>
      <c r="G1016">
        <v>45927211</v>
      </c>
      <c r="H1016" s="427">
        <v>6.16</v>
      </c>
      <c r="I1016">
        <v>200080</v>
      </c>
      <c r="J1016" t="s">
        <v>2614</v>
      </c>
      <c r="K1016" t="s">
        <v>4719</v>
      </c>
    </row>
    <row r="1017" spans="1:11" x14ac:dyDescent="0.25">
      <c r="A1017">
        <v>7350</v>
      </c>
      <c r="B1017" t="s">
        <v>86</v>
      </c>
      <c r="C1017">
        <v>112</v>
      </c>
      <c r="D1017" s="404">
        <v>45036</v>
      </c>
      <c r="E1017" t="s">
        <v>2614</v>
      </c>
      <c r="F1017" t="s">
        <v>3971</v>
      </c>
      <c r="G1017">
        <v>45584924</v>
      </c>
      <c r="H1017" s="427">
        <v>459.57</v>
      </c>
      <c r="I1017">
        <v>200080</v>
      </c>
      <c r="J1017" t="s">
        <v>2614</v>
      </c>
      <c r="K1017" t="s">
        <v>4719</v>
      </c>
    </row>
    <row r="1018" spans="1:11" x14ac:dyDescent="0.25">
      <c r="A1018">
        <v>7350</v>
      </c>
      <c r="B1018" t="s">
        <v>86</v>
      </c>
      <c r="C1018">
        <v>110</v>
      </c>
      <c r="D1018" s="404">
        <v>45044</v>
      </c>
      <c r="E1018" t="s">
        <v>3977</v>
      </c>
      <c r="F1018" t="s">
        <v>3971</v>
      </c>
      <c r="G1018">
        <v>46013462</v>
      </c>
      <c r="H1018" s="427">
        <v>116.26</v>
      </c>
      <c r="I1018">
        <v>200080</v>
      </c>
      <c r="J1018" t="s">
        <v>2614</v>
      </c>
      <c r="K1018" t="s">
        <v>4719</v>
      </c>
    </row>
    <row r="1019" spans="1:11" x14ac:dyDescent="0.25">
      <c r="A1019">
        <v>7350</v>
      </c>
      <c r="B1019" t="s">
        <v>86</v>
      </c>
      <c r="C1019">
        <v>110</v>
      </c>
      <c r="D1019" s="404">
        <v>45044</v>
      </c>
      <c r="E1019" t="s">
        <v>3977</v>
      </c>
      <c r="F1019" t="s">
        <v>3971</v>
      </c>
      <c r="G1019">
        <v>46014258</v>
      </c>
      <c r="H1019" s="427">
        <v>98.55</v>
      </c>
      <c r="I1019">
        <v>200080</v>
      </c>
      <c r="J1019" t="s">
        <v>2614</v>
      </c>
      <c r="K1019" t="s">
        <v>4719</v>
      </c>
    </row>
    <row r="1020" spans="1:11" x14ac:dyDescent="0.25">
      <c r="A1020">
        <v>7350</v>
      </c>
      <c r="B1020" t="s">
        <v>86</v>
      </c>
      <c r="C1020">
        <v>112</v>
      </c>
      <c r="D1020" s="404">
        <v>45044</v>
      </c>
      <c r="E1020" t="s">
        <v>3977</v>
      </c>
      <c r="F1020" t="s">
        <v>3971</v>
      </c>
      <c r="G1020">
        <v>46013462</v>
      </c>
      <c r="H1020" s="427">
        <v>58.13</v>
      </c>
      <c r="I1020">
        <v>200080</v>
      </c>
      <c r="J1020" t="s">
        <v>2614</v>
      </c>
      <c r="K1020" t="s">
        <v>4719</v>
      </c>
    </row>
    <row r="1021" spans="1:11" x14ac:dyDescent="0.25">
      <c r="A1021">
        <v>7350</v>
      </c>
      <c r="B1021" t="s">
        <v>86</v>
      </c>
      <c r="C1021">
        <v>112</v>
      </c>
      <c r="D1021" s="404">
        <v>45044</v>
      </c>
      <c r="E1021" t="s">
        <v>3977</v>
      </c>
      <c r="F1021" t="s">
        <v>3971</v>
      </c>
      <c r="G1021">
        <v>46014258</v>
      </c>
      <c r="H1021" s="427">
        <v>49.28</v>
      </c>
      <c r="I1021">
        <v>200080</v>
      </c>
      <c r="J1021" t="s">
        <v>2614</v>
      </c>
      <c r="K1021" t="s">
        <v>4719</v>
      </c>
    </row>
    <row r="1022" spans="1:11" x14ac:dyDescent="0.25">
      <c r="A1022">
        <v>7350</v>
      </c>
      <c r="B1022" t="s">
        <v>86</v>
      </c>
      <c r="C1022">
        <v>120</v>
      </c>
      <c r="D1022" s="404">
        <v>45044</v>
      </c>
      <c r="E1022" t="s">
        <v>3977</v>
      </c>
      <c r="F1022" t="s">
        <v>3971</v>
      </c>
      <c r="G1022">
        <v>46013462</v>
      </c>
      <c r="H1022" s="427">
        <v>127.89</v>
      </c>
      <c r="I1022">
        <v>200080</v>
      </c>
      <c r="J1022" t="s">
        <v>2614</v>
      </c>
      <c r="K1022" t="s">
        <v>4719</v>
      </c>
    </row>
    <row r="1023" spans="1:11" x14ac:dyDescent="0.25">
      <c r="A1023">
        <v>7350</v>
      </c>
      <c r="B1023" t="s">
        <v>86</v>
      </c>
      <c r="C1023">
        <v>120</v>
      </c>
      <c r="D1023" s="404">
        <v>45044</v>
      </c>
      <c r="E1023" t="s">
        <v>3977</v>
      </c>
      <c r="F1023" t="s">
        <v>3971</v>
      </c>
      <c r="G1023">
        <v>46014258</v>
      </c>
      <c r="H1023" s="427">
        <v>108.41</v>
      </c>
      <c r="I1023">
        <v>200080</v>
      </c>
      <c r="J1023" t="s">
        <v>2614</v>
      </c>
      <c r="K1023" t="s">
        <v>4719</v>
      </c>
    </row>
    <row r="1024" spans="1:11" x14ac:dyDescent="0.25">
      <c r="A1024">
        <v>7350</v>
      </c>
      <c r="B1024" t="s">
        <v>86</v>
      </c>
      <c r="C1024">
        <v>130</v>
      </c>
      <c r="D1024" s="404">
        <v>45044</v>
      </c>
      <c r="E1024" t="s">
        <v>3977</v>
      </c>
      <c r="F1024" t="s">
        <v>3971</v>
      </c>
      <c r="G1024">
        <v>46013462</v>
      </c>
      <c r="H1024" s="427">
        <v>98.83</v>
      </c>
      <c r="I1024">
        <v>200080</v>
      </c>
      <c r="J1024" t="s">
        <v>2614</v>
      </c>
      <c r="K1024" t="s">
        <v>4719</v>
      </c>
    </row>
    <row r="1025" spans="1:11" x14ac:dyDescent="0.25">
      <c r="A1025">
        <v>7350</v>
      </c>
      <c r="B1025" t="s">
        <v>86</v>
      </c>
      <c r="C1025">
        <v>130</v>
      </c>
      <c r="D1025" s="404">
        <v>45044</v>
      </c>
      <c r="E1025" t="s">
        <v>3977</v>
      </c>
      <c r="F1025" t="s">
        <v>3971</v>
      </c>
      <c r="G1025">
        <v>46014258</v>
      </c>
      <c r="H1025" s="427">
        <v>83.77</v>
      </c>
      <c r="I1025">
        <v>200080</v>
      </c>
      <c r="J1025" t="s">
        <v>2614</v>
      </c>
      <c r="K1025" t="s">
        <v>4719</v>
      </c>
    </row>
    <row r="1026" spans="1:11" x14ac:dyDescent="0.25">
      <c r="A1026">
        <v>7350</v>
      </c>
      <c r="B1026" t="s">
        <v>86</v>
      </c>
      <c r="C1026">
        <v>140</v>
      </c>
      <c r="D1026" s="404">
        <v>45044</v>
      </c>
      <c r="E1026" t="s">
        <v>3977</v>
      </c>
      <c r="F1026" t="s">
        <v>3971</v>
      </c>
      <c r="G1026">
        <v>46013462</v>
      </c>
      <c r="H1026" s="427">
        <v>116.26</v>
      </c>
      <c r="I1026">
        <v>200080</v>
      </c>
      <c r="J1026" t="s">
        <v>2614</v>
      </c>
      <c r="K1026" t="s">
        <v>4719</v>
      </c>
    </row>
    <row r="1027" spans="1:11" x14ac:dyDescent="0.25">
      <c r="A1027">
        <v>7350</v>
      </c>
      <c r="B1027" t="s">
        <v>86</v>
      </c>
      <c r="C1027">
        <v>140</v>
      </c>
      <c r="D1027" s="404">
        <v>45044</v>
      </c>
      <c r="E1027" t="s">
        <v>3977</v>
      </c>
      <c r="F1027" t="s">
        <v>3971</v>
      </c>
      <c r="G1027">
        <v>46014258</v>
      </c>
      <c r="H1027" s="427">
        <v>98.55</v>
      </c>
      <c r="I1027">
        <v>200080</v>
      </c>
      <c r="J1027" t="s">
        <v>2614</v>
      </c>
      <c r="K1027" t="s">
        <v>4719</v>
      </c>
    </row>
    <row r="1028" spans="1:11" x14ac:dyDescent="0.25">
      <c r="A1028">
        <v>7350</v>
      </c>
      <c r="B1028" t="s">
        <v>86</v>
      </c>
      <c r="C1028">
        <v>160</v>
      </c>
      <c r="D1028" s="404">
        <v>45044</v>
      </c>
      <c r="E1028" t="s">
        <v>3977</v>
      </c>
      <c r="F1028" t="s">
        <v>3971</v>
      </c>
      <c r="G1028">
        <v>46013462</v>
      </c>
      <c r="H1028" s="427">
        <v>34.880000000000003</v>
      </c>
      <c r="I1028">
        <v>200080</v>
      </c>
      <c r="J1028" t="s">
        <v>2614</v>
      </c>
      <c r="K1028" t="s">
        <v>4719</v>
      </c>
    </row>
    <row r="1029" spans="1:11" x14ac:dyDescent="0.25">
      <c r="A1029">
        <v>7350</v>
      </c>
      <c r="B1029" t="s">
        <v>86</v>
      </c>
      <c r="C1029">
        <v>160</v>
      </c>
      <c r="D1029" s="404">
        <v>45044</v>
      </c>
      <c r="E1029" t="s">
        <v>3977</v>
      </c>
      <c r="F1029" t="s">
        <v>3971</v>
      </c>
      <c r="G1029">
        <v>46014258</v>
      </c>
      <c r="H1029" s="427">
        <v>29.57</v>
      </c>
      <c r="I1029">
        <v>200080</v>
      </c>
      <c r="J1029" t="s">
        <v>2614</v>
      </c>
      <c r="K1029" t="s">
        <v>4719</v>
      </c>
    </row>
    <row r="1030" spans="1:11" x14ac:dyDescent="0.25">
      <c r="A1030">
        <v>7350</v>
      </c>
      <c r="B1030" t="s">
        <v>86</v>
      </c>
      <c r="C1030">
        <v>935</v>
      </c>
      <c r="D1030" s="404">
        <v>45044</v>
      </c>
      <c r="E1030" t="s">
        <v>3977</v>
      </c>
      <c r="F1030" t="s">
        <v>3971</v>
      </c>
      <c r="G1030">
        <v>46013462</v>
      </c>
      <c r="H1030" s="427">
        <v>29.07</v>
      </c>
      <c r="I1030">
        <v>200080</v>
      </c>
      <c r="J1030" t="s">
        <v>2614</v>
      </c>
      <c r="K1030" t="s">
        <v>4719</v>
      </c>
    </row>
    <row r="1031" spans="1:11" x14ac:dyDescent="0.25">
      <c r="A1031">
        <v>7350</v>
      </c>
      <c r="B1031" t="s">
        <v>86</v>
      </c>
      <c r="C1031">
        <v>935</v>
      </c>
      <c r="D1031" s="404">
        <v>45044</v>
      </c>
      <c r="E1031" t="s">
        <v>3977</v>
      </c>
      <c r="F1031" t="s">
        <v>3971</v>
      </c>
      <c r="G1031">
        <v>46014258</v>
      </c>
      <c r="H1031" s="427">
        <v>24.63</v>
      </c>
      <c r="I1031">
        <v>200080</v>
      </c>
      <c r="J1031" t="s">
        <v>2614</v>
      </c>
      <c r="K1031" t="s">
        <v>4719</v>
      </c>
    </row>
    <row r="1032" spans="1:11" x14ac:dyDescent="0.25">
      <c r="A1032">
        <v>7350</v>
      </c>
      <c r="B1032" t="s">
        <v>86</v>
      </c>
      <c r="C1032">
        <v>112</v>
      </c>
      <c r="D1032" s="404">
        <v>45047</v>
      </c>
      <c r="E1032" t="s">
        <v>2614</v>
      </c>
      <c r="F1032" t="s">
        <v>3971</v>
      </c>
      <c r="G1032">
        <v>46045154</v>
      </c>
      <c r="H1032" s="427">
        <v>215.22</v>
      </c>
      <c r="I1032">
        <v>200080</v>
      </c>
      <c r="J1032" t="s">
        <v>2614</v>
      </c>
      <c r="K1032" t="s">
        <v>4719</v>
      </c>
    </row>
    <row r="1033" spans="1:11" x14ac:dyDescent="0.25">
      <c r="A1033">
        <v>7350</v>
      </c>
      <c r="B1033" t="s">
        <v>86</v>
      </c>
      <c r="C1033">
        <v>430</v>
      </c>
      <c r="D1033" s="404">
        <v>45050</v>
      </c>
      <c r="E1033" t="s">
        <v>2614</v>
      </c>
      <c r="F1033" t="s">
        <v>3971</v>
      </c>
      <c r="G1033">
        <v>46078033</v>
      </c>
      <c r="H1033" s="427">
        <v>36.090000000000003</v>
      </c>
      <c r="I1033">
        <v>200080</v>
      </c>
      <c r="J1033" t="s">
        <v>2614</v>
      </c>
      <c r="K1033" t="s">
        <v>4719</v>
      </c>
    </row>
    <row r="1034" spans="1:11" x14ac:dyDescent="0.25">
      <c r="A1034">
        <v>7350</v>
      </c>
      <c r="B1034" t="s">
        <v>86</v>
      </c>
      <c r="C1034">
        <v>440</v>
      </c>
      <c r="D1034" s="404">
        <v>45050</v>
      </c>
      <c r="E1034" t="s">
        <v>2614</v>
      </c>
      <c r="F1034" t="s">
        <v>3971</v>
      </c>
      <c r="G1034">
        <v>46078033</v>
      </c>
      <c r="H1034" s="427">
        <v>36.090000000000003</v>
      </c>
      <c r="I1034">
        <v>200080</v>
      </c>
      <c r="J1034" t="s">
        <v>2614</v>
      </c>
      <c r="K1034" t="s">
        <v>4719</v>
      </c>
    </row>
    <row r="1035" spans="1:11" x14ac:dyDescent="0.25">
      <c r="A1035">
        <v>7350</v>
      </c>
      <c r="B1035" t="s">
        <v>86</v>
      </c>
      <c r="C1035">
        <v>112</v>
      </c>
      <c r="D1035" s="404">
        <v>45069</v>
      </c>
      <c r="E1035" t="s">
        <v>2614</v>
      </c>
      <c r="F1035" t="s">
        <v>3971</v>
      </c>
      <c r="G1035">
        <v>46274266</v>
      </c>
      <c r="H1035" s="427">
        <v>448.39</v>
      </c>
      <c r="I1035">
        <v>200080</v>
      </c>
      <c r="J1035" t="s">
        <v>2614</v>
      </c>
      <c r="K1035" t="s">
        <v>4719</v>
      </c>
    </row>
    <row r="1036" spans="1:11" x14ac:dyDescent="0.25">
      <c r="A1036">
        <v>7350</v>
      </c>
      <c r="B1036" t="s">
        <v>86</v>
      </c>
      <c r="C1036">
        <v>112</v>
      </c>
      <c r="D1036" s="404">
        <v>45069</v>
      </c>
      <c r="E1036" t="s">
        <v>2614</v>
      </c>
      <c r="F1036" t="s">
        <v>3971</v>
      </c>
      <c r="G1036">
        <v>46276432</v>
      </c>
      <c r="H1036" s="427">
        <v>80.87</v>
      </c>
      <c r="I1036">
        <v>200080</v>
      </c>
      <c r="J1036" t="s">
        <v>2614</v>
      </c>
      <c r="K1036" t="s">
        <v>4719</v>
      </c>
    </row>
    <row r="1037" spans="1:11" x14ac:dyDescent="0.25">
      <c r="A1037">
        <v>7350</v>
      </c>
      <c r="B1037" t="s">
        <v>86</v>
      </c>
      <c r="C1037">
        <v>110</v>
      </c>
      <c r="D1037" s="404">
        <v>45239</v>
      </c>
      <c r="E1037" t="s">
        <v>4190</v>
      </c>
      <c r="F1037" t="s">
        <v>3971</v>
      </c>
      <c r="G1037">
        <v>47929173</v>
      </c>
      <c r="H1037" s="427">
        <v>273.04000000000002</v>
      </c>
      <c r="I1037">
        <v>200080</v>
      </c>
      <c r="J1037" t="s">
        <v>2614</v>
      </c>
      <c r="K1037" t="s">
        <v>4719</v>
      </c>
    </row>
    <row r="1038" spans="1:11" x14ac:dyDescent="0.25">
      <c r="A1038">
        <v>7350</v>
      </c>
      <c r="B1038" t="s">
        <v>86</v>
      </c>
      <c r="C1038">
        <v>110</v>
      </c>
      <c r="D1038" s="404">
        <v>45017</v>
      </c>
      <c r="E1038" t="s">
        <v>2667</v>
      </c>
      <c r="F1038" t="s">
        <v>3971</v>
      </c>
      <c r="G1038">
        <v>12848807</v>
      </c>
      <c r="H1038" s="427">
        <v>7.5</v>
      </c>
      <c r="I1038">
        <v>738</v>
      </c>
      <c r="J1038" t="s">
        <v>4514</v>
      </c>
      <c r="K1038" t="s">
        <v>4723</v>
      </c>
    </row>
    <row r="1039" spans="1:11" x14ac:dyDescent="0.25">
      <c r="A1039">
        <v>7350</v>
      </c>
      <c r="B1039" t="s">
        <v>86</v>
      </c>
      <c r="C1039">
        <v>112</v>
      </c>
      <c r="D1039" s="404">
        <v>45017</v>
      </c>
      <c r="E1039" t="s">
        <v>2667</v>
      </c>
      <c r="F1039" t="s">
        <v>3971</v>
      </c>
      <c r="G1039">
        <v>12848807</v>
      </c>
      <c r="H1039" s="427">
        <v>5.63</v>
      </c>
      <c r="I1039">
        <v>738</v>
      </c>
      <c r="J1039" t="s">
        <v>4514</v>
      </c>
      <c r="K1039" t="s">
        <v>4723</v>
      </c>
    </row>
    <row r="1040" spans="1:11" x14ac:dyDescent="0.25">
      <c r="A1040">
        <v>7350</v>
      </c>
      <c r="B1040" t="s">
        <v>86</v>
      </c>
      <c r="C1040">
        <v>120</v>
      </c>
      <c r="D1040" s="404">
        <v>45017</v>
      </c>
      <c r="E1040" t="s">
        <v>2667</v>
      </c>
      <c r="F1040" t="s">
        <v>3971</v>
      </c>
      <c r="G1040">
        <v>12848807</v>
      </c>
      <c r="H1040" s="427">
        <v>10.14</v>
      </c>
      <c r="I1040">
        <v>738</v>
      </c>
      <c r="J1040" t="s">
        <v>4514</v>
      </c>
      <c r="K1040" t="s">
        <v>4723</v>
      </c>
    </row>
    <row r="1041" spans="1:11" x14ac:dyDescent="0.25">
      <c r="A1041">
        <v>7350</v>
      </c>
      <c r="B1041" t="s">
        <v>86</v>
      </c>
      <c r="C1041">
        <v>130</v>
      </c>
      <c r="D1041" s="404">
        <v>45017</v>
      </c>
      <c r="E1041" t="s">
        <v>2667</v>
      </c>
      <c r="F1041" t="s">
        <v>3971</v>
      </c>
      <c r="G1041">
        <v>12848807</v>
      </c>
      <c r="H1041" s="427">
        <v>5.75</v>
      </c>
      <c r="I1041">
        <v>738</v>
      </c>
      <c r="J1041" t="s">
        <v>4514</v>
      </c>
      <c r="K1041" t="s">
        <v>4723</v>
      </c>
    </row>
    <row r="1042" spans="1:11" x14ac:dyDescent="0.25">
      <c r="A1042">
        <v>7350</v>
      </c>
      <c r="B1042" t="s">
        <v>86</v>
      </c>
      <c r="C1042">
        <v>140</v>
      </c>
      <c r="D1042" s="404">
        <v>45017</v>
      </c>
      <c r="E1042" t="s">
        <v>2667</v>
      </c>
      <c r="F1042" t="s">
        <v>3971</v>
      </c>
      <c r="G1042">
        <v>12848807</v>
      </c>
      <c r="H1042" s="427">
        <v>6.76</v>
      </c>
      <c r="I1042">
        <v>738</v>
      </c>
      <c r="J1042" t="s">
        <v>4514</v>
      </c>
      <c r="K1042" t="s">
        <v>4723</v>
      </c>
    </row>
    <row r="1043" spans="1:11" x14ac:dyDescent="0.25">
      <c r="A1043">
        <v>7350</v>
      </c>
      <c r="B1043" t="s">
        <v>86</v>
      </c>
      <c r="C1043">
        <v>160</v>
      </c>
      <c r="D1043" s="404">
        <v>45017</v>
      </c>
      <c r="E1043" t="s">
        <v>2667</v>
      </c>
      <c r="F1043" t="s">
        <v>3971</v>
      </c>
      <c r="G1043">
        <v>12848807</v>
      </c>
      <c r="H1043" s="427">
        <v>3.38</v>
      </c>
      <c r="I1043">
        <v>738</v>
      </c>
      <c r="J1043" t="s">
        <v>4514</v>
      </c>
      <c r="K1043" t="s">
        <v>4723</v>
      </c>
    </row>
    <row r="1044" spans="1:11" x14ac:dyDescent="0.25">
      <c r="A1044">
        <v>7350</v>
      </c>
      <c r="B1044" t="s">
        <v>86</v>
      </c>
      <c r="C1044">
        <v>210</v>
      </c>
      <c r="D1044" s="404">
        <v>45017</v>
      </c>
      <c r="E1044" t="s">
        <v>2667</v>
      </c>
      <c r="F1044" t="s">
        <v>3971</v>
      </c>
      <c r="G1044">
        <v>12848807</v>
      </c>
      <c r="H1044" s="427">
        <v>3.76</v>
      </c>
      <c r="I1044">
        <v>738</v>
      </c>
      <c r="J1044" t="s">
        <v>4514</v>
      </c>
      <c r="K1044" t="s">
        <v>4723</v>
      </c>
    </row>
    <row r="1045" spans="1:11" x14ac:dyDescent="0.25">
      <c r="A1045">
        <v>7350</v>
      </c>
      <c r="B1045" t="s">
        <v>86</v>
      </c>
      <c r="C1045">
        <v>220</v>
      </c>
      <c r="D1045" s="404">
        <v>45017</v>
      </c>
      <c r="E1045" t="s">
        <v>2667</v>
      </c>
      <c r="F1045" t="s">
        <v>3971</v>
      </c>
      <c r="G1045">
        <v>12848807</v>
      </c>
      <c r="H1045" s="427">
        <v>2.25</v>
      </c>
      <c r="I1045">
        <v>738</v>
      </c>
      <c r="J1045" t="s">
        <v>4514</v>
      </c>
      <c r="K1045" t="s">
        <v>4723</v>
      </c>
    </row>
    <row r="1046" spans="1:11" x14ac:dyDescent="0.25">
      <c r="A1046">
        <v>7350</v>
      </c>
      <c r="B1046" t="s">
        <v>86</v>
      </c>
      <c r="C1046">
        <v>230</v>
      </c>
      <c r="D1046" s="404">
        <v>45017</v>
      </c>
      <c r="E1046" t="s">
        <v>2667</v>
      </c>
      <c r="F1046" t="s">
        <v>3971</v>
      </c>
      <c r="G1046">
        <v>12848807</v>
      </c>
      <c r="H1046" s="427">
        <v>3.8</v>
      </c>
      <c r="I1046">
        <v>738</v>
      </c>
      <c r="J1046" t="s">
        <v>4514</v>
      </c>
      <c r="K1046" t="s">
        <v>4723</v>
      </c>
    </row>
    <row r="1047" spans="1:11" x14ac:dyDescent="0.25">
      <c r="A1047">
        <v>7350</v>
      </c>
      <c r="B1047" t="s">
        <v>86</v>
      </c>
      <c r="C1047">
        <v>240</v>
      </c>
      <c r="D1047" s="404">
        <v>45017</v>
      </c>
      <c r="E1047" t="s">
        <v>2667</v>
      </c>
      <c r="F1047" t="s">
        <v>3971</v>
      </c>
      <c r="G1047">
        <v>12848807</v>
      </c>
      <c r="H1047" s="427">
        <v>3</v>
      </c>
      <c r="I1047">
        <v>738</v>
      </c>
      <c r="J1047" t="s">
        <v>4514</v>
      </c>
      <c r="K1047" t="s">
        <v>4723</v>
      </c>
    </row>
    <row r="1048" spans="1:11" x14ac:dyDescent="0.25">
      <c r="A1048">
        <v>7350</v>
      </c>
      <c r="B1048" t="s">
        <v>86</v>
      </c>
      <c r="C1048">
        <v>340</v>
      </c>
      <c r="D1048" s="404">
        <v>45017</v>
      </c>
      <c r="E1048" t="s">
        <v>2667</v>
      </c>
      <c r="F1048" t="s">
        <v>3971</v>
      </c>
      <c r="G1048">
        <v>12848807</v>
      </c>
      <c r="H1048" s="427">
        <v>1.53</v>
      </c>
      <c r="I1048">
        <v>738</v>
      </c>
      <c r="J1048" t="s">
        <v>4514</v>
      </c>
      <c r="K1048" t="s">
        <v>4723</v>
      </c>
    </row>
    <row r="1049" spans="1:11" x14ac:dyDescent="0.25">
      <c r="A1049">
        <v>7350</v>
      </c>
      <c r="B1049" t="s">
        <v>86</v>
      </c>
      <c r="C1049">
        <v>935</v>
      </c>
      <c r="D1049" s="404">
        <v>45017</v>
      </c>
      <c r="E1049" t="s">
        <v>2667</v>
      </c>
      <c r="F1049" t="s">
        <v>3971</v>
      </c>
      <c r="G1049">
        <v>12848807</v>
      </c>
      <c r="H1049" s="427">
        <v>1.41</v>
      </c>
      <c r="I1049">
        <v>738</v>
      </c>
      <c r="J1049" t="s">
        <v>4514</v>
      </c>
      <c r="K1049" t="s">
        <v>4723</v>
      </c>
    </row>
    <row r="1050" spans="1:11" x14ac:dyDescent="0.25">
      <c r="A1050">
        <v>7350</v>
      </c>
      <c r="B1050" t="s">
        <v>86</v>
      </c>
      <c r="C1050">
        <v>936</v>
      </c>
      <c r="D1050" s="404">
        <v>45017</v>
      </c>
      <c r="E1050" t="s">
        <v>2667</v>
      </c>
      <c r="F1050" t="s">
        <v>3971</v>
      </c>
      <c r="G1050">
        <v>12848807</v>
      </c>
      <c r="H1050" s="427">
        <v>1.41</v>
      </c>
      <c r="I1050">
        <v>738</v>
      </c>
      <c r="J1050" t="s">
        <v>4514</v>
      </c>
      <c r="K1050" t="s">
        <v>4723</v>
      </c>
    </row>
    <row r="1051" spans="1:11" x14ac:dyDescent="0.25">
      <c r="A1051">
        <v>7350</v>
      </c>
      <c r="B1051" t="s">
        <v>86</v>
      </c>
      <c r="C1051">
        <v>110</v>
      </c>
      <c r="D1051" s="404">
        <v>45077</v>
      </c>
      <c r="E1051" t="s">
        <v>2667</v>
      </c>
      <c r="F1051" t="s">
        <v>3971</v>
      </c>
      <c r="G1051">
        <v>12912822</v>
      </c>
      <c r="H1051" s="427">
        <v>16.47</v>
      </c>
      <c r="I1051">
        <v>738</v>
      </c>
      <c r="J1051" t="s">
        <v>4514</v>
      </c>
      <c r="K1051" t="s">
        <v>4723</v>
      </c>
    </row>
    <row r="1052" spans="1:11" x14ac:dyDescent="0.25">
      <c r="A1052">
        <v>7350</v>
      </c>
      <c r="B1052" t="s">
        <v>86</v>
      </c>
      <c r="C1052">
        <v>112</v>
      </c>
      <c r="D1052" s="404">
        <v>45077</v>
      </c>
      <c r="E1052" t="s">
        <v>2667</v>
      </c>
      <c r="F1052" t="s">
        <v>3971</v>
      </c>
      <c r="G1052">
        <v>12912822</v>
      </c>
      <c r="H1052" s="427">
        <v>12.36</v>
      </c>
      <c r="I1052">
        <v>738</v>
      </c>
      <c r="J1052" t="s">
        <v>4514</v>
      </c>
      <c r="K1052" t="s">
        <v>4723</v>
      </c>
    </row>
    <row r="1053" spans="1:11" x14ac:dyDescent="0.25">
      <c r="A1053">
        <v>7350</v>
      </c>
      <c r="B1053" t="s">
        <v>86</v>
      </c>
      <c r="C1053">
        <v>120</v>
      </c>
      <c r="D1053" s="404">
        <v>45077</v>
      </c>
      <c r="E1053" t="s">
        <v>2667</v>
      </c>
      <c r="F1053" t="s">
        <v>3971</v>
      </c>
      <c r="G1053">
        <v>12912822</v>
      </c>
      <c r="H1053" s="427">
        <v>22.24</v>
      </c>
      <c r="I1053">
        <v>738</v>
      </c>
      <c r="J1053" t="s">
        <v>4514</v>
      </c>
      <c r="K1053" t="s">
        <v>4723</v>
      </c>
    </row>
    <row r="1054" spans="1:11" x14ac:dyDescent="0.25">
      <c r="A1054">
        <v>7350</v>
      </c>
      <c r="B1054" t="s">
        <v>86</v>
      </c>
      <c r="C1054">
        <v>130</v>
      </c>
      <c r="D1054" s="404">
        <v>45077</v>
      </c>
      <c r="E1054" t="s">
        <v>2667</v>
      </c>
      <c r="F1054" t="s">
        <v>3971</v>
      </c>
      <c r="G1054">
        <v>12912822</v>
      </c>
      <c r="H1054" s="427">
        <v>12.61</v>
      </c>
      <c r="I1054">
        <v>738</v>
      </c>
      <c r="J1054" t="s">
        <v>4514</v>
      </c>
      <c r="K1054" t="s">
        <v>4723</v>
      </c>
    </row>
    <row r="1055" spans="1:11" x14ac:dyDescent="0.25">
      <c r="A1055">
        <v>7350</v>
      </c>
      <c r="B1055" t="s">
        <v>86</v>
      </c>
      <c r="C1055">
        <v>140</v>
      </c>
      <c r="D1055" s="404">
        <v>45077</v>
      </c>
      <c r="E1055" t="s">
        <v>2667</v>
      </c>
      <c r="F1055" t="s">
        <v>3971</v>
      </c>
      <c r="G1055">
        <v>12912822</v>
      </c>
      <c r="H1055" s="427">
        <v>14.83</v>
      </c>
      <c r="I1055">
        <v>738</v>
      </c>
      <c r="J1055" t="s">
        <v>4514</v>
      </c>
      <c r="K1055" t="s">
        <v>4723</v>
      </c>
    </row>
    <row r="1056" spans="1:11" x14ac:dyDescent="0.25">
      <c r="A1056">
        <v>7350</v>
      </c>
      <c r="B1056" t="s">
        <v>86</v>
      </c>
      <c r="C1056">
        <v>160</v>
      </c>
      <c r="D1056" s="404">
        <v>45077</v>
      </c>
      <c r="E1056" t="s">
        <v>2667</v>
      </c>
      <c r="F1056" t="s">
        <v>3971</v>
      </c>
      <c r="G1056">
        <v>12912822</v>
      </c>
      <c r="H1056" s="427">
        <v>7.42</v>
      </c>
      <c r="I1056">
        <v>738</v>
      </c>
      <c r="J1056" t="s">
        <v>4514</v>
      </c>
      <c r="K1056" t="s">
        <v>4723</v>
      </c>
    </row>
    <row r="1057" spans="1:11" x14ac:dyDescent="0.25">
      <c r="A1057">
        <v>7350</v>
      </c>
      <c r="B1057" t="s">
        <v>86</v>
      </c>
      <c r="C1057">
        <v>210</v>
      </c>
      <c r="D1057" s="404">
        <v>45077</v>
      </c>
      <c r="E1057" t="s">
        <v>2667</v>
      </c>
      <c r="F1057" t="s">
        <v>3971</v>
      </c>
      <c r="G1057">
        <v>12912822</v>
      </c>
      <c r="H1057" s="427">
        <v>8.24</v>
      </c>
      <c r="I1057">
        <v>738</v>
      </c>
      <c r="J1057" t="s">
        <v>4514</v>
      </c>
      <c r="K1057" t="s">
        <v>4723</v>
      </c>
    </row>
    <row r="1058" spans="1:11" x14ac:dyDescent="0.25">
      <c r="A1058">
        <v>7350</v>
      </c>
      <c r="B1058" t="s">
        <v>86</v>
      </c>
      <c r="C1058">
        <v>220</v>
      </c>
      <c r="D1058" s="404">
        <v>45077</v>
      </c>
      <c r="E1058" t="s">
        <v>2667</v>
      </c>
      <c r="F1058" t="s">
        <v>3971</v>
      </c>
      <c r="G1058">
        <v>12912822</v>
      </c>
      <c r="H1058" s="427">
        <v>4.9400000000000004</v>
      </c>
      <c r="I1058">
        <v>738</v>
      </c>
      <c r="J1058" t="s">
        <v>4514</v>
      </c>
      <c r="K1058" t="s">
        <v>4723</v>
      </c>
    </row>
    <row r="1059" spans="1:11" x14ac:dyDescent="0.25">
      <c r="A1059">
        <v>7350</v>
      </c>
      <c r="B1059" t="s">
        <v>86</v>
      </c>
      <c r="C1059">
        <v>230</v>
      </c>
      <c r="D1059" s="404">
        <v>45077</v>
      </c>
      <c r="E1059" t="s">
        <v>2667</v>
      </c>
      <c r="F1059" t="s">
        <v>3971</v>
      </c>
      <c r="G1059">
        <v>12912822</v>
      </c>
      <c r="H1059" s="427">
        <v>8.34</v>
      </c>
      <c r="I1059">
        <v>738</v>
      </c>
      <c r="J1059" t="s">
        <v>4514</v>
      </c>
      <c r="K1059" t="s">
        <v>4723</v>
      </c>
    </row>
    <row r="1060" spans="1:11" x14ac:dyDescent="0.25">
      <c r="A1060">
        <v>7350</v>
      </c>
      <c r="B1060" t="s">
        <v>86</v>
      </c>
      <c r="C1060">
        <v>240</v>
      </c>
      <c r="D1060" s="404">
        <v>45077</v>
      </c>
      <c r="E1060" t="s">
        <v>2667</v>
      </c>
      <c r="F1060" t="s">
        <v>3971</v>
      </c>
      <c r="G1060">
        <v>12912822</v>
      </c>
      <c r="H1060" s="427">
        <v>6.58</v>
      </c>
      <c r="I1060">
        <v>738</v>
      </c>
      <c r="J1060" t="s">
        <v>4514</v>
      </c>
      <c r="K1060" t="s">
        <v>4723</v>
      </c>
    </row>
    <row r="1061" spans="1:11" x14ac:dyDescent="0.25">
      <c r="A1061">
        <v>7350</v>
      </c>
      <c r="B1061" t="s">
        <v>86</v>
      </c>
      <c r="C1061">
        <v>340</v>
      </c>
      <c r="D1061" s="404">
        <v>45077</v>
      </c>
      <c r="E1061" t="s">
        <v>2667</v>
      </c>
      <c r="F1061" t="s">
        <v>3971</v>
      </c>
      <c r="G1061">
        <v>12912822</v>
      </c>
      <c r="H1061" s="427">
        <v>3.37</v>
      </c>
      <c r="I1061">
        <v>738</v>
      </c>
      <c r="J1061" t="s">
        <v>4514</v>
      </c>
      <c r="K1061" t="s">
        <v>4723</v>
      </c>
    </row>
    <row r="1062" spans="1:11" x14ac:dyDescent="0.25">
      <c r="A1062">
        <v>7350</v>
      </c>
      <c r="B1062" t="s">
        <v>86</v>
      </c>
      <c r="C1062">
        <v>935</v>
      </c>
      <c r="D1062" s="404">
        <v>45077</v>
      </c>
      <c r="E1062" t="s">
        <v>2667</v>
      </c>
      <c r="F1062" t="s">
        <v>3971</v>
      </c>
      <c r="G1062">
        <v>12912822</v>
      </c>
      <c r="H1062" s="427">
        <v>3.09</v>
      </c>
      <c r="I1062">
        <v>738</v>
      </c>
      <c r="J1062" t="s">
        <v>4514</v>
      </c>
      <c r="K1062" t="s">
        <v>4723</v>
      </c>
    </row>
    <row r="1063" spans="1:11" x14ac:dyDescent="0.25">
      <c r="A1063">
        <v>7350</v>
      </c>
      <c r="B1063" t="s">
        <v>86</v>
      </c>
      <c r="C1063">
        <v>936</v>
      </c>
      <c r="D1063" s="404">
        <v>45077</v>
      </c>
      <c r="E1063" t="s">
        <v>2667</v>
      </c>
      <c r="F1063" t="s">
        <v>3971</v>
      </c>
      <c r="G1063">
        <v>12912822</v>
      </c>
      <c r="H1063" s="427">
        <v>3.09</v>
      </c>
      <c r="I1063">
        <v>738</v>
      </c>
      <c r="J1063" t="s">
        <v>4514</v>
      </c>
      <c r="K1063" t="s">
        <v>4723</v>
      </c>
    </row>
    <row r="1064" spans="1:11" x14ac:dyDescent="0.25">
      <c r="A1064">
        <v>7350</v>
      </c>
      <c r="B1064" t="s">
        <v>86</v>
      </c>
      <c r="C1064">
        <v>440</v>
      </c>
      <c r="D1064" s="404">
        <v>45273</v>
      </c>
      <c r="E1064" t="s">
        <v>4099</v>
      </c>
      <c r="F1064" t="s">
        <v>3974</v>
      </c>
      <c r="G1064" t="s">
        <v>4098</v>
      </c>
      <c r="H1064" s="427">
        <v>17.38</v>
      </c>
      <c r="I1064">
        <v>3153</v>
      </c>
      <c r="J1064" t="s">
        <v>3992</v>
      </c>
      <c r="K1064" t="s">
        <v>4719</v>
      </c>
    </row>
    <row r="1065" spans="1:11" x14ac:dyDescent="0.25">
      <c r="A1065">
        <v>7350</v>
      </c>
      <c r="B1065" t="s">
        <v>86</v>
      </c>
      <c r="C1065">
        <v>430</v>
      </c>
      <c r="D1065" s="404">
        <v>45348</v>
      </c>
      <c r="E1065" t="s">
        <v>4006</v>
      </c>
      <c r="F1065" t="s">
        <v>3971</v>
      </c>
      <c r="G1065">
        <v>156063652</v>
      </c>
      <c r="H1065" s="427">
        <v>268.7</v>
      </c>
      <c r="I1065">
        <v>3153</v>
      </c>
      <c r="J1065" t="s">
        <v>3992</v>
      </c>
      <c r="K1065" t="s">
        <v>4719</v>
      </c>
    </row>
    <row r="1066" spans="1:11" x14ac:dyDescent="0.25">
      <c r="A1066">
        <v>7350</v>
      </c>
      <c r="B1066" t="s">
        <v>86</v>
      </c>
      <c r="C1066">
        <v>440</v>
      </c>
      <c r="D1066" s="404">
        <v>45348</v>
      </c>
      <c r="E1066" t="s">
        <v>4006</v>
      </c>
      <c r="F1066" t="s">
        <v>3971</v>
      </c>
      <c r="G1066">
        <v>156063652</v>
      </c>
      <c r="H1066" s="427">
        <v>268.7</v>
      </c>
      <c r="I1066">
        <v>3153</v>
      </c>
      <c r="J1066" t="s">
        <v>3992</v>
      </c>
      <c r="K1066" t="s">
        <v>4719</v>
      </c>
    </row>
    <row r="1067" spans="1:11" x14ac:dyDescent="0.25">
      <c r="A1067">
        <v>7350</v>
      </c>
      <c r="B1067" t="s">
        <v>86</v>
      </c>
      <c r="C1067">
        <v>140</v>
      </c>
      <c r="D1067" s="404">
        <v>45350</v>
      </c>
      <c r="E1067" t="s">
        <v>3994</v>
      </c>
      <c r="F1067" t="s">
        <v>3974</v>
      </c>
      <c r="G1067" t="s">
        <v>3993</v>
      </c>
      <c r="H1067" s="427">
        <v>979.13</v>
      </c>
      <c r="I1067">
        <v>3153</v>
      </c>
      <c r="J1067" t="s">
        <v>3992</v>
      </c>
      <c r="K1067" t="s">
        <v>4719</v>
      </c>
    </row>
    <row r="1068" spans="1:11" x14ac:dyDescent="0.25">
      <c r="A1068">
        <v>7350</v>
      </c>
      <c r="B1068" t="s">
        <v>86</v>
      </c>
      <c r="C1068">
        <v>140</v>
      </c>
      <c r="D1068" s="404">
        <v>45223</v>
      </c>
      <c r="E1068" t="s">
        <v>4217</v>
      </c>
      <c r="F1068" t="s">
        <v>3971</v>
      </c>
      <c r="G1068" t="s">
        <v>4218</v>
      </c>
      <c r="H1068" s="427">
        <v>-169.37</v>
      </c>
      <c r="I1068">
        <v>11024</v>
      </c>
      <c r="J1068" t="s">
        <v>4217</v>
      </c>
      <c r="K1068" t="s">
        <v>4719</v>
      </c>
    </row>
    <row r="1069" spans="1:11" x14ac:dyDescent="0.25">
      <c r="A1069">
        <v>7350</v>
      </c>
      <c r="B1069" t="s">
        <v>86</v>
      </c>
      <c r="C1069">
        <v>110</v>
      </c>
      <c r="D1069" s="404">
        <v>45000</v>
      </c>
      <c r="E1069" t="s">
        <v>3977</v>
      </c>
      <c r="F1069" t="s">
        <v>3971</v>
      </c>
      <c r="G1069">
        <v>9028057617</v>
      </c>
      <c r="H1069" s="427">
        <v>9.25</v>
      </c>
      <c r="I1069">
        <v>10360</v>
      </c>
      <c r="J1069" t="s">
        <v>2666</v>
      </c>
      <c r="K1069" t="s">
        <v>4259</v>
      </c>
    </row>
    <row r="1070" spans="1:11" x14ac:dyDescent="0.25">
      <c r="A1070">
        <v>7350</v>
      </c>
      <c r="B1070" t="s">
        <v>86</v>
      </c>
      <c r="C1070">
        <v>112</v>
      </c>
      <c r="D1070" s="404">
        <v>45000</v>
      </c>
      <c r="E1070" t="s">
        <v>3977</v>
      </c>
      <c r="F1070" t="s">
        <v>3971</v>
      </c>
      <c r="G1070">
        <v>9028057617</v>
      </c>
      <c r="H1070" s="427">
        <v>4.63</v>
      </c>
      <c r="I1070">
        <v>10360</v>
      </c>
      <c r="J1070" t="s">
        <v>2666</v>
      </c>
      <c r="K1070" t="s">
        <v>4259</v>
      </c>
    </row>
    <row r="1071" spans="1:11" x14ac:dyDescent="0.25">
      <c r="A1071">
        <v>7350</v>
      </c>
      <c r="B1071" t="s">
        <v>86</v>
      </c>
      <c r="C1071">
        <v>120</v>
      </c>
      <c r="D1071" s="404">
        <v>45000</v>
      </c>
      <c r="E1071" t="s">
        <v>3977</v>
      </c>
      <c r="F1071" t="s">
        <v>3971</v>
      </c>
      <c r="G1071">
        <v>9028057617</v>
      </c>
      <c r="H1071" s="427">
        <v>10.18</v>
      </c>
      <c r="I1071">
        <v>10360</v>
      </c>
      <c r="J1071" t="s">
        <v>2666</v>
      </c>
      <c r="K1071" t="s">
        <v>4259</v>
      </c>
    </row>
    <row r="1072" spans="1:11" x14ac:dyDescent="0.25">
      <c r="A1072">
        <v>7350</v>
      </c>
      <c r="B1072" t="s">
        <v>86</v>
      </c>
      <c r="C1072">
        <v>130</v>
      </c>
      <c r="D1072" s="404">
        <v>45000</v>
      </c>
      <c r="E1072" t="s">
        <v>2666</v>
      </c>
      <c r="F1072" t="s">
        <v>3971</v>
      </c>
      <c r="G1072">
        <v>9028057135</v>
      </c>
      <c r="H1072" s="427">
        <v>141.59</v>
      </c>
      <c r="I1072">
        <v>10360</v>
      </c>
      <c r="J1072" t="s">
        <v>2666</v>
      </c>
      <c r="K1072" t="s">
        <v>4259</v>
      </c>
    </row>
    <row r="1073" spans="1:11" x14ac:dyDescent="0.25">
      <c r="A1073">
        <v>7350</v>
      </c>
      <c r="B1073" t="s">
        <v>86</v>
      </c>
      <c r="C1073">
        <v>130</v>
      </c>
      <c r="D1073" s="404">
        <v>45000</v>
      </c>
      <c r="E1073" t="s">
        <v>2666</v>
      </c>
      <c r="F1073" t="s">
        <v>3971</v>
      </c>
      <c r="G1073">
        <v>9028057010</v>
      </c>
      <c r="H1073" s="427">
        <v>175.44</v>
      </c>
      <c r="I1073">
        <v>10360</v>
      </c>
      <c r="J1073" t="s">
        <v>2666</v>
      </c>
      <c r="K1073" t="s">
        <v>4259</v>
      </c>
    </row>
    <row r="1074" spans="1:11" x14ac:dyDescent="0.25">
      <c r="A1074">
        <v>7350</v>
      </c>
      <c r="B1074" t="s">
        <v>86</v>
      </c>
      <c r="C1074">
        <v>130</v>
      </c>
      <c r="D1074" s="404">
        <v>45000</v>
      </c>
      <c r="E1074" t="s">
        <v>3977</v>
      </c>
      <c r="F1074" t="s">
        <v>3971</v>
      </c>
      <c r="G1074">
        <v>9028057617</v>
      </c>
      <c r="H1074" s="427">
        <v>7.87</v>
      </c>
      <c r="I1074">
        <v>10360</v>
      </c>
      <c r="J1074" t="s">
        <v>2666</v>
      </c>
      <c r="K1074" t="s">
        <v>4259</v>
      </c>
    </row>
    <row r="1075" spans="1:11" x14ac:dyDescent="0.25">
      <c r="A1075">
        <v>7350</v>
      </c>
      <c r="B1075" t="s">
        <v>86</v>
      </c>
      <c r="C1075">
        <v>140</v>
      </c>
      <c r="D1075" s="404">
        <v>45000</v>
      </c>
      <c r="E1075" t="s">
        <v>3977</v>
      </c>
      <c r="F1075" t="s">
        <v>3971</v>
      </c>
      <c r="G1075">
        <v>9028057617</v>
      </c>
      <c r="H1075" s="427">
        <v>9.26</v>
      </c>
      <c r="I1075">
        <v>10360</v>
      </c>
      <c r="J1075" t="s">
        <v>2666</v>
      </c>
      <c r="K1075" t="s">
        <v>4259</v>
      </c>
    </row>
    <row r="1076" spans="1:11" x14ac:dyDescent="0.25">
      <c r="A1076">
        <v>7350</v>
      </c>
      <c r="B1076" t="s">
        <v>86</v>
      </c>
      <c r="C1076">
        <v>160</v>
      </c>
      <c r="D1076" s="404">
        <v>45000</v>
      </c>
      <c r="E1076" t="s">
        <v>3977</v>
      </c>
      <c r="F1076" t="s">
        <v>3971</v>
      </c>
      <c r="G1076">
        <v>9028057617</v>
      </c>
      <c r="H1076" s="427">
        <v>2.78</v>
      </c>
      <c r="I1076">
        <v>10360</v>
      </c>
      <c r="J1076" t="s">
        <v>2666</v>
      </c>
      <c r="K1076" t="s">
        <v>4259</v>
      </c>
    </row>
    <row r="1077" spans="1:11" x14ac:dyDescent="0.25">
      <c r="A1077">
        <v>7350</v>
      </c>
      <c r="B1077" t="s">
        <v>86</v>
      </c>
      <c r="C1077">
        <v>935</v>
      </c>
      <c r="D1077" s="404">
        <v>45000</v>
      </c>
      <c r="E1077" t="s">
        <v>3977</v>
      </c>
      <c r="F1077" t="s">
        <v>3971</v>
      </c>
      <c r="G1077">
        <v>9028057617</v>
      </c>
      <c r="H1077" s="427">
        <v>2.31</v>
      </c>
      <c r="I1077">
        <v>10360</v>
      </c>
      <c r="J1077" t="s">
        <v>2666</v>
      </c>
      <c r="K1077" t="s">
        <v>4259</v>
      </c>
    </row>
    <row r="1078" spans="1:11" x14ac:dyDescent="0.25">
      <c r="A1078">
        <v>7350</v>
      </c>
      <c r="B1078" t="s">
        <v>86</v>
      </c>
      <c r="C1078">
        <v>110</v>
      </c>
      <c r="D1078" s="404">
        <v>45006</v>
      </c>
      <c r="E1078" t="s">
        <v>3977</v>
      </c>
      <c r="F1078" t="s">
        <v>3971</v>
      </c>
      <c r="G1078">
        <v>9028063105</v>
      </c>
      <c r="H1078" s="427">
        <v>74.77</v>
      </c>
      <c r="I1078">
        <v>10360</v>
      </c>
      <c r="J1078" t="s">
        <v>2666</v>
      </c>
      <c r="K1078" t="s">
        <v>4259</v>
      </c>
    </row>
    <row r="1079" spans="1:11" x14ac:dyDescent="0.25">
      <c r="A1079">
        <v>7350</v>
      </c>
      <c r="B1079" t="s">
        <v>86</v>
      </c>
      <c r="C1079">
        <v>112</v>
      </c>
      <c r="D1079" s="404">
        <v>45006</v>
      </c>
      <c r="E1079" t="s">
        <v>3977</v>
      </c>
      <c r="F1079" t="s">
        <v>3971</v>
      </c>
      <c r="G1079">
        <v>9028063105</v>
      </c>
      <c r="H1079" s="427">
        <v>37.39</v>
      </c>
      <c r="I1079">
        <v>10360</v>
      </c>
      <c r="J1079" t="s">
        <v>2666</v>
      </c>
      <c r="K1079" t="s">
        <v>4259</v>
      </c>
    </row>
    <row r="1080" spans="1:11" x14ac:dyDescent="0.25">
      <c r="A1080">
        <v>7350</v>
      </c>
      <c r="B1080" t="s">
        <v>86</v>
      </c>
      <c r="C1080">
        <v>120</v>
      </c>
      <c r="D1080" s="404">
        <v>45006</v>
      </c>
      <c r="E1080" t="s">
        <v>3977</v>
      </c>
      <c r="F1080" t="s">
        <v>3971</v>
      </c>
      <c r="G1080">
        <v>9028063105</v>
      </c>
      <c r="H1080" s="427">
        <v>82.25</v>
      </c>
      <c r="I1080">
        <v>10360</v>
      </c>
      <c r="J1080" t="s">
        <v>2666</v>
      </c>
      <c r="K1080" t="s">
        <v>4259</v>
      </c>
    </row>
    <row r="1081" spans="1:11" x14ac:dyDescent="0.25">
      <c r="A1081">
        <v>7350</v>
      </c>
      <c r="B1081" t="s">
        <v>86</v>
      </c>
      <c r="C1081">
        <v>130</v>
      </c>
      <c r="D1081" s="404">
        <v>45006</v>
      </c>
      <c r="E1081" t="s">
        <v>3977</v>
      </c>
      <c r="F1081" t="s">
        <v>3971</v>
      </c>
      <c r="G1081">
        <v>9028063105</v>
      </c>
      <c r="H1081" s="427">
        <v>63.56</v>
      </c>
      <c r="I1081">
        <v>10360</v>
      </c>
      <c r="J1081" t="s">
        <v>2666</v>
      </c>
      <c r="K1081" t="s">
        <v>4259</v>
      </c>
    </row>
    <row r="1082" spans="1:11" x14ac:dyDescent="0.25">
      <c r="A1082">
        <v>7350</v>
      </c>
      <c r="B1082" t="s">
        <v>86</v>
      </c>
      <c r="C1082">
        <v>140</v>
      </c>
      <c r="D1082" s="404">
        <v>45006</v>
      </c>
      <c r="E1082" t="s">
        <v>3977</v>
      </c>
      <c r="F1082" t="s">
        <v>3971</v>
      </c>
      <c r="G1082">
        <v>9028063105</v>
      </c>
      <c r="H1082" s="427">
        <v>74.77</v>
      </c>
      <c r="I1082">
        <v>10360</v>
      </c>
      <c r="J1082" t="s">
        <v>2666</v>
      </c>
      <c r="K1082" t="s">
        <v>4259</v>
      </c>
    </row>
    <row r="1083" spans="1:11" x14ac:dyDescent="0.25">
      <c r="A1083">
        <v>7350</v>
      </c>
      <c r="B1083" t="s">
        <v>86</v>
      </c>
      <c r="C1083">
        <v>160</v>
      </c>
      <c r="D1083" s="404">
        <v>45006</v>
      </c>
      <c r="E1083" t="s">
        <v>3977</v>
      </c>
      <c r="F1083" t="s">
        <v>3971</v>
      </c>
      <c r="G1083">
        <v>9028063105</v>
      </c>
      <c r="H1083" s="427">
        <v>22.43</v>
      </c>
      <c r="I1083">
        <v>10360</v>
      </c>
      <c r="J1083" t="s">
        <v>2666</v>
      </c>
      <c r="K1083" t="s">
        <v>4259</v>
      </c>
    </row>
    <row r="1084" spans="1:11" x14ac:dyDescent="0.25">
      <c r="A1084">
        <v>7350</v>
      </c>
      <c r="B1084" t="s">
        <v>86</v>
      </c>
      <c r="C1084">
        <v>935</v>
      </c>
      <c r="D1084" s="404">
        <v>45006</v>
      </c>
      <c r="E1084" t="s">
        <v>3977</v>
      </c>
      <c r="F1084" t="s">
        <v>3971</v>
      </c>
      <c r="G1084">
        <v>9028063105</v>
      </c>
      <c r="H1084" s="427">
        <v>18.7</v>
      </c>
      <c r="I1084">
        <v>10360</v>
      </c>
      <c r="J1084" t="s">
        <v>2666</v>
      </c>
      <c r="K1084" t="s">
        <v>4259</v>
      </c>
    </row>
    <row r="1085" spans="1:11" x14ac:dyDescent="0.25">
      <c r="A1085">
        <v>7350</v>
      </c>
      <c r="B1085" t="s">
        <v>86</v>
      </c>
      <c r="C1085">
        <v>140</v>
      </c>
      <c r="D1085" s="404">
        <v>45009</v>
      </c>
      <c r="E1085" t="s">
        <v>4675</v>
      </c>
      <c r="F1085" t="s">
        <v>3974</v>
      </c>
      <c r="G1085" t="s">
        <v>4674</v>
      </c>
      <c r="H1085" s="427">
        <v>84.27</v>
      </c>
      <c r="I1085">
        <v>10360</v>
      </c>
      <c r="J1085" t="s">
        <v>2666</v>
      </c>
      <c r="K1085" t="s">
        <v>4259</v>
      </c>
    </row>
    <row r="1086" spans="1:11" x14ac:dyDescent="0.25">
      <c r="A1086">
        <v>7350</v>
      </c>
      <c r="B1086" t="s">
        <v>86</v>
      </c>
      <c r="C1086">
        <v>130</v>
      </c>
      <c r="D1086" s="404">
        <v>45014</v>
      </c>
      <c r="E1086" t="s">
        <v>2666</v>
      </c>
      <c r="F1086" t="s">
        <v>3971</v>
      </c>
      <c r="G1086">
        <v>9028072158</v>
      </c>
      <c r="H1086" s="427">
        <v>58.61</v>
      </c>
      <c r="I1086">
        <v>10360</v>
      </c>
      <c r="J1086" t="s">
        <v>2666</v>
      </c>
      <c r="K1086" t="s">
        <v>4259</v>
      </c>
    </row>
    <row r="1087" spans="1:11" x14ac:dyDescent="0.25">
      <c r="A1087">
        <v>7350</v>
      </c>
      <c r="B1087" t="s">
        <v>86</v>
      </c>
      <c r="C1087">
        <v>340</v>
      </c>
      <c r="D1087" s="404">
        <v>45014</v>
      </c>
      <c r="E1087" t="s">
        <v>4667</v>
      </c>
      <c r="F1087" t="s">
        <v>3971</v>
      </c>
      <c r="G1087">
        <v>9028071802</v>
      </c>
      <c r="H1087" s="427">
        <v>4.7300000000000004</v>
      </c>
      <c r="I1087">
        <v>10360</v>
      </c>
      <c r="J1087" t="s">
        <v>2666</v>
      </c>
      <c r="K1087" t="s">
        <v>4259</v>
      </c>
    </row>
    <row r="1088" spans="1:11" x14ac:dyDescent="0.25">
      <c r="A1088">
        <v>7350</v>
      </c>
      <c r="B1088" t="s">
        <v>86</v>
      </c>
      <c r="C1088">
        <v>936</v>
      </c>
      <c r="D1088" s="404">
        <v>45014</v>
      </c>
      <c r="E1088" t="s">
        <v>4667</v>
      </c>
      <c r="F1088" t="s">
        <v>3971</v>
      </c>
      <c r="G1088">
        <v>9028071802</v>
      </c>
      <c r="H1088" s="427">
        <v>5.12</v>
      </c>
      <c r="I1088">
        <v>10360</v>
      </c>
      <c r="J1088" t="s">
        <v>2666</v>
      </c>
      <c r="K1088" t="s">
        <v>4259</v>
      </c>
    </row>
    <row r="1089" spans="1:11" x14ac:dyDescent="0.25">
      <c r="A1089">
        <v>7350</v>
      </c>
      <c r="B1089" t="s">
        <v>86</v>
      </c>
      <c r="C1089">
        <v>210</v>
      </c>
      <c r="D1089" s="404">
        <v>45015</v>
      </c>
      <c r="E1089" t="s">
        <v>1192</v>
      </c>
      <c r="F1089" t="s">
        <v>3971</v>
      </c>
      <c r="G1089">
        <v>9028073579</v>
      </c>
      <c r="H1089" s="427">
        <v>10.7</v>
      </c>
      <c r="I1089">
        <v>10360</v>
      </c>
      <c r="J1089" t="s">
        <v>2666</v>
      </c>
      <c r="K1089" t="s">
        <v>4259</v>
      </c>
    </row>
    <row r="1090" spans="1:11" x14ac:dyDescent="0.25">
      <c r="A1090">
        <v>7350</v>
      </c>
      <c r="B1090" t="s">
        <v>86</v>
      </c>
      <c r="C1090">
        <v>220</v>
      </c>
      <c r="D1090" s="404">
        <v>45015</v>
      </c>
      <c r="E1090" t="s">
        <v>1192</v>
      </c>
      <c r="F1090" t="s">
        <v>3971</v>
      </c>
      <c r="G1090">
        <v>9028073579</v>
      </c>
      <c r="H1090" s="427">
        <v>10.7</v>
      </c>
      <c r="I1090">
        <v>10360</v>
      </c>
      <c r="J1090" t="s">
        <v>2666</v>
      </c>
      <c r="K1090" t="s">
        <v>4259</v>
      </c>
    </row>
    <row r="1091" spans="1:11" x14ac:dyDescent="0.25">
      <c r="A1091">
        <v>7350</v>
      </c>
      <c r="B1091" t="s">
        <v>86</v>
      </c>
      <c r="C1091">
        <v>230</v>
      </c>
      <c r="D1091" s="404">
        <v>45015</v>
      </c>
      <c r="E1091" t="s">
        <v>1192</v>
      </c>
      <c r="F1091" t="s">
        <v>3971</v>
      </c>
      <c r="G1091">
        <v>9028073579</v>
      </c>
      <c r="H1091" s="427">
        <v>10.7</v>
      </c>
      <c r="I1091">
        <v>10360</v>
      </c>
      <c r="J1091" t="s">
        <v>2666</v>
      </c>
      <c r="K1091" t="s">
        <v>4259</v>
      </c>
    </row>
    <row r="1092" spans="1:11" x14ac:dyDescent="0.25">
      <c r="A1092">
        <v>7350</v>
      </c>
      <c r="B1092" t="s">
        <v>86</v>
      </c>
      <c r="C1092">
        <v>240</v>
      </c>
      <c r="D1092" s="404">
        <v>45015</v>
      </c>
      <c r="E1092" t="s">
        <v>1192</v>
      </c>
      <c r="F1092" t="s">
        <v>3971</v>
      </c>
      <c r="G1092">
        <v>9028073579</v>
      </c>
      <c r="H1092" s="427">
        <v>10.7</v>
      </c>
      <c r="I1092">
        <v>10360</v>
      </c>
      <c r="J1092" t="s">
        <v>2666</v>
      </c>
      <c r="K1092" t="s">
        <v>4259</v>
      </c>
    </row>
    <row r="1093" spans="1:11" x14ac:dyDescent="0.25">
      <c r="A1093">
        <v>7350</v>
      </c>
      <c r="B1093" t="s">
        <v>86</v>
      </c>
      <c r="C1093">
        <v>340</v>
      </c>
      <c r="D1093" s="404">
        <v>45015</v>
      </c>
      <c r="E1093" t="s">
        <v>1192</v>
      </c>
      <c r="F1093" t="s">
        <v>3971</v>
      </c>
      <c r="G1093">
        <v>9028073579</v>
      </c>
      <c r="H1093" s="427">
        <v>4.82</v>
      </c>
      <c r="I1093">
        <v>10360</v>
      </c>
      <c r="J1093" t="s">
        <v>2666</v>
      </c>
      <c r="K1093" t="s">
        <v>4259</v>
      </c>
    </row>
    <row r="1094" spans="1:11" x14ac:dyDescent="0.25">
      <c r="A1094">
        <v>7350</v>
      </c>
      <c r="B1094" t="s">
        <v>86</v>
      </c>
      <c r="C1094">
        <v>936</v>
      </c>
      <c r="D1094" s="404">
        <v>45015</v>
      </c>
      <c r="E1094" t="s">
        <v>1192</v>
      </c>
      <c r="F1094" t="s">
        <v>3971</v>
      </c>
      <c r="G1094">
        <v>9028073579</v>
      </c>
      <c r="H1094" s="427">
        <v>5.89</v>
      </c>
      <c r="I1094">
        <v>10360</v>
      </c>
      <c r="J1094" t="s">
        <v>2666</v>
      </c>
      <c r="K1094" t="s">
        <v>4259</v>
      </c>
    </row>
    <row r="1095" spans="1:11" x14ac:dyDescent="0.25">
      <c r="A1095">
        <v>7350</v>
      </c>
      <c r="B1095" t="s">
        <v>86</v>
      </c>
      <c r="C1095">
        <v>110</v>
      </c>
      <c r="D1095" s="404">
        <v>45020</v>
      </c>
      <c r="E1095" t="s">
        <v>2666</v>
      </c>
      <c r="F1095" t="s">
        <v>3971</v>
      </c>
      <c r="G1095">
        <v>9028077489</v>
      </c>
      <c r="H1095" s="427">
        <v>2.2599999999999998</v>
      </c>
      <c r="I1095">
        <v>10360</v>
      </c>
      <c r="J1095" t="s">
        <v>2666</v>
      </c>
      <c r="K1095" t="s">
        <v>4259</v>
      </c>
    </row>
    <row r="1096" spans="1:11" x14ac:dyDescent="0.25">
      <c r="A1096">
        <v>7350</v>
      </c>
      <c r="B1096" t="s">
        <v>86</v>
      </c>
      <c r="C1096">
        <v>130</v>
      </c>
      <c r="D1096" s="404">
        <v>45020</v>
      </c>
      <c r="E1096" t="s">
        <v>2666</v>
      </c>
      <c r="F1096" t="s">
        <v>3971</v>
      </c>
      <c r="G1096">
        <v>9028078119</v>
      </c>
      <c r="H1096" s="427">
        <v>15.78</v>
      </c>
      <c r="I1096">
        <v>10360</v>
      </c>
      <c r="J1096" t="s">
        <v>2666</v>
      </c>
      <c r="K1096" t="s">
        <v>4259</v>
      </c>
    </row>
    <row r="1097" spans="1:11" x14ac:dyDescent="0.25">
      <c r="A1097">
        <v>7350</v>
      </c>
      <c r="B1097" t="s">
        <v>86</v>
      </c>
      <c r="C1097">
        <v>130</v>
      </c>
      <c r="D1097" s="404">
        <v>45020</v>
      </c>
      <c r="E1097" t="s">
        <v>2666</v>
      </c>
      <c r="F1097" t="s">
        <v>3971</v>
      </c>
      <c r="G1097">
        <v>9028078421</v>
      </c>
      <c r="H1097" s="427">
        <v>57.23</v>
      </c>
      <c r="I1097">
        <v>10360</v>
      </c>
      <c r="J1097" t="s">
        <v>2666</v>
      </c>
      <c r="K1097" t="s">
        <v>4259</v>
      </c>
    </row>
    <row r="1098" spans="1:11" x14ac:dyDescent="0.25">
      <c r="A1098">
        <v>7350</v>
      </c>
      <c r="B1098" t="s">
        <v>86</v>
      </c>
      <c r="C1098">
        <v>130</v>
      </c>
      <c r="D1098" s="404">
        <v>45028</v>
      </c>
      <c r="E1098" t="s">
        <v>2666</v>
      </c>
      <c r="F1098" t="s">
        <v>3971</v>
      </c>
      <c r="G1098">
        <v>9028084122</v>
      </c>
      <c r="H1098" s="427">
        <v>156.84</v>
      </c>
      <c r="I1098">
        <v>10360</v>
      </c>
      <c r="J1098" t="s">
        <v>2666</v>
      </c>
      <c r="K1098" t="s">
        <v>4259</v>
      </c>
    </row>
    <row r="1099" spans="1:11" x14ac:dyDescent="0.25">
      <c r="A1099">
        <v>7350</v>
      </c>
      <c r="B1099" t="s">
        <v>86</v>
      </c>
      <c r="C1099">
        <v>210</v>
      </c>
      <c r="D1099" s="404">
        <v>45029</v>
      </c>
      <c r="E1099" t="s">
        <v>1192</v>
      </c>
      <c r="F1099" t="s">
        <v>3971</v>
      </c>
      <c r="G1099">
        <v>9028084676</v>
      </c>
      <c r="H1099" s="427">
        <v>12.21</v>
      </c>
      <c r="I1099">
        <v>10360</v>
      </c>
      <c r="J1099" t="s">
        <v>2666</v>
      </c>
      <c r="K1099" t="s">
        <v>4259</v>
      </c>
    </row>
    <row r="1100" spans="1:11" x14ac:dyDescent="0.25">
      <c r="A1100">
        <v>7350</v>
      </c>
      <c r="B1100" t="s">
        <v>86</v>
      </c>
      <c r="C1100">
        <v>220</v>
      </c>
      <c r="D1100" s="404">
        <v>45029</v>
      </c>
      <c r="E1100" t="s">
        <v>1192</v>
      </c>
      <c r="F1100" t="s">
        <v>3971</v>
      </c>
      <c r="G1100">
        <v>9028084676</v>
      </c>
      <c r="H1100" s="427">
        <v>12.21</v>
      </c>
      <c r="I1100">
        <v>10360</v>
      </c>
      <c r="J1100" t="s">
        <v>2666</v>
      </c>
      <c r="K1100" t="s">
        <v>4259</v>
      </c>
    </row>
    <row r="1101" spans="1:11" x14ac:dyDescent="0.25">
      <c r="A1101">
        <v>7350</v>
      </c>
      <c r="B1101" t="s">
        <v>86</v>
      </c>
      <c r="C1101">
        <v>230</v>
      </c>
      <c r="D1101" s="404">
        <v>45029</v>
      </c>
      <c r="E1101" t="s">
        <v>1192</v>
      </c>
      <c r="F1101" t="s">
        <v>3971</v>
      </c>
      <c r="G1101">
        <v>9028084676</v>
      </c>
      <c r="H1101" s="427">
        <v>12.21</v>
      </c>
      <c r="I1101">
        <v>10360</v>
      </c>
      <c r="J1101" t="s">
        <v>2666</v>
      </c>
      <c r="K1101" t="s">
        <v>4259</v>
      </c>
    </row>
    <row r="1102" spans="1:11" x14ac:dyDescent="0.25">
      <c r="A1102">
        <v>7350</v>
      </c>
      <c r="B1102" t="s">
        <v>86</v>
      </c>
      <c r="C1102">
        <v>240</v>
      </c>
      <c r="D1102" s="404">
        <v>45029</v>
      </c>
      <c r="E1102" t="s">
        <v>1192</v>
      </c>
      <c r="F1102" t="s">
        <v>3971</v>
      </c>
      <c r="G1102">
        <v>9028084676</v>
      </c>
      <c r="H1102" s="427">
        <v>12.21</v>
      </c>
      <c r="I1102">
        <v>10360</v>
      </c>
      <c r="J1102" t="s">
        <v>2666</v>
      </c>
      <c r="K1102" t="s">
        <v>4259</v>
      </c>
    </row>
    <row r="1103" spans="1:11" x14ac:dyDescent="0.25">
      <c r="A1103">
        <v>7350</v>
      </c>
      <c r="B1103" t="s">
        <v>86</v>
      </c>
      <c r="C1103">
        <v>340</v>
      </c>
      <c r="D1103" s="404">
        <v>45029</v>
      </c>
      <c r="E1103" t="s">
        <v>1192</v>
      </c>
      <c r="F1103" t="s">
        <v>3971</v>
      </c>
      <c r="G1103">
        <v>9028084676</v>
      </c>
      <c r="H1103" s="427">
        <v>5.5</v>
      </c>
      <c r="I1103">
        <v>10360</v>
      </c>
      <c r="J1103" t="s">
        <v>2666</v>
      </c>
      <c r="K1103" t="s">
        <v>4259</v>
      </c>
    </row>
    <row r="1104" spans="1:11" x14ac:dyDescent="0.25">
      <c r="A1104">
        <v>7350</v>
      </c>
      <c r="B1104" t="s">
        <v>86</v>
      </c>
      <c r="C1104">
        <v>936</v>
      </c>
      <c r="D1104" s="404">
        <v>45029</v>
      </c>
      <c r="E1104" t="s">
        <v>1192</v>
      </c>
      <c r="F1104" t="s">
        <v>3971</v>
      </c>
      <c r="G1104">
        <v>9028084676</v>
      </c>
      <c r="H1104" s="427">
        <v>6.71</v>
      </c>
      <c r="I1104">
        <v>10360</v>
      </c>
      <c r="J1104" t="s">
        <v>2666</v>
      </c>
      <c r="K1104" t="s">
        <v>4259</v>
      </c>
    </row>
    <row r="1105" spans="1:11" x14ac:dyDescent="0.25">
      <c r="A1105">
        <v>7350</v>
      </c>
      <c r="B1105" t="s">
        <v>86</v>
      </c>
      <c r="C1105">
        <v>130</v>
      </c>
      <c r="D1105" s="404">
        <v>45033</v>
      </c>
      <c r="E1105" t="s">
        <v>2666</v>
      </c>
      <c r="F1105" t="s">
        <v>3971</v>
      </c>
      <c r="G1105">
        <v>9028088559</v>
      </c>
      <c r="H1105" s="427">
        <v>26.08</v>
      </c>
      <c r="I1105">
        <v>10360</v>
      </c>
      <c r="J1105" t="s">
        <v>2666</v>
      </c>
      <c r="K1105" t="s">
        <v>4259</v>
      </c>
    </row>
    <row r="1106" spans="1:11" x14ac:dyDescent="0.25">
      <c r="A1106">
        <v>7350</v>
      </c>
      <c r="B1106" t="s">
        <v>86</v>
      </c>
      <c r="C1106">
        <v>130</v>
      </c>
      <c r="D1106" s="404">
        <v>45048</v>
      </c>
      <c r="E1106" t="s">
        <v>2666</v>
      </c>
      <c r="F1106" t="s">
        <v>3971</v>
      </c>
      <c r="G1106">
        <v>9028104318</v>
      </c>
      <c r="H1106" s="427">
        <v>81.72</v>
      </c>
      <c r="I1106">
        <v>10360</v>
      </c>
      <c r="J1106" t="s">
        <v>2666</v>
      </c>
      <c r="K1106" t="s">
        <v>4259</v>
      </c>
    </row>
    <row r="1107" spans="1:11" x14ac:dyDescent="0.25">
      <c r="A1107">
        <v>7350</v>
      </c>
      <c r="B1107" t="s">
        <v>86</v>
      </c>
      <c r="C1107">
        <v>210</v>
      </c>
      <c r="D1107" s="404">
        <v>45055</v>
      </c>
      <c r="E1107" t="s">
        <v>1192</v>
      </c>
      <c r="F1107" t="s">
        <v>3971</v>
      </c>
      <c r="G1107">
        <v>9028111426</v>
      </c>
      <c r="H1107" s="427">
        <v>25.97</v>
      </c>
      <c r="I1107">
        <v>10360</v>
      </c>
      <c r="J1107" t="s">
        <v>2666</v>
      </c>
      <c r="K1107" t="s">
        <v>4259</v>
      </c>
    </row>
    <row r="1108" spans="1:11" x14ac:dyDescent="0.25">
      <c r="A1108">
        <v>7350</v>
      </c>
      <c r="B1108" t="s">
        <v>86</v>
      </c>
      <c r="C1108">
        <v>220</v>
      </c>
      <c r="D1108" s="404">
        <v>45055</v>
      </c>
      <c r="E1108" t="s">
        <v>1192</v>
      </c>
      <c r="F1108" t="s">
        <v>3971</v>
      </c>
      <c r="G1108">
        <v>9028111426</v>
      </c>
      <c r="H1108" s="427">
        <v>25.97</v>
      </c>
      <c r="I1108">
        <v>10360</v>
      </c>
      <c r="J1108" t="s">
        <v>2666</v>
      </c>
      <c r="K1108" t="s">
        <v>4259</v>
      </c>
    </row>
    <row r="1109" spans="1:11" x14ac:dyDescent="0.25">
      <c r="A1109">
        <v>7350</v>
      </c>
      <c r="B1109" t="s">
        <v>86</v>
      </c>
      <c r="C1109">
        <v>230</v>
      </c>
      <c r="D1109" s="404">
        <v>45055</v>
      </c>
      <c r="E1109" t="s">
        <v>1192</v>
      </c>
      <c r="F1109" t="s">
        <v>3971</v>
      </c>
      <c r="G1109">
        <v>9028111426</v>
      </c>
      <c r="H1109" s="427">
        <v>25.97</v>
      </c>
      <c r="I1109">
        <v>10360</v>
      </c>
      <c r="J1109" t="s">
        <v>2666</v>
      </c>
      <c r="K1109" t="s">
        <v>4259</v>
      </c>
    </row>
    <row r="1110" spans="1:11" x14ac:dyDescent="0.25">
      <c r="A1110">
        <v>7350</v>
      </c>
      <c r="B1110" t="s">
        <v>86</v>
      </c>
      <c r="C1110">
        <v>240</v>
      </c>
      <c r="D1110" s="404">
        <v>45055</v>
      </c>
      <c r="E1110" t="s">
        <v>1192</v>
      </c>
      <c r="F1110" t="s">
        <v>3971</v>
      </c>
      <c r="G1110">
        <v>9028111426</v>
      </c>
      <c r="H1110" s="427">
        <v>25.97</v>
      </c>
      <c r="I1110">
        <v>10360</v>
      </c>
      <c r="J1110" t="s">
        <v>2666</v>
      </c>
      <c r="K1110" t="s">
        <v>4259</v>
      </c>
    </row>
    <row r="1111" spans="1:11" x14ac:dyDescent="0.25">
      <c r="A1111">
        <v>7350</v>
      </c>
      <c r="B1111" t="s">
        <v>86</v>
      </c>
      <c r="C1111">
        <v>340</v>
      </c>
      <c r="D1111" s="404">
        <v>45055</v>
      </c>
      <c r="E1111" t="s">
        <v>1192</v>
      </c>
      <c r="F1111" t="s">
        <v>3971</v>
      </c>
      <c r="G1111">
        <v>9028111426</v>
      </c>
      <c r="H1111" s="427">
        <v>11.69</v>
      </c>
      <c r="I1111">
        <v>10360</v>
      </c>
      <c r="J1111" t="s">
        <v>2666</v>
      </c>
      <c r="K1111" t="s">
        <v>4259</v>
      </c>
    </row>
    <row r="1112" spans="1:11" x14ac:dyDescent="0.25">
      <c r="A1112">
        <v>7350</v>
      </c>
      <c r="B1112" t="s">
        <v>86</v>
      </c>
      <c r="C1112">
        <v>936</v>
      </c>
      <c r="D1112" s="404">
        <v>45055</v>
      </c>
      <c r="E1112" t="s">
        <v>1192</v>
      </c>
      <c r="F1112" t="s">
        <v>3971</v>
      </c>
      <c r="G1112">
        <v>9028111426</v>
      </c>
      <c r="H1112" s="427">
        <v>14.29</v>
      </c>
      <c r="I1112">
        <v>10360</v>
      </c>
      <c r="J1112" t="s">
        <v>2666</v>
      </c>
      <c r="K1112" t="s">
        <v>4259</v>
      </c>
    </row>
    <row r="1113" spans="1:11" x14ac:dyDescent="0.25">
      <c r="A1113">
        <v>7350</v>
      </c>
      <c r="B1113" t="s">
        <v>86</v>
      </c>
      <c r="C1113">
        <v>130</v>
      </c>
      <c r="D1113" s="404">
        <v>45057</v>
      </c>
      <c r="E1113" t="s">
        <v>2666</v>
      </c>
      <c r="F1113" t="s">
        <v>3971</v>
      </c>
      <c r="G1113">
        <v>9028114697</v>
      </c>
      <c r="H1113" s="427">
        <v>114.9</v>
      </c>
      <c r="I1113">
        <v>10360</v>
      </c>
      <c r="J1113" t="s">
        <v>2666</v>
      </c>
      <c r="K1113" t="s">
        <v>4259</v>
      </c>
    </row>
    <row r="1114" spans="1:11" x14ac:dyDescent="0.25">
      <c r="A1114">
        <v>7350</v>
      </c>
      <c r="B1114" t="s">
        <v>86</v>
      </c>
      <c r="C1114">
        <v>210</v>
      </c>
      <c r="D1114" s="404">
        <v>45062</v>
      </c>
      <c r="E1114" t="s">
        <v>1192</v>
      </c>
      <c r="F1114" t="s">
        <v>3971</v>
      </c>
      <c r="G1114">
        <v>9028118755</v>
      </c>
      <c r="H1114" s="427">
        <v>11.09</v>
      </c>
      <c r="I1114">
        <v>10360</v>
      </c>
      <c r="J1114" t="s">
        <v>2666</v>
      </c>
      <c r="K1114" t="s">
        <v>4259</v>
      </c>
    </row>
    <row r="1115" spans="1:11" x14ac:dyDescent="0.25">
      <c r="A1115">
        <v>7350</v>
      </c>
      <c r="B1115" t="s">
        <v>86</v>
      </c>
      <c r="C1115">
        <v>220</v>
      </c>
      <c r="D1115" s="404">
        <v>45062</v>
      </c>
      <c r="E1115" t="s">
        <v>1192</v>
      </c>
      <c r="F1115" t="s">
        <v>3971</v>
      </c>
      <c r="G1115">
        <v>9028118755</v>
      </c>
      <c r="H1115" s="427">
        <v>11.09</v>
      </c>
      <c r="I1115">
        <v>10360</v>
      </c>
      <c r="J1115" t="s">
        <v>2666</v>
      </c>
      <c r="K1115" t="s">
        <v>4259</v>
      </c>
    </row>
    <row r="1116" spans="1:11" x14ac:dyDescent="0.25">
      <c r="A1116">
        <v>7350</v>
      </c>
      <c r="B1116" t="s">
        <v>86</v>
      </c>
      <c r="C1116">
        <v>230</v>
      </c>
      <c r="D1116" s="404">
        <v>45062</v>
      </c>
      <c r="E1116" t="s">
        <v>1192</v>
      </c>
      <c r="F1116" t="s">
        <v>3971</v>
      </c>
      <c r="G1116">
        <v>9028118755</v>
      </c>
      <c r="H1116" s="427">
        <v>11.09</v>
      </c>
      <c r="I1116">
        <v>10360</v>
      </c>
      <c r="J1116" t="s">
        <v>2666</v>
      </c>
      <c r="K1116" t="s">
        <v>4259</v>
      </c>
    </row>
    <row r="1117" spans="1:11" x14ac:dyDescent="0.25">
      <c r="A1117">
        <v>7350</v>
      </c>
      <c r="B1117" t="s">
        <v>86</v>
      </c>
      <c r="C1117">
        <v>240</v>
      </c>
      <c r="D1117" s="404">
        <v>45062</v>
      </c>
      <c r="E1117" t="s">
        <v>1192</v>
      </c>
      <c r="F1117" t="s">
        <v>3971</v>
      </c>
      <c r="G1117">
        <v>9028118755</v>
      </c>
      <c r="H1117" s="427">
        <v>11.09</v>
      </c>
      <c r="I1117">
        <v>10360</v>
      </c>
      <c r="J1117" t="s">
        <v>2666</v>
      </c>
      <c r="K1117" t="s">
        <v>4259</v>
      </c>
    </row>
    <row r="1118" spans="1:11" x14ac:dyDescent="0.25">
      <c r="A1118">
        <v>7350</v>
      </c>
      <c r="B1118" t="s">
        <v>86</v>
      </c>
      <c r="C1118">
        <v>340</v>
      </c>
      <c r="D1118" s="404">
        <v>45062</v>
      </c>
      <c r="E1118" t="s">
        <v>1192</v>
      </c>
      <c r="F1118" t="s">
        <v>3971</v>
      </c>
      <c r="G1118">
        <v>9028118755</v>
      </c>
      <c r="H1118" s="427">
        <v>4.99</v>
      </c>
      <c r="I1118">
        <v>10360</v>
      </c>
      <c r="J1118" t="s">
        <v>2666</v>
      </c>
      <c r="K1118" t="s">
        <v>4259</v>
      </c>
    </row>
    <row r="1119" spans="1:11" x14ac:dyDescent="0.25">
      <c r="A1119">
        <v>7350</v>
      </c>
      <c r="B1119" t="s">
        <v>86</v>
      </c>
      <c r="C1119">
        <v>936</v>
      </c>
      <c r="D1119" s="404">
        <v>45062</v>
      </c>
      <c r="E1119" t="s">
        <v>1192</v>
      </c>
      <c r="F1119" t="s">
        <v>3971</v>
      </c>
      <c r="G1119">
        <v>9028118755</v>
      </c>
      <c r="H1119" s="427">
        <v>6.1</v>
      </c>
      <c r="I1119">
        <v>10360</v>
      </c>
      <c r="J1119" t="s">
        <v>2666</v>
      </c>
      <c r="K1119" t="s">
        <v>4259</v>
      </c>
    </row>
    <row r="1120" spans="1:11" x14ac:dyDescent="0.25">
      <c r="A1120">
        <v>7350</v>
      </c>
      <c r="B1120" t="s">
        <v>86</v>
      </c>
      <c r="C1120">
        <v>110</v>
      </c>
      <c r="D1120" s="404">
        <v>45064</v>
      </c>
      <c r="E1120" t="s">
        <v>3977</v>
      </c>
      <c r="F1120" t="s">
        <v>3971</v>
      </c>
      <c r="G1120">
        <v>9028122135</v>
      </c>
      <c r="H1120" s="427">
        <v>23.98</v>
      </c>
      <c r="I1120">
        <v>10360</v>
      </c>
      <c r="J1120" t="s">
        <v>2666</v>
      </c>
      <c r="K1120" t="s">
        <v>4259</v>
      </c>
    </row>
    <row r="1121" spans="1:11" x14ac:dyDescent="0.25">
      <c r="A1121">
        <v>7350</v>
      </c>
      <c r="B1121" t="s">
        <v>86</v>
      </c>
      <c r="C1121">
        <v>112</v>
      </c>
      <c r="D1121" s="404">
        <v>45064</v>
      </c>
      <c r="E1121" t="s">
        <v>3977</v>
      </c>
      <c r="F1121" t="s">
        <v>3971</v>
      </c>
      <c r="G1121">
        <v>9028122135</v>
      </c>
      <c r="H1121" s="427">
        <v>11.99</v>
      </c>
      <c r="I1121">
        <v>10360</v>
      </c>
      <c r="J1121" t="s">
        <v>2666</v>
      </c>
      <c r="K1121" t="s">
        <v>4259</v>
      </c>
    </row>
    <row r="1122" spans="1:11" x14ac:dyDescent="0.25">
      <c r="A1122">
        <v>7350</v>
      </c>
      <c r="B1122" t="s">
        <v>86</v>
      </c>
      <c r="C1122">
        <v>120</v>
      </c>
      <c r="D1122" s="404">
        <v>45064</v>
      </c>
      <c r="E1122" t="s">
        <v>3977</v>
      </c>
      <c r="F1122" t="s">
        <v>3971</v>
      </c>
      <c r="G1122">
        <v>9028122135</v>
      </c>
      <c r="H1122" s="427">
        <v>26.38</v>
      </c>
      <c r="I1122">
        <v>10360</v>
      </c>
      <c r="J1122" t="s">
        <v>2666</v>
      </c>
      <c r="K1122" t="s">
        <v>4259</v>
      </c>
    </row>
    <row r="1123" spans="1:11" x14ac:dyDescent="0.25">
      <c r="A1123">
        <v>7350</v>
      </c>
      <c r="B1123" t="s">
        <v>86</v>
      </c>
      <c r="C1123">
        <v>130</v>
      </c>
      <c r="D1123" s="404">
        <v>45064</v>
      </c>
      <c r="E1123" t="s">
        <v>3977</v>
      </c>
      <c r="F1123" t="s">
        <v>3971</v>
      </c>
      <c r="G1123">
        <v>9028122135</v>
      </c>
      <c r="H1123" s="427">
        <v>20.38</v>
      </c>
      <c r="I1123">
        <v>10360</v>
      </c>
      <c r="J1123" t="s">
        <v>2666</v>
      </c>
      <c r="K1123" t="s">
        <v>4259</v>
      </c>
    </row>
    <row r="1124" spans="1:11" x14ac:dyDescent="0.25">
      <c r="A1124">
        <v>7350</v>
      </c>
      <c r="B1124" t="s">
        <v>86</v>
      </c>
      <c r="C1124">
        <v>140</v>
      </c>
      <c r="D1124" s="404">
        <v>45064</v>
      </c>
      <c r="E1124" t="s">
        <v>3977</v>
      </c>
      <c r="F1124" t="s">
        <v>3971</v>
      </c>
      <c r="G1124">
        <v>9028122135</v>
      </c>
      <c r="H1124" s="427">
        <v>23.98</v>
      </c>
      <c r="I1124">
        <v>10360</v>
      </c>
      <c r="J1124" t="s">
        <v>2666</v>
      </c>
      <c r="K1124" t="s">
        <v>4259</v>
      </c>
    </row>
    <row r="1125" spans="1:11" x14ac:dyDescent="0.25">
      <c r="A1125">
        <v>7350</v>
      </c>
      <c r="B1125" t="s">
        <v>86</v>
      </c>
      <c r="C1125">
        <v>160</v>
      </c>
      <c r="D1125" s="404">
        <v>45064</v>
      </c>
      <c r="E1125" t="s">
        <v>3977</v>
      </c>
      <c r="F1125" t="s">
        <v>3971</v>
      </c>
      <c r="G1125">
        <v>9028122135</v>
      </c>
      <c r="H1125" s="427">
        <v>7.19</v>
      </c>
      <c r="I1125">
        <v>10360</v>
      </c>
      <c r="J1125" t="s">
        <v>2666</v>
      </c>
      <c r="K1125" t="s">
        <v>4259</v>
      </c>
    </row>
    <row r="1126" spans="1:11" x14ac:dyDescent="0.25">
      <c r="A1126">
        <v>7350</v>
      </c>
      <c r="B1126" t="s">
        <v>86</v>
      </c>
      <c r="C1126">
        <v>935</v>
      </c>
      <c r="D1126" s="404">
        <v>45064</v>
      </c>
      <c r="E1126" t="s">
        <v>3977</v>
      </c>
      <c r="F1126" t="s">
        <v>3971</v>
      </c>
      <c r="G1126">
        <v>9028122135</v>
      </c>
      <c r="H1126" s="427">
        <v>6</v>
      </c>
      <c r="I1126">
        <v>10360</v>
      </c>
      <c r="J1126" t="s">
        <v>2666</v>
      </c>
      <c r="K1126" t="s">
        <v>4259</v>
      </c>
    </row>
    <row r="1127" spans="1:11" x14ac:dyDescent="0.25">
      <c r="A1127">
        <v>7350</v>
      </c>
      <c r="B1127" t="s">
        <v>86</v>
      </c>
      <c r="C1127">
        <v>110</v>
      </c>
      <c r="D1127" s="404">
        <v>45068</v>
      </c>
      <c r="E1127" t="s">
        <v>3977</v>
      </c>
      <c r="F1127" t="s">
        <v>3971</v>
      </c>
      <c r="G1127">
        <v>9028125341</v>
      </c>
      <c r="H1127" s="427">
        <v>11</v>
      </c>
      <c r="I1127">
        <v>10360</v>
      </c>
      <c r="J1127" t="s">
        <v>2666</v>
      </c>
      <c r="K1127" t="s">
        <v>4259</v>
      </c>
    </row>
    <row r="1128" spans="1:11" x14ac:dyDescent="0.25">
      <c r="A1128">
        <v>7350</v>
      </c>
      <c r="B1128" t="s">
        <v>86</v>
      </c>
      <c r="C1128">
        <v>112</v>
      </c>
      <c r="D1128" s="404">
        <v>45068</v>
      </c>
      <c r="E1128" t="s">
        <v>3977</v>
      </c>
      <c r="F1128" t="s">
        <v>3971</v>
      </c>
      <c r="G1128">
        <v>9028125341</v>
      </c>
      <c r="H1128" s="427">
        <v>5.5</v>
      </c>
      <c r="I1128">
        <v>10360</v>
      </c>
      <c r="J1128" t="s">
        <v>2666</v>
      </c>
      <c r="K1128" t="s">
        <v>4259</v>
      </c>
    </row>
    <row r="1129" spans="1:11" x14ac:dyDescent="0.25">
      <c r="A1129">
        <v>7350</v>
      </c>
      <c r="B1129" t="s">
        <v>86</v>
      </c>
      <c r="C1129">
        <v>120</v>
      </c>
      <c r="D1129" s="404">
        <v>45068</v>
      </c>
      <c r="E1129" t="s">
        <v>3977</v>
      </c>
      <c r="F1129" t="s">
        <v>3971</v>
      </c>
      <c r="G1129">
        <v>9028125341</v>
      </c>
      <c r="H1129" s="427">
        <v>12.1</v>
      </c>
      <c r="I1129">
        <v>10360</v>
      </c>
      <c r="J1129" t="s">
        <v>2666</v>
      </c>
      <c r="K1129" t="s">
        <v>4259</v>
      </c>
    </row>
    <row r="1130" spans="1:11" x14ac:dyDescent="0.25">
      <c r="A1130">
        <v>7350</v>
      </c>
      <c r="B1130" t="s">
        <v>86</v>
      </c>
      <c r="C1130">
        <v>130</v>
      </c>
      <c r="D1130" s="404">
        <v>45068</v>
      </c>
      <c r="E1130" t="s">
        <v>3977</v>
      </c>
      <c r="F1130" t="s">
        <v>3971</v>
      </c>
      <c r="G1130">
        <v>9028125341</v>
      </c>
      <c r="H1130" s="427">
        <v>9.35</v>
      </c>
      <c r="I1130">
        <v>10360</v>
      </c>
      <c r="J1130" t="s">
        <v>2666</v>
      </c>
      <c r="K1130" t="s">
        <v>4259</v>
      </c>
    </row>
    <row r="1131" spans="1:11" x14ac:dyDescent="0.25">
      <c r="A1131">
        <v>7350</v>
      </c>
      <c r="B1131" t="s">
        <v>86</v>
      </c>
      <c r="C1131">
        <v>140</v>
      </c>
      <c r="D1131" s="404">
        <v>45068</v>
      </c>
      <c r="E1131" t="s">
        <v>3977</v>
      </c>
      <c r="F1131" t="s">
        <v>3971</v>
      </c>
      <c r="G1131">
        <v>9028125341</v>
      </c>
      <c r="H1131" s="427">
        <v>11</v>
      </c>
      <c r="I1131">
        <v>10360</v>
      </c>
      <c r="J1131" t="s">
        <v>2666</v>
      </c>
      <c r="K1131" t="s">
        <v>4259</v>
      </c>
    </row>
    <row r="1132" spans="1:11" x14ac:dyDescent="0.25">
      <c r="A1132">
        <v>7350</v>
      </c>
      <c r="B1132" t="s">
        <v>86</v>
      </c>
      <c r="C1132">
        <v>160</v>
      </c>
      <c r="D1132" s="404">
        <v>45068</v>
      </c>
      <c r="E1132" t="s">
        <v>3977</v>
      </c>
      <c r="F1132" t="s">
        <v>3971</v>
      </c>
      <c r="G1132">
        <v>9028125341</v>
      </c>
      <c r="H1132" s="427">
        <v>3.3</v>
      </c>
      <c r="I1132">
        <v>10360</v>
      </c>
      <c r="J1132" t="s">
        <v>2666</v>
      </c>
      <c r="K1132" t="s">
        <v>4259</v>
      </c>
    </row>
    <row r="1133" spans="1:11" x14ac:dyDescent="0.25">
      <c r="A1133">
        <v>7350</v>
      </c>
      <c r="B1133" t="s">
        <v>86</v>
      </c>
      <c r="C1133">
        <v>935</v>
      </c>
      <c r="D1133" s="404">
        <v>45068</v>
      </c>
      <c r="E1133" t="s">
        <v>3977</v>
      </c>
      <c r="F1133" t="s">
        <v>3971</v>
      </c>
      <c r="G1133">
        <v>9028125341</v>
      </c>
      <c r="H1133" s="427">
        <v>2.75</v>
      </c>
      <c r="I1133">
        <v>10360</v>
      </c>
      <c r="J1133" t="s">
        <v>2666</v>
      </c>
      <c r="K1133" t="s">
        <v>4259</v>
      </c>
    </row>
    <row r="1134" spans="1:11" x14ac:dyDescent="0.25">
      <c r="A1134">
        <v>7350</v>
      </c>
      <c r="B1134" t="s">
        <v>86</v>
      </c>
      <c r="C1134">
        <v>130</v>
      </c>
      <c r="D1134" s="404">
        <v>45070</v>
      </c>
      <c r="E1134" t="s">
        <v>2666</v>
      </c>
      <c r="F1134" t="s">
        <v>3971</v>
      </c>
      <c r="G1134">
        <v>9028127249</v>
      </c>
      <c r="H1134" s="427">
        <v>476.44</v>
      </c>
      <c r="I1134">
        <v>10360</v>
      </c>
      <c r="J1134" t="s">
        <v>2666</v>
      </c>
      <c r="K1134" t="s">
        <v>4259</v>
      </c>
    </row>
    <row r="1135" spans="1:11" x14ac:dyDescent="0.25">
      <c r="A1135">
        <v>7350</v>
      </c>
      <c r="B1135" t="s">
        <v>86</v>
      </c>
      <c r="C1135">
        <v>130</v>
      </c>
      <c r="D1135" s="404">
        <v>45070</v>
      </c>
      <c r="E1135" t="s">
        <v>2666</v>
      </c>
      <c r="F1135" t="s">
        <v>3971</v>
      </c>
      <c r="G1135">
        <v>9028127263</v>
      </c>
      <c r="H1135" s="427">
        <v>66.89</v>
      </c>
      <c r="I1135">
        <v>10360</v>
      </c>
      <c r="J1135" t="s">
        <v>2666</v>
      </c>
      <c r="K1135" t="s">
        <v>4259</v>
      </c>
    </row>
    <row r="1136" spans="1:11" x14ac:dyDescent="0.25">
      <c r="A1136">
        <v>7350</v>
      </c>
      <c r="B1136" t="s">
        <v>86</v>
      </c>
      <c r="C1136">
        <v>130</v>
      </c>
      <c r="D1136" s="404">
        <v>45070</v>
      </c>
      <c r="E1136" t="s">
        <v>2666</v>
      </c>
      <c r="F1136" t="s">
        <v>3971</v>
      </c>
      <c r="G1136">
        <v>9028127937</v>
      </c>
      <c r="H1136" s="427">
        <v>62.02</v>
      </c>
      <c r="I1136">
        <v>10360</v>
      </c>
      <c r="J1136" t="s">
        <v>2666</v>
      </c>
      <c r="K1136" t="s">
        <v>4259</v>
      </c>
    </row>
    <row r="1137" spans="1:11" x14ac:dyDescent="0.25">
      <c r="A1137">
        <v>7350</v>
      </c>
      <c r="B1137" t="s">
        <v>86</v>
      </c>
      <c r="C1137">
        <v>140</v>
      </c>
      <c r="D1137" s="404">
        <v>45083</v>
      </c>
      <c r="E1137" t="s">
        <v>2666</v>
      </c>
      <c r="F1137" t="s">
        <v>3971</v>
      </c>
      <c r="G1137">
        <v>9028140702</v>
      </c>
      <c r="H1137" s="427">
        <v>752.86</v>
      </c>
      <c r="I1137">
        <v>10360</v>
      </c>
      <c r="J1137" t="s">
        <v>2666</v>
      </c>
      <c r="K1137" t="s">
        <v>4259</v>
      </c>
    </row>
    <row r="1138" spans="1:11" x14ac:dyDescent="0.25">
      <c r="A1138">
        <v>7350</v>
      </c>
      <c r="B1138" t="s">
        <v>86</v>
      </c>
      <c r="C1138">
        <v>210</v>
      </c>
      <c r="D1138" s="404">
        <v>45091</v>
      </c>
      <c r="E1138" t="s">
        <v>1192</v>
      </c>
      <c r="F1138" t="s">
        <v>3971</v>
      </c>
      <c r="G1138">
        <v>9028148186</v>
      </c>
      <c r="H1138" s="427">
        <v>38.92</v>
      </c>
      <c r="I1138">
        <v>10360</v>
      </c>
      <c r="J1138" t="s">
        <v>2666</v>
      </c>
      <c r="K1138" t="s">
        <v>4259</v>
      </c>
    </row>
    <row r="1139" spans="1:11" x14ac:dyDescent="0.25">
      <c r="A1139">
        <v>7350</v>
      </c>
      <c r="B1139" t="s">
        <v>86</v>
      </c>
      <c r="C1139">
        <v>220</v>
      </c>
      <c r="D1139" s="404">
        <v>45091</v>
      </c>
      <c r="E1139" t="s">
        <v>1192</v>
      </c>
      <c r="F1139" t="s">
        <v>3971</v>
      </c>
      <c r="G1139">
        <v>9028148186</v>
      </c>
      <c r="H1139" s="427">
        <v>38.92</v>
      </c>
      <c r="I1139">
        <v>10360</v>
      </c>
      <c r="J1139" t="s">
        <v>2666</v>
      </c>
      <c r="K1139" t="s">
        <v>4259</v>
      </c>
    </row>
    <row r="1140" spans="1:11" x14ac:dyDescent="0.25">
      <c r="A1140">
        <v>7350</v>
      </c>
      <c r="B1140" t="s">
        <v>86</v>
      </c>
      <c r="C1140">
        <v>230</v>
      </c>
      <c r="D1140" s="404">
        <v>45091</v>
      </c>
      <c r="E1140" t="s">
        <v>1192</v>
      </c>
      <c r="F1140" t="s">
        <v>3971</v>
      </c>
      <c r="G1140">
        <v>9028148186</v>
      </c>
      <c r="H1140" s="427">
        <v>38.92</v>
      </c>
      <c r="I1140">
        <v>10360</v>
      </c>
      <c r="J1140" t="s">
        <v>2666</v>
      </c>
      <c r="K1140" t="s">
        <v>4259</v>
      </c>
    </row>
    <row r="1141" spans="1:11" x14ac:dyDescent="0.25">
      <c r="A1141">
        <v>7350</v>
      </c>
      <c r="B1141" t="s">
        <v>86</v>
      </c>
      <c r="C1141">
        <v>240</v>
      </c>
      <c r="D1141" s="404">
        <v>45091</v>
      </c>
      <c r="E1141" t="s">
        <v>1192</v>
      </c>
      <c r="F1141" t="s">
        <v>3971</v>
      </c>
      <c r="G1141">
        <v>9028148186</v>
      </c>
      <c r="H1141" s="427">
        <v>38.92</v>
      </c>
      <c r="I1141">
        <v>10360</v>
      </c>
      <c r="J1141" t="s">
        <v>2666</v>
      </c>
      <c r="K1141" t="s">
        <v>4259</v>
      </c>
    </row>
    <row r="1142" spans="1:11" x14ac:dyDescent="0.25">
      <c r="A1142">
        <v>7350</v>
      </c>
      <c r="B1142" t="s">
        <v>86</v>
      </c>
      <c r="C1142">
        <v>340</v>
      </c>
      <c r="D1142" s="404">
        <v>45091</v>
      </c>
      <c r="E1142" t="s">
        <v>1192</v>
      </c>
      <c r="F1142" t="s">
        <v>3971</v>
      </c>
      <c r="G1142">
        <v>9028148186</v>
      </c>
      <c r="H1142" s="427">
        <v>17.510000000000002</v>
      </c>
      <c r="I1142">
        <v>10360</v>
      </c>
      <c r="J1142" t="s">
        <v>2666</v>
      </c>
      <c r="K1142" t="s">
        <v>4259</v>
      </c>
    </row>
    <row r="1143" spans="1:11" x14ac:dyDescent="0.25">
      <c r="A1143">
        <v>7350</v>
      </c>
      <c r="B1143" t="s">
        <v>86</v>
      </c>
      <c r="C1143">
        <v>936</v>
      </c>
      <c r="D1143" s="404">
        <v>45091</v>
      </c>
      <c r="E1143" t="s">
        <v>1192</v>
      </c>
      <c r="F1143" t="s">
        <v>3971</v>
      </c>
      <c r="G1143">
        <v>9028148186</v>
      </c>
      <c r="H1143" s="427">
        <v>21.41</v>
      </c>
      <c r="I1143">
        <v>10360</v>
      </c>
      <c r="J1143" t="s">
        <v>2666</v>
      </c>
      <c r="K1143" t="s">
        <v>4259</v>
      </c>
    </row>
    <row r="1144" spans="1:11" x14ac:dyDescent="0.25">
      <c r="A1144">
        <v>7350</v>
      </c>
      <c r="B1144" t="s">
        <v>86</v>
      </c>
      <c r="C1144">
        <v>110</v>
      </c>
      <c r="D1144" s="404">
        <v>45099</v>
      </c>
      <c r="E1144" t="s">
        <v>3977</v>
      </c>
      <c r="F1144" t="s">
        <v>3971</v>
      </c>
      <c r="G1144">
        <v>9028121043</v>
      </c>
      <c r="H1144" s="427">
        <v>11.19</v>
      </c>
      <c r="I1144">
        <v>10360</v>
      </c>
      <c r="J1144" t="s">
        <v>2666</v>
      </c>
      <c r="K1144" t="s">
        <v>4259</v>
      </c>
    </row>
    <row r="1145" spans="1:11" x14ac:dyDescent="0.25">
      <c r="A1145">
        <v>7350</v>
      </c>
      <c r="B1145" t="s">
        <v>86</v>
      </c>
      <c r="C1145">
        <v>112</v>
      </c>
      <c r="D1145" s="404">
        <v>45099</v>
      </c>
      <c r="E1145" t="s">
        <v>3977</v>
      </c>
      <c r="F1145" t="s">
        <v>3971</v>
      </c>
      <c r="G1145">
        <v>9028121043</v>
      </c>
      <c r="H1145" s="427">
        <v>5.59</v>
      </c>
      <c r="I1145">
        <v>10360</v>
      </c>
      <c r="J1145" t="s">
        <v>2666</v>
      </c>
      <c r="K1145" t="s">
        <v>4259</v>
      </c>
    </row>
    <row r="1146" spans="1:11" x14ac:dyDescent="0.25">
      <c r="A1146">
        <v>7350</v>
      </c>
      <c r="B1146" t="s">
        <v>86</v>
      </c>
      <c r="C1146">
        <v>120</v>
      </c>
      <c r="D1146" s="404">
        <v>45099</v>
      </c>
      <c r="E1146" t="s">
        <v>3977</v>
      </c>
      <c r="F1146" t="s">
        <v>3971</v>
      </c>
      <c r="G1146">
        <v>9028121043</v>
      </c>
      <c r="H1146" s="427">
        <v>12.3</v>
      </c>
      <c r="I1146">
        <v>10360</v>
      </c>
      <c r="J1146" t="s">
        <v>2666</v>
      </c>
      <c r="K1146" t="s">
        <v>4259</v>
      </c>
    </row>
    <row r="1147" spans="1:11" x14ac:dyDescent="0.25">
      <c r="A1147">
        <v>7350</v>
      </c>
      <c r="B1147" t="s">
        <v>86</v>
      </c>
      <c r="C1147">
        <v>130</v>
      </c>
      <c r="D1147" s="404">
        <v>45099</v>
      </c>
      <c r="E1147" t="s">
        <v>3977</v>
      </c>
      <c r="F1147" t="s">
        <v>3971</v>
      </c>
      <c r="G1147">
        <v>9028121043</v>
      </c>
      <c r="H1147" s="427">
        <v>9.51</v>
      </c>
      <c r="I1147">
        <v>10360</v>
      </c>
      <c r="J1147" t="s">
        <v>2666</v>
      </c>
      <c r="K1147" t="s">
        <v>4259</v>
      </c>
    </row>
    <row r="1148" spans="1:11" x14ac:dyDescent="0.25">
      <c r="A1148">
        <v>7350</v>
      </c>
      <c r="B1148" t="s">
        <v>86</v>
      </c>
      <c r="C1148">
        <v>140</v>
      </c>
      <c r="D1148" s="404">
        <v>45099</v>
      </c>
      <c r="E1148" t="s">
        <v>3977</v>
      </c>
      <c r="F1148" t="s">
        <v>3971</v>
      </c>
      <c r="G1148">
        <v>9028121043</v>
      </c>
      <c r="H1148" s="427">
        <v>11.19</v>
      </c>
      <c r="I1148">
        <v>10360</v>
      </c>
      <c r="J1148" t="s">
        <v>2666</v>
      </c>
      <c r="K1148" t="s">
        <v>4259</v>
      </c>
    </row>
    <row r="1149" spans="1:11" x14ac:dyDescent="0.25">
      <c r="A1149">
        <v>7350</v>
      </c>
      <c r="B1149" t="s">
        <v>86</v>
      </c>
      <c r="C1149">
        <v>160</v>
      </c>
      <c r="D1149" s="404">
        <v>45099</v>
      </c>
      <c r="E1149" t="s">
        <v>3977</v>
      </c>
      <c r="F1149" t="s">
        <v>3971</v>
      </c>
      <c r="G1149">
        <v>9028121043</v>
      </c>
      <c r="H1149" s="427">
        <v>3.36</v>
      </c>
      <c r="I1149">
        <v>10360</v>
      </c>
      <c r="J1149" t="s">
        <v>2666</v>
      </c>
      <c r="K1149" t="s">
        <v>4259</v>
      </c>
    </row>
    <row r="1150" spans="1:11" x14ac:dyDescent="0.25">
      <c r="A1150">
        <v>7350</v>
      </c>
      <c r="B1150" t="s">
        <v>86</v>
      </c>
      <c r="C1150">
        <v>935</v>
      </c>
      <c r="D1150" s="404">
        <v>45099</v>
      </c>
      <c r="E1150" t="s">
        <v>3977</v>
      </c>
      <c r="F1150" t="s">
        <v>3971</v>
      </c>
      <c r="G1150">
        <v>9028121043</v>
      </c>
      <c r="H1150" s="427">
        <v>2.8</v>
      </c>
      <c r="I1150">
        <v>10360</v>
      </c>
      <c r="J1150" t="s">
        <v>2666</v>
      </c>
      <c r="K1150" t="s">
        <v>4259</v>
      </c>
    </row>
    <row r="1151" spans="1:11" x14ac:dyDescent="0.25">
      <c r="A1151">
        <v>7350</v>
      </c>
      <c r="B1151" t="s">
        <v>86</v>
      </c>
      <c r="C1151">
        <v>110</v>
      </c>
      <c r="D1151" s="404">
        <v>45100</v>
      </c>
      <c r="E1151" t="s">
        <v>3977</v>
      </c>
      <c r="F1151" t="s">
        <v>3971</v>
      </c>
      <c r="G1151">
        <v>9028160312</v>
      </c>
      <c r="H1151" s="427">
        <v>405.98</v>
      </c>
      <c r="I1151">
        <v>10360</v>
      </c>
      <c r="J1151" t="s">
        <v>2666</v>
      </c>
      <c r="K1151" t="s">
        <v>4259</v>
      </c>
    </row>
    <row r="1152" spans="1:11" x14ac:dyDescent="0.25">
      <c r="A1152">
        <v>7350</v>
      </c>
      <c r="B1152" t="s">
        <v>86</v>
      </c>
      <c r="C1152">
        <v>112</v>
      </c>
      <c r="D1152" s="404">
        <v>45100</v>
      </c>
      <c r="E1152" t="s">
        <v>3977</v>
      </c>
      <c r="F1152" t="s">
        <v>3971</v>
      </c>
      <c r="G1152">
        <v>9028160312</v>
      </c>
      <c r="H1152" s="427">
        <v>202.99</v>
      </c>
      <c r="I1152">
        <v>10360</v>
      </c>
      <c r="J1152" t="s">
        <v>2666</v>
      </c>
      <c r="K1152" t="s">
        <v>4259</v>
      </c>
    </row>
    <row r="1153" spans="1:11" x14ac:dyDescent="0.25">
      <c r="A1153">
        <v>7350</v>
      </c>
      <c r="B1153" t="s">
        <v>86</v>
      </c>
      <c r="C1153">
        <v>120</v>
      </c>
      <c r="D1153" s="404">
        <v>45100</v>
      </c>
      <c r="E1153" t="s">
        <v>3977</v>
      </c>
      <c r="F1153" t="s">
        <v>3971</v>
      </c>
      <c r="G1153">
        <v>9028160312</v>
      </c>
      <c r="H1153" s="427">
        <v>446.58</v>
      </c>
      <c r="I1153">
        <v>10360</v>
      </c>
      <c r="J1153" t="s">
        <v>2666</v>
      </c>
      <c r="K1153" t="s">
        <v>4259</v>
      </c>
    </row>
    <row r="1154" spans="1:11" x14ac:dyDescent="0.25">
      <c r="A1154">
        <v>7350</v>
      </c>
      <c r="B1154" t="s">
        <v>86</v>
      </c>
      <c r="C1154">
        <v>130</v>
      </c>
      <c r="D1154" s="404">
        <v>45100</v>
      </c>
      <c r="E1154" t="s">
        <v>3977</v>
      </c>
      <c r="F1154" t="s">
        <v>3971</v>
      </c>
      <c r="G1154">
        <v>9028160312</v>
      </c>
      <c r="H1154" s="427">
        <v>345.09</v>
      </c>
      <c r="I1154">
        <v>10360</v>
      </c>
      <c r="J1154" t="s">
        <v>2666</v>
      </c>
      <c r="K1154" t="s">
        <v>4259</v>
      </c>
    </row>
    <row r="1155" spans="1:11" x14ac:dyDescent="0.25">
      <c r="A1155">
        <v>7350</v>
      </c>
      <c r="B1155" t="s">
        <v>86</v>
      </c>
      <c r="C1155">
        <v>140</v>
      </c>
      <c r="D1155" s="404">
        <v>45100</v>
      </c>
      <c r="E1155" t="s">
        <v>3977</v>
      </c>
      <c r="F1155" t="s">
        <v>3971</v>
      </c>
      <c r="G1155">
        <v>9028160312</v>
      </c>
      <c r="H1155" s="427">
        <v>405.98</v>
      </c>
      <c r="I1155">
        <v>10360</v>
      </c>
      <c r="J1155" t="s">
        <v>2666</v>
      </c>
      <c r="K1155" t="s">
        <v>4259</v>
      </c>
    </row>
    <row r="1156" spans="1:11" x14ac:dyDescent="0.25">
      <c r="A1156">
        <v>7350</v>
      </c>
      <c r="B1156" t="s">
        <v>86</v>
      </c>
      <c r="C1156">
        <v>160</v>
      </c>
      <c r="D1156" s="404">
        <v>45100</v>
      </c>
      <c r="E1156" t="s">
        <v>3977</v>
      </c>
      <c r="F1156" t="s">
        <v>3971</v>
      </c>
      <c r="G1156">
        <v>9028160312</v>
      </c>
      <c r="H1156" s="427">
        <v>121.8</v>
      </c>
      <c r="I1156">
        <v>10360</v>
      </c>
      <c r="J1156" t="s">
        <v>2666</v>
      </c>
      <c r="K1156" t="s">
        <v>4259</v>
      </c>
    </row>
    <row r="1157" spans="1:11" x14ac:dyDescent="0.25">
      <c r="A1157">
        <v>7350</v>
      </c>
      <c r="B1157" t="s">
        <v>86</v>
      </c>
      <c r="C1157">
        <v>935</v>
      </c>
      <c r="D1157" s="404">
        <v>45100</v>
      </c>
      <c r="E1157" t="s">
        <v>3977</v>
      </c>
      <c r="F1157" t="s">
        <v>3971</v>
      </c>
      <c r="G1157">
        <v>9028160312</v>
      </c>
      <c r="H1157" s="427">
        <v>101.5</v>
      </c>
      <c r="I1157">
        <v>10360</v>
      </c>
      <c r="J1157" t="s">
        <v>2666</v>
      </c>
      <c r="K1157" t="s">
        <v>4259</v>
      </c>
    </row>
    <row r="1158" spans="1:11" x14ac:dyDescent="0.25">
      <c r="A1158">
        <v>7350</v>
      </c>
      <c r="B1158" t="s">
        <v>86</v>
      </c>
      <c r="C1158">
        <v>110</v>
      </c>
      <c r="D1158" s="404">
        <v>45108</v>
      </c>
      <c r="E1158" t="s">
        <v>3977</v>
      </c>
      <c r="F1158" t="s">
        <v>3971</v>
      </c>
      <c r="G1158">
        <v>9028147385</v>
      </c>
      <c r="H1158" s="427">
        <v>1.23</v>
      </c>
      <c r="I1158">
        <v>10360</v>
      </c>
      <c r="J1158" t="s">
        <v>2666</v>
      </c>
      <c r="K1158" t="s">
        <v>4259</v>
      </c>
    </row>
    <row r="1159" spans="1:11" x14ac:dyDescent="0.25">
      <c r="A1159">
        <v>7350</v>
      </c>
      <c r="B1159" t="s">
        <v>86</v>
      </c>
      <c r="C1159">
        <v>112</v>
      </c>
      <c r="D1159" s="404">
        <v>45108</v>
      </c>
      <c r="E1159" t="s">
        <v>3977</v>
      </c>
      <c r="F1159" t="s">
        <v>3971</v>
      </c>
      <c r="G1159">
        <v>9028147385</v>
      </c>
      <c r="H1159" s="427">
        <v>0.62</v>
      </c>
      <c r="I1159">
        <v>10360</v>
      </c>
      <c r="J1159" t="s">
        <v>2666</v>
      </c>
      <c r="K1159" t="s">
        <v>4259</v>
      </c>
    </row>
    <row r="1160" spans="1:11" x14ac:dyDescent="0.25">
      <c r="A1160">
        <v>7350</v>
      </c>
      <c r="B1160" t="s">
        <v>86</v>
      </c>
      <c r="C1160">
        <v>120</v>
      </c>
      <c r="D1160" s="404">
        <v>45108</v>
      </c>
      <c r="E1160" t="s">
        <v>3977</v>
      </c>
      <c r="F1160" t="s">
        <v>3971</v>
      </c>
      <c r="G1160">
        <v>9028147385</v>
      </c>
      <c r="H1160" s="427">
        <v>1.36</v>
      </c>
      <c r="I1160">
        <v>10360</v>
      </c>
      <c r="J1160" t="s">
        <v>2666</v>
      </c>
      <c r="K1160" t="s">
        <v>4259</v>
      </c>
    </row>
    <row r="1161" spans="1:11" x14ac:dyDescent="0.25">
      <c r="A1161">
        <v>7350</v>
      </c>
      <c r="B1161" t="s">
        <v>86</v>
      </c>
      <c r="C1161">
        <v>130</v>
      </c>
      <c r="D1161" s="404">
        <v>45108</v>
      </c>
      <c r="E1161" t="s">
        <v>3977</v>
      </c>
      <c r="F1161" t="s">
        <v>3971</v>
      </c>
      <c r="G1161">
        <v>9028147385</v>
      </c>
      <c r="H1161" s="427">
        <v>1.05</v>
      </c>
      <c r="I1161">
        <v>10360</v>
      </c>
      <c r="J1161" t="s">
        <v>2666</v>
      </c>
      <c r="K1161" t="s">
        <v>4259</v>
      </c>
    </row>
    <row r="1162" spans="1:11" x14ac:dyDescent="0.25">
      <c r="A1162">
        <v>7350</v>
      </c>
      <c r="B1162" t="s">
        <v>86</v>
      </c>
      <c r="C1162">
        <v>140</v>
      </c>
      <c r="D1162" s="404">
        <v>45108</v>
      </c>
      <c r="E1162" t="s">
        <v>3977</v>
      </c>
      <c r="F1162" t="s">
        <v>3971</v>
      </c>
      <c r="G1162">
        <v>9028147385</v>
      </c>
      <c r="H1162" s="427">
        <v>1.23</v>
      </c>
      <c r="I1162">
        <v>10360</v>
      </c>
      <c r="J1162" t="s">
        <v>2666</v>
      </c>
      <c r="K1162" t="s">
        <v>4259</v>
      </c>
    </row>
    <row r="1163" spans="1:11" x14ac:dyDescent="0.25">
      <c r="A1163">
        <v>7350</v>
      </c>
      <c r="B1163" t="s">
        <v>86</v>
      </c>
      <c r="C1163">
        <v>160</v>
      </c>
      <c r="D1163" s="404">
        <v>45108</v>
      </c>
      <c r="E1163" t="s">
        <v>3977</v>
      </c>
      <c r="F1163" t="s">
        <v>3971</v>
      </c>
      <c r="G1163">
        <v>9028147385</v>
      </c>
      <c r="H1163" s="427">
        <v>0.37</v>
      </c>
      <c r="I1163">
        <v>10360</v>
      </c>
      <c r="J1163" t="s">
        <v>2666</v>
      </c>
      <c r="K1163" t="s">
        <v>4259</v>
      </c>
    </row>
    <row r="1164" spans="1:11" x14ac:dyDescent="0.25">
      <c r="A1164">
        <v>7350</v>
      </c>
      <c r="B1164" t="s">
        <v>86</v>
      </c>
      <c r="C1164">
        <v>935</v>
      </c>
      <c r="D1164" s="404">
        <v>45108</v>
      </c>
      <c r="E1164" t="s">
        <v>3977</v>
      </c>
      <c r="F1164" t="s">
        <v>3971</v>
      </c>
      <c r="G1164">
        <v>9028147385</v>
      </c>
      <c r="H1164" s="427">
        <v>0.31</v>
      </c>
      <c r="I1164">
        <v>10360</v>
      </c>
      <c r="J1164" t="s">
        <v>2666</v>
      </c>
      <c r="K1164" t="s">
        <v>4259</v>
      </c>
    </row>
    <row r="1165" spans="1:11" x14ac:dyDescent="0.25">
      <c r="A1165">
        <v>7350</v>
      </c>
      <c r="B1165" t="s">
        <v>86</v>
      </c>
      <c r="C1165">
        <v>210</v>
      </c>
      <c r="D1165" s="404">
        <v>45118</v>
      </c>
      <c r="E1165" t="s">
        <v>1192</v>
      </c>
      <c r="F1165" t="s">
        <v>3971</v>
      </c>
      <c r="G1165">
        <v>9028182625</v>
      </c>
      <c r="H1165" s="427">
        <v>-34.409999999999997</v>
      </c>
      <c r="I1165">
        <v>10360</v>
      </c>
      <c r="J1165" t="s">
        <v>2666</v>
      </c>
      <c r="K1165" t="s">
        <v>4259</v>
      </c>
    </row>
    <row r="1166" spans="1:11" x14ac:dyDescent="0.25">
      <c r="A1166">
        <v>7350</v>
      </c>
      <c r="B1166" t="s">
        <v>86</v>
      </c>
      <c r="C1166">
        <v>220</v>
      </c>
      <c r="D1166" s="404">
        <v>45118</v>
      </c>
      <c r="E1166" t="s">
        <v>1192</v>
      </c>
      <c r="F1166" t="s">
        <v>3971</v>
      </c>
      <c r="G1166">
        <v>9028182625</v>
      </c>
      <c r="H1166" s="427">
        <v>-34.39</v>
      </c>
      <c r="I1166">
        <v>10360</v>
      </c>
      <c r="J1166" t="s">
        <v>2666</v>
      </c>
      <c r="K1166" t="s">
        <v>4259</v>
      </c>
    </row>
    <row r="1167" spans="1:11" x14ac:dyDescent="0.25">
      <c r="A1167">
        <v>7350</v>
      </c>
      <c r="B1167" t="s">
        <v>86</v>
      </c>
      <c r="C1167">
        <v>230</v>
      </c>
      <c r="D1167" s="404">
        <v>45118</v>
      </c>
      <c r="E1167" t="s">
        <v>1192</v>
      </c>
      <c r="F1167" t="s">
        <v>3971</v>
      </c>
      <c r="G1167">
        <v>9028182625</v>
      </c>
      <c r="H1167" s="427">
        <v>-34.39</v>
      </c>
      <c r="I1167">
        <v>10360</v>
      </c>
      <c r="J1167" t="s">
        <v>2666</v>
      </c>
      <c r="K1167" t="s">
        <v>4259</v>
      </c>
    </row>
    <row r="1168" spans="1:11" x14ac:dyDescent="0.25">
      <c r="A1168">
        <v>7350</v>
      </c>
      <c r="B1168" t="s">
        <v>86</v>
      </c>
      <c r="C1168">
        <v>240</v>
      </c>
      <c r="D1168" s="404">
        <v>45118</v>
      </c>
      <c r="E1168" t="s">
        <v>1192</v>
      </c>
      <c r="F1168" t="s">
        <v>3971</v>
      </c>
      <c r="G1168">
        <v>9028182625</v>
      </c>
      <c r="H1168" s="427">
        <v>-34.39</v>
      </c>
      <c r="I1168">
        <v>10360</v>
      </c>
      <c r="J1168" t="s">
        <v>2666</v>
      </c>
      <c r="K1168" t="s">
        <v>4259</v>
      </c>
    </row>
    <row r="1169" spans="1:11" x14ac:dyDescent="0.25">
      <c r="A1169">
        <v>7350</v>
      </c>
      <c r="B1169" t="s">
        <v>86</v>
      </c>
      <c r="C1169">
        <v>340</v>
      </c>
      <c r="D1169" s="404">
        <v>45118</v>
      </c>
      <c r="E1169" t="s">
        <v>1192</v>
      </c>
      <c r="F1169" t="s">
        <v>3971</v>
      </c>
      <c r="G1169">
        <v>9028182625</v>
      </c>
      <c r="H1169" s="427">
        <v>-15.48</v>
      </c>
      <c r="I1169">
        <v>10360</v>
      </c>
      <c r="J1169" t="s">
        <v>2666</v>
      </c>
      <c r="K1169" t="s">
        <v>4259</v>
      </c>
    </row>
    <row r="1170" spans="1:11" x14ac:dyDescent="0.25">
      <c r="A1170">
        <v>7350</v>
      </c>
      <c r="B1170" t="s">
        <v>86</v>
      </c>
      <c r="C1170">
        <v>936</v>
      </c>
      <c r="D1170" s="404">
        <v>45118</v>
      </c>
      <c r="E1170" t="s">
        <v>1192</v>
      </c>
      <c r="F1170" t="s">
        <v>3971</v>
      </c>
      <c r="G1170">
        <v>9028182625</v>
      </c>
      <c r="H1170" s="427">
        <v>-18.91</v>
      </c>
      <c r="I1170">
        <v>10360</v>
      </c>
      <c r="J1170" t="s">
        <v>2666</v>
      </c>
      <c r="K1170" t="s">
        <v>4259</v>
      </c>
    </row>
    <row r="1171" spans="1:11" x14ac:dyDescent="0.25">
      <c r="A1171">
        <v>7350</v>
      </c>
      <c r="B1171" t="s">
        <v>86</v>
      </c>
      <c r="C1171">
        <v>130</v>
      </c>
      <c r="D1171" s="404">
        <v>45128</v>
      </c>
      <c r="E1171" t="s">
        <v>2666</v>
      </c>
      <c r="F1171" t="s">
        <v>3971</v>
      </c>
      <c r="G1171">
        <v>9028192958</v>
      </c>
      <c r="H1171" s="427">
        <v>312.93</v>
      </c>
      <c r="I1171">
        <v>10360</v>
      </c>
      <c r="J1171" t="s">
        <v>2666</v>
      </c>
      <c r="K1171" t="s">
        <v>4259</v>
      </c>
    </row>
    <row r="1172" spans="1:11" x14ac:dyDescent="0.25">
      <c r="A1172">
        <v>7350</v>
      </c>
      <c r="B1172" t="s">
        <v>86</v>
      </c>
      <c r="C1172">
        <v>110</v>
      </c>
      <c r="D1172" s="404">
        <v>45131</v>
      </c>
      <c r="E1172" t="s">
        <v>3977</v>
      </c>
      <c r="F1172" t="s">
        <v>3971</v>
      </c>
      <c r="G1172">
        <v>9028195686</v>
      </c>
      <c r="H1172" s="427">
        <v>55.8</v>
      </c>
      <c r="I1172">
        <v>10360</v>
      </c>
      <c r="J1172" t="s">
        <v>2666</v>
      </c>
      <c r="K1172" t="s">
        <v>4259</v>
      </c>
    </row>
    <row r="1173" spans="1:11" x14ac:dyDescent="0.25">
      <c r="A1173">
        <v>7350</v>
      </c>
      <c r="B1173" t="s">
        <v>86</v>
      </c>
      <c r="C1173">
        <v>112</v>
      </c>
      <c r="D1173" s="404">
        <v>45131</v>
      </c>
      <c r="E1173" t="s">
        <v>3977</v>
      </c>
      <c r="F1173" t="s">
        <v>3971</v>
      </c>
      <c r="G1173">
        <v>9028195686</v>
      </c>
      <c r="H1173" s="427">
        <v>27.9</v>
      </c>
      <c r="I1173">
        <v>10360</v>
      </c>
      <c r="J1173" t="s">
        <v>2666</v>
      </c>
      <c r="K1173" t="s">
        <v>4259</v>
      </c>
    </row>
    <row r="1174" spans="1:11" x14ac:dyDescent="0.25">
      <c r="A1174">
        <v>7350</v>
      </c>
      <c r="B1174" t="s">
        <v>86</v>
      </c>
      <c r="C1174">
        <v>120</v>
      </c>
      <c r="D1174" s="404">
        <v>45131</v>
      </c>
      <c r="E1174" t="s">
        <v>3977</v>
      </c>
      <c r="F1174" t="s">
        <v>3971</v>
      </c>
      <c r="G1174">
        <v>9028195686</v>
      </c>
      <c r="H1174" s="427">
        <v>61.37</v>
      </c>
      <c r="I1174">
        <v>10360</v>
      </c>
      <c r="J1174" t="s">
        <v>2666</v>
      </c>
      <c r="K1174" t="s">
        <v>4259</v>
      </c>
    </row>
    <row r="1175" spans="1:11" x14ac:dyDescent="0.25">
      <c r="A1175">
        <v>7350</v>
      </c>
      <c r="B1175" t="s">
        <v>86</v>
      </c>
      <c r="C1175">
        <v>130</v>
      </c>
      <c r="D1175" s="404">
        <v>45131</v>
      </c>
      <c r="E1175" t="s">
        <v>3977</v>
      </c>
      <c r="F1175" t="s">
        <v>3971</v>
      </c>
      <c r="G1175">
        <v>9028195686</v>
      </c>
      <c r="H1175" s="427">
        <v>47.43</v>
      </c>
      <c r="I1175">
        <v>10360</v>
      </c>
      <c r="J1175" t="s">
        <v>2666</v>
      </c>
      <c r="K1175" t="s">
        <v>4259</v>
      </c>
    </row>
    <row r="1176" spans="1:11" x14ac:dyDescent="0.25">
      <c r="A1176">
        <v>7350</v>
      </c>
      <c r="B1176" t="s">
        <v>86</v>
      </c>
      <c r="C1176">
        <v>140</v>
      </c>
      <c r="D1176" s="404">
        <v>45131</v>
      </c>
      <c r="E1176" t="s">
        <v>3977</v>
      </c>
      <c r="F1176" t="s">
        <v>3971</v>
      </c>
      <c r="G1176">
        <v>9028195686</v>
      </c>
      <c r="H1176" s="427">
        <v>55.8</v>
      </c>
      <c r="I1176">
        <v>10360</v>
      </c>
      <c r="J1176" t="s">
        <v>2666</v>
      </c>
      <c r="K1176" t="s">
        <v>4259</v>
      </c>
    </row>
    <row r="1177" spans="1:11" x14ac:dyDescent="0.25">
      <c r="A1177">
        <v>7350</v>
      </c>
      <c r="B1177" t="s">
        <v>86</v>
      </c>
      <c r="C1177">
        <v>160</v>
      </c>
      <c r="D1177" s="404">
        <v>45131</v>
      </c>
      <c r="E1177" t="s">
        <v>3977</v>
      </c>
      <c r="F1177" t="s">
        <v>3971</v>
      </c>
      <c r="G1177">
        <v>9028195686</v>
      </c>
      <c r="H1177" s="427">
        <v>16.739999999999998</v>
      </c>
      <c r="I1177">
        <v>10360</v>
      </c>
      <c r="J1177" t="s">
        <v>2666</v>
      </c>
      <c r="K1177" t="s">
        <v>4259</v>
      </c>
    </row>
    <row r="1178" spans="1:11" x14ac:dyDescent="0.25">
      <c r="A1178">
        <v>7350</v>
      </c>
      <c r="B1178" t="s">
        <v>86</v>
      </c>
      <c r="C1178">
        <v>935</v>
      </c>
      <c r="D1178" s="404">
        <v>45131</v>
      </c>
      <c r="E1178" t="s">
        <v>3977</v>
      </c>
      <c r="F1178" t="s">
        <v>3971</v>
      </c>
      <c r="G1178">
        <v>9028195686</v>
      </c>
      <c r="H1178" s="427">
        <v>13.95</v>
      </c>
      <c r="I1178">
        <v>10360</v>
      </c>
      <c r="J1178" t="s">
        <v>2666</v>
      </c>
      <c r="K1178" t="s">
        <v>4259</v>
      </c>
    </row>
    <row r="1179" spans="1:11" x14ac:dyDescent="0.25">
      <c r="A1179">
        <v>7350</v>
      </c>
      <c r="B1179" t="s">
        <v>86</v>
      </c>
      <c r="C1179">
        <v>110</v>
      </c>
      <c r="D1179" s="404">
        <v>45132</v>
      </c>
      <c r="E1179" t="s">
        <v>3977</v>
      </c>
      <c r="F1179" t="s">
        <v>3971</v>
      </c>
      <c r="G1179">
        <v>9028196843</v>
      </c>
      <c r="H1179" s="427">
        <v>8.58</v>
      </c>
      <c r="I1179">
        <v>10360</v>
      </c>
      <c r="J1179" t="s">
        <v>2666</v>
      </c>
      <c r="K1179" t="s">
        <v>4259</v>
      </c>
    </row>
    <row r="1180" spans="1:11" x14ac:dyDescent="0.25">
      <c r="A1180">
        <v>7350</v>
      </c>
      <c r="B1180" t="s">
        <v>86</v>
      </c>
      <c r="C1180">
        <v>112</v>
      </c>
      <c r="D1180" s="404">
        <v>45132</v>
      </c>
      <c r="E1180" t="s">
        <v>3977</v>
      </c>
      <c r="F1180" t="s">
        <v>3971</v>
      </c>
      <c r="G1180">
        <v>9028196843</v>
      </c>
      <c r="H1180" s="427">
        <v>4.3</v>
      </c>
      <c r="I1180">
        <v>10360</v>
      </c>
      <c r="J1180" t="s">
        <v>2666</v>
      </c>
      <c r="K1180" t="s">
        <v>4259</v>
      </c>
    </row>
    <row r="1181" spans="1:11" x14ac:dyDescent="0.25">
      <c r="A1181">
        <v>7350</v>
      </c>
      <c r="B1181" t="s">
        <v>86</v>
      </c>
      <c r="C1181">
        <v>120</v>
      </c>
      <c r="D1181" s="404">
        <v>45132</v>
      </c>
      <c r="E1181" t="s">
        <v>3977</v>
      </c>
      <c r="F1181" t="s">
        <v>3971</v>
      </c>
      <c r="G1181">
        <v>9028196843</v>
      </c>
      <c r="H1181" s="427">
        <v>9.44</v>
      </c>
      <c r="I1181">
        <v>10360</v>
      </c>
      <c r="J1181" t="s">
        <v>2666</v>
      </c>
      <c r="K1181" t="s">
        <v>4259</v>
      </c>
    </row>
    <row r="1182" spans="1:11" x14ac:dyDescent="0.25">
      <c r="A1182">
        <v>7350</v>
      </c>
      <c r="B1182" t="s">
        <v>86</v>
      </c>
      <c r="C1182">
        <v>130</v>
      </c>
      <c r="D1182" s="404">
        <v>45132</v>
      </c>
      <c r="E1182" t="s">
        <v>2666</v>
      </c>
      <c r="F1182" t="s">
        <v>3971</v>
      </c>
      <c r="G1182">
        <v>9028196082</v>
      </c>
      <c r="H1182" s="427">
        <v>58.57</v>
      </c>
      <c r="I1182">
        <v>10360</v>
      </c>
      <c r="J1182" t="s">
        <v>2666</v>
      </c>
      <c r="K1182" t="s">
        <v>4259</v>
      </c>
    </row>
    <row r="1183" spans="1:11" x14ac:dyDescent="0.25">
      <c r="A1183">
        <v>7350</v>
      </c>
      <c r="B1183" t="s">
        <v>86</v>
      </c>
      <c r="C1183">
        <v>130</v>
      </c>
      <c r="D1183" s="404">
        <v>45132</v>
      </c>
      <c r="E1183" t="s">
        <v>3977</v>
      </c>
      <c r="F1183" t="s">
        <v>3971</v>
      </c>
      <c r="G1183">
        <v>9028196843</v>
      </c>
      <c r="H1183" s="427">
        <v>7.3</v>
      </c>
      <c r="I1183">
        <v>10360</v>
      </c>
      <c r="J1183" t="s">
        <v>2666</v>
      </c>
      <c r="K1183" t="s">
        <v>4259</v>
      </c>
    </row>
    <row r="1184" spans="1:11" x14ac:dyDescent="0.25">
      <c r="A1184">
        <v>7350</v>
      </c>
      <c r="B1184" t="s">
        <v>86</v>
      </c>
      <c r="C1184">
        <v>140</v>
      </c>
      <c r="D1184" s="404">
        <v>45132</v>
      </c>
      <c r="E1184" t="s">
        <v>3977</v>
      </c>
      <c r="F1184" t="s">
        <v>3971</v>
      </c>
      <c r="G1184">
        <v>9028196843</v>
      </c>
      <c r="H1184" s="427">
        <v>8.58</v>
      </c>
      <c r="I1184">
        <v>10360</v>
      </c>
      <c r="J1184" t="s">
        <v>2666</v>
      </c>
      <c r="K1184" t="s">
        <v>4259</v>
      </c>
    </row>
    <row r="1185" spans="1:11" x14ac:dyDescent="0.25">
      <c r="A1185">
        <v>7350</v>
      </c>
      <c r="B1185" t="s">
        <v>86</v>
      </c>
      <c r="C1185">
        <v>160</v>
      </c>
      <c r="D1185" s="404">
        <v>45132</v>
      </c>
      <c r="E1185" t="s">
        <v>3977</v>
      </c>
      <c r="F1185" t="s">
        <v>3971</v>
      </c>
      <c r="G1185">
        <v>9028196843</v>
      </c>
      <c r="H1185" s="427">
        <v>2.57</v>
      </c>
      <c r="I1185">
        <v>10360</v>
      </c>
      <c r="J1185" t="s">
        <v>2666</v>
      </c>
      <c r="K1185" t="s">
        <v>4259</v>
      </c>
    </row>
    <row r="1186" spans="1:11" x14ac:dyDescent="0.25">
      <c r="A1186">
        <v>7350</v>
      </c>
      <c r="B1186" t="s">
        <v>86</v>
      </c>
      <c r="C1186">
        <v>935</v>
      </c>
      <c r="D1186" s="404">
        <v>45132</v>
      </c>
      <c r="E1186" t="s">
        <v>3977</v>
      </c>
      <c r="F1186" t="s">
        <v>3971</v>
      </c>
      <c r="G1186">
        <v>9028196843</v>
      </c>
      <c r="H1186" s="427">
        <v>2.15</v>
      </c>
      <c r="I1186">
        <v>10360</v>
      </c>
      <c r="J1186" t="s">
        <v>2666</v>
      </c>
      <c r="K1186" t="s">
        <v>4259</v>
      </c>
    </row>
    <row r="1187" spans="1:11" x14ac:dyDescent="0.25">
      <c r="A1187">
        <v>7350</v>
      </c>
      <c r="B1187" t="s">
        <v>86</v>
      </c>
      <c r="C1187">
        <v>210</v>
      </c>
      <c r="D1187" s="404">
        <v>45142</v>
      </c>
      <c r="E1187" t="s">
        <v>1192</v>
      </c>
      <c r="F1187" t="s">
        <v>3971</v>
      </c>
      <c r="G1187">
        <v>9028209613</v>
      </c>
      <c r="H1187" s="427">
        <v>8.3699999999999992</v>
      </c>
      <c r="I1187">
        <v>10360</v>
      </c>
      <c r="J1187" t="s">
        <v>2666</v>
      </c>
      <c r="K1187" t="s">
        <v>4259</v>
      </c>
    </row>
    <row r="1188" spans="1:11" x14ac:dyDescent="0.25">
      <c r="A1188">
        <v>7350</v>
      </c>
      <c r="B1188" t="s">
        <v>86</v>
      </c>
      <c r="C1188">
        <v>220</v>
      </c>
      <c r="D1188" s="404">
        <v>45142</v>
      </c>
      <c r="E1188" t="s">
        <v>1192</v>
      </c>
      <c r="F1188" t="s">
        <v>3971</v>
      </c>
      <c r="G1188">
        <v>9028209613</v>
      </c>
      <c r="H1188" s="427">
        <v>8.3699999999999992</v>
      </c>
      <c r="I1188">
        <v>10360</v>
      </c>
      <c r="J1188" t="s">
        <v>2666</v>
      </c>
      <c r="K1188" t="s">
        <v>4259</v>
      </c>
    </row>
    <row r="1189" spans="1:11" x14ac:dyDescent="0.25">
      <c r="A1189">
        <v>7350</v>
      </c>
      <c r="B1189" t="s">
        <v>86</v>
      </c>
      <c r="C1189">
        <v>230</v>
      </c>
      <c r="D1189" s="404">
        <v>45142</v>
      </c>
      <c r="E1189" t="s">
        <v>1192</v>
      </c>
      <c r="F1189" t="s">
        <v>3971</v>
      </c>
      <c r="G1189">
        <v>9028209613</v>
      </c>
      <c r="H1189" s="427">
        <v>8.3699999999999992</v>
      </c>
      <c r="I1189">
        <v>10360</v>
      </c>
      <c r="J1189" t="s">
        <v>2666</v>
      </c>
      <c r="K1189" t="s">
        <v>4259</v>
      </c>
    </row>
    <row r="1190" spans="1:11" x14ac:dyDescent="0.25">
      <c r="A1190">
        <v>7350</v>
      </c>
      <c r="B1190" t="s">
        <v>86</v>
      </c>
      <c r="C1190">
        <v>240</v>
      </c>
      <c r="D1190" s="404">
        <v>45142</v>
      </c>
      <c r="E1190" t="s">
        <v>1192</v>
      </c>
      <c r="F1190" t="s">
        <v>3971</v>
      </c>
      <c r="G1190">
        <v>9028209613</v>
      </c>
      <c r="H1190" s="427">
        <v>8.3699999999999992</v>
      </c>
      <c r="I1190">
        <v>10360</v>
      </c>
      <c r="J1190" t="s">
        <v>2666</v>
      </c>
      <c r="K1190" t="s">
        <v>4259</v>
      </c>
    </row>
    <row r="1191" spans="1:11" x14ac:dyDescent="0.25">
      <c r="A1191">
        <v>7350</v>
      </c>
      <c r="B1191" t="s">
        <v>86</v>
      </c>
      <c r="C1191">
        <v>340</v>
      </c>
      <c r="D1191" s="404">
        <v>45142</v>
      </c>
      <c r="E1191" t="s">
        <v>1192</v>
      </c>
      <c r="F1191" t="s">
        <v>3971</v>
      </c>
      <c r="G1191">
        <v>9028209613</v>
      </c>
      <c r="H1191" s="427">
        <v>3.77</v>
      </c>
      <c r="I1191">
        <v>10360</v>
      </c>
      <c r="J1191" t="s">
        <v>2666</v>
      </c>
      <c r="K1191" t="s">
        <v>4259</v>
      </c>
    </row>
    <row r="1192" spans="1:11" x14ac:dyDescent="0.25">
      <c r="A1192">
        <v>7350</v>
      </c>
      <c r="B1192" t="s">
        <v>86</v>
      </c>
      <c r="C1192">
        <v>936</v>
      </c>
      <c r="D1192" s="404">
        <v>45142</v>
      </c>
      <c r="E1192" t="s">
        <v>1192</v>
      </c>
      <c r="F1192" t="s">
        <v>3971</v>
      </c>
      <c r="G1192">
        <v>9028209613</v>
      </c>
      <c r="H1192" s="427">
        <v>4.5999999999999996</v>
      </c>
      <c r="I1192">
        <v>10360</v>
      </c>
      <c r="J1192" t="s">
        <v>2666</v>
      </c>
      <c r="K1192" t="s">
        <v>4259</v>
      </c>
    </row>
    <row r="1193" spans="1:11" x14ac:dyDescent="0.25">
      <c r="A1193">
        <v>7350</v>
      </c>
      <c r="B1193" t="s">
        <v>86</v>
      </c>
      <c r="C1193">
        <v>110</v>
      </c>
      <c r="D1193" s="404">
        <v>45148</v>
      </c>
      <c r="E1193" t="s">
        <v>3977</v>
      </c>
      <c r="F1193" t="s">
        <v>3971</v>
      </c>
      <c r="G1193">
        <v>9028216828</v>
      </c>
      <c r="H1193" s="427">
        <v>12.17</v>
      </c>
      <c r="I1193">
        <v>10360</v>
      </c>
      <c r="J1193" t="s">
        <v>2666</v>
      </c>
      <c r="K1193" t="s">
        <v>4259</v>
      </c>
    </row>
    <row r="1194" spans="1:11" x14ac:dyDescent="0.25">
      <c r="A1194">
        <v>7350</v>
      </c>
      <c r="B1194" t="s">
        <v>86</v>
      </c>
      <c r="C1194">
        <v>112</v>
      </c>
      <c r="D1194" s="404">
        <v>45148</v>
      </c>
      <c r="E1194" t="s">
        <v>3977</v>
      </c>
      <c r="F1194" t="s">
        <v>3971</v>
      </c>
      <c r="G1194">
        <v>9028216828</v>
      </c>
      <c r="H1194" s="427">
        <v>6.09</v>
      </c>
      <c r="I1194">
        <v>10360</v>
      </c>
      <c r="J1194" t="s">
        <v>2666</v>
      </c>
      <c r="K1194" t="s">
        <v>4259</v>
      </c>
    </row>
    <row r="1195" spans="1:11" x14ac:dyDescent="0.25">
      <c r="A1195">
        <v>7350</v>
      </c>
      <c r="B1195" t="s">
        <v>86</v>
      </c>
      <c r="C1195">
        <v>120</v>
      </c>
      <c r="D1195" s="404">
        <v>45148</v>
      </c>
      <c r="E1195" t="s">
        <v>3977</v>
      </c>
      <c r="F1195" t="s">
        <v>3971</v>
      </c>
      <c r="G1195">
        <v>9028216828</v>
      </c>
      <c r="H1195" s="427">
        <v>13.39</v>
      </c>
      <c r="I1195">
        <v>10360</v>
      </c>
      <c r="J1195" t="s">
        <v>2666</v>
      </c>
      <c r="K1195" t="s">
        <v>4259</v>
      </c>
    </row>
    <row r="1196" spans="1:11" x14ac:dyDescent="0.25">
      <c r="A1196">
        <v>7350</v>
      </c>
      <c r="B1196" t="s">
        <v>86</v>
      </c>
      <c r="C1196">
        <v>130</v>
      </c>
      <c r="D1196" s="404">
        <v>45148</v>
      </c>
      <c r="E1196" t="s">
        <v>3977</v>
      </c>
      <c r="F1196" t="s">
        <v>3971</v>
      </c>
      <c r="G1196">
        <v>9028216828</v>
      </c>
      <c r="H1196" s="427">
        <v>10.35</v>
      </c>
      <c r="I1196">
        <v>10360</v>
      </c>
      <c r="J1196" t="s">
        <v>2666</v>
      </c>
      <c r="K1196" t="s">
        <v>4259</v>
      </c>
    </row>
    <row r="1197" spans="1:11" x14ac:dyDescent="0.25">
      <c r="A1197">
        <v>7350</v>
      </c>
      <c r="B1197" t="s">
        <v>86</v>
      </c>
      <c r="C1197">
        <v>140</v>
      </c>
      <c r="D1197" s="404">
        <v>45148</v>
      </c>
      <c r="E1197" t="s">
        <v>3977</v>
      </c>
      <c r="F1197" t="s">
        <v>3971</v>
      </c>
      <c r="G1197">
        <v>9028216828</v>
      </c>
      <c r="H1197" s="427">
        <v>12.17</v>
      </c>
      <c r="I1197">
        <v>10360</v>
      </c>
      <c r="J1197" t="s">
        <v>2666</v>
      </c>
      <c r="K1197" t="s">
        <v>4259</v>
      </c>
    </row>
    <row r="1198" spans="1:11" x14ac:dyDescent="0.25">
      <c r="A1198">
        <v>7350</v>
      </c>
      <c r="B1198" t="s">
        <v>86</v>
      </c>
      <c r="C1198">
        <v>160</v>
      </c>
      <c r="D1198" s="404">
        <v>45148</v>
      </c>
      <c r="E1198" t="s">
        <v>3977</v>
      </c>
      <c r="F1198" t="s">
        <v>3971</v>
      </c>
      <c r="G1198">
        <v>9028216828</v>
      </c>
      <c r="H1198" s="427">
        <v>3.65</v>
      </c>
      <c r="I1198">
        <v>10360</v>
      </c>
      <c r="J1198" t="s">
        <v>2666</v>
      </c>
      <c r="K1198" t="s">
        <v>4259</v>
      </c>
    </row>
    <row r="1199" spans="1:11" x14ac:dyDescent="0.25">
      <c r="A1199">
        <v>7350</v>
      </c>
      <c r="B1199" t="s">
        <v>86</v>
      </c>
      <c r="C1199">
        <v>935</v>
      </c>
      <c r="D1199" s="404">
        <v>45148</v>
      </c>
      <c r="E1199" t="s">
        <v>3977</v>
      </c>
      <c r="F1199" t="s">
        <v>3971</v>
      </c>
      <c r="G1199">
        <v>9028216828</v>
      </c>
      <c r="H1199" s="427">
        <v>3.04</v>
      </c>
      <c r="I1199">
        <v>10360</v>
      </c>
      <c r="J1199" t="s">
        <v>2666</v>
      </c>
      <c r="K1199" t="s">
        <v>4259</v>
      </c>
    </row>
    <row r="1200" spans="1:11" x14ac:dyDescent="0.25">
      <c r="A1200">
        <v>7350</v>
      </c>
      <c r="B1200" t="s">
        <v>86</v>
      </c>
      <c r="C1200">
        <v>130</v>
      </c>
      <c r="D1200" s="404">
        <v>45152</v>
      </c>
      <c r="E1200" t="s">
        <v>2666</v>
      </c>
      <c r="F1200" t="s">
        <v>3971</v>
      </c>
      <c r="G1200">
        <v>9028218251</v>
      </c>
      <c r="H1200" s="427">
        <v>103.24</v>
      </c>
      <c r="I1200">
        <v>10360</v>
      </c>
      <c r="J1200" t="s">
        <v>2666</v>
      </c>
      <c r="K1200" t="s">
        <v>4259</v>
      </c>
    </row>
    <row r="1201" spans="1:11" x14ac:dyDescent="0.25">
      <c r="A1201">
        <v>7350</v>
      </c>
      <c r="B1201" t="s">
        <v>86</v>
      </c>
      <c r="C1201">
        <v>130</v>
      </c>
      <c r="D1201" s="404">
        <v>45162</v>
      </c>
      <c r="E1201" t="s">
        <v>2666</v>
      </c>
      <c r="F1201" t="s">
        <v>3971</v>
      </c>
      <c r="G1201">
        <v>9028232254</v>
      </c>
      <c r="H1201" s="427">
        <v>21.91</v>
      </c>
      <c r="I1201">
        <v>10360</v>
      </c>
      <c r="J1201" t="s">
        <v>2666</v>
      </c>
      <c r="K1201" t="s">
        <v>4259</v>
      </c>
    </row>
    <row r="1202" spans="1:11" x14ac:dyDescent="0.25">
      <c r="A1202">
        <v>7350</v>
      </c>
      <c r="B1202" t="s">
        <v>86</v>
      </c>
      <c r="C1202">
        <v>110</v>
      </c>
      <c r="D1202" s="404">
        <v>45166</v>
      </c>
      <c r="E1202" t="s">
        <v>4343</v>
      </c>
      <c r="F1202" t="s">
        <v>3971</v>
      </c>
      <c r="G1202">
        <v>9028234083</v>
      </c>
      <c r="H1202" s="427">
        <v>55</v>
      </c>
      <c r="I1202">
        <v>10360</v>
      </c>
      <c r="J1202" t="s">
        <v>2666</v>
      </c>
      <c r="K1202" t="s">
        <v>4259</v>
      </c>
    </row>
    <row r="1203" spans="1:11" x14ac:dyDescent="0.25">
      <c r="A1203">
        <v>7350</v>
      </c>
      <c r="B1203" t="s">
        <v>86</v>
      </c>
      <c r="C1203">
        <v>130</v>
      </c>
      <c r="D1203" s="404">
        <v>45170</v>
      </c>
      <c r="E1203" t="s">
        <v>2666</v>
      </c>
      <c r="F1203" t="s">
        <v>3971</v>
      </c>
      <c r="G1203">
        <v>9028240579</v>
      </c>
      <c r="H1203" s="427">
        <v>10.039999999999999</v>
      </c>
      <c r="I1203">
        <v>10360</v>
      </c>
      <c r="J1203" t="s">
        <v>2666</v>
      </c>
      <c r="K1203" t="s">
        <v>4259</v>
      </c>
    </row>
    <row r="1204" spans="1:11" x14ac:dyDescent="0.25">
      <c r="A1204">
        <v>7350</v>
      </c>
      <c r="B1204" t="s">
        <v>86</v>
      </c>
      <c r="C1204">
        <v>110</v>
      </c>
      <c r="D1204" s="404">
        <v>45174</v>
      </c>
      <c r="E1204" t="s">
        <v>3977</v>
      </c>
      <c r="F1204" t="s">
        <v>3971</v>
      </c>
      <c r="G1204">
        <v>9028243699</v>
      </c>
      <c r="H1204" s="427">
        <v>51.94</v>
      </c>
      <c r="I1204">
        <v>10360</v>
      </c>
      <c r="J1204" t="s">
        <v>2666</v>
      </c>
      <c r="K1204" t="s">
        <v>4259</v>
      </c>
    </row>
    <row r="1205" spans="1:11" x14ac:dyDescent="0.25">
      <c r="A1205">
        <v>7350</v>
      </c>
      <c r="B1205" t="s">
        <v>86</v>
      </c>
      <c r="C1205">
        <v>112</v>
      </c>
      <c r="D1205" s="404">
        <v>45174</v>
      </c>
      <c r="E1205" t="s">
        <v>3977</v>
      </c>
      <c r="F1205" t="s">
        <v>3971</v>
      </c>
      <c r="G1205">
        <v>9028243699</v>
      </c>
      <c r="H1205" s="427">
        <v>25.97</v>
      </c>
      <c r="I1205">
        <v>10360</v>
      </c>
      <c r="J1205" t="s">
        <v>2666</v>
      </c>
      <c r="K1205" t="s">
        <v>4259</v>
      </c>
    </row>
    <row r="1206" spans="1:11" x14ac:dyDescent="0.25">
      <c r="A1206">
        <v>7350</v>
      </c>
      <c r="B1206" t="s">
        <v>86</v>
      </c>
      <c r="C1206">
        <v>120</v>
      </c>
      <c r="D1206" s="404">
        <v>45174</v>
      </c>
      <c r="E1206" t="s">
        <v>3977</v>
      </c>
      <c r="F1206" t="s">
        <v>3971</v>
      </c>
      <c r="G1206">
        <v>9028243699</v>
      </c>
      <c r="H1206" s="427">
        <v>57.13</v>
      </c>
      <c r="I1206">
        <v>10360</v>
      </c>
      <c r="J1206" t="s">
        <v>2666</v>
      </c>
      <c r="K1206" t="s">
        <v>4259</v>
      </c>
    </row>
    <row r="1207" spans="1:11" x14ac:dyDescent="0.25">
      <c r="A1207">
        <v>7350</v>
      </c>
      <c r="B1207" t="s">
        <v>86</v>
      </c>
      <c r="C1207">
        <v>130</v>
      </c>
      <c r="D1207" s="404">
        <v>45174</v>
      </c>
      <c r="E1207" t="s">
        <v>3977</v>
      </c>
      <c r="F1207" t="s">
        <v>3971</v>
      </c>
      <c r="G1207">
        <v>9028243699</v>
      </c>
      <c r="H1207" s="427">
        <v>44.15</v>
      </c>
      <c r="I1207">
        <v>10360</v>
      </c>
      <c r="J1207" t="s">
        <v>2666</v>
      </c>
      <c r="K1207" t="s">
        <v>4259</v>
      </c>
    </row>
    <row r="1208" spans="1:11" x14ac:dyDescent="0.25">
      <c r="A1208">
        <v>7350</v>
      </c>
      <c r="B1208" t="s">
        <v>86</v>
      </c>
      <c r="C1208">
        <v>140</v>
      </c>
      <c r="D1208" s="404">
        <v>45174</v>
      </c>
      <c r="E1208" t="s">
        <v>3977</v>
      </c>
      <c r="F1208" t="s">
        <v>3971</v>
      </c>
      <c r="G1208">
        <v>9028243699</v>
      </c>
      <c r="H1208" s="427">
        <v>51.94</v>
      </c>
      <c r="I1208">
        <v>10360</v>
      </c>
      <c r="J1208" t="s">
        <v>2666</v>
      </c>
      <c r="K1208" t="s">
        <v>4259</v>
      </c>
    </row>
    <row r="1209" spans="1:11" x14ac:dyDescent="0.25">
      <c r="A1209">
        <v>7350</v>
      </c>
      <c r="B1209" t="s">
        <v>86</v>
      </c>
      <c r="C1209">
        <v>160</v>
      </c>
      <c r="D1209" s="404">
        <v>45174</v>
      </c>
      <c r="E1209" t="s">
        <v>3977</v>
      </c>
      <c r="F1209" t="s">
        <v>3971</v>
      </c>
      <c r="G1209">
        <v>9028243699</v>
      </c>
      <c r="H1209" s="427">
        <v>15.58</v>
      </c>
      <c r="I1209">
        <v>10360</v>
      </c>
      <c r="J1209" t="s">
        <v>2666</v>
      </c>
      <c r="K1209" t="s">
        <v>4259</v>
      </c>
    </row>
    <row r="1210" spans="1:11" x14ac:dyDescent="0.25">
      <c r="A1210">
        <v>7350</v>
      </c>
      <c r="B1210" t="s">
        <v>86</v>
      </c>
      <c r="C1210">
        <v>210</v>
      </c>
      <c r="D1210" s="404">
        <v>45174</v>
      </c>
      <c r="E1210" t="s">
        <v>1192</v>
      </c>
      <c r="F1210" t="s">
        <v>3971</v>
      </c>
      <c r="G1210">
        <v>9028244503</v>
      </c>
      <c r="H1210" s="427">
        <v>34.630000000000003</v>
      </c>
      <c r="I1210">
        <v>10360</v>
      </c>
      <c r="J1210" t="s">
        <v>2666</v>
      </c>
      <c r="K1210" t="s">
        <v>4259</v>
      </c>
    </row>
    <row r="1211" spans="1:11" x14ac:dyDescent="0.25">
      <c r="A1211">
        <v>7350</v>
      </c>
      <c r="B1211" t="s">
        <v>86</v>
      </c>
      <c r="C1211">
        <v>220</v>
      </c>
      <c r="D1211" s="404">
        <v>45174</v>
      </c>
      <c r="E1211" t="s">
        <v>1192</v>
      </c>
      <c r="F1211" t="s">
        <v>3971</v>
      </c>
      <c r="G1211">
        <v>9028244503</v>
      </c>
      <c r="H1211" s="427">
        <v>34.630000000000003</v>
      </c>
      <c r="I1211">
        <v>10360</v>
      </c>
      <c r="J1211" t="s">
        <v>2666</v>
      </c>
      <c r="K1211" t="s">
        <v>4259</v>
      </c>
    </row>
    <row r="1212" spans="1:11" x14ac:dyDescent="0.25">
      <c r="A1212">
        <v>7350</v>
      </c>
      <c r="B1212" t="s">
        <v>86</v>
      </c>
      <c r="C1212">
        <v>230</v>
      </c>
      <c r="D1212" s="404">
        <v>45174</v>
      </c>
      <c r="E1212" t="s">
        <v>1192</v>
      </c>
      <c r="F1212" t="s">
        <v>3971</v>
      </c>
      <c r="G1212">
        <v>9028244503</v>
      </c>
      <c r="H1212" s="427">
        <v>34.630000000000003</v>
      </c>
      <c r="I1212">
        <v>10360</v>
      </c>
      <c r="J1212" t="s">
        <v>2666</v>
      </c>
      <c r="K1212" t="s">
        <v>4259</v>
      </c>
    </row>
    <row r="1213" spans="1:11" x14ac:dyDescent="0.25">
      <c r="A1213">
        <v>7350</v>
      </c>
      <c r="B1213" t="s">
        <v>86</v>
      </c>
      <c r="C1213">
        <v>240</v>
      </c>
      <c r="D1213" s="404">
        <v>45174</v>
      </c>
      <c r="E1213" t="s">
        <v>1192</v>
      </c>
      <c r="F1213" t="s">
        <v>3971</v>
      </c>
      <c r="G1213">
        <v>9028244503</v>
      </c>
      <c r="H1213" s="427">
        <v>34.630000000000003</v>
      </c>
      <c r="I1213">
        <v>10360</v>
      </c>
      <c r="J1213" t="s">
        <v>2666</v>
      </c>
      <c r="K1213" t="s">
        <v>4259</v>
      </c>
    </row>
    <row r="1214" spans="1:11" x14ac:dyDescent="0.25">
      <c r="A1214">
        <v>7350</v>
      </c>
      <c r="B1214" t="s">
        <v>86</v>
      </c>
      <c r="C1214">
        <v>340</v>
      </c>
      <c r="D1214" s="404">
        <v>45174</v>
      </c>
      <c r="E1214" t="s">
        <v>1192</v>
      </c>
      <c r="F1214" t="s">
        <v>3971</v>
      </c>
      <c r="G1214">
        <v>9028244503</v>
      </c>
      <c r="H1214" s="427">
        <v>15.58</v>
      </c>
      <c r="I1214">
        <v>10360</v>
      </c>
      <c r="J1214" t="s">
        <v>2666</v>
      </c>
      <c r="K1214" t="s">
        <v>4259</v>
      </c>
    </row>
    <row r="1215" spans="1:11" x14ac:dyDescent="0.25">
      <c r="A1215">
        <v>7350</v>
      </c>
      <c r="B1215" t="s">
        <v>86</v>
      </c>
      <c r="C1215">
        <v>935</v>
      </c>
      <c r="D1215" s="404">
        <v>45174</v>
      </c>
      <c r="E1215" t="s">
        <v>3977</v>
      </c>
      <c r="F1215" t="s">
        <v>3971</v>
      </c>
      <c r="G1215">
        <v>9028243699</v>
      </c>
      <c r="H1215" s="427">
        <v>12.98</v>
      </c>
      <c r="I1215">
        <v>10360</v>
      </c>
      <c r="J1215" t="s">
        <v>2666</v>
      </c>
      <c r="K1215" t="s">
        <v>4259</v>
      </c>
    </row>
    <row r="1216" spans="1:11" x14ac:dyDescent="0.25">
      <c r="A1216">
        <v>7350</v>
      </c>
      <c r="B1216" t="s">
        <v>86</v>
      </c>
      <c r="C1216">
        <v>936</v>
      </c>
      <c r="D1216" s="404">
        <v>45174</v>
      </c>
      <c r="E1216" t="s">
        <v>1192</v>
      </c>
      <c r="F1216" t="s">
        <v>3971</v>
      </c>
      <c r="G1216">
        <v>9028244503</v>
      </c>
      <c r="H1216" s="427">
        <v>19.04</v>
      </c>
      <c r="I1216">
        <v>10360</v>
      </c>
      <c r="J1216" t="s">
        <v>2666</v>
      </c>
      <c r="K1216" t="s">
        <v>4259</v>
      </c>
    </row>
    <row r="1217" spans="1:11" x14ac:dyDescent="0.25">
      <c r="A1217">
        <v>7350</v>
      </c>
      <c r="B1217" t="s">
        <v>86</v>
      </c>
      <c r="C1217">
        <v>110</v>
      </c>
      <c r="D1217" s="404">
        <v>45177</v>
      </c>
      <c r="E1217" t="s">
        <v>3977</v>
      </c>
      <c r="F1217" t="s">
        <v>3971</v>
      </c>
      <c r="G1217">
        <v>9028249334</v>
      </c>
      <c r="H1217" s="427">
        <v>16.14</v>
      </c>
      <c r="I1217">
        <v>10360</v>
      </c>
      <c r="J1217" t="s">
        <v>2666</v>
      </c>
      <c r="K1217" t="s">
        <v>4259</v>
      </c>
    </row>
    <row r="1218" spans="1:11" x14ac:dyDescent="0.25">
      <c r="A1218">
        <v>7350</v>
      </c>
      <c r="B1218" t="s">
        <v>86</v>
      </c>
      <c r="C1218">
        <v>112</v>
      </c>
      <c r="D1218" s="404">
        <v>45177</v>
      </c>
      <c r="E1218" t="s">
        <v>3977</v>
      </c>
      <c r="F1218" t="s">
        <v>3971</v>
      </c>
      <c r="G1218">
        <v>9028249334</v>
      </c>
      <c r="H1218" s="427">
        <v>8.07</v>
      </c>
      <c r="I1218">
        <v>10360</v>
      </c>
      <c r="J1218" t="s">
        <v>2666</v>
      </c>
      <c r="K1218" t="s">
        <v>4259</v>
      </c>
    </row>
    <row r="1219" spans="1:11" x14ac:dyDescent="0.25">
      <c r="A1219">
        <v>7350</v>
      </c>
      <c r="B1219" t="s">
        <v>86</v>
      </c>
      <c r="C1219">
        <v>120</v>
      </c>
      <c r="D1219" s="404">
        <v>45177</v>
      </c>
      <c r="E1219" t="s">
        <v>3977</v>
      </c>
      <c r="F1219" t="s">
        <v>3971</v>
      </c>
      <c r="G1219">
        <v>9028249334</v>
      </c>
      <c r="H1219" s="427">
        <v>17.760000000000002</v>
      </c>
      <c r="I1219">
        <v>10360</v>
      </c>
      <c r="J1219" t="s">
        <v>2666</v>
      </c>
      <c r="K1219" t="s">
        <v>4259</v>
      </c>
    </row>
    <row r="1220" spans="1:11" x14ac:dyDescent="0.25">
      <c r="A1220">
        <v>7350</v>
      </c>
      <c r="B1220" t="s">
        <v>86</v>
      </c>
      <c r="C1220">
        <v>130</v>
      </c>
      <c r="D1220" s="404">
        <v>45177</v>
      </c>
      <c r="E1220" t="s">
        <v>3977</v>
      </c>
      <c r="F1220" t="s">
        <v>3971</v>
      </c>
      <c r="G1220">
        <v>9028249334</v>
      </c>
      <c r="H1220" s="427">
        <v>13.72</v>
      </c>
      <c r="I1220">
        <v>10360</v>
      </c>
      <c r="J1220" t="s">
        <v>2666</v>
      </c>
      <c r="K1220" t="s">
        <v>4259</v>
      </c>
    </row>
    <row r="1221" spans="1:11" x14ac:dyDescent="0.25">
      <c r="A1221">
        <v>7350</v>
      </c>
      <c r="B1221" t="s">
        <v>86</v>
      </c>
      <c r="C1221">
        <v>140</v>
      </c>
      <c r="D1221" s="404">
        <v>45177</v>
      </c>
      <c r="E1221" t="s">
        <v>3977</v>
      </c>
      <c r="F1221" t="s">
        <v>3971</v>
      </c>
      <c r="G1221">
        <v>9028249334</v>
      </c>
      <c r="H1221" s="427">
        <v>16.14</v>
      </c>
      <c r="I1221">
        <v>10360</v>
      </c>
      <c r="J1221" t="s">
        <v>2666</v>
      </c>
      <c r="K1221" t="s">
        <v>4259</v>
      </c>
    </row>
    <row r="1222" spans="1:11" x14ac:dyDescent="0.25">
      <c r="A1222">
        <v>7350</v>
      </c>
      <c r="B1222" t="s">
        <v>86</v>
      </c>
      <c r="C1222">
        <v>160</v>
      </c>
      <c r="D1222" s="404">
        <v>45177</v>
      </c>
      <c r="E1222" t="s">
        <v>3977</v>
      </c>
      <c r="F1222" t="s">
        <v>3971</v>
      </c>
      <c r="G1222">
        <v>9028249334</v>
      </c>
      <c r="H1222" s="427">
        <v>4.84</v>
      </c>
      <c r="I1222">
        <v>10360</v>
      </c>
      <c r="J1222" t="s">
        <v>2666</v>
      </c>
      <c r="K1222" t="s">
        <v>4259</v>
      </c>
    </row>
    <row r="1223" spans="1:11" x14ac:dyDescent="0.25">
      <c r="A1223">
        <v>7350</v>
      </c>
      <c r="B1223" t="s">
        <v>86</v>
      </c>
      <c r="C1223">
        <v>935</v>
      </c>
      <c r="D1223" s="404">
        <v>45177</v>
      </c>
      <c r="E1223" t="s">
        <v>3977</v>
      </c>
      <c r="F1223" t="s">
        <v>3971</v>
      </c>
      <c r="G1223">
        <v>9028249334</v>
      </c>
      <c r="H1223" s="427">
        <v>4.03</v>
      </c>
      <c r="I1223">
        <v>10360</v>
      </c>
      <c r="J1223" t="s">
        <v>2666</v>
      </c>
      <c r="K1223" t="s">
        <v>4259</v>
      </c>
    </row>
    <row r="1224" spans="1:11" x14ac:dyDescent="0.25">
      <c r="A1224">
        <v>7350</v>
      </c>
      <c r="B1224" t="s">
        <v>86</v>
      </c>
      <c r="C1224">
        <v>120</v>
      </c>
      <c r="D1224" s="404">
        <v>45180</v>
      </c>
      <c r="E1224" t="s">
        <v>2666</v>
      </c>
      <c r="F1224" t="s">
        <v>3971</v>
      </c>
      <c r="G1224">
        <v>9028245609</v>
      </c>
      <c r="H1224" s="427">
        <v>8.64</v>
      </c>
      <c r="I1224">
        <v>10360</v>
      </c>
      <c r="J1224" t="s">
        <v>2666</v>
      </c>
      <c r="K1224" t="s">
        <v>4259</v>
      </c>
    </row>
    <row r="1225" spans="1:11" x14ac:dyDescent="0.25">
      <c r="A1225">
        <v>7350</v>
      </c>
      <c r="B1225" t="s">
        <v>86</v>
      </c>
      <c r="C1225">
        <v>112</v>
      </c>
      <c r="D1225" s="404">
        <v>45181</v>
      </c>
      <c r="E1225" t="s">
        <v>2666</v>
      </c>
      <c r="F1225" t="s">
        <v>3971</v>
      </c>
      <c r="G1225">
        <v>9028253092</v>
      </c>
      <c r="H1225" s="427">
        <v>56.93</v>
      </c>
      <c r="I1225">
        <v>10360</v>
      </c>
      <c r="J1225" t="s">
        <v>2666</v>
      </c>
      <c r="K1225" t="s">
        <v>4259</v>
      </c>
    </row>
    <row r="1226" spans="1:11" x14ac:dyDescent="0.25">
      <c r="A1226">
        <v>7350</v>
      </c>
      <c r="B1226" t="s">
        <v>86</v>
      </c>
      <c r="C1226">
        <v>110</v>
      </c>
      <c r="D1226" s="404">
        <v>45189</v>
      </c>
      <c r="E1226" t="s">
        <v>3977</v>
      </c>
      <c r="F1226" t="s">
        <v>3971</v>
      </c>
      <c r="G1226">
        <v>9028259364</v>
      </c>
      <c r="H1226" s="427">
        <v>14.45</v>
      </c>
      <c r="I1226">
        <v>10360</v>
      </c>
      <c r="J1226" t="s">
        <v>2666</v>
      </c>
      <c r="K1226" t="s">
        <v>4259</v>
      </c>
    </row>
    <row r="1227" spans="1:11" x14ac:dyDescent="0.25">
      <c r="A1227">
        <v>7350</v>
      </c>
      <c r="B1227" t="s">
        <v>86</v>
      </c>
      <c r="C1227">
        <v>112</v>
      </c>
      <c r="D1227" s="404">
        <v>45189</v>
      </c>
      <c r="E1227" t="s">
        <v>3977</v>
      </c>
      <c r="F1227" t="s">
        <v>3971</v>
      </c>
      <c r="G1227">
        <v>9028259364</v>
      </c>
      <c r="H1227" s="427">
        <v>7.23</v>
      </c>
      <c r="I1227">
        <v>10360</v>
      </c>
      <c r="J1227" t="s">
        <v>2666</v>
      </c>
      <c r="K1227" t="s">
        <v>4259</v>
      </c>
    </row>
    <row r="1228" spans="1:11" x14ac:dyDescent="0.25">
      <c r="A1228">
        <v>7350</v>
      </c>
      <c r="B1228" t="s">
        <v>86</v>
      </c>
      <c r="C1228">
        <v>120</v>
      </c>
      <c r="D1228" s="404">
        <v>45189</v>
      </c>
      <c r="E1228" t="s">
        <v>3977</v>
      </c>
      <c r="F1228" t="s">
        <v>3971</v>
      </c>
      <c r="G1228">
        <v>9028259364</v>
      </c>
      <c r="H1228" s="427">
        <v>15.9</v>
      </c>
      <c r="I1228">
        <v>10360</v>
      </c>
      <c r="J1228" t="s">
        <v>2666</v>
      </c>
      <c r="K1228" t="s">
        <v>4259</v>
      </c>
    </row>
    <row r="1229" spans="1:11" x14ac:dyDescent="0.25">
      <c r="A1229">
        <v>7350</v>
      </c>
      <c r="B1229" t="s">
        <v>86</v>
      </c>
      <c r="C1229">
        <v>130</v>
      </c>
      <c r="D1229" s="404">
        <v>45189</v>
      </c>
      <c r="E1229" t="s">
        <v>3977</v>
      </c>
      <c r="F1229" t="s">
        <v>3971</v>
      </c>
      <c r="G1229">
        <v>9028259364</v>
      </c>
      <c r="H1229" s="427">
        <v>12.28</v>
      </c>
      <c r="I1229">
        <v>10360</v>
      </c>
      <c r="J1229" t="s">
        <v>2666</v>
      </c>
      <c r="K1229" t="s">
        <v>4259</v>
      </c>
    </row>
    <row r="1230" spans="1:11" x14ac:dyDescent="0.25">
      <c r="A1230">
        <v>7350</v>
      </c>
      <c r="B1230" t="s">
        <v>86</v>
      </c>
      <c r="C1230">
        <v>140</v>
      </c>
      <c r="D1230" s="404">
        <v>45189</v>
      </c>
      <c r="E1230" t="s">
        <v>3977</v>
      </c>
      <c r="F1230" t="s">
        <v>3971</v>
      </c>
      <c r="G1230">
        <v>9028259364</v>
      </c>
      <c r="H1230" s="427">
        <v>14.45</v>
      </c>
      <c r="I1230">
        <v>10360</v>
      </c>
      <c r="J1230" t="s">
        <v>2666</v>
      </c>
      <c r="K1230" t="s">
        <v>4259</v>
      </c>
    </row>
    <row r="1231" spans="1:11" x14ac:dyDescent="0.25">
      <c r="A1231">
        <v>7350</v>
      </c>
      <c r="B1231" t="s">
        <v>86</v>
      </c>
      <c r="C1231">
        <v>160</v>
      </c>
      <c r="D1231" s="404">
        <v>45189</v>
      </c>
      <c r="E1231" t="s">
        <v>3977</v>
      </c>
      <c r="F1231" t="s">
        <v>3971</v>
      </c>
      <c r="G1231">
        <v>9028259364</v>
      </c>
      <c r="H1231" s="427">
        <v>4.33</v>
      </c>
      <c r="I1231">
        <v>10360</v>
      </c>
      <c r="J1231" t="s">
        <v>2666</v>
      </c>
      <c r="K1231" t="s">
        <v>4259</v>
      </c>
    </row>
    <row r="1232" spans="1:11" x14ac:dyDescent="0.25">
      <c r="A1232">
        <v>7350</v>
      </c>
      <c r="B1232" t="s">
        <v>86</v>
      </c>
      <c r="C1232">
        <v>935</v>
      </c>
      <c r="D1232" s="404">
        <v>45189</v>
      </c>
      <c r="E1232" t="s">
        <v>3977</v>
      </c>
      <c r="F1232" t="s">
        <v>3971</v>
      </c>
      <c r="G1232">
        <v>9028259364</v>
      </c>
      <c r="H1232" s="427">
        <v>3.61</v>
      </c>
      <c r="I1232">
        <v>10360</v>
      </c>
      <c r="J1232" t="s">
        <v>2666</v>
      </c>
      <c r="K1232" t="s">
        <v>4259</v>
      </c>
    </row>
    <row r="1233" spans="1:11" x14ac:dyDescent="0.25">
      <c r="A1233">
        <v>7350</v>
      </c>
      <c r="B1233" t="s">
        <v>86</v>
      </c>
      <c r="C1233">
        <v>120</v>
      </c>
      <c r="D1233" s="404">
        <v>45197</v>
      </c>
      <c r="E1233" t="s">
        <v>2666</v>
      </c>
      <c r="F1233" t="s">
        <v>3971</v>
      </c>
      <c r="G1233">
        <v>9028268200</v>
      </c>
      <c r="H1233" s="427">
        <v>4.3899999999999997</v>
      </c>
      <c r="I1233">
        <v>10360</v>
      </c>
      <c r="J1233" t="s">
        <v>2666</v>
      </c>
      <c r="K1233" t="s">
        <v>4259</v>
      </c>
    </row>
    <row r="1234" spans="1:11" x14ac:dyDescent="0.25">
      <c r="A1234">
        <v>7350</v>
      </c>
      <c r="B1234" t="s">
        <v>86</v>
      </c>
      <c r="C1234">
        <v>110</v>
      </c>
      <c r="D1234" s="404">
        <v>45204</v>
      </c>
      <c r="E1234" t="s">
        <v>3977</v>
      </c>
      <c r="F1234" t="s">
        <v>3971</v>
      </c>
      <c r="G1234">
        <v>9028277543</v>
      </c>
      <c r="H1234" s="427">
        <v>11.2</v>
      </c>
      <c r="I1234">
        <v>10360</v>
      </c>
      <c r="J1234" t="s">
        <v>2666</v>
      </c>
      <c r="K1234" t="s">
        <v>4259</v>
      </c>
    </row>
    <row r="1235" spans="1:11" x14ac:dyDescent="0.25">
      <c r="A1235">
        <v>7350</v>
      </c>
      <c r="B1235" t="s">
        <v>86</v>
      </c>
      <c r="C1235">
        <v>112</v>
      </c>
      <c r="D1235" s="404">
        <v>45204</v>
      </c>
      <c r="E1235" t="s">
        <v>3977</v>
      </c>
      <c r="F1235" t="s">
        <v>3971</v>
      </c>
      <c r="G1235">
        <v>9028277543</v>
      </c>
      <c r="H1235" s="427">
        <v>5.6</v>
      </c>
      <c r="I1235">
        <v>10360</v>
      </c>
      <c r="J1235" t="s">
        <v>2666</v>
      </c>
      <c r="K1235" t="s">
        <v>4259</v>
      </c>
    </row>
    <row r="1236" spans="1:11" x14ac:dyDescent="0.25">
      <c r="A1236">
        <v>7350</v>
      </c>
      <c r="B1236" t="s">
        <v>86</v>
      </c>
      <c r="C1236">
        <v>120</v>
      </c>
      <c r="D1236" s="404">
        <v>45204</v>
      </c>
      <c r="E1236" t="s">
        <v>3977</v>
      </c>
      <c r="F1236" t="s">
        <v>3971</v>
      </c>
      <c r="G1236">
        <v>9028277543</v>
      </c>
      <c r="H1236" s="427">
        <v>12.31</v>
      </c>
      <c r="I1236">
        <v>10360</v>
      </c>
      <c r="J1236" t="s">
        <v>2666</v>
      </c>
      <c r="K1236" t="s">
        <v>4259</v>
      </c>
    </row>
    <row r="1237" spans="1:11" x14ac:dyDescent="0.25">
      <c r="A1237">
        <v>7350</v>
      </c>
      <c r="B1237" t="s">
        <v>86</v>
      </c>
      <c r="C1237">
        <v>130</v>
      </c>
      <c r="D1237" s="404">
        <v>45204</v>
      </c>
      <c r="E1237" t="s">
        <v>3977</v>
      </c>
      <c r="F1237" t="s">
        <v>3971</v>
      </c>
      <c r="G1237">
        <v>9028277543</v>
      </c>
      <c r="H1237" s="427">
        <v>9.51</v>
      </c>
      <c r="I1237">
        <v>10360</v>
      </c>
      <c r="J1237" t="s">
        <v>2666</v>
      </c>
      <c r="K1237" t="s">
        <v>4259</v>
      </c>
    </row>
    <row r="1238" spans="1:11" x14ac:dyDescent="0.25">
      <c r="A1238">
        <v>7350</v>
      </c>
      <c r="B1238" t="s">
        <v>86</v>
      </c>
      <c r="C1238">
        <v>140</v>
      </c>
      <c r="D1238" s="404">
        <v>45204</v>
      </c>
      <c r="E1238" t="s">
        <v>3977</v>
      </c>
      <c r="F1238" t="s">
        <v>3971</v>
      </c>
      <c r="G1238">
        <v>9028277543</v>
      </c>
      <c r="H1238" s="427">
        <v>11.2</v>
      </c>
      <c r="I1238">
        <v>10360</v>
      </c>
      <c r="J1238" t="s">
        <v>2666</v>
      </c>
      <c r="K1238" t="s">
        <v>4259</v>
      </c>
    </row>
    <row r="1239" spans="1:11" x14ac:dyDescent="0.25">
      <c r="A1239">
        <v>7350</v>
      </c>
      <c r="B1239" t="s">
        <v>86</v>
      </c>
      <c r="C1239">
        <v>160</v>
      </c>
      <c r="D1239" s="404">
        <v>45204</v>
      </c>
      <c r="E1239" t="s">
        <v>3977</v>
      </c>
      <c r="F1239" t="s">
        <v>3971</v>
      </c>
      <c r="G1239">
        <v>9028277543</v>
      </c>
      <c r="H1239" s="427">
        <v>3.36</v>
      </c>
      <c r="I1239">
        <v>10360</v>
      </c>
      <c r="J1239" t="s">
        <v>2666</v>
      </c>
      <c r="K1239" t="s">
        <v>4259</v>
      </c>
    </row>
    <row r="1240" spans="1:11" x14ac:dyDescent="0.25">
      <c r="A1240">
        <v>7350</v>
      </c>
      <c r="B1240" t="s">
        <v>86</v>
      </c>
      <c r="C1240">
        <v>935</v>
      </c>
      <c r="D1240" s="404">
        <v>45204</v>
      </c>
      <c r="E1240" t="s">
        <v>3977</v>
      </c>
      <c r="F1240" t="s">
        <v>3971</v>
      </c>
      <c r="G1240">
        <v>9028277543</v>
      </c>
      <c r="H1240" s="427">
        <v>2.8</v>
      </c>
      <c r="I1240">
        <v>10360</v>
      </c>
      <c r="J1240" t="s">
        <v>2666</v>
      </c>
      <c r="K1240" t="s">
        <v>4259</v>
      </c>
    </row>
    <row r="1241" spans="1:11" x14ac:dyDescent="0.25">
      <c r="A1241">
        <v>7350</v>
      </c>
      <c r="B1241" t="s">
        <v>86</v>
      </c>
      <c r="C1241">
        <v>110</v>
      </c>
      <c r="D1241" s="404">
        <v>45205</v>
      </c>
      <c r="E1241" t="s">
        <v>3977</v>
      </c>
      <c r="F1241" t="s">
        <v>3971</v>
      </c>
      <c r="G1241">
        <v>9028276819</v>
      </c>
      <c r="H1241" s="427">
        <v>5.32</v>
      </c>
      <c r="I1241">
        <v>10360</v>
      </c>
      <c r="J1241" t="s">
        <v>2666</v>
      </c>
      <c r="K1241" t="s">
        <v>4259</v>
      </c>
    </row>
    <row r="1242" spans="1:11" x14ac:dyDescent="0.25">
      <c r="A1242">
        <v>7350</v>
      </c>
      <c r="B1242" t="s">
        <v>86</v>
      </c>
      <c r="C1242">
        <v>112</v>
      </c>
      <c r="D1242" s="404">
        <v>45205</v>
      </c>
      <c r="E1242" t="s">
        <v>3977</v>
      </c>
      <c r="F1242" t="s">
        <v>3971</v>
      </c>
      <c r="G1242">
        <v>9028276819</v>
      </c>
      <c r="H1242" s="427">
        <v>2.66</v>
      </c>
      <c r="I1242">
        <v>10360</v>
      </c>
      <c r="J1242" t="s">
        <v>2666</v>
      </c>
      <c r="K1242" t="s">
        <v>4259</v>
      </c>
    </row>
    <row r="1243" spans="1:11" x14ac:dyDescent="0.25">
      <c r="A1243">
        <v>7350</v>
      </c>
      <c r="B1243" t="s">
        <v>86</v>
      </c>
      <c r="C1243">
        <v>120</v>
      </c>
      <c r="D1243" s="404">
        <v>45205</v>
      </c>
      <c r="E1243" t="s">
        <v>3977</v>
      </c>
      <c r="F1243" t="s">
        <v>3971</v>
      </c>
      <c r="G1243">
        <v>9028276819</v>
      </c>
      <c r="H1243" s="427">
        <v>5.85</v>
      </c>
      <c r="I1243">
        <v>10360</v>
      </c>
      <c r="J1243" t="s">
        <v>2666</v>
      </c>
      <c r="K1243" t="s">
        <v>4259</v>
      </c>
    </row>
    <row r="1244" spans="1:11" x14ac:dyDescent="0.25">
      <c r="A1244">
        <v>7350</v>
      </c>
      <c r="B1244" t="s">
        <v>86</v>
      </c>
      <c r="C1244">
        <v>130</v>
      </c>
      <c r="D1244" s="404">
        <v>45205</v>
      </c>
      <c r="E1244" t="s">
        <v>3977</v>
      </c>
      <c r="F1244" t="s">
        <v>3971</v>
      </c>
      <c r="G1244">
        <v>9028276819</v>
      </c>
      <c r="H1244" s="427">
        <v>4.5199999999999996</v>
      </c>
      <c r="I1244">
        <v>10360</v>
      </c>
      <c r="J1244" t="s">
        <v>2666</v>
      </c>
      <c r="K1244" t="s">
        <v>4259</v>
      </c>
    </row>
    <row r="1245" spans="1:11" x14ac:dyDescent="0.25">
      <c r="A1245">
        <v>7350</v>
      </c>
      <c r="B1245" t="s">
        <v>86</v>
      </c>
      <c r="C1245">
        <v>140</v>
      </c>
      <c r="D1245" s="404">
        <v>45205</v>
      </c>
      <c r="E1245" t="s">
        <v>3977</v>
      </c>
      <c r="F1245" t="s">
        <v>3971</v>
      </c>
      <c r="G1245">
        <v>9028276819</v>
      </c>
      <c r="H1245" s="427">
        <v>5.32</v>
      </c>
      <c r="I1245">
        <v>10360</v>
      </c>
      <c r="J1245" t="s">
        <v>2666</v>
      </c>
      <c r="K1245" t="s">
        <v>4259</v>
      </c>
    </row>
    <row r="1246" spans="1:11" x14ac:dyDescent="0.25">
      <c r="A1246">
        <v>7350</v>
      </c>
      <c r="B1246" t="s">
        <v>86</v>
      </c>
      <c r="C1246">
        <v>160</v>
      </c>
      <c r="D1246" s="404">
        <v>45205</v>
      </c>
      <c r="E1246" t="s">
        <v>3977</v>
      </c>
      <c r="F1246" t="s">
        <v>3971</v>
      </c>
      <c r="G1246">
        <v>9028276819</v>
      </c>
      <c r="H1246" s="427">
        <v>1.6</v>
      </c>
      <c r="I1246">
        <v>10360</v>
      </c>
      <c r="J1246" t="s">
        <v>2666</v>
      </c>
      <c r="K1246" t="s">
        <v>4259</v>
      </c>
    </row>
    <row r="1247" spans="1:11" x14ac:dyDescent="0.25">
      <c r="A1247">
        <v>7350</v>
      </c>
      <c r="B1247" t="s">
        <v>86</v>
      </c>
      <c r="C1247">
        <v>935</v>
      </c>
      <c r="D1247" s="404">
        <v>45205</v>
      </c>
      <c r="E1247" t="s">
        <v>3977</v>
      </c>
      <c r="F1247" t="s">
        <v>3971</v>
      </c>
      <c r="G1247">
        <v>9028276819</v>
      </c>
      <c r="H1247" s="427">
        <v>1.33</v>
      </c>
      <c r="I1247">
        <v>10360</v>
      </c>
      <c r="J1247" t="s">
        <v>2666</v>
      </c>
      <c r="K1247" t="s">
        <v>4259</v>
      </c>
    </row>
    <row r="1248" spans="1:11" x14ac:dyDescent="0.25">
      <c r="A1248">
        <v>7350</v>
      </c>
      <c r="B1248" t="s">
        <v>86</v>
      </c>
      <c r="C1248">
        <v>110</v>
      </c>
      <c r="D1248" s="404">
        <v>45212</v>
      </c>
      <c r="E1248" t="s">
        <v>3977</v>
      </c>
      <c r="F1248" t="s">
        <v>3971</v>
      </c>
      <c r="G1248">
        <v>9028285911</v>
      </c>
      <c r="H1248" s="427">
        <v>14.36</v>
      </c>
      <c r="I1248">
        <v>10360</v>
      </c>
      <c r="J1248" t="s">
        <v>2666</v>
      </c>
      <c r="K1248" t="s">
        <v>4259</v>
      </c>
    </row>
    <row r="1249" spans="1:11" x14ac:dyDescent="0.25">
      <c r="A1249">
        <v>7350</v>
      </c>
      <c r="B1249" t="s">
        <v>86</v>
      </c>
      <c r="C1249">
        <v>112</v>
      </c>
      <c r="D1249" s="404">
        <v>45212</v>
      </c>
      <c r="E1249" t="s">
        <v>3977</v>
      </c>
      <c r="F1249" t="s">
        <v>3971</v>
      </c>
      <c r="G1249">
        <v>9028285911</v>
      </c>
      <c r="H1249" s="427">
        <v>7.18</v>
      </c>
      <c r="I1249">
        <v>10360</v>
      </c>
      <c r="J1249" t="s">
        <v>2666</v>
      </c>
      <c r="K1249" t="s">
        <v>4259</v>
      </c>
    </row>
    <row r="1250" spans="1:11" x14ac:dyDescent="0.25">
      <c r="A1250">
        <v>7350</v>
      </c>
      <c r="B1250" t="s">
        <v>86</v>
      </c>
      <c r="C1250">
        <v>120</v>
      </c>
      <c r="D1250" s="404">
        <v>45212</v>
      </c>
      <c r="E1250" t="s">
        <v>3977</v>
      </c>
      <c r="F1250" t="s">
        <v>3971</v>
      </c>
      <c r="G1250">
        <v>9028285911</v>
      </c>
      <c r="H1250" s="427">
        <v>15.8</v>
      </c>
      <c r="I1250">
        <v>10360</v>
      </c>
      <c r="J1250" t="s">
        <v>2666</v>
      </c>
      <c r="K1250" t="s">
        <v>4259</v>
      </c>
    </row>
    <row r="1251" spans="1:11" x14ac:dyDescent="0.25">
      <c r="A1251">
        <v>7350</v>
      </c>
      <c r="B1251" t="s">
        <v>86</v>
      </c>
      <c r="C1251">
        <v>130</v>
      </c>
      <c r="D1251" s="404">
        <v>45212</v>
      </c>
      <c r="E1251" t="s">
        <v>3977</v>
      </c>
      <c r="F1251" t="s">
        <v>3971</v>
      </c>
      <c r="G1251">
        <v>9028285911</v>
      </c>
      <c r="H1251" s="427">
        <v>12.21</v>
      </c>
      <c r="I1251">
        <v>10360</v>
      </c>
      <c r="J1251" t="s">
        <v>2666</v>
      </c>
      <c r="K1251" t="s">
        <v>4259</v>
      </c>
    </row>
    <row r="1252" spans="1:11" x14ac:dyDescent="0.25">
      <c r="A1252">
        <v>7350</v>
      </c>
      <c r="B1252" t="s">
        <v>86</v>
      </c>
      <c r="C1252">
        <v>140</v>
      </c>
      <c r="D1252" s="404">
        <v>45212</v>
      </c>
      <c r="E1252" t="s">
        <v>3977</v>
      </c>
      <c r="F1252" t="s">
        <v>3971</v>
      </c>
      <c r="G1252">
        <v>9028285911</v>
      </c>
      <c r="H1252" s="427">
        <v>14.36</v>
      </c>
      <c r="I1252">
        <v>10360</v>
      </c>
      <c r="J1252" t="s">
        <v>2666</v>
      </c>
      <c r="K1252" t="s">
        <v>4259</v>
      </c>
    </row>
    <row r="1253" spans="1:11" x14ac:dyDescent="0.25">
      <c r="A1253">
        <v>7350</v>
      </c>
      <c r="B1253" t="s">
        <v>86</v>
      </c>
      <c r="C1253">
        <v>160</v>
      </c>
      <c r="D1253" s="404">
        <v>45212</v>
      </c>
      <c r="E1253" t="s">
        <v>3977</v>
      </c>
      <c r="F1253" t="s">
        <v>3971</v>
      </c>
      <c r="G1253">
        <v>9028285911</v>
      </c>
      <c r="H1253" s="427">
        <v>4.3</v>
      </c>
      <c r="I1253">
        <v>10360</v>
      </c>
      <c r="J1253" t="s">
        <v>2666</v>
      </c>
      <c r="K1253" t="s">
        <v>4259</v>
      </c>
    </row>
    <row r="1254" spans="1:11" x14ac:dyDescent="0.25">
      <c r="A1254">
        <v>7350</v>
      </c>
      <c r="B1254" t="s">
        <v>86</v>
      </c>
      <c r="C1254">
        <v>935</v>
      </c>
      <c r="D1254" s="404">
        <v>45212</v>
      </c>
      <c r="E1254" t="s">
        <v>3977</v>
      </c>
      <c r="F1254" t="s">
        <v>3971</v>
      </c>
      <c r="G1254">
        <v>9028285911</v>
      </c>
      <c r="H1254" s="427">
        <v>3.59</v>
      </c>
      <c r="I1254">
        <v>10360</v>
      </c>
      <c r="J1254" t="s">
        <v>2666</v>
      </c>
      <c r="K1254" t="s">
        <v>4259</v>
      </c>
    </row>
    <row r="1255" spans="1:11" x14ac:dyDescent="0.25">
      <c r="A1255">
        <v>7350</v>
      </c>
      <c r="B1255" t="s">
        <v>86</v>
      </c>
      <c r="C1255">
        <v>110</v>
      </c>
      <c r="D1255" s="404">
        <v>45217</v>
      </c>
      <c r="E1255" t="s">
        <v>3977</v>
      </c>
      <c r="F1255" t="s">
        <v>3971</v>
      </c>
      <c r="G1255">
        <v>9028288501</v>
      </c>
      <c r="H1255" s="427">
        <v>30.27</v>
      </c>
      <c r="I1255">
        <v>10360</v>
      </c>
      <c r="J1255" t="s">
        <v>2666</v>
      </c>
      <c r="K1255" t="s">
        <v>4259</v>
      </c>
    </row>
    <row r="1256" spans="1:11" x14ac:dyDescent="0.25">
      <c r="A1256">
        <v>7350</v>
      </c>
      <c r="B1256" t="s">
        <v>86</v>
      </c>
      <c r="C1256">
        <v>112</v>
      </c>
      <c r="D1256" s="404">
        <v>45217</v>
      </c>
      <c r="E1256" t="s">
        <v>3977</v>
      </c>
      <c r="F1256" t="s">
        <v>3971</v>
      </c>
      <c r="G1256">
        <v>9028288501</v>
      </c>
      <c r="H1256" s="427">
        <v>15.13</v>
      </c>
      <c r="I1256">
        <v>10360</v>
      </c>
      <c r="J1256" t="s">
        <v>2666</v>
      </c>
      <c r="K1256" t="s">
        <v>4259</v>
      </c>
    </row>
    <row r="1257" spans="1:11" x14ac:dyDescent="0.25">
      <c r="A1257">
        <v>7350</v>
      </c>
      <c r="B1257" t="s">
        <v>86</v>
      </c>
      <c r="C1257">
        <v>120</v>
      </c>
      <c r="D1257" s="404">
        <v>45217</v>
      </c>
      <c r="E1257" t="s">
        <v>3977</v>
      </c>
      <c r="F1257" t="s">
        <v>3971</v>
      </c>
      <c r="G1257">
        <v>9028288501</v>
      </c>
      <c r="H1257" s="427">
        <v>33.299999999999997</v>
      </c>
      <c r="I1257">
        <v>10360</v>
      </c>
      <c r="J1257" t="s">
        <v>2666</v>
      </c>
      <c r="K1257" t="s">
        <v>4259</v>
      </c>
    </row>
    <row r="1258" spans="1:11" x14ac:dyDescent="0.25">
      <c r="A1258">
        <v>7350</v>
      </c>
      <c r="B1258" t="s">
        <v>86</v>
      </c>
      <c r="C1258">
        <v>130</v>
      </c>
      <c r="D1258" s="404">
        <v>45217</v>
      </c>
      <c r="E1258" t="s">
        <v>3977</v>
      </c>
      <c r="F1258" t="s">
        <v>3971</v>
      </c>
      <c r="G1258">
        <v>9028288501</v>
      </c>
      <c r="H1258" s="427">
        <v>25.73</v>
      </c>
      <c r="I1258">
        <v>10360</v>
      </c>
      <c r="J1258" t="s">
        <v>2666</v>
      </c>
      <c r="K1258" t="s">
        <v>4259</v>
      </c>
    </row>
    <row r="1259" spans="1:11" x14ac:dyDescent="0.25">
      <c r="A1259">
        <v>7350</v>
      </c>
      <c r="B1259" t="s">
        <v>86</v>
      </c>
      <c r="C1259">
        <v>140</v>
      </c>
      <c r="D1259" s="404">
        <v>45217</v>
      </c>
      <c r="E1259" t="s">
        <v>3977</v>
      </c>
      <c r="F1259" t="s">
        <v>3971</v>
      </c>
      <c r="G1259">
        <v>9028288501</v>
      </c>
      <c r="H1259" s="427">
        <v>30.27</v>
      </c>
      <c r="I1259">
        <v>10360</v>
      </c>
      <c r="J1259" t="s">
        <v>2666</v>
      </c>
      <c r="K1259" t="s">
        <v>4259</v>
      </c>
    </row>
    <row r="1260" spans="1:11" x14ac:dyDescent="0.25">
      <c r="A1260">
        <v>7350</v>
      </c>
      <c r="B1260" t="s">
        <v>86</v>
      </c>
      <c r="C1260">
        <v>160</v>
      </c>
      <c r="D1260" s="404">
        <v>45217</v>
      </c>
      <c r="E1260" t="s">
        <v>3977</v>
      </c>
      <c r="F1260" t="s">
        <v>3971</v>
      </c>
      <c r="G1260">
        <v>9028288501</v>
      </c>
      <c r="H1260" s="427">
        <v>9.08</v>
      </c>
      <c r="I1260">
        <v>10360</v>
      </c>
      <c r="J1260" t="s">
        <v>2666</v>
      </c>
      <c r="K1260" t="s">
        <v>4259</v>
      </c>
    </row>
    <row r="1261" spans="1:11" x14ac:dyDescent="0.25">
      <c r="A1261">
        <v>7350</v>
      </c>
      <c r="B1261" t="s">
        <v>86</v>
      </c>
      <c r="C1261">
        <v>935</v>
      </c>
      <c r="D1261" s="404">
        <v>45217</v>
      </c>
      <c r="E1261" t="s">
        <v>3977</v>
      </c>
      <c r="F1261" t="s">
        <v>3971</v>
      </c>
      <c r="G1261">
        <v>9028288501</v>
      </c>
      <c r="H1261" s="427">
        <v>7.57</v>
      </c>
      <c r="I1261">
        <v>10360</v>
      </c>
      <c r="J1261" t="s">
        <v>2666</v>
      </c>
      <c r="K1261" t="s">
        <v>4259</v>
      </c>
    </row>
    <row r="1262" spans="1:11" x14ac:dyDescent="0.25">
      <c r="A1262">
        <v>7350</v>
      </c>
      <c r="B1262" t="s">
        <v>86</v>
      </c>
      <c r="C1262">
        <v>110</v>
      </c>
      <c r="D1262" s="404">
        <v>45218</v>
      </c>
      <c r="E1262" t="s">
        <v>2666</v>
      </c>
      <c r="F1262" t="s">
        <v>3971</v>
      </c>
      <c r="G1262">
        <v>9028290877</v>
      </c>
      <c r="H1262" s="427">
        <v>3.98</v>
      </c>
      <c r="I1262">
        <v>10360</v>
      </c>
      <c r="J1262" t="s">
        <v>2666</v>
      </c>
      <c r="K1262" t="s">
        <v>4259</v>
      </c>
    </row>
    <row r="1263" spans="1:11" x14ac:dyDescent="0.25">
      <c r="A1263">
        <v>7350</v>
      </c>
      <c r="B1263" t="s">
        <v>86</v>
      </c>
      <c r="C1263">
        <v>130</v>
      </c>
      <c r="D1263" s="404">
        <v>45240</v>
      </c>
      <c r="E1263" t="s">
        <v>4184</v>
      </c>
      <c r="F1263" t="s">
        <v>3971</v>
      </c>
      <c r="G1263">
        <v>9028313194</v>
      </c>
      <c r="H1263" s="427">
        <v>98.65</v>
      </c>
      <c r="I1263">
        <v>10360</v>
      </c>
      <c r="J1263" t="s">
        <v>2666</v>
      </c>
      <c r="K1263" t="s">
        <v>4259</v>
      </c>
    </row>
    <row r="1264" spans="1:11" x14ac:dyDescent="0.25">
      <c r="A1264">
        <v>7350</v>
      </c>
      <c r="B1264" t="s">
        <v>86</v>
      </c>
      <c r="C1264">
        <v>110</v>
      </c>
      <c r="D1264" s="404">
        <v>45245</v>
      </c>
      <c r="E1264" t="s">
        <v>4172</v>
      </c>
      <c r="F1264" t="s">
        <v>3971</v>
      </c>
      <c r="G1264">
        <v>9028318509</v>
      </c>
      <c r="H1264" s="427">
        <v>12.78</v>
      </c>
      <c r="I1264">
        <v>10360</v>
      </c>
      <c r="J1264" t="s">
        <v>2666</v>
      </c>
      <c r="K1264" t="s">
        <v>4259</v>
      </c>
    </row>
    <row r="1265" spans="1:11" x14ac:dyDescent="0.25">
      <c r="A1265">
        <v>7350</v>
      </c>
      <c r="B1265" t="s">
        <v>86</v>
      </c>
      <c r="C1265">
        <v>130</v>
      </c>
      <c r="D1265" s="404">
        <v>45246</v>
      </c>
      <c r="E1265" t="s">
        <v>2666</v>
      </c>
      <c r="F1265" t="s">
        <v>3971</v>
      </c>
      <c r="G1265">
        <v>9028318862</v>
      </c>
      <c r="H1265" s="427">
        <v>332.16</v>
      </c>
      <c r="I1265">
        <v>10360</v>
      </c>
      <c r="J1265" t="s">
        <v>2666</v>
      </c>
      <c r="K1265" t="s">
        <v>4259</v>
      </c>
    </row>
    <row r="1266" spans="1:11" x14ac:dyDescent="0.25">
      <c r="A1266">
        <v>7350</v>
      </c>
      <c r="B1266" t="s">
        <v>86</v>
      </c>
      <c r="C1266">
        <v>130</v>
      </c>
      <c r="D1266" s="404">
        <v>45254</v>
      </c>
      <c r="E1266" t="s">
        <v>2666</v>
      </c>
      <c r="F1266" t="s">
        <v>3971</v>
      </c>
      <c r="G1266">
        <v>9028326523</v>
      </c>
      <c r="H1266" s="427">
        <v>85.97</v>
      </c>
      <c r="I1266">
        <v>10360</v>
      </c>
      <c r="J1266" t="s">
        <v>2666</v>
      </c>
      <c r="K1266" t="s">
        <v>4259</v>
      </c>
    </row>
    <row r="1267" spans="1:11" x14ac:dyDescent="0.25">
      <c r="A1267">
        <v>7350</v>
      </c>
      <c r="B1267" t="s">
        <v>86</v>
      </c>
      <c r="C1267">
        <v>110</v>
      </c>
      <c r="D1267" s="404">
        <v>45265</v>
      </c>
      <c r="E1267" t="s">
        <v>3977</v>
      </c>
      <c r="F1267" t="s">
        <v>3971</v>
      </c>
      <c r="G1267">
        <v>9028339564</v>
      </c>
      <c r="H1267" s="427">
        <v>14.45</v>
      </c>
      <c r="I1267">
        <v>10360</v>
      </c>
      <c r="J1267" t="s">
        <v>2666</v>
      </c>
      <c r="K1267" t="s">
        <v>4259</v>
      </c>
    </row>
    <row r="1268" spans="1:11" x14ac:dyDescent="0.25">
      <c r="A1268">
        <v>7350</v>
      </c>
      <c r="B1268" t="s">
        <v>86</v>
      </c>
      <c r="C1268">
        <v>112</v>
      </c>
      <c r="D1268" s="404">
        <v>45265</v>
      </c>
      <c r="E1268" t="s">
        <v>3977</v>
      </c>
      <c r="F1268" t="s">
        <v>3971</v>
      </c>
      <c r="G1268">
        <v>9028339564</v>
      </c>
      <c r="H1268" s="427">
        <v>7.23</v>
      </c>
      <c r="I1268">
        <v>10360</v>
      </c>
      <c r="J1268" t="s">
        <v>2666</v>
      </c>
      <c r="K1268" t="s">
        <v>4259</v>
      </c>
    </row>
    <row r="1269" spans="1:11" x14ac:dyDescent="0.25">
      <c r="A1269">
        <v>7350</v>
      </c>
      <c r="B1269" t="s">
        <v>86</v>
      </c>
      <c r="C1269">
        <v>120</v>
      </c>
      <c r="D1269" s="404">
        <v>45265</v>
      </c>
      <c r="E1269" t="s">
        <v>3977</v>
      </c>
      <c r="F1269" t="s">
        <v>3971</v>
      </c>
      <c r="G1269">
        <v>9028339564</v>
      </c>
      <c r="H1269" s="427">
        <v>15.9</v>
      </c>
      <c r="I1269">
        <v>10360</v>
      </c>
      <c r="J1269" t="s">
        <v>2666</v>
      </c>
      <c r="K1269" t="s">
        <v>4259</v>
      </c>
    </row>
    <row r="1270" spans="1:11" x14ac:dyDescent="0.25">
      <c r="A1270">
        <v>7350</v>
      </c>
      <c r="B1270" t="s">
        <v>86</v>
      </c>
      <c r="C1270">
        <v>130</v>
      </c>
      <c r="D1270" s="404">
        <v>45265</v>
      </c>
      <c r="E1270" t="s">
        <v>3977</v>
      </c>
      <c r="F1270" t="s">
        <v>3971</v>
      </c>
      <c r="G1270">
        <v>9028339564</v>
      </c>
      <c r="H1270" s="427">
        <v>12.28</v>
      </c>
      <c r="I1270">
        <v>10360</v>
      </c>
      <c r="J1270" t="s">
        <v>2666</v>
      </c>
      <c r="K1270" t="s">
        <v>4259</v>
      </c>
    </row>
    <row r="1271" spans="1:11" x14ac:dyDescent="0.25">
      <c r="A1271">
        <v>7350</v>
      </c>
      <c r="B1271" t="s">
        <v>86</v>
      </c>
      <c r="C1271">
        <v>140</v>
      </c>
      <c r="D1271" s="404">
        <v>45265</v>
      </c>
      <c r="E1271" t="s">
        <v>3977</v>
      </c>
      <c r="F1271" t="s">
        <v>3971</v>
      </c>
      <c r="G1271">
        <v>9028339564</v>
      </c>
      <c r="H1271" s="427">
        <v>14.45</v>
      </c>
      <c r="I1271">
        <v>10360</v>
      </c>
      <c r="J1271" t="s">
        <v>2666</v>
      </c>
      <c r="K1271" t="s">
        <v>4259</v>
      </c>
    </row>
    <row r="1272" spans="1:11" x14ac:dyDescent="0.25">
      <c r="A1272">
        <v>7350</v>
      </c>
      <c r="B1272" t="s">
        <v>86</v>
      </c>
      <c r="C1272">
        <v>160</v>
      </c>
      <c r="D1272" s="404">
        <v>45265</v>
      </c>
      <c r="E1272" t="s">
        <v>3977</v>
      </c>
      <c r="F1272" t="s">
        <v>3971</v>
      </c>
      <c r="G1272">
        <v>9028339564</v>
      </c>
      <c r="H1272" s="427">
        <v>4.33</v>
      </c>
      <c r="I1272">
        <v>10360</v>
      </c>
      <c r="J1272" t="s">
        <v>2666</v>
      </c>
      <c r="K1272" t="s">
        <v>4259</v>
      </c>
    </row>
    <row r="1273" spans="1:11" x14ac:dyDescent="0.25">
      <c r="A1273">
        <v>7350</v>
      </c>
      <c r="B1273" t="s">
        <v>86</v>
      </c>
      <c r="C1273">
        <v>935</v>
      </c>
      <c r="D1273" s="404">
        <v>45265</v>
      </c>
      <c r="E1273" t="s">
        <v>3977</v>
      </c>
      <c r="F1273" t="s">
        <v>3971</v>
      </c>
      <c r="G1273">
        <v>9028339564</v>
      </c>
      <c r="H1273" s="427">
        <v>3.61</v>
      </c>
      <c r="I1273">
        <v>10360</v>
      </c>
      <c r="J1273" t="s">
        <v>2666</v>
      </c>
      <c r="K1273" t="s">
        <v>4259</v>
      </c>
    </row>
    <row r="1274" spans="1:11" x14ac:dyDescent="0.25">
      <c r="A1274">
        <v>7350</v>
      </c>
      <c r="B1274" t="s">
        <v>86</v>
      </c>
      <c r="C1274">
        <v>210</v>
      </c>
      <c r="D1274" s="404">
        <v>45271</v>
      </c>
      <c r="E1274" t="s">
        <v>1192</v>
      </c>
      <c r="F1274" t="s">
        <v>3971</v>
      </c>
      <c r="G1274">
        <v>9028345039</v>
      </c>
      <c r="H1274" s="427">
        <v>15.23</v>
      </c>
      <c r="I1274">
        <v>10360</v>
      </c>
      <c r="J1274" t="s">
        <v>2666</v>
      </c>
      <c r="K1274" t="s">
        <v>4259</v>
      </c>
    </row>
    <row r="1275" spans="1:11" x14ac:dyDescent="0.25">
      <c r="A1275">
        <v>7350</v>
      </c>
      <c r="B1275" t="s">
        <v>86</v>
      </c>
      <c r="C1275">
        <v>220</v>
      </c>
      <c r="D1275" s="404">
        <v>45271</v>
      </c>
      <c r="E1275" t="s">
        <v>1192</v>
      </c>
      <c r="F1275" t="s">
        <v>3971</v>
      </c>
      <c r="G1275">
        <v>9028345039</v>
      </c>
      <c r="H1275" s="427">
        <v>15.23</v>
      </c>
      <c r="I1275">
        <v>10360</v>
      </c>
      <c r="J1275" t="s">
        <v>2666</v>
      </c>
      <c r="K1275" t="s">
        <v>4259</v>
      </c>
    </row>
    <row r="1276" spans="1:11" x14ac:dyDescent="0.25">
      <c r="A1276">
        <v>7350</v>
      </c>
      <c r="B1276" t="s">
        <v>86</v>
      </c>
      <c r="C1276">
        <v>230</v>
      </c>
      <c r="D1276" s="404">
        <v>45271</v>
      </c>
      <c r="E1276" t="s">
        <v>1192</v>
      </c>
      <c r="F1276" t="s">
        <v>3971</v>
      </c>
      <c r="G1276">
        <v>9028345039</v>
      </c>
      <c r="H1276" s="427">
        <v>15.23</v>
      </c>
      <c r="I1276">
        <v>10360</v>
      </c>
      <c r="J1276" t="s">
        <v>2666</v>
      </c>
      <c r="K1276" t="s">
        <v>4259</v>
      </c>
    </row>
    <row r="1277" spans="1:11" x14ac:dyDescent="0.25">
      <c r="A1277">
        <v>7350</v>
      </c>
      <c r="B1277" t="s">
        <v>86</v>
      </c>
      <c r="C1277">
        <v>240</v>
      </c>
      <c r="D1277" s="404">
        <v>45271</v>
      </c>
      <c r="E1277" t="s">
        <v>1192</v>
      </c>
      <c r="F1277" t="s">
        <v>3971</v>
      </c>
      <c r="G1277">
        <v>9028345039</v>
      </c>
      <c r="H1277" s="427">
        <v>15.23</v>
      </c>
      <c r="I1277">
        <v>10360</v>
      </c>
      <c r="J1277" t="s">
        <v>2666</v>
      </c>
      <c r="K1277" t="s">
        <v>4259</v>
      </c>
    </row>
    <row r="1278" spans="1:11" x14ac:dyDescent="0.25">
      <c r="A1278">
        <v>7350</v>
      </c>
      <c r="B1278" t="s">
        <v>86</v>
      </c>
      <c r="C1278">
        <v>340</v>
      </c>
      <c r="D1278" s="404">
        <v>45271</v>
      </c>
      <c r="E1278" t="s">
        <v>1192</v>
      </c>
      <c r="F1278" t="s">
        <v>3971</v>
      </c>
      <c r="G1278">
        <v>9028345039</v>
      </c>
      <c r="H1278" s="427">
        <v>6.85</v>
      </c>
      <c r="I1278">
        <v>10360</v>
      </c>
      <c r="J1278" t="s">
        <v>2666</v>
      </c>
      <c r="K1278" t="s">
        <v>4259</v>
      </c>
    </row>
    <row r="1279" spans="1:11" x14ac:dyDescent="0.25">
      <c r="A1279">
        <v>7350</v>
      </c>
      <c r="B1279" t="s">
        <v>86</v>
      </c>
      <c r="C1279">
        <v>936</v>
      </c>
      <c r="D1279" s="404">
        <v>45271</v>
      </c>
      <c r="E1279" t="s">
        <v>1192</v>
      </c>
      <c r="F1279" t="s">
        <v>3971</v>
      </c>
      <c r="G1279">
        <v>9028345039</v>
      </c>
      <c r="H1279" s="427">
        <v>8.3699999999999992</v>
      </c>
      <c r="I1279">
        <v>10360</v>
      </c>
      <c r="J1279" t="s">
        <v>2666</v>
      </c>
      <c r="K1279" t="s">
        <v>4259</v>
      </c>
    </row>
    <row r="1280" spans="1:11" x14ac:dyDescent="0.25">
      <c r="A1280">
        <v>7350</v>
      </c>
      <c r="B1280" t="s">
        <v>86</v>
      </c>
      <c r="C1280">
        <v>210</v>
      </c>
      <c r="D1280" s="404">
        <v>45279</v>
      </c>
      <c r="E1280" t="s">
        <v>1192</v>
      </c>
      <c r="F1280" t="s">
        <v>3971</v>
      </c>
      <c r="G1280">
        <v>9028354376</v>
      </c>
      <c r="H1280" s="427">
        <v>43.28</v>
      </c>
      <c r="I1280">
        <v>10360</v>
      </c>
      <c r="J1280" t="s">
        <v>2666</v>
      </c>
      <c r="K1280" t="s">
        <v>4259</v>
      </c>
    </row>
    <row r="1281" spans="1:11" x14ac:dyDescent="0.25">
      <c r="A1281">
        <v>7350</v>
      </c>
      <c r="B1281" t="s">
        <v>86</v>
      </c>
      <c r="C1281">
        <v>220</v>
      </c>
      <c r="D1281" s="404">
        <v>45279</v>
      </c>
      <c r="E1281" t="s">
        <v>1192</v>
      </c>
      <c r="F1281" t="s">
        <v>3971</v>
      </c>
      <c r="G1281">
        <v>9028354376</v>
      </c>
      <c r="H1281" s="427">
        <v>43.28</v>
      </c>
      <c r="I1281">
        <v>10360</v>
      </c>
      <c r="J1281" t="s">
        <v>2666</v>
      </c>
      <c r="K1281" t="s">
        <v>4259</v>
      </c>
    </row>
    <row r="1282" spans="1:11" x14ac:dyDescent="0.25">
      <c r="A1282">
        <v>7350</v>
      </c>
      <c r="B1282" t="s">
        <v>86</v>
      </c>
      <c r="C1282">
        <v>230</v>
      </c>
      <c r="D1282" s="404">
        <v>45279</v>
      </c>
      <c r="E1282" t="s">
        <v>1192</v>
      </c>
      <c r="F1282" t="s">
        <v>3971</v>
      </c>
      <c r="G1282">
        <v>9028354376</v>
      </c>
      <c r="H1282" s="427">
        <v>43.28</v>
      </c>
      <c r="I1282">
        <v>10360</v>
      </c>
      <c r="J1282" t="s">
        <v>2666</v>
      </c>
      <c r="K1282" t="s">
        <v>4259</v>
      </c>
    </row>
    <row r="1283" spans="1:11" x14ac:dyDescent="0.25">
      <c r="A1283">
        <v>7350</v>
      </c>
      <c r="B1283" t="s">
        <v>86</v>
      </c>
      <c r="C1283">
        <v>240</v>
      </c>
      <c r="D1283" s="404">
        <v>45279</v>
      </c>
      <c r="E1283" t="s">
        <v>1192</v>
      </c>
      <c r="F1283" t="s">
        <v>3971</v>
      </c>
      <c r="G1283">
        <v>9028354376</v>
      </c>
      <c r="H1283" s="427">
        <v>43.28</v>
      </c>
      <c r="I1283">
        <v>10360</v>
      </c>
      <c r="J1283" t="s">
        <v>2666</v>
      </c>
      <c r="K1283" t="s">
        <v>4259</v>
      </c>
    </row>
    <row r="1284" spans="1:11" x14ac:dyDescent="0.25">
      <c r="A1284">
        <v>7350</v>
      </c>
      <c r="B1284" t="s">
        <v>86</v>
      </c>
      <c r="C1284">
        <v>340</v>
      </c>
      <c r="D1284" s="404">
        <v>45279</v>
      </c>
      <c r="E1284" t="s">
        <v>1192</v>
      </c>
      <c r="F1284" t="s">
        <v>3971</v>
      </c>
      <c r="G1284">
        <v>9028354376</v>
      </c>
      <c r="H1284" s="427">
        <v>19.48</v>
      </c>
      <c r="I1284">
        <v>10360</v>
      </c>
      <c r="J1284" t="s">
        <v>2666</v>
      </c>
      <c r="K1284" t="s">
        <v>4259</v>
      </c>
    </row>
    <row r="1285" spans="1:11" x14ac:dyDescent="0.25">
      <c r="A1285">
        <v>7350</v>
      </c>
      <c r="B1285" t="s">
        <v>86</v>
      </c>
      <c r="C1285">
        <v>936</v>
      </c>
      <c r="D1285" s="404">
        <v>45279</v>
      </c>
      <c r="E1285" t="s">
        <v>1192</v>
      </c>
      <c r="F1285" t="s">
        <v>3971</v>
      </c>
      <c r="G1285">
        <v>9028354376</v>
      </c>
      <c r="H1285" s="427">
        <v>23.8</v>
      </c>
      <c r="I1285">
        <v>10360</v>
      </c>
      <c r="J1285" t="s">
        <v>2666</v>
      </c>
      <c r="K1285" t="s">
        <v>4259</v>
      </c>
    </row>
    <row r="1286" spans="1:11" x14ac:dyDescent="0.25">
      <c r="A1286">
        <v>7350</v>
      </c>
      <c r="B1286" t="s">
        <v>86</v>
      </c>
      <c r="C1286">
        <v>130</v>
      </c>
      <c r="D1286" s="404">
        <v>45282</v>
      </c>
      <c r="E1286" t="s">
        <v>2666</v>
      </c>
      <c r="F1286" t="s">
        <v>3971</v>
      </c>
      <c r="G1286">
        <v>9028356402</v>
      </c>
      <c r="H1286" s="427">
        <v>82.42</v>
      </c>
      <c r="I1286">
        <v>10360</v>
      </c>
      <c r="J1286" t="s">
        <v>2666</v>
      </c>
      <c r="K1286" t="s">
        <v>4259</v>
      </c>
    </row>
    <row r="1287" spans="1:11" x14ac:dyDescent="0.25">
      <c r="A1287">
        <v>7350</v>
      </c>
      <c r="B1287" t="s">
        <v>86</v>
      </c>
      <c r="C1287">
        <v>130</v>
      </c>
      <c r="D1287" s="404">
        <v>45289</v>
      </c>
      <c r="E1287" t="s">
        <v>2666</v>
      </c>
      <c r="F1287" t="s">
        <v>3971</v>
      </c>
      <c r="G1287">
        <v>9028358409</v>
      </c>
      <c r="H1287" s="427">
        <v>145.38999999999999</v>
      </c>
      <c r="I1287">
        <v>10360</v>
      </c>
      <c r="J1287" t="s">
        <v>2666</v>
      </c>
      <c r="K1287" t="s">
        <v>4259</v>
      </c>
    </row>
    <row r="1288" spans="1:11" x14ac:dyDescent="0.25">
      <c r="A1288">
        <v>7350</v>
      </c>
      <c r="B1288" t="s">
        <v>86</v>
      </c>
      <c r="C1288">
        <v>110</v>
      </c>
      <c r="D1288" s="404">
        <v>45307</v>
      </c>
      <c r="E1288" t="s">
        <v>3977</v>
      </c>
      <c r="F1288" t="s">
        <v>3971</v>
      </c>
      <c r="G1288">
        <v>9028369320</v>
      </c>
      <c r="H1288" s="427">
        <v>4.9000000000000004</v>
      </c>
      <c r="I1288">
        <v>10360</v>
      </c>
      <c r="J1288" t="s">
        <v>2666</v>
      </c>
      <c r="K1288" t="s">
        <v>4259</v>
      </c>
    </row>
    <row r="1289" spans="1:11" x14ac:dyDescent="0.25">
      <c r="A1289">
        <v>7350</v>
      </c>
      <c r="B1289" t="s">
        <v>86</v>
      </c>
      <c r="C1289">
        <v>112</v>
      </c>
      <c r="D1289" s="404">
        <v>45307</v>
      </c>
      <c r="E1289" t="s">
        <v>3977</v>
      </c>
      <c r="F1289" t="s">
        <v>3971</v>
      </c>
      <c r="G1289">
        <v>9028369320</v>
      </c>
      <c r="H1289" s="427">
        <v>2.4500000000000002</v>
      </c>
      <c r="I1289">
        <v>10360</v>
      </c>
      <c r="J1289" t="s">
        <v>2666</v>
      </c>
      <c r="K1289" t="s">
        <v>4259</v>
      </c>
    </row>
    <row r="1290" spans="1:11" x14ac:dyDescent="0.25">
      <c r="A1290">
        <v>7350</v>
      </c>
      <c r="B1290" t="s">
        <v>86</v>
      </c>
      <c r="C1290">
        <v>120</v>
      </c>
      <c r="D1290" s="404">
        <v>45307</v>
      </c>
      <c r="E1290" t="s">
        <v>3977</v>
      </c>
      <c r="F1290" t="s">
        <v>3971</v>
      </c>
      <c r="G1290">
        <v>9028369320</v>
      </c>
      <c r="H1290" s="427">
        <v>5.38</v>
      </c>
      <c r="I1290">
        <v>10360</v>
      </c>
      <c r="J1290" t="s">
        <v>2666</v>
      </c>
      <c r="K1290" t="s">
        <v>4259</v>
      </c>
    </row>
    <row r="1291" spans="1:11" x14ac:dyDescent="0.25">
      <c r="A1291">
        <v>7350</v>
      </c>
      <c r="B1291" t="s">
        <v>86</v>
      </c>
      <c r="C1291">
        <v>130</v>
      </c>
      <c r="D1291" s="404">
        <v>45307</v>
      </c>
      <c r="E1291" t="s">
        <v>3977</v>
      </c>
      <c r="F1291" t="s">
        <v>3971</v>
      </c>
      <c r="G1291">
        <v>9028369320</v>
      </c>
      <c r="H1291" s="427">
        <v>4.17</v>
      </c>
      <c r="I1291">
        <v>10360</v>
      </c>
      <c r="J1291" t="s">
        <v>2666</v>
      </c>
      <c r="K1291" t="s">
        <v>4259</v>
      </c>
    </row>
    <row r="1292" spans="1:11" x14ac:dyDescent="0.25">
      <c r="A1292">
        <v>7350</v>
      </c>
      <c r="B1292" t="s">
        <v>86</v>
      </c>
      <c r="C1292">
        <v>140</v>
      </c>
      <c r="D1292" s="404">
        <v>45307</v>
      </c>
      <c r="E1292" t="s">
        <v>3977</v>
      </c>
      <c r="F1292" t="s">
        <v>3971</v>
      </c>
      <c r="G1292">
        <v>9028369320</v>
      </c>
      <c r="H1292" s="427">
        <v>4.9000000000000004</v>
      </c>
      <c r="I1292">
        <v>10360</v>
      </c>
      <c r="J1292" t="s">
        <v>2666</v>
      </c>
      <c r="K1292" t="s">
        <v>4259</v>
      </c>
    </row>
    <row r="1293" spans="1:11" x14ac:dyDescent="0.25">
      <c r="A1293">
        <v>7350</v>
      </c>
      <c r="B1293" t="s">
        <v>86</v>
      </c>
      <c r="C1293">
        <v>160</v>
      </c>
      <c r="D1293" s="404">
        <v>45307</v>
      </c>
      <c r="E1293" t="s">
        <v>3977</v>
      </c>
      <c r="F1293" t="s">
        <v>3971</v>
      </c>
      <c r="G1293">
        <v>9028369320</v>
      </c>
      <c r="H1293" s="427">
        <v>1.47</v>
      </c>
      <c r="I1293">
        <v>10360</v>
      </c>
      <c r="J1293" t="s">
        <v>2666</v>
      </c>
      <c r="K1293" t="s">
        <v>4259</v>
      </c>
    </row>
    <row r="1294" spans="1:11" x14ac:dyDescent="0.25">
      <c r="A1294">
        <v>7350</v>
      </c>
      <c r="B1294" t="s">
        <v>86</v>
      </c>
      <c r="C1294">
        <v>935</v>
      </c>
      <c r="D1294" s="404">
        <v>45307</v>
      </c>
      <c r="E1294" t="s">
        <v>3977</v>
      </c>
      <c r="F1294" t="s">
        <v>3971</v>
      </c>
      <c r="G1294">
        <v>9028369320</v>
      </c>
      <c r="H1294" s="427">
        <v>1.23</v>
      </c>
      <c r="I1294">
        <v>10360</v>
      </c>
      <c r="J1294" t="s">
        <v>2666</v>
      </c>
      <c r="K1294" t="s">
        <v>4259</v>
      </c>
    </row>
    <row r="1295" spans="1:11" x14ac:dyDescent="0.25">
      <c r="A1295">
        <v>7350</v>
      </c>
      <c r="B1295" t="s">
        <v>86</v>
      </c>
      <c r="C1295">
        <v>110</v>
      </c>
      <c r="D1295" s="404">
        <v>45322</v>
      </c>
      <c r="E1295" t="s">
        <v>3977</v>
      </c>
      <c r="F1295" t="s">
        <v>3971</v>
      </c>
      <c r="G1295">
        <v>9028382394</v>
      </c>
      <c r="H1295" s="427">
        <v>88.16</v>
      </c>
      <c r="I1295">
        <v>10360</v>
      </c>
      <c r="J1295" t="s">
        <v>2666</v>
      </c>
      <c r="K1295" t="s">
        <v>4259</v>
      </c>
    </row>
    <row r="1296" spans="1:11" x14ac:dyDescent="0.25">
      <c r="A1296">
        <v>7350</v>
      </c>
      <c r="B1296" t="s">
        <v>86</v>
      </c>
      <c r="C1296">
        <v>112</v>
      </c>
      <c r="D1296" s="404">
        <v>45322</v>
      </c>
      <c r="E1296" t="s">
        <v>3977</v>
      </c>
      <c r="F1296" t="s">
        <v>3971</v>
      </c>
      <c r="G1296">
        <v>9028382394</v>
      </c>
      <c r="H1296" s="427">
        <v>44.08</v>
      </c>
      <c r="I1296">
        <v>10360</v>
      </c>
      <c r="J1296" t="s">
        <v>2666</v>
      </c>
      <c r="K1296" t="s">
        <v>4259</v>
      </c>
    </row>
    <row r="1297" spans="1:11" x14ac:dyDescent="0.25">
      <c r="A1297">
        <v>7350</v>
      </c>
      <c r="B1297" t="s">
        <v>86</v>
      </c>
      <c r="C1297">
        <v>120</v>
      </c>
      <c r="D1297" s="404">
        <v>45322</v>
      </c>
      <c r="E1297" t="s">
        <v>3977</v>
      </c>
      <c r="F1297" t="s">
        <v>3971</v>
      </c>
      <c r="G1297">
        <v>9028382394</v>
      </c>
      <c r="H1297" s="427">
        <v>96.97</v>
      </c>
      <c r="I1297">
        <v>10360</v>
      </c>
      <c r="J1297" t="s">
        <v>2666</v>
      </c>
      <c r="K1297" t="s">
        <v>4259</v>
      </c>
    </row>
    <row r="1298" spans="1:11" x14ac:dyDescent="0.25">
      <c r="A1298">
        <v>7350</v>
      </c>
      <c r="B1298" t="s">
        <v>86</v>
      </c>
      <c r="C1298">
        <v>130</v>
      </c>
      <c r="D1298" s="404">
        <v>45322</v>
      </c>
      <c r="E1298" t="s">
        <v>3977</v>
      </c>
      <c r="F1298" t="s">
        <v>3971</v>
      </c>
      <c r="G1298">
        <v>9028382394</v>
      </c>
      <c r="H1298" s="427">
        <v>74.94</v>
      </c>
      <c r="I1298">
        <v>10360</v>
      </c>
      <c r="J1298" t="s">
        <v>2666</v>
      </c>
      <c r="K1298" t="s">
        <v>4259</v>
      </c>
    </row>
    <row r="1299" spans="1:11" x14ac:dyDescent="0.25">
      <c r="A1299">
        <v>7350</v>
      </c>
      <c r="B1299" t="s">
        <v>86</v>
      </c>
      <c r="C1299">
        <v>140</v>
      </c>
      <c r="D1299" s="404">
        <v>45322</v>
      </c>
      <c r="E1299" t="s">
        <v>3977</v>
      </c>
      <c r="F1299" t="s">
        <v>3971</v>
      </c>
      <c r="G1299">
        <v>9028382394</v>
      </c>
      <c r="H1299" s="427">
        <v>88.16</v>
      </c>
      <c r="I1299">
        <v>10360</v>
      </c>
      <c r="J1299" t="s">
        <v>2666</v>
      </c>
      <c r="K1299" t="s">
        <v>4259</v>
      </c>
    </row>
    <row r="1300" spans="1:11" x14ac:dyDescent="0.25">
      <c r="A1300">
        <v>7350</v>
      </c>
      <c r="B1300" t="s">
        <v>86</v>
      </c>
      <c r="C1300">
        <v>160</v>
      </c>
      <c r="D1300" s="404">
        <v>45322</v>
      </c>
      <c r="E1300" t="s">
        <v>3977</v>
      </c>
      <c r="F1300" t="s">
        <v>3971</v>
      </c>
      <c r="G1300">
        <v>9028382394</v>
      </c>
      <c r="H1300" s="427">
        <v>26.45</v>
      </c>
      <c r="I1300">
        <v>10360</v>
      </c>
      <c r="J1300" t="s">
        <v>2666</v>
      </c>
      <c r="K1300" t="s">
        <v>4259</v>
      </c>
    </row>
    <row r="1301" spans="1:11" x14ac:dyDescent="0.25">
      <c r="A1301">
        <v>7350</v>
      </c>
      <c r="B1301" t="s">
        <v>86</v>
      </c>
      <c r="C1301">
        <v>935</v>
      </c>
      <c r="D1301" s="404">
        <v>45322</v>
      </c>
      <c r="E1301" t="s">
        <v>3977</v>
      </c>
      <c r="F1301" t="s">
        <v>3971</v>
      </c>
      <c r="G1301">
        <v>9028382394</v>
      </c>
      <c r="H1301" s="427">
        <v>22.04</v>
      </c>
      <c r="I1301">
        <v>10360</v>
      </c>
      <c r="J1301" t="s">
        <v>2666</v>
      </c>
      <c r="K1301" t="s">
        <v>4259</v>
      </c>
    </row>
    <row r="1302" spans="1:11" x14ac:dyDescent="0.25">
      <c r="A1302">
        <v>7350</v>
      </c>
      <c r="B1302" t="s">
        <v>86</v>
      </c>
      <c r="C1302">
        <v>110</v>
      </c>
      <c r="D1302" s="404">
        <v>45323</v>
      </c>
      <c r="E1302" t="s">
        <v>3977</v>
      </c>
      <c r="F1302" t="s">
        <v>3971</v>
      </c>
      <c r="G1302">
        <v>9028385507</v>
      </c>
      <c r="H1302" s="427">
        <v>44.34</v>
      </c>
      <c r="I1302">
        <v>10360</v>
      </c>
      <c r="J1302" t="s">
        <v>2666</v>
      </c>
      <c r="K1302" t="s">
        <v>4259</v>
      </c>
    </row>
    <row r="1303" spans="1:11" x14ac:dyDescent="0.25">
      <c r="A1303">
        <v>7350</v>
      </c>
      <c r="B1303" t="s">
        <v>86</v>
      </c>
      <c r="C1303">
        <v>112</v>
      </c>
      <c r="D1303" s="404">
        <v>45323</v>
      </c>
      <c r="E1303" t="s">
        <v>3977</v>
      </c>
      <c r="F1303" t="s">
        <v>3971</v>
      </c>
      <c r="G1303">
        <v>9028385507</v>
      </c>
      <c r="H1303" s="427">
        <v>22.17</v>
      </c>
      <c r="I1303">
        <v>10360</v>
      </c>
      <c r="J1303" t="s">
        <v>2666</v>
      </c>
      <c r="K1303" t="s">
        <v>4259</v>
      </c>
    </row>
    <row r="1304" spans="1:11" x14ac:dyDescent="0.25">
      <c r="A1304">
        <v>7350</v>
      </c>
      <c r="B1304" t="s">
        <v>86</v>
      </c>
      <c r="C1304">
        <v>120</v>
      </c>
      <c r="D1304" s="404">
        <v>45323</v>
      </c>
      <c r="E1304" t="s">
        <v>3977</v>
      </c>
      <c r="F1304" t="s">
        <v>3971</v>
      </c>
      <c r="G1304">
        <v>9028385507</v>
      </c>
      <c r="H1304" s="427">
        <v>48.77</v>
      </c>
      <c r="I1304">
        <v>10360</v>
      </c>
      <c r="J1304" t="s">
        <v>2666</v>
      </c>
      <c r="K1304" t="s">
        <v>4259</v>
      </c>
    </row>
    <row r="1305" spans="1:11" x14ac:dyDescent="0.25">
      <c r="A1305">
        <v>7350</v>
      </c>
      <c r="B1305" t="s">
        <v>86</v>
      </c>
      <c r="C1305">
        <v>130</v>
      </c>
      <c r="D1305" s="404">
        <v>45323</v>
      </c>
      <c r="E1305" t="s">
        <v>3977</v>
      </c>
      <c r="F1305" t="s">
        <v>3971</v>
      </c>
      <c r="G1305">
        <v>9028385507</v>
      </c>
      <c r="H1305" s="427">
        <v>37.69</v>
      </c>
      <c r="I1305">
        <v>10360</v>
      </c>
      <c r="J1305" t="s">
        <v>2666</v>
      </c>
      <c r="K1305" t="s">
        <v>4259</v>
      </c>
    </row>
    <row r="1306" spans="1:11" x14ac:dyDescent="0.25">
      <c r="A1306">
        <v>7350</v>
      </c>
      <c r="B1306" t="s">
        <v>86</v>
      </c>
      <c r="C1306">
        <v>140</v>
      </c>
      <c r="D1306" s="404">
        <v>45323</v>
      </c>
      <c r="E1306" t="s">
        <v>3977</v>
      </c>
      <c r="F1306" t="s">
        <v>3971</v>
      </c>
      <c r="G1306">
        <v>9028385507</v>
      </c>
      <c r="H1306" s="427">
        <v>44.34</v>
      </c>
      <c r="I1306">
        <v>10360</v>
      </c>
      <c r="J1306" t="s">
        <v>2666</v>
      </c>
      <c r="K1306" t="s">
        <v>4259</v>
      </c>
    </row>
    <row r="1307" spans="1:11" x14ac:dyDescent="0.25">
      <c r="A1307">
        <v>7350</v>
      </c>
      <c r="B1307" t="s">
        <v>86</v>
      </c>
      <c r="C1307">
        <v>160</v>
      </c>
      <c r="D1307" s="404">
        <v>45323</v>
      </c>
      <c r="E1307" t="s">
        <v>3977</v>
      </c>
      <c r="F1307" t="s">
        <v>3971</v>
      </c>
      <c r="G1307">
        <v>9028385507</v>
      </c>
      <c r="H1307" s="427">
        <v>13.3</v>
      </c>
      <c r="I1307">
        <v>10360</v>
      </c>
      <c r="J1307" t="s">
        <v>2666</v>
      </c>
      <c r="K1307" t="s">
        <v>4259</v>
      </c>
    </row>
    <row r="1308" spans="1:11" x14ac:dyDescent="0.25">
      <c r="A1308">
        <v>7350</v>
      </c>
      <c r="B1308" t="s">
        <v>86</v>
      </c>
      <c r="C1308">
        <v>935</v>
      </c>
      <c r="D1308" s="404">
        <v>45323</v>
      </c>
      <c r="E1308" t="s">
        <v>3977</v>
      </c>
      <c r="F1308" t="s">
        <v>3971</v>
      </c>
      <c r="G1308">
        <v>9028385507</v>
      </c>
      <c r="H1308" s="427">
        <v>11.09</v>
      </c>
      <c r="I1308">
        <v>10360</v>
      </c>
      <c r="J1308" t="s">
        <v>2666</v>
      </c>
      <c r="K1308" t="s">
        <v>4259</v>
      </c>
    </row>
    <row r="1309" spans="1:11" x14ac:dyDescent="0.25">
      <c r="A1309">
        <v>7350</v>
      </c>
      <c r="B1309" t="s">
        <v>86</v>
      </c>
      <c r="C1309">
        <v>210</v>
      </c>
      <c r="D1309" s="404">
        <v>45330</v>
      </c>
      <c r="E1309" t="s">
        <v>1192</v>
      </c>
      <c r="F1309" t="s">
        <v>3971</v>
      </c>
      <c r="G1309">
        <v>9028392399</v>
      </c>
      <c r="H1309" s="427">
        <v>32.06</v>
      </c>
      <c r="I1309">
        <v>10360</v>
      </c>
      <c r="J1309" t="s">
        <v>2666</v>
      </c>
      <c r="K1309" t="s">
        <v>4259</v>
      </c>
    </row>
    <row r="1310" spans="1:11" x14ac:dyDescent="0.25">
      <c r="A1310">
        <v>7350</v>
      </c>
      <c r="B1310" t="s">
        <v>86</v>
      </c>
      <c r="C1310">
        <v>220</v>
      </c>
      <c r="D1310" s="404">
        <v>45330</v>
      </c>
      <c r="E1310" t="s">
        <v>1192</v>
      </c>
      <c r="F1310" t="s">
        <v>3971</v>
      </c>
      <c r="G1310">
        <v>9028392399</v>
      </c>
      <c r="H1310" s="427">
        <v>32.06</v>
      </c>
      <c r="I1310">
        <v>10360</v>
      </c>
      <c r="J1310" t="s">
        <v>2666</v>
      </c>
      <c r="K1310" t="s">
        <v>4259</v>
      </c>
    </row>
    <row r="1311" spans="1:11" x14ac:dyDescent="0.25">
      <c r="A1311">
        <v>7350</v>
      </c>
      <c r="B1311" t="s">
        <v>86</v>
      </c>
      <c r="C1311">
        <v>230</v>
      </c>
      <c r="D1311" s="404">
        <v>45330</v>
      </c>
      <c r="E1311" t="s">
        <v>1192</v>
      </c>
      <c r="F1311" t="s">
        <v>3971</v>
      </c>
      <c r="G1311">
        <v>9028392399</v>
      </c>
      <c r="H1311" s="427">
        <v>32.06</v>
      </c>
      <c r="I1311">
        <v>10360</v>
      </c>
      <c r="J1311" t="s">
        <v>2666</v>
      </c>
      <c r="K1311" t="s">
        <v>4259</v>
      </c>
    </row>
    <row r="1312" spans="1:11" x14ac:dyDescent="0.25">
      <c r="A1312">
        <v>7350</v>
      </c>
      <c r="B1312" t="s">
        <v>86</v>
      </c>
      <c r="C1312">
        <v>240</v>
      </c>
      <c r="D1312" s="404">
        <v>45330</v>
      </c>
      <c r="E1312" t="s">
        <v>1192</v>
      </c>
      <c r="F1312" t="s">
        <v>3971</v>
      </c>
      <c r="G1312">
        <v>9028392399</v>
      </c>
      <c r="H1312" s="427">
        <v>32.06</v>
      </c>
      <c r="I1312">
        <v>10360</v>
      </c>
      <c r="J1312" t="s">
        <v>2666</v>
      </c>
      <c r="K1312" t="s">
        <v>4259</v>
      </c>
    </row>
    <row r="1313" spans="1:11" x14ac:dyDescent="0.25">
      <c r="A1313">
        <v>7350</v>
      </c>
      <c r="B1313" t="s">
        <v>86</v>
      </c>
      <c r="C1313">
        <v>340</v>
      </c>
      <c r="D1313" s="404">
        <v>45330</v>
      </c>
      <c r="E1313" t="s">
        <v>1192</v>
      </c>
      <c r="F1313" t="s">
        <v>3971</v>
      </c>
      <c r="G1313">
        <v>9028392399</v>
      </c>
      <c r="H1313" s="427">
        <v>14.43</v>
      </c>
      <c r="I1313">
        <v>10360</v>
      </c>
      <c r="J1313" t="s">
        <v>2666</v>
      </c>
      <c r="K1313" t="s">
        <v>4259</v>
      </c>
    </row>
    <row r="1314" spans="1:11" x14ac:dyDescent="0.25">
      <c r="A1314">
        <v>7350</v>
      </c>
      <c r="B1314" t="s">
        <v>86</v>
      </c>
      <c r="C1314">
        <v>936</v>
      </c>
      <c r="D1314" s="404">
        <v>45330</v>
      </c>
      <c r="E1314" t="s">
        <v>1192</v>
      </c>
      <c r="F1314" t="s">
        <v>3971</v>
      </c>
      <c r="G1314">
        <v>9028392399</v>
      </c>
      <c r="H1314" s="427">
        <v>17.63</v>
      </c>
      <c r="I1314">
        <v>10360</v>
      </c>
      <c r="J1314" t="s">
        <v>2666</v>
      </c>
      <c r="K1314" t="s">
        <v>4259</v>
      </c>
    </row>
    <row r="1315" spans="1:11" x14ac:dyDescent="0.25">
      <c r="A1315">
        <v>7350</v>
      </c>
      <c r="B1315" t="s">
        <v>86</v>
      </c>
      <c r="C1315">
        <v>110</v>
      </c>
      <c r="D1315" s="404">
        <v>45336</v>
      </c>
      <c r="E1315" t="s">
        <v>3977</v>
      </c>
      <c r="F1315" t="s">
        <v>3971</v>
      </c>
      <c r="G1315">
        <v>9028398239</v>
      </c>
      <c r="H1315" s="427">
        <v>8.9600000000000009</v>
      </c>
      <c r="I1315">
        <v>10360</v>
      </c>
      <c r="J1315" t="s">
        <v>2666</v>
      </c>
      <c r="K1315" t="s">
        <v>4259</v>
      </c>
    </row>
    <row r="1316" spans="1:11" x14ac:dyDescent="0.25">
      <c r="A1316">
        <v>7350</v>
      </c>
      <c r="B1316" t="s">
        <v>86</v>
      </c>
      <c r="C1316">
        <v>112</v>
      </c>
      <c r="D1316" s="404">
        <v>45336</v>
      </c>
      <c r="E1316" t="s">
        <v>2666</v>
      </c>
      <c r="F1316" t="s">
        <v>3971</v>
      </c>
      <c r="G1316">
        <v>9028397935</v>
      </c>
      <c r="H1316" s="427">
        <v>73.38</v>
      </c>
      <c r="I1316">
        <v>10360</v>
      </c>
      <c r="J1316" t="s">
        <v>2666</v>
      </c>
      <c r="K1316" t="s">
        <v>4259</v>
      </c>
    </row>
    <row r="1317" spans="1:11" x14ac:dyDescent="0.25">
      <c r="A1317">
        <v>7350</v>
      </c>
      <c r="B1317" t="s">
        <v>86</v>
      </c>
      <c r="C1317">
        <v>112</v>
      </c>
      <c r="D1317" s="404">
        <v>45336</v>
      </c>
      <c r="E1317" t="s">
        <v>3977</v>
      </c>
      <c r="F1317" t="s">
        <v>3971</v>
      </c>
      <c r="G1317">
        <v>9028398239</v>
      </c>
      <c r="H1317" s="427">
        <v>4.4800000000000004</v>
      </c>
      <c r="I1317">
        <v>10360</v>
      </c>
      <c r="J1317" t="s">
        <v>2666</v>
      </c>
      <c r="K1317" t="s">
        <v>4259</v>
      </c>
    </row>
    <row r="1318" spans="1:11" x14ac:dyDescent="0.25">
      <c r="A1318">
        <v>7350</v>
      </c>
      <c r="B1318" t="s">
        <v>86</v>
      </c>
      <c r="C1318">
        <v>120</v>
      </c>
      <c r="D1318" s="404">
        <v>45336</v>
      </c>
      <c r="E1318" t="s">
        <v>3977</v>
      </c>
      <c r="F1318" t="s">
        <v>3971</v>
      </c>
      <c r="G1318">
        <v>9028398239</v>
      </c>
      <c r="H1318" s="427">
        <v>9.85</v>
      </c>
      <c r="I1318">
        <v>10360</v>
      </c>
      <c r="J1318" t="s">
        <v>2666</v>
      </c>
      <c r="K1318" t="s">
        <v>4259</v>
      </c>
    </row>
    <row r="1319" spans="1:11" x14ac:dyDescent="0.25">
      <c r="A1319">
        <v>7350</v>
      </c>
      <c r="B1319" t="s">
        <v>86</v>
      </c>
      <c r="C1319">
        <v>130</v>
      </c>
      <c r="D1319" s="404">
        <v>45336</v>
      </c>
      <c r="E1319" t="s">
        <v>3977</v>
      </c>
      <c r="F1319" t="s">
        <v>3971</v>
      </c>
      <c r="G1319">
        <v>9028398239</v>
      </c>
      <c r="H1319" s="427">
        <v>7.62</v>
      </c>
      <c r="I1319">
        <v>10360</v>
      </c>
      <c r="J1319" t="s">
        <v>2666</v>
      </c>
      <c r="K1319" t="s">
        <v>4259</v>
      </c>
    </row>
    <row r="1320" spans="1:11" x14ac:dyDescent="0.25">
      <c r="A1320">
        <v>7350</v>
      </c>
      <c r="B1320" t="s">
        <v>86</v>
      </c>
      <c r="C1320">
        <v>140</v>
      </c>
      <c r="D1320" s="404">
        <v>45336</v>
      </c>
      <c r="E1320" t="s">
        <v>3977</v>
      </c>
      <c r="F1320" t="s">
        <v>3971</v>
      </c>
      <c r="G1320">
        <v>9028398239</v>
      </c>
      <c r="H1320" s="427">
        <v>8.9600000000000009</v>
      </c>
      <c r="I1320">
        <v>10360</v>
      </c>
      <c r="J1320" t="s">
        <v>2666</v>
      </c>
      <c r="K1320" t="s">
        <v>4259</v>
      </c>
    </row>
    <row r="1321" spans="1:11" x14ac:dyDescent="0.25">
      <c r="A1321">
        <v>7350</v>
      </c>
      <c r="B1321" t="s">
        <v>86</v>
      </c>
      <c r="C1321">
        <v>160</v>
      </c>
      <c r="D1321" s="404">
        <v>45336</v>
      </c>
      <c r="E1321" t="s">
        <v>3977</v>
      </c>
      <c r="F1321" t="s">
        <v>3971</v>
      </c>
      <c r="G1321">
        <v>9028398239</v>
      </c>
      <c r="H1321" s="427">
        <v>2.69</v>
      </c>
      <c r="I1321">
        <v>10360</v>
      </c>
      <c r="J1321" t="s">
        <v>2666</v>
      </c>
      <c r="K1321" t="s">
        <v>4259</v>
      </c>
    </row>
    <row r="1322" spans="1:11" x14ac:dyDescent="0.25">
      <c r="A1322">
        <v>7350</v>
      </c>
      <c r="B1322" t="s">
        <v>86</v>
      </c>
      <c r="C1322">
        <v>935</v>
      </c>
      <c r="D1322" s="404">
        <v>45336</v>
      </c>
      <c r="E1322" t="s">
        <v>3977</v>
      </c>
      <c r="F1322" t="s">
        <v>3971</v>
      </c>
      <c r="G1322">
        <v>9028398239</v>
      </c>
      <c r="H1322" s="427">
        <v>2.2400000000000002</v>
      </c>
      <c r="I1322">
        <v>10360</v>
      </c>
      <c r="J1322" t="s">
        <v>2666</v>
      </c>
      <c r="K1322" t="s">
        <v>4259</v>
      </c>
    </row>
    <row r="1323" spans="1:11" x14ac:dyDescent="0.25">
      <c r="A1323">
        <v>7350</v>
      </c>
      <c r="B1323" t="s">
        <v>86</v>
      </c>
      <c r="C1323">
        <v>935</v>
      </c>
      <c r="D1323" s="404">
        <v>45341</v>
      </c>
      <c r="E1323" t="s">
        <v>2666</v>
      </c>
      <c r="F1323" t="s">
        <v>3971</v>
      </c>
      <c r="G1323">
        <v>9028402852</v>
      </c>
      <c r="H1323" s="427">
        <v>98.39</v>
      </c>
      <c r="I1323">
        <v>10360</v>
      </c>
      <c r="J1323" t="s">
        <v>2666</v>
      </c>
      <c r="K1323" t="s">
        <v>4259</v>
      </c>
    </row>
    <row r="1324" spans="1:11" x14ac:dyDescent="0.25">
      <c r="A1324">
        <v>7350</v>
      </c>
      <c r="B1324" t="s">
        <v>86</v>
      </c>
      <c r="C1324">
        <v>110</v>
      </c>
      <c r="D1324" s="404">
        <v>45350</v>
      </c>
      <c r="E1324" t="s">
        <v>2666</v>
      </c>
      <c r="F1324" t="s">
        <v>3971</v>
      </c>
      <c r="G1324">
        <v>9028411165</v>
      </c>
      <c r="H1324" s="427">
        <v>16.66</v>
      </c>
      <c r="I1324">
        <v>10360</v>
      </c>
      <c r="J1324" t="s">
        <v>2666</v>
      </c>
      <c r="K1324" t="s">
        <v>4259</v>
      </c>
    </row>
    <row r="1325" spans="1:11" x14ac:dyDescent="0.25">
      <c r="A1325">
        <v>7350</v>
      </c>
      <c r="B1325" t="s">
        <v>86</v>
      </c>
      <c r="C1325">
        <v>130</v>
      </c>
      <c r="D1325" s="404">
        <v>45350</v>
      </c>
      <c r="E1325" t="s">
        <v>2666</v>
      </c>
      <c r="F1325" t="s">
        <v>3971</v>
      </c>
      <c r="G1325">
        <v>9028412222</v>
      </c>
      <c r="H1325" s="427">
        <v>1016.59</v>
      </c>
      <c r="I1325">
        <v>10360</v>
      </c>
      <c r="J1325" t="s">
        <v>2666</v>
      </c>
      <c r="K1325" t="s">
        <v>4259</v>
      </c>
    </row>
    <row r="1326" spans="1:11" x14ac:dyDescent="0.25">
      <c r="A1326">
        <v>7350</v>
      </c>
      <c r="B1326" t="s">
        <v>86</v>
      </c>
      <c r="C1326">
        <v>110</v>
      </c>
      <c r="D1326" s="404">
        <v>45078</v>
      </c>
      <c r="E1326" t="s">
        <v>3977</v>
      </c>
      <c r="F1326" t="s">
        <v>3971</v>
      </c>
      <c r="G1326">
        <v>713405</v>
      </c>
      <c r="H1326" s="427">
        <v>132.44</v>
      </c>
      <c r="I1326">
        <v>10605</v>
      </c>
      <c r="J1326" t="s">
        <v>4505</v>
      </c>
      <c r="K1326" t="s">
        <v>18</v>
      </c>
    </row>
    <row r="1327" spans="1:11" x14ac:dyDescent="0.25">
      <c r="A1327">
        <v>7350</v>
      </c>
      <c r="B1327" t="s">
        <v>86</v>
      </c>
      <c r="C1327">
        <v>112</v>
      </c>
      <c r="D1327" s="404">
        <v>45078</v>
      </c>
      <c r="E1327" t="s">
        <v>3977</v>
      </c>
      <c r="F1327" t="s">
        <v>3971</v>
      </c>
      <c r="G1327">
        <v>713405</v>
      </c>
      <c r="H1327" s="427">
        <v>66.22</v>
      </c>
      <c r="I1327">
        <v>10605</v>
      </c>
      <c r="J1327" t="s">
        <v>4505</v>
      </c>
      <c r="K1327" t="s">
        <v>18</v>
      </c>
    </row>
    <row r="1328" spans="1:11" x14ac:dyDescent="0.25">
      <c r="A1328">
        <v>7350</v>
      </c>
      <c r="B1328" t="s">
        <v>86</v>
      </c>
      <c r="C1328">
        <v>120</v>
      </c>
      <c r="D1328" s="404">
        <v>45078</v>
      </c>
      <c r="E1328" t="s">
        <v>3977</v>
      </c>
      <c r="F1328" t="s">
        <v>3971</v>
      </c>
      <c r="G1328">
        <v>713405</v>
      </c>
      <c r="H1328" s="427">
        <v>145.69</v>
      </c>
      <c r="I1328">
        <v>10605</v>
      </c>
      <c r="J1328" t="s">
        <v>4505</v>
      </c>
      <c r="K1328" t="s">
        <v>18</v>
      </c>
    </row>
    <row r="1329" spans="1:11" x14ac:dyDescent="0.25">
      <c r="A1329">
        <v>7350</v>
      </c>
      <c r="B1329" t="s">
        <v>86</v>
      </c>
      <c r="C1329">
        <v>130</v>
      </c>
      <c r="D1329" s="404">
        <v>45078</v>
      </c>
      <c r="E1329" t="s">
        <v>3977</v>
      </c>
      <c r="F1329" t="s">
        <v>3971</v>
      </c>
      <c r="G1329">
        <v>713405</v>
      </c>
      <c r="H1329" s="427">
        <v>112.57</v>
      </c>
      <c r="I1329">
        <v>10605</v>
      </c>
      <c r="J1329" t="s">
        <v>4505</v>
      </c>
      <c r="K1329" t="s">
        <v>18</v>
      </c>
    </row>
    <row r="1330" spans="1:11" x14ac:dyDescent="0.25">
      <c r="A1330">
        <v>7350</v>
      </c>
      <c r="B1330" t="s">
        <v>86</v>
      </c>
      <c r="C1330">
        <v>140</v>
      </c>
      <c r="D1330" s="404">
        <v>45078</v>
      </c>
      <c r="E1330" t="s">
        <v>3977</v>
      </c>
      <c r="F1330" t="s">
        <v>3971</v>
      </c>
      <c r="G1330">
        <v>713405</v>
      </c>
      <c r="H1330" s="427">
        <v>132.44</v>
      </c>
      <c r="I1330">
        <v>10605</v>
      </c>
      <c r="J1330" t="s">
        <v>4505</v>
      </c>
      <c r="K1330" t="s">
        <v>18</v>
      </c>
    </row>
    <row r="1331" spans="1:11" x14ac:dyDescent="0.25">
      <c r="A1331">
        <v>7350</v>
      </c>
      <c r="B1331" t="s">
        <v>86</v>
      </c>
      <c r="C1331">
        <v>160</v>
      </c>
      <c r="D1331" s="404">
        <v>45078</v>
      </c>
      <c r="E1331" t="s">
        <v>3977</v>
      </c>
      <c r="F1331" t="s">
        <v>3971</v>
      </c>
      <c r="G1331">
        <v>713405</v>
      </c>
      <c r="H1331" s="427">
        <v>39.729999999999997</v>
      </c>
      <c r="I1331">
        <v>10605</v>
      </c>
      <c r="J1331" t="s">
        <v>4505</v>
      </c>
      <c r="K1331" t="s">
        <v>18</v>
      </c>
    </row>
    <row r="1332" spans="1:11" x14ac:dyDescent="0.25">
      <c r="A1332">
        <v>7350</v>
      </c>
      <c r="B1332" t="s">
        <v>86</v>
      </c>
      <c r="C1332">
        <v>210</v>
      </c>
      <c r="D1332" s="404">
        <v>45078</v>
      </c>
      <c r="E1332" t="s">
        <v>1192</v>
      </c>
      <c r="F1332" t="s">
        <v>3971</v>
      </c>
      <c r="G1332">
        <v>713160</v>
      </c>
      <c r="H1332" s="427">
        <v>11.16</v>
      </c>
      <c r="I1332">
        <v>10605</v>
      </c>
      <c r="J1332" t="s">
        <v>4505</v>
      </c>
      <c r="K1332" t="s">
        <v>18</v>
      </c>
    </row>
    <row r="1333" spans="1:11" x14ac:dyDescent="0.25">
      <c r="A1333">
        <v>7350</v>
      </c>
      <c r="B1333" t="s">
        <v>86</v>
      </c>
      <c r="C1333">
        <v>220</v>
      </c>
      <c r="D1333" s="404">
        <v>45078</v>
      </c>
      <c r="E1333" t="s">
        <v>1192</v>
      </c>
      <c r="F1333" t="s">
        <v>3971</v>
      </c>
      <c r="G1333">
        <v>713160</v>
      </c>
      <c r="H1333" s="427">
        <v>11.16</v>
      </c>
      <c r="I1333">
        <v>10605</v>
      </c>
      <c r="J1333" t="s">
        <v>4505</v>
      </c>
      <c r="K1333" t="s">
        <v>18</v>
      </c>
    </row>
    <row r="1334" spans="1:11" x14ac:dyDescent="0.25">
      <c r="A1334">
        <v>7350</v>
      </c>
      <c r="B1334" t="s">
        <v>86</v>
      </c>
      <c r="C1334">
        <v>230</v>
      </c>
      <c r="D1334" s="404">
        <v>45078</v>
      </c>
      <c r="E1334" t="s">
        <v>1192</v>
      </c>
      <c r="F1334" t="s">
        <v>3971</v>
      </c>
      <c r="G1334">
        <v>713160</v>
      </c>
      <c r="H1334" s="427">
        <v>11.16</v>
      </c>
      <c r="I1334">
        <v>10605</v>
      </c>
      <c r="J1334" t="s">
        <v>4505</v>
      </c>
      <c r="K1334" t="s">
        <v>18</v>
      </c>
    </row>
    <row r="1335" spans="1:11" x14ac:dyDescent="0.25">
      <c r="A1335">
        <v>7350</v>
      </c>
      <c r="B1335" t="s">
        <v>86</v>
      </c>
      <c r="C1335">
        <v>240</v>
      </c>
      <c r="D1335" s="404">
        <v>45078</v>
      </c>
      <c r="E1335" t="s">
        <v>1192</v>
      </c>
      <c r="F1335" t="s">
        <v>3971</v>
      </c>
      <c r="G1335">
        <v>713160</v>
      </c>
      <c r="H1335" s="427">
        <v>11.16</v>
      </c>
      <c r="I1335">
        <v>10605</v>
      </c>
      <c r="J1335" t="s">
        <v>4505</v>
      </c>
      <c r="K1335" t="s">
        <v>18</v>
      </c>
    </row>
    <row r="1336" spans="1:11" x14ac:dyDescent="0.25">
      <c r="A1336">
        <v>7350</v>
      </c>
      <c r="B1336" t="s">
        <v>86</v>
      </c>
      <c r="C1336">
        <v>340</v>
      </c>
      <c r="D1336" s="404">
        <v>45078</v>
      </c>
      <c r="E1336" t="s">
        <v>1192</v>
      </c>
      <c r="F1336" t="s">
        <v>3971</v>
      </c>
      <c r="G1336">
        <v>713160</v>
      </c>
      <c r="H1336" s="427">
        <v>5.03</v>
      </c>
      <c r="I1336">
        <v>10605</v>
      </c>
      <c r="J1336" t="s">
        <v>4505</v>
      </c>
      <c r="K1336" t="s">
        <v>18</v>
      </c>
    </row>
    <row r="1337" spans="1:11" x14ac:dyDescent="0.25">
      <c r="A1337">
        <v>7350</v>
      </c>
      <c r="B1337" t="s">
        <v>86</v>
      </c>
      <c r="C1337">
        <v>935</v>
      </c>
      <c r="D1337" s="404">
        <v>45078</v>
      </c>
      <c r="E1337" t="s">
        <v>3977</v>
      </c>
      <c r="F1337" t="s">
        <v>3971</v>
      </c>
      <c r="G1337">
        <v>713405</v>
      </c>
      <c r="H1337" s="427">
        <v>33.11</v>
      </c>
      <c r="I1337">
        <v>10605</v>
      </c>
      <c r="J1337" t="s">
        <v>4505</v>
      </c>
      <c r="K1337" t="s">
        <v>18</v>
      </c>
    </row>
    <row r="1338" spans="1:11" x14ac:dyDescent="0.25">
      <c r="A1338">
        <v>7350</v>
      </c>
      <c r="B1338" t="s">
        <v>86</v>
      </c>
      <c r="C1338">
        <v>936</v>
      </c>
      <c r="D1338" s="404">
        <v>45078</v>
      </c>
      <c r="E1338" t="s">
        <v>1192</v>
      </c>
      <c r="F1338" t="s">
        <v>3971</v>
      </c>
      <c r="G1338">
        <v>713160</v>
      </c>
      <c r="H1338" s="427">
        <v>6.14</v>
      </c>
      <c r="I1338">
        <v>10605</v>
      </c>
      <c r="J1338" t="s">
        <v>4505</v>
      </c>
      <c r="K1338" t="s">
        <v>18</v>
      </c>
    </row>
    <row r="1339" spans="1:11" x14ac:dyDescent="0.25">
      <c r="A1339">
        <v>7350</v>
      </c>
      <c r="B1339" t="s">
        <v>86</v>
      </c>
      <c r="C1339">
        <v>210</v>
      </c>
      <c r="D1339" s="404">
        <v>45008</v>
      </c>
      <c r="E1339" t="s">
        <v>1192</v>
      </c>
      <c r="F1339" t="s">
        <v>3971</v>
      </c>
      <c r="G1339">
        <v>34563428</v>
      </c>
      <c r="H1339" s="427">
        <v>11.55</v>
      </c>
      <c r="I1339">
        <v>366</v>
      </c>
      <c r="J1339" t="s">
        <v>1220</v>
      </c>
      <c r="K1339" t="s">
        <v>4259</v>
      </c>
    </row>
    <row r="1340" spans="1:11" x14ac:dyDescent="0.25">
      <c r="A1340">
        <v>7350</v>
      </c>
      <c r="B1340" t="s">
        <v>86</v>
      </c>
      <c r="C1340">
        <v>220</v>
      </c>
      <c r="D1340" s="404">
        <v>45008</v>
      </c>
      <c r="E1340" t="s">
        <v>1192</v>
      </c>
      <c r="F1340" t="s">
        <v>3971</v>
      </c>
      <c r="G1340">
        <v>34563428</v>
      </c>
      <c r="H1340" s="427">
        <v>11.55</v>
      </c>
      <c r="I1340">
        <v>366</v>
      </c>
      <c r="J1340" t="s">
        <v>1220</v>
      </c>
      <c r="K1340" t="s">
        <v>4259</v>
      </c>
    </row>
    <row r="1341" spans="1:11" x14ac:dyDescent="0.25">
      <c r="A1341">
        <v>7350</v>
      </c>
      <c r="B1341" t="s">
        <v>86</v>
      </c>
      <c r="C1341">
        <v>230</v>
      </c>
      <c r="D1341" s="404">
        <v>45008</v>
      </c>
      <c r="E1341" t="s">
        <v>1192</v>
      </c>
      <c r="F1341" t="s">
        <v>3971</v>
      </c>
      <c r="G1341">
        <v>34563428</v>
      </c>
      <c r="H1341" s="427">
        <v>11.55</v>
      </c>
      <c r="I1341">
        <v>366</v>
      </c>
      <c r="J1341" t="s">
        <v>1220</v>
      </c>
      <c r="K1341" t="s">
        <v>4259</v>
      </c>
    </row>
    <row r="1342" spans="1:11" x14ac:dyDescent="0.25">
      <c r="A1342">
        <v>7350</v>
      </c>
      <c r="B1342" t="s">
        <v>86</v>
      </c>
      <c r="C1342">
        <v>240</v>
      </c>
      <c r="D1342" s="404">
        <v>45008</v>
      </c>
      <c r="E1342" t="s">
        <v>1192</v>
      </c>
      <c r="F1342" t="s">
        <v>3971</v>
      </c>
      <c r="G1342">
        <v>34563428</v>
      </c>
      <c r="H1342" s="427">
        <v>11.55</v>
      </c>
      <c r="I1342">
        <v>366</v>
      </c>
      <c r="J1342" t="s">
        <v>1220</v>
      </c>
      <c r="K1342" t="s">
        <v>4259</v>
      </c>
    </row>
    <row r="1343" spans="1:11" x14ac:dyDescent="0.25">
      <c r="A1343">
        <v>7350</v>
      </c>
      <c r="B1343" t="s">
        <v>86</v>
      </c>
      <c r="C1343">
        <v>340</v>
      </c>
      <c r="D1343" s="404">
        <v>45008</v>
      </c>
      <c r="E1343" t="s">
        <v>1192</v>
      </c>
      <c r="F1343" t="s">
        <v>3971</v>
      </c>
      <c r="G1343">
        <v>34563428</v>
      </c>
      <c r="H1343" s="427">
        <v>5.2</v>
      </c>
      <c r="I1343">
        <v>366</v>
      </c>
      <c r="J1343" t="s">
        <v>1220</v>
      </c>
      <c r="K1343" t="s">
        <v>4259</v>
      </c>
    </row>
    <row r="1344" spans="1:11" x14ac:dyDescent="0.25">
      <c r="A1344">
        <v>7350</v>
      </c>
      <c r="B1344" t="s">
        <v>86</v>
      </c>
      <c r="C1344">
        <v>936</v>
      </c>
      <c r="D1344" s="404">
        <v>45008</v>
      </c>
      <c r="E1344" t="s">
        <v>1192</v>
      </c>
      <c r="F1344" t="s">
        <v>3971</v>
      </c>
      <c r="G1344">
        <v>34563428</v>
      </c>
      <c r="H1344" s="427">
        <v>6.35</v>
      </c>
      <c r="I1344">
        <v>366</v>
      </c>
      <c r="J1344" t="s">
        <v>1220</v>
      </c>
      <c r="K1344" t="s">
        <v>4259</v>
      </c>
    </row>
    <row r="1345" spans="1:11" x14ac:dyDescent="0.25">
      <c r="A1345">
        <v>7350</v>
      </c>
      <c r="B1345" t="s">
        <v>86</v>
      </c>
      <c r="C1345">
        <v>110</v>
      </c>
      <c r="D1345" s="404">
        <v>45017</v>
      </c>
      <c r="E1345" t="s">
        <v>3977</v>
      </c>
      <c r="F1345" t="s">
        <v>3971</v>
      </c>
      <c r="G1345">
        <v>47026116</v>
      </c>
      <c r="H1345" s="427">
        <v>16.850000000000001</v>
      </c>
      <c r="I1345">
        <v>366</v>
      </c>
      <c r="J1345" t="s">
        <v>1220</v>
      </c>
      <c r="K1345" t="s">
        <v>4259</v>
      </c>
    </row>
    <row r="1346" spans="1:11" x14ac:dyDescent="0.25">
      <c r="A1346">
        <v>7350</v>
      </c>
      <c r="B1346" t="s">
        <v>86</v>
      </c>
      <c r="C1346">
        <v>112</v>
      </c>
      <c r="D1346" s="404">
        <v>45017</v>
      </c>
      <c r="E1346" t="s">
        <v>3977</v>
      </c>
      <c r="F1346" t="s">
        <v>3971</v>
      </c>
      <c r="G1346">
        <v>47026116</v>
      </c>
      <c r="H1346" s="427">
        <v>8.43</v>
      </c>
      <c r="I1346">
        <v>366</v>
      </c>
      <c r="J1346" t="s">
        <v>1220</v>
      </c>
      <c r="K1346" t="s">
        <v>4259</v>
      </c>
    </row>
    <row r="1347" spans="1:11" x14ac:dyDescent="0.25">
      <c r="A1347">
        <v>7350</v>
      </c>
      <c r="B1347" t="s">
        <v>86</v>
      </c>
      <c r="C1347">
        <v>120</v>
      </c>
      <c r="D1347" s="404">
        <v>45017</v>
      </c>
      <c r="E1347" t="s">
        <v>3977</v>
      </c>
      <c r="F1347" t="s">
        <v>3971</v>
      </c>
      <c r="G1347">
        <v>47026116</v>
      </c>
      <c r="H1347" s="427">
        <v>18.54</v>
      </c>
      <c r="I1347">
        <v>366</v>
      </c>
      <c r="J1347" t="s">
        <v>1220</v>
      </c>
      <c r="K1347" t="s">
        <v>4259</v>
      </c>
    </row>
    <row r="1348" spans="1:11" x14ac:dyDescent="0.25">
      <c r="A1348">
        <v>7350</v>
      </c>
      <c r="B1348" t="s">
        <v>86</v>
      </c>
      <c r="C1348">
        <v>130</v>
      </c>
      <c r="D1348" s="404">
        <v>45017</v>
      </c>
      <c r="E1348" t="s">
        <v>3977</v>
      </c>
      <c r="F1348" t="s">
        <v>3971</v>
      </c>
      <c r="G1348">
        <v>47026116</v>
      </c>
      <c r="H1348" s="427">
        <v>14.32</v>
      </c>
      <c r="I1348">
        <v>366</v>
      </c>
      <c r="J1348" t="s">
        <v>1220</v>
      </c>
      <c r="K1348" t="s">
        <v>4259</v>
      </c>
    </row>
    <row r="1349" spans="1:11" x14ac:dyDescent="0.25">
      <c r="A1349">
        <v>7350</v>
      </c>
      <c r="B1349" t="s">
        <v>86</v>
      </c>
      <c r="C1349">
        <v>140</v>
      </c>
      <c r="D1349" s="404">
        <v>45017</v>
      </c>
      <c r="E1349" t="s">
        <v>3977</v>
      </c>
      <c r="F1349" t="s">
        <v>3971</v>
      </c>
      <c r="G1349">
        <v>47026116</v>
      </c>
      <c r="H1349" s="427">
        <v>16.850000000000001</v>
      </c>
      <c r="I1349">
        <v>366</v>
      </c>
      <c r="J1349" t="s">
        <v>1220</v>
      </c>
      <c r="K1349" t="s">
        <v>4259</v>
      </c>
    </row>
    <row r="1350" spans="1:11" x14ac:dyDescent="0.25">
      <c r="A1350">
        <v>7350</v>
      </c>
      <c r="B1350" t="s">
        <v>86</v>
      </c>
      <c r="C1350">
        <v>160</v>
      </c>
      <c r="D1350" s="404">
        <v>45017</v>
      </c>
      <c r="E1350" t="s">
        <v>3977</v>
      </c>
      <c r="F1350" t="s">
        <v>3971</v>
      </c>
      <c r="G1350">
        <v>47026116</v>
      </c>
      <c r="H1350" s="427">
        <v>5.05</v>
      </c>
      <c r="I1350">
        <v>366</v>
      </c>
      <c r="J1350" t="s">
        <v>1220</v>
      </c>
      <c r="K1350" t="s">
        <v>4259</v>
      </c>
    </row>
    <row r="1351" spans="1:11" x14ac:dyDescent="0.25">
      <c r="A1351">
        <v>7350</v>
      </c>
      <c r="B1351" t="s">
        <v>86</v>
      </c>
      <c r="C1351">
        <v>935</v>
      </c>
      <c r="D1351" s="404">
        <v>45017</v>
      </c>
      <c r="E1351" t="s">
        <v>3977</v>
      </c>
      <c r="F1351" t="s">
        <v>3971</v>
      </c>
      <c r="G1351">
        <v>47026116</v>
      </c>
      <c r="H1351" s="427">
        <v>4.21</v>
      </c>
      <c r="I1351">
        <v>366</v>
      </c>
      <c r="J1351" t="s">
        <v>1220</v>
      </c>
      <c r="K1351" t="s">
        <v>4259</v>
      </c>
    </row>
    <row r="1352" spans="1:11" x14ac:dyDescent="0.25">
      <c r="A1352">
        <v>7350</v>
      </c>
      <c r="B1352" t="s">
        <v>86</v>
      </c>
      <c r="C1352">
        <v>110</v>
      </c>
      <c r="D1352" s="404">
        <v>45078</v>
      </c>
      <c r="E1352" t="s">
        <v>2667</v>
      </c>
      <c r="F1352" t="s">
        <v>3971</v>
      </c>
      <c r="G1352">
        <v>27416386</v>
      </c>
      <c r="H1352" s="427">
        <v>8.2200000000000006</v>
      </c>
      <c r="I1352">
        <v>366</v>
      </c>
      <c r="J1352" t="s">
        <v>1220</v>
      </c>
      <c r="K1352" t="s">
        <v>4259</v>
      </c>
    </row>
    <row r="1353" spans="1:11" x14ac:dyDescent="0.25">
      <c r="A1353">
        <v>7350</v>
      </c>
      <c r="B1353" t="s">
        <v>86</v>
      </c>
      <c r="C1353">
        <v>110</v>
      </c>
      <c r="D1353" s="404">
        <v>45078</v>
      </c>
      <c r="E1353" t="s">
        <v>2667</v>
      </c>
      <c r="F1353" t="s">
        <v>3971</v>
      </c>
      <c r="G1353">
        <v>46346866</v>
      </c>
      <c r="H1353" s="427">
        <v>13.42</v>
      </c>
      <c r="I1353">
        <v>366</v>
      </c>
      <c r="J1353" t="s">
        <v>1220</v>
      </c>
      <c r="K1353" t="s">
        <v>4259</v>
      </c>
    </row>
    <row r="1354" spans="1:11" x14ac:dyDescent="0.25">
      <c r="A1354">
        <v>7350</v>
      </c>
      <c r="B1354" t="s">
        <v>86</v>
      </c>
      <c r="C1354">
        <v>112</v>
      </c>
      <c r="D1354" s="404">
        <v>45078</v>
      </c>
      <c r="E1354" t="s">
        <v>2667</v>
      </c>
      <c r="F1354" t="s">
        <v>3971</v>
      </c>
      <c r="G1354">
        <v>27416386</v>
      </c>
      <c r="H1354" s="427">
        <v>6.17</v>
      </c>
      <c r="I1354">
        <v>366</v>
      </c>
      <c r="J1354" t="s">
        <v>1220</v>
      </c>
      <c r="K1354" t="s">
        <v>4259</v>
      </c>
    </row>
    <row r="1355" spans="1:11" x14ac:dyDescent="0.25">
      <c r="A1355">
        <v>7350</v>
      </c>
      <c r="B1355" t="s">
        <v>86</v>
      </c>
      <c r="C1355">
        <v>112</v>
      </c>
      <c r="D1355" s="404">
        <v>45078</v>
      </c>
      <c r="E1355" t="s">
        <v>2667</v>
      </c>
      <c r="F1355" t="s">
        <v>3971</v>
      </c>
      <c r="G1355">
        <v>46346866</v>
      </c>
      <c r="H1355" s="427">
        <v>10.06</v>
      </c>
      <c r="I1355">
        <v>366</v>
      </c>
      <c r="J1355" t="s">
        <v>1220</v>
      </c>
      <c r="K1355" t="s">
        <v>4259</v>
      </c>
    </row>
    <row r="1356" spans="1:11" x14ac:dyDescent="0.25">
      <c r="A1356">
        <v>7350</v>
      </c>
      <c r="B1356" t="s">
        <v>86</v>
      </c>
      <c r="C1356">
        <v>120</v>
      </c>
      <c r="D1356" s="404">
        <v>45078</v>
      </c>
      <c r="E1356" t="s">
        <v>2667</v>
      </c>
      <c r="F1356" t="s">
        <v>3971</v>
      </c>
      <c r="G1356">
        <v>27416386</v>
      </c>
      <c r="H1356" s="427">
        <v>11.1</v>
      </c>
      <c r="I1356">
        <v>366</v>
      </c>
      <c r="J1356" t="s">
        <v>1220</v>
      </c>
      <c r="K1356" t="s">
        <v>4259</v>
      </c>
    </row>
    <row r="1357" spans="1:11" x14ac:dyDescent="0.25">
      <c r="A1357">
        <v>7350</v>
      </c>
      <c r="B1357" t="s">
        <v>86</v>
      </c>
      <c r="C1357">
        <v>120</v>
      </c>
      <c r="D1357" s="404">
        <v>45078</v>
      </c>
      <c r="E1357" t="s">
        <v>2667</v>
      </c>
      <c r="F1357" t="s">
        <v>3971</v>
      </c>
      <c r="G1357">
        <v>46346866</v>
      </c>
      <c r="H1357" s="427">
        <v>18.11</v>
      </c>
      <c r="I1357">
        <v>366</v>
      </c>
      <c r="J1357" t="s">
        <v>1220</v>
      </c>
      <c r="K1357" t="s">
        <v>4259</v>
      </c>
    </row>
    <row r="1358" spans="1:11" x14ac:dyDescent="0.25">
      <c r="A1358">
        <v>7350</v>
      </c>
      <c r="B1358" t="s">
        <v>86</v>
      </c>
      <c r="C1358">
        <v>130</v>
      </c>
      <c r="D1358" s="404">
        <v>45078</v>
      </c>
      <c r="E1358" t="s">
        <v>2667</v>
      </c>
      <c r="F1358" t="s">
        <v>3971</v>
      </c>
      <c r="G1358">
        <v>27416386</v>
      </c>
      <c r="H1358" s="427">
        <v>6.29</v>
      </c>
      <c r="I1358">
        <v>366</v>
      </c>
      <c r="J1358" t="s">
        <v>1220</v>
      </c>
      <c r="K1358" t="s">
        <v>4259</v>
      </c>
    </row>
    <row r="1359" spans="1:11" x14ac:dyDescent="0.25">
      <c r="A1359">
        <v>7350</v>
      </c>
      <c r="B1359" t="s">
        <v>86</v>
      </c>
      <c r="C1359">
        <v>130</v>
      </c>
      <c r="D1359" s="404">
        <v>45078</v>
      </c>
      <c r="E1359" t="s">
        <v>2667</v>
      </c>
      <c r="F1359" t="s">
        <v>3971</v>
      </c>
      <c r="G1359">
        <v>46346866</v>
      </c>
      <c r="H1359" s="427">
        <v>10.26</v>
      </c>
      <c r="I1359">
        <v>366</v>
      </c>
      <c r="J1359" t="s">
        <v>1220</v>
      </c>
      <c r="K1359" t="s">
        <v>4259</v>
      </c>
    </row>
    <row r="1360" spans="1:11" x14ac:dyDescent="0.25">
      <c r="A1360">
        <v>7350</v>
      </c>
      <c r="B1360" t="s">
        <v>86</v>
      </c>
      <c r="C1360">
        <v>140</v>
      </c>
      <c r="D1360" s="404">
        <v>45078</v>
      </c>
      <c r="E1360" t="s">
        <v>2667</v>
      </c>
      <c r="F1360" t="s">
        <v>3971</v>
      </c>
      <c r="G1360">
        <v>27416386</v>
      </c>
      <c r="H1360" s="427">
        <v>7.39</v>
      </c>
      <c r="I1360">
        <v>366</v>
      </c>
      <c r="J1360" t="s">
        <v>1220</v>
      </c>
      <c r="K1360" t="s">
        <v>4259</v>
      </c>
    </row>
    <row r="1361" spans="1:11" x14ac:dyDescent="0.25">
      <c r="A1361">
        <v>7350</v>
      </c>
      <c r="B1361" t="s">
        <v>86</v>
      </c>
      <c r="C1361">
        <v>140</v>
      </c>
      <c r="D1361" s="404">
        <v>45078</v>
      </c>
      <c r="E1361" t="s">
        <v>2667</v>
      </c>
      <c r="F1361" t="s">
        <v>3971</v>
      </c>
      <c r="G1361">
        <v>46346866</v>
      </c>
      <c r="H1361" s="427">
        <v>12.08</v>
      </c>
      <c r="I1361">
        <v>366</v>
      </c>
      <c r="J1361" t="s">
        <v>1220</v>
      </c>
      <c r="K1361" t="s">
        <v>4259</v>
      </c>
    </row>
    <row r="1362" spans="1:11" x14ac:dyDescent="0.25">
      <c r="A1362">
        <v>7350</v>
      </c>
      <c r="B1362" t="s">
        <v>86</v>
      </c>
      <c r="C1362">
        <v>160</v>
      </c>
      <c r="D1362" s="404">
        <v>45078</v>
      </c>
      <c r="E1362" t="s">
        <v>2667</v>
      </c>
      <c r="F1362" t="s">
        <v>3971</v>
      </c>
      <c r="G1362">
        <v>27416386</v>
      </c>
      <c r="H1362" s="427">
        <v>3.7</v>
      </c>
      <c r="I1362">
        <v>366</v>
      </c>
      <c r="J1362" t="s">
        <v>1220</v>
      </c>
      <c r="K1362" t="s">
        <v>4259</v>
      </c>
    </row>
    <row r="1363" spans="1:11" x14ac:dyDescent="0.25">
      <c r="A1363">
        <v>7350</v>
      </c>
      <c r="B1363" t="s">
        <v>86</v>
      </c>
      <c r="C1363">
        <v>160</v>
      </c>
      <c r="D1363" s="404">
        <v>45078</v>
      </c>
      <c r="E1363" t="s">
        <v>2667</v>
      </c>
      <c r="F1363" t="s">
        <v>3971</v>
      </c>
      <c r="G1363">
        <v>46346866</v>
      </c>
      <c r="H1363" s="427">
        <v>6.03</v>
      </c>
      <c r="I1363">
        <v>366</v>
      </c>
      <c r="J1363" t="s">
        <v>1220</v>
      </c>
      <c r="K1363" t="s">
        <v>4259</v>
      </c>
    </row>
    <row r="1364" spans="1:11" x14ac:dyDescent="0.25">
      <c r="A1364">
        <v>7350</v>
      </c>
      <c r="B1364" t="s">
        <v>86</v>
      </c>
      <c r="C1364">
        <v>210</v>
      </c>
      <c r="D1364" s="404">
        <v>45078</v>
      </c>
      <c r="E1364" t="s">
        <v>2667</v>
      </c>
      <c r="F1364" t="s">
        <v>3971</v>
      </c>
      <c r="G1364">
        <v>27416386</v>
      </c>
      <c r="H1364" s="427">
        <v>4.1100000000000003</v>
      </c>
      <c r="I1364">
        <v>366</v>
      </c>
      <c r="J1364" t="s">
        <v>1220</v>
      </c>
      <c r="K1364" t="s">
        <v>4259</v>
      </c>
    </row>
    <row r="1365" spans="1:11" x14ac:dyDescent="0.25">
      <c r="A1365">
        <v>7350</v>
      </c>
      <c r="B1365" t="s">
        <v>86</v>
      </c>
      <c r="C1365">
        <v>210</v>
      </c>
      <c r="D1365" s="404">
        <v>45078</v>
      </c>
      <c r="E1365" t="s">
        <v>2667</v>
      </c>
      <c r="F1365" t="s">
        <v>3971</v>
      </c>
      <c r="G1365">
        <v>46346866</v>
      </c>
      <c r="H1365" s="427">
        <v>6.71</v>
      </c>
      <c r="I1365">
        <v>366</v>
      </c>
      <c r="J1365" t="s">
        <v>1220</v>
      </c>
      <c r="K1365" t="s">
        <v>4259</v>
      </c>
    </row>
    <row r="1366" spans="1:11" x14ac:dyDescent="0.25">
      <c r="A1366">
        <v>7350</v>
      </c>
      <c r="B1366" t="s">
        <v>86</v>
      </c>
      <c r="C1366">
        <v>220</v>
      </c>
      <c r="D1366" s="404">
        <v>45078</v>
      </c>
      <c r="E1366" t="s">
        <v>2667</v>
      </c>
      <c r="F1366" t="s">
        <v>3971</v>
      </c>
      <c r="G1366">
        <v>27416386</v>
      </c>
      <c r="H1366" s="427">
        <v>2.46</v>
      </c>
      <c r="I1366">
        <v>366</v>
      </c>
      <c r="J1366" t="s">
        <v>1220</v>
      </c>
      <c r="K1366" t="s">
        <v>4259</v>
      </c>
    </row>
    <row r="1367" spans="1:11" x14ac:dyDescent="0.25">
      <c r="A1367">
        <v>7350</v>
      </c>
      <c r="B1367" t="s">
        <v>86</v>
      </c>
      <c r="C1367">
        <v>220</v>
      </c>
      <c r="D1367" s="404">
        <v>45078</v>
      </c>
      <c r="E1367" t="s">
        <v>2667</v>
      </c>
      <c r="F1367" t="s">
        <v>3971</v>
      </c>
      <c r="G1367">
        <v>46346866</v>
      </c>
      <c r="H1367" s="427">
        <v>4.03</v>
      </c>
      <c r="I1367">
        <v>366</v>
      </c>
      <c r="J1367" t="s">
        <v>1220</v>
      </c>
      <c r="K1367" t="s">
        <v>4259</v>
      </c>
    </row>
    <row r="1368" spans="1:11" x14ac:dyDescent="0.25">
      <c r="A1368">
        <v>7350</v>
      </c>
      <c r="B1368" t="s">
        <v>86</v>
      </c>
      <c r="C1368">
        <v>230</v>
      </c>
      <c r="D1368" s="404">
        <v>45078</v>
      </c>
      <c r="E1368" t="s">
        <v>2667</v>
      </c>
      <c r="F1368" t="s">
        <v>3971</v>
      </c>
      <c r="G1368">
        <v>27416386</v>
      </c>
      <c r="H1368" s="427">
        <v>4.16</v>
      </c>
      <c r="I1368">
        <v>366</v>
      </c>
      <c r="J1368" t="s">
        <v>1220</v>
      </c>
      <c r="K1368" t="s">
        <v>4259</v>
      </c>
    </row>
    <row r="1369" spans="1:11" x14ac:dyDescent="0.25">
      <c r="A1369">
        <v>7350</v>
      </c>
      <c r="B1369" t="s">
        <v>86</v>
      </c>
      <c r="C1369">
        <v>230</v>
      </c>
      <c r="D1369" s="404">
        <v>45078</v>
      </c>
      <c r="E1369" t="s">
        <v>2667</v>
      </c>
      <c r="F1369" t="s">
        <v>3971</v>
      </c>
      <c r="G1369">
        <v>46346866</v>
      </c>
      <c r="H1369" s="427">
        <v>6.79</v>
      </c>
      <c r="I1369">
        <v>366</v>
      </c>
      <c r="J1369" t="s">
        <v>1220</v>
      </c>
      <c r="K1369" t="s">
        <v>4259</v>
      </c>
    </row>
    <row r="1370" spans="1:11" x14ac:dyDescent="0.25">
      <c r="A1370">
        <v>7350</v>
      </c>
      <c r="B1370" t="s">
        <v>86</v>
      </c>
      <c r="C1370">
        <v>240</v>
      </c>
      <c r="D1370" s="404">
        <v>45078</v>
      </c>
      <c r="E1370" t="s">
        <v>2667</v>
      </c>
      <c r="F1370" t="s">
        <v>3971</v>
      </c>
      <c r="G1370">
        <v>27416386</v>
      </c>
      <c r="H1370" s="427">
        <v>3.29</v>
      </c>
      <c r="I1370">
        <v>366</v>
      </c>
      <c r="J1370" t="s">
        <v>1220</v>
      </c>
      <c r="K1370" t="s">
        <v>4259</v>
      </c>
    </row>
    <row r="1371" spans="1:11" x14ac:dyDescent="0.25">
      <c r="A1371">
        <v>7350</v>
      </c>
      <c r="B1371" t="s">
        <v>86</v>
      </c>
      <c r="C1371">
        <v>240</v>
      </c>
      <c r="D1371" s="404">
        <v>45078</v>
      </c>
      <c r="E1371" t="s">
        <v>2667</v>
      </c>
      <c r="F1371" t="s">
        <v>3971</v>
      </c>
      <c r="G1371">
        <v>46346866</v>
      </c>
      <c r="H1371" s="427">
        <v>5.37</v>
      </c>
      <c r="I1371">
        <v>366</v>
      </c>
      <c r="J1371" t="s">
        <v>1220</v>
      </c>
      <c r="K1371" t="s">
        <v>4259</v>
      </c>
    </row>
    <row r="1372" spans="1:11" x14ac:dyDescent="0.25">
      <c r="A1372">
        <v>7350</v>
      </c>
      <c r="B1372" t="s">
        <v>86</v>
      </c>
      <c r="C1372">
        <v>340</v>
      </c>
      <c r="D1372" s="404">
        <v>45078</v>
      </c>
      <c r="E1372" t="s">
        <v>2667</v>
      </c>
      <c r="F1372" t="s">
        <v>3971</v>
      </c>
      <c r="G1372">
        <v>27416386</v>
      </c>
      <c r="H1372" s="427">
        <v>1.68</v>
      </c>
      <c r="I1372">
        <v>366</v>
      </c>
      <c r="J1372" t="s">
        <v>1220</v>
      </c>
      <c r="K1372" t="s">
        <v>4259</v>
      </c>
    </row>
    <row r="1373" spans="1:11" x14ac:dyDescent="0.25">
      <c r="A1373">
        <v>7350</v>
      </c>
      <c r="B1373" t="s">
        <v>86</v>
      </c>
      <c r="C1373">
        <v>340</v>
      </c>
      <c r="D1373" s="404">
        <v>45078</v>
      </c>
      <c r="E1373" t="s">
        <v>2667</v>
      </c>
      <c r="F1373" t="s">
        <v>3971</v>
      </c>
      <c r="G1373">
        <v>46346866</v>
      </c>
      <c r="H1373" s="427">
        <v>2.74</v>
      </c>
      <c r="I1373">
        <v>366</v>
      </c>
      <c r="J1373" t="s">
        <v>1220</v>
      </c>
      <c r="K1373" t="s">
        <v>4259</v>
      </c>
    </row>
    <row r="1374" spans="1:11" x14ac:dyDescent="0.25">
      <c r="A1374">
        <v>7350</v>
      </c>
      <c r="B1374" t="s">
        <v>86</v>
      </c>
      <c r="C1374">
        <v>935</v>
      </c>
      <c r="D1374" s="404">
        <v>45078</v>
      </c>
      <c r="E1374" t="s">
        <v>2667</v>
      </c>
      <c r="F1374" t="s">
        <v>3971</v>
      </c>
      <c r="G1374">
        <v>27416386</v>
      </c>
      <c r="H1374" s="427">
        <v>1.54</v>
      </c>
      <c r="I1374">
        <v>366</v>
      </c>
      <c r="J1374" t="s">
        <v>1220</v>
      </c>
      <c r="K1374" t="s">
        <v>4259</v>
      </c>
    </row>
    <row r="1375" spans="1:11" x14ac:dyDescent="0.25">
      <c r="A1375">
        <v>7350</v>
      </c>
      <c r="B1375" t="s">
        <v>86</v>
      </c>
      <c r="C1375">
        <v>935</v>
      </c>
      <c r="D1375" s="404">
        <v>45078</v>
      </c>
      <c r="E1375" t="s">
        <v>2667</v>
      </c>
      <c r="F1375" t="s">
        <v>3971</v>
      </c>
      <c r="G1375">
        <v>46346866</v>
      </c>
      <c r="H1375" s="427">
        <v>2.5099999999999998</v>
      </c>
      <c r="I1375">
        <v>366</v>
      </c>
      <c r="J1375" t="s">
        <v>1220</v>
      </c>
      <c r="K1375" t="s">
        <v>4259</v>
      </c>
    </row>
    <row r="1376" spans="1:11" x14ac:dyDescent="0.25">
      <c r="A1376">
        <v>7350</v>
      </c>
      <c r="B1376" t="s">
        <v>86</v>
      </c>
      <c r="C1376">
        <v>936</v>
      </c>
      <c r="D1376" s="404">
        <v>45078</v>
      </c>
      <c r="E1376" t="s">
        <v>2667</v>
      </c>
      <c r="F1376" t="s">
        <v>3971</v>
      </c>
      <c r="G1376">
        <v>27416386</v>
      </c>
      <c r="H1376" s="427">
        <v>1.54</v>
      </c>
      <c r="I1376">
        <v>366</v>
      </c>
      <c r="J1376" t="s">
        <v>1220</v>
      </c>
      <c r="K1376" t="s">
        <v>4259</v>
      </c>
    </row>
    <row r="1377" spans="1:11" x14ac:dyDescent="0.25">
      <c r="A1377">
        <v>7350</v>
      </c>
      <c r="B1377" t="s">
        <v>86</v>
      </c>
      <c r="C1377">
        <v>936</v>
      </c>
      <c r="D1377" s="404">
        <v>45078</v>
      </c>
      <c r="E1377" t="s">
        <v>2667</v>
      </c>
      <c r="F1377" t="s">
        <v>3971</v>
      </c>
      <c r="G1377">
        <v>46346866</v>
      </c>
      <c r="H1377" s="427">
        <v>2.5099999999999998</v>
      </c>
      <c r="I1377">
        <v>366</v>
      </c>
      <c r="J1377" t="s">
        <v>1220</v>
      </c>
      <c r="K1377" t="s">
        <v>4259</v>
      </c>
    </row>
    <row r="1378" spans="1:11" x14ac:dyDescent="0.25">
      <c r="A1378">
        <v>7350</v>
      </c>
      <c r="B1378" t="s">
        <v>86</v>
      </c>
      <c r="C1378">
        <v>110</v>
      </c>
      <c r="D1378" s="404">
        <v>45107</v>
      </c>
      <c r="E1378" t="s">
        <v>2667</v>
      </c>
      <c r="F1378" t="s">
        <v>3971</v>
      </c>
      <c r="G1378">
        <v>46819427</v>
      </c>
      <c r="H1378" s="427">
        <v>6.97</v>
      </c>
      <c r="I1378">
        <v>366</v>
      </c>
      <c r="J1378" t="s">
        <v>1220</v>
      </c>
      <c r="K1378" t="s">
        <v>4259</v>
      </c>
    </row>
    <row r="1379" spans="1:11" x14ac:dyDescent="0.25">
      <c r="A1379">
        <v>7350</v>
      </c>
      <c r="B1379" t="s">
        <v>86</v>
      </c>
      <c r="C1379">
        <v>112</v>
      </c>
      <c r="D1379" s="404">
        <v>45107</v>
      </c>
      <c r="E1379" t="s">
        <v>2667</v>
      </c>
      <c r="F1379" t="s">
        <v>3971</v>
      </c>
      <c r="G1379">
        <v>46819427</v>
      </c>
      <c r="H1379" s="427">
        <v>5.23</v>
      </c>
      <c r="I1379">
        <v>366</v>
      </c>
      <c r="J1379" t="s">
        <v>1220</v>
      </c>
      <c r="K1379" t="s">
        <v>4259</v>
      </c>
    </row>
    <row r="1380" spans="1:11" x14ac:dyDescent="0.25">
      <c r="A1380">
        <v>7350</v>
      </c>
      <c r="B1380" t="s">
        <v>86</v>
      </c>
      <c r="C1380">
        <v>120</v>
      </c>
      <c r="D1380" s="404">
        <v>45107</v>
      </c>
      <c r="E1380" t="s">
        <v>2667</v>
      </c>
      <c r="F1380" t="s">
        <v>3971</v>
      </c>
      <c r="G1380">
        <v>46819427</v>
      </c>
      <c r="H1380" s="427">
        <v>9.41</v>
      </c>
      <c r="I1380">
        <v>366</v>
      </c>
      <c r="J1380" t="s">
        <v>1220</v>
      </c>
      <c r="K1380" t="s">
        <v>4259</v>
      </c>
    </row>
    <row r="1381" spans="1:11" x14ac:dyDescent="0.25">
      <c r="A1381">
        <v>7350</v>
      </c>
      <c r="B1381" t="s">
        <v>86</v>
      </c>
      <c r="C1381">
        <v>130</v>
      </c>
      <c r="D1381" s="404">
        <v>45107</v>
      </c>
      <c r="E1381" t="s">
        <v>2667</v>
      </c>
      <c r="F1381" t="s">
        <v>3971</v>
      </c>
      <c r="G1381">
        <v>46819427</v>
      </c>
      <c r="H1381" s="427">
        <v>5.33</v>
      </c>
      <c r="I1381">
        <v>366</v>
      </c>
      <c r="J1381" t="s">
        <v>1220</v>
      </c>
      <c r="K1381" t="s">
        <v>4259</v>
      </c>
    </row>
    <row r="1382" spans="1:11" x14ac:dyDescent="0.25">
      <c r="A1382">
        <v>7350</v>
      </c>
      <c r="B1382" t="s">
        <v>86</v>
      </c>
      <c r="C1382">
        <v>140</v>
      </c>
      <c r="D1382" s="404">
        <v>45107</v>
      </c>
      <c r="E1382" t="s">
        <v>2667</v>
      </c>
      <c r="F1382" t="s">
        <v>3971</v>
      </c>
      <c r="G1382">
        <v>46819427</v>
      </c>
      <c r="H1382" s="427">
        <v>6.27</v>
      </c>
      <c r="I1382">
        <v>366</v>
      </c>
      <c r="J1382" t="s">
        <v>1220</v>
      </c>
      <c r="K1382" t="s">
        <v>4259</v>
      </c>
    </row>
    <row r="1383" spans="1:11" x14ac:dyDescent="0.25">
      <c r="A1383">
        <v>7350</v>
      </c>
      <c r="B1383" t="s">
        <v>86</v>
      </c>
      <c r="C1383">
        <v>160</v>
      </c>
      <c r="D1383" s="404">
        <v>45107</v>
      </c>
      <c r="E1383" t="s">
        <v>2667</v>
      </c>
      <c r="F1383" t="s">
        <v>3971</v>
      </c>
      <c r="G1383">
        <v>46819427</v>
      </c>
      <c r="H1383" s="427">
        <v>3.14</v>
      </c>
      <c r="I1383">
        <v>366</v>
      </c>
      <c r="J1383" t="s">
        <v>1220</v>
      </c>
      <c r="K1383" t="s">
        <v>4259</v>
      </c>
    </row>
    <row r="1384" spans="1:11" x14ac:dyDescent="0.25">
      <c r="A1384">
        <v>7350</v>
      </c>
      <c r="B1384" t="s">
        <v>86</v>
      </c>
      <c r="C1384">
        <v>210</v>
      </c>
      <c r="D1384" s="404">
        <v>45107</v>
      </c>
      <c r="E1384" t="s">
        <v>2667</v>
      </c>
      <c r="F1384" t="s">
        <v>3971</v>
      </c>
      <c r="G1384">
        <v>46819427</v>
      </c>
      <c r="H1384" s="427">
        <v>3.49</v>
      </c>
      <c r="I1384">
        <v>366</v>
      </c>
      <c r="J1384" t="s">
        <v>1220</v>
      </c>
      <c r="K1384" t="s">
        <v>4259</v>
      </c>
    </row>
    <row r="1385" spans="1:11" x14ac:dyDescent="0.25">
      <c r="A1385">
        <v>7350</v>
      </c>
      <c r="B1385" t="s">
        <v>86</v>
      </c>
      <c r="C1385">
        <v>220</v>
      </c>
      <c r="D1385" s="404">
        <v>45107</v>
      </c>
      <c r="E1385" t="s">
        <v>2667</v>
      </c>
      <c r="F1385" t="s">
        <v>3971</v>
      </c>
      <c r="G1385">
        <v>46819427</v>
      </c>
      <c r="H1385" s="427">
        <v>2.09</v>
      </c>
      <c r="I1385">
        <v>366</v>
      </c>
      <c r="J1385" t="s">
        <v>1220</v>
      </c>
      <c r="K1385" t="s">
        <v>4259</v>
      </c>
    </row>
    <row r="1386" spans="1:11" x14ac:dyDescent="0.25">
      <c r="A1386">
        <v>7350</v>
      </c>
      <c r="B1386" t="s">
        <v>86</v>
      </c>
      <c r="C1386">
        <v>230</v>
      </c>
      <c r="D1386" s="404">
        <v>45107</v>
      </c>
      <c r="E1386" t="s">
        <v>2667</v>
      </c>
      <c r="F1386" t="s">
        <v>3971</v>
      </c>
      <c r="G1386">
        <v>46819427</v>
      </c>
      <c r="H1386" s="427">
        <v>3.53</v>
      </c>
      <c r="I1386">
        <v>366</v>
      </c>
      <c r="J1386" t="s">
        <v>1220</v>
      </c>
      <c r="K1386" t="s">
        <v>4259</v>
      </c>
    </row>
    <row r="1387" spans="1:11" x14ac:dyDescent="0.25">
      <c r="A1387">
        <v>7350</v>
      </c>
      <c r="B1387" t="s">
        <v>86</v>
      </c>
      <c r="C1387">
        <v>240</v>
      </c>
      <c r="D1387" s="404">
        <v>45107</v>
      </c>
      <c r="E1387" t="s">
        <v>2667</v>
      </c>
      <c r="F1387" t="s">
        <v>3971</v>
      </c>
      <c r="G1387">
        <v>46819427</v>
      </c>
      <c r="H1387" s="427">
        <v>2.78</v>
      </c>
      <c r="I1387">
        <v>366</v>
      </c>
      <c r="J1387" t="s">
        <v>1220</v>
      </c>
      <c r="K1387" t="s">
        <v>4259</v>
      </c>
    </row>
    <row r="1388" spans="1:11" x14ac:dyDescent="0.25">
      <c r="A1388">
        <v>7350</v>
      </c>
      <c r="B1388" t="s">
        <v>86</v>
      </c>
      <c r="C1388">
        <v>340</v>
      </c>
      <c r="D1388" s="404">
        <v>45107</v>
      </c>
      <c r="E1388" t="s">
        <v>2667</v>
      </c>
      <c r="F1388" t="s">
        <v>3971</v>
      </c>
      <c r="G1388">
        <v>46819427</v>
      </c>
      <c r="H1388" s="427">
        <v>1.42</v>
      </c>
      <c r="I1388">
        <v>366</v>
      </c>
      <c r="J1388" t="s">
        <v>1220</v>
      </c>
      <c r="K1388" t="s">
        <v>4259</v>
      </c>
    </row>
    <row r="1389" spans="1:11" x14ac:dyDescent="0.25">
      <c r="A1389">
        <v>7350</v>
      </c>
      <c r="B1389" t="s">
        <v>86</v>
      </c>
      <c r="C1389">
        <v>935</v>
      </c>
      <c r="D1389" s="404">
        <v>45107</v>
      </c>
      <c r="E1389" t="s">
        <v>2667</v>
      </c>
      <c r="F1389" t="s">
        <v>3971</v>
      </c>
      <c r="G1389">
        <v>46819427</v>
      </c>
      <c r="H1389" s="427">
        <v>1.3</v>
      </c>
      <c r="I1389">
        <v>366</v>
      </c>
      <c r="J1389" t="s">
        <v>1220</v>
      </c>
      <c r="K1389" t="s">
        <v>4259</v>
      </c>
    </row>
    <row r="1390" spans="1:11" x14ac:dyDescent="0.25">
      <c r="A1390">
        <v>7350</v>
      </c>
      <c r="B1390" t="s">
        <v>86</v>
      </c>
      <c r="C1390">
        <v>936</v>
      </c>
      <c r="D1390" s="404">
        <v>45107</v>
      </c>
      <c r="E1390" t="s">
        <v>2667</v>
      </c>
      <c r="F1390" t="s">
        <v>3971</v>
      </c>
      <c r="G1390">
        <v>46819427</v>
      </c>
      <c r="H1390" s="427">
        <v>1.3</v>
      </c>
      <c r="I1390">
        <v>366</v>
      </c>
      <c r="J1390" t="s">
        <v>1220</v>
      </c>
      <c r="K1390" t="s">
        <v>4259</v>
      </c>
    </row>
    <row r="1391" spans="1:11" x14ac:dyDescent="0.25">
      <c r="A1391">
        <v>7350</v>
      </c>
      <c r="B1391" t="s">
        <v>86</v>
      </c>
      <c r="C1391">
        <v>110</v>
      </c>
      <c r="D1391" s="404">
        <v>45138</v>
      </c>
      <c r="E1391" t="s">
        <v>3977</v>
      </c>
      <c r="F1391" t="s">
        <v>3971</v>
      </c>
      <c r="G1391">
        <v>42808521</v>
      </c>
      <c r="H1391" s="427">
        <v>14.82</v>
      </c>
      <c r="I1391">
        <v>366</v>
      </c>
      <c r="J1391" t="s">
        <v>1220</v>
      </c>
      <c r="K1391" t="s">
        <v>4259</v>
      </c>
    </row>
    <row r="1392" spans="1:11" x14ac:dyDescent="0.25">
      <c r="A1392">
        <v>7350</v>
      </c>
      <c r="B1392" t="s">
        <v>86</v>
      </c>
      <c r="C1392">
        <v>112</v>
      </c>
      <c r="D1392" s="404">
        <v>45138</v>
      </c>
      <c r="E1392" t="s">
        <v>3977</v>
      </c>
      <c r="F1392" t="s">
        <v>3971</v>
      </c>
      <c r="G1392">
        <v>42808521</v>
      </c>
      <c r="H1392" s="427">
        <v>7.41</v>
      </c>
      <c r="I1392">
        <v>366</v>
      </c>
      <c r="J1392" t="s">
        <v>1220</v>
      </c>
      <c r="K1392" t="s">
        <v>4259</v>
      </c>
    </row>
    <row r="1393" spans="1:11" x14ac:dyDescent="0.25">
      <c r="A1393">
        <v>7350</v>
      </c>
      <c r="B1393" t="s">
        <v>86</v>
      </c>
      <c r="C1393">
        <v>120</v>
      </c>
      <c r="D1393" s="404">
        <v>45138</v>
      </c>
      <c r="E1393" t="s">
        <v>3977</v>
      </c>
      <c r="F1393" t="s">
        <v>3971</v>
      </c>
      <c r="G1393">
        <v>42808521</v>
      </c>
      <c r="H1393" s="427">
        <v>16.3</v>
      </c>
      <c r="I1393">
        <v>366</v>
      </c>
      <c r="J1393" t="s">
        <v>1220</v>
      </c>
      <c r="K1393" t="s">
        <v>4259</v>
      </c>
    </row>
    <row r="1394" spans="1:11" x14ac:dyDescent="0.25">
      <c r="A1394">
        <v>7350</v>
      </c>
      <c r="B1394" t="s">
        <v>86</v>
      </c>
      <c r="C1394">
        <v>130</v>
      </c>
      <c r="D1394" s="404">
        <v>45138</v>
      </c>
      <c r="E1394" t="s">
        <v>3977</v>
      </c>
      <c r="F1394" t="s">
        <v>3971</v>
      </c>
      <c r="G1394">
        <v>42808521</v>
      </c>
      <c r="H1394" s="427">
        <v>12.6</v>
      </c>
      <c r="I1394">
        <v>366</v>
      </c>
      <c r="J1394" t="s">
        <v>1220</v>
      </c>
      <c r="K1394" t="s">
        <v>4259</v>
      </c>
    </row>
    <row r="1395" spans="1:11" x14ac:dyDescent="0.25">
      <c r="A1395">
        <v>7350</v>
      </c>
      <c r="B1395" t="s">
        <v>86</v>
      </c>
      <c r="C1395">
        <v>140</v>
      </c>
      <c r="D1395" s="404">
        <v>45138</v>
      </c>
      <c r="E1395" t="s">
        <v>3977</v>
      </c>
      <c r="F1395" t="s">
        <v>3971</v>
      </c>
      <c r="G1395">
        <v>42808521</v>
      </c>
      <c r="H1395" s="427">
        <v>14.82</v>
      </c>
      <c r="I1395">
        <v>366</v>
      </c>
      <c r="J1395" t="s">
        <v>1220</v>
      </c>
      <c r="K1395" t="s">
        <v>4259</v>
      </c>
    </row>
    <row r="1396" spans="1:11" x14ac:dyDescent="0.25">
      <c r="A1396">
        <v>7350</v>
      </c>
      <c r="B1396" t="s">
        <v>86</v>
      </c>
      <c r="C1396">
        <v>160</v>
      </c>
      <c r="D1396" s="404">
        <v>45138</v>
      </c>
      <c r="E1396" t="s">
        <v>3977</v>
      </c>
      <c r="F1396" t="s">
        <v>3971</v>
      </c>
      <c r="G1396">
        <v>42808521</v>
      </c>
      <c r="H1396" s="427">
        <v>4.4400000000000004</v>
      </c>
      <c r="I1396">
        <v>366</v>
      </c>
      <c r="J1396" t="s">
        <v>1220</v>
      </c>
      <c r="K1396" t="s">
        <v>4259</v>
      </c>
    </row>
    <row r="1397" spans="1:11" x14ac:dyDescent="0.25">
      <c r="A1397">
        <v>7350</v>
      </c>
      <c r="B1397" t="s">
        <v>86</v>
      </c>
      <c r="C1397">
        <v>935</v>
      </c>
      <c r="D1397" s="404">
        <v>45138</v>
      </c>
      <c r="E1397" t="s">
        <v>3977</v>
      </c>
      <c r="F1397" t="s">
        <v>3971</v>
      </c>
      <c r="G1397">
        <v>42808521</v>
      </c>
      <c r="H1397" s="427">
        <v>3.7</v>
      </c>
      <c r="I1397">
        <v>366</v>
      </c>
      <c r="J1397" t="s">
        <v>1220</v>
      </c>
      <c r="K1397" t="s">
        <v>4259</v>
      </c>
    </row>
    <row r="1398" spans="1:11" x14ac:dyDescent="0.25">
      <c r="A1398">
        <v>7350</v>
      </c>
      <c r="B1398" t="s">
        <v>86</v>
      </c>
      <c r="C1398">
        <v>110</v>
      </c>
      <c r="D1398" s="404">
        <v>45198</v>
      </c>
      <c r="E1398" t="s">
        <v>2667</v>
      </c>
      <c r="F1398" t="s">
        <v>3971</v>
      </c>
      <c r="G1398">
        <v>34526154</v>
      </c>
      <c r="H1398" s="427">
        <v>9.98</v>
      </c>
      <c r="I1398">
        <v>366</v>
      </c>
      <c r="J1398" t="s">
        <v>1220</v>
      </c>
      <c r="K1398" t="s">
        <v>4259</v>
      </c>
    </row>
    <row r="1399" spans="1:11" x14ac:dyDescent="0.25">
      <c r="A1399">
        <v>7350</v>
      </c>
      <c r="B1399" t="s">
        <v>86</v>
      </c>
      <c r="C1399">
        <v>112</v>
      </c>
      <c r="D1399" s="404">
        <v>45198</v>
      </c>
      <c r="E1399" t="s">
        <v>2667</v>
      </c>
      <c r="F1399" t="s">
        <v>3971</v>
      </c>
      <c r="G1399">
        <v>34526154</v>
      </c>
      <c r="H1399" s="427">
        <v>7.49</v>
      </c>
      <c r="I1399">
        <v>366</v>
      </c>
      <c r="J1399" t="s">
        <v>1220</v>
      </c>
      <c r="K1399" t="s">
        <v>4259</v>
      </c>
    </row>
    <row r="1400" spans="1:11" x14ac:dyDescent="0.25">
      <c r="A1400">
        <v>7350</v>
      </c>
      <c r="B1400" t="s">
        <v>86</v>
      </c>
      <c r="C1400">
        <v>120</v>
      </c>
      <c r="D1400" s="404">
        <v>45198</v>
      </c>
      <c r="E1400" t="s">
        <v>2667</v>
      </c>
      <c r="F1400" t="s">
        <v>3971</v>
      </c>
      <c r="G1400">
        <v>34526154</v>
      </c>
      <c r="H1400" s="427">
        <v>13.48</v>
      </c>
      <c r="I1400">
        <v>366</v>
      </c>
      <c r="J1400" t="s">
        <v>1220</v>
      </c>
      <c r="K1400" t="s">
        <v>4259</v>
      </c>
    </row>
    <row r="1401" spans="1:11" x14ac:dyDescent="0.25">
      <c r="A1401">
        <v>7350</v>
      </c>
      <c r="B1401" t="s">
        <v>86</v>
      </c>
      <c r="C1401">
        <v>130</v>
      </c>
      <c r="D1401" s="404">
        <v>45198</v>
      </c>
      <c r="E1401" t="s">
        <v>2667</v>
      </c>
      <c r="F1401" t="s">
        <v>3971</v>
      </c>
      <c r="G1401">
        <v>34526154</v>
      </c>
      <c r="H1401" s="427">
        <v>7.63</v>
      </c>
      <c r="I1401">
        <v>366</v>
      </c>
      <c r="J1401" t="s">
        <v>1220</v>
      </c>
      <c r="K1401" t="s">
        <v>4259</v>
      </c>
    </row>
    <row r="1402" spans="1:11" x14ac:dyDescent="0.25">
      <c r="A1402">
        <v>7350</v>
      </c>
      <c r="B1402" t="s">
        <v>86</v>
      </c>
      <c r="C1402">
        <v>140</v>
      </c>
      <c r="D1402" s="404">
        <v>45198</v>
      </c>
      <c r="E1402" t="s">
        <v>2667</v>
      </c>
      <c r="F1402" t="s">
        <v>3971</v>
      </c>
      <c r="G1402">
        <v>34526154</v>
      </c>
      <c r="H1402" s="427">
        <v>8.98</v>
      </c>
      <c r="I1402">
        <v>366</v>
      </c>
      <c r="J1402" t="s">
        <v>1220</v>
      </c>
      <c r="K1402" t="s">
        <v>4259</v>
      </c>
    </row>
    <row r="1403" spans="1:11" x14ac:dyDescent="0.25">
      <c r="A1403">
        <v>7350</v>
      </c>
      <c r="B1403" t="s">
        <v>86</v>
      </c>
      <c r="C1403">
        <v>160</v>
      </c>
      <c r="D1403" s="404">
        <v>45198</v>
      </c>
      <c r="E1403" t="s">
        <v>2667</v>
      </c>
      <c r="F1403" t="s">
        <v>3971</v>
      </c>
      <c r="G1403">
        <v>34526154</v>
      </c>
      <c r="H1403" s="427">
        <v>4.5</v>
      </c>
      <c r="I1403">
        <v>366</v>
      </c>
      <c r="J1403" t="s">
        <v>1220</v>
      </c>
      <c r="K1403" t="s">
        <v>4259</v>
      </c>
    </row>
    <row r="1404" spans="1:11" x14ac:dyDescent="0.25">
      <c r="A1404">
        <v>7350</v>
      </c>
      <c r="B1404" t="s">
        <v>86</v>
      </c>
      <c r="C1404">
        <v>210</v>
      </c>
      <c r="D1404" s="404">
        <v>45198</v>
      </c>
      <c r="E1404" t="s">
        <v>2667</v>
      </c>
      <c r="F1404" t="s">
        <v>3971</v>
      </c>
      <c r="G1404">
        <v>34526154</v>
      </c>
      <c r="H1404" s="427">
        <v>4.99</v>
      </c>
      <c r="I1404">
        <v>366</v>
      </c>
      <c r="J1404" t="s">
        <v>1220</v>
      </c>
      <c r="K1404" t="s">
        <v>4259</v>
      </c>
    </row>
    <row r="1405" spans="1:11" x14ac:dyDescent="0.25">
      <c r="A1405">
        <v>7350</v>
      </c>
      <c r="B1405" t="s">
        <v>86</v>
      </c>
      <c r="C1405">
        <v>220</v>
      </c>
      <c r="D1405" s="404">
        <v>45198</v>
      </c>
      <c r="E1405" t="s">
        <v>2667</v>
      </c>
      <c r="F1405" t="s">
        <v>3971</v>
      </c>
      <c r="G1405">
        <v>34526154</v>
      </c>
      <c r="H1405" s="427">
        <v>2.99</v>
      </c>
      <c r="I1405">
        <v>366</v>
      </c>
      <c r="J1405" t="s">
        <v>1220</v>
      </c>
      <c r="K1405" t="s">
        <v>4259</v>
      </c>
    </row>
    <row r="1406" spans="1:11" x14ac:dyDescent="0.25">
      <c r="A1406">
        <v>7350</v>
      </c>
      <c r="B1406" t="s">
        <v>86</v>
      </c>
      <c r="C1406">
        <v>230</v>
      </c>
      <c r="D1406" s="404">
        <v>45198</v>
      </c>
      <c r="E1406" t="s">
        <v>2667</v>
      </c>
      <c r="F1406" t="s">
        <v>3971</v>
      </c>
      <c r="G1406">
        <v>34526154</v>
      </c>
      <c r="H1406" s="427">
        <v>5.05</v>
      </c>
      <c r="I1406">
        <v>366</v>
      </c>
      <c r="J1406" t="s">
        <v>1220</v>
      </c>
      <c r="K1406" t="s">
        <v>4259</v>
      </c>
    </row>
    <row r="1407" spans="1:11" x14ac:dyDescent="0.25">
      <c r="A1407">
        <v>7350</v>
      </c>
      <c r="B1407" t="s">
        <v>86</v>
      </c>
      <c r="C1407">
        <v>240</v>
      </c>
      <c r="D1407" s="404">
        <v>45198</v>
      </c>
      <c r="E1407" t="s">
        <v>2667</v>
      </c>
      <c r="F1407" t="s">
        <v>3971</v>
      </c>
      <c r="G1407">
        <v>34526154</v>
      </c>
      <c r="H1407" s="427">
        <v>3.99</v>
      </c>
      <c r="I1407">
        <v>366</v>
      </c>
      <c r="J1407" t="s">
        <v>1220</v>
      </c>
      <c r="K1407" t="s">
        <v>4259</v>
      </c>
    </row>
    <row r="1408" spans="1:11" x14ac:dyDescent="0.25">
      <c r="A1408">
        <v>7350</v>
      </c>
      <c r="B1408" t="s">
        <v>86</v>
      </c>
      <c r="C1408">
        <v>340</v>
      </c>
      <c r="D1408" s="404">
        <v>45198</v>
      </c>
      <c r="E1408" t="s">
        <v>2667</v>
      </c>
      <c r="F1408" t="s">
        <v>3971</v>
      </c>
      <c r="G1408">
        <v>34526154</v>
      </c>
      <c r="H1408" s="427">
        <v>2.0299999999999998</v>
      </c>
      <c r="I1408">
        <v>366</v>
      </c>
      <c r="J1408" t="s">
        <v>1220</v>
      </c>
      <c r="K1408" t="s">
        <v>4259</v>
      </c>
    </row>
    <row r="1409" spans="1:11" x14ac:dyDescent="0.25">
      <c r="A1409">
        <v>7350</v>
      </c>
      <c r="B1409" t="s">
        <v>86</v>
      </c>
      <c r="C1409">
        <v>935</v>
      </c>
      <c r="D1409" s="404">
        <v>45198</v>
      </c>
      <c r="E1409" t="s">
        <v>2667</v>
      </c>
      <c r="F1409" t="s">
        <v>3971</v>
      </c>
      <c r="G1409">
        <v>34526154</v>
      </c>
      <c r="H1409" s="427">
        <v>1.87</v>
      </c>
      <c r="I1409">
        <v>366</v>
      </c>
      <c r="J1409" t="s">
        <v>1220</v>
      </c>
      <c r="K1409" t="s">
        <v>4259</v>
      </c>
    </row>
    <row r="1410" spans="1:11" x14ac:dyDescent="0.25">
      <c r="A1410">
        <v>7350</v>
      </c>
      <c r="B1410" t="s">
        <v>86</v>
      </c>
      <c r="C1410">
        <v>936</v>
      </c>
      <c r="D1410" s="404">
        <v>45198</v>
      </c>
      <c r="E1410" t="s">
        <v>2667</v>
      </c>
      <c r="F1410" t="s">
        <v>3971</v>
      </c>
      <c r="G1410">
        <v>34526154</v>
      </c>
      <c r="H1410" s="427">
        <v>1.87</v>
      </c>
      <c r="I1410">
        <v>366</v>
      </c>
      <c r="J1410" t="s">
        <v>1220</v>
      </c>
      <c r="K1410" t="s">
        <v>4259</v>
      </c>
    </row>
    <row r="1411" spans="1:11" x14ac:dyDescent="0.25">
      <c r="A1411">
        <v>7350</v>
      </c>
      <c r="B1411" t="s">
        <v>86</v>
      </c>
      <c r="C1411">
        <v>110</v>
      </c>
      <c r="D1411" s="404">
        <v>45200</v>
      </c>
      <c r="E1411" t="s">
        <v>2667</v>
      </c>
      <c r="F1411" t="s">
        <v>3971</v>
      </c>
      <c r="G1411">
        <v>36895840</v>
      </c>
      <c r="H1411" s="427">
        <v>9.4600000000000009</v>
      </c>
      <c r="I1411">
        <v>366</v>
      </c>
      <c r="J1411" t="s">
        <v>1220</v>
      </c>
      <c r="K1411" t="s">
        <v>4259</v>
      </c>
    </row>
    <row r="1412" spans="1:11" x14ac:dyDescent="0.25">
      <c r="A1412">
        <v>7350</v>
      </c>
      <c r="B1412" t="s">
        <v>86</v>
      </c>
      <c r="C1412">
        <v>112</v>
      </c>
      <c r="D1412" s="404">
        <v>45200</v>
      </c>
      <c r="E1412" t="s">
        <v>2667</v>
      </c>
      <c r="F1412" t="s">
        <v>3971</v>
      </c>
      <c r="G1412">
        <v>36895840</v>
      </c>
      <c r="H1412" s="427">
        <v>7.1</v>
      </c>
      <c r="I1412">
        <v>366</v>
      </c>
      <c r="J1412" t="s">
        <v>1220</v>
      </c>
      <c r="K1412" t="s">
        <v>4259</v>
      </c>
    </row>
    <row r="1413" spans="1:11" x14ac:dyDescent="0.25">
      <c r="A1413">
        <v>7350</v>
      </c>
      <c r="B1413" t="s">
        <v>86</v>
      </c>
      <c r="C1413">
        <v>120</v>
      </c>
      <c r="D1413" s="404">
        <v>45200</v>
      </c>
      <c r="E1413" t="s">
        <v>2667</v>
      </c>
      <c r="F1413" t="s">
        <v>3971</v>
      </c>
      <c r="G1413">
        <v>36895840</v>
      </c>
      <c r="H1413" s="427">
        <v>12.78</v>
      </c>
      <c r="I1413">
        <v>366</v>
      </c>
      <c r="J1413" t="s">
        <v>1220</v>
      </c>
      <c r="K1413" t="s">
        <v>4259</v>
      </c>
    </row>
    <row r="1414" spans="1:11" x14ac:dyDescent="0.25">
      <c r="A1414">
        <v>7350</v>
      </c>
      <c r="B1414" t="s">
        <v>86</v>
      </c>
      <c r="C1414">
        <v>130</v>
      </c>
      <c r="D1414" s="404">
        <v>45200</v>
      </c>
      <c r="E1414" t="s">
        <v>2667</v>
      </c>
      <c r="F1414" t="s">
        <v>3971</v>
      </c>
      <c r="G1414">
        <v>36895840</v>
      </c>
      <c r="H1414" s="427">
        <v>7.24</v>
      </c>
      <c r="I1414">
        <v>366</v>
      </c>
      <c r="J1414" t="s">
        <v>1220</v>
      </c>
      <c r="K1414" t="s">
        <v>4259</v>
      </c>
    </row>
    <row r="1415" spans="1:11" x14ac:dyDescent="0.25">
      <c r="A1415">
        <v>7350</v>
      </c>
      <c r="B1415" t="s">
        <v>86</v>
      </c>
      <c r="C1415">
        <v>140</v>
      </c>
      <c r="D1415" s="404">
        <v>45200</v>
      </c>
      <c r="E1415" t="s">
        <v>2667</v>
      </c>
      <c r="F1415" t="s">
        <v>3971</v>
      </c>
      <c r="G1415">
        <v>36895840</v>
      </c>
      <c r="H1415" s="427">
        <v>8.52</v>
      </c>
      <c r="I1415">
        <v>366</v>
      </c>
      <c r="J1415" t="s">
        <v>1220</v>
      </c>
      <c r="K1415" t="s">
        <v>4259</v>
      </c>
    </row>
    <row r="1416" spans="1:11" x14ac:dyDescent="0.25">
      <c r="A1416">
        <v>7350</v>
      </c>
      <c r="B1416" t="s">
        <v>86</v>
      </c>
      <c r="C1416">
        <v>160</v>
      </c>
      <c r="D1416" s="404">
        <v>45200</v>
      </c>
      <c r="E1416" t="s">
        <v>2667</v>
      </c>
      <c r="F1416" t="s">
        <v>3971</v>
      </c>
      <c r="G1416">
        <v>36895840</v>
      </c>
      <c r="H1416" s="427">
        <v>4.26</v>
      </c>
      <c r="I1416">
        <v>366</v>
      </c>
      <c r="J1416" t="s">
        <v>1220</v>
      </c>
      <c r="K1416" t="s">
        <v>4259</v>
      </c>
    </row>
    <row r="1417" spans="1:11" x14ac:dyDescent="0.25">
      <c r="A1417">
        <v>7350</v>
      </c>
      <c r="B1417" t="s">
        <v>86</v>
      </c>
      <c r="C1417">
        <v>210</v>
      </c>
      <c r="D1417" s="404">
        <v>45200</v>
      </c>
      <c r="E1417" t="s">
        <v>2667</v>
      </c>
      <c r="F1417" t="s">
        <v>3971</v>
      </c>
      <c r="G1417">
        <v>36895840</v>
      </c>
      <c r="H1417" s="427">
        <v>4.74</v>
      </c>
      <c r="I1417">
        <v>366</v>
      </c>
      <c r="J1417" t="s">
        <v>1220</v>
      </c>
      <c r="K1417" t="s">
        <v>4259</v>
      </c>
    </row>
    <row r="1418" spans="1:11" x14ac:dyDescent="0.25">
      <c r="A1418">
        <v>7350</v>
      </c>
      <c r="B1418" t="s">
        <v>86</v>
      </c>
      <c r="C1418">
        <v>220</v>
      </c>
      <c r="D1418" s="404">
        <v>45200</v>
      </c>
      <c r="E1418" t="s">
        <v>2667</v>
      </c>
      <c r="F1418" t="s">
        <v>3971</v>
      </c>
      <c r="G1418">
        <v>36895840</v>
      </c>
      <c r="H1418" s="427">
        <v>2.84</v>
      </c>
      <c r="I1418">
        <v>366</v>
      </c>
      <c r="J1418" t="s">
        <v>1220</v>
      </c>
      <c r="K1418" t="s">
        <v>4259</v>
      </c>
    </row>
    <row r="1419" spans="1:11" x14ac:dyDescent="0.25">
      <c r="A1419">
        <v>7350</v>
      </c>
      <c r="B1419" t="s">
        <v>86</v>
      </c>
      <c r="C1419">
        <v>230</v>
      </c>
      <c r="D1419" s="404">
        <v>45200</v>
      </c>
      <c r="E1419" t="s">
        <v>2667</v>
      </c>
      <c r="F1419" t="s">
        <v>3971</v>
      </c>
      <c r="G1419">
        <v>36895840</v>
      </c>
      <c r="H1419" s="427">
        <v>4.79</v>
      </c>
      <c r="I1419">
        <v>366</v>
      </c>
      <c r="J1419" t="s">
        <v>1220</v>
      </c>
      <c r="K1419" t="s">
        <v>4259</v>
      </c>
    </row>
    <row r="1420" spans="1:11" x14ac:dyDescent="0.25">
      <c r="A1420">
        <v>7350</v>
      </c>
      <c r="B1420" t="s">
        <v>86</v>
      </c>
      <c r="C1420">
        <v>240</v>
      </c>
      <c r="D1420" s="404">
        <v>45200</v>
      </c>
      <c r="E1420" t="s">
        <v>2667</v>
      </c>
      <c r="F1420" t="s">
        <v>3971</v>
      </c>
      <c r="G1420">
        <v>36895840</v>
      </c>
      <c r="H1420" s="427">
        <v>3.78</v>
      </c>
      <c r="I1420">
        <v>366</v>
      </c>
      <c r="J1420" t="s">
        <v>1220</v>
      </c>
      <c r="K1420" t="s">
        <v>4259</v>
      </c>
    </row>
    <row r="1421" spans="1:11" x14ac:dyDescent="0.25">
      <c r="A1421">
        <v>7350</v>
      </c>
      <c r="B1421" t="s">
        <v>86</v>
      </c>
      <c r="C1421">
        <v>340</v>
      </c>
      <c r="D1421" s="404">
        <v>45200</v>
      </c>
      <c r="E1421" t="s">
        <v>2667</v>
      </c>
      <c r="F1421" t="s">
        <v>3971</v>
      </c>
      <c r="G1421">
        <v>36895840</v>
      </c>
      <c r="H1421" s="427">
        <v>1.93</v>
      </c>
      <c r="I1421">
        <v>366</v>
      </c>
      <c r="J1421" t="s">
        <v>1220</v>
      </c>
      <c r="K1421" t="s">
        <v>4259</v>
      </c>
    </row>
    <row r="1422" spans="1:11" x14ac:dyDescent="0.25">
      <c r="A1422">
        <v>7350</v>
      </c>
      <c r="B1422" t="s">
        <v>86</v>
      </c>
      <c r="C1422">
        <v>935</v>
      </c>
      <c r="D1422" s="404">
        <v>45200</v>
      </c>
      <c r="E1422" t="s">
        <v>2667</v>
      </c>
      <c r="F1422" t="s">
        <v>3971</v>
      </c>
      <c r="G1422">
        <v>36895840</v>
      </c>
      <c r="H1422" s="427">
        <v>1.77</v>
      </c>
      <c r="I1422">
        <v>366</v>
      </c>
      <c r="J1422" t="s">
        <v>1220</v>
      </c>
      <c r="K1422" t="s">
        <v>4259</v>
      </c>
    </row>
    <row r="1423" spans="1:11" x14ac:dyDescent="0.25">
      <c r="A1423">
        <v>7350</v>
      </c>
      <c r="B1423" t="s">
        <v>86</v>
      </c>
      <c r="C1423">
        <v>936</v>
      </c>
      <c r="D1423" s="404">
        <v>45200</v>
      </c>
      <c r="E1423" t="s">
        <v>2667</v>
      </c>
      <c r="F1423" t="s">
        <v>3971</v>
      </c>
      <c r="G1423">
        <v>36895840</v>
      </c>
      <c r="H1423" s="427">
        <v>1.77</v>
      </c>
      <c r="I1423">
        <v>366</v>
      </c>
      <c r="J1423" t="s">
        <v>1220</v>
      </c>
      <c r="K1423" t="s">
        <v>4259</v>
      </c>
    </row>
    <row r="1424" spans="1:11" x14ac:dyDescent="0.25">
      <c r="A1424">
        <v>7350</v>
      </c>
      <c r="B1424" t="s">
        <v>86</v>
      </c>
      <c r="C1424">
        <v>120</v>
      </c>
      <c r="D1424" s="404">
        <v>45239</v>
      </c>
      <c r="E1424" t="s">
        <v>4189</v>
      </c>
      <c r="F1424" t="s">
        <v>3971</v>
      </c>
      <c r="G1424">
        <v>49362171</v>
      </c>
      <c r="H1424" s="427">
        <v>12.15</v>
      </c>
      <c r="I1424">
        <v>366</v>
      </c>
      <c r="J1424" t="s">
        <v>1220</v>
      </c>
      <c r="K1424" t="s">
        <v>4259</v>
      </c>
    </row>
    <row r="1425" spans="1:11" x14ac:dyDescent="0.25">
      <c r="A1425">
        <v>7350</v>
      </c>
      <c r="B1425" t="s">
        <v>86</v>
      </c>
      <c r="C1425">
        <v>210</v>
      </c>
      <c r="D1425" s="404">
        <v>45149</v>
      </c>
      <c r="E1425" t="s">
        <v>1192</v>
      </c>
      <c r="F1425" t="s">
        <v>3971</v>
      </c>
      <c r="G1425" t="s">
        <v>4378</v>
      </c>
      <c r="H1425" s="427">
        <v>-57.37</v>
      </c>
      <c r="I1425">
        <v>2667</v>
      </c>
      <c r="J1425" t="s">
        <v>4377</v>
      </c>
      <c r="K1425" t="s">
        <v>4259</v>
      </c>
    </row>
    <row r="1426" spans="1:11" x14ac:dyDescent="0.25">
      <c r="A1426">
        <v>7350</v>
      </c>
      <c r="B1426" t="s">
        <v>86</v>
      </c>
      <c r="C1426">
        <v>220</v>
      </c>
      <c r="D1426" s="404">
        <v>45149</v>
      </c>
      <c r="E1426" t="s">
        <v>1192</v>
      </c>
      <c r="F1426" t="s">
        <v>3971</v>
      </c>
      <c r="G1426" t="s">
        <v>4378</v>
      </c>
      <c r="H1426" s="427">
        <v>-57.37</v>
      </c>
      <c r="I1426">
        <v>2667</v>
      </c>
      <c r="J1426" t="s">
        <v>4377</v>
      </c>
      <c r="K1426" t="s">
        <v>4259</v>
      </c>
    </row>
    <row r="1427" spans="1:11" x14ac:dyDescent="0.25">
      <c r="A1427">
        <v>7350</v>
      </c>
      <c r="B1427" t="s">
        <v>86</v>
      </c>
      <c r="C1427">
        <v>230</v>
      </c>
      <c r="D1427" s="404">
        <v>45149</v>
      </c>
      <c r="E1427" t="s">
        <v>1192</v>
      </c>
      <c r="F1427" t="s">
        <v>3971</v>
      </c>
      <c r="G1427" t="s">
        <v>4378</v>
      </c>
      <c r="H1427" s="427">
        <v>-57.37</v>
      </c>
      <c r="I1427">
        <v>2667</v>
      </c>
      <c r="J1427" t="s">
        <v>4377</v>
      </c>
      <c r="K1427" t="s">
        <v>4259</v>
      </c>
    </row>
    <row r="1428" spans="1:11" x14ac:dyDescent="0.25">
      <c r="A1428">
        <v>7350</v>
      </c>
      <c r="B1428" t="s">
        <v>86</v>
      </c>
      <c r="C1428">
        <v>240</v>
      </c>
      <c r="D1428" s="404">
        <v>45149</v>
      </c>
      <c r="E1428" t="s">
        <v>1192</v>
      </c>
      <c r="F1428" t="s">
        <v>3971</v>
      </c>
      <c r="G1428" t="s">
        <v>4378</v>
      </c>
      <c r="H1428" s="427">
        <v>-57.37</v>
      </c>
      <c r="I1428">
        <v>2667</v>
      </c>
      <c r="J1428" t="s">
        <v>4377</v>
      </c>
      <c r="K1428" t="s">
        <v>4259</v>
      </c>
    </row>
    <row r="1429" spans="1:11" x14ac:dyDescent="0.25">
      <c r="A1429">
        <v>7350</v>
      </c>
      <c r="B1429" t="s">
        <v>86</v>
      </c>
      <c r="C1429">
        <v>340</v>
      </c>
      <c r="D1429" s="404">
        <v>45149</v>
      </c>
      <c r="E1429" t="s">
        <v>1192</v>
      </c>
      <c r="F1429" t="s">
        <v>3971</v>
      </c>
      <c r="G1429" t="s">
        <v>4378</v>
      </c>
      <c r="H1429" s="427">
        <v>-25.82</v>
      </c>
      <c r="I1429">
        <v>2667</v>
      </c>
      <c r="J1429" t="s">
        <v>4377</v>
      </c>
      <c r="K1429" t="s">
        <v>4259</v>
      </c>
    </row>
    <row r="1430" spans="1:11" x14ac:dyDescent="0.25">
      <c r="A1430">
        <v>7350</v>
      </c>
      <c r="B1430" t="s">
        <v>86</v>
      </c>
      <c r="C1430">
        <v>936</v>
      </c>
      <c r="D1430" s="404">
        <v>45149</v>
      </c>
      <c r="E1430" t="s">
        <v>1192</v>
      </c>
      <c r="F1430" t="s">
        <v>3971</v>
      </c>
      <c r="G1430" t="s">
        <v>4378</v>
      </c>
      <c r="H1430" s="427">
        <v>-31.55</v>
      </c>
      <c r="I1430">
        <v>2667</v>
      </c>
      <c r="J1430" t="s">
        <v>4377</v>
      </c>
      <c r="K1430" t="s">
        <v>4259</v>
      </c>
    </row>
    <row r="1431" spans="1:11" x14ac:dyDescent="0.25">
      <c r="A1431">
        <v>7350</v>
      </c>
      <c r="B1431" t="s">
        <v>86</v>
      </c>
      <c r="C1431">
        <v>112</v>
      </c>
      <c r="D1431" s="404">
        <v>45029</v>
      </c>
      <c r="E1431" t="s">
        <v>975</v>
      </c>
      <c r="F1431" t="s">
        <v>3971</v>
      </c>
      <c r="G1431">
        <v>280721380</v>
      </c>
      <c r="H1431" s="427">
        <v>-162</v>
      </c>
      <c r="I1431">
        <v>273</v>
      </c>
      <c r="J1431" t="s">
        <v>975</v>
      </c>
      <c r="K1431" t="s">
        <v>4259</v>
      </c>
    </row>
    <row r="1432" spans="1:11" x14ac:dyDescent="0.25">
      <c r="A1432">
        <v>7350</v>
      </c>
      <c r="B1432" t="s">
        <v>86</v>
      </c>
      <c r="C1432">
        <v>112</v>
      </c>
      <c r="D1432" s="404">
        <v>45029</v>
      </c>
      <c r="E1432" t="s">
        <v>4626</v>
      </c>
      <c r="F1432" t="s">
        <v>3974</v>
      </c>
      <c r="G1432" t="s">
        <v>4625</v>
      </c>
      <c r="H1432" s="427">
        <v>162</v>
      </c>
      <c r="I1432">
        <v>273</v>
      </c>
      <c r="J1432" t="s">
        <v>975</v>
      </c>
      <c r="K1432" t="s">
        <v>4259</v>
      </c>
    </row>
    <row r="1433" spans="1:11" x14ac:dyDescent="0.25">
      <c r="A1433">
        <v>7350</v>
      </c>
      <c r="B1433" t="s">
        <v>86</v>
      </c>
      <c r="C1433">
        <v>110</v>
      </c>
      <c r="D1433" s="404">
        <v>44992</v>
      </c>
      <c r="E1433" t="s">
        <v>3977</v>
      </c>
      <c r="F1433" t="s">
        <v>3971</v>
      </c>
      <c r="G1433">
        <v>2104078</v>
      </c>
      <c r="H1433" s="427">
        <v>52.14</v>
      </c>
      <c r="I1433">
        <v>671</v>
      </c>
      <c r="J1433" t="s">
        <v>4025</v>
      </c>
      <c r="K1433" t="s">
        <v>4723</v>
      </c>
    </row>
    <row r="1434" spans="1:11" x14ac:dyDescent="0.25">
      <c r="A1434">
        <v>7350</v>
      </c>
      <c r="B1434" t="s">
        <v>86</v>
      </c>
      <c r="C1434">
        <v>112</v>
      </c>
      <c r="D1434" s="404">
        <v>44992</v>
      </c>
      <c r="E1434" t="s">
        <v>3977</v>
      </c>
      <c r="F1434" t="s">
        <v>3971</v>
      </c>
      <c r="G1434">
        <v>2104078</v>
      </c>
      <c r="H1434" s="427">
        <v>26.07</v>
      </c>
      <c r="I1434">
        <v>671</v>
      </c>
      <c r="J1434" t="s">
        <v>4025</v>
      </c>
      <c r="K1434" t="s">
        <v>4723</v>
      </c>
    </row>
    <row r="1435" spans="1:11" x14ac:dyDescent="0.25">
      <c r="A1435">
        <v>7350</v>
      </c>
      <c r="B1435" t="s">
        <v>86</v>
      </c>
      <c r="C1435">
        <v>120</v>
      </c>
      <c r="D1435" s="404">
        <v>44992</v>
      </c>
      <c r="E1435" t="s">
        <v>3977</v>
      </c>
      <c r="F1435" t="s">
        <v>3971</v>
      </c>
      <c r="G1435">
        <v>2104078</v>
      </c>
      <c r="H1435" s="427">
        <v>57.35</v>
      </c>
      <c r="I1435">
        <v>671</v>
      </c>
      <c r="J1435" t="s">
        <v>4025</v>
      </c>
      <c r="K1435" t="s">
        <v>4723</v>
      </c>
    </row>
    <row r="1436" spans="1:11" x14ac:dyDescent="0.25">
      <c r="A1436">
        <v>7350</v>
      </c>
      <c r="B1436" t="s">
        <v>86</v>
      </c>
      <c r="C1436">
        <v>130</v>
      </c>
      <c r="D1436" s="404">
        <v>44992</v>
      </c>
      <c r="E1436" t="s">
        <v>3977</v>
      </c>
      <c r="F1436" t="s">
        <v>3971</v>
      </c>
      <c r="G1436">
        <v>2104078</v>
      </c>
      <c r="H1436" s="427">
        <v>44.31</v>
      </c>
      <c r="I1436">
        <v>671</v>
      </c>
      <c r="J1436" t="s">
        <v>4025</v>
      </c>
      <c r="K1436" t="s">
        <v>4723</v>
      </c>
    </row>
    <row r="1437" spans="1:11" x14ac:dyDescent="0.25">
      <c r="A1437">
        <v>7350</v>
      </c>
      <c r="B1437" t="s">
        <v>86</v>
      </c>
      <c r="C1437">
        <v>140</v>
      </c>
      <c r="D1437" s="404">
        <v>44992</v>
      </c>
      <c r="E1437" t="s">
        <v>3977</v>
      </c>
      <c r="F1437" t="s">
        <v>3971</v>
      </c>
      <c r="G1437">
        <v>2104078</v>
      </c>
      <c r="H1437" s="427">
        <v>52.14</v>
      </c>
      <c r="I1437">
        <v>671</v>
      </c>
      <c r="J1437" t="s">
        <v>4025</v>
      </c>
      <c r="K1437" t="s">
        <v>4723</v>
      </c>
    </row>
    <row r="1438" spans="1:11" x14ac:dyDescent="0.25">
      <c r="A1438">
        <v>7350</v>
      </c>
      <c r="B1438" t="s">
        <v>86</v>
      </c>
      <c r="C1438">
        <v>160</v>
      </c>
      <c r="D1438" s="404">
        <v>44992</v>
      </c>
      <c r="E1438" t="s">
        <v>3977</v>
      </c>
      <c r="F1438" t="s">
        <v>3971</v>
      </c>
      <c r="G1438">
        <v>2104078</v>
      </c>
      <c r="H1438" s="427">
        <v>15.64</v>
      </c>
      <c r="I1438">
        <v>671</v>
      </c>
      <c r="J1438" t="s">
        <v>4025</v>
      </c>
      <c r="K1438" t="s">
        <v>4723</v>
      </c>
    </row>
    <row r="1439" spans="1:11" x14ac:dyDescent="0.25">
      <c r="A1439">
        <v>7350</v>
      </c>
      <c r="B1439" t="s">
        <v>86</v>
      </c>
      <c r="C1439">
        <v>935</v>
      </c>
      <c r="D1439" s="404">
        <v>44992</v>
      </c>
      <c r="E1439" t="s">
        <v>3977</v>
      </c>
      <c r="F1439" t="s">
        <v>3971</v>
      </c>
      <c r="G1439">
        <v>2104078</v>
      </c>
      <c r="H1439" s="427">
        <v>13.03</v>
      </c>
      <c r="I1439">
        <v>671</v>
      </c>
      <c r="J1439" t="s">
        <v>4025</v>
      </c>
      <c r="K1439" t="s">
        <v>4723</v>
      </c>
    </row>
    <row r="1440" spans="1:11" x14ac:dyDescent="0.25">
      <c r="A1440">
        <v>7350</v>
      </c>
      <c r="B1440" t="s">
        <v>86</v>
      </c>
      <c r="C1440">
        <v>110</v>
      </c>
      <c r="D1440" s="404">
        <v>45000</v>
      </c>
      <c r="E1440" t="s">
        <v>4025</v>
      </c>
      <c r="F1440" t="s">
        <v>3971</v>
      </c>
      <c r="G1440" t="s">
        <v>4684</v>
      </c>
      <c r="H1440" s="427">
        <v>3.96</v>
      </c>
      <c r="I1440">
        <v>671</v>
      </c>
      <c r="J1440" t="s">
        <v>4025</v>
      </c>
      <c r="K1440" t="s">
        <v>4723</v>
      </c>
    </row>
    <row r="1441" spans="1:11" x14ac:dyDescent="0.25">
      <c r="A1441">
        <v>7350</v>
      </c>
      <c r="B1441" t="s">
        <v>86</v>
      </c>
      <c r="C1441">
        <v>110</v>
      </c>
      <c r="D1441" s="404">
        <v>45022</v>
      </c>
      <c r="E1441" t="s">
        <v>2667</v>
      </c>
      <c r="F1441" t="s">
        <v>3971</v>
      </c>
      <c r="G1441">
        <v>2104770</v>
      </c>
      <c r="H1441" s="427">
        <v>23.17</v>
      </c>
      <c r="I1441">
        <v>671</v>
      </c>
      <c r="J1441" t="s">
        <v>4025</v>
      </c>
      <c r="K1441" t="s">
        <v>4723</v>
      </c>
    </row>
    <row r="1442" spans="1:11" x14ac:dyDescent="0.25">
      <c r="A1442">
        <v>7350</v>
      </c>
      <c r="B1442" t="s">
        <v>86</v>
      </c>
      <c r="C1442">
        <v>112</v>
      </c>
      <c r="D1442" s="404">
        <v>45022</v>
      </c>
      <c r="E1442" t="s">
        <v>2667</v>
      </c>
      <c r="F1442" t="s">
        <v>3971</v>
      </c>
      <c r="G1442">
        <v>2104770</v>
      </c>
      <c r="H1442" s="427">
        <v>17.38</v>
      </c>
      <c r="I1442">
        <v>671</v>
      </c>
      <c r="J1442" t="s">
        <v>4025</v>
      </c>
      <c r="K1442" t="s">
        <v>4723</v>
      </c>
    </row>
    <row r="1443" spans="1:11" x14ac:dyDescent="0.25">
      <c r="A1443">
        <v>7350</v>
      </c>
      <c r="B1443" t="s">
        <v>86</v>
      </c>
      <c r="C1443">
        <v>120</v>
      </c>
      <c r="D1443" s="404">
        <v>45022</v>
      </c>
      <c r="E1443" t="s">
        <v>2667</v>
      </c>
      <c r="F1443" t="s">
        <v>3971</v>
      </c>
      <c r="G1443">
        <v>2104770</v>
      </c>
      <c r="H1443" s="427">
        <v>31.28</v>
      </c>
      <c r="I1443">
        <v>671</v>
      </c>
      <c r="J1443" t="s">
        <v>4025</v>
      </c>
      <c r="K1443" t="s">
        <v>4723</v>
      </c>
    </row>
    <row r="1444" spans="1:11" x14ac:dyDescent="0.25">
      <c r="A1444">
        <v>7350</v>
      </c>
      <c r="B1444" t="s">
        <v>86</v>
      </c>
      <c r="C1444">
        <v>130</v>
      </c>
      <c r="D1444" s="404">
        <v>45022</v>
      </c>
      <c r="E1444" t="s">
        <v>2667</v>
      </c>
      <c r="F1444" t="s">
        <v>3971</v>
      </c>
      <c r="G1444">
        <v>2104770</v>
      </c>
      <c r="H1444" s="427">
        <v>17.73</v>
      </c>
      <c r="I1444">
        <v>671</v>
      </c>
      <c r="J1444" t="s">
        <v>4025</v>
      </c>
      <c r="K1444" t="s">
        <v>4723</v>
      </c>
    </row>
    <row r="1445" spans="1:11" x14ac:dyDescent="0.25">
      <c r="A1445">
        <v>7350</v>
      </c>
      <c r="B1445" t="s">
        <v>86</v>
      </c>
      <c r="C1445">
        <v>140</v>
      </c>
      <c r="D1445" s="404">
        <v>45022</v>
      </c>
      <c r="E1445" t="s">
        <v>2667</v>
      </c>
      <c r="F1445" t="s">
        <v>3971</v>
      </c>
      <c r="G1445">
        <v>2104770</v>
      </c>
      <c r="H1445" s="427">
        <v>20.85</v>
      </c>
      <c r="I1445">
        <v>671</v>
      </c>
      <c r="J1445" t="s">
        <v>4025</v>
      </c>
      <c r="K1445" t="s">
        <v>4723</v>
      </c>
    </row>
    <row r="1446" spans="1:11" x14ac:dyDescent="0.25">
      <c r="A1446">
        <v>7350</v>
      </c>
      <c r="B1446" t="s">
        <v>86</v>
      </c>
      <c r="C1446">
        <v>160</v>
      </c>
      <c r="D1446" s="404">
        <v>45022</v>
      </c>
      <c r="E1446" t="s">
        <v>2667</v>
      </c>
      <c r="F1446" t="s">
        <v>3971</v>
      </c>
      <c r="G1446">
        <v>2104770</v>
      </c>
      <c r="H1446" s="427">
        <v>10.43</v>
      </c>
      <c r="I1446">
        <v>671</v>
      </c>
      <c r="J1446" t="s">
        <v>4025</v>
      </c>
      <c r="K1446" t="s">
        <v>4723</v>
      </c>
    </row>
    <row r="1447" spans="1:11" x14ac:dyDescent="0.25">
      <c r="A1447">
        <v>7350</v>
      </c>
      <c r="B1447" t="s">
        <v>86</v>
      </c>
      <c r="C1447">
        <v>210</v>
      </c>
      <c r="D1447" s="404">
        <v>45022</v>
      </c>
      <c r="E1447" t="s">
        <v>2667</v>
      </c>
      <c r="F1447" t="s">
        <v>3971</v>
      </c>
      <c r="G1447">
        <v>2104770</v>
      </c>
      <c r="H1447" s="427">
        <v>11.59</v>
      </c>
      <c r="I1447">
        <v>671</v>
      </c>
      <c r="J1447" t="s">
        <v>4025</v>
      </c>
      <c r="K1447" t="s">
        <v>4723</v>
      </c>
    </row>
    <row r="1448" spans="1:11" x14ac:dyDescent="0.25">
      <c r="A1448">
        <v>7350</v>
      </c>
      <c r="B1448" t="s">
        <v>86</v>
      </c>
      <c r="C1448">
        <v>220</v>
      </c>
      <c r="D1448" s="404">
        <v>45022</v>
      </c>
      <c r="E1448" t="s">
        <v>2667</v>
      </c>
      <c r="F1448" t="s">
        <v>3971</v>
      </c>
      <c r="G1448">
        <v>2104770</v>
      </c>
      <c r="H1448" s="427">
        <v>6.95</v>
      </c>
      <c r="I1448">
        <v>671</v>
      </c>
      <c r="J1448" t="s">
        <v>4025</v>
      </c>
      <c r="K1448" t="s">
        <v>4723</v>
      </c>
    </row>
    <row r="1449" spans="1:11" x14ac:dyDescent="0.25">
      <c r="A1449">
        <v>7350</v>
      </c>
      <c r="B1449" t="s">
        <v>86</v>
      </c>
      <c r="C1449">
        <v>230</v>
      </c>
      <c r="D1449" s="404">
        <v>45022</v>
      </c>
      <c r="E1449" t="s">
        <v>2667</v>
      </c>
      <c r="F1449" t="s">
        <v>3971</v>
      </c>
      <c r="G1449">
        <v>2104770</v>
      </c>
      <c r="H1449" s="427">
        <v>11.73</v>
      </c>
      <c r="I1449">
        <v>671</v>
      </c>
      <c r="J1449" t="s">
        <v>4025</v>
      </c>
      <c r="K1449" t="s">
        <v>4723</v>
      </c>
    </row>
    <row r="1450" spans="1:11" x14ac:dyDescent="0.25">
      <c r="A1450">
        <v>7350</v>
      </c>
      <c r="B1450" t="s">
        <v>86</v>
      </c>
      <c r="C1450">
        <v>240</v>
      </c>
      <c r="D1450" s="404">
        <v>45022</v>
      </c>
      <c r="E1450" t="s">
        <v>2667</v>
      </c>
      <c r="F1450" t="s">
        <v>3971</v>
      </c>
      <c r="G1450">
        <v>2104770</v>
      </c>
      <c r="H1450" s="427">
        <v>9.26</v>
      </c>
      <c r="I1450">
        <v>671</v>
      </c>
      <c r="J1450" t="s">
        <v>4025</v>
      </c>
      <c r="K1450" t="s">
        <v>4723</v>
      </c>
    </row>
    <row r="1451" spans="1:11" x14ac:dyDescent="0.25">
      <c r="A1451">
        <v>7350</v>
      </c>
      <c r="B1451" t="s">
        <v>86</v>
      </c>
      <c r="C1451">
        <v>340</v>
      </c>
      <c r="D1451" s="404">
        <v>45022</v>
      </c>
      <c r="E1451" t="s">
        <v>2667</v>
      </c>
      <c r="F1451" t="s">
        <v>3971</v>
      </c>
      <c r="G1451">
        <v>2104770</v>
      </c>
      <c r="H1451" s="427">
        <v>4.7300000000000004</v>
      </c>
      <c r="I1451">
        <v>671</v>
      </c>
      <c r="J1451" t="s">
        <v>4025</v>
      </c>
      <c r="K1451" t="s">
        <v>4723</v>
      </c>
    </row>
    <row r="1452" spans="1:11" x14ac:dyDescent="0.25">
      <c r="A1452">
        <v>7350</v>
      </c>
      <c r="B1452" t="s">
        <v>86</v>
      </c>
      <c r="C1452">
        <v>935</v>
      </c>
      <c r="D1452" s="404">
        <v>45022</v>
      </c>
      <c r="E1452" t="s">
        <v>2667</v>
      </c>
      <c r="F1452" t="s">
        <v>3971</v>
      </c>
      <c r="G1452">
        <v>2104770</v>
      </c>
      <c r="H1452" s="427">
        <v>4.3499999999999996</v>
      </c>
      <c r="I1452">
        <v>671</v>
      </c>
      <c r="J1452" t="s">
        <v>4025</v>
      </c>
      <c r="K1452" t="s">
        <v>4723</v>
      </c>
    </row>
    <row r="1453" spans="1:11" x14ac:dyDescent="0.25">
      <c r="A1453">
        <v>7350</v>
      </c>
      <c r="B1453" t="s">
        <v>86</v>
      </c>
      <c r="C1453">
        <v>936</v>
      </c>
      <c r="D1453" s="404">
        <v>45022</v>
      </c>
      <c r="E1453" t="s">
        <v>2667</v>
      </c>
      <c r="F1453" t="s">
        <v>3971</v>
      </c>
      <c r="G1453">
        <v>2104770</v>
      </c>
      <c r="H1453" s="427">
        <v>4.3499999999999996</v>
      </c>
      <c r="I1453">
        <v>671</v>
      </c>
      <c r="J1453" t="s">
        <v>4025</v>
      </c>
      <c r="K1453" t="s">
        <v>4723</v>
      </c>
    </row>
    <row r="1454" spans="1:11" x14ac:dyDescent="0.25">
      <c r="A1454">
        <v>7350</v>
      </c>
      <c r="B1454" t="s">
        <v>86</v>
      </c>
      <c r="C1454">
        <v>110</v>
      </c>
      <c r="D1454" s="404">
        <v>45028</v>
      </c>
      <c r="E1454" t="s">
        <v>2667</v>
      </c>
      <c r="F1454" t="s">
        <v>3971</v>
      </c>
      <c r="G1454" t="s">
        <v>4628</v>
      </c>
      <c r="H1454" s="427">
        <v>7.78</v>
      </c>
      <c r="I1454">
        <v>671</v>
      </c>
      <c r="J1454" t="s">
        <v>4025</v>
      </c>
      <c r="K1454" t="s">
        <v>4723</v>
      </c>
    </row>
    <row r="1455" spans="1:11" x14ac:dyDescent="0.25">
      <c r="A1455">
        <v>7350</v>
      </c>
      <c r="B1455" t="s">
        <v>86</v>
      </c>
      <c r="C1455">
        <v>112</v>
      </c>
      <c r="D1455" s="404">
        <v>45028</v>
      </c>
      <c r="E1455" t="s">
        <v>2667</v>
      </c>
      <c r="F1455" t="s">
        <v>3971</v>
      </c>
      <c r="G1455" t="s">
        <v>4628</v>
      </c>
      <c r="H1455" s="427">
        <v>5.83</v>
      </c>
      <c r="I1455">
        <v>671</v>
      </c>
      <c r="J1455" t="s">
        <v>4025</v>
      </c>
      <c r="K1455" t="s">
        <v>4723</v>
      </c>
    </row>
    <row r="1456" spans="1:11" x14ac:dyDescent="0.25">
      <c r="A1456">
        <v>7350</v>
      </c>
      <c r="B1456" t="s">
        <v>86</v>
      </c>
      <c r="C1456">
        <v>120</v>
      </c>
      <c r="D1456" s="404">
        <v>45028</v>
      </c>
      <c r="E1456" t="s">
        <v>2667</v>
      </c>
      <c r="F1456" t="s">
        <v>3971</v>
      </c>
      <c r="G1456" t="s">
        <v>4628</v>
      </c>
      <c r="H1456" s="427">
        <v>10.51</v>
      </c>
      <c r="I1456">
        <v>671</v>
      </c>
      <c r="J1456" t="s">
        <v>4025</v>
      </c>
      <c r="K1456" t="s">
        <v>4723</v>
      </c>
    </row>
    <row r="1457" spans="1:11" x14ac:dyDescent="0.25">
      <c r="A1457">
        <v>7350</v>
      </c>
      <c r="B1457" t="s">
        <v>86</v>
      </c>
      <c r="C1457">
        <v>130</v>
      </c>
      <c r="D1457" s="404">
        <v>45028</v>
      </c>
      <c r="E1457" t="s">
        <v>2667</v>
      </c>
      <c r="F1457" t="s">
        <v>3971</v>
      </c>
      <c r="G1457" t="s">
        <v>4628</v>
      </c>
      <c r="H1457" s="427">
        <v>5.96</v>
      </c>
      <c r="I1457">
        <v>671</v>
      </c>
      <c r="J1457" t="s">
        <v>4025</v>
      </c>
      <c r="K1457" t="s">
        <v>4723</v>
      </c>
    </row>
    <row r="1458" spans="1:11" x14ac:dyDescent="0.25">
      <c r="A1458">
        <v>7350</v>
      </c>
      <c r="B1458" t="s">
        <v>86</v>
      </c>
      <c r="C1458">
        <v>140</v>
      </c>
      <c r="D1458" s="404">
        <v>45028</v>
      </c>
      <c r="E1458" t="s">
        <v>2667</v>
      </c>
      <c r="F1458" t="s">
        <v>3971</v>
      </c>
      <c r="G1458" t="s">
        <v>4628</v>
      </c>
      <c r="H1458" s="427">
        <v>7.01</v>
      </c>
      <c r="I1458">
        <v>671</v>
      </c>
      <c r="J1458" t="s">
        <v>4025</v>
      </c>
      <c r="K1458" t="s">
        <v>4723</v>
      </c>
    </row>
    <row r="1459" spans="1:11" x14ac:dyDescent="0.25">
      <c r="A1459">
        <v>7350</v>
      </c>
      <c r="B1459" t="s">
        <v>86</v>
      </c>
      <c r="C1459">
        <v>160</v>
      </c>
      <c r="D1459" s="404">
        <v>45028</v>
      </c>
      <c r="E1459" t="s">
        <v>2667</v>
      </c>
      <c r="F1459" t="s">
        <v>3971</v>
      </c>
      <c r="G1459" t="s">
        <v>4628</v>
      </c>
      <c r="H1459" s="427">
        <v>3.5</v>
      </c>
      <c r="I1459">
        <v>671</v>
      </c>
      <c r="J1459" t="s">
        <v>4025</v>
      </c>
      <c r="K1459" t="s">
        <v>4723</v>
      </c>
    </row>
    <row r="1460" spans="1:11" x14ac:dyDescent="0.25">
      <c r="A1460">
        <v>7350</v>
      </c>
      <c r="B1460" t="s">
        <v>86</v>
      </c>
      <c r="C1460">
        <v>210</v>
      </c>
      <c r="D1460" s="404">
        <v>45028</v>
      </c>
      <c r="E1460" t="s">
        <v>2667</v>
      </c>
      <c r="F1460" t="s">
        <v>3971</v>
      </c>
      <c r="G1460" t="s">
        <v>4628</v>
      </c>
      <c r="H1460" s="427">
        <v>3.9</v>
      </c>
      <c r="I1460">
        <v>671</v>
      </c>
      <c r="J1460" t="s">
        <v>4025</v>
      </c>
      <c r="K1460" t="s">
        <v>4723</v>
      </c>
    </row>
    <row r="1461" spans="1:11" x14ac:dyDescent="0.25">
      <c r="A1461">
        <v>7350</v>
      </c>
      <c r="B1461" t="s">
        <v>86</v>
      </c>
      <c r="C1461">
        <v>220</v>
      </c>
      <c r="D1461" s="404">
        <v>45028</v>
      </c>
      <c r="E1461" t="s">
        <v>2667</v>
      </c>
      <c r="F1461" t="s">
        <v>3971</v>
      </c>
      <c r="G1461" t="s">
        <v>4628</v>
      </c>
      <c r="H1461" s="427">
        <v>2.34</v>
      </c>
      <c r="I1461">
        <v>671</v>
      </c>
      <c r="J1461" t="s">
        <v>4025</v>
      </c>
      <c r="K1461" t="s">
        <v>4723</v>
      </c>
    </row>
    <row r="1462" spans="1:11" x14ac:dyDescent="0.25">
      <c r="A1462">
        <v>7350</v>
      </c>
      <c r="B1462" t="s">
        <v>86</v>
      </c>
      <c r="C1462">
        <v>230</v>
      </c>
      <c r="D1462" s="404">
        <v>45028</v>
      </c>
      <c r="E1462" t="s">
        <v>2667</v>
      </c>
      <c r="F1462" t="s">
        <v>3971</v>
      </c>
      <c r="G1462" t="s">
        <v>4628</v>
      </c>
      <c r="H1462" s="427">
        <v>3.94</v>
      </c>
      <c r="I1462">
        <v>671</v>
      </c>
      <c r="J1462" t="s">
        <v>4025</v>
      </c>
      <c r="K1462" t="s">
        <v>4723</v>
      </c>
    </row>
    <row r="1463" spans="1:11" x14ac:dyDescent="0.25">
      <c r="A1463">
        <v>7350</v>
      </c>
      <c r="B1463" t="s">
        <v>86</v>
      </c>
      <c r="C1463">
        <v>240</v>
      </c>
      <c r="D1463" s="404">
        <v>45028</v>
      </c>
      <c r="E1463" t="s">
        <v>2667</v>
      </c>
      <c r="F1463" t="s">
        <v>3971</v>
      </c>
      <c r="G1463" t="s">
        <v>4628</v>
      </c>
      <c r="H1463" s="427">
        <v>3.11</v>
      </c>
      <c r="I1463">
        <v>671</v>
      </c>
      <c r="J1463" t="s">
        <v>4025</v>
      </c>
      <c r="K1463" t="s">
        <v>4723</v>
      </c>
    </row>
    <row r="1464" spans="1:11" x14ac:dyDescent="0.25">
      <c r="A1464">
        <v>7350</v>
      </c>
      <c r="B1464" t="s">
        <v>86</v>
      </c>
      <c r="C1464">
        <v>340</v>
      </c>
      <c r="D1464" s="404">
        <v>45028</v>
      </c>
      <c r="E1464" t="s">
        <v>2667</v>
      </c>
      <c r="F1464" t="s">
        <v>3971</v>
      </c>
      <c r="G1464" t="s">
        <v>4628</v>
      </c>
      <c r="H1464" s="427">
        <v>1.59</v>
      </c>
      <c r="I1464">
        <v>671</v>
      </c>
      <c r="J1464" t="s">
        <v>4025</v>
      </c>
      <c r="K1464" t="s">
        <v>4723</v>
      </c>
    </row>
    <row r="1465" spans="1:11" x14ac:dyDescent="0.25">
      <c r="A1465">
        <v>7350</v>
      </c>
      <c r="B1465" t="s">
        <v>86</v>
      </c>
      <c r="C1465">
        <v>935</v>
      </c>
      <c r="D1465" s="404">
        <v>45028</v>
      </c>
      <c r="E1465" t="s">
        <v>2667</v>
      </c>
      <c r="F1465" t="s">
        <v>3971</v>
      </c>
      <c r="G1465" t="s">
        <v>4628</v>
      </c>
      <c r="H1465" s="427">
        <v>1.46</v>
      </c>
      <c r="I1465">
        <v>671</v>
      </c>
      <c r="J1465" t="s">
        <v>4025</v>
      </c>
      <c r="K1465" t="s">
        <v>4723</v>
      </c>
    </row>
    <row r="1466" spans="1:11" x14ac:dyDescent="0.25">
      <c r="A1466">
        <v>7350</v>
      </c>
      <c r="B1466" t="s">
        <v>86</v>
      </c>
      <c r="C1466">
        <v>936</v>
      </c>
      <c r="D1466" s="404">
        <v>45028</v>
      </c>
      <c r="E1466" t="s">
        <v>2667</v>
      </c>
      <c r="F1466" t="s">
        <v>3971</v>
      </c>
      <c r="G1466" t="s">
        <v>4628</v>
      </c>
      <c r="H1466" s="427">
        <v>1.46</v>
      </c>
      <c r="I1466">
        <v>671</v>
      </c>
      <c r="J1466" t="s">
        <v>4025</v>
      </c>
      <c r="K1466" t="s">
        <v>4723</v>
      </c>
    </row>
    <row r="1467" spans="1:11" x14ac:dyDescent="0.25">
      <c r="A1467">
        <v>7350</v>
      </c>
      <c r="B1467" t="s">
        <v>86</v>
      </c>
      <c r="C1467">
        <v>110</v>
      </c>
      <c r="D1467" s="404">
        <v>45053</v>
      </c>
      <c r="E1467" t="s">
        <v>2667</v>
      </c>
      <c r="F1467" t="s">
        <v>3971</v>
      </c>
      <c r="G1467">
        <v>2105494</v>
      </c>
      <c r="H1467" s="427">
        <v>11.58</v>
      </c>
      <c r="I1467">
        <v>671</v>
      </c>
      <c r="J1467" t="s">
        <v>4025</v>
      </c>
      <c r="K1467" t="s">
        <v>4723</v>
      </c>
    </row>
    <row r="1468" spans="1:11" x14ac:dyDescent="0.25">
      <c r="A1468">
        <v>7350</v>
      </c>
      <c r="B1468" t="s">
        <v>86</v>
      </c>
      <c r="C1468">
        <v>112</v>
      </c>
      <c r="D1468" s="404">
        <v>45053</v>
      </c>
      <c r="E1468" t="s">
        <v>2667</v>
      </c>
      <c r="F1468" t="s">
        <v>3971</v>
      </c>
      <c r="G1468">
        <v>2105494</v>
      </c>
      <c r="H1468" s="427">
        <v>8.69</v>
      </c>
      <c r="I1468">
        <v>671</v>
      </c>
      <c r="J1468" t="s">
        <v>4025</v>
      </c>
      <c r="K1468" t="s">
        <v>4723</v>
      </c>
    </row>
    <row r="1469" spans="1:11" x14ac:dyDescent="0.25">
      <c r="A1469">
        <v>7350</v>
      </c>
      <c r="B1469" t="s">
        <v>86</v>
      </c>
      <c r="C1469">
        <v>120</v>
      </c>
      <c r="D1469" s="404">
        <v>45053</v>
      </c>
      <c r="E1469" t="s">
        <v>2667</v>
      </c>
      <c r="F1469" t="s">
        <v>3971</v>
      </c>
      <c r="G1469">
        <v>2105494</v>
      </c>
      <c r="H1469" s="427">
        <v>15.64</v>
      </c>
      <c r="I1469">
        <v>671</v>
      </c>
      <c r="J1469" t="s">
        <v>4025</v>
      </c>
      <c r="K1469" t="s">
        <v>4723</v>
      </c>
    </row>
    <row r="1470" spans="1:11" x14ac:dyDescent="0.25">
      <c r="A1470">
        <v>7350</v>
      </c>
      <c r="B1470" t="s">
        <v>86</v>
      </c>
      <c r="C1470">
        <v>130</v>
      </c>
      <c r="D1470" s="404">
        <v>45053</v>
      </c>
      <c r="E1470" t="s">
        <v>2667</v>
      </c>
      <c r="F1470" t="s">
        <v>3971</v>
      </c>
      <c r="G1470">
        <v>2105494</v>
      </c>
      <c r="H1470" s="427">
        <v>8.86</v>
      </c>
      <c r="I1470">
        <v>671</v>
      </c>
      <c r="J1470" t="s">
        <v>4025</v>
      </c>
      <c r="K1470" t="s">
        <v>4723</v>
      </c>
    </row>
    <row r="1471" spans="1:11" x14ac:dyDescent="0.25">
      <c r="A1471">
        <v>7350</v>
      </c>
      <c r="B1471" t="s">
        <v>86</v>
      </c>
      <c r="C1471">
        <v>140</v>
      </c>
      <c r="D1471" s="404">
        <v>45053</v>
      </c>
      <c r="E1471" t="s">
        <v>2667</v>
      </c>
      <c r="F1471" t="s">
        <v>3971</v>
      </c>
      <c r="G1471">
        <v>2105494</v>
      </c>
      <c r="H1471" s="427">
        <v>10.43</v>
      </c>
      <c r="I1471">
        <v>671</v>
      </c>
      <c r="J1471" t="s">
        <v>4025</v>
      </c>
      <c r="K1471" t="s">
        <v>4723</v>
      </c>
    </row>
    <row r="1472" spans="1:11" x14ac:dyDescent="0.25">
      <c r="A1472">
        <v>7350</v>
      </c>
      <c r="B1472" t="s">
        <v>86</v>
      </c>
      <c r="C1472">
        <v>160</v>
      </c>
      <c r="D1472" s="404">
        <v>45053</v>
      </c>
      <c r="E1472" t="s">
        <v>2667</v>
      </c>
      <c r="F1472" t="s">
        <v>3971</v>
      </c>
      <c r="G1472">
        <v>2105494</v>
      </c>
      <c r="H1472" s="427">
        <v>5.22</v>
      </c>
      <c r="I1472">
        <v>671</v>
      </c>
      <c r="J1472" t="s">
        <v>4025</v>
      </c>
      <c r="K1472" t="s">
        <v>4723</v>
      </c>
    </row>
    <row r="1473" spans="1:11" x14ac:dyDescent="0.25">
      <c r="A1473">
        <v>7350</v>
      </c>
      <c r="B1473" t="s">
        <v>86</v>
      </c>
      <c r="C1473">
        <v>210</v>
      </c>
      <c r="D1473" s="404">
        <v>45053</v>
      </c>
      <c r="E1473" t="s">
        <v>2667</v>
      </c>
      <c r="F1473" t="s">
        <v>3971</v>
      </c>
      <c r="G1473">
        <v>2105494</v>
      </c>
      <c r="H1473" s="427">
        <v>5.8</v>
      </c>
      <c r="I1473">
        <v>671</v>
      </c>
      <c r="J1473" t="s">
        <v>4025</v>
      </c>
      <c r="K1473" t="s">
        <v>4723</v>
      </c>
    </row>
    <row r="1474" spans="1:11" x14ac:dyDescent="0.25">
      <c r="A1474">
        <v>7350</v>
      </c>
      <c r="B1474" t="s">
        <v>86</v>
      </c>
      <c r="C1474">
        <v>220</v>
      </c>
      <c r="D1474" s="404">
        <v>45053</v>
      </c>
      <c r="E1474" t="s">
        <v>2667</v>
      </c>
      <c r="F1474" t="s">
        <v>3971</v>
      </c>
      <c r="G1474">
        <v>2105494</v>
      </c>
      <c r="H1474" s="427">
        <v>3.48</v>
      </c>
      <c r="I1474">
        <v>671</v>
      </c>
      <c r="J1474" t="s">
        <v>4025</v>
      </c>
      <c r="K1474" t="s">
        <v>4723</v>
      </c>
    </row>
    <row r="1475" spans="1:11" x14ac:dyDescent="0.25">
      <c r="A1475">
        <v>7350</v>
      </c>
      <c r="B1475" t="s">
        <v>86</v>
      </c>
      <c r="C1475">
        <v>230</v>
      </c>
      <c r="D1475" s="404">
        <v>45053</v>
      </c>
      <c r="E1475" t="s">
        <v>2667</v>
      </c>
      <c r="F1475" t="s">
        <v>3971</v>
      </c>
      <c r="G1475">
        <v>2105494</v>
      </c>
      <c r="H1475" s="427">
        <v>5.87</v>
      </c>
      <c r="I1475">
        <v>671</v>
      </c>
      <c r="J1475" t="s">
        <v>4025</v>
      </c>
      <c r="K1475" t="s">
        <v>4723</v>
      </c>
    </row>
    <row r="1476" spans="1:11" x14ac:dyDescent="0.25">
      <c r="A1476">
        <v>7350</v>
      </c>
      <c r="B1476" t="s">
        <v>86</v>
      </c>
      <c r="C1476">
        <v>240</v>
      </c>
      <c r="D1476" s="404">
        <v>45053</v>
      </c>
      <c r="E1476" t="s">
        <v>2667</v>
      </c>
      <c r="F1476" t="s">
        <v>3971</v>
      </c>
      <c r="G1476">
        <v>2105494</v>
      </c>
      <c r="H1476" s="427">
        <v>4.63</v>
      </c>
      <c r="I1476">
        <v>671</v>
      </c>
      <c r="J1476" t="s">
        <v>4025</v>
      </c>
      <c r="K1476" t="s">
        <v>4723</v>
      </c>
    </row>
    <row r="1477" spans="1:11" x14ac:dyDescent="0.25">
      <c r="A1477">
        <v>7350</v>
      </c>
      <c r="B1477" t="s">
        <v>86</v>
      </c>
      <c r="C1477">
        <v>340</v>
      </c>
      <c r="D1477" s="404">
        <v>45053</v>
      </c>
      <c r="E1477" t="s">
        <v>2667</v>
      </c>
      <c r="F1477" t="s">
        <v>3971</v>
      </c>
      <c r="G1477">
        <v>2105494</v>
      </c>
      <c r="H1477" s="427">
        <v>2.37</v>
      </c>
      <c r="I1477">
        <v>671</v>
      </c>
      <c r="J1477" t="s">
        <v>4025</v>
      </c>
      <c r="K1477" t="s">
        <v>4723</v>
      </c>
    </row>
    <row r="1478" spans="1:11" x14ac:dyDescent="0.25">
      <c r="A1478">
        <v>7350</v>
      </c>
      <c r="B1478" t="s">
        <v>86</v>
      </c>
      <c r="C1478">
        <v>935</v>
      </c>
      <c r="D1478" s="404">
        <v>45053</v>
      </c>
      <c r="E1478" t="s">
        <v>2667</v>
      </c>
      <c r="F1478" t="s">
        <v>3971</v>
      </c>
      <c r="G1478">
        <v>2105494</v>
      </c>
      <c r="H1478" s="427">
        <v>2.17</v>
      </c>
      <c r="I1478">
        <v>671</v>
      </c>
      <c r="J1478" t="s">
        <v>4025</v>
      </c>
      <c r="K1478" t="s">
        <v>4723</v>
      </c>
    </row>
    <row r="1479" spans="1:11" x14ac:dyDescent="0.25">
      <c r="A1479">
        <v>7350</v>
      </c>
      <c r="B1479" t="s">
        <v>86</v>
      </c>
      <c r="C1479">
        <v>936</v>
      </c>
      <c r="D1479" s="404">
        <v>45053</v>
      </c>
      <c r="E1479" t="s">
        <v>2667</v>
      </c>
      <c r="F1479" t="s">
        <v>3971</v>
      </c>
      <c r="G1479">
        <v>2105494</v>
      </c>
      <c r="H1479" s="427">
        <v>2.17</v>
      </c>
      <c r="I1479">
        <v>671</v>
      </c>
      <c r="J1479" t="s">
        <v>4025</v>
      </c>
      <c r="K1479" t="s">
        <v>4723</v>
      </c>
    </row>
    <row r="1480" spans="1:11" x14ac:dyDescent="0.25">
      <c r="A1480">
        <v>7350</v>
      </c>
      <c r="B1480" t="s">
        <v>86</v>
      </c>
      <c r="C1480">
        <v>110</v>
      </c>
      <c r="D1480" s="404">
        <v>45083</v>
      </c>
      <c r="E1480" t="s">
        <v>2667</v>
      </c>
      <c r="F1480" t="s">
        <v>3971</v>
      </c>
      <c r="G1480">
        <v>2106211</v>
      </c>
      <c r="H1480" s="427">
        <v>11.58</v>
      </c>
      <c r="I1480">
        <v>671</v>
      </c>
      <c r="J1480" t="s">
        <v>4025</v>
      </c>
      <c r="K1480" t="s">
        <v>4723</v>
      </c>
    </row>
    <row r="1481" spans="1:11" x14ac:dyDescent="0.25">
      <c r="A1481">
        <v>7350</v>
      </c>
      <c r="B1481" t="s">
        <v>86</v>
      </c>
      <c r="C1481">
        <v>112</v>
      </c>
      <c r="D1481" s="404">
        <v>45083</v>
      </c>
      <c r="E1481" t="s">
        <v>2667</v>
      </c>
      <c r="F1481" t="s">
        <v>3971</v>
      </c>
      <c r="G1481">
        <v>2106211</v>
      </c>
      <c r="H1481" s="427">
        <v>8.69</v>
      </c>
      <c r="I1481">
        <v>671</v>
      </c>
      <c r="J1481" t="s">
        <v>4025</v>
      </c>
      <c r="K1481" t="s">
        <v>4723</v>
      </c>
    </row>
    <row r="1482" spans="1:11" x14ac:dyDescent="0.25">
      <c r="A1482">
        <v>7350</v>
      </c>
      <c r="B1482" t="s">
        <v>86</v>
      </c>
      <c r="C1482">
        <v>120</v>
      </c>
      <c r="D1482" s="404">
        <v>45083</v>
      </c>
      <c r="E1482" t="s">
        <v>2667</v>
      </c>
      <c r="F1482" t="s">
        <v>3971</v>
      </c>
      <c r="G1482">
        <v>2106211</v>
      </c>
      <c r="H1482" s="427">
        <v>15.64</v>
      </c>
      <c r="I1482">
        <v>671</v>
      </c>
      <c r="J1482" t="s">
        <v>4025</v>
      </c>
      <c r="K1482" t="s">
        <v>4723</v>
      </c>
    </row>
    <row r="1483" spans="1:11" x14ac:dyDescent="0.25">
      <c r="A1483">
        <v>7350</v>
      </c>
      <c r="B1483" t="s">
        <v>86</v>
      </c>
      <c r="C1483">
        <v>130</v>
      </c>
      <c r="D1483" s="404">
        <v>45083</v>
      </c>
      <c r="E1483" t="s">
        <v>2667</v>
      </c>
      <c r="F1483" t="s">
        <v>3971</v>
      </c>
      <c r="G1483">
        <v>2106211</v>
      </c>
      <c r="H1483" s="427">
        <v>8.86</v>
      </c>
      <c r="I1483">
        <v>671</v>
      </c>
      <c r="J1483" t="s">
        <v>4025</v>
      </c>
      <c r="K1483" t="s">
        <v>4723</v>
      </c>
    </row>
    <row r="1484" spans="1:11" x14ac:dyDescent="0.25">
      <c r="A1484">
        <v>7350</v>
      </c>
      <c r="B1484" t="s">
        <v>86</v>
      </c>
      <c r="C1484">
        <v>140</v>
      </c>
      <c r="D1484" s="404">
        <v>45083</v>
      </c>
      <c r="E1484" t="s">
        <v>2667</v>
      </c>
      <c r="F1484" t="s">
        <v>3971</v>
      </c>
      <c r="G1484">
        <v>2106211</v>
      </c>
      <c r="H1484" s="427">
        <v>10.43</v>
      </c>
      <c r="I1484">
        <v>671</v>
      </c>
      <c r="J1484" t="s">
        <v>4025</v>
      </c>
      <c r="K1484" t="s">
        <v>4723</v>
      </c>
    </row>
    <row r="1485" spans="1:11" x14ac:dyDescent="0.25">
      <c r="A1485">
        <v>7350</v>
      </c>
      <c r="B1485" t="s">
        <v>86</v>
      </c>
      <c r="C1485">
        <v>160</v>
      </c>
      <c r="D1485" s="404">
        <v>45083</v>
      </c>
      <c r="E1485" t="s">
        <v>2667</v>
      </c>
      <c r="F1485" t="s">
        <v>3971</v>
      </c>
      <c r="G1485">
        <v>2106211</v>
      </c>
      <c r="H1485" s="427">
        <v>5.22</v>
      </c>
      <c r="I1485">
        <v>671</v>
      </c>
      <c r="J1485" t="s">
        <v>4025</v>
      </c>
      <c r="K1485" t="s">
        <v>4723</v>
      </c>
    </row>
    <row r="1486" spans="1:11" x14ac:dyDescent="0.25">
      <c r="A1486">
        <v>7350</v>
      </c>
      <c r="B1486" t="s">
        <v>86</v>
      </c>
      <c r="C1486">
        <v>210</v>
      </c>
      <c r="D1486" s="404">
        <v>45083</v>
      </c>
      <c r="E1486" t="s">
        <v>2667</v>
      </c>
      <c r="F1486" t="s">
        <v>3971</v>
      </c>
      <c r="G1486">
        <v>2106211</v>
      </c>
      <c r="H1486" s="427">
        <v>5.8</v>
      </c>
      <c r="I1486">
        <v>671</v>
      </c>
      <c r="J1486" t="s">
        <v>4025</v>
      </c>
      <c r="K1486" t="s">
        <v>4723</v>
      </c>
    </row>
    <row r="1487" spans="1:11" x14ac:dyDescent="0.25">
      <c r="A1487">
        <v>7350</v>
      </c>
      <c r="B1487" t="s">
        <v>86</v>
      </c>
      <c r="C1487">
        <v>220</v>
      </c>
      <c r="D1487" s="404">
        <v>45083</v>
      </c>
      <c r="E1487" t="s">
        <v>2667</v>
      </c>
      <c r="F1487" t="s">
        <v>3971</v>
      </c>
      <c r="G1487">
        <v>2106211</v>
      </c>
      <c r="H1487" s="427">
        <v>3.48</v>
      </c>
      <c r="I1487">
        <v>671</v>
      </c>
      <c r="J1487" t="s">
        <v>4025</v>
      </c>
      <c r="K1487" t="s">
        <v>4723</v>
      </c>
    </row>
    <row r="1488" spans="1:11" x14ac:dyDescent="0.25">
      <c r="A1488">
        <v>7350</v>
      </c>
      <c r="B1488" t="s">
        <v>86</v>
      </c>
      <c r="C1488">
        <v>230</v>
      </c>
      <c r="D1488" s="404">
        <v>45083</v>
      </c>
      <c r="E1488" t="s">
        <v>2667</v>
      </c>
      <c r="F1488" t="s">
        <v>3971</v>
      </c>
      <c r="G1488">
        <v>2106211</v>
      </c>
      <c r="H1488" s="427">
        <v>5.87</v>
      </c>
      <c r="I1488">
        <v>671</v>
      </c>
      <c r="J1488" t="s">
        <v>4025</v>
      </c>
      <c r="K1488" t="s">
        <v>4723</v>
      </c>
    </row>
    <row r="1489" spans="1:11" x14ac:dyDescent="0.25">
      <c r="A1489">
        <v>7350</v>
      </c>
      <c r="B1489" t="s">
        <v>86</v>
      </c>
      <c r="C1489">
        <v>240</v>
      </c>
      <c r="D1489" s="404">
        <v>45083</v>
      </c>
      <c r="E1489" t="s">
        <v>2667</v>
      </c>
      <c r="F1489" t="s">
        <v>3971</v>
      </c>
      <c r="G1489">
        <v>2106211</v>
      </c>
      <c r="H1489" s="427">
        <v>4.63</v>
      </c>
      <c r="I1489">
        <v>671</v>
      </c>
      <c r="J1489" t="s">
        <v>4025</v>
      </c>
      <c r="K1489" t="s">
        <v>4723</v>
      </c>
    </row>
    <row r="1490" spans="1:11" x14ac:dyDescent="0.25">
      <c r="A1490">
        <v>7350</v>
      </c>
      <c r="B1490" t="s">
        <v>86</v>
      </c>
      <c r="C1490">
        <v>340</v>
      </c>
      <c r="D1490" s="404">
        <v>45083</v>
      </c>
      <c r="E1490" t="s">
        <v>2667</v>
      </c>
      <c r="F1490" t="s">
        <v>3971</v>
      </c>
      <c r="G1490">
        <v>2106211</v>
      </c>
      <c r="H1490" s="427">
        <v>2.37</v>
      </c>
      <c r="I1490">
        <v>671</v>
      </c>
      <c r="J1490" t="s">
        <v>4025</v>
      </c>
      <c r="K1490" t="s">
        <v>4723</v>
      </c>
    </row>
    <row r="1491" spans="1:11" x14ac:dyDescent="0.25">
      <c r="A1491">
        <v>7350</v>
      </c>
      <c r="B1491" t="s">
        <v>86</v>
      </c>
      <c r="C1491">
        <v>935</v>
      </c>
      <c r="D1491" s="404">
        <v>45083</v>
      </c>
      <c r="E1491" t="s">
        <v>2667</v>
      </c>
      <c r="F1491" t="s">
        <v>3971</v>
      </c>
      <c r="G1491">
        <v>2106211</v>
      </c>
      <c r="H1491" s="427">
        <v>2.17</v>
      </c>
      <c r="I1491">
        <v>671</v>
      </c>
      <c r="J1491" t="s">
        <v>4025</v>
      </c>
      <c r="K1491" t="s">
        <v>4723</v>
      </c>
    </row>
    <row r="1492" spans="1:11" x14ac:dyDescent="0.25">
      <c r="A1492">
        <v>7350</v>
      </c>
      <c r="B1492" t="s">
        <v>86</v>
      </c>
      <c r="C1492">
        <v>936</v>
      </c>
      <c r="D1492" s="404">
        <v>45083</v>
      </c>
      <c r="E1492" t="s">
        <v>2667</v>
      </c>
      <c r="F1492" t="s">
        <v>3971</v>
      </c>
      <c r="G1492">
        <v>2106211</v>
      </c>
      <c r="H1492" s="427">
        <v>2.17</v>
      </c>
      <c r="I1492">
        <v>671</v>
      </c>
      <c r="J1492" t="s">
        <v>4025</v>
      </c>
      <c r="K1492" t="s">
        <v>4723</v>
      </c>
    </row>
    <row r="1493" spans="1:11" x14ac:dyDescent="0.25">
      <c r="A1493">
        <v>7350</v>
      </c>
      <c r="B1493" t="s">
        <v>86</v>
      </c>
      <c r="C1493">
        <v>110</v>
      </c>
      <c r="D1493" s="404">
        <v>45084</v>
      </c>
      <c r="E1493" t="s">
        <v>2667</v>
      </c>
      <c r="F1493" t="s">
        <v>3971</v>
      </c>
      <c r="G1493" t="s">
        <v>4500</v>
      </c>
      <c r="H1493" s="427">
        <v>4.79</v>
      </c>
      <c r="I1493">
        <v>671</v>
      </c>
      <c r="J1493" t="s">
        <v>4025</v>
      </c>
      <c r="K1493" t="s">
        <v>4723</v>
      </c>
    </row>
    <row r="1494" spans="1:11" x14ac:dyDescent="0.25">
      <c r="A1494">
        <v>7350</v>
      </c>
      <c r="B1494" t="s">
        <v>86</v>
      </c>
      <c r="C1494">
        <v>112</v>
      </c>
      <c r="D1494" s="404">
        <v>45084</v>
      </c>
      <c r="E1494" t="s">
        <v>2667</v>
      </c>
      <c r="F1494" t="s">
        <v>3971</v>
      </c>
      <c r="G1494" t="s">
        <v>4500</v>
      </c>
      <c r="H1494" s="427">
        <v>3.59</v>
      </c>
      <c r="I1494">
        <v>671</v>
      </c>
      <c r="J1494" t="s">
        <v>4025</v>
      </c>
      <c r="K1494" t="s">
        <v>4723</v>
      </c>
    </row>
    <row r="1495" spans="1:11" x14ac:dyDescent="0.25">
      <c r="A1495">
        <v>7350</v>
      </c>
      <c r="B1495" t="s">
        <v>86</v>
      </c>
      <c r="C1495">
        <v>120</v>
      </c>
      <c r="D1495" s="404">
        <v>45084</v>
      </c>
      <c r="E1495" t="s">
        <v>2667</v>
      </c>
      <c r="F1495" t="s">
        <v>3971</v>
      </c>
      <c r="G1495" t="s">
        <v>4500</v>
      </c>
      <c r="H1495" s="427">
        <v>6.47</v>
      </c>
      <c r="I1495">
        <v>671</v>
      </c>
      <c r="J1495" t="s">
        <v>4025</v>
      </c>
      <c r="K1495" t="s">
        <v>4723</v>
      </c>
    </row>
    <row r="1496" spans="1:11" x14ac:dyDescent="0.25">
      <c r="A1496">
        <v>7350</v>
      </c>
      <c r="B1496" t="s">
        <v>86</v>
      </c>
      <c r="C1496">
        <v>130</v>
      </c>
      <c r="D1496" s="404">
        <v>45084</v>
      </c>
      <c r="E1496" t="s">
        <v>2667</v>
      </c>
      <c r="F1496" t="s">
        <v>3971</v>
      </c>
      <c r="G1496" t="s">
        <v>4500</v>
      </c>
      <c r="H1496" s="427">
        <v>3.67</v>
      </c>
      <c r="I1496">
        <v>671</v>
      </c>
      <c r="J1496" t="s">
        <v>4025</v>
      </c>
      <c r="K1496" t="s">
        <v>4723</v>
      </c>
    </row>
    <row r="1497" spans="1:11" x14ac:dyDescent="0.25">
      <c r="A1497">
        <v>7350</v>
      </c>
      <c r="B1497" t="s">
        <v>86</v>
      </c>
      <c r="C1497">
        <v>140</v>
      </c>
      <c r="D1497" s="404">
        <v>45084</v>
      </c>
      <c r="E1497" t="s">
        <v>2667</v>
      </c>
      <c r="F1497" t="s">
        <v>3971</v>
      </c>
      <c r="G1497" t="s">
        <v>4500</v>
      </c>
      <c r="H1497" s="427">
        <v>4.3099999999999996</v>
      </c>
      <c r="I1497">
        <v>671</v>
      </c>
      <c r="J1497" t="s">
        <v>4025</v>
      </c>
      <c r="K1497" t="s">
        <v>4723</v>
      </c>
    </row>
    <row r="1498" spans="1:11" x14ac:dyDescent="0.25">
      <c r="A1498">
        <v>7350</v>
      </c>
      <c r="B1498" t="s">
        <v>86</v>
      </c>
      <c r="C1498">
        <v>160</v>
      </c>
      <c r="D1498" s="404">
        <v>45084</v>
      </c>
      <c r="E1498" t="s">
        <v>2667</v>
      </c>
      <c r="F1498" t="s">
        <v>3971</v>
      </c>
      <c r="G1498" t="s">
        <v>4500</v>
      </c>
      <c r="H1498" s="427">
        <v>2.16</v>
      </c>
      <c r="I1498">
        <v>671</v>
      </c>
      <c r="J1498" t="s">
        <v>4025</v>
      </c>
      <c r="K1498" t="s">
        <v>4723</v>
      </c>
    </row>
    <row r="1499" spans="1:11" x14ac:dyDescent="0.25">
      <c r="A1499">
        <v>7350</v>
      </c>
      <c r="B1499" t="s">
        <v>86</v>
      </c>
      <c r="C1499">
        <v>210</v>
      </c>
      <c r="D1499" s="404">
        <v>45084</v>
      </c>
      <c r="E1499" t="s">
        <v>2667</v>
      </c>
      <c r="F1499" t="s">
        <v>3971</v>
      </c>
      <c r="G1499" t="s">
        <v>4500</v>
      </c>
      <c r="H1499" s="427">
        <v>2.4</v>
      </c>
      <c r="I1499">
        <v>671</v>
      </c>
      <c r="J1499" t="s">
        <v>4025</v>
      </c>
      <c r="K1499" t="s">
        <v>4723</v>
      </c>
    </row>
    <row r="1500" spans="1:11" x14ac:dyDescent="0.25">
      <c r="A1500">
        <v>7350</v>
      </c>
      <c r="B1500" t="s">
        <v>86</v>
      </c>
      <c r="C1500">
        <v>220</v>
      </c>
      <c r="D1500" s="404">
        <v>45084</v>
      </c>
      <c r="E1500" t="s">
        <v>2667</v>
      </c>
      <c r="F1500" t="s">
        <v>3971</v>
      </c>
      <c r="G1500" t="s">
        <v>4500</v>
      </c>
      <c r="H1500" s="427">
        <v>1.43</v>
      </c>
      <c r="I1500">
        <v>671</v>
      </c>
      <c r="J1500" t="s">
        <v>4025</v>
      </c>
      <c r="K1500" t="s">
        <v>4723</v>
      </c>
    </row>
    <row r="1501" spans="1:11" x14ac:dyDescent="0.25">
      <c r="A1501">
        <v>7350</v>
      </c>
      <c r="B1501" t="s">
        <v>86</v>
      </c>
      <c r="C1501">
        <v>230</v>
      </c>
      <c r="D1501" s="404">
        <v>45084</v>
      </c>
      <c r="E1501" t="s">
        <v>2667</v>
      </c>
      <c r="F1501" t="s">
        <v>3971</v>
      </c>
      <c r="G1501" t="s">
        <v>4500</v>
      </c>
      <c r="H1501" s="427">
        <v>2.4300000000000002</v>
      </c>
      <c r="I1501">
        <v>671</v>
      </c>
      <c r="J1501" t="s">
        <v>4025</v>
      </c>
      <c r="K1501" t="s">
        <v>4723</v>
      </c>
    </row>
    <row r="1502" spans="1:11" x14ac:dyDescent="0.25">
      <c r="A1502">
        <v>7350</v>
      </c>
      <c r="B1502" t="s">
        <v>86</v>
      </c>
      <c r="C1502">
        <v>240</v>
      </c>
      <c r="D1502" s="404">
        <v>45084</v>
      </c>
      <c r="E1502" t="s">
        <v>2667</v>
      </c>
      <c r="F1502" t="s">
        <v>3971</v>
      </c>
      <c r="G1502" t="s">
        <v>4500</v>
      </c>
      <c r="H1502" s="427">
        <v>1.91</v>
      </c>
      <c r="I1502">
        <v>671</v>
      </c>
      <c r="J1502" t="s">
        <v>4025</v>
      </c>
      <c r="K1502" t="s">
        <v>4723</v>
      </c>
    </row>
    <row r="1503" spans="1:11" x14ac:dyDescent="0.25">
      <c r="A1503">
        <v>7350</v>
      </c>
      <c r="B1503" t="s">
        <v>86</v>
      </c>
      <c r="C1503">
        <v>340</v>
      </c>
      <c r="D1503" s="404">
        <v>45084</v>
      </c>
      <c r="E1503" t="s">
        <v>2667</v>
      </c>
      <c r="F1503" t="s">
        <v>3971</v>
      </c>
      <c r="G1503" t="s">
        <v>4500</v>
      </c>
      <c r="H1503" s="427">
        <v>0.97</v>
      </c>
      <c r="I1503">
        <v>671</v>
      </c>
      <c r="J1503" t="s">
        <v>4025</v>
      </c>
      <c r="K1503" t="s">
        <v>4723</v>
      </c>
    </row>
    <row r="1504" spans="1:11" x14ac:dyDescent="0.25">
      <c r="A1504">
        <v>7350</v>
      </c>
      <c r="B1504" t="s">
        <v>86</v>
      </c>
      <c r="C1504">
        <v>935</v>
      </c>
      <c r="D1504" s="404">
        <v>45084</v>
      </c>
      <c r="E1504" t="s">
        <v>2667</v>
      </c>
      <c r="F1504" t="s">
        <v>3971</v>
      </c>
      <c r="G1504" t="s">
        <v>4500</v>
      </c>
      <c r="H1504" s="427">
        <v>0.9</v>
      </c>
      <c r="I1504">
        <v>671</v>
      </c>
      <c r="J1504" t="s">
        <v>4025</v>
      </c>
      <c r="K1504" t="s">
        <v>4723</v>
      </c>
    </row>
    <row r="1505" spans="1:11" x14ac:dyDescent="0.25">
      <c r="A1505">
        <v>7350</v>
      </c>
      <c r="B1505" t="s">
        <v>86</v>
      </c>
      <c r="C1505">
        <v>936</v>
      </c>
      <c r="D1505" s="404">
        <v>45084</v>
      </c>
      <c r="E1505" t="s">
        <v>2667</v>
      </c>
      <c r="F1505" t="s">
        <v>3971</v>
      </c>
      <c r="G1505" t="s">
        <v>4500</v>
      </c>
      <c r="H1505" s="427">
        <v>0.9</v>
      </c>
      <c r="I1505">
        <v>671</v>
      </c>
      <c r="J1505" t="s">
        <v>4025</v>
      </c>
      <c r="K1505" t="s">
        <v>4723</v>
      </c>
    </row>
    <row r="1506" spans="1:11" x14ac:dyDescent="0.25">
      <c r="A1506">
        <v>7350</v>
      </c>
      <c r="B1506" t="s">
        <v>86</v>
      </c>
      <c r="C1506">
        <v>110</v>
      </c>
      <c r="D1506" s="404">
        <v>45107</v>
      </c>
      <c r="E1506" t="s">
        <v>2667</v>
      </c>
      <c r="F1506" t="s">
        <v>3971</v>
      </c>
      <c r="G1506">
        <v>2106914</v>
      </c>
      <c r="H1506" s="427">
        <v>11.58</v>
      </c>
      <c r="I1506">
        <v>671</v>
      </c>
      <c r="J1506" t="s">
        <v>4025</v>
      </c>
      <c r="K1506" t="s">
        <v>4723</v>
      </c>
    </row>
    <row r="1507" spans="1:11" x14ac:dyDescent="0.25">
      <c r="A1507">
        <v>7350</v>
      </c>
      <c r="B1507" t="s">
        <v>86</v>
      </c>
      <c r="C1507">
        <v>112</v>
      </c>
      <c r="D1507" s="404">
        <v>45107</v>
      </c>
      <c r="E1507" t="s">
        <v>2667</v>
      </c>
      <c r="F1507" t="s">
        <v>3971</v>
      </c>
      <c r="G1507">
        <v>2106914</v>
      </c>
      <c r="H1507" s="427">
        <v>8.69</v>
      </c>
      <c r="I1507">
        <v>671</v>
      </c>
      <c r="J1507" t="s">
        <v>4025</v>
      </c>
      <c r="K1507" t="s">
        <v>4723</v>
      </c>
    </row>
    <row r="1508" spans="1:11" x14ac:dyDescent="0.25">
      <c r="A1508">
        <v>7350</v>
      </c>
      <c r="B1508" t="s">
        <v>86</v>
      </c>
      <c r="C1508">
        <v>120</v>
      </c>
      <c r="D1508" s="404">
        <v>45107</v>
      </c>
      <c r="E1508" t="s">
        <v>2667</v>
      </c>
      <c r="F1508" t="s">
        <v>3971</v>
      </c>
      <c r="G1508">
        <v>2106914</v>
      </c>
      <c r="H1508" s="427">
        <v>15.64</v>
      </c>
      <c r="I1508">
        <v>671</v>
      </c>
      <c r="J1508" t="s">
        <v>4025</v>
      </c>
      <c r="K1508" t="s">
        <v>4723</v>
      </c>
    </row>
    <row r="1509" spans="1:11" x14ac:dyDescent="0.25">
      <c r="A1509">
        <v>7350</v>
      </c>
      <c r="B1509" t="s">
        <v>86</v>
      </c>
      <c r="C1509">
        <v>130</v>
      </c>
      <c r="D1509" s="404">
        <v>45107</v>
      </c>
      <c r="E1509" t="s">
        <v>2667</v>
      </c>
      <c r="F1509" t="s">
        <v>3971</v>
      </c>
      <c r="G1509">
        <v>2106914</v>
      </c>
      <c r="H1509" s="427">
        <v>8.86</v>
      </c>
      <c r="I1509">
        <v>671</v>
      </c>
      <c r="J1509" t="s">
        <v>4025</v>
      </c>
      <c r="K1509" t="s">
        <v>4723</v>
      </c>
    </row>
    <row r="1510" spans="1:11" x14ac:dyDescent="0.25">
      <c r="A1510">
        <v>7350</v>
      </c>
      <c r="B1510" t="s">
        <v>86</v>
      </c>
      <c r="C1510">
        <v>140</v>
      </c>
      <c r="D1510" s="404">
        <v>45107</v>
      </c>
      <c r="E1510" t="s">
        <v>2667</v>
      </c>
      <c r="F1510" t="s">
        <v>3971</v>
      </c>
      <c r="G1510">
        <v>2106914</v>
      </c>
      <c r="H1510" s="427">
        <v>10.43</v>
      </c>
      <c r="I1510">
        <v>671</v>
      </c>
      <c r="J1510" t="s">
        <v>4025</v>
      </c>
      <c r="K1510" t="s">
        <v>4723</v>
      </c>
    </row>
    <row r="1511" spans="1:11" x14ac:dyDescent="0.25">
      <c r="A1511">
        <v>7350</v>
      </c>
      <c r="B1511" t="s">
        <v>86</v>
      </c>
      <c r="C1511">
        <v>160</v>
      </c>
      <c r="D1511" s="404">
        <v>45107</v>
      </c>
      <c r="E1511" t="s">
        <v>2667</v>
      </c>
      <c r="F1511" t="s">
        <v>3971</v>
      </c>
      <c r="G1511">
        <v>2106914</v>
      </c>
      <c r="H1511" s="427">
        <v>5.22</v>
      </c>
      <c r="I1511">
        <v>671</v>
      </c>
      <c r="J1511" t="s">
        <v>4025</v>
      </c>
      <c r="K1511" t="s">
        <v>4723</v>
      </c>
    </row>
    <row r="1512" spans="1:11" x14ac:dyDescent="0.25">
      <c r="A1512">
        <v>7350</v>
      </c>
      <c r="B1512" t="s">
        <v>86</v>
      </c>
      <c r="C1512">
        <v>210</v>
      </c>
      <c r="D1512" s="404">
        <v>45107</v>
      </c>
      <c r="E1512" t="s">
        <v>2667</v>
      </c>
      <c r="F1512" t="s">
        <v>3971</v>
      </c>
      <c r="G1512">
        <v>2106914</v>
      </c>
      <c r="H1512" s="427">
        <v>5.8</v>
      </c>
      <c r="I1512">
        <v>671</v>
      </c>
      <c r="J1512" t="s">
        <v>4025</v>
      </c>
      <c r="K1512" t="s">
        <v>4723</v>
      </c>
    </row>
    <row r="1513" spans="1:11" x14ac:dyDescent="0.25">
      <c r="A1513">
        <v>7350</v>
      </c>
      <c r="B1513" t="s">
        <v>86</v>
      </c>
      <c r="C1513">
        <v>220</v>
      </c>
      <c r="D1513" s="404">
        <v>45107</v>
      </c>
      <c r="E1513" t="s">
        <v>2667</v>
      </c>
      <c r="F1513" t="s">
        <v>3971</v>
      </c>
      <c r="G1513">
        <v>2106914</v>
      </c>
      <c r="H1513" s="427">
        <v>3.48</v>
      </c>
      <c r="I1513">
        <v>671</v>
      </c>
      <c r="J1513" t="s">
        <v>4025</v>
      </c>
      <c r="K1513" t="s">
        <v>4723</v>
      </c>
    </row>
    <row r="1514" spans="1:11" x14ac:dyDescent="0.25">
      <c r="A1514">
        <v>7350</v>
      </c>
      <c r="B1514" t="s">
        <v>86</v>
      </c>
      <c r="C1514">
        <v>230</v>
      </c>
      <c r="D1514" s="404">
        <v>45107</v>
      </c>
      <c r="E1514" t="s">
        <v>2667</v>
      </c>
      <c r="F1514" t="s">
        <v>3971</v>
      </c>
      <c r="G1514">
        <v>2106914</v>
      </c>
      <c r="H1514" s="427">
        <v>5.87</v>
      </c>
      <c r="I1514">
        <v>671</v>
      </c>
      <c r="J1514" t="s">
        <v>4025</v>
      </c>
      <c r="K1514" t="s">
        <v>4723</v>
      </c>
    </row>
    <row r="1515" spans="1:11" x14ac:dyDescent="0.25">
      <c r="A1515">
        <v>7350</v>
      </c>
      <c r="B1515" t="s">
        <v>86</v>
      </c>
      <c r="C1515">
        <v>240</v>
      </c>
      <c r="D1515" s="404">
        <v>45107</v>
      </c>
      <c r="E1515" t="s">
        <v>2667</v>
      </c>
      <c r="F1515" t="s">
        <v>3971</v>
      </c>
      <c r="G1515">
        <v>2106914</v>
      </c>
      <c r="H1515" s="427">
        <v>4.63</v>
      </c>
      <c r="I1515">
        <v>671</v>
      </c>
      <c r="J1515" t="s">
        <v>4025</v>
      </c>
      <c r="K1515" t="s">
        <v>4723</v>
      </c>
    </row>
    <row r="1516" spans="1:11" x14ac:dyDescent="0.25">
      <c r="A1516">
        <v>7350</v>
      </c>
      <c r="B1516" t="s">
        <v>86</v>
      </c>
      <c r="C1516">
        <v>340</v>
      </c>
      <c r="D1516" s="404">
        <v>45107</v>
      </c>
      <c r="E1516" t="s">
        <v>2667</v>
      </c>
      <c r="F1516" t="s">
        <v>3971</v>
      </c>
      <c r="G1516">
        <v>2106914</v>
      </c>
      <c r="H1516" s="427">
        <v>2.37</v>
      </c>
      <c r="I1516">
        <v>671</v>
      </c>
      <c r="J1516" t="s">
        <v>4025</v>
      </c>
      <c r="K1516" t="s">
        <v>4723</v>
      </c>
    </row>
    <row r="1517" spans="1:11" x14ac:dyDescent="0.25">
      <c r="A1517">
        <v>7350</v>
      </c>
      <c r="B1517" t="s">
        <v>86</v>
      </c>
      <c r="C1517">
        <v>935</v>
      </c>
      <c r="D1517" s="404">
        <v>45107</v>
      </c>
      <c r="E1517" t="s">
        <v>2667</v>
      </c>
      <c r="F1517" t="s">
        <v>3971</v>
      </c>
      <c r="G1517">
        <v>2106914</v>
      </c>
      <c r="H1517" s="427">
        <v>2.17</v>
      </c>
      <c r="I1517">
        <v>671</v>
      </c>
      <c r="J1517" t="s">
        <v>4025</v>
      </c>
      <c r="K1517" t="s">
        <v>4723</v>
      </c>
    </row>
    <row r="1518" spans="1:11" x14ac:dyDescent="0.25">
      <c r="A1518">
        <v>7350</v>
      </c>
      <c r="B1518" t="s">
        <v>86</v>
      </c>
      <c r="C1518">
        <v>936</v>
      </c>
      <c r="D1518" s="404">
        <v>45107</v>
      </c>
      <c r="E1518" t="s">
        <v>2667</v>
      </c>
      <c r="F1518" t="s">
        <v>3971</v>
      </c>
      <c r="G1518">
        <v>2106914</v>
      </c>
      <c r="H1518" s="427">
        <v>2.17</v>
      </c>
      <c r="I1518">
        <v>671</v>
      </c>
      <c r="J1518" t="s">
        <v>4025</v>
      </c>
      <c r="K1518" t="s">
        <v>4723</v>
      </c>
    </row>
    <row r="1519" spans="1:11" x14ac:dyDescent="0.25">
      <c r="A1519">
        <v>7350</v>
      </c>
      <c r="B1519" t="s">
        <v>86</v>
      </c>
      <c r="C1519">
        <v>110</v>
      </c>
      <c r="D1519" s="404">
        <v>45114</v>
      </c>
      <c r="E1519" t="s">
        <v>2667</v>
      </c>
      <c r="F1519" t="s">
        <v>3971</v>
      </c>
      <c r="G1519" t="s">
        <v>4448</v>
      </c>
      <c r="H1519" s="427">
        <v>6.2</v>
      </c>
      <c r="I1519">
        <v>671</v>
      </c>
      <c r="J1519" t="s">
        <v>4025</v>
      </c>
      <c r="K1519" t="s">
        <v>4723</v>
      </c>
    </row>
    <row r="1520" spans="1:11" x14ac:dyDescent="0.25">
      <c r="A1520">
        <v>7350</v>
      </c>
      <c r="B1520" t="s">
        <v>86</v>
      </c>
      <c r="C1520">
        <v>112</v>
      </c>
      <c r="D1520" s="404">
        <v>45114</v>
      </c>
      <c r="E1520" t="s">
        <v>2667</v>
      </c>
      <c r="F1520" t="s">
        <v>3971</v>
      </c>
      <c r="G1520" t="s">
        <v>4448</v>
      </c>
      <c r="H1520" s="427">
        <v>4.6500000000000004</v>
      </c>
      <c r="I1520">
        <v>671</v>
      </c>
      <c r="J1520" t="s">
        <v>4025</v>
      </c>
      <c r="K1520" t="s">
        <v>4723</v>
      </c>
    </row>
    <row r="1521" spans="1:11" x14ac:dyDescent="0.25">
      <c r="A1521">
        <v>7350</v>
      </c>
      <c r="B1521" t="s">
        <v>86</v>
      </c>
      <c r="C1521">
        <v>120</v>
      </c>
      <c r="D1521" s="404">
        <v>45114</v>
      </c>
      <c r="E1521" t="s">
        <v>2667</v>
      </c>
      <c r="F1521" t="s">
        <v>3971</v>
      </c>
      <c r="G1521" t="s">
        <v>4448</v>
      </c>
      <c r="H1521" s="427">
        <v>8.3699999999999992</v>
      </c>
      <c r="I1521">
        <v>671</v>
      </c>
      <c r="J1521" t="s">
        <v>4025</v>
      </c>
      <c r="K1521" t="s">
        <v>4723</v>
      </c>
    </row>
    <row r="1522" spans="1:11" x14ac:dyDescent="0.25">
      <c r="A1522">
        <v>7350</v>
      </c>
      <c r="B1522" t="s">
        <v>86</v>
      </c>
      <c r="C1522">
        <v>130</v>
      </c>
      <c r="D1522" s="404">
        <v>45114</v>
      </c>
      <c r="E1522" t="s">
        <v>2667</v>
      </c>
      <c r="F1522" t="s">
        <v>3971</v>
      </c>
      <c r="G1522" t="s">
        <v>4448</v>
      </c>
      <c r="H1522" s="427">
        <v>4.74</v>
      </c>
      <c r="I1522">
        <v>671</v>
      </c>
      <c r="J1522" t="s">
        <v>4025</v>
      </c>
      <c r="K1522" t="s">
        <v>4723</v>
      </c>
    </row>
    <row r="1523" spans="1:11" x14ac:dyDescent="0.25">
      <c r="A1523">
        <v>7350</v>
      </c>
      <c r="B1523" t="s">
        <v>86</v>
      </c>
      <c r="C1523">
        <v>140</v>
      </c>
      <c r="D1523" s="404">
        <v>45114</v>
      </c>
      <c r="E1523" t="s">
        <v>2667</v>
      </c>
      <c r="F1523" t="s">
        <v>3971</v>
      </c>
      <c r="G1523" t="s">
        <v>4448</v>
      </c>
      <c r="H1523" s="427">
        <v>5.58</v>
      </c>
      <c r="I1523">
        <v>671</v>
      </c>
      <c r="J1523" t="s">
        <v>4025</v>
      </c>
      <c r="K1523" t="s">
        <v>4723</v>
      </c>
    </row>
    <row r="1524" spans="1:11" x14ac:dyDescent="0.25">
      <c r="A1524">
        <v>7350</v>
      </c>
      <c r="B1524" t="s">
        <v>86</v>
      </c>
      <c r="C1524">
        <v>160</v>
      </c>
      <c r="D1524" s="404">
        <v>45114</v>
      </c>
      <c r="E1524" t="s">
        <v>2667</v>
      </c>
      <c r="F1524" t="s">
        <v>3971</v>
      </c>
      <c r="G1524" t="s">
        <v>4448</v>
      </c>
      <c r="H1524" s="427">
        <v>2.79</v>
      </c>
      <c r="I1524">
        <v>671</v>
      </c>
      <c r="J1524" t="s">
        <v>4025</v>
      </c>
      <c r="K1524" t="s">
        <v>4723</v>
      </c>
    </row>
    <row r="1525" spans="1:11" x14ac:dyDescent="0.25">
      <c r="A1525">
        <v>7350</v>
      </c>
      <c r="B1525" t="s">
        <v>86</v>
      </c>
      <c r="C1525">
        <v>210</v>
      </c>
      <c r="D1525" s="404">
        <v>45114</v>
      </c>
      <c r="E1525" t="s">
        <v>2667</v>
      </c>
      <c r="F1525" t="s">
        <v>3971</v>
      </c>
      <c r="G1525" t="s">
        <v>4448</v>
      </c>
      <c r="H1525" s="427">
        <v>3.1</v>
      </c>
      <c r="I1525">
        <v>671</v>
      </c>
      <c r="J1525" t="s">
        <v>4025</v>
      </c>
      <c r="K1525" t="s">
        <v>4723</v>
      </c>
    </row>
    <row r="1526" spans="1:11" x14ac:dyDescent="0.25">
      <c r="A1526">
        <v>7350</v>
      </c>
      <c r="B1526" t="s">
        <v>86</v>
      </c>
      <c r="C1526">
        <v>220</v>
      </c>
      <c r="D1526" s="404">
        <v>45114</v>
      </c>
      <c r="E1526" t="s">
        <v>2667</v>
      </c>
      <c r="F1526" t="s">
        <v>3971</v>
      </c>
      <c r="G1526" t="s">
        <v>4448</v>
      </c>
      <c r="H1526" s="427">
        <v>1.86</v>
      </c>
      <c r="I1526">
        <v>671</v>
      </c>
      <c r="J1526" t="s">
        <v>4025</v>
      </c>
      <c r="K1526" t="s">
        <v>4723</v>
      </c>
    </row>
    <row r="1527" spans="1:11" x14ac:dyDescent="0.25">
      <c r="A1527">
        <v>7350</v>
      </c>
      <c r="B1527" t="s">
        <v>86</v>
      </c>
      <c r="C1527">
        <v>230</v>
      </c>
      <c r="D1527" s="404">
        <v>45114</v>
      </c>
      <c r="E1527" t="s">
        <v>2667</v>
      </c>
      <c r="F1527" t="s">
        <v>3971</v>
      </c>
      <c r="G1527" t="s">
        <v>4448</v>
      </c>
      <c r="H1527" s="427">
        <v>3.14</v>
      </c>
      <c r="I1527">
        <v>671</v>
      </c>
      <c r="J1527" t="s">
        <v>4025</v>
      </c>
      <c r="K1527" t="s">
        <v>4723</v>
      </c>
    </row>
    <row r="1528" spans="1:11" x14ac:dyDescent="0.25">
      <c r="A1528">
        <v>7350</v>
      </c>
      <c r="B1528" t="s">
        <v>86</v>
      </c>
      <c r="C1528">
        <v>240</v>
      </c>
      <c r="D1528" s="404">
        <v>45114</v>
      </c>
      <c r="E1528" t="s">
        <v>2667</v>
      </c>
      <c r="F1528" t="s">
        <v>3971</v>
      </c>
      <c r="G1528" t="s">
        <v>4448</v>
      </c>
      <c r="H1528" s="427">
        <v>2.48</v>
      </c>
      <c r="I1528">
        <v>671</v>
      </c>
      <c r="J1528" t="s">
        <v>4025</v>
      </c>
      <c r="K1528" t="s">
        <v>4723</v>
      </c>
    </row>
    <row r="1529" spans="1:11" x14ac:dyDescent="0.25">
      <c r="A1529">
        <v>7350</v>
      </c>
      <c r="B1529" t="s">
        <v>86</v>
      </c>
      <c r="C1529">
        <v>340</v>
      </c>
      <c r="D1529" s="404">
        <v>45114</v>
      </c>
      <c r="E1529" t="s">
        <v>2667</v>
      </c>
      <c r="F1529" t="s">
        <v>3971</v>
      </c>
      <c r="G1529" t="s">
        <v>4448</v>
      </c>
      <c r="H1529" s="427">
        <v>1.26</v>
      </c>
      <c r="I1529">
        <v>671</v>
      </c>
      <c r="J1529" t="s">
        <v>4025</v>
      </c>
      <c r="K1529" t="s">
        <v>4723</v>
      </c>
    </row>
    <row r="1530" spans="1:11" x14ac:dyDescent="0.25">
      <c r="A1530">
        <v>7350</v>
      </c>
      <c r="B1530" t="s">
        <v>86</v>
      </c>
      <c r="C1530">
        <v>935</v>
      </c>
      <c r="D1530" s="404">
        <v>45114</v>
      </c>
      <c r="E1530" t="s">
        <v>2667</v>
      </c>
      <c r="F1530" t="s">
        <v>3971</v>
      </c>
      <c r="G1530" t="s">
        <v>4448</v>
      </c>
      <c r="H1530" s="427">
        <v>1.17</v>
      </c>
      <c r="I1530">
        <v>671</v>
      </c>
      <c r="J1530" t="s">
        <v>4025</v>
      </c>
      <c r="K1530" t="s">
        <v>4723</v>
      </c>
    </row>
    <row r="1531" spans="1:11" x14ac:dyDescent="0.25">
      <c r="A1531">
        <v>7350</v>
      </c>
      <c r="B1531" t="s">
        <v>86</v>
      </c>
      <c r="C1531">
        <v>936</v>
      </c>
      <c r="D1531" s="404">
        <v>45114</v>
      </c>
      <c r="E1531" t="s">
        <v>2667</v>
      </c>
      <c r="F1531" t="s">
        <v>3971</v>
      </c>
      <c r="G1531" t="s">
        <v>4448</v>
      </c>
      <c r="H1531" s="427">
        <v>1.17</v>
      </c>
      <c r="I1531">
        <v>671</v>
      </c>
      <c r="J1531" t="s">
        <v>4025</v>
      </c>
      <c r="K1531" t="s">
        <v>4723</v>
      </c>
    </row>
    <row r="1532" spans="1:11" x14ac:dyDescent="0.25">
      <c r="A1532">
        <v>7350</v>
      </c>
      <c r="B1532" t="s">
        <v>86</v>
      </c>
      <c r="C1532">
        <v>110</v>
      </c>
      <c r="D1532" s="404">
        <v>45149</v>
      </c>
      <c r="E1532" t="s">
        <v>2667</v>
      </c>
      <c r="F1532" t="s">
        <v>3971</v>
      </c>
      <c r="G1532" t="s">
        <v>4379</v>
      </c>
      <c r="H1532" s="427">
        <v>10.119999999999999</v>
      </c>
      <c r="I1532">
        <v>671</v>
      </c>
      <c r="J1532" t="s">
        <v>4025</v>
      </c>
      <c r="K1532" t="s">
        <v>4723</v>
      </c>
    </row>
    <row r="1533" spans="1:11" x14ac:dyDescent="0.25">
      <c r="A1533">
        <v>7350</v>
      </c>
      <c r="B1533" t="s">
        <v>86</v>
      </c>
      <c r="C1533">
        <v>112</v>
      </c>
      <c r="D1533" s="404">
        <v>45149</v>
      </c>
      <c r="E1533" t="s">
        <v>2667</v>
      </c>
      <c r="F1533" t="s">
        <v>3971</v>
      </c>
      <c r="G1533" t="s">
        <v>4379</v>
      </c>
      <c r="H1533" s="427">
        <v>7.59</v>
      </c>
      <c r="I1533">
        <v>671</v>
      </c>
      <c r="J1533" t="s">
        <v>4025</v>
      </c>
      <c r="K1533" t="s">
        <v>4723</v>
      </c>
    </row>
    <row r="1534" spans="1:11" x14ac:dyDescent="0.25">
      <c r="A1534">
        <v>7350</v>
      </c>
      <c r="B1534" t="s">
        <v>86</v>
      </c>
      <c r="C1534">
        <v>120</v>
      </c>
      <c r="D1534" s="404">
        <v>45149</v>
      </c>
      <c r="E1534" t="s">
        <v>2667</v>
      </c>
      <c r="F1534" t="s">
        <v>3971</v>
      </c>
      <c r="G1534" t="s">
        <v>4379</v>
      </c>
      <c r="H1534" s="427">
        <v>13.66</v>
      </c>
      <c r="I1534">
        <v>671</v>
      </c>
      <c r="J1534" t="s">
        <v>4025</v>
      </c>
      <c r="K1534" t="s">
        <v>4723</v>
      </c>
    </row>
    <row r="1535" spans="1:11" x14ac:dyDescent="0.25">
      <c r="A1535">
        <v>7350</v>
      </c>
      <c r="B1535" t="s">
        <v>86</v>
      </c>
      <c r="C1535">
        <v>130</v>
      </c>
      <c r="D1535" s="404">
        <v>45149</v>
      </c>
      <c r="E1535" t="s">
        <v>2667</v>
      </c>
      <c r="F1535" t="s">
        <v>3971</v>
      </c>
      <c r="G1535" t="s">
        <v>4379</v>
      </c>
      <c r="H1535" s="427">
        <v>7.74</v>
      </c>
      <c r="I1535">
        <v>671</v>
      </c>
      <c r="J1535" t="s">
        <v>4025</v>
      </c>
      <c r="K1535" t="s">
        <v>4723</v>
      </c>
    </row>
    <row r="1536" spans="1:11" x14ac:dyDescent="0.25">
      <c r="A1536">
        <v>7350</v>
      </c>
      <c r="B1536" t="s">
        <v>86</v>
      </c>
      <c r="C1536">
        <v>140</v>
      </c>
      <c r="D1536" s="404">
        <v>45149</v>
      </c>
      <c r="E1536" t="s">
        <v>2667</v>
      </c>
      <c r="F1536" t="s">
        <v>3971</v>
      </c>
      <c r="G1536" t="s">
        <v>4379</v>
      </c>
      <c r="H1536" s="427">
        <v>9.1</v>
      </c>
      <c r="I1536">
        <v>671</v>
      </c>
      <c r="J1536" t="s">
        <v>4025</v>
      </c>
      <c r="K1536" t="s">
        <v>4723</v>
      </c>
    </row>
    <row r="1537" spans="1:11" x14ac:dyDescent="0.25">
      <c r="A1537">
        <v>7350</v>
      </c>
      <c r="B1537" t="s">
        <v>86</v>
      </c>
      <c r="C1537">
        <v>160</v>
      </c>
      <c r="D1537" s="404">
        <v>45149</v>
      </c>
      <c r="E1537" t="s">
        <v>2667</v>
      </c>
      <c r="F1537" t="s">
        <v>3971</v>
      </c>
      <c r="G1537" t="s">
        <v>4379</v>
      </c>
      <c r="H1537" s="427">
        <v>4.5599999999999996</v>
      </c>
      <c r="I1537">
        <v>671</v>
      </c>
      <c r="J1537" t="s">
        <v>4025</v>
      </c>
      <c r="K1537" t="s">
        <v>4723</v>
      </c>
    </row>
    <row r="1538" spans="1:11" x14ac:dyDescent="0.25">
      <c r="A1538">
        <v>7350</v>
      </c>
      <c r="B1538" t="s">
        <v>86</v>
      </c>
      <c r="C1538">
        <v>210</v>
      </c>
      <c r="D1538" s="404">
        <v>45149</v>
      </c>
      <c r="E1538" t="s">
        <v>2667</v>
      </c>
      <c r="F1538" t="s">
        <v>3971</v>
      </c>
      <c r="G1538" t="s">
        <v>4379</v>
      </c>
      <c r="H1538" s="427">
        <v>5.0599999999999996</v>
      </c>
      <c r="I1538">
        <v>671</v>
      </c>
      <c r="J1538" t="s">
        <v>4025</v>
      </c>
      <c r="K1538" t="s">
        <v>4723</v>
      </c>
    </row>
    <row r="1539" spans="1:11" x14ac:dyDescent="0.25">
      <c r="A1539">
        <v>7350</v>
      </c>
      <c r="B1539" t="s">
        <v>86</v>
      </c>
      <c r="C1539">
        <v>220</v>
      </c>
      <c r="D1539" s="404">
        <v>45149</v>
      </c>
      <c r="E1539" t="s">
        <v>2667</v>
      </c>
      <c r="F1539" t="s">
        <v>3971</v>
      </c>
      <c r="G1539" t="s">
        <v>4379</v>
      </c>
      <c r="H1539" s="427">
        <v>3.03</v>
      </c>
      <c r="I1539">
        <v>671</v>
      </c>
      <c r="J1539" t="s">
        <v>4025</v>
      </c>
      <c r="K1539" t="s">
        <v>4723</v>
      </c>
    </row>
    <row r="1540" spans="1:11" x14ac:dyDescent="0.25">
      <c r="A1540">
        <v>7350</v>
      </c>
      <c r="B1540" t="s">
        <v>86</v>
      </c>
      <c r="C1540">
        <v>230</v>
      </c>
      <c r="D1540" s="404">
        <v>45149</v>
      </c>
      <c r="E1540" t="s">
        <v>2667</v>
      </c>
      <c r="F1540" t="s">
        <v>3971</v>
      </c>
      <c r="G1540" t="s">
        <v>4379</v>
      </c>
      <c r="H1540" s="427">
        <v>5.12</v>
      </c>
      <c r="I1540">
        <v>671</v>
      </c>
      <c r="J1540" t="s">
        <v>4025</v>
      </c>
      <c r="K1540" t="s">
        <v>4723</v>
      </c>
    </row>
    <row r="1541" spans="1:11" x14ac:dyDescent="0.25">
      <c r="A1541">
        <v>7350</v>
      </c>
      <c r="B1541" t="s">
        <v>86</v>
      </c>
      <c r="C1541">
        <v>240</v>
      </c>
      <c r="D1541" s="404">
        <v>45149</v>
      </c>
      <c r="E1541" t="s">
        <v>2667</v>
      </c>
      <c r="F1541" t="s">
        <v>3971</v>
      </c>
      <c r="G1541" t="s">
        <v>4379</v>
      </c>
      <c r="H1541" s="427">
        <v>4.04</v>
      </c>
      <c r="I1541">
        <v>671</v>
      </c>
      <c r="J1541" t="s">
        <v>4025</v>
      </c>
      <c r="K1541" t="s">
        <v>4723</v>
      </c>
    </row>
    <row r="1542" spans="1:11" x14ac:dyDescent="0.25">
      <c r="A1542">
        <v>7350</v>
      </c>
      <c r="B1542" t="s">
        <v>86</v>
      </c>
      <c r="C1542">
        <v>340</v>
      </c>
      <c r="D1542" s="404">
        <v>45149</v>
      </c>
      <c r="E1542" t="s">
        <v>2667</v>
      </c>
      <c r="F1542" t="s">
        <v>3971</v>
      </c>
      <c r="G1542" t="s">
        <v>4379</v>
      </c>
      <c r="H1542" s="427">
        <v>2.06</v>
      </c>
      <c r="I1542">
        <v>671</v>
      </c>
      <c r="J1542" t="s">
        <v>4025</v>
      </c>
      <c r="K1542" t="s">
        <v>4723</v>
      </c>
    </row>
    <row r="1543" spans="1:11" x14ac:dyDescent="0.25">
      <c r="A1543">
        <v>7350</v>
      </c>
      <c r="B1543" t="s">
        <v>86</v>
      </c>
      <c r="C1543">
        <v>935</v>
      </c>
      <c r="D1543" s="404">
        <v>45149</v>
      </c>
      <c r="E1543" t="s">
        <v>2667</v>
      </c>
      <c r="F1543" t="s">
        <v>3971</v>
      </c>
      <c r="G1543" t="s">
        <v>4379</v>
      </c>
      <c r="H1543" s="427">
        <v>1.9</v>
      </c>
      <c r="I1543">
        <v>671</v>
      </c>
      <c r="J1543" t="s">
        <v>4025</v>
      </c>
      <c r="K1543" t="s">
        <v>4723</v>
      </c>
    </row>
    <row r="1544" spans="1:11" x14ac:dyDescent="0.25">
      <c r="A1544">
        <v>7350</v>
      </c>
      <c r="B1544" t="s">
        <v>86</v>
      </c>
      <c r="C1544">
        <v>936</v>
      </c>
      <c r="D1544" s="404">
        <v>45149</v>
      </c>
      <c r="E1544" t="s">
        <v>2667</v>
      </c>
      <c r="F1544" t="s">
        <v>3971</v>
      </c>
      <c r="G1544" t="s">
        <v>4379</v>
      </c>
      <c r="H1544" s="427">
        <v>1.9</v>
      </c>
      <c r="I1544">
        <v>671</v>
      </c>
      <c r="J1544" t="s">
        <v>4025</v>
      </c>
      <c r="K1544" t="s">
        <v>4723</v>
      </c>
    </row>
    <row r="1545" spans="1:11" x14ac:dyDescent="0.25">
      <c r="A1545">
        <v>7350</v>
      </c>
      <c r="B1545" t="s">
        <v>86</v>
      </c>
      <c r="C1545">
        <v>110</v>
      </c>
      <c r="D1545" s="404">
        <v>45180</v>
      </c>
      <c r="E1545" t="s">
        <v>2667</v>
      </c>
      <c r="F1545" t="s">
        <v>3971</v>
      </c>
      <c r="G1545">
        <v>2108317</v>
      </c>
      <c r="H1545" s="427">
        <v>23.17</v>
      </c>
      <c r="I1545">
        <v>671</v>
      </c>
      <c r="J1545" t="s">
        <v>4025</v>
      </c>
      <c r="K1545" t="s">
        <v>4723</v>
      </c>
    </row>
    <row r="1546" spans="1:11" x14ac:dyDescent="0.25">
      <c r="A1546">
        <v>7350</v>
      </c>
      <c r="B1546" t="s">
        <v>86</v>
      </c>
      <c r="C1546">
        <v>112</v>
      </c>
      <c r="D1546" s="404">
        <v>45180</v>
      </c>
      <c r="E1546" t="s">
        <v>2667</v>
      </c>
      <c r="F1546" t="s">
        <v>3971</v>
      </c>
      <c r="G1546">
        <v>2108317</v>
      </c>
      <c r="H1546" s="427">
        <v>17.38</v>
      </c>
      <c r="I1546">
        <v>671</v>
      </c>
      <c r="J1546" t="s">
        <v>4025</v>
      </c>
      <c r="K1546" t="s">
        <v>4723</v>
      </c>
    </row>
    <row r="1547" spans="1:11" x14ac:dyDescent="0.25">
      <c r="A1547">
        <v>7350</v>
      </c>
      <c r="B1547" t="s">
        <v>86</v>
      </c>
      <c r="C1547">
        <v>120</v>
      </c>
      <c r="D1547" s="404">
        <v>45180</v>
      </c>
      <c r="E1547" t="s">
        <v>2667</v>
      </c>
      <c r="F1547" t="s">
        <v>3971</v>
      </c>
      <c r="G1547">
        <v>2108317</v>
      </c>
      <c r="H1547" s="427">
        <v>31.28</v>
      </c>
      <c r="I1547">
        <v>671</v>
      </c>
      <c r="J1547" t="s">
        <v>4025</v>
      </c>
      <c r="K1547" t="s">
        <v>4723</v>
      </c>
    </row>
    <row r="1548" spans="1:11" x14ac:dyDescent="0.25">
      <c r="A1548">
        <v>7350</v>
      </c>
      <c r="B1548" t="s">
        <v>86</v>
      </c>
      <c r="C1548">
        <v>130</v>
      </c>
      <c r="D1548" s="404">
        <v>45180</v>
      </c>
      <c r="E1548" t="s">
        <v>2667</v>
      </c>
      <c r="F1548" t="s">
        <v>3971</v>
      </c>
      <c r="G1548">
        <v>2108317</v>
      </c>
      <c r="H1548" s="427">
        <v>17.73</v>
      </c>
      <c r="I1548">
        <v>671</v>
      </c>
      <c r="J1548" t="s">
        <v>4025</v>
      </c>
      <c r="K1548" t="s">
        <v>4723</v>
      </c>
    </row>
    <row r="1549" spans="1:11" x14ac:dyDescent="0.25">
      <c r="A1549">
        <v>7350</v>
      </c>
      <c r="B1549" t="s">
        <v>86</v>
      </c>
      <c r="C1549">
        <v>140</v>
      </c>
      <c r="D1549" s="404">
        <v>45180</v>
      </c>
      <c r="E1549" t="s">
        <v>2667</v>
      </c>
      <c r="F1549" t="s">
        <v>3971</v>
      </c>
      <c r="G1549">
        <v>2108317</v>
      </c>
      <c r="H1549" s="427">
        <v>20.85</v>
      </c>
      <c r="I1549">
        <v>671</v>
      </c>
      <c r="J1549" t="s">
        <v>4025</v>
      </c>
      <c r="K1549" t="s">
        <v>4723</v>
      </c>
    </row>
    <row r="1550" spans="1:11" x14ac:dyDescent="0.25">
      <c r="A1550">
        <v>7350</v>
      </c>
      <c r="B1550" t="s">
        <v>86</v>
      </c>
      <c r="C1550">
        <v>160</v>
      </c>
      <c r="D1550" s="404">
        <v>45180</v>
      </c>
      <c r="E1550" t="s">
        <v>2667</v>
      </c>
      <c r="F1550" t="s">
        <v>3971</v>
      </c>
      <c r="G1550">
        <v>2108317</v>
      </c>
      <c r="H1550" s="427">
        <v>10.43</v>
      </c>
      <c r="I1550">
        <v>671</v>
      </c>
      <c r="J1550" t="s">
        <v>4025</v>
      </c>
      <c r="K1550" t="s">
        <v>4723</v>
      </c>
    </row>
    <row r="1551" spans="1:11" x14ac:dyDescent="0.25">
      <c r="A1551">
        <v>7350</v>
      </c>
      <c r="B1551" t="s">
        <v>86</v>
      </c>
      <c r="C1551">
        <v>210</v>
      </c>
      <c r="D1551" s="404">
        <v>45180</v>
      </c>
      <c r="E1551" t="s">
        <v>2667</v>
      </c>
      <c r="F1551" t="s">
        <v>3971</v>
      </c>
      <c r="G1551">
        <v>2108317</v>
      </c>
      <c r="H1551" s="427">
        <v>11.59</v>
      </c>
      <c r="I1551">
        <v>671</v>
      </c>
      <c r="J1551" t="s">
        <v>4025</v>
      </c>
      <c r="K1551" t="s">
        <v>4723</v>
      </c>
    </row>
    <row r="1552" spans="1:11" x14ac:dyDescent="0.25">
      <c r="A1552">
        <v>7350</v>
      </c>
      <c r="B1552" t="s">
        <v>86</v>
      </c>
      <c r="C1552">
        <v>220</v>
      </c>
      <c r="D1552" s="404">
        <v>45180</v>
      </c>
      <c r="E1552" t="s">
        <v>2667</v>
      </c>
      <c r="F1552" t="s">
        <v>3971</v>
      </c>
      <c r="G1552">
        <v>2108317</v>
      </c>
      <c r="H1552" s="427">
        <v>6.95</v>
      </c>
      <c r="I1552">
        <v>671</v>
      </c>
      <c r="J1552" t="s">
        <v>4025</v>
      </c>
      <c r="K1552" t="s">
        <v>4723</v>
      </c>
    </row>
    <row r="1553" spans="1:11" x14ac:dyDescent="0.25">
      <c r="A1553">
        <v>7350</v>
      </c>
      <c r="B1553" t="s">
        <v>86</v>
      </c>
      <c r="C1553">
        <v>230</v>
      </c>
      <c r="D1553" s="404">
        <v>45180</v>
      </c>
      <c r="E1553" t="s">
        <v>2667</v>
      </c>
      <c r="F1553" t="s">
        <v>3971</v>
      </c>
      <c r="G1553">
        <v>2108317</v>
      </c>
      <c r="H1553" s="427">
        <v>11.73</v>
      </c>
      <c r="I1553">
        <v>671</v>
      </c>
      <c r="J1553" t="s">
        <v>4025</v>
      </c>
      <c r="K1553" t="s">
        <v>4723</v>
      </c>
    </row>
    <row r="1554" spans="1:11" x14ac:dyDescent="0.25">
      <c r="A1554">
        <v>7350</v>
      </c>
      <c r="B1554" t="s">
        <v>86</v>
      </c>
      <c r="C1554">
        <v>240</v>
      </c>
      <c r="D1554" s="404">
        <v>45180</v>
      </c>
      <c r="E1554" t="s">
        <v>2667</v>
      </c>
      <c r="F1554" t="s">
        <v>3971</v>
      </c>
      <c r="G1554">
        <v>2108317</v>
      </c>
      <c r="H1554" s="427">
        <v>9.26</v>
      </c>
      <c r="I1554">
        <v>671</v>
      </c>
      <c r="J1554" t="s">
        <v>4025</v>
      </c>
      <c r="K1554" t="s">
        <v>4723</v>
      </c>
    </row>
    <row r="1555" spans="1:11" x14ac:dyDescent="0.25">
      <c r="A1555">
        <v>7350</v>
      </c>
      <c r="B1555" t="s">
        <v>86</v>
      </c>
      <c r="C1555">
        <v>340</v>
      </c>
      <c r="D1555" s="404">
        <v>45180</v>
      </c>
      <c r="E1555" t="s">
        <v>2667</v>
      </c>
      <c r="F1555" t="s">
        <v>3971</v>
      </c>
      <c r="G1555">
        <v>2108317</v>
      </c>
      <c r="H1555" s="427">
        <v>4.7300000000000004</v>
      </c>
      <c r="I1555">
        <v>671</v>
      </c>
      <c r="J1555" t="s">
        <v>4025</v>
      </c>
      <c r="K1555" t="s">
        <v>4723</v>
      </c>
    </row>
    <row r="1556" spans="1:11" x14ac:dyDescent="0.25">
      <c r="A1556">
        <v>7350</v>
      </c>
      <c r="B1556" t="s">
        <v>86</v>
      </c>
      <c r="C1556">
        <v>935</v>
      </c>
      <c r="D1556" s="404">
        <v>45180</v>
      </c>
      <c r="E1556" t="s">
        <v>2667</v>
      </c>
      <c r="F1556" t="s">
        <v>3971</v>
      </c>
      <c r="G1556">
        <v>2108317</v>
      </c>
      <c r="H1556" s="427">
        <v>4.3499999999999996</v>
      </c>
      <c r="I1556">
        <v>671</v>
      </c>
      <c r="J1556" t="s">
        <v>4025</v>
      </c>
      <c r="K1556" t="s">
        <v>4723</v>
      </c>
    </row>
    <row r="1557" spans="1:11" x14ac:dyDescent="0.25">
      <c r="A1557">
        <v>7350</v>
      </c>
      <c r="B1557" t="s">
        <v>86</v>
      </c>
      <c r="C1557">
        <v>936</v>
      </c>
      <c r="D1557" s="404">
        <v>45180</v>
      </c>
      <c r="E1557" t="s">
        <v>2667</v>
      </c>
      <c r="F1557" t="s">
        <v>3971</v>
      </c>
      <c r="G1557">
        <v>2108317</v>
      </c>
      <c r="H1557" s="427">
        <v>4.3499999999999996</v>
      </c>
      <c r="I1557">
        <v>671</v>
      </c>
      <c r="J1557" t="s">
        <v>4025</v>
      </c>
      <c r="K1557" t="s">
        <v>4723</v>
      </c>
    </row>
    <row r="1558" spans="1:11" x14ac:dyDescent="0.25">
      <c r="A1558">
        <v>7350</v>
      </c>
      <c r="B1558" t="s">
        <v>86</v>
      </c>
      <c r="C1558">
        <v>110</v>
      </c>
      <c r="D1558" s="404">
        <v>45206</v>
      </c>
      <c r="E1558" t="s">
        <v>2667</v>
      </c>
      <c r="F1558" t="s">
        <v>3971</v>
      </c>
      <c r="G1558">
        <v>2109097</v>
      </c>
      <c r="H1558" s="427">
        <v>23.17</v>
      </c>
      <c r="I1558">
        <v>671</v>
      </c>
      <c r="J1558" t="s">
        <v>4025</v>
      </c>
      <c r="K1558" t="s">
        <v>4723</v>
      </c>
    </row>
    <row r="1559" spans="1:11" x14ac:dyDescent="0.25">
      <c r="A1559">
        <v>7350</v>
      </c>
      <c r="B1559" t="s">
        <v>86</v>
      </c>
      <c r="C1559">
        <v>112</v>
      </c>
      <c r="D1559" s="404">
        <v>45206</v>
      </c>
      <c r="E1559" t="s">
        <v>2667</v>
      </c>
      <c r="F1559" t="s">
        <v>3971</v>
      </c>
      <c r="G1559">
        <v>2109097</v>
      </c>
      <c r="H1559" s="427">
        <v>17.38</v>
      </c>
      <c r="I1559">
        <v>671</v>
      </c>
      <c r="J1559" t="s">
        <v>4025</v>
      </c>
      <c r="K1559" t="s">
        <v>4723</v>
      </c>
    </row>
    <row r="1560" spans="1:11" x14ac:dyDescent="0.25">
      <c r="A1560">
        <v>7350</v>
      </c>
      <c r="B1560" t="s">
        <v>86</v>
      </c>
      <c r="C1560">
        <v>120</v>
      </c>
      <c r="D1560" s="404">
        <v>45206</v>
      </c>
      <c r="E1560" t="s">
        <v>2667</v>
      </c>
      <c r="F1560" t="s">
        <v>3971</v>
      </c>
      <c r="G1560">
        <v>2109097</v>
      </c>
      <c r="H1560" s="427">
        <v>31.28</v>
      </c>
      <c r="I1560">
        <v>671</v>
      </c>
      <c r="J1560" t="s">
        <v>4025</v>
      </c>
      <c r="K1560" t="s">
        <v>4723</v>
      </c>
    </row>
    <row r="1561" spans="1:11" x14ac:dyDescent="0.25">
      <c r="A1561">
        <v>7350</v>
      </c>
      <c r="B1561" t="s">
        <v>86</v>
      </c>
      <c r="C1561">
        <v>130</v>
      </c>
      <c r="D1561" s="404">
        <v>45206</v>
      </c>
      <c r="E1561" t="s">
        <v>2667</v>
      </c>
      <c r="F1561" t="s">
        <v>3971</v>
      </c>
      <c r="G1561">
        <v>2109097</v>
      </c>
      <c r="H1561" s="427">
        <v>17.73</v>
      </c>
      <c r="I1561">
        <v>671</v>
      </c>
      <c r="J1561" t="s">
        <v>4025</v>
      </c>
      <c r="K1561" t="s">
        <v>4723</v>
      </c>
    </row>
    <row r="1562" spans="1:11" x14ac:dyDescent="0.25">
      <c r="A1562">
        <v>7350</v>
      </c>
      <c r="B1562" t="s">
        <v>86</v>
      </c>
      <c r="C1562">
        <v>140</v>
      </c>
      <c r="D1562" s="404">
        <v>45206</v>
      </c>
      <c r="E1562" t="s">
        <v>2667</v>
      </c>
      <c r="F1562" t="s">
        <v>3971</v>
      </c>
      <c r="G1562">
        <v>2109097</v>
      </c>
      <c r="H1562" s="427">
        <v>20.85</v>
      </c>
      <c r="I1562">
        <v>671</v>
      </c>
      <c r="J1562" t="s">
        <v>4025</v>
      </c>
      <c r="K1562" t="s">
        <v>4723</v>
      </c>
    </row>
    <row r="1563" spans="1:11" x14ac:dyDescent="0.25">
      <c r="A1563">
        <v>7350</v>
      </c>
      <c r="B1563" t="s">
        <v>86</v>
      </c>
      <c r="C1563">
        <v>160</v>
      </c>
      <c r="D1563" s="404">
        <v>45206</v>
      </c>
      <c r="E1563" t="s">
        <v>2667</v>
      </c>
      <c r="F1563" t="s">
        <v>3971</v>
      </c>
      <c r="G1563">
        <v>2109097</v>
      </c>
      <c r="H1563" s="427">
        <v>10.43</v>
      </c>
      <c r="I1563">
        <v>671</v>
      </c>
      <c r="J1563" t="s">
        <v>4025</v>
      </c>
      <c r="K1563" t="s">
        <v>4723</v>
      </c>
    </row>
    <row r="1564" spans="1:11" x14ac:dyDescent="0.25">
      <c r="A1564">
        <v>7350</v>
      </c>
      <c r="B1564" t="s">
        <v>86</v>
      </c>
      <c r="C1564">
        <v>210</v>
      </c>
      <c r="D1564" s="404">
        <v>45206</v>
      </c>
      <c r="E1564" t="s">
        <v>2667</v>
      </c>
      <c r="F1564" t="s">
        <v>3971</v>
      </c>
      <c r="G1564">
        <v>2109097</v>
      </c>
      <c r="H1564" s="427">
        <v>11.59</v>
      </c>
      <c r="I1564">
        <v>671</v>
      </c>
      <c r="J1564" t="s">
        <v>4025</v>
      </c>
      <c r="K1564" t="s">
        <v>4723</v>
      </c>
    </row>
    <row r="1565" spans="1:11" x14ac:dyDescent="0.25">
      <c r="A1565">
        <v>7350</v>
      </c>
      <c r="B1565" t="s">
        <v>86</v>
      </c>
      <c r="C1565">
        <v>220</v>
      </c>
      <c r="D1565" s="404">
        <v>45206</v>
      </c>
      <c r="E1565" t="s">
        <v>2667</v>
      </c>
      <c r="F1565" t="s">
        <v>3971</v>
      </c>
      <c r="G1565">
        <v>2109097</v>
      </c>
      <c r="H1565" s="427">
        <v>6.95</v>
      </c>
      <c r="I1565">
        <v>671</v>
      </c>
      <c r="J1565" t="s">
        <v>4025</v>
      </c>
      <c r="K1565" t="s">
        <v>4723</v>
      </c>
    </row>
    <row r="1566" spans="1:11" x14ac:dyDescent="0.25">
      <c r="A1566">
        <v>7350</v>
      </c>
      <c r="B1566" t="s">
        <v>86</v>
      </c>
      <c r="C1566">
        <v>230</v>
      </c>
      <c r="D1566" s="404">
        <v>45206</v>
      </c>
      <c r="E1566" t="s">
        <v>2667</v>
      </c>
      <c r="F1566" t="s">
        <v>3971</v>
      </c>
      <c r="G1566">
        <v>2109097</v>
      </c>
      <c r="H1566" s="427">
        <v>11.73</v>
      </c>
      <c r="I1566">
        <v>671</v>
      </c>
      <c r="J1566" t="s">
        <v>4025</v>
      </c>
      <c r="K1566" t="s">
        <v>4723</v>
      </c>
    </row>
    <row r="1567" spans="1:11" x14ac:dyDescent="0.25">
      <c r="A1567">
        <v>7350</v>
      </c>
      <c r="B1567" t="s">
        <v>86</v>
      </c>
      <c r="C1567">
        <v>240</v>
      </c>
      <c r="D1567" s="404">
        <v>45206</v>
      </c>
      <c r="E1567" t="s">
        <v>2667</v>
      </c>
      <c r="F1567" t="s">
        <v>3971</v>
      </c>
      <c r="G1567">
        <v>2109097</v>
      </c>
      <c r="H1567" s="427">
        <v>9.26</v>
      </c>
      <c r="I1567">
        <v>671</v>
      </c>
      <c r="J1567" t="s">
        <v>4025</v>
      </c>
      <c r="K1567" t="s">
        <v>4723</v>
      </c>
    </row>
    <row r="1568" spans="1:11" x14ac:dyDescent="0.25">
      <c r="A1568">
        <v>7350</v>
      </c>
      <c r="B1568" t="s">
        <v>86</v>
      </c>
      <c r="C1568">
        <v>340</v>
      </c>
      <c r="D1568" s="404">
        <v>45206</v>
      </c>
      <c r="E1568" t="s">
        <v>2667</v>
      </c>
      <c r="F1568" t="s">
        <v>3971</v>
      </c>
      <c r="G1568">
        <v>2109097</v>
      </c>
      <c r="H1568" s="427">
        <v>4.7300000000000004</v>
      </c>
      <c r="I1568">
        <v>671</v>
      </c>
      <c r="J1568" t="s">
        <v>4025</v>
      </c>
      <c r="K1568" t="s">
        <v>4723</v>
      </c>
    </row>
    <row r="1569" spans="1:11" x14ac:dyDescent="0.25">
      <c r="A1569">
        <v>7350</v>
      </c>
      <c r="B1569" t="s">
        <v>86</v>
      </c>
      <c r="C1569">
        <v>935</v>
      </c>
      <c r="D1569" s="404">
        <v>45206</v>
      </c>
      <c r="E1569" t="s">
        <v>2667</v>
      </c>
      <c r="F1569" t="s">
        <v>3971</v>
      </c>
      <c r="G1569">
        <v>2109097</v>
      </c>
      <c r="H1569" s="427">
        <v>4.3499999999999996</v>
      </c>
      <c r="I1569">
        <v>671</v>
      </c>
      <c r="J1569" t="s">
        <v>4025</v>
      </c>
      <c r="K1569" t="s">
        <v>4723</v>
      </c>
    </row>
    <row r="1570" spans="1:11" x14ac:dyDescent="0.25">
      <c r="A1570">
        <v>7350</v>
      </c>
      <c r="B1570" t="s">
        <v>86</v>
      </c>
      <c r="C1570">
        <v>936</v>
      </c>
      <c r="D1570" s="404">
        <v>45206</v>
      </c>
      <c r="E1570" t="s">
        <v>2667</v>
      </c>
      <c r="F1570" t="s">
        <v>3971</v>
      </c>
      <c r="G1570">
        <v>2109097</v>
      </c>
      <c r="H1570" s="427">
        <v>4.3499999999999996</v>
      </c>
      <c r="I1570">
        <v>671</v>
      </c>
      <c r="J1570" t="s">
        <v>4025</v>
      </c>
      <c r="K1570" t="s">
        <v>4723</v>
      </c>
    </row>
    <row r="1571" spans="1:11" x14ac:dyDescent="0.25">
      <c r="A1571">
        <v>7350</v>
      </c>
      <c r="B1571" t="s">
        <v>86</v>
      </c>
      <c r="C1571">
        <v>110</v>
      </c>
      <c r="D1571" s="404">
        <v>45210</v>
      </c>
      <c r="E1571" t="s">
        <v>4025</v>
      </c>
      <c r="F1571" t="s">
        <v>3971</v>
      </c>
      <c r="G1571" t="s">
        <v>4230</v>
      </c>
      <c r="H1571" s="427">
        <v>1.55</v>
      </c>
      <c r="I1571">
        <v>671</v>
      </c>
      <c r="J1571" t="s">
        <v>4025</v>
      </c>
      <c r="K1571" t="s">
        <v>4723</v>
      </c>
    </row>
    <row r="1572" spans="1:11" x14ac:dyDescent="0.25">
      <c r="A1572">
        <v>7350</v>
      </c>
      <c r="B1572" t="s">
        <v>86</v>
      </c>
      <c r="C1572">
        <v>110</v>
      </c>
      <c r="D1572" s="404">
        <v>45240</v>
      </c>
      <c r="E1572" t="s">
        <v>3977</v>
      </c>
      <c r="F1572" t="s">
        <v>3971</v>
      </c>
      <c r="G1572" t="s">
        <v>4183</v>
      </c>
      <c r="H1572" s="427">
        <v>364.8</v>
      </c>
      <c r="I1572">
        <v>671</v>
      </c>
      <c r="J1572" t="s">
        <v>4025</v>
      </c>
      <c r="K1572" t="s">
        <v>4723</v>
      </c>
    </row>
    <row r="1573" spans="1:11" x14ac:dyDescent="0.25">
      <c r="A1573">
        <v>7350</v>
      </c>
      <c r="B1573" t="s">
        <v>86</v>
      </c>
      <c r="C1573">
        <v>112</v>
      </c>
      <c r="D1573" s="404">
        <v>45240</v>
      </c>
      <c r="E1573" t="s">
        <v>3977</v>
      </c>
      <c r="F1573" t="s">
        <v>3971</v>
      </c>
      <c r="G1573" t="s">
        <v>4183</v>
      </c>
      <c r="H1573" s="427">
        <v>182.4</v>
      </c>
      <c r="I1573">
        <v>671</v>
      </c>
      <c r="J1573" t="s">
        <v>4025</v>
      </c>
      <c r="K1573" t="s">
        <v>4723</v>
      </c>
    </row>
    <row r="1574" spans="1:11" x14ac:dyDescent="0.25">
      <c r="A1574">
        <v>7350</v>
      </c>
      <c r="B1574" t="s">
        <v>86</v>
      </c>
      <c r="C1574">
        <v>120</v>
      </c>
      <c r="D1574" s="404">
        <v>45240</v>
      </c>
      <c r="E1574" t="s">
        <v>3977</v>
      </c>
      <c r="F1574" t="s">
        <v>3971</v>
      </c>
      <c r="G1574" t="s">
        <v>4183</v>
      </c>
      <c r="H1574" s="427">
        <v>401.28</v>
      </c>
      <c r="I1574">
        <v>671</v>
      </c>
      <c r="J1574" t="s">
        <v>4025</v>
      </c>
      <c r="K1574" t="s">
        <v>4723</v>
      </c>
    </row>
    <row r="1575" spans="1:11" x14ac:dyDescent="0.25">
      <c r="A1575">
        <v>7350</v>
      </c>
      <c r="B1575" t="s">
        <v>86</v>
      </c>
      <c r="C1575">
        <v>130</v>
      </c>
      <c r="D1575" s="404">
        <v>45240</v>
      </c>
      <c r="E1575" t="s">
        <v>3977</v>
      </c>
      <c r="F1575" t="s">
        <v>3971</v>
      </c>
      <c r="G1575" t="s">
        <v>4183</v>
      </c>
      <c r="H1575" s="427">
        <v>310.08</v>
      </c>
      <c r="I1575">
        <v>671</v>
      </c>
      <c r="J1575" t="s">
        <v>4025</v>
      </c>
      <c r="K1575" t="s">
        <v>4723</v>
      </c>
    </row>
    <row r="1576" spans="1:11" x14ac:dyDescent="0.25">
      <c r="A1576">
        <v>7350</v>
      </c>
      <c r="B1576" t="s">
        <v>86</v>
      </c>
      <c r="C1576">
        <v>140</v>
      </c>
      <c r="D1576" s="404">
        <v>45240</v>
      </c>
      <c r="E1576" t="s">
        <v>3977</v>
      </c>
      <c r="F1576" t="s">
        <v>3971</v>
      </c>
      <c r="G1576" t="s">
        <v>4183</v>
      </c>
      <c r="H1576" s="427">
        <v>364.8</v>
      </c>
      <c r="I1576">
        <v>671</v>
      </c>
      <c r="J1576" t="s">
        <v>4025</v>
      </c>
      <c r="K1576" t="s">
        <v>4723</v>
      </c>
    </row>
    <row r="1577" spans="1:11" x14ac:dyDescent="0.25">
      <c r="A1577">
        <v>7350</v>
      </c>
      <c r="B1577" t="s">
        <v>86</v>
      </c>
      <c r="C1577">
        <v>160</v>
      </c>
      <c r="D1577" s="404">
        <v>45240</v>
      </c>
      <c r="E1577" t="s">
        <v>3977</v>
      </c>
      <c r="F1577" t="s">
        <v>3971</v>
      </c>
      <c r="G1577" t="s">
        <v>4183</v>
      </c>
      <c r="H1577" s="427">
        <v>109.44</v>
      </c>
      <c r="I1577">
        <v>671</v>
      </c>
      <c r="J1577" t="s">
        <v>4025</v>
      </c>
      <c r="K1577" t="s">
        <v>4723</v>
      </c>
    </row>
    <row r="1578" spans="1:11" x14ac:dyDescent="0.25">
      <c r="A1578">
        <v>7350</v>
      </c>
      <c r="B1578" t="s">
        <v>86</v>
      </c>
      <c r="C1578">
        <v>935</v>
      </c>
      <c r="D1578" s="404">
        <v>45240</v>
      </c>
      <c r="E1578" t="s">
        <v>3977</v>
      </c>
      <c r="F1578" t="s">
        <v>3971</v>
      </c>
      <c r="G1578" t="s">
        <v>4183</v>
      </c>
      <c r="H1578" s="427">
        <v>91.2</v>
      </c>
      <c r="I1578">
        <v>671</v>
      </c>
      <c r="J1578" t="s">
        <v>4025</v>
      </c>
      <c r="K1578" t="s">
        <v>4723</v>
      </c>
    </row>
    <row r="1579" spans="1:11" x14ac:dyDescent="0.25">
      <c r="A1579">
        <v>7350</v>
      </c>
      <c r="B1579" t="s">
        <v>86</v>
      </c>
      <c r="C1579">
        <v>110</v>
      </c>
      <c r="D1579" s="404">
        <v>45267</v>
      </c>
      <c r="E1579" t="s">
        <v>2667</v>
      </c>
      <c r="F1579" t="s">
        <v>3971</v>
      </c>
      <c r="G1579">
        <v>2110327</v>
      </c>
      <c r="H1579" s="427">
        <v>11.58</v>
      </c>
      <c r="I1579">
        <v>671</v>
      </c>
      <c r="J1579" t="s">
        <v>4025</v>
      </c>
      <c r="K1579" t="s">
        <v>4723</v>
      </c>
    </row>
    <row r="1580" spans="1:11" x14ac:dyDescent="0.25">
      <c r="A1580">
        <v>7350</v>
      </c>
      <c r="B1580" t="s">
        <v>86</v>
      </c>
      <c r="C1580">
        <v>112</v>
      </c>
      <c r="D1580" s="404">
        <v>45267</v>
      </c>
      <c r="E1580" t="s">
        <v>2667</v>
      </c>
      <c r="F1580" t="s">
        <v>3971</v>
      </c>
      <c r="G1580">
        <v>2110327</v>
      </c>
      <c r="H1580" s="427">
        <v>8.69</v>
      </c>
      <c r="I1580">
        <v>671</v>
      </c>
      <c r="J1580" t="s">
        <v>4025</v>
      </c>
      <c r="K1580" t="s">
        <v>4723</v>
      </c>
    </row>
    <row r="1581" spans="1:11" x14ac:dyDescent="0.25">
      <c r="A1581">
        <v>7350</v>
      </c>
      <c r="B1581" t="s">
        <v>86</v>
      </c>
      <c r="C1581">
        <v>120</v>
      </c>
      <c r="D1581" s="404">
        <v>45267</v>
      </c>
      <c r="E1581" t="s">
        <v>2667</v>
      </c>
      <c r="F1581" t="s">
        <v>3971</v>
      </c>
      <c r="G1581">
        <v>2110327</v>
      </c>
      <c r="H1581" s="427">
        <v>15.64</v>
      </c>
      <c r="I1581">
        <v>671</v>
      </c>
      <c r="J1581" t="s">
        <v>4025</v>
      </c>
      <c r="K1581" t="s">
        <v>4723</v>
      </c>
    </row>
    <row r="1582" spans="1:11" x14ac:dyDescent="0.25">
      <c r="A1582">
        <v>7350</v>
      </c>
      <c r="B1582" t="s">
        <v>86</v>
      </c>
      <c r="C1582">
        <v>130</v>
      </c>
      <c r="D1582" s="404">
        <v>45267</v>
      </c>
      <c r="E1582" t="s">
        <v>2667</v>
      </c>
      <c r="F1582" t="s">
        <v>3971</v>
      </c>
      <c r="G1582">
        <v>2110327</v>
      </c>
      <c r="H1582" s="427">
        <v>8.86</v>
      </c>
      <c r="I1582">
        <v>671</v>
      </c>
      <c r="J1582" t="s">
        <v>4025</v>
      </c>
      <c r="K1582" t="s">
        <v>4723</v>
      </c>
    </row>
    <row r="1583" spans="1:11" x14ac:dyDescent="0.25">
      <c r="A1583">
        <v>7350</v>
      </c>
      <c r="B1583" t="s">
        <v>86</v>
      </c>
      <c r="C1583">
        <v>140</v>
      </c>
      <c r="D1583" s="404">
        <v>45267</v>
      </c>
      <c r="E1583" t="s">
        <v>2667</v>
      </c>
      <c r="F1583" t="s">
        <v>3971</v>
      </c>
      <c r="G1583">
        <v>2110327</v>
      </c>
      <c r="H1583" s="427">
        <v>10.43</v>
      </c>
      <c r="I1583">
        <v>671</v>
      </c>
      <c r="J1583" t="s">
        <v>4025</v>
      </c>
      <c r="K1583" t="s">
        <v>4723</v>
      </c>
    </row>
    <row r="1584" spans="1:11" x14ac:dyDescent="0.25">
      <c r="A1584">
        <v>7350</v>
      </c>
      <c r="B1584" t="s">
        <v>86</v>
      </c>
      <c r="C1584">
        <v>160</v>
      </c>
      <c r="D1584" s="404">
        <v>45267</v>
      </c>
      <c r="E1584" t="s">
        <v>2667</v>
      </c>
      <c r="F1584" t="s">
        <v>3971</v>
      </c>
      <c r="G1584">
        <v>2110327</v>
      </c>
      <c r="H1584" s="427">
        <v>5.22</v>
      </c>
      <c r="I1584">
        <v>671</v>
      </c>
      <c r="J1584" t="s">
        <v>4025</v>
      </c>
      <c r="K1584" t="s">
        <v>4723</v>
      </c>
    </row>
    <row r="1585" spans="1:11" x14ac:dyDescent="0.25">
      <c r="A1585">
        <v>7350</v>
      </c>
      <c r="B1585" t="s">
        <v>86</v>
      </c>
      <c r="C1585">
        <v>210</v>
      </c>
      <c r="D1585" s="404">
        <v>45267</v>
      </c>
      <c r="E1585" t="s">
        <v>2667</v>
      </c>
      <c r="F1585" t="s">
        <v>3971</v>
      </c>
      <c r="G1585">
        <v>2110327</v>
      </c>
      <c r="H1585" s="427">
        <v>5.8</v>
      </c>
      <c r="I1585">
        <v>671</v>
      </c>
      <c r="J1585" t="s">
        <v>4025</v>
      </c>
      <c r="K1585" t="s">
        <v>4723</v>
      </c>
    </row>
    <row r="1586" spans="1:11" x14ac:dyDescent="0.25">
      <c r="A1586">
        <v>7350</v>
      </c>
      <c r="B1586" t="s">
        <v>86</v>
      </c>
      <c r="C1586">
        <v>220</v>
      </c>
      <c r="D1586" s="404">
        <v>45267</v>
      </c>
      <c r="E1586" t="s">
        <v>2667</v>
      </c>
      <c r="F1586" t="s">
        <v>3971</v>
      </c>
      <c r="G1586">
        <v>2110327</v>
      </c>
      <c r="H1586" s="427">
        <v>3.48</v>
      </c>
      <c r="I1586">
        <v>671</v>
      </c>
      <c r="J1586" t="s">
        <v>4025</v>
      </c>
      <c r="K1586" t="s">
        <v>4723</v>
      </c>
    </row>
    <row r="1587" spans="1:11" x14ac:dyDescent="0.25">
      <c r="A1587">
        <v>7350</v>
      </c>
      <c r="B1587" t="s">
        <v>86</v>
      </c>
      <c r="C1587">
        <v>230</v>
      </c>
      <c r="D1587" s="404">
        <v>45267</v>
      </c>
      <c r="E1587" t="s">
        <v>2667</v>
      </c>
      <c r="F1587" t="s">
        <v>3971</v>
      </c>
      <c r="G1587">
        <v>2110327</v>
      </c>
      <c r="H1587" s="427">
        <v>5.87</v>
      </c>
      <c r="I1587">
        <v>671</v>
      </c>
      <c r="J1587" t="s">
        <v>4025</v>
      </c>
      <c r="K1587" t="s">
        <v>4723</v>
      </c>
    </row>
    <row r="1588" spans="1:11" x14ac:dyDescent="0.25">
      <c r="A1588">
        <v>7350</v>
      </c>
      <c r="B1588" t="s">
        <v>86</v>
      </c>
      <c r="C1588">
        <v>240</v>
      </c>
      <c r="D1588" s="404">
        <v>45267</v>
      </c>
      <c r="E1588" t="s">
        <v>2667</v>
      </c>
      <c r="F1588" t="s">
        <v>3971</v>
      </c>
      <c r="G1588">
        <v>2110327</v>
      </c>
      <c r="H1588" s="427">
        <v>4.63</v>
      </c>
      <c r="I1588">
        <v>671</v>
      </c>
      <c r="J1588" t="s">
        <v>4025</v>
      </c>
      <c r="K1588" t="s">
        <v>4723</v>
      </c>
    </row>
    <row r="1589" spans="1:11" x14ac:dyDescent="0.25">
      <c r="A1589">
        <v>7350</v>
      </c>
      <c r="B1589" t="s">
        <v>86</v>
      </c>
      <c r="C1589">
        <v>340</v>
      </c>
      <c r="D1589" s="404">
        <v>45267</v>
      </c>
      <c r="E1589" t="s">
        <v>2667</v>
      </c>
      <c r="F1589" t="s">
        <v>3971</v>
      </c>
      <c r="G1589">
        <v>2110327</v>
      </c>
      <c r="H1589" s="427">
        <v>2.37</v>
      </c>
      <c r="I1589">
        <v>671</v>
      </c>
      <c r="J1589" t="s">
        <v>4025</v>
      </c>
      <c r="K1589" t="s">
        <v>4723</v>
      </c>
    </row>
    <row r="1590" spans="1:11" x14ac:dyDescent="0.25">
      <c r="A1590">
        <v>7350</v>
      </c>
      <c r="B1590" t="s">
        <v>86</v>
      </c>
      <c r="C1590">
        <v>935</v>
      </c>
      <c r="D1590" s="404">
        <v>45267</v>
      </c>
      <c r="E1590" t="s">
        <v>2667</v>
      </c>
      <c r="F1590" t="s">
        <v>3971</v>
      </c>
      <c r="G1590">
        <v>2110327</v>
      </c>
      <c r="H1590" s="427">
        <v>2.17</v>
      </c>
      <c r="I1590">
        <v>671</v>
      </c>
      <c r="J1590" t="s">
        <v>4025</v>
      </c>
      <c r="K1590" t="s">
        <v>4723</v>
      </c>
    </row>
    <row r="1591" spans="1:11" x14ac:dyDescent="0.25">
      <c r="A1591">
        <v>7350</v>
      </c>
      <c r="B1591" t="s">
        <v>86</v>
      </c>
      <c r="C1591">
        <v>936</v>
      </c>
      <c r="D1591" s="404">
        <v>45267</v>
      </c>
      <c r="E1591" t="s">
        <v>2667</v>
      </c>
      <c r="F1591" t="s">
        <v>3971</v>
      </c>
      <c r="G1591">
        <v>2110327</v>
      </c>
      <c r="H1591" s="427">
        <v>2.17</v>
      </c>
      <c r="I1591">
        <v>671</v>
      </c>
      <c r="J1591" t="s">
        <v>4025</v>
      </c>
      <c r="K1591" t="s">
        <v>4723</v>
      </c>
    </row>
    <row r="1592" spans="1:11" x14ac:dyDescent="0.25">
      <c r="A1592">
        <v>7350</v>
      </c>
      <c r="B1592" t="s">
        <v>86</v>
      </c>
      <c r="C1592">
        <v>110</v>
      </c>
      <c r="D1592" s="404">
        <v>45271</v>
      </c>
      <c r="E1592" t="s">
        <v>3977</v>
      </c>
      <c r="F1592" t="s">
        <v>3971</v>
      </c>
      <c r="G1592" t="s">
        <v>4102</v>
      </c>
      <c r="H1592" s="427">
        <v>8.36</v>
      </c>
      <c r="I1592">
        <v>671</v>
      </c>
      <c r="J1592" t="s">
        <v>4025</v>
      </c>
      <c r="K1592" t="s">
        <v>4723</v>
      </c>
    </row>
    <row r="1593" spans="1:11" x14ac:dyDescent="0.25">
      <c r="A1593">
        <v>7350</v>
      </c>
      <c r="B1593" t="s">
        <v>86</v>
      </c>
      <c r="C1593">
        <v>112</v>
      </c>
      <c r="D1593" s="404">
        <v>45271</v>
      </c>
      <c r="E1593" t="s">
        <v>3977</v>
      </c>
      <c r="F1593" t="s">
        <v>3971</v>
      </c>
      <c r="G1593" t="s">
        <v>4102</v>
      </c>
      <c r="H1593" s="427">
        <v>4.18</v>
      </c>
      <c r="I1593">
        <v>671</v>
      </c>
      <c r="J1593" t="s">
        <v>4025</v>
      </c>
      <c r="K1593" t="s">
        <v>4723</v>
      </c>
    </row>
    <row r="1594" spans="1:11" x14ac:dyDescent="0.25">
      <c r="A1594">
        <v>7350</v>
      </c>
      <c r="B1594" t="s">
        <v>86</v>
      </c>
      <c r="C1594">
        <v>120</v>
      </c>
      <c r="D1594" s="404">
        <v>45271</v>
      </c>
      <c r="E1594" t="s">
        <v>3977</v>
      </c>
      <c r="F1594" t="s">
        <v>3971</v>
      </c>
      <c r="G1594" t="s">
        <v>4102</v>
      </c>
      <c r="H1594" s="427">
        <v>9.1999999999999993</v>
      </c>
      <c r="I1594">
        <v>671</v>
      </c>
      <c r="J1594" t="s">
        <v>4025</v>
      </c>
      <c r="K1594" t="s">
        <v>4723</v>
      </c>
    </row>
    <row r="1595" spans="1:11" x14ac:dyDescent="0.25">
      <c r="A1595">
        <v>7350</v>
      </c>
      <c r="B1595" t="s">
        <v>86</v>
      </c>
      <c r="C1595">
        <v>130</v>
      </c>
      <c r="D1595" s="404">
        <v>45271</v>
      </c>
      <c r="E1595" t="s">
        <v>3977</v>
      </c>
      <c r="F1595" t="s">
        <v>3971</v>
      </c>
      <c r="G1595" t="s">
        <v>4102</v>
      </c>
      <c r="H1595" s="427">
        <v>7.1</v>
      </c>
      <c r="I1595">
        <v>671</v>
      </c>
      <c r="J1595" t="s">
        <v>4025</v>
      </c>
      <c r="K1595" t="s">
        <v>4723</v>
      </c>
    </row>
    <row r="1596" spans="1:11" x14ac:dyDescent="0.25">
      <c r="A1596">
        <v>7350</v>
      </c>
      <c r="B1596" t="s">
        <v>86</v>
      </c>
      <c r="C1596">
        <v>140</v>
      </c>
      <c r="D1596" s="404">
        <v>45271</v>
      </c>
      <c r="E1596" t="s">
        <v>3977</v>
      </c>
      <c r="F1596" t="s">
        <v>3971</v>
      </c>
      <c r="G1596" t="s">
        <v>4102</v>
      </c>
      <c r="H1596" s="427">
        <v>8.36</v>
      </c>
      <c r="I1596">
        <v>671</v>
      </c>
      <c r="J1596" t="s">
        <v>4025</v>
      </c>
      <c r="K1596" t="s">
        <v>4723</v>
      </c>
    </row>
    <row r="1597" spans="1:11" x14ac:dyDescent="0.25">
      <c r="A1597">
        <v>7350</v>
      </c>
      <c r="B1597" t="s">
        <v>86</v>
      </c>
      <c r="C1597">
        <v>160</v>
      </c>
      <c r="D1597" s="404">
        <v>45271</v>
      </c>
      <c r="E1597" t="s">
        <v>3977</v>
      </c>
      <c r="F1597" t="s">
        <v>3971</v>
      </c>
      <c r="G1597" t="s">
        <v>4102</v>
      </c>
      <c r="H1597" s="427">
        <v>2.5</v>
      </c>
      <c r="I1597">
        <v>671</v>
      </c>
      <c r="J1597" t="s">
        <v>4025</v>
      </c>
      <c r="K1597" t="s">
        <v>4723</v>
      </c>
    </row>
    <row r="1598" spans="1:11" x14ac:dyDescent="0.25">
      <c r="A1598">
        <v>7350</v>
      </c>
      <c r="B1598" t="s">
        <v>86</v>
      </c>
      <c r="C1598">
        <v>935</v>
      </c>
      <c r="D1598" s="404">
        <v>45271</v>
      </c>
      <c r="E1598" t="s">
        <v>3977</v>
      </c>
      <c r="F1598" t="s">
        <v>3971</v>
      </c>
      <c r="G1598" t="s">
        <v>4102</v>
      </c>
      <c r="H1598" s="427">
        <v>2.09</v>
      </c>
      <c r="I1598">
        <v>671</v>
      </c>
      <c r="J1598" t="s">
        <v>4025</v>
      </c>
      <c r="K1598" t="s">
        <v>4723</v>
      </c>
    </row>
    <row r="1599" spans="1:11" x14ac:dyDescent="0.25">
      <c r="A1599">
        <v>7350</v>
      </c>
      <c r="B1599" t="s">
        <v>86</v>
      </c>
      <c r="C1599">
        <v>110</v>
      </c>
      <c r="D1599" s="404">
        <v>45300</v>
      </c>
      <c r="E1599" t="s">
        <v>2667</v>
      </c>
      <c r="F1599" t="s">
        <v>3971</v>
      </c>
      <c r="G1599">
        <v>2110879</v>
      </c>
      <c r="H1599" s="427">
        <v>23.17</v>
      </c>
      <c r="I1599">
        <v>671</v>
      </c>
      <c r="J1599" t="s">
        <v>4025</v>
      </c>
      <c r="K1599" t="s">
        <v>4723</v>
      </c>
    </row>
    <row r="1600" spans="1:11" x14ac:dyDescent="0.25">
      <c r="A1600">
        <v>7350</v>
      </c>
      <c r="B1600" t="s">
        <v>86</v>
      </c>
      <c r="C1600">
        <v>112</v>
      </c>
      <c r="D1600" s="404">
        <v>45300</v>
      </c>
      <c r="E1600" t="s">
        <v>2667</v>
      </c>
      <c r="F1600" t="s">
        <v>3971</v>
      </c>
      <c r="G1600">
        <v>2110879</v>
      </c>
      <c r="H1600" s="427">
        <v>17.38</v>
      </c>
      <c r="I1600">
        <v>671</v>
      </c>
      <c r="J1600" t="s">
        <v>4025</v>
      </c>
      <c r="K1600" t="s">
        <v>4723</v>
      </c>
    </row>
    <row r="1601" spans="1:11" x14ac:dyDescent="0.25">
      <c r="A1601">
        <v>7350</v>
      </c>
      <c r="B1601" t="s">
        <v>86</v>
      </c>
      <c r="C1601">
        <v>120</v>
      </c>
      <c r="D1601" s="404">
        <v>45300</v>
      </c>
      <c r="E1601" t="s">
        <v>2667</v>
      </c>
      <c r="F1601" t="s">
        <v>3971</v>
      </c>
      <c r="G1601">
        <v>2110879</v>
      </c>
      <c r="H1601" s="427">
        <v>31.28</v>
      </c>
      <c r="I1601">
        <v>671</v>
      </c>
      <c r="J1601" t="s">
        <v>4025</v>
      </c>
      <c r="K1601" t="s">
        <v>4723</v>
      </c>
    </row>
    <row r="1602" spans="1:11" x14ac:dyDescent="0.25">
      <c r="A1602">
        <v>7350</v>
      </c>
      <c r="B1602" t="s">
        <v>86</v>
      </c>
      <c r="C1602">
        <v>130</v>
      </c>
      <c r="D1602" s="404">
        <v>45300</v>
      </c>
      <c r="E1602" t="s">
        <v>2667</v>
      </c>
      <c r="F1602" t="s">
        <v>3971</v>
      </c>
      <c r="G1602">
        <v>2110879</v>
      </c>
      <c r="H1602" s="427">
        <v>17.73</v>
      </c>
      <c r="I1602">
        <v>671</v>
      </c>
      <c r="J1602" t="s">
        <v>4025</v>
      </c>
      <c r="K1602" t="s">
        <v>4723</v>
      </c>
    </row>
    <row r="1603" spans="1:11" x14ac:dyDescent="0.25">
      <c r="A1603">
        <v>7350</v>
      </c>
      <c r="B1603" t="s">
        <v>86</v>
      </c>
      <c r="C1603">
        <v>140</v>
      </c>
      <c r="D1603" s="404">
        <v>45300</v>
      </c>
      <c r="E1603" t="s">
        <v>2667</v>
      </c>
      <c r="F1603" t="s">
        <v>3971</v>
      </c>
      <c r="G1603">
        <v>2110879</v>
      </c>
      <c r="H1603" s="427">
        <v>20.85</v>
      </c>
      <c r="I1603">
        <v>671</v>
      </c>
      <c r="J1603" t="s">
        <v>4025</v>
      </c>
      <c r="K1603" t="s">
        <v>4723</v>
      </c>
    </row>
    <row r="1604" spans="1:11" x14ac:dyDescent="0.25">
      <c r="A1604">
        <v>7350</v>
      </c>
      <c r="B1604" t="s">
        <v>86</v>
      </c>
      <c r="C1604">
        <v>160</v>
      </c>
      <c r="D1604" s="404">
        <v>45300</v>
      </c>
      <c r="E1604" t="s">
        <v>2667</v>
      </c>
      <c r="F1604" t="s">
        <v>3971</v>
      </c>
      <c r="G1604">
        <v>2110879</v>
      </c>
      <c r="H1604" s="427">
        <v>10.43</v>
      </c>
      <c r="I1604">
        <v>671</v>
      </c>
      <c r="J1604" t="s">
        <v>4025</v>
      </c>
      <c r="K1604" t="s">
        <v>4723</v>
      </c>
    </row>
    <row r="1605" spans="1:11" x14ac:dyDescent="0.25">
      <c r="A1605">
        <v>7350</v>
      </c>
      <c r="B1605" t="s">
        <v>86</v>
      </c>
      <c r="C1605">
        <v>210</v>
      </c>
      <c r="D1605" s="404">
        <v>45300</v>
      </c>
      <c r="E1605" t="s">
        <v>2667</v>
      </c>
      <c r="F1605" t="s">
        <v>3971</v>
      </c>
      <c r="G1605">
        <v>2110879</v>
      </c>
      <c r="H1605" s="427">
        <v>11.59</v>
      </c>
      <c r="I1605">
        <v>671</v>
      </c>
      <c r="J1605" t="s">
        <v>4025</v>
      </c>
      <c r="K1605" t="s">
        <v>4723</v>
      </c>
    </row>
    <row r="1606" spans="1:11" x14ac:dyDescent="0.25">
      <c r="A1606">
        <v>7350</v>
      </c>
      <c r="B1606" t="s">
        <v>86</v>
      </c>
      <c r="C1606">
        <v>220</v>
      </c>
      <c r="D1606" s="404">
        <v>45300</v>
      </c>
      <c r="E1606" t="s">
        <v>2667</v>
      </c>
      <c r="F1606" t="s">
        <v>3971</v>
      </c>
      <c r="G1606">
        <v>2110879</v>
      </c>
      <c r="H1606" s="427">
        <v>6.95</v>
      </c>
      <c r="I1606">
        <v>671</v>
      </c>
      <c r="J1606" t="s">
        <v>4025</v>
      </c>
      <c r="K1606" t="s">
        <v>4723</v>
      </c>
    </row>
    <row r="1607" spans="1:11" x14ac:dyDescent="0.25">
      <c r="A1607">
        <v>7350</v>
      </c>
      <c r="B1607" t="s">
        <v>86</v>
      </c>
      <c r="C1607">
        <v>230</v>
      </c>
      <c r="D1607" s="404">
        <v>45300</v>
      </c>
      <c r="E1607" t="s">
        <v>2667</v>
      </c>
      <c r="F1607" t="s">
        <v>3971</v>
      </c>
      <c r="G1607">
        <v>2110879</v>
      </c>
      <c r="H1607" s="427">
        <v>11.73</v>
      </c>
      <c r="I1607">
        <v>671</v>
      </c>
      <c r="J1607" t="s">
        <v>4025</v>
      </c>
      <c r="K1607" t="s">
        <v>4723</v>
      </c>
    </row>
    <row r="1608" spans="1:11" x14ac:dyDescent="0.25">
      <c r="A1608">
        <v>7350</v>
      </c>
      <c r="B1608" t="s">
        <v>86</v>
      </c>
      <c r="C1608">
        <v>240</v>
      </c>
      <c r="D1608" s="404">
        <v>45300</v>
      </c>
      <c r="E1608" t="s">
        <v>2667</v>
      </c>
      <c r="F1608" t="s">
        <v>3971</v>
      </c>
      <c r="G1608">
        <v>2110879</v>
      </c>
      <c r="H1608" s="427">
        <v>9.26</v>
      </c>
      <c r="I1608">
        <v>671</v>
      </c>
      <c r="J1608" t="s">
        <v>4025</v>
      </c>
      <c r="K1608" t="s">
        <v>4723</v>
      </c>
    </row>
    <row r="1609" spans="1:11" x14ac:dyDescent="0.25">
      <c r="A1609">
        <v>7350</v>
      </c>
      <c r="B1609" t="s">
        <v>86</v>
      </c>
      <c r="C1609">
        <v>340</v>
      </c>
      <c r="D1609" s="404">
        <v>45300</v>
      </c>
      <c r="E1609" t="s">
        <v>2667</v>
      </c>
      <c r="F1609" t="s">
        <v>3971</v>
      </c>
      <c r="G1609">
        <v>2110879</v>
      </c>
      <c r="H1609" s="427">
        <v>4.7300000000000004</v>
      </c>
      <c r="I1609">
        <v>671</v>
      </c>
      <c r="J1609" t="s">
        <v>4025</v>
      </c>
      <c r="K1609" t="s">
        <v>4723</v>
      </c>
    </row>
    <row r="1610" spans="1:11" x14ac:dyDescent="0.25">
      <c r="A1610">
        <v>7350</v>
      </c>
      <c r="B1610" t="s">
        <v>86</v>
      </c>
      <c r="C1610">
        <v>935</v>
      </c>
      <c r="D1610" s="404">
        <v>45300</v>
      </c>
      <c r="E1610" t="s">
        <v>2667</v>
      </c>
      <c r="F1610" t="s">
        <v>3971</v>
      </c>
      <c r="G1610">
        <v>2110879</v>
      </c>
      <c r="H1610" s="427">
        <v>4.3499999999999996</v>
      </c>
      <c r="I1610">
        <v>671</v>
      </c>
      <c r="J1610" t="s">
        <v>4025</v>
      </c>
      <c r="K1610" t="s">
        <v>4723</v>
      </c>
    </row>
    <row r="1611" spans="1:11" x14ac:dyDescent="0.25">
      <c r="A1611">
        <v>7350</v>
      </c>
      <c r="B1611" t="s">
        <v>86</v>
      </c>
      <c r="C1611">
        <v>936</v>
      </c>
      <c r="D1611" s="404">
        <v>45300</v>
      </c>
      <c r="E1611" t="s">
        <v>2667</v>
      </c>
      <c r="F1611" t="s">
        <v>3971</v>
      </c>
      <c r="G1611">
        <v>2110879</v>
      </c>
      <c r="H1611" s="427">
        <v>4.3499999999999996</v>
      </c>
      <c r="I1611">
        <v>671</v>
      </c>
      <c r="J1611" t="s">
        <v>4025</v>
      </c>
      <c r="K1611" t="s">
        <v>4723</v>
      </c>
    </row>
    <row r="1612" spans="1:11" x14ac:dyDescent="0.25">
      <c r="A1612">
        <v>7350</v>
      </c>
      <c r="B1612" t="s">
        <v>86</v>
      </c>
      <c r="C1612">
        <v>110</v>
      </c>
      <c r="D1612" s="404">
        <v>45327</v>
      </c>
      <c r="E1612" t="s">
        <v>2667</v>
      </c>
      <c r="F1612" t="s">
        <v>3971</v>
      </c>
      <c r="G1612">
        <v>2111493</v>
      </c>
      <c r="H1612" s="427">
        <v>11.58</v>
      </c>
      <c r="I1612">
        <v>671</v>
      </c>
      <c r="J1612" t="s">
        <v>4025</v>
      </c>
      <c r="K1612" t="s">
        <v>4723</v>
      </c>
    </row>
    <row r="1613" spans="1:11" x14ac:dyDescent="0.25">
      <c r="A1613">
        <v>7350</v>
      </c>
      <c r="B1613" t="s">
        <v>86</v>
      </c>
      <c r="C1613">
        <v>112</v>
      </c>
      <c r="D1613" s="404">
        <v>45327</v>
      </c>
      <c r="E1613" t="s">
        <v>2667</v>
      </c>
      <c r="F1613" t="s">
        <v>3971</v>
      </c>
      <c r="G1613">
        <v>2111493</v>
      </c>
      <c r="H1613" s="427">
        <v>8.69</v>
      </c>
      <c r="I1613">
        <v>671</v>
      </c>
      <c r="J1613" t="s">
        <v>4025</v>
      </c>
      <c r="K1613" t="s">
        <v>4723</v>
      </c>
    </row>
    <row r="1614" spans="1:11" x14ac:dyDescent="0.25">
      <c r="A1614">
        <v>7350</v>
      </c>
      <c r="B1614" t="s">
        <v>86</v>
      </c>
      <c r="C1614">
        <v>120</v>
      </c>
      <c r="D1614" s="404">
        <v>45327</v>
      </c>
      <c r="E1614" t="s">
        <v>2667</v>
      </c>
      <c r="F1614" t="s">
        <v>3971</v>
      </c>
      <c r="G1614">
        <v>2111493</v>
      </c>
      <c r="H1614" s="427">
        <v>15.64</v>
      </c>
      <c r="I1614">
        <v>671</v>
      </c>
      <c r="J1614" t="s">
        <v>4025</v>
      </c>
      <c r="K1614" t="s">
        <v>4723</v>
      </c>
    </row>
    <row r="1615" spans="1:11" x14ac:dyDescent="0.25">
      <c r="A1615">
        <v>7350</v>
      </c>
      <c r="B1615" t="s">
        <v>86</v>
      </c>
      <c r="C1615">
        <v>130</v>
      </c>
      <c r="D1615" s="404">
        <v>45327</v>
      </c>
      <c r="E1615" t="s">
        <v>2667</v>
      </c>
      <c r="F1615" t="s">
        <v>3971</v>
      </c>
      <c r="G1615">
        <v>2111493</v>
      </c>
      <c r="H1615" s="427">
        <v>8.86</v>
      </c>
      <c r="I1615">
        <v>671</v>
      </c>
      <c r="J1615" t="s">
        <v>4025</v>
      </c>
      <c r="K1615" t="s">
        <v>4723</v>
      </c>
    </row>
    <row r="1616" spans="1:11" x14ac:dyDescent="0.25">
      <c r="A1616">
        <v>7350</v>
      </c>
      <c r="B1616" t="s">
        <v>86</v>
      </c>
      <c r="C1616">
        <v>140</v>
      </c>
      <c r="D1616" s="404">
        <v>45327</v>
      </c>
      <c r="E1616" t="s">
        <v>2667</v>
      </c>
      <c r="F1616" t="s">
        <v>3971</v>
      </c>
      <c r="G1616">
        <v>2111493</v>
      </c>
      <c r="H1616" s="427">
        <v>10.43</v>
      </c>
      <c r="I1616">
        <v>671</v>
      </c>
      <c r="J1616" t="s">
        <v>4025</v>
      </c>
      <c r="K1616" t="s">
        <v>4723</v>
      </c>
    </row>
    <row r="1617" spans="1:11" x14ac:dyDescent="0.25">
      <c r="A1617">
        <v>7350</v>
      </c>
      <c r="B1617" t="s">
        <v>86</v>
      </c>
      <c r="C1617">
        <v>160</v>
      </c>
      <c r="D1617" s="404">
        <v>45327</v>
      </c>
      <c r="E1617" t="s">
        <v>2667</v>
      </c>
      <c r="F1617" t="s">
        <v>3971</v>
      </c>
      <c r="G1617">
        <v>2111493</v>
      </c>
      <c r="H1617" s="427">
        <v>5.22</v>
      </c>
      <c r="I1617">
        <v>671</v>
      </c>
      <c r="J1617" t="s">
        <v>4025</v>
      </c>
      <c r="K1617" t="s">
        <v>4723</v>
      </c>
    </row>
    <row r="1618" spans="1:11" x14ac:dyDescent="0.25">
      <c r="A1618">
        <v>7350</v>
      </c>
      <c r="B1618" t="s">
        <v>86</v>
      </c>
      <c r="C1618">
        <v>210</v>
      </c>
      <c r="D1618" s="404">
        <v>45327</v>
      </c>
      <c r="E1618" t="s">
        <v>2667</v>
      </c>
      <c r="F1618" t="s">
        <v>3971</v>
      </c>
      <c r="G1618">
        <v>2111493</v>
      </c>
      <c r="H1618" s="427">
        <v>5.8</v>
      </c>
      <c r="I1618">
        <v>671</v>
      </c>
      <c r="J1618" t="s">
        <v>4025</v>
      </c>
      <c r="K1618" t="s">
        <v>4723</v>
      </c>
    </row>
    <row r="1619" spans="1:11" x14ac:dyDescent="0.25">
      <c r="A1619">
        <v>7350</v>
      </c>
      <c r="B1619" t="s">
        <v>86</v>
      </c>
      <c r="C1619">
        <v>220</v>
      </c>
      <c r="D1619" s="404">
        <v>45327</v>
      </c>
      <c r="E1619" t="s">
        <v>2667</v>
      </c>
      <c r="F1619" t="s">
        <v>3971</v>
      </c>
      <c r="G1619">
        <v>2111493</v>
      </c>
      <c r="H1619" s="427">
        <v>3.48</v>
      </c>
      <c r="I1619">
        <v>671</v>
      </c>
      <c r="J1619" t="s">
        <v>4025</v>
      </c>
      <c r="K1619" t="s">
        <v>4723</v>
      </c>
    </row>
    <row r="1620" spans="1:11" x14ac:dyDescent="0.25">
      <c r="A1620">
        <v>7350</v>
      </c>
      <c r="B1620" t="s">
        <v>86</v>
      </c>
      <c r="C1620">
        <v>230</v>
      </c>
      <c r="D1620" s="404">
        <v>45327</v>
      </c>
      <c r="E1620" t="s">
        <v>2667</v>
      </c>
      <c r="F1620" t="s">
        <v>3971</v>
      </c>
      <c r="G1620">
        <v>2111493</v>
      </c>
      <c r="H1620" s="427">
        <v>5.87</v>
      </c>
      <c r="I1620">
        <v>671</v>
      </c>
      <c r="J1620" t="s">
        <v>4025</v>
      </c>
      <c r="K1620" t="s">
        <v>4723</v>
      </c>
    </row>
    <row r="1621" spans="1:11" x14ac:dyDescent="0.25">
      <c r="A1621">
        <v>7350</v>
      </c>
      <c r="B1621" t="s">
        <v>86</v>
      </c>
      <c r="C1621">
        <v>240</v>
      </c>
      <c r="D1621" s="404">
        <v>45327</v>
      </c>
      <c r="E1621" t="s">
        <v>2667</v>
      </c>
      <c r="F1621" t="s">
        <v>3971</v>
      </c>
      <c r="G1621">
        <v>2111493</v>
      </c>
      <c r="H1621" s="427">
        <v>4.63</v>
      </c>
      <c r="I1621">
        <v>671</v>
      </c>
      <c r="J1621" t="s">
        <v>4025</v>
      </c>
      <c r="K1621" t="s">
        <v>4723</v>
      </c>
    </row>
    <row r="1622" spans="1:11" x14ac:dyDescent="0.25">
      <c r="A1622">
        <v>7350</v>
      </c>
      <c r="B1622" t="s">
        <v>86</v>
      </c>
      <c r="C1622">
        <v>340</v>
      </c>
      <c r="D1622" s="404">
        <v>45327</v>
      </c>
      <c r="E1622" t="s">
        <v>2667</v>
      </c>
      <c r="F1622" t="s">
        <v>3971</v>
      </c>
      <c r="G1622">
        <v>2111493</v>
      </c>
      <c r="H1622" s="427">
        <v>2.37</v>
      </c>
      <c r="I1622">
        <v>671</v>
      </c>
      <c r="J1622" t="s">
        <v>4025</v>
      </c>
      <c r="K1622" t="s">
        <v>4723</v>
      </c>
    </row>
    <row r="1623" spans="1:11" x14ac:dyDescent="0.25">
      <c r="A1623">
        <v>7350</v>
      </c>
      <c r="B1623" t="s">
        <v>86</v>
      </c>
      <c r="C1623">
        <v>935</v>
      </c>
      <c r="D1623" s="404">
        <v>45327</v>
      </c>
      <c r="E1623" t="s">
        <v>2667</v>
      </c>
      <c r="F1623" t="s">
        <v>3971</v>
      </c>
      <c r="G1623">
        <v>2111493</v>
      </c>
      <c r="H1623" s="427">
        <v>2.17</v>
      </c>
      <c r="I1623">
        <v>671</v>
      </c>
      <c r="J1623" t="s">
        <v>4025</v>
      </c>
      <c r="K1623" t="s">
        <v>4723</v>
      </c>
    </row>
    <row r="1624" spans="1:11" x14ac:dyDescent="0.25">
      <c r="A1624">
        <v>7350</v>
      </c>
      <c r="B1624" t="s">
        <v>86</v>
      </c>
      <c r="C1624">
        <v>936</v>
      </c>
      <c r="D1624" s="404">
        <v>45327</v>
      </c>
      <c r="E1624" t="s">
        <v>2667</v>
      </c>
      <c r="F1624" t="s">
        <v>3971</v>
      </c>
      <c r="G1624">
        <v>2111493</v>
      </c>
      <c r="H1624" s="427">
        <v>2.17</v>
      </c>
      <c r="I1624">
        <v>671</v>
      </c>
      <c r="J1624" t="s">
        <v>4025</v>
      </c>
      <c r="K1624" t="s">
        <v>4723</v>
      </c>
    </row>
    <row r="1625" spans="1:11" x14ac:dyDescent="0.25">
      <c r="A1625">
        <v>7350</v>
      </c>
      <c r="B1625" t="s">
        <v>86</v>
      </c>
      <c r="C1625">
        <v>110</v>
      </c>
      <c r="D1625" s="404">
        <v>45331</v>
      </c>
      <c r="E1625" t="s">
        <v>2667</v>
      </c>
      <c r="F1625" t="s">
        <v>3971</v>
      </c>
      <c r="G1625" t="s">
        <v>4026</v>
      </c>
      <c r="H1625" s="427">
        <v>7.35</v>
      </c>
      <c r="I1625">
        <v>671</v>
      </c>
      <c r="J1625" t="s">
        <v>4025</v>
      </c>
      <c r="K1625" t="s">
        <v>4723</v>
      </c>
    </row>
    <row r="1626" spans="1:11" x14ac:dyDescent="0.25">
      <c r="A1626">
        <v>7350</v>
      </c>
      <c r="B1626" t="s">
        <v>86</v>
      </c>
      <c r="C1626">
        <v>112</v>
      </c>
      <c r="D1626" s="404">
        <v>45331</v>
      </c>
      <c r="E1626" t="s">
        <v>2667</v>
      </c>
      <c r="F1626" t="s">
        <v>3971</v>
      </c>
      <c r="G1626" t="s">
        <v>4026</v>
      </c>
      <c r="H1626" s="427">
        <v>5.51</v>
      </c>
      <c r="I1626">
        <v>671</v>
      </c>
      <c r="J1626" t="s">
        <v>4025</v>
      </c>
      <c r="K1626" t="s">
        <v>4723</v>
      </c>
    </row>
    <row r="1627" spans="1:11" x14ac:dyDescent="0.25">
      <c r="A1627">
        <v>7350</v>
      </c>
      <c r="B1627" t="s">
        <v>86</v>
      </c>
      <c r="C1627">
        <v>120</v>
      </c>
      <c r="D1627" s="404">
        <v>45331</v>
      </c>
      <c r="E1627" t="s">
        <v>2667</v>
      </c>
      <c r="F1627" t="s">
        <v>3971</v>
      </c>
      <c r="G1627" t="s">
        <v>4026</v>
      </c>
      <c r="H1627" s="427">
        <v>9.92</v>
      </c>
      <c r="I1627">
        <v>671</v>
      </c>
      <c r="J1627" t="s">
        <v>4025</v>
      </c>
      <c r="K1627" t="s">
        <v>4723</v>
      </c>
    </row>
    <row r="1628" spans="1:11" x14ac:dyDescent="0.25">
      <c r="A1628">
        <v>7350</v>
      </c>
      <c r="B1628" t="s">
        <v>86</v>
      </c>
      <c r="C1628">
        <v>130</v>
      </c>
      <c r="D1628" s="404">
        <v>45331</v>
      </c>
      <c r="E1628" t="s">
        <v>2667</v>
      </c>
      <c r="F1628" t="s">
        <v>3971</v>
      </c>
      <c r="G1628" t="s">
        <v>4026</v>
      </c>
      <c r="H1628" s="427">
        <v>5.63</v>
      </c>
      <c r="I1628">
        <v>671</v>
      </c>
      <c r="J1628" t="s">
        <v>4025</v>
      </c>
      <c r="K1628" t="s">
        <v>4723</v>
      </c>
    </row>
    <row r="1629" spans="1:11" x14ac:dyDescent="0.25">
      <c r="A1629">
        <v>7350</v>
      </c>
      <c r="B1629" t="s">
        <v>86</v>
      </c>
      <c r="C1629">
        <v>140</v>
      </c>
      <c r="D1629" s="404">
        <v>45331</v>
      </c>
      <c r="E1629" t="s">
        <v>2667</v>
      </c>
      <c r="F1629" t="s">
        <v>3971</v>
      </c>
      <c r="G1629" t="s">
        <v>4026</v>
      </c>
      <c r="H1629" s="427">
        <v>6.62</v>
      </c>
      <c r="I1629">
        <v>671</v>
      </c>
      <c r="J1629" t="s">
        <v>4025</v>
      </c>
      <c r="K1629" t="s">
        <v>4723</v>
      </c>
    </row>
    <row r="1630" spans="1:11" x14ac:dyDescent="0.25">
      <c r="A1630">
        <v>7350</v>
      </c>
      <c r="B1630" t="s">
        <v>86</v>
      </c>
      <c r="C1630">
        <v>160</v>
      </c>
      <c r="D1630" s="404">
        <v>45331</v>
      </c>
      <c r="E1630" t="s">
        <v>2667</v>
      </c>
      <c r="F1630" t="s">
        <v>3971</v>
      </c>
      <c r="G1630" t="s">
        <v>4026</v>
      </c>
      <c r="H1630" s="427">
        <v>3.3</v>
      </c>
      <c r="I1630">
        <v>671</v>
      </c>
      <c r="J1630" t="s">
        <v>4025</v>
      </c>
      <c r="K1630" t="s">
        <v>4723</v>
      </c>
    </row>
    <row r="1631" spans="1:11" x14ac:dyDescent="0.25">
      <c r="A1631">
        <v>7350</v>
      </c>
      <c r="B1631" t="s">
        <v>86</v>
      </c>
      <c r="C1631">
        <v>210</v>
      </c>
      <c r="D1631" s="404">
        <v>45331</v>
      </c>
      <c r="E1631" t="s">
        <v>2667</v>
      </c>
      <c r="F1631" t="s">
        <v>3971</v>
      </c>
      <c r="G1631" t="s">
        <v>4026</v>
      </c>
      <c r="H1631" s="427">
        <v>3.68</v>
      </c>
      <c r="I1631">
        <v>671</v>
      </c>
      <c r="J1631" t="s">
        <v>4025</v>
      </c>
      <c r="K1631" t="s">
        <v>4723</v>
      </c>
    </row>
    <row r="1632" spans="1:11" x14ac:dyDescent="0.25">
      <c r="A1632">
        <v>7350</v>
      </c>
      <c r="B1632" t="s">
        <v>86</v>
      </c>
      <c r="C1632">
        <v>220</v>
      </c>
      <c r="D1632" s="404">
        <v>45331</v>
      </c>
      <c r="E1632" t="s">
        <v>2667</v>
      </c>
      <c r="F1632" t="s">
        <v>3971</v>
      </c>
      <c r="G1632" t="s">
        <v>4026</v>
      </c>
      <c r="H1632" s="427">
        <v>2.21</v>
      </c>
      <c r="I1632">
        <v>671</v>
      </c>
      <c r="J1632" t="s">
        <v>4025</v>
      </c>
      <c r="K1632" t="s">
        <v>4723</v>
      </c>
    </row>
    <row r="1633" spans="1:11" x14ac:dyDescent="0.25">
      <c r="A1633">
        <v>7350</v>
      </c>
      <c r="B1633" t="s">
        <v>86</v>
      </c>
      <c r="C1633">
        <v>230</v>
      </c>
      <c r="D1633" s="404">
        <v>45331</v>
      </c>
      <c r="E1633" t="s">
        <v>2667</v>
      </c>
      <c r="F1633" t="s">
        <v>3971</v>
      </c>
      <c r="G1633" t="s">
        <v>4026</v>
      </c>
      <c r="H1633" s="427">
        <v>3.72</v>
      </c>
      <c r="I1633">
        <v>671</v>
      </c>
      <c r="J1633" t="s">
        <v>4025</v>
      </c>
      <c r="K1633" t="s">
        <v>4723</v>
      </c>
    </row>
    <row r="1634" spans="1:11" x14ac:dyDescent="0.25">
      <c r="A1634">
        <v>7350</v>
      </c>
      <c r="B1634" t="s">
        <v>86</v>
      </c>
      <c r="C1634">
        <v>240</v>
      </c>
      <c r="D1634" s="404">
        <v>45331</v>
      </c>
      <c r="E1634" t="s">
        <v>2667</v>
      </c>
      <c r="F1634" t="s">
        <v>3971</v>
      </c>
      <c r="G1634" t="s">
        <v>4026</v>
      </c>
      <c r="H1634" s="427">
        <v>2.94</v>
      </c>
      <c r="I1634">
        <v>671</v>
      </c>
      <c r="J1634" t="s">
        <v>4025</v>
      </c>
      <c r="K1634" t="s">
        <v>4723</v>
      </c>
    </row>
    <row r="1635" spans="1:11" x14ac:dyDescent="0.25">
      <c r="A1635">
        <v>7350</v>
      </c>
      <c r="B1635" t="s">
        <v>86</v>
      </c>
      <c r="C1635">
        <v>340</v>
      </c>
      <c r="D1635" s="404">
        <v>45331</v>
      </c>
      <c r="E1635" t="s">
        <v>2667</v>
      </c>
      <c r="F1635" t="s">
        <v>3971</v>
      </c>
      <c r="G1635" t="s">
        <v>4026</v>
      </c>
      <c r="H1635" s="427">
        <v>1.5</v>
      </c>
      <c r="I1635">
        <v>671</v>
      </c>
      <c r="J1635" t="s">
        <v>4025</v>
      </c>
      <c r="K1635" t="s">
        <v>4723</v>
      </c>
    </row>
    <row r="1636" spans="1:11" x14ac:dyDescent="0.25">
      <c r="A1636">
        <v>7350</v>
      </c>
      <c r="B1636" t="s">
        <v>86</v>
      </c>
      <c r="C1636">
        <v>935</v>
      </c>
      <c r="D1636" s="404">
        <v>45331</v>
      </c>
      <c r="E1636" t="s">
        <v>2667</v>
      </c>
      <c r="F1636" t="s">
        <v>3971</v>
      </c>
      <c r="G1636" t="s">
        <v>4026</v>
      </c>
      <c r="H1636" s="427">
        <v>1.37</v>
      </c>
      <c r="I1636">
        <v>671</v>
      </c>
      <c r="J1636" t="s">
        <v>4025</v>
      </c>
      <c r="K1636" t="s">
        <v>4723</v>
      </c>
    </row>
    <row r="1637" spans="1:11" x14ac:dyDescent="0.25">
      <c r="A1637">
        <v>7350</v>
      </c>
      <c r="B1637" t="s">
        <v>86</v>
      </c>
      <c r="C1637">
        <v>936</v>
      </c>
      <c r="D1637" s="404">
        <v>45331</v>
      </c>
      <c r="E1637" t="s">
        <v>2667</v>
      </c>
      <c r="F1637" t="s">
        <v>3971</v>
      </c>
      <c r="G1637" t="s">
        <v>4026</v>
      </c>
      <c r="H1637" s="427">
        <v>1.37</v>
      </c>
      <c r="I1637">
        <v>671</v>
      </c>
      <c r="J1637" t="s">
        <v>4025</v>
      </c>
      <c r="K1637" t="s">
        <v>4723</v>
      </c>
    </row>
    <row r="1638" spans="1:11" x14ac:dyDescent="0.25">
      <c r="A1638">
        <v>7350</v>
      </c>
      <c r="B1638" t="s">
        <v>86</v>
      </c>
      <c r="C1638">
        <v>140</v>
      </c>
      <c r="D1638" s="404">
        <v>45145</v>
      </c>
      <c r="E1638" t="s">
        <v>4387</v>
      </c>
      <c r="F1638" t="s">
        <v>3974</v>
      </c>
      <c r="G1638" t="s">
        <v>4386</v>
      </c>
      <c r="H1638" s="427">
        <v>19.41</v>
      </c>
      <c r="I1638">
        <v>621</v>
      </c>
      <c r="J1638" t="s">
        <v>4358</v>
      </c>
      <c r="K1638" t="s">
        <v>4719</v>
      </c>
    </row>
    <row r="1639" spans="1:11" x14ac:dyDescent="0.25">
      <c r="A1639">
        <v>7350</v>
      </c>
      <c r="B1639" t="s">
        <v>86</v>
      </c>
      <c r="C1639">
        <v>130</v>
      </c>
      <c r="D1639" s="404">
        <v>45161</v>
      </c>
      <c r="E1639" t="s">
        <v>4359</v>
      </c>
      <c r="F1639" t="s">
        <v>3971</v>
      </c>
      <c r="G1639">
        <v>5482017</v>
      </c>
      <c r="H1639" s="427">
        <v>28.04</v>
      </c>
      <c r="I1639">
        <v>621</v>
      </c>
      <c r="J1639" t="s">
        <v>4358</v>
      </c>
      <c r="K1639" t="s">
        <v>4719</v>
      </c>
    </row>
    <row r="1640" spans="1:11" x14ac:dyDescent="0.25">
      <c r="A1640">
        <v>7350</v>
      </c>
      <c r="B1640" t="s">
        <v>86</v>
      </c>
      <c r="C1640">
        <v>112</v>
      </c>
      <c r="D1640" s="404">
        <v>45044</v>
      </c>
      <c r="E1640" t="s">
        <v>967</v>
      </c>
      <c r="F1640" t="s">
        <v>3971</v>
      </c>
      <c r="G1640">
        <v>190413</v>
      </c>
      <c r="H1640" s="427">
        <v>215</v>
      </c>
      <c r="I1640">
        <v>10933</v>
      </c>
      <c r="J1640" t="s">
        <v>967</v>
      </c>
      <c r="K1640" t="s">
        <v>4259</v>
      </c>
    </row>
    <row r="1641" spans="1:11" x14ac:dyDescent="0.25">
      <c r="A1641">
        <v>7350</v>
      </c>
      <c r="B1641" t="s">
        <v>86</v>
      </c>
      <c r="C1641">
        <v>110</v>
      </c>
      <c r="D1641" s="404">
        <v>45046</v>
      </c>
      <c r="E1641" t="s">
        <v>3977</v>
      </c>
      <c r="F1641" t="s">
        <v>3971</v>
      </c>
      <c r="G1641">
        <v>190630</v>
      </c>
      <c r="H1641" s="427">
        <v>9.9</v>
      </c>
      <c r="I1641">
        <v>10933</v>
      </c>
      <c r="J1641" t="s">
        <v>967</v>
      </c>
      <c r="K1641" t="s">
        <v>4259</v>
      </c>
    </row>
    <row r="1642" spans="1:11" x14ac:dyDescent="0.25">
      <c r="A1642">
        <v>7350</v>
      </c>
      <c r="B1642" t="s">
        <v>86</v>
      </c>
      <c r="C1642">
        <v>112</v>
      </c>
      <c r="D1642" s="404">
        <v>45046</v>
      </c>
      <c r="E1642" t="s">
        <v>3977</v>
      </c>
      <c r="F1642" t="s">
        <v>3971</v>
      </c>
      <c r="G1642">
        <v>190630</v>
      </c>
      <c r="H1642" s="427">
        <v>4.95</v>
      </c>
      <c r="I1642">
        <v>10933</v>
      </c>
      <c r="J1642" t="s">
        <v>967</v>
      </c>
      <c r="K1642" t="s">
        <v>4259</v>
      </c>
    </row>
    <row r="1643" spans="1:11" x14ac:dyDescent="0.25">
      <c r="A1643">
        <v>7350</v>
      </c>
      <c r="B1643" t="s">
        <v>86</v>
      </c>
      <c r="C1643">
        <v>120</v>
      </c>
      <c r="D1643" s="404">
        <v>45046</v>
      </c>
      <c r="E1643" t="s">
        <v>3977</v>
      </c>
      <c r="F1643" t="s">
        <v>3971</v>
      </c>
      <c r="G1643">
        <v>190630</v>
      </c>
      <c r="H1643" s="427">
        <v>10.89</v>
      </c>
      <c r="I1643">
        <v>10933</v>
      </c>
      <c r="J1643" t="s">
        <v>967</v>
      </c>
      <c r="K1643" t="s">
        <v>4259</v>
      </c>
    </row>
    <row r="1644" spans="1:11" x14ac:dyDescent="0.25">
      <c r="A1644">
        <v>7350</v>
      </c>
      <c r="B1644" t="s">
        <v>86</v>
      </c>
      <c r="C1644">
        <v>130</v>
      </c>
      <c r="D1644" s="404">
        <v>45046</v>
      </c>
      <c r="E1644" t="s">
        <v>3977</v>
      </c>
      <c r="F1644" t="s">
        <v>3971</v>
      </c>
      <c r="G1644">
        <v>190630</v>
      </c>
      <c r="H1644" s="427">
        <v>8.42</v>
      </c>
      <c r="I1644">
        <v>10933</v>
      </c>
      <c r="J1644" t="s">
        <v>967</v>
      </c>
      <c r="K1644" t="s">
        <v>4259</v>
      </c>
    </row>
    <row r="1645" spans="1:11" x14ac:dyDescent="0.25">
      <c r="A1645">
        <v>7350</v>
      </c>
      <c r="B1645" t="s">
        <v>86</v>
      </c>
      <c r="C1645">
        <v>140</v>
      </c>
      <c r="D1645" s="404">
        <v>45046</v>
      </c>
      <c r="E1645" t="s">
        <v>3977</v>
      </c>
      <c r="F1645" t="s">
        <v>3971</v>
      </c>
      <c r="G1645">
        <v>190630</v>
      </c>
      <c r="H1645" s="427">
        <v>9.9</v>
      </c>
      <c r="I1645">
        <v>10933</v>
      </c>
      <c r="J1645" t="s">
        <v>967</v>
      </c>
      <c r="K1645" t="s">
        <v>4259</v>
      </c>
    </row>
    <row r="1646" spans="1:11" x14ac:dyDescent="0.25">
      <c r="A1646">
        <v>7350</v>
      </c>
      <c r="B1646" t="s">
        <v>86</v>
      </c>
      <c r="C1646">
        <v>160</v>
      </c>
      <c r="D1646" s="404">
        <v>45046</v>
      </c>
      <c r="E1646" t="s">
        <v>3977</v>
      </c>
      <c r="F1646" t="s">
        <v>3971</v>
      </c>
      <c r="G1646">
        <v>190630</v>
      </c>
      <c r="H1646" s="427">
        <v>2.97</v>
      </c>
      <c r="I1646">
        <v>10933</v>
      </c>
      <c r="J1646" t="s">
        <v>967</v>
      </c>
      <c r="K1646" t="s">
        <v>4259</v>
      </c>
    </row>
    <row r="1647" spans="1:11" x14ac:dyDescent="0.25">
      <c r="A1647">
        <v>7350</v>
      </c>
      <c r="B1647" t="s">
        <v>86</v>
      </c>
      <c r="C1647">
        <v>935</v>
      </c>
      <c r="D1647" s="404">
        <v>45046</v>
      </c>
      <c r="E1647" t="s">
        <v>3977</v>
      </c>
      <c r="F1647" t="s">
        <v>3971</v>
      </c>
      <c r="G1647">
        <v>190630</v>
      </c>
      <c r="H1647" s="427">
        <v>2.48</v>
      </c>
      <c r="I1647">
        <v>10933</v>
      </c>
      <c r="J1647" t="s">
        <v>967</v>
      </c>
      <c r="K1647" t="s">
        <v>4259</v>
      </c>
    </row>
    <row r="1648" spans="1:11" x14ac:dyDescent="0.25">
      <c r="A1648">
        <v>7350</v>
      </c>
      <c r="B1648" t="s">
        <v>86</v>
      </c>
      <c r="C1648">
        <v>112</v>
      </c>
      <c r="D1648" s="404">
        <v>45061</v>
      </c>
      <c r="E1648" t="s">
        <v>4554</v>
      </c>
      <c r="F1648" t="s">
        <v>3971</v>
      </c>
      <c r="G1648">
        <v>190758</v>
      </c>
      <c r="H1648" s="427">
        <v>215</v>
      </c>
      <c r="I1648">
        <v>10933</v>
      </c>
      <c r="J1648" t="s">
        <v>967</v>
      </c>
      <c r="K1648" t="s">
        <v>4259</v>
      </c>
    </row>
    <row r="1649" spans="1:11" x14ac:dyDescent="0.25">
      <c r="A1649">
        <v>7350</v>
      </c>
      <c r="B1649" t="s">
        <v>86</v>
      </c>
      <c r="C1649">
        <v>112</v>
      </c>
      <c r="D1649" s="404">
        <v>45061</v>
      </c>
      <c r="E1649" t="s">
        <v>4553</v>
      </c>
      <c r="F1649" t="s">
        <v>3971</v>
      </c>
      <c r="G1649">
        <v>190760</v>
      </c>
      <c r="H1649" s="427">
        <v>31.5</v>
      </c>
      <c r="I1649">
        <v>10933</v>
      </c>
      <c r="J1649" t="s">
        <v>967</v>
      </c>
      <c r="K1649" t="s">
        <v>4259</v>
      </c>
    </row>
    <row r="1650" spans="1:11" x14ac:dyDescent="0.25">
      <c r="A1650">
        <v>7350</v>
      </c>
      <c r="B1650" t="s">
        <v>86</v>
      </c>
      <c r="C1650">
        <v>112</v>
      </c>
      <c r="D1650" s="404">
        <v>45072</v>
      </c>
      <c r="E1650" t="s">
        <v>967</v>
      </c>
      <c r="F1650" t="s">
        <v>3971</v>
      </c>
      <c r="G1650">
        <v>191056</v>
      </c>
      <c r="H1650" s="427">
        <v>245</v>
      </c>
      <c r="I1650">
        <v>10933</v>
      </c>
      <c r="J1650" t="s">
        <v>967</v>
      </c>
      <c r="K1650" t="s">
        <v>4259</v>
      </c>
    </row>
    <row r="1651" spans="1:11" x14ac:dyDescent="0.25">
      <c r="A1651">
        <v>7350</v>
      </c>
      <c r="B1651" t="s">
        <v>86</v>
      </c>
      <c r="C1651">
        <v>112</v>
      </c>
      <c r="D1651" s="404">
        <v>45072</v>
      </c>
      <c r="E1651" t="s">
        <v>967</v>
      </c>
      <c r="F1651" t="s">
        <v>3971</v>
      </c>
      <c r="G1651">
        <v>191068</v>
      </c>
      <c r="H1651" s="427">
        <v>343</v>
      </c>
      <c r="I1651">
        <v>10933</v>
      </c>
      <c r="J1651" t="s">
        <v>967</v>
      </c>
      <c r="K1651" t="s">
        <v>4259</v>
      </c>
    </row>
    <row r="1652" spans="1:11" ht="45" x14ac:dyDescent="0.25">
      <c r="A1652">
        <v>7350</v>
      </c>
      <c r="B1652" t="s">
        <v>86</v>
      </c>
      <c r="C1652">
        <v>140</v>
      </c>
      <c r="D1652" s="404">
        <v>45077</v>
      </c>
      <c r="E1652" s="448" t="s">
        <v>4523</v>
      </c>
      <c r="F1652" t="s">
        <v>3974</v>
      </c>
      <c r="G1652" t="s">
        <v>4522</v>
      </c>
      <c r="H1652" s="427">
        <v>123</v>
      </c>
      <c r="I1652">
        <v>10933</v>
      </c>
      <c r="J1652" t="s">
        <v>967</v>
      </c>
      <c r="K1652" t="s">
        <v>4259</v>
      </c>
    </row>
    <row r="1653" spans="1:11" x14ac:dyDescent="0.25">
      <c r="A1653">
        <v>7350</v>
      </c>
      <c r="B1653" t="s">
        <v>86</v>
      </c>
      <c r="C1653">
        <v>112</v>
      </c>
      <c r="D1653" s="404">
        <v>45090</v>
      </c>
      <c r="E1653" t="s">
        <v>4497</v>
      </c>
      <c r="F1653" t="s">
        <v>3974</v>
      </c>
      <c r="G1653" t="s">
        <v>4496</v>
      </c>
      <c r="H1653" s="427">
        <v>238</v>
      </c>
      <c r="I1653">
        <v>10933</v>
      </c>
      <c r="J1653" t="s">
        <v>967</v>
      </c>
      <c r="K1653" t="s">
        <v>4259</v>
      </c>
    </row>
    <row r="1654" spans="1:11" x14ac:dyDescent="0.25">
      <c r="A1654">
        <v>7350</v>
      </c>
      <c r="B1654" t="s">
        <v>86</v>
      </c>
      <c r="C1654">
        <v>112</v>
      </c>
      <c r="D1654" s="404">
        <v>45100</v>
      </c>
      <c r="E1654" t="s">
        <v>4483</v>
      </c>
      <c r="F1654" t="s">
        <v>3974</v>
      </c>
      <c r="G1654" t="s">
        <v>4482</v>
      </c>
      <c r="H1654" s="427">
        <v>20.25</v>
      </c>
      <c r="I1654">
        <v>10933</v>
      </c>
      <c r="J1654" t="s">
        <v>967</v>
      </c>
      <c r="K1654" t="s">
        <v>4259</v>
      </c>
    </row>
    <row r="1655" spans="1:11" x14ac:dyDescent="0.25">
      <c r="A1655">
        <v>7350</v>
      </c>
      <c r="B1655" t="s">
        <v>86</v>
      </c>
      <c r="C1655">
        <v>112</v>
      </c>
      <c r="D1655" s="404">
        <v>45118</v>
      </c>
      <c r="E1655" t="s">
        <v>4447</v>
      </c>
      <c r="F1655" t="s">
        <v>3974</v>
      </c>
      <c r="G1655" t="s">
        <v>4446</v>
      </c>
      <c r="H1655" s="427">
        <v>404</v>
      </c>
      <c r="I1655">
        <v>10933</v>
      </c>
      <c r="J1655" t="s">
        <v>967</v>
      </c>
      <c r="K1655" t="s">
        <v>4259</v>
      </c>
    </row>
    <row r="1656" spans="1:11" x14ac:dyDescent="0.25">
      <c r="A1656">
        <v>7350</v>
      </c>
      <c r="B1656" t="s">
        <v>86</v>
      </c>
      <c r="C1656">
        <v>112</v>
      </c>
      <c r="D1656" s="404">
        <v>45135</v>
      </c>
      <c r="E1656" t="s">
        <v>4416</v>
      </c>
      <c r="F1656" t="s">
        <v>3974</v>
      </c>
      <c r="G1656" t="s">
        <v>4415</v>
      </c>
      <c r="H1656" s="427">
        <v>264</v>
      </c>
      <c r="I1656">
        <v>10933</v>
      </c>
      <c r="J1656" t="s">
        <v>967</v>
      </c>
      <c r="K1656" t="s">
        <v>4259</v>
      </c>
    </row>
    <row r="1657" spans="1:11" x14ac:dyDescent="0.25">
      <c r="A1657">
        <v>7350</v>
      </c>
      <c r="B1657" t="s">
        <v>86</v>
      </c>
      <c r="C1657">
        <v>112</v>
      </c>
      <c r="D1657" s="404">
        <v>45138</v>
      </c>
      <c r="E1657" t="s">
        <v>4410</v>
      </c>
      <c r="F1657" t="s">
        <v>3974</v>
      </c>
      <c r="G1657" t="s">
        <v>4409</v>
      </c>
      <c r="H1657" s="427">
        <v>31.5</v>
      </c>
      <c r="I1657">
        <v>10933</v>
      </c>
      <c r="J1657" t="s">
        <v>967</v>
      </c>
      <c r="K1657" t="s">
        <v>4259</v>
      </c>
    </row>
    <row r="1658" spans="1:11" x14ac:dyDescent="0.25">
      <c r="A1658">
        <v>7350</v>
      </c>
      <c r="B1658" t="s">
        <v>86</v>
      </c>
      <c r="C1658">
        <v>112</v>
      </c>
      <c r="D1658" s="404">
        <v>45138</v>
      </c>
      <c r="E1658" t="s">
        <v>4408</v>
      </c>
      <c r="F1658" t="s">
        <v>3974</v>
      </c>
      <c r="G1658" t="s">
        <v>4407</v>
      </c>
      <c r="H1658" s="427">
        <v>31.5</v>
      </c>
      <c r="I1658">
        <v>10933</v>
      </c>
      <c r="J1658" t="s">
        <v>967</v>
      </c>
      <c r="K1658" t="s">
        <v>4259</v>
      </c>
    </row>
    <row r="1659" spans="1:11" x14ac:dyDescent="0.25">
      <c r="A1659">
        <v>7350</v>
      </c>
      <c r="B1659" t="s">
        <v>86</v>
      </c>
      <c r="C1659">
        <v>112</v>
      </c>
      <c r="D1659" s="404">
        <v>45138</v>
      </c>
      <c r="E1659" t="s">
        <v>4406</v>
      </c>
      <c r="F1659" t="s">
        <v>3974</v>
      </c>
      <c r="G1659" t="s">
        <v>4405</v>
      </c>
      <c r="H1659" s="427">
        <v>215</v>
      </c>
      <c r="I1659">
        <v>10933</v>
      </c>
      <c r="J1659" t="s">
        <v>967</v>
      </c>
      <c r="K1659" t="s">
        <v>4259</v>
      </c>
    </row>
    <row r="1660" spans="1:11" x14ac:dyDescent="0.25">
      <c r="A1660">
        <v>7350</v>
      </c>
      <c r="B1660" t="s">
        <v>86</v>
      </c>
      <c r="C1660">
        <v>112</v>
      </c>
      <c r="D1660" s="404">
        <v>45156</v>
      </c>
      <c r="E1660" t="s">
        <v>4370</v>
      </c>
      <c r="F1660" t="s">
        <v>3971</v>
      </c>
      <c r="G1660">
        <v>192767</v>
      </c>
      <c r="H1660" s="427">
        <v>404</v>
      </c>
      <c r="I1660">
        <v>10933</v>
      </c>
      <c r="J1660" t="s">
        <v>967</v>
      </c>
      <c r="K1660" t="s">
        <v>4259</v>
      </c>
    </row>
    <row r="1661" spans="1:11" x14ac:dyDescent="0.25">
      <c r="A1661">
        <v>7350</v>
      </c>
      <c r="B1661" t="s">
        <v>86</v>
      </c>
      <c r="C1661">
        <v>112</v>
      </c>
      <c r="D1661" s="404">
        <v>45156</v>
      </c>
      <c r="E1661" t="s">
        <v>967</v>
      </c>
      <c r="F1661" t="s">
        <v>3971</v>
      </c>
      <c r="G1661">
        <v>192769</v>
      </c>
      <c r="H1661" s="427">
        <v>325</v>
      </c>
      <c r="I1661">
        <v>10933</v>
      </c>
      <c r="J1661" t="s">
        <v>967</v>
      </c>
      <c r="K1661" t="s">
        <v>4259</v>
      </c>
    </row>
    <row r="1662" spans="1:11" x14ac:dyDescent="0.25">
      <c r="A1662">
        <v>7350</v>
      </c>
      <c r="B1662" t="s">
        <v>86</v>
      </c>
      <c r="C1662">
        <v>112</v>
      </c>
      <c r="D1662" s="404">
        <v>45159</v>
      </c>
      <c r="E1662" t="s">
        <v>967</v>
      </c>
      <c r="F1662" t="s">
        <v>3971</v>
      </c>
      <c r="G1662">
        <v>192768</v>
      </c>
      <c r="H1662" s="427">
        <v>376</v>
      </c>
      <c r="I1662">
        <v>10933</v>
      </c>
      <c r="J1662" t="s">
        <v>967</v>
      </c>
      <c r="K1662" t="s">
        <v>4259</v>
      </c>
    </row>
    <row r="1663" spans="1:11" x14ac:dyDescent="0.25">
      <c r="A1663">
        <v>7350</v>
      </c>
      <c r="B1663" t="s">
        <v>86</v>
      </c>
      <c r="C1663">
        <v>110</v>
      </c>
      <c r="D1663" s="404">
        <v>45169</v>
      </c>
      <c r="E1663" t="s">
        <v>3977</v>
      </c>
      <c r="F1663" t="s">
        <v>3971</v>
      </c>
      <c r="G1663">
        <v>193215</v>
      </c>
      <c r="H1663" s="427">
        <v>15.9</v>
      </c>
      <c r="I1663">
        <v>10933</v>
      </c>
      <c r="J1663" t="s">
        <v>967</v>
      </c>
      <c r="K1663" t="s">
        <v>4259</v>
      </c>
    </row>
    <row r="1664" spans="1:11" x14ac:dyDescent="0.25">
      <c r="A1664">
        <v>7350</v>
      </c>
      <c r="B1664" t="s">
        <v>86</v>
      </c>
      <c r="C1664">
        <v>112</v>
      </c>
      <c r="D1664" s="404">
        <v>45169</v>
      </c>
      <c r="E1664" t="s">
        <v>3977</v>
      </c>
      <c r="F1664" t="s">
        <v>3971</v>
      </c>
      <c r="G1664">
        <v>193215</v>
      </c>
      <c r="H1664" s="427">
        <v>7.95</v>
      </c>
      <c r="I1664">
        <v>10933</v>
      </c>
      <c r="J1664" t="s">
        <v>967</v>
      </c>
      <c r="K1664" t="s">
        <v>4259</v>
      </c>
    </row>
    <row r="1665" spans="1:11" x14ac:dyDescent="0.25">
      <c r="A1665">
        <v>7350</v>
      </c>
      <c r="B1665" t="s">
        <v>86</v>
      </c>
      <c r="C1665">
        <v>120</v>
      </c>
      <c r="D1665" s="404">
        <v>45169</v>
      </c>
      <c r="E1665" t="s">
        <v>3977</v>
      </c>
      <c r="F1665" t="s">
        <v>3971</v>
      </c>
      <c r="G1665">
        <v>193215</v>
      </c>
      <c r="H1665" s="427">
        <v>17.489999999999998</v>
      </c>
      <c r="I1665">
        <v>10933</v>
      </c>
      <c r="J1665" t="s">
        <v>967</v>
      </c>
      <c r="K1665" t="s">
        <v>4259</v>
      </c>
    </row>
    <row r="1666" spans="1:11" x14ac:dyDescent="0.25">
      <c r="A1666">
        <v>7350</v>
      </c>
      <c r="B1666" t="s">
        <v>86</v>
      </c>
      <c r="C1666">
        <v>130</v>
      </c>
      <c r="D1666" s="404">
        <v>45169</v>
      </c>
      <c r="E1666" t="s">
        <v>3977</v>
      </c>
      <c r="F1666" t="s">
        <v>3971</v>
      </c>
      <c r="G1666">
        <v>193215</v>
      </c>
      <c r="H1666" s="427">
        <v>13.51</v>
      </c>
      <c r="I1666">
        <v>10933</v>
      </c>
      <c r="J1666" t="s">
        <v>967</v>
      </c>
      <c r="K1666" t="s">
        <v>4259</v>
      </c>
    </row>
    <row r="1667" spans="1:11" x14ac:dyDescent="0.25">
      <c r="A1667">
        <v>7350</v>
      </c>
      <c r="B1667" t="s">
        <v>86</v>
      </c>
      <c r="C1667">
        <v>140</v>
      </c>
      <c r="D1667" s="404">
        <v>45169</v>
      </c>
      <c r="E1667" t="s">
        <v>3977</v>
      </c>
      <c r="F1667" t="s">
        <v>3971</v>
      </c>
      <c r="G1667">
        <v>193215</v>
      </c>
      <c r="H1667" s="427">
        <v>15.9</v>
      </c>
      <c r="I1667">
        <v>10933</v>
      </c>
      <c r="J1667" t="s">
        <v>967</v>
      </c>
      <c r="K1667" t="s">
        <v>4259</v>
      </c>
    </row>
    <row r="1668" spans="1:11" x14ac:dyDescent="0.25">
      <c r="A1668">
        <v>7350</v>
      </c>
      <c r="B1668" t="s">
        <v>86</v>
      </c>
      <c r="C1668">
        <v>160</v>
      </c>
      <c r="D1668" s="404">
        <v>45169</v>
      </c>
      <c r="E1668" t="s">
        <v>3977</v>
      </c>
      <c r="F1668" t="s">
        <v>3971</v>
      </c>
      <c r="G1668">
        <v>193215</v>
      </c>
      <c r="H1668" s="427">
        <v>4.7699999999999996</v>
      </c>
      <c r="I1668">
        <v>10933</v>
      </c>
      <c r="J1668" t="s">
        <v>967</v>
      </c>
      <c r="K1668" t="s">
        <v>4259</v>
      </c>
    </row>
    <row r="1669" spans="1:11" x14ac:dyDescent="0.25">
      <c r="A1669">
        <v>7350</v>
      </c>
      <c r="B1669" t="s">
        <v>86</v>
      </c>
      <c r="C1669">
        <v>935</v>
      </c>
      <c r="D1669" s="404">
        <v>45169</v>
      </c>
      <c r="E1669" t="s">
        <v>3977</v>
      </c>
      <c r="F1669" t="s">
        <v>3971</v>
      </c>
      <c r="G1669">
        <v>193215</v>
      </c>
      <c r="H1669" s="427">
        <v>3.97</v>
      </c>
      <c r="I1669">
        <v>10933</v>
      </c>
      <c r="J1669" t="s">
        <v>967</v>
      </c>
      <c r="K1669" t="s">
        <v>4259</v>
      </c>
    </row>
    <row r="1670" spans="1:11" x14ac:dyDescent="0.25">
      <c r="A1670">
        <v>7350</v>
      </c>
      <c r="B1670" t="s">
        <v>86</v>
      </c>
      <c r="C1670">
        <v>112</v>
      </c>
      <c r="D1670" s="404">
        <v>45195</v>
      </c>
      <c r="E1670" t="s">
        <v>4276</v>
      </c>
      <c r="F1670" t="s">
        <v>3974</v>
      </c>
      <c r="G1670" t="s">
        <v>4275</v>
      </c>
      <c r="H1670" s="427">
        <v>20.25</v>
      </c>
      <c r="I1670">
        <v>10933</v>
      </c>
      <c r="J1670" t="s">
        <v>967</v>
      </c>
      <c r="K1670" t="s">
        <v>4259</v>
      </c>
    </row>
    <row r="1671" spans="1:11" x14ac:dyDescent="0.25">
      <c r="A1671">
        <v>7350</v>
      </c>
      <c r="B1671" t="s">
        <v>86</v>
      </c>
      <c r="C1671">
        <v>140</v>
      </c>
      <c r="D1671" s="404">
        <v>45199</v>
      </c>
      <c r="E1671" t="s">
        <v>967</v>
      </c>
      <c r="F1671" t="s">
        <v>3971</v>
      </c>
      <c r="G1671">
        <v>193813</v>
      </c>
      <c r="H1671" s="427">
        <v>30</v>
      </c>
      <c r="I1671">
        <v>10933</v>
      </c>
      <c r="J1671" t="s">
        <v>967</v>
      </c>
      <c r="K1671" t="s">
        <v>4259</v>
      </c>
    </row>
    <row r="1672" spans="1:11" x14ac:dyDescent="0.25">
      <c r="A1672">
        <v>7350</v>
      </c>
      <c r="B1672" t="s">
        <v>86</v>
      </c>
      <c r="C1672">
        <v>190</v>
      </c>
      <c r="D1672" s="404">
        <v>45199</v>
      </c>
      <c r="E1672" t="s">
        <v>967</v>
      </c>
      <c r="F1672" t="s">
        <v>3971</v>
      </c>
      <c r="G1672">
        <v>193813</v>
      </c>
      <c r="H1672" s="427">
        <v>51</v>
      </c>
      <c r="I1672">
        <v>10933</v>
      </c>
      <c r="J1672" t="s">
        <v>967</v>
      </c>
      <c r="K1672" t="s">
        <v>4259</v>
      </c>
    </row>
    <row r="1673" spans="1:11" x14ac:dyDescent="0.25">
      <c r="A1673">
        <v>7350</v>
      </c>
      <c r="B1673" t="s">
        <v>86</v>
      </c>
      <c r="C1673">
        <v>240</v>
      </c>
      <c r="D1673" s="404">
        <v>45199</v>
      </c>
      <c r="E1673" t="s">
        <v>967</v>
      </c>
      <c r="F1673" t="s">
        <v>3971</v>
      </c>
      <c r="G1673">
        <v>193813</v>
      </c>
      <c r="H1673" s="427">
        <v>19.5</v>
      </c>
      <c r="I1673">
        <v>10933</v>
      </c>
      <c r="J1673" t="s">
        <v>967</v>
      </c>
      <c r="K1673" t="s">
        <v>4259</v>
      </c>
    </row>
    <row r="1674" spans="1:11" x14ac:dyDescent="0.25">
      <c r="A1674">
        <v>7350</v>
      </c>
      <c r="B1674" t="s">
        <v>86</v>
      </c>
      <c r="C1674">
        <v>430</v>
      </c>
      <c r="D1674" s="404">
        <v>45199</v>
      </c>
      <c r="E1674" t="s">
        <v>967</v>
      </c>
      <c r="F1674" t="s">
        <v>3971</v>
      </c>
      <c r="G1674">
        <v>193813</v>
      </c>
      <c r="H1674" s="427">
        <v>56.25</v>
      </c>
      <c r="I1674">
        <v>10933</v>
      </c>
      <c r="J1674" t="s">
        <v>967</v>
      </c>
      <c r="K1674" t="s">
        <v>4259</v>
      </c>
    </row>
    <row r="1675" spans="1:11" x14ac:dyDescent="0.25">
      <c r="A1675">
        <v>7350</v>
      </c>
      <c r="B1675" t="s">
        <v>86</v>
      </c>
      <c r="C1675">
        <v>440</v>
      </c>
      <c r="D1675" s="404">
        <v>45199</v>
      </c>
      <c r="E1675" t="s">
        <v>967</v>
      </c>
      <c r="F1675" t="s">
        <v>3971</v>
      </c>
      <c r="G1675">
        <v>193813</v>
      </c>
      <c r="H1675" s="427">
        <v>56.24</v>
      </c>
      <c r="I1675">
        <v>10933</v>
      </c>
      <c r="J1675" t="s">
        <v>967</v>
      </c>
      <c r="K1675" t="s">
        <v>4259</v>
      </c>
    </row>
    <row r="1676" spans="1:11" x14ac:dyDescent="0.25">
      <c r="A1676">
        <v>7350</v>
      </c>
      <c r="B1676" t="s">
        <v>86</v>
      </c>
      <c r="C1676">
        <v>112</v>
      </c>
      <c r="D1676" s="404">
        <v>45217</v>
      </c>
      <c r="E1676" t="s">
        <v>4222</v>
      </c>
      <c r="F1676" t="s">
        <v>3974</v>
      </c>
      <c r="G1676" t="s">
        <v>4221</v>
      </c>
      <c r="H1676" s="427">
        <v>30.6</v>
      </c>
      <c r="I1676">
        <v>10933</v>
      </c>
      <c r="J1676" t="s">
        <v>967</v>
      </c>
      <c r="K1676" t="s">
        <v>4259</v>
      </c>
    </row>
    <row r="1677" spans="1:11" x14ac:dyDescent="0.25">
      <c r="A1677">
        <v>7350</v>
      </c>
      <c r="B1677" t="s">
        <v>86</v>
      </c>
      <c r="C1677">
        <v>210</v>
      </c>
      <c r="D1677" s="404">
        <v>45230</v>
      </c>
      <c r="E1677" t="s">
        <v>4208</v>
      </c>
      <c r="F1677" t="s">
        <v>3974</v>
      </c>
      <c r="G1677" t="s">
        <v>4207</v>
      </c>
      <c r="H1677" s="427">
        <v>19.5</v>
      </c>
      <c r="I1677">
        <v>10933</v>
      </c>
      <c r="J1677" t="s">
        <v>967</v>
      </c>
      <c r="K1677" t="s">
        <v>4259</v>
      </c>
    </row>
    <row r="1678" spans="1:11" x14ac:dyDescent="0.25">
      <c r="A1678">
        <v>7350</v>
      </c>
      <c r="B1678" t="s">
        <v>86</v>
      </c>
      <c r="C1678">
        <v>112</v>
      </c>
      <c r="D1678" s="404">
        <v>45246</v>
      </c>
      <c r="E1678" t="s">
        <v>4166</v>
      </c>
      <c r="F1678" t="s">
        <v>3974</v>
      </c>
      <c r="G1678" t="s">
        <v>4165</v>
      </c>
      <c r="H1678" s="427">
        <v>374</v>
      </c>
      <c r="I1678">
        <v>10933</v>
      </c>
      <c r="J1678" t="s">
        <v>967</v>
      </c>
      <c r="K1678" t="s">
        <v>4259</v>
      </c>
    </row>
    <row r="1679" spans="1:11" x14ac:dyDescent="0.25">
      <c r="A1679">
        <v>7350</v>
      </c>
      <c r="B1679" t="s">
        <v>86</v>
      </c>
      <c r="C1679">
        <v>112</v>
      </c>
      <c r="D1679" s="404">
        <v>45250</v>
      </c>
      <c r="E1679" t="s">
        <v>4162</v>
      </c>
      <c r="F1679" t="s">
        <v>3971</v>
      </c>
      <c r="G1679">
        <v>194603</v>
      </c>
      <c r="H1679" s="427">
        <v>54</v>
      </c>
      <c r="I1679">
        <v>10933</v>
      </c>
      <c r="J1679" t="s">
        <v>967</v>
      </c>
      <c r="K1679" t="s">
        <v>4259</v>
      </c>
    </row>
    <row r="1680" spans="1:11" x14ac:dyDescent="0.25">
      <c r="A1680">
        <v>7350</v>
      </c>
      <c r="B1680" t="s">
        <v>86</v>
      </c>
      <c r="C1680">
        <v>140</v>
      </c>
      <c r="D1680" s="404">
        <v>45260</v>
      </c>
      <c r="E1680" t="s">
        <v>4121</v>
      </c>
      <c r="F1680" t="s">
        <v>3974</v>
      </c>
      <c r="G1680" t="s">
        <v>4120</v>
      </c>
      <c r="H1680" s="427">
        <v>30</v>
      </c>
      <c r="I1680">
        <v>10933</v>
      </c>
      <c r="J1680" t="s">
        <v>967</v>
      </c>
      <c r="K1680" t="s">
        <v>4259</v>
      </c>
    </row>
    <row r="1681" spans="1:11" x14ac:dyDescent="0.25">
      <c r="A1681">
        <v>7350</v>
      </c>
      <c r="B1681" t="s">
        <v>86</v>
      </c>
      <c r="C1681">
        <v>120</v>
      </c>
      <c r="D1681" s="404">
        <v>45275</v>
      </c>
      <c r="E1681" t="s">
        <v>967</v>
      </c>
      <c r="F1681" t="s">
        <v>3971</v>
      </c>
      <c r="G1681">
        <v>44230</v>
      </c>
      <c r="H1681" s="427">
        <v>-133.9</v>
      </c>
      <c r="I1681">
        <v>10933</v>
      </c>
      <c r="J1681" t="s">
        <v>967</v>
      </c>
      <c r="K1681" t="s">
        <v>4259</v>
      </c>
    </row>
    <row r="1682" spans="1:11" x14ac:dyDescent="0.25">
      <c r="A1682">
        <v>7350</v>
      </c>
      <c r="B1682" t="s">
        <v>86</v>
      </c>
      <c r="C1682">
        <v>120</v>
      </c>
      <c r="D1682" s="404">
        <v>45275</v>
      </c>
      <c r="E1682" t="s">
        <v>4089</v>
      </c>
      <c r="F1682" t="s">
        <v>3974</v>
      </c>
      <c r="G1682" t="s">
        <v>4088</v>
      </c>
      <c r="H1682" s="427">
        <v>133.9</v>
      </c>
      <c r="I1682">
        <v>10933</v>
      </c>
      <c r="J1682" t="s">
        <v>967</v>
      </c>
      <c r="K1682" t="s">
        <v>4259</v>
      </c>
    </row>
    <row r="1683" spans="1:11" x14ac:dyDescent="0.25">
      <c r="A1683">
        <v>7350</v>
      </c>
      <c r="B1683" t="s">
        <v>86</v>
      </c>
      <c r="C1683">
        <v>190</v>
      </c>
      <c r="D1683" s="404">
        <v>45291</v>
      </c>
      <c r="E1683" t="s">
        <v>4079</v>
      </c>
      <c r="F1683" t="s">
        <v>3974</v>
      </c>
      <c r="G1683" t="s">
        <v>4078</v>
      </c>
      <c r="H1683" s="427">
        <v>51</v>
      </c>
      <c r="I1683">
        <v>10933</v>
      </c>
      <c r="J1683" t="s">
        <v>967</v>
      </c>
      <c r="K1683" t="s">
        <v>4259</v>
      </c>
    </row>
    <row r="1684" spans="1:11" x14ac:dyDescent="0.25">
      <c r="A1684">
        <v>7350</v>
      </c>
      <c r="B1684" t="s">
        <v>86</v>
      </c>
      <c r="C1684">
        <v>112</v>
      </c>
      <c r="D1684" s="404">
        <v>45317</v>
      </c>
      <c r="E1684" t="s">
        <v>4054</v>
      </c>
      <c r="F1684" t="s">
        <v>3974</v>
      </c>
      <c r="G1684" t="s">
        <v>4053</v>
      </c>
      <c r="H1684" s="427">
        <v>320</v>
      </c>
      <c r="I1684">
        <v>10933</v>
      </c>
      <c r="J1684" t="s">
        <v>967</v>
      </c>
      <c r="K1684" t="s">
        <v>4259</v>
      </c>
    </row>
    <row r="1685" spans="1:11" x14ac:dyDescent="0.25">
      <c r="A1685">
        <v>7350</v>
      </c>
      <c r="B1685" t="s">
        <v>86</v>
      </c>
      <c r="C1685">
        <v>110</v>
      </c>
      <c r="D1685" s="404">
        <v>45322</v>
      </c>
      <c r="E1685" t="s">
        <v>4047</v>
      </c>
      <c r="F1685" t="s">
        <v>3971</v>
      </c>
      <c r="G1685">
        <v>196026</v>
      </c>
      <c r="H1685" s="427">
        <v>97</v>
      </c>
      <c r="I1685">
        <v>10933</v>
      </c>
      <c r="J1685" t="s">
        <v>967</v>
      </c>
      <c r="K1685" t="s">
        <v>4259</v>
      </c>
    </row>
    <row r="1686" spans="1:11" x14ac:dyDescent="0.25">
      <c r="A1686">
        <v>7350</v>
      </c>
      <c r="B1686" t="s">
        <v>86</v>
      </c>
      <c r="C1686">
        <v>112</v>
      </c>
      <c r="D1686" s="404">
        <v>45322</v>
      </c>
      <c r="E1686" t="s">
        <v>4047</v>
      </c>
      <c r="F1686" t="s">
        <v>3971</v>
      </c>
      <c r="G1686">
        <v>196026</v>
      </c>
      <c r="H1686" s="427">
        <v>97</v>
      </c>
      <c r="I1686">
        <v>10933</v>
      </c>
      <c r="J1686" t="s">
        <v>967</v>
      </c>
      <c r="K1686" t="s">
        <v>4259</v>
      </c>
    </row>
    <row r="1687" spans="1:11" x14ac:dyDescent="0.25">
      <c r="A1687">
        <v>7350</v>
      </c>
      <c r="B1687" t="s">
        <v>86</v>
      </c>
      <c r="C1687">
        <v>140</v>
      </c>
      <c r="D1687" s="404">
        <v>45322</v>
      </c>
      <c r="E1687" t="s">
        <v>4047</v>
      </c>
      <c r="F1687" t="s">
        <v>3971</v>
      </c>
      <c r="G1687">
        <v>196026</v>
      </c>
      <c r="H1687" s="427">
        <v>97</v>
      </c>
      <c r="I1687">
        <v>10933</v>
      </c>
      <c r="J1687" t="s">
        <v>967</v>
      </c>
      <c r="K1687" t="s">
        <v>4259</v>
      </c>
    </row>
    <row r="1688" spans="1:11" x14ac:dyDescent="0.25">
      <c r="A1688">
        <v>7350</v>
      </c>
      <c r="B1688" t="s">
        <v>86</v>
      </c>
      <c r="C1688">
        <v>112</v>
      </c>
      <c r="D1688" s="404">
        <v>45331</v>
      </c>
      <c r="E1688" t="s">
        <v>4030</v>
      </c>
      <c r="F1688" t="s">
        <v>3974</v>
      </c>
      <c r="G1688" t="s">
        <v>4029</v>
      </c>
      <c r="H1688" s="427">
        <v>445</v>
      </c>
      <c r="I1688">
        <v>10933</v>
      </c>
      <c r="J1688" t="s">
        <v>967</v>
      </c>
      <c r="K1688" t="s">
        <v>4259</v>
      </c>
    </row>
    <row r="1689" spans="1:11" x14ac:dyDescent="0.25">
      <c r="A1689">
        <v>7350</v>
      </c>
      <c r="B1689" t="s">
        <v>86</v>
      </c>
      <c r="C1689">
        <v>190</v>
      </c>
      <c r="D1689" s="404">
        <v>45341</v>
      </c>
      <c r="E1689" t="s">
        <v>4015</v>
      </c>
      <c r="F1689" t="s">
        <v>3974</v>
      </c>
      <c r="G1689" t="s">
        <v>4014</v>
      </c>
      <c r="H1689" s="427">
        <v>264</v>
      </c>
      <c r="I1689">
        <v>10933</v>
      </c>
      <c r="J1689" t="s">
        <v>967</v>
      </c>
      <c r="K1689" t="s">
        <v>4259</v>
      </c>
    </row>
    <row r="1690" spans="1:11" x14ac:dyDescent="0.25">
      <c r="A1690">
        <v>7350</v>
      </c>
      <c r="B1690" t="s">
        <v>86</v>
      </c>
      <c r="C1690">
        <v>112</v>
      </c>
      <c r="D1690" s="404">
        <v>45350</v>
      </c>
      <c r="E1690" t="s">
        <v>3998</v>
      </c>
      <c r="F1690" t="s">
        <v>3974</v>
      </c>
      <c r="G1690" t="s">
        <v>3997</v>
      </c>
      <c r="H1690" s="427">
        <v>240</v>
      </c>
      <c r="I1690">
        <v>10933</v>
      </c>
      <c r="J1690" t="s">
        <v>967</v>
      </c>
      <c r="K1690" t="s">
        <v>4259</v>
      </c>
    </row>
    <row r="1691" spans="1:11" x14ac:dyDescent="0.25">
      <c r="A1691">
        <v>7350</v>
      </c>
      <c r="B1691" t="s">
        <v>86</v>
      </c>
      <c r="C1691">
        <v>112</v>
      </c>
      <c r="D1691" s="404">
        <v>45350</v>
      </c>
      <c r="E1691" t="s">
        <v>3996</v>
      </c>
      <c r="F1691" t="s">
        <v>3974</v>
      </c>
      <c r="G1691" t="s">
        <v>3995</v>
      </c>
      <c r="H1691" s="427">
        <v>49</v>
      </c>
      <c r="I1691">
        <v>10933</v>
      </c>
      <c r="J1691" t="s">
        <v>967</v>
      </c>
      <c r="K1691" t="s">
        <v>4259</v>
      </c>
    </row>
    <row r="1692" spans="1:11" x14ac:dyDescent="0.25">
      <c r="A1692">
        <v>7350</v>
      </c>
      <c r="B1692" t="s">
        <v>86</v>
      </c>
      <c r="C1692">
        <v>112</v>
      </c>
      <c r="D1692" s="404">
        <v>45351</v>
      </c>
      <c r="E1692" t="s">
        <v>3984</v>
      </c>
      <c r="F1692" t="s">
        <v>3971</v>
      </c>
      <c r="G1692">
        <v>196398</v>
      </c>
      <c r="H1692" s="427">
        <v>20.25</v>
      </c>
      <c r="I1692">
        <v>10933</v>
      </c>
      <c r="J1692" t="s">
        <v>967</v>
      </c>
      <c r="K1692" t="s">
        <v>4259</v>
      </c>
    </row>
    <row r="1693" spans="1:11" x14ac:dyDescent="0.25">
      <c r="A1693">
        <v>7350</v>
      </c>
      <c r="B1693" t="s">
        <v>86</v>
      </c>
      <c r="C1693">
        <v>130</v>
      </c>
      <c r="D1693" s="404">
        <v>45274</v>
      </c>
      <c r="E1693" t="s">
        <v>962</v>
      </c>
      <c r="F1693" t="s">
        <v>3971</v>
      </c>
      <c r="G1693">
        <v>280716594</v>
      </c>
      <c r="H1693" s="427">
        <v>-39.450000000000003</v>
      </c>
      <c r="I1693">
        <v>10029</v>
      </c>
      <c r="J1693" t="s">
        <v>962</v>
      </c>
      <c r="K1693" t="s">
        <v>4259</v>
      </c>
    </row>
    <row r="1694" spans="1:11" x14ac:dyDescent="0.25">
      <c r="A1694">
        <v>7350</v>
      </c>
      <c r="B1694" t="s">
        <v>86</v>
      </c>
      <c r="C1694">
        <v>130</v>
      </c>
      <c r="D1694" s="404">
        <v>45274</v>
      </c>
      <c r="E1694" t="s">
        <v>962</v>
      </c>
      <c r="F1694" t="s">
        <v>3971</v>
      </c>
      <c r="G1694">
        <v>280759088</v>
      </c>
      <c r="H1694" s="427">
        <v>24.45</v>
      </c>
      <c r="I1694">
        <v>10029</v>
      </c>
      <c r="J1694" t="s">
        <v>962</v>
      </c>
      <c r="K1694" t="s">
        <v>4259</v>
      </c>
    </row>
    <row r="1695" spans="1:11" x14ac:dyDescent="0.25">
      <c r="A1695">
        <v>7350</v>
      </c>
      <c r="B1695" t="s">
        <v>86</v>
      </c>
      <c r="C1695">
        <v>440</v>
      </c>
      <c r="D1695" s="404">
        <v>45044</v>
      </c>
      <c r="E1695" t="s">
        <v>346</v>
      </c>
      <c r="F1695" t="s">
        <v>3971</v>
      </c>
      <c r="G1695">
        <v>28042023</v>
      </c>
      <c r="H1695" s="427">
        <v>319.87</v>
      </c>
      <c r="I1695">
        <v>11248</v>
      </c>
      <c r="J1695" t="s">
        <v>346</v>
      </c>
      <c r="K1695" t="s">
        <v>4719</v>
      </c>
    </row>
    <row r="1696" spans="1:11" x14ac:dyDescent="0.25">
      <c r="A1696">
        <v>7350</v>
      </c>
      <c r="B1696" t="s">
        <v>86</v>
      </c>
      <c r="C1696">
        <v>110</v>
      </c>
      <c r="D1696" s="404">
        <v>45048</v>
      </c>
      <c r="E1696" t="s">
        <v>2667</v>
      </c>
      <c r="F1696" t="s">
        <v>3971</v>
      </c>
      <c r="G1696">
        <v>2052023</v>
      </c>
      <c r="H1696" s="427">
        <v>51.46</v>
      </c>
      <c r="I1696">
        <v>11248</v>
      </c>
      <c r="J1696" t="s">
        <v>346</v>
      </c>
      <c r="K1696" t="s">
        <v>4719</v>
      </c>
    </row>
    <row r="1697" spans="1:11" x14ac:dyDescent="0.25">
      <c r="A1697">
        <v>7350</v>
      </c>
      <c r="B1697" t="s">
        <v>86</v>
      </c>
      <c r="C1697">
        <v>112</v>
      </c>
      <c r="D1697" s="404">
        <v>45048</v>
      </c>
      <c r="E1697" t="s">
        <v>2667</v>
      </c>
      <c r="F1697" t="s">
        <v>3971</v>
      </c>
      <c r="G1697">
        <v>2052023</v>
      </c>
      <c r="H1697" s="427">
        <v>38.6</v>
      </c>
      <c r="I1697">
        <v>11248</v>
      </c>
      <c r="J1697" t="s">
        <v>346</v>
      </c>
      <c r="K1697" t="s">
        <v>4719</v>
      </c>
    </row>
    <row r="1698" spans="1:11" x14ac:dyDescent="0.25">
      <c r="A1698">
        <v>7350</v>
      </c>
      <c r="B1698" t="s">
        <v>86</v>
      </c>
      <c r="C1698">
        <v>120</v>
      </c>
      <c r="D1698" s="404">
        <v>45048</v>
      </c>
      <c r="E1698" t="s">
        <v>2667</v>
      </c>
      <c r="F1698" t="s">
        <v>3971</v>
      </c>
      <c r="G1698">
        <v>2052023</v>
      </c>
      <c r="H1698" s="427">
        <v>69.489999999999995</v>
      </c>
      <c r="I1698">
        <v>11248</v>
      </c>
      <c r="J1698" t="s">
        <v>346</v>
      </c>
      <c r="K1698" t="s">
        <v>4719</v>
      </c>
    </row>
    <row r="1699" spans="1:11" x14ac:dyDescent="0.25">
      <c r="A1699">
        <v>7350</v>
      </c>
      <c r="B1699" t="s">
        <v>86</v>
      </c>
      <c r="C1699">
        <v>130</v>
      </c>
      <c r="D1699" s="404">
        <v>45048</v>
      </c>
      <c r="E1699" t="s">
        <v>2667</v>
      </c>
      <c r="F1699" t="s">
        <v>3971</v>
      </c>
      <c r="G1699">
        <v>2052023</v>
      </c>
      <c r="H1699" s="427">
        <v>39.369999999999997</v>
      </c>
      <c r="I1699">
        <v>11248</v>
      </c>
      <c r="J1699" t="s">
        <v>346</v>
      </c>
      <c r="K1699" t="s">
        <v>4719</v>
      </c>
    </row>
    <row r="1700" spans="1:11" x14ac:dyDescent="0.25">
      <c r="A1700">
        <v>7350</v>
      </c>
      <c r="B1700" t="s">
        <v>86</v>
      </c>
      <c r="C1700">
        <v>140</v>
      </c>
      <c r="D1700" s="404">
        <v>45048</v>
      </c>
      <c r="E1700" t="s">
        <v>2667</v>
      </c>
      <c r="F1700" t="s">
        <v>3971</v>
      </c>
      <c r="G1700">
        <v>2052023</v>
      </c>
      <c r="H1700" s="427">
        <v>46.32</v>
      </c>
      <c r="I1700">
        <v>11248</v>
      </c>
      <c r="J1700" t="s">
        <v>346</v>
      </c>
      <c r="K1700" t="s">
        <v>4719</v>
      </c>
    </row>
    <row r="1701" spans="1:11" x14ac:dyDescent="0.25">
      <c r="A1701">
        <v>7350</v>
      </c>
      <c r="B1701" t="s">
        <v>86</v>
      </c>
      <c r="C1701">
        <v>160</v>
      </c>
      <c r="D1701" s="404">
        <v>45048</v>
      </c>
      <c r="E1701" t="s">
        <v>2667</v>
      </c>
      <c r="F1701" t="s">
        <v>3971</v>
      </c>
      <c r="G1701">
        <v>2052023</v>
      </c>
      <c r="H1701" s="427">
        <v>23.17</v>
      </c>
      <c r="I1701">
        <v>11248</v>
      </c>
      <c r="J1701" t="s">
        <v>346</v>
      </c>
      <c r="K1701" t="s">
        <v>4719</v>
      </c>
    </row>
    <row r="1702" spans="1:11" x14ac:dyDescent="0.25">
      <c r="A1702">
        <v>7350</v>
      </c>
      <c r="B1702" t="s">
        <v>86</v>
      </c>
      <c r="C1702">
        <v>210</v>
      </c>
      <c r="D1702" s="404">
        <v>45048</v>
      </c>
      <c r="E1702" t="s">
        <v>2667</v>
      </c>
      <c r="F1702" t="s">
        <v>3971</v>
      </c>
      <c r="G1702">
        <v>2052023</v>
      </c>
      <c r="H1702" s="427">
        <v>25.75</v>
      </c>
      <c r="I1702">
        <v>11248</v>
      </c>
      <c r="J1702" t="s">
        <v>346</v>
      </c>
      <c r="K1702" t="s">
        <v>4719</v>
      </c>
    </row>
    <row r="1703" spans="1:11" x14ac:dyDescent="0.25">
      <c r="A1703">
        <v>7350</v>
      </c>
      <c r="B1703" t="s">
        <v>86</v>
      </c>
      <c r="C1703">
        <v>220</v>
      </c>
      <c r="D1703" s="404">
        <v>45048</v>
      </c>
      <c r="E1703" t="s">
        <v>2667</v>
      </c>
      <c r="F1703" t="s">
        <v>3971</v>
      </c>
      <c r="G1703">
        <v>2052023</v>
      </c>
      <c r="H1703" s="427">
        <v>15.44</v>
      </c>
      <c r="I1703">
        <v>11248</v>
      </c>
      <c r="J1703" t="s">
        <v>346</v>
      </c>
      <c r="K1703" t="s">
        <v>4719</v>
      </c>
    </row>
    <row r="1704" spans="1:11" x14ac:dyDescent="0.25">
      <c r="A1704">
        <v>7350</v>
      </c>
      <c r="B1704" t="s">
        <v>86</v>
      </c>
      <c r="C1704">
        <v>230</v>
      </c>
      <c r="D1704" s="404">
        <v>45048</v>
      </c>
      <c r="E1704" t="s">
        <v>2667</v>
      </c>
      <c r="F1704" t="s">
        <v>3971</v>
      </c>
      <c r="G1704">
        <v>2052023</v>
      </c>
      <c r="H1704" s="427">
        <v>26.06</v>
      </c>
      <c r="I1704">
        <v>11248</v>
      </c>
      <c r="J1704" t="s">
        <v>346</v>
      </c>
      <c r="K1704" t="s">
        <v>4719</v>
      </c>
    </row>
    <row r="1705" spans="1:11" x14ac:dyDescent="0.25">
      <c r="A1705">
        <v>7350</v>
      </c>
      <c r="B1705" t="s">
        <v>86</v>
      </c>
      <c r="C1705">
        <v>240</v>
      </c>
      <c r="D1705" s="404">
        <v>45048</v>
      </c>
      <c r="E1705" t="s">
        <v>2667</v>
      </c>
      <c r="F1705" t="s">
        <v>3971</v>
      </c>
      <c r="G1705">
        <v>2052023</v>
      </c>
      <c r="H1705" s="427">
        <v>20.57</v>
      </c>
      <c r="I1705">
        <v>11248</v>
      </c>
      <c r="J1705" t="s">
        <v>346</v>
      </c>
      <c r="K1705" t="s">
        <v>4719</v>
      </c>
    </row>
    <row r="1706" spans="1:11" x14ac:dyDescent="0.25">
      <c r="A1706">
        <v>7350</v>
      </c>
      <c r="B1706" t="s">
        <v>86</v>
      </c>
      <c r="C1706">
        <v>340</v>
      </c>
      <c r="D1706" s="404">
        <v>45048</v>
      </c>
      <c r="E1706" t="s">
        <v>2667</v>
      </c>
      <c r="F1706" t="s">
        <v>3971</v>
      </c>
      <c r="G1706">
        <v>2052023</v>
      </c>
      <c r="H1706" s="427">
        <v>10.5</v>
      </c>
      <c r="I1706">
        <v>11248</v>
      </c>
      <c r="J1706" t="s">
        <v>346</v>
      </c>
      <c r="K1706" t="s">
        <v>4719</v>
      </c>
    </row>
    <row r="1707" spans="1:11" x14ac:dyDescent="0.25">
      <c r="A1707">
        <v>7350</v>
      </c>
      <c r="B1707" t="s">
        <v>86</v>
      </c>
      <c r="C1707">
        <v>935</v>
      </c>
      <c r="D1707" s="404">
        <v>45048</v>
      </c>
      <c r="E1707" t="s">
        <v>2667</v>
      </c>
      <c r="F1707" t="s">
        <v>3971</v>
      </c>
      <c r="G1707">
        <v>2052023</v>
      </c>
      <c r="H1707" s="427">
        <v>9.65</v>
      </c>
      <c r="I1707">
        <v>11248</v>
      </c>
      <c r="J1707" t="s">
        <v>346</v>
      </c>
      <c r="K1707" t="s">
        <v>4719</v>
      </c>
    </row>
    <row r="1708" spans="1:11" x14ac:dyDescent="0.25">
      <c r="A1708">
        <v>7350</v>
      </c>
      <c r="B1708" t="s">
        <v>86</v>
      </c>
      <c r="C1708">
        <v>936</v>
      </c>
      <c r="D1708" s="404">
        <v>45048</v>
      </c>
      <c r="E1708" t="s">
        <v>2667</v>
      </c>
      <c r="F1708" t="s">
        <v>3971</v>
      </c>
      <c r="G1708">
        <v>2052023</v>
      </c>
      <c r="H1708" s="427">
        <v>9.65</v>
      </c>
      <c r="I1708">
        <v>11248</v>
      </c>
      <c r="J1708" t="s">
        <v>346</v>
      </c>
      <c r="K1708" t="s">
        <v>4719</v>
      </c>
    </row>
    <row r="1709" spans="1:11" x14ac:dyDescent="0.25">
      <c r="A1709">
        <v>7350</v>
      </c>
      <c r="B1709" t="s">
        <v>86</v>
      </c>
      <c r="C1709">
        <v>110</v>
      </c>
      <c r="D1709" s="404">
        <v>45050</v>
      </c>
      <c r="E1709" t="s">
        <v>2667</v>
      </c>
      <c r="F1709" t="s">
        <v>3971</v>
      </c>
      <c r="G1709" t="s">
        <v>4569</v>
      </c>
      <c r="H1709" s="427">
        <v>106.83</v>
      </c>
      <c r="I1709">
        <v>11248</v>
      </c>
      <c r="J1709" t="s">
        <v>346</v>
      </c>
      <c r="K1709" t="s">
        <v>4719</v>
      </c>
    </row>
    <row r="1710" spans="1:11" x14ac:dyDescent="0.25">
      <c r="A1710">
        <v>7350</v>
      </c>
      <c r="B1710" t="s">
        <v>86</v>
      </c>
      <c r="C1710">
        <v>112</v>
      </c>
      <c r="D1710" s="404">
        <v>45050</v>
      </c>
      <c r="E1710" t="s">
        <v>2667</v>
      </c>
      <c r="F1710" t="s">
        <v>3971</v>
      </c>
      <c r="G1710" t="s">
        <v>4569</v>
      </c>
      <c r="H1710" s="427">
        <v>80.150000000000006</v>
      </c>
      <c r="I1710">
        <v>11248</v>
      </c>
      <c r="J1710" t="s">
        <v>346</v>
      </c>
      <c r="K1710" t="s">
        <v>4719</v>
      </c>
    </row>
    <row r="1711" spans="1:11" x14ac:dyDescent="0.25">
      <c r="A1711">
        <v>7350</v>
      </c>
      <c r="B1711" t="s">
        <v>86</v>
      </c>
      <c r="C1711">
        <v>120</v>
      </c>
      <c r="D1711" s="404">
        <v>45050</v>
      </c>
      <c r="E1711" t="s">
        <v>2667</v>
      </c>
      <c r="F1711" t="s">
        <v>3971</v>
      </c>
      <c r="G1711" t="s">
        <v>4569</v>
      </c>
      <c r="H1711" s="427">
        <v>144.27000000000001</v>
      </c>
      <c r="I1711">
        <v>11248</v>
      </c>
      <c r="J1711" t="s">
        <v>346</v>
      </c>
      <c r="K1711" t="s">
        <v>4719</v>
      </c>
    </row>
    <row r="1712" spans="1:11" x14ac:dyDescent="0.25">
      <c r="A1712">
        <v>7350</v>
      </c>
      <c r="B1712" t="s">
        <v>86</v>
      </c>
      <c r="C1712">
        <v>130</v>
      </c>
      <c r="D1712" s="404">
        <v>45050</v>
      </c>
      <c r="E1712" t="s">
        <v>2667</v>
      </c>
      <c r="F1712" t="s">
        <v>3971</v>
      </c>
      <c r="G1712" t="s">
        <v>4569</v>
      </c>
      <c r="H1712" s="427">
        <v>81.75</v>
      </c>
      <c r="I1712">
        <v>11248</v>
      </c>
      <c r="J1712" t="s">
        <v>346</v>
      </c>
      <c r="K1712" t="s">
        <v>4719</v>
      </c>
    </row>
    <row r="1713" spans="1:11" x14ac:dyDescent="0.25">
      <c r="A1713">
        <v>7350</v>
      </c>
      <c r="B1713" t="s">
        <v>86</v>
      </c>
      <c r="C1713">
        <v>140</v>
      </c>
      <c r="D1713" s="404">
        <v>45050</v>
      </c>
      <c r="E1713" t="s">
        <v>2667</v>
      </c>
      <c r="F1713" t="s">
        <v>3971</v>
      </c>
      <c r="G1713" t="s">
        <v>4569</v>
      </c>
      <c r="H1713" s="427">
        <v>96.18</v>
      </c>
      <c r="I1713">
        <v>11248</v>
      </c>
      <c r="J1713" t="s">
        <v>346</v>
      </c>
      <c r="K1713" t="s">
        <v>4719</v>
      </c>
    </row>
    <row r="1714" spans="1:11" x14ac:dyDescent="0.25">
      <c r="A1714">
        <v>7350</v>
      </c>
      <c r="B1714" t="s">
        <v>86</v>
      </c>
      <c r="C1714">
        <v>160</v>
      </c>
      <c r="D1714" s="404">
        <v>45050</v>
      </c>
      <c r="E1714" t="s">
        <v>2667</v>
      </c>
      <c r="F1714" t="s">
        <v>3971</v>
      </c>
      <c r="G1714" t="s">
        <v>4569</v>
      </c>
      <c r="H1714" s="427">
        <v>48.09</v>
      </c>
      <c r="I1714">
        <v>11248</v>
      </c>
      <c r="J1714" t="s">
        <v>346</v>
      </c>
      <c r="K1714" t="s">
        <v>4719</v>
      </c>
    </row>
    <row r="1715" spans="1:11" x14ac:dyDescent="0.25">
      <c r="A1715">
        <v>7350</v>
      </c>
      <c r="B1715" t="s">
        <v>86</v>
      </c>
      <c r="C1715">
        <v>210</v>
      </c>
      <c r="D1715" s="404">
        <v>45050</v>
      </c>
      <c r="E1715" t="s">
        <v>2667</v>
      </c>
      <c r="F1715" t="s">
        <v>3971</v>
      </c>
      <c r="G1715" t="s">
        <v>4569</v>
      </c>
      <c r="H1715" s="427">
        <v>53.46</v>
      </c>
      <c r="I1715">
        <v>11248</v>
      </c>
      <c r="J1715" t="s">
        <v>346</v>
      </c>
      <c r="K1715" t="s">
        <v>4719</v>
      </c>
    </row>
    <row r="1716" spans="1:11" x14ac:dyDescent="0.25">
      <c r="A1716">
        <v>7350</v>
      </c>
      <c r="B1716" t="s">
        <v>86</v>
      </c>
      <c r="C1716">
        <v>220</v>
      </c>
      <c r="D1716" s="404">
        <v>45050</v>
      </c>
      <c r="E1716" t="s">
        <v>2667</v>
      </c>
      <c r="F1716" t="s">
        <v>3971</v>
      </c>
      <c r="G1716" t="s">
        <v>4569</v>
      </c>
      <c r="H1716" s="427">
        <v>32.06</v>
      </c>
      <c r="I1716">
        <v>11248</v>
      </c>
      <c r="J1716" t="s">
        <v>346</v>
      </c>
      <c r="K1716" t="s">
        <v>4719</v>
      </c>
    </row>
    <row r="1717" spans="1:11" x14ac:dyDescent="0.25">
      <c r="A1717">
        <v>7350</v>
      </c>
      <c r="B1717" t="s">
        <v>86</v>
      </c>
      <c r="C1717">
        <v>230</v>
      </c>
      <c r="D1717" s="404">
        <v>45050</v>
      </c>
      <c r="E1717" t="s">
        <v>2667</v>
      </c>
      <c r="F1717" t="s">
        <v>3971</v>
      </c>
      <c r="G1717" t="s">
        <v>4569</v>
      </c>
      <c r="H1717" s="427">
        <v>54.1</v>
      </c>
      <c r="I1717">
        <v>11248</v>
      </c>
      <c r="J1717" t="s">
        <v>346</v>
      </c>
      <c r="K1717" t="s">
        <v>4719</v>
      </c>
    </row>
    <row r="1718" spans="1:11" x14ac:dyDescent="0.25">
      <c r="A1718">
        <v>7350</v>
      </c>
      <c r="B1718" t="s">
        <v>86</v>
      </c>
      <c r="C1718">
        <v>240</v>
      </c>
      <c r="D1718" s="404">
        <v>45050</v>
      </c>
      <c r="E1718" t="s">
        <v>2667</v>
      </c>
      <c r="F1718" t="s">
        <v>3971</v>
      </c>
      <c r="G1718" t="s">
        <v>4569</v>
      </c>
      <c r="H1718" s="427">
        <v>42.72</v>
      </c>
      <c r="I1718">
        <v>11248</v>
      </c>
      <c r="J1718" t="s">
        <v>346</v>
      </c>
      <c r="K1718" t="s">
        <v>4719</v>
      </c>
    </row>
    <row r="1719" spans="1:11" x14ac:dyDescent="0.25">
      <c r="A1719">
        <v>7350</v>
      </c>
      <c r="B1719" t="s">
        <v>86</v>
      </c>
      <c r="C1719">
        <v>340</v>
      </c>
      <c r="D1719" s="404">
        <v>45050</v>
      </c>
      <c r="E1719" t="s">
        <v>2667</v>
      </c>
      <c r="F1719" t="s">
        <v>3971</v>
      </c>
      <c r="G1719" t="s">
        <v>4569</v>
      </c>
      <c r="H1719" s="427">
        <v>21.8</v>
      </c>
      <c r="I1719">
        <v>11248</v>
      </c>
      <c r="J1719" t="s">
        <v>346</v>
      </c>
      <c r="K1719" t="s">
        <v>4719</v>
      </c>
    </row>
    <row r="1720" spans="1:11" x14ac:dyDescent="0.25">
      <c r="A1720">
        <v>7350</v>
      </c>
      <c r="B1720" t="s">
        <v>86</v>
      </c>
      <c r="C1720">
        <v>935</v>
      </c>
      <c r="D1720" s="404">
        <v>45050</v>
      </c>
      <c r="E1720" t="s">
        <v>2667</v>
      </c>
      <c r="F1720" t="s">
        <v>3971</v>
      </c>
      <c r="G1720" t="s">
        <v>4569</v>
      </c>
      <c r="H1720" s="427">
        <v>20.03</v>
      </c>
      <c r="I1720">
        <v>11248</v>
      </c>
      <c r="J1720" t="s">
        <v>346</v>
      </c>
      <c r="K1720" t="s">
        <v>4719</v>
      </c>
    </row>
    <row r="1721" spans="1:11" x14ac:dyDescent="0.25">
      <c r="A1721">
        <v>7350</v>
      </c>
      <c r="B1721" t="s">
        <v>86</v>
      </c>
      <c r="C1721">
        <v>936</v>
      </c>
      <c r="D1721" s="404">
        <v>45050</v>
      </c>
      <c r="E1721" t="s">
        <v>2667</v>
      </c>
      <c r="F1721" t="s">
        <v>3971</v>
      </c>
      <c r="G1721" t="s">
        <v>4569</v>
      </c>
      <c r="H1721" s="427">
        <v>20.03</v>
      </c>
      <c r="I1721">
        <v>11248</v>
      </c>
      <c r="J1721" t="s">
        <v>346</v>
      </c>
      <c r="K1721" t="s">
        <v>4719</v>
      </c>
    </row>
    <row r="1722" spans="1:11" x14ac:dyDescent="0.25">
      <c r="A1722">
        <v>7350</v>
      </c>
      <c r="B1722" t="s">
        <v>86</v>
      </c>
      <c r="C1722">
        <v>110</v>
      </c>
      <c r="D1722" s="404">
        <v>45056</v>
      </c>
      <c r="E1722" t="s">
        <v>2667</v>
      </c>
      <c r="F1722" t="s">
        <v>3971</v>
      </c>
      <c r="G1722">
        <v>10052023</v>
      </c>
      <c r="H1722" s="427">
        <v>11.25</v>
      </c>
      <c r="I1722">
        <v>11248</v>
      </c>
      <c r="J1722" t="s">
        <v>346</v>
      </c>
      <c r="K1722" t="s">
        <v>4719</v>
      </c>
    </row>
    <row r="1723" spans="1:11" x14ac:dyDescent="0.25">
      <c r="A1723">
        <v>7350</v>
      </c>
      <c r="B1723" t="s">
        <v>86</v>
      </c>
      <c r="C1723">
        <v>112</v>
      </c>
      <c r="D1723" s="404">
        <v>45056</v>
      </c>
      <c r="E1723" t="s">
        <v>2667</v>
      </c>
      <c r="F1723" t="s">
        <v>3971</v>
      </c>
      <c r="G1723">
        <v>10052023</v>
      </c>
      <c r="H1723" s="427">
        <v>8.44</v>
      </c>
      <c r="I1723">
        <v>11248</v>
      </c>
      <c r="J1723" t="s">
        <v>346</v>
      </c>
      <c r="K1723" t="s">
        <v>4719</v>
      </c>
    </row>
    <row r="1724" spans="1:11" x14ac:dyDescent="0.25">
      <c r="A1724">
        <v>7350</v>
      </c>
      <c r="B1724" t="s">
        <v>86</v>
      </c>
      <c r="C1724">
        <v>120</v>
      </c>
      <c r="D1724" s="404">
        <v>45056</v>
      </c>
      <c r="E1724" t="s">
        <v>2667</v>
      </c>
      <c r="F1724" t="s">
        <v>3971</v>
      </c>
      <c r="G1724">
        <v>10052023</v>
      </c>
      <c r="H1724" s="427">
        <v>15.2</v>
      </c>
      <c r="I1724">
        <v>11248</v>
      </c>
      <c r="J1724" t="s">
        <v>346</v>
      </c>
      <c r="K1724" t="s">
        <v>4719</v>
      </c>
    </row>
    <row r="1725" spans="1:11" x14ac:dyDescent="0.25">
      <c r="A1725">
        <v>7350</v>
      </c>
      <c r="B1725" t="s">
        <v>86</v>
      </c>
      <c r="C1725">
        <v>130</v>
      </c>
      <c r="D1725" s="404">
        <v>45056</v>
      </c>
      <c r="E1725" t="s">
        <v>2667</v>
      </c>
      <c r="F1725" t="s">
        <v>3971</v>
      </c>
      <c r="G1725">
        <v>10052023</v>
      </c>
      <c r="H1725" s="427">
        <v>8.6199999999999992</v>
      </c>
      <c r="I1725">
        <v>11248</v>
      </c>
      <c r="J1725" t="s">
        <v>346</v>
      </c>
      <c r="K1725" t="s">
        <v>4719</v>
      </c>
    </row>
    <row r="1726" spans="1:11" x14ac:dyDescent="0.25">
      <c r="A1726">
        <v>7350</v>
      </c>
      <c r="B1726" t="s">
        <v>86</v>
      </c>
      <c r="C1726">
        <v>140</v>
      </c>
      <c r="D1726" s="404">
        <v>45056</v>
      </c>
      <c r="E1726" t="s">
        <v>2667</v>
      </c>
      <c r="F1726" t="s">
        <v>3971</v>
      </c>
      <c r="G1726">
        <v>10052023</v>
      </c>
      <c r="H1726" s="427">
        <v>10.130000000000001</v>
      </c>
      <c r="I1726">
        <v>11248</v>
      </c>
      <c r="J1726" t="s">
        <v>346</v>
      </c>
      <c r="K1726" t="s">
        <v>4719</v>
      </c>
    </row>
    <row r="1727" spans="1:11" x14ac:dyDescent="0.25">
      <c r="A1727">
        <v>7350</v>
      </c>
      <c r="B1727" t="s">
        <v>86</v>
      </c>
      <c r="C1727">
        <v>160</v>
      </c>
      <c r="D1727" s="404">
        <v>45056</v>
      </c>
      <c r="E1727" t="s">
        <v>2667</v>
      </c>
      <c r="F1727" t="s">
        <v>3971</v>
      </c>
      <c r="G1727">
        <v>10052023</v>
      </c>
      <c r="H1727" s="427">
        <v>5.07</v>
      </c>
      <c r="I1727">
        <v>11248</v>
      </c>
      <c r="J1727" t="s">
        <v>346</v>
      </c>
      <c r="K1727" t="s">
        <v>4719</v>
      </c>
    </row>
    <row r="1728" spans="1:11" x14ac:dyDescent="0.25">
      <c r="A1728">
        <v>7350</v>
      </c>
      <c r="B1728" t="s">
        <v>86</v>
      </c>
      <c r="C1728">
        <v>210</v>
      </c>
      <c r="D1728" s="404">
        <v>45056</v>
      </c>
      <c r="E1728" t="s">
        <v>2667</v>
      </c>
      <c r="F1728" t="s">
        <v>3971</v>
      </c>
      <c r="G1728">
        <v>10052023</v>
      </c>
      <c r="H1728" s="427">
        <v>5.63</v>
      </c>
      <c r="I1728">
        <v>11248</v>
      </c>
      <c r="J1728" t="s">
        <v>346</v>
      </c>
      <c r="K1728" t="s">
        <v>4719</v>
      </c>
    </row>
    <row r="1729" spans="1:11" x14ac:dyDescent="0.25">
      <c r="A1729">
        <v>7350</v>
      </c>
      <c r="B1729" t="s">
        <v>86</v>
      </c>
      <c r="C1729">
        <v>220</v>
      </c>
      <c r="D1729" s="404">
        <v>45056</v>
      </c>
      <c r="E1729" t="s">
        <v>2667</v>
      </c>
      <c r="F1729" t="s">
        <v>3971</v>
      </c>
      <c r="G1729">
        <v>10052023</v>
      </c>
      <c r="H1729" s="427">
        <v>3.37</v>
      </c>
      <c r="I1729">
        <v>11248</v>
      </c>
      <c r="J1729" t="s">
        <v>346</v>
      </c>
      <c r="K1729" t="s">
        <v>4719</v>
      </c>
    </row>
    <row r="1730" spans="1:11" x14ac:dyDescent="0.25">
      <c r="A1730">
        <v>7350</v>
      </c>
      <c r="B1730" t="s">
        <v>86</v>
      </c>
      <c r="C1730">
        <v>230</v>
      </c>
      <c r="D1730" s="404">
        <v>45056</v>
      </c>
      <c r="E1730" t="s">
        <v>2667</v>
      </c>
      <c r="F1730" t="s">
        <v>3971</v>
      </c>
      <c r="G1730">
        <v>10052023</v>
      </c>
      <c r="H1730" s="427">
        <v>5.7</v>
      </c>
      <c r="I1730">
        <v>11248</v>
      </c>
      <c r="J1730" t="s">
        <v>346</v>
      </c>
      <c r="K1730" t="s">
        <v>4719</v>
      </c>
    </row>
    <row r="1731" spans="1:11" x14ac:dyDescent="0.25">
      <c r="A1731">
        <v>7350</v>
      </c>
      <c r="B1731" t="s">
        <v>86</v>
      </c>
      <c r="C1731">
        <v>240</v>
      </c>
      <c r="D1731" s="404">
        <v>45056</v>
      </c>
      <c r="E1731" t="s">
        <v>2667</v>
      </c>
      <c r="F1731" t="s">
        <v>3971</v>
      </c>
      <c r="G1731">
        <v>10052023</v>
      </c>
      <c r="H1731" s="427">
        <v>4.5</v>
      </c>
      <c r="I1731">
        <v>11248</v>
      </c>
      <c r="J1731" t="s">
        <v>346</v>
      </c>
      <c r="K1731" t="s">
        <v>4719</v>
      </c>
    </row>
    <row r="1732" spans="1:11" x14ac:dyDescent="0.25">
      <c r="A1732">
        <v>7350</v>
      </c>
      <c r="B1732" t="s">
        <v>86</v>
      </c>
      <c r="C1732">
        <v>340</v>
      </c>
      <c r="D1732" s="404">
        <v>45056</v>
      </c>
      <c r="E1732" t="s">
        <v>2667</v>
      </c>
      <c r="F1732" t="s">
        <v>3971</v>
      </c>
      <c r="G1732">
        <v>10052023</v>
      </c>
      <c r="H1732" s="427">
        <v>2.2999999999999998</v>
      </c>
      <c r="I1732">
        <v>11248</v>
      </c>
      <c r="J1732" t="s">
        <v>346</v>
      </c>
      <c r="K1732" t="s">
        <v>4719</v>
      </c>
    </row>
    <row r="1733" spans="1:11" x14ac:dyDescent="0.25">
      <c r="A1733">
        <v>7350</v>
      </c>
      <c r="B1733" t="s">
        <v>86</v>
      </c>
      <c r="C1733">
        <v>935</v>
      </c>
      <c r="D1733" s="404">
        <v>45056</v>
      </c>
      <c r="E1733" t="s">
        <v>2667</v>
      </c>
      <c r="F1733" t="s">
        <v>3971</v>
      </c>
      <c r="G1733">
        <v>10052023</v>
      </c>
      <c r="H1733" s="427">
        <v>2.11</v>
      </c>
      <c r="I1733">
        <v>11248</v>
      </c>
      <c r="J1733" t="s">
        <v>346</v>
      </c>
      <c r="K1733" t="s">
        <v>4719</v>
      </c>
    </row>
    <row r="1734" spans="1:11" x14ac:dyDescent="0.25">
      <c r="A1734">
        <v>7350</v>
      </c>
      <c r="B1734" t="s">
        <v>86</v>
      </c>
      <c r="C1734">
        <v>936</v>
      </c>
      <c r="D1734" s="404">
        <v>45056</v>
      </c>
      <c r="E1734" t="s">
        <v>2667</v>
      </c>
      <c r="F1734" t="s">
        <v>3971</v>
      </c>
      <c r="G1734">
        <v>10052023</v>
      </c>
      <c r="H1734" s="427">
        <v>2.11</v>
      </c>
      <c r="I1734">
        <v>11248</v>
      </c>
      <c r="J1734" t="s">
        <v>346</v>
      </c>
      <c r="K1734" t="s">
        <v>4719</v>
      </c>
    </row>
    <row r="1735" spans="1:11" x14ac:dyDescent="0.25">
      <c r="A1735">
        <v>7350</v>
      </c>
      <c r="B1735" t="s">
        <v>86</v>
      </c>
      <c r="C1735">
        <v>110</v>
      </c>
      <c r="D1735" s="404">
        <v>45113</v>
      </c>
      <c r="E1735" t="s">
        <v>2667</v>
      </c>
      <c r="F1735" t="s">
        <v>3971</v>
      </c>
      <c r="G1735" t="s">
        <v>4452</v>
      </c>
      <c r="H1735" s="427">
        <v>94.24</v>
      </c>
      <c r="I1735">
        <v>11248</v>
      </c>
      <c r="J1735" t="s">
        <v>346</v>
      </c>
      <c r="K1735" t="s">
        <v>4719</v>
      </c>
    </row>
    <row r="1736" spans="1:11" x14ac:dyDescent="0.25">
      <c r="A1736">
        <v>7350</v>
      </c>
      <c r="B1736" t="s">
        <v>86</v>
      </c>
      <c r="C1736">
        <v>112</v>
      </c>
      <c r="D1736" s="404">
        <v>45113</v>
      </c>
      <c r="E1736" t="s">
        <v>2667</v>
      </c>
      <c r="F1736" t="s">
        <v>3971</v>
      </c>
      <c r="G1736" t="s">
        <v>4452</v>
      </c>
      <c r="H1736" s="427">
        <v>70.7</v>
      </c>
      <c r="I1736">
        <v>11248</v>
      </c>
      <c r="J1736" t="s">
        <v>346</v>
      </c>
      <c r="K1736" t="s">
        <v>4719</v>
      </c>
    </row>
    <row r="1737" spans="1:11" x14ac:dyDescent="0.25">
      <c r="A1737">
        <v>7350</v>
      </c>
      <c r="B1737" t="s">
        <v>86</v>
      </c>
      <c r="C1737">
        <v>120</v>
      </c>
      <c r="D1737" s="404">
        <v>45113</v>
      </c>
      <c r="E1737" t="s">
        <v>2667</v>
      </c>
      <c r="F1737" t="s">
        <v>3971</v>
      </c>
      <c r="G1737" t="s">
        <v>4452</v>
      </c>
      <c r="H1737" s="427">
        <v>127.26</v>
      </c>
      <c r="I1737">
        <v>11248</v>
      </c>
      <c r="J1737" t="s">
        <v>346</v>
      </c>
      <c r="K1737" t="s">
        <v>4719</v>
      </c>
    </row>
    <row r="1738" spans="1:11" x14ac:dyDescent="0.25">
      <c r="A1738">
        <v>7350</v>
      </c>
      <c r="B1738" t="s">
        <v>86</v>
      </c>
      <c r="C1738">
        <v>130</v>
      </c>
      <c r="D1738" s="404">
        <v>45113</v>
      </c>
      <c r="E1738" t="s">
        <v>2667</v>
      </c>
      <c r="F1738" t="s">
        <v>3971</v>
      </c>
      <c r="G1738" t="s">
        <v>4452</v>
      </c>
      <c r="H1738" s="427">
        <v>72.11</v>
      </c>
      <c r="I1738">
        <v>11248</v>
      </c>
      <c r="J1738" t="s">
        <v>346</v>
      </c>
      <c r="K1738" t="s">
        <v>4719</v>
      </c>
    </row>
    <row r="1739" spans="1:11" x14ac:dyDescent="0.25">
      <c r="A1739">
        <v>7350</v>
      </c>
      <c r="B1739" t="s">
        <v>86</v>
      </c>
      <c r="C1739">
        <v>140</v>
      </c>
      <c r="D1739" s="404">
        <v>45113</v>
      </c>
      <c r="E1739" t="s">
        <v>2667</v>
      </c>
      <c r="F1739" t="s">
        <v>3971</v>
      </c>
      <c r="G1739" t="s">
        <v>4452</v>
      </c>
      <c r="H1739" s="427">
        <v>84.84</v>
      </c>
      <c r="I1739">
        <v>11248</v>
      </c>
      <c r="J1739" t="s">
        <v>346</v>
      </c>
      <c r="K1739" t="s">
        <v>4719</v>
      </c>
    </row>
    <row r="1740" spans="1:11" x14ac:dyDescent="0.25">
      <c r="A1740">
        <v>7350</v>
      </c>
      <c r="B1740" t="s">
        <v>86</v>
      </c>
      <c r="C1740">
        <v>160</v>
      </c>
      <c r="D1740" s="404">
        <v>45113</v>
      </c>
      <c r="E1740" t="s">
        <v>2667</v>
      </c>
      <c r="F1740" t="s">
        <v>3971</v>
      </c>
      <c r="G1740" t="s">
        <v>4452</v>
      </c>
      <c r="H1740" s="427">
        <v>42.42</v>
      </c>
      <c r="I1740">
        <v>11248</v>
      </c>
      <c r="J1740" t="s">
        <v>346</v>
      </c>
      <c r="K1740" t="s">
        <v>4719</v>
      </c>
    </row>
    <row r="1741" spans="1:11" x14ac:dyDescent="0.25">
      <c r="A1741">
        <v>7350</v>
      </c>
      <c r="B1741" t="s">
        <v>86</v>
      </c>
      <c r="C1741">
        <v>210</v>
      </c>
      <c r="D1741" s="404">
        <v>45113</v>
      </c>
      <c r="E1741" t="s">
        <v>2667</v>
      </c>
      <c r="F1741" t="s">
        <v>3971</v>
      </c>
      <c r="G1741" t="s">
        <v>4452</v>
      </c>
      <c r="H1741" s="427">
        <v>47.16</v>
      </c>
      <c r="I1741">
        <v>11248</v>
      </c>
      <c r="J1741" t="s">
        <v>346</v>
      </c>
      <c r="K1741" t="s">
        <v>4719</v>
      </c>
    </row>
    <row r="1742" spans="1:11" x14ac:dyDescent="0.25">
      <c r="A1742">
        <v>7350</v>
      </c>
      <c r="B1742" t="s">
        <v>86</v>
      </c>
      <c r="C1742">
        <v>220</v>
      </c>
      <c r="D1742" s="404">
        <v>45113</v>
      </c>
      <c r="E1742" t="s">
        <v>2667</v>
      </c>
      <c r="F1742" t="s">
        <v>3971</v>
      </c>
      <c r="G1742" t="s">
        <v>4452</v>
      </c>
      <c r="H1742" s="427">
        <v>28.28</v>
      </c>
      <c r="I1742">
        <v>11248</v>
      </c>
      <c r="J1742" t="s">
        <v>346</v>
      </c>
      <c r="K1742" t="s">
        <v>4719</v>
      </c>
    </row>
    <row r="1743" spans="1:11" x14ac:dyDescent="0.25">
      <c r="A1743">
        <v>7350</v>
      </c>
      <c r="B1743" t="s">
        <v>86</v>
      </c>
      <c r="C1743">
        <v>230</v>
      </c>
      <c r="D1743" s="404">
        <v>45113</v>
      </c>
      <c r="E1743" t="s">
        <v>2667</v>
      </c>
      <c r="F1743" t="s">
        <v>3971</v>
      </c>
      <c r="G1743" t="s">
        <v>4452</v>
      </c>
      <c r="H1743" s="427">
        <v>47.72</v>
      </c>
      <c r="I1743">
        <v>11248</v>
      </c>
      <c r="J1743" t="s">
        <v>346</v>
      </c>
      <c r="K1743" t="s">
        <v>4719</v>
      </c>
    </row>
    <row r="1744" spans="1:11" x14ac:dyDescent="0.25">
      <c r="A1744">
        <v>7350</v>
      </c>
      <c r="B1744" t="s">
        <v>86</v>
      </c>
      <c r="C1744">
        <v>240</v>
      </c>
      <c r="D1744" s="404">
        <v>45113</v>
      </c>
      <c r="E1744" t="s">
        <v>2667</v>
      </c>
      <c r="F1744" t="s">
        <v>3971</v>
      </c>
      <c r="G1744" t="s">
        <v>4452</v>
      </c>
      <c r="H1744" s="427">
        <v>37.69</v>
      </c>
      <c r="I1744">
        <v>11248</v>
      </c>
      <c r="J1744" t="s">
        <v>346</v>
      </c>
      <c r="K1744" t="s">
        <v>4719</v>
      </c>
    </row>
    <row r="1745" spans="1:11" x14ac:dyDescent="0.25">
      <c r="A1745">
        <v>7350</v>
      </c>
      <c r="B1745" t="s">
        <v>86</v>
      </c>
      <c r="C1745">
        <v>340</v>
      </c>
      <c r="D1745" s="404">
        <v>45113</v>
      </c>
      <c r="E1745" t="s">
        <v>2667</v>
      </c>
      <c r="F1745" t="s">
        <v>3971</v>
      </c>
      <c r="G1745" t="s">
        <v>4452</v>
      </c>
      <c r="H1745" s="427">
        <v>19.23</v>
      </c>
      <c r="I1745">
        <v>11248</v>
      </c>
      <c r="J1745" t="s">
        <v>346</v>
      </c>
      <c r="K1745" t="s">
        <v>4719</v>
      </c>
    </row>
    <row r="1746" spans="1:11" x14ac:dyDescent="0.25">
      <c r="A1746">
        <v>7350</v>
      </c>
      <c r="B1746" t="s">
        <v>86</v>
      </c>
      <c r="C1746">
        <v>935</v>
      </c>
      <c r="D1746" s="404">
        <v>45113</v>
      </c>
      <c r="E1746" t="s">
        <v>2667</v>
      </c>
      <c r="F1746" t="s">
        <v>3971</v>
      </c>
      <c r="G1746" t="s">
        <v>4452</v>
      </c>
      <c r="H1746" s="427">
        <v>17.68</v>
      </c>
      <c r="I1746">
        <v>11248</v>
      </c>
      <c r="J1746" t="s">
        <v>346</v>
      </c>
      <c r="K1746" t="s">
        <v>4719</v>
      </c>
    </row>
    <row r="1747" spans="1:11" x14ac:dyDescent="0.25">
      <c r="A1747">
        <v>7350</v>
      </c>
      <c r="B1747" t="s">
        <v>86</v>
      </c>
      <c r="C1747">
        <v>936</v>
      </c>
      <c r="D1747" s="404">
        <v>45113</v>
      </c>
      <c r="E1747" t="s">
        <v>2667</v>
      </c>
      <c r="F1747" t="s">
        <v>3971</v>
      </c>
      <c r="G1747" t="s">
        <v>4452</v>
      </c>
      <c r="H1747" s="427">
        <v>17.68</v>
      </c>
      <c r="I1747">
        <v>11248</v>
      </c>
      <c r="J1747" t="s">
        <v>346</v>
      </c>
      <c r="K1747" t="s">
        <v>4719</v>
      </c>
    </row>
    <row r="1748" spans="1:11" x14ac:dyDescent="0.25">
      <c r="A1748">
        <v>7350</v>
      </c>
      <c r="B1748" t="s">
        <v>86</v>
      </c>
      <c r="C1748">
        <v>110</v>
      </c>
      <c r="D1748" s="404">
        <v>45195</v>
      </c>
      <c r="E1748" t="s">
        <v>2667</v>
      </c>
      <c r="F1748" t="s">
        <v>3971</v>
      </c>
      <c r="G1748">
        <v>26092023</v>
      </c>
      <c r="H1748" s="427">
        <v>94.49</v>
      </c>
      <c r="I1748">
        <v>11248</v>
      </c>
      <c r="J1748" t="s">
        <v>346</v>
      </c>
      <c r="K1748" t="s">
        <v>4719</v>
      </c>
    </row>
    <row r="1749" spans="1:11" x14ac:dyDescent="0.25">
      <c r="A1749">
        <v>7350</v>
      </c>
      <c r="B1749" t="s">
        <v>86</v>
      </c>
      <c r="C1749">
        <v>112</v>
      </c>
      <c r="D1749" s="404">
        <v>45195</v>
      </c>
      <c r="E1749" t="s">
        <v>2667</v>
      </c>
      <c r="F1749" t="s">
        <v>3971</v>
      </c>
      <c r="G1749">
        <v>26092023</v>
      </c>
      <c r="H1749" s="427">
        <v>70.89</v>
      </c>
      <c r="I1749">
        <v>11248</v>
      </c>
      <c r="J1749" t="s">
        <v>346</v>
      </c>
      <c r="K1749" t="s">
        <v>4719</v>
      </c>
    </row>
    <row r="1750" spans="1:11" x14ac:dyDescent="0.25">
      <c r="A1750">
        <v>7350</v>
      </c>
      <c r="B1750" t="s">
        <v>86</v>
      </c>
      <c r="C1750">
        <v>120</v>
      </c>
      <c r="D1750" s="404">
        <v>45195</v>
      </c>
      <c r="E1750" t="s">
        <v>2667</v>
      </c>
      <c r="F1750" t="s">
        <v>3971</v>
      </c>
      <c r="G1750">
        <v>26092023</v>
      </c>
      <c r="H1750" s="427">
        <v>127.59</v>
      </c>
      <c r="I1750">
        <v>11248</v>
      </c>
      <c r="J1750" t="s">
        <v>346</v>
      </c>
      <c r="K1750" t="s">
        <v>4719</v>
      </c>
    </row>
    <row r="1751" spans="1:11" x14ac:dyDescent="0.25">
      <c r="A1751">
        <v>7350</v>
      </c>
      <c r="B1751" t="s">
        <v>86</v>
      </c>
      <c r="C1751">
        <v>130</v>
      </c>
      <c r="D1751" s="404">
        <v>45195</v>
      </c>
      <c r="E1751" t="s">
        <v>2667</v>
      </c>
      <c r="F1751" t="s">
        <v>3971</v>
      </c>
      <c r="G1751">
        <v>26092023</v>
      </c>
      <c r="H1751" s="427">
        <v>72.3</v>
      </c>
      <c r="I1751">
        <v>11248</v>
      </c>
      <c r="J1751" t="s">
        <v>346</v>
      </c>
      <c r="K1751" t="s">
        <v>4719</v>
      </c>
    </row>
    <row r="1752" spans="1:11" x14ac:dyDescent="0.25">
      <c r="A1752">
        <v>7350</v>
      </c>
      <c r="B1752" t="s">
        <v>86</v>
      </c>
      <c r="C1752">
        <v>140</v>
      </c>
      <c r="D1752" s="404">
        <v>45195</v>
      </c>
      <c r="E1752" t="s">
        <v>2667</v>
      </c>
      <c r="F1752" t="s">
        <v>3971</v>
      </c>
      <c r="G1752">
        <v>26092023</v>
      </c>
      <c r="H1752" s="427">
        <v>85.06</v>
      </c>
      <c r="I1752">
        <v>11248</v>
      </c>
      <c r="J1752" t="s">
        <v>346</v>
      </c>
      <c r="K1752" t="s">
        <v>4719</v>
      </c>
    </row>
    <row r="1753" spans="1:11" x14ac:dyDescent="0.25">
      <c r="A1753">
        <v>7350</v>
      </c>
      <c r="B1753" t="s">
        <v>86</v>
      </c>
      <c r="C1753">
        <v>160</v>
      </c>
      <c r="D1753" s="404">
        <v>45195</v>
      </c>
      <c r="E1753" t="s">
        <v>2667</v>
      </c>
      <c r="F1753" t="s">
        <v>3971</v>
      </c>
      <c r="G1753">
        <v>26092023</v>
      </c>
      <c r="H1753" s="427">
        <v>42.53</v>
      </c>
      <c r="I1753">
        <v>11248</v>
      </c>
      <c r="J1753" t="s">
        <v>346</v>
      </c>
      <c r="K1753" t="s">
        <v>4719</v>
      </c>
    </row>
    <row r="1754" spans="1:11" x14ac:dyDescent="0.25">
      <c r="A1754">
        <v>7350</v>
      </c>
      <c r="B1754" t="s">
        <v>86</v>
      </c>
      <c r="C1754">
        <v>210</v>
      </c>
      <c r="D1754" s="404">
        <v>45195</v>
      </c>
      <c r="E1754" t="s">
        <v>2667</v>
      </c>
      <c r="F1754" t="s">
        <v>3971</v>
      </c>
      <c r="G1754">
        <v>26092023</v>
      </c>
      <c r="H1754" s="427">
        <v>47.28</v>
      </c>
      <c r="I1754">
        <v>11248</v>
      </c>
      <c r="J1754" t="s">
        <v>346</v>
      </c>
      <c r="K1754" t="s">
        <v>4719</v>
      </c>
    </row>
    <row r="1755" spans="1:11" x14ac:dyDescent="0.25">
      <c r="A1755">
        <v>7350</v>
      </c>
      <c r="B1755" t="s">
        <v>86</v>
      </c>
      <c r="C1755">
        <v>220</v>
      </c>
      <c r="D1755" s="404">
        <v>45195</v>
      </c>
      <c r="E1755" t="s">
        <v>2667</v>
      </c>
      <c r="F1755" t="s">
        <v>3971</v>
      </c>
      <c r="G1755">
        <v>26092023</v>
      </c>
      <c r="H1755" s="427">
        <v>28.36</v>
      </c>
      <c r="I1755">
        <v>11248</v>
      </c>
      <c r="J1755" t="s">
        <v>346</v>
      </c>
      <c r="K1755" t="s">
        <v>4719</v>
      </c>
    </row>
    <row r="1756" spans="1:11" x14ac:dyDescent="0.25">
      <c r="A1756">
        <v>7350</v>
      </c>
      <c r="B1756" t="s">
        <v>86</v>
      </c>
      <c r="C1756">
        <v>230</v>
      </c>
      <c r="D1756" s="404">
        <v>45195</v>
      </c>
      <c r="E1756" t="s">
        <v>2667</v>
      </c>
      <c r="F1756" t="s">
        <v>3971</v>
      </c>
      <c r="G1756">
        <v>26092023</v>
      </c>
      <c r="H1756" s="427">
        <v>47.84</v>
      </c>
      <c r="I1756">
        <v>11248</v>
      </c>
      <c r="J1756" t="s">
        <v>346</v>
      </c>
      <c r="K1756" t="s">
        <v>4719</v>
      </c>
    </row>
    <row r="1757" spans="1:11" x14ac:dyDescent="0.25">
      <c r="A1757">
        <v>7350</v>
      </c>
      <c r="B1757" t="s">
        <v>86</v>
      </c>
      <c r="C1757">
        <v>240</v>
      </c>
      <c r="D1757" s="404">
        <v>45195</v>
      </c>
      <c r="E1757" t="s">
        <v>2667</v>
      </c>
      <c r="F1757" t="s">
        <v>3971</v>
      </c>
      <c r="G1757">
        <v>26092023</v>
      </c>
      <c r="H1757" s="427">
        <v>37.78</v>
      </c>
      <c r="I1757">
        <v>11248</v>
      </c>
      <c r="J1757" t="s">
        <v>346</v>
      </c>
      <c r="K1757" t="s">
        <v>4719</v>
      </c>
    </row>
    <row r="1758" spans="1:11" x14ac:dyDescent="0.25">
      <c r="A1758">
        <v>7350</v>
      </c>
      <c r="B1758" t="s">
        <v>86</v>
      </c>
      <c r="C1758">
        <v>340</v>
      </c>
      <c r="D1758" s="404">
        <v>45195</v>
      </c>
      <c r="E1758" t="s">
        <v>2667</v>
      </c>
      <c r="F1758" t="s">
        <v>3971</v>
      </c>
      <c r="G1758">
        <v>26092023</v>
      </c>
      <c r="H1758" s="427">
        <v>19.28</v>
      </c>
      <c r="I1758">
        <v>11248</v>
      </c>
      <c r="J1758" t="s">
        <v>346</v>
      </c>
      <c r="K1758" t="s">
        <v>4719</v>
      </c>
    </row>
    <row r="1759" spans="1:11" x14ac:dyDescent="0.25">
      <c r="A1759">
        <v>7350</v>
      </c>
      <c r="B1759" t="s">
        <v>86</v>
      </c>
      <c r="C1759">
        <v>935</v>
      </c>
      <c r="D1759" s="404">
        <v>45195</v>
      </c>
      <c r="E1759" t="s">
        <v>2667</v>
      </c>
      <c r="F1759" t="s">
        <v>3971</v>
      </c>
      <c r="G1759">
        <v>26092023</v>
      </c>
      <c r="H1759" s="427">
        <v>17.72</v>
      </c>
      <c r="I1759">
        <v>11248</v>
      </c>
      <c r="J1759" t="s">
        <v>346</v>
      </c>
      <c r="K1759" t="s">
        <v>4719</v>
      </c>
    </row>
    <row r="1760" spans="1:11" x14ac:dyDescent="0.25">
      <c r="A1760">
        <v>7350</v>
      </c>
      <c r="B1760" t="s">
        <v>86</v>
      </c>
      <c r="C1760">
        <v>936</v>
      </c>
      <c r="D1760" s="404">
        <v>45195</v>
      </c>
      <c r="E1760" t="s">
        <v>2667</v>
      </c>
      <c r="F1760" t="s">
        <v>3971</v>
      </c>
      <c r="G1760">
        <v>26092023</v>
      </c>
      <c r="H1760" s="427">
        <v>17.72</v>
      </c>
      <c r="I1760">
        <v>11248</v>
      </c>
      <c r="J1760" t="s">
        <v>346</v>
      </c>
      <c r="K1760" t="s">
        <v>4719</v>
      </c>
    </row>
    <row r="1761" spans="1:11" x14ac:dyDescent="0.25">
      <c r="A1761">
        <v>7350</v>
      </c>
      <c r="B1761" t="s">
        <v>86</v>
      </c>
      <c r="C1761">
        <v>170</v>
      </c>
      <c r="D1761" s="404">
        <v>45258</v>
      </c>
      <c r="E1761" t="s">
        <v>346</v>
      </c>
      <c r="F1761" t="s">
        <v>3971</v>
      </c>
      <c r="G1761" t="s">
        <v>1078</v>
      </c>
      <c r="H1761" s="427">
        <v>136.4</v>
      </c>
      <c r="I1761">
        <v>11248</v>
      </c>
      <c r="J1761" t="s">
        <v>346</v>
      </c>
      <c r="K1761" t="s">
        <v>4719</v>
      </c>
    </row>
    <row r="1762" spans="1:11" x14ac:dyDescent="0.25">
      <c r="A1762">
        <v>7350</v>
      </c>
      <c r="B1762" t="s">
        <v>86</v>
      </c>
      <c r="C1762">
        <v>190</v>
      </c>
      <c r="D1762" s="404">
        <v>45258</v>
      </c>
      <c r="E1762" t="s">
        <v>346</v>
      </c>
      <c r="F1762" t="s">
        <v>3971</v>
      </c>
      <c r="G1762" t="s">
        <v>1078</v>
      </c>
      <c r="H1762" s="427">
        <v>1410.79</v>
      </c>
      <c r="I1762">
        <v>11248</v>
      </c>
      <c r="J1762" t="s">
        <v>346</v>
      </c>
      <c r="K1762" t="s">
        <v>4719</v>
      </c>
    </row>
    <row r="1763" spans="1:11" x14ac:dyDescent="0.25">
      <c r="A1763">
        <v>7350</v>
      </c>
      <c r="B1763" t="s">
        <v>86</v>
      </c>
      <c r="C1763">
        <v>190</v>
      </c>
      <c r="D1763" s="404">
        <v>45274</v>
      </c>
      <c r="E1763" t="s">
        <v>4095</v>
      </c>
      <c r="F1763" t="s">
        <v>3971</v>
      </c>
      <c r="G1763" t="s">
        <v>4094</v>
      </c>
      <c r="H1763" s="427">
        <v>14.35</v>
      </c>
      <c r="I1763">
        <v>11248</v>
      </c>
      <c r="J1763" t="s">
        <v>346</v>
      </c>
      <c r="K1763" t="s">
        <v>4719</v>
      </c>
    </row>
    <row r="1764" spans="1:11" x14ac:dyDescent="0.25">
      <c r="A1764">
        <v>7350</v>
      </c>
      <c r="B1764" t="s">
        <v>86</v>
      </c>
      <c r="C1764">
        <v>130</v>
      </c>
      <c r="D1764" s="404">
        <v>45170</v>
      </c>
      <c r="E1764" t="s">
        <v>4325</v>
      </c>
      <c r="F1764" t="s">
        <v>3971</v>
      </c>
      <c r="G1764" t="s">
        <v>4326</v>
      </c>
      <c r="H1764" s="427">
        <v>90.1</v>
      </c>
      <c r="I1764">
        <v>10567</v>
      </c>
      <c r="J1764" t="s">
        <v>4325</v>
      </c>
      <c r="K1764" t="s">
        <v>4259</v>
      </c>
    </row>
    <row r="1765" spans="1:11" x14ac:dyDescent="0.25">
      <c r="A1765">
        <v>7350</v>
      </c>
      <c r="B1765" t="s">
        <v>86</v>
      </c>
      <c r="C1765">
        <v>440</v>
      </c>
      <c r="D1765" s="404">
        <v>45047</v>
      </c>
      <c r="E1765" t="s">
        <v>4324</v>
      </c>
      <c r="F1765" t="s">
        <v>3971</v>
      </c>
      <c r="G1765">
        <v>25029</v>
      </c>
      <c r="H1765" s="427">
        <v>80</v>
      </c>
      <c r="I1765">
        <v>10184</v>
      </c>
      <c r="J1765" t="s">
        <v>4323</v>
      </c>
      <c r="K1765" t="s">
        <v>4259</v>
      </c>
    </row>
    <row r="1766" spans="1:11" x14ac:dyDescent="0.25">
      <c r="A1766">
        <v>7350</v>
      </c>
      <c r="B1766" t="s">
        <v>86</v>
      </c>
      <c r="C1766">
        <v>440</v>
      </c>
      <c r="D1766" s="404">
        <v>45170</v>
      </c>
      <c r="E1766" t="s">
        <v>4324</v>
      </c>
      <c r="F1766" t="s">
        <v>3971</v>
      </c>
      <c r="G1766">
        <v>26343</v>
      </c>
      <c r="H1766" s="427">
        <v>50.43</v>
      </c>
      <c r="I1766">
        <v>10184</v>
      </c>
      <c r="J1766" t="s">
        <v>4323</v>
      </c>
      <c r="K1766" t="s">
        <v>4259</v>
      </c>
    </row>
    <row r="1767" spans="1:11" x14ac:dyDescent="0.25">
      <c r="A1767">
        <v>7350</v>
      </c>
      <c r="B1767" t="s">
        <v>86</v>
      </c>
      <c r="C1767">
        <v>440</v>
      </c>
      <c r="D1767" s="404">
        <v>45063</v>
      </c>
      <c r="E1767" t="s">
        <v>4139</v>
      </c>
      <c r="F1767" t="s">
        <v>3971</v>
      </c>
      <c r="G1767" t="s">
        <v>4547</v>
      </c>
      <c r="H1767" s="427">
        <v>23</v>
      </c>
      <c r="I1767">
        <v>10763</v>
      </c>
      <c r="J1767" t="s">
        <v>4139</v>
      </c>
      <c r="K1767" t="s">
        <v>4259</v>
      </c>
    </row>
    <row r="1768" spans="1:11" x14ac:dyDescent="0.25">
      <c r="A1768">
        <v>7350</v>
      </c>
      <c r="B1768" t="s">
        <v>86</v>
      </c>
      <c r="C1768">
        <v>440</v>
      </c>
      <c r="D1768" s="404">
        <v>45075</v>
      </c>
      <c r="E1768" t="s">
        <v>4531</v>
      </c>
      <c r="F1768" t="s">
        <v>3971</v>
      </c>
      <c r="G1768" t="s">
        <v>4530</v>
      </c>
      <c r="H1768" s="427">
        <v>23</v>
      </c>
      <c r="I1768">
        <v>10763</v>
      </c>
      <c r="J1768" t="s">
        <v>4139</v>
      </c>
      <c r="K1768" t="s">
        <v>4259</v>
      </c>
    </row>
    <row r="1769" spans="1:11" x14ac:dyDescent="0.25">
      <c r="A1769">
        <v>7350</v>
      </c>
      <c r="B1769" t="s">
        <v>86</v>
      </c>
      <c r="C1769">
        <v>430</v>
      </c>
      <c r="D1769" s="404">
        <v>45253</v>
      </c>
      <c r="E1769" t="s">
        <v>4139</v>
      </c>
      <c r="F1769" t="s">
        <v>3971</v>
      </c>
      <c r="G1769" t="s">
        <v>4140</v>
      </c>
      <c r="H1769" s="427">
        <v>14.3</v>
      </c>
      <c r="I1769">
        <v>10763</v>
      </c>
      <c r="J1769" t="s">
        <v>4139</v>
      </c>
      <c r="K1769" t="s">
        <v>4259</v>
      </c>
    </row>
    <row r="1770" spans="1:11" x14ac:dyDescent="0.25">
      <c r="A1770">
        <v>7350</v>
      </c>
      <c r="B1770" t="s">
        <v>86</v>
      </c>
      <c r="C1770">
        <v>440</v>
      </c>
      <c r="D1770" s="404">
        <v>45253</v>
      </c>
      <c r="E1770" t="s">
        <v>4139</v>
      </c>
      <c r="F1770" t="s">
        <v>3971</v>
      </c>
      <c r="G1770" t="s">
        <v>4140</v>
      </c>
      <c r="H1770" s="427">
        <v>8.6999999999999993</v>
      </c>
      <c r="I1770">
        <v>10763</v>
      </c>
      <c r="J1770" t="s">
        <v>4139</v>
      </c>
      <c r="K1770" t="s">
        <v>4259</v>
      </c>
    </row>
    <row r="1771" spans="1:11" x14ac:dyDescent="0.25">
      <c r="A1771">
        <v>7350</v>
      </c>
      <c r="B1771" t="s">
        <v>86</v>
      </c>
      <c r="C1771">
        <v>112</v>
      </c>
      <c r="D1771" s="404">
        <v>45016</v>
      </c>
      <c r="E1771" t="s">
        <v>4665</v>
      </c>
      <c r="F1771" t="s">
        <v>3974</v>
      </c>
      <c r="G1771" t="s">
        <v>4664</v>
      </c>
      <c r="H1771" s="427">
        <v>133.6</v>
      </c>
      <c r="I1771">
        <v>10243</v>
      </c>
      <c r="J1771" t="s">
        <v>3979</v>
      </c>
      <c r="K1771" t="s">
        <v>4259</v>
      </c>
    </row>
    <row r="1772" spans="1:11" x14ac:dyDescent="0.25">
      <c r="A1772">
        <v>7350</v>
      </c>
      <c r="B1772" t="s">
        <v>86</v>
      </c>
      <c r="C1772">
        <v>120</v>
      </c>
      <c r="D1772" s="404">
        <v>45016</v>
      </c>
      <c r="E1772" t="s">
        <v>4663</v>
      </c>
      <c r="F1772" t="s">
        <v>3974</v>
      </c>
      <c r="G1772" t="s">
        <v>4662</v>
      </c>
      <c r="H1772" s="427">
        <v>125</v>
      </c>
      <c r="I1772">
        <v>10243</v>
      </c>
      <c r="J1772" t="s">
        <v>3979</v>
      </c>
      <c r="K1772" t="s">
        <v>4259</v>
      </c>
    </row>
    <row r="1773" spans="1:11" x14ac:dyDescent="0.25">
      <c r="A1773">
        <v>7350</v>
      </c>
      <c r="B1773" t="s">
        <v>86</v>
      </c>
      <c r="C1773">
        <v>210</v>
      </c>
      <c r="D1773" s="404">
        <v>45016</v>
      </c>
      <c r="E1773" t="s">
        <v>1192</v>
      </c>
      <c r="F1773" t="s">
        <v>3971</v>
      </c>
      <c r="G1773">
        <v>42460</v>
      </c>
      <c r="H1773" s="427">
        <v>26.72</v>
      </c>
      <c r="I1773">
        <v>10243</v>
      </c>
      <c r="J1773" t="s">
        <v>3979</v>
      </c>
      <c r="K1773" t="s">
        <v>4259</v>
      </c>
    </row>
    <row r="1774" spans="1:11" x14ac:dyDescent="0.25">
      <c r="A1774">
        <v>7350</v>
      </c>
      <c r="B1774" t="s">
        <v>86</v>
      </c>
      <c r="C1774">
        <v>220</v>
      </c>
      <c r="D1774" s="404">
        <v>45016</v>
      </c>
      <c r="E1774" t="s">
        <v>1192</v>
      </c>
      <c r="F1774" t="s">
        <v>3971</v>
      </c>
      <c r="G1774">
        <v>42460</v>
      </c>
      <c r="H1774" s="427">
        <v>26.72</v>
      </c>
      <c r="I1774">
        <v>10243</v>
      </c>
      <c r="J1774" t="s">
        <v>3979</v>
      </c>
      <c r="K1774" t="s">
        <v>4259</v>
      </c>
    </row>
    <row r="1775" spans="1:11" x14ac:dyDescent="0.25">
      <c r="A1775">
        <v>7350</v>
      </c>
      <c r="B1775" t="s">
        <v>86</v>
      </c>
      <c r="C1775">
        <v>230</v>
      </c>
      <c r="D1775" s="404">
        <v>45016</v>
      </c>
      <c r="E1775" t="s">
        <v>1192</v>
      </c>
      <c r="F1775" t="s">
        <v>3971</v>
      </c>
      <c r="G1775">
        <v>42460</v>
      </c>
      <c r="H1775" s="427">
        <v>26.72</v>
      </c>
      <c r="I1775">
        <v>10243</v>
      </c>
      <c r="J1775" t="s">
        <v>3979</v>
      </c>
      <c r="K1775" t="s">
        <v>4259</v>
      </c>
    </row>
    <row r="1776" spans="1:11" x14ac:dyDescent="0.25">
      <c r="A1776">
        <v>7350</v>
      </c>
      <c r="B1776" t="s">
        <v>86</v>
      </c>
      <c r="C1776">
        <v>240</v>
      </c>
      <c r="D1776" s="404">
        <v>45016</v>
      </c>
      <c r="E1776" t="s">
        <v>1192</v>
      </c>
      <c r="F1776" t="s">
        <v>3971</v>
      </c>
      <c r="G1776">
        <v>42460</v>
      </c>
      <c r="H1776" s="427">
        <v>26.72</v>
      </c>
      <c r="I1776">
        <v>10243</v>
      </c>
      <c r="J1776" t="s">
        <v>3979</v>
      </c>
      <c r="K1776" t="s">
        <v>4259</v>
      </c>
    </row>
    <row r="1777" spans="1:11" x14ac:dyDescent="0.25">
      <c r="A1777">
        <v>7350</v>
      </c>
      <c r="B1777" t="s">
        <v>86</v>
      </c>
      <c r="C1777">
        <v>340</v>
      </c>
      <c r="D1777" s="404">
        <v>45016</v>
      </c>
      <c r="E1777" t="s">
        <v>1192</v>
      </c>
      <c r="F1777" t="s">
        <v>3971</v>
      </c>
      <c r="G1777">
        <v>42460</v>
      </c>
      <c r="H1777" s="427">
        <v>12.03</v>
      </c>
      <c r="I1777">
        <v>10243</v>
      </c>
      <c r="J1777" t="s">
        <v>3979</v>
      </c>
      <c r="K1777" t="s">
        <v>4259</v>
      </c>
    </row>
    <row r="1778" spans="1:11" x14ac:dyDescent="0.25">
      <c r="A1778">
        <v>7350</v>
      </c>
      <c r="B1778" t="s">
        <v>86</v>
      </c>
      <c r="C1778">
        <v>936</v>
      </c>
      <c r="D1778" s="404">
        <v>45016</v>
      </c>
      <c r="E1778" t="s">
        <v>1192</v>
      </c>
      <c r="F1778" t="s">
        <v>3971</v>
      </c>
      <c r="G1778">
        <v>42460</v>
      </c>
      <c r="H1778" s="427">
        <v>14.7</v>
      </c>
      <c r="I1778">
        <v>10243</v>
      </c>
      <c r="J1778" t="s">
        <v>3979</v>
      </c>
      <c r="K1778" t="s">
        <v>4259</v>
      </c>
    </row>
    <row r="1779" spans="1:11" x14ac:dyDescent="0.25">
      <c r="A1779">
        <v>7350</v>
      </c>
      <c r="B1779" t="s">
        <v>86</v>
      </c>
      <c r="C1779">
        <v>230</v>
      </c>
      <c r="D1779" s="404">
        <v>45045</v>
      </c>
      <c r="E1779" t="s">
        <v>3979</v>
      </c>
      <c r="F1779" t="s">
        <v>3974</v>
      </c>
      <c r="G1779" t="s">
        <v>4589</v>
      </c>
      <c r="H1779" s="427">
        <v>816.32</v>
      </c>
      <c r="I1779">
        <v>10243</v>
      </c>
      <c r="J1779" t="s">
        <v>3979</v>
      </c>
      <c r="K1779" t="s">
        <v>4259</v>
      </c>
    </row>
    <row r="1780" spans="1:11" x14ac:dyDescent="0.25">
      <c r="A1780">
        <v>7350</v>
      </c>
      <c r="B1780" t="s">
        <v>86</v>
      </c>
      <c r="C1780">
        <v>110</v>
      </c>
      <c r="D1780" s="404">
        <v>45046</v>
      </c>
      <c r="E1780" t="s">
        <v>4588</v>
      </c>
      <c r="F1780" t="s">
        <v>3974</v>
      </c>
      <c r="G1780" t="s">
        <v>4587</v>
      </c>
      <c r="H1780" s="427">
        <v>103.6</v>
      </c>
      <c r="I1780">
        <v>10243</v>
      </c>
      <c r="J1780" t="s">
        <v>3979</v>
      </c>
      <c r="K1780" t="s">
        <v>4259</v>
      </c>
    </row>
    <row r="1781" spans="1:11" ht="30" x14ac:dyDescent="0.25">
      <c r="A1781">
        <v>7350</v>
      </c>
      <c r="B1781" t="s">
        <v>86</v>
      </c>
      <c r="C1781">
        <v>120</v>
      </c>
      <c r="D1781" s="404">
        <v>45046</v>
      </c>
      <c r="E1781" s="448" t="s">
        <v>4586</v>
      </c>
      <c r="F1781" t="s">
        <v>3974</v>
      </c>
      <c r="G1781" t="s">
        <v>4585</v>
      </c>
      <c r="H1781" s="427">
        <v>133.9</v>
      </c>
      <c r="I1781">
        <v>10243</v>
      </c>
      <c r="J1781" t="s">
        <v>3979</v>
      </c>
      <c r="K1781" t="s">
        <v>4259</v>
      </c>
    </row>
    <row r="1782" spans="1:11" x14ac:dyDescent="0.25">
      <c r="A1782">
        <v>7350</v>
      </c>
      <c r="B1782" t="s">
        <v>86</v>
      </c>
      <c r="C1782">
        <v>260</v>
      </c>
      <c r="D1782" s="404">
        <v>45046</v>
      </c>
      <c r="E1782" t="s">
        <v>3979</v>
      </c>
      <c r="F1782" t="s">
        <v>3971</v>
      </c>
      <c r="G1782">
        <v>42653</v>
      </c>
      <c r="H1782" s="427">
        <v>163.9</v>
      </c>
      <c r="I1782">
        <v>10243</v>
      </c>
      <c r="J1782" t="s">
        <v>3979</v>
      </c>
      <c r="K1782" t="s">
        <v>4259</v>
      </c>
    </row>
    <row r="1783" spans="1:11" ht="30" x14ac:dyDescent="0.25">
      <c r="A1783">
        <v>7350</v>
      </c>
      <c r="B1783" t="s">
        <v>86</v>
      </c>
      <c r="C1783">
        <v>110</v>
      </c>
      <c r="D1783" s="404">
        <v>45077</v>
      </c>
      <c r="E1783" s="448" t="s">
        <v>4527</v>
      </c>
      <c r="F1783" t="s">
        <v>3974</v>
      </c>
      <c r="G1783" t="s">
        <v>4526</v>
      </c>
      <c r="H1783" s="427">
        <v>133.9</v>
      </c>
      <c r="I1783">
        <v>10243</v>
      </c>
      <c r="J1783" t="s">
        <v>3979</v>
      </c>
      <c r="K1783" t="s">
        <v>4259</v>
      </c>
    </row>
    <row r="1784" spans="1:11" ht="45" x14ac:dyDescent="0.25">
      <c r="A1784">
        <v>7350</v>
      </c>
      <c r="B1784" t="s">
        <v>86</v>
      </c>
      <c r="C1784">
        <v>140</v>
      </c>
      <c r="D1784" s="404">
        <v>45077</v>
      </c>
      <c r="E1784" s="448" t="s">
        <v>4521</v>
      </c>
      <c r="F1784" t="s">
        <v>3974</v>
      </c>
      <c r="G1784" t="s">
        <v>4520</v>
      </c>
      <c r="H1784" s="427">
        <v>323.89999999999998</v>
      </c>
      <c r="I1784">
        <v>10243</v>
      </c>
      <c r="J1784" t="s">
        <v>3979</v>
      </c>
      <c r="K1784" t="s">
        <v>4259</v>
      </c>
    </row>
    <row r="1785" spans="1:11" ht="30" x14ac:dyDescent="0.25">
      <c r="A1785">
        <v>7350</v>
      </c>
      <c r="B1785" t="s">
        <v>86</v>
      </c>
      <c r="C1785">
        <v>150</v>
      </c>
      <c r="D1785" s="404">
        <v>45107</v>
      </c>
      <c r="E1785" s="448" t="s">
        <v>4467</v>
      </c>
      <c r="F1785" t="s">
        <v>3974</v>
      </c>
      <c r="G1785" t="s">
        <v>4466</v>
      </c>
      <c r="H1785" s="427">
        <v>103.9</v>
      </c>
      <c r="I1785">
        <v>10243</v>
      </c>
      <c r="J1785" t="s">
        <v>3979</v>
      </c>
      <c r="K1785" t="s">
        <v>4259</v>
      </c>
    </row>
    <row r="1786" spans="1:11" x14ac:dyDescent="0.25">
      <c r="A1786">
        <v>7350</v>
      </c>
      <c r="B1786" t="s">
        <v>86</v>
      </c>
      <c r="C1786">
        <v>230</v>
      </c>
      <c r="D1786" s="404">
        <v>45107</v>
      </c>
      <c r="E1786" t="s">
        <v>4465</v>
      </c>
      <c r="F1786" t="s">
        <v>3974</v>
      </c>
      <c r="G1786" t="s">
        <v>4464</v>
      </c>
      <c r="H1786" s="427">
        <v>133.9</v>
      </c>
      <c r="I1786">
        <v>10243</v>
      </c>
      <c r="J1786" t="s">
        <v>3979</v>
      </c>
      <c r="K1786" t="s">
        <v>4259</v>
      </c>
    </row>
    <row r="1787" spans="1:11" ht="30" x14ac:dyDescent="0.25">
      <c r="A1787">
        <v>7350</v>
      </c>
      <c r="B1787" t="s">
        <v>86</v>
      </c>
      <c r="C1787">
        <v>440</v>
      </c>
      <c r="D1787" s="404">
        <v>45107</v>
      </c>
      <c r="E1787" s="448" t="s">
        <v>4463</v>
      </c>
      <c r="F1787" t="s">
        <v>3974</v>
      </c>
      <c r="G1787" t="s">
        <v>4462</v>
      </c>
      <c r="H1787" s="427">
        <v>103.9</v>
      </c>
      <c r="I1787">
        <v>10243</v>
      </c>
      <c r="J1787" t="s">
        <v>3979</v>
      </c>
      <c r="K1787" t="s">
        <v>4259</v>
      </c>
    </row>
    <row r="1788" spans="1:11" ht="30" x14ac:dyDescent="0.25">
      <c r="A1788">
        <v>7350</v>
      </c>
      <c r="B1788" t="s">
        <v>86</v>
      </c>
      <c r="C1788">
        <v>110</v>
      </c>
      <c r="D1788" s="404">
        <v>45138</v>
      </c>
      <c r="E1788" s="448" t="s">
        <v>4412</v>
      </c>
      <c r="F1788" t="s">
        <v>3974</v>
      </c>
      <c r="G1788" t="s">
        <v>4411</v>
      </c>
      <c r="H1788" s="427">
        <v>133.9</v>
      </c>
      <c r="I1788">
        <v>10243</v>
      </c>
      <c r="J1788" t="s">
        <v>3979</v>
      </c>
      <c r="K1788" t="s">
        <v>4259</v>
      </c>
    </row>
    <row r="1789" spans="1:11" x14ac:dyDescent="0.25">
      <c r="A1789">
        <v>7350</v>
      </c>
      <c r="B1789" t="s">
        <v>86</v>
      </c>
      <c r="C1789">
        <v>120</v>
      </c>
      <c r="D1789" s="404">
        <v>45138</v>
      </c>
      <c r="E1789" t="s">
        <v>4404</v>
      </c>
      <c r="F1789" t="s">
        <v>3974</v>
      </c>
      <c r="G1789" t="s">
        <v>4403</v>
      </c>
      <c r="H1789" s="427">
        <v>313.89999999999998</v>
      </c>
      <c r="I1789">
        <v>10243</v>
      </c>
      <c r="J1789" t="s">
        <v>3979</v>
      </c>
      <c r="K1789" t="s">
        <v>4259</v>
      </c>
    </row>
    <row r="1790" spans="1:11" x14ac:dyDescent="0.25">
      <c r="A1790">
        <v>7350</v>
      </c>
      <c r="B1790" t="s">
        <v>86</v>
      </c>
      <c r="C1790">
        <v>130</v>
      </c>
      <c r="D1790" s="404">
        <v>45138</v>
      </c>
      <c r="E1790" t="s">
        <v>4401</v>
      </c>
      <c r="F1790" t="s">
        <v>3974</v>
      </c>
      <c r="G1790" t="s">
        <v>4400</v>
      </c>
      <c r="H1790" s="427">
        <v>1248.7</v>
      </c>
      <c r="I1790">
        <v>10243</v>
      </c>
      <c r="J1790" t="s">
        <v>3979</v>
      </c>
      <c r="K1790" t="s">
        <v>4259</v>
      </c>
    </row>
    <row r="1791" spans="1:11" x14ac:dyDescent="0.25">
      <c r="A1791">
        <v>7350</v>
      </c>
      <c r="B1791" t="s">
        <v>86</v>
      </c>
      <c r="C1791">
        <v>210</v>
      </c>
      <c r="D1791" s="404">
        <v>45139</v>
      </c>
      <c r="E1791" t="s">
        <v>4396</v>
      </c>
      <c r="F1791" t="s">
        <v>3971</v>
      </c>
      <c r="G1791">
        <v>43151</v>
      </c>
      <c r="H1791" s="427">
        <v>129.44999999999999</v>
      </c>
      <c r="I1791">
        <v>10243</v>
      </c>
      <c r="J1791" t="s">
        <v>3979</v>
      </c>
      <c r="K1791" t="s">
        <v>4259</v>
      </c>
    </row>
    <row r="1792" spans="1:11" x14ac:dyDescent="0.25">
      <c r="A1792">
        <v>7350</v>
      </c>
      <c r="B1792" t="s">
        <v>86</v>
      </c>
      <c r="C1792">
        <v>220</v>
      </c>
      <c r="D1792" s="404">
        <v>45139</v>
      </c>
      <c r="E1792" t="s">
        <v>4396</v>
      </c>
      <c r="F1792" t="s">
        <v>3971</v>
      </c>
      <c r="G1792">
        <v>43151</v>
      </c>
      <c r="H1792" s="427">
        <v>129.44999999999999</v>
      </c>
      <c r="I1792">
        <v>10243</v>
      </c>
      <c r="J1792" t="s">
        <v>3979</v>
      </c>
      <c r="K1792" t="s">
        <v>4259</v>
      </c>
    </row>
    <row r="1793" spans="1:11" ht="30" x14ac:dyDescent="0.25">
      <c r="A1793">
        <v>7350</v>
      </c>
      <c r="B1793" t="s">
        <v>86</v>
      </c>
      <c r="C1793">
        <v>110</v>
      </c>
      <c r="D1793" s="404">
        <v>45169</v>
      </c>
      <c r="E1793" s="448" t="s">
        <v>4340</v>
      </c>
      <c r="F1793" t="s">
        <v>3974</v>
      </c>
      <c r="G1793" t="s">
        <v>4339</v>
      </c>
      <c r="H1793" s="427">
        <v>125</v>
      </c>
      <c r="I1793">
        <v>10243</v>
      </c>
      <c r="J1793" t="s">
        <v>3979</v>
      </c>
      <c r="K1793" t="s">
        <v>4259</v>
      </c>
    </row>
    <row r="1794" spans="1:11" ht="30" x14ac:dyDescent="0.25">
      <c r="A1794">
        <v>7350</v>
      </c>
      <c r="B1794" t="s">
        <v>86</v>
      </c>
      <c r="C1794">
        <v>110</v>
      </c>
      <c r="D1794" s="404">
        <v>45169</v>
      </c>
      <c r="E1794" s="448" t="s">
        <v>4338</v>
      </c>
      <c r="F1794" t="s">
        <v>3974</v>
      </c>
      <c r="G1794" t="s">
        <v>4337</v>
      </c>
      <c r="H1794" s="427">
        <v>125</v>
      </c>
      <c r="I1794">
        <v>10243</v>
      </c>
      <c r="J1794" t="s">
        <v>3979</v>
      </c>
      <c r="K1794" t="s">
        <v>4259</v>
      </c>
    </row>
    <row r="1795" spans="1:11" x14ac:dyDescent="0.25">
      <c r="A1795">
        <v>7350</v>
      </c>
      <c r="B1795" t="s">
        <v>86</v>
      </c>
      <c r="C1795">
        <v>120</v>
      </c>
      <c r="D1795" s="404">
        <v>45169</v>
      </c>
      <c r="E1795" t="s">
        <v>3979</v>
      </c>
      <c r="F1795" t="s">
        <v>3971</v>
      </c>
      <c r="G1795">
        <v>43372</v>
      </c>
      <c r="H1795" s="427">
        <v>185</v>
      </c>
      <c r="I1795">
        <v>10243</v>
      </c>
      <c r="J1795" t="s">
        <v>3979</v>
      </c>
      <c r="K1795" t="s">
        <v>4259</v>
      </c>
    </row>
    <row r="1796" spans="1:11" x14ac:dyDescent="0.25">
      <c r="A1796">
        <v>7350</v>
      </c>
      <c r="B1796" t="s">
        <v>86</v>
      </c>
      <c r="C1796">
        <v>120</v>
      </c>
      <c r="D1796" s="404">
        <v>45169</v>
      </c>
      <c r="E1796" t="s">
        <v>3979</v>
      </c>
      <c r="F1796" t="s">
        <v>3971</v>
      </c>
      <c r="G1796">
        <v>43374</v>
      </c>
      <c r="H1796" s="427">
        <v>133.9</v>
      </c>
      <c r="I1796">
        <v>10243</v>
      </c>
      <c r="J1796" t="s">
        <v>3979</v>
      </c>
      <c r="K1796" t="s">
        <v>4259</v>
      </c>
    </row>
    <row r="1797" spans="1:11" ht="45" x14ac:dyDescent="0.25">
      <c r="A1797">
        <v>7350</v>
      </c>
      <c r="B1797" t="s">
        <v>86</v>
      </c>
      <c r="C1797">
        <v>120</v>
      </c>
      <c r="D1797" s="404">
        <v>45169</v>
      </c>
      <c r="E1797" s="448" t="s">
        <v>4336</v>
      </c>
      <c r="F1797" t="s">
        <v>3974</v>
      </c>
      <c r="G1797" t="s">
        <v>4335</v>
      </c>
      <c r="H1797" s="427">
        <v>133.9</v>
      </c>
      <c r="I1797">
        <v>10243</v>
      </c>
      <c r="J1797" t="s">
        <v>3979</v>
      </c>
      <c r="K1797" t="s">
        <v>4259</v>
      </c>
    </row>
    <row r="1798" spans="1:11" x14ac:dyDescent="0.25">
      <c r="A1798">
        <v>7350</v>
      </c>
      <c r="B1798" t="s">
        <v>86</v>
      </c>
      <c r="C1798">
        <v>210</v>
      </c>
      <c r="D1798" s="404">
        <v>45169</v>
      </c>
      <c r="E1798" t="s">
        <v>4329</v>
      </c>
      <c r="F1798" t="s">
        <v>3971</v>
      </c>
      <c r="G1798">
        <v>43375</v>
      </c>
      <c r="H1798" s="427">
        <v>129.44999999999999</v>
      </c>
      <c r="I1798">
        <v>10243</v>
      </c>
      <c r="J1798" t="s">
        <v>3979</v>
      </c>
      <c r="K1798" t="s">
        <v>4259</v>
      </c>
    </row>
    <row r="1799" spans="1:11" x14ac:dyDescent="0.25">
      <c r="A1799">
        <v>7350</v>
      </c>
      <c r="B1799" t="s">
        <v>86</v>
      </c>
      <c r="C1799">
        <v>210</v>
      </c>
      <c r="D1799" s="404">
        <v>45169</v>
      </c>
      <c r="E1799" t="s">
        <v>4330</v>
      </c>
      <c r="F1799" t="s">
        <v>3971</v>
      </c>
      <c r="G1799">
        <v>43377</v>
      </c>
      <c r="H1799" s="427">
        <v>133.9</v>
      </c>
      <c r="I1799">
        <v>10243</v>
      </c>
      <c r="J1799" t="s">
        <v>3979</v>
      </c>
      <c r="K1799" t="s">
        <v>4259</v>
      </c>
    </row>
    <row r="1800" spans="1:11" x14ac:dyDescent="0.25">
      <c r="A1800">
        <v>7350</v>
      </c>
      <c r="B1800" t="s">
        <v>86</v>
      </c>
      <c r="C1800">
        <v>220</v>
      </c>
      <c r="D1800" s="404">
        <v>45169</v>
      </c>
      <c r="E1800" t="s">
        <v>4329</v>
      </c>
      <c r="F1800" t="s">
        <v>3971</v>
      </c>
      <c r="G1800">
        <v>43375</v>
      </c>
      <c r="H1800" s="427">
        <v>129.44999999999999</v>
      </c>
      <c r="I1800">
        <v>10243</v>
      </c>
      <c r="J1800" t="s">
        <v>3979</v>
      </c>
      <c r="K1800" t="s">
        <v>4259</v>
      </c>
    </row>
    <row r="1801" spans="1:11" x14ac:dyDescent="0.25">
      <c r="A1801">
        <v>7350</v>
      </c>
      <c r="B1801" t="s">
        <v>86</v>
      </c>
      <c r="C1801">
        <v>140</v>
      </c>
      <c r="D1801" s="404">
        <v>45199</v>
      </c>
      <c r="E1801" t="s">
        <v>4255</v>
      </c>
      <c r="F1801" t="s">
        <v>3974</v>
      </c>
      <c r="G1801" t="s">
        <v>4254</v>
      </c>
      <c r="H1801" s="427">
        <v>133.9</v>
      </c>
      <c r="I1801">
        <v>10243</v>
      </c>
      <c r="J1801" t="s">
        <v>3979</v>
      </c>
      <c r="K1801" t="s">
        <v>4259</v>
      </c>
    </row>
    <row r="1802" spans="1:11" x14ac:dyDescent="0.25">
      <c r="A1802">
        <v>7350</v>
      </c>
      <c r="B1802" t="s">
        <v>86</v>
      </c>
      <c r="C1802">
        <v>240</v>
      </c>
      <c r="D1802" s="404">
        <v>45199</v>
      </c>
      <c r="E1802" t="s">
        <v>3979</v>
      </c>
      <c r="F1802" t="s">
        <v>3971</v>
      </c>
      <c r="G1802">
        <v>43671</v>
      </c>
      <c r="H1802" s="427">
        <v>133.9</v>
      </c>
      <c r="I1802">
        <v>10243</v>
      </c>
      <c r="J1802" t="s">
        <v>3979</v>
      </c>
      <c r="K1802" t="s">
        <v>4259</v>
      </c>
    </row>
    <row r="1803" spans="1:11" x14ac:dyDescent="0.25">
      <c r="A1803">
        <v>7350</v>
      </c>
      <c r="B1803" t="s">
        <v>86</v>
      </c>
      <c r="C1803">
        <v>340</v>
      </c>
      <c r="D1803" s="404">
        <v>45199</v>
      </c>
      <c r="E1803" t="s">
        <v>4253</v>
      </c>
      <c r="F1803" t="s">
        <v>3971</v>
      </c>
      <c r="G1803">
        <v>43670</v>
      </c>
      <c r="H1803" s="427">
        <v>508.9</v>
      </c>
      <c r="I1803">
        <v>10243</v>
      </c>
      <c r="J1803" t="s">
        <v>3979</v>
      </c>
      <c r="K1803" t="s">
        <v>4259</v>
      </c>
    </row>
    <row r="1804" spans="1:11" x14ac:dyDescent="0.25">
      <c r="A1804">
        <v>7350</v>
      </c>
      <c r="B1804" t="s">
        <v>86</v>
      </c>
      <c r="C1804">
        <v>210</v>
      </c>
      <c r="D1804" s="404">
        <v>45230</v>
      </c>
      <c r="E1804" t="s">
        <v>3979</v>
      </c>
      <c r="F1804" t="s">
        <v>3971</v>
      </c>
      <c r="G1804">
        <v>43911</v>
      </c>
      <c r="H1804" s="427">
        <v>66.95</v>
      </c>
      <c r="I1804">
        <v>10243</v>
      </c>
      <c r="J1804" t="s">
        <v>3979</v>
      </c>
      <c r="K1804" t="s">
        <v>4259</v>
      </c>
    </row>
    <row r="1805" spans="1:11" x14ac:dyDescent="0.25">
      <c r="A1805">
        <v>7350</v>
      </c>
      <c r="B1805" t="s">
        <v>86</v>
      </c>
      <c r="C1805">
        <v>220</v>
      </c>
      <c r="D1805" s="404">
        <v>45230</v>
      </c>
      <c r="E1805" t="s">
        <v>3979</v>
      </c>
      <c r="F1805" t="s">
        <v>3971</v>
      </c>
      <c r="G1805">
        <v>43911</v>
      </c>
      <c r="H1805" s="427">
        <v>66.959999999999994</v>
      </c>
      <c r="I1805">
        <v>10243</v>
      </c>
      <c r="J1805" t="s">
        <v>3979</v>
      </c>
      <c r="K1805" t="s">
        <v>4259</v>
      </c>
    </row>
    <row r="1806" spans="1:11" x14ac:dyDescent="0.25">
      <c r="A1806">
        <v>7350</v>
      </c>
      <c r="B1806" t="s">
        <v>86</v>
      </c>
      <c r="C1806">
        <v>230</v>
      </c>
      <c r="D1806" s="404">
        <v>45230</v>
      </c>
      <c r="E1806" t="s">
        <v>3979</v>
      </c>
      <c r="F1806" t="s">
        <v>3974</v>
      </c>
      <c r="G1806" t="s">
        <v>4206</v>
      </c>
      <c r="H1806" s="427">
        <v>816.32</v>
      </c>
      <c r="I1806">
        <v>10243</v>
      </c>
      <c r="J1806" t="s">
        <v>3979</v>
      </c>
      <c r="K1806" t="s">
        <v>4259</v>
      </c>
    </row>
    <row r="1807" spans="1:11" x14ac:dyDescent="0.25">
      <c r="A1807">
        <v>7350</v>
      </c>
      <c r="B1807" t="s">
        <v>86</v>
      </c>
      <c r="C1807">
        <v>240</v>
      </c>
      <c r="D1807" s="404">
        <v>45230</v>
      </c>
      <c r="E1807" t="s">
        <v>3979</v>
      </c>
      <c r="F1807" t="s">
        <v>3971</v>
      </c>
      <c r="G1807">
        <v>43912</v>
      </c>
      <c r="H1807" s="427">
        <v>133.9</v>
      </c>
      <c r="I1807">
        <v>10243</v>
      </c>
      <c r="J1807" t="s">
        <v>3979</v>
      </c>
      <c r="K1807" t="s">
        <v>4259</v>
      </c>
    </row>
    <row r="1808" spans="1:11" x14ac:dyDescent="0.25">
      <c r="A1808">
        <v>7350</v>
      </c>
      <c r="B1808" t="s">
        <v>86</v>
      </c>
      <c r="C1808">
        <v>220</v>
      </c>
      <c r="D1808" s="404">
        <v>45261</v>
      </c>
      <c r="E1808" t="s">
        <v>3979</v>
      </c>
      <c r="F1808" t="s">
        <v>3971</v>
      </c>
      <c r="G1808">
        <v>44138</v>
      </c>
      <c r="H1808" s="427">
        <v>163.9</v>
      </c>
      <c r="I1808">
        <v>10243</v>
      </c>
      <c r="J1808" t="s">
        <v>3979</v>
      </c>
      <c r="K1808" t="s">
        <v>4259</v>
      </c>
    </row>
    <row r="1809" spans="1:11" x14ac:dyDescent="0.25">
      <c r="A1809">
        <v>7350</v>
      </c>
      <c r="B1809" t="s">
        <v>86</v>
      </c>
      <c r="C1809">
        <v>430</v>
      </c>
      <c r="D1809" s="404">
        <v>45278</v>
      </c>
      <c r="E1809" t="s">
        <v>4086</v>
      </c>
      <c r="F1809" t="s">
        <v>3971</v>
      </c>
      <c r="G1809">
        <v>44270</v>
      </c>
      <c r="H1809" s="427">
        <v>66.959999999999994</v>
      </c>
      <c r="I1809">
        <v>10243</v>
      </c>
      <c r="J1809" t="s">
        <v>3979</v>
      </c>
      <c r="K1809" t="s">
        <v>4259</v>
      </c>
    </row>
    <row r="1810" spans="1:11" x14ac:dyDescent="0.25">
      <c r="A1810">
        <v>7350</v>
      </c>
      <c r="B1810" t="s">
        <v>86</v>
      </c>
      <c r="C1810">
        <v>440</v>
      </c>
      <c r="D1810" s="404">
        <v>45278</v>
      </c>
      <c r="E1810" t="s">
        <v>4086</v>
      </c>
      <c r="F1810" t="s">
        <v>3971</v>
      </c>
      <c r="G1810">
        <v>44270</v>
      </c>
      <c r="H1810" s="427">
        <v>66.95</v>
      </c>
      <c r="I1810">
        <v>10243</v>
      </c>
      <c r="J1810" t="s">
        <v>3979</v>
      </c>
      <c r="K1810" t="s">
        <v>4259</v>
      </c>
    </row>
    <row r="1811" spans="1:11" x14ac:dyDescent="0.25">
      <c r="A1811">
        <v>7350</v>
      </c>
      <c r="B1811" t="s">
        <v>86</v>
      </c>
      <c r="C1811">
        <v>430</v>
      </c>
      <c r="D1811" s="404">
        <v>45290</v>
      </c>
      <c r="E1811" t="s">
        <v>3979</v>
      </c>
      <c r="F1811" t="s">
        <v>3971</v>
      </c>
      <c r="G1811">
        <v>44360</v>
      </c>
      <c r="H1811" s="427">
        <v>66.959999999999994</v>
      </c>
      <c r="I1811">
        <v>10243</v>
      </c>
      <c r="J1811" t="s">
        <v>3979</v>
      </c>
      <c r="K1811" t="s">
        <v>4259</v>
      </c>
    </row>
    <row r="1812" spans="1:11" x14ac:dyDescent="0.25">
      <c r="A1812">
        <v>7350</v>
      </c>
      <c r="B1812" t="s">
        <v>86</v>
      </c>
      <c r="C1812">
        <v>440</v>
      </c>
      <c r="D1812" s="404">
        <v>45290</v>
      </c>
      <c r="E1812" t="s">
        <v>3979</v>
      </c>
      <c r="F1812" t="s">
        <v>3971</v>
      </c>
      <c r="G1812">
        <v>44360</v>
      </c>
      <c r="H1812" s="427">
        <v>66.95</v>
      </c>
      <c r="I1812">
        <v>10243</v>
      </c>
      <c r="J1812" t="s">
        <v>3979</v>
      </c>
      <c r="K1812" t="s">
        <v>4259</v>
      </c>
    </row>
    <row r="1813" spans="1:11" x14ac:dyDescent="0.25">
      <c r="A1813">
        <v>7350</v>
      </c>
      <c r="B1813" t="s">
        <v>86</v>
      </c>
      <c r="C1813">
        <v>120</v>
      </c>
      <c r="D1813" s="404">
        <v>45302</v>
      </c>
      <c r="E1813" t="s">
        <v>3979</v>
      </c>
      <c r="F1813" t="s">
        <v>3971</v>
      </c>
      <c r="G1813">
        <v>44230</v>
      </c>
      <c r="H1813" s="427">
        <v>133.9</v>
      </c>
      <c r="I1813">
        <v>10243</v>
      </c>
      <c r="J1813" t="s">
        <v>3979</v>
      </c>
      <c r="K1813" t="s">
        <v>4259</v>
      </c>
    </row>
    <row r="1814" spans="1:11" x14ac:dyDescent="0.25">
      <c r="A1814">
        <v>7350</v>
      </c>
      <c r="B1814" t="s">
        <v>86</v>
      </c>
      <c r="C1814">
        <v>110</v>
      </c>
      <c r="D1814" s="404">
        <v>45351</v>
      </c>
      <c r="E1814" t="s">
        <v>3985</v>
      </c>
      <c r="F1814" t="s">
        <v>3971</v>
      </c>
      <c r="G1814">
        <v>44732</v>
      </c>
      <c r="H1814" s="427">
        <v>250</v>
      </c>
      <c r="I1814">
        <v>10243</v>
      </c>
      <c r="J1814" t="s">
        <v>3979</v>
      </c>
      <c r="K1814" t="s">
        <v>4259</v>
      </c>
    </row>
    <row r="1815" spans="1:11" x14ac:dyDescent="0.25">
      <c r="A1815">
        <v>7350</v>
      </c>
      <c r="B1815" t="s">
        <v>86</v>
      </c>
      <c r="C1815">
        <v>190</v>
      </c>
      <c r="D1815" s="404">
        <v>45351</v>
      </c>
      <c r="E1815" t="s">
        <v>3981</v>
      </c>
      <c r="F1815" t="s">
        <v>3974</v>
      </c>
      <c r="G1815" t="s">
        <v>3980</v>
      </c>
      <c r="H1815" s="427">
        <v>95</v>
      </c>
      <c r="I1815">
        <v>10243</v>
      </c>
      <c r="J1815" t="s">
        <v>3979</v>
      </c>
      <c r="K1815" t="s">
        <v>4259</v>
      </c>
    </row>
    <row r="1816" spans="1:11" x14ac:dyDescent="0.25">
      <c r="A1816">
        <v>7350</v>
      </c>
      <c r="B1816" t="s">
        <v>86</v>
      </c>
      <c r="C1816">
        <v>110</v>
      </c>
      <c r="D1816" s="404">
        <v>44999</v>
      </c>
      <c r="E1816" t="s">
        <v>3977</v>
      </c>
      <c r="F1816" t="s">
        <v>3971</v>
      </c>
      <c r="G1816">
        <v>14032023</v>
      </c>
      <c r="H1816" s="427">
        <v>9.49</v>
      </c>
      <c r="I1816">
        <v>10852</v>
      </c>
      <c r="J1816" t="s">
        <v>961</v>
      </c>
      <c r="K1816" t="s">
        <v>4719</v>
      </c>
    </row>
    <row r="1817" spans="1:11" x14ac:dyDescent="0.25">
      <c r="A1817">
        <v>7350</v>
      </c>
      <c r="B1817" t="s">
        <v>86</v>
      </c>
      <c r="C1817">
        <v>112</v>
      </c>
      <c r="D1817" s="404">
        <v>44999</v>
      </c>
      <c r="E1817" t="s">
        <v>3977</v>
      </c>
      <c r="F1817" t="s">
        <v>3971</v>
      </c>
      <c r="G1817">
        <v>14032023</v>
      </c>
      <c r="H1817" s="427">
        <v>4.74</v>
      </c>
      <c r="I1817">
        <v>10852</v>
      </c>
      <c r="J1817" t="s">
        <v>961</v>
      </c>
      <c r="K1817" t="s">
        <v>4719</v>
      </c>
    </row>
    <row r="1818" spans="1:11" x14ac:dyDescent="0.25">
      <c r="A1818">
        <v>7350</v>
      </c>
      <c r="B1818" t="s">
        <v>86</v>
      </c>
      <c r="C1818">
        <v>120</v>
      </c>
      <c r="D1818" s="404">
        <v>44999</v>
      </c>
      <c r="E1818" t="s">
        <v>3977</v>
      </c>
      <c r="F1818" t="s">
        <v>3971</v>
      </c>
      <c r="G1818">
        <v>14032023</v>
      </c>
      <c r="H1818" s="427">
        <v>10.43</v>
      </c>
      <c r="I1818">
        <v>10852</v>
      </c>
      <c r="J1818" t="s">
        <v>961</v>
      </c>
      <c r="K1818" t="s">
        <v>4719</v>
      </c>
    </row>
    <row r="1819" spans="1:11" x14ac:dyDescent="0.25">
      <c r="A1819">
        <v>7350</v>
      </c>
      <c r="B1819" t="s">
        <v>86</v>
      </c>
      <c r="C1819">
        <v>130</v>
      </c>
      <c r="D1819" s="404">
        <v>44999</v>
      </c>
      <c r="E1819" t="s">
        <v>3977</v>
      </c>
      <c r="F1819" t="s">
        <v>3971</v>
      </c>
      <c r="G1819">
        <v>14032023</v>
      </c>
      <c r="H1819" s="427">
        <v>8.06</v>
      </c>
      <c r="I1819">
        <v>10852</v>
      </c>
      <c r="J1819" t="s">
        <v>961</v>
      </c>
      <c r="K1819" t="s">
        <v>4719</v>
      </c>
    </row>
    <row r="1820" spans="1:11" x14ac:dyDescent="0.25">
      <c r="A1820">
        <v>7350</v>
      </c>
      <c r="B1820" t="s">
        <v>86</v>
      </c>
      <c r="C1820">
        <v>140</v>
      </c>
      <c r="D1820" s="404">
        <v>44999</v>
      </c>
      <c r="E1820" t="s">
        <v>3977</v>
      </c>
      <c r="F1820" t="s">
        <v>3971</v>
      </c>
      <c r="G1820">
        <v>14032023</v>
      </c>
      <c r="H1820" s="427">
        <v>9.49</v>
      </c>
      <c r="I1820">
        <v>10852</v>
      </c>
      <c r="J1820" t="s">
        <v>961</v>
      </c>
      <c r="K1820" t="s">
        <v>4719</v>
      </c>
    </row>
    <row r="1821" spans="1:11" x14ac:dyDescent="0.25">
      <c r="A1821">
        <v>7350</v>
      </c>
      <c r="B1821" t="s">
        <v>86</v>
      </c>
      <c r="C1821">
        <v>160</v>
      </c>
      <c r="D1821" s="404">
        <v>44999</v>
      </c>
      <c r="E1821" t="s">
        <v>3977</v>
      </c>
      <c r="F1821" t="s">
        <v>3971</v>
      </c>
      <c r="G1821">
        <v>14032023</v>
      </c>
      <c r="H1821" s="427">
        <v>2.84</v>
      </c>
      <c r="I1821">
        <v>10852</v>
      </c>
      <c r="J1821" t="s">
        <v>961</v>
      </c>
      <c r="K1821" t="s">
        <v>4719</v>
      </c>
    </row>
    <row r="1822" spans="1:11" x14ac:dyDescent="0.25">
      <c r="A1822">
        <v>7350</v>
      </c>
      <c r="B1822" t="s">
        <v>86</v>
      </c>
      <c r="C1822">
        <v>935</v>
      </c>
      <c r="D1822" s="404">
        <v>44999</v>
      </c>
      <c r="E1822" t="s">
        <v>3977</v>
      </c>
      <c r="F1822" t="s">
        <v>3971</v>
      </c>
      <c r="G1822">
        <v>14032023</v>
      </c>
      <c r="H1822" s="427">
        <v>2.37</v>
      </c>
      <c r="I1822">
        <v>10852</v>
      </c>
      <c r="J1822" t="s">
        <v>961</v>
      </c>
      <c r="K1822" t="s">
        <v>4719</v>
      </c>
    </row>
    <row r="1823" spans="1:11" x14ac:dyDescent="0.25">
      <c r="A1823">
        <v>7350</v>
      </c>
      <c r="B1823" t="s">
        <v>86</v>
      </c>
      <c r="C1823">
        <v>110</v>
      </c>
      <c r="D1823" s="404">
        <v>45072</v>
      </c>
      <c r="E1823" t="s">
        <v>2667</v>
      </c>
      <c r="F1823" t="s">
        <v>3971</v>
      </c>
      <c r="G1823">
        <v>26052023</v>
      </c>
      <c r="H1823" s="427">
        <v>13.21</v>
      </c>
      <c r="I1823">
        <v>10852</v>
      </c>
      <c r="J1823" t="s">
        <v>961</v>
      </c>
      <c r="K1823" t="s">
        <v>4719</v>
      </c>
    </row>
    <row r="1824" spans="1:11" x14ac:dyDescent="0.25">
      <c r="A1824">
        <v>7350</v>
      </c>
      <c r="B1824" t="s">
        <v>86</v>
      </c>
      <c r="C1824">
        <v>112</v>
      </c>
      <c r="D1824" s="404">
        <v>45072</v>
      </c>
      <c r="E1824" t="s">
        <v>2667</v>
      </c>
      <c r="F1824" t="s">
        <v>3971</v>
      </c>
      <c r="G1824">
        <v>26052023</v>
      </c>
      <c r="H1824" s="427">
        <v>9.91</v>
      </c>
      <c r="I1824">
        <v>10852</v>
      </c>
      <c r="J1824" t="s">
        <v>961</v>
      </c>
      <c r="K1824" t="s">
        <v>4719</v>
      </c>
    </row>
    <row r="1825" spans="1:11" x14ac:dyDescent="0.25">
      <c r="A1825">
        <v>7350</v>
      </c>
      <c r="B1825" t="s">
        <v>86</v>
      </c>
      <c r="C1825">
        <v>120</v>
      </c>
      <c r="D1825" s="404">
        <v>45072</v>
      </c>
      <c r="E1825" t="s">
        <v>2667</v>
      </c>
      <c r="F1825" t="s">
        <v>3971</v>
      </c>
      <c r="G1825">
        <v>26052023</v>
      </c>
      <c r="H1825" s="427">
        <v>17.84</v>
      </c>
      <c r="I1825">
        <v>10852</v>
      </c>
      <c r="J1825" t="s">
        <v>961</v>
      </c>
      <c r="K1825" t="s">
        <v>4719</v>
      </c>
    </row>
    <row r="1826" spans="1:11" x14ac:dyDescent="0.25">
      <c r="A1826">
        <v>7350</v>
      </c>
      <c r="B1826" t="s">
        <v>86</v>
      </c>
      <c r="C1826">
        <v>130</v>
      </c>
      <c r="D1826" s="404">
        <v>45072</v>
      </c>
      <c r="E1826" t="s">
        <v>2667</v>
      </c>
      <c r="F1826" t="s">
        <v>3971</v>
      </c>
      <c r="G1826">
        <v>26052023</v>
      </c>
      <c r="H1826" s="427">
        <v>10.11</v>
      </c>
      <c r="I1826">
        <v>10852</v>
      </c>
      <c r="J1826" t="s">
        <v>961</v>
      </c>
      <c r="K1826" t="s">
        <v>4719</v>
      </c>
    </row>
    <row r="1827" spans="1:11" x14ac:dyDescent="0.25">
      <c r="A1827">
        <v>7350</v>
      </c>
      <c r="B1827" t="s">
        <v>86</v>
      </c>
      <c r="C1827">
        <v>140</v>
      </c>
      <c r="D1827" s="404">
        <v>45072</v>
      </c>
      <c r="E1827" t="s">
        <v>2667</v>
      </c>
      <c r="F1827" t="s">
        <v>3971</v>
      </c>
      <c r="G1827">
        <v>26052023</v>
      </c>
      <c r="H1827" s="427">
        <v>11.9</v>
      </c>
      <c r="I1827">
        <v>10852</v>
      </c>
      <c r="J1827" t="s">
        <v>961</v>
      </c>
      <c r="K1827" t="s">
        <v>4719</v>
      </c>
    </row>
    <row r="1828" spans="1:11" x14ac:dyDescent="0.25">
      <c r="A1828">
        <v>7350</v>
      </c>
      <c r="B1828" t="s">
        <v>86</v>
      </c>
      <c r="C1828">
        <v>160</v>
      </c>
      <c r="D1828" s="404">
        <v>45072</v>
      </c>
      <c r="E1828" t="s">
        <v>2667</v>
      </c>
      <c r="F1828" t="s">
        <v>3971</v>
      </c>
      <c r="G1828">
        <v>26052023</v>
      </c>
      <c r="H1828" s="427">
        <v>5.95</v>
      </c>
      <c r="I1828">
        <v>10852</v>
      </c>
      <c r="J1828" t="s">
        <v>961</v>
      </c>
      <c r="K1828" t="s">
        <v>4719</v>
      </c>
    </row>
    <row r="1829" spans="1:11" x14ac:dyDescent="0.25">
      <c r="A1829">
        <v>7350</v>
      </c>
      <c r="B1829" t="s">
        <v>86</v>
      </c>
      <c r="C1829">
        <v>210</v>
      </c>
      <c r="D1829" s="404">
        <v>45072</v>
      </c>
      <c r="E1829" t="s">
        <v>2667</v>
      </c>
      <c r="F1829" t="s">
        <v>3971</v>
      </c>
      <c r="G1829">
        <v>26052023</v>
      </c>
      <c r="H1829" s="427">
        <v>6.61</v>
      </c>
      <c r="I1829">
        <v>10852</v>
      </c>
      <c r="J1829" t="s">
        <v>961</v>
      </c>
      <c r="K1829" t="s">
        <v>4719</v>
      </c>
    </row>
    <row r="1830" spans="1:11" x14ac:dyDescent="0.25">
      <c r="A1830">
        <v>7350</v>
      </c>
      <c r="B1830" t="s">
        <v>86</v>
      </c>
      <c r="C1830">
        <v>220</v>
      </c>
      <c r="D1830" s="404">
        <v>45072</v>
      </c>
      <c r="E1830" t="s">
        <v>2667</v>
      </c>
      <c r="F1830" t="s">
        <v>3971</v>
      </c>
      <c r="G1830">
        <v>26052023</v>
      </c>
      <c r="H1830" s="427">
        <v>3.97</v>
      </c>
      <c r="I1830">
        <v>10852</v>
      </c>
      <c r="J1830" t="s">
        <v>961</v>
      </c>
      <c r="K1830" t="s">
        <v>4719</v>
      </c>
    </row>
    <row r="1831" spans="1:11" x14ac:dyDescent="0.25">
      <c r="A1831">
        <v>7350</v>
      </c>
      <c r="B1831" t="s">
        <v>86</v>
      </c>
      <c r="C1831">
        <v>230</v>
      </c>
      <c r="D1831" s="404">
        <v>45072</v>
      </c>
      <c r="E1831" t="s">
        <v>2667</v>
      </c>
      <c r="F1831" t="s">
        <v>3971</v>
      </c>
      <c r="G1831">
        <v>26052023</v>
      </c>
      <c r="H1831" s="427">
        <v>6.69</v>
      </c>
      <c r="I1831">
        <v>10852</v>
      </c>
      <c r="J1831" t="s">
        <v>961</v>
      </c>
      <c r="K1831" t="s">
        <v>4719</v>
      </c>
    </row>
    <row r="1832" spans="1:11" x14ac:dyDescent="0.25">
      <c r="A1832">
        <v>7350</v>
      </c>
      <c r="B1832" t="s">
        <v>86</v>
      </c>
      <c r="C1832">
        <v>240</v>
      </c>
      <c r="D1832" s="404">
        <v>45072</v>
      </c>
      <c r="E1832" t="s">
        <v>2667</v>
      </c>
      <c r="F1832" t="s">
        <v>3971</v>
      </c>
      <c r="G1832">
        <v>26052023</v>
      </c>
      <c r="H1832" s="427">
        <v>5.29</v>
      </c>
      <c r="I1832">
        <v>10852</v>
      </c>
      <c r="J1832" t="s">
        <v>961</v>
      </c>
      <c r="K1832" t="s">
        <v>4719</v>
      </c>
    </row>
    <row r="1833" spans="1:11" x14ac:dyDescent="0.25">
      <c r="A1833">
        <v>7350</v>
      </c>
      <c r="B1833" t="s">
        <v>86</v>
      </c>
      <c r="C1833">
        <v>340</v>
      </c>
      <c r="D1833" s="404">
        <v>45072</v>
      </c>
      <c r="E1833" t="s">
        <v>2667</v>
      </c>
      <c r="F1833" t="s">
        <v>3971</v>
      </c>
      <c r="G1833">
        <v>26052023</v>
      </c>
      <c r="H1833" s="427">
        <v>2.7</v>
      </c>
      <c r="I1833">
        <v>10852</v>
      </c>
      <c r="J1833" t="s">
        <v>961</v>
      </c>
      <c r="K1833" t="s">
        <v>4719</v>
      </c>
    </row>
    <row r="1834" spans="1:11" x14ac:dyDescent="0.25">
      <c r="A1834">
        <v>7350</v>
      </c>
      <c r="B1834" t="s">
        <v>86</v>
      </c>
      <c r="C1834">
        <v>935</v>
      </c>
      <c r="D1834" s="404">
        <v>45072</v>
      </c>
      <c r="E1834" t="s">
        <v>2667</v>
      </c>
      <c r="F1834" t="s">
        <v>3971</v>
      </c>
      <c r="G1834">
        <v>26052023</v>
      </c>
      <c r="H1834" s="427">
        <v>2.48</v>
      </c>
      <c r="I1834">
        <v>10852</v>
      </c>
      <c r="J1834" t="s">
        <v>961</v>
      </c>
      <c r="K1834" t="s">
        <v>4719</v>
      </c>
    </row>
    <row r="1835" spans="1:11" x14ac:dyDescent="0.25">
      <c r="A1835">
        <v>7350</v>
      </c>
      <c r="B1835" t="s">
        <v>86</v>
      </c>
      <c r="C1835">
        <v>936</v>
      </c>
      <c r="D1835" s="404">
        <v>45072</v>
      </c>
      <c r="E1835" t="s">
        <v>2667</v>
      </c>
      <c r="F1835" t="s">
        <v>3971</v>
      </c>
      <c r="G1835">
        <v>26052023</v>
      </c>
      <c r="H1835" s="427">
        <v>2.48</v>
      </c>
      <c r="I1835">
        <v>10852</v>
      </c>
      <c r="J1835" t="s">
        <v>961</v>
      </c>
      <c r="K1835" t="s">
        <v>4719</v>
      </c>
    </row>
    <row r="1836" spans="1:11" x14ac:dyDescent="0.25">
      <c r="A1836">
        <v>7350</v>
      </c>
      <c r="B1836" t="s">
        <v>86</v>
      </c>
      <c r="C1836">
        <v>112</v>
      </c>
      <c r="D1836" s="404">
        <v>45079</v>
      </c>
      <c r="E1836" t="s">
        <v>4504</v>
      </c>
      <c r="F1836" t="s">
        <v>3971</v>
      </c>
      <c r="G1836">
        <v>20623</v>
      </c>
      <c r="H1836" s="427">
        <v>35.65</v>
      </c>
      <c r="I1836">
        <v>10852</v>
      </c>
      <c r="J1836" t="s">
        <v>961</v>
      </c>
      <c r="K1836" t="s">
        <v>4719</v>
      </c>
    </row>
    <row r="1837" spans="1:11" x14ac:dyDescent="0.25">
      <c r="A1837">
        <v>7350</v>
      </c>
      <c r="B1837" t="s">
        <v>86</v>
      </c>
      <c r="C1837">
        <v>190</v>
      </c>
      <c r="D1837" s="404">
        <v>45114</v>
      </c>
      <c r="E1837" t="s">
        <v>961</v>
      </c>
      <c r="F1837" t="s">
        <v>3971</v>
      </c>
      <c r="G1837">
        <v>7072023</v>
      </c>
      <c r="H1837" s="427">
        <v>36.520000000000003</v>
      </c>
      <c r="I1837">
        <v>10852</v>
      </c>
      <c r="J1837" t="s">
        <v>961</v>
      </c>
      <c r="K1837" t="s">
        <v>4719</v>
      </c>
    </row>
    <row r="1838" spans="1:11" x14ac:dyDescent="0.25">
      <c r="A1838">
        <v>7350</v>
      </c>
      <c r="B1838" t="s">
        <v>86</v>
      </c>
      <c r="C1838">
        <v>210</v>
      </c>
      <c r="D1838" s="404">
        <v>45146</v>
      </c>
      <c r="E1838" t="s">
        <v>1192</v>
      </c>
      <c r="F1838" t="s">
        <v>3971</v>
      </c>
      <c r="G1838">
        <v>8082023</v>
      </c>
      <c r="H1838" s="427">
        <v>50.83</v>
      </c>
      <c r="I1838">
        <v>10852</v>
      </c>
      <c r="J1838" t="s">
        <v>961</v>
      </c>
      <c r="K1838" t="s">
        <v>4719</v>
      </c>
    </row>
    <row r="1839" spans="1:11" x14ac:dyDescent="0.25">
      <c r="A1839">
        <v>7350</v>
      </c>
      <c r="B1839" t="s">
        <v>86</v>
      </c>
      <c r="C1839">
        <v>220</v>
      </c>
      <c r="D1839" s="404">
        <v>45146</v>
      </c>
      <c r="E1839" t="s">
        <v>1192</v>
      </c>
      <c r="F1839" t="s">
        <v>3971</v>
      </c>
      <c r="G1839">
        <v>8082023</v>
      </c>
      <c r="H1839" s="427">
        <v>50.83</v>
      </c>
      <c r="I1839">
        <v>10852</v>
      </c>
      <c r="J1839" t="s">
        <v>961</v>
      </c>
      <c r="K1839" t="s">
        <v>4719</v>
      </c>
    </row>
    <row r="1840" spans="1:11" x14ac:dyDescent="0.25">
      <c r="A1840">
        <v>7350</v>
      </c>
      <c r="B1840" t="s">
        <v>86</v>
      </c>
      <c r="C1840">
        <v>230</v>
      </c>
      <c r="D1840" s="404">
        <v>45146</v>
      </c>
      <c r="E1840" t="s">
        <v>1192</v>
      </c>
      <c r="F1840" t="s">
        <v>3971</v>
      </c>
      <c r="G1840">
        <v>8082023</v>
      </c>
      <c r="H1840" s="427">
        <v>50.83</v>
      </c>
      <c r="I1840">
        <v>10852</v>
      </c>
      <c r="J1840" t="s">
        <v>961</v>
      </c>
      <c r="K1840" t="s">
        <v>4719</v>
      </c>
    </row>
    <row r="1841" spans="1:11" x14ac:dyDescent="0.25">
      <c r="A1841">
        <v>7350</v>
      </c>
      <c r="B1841" t="s">
        <v>86</v>
      </c>
      <c r="C1841">
        <v>240</v>
      </c>
      <c r="D1841" s="404">
        <v>45146</v>
      </c>
      <c r="E1841" t="s">
        <v>1192</v>
      </c>
      <c r="F1841" t="s">
        <v>3971</v>
      </c>
      <c r="G1841">
        <v>8082023</v>
      </c>
      <c r="H1841" s="427">
        <v>50.83</v>
      </c>
      <c r="I1841">
        <v>10852</v>
      </c>
      <c r="J1841" t="s">
        <v>961</v>
      </c>
      <c r="K1841" t="s">
        <v>4719</v>
      </c>
    </row>
    <row r="1842" spans="1:11" x14ac:dyDescent="0.25">
      <c r="A1842">
        <v>7350</v>
      </c>
      <c r="B1842" t="s">
        <v>86</v>
      </c>
      <c r="C1842">
        <v>340</v>
      </c>
      <c r="D1842" s="404">
        <v>45146</v>
      </c>
      <c r="E1842" t="s">
        <v>1192</v>
      </c>
      <c r="F1842" t="s">
        <v>3971</v>
      </c>
      <c r="G1842">
        <v>8082023</v>
      </c>
      <c r="H1842" s="427">
        <v>22.87</v>
      </c>
      <c r="I1842">
        <v>10852</v>
      </c>
      <c r="J1842" t="s">
        <v>961</v>
      </c>
      <c r="K1842" t="s">
        <v>4719</v>
      </c>
    </row>
    <row r="1843" spans="1:11" x14ac:dyDescent="0.25">
      <c r="A1843">
        <v>7350</v>
      </c>
      <c r="B1843" t="s">
        <v>86</v>
      </c>
      <c r="C1843">
        <v>936</v>
      </c>
      <c r="D1843" s="404">
        <v>45146</v>
      </c>
      <c r="E1843" t="s">
        <v>1192</v>
      </c>
      <c r="F1843" t="s">
        <v>3971</v>
      </c>
      <c r="G1843">
        <v>8082023</v>
      </c>
      <c r="H1843" s="427">
        <v>27.96</v>
      </c>
      <c r="I1843">
        <v>10852</v>
      </c>
      <c r="J1843" t="s">
        <v>961</v>
      </c>
      <c r="K1843" t="s">
        <v>4719</v>
      </c>
    </row>
    <row r="1844" spans="1:11" x14ac:dyDescent="0.25">
      <c r="A1844">
        <v>7350</v>
      </c>
      <c r="B1844" t="s">
        <v>86</v>
      </c>
      <c r="C1844">
        <v>112</v>
      </c>
      <c r="D1844" s="404">
        <v>45160</v>
      </c>
      <c r="E1844" t="s">
        <v>4364</v>
      </c>
      <c r="F1844" t="s">
        <v>3971</v>
      </c>
      <c r="G1844">
        <v>22082023</v>
      </c>
      <c r="H1844" s="427">
        <v>21.97</v>
      </c>
      <c r="I1844">
        <v>10852</v>
      </c>
      <c r="J1844" t="s">
        <v>961</v>
      </c>
      <c r="K1844" t="s">
        <v>4719</v>
      </c>
    </row>
    <row r="1845" spans="1:11" x14ac:dyDescent="0.25">
      <c r="A1845">
        <v>7350</v>
      </c>
      <c r="B1845" t="s">
        <v>86</v>
      </c>
      <c r="C1845">
        <v>142</v>
      </c>
      <c r="D1845" s="404">
        <v>45163</v>
      </c>
      <c r="E1845" t="s">
        <v>4345</v>
      </c>
      <c r="F1845" t="s">
        <v>3971</v>
      </c>
      <c r="G1845">
        <v>25082023</v>
      </c>
      <c r="H1845" s="427">
        <v>35.299999999999997</v>
      </c>
      <c r="I1845">
        <v>10852</v>
      </c>
      <c r="J1845" t="s">
        <v>961</v>
      </c>
      <c r="K1845" t="s">
        <v>4719</v>
      </c>
    </row>
    <row r="1846" spans="1:11" x14ac:dyDescent="0.25">
      <c r="A1846">
        <v>7350</v>
      </c>
      <c r="B1846" t="s">
        <v>86</v>
      </c>
      <c r="C1846">
        <v>112</v>
      </c>
      <c r="D1846" s="404">
        <v>45231</v>
      </c>
      <c r="E1846" t="s">
        <v>4200</v>
      </c>
      <c r="F1846" t="s">
        <v>3971</v>
      </c>
      <c r="G1846">
        <v>1112023</v>
      </c>
      <c r="H1846" s="427">
        <v>14.77</v>
      </c>
      <c r="I1846">
        <v>10852</v>
      </c>
      <c r="J1846" t="s">
        <v>961</v>
      </c>
      <c r="K1846" t="s">
        <v>4719</v>
      </c>
    </row>
    <row r="1847" spans="1:11" x14ac:dyDescent="0.25">
      <c r="A1847">
        <v>7350</v>
      </c>
      <c r="B1847" t="s">
        <v>86</v>
      </c>
      <c r="C1847">
        <v>110</v>
      </c>
      <c r="D1847" s="404">
        <v>45142</v>
      </c>
      <c r="E1847" t="s">
        <v>2667</v>
      </c>
      <c r="F1847" t="s">
        <v>3971</v>
      </c>
      <c r="G1847">
        <v>4082023</v>
      </c>
      <c r="H1847" s="427">
        <v>44.79</v>
      </c>
      <c r="I1847">
        <v>200324</v>
      </c>
      <c r="J1847" t="s">
        <v>2618</v>
      </c>
      <c r="K1847" t="s">
        <v>4719</v>
      </c>
    </row>
    <row r="1848" spans="1:11" x14ac:dyDescent="0.25">
      <c r="A1848">
        <v>7350</v>
      </c>
      <c r="B1848" t="s">
        <v>86</v>
      </c>
      <c r="C1848">
        <v>112</v>
      </c>
      <c r="D1848" s="404">
        <v>45142</v>
      </c>
      <c r="E1848" t="s">
        <v>2667</v>
      </c>
      <c r="F1848" t="s">
        <v>3971</v>
      </c>
      <c r="G1848">
        <v>4082023</v>
      </c>
      <c r="H1848" s="427">
        <v>33.6</v>
      </c>
      <c r="I1848">
        <v>200324</v>
      </c>
      <c r="J1848" t="s">
        <v>2618</v>
      </c>
      <c r="K1848" t="s">
        <v>4719</v>
      </c>
    </row>
    <row r="1849" spans="1:11" x14ac:dyDescent="0.25">
      <c r="A1849">
        <v>7350</v>
      </c>
      <c r="B1849" t="s">
        <v>86</v>
      </c>
      <c r="C1849">
        <v>120</v>
      </c>
      <c r="D1849" s="404">
        <v>45142</v>
      </c>
      <c r="E1849" t="s">
        <v>2667</v>
      </c>
      <c r="F1849" t="s">
        <v>3971</v>
      </c>
      <c r="G1849">
        <v>4082023</v>
      </c>
      <c r="H1849" s="427">
        <v>60.48</v>
      </c>
      <c r="I1849">
        <v>200324</v>
      </c>
      <c r="J1849" t="s">
        <v>2618</v>
      </c>
      <c r="K1849" t="s">
        <v>4719</v>
      </c>
    </row>
    <row r="1850" spans="1:11" x14ac:dyDescent="0.25">
      <c r="A1850">
        <v>7350</v>
      </c>
      <c r="B1850" t="s">
        <v>86</v>
      </c>
      <c r="C1850">
        <v>130</v>
      </c>
      <c r="D1850" s="404">
        <v>45142</v>
      </c>
      <c r="E1850" t="s">
        <v>2667</v>
      </c>
      <c r="F1850" t="s">
        <v>3971</v>
      </c>
      <c r="G1850">
        <v>4082023</v>
      </c>
      <c r="H1850" s="427">
        <v>34.270000000000003</v>
      </c>
      <c r="I1850">
        <v>200324</v>
      </c>
      <c r="J1850" t="s">
        <v>2618</v>
      </c>
      <c r="K1850" t="s">
        <v>4719</v>
      </c>
    </row>
    <row r="1851" spans="1:11" x14ac:dyDescent="0.25">
      <c r="A1851">
        <v>7350</v>
      </c>
      <c r="B1851" t="s">
        <v>86</v>
      </c>
      <c r="C1851">
        <v>140</v>
      </c>
      <c r="D1851" s="404">
        <v>45142</v>
      </c>
      <c r="E1851" t="s">
        <v>2667</v>
      </c>
      <c r="F1851" t="s">
        <v>3971</v>
      </c>
      <c r="G1851">
        <v>4082023</v>
      </c>
      <c r="H1851" s="427">
        <v>40.32</v>
      </c>
      <c r="I1851">
        <v>200324</v>
      </c>
      <c r="J1851" t="s">
        <v>2618</v>
      </c>
      <c r="K1851" t="s">
        <v>4719</v>
      </c>
    </row>
    <row r="1852" spans="1:11" x14ac:dyDescent="0.25">
      <c r="A1852">
        <v>7350</v>
      </c>
      <c r="B1852" t="s">
        <v>86</v>
      </c>
      <c r="C1852">
        <v>160</v>
      </c>
      <c r="D1852" s="404">
        <v>45142</v>
      </c>
      <c r="E1852" t="s">
        <v>2667</v>
      </c>
      <c r="F1852" t="s">
        <v>3971</v>
      </c>
      <c r="G1852">
        <v>4082023</v>
      </c>
      <c r="H1852" s="427">
        <v>20.16</v>
      </c>
      <c r="I1852">
        <v>200324</v>
      </c>
      <c r="J1852" t="s">
        <v>2618</v>
      </c>
      <c r="K1852" t="s">
        <v>4719</v>
      </c>
    </row>
    <row r="1853" spans="1:11" x14ac:dyDescent="0.25">
      <c r="A1853">
        <v>7350</v>
      </c>
      <c r="B1853" t="s">
        <v>86</v>
      </c>
      <c r="C1853">
        <v>210</v>
      </c>
      <c r="D1853" s="404">
        <v>45142</v>
      </c>
      <c r="E1853" t="s">
        <v>2667</v>
      </c>
      <c r="F1853" t="s">
        <v>3971</v>
      </c>
      <c r="G1853">
        <v>4082023</v>
      </c>
      <c r="H1853" s="427">
        <v>22.41</v>
      </c>
      <c r="I1853">
        <v>200324</v>
      </c>
      <c r="J1853" t="s">
        <v>2618</v>
      </c>
      <c r="K1853" t="s">
        <v>4719</v>
      </c>
    </row>
    <row r="1854" spans="1:11" x14ac:dyDescent="0.25">
      <c r="A1854">
        <v>7350</v>
      </c>
      <c r="B1854" t="s">
        <v>86</v>
      </c>
      <c r="C1854">
        <v>220</v>
      </c>
      <c r="D1854" s="404">
        <v>45142</v>
      </c>
      <c r="E1854" t="s">
        <v>2667</v>
      </c>
      <c r="F1854" t="s">
        <v>3971</v>
      </c>
      <c r="G1854">
        <v>4082023</v>
      </c>
      <c r="H1854" s="427">
        <v>13.44</v>
      </c>
      <c r="I1854">
        <v>200324</v>
      </c>
      <c r="J1854" t="s">
        <v>2618</v>
      </c>
      <c r="K1854" t="s">
        <v>4719</v>
      </c>
    </row>
    <row r="1855" spans="1:11" x14ac:dyDescent="0.25">
      <c r="A1855">
        <v>7350</v>
      </c>
      <c r="B1855" t="s">
        <v>86</v>
      </c>
      <c r="C1855">
        <v>230</v>
      </c>
      <c r="D1855" s="404">
        <v>45142</v>
      </c>
      <c r="E1855" t="s">
        <v>2667</v>
      </c>
      <c r="F1855" t="s">
        <v>3971</v>
      </c>
      <c r="G1855">
        <v>4082023</v>
      </c>
      <c r="H1855" s="427">
        <v>22.68</v>
      </c>
      <c r="I1855">
        <v>200324</v>
      </c>
      <c r="J1855" t="s">
        <v>2618</v>
      </c>
      <c r="K1855" t="s">
        <v>4719</v>
      </c>
    </row>
    <row r="1856" spans="1:11" x14ac:dyDescent="0.25">
      <c r="A1856">
        <v>7350</v>
      </c>
      <c r="B1856" t="s">
        <v>86</v>
      </c>
      <c r="C1856">
        <v>240</v>
      </c>
      <c r="D1856" s="404">
        <v>45142</v>
      </c>
      <c r="E1856" t="s">
        <v>2667</v>
      </c>
      <c r="F1856" t="s">
        <v>3971</v>
      </c>
      <c r="G1856">
        <v>4082023</v>
      </c>
      <c r="H1856" s="427">
        <v>17.91</v>
      </c>
      <c r="I1856">
        <v>200324</v>
      </c>
      <c r="J1856" t="s">
        <v>2618</v>
      </c>
      <c r="K1856" t="s">
        <v>4719</v>
      </c>
    </row>
    <row r="1857" spans="1:11" x14ac:dyDescent="0.25">
      <c r="A1857">
        <v>7350</v>
      </c>
      <c r="B1857" t="s">
        <v>86</v>
      </c>
      <c r="C1857">
        <v>340</v>
      </c>
      <c r="D1857" s="404">
        <v>45142</v>
      </c>
      <c r="E1857" t="s">
        <v>2667</v>
      </c>
      <c r="F1857" t="s">
        <v>3971</v>
      </c>
      <c r="G1857">
        <v>4082023</v>
      </c>
      <c r="H1857" s="427">
        <v>9.14</v>
      </c>
      <c r="I1857">
        <v>200324</v>
      </c>
      <c r="J1857" t="s">
        <v>2618</v>
      </c>
      <c r="K1857" t="s">
        <v>4719</v>
      </c>
    </row>
    <row r="1858" spans="1:11" x14ac:dyDescent="0.25">
      <c r="A1858">
        <v>7350</v>
      </c>
      <c r="B1858" t="s">
        <v>86</v>
      </c>
      <c r="C1858">
        <v>935</v>
      </c>
      <c r="D1858" s="404">
        <v>45142</v>
      </c>
      <c r="E1858" t="s">
        <v>2667</v>
      </c>
      <c r="F1858" t="s">
        <v>3971</v>
      </c>
      <c r="G1858">
        <v>4082023</v>
      </c>
      <c r="H1858" s="427">
        <v>8.4</v>
      </c>
      <c r="I1858">
        <v>200324</v>
      </c>
      <c r="J1858" t="s">
        <v>2618</v>
      </c>
      <c r="K1858" t="s">
        <v>4719</v>
      </c>
    </row>
    <row r="1859" spans="1:11" x14ac:dyDescent="0.25">
      <c r="A1859">
        <v>7350</v>
      </c>
      <c r="B1859" t="s">
        <v>86</v>
      </c>
      <c r="C1859">
        <v>936</v>
      </c>
      <c r="D1859" s="404">
        <v>45142</v>
      </c>
      <c r="E1859" t="s">
        <v>2667</v>
      </c>
      <c r="F1859" t="s">
        <v>3971</v>
      </c>
      <c r="G1859">
        <v>4082023</v>
      </c>
      <c r="H1859" s="427">
        <v>8.4</v>
      </c>
      <c r="I1859">
        <v>200324</v>
      </c>
      <c r="J1859" t="s">
        <v>2618</v>
      </c>
      <c r="K1859" t="s">
        <v>4719</v>
      </c>
    </row>
    <row r="1860" spans="1:11" x14ac:dyDescent="0.25">
      <c r="A1860">
        <v>7350</v>
      </c>
      <c r="B1860" t="s">
        <v>86</v>
      </c>
      <c r="C1860">
        <v>210</v>
      </c>
      <c r="D1860" s="404">
        <v>45197</v>
      </c>
      <c r="E1860" t="s">
        <v>1192</v>
      </c>
      <c r="F1860" t="s">
        <v>3971</v>
      </c>
      <c r="G1860" t="s">
        <v>4260</v>
      </c>
      <c r="H1860" s="427">
        <v>51.13</v>
      </c>
      <c r="I1860">
        <v>200324</v>
      </c>
      <c r="J1860" t="s">
        <v>2618</v>
      </c>
      <c r="K1860" t="s">
        <v>4719</v>
      </c>
    </row>
    <row r="1861" spans="1:11" x14ac:dyDescent="0.25">
      <c r="A1861">
        <v>7350</v>
      </c>
      <c r="B1861" t="s">
        <v>86</v>
      </c>
      <c r="C1861">
        <v>220</v>
      </c>
      <c r="D1861" s="404">
        <v>45197</v>
      </c>
      <c r="E1861" t="s">
        <v>1192</v>
      </c>
      <c r="F1861" t="s">
        <v>3971</v>
      </c>
      <c r="G1861" t="s">
        <v>4260</v>
      </c>
      <c r="H1861" s="427">
        <v>51.13</v>
      </c>
      <c r="I1861">
        <v>200324</v>
      </c>
      <c r="J1861" t="s">
        <v>2618</v>
      </c>
      <c r="K1861" t="s">
        <v>4719</v>
      </c>
    </row>
    <row r="1862" spans="1:11" x14ac:dyDescent="0.25">
      <c r="A1862">
        <v>7350</v>
      </c>
      <c r="B1862" t="s">
        <v>86</v>
      </c>
      <c r="C1862">
        <v>230</v>
      </c>
      <c r="D1862" s="404">
        <v>45197</v>
      </c>
      <c r="E1862" t="s">
        <v>1192</v>
      </c>
      <c r="F1862" t="s">
        <v>3971</v>
      </c>
      <c r="G1862" t="s">
        <v>4260</v>
      </c>
      <c r="H1862" s="427">
        <v>51.13</v>
      </c>
      <c r="I1862">
        <v>200324</v>
      </c>
      <c r="J1862" t="s">
        <v>2618</v>
      </c>
      <c r="K1862" t="s">
        <v>4719</v>
      </c>
    </row>
    <row r="1863" spans="1:11" x14ac:dyDescent="0.25">
      <c r="A1863">
        <v>7350</v>
      </c>
      <c r="B1863" t="s">
        <v>86</v>
      </c>
      <c r="C1863">
        <v>240</v>
      </c>
      <c r="D1863" s="404">
        <v>45197</v>
      </c>
      <c r="E1863" t="s">
        <v>1192</v>
      </c>
      <c r="F1863" t="s">
        <v>3971</v>
      </c>
      <c r="G1863" t="s">
        <v>4260</v>
      </c>
      <c r="H1863" s="427">
        <v>51.13</v>
      </c>
      <c r="I1863">
        <v>200324</v>
      </c>
      <c r="J1863" t="s">
        <v>2618</v>
      </c>
      <c r="K1863" t="s">
        <v>4719</v>
      </c>
    </row>
    <row r="1864" spans="1:11" x14ac:dyDescent="0.25">
      <c r="A1864">
        <v>7350</v>
      </c>
      <c r="B1864" t="s">
        <v>86</v>
      </c>
      <c r="C1864">
        <v>340</v>
      </c>
      <c r="D1864" s="404">
        <v>45197</v>
      </c>
      <c r="E1864" t="s">
        <v>1192</v>
      </c>
      <c r="F1864" t="s">
        <v>3971</v>
      </c>
      <c r="G1864" t="s">
        <v>4260</v>
      </c>
      <c r="H1864" s="427">
        <v>23.01</v>
      </c>
      <c r="I1864">
        <v>200324</v>
      </c>
      <c r="J1864" t="s">
        <v>2618</v>
      </c>
      <c r="K1864" t="s">
        <v>4719</v>
      </c>
    </row>
    <row r="1865" spans="1:11" x14ac:dyDescent="0.25">
      <c r="A1865">
        <v>7350</v>
      </c>
      <c r="B1865" t="s">
        <v>86</v>
      </c>
      <c r="C1865">
        <v>936</v>
      </c>
      <c r="D1865" s="404">
        <v>45197</v>
      </c>
      <c r="E1865" t="s">
        <v>1192</v>
      </c>
      <c r="F1865" t="s">
        <v>3971</v>
      </c>
      <c r="G1865" t="s">
        <v>4260</v>
      </c>
      <c r="H1865" s="427">
        <v>28.12</v>
      </c>
      <c r="I1865">
        <v>200324</v>
      </c>
      <c r="J1865" t="s">
        <v>2618</v>
      </c>
      <c r="K1865" t="s">
        <v>4719</v>
      </c>
    </row>
    <row r="1866" spans="1:11" x14ac:dyDescent="0.25">
      <c r="A1866">
        <v>7350</v>
      </c>
      <c r="B1866" t="s">
        <v>86</v>
      </c>
      <c r="C1866">
        <v>112</v>
      </c>
      <c r="D1866" s="404">
        <v>45267</v>
      </c>
      <c r="E1866" t="s">
        <v>4107</v>
      </c>
      <c r="F1866" t="s">
        <v>3971</v>
      </c>
      <c r="G1866">
        <v>7122023</v>
      </c>
      <c r="H1866" s="427">
        <v>169.5</v>
      </c>
      <c r="I1866">
        <v>200324</v>
      </c>
      <c r="J1866" t="s">
        <v>2618</v>
      </c>
      <c r="K1866" t="s">
        <v>4719</v>
      </c>
    </row>
    <row r="1867" spans="1:11" x14ac:dyDescent="0.25">
      <c r="A1867">
        <v>7350</v>
      </c>
      <c r="B1867" t="s">
        <v>86</v>
      </c>
      <c r="C1867">
        <v>330</v>
      </c>
      <c r="D1867" s="404">
        <v>45267</v>
      </c>
      <c r="E1867" t="s">
        <v>4107</v>
      </c>
      <c r="F1867" t="s">
        <v>3971</v>
      </c>
      <c r="G1867">
        <v>7122023</v>
      </c>
      <c r="H1867" s="427">
        <v>142.16999999999999</v>
      </c>
      <c r="I1867">
        <v>200324</v>
      </c>
      <c r="J1867" t="s">
        <v>2618</v>
      </c>
      <c r="K1867" t="s">
        <v>4719</v>
      </c>
    </row>
    <row r="1868" spans="1:11" x14ac:dyDescent="0.25">
      <c r="A1868">
        <v>7350</v>
      </c>
      <c r="B1868" t="s">
        <v>86</v>
      </c>
      <c r="C1868">
        <v>340</v>
      </c>
      <c r="D1868" s="404">
        <v>45267</v>
      </c>
      <c r="E1868" t="s">
        <v>4107</v>
      </c>
      <c r="F1868" t="s">
        <v>3971</v>
      </c>
      <c r="G1868">
        <v>7122023</v>
      </c>
      <c r="H1868" s="427">
        <v>123.63</v>
      </c>
      <c r="I1868">
        <v>200324</v>
      </c>
      <c r="J1868" t="s">
        <v>2618</v>
      </c>
      <c r="K1868" t="s">
        <v>4719</v>
      </c>
    </row>
    <row r="1869" spans="1:11" x14ac:dyDescent="0.25">
      <c r="A1869">
        <v>7350</v>
      </c>
      <c r="B1869" t="s">
        <v>86</v>
      </c>
      <c r="C1869">
        <v>230</v>
      </c>
      <c r="D1869" s="404">
        <v>45280</v>
      </c>
      <c r="E1869" t="s">
        <v>951</v>
      </c>
      <c r="F1869" t="s">
        <v>3971</v>
      </c>
      <c r="G1869">
        <v>3002</v>
      </c>
      <c r="H1869" s="427">
        <v>200</v>
      </c>
      <c r="I1869">
        <v>10103</v>
      </c>
      <c r="J1869" t="s">
        <v>951</v>
      </c>
      <c r="K1869" t="s">
        <v>4719</v>
      </c>
    </row>
    <row r="1870" spans="1:11" x14ac:dyDescent="0.25">
      <c r="A1870">
        <v>7350</v>
      </c>
      <c r="B1870" t="s">
        <v>86</v>
      </c>
      <c r="C1870">
        <v>430</v>
      </c>
      <c r="D1870" s="404">
        <v>45336</v>
      </c>
      <c r="E1870" t="s">
        <v>4018</v>
      </c>
      <c r="F1870" t="s">
        <v>3971</v>
      </c>
      <c r="G1870">
        <v>841091</v>
      </c>
      <c r="H1870" s="427">
        <v>145.96</v>
      </c>
      <c r="I1870">
        <v>10103</v>
      </c>
      <c r="J1870" t="s">
        <v>951</v>
      </c>
      <c r="K1870" t="s">
        <v>4719</v>
      </c>
    </row>
    <row r="1871" spans="1:11" x14ac:dyDescent="0.25">
      <c r="A1871">
        <v>7350</v>
      </c>
      <c r="B1871" t="s">
        <v>86</v>
      </c>
      <c r="C1871">
        <v>140</v>
      </c>
      <c r="D1871" s="404">
        <v>45050</v>
      </c>
      <c r="E1871" t="s">
        <v>4573</v>
      </c>
      <c r="F1871" t="s">
        <v>3971</v>
      </c>
      <c r="G1871" t="s">
        <v>4572</v>
      </c>
      <c r="H1871" s="427">
        <v>1222</v>
      </c>
      <c r="I1871">
        <v>204567</v>
      </c>
      <c r="J1871" t="s">
        <v>4571</v>
      </c>
      <c r="K1871" t="s">
        <v>4719</v>
      </c>
    </row>
    <row r="1872" spans="1:11" x14ac:dyDescent="0.25">
      <c r="A1872">
        <v>7350</v>
      </c>
      <c r="B1872" t="s">
        <v>86</v>
      </c>
      <c r="C1872">
        <v>130</v>
      </c>
      <c r="D1872" s="404">
        <v>45001</v>
      </c>
      <c r="E1872" t="s">
        <v>2642</v>
      </c>
      <c r="F1872" t="s">
        <v>3971</v>
      </c>
      <c r="G1872">
        <v>95806</v>
      </c>
      <c r="H1872" s="427">
        <v>176.72</v>
      </c>
      <c r="I1872">
        <v>10164</v>
      </c>
      <c r="J1872" t="s">
        <v>2642</v>
      </c>
      <c r="K1872" t="s">
        <v>4719</v>
      </c>
    </row>
    <row r="1873" spans="1:11" ht="30" x14ac:dyDescent="0.25">
      <c r="A1873">
        <v>7350</v>
      </c>
      <c r="B1873" t="s">
        <v>86</v>
      </c>
      <c r="C1873">
        <v>340</v>
      </c>
      <c r="D1873" s="404">
        <v>45019</v>
      </c>
      <c r="E1873" s="448" t="s">
        <v>4650</v>
      </c>
      <c r="F1873" t="s">
        <v>3974</v>
      </c>
      <c r="G1873" t="s">
        <v>4649</v>
      </c>
      <c r="H1873" s="427">
        <v>219.75</v>
      </c>
      <c r="I1873">
        <v>10164</v>
      </c>
      <c r="J1873" t="s">
        <v>2642</v>
      </c>
      <c r="K1873" t="s">
        <v>4719</v>
      </c>
    </row>
    <row r="1874" spans="1:11" ht="30" x14ac:dyDescent="0.25">
      <c r="A1874">
        <v>7350</v>
      </c>
      <c r="B1874" t="s">
        <v>86</v>
      </c>
      <c r="C1874">
        <v>340</v>
      </c>
      <c r="D1874" s="404">
        <v>45044</v>
      </c>
      <c r="E1874" s="448" t="s">
        <v>4594</v>
      </c>
      <c r="F1874" t="s">
        <v>3974</v>
      </c>
      <c r="G1874" t="s">
        <v>4593</v>
      </c>
      <c r="H1874" s="427">
        <v>129.9</v>
      </c>
      <c r="I1874">
        <v>10164</v>
      </c>
      <c r="J1874" t="s">
        <v>2642</v>
      </c>
      <c r="K1874" t="s">
        <v>4719</v>
      </c>
    </row>
    <row r="1875" spans="1:11" ht="30" x14ac:dyDescent="0.25">
      <c r="A1875">
        <v>7350</v>
      </c>
      <c r="B1875" t="s">
        <v>86</v>
      </c>
      <c r="C1875">
        <v>340</v>
      </c>
      <c r="D1875" s="404">
        <v>45078</v>
      </c>
      <c r="E1875" s="448" t="s">
        <v>4509</v>
      </c>
      <c r="F1875" t="s">
        <v>3974</v>
      </c>
      <c r="G1875" t="s">
        <v>4508</v>
      </c>
      <c r="H1875" s="427">
        <v>99.95</v>
      </c>
      <c r="I1875">
        <v>10164</v>
      </c>
      <c r="J1875" t="s">
        <v>2642</v>
      </c>
      <c r="K1875" t="s">
        <v>4719</v>
      </c>
    </row>
    <row r="1876" spans="1:11" x14ac:dyDescent="0.25">
      <c r="A1876">
        <v>7350</v>
      </c>
      <c r="B1876" t="s">
        <v>86</v>
      </c>
      <c r="C1876">
        <v>112</v>
      </c>
      <c r="D1876" s="404">
        <v>44993</v>
      </c>
      <c r="E1876" t="s">
        <v>2620</v>
      </c>
      <c r="F1876" t="s">
        <v>3971</v>
      </c>
      <c r="G1876">
        <v>62597</v>
      </c>
      <c r="H1876" s="427">
        <v>46.57</v>
      </c>
      <c r="I1876">
        <v>11474</v>
      </c>
      <c r="J1876" t="s">
        <v>2620</v>
      </c>
      <c r="K1876" t="s">
        <v>4719</v>
      </c>
    </row>
    <row r="1877" spans="1:11" x14ac:dyDescent="0.25">
      <c r="A1877">
        <v>7350</v>
      </c>
      <c r="B1877" t="s">
        <v>86</v>
      </c>
      <c r="C1877">
        <v>140</v>
      </c>
      <c r="D1877" s="404">
        <v>44993</v>
      </c>
      <c r="E1877" t="s">
        <v>2620</v>
      </c>
      <c r="F1877" t="s">
        <v>3971</v>
      </c>
      <c r="G1877">
        <v>62597</v>
      </c>
      <c r="H1877" s="427">
        <v>46.56</v>
      </c>
      <c r="I1877">
        <v>11474</v>
      </c>
      <c r="J1877" t="s">
        <v>2620</v>
      </c>
      <c r="K1877" t="s">
        <v>4719</v>
      </c>
    </row>
    <row r="1878" spans="1:11" x14ac:dyDescent="0.25">
      <c r="A1878">
        <v>7350</v>
      </c>
      <c r="B1878" t="s">
        <v>86</v>
      </c>
      <c r="C1878">
        <v>110</v>
      </c>
      <c r="D1878" s="404">
        <v>44999</v>
      </c>
      <c r="E1878" t="s">
        <v>2667</v>
      </c>
      <c r="F1878" t="s">
        <v>3971</v>
      </c>
      <c r="G1878">
        <v>62738</v>
      </c>
      <c r="H1878" s="427">
        <v>9.5</v>
      </c>
      <c r="I1878">
        <v>11474</v>
      </c>
      <c r="J1878" t="s">
        <v>2620</v>
      </c>
      <c r="K1878" t="s">
        <v>4719</v>
      </c>
    </row>
    <row r="1879" spans="1:11" x14ac:dyDescent="0.25">
      <c r="A1879">
        <v>7350</v>
      </c>
      <c r="B1879" t="s">
        <v>86</v>
      </c>
      <c r="C1879">
        <v>112</v>
      </c>
      <c r="D1879" s="404">
        <v>44999</v>
      </c>
      <c r="E1879" t="s">
        <v>2667</v>
      </c>
      <c r="F1879" t="s">
        <v>3971</v>
      </c>
      <c r="G1879">
        <v>62738</v>
      </c>
      <c r="H1879" s="427">
        <v>7.12</v>
      </c>
      <c r="I1879">
        <v>11474</v>
      </c>
      <c r="J1879" t="s">
        <v>2620</v>
      </c>
      <c r="K1879" t="s">
        <v>4719</v>
      </c>
    </row>
    <row r="1880" spans="1:11" x14ac:dyDescent="0.25">
      <c r="A1880">
        <v>7350</v>
      </c>
      <c r="B1880" t="s">
        <v>86</v>
      </c>
      <c r="C1880">
        <v>120</v>
      </c>
      <c r="D1880" s="404">
        <v>44999</v>
      </c>
      <c r="E1880" t="s">
        <v>2667</v>
      </c>
      <c r="F1880" t="s">
        <v>3971</v>
      </c>
      <c r="G1880">
        <v>62738</v>
      </c>
      <c r="H1880" s="427">
        <v>12.82</v>
      </c>
      <c r="I1880">
        <v>11474</v>
      </c>
      <c r="J1880" t="s">
        <v>2620</v>
      </c>
      <c r="K1880" t="s">
        <v>4719</v>
      </c>
    </row>
    <row r="1881" spans="1:11" x14ac:dyDescent="0.25">
      <c r="A1881">
        <v>7350</v>
      </c>
      <c r="B1881" t="s">
        <v>86</v>
      </c>
      <c r="C1881">
        <v>130</v>
      </c>
      <c r="D1881" s="404">
        <v>44999</v>
      </c>
      <c r="E1881" t="s">
        <v>2667</v>
      </c>
      <c r="F1881" t="s">
        <v>3971</v>
      </c>
      <c r="G1881">
        <v>62738</v>
      </c>
      <c r="H1881" s="427">
        <v>7.26</v>
      </c>
      <c r="I1881">
        <v>11474</v>
      </c>
      <c r="J1881" t="s">
        <v>2620</v>
      </c>
      <c r="K1881" t="s">
        <v>4719</v>
      </c>
    </row>
    <row r="1882" spans="1:11" x14ac:dyDescent="0.25">
      <c r="A1882">
        <v>7350</v>
      </c>
      <c r="B1882" t="s">
        <v>86</v>
      </c>
      <c r="C1882">
        <v>140</v>
      </c>
      <c r="D1882" s="404">
        <v>44999</v>
      </c>
      <c r="E1882" t="s">
        <v>2667</v>
      </c>
      <c r="F1882" t="s">
        <v>3971</v>
      </c>
      <c r="G1882">
        <v>62738</v>
      </c>
      <c r="H1882" s="427">
        <v>8.5500000000000007</v>
      </c>
      <c r="I1882">
        <v>11474</v>
      </c>
      <c r="J1882" t="s">
        <v>2620</v>
      </c>
      <c r="K1882" t="s">
        <v>4719</v>
      </c>
    </row>
    <row r="1883" spans="1:11" x14ac:dyDescent="0.25">
      <c r="A1883">
        <v>7350</v>
      </c>
      <c r="B1883" t="s">
        <v>86</v>
      </c>
      <c r="C1883">
        <v>160</v>
      </c>
      <c r="D1883" s="404">
        <v>44999</v>
      </c>
      <c r="E1883" t="s">
        <v>2667</v>
      </c>
      <c r="F1883" t="s">
        <v>3971</v>
      </c>
      <c r="G1883">
        <v>62738</v>
      </c>
      <c r="H1883" s="427">
        <v>4.2699999999999996</v>
      </c>
      <c r="I1883">
        <v>11474</v>
      </c>
      <c r="J1883" t="s">
        <v>2620</v>
      </c>
      <c r="K1883" t="s">
        <v>4719</v>
      </c>
    </row>
    <row r="1884" spans="1:11" x14ac:dyDescent="0.25">
      <c r="A1884">
        <v>7350</v>
      </c>
      <c r="B1884" t="s">
        <v>86</v>
      </c>
      <c r="C1884">
        <v>210</v>
      </c>
      <c r="D1884" s="404">
        <v>44999</v>
      </c>
      <c r="E1884" t="s">
        <v>2667</v>
      </c>
      <c r="F1884" t="s">
        <v>3971</v>
      </c>
      <c r="G1884">
        <v>62738</v>
      </c>
      <c r="H1884" s="427">
        <v>4.75</v>
      </c>
      <c r="I1884">
        <v>11474</v>
      </c>
      <c r="J1884" t="s">
        <v>2620</v>
      </c>
      <c r="K1884" t="s">
        <v>4719</v>
      </c>
    </row>
    <row r="1885" spans="1:11" x14ac:dyDescent="0.25">
      <c r="A1885">
        <v>7350</v>
      </c>
      <c r="B1885" t="s">
        <v>86</v>
      </c>
      <c r="C1885">
        <v>220</v>
      </c>
      <c r="D1885" s="404">
        <v>44999</v>
      </c>
      <c r="E1885" t="s">
        <v>2667</v>
      </c>
      <c r="F1885" t="s">
        <v>3971</v>
      </c>
      <c r="G1885">
        <v>62738</v>
      </c>
      <c r="H1885" s="427">
        <v>2.85</v>
      </c>
      <c r="I1885">
        <v>11474</v>
      </c>
      <c r="J1885" t="s">
        <v>2620</v>
      </c>
      <c r="K1885" t="s">
        <v>4719</v>
      </c>
    </row>
    <row r="1886" spans="1:11" x14ac:dyDescent="0.25">
      <c r="A1886">
        <v>7350</v>
      </c>
      <c r="B1886" t="s">
        <v>86</v>
      </c>
      <c r="C1886">
        <v>230</v>
      </c>
      <c r="D1886" s="404">
        <v>44999</v>
      </c>
      <c r="E1886" t="s">
        <v>2667</v>
      </c>
      <c r="F1886" t="s">
        <v>3971</v>
      </c>
      <c r="G1886">
        <v>62738</v>
      </c>
      <c r="H1886" s="427">
        <v>4.8099999999999996</v>
      </c>
      <c r="I1886">
        <v>11474</v>
      </c>
      <c r="J1886" t="s">
        <v>2620</v>
      </c>
      <c r="K1886" t="s">
        <v>4719</v>
      </c>
    </row>
    <row r="1887" spans="1:11" x14ac:dyDescent="0.25">
      <c r="A1887">
        <v>7350</v>
      </c>
      <c r="B1887" t="s">
        <v>86</v>
      </c>
      <c r="C1887">
        <v>240</v>
      </c>
      <c r="D1887" s="404">
        <v>44999</v>
      </c>
      <c r="E1887" t="s">
        <v>2667</v>
      </c>
      <c r="F1887" t="s">
        <v>3971</v>
      </c>
      <c r="G1887">
        <v>62738</v>
      </c>
      <c r="H1887" s="427">
        <v>3.8</v>
      </c>
      <c r="I1887">
        <v>11474</v>
      </c>
      <c r="J1887" t="s">
        <v>2620</v>
      </c>
      <c r="K1887" t="s">
        <v>4719</v>
      </c>
    </row>
    <row r="1888" spans="1:11" x14ac:dyDescent="0.25">
      <c r="A1888">
        <v>7350</v>
      </c>
      <c r="B1888" t="s">
        <v>86</v>
      </c>
      <c r="C1888">
        <v>340</v>
      </c>
      <c r="D1888" s="404">
        <v>44999</v>
      </c>
      <c r="E1888" t="s">
        <v>2667</v>
      </c>
      <c r="F1888" t="s">
        <v>3971</v>
      </c>
      <c r="G1888">
        <v>62738</v>
      </c>
      <c r="H1888" s="427">
        <v>1.94</v>
      </c>
      <c r="I1888">
        <v>11474</v>
      </c>
      <c r="J1888" t="s">
        <v>2620</v>
      </c>
      <c r="K1888" t="s">
        <v>4719</v>
      </c>
    </row>
    <row r="1889" spans="1:11" x14ac:dyDescent="0.25">
      <c r="A1889">
        <v>7350</v>
      </c>
      <c r="B1889" t="s">
        <v>86</v>
      </c>
      <c r="C1889">
        <v>935</v>
      </c>
      <c r="D1889" s="404">
        <v>44999</v>
      </c>
      <c r="E1889" t="s">
        <v>2667</v>
      </c>
      <c r="F1889" t="s">
        <v>3971</v>
      </c>
      <c r="G1889">
        <v>62738</v>
      </c>
      <c r="H1889" s="427">
        <v>1.78</v>
      </c>
      <c r="I1889">
        <v>11474</v>
      </c>
      <c r="J1889" t="s">
        <v>2620</v>
      </c>
      <c r="K1889" t="s">
        <v>4719</v>
      </c>
    </row>
    <row r="1890" spans="1:11" x14ac:dyDescent="0.25">
      <c r="A1890">
        <v>7350</v>
      </c>
      <c r="B1890" t="s">
        <v>86</v>
      </c>
      <c r="C1890">
        <v>936</v>
      </c>
      <c r="D1890" s="404">
        <v>44999</v>
      </c>
      <c r="E1890" t="s">
        <v>2667</v>
      </c>
      <c r="F1890" t="s">
        <v>3971</v>
      </c>
      <c r="G1890">
        <v>62738</v>
      </c>
      <c r="H1890" s="427">
        <v>1.78</v>
      </c>
      <c r="I1890">
        <v>11474</v>
      </c>
      <c r="J1890" t="s">
        <v>2620</v>
      </c>
      <c r="K1890" t="s">
        <v>4719</v>
      </c>
    </row>
    <row r="1891" spans="1:11" x14ac:dyDescent="0.25">
      <c r="A1891">
        <v>7350</v>
      </c>
      <c r="B1891" t="s">
        <v>86</v>
      </c>
      <c r="C1891">
        <v>110</v>
      </c>
      <c r="D1891" s="404">
        <v>45006</v>
      </c>
      <c r="E1891" t="s">
        <v>3977</v>
      </c>
      <c r="F1891" t="s">
        <v>3971</v>
      </c>
      <c r="G1891">
        <v>62897</v>
      </c>
      <c r="H1891" s="427">
        <v>19.72</v>
      </c>
      <c r="I1891">
        <v>11474</v>
      </c>
      <c r="J1891" t="s">
        <v>2620</v>
      </c>
      <c r="K1891" t="s">
        <v>4719</v>
      </c>
    </row>
    <row r="1892" spans="1:11" x14ac:dyDescent="0.25">
      <c r="A1892">
        <v>7350</v>
      </c>
      <c r="B1892" t="s">
        <v>86</v>
      </c>
      <c r="C1892">
        <v>112</v>
      </c>
      <c r="D1892" s="404">
        <v>45006</v>
      </c>
      <c r="E1892" t="s">
        <v>3977</v>
      </c>
      <c r="F1892" t="s">
        <v>3971</v>
      </c>
      <c r="G1892">
        <v>62897</v>
      </c>
      <c r="H1892" s="427">
        <v>9.86</v>
      </c>
      <c r="I1892">
        <v>11474</v>
      </c>
      <c r="J1892" t="s">
        <v>2620</v>
      </c>
      <c r="K1892" t="s">
        <v>4719</v>
      </c>
    </row>
    <row r="1893" spans="1:11" x14ac:dyDescent="0.25">
      <c r="A1893">
        <v>7350</v>
      </c>
      <c r="B1893" t="s">
        <v>86</v>
      </c>
      <c r="C1893">
        <v>120</v>
      </c>
      <c r="D1893" s="404">
        <v>45006</v>
      </c>
      <c r="E1893" t="s">
        <v>3977</v>
      </c>
      <c r="F1893" t="s">
        <v>3971</v>
      </c>
      <c r="G1893">
        <v>62897</v>
      </c>
      <c r="H1893" s="427">
        <v>21.7</v>
      </c>
      <c r="I1893">
        <v>11474</v>
      </c>
      <c r="J1893" t="s">
        <v>2620</v>
      </c>
      <c r="K1893" t="s">
        <v>4719</v>
      </c>
    </row>
    <row r="1894" spans="1:11" x14ac:dyDescent="0.25">
      <c r="A1894">
        <v>7350</v>
      </c>
      <c r="B1894" t="s">
        <v>86</v>
      </c>
      <c r="C1894">
        <v>130</v>
      </c>
      <c r="D1894" s="404">
        <v>45006</v>
      </c>
      <c r="E1894" t="s">
        <v>3977</v>
      </c>
      <c r="F1894" t="s">
        <v>3971</v>
      </c>
      <c r="G1894">
        <v>62897</v>
      </c>
      <c r="H1894" s="427">
        <v>16.77</v>
      </c>
      <c r="I1894">
        <v>11474</v>
      </c>
      <c r="J1894" t="s">
        <v>2620</v>
      </c>
      <c r="K1894" t="s">
        <v>4719</v>
      </c>
    </row>
    <row r="1895" spans="1:11" x14ac:dyDescent="0.25">
      <c r="A1895">
        <v>7350</v>
      </c>
      <c r="B1895" t="s">
        <v>86</v>
      </c>
      <c r="C1895">
        <v>140</v>
      </c>
      <c r="D1895" s="404">
        <v>45006</v>
      </c>
      <c r="E1895" t="s">
        <v>3977</v>
      </c>
      <c r="F1895" t="s">
        <v>3971</v>
      </c>
      <c r="G1895">
        <v>62897</v>
      </c>
      <c r="H1895" s="427">
        <v>19.72</v>
      </c>
      <c r="I1895">
        <v>11474</v>
      </c>
      <c r="J1895" t="s">
        <v>2620</v>
      </c>
      <c r="K1895" t="s">
        <v>4719</v>
      </c>
    </row>
    <row r="1896" spans="1:11" x14ac:dyDescent="0.25">
      <c r="A1896">
        <v>7350</v>
      </c>
      <c r="B1896" t="s">
        <v>86</v>
      </c>
      <c r="C1896">
        <v>160</v>
      </c>
      <c r="D1896" s="404">
        <v>45006</v>
      </c>
      <c r="E1896" t="s">
        <v>3977</v>
      </c>
      <c r="F1896" t="s">
        <v>3971</v>
      </c>
      <c r="G1896">
        <v>62897</v>
      </c>
      <c r="H1896" s="427">
        <v>5.91</v>
      </c>
      <c r="I1896">
        <v>11474</v>
      </c>
      <c r="J1896" t="s">
        <v>2620</v>
      </c>
      <c r="K1896" t="s">
        <v>4719</v>
      </c>
    </row>
    <row r="1897" spans="1:11" x14ac:dyDescent="0.25">
      <c r="A1897">
        <v>7350</v>
      </c>
      <c r="B1897" t="s">
        <v>86</v>
      </c>
      <c r="C1897">
        <v>935</v>
      </c>
      <c r="D1897" s="404">
        <v>45006</v>
      </c>
      <c r="E1897" t="s">
        <v>3977</v>
      </c>
      <c r="F1897" t="s">
        <v>3971</v>
      </c>
      <c r="G1897">
        <v>62897</v>
      </c>
      <c r="H1897" s="427">
        <v>4.93</v>
      </c>
      <c r="I1897">
        <v>11474</v>
      </c>
      <c r="J1897" t="s">
        <v>2620</v>
      </c>
      <c r="K1897" t="s">
        <v>4719</v>
      </c>
    </row>
    <row r="1898" spans="1:11" x14ac:dyDescent="0.25">
      <c r="A1898">
        <v>7350</v>
      </c>
      <c r="B1898" t="s">
        <v>86</v>
      </c>
      <c r="C1898">
        <v>110</v>
      </c>
      <c r="D1898" s="404">
        <v>45013</v>
      </c>
      <c r="E1898" t="s">
        <v>3977</v>
      </c>
      <c r="F1898" t="s">
        <v>3971</v>
      </c>
      <c r="G1898">
        <v>63052</v>
      </c>
      <c r="H1898" s="427">
        <v>24.1</v>
      </c>
      <c r="I1898">
        <v>11474</v>
      </c>
      <c r="J1898" t="s">
        <v>2620</v>
      </c>
      <c r="K1898" t="s">
        <v>4719</v>
      </c>
    </row>
    <row r="1899" spans="1:11" x14ac:dyDescent="0.25">
      <c r="A1899">
        <v>7350</v>
      </c>
      <c r="B1899" t="s">
        <v>86</v>
      </c>
      <c r="C1899">
        <v>112</v>
      </c>
      <c r="D1899" s="404">
        <v>45013</v>
      </c>
      <c r="E1899" t="s">
        <v>3977</v>
      </c>
      <c r="F1899" t="s">
        <v>3971</v>
      </c>
      <c r="G1899">
        <v>63052</v>
      </c>
      <c r="H1899" s="427">
        <v>12.05</v>
      </c>
      <c r="I1899">
        <v>11474</v>
      </c>
      <c r="J1899" t="s">
        <v>2620</v>
      </c>
      <c r="K1899" t="s">
        <v>4719</v>
      </c>
    </row>
    <row r="1900" spans="1:11" x14ac:dyDescent="0.25">
      <c r="A1900">
        <v>7350</v>
      </c>
      <c r="B1900" t="s">
        <v>86</v>
      </c>
      <c r="C1900">
        <v>120</v>
      </c>
      <c r="D1900" s="404">
        <v>45013</v>
      </c>
      <c r="E1900" t="s">
        <v>3977</v>
      </c>
      <c r="F1900" t="s">
        <v>3971</v>
      </c>
      <c r="G1900">
        <v>63052</v>
      </c>
      <c r="H1900" s="427">
        <v>26.51</v>
      </c>
      <c r="I1900">
        <v>11474</v>
      </c>
      <c r="J1900" t="s">
        <v>2620</v>
      </c>
      <c r="K1900" t="s">
        <v>4719</v>
      </c>
    </row>
    <row r="1901" spans="1:11" x14ac:dyDescent="0.25">
      <c r="A1901">
        <v>7350</v>
      </c>
      <c r="B1901" t="s">
        <v>86</v>
      </c>
      <c r="C1901">
        <v>130</v>
      </c>
      <c r="D1901" s="404">
        <v>45013</v>
      </c>
      <c r="E1901" t="s">
        <v>3977</v>
      </c>
      <c r="F1901" t="s">
        <v>3971</v>
      </c>
      <c r="G1901">
        <v>63052</v>
      </c>
      <c r="H1901" s="427">
        <v>20.49</v>
      </c>
      <c r="I1901">
        <v>11474</v>
      </c>
      <c r="J1901" t="s">
        <v>2620</v>
      </c>
      <c r="K1901" t="s">
        <v>4719</v>
      </c>
    </row>
    <row r="1902" spans="1:11" x14ac:dyDescent="0.25">
      <c r="A1902">
        <v>7350</v>
      </c>
      <c r="B1902" t="s">
        <v>86</v>
      </c>
      <c r="C1902">
        <v>140</v>
      </c>
      <c r="D1902" s="404">
        <v>45013</v>
      </c>
      <c r="E1902" t="s">
        <v>3977</v>
      </c>
      <c r="F1902" t="s">
        <v>3971</v>
      </c>
      <c r="G1902">
        <v>63052</v>
      </c>
      <c r="H1902" s="427">
        <v>24.1</v>
      </c>
      <c r="I1902">
        <v>11474</v>
      </c>
      <c r="J1902" t="s">
        <v>2620</v>
      </c>
      <c r="K1902" t="s">
        <v>4719</v>
      </c>
    </row>
    <row r="1903" spans="1:11" x14ac:dyDescent="0.25">
      <c r="A1903">
        <v>7350</v>
      </c>
      <c r="B1903" t="s">
        <v>86</v>
      </c>
      <c r="C1903">
        <v>160</v>
      </c>
      <c r="D1903" s="404">
        <v>45013</v>
      </c>
      <c r="E1903" t="s">
        <v>3977</v>
      </c>
      <c r="F1903" t="s">
        <v>3971</v>
      </c>
      <c r="G1903">
        <v>63052</v>
      </c>
      <c r="H1903" s="427">
        <v>7.23</v>
      </c>
      <c r="I1903">
        <v>11474</v>
      </c>
      <c r="J1903" t="s">
        <v>2620</v>
      </c>
      <c r="K1903" t="s">
        <v>4719</v>
      </c>
    </row>
    <row r="1904" spans="1:11" x14ac:dyDescent="0.25">
      <c r="A1904">
        <v>7350</v>
      </c>
      <c r="B1904" t="s">
        <v>86</v>
      </c>
      <c r="C1904">
        <v>935</v>
      </c>
      <c r="D1904" s="404">
        <v>45013</v>
      </c>
      <c r="E1904" t="s">
        <v>3977</v>
      </c>
      <c r="F1904" t="s">
        <v>3971</v>
      </c>
      <c r="G1904">
        <v>63052</v>
      </c>
      <c r="H1904" s="427">
        <v>6.03</v>
      </c>
      <c r="I1904">
        <v>11474</v>
      </c>
      <c r="J1904" t="s">
        <v>2620</v>
      </c>
      <c r="K1904" t="s">
        <v>4719</v>
      </c>
    </row>
    <row r="1905" spans="1:11" x14ac:dyDescent="0.25">
      <c r="A1905">
        <v>7350</v>
      </c>
      <c r="B1905" t="s">
        <v>86</v>
      </c>
      <c r="C1905">
        <v>110</v>
      </c>
      <c r="D1905" s="404">
        <v>45015</v>
      </c>
      <c r="E1905" t="s">
        <v>3977</v>
      </c>
      <c r="F1905" t="s">
        <v>3971</v>
      </c>
      <c r="G1905">
        <v>63280</v>
      </c>
      <c r="H1905" s="427">
        <v>26.3</v>
      </c>
      <c r="I1905">
        <v>11474</v>
      </c>
      <c r="J1905" t="s">
        <v>2620</v>
      </c>
      <c r="K1905" t="s">
        <v>4719</v>
      </c>
    </row>
    <row r="1906" spans="1:11" x14ac:dyDescent="0.25">
      <c r="A1906">
        <v>7350</v>
      </c>
      <c r="B1906" t="s">
        <v>86</v>
      </c>
      <c r="C1906">
        <v>112</v>
      </c>
      <c r="D1906" s="404">
        <v>45015</v>
      </c>
      <c r="E1906" t="s">
        <v>3977</v>
      </c>
      <c r="F1906" t="s">
        <v>3971</v>
      </c>
      <c r="G1906">
        <v>63280</v>
      </c>
      <c r="H1906" s="427">
        <v>13.15</v>
      </c>
      <c r="I1906">
        <v>11474</v>
      </c>
      <c r="J1906" t="s">
        <v>2620</v>
      </c>
      <c r="K1906" t="s">
        <v>4719</v>
      </c>
    </row>
    <row r="1907" spans="1:11" x14ac:dyDescent="0.25">
      <c r="A1907">
        <v>7350</v>
      </c>
      <c r="B1907" t="s">
        <v>86</v>
      </c>
      <c r="C1907">
        <v>120</v>
      </c>
      <c r="D1907" s="404">
        <v>45015</v>
      </c>
      <c r="E1907" t="s">
        <v>3977</v>
      </c>
      <c r="F1907" t="s">
        <v>3971</v>
      </c>
      <c r="G1907">
        <v>63280</v>
      </c>
      <c r="H1907" s="427">
        <v>28.92</v>
      </c>
      <c r="I1907">
        <v>11474</v>
      </c>
      <c r="J1907" t="s">
        <v>2620</v>
      </c>
      <c r="K1907" t="s">
        <v>4719</v>
      </c>
    </row>
    <row r="1908" spans="1:11" x14ac:dyDescent="0.25">
      <c r="A1908">
        <v>7350</v>
      </c>
      <c r="B1908" t="s">
        <v>86</v>
      </c>
      <c r="C1908">
        <v>130</v>
      </c>
      <c r="D1908" s="404">
        <v>45015</v>
      </c>
      <c r="E1908" t="s">
        <v>3977</v>
      </c>
      <c r="F1908" t="s">
        <v>3971</v>
      </c>
      <c r="G1908">
        <v>63280</v>
      </c>
      <c r="H1908" s="427">
        <v>22.35</v>
      </c>
      <c r="I1908">
        <v>11474</v>
      </c>
      <c r="J1908" t="s">
        <v>2620</v>
      </c>
      <c r="K1908" t="s">
        <v>4719</v>
      </c>
    </row>
    <row r="1909" spans="1:11" x14ac:dyDescent="0.25">
      <c r="A1909">
        <v>7350</v>
      </c>
      <c r="B1909" t="s">
        <v>86</v>
      </c>
      <c r="C1909">
        <v>140</v>
      </c>
      <c r="D1909" s="404">
        <v>45015</v>
      </c>
      <c r="E1909" t="s">
        <v>3977</v>
      </c>
      <c r="F1909" t="s">
        <v>3971</v>
      </c>
      <c r="G1909">
        <v>63280</v>
      </c>
      <c r="H1909" s="427">
        <v>26.3</v>
      </c>
      <c r="I1909">
        <v>11474</v>
      </c>
      <c r="J1909" t="s">
        <v>2620</v>
      </c>
      <c r="K1909" t="s">
        <v>4719</v>
      </c>
    </row>
    <row r="1910" spans="1:11" x14ac:dyDescent="0.25">
      <c r="A1910">
        <v>7350</v>
      </c>
      <c r="B1910" t="s">
        <v>86</v>
      </c>
      <c r="C1910">
        <v>160</v>
      </c>
      <c r="D1910" s="404">
        <v>45015</v>
      </c>
      <c r="E1910" t="s">
        <v>3977</v>
      </c>
      <c r="F1910" t="s">
        <v>3971</v>
      </c>
      <c r="G1910">
        <v>63280</v>
      </c>
      <c r="H1910" s="427">
        <v>7.89</v>
      </c>
      <c r="I1910">
        <v>11474</v>
      </c>
      <c r="J1910" t="s">
        <v>2620</v>
      </c>
      <c r="K1910" t="s">
        <v>4719</v>
      </c>
    </row>
    <row r="1911" spans="1:11" x14ac:dyDescent="0.25">
      <c r="A1911">
        <v>7350</v>
      </c>
      <c r="B1911" t="s">
        <v>86</v>
      </c>
      <c r="C1911">
        <v>935</v>
      </c>
      <c r="D1911" s="404">
        <v>45015</v>
      </c>
      <c r="E1911" t="s">
        <v>3977</v>
      </c>
      <c r="F1911" t="s">
        <v>3971</v>
      </c>
      <c r="G1911">
        <v>63280</v>
      </c>
      <c r="H1911" s="427">
        <v>6.57</v>
      </c>
      <c r="I1911">
        <v>11474</v>
      </c>
      <c r="J1911" t="s">
        <v>2620</v>
      </c>
      <c r="K1911" t="s">
        <v>4719</v>
      </c>
    </row>
    <row r="1912" spans="1:11" x14ac:dyDescent="0.25">
      <c r="A1912">
        <v>7350</v>
      </c>
      <c r="B1912" t="s">
        <v>86</v>
      </c>
      <c r="C1912">
        <v>110</v>
      </c>
      <c r="D1912" s="404">
        <v>45026</v>
      </c>
      <c r="E1912" t="s">
        <v>3977</v>
      </c>
      <c r="F1912" t="s">
        <v>3971</v>
      </c>
      <c r="G1912">
        <v>63497</v>
      </c>
      <c r="H1912" s="427">
        <v>35.06</v>
      </c>
      <c r="I1912">
        <v>11474</v>
      </c>
      <c r="J1912" t="s">
        <v>2620</v>
      </c>
      <c r="K1912" t="s">
        <v>4719</v>
      </c>
    </row>
    <row r="1913" spans="1:11" x14ac:dyDescent="0.25">
      <c r="A1913">
        <v>7350</v>
      </c>
      <c r="B1913" t="s">
        <v>86</v>
      </c>
      <c r="C1913">
        <v>112</v>
      </c>
      <c r="D1913" s="404">
        <v>45026</v>
      </c>
      <c r="E1913" t="s">
        <v>3977</v>
      </c>
      <c r="F1913" t="s">
        <v>3971</v>
      </c>
      <c r="G1913">
        <v>63497</v>
      </c>
      <c r="H1913" s="427">
        <v>17.53</v>
      </c>
      <c r="I1913">
        <v>11474</v>
      </c>
      <c r="J1913" t="s">
        <v>2620</v>
      </c>
      <c r="K1913" t="s">
        <v>4719</v>
      </c>
    </row>
    <row r="1914" spans="1:11" x14ac:dyDescent="0.25">
      <c r="A1914">
        <v>7350</v>
      </c>
      <c r="B1914" t="s">
        <v>86</v>
      </c>
      <c r="C1914">
        <v>120</v>
      </c>
      <c r="D1914" s="404">
        <v>45026</v>
      </c>
      <c r="E1914" t="s">
        <v>3977</v>
      </c>
      <c r="F1914" t="s">
        <v>3971</v>
      </c>
      <c r="G1914">
        <v>63497</v>
      </c>
      <c r="H1914" s="427">
        <v>38.57</v>
      </c>
      <c r="I1914">
        <v>11474</v>
      </c>
      <c r="J1914" t="s">
        <v>2620</v>
      </c>
      <c r="K1914" t="s">
        <v>4719</v>
      </c>
    </row>
    <row r="1915" spans="1:11" x14ac:dyDescent="0.25">
      <c r="A1915">
        <v>7350</v>
      </c>
      <c r="B1915" t="s">
        <v>86</v>
      </c>
      <c r="C1915">
        <v>130</v>
      </c>
      <c r="D1915" s="404">
        <v>45026</v>
      </c>
      <c r="E1915" t="s">
        <v>3977</v>
      </c>
      <c r="F1915" t="s">
        <v>3971</v>
      </c>
      <c r="G1915">
        <v>63497</v>
      </c>
      <c r="H1915" s="427">
        <v>29.8</v>
      </c>
      <c r="I1915">
        <v>11474</v>
      </c>
      <c r="J1915" t="s">
        <v>2620</v>
      </c>
      <c r="K1915" t="s">
        <v>4719</v>
      </c>
    </row>
    <row r="1916" spans="1:11" x14ac:dyDescent="0.25">
      <c r="A1916">
        <v>7350</v>
      </c>
      <c r="B1916" t="s">
        <v>86</v>
      </c>
      <c r="C1916">
        <v>140</v>
      </c>
      <c r="D1916" s="404">
        <v>45026</v>
      </c>
      <c r="E1916" t="s">
        <v>3977</v>
      </c>
      <c r="F1916" t="s">
        <v>3971</v>
      </c>
      <c r="G1916">
        <v>63497</v>
      </c>
      <c r="H1916" s="427">
        <v>35.06</v>
      </c>
      <c r="I1916">
        <v>11474</v>
      </c>
      <c r="J1916" t="s">
        <v>2620</v>
      </c>
      <c r="K1916" t="s">
        <v>4719</v>
      </c>
    </row>
    <row r="1917" spans="1:11" x14ac:dyDescent="0.25">
      <c r="A1917">
        <v>7350</v>
      </c>
      <c r="B1917" t="s">
        <v>86</v>
      </c>
      <c r="C1917">
        <v>160</v>
      </c>
      <c r="D1917" s="404">
        <v>45026</v>
      </c>
      <c r="E1917" t="s">
        <v>3977</v>
      </c>
      <c r="F1917" t="s">
        <v>3971</v>
      </c>
      <c r="G1917">
        <v>63497</v>
      </c>
      <c r="H1917" s="427">
        <v>10.52</v>
      </c>
      <c r="I1917">
        <v>11474</v>
      </c>
      <c r="J1917" t="s">
        <v>2620</v>
      </c>
      <c r="K1917" t="s">
        <v>4719</v>
      </c>
    </row>
    <row r="1918" spans="1:11" x14ac:dyDescent="0.25">
      <c r="A1918">
        <v>7350</v>
      </c>
      <c r="B1918" t="s">
        <v>86</v>
      </c>
      <c r="C1918">
        <v>935</v>
      </c>
      <c r="D1918" s="404">
        <v>45026</v>
      </c>
      <c r="E1918" t="s">
        <v>3977</v>
      </c>
      <c r="F1918" t="s">
        <v>3971</v>
      </c>
      <c r="G1918">
        <v>63497</v>
      </c>
      <c r="H1918" s="427">
        <v>8.77</v>
      </c>
      <c r="I1918">
        <v>11474</v>
      </c>
      <c r="J1918" t="s">
        <v>2620</v>
      </c>
      <c r="K1918" t="s">
        <v>4719</v>
      </c>
    </row>
    <row r="1919" spans="1:11" x14ac:dyDescent="0.25">
      <c r="A1919">
        <v>7350</v>
      </c>
      <c r="B1919" t="s">
        <v>86</v>
      </c>
      <c r="C1919">
        <v>110</v>
      </c>
      <c r="D1919" s="404">
        <v>45034</v>
      </c>
      <c r="E1919" t="s">
        <v>3977</v>
      </c>
      <c r="F1919" t="s">
        <v>3971</v>
      </c>
      <c r="G1919">
        <v>63635</v>
      </c>
      <c r="H1919" s="427">
        <v>21.91</v>
      </c>
      <c r="I1919">
        <v>11474</v>
      </c>
      <c r="J1919" t="s">
        <v>2620</v>
      </c>
      <c r="K1919" t="s">
        <v>4719</v>
      </c>
    </row>
    <row r="1920" spans="1:11" x14ac:dyDescent="0.25">
      <c r="A1920">
        <v>7350</v>
      </c>
      <c r="B1920" t="s">
        <v>86</v>
      </c>
      <c r="C1920">
        <v>112</v>
      </c>
      <c r="D1920" s="404">
        <v>45034</v>
      </c>
      <c r="E1920" t="s">
        <v>3977</v>
      </c>
      <c r="F1920" t="s">
        <v>3971</v>
      </c>
      <c r="G1920">
        <v>63635</v>
      </c>
      <c r="H1920" s="427">
        <v>10.96</v>
      </c>
      <c r="I1920">
        <v>11474</v>
      </c>
      <c r="J1920" t="s">
        <v>2620</v>
      </c>
      <c r="K1920" t="s">
        <v>4719</v>
      </c>
    </row>
    <row r="1921" spans="1:11" x14ac:dyDescent="0.25">
      <c r="A1921">
        <v>7350</v>
      </c>
      <c r="B1921" t="s">
        <v>86</v>
      </c>
      <c r="C1921">
        <v>120</v>
      </c>
      <c r="D1921" s="404">
        <v>45034</v>
      </c>
      <c r="E1921" t="s">
        <v>3977</v>
      </c>
      <c r="F1921" t="s">
        <v>3971</v>
      </c>
      <c r="G1921">
        <v>63635</v>
      </c>
      <c r="H1921" s="427">
        <v>24.1</v>
      </c>
      <c r="I1921">
        <v>11474</v>
      </c>
      <c r="J1921" t="s">
        <v>2620</v>
      </c>
      <c r="K1921" t="s">
        <v>4719</v>
      </c>
    </row>
    <row r="1922" spans="1:11" x14ac:dyDescent="0.25">
      <c r="A1922">
        <v>7350</v>
      </c>
      <c r="B1922" t="s">
        <v>86</v>
      </c>
      <c r="C1922">
        <v>130</v>
      </c>
      <c r="D1922" s="404">
        <v>45034</v>
      </c>
      <c r="E1922" t="s">
        <v>3977</v>
      </c>
      <c r="F1922" t="s">
        <v>3971</v>
      </c>
      <c r="G1922">
        <v>63635</v>
      </c>
      <c r="H1922" s="427">
        <v>18.63</v>
      </c>
      <c r="I1922">
        <v>11474</v>
      </c>
      <c r="J1922" t="s">
        <v>2620</v>
      </c>
      <c r="K1922" t="s">
        <v>4719</v>
      </c>
    </row>
    <row r="1923" spans="1:11" x14ac:dyDescent="0.25">
      <c r="A1923">
        <v>7350</v>
      </c>
      <c r="B1923" t="s">
        <v>86</v>
      </c>
      <c r="C1923">
        <v>140</v>
      </c>
      <c r="D1923" s="404">
        <v>45034</v>
      </c>
      <c r="E1923" t="s">
        <v>3977</v>
      </c>
      <c r="F1923" t="s">
        <v>3971</v>
      </c>
      <c r="G1923">
        <v>63635</v>
      </c>
      <c r="H1923" s="427">
        <v>21.91</v>
      </c>
      <c r="I1923">
        <v>11474</v>
      </c>
      <c r="J1923" t="s">
        <v>2620</v>
      </c>
      <c r="K1923" t="s">
        <v>4719</v>
      </c>
    </row>
    <row r="1924" spans="1:11" x14ac:dyDescent="0.25">
      <c r="A1924">
        <v>7350</v>
      </c>
      <c r="B1924" t="s">
        <v>86</v>
      </c>
      <c r="C1924">
        <v>160</v>
      </c>
      <c r="D1924" s="404">
        <v>45034</v>
      </c>
      <c r="E1924" t="s">
        <v>3977</v>
      </c>
      <c r="F1924" t="s">
        <v>3971</v>
      </c>
      <c r="G1924">
        <v>63635</v>
      </c>
      <c r="H1924" s="427">
        <v>6.57</v>
      </c>
      <c r="I1924">
        <v>11474</v>
      </c>
      <c r="J1924" t="s">
        <v>2620</v>
      </c>
      <c r="K1924" t="s">
        <v>4719</v>
      </c>
    </row>
    <row r="1925" spans="1:11" x14ac:dyDescent="0.25">
      <c r="A1925">
        <v>7350</v>
      </c>
      <c r="B1925" t="s">
        <v>86</v>
      </c>
      <c r="C1925">
        <v>935</v>
      </c>
      <c r="D1925" s="404">
        <v>45034</v>
      </c>
      <c r="E1925" t="s">
        <v>3977</v>
      </c>
      <c r="F1925" t="s">
        <v>3971</v>
      </c>
      <c r="G1925">
        <v>63635</v>
      </c>
      <c r="H1925" s="427">
        <v>5.48</v>
      </c>
      <c r="I1925">
        <v>11474</v>
      </c>
      <c r="J1925" t="s">
        <v>2620</v>
      </c>
      <c r="K1925" t="s">
        <v>4719</v>
      </c>
    </row>
    <row r="1926" spans="1:11" x14ac:dyDescent="0.25">
      <c r="A1926">
        <v>7350</v>
      </c>
      <c r="B1926" t="s">
        <v>86</v>
      </c>
      <c r="C1926">
        <v>110</v>
      </c>
      <c r="D1926" s="404">
        <v>45046</v>
      </c>
      <c r="E1926" t="s">
        <v>3977</v>
      </c>
      <c r="F1926" t="s">
        <v>3971</v>
      </c>
      <c r="G1926">
        <v>63844</v>
      </c>
      <c r="H1926" s="427">
        <v>28.49</v>
      </c>
      <c r="I1926">
        <v>11474</v>
      </c>
      <c r="J1926" t="s">
        <v>2620</v>
      </c>
      <c r="K1926" t="s">
        <v>4719</v>
      </c>
    </row>
    <row r="1927" spans="1:11" x14ac:dyDescent="0.25">
      <c r="A1927">
        <v>7350</v>
      </c>
      <c r="B1927" t="s">
        <v>86</v>
      </c>
      <c r="C1927">
        <v>112</v>
      </c>
      <c r="D1927" s="404">
        <v>45046</v>
      </c>
      <c r="E1927" t="s">
        <v>3977</v>
      </c>
      <c r="F1927" t="s">
        <v>3971</v>
      </c>
      <c r="G1927">
        <v>63844</v>
      </c>
      <c r="H1927" s="427">
        <v>14.24</v>
      </c>
      <c r="I1927">
        <v>11474</v>
      </c>
      <c r="J1927" t="s">
        <v>2620</v>
      </c>
      <c r="K1927" t="s">
        <v>4719</v>
      </c>
    </row>
    <row r="1928" spans="1:11" x14ac:dyDescent="0.25">
      <c r="A1928">
        <v>7350</v>
      </c>
      <c r="B1928" t="s">
        <v>86</v>
      </c>
      <c r="C1928">
        <v>120</v>
      </c>
      <c r="D1928" s="404">
        <v>45046</v>
      </c>
      <c r="E1928" t="s">
        <v>3977</v>
      </c>
      <c r="F1928" t="s">
        <v>3971</v>
      </c>
      <c r="G1928">
        <v>63844</v>
      </c>
      <c r="H1928" s="427">
        <v>31.34</v>
      </c>
      <c r="I1928">
        <v>11474</v>
      </c>
      <c r="J1928" t="s">
        <v>2620</v>
      </c>
      <c r="K1928" t="s">
        <v>4719</v>
      </c>
    </row>
    <row r="1929" spans="1:11" x14ac:dyDescent="0.25">
      <c r="A1929">
        <v>7350</v>
      </c>
      <c r="B1929" t="s">
        <v>86</v>
      </c>
      <c r="C1929">
        <v>130</v>
      </c>
      <c r="D1929" s="404">
        <v>45046</v>
      </c>
      <c r="E1929" t="s">
        <v>3977</v>
      </c>
      <c r="F1929" t="s">
        <v>3971</v>
      </c>
      <c r="G1929">
        <v>63844</v>
      </c>
      <c r="H1929" s="427">
        <v>24.22</v>
      </c>
      <c r="I1929">
        <v>11474</v>
      </c>
      <c r="J1929" t="s">
        <v>2620</v>
      </c>
      <c r="K1929" t="s">
        <v>4719</v>
      </c>
    </row>
    <row r="1930" spans="1:11" x14ac:dyDescent="0.25">
      <c r="A1930">
        <v>7350</v>
      </c>
      <c r="B1930" t="s">
        <v>86</v>
      </c>
      <c r="C1930">
        <v>140</v>
      </c>
      <c r="D1930" s="404">
        <v>45046</v>
      </c>
      <c r="E1930" t="s">
        <v>3977</v>
      </c>
      <c r="F1930" t="s">
        <v>3971</v>
      </c>
      <c r="G1930">
        <v>63844</v>
      </c>
      <c r="H1930" s="427">
        <v>28.49</v>
      </c>
      <c r="I1930">
        <v>11474</v>
      </c>
      <c r="J1930" t="s">
        <v>2620</v>
      </c>
      <c r="K1930" t="s">
        <v>4719</v>
      </c>
    </row>
    <row r="1931" spans="1:11" x14ac:dyDescent="0.25">
      <c r="A1931">
        <v>7350</v>
      </c>
      <c r="B1931" t="s">
        <v>86</v>
      </c>
      <c r="C1931">
        <v>160</v>
      </c>
      <c r="D1931" s="404">
        <v>45046</v>
      </c>
      <c r="E1931" t="s">
        <v>3977</v>
      </c>
      <c r="F1931" t="s">
        <v>3971</v>
      </c>
      <c r="G1931">
        <v>63844</v>
      </c>
      <c r="H1931" s="427">
        <v>8.5500000000000007</v>
      </c>
      <c r="I1931">
        <v>11474</v>
      </c>
      <c r="J1931" t="s">
        <v>2620</v>
      </c>
      <c r="K1931" t="s">
        <v>4719</v>
      </c>
    </row>
    <row r="1932" spans="1:11" x14ac:dyDescent="0.25">
      <c r="A1932">
        <v>7350</v>
      </c>
      <c r="B1932" t="s">
        <v>86</v>
      </c>
      <c r="C1932">
        <v>935</v>
      </c>
      <c r="D1932" s="404">
        <v>45046</v>
      </c>
      <c r="E1932" t="s">
        <v>3977</v>
      </c>
      <c r="F1932" t="s">
        <v>3971</v>
      </c>
      <c r="G1932">
        <v>63844</v>
      </c>
      <c r="H1932" s="427">
        <v>7.12</v>
      </c>
      <c r="I1932">
        <v>11474</v>
      </c>
      <c r="J1932" t="s">
        <v>2620</v>
      </c>
      <c r="K1932" t="s">
        <v>4719</v>
      </c>
    </row>
    <row r="1933" spans="1:11" x14ac:dyDescent="0.25">
      <c r="A1933">
        <v>7350</v>
      </c>
      <c r="B1933" t="s">
        <v>86</v>
      </c>
      <c r="C1933">
        <v>110</v>
      </c>
      <c r="D1933" s="404">
        <v>45055</v>
      </c>
      <c r="E1933" t="s">
        <v>3977</v>
      </c>
      <c r="F1933" t="s">
        <v>3971</v>
      </c>
      <c r="G1933">
        <v>64102</v>
      </c>
      <c r="H1933" s="427">
        <v>51.5</v>
      </c>
      <c r="I1933">
        <v>11474</v>
      </c>
      <c r="J1933" t="s">
        <v>2620</v>
      </c>
      <c r="K1933" t="s">
        <v>4719</v>
      </c>
    </row>
    <row r="1934" spans="1:11" x14ac:dyDescent="0.25">
      <c r="A1934">
        <v>7350</v>
      </c>
      <c r="B1934" t="s">
        <v>86</v>
      </c>
      <c r="C1934">
        <v>112</v>
      </c>
      <c r="D1934" s="404">
        <v>45055</v>
      </c>
      <c r="E1934" t="s">
        <v>3977</v>
      </c>
      <c r="F1934" t="s">
        <v>3971</v>
      </c>
      <c r="G1934">
        <v>64102</v>
      </c>
      <c r="H1934" s="427">
        <v>25.75</v>
      </c>
      <c r="I1934">
        <v>11474</v>
      </c>
      <c r="J1934" t="s">
        <v>2620</v>
      </c>
      <c r="K1934" t="s">
        <v>4719</v>
      </c>
    </row>
    <row r="1935" spans="1:11" x14ac:dyDescent="0.25">
      <c r="A1935">
        <v>7350</v>
      </c>
      <c r="B1935" t="s">
        <v>86</v>
      </c>
      <c r="C1935">
        <v>120</v>
      </c>
      <c r="D1935" s="404">
        <v>45055</v>
      </c>
      <c r="E1935" t="s">
        <v>3977</v>
      </c>
      <c r="F1935" t="s">
        <v>3971</v>
      </c>
      <c r="G1935">
        <v>64102</v>
      </c>
      <c r="H1935" s="427">
        <v>56.64</v>
      </c>
      <c r="I1935">
        <v>11474</v>
      </c>
      <c r="J1935" t="s">
        <v>2620</v>
      </c>
      <c r="K1935" t="s">
        <v>4719</v>
      </c>
    </row>
    <row r="1936" spans="1:11" x14ac:dyDescent="0.25">
      <c r="A1936">
        <v>7350</v>
      </c>
      <c r="B1936" t="s">
        <v>86</v>
      </c>
      <c r="C1936">
        <v>130</v>
      </c>
      <c r="D1936" s="404">
        <v>45055</v>
      </c>
      <c r="E1936" t="s">
        <v>3977</v>
      </c>
      <c r="F1936" t="s">
        <v>3971</v>
      </c>
      <c r="G1936">
        <v>64102</v>
      </c>
      <c r="H1936" s="427">
        <v>43.77</v>
      </c>
      <c r="I1936">
        <v>11474</v>
      </c>
      <c r="J1936" t="s">
        <v>2620</v>
      </c>
      <c r="K1936" t="s">
        <v>4719</v>
      </c>
    </row>
    <row r="1937" spans="1:11" x14ac:dyDescent="0.25">
      <c r="A1937">
        <v>7350</v>
      </c>
      <c r="B1937" t="s">
        <v>86</v>
      </c>
      <c r="C1937">
        <v>140</v>
      </c>
      <c r="D1937" s="404">
        <v>45055</v>
      </c>
      <c r="E1937" t="s">
        <v>3977</v>
      </c>
      <c r="F1937" t="s">
        <v>3971</v>
      </c>
      <c r="G1937">
        <v>64102</v>
      </c>
      <c r="H1937" s="427">
        <v>51.5</v>
      </c>
      <c r="I1937">
        <v>11474</v>
      </c>
      <c r="J1937" t="s">
        <v>2620</v>
      </c>
      <c r="K1937" t="s">
        <v>4719</v>
      </c>
    </row>
    <row r="1938" spans="1:11" x14ac:dyDescent="0.25">
      <c r="A1938">
        <v>7350</v>
      </c>
      <c r="B1938" t="s">
        <v>86</v>
      </c>
      <c r="C1938">
        <v>160</v>
      </c>
      <c r="D1938" s="404">
        <v>45055</v>
      </c>
      <c r="E1938" t="s">
        <v>3977</v>
      </c>
      <c r="F1938" t="s">
        <v>3971</v>
      </c>
      <c r="G1938">
        <v>64102</v>
      </c>
      <c r="H1938" s="427">
        <v>15.45</v>
      </c>
      <c r="I1938">
        <v>11474</v>
      </c>
      <c r="J1938" t="s">
        <v>2620</v>
      </c>
      <c r="K1938" t="s">
        <v>4719</v>
      </c>
    </row>
    <row r="1939" spans="1:11" x14ac:dyDescent="0.25">
      <c r="A1939">
        <v>7350</v>
      </c>
      <c r="B1939" t="s">
        <v>86</v>
      </c>
      <c r="C1939">
        <v>935</v>
      </c>
      <c r="D1939" s="404">
        <v>45055</v>
      </c>
      <c r="E1939" t="s">
        <v>3977</v>
      </c>
      <c r="F1939" t="s">
        <v>3971</v>
      </c>
      <c r="G1939">
        <v>64102</v>
      </c>
      <c r="H1939" s="427">
        <v>12.88</v>
      </c>
      <c r="I1939">
        <v>11474</v>
      </c>
      <c r="J1939" t="s">
        <v>2620</v>
      </c>
      <c r="K1939" t="s">
        <v>4719</v>
      </c>
    </row>
    <row r="1940" spans="1:11" x14ac:dyDescent="0.25">
      <c r="A1940">
        <v>7350</v>
      </c>
      <c r="B1940" t="s">
        <v>86</v>
      </c>
      <c r="C1940">
        <v>110</v>
      </c>
      <c r="D1940" s="404">
        <v>45061</v>
      </c>
      <c r="E1940" t="s">
        <v>3977</v>
      </c>
      <c r="F1940" t="s">
        <v>3971</v>
      </c>
      <c r="G1940">
        <v>64209</v>
      </c>
      <c r="H1940" s="427">
        <v>31.77</v>
      </c>
      <c r="I1940">
        <v>11474</v>
      </c>
      <c r="J1940" t="s">
        <v>2620</v>
      </c>
      <c r="K1940" t="s">
        <v>4719</v>
      </c>
    </row>
    <row r="1941" spans="1:11" x14ac:dyDescent="0.25">
      <c r="A1941">
        <v>7350</v>
      </c>
      <c r="B1941" t="s">
        <v>86</v>
      </c>
      <c r="C1941">
        <v>112</v>
      </c>
      <c r="D1941" s="404">
        <v>45061</v>
      </c>
      <c r="E1941" t="s">
        <v>3977</v>
      </c>
      <c r="F1941" t="s">
        <v>3971</v>
      </c>
      <c r="G1941">
        <v>64209</v>
      </c>
      <c r="H1941" s="427">
        <v>15.89</v>
      </c>
      <c r="I1941">
        <v>11474</v>
      </c>
      <c r="J1941" t="s">
        <v>2620</v>
      </c>
      <c r="K1941" t="s">
        <v>4719</v>
      </c>
    </row>
    <row r="1942" spans="1:11" x14ac:dyDescent="0.25">
      <c r="A1942">
        <v>7350</v>
      </c>
      <c r="B1942" t="s">
        <v>86</v>
      </c>
      <c r="C1942">
        <v>120</v>
      </c>
      <c r="D1942" s="404">
        <v>45061</v>
      </c>
      <c r="E1942" t="s">
        <v>3977</v>
      </c>
      <c r="F1942" t="s">
        <v>3971</v>
      </c>
      <c r="G1942">
        <v>64209</v>
      </c>
      <c r="H1942" s="427">
        <v>34.950000000000003</v>
      </c>
      <c r="I1942">
        <v>11474</v>
      </c>
      <c r="J1942" t="s">
        <v>2620</v>
      </c>
      <c r="K1942" t="s">
        <v>4719</v>
      </c>
    </row>
    <row r="1943" spans="1:11" x14ac:dyDescent="0.25">
      <c r="A1943">
        <v>7350</v>
      </c>
      <c r="B1943" t="s">
        <v>86</v>
      </c>
      <c r="C1943">
        <v>130</v>
      </c>
      <c r="D1943" s="404">
        <v>45061</v>
      </c>
      <c r="E1943" t="s">
        <v>3977</v>
      </c>
      <c r="F1943" t="s">
        <v>3971</v>
      </c>
      <c r="G1943">
        <v>64209</v>
      </c>
      <c r="H1943" s="427">
        <v>27.01</v>
      </c>
      <c r="I1943">
        <v>11474</v>
      </c>
      <c r="J1943" t="s">
        <v>2620</v>
      </c>
      <c r="K1943" t="s">
        <v>4719</v>
      </c>
    </row>
    <row r="1944" spans="1:11" x14ac:dyDescent="0.25">
      <c r="A1944">
        <v>7350</v>
      </c>
      <c r="B1944" t="s">
        <v>86</v>
      </c>
      <c r="C1944">
        <v>140</v>
      </c>
      <c r="D1944" s="404">
        <v>45061</v>
      </c>
      <c r="E1944" t="s">
        <v>3977</v>
      </c>
      <c r="F1944" t="s">
        <v>3971</v>
      </c>
      <c r="G1944">
        <v>64209</v>
      </c>
      <c r="H1944" s="427">
        <v>31.77</v>
      </c>
      <c r="I1944">
        <v>11474</v>
      </c>
      <c r="J1944" t="s">
        <v>2620</v>
      </c>
      <c r="K1944" t="s">
        <v>4719</v>
      </c>
    </row>
    <row r="1945" spans="1:11" x14ac:dyDescent="0.25">
      <c r="A1945">
        <v>7350</v>
      </c>
      <c r="B1945" t="s">
        <v>86</v>
      </c>
      <c r="C1945">
        <v>160</v>
      </c>
      <c r="D1945" s="404">
        <v>45061</v>
      </c>
      <c r="E1945" t="s">
        <v>3977</v>
      </c>
      <c r="F1945" t="s">
        <v>3971</v>
      </c>
      <c r="G1945">
        <v>64209</v>
      </c>
      <c r="H1945" s="427">
        <v>9.5299999999999994</v>
      </c>
      <c r="I1945">
        <v>11474</v>
      </c>
      <c r="J1945" t="s">
        <v>2620</v>
      </c>
      <c r="K1945" t="s">
        <v>4719</v>
      </c>
    </row>
    <row r="1946" spans="1:11" x14ac:dyDescent="0.25">
      <c r="A1946">
        <v>7350</v>
      </c>
      <c r="B1946" t="s">
        <v>86</v>
      </c>
      <c r="C1946">
        <v>935</v>
      </c>
      <c r="D1946" s="404">
        <v>45061</v>
      </c>
      <c r="E1946" t="s">
        <v>3977</v>
      </c>
      <c r="F1946" t="s">
        <v>3971</v>
      </c>
      <c r="G1946">
        <v>64209</v>
      </c>
      <c r="H1946" s="427">
        <v>7.95</v>
      </c>
      <c r="I1946">
        <v>11474</v>
      </c>
      <c r="J1946" t="s">
        <v>2620</v>
      </c>
      <c r="K1946" t="s">
        <v>4719</v>
      </c>
    </row>
    <row r="1947" spans="1:11" x14ac:dyDescent="0.25">
      <c r="A1947">
        <v>7350</v>
      </c>
      <c r="B1947" t="s">
        <v>86</v>
      </c>
      <c r="C1947">
        <v>110</v>
      </c>
      <c r="D1947" s="404">
        <v>45069</v>
      </c>
      <c r="E1947" t="s">
        <v>3977</v>
      </c>
      <c r="F1947" t="s">
        <v>3971</v>
      </c>
      <c r="G1947">
        <v>64365</v>
      </c>
      <c r="H1947" s="427">
        <v>37.25</v>
      </c>
      <c r="I1947">
        <v>11474</v>
      </c>
      <c r="J1947" t="s">
        <v>2620</v>
      </c>
      <c r="K1947" t="s">
        <v>4719</v>
      </c>
    </row>
    <row r="1948" spans="1:11" x14ac:dyDescent="0.25">
      <c r="A1948">
        <v>7350</v>
      </c>
      <c r="B1948" t="s">
        <v>86</v>
      </c>
      <c r="C1948">
        <v>112</v>
      </c>
      <c r="D1948" s="404">
        <v>45069</v>
      </c>
      <c r="E1948" t="s">
        <v>3977</v>
      </c>
      <c r="F1948" t="s">
        <v>3971</v>
      </c>
      <c r="G1948">
        <v>64365</v>
      </c>
      <c r="H1948" s="427">
        <v>18.63</v>
      </c>
      <c r="I1948">
        <v>11474</v>
      </c>
      <c r="J1948" t="s">
        <v>2620</v>
      </c>
      <c r="K1948" t="s">
        <v>4719</v>
      </c>
    </row>
    <row r="1949" spans="1:11" x14ac:dyDescent="0.25">
      <c r="A1949">
        <v>7350</v>
      </c>
      <c r="B1949" t="s">
        <v>86</v>
      </c>
      <c r="C1949">
        <v>120</v>
      </c>
      <c r="D1949" s="404">
        <v>45069</v>
      </c>
      <c r="E1949" t="s">
        <v>3977</v>
      </c>
      <c r="F1949" t="s">
        <v>3971</v>
      </c>
      <c r="G1949">
        <v>64365</v>
      </c>
      <c r="H1949" s="427">
        <v>40.97</v>
      </c>
      <c r="I1949">
        <v>11474</v>
      </c>
      <c r="J1949" t="s">
        <v>2620</v>
      </c>
      <c r="K1949" t="s">
        <v>4719</v>
      </c>
    </row>
    <row r="1950" spans="1:11" x14ac:dyDescent="0.25">
      <c r="A1950">
        <v>7350</v>
      </c>
      <c r="B1950" t="s">
        <v>86</v>
      </c>
      <c r="C1950">
        <v>130</v>
      </c>
      <c r="D1950" s="404">
        <v>45069</v>
      </c>
      <c r="E1950" t="s">
        <v>3977</v>
      </c>
      <c r="F1950" t="s">
        <v>3971</v>
      </c>
      <c r="G1950">
        <v>64365</v>
      </c>
      <c r="H1950" s="427">
        <v>31.66</v>
      </c>
      <c r="I1950">
        <v>11474</v>
      </c>
      <c r="J1950" t="s">
        <v>2620</v>
      </c>
      <c r="K1950" t="s">
        <v>4719</v>
      </c>
    </row>
    <row r="1951" spans="1:11" x14ac:dyDescent="0.25">
      <c r="A1951">
        <v>7350</v>
      </c>
      <c r="B1951" t="s">
        <v>86</v>
      </c>
      <c r="C1951">
        <v>140</v>
      </c>
      <c r="D1951" s="404">
        <v>45069</v>
      </c>
      <c r="E1951" t="s">
        <v>3977</v>
      </c>
      <c r="F1951" t="s">
        <v>3971</v>
      </c>
      <c r="G1951">
        <v>64365</v>
      </c>
      <c r="H1951" s="427">
        <v>37.25</v>
      </c>
      <c r="I1951">
        <v>11474</v>
      </c>
      <c r="J1951" t="s">
        <v>2620</v>
      </c>
      <c r="K1951" t="s">
        <v>4719</v>
      </c>
    </row>
    <row r="1952" spans="1:11" x14ac:dyDescent="0.25">
      <c r="A1952">
        <v>7350</v>
      </c>
      <c r="B1952" t="s">
        <v>86</v>
      </c>
      <c r="C1952">
        <v>160</v>
      </c>
      <c r="D1952" s="404">
        <v>45069</v>
      </c>
      <c r="E1952" t="s">
        <v>3977</v>
      </c>
      <c r="F1952" t="s">
        <v>3971</v>
      </c>
      <c r="G1952">
        <v>64365</v>
      </c>
      <c r="H1952" s="427">
        <v>11.17</v>
      </c>
      <c r="I1952">
        <v>11474</v>
      </c>
      <c r="J1952" t="s">
        <v>2620</v>
      </c>
      <c r="K1952" t="s">
        <v>4719</v>
      </c>
    </row>
    <row r="1953" spans="1:11" x14ac:dyDescent="0.25">
      <c r="A1953">
        <v>7350</v>
      </c>
      <c r="B1953" t="s">
        <v>86</v>
      </c>
      <c r="C1953">
        <v>935</v>
      </c>
      <c r="D1953" s="404">
        <v>45069</v>
      </c>
      <c r="E1953" t="s">
        <v>3977</v>
      </c>
      <c r="F1953" t="s">
        <v>3971</v>
      </c>
      <c r="G1953">
        <v>64365</v>
      </c>
      <c r="H1953" s="427">
        <v>9.31</v>
      </c>
      <c r="I1953">
        <v>11474</v>
      </c>
      <c r="J1953" t="s">
        <v>2620</v>
      </c>
      <c r="K1953" t="s">
        <v>4719</v>
      </c>
    </row>
    <row r="1954" spans="1:11" x14ac:dyDescent="0.25">
      <c r="A1954">
        <v>7350</v>
      </c>
      <c r="B1954" t="s">
        <v>86</v>
      </c>
      <c r="C1954">
        <v>110</v>
      </c>
      <c r="D1954" s="404">
        <v>45077</v>
      </c>
      <c r="E1954" t="s">
        <v>3977</v>
      </c>
      <c r="F1954" t="s">
        <v>3971</v>
      </c>
      <c r="G1954">
        <v>64529</v>
      </c>
      <c r="H1954" s="427">
        <v>51.5</v>
      </c>
      <c r="I1954">
        <v>11474</v>
      </c>
      <c r="J1954" t="s">
        <v>2620</v>
      </c>
      <c r="K1954" t="s">
        <v>4719</v>
      </c>
    </row>
    <row r="1955" spans="1:11" x14ac:dyDescent="0.25">
      <c r="A1955">
        <v>7350</v>
      </c>
      <c r="B1955" t="s">
        <v>86</v>
      </c>
      <c r="C1955">
        <v>112</v>
      </c>
      <c r="D1955" s="404">
        <v>45077</v>
      </c>
      <c r="E1955" t="s">
        <v>3977</v>
      </c>
      <c r="F1955" t="s">
        <v>3971</v>
      </c>
      <c r="G1955">
        <v>64529</v>
      </c>
      <c r="H1955" s="427">
        <v>25.75</v>
      </c>
      <c r="I1955">
        <v>11474</v>
      </c>
      <c r="J1955" t="s">
        <v>2620</v>
      </c>
      <c r="K1955" t="s">
        <v>4719</v>
      </c>
    </row>
    <row r="1956" spans="1:11" x14ac:dyDescent="0.25">
      <c r="A1956">
        <v>7350</v>
      </c>
      <c r="B1956" t="s">
        <v>86</v>
      </c>
      <c r="C1956">
        <v>120</v>
      </c>
      <c r="D1956" s="404">
        <v>45077</v>
      </c>
      <c r="E1956" t="s">
        <v>3977</v>
      </c>
      <c r="F1956" t="s">
        <v>3971</v>
      </c>
      <c r="G1956">
        <v>64529</v>
      </c>
      <c r="H1956" s="427">
        <v>56.64</v>
      </c>
      <c r="I1956">
        <v>11474</v>
      </c>
      <c r="J1956" t="s">
        <v>2620</v>
      </c>
      <c r="K1956" t="s">
        <v>4719</v>
      </c>
    </row>
    <row r="1957" spans="1:11" x14ac:dyDescent="0.25">
      <c r="A1957">
        <v>7350</v>
      </c>
      <c r="B1957" t="s">
        <v>86</v>
      </c>
      <c r="C1957">
        <v>130</v>
      </c>
      <c r="D1957" s="404">
        <v>45077</v>
      </c>
      <c r="E1957" t="s">
        <v>3977</v>
      </c>
      <c r="F1957" t="s">
        <v>3971</v>
      </c>
      <c r="G1957">
        <v>64529</v>
      </c>
      <c r="H1957" s="427">
        <v>43.77</v>
      </c>
      <c r="I1957">
        <v>11474</v>
      </c>
      <c r="J1957" t="s">
        <v>2620</v>
      </c>
      <c r="K1957" t="s">
        <v>4719</v>
      </c>
    </row>
    <row r="1958" spans="1:11" x14ac:dyDescent="0.25">
      <c r="A1958">
        <v>7350</v>
      </c>
      <c r="B1958" t="s">
        <v>86</v>
      </c>
      <c r="C1958">
        <v>140</v>
      </c>
      <c r="D1958" s="404">
        <v>45077</v>
      </c>
      <c r="E1958" t="s">
        <v>3977</v>
      </c>
      <c r="F1958" t="s">
        <v>3971</v>
      </c>
      <c r="G1958">
        <v>64529</v>
      </c>
      <c r="H1958" s="427">
        <v>51.5</v>
      </c>
      <c r="I1958">
        <v>11474</v>
      </c>
      <c r="J1958" t="s">
        <v>2620</v>
      </c>
      <c r="K1958" t="s">
        <v>4719</v>
      </c>
    </row>
    <row r="1959" spans="1:11" x14ac:dyDescent="0.25">
      <c r="A1959">
        <v>7350</v>
      </c>
      <c r="B1959" t="s">
        <v>86</v>
      </c>
      <c r="C1959">
        <v>160</v>
      </c>
      <c r="D1959" s="404">
        <v>45077</v>
      </c>
      <c r="E1959" t="s">
        <v>3977</v>
      </c>
      <c r="F1959" t="s">
        <v>3971</v>
      </c>
      <c r="G1959">
        <v>64529</v>
      </c>
      <c r="H1959" s="427">
        <v>15.45</v>
      </c>
      <c r="I1959">
        <v>11474</v>
      </c>
      <c r="J1959" t="s">
        <v>2620</v>
      </c>
      <c r="K1959" t="s">
        <v>4719</v>
      </c>
    </row>
    <row r="1960" spans="1:11" x14ac:dyDescent="0.25">
      <c r="A1960">
        <v>7350</v>
      </c>
      <c r="B1960" t="s">
        <v>86</v>
      </c>
      <c r="C1960">
        <v>935</v>
      </c>
      <c r="D1960" s="404">
        <v>45077</v>
      </c>
      <c r="E1960" t="s">
        <v>3977</v>
      </c>
      <c r="F1960" t="s">
        <v>3971</v>
      </c>
      <c r="G1960">
        <v>64529</v>
      </c>
      <c r="H1960" s="427">
        <v>12.88</v>
      </c>
      <c r="I1960">
        <v>11474</v>
      </c>
      <c r="J1960" t="s">
        <v>2620</v>
      </c>
      <c r="K1960" t="s">
        <v>4719</v>
      </c>
    </row>
    <row r="1961" spans="1:11" x14ac:dyDescent="0.25">
      <c r="A1961">
        <v>7350</v>
      </c>
      <c r="B1961" t="s">
        <v>86</v>
      </c>
      <c r="C1961">
        <v>110</v>
      </c>
      <c r="D1961" s="404">
        <v>45110</v>
      </c>
      <c r="E1961" t="s">
        <v>2620</v>
      </c>
      <c r="F1961" t="s">
        <v>3971</v>
      </c>
      <c r="G1961">
        <v>65324</v>
      </c>
      <c r="H1961" s="427">
        <v>10.96</v>
      </c>
      <c r="I1961">
        <v>11474</v>
      </c>
      <c r="J1961" t="s">
        <v>2620</v>
      </c>
      <c r="K1961" t="s">
        <v>4719</v>
      </c>
    </row>
    <row r="1962" spans="1:11" x14ac:dyDescent="0.25">
      <c r="A1962">
        <v>7350</v>
      </c>
      <c r="B1962" t="s">
        <v>86</v>
      </c>
      <c r="C1962">
        <v>112</v>
      </c>
      <c r="D1962" s="404">
        <v>45110</v>
      </c>
      <c r="E1962" t="s">
        <v>2620</v>
      </c>
      <c r="F1962" t="s">
        <v>3971</v>
      </c>
      <c r="G1962">
        <v>65324</v>
      </c>
      <c r="H1962" s="427">
        <v>10.96</v>
      </c>
      <c r="I1962">
        <v>11474</v>
      </c>
      <c r="J1962" t="s">
        <v>2620</v>
      </c>
      <c r="K1962" t="s">
        <v>4719</v>
      </c>
    </row>
    <row r="1963" spans="1:11" x14ac:dyDescent="0.25">
      <c r="A1963">
        <v>7350</v>
      </c>
      <c r="B1963" t="s">
        <v>86</v>
      </c>
      <c r="C1963">
        <v>120</v>
      </c>
      <c r="D1963" s="404">
        <v>45110</v>
      </c>
      <c r="E1963" t="s">
        <v>2620</v>
      </c>
      <c r="F1963" t="s">
        <v>3971</v>
      </c>
      <c r="G1963">
        <v>65324</v>
      </c>
      <c r="H1963" s="427">
        <v>5.48</v>
      </c>
      <c r="I1963">
        <v>11474</v>
      </c>
      <c r="J1963" t="s">
        <v>2620</v>
      </c>
      <c r="K1963" t="s">
        <v>4719</v>
      </c>
    </row>
    <row r="1964" spans="1:11" x14ac:dyDescent="0.25">
      <c r="A1964">
        <v>7350</v>
      </c>
      <c r="B1964" t="s">
        <v>86</v>
      </c>
      <c r="C1964">
        <v>140</v>
      </c>
      <c r="D1964" s="404">
        <v>45110</v>
      </c>
      <c r="E1964" t="s">
        <v>2620</v>
      </c>
      <c r="F1964" t="s">
        <v>3971</v>
      </c>
      <c r="G1964">
        <v>65324</v>
      </c>
      <c r="H1964" s="427">
        <v>87.65</v>
      </c>
      <c r="I1964">
        <v>11474</v>
      </c>
      <c r="J1964" t="s">
        <v>2620</v>
      </c>
      <c r="K1964" t="s">
        <v>4719</v>
      </c>
    </row>
    <row r="1965" spans="1:11" x14ac:dyDescent="0.25">
      <c r="A1965">
        <v>7350</v>
      </c>
      <c r="B1965" t="s">
        <v>86</v>
      </c>
      <c r="C1965">
        <v>140</v>
      </c>
      <c r="D1965" s="404">
        <v>45110</v>
      </c>
      <c r="E1965" t="s">
        <v>2620</v>
      </c>
      <c r="F1965" t="s">
        <v>3971</v>
      </c>
      <c r="G1965">
        <v>65324</v>
      </c>
      <c r="H1965" s="427">
        <v>21.91</v>
      </c>
      <c r="I1965">
        <v>11474</v>
      </c>
      <c r="J1965" t="s">
        <v>2620</v>
      </c>
      <c r="K1965" t="s">
        <v>4719</v>
      </c>
    </row>
    <row r="1966" spans="1:11" x14ac:dyDescent="0.25">
      <c r="A1966">
        <v>7350</v>
      </c>
      <c r="B1966" t="s">
        <v>86</v>
      </c>
      <c r="C1966">
        <v>140</v>
      </c>
      <c r="D1966" s="404">
        <v>45243</v>
      </c>
      <c r="E1966" t="s">
        <v>2695</v>
      </c>
      <c r="F1966" t="s">
        <v>3971</v>
      </c>
      <c r="G1966">
        <v>68744</v>
      </c>
      <c r="H1966" s="427">
        <v>158.87</v>
      </c>
      <c r="I1966">
        <v>11474</v>
      </c>
      <c r="J1966" t="s">
        <v>2620</v>
      </c>
      <c r="K1966" t="s">
        <v>4719</v>
      </c>
    </row>
    <row r="1967" spans="1:11" x14ac:dyDescent="0.25">
      <c r="A1967">
        <v>7350</v>
      </c>
      <c r="B1967" t="s">
        <v>86</v>
      </c>
      <c r="C1967">
        <v>430</v>
      </c>
      <c r="D1967" s="404">
        <v>45042</v>
      </c>
      <c r="E1967" t="s">
        <v>4602</v>
      </c>
      <c r="F1967" t="s">
        <v>3971</v>
      </c>
      <c r="G1967">
        <v>963690</v>
      </c>
      <c r="H1967" s="427">
        <v>647.57000000000005</v>
      </c>
      <c r="I1967">
        <v>204536</v>
      </c>
      <c r="J1967" t="s">
        <v>4302</v>
      </c>
      <c r="K1967" t="s">
        <v>4719</v>
      </c>
    </row>
    <row r="1968" spans="1:11" x14ac:dyDescent="0.25">
      <c r="A1968">
        <v>7350</v>
      </c>
      <c r="B1968" t="s">
        <v>86</v>
      </c>
      <c r="C1968">
        <v>430</v>
      </c>
      <c r="D1968" s="404">
        <v>45180</v>
      </c>
      <c r="E1968" t="s">
        <v>4302</v>
      </c>
      <c r="F1968" t="s">
        <v>3971</v>
      </c>
      <c r="G1968">
        <v>993620</v>
      </c>
      <c r="H1968" s="427">
        <v>221.65</v>
      </c>
      <c r="I1968">
        <v>204536</v>
      </c>
      <c r="J1968" t="s">
        <v>4302</v>
      </c>
      <c r="K1968" t="s">
        <v>4719</v>
      </c>
    </row>
    <row r="1969" spans="1:11" x14ac:dyDescent="0.25">
      <c r="A1969">
        <v>7350</v>
      </c>
      <c r="B1969" t="s">
        <v>86</v>
      </c>
      <c r="C1969">
        <v>230</v>
      </c>
      <c r="D1969" s="404">
        <v>45184</v>
      </c>
      <c r="E1969" t="s">
        <v>4293</v>
      </c>
      <c r="F1969" t="s">
        <v>3971</v>
      </c>
      <c r="G1969">
        <v>4791228</v>
      </c>
      <c r="H1969" s="427">
        <v>82.9</v>
      </c>
      <c r="I1969">
        <v>3106</v>
      </c>
      <c r="J1969" t="s">
        <v>4293</v>
      </c>
      <c r="K1969" t="s">
        <v>4719</v>
      </c>
    </row>
    <row r="1970" spans="1:11" x14ac:dyDescent="0.25">
      <c r="A1970">
        <v>7350</v>
      </c>
      <c r="B1970" t="s">
        <v>86</v>
      </c>
      <c r="C1970">
        <v>210</v>
      </c>
      <c r="D1970" s="404">
        <v>45200</v>
      </c>
      <c r="E1970" t="s">
        <v>4250</v>
      </c>
      <c r="F1970" t="s">
        <v>3971</v>
      </c>
      <c r="G1970">
        <v>40654</v>
      </c>
      <c r="H1970" s="427">
        <v>191.3</v>
      </c>
      <c r="I1970">
        <v>485</v>
      </c>
      <c r="J1970" t="s">
        <v>4250</v>
      </c>
      <c r="K1970" t="s">
        <v>4719</v>
      </c>
    </row>
    <row r="1971" spans="1:11" x14ac:dyDescent="0.25">
      <c r="A1971">
        <v>7350</v>
      </c>
      <c r="B1971" t="s">
        <v>86</v>
      </c>
      <c r="C1971">
        <v>340</v>
      </c>
      <c r="D1971" s="404">
        <v>45017</v>
      </c>
      <c r="E1971" t="s">
        <v>4652</v>
      </c>
      <c r="F1971" t="s">
        <v>3971</v>
      </c>
      <c r="G1971">
        <v>470944</v>
      </c>
      <c r="H1971" s="427">
        <v>376.3</v>
      </c>
      <c r="I1971">
        <v>10404</v>
      </c>
      <c r="J1971" t="s">
        <v>4652</v>
      </c>
      <c r="K1971" t="s">
        <v>4719</v>
      </c>
    </row>
    <row r="1972" spans="1:11" x14ac:dyDescent="0.25">
      <c r="A1972">
        <v>7350</v>
      </c>
      <c r="B1972" t="s">
        <v>86</v>
      </c>
      <c r="C1972">
        <v>110</v>
      </c>
      <c r="D1972" s="404">
        <v>45317</v>
      </c>
      <c r="E1972" t="s">
        <v>2667</v>
      </c>
      <c r="F1972" t="s">
        <v>3971</v>
      </c>
      <c r="G1972">
        <v>114</v>
      </c>
      <c r="H1972" s="427">
        <v>290.39999999999998</v>
      </c>
      <c r="I1972">
        <v>200151</v>
      </c>
      <c r="J1972" t="s">
        <v>4050</v>
      </c>
      <c r="K1972" t="s">
        <v>4719</v>
      </c>
    </row>
    <row r="1973" spans="1:11" x14ac:dyDescent="0.25">
      <c r="A1973">
        <v>7350</v>
      </c>
      <c r="B1973" t="s">
        <v>86</v>
      </c>
      <c r="C1973">
        <v>112</v>
      </c>
      <c r="D1973" s="404">
        <v>45317</v>
      </c>
      <c r="E1973" t="s">
        <v>2667</v>
      </c>
      <c r="F1973" t="s">
        <v>3971</v>
      </c>
      <c r="G1973">
        <v>114</v>
      </c>
      <c r="H1973" s="427">
        <v>290.39999999999998</v>
      </c>
      <c r="I1973">
        <v>200151</v>
      </c>
      <c r="J1973" t="s">
        <v>4050</v>
      </c>
      <c r="K1973" t="s">
        <v>4719</v>
      </c>
    </row>
    <row r="1974" spans="1:11" x14ac:dyDescent="0.25">
      <c r="A1974">
        <v>7350</v>
      </c>
      <c r="B1974" t="s">
        <v>86</v>
      </c>
      <c r="C1974">
        <v>120</v>
      </c>
      <c r="D1974" s="404">
        <v>45317</v>
      </c>
      <c r="E1974" t="s">
        <v>2667</v>
      </c>
      <c r="F1974" t="s">
        <v>3971</v>
      </c>
      <c r="G1974">
        <v>114</v>
      </c>
      <c r="H1974" s="427">
        <v>290.39999999999998</v>
      </c>
      <c r="I1974">
        <v>200151</v>
      </c>
      <c r="J1974" t="s">
        <v>4050</v>
      </c>
      <c r="K1974" t="s">
        <v>4719</v>
      </c>
    </row>
    <row r="1975" spans="1:11" x14ac:dyDescent="0.25">
      <c r="A1975">
        <v>7350</v>
      </c>
      <c r="B1975" t="s">
        <v>86</v>
      </c>
      <c r="C1975">
        <v>130</v>
      </c>
      <c r="D1975" s="404">
        <v>45317</v>
      </c>
      <c r="E1975" t="s">
        <v>2667</v>
      </c>
      <c r="F1975" t="s">
        <v>3971</v>
      </c>
      <c r="G1975">
        <v>114</v>
      </c>
      <c r="H1975" s="427">
        <v>290.39999999999998</v>
      </c>
      <c r="I1975">
        <v>200151</v>
      </c>
      <c r="J1975" t="s">
        <v>4050</v>
      </c>
      <c r="K1975" t="s">
        <v>4719</v>
      </c>
    </row>
    <row r="1976" spans="1:11" x14ac:dyDescent="0.25">
      <c r="A1976">
        <v>7350</v>
      </c>
      <c r="B1976" t="s">
        <v>86</v>
      </c>
      <c r="C1976">
        <v>130</v>
      </c>
      <c r="D1976" s="404">
        <v>45317</v>
      </c>
      <c r="E1976" t="s">
        <v>4050</v>
      </c>
      <c r="F1976" t="s">
        <v>3971</v>
      </c>
      <c r="G1976">
        <v>24012024</v>
      </c>
      <c r="H1976" s="427">
        <v>165.66</v>
      </c>
      <c r="I1976">
        <v>200151</v>
      </c>
      <c r="J1976" t="s">
        <v>4050</v>
      </c>
      <c r="K1976" t="s">
        <v>4719</v>
      </c>
    </row>
    <row r="1977" spans="1:11" x14ac:dyDescent="0.25">
      <c r="A1977">
        <v>7350</v>
      </c>
      <c r="B1977" t="s">
        <v>86</v>
      </c>
      <c r="C1977">
        <v>130</v>
      </c>
      <c r="D1977" s="404">
        <v>45317</v>
      </c>
      <c r="E1977" t="s">
        <v>4050</v>
      </c>
      <c r="F1977" t="s">
        <v>3971</v>
      </c>
      <c r="G1977">
        <v>24012024</v>
      </c>
      <c r="H1977" s="427">
        <v>-331.32</v>
      </c>
      <c r="I1977">
        <v>200151</v>
      </c>
      <c r="J1977" t="s">
        <v>4050</v>
      </c>
      <c r="K1977" t="s">
        <v>4719</v>
      </c>
    </row>
    <row r="1978" spans="1:11" x14ac:dyDescent="0.25">
      <c r="A1978">
        <v>7350</v>
      </c>
      <c r="B1978" t="s">
        <v>86</v>
      </c>
      <c r="C1978">
        <v>140</v>
      </c>
      <c r="D1978" s="404">
        <v>45317</v>
      </c>
      <c r="E1978" t="s">
        <v>2667</v>
      </c>
      <c r="F1978" t="s">
        <v>3971</v>
      </c>
      <c r="G1978">
        <v>114</v>
      </c>
      <c r="H1978" s="427">
        <v>290.39999999999998</v>
      </c>
      <c r="I1978">
        <v>200151</v>
      </c>
      <c r="J1978" t="s">
        <v>4050</v>
      </c>
      <c r="K1978" t="s">
        <v>4719</v>
      </c>
    </row>
    <row r="1979" spans="1:11" x14ac:dyDescent="0.25">
      <c r="A1979">
        <v>7350</v>
      </c>
      <c r="B1979" t="s">
        <v>86</v>
      </c>
      <c r="C1979">
        <v>160</v>
      </c>
      <c r="D1979" s="404">
        <v>45317</v>
      </c>
      <c r="E1979" t="s">
        <v>2667</v>
      </c>
      <c r="F1979" t="s">
        <v>3971</v>
      </c>
      <c r="G1979">
        <v>114</v>
      </c>
      <c r="H1979" s="427">
        <v>290.39999999999998</v>
      </c>
      <c r="I1979">
        <v>200151</v>
      </c>
      <c r="J1979" t="s">
        <v>4050</v>
      </c>
      <c r="K1979" t="s">
        <v>4719</v>
      </c>
    </row>
    <row r="1980" spans="1:11" x14ac:dyDescent="0.25">
      <c r="A1980">
        <v>7350</v>
      </c>
      <c r="B1980" t="s">
        <v>86</v>
      </c>
      <c r="C1980">
        <v>210</v>
      </c>
      <c r="D1980" s="404">
        <v>45317</v>
      </c>
      <c r="E1980" t="s">
        <v>2667</v>
      </c>
      <c r="F1980" t="s">
        <v>3971</v>
      </c>
      <c r="G1980">
        <v>114</v>
      </c>
      <c r="H1980" s="427">
        <v>290.39999999999998</v>
      </c>
      <c r="I1980">
        <v>200151</v>
      </c>
      <c r="J1980" t="s">
        <v>4050</v>
      </c>
      <c r="K1980" t="s">
        <v>4719</v>
      </c>
    </row>
    <row r="1981" spans="1:11" x14ac:dyDescent="0.25">
      <c r="A1981">
        <v>7350</v>
      </c>
      <c r="B1981" t="s">
        <v>86</v>
      </c>
      <c r="C1981">
        <v>220</v>
      </c>
      <c r="D1981" s="404">
        <v>45317</v>
      </c>
      <c r="E1981" t="s">
        <v>2667</v>
      </c>
      <c r="F1981" t="s">
        <v>3971</v>
      </c>
      <c r="G1981">
        <v>114</v>
      </c>
      <c r="H1981" s="427">
        <v>290.39999999999998</v>
      </c>
      <c r="I1981">
        <v>200151</v>
      </c>
      <c r="J1981" t="s">
        <v>4050</v>
      </c>
      <c r="K1981" t="s">
        <v>4719</v>
      </c>
    </row>
    <row r="1982" spans="1:11" x14ac:dyDescent="0.25">
      <c r="A1982">
        <v>7350</v>
      </c>
      <c r="B1982" t="s">
        <v>86</v>
      </c>
      <c r="C1982">
        <v>230</v>
      </c>
      <c r="D1982" s="404">
        <v>45317</v>
      </c>
      <c r="E1982" t="s">
        <v>2667</v>
      </c>
      <c r="F1982" t="s">
        <v>3971</v>
      </c>
      <c r="G1982">
        <v>114</v>
      </c>
      <c r="H1982" s="427">
        <v>290.39999999999998</v>
      </c>
      <c r="I1982">
        <v>200151</v>
      </c>
      <c r="J1982" t="s">
        <v>4050</v>
      </c>
      <c r="K1982" t="s">
        <v>4719</v>
      </c>
    </row>
    <row r="1983" spans="1:11" x14ac:dyDescent="0.25">
      <c r="A1983">
        <v>7350</v>
      </c>
      <c r="B1983" t="s">
        <v>86</v>
      </c>
      <c r="C1983">
        <v>240</v>
      </c>
      <c r="D1983" s="404">
        <v>45317</v>
      </c>
      <c r="E1983" t="s">
        <v>2667</v>
      </c>
      <c r="F1983" t="s">
        <v>3971</v>
      </c>
      <c r="G1983">
        <v>114</v>
      </c>
      <c r="H1983" s="427">
        <v>290.39999999999998</v>
      </c>
      <c r="I1983">
        <v>200151</v>
      </c>
      <c r="J1983" t="s">
        <v>4050</v>
      </c>
      <c r="K1983" t="s">
        <v>4719</v>
      </c>
    </row>
    <row r="1984" spans="1:11" x14ac:dyDescent="0.25">
      <c r="A1984">
        <v>7350</v>
      </c>
      <c r="B1984" t="s">
        <v>86</v>
      </c>
      <c r="C1984">
        <v>340</v>
      </c>
      <c r="D1984" s="404">
        <v>45317</v>
      </c>
      <c r="E1984" t="s">
        <v>2667</v>
      </c>
      <c r="F1984" t="s">
        <v>3971</v>
      </c>
      <c r="G1984">
        <v>114</v>
      </c>
      <c r="H1984" s="427">
        <v>290.48</v>
      </c>
      <c r="I1984">
        <v>200151</v>
      </c>
      <c r="J1984" t="s">
        <v>4050</v>
      </c>
      <c r="K1984" t="s">
        <v>4719</v>
      </c>
    </row>
    <row r="1985" spans="1:11" x14ac:dyDescent="0.25">
      <c r="A1985">
        <v>7350</v>
      </c>
      <c r="B1985" t="s">
        <v>86</v>
      </c>
      <c r="C1985">
        <v>935</v>
      </c>
      <c r="D1985" s="404">
        <v>45317</v>
      </c>
      <c r="E1985" t="s">
        <v>2667</v>
      </c>
      <c r="F1985" t="s">
        <v>3971</v>
      </c>
      <c r="G1985">
        <v>114</v>
      </c>
      <c r="H1985" s="427">
        <v>290.39999999999998</v>
      </c>
      <c r="I1985">
        <v>200151</v>
      </c>
      <c r="J1985" t="s">
        <v>4050</v>
      </c>
      <c r="K1985" t="s">
        <v>4719</v>
      </c>
    </row>
    <row r="1986" spans="1:11" x14ac:dyDescent="0.25">
      <c r="A1986">
        <v>7350</v>
      </c>
      <c r="B1986" t="s">
        <v>86</v>
      </c>
      <c r="C1986">
        <v>936</v>
      </c>
      <c r="D1986" s="404">
        <v>45317</v>
      </c>
      <c r="E1986" t="s">
        <v>2667</v>
      </c>
      <c r="F1986" t="s">
        <v>3971</v>
      </c>
      <c r="G1986">
        <v>114</v>
      </c>
      <c r="H1986" s="427">
        <v>290.39999999999998</v>
      </c>
      <c r="I1986">
        <v>200151</v>
      </c>
      <c r="J1986" t="s">
        <v>4050</v>
      </c>
      <c r="K1986" t="s">
        <v>4719</v>
      </c>
    </row>
    <row r="1987" spans="1:11" x14ac:dyDescent="0.25">
      <c r="A1987">
        <v>7350</v>
      </c>
      <c r="B1987" t="s">
        <v>86</v>
      </c>
      <c r="C1987">
        <v>935</v>
      </c>
      <c r="D1987" s="404">
        <v>45047</v>
      </c>
      <c r="E1987" t="s">
        <v>4577</v>
      </c>
      <c r="F1987" t="s">
        <v>3971</v>
      </c>
      <c r="G1987">
        <v>6371295</v>
      </c>
      <c r="H1987" s="427">
        <v>199</v>
      </c>
      <c r="I1987">
        <v>200252</v>
      </c>
      <c r="J1987" t="s">
        <v>4577</v>
      </c>
      <c r="K1987" t="s">
        <v>4719</v>
      </c>
    </row>
    <row r="1988" spans="1:11" x14ac:dyDescent="0.25">
      <c r="A1988">
        <v>7350</v>
      </c>
      <c r="B1988" t="s">
        <v>86</v>
      </c>
      <c r="C1988">
        <v>120</v>
      </c>
      <c r="D1988" s="404">
        <v>45351</v>
      </c>
      <c r="E1988" t="s">
        <v>3983</v>
      </c>
      <c r="F1988" t="s">
        <v>3971</v>
      </c>
      <c r="G1988">
        <v>523140573</v>
      </c>
      <c r="H1988" s="427">
        <v>-78.260000000000005</v>
      </c>
      <c r="I1988">
        <v>158</v>
      </c>
      <c r="J1988" t="s">
        <v>3983</v>
      </c>
      <c r="K1988" t="s">
        <v>4719</v>
      </c>
    </row>
    <row r="1989" spans="1:11" x14ac:dyDescent="0.25">
      <c r="A1989">
        <v>7350</v>
      </c>
      <c r="B1989" t="s">
        <v>86</v>
      </c>
      <c r="C1989">
        <v>210</v>
      </c>
      <c r="D1989" s="404">
        <v>45315</v>
      </c>
      <c r="E1989" t="s">
        <v>1192</v>
      </c>
      <c r="F1989" t="s">
        <v>3971</v>
      </c>
      <c r="G1989" s="1">
        <v>45292</v>
      </c>
      <c r="H1989" s="427">
        <v>314.7</v>
      </c>
      <c r="I1989">
        <v>204618</v>
      </c>
      <c r="J1989" t="s">
        <v>3903</v>
      </c>
      <c r="K1989" t="s">
        <v>4719</v>
      </c>
    </row>
    <row r="1990" spans="1:11" x14ac:dyDescent="0.25">
      <c r="A1990">
        <v>7350</v>
      </c>
      <c r="B1990" t="s">
        <v>86</v>
      </c>
      <c r="C1990">
        <v>220</v>
      </c>
      <c r="D1990" s="404">
        <v>45315</v>
      </c>
      <c r="E1990" t="s">
        <v>1192</v>
      </c>
      <c r="F1990" t="s">
        <v>3971</v>
      </c>
      <c r="G1990" s="1">
        <v>45292</v>
      </c>
      <c r="H1990" s="427">
        <v>314.7</v>
      </c>
      <c r="I1990">
        <v>204618</v>
      </c>
      <c r="J1990" t="s">
        <v>3903</v>
      </c>
      <c r="K1990" t="s">
        <v>4719</v>
      </c>
    </row>
    <row r="1991" spans="1:11" x14ac:dyDescent="0.25">
      <c r="A1991">
        <v>7350</v>
      </c>
      <c r="B1991" t="s">
        <v>86</v>
      </c>
      <c r="C1991">
        <v>230</v>
      </c>
      <c r="D1991" s="404">
        <v>45315</v>
      </c>
      <c r="E1991" t="s">
        <v>1192</v>
      </c>
      <c r="F1991" t="s">
        <v>3971</v>
      </c>
      <c r="G1991" s="1">
        <v>45292</v>
      </c>
      <c r="H1991" s="427">
        <v>314.7</v>
      </c>
      <c r="I1991">
        <v>204618</v>
      </c>
      <c r="J1991" t="s">
        <v>3903</v>
      </c>
      <c r="K1991" t="s">
        <v>4719</v>
      </c>
    </row>
    <row r="1992" spans="1:11" x14ac:dyDescent="0.25">
      <c r="A1992">
        <v>7350</v>
      </c>
      <c r="B1992" t="s">
        <v>86</v>
      </c>
      <c r="C1992">
        <v>240</v>
      </c>
      <c r="D1992" s="404">
        <v>45315</v>
      </c>
      <c r="E1992" t="s">
        <v>1192</v>
      </c>
      <c r="F1992" t="s">
        <v>3971</v>
      </c>
      <c r="G1992" s="1">
        <v>45292</v>
      </c>
      <c r="H1992" s="427">
        <v>314.7</v>
      </c>
      <c r="I1992">
        <v>204618</v>
      </c>
      <c r="J1992" t="s">
        <v>3903</v>
      </c>
      <c r="K1992" t="s">
        <v>4719</v>
      </c>
    </row>
    <row r="1993" spans="1:11" x14ac:dyDescent="0.25">
      <c r="A1993">
        <v>7350</v>
      </c>
      <c r="B1993" t="s">
        <v>86</v>
      </c>
      <c r="C1993">
        <v>340</v>
      </c>
      <c r="D1993" s="404">
        <v>45315</v>
      </c>
      <c r="E1993" t="s">
        <v>1192</v>
      </c>
      <c r="F1993" t="s">
        <v>3971</v>
      </c>
      <c r="G1993" s="1">
        <v>45292</v>
      </c>
      <c r="H1993" s="427">
        <v>141.62</v>
      </c>
      <c r="I1993">
        <v>204618</v>
      </c>
      <c r="J1993" t="s">
        <v>3903</v>
      </c>
      <c r="K1993" t="s">
        <v>4719</v>
      </c>
    </row>
    <row r="1994" spans="1:11" x14ac:dyDescent="0.25">
      <c r="A1994">
        <v>7350</v>
      </c>
      <c r="B1994" t="s">
        <v>86</v>
      </c>
      <c r="C1994">
        <v>936</v>
      </c>
      <c r="D1994" s="404">
        <v>45315</v>
      </c>
      <c r="E1994" t="s">
        <v>1192</v>
      </c>
      <c r="F1994" t="s">
        <v>3971</v>
      </c>
      <c r="G1994" s="1">
        <v>45292</v>
      </c>
      <c r="H1994" s="427">
        <v>173.09</v>
      </c>
      <c r="I1994">
        <v>204618</v>
      </c>
      <c r="J1994" t="s">
        <v>3903</v>
      </c>
      <c r="K1994" t="s">
        <v>4719</v>
      </c>
    </row>
    <row r="1995" spans="1:11" x14ac:dyDescent="0.25">
      <c r="A1995">
        <v>7350</v>
      </c>
      <c r="B1995" t="s">
        <v>86</v>
      </c>
      <c r="C1995">
        <v>112</v>
      </c>
      <c r="D1995" s="404">
        <v>45138</v>
      </c>
      <c r="E1995" t="s">
        <v>3904</v>
      </c>
      <c r="F1995" t="s">
        <v>3971</v>
      </c>
      <c r="G1995" s="1">
        <v>45108</v>
      </c>
      <c r="H1995" s="427">
        <v>287.20999999999998</v>
      </c>
      <c r="I1995">
        <v>204620</v>
      </c>
      <c r="J1995" t="s">
        <v>3904</v>
      </c>
      <c r="K1995" t="s">
        <v>4719</v>
      </c>
    </row>
    <row r="1996" spans="1:11" x14ac:dyDescent="0.25">
      <c r="A1996">
        <v>7350</v>
      </c>
      <c r="B1996" t="s">
        <v>86</v>
      </c>
      <c r="C1996">
        <v>112</v>
      </c>
      <c r="D1996" s="404">
        <v>45166</v>
      </c>
      <c r="E1996" t="s">
        <v>3904</v>
      </c>
      <c r="F1996" t="s">
        <v>3971</v>
      </c>
      <c r="G1996">
        <v>28082023</v>
      </c>
      <c r="H1996" s="427">
        <v>520.87</v>
      </c>
      <c r="I1996">
        <v>204620</v>
      </c>
      <c r="J1996" t="s">
        <v>3904</v>
      </c>
      <c r="K1996" t="s">
        <v>4719</v>
      </c>
    </row>
    <row r="1997" spans="1:11" x14ac:dyDescent="0.25">
      <c r="A1997">
        <v>7350</v>
      </c>
      <c r="B1997" t="s">
        <v>86</v>
      </c>
      <c r="C1997">
        <v>112</v>
      </c>
      <c r="D1997" s="404">
        <v>45315</v>
      </c>
      <c r="E1997" t="s">
        <v>3904</v>
      </c>
      <c r="F1997" t="s">
        <v>3971</v>
      </c>
      <c r="G1997" s="1">
        <v>45292</v>
      </c>
      <c r="H1997" s="427">
        <v>521.74</v>
      </c>
      <c r="I1997">
        <v>204620</v>
      </c>
      <c r="J1997" t="s">
        <v>3904</v>
      </c>
      <c r="K1997" t="s">
        <v>4719</v>
      </c>
    </row>
    <row r="1998" spans="1:11" x14ac:dyDescent="0.25">
      <c r="A1998">
        <v>7350</v>
      </c>
      <c r="B1998" t="s">
        <v>86</v>
      </c>
      <c r="C1998">
        <v>130</v>
      </c>
      <c r="D1998" s="404">
        <v>45252</v>
      </c>
      <c r="E1998" t="s">
        <v>2546</v>
      </c>
      <c r="F1998" t="s">
        <v>3971</v>
      </c>
      <c r="G1998" t="s">
        <v>4146</v>
      </c>
      <c r="H1998" s="427">
        <v>217.39</v>
      </c>
      <c r="I1998">
        <v>204619</v>
      </c>
      <c r="J1998" t="s">
        <v>2546</v>
      </c>
      <c r="K1998" t="s">
        <v>4719</v>
      </c>
    </row>
    <row r="1999" spans="1:11" x14ac:dyDescent="0.25">
      <c r="A1999">
        <v>7350</v>
      </c>
      <c r="B1999" t="s">
        <v>86</v>
      </c>
      <c r="C1999">
        <v>140</v>
      </c>
      <c r="D1999" s="404">
        <v>45252</v>
      </c>
      <c r="E1999" t="s">
        <v>2546</v>
      </c>
      <c r="F1999" t="s">
        <v>3971</v>
      </c>
      <c r="G1999" t="s">
        <v>4146</v>
      </c>
      <c r="H1999" s="427">
        <v>221.96</v>
      </c>
      <c r="I1999">
        <v>204619</v>
      </c>
      <c r="J1999" t="s">
        <v>2546</v>
      </c>
      <c r="K1999" t="s">
        <v>4719</v>
      </c>
    </row>
    <row r="2000" spans="1:11" x14ac:dyDescent="0.25">
      <c r="A2000">
        <v>7350</v>
      </c>
      <c r="B2000" t="s">
        <v>86</v>
      </c>
      <c r="C2000">
        <v>130</v>
      </c>
      <c r="D2000" s="404">
        <v>45292</v>
      </c>
      <c r="E2000" t="s">
        <v>2546</v>
      </c>
      <c r="F2000" t="s">
        <v>3971</v>
      </c>
      <c r="G2000" s="1">
        <v>45261</v>
      </c>
      <c r="H2000" s="427">
        <v>24.29</v>
      </c>
      <c r="I2000">
        <v>204619</v>
      </c>
      <c r="J2000" t="s">
        <v>2546</v>
      </c>
      <c r="K2000" t="s">
        <v>4719</v>
      </c>
    </row>
    <row r="2001" spans="1:11" x14ac:dyDescent="0.25">
      <c r="A2001">
        <v>7350</v>
      </c>
      <c r="B2001" t="s">
        <v>86</v>
      </c>
      <c r="C2001">
        <v>140</v>
      </c>
      <c r="D2001" s="404">
        <v>45205</v>
      </c>
      <c r="E2001" t="s">
        <v>4235</v>
      </c>
      <c r="F2001" t="s">
        <v>3971</v>
      </c>
      <c r="G2001" t="s">
        <v>4236</v>
      </c>
      <c r="H2001" s="427">
        <v>16.96</v>
      </c>
      <c r="I2001">
        <v>11055</v>
      </c>
      <c r="J2001" t="s">
        <v>4235</v>
      </c>
      <c r="K2001" t="s">
        <v>4719</v>
      </c>
    </row>
    <row r="2002" spans="1:11" x14ac:dyDescent="0.25">
      <c r="A2002">
        <v>7350</v>
      </c>
      <c r="B2002" t="s">
        <v>86</v>
      </c>
      <c r="C2002">
        <v>110</v>
      </c>
      <c r="D2002" s="404">
        <v>44987</v>
      </c>
      <c r="E2002" t="s">
        <v>2667</v>
      </c>
      <c r="F2002" t="s">
        <v>3971</v>
      </c>
      <c r="G2002">
        <v>9965990</v>
      </c>
      <c r="H2002" s="427">
        <v>6.6</v>
      </c>
      <c r="I2002">
        <v>157</v>
      </c>
      <c r="J2002" t="s">
        <v>4000</v>
      </c>
      <c r="K2002" t="s">
        <v>4719</v>
      </c>
    </row>
    <row r="2003" spans="1:11" x14ac:dyDescent="0.25">
      <c r="A2003">
        <v>7350</v>
      </c>
      <c r="B2003" t="s">
        <v>86</v>
      </c>
      <c r="C2003">
        <v>112</v>
      </c>
      <c r="D2003" s="404">
        <v>44987</v>
      </c>
      <c r="E2003" t="s">
        <v>2667</v>
      </c>
      <c r="F2003" t="s">
        <v>3971</v>
      </c>
      <c r="G2003">
        <v>9965990</v>
      </c>
      <c r="H2003" s="427">
        <v>4.95</v>
      </c>
      <c r="I2003">
        <v>157</v>
      </c>
      <c r="J2003" t="s">
        <v>4000</v>
      </c>
      <c r="K2003" t="s">
        <v>4719</v>
      </c>
    </row>
    <row r="2004" spans="1:11" x14ac:dyDescent="0.25">
      <c r="A2004">
        <v>7350</v>
      </c>
      <c r="B2004" t="s">
        <v>86</v>
      </c>
      <c r="C2004">
        <v>120</v>
      </c>
      <c r="D2004" s="404">
        <v>44987</v>
      </c>
      <c r="E2004" t="s">
        <v>2667</v>
      </c>
      <c r="F2004" t="s">
        <v>3971</v>
      </c>
      <c r="G2004">
        <v>9965990</v>
      </c>
      <c r="H2004" s="427">
        <v>8.91</v>
      </c>
      <c r="I2004">
        <v>157</v>
      </c>
      <c r="J2004" t="s">
        <v>4000</v>
      </c>
      <c r="K2004" t="s">
        <v>4719</v>
      </c>
    </row>
    <row r="2005" spans="1:11" x14ac:dyDescent="0.25">
      <c r="A2005">
        <v>7350</v>
      </c>
      <c r="B2005" t="s">
        <v>86</v>
      </c>
      <c r="C2005">
        <v>130</v>
      </c>
      <c r="D2005" s="404">
        <v>44987</v>
      </c>
      <c r="E2005" t="s">
        <v>2667</v>
      </c>
      <c r="F2005" t="s">
        <v>3971</v>
      </c>
      <c r="G2005">
        <v>9965990</v>
      </c>
      <c r="H2005" s="427">
        <v>5.05</v>
      </c>
      <c r="I2005">
        <v>157</v>
      </c>
      <c r="J2005" t="s">
        <v>4000</v>
      </c>
      <c r="K2005" t="s">
        <v>4719</v>
      </c>
    </row>
    <row r="2006" spans="1:11" x14ac:dyDescent="0.25">
      <c r="A2006">
        <v>7350</v>
      </c>
      <c r="B2006" t="s">
        <v>86</v>
      </c>
      <c r="C2006">
        <v>140</v>
      </c>
      <c r="D2006" s="404">
        <v>44987</v>
      </c>
      <c r="E2006" t="s">
        <v>2667</v>
      </c>
      <c r="F2006" t="s">
        <v>3971</v>
      </c>
      <c r="G2006">
        <v>9965990</v>
      </c>
      <c r="H2006" s="427">
        <v>5.94</v>
      </c>
      <c r="I2006">
        <v>157</v>
      </c>
      <c r="J2006" t="s">
        <v>4000</v>
      </c>
      <c r="K2006" t="s">
        <v>4719</v>
      </c>
    </row>
    <row r="2007" spans="1:11" x14ac:dyDescent="0.25">
      <c r="A2007">
        <v>7350</v>
      </c>
      <c r="B2007" t="s">
        <v>86</v>
      </c>
      <c r="C2007">
        <v>160</v>
      </c>
      <c r="D2007" s="404">
        <v>44987</v>
      </c>
      <c r="E2007" t="s">
        <v>2667</v>
      </c>
      <c r="F2007" t="s">
        <v>3971</v>
      </c>
      <c r="G2007">
        <v>9965990</v>
      </c>
      <c r="H2007" s="427">
        <v>2.97</v>
      </c>
      <c r="I2007">
        <v>157</v>
      </c>
      <c r="J2007" t="s">
        <v>4000</v>
      </c>
      <c r="K2007" t="s">
        <v>4719</v>
      </c>
    </row>
    <row r="2008" spans="1:11" x14ac:dyDescent="0.25">
      <c r="A2008">
        <v>7350</v>
      </c>
      <c r="B2008" t="s">
        <v>86</v>
      </c>
      <c r="C2008">
        <v>210</v>
      </c>
      <c r="D2008" s="404">
        <v>44987</v>
      </c>
      <c r="E2008" t="s">
        <v>2667</v>
      </c>
      <c r="F2008" t="s">
        <v>3971</v>
      </c>
      <c r="G2008">
        <v>9965990</v>
      </c>
      <c r="H2008" s="427">
        <v>3.3</v>
      </c>
      <c r="I2008">
        <v>157</v>
      </c>
      <c r="J2008" t="s">
        <v>4000</v>
      </c>
      <c r="K2008" t="s">
        <v>4719</v>
      </c>
    </row>
    <row r="2009" spans="1:11" x14ac:dyDescent="0.25">
      <c r="A2009">
        <v>7350</v>
      </c>
      <c r="B2009" t="s">
        <v>86</v>
      </c>
      <c r="C2009">
        <v>220</v>
      </c>
      <c r="D2009" s="404">
        <v>44987</v>
      </c>
      <c r="E2009" t="s">
        <v>2667</v>
      </c>
      <c r="F2009" t="s">
        <v>3971</v>
      </c>
      <c r="G2009">
        <v>9965990</v>
      </c>
      <c r="H2009" s="427">
        <v>1.98</v>
      </c>
      <c r="I2009">
        <v>157</v>
      </c>
      <c r="J2009" t="s">
        <v>4000</v>
      </c>
      <c r="K2009" t="s">
        <v>4719</v>
      </c>
    </row>
    <row r="2010" spans="1:11" x14ac:dyDescent="0.25">
      <c r="A2010">
        <v>7350</v>
      </c>
      <c r="B2010" t="s">
        <v>86</v>
      </c>
      <c r="C2010">
        <v>230</v>
      </c>
      <c r="D2010" s="404">
        <v>44987</v>
      </c>
      <c r="E2010" t="s">
        <v>2667</v>
      </c>
      <c r="F2010" t="s">
        <v>3971</v>
      </c>
      <c r="G2010">
        <v>9965990</v>
      </c>
      <c r="H2010" s="427">
        <v>3.34</v>
      </c>
      <c r="I2010">
        <v>157</v>
      </c>
      <c r="J2010" t="s">
        <v>4000</v>
      </c>
      <c r="K2010" t="s">
        <v>4719</v>
      </c>
    </row>
    <row r="2011" spans="1:11" x14ac:dyDescent="0.25">
      <c r="A2011">
        <v>7350</v>
      </c>
      <c r="B2011" t="s">
        <v>86</v>
      </c>
      <c r="C2011">
        <v>240</v>
      </c>
      <c r="D2011" s="404">
        <v>44987</v>
      </c>
      <c r="E2011" t="s">
        <v>2667</v>
      </c>
      <c r="F2011" t="s">
        <v>3971</v>
      </c>
      <c r="G2011">
        <v>9965990</v>
      </c>
      <c r="H2011" s="427">
        <v>2.63</v>
      </c>
      <c r="I2011">
        <v>157</v>
      </c>
      <c r="J2011" t="s">
        <v>4000</v>
      </c>
      <c r="K2011" t="s">
        <v>4719</v>
      </c>
    </row>
    <row r="2012" spans="1:11" x14ac:dyDescent="0.25">
      <c r="A2012">
        <v>7350</v>
      </c>
      <c r="B2012" t="s">
        <v>86</v>
      </c>
      <c r="C2012">
        <v>340</v>
      </c>
      <c r="D2012" s="404">
        <v>44987</v>
      </c>
      <c r="E2012" t="s">
        <v>2667</v>
      </c>
      <c r="F2012" t="s">
        <v>3971</v>
      </c>
      <c r="G2012">
        <v>9965990</v>
      </c>
      <c r="H2012" s="427">
        <v>1.35</v>
      </c>
      <c r="I2012">
        <v>157</v>
      </c>
      <c r="J2012" t="s">
        <v>4000</v>
      </c>
      <c r="K2012" t="s">
        <v>4719</v>
      </c>
    </row>
    <row r="2013" spans="1:11" x14ac:dyDescent="0.25">
      <c r="A2013">
        <v>7350</v>
      </c>
      <c r="B2013" t="s">
        <v>86</v>
      </c>
      <c r="C2013">
        <v>935</v>
      </c>
      <c r="D2013" s="404">
        <v>44987</v>
      </c>
      <c r="E2013" t="s">
        <v>2667</v>
      </c>
      <c r="F2013" t="s">
        <v>3971</v>
      </c>
      <c r="G2013">
        <v>9965990</v>
      </c>
      <c r="H2013" s="427">
        <v>1.23</v>
      </c>
      <c r="I2013">
        <v>157</v>
      </c>
      <c r="J2013" t="s">
        <v>4000</v>
      </c>
      <c r="K2013" t="s">
        <v>4719</v>
      </c>
    </row>
    <row r="2014" spans="1:11" x14ac:dyDescent="0.25">
      <c r="A2014">
        <v>7350</v>
      </c>
      <c r="B2014" t="s">
        <v>86</v>
      </c>
      <c r="C2014">
        <v>936</v>
      </c>
      <c r="D2014" s="404">
        <v>44987</v>
      </c>
      <c r="E2014" t="s">
        <v>2667</v>
      </c>
      <c r="F2014" t="s">
        <v>3971</v>
      </c>
      <c r="G2014">
        <v>9965990</v>
      </c>
      <c r="H2014" s="427">
        <v>1.23</v>
      </c>
      <c r="I2014">
        <v>157</v>
      </c>
      <c r="J2014" t="s">
        <v>4000</v>
      </c>
      <c r="K2014" t="s">
        <v>4719</v>
      </c>
    </row>
    <row r="2015" spans="1:11" x14ac:dyDescent="0.25">
      <c r="A2015">
        <v>7350</v>
      </c>
      <c r="B2015" t="s">
        <v>86</v>
      </c>
      <c r="C2015">
        <v>110</v>
      </c>
      <c r="D2015" s="404">
        <v>44988</v>
      </c>
      <c r="E2015" t="s">
        <v>2667</v>
      </c>
      <c r="F2015" t="s">
        <v>3971</v>
      </c>
      <c r="G2015">
        <v>9966798</v>
      </c>
      <c r="H2015" s="427">
        <v>5.21</v>
      </c>
      <c r="I2015">
        <v>157</v>
      </c>
      <c r="J2015" t="s">
        <v>4000</v>
      </c>
      <c r="K2015" t="s">
        <v>4719</v>
      </c>
    </row>
    <row r="2016" spans="1:11" x14ac:dyDescent="0.25">
      <c r="A2016">
        <v>7350</v>
      </c>
      <c r="B2016" t="s">
        <v>86</v>
      </c>
      <c r="C2016">
        <v>112</v>
      </c>
      <c r="D2016" s="404">
        <v>44988</v>
      </c>
      <c r="E2016" t="s">
        <v>2667</v>
      </c>
      <c r="F2016" t="s">
        <v>3971</v>
      </c>
      <c r="G2016">
        <v>9966798</v>
      </c>
      <c r="H2016" s="427">
        <v>3.9</v>
      </c>
      <c r="I2016">
        <v>157</v>
      </c>
      <c r="J2016" t="s">
        <v>4000</v>
      </c>
      <c r="K2016" t="s">
        <v>4719</v>
      </c>
    </row>
    <row r="2017" spans="1:11" x14ac:dyDescent="0.25">
      <c r="A2017">
        <v>7350</v>
      </c>
      <c r="B2017" t="s">
        <v>86</v>
      </c>
      <c r="C2017">
        <v>120</v>
      </c>
      <c r="D2017" s="404">
        <v>44988</v>
      </c>
      <c r="E2017" t="s">
        <v>2667</v>
      </c>
      <c r="F2017" t="s">
        <v>3971</v>
      </c>
      <c r="G2017">
        <v>9966798</v>
      </c>
      <c r="H2017" s="427">
        <v>7.03</v>
      </c>
      <c r="I2017">
        <v>157</v>
      </c>
      <c r="J2017" t="s">
        <v>4000</v>
      </c>
      <c r="K2017" t="s">
        <v>4719</v>
      </c>
    </row>
    <row r="2018" spans="1:11" x14ac:dyDescent="0.25">
      <c r="A2018">
        <v>7350</v>
      </c>
      <c r="B2018" t="s">
        <v>86</v>
      </c>
      <c r="C2018">
        <v>130</v>
      </c>
      <c r="D2018" s="404">
        <v>44988</v>
      </c>
      <c r="E2018" t="s">
        <v>2667</v>
      </c>
      <c r="F2018" t="s">
        <v>3971</v>
      </c>
      <c r="G2018">
        <v>9966798</v>
      </c>
      <c r="H2018" s="427">
        <v>3.98</v>
      </c>
      <c r="I2018">
        <v>157</v>
      </c>
      <c r="J2018" t="s">
        <v>4000</v>
      </c>
      <c r="K2018" t="s">
        <v>4719</v>
      </c>
    </row>
    <row r="2019" spans="1:11" x14ac:dyDescent="0.25">
      <c r="A2019">
        <v>7350</v>
      </c>
      <c r="B2019" t="s">
        <v>86</v>
      </c>
      <c r="C2019">
        <v>140</v>
      </c>
      <c r="D2019" s="404">
        <v>44988</v>
      </c>
      <c r="E2019" t="s">
        <v>2667</v>
      </c>
      <c r="F2019" t="s">
        <v>3971</v>
      </c>
      <c r="G2019">
        <v>9966798</v>
      </c>
      <c r="H2019" s="427">
        <v>4.6900000000000004</v>
      </c>
      <c r="I2019">
        <v>157</v>
      </c>
      <c r="J2019" t="s">
        <v>4000</v>
      </c>
      <c r="K2019" t="s">
        <v>4719</v>
      </c>
    </row>
    <row r="2020" spans="1:11" x14ac:dyDescent="0.25">
      <c r="A2020">
        <v>7350</v>
      </c>
      <c r="B2020" t="s">
        <v>86</v>
      </c>
      <c r="C2020">
        <v>160</v>
      </c>
      <c r="D2020" s="404">
        <v>44988</v>
      </c>
      <c r="E2020" t="s">
        <v>2667</v>
      </c>
      <c r="F2020" t="s">
        <v>3971</v>
      </c>
      <c r="G2020">
        <v>9966798</v>
      </c>
      <c r="H2020" s="427">
        <v>2.35</v>
      </c>
      <c r="I2020">
        <v>157</v>
      </c>
      <c r="J2020" t="s">
        <v>4000</v>
      </c>
      <c r="K2020" t="s">
        <v>4719</v>
      </c>
    </row>
    <row r="2021" spans="1:11" x14ac:dyDescent="0.25">
      <c r="A2021">
        <v>7350</v>
      </c>
      <c r="B2021" t="s">
        <v>86</v>
      </c>
      <c r="C2021">
        <v>210</v>
      </c>
      <c r="D2021" s="404">
        <v>44988</v>
      </c>
      <c r="E2021" t="s">
        <v>2667</v>
      </c>
      <c r="F2021" t="s">
        <v>3971</v>
      </c>
      <c r="G2021">
        <v>9966798</v>
      </c>
      <c r="H2021" s="427">
        <v>2.61</v>
      </c>
      <c r="I2021">
        <v>157</v>
      </c>
      <c r="J2021" t="s">
        <v>4000</v>
      </c>
      <c r="K2021" t="s">
        <v>4719</v>
      </c>
    </row>
    <row r="2022" spans="1:11" x14ac:dyDescent="0.25">
      <c r="A2022">
        <v>7350</v>
      </c>
      <c r="B2022" t="s">
        <v>86</v>
      </c>
      <c r="C2022">
        <v>220</v>
      </c>
      <c r="D2022" s="404">
        <v>44988</v>
      </c>
      <c r="E2022" t="s">
        <v>2667</v>
      </c>
      <c r="F2022" t="s">
        <v>3971</v>
      </c>
      <c r="G2022">
        <v>9966798</v>
      </c>
      <c r="H2022" s="427">
        <v>1.57</v>
      </c>
      <c r="I2022">
        <v>157</v>
      </c>
      <c r="J2022" t="s">
        <v>4000</v>
      </c>
      <c r="K2022" t="s">
        <v>4719</v>
      </c>
    </row>
    <row r="2023" spans="1:11" x14ac:dyDescent="0.25">
      <c r="A2023">
        <v>7350</v>
      </c>
      <c r="B2023" t="s">
        <v>86</v>
      </c>
      <c r="C2023">
        <v>230</v>
      </c>
      <c r="D2023" s="404">
        <v>44988</v>
      </c>
      <c r="E2023" t="s">
        <v>2667</v>
      </c>
      <c r="F2023" t="s">
        <v>3971</v>
      </c>
      <c r="G2023">
        <v>9966798</v>
      </c>
      <c r="H2023" s="427">
        <v>2.63</v>
      </c>
      <c r="I2023">
        <v>157</v>
      </c>
      <c r="J2023" t="s">
        <v>4000</v>
      </c>
      <c r="K2023" t="s">
        <v>4719</v>
      </c>
    </row>
    <row r="2024" spans="1:11" x14ac:dyDescent="0.25">
      <c r="A2024">
        <v>7350</v>
      </c>
      <c r="B2024" t="s">
        <v>86</v>
      </c>
      <c r="C2024">
        <v>240</v>
      </c>
      <c r="D2024" s="404">
        <v>44988</v>
      </c>
      <c r="E2024" t="s">
        <v>2667</v>
      </c>
      <c r="F2024" t="s">
        <v>3971</v>
      </c>
      <c r="G2024">
        <v>9966798</v>
      </c>
      <c r="H2024" s="427">
        <v>2.08</v>
      </c>
      <c r="I2024">
        <v>157</v>
      </c>
      <c r="J2024" t="s">
        <v>4000</v>
      </c>
      <c r="K2024" t="s">
        <v>4719</v>
      </c>
    </row>
    <row r="2025" spans="1:11" x14ac:dyDescent="0.25">
      <c r="A2025">
        <v>7350</v>
      </c>
      <c r="B2025" t="s">
        <v>86</v>
      </c>
      <c r="C2025">
        <v>340</v>
      </c>
      <c r="D2025" s="404">
        <v>44988</v>
      </c>
      <c r="E2025" t="s">
        <v>2667</v>
      </c>
      <c r="F2025" t="s">
        <v>3971</v>
      </c>
      <c r="G2025">
        <v>9966798</v>
      </c>
      <c r="H2025" s="427">
        <v>1.06</v>
      </c>
      <c r="I2025">
        <v>157</v>
      </c>
      <c r="J2025" t="s">
        <v>4000</v>
      </c>
      <c r="K2025" t="s">
        <v>4719</v>
      </c>
    </row>
    <row r="2026" spans="1:11" x14ac:dyDescent="0.25">
      <c r="A2026">
        <v>7350</v>
      </c>
      <c r="B2026" t="s">
        <v>86</v>
      </c>
      <c r="C2026">
        <v>935</v>
      </c>
      <c r="D2026" s="404">
        <v>44988</v>
      </c>
      <c r="E2026" t="s">
        <v>2667</v>
      </c>
      <c r="F2026" t="s">
        <v>3971</v>
      </c>
      <c r="G2026">
        <v>9966798</v>
      </c>
      <c r="H2026" s="427">
        <v>0.97</v>
      </c>
      <c r="I2026">
        <v>157</v>
      </c>
      <c r="J2026" t="s">
        <v>4000</v>
      </c>
      <c r="K2026" t="s">
        <v>4719</v>
      </c>
    </row>
    <row r="2027" spans="1:11" x14ac:dyDescent="0.25">
      <c r="A2027">
        <v>7350</v>
      </c>
      <c r="B2027" t="s">
        <v>86</v>
      </c>
      <c r="C2027">
        <v>936</v>
      </c>
      <c r="D2027" s="404">
        <v>44988</v>
      </c>
      <c r="E2027" t="s">
        <v>2667</v>
      </c>
      <c r="F2027" t="s">
        <v>3971</v>
      </c>
      <c r="G2027">
        <v>9966798</v>
      </c>
      <c r="H2027" s="427">
        <v>0.97</v>
      </c>
      <c r="I2027">
        <v>157</v>
      </c>
      <c r="J2027" t="s">
        <v>4000</v>
      </c>
      <c r="K2027" t="s">
        <v>4719</v>
      </c>
    </row>
    <row r="2028" spans="1:11" x14ac:dyDescent="0.25">
      <c r="A2028">
        <v>7350</v>
      </c>
      <c r="B2028" t="s">
        <v>86</v>
      </c>
      <c r="C2028">
        <v>210</v>
      </c>
      <c r="D2028" s="404">
        <v>45050</v>
      </c>
      <c r="E2028" t="s">
        <v>4570</v>
      </c>
      <c r="F2028" t="s">
        <v>3971</v>
      </c>
      <c r="G2028">
        <v>10041502</v>
      </c>
      <c r="H2028" s="427">
        <v>6.96</v>
      </c>
      <c r="I2028">
        <v>157</v>
      </c>
      <c r="J2028" t="s">
        <v>4000</v>
      </c>
      <c r="K2028" t="s">
        <v>4719</v>
      </c>
    </row>
    <row r="2029" spans="1:11" x14ac:dyDescent="0.25">
      <c r="A2029">
        <v>7350</v>
      </c>
      <c r="B2029" t="s">
        <v>86</v>
      </c>
      <c r="C2029">
        <v>110</v>
      </c>
      <c r="D2029" s="404">
        <v>45061</v>
      </c>
      <c r="E2029" t="s">
        <v>3977</v>
      </c>
      <c r="F2029" t="s">
        <v>3971</v>
      </c>
      <c r="G2029">
        <v>10055963</v>
      </c>
      <c r="H2029" s="427">
        <v>30.96</v>
      </c>
      <c r="I2029">
        <v>157</v>
      </c>
      <c r="J2029" t="s">
        <v>4000</v>
      </c>
      <c r="K2029" t="s">
        <v>4719</v>
      </c>
    </row>
    <row r="2030" spans="1:11" x14ac:dyDescent="0.25">
      <c r="A2030">
        <v>7350</v>
      </c>
      <c r="B2030" t="s">
        <v>86</v>
      </c>
      <c r="C2030">
        <v>112</v>
      </c>
      <c r="D2030" s="404">
        <v>45061</v>
      </c>
      <c r="E2030" t="s">
        <v>3977</v>
      </c>
      <c r="F2030" t="s">
        <v>3971</v>
      </c>
      <c r="G2030">
        <v>10055963</v>
      </c>
      <c r="H2030" s="427">
        <v>15.48</v>
      </c>
      <c r="I2030">
        <v>157</v>
      </c>
      <c r="J2030" t="s">
        <v>4000</v>
      </c>
      <c r="K2030" t="s">
        <v>4719</v>
      </c>
    </row>
    <row r="2031" spans="1:11" x14ac:dyDescent="0.25">
      <c r="A2031">
        <v>7350</v>
      </c>
      <c r="B2031" t="s">
        <v>86</v>
      </c>
      <c r="C2031">
        <v>120</v>
      </c>
      <c r="D2031" s="404">
        <v>45061</v>
      </c>
      <c r="E2031" t="s">
        <v>3977</v>
      </c>
      <c r="F2031" t="s">
        <v>3971</v>
      </c>
      <c r="G2031">
        <v>10055963</v>
      </c>
      <c r="H2031" s="427">
        <v>34.049999999999997</v>
      </c>
      <c r="I2031">
        <v>157</v>
      </c>
      <c r="J2031" t="s">
        <v>4000</v>
      </c>
      <c r="K2031" t="s">
        <v>4719</v>
      </c>
    </row>
    <row r="2032" spans="1:11" x14ac:dyDescent="0.25">
      <c r="A2032">
        <v>7350</v>
      </c>
      <c r="B2032" t="s">
        <v>86</v>
      </c>
      <c r="C2032">
        <v>130</v>
      </c>
      <c r="D2032" s="404">
        <v>45061</v>
      </c>
      <c r="E2032" t="s">
        <v>3977</v>
      </c>
      <c r="F2032" t="s">
        <v>3971</v>
      </c>
      <c r="G2032">
        <v>10055963</v>
      </c>
      <c r="H2032" s="427">
        <v>26.31</v>
      </c>
      <c r="I2032">
        <v>157</v>
      </c>
      <c r="J2032" t="s">
        <v>4000</v>
      </c>
      <c r="K2032" t="s">
        <v>4719</v>
      </c>
    </row>
    <row r="2033" spans="1:11" x14ac:dyDescent="0.25">
      <c r="A2033">
        <v>7350</v>
      </c>
      <c r="B2033" t="s">
        <v>86</v>
      </c>
      <c r="C2033">
        <v>140</v>
      </c>
      <c r="D2033" s="404">
        <v>45061</v>
      </c>
      <c r="E2033" t="s">
        <v>3977</v>
      </c>
      <c r="F2033" t="s">
        <v>3971</v>
      </c>
      <c r="G2033">
        <v>10055963</v>
      </c>
      <c r="H2033" s="427">
        <v>30.96</v>
      </c>
      <c r="I2033">
        <v>157</v>
      </c>
      <c r="J2033" t="s">
        <v>4000</v>
      </c>
      <c r="K2033" t="s">
        <v>4719</v>
      </c>
    </row>
    <row r="2034" spans="1:11" x14ac:dyDescent="0.25">
      <c r="A2034">
        <v>7350</v>
      </c>
      <c r="B2034" t="s">
        <v>86</v>
      </c>
      <c r="C2034">
        <v>160</v>
      </c>
      <c r="D2034" s="404">
        <v>45061</v>
      </c>
      <c r="E2034" t="s">
        <v>3977</v>
      </c>
      <c r="F2034" t="s">
        <v>3971</v>
      </c>
      <c r="G2034">
        <v>10055963</v>
      </c>
      <c r="H2034" s="427">
        <v>9.2899999999999991</v>
      </c>
      <c r="I2034">
        <v>157</v>
      </c>
      <c r="J2034" t="s">
        <v>4000</v>
      </c>
      <c r="K2034" t="s">
        <v>4719</v>
      </c>
    </row>
    <row r="2035" spans="1:11" x14ac:dyDescent="0.25">
      <c r="A2035">
        <v>7350</v>
      </c>
      <c r="B2035" t="s">
        <v>86</v>
      </c>
      <c r="C2035">
        <v>935</v>
      </c>
      <c r="D2035" s="404">
        <v>45061</v>
      </c>
      <c r="E2035" t="s">
        <v>3977</v>
      </c>
      <c r="F2035" t="s">
        <v>3971</v>
      </c>
      <c r="G2035">
        <v>10055963</v>
      </c>
      <c r="H2035" s="427">
        <v>7.74</v>
      </c>
      <c r="I2035">
        <v>157</v>
      </c>
      <c r="J2035" t="s">
        <v>4000</v>
      </c>
      <c r="K2035" t="s">
        <v>4719</v>
      </c>
    </row>
    <row r="2036" spans="1:11" x14ac:dyDescent="0.25">
      <c r="A2036">
        <v>7350</v>
      </c>
      <c r="B2036" t="s">
        <v>86</v>
      </c>
      <c r="C2036">
        <v>240</v>
      </c>
      <c r="D2036" s="404">
        <v>45068</v>
      </c>
      <c r="E2036" t="e">
        <f>- plastic sleeves
- index</f>
        <v>#NAME?</v>
      </c>
      <c r="F2036" t="s">
        <v>3974</v>
      </c>
      <c r="G2036" t="s">
        <v>4540</v>
      </c>
      <c r="H2036" s="427">
        <v>20.43</v>
      </c>
      <c r="I2036">
        <v>157</v>
      </c>
      <c r="J2036" t="s">
        <v>4000</v>
      </c>
      <c r="K2036" t="s">
        <v>4719</v>
      </c>
    </row>
    <row r="2037" spans="1:11" x14ac:dyDescent="0.25">
      <c r="A2037">
        <v>7350</v>
      </c>
      <c r="B2037" t="s">
        <v>86</v>
      </c>
      <c r="C2037">
        <v>440</v>
      </c>
      <c r="D2037" s="404">
        <v>45072</v>
      </c>
      <c r="E2037" t="s">
        <v>4533</v>
      </c>
      <c r="F2037" t="s">
        <v>3974</v>
      </c>
      <c r="G2037" t="s">
        <v>4532</v>
      </c>
      <c r="H2037" s="427">
        <v>26.04</v>
      </c>
      <c r="I2037">
        <v>157</v>
      </c>
      <c r="J2037" t="s">
        <v>4000</v>
      </c>
      <c r="K2037" t="s">
        <v>4719</v>
      </c>
    </row>
    <row r="2038" spans="1:11" x14ac:dyDescent="0.25">
      <c r="A2038">
        <v>7350</v>
      </c>
      <c r="B2038" t="s">
        <v>86</v>
      </c>
      <c r="C2038">
        <v>140</v>
      </c>
      <c r="D2038" s="404">
        <v>45110</v>
      </c>
      <c r="E2038" t="s">
        <v>4000</v>
      </c>
      <c r="F2038" t="s">
        <v>3971</v>
      </c>
      <c r="G2038">
        <v>10116080</v>
      </c>
      <c r="H2038" s="427">
        <v>70.87</v>
      </c>
      <c r="I2038">
        <v>157</v>
      </c>
      <c r="J2038" t="s">
        <v>4000</v>
      </c>
      <c r="K2038" t="s">
        <v>4719</v>
      </c>
    </row>
    <row r="2039" spans="1:11" x14ac:dyDescent="0.25">
      <c r="A2039">
        <v>7350</v>
      </c>
      <c r="B2039" t="s">
        <v>86</v>
      </c>
      <c r="C2039">
        <v>110</v>
      </c>
      <c r="D2039" s="404">
        <v>45117</v>
      </c>
      <c r="E2039" t="s">
        <v>3977</v>
      </c>
      <c r="F2039" t="s">
        <v>3971</v>
      </c>
      <c r="G2039">
        <v>10124302</v>
      </c>
      <c r="H2039" s="427">
        <v>2.4300000000000002</v>
      </c>
      <c r="I2039">
        <v>157</v>
      </c>
      <c r="J2039" t="s">
        <v>4000</v>
      </c>
      <c r="K2039" t="s">
        <v>4719</v>
      </c>
    </row>
    <row r="2040" spans="1:11" x14ac:dyDescent="0.25">
      <c r="A2040">
        <v>7350</v>
      </c>
      <c r="B2040" t="s">
        <v>86</v>
      </c>
      <c r="C2040">
        <v>112</v>
      </c>
      <c r="D2040" s="404">
        <v>45117</v>
      </c>
      <c r="E2040" t="s">
        <v>3977</v>
      </c>
      <c r="F2040" t="s">
        <v>3971</v>
      </c>
      <c r="G2040">
        <v>10124302</v>
      </c>
      <c r="H2040" s="427">
        <v>1.22</v>
      </c>
      <c r="I2040">
        <v>157</v>
      </c>
      <c r="J2040" t="s">
        <v>4000</v>
      </c>
      <c r="K2040" t="s">
        <v>4719</v>
      </c>
    </row>
    <row r="2041" spans="1:11" x14ac:dyDescent="0.25">
      <c r="A2041">
        <v>7350</v>
      </c>
      <c r="B2041" t="s">
        <v>86</v>
      </c>
      <c r="C2041">
        <v>120</v>
      </c>
      <c r="D2041" s="404">
        <v>45117</v>
      </c>
      <c r="E2041" t="s">
        <v>3977</v>
      </c>
      <c r="F2041" t="s">
        <v>3971</v>
      </c>
      <c r="G2041">
        <v>10124302</v>
      </c>
      <c r="H2041" s="427">
        <v>2.68</v>
      </c>
      <c r="I2041">
        <v>157</v>
      </c>
      <c r="J2041" t="s">
        <v>4000</v>
      </c>
      <c r="K2041" t="s">
        <v>4719</v>
      </c>
    </row>
    <row r="2042" spans="1:11" x14ac:dyDescent="0.25">
      <c r="A2042">
        <v>7350</v>
      </c>
      <c r="B2042" t="s">
        <v>86</v>
      </c>
      <c r="C2042">
        <v>130</v>
      </c>
      <c r="D2042" s="404">
        <v>45117</v>
      </c>
      <c r="E2042" t="s">
        <v>3977</v>
      </c>
      <c r="F2042" t="s">
        <v>3971</v>
      </c>
      <c r="G2042">
        <v>10124302</v>
      </c>
      <c r="H2042" s="427">
        <v>2.0699999999999998</v>
      </c>
      <c r="I2042">
        <v>157</v>
      </c>
      <c r="J2042" t="s">
        <v>4000</v>
      </c>
      <c r="K2042" t="s">
        <v>4719</v>
      </c>
    </row>
    <row r="2043" spans="1:11" x14ac:dyDescent="0.25">
      <c r="A2043">
        <v>7350</v>
      </c>
      <c r="B2043" t="s">
        <v>86</v>
      </c>
      <c r="C2043">
        <v>140</v>
      </c>
      <c r="D2043" s="404">
        <v>45117</v>
      </c>
      <c r="E2043" t="s">
        <v>3977</v>
      </c>
      <c r="F2043" t="s">
        <v>3971</v>
      </c>
      <c r="G2043">
        <v>10124302</v>
      </c>
      <c r="H2043" s="427">
        <v>2.4300000000000002</v>
      </c>
      <c r="I2043">
        <v>157</v>
      </c>
      <c r="J2043" t="s">
        <v>4000</v>
      </c>
      <c r="K2043" t="s">
        <v>4719</v>
      </c>
    </row>
    <row r="2044" spans="1:11" x14ac:dyDescent="0.25">
      <c r="A2044">
        <v>7350</v>
      </c>
      <c r="B2044" t="s">
        <v>86</v>
      </c>
      <c r="C2044">
        <v>160</v>
      </c>
      <c r="D2044" s="404">
        <v>45117</v>
      </c>
      <c r="E2044" t="s">
        <v>3977</v>
      </c>
      <c r="F2044" t="s">
        <v>3971</v>
      </c>
      <c r="G2044">
        <v>10124302</v>
      </c>
      <c r="H2044" s="427">
        <v>0.73</v>
      </c>
      <c r="I2044">
        <v>157</v>
      </c>
      <c r="J2044" t="s">
        <v>4000</v>
      </c>
      <c r="K2044" t="s">
        <v>4719</v>
      </c>
    </row>
    <row r="2045" spans="1:11" x14ac:dyDescent="0.25">
      <c r="A2045">
        <v>7350</v>
      </c>
      <c r="B2045" t="s">
        <v>86</v>
      </c>
      <c r="C2045">
        <v>935</v>
      </c>
      <c r="D2045" s="404">
        <v>45117</v>
      </c>
      <c r="E2045" t="s">
        <v>3977</v>
      </c>
      <c r="F2045" t="s">
        <v>3971</v>
      </c>
      <c r="G2045">
        <v>10124302</v>
      </c>
      <c r="H2045" s="427">
        <v>0.61</v>
      </c>
      <c r="I2045">
        <v>157</v>
      </c>
      <c r="J2045" t="s">
        <v>4000</v>
      </c>
      <c r="K2045" t="s">
        <v>4719</v>
      </c>
    </row>
    <row r="2046" spans="1:11" x14ac:dyDescent="0.25">
      <c r="A2046">
        <v>7350</v>
      </c>
      <c r="B2046" t="s">
        <v>86</v>
      </c>
      <c r="C2046">
        <v>112</v>
      </c>
      <c r="D2046" s="404">
        <v>45139</v>
      </c>
      <c r="E2046" t="s">
        <v>4000</v>
      </c>
      <c r="F2046" t="s">
        <v>3971</v>
      </c>
      <c r="G2046">
        <v>10144854</v>
      </c>
      <c r="H2046" s="427">
        <v>73.88</v>
      </c>
      <c r="I2046">
        <v>157</v>
      </c>
      <c r="J2046" t="s">
        <v>4000</v>
      </c>
      <c r="K2046" t="s">
        <v>4719</v>
      </c>
    </row>
    <row r="2047" spans="1:11" x14ac:dyDescent="0.25">
      <c r="A2047">
        <v>7350</v>
      </c>
      <c r="B2047" t="s">
        <v>86</v>
      </c>
      <c r="C2047">
        <v>110</v>
      </c>
      <c r="D2047" s="404">
        <v>45162</v>
      </c>
      <c r="E2047" t="s">
        <v>3977</v>
      </c>
      <c r="F2047" t="s">
        <v>3971</v>
      </c>
      <c r="G2047">
        <v>10176437</v>
      </c>
      <c r="H2047" s="427">
        <v>5.48</v>
      </c>
      <c r="I2047">
        <v>157</v>
      </c>
      <c r="J2047" t="s">
        <v>4000</v>
      </c>
      <c r="K2047" t="s">
        <v>4719</v>
      </c>
    </row>
    <row r="2048" spans="1:11" x14ac:dyDescent="0.25">
      <c r="A2048">
        <v>7350</v>
      </c>
      <c r="B2048" t="s">
        <v>86</v>
      </c>
      <c r="C2048">
        <v>112</v>
      </c>
      <c r="D2048" s="404">
        <v>45162</v>
      </c>
      <c r="E2048" t="s">
        <v>3977</v>
      </c>
      <c r="F2048" t="s">
        <v>3971</v>
      </c>
      <c r="G2048">
        <v>10176437</v>
      </c>
      <c r="H2048" s="427">
        <v>2.74</v>
      </c>
      <c r="I2048">
        <v>157</v>
      </c>
      <c r="J2048" t="s">
        <v>4000</v>
      </c>
      <c r="K2048" t="s">
        <v>4719</v>
      </c>
    </row>
    <row r="2049" spans="1:11" x14ac:dyDescent="0.25">
      <c r="A2049">
        <v>7350</v>
      </c>
      <c r="B2049" t="s">
        <v>86</v>
      </c>
      <c r="C2049">
        <v>120</v>
      </c>
      <c r="D2049" s="404">
        <v>45162</v>
      </c>
      <c r="E2049" t="s">
        <v>3977</v>
      </c>
      <c r="F2049" t="s">
        <v>3971</v>
      </c>
      <c r="G2049">
        <v>10176437</v>
      </c>
      <c r="H2049" s="427">
        <v>6.03</v>
      </c>
      <c r="I2049">
        <v>157</v>
      </c>
      <c r="J2049" t="s">
        <v>4000</v>
      </c>
      <c r="K2049" t="s">
        <v>4719</v>
      </c>
    </row>
    <row r="2050" spans="1:11" x14ac:dyDescent="0.25">
      <c r="A2050">
        <v>7350</v>
      </c>
      <c r="B2050" t="s">
        <v>86</v>
      </c>
      <c r="C2050">
        <v>130</v>
      </c>
      <c r="D2050" s="404">
        <v>45162</v>
      </c>
      <c r="E2050" t="s">
        <v>3977</v>
      </c>
      <c r="F2050" t="s">
        <v>3971</v>
      </c>
      <c r="G2050">
        <v>10176437</v>
      </c>
      <c r="H2050" s="427">
        <v>4.66</v>
      </c>
      <c r="I2050">
        <v>157</v>
      </c>
      <c r="J2050" t="s">
        <v>4000</v>
      </c>
      <c r="K2050" t="s">
        <v>4719</v>
      </c>
    </row>
    <row r="2051" spans="1:11" x14ac:dyDescent="0.25">
      <c r="A2051">
        <v>7350</v>
      </c>
      <c r="B2051" t="s">
        <v>86</v>
      </c>
      <c r="C2051">
        <v>140</v>
      </c>
      <c r="D2051" s="404">
        <v>45162</v>
      </c>
      <c r="E2051" t="s">
        <v>3977</v>
      </c>
      <c r="F2051" t="s">
        <v>3971</v>
      </c>
      <c r="G2051">
        <v>10176437</v>
      </c>
      <c r="H2051" s="427">
        <v>5.48</v>
      </c>
      <c r="I2051">
        <v>157</v>
      </c>
      <c r="J2051" t="s">
        <v>4000</v>
      </c>
      <c r="K2051" t="s">
        <v>4719</v>
      </c>
    </row>
    <row r="2052" spans="1:11" x14ac:dyDescent="0.25">
      <c r="A2052">
        <v>7350</v>
      </c>
      <c r="B2052" t="s">
        <v>86</v>
      </c>
      <c r="C2052">
        <v>160</v>
      </c>
      <c r="D2052" s="404">
        <v>45162</v>
      </c>
      <c r="E2052" t="s">
        <v>3977</v>
      </c>
      <c r="F2052" t="s">
        <v>3971</v>
      </c>
      <c r="G2052">
        <v>10176437</v>
      </c>
      <c r="H2052" s="427">
        <v>1.64</v>
      </c>
      <c r="I2052">
        <v>157</v>
      </c>
      <c r="J2052" t="s">
        <v>4000</v>
      </c>
      <c r="K2052" t="s">
        <v>4719</v>
      </c>
    </row>
    <row r="2053" spans="1:11" x14ac:dyDescent="0.25">
      <c r="A2053">
        <v>7350</v>
      </c>
      <c r="B2053" t="s">
        <v>86</v>
      </c>
      <c r="C2053">
        <v>935</v>
      </c>
      <c r="D2053" s="404">
        <v>45162</v>
      </c>
      <c r="E2053" t="s">
        <v>3977</v>
      </c>
      <c r="F2053" t="s">
        <v>3971</v>
      </c>
      <c r="G2053">
        <v>10176437</v>
      </c>
      <c r="H2053" s="427">
        <v>1.37</v>
      </c>
      <c r="I2053">
        <v>157</v>
      </c>
      <c r="J2053" t="s">
        <v>4000</v>
      </c>
      <c r="K2053" t="s">
        <v>4719</v>
      </c>
    </row>
    <row r="2054" spans="1:11" x14ac:dyDescent="0.25">
      <c r="A2054">
        <v>7350</v>
      </c>
      <c r="B2054" t="s">
        <v>86</v>
      </c>
      <c r="C2054">
        <v>110</v>
      </c>
      <c r="D2054" s="404">
        <v>45166</v>
      </c>
      <c r="E2054" t="s">
        <v>4000</v>
      </c>
      <c r="F2054" t="s">
        <v>3971</v>
      </c>
      <c r="G2054">
        <v>10163862</v>
      </c>
      <c r="H2054" s="427">
        <v>5.22</v>
      </c>
      <c r="I2054">
        <v>157</v>
      </c>
      <c r="J2054" t="s">
        <v>4000</v>
      </c>
      <c r="K2054" t="s">
        <v>4719</v>
      </c>
    </row>
    <row r="2055" spans="1:11" x14ac:dyDescent="0.25">
      <c r="A2055">
        <v>7350</v>
      </c>
      <c r="B2055" t="s">
        <v>86</v>
      </c>
      <c r="C2055">
        <v>110</v>
      </c>
      <c r="D2055" s="404">
        <v>45166</v>
      </c>
      <c r="E2055" t="s">
        <v>2667</v>
      </c>
      <c r="F2055" t="s">
        <v>3971</v>
      </c>
      <c r="G2055">
        <v>10163856</v>
      </c>
      <c r="H2055" s="427">
        <v>16.23</v>
      </c>
      <c r="I2055">
        <v>157</v>
      </c>
      <c r="J2055" t="s">
        <v>4000</v>
      </c>
      <c r="K2055" t="s">
        <v>4719</v>
      </c>
    </row>
    <row r="2056" spans="1:11" x14ac:dyDescent="0.25">
      <c r="A2056">
        <v>7350</v>
      </c>
      <c r="B2056" t="s">
        <v>86</v>
      </c>
      <c r="C2056">
        <v>112</v>
      </c>
      <c r="D2056" s="404">
        <v>45166</v>
      </c>
      <c r="E2056" t="s">
        <v>2667</v>
      </c>
      <c r="F2056" t="s">
        <v>3971</v>
      </c>
      <c r="G2056">
        <v>10163856</v>
      </c>
      <c r="H2056" s="427">
        <v>12.17</v>
      </c>
      <c r="I2056">
        <v>157</v>
      </c>
      <c r="J2056" t="s">
        <v>4000</v>
      </c>
      <c r="K2056" t="s">
        <v>4719</v>
      </c>
    </row>
    <row r="2057" spans="1:11" x14ac:dyDescent="0.25">
      <c r="A2057">
        <v>7350</v>
      </c>
      <c r="B2057" t="s">
        <v>86</v>
      </c>
      <c r="C2057">
        <v>120</v>
      </c>
      <c r="D2057" s="404">
        <v>45166</v>
      </c>
      <c r="E2057" t="s">
        <v>2667</v>
      </c>
      <c r="F2057" t="s">
        <v>3971</v>
      </c>
      <c r="G2057">
        <v>10163856</v>
      </c>
      <c r="H2057" s="427">
        <v>21.91</v>
      </c>
      <c r="I2057">
        <v>157</v>
      </c>
      <c r="J2057" t="s">
        <v>4000</v>
      </c>
      <c r="K2057" t="s">
        <v>4719</v>
      </c>
    </row>
    <row r="2058" spans="1:11" x14ac:dyDescent="0.25">
      <c r="A2058">
        <v>7350</v>
      </c>
      <c r="B2058" t="s">
        <v>86</v>
      </c>
      <c r="C2058">
        <v>130</v>
      </c>
      <c r="D2058" s="404">
        <v>45166</v>
      </c>
      <c r="E2058" t="s">
        <v>2667</v>
      </c>
      <c r="F2058" t="s">
        <v>3971</v>
      </c>
      <c r="G2058">
        <v>10163856</v>
      </c>
      <c r="H2058" s="427">
        <v>12.42</v>
      </c>
      <c r="I2058">
        <v>157</v>
      </c>
      <c r="J2058" t="s">
        <v>4000</v>
      </c>
      <c r="K2058" t="s">
        <v>4719</v>
      </c>
    </row>
    <row r="2059" spans="1:11" x14ac:dyDescent="0.25">
      <c r="A2059">
        <v>7350</v>
      </c>
      <c r="B2059" t="s">
        <v>86</v>
      </c>
      <c r="C2059">
        <v>140</v>
      </c>
      <c r="D2059" s="404">
        <v>45166</v>
      </c>
      <c r="E2059" t="s">
        <v>4000</v>
      </c>
      <c r="F2059" t="s">
        <v>3971</v>
      </c>
      <c r="G2059">
        <v>10171465</v>
      </c>
      <c r="H2059" s="427">
        <v>119.28</v>
      </c>
      <c r="I2059">
        <v>157</v>
      </c>
      <c r="J2059" t="s">
        <v>4000</v>
      </c>
      <c r="K2059" t="s">
        <v>4719</v>
      </c>
    </row>
    <row r="2060" spans="1:11" x14ac:dyDescent="0.25">
      <c r="A2060">
        <v>7350</v>
      </c>
      <c r="B2060" t="s">
        <v>86</v>
      </c>
      <c r="C2060">
        <v>140</v>
      </c>
      <c r="D2060" s="404">
        <v>45166</v>
      </c>
      <c r="E2060" t="s">
        <v>2667</v>
      </c>
      <c r="F2060" t="s">
        <v>3971</v>
      </c>
      <c r="G2060">
        <v>10163856</v>
      </c>
      <c r="H2060" s="427">
        <v>14.61</v>
      </c>
      <c r="I2060">
        <v>157</v>
      </c>
      <c r="J2060" t="s">
        <v>4000</v>
      </c>
      <c r="K2060" t="s">
        <v>4719</v>
      </c>
    </row>
    <row r="2061" spans="1:11" x14ac:dyDescent="0.25">
      <c r="A2061">
        <v>7350</v>
      </c>
      <c r="B2061" t="s">
        <v>86</v>
      </c>
      <c r="C2061">
        <v>160</v>
      </c>
      <c r="D2061" s="404">
        <v>45166</v>
      </c>
      <c r="E2061" t="s">
        <v>2667</v>
      </c>
      <c r="F2061" t="s">
        <v>3971</v>
      </c>
      <c r="G2061">
        <v>10163856</v>
      </c>
      <c r="H2061" s="427">
        <v>7.3</v>
      </c>
      <c r="I2061">
        <v>157</v>
      </c>
      <c r="J2061" t="s">
        <v>4000</v>
      </c>
      <c r="K2061" t="s">
        <v>4719</v>
      </c>
    </row>
    <row r="2062" spans="1:11" x14ac:dyDescent="0.25">
      <c r="A2062">
        <v>7350</v>
      </c>
      <c r="B2062" t="s">
        <v>86</v>
      </c>
      <c r="C2062">
        <v>210</v>
      </c>
      <c r="D2062" s="404">
        <v>45166</v>
      </c>
      <c r="E2062" t="s">
        <v>2667</v>
      </c>
      <c r="F2062" t="s">
        <v>3971</v>
      </c>
      <c r="G2062">
        <v>10163856</v>
      </c>
      <c r="H2062" s="427">
        <v>8.1199999999999992</v>
      </c>
      <c r="I2062">
        <v>157</v>
      </c>
      <c r="J2062" t="s">
        <v>4000</v>
      </c>
      <c r="K2062" t="s">
        <v>4719</v>
      </c>
    </row>
    <row r="2063" spans="1:11" x14ac:dyDescent="0.25">
      <c r="A2063">
        <v>7350</v>
      </c>
      <c r="B2063" t="s">
        <v>86</v>
      </c>
      <c r="C2063">
        <v>220</v>
      </c>
      <c r="D2063" s="404">
        <v>45166</v>
      </c>
      <c r="E2063" t="s">
        <v>2667</v>
      </c>
      <c r="F2063" t="s">
        <v>3971</v>
      </c>
      <c r="G2063">
        <v>10163856</v>
      </c>
      <c r="H2063" s="427">
        <v>4.87</v>
      </c>
      <c r="I2063">
        <v>157</v>
      </c>
      <c r="J2063" t="s">
        <v>4000</v>
      </c>
      <c r="K2063" t="s">
        <v>4719</v>
      </c>
    </row>
    <row r="2064" spans="1:11" x14ac:dyDescent="0.25">
      <c r="A2064">
        <v>7350</v>
      </c>
      <c r="B2064" t="s">
        <v>86</v>
      </c>
      <c r="C2064">
        <v>230</v>
      </c>
      <c r="D2064" s="404">
        <v>45166</v>
      </c>
      <c r="E2064" t="s">
        <v>2667</v>
      </c>
      <c r="F2064" t="s">
        <v>3971</v>
      </c>
      <c r="G2064">
        <v>10163856</v>
      </c>
      <c r="H2064" s="427">
        <v>8.2200000000000006</v>
      </c>
      <c r="I2064">
        <v>157</v>
      </c>
      <c r="J2064" t="s">
        <v>4000</v>
      </c>
      <c r="K2064" t="s">
        <v>4719</v>
      </c>
    </row>
    <row r="2065" spans="1:11" x14ac:dyDescent="0.25">
      <c r="A2065">
        <v>7350</v>
      </c>
      <c r="B2065" t="s">
        <v>86</v>
      </c>
      <c r="C2065">
        <v>240</v>
      </c>
      <c r="D2065" s="404">
        <v>45166</v>
      </c>
      <c r="E2065" t="s">
        <v>2667</v>
      </c>
      <c r="F2065" t="s">
        <v>3971</v>
      </c>
      <c r="G2065">
        <v>10163856</v>
      </c>
      <c r="H2065" s="427">
        <v>6.49</v>
      </c>
      <c r="I2065">
        <v>157</v>
      </c>
      <c r="J2065" t="s">
        <v>4000</v>
      </c>
      <c r="K2065" t="s">
        <v>4719</v>
      </c>
    </row>
    <row r="2066" spans="1:11" x14ac:dyDescent="0.25">
      <c r="A2066">
        <v>7350</v>
      </c>
      <c r="B2066" t="s">
        <v>86</v>
      </c>
      <c r="C2066">
        <v>340</v>
      </c>
      <c r="D2066" s="404">
        <v>45166</v>
      </c>
      <c r="E2066" t="s">
        <v>2667</v>
      </c>
      <c r="F2066" t="s">
        <v>3971</v>
      </c>
      <c r="G2066">
        <v>10163856</v>
      </c>
      <c r="H2066" s="427">
        <v>3.31</v>
      </c>
      <c r="I2066">
        <v>157</v>
      </c>
      <c r="J2066" t="s">
        <v>4000</v>
      </c>
      <c r="K2066" t="s">
        <v>4719</v>
      </c>
    </row>
    <row r="2067" spans="1:11" x14ac:dyDescent="0.25">
      <c r="A2067">
        <v>7350</v>
      </c>
      <c r="B2067" t="s">
        <v>86</v>
      </c>
      <c r="C2067">
        <v>935</v>
      </c>
      <c r="D2067" s="404">
        <v>45166</v>
      </c>
      <c r="E2067" t="s">
        <v>2667</v>
      </c>
      <c r="F2067" t="s">
        <v>3971</v>
      </c>
      <c r="G2067">
        <v>10163856</v>
      </c>
      <c r="H2067" s="427">
        <v>3.04</v>
      </c>
      <c r="I2067">
        <v>157</v>
      </c>
      <c r="J2067" t="s">
        <v>4000</v>
      </c>
      <c r="K2067" t="s">
        <v>4719</v>
      </c>
    </row>
    <row r="2068" spans="1:11" x14ac:dyDescent="0.25">
      <c r="A2068">
        <v>7350</v>
      </c>
      <c r="B2068" t="s">
        <v>86</v>
      </c>
      <c r="C2068">
        <v>936</v>
      </c>
      <c r="D2068" s="404">
        <v>45166</v>
      </c>
      <c r="E2068" t="s">
        <v>2667</v>
      </c>
      <c r="F2068" t="s">
        <v>3971</v>
      </c>
      <c r="G2068">
        <v>10163856</v>
      </c>
      <c r="H2068" s="427">
        <v>3.04</v>
      </c>
      <c r="I2068">
        <v>157</v>
      </c>
      <c r="J2068" t="s">
        <v>4000</v>
      </c>
      <c r="K2068" t="s">
        <v>4719</v>
      </c>
    </row>
    <row r="2069" spans="1:11" x14ac:dyDescent="0.25">
      <c r="A2069">
        <v>7350</v>
      </c>
      <c r="B2069" t="s">
        <v>86</v>
      </c>
      <c r="C2069">
        <v>150</v>
      </c>
      <c r="D2069" s="404">
        <v>45184</v>
      </c>
      <c r="E2069" t="s">
        <v>4294</v>
      </c>
      <c r="F2069" t="s">
        <v>3971</v>
      </c>
      <c r="G2069">
        <v>10193071</v>
      </c>
      <c r="H2069" s="427">
        <v>33.04</v>
      </c>
      <c r="I2069">
        <v>157</v>
      </c>
      <c r="J2069" t="s">
        <v>4000</v>
      </c>
      <c r="K2069" t="s">
        <v>4719</v>
      </c>
    </row>
    <row r="2070" spans="1:11" x14ac:dyDescent="0.25">
      <c r="A2070">
        <v>7350</v>
      </c>
      <c r="B2070" t="s">
        <v>86</v>
      </c>
      <c r="C2070">
        <v>240</v>
      </c>
      <c r="D2070" s="404">
        <v>45196</v>
      </c>
      <c r="E2070" t="s">
        <v>4268</v>
      </c>
      <c r="F2070" t="s">
        <v>3974</v>
      </c>
      <c r="G2070" t="s">
        <v>4267</v>
      </c>
      <c r="H2070" s="427">
        <v>82.17</v>
      </c>
      <c r="I2070">
        <v>157</v>
      </c>
      <c r="J2070" t="s">
        <v>4000</v>
      </c>
      <c r="K2070" t="s">
        <v>4719</v>
      </c>
    </row>
    <row r="2071" spans="1:11" x14ac:dyDescent="0.25">
      <c r="A2071">
        <v>7350</v>
      </c>
      <c r="B2071" t="s">
        <v>86</v>
      </c>
      <c r="C2071">
        <v>112</v>
      </c>
      <c r="D2071" s="404">
        <v>45231</v>
      </c>
      <c r="E2071" t="s">
        <v>4199</v>
      </c>
      <c r="F2071" t="s">
        <v>3971</v>
      </c>
      <c r="G2071">
        <v>10248877</v>
      </c>
      <c r="H2071" s="427">
        <v>24.32</v>
      </c>
      <c r="I2071">
        <v>157</v>
      </c>
      <c r="J2071" t="s">
        <v>4000</v>
      </c>
      <c r="K2071" t="s">
        <v>4719</v>
      </c>
    </row>
    <row r="2072" spans="1:11" x14ac:dyDescent="0.25">
      <c r="A2072">
        <v>7350</v>
      </c>
      <c r="B2072" t="s">
        <v>86</v>
      </c>
      <c r="C2072">
        <v>130</v>
      </c>
      <c r="D2072" s="404">
        <v>45231</v>
      </c>
      <c r="E2072" t="s">
        <v>4000</v>
      </c>
      <c r="F2072" t="s">
        <v>3971</v>
      </c>
      <c r="G2072">
        <v>10224407</v>
      </c>
      <c r="H2072" s="427">
        <v>17.38</v>
      </c>
      <c r="I2072">
        <v>157</v>
      </c>
      <c r="J2072" t="s">
        <v>4000</v>
      </c>
      <c r="K2072" t="s">
        <v>4719</v>
      </c>
    </row>
    <row r="2073" spans="1:11" x14ac:dyDescent="0.25">
      <c r="A2073">
        <v>7350</v>
      </c>
      <c r="B2073" t="s">
        <v>86</v>
      </c>
      <c r="C2073">
        <v>110</v>
      </c>
      <c r="D2073" s="404">
        <v>45239</v>
      </c>
      <c r="E2073" t="s">
        <v>3977</v>
      </c>
      <c r="F2073" t="s">
        <v>3971</v>
      </c>
      <c r="G2073">
        <v>10249393</v>
      </c>
      <c r="H2073" s="427">
        <v>12.43</v>
      </c>
      <c r="I2073">
        <v>157</v>
      </c>
      <c r="J2073" t="s">
        <v>4000</v>
      </c>
      <c r="K2073" t="s">
        <v>4719</v>
      </c>
    </row>
    <row r="2074" spans="1:11" x14ac:dyDescent="0.25">
      <c r="A2074">
        <v>7350</v>
      </c>
      <c r="B2074" t="s">
        <v>86</v>
      </c>
      <c r="C2074">
        <v>110</v>
      </c>
      <c r="D2074" s="404">
        <v>45239</v>
      </c>
      <c r="E2074" t="s">
        <v>3977</v>
      </c>
      <c r="F2074" t="s">
        <v>3971</v>
      </c>
      <c r="G2074">
        <v>10249748</v>
      </c>
      <c r="H2074" s="427">
        <v>13.04</v>
      </c>
      <c r="I2074">
        <v>157</v>
      </c>
      <c r="J2074" t="s">
        <v>4000</v>
      </c>
      <c r="K2074" t="s">
        <v>4719</v>
      </c>
    </row>
    <row r="2075" spans="1:11" x14ac:dyDescent="0.25">
      <c r="A2075">
        <v>7350</v>
      </c>
      <c r="B2075" t="s">
        <v>86</v>
      </c>
      <c r="C2075">
        <v>112</v>
      </c>
      <c r="D2075" s="404">
        <v>45239</v>
      </c>
      <c r="E2075" t="s">
        <v>3977</v>
      </c>
      <c r="F2075" t="s">
        <v>3971</v>
      </c>
      <c r="G2075">
        <v>10249393</v>
      </c>
      <c r="H2075" s="427">
        <v>6.22</v>
      </c>
      <c r="I2075">
        <v>157</v>
      </c>
      <c r="J2075" t="s">
        <v>4000</v>
      </c>
      <c r="K2075" t="s">
        <v>4719</v>
      </c>
    </row>
    <row r="2076" spans="1:11" x14ac:dyDescent="0.25">
      <c r="A2076">
        <v>7350</v>
      </c>
      <c r="B2076" t="s">
        <v>86</v>
      </c>
      <c r="C2076">
        <v>112</v>
      </c>
      <c r="D2076" s="404">
        <v>45239</v>
      </c>
      <c r="E2076" t="s">
        <v>3977</v>
      </c>
      <c r="F2076" t="s">
        <v>3971</v>
      </c>
      <c r="G2076">
        <v>10249748</v>
      </c>
      <c r="H2076" s="427">
        <v>6.52</v>
      </c>
      <c r="I2076">
        <v>157</v>
      </c>
      <c r="J2076" t="s">
        <v>4000</v>
      </c>
      <c r="K2076" t="s">
        <v>4719</v>
      </c>
    </row>
    <row r="2077" spans="1:11" x14ac:dyDescent="0.25">
      <c r="A2077">
        <v>7350</v>
      </c>
      <c r="B2077" t="s">
        <v>86</v>
      </c>
      <c r="C2077">
        <v>120</v>
      </c>
      <c r="D2077" s="404">
        <v>45239</v>
      </c>
      <c r="E2077" t="s">
        <v>3977</v>
      </c>
      <c r="F2077" t="s">
        <v>3971</v>
      </c>
      <c r="G2077">
        <v>10249393</v>
      </c>
      <c r="H2077" s="427">
        <v>13.67</v>
      </c>
      <c r="I2077">
        <v>157</v>
      </c>
      <c r="J2077" t="s">
        <v>4000</v>
      </c>
      <c r="K2077" t="s">
        <v>4719</v>
      </c>
    </row>
    <row r="2078" spans="1:11" x14ac:dyDescent="0.25">
      <c r="A2078">
        <v>7350</v>
      </c>
      <c r="B2078" t="s">
        <v>86</v>
      </c>
      <c r="C2078">
        <v>120</v>
      </c>
      <c r="D2078" s="404">
        <v>45239</v>
      </c>
      <c r="E2078" t="s">
        <v>3977</v>
      </c>
      <c r="F2078" t="s">
        <v>3971</v>
      </c>
      <c r="G2078">
        <v>10249748</v>
      </c>
      <c r="H2078" s="427">
        <v>14.35</v>
      </c>
      <c r="I2078">
        <v>157</v>
      </c>
      <c r="J2078" t="s">
        <v>4000</v>
      </c>
      <c r="K2078" t="s">
        <v>4719</v>
      </c>
    </row>
    <row r="2079" spans="1:11" x14ac:dyDescent="0.25">
      <c r="A2079">
        <v>7350</v>
      </c>
      <c r="B2079" t="s">
        <v>86</v>
      </c>
      <c r="C2079">
        <v>130</v>
      </c>
      <c r="D2079" s="404">
        <v>45239</v>
      </c>
      <c r="E2079" t="s">
        <v>3977</v>
      </c>
      <c r="F2079" t="s">
        <v>3971</v>
      </c>
      <c r="G2079">
        <v>10249393</v>
      </c>
      <c r="H2079" s="427">
        <v>10.57</v>
      </c>
      <c r="I2079">
        <v>157</v>
      </c>
      <c r="J2079" t="s">
        <v>4000</v>
      </c>
      <c r="K2079" t="s">
        <v>4719</v>
      </c>
    </row>
    <row r="2080" spans="1:11" x14ac:dyDescent="0.25">
      <c r="A2080">
        <v>7350</v>
      </c>
      <c r="B2080" t="s">
        <v>86</v>
      </c>
      <c r="C2080">
        <v>130</v>
      </c>
      <c r="D2080" s="404">
        <v>45239</v>
      </c>
      <c r="E2080" t="s">
        <v>3977</v>
      </c>
      <c r="F2080" t="s">
        <v>3971</v>
      </c>
      <c r="G2080">
        <v>10249748</v>
      </c>
      <c r="H2080" s="427">
        <v>11.09</v>
      </c>
      <c r="I2080">
        <v>157</v>
      </c>
      <c r="J2080" t="s">
        <v>4000</v>
      </c>
      <c r="K2080" t="s">
        <v>4719</v>
      </c>
    </row>
    <row r="2081" spans="1:11" x14ac:dyDescent="0.25">
      <c r="A2081">
        <v>7350</v>
      </c>
      <c r="B2081" t="s">
        <v>86</v>
      </c>
      <c r="C2081">
        <v>140</v>
      </c>
      <c r="D2081" s="404">
        <v>45239</v>
      </c>
      <c r="E2081" t="s">
        <v>3977</v>
      </c>
      <c r="F2081" t="s">
        <v>3971</v>
      </c>
      <c r="G2081">
        <v>10249393</v>
      </c>
      <c r="H2081" s="427">
        <v>12.43</v>
      </c>
      <c r="I2081">
        <v>157</v>
      </c>
      <c r="J2081" t="s">
        <v>4000</v>
      </c>
      <c r="K2081" t="s">
        <v>4719</v>
      </c>
    </row>
    <row r="2082" spans="1:11" x14ac:dyDescent="0.25">
      <c r="A2082">
        <v>7350</v>
      </c>
      <c r="B2082" t="s">
        <v>86</v>
      </c>
      <c r="C2082">
        <v>140</v>
      </c>
      <c r="D2082" s="404">
        <v>45239</v>
      </c>
      <c r="E2082" t="s">
        <v>3977</v>
      </c>
      <c r="F2082" t="s">
        <v>3971</v>
      </c>
      <c r="G2082">
        <v>10249748</v>
      </c>
      <c r="H2082" s="427">
        <v>13.04</v>
      </c>
      <c r="I2082">
        <v>157</v>
      </c>
      <c r="J2082" t="s">
        <v>4000</v>
      </c>
      <c r="K2082" t="s">
        <v>4719</v>
      </c>
    </row>
    <row r="2083" spans="1:11" x14ac:dyDescent="0.25">
      <c r="A2083">
        <v>7350</v>
      </c>
      <c r="B2083" t="s">
        <v>86</v>
      </c>
      <c r="C2083">
        <v>160</v>
      </c>
      <c r="D2083" s="404">
        <v>45239</v>
      </c>
      <c r="E2083" t="s">
        <v>3977</v>
      </c>
      <c r="F2083" t="s">
        <v>3971</v>
      </c>
      <c r="G2083">
        <v>10249393</v>
      </c>
      <c r="H2083" s="427">
        <v>3.73</v>
      </c>
      <c r="I2083">
        <v>157</v>
      </c>
      <c r="J2083" t="s">
        <v>4000</v>
      </c>
      <c r="K2083" t="s">
        <v>4719</v>
      </c>
    </row>
    <row r="2084" spans="1:11" x14ac:dyDescent="0.25">
      <c r="A2084">
        <v>7350</v>
      </c>
      <c r="B2084" t="s">
        <v>86</v>
      </c>
      <c r="C2084">
        <v>160</v>
      </c>
      <c r="D2084" s="404">
        <v>45239</v>
      </c>
      <c r="E2084" t="s">
        <v>3977</v>
      </c>
      <c r="F2084" t="s">
        <v>3971</v>
      </c>
      <c r="G2084">
        <v>10249748</v>
      </c>
      <c r="H2084" s="427">
        <v>3.91</v>
      </c>
      <c r="I2084">
        <v>157</v>
      </c>
      <c r="J2084" t="s">
        <v>4000</v>
      </c>
      <c r="K2084" t="s">
        <v>4719</v>
      </c>
    </row>
    <row r="2085" spans="1:11" x14ac:dyDescent="0.25">
      <c r="A2085">
        <v>7350</v>
      </c>
      <c r="B2085" t="s">
        <v>86</v>
      </c>
      <c r="C2085">
        <v>935</v>
      </c>
      <c r="D2085" s="404">
        <v>45239</v>
      </c>
      <c r="E2085" t="s">
        <v>3977</v>
      </c>
      <c r="F2085" t="s">
        <v>3971</v>
      </c>
      <c r="G2085">
        <v>10249393</v>
      </c>
      <c r="H2085" s="427">
        <v>3.1</v>
      </c>
      <c r="I2085">
        <v>157</v>
      </c>
      <c r="J2085" t="s">
        <v>4000</v>
      </c>
      <c r="K2085" t="s">
        <v>4719</v>
      </c>
    </row>
    <row r="2086" spans="1:11" x14ac:dyDescent="0.25">
      <c r="A2086">
        <v>7350</v>
      </c>
      <c r="B2086" t="s">
        <v>86</v>
      </c>
      <c r="C2086">
        <v>935</v>
      </c>
      <c r="D2086" s="404">
        <v>45239</v>
      </c>
      <c r="E2086" t="s">
        <v>3977</v>
      </c>
      <c r="F2086" t="s">
        <v>3971</v>
      </c>
      <c r="G2086">
        <v>10249748</v>
      </c>
      <c r="H2086" s="427">
        <v>3.26</v>
      </c>
      <c r="I2086">
        <v>157</v>
      </c>
      <c r="J2086" t="s">
        <v>4000</v>
      </c>
      <c r="K2086" t="s">
        <v>4719</v>
      </c>
    </row>
    <row r="2087" spans="1:11" x14ac:dyDescent="0.25">
      <c r="A2087">
        <v>7350</v>
      </c>
      <c r="B2087" t="s">
        <v>86</v>
      </c>
      <c r="C2087">
        <v>140</v>
      </c>
      <c r="D2087" s="404">
        <v>45251</v>
      </c>
      <c r="E2087" t="s">
        <v>4153</v>
      </c>
      <c r="F2087" t="s">
        <v>3974</v>
      </c>
      <c r="G2087" t="s">
        <v>4152</v>
      </c>
      <c r="H2087" s="427">
        <v>17.38</v>
      </c>
      <c r="I2087">
        <v>157</v>
      </c>
      <c r="J2087" t="s">
        <v>4000</v>
      </c>
      <c r="K2087" t="s">
        <v>4719</v>
      </c>
    </row>
    <row r="2088" spans="1:11" x14ac:dyDescent="0.25">
      <c r="A2088">
        <v>7350</v>
      </c>
      <c r="B2088" t="s">
        <v>86</v>
      </c>
      <c r="C2088">
        <v>110</v>
      </c>
      <c r="D2088" s="404">
        <v>45257</v>
      </c>
      <c r="E2088" t="s">
        <v>3977</v>
      </c>
      <c r="F2088" t="s">
        <v>3971</v>
      </c>
      <c r="G2088">
        <v>10269013</v>
      </c>
      <c r="H2088" s="427">
        <v>7.97</v>
      </c>
      <c r="I2088">
        <v>157</v>
      </c>
      <c r="J2088" t="s">
        <v>4000</v>
      </c>
      <c r="K2088" t="s">
        <v>4719</v>
      </c>
    </row>
    <row r="2089" spans="1:11" x14ac:dyDescent="0.25">
      <c r="A2089">
        <v>7350</v>
      </c>
      <c r="B2089" t="s">
        <v>86</v>
      </c>
      <c r="C2089">
        <v>112</v>
      </c>
      <c r="D2089" s="404">
        <v>45257</v>
      </c>
      <c r="E2089" t="s">
        <v>3977</v>
      </c>
      <c r="F2089" t="s">
        <v>3971</v>
      </c>
      <c r="G2089">
        <v>10269013</v>
      </c>
      <c r="H2089" s="427">
        <v>3.98</v>
      </c>
      <c r="I2089">
        <v>157</v>
      </c>
      <c r="J2089" t="s">
        <v>4000</v>
      </c>
      <c r="K2089" t="s">
        <v>4719</v>
      </c>
    </row>
    <row r="2090" spans="1:11" x14ac:dyDescent="0.25">
      <c r="A2090">
        <v>7350</v>
      </c>
      <c r="B2090" t="s">
        <v>86</v>
      </c>
      <c r="C2090">
        <v>120</v>
      </c>
      <c r="D2090" s="404">
        <v>45257</v>
      </c>
      <c r="E2090" t="s">
        <v>3977</v>
      </c>
      <c r="F2090" t="s">
        <v>3971</v>
      </c>
      <c r="G2090">
        <v>10269013</v>
      </c>
      <c r="H2090" s="427">
        <v>8.77</v>
      </c>
      <c r="I2090">
        <v>157</v>
      </c>
      <c r="J2090" t="s">
        <v>4000</v>
      </c>
      <c r="K2090" t="s">
        <v>4719</v>
      </c>
    </row>
    <row r="2091" spans="1:11" x14ac:dyDescent="0.25">
      <c r="A2091">
        <v>7350</v>
      </c>
      <c r="B2091" t="s">
        <v>86</v>
      </c>
      <c r="C2091">
        <v>130</v>
      </c>
      <c r="D2091" s="404">
        <v>45257</v>
      </c>
      <c r="E2091" t="s">
        <v>3977</v>
      </c>
      <c r="F2091" t="s">
        <v>3971</v>
      </c>
      <c r="G2091">
        <v>10269013</v>
      </c>
      <c r="H2091" s="427">
        <v>6.77</v>
      </c>
      <c r="I2091">
        <v>157</v>
      </c>
      <c r="J2091" t="s">
        <v>4000</v>
      </c>
      <c r="K2091" t="s">
        <v>4719</v>
      </c>
    </row>
    <row r="2092" spans="1:11" x14ac:dyDescent="0.25">
      <c r="A2092">
        <v>7350</v>
      </c>
      <c r="B2092" t="s">
        <v>86</v>
      </c>
      <c r="C2092">
        <v>140</v>
      </c>
      <c r="D2092" s="404">
        <v>45257</v>
      </c>
      <c r="E2092" t="s">
        <v>3977</v>
      </c>
      <c r="F2092" t="s">
        <v>3971</v>
      </c>
      <c r="G2092">
        <v>10269013</v>
      </c>
      <c r="H2092" s="427">
        <v>7.97</v>
      </c>
      <c r="I2092">
        <v>157</v>
      </c>
      <c r="J2092" t="s">
        <v>4000</v>
      </c>
      <c r="K2092" t="s">
        <v>4719</v>
      </c>
    </row>
    <row r="2093" spans="1:11" x14ac:dyDescent="0.25">
      <c r="A2093">
        <v>7350</v>
      </c>
      <c r="B2093" t="s">
        <v>86</v>
      </c>
      <c r="C2093">
        <v>140</v>
      </c>
      <c r="D2093" s="404">
        <v>45257</v>
      </c>
      <c r="E2093" t="s">
        <v>4134</v>
      </c>
      <c r="F2093" t="s">
        <v>3971</v>
      </c>
      <c r="G2093">
        <v>10272987</v>
      </c>
      <c r="H2093" s="427">
        <v>124.77</v>
      </c>
      <c r="I2093">
        <v>157</v>
      </c>
      <c r="J2093" t="s">
        <v>4000</v>
      </c>
      <c r="K2093" t="s">
        <v>4719</v>
      </c>
    </row>
    <row r="2094" spans="1:11" x14ac:dyDescent="0.25">
      <c r="A2094">
        <v>7350</v>
      </c>
      <c r="B2094" t="s">
        <v>86</v>
      </c>
      <c r="C2094">
        <v>160</v>
      </c>
      <c r="D2094" s="404">
        <v>45257</v>
      </c>
      <c r="E2094" t="s">
        <v>3977</v>
      </c>
      <c r="F2094" t="s">
        <v>3971</v>
      </c>
      <c r="G2094">
        <v>10269013</v>
      </c>
      <c r="H2094" s="427">
        <v>2.39</v>
      </c>
      <c r="I2094">
        <v>157</v>
      </c>
      <c r="J2094" t="s">
        <v>4000</v>
      </c>
      <c r="K2094" t="s">
        <v>4719</v>
      </c>
    </row>
    <row r="2095" spans="1:11" x14ac:dyDescent="0.25">
      <c r="A2095">
        <v>7350</v>
      </c>
      <c r="B2095" t="s">
        <v>86</v>
      </c>
      <c r="C2095">
        <v>935</v>
      </c>
      <c r="D2095" s="404">
        <v>45257</v>
      </c>
      <c r="E2095" t="s">
        <v>3977</v>
      </c>
      <c r="F2095" t="s">
        <v>3971</v>
      </c>
      <c r="G2095">
        <v>10269013</v>
      </c>
      <c r="H2095" s="427">
        <v>1.99</v>
      </c>
      <c r="I2095">
        <v>157</v>
      </c>
      <c r="J2095" t="s">
        <v>4000</v>
      </c>
      <c r="K2095" t="s">
        <v>4719</v>
      </c>
    </row>
    <row r="2096" spans="1:11" x14ac:dyDescent="0.25">
      <c r="A2096">
        <v>7350</v>
      </c>
      <c r="B2096" t="s">
        <v>86</v>
      </c>
      <c r="C2096">
        <v>110</v>
      </c>
      <c r="D2096" s="404">
        <v>45260</v>
      </c>
      <c r="E2096" t="s">
        <v>4000</v>
      </c>
      <c r="F2096" t="s">
        <v>3971</v>
      </c>
      <c r="G2096">
        <v>10284063</v>
      </c>
      <c r="H2096" s="427">
        <v>39.130000000000003</v>
      </c>
      <c r="I2096">
        <v>157</v>
      </c>
      <c r="J2096" t="s">
        <v>4000</v>
      </c>
      <c r="K2096" t="s">
        <v>4719</v>
      </c>
    </row>
    <row r="2097" spans="1:11" x14ac:dyDescent="0.25">
      <c r="A2097">
        <v>7350</v>
      </c>
      <c r="B2097" t="s">
        <v>86</v>
      </c>
      <c r="C2097">
        <v>110</v>
      </c>
      <c r="D2097" s="404">
        <v>45263</v>
      </c>
      <c r="E2097" t="s">
        <v>3977</v>
      </c>
      <c r="F2097" t="s">
        <v>3971</v>
      </c>
      <c r="G2097">
        <v>10258666</v>
      </c>
      <c r="H2097" s="427">
        <v>3.22</v>
      </c>
      <c r="I2097">
        <v>157</v>
      </c>
      <c r="J2097" t="s">
        <v>4000</v>
      </c>
      <c r="K2097" t="s">
        <v>4719</v>
      </c>
    </row>
    <row r="2098" spans="1:11" x14ac:dyDescent="0.25">
      <c r="A2098">
        <v>7350</v>
      </c>
      <c r="B2098" t="s">
        <v>86</v>
      </c>
      <c r="C2098">
        <v>112</v>
      </c>
      <c r="D2098" s="404">
        <v>45263</v>
      </c>
      <c r="E2098" t="s">
        <v>3977</v>
      </c>
      <c r="F2098" t="s">
        <v>3971</v>
      </c>
      <c r="G2098">
        <v>10258666</v>
      </c>
      <c r="H2098" s="427">
        <v>1.61</v>
      </c>
      <c r="I2098">
        <v>157</v>
      </c>
      <c r="J2098" t="s">
        <v>4000</v>
      </c>
      <c r="K2098" t="s">
        <v>4719</v>
      </c>
    </row>
    <row r="2099" spans="1:11" x14ac:dyDescent="0.25">
      <c r="A2099">
        <v>7350</v>
      </c>
      <c r="B2099" t="s">
        <v>86</v>
      </c>
      <c r="C2099">
        <v>120</v>
      </c>
      <c r="D2099" s="404">
        <v>45263</v>
      </c>
      <c r="E2099" t="s">
        <v>3977</v>
      </c>
      <c r="F2099" t="s">
        <v>3971</v>
      </c>
      <c r="G2099">
        <v>10258666</v>
      </c>
      <c r="H2099" s="427">
        <v>3.54</v>
      </c>
      <c r="I2099">
        <v>157</v>
      </c>
      <c r="J2099" t="s">
        <v>4000</v>
      </c>
      <c r="K2099" t="s">
        <v>4719</v>
      </c>
    </row>
    <row r="2100" spans="1:11" x14ac:dyDescent="0.25">
      <c r="A2100">
        <v>7350</v>
      </c>
      <c r="B2100" t="s">
        <v>86</v>
      </c>
      <c r="C2100">
        <v>130</v>
      </c>
      <c r="D2100" s="404">
        <v>45263</v>
      </c>
      <c r="E2100" t="s">
        <v>3977</v>
      </c>
      <c r="F2100" t="s">
        <v>3971</v>
      </c>
      <c r="G2100">
        <v>10258666</v>
      </c>
      <c r="H2100" s="427">
        <v>2.73</v>
      </c>
      <c r="I2100">
        <v>157</v>
      </c>
      <c r="J2100" t="s">
        <v>4000</v>
      </c>
      <c r="K2100" t="s">
        <v>4719</v>
      </c>
    </row>
    <row r="2101" spans="1:11" x14ac:dyDescent="0.25">
      <c r="A2101">
        <v>7350</v>
      </c>
      <c r="B2101" t="s">
        <v>86</v>
      </c>
      <c r="C2101">
        <v>140</v>
      </c>
      <c r="D2101" s="404">
        <v>45263</v>
      </c>
      <c r="E2101" t="s">
        <v>3977</v>
      </c>
      <c r="F2101" t="s">
        <v>3971</v>
      </c>
      <c r="G2101">
        <v>10258666</v>
      </c>
      <c r="H2101" s="427">
        <v>3.22</v>
      </c>
      <c r="I2101">
        <v>157</v>
      </c>
      <c r="J2101" t="s">
        <v>4000</v>
      </c>
      <c r="K2101" t="s">
        <v>4719</v>
      </c>
    </row>
    <row r="2102" spans="1:11" x14ac:dyDescent="0.25">
      <c r="A2102">
        <v>7350</v>
      </c>
      <c r="B2102" t="s">
        <v>86</v>
      </c>
      <c r="C2102">
        <v>160</v>
      </c>
      <c r="D2102" s="404">
        <v>45263</v>
      </c>
      <c r="E2102" t="s">
        <v>3977</v>
      </c>
      <c r="F2102" t="s">
        <v>3971</v>
      </c>
      <c r="G2102">
        <v>10258666</v>
      </c>
      <c r="H2102" s="427">
        <v>0.97</v>
      </c>
      <c r="I2102">
        <v>157</v>
      </c>
      <c r="J2102" t="s">
        <v>4000</v>
      </c>
      <c r="K2102" t="s">
        <v>4719</v>
      </c>
    </row>
    <row r="2103" spans="1:11" x14ac:dyDescent="0.25">
      <c r="A2103">
        <v>7350</v>
      </c>
      <c r="B2103" t="s">
        <v>86</v>
      </c>
      <c r="C2103">
        <v>935</v>
      </c>
      <c r="D2103" s="404">
        <v>45263</v>
      </c>
      <c r="E2103" t="s">
        <v>3977</v>
      </c>
      <c r="F2103" t="s">
        <v>3971</v>
      </c>
      <c r="G2103">
        <v>10258666</v>
      </c>
      <c r="H2103" s="427">
        <v>0.8</v>
      </c>
      <c r="I2103">
        <v>157</v>
      </c>
      <c r="J2103" t="s">
        <v>4000</v>
      </c>
      <c r="K2103" t="s">
        <v>4719</v>
      </c>
    </row>
    <row r="2104" spans="1:11" x14ac:dyDescent="0.25">
      <c r="A2104">
        <v>7350</v>
      </c>
      <c r="B2104" t="s">
        <v>86</v>
      </c>
      <c r="C2104">
        <v>190</v>
      </c>
      <c r="D2104" s="404">
        <v>45271</v>
      </c>
      <c r="E2104" t="s">
        <v>4000</v>
      </c>
      <c r="F2104" t="s">
        <v>3971</v>
      </c>
      <c r="G2104">
        <v>10283818</v>
      </c>
      <c r="H2104" s="427">
        <v>6.94</v>
      </c>
      <c r="I2104">
        <v>157</v>
      </c>
      <c r="J2104" t="s">
        <v>4000</v>
      </c>
      <c r="K2104" t="s">
        <v>4719</v>
      </c>
    </row>
    <row r="2105" spans="1:11" x14ac:dyDescent="0.25">
      <c r="A2105">
        <v>7350</v>
      </c>
      <c r="B2105" t="s">
        <v>86</v>
      </c>
      <c r="C2105">
        <v>110</v>
      </c>
      <c r="D2105" s="404">
        <v>45292</v>
      </c>
      <c r="E2105" t="s">
        <v>3977</v>
      </c>
      <c r="F2105" t="s">
        <v>3971</v>
      </c>
      <c r="G2105">
        <v>10312080</v>
      </c>
      <c r="H2105" s="427">
        <v>5.01</v>
      </c>
      <c r="I2105">
        <v>157</v>
      </c>
      <c r="J2105" t="s">
        <v>4000</v>
      </c>
      <c r="K2105" t="s">
        <v>4719</v>
      </c>
    </row>
    <row r="2106" spans="1:11" x14ac:dyDescent="0.25">
      <c r="A2106">
        <v>7350</v>
      </c>
      <c r="B2106" t="s">
        <v>86</v>
      </c>
      <c r="C2106">
        <v>110</v>
      </c>
      <c r="D2106" s="404">
        <v>45292</v>
      </c>
      <c r="E2106" t="s">
        <v>4075</v>
      </c>
      <c r="F2106" t="s">
        <v>3971</v>
      </c>
      <c r="G2106">
        <v>10307419</v>
      </c>
      <c r="H2106" s="427">
        <v>17.39</v>
      </c>
      <c r="I2106">
        <v>157</v>
      </c>
      <c r="J2106" t="s">
        <v>4000</v>
      </c>
      <c r="K2106" t="s">
        <v>4719</v>
      </c>
    </row>
    <row r="2107" spans="1:11" x14ac:dyDescent="0.25">
      <c r="A2107">
        <v>7350</v>
      </c>
      <c r="B2107" t="s">
        <v>86</v>
      </c>
      <c r="C2107">
        <v>112</v>
      </c>
      <c r="D2107" s="404">
        <v>45292</v>
      </c>
      <c r="E2107" t="s">
        <v>4000</v>
      </c>
      <c r="F2107" t="s">
        <v>3971</v>
      </c>
      <c r="G2107">
        <v>10320386</v>
      </c>
      <c r="H2107" s="427">
        <v>39.1</v>
      </c>
      <c r="I2107">
        <v>157</v>
      </c>
      <c r="J2107" t="s">
        <v>4000</v>
      </c>
      <c r="K2107" t="s">
        <v>4719</v>
      </c>
    </row>
    <row r="2108" spans="1:11" x14ac:dyDescent="0.25">
      <c r="A2108">
        <v>7350</v>
      </c>
      <c r="B2108" t="s">
        <v>86</v>
      </c>
      <c r="C2108">
        <v>112</v>
      </c>
      <c r="D2108" s="404">
        <v>45292</v>
      </c>
      <c r="E2108" t="s">
        <v>4000</v>
      </c>
      <c r="F2108" t="s">
        <v>3971</v>
      </c>
      <c r="G2108">
        <v>10314484</v>
      </c>
      <c r="H2108" s="427">
        <v>46.08</v>
      </c>
      <c r="I2108">
        <v>157</v>
      </c>
      <c r="J2108" t="s">
        <v>4000</v>
      </c>
      <c r="K2108" t="s">
        <v>4719</v>
      </c>
    </row>
    <row r="2109" spans="1:11" x14ac:dyDescent="0.25">
      <c r="A2109">
        <v>7350</v>
      </c>
      <c r="B2109" t="s">
        <v>86</v>
      </c>
      <c r="C2109">
        <v>112</v>
      </c>
      <c r="D2109" s="404">
        <v>45292</v>
      </c>
      <c r="E2109" t="s">
        <v>3977</v>
      </c>
      <c r="F2109" t="s">
        <v>3971</v>
      </c>
      <c r="G2109">
        <v>10312080</v>
      </c>
      <c r="H2109" s="427">
        <v>2.5</v>
      </c>
      <c r="I2109">
        <v>157</v>
      </c>
      <c r="J2109" t="s">
        <v>4000</v>
      </c>
      <c r="K2109" t="s">
        <v>4719</v>
      </c>
    </row>
    <row r="2110" spans="1:11" x14ac:dyDescent="0.25">
      <c r="A2110">
        <v>7350</v>
      </c>
      <c r="B2110" t="s">
        <v>86</v>
      </c>
      <c r="C2110">
        <v>120</v>
      </c>
      <c r="D2110" s="404">
        <v>45292</v>
      </c>
      <c r="E2110" t="s">
        <v>3977</v>
      </c>
      <c r="F2110" t="s">
        <v>3971</v>
      </c>
      <c r="G2110">
        <v>10312080</v>
      </c>
      <c r="H2110" s="427">
        <v>5.51</v>
      </c>
      <c r="I2110">
        <v>157</v>
      </c>
      <c r="J2110" t="s">
        <v>4000</v>
      </c>
      <c r="K2110" t="s">
        <v>4719</v>
      </c>
    </row>
    <row r="2111" spans="1:11" x14ac:dyDescent="0.25">
      <c r="A2111">
        <v>7350</v>
      </c>
      <c r="B2111" t="s">
        <v>86</v>
      </c>
      <c r="C2111">
        <v>130</v>
      </c>
      <c r="D2111" s="404">
        <v>45292</v>
      </c>
      <c r="E2111" t="s">
        <v>3977</v>
      </c>
      <c r="F2111" t="s">
        <v>3971</v>
      </c>
      <c r="G2111">
        <v>10312080</v>
      </c>
      <c r="H2111" s="427">
        <v>4.26</v>
      </c>
      <c r="I2111">
        <v>157</v>
      </c>
      <c r="J2111" t="s">
        <v>4000</v>
      </c>
      <c r="K2111" t="s">
        <v>4719</v>
      </c>
    </row>
    <row r="2112" spans="1:11" x14ac:dyDescent="0.25">
      <c r="A2112">
        <v>7350</v>
      </c>
      <c r="B2112" t="s">
        <v>86</v>
      </c>
      <c r="C2112">
        <v>140</v>
      </c>
      <c r="D2112" s="404">
        <v>45292</v>
      </c>
      <c r="E2112" t="s">
        <v>3977</v>
      </c>
      <c r="F2112" t="s">
        <v>3971</v>
      </c>
      <c r="G2112">
        <v>10312080</v>
      </c>
      <c r="H2112" s="427">
        <v>5.01</v>
      </c>
      <c r="I2112">
        <v>157</v>
      </c>
      <c r="J2112" t="s">
        <v>4000</v>
      </c>
      <c r="K2112" t="s">
        <v>4719</v>
      </c>
    </row>
    <row r="2113" spans="1:11" x14ac:dyDescent="0.25">
      <c r="A2113">
        <v>7350</v>
      </c>
      <c r="B2113" t="s">
        <v>86</v>
      </c>
      <c r="C2113">
        <v>140</v>
      </c>
      <c r="D2113" s="404">
        <v>45292</v>
      </c>
      <c r="E2113" t="s">
        <v>4074</v>
      </c>
      <c r="F2113" t="s">
        <v>3974</v>
      </c>
      <c r="G2113" t="s">
        <v>4073</v>
      </c>
      <c r="H2113" s="427">
        <v>88.03</v>
      </c>
      <c r="I2113">
        <v>157</v>
      </c>
      <c r="J2113" t="s">
        <v>4000</v>
      </c>
      <c r="K2113" t="s">
        <v>4719</v>
      </c>
    </row>
    <row r="2114" spans="1:11" x14ac:dyDescent="0.25">
      <c r="A2114">
        <v>7350</v>
      </c>
      <c r="B2114" t="s">
        <v>86</v>
      </c>
      <c r="C2114">
        <v>160</v>
      </c>
      <c r="D2114" s="404">
        <v>45292</v>
      </c>
      <c r="E2114" t="s">
        <v>3977</v>
      </c>
      <c r="F2114" t="s">
        <v>3971</v>
      </c>
      <c r="G2114">
        <v>10312080</v>
      </c>
      <c r="H2114" s="427">
        <v>1.5</v>
      </c>
      <c r="I2114">
        <v>157</v>
      </c>
      <c r="J2114" t="s">
        <v>4000</v>
      </c>
      <c r="K2114" t="s">
        <v>4719</v>
      </c>
    </row>
    <row r="2115" spans="1:11" x14ac:dyDescent="0.25">
      <c r="A2115">
        <v>7350</v>
      </c>
      <c r="B2115" t="s">
        <v>86</v>
      </c>
      <c r="C2115">
        <v>935</v>
      </c>
      <c r="D2115" s="404">
        <v>45292</v>
      </c>
      <c r="E2115" t="s">
        <v>3977</v>
      </c>
      <c r="F2115" t="s">
        <v>3971</v>
      </c>
      <c r="G2115">
        <v>10312080</v>
      </c>
      <c r="H2115" s="427">
        <v>1.25</v>
      </c>
      <c r="I2115">
        <v>157</v>
      </c>
      <c r="J2115" t="s">
        <v>4000</v>
      </c>
      <c r="K2115" t="s">
        <v>4719</v>
      </c>
    </row>
    <row r="2116" spans="1:11" x14ac:dyDescent="0.25">
      <c r="A2116">
        <v>7350</v>
      </c>
      <c r="B2116" t="s">
        <v>86</v>
      </c>
      <c r="C2116">
        <v>110</v>
      </c>
      <c r="D2116" s="404">
        <v>45310</v>
      </c>
      <c r="E2116" t="s">
        <v>3977</v>
      </c>
      <c r="F2116" t="s">
        <v>3971</v>
      </c>
      <c r="G2116">
        <v>10330186</v>
      </c>
      <c r="H2116" s="427">
        <v>11.71</v>
      </c>
      <c r="I2116">
        <v>157</v>
      </c>
      <c r="J2116" t="s">
        <v>4000</v>
      </c>
      <c r="K2116" t="s">
        <v>4719</v>
      </c>
    </row>
    <row r="2117" spans="1:11" x14ac:dyDescent="0.25">
      <c r="A2117">
        <v>7350</v>
      </c>
      <c r="B2117" t="s">
        <v>86</v>
      </c>
      <c r="C2117">
        <v>112</v>
      </c>
      <c r="D2117" s="404">
        <v>45310</v>
      </c>
      <c r="E2117" t="s">
        <v>3977</v>
      </c>
      <c r="F2117" t="s">
        <v>3971</v>
      </c>
      <c r="G2117">
        <v>10330186</v>
      </c>
      <c r="H2117" s="427">
        <v>5.86</v>
      </c>
      <c r="I2117">
        <v>157</v>
      </c>
      <c r="J2117" t="s">
        <v>4000</v>
      </c>
      <c r="K2117" t="s">
        <v>4719</v>
      </c>
    </row>
    <row r="2118" spans="1:11" x14ac:dyDescent="0.25">
      <c r="A2118">
        <v>7350</v>
      </c>
      <c r="B2118" t="s">
        <v>86</v>
      </c>
      <c r="C2118">
        <v>120</v>
      </c>
      <c r="D2118" s="404">
        <v>45310</v>
      </c>
      <c r="E2118" t="s">
        <v>3977</v>
      </c>
      <c r="F2118" t="s">
        <v>3971</v>
      </c>
      <c r="G2118">
        <v>10330186</v>
      </c>
      <c r="H2118" s="427">
        <v>12.89</v>
      </c>
      <c r="I2118">
        <v>157</v>
      </c>
      <c r="J2118" t="s">
        <v>4000</v>
      </c>
      <c r="K2118" t="s">
        <v>4719</v>
      </c>
    </row>
    <row r="2119" spans="1:11" x14ac:dyDescent="0.25">
      <c r="A2119">
        <v>7350</v>
      </c>
      <c r="B2119" t="s">
        <v>86</v>
      </c>
      <c r="C2119">
        <v>130</v>
      </c>
      <c r="D2119" s="404">
        <v>45310</v>
      </c>
      <c r="E2119" t="s">
        <v>3977</v>
      </c>
      <c r="F2119" t="s">
        <v>3971</v>
      </c>
      <c r="G2119">
        <v>10330186</v>
      </c>
      <c r="H2119" s="427">
        <v>9.9600000000000009</v>
      </c>
      <c r="I2119">
        <v>157</v>
      </c>
      <c r="J2119" t="s">
        <v>4000</v>
      </c>
      <c r="K2119" t="s">
        <v>4719</v>
      </c>
    </row>
    <row r="2120" spans="1:11" x14ac:dyDescent="0.25">
      <c r="A2120">
        <v>7350</v>
      </c>
      <c r="B2120" t="s">
        <v>86</v>
      </c>
      <c r="C2120">
        <v>140</v>
      </c>
      <c r="D2120" s="404">
        <v>45310</v>
      </c>
      <c r="E2120" t="s">
        <v>3977</v>
      </c>
      <c r="F2120" t="s">
        <v>3971</v>
      </c>
      <c r="G2120">
        <v>10330186</v>
      </c>
      <c r="H2120" s="427">
        <v>11.71</v>
      </c>
      <c r="I2120">
        <v>157</v>
      </c>
      <c r="J2120" t="s">
        <v>4000</v>
      </c>
      <c r="K2120" t="s">
        <v>4719</v>
      </c>
    </row>
    <row r="2121" spans="1:11" x14ac:dyDescent="0.25">
      <c r="A2121">
        <v>7350</v>
      </c>
      <c r="B2121" t="s">
        <v>86</v>
      </c>
      <c r="C2121">
        <v>160</v>
      </c>
      <c r="D2121" s="404">
        <v>45310</v>
      </c>
      <c r="E2121" t="s">
        <v>3977</v>
      </c>
      <c r="F2121" t="s">
        <v>3971</v>
      </c>
      <c r="G2121">
        <v>10330186</v>
      </c>
      <c r="H2121" s="427">
        <v>3.51</v>
      </c>
      <c r="I2121">
        <v>157</v>
      </c>
      <c r="J2121" t="s">
        <v>4000</v>
      </c>
      <c r="K2121" t="s">
        <v>4719</v>
      </c>
    </row>
    <row r="2122" spans="1:11" x14ac:dyDescent="0.25">
      <c r="A2122">
        <v>7350</v>
      </c>
      <c r="B2122" t="s">
        <v>86</v>
      </c>
      <c r="C2122">
        <v>935</v>
      </c>
      <c r="D2122" s="404">
        <v>45310</v>
      </c>
      <c r="E2122" t="s">
        <v>3977</v>
      </c>
      <c r="F2122" t="s">
        <v>3971</v>
      </c>
      <c r="G2122">
        <v>10330186</v>
      </c>
      <c r="H2122" s="427">
        <v>2.93</v>
      </c>
      <c r="I2122">
        <v>157</v>
      </c>
      <c r="J2122" t="s">
        <v>4000</v>
      </c>
      <c r="K2122" t="s">
        <v>4719</v>
      </c>
    </row>
    <row r="2123" spans="1:11" x14ac:dyDescent="0.25">
      <c r="A2123">
        <v>7350</v>
      </c>
      <c r="B2123" t="s">
        <v>86</v>
      </c>
      <c r="C2123">
        <v>142</v>
      </c>
      <c r="D2123" s="404">
        <v>45330</v>
      </c>
      <c r="E2123" t="s">
        <v>4034</v>
      </c>
      <c r="F2123" t="s">
        <v>3971</v>
      </c>
      <c r="G2123">
        <v>10349968</v>
      </c>
      <c r="H2123" s="427">
        <v>169.26</v>
      </c>
      <c r="I2123">
        <v>157</v>
      </c>
      <c r="J2123" t="s">
        <v>4000</v>
      </c>
      <c r="K2123" t="s">
        <v>4719</v>
      </c>
    </row>
    <row r="2124" spans="1:11" x14ac:dyDescent="0.25">
      <c r="A2124">
        <v>7350</v>
      </c>
      <c r="B2124" t="s">
        <v>86</v>
      </c>
      <c r="C2124">
        <v>112</v>
      </c>
      <c r="D2124" s="404">
        <v>45349</v>
      </c>
      <c r="E2124" t="s">
        <v>4003</v>
      </c>
      <c r="F2124" t="s">
        <v>3971</v>
      </c>
      <c r="G2124">
        <v>10355364</v>
      </c>
      <c r="H2124" s="427">
        <v>19.98</v>
      </c>
      <c r="I2124">
        <v>157</v>
      </c>
      <c r="J2124" t="s">
        <v>4000</v>
      </c>
      <c r="K2124" t="s">
        <v>4719</v>
      </c>
    </row>
    <row r="2125" spans="1:11" x14ac:dyDescent="0.25">
      <c r="A2125">
        <v>7350</v>
      </c>
      <c r="B2125" t="s">
        <v>86</v>
      </c>
      <c r="C2125">
        <v>140</v>
      </c>
      <c r="D2125" s="404">
        <v>45349</v>
      </c>
      <c r="E2125" t="s">
        <v>4002</v>
      </c>
      <c r="F2125" t="s">
        <v>3974</v>
      </c>
      <c r="G2125" t="s">
        <v>4001</v>
      </c>
      <c r="H2125" s="427">
        <v>75.63</v>
      </c>
      <c r="I2125">
        <v>157</v>
      </c>
      <c r="J2125" t="s">
        <v>4000</v>
      </c>
      <c r="K2125" t="s">
        <v>4719</v>
      </c>
    </row>
    <row r="2126" spans="1:11" x14ac:dyDescent="0.25">
      <c r="A2126">
        <v>7350</v>
      </c>
      <c r="B2126" t="s">
        <v>86</v>
      </c>
      <c r="C2126">
        <v>210</v>
      </c>
      <c r="D2126" s="404">
        <v>45016</v>
      </c>
      <c r="E2126" t="s">
        <v>1192</v>
      </c>
      <c r="F2126" t="s">
        <v>3971</v>
      </c>
      <c r="G2126" t="s">
        <v>4658</v>
      </c>
      <c r="H2126" s="427">
        <v>6.72</v>
      </c>
      <c r="I2126">
        <v>200386</v>
      </c>
      <c r="J2126" t="s">
        <v>2611</v>
      </c>
      <c r="K2126" t="s">
        <v>4719</v>
      </c>
    </row>
    <row r="2127" spans="1:11" x14ac:dyDescent="0.25">
      <c r="A2127">
        <v>7350</v>
      </c>
      <c r="B2127" t="s">
        <v>86</v>
      </c>
      <c r="C2127">
        <v>220</v>
      </c>
      <c r="D2127" s="404">
        <v>45016</v>
      </c>
      <c r="E2127" t="s">
        <v>1192</v>
      </c>
      <c r="F2127" t="s">
        <v>3971</v>
      </c>
      <c r="G2127" t="s">
        <v>4658</v>
      </c>
      <c r="H2127" s="427">
        <v>6.72</v>
      </c>
      <c r="I2127">
        <v>200386</v>
      </c>
      <c r="J2127" t="s">
        <v>2611</v>
      </c>
      <c r="K2127" t="s">
        <v>4719</v>
      </c>
    </row>
    <row r="2128" spans="1:11" x14ac:dyDescent="0.25">
      <c r="A2128">
        <v>7350</v>
      </c>
      <c r="B2128" t="s">
        <v>86</v>
      </c>
      <c r="C2128">
        <v>230</v>
      </c>
      <c r="D2128" s="404">
        <v>45016</v>
      </c>
      <c r="E2128" t="s">
        <v>1192</v>
      </c>
      <c r="F2128" t="s">
        <v>3971</v>
      </c>
      <c r="G2128" t="s">
        <v>4658</v>
      </c>
      <c r="H2128" s="427">
        <v>6.72</v>
      </c>
      <c r="I2128">
        <v>200386</v>
      </c>
      <c r="J2128" t="s">
        <v>2611</v>
      </c>
      <c r="K2128" t="s">
        <v>4719</v>
      </c>
    </row>
    <row r="2129" spans="1:11" x14ac:dyDescent="0.25">
      <c r="A2129">
        <v>7350</v>
      </c>
      <c r="B2129" t="s">
        <v>86</v>
      </c>
      <c r="C2129">
        <v>240</v>
      </c>
      <c r="D2129" s="404">
        <v>45016</v>
      </c>
      <c r="E2129" t="s">
        <v>1192</v>
      </c>
      <c r="F2129" t="s">
        <v>3971</v>
      </c>
      <c r="G2129" t="s">
        <v>4658</v>
      </c>
      <c r="H2129" s="427">
        <v>6.72</v>
      </c>
      <c r="I2129">
        <v>200386</v>
      </c>
      <c r="J2129" t="s">
        <v>2611</v>
      </c>
      <c r="K2129" t="s">
        <v>4719</v>
      </c>
    </row>
    <row r="2130" spans="1:11" x14ac:dyDescent="0.25">
      <c r="A2130">
        <v>7350</v>
      </c>
      <c r="B2130" t="s">
        <v>86</v>
      </c>
      <c r="C2130">
        <v>340</v>
      </c>
      <c r="D2130" s="404">
        <v>45016</v>
      </c>
      <c r="E2130" t="s">
        <v>1192</v>
      </c>
      <c r="F2130" t="s">
        <v>3971</v>
      </c>
      <c r="G2130" t="s">
        <v>4658</v>
      </c>
      <c r="H2130" s="427">
        <v>3.03</v>
      </c>
      <c r="I2130">
        <v>200386</v>
      </c>
      <c r="J2130" t="s">
        <v>2611</v>
      </c>
      <c r="K2130" t="s">
        <v>4719</v>
      </c>
    </row>
    <row r="2131" spans="1:11" x14ac:dyDescent="0.25">
      <c r="A2131">
        <v>7350</v>
      </c>
      <c r="B2131" t="s">
        <v>86</v>
      </c>
      <c r="C2131">
        <v>936</v>
      </c>
      <c r="D2131" s="404">
        <v>45016</v>
      </c>
      <c r="E2131" t="s">
        <v>1192</v>
      </c>
      <c r="F2131" t="s">
        <v>3971</v>
      </c>
      <c r="G2131" t="s">
        <v>4658</v>
      </c>
      <c r="H2131" s="427">
        <v>3.7</v>
      </c>
      <c r="I2131">
        <v>200386</v>
      </c>
      <c r="J2131" t="s">
        <v>2611</v>
      </c>
      <c r="K2131" t="s">
        <v>4719</v>
      </c>
    </row>
    <row r="2132" spans="1:11" x14ac:dyDescent="0.25">
      <c r="A2132">
        <v>7350</v>
      </c>
      <c r="B2132" t="s">
        <v>86</v>
      </c>
      <c r="C2132">
        <v>210</v>
      </c>
      <c r="D2132" s="404">
        <v>45046</v>
      </c>
      <c r="E2132" t="s">
        <v>1192</v>
      </c>
      <c r="F2132" t="s">
        <v>3971</v>
      </c>
      <c r="G2132" t="s">
        <v>4583</v>
      </c>
      <c r="H2132" s="427">
        <v>14.49</v>
      </c>
      <c r="I2132">
        <v>200386</v>
      </c>
      <c r="J2132" t="s">
        <v>2611</v>
      </c>
      <c r="K2132" t="s">
        <v>4719</v>
      </c>
    </row>
    <row r="2133" spans="1:11" x14ac:dyDescent="0.25">
      <c r="A2133">
        <v>7350</v>
      </c>
      <c r="B2133" t="s">
        <v>86</v>
      </c>
      <c r="C2133">
        <v>220</v>
      </c>
      <c r="D2133" s="404">
        <v>45046</v>
      </c>
      <c r="E2133" t="s">
        <v>1192</v>
      </c>
      <c r="F2133" t="s">
        <v>3971</v>
      </c>
      <c r="G2133" t="s">
        <v>4583</v>
      </c>
      <c r="H2133" s="427">
        <v>14.49</v>
      </c>
      <c r="I2133">
        <v>200386</v>
      </c>
      <c r="J2133" t="s">
        <v>2611</v>
      </c>
      <c r="K2133" t="s">
        <v>4719</v>
      </c>
    </row>
    <row r="2134" spans="1:11" x14ac:dyDescent="0.25">
      <c r="A2134">
        <v>7350</v>
      </c>
      <c r="B2134" t="s">
        <v>86</v>
      </c>
      <c r="C2134">
        <v>230</v>
      </c>
      <c r="D2134" s="404">
        <v>45046</v>
      </c>
      <c r="E2134" t="s">
        <v>1192</v>
      </c>
      <c r="F2134" t="s">
        <v>3971</v>
      </c>
      <c r="G2134" t="s">
        <v>4583</v>
      </c>
      <c r="H2134" s="427">
        <v>14.49</v>
      </c>
      <c r="I2134">
        <v>200386</v>
      </c>
      <c r="J2134" t="s">
        <v>2611</v>
      </c>
      <c r="K2134" t="s">
        <v>4719</v>
      </c>
    </row>
    <row r="2135" spans="1:11" x14ac:dyDescent="0.25">
      <c r="A2135">
        <v>7350</v>
      </c>
      <c r="B2135" t="s">
        <v>86</v>
      </c>
      <c r="C2135">
        <v>240</v>
      </c>
      <c r="D2135" s="404">
        <v>45046</v>
      </c>
      <c r="E2135" t="s">
        <v>1192</v>
      </c>
      <c r="F2135" t="s">
        <v>3971</v>
      </c>
      <c r="G2135" t="s">
        <v>4583</v>
      </c>
      <c r="H2135" s="427">
        <v>14.49</v>
      </c>
      <c r="I2135">
        <v>200386</v>
      </c>
      <c r="J2135" t="s">
        <v>2611</v>
      </c>
      <c r="K2135" t="s">
        <v>4719</v>
      </c>
    </row>
    <row r="2136" spans="1:11" x14ac:dyDescent="0.25">
      <c r="A2136">
        <v>7350</v>
      </c>
      <c r="B2136" t="s">
        <v>86</v>
      </c>
      <c r="C2136">
        <v>340</v>
      </c>
      <c r="D2136" s="404">
        <v>45046</v>
      </c>
      <c r="E2136" t="s">
        <v>1192</v>
      </c>
      <c r="F2136" t="s">
        <v>3971</v>
      </c>
      <c r="G2136" t="s">
        <v>4583</v>
      </c>
      <c r="H2136" s="427">
        <v>6.52</v>
      </c>
      <c r="I2136">
        <v>200386</v>
      </c>
      <c r="J2136" t="s">
        <v>2611</v>
      </c>
      <c r="K2136" t="s">
        <v>4719</v>
      </c>
    </row>
    <row r="2137" spans="1:11" x14ac:dyDescent="0.25">
      <c r="A2137">
        <v>7350</v>
      </c>
      <c r="B2137" t="s">
        <v>86</v>
      </c>
      <c r="C2137">
        <v>936</v>
      </c>
      <c r="D2137" s="404">
        <v>45046</v>
      </c>
      <c r="E2137" t="s">
        <v>1192</v>
      </c>
      <c r="F2137" t="s">
        <v>3971</v>
      </c>
      <c r="G2137" t="s">
        <v>4583</v>
      </c>
      <c r="H2137" s="427">
        <v>7.97</v>
      </c>
      <c r="I2137">
        <v>200386</v>
      </c>
      <c r="J2137" t="s">
        <v>2611</v>
      </c>
      <c r="K2137" t="s">
        <v>4719</v>
      </c>
    </row>
    <row r="2138" spans="1:11" x14ac:dyDescent="0.25">
      <c r="A2138">
        <v>7350</v>
      </c>
      <c r="B2138" t="s">
        <v>86</v>
      </c>
      <c r="C2138">
        <v>210</v>
      </c>
      <c r="D2138" s="404">
        <v>45077</v>
      </c>
      <c r="E2138" t="s">
        <v>1192</v>
      </c>
      <c r="F2138" t="s">
        <v>3971</v>
      </c>
      <c r="G2138" t="s">
        <v>4516</v>
      </c>
      <c r="H2138" s="427">
        <v>24.14</v>
      </c>
      <c r="I2138">
        <v>200386</v>
      </c>
      <c r="J2138" t="s">
        <v>2611</v>
      </c>
      <c r="K2138" t="s">
        <v>4719</v>
      </c>
    </row>
    <row r="2139" spans="1:11" x14ac:dyDescent="0.25">
      <c r="A2139">
        <v>7350</v>
      </c>
      <c r="B2139" t="s">
        <v>86</v>
      </c>
      <c r="C2139">
        <v>220</v>
      </c>
      <c r="D2139" s="404">
        <v>45077</v>
      </c>
      <c r="E2139" t="s">
        <v>1192</v>
      </c>
      <c r="F2139" t="s">
        <v>3971</v>
      </c>
      <c r="G2139" t="s">
        <v>4516</v>
      </c>
      <c r="H2139" s="427">
        <v>24.14</v>
      </c>
      <c r="I2139">
        <v>200386</v>
      </c>
      <c r="J2139" t="s">
        <v>2611</v>
      </c>
      <c r="K2139" t="s">
        <v>4719</v>
      </c>
    </row>
    <row r="2140" spans="1:11" x14ac:dyDescent="0.25">
      <c r="A2140">
        <v>7350</v>
      </c>
      <c r="B2140" t="s">
        <v>86</v>
      </c>
      <c r="C2140">
        <v>230</v>
      </c>
      <c r="D2140" s="404">
        <v>45077</v>
      </c>
      <c r="E2140" t="s">
        <v>1192</v>
      </c>
      <c r="F2140" t="s">
        <v>3971</v>
      </c>
      <c r="G2140" t="s">
        <v>4516</v>
      </c>
      <c r="H2140" s="427">
        <v>24.14</v>
      </c>
      <c r="I2140">
        <v>200386</v>
      </c>
      <c r="J2140" t="s">
        <v>2611</v>
      </c>
      <c r="K2140" t="s">
        <v>4719</v>
      </c>
    </row>
    <row r="2141" spans="1:11" x14ac:dyDescent="0.25">
      <c r="A2141">
        <v>7350</v>
      </c>
      <c r="B2141" t="s">
        <v>86</v>
      </c>
      <c r="C2141">
        <v>240</v>
      </c>
      <c r="D2141" s="404">
        <v>45077</v>
      </c>
      <c r="E2141" t="s">
        <v>1192</v>
      </c>
      <c r="F2141" t="s">
        <v>3971</v>
      </c>
      <c r="G2141" t="s">
        <v>4516</v>
      </c>
      <c r="H2141" s="427">
        <v>24.14</v>
      </c>
      <c r="I2141">
        <v>200386</v>
      </c>
      <c r="J2141" t="s">
        <v>2611</v>
      </c>
      <c r="K2141" t="s">
        <v>4719</v>
      </c>
    </row>
    <row r="2142" spans="1:11" x14ac:dyDescent="0.25">
      <c r="A2142">
        <v>7350</v>
      </c>
      <c r="B2142" t="s">
        <v>86</v>
      </c>
      <c r="C2142">
        <v>340</v>
      </c>
      <c r="D2142" s="404">
        <v>45077</v>
      </c>
      <c r="E2142" t="s">
        <v>1192</v>
      </c>
      <c r="F2142" t="s">
        <v>3971</v>
      </c>
      <c r="G2142" t="s">
        <v>4516</v>
      </c>
      <c r="H2142" s="427">
        <v>10.86</v>
      </c>
      <c r="I2142">
        <v>200386</v>
      </c>
      <c r="J2142" t="s">
        <v>2611</v>
      </c>
      <c r="K2142" t="s">
        <v>4719</v>
      </c>
    </row>
    <row r="2143" spans="1:11" x14ac:dyDescent="0.25">
      <c r="A2143">
        <v>7350</v>
      </c>
      <c r="B2143" t="s">
        <v>86</v>
      </c>
      <c r="C2143">
        <v>936</v>
      </c>
      <c r="D2143" s="404">
        <v>45077</v>
      </c>
      <c r="E2143" t="s">
        <v>1192</v>
      </c>
      <c r="F2143" t="s">
        <v>3971</v>
      </c>
      <c r="G2143" t="s">
        <v>4516</v>
      </c>
      <c r="H2143" s="427">
        <v>13.28</v>
      </c>
      <c r="I2143">
        <v>200386</v>
      </c>
      <c r="J2143" t="s">
        <v>2611</v>
      </c>
      <c r="K2143" t="s">
        <v>4719</v>
      </c>
    </row>
    <row r="2144" spans="1:11" x14ac:dyDescent="0.25">
      <c r="A2144">
        <v>7350</v>
      </c>
      <c r="B2144" t="s">
        <v>86</v>
      </c>
      <c r="C2144">
        <v>130</v>
      </c>
      <c r="D2144" s="404">
        <v>45200</v>
      </c>
      <c r="E2144" t="s">
        <v>4251</v>
      </c>
      <c r="F2144" t="s">
        <v>3971</v>
      </c>
      <c r="G2144">
        <v>247203</v>
      </c>
      <c r="H2144" s="427">
        <v>109.26</v>
      </c>
      <c r="I2144">
        <v>11026</v>
      </c>
      <c r="J2144" t="s">
        <v>4251</v>
      </c>
      <c r="K2144" t="s">
        <v>4719</v>
      </c>
    </row>
    <row r="2145" spans="1:11" x14ac:dyDescent="0.25">
      <c r="A2145">
        <v>7350</v>
      </c>
      <c r="B2145" t="s">
        <v>86</v>
      </c>
      <c r="C2145">
        <v>150</v>
      </c>
      <c r="D2145" s="404">
        <v>45245</v>
      </c>
      <c r="E2145" t="s">
        <v>908</v>
      </c>
      <c r="F2145" t="s">
        <v>3974</v>
      </c>
      <c r="G2145" t="s">
        <v>4171</v>
      </c>
      <c r="H2145" s="427">
        <v>1375.39</v>
      </c>
      <c r="I2145">
        <v>200224</v>
      </c>
      <c r="J2145" t="s">
        <v>908</v>
      </c>
      <c r="K2145" t="s">
        <v>4719</v>
      </c>
    </row>
    <row r="2146" spans="1:11" x14ac:dyDescent="0.25">
      <c r="A2146">
        <v>7350</v>
      </c>
      <c r="B2146" t="s">
        <v>86</v>
      </c>
      <c r="C2146">
        <v>240</v>
      </c>
      <c r="D2146" s="404">
        <v>45245</v>
      </c>
      <c r="E2146" t="s">
        <v>4170</v>
      </c>
      <c r="F2146" t="s">
        <v>3974</v>
      </c>
      <c r="G2146" t="s">
        <v>4169</v>
      </c>
      <c r="H2146" s="427">
        <v>433.55</v>
      </c>
      <c r="I2146">
        <v>200224</v>
      </c>
      <c r="J2146" t="s">
        <v>908</v>
      </c>
      <c r="K2146" t="s">
        <v>4259</v>
      </c>
    </row>
    <row r="2147" spans="1:11" x14ac:dyDescent="0.25">
      <c r="A2147">
        <v>7350</v>
      </c>
      <c r="B2147" t="s">
        <v>86</v>
      </c>
      <c r="C2147">
        <v>330</v>
      </c>
      <c r="D2147" s="404">
        <v>44987</v>
      </c>
      <c r="E2147" t="s">
        <v>4708</v>
      </c>
      <c r="F2147" t="s">
        <v>3974</v>
      </c>
      <c r="G2147" t="s">
        <v>4707</v>
      </c>
      <c r="H2147" s="427">
        <v>142.47999999999999</v>
      </c>
      <c r="K2147" t="s">
        <v>4259</v>
      </c>
    </row>
    <row r="2148" spans="1:11" x14ac:dyDescent="0.25">
      <c r="A2148">
        <v>7350</v>
      </c>
      <c r="B2148" t="s">
        <v>86</v>
      </c>
      <c r="C2148">
        <v>340</v>
      </c>
      <c r="D2148" s="404">
        <v>44987</v>
      </c>
      <c r="E2148" t="s">
        <v>4708</v>
      </c>
      <c r="F2148" t="s">
        <v>3974</v>
      </c>
      <c r="G2148" t="s">
        <v>4707</v>
      </c>
      <c r="H2148" s="427">
        <v>142.49</v>
      </c>
      <c r="K2148" t="s">
        <v>4259</v>
      </c>
    </row>
    <row r="2149" spans="1:11" x14ac:dyDescent="0.25">
      <c r="A2149">
        <v>7350</v>
      </c>
      <c r="B2149" t="s">
        <v>86</v>
      </c>
      <c r="C2149">
        <v>110</v>
      </c>
      <c r="D2149" s="404">
        <v>44988</v>
      </c>
      <c r="E2149" t="s">
        <v>2681</v>
      </c>
      <c r="F2149" t="s">
        <v>3974</v>
      </c>
      <c r="G2149" t="s">
        <v>4705</v>
      </c>
      <c r="H2149" s="427">
        <v>120.79</v>
      </c>
      <c r="K2149" t="s">
        <v>4259</v>
      </c>
    </row>
    <row r="2150" spans="1:11" x14ac:dyDescent="0.25">
      <c r="A2150">
        <v>7350</v>
      </c>
      <c r="B2150" t="s">
        <v>86</v>
      </c>
      <c r="C2150">
        <v>112</v>
      </c>
      <c r="D2150" s="404">
        <v>44988</v>
      </c>
      <c r="E2150" t="s">
        <v>2681</v>
      </c>
      <c r="F2150" t="s">
        <v>3974</v>
      </c>
      <c r="G2150" t="s">
        <v>4705</v>
      </c>
      <c r="H2150" s="427">
        <v>60.4</v>
      </c>
      <c r="K2150" t="s">
        <v>4259</v>
      </c>
    </row>
    <row r="2151" spans="1:11" x14ac:dyDescent="0.25">
      <c r="A2151">
        <v>7350</v>
      </c>
      <c r="B2151" t="s">
        <v>86</v>
      </c>
      <c r="C2151">
        <v>120</v>
      </c>
      <c r="D2151" s="404">
        <v>44988</v>
      </c>
      <c r="E2151" t="s">
        <v>2681</v>
      </c>
      <c r="F2151" t="s">
        <v>3974</v>
      </c>
      <c r="G2151" t="s">
        <v>4705</v>
      </c>
      <c r="H2151" s="427">
        <v>132.87</v>
      </c>
      <c r="K2151" t="s">
        <v>4259</v>
      </c>
    </row>
    <row r="2152" spans="1:11" x14ac:dyDescent="0.25">
      <c r="A2152">
        <v>7350</v>
      </c>
      <c r="B2152" t="s">
        <v>86</v>
      </c>
      <c r="C2152">
        <v>130</v>
      </c>
      <c r="D2152" s="404">
        <v>44988</v>
      </c>
      <c r="E2152" t="s">
        <v>2681</v>
      </c>
      <c r="F2152" t="s">
        <v>3974</v>
      </c>
      <c r="G2152" t="s">
        <v>4705</v>
      </c>
      <c r="H2152" s="427">
        <v>102.67</v>
      </c>
      <c r="K2152" t="s">
        <v>4259</v>
      </c>
    </row>
    <row r="2153" spans="1:11" x14ac:dyDescent="0.25">
      <c r="A2153">
        <v>7350</v>
      </c>
      <c r="B2153" t="s">
        <v>86</v>
      </c>
      <c r="C2153">
        <v>140</v>
      </c>
      <c r="D2153" s="404">
        <v>44988</v>
      </c>
      <c r="E2153" t="s">
        <v>2681</v>
      </c>
      <c r="F2153" t="s">
        <v>3974</v>
      </c>
      <c r="G2153" t="s">
        <v>4705</v>
      </c>
      <c r="H2153" s="427">
        <v>120.79</v>
      </c>
      <c r="K2153" t="s">
        <v>4259</v>
      </c>
    </row>
    <row r="2154" spans="1:11" x14ac:dyDescent="0.25">
      <c r="A2154">
        <v>7350</v>
      </c>
      <c r="B2154" t="s">
        <v>86</v>
      </c>
      <c r="C2154">
        <v>160</v>
      </c>
      <c r="D2154" s="404">
        <v>44988</v>
      </c>
      <c r="E2154" t="s">
        <v>2681</v>
      </c>
      <c r="F2154" t="s">
        <v>3974</v>
      </c>
      <c r="G2154" t="s">
        <v>4705</v>
      </c>
      <c r="H2154" s="427">
        <v>36.229999999999997</v>
      </c>
      <c r="K2154" t="s">
        <v>4259</v>
      </c>
    </row>
    <row r="2155" spans="1:11" x14ac:dyDescent="0.25">
      <c r="A2155">
        <v>7350</v>
      </c>
      <c r="B2155" t="s">
        <v>86</v>
      </c>
      <c r="C2155">
        <v>935</v>
      </c>
      <c r="D2155" s="404">
        <v>44988</v>
      </c>
      <c r="E2155" t="s">
        <v>2681</v>
      </c>
      <c r="F2155" t="s">
        <v>3974</v>
      </c>
      <c r="G2155" t="s">
        <v>4705</v>
      </c>
      <c r="H2155" s="427">
        <v>30.2</v>
      </c>
      <c r="K2155" t="s">
        <v>4259</v>
      </c>
    </row>
    <row r="2156" spans="1:11" x14ac:dyDescent="0.25">
      <c r="A2156">
        <v>7350</v>
      </c>
      <c r="B2156" t="s">
        <v>86</v>
      </c>
      <c r="C2156">
        <v>110</v>
      </c>
      <c r="D2156" s="404">
        <v>44991</v>
      </c>
      <c r="E2156" t="s">
        <v>2681</v>
      </c>
      <c r="F2156" t="s">
        <v>3974</v>
      </c>
      <c r="G2156" t="s">
        <v>4703</v>
      </c>
      <c r="H2156" s="427">
        <v>168.25</v>
      </c>
      <c r="K2156" t="s">
        <v>4259</v>
      </c>
    </row>
    <row r="2157" spans="1:11" x14ac:dyDescent="0.25">
      <c r="A2157">
        <v>7350</v>
      </c>
      <c r="B2157" t="s">
        <v>86</v>
      </c>
      <c r="C2157">
        <v>110</v>
      </c>
      <c r="D2157" s="404">
        <v>44991</v>
      </c>
      <c r="E2157" t="s">
        <v>2681</v>
      </c>
      <c r="F2157" t="s">
        <v>3974</v>
      </c>
      <c r="G2157" t="s">
        <v>4702</v>
      </c>
      <c r="H2157" s="427">
        <v>73.91</v>
      </c>
      <c r="K2157" t="s">
        <v>4259</v>
      </c>
    </row>
    <row r="2158" spans="1:11" x14ac:dyDescent="0.25">
      <c r="A2158">
        <v>7350</v>
      </c>
      <c r="B2158" t="s">
        <v>86</v>
      </c>
      <c r="C2158">
        <v>112</v>
      </c>
      <c r="D2158" s="404">
        <v>44991</v>
      </c>
      <c r="E2158" t="s">
        <v>2681</v>
      </c>
      <c r="F2158" t="s">
        <v>3974</v>
      </c>
      <c r="G2158" t="s">
        <v>4703</v>
      </c>
      <c r="H2158" s="427">
        <v>84.13</v>
      </c>
      <c r="K2158" t="s">
        <v>4259</v>
      </c>
    </row>
    <row r="2159" spans="1:11" x14ac:dyDescent="0.25">
      <c r="A2159">
        <v>7350</v>
      </c>
      <c r="B2159" t="s">
        <v>86</v>
      </c>
      <c r="C2159">
        <v>112</v>
      </c>
      <c r="D2159" s="404">
        <v>44991</v>
      </c>
      <c r="E2159" t="s">
        <v>2681</v>
      </c>
      <c r="F2159" t="s">
        <v>3974</v>
      </c>
      <c r="G2159" t="s">
        <v>4702</v>
      </c>
      <c r="H2159" s="427">
        <v>36.96</v>
      </c>
      <c r="K2159" t="s">
        <v>4259</v>
      </c>
    </row>
    <row r="2160" spans="1:11" x14ac:dyDescent="0.25">
      <c r="A2160">
        <v>7350</v>
      </c>
      <c r="B2160" t="s">
        <v>86</v>
      </c>
      <c r="C2160">
        <v>120</v>
      </c>
      <c r="D2160" s="404">
        <v>44991</v>
      </c>
      <c r="E2160" t="s">
        <v>2681</v>
      </c>
      <c r="F2160" t="s">
        <v>3974</v>
      </c>
      <c r="G2160" t="s">
        <v>4703</v>
      </c>
      <c r="H2160" s="427">
        <v>185.08</v>
      </c>
      <c r="K2160" t="s">
        <v>4259</v>
      </c>
    </row>
    <row r="2161" spans="1:11" x14ac:dyDescent="0.25">
      <c r="A2161">
        <v>7350</v>
      </c>
      <c r="B2161" t="s">
        <v>86</v>
      </c>
      <c r="C2161">
        <v>120</v>
      </c>
      <c r="D2161" s="404">
        <v>44991</v>
      </c>
      <c r="E2161" t="s">
        <v>2681</v>
      </c>
      <c r="F2161" t="s">
        <v>3974</v>
      </c>
      <c r="G2161" t="s">
        <v>4702</v>
      </c>
      <c r="H2161" s="427">
        <v>81.3</v>
      </c>
      <c r="K2161" t="s">
        <v>4259</v>
      </c>
    </row>
    <row r="2162" spans="1:11" x14ac:dyDescent="0.25">
      <c r="A2162">
        <v>7350</v>
      </c>
      <c r="B2162" t="s">
        <v>86</v>
      </c>
      <c r="C2162">
        <v>130</v>
      </c>
      <c r="D2162" s="404">
        <v>44991</v>
      </c>
      <c r="E2162" t="s">
        <v>2681</v>
      </c>
      <c r="F2162" t="s">
        <v>3974</v>
      </c>
      <c r="G2162" t="s">
        <v>4703</v>
      </c>
      <c r="H2162" s="427">
        <v>143.02000000000001</v>
      </c>
      <c r="K2162" t="s">
        <v>4259</v>
      </c>
    </row>
    <row r="2163" spans="1:11" x14ac:dyDescent="0.25">
      <c r="A2163">
        <v>7350</v>
      </c>
      <c r="B2163" t="s">
        <v>86</v>
      </c>
      <c r="C2163">
        <v>130</v>
      </c>
      <c r="D2163" s="404">
        <v>44991</v>
      </c>
      <c r="E2163" t="s">
        <v>2681</v>
      </c>
      <c r="F2163" t="s">
        <v>3974</v>
      </c>
      <c r="G2163" t="s">
        <v>4702</v>
      </c>
      <c r="H2163" s="427">
        <v>62.83</v>
      </c>
      <c r="K2163" t="s">
        <v>4259</v>
      </c>
    </row>
    <row r="2164" spans="1:11" x14ac:dyDescent="0.25">
      <c r="A2164">
        <v>7350</v>
      </c>
      <c r="B2164" t="s">
        <v>86</v>
      </c>
      <c r="C2164">
        <v>140</v>
      </c>
      <c r="D2164" s="404">
        <v>44991</v>
      </c>
      <c r="E2164" t="s">
        <v>2681</v>
      </c>
      <c r="F2164" t="s">
        <v>3974</v>
      </c>
      <c r="G2164" t="s">
        <v>4703</v>
      </c>
      <c r="H2164" s="427">
        <v>168.25</v>
      </c>
      <c r="K2164" t="s">
        <v>4259</v>
      </c>
    </row>
    <row r="2165" spans="1:11" x14ac:dyDescent="0.25">
      <c r="A2165">
        <v>7350</v>
      </c>
      <c r="B2165" t="s">
        <v>86</v>
      </c>
      <c r="C2165">
        <v>140</v>
      </c>
      <c r="D2165" s="404">
        <v>44991</v>
      </c>
      <c r="E2165" t="s">
        <v>2681</v>
      </c>
      <c r="F2165" t="s">
        <v>3974</v>
      </c>
      <c r="G2165" t="s">
        <v>4702</v>
      </c>
      <c r="H2165" s="427">
        <v>73.91</v>
      </c>
      <c r="K2165" t="s">
        <v>4259</v>
      </c>
    </row>
    <row r="2166" spans="1:11" x14ac:dyDescent="0.25">
      <c r="A2166">
        <v>7350</v>
      </c>
      <c r="B2166" t="s">
        <v>86</v>
      </c>
      <c r="C2166">
        <v>160</v>
      </c>
      <c r="D2166" s="404">
        <v>44991</v>
      </c>
      <c r="E2166" t="s">
        <v>2681</v>
      </c>
      <c r="F2166" t="s">
        <v>3974</v>
      </c>
      <c r="G2166" t="s">
        <v>4703</v>
      </c>
      <c r="H2166" s="427">
        <v>50.48</v>
      </c>
      <c r="K2166" t="s">
        <v>4259</v>
      </c>
    </row>
    <row r="2167" spans="1:11" x14ac:dyDescent="0.25">
      <c r="A2167">
        <v>7350</v>
      </c>
      <c r="B2167" t="s">
        <v>86</v>
      </c>
      <c r="C2167">
        <v>160</v>
      </c>
      <c r="D2167" s="404">
        <v>44991</v>
      </c>
      <c r="E2167" t="s">
        <v>2681</v>
      </c>
      <c r="F2167" t="s">
        <v>3974</v>
      </c>
      <c r="G2167" t="s">
        <v>4702</v>
      </c>
      <c r="H2167" s="427">
        <v>22.17</v>
      </c>
      <c r="K2167" t="s">
        <v>4259</v>
      </c>
    </row>
    <row r="2168" spans="1:11" x14ac:dyDescent="0.25">
      <c r="A2168">
        <v>7350</v>
      </c>
      <c r="B2168" t="s">
        <v>86</v>
      </c>
      <c r="C2168">
        <v>210</v>
      </c>
      <c r="D2168" s="404">
        <v>44991</v>
      </c>
      <c r="E2168" t="s">
        <v>4701</v>
      </c>
      <c r="F2168" t="s">
        <v>3974</v>
      </c>
      <c r="G2168" t="s">
        <v>4700</v>
      </c>
      <c r="H2168" s="427">
        <v>28</v>
      </c>
      <c r="K2168" t="s">
        <v>4719</v>
      </c>
    </row>
    <row r="2169" spans="1:11" x14ac:dyDescent="0.25">
      <c r="A2169">
        <v>7350</v>
      </c>
      <c r="B2169" t="s">
        <v>86</v>
      </c>
      <c r="C2169">
        <v>220</v>
      </c>
      <c r="D2169" s="404">
        <v>44991</v>
      </c>
      <c r="E2169" t="s">
        <v>4701</v>
      </c>
      <c r="F2169" t="s">
        <v>3974</v>
      </c>
      <c r="G2169" t="s">
        <v>4700</v>
      </c>
      <c r="H2169" s="427">
        <v>28</v>
      </c>
      <c r="K2169" t="s">
        <v>4719</v>
      </c>
    </row>
    <row r="2170" spans="1:11" x14ac:dyDescent="0.25">
      <c r="A2170">
        <v>7350</v>
      </c>
      <c r="B2170" t="s">
        <v>86</v>
      </c>
      <c r="C2170">
        <v>230</v>
      </c>
      <c r="D2170" s="404">
        <v>44991</v>
      </c>
      <c r="E2170" t="s">
        <v>4701</v>
      </c>
      <c r="F2170" t="s">
        <v>3974</v>
      </c>
      <c r="G2170" t="s">
        <v>4700</v>
      </c>
      <c r="H2170" s="427">
        <v>28</v>
      </c>
      <c r="K2170" t="s">
        <v>4719</v>
      </c>
    </row>
    <row r="2171" spans="1:11" x14ac:dyDescent="0.25">
      <c r="A2171">
        <v>7350</v>
      </c>
      <c r="B2171" t="s">
        <v>86</v>
      </c>
      <c r="C2171">
        <v>240</v>
      </c>
      <c r="D2171" s="404">
        <v>44991</v>
      </c>
      <c r="E2171" t="s">
        <v>4701</v>
      </c>
      <c r="F2171" t="s">
        <v>3974</v>
      </c>
      <c r="G2171" t="s">
        <v>4700</v>
      </c>
      <c r="H2171" s="427">
        <v>28</v>
      </c>
      <c r="K2171" t="s">
        <v>4719</v>
      </c>
    </row>
    <row r="2172" spans="1:11" x14ac:dyDescent="0.25">
      <c r="A2172">
        <v>7350</v>
      </c>
      <c r="B2172" t="s">
        <v>86</v>
      </c>
      <c r="C2172">
        <v>340</v>
      </c>
      <c r="D2172" s="404">
        <v>44991</v>
      </c>
      <c r="E2172" t="s">
        <v>4701</v>
      </c>
      <c r="F2172" t="s">
        <v>3974</v>
      </c>
      <c r="G2172" t="s">
        <v>4700</v>
      </c>
      <c r="H2172" s="427">
        <v>12.6</v>
      </c>
      <c r="K2172" t="s">
        <v>4719</v>
      </c>
    </row>
    <row r="2173" spans="1:11" x14ac:dyDescent="0.25">
      <c r="A2173">
        <v>7350</v>
      </c>
      <c r="B2173" t="s">
        <v>86</v>
      </c>
      <c r="C2173">
        <v>935</v>
      </c>
      <c r="D2173" s="404">
        <v>44991</v>
      </c>
      <c r="E2173" t="s">
        <v>2681</v>
      </c>
      <c r="F2173" t="s">
        <v>3974</v>
      </c>
      <c r="G2173" t="s">
        <v>4703</v>
      </c>
      <c r="H2173" s="427">
        <v>42.06</v>
      </c>
      <c r="K2173" t="s">
        <v>4719</v>
      </c>
    </row>
    <row r="2174" spans="1:11" x14ac:dyDescent="0.25">
      <c r="A2174">
        <v>7350</v>
      </c>
      <c r="B2174" t="s">
        <v>86</v>
      </c>
      <c r="C2174">
        <v>935</v>
      </c>
      <c r="D2174" s="404">
        <v>44991</v>
      </c>
      <c r="E2174" t="s">
        <v>2681</v>
      </c>
      <c r="F2174" t="s">
        <v>3974</v>
      </c>
      <c r="G2174" t="s">
        <v>4702</v>
      </c>
      <c r="H2174" s="427">
        <v>18.48</v>
      </c>
      <c r="K2174" t="s">
        <v>4719</v>
      </c>
    </row>
    <row r="2175" spans="1:11" x14ac:dyDescent="0.25">
      <c r="A2175">
        <v>7350</v>
      </c>
      <c r="B2175" t="s">
        <v>86</v>
      </c>
      <c r="C2175">
        <v>936</v>
      </c>
      <c r="D2175" s="404">
        <v>44991</v>
      </c>
      <c r="E2175" t="s">
        <v>4701</v>
      </c>
      <c r="F2175" t="s">
        <v>3974</v>
      </c>
      <c r="G2175" t="s">
        <v>4700</v>
      </c>
      <c r="H2175" s="427">
        <v>15.4</v>
      </c>
      <c r="K2175" t="s">
        <v>4719</v>
      </c>
    </row>
    <row r="2176" spans="1:11" x14ac:dyDescent="0.25">
      <c r="A2176">
        <v>7350</v>
      </c>
      <c r="B2176" t="s">
        <v>86</v>
      </c>
      <c r="C2176">
        <v>110</v>
      </c>
      <c r="D2176" s="404">
        <v>44995</v>
      </c>
      <c r="E2176" t="s">
        <v>4691</v>
      </c>
      <c r="F2176" t="s">
        <v>3974</v>
      </c>
      <c r="G2176" t="s">
        <v>4690</v>
      </c>
      <c r="H2176" s="427">
        <v>278.45999999999998</v>
      </c>
      <c r="K2176" t="s">
        <v>4719</v>
      </c>
    </row>
    <row r="2177" spans="1:11" x14ac:dyDescent="0.25">
      <c r="A2177">
        <v>7350</v>
      </c>
      <c r="B2177" t="s">
        <v>86</v>
      </c>
      <c r="C2177">
        <v>112</v>
      </c>
      <c r="D2177" s="404">
        <v>44995</v>
      </c>
      <c r="E2177" t="s">
        <v>4691</v>
      </c>
      <c r="F2177" t="s">
        <v>3974</v>
      </c>
      <c r="G2177" t="s">
        <v>4690</v>
      </c>
      <c r="H2177" s="427">
        <v>139.22999999999999</v>
      </c>
      <c r="K2177" t="s">
        <v>4719</v>
      </c>
    </row>
    <row r="2178" spans="1:11" x14ac:dyDescent="0.25">
      <c r="A2178">
        <v>7350</v>
      </c>
      <c r="B2178" t="s">
        <v>86</v>
      </c>
      <c r="C2178">
        <v>120</v>
      </c>
      <c r="D2178" s="404">
        <v>44995</v>
      </c>
      <c r="E2178" t="s">
        <v>4691</v>
      </c>
      <c r="F2178" t="s">
        <v>3974</v>
      </c>
      <c r="G2178" t="s">
        <v>4690</v>
      </c>
      <c r="H2178" s="427">
        <v>306.31</v>
      </c>
      <c r="K2178" t="s">
        <v>4719</v>
      </c>
    </row>
    <row r="2179" spans="1:11" x14ac:dyDescent="0.25">
      <c r="A2179">
        <v>7350</v>
      </c>
      <c r="B2179" t="s">
        <v>86</v>
      </c>
      <c r="C2179">
        <v>130</v>
      </c>
      <c r="D2179" s="404">
        <v>44995</v>
      </c>
      <c r="E2179" t="s">
        <v>4691</v>
      </c>
      <c r="F2179" t="s">
        <v>3974</v>
      </c>
      <c r="G2179" t="s">
        <v>4690</v>
      </c>
      <c r="H2179" s="427">
        <v>236.7</v>
      </c>
      <c r="K2179" t="s">
        <v>4719</v>
      </c>
    </row>
    <row r="2180" spans="1:11" x14ac:dyDescent="0.25">
      <c r="A2180">
        <v>7350</v>
      </c>
      <c r="B2180" t="s">
        <v>86</v>
      </c>
      <c r="C2180">
        <v>140</v>
      </c>
      <c r="D2180" s="404">
        <v>44995</v>
      </c>
      <c r="E2180" t="s">
        <v>4691</v>
      </c>
      <c r="F2180" t="s">
        <v>3974</v>
      </c>
      <c r="G2180" t="s">
        <v>4690</v>
      </c>
      <c r="H2180" s="427">
        <v>278.45999999999998</v>
      </c>
      <c r="K2180" t="s">
        <v>4719</v>
      </c>
    </row>
    <row r="2181" spans="1:11" x14ac:dyDescent="0.25">
      <c r="A2181">
        <v>7350</v>
      </c>
      <c r="B2181" t="s">
        <v>86</v>
      </c>
      <c r="C2181">
        <v>160</v>
      </c>
      <c r="D2181" s="404">
        <v>44995</v>
      </c>
      <c r="E2181" t="s">
        <v>4691</v>
      </c>
      <c r="F2181" t="s">
        <v>3974</v>
      </c>
      <c r="G2181" t="s">
        <v>4690</v>
      </c>
      <c r="H2181" s="427">
        <v>83.54</v>
      </c>
      <c r="K2181" t="s">
        <v>4719</v>
      </c>
    </row>
    <row r="2182" spans="1:11" x14ac:dyDescent="0.25">
      <c r="A2182">
        <v>7350</v>
      </c>
      <c r="B2182" t="s">
        <v>86</v>
      </c>
      <c r="C2182">
        <v>210</v>
      </c>
      <c r="D2182" s="404">
        <v>44995</v>
      </c>
      <c r="E2182" t="s">
        <v>4687</v>
      </c>
      <c r="F2182" t="s">
        <v>3974</v>
      </c>
      <c r="G2182" t="s">
        <v>4686</v>
      </c>
      <c r="H2182" s="427">
        <v>35.049999999999997</v>
      </c>
      <c r="K2182" t="s">
        <v>4719</v>
      </c>
    </row>
    <row r="2183" spans="1:11" x14ac:dyDescent="0.25">
      <c r="A2183">
        <v>7350</v>
      </c>
      <c r="B2183" t="s">
        <v>86</v>
      </c>
      <c r="C2183">
        <v>220</v>
      </c>
      <c r="D2183" s="404">
        <v>44995</v>
      </c>
      <c r="E2183" t="s">
        <v>4687</v>
      </c>
      <c r="F2183" t="s">
        <v>3974</v>
      </c>
      <c r="G2183" t="s">
        <v>4686</v>
      </c>
      <c r="H2183" s="427">
        <v>35.049999999999997</v>
      </c>
      <c r="K2183" t="s">
        <v>4719</v>
      </c>
    </row>
    <row r="2184" spans="1:11" x14ac:dyDescent="0.25">
      <c r="A2184">
        <v>7350</v>
      </c>
      <c r="B2184" t="s">
        <v>86</v>
      </c>
      <c r="C2184">
        <v>230</v>
      </c>
      <c r="D2184" s="404">
        <v>44995</v>
      </c>
      <c r="E2184" t="s">
        <v>4687</v>
      </c>
      <c r="F2184" t="s">
        <v>3974</v>
      </c>
      <c r="G2184" t="s">
        <v>4686</v>
      </c>
      <c r="H2184" s="427">
        <v>35.049999999999997</v>
      </c>
      <c r="K2184" t="s">
        <v>4719</v>
      </c>
    </row>
    <row r="2185" spans="1:11" x14ac:dyDescent="0.25">
      <c r="A2185">
        <v>7350</v>
      </c>
      <c r="B2185" t="s">
        <v>86</v>
      </c>
      <c r="C2185">
        <v>240</v>
      </c>
      <c r="D2185" s="404">
        <v>44995</v>
      </c>
      <c r="E2185" t="s">
        <v>4687</v>
      </c>
      <c r="F2185" t="s">
        <v>3974</v>
      </c>
      <c r="G2185" t="s">
        <v>4686</v>
      </c>
      <c r="H2185" s="427">
        <v>35.049999999999997</v>
      </c>
      <c r="K2185" t="s">
        <v>4719</v>
      </c>
    </row>
    <row r="2186" spans="1:11" x14ac:dyDescent="0.25">
      <c r="A2186">
        <v>7350</v>
      </c>
      <c r="B2186" t="s">
        <v>86</v>
      </c>
      <c r="C2186">
        <v>340</v>
      </c>
      <c r="D2186" s="404">
        <v>44995</v>
      </c>
      <c r="E2186" t="s">
        <v>4687</v>
      </c>
      <c r="F2186" t="s">
        <v>3974</v>
      </c>
      <c r="G2186" t="s">
        <v>4686</v>
      </c>
      <c r="H2186" s="427">
        <v>15.77</v>
      </c>
      <c r="K2186" t="s">
        <v>4719</v>
      </c>
    </row>
    <row r="2187" spans="1:11" x14ac:dyDescent="0.25">
      <c r="A2187">
        <v>7350</v>
      </c>
      <c r="B2187" t="s">
        <v>86</v>
      </c>
      <c r="C2187">
        <v>935</v>
      </c>
      <c r="D2187" s="404">
        <v>44995</v>
      </c>
      <c r="E2187" t="s">
        <v>4691</v>
      </c>
      <c r="F2187" t="s">
        <v>3974</v>
      </c>
      <c r="G2187" t="s">
        <v>4690</v>
      </c>
      <c r="H2187" s="427">
        <v>69.62</v>
      </c>
      <c r="K2187" t="s">
        <v>4719</v>
      </c>
    </row>
    <row r="2188" spans="1:11" x14ac:dyDescent="0.25">
      <c r="A2188">
        <v>7350</v>
      </c>
      <c r="B2188" t="s">
        <v>86</v>
      </c>
      <c r="C2188">
        <v>936</v>
      </c>
      <c r="D2188" s="404">
        <v>44995</v>
      </c>
      <c r="E2188" t="s">
        <v>4687</v>
      </c>
      <c r="F2188" t="s">
        <v>3974</v>
      </c>
      <c r="G2188" t="s">
        <v>4686</v>
      </c>
      <c r="H2188" s="427">
        <v>19.28</v>
      </c>
      <c r="K2188" t="s">
        <v>4719</v>
      </c>
    </row>
    <row r="2189" spans="1:11" x14ac:dyDescent="0.25">
      <c r="A2189">
        <v>7350</v>
      </c>
      <c r="B2189" t="s">
        <v>86</v>
      </c>
      <c r="C2189">
        <v>210</v>
      </c>
      <c r="D2189" s="404">
        <v>45000</v>
      </c>
      <c r="E2189" t="s">
        <v>4311</v>
      </c>
      <c r="F2189" t="s">
        <v>3974</v>
      </c>
      <c r="G2189" t="s">
        <v>4683</v>
      </c>
      <c r="H2189" s="427">
        <v>53.65</v>
      </c>
      <c r="K2189" t="s">
        <v>4259</v>
      </c>
    </row>
    <row r="2190" spans="1:11" x14ac:dyDescent="0.25">
      <c r="A2190">
        <v>7350</v>
      </c>
      <c r="B2190" t="s">
        <v>86</v>
      </c>
      <c r="C2190">
        <v>220</v>
      </c>
      <c r="D2190" s="404">
        <v>45000</v>
      </c>
      <c r="E2190" t="s">
        <v>4311</v>
      </c>
      <c r="F2190" t="s">
        <v>3974</v>
      </c>
      <c r="G2190" t="s">
        <v>4683</v>
      </c>
      <c r="H2190" s="427">
        <v>53.65</v>
      </c>
      <c r="K2190" t="s">
        <v>4259</v>
      </c>
    </row>
    <row r="2191" spans="1:11" x14ac:dyDescent="0.25">
      <c r="A2191">
        <v>7350</v>
      </c>
      <c r="B2191" t="s">
        <v>86</v>
      </c>
      <c r="C2191">
        <v>230</v>
      </c>
      <c r="D2191" s="404">
        <v>45000</v>
      </c>
      <c r="E2191" t="s">
        <v>4311</v>
      </c>
      <c r="F2191" t="s">
        <v>3974</v>
      </c>
      <c r="G2191" t="s">
        <v>4683</v>
      </c>
      <c r="H2191" s="427">
        <v>53.65</v>
      </c>
      <c r="K2191" t="s">
        <v>4259</v>
      </c>
    </row>
    <row r="2192" spans="1:11" x14ac:dyDescent="0.25">
      <c r="A2192">
        <v>7350</v>
      </c>
      <c r="B2192" t="s">
        <v>86</v>
      </c>
      <c r="C2192">
        <v>240</v>
      </c>
      <c r="D2192" s="404">
        <v>45000</v>
      </c>
      <c r="E2192" t="s">
        <v>4311</v>
      </c>
      <c r="F2192" t="s">
        <v>3974</v>
      </c>
      <c r="G2192" t="s">
        <v>4683</v>
      </c>
      <c r="H2192" s="427">
        <v>53.65</v>
      </c>
      <c r="K2192" t="s">
        <v>4259</v>
      </c>
    </row>
    <row r="2193" spans="1:11" x14ac:dyDescent="0.25">
      <c r="A2193">
        <v>7350</v>
      </c>
      <c r="B2193" t="s">
        <v>86</v>
      </c>
      <c r="C2193">
        <v>340</v>
      </c>
      <c r="D2193" s="404">
        <v>45000</v>
      </c>
      <c r="E2193" t="s">
        <v>4311</v>
      </c>
      <c r="F2193" t="s">
        <v>3974</v>
      </c>
      <c r="G2193" t="s">
        <v>4683</v>
      </c>
      <c r="H2193" s="427">
        <v>24.15</v>
      </c>
      <c r="K2193" t="s">
        <v>4259</v>
      </c>
    </row>
    <row r="2194" spans="1:11" x14ac:dyDescent="0.25">
      <c r="A2194">
        <v>7350</v>
      </c>
      <c r="B2194" t="s">
        <v>86</v>
      </c>
      <c r="C2194">
        <v>936</v>
      </c>
      <c r="D2194" s="404">
        <v>45000</v>
      </c>
      <c r="E2194" t="s">
        <v>4311</v>
      </c>
      <c r="F2194" t="s">
        <v>3974</v>
      </c>
      <c r="G2194" t="s">
        <v>4683</v>
      </c>
      <c r="H2194" s="427">
        <v>29.51</v>
      </c>
      <c r="K2194" t="s">
        <v>4259</v>
      </c>
    </row>
    <row r="2195" spans="1:11" x14ac:dyDescent="0.25">
      <c r="A2195">
        <v>7350</v>
      </c>
      <c r="B2195" t="s">
        <v>86</v>
      </c>
      <c r="C2195">
        <v>110</v>
      </c>
      <c r="D2195" s="404">
        <v>45005</v>
      </c>
      <c r="E2195" t="s">
        <v>2681</v>
      </c>
      <c r="F2195" t="s">
        <v>3974</v>
      </c>
      <c r="G2195" t="s">
        <v>4678</v>
      </c>
      <c r="H2195" s="427">
        <v>375.5</v>
      </c>
      <c r="K2195" t="s">
        <v>4259</v>
      </c>
    </row>
    <row r="2196" spans="1:11" x14ac:dyDescent="0.25">
      <c r="A2196">
        <v>7350</v>
      </c>
      <c r="B2196" t="s">
        <v>86</v>
      </c>
      <c r="C2196">
        <v>112</v>
      </c>
      <c r="D2196" s="404">
        <v>45005</v>
      </c>
      <c r="E2196" t="s">
        <v>2681</v>
      </c>
      <c r="F2196" t="s">
        <v>3974</v>
      </c>
      <c r="G2196" t="s">
        <v>4678</v>
      </c>
      <c r="H2196" s="427">
        <v>187.75</v>
      </c>
      <c r="K2196" t="s">
        <v>4259</v>
      </c>
    </row>
    <row r="2197" spans="1:11" x14ac:dyDescent="0.25">
      <c r="A2197">
        <v>7350</v>
      </c>
      <c r="B2197" t="s">
        <v>86</v>
      </c>
      <c r="C2197">
        <v>120</v>
      </c>
      <c r="D2197" s="404">
        <v>45005</v>
      </c>
      <c r="E2197" t="s">
        <v>2681</v>
      </c>
      <c r="F2197" t="s">
        <v>3974</v>
      </c>
      <c r="G2197" t="s">
        <v>4678</v>
      </c>
      <c r="H2197" s="427">
        <v>413.04</v>
      </c>
      <c r="K2197" t="s">
        <v>4259</v>
      </c>
    </row>
    <row r="2198" spans="1:11" x14ac:dyDescent="0.25">
      <c r="A2198">
        <v>7350</v>
      </c>
      <c r="B2198" t="s">
        <v>86</v>
      </c>
      <c r="C2198">
        <v>130</v>
      </c>
      <c r="D2198" s="404">
        <v>45005</v>
      </c>
      <c r="E2198" t="s">
        <v>2681</v>
      </c>
      <c r="F2198" t="s">
        <v>3974</v>
      </c>
      <c r="G2198" t="s">
        <v>4678</v>
      </c>
      <c r="H2198" s="427">
        <v>319.17</v>
      </c>
      <c r="K2198" t="s">
        <v>4259</v>
      </c>
    </row>
    <row r="2199" spans="1:11" x14ac:dyDescent="0.25">
      <c r="A2199">
        <v>7350</v>
      </c>
      <c r="B2199" t="s">
        <v>86</v>
      </c>
      <c r="C2199">
        <v>140</v>
      </c>
      <c r="D2199" s="404">
        <v>45005</v>
      </c>
      <c r="E2199" t="s">
        <v>2681</v>
      </c>
      <c r="F2199" t="s">
        <v>3974</v>
      </c>
      <c r="G2199" t="s">
        <v>4678</v>
      </c>
      <c r="H2199" s="427">
        <v>375.5</v>
      </c>
      <c r="K2199" t="s">
        <v>4259</v>
      </c>
    </row>
    <row r="2200" spans="1:11" x14ac:dyDescent="0.25">
      <c r="A2200">
        <v>7350</v>
      </c>
      <c r="B2200" t="s">
        <v>86</v>
      </c>
      <c r="C2200">
        <v>160</v>
      </c>
      <c r="D2200" s="404">
        <v>45005</v>
      </c>
      <c r="E2200" t="s">
        <v>2681</v>
      </c>
      <c r="F2200" t="s">
        <v>3974</v>
      </c>
      <c r="G2200" t="s">
        <v>4678</v>
      </c>
      <c r="H2200" s="427">
        <v>112.65</v>
      </c>
      <c r="K2200" t="s">
        <v>4259</v>
      </c>
    </row>
    <row r="2201" spans="1:11" x14ac:dyDescent="0.25">
      <c r="A2201">
        <v>7350</v>
      </c>
      <c r="B2201" t="s">
        <v>86</v>
      </c>
      <c r="C2201">
        <v>935</v>
      </c>
      <c r="D2201" s="404">
        <v>45005</v>
      </c>
      <c r="E2201" t="s">
        <v>2681</v>
      </c>
      <c r="F2201" t="s">
        <v>3974</v>
      </c>
      <c r="G2201" t="s">
        <v>4678</v>
      </c>
      <c r="H2201" s="427">
        <v>93.88</v>
      </c>
      <c r="K2201" t="s">
        <v>4259</v>
      </c>
    </row>
    <row r="2202" spans="1:11" x14ac:dyDescent="0.25">
      <c r="A2202">
        <v>7350</v>
      </c>
      <c r="B2202" t="s">
        <v>86</v>
      </c>
      <c r="C2202">
        <v>110</v>
      </c>
      <c r="D2202" s="404">
        <v>45006</v>
      </c>
      <c r="E2202" t="s">
        <v>4311</v>
      </c>
      <c r="F2202" t="s">
        <v>3974</v>
      </c>
      <c r="G2202" t="s">
        <v>4677</v>
      </c>
      <c r="H2202" s="427">
        <v>72.67</v>
      </c>
      <c r="K2202" t="s">
        <v>4259</v>
      </c>
    </row>
    <row r="2203" spans="1:11" x14ac:dyDescent="0.25">
      <c r="A2203">
        <v>7350</v>
      </c>
      <c r="B2203" t="s">
        <v>86</v>
      </c>
      <c r="C2203">
        <v>112</v>
      </c>
      <c r="D2203" s="404">
        <v>45006</v>
      </c>
      <c r="E2203" t="s">
        <v>4311</v>
      </c>
      <c r="F2203" t="s">
        <v>3974</v>
      </c>
      <c r="G2203" t="s">
        <v>4677</v>
      </c>
      <c r="H2203" s="427">
        <v>36.33</v>
      </c>
      <c r="K2203" t="s">
        <v>4259</v>
      </c>
    </row>
    <row r="2204" spans="1:11" x14ac:dyDescent="0.25">
      <c r="A2204">
        <v>7350</v>
      </c>
      <c r="B2204" t="s">
        <v>86</v>
      </c>
      <c r="C2204">
        <v>120</v>
      </c>
      <c r="D2204" s="404">
        <v>45006</v>
      </c>
      <c r="E2204" t="s">
        <v>4311</v>
      </c>
      <c r="F2204" t="s">
        <v>3974</v>
      </c>
      <c r="G2204" t="s">
        <v>4677</v>
      </c>
      <c r="H2204" s="427">
        <v>79.930000000000007</v>
      </c>
      <c r="K2204" t="s">
        <v>4259</v>
      </c>
    </row>
    <row r="2205" spans="1:11" x14ac:dyDescent="0.25">
      <c r="A2205">
        <v>7350</v>
      </c>
      <c r="B2205" t="s">
        <v>86</v>
      </c>
      <c r="C2205">
        <v>130</v>
      </c>
      <c r="D2205" s="404">
        <v>45006</v>
      </c>
      <c r="E2205" t="s">
        <v>4311</v>
      </c>
      <c r="F2205" t="s">
        <v>3974</v>
      </c>
      <c r="G2205" t="s">
        <v>4677</v>
      </c>
      <c r="H2205" s="427">
        <v>61.77</v>
      </c>
      <c r="K2205" t="s">
        <v>4259</v>
      </c>
    </row>
    <row r="2206" spans="1:11" x14ac:dyDescent="0.25">
      <c r="A2206">
        <v>7350</v>
      </c>
      <c r="B2206" t="s">
        <v>86</v>
      </c>
      <c r="C2206">
        <v>140</v>
      </c>
      <c r="D2206" s="404">
        <v>45006</v>
      </c>
      <c r="E2206" t="s">
        <v>4311</v>
      </c>
      <c r="F2206" t="s">
        <v>3974</v>
      </c>
      <c r="G2206" t="s">
        <v>4677</v>
      </c>
      <c r="H2206" s="427">
        <v>72.67</v>
      </c>
      <c r="K2206" t="s">
        <v>4259</v>
      </c>
    </row>
    <row r="2207" spans="1:11" x14ac:dyDescent="0.25">
      <c r="A2207">
        <v>7350</v>
      </c>
      <c r="B2207" t="s">
        <v>86</v>
      </c>
      <c r="C2207">
        <v>160</v>
      </c>
      <c r="D2207" s="404">
        <v>45006</v>
      </c>
      <c r="E2207" t="s">
        <v>4311</v>
      </c>
      <c r="F2207" t="s">
        <v>3974</v>
      </c>
      <c r="G2207" t="s">
        <v>4677</v>
      </c>
      <c r="H2207" s="427">
        <v>21.8</v>
      </c>
      <c r="K2207" t="s">
        <v>4259</v>
      </c>
    </row>
    <row r="2208" spans="1:11" x14ac:dyDescent="0.25">
      <c r="A2208">
        <v>7350</v>
      </c>
      <c r="B2208" t="s">
        <v>86</v>
      </c>
      <c r="C2208">
        <v>210</v>
      </c>
      <c r="D2208" s="404">
        <v>45006</v>
      </c>
      <c r="E2208" t="s">
        <v>2681</v>
      </c>
      <c r="F2208" t="s">
        <v>3974</v>
      </c>
      <c r="G2208" t="s">
        <v>4676</v>
      </c>
      <c r="H2208" s="427">
        <v>20.45</v>
      </c>
      <c r="K2208" t="s">
        <v>4259</v>
      </c>
    </row>
    <row r="2209" spans="1:11" x14ac:dyDescent="0.25">
      <c r="A2209">
        <v>7350</v>
      </c>
      <c r="B2209" t="s">
        <v>86</v>
      </c>
      <c r="C2209">
        <v>220</v>
      </c>
      <c r="D2209" s="404">
        <v>45006</v>
      </c>
      <c r="E2209" t="s">
        <v>2681</v>
      </c>
      <c r="F2209" t="s">
        <v>3974</v>
      </c>
      <c r="G2209" t="s">
        <v>4676</v>
      </c>
      <c r="H2209" s="427">
        <v>20.45</v>
      </c>
      <c r="K2209" t="s">
        <v>4259</v>
      </c>
    </row>
    <row r="2210" spans="1:11" x14ac:dyDescent="0.25">
      <c r="A2210">
        <v>7350</v>
      </c>
      <c r="B2210" t="s">
        <v>86</v>
      </c>
      <c r="C2210">
        <v>230</v>
      </c>
      <c r="D2210" s="404">
        <v>45006</v>
      </c>
      <c r="E2210" t="s">
        <v>2681</v>
      </c>
      <c r="F2210" t="s">
        <v>3974</v>
      </c>
      <c r="G2210" t="s">
        <v>4676</v>
      </c>
      <c r="H2210" s="427">
        <v>20.45</v>
      </c>
      <c r="K2210" t="s">
        <v>4259</v>
      </c>
    </row>
    <row r="2211" spans="1:11" x14ac:dyDescent="0.25">
      <c r="A2211">
        <v>7350</v>
      </c>
      <c r="B2211" t="s">
        <v>86</v>
      </c>
      <c r="C2211">
        <v>240</v>
      </c>
      <c r="D2211" s="404">
        <v>45006</v>
      </c>
      <c r="E2211" t="s">
        <v>2681</v>
      </c>
      <c r="F2211" t="s">
        <v>3974</v>
      </c>
      <c r="G2211" t="s">
        <v>4676</v>
      </c>
      <c r="H2211" s="427">
        <v>20.45</v>
      </c>
      <c r="K2211" t="s">
        <v>4259</v>
      </c>
    </row>
    <row r="2212" spans="1:11" x14ac:dyDescent="0.25">
      <c r="A2212">
        <v>7350</v>
      </c>
      <c r="B2212" t="s">
        <v>86</v>
      </c>
      <c r="C2212">
        <v>340</v>
      </c>
      <c r="D2212" s="404">
        <v>45006</v>
      </c>
      <c r="E2212" t="s">
        <v>2681</v>
      </c>
      <c r="F2212" t="s">
        <v>3974</v>
      </c>
      <c r="G2212" t="s">
        <v>4676</v>
      </c>
      <c r="H2212" s="427">
        <v>9.2100000000000009</v>
      </c>
      <c r="K2212" t="s">
        <v>4259</v>
      </c>
    </row>
    <row r="2213" spans="1:11" x14ac:dyDescent="0.25">
      <c r="A2213">
        <v>7350</v>
      </c>
      <c r="B2213" t="s">
        <v>86</v>
      </c>
      <c r="C2213">
        <v>935</v>
      </c>
      <c r="D2213" s="404">
        <v>45006</v>
      </c>
      <c r="E2213" t="s">
        <v>4311</v>
      </c>
      <c r="F2213" t="s">
        <v>3974</v>
      </c>
      <c r="G2213" t="s">
        <v>4677</v>
      </c>
      <c r="H2213" s="427">
        <v>18.170000000000002</v>
      </c>
      <c r="K2213" t="s">
        <v>4259</v>
      </c>
    </row>
    <row r="2214" spans="1:11" x14ac:dyDescent="0.25">
      <c r="A2214">
        <v>7350</v>
      </c>
      <c r="B2214" t="s">
        <v>86</v>
      </c>
      <c r="C2214">
        <v>936</v>
      </c>
      <c r="D2214" s="404">
        <v>45006</v>
      </c>
      <c r="E2214" t="s">
        <v>2681</v>
      </c>
      <c r="F2214" t="s">
        <v>3974</v>
      </c>
      <c r="G2214" t="s">
        <v>4676</v>
      </c>
      <c r="H2214" s="427">
        <v>11.25</v>
      </c>
      <c r="K2214" t="s">
        <v>4259</v>
      </c>
    </row>
    <row r="2215" spans="1:11" x14ac:dyDescent="0.25">
      <c r="A2215">
        <v>7350</v>
      </c>
      <c r="B2215" t="s">
        <v>86</v>
      </c>
      <c r="C2215">
        <v>210</v>
      </c>
      <c r="D2215" s="404">
        <v>45013</v>
      </c>
      <c r="E2215" t="s">
        <v>2681</v>
      </c>
      <c r="F2215" t="s">
        <v>3974</v>
      </c>
      <c r="G2215" t="s">
        <v>4669</v>
      </c>
      <c r="H2215" s="427">
        <v>126.55</v>
      </c>
      <c r="K2215" t="s">
        <v>4259</v>
      </c>
    </row>
    <row r="2216" spans="1:11" x14ac:dyDescent="0.25">
      <c r="A2216">
        <v>7350</v>
      </c>
      <c r="B2216" t="s">
        <v>86</v>
      </c>
      <c r="C2216">
        <v>220</v>
      </c>
      <c r="D2216" s="404">
        <v>45013</v>
      </c>
      <c r="E2216" t="s">
        <v>2681</v>
      </c>
      <c r="F2216" t="s">
        <v>3974</v>
      </c>
      <c r="G2216" t="s">
        <v>4669</v>
      </c>
      <c r="H2216" s="427">
        <v>126.55</v>
      </c>
      <c r="K2216" t="s">
        <v>4259</v>
      </c>
    </row>
    <row r="2217" spans="1:11" x14ac:dyDescent="0.25">
      <c r="A2217">
        <v>7350</v>
      </c>
      <c r="B2217" t="s">
        <v>86</v>
      </c>
      <c r="C2217">
        <v>230</v>
      </c>
      <c r="D2217" s="404">
        <v>45013</v>
      </c>
      <c r="E2217" t="s">
        <v>2681</v>
      </c>
      <c r="F2217" t="s">
        <v>3974</v>
      </c>
      <c r="G2217" t="s">
        <v>4669</v>
      </c>
      <c r="H2217" s="427">
        <v>126.55</v>
      </c>
      <c r="K2217" t="s">
        <v>4259</v>
      </c>
    </row>
    <row r="2218" spans="1:11" x14ac:dyDescent="0.25">
      <c r="A2218">
        <v>7350</v>
      </c>
      <c r="B2218" t="s">
        <v>86</v>
      </c>
      <c r="C2218">
        <v>240</v>
      </c>
      <c r="D2218" s="404">
        <v>45013</v>
      </c>
      <c r="E2218" t="s">
        <v>2681</v>
      </c>
      <c r="F2218" t="s">
        <v>3974</v>
      </c>
      <c r="G2218" t="s">
        <v>4669</v>
      </c>
      <c r="H2218" s="427">
        <v>126.55</v>
      </c>
      <c r="K2218" t="s">
        <v>4259</v>
      </c>
    </row>
    <row r="2219" spans="1:11" x14ac:dyDescent="0.25">
      <c r="A2219">
        <v>7350</v>
      </c>
      <c r="B2219" t="s">
        <v>86</v>
      </c>
      <c r="C2219">
        <v>340</v>
      </c>
      <c r="D2219" s="404">
        <v>45013</v>
      </c>
      <c r="E2219" t="s">
        <v>2681</v>
      </c>
      <c r="F2219" t="s">
        <v>3974</v>
      </c>
      <c r="G2219" t="s">
        <v>4669</v>
      </c>
      <c r="H2219" s="427">
        <v>56.95</v>
      </c>
      <c r="K2219" t="s">
        <v>4259</v>
      </c>
    </row>
    <row r="2220" spans="1:11" x14ac:dyDescent="0.25">
      <c r="A2220">
        <v>7350</v>
      </c>
      <c r="B2220" t="s">
        <v>86</v>
      </c>
      <c r="C2220">
        <v>936</v>
      </c>
      <c r="D2220" s="404">
        <v>45013</v>
      </c>
      <c r="E2220" t="s">
        <v>2681</v>
      </c>
      <c r="F2220" t="s">
        <v>3974</v>
      </c>
      <c r="G2220" t="s">
        <v>4669</v>
      </c>
      <c r="H2220" s="427">
        <v>69.599999999999994</v>
      </c>
      <c r="K2220" t="s">
        <v>4259</v>
      </c>
    </row>
    <row r="2221" spans="1:11" x14ac:dyDescent="0.25">
      <c r="A2221">
        <v>7350</v>
      </c>
      <c r="B2221" t="s">
        <v>86</v>
      </c>
      <c r="C2221">
        <v>110</v>
      </c>
      <c r="D2221" s="404">
        <v>45016</v>
      </c>
      <c r="E2221" t="s">
        <v>1020</v>
      </c>
      <c r="F2221" t="s">
        <v>4118</v>
      </c>
      <c r="H2221" s="427">
        <v>-2539.41</v>
      </c>
      <c r="K2221" t="s">
        <v>4724</v>
      </c>
    </row>
    <row r="2222" spans="1:11" x14ac:dyDescent="0.25">
      <c r="A2222">
        <v>7350</v>
      </c>
      <c r="B2222" t="s">
        <v>86</v>
      </c>
      <c r="C2222">
        <v>110</v>
      </c>
      <c r="D2222" s="404">
        <v>45016</v>
      </c>
      <c r="E2222" t="s">
        <v>1020</v>
      </c>
      <c r="F2222" t="s">
        <v>4118</v>
      </c>
      <c r="H2222" s="427">
        <v>2539.41</v>
      </c>
      <c r="K2222" t="s">
        <v>4724</v>
      </c>
    </row>
    <row r="2223" spans="1:11" x14ac:dyDescent="0.25">
      <c r="A2223">
        <v>7350</v>
      </c>
      <c r="B2223" t="s">
        <v>86</v>
      </c>
      <c r="C2223">
        <v>110</v>
      </c>
      <c r="D2223" s="404">
        <v>45016</v>
      </c>
      <c r="E2223" t="s">
        <v>1020</v>
      </c>
      <c r="F2223" t="s">
        <v>4118</v>
      </c>
      <c r="H2223" s="427">
        <v>-2539.41</v>
      </c>
      <c r="K2223" t="s">
        <v>4724</v>
      </c>
    </row>
    <row r="2224" spans="1:11" ht="105" x14ac:dyDescent="0.25">
      <c r="A2224">
        <v>7350</v>
      </c>
      <c r="B2224" t="s">
        <v>86</v>
      </c>
      <c r="C2224">
        <v>110</v>
      </c>
      <c r="D2224" s="404">
        <v>45016</v>
      </c>
      <c r="E2224" s="448" t="s">
        <v>4655</v>
      </c>
      <c r="F2224" t="s">
        <v>3974</v>
      </c>
      <c r="G2224" t="s">
        <v>4654</v>
      </c>
      <c r="H2224" s="427">
        <v>8.1999999999999993</v>
      </c>
      <c r="K2224" t="s">
        <v>4259</v>
      </c>
    </row>
    <row r="2225" spans="1:11" x14ac:dyDescent="0.25">
      <c r="A2225">
        <v>7350</v>
      </c>
      <c r="B2225" t="s">
        <v>86</v>
      </c>
      <c r="C2225">
        <v>110</v>
      </c>
      <c r="D2225" s="404">
        <v>45016</v>
      </c>
      <c r="E2225" t="s">
        <v>4660</v>
      </c>
      <c r="F2225" t="s">
        <v>3974</v>
      </c>
      <c r="G2225" t="s">
        <v>4659</v>
      </c>
      <c r="H2225" s="427">
        <v>11.72</v>
      </c>
      <c r="K2225" t="s">
        <v>4259</v>
      </c>
    </row>
    <row r="2226" spans="1:11" ht="105" x14ac:dyDescent="0.25">
      <c r="A2226">
        <v>7350</v>
      </c>
      <c r="B2226" t="s">
        <v>86</v>
      </c>
      <c r="C2226">
        <v>112</v>
      </c>
      <c r="D2226" s="404">
        <v>45016</v>
      </c>
      <c r="E2226" s="448" t="s">
        <v>4655</v>
      </c>
      <c r="F2226" t="s">
        <v>3974</v>
      </c>
      <c r="G2226" t="s">
        <v>4654</v>
      </c>
      <c r="H2226" s="427">
        <v>6.15</v>
      </c>
      <c r="K2226" t="s">
        <v>4259</v>
      </c>
    </row>
    <row r="2227" spans="1:11" x14ac:dyDescent="0.25">
      <c r="A2227">
        <v>7350</v>
      </c>
      <c r="B2227" t="s">
        <v>86</v>
      </c>
      <c r="C2227">
        <v>112</v>
      </c>
      <c r="D2227" s="404">
        <v>45016</v>
      </c>
      <c r="E2227" t="s">
        <v>4660</v>
      </c>
      <c r="F2227" t="s">
        <v>3974</v>
      </c>
      <c r="G2227" t="s">
        <v>4659</v>
      </c>
      <c r="H2227" s="427">
        <v>5.86</v>
      </c>
      <c r="K2227" t="s">
        <v>4259</v>
      </c>
    </row>
    <row r="2228" spans="1:11" x14ac:dyDescent="0.25">
      <c r="A2228">
        <v>7350</v>
      </c>
      <c r="B2228" t="s">
        <v>86</v>
      </c>
      <c r="C2228">
        <v>120</v>
      </c>
      <c r="D2228" s="404">
        <v>45016</v>
      </c>
      <c r="E2228" t="s">
        <v>1020</v>
      </c>
      <c r="F2228" t="s">
        <v>4118</v>
      </c>
      <c r="H2228" s="427">
        <v>-3063.61</v>
      </c>
      <c r="K2228" t="s">
        <v>4724</v>
      </c>
    </row>
    <row r="2229" spans="1:11" x14ac:dyDescent="0.25">
      <c r="A2229">
        <v>7350</v>
      </c>
      <c r="B2229" t="s">
        <v>86</v>
      </c>
      <c r="C2229">
        <v>120</v>
      </c>
      <c r="D2229" s="404">
        <v>45016</v>
      </c>
      <c r="E2229" t="s">
        <v>1020</v>
      </c>
      <c r="F2229" t="s">
        <v>4118</v>
      </c>
      <c r="H2229" s="427">
        <v>3063.61</v>
      </c>
      <c r="K2229" t="s">
        <v>4724</v>
      </c>
    </row>
    <row r="2230" spans="1:11" x14ac:dyDescent="0.25">
      <c r="A2230">
        <v>7350</v>
      </c>
      <c r="B2230" t="s">
        <v>86</v>
      </c>
      <c r="C2230">
        <v>120</v>
      </c>
      <c r="D2230" s="404">
        <v>45016</v>
      </c>
      <c r="E2230" t="s">
        <v>1020</v>
      </c>
      <c r="F2230" t="s">
        <v>4118</v>
      </c>
      <c r="H2230" s="427">
        <v>-3063.61</v>
      </c>
      <c r="K2230" t="s">
        <v>4724</v>
      </c>
    </row>
    <row r="2231" spans="1:11" ht="105" x14ac:dyDescent="0.25">
      <c r="A2231">
        <v>7350</v>
      </c>
      <c r="B2231" t="s">
        <v>86</v>
      </c>
      <c r="C2231">
        <v>120</v>
      </c>
      <c r="D2231" s="404">
        <v>45016</v>
      </c>
      <c r="E2231" s="448" t="s">
        <v>4655</v>
      </c>
      <c r="F2231" t="s">
        <v>3974</v>
      </c>
      <c r="G2231" t="s">
        <v>4654</v>
      </c>
      <c r="H2231" s="427">
        <v>11.07</v>
      </c>
      <c r="K2231" t="s">
        <v>4259</v>
      </c>
    </row>
    <row r="2232" spans="1:11" x14ac:dyDescent="0.25">
      <c r="A2232">
        <v>7350</v>
      </c>
      <c r="B2232" t="s">
        <v>86</v>
      </c>
      <c r="C2232">
        <v>120</v>
      </c>
      <c r="D2232" s="404">
        <v>45016</v>
      </c>
      <c r="E2232" t="s">
        <v>4660</v>
      </c>
      <c r="F2232" t="s">
        <v>3974</v>
      </c>
      <c r="G2232" t="s">
        <v>4659</v>
      </c>
      <c r="H2232" s="427">
        <v>12.89</v>
      </c>
      <c r="K2232" t="s">
        <v>4259</v>
      </c>
    </row>
    <row r="2233" spans="1:11" x14ac:dyDescent="0.25">
      <c r="A2233">
        <v>7350</v>
      </c>
      <c r="B2233" t="s">
        <v>86</v>
      </c>
      <c r="C2233">
        <v>130</v>
      </c>
      <c r="D2233" s="404">
        <v>45016</v>
      </c>
      <c r="E2233" t="s">
        <v>1020</v>
      </c>
      <c r="F2233" t="s">
        <v>4118</v>
      </c>
      <c r="H2233" s="427">
        <v>-2740.69</v>
      </c>
      <c r="K2233" t="s">
        <v>4724</v>
      </c>
    </row>
    <row r="2234" spans="1:11" x14ac:dyDescent="0.25">
      <c r="A2234">
        <v>7350</v>
      </c>
      <c r="B2234" t="s">
        <v>86</v>
      </c>
      <c r="C2234">
        <v>130</v>
      </c>
      <c r="D2234" s="404">
        <v>45016</v>
      </c>
      <c r="E2234" t="s">
        <v>1020</v>
      </c>
      <c r="F2234" t="s">
        <v>4118</v>
      </c>
      <c r="H2234" s="427">
        <v>2740.69</v>
      </c>
      <c r="K2234" t="s">
        <v>4724</v>
      </c>
    </row>
    <row r="2235" spans="1:11" x14ac:dyDescent="0.25">
      <c r="A2235">
        <v>7350</v>
      </c>
      <c r="B2235" t="s">
        <v>86</v>
      </c>
      <c r="C2235">
        <v>130</v>
      </c>
      <c r="D2235" s="404">
        <v>45016</v>
      </c>
      <c r="E2235" t="s">
        <v>1020</v>
      </c>
      <c r="F2235" t="s">
        <v>4118</v>
      </c>
      <c r="H2235" s="427">
        <v>-2740.69</v>
      </c>
      <c r="K2235" t="s">
        <v>4724</v>
      </c>
    </row>
    <row r="2236" spans="1:11" ht="105" x14ac:dyDescent="0.25">
      <c r="A2236">
        <v>7350</v>
      </c>
      <c r="B2236" t="s">
        <v>86</v>
      </c>
      <c r="C2236">
        <v>130</v>
      </c>
      <c r="D2236" s="404">
        <v>45016</v>
      </c>
      <c r="E2236" s="448" t="s">
        <v>4655</v>
      </c>
      <c r="F2236" t="s">
        <v>3974</v>
      </c>
      <c r="G2236" t="s">
        <v>4654</v>
      </c>
      <c r="H2236" s="427">
        <v>6.27</v>
      </c>
      <c r="K2236" t="s">
        <v>4259</v>
      </c>
    </row>
    <row r="2237" spans="1:11" x14ac:dyDescent="0.25">
      <c r="A2237">
        <v>7350</v>
      </c>
      <c r="B2237" t="s">
        <v>86</v>
      </c>
      <c r="C2237">
        <v>130</v>
      </c>
      <c r="D2237" s="404">
        <v>45016</v>
      </c>
      <c r="E2237" t="s">
        <v>4660</v>
      </c>
      <c r="F2237" t="s">
        <v>3974</v>
      </c>
      <c r="G2237" t="s">
        <v>4659</v>
      </c>
      <c r="H2237" s="427">
        <v>9.9600000000000009</v>
      </c>
      <c r="K2237" t="s">
        <v>4259</v>
      </c>
    </row>
    <row r="2238" spans="1:11" x14ac:dyDescent="0.25">
      <c r="A2238">
        <v>7350</v>
      </c>
      <c r="B2238" t="s">
        <v>86</v>
      </c>
      <c r="C2238">
        <v>140</v>
      </c>
      <c r="D2238" s="404">
        <v>45016</v>
      </c>
      <c r="E2238" t="s">
        <v>1020</v>
      </c>
      <c r="F2238" t="s">
        <v>4118</v>
      </c>
      <c r="H2238" s="427">
        <v>-2606.65</v>
      </c>
      <c r="K2238" t="s">
        <v>4724</v>
      </c>
    </row>
    <row r="2239" spans="1:11" x14ac:dyDescent="0.25">
      <c r="A2239">
        <v>7350</v>
      </c>
      <c r="B2239" t="s">
        <v>86</v>
      </c>
      <c r="C2239">
        <v>140</v>
      </c>
      <c r="D2239" s="404">
        <v>45016</v>
      </c>
      <c r="E2239" t="s">
        <v>1020</v>
      </c>
      <c r="F2239" t="s">
        <v>4118</v>
      </c>
      <c r="H2239" s="427">
        <v>2606.65</v>
      </c>
      <c r="K2239" t="s">
        <v>4724</v>
      </c>
    </row>
    <row r="2240" spans="1:11" x14ac:dyDescent="0.25">
      <c r="A2240">
        <v>7350</v>
      </c>
      <c r="B2240" t="s">
        <v>86</v>
      </c>
      <c r="C2240">
        <v>140</v>
      </c>
      <c r="D2240" s="404">
        <v>45016</v>
      </c>
      <c r="E2240" t="s">
        <v>1020</v>
      </c>
      <c r="F2240" t="s">
        <v>4118</v>
      </c>
      <c r="H2240" s="427">
        <v>-2606.65</v>
      </c>
      <c r="K2240" t="s">
        <v>4724</v>
      </c>
    </row>
    <row r="2241" spans="1:11" ht="105" x14ac:dyDescent="0.25">
      <c r="A2241">
        <v>7350</v>
      </c>
      <c r="B2241" t="s">
        <v>86</v>
      </c>
      <c r="C2241">
        <v>140</v>
      </c>
      <c r="D2241" s="404">
        <v>45016</v>
      </c>
      <c r="E2241" s="448" t="s">
        <v>4655</v>
      </c>
      <c r="F2241" t="s">
        <v>3974</v>
      </c>
      <c r="G2241" t="s">
        <v>4654</v>
      </c>
      <c r="H2241" s="427">
        <v>7.38</v>
      </c>
      <c r="K2241" t="s">
        <v>4259</v>
      </c>
    </row>
    <row r="2242" spans="1:11" x14ac:dyDescent="0.25">
      <c r="A2242">
        <v>7350</v>
      </c>
      <c r="B2242" t="s">
        <v>86</v>
      </c>
      <c r="C2242">
        <v>140</v>
      </c>
      <c r="D2242" s="404">
        <v>45016</v>
      </c>
      <c r="E2242" t="s">
        <v>4660</v>
      </c>
      <c r="F2242" t="s">
        <v>3974</v>
      </c>
      <c r="G2242" t="s">
        <v>4659</v>
      </c>
      <c r="H2242" s="427">
        <v>11.72</v>
      </c>
      <c r="K2242" t="s">
        <v>4259</v>
      </c>
    </row>
    <row r="2243" spans="1:11" x14ac:dyDescent="0.25">
      <c r="A2243">
        <v>7350</v>
      </c>
      <c r="B2243" t="s">
        <v>86</v>
      </c>
      <c r="C2243">
        <v>160</v>
      </c>
      <c r="D2243" s="404">
        <v>45016</v>
      </c>
      <c r="E2243" t="s">
        <v>1020</v>
      </c>
      <c r="F2243" t="s">
        <v>4118</v>
      </c>
      <c r="H2243" s="427">
        <v>-1556.33</v>
      </c>
      <c r="K2243" t="s">
        <v>4724</v>
      </c>
    </row>
    <row r="2244" spans="1:11" x14ac:dyDescent="0.25">
      <c r="A2244">
        <v>7350</v>
      </c>
      <c r="B2244" t="s">
        <v>86</v>
      </c>
      <c r="C2244">
        <v>160</v>
      </c>
      <c r="D2244" s="404">
        <v>45016</v>
      </c>
      <c r="E2244" t="s">
        <v>1020</v>
      </c>
      <c r="F2244" t="s">
        <v>4118</v>
      </c>
      <c r="H2244" s="427">
        <v>1556.33</v>
      </c>
      <c r="K2244" t="s">
        <v>4724</v>
      </c>
    </row>
    <row r="2245" spans="1:11" x14ac:dyDescent="0.25">
      <c r="A2245">
        <v>7350</v>
      </c>
      <c r="B2245" t="s">
        <v>86</v>
      </c>
      <c r="C2245">
        <v>160</v>
      </c>
      <c r="D2245" s="404">
        <v>45016</v>
      </c>
      <c r="E2245" t="s">
        <v>1020</v>
      </c>
      <c r="F2245" t="s">
        <v>4118</v>
      </c>
      <c r="H2245" s="427">
        <v>-1556.33</v>
      </c>
      <c r="K2245" t="s">
        <v>4724</v>
      </c>
    </row>
    <row r="2246" spans="1:11" ht="105" x14ac:dyDescent="0.25">
      <c r="A2246">
        <v>7350</v>
      </c>
      <c r="B2246" t="s">
        <v>86</v>
      </c>
      <c r="C2246">
        <v>160</v>
      </c>
      <c r="D2246" s="404">
        <v>45016</v>
      </c>
      <c r="E2246" s="448" t="s">
        <v>4655</v>
      </c>
      <c r="F2246" t="s">
        <v>3974</v>
      </c>
      <c r="G2246" t="s">
        <v>4654</v>
      </c>
      <c r="H2246" s="427">
        <v>3.69</v>
      </c>
      <c r="K2246" t="s">
        <v>4259</v>
      </c>
    </row>
    <row r="2247" spans="1:11" x14ac:dyDescent="0.25">
      <c r="A2247">
        <v>7350</v>
      </c>
      <c r="B2247" t="s">
        <v>86</v>
      </c>
      <c r="C2247">
        <v>160</v>
      </c>
      <c r="D2247" s="404">
        <v>45016</v>
      </c>
      <c r="E2247" t="s">
        <v>4660</v>
      </c>
      <c r="F2247" t="s">
        <v>3974</v>
      </c>
      <c r="G2247" t="s">
        <v>4659</v>
      </c>
      <c r="H2247" s="427">
        <v>3.51</v>
      </c>
      <c r="K2247" t="s">
        <v>4719</v>
      </c>
    </row>
    <row r="2248" spans="1:11" x14ac:dyDescent="0.25">
      <c r="A2248">
        <v>7350</v>
      </c>
      <c r="B2248" t="s">
        <v>86</v>
      </c>
      <c r="C2248">
        <v>190</v>
      </c>
      <c r="D2248" s="404">
        <v>45016</v>
      </c>
      <c r="E2248" t="s">
        <v>1020</v>
      </c>
      <c r="F2248" t="s">
        <v>4118</v>
      </c>
      <c r="G2248">
        <v>110</v>
      </c>
      <c r="H2248" s="427">
        <v>2539.41</v>
      </c>
      <c r="K2248" t="s">
        <v>4724</v>
      </c>
    </row>
    <row r="2249" spans="1:11" x14ac:dyDescent="0.25">
      <c r="A2249">
        <v>7350</v>
      </c>
      <c r="B2249" t="s">
        <v>86</v>
      </c>
      <c r="C2249">
        <v>190</v>
      </c>
      <c r="D2249" s="404">
        <v>45016</v>
      </c>
      <c r="E2249" t="s">
        <v>1020</v>
      </c>
      <c r="F2249" t="s">
        <v>4118</v>
      </c>
      <c r="G2249">
        <v>120</v>
      </c>
      <c r="H2249" s="427">
        <v>3063.61</v>
      </c>
      <c r="K2249" t="s">
        <v>4724</v>
      </c>
    </row>
    <row r="2250" spans="1:11" x14ac:dyDescent="0.25">
      <c r="A2250">
        <v>7350</v>
      </c>
      <c r="B2250" t="s">
        <v>86</v>
      </c>
      <c r="C2250">
        <v>190</v>
      </c>
      <c r="D2250" s="404">
        <v>45016</v>
      </c>
      <c r="E2250" t="s">
        <v>1020</v>
      </c>
      <c r="F2250" t="s">
        <v>4118</v>
      </c>
      <c r="G2250">
        <v>130</v>
      </c>
      <c r="H2250" s="427">
        <v>2740.69</v>
      </c>
      <c r="K2250" t="s">
        <v>4724</v>
      </c>
    </row>
    <row r="2251" spans="1:11" x14ac:dyDescent="0.25">
      <c r="A2251">
        <v>7350</v>
      </c>
      <c r="B2251" t="s">
        <v>86</v>
      </c>
      <c r="C2251">
        <v>190</v>
      </c>
      <c r="D2251" s="404">
        <v>45016</v>
      </c>
      <c r="E2251" t="s">
        <v>1020</v>
      </c>
      <c r="F2251" t="s">
        <v>4118</v>
      </c>
      <c r="G2251">
        <v>140</v>
      </c>
      <c r="H2251" s="427">
        <v>2606.65</v>
      </c>
      <c r="K2251" t="s">
        <v>4724</v>
      </c>
    </row>
    <row r="2252" spans="1:11" x14ac:dyDescent="0.25">
      <c r="A2252">
        <v>7350</v>
      </c>
      <c r="B2252" t="s">
        <v>86</v>
      </c>
      <c r="C2252">
        <v>190</v>
      </c>
      <c r="D2252" s="404">
        <v>45016</v>
      </c>
      <c r="E2252" t="s">
        <v>1020</v>
      </c>
      <c r="F2252" t="s">
        <v>4118</v>
      </c>
      <c r="G2252">
        <v>160</v>
      </c>
      <c r="H2252" s="427">
        <v>1556.33</v>
      </c>
      <c r="K2252" t="s">
        <v>4724</v>
      </c>
    </row>
    <row r="2253" spans="1:11" x14ac:dyDescent="0.25">
      <c r="A2253">
        <v>7350</v>
      </c>
      <c r="B2253" t="s">
        <v>86</v>
      </c>
      <c r="C2253">
        <v>190</v>
      </c>
      <c r="D2253" s="404">
        <v>45016</v>
      </c>
      <c r="E2253" t="s">
        <v>1020</v>
      </c>
      <c r="F2253" t="s">
        <v>4118</v>
      </c>
      <c r="G2253">
        <v>210</v>
      </c>
      <c r="H2253" s="427">
        <v>847.38</v>
      </c>
      <c r="K2253" t="s">
        <v>4724</v>
      </c>
    </row>
    <row r="2254" spans="1:11" x14ac:dyDescent="0.25">
      <c r="A2254">
        <v>7350</v>
      </c>
      <c r="B2254" t="s">
        <v>86</v>
      </c>
      <c r="C2254">
        <v>190</v>
      </c>
      <c r="D2254" s="404">
        <v>45016</v>
      </c>
      <c r="E2254" t="s">
        <v>1020</v>
      </c>
      <c r="F2254" t="s">
        <v>4118</v>
      </c>
      <c r="G2254">
        <v>220</v>
      </c>
      <c r="H2254" s="427">
        <v>727.67</v>
      </c>
      <c r="K2254" t="s">
        <v>4724</v>
      </c>
    </row>
    <row r="2255" spans="1:11" x14ac:dyDescent="0.25">
      <c r="A2255">
        <v>7350</v>
      </c>
      <c r="B2255" t="s">
        <v>86</v>
      </c>
      <c r="C2255">
        <v>190</v>
      </c>
      <c r="D2255" s="404">
        <v>45016</v>
      </c>
      <c r="E2255" t="s">
        <v>1020</v>
      </c>
      <c r="F2255" t="s">
        <v>4118</v>
      </c>
      <c r="G2255">
        <v>230</v>
      </c>
      <c r="H2255" s="427">
        <v>850.96</v>
      </c>
      <c r="K2255" t="s">
        <v>4724</v>
      </c>
    </row>
    <row r="2256" spans="1:11" x14ac:dyDescent="0.25">
      <c r="A2256">
        <v>7350</v>
      </c>
      <c r="B2256" t="s">
        <v>86</v>
      </c>
      <c r="C2256">
        <v>190</v>
      </c>
      <c r="D2256" s="404">
        <v>45016</v>
      </c>
      <c r="E2256" t="s">
        <v>1020</v>
      </c>
      <c r="F2256" t="s">
        <v>4118</v>
      </c>
      <c r="G2256">
        <v>240</v>
      </c>
      <c r="H2256" s="427">
        <v>787.28</v>
      </c>
      <c r="K2256" t="s">
        <v>4724</v>
      </c>
    </row>
    <row r="2257" spans="1:11" x14ac:dyDescent="0.25">
      <c r="A2257">
        <v>7350</v>
      </c>
      <c r="B2257" t="s">
        <v>86</v>
      </c>
      <c r="C2257">
        <v>190</v>
      </c>
      <c r="D2257" s="404">
        <v>45016</v>
      </c>
      <c r="E2257" t="s">
        <v>1020</v>
      </c>
      <c r="F2257" t="s">
        <v>4118</v>
      </c>
      <c r="G2257">
        <v>330</v>
      </c>
      <c r="H2257" s="427">
        <v>142.47999999999999</v>
      </c>
      <c r="K2257" t="s">
        <v>4724</v>
      </c>
    </row>
    <row r="2258" spans="1:11" x14ac:dyDescent="0.25">
      <c r="A2258">
        <v>7350</v>
      </c>
      <c r="B2258" t="s">
        <v>86</v>
      </c>
      <c r="C2258">
        <v>190</v>
      </c>
      <c r="D2258" s="404">
        <v>45016</v>
      </c>
      <c r="E2258" t="s">
        <v>1020</v>
      </c>
      <c r="F2258" t="s">
        <v>4118</v>
      </c>
      <c r="G2258">
        <v>340</v>
      </c>
      <c r="H2258" s="427">
        <v>515.94000000000005</v>
      </c>
      <c r="K2258" t="s">
        <v>4724</v>
      </c>
    </row>
    <row r="2259" spans="1:11" x14ac:dyDescent="0.25">
      <c r="A2259">
        <v>7350</v>
      </c>
      <c r="B2259" t="s">
        <v>86</v>
      </c>
      <c r="C2259">
        <v>190</v>
      </c>
      <c r="D2259" s="404">
        <v>45016</v>
      </c>
      <c r="E2259" t="s">
        <v>1020</v>
      </c>
      <c r="F2259" t="s">
        <v>4118</v>
      </c>
      <c r="G2259">
        <v>430</v>
      </c>
      <c r="H2259" s="427">
        <v>1200.07</v>
      </c>
      <c r="K2259" t="s">
        <v>4724</v>
      </c>
    </row>
    <row r="2260" spans="1:11" x14ac:dyDescent="0.25">
      <c r="A2260">
        <v>7350</v>
      </c>
      <c r="B2260" t="s">
        <v>86</v>
      </c>
      <c r="C2260">
        <v>190</v>
      </c>
      <c r="D2260" s="404">
        <v>45016</v>
      </c>
      <c r="E2260" t="s">
        <v>1020</v>
      </c>
      <c r="F2260" t="s">
        <v>4118</v>
      </c>
      <c r="G2260">
        <v>440</v>
      </c>
      <c r="H2260" s="427">
        <v>1548.49</v>
      </c>
      <c r="K2260" t="s">
        <v>4724</v>
      </c>
    </row>
    <row r="2261" spans="1:11" x14ac:dyDescent="0.25">
      <c r="A2261">
        <v>7350</v>
      </c>
      <c r="B2261" t="s">
        <v>86</v>
      </c>
      <c r="C2261">
        <v>190</v>
      </c>
      <c r="D2261" s="404">
        <v>45016</v>
      </c>
      <c r="E2261" t="s">
        <v>1020</v>
      </c>
      <c r="F2261" t="s">
        <v>4118</v>
      </c>
      <c r="G2261">
        <v>110</v>
      </c>
      <c r="H2261" s="427">
        <v>-2539.41</v>
      </c>
      <c r="K2261" t="s">
        <v>4724</v>
      </c>
    </row>
    <row r="2262" spans="1:11" x14ac:dyDescent="0.25">
      <c r="A2262">
        <v>7350</v>
      </c>
      <c r="B2262" t="s">
        <v>86</v>
      </c>
      <c r="C2262">
        <v>190</v>
      </c>
      <c r="D2262" s="404">
        <v>45016</v>
      </c>
      <c r="E2262" t="s">
        <v>1020</v>
      </c>
      <c r="F2262" t="s">
        <v>4118</v>
      </c>
      <c r="G2262">
        <v>120</v>
      </c>
      <c r="H2262" s="427">
        <v>-3063.61</v>
      </c>
      <c r="K2262" t="s">
        <v>4724</v>
      </c>
    </row>
    <row r="2263" spans="1:11" x14ac:dyDescent="0.25">
      <c r="A2263">
        <v>7350</v>
      </c>
      <c r="B2263" t="s">
        <v>86</v>
      </c>
      <c r="C2263">
        <v>190</v>
      </c>
      <c r="D2263" s="404">
        <v>45016</v>
      </c>
      <c r="E2263" t="s">
        <v>1020</v>
      </c>
      <c r="F2263" t="s">
        <v>4118</v>
      </c>
      <c r="G2263">
        <v>130</v>
      </c>
      <c r="H2263" s="427">
        <v>-2740.69</v>
      </c>
      <c r="K2263" t="s">
        <v>4724</v>
      </c>
    </row>
    <row r="2264" spans="1:11" x14ac:dyDescent="0.25">
      <c r="A2264">
        <v>7350</v>
      </c>
      <c r="B2264" t="s">
        <v>86</v>
      </c>
      <c r="C2264">
        <v>190</v>
      </c>
      <c r="D2264" s="404">
        <v>45016</v>
      </c>
      <c r="E2264" t="s">
        <v>1020</v>
      </c>
      <c r="F2264" t="s">
        <v>4118</v>
      </c>
      <c r="G2264">
        <v>140</v>
      </c>
      <c r="H2264" s="427">
        <v>-2606.65</v>
      </c>
      <c r="K2264" t="s">
        <v>4724</v>
      </c>
    </row>
    <row r="2265" spans="1:11" x14ac:dyDescent="0.25">
      <c r="A2265">
        <v>7350</v>
      </c>
      <c r="B2265" t="s">
        <v>86</v>
      </c>
      <c r="C2265">
        <v>190</v>
      </c>
      <c r="D2265" s="404">
        <v>45016</v>
      </c>
      <c r="E2265" t="s">
        <v>1020</v>
      </c>
      <c r="F2265" t="s">
        <v>4118</v>
      </c>
      <c r="G2265">
        <v>160</v>
      </c>
      <c r="H2265" s="427">
        <v>-1556.33</v>
      </c>
      <c r="K2265" t="s">
        <v>4724</v>
      </c>
    </row>
    <row r="2266" spans="1:11" x14ac:dyDescent="0.25">
      <c r="A2266">
        <v>7350</v>
      </c>
      <c r="B2266" t="s">
        <v>86</v>
      </c>
      <c r="C2266">
        <v>190</v>
      </c>
      <c r="D2266" s="404">
        <v>45016</v>
      </c>
      <c r="E2266" t="s">
        <v>1020</v>
      </c>
      <c r="F2266" t="s">
        <v>4118</v>
      </c>
      <c r="G2266">
        <v>210</v>
      </c>
      <c r="H2266" s="427">
        <v>-847.38</v>
      </c>
      <c r="K2266" t="s">
        <v>4724</v>
      </c>
    </row>
    <row r="2267" spans="1:11" x14ac:dyDescent="0.25">
      <c r="A2267">
        <v>7350</v>
      </c>
      <c r="B2267" t="s">
        <v>86</v>
      </c>
      <c r="C2267">
        <v>190</v>
      </c>
      <c r="D2267" s="404">
        <v>45016</v>
      </c>
      <c r="E2267" t="s">
        <v>1020</v>
      </c>
      <c r="F2267" t="s">
        <v>4118</v>
      </c>
      <c r="G2267">
        <v>220</v>
      </c>
      <c r="H2267" s="427">
        <v>-727.67</v>
      </c>
      <c r="K2267" t="s">
        <v>4724</v>
      </c>
    </row>
    <row r="2268" spans="1:11" x14ac:dyDescent="0.25">
      <c r="A2268">
        <v>7350</v>
      </c>
      <c r="B2268" t="s">
        <v>86</v>
      </c>
      <c r="C2268">
        <v>190</v>
      </c>
      <c r="D2268" s="404">
        <v>45016</v>
      </c>
      <c r="E2268" t="s">
        <v>1020</v>
      </c>
      <c r="F2268" t="s">
        <v>4118</v>
      </c>
      <c r="G2268">
        <v>230</v>
      </c>
      <c r="H2268" s="427">
        <v>-850.96</v>
      </c>
      <c r="K2268" t="s">
        <v>4724</v>
      </c>
    </row>
    <row r="2269" spans="1:11" x14ac:dyDescent="0.25">
      <c r="A2269">
        <v>7350</v>
      </c>
      <c r="B2269" t="s">
        <v>86</v>
      </c>
      <c r="C2269">
        <v>190</v>
      </c>
      <c r="D2269" s="404">
        <v>45016</v>
      </c>
      <c r="E2269" t="s">
        <v>1020</v>
      </c>
      <c r="F2269" t="s">
        <v>4118</v>
      </c>
      <c r="G2269">
        <v>240</v>
      </c>
      <c r="H2269" s="427">
        <v>-787.28</v>
      </c>
      <c r="K2269" t="s">
        <v>4724</v>
      </c>
    </row>
    <row r="2270" spans="1:11" x14ac:dyDescent="0.25">
      <c r="A2270">
        <v>7350</v>
      </c>
      <c r="B2270" t="s">
        <v>86</v>
      </c>
      <c r="C2270">
        <v>190</v>
      </c>
      <c r="D2270" s="404">
        <v>45016</v>
      </c>
      <c r="E2270" t="s">
        <v>1020</v>
      </c>
      <c r="F2270" t="s">
        <v>4118</v>
      </c>
      <c r="G2270">
        <v>330</v>
      </c>
      <c r="H2270" s="427">
        <v>-142.47999999999999</v>
      </c>
      <c r="K2270" t="s">
        <v>4724</v>
      </c>
    </row>
    <row r="2271" spans="1:11" x14ac:dyDescent="0.25">
      <c r="A2271">
        <v>7350</v>
      </c>
      <c r="B2271" t="s">
        <v>86</v>
      </c>
      <c r="C2271">
        <v>190</v>
      </c>
      <c r="D2271" s="404">
        <v>45016</v>
      </c>
      <c r="E2271" t="s">
        <v>1020</v>
      </c>
      <c r="F2271" t="s">
        <v>4118</v>
      </c>
      <c r="G2271">
        <v>340</v>
      </c>
      <c r="H2271" s="427">
        <v>-515.94000000000005</v>
      </c>
      <c r="K2271" t="s">
        <v>4724</v>
      </c>
    </row>
    <row r="2272" spans="1:11" x14ac:dyDescent="0.25">
      <c r="A2272">
        <v>7350</v>
      </c>
      <c r="B2272" t="s">
        <v>86</v>
      </c>
      <c r="C2272">
        <v>190</v>
      </c>
      <c r="D2272" s="404">
        <v>45016</v>
      </c>
      <c r="E2272" t="s">
        <v>1020</v>
      </c>
      <c r="F2272" t="s">
        <v>4118</v>
      </c>
      <c r="G2272">
        <v>430</v>
      </c>
      <c r="H2272" s="427">
        <v>-1200.07</v>
      </c>
      <c r="K2272" t="s">
        <v>4724</v>
      </c>
    </row>
    <row r="2273" spans="1:11" x14ac:dyDescent="0.25">
      <c r="A2273">
        <v>7350</v>
      </c>
      <c r="B2273" t="s">
        <v>86</v>
      </c>
      <c r="C2273">
        <v>190</v>
      </c>
      <c r="D2273" s="404">
        <v>45016</v>
      </c>
      <c r="E2273" t="s">
        <v>1020</v>
      </c>
      <c r="F2273" t="s">
        <v>4118</v>
      </c>
      <c r="G2273">
        <v>440</v>
      </c>
      <c r="H2273" s="427">
        <v>-1548.49</v>
      </c>
      <c r="K2273" t="s">
        <v>4724</v>
      </c>
    </row>
    <row r="2274" spans="1:11" x14ac:dyDescent="0.25">
      <c r="A2274">
        <v>7350</v>
      </c>
      <c r="B2274" t="s">
        <v>86</v>
      </c>
      <c r="C2274">
        <v>190</v>
      </c>
      <c r="D2274" s="404">
        <v>45016</v>
      </c>
      <c r="E2274" t="s">
        <v>1020</v>
      </c>
      <c r="F2274" t="s">
        <v>4118</v>
      </c>
      <c r="G2274">
        <v>110</v>
      </c>
      <c r="H2274" s="427">
        <v>2539.41</v>
      </c>
      <c r="K2274" t="s">
        <v>4724</v>
      </c>
    </row>
    <row r="2275" spans="1:11" x14ac:dyDescent="0.25">
      <c r="A2275">
        <v>7350</v>
      </c>
      <c r="B2275" t="s">
        <v>86</v>
      </c>
      <c r="C2275">
        <v>190</v>
      </c>
      <c r="D2275" s="404">
        <v>45016</v>
      </c>
      <c r="E2275" t="s">
        <v>1020</v>
      </c>
      <c r="F2275" t="s">
        <v>4118</v>
      </c>
      <c r="G2275">
        <v>120</v>
      </c>
      <c r="H2275" s="427">
        <v>3063.61</v>
      </c>
      <c r="K2275" t="s">
        <v>4724</v>
      </c>
    </row>
    <row r="2276" spans="1:11" x14ac:dyDescent="0.25">
      <c r="A2276">
        <v>7350</v>
      </c>
      <c r="B2276" t="s">
        <v>86</v>
      </c>
      <c r="C2276">
        <v>190</v>
      </c>
      <c r="D2276" s="404">
        <v>45016</v>
      </c>
      <c r="E2276" t="s">
        <v>1020</v>
      </c>
      <c r="F2276" t="s">
        <v>4118</v>
      </c>
      <c r="G2276">
        <v>130</v>
      </c>
      <c r="H2276" s="427">
        <v>2740.69</v>
      </c>
      <c r="K2276" t="s">
        <v>4724</v>
      </c>
    </row>
    <row r="2277" spans="1:11" x14ac:dyDescent="0.25">
      <c r="A2277">
        <v>7350</v>
      </c>
      <c r="B2277" t="s">
        <v>86</v>
      </c>
      <c r="C2277">
        <v>190</v>
      </c>
      <c r="D2277" s="404">
        <v>45016</v>
      </c>
      <c r="E2277" t="s">
        <v>1020</v>
      </c>
      <c r="F2277" t="s">
        <v>4118</v>
      </c>
      <c r="G2277">
        <v>140</v>
      </c>
      <c r="H2277" s="427">
        <v>2606.65</v>
      </c>
      <c r="K2277" t="s">
        <v>4724</v>
      </c>
    </row>
    <row r="2278" spans="1:11" x14ac:dyDescent="0.25">
      <c r="A2278">
        <v>7350</v>
      </c>
      <c r="B2278" t="s">
        <v>86</v>
      </c>
      <c r="C2278">
        <v>190</v>
      </c>
      <c r="D2278" s="404">
        <v>45016</v>
      </c>
      <c r="E2278" t="s">
        <v>1020</v>
      </c>
      <c r="F2278" t="s">
        <v>4118</v>
      </c>
      <c r="G2278">
        <v>160</v>
      </c>
      <c r="H2278" s="427">
        <v>1556.33</v>
      </c>
      <c r="K2278" t="s">
        <v>4724</v>
      </c>
    </row>
    <row r="2279" spans="1:11" x14ac:dyDescent="0.25">
      <c r="A2279">
        <v>7350</v>
      </c>
      <c r="B2279" t="s">
        <v>86</v>
      </c>
      <c r="C2279">
        <v>190</v>
      </c>
      <c r="D2279" s="404">
        <v>45016</v>
      </c>
      <c r="E2279" t="s">
        <v>1020</v>
      </c>
      <c r="F2279" t="s">
        <v>4118</v>
      </c>
      <c r="G2279">
        <v>210</v>
      </c>
      <c r="H2279" s="427">
        <v>847.38</v>
      </c>
      <c r="K2279" t="s">
        <v>4724</v>
      </c>
    </row>
    <row r="2280" spans="1:11" x14ac:dyDescent="0.25">
      <c r="A2280">
        <v>7350</v>
      </c>
      <c r="B2280" t="s">
        <v>86</v>
      </c>
      <c r="C2280">
        <v>190</v>
      </c>
      <c r="D2280" s="404">
        <v>45016</v>
      </c>
      <c r="E2280" t="s">
        <v>1020</v>
      </c>
      <c r="F2280" t="s">
        <v>4118</v>
      </c>
      <c r="G2280">
        <v>220</v>
      </c>
      <c r="H2280" s="427">
        <v>727.67</v>
      </c>
      <c r="K2280" t="s">
        <v>4724</v>
      </c>
    </row>
    <row r="2281" spans="1:11" x14ac:dyDescent="0.25">
      <c r="A2281">
        <v>7350</v>
      </c>
      <c r="B2281" t="s">
        <v>86</v>
      </c>
      <c r="C2281">
        <v>190</v>
      </c>
      <c r="D2281" s="404">
        <v>45016</v>
      </c>
      <c r="E2281" t="s">
        <v>1020</v>
      </c>
      <c r="F2281" t="s">
        <v>4118</v>
      </c>
      <c r="G2281">
        <v>230</v>
      </c>
      <c r="H2281" s="427">
        <v>850.96</v>
      </c>
      <c r="K2281" t="s">
        <v>4724</v>
      </c>
    </row>
    <row r="2282" spans="1:11" x14ac:dyDescent="0.25">
      <c r="A2282">
        <v>7350</v>
      </c>
      <c r="B2282" t="s">
        <v>86</v>
      </c>
      <c r="C2282">
        <v>190</v>
      </c>
      <c r="D2282" s="404">
        <v>45016</v>
      </c>
      <c r="E2282" t="s">
        <v>1020</v>
      </c>
      <c r="F2282" t="s">
        <v>4118</v>
      </c>
      <c r="G2282">
        <v>240</v>
      </c>
      <c r="H2282" s="427">
        <v>787.28</v>
      </c>
      <c r="K2282" t="s">
        <v>4724</v>
      </c>
    </row>
    <row r="2283" spans="1:11" x14ac:dyDescent="0.25">
      <c r="A2283">
        <v>7350</v>
      </c>
      <c r="B2283" t="s">
        <v>86</v>
      </c>
      <c r="C2283">
        <v>190</v>
      </c>
      <c r="D2283" s="404">
        <v>45016</v>
      </c>
      <c r="E2283" t="s">
        <v>1020</v>
      </c>
      <c r="F2283" t="s">
        <v>4118</v>
      </c>
      <c r="G2283">
        <v>330</v>
      </c>
      <c r="H2283" s="427">
        <v>142.47999999999999</v>
      </c>
      <c r="K2283" t="s">
        <v>4724</v>
      </c>
    </row>
    <row r="2284" spans="1:11" x14ac:dyDescent="0.25">
      <c r="A2284">
        <v>7350</v>
      </c>
      <c r="B2284" t="s">
        <v>86</v>
      </c>
      <c r="C2284">
        <v>190</v>
      </c>
      <c r="D2284" s="404">
        <v>45016</v>
      </c>
      <c r="E2284" t="s">
        <v>1020</v>
      </c>
      <c r="F2284" t="s">
        <v>4118</v>
      </c>
      <c r="G2284">
        <v>340</v>
      </c>
      <c r="H2284" s="427">
        <v>515.94000000000005</v>
      </c>
      <c r="K2284" t="s">
        <v>4724</v>
      </c>
    </row>
    <row r="2285" spans="1:11" x14ac:dyDescent="0.25">
      <c r="A2285">
        <v>7350</v>
      </c>
      <c r="B2285" t="s">
        <v>86</v>
      </c>
      <c r="C2285">
        <v>190</v>
      </c>
      <c r="D2285" s="404">
        <v>45016</v>
      </c>
      <c r="E2285" t="s">
        <v>1020</v>
      </c>
      <c r="F2285" t="s">
        <v>4118</v>
      </c>
      <c r="G2285">
        <v>430</v>
      </c>
      <c r="H2285" s="427">
        <v>1200.07</v>
      </c>
      <c r="K2285" t="s">
        <v>4724</v>
      </c>
    </row>
    <row r="2286" spans="1:11" x14ac:dyDescent="0.25">
      <c r="A2286">
        <v>7350</v>
      </c>
      <c r="B2286" t="s">
        <v>86</v>
      </c>
      <c r="C2286">
        <v>190</v>
      </c>
      <c r="D2286" s="404">
        <v>45016</v>
      </c>
      <c r="E2286" t="s">
        <v>1020</v>
      </c>
      <c r="F2286" t="s">
        <v>4118</v>
      </c>
      <c r="G2286">
        <v>440</v>
      </c>
      <c r="H2286" s="427">
        <v>1548.49</v>
      </c>
      <c r="K2286" t="s">
        <v>4724</v>
      </c>
    </row>
    <row r="2287" spans="1:11" x14ac:dyDescent="0.25">
      <c r="A2287">
        <v>7350</v>
      </c>
      <c r="B2287" t="s">
        <v>86</v>
      </c>
      <c r="C2287">
        <v>210</v>
      </c>
      <c r="D2287" s="404">
        <v>45016</v>
      </c>
      <c r="E2287" t="s">
        <v>1020</v>
      </c>
      <c r="F2287" t="s">
        <v>4118</v>
      </c>
      <c r="H2287" s="427">
        <v>-847.38</v>
      </c>
      <c r="K2287" t="s">
        <v>4724</v>
      </c>
    </row>
    <row r="2288" spans="1:11" x14ac:dyDescent="0.25">
      <c r="A2288">
        <v>7350</v>
      </c>
      <c r="B2288" t="s">
        <v>86</v>
      </c>
      <c r="C2288">
        <v>210</v>
      </c>
      <c r="D2288" s="404">
        <v>45016</v>
      </c>
      <c r="E2288" t="s">
        <v>1020</v>
      </c>
      <c r="F2288" t="s">
        <v>4118</v>
      </c>
      <c r="H2288" s="427">
        <v>847.38</v>
      </c>
      <c r="K2288" t="s">
        <v>4724</v>
      </c>
    </row>
    <row r="2289" spans="1:11" x14ac:dyDescent="0.25">
      <c r="A2289">
        <v>7350</v>
      </c>
      <c r="B2289" t="s">
        <v>86</v>
      </c>
      <c r="C2289">
        <v>210</v>
      </c>
      <c r="D2289" s="404">
        <v>45016</v>
      </c>
      <c r="E2289" t="s">
        <v>1020</v>
      </c>
      <c r="F2289" t="s">
        <v>4118</v>
      </c>
      <c r="H2289" s="427">
        <v>-847.38</v>
      </c>
      <c r="K2289" t="s">
        <v>4724</v>
      </c>
    </row>
    <row r="2290" spans="1:11" ht="105" x14ac:dyDescent="0.25">
      <c r="A2290">
        <v>7350</v>
      </c>
      <c r="B2290" t="s">
        <v>86</v>
      </c>
      <c r="C2290">
        <v>210</v>
      </c>
      <c r="D2290" s="404">
        <v>45016</v>
      </c>
      <c r="E2290" s="448" t="s">
        <v>4655</v>
      </c>
      <c r="F2290" t="s">
        <v>3974</v>
      </c>
      <c r="G2290" t="s">
        <v>4654</v>
      </c>
      <c r="H2290" s="427">
        <v>4.0999999999999996</v>
      </c>
      <c r="K2290" t="s">
        <v>4259</v>
      </c>
    </row>
    <row r="2291" spans="1:11" x14ac:dyDescent="0.25">
      <c r="A2291">
        <v>7350</v>
      </c>
      <c r="B2291" t="s">
        <v>86</v>
      </c>
      <c r="C2291">
        <v>220</v>
      </c>
      <c r="D2291" s="404">
        <v>45016</v>
      </c>
      <c r="E2291" t="s">
        <v>1020</v>
      </c>
      <c r="F2291" t="s">
        <v>4118</v>
      </c>
      <c r="H2291" s="427">
        <v>-727.67</v>
      </c>
      <c r="K2291" t="s">
        <v>4724</v>
      </c>
    </row>
    <row r="2292" spans="1:11" x14ac:dyDescent="0.25">
      <c r="A2292">
        <v>7350</v>
      </c>
      <c r="B2292" t="s">
        <v>86</v>
      </c>
      <c r="C2292">
        <v>220</v>
      </c>
      <c r="D2292" s="404">
        <v>45016</v>
      </c>
      <c r="E2292" t="s">
        <v>1020</v>
      </c>
      <c r="F2292" t="s">
        <v>4118</v>
      </c>
      <c r="H2292" s="427">
        <v>727.67</v>
      </c>
      <c r="K2292" t="s">
        <v>4724</v>
      </c>
    </row>
    <row r="2293" spans="1:11" x14ac:dyDescent="0.25">
      <c r="A2293">
        <v>7350</v>
      </c>
      <c r="B2293" t="s">
        <v>86</v>
      </c>
      <c r="C2293">
        <v>220</v>
      </c>
      <c r="D2293" s="404">
        <v>45016</v>
      </c>
      <c r="E2293" t="s">
        <v>1020</v>
      </c>
      <c r="F2293" t="s">
        <v>4118</v>
      </c>
      <c r="H2293" s="427">
        <v>-727.67</v>
      </c>
      <c r="K2293" t="s">
        <v>4724</v>
      </c>
    </row>
    <row r="2294" spans="1:11" ht="105" x14ac:dyDescent="0.25">
      <c r="A2294">
        <v>7350</v>
      </c>
      <c r="B2294" t="s">
        <v>86</v>
      </c>
      <c r="C2294">
        <v>220</v>
      </c>
      <c r="D2294" s="404">
        <v>45016</v>
      </c>
      <c r="E2294" s="448" t="s">
        <v>4655</v>
      </c>
      <c r="F2294" t="s">
        <v>3974</v>
      </c>
      <c r="G2294" t="s">
        <v>4654</v>
      </c>
      <c r="H2294" s="427">
        <v>2.46</v>
      </c>
      <c r="K2294" t="s">
        <v>4259</v>
      </c>
    </row>
    <row r="2295" spans="1:11" x14ac:dyDescent="0.25">
      <c r="A2295">
        <v>7350</v>
      </c>
      <c r="B2295" t="s">
        <v>86</v>
      </c>
      <c r="C2295">
        <v>230</v>
      </c>
      <c r="D2295" s="404">
        <v>45016</v>
      </c>
      <c r="E2295" t="s">
        <v>1020</v>
      </c>
      <c r="F2295" t="s">
        <v>4118</v>
      </c>
      <c r="H2295" s="427">
        <v>-850.96</v>
      </c>
    </row>
    <row r="2296" spans="1:11" x14ac:dyDescent="0.25">
      <c r="A2296">
        <v>7350</v>
      </c>
      <c r="B2296" t="s">
        <v>86</v>
      </c>
      <c r="C2296">
        <v>230</v>
      </c>
      <c r="D2296" s="404">
        <v>45016</v>
      </c>
      <c r="E2296" t="s">
        <v>1020</v>
      </c>
      <c r="F2296" t="s">
        <v>4118</v>
      </c>
      <c r="H2296" s="427">
        <v>850.96</v>
      </c>
      <c r="K2296" t="s">
        <v>4724</v>
      </c>
    </row>
    <row r="2297" spans="1:11" x14ac:dyDescent="0.25">
      <c r="A2297">
        <v>7350</v>
      </c>
      <c r="B2297" t="s">
        <v>86</v>
      </c>
      <c r="C2297">
        <v>230</v>
      </c>
      <c r="D2297" s="404">
        <v>45016</v>
      </c>
      <c r="E2297" t="s">
        <v>1020</v>
      </c>
      <c r="F2297" t="s">
        <v>4118</v>
      </c>
      <c r="H2297" s="427">
        <v>-850.96</v>
      </c>
      <c r="K2297" t="s">
        <v>4724</v>
      </c>
    </row>
    <row r="2298" spans="1:11" ht="105" x14ac:dyDescent="0.25">
      <c r="A2298">
        <v>7350</v>
      </c>
      <c r="B2298" t="s">
        <v>86</v>
      </c>
      <c r="C2298">
        <v>230</v>
      </c>
      <c r="D2298" s="404">
        <v>45016</v>
      </c>
      <c r="E2298" s="448" t="s">
        <v>4655</v>
      </c>
      <c r="F2298" t="s">
        <v>3974</v>
      </c>
      <c r="G2298" t="s">
        <v>4654</v>
      </c>
      <c r="H2298" s="427">
        <v>4.1500000000000004</v>
      </c>
      <c r="K2298" t="s">
        <v>4259</v>
      </c>
    </row>
    <row r="2299" spans="1:11" x14ac:dyDescent="0.25">
      <c r="A2299">
        <v>7350</v>
      </c>
      <c r="B2299" t="s">
        <v>86</v>
      </c>
      <c r="C2299">
        <v>240</v>
      </c>
      <c r="D2299" s="404">
        <v>45016</v>
      </c>
      <c r="E2299" t="s">
        <v>1020</v>
      </c>
      <c r="F2299" t="s">
        <v>4118</v>
      </c>
      <c r="H2299" s="427">
        <v>-787.28</v>
      </c>
      <c r="K2299" t="s">
        <v>4724</v>
      </c>
    </row>
    <row r="2300" spans="1:11" x14ac:dyDescent="0.25">
      <c r="A2300">
        <v>7350</v>
      </c>
      <c r="B2300" t="s">
        <v>86</v>
      </c>
      <c r="C2300">
        <v>240</v>
      </c>
      <c r="D2300" s="404">
        <v>45016</v>
      </c>
      <c r="E2300" t="s">
        <v>1020</v>
      </c>
      <c r="F2300" t="s">
        <v>4118</v>
      </c>
      <c r="H2300" s="427">
        <v>787.28</v>
      </c>
      <c r="K2300" t="s">
        <v>4724</v>
      </c>
    </row>
    <row r="2301" spans="1:11" x14ac:dyDescent="0.25">
      <c r="A2301">
        <v>7350</v>
      </c>
      <c r="B2301" t="s">
        <v>86</v>
      </c>
      <c r="C2301">
        <v>240</v>
      </c>
      <c r="D2301" s="404">
        <v>45016</v>
      </c>
      <c r="E2301" t="s">
        <v>1020</v>
      </c>
      <c r="F2301" t="s">
        <v>4118</v>
      </c>
      <c r="H2301" s="427">
        <v>-787.28</v>
      </c>
      <c r="K2301" t="s">
        <v>4724</v>
      </c>
    </row>
    <row r="2302" spans="1:11" ht="105" x14ac:dyDescent="0.25">
      <c r="A2302">
        <v>7350</v>
      </c>
      <c r="B2302" t="s">
        <v>86</v>
      </c>
      <c r="C2302">
        <v>240</v>
      </c>
      <c r="D2302" s="404">
        <v>45016</v>
      </c>
      <c r="E2302" s="448" t="s">
        <v>4655</v>
      </c>
      <c r="F2302" t="s">
        <v>3974</v>
      </c>
      <c r="G2302" t="s">
        <v>4654</v>
      </c>
      <c r="H2302" s="427">
        <v>3.28</v>
      </c>
      <c r="K2302" t="s">
        <v>4259</v>
      </c>
    </row>
    <row r="2303" spans="1:11" x14ac:dyDescent="0.25">
      <c r="A2303">
        <v>7350</v>
      </c>
      <c r="B2303" t="s">
        <v>86</v>
      </c>
      <c r="C2303">
        <v>330</v>
      </c>
      <c r="D2303" s="404">
        <v>45016</v>
      </c>
      <c r="E2303" t="s">
        <v>1020</v>
      </c>
      <c r="F2303" t="s">
        <v>4118</v>
      </c>
      <c r="H2303" s="427">
        <v>-142.47999999999999</v>
      </c>
      <c r="K2303" t="s">
        <v>4724</v>
      </c>
    </row>
    <row r="2304" spans="1:11" x14ac:dyDescent="0.25">
      <c r="A2304">
        <v>7350</v>
      </c>
      <c r="B2304" t="s">
        <v>86</v>
      </c>
      <c r="C2304">
        <v>330</v>
      </c>
      <c r="D2304" s="404">
        <v>45016</v>
      </c>
      <c r="E2304" t="s">
        <v>1020</v>
      </c>
      <c r="F2304" t="s">
        <v>4118</v>
      </c>
      <c r="H2304" s="427">
        <v>142.47999999999999</v>
      </c>
      <c r="K2304" t="s">
        <v>4724</v>
      </c>
    </row>
    <row r="2305" spans="1:11" x14ac:dyDescent="0.25">
      <c r="A2305">
        <v>7350</v>
      </c>
      <c r="B2305" t="s">
        <v>86</v>
      </c>
      <c r="C2305">
        <v>330</v>
      </c>
      <c r="D2305" s="404">
        <v>45016</v>
      </c>
      <c r="E2305" t="s">
        <v>1020</v>
      </c>
      <c r="F2305" t="s">
        <v>4118</v>
      </c>
      <c r="H2305" s="427">
        <v>-142.47999999999999</v>
      </c>
      <c r="K2305" t="s">
        <v>4724</v>
      </c>
    </row>
    <row r="2306" spans="1:11" x14ac:dyDescent="0.25">
      <c r="A2306">
        <v>7350</v>
      </c>
      <c r="B2306" t="s">
        <v>86</v>
      </c>
      <c r="C2306">
        <v>340</v>
      </c>
      <c r="D2306" s="404">
        <v>45016</v>
      </c>
      <c r="E2306" t="s">
        <v>1020</v>
      </c>
      <c r="F2306" t="s">
        <v>4118</v>
      </c>
      <c r="H2306" s="427">
        <v>-515.94000000000005</v>
      </c>
      <c r="K2306" t="s">
        <v>4724</v>
      </c>
    </row>
    <row r="2307" spans="1:11" x14ac:dyDescent="0.25">
      <c r="A2307">
        <v>7350</v>
      </c>
      <c r="B2307" t="s">
        <v>86</v>
      </c>
      <c r="C2307">
        <v>340</v>
      </c>
      <c r="D2307" s="404">
        <v>45016</v>
      </c>
      <c r="E2307" t="s">
        <v>1020</v>
      </c>
      <c r="F2307" t="s">
        <v>4118</v>
      </c>
      <c r="H2307" s="427">
        <v>515.94000000000005</v>
      </c>
      <c r="K2307" t="s">
        <v>4724</v>
      </c>
    </row>
    <row r="2308" spans="1:11" x14ac:dyDescent="0.25">
      <c r="A2308">
        <v>7350</v>
      </c>
      <c r="B2308" t="s">
        <v>86</v>
      </c>
      <c r="C2308">
        <v>340</v>
      </c>
      <c r="D2308" s="404">
        <v>45016</v>
      </c>
      <c r="E2308" t="s">
        <v>1020</v>
      </c>
      <c r="F2308" t="s">
        <v>4118</v>
      </c>
      <c r="H2308" s="427">
        <v>-515.94000000000005</v>
      </c>
      <c r="K2308" t="s">
        <v>4724</v>
      </c>
    </row>
    <row r="2309" spans="1:11" ht="105" x14ac:dyDescent="0.25">
      <c r="A2309">
        <v>7350</v>
      </c>
      <c r="B2309" t="s">
        <v>86</v>
      </c>
      <c r="C2309">
        <v>340</v>
      </c>
      <c r="D2309" s="404">
        <v>45016</v>
      </c>
      <c r="E2309" s="448" t="s">
        <v>4655</v>
      </c>
      <c r="F2309" t="s">
        <v>3974</v>
      </c>
      <c r="G2309" t="s">
        <v>4654</v>
      </c>
      <c r="H2309" s="427">
        <v>1.67</v>
      </c>
      <c r="K2309" t="s">
        <v>4259</v>
      </c>
    </row>
    <row r="2310" spans="1:11" x14ac:dyDescent="0.25">
      <c r="A2310">
        <v>7350</v>
      </c>
      <c r="B2310" t="s">
        <v>86</v>
      </c>
      <c r="C2310">
        <v>430</v>
      </c>
      <c r="D2310" s="404">
        <v>45016</v>
      </c>
      <c r="E2310" t="s">
        <v>1020</v>
      </c>
      <c r="F2310" t="s">
        <v>4118</v>
      </c>
      <c r="H2310" s="427">
        <v>-1200.07</v>
      </c>
      <c r="K2310" t="s">
        <v>4724</v>
      </c>
    </row>
    <row r="2311" spans="1:11" x14ac:dyDescent="0.25">
      <c r="A2311">
        <v>7350</v>
      </c>
      <c r="B2311" t="s">
        <v>86</v>
      </c>
      <c r="C2311">
        <v>430</v>
      </c>
      <c r="D2311" s="404">
        <v>45016</v>
      </c>
      <c r="E2311" t="s">
        <v>1020</v>
      </c>
      <c r="F2311" t="s">
        <v>4118</v>
      </c>
      <c r="H2311" s="427">
        <v>1200.07</v>
      </c>
      <c r="K2311" t="s">
        <v>4724</v>
      </c>
    </row>
    <row r="2312" spans="1:11" x14ac:dyDescent="0.25">
      <c r="A2312">
        <v>7350</v>
      </c>
      <c r="B2312" t="s">
        <v>86</v>
      </c>
      <c r="C2312">
        <v>430</v>
      </c>
      <c r="D2312" s="404">
        <v>45016</v>
      </c>
      <c r="E2312" t="s">
        <v>1020</v>
      </c>
      <c r="F2312" t="s">
        <v>4118</v>
      </c>
      <c r="H2312" s="427">
        <v>-1200.07</v>
      </c>
      <c r="K2312" t="s">
        <v>4724</v>
      </c>
    </row>
    <row r="2313" spans="1:11" x14ac:dyDescent="0.25">
      <c r="A2313">
        <v>7350</v>
      </c>
      <c r="B2313" t="s">
        <v>86</v>
      </c>
      <c r="C2313">
        <v>440</v>
      </c>
      <c r="D2313" s="404">
        <v>45016</v>
      </c>
      <c r="E2313" t="s">
        <v>1020</v>
      </c>
      <c r="F2313" t="s">
        <v>4118</v>
      </c>
      <c r="H2313" s="427">
        <v>-1548.49</v>
      </c>
      <c r="K2313" t="s">
        <v>4724</v>
      </c>
    </row>
    <row r="2314" spans="1:11" x14ac:dyDescent="0.25">
      <c r="A2314">
        <v>7350</v>
      </c>
      <c r="B2314" t="s">
        <v>86</v>
      </c>
      <c r="C2314">
        <v>440</v>
      </c>
      <c r="D2314" s="404">
        <v>45016</v>
      </c>
      <c r="E2314" t="s">
        <v>1020</v>
      </c>
      <c r="F2314" t="s">
        <v>4118</v>
      </c>
      <c r="H2314" s="427">
        <v>1548.49</v>
      </c>
      <c r="K2314" t="s">
        <v>4724</v>
      </c>
    </row>
    <row r="2315" spans="1:11" x14ac:dyDescent="0.25">
      <c r="A2315">
        <v>7350</v>
      </c>
      <c r="B2315" t="s">
        <v>86</v>
      </c>
      <c r="C2315">
        <v>440</v>
      </c>
      <c r="D2315" s="404">
        <v>45016</v>
      </c>
      <c r="E2315" t="s">
        <v>1020</v>
      </c>
      <c r="F2315" t="s">
        <v>4118</v>
      </c>
      <c r="H2315" s="427">
        <v>-1548.49</v>
      </c>
      <c r="K2315" t="s">
        <v>4724</v>
      </c>
    </row>
    <row r="2316" spans="1:11" ht="105" x14ac:dyDescent="0.25">
      <c r="A2316">
        <v>7350</v>
      </c>
      <c r="B2316" t="s">
        <v>86</v>
      </c>
      <c r="C2316">
        <v>935</v>
      </c>
      <c r="D2316" s="404">
        <v>45016</v>
      </c>
      <c r="E2316" s="448" t="s">
        <v>4655</v>
      </c>
      <c r="F2316" t="s">
        <v>3974</v>
      </c>
      <c r="G2316" t="s">
        <v>4654</v>
      </c>
      <c r="H2316" s="427">
        <v>1.54</v>
      </c>
      <c r="K2316" t="s">
        <v>4259</v>
      </c>
    </row>
    <row r="2317" spans="1:11" x14ac:dyDescent="0.25">
      <c r="A2317">
        <v>7350</v>
      </c>
      <c r="B2317" t="s">
        <v>86</v>
      </c>
      <c r="C2317">
        <v>935</v>
      </c>
      <c r="D2317" s="404">
        <v>45016</v>
      </c>
      <c r="E2317" t="s">
        <v>4660</v>
      </c>
      <c r="F2317" t="s">
        <v>3974</v>
      </c>
      <c r="G2317" t="s">
        <v>4659</v>
      </c>
      <c r="H2317" s="427">
        <v>2.93</v>
      </c>
    </row>
    <row r="2318" spans="1:11" ht="105" x14ac:dyDescent="0.25">
      <c r="A2318">
        <v>7350</v>
      </c>
      <c r="B2318" t="s">
        <v>86</v>
      </c>
      <c r="C2318">
        <v>936</v>
      </c>
      <c r="D2318" s="404">
        <v>45016</v>
      </c>
      <c r="E2318" s="448" t="s">
        <v>4655</v>
      </c>
      <c r="F2318" t="s">
        <v>3974</v>
      </c>
      <c r="G2318" t="s">
        <v>4654</v>
      </c>
      <c r="H2318" s="427">
        <v>1.54</v>
      </c>
      <c r="K2318" t="s">
        <v>4259</v>
      </c>
    </row>
    <row r="2319" spans="1:11" x14ac:dyDescent="0.25">
      <c r="A2319">
        <v>7350</v>
      </c>
      <c r="B2319" t="s">
        <v>86</v>
      </c>
      <c r="C2319">
        <v>110</v>
      </c>
      <c r="D2319" s="404">
        <v>45019</v>
      </c>
      <c r="E2319" t="s">
        <v>2681</v>
      </c>
      <c r="F2319" t="s">
        <v>3974</v>
      </c>
      <c r="G2319" t="s">
        <v>4648</v>
      </c>
      <c r="H2319" s="427">
        <v>157.13</v>
      </c>
      <c r="K2319" t="s">
        <v>4259</v>
      </c>
    </row>
    <row r="2320" spans="1:11" x14ac:dyDescent="0.25">
      <c r="A2320">
        <v>7350</v>
      </c>
      <c r="B2320" t="s">
        <v>86</v>
      </c>
      <c r="C2320">
        <v>112</v>
      </c>
      <c r="D2320" s="404">
        <v>45019</v>
      </c>
      <c r="E2320" t="s">
        <v>2681</v>
      </c>
      <c r="F2320" t="s">
        <v>3974</v>
      </c>
      <c r="G2320" t="s">
        <v>4648</v>
      </c>
      <c r="H2320" s="427">
        <v>78.569999999999993</v>
      </c>
      <c r="K2320" t="s">
        <v>4259</v>
      </c>
    </row>
    <row r="2321" spans="1:11" x14ac:dyDescent="0.25">
      <c r="A2321">
        <v>7350</v>
      </c>
      <c r="B2321" t="s">
        <v>86</v>
      </c>
      <c r="C2321">
        <v>120</v>
      </c>
      <c r="D2321" s="404">
        <v>45019</v>
      </c>
      <c r="E2321" t="s">
        <v>2681</v>
      </c>
      <c r="F2321" t="s">
        <v>3974</v>
      </c>
      <c r="G2321" t="s">
        <v>4648</v>
      </c>
      <c r="H2321" s="427">
        <v>172.84</v>
      </c>
      <c r="K2321" t="s">
        <v>4259</v>
      </c>
    </row>
    <row r="2322" spans="1:11" x14ac:dyDescent="0.25">
      <c r="A2322">
        <v>7350</v>
      </c>
      <c r="B2322" t="s">
        <v>86</v>
      </c>
      <c r="C2322">
        <v>130</v>
      </c>
      <c r="D2322" s="404">
        <v>45019</v>
      </c>
      <c r="E2322" t="s">
        <v>2681</v>
      </c>
      <c r="F2322" t="s">
        <v>3974</v>
      </c>
      <c r="G2322" t="s">
        <v>4648</v>
      </c>
      <c r="H2322" s="427">
        <v>133.57</v>
      </c>
      <c r="K2322" t="s">
        <v>4259</v>
      </c>
    </row>
    <row r="2323" spans="1:11" x14ac:dyDescent="0.25">
      <c r="A2323">
        <v>7350</v>
      </c>
      <c r="B2323" t="s">
        <v>86</v>
      </c>
      <c r="C2323">
        <v>140</v>
      </c>
      <c r="D2323" s="404">
        <v>45019</v>
      </c>
      <c r="E2323" t="s">
        <v>2681</v>
      </c>
      <c r="F2323" t="s">
        <v>3974</v>
      </c>
      <c r="G2323" t="s">
        <v>4648</v>
      </c>
      <c r="H2323" s="427">
        <v>157.13</v>
      </c>
      <c r="K2323" t="s">
        <v>4259</v>
      </c>
    </row>
    <row r="2324" spans="1:11" x14ac:dyDescent="0.25">
      <c r="A2324">
        <v>7350</v>
      </c>
      <c r="B2324" t="s">
        <v>86</v>
      </c>
      <c r="C2324">
        <v>160</v>
      </c>
      <c r="D2324" s="404">
        <v>45019</v>
      </c>
      <c r="E2324" t="s">
        <v>2681</v>
      </c>
      <c r="F2324" t="s">
        <v>3974</v>
      </c>
      <c r="G2324" t="s">
        <v>4648</v>
      </c>
      <c r="H2324" s="427">
        <v>47.14</v>
      </c>
      <c r="K2324" t="s">
        <v>4259</v>
      </c>
    </row>
    <row r="2325" spans="1:11" ht="180" x14ac:dyDescent="0.25">
      <c r="A2325">
        <v>7350</v>
      </c>
      <c r="B2325" t="s">
        <v>86</v>
      </c>
      <c r="C2325">
        <v>330</v>
      </c>
      <c r="D2325" s="404">
        <v>45019</v>
      </c>
      <c r="E2325" s="448" t="s">
        <v>4647</v>
      </c>
      <c r="F2325" t="s">
        <v>3974</v>
      </c>
      <c r="G2325" t="s">
        <v>4646</v>
      </c>
      <c r="H2325" s="427">
        <v>353.5</v>
      </c>
      <c r="K2325" t="s">
        <v>4259</v>
      </c>
    </row>
    <row r="2326" spans="1:11" ht="180" x14ac:dyDescent="0.25">
      <c r="A2326">
        <v>7350</v>
      </c>
      <c r="B2326" t="s">
        <v>86</v>
      </c>
      <c r="C2326">
        <v>340</v>
      </c>
      <c r="D2326" s="404">
        <v>45019</v>
      </c>
      <c r="E2326" s="448" t="s">
        <v>4647</v>
      </c>
      <c r="F2326" t="s">
        <v>3974</v>
      </c>
      <c r="G2326" t="s">
        <v>4646</v>
      </c>
      <c r="H2326" s="427">
        <v>353.5</v>
      </c>
      <c r="K2326" t="s">
        <v>4259</v>
      </c>
    </row>
    <row r="2327" spans="1:11" x14ac:dyDescent="0.25">
      <c r="A2327">
        <v>7350</v>
      </c>
      <c r="B2327" t="s">
        <v>86</v>
      </c>
      <c r="C2327">
        <v>935</v>
      </c>
      <c r="D2327" s="404">
        <v>45019</v>
      </c>
      <c r="E2327" t="s">
        <v>2681</v>
      </c>
      <c r="F2327" t="s">
        <v>3974</v>
      </c>
      <c r="G2327" t="s">
        <v>4648</v>
      </c>
      <c r="H2327" s="427">
        <v>39.29</v>
      </c>
      <c r="K2327" t="s">
        <v>4259</v>
      </c>
    </row>
    <row r="2328" spans="1:11" ht="180" x14ac:dyDescent="0.25">
      <c r="A2328">
        <v>7350</v>
      </c>
      <c r="B2328" t="s">
        <v>86</v>
      </c>
      <c r="C2328">
        <v>936</v>
      </c>
      <c r="D2328" s="404">
        <v>45019</v>
      </c>
      <c r="E2328" s="448" t="s">
        <v>4647</v>
      </c>
      <c r="F2328" t="s">
        <v>3974</v>
      </c>
      <c r="G2328" t="s">
        <v>4646</v>
      </c>
      <c r="H2328" s="427">
        <v>353.5</v>
      </c>
      <c r="K2328" t="s">
        <v>4259</v>
      </c>
    </row>
    <row r="2329" spans="1:11" x14ac:dyDescent="0.25">
      <c r="A2329">
        <v>7350</v>
      </c>
      <c r="B2329" t="s">
        <v>86</v>
      </c>
      <c r="C2329">
        <v>210</v>
      </c>
      <c r="D2329" s="404">
        <v>45020</v>
      </c>
      <c r="E2329" t="s">
        <v>2681</v>
      </c>
      <c r="F2329" t="s">
        <v>3974</v>
      </c>
      <c r="G2329" t="s">
        <v>4638</v>
      </c>
      <c r="H2329" s="427">
        <v>92.38</v>
      </c>
      <c r="K2329" t="s">
        <v>4259</v>
      </c>
    </row>
    <row r="2330" spans="1:11" x14ac:dyDescent="0.25">
      <c r="A2330">
        <v>7350</v>
      </c>
      <c r="B2330" t="s">
        <v>86</v>
      </c>
      <c r="C2330">
        <v>220</v>
      </c>
      <c r="D2330" s="404">
        <v>45020</v>
      </c>
      <c r="E2330" t="s">
        <v>2681</v>
      </c>
      <c r="F2330" t="s">
        <v>3974</v>
      </c>
      <c r="G2330" t="s">
        <v>4638</v>
      </c>
      <c r="H2330" s="427">
        <v>92.38</v>
      </c>
      <c r="K2330" t="s">
        <v>4259</v>
      </c>
    </row>
    <row r="2331" spans="1:11" x14ac:dyDescent="0.25">
      <c r="A2331">
        <v>7350</v>
      </c>
      <c r="B2331" t="s">
        <v>86</v>
      </c>
      <c r="C2331">
        <v>230</v>
      </c>
      <c r="D2331" s="404">
        <v>45020</v>
      </c>
      <c r="E2331" t="s">
        <v>2681</v>
      </c>
      <c r="F2331" t="s">
        <v>3974</v>
      </c>
      <c r="G2331" t="s">
        <v>4638</v>
      </c>
      <c r="H2331" s="427">
        <v>92.38</v>
      </c>
      <c r="K2331" t="s">
        <v>4259</v>
      </c>
    </row>
    <row r="2332" spans="1:11" x14ac:dyDescent="0.25">
      <c r="A2332">
        <v>7350</v>
      </c>
      <c r="B2332" t="s">
        <v>86</v>
      </c>
      <c r="C2332">
        <v>240</v>
      </c>
      <c r="D2332" s="404">
        <v>45020</v>
      </c>
      <c r="E2332" t="s">
        <v>2681</v>
      </c>
      <c r="F2332" t="s">
        <v>3974</v>
      </c>
      <c r="G2332" t="s">
        <v>4638</v>
      </c>
      <c r="H2332" s="427">
        <v>92.38</v>
      </c>
      <c r="K2332" t="s">
        <v>4259</v>
      </c>
    </row>
    <row r="2333" spans="1:11" x14ac:dyDescent="0.25">
      <c r="A2333">
        <v>7350</v>
      </c>
      <c r="B2333" t="s">
        <v>86</v>
      </c>
      <c r="C2333">
        <v>340</v>
      </c>
      <c r="D2333" s="404">
        <v>45020</v>
      </c>
      <c r="E2333" t="s">
        <v>2681</v>
      </c>
      <c r="F2333" t="s">
        <v>3974</v>
      </c>
      <c r="G2333" t="s">
        <v>4638</v>
      </c>
      <c r="H2333" s="427">
        <v>41.57</v>
      </c>
      <c r="K2333" t="s">
        <v>4259</v>
      </c>
    </row>
    <row r="2334" spans="1:11" x14ac:dyDescent="0.25">
      <c r="A2334">
        <v>7350</v>
      </c>
      <c r="B2334" t="s">
        <v>86</v>
      </c>
      <c r="C2334">
        <v>936</v>
      </c>
      <c r="D2334" s="404">
        <v>45020</v>
      </c>
      <c r="E2334" t="s">
        <v>2681</v>
      </c>
      <c r="F2334" t="s">
        <v>3974</v>
      </c>
      <c r="G2334" t="s">
        <v>4638</v>
      </c>
      <c r="H2334" s="427">
        <v>50.81</v>
      </c>
      <c r="K2334" t="s">
        <v>4259</v>
      </c>
    </row>
    <row r="2335" spans="1:11" x14ac:dyDescent="0.25">
      <c r="A2335">
        <v>7350</v>
      </c>
      <c r="B2335" t="s">
        <v>86</v>
      </c>
      <c r="C2335">
        <v>210</v>
      </c>
      <c r="D2335" s="404">
        <v>45021</v>
      </c>
      <c r="E2335" t="s">
        <v>4539</v>
      </c>
      <c r="F2335" t="s">
        <v>3974</v>
      </c>
      <c r="G2335" t="s">
        <v>4637</v>
      </c>
      <c r="H2335" s="427">
        <v>42</v>
      </c>
      <c r="K2335" t="s">
        <v>4259</v>
      </c>
    </row>
    <row r="2336" spans="1:11" x14ac:dyDescent="0.25">
      <c r="A2336">
        <v>7350</v>
      </c>
      <c r="B2336" t="s">
        <v>86</v>
      </c>
      <c r="C2336">
        <v>220</v>
      </c>
      <c r="D2336" s="404">
        <v>45021</v>
      </c>
      <c r="E2336" t="s">
        <v>4539</v>
      </c>
      <c r="F2336" t="s">
        <v>3974</v>
      </c>
      <c r="G2336" t="s">
        <v>4637</v>
      </c>
      <c r="H2336" s="427">
        <v>42</v>
      </c>
      <c r="K2336" t="s">
        <v>4259</v>
      </c>
    </row>
    <row r="2337" spans="1:11" x14ac:dyDescent="0.25">
      <c r="A2337">
        <v>7350</v>
      </c>
      <c r="B2337" t="s">
        <v>86</v>
      </c>
      <c r="C2337">
        <v>230</v>
      </c>
      <c r="D2337" s="404">
        <v>45021</v>
      </c>
      <c r="E2337" t="s">
        <v>4539</v>
      </c>
      <c r="F2337" t="s">
        <v>3974</v>
      </c>
      <c r="G2337" t="s">
        <v>4637</v>
      </c>
      <c r="H2337" s="427">
        <v>42</v>
      </c>
      <c r="K2337" t="s">
        <v>4259</v>
      </c>
    </row>
    <row r="2338" spans="1:11" x14ac:dyDescent="0.25">
      <c r="A2338">
        <v>7350</v>
      </c>
      <c r="B2338" t="s">
        <v>86</v>
      </c>
      <c r="C2338">
        <v>240</v>
      </c>
      <c r="D2338" s="404">
        <v>45021</v>
      </c>
      <c r="E2338" t="s">
        <v>4539</v>
      </c>
      <c r="F2338" t="s">
        <v>3974</v>
      </c>
      <c r="G2338" t="s">
        <v>4637</v>
      </c>
      <c r="H2338" s="427">
        <v>42</v>
      </c>
      <c r="K2338" t="s">
        <v>4259</v>
      </c>
    </row>
    <row r="2339" spans="1:11" x14ac:dyDescent="0.25">
      <c r="A2339">
        <v>7350</v>
      </c>
      <c r="B2339" t="s">
        <v>86</v>
      </c>
      <c r="C2339">
        <v>340</v>
      </c>
      <c r="D2339" s="404">
        <v>45021</v>
      </c>
      <c r="E2339" t="s">
        <v>4539</v>
      </c>
      <c r="F2339" t="s">
        <v>3974</v>
      </c>
      <c r="G2339" t="s">
        <v>4637</v>
      </c>
      <c r="H2339" s="427">
        <v>18.899999999999999</v>
      </c>
      <c r="K2339" t="s">
        <v>4259</v>
      </c>
    </row>
    <row r="2340" spans="1:11" x14ac:dyDescent="0.25">
      <c r="A2340">
        <v>7350</v>
      </c>
      <c r="B2340" t="s">
        <v>86</v>
      </c>
      <c r="C2340">
        <v>936</v>
      </c>
      <c r="D2340" s="404">
        <v>45021</v>
      </c>
      <c r="E2340" t="s">
        <v>4539</v>
      </c>
      <c r="F2340" t="s">
        <v>3974</v>
      </c>
      <c r="G2340" t="s">
        <v>4637</v>
      </c>
      <c r="H2340" s="427">
        <v>23.1</v>
      </c>
      <c r="K2340" t="s">
        <v>4259</v>
      </c>
    </row>
    <row r="2341" spans="1:11" x14ac:dyDescent="0.25">
      <c r="A2341">
        <v>7350</v>
      </c>
      <c r="B2341" t="s">
        <v>86</v>
      </c>
      <c r="C2341">
        <v>210</v>
      </c>
      <c r="D2341" s="404">
        <v>45028</v>
      </c>
      <c r="E2341" t="s">
        <v>2681</v>
      </c>
      <c r="F2341" t="s">
        <v>3974</v>
      </c>
      <c r="G2341" t="s">
        <v>4627</v>
      </c>
      <c r="H2341" s="427">
        <v>47.5</v>
      </c>
      <c r="K2341" t="s">
        <v>4259</v>
      </c>
    </row>
    <row r="2342" spans="1:11" x14ac:dyDescent="0.25">
      <c r="A2342">
        <v>7350</v>
      </c>
      <c r="B2342" t="s">
        <v>86</v>
      </c>
      <c r="C2342">
        <v>220</v>
      </c>
      <c r="D2342" s="404">
        <v>45028</v>
      </c>
      <c r="E2342" t="s">
        <v>2681</v>
      </c>
      <c r="F2342" t="s">
        <v>3974</v>
      </c>
      <c r="G2342" t="s">
        <v>4627</v>
      </c>
      <c r="H2342" s="427">
        <v>47.5</v>
      </c>
      <c r="K2342" t="s">
        <v>4259</v>
      </c>
    </row>
    <row r="2343" spans="1:11" x14ac:dyDescent="0.25">
      <c r="A2343">
        <v>7350</v>
      </c>
      <c r="B2343" t="s">
        <v>86</v>
      </c>
      <c r="C2343">
        <v>230</v>
      </c>
      <c r="D2343" s="404">
        <v>45028</v>
      </c>
      <c r="E2343" t="s">
        <v>2681</v>
      </c>
      <c r="F2343" t="s">
        <v>3974</v>
      </c>
      <c r="G2343" t="s">
        <v>4627</v>
      </c>
      <c r="H2343" s="427">
        <v>47.5</v>
      </c>
      <c r="K2343" t="s">
        <v>4259</v>
      </c>
    </row>
    <row r="2344" spans="1:11" x14ac:dyDescent="0.25">
      <c r="A2344">
        <v>7350</v>
      </c>
      <c r="B2344" t="s">
        <v>86</v>
      </c>
      <c r="C2344">
        <v>240</v>
      </c>
      <c r="D2344" s="404">
        <v>45028</v>
      </c>
      <c r="E2344" t="s">
        <v>2681</v>
      </c>
      <c r="F2344" t="s">
        <v>3974</v>
      </c>
      <c r="G2344" t="s">
        <v>4627</v>
      </c>
      <c r="H2344" s="427">
        <v>47.5</v>
      </c>
      <c r="K2344" t="s">
        <v>4259</v>
      </c>
    </row>
    <row r="2345" spans="1:11" x14ac:dyDescent="0.25">
      <c r="A2345">
        <v>7350</v>
      </c>
      <c r="B2345" t="s">
        <v>86</v>
      </c>
      <c r="C2345">
        <v>340</v>
      </c>
      <c r="D2345" s="404">
        <v>45028</v>
      </c>
      <c r="E2345" t="s">
        <v>2681</v>
      </c>
      <c r="F2345" t="s">
        <v>3974</v>
      </c>
      <c r="G2345" t="s">
        <v>4627</v>
      </c>
      <c r="H2345" s="427">
        <v>21.37</v>
      </c>
      <c r="K2345" t="s">
        <v>4259</v>
      </c>
    </row>
    <row r="2346" spans="1:11" x14ac:dyDescent="0.25">
      <c r="A2346">
        <v>7350</v>
      </c>
      <c r="B2346" t="s">
        <v>86</v>
      </c>
      <c r="C2346">
        <v>936</v>
      </c>
      <c r="D2346" s="404">
        <v>45028</v>
      </c>
      <c r="E2346" t="s">
        <v>2681</v>
      </c>
      <c r="F2346" t="s">
        <v>3974</v>
      </c>
      <c r="G2346" t="s">
        <v>4627</v>
      </c>
      <c r="H2346" s="427">
        <v>26.12</v>
      </c>
      <c r="K2346" t="s">
        <v>4259</v>
      </c>
    </row>
    <row r="2347" spans="1:11" x14ac:dyDescent="0.25">
      <c r="A2347">
        <v>7350</v>
      </c>
      <c r="B2347" t="s">
        <v>86</v>
      </c>
      <c r="C2347">
        <v>210</v>
      </c>
      <c r="D2347" s="404">
        <v>45030</v>
      </c>
      <c r="E2347" t="s">
        <v>2681</v>
      </c>
      <c r="F2347" t="s">
        <v>3974</v>
      </c>
      <c r="G2347" t="s">
        <v>4619</v>
      </c>
      <c r="H2347" s="427">
        <v>61.17</v>
      </c>
      <c r="K2347" t="s">
        <v>4259</v>
      </c>
    </row>
    <row r="2348" spans="1:11" x14ac:dyDescent="0.25">
      <c r="A2348">
        <v>7350</v>
      </c>
      <c r="B2348" t="s">
        <v>86</v>
      </c>
      <c r="C2348">
        <v>220</v>
      </c>
      <c r="D2348" s="404">
        <v>45030</v>
      </c>
      <c r="E2348" t="s">
        <v>2681</v>
      </c>
      <c r="F2348" t="s">
        <v>3974</v>
      </c>
      <c r="G2348" t="s">
        <v>4619</v>
      </c>
      <c r="H2348" s="427">
        <v>61.17</v>
      </c>
      <c r="K2348" t="s">
        <v>4259</v>
      </c>
    </row>
    <row r="2349" spans="1:11" x14ac:dyDescent="0.25">
      <c r="A2349">
        <v>7350</v>
      </c>
      <c r="B2349" t="s">
        <v>86</v>
      </c>
      <c r="C2349">
        <v>230</v>
      </c>
      <c r="D2349" s="404">
        <v>45030</v>
      </c>
      <c r="E2349" t="s">
        <v>2681</v>
      </c>
      <c r="F2349" t="s">
        <v>3974</v>
      </c>
      <c r="G2349" t="s">
        <v>4619</v>
      </c>
      <c r="H2349" s="427">
        <v>61.17</v>
      </c>
      <c r="K2349" t="s">
        <v>4259</v>
      </c>
    </row>
    <row r="2350" spans="1:11" x14ac:dyDescent="0.25">
      <c r="A2350">
        <v>7350</v>
      </c>
      <c r="B2350" t="s">
        <v>86</v>
      </c>
      <c r="C2350">
        <v>240</v>
      </c>
      <c r="D2350" s="404">
        <v>45030</v>
      </c>
      <c r="E2350" t="s">
        <v>2681</v>
      </c>
      <c r="F2350" t="s">
        <v>3974</v>
      </c>
      <c r="G2350" t="s">
        <v>4619</v>
      </c>
      <c r="H2350" s="427">
        <v>61.17</v>
      </c>
      <c r="K2350" t="s">
        <v>4259</v>
      </c>
    </row>
    <row r="2351" spans="1:11" x14ac:dyDescent="0.25">
      <c r="A2351">
        <v>7350</v>
      </c>
      <c r="B2351" t="s">
        <v>86</v>
      </c>
      <c r="C2351">
        <v>340</v>
      </c>
      <c r="D2351" s="404">
        <v>45030</v>
      </c>
      <c r="E2351" t="s">
        <v>2681</v>
      </c>
      <c r="F2351" t="s">
        <v>3974</v>
      </c>
      <c r="G2351" t="s">
        <v>4619</v>
      </c>
      <c r="H2351" s="427">
        <v>27.52</v>
      </c>
      <c r="K2351" t="s">
        <v>4259</v>
      </c>
    </row>
    <row r="2352" spans="1:11" x14ac:dyDescent="0.25">
      <c r="A2352">
        <v>7350</v>
      </c>
      <c r="B2352" t="s">
        <v>86</v>
      </c>
      <c r="C2352">
        <v>936</v>
      </c>
      <c r="D2352" s="404">
        <v>45030</v>
      </c>
      <c r="E2352" t="s">
        <v>2681</v>
      </c>
      <c r="F2352" t="s">
        <v>3974</v>
      </c>
      <c r="G2352" t="s">
        <v>4619</v>
      </c>
      <c r="H2352" s="427">
        <v>33.64</v>
      </c>
      <c r="K2352" t="s">
        <v>4259</v>
      </c>
    </row>
    <row r="2353" spans="1:11" x14ac:dyDescent="0.25">
      <c r="A2353">
        <v>7350</v>
      </c>
      <c r="B2353" t="s">
        <v>86</v>
      </c>
      <c r="C2353">
        <v>110</v>
      </c>
      <c r="D2353" s="404">
        <v>45033</v>
      </c>
      <c r="E2353" t="s">
        <v>2681</v>
      </c>
      <c r="F2353" t="s">
        <v>3974</v>
      </c>
      <c r="G2353" t="s">
        <v>4618</v>
      </c>
      <c r="H2353" s="427">
        <v>155.83000000000001</v>
      </c>
      <c r="K2353" t="s">
        <v>4259</v>
      </c>
    </row>
    <row r="2354" spans="1:11" x14ac:dyDescent="0.25">
      <c r="A2354">
        <v>7350</v>
      </c>
      <c r="B2354" t="s">
        <v>86</v>
      </c>
      <c r="C2354">
        <v>112</v>
      </c>
      <c r="D2354" s="404">
        <v>45033</v>
      </c>
      <c r="E2354" t="s">
        <v>2681</v>
      </c>
      <c r="F2354" t="s">
        <v>3974</v>
      </c>
      <c r="G2354" t="s">
        <v>4618</v>
      </c>
      <c r="H2354" s="427">
        <v>77.91</v>
      </c>
      <c r="K2354" t="s">
        <v>4259</v>
      </c>
    </row>
    <row r="2355" spans="1:11" x14ac:dyDescent="0.25">
      <c r="A2355">
        <v>7350</v>
      </c>
      <c r="B2355" t="s">
        <v>86</v>
      </c>
      <c r="C2355">
        <v>120</v>
      </c>
      <c r="D2355" s="404">
        <v>45033</v>
      </c>
      <c r="E2355" t="s">
        <v>2681</v>
      </c>
      <c r="F2355" t="s">
        <v>3974</v>
      </c>
      <c r="G2355" t="s">
        <v>4618</v>
      </c>
      <c r="H2355" s="427">
        <v>171.41</v>
      </c>
      <c r="K2355" t="s">
        <v>4259</v>
      </c>
    </row>
    <row r="2356" spans="1:11" x14ac:dyDescent="0.25">
      <c r="A2356">
        <v>7350</v>
      </c>
      <c r="B2356" t="s">
        <v>86</v>
      </c>
      <c r="C2356">
        <v>130</v>
      </c>
      <c r="D2356" s="404">
        <v>45033</v>
      </c>
      <c r="E2356" t="s">
        <v>2681</v>
      </c>
      <c r="F2356" t="s">
        <v>3974</v>
      </c>
      <c r="G2356" t="s">
        <v>4618</v>
      </c>
      <c r="H2356" s="427">
        <v>132.44999999999999</v>
      </c>
      <c r="K2356" t="s">
        <v>4259</v>
      </c>
    </row>
    <row r="2357" spans="1:11" x14ac:dyDescent="0.25">
      <c r="A2357">
        <v>7350</v>
      </c>
      <c r="B2357" t="s">
        <v>86</v>
      </c>
      <c r="C2357">
        <v>140</v>
      </c>
      <c r="D2357" s="404">
        <v>45033</v>
      </c>
      <c r="E2357" t="s">
        <v>2681</v>
      </c>
      <c r="F2357" t="s">
        <v>3974</v>
      </c>
      <c r="G2357" t="s">
        <v>4618</v>
      </c>
      <c r="H2357" s="427">
        <v>155.83000000000001</v>
      </c>
      <c r="K2357" t="s">
        <v>4259</v>
      </c>
    </row>
    <row r="2358" spans="1:11" x14ac:dyDescent="0.25">
      <c r="A2358">
        <v>7350</v>
      </c>
      <c r="B2358" t="s">
        <v>86</v>
      </c>
      <c r="C2358">
        <v>160</v>
      </c>
      <c r="D2358" s="404">
        <v>45033</v>
      </c>
      <c r="E2358" t="s">
        <v>2681</v>
      </c>
      <c r="F2358" t="s">
        <v>3974</v>
      </c>
      <c r="G2358" t="s">
        <v>4618</v>
      </c>
      <c r="H2358" s="427">
        <v>46.75</v>
      </c>
      <c r="K2358" t="s">
        <v>4259</v>
      </c>
    </row>
    <row r="2359" spans="1:11" x14ac:dyDescent="0.25">
      <c r="A2359">
        <v>7350</v>
      </c>
      <c r="B2359" t="s">
        <v>86</v>
      </c>
      <c r="C2359">
        <v>935</v>
      </c>
      <c r="D2359" s="404">
        <v>45033</v>
      </c>
      <c r="E2359" t="s">
        <v>2681</v>
      </c>
      <c r="F2359" t="s">
        <v>3974</v>
      </c>
      <c r="G2359" t="s">
        <v>4618</v>
      </c>
      <c r="H2359" s="427">
        <v>38.96</v>
      </c>
      <c r="K2359" t="s">
        <v>4259</v>
      </c>
    </row>
    <row r="2360" spans="1:11" x14ac:dyDescent="0.25">
      <c r="A2360">
        <v>7350</v>
      </c>
      <c r="B2360" t="s">
        <v>86</v>
      </c>
      <c r="C2360">
        <v>210</v>
      </c>
      <c r="D2360" s="404">
        <v>45034</v>
      </c>
      <c r="E2360" t="s">
        <v>2681</v>
      </c>
      <c r="F2360" t="s">
        <v>3974</v>
      </c>
      <c r="G2360" t="s">
        <v>4615</v>
      </c>
      <c r="H2360" s="427">
        <v>61.71</v>
      </c>
      <c r="K2360" t="s">
        <v>4259</v>
      </c>
    </row>
    <row r="2361" spans="1:11" x14ac:dyDescent="0.25">
      <c r="A2361">
        <v>7350</v>
      </c>
      <c r="B2361" t="s">
        <v>86</v>
      </c>
      <c r="C2361">
        <v>220</v>
      </c>
      <c r="D2361" s="404">
        <v>45034</v>
      </c>
      <c r="E2361" t="s">
        <v>2681</v>
      </c>
      <c r="F2361" t="s">
        <v>3974</v>
      </c>
      <c r="G2361" t="s">
        <v>4615</v>
      </c>
      <c r="H2361" s="427">
        <v>61.71</v>
      </c>
      <c r="K2361" t="s">
        <v>4259</v>
      </c>
    </row>
    <row r="2362" spans="1:11" x14ac:dyDescent="0.25">
      <c r="A2362">
        <v>7350</v>
      </c>
      <c r="B2362" t="s">
        <v>86</v>
      </c>
      <c r="C2362">
        <v>230</v>
      </c>
      <c r="D2362" s="404">
        <v>45034</v>
      </c>
      <c r="E2362" t="s">
        <v>2681</v>
      </c>
      <c r="F2362" t="s">
        <v>3974</v>
      </c>
      <c r="G2362" t="s">
        <v>4615</v>
      </c>
      <c r="H2362" s="427">
        <v>61.71</v>
      </c>
      <c r="K2362" t="s">
        <v>4259</v>
      </c>
    </row>
    <row r="2363" spans="1:11" x14ac:dyDescent="0.25">
      <c r="A2363">
        <v>7350</v>
      </c>
      <c r="B2363" t="s">
        <v>86</v>
      </c>
      <c r="C2363">
        <v>240</v>
      </c>
      <c r="D2363" s="404">
        <v>45034</v>
      </c>
      <c r="E2363" t="s">
        <v>2681</v>
      </c>
      <c r="F2363" t="s">
        <v>3974</v>
      </c>
      <c r="G2363" t="s">
        <v>4615</v>
      </c>
      <c r="H2363" s="427">
        <v>61.71</v>
      </c>
      <c r="K2363" t="s">
        <v>4259</v>
      </c>
    </row>
    <row r="2364" spans="1:11" x14ac:dyDescent="0.25">
      <c r="A2364">
        <v>7350</v>
      </c>
      <c r="B2364" t="s">
        <v>86</v>
      </c>
      <c r="C2364">
        <v>340</v>
      </c>
      <c r="D2364" s="404">
        <v>45034</v>
      </c>
      <c r="E2364" t="s">
        <v>2681</v>
      </c>
      <c r="F2364" t="s">
        <v>3974</v>
      </c>
      <c r="G2364" t="s">
        <v>4615</v>
      </c>
      <c r="H2364" s="427">
        <v>27.77</v>
      </c>
      <c r="K2364" t="s">
        <v>4259</v>
      </c>
    </row>
    <row r="2365" spans="1:11" x14ac:dyDescent="0.25">
      <c r="A2365">
        <v>7350</v>
      </c>
      <c r="B2365" t="s">
        <v>86</v>
      </c>
      <c r="C2365">
        <v>936</v>
      </c>
      <c r="D2365" s="404">
        <v>45034</v>
      </c>
      <c r="E2365" t="s">
        <v>2681</v>
      </c>
      <c r="F2365" t="s">
        <v>3974</v>
      </c>
      <c r="G2365" t="s">
        <v>4615</v>
      </c>
      <c r="H2365" s="427">
        <v>33.94</v>
      </c>
      <c r="K2365" t="s">
        <v>4259</v>
      </c>
    </row>
    <row r="2366" spans="1:11" ht="30" x14ac:dyDescent="0.25">
      <c r="A2366">
        <v>7350</v>
      </c>
      <c r="B2366" t="s">
        <v>86</v>
      </c>
      <c r="C2366">
        <v>110</v>
      </c>
      <c r="D2366" s="404">
        <v>45035</v>
      </c>
      <c r="E2366" s="448" t="s">
        <v>4614</v>
      </c>
      <c r="F2366" t="s">
        <v>3974</v>
      </c>
      <c r="G2366" t="s">
        <v>4613</v>
      </c>
      <c r="H2366" s="427">
        <v>123.1</v>
      </c>
      <c r="K2366" t="s">
        <v>4725</v>
      </c>
    </row>
    <row r="2367" spans="1:11" x14ac:dyDescent="0.25">
      <c r="A2367">
        <v>7350</v>
      </c>
      <c r="B2367" t="s">
        <v>86</v>
      </c>
      <c r="C2367">
        <v>110</v>
      </c>
      <c r="D2367" s="404">
        <v>45037</v>
      </c>
      <c r="E2367" t="s">
        <v>4604</v>
      </c>
      <c r="F2367" t="s">
        <v>3974</v>
      </c>
      <c r="G2367" t="s">
        <v>4603</v>
      </c>
      <c r="H2367" s="427">
        <v>171.4</v>
      </c>
      <c r="K2367" t="s">
        <v>4725</v>
      </c>
    </row>
    <row r="2368" spans="1:11" x14ac:dyDescent="0.25">
      <c r="A2368">
        <v>7350</v>
      </c>
      <c r="B2368" t="s">
        <v>86</v>
      </c>
      <c r="C2368">
        <v>112</v>
      </c>
      <c r="D2368" s="404">
        <v>45037</v>
      </c>
      <c r="E2368" t="s">
        <v>4604</v>
      </c>
      <c r="F2368" t="s">
        <v>3974</v>
      </c>
      <c r="G2368" t="s">
        <v>4603</v>
      </c>
      <c r="H2368" s="427">
        <v>85.7</v>
      </c>
      <c r="K2368" t="s">
        <v>4725</v>
      </c>
    </row>
    <row r="2369" spans="1:11" x14ac:dyDescent="0.25">
      <c r="A2369">
        <v>7350</v>
      </c>
      <c r="B2369" t="s">
        <v>86</v>
      </c>
      <c r="C2369">
        <v>120</v>
      </c>
      <c r="D2369" s="404">
        <v>45037</v>
      </c>
      <c r="E2369" t="s">
        <v>4604</v>
      </c>
      <c r="F2369" t="s">
        <v>3974</v>
      </c>
      <c r="G2369" t="s">
        <v>4603</v>
      </c>
      <c r="H2369" s="427">
        <v>188.54</v>
      </c>
      <c r="K2369" t="s">
        <v>4725</v>
      </c>
    </row>
    <row r="2370" spans="1:11" x14ac:dyDescent="0.25">
      <c r="A2370">
        <v>7350</v>
      </c>
      <c r="B2370" t="s">
        <v>86</v>
      </c>
      <c r="C2370">
        <v>130</v>
      </c>
      <c r="D2370" s="404">
        <v>45037</v>
      </c>
      <c r="E2370" t="s">
        <v>4604</v>
      </c>
      <c r="F2370" t="s">
        <v>3974</v>
      </c>
      <c r="G2370" t="s">
        <v>4603</v>
      </c>
      <c r="H2370" s="427">
        <v>145.69</v>
      </c>
      <c r="K2370" t="s">
        <v>4725</v>
      </c>
    </row>
    <row r="2371" spans="1:11" x14ac:dyDescent="0.25">
      <c r="A2371">
        <v>7350</v>
      </c>
      <c r="B2371" t="s">
        <v>86</v>
      </c>
      <c r="C2371">
        <v>140</v>
      </c>
      <c r="D2371" s="404">
        <v>45037</v>
      </c>
      <c r="E2371" t="s">
        <v>4604</v>
      </c>
      <c r="F2371" t="s">
        <v>3974</v>
      </c>
      <c r="G2371" t="s">
        <v>4603</v>
      </c>
      <c r="H2371" s="427">
        <v>171.4</v>
      </c>
      <c r="K2371" t="s">
        <v>4725</v>
      </c>
    </row>
    <row r="2372" spans="1:11" x14ac:dyDescent="0.25">
      <c r="A2372">
        <v>7350</v>
      </c>
      <c r="B2372" t="s">
        <v>86</v>
      </c>
      <c r="C2372">
        <v>160</v>
      </c>
      <c r="D2372" s="404">
        <v>45037</v>
      </c>
      <c r="E2372" t="s">
        <v>4604</v>
      </c>
      <c r="F2372" t="s">
        <v>3974</v>
      </c>
      <c r="G2372" t="s">
        <v>4603</v>
      </c>
      <c r="H2372" s="427">
        <v>51.42</v>
      </c>
      <c r="K2372" t="s">
        <v>4725</v>
      </c>
    </row>
    <row r="2373" spans="1:11" x14ac:dyDescent="0.25">
      <c r="A2373">
        <v>7350</v>
      </c>
      <c r="B2373" t="s">
        <v>86</v>
      </c>
      <c r="C2373">
        <v>935</v>
      </c>
      <c r="D2373" s="404">
        <v>45037</v>
      </c>
      <c r="E2373" t="s">
        <v>4604</v>
      </c>
      <c r="F2373" t="s">
        <v>3974</v>
      </c>
      <c r="G2373" t="s">
        <v>4603</v>
      </c>
      <c r="H2373" s="427">
        <v>42.85</v>
      </c>
      <c r="K2373" t="s">
        <v>4725</v>
      </c>
    </row>
    <row r="2374" spans="1:11" x14ac:dyDescent="0.25">
      <c r="A2374">
        <v>7350</v>
      </c>
      <c r="B2374" t="s">
        <v>86</v>
      </c>
      <c r="C2374">
        <v>440</v>
      </c>
      <c r="D2374" s="404">
        <v>45042</v>
      </c>
      <c r="E2374" t="s">
        <v>4601</v>
      </c>
      <c r="F2374" t="s">
        <v>3974</v>
      </c>
      <c r="G2374" t="s">
        <v>4600</v>
      </c>
      <c r="H2374" s="427">
        <v>128.1</v>
      </c>
      <c r="K2374" t="s">
        <v>4725</v>
      </c>
    </row>
    <row r="2375" spans="1:11" ht="75" x14ac:dyDescent="0.25">
      <c r="A2375">
        <v>7350</v>
      </c>
      <c r="B2375" t="s">
        <v>86</v>
      </c>
      <c r="C2375">
        <v>110</v>
      </c>
      <c r="D2375" s="404">
        <v>45043</v>
      </c>
      <c r="E2375" s="448" t="s">
        <v>4598</v>
      </c>
      <c r="F2375" t="s">
        <v>3974</v>
      </c>
      <c r="G2375" t="s">
        <v>4597</v>
      </c>
      <c r="H2375" s="427">
        <v>280.13</v>
      </c>
      <c r="K2375" t="s">
        <v>4725</v>
      </c>
    </row>
    <row r="2376" spans="1:11" ht="75" x14ac:dyDescent="0.25">
      <c r="A2376">
        <v>7350</v>
      </c>
      <c r="B2376" t="s">
        <v>86</v>
      </c>
      <c r="C2376">
        <v>112</v>
      </c>
      <c r="D2376" s="404">
        <v>45043</v>
      </c>
      <c r="E2376" s="448" t="s">
        <v>4598</v>
      </c>
      <c r="F2376" t="s">
        <v>3974</v>
      </c>
      <c r="G2376" t="s">
        <v>4597</v>
      </c>
      <c r="H2376" s="427">
        <v>140.07</v>
      </c>
      <c r="K2376" t="s">
        <v>4725</v>
      </c>
    </row>
    <row r="2377" spans="1:11" ht="75" x14ac:dyDescent="0.25">
      <c r="A2377">
        <v>7350</v>
      </c>
      <c r="B2377" t="s">
        <v>86</v>
      </c>
      <c r="C2377">
        <v>120</v>
      </c>
      <c r="D2377" s="404">
        <v>45043</v>
      </c>
      <c r="E2377" s="448" t="s">
        <v>4598</v>
      </c>
      <c r="F2377" t="s">
        <v>3974</v>
      </c>
      <c r="G2377" t="s">
        <v>4597</v>
      </c>
      <c r="H2377" s="427">
        <v>308.14999999999998</v>
      </c>
      <c r="K2377" t="s">
        <v>4725</v>
      </c>
    </row>
    <row r="2378" spans="1:11" ht="75" x14ac:dyDescent="0.25">
      <c r="A2378">
        <v>7350</v>
      </c>
      <c r="B2378" t="s">
        <v>86</v>
      </c>
      <c r="C2378">
        <v>130</v>
      </c>
      <c r="D2378" s="404">
        <v>45043</v>
      </c>
      <c r="E2378" s="448" t="s">
        <v>4598</v>
      </c>
      <c r="F2378" t="s">
        <v>3974</v>
      </c>
      <c r="G2378" t="s">
        <v>4597</v>
      </c>
      <c r="H2378" s="427">
        <v>238.11</v>
      </c>
      <c r="K2378" t="s">
        <v>4725</v>
      </c>
    </row>
    <row r="2379" spans="1:11" ht="75" x14ac:dyDescent="0.25">
      <c r="A2379">
        <v>7350</v>
      </c>
      <c r="B2379" t="s">
        <v>86</v>
      </c>
      <c r="C2379">
        <v>140</v>
      </c>
      <c r="D2379" s="404">
        <v>45043</v>
      </c>
      <c r="E2379" s="448" t="s">
        <v>4598</v>
      </c>
      <c r="F2379" t="s">
        <v>3974</v>
      </c>
      <c r="G2379" t="s">
        <v>4597</v>
      </c>
      <c r="H2379" s="427">
        <v>280.13</v>
      </c>
      <c r="K2379" t="s">
        <v>4725</v>
      </c>
    </row>
    <row r="2380" spans="1:11" ht="75" x14ac:dyDescent="0.25">
      <c r="A2380">
        <v>7350</v>
      </c>
      <c r="B2380" t="s">
        <v>86</v>
      </c>
      <c r="C2380">
        <v>160</v>
      </c>
      <c r="D2380" s="404">
        <v>45043</v>
      </c>
      <c r="E2380" s="448" t="s">
        <v>4598</v>
      </c>
      <c r="F2380" t="s">
        <v>3974</v>
      </c>
      <c r="G2380" t="s">
        <v>4597</v>
      </c>
      <c r="H2380" s="427">
        <v>84.04</v>
      </c>
      <c r="K2380" t="s">
        <v>4725</v>
      </c>
    </row>
    <row r="2381" spans="1:11" x14ac:dyDescent="0.25">
      <c r="A2381">
        <v>7350</v>
      </c>
      <c r="B2381" t="s">
        <v>86</v>
      </c>
      <c r="C2381">
        <v>210</v>
      </c>
      <c r="D2381" s="404">
        <v>45043</v>
      </c>
      <c r="E2381" t="s">
        <v>2681</v>
      </c>
      <c r="F2381" t="s">
        <v>3974</v>
      </c>
      <c r="G2381" t="s">
        <v>4596</v>
      </c>
      <c r="H2381" s="427">
        <v>65.86</v>
      </c>
      <c r="K2381" t="s">
        <v>4259</v>
      </c>
    </row>
    <row r="2382" spans="1:11" x14ac:dyDescent="0.25">
      <c r="A2382">
        <v>7350</v>
      </c>
      <c r="B2382" t="s">
        <v>86</v>
      </c>
      <c r="C2382">
        <v>220</v>
      </c>
      <c r="D2382" s="404">
        <v>45043</v>
      </c>
      <c r="E2382" t="s">
        <v>2681</v>
      </c>
      <c r="F2382" t="s">
        <v>3974</v>
      </c>
      <c r="G2382" t="s">
        <v>4596</v>
      </c>
      <c r="H2382" s="427">
        <v>65.86</v>
      </c>
      <c r="K2382" t="s">
        <v>4259</v>
      </c>
    </row>
    <row r="2383" spans="1:11" x14ac:dyDescent="0.25">
      <c r="A2383">
        <v>7350</v>
      </c>
      <c r="B2383" t="s">
        <v>86</v>
      </c>
      <c r="C2383">
        <v>230</v>
      </c>
      <c r="D2383" s="404">
        <v>45043</v>
      </c>
      <c r="E2383" t="s">
        <v>2681</v>
      </c>
      <c r="F2383" t="s">
        <v>3974</v>
      </c>
      <c r="G2383" t="s">
        <v>4596</v>
      </c>
      <c r="H2383" s="427">
        <v>65.86</v>
      </c>
      <c r="K2383" t="s">
        <v>4259</v>
      </c>
    </row>
    <row r="2384" spans="1:11" x14ac:dyDescent="0.25">
      <c r="A2384">
        <v>7350</v>
      </c>
      <c r="B2384" t="s">
        <v>86</v>
      </c>
      <c r="C2384">
        <v>240</v>
      </c>
      <c r="D2384" s="404">
        <v>45043</v>
      </c>
      <c r="E2384" t="s">
        <v>2681</v>
      </c>
      <c r="F2384" t="s">
        <v>3974</v>
      </c>
      <c r="G2384" t="s">
        <v>4596</v>
      </c>
      <c r="H2384" s="427">
        <v>65.86</v>
      </c>
      <c r="K2384" t="s">
        <v>4259</v>
      </c>
    </row>
    <row r="2385" spans="1:11" x14ac:dyDescent="0.25">
      <c r="A2385">
        <v>7350</v>
      </c>
      <c r="B2385" t="s">
        <v>86</v>
      </c>
      <c r="C2385">
        <v>340</v>
      </c>
      <c r="D2385" s="404">
        <v>45043</v>
      </c>
      <c r="E2385" t="s">
        <v>2681</v>
      </c>
      <c r="F2385" t="s">
        <v>3974</v>
      </c>
      <c r="G2385" t="s">
        <v>4596</v>
      </c>
      <c r="H2385" s="427">
        <v>29.63</v>
      </c>
      <c r="K2385" t="s">
        <v>4259</v>
      </c>
    </row>
    <row r="2386" spans="1:11" ht="75" x14ac:dyDescent="0.25">
      <c r="A2386">
        <v>7350</v>
      </c>
      <c r="B2386" t="s">
        <v>86</v>
      </c>
      <c r="C2386">
        <v>935</v>
      </c>
      <c r="D2386" s="404">
        <v>45043</v>
      </c>
      <c r="E2386" s="448" t="s">
        <v>4598</v>
      </c>
      <c r="F2386" t="s">
        <v>3974</v>
      </c>
      <c r="G2386" t="s">
        <v>4597</v>
      </c>
      <c r="H2386" s="427">
        <v>70.03</v>
      </c>
      <c r="K2386" t="s">
        <v>4259</v>
      </c>
    </row>
    <row r="2387" spans="1:11" x14ac:dyDescent="0.25">
      <c r="A2387">
        <v>7350</v>
      </c>
      <c r="B2387" t="s">
        <v>86</v>
      </c>
      <c r="C2387">
        <v>936</v>
      </c>
      <c r="D2387" s="404">
        <v>45043</v>
      </c>
      <c r="E2387" t="s">
        <v>2681</v>
      </c>
      <c r="F2387" t="s">
        <v>3974</v>
      </c>
      <c r="G2387" t="s">
        <v>4596</v>
      </c>
      <c r="H2387" s="427">
        <v>36.22</v>
      </c>
      <c r="K2387" t="s">
        <v>4259</v>
      </c>
    </row>
    <row r="2388" spans="1:11" x14ac:dyDescent="0.25">
      <c r="A2388">
        <v>7350</v>
      </c>
      <c r="B2388" t="s">
        <v>86</v>
      </c>
      <c r="C2388">
        <v>110</v>
      </c>
      <c r="D2388" s="404">
        <v>45044</v>
      </c>
      <c r="E2388" t="s">
        <v>2681</v>
      </c>
      <c r="F2388" t="s">
        <v>3974</v>
      </c>
      <c r="G2388" t="s">
        <v>4592</v>
      </c>
      <c r="H2388" s="427">
        <v>35.94</v>
      </c>
      <c r="K2388" t="s">
        <v>4259</v>
      </c>
    </row>
    <row r="2389" spans="1:11" x14ac:dyDescent="0.25">
      <c r="A2389">
        <v>7350</v>
      </c>
      <c r="B2389" t="s">
        <v>86</v>
      </c>
      <c r="C2389">
        <v>110</v>
      </c>
      <c r="D2389" s="404">
        <v>45044</v>
      </c>
      <c r="E2389" t="s">
        <v>4591</v>
      </c>
      <c r="F2389" t="s">
        <v>3974</v>
      </c>
      <c r="G2389" t="s">
        <v>4590</v>
      </c>
      <c r="H2389" s="427">
        <v>13.96</v>
      </c>
      <c r="K2389" t="s">
        <v>4725</v>
      </c>
    </row>
    <row r="2390" spans="1:11" x14ac:dyDescent="0.25">
      <c r="A2390">
        <v>7350</v>
      </c>
      <c r="B2390" t="s">
        <v>86</v>
      </c>
      <c r="C2390">
        <v>112</v>
      </c>
      <c r="D2390" s="404">
        <v>45044</v>
      </c>
      <c r="E2390" t="s">
        <v>2681</v>
      </c>
      <c r="F2390" t="s">
        <v>3974</v>
      </c>
      <c r="G2390" t="s">
        <v>4592</v>
      </c>
      <c r="H2390" s="427">
        <v>17.97</v>
      </c>
      <c r="K2390" t="s">
        <v>4259</v>
      </c>
    </row>
    <row r="2391" spans="1:11" x14ac:dyDescent="0.25">
      <c r="A2391">
        <v>7350</v>
      </c>
      <c r="B2391" t="s">
        <v>86</v>
      </c>
      <c r="C2391">
        <v>112</v>
      </c>
      <c r="D2391" s="404">
        <v>45044</v>
      </c>
      <c r="E2391" t="s">
        <v>4591</v>
      </c>
      <c r="F2391" t="s">
        <v>3974</v>
      </c>
      <c r="G2391" t="s">
        <v>4590</v>
      </c>
      <c r="H2391" s="427">
        <v>6.98</v>
      </c>
      <c r="K2391" t="s">
        <v>4725</v>
      </c>
    </row>
    <row r="2392" spans="1:11" x14ac:dyDescent="0.25">
      <c r="A2392">
        <v>7350</v>
      </c>
      <c r="B2392" t="s">
        <v>86</v>
      </c>
      <c r="C2392">
        <v>120</v>
      </c>
      <c r="D2392" s="404">
        <v>45044</v>
      </c>
      <c r="E2392" t="s">
        <v>2681</v>
      </c>
      <c r="F2392" t="s">
        <v>3974</v>
      </c>
      <c r="G2392" t="s">
        <v>4592</v>
      </c>
      <c r="H2392" s="427">
        <v>39.53</v>
      </c>
      <c r="K2392" t="s">
        <v>4259</v>
      </c>
    </row>
    <row r="2393" spans="1:11" x14ac:dyDescent="0.25">
      <c r="A2393">
        <v>7350</v>
      </c>
      <c r="B2393" t="s">
        <v>86</v>
      </c>
      <c r="C2393">
        <v>120</v>
      </c>
      <c r="D2393" s="404">
        <v>45044</v>
      </c>
      <c r="E2393" t="s">
        <v>4591</v>
      </c>
      <c r="F2393" t="s">
        <v>3974</v>
      </c>
      <c r="G2393" t="s">
        <v>4590</v>
      </c>
      <c r="H2393" s="427">
        <v>15.36</v>
      </c>
      <c r="K2393" t="s">
        <v>4725</v>
      </c>
    </row>
    <row r="2394" spans="1:11" x14ac:dyDescent="0.25">
      <c r="A2394">
        <v>7350</v>
      </c>
      <c r="B2394" t="s">
        <v>86</v>
      </c>
      <c r="C2394">
        <v>130</v>
      </c>
      <c r="D2394" s="404">
        <v>45044</v>
      </c>
      <c r="E2394" t="s">
        <v>2681</v>
      </c>
      <c r="F2394" t="s">
        <v>3974</v>
      </c>
      <c r="G2394" t="s">
        <v>4592</v>
      </c>
      <c r="H2394" s="427">
        <v>30.55</v>
      </c>
      <c r="K2394" t="s">
        <v>4259</v>
      </c>
    </row>
    <row r="2395" spans="1:11" x14ac:dyDescent="0.25">
      <c r="A2395">
        <v>7350</v>
      </c>
      <c r="B2395" t="s">
        <v>86</v>
      </c>
      <c r="C2395">
        <v>130</v>
      </c>
      <c r="D2395" s="404">
        <v>45044</v>
      </c>
      <c r="E2395" t="s">
        <v>4591</v>
      </c>
      <c r="F2395" t="s">
        <v>3974</v>
      </c>
      <c r="G2395" t="s">
        <v>4590</v>
      </c>
      <c r="H2395" s="427">
        <v>11.87</v>
      </c>
      <c r="K2395" t="s">
        <v>4725</v>
      </c>
    </row>
    <row r="2396" spans="1:11" x14ac:dyDescent="0.25">
      <c r="A2396">
        <v>7350</v>
      </c>
      <c r="B2396" t="s">
        <v>86</v>
      </c>
      <c r="C2396">
        <v>140</v>
      </c>
      <c r="D2396" s="404">
        <v>45044</v>
      </c>
      <c r="E2396" t="s">
        <v>2681</v>
      </c>
      <c r="F2396" t="s">
        <v>3974</v>
      </c>
      <c r="G2396" t="s">
        <v>4592</v>
      </c>
      <c r="H2396" s="427">
        <v>35.94</v>
      </c>
      <c r="K2396" t="s">
        <v>4259</v>
      </c>
    </row>
    <row r="2397" spans="1:11" x14ac:dyDescent="0.25">
      <c r="A2397">
        <v>7350</v>
      </c>
      <c r="B2397" t="s">
        <v>86</v>
      </c>
      <c r="C2397">
        <v>140</v>
      </c>
      <c r="D2397" s="404">
        <v>45044</v>
      </c>
      <c r="E2397" t="s">
        <v>4591</v>
      </c>
      <c r="F2397" t="s">
        <v>3974</v>
      </c>
      <c r="G2397" t="s">
        <v>4590</v>
      </c>
      <c r="H2397" s="427">
        <v>13.96</v>
      </c>
      <c r="K2397" t="s">
        <v>4725</v>
      </c>
    </row>
    <row r="2398" spans="1:11" x14ac:dyDescent="0.25">
      <c r="A2398">
        <v>7350</v>
      </c>
      <c r="B2398" t="s">
        <v>86</v>
      </c>
      <c r="C2398">
        <v>160</v>
      </c>
      <c r="D2398" s="404">
        <v>45044</v>
      </c>
      <c r="E2398" t="s">
        <v>2681</v>
      </c>
      <c r="F2398" t="s">
        <v>3974</v>
      </c>
      <c r="G2398" t="s">
        <v>4592</v>
      </c>
      <c r="H2398" s="427">
        <v>10.78</v>
      </c>
      <c r="K2398" t="s">
        <v>4259</v>
      </c>
    </row>
    <row r="2399" spans="1:11" x14ac:dyDescent="0.25">
      <c r="A2399">
        <v>7350</v>
      </c>
      <c r="B2399" t="s">
        <v>86</v>
      </c>
      <c r="C2399">
        <v>160</v>
      </c>
      <c r="D2399" s="404">
        <v>45044</v>
      </c>
      <c r="E2399" t="s">
        <v>4591</v>
      </c>
      <c r="F2399" t="s">
        <v>3974</v>
      </c>
      <c r="G2399" t="s">
        <v>4590</v>
      </c>
      <c r="H2399" s="427">
        <v>4.1900000000000004</v>
      </c>
      <c r="K2399" t="s">
        <v>4725</v>
      </c>
    </row>
    <row r="2400" spans="1:11" x14ac:dyDescent="0.25">
      <c r="A2400">
        <v>7350</v>
      </c>
      <c r="B2400" t="s">
        <v>86</v>
      </c>
      <c r="C2400">
        <v>935</v>
      </c>
      <c r="D2400" s="404">
        <v>45044</v>
      </c>
      <c r="E2400" t="s">
        <v>2681</v>
      </c>
      <c r="F2400" t="s">
        <v>3974</v>
      </c>
      <c r="G2400" t="s">
        <v>4592</v>
      </c>
      <c r="H2400" s="427">
        <v>8.98</v>
      </c>
      <c r="K2400" t="s">
        <v>4259</v>
      </c>
    </row>
    <row r="2401" spans="1:11" x14ac:dyDescent="0.25">
      <c r="A2401">
        <v>7350</v>
      </c>
      <c r="B2401" t="s">
        <v>86</v>
      </c>
      <c r="C2401">
        <v>935</v>
      </c>
      <c r="D2401" s="404">
        <v>45044</v>
      </c>
      <c r="E2401" t="s">
        <v>4591</v>
      </c>
      <c r="F2401" t="s">
        <v>3974</v>
      </c>
      <c r="G2401" t="s">
        <v>4590</v>
      </c>
      <c r="H2401" s="427">
        <v>3.49</v>
      </c>
      <c r="K2401" t="s">
        <v>4725</v>
      </c>
    </row>
    <row r="2402" spans="1:11" x14ac:dyDescent="0.25">
      <c r="A2402">
        <v>7350</v>
      </c>
      <c r="B2402" t="s">
        <v>86</v>
      </c>
      <c r="C2402">
        <v>330</v>
      </c>
      <c r="D2402" s="404">
        <v>45046</v>
      </c>
      <c r="E2402" t="s">
        <v>4580</v>
      </c>
      <c r="F2402" t="s">
        <v>3974</v>
      </c>
      <c r="G2402" t="s">
        <v>4579</v>
      </c>
      <c r="H2402" s="427">
        <v>165.58</v>
      </c>
      <c r="K2402" t="s">
        <v>4259</v>
      </c>
    </row>
    <row r="2403" spans="1:11" x14ac:dyDescent="0.25">
      <c r="A2403">
        <v>7350</v>
      </c>
      <c r="B2403" t="s">
        <v>86</v>
      </c>
      <c r="C2403">
        <v>340</v>
      </c>
      <c r="D2403" s="404">
        <v>45046</v>
      </c>
      <c r="E2403" t="s">
        <v>4580</v>
      </c>
      <c r="F2403" t="s">
        <v>3974</v>
      </c>
      <c r="G2403" t="s">
        <v>4579</v>
      </c>
      <c r="H2403" s="427">
        <v>165.58</v>
      </c>
      <c r="K2403" t="s">
        <v>4259</v>
      </c>
    </row>
    <row r="2404" spans="1:11" x14ac:dyDescent="0.25">
      <c r="A2404">
        <v>7350</v>
      </c>
      <c r="B2404" t="s">
        <v>86</v>
      </c>
      <c r="C2404">
        <v>936</v>
      </c>
      <c r="D2404" s="404">
        <v>45046</v>
      </c>
      <c r="E2404" t="s">
        <v>4580</v>
      </c>
      <c r="F2404" t="s">
        <v>3974</v>
      </c>
      <c r="G2404" t="s">
        <v>4579</v>
      </c>
      <c r="H2404" s="427">
        <v>165.59</v>
      </c>
      <c r="K2404" t="s">
        <v>4259</v>
      </c>
    </row>
    <row r="2405" spans="1:11" x14ac:dyDescent="0.25">
      <c r="A2405">
        <v>7350</v>
      </c>
      <c r="B2405" t="s">
        <v>86</v>
      </c>
      <c r="C2405">
        <v>210</v>
      </c>
      <c r="D2405" s="404">
        <v>45048</v>
      </c>
      <c r="E2405" t="s">
        <v>2681</v>
      </c>
      <c r="F2405" t="s">
        <v>3974</v>
      </c>
      <c r="G2405" t="s">
        <v>4574</v>
      </c>
      <c r="H2405" s="427">
        <v>119.78</v>
      </c>
      <c r="K2405" t="s">
        <v>4259</v>
      </c>
    </row>
    <row r="2406" spans="1:11" x14ac:dyDescent="0.25">
      <c r="A2406">
        <v>7350</v>
      </c>
      <c r="B2406" t="s">
        <v>86</v>
      </c>
      <c r="C2406">
        <v>220</v>
      </c>
      <c r="D2406" s="404">
        <v>45048</v>
      </c>
      <c r="E2406" t="s">
        <v>2681</v>
      </c>
      <c r="F2406" t="s">
        <v>3974</v>
      </c>
      <c r="G2406" t="s">
        <v>4574</v>
      </c>
      <c r="H2406" s="427">
        <v>119.78</v>
      </c>
      <c r="K2406" t="s">
        <v>4259</v>
      </c>
    </row>
    <row r="2407" spans="1:11" x14ac:dyDescent="0.25">
      <c r="A2407">
        <v>7350</v>
      </c>
      <c r="B2407" t="s">
        <v>86</v>
      </c>
      <c r="C2407">
        <v>230</v>
      </c>
      <c r="D2407" s="404">
        <v>45048</v>
      </c>
      <c r="E2407" t="s">
        <v>2681</v>
      </c>
      <c r="F2407" t="s">
        <v>3974</v>
      </c>
      <c r="G2407" t="s">
        <v>4574</v>
      </c>
      <c r="H2407" s="427">
        <v>119.78</v>
      </c>
      <c r="K2407" t="s">
        <v>4259</v>
      </c>
    </row>
    <row r="2408" spans="1:11" x14ac:dyDescent="0.25">
      <c r="A2408">
        <v>7350</v>
      </c>
      <c r="B2408" t="s">
        <v>86</v>
      </c>
      <c r="C2408">
        <v>240</v>
      </c>
      <c r="D2408" s="404">
        <v>45048</v>
      </c>
      <c r="E2408" t="s">
        <v>2681</v>
      </c>
      <c r="F2408" t="s">
        <v>3974</v>
      </c>
      <c r="G2408" t="s">
        <v>4574</v>
      </c>
      <c r="H2408" s="427">
        <v>119.78</v>
      </c>
      <c r="K2408" t="s">
        <v>4259</v>
      </c>
    </row>
    <row r="2409" spans="1:11" x14ac:dyDescent="0.25">
      <c r="A2409">
        <v>7350</v>
      </c>
      <c r="B2409" t="s">
        <v>86</v>
      </c>
      <c r="C2409">
        <v>340</v>
      </c>
      <c r="D2409" s="404">
        <v>45048</v>
      </c>
      <c r="E2409" t="s">
        <v>2681</v>
      </c>
      <c r="F2409" t="s">
        <v>3974</v>
      </c>
      <c r="G2409" t="s">
        <v>4574</v>
      </c>
      <c r="H2409" s="427">
        <v>53.9</v>
      </c>
      <c r="K2409" t="s">
        <v>4259</v>
      </c>
    </row>
    <row r="2410" spans="1:11" x14ac:dyDescent="0.25">
      <c r="A2410">
        <v>7350</v>
      </c>
      <c r="B2410" t="s">
        <v>86</v>
      </c>
      <c r="C2410">
        <v>936</v>
      </c>
      <c r="D2410" s="404">
        <v>45048</v>
      </c>
      <c r="E2410" t="s">
        <v>2681</v>
      </c>
      <c r="F2410" t="s">
        <v>3974</v>
      </c>
      <c r="G2410" t="s">
        <v>4574</v>
      </c>
      <c r="H2410" s="427">
        <v>65.88</v>
      </c>
      <c r="K2410" t="s">
        <v>4259</v>
      </c>
    </row>
    <row r="2411" spans="1:11" x14ac:dyDescent="0.25">
      <c r="A2411">
        <v>7350</v>
      </c>
      <c r="B2411" t="s">
        <v>86</v>
      </c>
      <c r="C2411">
        <v>210</v>
      </c>
      <c r="D2411" s="404">
        <v>45054</v>
      </c>
      <c r="E2411" t="s">
        <v>2681</v>
      </c>
      <c r="F2411" t="s">
        <v>3974</v>
      </c>
      <c r="G2411" t="s">
        <v>4563</v>
      </c>
      <c r="H2411" s="427">
        <v>24.65</v>
      </c>
      <c r="K2411" t="s">
        <v>4259</v>
      </c>
    </row>
    <row r="2412" spans="1:11" x14ac:dyDescent="0.25">
      <c r="A2412">
        <v>7350</v>
      </c>
      <c r="B2412" t="s">
        <v>86</v>
      </c>
      <c r="C2412">
        <v>210</v>
      </c>
      <c r="D2412" s="404">
        <v>45054</v>
      </c>
      <c r="E2412" t="s">
        <v>4562</v>
      </c>
      <c r="F2412" t="s">
        <v>3974</v>
      </c>
      <c r="G2412" t="s">
        <v>4561</v>
      </c>
      <c r="H2412" s="427">
        <v>88.68</v>
      </c>
      <c r="K2412" t="s">
        <v>4259</v>
      </c>
    </row>
    <row r="2413" spans="1:11" x14ac:dyDescent="0.25">
      <c r="A2413">
        <v>7350</v>
      </c>
      <c r="B2413" t="s">
        <v>86</v>
      </c>
      <c r="C2413">
        <v>220</v>
      </c>
      <c r="D2413" s="404">
        <v>45054</v>
      </c>
      <c r="E2413" t="s">
        <v>2681</v>
      </c>
      <c r="F2413" t="s">
        <v>3974</v>
      </c>
      <c r="G2413" t="s">
        <v>4563</v>
      </c>
      <c r="H2413" s="427">
        <v>24.65</v>
      </c>
      <c r="K2413" t="s">
        <v>4259</v>
      </c>
    </row>
    <row r="2414" spans="1:11" x14ac:dyDescent="0.25">
      <c r="A2414">
        <v>7350</v>
      </c>
      <c r="B2414" t="s">
        <v>86</v>
      </c>
      <c r="C2414">
        <v>220</v>
      </c>
      <c r="D2414" s="404">
        <v>45054</v>
      </c>
      <c r="E2414" t="s">
        <v>4562</v>
      </c>
      <c r="F2414" t="s">
        <v>3974</v>
      </c>
      <c r="G2414" t="s">
        <v>4561</v>
      </c>
      <c r="H2414" s="427">
        <v>88.68</v>
      </c>
      <c r="K2414" t="s">
        <v>4259</v>
      </c>
    </row>
    <row r="2415" spans="1:11" x14ac:dyDescent="0.25">
      <c r="A2415">
        <v>7350</v>
      </c>
      <c r="B2415" t="s">
        <v>86</v>
      </c>
      <c r="C2415">
        <v>230</v>
      </c>
      <c r="D2415" s="404">
        <v>45054</v>
      </c>
      <c r="E2415" t="s">
        <v>2681</v>
      </c>
      <c r="F2415" t="s">
        <v>3974</v>
      </c>
      <c r="G2415" t="s">
        <v>4563</v>
      </c>
      <c r="H2415" s="427">
        <v>24.65</v>
      </c>
      <c r="K2415" t="s">
        <v>4259</v>
      </c>
    </row>
    <row r="2416" spans="1:11" x14ac:dyDescent="0.25">
      <c r="A2416">
        <v>7350</v>
      </c>
      <c r="B2416" t="s">
        <v>86</v>
      </c>
      <c r="C2416">
        <v>230</v>
      </c>
      <c r="D2416" s="404">
        <v>45054</v>
      </c>
      <c r="E2416" t="s">
        <v>4562</v>
      </c>
      <c r="F2416" t="s">
        <v>3974</v>
      </c>
      <c r="G2416" t="s">
        <v>4561</v>
      </c>
      <c r="H2416" s="427">
        <v>88.68</v>
      </c>
      <c r="K2416" t="s">
        <v>4259</v>
      </c>
    </row>
    <row r="2417" spans="1:11" x14ac:dyDescent="0.25">
      <c r="A2417">
        <v>7350</v>
      </c>
      <c r="B2417" t="s">
        <v>86</v>
      </c>
      <c r="C2417">
        <v>240</v>
      </c>
      <c r="D2417" s="404">
        <v>45054</v>
      </c>
      <c r="E2417" t="s">
        <v>2681</v>
      </c>
      <c r="F2417" t="s">
        <v>3974</v>
      </c>
      <c r="G2417" t="s">
        <v>4563</v>
      </c>
      <c r="H2417" s="427">
        <v>24.65</v>
      </c>
      <c r="K2417" t="s">
        <v>4259</v>
      </c>
    </row>
    <row r="2418" spans="1:11" x14ac:dyDescent="0.25">
      <c r="A2418">
        <v>7350</v>
      </c>
      <c r="B2418" t="s">
        <v>86</v>
      </c>
      <c r="C2418">
        <v>240</v>
      </c>
      <c r="D2418" s="404">
        <v>45054</v>
      </c>
      <c r="E2418" t="s">
        <v>4562</v>
      </c>
      <c r="F2418" t="s">
        <v>3974</v>
      </c>
      <c r="G2418" t="s">
        <v>4561</v>
      </c>
      <c r="H2418" s="427">
        <v>88.68</v>
      </c>
      <c r="K2418" t="s">
        <v>4259</v>
      </c>
    </row>
    <row r="2419" spans="1:11" x14ac:dyDescent="0.25">
      <c r="A2419">
        <v>7350</v>
      </c>
      <c r="B2419" t="s">
        <v>86</v>
      </c>
      <c r="C2419">
        <v>340</v>
      </c>
      <c r="D2419" s="404">
        <v>45054</v>
      </c>
      <c r="E2419" t="s">
        <v>2681</v>
      </c>
      <c r="F2419" t="s">
        <v>3974</v>
      </c>
      <c r="G2419" t="s">
        <v>4563</v>
      </c>
      <c r="H2419" s="427">
        <v>11.1</v>
      </c>
      <c r="K2419" t="s">
        <v>4259</v>
      </c>
    </row>
    <row r="2420" spans="1:11" x14ac:dyDescent="0.25">
      <c r="A2420">
        <v>7350</v>
      </c>
      <c r="B2420" t="s">
        <v>86</v>
      </c>
      <c r="C2420">
        <v>340</v>
      </c>
      <c r="D2420" s="404">
        <v>45054</v>
      </c>
      <c r="E2420" t="s">
        <v>4562</v>
      </c>
      <c r="F2420" t="s">
        <v>3974</v>
      </c>
      <c r="G2420" t="s">
        <v>4561</v>
      </c>
      <c r="H2420" s="427">
        <v>39.9</v>
      </c>
      <c r="K2420" t="s">
        <v>4259</v>
      </c>
    </row>
    <row r="2421" spans="1:11" x14ac:dyDescent="0.25">
      <c r="A2421">
        <v>7350</v>
      </c>
      <c r="B2421" t="s">
        <v>86</v>
      </c>
      <c r="C2421">
        <v>936</v>
      </c>
      <c r="D2421" s="404">
        <v>45054</v>
      </c>
      <c r="E2421" t="s">
        <v>2681</v>
      </c>
      <c r="F2421" t="s">
        <v>3974</v>
      </c>
      <c r="G2421" t="s">
        <v>4563</v>
      </c>
      <c r="H2421" s="427">
        <v>13.56</v>
      </c>
      <c r="K2421" t="s">
        <v>4259</v>
      </c>
    </row>
    <row r="2422" spans="1:11" x14ac:dyDescent="0.25">
      <c r="A2422">
        <v>7350</v>
      </c>
      <c r="B2422" t="s">
        <v>86</v>
      </c>
      <c r="C2422">
        <v>936</v>
      </c>
      <c r="D2422" s="404">
        <v>45054</v>
      </c>
      <c r="E2422" t="s">
        <v>4562</v>
      </c>
      <c r="F2422" t="s">
        <v>3974</v>
      </c>
      <c r="G2422" t="s">
        <v>4561</v>
      </c>
      <c r="H2422" s="427">
        <v>48.77</v>
      </c>
      <c r="K2422" t="s">
        <v>4259</v>
      </c>
    </row>
    <row r="2423" spans="1:11" x14ac:dyDescent="0.25">
      <c r="A2423">
        <v>7350</v>
      </c>
      <c r="B2423" t="s">
        <v>86</v>
      </c>
      <c r="C2423">
        <v>110</v>
      </c>
      <c r="D2423" s="404">
        <v>45058</v>
      </c>
      <c r="E2423" t="s">
        <v>2681</v>
      </c>
      <c r="F2423" t="s">
        <v>3974</v>
      </c>
      <c r="G2423" t="s">
        <v>4555</v>
      </c>
      <c r="H2423" s="427">
        <v>174.1</v>
      </c>
      <c r="K2423" t="s">
        <v>4259</v>
      </c>
    </row>
    <row r="2424" spans="1:11" x14ac:dyDescent="0.25">
      <c r="A2424">
        <v>7350</v>
      </c>
      <c r="B2424" t="s">
        <v>86</v>
      </c>
      <c r="C2424">
        <v>112</v>
      </c>
      <c r="D2424" s="404">
        <v>45058</v>
      </c>
      <c r="E2424" t="s">
        <v>2681</v>
      </c>
      <c r="F2424" t="s">
        <v>3974</v>
      </c>
      <c r="G2424" t="s">
        <v>4555</v>
      </c>
      <c r="H2424" s="427">
        <v>87.05</v>
      </c>
      <c r="K2424" t="s">
        <v>4259</v>
      </c>
    </row>
    <row r="2425" spans="1:11" x14ac:dyDescent="0.25">
      <c r="A2425">
        <v>7350</v>
      </c>
      <c r="B2425" t="s">
        <v>86</v>
      </c>
      <c r="C2425">
        <v>120</v>
      </c>
      <c r="D2425" s="404">
        <v>45058</v>
      </c>
      <c r="E2425" t="s">
        <v>2681</v>
      </c>
      <c r="F2425" t="s">
        <v>3974</v>
      </c>
      <c r="G2425" t="s">
        <v>4555</v>
      </c>
      <c r="H2425" s="427">
        <v>191.5</v>
      </c>
      <c r="K2425" t="s">
        <v>4259</v>
      </c>
    </row>
    <row r="2426" spans="1:11" x14ac:dyDescent="0.25">
      <c r="A2426">
        <v>7350</v>
      </c>
      <c r="B2426" t="s">
        <v>86</v>
      </c>
      <c r="C2426">
        <v>130</v>
      </c>
      <c r="D2426" s="404">
        <v>45058</v>
      </c>
      <c r="E2426" t="s">
        <v>2681</v>
      </c>
      <c r="F2426" t="s">
        <v>3974</v>
      </c>
      <c r="G2426" t="s">
        <v>4555</v>
      </c>
      <c r="H2426" s="427">
        <v>147.97999999999999</v>
      </c>
      <c r="K2426" t="s">
        <v>4259</v>
      </c>
    </row>
    <row r="2427" spans="1:11" x14ac:dyDescent="0.25">
      <c r="A2427">
        <v>7350</v>
      </c>
      <c r="B2427" t="s">
        <v>86</v>
      </c>
      <c r="C2427">
        <v>140</v>
      </c>
      <c r="D2427" s="404">
        <v>45058</v>
      </c>
      <c r="E2427" t="s">
        <v>2681</v>
      </c>
      <c r="F2427" t="s">
        <v>3974</v>
      </c>
      <c r="G2427" t="s">
        <v>4555</v>
      </c>
      <c r="H2427" s="427">
        <v>174.1</v>
      </c>
      <c r="K2427" t="s">
        <v>4259</v>
      </c>
    </row>
    <row r="2428" spans="1:11" x14ac:dyDescent="0.25">
      <c r="A2428">
        <v>7350</v>
      </c>
      <c r="B2428" t="s">
        <v>86</v>
      </c>
      <c r="C2428">
        <v>160</v>
      </c>
      <c r="D2428" s="404">
        <v>45058</v>
      </c>
      <c r="E2428" t="s">
        <v>2681</v>
      </c>
      <c r="F2428" t="s">
        <v>3974</v>
      </c>
      <c r="G2428" t="s">
        <v>4555</v>
      </c>
      <c r="H2428" s="427">
        <v>52.23</v>
      </c>
      <c r="K2428" t="s">
        <v>4259</v>
      </c>
    </row>
    <row r="2429" spans="1:11" x14ac:dyDescent="0.25">
      <c r="A2429">
        <v>7350</v>
      </c>
      <c r="B2429" t="s">
        <v>86</v>
      </c>
      <c r="C2429">
        <v>935</v>
      </c>
      <c r="D2429" s="404">
        <v>45058</v>
      </c>
      <c r="E2429" t="s">
        <v>2681</v>
      </c>
      <c r="F2429" t="s">
        <v>3974</v>
      </c>
      <c r="G2429" t="s">
        <v>4555</v>
      </c>
      <c r="H2429" s="427">
        <v>43.52</v>
      </c>
      <c r="K2429" t="s">
        <v>4259</v>
      </c>
    </row>
    <row r="2430" spans="1:11" x14ac:dyDescent="0.25">
      <c r="A2430">
        <v>7350</v>
      </c>
      <c r="B2430" t="s">
        <v>86</v>
      </c>
      <c r="C2430">
        <v>110</v>
      </c>
      <c r="D2430" s="404">
        <v>45061</v>
      </c>
      <c r="E2430" t="s">
        <v>2681</v>
      </c>
      <c r="F2430" t="s">
        <v>3974</v>
      </c>
      <c r="G2430" t="s">
        <v>4551</v>
      </c>
      <c r="H2430" s="427">
        <v>59.03</v>
      </c>
      <c r="K2430" t="s">
        <v>4259</v>
      </c>
    </row>
    <row r="2431" spans="1:11" x14ac:dyDescent="0.25">
      <c r="A2431">
        <v>7350</v>
      </c>
      <c r="B2431" t="s">
        <v>86</v>
      </c>
      <c r="C2431">
        <v>112</v>
      </c>
      <c r="D2431" s="404">
        <v>45061</v>
      </c>
      <c r="E2431" t="s">
        <v>2681</v>
      </c>
      <c r="F2431" t="s">
        <v>3974</v>
      </c>
      <c r="G2431" t="s">
        <v>4551</v>
      </c>
      <c r="H2431" s="427">
        <v>29.52</v>
      </c>
      <c r="K2431" t="s">
        <v>4259</v>
      </c>
    </row>
    <row r="2432" spans="1:11" x14ac:dyDescent="0.25">
      <c r="A2432">
        <v>7350</v>
      </c>
      <c r="B2432" t="s">
        <v>86</v>
      </c>
      <c r="C2432">
        <v>120</v>
      </c>
      <c r="D2432" s="404">
        <v>45061</v>
      </c>
      <c r="E2432" t="s">
        <v>2681</v>
      </c>
      <c r="F2432" t="s">
        <v>3974</v>
      </c>
      <c r="G2432" t="s">
        <v>4551</v>
      </c>
      <c r="H2432" s="427">
        <v>64.94</v>
      </c>
      <c r="K2432" t="s">
        <v>4259</v>
      </c>
    </row>
    <row r="2433" spans="1:11" x14ac:dyDescent="0.25">
      <c r="A2433">
        <v>7350</v>
      </c>
      <c r="B2433" t="s">
        <v>86</v>
      </c>
      <c r="C2433">
        <v>130</v>
      </c>
      <c r="D2433" s="404">
        <v>45061</v>
      </c>
      <c r="E2433" t="s">
        <v>2681</v>
      </c>
      <c r="F2433" t="s">
        <v>3974</v>
      </c>
      <c r="G2433" t="s">
        <v>4551</v>
      </c>
      <c r="H2433" s="427">
        <v>50.18</v>
      </c>
      <c r="K2433" t="s">
        <v>4259</v>
      </c>
    </row>
    <row r="2434" spans="1:11" x14ac:dyDescent="0.25">
      <c r="A2434">
        <v>7350</v>
      </c>
      <c r="B2434" t="s">
        <v>86</v>
      </c>
      <c r="C2434">
        <v>140</v>
      </c>
      <c r="D2434" s="404">
        <v>45061</v>
      </c>
      <c r="E2434" t="s">
        <v>2681</v>
      </c>
      <c r="F2434" t="s">
        <v>3974</v>
      </c>
      <c r="G2434" t="s">
        <v>4551</v>
      </c>
      <c r="H2434" s="427">
        <v>59.03</v>
      </c>
      <c r="K2434" t="s">
        <v>4259</v>
      </c>
    </row>
    <row r="2435" spans="1:11" x14ac:dyDescent="0.25">
      <c r="A2435">
        <v>7350</v>
      </c>
      <c r="B2435" t="s">
        <v>86</v>
      </c>
      <c r="C2435">
        <v>160</v>
      </c>
      <c r="D2435" s="404">
        <v>45061</v>
      </c>
      <c r="E2435" t="s">
        <v>2681</v>
      </c>
      <c r="F2435" t="s">
        <v>3974</v>
      </c>
      <c r="G2435" t="s">
        <v>4551</v>
      </c>
      <c r="H2435" s="427">
        <v>17.71</v>
      </c>
      <c r="K2435" t="s">
        <v>4259</v>
      </c>
    </row>
    <row r="2436" spans="1:11" x14ac:dyDescent="0.25">
      <c r="A2436">
        <v>7350</v>
      </c>
      <c r="B2436" t="s">
        <v>86</v>
      </c>
      <c r="C2436">
        <v>210</v>
      </c>
      <c r="D2436" s="404">
        <v>45061</v>
      </c>
      <c r="E2436" t="s">
        <v>2681</v>
      </c>
      <c r="F2436" t="s">
        <v>3974</v>
      </c>
      <c r="G2436" t="s">
        <v>4550</v>
      </c>
      <c r="H2436" s="427">
        <v>71.61</v>
      </c>
      <c r="K2436" t="s">
        <v>4259</v>
      </c>
    </row>
    <row r="2437" spans="1:11" x14ac:dyDescent="0.25">
      <c r="A2437">
        <v>7350</v>
      </c>
      <c r="B2437" t="s">
        <v>86</v>
      </c>
      <c r="C2437">
        <v>220</v>
      </c>
      <c r="D2437" s="404">
        <v>45061</v>
      </c>
      <c r="E2437" t="s">
        <v>2681</v>
      </c>
      <c r="F2437" t="s">
        <v>3974</v>
      </c>
      <c r="G2437" t="s">
        <v>4550</v>
      </c>
      <c r="H2437" s="427">
        <v>71.61</v>
      </c>
      <c r="K2437" t="s">
        <v>4259</v>
      </c>
    </row>
    <row r="2438" spans="1:11" x14ac:dyDescent="0.25">
      <c r="A2438">
        <v>7350</v>
      </c>
      <c r="B2438" t="s">
        <v>86</v>
      </c>
      <c r="C2438">
        <v>230</v>
      </c>
      <c r="D2438" s="404">
        <v>45061</v>
      </c>
      <c r="E2438" t="s">
        <v>2681</v>
      </c>
      <c r="F2438" t="s">
        <v>3974</v>
      </c>
      <c r="G2438" t="s">
        <v>4550</v>
      </c>
      <c r="H2438" s="427">
        <v>71.61</v>
      </c>
      <c r="K2438" t="s">
        <v>4259</v>
      </c>
    </row>
    <row r="2439" spans="1:11" x14ac:dyDescent="0.25">
      <c r="A2439">
        <v>7350</v>
      </c>
      <c r="B2439" t="s">
        <v>86</v>
      </c>
      <c r="C2439">
        <v>240</v>
      </c>
      <c r="D2439" s="404">
        <v>45061</v>
      </c>
      <c r="E2439" t="s">
        <v>2681</v>
      </c>
      <c r="F2439" t="s">
        <v>3974</v>
      </c>
      <c r="G2439" t="s">
        <v>4550</v>
      </c>
      <c r="H2439" s="427">
        <v>71.61</v>
      </c>
      <c r="K2439" t="s">
        <v>4259</v>
      </c>
    </row>
    <row r="2440" spans="1:11" x14ac:dyDescent="0.25">
      <c r="A2440">
        <v>7350</v>
      </c>
      <c r="B2440" t="s">
        <v>86</v>
      </c>
      <c r="C2440">
        <v>340</v>
      </c>
      <c r="D2440" s="404">
        <v>45061</v>
      </c>
      <c r="E2440" t="s">
        <v>2681</v>
      </c>
      <c r="F2440" t="s">
        <v>3974</v>
      </c>
      <c r="G2440" t="s">
        <v>4550</v>
      </c>
      <c r="H2440" s="427">
        <v>32.229999999999997</v>
      </c>
      <c r="K2440" t="s">
        <v>4259</v>
      </c>
    </row>
    <row r="2441" spans="1:11" x14ac:dyDescent="0.25">
      <c r="A2441">
        <v>7350</v>
      </c>
      <c r="B2441" t="s">
        <v>86</v>
      </c>
      <c r="C2441">
        <v>935</v>
      </c>
      <c r="D2441" s="404">
        <v>45061</v>
      </c>
      <c r="E2441" t="s">
        <v>2681</v>
      </c>
      <c r="F2441" t="s">
        <v>3974</v>
      </c>
      <c r="G2441" t="s">
        <v>4551</v>
      </c>
      <c r="H2441" s="427">
        <v>14.76</v>
      </c>
      <c r="K2441" t="s">
        <v>4259</v>
      </c>
    </row>
    <row r="2442" spans="1:11" x14ac:dyDescent="0.25">
      <c r="A2442">
        <v>7350</v>
      </c>
      <c r="B2442" t="s">
        <v>86</v>
      </c>
      <c r="C2442">
        <v>936</v>
      </c>
      <c r="D2442" s="404">
        <v>45061</v>
      </c>
      <c r="E2442" t="s">
        <v>2681</v>
      </c>
      <c r="F2442" t="s">
        <v>3974</v>
      </c>
      <c r="G2442" t="s">
        <v>4550</v>
      </c>
      <c r="H2442" s="427">
        <v>39.380000000000003</v>
      </c>
      <c r="K2442" t="s">
        <v>4259</v>
      </c>
    </row>
    <row r="2443" spans="1:11" x14ac:dyDescent="0.25">
      <c r="A2443">
        <v>7350</v>
      </c>
      <c r="B2443" t="s">
        <v>86</v>
      </c>
      <c r="C2443">
        <v>110</v>
      </c>
      <c r="D2443" s="404">
        <v>45063</v>
      </c>
      <c r="E2443" t="s">
        <v>2681</v>
      </c>
      <c r="F2443" t="s">
        <v>3974</v>
      </c>
      <c r="G2443" t="s">
        <v>4546</v>
      </c>
      <c r="H2443" s="427">
        <v>74.59</v>
      </c>
      <c r="K2443" t="s">
        <v>4259</v>
      </c>
    </row>
    <row r="2444" spans="1:11" x14ac:dyDescent="0.25">
      <c r="A2444">
        <v>7350</v>
      </c>
      <c r="B2444" t="s">
        <v>86</v>
      </c>
      <c r="C2444">
        <v>110</v>
      </c>
      <c r="D2444" s="404">
        <v>45063</v>
      </c>
      <c r="E2444" t="s">
        <v>2681</v>
      </c>
      <c r="F2444" t="s">
        <v>3974</v>
      </c>
      <c r="G2444" t="s">
        <v>4545</v>
      </c>
      <c r="H2444" s="427">
        <v>92.08</v>
      </c>
      <c r="K2444" t="s">
        <v>4259</v>
      </c>
    </row>
    <row r="2445" spans="1:11" x14ac:dyDescent="0.25">
      <c r="A2445">
        <v>7350</v>
      </c>
      <c r="B2445" t="s">
        <v>86</v>
      </c>
      <c r="C2445">
        <v>112</v>
      </c>
      <c r="D2445" s="404">
        <v>45063</v>
      </c>
      <c r="E2445" t="s">
        <v>2681</v>
      </c>
      <c r="F2445" t="s">
        <v>3974</v>
      </c>
      <c r="G2445" t="s">
        <v>4546</v>
      </c>
      <c r="H2445" s="427">
        <v>37.299999999999997</v>
      </c>
      <c r="K2445" t="s">
        <v>4259</v>
      </c>
    </row>
    <row r="2446" spans="1:11" x14ac:dyDescent="0.25">
      <c r="A2446">
        <v>7350</v>
      </c>
      <c r="B2446" t="s">
        <v>86</v>
      </c>
      <c r="C2446">
        <v>112</v>
      </c>
      <c r="D2446" s="404">
        <v>45063</v>
      </c>
      <c r="E2446" t="s">
        <v>2681</v>
      </c>
      <c r="F2446" t="s">
        <v>3974</v>
      </c>
      <c r="G2446" t="s">
        <v>4545</v>
      </c>
      <c r="H2446" s="427">
        <v>46.04</v>
      </c>
      <c r="K2446" t="s">
        <v>4259</v>
      </c>
    </row>
    <row r="2447" spans="1:11" x14ac:dyDescent="0.25">
      <c r="A2447">
        <v>7350</v>
      </c>
      <c r="B2447" t="s">
        <v>86</v>
      </c>
      <c r="C2447">
        <v>120</v>
      </c>
      <c r="D2447" s="404">
        <v>45063</v>
      </c>
      <c r="E2447" t="s">
        <v>2681</v>
      </c>
      <c r="F2447" t="s">
        <v>3974</v>
      </c>
      <c r="G2447" t="s">
        <v>4546</v>
      </c>
      <c r="H2447" s="427">
        <v>82.05</v>
      </c>
      <c r="K2447" t="s">
        <v>4259</v>
      </c>
    </row>
    <row r="2448" spans="1:11" x14ac:dyDescent="0.25">
      <c r="A2448">
        <v>7350</v>
      </c>
      <c r="B2448" t="s">
        <v>86</v>
      </c>
      <c r="C2448">
        <v>120</v>
      </c>
      <c r="D2448" s="404">
        <v>45063</v>
      </c>
      <c r="E2448" t="s">
        <v>2681</v>
      </c>
      <c r="F2448" t="s">
        <v>3974</v>
      </c>
      <c r="G2448" t="s">
        <v>4545</v>
      </c>
      <c r="H2448" s="427">
        <v>101.29</v>
      </c>
      <c r="K2448" t="s">
        <v>4259</v>
      </c>
    </row>
    <row r="2449" spans="1:11" x14ac:dyDescent="0.25">
      <c r="A2449">
        <v>7350</v>
      </c>
      <c r="B2449" t="s">
        <v>86</v>
      </c>
      <c r="C2449">
        <v>130</v>
      </c>
      <c r="D2449" s="404">
        <v>45063</v>
      </c>
      <c r="E2449" t="s">
        <v>2681</v>
      </c>
      <c r="F2449" t="s">
        <v>3974</v>
      </c>
      <c r="G2449" t="s">
        <v>4546</v>
      </c>
      <c r="H2449" s="427">
        <v>63.4</v>
      </c>
      <c r="K2449" t="s">
        <v>4259</v>
      </c>
    </row>
    <row r="2450" spans="1:11" x14ac:dyDescent="0.25">
      <c r="A2450">
        <v>7350</v>
      </c>
      <c r="B2450" t="s">
        <v>86</v>
      </c>
      <c r="C2450">
        <v>130</v>
      </c>
      <c r="D2450" s="404">
        <v>45063</v>
      </c>
      <c r="E2450" t="s">
        <v>2681</v>
      </c>
      <c r="F2450" t="s">
        <v>3974</v>
      </c>
      <c r="G2450" t="s">
        <v>4545</v>
      </c>
      <c r="H2450" s="427">
        <v>78.27</v>
      </c>
      <c r="K2450" t="s">
        <v>4259</v>
      </c>
    </row>
    <row r="2451" spans="1:11" x14ac:dyDescent="0.25">
      <c r="A2451">
        <v>7350</v>
      </c>
      <c r="B2451" t="s">
        <v>86</v>
      </c>
      <c r="C2451">
        <v>140</v>
      </c>
      <c r="D2451" s="404">
        <v>45063</v>
      </c>
      <c r="E2451" t="s">
        <v>2681</v>
      </c>
      <c r="F2451" t="s">
        <v>3974</v>
      </c>
      <c r="G2451" t="s">
        <v>4546</v>
      </c>
      <c r="H2451" s="427">
        <v>74.59</v>
      </c>
      <c r="K2451" t="s">
        <v>4259</v>
      </c>
    </row>
    <row r="2452" spans="1:11" x14ac:dyDescent="0.25">
      <c r="A2452">
        <v>7350</v>
      </c>
      <c r="B2452" t="s">
        <v>86</v>
      </c>
      <c r="C2452">
        <v>140</v>
      </c>
      <c r="D2452" s="404">
        <v>45063</v>
      </c>
      <c r="E2452" t="s">
        <v>2681</v>
      </c>
      <c r="F2452" t="s">
        <v>3974</v>
      </c>
      <c r="G2452" t="s">
        <v>4545</v>
      </c>
      <c r="H2452" s="427">
        <v>92.08</v>
      </c>
      <c r="K2452" t="s">
        <v>4259</v>
      </c>
    </row>
    <row r="2453" spans="1:11" x14ac:dyDescent="0.25">
      <c r="A2453">
        <v>7350</v>
      </c>
      <c r="B2453" t="s">
        <v>86</v>
      </c>
      <c r="C2453">
        <v>160</v>
      </c>
      <c r="D2453" s="404">
        <v>45063</v>
      </c>
      <c r="E2453" t="s">
        <v>2681</v>
      </c>
      <c r="F2453" t="s">
        <v>3974</v>
      </c>
      <c r="G2453" t="s">
        <v>4546</v>
      </c>
      <c r="H2453" s="427">
        <v>22.37</v>
      </c>
      <c r="K2453" t="s">
        <v>4259</v>
      </c>
    </row>
    <row r="2454" spans="1:11" x14ac:dyDescent="0.25">
      <c r="A2454">
        <v>7350</v>
      </c>
      <c r="B2454" t="s">
        <v>86</v>
      </c>
      <c r="C2454">
        <v>160</v>
      </c>
      <c r="D2454" s="404">
        <v>45063</v>
      </c>
      <c r="E2454" t="s">
        <v>2681</v>
      </c>
      <c r="F2454" t="s">
        <v>3974</v>
      </c>
      <c r="G2454" t="s">
        <v>4545</v>
      </c>
      <c r="H2454" s="427">
        <v>27.63</v>
      </c>
      <c r="K2454" t="s">
        <v>4259</v>
      </c>
    </row>
    <row r="2455" spans="1:11" x14ac:dyDescent="0.25">
      <c r="A2455">
        <v>7350</v>
      </c>
      <c r="B2455" t="s">
        <v>86</v>
      </c>
      <c r="C2455">
        <v>935</v>
      </c>
      <c r="D2455" s="404">
        <v>45063</v>
      </c>
      <c r="E2455" t="s">
        <v>2681</v>
      </c>
      <c r="F2455" t="s">
        <v>3974</v>
      </c>
      <c r="G2455" t="s">
        <v>4546</v>
      </c>
      <c r="H2455" s="427">
        <v>18.64</v>
      </c>
      <c r="K2455" t="s">
        <v>4259</v>
      </c>
    </row>
    <row r="2456" spans="1:11" x14ac:dyDescent="0.25">
      <c r="A2456">
        <v>7350</v>
      </c>
      <c r="B2456" t="s">
        <v>86</v>
      </c>
      <c r="C2456">
        <v>935</v>
      </c>
      <c r="D2456" s="404">
        <v>45063</v>
      </c>
      <c r="E2456" t="s">
        <v>2681</v>
      </c>
      <c r="F2456" t="s">
        <v>3974</v>
      </c>
      <c r="G2456" t="s">
        <v>4545</v>
      </c>
      <c r="H2456" s="427">
        <v>23.02</v>
      </c>
      <c r="K2456" t="s">
        <v>4259</v>
      </c>
    </row>
    <row r="2457" spans="1:11" x14ac:dyDescent="0.25">
      <c r="A2457">
        <v>7350</v>
      </c>
      <c r="B2457" t="s">
        <v>86</v>
      </c>
      <c r="C2457">
        <v>440</v>
      </c>
      <c r="D2457" s="404">
        <v>45064</v>
      </c>
      <c r="E2457" t="s">
        <v>4542</v>
      </c>
      <c r="F2457" t="s">
        <v>3974</v>
      </c>
      <c r="G2457" t="s">
        <v>4541</v>
      </c>
      <c r="H2457" s="427">
        <v>81.36</v>
      </c>
      <c r="K2457" t="s">
        <v>4259</v>
      </c>
    </row>
    <row r="2458" spans="1:11" x14ac:dyDescent="0.25">
      <c r="A2458">
        <v>7350</v>
      </c>
      <c r="B2458" t="s">
        <v>86</v>
      </c>
      <c r="C2458">
        <v>210</v>
      </c>
      <c r="D2458" s="404">
        <v>45068</v>
      </c>
      <c r="E2458" t="s">
        <v>4539</v>
      </c>
      <c r="F2458" t="s">
        <v>3974</v>
      </c>
      <c r="G2458" t="s">
        <v>4538</v>
      </c>
      <c r="H2458" s="427">
        <v>28</v>
      </c>
      <c r="K2458" t="s">
        <v>4725</v>
      </c>
    </row>
    <row r="2459" spans="1:11" x14ac:dyDescent="0.25">
      <c r="A2459">
        <v>7350</v>
      </c>
      <c r="B2459" t="s">
        <v>86</v>
      </c>
      <c r="C2459">
        <v>220</v>
      </c>
      <c r="D2459" s="404">
        <v>45068</v>
      </c>
      <c r="E2459" t="s">
        <v>4539</v>
      </c>
      <c r="F2459" t="s">
        <v>3974</v>
      </c>
      <c r="G2459" t="s">
        <v>4538</v>
      </c>
      <c r="H2459" s="427">
        <v>28</v>
      </c>
      <c r="K2459" t="s">
        <v>4725</v>
      </c>
    </row>
    <row r="2460" spans="1:11" x14ac:dyDescent="0.25">
      <c r="A2460">
        <v>7350</v>
      </c>
      <c r="B2460" t="s">
        <v>86</v>
      </c>
      <c r="C2460">
        <v>230</v>
      </c>
      <c r="D2460" s="404">
        <v>45068</v>
      </c>
      <c r="E2460" t="s">
        <v>4539</v>
      </c>
      <c r="F2460" t="s">
        <v>3974</v>
      </c>
      <c r="G2460" t="s">
        <v>4538</v>
      </c>
      <c r="H2460" s="427">
        <v>28</v>
      </c>
      <c r="K2460" t="s">
        <v>4725</v>
      </c>
    </row>
    <row r="2461" spans="1:11" x14ac:dyDescent="0.25">
      <c r="A2461">
        <v>7350</v>
      </c>
      <c r="B2461" t="s">
        <v>86</v>
      </c>
      <c r="C2461">
        <v>240</v>
      </c>
      <c r="D2461" s="404">
        <v>45068</v>
      </c>
      <c r="E2461" t="s">
        <v>4539</v>
      </c>
      <c r="F2461" t="s">
        <v>3974</v>
      </c>
      <c r="G2461" t="s">
        <v>4538</v>
      </c>
      <c r="H2461" s="427">
        <v>28</v>
      </c>
      <c r="K2461" t="s">
        <v>4725</v>
      </c>
    </row>
    <row r="2462" spans="1:11" x14ac:dyDescent="0.25">
      <c r="A2462">
        <v>7350</v>
      </c>
      <c r="B2462" t="s">
        <v>86</v>
      </c>
      <c r="C2462">
        <v>340</v>
      </c>
      <c r="D2462" s="404">
        <v>45068</v>
      </c>
      <c r="E2462" t="s">
        <v>4539</v>
      </c>
      <c r="F2462" t="s">
        <v>3974</v>
      </c>
      <c r="G2462" t="s">
        <v>4538</v>
      </c>
      <c r="H2462" s="427">
        <v>12.6</v>
      </c>
      <c r="K2462" t="s">
        <v>4725</v>
      </c>
    </row>
    <row r="2463" spans="1:11" x14ac:dyDescent="0.25">
      <c r="A2463">
        <v>7350</v>
      </c>
      <c r="B2463" t="s">
        <v>86</v>
      </c>
      <c r="C2463">
        <v>936</v>
      </c>
      <c r="D2463" s="404">
        <v>45068</v>
      </c>
      <c r="E2463" t="s">
        <v>4539</v>
      </c>
      <c r="F2463" t="s">
        <v>3974</v>
      </c>
      <c r="G2463" t="s">
        <v>4538</v>
      </c>
      <c r="H2463" s="427">
        <v>15.4</v>
      </c>
      <c r="K2463" t="s">
        <v>4725</v>
      </c>
    </row>
    <row r="2464" spans="1:11" x14ac:dyDescent="0.25">
      <c r="A2464">
        <v>7350</v>
      </c>
      <c r="B2464" t="s">
        <v>86</v>
      </c>
      <c r="C2464">
        <v>210</v>
      </c>
      <c r="D2464" s="404">
        <v>45069</v>
      </c>
      <c r="E2464" t="s">
        <v>4537</v>
      </c>
      <c r="F2464" t="s">
        <v>3974</v>
      </c>
      <c r="G2464" t="s">
        <v>4536</v>
      </c>
      <c r="H2464" s="427">
        <v>84.47</v>
      </c>
      <c r="K2464" t="s">
        <v>4259</v>
      </c>
    </row>
    <row r="2465" spans="1:11" x14ac:dyDescent="0.25">
      <c r="A2465">
        <v>7350</v>
      </c>
      <c r="B2465" t="s">
        <v>86</v>
      </c>
      <c r="C2465">
        <v>220</v>
      </c>
      <c r="D2465" s="404">
        <v>45069</v>
      </c>
      <c r="E2465" t="s">
        <v>4537</v>
      </c>
      <c r="F2465" t="s">
        <v>3974</v>
      </c>
      <c r="G2465" t="s">
        <v>4536</v>
      </c>
      <c r="H2465" s="427">
        <v>84.47</v>
      </c>
      <c r="K2465" t="s">
        <v>4259</v>
      </c>
    </row>
    <row r="2466" spans="1:11" x14ac:dyDescent="0.25">
      <c r="A2466">
        <v>7350</v>
      </c>
      <c r="B2466" t="s">
        <v>86</v>
      </c>
      <c r="C2466">
        <v>230</v>
      </c>
      <c r="D2466" s="404">
        <v>45069</v>
      </c>
      <c r="E2466" t="s">
        <v>4537</v>
      </c>
      <c r="F2466" t="s">
        <v>3974</v>
      </c>
      <c r="G2466" t="s">
        <v>4536</v>
      </c>
      <c r="H2466" s="427">
        <v>84.47</v>
      </c>
      <c r="K2466" t="s">
        <v>4259</v>
      </c>
    </row>
    <row r="2467" spans="1:11" x14ac:dyDescent="0.25">
      <c r="A2467">
        <v>7350</v>
      </c>
      <c r="B2467" t="s">
        <v>86</v>
      </c>
      <c r="C2467">
        <v>240</v>
      </c>
      <c r="D2467" s="404">
        <v>45069</v>
      </c>
      <c r="E2467" t="s">
        <v>4537</v>
      </c>
      <c r="F2467" t="s">
        <v>3974</v>
      </c>
      <c r="G2467" t="s">
        <v>4536</v>
      </c>
      <c r="H2467" s="427">
        <v>84.47</v>
      </c>
      <c r="K2467" t="s">
        <v>4259</v>
      </c>
    </row>
    <row r="2468" spans="1:11" x14ac:dyDescent="0.25">
      <c r="A2468">
        <v>7350</v>
      </c>
      <c r="B2468" t="s">
        <v>86</v>
      </c>
      <c r="C2468">
        <v>340</v>
      </c>
      <c r="D2468" s="404">
        <v>45069</v>
      </c>
      <c r="E2468" t="s">
        <v>4537</v>
      </c>
      <c r="F2468" t="s">
        <v>3974</v>
      </c>
      <c r="G2468" t="s">
        <v>4536</v>
      </c>
      <c r="H2468" s="427">
        <v>38.01</v>
      </c>
      <c r="K2468" t="s">
        <v>4259</v>
      </c>
    </row>
    <row r="2469" spans="1:11" x14ac:dyDescent="0.25">
      <c r="A2469">
        <v>7350</v>
      </c>
      <c r="B2469" t="s">
        <v>86</v>
      </c>
      <c r="C2469">
        <v>936</v>
      </c>
      <c r="D2469" s="404">
        <v>45069</v>
      </c>
      <c r="E2469" t="s">
        <v>4537</v>
      </c>
      <c r="F2469" t="s">
        <v>3974</v>
      </c>
      <c r="G2469" t="s">
        <v>4536</v>
      </c>
      <c r="H2469" s="427">
        <v>46.46</v>
      </c>
      <c r="K2469" t="s">
        <v>4259</v>
      </c>
    </row>
    <row r="2470" spans="1:11" x14ac:dyDescent="0.25">
      <c r="A2470">
        <v>7350</v>
      </c>
      <c r="B2470" t="s">
        <v>86</v>
      </c>
      <c r="C2470">
        <v>110</v>
      </c>
      <c r="D2470" s="404">
        <v>45070</v>
      </c>
      <c r="E2470" t="s">
        <v>2681</v>
      </c>
      <c r="F2470" t="s">
        <v>3974</v>
      </c>
      <c r="G2470" t="s">
        <v>4535</v>
      </c>
      <c r="H2470" s="427">
        <v>27.85</v>
      </c>
      <c r="K2470" t="s">
        <v>4259</v>
      </c>
    </row>
    <row r="2471" spans="1:11" x14ac:dyDescent="0.25">
      <c r="A2471">
        <v>7350</v>
      </c>
      <c r="B2471" t="s">
        <v>86</v>
      </c>
      <c r="C2471">
        <v>112</v>
      </c>
      <c r="D2471" s="404">
        <v>45070</v>
      </c>
      <c r="E2471" t="s">
        <v>2681</v>
      </c>
      <c r="F2471" t="s">
        <v>3974</v>
      </c>
      <c r="G2471" t="s">
        <v>4535</v>
      </c>
      <c r="H2471" s="427">
        <v>13.93</v>
      </c>
      <c r="K2471" t="s">
        <v>4259</v>
      </c>
    </row>
    <row r="2472" spans="1:11" x14ac:dyDescent="0.25">
      <c r="A2472">
        <v>7350</v>
      </c>
      <c r="B2472" t="s">
        <v>86</v>
      </c>
      <c r="C2472">
        <v>120</v>
      </c>
      <c r="D2472" s="404">
        <v>45070</v>
      </c>
      <c r="E2472" t="s">
        <v>2681</v>
      </c>
      <c r="F2472" t="s">
        <v>3974</v>
      </c>
      <c r="G2472" t="s">
        <v>4535</v>
      </c>
      <c r="H2472" s="427">
        <v>30.64</v>
      </c>
      <c r="K2472" t="s">
        <v>4259</v>
      </c>
    </row>
    <row r="2473" spans="1:11" x14ac:dyDescent="0.25">
      <c r="A2473">
        <v>7350</v>
      </c>
      <c r="B2473" t="s">
        <v>86</v>
      </c>
      <c r="C2473">
        <v>130</v>
      </c>
      <c r="D2473" s="404">
        <v>45070</v>
      </c>
      <c r="E2473" t="s">
        <v>2681</v>
      </c>
      <c r="F2473" t="s">
        <v>3974</v>
      </c>
      <c r="G2473" t="s">
        <v>4535</v>
      </c>
      <c r="H2473" s="427">
        <v>23.68</v>
      </c>
      <c r="K2473" t="s">
        <v>4259</v>
      </c>
    </row>
    <row r="2474" spans="1:11" x14ac:dyDescent="0.25">
      <c r="A2474">
        <v>7350</v>
      </c>
      <c r="B2474" t="s">
        <v>86</v>
      </c>
      <c r="C2474">
        <v>140</v>
      </c>
      <c r="D2474" s="404">
        <v>45070</v>
      </c>
      <c r="E2474" t="s">
        <v>2681</v>
      </c>
      <c r="F2474" t="s">
        <v>3974</v>
      </c>
      <c r="G2474" t="s">
        <v>4535</v>
      </c>
      <c r="H2474" s="427">
        <v>27.85</v>
      </c>
      <c r="K2474" t="s">
        <v>4259</v>
      </c>
    </row>
    <row r="2475" spans="1:11" x14ac:dyDescent="0.25">
      <c r="A2475">
        <v>7350</v>
      </c>
      <c r="B2475" t="s">
        <v>86</v>
      </c>
      <c r="C2475">
        <v>160</v>
      </c>
      <c r="D2475" s="404">
        <v>45070</v>
      </c>
      <c r="E2475" t="s">
        <v>2681</v>
      </c>
      <c r="F2475" t="s">
        <v>3974</v>
      </c>
      <c r="G2475" t="s">
        <v>4535</v>
      </c>
      <c r="H2475" s="427">
        <v>8.36</v>
      </c>
      <c r="K2475" t="s">
        <v>4259</v>
      </c>
    </row>
    <row r="2476" spans="1:11" x14ac:dyDescent="0.25">
      <c r="A2476">
        <v>7350</v>
      </c>
      <c r="B2476" t="s">
        <v>86</v>
      </c>
      <c r="C2476">
        <v>935</v>
      </c>
      <c r="D2476" s="404">
        <v>45070</v>
      </c>
      <c r="E2476" t="s">
        <v>2681</v>
      </c>
      <c r="F2476" t="s">
        <v>3974</v>
      </c>
      <c r="G2476" t="s">
        <v>4535</v>
      </c>
      <c r="H2476" s="427">
        <v>6.97</v>
      </c>
      <c r="K2476" t="s">
        <v>4259</v>
      </c>
    </row>
    <row r="2477" spans="1:11" x14ac:dyDescent="0.25">
      <c r="A2477">
        <v>7350</v>
      </c>
      <c r="B2477" t="s">
        <v>86</v>
      </c>
      <c r="C2477">
        <v>210</v>
      </c>
      <c r="D2477" s="404">
        <v>45071</v>
      </c>
      <c r="E2477" t="s">
        <v>2629</v>
      </c>
      <c r="F2477" t="s">
        <v>3974</v>
      </c>
      <c r="G2477" t="s">
        <v>4534</v>
      </c>
      <c r="H2477" s="427">
        <v>32.880000000000003</v>
      </c>
      <c r="K2477" t="s">
        <v>4725</v>
      </c>
    </row>
    <row r="2478" spans="1:11" x14ac:dyDescent="0.25">
      <c r="A2478">
        <v>7350</v>
      </c>
      <c r="B2478" t="s">
        <v>86</v>
      </c>
      <c r="C2478">
        <v>220</v>
      </c>
      <c r="D2478" s="404">
        <v>45071</v>
      </c>
      <c r="E2478" t="s">
        <v>2629</v>
      </c>
      <c r="F2478" t="s">
        <v>3974</v>
      </c>
      <c r="G2478" t="s">
        <v>4534</v>
      </c>
      <c r="H2478" s="427">
        <v>32.869999999999997</v>
      </c>
      <c r="K2478" t="s">
        <v>4725</v>
      </c>
    </row>
    <row r="2479" spans="1:11" x14ac:dyDescent="0.25">
      <c r="A2479">
        <v>7350</v>
      </c>
      <c r="B2479" t="s">
        <v>86</v>
      </c>
      <c r="C2479">
        <v>230</v>
      </c>
      <c r="D2479" s="404">
        <v>45071</v>
      </c>
      <c r="E2479" t="s">
        <v>2629</v>
      </c>
      <c r="F2479" t="s">
        <v>3974</v>
      </c>
      <c r="G2479" t="s">
        <v>4534</v>
      </c>
      <c r="H2479" s="427">
        <v>32.869999999999997</v>
      </c>
      <c r="K2479" t="s">
        <v>4725</v>
      </c>
    </row>
    <row r="2480" spans="1:11" x14ac:dyDescent="0.25">
      <c r="A2480">
        <v>7350</v>
      </c>
      <c r="B2480" t="s">
        <v>86</v>
      </c>
      <c r="C2480">
        <v>240</v>
      </c>
      <c r="D2480" s="404">
        <v>45071</v>
      </c>
      <c r="E2480" t="s">
        <v>2629</v>
      </c>
      <c r="F2480" t="s">
        <v>3974</v>
      </c>
      <c r="G2480" t="s">
        <v>4534</v>
      </c>
      <c r="H2480" s="427">
        <v>32.869999999999997</v>
      </c>
      <c r="K2480" t="s">
        <v>4725</v>
      </c>
    </row>
    <row r="2481" spans="1:11" x14ac:dyDescent="0.25">
      <c r="A2481">
        <v>7350</v>
      </c>
      <c r="B2481" t="s">
        <v>86</v>
      </c>
      <c r="C2481">
        <v>340</v>
      </c>
      <c r="D2481" s="404">
        <v>45071</v>
      </c>
      <c r="E2481" t="s">
        <v>2629</v>
      </c>
      <c r="F2481" t="s">
        <v>3974</v>
      </c>
      <c r="G2481" t="s">
        <v>4534</v>
      </c>
      <c r="H2481" s="427">
        <v>14.79</v>
      </c>
      <c r="K2481" t="s">
        <v>4725</v>
      </c>
    </row>
    <row r="2482" spans="1:11" x14ac:dyDescent="0.25">
      <c r="A2482">
        <v>7350</v>
      </c>
      <c r="B2482" t="s">
        <v>86</v>
      </c>
      <c r="C2482">
        <v>936</v>
      </c>
      <c r="D2482" s="404">
        <v>45071</v>
      </c>
      <c r="E2482" t="s">
        <v>2629</v>
      </c>
      <c r="F2482" t="s">
        <v>3974</v>
      </c>
      <c r="G2482" t="s">
        <v>4534</v>
      </c>
      <c r="H2482" s="427">
        <v>18.079999999999998</v>
      </c>
      <c r="K2482" t="s">
        <v>4725</v>
      </c>
    </row>
    <row r="2483" spans="1:11" x14ac:dyDescent="0.25">
      <c r="A2483">
        <v>7350</v>
      </c>
      <c r="B2483" t="s">
        <v>86</v>
      </c>
      <c r="C2483">
        <v>210</v>
      </c>
      <c r="D2483" s="404">
        <v>45076</v>
      </c>
      <c r="E2483" t="s">
        <v>4311</v>
      </c>
      <c r="F2483" t="s">
        <v>3974</v>
      </c>
      <c r="G2483" t="s">
        <v>4528</v>
      </c>
      <c r="H2483" s="427">
        <v>49.82</v>
      </c>
      <c r="K2483" t="s">
        <v>4259</v>
      </c>
    </row>
    <row r="2484" spans="1:11" x14ac:dyDescent="0.25">
      <c r="A2484">
        <v>7350</v>
      </c>
      <c r="B2484" t="s">
        <v>86</v>
      </c>
      <c r="C2484">
        <v>220</v>
      </c>
      <c r="D2484" s="404">
        <v>45076</v>
      </c>
      <c r="E2484" t="s">
        <v>4311</v>
      </c>
      <c r="F2484" t="s">
        <v>3974</v>
      </c>
      <c r="G2484" t="s">
        <v>4528</v>
      </c>
      <c r="H2484" s="427">
        <v>49.82</v>
      </c>
      <c r="K2484" t="s">
        <v>4259</v>
      </c>
    </row>
    <row r="2485" spans="1:11" x14ac:dyDescent="0.25">
      <c r="A2485">
        <v>7350</v>
      </c>
      <c r="B2485" t="s">
        <v>86</v>
      </c>
      <c r="C2485">
        <v>230</v>
      </c>
      <c r="D2485" s="404">
        <v>45076</v>
      </c>
      <c r="E2485" t="s">
        <v>4311</v>
      </c>
      <c r="F2485" t="s">
        <v>3974</v>
      </c>
      <c r="G2485" t="s">
        <v>4528</v>
      </c>
      <c r="H2485" s="427">
        <v>49.82</v>
      </c>
      <c r="K2485" t="s">
        <v>4259</v>
      </c>
    </row>
    <row r="2486" spans="1:11" x14ac:dyDescent="0.25">
      <c r="A2486">
        <v>7350</v>
      </c>
      <c r="B2486" t="s">
        <v>86</v>
      </c>
      <c r="C2486">
        <v>240</v>
      </c>
      <c r="D2486" s="404">
        <v>45076</v>
      </c>
      <c r="E2486" t="s">
        <v>4311</v>
      </c>
      <c r="F2486" t="s">
        <v>3974</v>
      </c>
      <c r="G2486" t="s">
        <v>4528</v>
      </c>
      <c r="H2486" s="427">
        <v>49.82</v>
      </c>
      <c r="K2486" t="s">
        <v>4259</v>
      </c>
    </row>
    <row r="2487" spans="1:11" x14ac:dyDescent="0.25">
      <c r="A2487">
        <v>7350</v>
      </c>
      <c r="B2487" t="s">
        <v>86</v>
      </c>
      <c r="C2487">
        <v>340</v>
      </c>
      <c r="D2487" s="404">
        <v>45076</v>
      </c>
      <c r="E2487" t="s">
        <v>4311</v>
      </c>
      <c r="F2487" t="s">
        <v>3974</v>
      </c>
      <c r="G2487" t="s">
        <v>4528</v>
      </c>
      <c r="H2487" s="427">
        <v>22.42</v>
      </c>
      <c r="K2487" t="s">
        <v>4259</v>
      </c>
    </row>
    <row r="2488" spans="1:11" x14ac:dyDescent="0.25">
      <c r="A2488">
        <v>7350</v>
      </c>
      <c r="B2488" t="s">
        <v>86</v>
      </c>
      <c r="C2488">
        <v>936</v>
      </c>
      <c r="D2488" s="404">
        <v>45076</v>
      </c>
      <c r="E2488" t="s">
        <v>4311</v>
      </c>
      <c r="F2488" t="s">
        <v>3974</v>
      </c>
      <c r="G2488" t="s">
        <v>4528</v>
      </c>
      <c r="H2488" s="427">
        <v>27.4</v>
      </c>
      <c r="K2488" t="s">
        <v>4259</v>
      </c>
    </row>
    <row r="2489" spans="1:11" x14ac:dyDescent="0.25">
      <c r="A2489">
        <v>7350</v>
      </c>
      <c r="B2489" t="s">
        <v>86</v>
      </c>
      <c r="C2489">
        <v>110</v>
      </c>
      <c r="D2489" s="404">
        <v>45077</v>
      </c>
      <c r="E2489" t="s">
        <v>2681</v>
      </c>
      <c r="F2489" t="s">
        <v>3974</v>
      </c>
      <c r="G2489" t="s">
        <v>4519</v>
      </c>
      <c r="H2489" s="427">
        <v>176.85</v>
      </c>
      <c r="K2489" t="s">
        <v>4259</v>
      </c>
    </row>
    <row r="2490" spans="1:11" ht="30" x14ac:dyDescent="0.25">
      <c r="A2490">
        <v>7350</v>
      </c>
      <c r="B2490" t="s">
        <v>86</v>
      </c>
      <c r="C2490">
        <v>110</v>
      </c>
      <c r="D2490" s="404">
        <v>45077</v>
      </c>
      <c r="E2490" s="448" t="s">
        <v>4518</v>
      </c>
      <c r="F2490" t="s">
        <v>3974</v>
      </c>
      <c r="G2490" t="s">
        <v>4517</v>
      </c>
      <c r="H2490" s="427">
        <v>423.59</v>
      </c>
      <c r="K2490" t="s">
        <v>4725</v>
      </c>
    </row>
    <row r="2491" spans="1:11" x14ac:dyDescent="0.25">
      <c r="A2491">
        <v>7350</v>
      </c>
      <c r="B2491" t="s">
        <v>86</v>
      </c>
      <c r="C2491">
        <v>112</v>
      </c>
      <c r="D2491" s="404">
        <v>45077</v>
      </c>
      <c r="E2491" t="s">
        <v>2681</v>
      </c>
      <c r="F2491" t="s">
        <v>3974</v>
      </c>
      <c r="G2491" t="s">
        <v>4519</v>
      </c>
      <c r="H2491" s="427">
        <v>88.43</v>
      </c>
      <c r="K2491" t="s">
        <v>4259</v>
      </c>
    </row>
    <row r="2492" spans="1:11" ht="30" x14ac:dyDescent="0.25">
      <c r="A2492">
        <v>7350</v>
      </c>
      <c r="B2492" t="s">
        <v>86</v>
      </c>
      <c r="C2492">
        <v>112</v>
      </c>
      <c r="D2492" s="404">
        <v>45077</v>
      </c>
      <c r="E2492" s="448" t="s">
        <v>4518</v>
      </c>
      <c r="F2492" t="s">
        <v>3974</v>
      </c>
      <c r="G2492" t="s">
        <v>4517</v>
      </c>
      <c r="H2492" s="427">
        <v>211.8</v>
      </c>
      <c r="K2492" t="s">
        <v>4725</v>
      </c>
    </row>
    <row r="2493" spans="1:11" x14ac:dyDescent="0.25">
      <c r="A2493">
        <v>7350</v>
      </c>
      <c r="B2493" t="s">
        <v>86</v>
      </c>
      <c r="C2493">
        <v>120</v>
      </c>
      <c r="D2493" s="404">
        <v>45077</v>
      </c>
      <c r="E2493" t="s">
        <v>2681</v>
      </c>
      <c r="F2493" t="s">
        <v>3974</v>
      </c>
      <c r="G2493" t="s">
        <v>4519</v>
      </c>
      <c r="H2493" s="427">
        <v>194.54</v>
      </c>
      <c r="K2493" t="s">
        <v>4259</v>
      </c>
    </row>
    <row r="2494" spans="1:11" ht="30" x14ac:dyDescent="0.25">
      <c r="A2494">
        <v>7350</v>
      </c>
      <c r="B2494" t="s">
        <v>86</v>
      </c>
      <c r="C2494">
        <v>120</v>
      </c>
      <c r="D2494" s="404">
        <v>45077</v>
      </c>
      <c r="E2494" s="448" t="s">
        <v>4518</v>
      </c>
      <c r="F2494" t="s">
        <v>3974</v>
      </c>
      <c r="G2494" t="s">
        <v>4517</v>
      </c>
      <c r="H2494" s="427">
        <v>465.96</v>
      </c>
      <c r="K2494" t="s">
        <v>4725</v>
      </c>
    </row>
    <row r="2495" spans="1:11" x14ac:dyDescent="0.25">
      <c r="A2495">
        <v>7350</v>
      </c>
      <c r="B2495" t="s">
        <v>86</v>
      </c>
      <c r="C2495">
        <v>120</v>
      </c>
      <c r="D2495" s="404">
        <v>45077</v>
      </c>
      <c r="E2495" t="s">
        <v>4525</v>
      </c>
      <c r="F2495" t="s">
        <v>3974</v>
      </c>
      <c r="G2495" t="s">
        <v>4524</v>
      </c>
      <c r="H2495" s="427">
        <v>133.9</v>
      </c>
      <c r="K2495" t="s">
        <v>4259</v>
      </c>
    </row>
    <row r="2496" spans="1:11" x14ac:dyDescent="0.25">
      <c r="A2496">
        <v>7350</v>
      </c>
      <c r="B2496" t="s">
        <v>86</v>
      </c>
      <c r="C2496">
        <v>130</v>
      </c>
      <c r="D2496" s="404">
        <v>45077</v>
      </c>
      <c r="E2496" t="s">
        <v>2681</v>
      </c>
      <c r="F2496" t="s">
        <v>3974</v>
      </c>
      <c r="G2496" t="s">
        <v>4519</v>
      </c>
      <c r="H2496" s="427">
        <v>150.32</v>
      </c>
      <c r="K2496" t="s">
        <v>4259</v>
      </c>
    </row>
    <row r="2497" spans="1:11" ht="30" x14ac:dyDescent="0.25">
      <c r="A2497">
        <v>7350</v>
      </c>
      <c r="B2497" t="s">
        <v>86</v>
      </c>
      <c r="C2497">
        <v>130</v>
      </c>
      <c r="D2497" s="404">
        <v>45077</v>
      </c>
      <c r="E2497" s="448" t="s">
        <v>4518</v>
      </c>
      <c r="F2497" t="s">
        <v>3974</v>
      </c>
      <c r="G2497" t="s">
        <v>4517</v>
      </c>
      <c r="H2497" s="427">
        <v>360.05</v>
      </c>
      <c r="K2497" t="s">
        <v>4725</v>
      </c>
    </row>
    <row r="2498" spans="1:11" x14ac:dyDescent="0.25">
      <c r="A2498">
        <v>7350</v>
      </c>
      <c r="B2498" t="s">
        <v>86</v>
      </c>
      <c r="C2498">
        <v>140</v>
      </c>
      <c r="D2498" s="404">
        <v>45077</v>
      </c>
      <c r="E2498" t="s">
        <v>2681</v>
      </c>
      <c r="F2498" t="s">
        <v>3974</v>
      </c>
      <c r="G2498" t="s">
        <v>4519</v>
      </c>
      <c r="H2498" s="427">
        <v>176.85</v>
      </c>
      <c r="K2498" t="s">
        <v>4259</v>
      </c>
    </row>
    <row r="2499" spans="1:11" ht="30" x14ac:dyDescent="0.25">
      <c r="A2499">
        <v>7350</v>
      </c>
      <c r="B2499" t="s">
        <v>86</v>
      </c>
      <c r="C2499">
        <v>140</v>
      </c>
      <c r="D2499" s="404">
        <v>45077</v>
      </c>
      <c r="E2499" s="448" t="s">
        <v>4518</v>
      </c>
      <c r="F2499" t="s">
        <v>3974</v>
      </c>
      <c r="G2499" t="s">
        <v>4517</v>
      </c>
      <c r="H2499" s="427">
        <v>423.59</v>
      </c>
      <c r="K2499" t="s">
        <v>4725</v>
      </c>
    </row>
    <row r="2500" spans="1:11" x14ac:dyDescent="0.25">
      <c r="A2500">
        <v>7350</v>
      </c>
      <c r="B2500" t="s">
        <v>86</v>
      </c>
      <c r="C2500">
        <v>140</v>
      </c>
      <c r="D2500" s="404">
        <v>45077</v>
      </c>
      <c r="E2500" t="s">
        <v>4525</v>
      </c>
      <c r="F2500" t="s">
        <v>3974</v>
      </c>
      <c r="G2500" t="s">
        <v>4524</v>
      </c>
      <c r="H2500" s="427">
        <v>190</v>
      </c>
      <c r="K2500" t="s">
        <v>4259</v>
      </c>
    </row>
    <row r="2501" spans="1:11" x14ac:dyDescent="0.25">
      <c r="A2501">
        <v>7350</v>
      </c>
      <c r="B2501" t="s">
        <v>86</v>
      </c>
      <c r="C2501">
        <v>160</v>
      </c>
      <c r="D2501" s="404">
        <v>45077</v>
      </c>
      <c r="E2501" t="s">
        <v>2681</v>
      </c>
      <c r="F2501" t="s">
        <v>3974</v>
      </c>
      <c r="G2501" t="s">
        <v>4519</v>
      </c>
      <c r="H2501" s="427">
        <v>53.05</v>
      </c>
      <c r="K2501" t="s">
        <v>4259</v>
      </c>
    </row>
    <row r="2502" spans="1:11" ht="30" x14ac:dyDescent="0.25">
      <c r="A2502">
        <v>7350</v>
      </c>
      <c r="B2502" t="s">
        <v>86</v>
      </c>
      <c r="C2502">
        <v>160</v>
      </c>
      <c r="D2502" s="404">
        <v>45077</v>
      </c>
      <c r="E2502" s="448" t="s">
        <v>4518</v>
      </c>
      <c r="F2502" t="s">
        <v>3974</v>
      </c>
      <c r="G2502" t="s">
        <v>4517</v>
      </c>
      <c r="H2502" s="427">
        <v>127.08</v>
      </c>
      <c r="K2502" t="s">
        <v>4725</v>
      </c>
    </row>
    <row r="2503" spans="1:11" x14ac:dyDescent="0.25">
      <c r="A2503">
        <v>7350</v>
      </c>
      <c r="B2503" t="s">
        <v>86</v>
      </c>
      <c r="C2503">
        <v>935</v>
      </c>
      <c r="D2503" s="404">
        <v>45077</v>
      </c>
      <c r="E2503" t="s">
        <v>2681</v>
      </c>
      <c r="F2503" t="s">
        <v>3974</v>
      </c>
      <c r="G2503" t="s">
        <v>4519</v>
      </c>
      <c r="H2503" s="427">
        <v>44.22</v>
      </c>
      <c r="K2503" t="s">
        <v>4259</v>
      </c>
    </row>
    <row r="2504" spans="1:11" ht="30" x14ac:dyDescent="0.25">
      <c r="A2504">
        <v>7350</v>
      </c>
      <c r="B2504" t="s">
        <v>86</v>
      </c>
      <c r="C2504">
        <v>935</v>
      </c>
      <c r="D2504" s="404">
        <v>45077</v>
      </c>
      <c r="E2504" s="448" t="s">
        <v>4518</v>
      </c>
      <c r="F2504" t="s">
        <v>3974</v>
      </c>
      <c r="G2504" t="s">
        <v>4517</v>
      </c>
      <c r="H2504" s="427">
        <v>105.9</v>
      </c>
      <c r="K2504" t="s">
        <v>4725</v>
      </c>
    </row>
    <row r="2505" spans="1:11" ht="105" x14ac:dyDescent="0.25">
      <c r="A2505">
        <v>7350</v>
      </c>
      <c r="B2505" t="s">
        <v>86</v>
      </c>
      <c r="C2505">
        <v>340</v>
      </c>
      <c r="D2505" s="404">
        <v>45079</v>
      </c>
      <c r="E2505" s="448" t="s">
        <v>4503</v>
      </c>
      <c r="F2505" t="s">
        <v>3974</v>
      </c>
      <c r="G2505" t="s">
        <v>4502</v>
      </c>
      <c r="H2505" s="427">
        <v>144.32</v>
      </c>
      <c r="K2505" t="s">
        <v>4259</v>
      </c>
    </row>
    <row r="2506" spans="1:11" ht="105" x14ac:dyDescent="0.25">
      <c r="A2506">
        <v>7350</v>
      </c>
      <c r="B2506" t="s">
        <v>86</v>
      </c>
      <c r="C2506">
        <v>936</v>
      </c>
      <c r="D2506" s="404">
        <v>45079</v>
      </c>
      <c r="E2506" s="448" t="s">
        <v>4503</v>
      </c>
      <c r="F2506" t="s">
        <v>3974</v>
      </c>
      <c r="G2506" t="s">
        <v>4502</v>
      </c>
      <c r="H2506" s="427">
        <v>144.32</v>
      </c>
      <c r="K2506" t="s">
        <v>4259</v>
      </c>
    </row>
    <row r="2507" spans="1:11" ht="105" x14ac:dyDescent="0.25">
      <c r="A2507">
        <v>7350</v>
      </c>
      <c r="B2507" t="s">
        <v>86</v>
      </c>
      <c r="C2507">
        <v>936</v>
      </c>
      <c r="D2507" s="404">
        <v>45079</v>
      </c>
      <c r="E2507" s="448" t="s">
        <v>4503</v>
      </c>
      <c r="F2507" t="s">
        <v>3974</v>
      </c>
      <c r="G2507" t="s">
        <v>4502</v>
      </c>
      <c r="H2507" s="427">
        <v>144.32</v>
      </c>
      <c r="K2507" t="s">
        <v>4725</v>
      </c>
    </row>
    <row r="2508" spans="1:11" x14ac:dyDescent="0.25">
      <c r="A2508">
        <v>7350</v>
      </c>
      <c r="B2508" t="s">
        <v>86</v>
      </c>
      <c r="C2508">
        <v>110</v>
      </c>
      <c r="D2508" s="404">
        <v>45084</v>
      </c>
      <c r="E2508" t="s">
        <v>2681</v>
      </c>
      <c r="F2508" t="s">
        <v>3974</v>
      </c>
      <c r="G2508" t="s">
        <v>4501</v>
      </c>
      <c r="H2508" s="427">
        <v>110.16</v>
      </c>
      <c r="K2508" t="s">
        <v>4259</v>
      </c>
    </row>
    <row r="2509" spans="1:11" x14ac:dyDescent="0.25">
      <c r="A2509">
        <v>7350</v>
      </c>
      <c r="B2509" t="s">
        <v>86</v>
      </c>
      <c r="C2509">
        <v>112</v>
      </c>
      <c r="D2509" s="404">
        <v>45084</v>
      </c>
      <c r="E2509" t="s">
        <v>2681</v>
      </c>
      <c r="F2509" t="s">
        <v>3974</v>
      </c>
      <c r="G2509" t="s">
        <v>4501</v>
      </c>
      <c r="H2509" s="427">
        <v>55.08</v>
      </c>
      <c r="K2509" t="s">
        <v>4259</v>
      </c>
    </row>
    <row r="2510" spans="1:11" x14ac:dyDescent="0.25">
      <c r="A2510">
        <v>7350</v>
      </c>
      <c r="B2510" t="s">
        <v>86</v>
      </c>
      <c r="C2510">
        <v>120</v>
      </c>
      <c r="D2510" s="404">
        <v>45084</v>
      </c>
      <c r="E2510" t="s">
        <v>2681</v>
      </c>
      <c r="F2510" t="s">
        <v>3974</v>
      </c>
      <c r="G2510" t="s">
        <v>4501</v>
      </c>
      <c r="H2510" s="427">
        <v>121.17</v>
      </c>
      <c r="K2510" t="s">
        <v>4259</v>
      </c>
    </row>
    <row r="2511" spans="1:11" x14ac:dyDescent="0.25">
      <c r="A2511">
        <v>7350</v>
      </c>
      <c r="B2511" t="s">
        <v>86</v>
      </c>
      <c r="C2511">
        <v>130</v>
      </c>
      <c r="D2511" s="404">
        <v>45084</v>
      </c>
      <c r="E2511" t="s">
        <v>2681</v>
      </c>
      <c r="F2511" t="s">
        <v>3974</v>
      </c>
      <c r="G2511" t="s">
        <v>4501</v>
      </c>
      <c r="H2511" s="427">
        <v>93.63</v>
      </c>
      <c r="K2511" t="s">
        <v>4259</v>
      </c>
    </row>
    <row r="2512" spans="1:11" x14ac:dyDescent="0.25">
      <c r="A2512">
        <v>7350</v>
      </c>
      <c r="B2512" t="s">
        <v>86</v>
      </c>
      <c r="C2512">
        <v>140</v>
      </c>
      <c r="D2512" s="404">
        <v>45084</v>
      </c>
      <c r="E2512" t="s">
        <v>2681</v>
      </c>
      <c r="F2512" t="s">
        <v>3974</v>
      </c>
      <c r="G2512" t="s">
        <v>4501</v>
      </c>
      <c r="H2512" s="427">
        <v>110.16</v>
      </c>
      <c r="K2512" t="s">
        <v>4259</v>
      </c>
    </row>
    <row r="2513" spans="1:11" x14ac:dyDescent="0.25">
      <c r="A2513">
        <v>7350</v>
      </c>
      <c r="B2513" t="s">
        <v>86</v>
      </c>
      <c r="C2513">
        <v>160</v>
      </c>
      <c r="D2513" s="404">
        <v>45084</v>
      </c>
      <c r="E2513" t="s">
        <v>2681</v>
      </c>
      <c r="F2513" t="s">
        <v>3974</v>
      </c>
      <c r="G2513" t="s">
        <v>4501</v>
      </c>
      <c r="H2513" s="427">
        <v>33.04</v>
      </c>
      <c r="K2513" t="s">
        <v>4259</v>
      </c>
    </row>
    <row r="2514" spans="1:11" x14ac:dyDescent="0.25">
      <c r="A2514">
        <v>7350</v>
      </c>
      <c r="B2514" t="s">
        <v>86</v>
      </c>
      <c r="C2514">
        <v>935</v>
      </c>
      <c r="D2514" s="404">
        <v>45084</v>
      </c>
      <c r="E2514" t="s">
        <v>2681</v>
      </c>
      <c r="F2514" t="s">
        <v>3974</v>
      </c>
      <c r="G2514" t="s">
        <v>4501</v>
      </c>
      <c r="H2514" s="427">
        <v>27.54</v>
      </c>
      <c r="K2514" t="s">
        <v>4259</v>
      </c>
    </row>
    <row r="2515" spans="1:11" x14ac:dyDescent="0.25">
      <c r="A2515">
        <v>7350</v>
      </c>
      <c r="B2515" t="s">
        <v>86</v>
      </c>
      <c r="C2515">
        <v>210</v>
      </c>
      <c r="D2515" s="404">
        <v>45085</v>
      </c>
      <c r="E2515" t="s">
        <v>2681</v>
      </c>
      <c r="F2515" t="s">
        <v>3974</v>
      </c>
      <c r="G2515" t="s">
        <v>4499</v>
      </c>
      <c r="H2515" s="427">
        <v>76.040000000000006</v>
      </c>
      <c r="K2515" t="s">
        <v>4259</v>
      </c>
    </row>
    <row r="2516" spans="1:11" x14ac:dyDescent="0.25">
      <c r="A2516">
        <v>7350</v>
      </c>
      <c r="B2516" t="s">
        <v>86</v>
      </c>
      <c r="C2516">
        <v>220</v>
      </c>
      <c r="D2516" s="404">
        <v>45085</v>
      </c>
      <c r="E2516" t="s">
        <v>2681</v>
      </c>
      <c r="F2516" t="s">
        <v>3974</v>
      </c>
      <c r="G2516" t="s">
        <v>4499</v>
      </c>
      <c r="H2516" s="427">
        <v>76.040000000000006</v>
      </c>
      <c r="K2516" t="s">
        <v>4259</v>
      </c>
    </row>
    <row r="2517" spans="1:11" x14ac:dyDescent="0.25">
      <c r="A2517">
        <v>7350</v>
      </c>
      <c r="B2517" t="s">
        <v>86</v>
      </c>
      <c r="C2517">
        <v>230</v>
      </c>
      <c r="D2517" s="404">
        <v>45085</v>
      </c>
      <c r="E2517" t="s">
        <v>2681</v>
      </c>
      <c r="F2517" t="s">
        <v>3974</v>
      </c>
      <c r="G2517" t="s">
        <v>4499</v>
      </c>
      <c r="H2517" s="427">
        <v>76.040000000000006</v>
      </c>
      <c r="K2517" t="s">
        <v>4259</v>
      </c>
    </row>
    <row r="2518" spans="1:11" x14ac:dyDescent="0.25">
      <c r="A2518">
        <v>7350</v>
      </c>
      <c r="B2518" t="s">
        <v>86</v>
      </c>
      <c r="C2518">
        <v>240</v>
      </c>
      <c r="D2518" s="404">
        <v>45085</v>
      </c>
      <c r="E2518" t="s">
        <v>2681</v>
      </c>
      <c r="F2518" t="s">
        <v>3974</v>
      </c>
      <c r="G2518" t="s">
        <v>4499</v>
      </c>
      <c r="H2518" s="427">
        <v>76.040000000000006</v>
      </c>
      <c r="K2518" t="s">
        <v>4259</v>
      </c>
    </row>
    <row r="2519" spans="1:11" x14ac:dyDescent="0.25">
      <c r="A2519">
        <v>7350</v>
      </c>
      <c r="B2519" t="s">
        <v>86</v>
      </c>
      <c r="C2519">
        <v>340</v>
      </c>
      <c r="D2519" s="404">
        <v>45085</v>
      </c>
      <c r="E2519" t="s">
        <v>2681</v>
      </c>
      <c r="F2519" t="s">
        <v>3974</v>
      </c>
      <c r="G2519" t="s">
        <v>4499</v>
      </c>
      <c r="H2519" s="427">
        <v>34.22</v>
      </c>
      <c r="K2519" t="s">
        <v>4259</v>
      </c>
    </row>
    <row r="2520" spans="1:11" x14ac:dyDescent="0.25">
      <c r="A2520">
        <v>7350</v>
      </c>
      <c r="B2520" t="s">
        <v>86</v>
      </c>
      <c r="C2520">
        <v>936</v>
      </c>
      <c r="D2520" s="404">
        <v>45085</v>
      </c>
      <c r="E2520" t="s">
        <v>2681</v>
      </c>
      <c r="F2520" t="s">
        <v>3974</v>
      </c>
      <c r="G2520" t="s">
        <v>4499</v>
      </c>
      <c r="H2520" s="427">
        <v>41.83</v>
      </c>
      <c r="K2520" t="s">
        <v>4259</v>
      </c>
    </row>
    <row r="2521" spans="1:11" x14ac:dyDescent="0.25">
      <c r="A2521">
        <v>7350</v>
      </c>
      <c r="B2521" t="s">
        <v>86</v>
      </c>
      <c r="C2521">
        <v>110</v>
      </c>
      <c r="D2521" s="404">
        <v>45086</v>
      </c>
      <c r="E2521" t="s">
        <v>2681</v>
      </c>
      <c r="F2521" t="s">
        <v>3974</v>
      </c>
      <c r="G2521" t="s">
        <v>4498</v>
      </c>
      <c r="H2521" s="427">
        <v>41.37</v>
      </c>
      <c r="K2521" t="s">
        <v>4259</v>
      </c>
    </row>
    <row r="2522" spans="1:11" x14ac:dyDescent="0.25">
      <c r="A2522">
        <v>7350</v>
      </c>
      <c r="B2522" t="s">
        <v>86</v>
      </c>
      <c r="C2522">
        <v>112</v>
      </c>
      <c r="D2522" s="404">
        <v>45086</v>
      </c>
      <c r="E2522" t="s">
        <v>2681</v>
      </c>
      <c r="F2522" t="s">
        <v>3974</v>
      </c>
      <c r="G2522" t="s">
        <v>4498</v>
      </c>
      <c r="H2522" s="427">
        <v>20.69</v>
      </c>
      <c r="K2522" t="s">
        <v>4259</v>
      </c>
    </row>
    <row r="2523" spans="1:11" x14ac:dyDescent="0.25">
      <c r="A2523">
        <v>7350</v>
      </c>
      <c r="B2523" t="s">
        <v>86</v>
      </c>
      <c r="C2523">
        <v>120</v>
      </c>
      <c r="D2523" s="404">
        <v>45086</v>
      </c>
      <c r="E2523" t="s">
        <v>2681</v>
      </c>
      <c r="F2523" t="s">
        <v>3974</v>
      </c>
      <c r="G2523" t="s">
        <v>4498</v>
      </c>
      <c r="H2523" s="427">
        <v>45.51</v>
      </c>
      <c r="K2523" t="s">
        <v>4259</v>
      </c>
    </row>
    <row r="2524" spans="1:11" x14ac:dyDescent="0.25">
      <c r="A2524">
        <v>7350</v>
      </c>
      <c r="B2524" t="s">
        <v>86</v>
      </c>
      <c r="C2524">
        <v>130</v>
      </c>
      <c r="D2524" s="404">
        <v>45086</v>
      </c>
      <c r="E2524" t="s">
        <v>2681</v>
      </c>
      <c r="F2524" t="s">
        <v>3974</v>
      </c>
      <c r="G2524" t="s">
        <v>4498</v>
      </c>
      <c r="H2524" s="427">
        <v>35.17</v>
      </c>
      <c r="K2524" t="s">
        <v>4259</v>
      </c>
    </row>
    <row r="2525" spans="1:11" x14ac:dyDescent="0.25">
      <c r="A2525">
        <v>7350</v>
      </c>
      <c r="B2525" t="s">
        <v>86</v>
      </c>
      <c r="C2525">
        <v>140</v>
      </c>
      <c r="D2525" s="404">
        <v>45086</v>
      </c>
      <c r="E2525" t="s">
        <v>2681</v>
      </c>
      <c r="F2525" t="s">
        <v>3974</v>
      </c>
      <c r="G2525" t="s">
        <v>4498</v>
      </c>
      <c r="H2525" s="427">
        <v>41.37</v>
      </c>
      <c r="K2525" t="s">
        <v>4259</v>
      </c>
    </row>
    <row r="2526" spans="1:11" x14ac:dyDescent="0.25">
      <c r="A2526">
        <v>7350</v>
      </c>
      <c r="B2526" t="s">
        <v>86</v>
      </c>
      <c r="C2526">
        <v>160</v>
      </c>
      <c r="D2526" s="404">
        <v>45086</v>
      </c>
      <c r="E2526" t="s">
        <v>2681</v>
      </c>
      <c r="F2526" t="s">
        <v>3974</v>
      </c>
      <c r="G2526" t="s">
        <v>4498</v>
      </c>
      <c r="H2526" s="427">
        <v>12.42</v>
      </c>
      <c r="K2526" t="s">
        <v>4259</v>
      </c>
    </row>
    <row r="2527" spans="1:11" x14ac:dyDescent="0.25">
      <c r="A2527">
        <v>7350</v>
      </c>
      <c r="B2527" t="s">
        <v>86</v>
      </c>
      <c r="C2527">
        <v>935</v>
      </c>
      <c r="D2527" s="404">
        <v>45086</v>
      </c>
      <c r="E2527" t="s">
        <v>2681</v>
      </c>
      <c r="F2527" t="s">
        <v>3974</v>
      </c>
      <c r="G2527" t="s">
        <v>4498</v>
      </c>
      <c r="H2527" s="427">
        <v>10.35</v>
      </c>
      <c r="K2527" t="s">
        <v>4259</v>
      </c>
    </row>
    <row r="2528" spans="1:11" x14ac:dyDescent="0.25">
      <c r="A2528">
        <v>7350</v>
      </c>
      <c r="B2528" t="s">
        <v>86</v>
      </c>
      <c r="C2528">
        <v>210</v>
      </c>
      <c r="D2528" s="404">
        <v>45090</v>
      </c>
      <c r="E2528" t="s">
        <v>2681</v>
      </c>
      <c r="F2528" t="s">
        <v>3974</v>
      </c>
      <c r="G2528" t="s">
        <v>4495</v>
      </c>
      <c r="H2528" s="427">
        <v>84.04</v>
      </c>
      <c r="K2528" t="s">
        <v>4259</v>
      </c>
    </row>
    <row r="2529" spans="1:11" x14ac:dyDescent="0.25">
      <c r="A2529">
        <v>7350</v>
      </c>
      <c r="B2529" t="s">
        <v>86</v>
      </c>
      <c r="C2529">
        <v>220</v>
      </c>
      <c r="D2529" s="404">
        <v>45090</v>
      </c>
      <c r="E2529" t="s">
        <v>2681</v>
      </c>
      <c r="F2529" t="s">
        <v>3974</v>
      </c>
      <c r="G2529" t="s">
        <v>4495</v>
      </c>
      <c r="H2529" s="427">
        <v>84.04</v>
      </c>
      <c r="K2529" t="s">
        <v>4259</v>
      </c>
    </row>
    <row r="2530" spans="1:11" x14ac:dyDescent="0.25">
      <c r="A2530">
        <v>7350</v>
      </c>
      <c r="B2530" t="s">
        <v>86</v>
      </c>
      <c r="C2530">
        <v>230</v>
      </c>
      <c r="D2530" s="404">
        <v>45090</v>
      </c>
      <c r="E2530" t="s">
        <v>2681</v>
      </c>
      <c r="F2530" t="s">
        <v>3974</v>
      </c>
      <c r="G2530" t="s">
        <v>4495</v>
      </c>
      <c r="H2530" s="427">
        <v>84.04</v>
      </c>
      <c r="K2530" t="s">
        <v>4259</v>
      </c>
    </row>
    <row r="2531" spans="1:11" x14ac:dyDescent="0.25">
      <c r="A2531">
        <v>7350</v>
      </c>
      <c r="B2531" t="s">
        <v>86</v>
      </c>
      <c r="C2531">
        <v>240</v>
      </c>
      <c r="D2531" s="404">
        <v>45090</v>
      </c>
      <c r="E2531" t="s">
        <v>2681</v>
      </c>
      <c r="F2531" t="s">
        <v>3974</v>
      </c>
      <c r="G2531" t="s">
        <v>4495</v>
      </c>
      <c r="H2531" s="427">
        <v>84.04</v>
      </c>
      <c r="K2531" t="s">
        <v>4259</v>
      </c>
    </row>
    <row r="2532" spans="1:11" x14ac:dyDescent="0.25">
      <c r="A2532">
        <v>7350</v>
      </c>
      <c r="B2532" t="s">
        <v>86</v>
      </c>
      <c r="C2532">
        <v>340</v>
      </c>
      <c r="D2532" s="404">
        <v>45090</v>
      </c>
      <c r="E2532" t="s">
        <v>2681</v>
      </c>
      <c r="F2532" t="s">
        <v>3974</v>
      </c>
      <c r="G2532" t="s">
        <v>4495</v>
      </c>
      <c r="H2532" s="427">
        <v>37.82</v>
      </c>
      <c r="K2532" t="s">
        <v>4259</v>
      </c>
    </row>
    <row r="2533" spans="1:11" x14ac:dyDescent="0.25">
      <c r="A2533">
        <v>7350</v>
      </c>
      <c r="B2533" t="s">
        <v>86</v>
      </c>
      <c r="C2533">
        <v>936</v>
      </c>
      <c r="D2533" s="404">
        <v>45090</v>
      </c>
      <c r="E2533" t="s">
        <v>2681</v>
      </c>
      <c r="F2533" t="s">
        <v>3974</v>
      </c>
      <c r="G2533" t="s">
        <v>4495</v>
      </c>
      <c r="H2533" s="427">
        <v>46.23</v>
      </c>
      <c r="K2533" t="s">
        <v>4259</v>
      </c>
    </row>
    <row r="2534" spans="1:11" x14ac:dyDescent="0.25">
      <c r="A2534">
        <v>7350</v>
      </c>
      <c r="B2534" t="s">
        <v>86</v>
      </c>
      <c r="C2534">
        <v>110</v>
      </c>
      <c r="D2534" s="404">
        <v>45092</v>
      </c>
      <c r="E2534" t="s">
        <v>2681</v>
      </c>
      <c r="F2534" t="s">
        <v>3974</v>
      </c>
      <c r="G2534" t="s">
        <v>4492</v>
      </c>
      <c r="H2534" s="427">
        <v>40.25</v>
      </c>
      <c r="K2534" t="s">
        <v>4259</v>
      </c>
    </row>
    <row r="2535" spans="1:11" x14ac:dyDescent="0.25">
      <c r="A2535">
        <v>7350</v>
      </c>
      <c r="B2535" t="s">
        <v>86</v>
      </c>
      <c r="C2535">
        <v>112</v>
      </c>
      <c r="D2535" s="404">
        <v>45092</v>
      </c>
      <c r="E2535" t="s">
        <v>2681</v>
      </c>
      <c r="F2535" t="s">
        <v>3974</v>
      </c>
      <c r="G2535" t="s">
        <v>4492</v>
      </c>
      <c r="H2535" s="427">
        <v>20.13</v>
      </c>
      <c r="K2535" t="s">
        <v>4259</v>
      </c>
    </row>
    <row r="2536" spans="1:11" x14ac:dyDescent="0.25">
      <c r="A2536">
        <v>7350</v>
      </c>
      <c r="B2536" t="s">
        <v>86</v>
      </c>
      <c r="C2536">
        <v>120</v>
      </c>
      <c r="D2536" s="404">
        <v>45092</v>
      </c>
      <c r="E2536" t="s">
        <v>2681</v>
      </c>
      <c r="F2536" t="s">
        <v>3974</v>
      </c>
      <c r="G2536" t="s">
        <v>4492</v>
      </c>
      <c r="H2536" s="427">
        <v>44.28</v>
      </c>
      <c r="K2536" t="s">
        <v>4259</v>
      </c>
    </row>
    <row r="2537" spans="1:11" x14ac:dyDescent="0.25">
      <c r="A2537">
        <v>7350</v>
      </c>
      <c r="B2537" t="s">
        <v>86</v>
      </c>
      <c r="C2537">
        <v>130</v>
      </c>
      <c r="D2537" s="404">
        <v>45092</v>
      </c>
      <c r="E2537" t="s">
        <v>2681</v>
      </c>
      <c r="F2537" t="s">
        <v>3974</v>
      </c>
      <c r="G2537" t="s">
        <v>4492</v>
      </c>
      <c r="H2537" s="427">
        <v>34.22</v>
      </c>
      <c r="K2537" t="s">
        <v>4259</v>
      </c>
    </row>
    <row r="2538" spans="1:11" x14ac:dyDescent="0.25">
      <c r="A2538">
        <v>7350</v>
      </c>
      <c r="B2538" t="s">
        <v>86</v>
      </c>
      <c r="C2538">
        <v>140</v>
      </c>
      <c r="D2538" s="404">
        <v>45092</v>
      </c>
      <c r="E2538" t="s">
        <v>2681</v>
      </c>
      <c r="F2538" t="s">
        <v>3974</v>
      </c>
      <c r="G2538" t="s">
        <v>4492</v>
      </c>
      <c r="H2538" s="427">
        <v>40.25</v>
      </c>
      <c r="K2538" t="s">
        <v>4259</v>
      </c>
    </row>
    <row r="2539" spans="1:11" x14ac:dyDescent="0.25">
      <c r="A2539">
        <v>7350</v>
      </c>
      <c r="B2539" t="s">
        <v>86</v>
      </c>
      <c r="C2539">
        <v>160</v>
      </c>
      <c r="D2539" s="404">
        <v>45092</v>
      </c>
      <c r="E2539" t="s">
        <v>2681</v>
      </c>
      <c r="F2539" t="s">
        <v>3974</v>
      </c>
      <c r="G2539" t="s">
        <v>4492</v>
      </c>
      <c r="H2539" s="427">
        <v>12.08</v>
      </c>
      <c r="K2539" t="s">
        <v>4259</v>
      </c>
    </row>
    <row r="2540" spans="1:11" x14ac:dyDescent="0.25">
      <c r="A2540">
        <v>7350</v>
      </c>
      <c r="B2540" t="s">
        <v>86</v>
      </c>
      <c r="C2540">
        <v>935</v>
      </c>
      <c r="D2540" s="404">
        <v>45092</v>
      </c>
      <c r="E2540" t="s">
        <v>2681</v>
      </c>
      <c r="F2540" t="s">
        <v>3974</v>
      </c>
      <c r="G2540" t="s">
        <v>4492</v>
      </c>
      <c r="H2540" s="427">
        <v>10.06</v>
      </c>
      <c r="K2540" t="s">
        <v>4259</v>
      </c>
    </row>
    <row r="2541" spans="1:11" x14ac:dyDescent="0.25">
      <c r="A2541">
        <v>7350</v>
      </c>
      <c r="B2541" t="s">
        <v>86</v>
      </c>
      <c r="C2541">
        <v>210</v>
      </c>
      <c r="D2541" s="404">
        <v>45096</v>
      </c>
      <c r="E2541" t="s">
        <v>2681</v>
      </c>
      <c r="F2541" t="s">
        <v>3974</v>
      </c>
      <c r="G2541" t="s">
        <v>4487</v>
      </c>
      <c r="H2541" s="427">
        <v>57.37</v>
      </c>
      <c r="K2541" t="s">
        <v>4259</v>
      </c>
    </row>
    <row r="2542" spans="1:11" x14ac:dyDescent="0.25">
      <c r="A2542">
        <v>7350</v>
      </c>
      <c r="B2542" t="s">
        <v>86</v>
      </c>
      <c r="C2542">
        <v>220</v>
      </c>
      <c r="D2542" s="404">
        <v>45096</v>
      </c>
      <c r="E2542" t="s">
        <v>2681</v>
      </c>
      <c r="F2542" t="s">
        <v>3974</v>
      </c>
      <c r="G2542" t="s">
        <v>4487</v>
      </c>
      <c r="H2542" s="427">
        <v>57.37</v>
      </c>
      <c r="K2542" t="s">
        <v>4259</v>
      </c>
    </row>
    <row r="2543" spans="1:11" x14ac:dyDescent="0.25">
      <c r="A2543">
        <v>7350</v>
      </c>
      <c r="B2543" t="s">
        <v>86</v>
      </c>
      <c r="C2543">
        <v>230</v>
      </c>
      <c r="D2543" s="404">
        <v>45096</v>
      </c>
      <c r="E2543" t="s">
        <v>2681</v>
      </c>
      <c r="F2543" t="s">
        <v>3974</v>
      </c>
      <c r="G2543" t="s">
        <v>4487</v>
      </c>
      <c r="H2543" s="427">
        <v>57.37</v>
      </c>
      <c r="K2543" t="s">
        <v>4259</v>
      </c>
    </row>
    <row r="2544" spans="1:11" x14ac:dyDescent="0.25">
      <c r="A2544">
        <v>7350</v>
      </c>
      <c r="B2544" t="s">
        <v>86</v>
      </c>
      <c r="C2544">
        <v>240</v>
      </c>
      <c r="D2544" s="404">
        <v>45096</v>
      </c>
      <c r="E2544" t="s">
        <v>2681</v>
      </c>
      <c r="F2544" t="s">
        <v>3974</v>
      </c>
      <c r="G2544" t="s">
        <v>4487</v>
      </c>
      <c r="H2544" s="427">
        <v>57.37</v>
      </c>
      <c r="K2544" t="s">
        <v>4259</v>
      </c>
    </row>
    <row r="2545" spans="1:11" x14ac:dyDescent="0.25">
      <c r="A2545">
        <v>7350</v>
      </c>
      <c r="B2545" t="s">
        <v>86</v>
      </c>
      <c r="C2545">
        <v>340</v>
      </c>
      <c r="D2545" s="404">
        <v>45096</v>
      </c>
      <c r="E2545" t="s">
        <v>2681</v>
      </c>
      <c r="F2545" t="s">
        <v>3974</v>
      </c>
      <c r="G2545" t="s">
        <v>4487</v>
      </c>
      <c r="H2545" s="427">
        <v>25.82</v>
      </c>
      <c r="K2545" t="s">
        <v>4259</v>
      </c>
    </row>
    <row r="2546" spans="1:11" x14ac:dyDescent="0.25">
      <c r="A2546">
        <v>7350</v>
      </c>
      <c r="B2546" t="s">
        <v>86</v>
      </c>
      <c r="C2546">
        <v>936</v>
      </c>
      <c r="D2546" s="404">
        <v>45096</v>
      </c>
      <c r="E2546" t="s">
        <v>2681</v>
      </c>
      <c r="F2546" t="s">
        <v>3974</v>
      </c>
      <c r="G2546" t="s">
        <v>4487</v>
      </c>
      <c r="H2546" s="427">
        <v>31.55</v>
      </c>
      <c r="K2546" t="s">
        <v>4259</v>
      </c>
    </row>
    <row r="2547" spans="1:11" x14ac:dyDescent="0.25">
      <c r="A2547">
        <v>7350</v>
      </c>
      <c r="B2547" t="s">
        <v>86</v>
      </c>
      <c r="C2547">
        <v>210</v>
      </c>
      <c r="D2547" s="404">
        <v>45097</v>
      </c>
      <c r="E2547" t="s">
        <v>2681</v>
      </c>
      <c r="F2547" t="s">
        <v>3974</v>
      </c>
      <c r="G2547" t="s">
        <v>4486</v>
      </c>
      <c r="H2547" s="427">
        <v>125.5</v>
      </c>
      <c r="K2547" t="s">
        <v>4259</v>
      </c>
    </row>
    <row r="2548" spans="1:11" x14ac:dyDescent="0.25">
      <c r="A2548">
        <v>7350</v>
      </c>
      <c r="B2548" t="s">
        <v>86</v>
      </c>
      <c r="C2548">
        <v>220</v>
      </c>
      <c r="D2548" s="404">
        <v>45097</v>
      </c>
      <c r="E2548" t="s">
        <v>2681</v>
      </c>
      <c r="F2548" t="s">
        <v>3974</v>
      </c>
      <c r="G2548" t="s">
        <v>4486</v>
      </c>
      <c r="H2548" s="427">
        <v>125.5</v>
      </c>
      <c r="K2548" t="s">
        <v>4259</v>
      </c>
    </row>
    <row r="2549" spans="1:11" x14ac:dyDescent="0.25">
      <c r="A2549">
        <v>7350</v>
      </c>
      <c r="B2549" t="s">
        <v>86</v>
      </c>
      <c r="C2549">
        <v>230</v>
      </c>
      <c r="D2549" s="404">
        <v>45097</v>
      </c>
      <c r="E2549" t="s">
        <v>2681</v>
      </c>
      <c r="F2549" t="s">
        <v>3974</v>
      </c>
      <c r="G2549" t="s">
        <v>4486</v>
      </c>
      <c r="H2549" s="427">
        <v>125.5</v>
      </c>
      <c r="K2549" t="s">
        <v>4259</v>
      </c>
    </row>
    <row r="2550" spans="1:11" x14ac:dyDescent="0.25">
      <c r="A2550">
        <v>7350</v>
      </c>
      <c r="B2550" t="s">
        <v>86</v>
      </c>
      <c r="C2550">
        <v>240</v>
      </c>
      <c r="D2550" s="404">
        <v>45097</v>
      </c>
      <c r="E2550" t="s">
        <v>2681</v>
      </c>
      <c r="F2550" t="s">
        <v>3974</v>
      </c>
      <c r="G2550" t="s">
        <v>4486</v>
      </c>
      <c r="H2550" s="427">
        <v>125.5</v>
      </c>
      <c r="K2550" t="s">
        <v>4259</v>
      </c>
    </row>
    <row r="2551" spans="1:11" x14ac:dyDescent="0.25">
      <c r="A2551">
        <v>7350</v>
      </c>
      <c r="B2551" t="s">
        <v>86</v>
      </c>
      <c r="C2551">
        <v>340</v>
      </c>
      <c r="D2551" s="404">
        <v>45097</v>
      </c>
      <c r="E2551" t="s">
        <v>2681</v>
      </c>
      <c r="F2551" t="s">
        <v>3974</v>
      </c>
      <c r="G2551" t="s">
        <v>4486</v>
      </c>
      <c r="H2551" s="427">
        <v>56.47</v>
      </c>
      <c r="K2551" t="s">
        <v>4259</v>
      </c>
    </row>
    <row r="2552" spans="1:11" x14ac:dyDescent="0.25">
      <c r="A2552">
        <v>7350</v>
      </c>
      <c r="B2552" t="s">
        <v>86</v>
      </c>
      <c r="C2552">
        <v>936</v>
      </c>
      <c r="D2552" s="404">
        <v>45097</v>
      </c>
      <c r="E2552" t="s">
        <v>2681</v>
      </c>
      <c r="F2552" t="s">
        <v>3974</v>
      </c>
      <c r="G2552" t="s">
        <v>4486</v>
      </c>
      <c r="H2552" s="427">
        <v>69.02</v>
      </c>
      <c r="K2552" t="s">
        <v>4259</v>
      </c>
    </row>
    <row r="2553" spans="1:11" x14ac:dyDescent="0.25">
      <c r="A2553">
        <v>7350</v>
      </c>
      <c r="B2553" t="s">
        <v>86</v>
      </c>
      <c r="C2553">
        <v>110</v>
      </c>
      <c r="D2553" s="404">
        <v>45104</v>
      </c>
      <c r="E2553" t="s">
        <v>4476</v>
      </c>
      <c r="F2553" t="s">
        <v>3974</v>
      </c>
      <c r="G2553" t="s">
        <v>4475</v>
      </c>
      <c r="H2553" s="427">
        <v>20.7</v>
      </c>
      <c r="K2553" t="s">
        <v>4259</v>
      </c>
    </row>
    <row r="2554" spans="1:11" x14ac:dyDescent="0.25">
      <c r="A2554">
        <v>7350</v>
      </c>
      <c r="B2554" t="s">
        <v>86</v>
      </c>
      <c r="C2554">
        <v>112</v>
      </c>
      <c r="D2554" s="404">
        <v>45104</v>
      </c>
      <c r="E2554" t="s">
        <v>4476</v>
      </c>
      <c r="F2554" t="s">
        <v>3974</v>
      </c>
      <c r="G2554" t="s">
        <v>4475</v>
      </c>
      <c r="H2554" s="427">
        <v>10.36</v>
      </c>
      <c r="K2554" t="s">
        <v>4259</v>
      </c>
    </row>
    <row r="2555" spans="1:11" x14ac:dyDescent="0.25">
      <c r="A2555">
        <v>7350</v>
      </c>
      <c r="B2555" t="s">
        <v>86</v>
      </c>
      <c r="C2555">
        <v>120</v>
      </c>
      <c r="D2555" s="404">
        <v>45104</v>
      </c>
      <c r="E2555" t="s">
        <v>4476</v>
      </c>
      <c r="F2555" t="s">
        <v>3974</v>
      </c>
      <c r="G2555" t="s">
        <v>4475</v>
      </c>
      <c r="H2555" s="427">
        <v>22.77</v>
      </c>
      <c r="K2555" t="s">
        <v>4259</v>
      </c>
    </row>
    <row r="2556" spans="1:11" x14ac:dyDescent="0.25">
      <c r="A2556">
        <v>7350</v>
      </c>
      <c r="B2556" t="s">
        <v>86</v>
      </c>
      <c r="C2556">
        <v>130</v>
      </c>
      <c r="D2556" s="404">
        <v>45104</v>
      </c>
      <c r="E2556" t="s">
        <v>4476</v>
      </c>
      <c r="F2556" t="s">
        <v>3974</v>
      </c>
      <c r="G2556" t="s">
        <v>4475</v>
      </c>
      <c r="H2556" s="427">
        <v>17.600000000000001</v>
      </c>
      <c r="K2556" t="s">
        <v>4259</v>
      </c>
    </row>
    <row r="2557" spans="1:11" x14ac:dyDescent="0.25">
      <c r="A2557">
        <v>7350</v>
      </c>
      <c r="B2557" t="s">
        <v>86</v>
      </c>
      <c r="C2557">
        <v>140</v>
      </c>
      <c r="D2557" s="404">
        <v>45104</v>
      </c>
      <c r="E2557" t="s">
        <v>4476</v>
      </c>
      <c r="F2557" t="s">
        <v>3974</v>
      </c>
      <c r="G2557" t="s">
        <v>4475</v>
      </c>
      <c r="H2557" s="427">
        <v>20.7</v>
      </c>
      <c r="K2557" t="s">
        <v>4259</v>
      </c>
    </row>
    <row r="2558" spans="1:11" x14ac:dyDescent="0.25">
      <c r="A2558">
        <v>7350</v>
      </c>
      <c r="B2558" t="s">
        <v>86</v>
      </c>
      <c r="C2558">
        <v>160</v>
      </c>
      <c r="D2558" s="404">
        <v>45104</v>
      </c>
      <c r="E2558" t="s">
        <v>4476</v>
      </c>
      <c r="F2558" t="s">
        <v>3974</v>
      </c>
      <c r="G2558" t="s">
        <v>4475</v>
      </c>
      <c r="H2558" s="427">
        <v>6.21</v>
      </c>
      <c r="K2558" t="s">
        <v>4259</v>
      </c>
    </row>
    <row r="2559" spans="1:11" x14ac:dyDescent="0.25">
      <c r="A2559">
        <v>7350</v>
      </c>
      <c r="B2559" t="s">
        <v>86</v>
      </c>
      <c r="C2559">
        <v>210</v>
      </c>
      <c r="D2559" s="404">
        <v>45104</v>
      </c>
      <c r="E2559" t="s">
        <v>2681</v>
      </c>
      <c r="F2559" t="s">
        <v>3974</v>
      </c>
      <c r="G2559" t="s">
        <v>4474</v>
      </c>
      <c r="H2559" s="427">
        <v>89.5</v>
      </c>
      <c r="K2559" t="s">
        <v>4259</v>
      </c>
    </row>
    <row r="2560" spans="1:11" x14ac:dyDescent="0.25">
      <c r="A2560">
        <v>7350</v>
      </c>
      <c r="B2560" t="s">
        <v>86</v>
      </c>
      <c r="C2560">
        <v>220</v>
      </c>
      <c r="D2560" s="404">
        <v>45104</v>
      </c>
      <c r="E2560" t="s">
        <v>2681</v>
      </c>
      <c r="F2560" t="s">
        <v>3974</v>
      </c>
      <c r="G2560" t="s">
        <v>4474</v>
      </c>
      <c r="H2560" s="427">
        <v>89.5</v>
      </c>
      <c r="K2560" t="s">
        <v>4259</v>
      </c>
    </row>
    <row r="2561" spans="1:11" x14ac:dyDescent="0.25">
      <c r="A2561">
        <v>7350</v>
      </c>
      <c r="B2561" t="s">
        <v>86</v>
      </c>
      <c r="C2561">
        <v>230</v>
      </c>
      <c r="D2561" s="404">
        <v>45104</v>
      </c>
      <c r="E2561" t="s">
        <v>2681</v>
      </c>
      <c r="F2561" t="s">
        <v>3974</v>
      </c>
      <c r="G2561" t="s">
        <v>4474</v>
      </c>
      <c r="H2561" s="427">
        <v>89.5</v>
      </c>
      <c r="K2561" t="s">
        <v>4259</v>
      </c>
    </row>
    <row r="2562" spans="1:11" x14ac:dyDescent="0.25">
      <c r="A2562">
        <v>7350</v>
      </c>
      <c r="B2562" t="s">
        <v>86</v>
      </c>
      <c r="C2562">
        <v>240</v>
      </c>
      <c r="D2562" s="404">
        <v>45104</v>
      </c>
      <c r="E2562" t="s">
        <v>2681</v>
      </c>
      <c r="F2562" t="s">
        <v>3974</v>
      </c>
      <c r="G2562" t="s">
        <v>4474</v>
      </c>
      <c r="H2562" s="427">
        <v>89.5</v>
      </c>
      <c r="K2562" t="s">
        <v>4259</v>
      </c>
    </row>
    <row r="2563" spans="1:11" x14ac:dyDescent="0.25">
      <c r="A2563">
        <v>7350</v>
      </c>
      <c r="B2563" t="s">
        <v>86</v>
      </c>
      <c r="C2563">
        <v>340</v>
      </c>
      <c r="D2563" s="404">
        <v>45104</v>
      </c>
      <c r="E2563" t="s">
        <v>2681</v>
      </c>
      <c r="F2563" t="s">
        <v>3974</v>
      </c>
      <c r="G2563" t="s">
        <v>4474</v>
      </c>
      <c r="H2563" s="427">
        <v>40.270000000000003</v>
      </c>
      <c r="K2563" t="s">
        <v>4259</v>
      </c>
    </row>
    <row r="2564" spans="1:11" x14ac:dyDescent="0.25">
      <c r="A2564">
        <v>7350</v>
      </c>
      <c r="B2564" t="s">
        <v>86</v>
      </c>
      <c r="C2564">
        <v>935</v>
      </c>
      <c r="D2564" s="404">
        <v>45104</v>
      </c>
      <c r="E2564" t="s">
        <v>4476</v>
      </c>
      <c r="F2564" t="s">
        <v>3974</v>
      </c>
      <c r="G2564" t="s">
        <v>4475</v>
      </c>
      <c r="H2564" s="427">
        <v>5.17</v>
      </c>
      <c r="K2564" t="s">
        <v>4259</v>
      </c>
    </row>
    <row r="2565" spans="1:11" x14ac:dyDescent="0.25">
      <c r="A2565">
        <v>7350</v>
      </c>
      <c r="B2565" t="s">
        <v>86</v>
      </c>
      <c r="C2565">
        <v>936</v>
      </c>
      <c r="D2565" s="404">
        <v>45104</v>
      </c>
      <c r="E2565" t="s">
        <v>2681</v>
      </c>
      <c r="F2565" t="s">
        <v>3974</v>
      </c>
      <c r="G2565" t="s">
        <v>4474</v>
      </c>
      <c r="H2565" s="427">
        <v>49.22</v>
      </c>
      <c r="K2565" t="s">
        <v>4259</v>
      </c>
    </row>
    <row r="2566" spans="1:11" ht="120" x14ac:dyDescent="0.25">
      <c r="A2566">
        <v>7350</v>
      </c>
      <c r="B2566" t="s">
        <v>86</v>
      </c>
      <c r="C2566">
        <v>330</v>
      </c>
      <c r="D2566" s="404">
        <v>45110</v>
      </c>
      <c r="E2566" s="448" t="s">
        <v>4458</v>
      </c>
      <c r="F2566" t="s">
        <v>3974</v>
      </c>
      <c r="G2566" t="s">
        <v>4457</v>
      </c>
      <c r="H2566" s="427">
        <v>253.97</v>
      </c>
      <c r="K2566" t="s">
        <v>4259</v>
      </c>
    </row>
    <row r="2567" spans="1:11" ht="30" x14ac:dyDescent="0.25">
      <c r="A2567">
        <v>7350</v>
      </c>
      <c r="B2567" t="s">
        <v>86</v>
      </c>
      <c r="C2567">
        <v>340</v>
      </c>
      <c r="D2567" s="404">
        <v>45110</v>
      </c>
      <c r="E2567" s="448" t="s">
        <v>4460</v>
      </c>
      <c r="F2567" t="s">
        <v>3974</v>
      </c>
      <c r="G2567" t="s">
        <v>4459</v>
      </c>
      <c r="H2567" s="427">
        <v>229.85</v>
      </c>
      <c r="K2567" t="s">
        <v>4259</v>
      </c>
    </row>
    <row r="2568" spans="1:11" ht="120" x14ac:dyDescent="0.25">
      <c r="A2568">
        <v>7350</v>
      </c>
      <c r="B2568" t="s">
        <v>86</v>
      </c>
      <c r="C2568">
        <v>340</v>
      </c>
      <c r="D2568" s="404">
        <v>45110</v>
      </c>
      <c r="E2568" s="448" t="s">
        <v>4458</v>
      </c>
      <c r="F2568" t="s">
        <v>3974</v>
      </c>
      <c r="G2568" t="s">
        <v>4457</v>
      </c>
      <c r="H2568" s="427">
        <v>253.97</v>
      </c>
      <c r="K2568" t="s">
        <v>4259</v>
      </c>
    </row>
    <row r="2569" spans="1:11" ht="120" x14ac:dyDescent="0.25">
      <c r="A2569">
        <v>7350</v>
      </c>
      <c r="B2569" t="s">
        <v>86</v>
      </c>
      <c r="C2569">
        <v>936</v>
      </c>
      <c r="D2569" s="404">
        <v>45110</v>
      </c>
      <c r="E2569" s="448" t="s">
        <v>4458</v>
      </c>
      <c r="F2569" t="s">
        <v>3974</v>
      </c>
      <c r="G2569" t="s">
        <v>4457</v>
      </c>
      <c r="H2569" s="427">
        <v>253.99</v>
      </c>
      <c r="K2569" t="s">
        <v>4259</v>
      </c>
    </row>
    <row r="2570" spans="1:11" x14ac:dyDescent="0.25">
      <c r="A2570">
        <v>7350</v>
      </c>
      <c r="B2570" t="s">
        <v>86</v>
      </c>
      <c r="C2570">
        <v>110</v>
      </c>
      <c r="D2570" s="404">
        <v>45112</v>
      </c>
      <c r="E2570" t="s">
        <v>2681</v>
      </c>
      <c r="F2570" t="s">
        <v>3974</v>
      </c>
      <c r="G2570" t="s">
        <v>4455</v>
      </c>
      <c r="H2570" s="427">
        <v>197.85</v>
      </c>
      <c r="K2570" t="s">
        <v>4259</v>
      </c>
    </row>
    <row r="2571" spans="1:11" x14ac:dyDescent="0.25">
      <c r="A2571">
        <v>7350</v>
      </c>
      <c r="B2571" t="s">
        <v>86</v>
      </c>
      <c r="C2571">
        <v>112</v>
      </c>
      <c r="D2571" s="404">
        <v>45112</v>
      </c>
      <c r="E2571" t="s">
        <v>2681</v>
      </c>
      <c r="F2571" t="s">
        <v>3974</v>
      </c>
      <c r="G2571" t="s">
        <v>4455</v>
      </c>
      <c r="H2571" s="427">
        <v>98.92</v>
      </c>
      <c r="K2571" t="s">
        <v>4259</v>
      </c>
    </row>
    <row r="2572" spans="1:11" x14ac:dyDescent="0.25">
      <c r="A2572">
        <v>7350</v>
      </c>
      <c r="B2572" t="s">
        <v>86</v>
      </c>
      <c r="C2572">
        <v>120</v>
      </c>
      <c r="D2572" s="404">
        <v>45112</v>
      </c>
      <c r="E2572" t="s">
        <v>2681</v>
      </c>
      <c r="F2572" t="s">
        <v>3974</v>
      </c>
      <c r="G2572" t="s">
        <v>4455</v>
      </c>
      <c r="H2572" s="427">
        <v>217.63</v>
      </c>
      <c r="K2572" t="s">
        <v>4259</v>
      </c>
    </row>
    <row r="2573" spans="1:11" x14ac:dyDescent="0.25">
      <c r="A2573">
        <v>7350</v>
      </c>
      <c r="B2573" t="s">
        <v>86</v>
      </c>
      <c r="C2573">
        <v>130</v>
      </c>
      <c r="D2573" s="404">
        <v>45112</v>
      </c>
      <c r="E2573" t="s">
        <v>2681</v>
      </c>
      <c r="F2573" t="s">
        <v>3974</v>
      </c>
      <c r="G2573" t="s">
        <v>4455</v>
      </c>
      <c r="H2573" s="427">
        <v>168.17</v>
      </c>
      <c r="K2573" t="s">
        <v>4259</v>
      </c>
    </row>
    <row r="2574" spans="1:11" x14ac:dyDescent="0.25">
      <c r="A2574">
        <v>7350</v>
      </c>
      <c r="B2574" t="s">
        <v>86</v>
      </c>
      <c r="C2574">
        <v>140</v>
      </c>
      <c r="D2574" s="404">
        <v>45112</v>
      </c>
      <c r="E2574" t="s">
        <v>2681</v>
      </c>
      <c r="F2574" t="s">
        <v>3974</v>
      </c>
      <c r="G2574" t="s">
        <v>4455</v>
      </c>
      <c r="H2574" s="427">
        <v>197.85</v>
      </c>
      <c r="K2574" t="s">
        <v>4259</v>
      </c>
    </row>
    <row r="2575" spans="1:11" x14ac:dyDescent="0.25">
      <c r="A2575">
        <v>7350</v>
      </c>
      <c r="B2575" t="s">
        <v>86</v>
      </c>
      <c r="C2575">
        <v>160</v>
      </c>
      <c r="D2575" s="404">
        <v>45112</v>
      </c>
      <c r="E2575" t="s">
        <v>2681</v>
      </c>
      <c r="F2575" t="s">
        <v>3974</v>
      </c>
      <c r="G2575" t="s">
        <v>4455</v>
      </c>
      <c r="H2575" s="427">
        <v>59.36</v>
      </c>
      <c r="K2575" t="s">
        <v>4259</v>
      </c>
    </row>
    <row r="2576" spans="1:11" x14ac:dyDescent="0.25">
      <c r="A2576">
        <v>7350</v>
      </c>
      <c r="B2576" t="s">
        <v>86</v>
      </c>
      <c r="C2576">
        <v>210</v>
      </c>
      <c r="D2576" s="404">
        <v>45112</v>
      </c>
      <c r="E2576" t="s">
        <v>2681</v>
      </c>
      <c r="F2576" t="s">
        <v>3974</v>
      </c>
      <c r="G2576" t="s">
        <v>4453</v>
      </c>
      <c r="H2576" s="427">
        <v>122.69</v>
      </c>
      <c r="K2576" t="s">
        <v>4259</v>
      </c>
    </row>
    <row r="2577" spans="1:11" x14ac:dyDescent="0.25">
      <c r="A2577">
        <v>7350</v>
      </c>
      <c r="B2577" t="s">
        <v>86</v>
      </c>
      <c r="C2577">
        <v>220</v>
      </c>
      <c r="D2577" s="404">
        <v>45112</v>
      </c>
      <c r="E2577" t="s">
        <v>2681</v>
      </c>
      <c r="F2577" t="s">
        <v>3974</v>
      </c>
      <c r="G2577" t="s">
        <v>4453</v>
      </c>
      <c r="H2577" s="427">
        <v>122.69</v>
      </c>
      <c r="K2577" t="s">
        <v>4259</v>
      </c>
    </row>
    <row r="2578" spans="1:11" x14ac:dyDescent="0.25">
      <c r="A2578">
        <v>7350</v>
      </c>
      <c r="B2578" t="s">
        <v>86</v>
      </c>
      <c r="C2578">
        <v>230</v>
      </c>
      <c r="D2578" s="404">
        <v>45112</v>
      </c>
      <c r="E2578" t="s">
        <v>2681</v>
      </c>
      <c r="F2578" t="s">
        <v>3974</v>
      </c>
      <c r="G2578" t="s">
        <v>4453</v>
      </c>
      <c r="H2578" s="427">
        <v>122.69</v>
      </c>
      <c r="K2578" t="s">
        <v>4259</v>
      </c>
    </row>
    <row r="2579" spans="1:11" x14ac:dyDescent="0.25">
      <c r="A2579">
        <v>7350</v>
      </c>
      <c r="B2579" t="s">
        <v>86</v>
      </c>
      <c r="C2579">
        <v>240</v>
      </c>
      <c r="D2579" s="404">
        <v>45112</v>
      </c>
      <c r="E2579" t="s">
        <v>2681</v>
      </c>
      <c r="F2579" t="s">
        <v>3974</v>
      </c>
      <c r="G2579" t="s">
        <v>4453</v>
      </c>
      <c r="H2579" s="427">
        <v>122.69</v>
      </c>
      <c r="K2579" t="s">
        <v>4259</v>
      </c>
    </row>
    <row r="2580" spans="1:11" x14ac:dyDescent="0.25">
      <c r="A2580">
        <v>7350</v>
      </c>
      <c r="B2580" t="s">
        <v>86</v>
      </c>
      <c r="C2580">
        <v>340</v>
      </c>
      <c r="D2580" s="404">
        <v>45112</v>
      </c>
      <c r="E2580" t="s">
        <v>2681</v>
      </c>
      <c r="F2580" t="s">
        <v>3974</v>
      </c>
      <c r="G2580" t="s">
        <v>4453</v>
      </c>
      <c r="H2580" s="427">
        <v>55.21</v>
      </c>
      <c r="K2580" t="s">
        <v>4259</v>
      </c>
    </row>
    <row r="2581" spans="1:11" x14ac:dyDescent="0.25">
      <c r="A2581">
        <v>7350</v>
      </c>
      <c r="B2581" t="s">
        <v>86</v>
      </c>
      <c r="C2581">
        <v>430</v>
      </c>
      <c r="D2581" s="404">
        <v>45112</v>
      </c>
      <c r="E2581" t="s">
        <v>4248</v>
      </c>
      <c r="F2581" t="s">
        <v>3974</v>
      </c>
      <c r="G2581" t="s">
        <v>4456</v>
      </c>
      <c r="H2581" s="427">
        <v>104.33</v>
      </c>
      <c r="K2581" t="s">
        <v>4259</v>
      </c>
    </row>
    <row r="2582" spans="1:11" x14ac:dyDescent="0.25">
      <c r="A2582">
        <v>7350</v>
      </c>
      <c r="B2582" t="s">
        <v>86</v>
      </c>
      <c r="C2582">
        <v>440</v>
      </c>
      <c r="D2582" s="404">
        <v>45112</v>
      </c>
      <c r="E2582" t="s">
        <v>4248</v>
      </c>
      <c r="F2582" t="s">
        <v>3974</v>
      </c>
      <c r="G2582" t="s">
        <v>4456</v>
      </c>
      <c r="H2582" s="427">
        <v>104.32</v>
      </c>
      <c r="K2582" t="s">
        <v>4259</v>
      </c>
    </row>
    <row r="2583" spans="1:11" x14ac:dyDescent="0.25">
      <c r="A2583">
        <v>7350</v>
      </c>
      <c r="B2583" t="s">
        <v>86</v>
      </c>
      <c r="C2583">
        <v>935</v>
      </c>
      <c r="D2583" s="404">
        <v>45112</v>
      </c>
      <c r="E2583" t="s">
        <v>2681</v>
      </c>
      <c r="F2583" t="s">
        <v>3974</v>
      </c>
      <c r="G2583" t="s">
        <v>4455</v>
      </c>
      <c r="H2583" s="427">
        <v>49.46</v>
      </c>
      <c r="K2583" t="s">
        <v>4259</v>
      </c>
    </row>
    <row r="2584" spans="1:11" x14ac:dyDescent="0.25">
      <c r="A2584">
        <v>7350</v>
      </c>
      <c r="B2584" t="s">
        <v>86</v>
      </c>
      <c r="C2584">
        <v>936</v>
      </c>
      <c r="D2584" s="404">
        <v>45112</v>
      </c>
      <c r="E2584" t="s">
        <v>2681</v>
      </c>
      <c r="F2584" t="s">
        <v>3974</v>
      </c>
      <c r="G2584" t="s">
        <v>4453</v>
      </c>
      <c r="H2584" s="427">
        <v>67.48</v>
      </c>
      <c r="K2584" t="s">
        <v>4259</v>
      </c>
    </row>
    <row r="2585" spans="1:11" x14ac:dyDescent="0.25">
      <c r="A2585">
        <v>7350</v>
      </c>
      <c r="B2585" t="s">
        <v>86</v>
      </c>
      <c r="C2585">
        <v>110</v>
      </c>
      <c r="D2585" s="404">
        <v>45114</v>
      </c>
      <c r="E2585" t="s">
        <v>2681</v>
      </c>
      <c r="F2585" t="s">
        <v>3974</v>
      </c>
      <c r="G2585" t="s">
        <v>4451</v>
      </c>
      <c r="H2585" s="427">
        <v>54.87</v>
      </c>
      <c r="K2585" t="s">
        <v>4259</v>
      </c>
    </row>
    <row r="2586" spans="1:11" ht="30" x14ac:dyDescent="0.25">
      <c r="A2586">
        <v>7350</v>
      </c>
      <c r="B2586" t="s">
        <v>86</v>
      </c>
      <c r="C2586">
        <v>110</v>
      </c>
      <c r="D2586" s="404">
        <v>45114</v>
      </c>
      <c r="E2586" s="448" t="s">
        <v>4450</v>
      </c>
      <c r="F2586" t="s">
        <v>3974</v>
      </c>
      <c r="G2586" t="s">
        <v>4449</v>
      </c>
      <c r="H2586" s="427">
        <v>116.53</v>
      </c>
      <c r="K2586" t="s">
        <v>4725</v>
      </c>
    </row>
    <row r="2587" spans="1:11" x14ac:dyDescent="0.25">
      <c r="A2587">
        <v>7350</v>
      </c>
      <c r="B2587" t="s">
        <v>86</v>
      </c>
      <c r="C2587">
        <v>112</v>
      </c>
      <c r="D2587" s="404">
        <v>45114</v>
      </c>
      <c r="E2587" t="s">
        <v>2681</v>
      </c>
      <c r="F2587" t="s">
        <v>3974</v>
      </c>
      <c r="G2587" t="s">
        <v>4451</v>
      </c>
      <c r="H2587" s="427">
        <v>27.43</v>
      </c>
      <c r="K2587" t="s">
        <v>4259</v>
      </c>
    </row>
    <row r="2588" spans="1:11" ht="30" x14ac:dyDescent="0.25">
      <c r="A2588">
        <v>7350</v>
      </c>
      <c r="B2588" t="s">
        <v>86</v>
      </c>
      <c r="C2588">
        <v>112</v>
      </c>
      <c r="D2588" s="404">
        <v>45114</v>
      </c>
      <c r="E2588" s="448" t="s">
        <v>4450</v>
      </c>
      <c r="F2588" t="s">
        <v>3974</v>
      </c>
      <c r="G2588" t="s">
        <v>4449</v>
      </c>
      <c r="H2588" s="427">
        <v>58.27</v>
      </c>
      <c r="K2588" t="s">
        <v>4725</v>
      </c>
    </row>
    <row r="2589" spans="1:11" x14ac:dyDescent="0.25">
      <c r="A2589">
        <v>7350</v>
      </c>
      <c r="B2589" t="s">
        <v>86</v>
      </c>
      <c r="C2589">
        <v>120</v>
      </c>
      <c r="D2589" s="404">
        <v>45114</v>
      </c>
      <c r="E2589" t="s">
        <v>2681</v>
      </c>
      <c r="F2589" t="s">
        <v>3974</v>
      </c>
      <c r="G2589" t="s">
        <v>4451</v>
      </c>
      <c r="H2589" s="427">
        <v>60.36</v>
      </c>
      <c r="K2589" t="s">
        <v>4259</v>
      </c>
    </row>
    <row r="2590" spans="1:11" ht="30" x14ac:dyDescent="0.25">
      <c r="A2590">
        <v>7350</v>
      </c>
      <c r="B2590" t="s">
        <v>86</v>
      </c>
      <c r="C2590">
        <v>120</v>
      </c>
      <c r="D2590" s="404">
        <v>45114</v>
      </c>
      <c r="E2590" s="448" t="s">
        <v>4450</v>
      </c>
      <c r="F2590" t="s">
        <v>3974</v>
      </c>
      <c r="G2590" t="s">
        <v>4449</v>
      </c>
      <c r="H2590" s="427">
        <v>128.18</v>
      </c>
      <c r="K2590" t="s">
        <v>4725</v>
      </c>
    </row>
    <row r="2591" spans="1:11" x14ac:dyDescent="0.25">
      <c r="A2591">
        <v>7350</v>
      </c>
      <c r="B2591" t="s">
        <v>86</v>
      </c>
      <c r="C2591">
        <v>130</v>
      </c>
      <c r="D2591" s="404">
        <v>45114</v>
      </c>
      <c r="E2591" t="s">
        <v>2681</v>
      </c>
      <c r="F2591" t="s">
        <v>3974</v>
      </c>
      <c r="G2591" t="s">
        <v>4451</v>
      </c>
      <c r="H2591" s="427">
        <v>46.64</v>
      </c>
      <c r="K2591" t="s">
        <v>4259</v>
      </c>
    </row>
    <row r="2592" spans="1:11" ht="30" x14ac:dyDescent="0.25">
      <c r="A2592">
        <v>7350</v>
      </c>
      <c r="B2592" t="s">
        <v>86</v>
      </c>
      <c r="C2592">
        <v>130</v>
      </c>
      <c r="D2592" s="404">
        <v>45114</v>
      </c>
      <c r="E2592" s="448" t="s">
        <v>4450</v>
      </c>
      <c r="F2592" t="s">
        <v>3974</v>
      </c>
      <c r="G2592" t="s">
        <v>4449</v>
      </c>
      <c r="H2592" s="427">
        <v>99.05</v>
      </c>
      <c r="K2592" t="s">
        <v>4725</v>
      </c>
    </row>
    <row r="2593" spans="1:11" x14ac:dyDescent="0.25">
      <c r="A2593">
        <v>7350</v>
      </c>
      <c r="B2593" t="s">
        <v>86</v>
      </c>
      <c r="C2593">
        <v>140</v>
      </c>
      <c r="D2593" s="404">
        <v>45114</v>
      </c>
      <c r="E2593" t="s">
        <v>2681</v>
      </c>
      <c r="F2593" t="s">
        <v>3974</v>
      </c>
      <c r="G2593" t="s">
        <v>4451</v>
      </c>
      <c r="H2593" s="427">
        <v>54.87</v>
      </c>
      <c r="K2593" t="s">
        <v>4259</v>
      </c>
    </row>
    <row r="2594" spans="1:11" ht="30" x14ac:dyDescent="0.25">
      <c r="A2594">
        <v>7350</v>
      </c>
      <c r="B2594" t="s">
        <v>86</v>
      </c>
      <c r="C2594">
        <v>140</v>
      </c>
      <c r="D2594" s="404">
        <v>45114</v>
      </c>
      <c r="E2594" s="448" t="s">
        <v>4450</v>
      </c>
      <c r="F2594" t="s">
        <v>3974</v>
      </c>
      <c r="G2594" t="s">
        <v>4449</v>
      </c>
      <c r="H2594" s="427">
        <v>116.53</v>
      </c>
      <c r="K2594" t="s">
        <v>4725</v>
      </c>
    </row>
    <row r="2595" spans="1:11" x14ac:dyDescent="0.25">
      <c r="A2595">
        <v>7350</v>
      </c>
      <c r="B2595" t="s">
        <v>86</v>
      </c>
      <c r="C2595">
        <v>160</v>
      </c>
      <c r="D2595" s="404">
        <v>45114</v>
      </c>
      <c r="E2595" t="s">
        <v>2681</v>
      </c>
      <c r="F2595" t="s">
        <v>3974</v>
      </c>
      <c r="G2595" t="s">
        <v>4451</v>
      </c>
      <c r="H2595" s="427">
        <v>16.46</v>
      </c>
      <c r="K2595" t="s">
        <v>4259</v>
      </c>
    </row>
    <row r="2596" spans="1:11" ht="30" x14ac:dyDescent="0.25">
      <c r="A2596">
        <v>7350</v>
      </c>
      <c r="B2596" t="s">
        <v>86</v>
      </c>
      <c r="C2596">
        <v>160</v>
      </c>
      <c r="D2596" s="404">
        <v>45114</v>
      </c>
      <c r="E2596" s="448" t="s">
        <v>4450</v>
      </c>
      <c r="F2596" t="s">
        <v>3974</v>
      </c>
      <c r="G2596" t="s">
        <v>4449</v>
      </c>
      <c r="H2596" s="427">
        <v>34.96</v>
      </c>
      <c r="K2596" t="s">
        <v>4725</v>
      </c>
    </row>
    <row r="2597" spans="1:11" x14ac:dyDescent="0.25">
      <c r="A2597">
        <v>7350</v>
      </c>
      <c r="B2597" t="s">
        <v>86</v>
      </c>
      <c r="C2597">
        <v>935</v>
      </c>
      <c r="D2597" s="404">
        <v>45114</v>
      </c>
      <c r="E2597" t="s">
        <v>2681</v>
      </c>
      <c r="F2597" t="s">
        <v>3974</v>
      </c>
      <c r="G2597" t="s">
        <v>4451</v>
      </c>
      <c r="H2597" s="427">
        <v>13.72</v>
      </c>
      <c r="K2597" t="s">
        <v>4259</v>
      </c>
    </row>
    <row r="2598" spans="1:11" ht="30" x14ac:dyDescent="0.25">
      <c r="A2598">
        <v>7350</v>
      </c>
      <c r="B2598" t="s">
        <v>86</v>
      </c>
      <c r="C2598">
        <v>935</v>
      </c>
      <c r="D2598" s="404">
        <v>45114</v>
      </c>
      <c r="E2598" s="448" t="s">
        <v>4450</v>
      </c>
      <c r="F2598" t="s">
        <v>3974</v>
      </c>
      <c r="G2598" t="s">
        <v>4449</v>
      </c>
      <c r="H2598" s="427">
        <v>29.13</v>
      </c>
      <c r="K2598" t="s">
        <v>4725</v>
      </c>
    </row>
    <row r="2599" spans="1:11" x14ac:dyDescent="0.25">
      <c r="A2599">
        <v>7350</v>
      </c>
      <c r="B2599" t="s">
        <v>86</v>
      </c>
      <c r="C2599">
        <v>210</v>
      </c>
      <c r="D2599" s="404">
        <v>45125</v>
      </c>
      <c r="E2599" t="s">
        <v>2681</v>
      </c>
      <c r="F2599" t="s">
        <v>3974</v>
      </c>
      <c r="G2599" t="s">
        <v>4437</v>
      </c>
      <c r="H2599" s="427">
        <v>55.95</v>
      </c>
      <c r="K2599" t="s">
        <v>4259</v>
      </c>
    </row>
    <row r="2600" spans="1:11" x14ac:dyDescent="0.25">
      <c r="A2600">
        <v>7350</v>
      </c>
      <c r="B2600" t="s">
        <v>86</v>
      </c>
      <c r="C2600">
        <v>210</v>
      </c>
      <c r="D2600" s="404">
        <v>45125</v>
      </c>
      <c r="E2600" t="s">
        <v>2681</v>
      </c>
      <c r="F2600" t="s">
        <v>3974</v>
      </c>
      <c r="G2600" t="s">
        <v>4436</v>
      </c>
      <c r="H2600" s="427">
        <v>45.52</v>
      </c>
      <c r="K2600" t="s">
        <v>4259</v>
      </c>
    </row>
    <row r="2601" spans="1:11" x14ac:dyDescent="0.25">
      <c r="A2601">
        <v>7350</v>
      </c>
      <c r="B2601" t="s">
        <v>86</v>
      </c>
      <c r="C2601">
        <v>220</v>
      </c>
      <c r="D2601" s="404">
        <v>45125</v>
      </c>
      <c r="E2601" t="s">
        <v>2681</v>
      </c>
      <c r="F2601" t="s">
        <v>3974</v>
      </c>
      <c r="G2601" t="s">
        <v>4437</v>
      </c>
      <c r="H2601" s="427">
        <v>55.95</v>
      </c>
      <c r="K2601" t="s">
        <v>4259</v>
      </c>
    </row>
    <row r="2602" spans="1:11" x14ac:dyDescent="0.25">
      <c r="A2602">
        <v>7350</v>
      </c>
      <c r="B2602" t="s">
        <v>86</v>
      </c>
      <c r="C2602">
        <v>220</v>
      </c>
      <c r="D2602" s="404">
        <v>45125</v>
      </c>
      <c r="E2602" t="s">
        <v>2681</v>
      </c>
      <c r="F2602" t="s">
        <v>3974</v>
      </c>
      <c r="G2602" t="s">
        <v>4436</v>
      </c>
      <c r="H2602" s="427">
        <v>45.52</v>
      </c>
      <c r="K2602" t="s">
        <v>4259</v>
      </c>
    </row>
    <row r="2603" spans="1:11" x14ac:dyDescent="0.25">
      <c r="A2603">
        <v>7350</v>
      </c>
      <c r="B2603" t="s">
        <v>86</v>
      </c>
      <c r="C2603">
        <v>230</v>
      </c>
      <c r="D2603" s="404">
        <v>45125</v>
      </c>
      <c r="E2603" t="s">
        <v>2681</v>
      </c>
      <c r="F2603" t="s">
        <v>3974</v>
      </c>
      <c r="G2603" t="s">
        <v>4437</v>
      </c>
      <c r="H2603" s="427">
        <v>55.95</v>
      </c>
      <c r="K2603" t="s">
        <v>4259</v>
      </c>
    </row>
    <row r="2604" spans="1:11" x14ac:dyDescent="0.25">
      <c r="A2604">
        <v>7350</v>
      </c>
      <c r="B2604" t="s">
        <v>86</v>
      </c>
      <c r="C2604">
        <v>230</v>
      </c>
      <c r="D2604" s="404">
        <v>45125</v>
      </c>
      <c r="E2604" t="s">
        <v>2681</v>
      </c>
      <c r="F2604" t="s">
        <v>3974</v>
      </c>
      <c r="G2604" t="s">
        <v>4436</v>
      </c>
      <c r="H2604" s="427">
        <v>45.52</v>
      </c>
      <c r="K2604" t="s">
        <v>4259</v>
      </c>
    </row>
    <row r="2605" spans="1:11" x14ac:dyDescent="0.25">
      <c r="A2605">
        <v>7350</v>
      </c>
      <c r="B2605" t="s">
        <v>86</v>
      </c>
      <c r="C2605">
        <v>240</v>
      </c>
      <c r="D2605" s="404">
        <v>45125</v>
      </c>
      <c r="E2605" t="s">
        <v>2681</v>
      </c>
      <c r="F2605" t="s">
        <v>3974</v>
      </c>
      <c r="G2605" t="s">
        <v>4437</v>
      </c>
      <c r="H2605" s="427">
        <v>55.95</v>
      </c>
      <c r="K2605" t="s">
        <v>4259</v>
      </c>
    </row>
    <row r="2606" spans="1:11" x14ac:dyDescent="0.25">
      <c r="A2606">
        <v>7350</v>
      </c>
      <c r="B2606" t="s">
        <v>86</v>
      </c>
      <c r="C2606">
        <v>240</v>
      </c>
      <c r="D2606" s="404">
        <v>45125</v>
      </c>
      <c r="E2606" t="s">
        <v>2681</v>
      </c>
      <c r="F2606" t="s">
        <v>3974</v>
      </c>
      <c r="G2606" t="s">
        <v>4436</v>
      </c>
      <c r="H2606" s="427">
        <v>45.52</v>
      </c>
      <c r="K2606" t="s">
        <v>4259</v>
      </c>
    </row>
    <row r="2607" spans="1:11" x14ac:dyDescent="0.25">
      <c r="A2607">
        <v>7350</v>
      </c>
      <c r="B2607" t="s">
        <v>86</v>
      </c>
      <c r="C2607">
        <v>340</v>
      </c>
      <c r="D2607" s="404">
        <v>45125</v>
      </c>
      <c r="E2607" t="s">
        <v>2681</v>
      </c>
      <c r="F2607" t="s">
        <v>3974</v>
      </c>
      <c r="G2607" t="s">
        <v>4437</v>
      </c>
      <c r="H2607" s="427">
        <v>25.17</v>
      </c>
      <c r="K2607" t="s">
        <v>4259</v>
      </c>
    </row>
    <row r="2608" spans="1:11" x14ac:dyDescent="0.25">
      <c r="A2608">
        <v>7350</v>
      </c>
      <c r="B2608" t="s">
        <v>86</v>
      </c>
      <c r="C2608">
        <v>340</v>
      </c>
      <c r="D2608" s="404">
        <v>45125</v>
      </c>
      <c r="E2608" t="s">
        <v>2681</v>
      </c>
      <c r="F2608" t="s">
        <v>3974</v>
      </c>
      <c r="G2608" t="s">
        <v>4436</v>
      </c>
      <c r="H2608" s="427">
        <v>20.49</v>
      </c>
      <c r="K2608" t="s">
        <v>4259</v>
      </c>
    </row>
    <row r="2609" spans="1:11" x14ac:dyDescent="0.25">
      <c r="A2609">
        <v>7350</v>
      </c>
      <c r="B2609" t="s">
        <v>86</v>
      </c>
      <c r="C2609">
        <v>936</v>
      </c>
      <c r="D2609" s="404">
        <v>45125</v>
      </c>
      <c r="E2609" t="s">
        <v>2681</v>
      </c>
      <c r="F2609" t="s">
        <v>3974</v>
      </c>
      <c r="G2609" t="s">
        <v>4437</v>
      </c>
      <c r="H2609" s="427">
        <v>30.77</v>
      </c>
      <c r="K2609" t="s">
        <v>4259</v>
      </c>
    </row>
    <row r="2610" spans="1:11" x14ac:dyDescent="0.25">
      <c r="A2610">
        <v>7350</v>
      </c>
      <c r="B2610" t="s">
        <v>86</v>
      </c>
      <c r="C2610">
        <v>936</v>
      </c>
      <c r="D2610" s="404">
        <v>45125</v>
      </c>
      <c r="E2610" t="s">
        <v>2681</v>
      </c>
      <c r="F2610" t="s">
        <v>3974</v>
      </c>
      <c r="G2610" t="s">
        <v>4436</v>
      </c>
      <c r="H2610" s="427">
        <v>25.03</v>
      </c>
      <c r="K2610" t="s">
        <v>4259</v>
      </c>
    </row>
    <row r="2611" spans="1:11" x14ac:dyDescent="0.25">
      <c r="A2611">
        <v>7350</v>
      </c>
      <c r="B2611" t="s">
        <v>86</v>
      </c>
      <c r="C2611">
        <v>110</v>
      </c>
      <c r="D2611" s="404">
        <v>45128</v>
      </c>
      <c r="E2611" t="s">
        <v>2681</v>
      </c>
      <c r="F2611" t="s">
        <v>3974</v>
      </c>
      <c r="G2611" t="s">
        <v>4431</v>
      </c>
      <c r="H2611" s="427">
        <v>189.28</v>
      </c>
      <c r="K2611" t="s">
        <v>4259</v>
      </c>
    </row>
    <row r="2612" spans="1:11" x14ac:dyDescent="0.25">
      <c r="A2612">
        <v>7350</v>
      </c>
      <c r="B2612" t="s">
        <v>86</v>
      </c>
      <c r="C2612">
        <v>110</v>
      </c>
      <c r="D2612" s="404">
        <v>45128</v>
      </c>
      <c r="E2612" t="s">
        <v>4430</v>
      </c>
      <c r="F2612" t="s">
        <v>3974</v>
      </c>
      <c r="G2612" t="s">
        <v>4429</v>
      </c>
      <c r="H2612" s="427">
        <v>12.63</v>
      </c>
      <c r="K2612" t="s">
        <v>4725</v>
      </c>
    </row>
    <row r="2613" spans="1:11" x14ac:dyDescent="0.25">
      <c r="A2613">
        <v>7350</v>
      </c>
      <c r="B2613" t="s">
        <v>86</v>
      </c>
      <c r="C2613">
        <v>112</v>
      </c>
      <c r="D2613" s="404">
        <v>45128</v>
      </c>
      <c r="E2613" t="s">
        <v>2681</v>
      </c>
      <c r="F2613" t="s">
        <v>3974</v>
      </c>
      <c r="G2613" t="s">
        <v>4431</v>
      </c>
      <c r="H2613" s="427">
        <v>94.64</v>
      </c>
      <c r="K2613" t="s">
        <v>4259</v>
      </c>
    </row>
    <row r="2614" spans="1:11" x14ac:dyDescent="0.25">
      <c r="A2614">
        <v>7350</v>
      </c>
      <c r="B2614" t="s">
        <v>86</v>
      </c>
      <c r="C2614">
        <v>112</v>
      </c>
      <c r="D2614" s="404">
        <v>45128</v>
      </c>
      <c r="E2614" t="s">
        <v>4430</v>
      </c>
      <c r="F2614" t="s">
        <v>3974</v>
      </c>
      <c r="G2614" t="s">
        <v>4429</v>
      </c>
      <c r="H2614" s="427">
        <v>6.32</v>
      </c>
      <c r="K2614" t="s">
        <v>4725</v>
      </c>
    </row>
    <row r="2615" spans="1:11" x14ac:dyDescent="0.25">
      <c r="A2615">
        <v>7350</v>
      </c>
      <c r="B2615" t="s">
        <v>86</v>
      </c>
      <c r="C2615">
        <v>120</v>
      </c>
      <c r="D2615" s="404">
        <v>45128</v>
      </c>
      <c r="E2615" t="s">
        <v>2681</v>
      </c>
      <c r="F2615" t="s">
        <v>3974</v>
      </c>
      <c r="G2615" t="s">
        <v>4431</v>
      </c>
      <c r="H2615" s="427">
        <v>208.21</v>
      </c>
      <c r="K2615" t="s">
        <v>4259</v>
      </c>
    </row>
    <row r="2616" spans="1:11" x14ac:dyDescent="0.25">
      <c r="A2616">
        <v>7350</v>
      </c>
      <c r="B2616" t="s">
        <v>86</v>
      </c>
      <c r="C2616">
        <v>120</v>
      </c>
      <c r="D2616" s="404">
        <v>45128</v>
      </c>
      <c r="E2616" t="s">
        <v>4430</v>
      </c>
      <c r="F2616" t="s">
        <v>3974</v>
      </c>
      <c r="G2616" t="s">
        <v>4429</v>
      </c>
      <c r="H2616" s="427">
        <v>13.9</v>
      </c>
      <c r="K2616" t="s">
        <v>4725</v>
      </c>
    </row>
    <row r="2617" spans="1:11" x14ac:dyDescent="0.25">
      <c r="A2617">
        <v>7350</v>
      </c>
      <c r="B2617" t="s">
        <v>86</v>
      </c>
      <c r="C2617">
        <v>130</v>
      </c>
      <c r="D2617" s="404">
        <v>45128</v>
      </c>
      <c r="E2617" t="s">
        <v>2681</v>
      </c>
      <c r="F2617" t="s">
        <v>3974</v>
      </c>
      <c r="G2617" t="s">
        <v>4431</v>
      </c>
      <c r="H2617" s="427">
        <v>160.88999999999999</v>
      </c>
      <c r="K2617" t="s">
        <v>4259</v>
      </c>
    </row>
    <row r="2618" spans="1:11" x14ac:dyDescent="0.25">
      <c r="A2618">
        <v>7350</v>
      </c>
      <c r="B2618" t="s">
        <v>86</v>
      </c>
      <c r="C2618">
        <v>130</v>
      </c>
      <c r="D2618" s="404">
        <v>45128</v>
      </c>
      <c r="E2618" t="s">
        <v>4430</v>
      </c>
      <c r="F2618" t="s">
        <v>3974</v>
      </c>
      <c r="G2618" t="s">
        <v>4429</v>
      </c>
      <c r="H2618" s="427">
        <v>10.74</v>
      </c>
      <c r="K2618" t="s">
        <v>4725</v>
      </c>
    </row>
    <row r="2619" spans="1:11" x14ac:dyDescent="0.25">
      <c r="A2619">
        <v>7350</v>
      </c>
      <c r="B2619" t="s">
        <v>86</v>
      </c>
      <c r="C2619">
        <v>140</v>
      </c>
      <c r="D2619" s="404">
        <v>45128</v>
      </c>
      <c r="E2619" t="s">
        <v>2681</v>
      </c>
      <c r="F2619" t="s">
        <v>3974</v>
      </c>
      <c r="G2619" t="s">
        <v>4431</v>
      </c>
      <c r="H2619" s="427">
        <v>189.28</v>
      </c>
      <c r="K2619" t="s">
        <v>4259</v>
      </c>
    </row>
    <row r="2620" spans="1:11" x14ac:dyDescent="0.25">
      <c r="A2620">
        <v>7350</v>
      </c>
      <c r="B2620" t="s">
        <v>86</v>
      </c>
      <c r="C2620">
        <v>140</v>
      </c>
      <c r="D2620" s="404">
        <v>45128</v>
      </c>
      <c r="E2620" t="s">
        <v>4430</v>
      </c>
      <c r="F2620" t="s">
        <v>3974</v>
      </c>
      <c r="G2620" t="s">
        <v>4429</v>
      </c>
      <c r="H2620" s="427">
        <v>12.63</v>
      </c>
      <c r="K2620" t="s">
        <v>4725</v>
      </c>
    </row>
    <row r="2621" spans="1:11" x14ac:dyDescent="0.25">
      <c r="A2621">
        <v>7350</v>
      </c>
      <c r="B2621" t="s">
        <v>86</v>
      </c>
      <c r="C2621">
        <v>160</v>
      </c>
      <c r="D2621" s="404">
        <v>45128</v>
      </c>
      <c r="E2621" t="s">
        <v>2681</v>
      </c>
      <c r="F2621" t="s">
        <v>3974</v>
      </c>
      <c r="G2621" t="s">
        <v>4431</v>
      </c>
      <c r="H2621" s="427">
        <v>56.78</v>
      </c>
      <c r="K2621" t="s">
        <v>4259</v>
      </c>
    </row>
    <row r="2622" spans="1:11" x14ac:dyDescent="0.25">
      <c r="A2622">
        <v>7350</v>
      </c>
      <c r="B2622" t="s">
        <v>86</v>
      </c>
      <c r="C2622">
        <v>160</v>
      </c>
      <c r="D2622" s="404">
        <v>45128</v>
      </c>
      <c r="E2622" t="s">
        <v>4430</v>
      </c>
      <c r="F2622" t="s">
        <v>3974</v>
      </c>
      <c r="G2622" t="s">
        <v>4429</v>
      </c>
      <c r="H2622" s="427">
        <v>3.79</v>
      </c>
      <c r="K2622" t="s">
        <v>4725</v>
      </c>
    </row>
    <row r="2623" spans="1:11" x14ac:dyDescent="0.25">
      <c r="A2623">
        <v>7350</v>
      </c>
      <c r="B2623" t="s">
        <v>86</v>
      </c>
      <c r="C2623">
        <v>430</v>
      </c>
      <c r="D2623" s="404">
        <v>45128</v>
      </c>
      <c r="E2623" t="s">
        <v>4033</v>
      </c>
      <c r="F2623" t="s">
        <v>3974</v>
      </c>
      <c r="G2623" t="s">
        <v>4432</v>
      </c>
      <c r="H2623" s="427">
        <v>71.45</v>
      </c>
      <c r="K2623" t="s">
        <v>4259</v>
      </c>
    </row>
    <row r="2624" spans="1:11" x14ac:dyDescent="0.25">
      <c r="A2624">
        <v>7350</v>
      </c>
      <c r="B2624" t="s">
        <v>86</v>
      </c>
      <c r="C2624">
        <v>440</v>
      </c>
      <c r="D2624" s="404">
        <v>45128</v>
      </c>
      <c r="E2624" t="s">
        <v>4033</v>
      </c>
      <c r="F2624" t="s">
        <v>3974</v>
      </c>
      <c r="G2624" t="s">
        <v>4432</v>
      </c>
      <c r="H2624" s="427">
        <v>71.45</v>
      </c>
      <c r="K2624" t="s">
        <v>4725</v>
      </c>
    </row>
    <row r="2625" spans="1:11" x14ac:dyDescent="0.25">
      <c r="A2625">
        <v>7350</v>
      </c>
      <c r="B2625" t="s">
        <v>86</v>
      </c>
      <c r="C2625">
        <v>935</v>
      </c>
      <c r="D2625" s="404">
        <v>45128</v>
      </c>
      <c r="E2625" t="s">
        <v>2681</v>
      </c>
      <c r="F2625" t="s">
        <v>3974</v>
      </c>
      <c r="G2625" t="s">
        <v>4431</v>
      </c>
      <c r="H2625" s="427">
        <v>47.32</v>
      </c>
      <c r="K2625" t="s">
        <v>4259</v>
      </c>
    </row>
    <row r="2626" spans="1:11" x14ac:dyDescent="0.25">
      <c r="A2626">
        <v>7350</v>
      </c>
      <c r="B2626" t="s">
        <v>86</v>
      </c>
      <c r="C2626">
        <v>935</v>
      </c>
      <c r="D2626" s="404">
        <v>45128</v>
      </c>
      <c r="E2626" t="s">
        <v>4430</v>
      </c>
      <c r="F2626" t="s">
        <v>3974</v>
      </c>
      <c r="G2626" t="s">
        <v>4429</v>
      </c>
      <c r="H2626" s="427">
        <v>3.16</v>
      </c>
      <c r="K2626" t="s">
        <v>4725</v>
      </c>
    </row>
    <row r="2627" spans="1:11" x14ac:dyDescent="0.25">
      <c r="A2627">
        <v>7350</v>
      </c>
      <c r="B2627" t="s">
        <v>86</v>
      </c>
      <c r="C2627">
        <v>110</v>
      </c>
      <c r="D2627" s="404">
        <v>45131</v>
      </c>
      <c r="E2627" t="s">
        <v>2681</v>
      </c>
      <c r="F2627" t="s">
        <v>3974</v>
      </c>
      <c r="G2627" t="s">
        <v>4427</v>
      </c>
      <c r="H2627" s="427">
        <v>84.03</v>
      </c>
      <c r="K2627" t="s">
        <v>4259</v>
      </c>
    </row>
    <row r="2628" spans="1:11" x14ac:dyDescent="0.25">
      <c r="A2628">
        <v>7350</v>
      </c>
      <c r="B2628" t="s">
        <v>86</v>
      </c>
      <c r="C2628">
        <v>112</v>
      </c>
      <c r="D2628" s="404">
        <v>45131</v>
      </c>
      <c r="E2628" t="s">
        <v>2681</v>
      </c>
      <c r="F2628" t="s">
        <v>3974</v>
      </c>
      <c r="G2628" t="s">
        <v>4427</v>
      </c>
      <c r="H2628" s="427">
        <v>42.02</v>
      </c>
      <c r="K2628" t="s">
        <v>4259</v>
      </c>
    </row>
    <row r="2629" spans="1:11" x14ac:dyDescent="0.25">
      <c r="A2629">
        <v>7350</v>
      </c>
      <c r="B2629" t="s">
        <v>86</v>
      </c>
      <c r="C2629">
        <v>120</v>
      </c>
      <c r="D2629" s="404">
        <v>45131</v>
      </c>
      <c r="E2629" t="s">
        <v>2681</v>
      </c>
      <c r="F2629" t="s">
        <v>3974</v>
      </c>
      <c r="G2629" t="s">
        <v>4427</v>
      </c>
      <c r="H2629" s="427">
        <v>92.43</v>
      </c>
      <c r="K2629" t="s">
        <v>4259</v>
      </c>
    </row>
    <row r="2630" spans="1:11" x14ac:dyDescent="0.25">
      <c r="A2630">
        <v>7350</v>
      </c>
      <c r="B2630" t="s">
        <v>86</v>
      </c>
      <c r="C2630">
        <v>130</v>
      </c>
      <c r="D2630" s="404">
        <v>45131</v>
      </c>
      <c r="E2630" t="s">
        <v>2681</v>
      </c>
      <c r="F2630" t="s">
        <v>3974</v>
      </c>
      <c r="G2630" t="s">
        <v>4427</v>
      </c>
      <c r="H2630" s="427">
        <v>71.430000000000007</v>
      </c>
      <c r="K2630" t="s">
        <v>4259</v>
      </c>
    </row>
    <row r="2631" spans="1:11" x14ac:dyDescent="0.25">
      <c r="A2631">
        <v>7350</v>
      </c>
      <c r="B2631" t="s">
        <v>86</v>
      </c>
      <c r="C2631">
        <v>140</v>
      </c>
      <c r="D2631" s="404">
        <v>45131</v>
      </c>
      <c r="E2631" t="s">
        <v>2681</v>
      </c>
      <c r="F2631" t="s">
        <v>3974</v>
      </c>
      <c r="G2631" t="s">
        <v>4427</v>
      </c>
      <c r="H2631" s="427">
        <v>84.03</v>
      </c>
      <c r="K2631" t="s">
        <v>4259</v>
      </c>
    </row>
    <row r="2632" spans="1:11" x14ac:dyDescent="0.25">
      <c r="A2632">
        <v>7350</v>
      </c>
      <c r="B2632" t="s">
        <v>86</v>
      </c>
      <c r="C2632">
        <v>160</v>
      </c>
      <c r="D2632" s="404">
        <v>45131</v>
      </c>
      <c r="E2632" t="s">
        <v>2681</v>
      </c>
      <c r="F2632" t="s">
        <v>3974</v>
      </c>
      <c r="G2632" t="s">
        <v>4427</v>
      </c>
      <c r="H2632" s="427">
        <v>25.21</v>
      </c>
      <c r="K2632" t="s">
        <v>4259</v>
      </c>
    </row>
    <row r="2633" spans="1:11" x14ac:dyDescent="0.25">
      <c r="A2633">
        <v>7350</v>
      </c>
      <c r="B2633" t="s">
        <v>86</v>
      </c>
      <c r="C2633">
        <v>210</v>
      </c>
      <c r="D2633" s="404">
        <v>45131</v>
      </c>
      <c r="E2633" t="s">
        <v>2681</v>
      </c>
      <c r="F2633" t="s">
        <v>3974</v>
      </c>
      <c r="G2633" t="s">
        <v>4426</v>
      </c>
      <c r="H2633" s="427">
        <v>32.83</v>
      </c>
      <c r="K2633" t="s">
        <v>4259</v>
      </c>
    </row>
    <row r="2634" spans="1:11" x14ac:dyDescent="0.25">
      <c r="A2634">
        <v>7350</v>
      </c>
      <c r="B2634" t="s">
        <v>86</v>
      </c>
      <c r="C2634">
        <v>220</v>
      </c>
      <c r="D2634" s="404">
        <v>45131</v>
      </c>
      <c r="E2634" t="s">
        <v>2681</v>
      </c>
      <c r="F2634" t="s">
        <v>3974</v>
      </c>
      <c r="G2634" t="s">
        <v>4426</v>
      </c>
      <c r="H2634" s="427">
        <v>32.83</v>
      </c>
      <c r="K2634" t="s">
        <v>4259</v>
      </c>
    </row>
    <row r="2635" spans="1:11" x14ac:dyDescent="0.25">
      <c r="A2635">
        <v>7350</v>
      </c>
      <c r="B2635" t="s">
        <v>86</v>
      </c>
      <c r="C2635">
        <v>230</v>
      </c>
      <c r="D2635" s="404">
        <v>45131</v>
      </c>
      <c r="E2635" t="s">
        <v>2681</v>
      </c>
      <c r="F2635" t="s">
        <v>3974</v>
      </c>
      <c r="G2635" t="s">
        <v>4426</v>
      </c>
      <c r="H2635" s="427">
        <v>32.83</v>
      </c>
      <c r="K2635" t="s">
        <v>4259</v>
      </c>
    </row>
    <row r="2636" spans="1:11" x14ac:dyDescent="0.25">
      <c r="A2636">
        <v>7350</v>
      </c>
      <c r="B2636" t="s">
        <v>86</v>
      </c>
      <c r="C2636">
        <v>240</v>
      </c>
      <c r="D2636" s="404">
        <v>45131</v>
      </c>
      <c r="E2636" t="s">
        <v>2681</v>
      </c>
      <c r="F2636" t="s">
        <v>3974</v>
      </c>
      <c r="G2636" t="s">
        <v>4426</v>
      </c>
      <c r="H2636" s="427">
        <v>32.83</v>
      </c>
      <c r="K2636" t="s">
        <v>4259</v>
      </c>
    </row>
    <row r="2637" spans="1:11" x14ac:dyDescent="0.25">
      <c r="A2637">
        <v>7350</v>
      </c>
      <c r="B2637" t="s">
        <v>86</v>
      </c>
      <c r="C2637">
        <v>340</v>
      </c>
      <c r="D2637" s="404">
        <v>45131</v>
      </c>
      <c r="E2637" t="s">
        <v>2681</v>
      </c>
      <c r="F2637" t="s">
        <v>3974</v>
      </c>
      <c r="G2637" t="s">
        <v>4426</v>
      </c>
      <c r="H2637" s="427">
        <v>14.77</v>
      </c>
      <c r="K2637" t="s">
        <v>4259</v>
      </c>
    </row>
    <row r="2638" spans="1:11" x14ac:dyDescent="0.25">
      <c r="A2638">
        <v>7350</v>
      </c>
      <c r="B2638" t="s">
        <v>86</v>
      </c>
      <c r="C2638">
        <v>935</v>
      </c>
      <c r="D2638" s="404">
        <v>45131</v>
      </c>
      <c r="E2638" t="s">
        <v>2681</v>
      </c>
      <c r="F2638" t="s">
        <v>3974</v>
      </c>
      <c r="G2638" t="s">
        <v>4427</v>
      </c>
      <c r="H2638" s="427">
        <v>21.01</v>
      </c>
      <c r="K2638" t="s">
        <v>4259</v>
      </c>
    </row>
    <row r="2639" spans="1:11" x14ac:dyDescent="0.25">
      <c r="A2639">
        <v>7350</v>
      </c>
      <c r="B2639" t="s">
        <v>86</v>
      </c>
      <c r="C2639">
        <v>936</v>
      </c>
      <c r="D2639" s="404">
        <v>45131</v>
      </c>
      <c r="E2639" t="s">
        <v>2681</v>
      </c>
      <c r="F2639" t="s">
        <v>3974</v>
      </c>
      <c r="G2639" t="s">
        <v>4426</v>
      </c>
      <c r="H2639" s="427">
        <v>18.05</v>
      </c>
      <c r="K2639" t="s">
        <v>4259</v>
      </c>
    </row>
    <row r="2640" spans="1:11" ht="45" x14ac:dyDescent="0.25">
      <c r="A2640">
        <v>7350</v>
      </c>
      <c r="B2640" t="s">
        <v>86</v>
      </c>
      <c r="C2640">
        <v>110</v>
      </c>
      <c r="D2640" s="404">
        <v>45132</v>
      </c>
      <c r="E2640" s="448" t="s">
        <v>4425</v>
      </c>
      <c r="F2640" t="s">
        <v>3974</v>
      </c>
      <c r="G2640" t="s">
        <v>4424</v>
      </c>
      <c r="H2640" s="427">
        <v>132</v>
      </c>
      <c r="K2640" t="s">
        <v>4725</v>
      </c>
    </row>
    <row r="2641" spans="1:11" ht="45" x14ac:dyDescent="0.25">
      <c r="A2641">
        <v>7350</v>
      </c>
      <c r="B2641" t="s">
        <v>86</v>
      </c>
      <c r="C2641">
        <v>112</v>
      </c>
      <c r="D2641" s="404">
        <v>45132</v>
      </c>
      <c r="E2641" s="448" t="s">
        <v>4425</v>
      </c>
      <c r="F2641" t="s">
        <v>3974</v>
      </c>
      <c r="G2641" t="s">
        <v>4424</v>
      </c>
      <c r="H2641" s="427">
        <v>66</v>
      </c>
      <c r="K2641" t="s">
        <v>4725</v>
      </c>
    </row>
    <row r="2642" spans="1:11" ht="45" x14ac:dyDescent="0.25">
      <c r="A2642">
        <v>7350</v>
      </c>
      <c r="B2642" t="s">
        <v>86</v>
      </c>
      <c r="C2642">
        <v>120</v>
      </c>
      <c r="D2642" s="404">
        <v>45132</v>
      </c>
      <c r="E2642" s="448" t="s">
        <v>4425</v>
      </c>
      <c r="F2642" t="s">
        <v>3974</v>
      </c>
      <c r="G2642" t="s">
        <v>4424</v>
      </c>
      <c r="H2642" s="427">
        <v>145.19999999999999</v>
      </c>
      <c r="K2642" t="s">
        <v>4725</v>
      </c>
    </row>
    <row r="2643" spans="1:11" ht="45" x14ac:dyDescent="0.25">
      <c r="A2643">
        <v>7350</v>
      </c>
      <c r="B2643" t="s">
        <v>86</v>
      </c>
      <c r="C2643">
        <v>130</v>
      </c>
      <c r="D2643" s="404">
        <v>45132</v>
      </c>
      <c r="E2643" s="448" t="s">
        <v>4425</v>
      </c>
      <c r="F2643" t="s">
        <v>3974</v>
      </c>
      <c r="G2643" t="s">
        <v>4424</v>
      </c>
      <c r="H2643" s="427">
        <v>112.2</v>
      </c>
      <c r="K2643" t="s">
        <v>4725</v>
      </c>
    </row>
    <row r="2644" spans="1:11" ht="45" x14ac:dyDescent="0.25">
      <c r="A2644">
        <v>7350</v>
      </c>
      <c r="B2644" t="s">
        <v>86</v>
      </c>
      <c r="C2644">
        <v>140</v>
      </c>
      <c r="D2644" s="404">
        <v>45132</v>
      </c>
      <c r="E2644" s="448" t="s">
        <v>4425</v>
      </c>
      <c r="F2644" t="s">
        <v>3974</v>
      </c>
      <c r="G2644" t="s">
        <v>4424</v>
      </c>
      <c r="H2644" s="427">
        <v>132</v>
      </c>
      <c r="K2644" t="s">
        <v>4725</v>
      </c>
    </row>
    <row r="2645" spans="1:11" ht="45" x14ac:dyDescent="0.25">
      <c r="A2645">
        <v>7350</v>
      </c>
      <c r="B2645" t="s">
        <v>86</v>
      </c>
      <c r="C2645">
        <v>160</v>
      </c>
      <c r="D2645" s="404">
        <v>45132</v>
      </c>
      <c r="E2645" s="448" t="s">
        <v>4425</v>
      </c>
      <c r="F2645" t="s">
        <v>3974</v>
      </c>
      <c r="G2645" t="s">
        <v>4424</v>
      </c>
      <c r="H2645" s="427">
        <v>39.6</v>
      </c>
      <c r="K2645" t="s">
        <v>4725</v>
      </c>
    </row>
    <row r="2646" spans="1:11" x14ac:dyDescent="0.25">
      <c r="A2646">
        <v>7350</v>
      </c>
      <c r="B2646" t="s">
        <v>86</v>
      </c>
      <c r="C2646">
        <v>210</v>
      </c>
      <c r="D2646" s="404">
        <v>45132</v>
      </c>
      <c r="E2646" t="s">
        <v>4423</v>
      </c>
      <c r="F2646" t="s">
        <v>3974</v>
      </c>
      <c r="G2646" t="s">
        <v>4422</v>
      </c>
      <c r="H2646" s="427">
        <v>38.1</v>
      </c>
      <c r="K2646" t="s">
        <v>4725</v>
      </c>
    </row>
    <row r="2647" spans="1:11" x14ac:dyDescent="0.25">
      <c r="A2647">
        <v>7350</v>
      </c>
      <c r="B2647" t="s">
        <v>86</v>
      </c>
      <c r="C2647">
        <v>220</v>
      </c>
      <c r="D2647" s="404">
        <v>45132</v>
      </c>
      <c r="E2647" t="s">
        <v>4423</v>
      </c>
      <c r="F2647" t="s">
        <v>3974</v>
      </c>
      <c r="G2647" t="s">
        <v>4422</v>
      </c>
      <c r="H2647" s="427">
        <v>38.1</v>
      </c>
      <c r="K2647" t="s">
        <v>4725</v>
      </c>
    </row>
    <row r="2648" spans="1:11" x14ac:dyDescent="0.25">
      <c r="A2648">
        <v>7350</v>
      </c>
      <c r="B2648" t="s">
        <v>86</v>
      </c>
      <c r="C2648">
        <v>230</v>
      </c>
      <c r="D2648" s="404">
        <v>45132</v>
      </c>
      <c r="E2648" t="s">
        <v>4423</v>
      </c>
      <c r="F2648" t="s">
        <v>3974</v>
      </c>
      <c r="G2648" t="s">
        <v>4422</v>
      </c>
      <c r="H2648" s="427">
        <v>38.1</v>
      </c>
      <c r="K2648" t="s">
        <v>4725</v>
      </c>
    </row>
    <row r="2649" spans="1:11" x14ac:dyDescent="0.25">
      <c r="A2649">
        <v>7350</v>
      </c>
      <c r="B2649" t="s">
        <v>86</v>
      </c>
      <c r="C2649">
        <v>240</v>
      </c>
      <c r="D2649" s="404">
        <v>45132</v>
      </c>
      <c r="E2649" t="s">
        <v>4423</v>
      </c>
      <c r="F2649" t="s">
        <v>3974</v>
      </c>
      <c r="G2649" t="s">
        <v>4422</v>
      </c>
      <c r="H2649" s="427">
        <v>38.1</v>
      </c>
      <c r="K2649" t="s">
        <v>4725</v>
      </c>
    </row>
    <row r="2650" spans="1:11" x14ac:dyDescent="0.25">
      <c r="A2650">
        <v>7350</v>
      </c>
      <c r="B2650" t="s">
        <v>86</v>
      </c>
      <c r="C2650">
        <v>340</v>
      </c>
      <c r="D2650" s="404">
        <v>45132</v>
      </c>
      <c r="E2650" t="s">
        <v>4423</v>
      </c>
      <c r="F2650" t="s">
        <v>3974</v>
      </c>
      <c r="G2650" t="s">
        <v>4422</v>
      </c>
      <c r="H2650" s="427">
        <v>17.149999999999999</v>
      </c>
      <c r="K2650" t="s">
        <v>4725</v>
      </c>
    </row>
    <row r="2651" spans="1:11" ht="45" x14ac:dyDescent="0.25">
      <c r="A2651">
        <v>7350</v>
      </c>
      <c r="B2651" t="s">
        <v>86</v>
      </c>
      <c r="C2651">
        <v>935</v>
      </c>
      <c r="D2651" s="404">
        <v>45132</v>
      </c>
      <c r="E2651" s="448" t="s">
        <v>4425</v>
      </c>
      <c r="F2651" t="s">
        <v>3974</v>
      </c>
      <c r="G2651" t="s">
        <v>4424</v>
      </c>
      <c r="H2651" s="427">
        <v>33</v>
      </c>
      <c r="K2651" t="s">
        <v>4725</v>
      </c>
    </row>
    <row r="2652" spans="1:11" x14ac:dyDescent="0.25">
      <c r="A2652">
        <v>7350</v>
      </c>
      <c r="B2652" t="s">
        <v>86</v>
      </c>
      <c r="C2652">
        <v>936</v>
      </c>
      <c r="D2652" s="404">
        <v>45132</v>
      </c>
      <c r="E2652" t="s">
        <v>4423</v>
      </c>
      <c r="F2652" t="s">
        <v>3974</v>
      </c>
      <c r="G2652" t="s">
        <v>4422</v>
      </c>
      <c r="H2652" s="427">
        <v>20.96</v>
      </c>
      <c r="K2652" t="s">
        <v>4259</v>
      </c>
    </row>
    <row r="2653" spans="1:11" x14ac:dyDescent="0.25">
      <c r="A2653">
        <v>7350</v>
      </c>
      <c r="B2653" t="s">
        <v>86</v>
      </c>
      <c r="C2653">
        <v>110</v>
      </c>
      <c r="D2653" s="404">
        <v>45134</v>
      </c>
      <c r="E2653" t="s">
        <v>2681</v>
      </c>
      <c r="F2653" t="s">
        <v>3974</v>
      </c>
      <c r="G2653" t="s">
        <v>4418</v>
      </c>
      <c r="H2653" s="427">
        <v>76.97</v>
      </c>
      <c r="K2653" t="s">
        <v>4259</v>
      </c>
    </row>
    <row r="2654" spans="1:11" x14ac:dyDescent="0.25">
      <c r="A2654">
        <v>7350</v>
      </c>
      <c r="B2654" t="s">
        <v>86</v>
      </c>
      <c r="C2654">
        <v>112</v>
      </c>
      <c r="D2654" s="404">
        <v>45134</v>
      </c>
      <c r="E2654" t="s">
        <v>2681</v>
      </c>
      <c r="F2654" t="s">
        <v>3974</v>
      </c>
      <c r="G2654" t="s">
        <v>4418</v>
      </c>
      <c r="H2654" s="427">
        <v>38.479999999999997</v>
      </c>
      <c r="K2654" t="s">
        <v>4259</v>
      </c>
    </row>
    <row r="2655" spans="1:11" x14ac:dyDescent="0.25">
      <c r="A2655">
        <v>7350</v>
      </c>
      <c r="B2655" t="s">
        <v>86</v>
      </c>
      <c r="C2655">
        <v>120</v>
      </c>
      <c r="D2655" s="404">
        <v>45134</v>
      </c>
      <c r="E2655" t="s">
        <v>2681</v>
      </c>
      <c r="F2655" t="s">
        <v>3974</v>
      </c>
      <c r="G2655" t="s">
        <v>4418</v>
      </c>
      <c r="H2655" s="427">
        <v>84.66</v>
      </c>
      <c r="K2655" t="s">
        <v>4259</v>
      </c>
    </row>
    <row r="2656" spans="1:11" x14ac:dyDescent="0.25">
      <c r="A2656">
        <v>7350</v>
      </c>
      <c r="B2656" t="s">
        <v>86</v>
      </c>
      <c r="C2656">
        <v>130</v>
      </c>
      <c r="D2656" s="404">
        <v>45134</v>
      </c>
      <c r="E2656" t="s">
        <v>2681</v>
      </c>
      <c r="F2656" t="s">
        <v>3974</v>
      </c>
      <c r="G2656" t="s">
        <v>4418</v>
      </c>
      <c r="H2656" s="427">
        <v>65.42</v>
      </c>
      <c r="K2656" t="s">
        <v>4259</v>
      </c>
    </row>
    <row r="2657" spans="1:11" x14ac:dyDescent="0.25">
      <c r="A2657">
        <v>7350</v>
      </c>
      <c r="B2657" t="s">
        <v>86</v>
      </c>
      <c r="C2657">
        <v>140</v>
      </c>
      <c r="D2657" s="404">
        <v>45134</v>
      </c>
      <c r="E2657" t="s">
        <v>2681</v>
      </c>
      <c r="F2657" t="s">
        <v>3974</v>
      </c>
      <c r="G2657" t="s">
        <v>4418</v>
      </c>
      <c r="H2657" s="427">
        <v>76.97</v>
      </c>
      <c r="K2657" t="s">
        <v>4259</v>
      </c>
    </row>
    <row r="2658" spans="1:11" x14ac:dyDescent="0.25">
      <c r="A2658">
        <v>7350</v>
      </c>
      <c r="B2658" t="s">
        <v>86</v>
      </c>
      <c r="C2658">
        <v>160</v>
      </c>
      <c r="D2658" s="404">
        <v>45134</v>
      </c>
      <c r="E2658" t="s">
        <v>2681</v>
      </c>
      <c r="F2658" t="s">
        <v>3974</v>
      </c>
      <c r="G2658" t="s">
        <v>4418</v>
      </c>
      <c r="H2658" s="427">
        <v>23.09</v>
      </c>
      <c r="K2658" t="s">
        <v>4259</v>
      </c>
    </row>
    <row r="2659" spans="1:11" x14ac:dyDescent="0.25">
      <c r="A2659">
        <v>7350</v>
      </c>
      <c r="B2659" t="s">
        <v>86</v>
      </c>
      <c r="C2659">
        <v>935</v>
      </c>
      <c r="D2659" s="404">
        <v>45134</v>
      </c>
      <c r="E2659" t="s">
        <v>2681</v>
      </c>
      <c r="F2659" t="s">
        <v>3974</v>
      </c>
      <c r="G2659" t="s">
        <v>4418</v>
      </c>
      <c r="H2659" s="427">
        <v>19.239999999999998</v>
      </c>
      <c r="K2659" t="s">
        <v>4259</v>
      </c>
    </row>
    <row r="2660" spans="1:11" x14ac:dyDescent="0.25">
      <c r="A2660">
        <v>7350</v>
      </c>
      <c r="B2660" t="s">
        <v>86</v>
      </c>
      <c r="C2660">
        <v>110</v>
      </c>
      <c r="D2660" s="404">
        <v>45135</v>
      </c>
      <c r="E2660" t="s">
        <v>2681</v>
      </c>
      <c r="F2660" t="s">
        <v>3974</v>
      </c>
      <c r="G2660" t="s">
        <v>4413</v>
      </c>
      <c r="H2660" s="427">
        <v>44.05</v>
      </c>
      <c r="K2660" t="s">
        <v>4259</v>
      </c>
    </row>
    <row r="2661" spans="1:11" x14ac:dyDescent="0.25">
      <c r="A2661">
        <v>7350</v>
      </c>
      <c r="B2661" t="s">
        <v>86</v>
      </c>
      <c r="C2661">
        <v>112</v>
      </c>
      <c r="D2661" s="404">
        <v>45135</v>
      </c>
      <c r="E2661" t="s">
        <v>2681</v>
      </c>
      <c r="F2661" t="s">
        <v>3974</v>
      </c>
      <c r="G2661" t="s">
        <v>4413</v>
      </c>
      <c r="H2661" s="427">
        <v>22.03</v>
      </c>
      <c r="K2661" t="s">
        <v>4259</v>
      </c>
    </row>
    <row r="2662" spans="1:11" x14ac:dyDescent="0.25">
      <c r="A2662">
        <v>7350</v>
      </c>
      <c r="B2662" t="s">
        <v>86</v>
      </c>
      <c r="C2662">
        <v>120</v>
      </c>
      <c r="D2662" s="404">
        <v>45135</v>
      </c>
      <c r="E2662" t="s">
        <v>2681</v>
      </c>
      <c r="F2662" t="s">
        <v>3974</v>
      </c>
      <c r="G2662" t="s">
        <v>4413</v>
      </c>
      <c r="H2662" s="427">
        <v>48.46</v>
      </c>
      <c r="K2662" t="s">
        <v>4259</v>
      </c>
    </row>
    <row r="2663" spans="1:11" x14ac:dyDescent="0.25">
      <c r="A2663">
        <v>7350</v>
      </c>
      <c r="B2663" t="s">
        <v>86</v>
      </c>
      <c r="C2663">
        <v>130</v>
      </c>
      <c r="D2663" s="404">
        <v>45135</v>
      </c>
      <c r="E2663" t="s">
        <v>2681</v>
      </c>
      <c r="F2663" t="s">
        <v>3974</v>
      </c>
      <c r="G2663" t="s">
        <v>4413</v>
      </c>
      <c r="H2663" s="427">
        <v>37.44</v>
      </c>
      <c r="K2663" t="s">
        <v>4259</v>
      </c>
    </row>
    <row r="2664" spans="1:11" x14ac:dyDescent="0.25">
      <c r="A2664">
        <v>7350</v>
      </c>
      <c r="B2664" t="s">
        <v>86</v>
      </c>
      <c r="C2664">
        <v>140</v>
      </c>
      <c r="D2664" s="404">
        <v>45135</v>
      </c>
      <c r="E2664" t="s">
        <v>2681</v>
      </c>
      <c r="F2664" t="s">
        <v>3974</v>
      </c>
      <c r="G2664" t="s">
        <v>4413</v>
      </c>
      <c r="H2664" s="427">
        <v>44.05</v>
      </c>
      <c r="K2664" t="s">
        <v>4259</v>
      </c>
    </row>
    <row r="2665" spans="1:11" x14ac:dyDescent="0.25">
      <c r="A2665">
        <v>7350</v>
      </c>
      <c r="B2665" t="s">
        <v>86</v>
      </c>
      <c r="C2665">
        <v>160</v>
      </c>
      <c r="D2665" s="404">
        <v>45135</v>
      </c>
      <c r="E2665" t="s">
        <v>2681</v>
      </c>
      <c r="F2665" t="s">
        <v>3974</v>
      </c>
      <c r="G2665" t="s">
        <v>4413</v>
      </c>
      <c r="H2665" s="427">
        <v>13.22</v>
      </c>
      <c r="K2665" t="s">
        <v>4259</v>
      </c>
    </row>
    <row r="2666" spans="1:11" x14ac:dyDescent="0.25">
      <c r="A2666">
        <v>7350</v>
      </c>
      <c r="B2666" t="s">
        <v>86</v>
      </c>
      <c r="C2666">
        <v>935</v>
      </c>
      <c r="D2666" s="404">
        <v>45135</v>
      </c>
      <c r="E2666" t="s">
        <v>2681</v>
      </c>
      <c r="F2666" t="s">
        <v>3974</v>
      </c>
      <c r="G2666" t="s">
        <v>4413</v>
      </c>
      <c r="H2666" s="427">
        <v>11.02</v>
      </c>
      <c r="K2666" t="s">
        <v>4259</v>
      </c>
    </row>
    <row r="2667" spans="1:11" x14ac:dyDescent="0.25">
      <c r="A2667">
        <v>7350</v>
      </c>
      <c r="B2667" t="s">
        <v>86</v>
      </c>
      <c r="C2667">
        <v>430</v>
      </c>
      <c r="D2667" s="404">
        <v>45138</v>
      </c>
      <c r="E2667" t="s">
        <v>4033</v>
      </c>
      <c r="F2667" t="s">
        <v>3974</v>
      </c>
      <c r="G2667" t="s">
        <v>4399</v>
      </c>
      <c r="H2667" s="427">
        <v>85.77</v>
      </c>
      <c r="K2667" t="s">
        <v>4259</v>
      </c>
    </row>
    <row r="2668" spans="1:11" x14ac:dyDescent="0.25">
      <c r="A2668">
        <v>7350</v>
      </c>
      <c r="B2668" t="s">
        <v>86</v>
      </c>
      <c r="C2668">
        <v>440</v>
      </c>
      <c r="D2668" s="404">
        <v>45138</v>
      </c>
      <c r="E2668" t="s">
        <v>4033</v>
      </c>
      <c r="F2668" t="s">
        <v>3974</v>
      </c>
      <c r="G2668" t="s">
        <v>4399</v>
      </c>
      <c r="H2668" s="427">
        <v>85.77</v>
      </c>
      <c r="K2668" t="s">
        <v>4259</v>
      </c>
    </row>
    <row r="2669" spans="1:11" x14ac:dyDescent="0.25">
      <c r="A2669">
        <v>7350</v>
      </c>
      <c r="B2669" t="s">
        <v>86</v>
      </c>
      <c r="C2669">
        <v>210</v>
      </c>
      <c r="D2669" s="404">
        <v>45139</v>
      </c>
      <c r="E2669" t="s">
        <v>2681</v>
      </c>
      <c r="F2669" t="s">
        <v>3974</v>
      </c>
      <c r="G2669" t="s">
        <v>4394</v>
      </c>
      <c r="H2669" s="427">
        <v>58.76</v>
      </c>
      <c r="K2669" t="s">
        <v>4259</v>
      </c>
    </row>
    <row r="2670" spans="1:11" x14ac:dyDescent="0.25">
      <c r="A2670">
        <v>7350</v>
      </c>
      <c r="B2670" t="s">
        <v>86</v>
      </c>
      <c r="C2670">
        <v>220</v>
      </c>
      <c r="D2670" s="404">
        <v>45139</v>
      </c>
      <c r="E2670" t="s">
        <v>2681</v>
      </c>
      <c r="F2670" t="s">
        <v>3974</v>
      </c>
      <c r="G2670" t="s">
        <v>4394</v>
      </c>
      <c r="H2670" s="427">
        <v>58.76</v>
      </c>
      <c r="K2670" t="s">
        <v>4259</v>
      </c>
    </row>
    <row r="2671" spans="1:11" x14ac:dyDescent="0.25">
      <c r="A2671">
        <v>7350</v>
      </c>
      <c r="B2671" t="s">
        <v>86</v>
      </c>
      <c r="C2671">
        <v>230</v>
      </c>
      <c r="D2671" s="404">
        <v>45139</v>
      </c>
      <c r="E2671" t="s">
        <v>2681</v>
      </c>
      <c r="F2671" t="s">
        <v>3974</v>
      </c>
      <c r="G2671" t="s">
        <v>4394</v>
      </c>
      <c r="H2671" s="427">
        <v>58.76</v>
      </c>
      <c r="K2671" t="s">
        <v>4259</v>
      </c>
    </row>
    <row r="2672" spans="1:11" x14ac:dyDescent="0.25">
      <c r="A2672">
        <v>7350</v>
      </c>
      <c r="B2672" t="s">
        <v>86</v>
      </c>
      <c r="C2672">
        <v>240</v>
      </c>
      <c r="D2672" s="404">
        <v>45139</v>
      </c>
      <c r="E2672" t="s">
        <v>2681</v>
      </c>
      <c r="F2672" t="s">
        <v>3974</v>
      </c>
      <c r="G2672" t="s">
        <v>4394</v>
      </c>
      <c r="H2672" s="427">
        <v>58.76</v>
      </c>
      <c r="K2672" t="s">
        <v>4259</v>
      </c>
    </row>
    <row r="2673" spans="1:11" x14ac:dyDescent="0.25">
      <c r="A2673">
        <v>7350</v>
      </c>
      <c r="B2673" t="s">
        <v>86</v>
      </c>
      <c r="C2673">
        <v>340</v>
      </c>
      <c r="D2673" s="404">
        <v>45139</v>
      </c>
      <c r="E2673" t="s">
        <v>2681</v>
      </c>
      <c r="F2673" t="s">
        <v>3974</v>
      </c>
      <c r="G2673" t="s">
        <v>4394</v>
      </c>
      <c r="H2673" s="427">
        <v>26.44</v>
      </c>
      <c r="K2673" t="s">
        <v>4259</v>
      </c>
    </row>
    <row r="2674" spans="1:11" x14ac:dyDescent="0.25">
      <c r="A2674">
        <v>7350</v>
      </c>
      <c r="B2674" t="s">
        <v>86</v>
      </c>
      <c r="C2674">
        <v>936</v>
      </c>
      <c r="D2674" s="404">
        <v>45139</v>
      </c>
      <c r="E2674" t="s">
        <v>2681</v>
      </c>
      <c r="F2674" t="s">
        <v>3974</v>
      </c>
      <c r="G2674" t="s">
        <v>4394</v>
      </c>
      <c r="H2674" s="427">
        <v>32.31</v>
      </c>
      <c r="K2674" t="s">
        <v>4259</v>
      </c>
    </row>
    <row r="2675" spans="1:11" x14ac:dyDescent="0.25">
      <c r="A2675">
        <v>7350</v>
      </c>
      <c r="B2675" t="s">
        <v>86</v>
      </c>
      <c r="C2675">
        <v>110</v>
      </c>
      <c r="D2675" s="404">
        <v>45141</v>
      </c>
      <c r="E2675" t="s">
        <v>2681</v>
      </c>
      <c r="F2675" t="s">
        <v>3974</v>
      </c>
      <c r="G2675" t="s">
        <v>4393</v>
      </c>
      <c r="H2675" s="427">
        <v>31.61</v>
      </c>
      <c r="K2675" t="s">
        <v>4259</v>
      </c>
    </row>
    <row r="2676" spans="1:11" x14ac:dyDescent="0.25">
      <c r="A2676">
        <v>7350</v>
      </c>
      <c r="B2676" t="s">
        <v>86</v>
      </c>
      <c r="C2676">
        <v>112</v>
      </c>
      <c r="D2676" s="404">
        <v>45141</v>
      </c>
      <c r="E2676" t="s">
        <v>2681</v>
      </c>
      <c r="F2676" t="s">
        <v>3974</v>
      </c>
      <c r="G2676" t="s">
        <v>4393</v>
      </c>
      <c r="H2676" s="427">
        <v>15.81</v>
      </c>
      <c r="K2676" t="s">
        <v>4259</v>
      </c>
    </row>
    <row r="2677" spans="1:11" x14ac:dyDescent="0.25">
      <c r="A2677">
        <v>7350</v>
      </c>
      <c r="B2677" t="s">
        <v>86</v>
      </c>
      <c r="C2677">
        <v>120</v>
      </c>
      <c r="D2677" s="404">
        <v>45141</v>
      </c>
      <c r="E2677" t="s">
        <v>2681</v>
      </c>
      <c r="F2677" t="s">
        <v>3974</v>
      </c>
      <c r="G2677" t="s">
        <v>4393</v>
      </c>
      <c r="H2677" s="427">
        <v>34.770000000000003</v>
      </c>
      <c r="K2677" t="s">
        <v>4259</v>
      </c>
    </row>
    <row r="2678" spans="1:11" x14ac:dyDescent="0.25">
      <c r="A2678">
        <v>7350</v>
      </c>
      <c r="B2678" t="s">
        <v>86</v>
      </c>
      <c r="C2678">
        <v>130</v>
      </c>
      <c r="D2678" s="404">
        <v>45141</v>
      </c>
      <c r="E2678" t="s">
        <v>2681</v>
      </c>
      <c r="F2678" t="s">
        <v>3974</v>
      </c>
      <c r="G2678" t="s">
        <v>4393</v>
      </c>
      <c r="H2678" s="427">
        <v>26.87</v>
      </c>
      <c r="K2678" t="s">
        <v>4259</v>
      </c>
    </row>
    <row r="2679" spans="1:11" x14ac:dyDescent="0.25">
      <c r="A2679">
        <v>7350</v>
      </c>
      <c r="B2679" t="s">
        <v>86</v>
      </c>
      <c r="C2679">
        <v>140</v>
      </c>
      <c r="D2679" s="404">
        <v>45141</v>
      </c>
      <c r="E2679" t="s">
        <v>2681</v>
      </c>
      <c r="F2679" t="s">
        <v>3974</v>
      </c>
      <c r="G2679" t="s">
        <v>4393</v>
      </c>
      <c r="H2679" s="427">
        <v>31.61</v>
      </c>
      <c r="K2679" t="s">
        <v>4259</v>
      </c>
    </row>
    <row r="2680" spans="1:11" x14ac:dyDescent="0.25">
      <c r="A2680">
        <v>7350</v>
      </c>
      <c r="B2680" t="s">
        <v>86</v>
      </c>
      <c r="C2680">
        <v>160</v>
      </c>
      <c r="D2680" s="404">
        <v>45141</v>
      </c>
      <c r="E2680" t="s">
        <v>2681</v>
      </c>
      <c r="F2680" t="s">
        <v>3974</v>
      </c>
      <c r="G2680" t="s">
        <v>4393</v>
      </c>
      <c r="H2680" s="427">
        <v>9.49</v>
      </c>
      <c r="K2680" t="s">
        <v>4259</v>
      </c>
    </row>
    <row r="2681" spans="1:11" x14ac:dyDescent="0.25">
      <c r="A2681">
        <v>7350</v>
      </c>
      <c r="B2681" t="s">
        <v>86</v>
      </c>
      <c r="C2681">
        <v>935</v>
      </c>
      <c r="D2681" s="404">
        <v>45141</v>
      </c>
      <c r="E2681" t="s">
        <v>2681</v>
      </c>
      <c r="F2681" t="s">
        <v>3974</v>
      </c>
      <c r="G2681" t="s">
        <v>4393</v>
      </c>
      <c r="H2681" s="427">
        <v>7.9</v>
      </c>
      <c r="K2681" t="s">
        <v>4259</v>
      </c>
    </row>
    <row r="2682" spans="1:11" x14ac:dyDescent="0.25">
      <c r="A2682">
        <v>7350</v>
      </c>
      <c r="B2682" t="s">
        <v>86</v>
      </c>
      <c r="C2682">
        <v>110</v>
      </c>
      <c r="D2682" s="404">
        <v>45142</v>
      </c>
      <c r="E2682" t="s">
        <v>2681</v>
      </c>
      <c r="F2682" t="s">
        <v>3974</v>
      </c>
      <c r="G2682" t="s">
        <v>4390</v>
      </c>
      <c r="H2682" s="427">
        <v>33.630000000000003</v>
      </c>
      <c r="K2682" t="s">
        <v>4259</v>
      </c>
    </row>
    <row r="2683" spans="1:11" x14ac:dyDescent="0.25">
      <c r="A2683">
        <v>7350</v>
      </c>
      <c r="B2683" t="s">
        <v>86</v>
      </c>
      <c r="C2683">
        <v>112</v>
      </c>
      <c r="D2683" s="404">
        <v>45142</v>
      </c>
      <c r="E2683" t="s">
        <v>2681</v>
      </c>
      <c r="F2683" t="s">
        <v>3974</v>
      </c>
      <c r="G2683" t="s">
        <v>4390</v>
      </c>
      <c r="H2683" s="427">
        <v>16.809999999999999</v>
      </c>
      <c r="K2683" t="s">
        <v>4259</v>
      </c>
    </row>
    <row r="2684" spans="1:11" x14ac:dyDescent="0.25">
      <c r="A2684">
        <v>7350</v>
      </c>
      <c r="B2684" t="s">
        <v>86</v>
      </c>
      <c r="C2684">
        <v>120</v>
      </c>
      <c r="D2684" s="404">
        <v>45142</v>
      </c>
      <c r="E2684" t="s">
        <v>2681</v>
      </c>
      <c r="F2684" t="s">
        <v>3974</v>
      </c>
      <c r="G2684" t="s">
        <v>4390</v>
      </c>
      <c r="H2684" s="427">
        <v>36.979999999999997</v>
      </c>
      <c r="K2684" t="s">
        <v>4259</v>
      </c>
    </row>
    <row r="2685" spans="1:11" x14ac:dyDescent="0.25">
      <c r="A2685">
        <v>7350</v>
      </c>
      <c r="B2685" t="s">
        <v>86</v>
      </c>
      <c r="C2685">
        <v>130</v>
      </c>
      <c r="D2685" s="404">
        <v>45142</v>
      </c>
      <c r="E2685" t="s">
        <v>2681</v>
      </c>
      <c r="F2685" t="s">
        <v>3974</v>
      </c>
      <c r="G2685" t="s">
        <v>4390</v>
      </c>
      <c r="H2685" s="427">
        <v>28.58</v>
      </c>
      <c r="K2685" t="s">
        <v>4259</v>
      </c>
    </row>
    <row r="2686" spans="1:11" x14ac:dyDescent="0.25">
      <c r="A2686">
        <v>7350</v>
      </c>
      <c r="B2686" t="s">
        <v>86</v>
      </c>
      <c r="C2686">
        <v>140</v>
      </c>
      <c r="D2686" s="404">
        <v>45142</v>
      </c>
      <c r="E2686" t="s">
        <v>2681</v>
      </c>
      <c r="F2686" t="s">
        <v>3974</v>
      </c>
      <c r="G2686" t="s">
        <v>4390</v>
      </c>
      <c r="H2686" s="427">
        <v>33.630000000000003</v>
      </c>
      <c r="K2686" t="s">
        <v>4259</v>
      </c>
    </row>
    <row r="2687" spans="1:11" x14ac:dyDescent="0.25">
      <c r="A2687">
        <v>7350</v>
      </c>
      <c r="B2687" t="s">
        <v>86</v>
      </c>
      <c r="C2687">
        <v>160</v>
      </c>
      <c r="D2687" s="404">
        <v>45142</v>
      </c>
      <c r="E2687" t="s">
        <v>2681</v>
      </c>
      <c r="F2687" t="s">
        <v>3974</v>
      </c>
      <c r="G2687" t="s">
        <v>4390</v>
      </c>
      <c r="H2687" s="427">
        <v>10.09</v>
      </c>
      <c r="K2687" t="s">
        <v>4259</v>
      </c>
    </row>
    <row r="2688" spans="1:11" x14ac:dyDescent="0.25">
      <c r="A2688">
        <v>7350</v>
      </c>
      <c r="B2688" t="s">
        <v>86</v>
      </c>
      <c r="C2688">
        <v>935</v>
      </c>
      <c r="D2688" s="404">
        <v>45142</v>
      </c>
      <c r="E2688" t="s">
        <v>2681</v>
      </c>
      <c r="F2688" t="s">
        <v>3974</v>
      </c>
      <c r="G2688" t="s">
        <v>4390</v>
      </c>
      <c r="H2688" s="427">
        <v>8.41</v>
      </c>
      <c r="K2688" t="s">
        <v>4259</v>
      </c>
    </row>
    <row r="2689" spans="1:11" x14ac:dyDescent="0.25">
      <c r="A2689">
        <v>7350</v>
      </c>
      <c r="B2689" t="s">
        <v>86</v>
      </c>
      <c r="C2689">
        <v>210</v>
      </c>
      <c r="D2689" s="404">
        <v>45145</v>
      </c>
      <c r="E2689" t="s">
        <v>2681</v>
      </c>
      <c r="F2689" t="s">
        <v>3974</v>
      </c>
      <c r="G2689" t="s">
        <v>4384</v>
      </c>
      <c r="H2689" s="427">
        <v>89.62</v>
      </c>
      <c r="K2689" t="s">
        <v>4259</v>
      </c>
    </row>
    <row r="2690" spans="1:11" x14ac:dyDescent="0.25">
      <c r="A2690">
        <v>7350</v>
      </c>
      <c r="B2690" t="s">
        <v>86</v>
      </c>
      <c r="C2690">
        <v>220</v>
      </c>
      <c r="D2690" s="404">
        <v>45145</v>
      </c>
      <c r="E2690" t="s">
        <v>2681</v>
      </c>
      <c r="F2690" t="s">
        <v>3974</v>
      </c>
      <c r="G2690" t="s">
        <v>4384</v>
      </c>
      <c r="H2690" s="427">
        <v>89.62</v>
      </c>
      <c r="K2690" t="s">
        <v>4259</v>
      </c>
    </row>
    <row r="2691" spans="1:11" x14ac:dyDescent="0.25">
      <c r="A2691">
        <v>7350</v>
      </c>
      <c r="B2691" t="s">
        <v>86</v>
      </c>
      <c r="C2691">
        <v>230</v>
      </c>
      <c r="D2691" s="404">
        <v>45145</v>
      </c>
      <c r="E2691" t="s">
        <v>2681</v>
      </c>
      <c r="F2691" t="s">
        <v>3974</v>
      </c>
      <c r="G2691" t="s">
        <v>4384</v>
      </c>
      <c r="H2691" s="427">
        <v>89.62</v>
      </c>
      <c r="K2691" t="s">
        <v>4259</v>
      </c>
    </row>
    <row r="2692" spans="1:11" x14ac:dyDescent="0.25">
      <c r="A2692">
        <v>7350</v>
      </c>
      <c r="B2692" t="s">
        <v>86</v>
      </c>
      <c r="C2692">
        <v>240</v>
      </c>
      <c r="D2692" s="404">
        <v>45145</v>
      </c>
      <c r="E2692" t="s">
        <v>2681</v>
      </c>
      <c r="F2692" t="s">
        <v>3974</v>
      </c>
      <c r="G2692" t="s">
        <v>4384</v>
      </c>
      <c r="H2692" s="427">
        <v>89.62</v>
      </c>
      <c r="K2692" t="s">
        <v>4259</v>
      </c>
    </row>
    <row r="2693" spans="1:11" x14ac:dyDescent="0.25">
      <c r="A2693">
        <v>7350</v>
      </c>
      <c r="B2693" t="s">
        <v>86</v>
      </c>
      <c r="C2693">
        <v>340</v>
      </c>
      <c r="D2693" s="404">
        <v>45145</v>
      </c>
      <c r="E2693" t="s">
        <v>2681</v>
      </c>
      <c r="F2693" t="s">
        <v>3974</v>
      </c>
      <c r="G2693" t="s">
        <v>4384</v>
      </c>
      <c r="H2693" s="427">
        <v>40.33</v>
      </c>
      <c r="K2693" t="s">
        <v>4259</v>
      </c>
    </row>
    <row r="2694" spans="1:11" x14ac:dyDescent="0.25">
      <c r="A2694">
        <v>7350</v>
      </c>
      <c r="B2694" t="s">
        <v>86</v>
      </c>
      <c r="C2694">
        <v>430</v>
      </c>
      <c r="D2694" s="404">
        <v>45145</v>
      </c>
      <c r="E2694" t="s">
        <v>4033</v>
      </c>
      <c r="F2694" t="s">
        <v>3974</v>
      </c>
      <c r="G2694" t="s">
        <v>4385</v>
      </c>
      <c r="H2694" s="427">
        <v>27.57</v>
      </c>
      <c r="K2694" t="s">
        <v>4259</v>
      </c>
    </row>
    <row r="2695" spans="1:11" x14ac:dyDescent="0.25">
      <c r="A2695">
        <v>7350</v>
      </c>
      <c r="B2695" t="s">
        <v>86</v>
      </c>
      <c r="C2695">
        <v>440</v>
      </c>
      <c r="D2695" s="404">
        <v>45145</v>
      </c>
      <c r="E2695" t="s">
        <v>4033</v>
      </c>
      <c r="F2695" t="s">
        <v>3974</v>
      </c>
      <c r="G2695" t="s">
        <v>4385</v>
      </c>
      <c r="H2695" s="427">
        <v>27.57</v>
      </c>
      <c r="K2695" t="s">
        <v>4259</v>
      </c>
    </row>
    <row r="2696" spans="1:11" x14ac:dyDescent="0.25">
      <c r="A2696">
        <v>7350</v>
      </c>
      <c r="B2696" t="s">
        <v>86</v>
      </c>
      <c r="C2696">
        <v>936</v>
      </c>
      <c r="D2696" s="404">
        <v>45145</v>
      </c>
      <c r="E2696" t="s">
        <v>2681</v>
      </c>
      <c r="F2696" t="s">
        <v>3974</v>
      </c>
      <c r="G2696" t="s">
        <v>4384</v>
      </c>
      <c r="H2696" s="427">
        <v>49.29</v>
      </c>
      <c r="K2696" t="s">
        <v>4259</v>
      </c>
    </row>
    <row r="2697" spans="1:11" x14ac:dyDescent="0.25">
      <c r="A2697">
        <v>7350</v>
      </c>
      <c r="B2697" t="s">
        <v>86</v>
      </c>
      <c r="C2697">
        <v>110</v>
      </c>
      <c r="D2697" s="404">
        <v>45147</v>
      </c>
      <c r="E2697" t="s">
        <v>2681</v>
      </c>
      <c r="F2697" t="s">
        <v>3974</v>
      </c>
      <c r="G2697" t="s">
        <v>4380</v>
      </c>
      <c r="H2697" s="427">
        <v>77.510000000000005</v>
      </c>
      <c r="K2697" t="s">
        <v>4259</v>
      </c>
    </row>
    <row r="2698" spans="1:11" x14ac:dyDescent="0.25">
      <c r="A2698">
        <v>7350</v>
      </c>
      <c r="B2698" t="s">
        <v>86</v>
      </c>
      <c r="C2698">
        <v>112</v>
      </c>
      <c r="D2698" s="404">
        <v>45147</v>
      </c>
      <c r="E2698" t="s">
        <v>2681</v>
      </c>
      <c r="F2698" t="s">
        <v>3974</v>
      </c>
      <c r="G2698" t="s">
        <v>4380</v>
      </c>
      <c r="H2698" s="427">
        <v>38.76</v>
      </c>
      <c r="K2698" t="s">
        <v>4259</v>
      </c>
    </row>
    <row r="2699" spans="1:11" x14ac:dyDescent="0.25">
      <c r="A2699">
        <v>7350</v>
      </c>
      <c r="B2699" t="s">
        <v>86</v>
      </c>
      <c r="C2699">
        <v>120</v>
      </c>
      <c r="D2699" s="404">
        <v>45147</v>
      </c>
      <c r="E2699" t="s">
        <v>2681</v>
      </c>
      <c r="F2699" t="s">
        <v>3974</v>
      </c>
      <c r="G2699" t="s">
        <v>4380</v>
      </c>
      <c r="H2699" s="427">
        <v>85.26</v>
      </c>
      <c r="K2699" t="s">
        <v>4259</v>
      </c>
    </row>
    <row r="2700" spans="1:11" x14ac:dyDescent="0.25">
      <c r="A2700">
        <v>7350</v>
      </c>
      <c r="B2700" t="s">
        <v>86</v>
      </c>
      <c r="C2700">
        <v>130</v>
      </c>
      <c r="D2700" s="404">
        <v>45147</v>
      </c>
      <c r="E2700" t="s">
        <v>2681</v>
      </c>
      <c r="F2700" t="s">
        <v>3974</v>
      </c>
      <c r="G2700" t="s">
        <v>4380</v>
      </c>
      <c r="H2700" s="427">
        <v>65.89</v>
      </c>
      <c r="K2700" t="s">
        <v>4259</v>
      </c>
    </row>
    <row r="2701" spans="1:11" x14ac:dyDescent="0.25">
      <c r="A2701">
        <v>7350</v>
      </c>
      <c r="B2701" t="s">
        <v>86</v>
      </c>
      <c r="C2701">
        <v>140</v>
      </c>
      <c r="D2701" s="404">
        <v>45147</v>
      </c>
      <c r="E2701" t="s">
        <v>2681</v>
      </c>
      <c r="F2701" t="s">
        <v>3974</v>
      </c>
      <c r="G2701" t="s">
        <v>4380</v>
      </c>
      <c r="H2701" s="427">
        <v>77.510000000000005</v>
      </c>
      <c r="K2701" t="s">
        <v>4259</v>
      </c>
    </row>
    <row r="2702" spans="1:11" x14ac:dyDescent="0.25">
      <c r="A2702">
        <v>7350</v>
      </c>
      <c r="B2702" t="s">
        <v>86</v>
      </c>
      <c r="C2702">
        <v>160</v>
      </c>
      <c r="D2702" s="404">
        <v>45147</v>
      </c>
      <c r="E2702" t="s">
        <v>2681</v>
      </c>
      <c r="F2702" t="s">
        <v>3974</v>
      </c>
      <c r="G2702" t="s">
        <v>4380</v>
      </c>
      <c r="H2702" s="427">
        <v>23.25</v>
      </c>
      <c r="K2702" t="s">
        <v>4259</v>
      </c>
    </row>
    <row r="2703" spans="1:11" x14ac:dyDescent="0.25">
      <c r="A2703">
        <v>7350</v>
      </c>
      <c r="B2703" t="s">
        <v>86</v>
      </c>
      <c r="C2703">
        <v>935</v>
      </c>
      <c r="D2703" s="404">
        <v>45147</v>
      </c>
      <c r="E2703" t="s">
        <v>2681</v>
      </c>
      <c r="F2703" t="s">
        <v>3974</v>
      </c>
      <c r="G2703" t="s">
        <v>4380</v>
      </c>
      <c r="H2703" s="427">
        <v>19.37</v>
      </c>
      <c r="K2703" t="s">
        <v>4259</v>
      </c>
    </row>
    <row r="2704" spans="1:11" x14ac:dyDescent="0.25">
      <c r="A2704">
        <v>7350</v>
      </c>
      <c r="B2704" t="s">
        <v>86</v>
      </c>
      <c r="C2704">
        <v>210</v>
      </c>
      <c r="D2704" s="404">
        <v>45153</v>
      </c>
      <c r="E2704" t="s">
        <v>2681</v>
      </c>
      <c r="F2704" t="s">
        <v>3974</v>
      </c>
      <c r="G2704" t="s">
        <v>4373</v>
      </c>
      <c r="H2704" s="427">
        <v>99.08</v>
      </c>
      <c r="K2704" t="s">
        <v>4259</v>
      </c>
    </row>
    <row r="2705" spans="1:11" x14ac:dyDescent="0.25">
      <c r="A2705">
        <v>7350</v>
      </c>
      <c r="B2705" t="s">
        <v>86</v>
      </c>
      <c r="C2705">
        <v>220</v>
      </c>
      <c r="D2705" s="404">
        <v>45153</v>
      </c>
      <c r="E2705" t="s">
        <v>2681</v>
      </c>
      <c r="F2705" t="s">
        <v>3974</v>
      </c>
      <c r="G2705" t="s">
        <v>4373</v>
      </c>
      <c r="H2705" s="427">
        <v>99.08</v>
      </c>
      <c r="K2705" t="s">
        <v>4259</v>
      </c>
    </row>
    <row r="2706" spans="1:11" x14ac:dyDescent="0.25">
      <c r="A2706">
        <v>7350</v>
      </c>
      <c r="B2706" t="s">
        <v>86</v>
      </c>
      <c r="C2706">
        <v>230</v>
      </c>
      <c r="D2706" s="404">
        <v>45153</v>
      </c>
      <c r="E2706" t="s">
        <v>2681</v>
      </c>
      <c r="F2706" t="s">
        <v>3974</v>
      </c>
      <c r="G2706" t="s">
        <v>4373</v>
      </c>
      <c r="H2706" s="427">
        <v>99.08</v>
      </c>
      <c r="K2706" t="s">
        <v>4259</v>
      </c>
    </row>
    <row r="2707" spans="1:11" x14ac:dyDescent="0.25">
      <c r="A2707">
        <v>7350</v>
      </c>
      <c r="B2707" t="s">
        <v>86</v>
      </c>
      <c r="C2707">
        <v>240</v>
      </c>
      <c r="D2707" s="404">
        <v>45153</v>
      </c>
      <c r="E2707" t="s">
        <v>2681</v>
      </c>
      <c r="F2707" t="s">
        <v>3974</v>
      </c>
      <c r="G2707" t="s">
        <v>4373</v>
      </c>
      <c r="H2707" s="427">
        <v>99.08</v>
      </c>
      <c r="K2707" t="s">
        <v>4259</v>
      </c>
    </row>
    <row r="2708" spans="1:11" x14ac:dyDescent="0.25">
      <c r="A2708">
        <v>7350</v>
      </c>
      <c r="B2708" t="s">
        <v>86</v>
      </c>
      <c r="C2708">
        <v>340</v>
      </c>
      <c r="D2708" s="404">
        <v>45153</v>
      </c>
      <c r="E2708" t="s">
        <v>2681</v>
      </c>
      <c r="F2708" t="s">
        <v>3974</v>
      </c>
      <c r="G2708" t="s">
        <v>4373</v>
      </c>
      <c r="H2708" s="427">
        <v>44.58</v>
      </c>
      <c r="K2708" t="s">
        <v>4259</v>
      </c>
    </row>
    <row r="2709" spans="1:11" x14ac:dyDescent="0.25">
      <c r="A2709">
        <v>7350</v>
      </c>
      <c r="B2709" t="s">
        <v>86</v>
      </c>
      <c r="C2709">
        <v>936</v>
      </c>
      <c r="D2709" s="404">
        <v>45153</v>
      </c>
      <c r="E2709" t="s">
        <v>2681</v>
      </c>
      <c r="F2709" t="s">
        <v>3974</v>
      </c>
      <c r="G2709" t="s">
        <v>4373</v>
      </c>
      <c r="H2709" s="427">
        <v>54.5</v>
      </c>
      <c r="K2709" t="s">
        <v>4259</v>
      </c>
    </row>
    <row r="2710" spans="1:11" x14ac:dyDescent="0.25">
      <c r="A2710">
        <v>7350</v>
      </c>
      <c r="B2710" t="s">
        <v>86</v>
      </c>
      <c r="C2710">
        <v>110</v>
      </c>
      <c r="D2710" s="404">
        <v>45155</v>
      </c>
      <c r="E2710" t="s">
        <v>4372</v>
      </c>
      <c r="F2710" t="s">
        <v>3974</v>
      </c>
      <c r="G2710" t="s">
        <v>4371</v>
      </c>
      <c r="H2710" s="427">
        <v>76.28</v>
      </c>
      <c r="K2710" t="s">
        <v>4725</v>
      </c>
    </row>
    <row r="2711" spans="1:11" x14ac:dyDescent="0.25">
      <c r="A2711">
        <v>7350</v>
      </c>
      <c r="B2711" t="s">
        <v>86</v>
      </c>
      <c r="C2711">
        <v>112</v>
      </c>
      <c r="D2711" s="404">
        <v>45155</v>
      </c>
      <c r="E2711" t="s">
        <v>4372</v>
      </c>
      <c r="F2711" t="s">
        <v>3974</v>
      </c>
      <c r="G2711" t="s">
        <v>4371</v>
      </c>
      <c r="H2711" s="427">
        <v>38.14</v>
      </c>
      <c r="K2711" t="s">
        <v>4725</v>
      </c>
    </row>
    <row r="2712" spans="1:11" x14ac:dyDescent="0.25">
      <c r="A2712">
        <v>7350</v>
      </c>
      <c r="B2712" t="s">
        <v>86</v>
      </c>
      <c r="C2712">
        <v>120</v>
      </c>
      <c r="D2712" s="404">
        <v>45155</v>
      </c>
      <c r="E2712" t="s">
        <v>4372</v>
      </c>
      <c r="F2712" t="s">
        <v>3974</v>
      </c>
      <c r="G2712" t="s">
        <v>4371</v>
      </c>
      <c r="H2712" s="427">
        <v>83.91</v>
      </c>
      <c r="K2712" t="s">
        <v>4725</v>
      </c>
    </row>
    <row r="2713" spans="1:11" x14ac:dyDescent="0.25">
      <c r="A2713">
        <v>7350</v>
      </c>
      <c r="B2713" t="s">
        <v>86</v>
      </c>
      <c r="C2713">
        <v>130</v>
      </c>
      <c r="D2713" s="404">
        <v>45155</v>
      </c>
      <c r="E2713" t="s">
        <v>4372</v>
      </c>
      <c r="F2713" t="s">
        <v>3974</v>
      </c>
      <c r="G2713" t="s">
        <v>4371</v>
      </c>
      <c r="H2713" s="427">
        <v>64.84</v>
      </c>
      <c r="K2713" t="s">
        <v>4725</v>
      </c>
    </row>
    <row r="2714" spans="1:11" x14ac:dyDescent="0.25">
      <c r="A2714">
        <v>7350</v>
      </c>
      <c r="B2714" t="s">
        <v>86</v>
      </c>
      <c r="C2714">
        <v>140</v>
      </c>
      <c r="D2714" s="404">
        <v>45155</v>
      </c>
      <c r="E2714" t="s">
        <v>4372</v>
      </c>
      <c r="F2714" t="s">
        <v>3974</v>
      </c>
      <c r="G2714" t="s">
        <v>4371</v>
      </c>
      <c r="H2714" s="427">
        <v>76.28</v>
      </c>
      <c r="K2714" t="s">
        <v>4725</v>
      </c>
    </row>
    <row r="2715" spans="1:11" x14ac:dyDescent="0.25">
      <c r="A2715">
        <v>7350</v>
      </c>
      <c r="B2715" t="s">
        <v>86</v>
      </c>
      <c r="C2715">
        <v>160</v>
      </c>
      <c r="D2715" s="404">
        <v>45155</v>
      </c>
      <c r="E2715" t="s">
        <v>4372</v>
      </c>
      <c r="F2715" t="s">
        <v>3974</v>
      </c>
      <c r="G2715" t="s">
        <v>4371</v>
      </c>
      <c r="H2715" s="427">
        <v>22.89</v>
      </c>
      <c r="K2715" t="s">
        <v>4725</v>
      </c>
    </row>
    <row r="2716" spans="1:11" x14ac:dyDescent="0.25">
      <c r="A2716">
        <v>7350</v>
      </c>
      <c r="B2716" t="s">
        <v>86</v>
      </c>
      <c r="C2716">
        <v>935</v>
      </c>
      <c r="D2716" s="404">
        <v>45155</v>
      </c>
      <c r="E2716" t="s">
        <v>4372</v>
      </c>
      <c r="F2716" t="s">
        <v>3974</v>
      </c>
      <c r="G2716" t="s">
        <v>4371</v>
      </c>
      <c r="H2716" s="427">
        <v>19.07</v>
      </c>
      <c r="K2716" t="s">
        <v>4725</v>
      </c>
    </row>
    <row r="2717" spans="1:11" ht="30" x14ac:dyDescent="0.25">
      <c r="A2717">
        <v>7350</v>
      </c>
      <c r="B2717" t="s">
        <v>86</v>
      </c>
      <c r="C2717">
        <v>110</v>
      </c>
      <c r="D2717" s="404">
        <v>45159</v>
      </c>
      <c r="E2717" s="448" t="s">
        <v>4366</v>
      </c>
      <c r="F2717" t="s">
        <v>3974</v>
      </c>
      <c r="G2717" t="s">
        <v>4365</v>
      </c>
      <c r="H2717" s="427">
        <v>205.9</v>
      </c>
      <c r="K2717" t="s">
        <v>4259</v>
      </c>
    </row>
    <row r="2718" spans="1:11" ht="30" x14ac:dyDescent="0.25">
      <c r="A2718">
        <v>7350</v>
      </c>
      <c r="B2718" t="s">
        <v>86</v>
      </c>
      <c r="C2718">
        <v>112</v>
      </c>
      <c r="D2718" s="404">
        <v>45159</v>
      </c>
      <c r="E2718" s="448" t="s">
        <v>4366</v>
      </c>
      <c r="F2718" t="s">
        <v>3974</v>
      </c>
      <c r="G2718" t="s">
        <v>4365</v>
      </c>
      <c r="H2718" s="427">
        <v>102.95</v>
      </c>
      <c r="K2718" t="s">
        <v>4259</v>
      </c>
    </row>
    <row r="2719" spans="1:11" ht="30" x14ac:dyDescent="0.25">
      <c r="A2719">
        <v>7350</v>
      </c>
      <c r="B2719" t="s">
        <v>86</v>
      </c>
      <c r="C2719">
        <v>120</v>
      </c>
      <c r="D2719" s="404">
        <v>45159</v>
      </c>
      <c r="E2719" s="448" t="s">
        <v>4366</v>
      </c>
      <c r="F2719" t="s">
        <v>3974</v>
      </c>
      <c r="G2719" t="s">
        <v>4365</v>
      </c>
      <c r="H2719" s="427">
        <v>226.49</v>
      </c>
      <c r="K2719" t="s">
        <v>4259</v>
      </c>
    </row>
    <row r="2720" spans="1:11" ht="30" x14ac:dyDescent="0.25">
      <c r="A2720">
        <v>7350</v>
      </c>
      <c r="B2720" t="s">
        <v>86</v>
      </c>
      <c r="C2720">
        <v>130</v>
      </c>
      <c r="D2720" s="404">
        <v>45159</v>
      </c>
      <c r="E2720" s="448" t="s">
        <v>4366</v>
      </c>
      <c r="F2720" t="s">
        <v>3974</v>
      </c>
      <c r="G2720" t="s">
        <v>4365</v>
      </c>
      <c r="H2720" s="427">
        <v>175.01</v>
      </c>
      <c r="K2720" t="s">
        <v>4259</v>
      </c>
    </row>
    <row r="2721" spans="1:11" ht="30" x14ac:dyDescent="0.25">
      <c r="A2721">
        <v>7350</v>
      </c>
      <c r="B2721" t="s">
        <v>86</v>
      </c>
      <c r="C2721">
        <v>140</v>
      </c>
      <c r="D2721" s="404">
        <v>45159</v>
      </c>
      <c r="E2721" s="448" t="s">
        <v>4366</v>
      </c>
      <c r="F2721" t="s">
        <v>3974</v>
      </c>
      <c r="G2721" t="s">
        <v>4365</v>
      </c>
      <c r="H2721" s="427">
        <v>205.9</v>
      </c>
      <c r="K2721" t="s">
        <v>4259</v>
      </c>
    </row>
    <row r="2722" spans="1:11" ht="30" x14ac:dyDescent="0.25">
      <c r="A2722">
        <v>7350</v>
      </c>
      <c r="B2722" t="s">
        <v>86</v>
      </c>
      <c r="C2722">
        <v>160</v>
      </c>
      <c r="D2722" s="404">
        <v>45159</v>
      </c>
      <c r="E2722" s="448" t="s">
        <v>4366</v>
      </c>
      <c r="F2722" t="s">
        <v>3974</v>
      </c>
      <c r="G2722" t="s">
        <v>4365</v>
      </c>
      <c r="H2722" s="427">
        <v>61.77</v>
      </c>
      <c r="K2722" t="s">
        <v>4259</v>
      </c>
    </row>
    <row r="2723" spans="1:11" ht="30" x14ac:dyDescent="0.25">
      <c r="A2723">
        <v>7350</v>
      </c>
      <c r="B2723" t="s">
        <v>86</v>
      </c>
      <c r="C2723">
        <v>935</v>
      </c>
      <c r="D2723" s="404">
        <v>45159</v>
      </c>
      <c r="E2723" s="448" t="s">
        <v>4366</v>
      </c>
      <c r="F2723" t="s">
        <v>3974</v>
      </c>
      <c r="G2723" t="s">
        <v>4365</v>
      </c>
      <c r="H2723" s="427">
        <v>51.47</v>
      </c>
      <c r="K2723" t="s">
        <v>4259</v>
      </c>
    </row>
    <row r="2724" spans="1:11" x14ac:dyDescent="0.25">
      <c r="A2724">
        <v>7350</v>
      </c>
      <c r="B2724" t="s">
        <v>86</v>
      </c>
      <c r="C2724">
        <v>110</v>
      </c>
      <c r="D2724" s="404">
        <v>45161</v>
      </c>
      <c r="E2724" t="s">
        <v>2681</v>
      </c>
      <c r="F2724" t="s">
        <v>3974</v>
      </c>
      <c r="G2724" t="s">
        <v>4356</v>
      </c>
      <c r="H2724" s="427">
        <v>220.57</v>
      </c>
      <c r="K2724" t="s">
        <v>4259</v>
      </c>
    </row>
    <row r="2725" spans="1:11" x14ac:dyDescent="0.25">
      <c r="A2725">
        <v>7350</v>
      </c>
      <c r="B2725" t="s">
        <v>86</v>
      </c>
      <c r="C2725">
        <v>112</v>
      </c>
      <c r="D2725" s="404">
        <v>45161</v>
      </c>
      <c r="E2725" t="s">
        <v>2681</v>
      </c>
      <c r="F2725" t="s">
        <v>3974</v>
      </c>
      <c r="G2725" t="s">
        <v>4356</v>
      </c>
      <c r="H2725" s="427">
        <v>110.28</v>
      </c>
      <c r="K2725" t="s">
        <v>4259</v>
      </c>
    </row>
    <row r="2726" spans="1:11" x14ac:dyDescent="0.25">
      <c r="A2726">
        <v>7350</v>
      </c>
      <c r="B2726" t="s">
        <v>86</v>
      </c>
      <c r="C2726">
        <v>120</v>
      </c>
      <c r="D2726" s="404">
        <v>45161</v>
      </c>
      <c r="E2726" t="s">
        <v>2681</v>
      </c>
      <c r="F2726" t="s">
        <v>3974</v>
      </c>
      <c r="G2726" t="s">
        <v>4356</v>
      </c>
      <c r="H2726" s="427">
        <v>242.62</v>
      </c>
      <c r="K2726" t="s">
        <v>4259</v>
      </c>
    </row>
    <row r="2727" spans="1:11" x14ac:dyDescent="0.25">
      <c r="A2727">
        <v>7350</v>
      </c>
      <c r="B2727" t="s">
        <v>86</v>
      </c>
      <c r="C2727">
        <v>130</v>
      </c>
      <c r="D2727" s="404">
        <v>45161</v>
      </c>
      <c r="E2727" t="s">
        <v>2681</v>
      </c>
      <c r="F2727" t="s">
        <v>3974</v>
      </c>
      <c r="G2727" t="s">
        <v>4356</v>
      </c>
      <c r="H2727" s="427">
        <v>187.48</v>
      </c>
      <c r="K2727" t="s">
        <v>4259</v>
      </c>
    </row>
    <row r="2728" spans="1:11" x14ac:dyDescent="0.25">
      <c r="A2728">
        <v>7350</v>
      </c>
      <c r="B2728" t="s">
        <v>86</v>
      </c>
      <c r="C2728">
        <v>140</v>
      </c>
      <c r="D2728" s="404">
        <v>45161</v>
      </c>
      <c r="E2728" t="s">
        <v>2681</v>
      </c>
      <c r="F2728" t="s">
        <v>3974</v>
      </c>
      <c r="G2728" t="s">
        <v>4356</v>
      </c>
      <c r="H2728" s="427">
        <v>220.57</v>
      </c>
      <c r="K2728" t="s">
        <v>4259</v>
      </c>
    </row>
    <row r="2729" spans="1:11" x14ac:dyDescent="0.25">
      <c r="A2729">
        <v>7350</v>
      </c>
      <c r="B2729" t="s">
        <v>86</v>
      </c>
      <c r="C2729">
        <v>160</v>
      </c>
      <c r="D2729" s="404">
        <v>45161</v>
      </c>
      <c r="E2729" t="s">
        <v>2681</v>
      </c>
      <c r="F2729" t="s">
        <v>3974</v>
      </c>
      <c r="G2729" t="s">
        <v>4356</v>
      </c>
      <c r="H2729" s="427">
        <v>66.17</v>
      </c>
      <c r="K2729" t="s">
        <v>4259</v>
      </c>
    </row>
    <row r="2730" spans="1:11" x14ac:dyDescent="0.25">
      <c r="A2730">
        <v>7350</v>
      </c>
      <c r="B2730" t="s">
        <v>86</v>
      </c>
      <c r="C2730">
        <v>935</v>
      </c>
      <c r="D2730" s="404">
        <v>45161</v>
      </c>
      <c r="E2730" t="s">
        <v>2681</v>
      </c>
      <c r="F2730" t="s">
        <v>3974</v>
      </c>
      <c r="G2730" t="s">
        <v>4356</v>
      </c>
      <c r="H2730" s="427">
        <v>55.14</v>
      </c>
      <c r="K2730" t="s">
        <v>4259</v>
      </c>
    </row>
    <row r="2731" spans="1:11" ht="30" x14ac:dyDescent="0.25">
      <c r="A2731">
        <v>7350</v>
      </c>
      <c r="B2731" t="s">
        <v>86</v>
      </c>
      <c r="C2731">
        <v>110</v>
      </c>
      <c r="D2731" s="404">
        <v>45162</v>
      </c>
      <c r="E2731" s="448" t="s">
        <v>4348</v>
      </c>
      <c r="F2731" t="s">
        <v>3974</v>
      </c>
      <c r="G2731" t="s">
        <v>4347</v>
      </c>
      <c r="H2731" s="427">
        <v>136.28</v>
      </c>
      <c r="K2731" t="s">
        <v>4725</v>
      </c>
    </row>
    <row r="2732" spans="1:11" ht="30" x14ac:dyDescent="0.25">
      <c r="A2732">
        <v>7350</v>
      </c>
      <c r="B2732" t="s">
        <v>86</v>
      </c>
      <c r="C2732">
        <v>112</v>
      </c>
      <c r="D2732" s="404">
        <v>45162</v>
      </c>
      <c r="E2732" s="448" t="s">
        <v>4348</v>
      </c>
      <c r="F2732" t="s">
        <v>3974</v>
      </c>
      <c r="G2732" t="s">
        <v>4347</v>
      </c>
      <c r="H2732" s="427">
        <v>68.14</v>
      </c>
      <c r="K2732" t="s">
        <v>4725</v>
      </c>
    </row>
    <row r="2733" spans="1:11" ht="30" x14ac:dyDescent="0.25">
      <c r="A2733">
        <v>7350</v>
      </c>
      <c r="B2733" t="s">
        <v>86</v>
      </c>
      <c r="C2733">
        <v>120</v>
      </c>
      <c r="D2733" s="404">
        <v>45162</v>
      </c>
      <c r="E2733" s="448" t="s">
        <v>4348</v>
      </c>
      <c r="F2733" t="s">
        <v>3974</v>
      </c>
      <c r="G2733" t="s">
        <v>4347</v>
      </c>
      <c r="H2733" s="427">
        <v>149.9</v>
      </c>
      <c r="K2733" t="s">
        <v>4725</v>
      </c>
    </row>
    <row r="2734" spans="1:11" ht="30" x14ac:dyDescent="0.25">
      <c r="A2734">
        <v>7350</v>
      </c>
      <c r="B2734" t="s">
        <v>86</v>
      </c>
      <c r="C2734">
        <v>130</v>
      </c>
      <c r="D2734" s="404">
        <v>45162</v>
      </c>
      <c r="E2734" s="448" t="s">
        <v>4348</v>
      </c>
      <c r="F2734" t="s">
        <v>3974</v>
      </c>
      <c r="G2734" t="s">
        <v>4347</v>
      </c>
      <c r="H2734" s="427">
        <v>115.83</v>
      </c>
      <c r="K2734" t="s">
        <v>4725</v>
      </c>
    </row>
    <row r="2735" spans="1:11" ht="30" x14ac:dyDescent="0.25">
      <c r="A2735">
        <v>7350</v>
      </c>
      <c r="B2735" t="s">
        <v>86</v>
      </c>
      <c r="C2735">
        <v>140</v>
      </c>
      <c r="D2735" s="404">
        <v>45162</v>
      </c>
      <c r="E2735" s="448" t="s">
        <v>4348</v>
      </c>
      <c r="F2735" t="s">
        <v>3974</v>
      </c>
      <c r="G2735" t="s">
        <v>4347</v>
      </c>
      <c r="H2735" s="427">
        <v>136.28</v>
      </c>
      <c r="K2735" t="s">
        <v>4725</v>
      </c>
    </row>
    <row r="2736" spans="1:11" ht="30" x14ac:dyDescent="0.25">
      <c r="A2736">
        <v>7350</v>
      </c>
      <c r="B2736" t="s">
        <v>86</v>
      </c>
      <c r="C2736">
        <v>160</v>
      </c>
      <c r="D2736" s="404">
        <v>45162</v>
      </c>
      <c r="E2736" s="448" t="s">
        <v>4348</v>
      </c>
      <c r="F2736" t="s">
        <v>3974</v>
      </c>
      <c r="G2736" t="s">
        <v>4347</v>
      </c>
      <c r="H2736" s="427">
        <v>40.89</v>
      </c>
      <c r="K2736" t="s">
        <v>4725</v>
      </c>
    </row>
    <row r="2737" spans="1:11" ht="30" x14ac:dyDescent="0.25">
      <c r="A2737">
        <v>7350</v>
      </c>
      <c r="B2737" t="s">
        <v>86</v>
      </c>
      <c r="C2737">
        <v>935</v>
      </c>
      <c r="D2737" s="404">
        <v>45162</v>
      </c>
      <c r="E2737" s="448" t="s">
        <v>4348</v>
      </c>
      <c r="F2737" t="s">
        <v>3974</v>
      </c>
      <c r="G2737" t="s">
        <v>4347</v>
      </c>
      <c r="H2737" s="427">
        <v>34.07</v>
      </c>
      <c r="K2737" t="s">
        <v>4725</v>
      </c>
    </row>
    <row r="2738" spans="1:11" x14ac:dyDescent="0.25">
      <c r="A2738">
        <v>7350</v>
      </c>
      <c r="B2738" t="s">
        <v>86</v>
      </c>
      <c r="C2738">
        <v>170</v>
      </c>
      <c r="D2738" s="404">
        <v>45169</v>
      </c>
      <c r="E2738" t="s">
        <v>4331</v>
      </c>
      <c r="F2738" t="s">
        <v>4118</v>
      </c>
      <c r="H2738" s="427">
        <v>-121.73</v>
      </c>
      <c r="K2738" t="s">
        <v>4259</v>
      </c>
    </row>
    <row r="2739" spans="1:11" x14ac:dyDescent="0.25">
      <c r="A2739">
        <v>7350</v>
      </c>
      <c r="B2739" t="s">
        <v>86</v>
      </c>
      <c r="C2739">
        <v>190</v>
      </c>
      <c r="D2739" s="404">
        <v>45169</v>
      </c>
      <c r="E2739" t="s">
        <v>4331</v>
      </c>
      <c r="F2739" t="s">
        <v>4118</v>
      </c>
      <c r="H2739" s="427">
        <v>121.73</v>
      </c>
      <c r="K2739" t="s">
        <v>4259</v>
      </c>
    </row>
    <row r="2740" spans="1:11" x14ac:dyDescent="0.25">
      <c r="A2740">
        <v>7350</v>
      </c>
      <c r="B2740" t="s">
        <v>86</v>
      </c>
      <c r="C2740">
        <v>110</v>
      </c>
      <c r="D2740" s="404">
        <v>45173</v>
      </c>
      <c r="E2740" t="s">
        <v>2681</v>
      </c>
      <c r="F2740" t="s">
        <v>3974</v>
      </c>
      <c r="G2740" t="s">
        <v>4321</v>
      </c>
      <c r="H2740" s="427">
        <v>22.8</v>
      </c>
      <c r="K2740" t="s">
        <v>4259</v>
      </c>
    </row>
    <row r="2741" spans="1:11" x14ac:dyDescent="0.25">
      <c r="A2741">
        <v>7350</v>
      </c>
      <c r="B2741" t="s">
        <v>86</v>
      </c>
      <c r="C2741">
        <v>110</v>
      </c>
      <c r="D2741" s="404">
        <v>45173</v>
      </c>
      <c r="E2741" t="s">
        <v>2681</v>
      </c>
      <c r="F2741" t="s">
        <v>3974</v>
      </c>
      <c r="G2741" t="s">
        <v>4320</v>
      </c>
      <c r="H2741" s="427">
        <v>14.76</v>
      </c>
      <c r="K2741" t="s">
        <v>4259</v>
      </c>
    </row>
    <row r="2742" spans="1:11" x14ac:dyDescent="0.25">
      <c r="A2742">
        <v>7350</v>
      </c>
      <c r="B2742" t="s">
        <v>86</v>
      </c>
      <c r="C2742">
        <v>112</v>
      </c>
      <c r="D2742" s="404">
        <v>45173</v>
      </c>
      <c r="E2742" t="s">
        <v>2681</v>
      </c>
      <c r="F2742" t="s">
        <v>3974</v>
      </c>
      <c r="G2742" t="s">
        <v>4321</v>
      </c>
      <c r="H2742" s="427">
        <v>11.4</v>
      </c>
      <c r="K2742" t="s">
        <v>4259</v>
      </c>
    </row>
    <row r="2743" spans="1:11" x14ac:dyDescent="0.25">
      <c r="A2743">
        <v>7350</v>
      </c>
      <c r="B2743" t="s">
        <v>86</v>
      </c>
      <c r="C2743">
        <v>112</v>
      </c>
      <c r="D2743" s="404">
        <v>45173</v>
      </c>
      <c r="E2743" t="s">
        <v>2681</v>
      </c>
      <c r="F2743" t="s">
        <v>3974</v>
      </c>
      <c r="G2743" t="s">
        <v>4320</v>
      </c>
      <c r="H2743" s="427">
        <v>7.37</v>
      </c>
      <c r="K2743" t="s">
        <v>4259</v>
      </c>
    </row>
    <row r="2744" spans="1:11" x14ac:dyDescent="0.25">
      <c r="A2744">
        <v>7350</v>
      </c>
      <c r="B2744" t="s">
        <v>86</v>
      </c>
      <c r="C2744">
        <v>120</v>
      </c>
      <c r="D2744" s="404">
        <v>45173</v>
      </c>
      <c r="E2744" t="s">
        <v>2681</v>
      </c>
      <c r="F2744" t="s">
        <v>3974</v>
      </c>
      <c r="G2744" t="s">
        <v>4321</v>
      </c>
      <c r="H2744" s="427">
        <v>25.08</v>
      </c>
      <c r="K2744" t="s">
        <v>4259</v>
      </c>
    </row>
    <row r="2745" spans="1:11" x14ac:dyDescent="0.25">
      <c r="A2745">
        <v>7350</v>
      </c>
      <c r="B2745" t="s">
        <v>86</v>
      </c>
      <c r="C2745">
        <v>120</v>
      </c>
      <c r="D2745" s="404">
        <v>45173</v>
      </c>
      <c r="E2745" t="s">
        <v>2681</v>
      </c>
      <c r="F2745" t="s">
        <v>3974</v>
      </c>
      <c r="G2745" t="s">
        <v>4320</v>
      </c>
      <c r="H2745" s="427">
        <v>16.23</v>
      </c>
      <c r="K2745" t="s">
        <v>4259</v>
      </c>
    </row>
    <row r="2746" spans="1:11" x14ac:dyDescent="0.25">
      <c r="A2746">
        <v>7350</v>
      </c>
      <c r="B2746" t="s">
        <v>86</v>
      </c>
      <c r="C2746">
        <v>130</v>
      </c>
      <c r="D2746" s="404">
        <v>45173</v>
      </c>
      <c r="E2746" t="s">
        <v>2681</v>
      </c>
      <c r="F2746" t="s">
        <v>3974</v>
      </c>
      <c r="G2746" t="s">
        <v>4321</v>
      </c>
      <c r="H2746" s="427">
        <v>19.38</v>
      </c>
      <c r="K2746" t="s">
        <v>4259</v>
      </c>
    </row>
    <row r="2747" spans="1:11" x14ac:dyDescent="0.25">
      <c r="A2747">
        <v>7350</v>
      </c>
      <c r="B2747" t="s">
        <v>86</v>
      </c>
      <c r="C2747">
        <v>130</v>
      </c>
      <c r="D2747" s="404">
        <v>45173</v>
      </c>
      <c r="E2747" t="s">
        <v>2681</v>
      </c>
      <c r="F2747" t="s">
        <v>3974</v>
      </c>
      <c r="G2747" t="s">
        <v>4320</v>
      </c>
      <c r="H2747" s="427">
        <v>12.54</v>
      </c>
      <c r="K2747" t="s">
        <v>4259</v>
      </c>
    </row>
    <row r="2748" spans="1:11" x14ac:dyDescent="0.25">
      <c r="A2748">
        <v>7350</v>
      </c>
      <c r="B2748" t="s">
        <v>86</v>
      </c>
      <c r="C2748">
        <v>140</v>
      </c>
      <c r="D2748" s="404">
        <v>45173</v>
      </c>
      <c r="E2748" t="s">
        <v>2681</v>
      </c>
      <c r="F2748" t="s">
        <v>3974</v>
      </c>
      <c r="G2748" t="s">
        <v>4321</v>
      </c>
      <c r="H2748" s="427">
        <v>22.8</v>
      </c>
      <c r="K2748" t="s">
        <v>4259</v>
      </c>
    </row>
    <row r="2749" spans="1:11" x14ac:dyDescent="0.25">
      <c r="A2749">
        <v>7350</v>
      </c>
      <c r="B2749" t="s">
        <v>86</v>
      </c>
      <c r="C2749">
        <v>140</v>
      </c>
      <c r="D2749" s="404">
        <v>45173</v>
      </c>
      <c r="E2749" t="s">
        <v>2681</v>
      </c>
      <c r="F2749" t="s">
        <v>3974</v>
      </c>
      <c r="G2749" t="s">
        <v>4320</v>
      </c>
      <c r="H2749" s="427">
        <v>14.76</v>
      </c>
      <c r="K2749" t="s">
        <v>4259</v>
      </c>
    </row>
    <row r="2750" spans="1:11" x14ac:dyDescent="0.25">
      <c r="A2750">
        <v>7350</v>
      </c>
      <c r="B2750" t="s">
        <v>86</v>
      </c>
      <c r="C2750">
        <v>160</v>
      </c>
      <c r="D2750" s="404">
        <v>45173</v>
      </c>
      <c r="E2750" t="s">
        <v>2681</v>
      </c>
      <c r="F2750" t="s">
        <v>3974</v>
      </c>
      <c r="G2750" t="s">
        <v>4321</v>
      </c>
      <c r="H2750" s="427">
        <v>6.84</v>
      </c>
      <c r="K2750" t="s">
        <v>4259</v>
      </c>
    </row>
    <row r="2751" spans="1:11" x14ac:dyDescent="0.25">
      <c r="A2751">
        <v>7350</v>
      </c>
      <c r="B2751" t="s">
        <v>86</v>
      </c>
      <c r="C2751">
        <v>160</v>
      </c>
      <c r="D2751" s="404">
        <v>45173</v>
      </c>
      <c r="E2751" t="s">
        <v>2681</v>
      </c>
      <c r="F2751" t="s">
        <v>3974</v>
      </c>
      <c r="G2751" t="s">
        <v>4320</v>
      </c>
      <c r="H2751" s="427">
        <v>4.43</v>
      </c>
      <c r="K2751" t="s">
        <v>4259</v>
      </c>
    </row>
    <row r="2752" spans="1:11" ht="135" x14ac:dyDescent="0.25">
      <c r="A2752">
        <v>7350</v>
      </c>
      <c r="B2752" t="s">
        <v>86</v>
      </c>
      <c r="C2752">
        <v>330</v>
      </c>
      <c r="D2752" s="404">
        <v>45173</v>
      </c>
      <c r="E2752" s="448" t="s">
        <v>4319</v>
      </c>
      <c r="F2752" t="s">
        <v>3974</v>
      </c>
      <c r="G2752" t="s">
        <v>4318</v>
      </c>
      <c r="H2752" s="427">
        <v>296.14999999999998</v>
      </c>
      <c r="K2752" t="s">
        <v>4259</v>
      </c>
    </row>
    <row r="2753" spans="1:11" ht="135" x14ac:dyDescent="0.25">
      <c r="A2753">
        <v>7350</v>
      </c>
      <c r="B2753" t="s">
        <v>86</v>
      </c>
      <c r="C2753">
        <v>340</v>
      </c>
      <c r="D2753" s="404">
        <v>45173</v>
      </c>
      <c r="E2753" s="448" t="s">
        <v>4319</v>
      </c>
      <c r="F2753" t="s">
        <v>3974</v>
      </c>
      <c r="G2753" t="s">
        <v>4318</v>
      </c>
      <c r="H2753" s="427">
        <v>296.14999999999998</v>
      </c>
      <c r="K2753" t="s">
        <v>4259</v>
      </c>
    </row>
    <row r="2754" spans="1:11" x14ac:dyDescent="0.25">
      <c r="A2754">
        <v>7350</v>
      </c>
      <c r="B2754" t="s">
        <v>86</v>
      </c>
      <c r="C2754">
        <v>935</v>
      </c>
      <c r="D2754" s="404">
        <v>45173</v>
      </c>
      <c r="E2754" t="s">
        <v>2681</v>
      </c>
      <c r="F2754" t="s">
        <v>3974</v>
      </c>
      <c r="G2754" t="s">
        <v>4321</v>
      </c>
      <c r="H2754" s="427">
        <v>5.7</v>
      </c>
      <c r="K2754" t="s">
        <v>4259</v>
      </c>
    </row>
    <row r="2755" spans="1:11" x14ac:dyDescent="0.25">
      <c r="A2755">
        <v>7350</v>
      </c>
      <c r="B2755" t="s">
        <v>86</v>
      </c>
      <c r="C2755">
        <v>935</v>
      </c>
      <c r="D2755" s="404">
        <v>45173</v>
      </c>
      <c r="E2755" t="s">
        <v>2681</v>
      </c>
      <c r="F2755" t="s">
        <v>3974</v>
      </c>
      <c r="G2755" t="s">
        <v>4320</v>
      </c>
      <c r="H2755" s="427">
        <v>3.69</v>
      </c>
      <c r="K2755" t="s">
        <v>4259</v>
      </c>
    </row>
    <row r="2756" spans="1:11" ht="135" x14ac:dyDescent="0.25">
      <c r="A2756">
        <v>7350</v>
      </c>
      <c r="B2756" t="s">
        <v>86</v>
      </c>
      <c r="C2756">
        <v>936</v>
      </c>
      <c r="D2756" s="404">
        <v>45173</v>
      </c>
      <c r="E2756" s="448" t="s">
        <v>4319</v>
      </c>
      <c r="F2756" t="s">
        <v>3974</v>
      </c>
      <c r="G2756" t="s">
        <v>4318</v>
      </c>
      <c r="H2756" s="427">
        <v>296.17</v>
      </c>
      <c r="K2756" t="s">
        <v>4259</v>
      </c>
    </row>
    <row r="2757" spans="1:11" x14ac:dyDescent="0.25">
      <c r="A2757">
        <v>7350</v>
      </c>
      <c r="B2757" t="s">
        <v>86</v>
      </c>
      <c r="C2757">
        <v>110</v>
      </c>
      <c r="D2757" s="404">
        <v>45174</v>
      </c>
      <c r="E2757" t="s">
        <v>4315</v>
      </c>
      <c r="F2757" t="s">
        <v>3974</v>
      </c>
      <c r="G2757" t="s">
        <v>4314</v>
      </c>
      <c r="H2757" s="427">
        <v>18.63</v>
      </c>
      <c r="K2757" t="s">
        <v>4259</v>
      </c>
    </row>
    <row r="2758" spans="1:11" x14ac:dyDescent="0.25">
      <c r="A2758">
        <v>7350</v>
      </c>
      <c r="B2758" t="s">
        <v>86</v>
      </c>
      <c r="C2758">
        <v>112</v>
      </c>
      <c r="D2758" s="404">
        <v>45174</v>
      </c>
      <c r="E2758" t="s">
        <v>4315</v>
      </c>
      <c r="F2758" t="s">
        <v>3974</v>
      </c>
      <c r="G2758" t="s">
        <v>4314</v>
      </c>
      <c r="H2758" s="427">
        <v>9.31</v>
      </c>
      <c r="K2758" t="s">
        <v>4259</v>
      </c>
    </row>
    <row r="2759" spans="1:11" x14ac:dyDescent="0.25">
      <c r="A2759">
        <v>7350</v>
      </c>
      <c r="B2759" t="s">
        <v>86</v>
      </c>
      <c r="C2759">
        <v>120</v>
      </c>
      <c r="D2759" s="404">
        <v>45174</v>
      </c>
      <c r="E2759" t="s">
        <v>4315</v>
      </c>
      <c r="F2759" t="s">
        <v>3974</v>
      </c>
      <c r="G2759" t="s">
        <v>4314</v>
      </c>
      <c r="H2759" s="427">
        <v>20.5</v>
      </c>
      <c r="K2759" t="s">
        <v>4259</v>
      </c>
    </row>
    <row r="2760" spans="1:11" x14ac:dyDescent="0.25">
      <c r="A2760">
        <v>7350</v>
      </c>
      <c r="B2760" t="s">
        <v>86</v>
      </c>
      <c r="C2760">
        <v>130</v>
      </c>
      <c r="D2760" s="404">
        <v>45174</v>
      </c>
      <c r="E2760" t="s">
        <v>4315</v>
      </c>
      <c r="F2760" t="s">
        <v>3974</v>
      </c>
      <c r="G2760" t="s">
        <v>4314</v>
      </c>
      <c r="H2760" s="427">
        <v>15.83</v>
      </c>
      <c r="K2760" t="s">
        <v>4259</v>
      </c>
    </row>
    <row r="2761" spans="1:11" x14ac:dyDescent="0.25">
      <c r="A2761">
        <v>7350</v>
      </c>
      <c r="B2761" t="s">
        <v>86</v>
      </c>
      <c r="C2761">
        <v>140</v>
      </c>
      <c r="D2761" s="404">
        <v>45174</v>
      </c>
      <c r="E2761" t="s">
        <v>4315</v>
      </c>
      <c r="F2761" t="s">
        <v>3974</v>
      </c>
      <c r="G2761" t="s">
        <v>4314</v>
      </c>
      <c r="H2761" s="427">
        <v>18.63</v>
      </c>
      <c r="K2761" t="s">
        <v>4259</v>
      </c>
    </row>
    <row r="2762" spans="1:11" x14ac:dyDescent="0.25">
      <c r="A2762">
        <v>7350</v>
      </c>
      <c r="B2762" t="s">
        <v>86</v>
      </c>
      <c r="C2762">
        <v>160</v>
      </c>
      <c r="D2762" s="404">
        <v>45174</v>
      </c>
      <c r="E2762" t="s">
        <v>4315</v>
      </c>
      <c r="F2762" t="s">
        <v>3974</v>
      </c>
      <c r="G2762" t="s">
        <v>4314</v>
      </c>
      <c r="H2762" s="427">
        <v>5.59</v>
      </c>
      <c r="K2762" t="s">
        <v>4259</v>
      </c>
    </row>
    <row r="2763" spans="1:11" x14ac:dyDescent="0.25">
      <c r="A2763">
        <v>7350</v>
      </c>
      <c r="B2763" t="s">
        <v>86</v>
      </c>
      <c r="C2763">
        <v>210</v>
      </c>
      <c r="D2763" s="404">
        <v>45174</v>
      </c>
      <c r="E2763" t="s">
        <v>4313</v>
      </c>
      <c r="F2763" t="s">
        <v>3974</v>
      </c>
      <c r="G2763" t="s">
        <v>4312</v>
      </c>
      <c r="H2763" s="427">
        <v>41.85</v>
      </c>
      <c r="K2763" t="s">
        <v>4259</v>
      </c>
    </row>
    <row r="2764" spans="1:11" x14ac:dyDescent="0.25">
      <c r="A2764">
        <v>7350</v>
      </c>
      <c r="B2764" t="s">
        <v>86</v>
      </c>
      <c r="C2764">
        <v>210</v>
      </c>
      <c r="D2764" s="404">
        <v>45174</v>
      </c>
      <c r="E2764" t="s">
        <v>4311</v>
      </c>
      <c r="F2764" t="s">
        <v>3974</v>
      </c>
      <c r="G2764" t="s">
        <v>4310</v>
      </c>
      <c r="H2764" s="427">
        <v>144.13999999999999</v>
      </c>
      <c r="K2764" t="s">
        <v>4259</v>
      </c>
    </row>
    <row r="2765" spans="1:11" x14ac:dyDescent="0.25">
      <c r="A2765">
        <v>7350</v>
      </c>
      <c r="B2765" t="s">
        <v>86</v>
      </c>
      <c r="C2765">
        <v>220</v>
      </c>
      <c r="D2765" s="404">
        <v>45174</v>
      </c>
      <c r="E2765" t="s">
        <v>4313</v>
      </c>
      <c r="F2765" t="s">
        <v>3974</v>
      </c>
      <c r="G2765" t="s">
        <v>4312</v>
      </c>
      <c r="H2765" s="427">
        <v>41.85</v>
      </c>
      <c r="K2765" t="s">
        <v>4259</v>
      </c>
    </row>
    <row r="2766" spans="1:11" x14ac:dyDescent="0.25">
      <c r="A2766">
        <v>7350</v>
      </c>
      <c r="B2766" t="s">
        <v>86</v>
      </c>
      <c r="C2766">
        <v>220</v>
      </c>
      <c r="D2766" s="404">
        <v>45174</v>
      </c>
      <c r="E2766" t="s">
        <v>4311</v>
      </c>
      <c r="F2766" t="s">
        <v>3974</v>
      </c>
      <c r="G2766" t="s">
        <v>4310</v>
      </c>
      <c r="H2766" s="427">
        <v>144.13999999999999</v>
      </c>
      <c r="K2766" t="s">
        <v>4259</v>
      </c>
    </row>
    <row r="2767" spans="1:11" x14ac:dyDescent="0.25">
      <c r="A2767">
        <v>7350</v>
      </c>
      <c r="B2767" t="s">
        <v>86</v>
      </c>
      <c r="C2767">
        <v>230</v>
      </c>
      <c r="D2767" s="404">
        <v>45174</v>
      </c>
      <c r="E2767" t="s">
        <v>4313</v>
      </c>
      <c r="F2767" t="s">
        <v>3974</v>
      </c>
      <c r="G2767" t="s">
        <v>4312</v>
      </c>
      <c r="H2767" s="427">
        <v>41.85</v>
      </c>
      <c r="K2767" t="s">
        <v>4259</v>
      </c>
    </row>
    <row r="2768" spans="1:11" x14ac:dyDescent="0.25">
      <c r="A2768">
        <v>7350</v>
      </c>
      <c r="B2768" t="s">
        <v>86</v>
      </c>
      <c r="C2768">
        <v>230</v>
      </c>
      <c r="D2768" s="404">
        <v>45174</v>
      </c>
      <c r="E2768" t="s">
        <v>4311</v>
      </c>
      <c r="F2768" t="s">
        <v>3974</v>
      </c>
      <c r="G2768" t="s">
        <v>4310</v>
      </c>
      <c r="H2768" s="427">
        <v>144.13999999999999</v>
      </c>
      <c r="K2768" t="s">
        <v>4259</v>
      </c>
    </row>
    <row r="2769" spans="1:11" x14ac:dyDescent="0.25">
      <c r="A2769">
        <v>7350</v>
      </c>
      <c r="B2769" t="s">
        <v>86</v>
      </c>
      <c r="C2769">
        <v>240</v>
      </c>
      <c r="D2769" s="404">
        <v>45174</v>
      </c>
      <c r="E2769" t="s">
        <v>4313</v>
      </c>
      <c r="F2769" t="s">
        <v>3974</v>
      </c>
      <c r="G2769" t="s">
        <v>4312</v>
      </c>
      <c r="H2769" s="427">
        <v>41.85</v>
      </c>
      <c r="K2769" t="s">
        <v>4259</v>
      </c>
    </row>
    <row r="2770" spans="1:11" x14ac:dyDescent="0.25">
      <c r="A2770">
        <v>7350</v>
      </c>
      <c r="B2770" t="s">
        <v>86</v>
      </c>
      <c r="C2770">
        <v>240</v>
      </c>
      <c r="D2770" s="404">
        <v>45174</v>
      </c>
      <c r="E2770" t="s">
        <v>4311</v>
      </c>
      <c r="F2770" t="s">
        <v>3974</v>
      </c>
      <c r="G2770" t="s">
        <v>4310</v>
      </c>
      <c r="H2770" s="427">
        <v>144.13999999999999</v>
      </c>
      <c r="K2770" t="s">
        <v>4259</v>
      </c>
    </row>
    <row r="2771" spans="1:11" x14ac:dyDescent="0.25">
      <c r="A2771">
        <v>7350</v>
      </c>
      <c r="B2771" t="s">
        <v>86</v>
      </c>
      <c r="C2771">
        <v>340</v>
      </c>
      <c r="D2771" s="404">
        <v>45174</v>
      </c>
      <c r="E2771" t="s">
        <v>4313</v>
      </c>
      <c r="F2771" t="s">
        <v>3974</v>
      </c>
      <c r="G2771" t="s">
        <v>4312</v>
      </c>
      <c r="H2771" s="427">
        <v>18.829999999999998</v>
      </c>
      <c r="K2771" t="s">
        <v>4259</v>
      </c>
    </row>
    <row r="2772" spans="1:11" x14ac:dyDescent="0.25">
      <c r="A2772">
        <v>7350</v>
      </c>
      <c r="B2772" t="s">
        <v>86</v>
      </c>
      <c r="C2772">
        <v>340</v>
      </c>
      <c r="D2772" s="404">
        <v>45174</v>
      </c>
      <c r="E2772" t="s">
        <v>4311</v>
      </c>
      <c r="F2772" t="s">
        <v>3974</v>
      </c>
      <c r="G2772" t="s">
        <v>4310</v>
      </c>
      <c r="H2772" s="427">
        <v>64.86</v>
      </c>
      <c r="K2772" t="s">
        <v>4259</v>
      </c>
    </row>
    <row r="2773" spans="1:11" x14ac:dyDescent="0.25">
      <c r="A2773">
        <v>7350</v>
      </c>
      <c r="B2773" t="s">
        <v>86</v>
      </c>
      <c r="C2773">
        <v>935</v>
      </c>
      <c r="D2773" s="404">
        <v>45174</v>
      </c>
      <c r="E2773" t="s">
        <v>4315</v>
      </c>
      <c r="F2773" t="s">
        <v>3974</v>
      </c>
      <c r="G2773" t="s">
        <v>4314</v>
      </c>
      <c r="H2773" s="427">
        <v>4.66</v>
      </c>
      <c r="K2773" t="s">
        <v>4259</v>
      </c>
    </row>
    <row r="2774" spans="1:11" x14ac:dyDescent="0.25">
      <c r="A2774">
        <v>7350</v>
      </c>
      <c r="B2774" t="s">
        <v>86</v>
      </c>
      <c r="C2774">
        <v>936</v>
      </c>
      <c r="D2774" s="404">
        <v>45174</v>
      </c>
      <c r="E2774" t="s">
        <v>4313</v>
      </c>
      <c r="F2774" t="s">
        <v>3974</v>
      </c>
      <c r="G2774" t="s">
        <v>4312</v>
      </c>
      <c r="H2774" s="427">
        <v>23.02</v>
      </c>
      <c r="K2774" t="s">
        <v>4259</v>
      </c>
    </row>
    <row r="2775" spans="1:11" x14ac:dyDescent="0.25">
      <c r="A2775">
        <v>7350</v>
      </c>
      <c r="B2775" t="s">
        <v>86</v>
      </c>
      <c r="C2775">
        <v>936</v>
      </c>
      <c r="D2775" s="404">
        <v>45174</v>
      </c>
      <c r="E2775" t="s">
        <v>4311</v>
      </c>
      <c r="F2775" t="s">
        <v>3974</v>
      </c>
      <c r="G2775" t="s">
        <v>4310</v>
      </c>
      <c r="H2775" s="427">
        <v>79.28</v>
      </c>
      <c r="K2775" t="s">
        <v>4259</v>
      </c>
    </row>
    <row r="2776" spans="1:11" x14ac:dyDescent="0.25">
      <c r="A2776">
        <v>7350</v>
      </c>
      <c r="B2776" t="s">
        <v>86</v>
      </c>
      <c r="C2776">
        <v>110</v>
      </c>
      <c r="D2776" s="404">
        <v>45175</v>
      </c>
      <c r="E2776" t="s">
        <v>4307</v>
      </c>
      <c r="F2776" t="s">
        <v>3974</v>
      </c>
      <c r="G2776" t="s">
        <v>4306</v>
      </c>
      <c r="H2776" s="427">
        <v>27.75</v>
      </c>
      <c r="K2776" t="s">
        <v>4259</v>
      </c>
    </row>
    <row r="2777" spans="1:11" x14ac:dyDescent="0.25">
      <c r="A2777">
        <v>7350</v>
      </c>
      <c r="B2777" t="s">
        <v>86</v>
      </c>
      <c r="C2777">
        <v>112</v>
      </c>
      <c r="D2777" s="404">
        <v>45175</v>
      </c>
      <c r="E2777" t="s">
        <v>4307</v>
      </c>
      <c r="F2777" t="s">
        <v>3974</v>
      </c>
      <c r="G2777" t="s">
        <v>4306</v>
      </c>
      <c r="H2777" s="427">
        <v>13.87</v>
      </c>
      <c r="K2777" t="s">
        <v>4259</v>
      </c>
    </row>
    <row r="2778" spans="1:11" x14ac:dyDescent="0.25">
      <c r="A2778">
        <v>7350</v>
      </c>
      <c r="B2778" t="s">
        <v>86</v>
      </c>
      <c r="C2778">
        <v>120</v>
      </c>
      <c r="D2778" s="404">
        <v>45175</v>
      </c>
      <c r="E2778" t="s">
        <v>4307</v>
      </c>
      <c r="F2778" t="s">
        <v>3974</v>
      </c>
      <c r="G2778" t="s">
        <v>4306</v>
      </c>
      <c r="H2778" s="427">
        <v>30.52</v>
      </c>
      <c r="K2778" t="s">
        <v>4259</v>
      </c>
    </row>
    <row r="2779" spans="1:11" x14ac:dyDescent="0.25">
      <c r="A2779">
        <v>7350</v>
      </c>
      <c r="B2779" t="s">
        <v>86</v>
      </c>
      <c r="C2779">
        <v>130</v>
      </c>
      <c r="D2779" s="404">
        <v>45175</v>
      </c>
      <c r="E2779" t="s">
        <v>4307</v>
      </c>
      <c r="F2779" t="s">
        <v>3974</v>
      </c>
      <c r="G2779" t="s">
        <v>4306</v>
      </c>
      <c r="H2779" s="427">
        <v>23.58</v>
      </c>
      <c r="K2779" t="s">
        <v>4259</v>
      </c>
    </row>
    <row r="2780" spans="1:11" x14ac:dyDescent="0.25">
      <c r="A2780">
        <v>7350</v>
      </c>
      <c r="B2780" t="s">
        <v>86</v>
      </c>
      <c r="C2780">
        <v>140</v>
      </c>
      <c r="D2780" s="404">
        <v>45175</v>
      </c>
      <c r="E2780" t="s">
        <v>4307</v>
      </c>
      <c r="F2780" t="s">
        <v>3974</v>
      </c>
      <c r="G2780" t="s">
        <v>4306</v>
      </c>
      <c r="H2780" s="427">
        <v>27.75</v>
      </c>
      <c r="K2780" t="s">
        <v>4259</v>
      </c>
    </row>
    <row r="2781" spans="1:11" x14ac:dyDescent="0.25">
      <c r="A2781">
        <v>7350</v>
      </c>
      <c r="B2781" t="s">
        <v>86</v>
      </c>
      <c r="C2781">
        <v>160</v>
      </c>
      <c r="D2781" s="404">
        <v>45175</v>
      </c>
      <c r="E2781" t="s">
        <v>4307</v>
      </c>
      <c r="F2781" t="s">
        <v>3974</v>
      </c>
      <c r="G2781" t="s">
        <v>4306</v>
      </c>
      <c r="H2781" s="427">
        <v>8.32</v>
      </c>
      <c r="K2781" t="s">
        <v>4259</v>
      </c>
    </row>
    <row r="2782" spans="1:11" ht="30" x14ac:dyDescent="0.25">
      <c r="A2782">
        <v>7350</v>
      </c>
      <c r="B2782" t="s">
        <v>86</v>
      </c>
      <c r="C2782">
        <v>330</v>
      </c>
      <c r="D2782" s="404">
        <v>45175</v>
      </c>
      <c r="E2782" s="448" t="s">
        <v>4309</v>
      </c>
      <c r="F2782" t="s">
        <v>3974</v>
      </c>
      <c r="G2782" t="s">
        <v>4308</v>
      </c>
      <c r="H2782" s="427">
        <v>110.4</v>
      </c>
      <c r="K2782" t="s">
        <v>4259</v>
      </c>
    </row>
    <row r="2783" spans="1:11" ht="30" x14ac:dyDescent="0.25">
      <c r="A2783">
        <v>7350</v>
      </c>
      <c r="B2783" t="s">
        <v>86</v>
      </c>
      <c r="C2783">
        <v>340</v>
      </c>
      <c r="D2783" s="404">
        <v>45175</v>
      </c>
      <c r="E2783" s="448" t="s">
        <v>4309</v>
      </c>
      <c r="F2783" t="s">
        <v>3974</v>
      </c>
      <c r="G2783" t="s">
        <v>4308</v>
      </c>
      <c r="H2783" s="427">
        <v>110.39</v>
      </c>
      <c r="K2783" t="s">
        <v>4259</v>
      </c>
    </row>
    <row r="2784" spans="1:11" x14ac:dyDescent="0.25">
      <c r="A2784">
        <v>7350</v>
      </c>
      <c r="B2784" t="s">
        <v>86</v>
      </c>
      <c r="C2784">
        <v>935</v>
      </c>
      <c r="D2784" s="404">
        <v>45175</v>
      </c>
      <c r="E2784" t="s">
        <v>4307</v>
      </c>
      <c r="F2784" t="s">
        <v>3974</v>
      </c>
      <c r="G2784" t="s">
        <v>4306</v>
      </c>
      <c r="H2784" s="427">
        <v>6.94</v>
      </c>
      <c r="K2784" t="s">
        <v>4259</v>
      </c>
    </row>
    <row r="2785" spans="1:11" x14ac:dyDescent="0.25">
      <c r="A2785">
        <v>7350</v>
      </c>
      <c r="B2785" t="s">
        <v>86</v>
      </c>
      <c r="C2785">
        <v>430</v>
      </c>
      <c r="D2785" s="404">
        <v>45176</v>
      </c>
      <c r="E2785" t="s">
        <v>4304</v>
      </c>
      <c r="F2785" t="s">
        <v>3974</v>
      </c>
      <c r="G2785" t="s">
        <v>4303</v>
      </c>
      <c r="H2785" s="427">
        <v>142.83000000000001</v>
      </c>
      <c r="K2785" t="s">
        <v>4259</v>
      </c>
    </row>
    <row r="2786" spans="1:11" x14ac:dyDescent="0.25">
      <c r="A2786">
        <v>7350</v>
      </c>
      <c r="B2786" t="s">
        <v>86</v>
      </c>
      <c r="C2786">
        <v>440</v>
      </c>
      <c r="D2786" s="404">
        <v>45176</v>
      </c>
      <c r="E2786" t="s">
        <v>4304</v>
      </c>
      <c r="F2786" t="s">
        <v>3974</v>
      </c>
      <c r="G2786" t="s">
        <v>4303</v>
      </c>
      <c r="H2786" s="427">
        <v>142.83000000000001</v>
      </c>
      <c r="K2786" t="s">
        <v>4259</v>
      </c>
    </row>
    <row r="2787" spans="1:11" x14ac:dyDescent="0.25">
      <c r="A2787">
        <v>7350</v>
      </c>
      <c r="B2787" t="s">
        <v>86</v>
      </c>
      <c r="C2787">
        <v>110</v>
      </c>
      <c r="D2787" s="404">
        <v>45180</v>
      </c>
      <c r="E2787" t="s">
        <v>2681</v>
      </c>
      <c r="F2787" t="s">
        <v>3974</v>
      </c>
      <c r="G2787" t="s">
        <v>4300</v>
      </c>
      <c r="H2787" s="427">
        <v>57.07</v>
      </c>
      <c r="K2787" t="s">
        <v>4259</v>
      </c>
    </row>
    <row r="2788" spans="1:11" x14ac:dyDescent="0.25">
      <c r="A2788">
        <v>7350</v>
      </c>
      <c r="B2788" t="s">
        <v>86</v>
      </c>
      <c r="C2788">
        <v>112</v>
      </c>
      <c r="D2788" s="404">
        <v>45180</v>
      </c>
      <c r="E2788" t="s">
        <v>2681</v>
      </c>
      <c r="F2788" t="s">
        <v>3974</v>
      </c>
      <c r="G2788" t="s">
        <v>4300</v>
      </c>
      <c r="H2788" s="427">
        <v>28.54</v>
      </c>
      <c r="K2788" t="s">
        <v>4259</v>
      </c>
    </row>
    <row r="2789" spans="1:11" x14ac:dyDescent="0.25">
      <c r="A2789">
        <v>7350</v>
      </c>
      <c r="B2789" t="s">
        <v>86</v>
      </c>
      <c r="C2789">
        <v>120</v>
      </c>
      <c r="D2789" s="404">
        <v>45180</v>
      </c>
      <c r="E2789" t="s">
        <v>2681</v>
      </c>
      <c r="F2789" t="s">
        <v>3974</v>
      </c>
      <c r="G2789" t="s">
        <v>4300</v>
      </c>
      <c r="H2789" s="427">
        <v>62.78</v>
      </c>
      <c r="K2789" t="s">
        <v>4259</v>
      </c>
    </row>
    <row r="2790" spans="1:11" x14ac:dyDescent="0.25">
      <c r="A2790">
        <v>7350</v>
      </c>
      <c r="B2790" t="s">
        <v>86</v>
      </c>
      <c r="C2790">
        <v>130</v>
      </c>
      <c r="D2790" s="404">
        <v>45180</v>
      </c>
      <c r="E2790" t="s">
        <v>2681</v>
      </c>
      <c r="F2790" t="s">
        <v>3974</v>
      </c>
      <c r="G2790" t="s">
        <v>4300</v>
      </c>
      <c r="H2790" s="427">
        <v>48.51</v>
      </c>
      <c r="K2790" t="s">
        <v>4259</v>
      </c>
    </row>
    <row r="2791" spans="1:11" x14ac:dyDescent="0.25">
      <c r="A2791">
        <v>7350</v>
      </c>
      <c r="B2791" t="s">
        <v>86</v>
      </c>
      <c r="C2791">
        <v>140</v>
      </c>
      <c r="D2791" s="404">
        <v>45180</v>
      </c>
      <c r="E2791" t="s">
        <v>2681</v>
      </c>
      <c r="F2791" t="s">
        <v>3974</v>
      </c>
      <c r="G2791" t="s">
        <v>4300</v>
      </c>
      <c r="H2791" s="427">
        <v>57.07</v>
      </c>
      <c r="K2791" t="s">
        <v>4259</v>
      </c>
    </row>
    <row r="2792" spans="1:11" x14ac:dyDescent="0.25">
      <c r="A2792">
        <v>7350</v>
      </c>
      <c r="B2792" t="s">
        <v>86</v>
      </c>
      <c r="C2792">
        <v>160</v>
      </c>
      <c r="D2792" s="404">
        <v>45180</v>
      </c>
      <c r="E2792" t="s">
        <v>2681</v>
      </c>
      <c r="F2792" t="s">
        <v>3974</v>
      </c>
      <c r="G2792" t="s">
        <v>4300</v>
      </c>
      <c r="H2792" s="427">
        <v>17.12</v>
      </c>
      <c r="K2792" t="s">
        <v>4259</v>
      </c>
    </row>
    <row r="2793" spans="1:11" x14ac:dyDescent="0.25">
      <c r="A2793">
        <v>7350</v>
      </c>
      <c r="B2793" t="s">
        <v>86</v>
      </c>
      <c r="C2793">
        <v>935</v>
      </c>
      <c r="D2793" s="404">
        <v>45180</v>
      </c>
      <c r="E2793" t="s">
        <v>2681</v>
      </c>
      <c r="F2793" t="s">
        <v>3974</v>
      </c>
      <c r="G2793" t="s">
        <v>4300</v>
      </c>
      <c r="H2793" s="427">
        <v>14.27</v>
      </c>
      <c r="K2793" t="s">
        <v>4259</v>
      </c>
    </row>
    <row r="2794" spans="1:11" x14ac:dyDescent="0.25">
      <c r="A2794">
        <v>7350</v>
      </c>
      <c r="B2794" t="s">
        <v>86</v>
      </c>
      <c r="C2794">
        <v>110</v>
      </c>
      <c r="D2794" s="404">
        <v>45182</v>
      </c>
      <c r="E2794" t="s">
        <v>2681</v>
      </c>
      <c r="F2794" t="s">
        <v>3974</v>
      </c>
      <c r="G2794" t="s">
        <v>4298</v>
      </c>
      <c r="H2794" s="427">
        <v>42.23</v>
      </c>
      <c r="K2794" t="s">
        <v>4259</v>
      </c>
    </row>
    <row r="2795" spans="1:11" x14ac:dyDescent="0.25">
      <c r="A2795">
        <v>7350</v>
      </c>
      <c r="B2795" t="s">
        <v>86</v>
      </c>
      <c r="C2795">
        <v>112</v>
      </c>
      <c r="D2795" s="404">
        <v>45182</v>
      </c>
      <c r="E2795" t="s">
        <v>2681</v>
      </c>
      <c r="F2795" t="s">
        <v>3974</v>
      </c>
      <c r="G2795" t="s">
        <v>4298</v>
      </c>
      <c r="H2795" s="427">
        <v>21.11</v>
      </c>
      <c r="K2795" t="s">
        <v>4259</v>
      </c>
    </row>
    <row r="2796" spans="1:11" x14ac:dyDescent="0.25">
      <c r="A2796">
        <v>7350</v>
      </c>
      <c r="B2796" t="s">
        <v>86</v>
      </c>
      <c r="C2796">
        <v>120</v>
      </c>
      <c r="D2796" s="404">
        <v>45182</v>
      </c>
      <c r="E2796" t="s">
        <v>2681</v>
      </c>
      <c r="F2796" t="s">
        <v>3974</v>
      </c>
      <c r="G2796" t="s">
        <v>4298</v>
      </c>
      <c r="H2796" s="427">
        <v>46.45</v>
      </c>
      <c r="K2796" t="s">
        <v>4259</v>
      </c>
    </row>
    <row r="2797" spans="1:11" x14ac:dyDescent="0.25">
      <c r="A2797">
        <v>7350</v>
      </c>
      <c r="B2797" t="s">
        <v>86</v>
      </c>
      <c r="C2797">
        <v>130</v>
      </c>
      <c r="D2797" s="404">
        <v>45182</v>
      </c>
      <c r="E2797" t="s">
        <v>2681</v>
      </c>
      <c r="F2797" t="s">
        <v>3974</v>
      </c>
      <c r="G2797" t="s">
        <v>4298</v>
      </c>
      <c r="H2797" s="427">
        <v>35.9</v>
      </c>
      <c r="K2797" t="s">
        <v>4259</v>
      </c>
    </row>
    <row r="2798" spans="1:11" x14ac:dyDescent="0.25">
      <c r="A2798">
        <v>7350</v>
      </c>
      <c r="B2798" t="s">
        <v>86</v>
      </c>
      <c r="C2798">
        <v>140</v>
      </c>
      <c r="D2798" s="404">
        <v>45182</v>
      </c>
      <c r="E2798" t="s">
        <v>2681</v>
      </c>
      <c r="F2798" t="s">
        <v>3974</v>
      </c>
      <c r="G2798" t="s">
        <v>4298</v>
      </c>
      <c r="H2798" s="427">
        <v>42.23</v>
      </c>
      <c r="K2798" t="s">
        <v>4259</v>
      </c>
    </row>
    <row r="2799" spans="1:11" x14ac:dyDescent="0.25">
      <c r="A2799">
        <v>7350</v>
      </c>
      <c r="B2799" t="s">
        <v>86</v>
      </c>
      <c r="C2799">
        <v>160</v>
      </c>
      <c r="D2799" s="404">
        <v>45182</v>
      </c>
      <c r="E2799" t="s">
        <v>2681</v>
      </c>
      <c r="F2799" t="s">
        <v>3974</v>
      </c>
      <c r="G2799" t="s">
        <v>4298</v>
      </c>
      <c r="H2799" s="427">
        <v>12.67</v>
      </c>
      <c r="K2799" t="s">
        <v>4259</v>
      </c>
    </row>
    <row r="2800" spans="1:11" x14ac:dyDescent="0.25">
      <c r="A2800">
        <v>7350</v>
      </c>
      <c r="B2800" t="s">
        <v>86</v>
      </c>
      <c r="C2800">
        <v>935</v>
      </c>
      <c r="D2800" s="404">
        <v>45182</v>
      </c>
      <c r="E2800" t="s">
        <v>2681</v>
      </c>
      <c r="F2800" t="s">
        <v>3974</v>
      </c>
      <c r="G2800" t="s">
        <v>4298</v>
      </c>
      <c r="H2800" s="427">
        <v>10.56</v>
      </c>
      <c r="K2800" t="s">
        <v>4259</v>
      </c>
    </row>
    <row r="2801" spans="1:11" ht="30" x14ac:dyDescent="0.25">
      <c r="A2801">
        <v>7350</v>
      </c>
      <c r="B2801" t="s">
        <v>86</v>
      </c>
      <c r="C2801">
        <v>110</v>
      </c>
      <c r="D2801" s="404">
        <v>45183</v>
      </c>
      <c r="E2801" s="448" t="s">
        <v>4297</v>
      </c>
      <c r="F2801" t="s">
        <v>3974</v>
      </c>
      <c r="G2801" t="s">
        <v>4296</v>
      </c>
      <c r="H2801" s="427">
        <v>463.7</v>
      </c>
      <c r="K2801" t="s">
        <v>4725</v>
      </c>
    </row>
    <row r="2802" spans="1:11" ht="30" x14ac:dyDescent="0.25">
      <c r="A2802">
        <v>7350</v>
      </c>
      <c r="B2802" t="s">
        <v>86</v>
      </c>
      <c r="C2802">
        <v>112</v>
      </c>
      <c r="D2802" s="404">
        <v>45183</v>
      </c>
      <c r="E2802" s="448" t="s">
        <v>4297</v>
      </c>
      <c r="F2802" t="s">
        <v>3974</v>
      </c>
      <c r="G2802" t="s">
        <v>4296</v>
      </c>
      <c r="H2802" s="427">
        <v>231.84</v>
      </c>
      <c r="K2802" t="s">
        <v>4725</v>
      </c>
    </row>
    <row r="2803" spans="1:11" ht="30" x14ac:dyDescent="0.25">
      <c r="A2803">
        <v>7350</v>
      </c>
      <c r="B2803" t="s">
        <v>86</v>
      </c>
      <c r="C2803">
        <v>120</v>
      </c>
      <c r="D2803" s="404">
        <v>45183</v>
      </c>
      <c r="E2803" s="448" t="s">
        <v>4297</v>
      </c>
      <c r="F2803" t="s">
        <v>3974</v>
      </c>
      <c r="G2803" t="s">
        <v>4296</v>
      </c>
      <c r="H2803" s="427">
        <v>510.06</v>
      </c>
      <c r="K2803" t="s">
        <v>4725</v>
      </c>
    </row>
    <row r="2804" spans="1:11" ht="30" x14ac:dyDescent="0.25">
      <c r="A2804">
        <v>7350</v>
      </c>
      <c r="B2804" t="s">
        <v>86</v>
      </c>
      <c r="C2804">
        <v>130</v>
      </c>
      <c r="D2804" s="404">
        <v>45183</v>
      </c>
      <c r="E2804" s="448" t="s">
        <v>4297</v>
      </c>
      <c r="F2804" t="s">
        <v>3974</v>
      </c>
      <c r="G2804" t="s">
        <v>4296</v>
      </c>
      <c r="H2804" s="427">
        <v>394.14</v>
      </c>
      <c r="K2804" t="s">
        <v>4725</v>
      </c>
    </row>
    <row r="2805" spans="1:11" ht="30" x14ac:dyDescent="0.25">
      <c r="A2805">
        <v>7350</v>
      </c>
      <c r="B2805" t="s">
        <v>86</v>
      </c>
      <c r="C2805">
        <v>140</v>
      </c>
      <c r="D2805" s="404">
        <v>45183</v>
      </c>
      <c r="E2805" s="448" t="s">
        <v>4297</v>
      </c>
      <c r="F2805" t="s">
        <v>3974</v>
      </c>
      <c r="G2805" t="s">
        <v>4296</v>
      </c>
      <c r="H2805" s="427">
        <v>463.7</v>
      </c>
      <c r="K2805" t="s">
        <v>4725</v>
      </c>
    </row>
    <row r="2806" spans="1:11" ht="30" x14ac:dyDescent="0.25">
      <c r="A2806">
        <v>7350</v>
      </c>
      <c r="B2806" t="s">
        <v>86</v>
      </c>
      <c r="C2806">
        <v>160</v>
      </c>
      <c r="D2806" s="404">
        <v>45183</v>
      </c>
      <c r="E2806" s="448" t="s">
        <v>4297</v>
      </c>
      <c r="F2806" t="s">
        <v>3974</v>
      </c>
      <c r="G2806" t="s">
        <v>4296</v>
      </c>
      <c r="H2806" s="427">
        <v>139.1</v>
      </c>
      <c r="K2806" t="s">
        <v>4725</v>
      </c>
    </row>
    <row r="2807" spans="1:11" ht="30" x14ac:dyDescent="0.25">
      <c r="A2807">
        <v>7350</v>
      </c>
      <c r="B2807" t="s">
        <v>86</v>
      </c>
      <c r="C2807">
        <v>935</v>
      </c>
      <c r="D2807" s="404">
        <v>45183</v>
      </c>
      <c r="E2807" s="448" t="s">
        <v>4297</v>
      </c>
      <c r="F2807" t="s">
        <v>3974</v>
      </c>
      <c r="G2807" t="s">
        <v>4296</v>
      </c>
      <c r="H2807" s="427">
        <v>115.92</v>
      </c>
      <c r="K2807" t="s">
        <v>4725</v>
      </c>
    </row>
    <row r="2808" spans="1:11" x14ac:dyDescent="0.25">
      <c r="A2808">
        <v>7350</v>
      </c>
      <c r="B2808" t="s">
        <v>86</v>
      </c>
      <c r="C2808">
        <v>110</v>
      </c>
      <c r="D2808" s="404">
        <v>45187</v>
      </c>
      <c r="E2808" t="s">
        <v>2681</v>
      </c>
      <c r="F2808" t="s">
        <v>3974</v>
      </c>
      <c r="G2808" t="s">
        <v>4289</v>
      </c>
      <c r="H2808" s="427">
        <v>305.14999999999998</v>
      </c>
      <c r="K2808" t="s">
        <v>4725</v>
      </c>
    </row>
    <row r="2809" spans="1:11" x14ac:dyDescent="0.25">
      <c r="A2809">
        <v>7350</v>
      </c>
      <c r="B2809" t="s">
        <v>86</v>
      </c>
      <c r="C2809">
        <v>110</v>
      </c>
      <c r="D2809" s="404">
        <v>45187</v>
      </c>
      <c r="E2809" t="s">
        <v>2681</v>
      </c>
      <c r="F2809" t="s">
        <v>3974</v>
      </c>
      <c r="G2809" t="s">
        <v>4288</v>
      </c>
      <c r="H2809" s="427">
        <v>5.0999999999999996</v>
      </c>
      <c r="K2809" t="s">
        <v>4259</v>
      </c>
    </row>
    <row r="2810" spans="1:11" x14ac:dyDescent="0.25">
      <c r="A2810">
        <v>7350</v>
      </c>
      <c r="B2810" t="s">
        <v>86</v>
      </c>
      <c r="C2810">
        <v>112</v>
      </c>
      <c r="D2810" s="404">
        <v>45187</v>
      </c>
      <c r="E2810" t="s">
        <v>2681</v>
      </c>
      <c r="F2810" t="s">
        <v>3974</v>
      </c>
      <c r="G2810" t="s">
        <v>4289</v>
      </c>
      <c r="H2810" s="427">
        <v>152.57</v>
      </c>
      <c r="K2810" t="s">
        <v>4259</v>
      </c>
    </row>
    <row r="2811" spans="1:11" x14ac:dyDescent="0.25">
      <c r="A2811">
        <v>7350</v>
      </c>
      <c r="B2811" t="s">
        <v>86</v>
      </c>
      <c r="C2811">
        <v>112</v>
      </c>
      <c r="D2811" s="404">
        <v>45187</v>
      </c>
      <c r="E2811" t="s">
        <v>2681</v>
      </c>
      <c r="F2811" t="s">
        <v>3974</v>
      </c>
      <c r="G2811" t="s">
        <v>4288</v>
      </c>
      <c r="H2811" s="427">
        <v>2.5499999999999998</v>
      </c>
      <c r="K2811" t="s">
        <v>4259</v>
      </c>
    </row>
    <row r="2812" spans="1:11" x14ac:dyDescent="0.25">
      <c r="A2812">
        <v>7350</v>
      </c>
      <c r="B2812" t="s">
        <v>86</v>
      </c>
      <c r="C2812">
        <v>120</v>
      </c>
      <c r="D2812" s="404">
        <v>45187</v>
      </c>
      <c r="E2812" t="s">
        <v>2681</v>
      </c>
      <c r="F2812" t="s">
        <v>3974</v>
      </c>
      <c r="G2812" t="s">
        <v>4289</v>
      </c>
      <c r="H2812" s="427">
        <v>335.66</v>
      </c>
      <c r="K2812" t="s">
        <v>4259</v>
      </c>
    </row>
    <row r="2813" spans="1:11" x14ac:dyDescent="0.25">
      <c r="A2813">
        <v>7350</v>
      </c>
      <c r="B2813" t="s">
        <v>86</v>
      </c>
      <c r="C2813">
        <v>120</v>
      </c>
      <c r="D2813" s="404">
        <v>45187</v>
      </c>
      <c r="E2813" t="s">
        <v>2681</v>
      </c>
      <c r="F2813" t="s">
        <v>3974</v>
      </c>
      <c r="G2813" t="s">
        <v>4288</v>
      </c>
      <c r="H2813" s="427">
        <v>5.6</v>
      </c>
      <c r="K2813" t="s">
        <v>4259</v>
      </c>
    </row>
    <row r="2814" spans="1:11" x14ac:dyDescent="0.25">
      <c r="A2814">
        <v>7350</v>
      </c>
      <c r="B2814" t="s">
        <v>86</v>
      </c>
      <c r="C2814">
        <v>130</v>
      </c>
      <c r="D2814" s="404">
        <v>45187</v>
      </c>
      <c r="E2814" t="s">
        <v>2681</v>
      </c>
      <c r="F2814" t="s">
        <v>3974</v>
      </c>
      <c r="G2814" t="s">
        <v>4289</v>
      </c>
      <c r="H2814" s="427">
        <v>259.37</v>
      </c>
      <c r="K2814" t="s">
        <v>4259</v>
      </c>
    </row>
    <row r="2815" spans="1:11" x14ac:dyDescent="0.25">
      <c r="A2815">
        <v>7350</v>
      </c>
      <c r="B2815" t="s">
        <v>86</v>
      </c>
      <c r="C2815">
        <v>130</v>
      </c>
      <c r="D2815" s="404">
        <v>45187</v>
      </c>
      <c r="E2815" t="s">
        <v>2681</v>
      </c>
      <c r="F2815" t="s">
        <v>3974</v>
      </c>
      <c r="G2815" t="s">
        <v>4288</v>
      </c>
      <c r="H2815" s="427">
        <v>4.33</v>
      </c>
      <c r="K2815" t="s">
        <v>4259</v>
      </c>
    </row>
    <row r="2816" spans="1:11" x14ac:dyDescent="0.25">
      <c r="A2816">
        <v>7350</v>
      </c>
      <c r="B2816" t="s">
        <v>86</v>
      </c>
      <c r="C2816">
        <v>140</v>
      </c>
      <c r="D2816" s="404">
        <v>45187</v>
      </c>
      <c r="E2816" t="s">
        <v>2681</v>
      </c>
      <c r="F2816" t="s">
        <v>3974</v>
      </c>
      <c r="G2816" t="s">
        <v>4289</v>
      </c>
      <c r="H2816" s="427">
        <v>305.14999999999998</v>
      </c>
      <c r="K2816" t="s">
        <v>4259</v>
      </c>
    </row>
    <row r="2817" spans="1:11" x14ac:dyDescent="0.25">
      <c r="A2817">
        <v>7350</v>
      </c>
      <c r="B2817" t="s">
        <v>86</v>
      </c>
      <c r="C2817">
        <v>140</v>
      </c>
      <c r="D2817" s="404">
        <v>45187</v>
      </c>
      <c r="E2817" t="s">
        <v>2681</v>
      </c>
      <c r="F2817" t="s">
        <v>3974</v>
      </c>
      <c r="G2817" t="s">
        <v>4288</v>
      </c>
      <c r="H2817" s="427">
        <v>5.0999999999999996</v>
      </c>
      <c r="K2817" t="s">
        <v>4259</v>
      </c>
    </row>
    <row r="2818" spans="1:11" x14ac:dyDescent="0.25">
      <c r="A2818">
        <v>7350</v>
      </c>
      <c r="B2818" t="s">
        <v>86</v>
      </c>
      <c r="C2818">
        <v>160</v>
      </c>
      <c r="D2818" s="404">
        <v>45187</v>
      </c>
      <c r="E2818" t="s">
        <v>2681</v>
      </c>
      <c r="F2818" t="s">
        <v>3974</v>
      </c>
      <c r="G2818" t="s">
        <v>4289</v>
      </c>
      <c r="H2818" s="427">
        <v>91.54</v>
      </c>
      <c r="K2818" t="s">
        <v>4259</v>
      </c>
    </row>
    <row r="2819" spans="1:11" x14ac:dyDescent="0.25">
      <c r="A2819">
        <v>7350</v>
      </c>
      <c r="B2819" t="s">
        <v>86</v>
      </c>
      <c r="C2819">
        <v>160</v>
      </c>
      <c r="D2819" s="404">
        <v>45187</v>
      </c>
      <c r="E2819" t="s">
        <v>2681</v>
      </c>
      <c r="F2819" t="s">
        <v>3974</v>
      </c>
      <c r="G2819" t="s">
        <v>4288</v>
      </c>
      <c r="H2819" s="427">
        <v>1.53</v>
      </c>
      <c r="K2819" t="s">
        <v>4259</v>
      </c>
    </row>
    <row r="2820" spans="1:11" x14ac:dyDescent="0.25">
      <c r="A2820">
        <v>7350</v>
      </c>
      <c r="B2820" t="s">
        <v>86</v>
      </c>
      <c r="C2820">
        <v>340</v>
      </c>
      <c r="D2820" s="404">
        <v>45187</v>
      </c>
      <c r="E2820" t="s">
        <v>2604</v>
      </c>
      <c r="F2820" t="s">
        <v>4093</v>
      </c>
      <c r="H2820" s="427">
        <v>240.49</v>
      </c>
      <c r="K2820" t="s">
        <v>4259</v>
      </c>
    </row>
    <row r="2821" spans="1:11" x14ac:dyDescent="0.25">
      <c r="A2821">
        <v>7350</v>
      </c>
      <c r="B2821" t="s">
        <v>86</v>
      </c>
      <c r="C2821">
        <v>935</v>
      </c>
      <c r="D2821" s="404">
        <v>45187</v>
      </c>
      <c r="E2821" t="s">
        <v>2681</v>
      </c>
      <c r="F2821" t="s">
        <v>3974</v>
      </c>
      <c r="G2821" t="s">
        <v>4289</v>
      </c>
      <c r="H2821" s="427">
        <v>76.290000000000006</v>
      </c>
      <c r="K2821" t="s">
        <v>4259</v>
      </c>
    </row>
    <row r="2822" spans="1:11" x14ac:dyDescent="0.25">
      <c r="A2822">
        <v>7350</v>
      </c>
      <c r="B2822" t="s">
        <v>86</v>
      </c>
      <c r="C2822">
        <v>935</v>
      </c>
      <c r="D2822" s="404">
        <v>45187</v>
      </c>
      <c r="E2822" t="s">
        <v>2681</v>
      </c>
      <c r="F2822" t="s">
        <v>3974</v>
      </c>
      <c r="G2822" t="s">
        <v>4288</v>
      </c>
      <c r="H2822" s="427">
        <v>1.27</v>
      </c>
      <c r="K2822" t="s">
        <v>4259</v>
      </c>
    </row>
    <row r="2823" spans="1:11" x14ac:dyDescent="0.25">
      <c r="A2823">
        <v>7350</v>
      </c>
      <c r="B2823" t="s">
        <v>86</v>
      </c>
      <c r="C2823">
        <v>110</v>
      </c>
      <c r="D2823" s="404">
        <v>45188</v>
      </c>
      <c r="E2823" t="s">
        <v>2681</v>
      </c>
      <c r="F2823" t="s">
        <v>3974</v>
      </c>
      <c r="G2823" t="s">
        <v>4287</v>
      </c>
      <c r="H2823" s="427">
        <v>33.44</v>
      </c>
      <c r="K2823" t="s">
        <v>4259</v>
      </c>
    </row>
    <row r="2824" spans="1:11" x14ac:dyDescent="0.25">
      <c r="A2824">
        <v>7350</v>
      </c>
      <c r="B2824" t="s">
        <v>86</v>
      </c>
      <c r="C2824">
        <v>110</v>
      </c>
      <c r="D2824" s="404">
        <v>45188</v>
      </c>
      <c r="E2824" t="s">
        <v>4286</v>
      </c>
      <c r="F2824" t="s">
        <v>3974</v>
      </c>
      <c r="G2824" t="s">
        <v>4285</v>
      </c>
      <c r="H2824" s="427">
        <v>116.5</v>
      </c>
      <c r="K2824" t="s">
        <v>4259</v>
      </c>
    </row>
    <row r="2825" spans="1:11" x14ac:dyDescent="0.25">
      <c r="A2825">
        <v>7350</v>
      </c>
      <c r="B2825" t="s">
        <v>86</v>
      </c>
      <c r="C2825">
        <v>112</v>
      </c>
      <c r="D2825" s="404">
        <v>45188</v>
      </c>
      <c r="E2825" t="s">
        <v>2681</v>
      </c>
      <c r="F2825" t="s">
        <v>3974</v>
      </c>
      <c r="G2825" t="s">
        <v>4287</v>
      </c>
      <c r="H2825" s="427">
        <v>16.72</v>
      </c>
      <c r="K2825" t="s">
        <v>4259</v>
      </c>
    </row>
    <row r="2826" spans="1:11" x14ac:dyDescent="0.25">
      <c r="A2826">
        <v>7350</v>
      </c>
      <c r="B2826" t="s">
        <v>86</v>
      </c>
      <c r="C2826">
        <v>112</v>
      </c>
      <c r="D2826" s="404">
        <v>45188</v>
      </c>
      <c r="E2826" t="s">
        <v>4286</v>
      </c>
      <c r="F2826" t="s">
        <v>3974</v>
      </c>
      <c r="G2826" t="s">
        <v>4285</v>
      </c>
      <c r="H2826" s="427">
        <v>58.25</v>
      </c>
      <c r="K2826" t="s">
        <v>4259</v>
      </c>
    </row>
    <row r="2827" spans="1:11" x14ac:dyDescent="0.25">
      <c r="A2827">
        <v>7350</v>
      </c>
      <c r="B2827" t="s">
        <v>86</v>
      </c>
      <c r="C2827">
        <v>120</v>
      </c>
      <c r="D2827" s="404">
        <v>45188</v>
      </c>
      <c r="E2827" t="s">
        <v>2681</v>
      </c>
      <c r="F2827" t="s">
        <v>3974</v>
      </c>
      <c r="G2827" t="s">
        <v>4287</v>
      </c>
      <c r="H2827" s="427">
        <v>36.78</v>
      </c>
      <c r="K2827" t="s">
        <v>4259</v>
      </c>
    </row>
    <row r="2828" spans="1:11" x14ac:dyDescent="0.25">
      <c r="A2828">
        <v>7350</v>
      </c>
      <c r="B2828" t="s">
        <v>86</v>
      </c>
      <c r="C2828">
        <v>120</v>
      </c>
      <c r="D2828" s="404">
        <v>45188</v>
      </c>
      <c r="E2828" t="s">
        <v>4286</v>
      </c>
      <c r="F2828" t="s">
        <v>3974</v>
      </c>
      <c r="G2828" t="s">
        <v>4285</v>
      </c>
      <c r="H2828" s="427">
        <v>128.16</v>
      </c>
      <c r="K2828" t="s">
        <v>4259</v>
      </c>
    </row>
    <row r="2829" spans="1:11" x14ac:dyDescent="0.25">
      <c r="A2829">
        <v>7350</v>
      </c>
      <c r="B2829" t="s">
        <v>86</v>
      </c>
      <c r="C2829">
        <v>130</v>
      </c>
      <c r="D2829" s="404">
        <v>45188</v>
      </c>
      <c r="E2829" t="s">
        <v>2681</v>
      </c>
      <c r="F2829" t="s">
        <v>3974</v>
      </c>
      <c r="G2829" t="s">
        <v>4287</v>
      </c>
      <c r="H2829" s="427">
        <v>28.43</v>
      </c>
      <c r="K2829" t="s">
        <v>4259</v>
      </c>
    </row>
    <row r="2830" spans="1:11" x14ac:dyDescent="0.25">
      <c r="A2830">
        <v>7350</v>
      </c>
      <c r="B2830" t="s">
        <v>86</v>
      </c>
      <c r="C2830">
        <v>130</v>
      </c>
      <c r="D2830" s="404">
        <v>45188</v>
      </c>
      <c r="E2830" t="s">
        <v>4286</v>
      </c>
      <c r="F2830" t="s">
        <v>3974</v>
      </c>
      <c r="G2830" t="s">
        <v>4285</v>
      </c>
      <c r="H2830" s="427">
        <v>99.03</v>
      </c>
      <c r="K2830" t="s">
        <v>4259</v>
      </c>
    </row>
    <row r="2831" spans="1:11" x14ac:dyDescent="0.25">
      <c r="A2831">
        <v>7350</v>
      </c>
      <c r="B2831" t="s">
        <v>86</v>
      </c>
      <c r="C2831">
        <v>140</v>
      </c>
      <c r="D2831" s="404">
        <v>45188</v>
      </c>
      <c r="E2831" t="s">
        <v>2681</v>
      </c>
      <c r="F2831" t="s">
        <v>3974</v>
      </c>
      <c r="G2831" t="s">
        <v>4287</v>
      </c>
      <c r="H2831" s="427">
        <v>33.44</v>
      </c>
      <c r="K2831" t="s">
        <v>4259</v>
      </c>
    </row>
    <row r="2832" spans="1:11" x14ac:dyDescent="0.25">
      <c r="A2832">
        <v>7350</v>
      </c>
      <c r="B2832" t="s">
        <v>86</v>
      </c>
      <c r="C2832">
        <v>140</v>
      </c>
      <c r="D2832" s="404">
        <v>45188</v>
      </c>
      <c r="E2832" t="s">
        <v>4286</v>
      </c>
      <c r="F2832" t="s">
        <v>3974</v>
      </c>
      <c r="G2832" t="s">
        <v>4285</v>
      </c>
      <c r="H2832" s="427">
        <v>116.5</v>
      </c>
      <c r="K2832" t="s">
        <v>4259</v>
      </c>
    </row>
    <row r="2833" spans="1:11" x14ac:dyDescent="0.25">
      <c r="A2833">
        <v>7350</v>
      </c>
      <c r="B2833" t="s">
        <v>86</v>
      </c>
      <c r="C2833">
        <v>160</v>
      </c>
      <c r="D2833" s="404">
        <v>45188</v>
      </c>
      <c r="E2833" t="s">
        <v>2681</v>
      </c>
      <c r="F2833" t="s">
        <v>3974</v>
      </c>
      <c r="G2833" t="s">
        <v>4287</v>
      </c>
      <c r="H2833" s="427">
        <v>10.029999999999999</v>
      </c>
      <c r="K2833" t="s">
        <v>4259</v>
      </c>
    </row>
    <row r="2834" spans="1:11" x14ac:dyDescent="0.25">
      <c r="A2834">
        <v>7350</v>
      </c>
      <c r="B2834" t="s">
        <v>86</v>
      </c>
      <c r="C2834">
        <v>160</v>
      </c>
      <c r="D2834" s="404">
        <v>45188</v>
      </c>
      <c r="E2834" t="s">
        <v>4286</v>
      </c>
      <c r="F2834" t="s">
        <v>3974</v>
      </c>
      <c r="G2834" t="s">
        <v>4285</v>
      </c>
      <c r="H2834" s="427">
        <v>34.950000000000003</v>
      </c>
      <c r="K2834" t="s">
        <v>4259</v>
      </c>
    </row>
    <row r="2835" spans="1:11" x14ac:dyDescent="0.25">
      <c r="A2835">
        <v>7350</v>
      </c>
      <c r="B2835" t="s">
        <v>86</v>
      </c>
      <c r="C2835">
        <v>210</v>
      </c>
      <c r="D2835" s="404">
        <v>45188</v>
      </c>
      <c r="E2835" t="s">
        <v>2681</v>
      </c>
      <c r="F2835" t="s">
        <v>3974</v>
      </c>
      <c r="G2835" t="s">
        <v>4284</v>
      </c>
      <c r="H2835" s="427">
        <v>65.73</v>
      </c>
      <c r="K2835" t="s">
        <v>4259</v>
      </c>
    </row>
    <row r="2836" spans="1:11" x14ac:dyDescent="0.25">
      <c r="A2836">
        <v>7350</v>
      </c>
      <c r="B2836" t="s">
        <v>86</v>
      </c>
      <c r="C2836">
        <v>220</v>
      </c>
      <c r="D2836" s="404">
        <v>45188</v>
      </c>
      <c r="E2836" t="s">
        <v>2681</v>
      </c>
      <c r="F2836" t="s">
        <v>3974</v>
      </c>
      <c r="G2836" t="s">
        <v>4284</v>
      </c>
      <c r="H2836" s="427">
        <v>65.73</v>
      </c>
      <c r="K2836" t="s">
        <v>4259</v>
      </c>
    </row>
    <row r="2837" spans="1:11" x14ac:dyDescent="0.25">
      <c r="A2837">
        <v>7350</v>
      </c>
      <c r="B2837" t="s">
        <v>86</v>
      </c>
      <c r="C2837">
        <v>230</v>
      </c>
      <c r="D2837" s="404">
        <v>45188</v>
      </c>
      <c r="E2837" t="s">
        <v>2681</v>
      </c>
      <c r="F2837" t="s">
        <v>3974</v>
      </c>
      <c r="G2837" t="s">
        <v>4284</v>
      </c>
      <c r="H2837" s="427">
        <v>65.73</v>
      </c>
      <c r="K2837" t="s">
        <v>4259</v>
      </c>
    </row>
    <row r="2838" spans="1:11" x14ac:dyDescent="0.25">
      <c r="A2838">
        <v>7350</v>
      </c>
      <c r="B2838" t="s">
        <v>86</v>
      </c>
      <c r="C2838">
        <v>240</v>
      </c>
      <c r="D2838" s="404">
        <v>45188</v>
      </c>
      <c r="E2838" t="s">
        <v>2681</v>
      </c>
      <c r="F2838" t="s">
        <v>3974</v>
      </c>
      <c r="G2838" t="s">
        <v>4284</v>
      </c>
      <c r="H2838" s="427">
        <v>65.73</v>
      </c>
      <c r="K2838" t="s">
        <v>4259</v>
      </c>
    </row>
    <row r="2839" spans="1:11" x14ac:dyDescent="0.25">
      <c r="A2839">
        <v>7350</v>
      </c>
      <c r="B2839" t="s">
        <v>86</v>
      </c>
      <c r="C2839">
        <v>340</v>
      </c>
      <c r="D2839" s="404">
        <v>45188</v>
      </c>
      <c r="E2839" t="s">
        <v>2681</v>
      </c>
      <c r="F2839" t="s">
        <v>3974</v>
      </c>
      <c r="G2839" t="s">
        <v>4284</v>
      </c>
      <c r="H2839" s="427">
        <v>29.57</v>
      </c>
      <c r="K2839" t="s">
        <v>4259</v>
      </c>
    </row>
    <row r="2840" spans="1:11" x14ac:dyDescent="0.25">
      <c r="A2840">
        <v>7350</v>
      </c>
      <c r="B2840" t="s">
        <v>86</v>
      </c>
      <c r="C2840">
        <v>935</v>
      </c>
      <c r="D2840" s="404">
        <v>45188</v>
      </c>
      <c r="E2840" t="s">
        <v>2681</v>
      </c>
      <c r="F2840" t="s">
        <v>3974</v>
      </c>
      <c r="G2840" t="s">
        <v>4287</v>
      </c>
      <c r="H2840" s="427">
        <v>8.36</v>
      </c>
      <c r="K2840" t="s">
        <v>4259</v>
      </c>
    </row>
    <row r="2841" spans="1:11" x14ac:dyDescent="0.25">
      <c r="A2841">
        <v>7350</v>
      </c>
      <c r="B2841" t="s">
        <v>86</v>
      </c>
      <c r="C2841">
        <v>935</v>
      </c>
      <c r="D2841" s="404">
        <v>45188</v>
      </c>
      <c r="E2841" t="s">
        <v>4286</v>
      </c>
      <c r="F2841" t="s">
        <v>3974</v>
      </c>
      <c r="G2841" t="s">
        <v>4285</v>
      </c>
      <c r="H2841" s="427">
        <v>29.12</v>
      </c>
      <c r="K2841" t="s">
        <v>4259</v>
      </c>
    </row>
    <row r="2842" spans="1:11" x14ac:dyDescent="0.25">
      <c r="A2842">
        <v>7350</v>
      </c>
      <c r="B2842" t="s">
        <v>86</v>
      </c>
      <c r="C2842">
        <v>936</v>
      </c>
      <c r="D2842" s="404">
        <v>45188</v>
      </c>
      <c r="E2842" t="s">
        <v>2681</v>
      </c>
      <c r="F2842" t="s">
        <v>3974</v>
      </c>
      <c r="G2842" t="s">
        <v>4284</v>
      </c>
      <c r="H2842" s="427">
        <v>36.15</v>
      </c>
      <c r="K2842" t="s">
        <v>4259</v>
      </c>
    </row>
    <row r="2843" spans="1:11" x14ac:dyDescent="0.25">
      <c r="A2843">
        <v>7350</v>
      </c>
      <c r="B2843" t="s">
        <v>86</v>
      </c>
      <c r="C2843">
        <v>430</v>
      </c>
      <c r="D2843" s="404">
        <v>45189</v>
      </c>
      <c r="E2843" t="s">
        <v>4283</v>
      </c>
      <c r="F2843" t="s">
        <v>3974</v>
      </c>
      <c r="G2843" t="s">
        <v>4282</v>
      </c>
      <c r="H2843" s="427">
        <v>65.760000000000005</v>
      </c>
      <c r="K2843" t="s">
        <v>4259</v>
      </c>
    </row>
    <row r="2844" spans="1:11" x14ac:dyDescent="0.25">
      <c r="A2844">
        <v>7350</v>
      </c>
      <c r="B2844" t="s">
        <v>86</v>
      </c>
      <c r="C2844">
        <v>440</v>
      </c>
      <c r="D2844" s="404">
        <v>45189</v>
      </c>
      <c r="E2844" t="s">
        <v>4283</v>
      </c>
      <c r="F2844" t="s">
        <v>3974</v>
      </c>
      <c r="G2844" t="s">
        <v>4282</v>
      </c>
      <c r="H2844" s="427">
        <v>66.06</v>
      </c>
      <c r="K2844" t="s">
        <v>4259</v>
      </c>
    </row>
    <row r="2845" spans="1:11" x14ac:dyDescent="0.25">
      <c r="A2845">
        <v>7350</v>
      </c>
      <c r="B2845" t="s">
        <v>86</v>
      </c>
      <c r="C2845">
        <v>110</v>
      </c>
      <c r="D2845" s="404">
        <v>45191</v>
      </c>
      <c r="E2845" t="s">
        <v>2681</v>
      </c>
      <c r="F2845" t="s">
        <v>3974</v>
      </c>
      <c r="G2845" t="s">
        <v>4279</v>
      </c>
      <c r="H2845" s="427">
        <v>78.03</v>
      </c>
      <c r="K2845" t="s">
        <v>4259</v>
      </c>
    </row>
    <row r="2846" spans="1:11" x14ac:dyDescent="0.25">
      <c r="A2846">
        <v>7350</v>
      </c>
      <c r="B2846" t="s">
        <v>86</v>
      </c>
      <c r="C2846">
        <v>112</v>
      </c>
      <c r="D2846" s="404">
        <v>45191</v>
      </c>
      <c r="E2846" t="s">
        <v>2681</v>
      </c>
      <c r="F2846" t="s">
        <v>3974</v>
      </c>
      <c r="G2846" t="s">
        <v>4279</v>
      </c>
      <c r="H2846" s="427">
        <v>39.020000000000003</v>
      </c>
      <c r="K2846" t="s">
        <v>4259</v>
      </c>
    </row>
    <row r="2847" spans="1:11" x14ac:dyDescent="0.25">
      <c r="A2847">
        <v>7350</v>
      </c>
      <c r="B2847" t="s">
        <v>86</v>
      </c>
      <c r="C2847">
        <v>120</v>
      </c>
      <c r="D2847" s="404">
        <v>45191</v>
      </c>
      <c r="E2847" t="s">
        <v>2681</v>
      </c>
      <c r="F2847" t="s">
        <v>3974</v>
      </c>
      <c r="G2847" t="s">
        <v>4279</v>
      </c>
      <c r="H2847" s="427">
        <v>85.83</v>
      </c>
      <c r="K2847" t="s">
        <v>4259</v>
      </c>
    </row>
    <row r="2848" spans="1:11" x14ac:dyDescent="0.25">
      <c r="A2848">
        <v>7350</v>
      </c>
      <c r="B2848" t="s">
        <v>86</v>
      </c>
      <c r="C2848">
        <v>130</v>
      </c>
      <c r="D2848" s="404">
        <v>45191</v>
      </c>
      <c r="E2848" t="s">
        <v>2681</v>
      </c>
      <c r="F2848" t="s">
        <v>3974</v>
      </c>
      <c r="G2848" t="s">
        <v>4279</v>
      </c>
      <c r="H2848" s="427">
        <v>66.319999999999993</v>
      </c>
      <c r="K2848" t="s">
        <v>4259</v>
      </c>
    </row>
    <row r="2849" spans="1:11" x14ac:dyDescent="0.25">
      <c r="A2849">
        <v>7350</v>
      </c>
      <c r="B2849" t="s">
        <v>86</v>
      </c>
      <c r="C2849">
        <v>140</v>
      </c>
      <c r="D2849" s="404">
        <v>45191</v>
      </c>
      <c r="E2849" t="s">
        <v>2681</v>
      </c>
      <c r="F2849" t="s">
        <v>3974</v>
      </c>
      <c r="G2849" t="s">
        <v>4279</v>
      </c>
      <c r="H2849" s="427">
        <v>78.03</v>
      </c>
      <c r="K2849" t="s">
        <v>4259</v>
      </c>
    </row>
    <row r="2850" spans="1:11" x14ac:dyDescent="0.25">
      <c r="A2850">
        <v>7350</v>
      </c>
      <c r="B2850" t="s">
        <v>86</v>
      </c>
      <c r="C2850">
        <v>160</v>
      </c>
      <c r="D2850" s="404">
        <v>45191</v>
      </c>
      <c r="E2850" t="s">
        <v>2681</v>
      </c>
      <c r="F2850" t="s">
        <v>3974</v>
      </c>
      <c r="G2850" t="s">
        <v>4279</v>
      </c>
      <c r="H2850" s="427">
        <v>23.41</v>
      </c>
      <c r="K2850" t="s">
        <v>4259</v>
      </c>
    </row>
    <row r="2851" spans="1:11" x14ac:dyDescent="0.25">
      <c r="A2851">
        <v>7350</v>
      </c>
      <c r="B2851" t="s">
        <v>86</v>
      </c>
      <c r="C2851">
        <v>935</v>
      </c>
      <c r="D2851" s="404">
        <v>45191</v>
      </c>
      <c r="E2851" t="s">
        <v>2681</v>
      </c>
      <c r="F2851" t="s">
        <v>3974</v>
      </c>
      <c r="G2851" t="s">
        <v>4279</v>
      </c>
      <c r="H2851" s="427">
        <v>19.5</v>
      </c>
      <c r="K2851" t="s">
        <v>4259</v>
      </c>
    </row>
    <row r="2852" spans="1:11" x14ac:dyDescent="0.25">
      <c r="A2852">
        <v>7350</v>
      </c>
      <c r="B2852" t="s">
        <v>86</v>
      </c>
      <c r="C2852">
        <v>110</v>
      </c>
      <c r="D2852" s="404">
        <v>45195</v>
      </c>
      <c r="E2852" t="s">
        <v>2681</v>
      </c>
      <c r="F2852" t="s">
        <v>3974</v>
      </c>
      <c r="G2852" t="s">
        <v>4273</v>
      </c>
      <c r="H2852" s="427">
        <v>108.01</v>
      </c>
      <c r="K2852" t="s">
        <v>4259</v>
      </c>
    </row>
    <row r="2853" spans="1:11" x14ac:dyDescent="0.25">
      <c r="A2853">
        <v>7350</v>
      </c>
      <c r="B2853" t="s">
        <v>86</v>
      </c>
      <c r="C2853">
        <v>112</v>
      </c>
      <c r="D2853" s="404">
        <v>45195</v>
      </c>
      <c r="E2853" t="s">
        <v>2681</v>
      </c>
      <c r="F2853" t="s">
        <v>3974</v>
      </c>
      <c r="G2853" t="s">
        <v>4273</v>
      </c>
      <c r="H2853" s="427">
        <v>54.01</v>
      </c>
      <c r="K2853" t="s">
        <v>4259</v>
      </c>
    </row>
    <row r="2854" spans="1:11" x14ac:dyDescent="0.25">
      <c r="A2854">
        <v>7350</v>
      </c>
      <c r="B2854" t="s">
        <v>86</v>
      </c>
      <c r="C2854">
        <v>120</v>
      </c>
      <c r="D2854" s="404">
        <v>45195</v>
      </c>
      <c r="E2854" t="s">
        <v>2681</v>
      </c>
      <c r="F2854" t="s">
        <v>3974</v>
      </c>
      <c r="G2854" t="s">
        <v>4273</v>
      </c>
      <c r="H2854" s="427">
        <v>118.81</v>
      </c>
      <c r="K2854" t="s">
        <v>4259</v>
      </c>
    </row>
    <row r="2855" spans="1:11" x14ac:dyDescent="0.25">
      <c r="A2855">
        <v>7350</v>
      </c>
      <c r="B2855" t="s">
        <v>86</v>
      </c>
      <c r="C2855">
        <v>130</v>
      </c>
      <c r="D2855" s="404">
        <v>45195</v>
      </c>
      <c r="E2855" t="s">
        <v>2681</v>
      </c>
      <c r="F2855" t="s">
        <v>3974</v>
      </c>
      <c r="G2855" t="s">
        <v>4273</v>
      </c>
      <c r="H2855" s="427">
        <v>91.81</v>
      </c>
      <c r="K2855" t="s">
        <v>4259</v>
      </c>
    </row>
    <row r="2856" spans="1:11" x14ac:dyDescent="0.25">
      <c r="A2856">
        <v>7350</v>
      </c>
      <c r="B2856" t="s">
        <v>86</v>
      </c>
      <c r="C2856">
        <v>140</v>
      </c>
      <c r="D2856" s="404">
        <v>45195</v>
      </c>
      <c r="E2856" t="s">
        <v>2681</v>
      </c>
      <c r="F2856" t="s">
        <v>3974</v>
      </c>
      <c r="G2856" t="s">
        <v>4273</v>
      </c>
      <c r="H2856" s="427">
        <v>108.01</v>
      </c>
      <c r="K2856" t="s">
        <v>4259</v>
      </c>
    </row>
    <row r="2857" spans="1:11" x14ac:dyDescent="0.25">
      <c r="A2857">
        <v>7350</v>
      </c>
      <c r="B2857" t="s">
        <v>86</v>
      </c>
      <c r="C2857">
        <v>160</v>
      </c>
      <c r="D2857" s="404">
        <v>45195</v>
      </c>
      <c r="E2857" t="s">
        <v>2681</v>
      </c>
      <c r="F2857" t="s">
        <v>3974</v>
      </c>
      <c r="G2857" t="s">
        <v>4273</v>
      </c>
      <c r="H2857" s="427">
        <v>32.4</v>
      </c>
      <c r="K2857" t="s">
        <v>4259</v>
      </c>
    </row>
    <row r="2858" spans="1:11" x14ac:dyDescent="0.25">
      <c r="A2858">
        <v>7350</v>
      </c>
      <c r="B2858" t="s">
        <v>86</v>
      </c>
      <c r="C2858">
        <v>210</v>
      </c>
      <c r="D2858" s="404">
        <v>45195</v>
      </c>
      <c r="E2858" t="s">
        <v>2681</v>
      </c>
      <c r="F2858" t="s">
        <v>3974</v>
      </c>
      <c r="G2858" t="s">
        <v>4272</v>
      </c>
      <c r="H2858" s="427">
        <v>98.47</v>
      </c>
      <c r="K2858" t="s">
        <v>4259</v>
      </c>
    </row>
    <row r="2859" spans="1:11" x14ac:dyDescent="0.25">
      <c r="A2859">
        <v>7350</v>
      </c>
      <c r="B2859" t="s">
        <v>86</v>
      </c>
      <c r="C2859">
        <v>210</v>
      </c>
      <c r="D2859" s="404">
        <v>45195</v>
      </c>
      <c r="E2859" t="s">
        <v>4271</v>
      </c>
      <c r="F2859" t="s">
        <v>3974</v>
      </c>
      <c r="G2859" t="s">
        <v>4270</v>
      </c>
      <c r="H2859" s="427">
        <v>55.18</v>
      </c>
      <c r="K2859" t="s">
        <v>4259</v>
      </c>
    </row>
    <row r="2860" spans="1:11" x14ac:dyDescent="0.25">
      <c r="A2860">
        <v>7350</v>
      </c>
      <c r="B2860" t="s">
        <v>86</v>
      </c>
      <c r="C2860">
        <v>220</v>
      </c>
      <c r="D2860" s="404">
        <v>45195</v>
      </c>
      <c r="E2860" t="s">
        <v>2681</v>
      </c>
      <c r="F2860" t="s">
        <v>3974</v>
      </c>
      <c r="G2860" t="s">
        <v>4272</v>
      </c>
      <c r="H2860" s="427">
        <v>98.47</v>
      </c>
      <c r="K2860" t="s">
        <v>4259</v>
      </c>
    </row>
    <row r="2861" spans="1:11" x14ac:dyDescent="0.25">
      <c r="A2861">
        <v>7350</v>
      </c>
      <c r="B2861" t="s">
        <v>86</v>
      </c>
      <c r="C2861">
        <v>220</v>
      </c>
      <c r="D2861" s="404">
        <v>45195</v>
      </c>
      <c r="E2861" t="s">
        <v>4271</v>
      </c>
      <c r="F2861" t="s">
        <v>3974</v>
      </c>
      <c r="G2861" t="s">
        <v>4270</v>
      </c>
      <c r="H2861" s="427">
        <v>55.18</v>
      </c>
      <c r="K2861" t="s">
        <v>4259</v>
      </c>
    </row>
    <row r="2862" spans="1:11" x14ac:dyDescent="0.25">
      <c r="A2862">
        <v>7350</v>
      </c>
      <c r="B2862" t="s">
        <v>86</v>
      </c>
      <c r="C2862">
        <v>230</v>
      </c>
      <c r="D2862" s="404">
        <v>45195</v>
      </c>
      <c r="E2862" t="s">
        <v>2681</v>
      </c>
      <c r="F2862" t="s">
        <v>3974</v>
      </c>
      <c r="G2862" t="s">
        <v>4272</v>
      </c>
      <c r="H2862" s="427">
        <v>98.47</v>
      </c>
      <c r="K2862" t="s">
        <v>4259</v>
      </c>
    </row>
    <row r="2863" spans="1:11" x14ac:dyDescent="0.25">
      <c r="A2863">
        <v>7350</v>
      </c>
      <c r="B2863" t="s">
        <v>86</v>
      </c>
      <c r="C2863">
        <v>230</v>
      </c>
      <c r="D2863" s="404">
        <v>45195</v>
      </c>
      <c r="E2863" t="s">
        <v>4271</v>
      </c>
      <c r="F2863" t="s">
        <v>3974</v>
      </c>
      <c r="G2863" t="s">
        <v>4270</v>
      </c>
      <c r="H2863" s="427">
        <v>55.18</v>
      </c>
      <c r="K2863" t="s">
        <v>4259</v>
      </c>
    </row>
    <row r="2864" spans="1:11" x14ac:dyDescent="0.25">
      <c r="A2864">
        <v>7350</v>
      </c>
      <c r="B2864" t="s">
        <v>86</v>
      </c>
      <c r="C2864">
        <v>240</v>
      </c>
      <c r="D2864" s="404">
        <v>45195</v>
      </c>
      <c r="E2864" t="s">
        <v>2681</v>
      </c>
      <c r="F2864" t="s">
        <v>3974</v>
      </c>
      <c r="G2864" t="s">
        <v>4272</v>
      </c>
      <c r="H2864" s="427">
        <v>98.47</v>
      </c>
      <c r="K2864" t="s">
        <v>4259</v>
      </c>
    </row>
    <row r="2865" spans="1:11" x14ac:dyDescent="0.25">
      <c r="A2865">
        <v>7350</v>
      </c>
      <c r="B2865" t="s">
        <v>86</v>
      </c>
      <c r="C2865">
        <v>240</v>
      </c>
      <c r="D2865" s="404">
        <v>45195</v>
      </c>
      <c r="E2865" t="s">
        <v>4271</v>
      </c>
      <c r="F2865" t="s">
        <v>3974</v>
      </c>
      <c r="G2865" t="s">
        <v>4270</v>
      </c>
      <c r="H2865" s="427">
        <v>55.18</v>
      </c>
      <c r="K2865" t="s">
        <v>4259</v>
      </c>
    </row>
    <row r="2866" spans="1:11" x14ac:dyDescent="0.25">
      <c r="A2866">
        <v>7350</v>
      </c>
      <c r="B2866" t="s">
        <v>86</v>
      </c>
      <c r="C2866">
        <v>330</v>
      </c>
      <c r="D2866" s="404">
        <v>45195</v>
      </c>
      <c r="E2866" t="s">
        <v>4274</v>
      </c>
      <c r="F2866" t="s">
        <v>4093</v>
      </c>
      <c r="H2866" s="427">
        <v>-25.54</v>
      </c>
      <c r="K2866" t="s">
        <v>4259</v>
      </c>
    </row>
    <row r="2867" spans="1:11" x14ac:dyDescent="0.25">
      <c r="A2867">
        <v>7350</v>
      </c>
      <c r="B2867" t="s">
        <v>86</v>
      </c>
      <c r="C2867">
        <v>340</v>
      </c>
      <c r="D2867" s="404">
        <v>45195</v>
      </c>
      <c r="E2867" t="s">
        <v>2681</v>
      </c>
      <c r="F2867" t="s">
        <v>3974</v>
      </c>
      <c r="G2867" t="s">
        <v>4272</v>
      </c>
      <c r="H2867" s="427">
        <v>44.31</v>
      </c>
      <c r="K2867" t="s">
        <v>4259</v>
      </c>
    </row>
    <row r="2868" spans="1:11" x14ac:dyDescent="0.25">
      <c r="A2868">
        <v>7350</v>
      </c>
      <c r="B2868" t="s">
        <v>86</v>
      </c>
      <c r="C2868">
        <v>340</v>
      </c>
      <c r="D2868" s="404">
        <v>45195</v>
      </c>
      <c r="E2868" t="s">
        <v>4271</v>
      </c>
      <c r="F2868" t="s">
        <v>3974</v>
      </c>
      <c r="G2868" t="s">
        <v>4270</v>
      </c>
      <c r="H2868" s="427">
        <v>24.83</v>
      </c>
      <c r="K2868" t="s">
        <v>4259</v>
      </c>
    </row>
    <row r="2869" spans="1:11" x14ac:dyDescent="0.25">
      <c r="A2869">
        <v>7350</v>
      </c>
      <c r="B2869" t="s">
        <v>86</v>
      </c>
      <c r="C2869">
        <v>935</v>
      </c>
      <c r="D2869" s="404">
        <v>45195</v>
      </c>
      <c r="E2869" t="s">
        <v>2681</v>
      </c>
      <c r="F2869" t="s">
        <v>3974</v>
      </c>
      <c r="G2869" t="s">
        <v>4273</v>
      </c>
      <c r="H2869" s="427">
        <v>27</v>
      </c>
      <c r="K2869" t="s">
        <v>4259</v>
      </c>
    </row>
    <row r="2870" spans="1:11" x14ac:dyDescent="0.25">
      <c r="A2870">
        <v>7350</v>
      </c>
      <c r="B2870" t="s">
        <v>86</v>
      </c>
      <c r="C2870">
        <v>936</v>
      </c>
      <c r="D2870" s="404">
        <v>45195</v>
      </c>
      <c r="E2870" t="s">
        <v>2681</v>
      </c>
      <c r="F2870" t="s">
        <v>3974</v>
      </c>
      <c r="G2870" t="s">
        <v>4272</v>
      </c>
      <c r="H2870" s="427">
        <v>54.16</v>
      </c>
      <c r="K2870" t="s">
        <v>4259</v>
      </c>
    </row>
    <row r="2871" spans="1:11" x14ac:dyDescent="0.25">
      <c r="A2871">
        <v>7350</v>
      </c>
      <c r="B2871" t="s">
        <v>86</v>
      </c>
      <c r="C2871">
        <v>936</v>
      </c>
      <c r="D2871" s="404">
        <v>45195</v>
      </c>
      <c r="E2871" t="s">
        <v>4271</v>
      </c>
      <c r="F2871" t="s">
        <v>3974</v>
      </c>
      <c r="G2871" t="s">
        <v>4270</v>
      </c>
      <c r="H2871" s="427">
        <v>30.35</v>
      </c>
      <c r="K2871" t="s">
        <v>4259</v>
      </c>
    </row>
    <row r="2872" spans="1:11" x14ac:dyDescent="0.25">
      <c r="A2872">
        <v>7350</v>
      </c>
      <c r="B2872" t="s">
        <v>86</v>
      </c>
      <c r="C2872">
        <v>110</v>
      </c>
      <c r="D2872" s="404">
        <v>45196</v>
      </c>
      <c r="E2872" t="s">
        <v>2681</v>
      </c>
      <c r="F2872" t="s">
        <v>3974</v>
      </c>
      <c r="G2872" t="s">
        <v>4265</v>
      </c>
      <c r="H2872" s="427">
        <v>80.92</v>
      </c>
      <c r="K2872" t="s">
        <v>4259</v>
      </c>
    </row>
    <row r="2873" spans="1:11" x14ac:dyDescent="0.25">
      <c r="A2873">
        <v>7350</v>
      </c>
      <c r="B2873" t="s">
        <v>86</v>
      </c>
      <c r="C2873">
        <v>112</v>
      </c>
      <c r="D2873" s="404">
        <v>45196</v>
      </c>
      <c r="E2873" t="s">
        <v>2681</v>
      </c>
      <c r="F2873" t="s">
        <v>3974</v>
      </c>
      <c r="G2873" t="s">
        <v>4265</v>
      </c>
      <c r="H2873" s="427">
        <v>40.46</v>
      </c>
      <c r="K2873" t="s">
        <v>4259</v>
      </c>
    </row>
    <row r="2874" spans="1:11" x14ac:dyDescent="0.25">
      <c r="A2874">
        <v>7350</v>
      </c>
      <c r="B2874" t="s">
        <v>86</v>
      </c>
      <c r="C2874">
        <v>120</v>
      </c>
      <c r="D2874" s="404">
        <v>45196</v>
      </c>
      <c r="E2874" t="s">
        <v>2681</v>
      </c>
      <c r="F2874" t="s">
        <v>3974</v>
      </c>
      <c r="G2874" t="s">
        <v>4265</v>
      </c>
      <c r="H2874" s="427">
        <v>89.01</v>
      </c>
      <c r="K2874" t="s">
        <v>4259</v>
      </c>
    </row>
    <row r="2875" spans="1:11" x14ac:dyDescent="0.25">
      <c r="A2875">
        <v>7350</v>
      </c>
      <c r="B2875" t="s">
        <v>86</v>
      </c>
      <c r="C2875">
        <v>130</v>
      </c>
      <c r="D2875" s="404">
        <v>45196</v>
      </c>
      <c r="E2875" t="s">
        <v>2681</v>
      </c>
      <c r="F2875" t="s">
        <v>3974</v>
      </c>
      <c r="G2875" t="s">
        <v>4265</v>
      </c>
      <c r="H2875" s="427">
        <v>68.78</v>
      </c>
      <c r="K2875" t="s">
        <v>4259</v>
      </c>
    </row>
    <row r="2876" spans="1:11" x14ac:dyDescent="0.25">
      <c r="A2876">
        <v>7350</v>
      </c>
      <c r="B2876" t="s">
        <v>86</v>
      </c>
      <c r="C2876">
        <v>140</v>
      </c>
      <c r="D2876" s="404">
        <v>45196</v>
      </c>
      <c r="E2876" t="s">
        <v>2681</v>
      </c>
      <c r="F2876" t="s">
        <v>3974</v>
      </c>
      <c r="G2876" t="s">
        <v>4265</v>
      </c>
      <c r="H2876" s="427">
        <v>80.92</v>
      </c>
      <c r="K2876" t="s">
        <v>4259</v>
      </c>
    </row>
    <row r="2877" spans="1:11" x14ac:dyDescent="0.25">
      <c r="A2877">
        <v>7350</v>
      </c>
      <c r="B2877" t="s">
        <v>86</v>
      </c>
      <c r="C2877">
        <v>160</v>
      </c>
      <c r="D2877" s="404">
        <v>45196</v>
      </c>
      <c r="E2877" t="s">
        <v>2681</v>
      </c>
      <c r="F2877" t="s">
        <v>3974</v>
      </c>
      <c r="G2877" t="s">
        <v>4265</v>
      </c>
      <c r="H2877" s="427">
        <v>24.28</v>
      </c>
      <c r="K2877" t="s">
        <v>4259</v>
      </c>
    </row>
    <row r="2878" spans="1:11" x14ac:dyDescent="0.25">
      <c r="A2878">
        <v>7350</v>
      </c>
      <c r="B2878" t="s">
        <v>86</v>
      </c>
      <c r="C2878">
        <v>440</v>
      </c>
      <c r="D2878" s="404">
        <v>45196</v>
      </c>
      <c r="E2878" t="s">
        <v>4266</v>
      </c>
      <c r="F2878" t="s">
        <v>4093</v>
      </c>
      <c r="H2878" s="427">
        <v>-491.3</v>
      </c>
      <c r="K2878" t="s">
        <v>4259</v>
      </c>
    </row>
    <row r="2879" spans="1:11" x14ac:dyDescent="0.25">
      <c r="A2879">
        <v>7350</v>
      </c>
      <c r="B2879" t="s">
        <v>86</v>
      </c>
      <c r="C2879">
        <v>935</v>
      </c>
      <c r="D2879" s="404">
        <v>45196</v>
      </c>
      <c r="E2879" t="s">
        <v>2681</v>
      </c>
      <c r="F2879" t="s">
        <v>3974</v>
      </c>
      <c r="G2879" t="s">
        <v>4265</v>
      </c>
      <c r="H2879" s="427">
        <v>20.23</v>
      </c>
      <c r="K2879" t="s">
        <v>4259</v>
      </c>
    </row>
    <row r="2880" spans="1:11" ht="30" x14ac:dyDescent="0.25">
      <c r="A2880">
        <v>7350</v>
      </c>
      <c r="B2880" t="s">
        <v>86</v>
      </c>
      <c r="C2880">
        <v>110</v>
      </c>
      <c r="D2880" s="404">
        <v>45197</v>
      </c>
      <c r="E2880" s="448" t="s">
        <v>4262</v>
      </c>
      <c r="F2880" t="s">
        <v>3974</v>
      </c>
      <c r="G2880" t="s">
        <v>4261</v>
      </c>
      <c r="H2880" s="427">
        <v>381.23</v>
      </c>
      <c r="K2880" t="s">
        <v>4725</v>
      </c>
    </row>
    <row r="2881" spans="1:11" ht="30" x14ac:dyDescent="0.25">
      <c r="A2881">
        <v>7350</v>
      </c>
      <c r="B2881" t="s">
        <v>86</v>
      </c>
      <c r="C2881">
        <v>112</v>
      </c>
      <c r="D2881" s="404">
        <v>45197</v>
      </c>
      <c r="E2881" s="448" t="s">
        <v>4262</v>
      </c>
      <c r="F2881" t="s">
        <v>3974</v>
      </c>
      <c r="G2881" t="s">
        <v>4261</v>
      </c>
      <c r="H2881" s="427">
        <v>190.62</v>
      </c>
      <c r="K2881" t="s">
        <v>4725</v>
      </c>
    </row>
    <row r="2882" spans="1:11" ht="30" x14ac:dyDescent="0.25">
      <c r="A2882">
        <v>7350</v>
      </c>
      <c r="B2882" t="s">
        <v>86</v>
      </c>
      <c r="C2882">
        <v>120</v>
      </c>
      <c r="D2882" s="404">
        <v>45197</v>
      </c>
      <c r="E2882" s="448" t="s">
        <v>4262</v>
      </c>
      <c r="F2882" t="s">
        <v>3974</v>
      </c>
      <c r="G2882" t="s">
        <v>4261</v>
      </c>
      <c r="H2882" s="427">
        <v>419.36</v>
      </c>
      <c r="K2882" t="s">
        <v>4725</v>
      </c>
    </row>
    <row r="2883" spans="1:11" ht="30" x14ac:dyDescent="0.25">
      <c r="A2883">
        <v>7350</v>
      </c>
      <c r="B2883" t="s">
        <v>86</v>
      </c>
      <c r="C2883">
        <v>130</v>
      </c>
      <c r="D2883" s="404">
        <v>45197</v>
      </c>
      <c r="E2883" s="448" t="s">
        <v>4262</v>
      </c>
      <c r="F2883" t="s">
        <v>3974</v>
      </c>
      <c r="G2883" t="s">
        <v>4261</v>
      </c>
      <c r="H2883" s="427">
        <v>324.05</v>
      </c>
      <c r="K2883" t="s">
        <v>4725</v>
      </c>
    </row>
    <row r="2884" spans="1:11" ht="30" x14ac:dyDescent="0.25">
      <c r="A2884">
        <v>7350</v>
      </c>
      <c r="B2884" t="s">
        <v>86</v>
      </c>
      <c r="C2884">
        <v>140</v>
      </c>
      <c r="D2884" s="404">
        <v>45197</v>
      </c>
      <c r="E2884" s="448" t="s">
        <v>4262</v>
      </c>
      <c r="F2884" t="s">
        <v>3974</v>
      </c>
      <c r="G2884" t="s">
        <v>4261</v>
      </c>
      <c r="H2884" s="427">
        <v>381.23</v>
      </c>
      <c r="K2884" t="s">
        <v>4725</v>
      </c>
    </row>
    <row r="2885" spans="1:11" ht="30" x14ac:dyDescent="0.25">
      <c r="A2885">
        <v>7350</v>
      </c>
      <c r="B2885" t="s">
        <v>86</v>
      </c>
      <c r="C2885">
        <v>160</v>
      </c>
      <c r="D2885" s="404">
        <v>45197</v>
      </c>
      <c r="E2885" s="448" t="s">
        <v>4262</v>
      </c>
      <c r="F2885" t="s">
        <v>3974</v>
      </c>
      <c r="G2885" t="s">
        <v>4261</v>
      </c>
      <c r="H2885" s="427">
        <v>114.37</v>
      </c>
      <c r="K2885" t="s">
        <v>4725</v>
      </c>
    </row>
    <row r="2886" spans="1:11" x14ac:dyDescent="0.25">
      <c r="A2886">
        <v>7350</v>
      </c>
      <c r="B2886" t="s">
        <v>86</v>
      </c>
      <c r="C2886">
        <v>430</v>
      </c>
      <c r="D2886" s="404">
        <v>45197</v>
      </c>
      <c r="E2886" t="s">
        <v>4264</v>
      </c>
      <c r="F2886" t="s">
        <v>3974</v>
      </c>
      <c r="G2886" t="s">
        <v>4263</v>
      </c>
      <c r="H2886" s="427">
        <v>43.17</v>
      </c>
      <c r="K2886" t="s">
        <v>4725</v>
      </c>
    </row>
    <row r="2887" spans="1:11" x14ac:dyDescent="0.25">
      <c r="A2887">
        <v>7350</v>
      </c>
      <c r="B2887" t="s">
        <v>86</v>
      </c>
      <c r="C2887">
        <v>440</v>
      </c>
      <c r="D2887" s="404">
        <v>45197</v>
      </c>
      <c r="E2887" t="s">
        <v>4264</v>
      </c>
      <c r="F2887" t="s">
        <v>3974</v>
      </c>
      <c r="G2887" t="s">
        <v>4263</v>
      </c>
      <c r="H2887" s="427">
        <v>43.16</v>
      </c>
      <c r="K2887" t="s">
        <v>4725</v>
      </c>
    </row>
    <row r="2888" spans="1:11" ht="30" x14ac:dyDescent="0.25">
      <c r="A2888">
        <v>7350</v>
      </c>
      <c r="B2888" t="s">
        <v>86</v>
      </c>
      <c r="C2888">
        <v>935</v>
      </c>
      <c r="D2888" s="404">
        <v>45197</v>
      </c>
      <c r="E2888" s="448" t="s">
        <v>4262</v>
      </c>
      <c r="F2888" t="s">
        <v>3974</v>
      </c>
      <c r="G2888" t="s">
        <v>4261</v>
      </c>
      <c r="H2888" s="427">
        <v>95.31</v>
      </c>
      <c r="K2888" t="s">
        <v>4725</v>
      </c>
    </row>
    <row r="2889" spans="1:11" x14ac:dyDescent="0.25">
      <c r="A2889">
        <v>7350</v>
      </c>
      <c r="B2889" t="s">
        <v>86</v>
      </c>
      <c r="C2889">
        <v>430</v>
      </c>
      <c r="D2889" s="404">
        <v>45198</v>
      </c>
      <c r="E2889" t="s">
        <v>4259</v>
      </c>
      <c r="F2889" t="s">
        <v>3974</v>
      </c>
      <c r="G2889" t="s">
        <v>4258</v>
      </c>
      <c r="H2889" s="427">
        <v>49.03</v>
      </c>
      <c r="K2889" t="s">
        <v>4259</v>
      </c>
    </row>
    <row r="2890" spans="1:11" x14ac:dyDescent="0.25">
      <c r="A2890">
        <v>7350</v>
      </c>
      <c r="B2890" t="s">
        <v>86</v>
      </c>
      <c r="C2890">
        <v>440</v>
      </c>
      <c r="D2890" s="404">
        <v>45198</v>
      </c>
      <c r="E2890" t="s">
        <v>4259</v>
      </c>
      <c r="F2890" t="s">
        <v>3974</v>
      </c>
      <c r="G2890" t="s">
        <v>4258</v>
      </c>
      <c r="H2890" s="427">
        <v>49.03</v>
      </c>
      <c r="K2890" t="s">
        <v>4259</v>
      </c>
    </row>
    <row r="2891" spans="1:11" ht="45" x14ac:dyDescent="0.25">
      <c r="A2891">
        <v>7350</v>
      </c>
      <c r="B2891" t="s">
        <v>86</v>
      </c>
      <c r="C2891">
        <v>110</v>
      </c>
      <c r="D2891" s="404">
        <v>45199</v>
      </c>
      <c r="E2891" s="448" t="s">
        <v>4257</v>
      </c>
      <c r="F2891" t="s">
        <v>3974</v>
      </c>
      <c r="G2891" t="s">
        <v>4256</v>
      </c>
      <c r="H2891" s="427">
        <v>191.96</v>
      </c>
      <c r="K2891" t="s">
        <v>4259</v>
      </c>
    </row>
    <row r="2892" spans="1:11" ht="45" x14ac:dyDescent="0.25">
      <c r="A2892">
        <v>7350</v>
      </c>
      <c r="B2892" t="s">
        <v>86</v>
      </c>
      <c r="C2892">
        <v>120</v>
      </c>
      <c r="D2892" s="404">
        <v>45199</v>
      </c>
      <c r="E2892" s="448" t="s">
        <v>4257</v>
      </c>
      <c r="F2892" t="s">
        <v>3974</v>
      </c>
      <c r="G2892" t="s">
        <v>4256</v>
      </c>
      <c r="H2892" s="427">
        <v>191.95</v>
      </c>
      <c r="K2892" t="s">
        <v>4259</v>
      </c>
    </row>
    <row r="2893" spans="1:11" x14ac:dyDescent="0.25">
      <c r="A2893">
        <v>7350</v>
      </c>
      <c r="B2893" t="s">
        <v>86</v>
      </c>
      <c r="C2893">
        <v>210</v>
      </c>
      <c r="D2893" s="404">
        <v>45202</v>
      </c>
      <c r="E2893" t="s">
        <v>2681</v>
      </c>
      <c r="F2893" t="s">
        <v>3974</v>
      </c>
      <c r="G2893" t="s">
        <v>4246</v>
      </c>
      <c r="H2893" s="427">
        <v>74.430000000000007</v>
      </c>
      <c r="K2893" t="s">
        <v>4259</v>
      </c>
    </row>
    <row r="2894" spans="1:11" x14ac:dyDescent="0.25">
      <c r="A2894">
        <v>7350</v>
      </c>
      <c r="B2894" t="s">
        <v>86</v>
      </c>
      <c r="C2894">
        <v>210</v>
      </c>
      <c r="D2894" s="404">
        <v>45202</v>
      </c>
      <c r="E2894" t="s">
        <v>2681</v>
      </c>
      <c r="F2894" t="s">
        <v>3974</v>
      </c>
      <c r="G2894" t="s">
        <v>4245</v>
      </c>
      <c r="H2894" s="427">
        <v>30.48</v>
      </c>
      <c r="K2894" t="s">
        <v>4259</v>
      </c>
    </row>
    <row r="2895" spans="1:11" x14ac:dyDescent="0.25">
      <c r="A2895">
        <v>7350</v>
      </c>
      <c r="B2895" t="s">
        <v>86</v>
      </c>
      <c r="C2895">
        <v>210</v>
      </c>
      <c r="D2895" s="404">
        <v>45202</v>
      </c>
      <c r="E2895" t="s">
        <v>4244</v>
      </c>
      <c r="F2895" t="s">
        <v>3974</v>
      </c>
      <c r="G2895" t="s">
        <v>4243</v>
      </c>
      <c r="H2895" s="427">
        <v>188</v>
      </c>
      <c r="K2895" t="s">
        <v>4259</v>
      </c>
    </row>
    <row r="2896" spans="1:11" x14ac:dyDescent="0.25">
      <c r="A2896">
        <v>7350</v>
      </c>
      <c r="B2896" t="s">
        <v>86</v>
      </c>
      <c r="C2896">
        <v>220</v>
      </c>
      <c r="D2896" s="404">
        <v>45202</v>
      </c>
      <c r="E2896" t="s">
        <v>2681</v>
      </c>
      <c r="F2896" t="s">
        <v>3974</v>
      </c>
      <c r="G2896" t="s">
        <v>4246</v>
      </c>
      <c r="H2896" s="427">
        <v>74.430000000000007</v>
      </c>
      <c r="K2896" t="s">
        <v>4259</v>
      </c>
    </row>
    <row r="2897" spans="1:11" x14ac:dyDescent="0.25">
      <c r="A2897">
        <v>7350</v>
      </c>
      <c r="B2897" t="s">
        <v>86</v>
      </c>
      <c r="C2897">
        <v>220</v>
      </c>
      <c r="D2897" s="404">
        <v>45202</v>
      </c>
      <c r="E2897" t="s">
        <v>2681</v>
      </c>
      <c r="F2897" t="s">
        <v>3974</v>
      </c>
      <c r="G2897" t="s">
        <v>4245</v>
      </c>
      <c r="H2897" s="427">
        <v>30.48</v>
      </c>
      <c r="K2897" t="s">
        <v>4259</v>
      </c>
    </row>
    <row r="2898" spans="1:11" x14ac:dyDescent="0.25">
      <c r="A2898">
        <v>7350</v>
      </c>
      <c r="B2898" t="s">
        <v>86</v>
      </c>
      <c r="C2898">
        <v>220</v>
      </c>
      <c r="D2898" s="404">
        <v>45202</v>
      </c>
      <c r="E2898" t="s">
        <v>4244</v>
      </c>
      <c r="F2898" t="s">
        <v>3974</v>
      </c>
      <c r="G2898" t="s">
        <v>4243</v>
      </c>
      <c r="H2898" s="427">
        <v>188</v>
      </c>
      <c r="K2898" t="s">
        <v>4259</v>
      </c>
    </row>
    <row r="2899" spans="1:11" x14ac:dyDescent="0.25">
      <c r="A2899">
        <v>7350</v>
      </c>
      <c r="B2899" t="s">
        <v>86</v>
      </c>
      <c r="C2899">
        <v>230</v>
      </c>
      <c r="D2899" s="404">
        <v>45202</v>
      </c>
      <c r="E2899" t="s">
        <v>2681</v>
      </c>
      <c r="F2899" t="s">
        <v>3974</v>
      </c>
      <c r="G2899" t="s">
        <v>4246</v>
      </c>
      <c r="H2899" s="427">
        <v>74.430000000000007</v>
      </c>
      <c r="K2899" t="s">
        <v>4259</v>
      </c>
    </row>
    <row r="2900" spans="1:11" x14ac:dyDescent="0.25">
      <c r="A2900">
        <v>7350</v>
      </c>
      <c r="B2900" t="s">
        <v>86</v>
      </c>
      <c r="C2900">
        <v>230</v>
      </c>
      <c r="D2900" s="404">
        <v>45202</v>
      </c>
      <c r="E2900" t="s">
        <v>2681</v>
      </c>
      <c r="F2900" t="s">
        <v>3974</v>
      </c>
      <c r="G2900" t="s">
        <v>4245</v>
      </c>
      <c r="H2900" s="427">
        <v>30.48</v>
      </c>
      <c r="K2900" t="s">
        <v>4259</v>
      </c>
    </row>
    <row r="2901" spans="1:11" x14ac:dyDescent="0.25">
      <c r="A2901">
        <v>7350</v>
      </c>
      <c r="B2901" t="s">
        <v>86</v>
      </c>
      <c r="C2901">
        <v>230</v>
      </c>
      <c r="D2901" s="404">
        <v>45202</v>
      </c>
      <c r="E2901" t="s">
        <v>4244</v>
      </c>
      <c r="F2901" t="s">
        <v>3974</v>
      </c>
      <c r="G2901" t="s">
        <v>4243</v>
      </c>
      <c r="H2901" s="427">
        <v>188</v>
      </c>
      <c r="K2901" t="s">
        <v>4259</v>
      </c>
    </row>
    <row r="2902" spans="1:11" x14ac:dyDescent="0.25">
      <c r="A2902">
        <v>7350</v>
      </c>
      <c r="B2902" t="s">
        <v>86</v>
      </c>
      <c r="C2902">
        <v>240</v>
      </c>
      <c r="D2902" s="404">
        <v>45202</v>
      </c>
      <c r="E2902" t="s">
        <v>2681</v>
      </c>
      <c r="F2902" t="s">
        <v>3974</v>
      </c>
      <c r="G2902" t="s">
        <v>4246</v>
      </c>
      <c r="H2902" s="427">
        <v>74.430000000000007</v>
      </c>
      <c r="K2902" t="s">
        <v>4259</v>
      </c>
    </row>
    <row r="2903" spans="1:11" x14ac:dyDescent="0.25">
      <c r="A2903">
        <v>7350</v>
      </c>
      <c r="B2903" t="s">
        <v>86</v>
      </c>
      <c r="C2903">
        <v>240</v>
      </c>
      <c r="D2903" s="404">
        <v>45202</v>
      </c>
      <c r="E2903" t="s">
        <v>2681</v>
      </c>
      <c r="F2903" t="s">
        <v>3974</v>
      </c>
      <c r="G2903" t="s">
        <v>4245</v>
      </c>
      <c r="H2903" s="427">
        <v>30.48</v>
      </c>
      <c r="K2903" t="s">
        <v>4259</v>
      </c>
    </row>
    <row r="2904" spans="1:11" x14ac:dyDescent="0.25">
      <c r="A2904">
        <v>7350</v>
      </c>
      <c r="B2904" t="s">
        <v>86</v>
      </c>
      <c r="C2904">
        <v>240</v>
      </c>
      <c r="D2904" s="404">
        <v>45202</v>
      </c>
      <c r="E2904" t="s">
        <v>4244</v>
      </c>
      <c r="F2904" t="s">
        <v>3974</v>
      </c>
      <c r="G2904" t="s">
        <v>4243</v>
      </c>
      <c r="H2904" s="427">
        <v>188</v>
      </c>
      <c r="K2904" t="s">
        <v>4259</v>
      </c>
    </row>
    <row r="2905" spans="1:11" x14ac:dyDescent="0.25">
      <c r="A2905">
        <v>7350</v>
      </c>
      <c r="B2905" t="s">
        <v>86</v>
      </c>
      <c r="C2905">
        <v>340</v>
      </c>
      <c r="D2905" s="404">
        <v>45202</v>
      </c>
      <c r="E2905" t="s">
        <v>2681</v>
      </c>
      <c r="F2905" t="s">
        <v>3974</v>
      </c>
      <c r="G2905" t="s">
        <v>4246</v>
      </c>
      <c r="H2905" s="427">
        <v>33.5</v>
      </c>
      <c r="K2905" t="s">
        <v>4259</v>
      </c>
    </row>
    <row r="2906" spans="1:11" x14ac:dyDescent="0.25">
      <c r="A2906">
        <v>7350</v>
      </c>
      <c r="B2906" t="s">
        <v>86</v>
      </c>
      <c r="C2906">
        <v>340</v>
      </c>
      <c r="D2906" s="404">
        <v>45202</v>
      </c>
      <c r="E2906" t="s">
        <v>2681</v>
      </c>
      <c r="F2906" t="s">
        <v>3974</v>
      </c>
      <c r="G2906" t="s">
        <v>4245</v>
      </c>
      <c r="H2906" s="427">
        <v>13.71</v>
      </c>
      <c r="K2906" t="s">
        <v>4259</v>
      </c>
    </row>
    <row r="2907" spans="1:11" x14ac:dyDescent="0.25">
      <c r="A2907">
        <v>7350</v>
      </c>
      <c r="B2907" t="s">
        <v>86</v>
      </c>
      <c r="C2907">
        <v>340</v>
      </c>
      <c r="D2907" s="404">
        <v>45202</v>
      </c>
      <c r="E2907" t="s">
        <v>4244</v>
      </c>
      <c r="F2907" t="s">
        <v>3974</v>
      </c>
      <c r="G2907" t="s">
        <v>4243</v>
      </c>
      <c r="H2907" s="427">
        <v>84.6</v>
      </c>
      <c r="K2907" t="s">
        <v>4259</v>
      </c>
    </row>
    <row r="2908" spans="1:11" x14ac:dyDescent="0.25">
      <c r="A2908">
        <v>7350</v>
      </c>
      <c r="B2908" t="s">
        <v>86</v>
      </c>
      <c r="C2908">
        <v>430</v>
      </c>
      <c r="D2908" s="404">
        <v>45202</v>
      </c>
      <c r="E2908" t="s">
        <v>4248</v>
      </c>
      <c r="F2908" t="s">
        <v>3974</v>
      </c>
      <c r="G2908" t="s">
        <v>4247</v>
      </c>
      <c r="H2908" s="427">
        <v>62.24</v>
      </c>
      <c r="K2908" t="s">
        <v>4259</v>
      </c>
    </row>
    <row r="2909" spans="1:11" x14ac:dyDescent="0.25">
      <c r="A2909">
        <v>7350</v>
      </c>
      <c r="B2909" t="s">
        <v>86</v>
      </c>
      <c r="C2909">
        <v>440</v>
      </c>
      <c r="D2909" s="404">
        <v>45202</v>
      </c>
      <c r="E2909" t="s">
        <v>4248</v>
      </c>
      <c r="F2909" t="s">
        <v>3974</v>
      </c>
      <c r="G2909" t="s">
        <v>4247</v>
      </c>
      <c r="H2909" s="427">
        <v>62.23</v>
      </c>
      <c r="K2909" t="s">
        <v>4259</v>
      </c>
    </row>
    <row r="2910" spans="1:11" x14ac:dyDescent="0.25">
      <c r="A2910">
        <v>7350</v>
      </c>
      <c r="B2910" t="s">
        <v>86</v>
      </c>
      <c r="C2910">
        <v>936</v>
      </c>
      <c r="D2910" s="404">
        <v>45202</v>
      </c>
      <c r="E2910" t="s">
        <v>2681</v>
      </c>
      <c r="F2910" t="s">
        <v>3974</v>
      </c>
      <c r="G2910" t="s">
        <v>4246</v>
      </c>
      <c r="H2910" s="427">
        <v>40.94</v>
      </c>
      <c r="K2910" t="s">
        <v>4259</v>
      </c>
    </row>
    <row r="2911" spans="1:11" x14ac:dyDescent="0.25">
      <c r="A2911">
        <v>7350</v>
      </c>
      <c r="B2911" t="s">
        <v>86</v>
      </c>
      <c r="C2911">
        <v>936</v>
      </c>
      <c r="D2911" s="404">
        <v>45202</v>
      </c>
      <c r="E2911" t="s">
        <v>2681</v>
      </c>
      <c r="F2911" t="s">
        <v>3974</v>
      </c>
      <c r="G2911" t="s">
        <v>4245</v>
      </c>
      <c r="H2911" s="427">
        <v>16.77</v>
      </c>
      <c r="K2911" t="s">
        <v>4259</v>
      </c>
    </row>
    <row r="2912" spans="1:11" x14ac:dyDescent="0.25">
      <c r="A2912">
        <v>7350</v>
      </c>
      <c r="B2912" t="s">
        <v>86</v>
      </c>
      <c r="C2912">
        <v>936</v>
      </c>
      <c r="D2912" s="404">
        <v>45202</v>
      </c>
      <c r="E2912" t="s">
        <v>4244</v>
      </c>
      <c r="F2912" t="s">
        <v>3974</v>
      </c>
      <c r="G2912" t="s">
        <v>4243</v>
      </c>
      <c r="H2912" s="427">
        <v>103.4</v>
      </c>
      <c r="K2912" t="s">
        <v>4259</v>
      </c>
    </row>
    <row r="2913" spans="1:11" x14ac:dyDescent="0.25">
      <c r="A2913">
        <v>7350</v>
      </c>
      <c r="B2913" t="s">
        <v>86</v>
      </c>
      <c r="C2913">
        <v>110</v>
      </c>
      <c r="D2913" s="404">
        <v>45204</v>
      </c>
      <c r="E2913" t="s">
        <v>2681</v>
      </c>
      <c r="F2913" t="s">
        <v>3974</v>
      </c>
      <c r="G2913" t="s">
        <v>4240</v>
      </c>
      <c r="H2913" s="427">
        <v>267.05</v>
      </c>
      <c r="K2913" t="s">
        <v>4259</v>
      </c>
    </row>
    <row r="2914" spans="1:11" x14ac:dyDescent="0.25">
      <c r="A2914">
        <v>7350</v>
      </c>
      <c r="B2914" t="s">
        <v>86</v>
      </c>
      <c r="C2914">
        <v>110</v>
      </c>
      <c r="D2914" s="404">
        <v>45204</v>
      </c>
      <c r="E2914" t="s">
        <v>4239</v>
      </c>
      <c r="F2914" t="s">
        <v>3974</v>
      </c>
      <c r="G2914" t="s">
        <v>4238</v>
      </c>
      <c r="H2914" s="427">
        <v>116.5</v>
      </c>
      <c r="K2914" t="s">
        <v>4259</v>
      </c>
    </row>
    <row r="2915" spans="1:11" x14ac:dyDescent="0.25">
      <c r="A2915">
        <v>7350</v>
      </c>
      <c r="B2915" t="s">
        <v>86</v>
      </c>
      <c r="C2915">
        <v>112</v>
      </c>
      <c r="D2915" s="404">
        <v>45204</v>
      </c>
      <c r="E2915" t="s">
        <v>2681</v>
      </c>
      <c r="F2915" t="s">
        <v>3974</v>
      </c>
      <c r="G2915" t="s">
        <v>4240</v>
      </c>
      <c r="H2915" s="427">
        <v>133.52000000000001</v>
      </c>
      <c r="K2915" t="s">
        <v>4259</v>
      </c>
    </row>
    <row r="2916" spans="1:11" x14ac:dyDescent="0.25">
      <c r="A2916">
        <v>7350</v>
      </c>
      <c r="B2916" t="s">
        <v>86</v>
      </c>
      <c r="C2916">
        <v>112</v>
      </c>
      <c r="D2916" s="404">
        <v>45204</v>
      </c>
      <c r="E2916" t="s">
        <v>4239</v>
      </c>
      <c r="F2916" t="s">
        <v>3974</v>
      </c>
      <c r="G2916" t="s">
        <v>4238</v>
      </c>
      <c r="H2916" s="427">
        <v>58.25</v>
      </c>
      <c r="K2916" t="s">
        <v>4259</v>
      </c>
    </row>
    <row r="2917" spans="1:11" x14ac:dyDescent="0.25">
      <c r="A2917">
        <v>7350</v>
      </c>
      <c r="B2917" t="s">
        <v>86</v>
      </c>
      <c r="C2917">
        <v>120</v>
      </c>
      <c r="D2917" s="404">
        <v>45204</v>
      </c>
      <c r="E2917" t="s">
        <v>2681</v>
      </c>
      <c r="F2917" t="s">
        <v>3974</v>
      </c>
      <c r="G2917" t="s">
        <v>4240</v>
      </c>
      <c r="H2917" s="427">
        <v>293.76</v>
      </c>
      <c r="K2917" t="s">
        <v>4259</v>
      </c>
    </row>
    <row r="2918" spans="1:11" x14ac:dyDescent="0.25">
      <c r="A2918">
        <v>7350</v>
      </c>
      <c r="B2918" t="s">
        <v>86</v>
      </c>
      <c r="C2918">
        <v>120</v>
      </c>
      <c r="D2918" s="404">
        <v>45204</v>
      </c>
      <c r="E2918" t="s">
        <v>4239</v>
      </c>
      <c r="F2918" t="s">
        <v>3974</v>
      </c>
      <c r="G2918" t="s">
        <v>4238</v>
      </c>
      <c r="H2918" s="427">
        <v>128.15</v>
      </c>
      <c r="K2918" t="s">
        <v>4259</v>
      </c>
    </row>
    <row r="2919" spans="1:11" x14ac:dyDescent="0.25">
      <c r="A2919">
        <v>7350</v>
      </c>
      <c r="B2919" t="s">
        <v>86</v>
      </c>
      <c r="C2919">
        <v>130</v>
      </c>
      <c r="D2919" s="404">
        <v>45204</v>
      </c>
      <c r="E2919" t="s">
        <v>2681</v>
      </c>
      <c r="F2919" t="s">
        <v>3974</v>
      </c>
      <c r="G2919" t="s">
        <v>4240</v>
      </c>
      <c r="H2919" s="427">
        <v>226.99</v>
      </c>
      <c r="K2919" t="s">
        <v>4259</v>
      </c>
    </row>
    <row r="2920" spans="1:11" x14ac:dyDescent="0.25">
      <c r="A2920">
        <v>7350</v>
      </c>
      <c r="B2920" t="s">
        <v>86</v>
      </c>
      <c r="C2920">
        <v>130</v>
      </c>
      <c r="D2920" s="404">
        <v>45204</v>
      </c>
      <c r="E2920" t="s">
        <v>4239</v>
      </c>
      <c r="F2920" t="s">
        <v>3974</v>
      </c>
      <c r="G2920" t="s">
        <v>4238</v>
      </c>
      <c r="H2920" s="427">
        <v>99.03</v>
      </c>
      <c r="K2920" t="s">
        <v>4259</v>
      </c>
    </row>
    <row r="2921" spans="1:11" x14ac:dyDescent="0.25">
      <c r="A2921">
        <v>7350</v>
      </c>
      <c r="B2921" t="s">
        <v>86</v>
      </c>
      <c r="C2921">
        <v>140</v>
      </c>
      <c r="D2921" s="404">
        <v>45204</v>
      </c>
      <c r="E2921" t="s">
        <v>2681</v>
      </c>
      <c r="F2921" t="s">
        <v>3974</v>
      </c>
      <c r="G2921" t="s">
        <v>4240</v>
      </c>
      <c r="H2921" s="427">
        <v>267.05</v>
      </c>
      <c r="K2921" t="s">
        <v>4259</v>
      </c>
    </row>
    <row r="2922" spans="1:11" x14ac:dyDescent="0.25">
      <c r="A2922">
        <v>7350</v>
      </c>
      <c r="B2922" t="s">
        <v>86</v>
      </c>
      <c r="C2922">
        <v>140</v>
      </c>
      <c r="D2922" s="404">
        <v>45204</v>
      </c>
      <c r="E2922" t="s">
        <v>4239</v>
      </c>
      <c r="F2922" t="s">
        <v>3974</v>
      </c>
      <c r="G2922" t="s">
        <v>4238</v>
      </c>
      <c r="H2922" s="427">
        <v>116.5</v>
      </c>
      <c r="K2922" t="s">
        <v>4259</v>
      </c>
    </row>
    <row r="2923" spans="1:11" x14ac:dyDescent="0.25">
      <c r="A2923">
        <v>7350</v>
      </c>
      <c r="B2923" t="s">
        <v>86</v>
      </c>
      <c r="C2923">
        <v>160</v>
      </c>
      <c r="D2923" s="404">
        <v>45204</v>
      </c>
      <c r="E2923" t="s">
        <v>2681</v>
      </c>
      <c r="F2923" t="s">
        <v>3974</v>
      </c>
      <c r="G2923" t="s">
        <v>4240</v>
      </c>
      <c r="H2923" s="427">
        <v>80.11</v>
      </c>
      <c r="K2923" t="s">
        <v>4259</v>
      </c>
    </row>
    <row r="2924" spans="1:11" x14ac:dyDescent="0.25">
      <c r="A2924">
        <v>7350</v>
      </c>
      <c r="B2924" t="s">
        <v>86</v>
      </c>
      <c r="C2924">
        <v>160</v>
      </c>
      <c r="D2924" s="404">
        <v>45204</v>
      </c>
      <c r="E2924" t="s">
        <v>4239</v>
      </c>
      <c r="F2924" t="s">
        <v>3974</v>
      </c>
      <c r="G2924" t="s">
        <v>4238</v>
      </c>
      <c r="H2924" s="427">
        <v>34.950000000000003</v>
      </c>
      <c r="K2924" t="s">
        <v>4259</v>
      </c>
    </row>
    <row r="2925" spans="1:11" x14ac:dyDescent="0.25">
      <c r="A2925">
        <v>7350</v>
      </c>
      <c r="B2925" t="s">
        <v>86</v>
      </c>
      <c r="C2925">
        <v>935</v>
      </c>
      <c r="D2925" s="404">
        <v>45204</v>
      </c>
      <c r="E2925" t="s">
        <v>2681</v>
      </c>
      <c r="F2925" t="s">
        <v>3974</v>
      </c>
      <c r="G2925" t="s">
        <v>4240</v>
      </c>
      <c r="H2925" s="427">
        <v>66.77</v>
      </c>
      <c r="K2925" t="s">
        <v>4259</v>
      </c>
    </row>
    <row r="2926" spans="1:11" x14ac:dyDescent="0.25">
      <c r="A2926">
        <v>7350</v>
      </c>
      <c r="B2926" t="s">
        <v>86</v>
      </c>
      <c r="C2926">
        <v>935</v>
      </c>
      <c r="D2926" s="404">
        <v>45204</v>
      </c>
      <c r="E2926" t="s">
        <v>4239</v>
      </c>
      <c r="F2926" t="s">
        <v>3974</v>
      </c>
      <c r="G2926" t="s">
        <v>4238</v>
      </c>
      <c r="H2926" s="427">
        <v>29.12</v>
      </c>
      <c r="K2926" t="s">
        <v>4259</v>
      </c>
    </row>
    <row r="2927" spans="1:11" x14ac:dyDescent="0.25">
      <c r="A2927">
        <v>7350</v>
      </c>
      <c r="B2927" t="s">
        <v>86</v>
      </c>
      <c r="C2927">
        <v>110</v>
      </c>
      <c r="D2927" s="404">
        <v>45208</v>
      </c>
      <c r="E2927" t="s">
        <v>4013</v>
      </c>
      <c r="F2927" t="s">
        <v>3974</v>
      </c>
      <c r="G2927" t="s">
        <v>4232</v>
      </c>
      <c r="H2927" s="427">
        <v>17.399999999999999</v>
      </c>
      <c r="K2927" t="s">
        <v>4259</v>
      </c>
    </row>
    <row r="2928" spans="1:11" x14ac:dyDescent="0.25">
      <c r="A2928">
        <v>7350</v>
      </c>
      <c r="B2928" t="s">
        <v>86</v>
      </c>
      <c r="C2928">
        <v>112</v>
      </c>
      <c r="D2928" s="404">
        <v>45208</v>
      </c>
      <c r="E2928" t="s">
        <v>4013</v>
      </c>
      <c r="F2928" t="s">
        <v>3974</v>
      </c>
      <c r="G2928" t="s">
        <v>4232</v>
      </c>
      <c r="H2928" s="427">
        <v>8.6999999999999993</v>
      </c>
      <c r="K2928" t="s">
        <v>4259</v>
      </c>
    </row>
    <row r="2929" spans="1:11" x14ac:dyDescent="0.25">
      <c r="A2929">
        <v>7350</v>
      </c>
      <c r="B2929" t="s">
        <v>86</v>
      </c>
      <c r="C2929">
        <v>120</v>
      </c>
      <c r="D2929" s="404">
        <v>45208</v>
      </c>
      <c r="E2929" t="s">
        <v>4013</v>
      </c>
      <c r="F2929" t="s">
        <v>3974</v>
      </c>
      <c r="G2929" t="s">
        <v>4232</v>
      </c>
      <c r="H2929" s="427">
        <v>19.14</v>
      </c>
      <c r="K2929" t="s">
        <v>4259</v>
      </c>
    </row>
    <row r="2930" spans="1:11" x14ac:dyDescent="0.25">
      <c r="A2930">
        <v>7350</v>
      </c>
      <c r="B2930" t="s">
        <v>86</v>
      </c>
      <c r="C2930">
        <v>130</v>
      </c>
      <c r="D2930" s="404">
        <v>45208</v>
      </c>
      <c r="E2930" t="s">
        <v>4013</v>
      </c>
      <c r="F2930" t="s">
        <v>3974</v>
      </c>
      <c r="G2930" t="s">
        <v>4232</v>
      </c>
      <c r="H2930" s="427">
        <v>14.79</v>
      </c>
      <c r="K2930" t="s">
        <v>4259</v>
      </c>
    </row>
    <row r="2931" spans="1:11" x14ac:dyDescent="0.25">
      <c r="A2931">
        <v>7350</v>
      </c>
      <c r="B2931" t="s">
        <v>86</v>
      </c>
      <c r="C2931">
        <v>140</v>
      </c>
      <c r="D2931" s="404">
        <v>45208</v>
      </c>
      <c r="E2931" t="s">
        <v>4013</v>
      </c>
      <c r="F2931" t="s">
        <v>3974</v>
      </c>
      <c r="G2931" t="s">
        <v>4232</v>
      </c>
      <c r="H2931" s="427">
        <v>17.399999999999999</v>
      </c>
      <c r="K2931" t="s">
        <v>4259</v>
      </c>
    </row>
    <row r="2932" spans="1:11" x14ac:dyDescent="0.25">
      <c r="A2932">
        <v>7350</v>
      </c>
      <c r="B2932" t="s">
        <v>86</v>
      </c>
      <c r="C2932">
        <v>160</v>
      </c>
      <c r="D2932" s="404">
        <v>45208</v>
      </c>
      <c r="E2932" t="s">
        <v>4013</v>
      </c>
      <c r="F2932" t="s">
        <v>3974</v>
      </c>
      <c r="G2932" t="s">
        <v>4232</v>
      </c>
      <c r="H2932" s="427">
        <v>5.22</v>
      </c>
      <c r="K2932" t="s">
        <v>4259</v>
      </c>
    </row>
    <row r="2933" spans="1:11" x14ac:dyDescent="0.25">
      <c r="A2933">
        <v>7350</v>
      </c>
      <c r="B2933" t="s">
        <v>86</v>
      </c>
      <c r="C2933">
        <v>430</v>
      </c>
      <c r="D2933" s="404">
        <v>45208</v>
      </c>
      <c r="E2933" t="s">
        <v>4033</v>
      </c>
      <c r="F2933" t="s">
        <v>3974</v>
      </c>
      <c r="G2933" t="s">
        <v>4233</v>
      </c>
      <c r="H2933" s="427">
        <v>122.92</v>
      </c>
      <c r="K2933" t="s">
        <v>4259</v>
      </c>
    </row>
    <row r="2934" spans="1:11" x14ac:dyDescent="0.25">
      <c r="A2934">
        <v>7350</v>
      </c>
      <c r="B2934" t="s">
        <v>86</v>
      </c>
      <c r="C2934">
        <v>440</v>
      </c>
      <c r="D2934" s="404">
        <v>45208</v>
      </c>
      <c r="E2934" t="s">
        <v>4033</v>
      </c>
      <c r="F2934" t="s">
        <v>3974</v>
      </c>
      <c r="G2934" t="s">
        <v>4233</v>
      </c>
      <c r="H2934" s="427">
        <v>122.92</v>
      </c>
      <c r="K2934" t="s">
        <v>4259</v>
      </c>
    </row>
    <row r="2935" spans="1:11" x14ac:dyDescent="0.25">
      <c r="A2935">
        <v>7350</v>
      </c>
      <c r="B2935" t="s">
        <v>86</v>
      </c>
      <c r="C2935">
        <v>935</v>
      </c>
      <c r="D2935" s="404">
        <v>45208</v>
      </c>
      <c r="E2935" t="s">
        <v>4013</v>
      </c>
      <c r="F2935" t="s">
        <v>3974</v>
      </c>
      <c r="G2935" t="s">
        <v>4232</v>
      </c>
      <c r="H2935" s="427">
        <v>4.3499999999999996</v>
      </c>
      <c r="K2935" t="s">
        <v>4259</v>
      </c>
    </row>
    <row r="2936" spans="1:11" x14ac:dyDescent="0.25">
      <c r="A2936">
        <v>7350</v>
      </c>
      <c r="B2936" t="s">
        <v>86</v>
      </c>
      <c r="C2936">
        <v>210</v>
      </c>
      <c r="D2936" s="404">
        <v>45209</v>
      </c>
      <c r="E2936" t="s">
        <v>2681</v>
      </c>
      <c r="F2936" t="s">
        <v>3974</v>
      </c>
      <c r="G2936" t="s">
        <v>4231</v>
      </c>
      <c r="H2936" s="427">
        <v>59.74</v>
      </c>
      <c r="K2936" t="s">
        <v>4259</v>
      </c>
    </row>
    <row r="2937" spans="1:11" x14ac:dyDescent="0.25">
      <c r="A2937">
        <v>7350</v>
      </c>
      <c r="B2937" t="s">
        <v>86</v>
      </c>
      <c r="C2937">
        <v>220</v>
      </c>
      <c r="D2937" s="404">
        <v>45209</v>
      </c>
      <c r="E2937" t="s">
        <v>2681</v>
      </c>
      <c r="F2937" t="s">
        <v>3974</v>
      </c>
      <c r="G2937" t="s">
        <v>4231</v>
      </c>
      <c r="H2937" s="427">
        <v>59.74</v>
      </c>
      <c r="K2937" t="s">
        <v>4259</v>
      </c>
    </row>
    <row r="2938" spans="1:11" x14ac:dyDescent="0.25">
      <c r="A2938">
        <v>7350</v>
      </c>
      <c r="B2938" t="s">
        <v>86</v>
      </c>
      <c r="C2938">
        <v>230</v>
      </c>
      <c r="D2938" s="404">
        <v>45209</v>
      </c>
      <c r="E2938" t="s">
        <v>2681</v>
      </c>
      <c r="F2938" t="s">
        <v>3974</v>
      </c>
      <c r="G2938" t="s">
        <v>4231</v>
      </c>
      <c r="H2938" s="427">
        <v>59.74</v>
      </c>
      <c r="K2938" t="s">
        <v>4259</v>
      </c>
    </row>
    <row r="2939" spans="1:11" x14ac:dyDescent="0.25">
      <c r="A2939">
        <v>7350</v>
      </c>
      <c r="B2939" t="s">
        <v>86</v>
      </c>
      <c r="C2939">
        <v>240</v>
      </c>
      <c r="D2939" s="404">
        <v>45209</v>
      </c>
      <c r="E2939" t="s">
        <v>2681</v>
      </c>
      <c r="F2939" t="s">
        <v>3974</v>
      </c>
      <c r="G2939" t="s">
        <v>4231</v>
      </c>
      <c r="H2939" s="427">
        <v>59.74</v>
      </c>
      <c r="K2939" t="s">
        <v>4259</v>
      </c>
    </row>
    <row r="2940" spans="1:11" x14ac:dyDescent="0.25">
      <c r="A2940">
        <v>7350</v>
      </c>
      <c r="B2940" t="s">
        <v>86</v>
      </c>
      <c r="C2940">
        <v>340</v>
      </c>
      <c r="D2940" s="404">
        <v>45209</v>
      </c>
      <c r="E2940" t="s">
        <v>2681</v>
      </c>
      <c r="F2940" t="s">
        <v>3974</v>
      </c>
      <c r="G2940" t="s">
        <v>4231</v>
      </c>
      <c r="H2940" s="427">
        <v>26.88</v>
      </c>
      <c r="K2940" t="s">
        <v>4259</v>
      </c>
    </row>
    <row r="2941" spans="1:11" x14ac:dyDescent="0.25">
      <c r="A2941">
        <v>7350</v>
      </c>
      <c r="B2941" t="s">
        <v>86</v>
      </c>
      <c r="C2941">
        <v>936</v>
      </c>
      <c r="D2941" s="404">
        <v>45209</v>
      </c>
      <c r="E2941" t="s">
        <v>2681</v>
      </c>
      <c r="F2941" t="s">
        <v>3974</v>
      </c>
      <c r="G2941" t="s">
        <v>4231</v>
      </c>
      <c r="H2941" s="427">
        <v>32.85</v>
      </c>
      <c r="K2941" t="s">
        <v>4259</v>
      </c>
    </row>
    <row r="2942" spans="1:11" x14ac:dyDescent="0.25">
      <c r="A2942">
        <v>7350</v>
      </c>
      <c r="B2942" t="s">
        <v>86</v>
      </c>
      <c r="C2942">
        <v>170</v>
      </c>
      <c r="D2942" s="404">
        <v>45215</v>
      </c>
      <c r="E2942" t="s">
        <v>2588</v>
      </c>
      <c r="F2942" t="s">
        <v>3974</v>
      </c>
      <c r="G2942" t="s">
        <v>4227</v>
      </c>
      <c r="H2942" s="427">
        <v>232.49</v>
      </c>
      <c r="K2942" t="s">
        <v>4259</v>
      </c>
    </row>
    <row r="2943" spans="1:11" ht="90" x14ac:dyDescent="0.25">
      <c r="A2943">
        <v>7350</v>
      </c>
      <c r="B2943" t="s">
        <v>86</v>
      </c>
      <c r="C2943">
        <v>340</v>
      </c>
      <c r="D2943" s="404">
        <v>45215</v>
      </c>
      <c r="E2943" s="448" t="s">
        <v>4226</v>
      </c>
      <c r="F2943" t="s">
        <v>3974</v>
      </c>
      <c r="G2943" t="s">
        <v>4225</v>
      </c>
      <c r="H2943" s="427">
        <v>254.93</v>
      </c>
      <c r="K2943" t="s">
        <v>4259</v>
      </c>
    </row>
    <row r="2944" spans="1:11" ht="90" x14ac:dyDescent="0.25">
      <c r="A2944">
        <v>7350</v>
      </c>
      <c r="B2944" t="s">
        <v>86</v>
      </c>
      <c r="C2944">
        <v>340</v>
      </c>
      <c r="D2944" s="404">
        <v>45215</v>
      </c>
      <c r="E2944" s="448" t="s">
        <v>4226</v>
      </c>
      <c r="F2944" t="s">
        <v>3974</v>
      </c>
      <c r="G2944" t="s">
        <v>4225</v>
      </c>
      <c r="H2944" s="427">
        <v>254.93</v>
      </c>
      <c r="K2944" t="s">
        <v>4259</v>
      </c>
    </row>
    <row r="2945" spans="1:11" ht="90" x14ac:dyDescent="0.25">
      <c r="A2945">
        <v>7350</v>
      </c>
      <c r="B2945" t="s">
        <v>86</v>
      </c>
      <c r="C2945">
        <v>936</v>
      </c>
      <c r="D2945" s="404">
        <v>45215</v>
      </c>
      <c r="E2945" s="448" t="s">
        <v>4226</v>
      </c>
      <c r="F2945" t="s">
        <v>3974</v>
      </c>
      <c r="G2945" t="s">
        <v>4225</v>
      </c>
      <c r="H2945" s="427">
        <v>254.93</v>
      </c>
      <c r="K2945" t="s">
        <v>4259</v>
      </c>
    </row>
    <row r="2946" spans="1:11" x14ac:dyDescent="0.25">
      <c r="A2946">
        <v>7350</v>
      </c>
      <c r="B2946" t="s">
        <v>86</v>
      </c>
      <c r="C2946">
        <v>110</v>
      </c>
      <c r="D2946" s="404">
        <v>45216</v>
      </c>
      <c r="E2946" t="s">
        <v>2681</v>
      </c>
      <c r="F2946" t="s">
        <v>3974</v>
      </c>
      <c r="G2946" t="s">
        <v>4223</v>
      </c>
      <c r="H2946" s="427">
        <v>91.09</v>
      </c>
      <c r="K2946" t="s">
        <v>4259</v>
      </c>
    </row>
    <row r="2947" spans="1:11" x14ac:dyDescent="0.25">
      <c r="A2947">
        <v>7350</v>
      </c>
      <c r="B2947" t="s">
        <v>86</v>
      </c>
      <c r="C2947">
        <v>112</v>
      </c>
      <c r="D2947" s="404">
        <v>45216</v>
      </c>
      <c r="E2947" t="s">
        <v>2681</v>
      </c>
      <c r="F2947" t="s">
        <v>3974</v>
      </c>
      <c r="G2947" t="s">
        <v>4223</v>
      </c>
      <c r="H2947" s="427">
        <v>45.55</v>
      </c>
      <c r="K2947" t="s">
        <v>4259</v>
      </c>
    </row>
    <row r="2948" spans="1:11" x14ac:dyDescent="0.25">
      <c r="A2948">
        <v>7350</v>
      </c>
      <c r="B2948" t="s">
        <v>86</v>
      </c>
      <c r="C2948">
        <v>120</v>
      </c>
      <c r="D2948" s="404">
        <v>45216</v>
      </c>
      <c r="E2948" t="s">
        <v>2681</v>
      </c>
      <c r="F2948" t="s">
        <v>3974</v>
      </c>
      <c r="G2948" t="s">
        <v>4223</v>
      </c>
      <c r="H2948" s="427">
        <v>100.2</v>
      </c>
      <c r="K2948" t="s">
        <v>4259</v>
      </c>
    </row>
    <row r="2949" spans="1:11" x14ac:dyDescent="0.25">
      <c r="A2949">
        <v>7350</v>
      </c>
      <c r="B2949" t="s">
        <v>86</v>
      </c>
      <c r="C2949">
        <v>130</v>
      </c>
      <c r="D2949" s="404">
        <v>45216</v>
      </c>
      <c r="E2949" t="s">
        <v>2681</v>
      </c>
      <c r="F2949" t="s">
        <v>3974</v>
      </c>
      <c r="G2949" t="s">
        <v>4223</v>
      </c>
      <c r="H2949" s="427">
        <v>77.430000000000007</v>
      </c>
      <c r="K2949" t="s">
        <v>4259</v>
      </c>
    </row>
    <row r="2950" spans="1:11" x14ac:dyDescent="0.25">
      <c r="A2950">
        <v>7350</v>
      </c>
      <c r="B2950" t="s">
        <v>86</v>
      </c>
      <c r="C2950">
        <v>140</v>
      </c>
      <c r="D2950" s="404">
        <v>45216</v>
      </c>
      <c r="E2950" t="s">
        <v>2681</v>
      </c>
      <c r="F2950" t="s">
        <v>3974</v>
      </c>
      <c r="G2950" t="s">
        <v>4223</v>
      </c>
      <c r="H2950" s="427">
        <v>91.09</v>
      </c>
      <c r="K2950" t="s">
        <v>4259</v>
      </c>
    </row>
    <row r="2951" spans="1:11" x14ac:dyDescent="0.25">
      <c r="A2951">
        <v>7350</v>
      </c>
      <c r="B2951" t="s">
        <v>86</v>
      </c>
      <c r="C2951">
        <v>160</v>
      </c>
      <c r="D2951" s="404">
        <v>45216</v>
      </c>
      <c r="E2951" t="s">
        <v>2681</v>
      </c>
      <c r="F2951" t="s">
        <v>3974</v>
      </c>
      <c r="G2951" t="s">
        <v>4223</v>
      </c>
      <c r="H2951" s="427">
        <v>27.33</v>
      </c>
      <c r="K2951" t="s">
        <v>4259</v>
      </c>
    </row>
    <row r="2952" spans="1:11" x14ac:dyDescent="0.25">
      <c r="A2952">
        <v>7350</v>
      </c>
      <c r="B2952" t="s">
        <v>86</v>
      </c>
      <c r="C2952">
        <v>935</v>
      </c>
      <c r="D2952" s="404">
        <v>45216</v>
      </c>
      <c r="E2952" t="s">
        <v>2681</v>
      </c>
      <c r="F2952" t="s">
        <v>3974</v>
      </c>
      <c r="G2952" t="s">
        <v>4223</v>
      </c>
      <c r="H2952" s="427">
        <v>22.77</v>
      </c>
      <c r="K2952" t="s">
        <v>4259</v>
      </c>
    </row>
    <row r="2953" spans="1:11" x14ac:dyDescent="0.25">
      <c r="A2953">
        <v>7350</v>
      </c>
      <c r="B2953" t="s">
        <v>86</v>
      </c>
      <c r="C2953">
        <v>110</v>
      </c>
      <c r="D2953" s="404">
        <v>45217</v>
      </c>
      <c r="E2953" t="s">
        <v>4013</v>
      </c>
      <c r="F2953" t="s">
        <v>3974</v>
      </c>
      <c r="G2953" t="s">
        <v>4220</v>
      </c>
      <c r="H2953" s="427">
        <v>75.680000000000007</v>
      </c>
      <c r="K2953" t="s">
        <v>4259</v>
      </c>
    </row>
    <row r="2954" spans="1:11" x14ac:dyDescent="0.25">
      <c r="A2954">
        <v>7350</v>
      </c>
      <c r="B2954" t="s">
        <v>86</v>
      </c>
      <c r="C2954">
        <v>112</v>
      </c>
      <c r="D2954" s="404">
        <v>45217</v>
      </c>
      <c r="E2954" t="s">
        <v>4013</v>
      </c>
      <c r="F2954" t="s">
        <v>3974</v>
      </c>
      <c r="G2954" t="s">
        <v>4220</v>
      </c>
      <c r="H2954" s="427">
        <v>37.840000000000003</v>
      </c>
      <c r="K2954" t="s">
        <v>4259</v>
      </c>
    </row>
    <row r="2955" spans="1:11" x14ac:dyDescent="0.25">
      <c r="A2955">
        <v>7350</v>
      </c>
      <c r="B2955" t="s">
        <v>86</v>
      </c>
      <c r="C2955">
        <v>120</v>
      </c>
      <c r="D2955" s="404">
        <v>45217</v>
      </c>
      <c r="E2955" t="s">
        <v>4013</v>
      </c>
      <c r="F2955" t="s">
        <v>3974</v>
      </c>
      <c r="G2955" t="s">
        <v>4220</v>
      </c>
      <c r="H2955" s="427">
        <v>83.24</v>
      </c>
      <c r="K2955" t="s">
        <v>4259</v>
      </c>
    </row>
    <row r="2956" spans="1:11" x14ac:dyDescent="0.25">
      <c r="A2956">
        <v>7350</v>
      </c>
      <c r="B2956" t="s">
        <v>86</v>
      </c>
      <c r="C2956">
        <v>130</v>
      </c>
      <c r="D2956" s="404">
        <v>45217</v>
      </c>
      <c r="E2956" t="s">
        <v>4013</v>
      </c>
      <c r="F2956" t="s">
        <v>3974</v>
      </c>
      <c r="G2956" t="s">
        <v>4220</v>
      </c>
      <c r="H2956" s="427">
        <v>64.33</v>
      </c>
      <c r="K2956" t="s">
        <v>4259</v>
      </c>
    </row>
    <row r="2957" spans="1:11" x14ac:dyDescent="0.25">
      <c r="A2957">
        <v>7350</v>
      </c>
      <c r="B2957" t="s">
        <v>86</v>
      </c>
      <c r="C2957">
        <v>140</v>
      </c>
      <c r="D2957" s="404">
        <v>45217</v>
      </c>
      <c r="E2957" t="s">
        <v>4013</v>
      </c>
      <c r="F2957" t="s">
        <v>3974</v>
      </c>
      <c r="G2957" t="s">
        <v>4220</v>
      </c>
      <c r="H2957" s="427">
        <v>75.680000000000007</v>
      </c>
      <c r="K2957" t="s">
        <v>4259</v>
      </c>
    </row>
    <row r="2958" spans="1:11" x14ac:dyDescent="0.25">
      <c r="A2958">
        <v>7350</v>
      </c>
      <c r="B2958" t="s">
        <v>86</v>
      </c>
      <c r="C2958">
        <v>160</v>
      </c>
      <c r="D2958" s="404">
        <v>45217</v>
      </c>
      <c r="E2958" t="s">
        <v>4013</v>
      </c>
      <c r="F2958" t="s">
        <v>3974</v>
      </c>
      <c r="G2958" t="s">
        <v>4220</v>
      </c>
      <c r="H2958" s="427">
        <v>22.7</v>
      </c>
      <c r="K2958" t="s">
        <v>4259</v>
      </c>
    </row>
    <row r="2959" spans="1:11" x14ac:dyDescent="0.25">
      <c r="A2959">
        <v>7350</v>
      </c>
      <c r="B2959" t="s">
        <v>86</v>
      </c>
      <c r="C2959">
        <v>210</v>
      </c>
      <c r="D2959" s="404">
        <v>45217</v>
      </c>
      <c r="E2959" t="s">
        <v>2681</v>
      </c>
      <c r="F2959" t="s">
        <v>3974</v>
      </c>
      <c r="G2959" t="s">
        <v>4219</v>
      </c>
      <c r="H2959" s="427">
        <v>43.77</v>
      </c>
      <c r="K2959" t="s">
        <v>4259</v>
      </c>
    </row>
    <row r="2960" spans="1:11" x14ac:dyDescent="0.25">
      <c r="A2960">
        <v>7350</v>
      </c>
      <c r="B2960" t="s">
        <v>86</v>
      </c>
      <c r="C2960">
        <v>220</v>
      </c>
      <c r="D2960" s="404">
        <v>45217</v>
      </c>
      <c r="E2960" t="s">
        <v>2681</v>
      </c>
      <c r="F2960" t="s">
        <v>3974</v>
      </c>
      <c r="G2960" t="s">
        <v>4219</v>
      </c>
      <c r="H2960" s="427">
        <v>43.77</v>
      </c>
      <c r="K2960" t="s">
        <v>4259</v>
      </c>
    </row>
    <row r="2961" spans="1:11" x14ac:dyDescent="0.25">
      <c r="A2961">
        <v>7350</v>
      </c>
      <c r="B2961" t="s">
        <v>86</v>
      </c>
      <c r="C2961">
        <v>230</v>
      </c>
      <c r="D2961" s="404">
        <v>45217</v>
      </c>
      <c r="E2961" t="s">
        <v>2681</v>
      </c>
      <c r="F2961" t="s">
        <v>3974</v>
      </c>
      <c r="G2961" t="s">
        <v>4219</v>
      </c>
      <c r="H2961" s="427">
        <v>43.77</v>
      </c>
      <c r="K2961" t="s">
        <v>4259</v>
      </c>
    </row>
    <row r="2962" spans="1:11" x14ac:dyDescent="0.25">
      <c r="A2962">
        <v>7350</v>
      </c>
      <c r="B2962" t="s">
        <v>86</v>
      </c>
      <c r="C2962">
        <v>240</v>
      </c>
      <c r="D2962" s="404">
        <v>45217</v>
      </c>
      <c r="E2962" t="s">
        <v>2681</v>
      </c>
      <c r="F2962" t="s">
        <v>3974</v>
      </c>
      <c r="G2962" t="s">
        <v>4219</v>
      </c>
      <c r="H2962" s="427">
        <v>43.77</v>
      </c>
      <c r="K2962" t="s">
        <v>4259</v>
      </c>
    </row>
    <row r="2963" spans="1:11" x14ac:dyDescent="0.25">
      <c r="A2963">
        <v>7350</v>
      </c>
      <c r="B2963" t="s">
        <v>86</v>
      </c>
      <c r="C2963">
        <v>340</v>
      </c>
      <c r="D2963" s="404">
        <v>45217</v>
      </c>
      <c r="E2963" t="s">
        <v>2681</v>
      </c>
      <c r="F2963" t="s">
        <v>3974</v>
      </c>
      <c r="G2963" t="s">
        <v>4219</v>
      </c>
      <c r="H2963" s="427">
        <v>19.7</v>
      </c>
      <c r="K2963" t="s">
        <v>4259</v>
      </c>
    </row>
    <row r="2964" spans="1:11" x14ac:dyDescent="0.25">
      <c r="A2964">
        <v>7350</v>
      </c>
      <c r="B2964" t="s">
        <v>86</v>
      </c>
      <c r="C2964">
        <v>935</v>
      </c>
      <c r="D2964" s="404">
        <v>45217</v>
      </c>
      <c r="E2964" t="s">
        <v>4013</v>
      </c>
      <c r="F2964" t="s">
        <v>3974</v>
      </c>
      <c r="G2964" t="s">
        <v>4220</v>
      </c>
      <c r="H2964" s="427">
        <v>18.920000000000002</v>
      </c>
      <c r="K2964" t="s">
        <v>4259</v>
      </c>
    </row>
    <row r="2965" spans="1:11" x14ac:dyDescent="0.25">
      <c r="A2965">
        <v>7350</v>
      </c>
      <c r="B2965" t="s">
        <v>86</v>
      </c>
      <c r="C2965">
        <v>936</v>
      </c>
      <c r="D2965" s="404">
        <v>45217</v>
      </c>
      <c r="E2965" t="s">
        <v>2681</v>
      </c>
      <c r="F2965" t="s">
        <v>3974</v>
      </c>
      <c r="G2965" t="s">
        <v>4219</v>
      </c>
      <c r="H2965" s="427">
        <v>24.07</v>
      </c>
      <c r="K2965" t="s">
        <v>4259</v>
      </c>
    </row>
    <row r="2966" spans="1:11" x14ac:dyDescent="0.25">
      <c r="A2966">
        <v>7350</v>
      </c>
      <c r="B2966" t="s">
        <v>86</v>
      </c>
      <c r="C2966">
        <v>110</v>
      </c>
      <c r="D2966" s="404">
        <v>45223</v>
      </c>
      <c r="E2966" t="s">
        <v>4013</v>
      </c>
      <c r="F2966" t="s">
        <v>3974</v>
      </c>
      <c r="G2966" t="s">
        <v>4216</v>
      </c>
      <c r="H2966" s="427">
        <v>26.47</v>
      </c>
      <c r="K2966" t="s">
        <v>4259</v>
      </c>
    </row>
    <row r="2967" spans="1:11" x14ac:dyDescent="0.25">
      <c r="A2967">
        <v>7350</v>
      </c>
      <c r="B2967" t="s">
        <v>86</v>
      </c>
      <c r="C2967">
        <v>112</v>
      </c>
      <c r="D2967" s="404">
        <v>45223</v>
      </c>
      <c r="E2967" t="s">
        <v>4013</v>
      </c>
      <c r="F2967" t="s">
        <v>3974</v>
      </c>
      <c r="G2967" t="s">
        <v>4216</v>
      </c>
      <c r="H2967" s="427">
        <v>13.23</v>
      </c>
      <c r="K2967" t="s">
        <v>4259</v>
      </c>
    </row>
    <row r="2968" spans="1:11" x14ac:dyDescent="0.25">
      <c r="A2968">
        <v>7350</v>
      </c>
      <c r="B2968" t="s">
        <v>86</v>
      </c>
      <c r="C2968">
        <v>120</v>
      </c>
      <c r="D2968" s="404">
        <v>45223</v>
      </c>
      <c r="E2968" t="s">
        <v>4013</v>
      </c>
      <c r="F2968" t="s">
        <v>3974</v>
      </c>
      <c r="G2968" t="s">
        <v>4216</v>
      </c>
      <c r="H2968" s="427">
        <v>29.11</v>
      </c>
      <c r="K2968" t="s">
        <v>4259</v>
      </c>
    </row>
    <row r="2969" spans="1:11" x14ac:dyDescent="0.25">
      <c r="A2969">
        <v>7350</v>
      </c>
      <c r="B2969" t="s">
        <v>86</v>
      </c>
      <c r="C2969">
        <v>130</v>
      </c>
      <c r="D2969" s="404">
        <v>45223</v>
      </c>
      <c r="E2969" t="s">
        <v>4013</v>
      </c>
      <c r="F2969" t="s">
        <v>3974</v>
      </c>
      <c r="G2969" t="s">
        <v>4216</v>
      </c>
      <c r="H2969" s="427">
        <v>22.5</v>
      </c>
      <c r="K2969" t="s">
        <v>4259</v>
      </c>
    </row>
    <row r="2970" spans="1:11" x14ac:dyDescent="0.25">
      <c r="A2970">
        <v>7350</v>
      </c>
      <c r="B2970" t="s">
        <v>86</v>
      </c>
      <c r="C2970">
        <v>140</v>
      </c>
      <c r="D2970" s="404">
        <v>45223</v>
      </c>
      <c r="E2970" t="s">
        <v>4013</v>
      </c>
      <c r="F2970" t="s">
        <v>3974</v>
      </c>
      <c r="G2970" t="s">
        <v>4216</v>
      </c>
      <c r="H2970" s="427">
        <v>26.47</v>
      </c>
      <c r="K2970" t="s">
        <v>4259</v>
      </c>
    </row>
    <row r="2971" spans="1:11" x14ac:dyDescent="0.25">
      <c r="A2971">
        <v>7350</v>
      </c>
      <c r="B2971" t="s">
        <v>86</v>
      </c>
      <c r="C2971">
        <v>160</v>
      </c>
      <c r="D2971" s="404">
        <v>45223</v>
      </c>
      <c r="E2971" t="s">
        <v>4013</v>
      </c>
      <c r="F2971" t="s">
        <v>3974</v>
      </c>
      <c r="G2971" t="s">
        <v>4216</v>
      </c>
      <c r="H2971" s="427">
        <v>7.94</v>
      </c>
      <c r="K2971" t="s">
        <v>4259</v>
      </c>
    </row>
    <row r="2972" spans="1:11" x14ac:dyDescent="0.25">
      <c r="A2972">
        <v>7350</v>
      </c>
      <c r="B2972" t="s">
        <v>86</v>
      </c>
      <c r="C2972">
        <v>935</v>
      </c>
      <c r="D2972" s="404">
        <v>45223</v>
      </c>
      <c r="E2972" t="s">
        <v>4013</v>
      </c>
      <c r="F2972" t="s">
        <v>3974</v>
      </c>
      <c r="G2972" t="s">
        <v>4216</v>
      </c>
      <c r="H2972" s="427">
        <v>6.62</v>
      </c>
      <c r="K2972" t="s">
        <v>4259</v>
      </c>
    </row>
    <row r="2973" spans="1:11" x14ac:dyDescent="0.25">
      <c r="A2973">
        <v>7350</v>
      </c>
      <c r="B2973" t="s">
        <v>86</v>
      </c>
      <c r="C2973">
        <v>110</v>
      </c>
      <c r="D2973" s="404">
        <v>45224</v>
      </c>
      <c r="E2973" t="s">
        <v>4013</v>
      </c>
      <c r="F2973" t="s">
        <v>3974</v>
      </c>
      <c r="G2973" t="s">
        <v>4215</v>
      </c>
      <c r="H2973" s="427">
        <v>61.71</v>
      </c>
      <c r="K2973" t="s">
        <v>4259</v>
      </c>
    </row>
    <row r="2974" spans="1:11" x14ac:dyDescent="0.25">
      <c r="A2974">
        <v>7350</v>
      </c>
      <c r="B2974" t="s">
        <v>86</v>
      </c>
      <c r="C2974">
        <v>112</v>
      </c>
      <c r="D2974" s="404">
        <v>45224</v>
      </c>
      <c r="E2974" t="s">
        <v>4013</v>
      </c>
      <c r="F2974" t="s">
        <v>3974</v>
      </c>
      <c r="G2974" t="s">
        <v>4215</v>
      </c>
      <c r="H2974" s="427">
        <v>30.85</v>
      </c>
      <c r="K2974" t="s">
        <v>4259</v>
      </c>
    </row>
    <row r="2975" spans="1:11" x14ac:dyDescent="0.25">
      <c r="A2975">
        <v>7350</v>
      </c>
      <c r="B2975" t="s">
        <v>86</v>
      </c>
      <c r="C2975">
        <v>120</v>
      </c>
      <c r="D2975" s="404">
        <v>45224</v>
      </c>
      <c r="E2975" t="s">
        <v>4013</v>
      </c>
      <c r="F2975" t="s">
        <v>3974</v>
      </c>
      <c r="G2975" t="s">
        <v>4215</v>
      </c>
      <c r="H2975" s="427">
        <v>67.88</v>
      </c>
      <c r="K2975" t="s">
        <v>4259</v>
      </c>
    </row>
    <row r="2976" spans="1:11" x14ac:dyDescent="0.25">
      <c r="A2976">
        <v>7350</v>
      </c>
      <c r="B2976" t="s">
        <v>86</v>
      </c>
      <c r="C2976">
        <v>130</v>
      </c>
      <c r="D2976" s="404">
        <v>45224</v>
      </c>
      <c r="E2976" t="s">
        <v>4013</v>
      </c>
      <c r="F2976" t="s">
        <v>3974</v>
      </c>
      <c r="G2976" t="s">
        <v>4215</v>
      </c>
      <c r="H2976" s="427">
        <v>52.45</v>
      </c>
      <c r="K2976" t="s">
        <v>4259</v>
      </c>
    </row>
    <row r="2977" spans="1:11" x14ac:dyDescent="0.25">
      <c r="A2977">
        <v>7350</v>
      </c>
      <c r="B2977" t="s">
        <v>86</v>
      </c>
      <c r="C2977">
        <v>140</v>
      </c>
      <c r="D2977" s="404">
        <v>45224</v>
      </c>
      <c r="E2977" t="s">
        <v>4013</v>
      </c>
      <c r="F2977" t="s">
        <v>3974</v>
      </c>
      <c r="G2977" t="s">
        <v>4215</v>
      </c>
      <c r="H2977" s="427">
        <v>61.71</v>
      </c>
      <c r="K2977" t="s">
        <v>4259</v>
      </c>
    </row>
    <row r="2978" spans="1:11" x14ac:dyDescent="0.25">
      <c r="A2978">
        <v>7350</v>
      </c>
      <c r="B2978" t="s">
        <v>86</v>
      </c>
      <c r="C2978">
        <v>160</v>
      </c>
      <c r="D2978" s="404">
        <v>45224</v>
      </c>
      <c r="E2978" t="s">
        <v>4013</v>
      </c>
      <c r="F2978" t="s">
        <v>3974</v>
      </c>
      <c r="G2978" t="s">
        <v>4215</v>
      </c>
      <c r="H2978" s="427">
        <v>18.510000000000002</v>
      </c>
      <c r="K2978" t="s">
        <v>4259</v>
      </c>
    </row>
    <row r="2979" spans="1:11" x14ac:dyDescent="0.25">
      <c r="A2979">
        <v>7350</v>
      </c>
      <c r="B2979" t="s">
        <v>86</v>
      </c>
      <c r="C2979">
        <v>935</v>
      </c>
      <c r="D2979" s="404">
        <v>45224</v>
      </c>
      <c r="E2979" t="s">
        <v>4013</v>
      </c>
      <c r="F2979" t="s">
        <v>3974</v>
      </c>
      <c r="G2979" t="s">
        <v>4215</v>
      </c>
      <c r="H2979" s="427">
        <v>15.43</v>
      </c>
      <c r="K2979" t="s">
        <v>4259</v>
      </c>
    </row>
    <row r="2980" spans="1:11" ht="45" x14ac:dyDescent="0.25">
      <c r="A2980">
        <v>7350</v>
      </c>
      <c r="B2980" t="s">
        <v>86</v>
      </c>
      <c r="C2980">
        <v>110</v>
      </c>
      <c r="D2980" s="404">
        <v>45225</v>
      </c>
      <c r="E2980" s="448" t="s">
        <v>4210</v>
      </c>
      <c r="F2980" t="s">
        <v>3974</v>
      </c>
      <c r="G2980" t="s">
        <v>4209</v>
      </c>
      <c r="H2980" s="427">
        <v>119.37</v>
      </c>
      <c r="K2980" t="s">
        <v>4259</v>
      </c>
    </row>
    <row r="2981" spans="1:11" ht="45" x14ac:dyDescent="0.25">
      <c r="A2981">
        <v>7350</v>
      </c>
      <c r="B2981" t="s">
        <v>86</v>
      </c>
      <c r="C2981">
        <v>112</v>
      </c>
      <c r="D2981" s="404">
        <v>45225</v>
      </c>
      <c r="E2981" s="448" t="s">
        <v>4210</v>
      </c>
      <c r="F2981" t="s">
        <v>3974</v>
      </c>
      <c r="G2981" t="s">
        <v>4209</v>
      </c>
      <c r="H2981" s="427">
        <v>59.68</v>
      </c>
      <c r="K2981" t="s">
        <v>4259</v>
      </c>
    </row>
    <row r="2982" spans="1:11" ht="45" x14ac:dyDescent="0.25">
      <c r="A2982">
        <v>7350</v>
      </c>
      <c r="B2982" t="s">
        <v>86</v>
      </c>
      <c r="C2982">
        <v>120</v>
      </c>
      <c r="D2982" s="404">
        <v>45225</v>
      </c>
      <c r="E2982" s="448" t="s">
        <v>4210</v>
      </c>
      <c r="F2982" t="s">
        <v>3974</v>
      </c>
      <c r="G2982" t="s">
        <v>4209</v>
      </c>
      <c r="H2982" s="427">
        <v>131.30000000000001</v>
      </c>
      <c r="K2982" t="s">
        <v>4259</v>
      </c>
    </row>
    <row r="2983" spans="1:11" ht="45" x14ac:dyDescent="0.25">
      <c r="A2983">
        <v>7350</v>
      </c>
      <c r="B2983" t="s">
        <v>86</v>
      </c>
      <c r="C2983">
        <v>130</v>
      </c>
      <c r="D2983" s="404">
        <v>45225</v>
      </c>
      <c r="E2983" s="448" t="s">
        <v>4210</v>
      </c>
      <c r="F2983" t="s">
        <v>3974</v>
      </c>
      <c r="G2983" t="s">
        <v>4209</v>
      </c>
      <c r="H2983" s="427">
        <v>101.46</v>
      </c>
      <c r="K2983" t="s">
        <v>4259</v>
      </c>
    </row>
    <row r="2984" spans="1:11" ht="45" x14ac:dyDescent="0.25">
      <c r="A2984">
        <v>7350</v>
      </c>
      <c r="B2984" t="s">
        <v>86</v>
      </c>
      <c r="C2984">
        <v>140</v>
      </c>
      <c r="D2984" s="404">
        <v>45225</v>
      </c>
      <c r="E2984" s="448" t="s">
        <v>4210</v>
      </c>
      <c r="F2984" t="s">
        <v>3974</v>
      </c>
      <c r="G2984" t="s">
        <v>4209</v>
      </c>
      <c r="H2984" s="427">
        <v>119.37</v>
      </c>
      <c r="K2984" t="s">
        <v>4259</v>
      </c>
    </row>
    <row r="2985" spans="1:11" ht="45" x14ac:dyDescent="0.25">
      <c r="A2985">
        <v>7350</v>
      </c>
      <c r="B2985" t="s">
        <v>86</v>
      </c>
      <c r="C2985">
        <v>160</v>
      </c>
      <c r="D2985" s="404">
        <v>45225</v>
      </c>
      <c r="E2985" s="448" t="s">
        <v>4210</v>
      </c>
      <c r="F2985" t="s">
        <v>3974</v>
      </c>
      <c r="G2985" t="s">
        <v>4209</v>
      </c>
      <c r="H2985" s="427">
        <v>35.81</v>
      </c>
      <c r="K2985" t="s">
        <v>4259</v>
      </c>
    </row>
    <row r="2986" spans="1:11" x14ac:dyDescent="0.25">
      <c r="A2986">
        <v>7350</v>
      </c>
      <c r="B2986" t="s">
        <v>86</v>
      </c>
      <c r="C2986">
        <v>430</v>
      </c>
      <c r="D2986" s="404">
        <v>45225</v>
      </c>
      <c r="E2986" t="s">
        <v>4211</v>
      </c>
      <c r="F2986" t="s">
        <v>4093</v>
      </c>
      <c r="H2986" s="427">
        <v>-418.67</v>
      </c>
      <c r="K2986" t="s">
        <v>4259</v>
      </c>
    </row>
    <row r="2987" spans="1:11" x14ac:dyDescent="0.25">
      <c r="A2987">
        <v>7350</v>
      </c>
      <c r="B2987" t="s">
        <v>86</v>
      </c>
      <c r="C2987">
        <v>440</v>
      </c>
      <c r="D2987" s="404">
        <v>45225</v>
      </c>
      <c r="E2987" t="s">
        <v>4211</v>
      </c>
      <c r="F2987" t="s">
        <v>4093</v>
      </c>
      <c r="H2987" s="427">
        <v>-418.67</v>
      </c>
      <c r="K2987" t="s">
        <v>4259</v>
      </c>
    </row>
    <row r="2988" spans="1:11" ht="45" x14ac:dyDescent="0.25">
      <c r="A2988">
        <v>7350</v>
      </c>
      <c r="B2988" t="s">
        <v>86</v>
      </c>
      <c r="C2988">
        <v>935</v>
      </c>
      <c r="D2988" s="404">
        <v>45225</v>
      </c>
      <c r="E2988" s="448" t="s">
        <v>4210</v>
      </c>
      <c r="F2988" t="s">
        <v>3974</v>
      </c>
      <c r="G2988" t="s">
        <v>4209</v>
      </c>
      <c r="H2988" s="427">
        <v>29.84</v>
      </c>
      <c r="K2988" t="s">
        <v>4259</v>
      </c>
    </row>
    <row r="2989" spans="1:11" x14ac:dyDescent="0.25">
      <c r="A2989">
        <v>7350</v>
      </c>
      <c r="B2989" t="s">
        <v>86</v>
      </c>
      <c r="C2989">
        <v>110</v>
      </c>
      <c r="D2989" s="404">
        <v>45230</v>
      </c>
      <c r="E2989" t="s">
        <v>2681</v>
      </c>
      <c r="F2989" t="s">
        <v>3974</v>
      </c>
      <c r="G2989" t="s">
        <v>4203</v>
      </c>
      <c r="H2989" s="427">
        <v>54.66</v>
      </c>
      <c r="K2989" t="s">
        <v>4259</v>
      </c>
    </row>
    <row r="2990" spans="1:11" x14ac:dyDescent="0.25">
      <c r="A2990">
        <v>7350</v>
      </c>
      <c r="B2990" t="s">
        <v>86</v>
      </c>
      <c r="C2990">
        <v>110</v>
      </c>
      <c r="D2990" s="404">
        <v>45230</v>
      </c>
      <c r="E2990" t="s">
        <v>4202</v>
      </c>
      <c r="F2990" t="s">
        <v>3974</v>
      </c>
      <c r="G2990" t="s">
        <v>4201</v>
      </c>
      <c r="H2990" s="427">
        <v>125.75</v>
      </c>
      <c r="K2990" t="s">
        <v>4259</v>
      </c>
    </row>
    <row r="2991" spans="1:11" x14ac:dyDescent="0.25">
      <c r="A2991">
        <v>7350</v>
      </c>
      <c r="B2991" t="s">
        <v>86</v>
      </c>
      <c r="C2991">
        <v>112</v>
      </c>
      <c r="D2991" s="404">
        <v>45230</v>
      </c>
      <c r="E2991" t="s">
        <v>2681</v>
      </c>
      <c r="F2991" t="s">
        <v>3974</v>
      </c>
      <c r="G2991" t="s">
        <v>4203</v>
      </c>
      <c r="H2991" s="427">
        <v>27.33</v>
      </c>
      <c r="K2991" t="s">
        <v>4259</v>
      </c>
    </row>
    <row r="2992" spans="1:11" x14ac:dyDescent="0.25">
      <c r="A2992">
        <v>7350</v>
      </c>
      <c r="B2992" t="s">
        <v>86</v>
      </c>
      <c r="C2992">
        <v>112</v>
      </c>
      <c r="D2992" s="404">
        <v>45230</v>
      </c>
      <c r="E2992" t="s">
        <v>4202</v>
      </c>
      <c r="F2992" t="s">
        <v>3974</v>
      </c>
      <c r="G2992" t="s">
        <v>4201</v>
      </c>
      <c r="H2992" s="427">
        <v>62.88</v>
      </c>
      <c r="K2992" t="s">
        <v>4259</v>
      </c>
    </row>
    <row r="2993" spans="1:11" x14ac:dyDescent="0.25">
      <c r="A2993">
        <v>7350</v>
      </c>
      <c r="B2993" t="s">
        <v>86</v>
      </c>
      <c r="C2993">
        <v>120</v>
      </c>
      <c r="D2993" s="404">
        <v>45230</v>
      </c>
      <c r="E2993" t="s">
        <v>2681</v>
      </c>
      <c r="F2993" t="s">
        <v>3974</v>
      </c>
      <c r="G2993" t="s">
        <v>4203</v>
      </c>
      <c r="H2993" s="427">
        <v>60.13</v>
      </c>
      <c r="K2993" t="s">
        <v>4259</v>
      </c>
    </row>
    <row r="2994" spans="1:11" x14ac:dyDescent="0.25">
      <c r="A2994">
        <v>7350</v>
      </c>
      <c r="B2994" t="s">
        <v>86</v>
      </c>
      <c r="C2994">
        <v>120</v>
      </c>
      <c r="D2994" s="404">
        <v>45230</v>
      </c>
      <c r="E2994" t="s">
        <v>4202</v>
      </c>
      <c r="F2994" t="s">
        <v>3974</v>
      </c>
      <c r="G2994" t="s">
        <v>4201</v>
      </c>
      <c r="H2994" s="427">
        <v>138.32</v>
      </c>
      <c r="K2994" t="s">
        <v>4259</v>
      </c>
    </row>
    <row r="2995" spans="1:11" x14ac:dyDescent="0.25">
      <c r="A2995">
        <v>7350</v>
      </c>
      <c r="B2995" t="s">
        <v>86</v>
      </c>
      <c r="C2995">
        <v>130</v>
      </c>
      <c r="D2995" s="404">
        <v>45230</v>
      </c>
      <c r="E2995" t="s">
        <v>2681</v>
      </c>
      <c r="F2995" t="s">
        <v>3974</v>
      </c>
      <c r="G2995" t="s">
        <v>4203</v>
      </c>
      <c r="H2995" s="427">
        <v>46.46</v>
      </c>
      <c r="K2995" t="s">
        <v>4259</v>
      </c>
    </row>
    <row r="2996" spans="1:11" x14ac:dyDescent="0.25">
      <c r="A2996">
        <v>7350</v>
      </c>
      <c r="B2996" t="s">
        <v>86</v>
      </c>
      <c r="C2996">
        <v>130</v>
      </c>
      <c r="D2996" s="404">
        <v>45230</v>
      </c>
      <c r="E2996" t="s">
        <v>4202</v>
      </c>
      <c r="F2996" t="s">
        <v>3974</v>
      </c>
      <c r="G2996" t="s">
        <v>4201</v>
      </c>
      <c r="H2996" s="427">
        <v>106.89</v>
      </c>
      <c r="K2996" t="s">
        <v>4259</v>
      </c>
    </row>
    <row r="2997" spans="1:11" x14ac:dyDescent="0.25">
      <c r="A2997">
        <v>7350</v>
      </c>
      <c r="B2997" t="s">
        <v>86</v>
      </c>
      <c r="C2997">
        <v>140</v>
      </c>
      <c r="D2997" s="404">
        <v>45230</v>
      </c>
      <c r="E2997" t="s">
        <v>2681</v>
      </c>
      <c r="F2997" t="s">
        <v>3974</v>
      </c>
      <c r="G2997" t="s">
        <v>4203</v>
      </c>
      <c r="H2997" s="427">
        <v>54.66</v>
      </c>
      <c r="K2997" t="s">
        <v>4259</v>
      </c>
    </row>
    <row r="2998" spans="1:11" x14ac:dyDescent="0.25">
      <c r="A2998">
        <v>7350</v>
      </c>
      <c r="B2998" t="s">
        <v>86</v>
      </c>
      <c r="C2998">
        <v>140</v>
      </c>
      <c r="D2998" s="404">
        <v>45230</v>
      </c>
      <c r="E2998" t="s">
        <v>4202</v>
      </c>
      <c r="F2998" t="s">
        <v>3974</v>
      </c>
      <c r="G2998" t="s">
        <v>4201</v>
      </c>
      <c r="H2998" s="427">
        <v>125.75</v>
      </c>
      <c r="K2998" t="s">
        <v>4259</v>
      </c>
    </row>
    <row r="2999" spans="1:11" x14ac:dyDescent="0.25">
      <c r="A2999">
        <v>7350</v>
      </c>
      <c r="B2999" t="s">
        <v>86</v>
      </c>
      <c r="C2999">
        <v>160</v>
      </c>
      <c r="D2999" s="404">
        <v>45230</v>
      </c>
      <c r="E2999" t="s">
        <v>2681</v>
      </c>
      <c r="F2999" t="s">
        <v>3974</v>
      </c>
      <c r="G2999" t="s">
        <v>4203</v>
      </c>
      <c r="H2999" s="427">
        <v>16.399999999999999</v>
      </c>
      <c r="K2999" t="s">
        <v>4259</v>
      </c>
    </row>
    <row r="3000" spans="1:11" x14ac:dyDescent="0.25">
      <c r="A3000">
        <v>7350</v>
      </c>
      <c r="B3000" t="s">
        <v>86</v>
      </c>
      <c r="C3000">
        <v>160</v>
      </c>
      <c r="D3000" s="404">
        <v>45230</v>
      </c>
      <c r="E3000" t="s">
        <v>4202</v>
      </c>
      <c r="F3000" t="s">
        <v>3974</v>
      </c>
      <c r="G3000" t="s">
        <v>4201</v>
      </c>
      <c r="H3000" s="427">
        <v>37.72</v>
      </c>
      <c r="K3000" t="s">
        <v>4259</v>
      </c>
    </row>
    <row r="3001" spans="1:11" x14ac:dyDescent="0.25">
      <c r="A3001">
        <v>7350</v>
      </c>
      <c r="B3001" t="s">
        <v>86</v>
      </c>
      <c r="C3001">
        <v>170</v>
      </c>
      <c r="D3001" s="404">
        <v>45230</v>
      </c>
      <c r="E3001" t="s">
        <v>2549</v>
      </c>
      <c r="F3001" t="s">
        <v>4118</v>
      </c>
      <c r="H3001" s="427">
        <v>-290.89</v>
      </c>
      <c r="K3001" t="s">
        <v>4259</v>
      </c>
    </row>
    <row r="3002" spans="1:11" x14ac:dyDescent="0.25">
      <c r="A3002">
        <v>7350</v>
      </c>
      <c r="B3002" t="s">
        <v>86</v>
      </c>
      <c r="C3002">
        <v>190</v>
      </c>
      <c r="D3002" s="404">
        <v>45230</v>
      </c>
      <c r="E3002" t="s">
        <v>2549</v>
      </c>
      <c r="F3002" t="s">
        <v>4118</v>
      </c>
      <c r="H3002" s="427">
        <v>290.89</v>
      </c>
      <c r="K3002" t="s">
        <v>4259</v>
      </c>
    </row>
    <row r="3003" spans="1:11" x14ac:dyDescent="0.25">
      <c r="A3003">
        <v>7350</v>
      </c>
      <c r="B3003" t="s">
        <v>86</v>
      </c>
      <c r="C3003">
        <v>935</v>
      </c>
      <c r="D3003" s="404">
        <v>45230</v>
      </c>
      <c r="E3003" t="s">
        <v>2681</v>
      </c>
      <c r="F3003" t="s">
        <v>3974</v>
      </c>
      <c r="G3003" t="s">
        <v>4203</v>
      </c>
      <c r="H3003" s="427">
        <v>13.67</v>
      </c>
      <c r="K3003" t="s">
        <v>4259</v>
      </c>
    </row>
    <row r="3004" spans="1:11" x14ac:dyDescent="0.25">
      <c r="A3004">
        <v>7350</v>
      </c>
      <c r="B3004" t="s">
        <v>86</v>
      </c>
      <c r="C3004">
        <v>935</v>
      </c>
      <c r="D3004" s="404">
        <v>45230</v>
      </c>
      <c r="E3004" t="s">
        <v>4202</v>
      </c>
      <c r="F3004" t="s">
        <v>3974</v>
      </c>
      <c r="G3004" t="s">
        <v>4201</v>
      </c>
      <c r="H3004" s="427">
        <v>31.43</v>
      </c>
      <c r="K3004" t="s">
        <v>4259</v>
      </c>
    </row>
    <row r="3005" spans="1:11" x14ac:dyDescent="0.25">
      <c r="A3005">
        <v>7350</v>
      </c>
      <c r="B3005" t="s">
        <v>86</v>
      </c>
      <c r="C3005">
        <v>110</v>
      </c>
      <c r="D3005" s="404">
        <v>45236</v>
      </c>
      <c r="E3005" t="s">
        <v>4013</v>
      </c>
      <c r="F3005" t="s">
        <v>3974</v>
      </c>
      <c r="G3005" t="s">
        <v>4194</v>
      </c>
      <c r="H3005" s="427">
        <v>28.67</v>
      </c>
      <c r="K3005" t="s">
        <v>4259</v>
      </c>
    </row>
    <row r="3006" spans="1:11" x14ac:dyDescent="0.25">
      <c r="A3006">
        <v>7350</v>
      </c>
      <c r="B3006" t="s">
        <v>86</v>
      </c>
      <c r="C3006">
        <v>112</v>
      </c>
      <c r="D3006" s="404">
        <v>45236</v>
      </c>
      <c r="E3006" t="s">
        <v>4013</v>
      </c>
      <c r="F3006" t="s">
        <v>3974</v>
      </c>
      <c r="G3006" t="s">
        <v>4194</v>
      </c>
      <c r="H3006" s="427">
        <v>14.34</v>
      </c>
      <c r="K3006" t="s">
        <v>4259</v>
      </c>
    </row>
    <row r="3007" spans="1:11" x14ac:dyDescent="0.25">
      <c r="A3007">
        <v>7350</v>
      </c>
      <c r="B3007" t="s">
        <v>86</v>
      </c>
      <c r="C3007">
        <v>120</v>
      </c>
      <c r="D3007" s="404">
        <v>45236</v>
      </c>
      <c r="E3007" t="s">
        <v>4013</v>
      </c>
      <c r="F3007" t="s">
        <v>3974</v>
      </c>
      <c r="G3007" t="s">
        <v>4194</v>
      </c>
      <c r="H3007" s="427">
        <v>31.54</v>
      </c>
      <c r="K3007" t="s">
        <v>4259</v>
      </c>
    </row>
    <row r="3008" spans="1:11" x14ac:dyDescent="0.25">
      <c r="A3008">
        <v>7350</v>
      </c>
      <c r="B3008" t="s">
        <v>86</v>
      </c>
      <c r="C3008">
        <v>130</v>
      </c>
      <c r="D3008" s="404">
        <v>45236</v>
      </c>
      <c r="E3008" t="s">
        <v>4013</v>
      </c>
      <c r="F3008" t="s">
        <v>3974</v>
      </c>
      <c r="G3008" t="s">
        <v>4194</v>
      </c>
      <c r="H3008" s="427">
        <v>24.37</v>
      </c>
      <c r="K3008" t="s">
        <v>4259</v>
      </c>
    </row>
    <row r="3009" spans="1:11" x14ac:dyDescent="0.25">
      <c r="A3009">
        <v>7350</v>
      </c>
      <c r="B3009" t="s">
        <v>86</v>
      </c>
      <c r="C3009">
        <v>140</v>
      </c>
      <c r="D3009" s="404">
        <v>45236</v>
      </c>
      <c r="E3009" t="s">
        <v>4013</v>
      </c>
      <c r="F3009" t="s">
        <v>3974</v>
      </c>
      <c r="G3009" t="s">
        <v>4194</v>
      </c>
      <c r="H3009" s="427">
        <v>28.67</v>
      </c>
      <c r="K3009" t="s">
        <v>4259</v>
      </c>
    </row>
    <row r="3010" spans="1:11" x14ac:dyDescent="0.25">
      <c r="A3010">
        <v>7350</v>
      </c>
      <c r="B3010" t="s">
        <v>86</v>
      </c>
      <c r="C3010">
        <v>160</v>
      </c>
      <c r="D3010" s="404">
        <v>45236</v>
      </c>
      <c r="E3010" t="s">
        <v>4013</v>
      </c>
      <c r="F3010" t="s">
        <v>3974</v>
      </c>
      <c r="G3010" t="s">
        <v>4194</v>
      </c>
      <c r="H3010" s="427">
        <v>8.6</v>
      </c>
      <c r="K3010" t="s">
        <v>4259</v>
      </c>
    </row>
    <row r="3011" spans="1:11" x14ac:dyDescent="0.25">
      <c r="A3011">
        <v>7350</v>
      </c>
      <c r="B3011" t="s">
        <v>86</v>
      </c>
      <c r="C3011">
        <v>935</v>
      </c>
      <c r="D3011" s="404">
        <v>45236</v>
      </c>
      <c r="E3011" t="s">
        <v>4013</v>
      </c>
      <c r="F3011" t="s">
        <v>3974</v>
      </c>
      <c r="G3011" t="s">
        <v>4194</v>
      </c>
      <c r="H3011" s="427">
        <v>7.17</v>
      </c>
      <c r="K3011" t="s">
        <v>4259</v>
      </c>
    </row>
    <row r="3012" spans="1:11" x14ac:dyDescent="0.25">
      <c r="A3012">
        <v>7350</v>
      </c>
      <c r="B3012" t="s">
        <v>86</v>
      </c>
      <c r="C3012">
        <v>210</v>
      </c>
      <c r="D3012" s="404">
        <v>45237</v>
      </c>
      <c r="E3012" t="s">
        <v>2681</v>
      </c>
      <c r="F3012" t="s">
        <v>3974</v>
      </c>
      <c r="G3012" t="s">
        <v>4191</v>
      </c>
      <c r="H3012" s="427">
        <v>80.13</v>
      </c>
      <c r="K3012" t="s">
        <v>4259</v>
      </c>
    </row>
    <row r="3013" spans="1:11" x14ac:dyDescent="0.25">
      <c r="A3013">
        <v>7350</v>
      </c>
      <c r="B3013" t="s">
        <v>86</v>
      </c>
      <c r="C3013">
        <v>220</v>
      </c>
      <c r="D3013" s="404">
        <v>45237</v>
      </c>
      <c r="E3013" t="s">
        <v>2681</v>
      </c>
      <c r="F3013" t="s">
        <v>3974</v>
      </c>
      <c r="G3013" t="s">
        <v>4191</v>
      </c>
      <c r="H3013" s="427">
        <v>80.13</v>
      </c>
      <c r="K3013" t="s">
        <v>4259</v>
      </c>
    </row>
    <row r="3014" spans="1:11" x14ac:dyDescent="0.25">
      <c r="A3014">
        <v>7350</v>
      </c>
      <c r="B3014" t="s">
        <v>86</v>
      </c>
      <c r="C3014">
        <v>230</v>
      </c>
      <c r="D3014" s="404">
        <v>45237</v>
      </c>
      <c r="E3014" t="s">
        <v>2681</v>
      </c>
      <c r="F3014" t="s">
        <v>3974</v>
      </c>
      <c r="G3014" t="s">
        <v>4191</v>
      </c>
      <c r="H3014" s="427">
        <v>80.13</v>
      </c>
      <c r="K3014" t="s">
        <v>4259</v>
      </c>
    </row>
    <row r="3015" spans="1:11" x14ac:dyDescent="0.25">
      <c r="A3015">
        <v>7350</v>
      </c>
      <c r="B3015" t="s">
        <v>86</v>
      </c>
      <c r="C3015">
        <v>240</v>
      </c>
      <c r="D3015" s="404">
        <v>45237</v>
      </c>
      <c r="E3015" t="s">
        <v>2681</v>
      </c>
      <c r="F3015" t="s">
        <v>3974</v>
      </c>
      <c r="G3015" t="s">
        <v>4191</v>
      </c>
      <c r="H3015" s="427">
        <v>80.13</v>
      </c>
      <c r="K3015" t="s">
        <v>4259</v>
      </c>
    </row>
    <row r="3016" spans="1:11" x14ac:dyDescent="0.25">
      <c r="A3016">
        <v>7350</v>
      </c>
      <c r="B3016" t="s">
        <v>86</v>
      </c>
      <c r="C3016">
        <v>340</v>
      </c>
      <c r="D3016" s="404">
        <v>45237</v>
      </c>
      <c r="E3016" t="s">
        <v>2681</v>
      </c>
      <c r="F3016" t="s">
        <v>3974</v>
      </c>
      <c r="G3016" t="s">
        <v>4191</v>
      </c>
      <c r="H3016" s="427">
        <v>36.06</v>
      </c>
      <c r="K3016" t="s">
        <v>4259</v>
      </c>
    </row>
    <row r="3017" spans="1:11" x14ac:dyDescent="0.25">
      <c r="A3017">
        <v>7350</v>
      </c>
      <c r="B3017" t="s">
        <v>86</v>
      </c>
      <c r="C3017">
        <v>936</v>
      </c>
      <c r="D3017" s="404">
        <v>45237</v>
      </c>
      <c r="E3017" t="s">
        <v>2681</v>
      </c>
      <c r="F3017" t="s">
        <v>3974</v>
      </c>
      <c r="G3017" t="s">
        <v>4191</v>
      </c>
      <c r="H3017" s="427">
        <v>44.07</v>
      </c>
      <c r="K3017" t="s">
        <v>4259</v>
      </c>
    </row>
    <row r="3018" spans="1:11" x14ac:dyDescent="0.25">
      <c r="A3018">
        <v>7350</v>
      </c>
      <c r="B3018" t="s">
        <v>86</v>
      </c>
      <c r="C3018">
        <v>110</v>
      </c>
      <c r="D3018" s="404">
        <v>45239</v>
      </c>
      <c r="E3018" t="s">
        <v>4013</v>
      </c>
      <c r="F3018" t="s">
        <v>3974</v>
      </c>
      <c r="G3018" t="s">
        <v>4186</v>
      </c>
      <c r="H3018" s="427">
        <v>65.760000000000005</v>
      </c>
      <c r="K3018" t="s">
        <v>4259</v>
      </c>
    </row>
    <row r="3019" spans="1:11" x14ac:dyDescent="0.25">
      <c r="A3019">
        <v>7350</v>
      </c>
      <c r="B3019" t="s">
        <v>86</v>
      </c>
      <c r="C3019">
        <v>110</v>
      </c>
      <c r="D3019" s="404">
        <v>45239</v>
      </c>
      <c r="E3019" t="s">
        <v>4013</v>
      </c>
      <c r="F3019" t="s">
        <v>3974</v>
      </c>
      <c r="G3019" t="s">
        <v>4185</v>
      </c>
      <c r="H3019" s="427">
        <v>34.020000000000003</v>
      </c>
      <c r="K3019" t="s">
        <v>4259</v>
      </c>
    </row>
    <row r="3020" spans="1:11" x14ac:dyDescent="0.25">
      <c r="A3020">
        <v>7350</v>
      </c>
      <c r="B3020" t="s">
        <v>86</v>
      </c>
      <c r="C3020">
        <v>112</v>
      </c>
      <c r="D3020" s="404">
        <v>45239</v>
      </c>
      <c r="E3020" t="s">
        <v>4013</v>
      </c>
      <c r="F3020" t="s">
        <v>3974</v>
      </c>
      <c r="G3020" t="s">
        <v>4186</v>
      </c>
      <c r="H3020" s="427">
        <v>32.880000000000003</v>
      </c>
      <c r="K3020" t="s">
        <v>4259</v>
      </c>
    </row>
    <row r="3021" spans="1:11" x14ac:dyDescent="0.25">
      <c r="A3021">
        <v>7350</v>
      </c>
      <c r="B3021" t="s">
        <v>86</v>
      </c>
      <c r="C3021">
        <v>112</v>
      </c>
      <c r="D3021" s="404">
        <v>45239</v>
      </c>
      <c r="E3021" t="s">
        <v>4013</v>
      </c>
      <c r="F3021" t="s">
        <v>3974</v>
      </c>
      <c r="G3021" t="s">
        <v>4185</v>
      </c>
      <c r="H3021" s="427">
        <v>17.010000000000002</v>
      </c>
      <c r="K3021" t="s">
        <v>4259</v>
      </c>
    </row>
    <row r="3022" spans="1:11" x14ac:dyDescent="0.25">
      <c r="A3022">
        <v>7350</v>
      </c>
      <c r="B3022" t="s">
        <v>86</v>
      </c>
      <c r="C3022">
        <v>120</v>
      </c>
      <c r="D3022" s="404">
        <v>45239</v>
      </c>
      <c r="E3022" t="s">
        <v>4013</v>
      </c>
      <c r="F3022" t="s">
        <v>3974</v>
      </c>
      <c r="G3022" t="s">
        <v>4186</v>
      </c>
      <c r="H3022" s="427">
        <v>72.33</v>
      </c>
      <c r="K3022" t="s">
        <v>4259</v>
      </c>
    </row>
    <row r="3023" spans="1:11" x14ac:dyDescent="0.25">
      <c r="A3023">
        <v>7350</v>
      </c>
      <c r="B3023" t="s">
        <v>86</v>
      </c>
      <c r="C3023">
        <v>120</v>
      </c>
      <c r="D3023" s="404">
        <v>45239</v>
      </c>
      <c r="E3023" t="s">
        <v>4013</v>
      </c>
      <c r="F3023" t="s">
        <v>3974</v>
      </c>
      <c r="G3023" t="s">
        <v>4185</v>
      </c>
      <c r="H3023" s="427">
        <v>37.42</v>
      </c>
      <c r="K3023" t="s">
        <v>4259</v>
      </c>
    </row>
    <row r="3024" spans="1:11" x14ac:dyDescent="0.25">
      <c r="A3024">
        <v>7350</v>
      </c>
      <c r="B3024" t="s">
        <v>86</v>
      </c>
      <c r="C3024">
        <v>130</v>
      </c>
      <c r="D3024" s="404">
        <v>45239</v>
      </c>
      <c r="E3024" t="s">
        <v>4013</v>
      </c>
      <c r="F3024" t="s">
        <v>3974</v>
      </c>
      <c r="G3024" t="s">
        <v>4186</v>
      </c>
      <c r="H3024" s="427">
        <v>55.9</v>
      </c>
      <c r="K3024" t="s">
        <v>4259</v>
      </c>
    </row>
    <row r="3025" spans="1:11" x14ac:dyDescent="0.25">
      <c r="A3025">
        <v>7350</v>
      </c>
      <c r="B3025" t="s">
        <v>86</v>
      </c>
      <c r="C3025">
        <v>130</v>
      </c>
      <c r="D3025" s="404">
        <v>45239</v>
      </c>
      <c r="E3025" t="s">
        <v>4013</v>
      </c>
      <c r="F3025" t="s">
        <v>3974</v>
      </c>
      <c r="G3025" t="s">
        <v>4185</v>
      </c>
      <c r="H3025" s="427">
        <v>28.91</v>
      </c>
      <c r="K3025" t="s">
        <v>4259</v>
      </c>
    </row>
    <row r="3026" spans="1:11" x14ac:dyDescent="0.25">
      <c r="A3026">
        <v>7350</v>
      </c>
      <c r="B3026" t="s">
        <v>86</v>
      </c>
      <c r="C3026">
        <v>140</v>
      </c>
      <c r="D3026" s="404">
        <v>45239</v>
      </c>
      <c r="E3026" t="s">
        <v>4013</v>
      </c>
      <c r="F3026" t="s">
        <v>3974</v>
      </c>
      <c r="G3026" t="s">
        <v>4186</v>
      </c>
      <c r="H3026" s="427">
        <v>65.760000000000005</v>
      </c>
      <c r="K3026" t="s">
        <v>4259</v>
      </c>
    </row>
    <row r="3027" spans="1:11" x14ac:dyDescent="0.25">
      <c r="A3027">
        <v>7350</v>
      </c>
      <c r="B3027" t="s">
        <v>86</v>
      </c>
      <c r="C3027">
        <v>140</v>
      </c>
      <c r="D3027" s="404">
        <v>45239</v>
      </c>
      <c r="E3027" t="s">
        <v>4013</v>
      </c>
      <c r="F3027" t="s">
        <v>3974</v>
      </c>
      <c r="G3027" t="s">
        <v>4185</v>
      </c>
      <c r="H3027" s="427">
        <v>34.020000000000003</v>
      </c>
      <c r="K3027" t="s">
        <v>4259</v>
      </c>
    </row>
    <row r="3028" spans="1:11" x14ac:dyDescent="0.25">
      <c r="A3028">
        <v>7350</v>
      </c>
      <c r="B3028" t="s">
        <v>86</v>
      </c>
      <c r="C3028">
        <v>160</v>
      </c>
      <c r="D3028" s="404">
        <v>45239</v>
      </c>
      <c r="E3028" t="s">
        <v>4013</v>
      </c>
      <c r="F3028" t="s">
        <v>3974</v>
      </c>
      <c r="G3028" t="s">
        <v>4186</v>
      </c>
      <c r="H3028" s="427">
        <v>19.73</v>
      </c>
      <c r="K3028" t="s">
        <v>4259</v>
      </c>
    </row>
    <row r="3029" spans="1:11" x14ac:dyDescent="0.25">
      <c r="A3029">
        <v>7350</v>
      </c>
      <c r="B3029" t="s">
        <v>86</v>
      </c>
      <c r="C3029">
        <v>160</v>
      </c>
      <c r="D3029" s="404">
        <v>45239</v>
      </c>
      <c r="E3029" t="s">
        <v>4013</v>
      </c>
      <c r="F3029" t="s">
        <v>3974</v>
      </c>
      <c r="G3029" t="s">
        <v>4185</v>
      </c>
      <c r="H3029" s="427">
        <v>10.210000000000001</v>
      </c>
      <c r="K3029" t="s">
        <v>4259</v>
      </c>
    </row>
    <row r="3030" spans="1:11" x14ac:dyDescent="0.25">
      <c r="A3030">
        <v>7350</v>
      </c>
      <c r="B3030" t="s">
        <v>86</v>
      </c>
      <c r="C3030">
        <v>935</v>
      </c>
      <c r="D3030" s="404">
        <v>45239</v>
      </c>
      <c r="E3030" t="s">
        <v>4013</v>
      </c>
      <c r="F3030" t="s">
        <v>3974</v>
      </c>
      <c r="G3030" t="s">
        <v>4186</v>
      </c>
      <c r="H3030" s="427">
        <v>16.43</v>
      </c>
      <c r="K3030" t="s">
        <v>4259</v>
      </c>
    </row>
    <row r="3031" spans="1:11" x14ac:dyDescent="0.25">
      <c r="A3031">
        <v>7350</v>
      </c>
      <c r="B3031" t="s">
        <v>86</v>
      </c>
      <c r="C3031">
        <v>935</v>
      </c>
      <c r="D3031" s="404">
        <v>45239</v>
      </c>
      <c r="E3031" t="s">
        <v>4013</v>
      </c>
      <c r="F3031" t="s">
        <v>3974</v>
      </c>
      <c r="G3031" t="s">
        <v>4185</v>
      </c>
      <c r="H3031" s="427">
        <v>8.5</v>
      </c>
      <c r="K3031" t="s">
        <v>4259</v>
      </c>
    </row>
    <row r="3032" spans="1:11" x14ac:dyDescent="0.25">
      <c r="A3032">
        <v>7350</v>
      </c>
      <c r="B3032" t="s">
        <v>86</v>
      </c>
      <c r="C3032">
        <v>210</v>
      </c>
      <c r="D3032" s="404">
        <v>45244</v>
      </c>
      <c r="E3032" t="s">
        <v>2681</v>
      </c>
      <c r="F3032" t="s">
        <v>3974</v>
      </c>
      <c r="G3032" t="s">
        <v>4173</v>
      </c>
      <c r="H3032" s="427">
        <v>77.540000000000006</v>
      </c>
      <c r="K3032" t="s">
        <v>4259</v>
      </c>
    </row>
    <row r="3033" spans="1:11" x14ac:dyDescent="0.25">
      <c r="A3033">
        <v>7350</v>
      </c>
      <c r="B3033" t="s">
        <v>86</v>
      </c>
      <c r="C3033">
        <v>220</v>
      </c>
      <c r="D3033" s="404">
        <v>45244</v>
      </c>
      <c r="E3033" t="s">
        <v>2681</v>
      </c>
      <c r="F3033" t="s">
        <v>3974</v>
      </c>
      <c r="G3033" t="s">
        <v>4173</v>
      </c>
      <c r="H3033" s="427">
        <v>77.55</v>
      </c>
      <c r="K3033" t="s">
        <v>4259</v>
      </c>
    </row>
    <row r="3034" spans="1:11" x14ac:dyDescent="0.25">
      <c r="A3034">
        <v>7350</v>
      </c>
      <c r="B3034" t="s">
        <v>86</v>
      </c>
      <c r="C3034">
        <v>230</v>
      </c>
      <c r="D3034" s="404">
        <v>45244</v>
      </c>
      <c r="E3034" t="s">
        <v>2681</v>
      </c>
      <c r="F3034" t="s">
        <v>3974</v>
      </c>
      <c r="G3034" t="s">
        <v>4173</v>
      </c>
      <c r="H3034" s="427">
        <v>77.55</v>
      </c>
      <c r="K3034" t="s">
        <v>4259</v>
      </c>
    </row>
    <row r="3035" spans="1:11" x14ac:dyDescent="0.25">
      <c r="A3035">
        <v>7350</v>
      </c>
      <c r="B3035" t="s">
        <v>86</v>
      </c>
      <c r="C3035">
        <v>240</v>
      </c>
      <c r="D3035" s="404">
        <v>45244</v>
      </c>
      <c r="E3035" t="s">
        <v>2681</v>
      </c>
      <c r="F3035" t="s">
        <v>3974</v>
      </c>
      <c r="G3035" t="s">
        <v>4173</v>
      </c>
      <c r="H3035" s="427">
        <v>77.55</v>
      </c>
      <c r="K3035" t="s">
        <v>4259</v>
      </c>
    </row>
    <row r="3036" spans="1:11" x14ac:dyDescent="0.25">
      <c r="A3036">
        <v>7350</v>
      </c>
      <c r="B3036" t="s">
        <v>86</v>
      </c>
      <c r="C3036">
        <v>340</v>
      </c>
      <c r="D3036" s="404">
        <v>45244</v>
      </c>
      <c r="E3036" t="s">
        <v>2681</v>
      </c>
      <c r="F3036" t="s">
        <v>3974</v>
      </c>
      <c r="G3036" t="s">
        <v>4173</v>
      </c>
      <c r="H3036" s="427">
        <v>34.9</v>
      </c>
      <c r="K3036" t="s">
        <v>4259</v>
      </c>
    </row>
    <row r="3037" spans="1:11" x14ac:dyDescent="0.25">
      <c r="A3037">
        <v>7350</v>
      </c>
      <c r="B3037" t="s">
        <v>86</v>
      </c>
      <c r="C3037">
        <v>440</v>
      </c>
      <c r="D3037" s="404">
        <v>45244</v>
      </c>
      <c r="E3037" t="s">
        <v>4176</v>
      </c>
      <c r="F3037" t="s">
        <v>3974</v>
      </c>
      <c r="G3037" t="s">
        <v>4175</v>
      </c>
      <c r="H3037" s="427">
        <v>130.31</v>
      </c>
      <c r="K3037" t="s">
        <v>4259</v>
      </c>
    </row>
    <row r="3038" spans="1:11" x14ac:dyDescent="0.25">
      <c r="A3038">
        <v>7350</v>
      </c>
      <c r="B3038" t="s">
        <v>86</v>
      </c>
      <c r="C3038">
        <v>936</v>
      </c>
      <c r="D3038" s="404">
        <v>45244</v>
      </c>
      <c r="E3038" t="s">
        <v>2681</v>
      </c>
      <c r="F3038" t="s">
        <v>3974</v>
      </c>
      <c r="G3038" t="s">
        <v>4173</v>
      </c>
      <c r="H3038" s="427">
        <v>42.65</v>
      </c>
      <c r="K3038" t="s">
        <v>4259</v>
      </c>
    </row>
    <row r="3039" spans="1:11" x14ac:dyDescent="0.25">
      <c r="A3039">
        <v>7350</v>
      </c>
      <c r="B3039" t="s">
        <v>86</v>
      </c>
      <c r="C3039">
        <v>110</v>
      </c>
      <c r="D3039" s="404">
        <v>45245</v>
      </c>
      <c r="E3039" t="s">
        <v>4168</v>
      </c>
      <c r="F3039" t="s">
        <v>3974</v>
      </c>
      <c r="G3039" t="s">
        <v>4167</v>
      </c>
      <c r="H3039" s="427">
        <v>47.1</v>
      </c>
      <c r="K3039" t="s">
        <v>4259</v>
      </c>
    </row>
    <row r="3040" spans="1:11" x14ac:dyDescent="0.25">
      <c r="A3040">
        <v>7350</v>
      </c>
      <c r="B3040" t="s">
        <v>86</v>
      </c>
      <c r="C3040">
        <v>112</v>
      </c>
      <c r="D3040" s="404">
        <v>45245</v>
      </c>
      <c r="E3040" t="s">
        <v>4168</v>
      </c>
      <c r="F3040" t="s">
        <v>3974</v>
      </c>
      <c r="G3040" t="s">
        <v>4167</v>
      </c>
      <c r="H3040" s="427">
        <v>23.56</v>
      </c>
      <c r="K3040" t="s">
        <v>4259</v>
      </c>
    </row>
    <row r="3041" spans="1:11" x14ac:dyDescent="0.25">
      <c r="A3041">
        <v>7350</v>
      </c>
      <c r="B3041" t="s">
        <v>86</v>
      </c>
      <c r="C3041">
        <v>120</v>
      </c>
      <c r="D3041" s="404">
        <v>45245</v>
      </c>
      <c r="E3041" t="s">
        <v>4168</v>
      </c>
      <c r="F3041" t="s">
        <v>3974</v>
      </c>
      <c r="G3041" t="s">
        <v>4167</v>
      </c>
      <c r="H3041" s="427">
        <v>51.82</v>
      </c>
      <c r="K3041" t="s">
        <v>4259</v>
      </c>
    </row>
    <row r="3042" spans="1:11" x14ac:dyDescent="0.25">
      <c r="A3042">
        <v>7350</v>
      </c>
      <c r="B3042" t="s">
        <v>86</v>
      </c>
      <c r="C3042">
        <v>130</v>
      </c>
      <c r="D3042" s="404">
        <v>45245</v>
      </c>
      <c r="E3042" t="s">
        <v>4168</v>
      </c>
      <c r="F3042" t="s">
        <v>3974</v>
      </c>
      <c r="G3042" t="s">
        <v>4167</v>
      </c>
      <c r="H3042" s="427">
        <v>40.04</v>
      </c>
      <c r="K3042" t="s">
        <v>4259</v>
      </c>
    </row>
    <row r="3043" spans="1:11" x14ac:dyDescent="0.25">
      <c r="A3043">
        <v>7350</v>
      </c>
      <c r="B3043" t="s">
        <v>86</v>
      </c>
      <c r="C3043">
        <v>140</v>
      </c>
      <c r="D3043" s="404">
        <v>45245</v>
      </c>
      <c r="E3043" t="s">
        <v>4168</v>
      </c>
      <c r="F3043" t="s">
        <v>3974</v>
      </c>
      <c r="G3043" t="s">
        <v>4167</v>
      </c>
      <c r="H3043" s="427">
        <v>47.1</v>
      </c>
      <c r="K3043" t="s">
        <v>4259</v>
      </c>
    </row>
    <row r="3044" spans="1:11" x14ac:dyDescent="0.25">
      <c r="A3044">
        <v>7350</v>
      </c>
      <c r="B3044" t="s">
        <v>86</v>
      </c>
      <c r="C3044">
        <v>160</v>
      </c>
      <c r="D3044" s="404">
        <v>45245</v>
      </c>
      <c r="E3044" t="s">
        <v>4168</v>
      </c>
      <c r="F3044" t="s">
        <v>3974</v>
      </c>
      <c r="G3044" t="s">
        <v>4167</v>
      </c>
      <c r="H3044" s="427">
        <v>14.13</v>
      </c>
      <c r="K3044" t="s">
        <v>4259</v>
      </c>
    </row>
    <row r="3045" spans="1:11" x14ac:dyDescent="0.25">
      <c r="A3045">
        <v>7350</v>
      </c>
      <c r="B3045" t="s">
        <v>86</v>
      </c>
      <c r="C3045">
        <v>935</v>
      </c>
      <c r="D3045" s="404">
        <v>45245</v>
      </c>
      <c r="E3045" t="s">
        <v>4168</v>
      </c>
      <c r="F3045" t="s">
        <v>3974</v>
      </c>
      <c r="G3045" t="s">
        <v>4167</v>
      </c>
      <c r="H3045" s="427">
        <v>11.77</v>
      </c>
      <c r="K3045" t="s">
        <v>4259</v>
      </c>
    </row>
    <row r="3046" spans="1:11" x14ac:dyDescent="0.25">
      <c r="A3046">
        <v>7350</v>
      </c>
      <c r="B3046" t="s">
        <v>86</v>
      </c>
      <c r="C3046">
        <v>110</v>
      </c>
      <c r="D3046" s="404">
        <v>45251</v>
      </c>
      <c r="E3046" t="s">
        <v>2681</v>
      </c>
      <c r="F3046" t="s">
        <v>3974</v>
      </c>
      <c r="G3046" t="s">
        <v>4148</v>
      </c>
      <c r="H3046" s="427">
        <v>31.22</v>
      </c>
      <c r="K3046" t="s">
        <v>4259</v>
      </c>
    </row>
    <row r="3047" spans="1:11" x14ac:dyDescent="0.25">
      <c r="A3047">
        <v>7350</v>
      </c>
      <c r="B3047" t="s">
        <v>86</v>
      </c>
      <c r="C3047">
        <v>112</v>
      </c>
      <c r="D3047" s="404">
        <v>45251</v>
      </c>
      <c r="E3047" t="s">
        <v>2681</v>
      </c>
      <c r="F3047" t="s">
        <v>3974</v>
      </c>
      <c r="G3047" t="s">
        <v>4148</v>
      </c>
      <c r="H3047" s="427">
        <v>15.61</v>
      </c>
      <c r="K3047" t="s">
        <v>4259</v>
      </c>
    </row>
    <row r="3048" spans="1:11" x14ac:dyDescent="0.25">
      <c r="A3048">
        <v>7350</v>
      </c>
      <c r="B3048" t="s">
        <v>86</v>
      </c>
      <c r="C3048">
        <v>120</v>
      </c>
      <c r="D3048" s="404">
        <v>45251</v>
      </c>
      <c r="E3048" t="s">
        <v>2681</v>
      </c>
      <c r="F3048" t="s">
        <v>3974</v>
      </c>
      <c r="G3048" t="s">
        <v>4148</v>
      </c>
      <c r="H3048" s="427">
        <v>34.340000000000003</v>
      </c>
      <c r="K3048" t="s">
        <v>4259</v>
      </c>
    </row>
    <row r="3049" spans="1:11" x14ac:dyDescent="0.25">
      <c r="A3049">
        <v>7350</v>
      </c>
      <c r="B3049" t="s">
        <v>86</v>
      </c>
      <c r="C3049">
        <v>130</v>
      </c>
      <c r="D3049" s="404">
        <v>45251</v>
      </c>
      <c r="E3049" t="s">
        <v>2681</v>
      </c>
      <c r="F3049" t="s">
        <v>3974</v>
      </c>
      <c r="G3049" t="s">
        <v>4148</v>
      </c>
      <c r="H3049" s="427">
        <v>26.54</v>
      </c>
      <c r="K3049" t="s">
        <v>4259</v>
      </c>
    </row>
    <row r="3050" spans="1:11" x14ac:dyDescent="0.25">
      <c r="A3050">
        <v>7350</v>
      </c>
      <c r="B3050" t="s">
        <v>86</v>
      </c>
      <c r="C3050">
        <v>140</v>
      </c>
      <c r="D3050" s="404">
        <v>45251</v>
      </c>
      <c r="E3050" t="s">
        <v>2681</v>
      </c>
      <c r="F3050" t="s">
        <v>3974</v>
      </c>
      <c r="G3050" t="s">
        <v>4148</v>
      </c>
      <c r="H3050" s="427">
        <v>31.22</v>
      </c>
      <c r="K3050" t="s">
        <v>4259</v>
      </c>
    </row>
    <row r="3051" spans="1:11" x14ac:dyDescent="0.25">
      <c r="A3051">
        <v>7350</v>
      </c>
      <c r="B3051" t="s">
        <v>86</v>
      </c>
      <c r="C3051">
        <v>160</v>
      </c>
      <c r="D3051" s="404">
        <v>45251</v>
      </c>
      <c r="E3051" t="s">
        <v>2681</v>
      </c>
      <c r="F3051" t="s">
        <v>3974</v>
      </c>
      <c r="G3051" t="s">
        <v>4148</v>
      </c>
      <c r="H3051" s="427">
        <v>9.3699999999999992</v>
      </c>
      <c r="K3051" t="s">
        <v>4259</v>
      </c>
    </row>
    <row r="3052" spans="1:11" x14ac:dyDescent="0.25">
      <c r="A3052">
        <v>7350</v>
      </c>
      <c r="B3052" t="s">
        <v>86</v>
      </c>
      <c r="C3052">
        <v>935</v>
      </c>
      <c r="D3052" s="404">
        <v>45251</v>
      </c>
      <c r="E3052" t="s">
        <v>2681</v>
      </c>
      <c r="F3052" t="s">
        <v>3974</v>
      </c>
      <c r="G3052" t="s">
        <v>4148</v>
      </c>
      <c r="H3052" s="427">
        <v>7.81</v>
      </c>
      <c r="K3052" t="s">
        <v>4259</v>
      </c>
    </row>
    <row r="3053" spans="1:11" x14ac:dyDescent="0.25">
      <c r="A3053">
        <v>7350</v>
      </c>
      <c r="B3053" t="s">
        <v>86</v>
      </c>
      <c r="C3053">
        <v>110</v>
      </c>
      <c r="D3053" s="404">
        <v>45255</v>
      </c>
      <c r="E3053" t="s">
        <v>4136</v>
      </c>
      <c r="F3053" t="s">
        <v>3974</v>
      </c>
      <c r="G3053" t="s">
        <v>4135</v>
      </c>
      <c r="H3053" s="427">
        <v>256.95999999999998</v>
      </c>
      <c r="K3053" t="s">
        <v>4259</v>
      </c>
    </row>
    <row r="3054" spans="1:11" x14ac:dyDescent="0.25">
      <c r="A3054">
        <v>7350</v>
      </c>
      <c r="B3054" t="s">
        <v>86</v>
      </c>
      <c r="C3054">
        <v>112</v>
      </c>
      <c r="D3054" s="404">
        <v>45255</v>
      </c>
      <c r="E3054" t="s">
        <v>4136</v>
      </c>
      <c r="F3054" t="s">
        <v>3974</v>
      </c>
      <c r="G3054" t="s">
        <v>4135</v>
      </c>
      <c r="H3054" s="427">
        <v>128.47999999999999</v>
      </c>
      <c r="K3054" t="s">
        <v>4259</v>
      </c>
    </row>
    <row r="3055" spans="1:11" x14ac:dyDescent="0.25">
      <c r="A3055">
        <v>7350</v>
      </c>
      <c r="B3055" t="s">
        <v>86</v>
      </c>
      <c r="C3055">
        <v>120</v>
      </c>
      <c r="D3055" s="404">
        <v>45255</v>
      </c>
      <c r="E3055" t="s">
        <v>4136</v>
      </c>
      <c r="F3055" t="s">
        <v>3974</v>
      </c>
      <c r="G3055" t="s">
        <v>4135</v>
      </c>
      <c r="H3055" s="427">
        <v>282.64999999999998</v>
      </c>
      <c r="K3055" t="s">
        <v>4259</v>
      </c>
    </row>
    <row r="3056" spans="1:11" x14ac:dyDescent="0.25">
      <c r="A3056">
        <v>7350</v>
      </c>
      <c r="B3056" t="s">
        <v>86</v>
      </c>
      <c r="C3056">
        <v>130</v>
      </c>
      <c r="D3056" s="404">
        <v>45255</v>
      </c>
      <c r="E3056" t="s">
        <v>4136</v>
      </c>
      <c r="F3056" t="s">
        <v>3974</v>
      </c>
      <c r="G3056" t="s">
        <v>4135</v>
      </c>
      <c r="H3056" s="427">
        <v>218.41</v>
      </c>
      <c r="K3056" t="s">
        <v>4259</v>
      </c>
    </row>
    <row r="3057" spans="1:11" x14ac:dyDescent="0.25">
      <c r="A3057">
        <v>7350</v>
      </c>
      <c r="B3057" t="s">
        <v>86</v>
      </c>
      <c r="C3057">
        <v>140</v>
      </c>
      <c r="D3057" s="404">
        <v>45255</v>
      </c>
      <c r="E3057" t="s">
        <v>4136</v>
      </c>
      <c r="F3057" t="s">
        <v>3974</v>
      </c>
      <c r="G3057" t="s">
        <v>4135</v>
      </c>
      <c r="H3057" s="427">
        <v>256.95999999999998</v>
      </c>
      <c r="K3057" t="s">
        <v>4259</v>
      </c>
    </row>
    <row r="3058" spans="1:11" x14ac:dyDescent="0.25">
      <c r="A3058">
        <v>7350</v>
      </c>
      <c r="B3058" t="s">
        <v>86</v>
      </c>
      <c r="C3058">
        <v>160</v>
      </c>
      <c r="D3058" s="404">
        <v>45255</v>
      </c>
      <c r="E3058" t="s">
        <v>4136</v>
      </c>
      <c r="F3058" t="s">
        <v>3974</v>
      </c>
      <c r="G3058" t="s">
        <v>4135</v>
      </c>
      <c r="H3058" s="427">
        <v>77.09</v>
      </c>
      <c r="K3058" t="s">
        <v>4259</v>
      </c>
    </row>
    <row r="3059" spans="1:11" x14ac:dyDescent="0.25">
      <c r="A3059">
        <v>7350</v>
      </c>
      <c r="B3059" t="s">
        <v>86</v>
      </c>
      <c r="C3059">
        <v>935</v>
      </c>
      <c r="D3059" s="404">
        <v>45255</v>
      </c>
      <c r="E3059" t="s">
        <v>4136</v>
      </c>
      <c r="F3059" t="s">
        <v>3974</v>
      </c>
      <c r="G3059" t="s">
        <v>4135</v>
      </c>
      <c r="H3059" s="427">
        <v>64.23</v>
      </c>
      <c r="K3059" t="s">
        <v>4259</v>
      </c>
    </row>
    <row r="3060" spans="1:11" x14ac:dyDescent="0.25">
      <c r="A3060">
        <v>7350</v>
      </c>
      <c r="B3060" t="s">
        <v>86</v>
      </c>
      <c r="C3060">
        <v>110</v>
      </c>
      <c r="D3060" s="404">
        <v>45258</v>
      </c>
      <c r="E3060" t="s">
        <v>4131</v>
      </c>
      <c r="F3060" t="s">
        <v>3974</v>
      </c>
      <c r="G3060" t="s">
        <v>4130</v>
      </c>
      <c r="H3060" s="427">
        <v>91.23</v>
      </c>
      <c r="K3060" t="s">
        <v>4259</v>
      </c>
    </row>
    <row r="3061" spans="1:11" x14ac:dyDescent="0.25">
      <c r="A3061">
        <v>7350</v>
      </c>
      <c r="B3061" t="s">
        <v>86</v>
      </c>
      <c r="C3061">
        <v>112</v>
      </c>
      <c r="D3061" s="404">
        <v>45258</v>
      </c>
      <c r="E3061" t="s">
        <v>4131</v>
      </c>
      <c r="F3061" t="s">
        <v>3974</v>
      </c>
      <c r="G3061" t="s">
        <v>4130</v>
      </c>
      <c r="H3061" s="427">
        <v>45.62</v>
      </c>
      <c r="K3061" t="s">
        <v>4259</v>
      </c>
    </row>
    <row r="3062" spans="1:11" x14ac:dyDescent="0.25">
      <c r="A3062">
        <v>7350</v>
      </c>
      <c r="B3062" t="s">
        <v>86</v>
      </c>
      <c r="C3062">
        <v>120</v>
      </c>
      <c r="D3062" s="404">
        <v>45258</v>
      </c>
      <c r="E3062" t="s">
        <v>4131</v>
      </c>
      <c r="F3062" t="s">
        <v>3974</v>
      </c>
      <c r="G3062" t="s">
        <v>4130</v>
      </c>
      <c r="H3062" s="427">
        <v>100.35</v>
      </c>
      <c r="K3062" t="s">
        <v>4259</v>
      </c>
    </row>
    <row r="3063" spans="1:11" x14ac:dyDescent="0.25">
      <c r="A3063">
        <v>7350</v>
      </c>
      <c r="B3063" t="s">
        <v>86</v>
      </c>
      <c r="C3063">
        <v>130</v>
      </c>
      <c r="D3063" s="404">
        <v>45258</v>
      </c>
      <c r="E3063" t="s">
        <v>4131</v>
      </c>
      <c r="F3063" t="s">
        <v>3974</v>
      </c>
      <c r="G3063" t="s">
        <v>4130</v>
      </c>
      <c r="H3063" s="427">
        <v>77.55</v>
      </c>
      <c r="K3063" t="s">
        <v>4259</v>
      </c>
    </row>
    <row r="3064" spans="1:11" x14ac:dyDescent="0.25">
      <c r="A3064">
        <v>7350</v>
      </c>
      <c r="B3064" t="s">
        <v>86</v>
      </c>
      <c r="C3064">
        <v>140</v>
      </c>
      <c r="D3064" s="404">
        <v>45258</v>
      </c>
      <c r="E3064" t="s">
        <v>4131</v>
      </c>
      <c r="F3064" t="s">
        <v>3974</v>
      </c>
      <c r="G3064" t="s">
        <v>4130</v>
      </c>
      <c r="H3064" s="427">
        <v>91.23</v>
      </c>
      <c r="K3064" t="s">
        <v>4259</v>
      </c>
    </row>
    <row r="3065" spans="1:11" x14ac:dyDescent="0.25">
      <c r="A3065">
        <v>7350</v>
      </c>
      <c r="B3065" t="s">
        <v>86</v>
      </c>
      <c r="C3065">
        <v>160</v>
      </c>
      <c r="D3065" s="404">
        <v>45258</v>
      </c>
      <c r="E3065" t="s">
        <v>4131</v>
      </c>
      <c r="F3065" t="s">
        <v>3974</v>
      </c>
      <c r="G3065" t="s">
        <v>4130</v>
      </c>
      <c r="H3065" s="427">
        <v>27.37</v>
      </c>
      <c r="K3065" t="s">
        <v>4259</v>
      </c>
    </row>
    <row r="3066" spans="1:11" x14ac:dyDescent="0.25">
      <c r="A3066">
        <v>7350</v>
      </c>
      <c r="B3066" t="s">
        <v>86</v>
      </c>
      <c r="C3066">
        <v>210</v>
      </c>
      <c r="D3066" s="404">
        <v>45258</v>
      </c>
      <c r="E3066" t="s">
        <v>2681</v>
      </c>
      <c r="F3066" t="s">
        <v>3974</v>
      </c>
      <c r="G3066" t="s">
        <v>4129</v>
      </c>
      <c r="H3066" s="427">
        <v>111.48</v>
      </c>
      <c r="K3066" t="s">
        <v>4259</v>
      </c>
    </row>
    <row r="3067" spans="1:11" x14ac:dyDescent="0.25">
      <c r="A3067">
        <v>7350</v>
      </c>
      <c r="B3067" t="s">
        <v>86</v>
      </c>
      <c r="C3067">
        <v>220</v>
      </c>
      <c r="D3067" s="404">
        <v>45258</v>
      </c>
      <c r="E3067" t="s">
        <v>2681</v>
      </c>
      <c r="F3067" t="s">
        <v>3974</v>
      </c>
      <c r="G3067" t="s">
        <v>4129</v>
      </c>
      <c r="H3067" s="427">
        <v>111.48</v>
      </c>
      <c r="K3067" t="s">
        <v>4259</v>
      </c>
    </row>
    <row r="3068" spans="1:11" x14ac:dyDescent="0.25">
      <c r="A3068">
        <v>7350</v>
      </c>
      <c r="B3068" t="s">
        <v>86</v>
      </c>
      <c r="C3068">
        <v>230</v>
      </c>
      <c r="D3068" s="404">
        <v>45258</v>
      </c>
      <c r="E3068" t="s">
        <v>2681</v>
      </c>
      <c r="F3068" t="s">
        <v>3974</v>
      </c>
      <c r="G3068" t="s">
        <v>4129</v>
      </c>
      <c r="H3068" s="427">
        <v>111.48</v>
      </c>
      <c r="K3068" t="s">
        <v>4259</v>
      </c>
    </row>
    <row r="3069" spans="1:11" x14ac:dyDescent="0.25">
      <c r="A3069">
        <v>7350</v>
      </c>
      <c r="B3069" t="s">
        <v>86</v>
      </c>
      <c r="C3069">
        <v>240</v>
      </c>
      <c r="D3069" s="404">
        <v>45258</v>
      </c>
      <c r="E3069" t="s">
        <v>2681</v>
      </c>
      <c r="F3069" t="s">
        <v>3974</v>
      </c>
      <c r="G3069" t="s">
        <v>4129</v>
      </c>
      <c r="H3069" s="427">
        <v>111.48</v>
      </c>
      <c r="K3069" t="s">
        <v>4259</v>
      </c>
    </row>
    <row r="3070" spans="1:11" x14ac:dyDescent="0.25">
      <c r="A3070">
        <v>7350</v>
      </c>
      <c r="B3070" t="s">
        <v>86</v>
      </c>
      <c r="C3070">
        <v>340</v>
      </c>
      <c r="D3070" s="404">
        <v>45258</v>
      </c>
      <c r="E3070" t="s">
        <v>2681</v>
      </c>
      <c r="F3070" t="s">
        <v>3974</v>
      </c>
      <c r="G3070" t="s">
        <v>4129</v>
      </c>
      <c r="H3070" s="427">
        <v>50.17</v>
      </c>
      <c r="K3070" t="s">
        <v>4259</v>
      </c>
    </row>
    <row r="3071" spans="1:11" x14ac:dyDescent="0.25">
      <c r="A3071">
        <v>7350</v>
      </c>
      <c r="B3071" t="s">
        <v>86</v>
      </c>
      <c r="C3071">
        <v>935</v>
      </c>
      <c r="D3071" s="404">
        <v>45258</v>
      </c>
      <c r="E3071" t="s">
        <v>4131</v>
      </c>
      <c r="F3071" t="s">
        <v>3974</v>
      </c>
      <c r="G3071" t="s">
        <v>4130</v>
      </c>
      <c r="H3071" s="427">
        <v>22.81</v>
      </c>
      <c r="K3071" t="s">
        <v>4259</v>
      </c>
    </row>
    <row r="3072" spans="1:11" x14ac:dyDescent="0.25">
      <c r="A3072">
        <v>7350</v>
      </c>
      <c r="B3072" t="s">
        <v>86</v>
      </c>
      <c r="C3072">
        <v>936</v>
      </c>
      <c r="D3072" s="404">
        <v>45258</v>
      </c>
      <c r="E3072" t="s">
        <v>2681</v>
      </c>
      <c r="F3072" t="s">
        <v>3974</v>
      </c>
      <c r="G3072" t="s">
        <v>4129</v>
      </c>
      <c r="H3072" s="427">
        <v>61.31</v>
      </c>
      <c r="K3072" t="s">
        <v>4259</v>
      </c>
    </row>
    <row r="3073" spans="1:11" x14ac:dyDescent="0.25">
      <c r="A3073">
        <v>7350</v>
      </c>
      <c r="B3073" t="s">
        <v>86</v>
      </c>
      <c r="C3073">
        <v>110</v>
      </c>
      <c r="D3073" s="404">
        <v>45259</v>
      </c>
      <c r="E3073" t="s">
        <v>4128</v>
      </c>
      <c r="F3073" t="s">
        <v>3974</v>
      </c>
      <c r="G3073" t="s">
        <v>4127</v>
      </c>
      <c r="H3073" s="427">
        <v>654.49</v>
      </c>
      <c r="K3073" t="s">
        <v>4259</v>
      </c>
    </row>
    <row r="3074" spans="1:11" x14ac:dyDescent="0.25">
      <c r="A3074">
        <v>7350</v>
      </c>
      <c r="B3074" t="s">
        <v>86</v>
      </c>
      <c r="C3074">
        <v>112</v>
      </c>
      <c r="D3074" s="404">
        <v>45259</v>
      </c>
      <c r="E3074" t="s">
        <v>4128</v>
      </c>
      <c r="F3074" t="s">
        <v>3974</v>
      </c>
      <c r="G3074" t="s">
        <v>4127</v>
      </c>
      <c r="H3074" s="427">
        <v>327.24</v>
      </c>
      <c r="K3074" t="s">
        <v>4259</v>
      </c>
    </row>
    <row r="3075" spans="1:11" x14ac:dyDescent="0.25">
      <c r="A3075">
        <v>7350</v>
      </c>
      <c r="B3075" t="s">
        <v>86</v>
      </c>
      <c r="C3075">
        <v>120</v>
      </c>
      <c r="D3075" s="404">
        <v>45259</v>
      </c>
      <c r="E3075" t="s">
        <v>4128</v>
      </c>
      <c r="F3075" t="s">
        <v>3974</v>
      </c>
      <c r="G3075" t="s">
        <v>4127</v>
      </c>
      <c r="H3075" s="427">
        <v>719.93</v>
      </c>
      <c r="K3075" t="s">
        <v>4259</v>
      </c>
    </row>
    <row r="3076" spans="1:11" x14ac:dyDescent="0.25">
      <c r="A3076">
        <v>7350</v>
      </c>
      <c r="B3076" t="s">
        <v>86</v>
      </c>
      <c r="C3076">
        <v>130</v>
      </c>
      <c r="D3076" s="404">
        <v>45259</v>
      </c>
      <c r="E3076" t="s">
        <v>4128</v>
      </c>
      <c r="F3076" t="s">
        <v>3974</v>
      </c>
      <c r="G3076" t="s">
        <v>4127</v>
      </c>
      <c r="H3076" s="427">
        <v>556.30999999999995</v>
      </c>
      <c r="K3076" t="s">
        <v>4259</v>
      </c>
    </row>
    <row r="3077" spans="1:11" x14ac:dyDescent="0.25">
      <c r="A3077">
        <v>7350</v>
      </c>
      <c r="B3077" t="s">
        <v>86</v>
      </c>
      <c r="C3077">
        <v>140</v>
      </c>
      <c r="D3077" s="404">
        <v>45259</v>
      </c>
      <c r="E3077" t="s">
        <v>4128</v>
      </c>
      <c r="F3077" t="s">
        <v>3974</v>
      </c>
      <c r="G3077" t="s">
        <v>4127</v>
      </c>
      <c r="H3077" s="427">
        <v>654.49</v>
      </c>
      <c r="K3077" t="s">
        <v>4259</v>
      </c>
    </row>
    <row r="3078" spans="1:11" x14ac:dyDescent="0.25">
      <c r="A3078">
        <v>7350</v>
      </c>
      <c r="B3078" t="s">
        <v>86</v>
      </c>
      <c r="C3078">
        <v>160</v>
      </c>
      <c r="D3078" s="404">
        <v>45259</v>
      </c>
      <c r="E3078" t="s">
        <v>4128</v>
      </c>
      <c r="F3078" t="s">
        <v>3974</v>
      </c>
      <c r="G3078" t="s">
        <v>4127</v>
      </c>
      <c r="H3078" s="427">
        <v>196.35</v>
      </c>
      <c r="K3078" t="s">
        <v>4259</v>
      </c>
    </row>
    <row r="3079" spans="1:11" x14ac:dyDescent="0.25">
      <c r="A3079">
        <v>7350</v>
      </c>
      <c r="B3079" t="s">
        <v>86</v>
      </c>
      <c r="C3079">
        <v>935</v>
      </c>
      <c r="D3079" s="404">
        <v>45259</v>
      </c>
      <c r="E3079" t="s">
        <v>4128</v>
      </c>
      <c r="F3079" t="s">
        <v>3974</v>
      </c>
      <c r="G3079" t="s">
        <v>4127</v>
      </c>
      <c r="H3079" s="427">
        <v>163.62</v>
      </c>
      <c r="K3079" t="s">
        <v>4259</v>
      </c>
    </row>
    <row r="3080" spans="1:11" x14ac:dyDescent="0.25">
      <c r="A3080">
        <v>7350</v>
      </c>
      <c r="B3080" t="s">
        <v>86</v>
      </c>
      <c r="C3080">
        <v>110</v>
      </c>
      <c r="D3080" s="404">
        <v>45260</v>
      </c>
      <c r="E3080" t="s">
        <v>4123</v>
      </c>
      <c r="F3080" t="s">
        <v>3974</v>
      </c>
      <c r="G3080" t="s">
        <v>4122</v>
      </c>
      <c r="H3080" s="427">
        <v>906.66</v>
      </c>
      <c r="K3080" t="s">
        <v>4259</v>
      </c>
    </row>
    <row r="3081" spans="1:11" x14ac:dyDescent="0.25">
      <c r="A3081">
        <v>7350</v>
      </c>
      <c r="B3081" t="s">
        <v>86</v>
      </c>
      <c r="C3081">
        <v>112</v>
      </c>
      <c r="D3081" s="404">
        <v>45260</v>
      </c>
      <c r="E3081" t="s">
        <v>4123</v>
      </c>
      <c r="F3081" t="s">
        <v>3974</v>
      </c>
      <c r="G3081" t="s">
        <v>4122</v>
      </c>
      <c r="H3081" s="427">
        <v>906.68</v>
      </c>
      <c r="K3081" t="s">
        <v>4259</v>
      </c>
    </row>
    <row r="3082" spans="1:11" x14ac:dyDescent="0.25">
      <c r="A3082">
        <v>7350</v>
      </c>
      <c r="B3082" t="s">
        <v>86</v>
      </c>
      <c r="C3082">
        <v>120</v>
      </c>
      <c r="D3082" s="404">
        <v>45260</v>
      </c>
      <c r="E3082" t="s">
        <v>4123</v>
      </c>
      <c r="F3082" t="s">
        <v>3974</v>
      </c>
      <c r="G3082" t="s">
        <v>4122</v>
      </c>
      <c r="H3082" s="427">
        <v>906.66</v>
      </c>
      <c r="K3082" t="s">
        <v>4259</v>
      </c>
    </row>
    <row r="3083" spans="1:11" x14ac:dyDescent="0.25">
      <c r="A3083">
        <v>7350</v>
      </c>
      <c r="B3083" t="s">
        <v>86</v>
      </c>
      <c r="C3083">
        <v>170</v>
      </c>
      <c r="D3083" s="404">
        <v>45260</v>
      </c>
      <c r="E3083" t="s">
        <v>4119</v>
      </c>
      <c r="F3083" t="s">
        <v>4118</v>
      </c>
      <c r="H3083" s="427">
        <v>-273.52</v>
      </c>
      <c r="K3083" t="s">
        <v>4259</v>
      </c>
    </row>
    <row r="3084" spans="1:11" x14ac:dyDescent="0.25">
      <c r="A3084">
        <v>7350</v>
      </c>
      <c r="B3084" t="s">
        <v>86</v>
      </c>
      <c r="C3084">
        <v>190</v>
      </c>
      <c r="D3084" s="404">
        <v>45260</v>
      </c>
      <c r="E3084" t="s">
        <v>4119</v>
      </c>
      <c r="F3084" t="s">
        <v>4118</v>
      </c>
      <c r="H3084" s="427">
        <v>273.52</v>
      </c>
      <c r="K3084" t="s">
        <v>4259</v>
      </c>
    </row>
    <row r="3085" spans="1:11" x14ac:dyDescent="0.25">
      <c r="A3085">
        <v>7350</v>
      </c>
      <c r="B3085" t="s">
        <v>86</v>
      </c>
      <c r="C3085">
        <v>110</v>
      </c>
      <c r="D3085" s="404">
        <v>45265</v>
      </c>
      <c r="E3085" t="s">
        <v>4091</v>
      </c>
      <c r="F3085" t="s">
        <v>3974</v>
      </c>
      <c r="G3085" t="s">
        <v>4113</v>
      </c>
      <c r="H3085" s="427">
        <v>169.62</v>
      </c>
      <c r="K3085" t="s">
        <v>4259</v>
      </c>
    </row>
    <row r="3086" spans="1:11" x14ac:dyDescent="0.25">
      <c r="A3086">
        <v>7350</v>
      </c>
      <c r="B3086" t="s">
        <v>86</v>
      </c>
      <c r="C3086">
        <v>112</v>
      </c>
      <c r="D3086" s="404">
        <v>45265</v>
      </c>
      <c r="E3086" t="s">
        <v>4091</v>
      </c>
      <c r="F3086" t="s">
        <v>3974</v>
      </c>
      <c r="G3086" t="s">
        <v>4113</v>
      </c>
      <c r="H3086" s="427">
        <v>84.81</v>
      </c>
      <c r="K3086" t="s">
        <v>4259</v>
      </c>
    </row>
    <row r="3087" spans="1:11" x14ac:dyDescent="0.25">
      <c r="A3087">
        <v>7350</v>
      </c>
      <c r="B3087" t="s">
        <v>86</v>
      </c>
      <c r="C3087">
        <v>120</v>
      </c>
      <c r="D3087" s="404">
        <v>45265</v>
      </c>
      <c r="E3087" t="s">
        <v>4091</v>
      </c>
      <c r="F3087" t="s">
        <v>3974</v>
      </c>
      <c r="G3087" t="s">
        <v>4113</v>
      </c>
      <c r="H3087" s="427">
        <v>186.57</v>
      </c>
      <c r="K3087" t="s">
        <v>4259</v>
      </c>
    </row>
    <row r="3088" spans="1:11" x14ac:dyDescent="0.25">
      <c r="A3088">
        <v>7350</v>
      </c>
      <c r="B3088" t="s">
        <v>86</v>
      </c>
      <c r="C3088">
        <v>130</v>
      </c>
      <c r="D3088" s="404">
        <v>45265</v>
      </c>
      <c r="E3088" t="s">
        <v>4091</v>
      </c>
      <c r="F3088" t="s">
        <v>3974</v>
      </c>
      <c r="G3088" t="s">
        <v>4113</v>
      </c>
      <c r="H3088" s="427">
        <v>144.16999999999999</v>
      </c>
      <c r="K3088" t="s">
        <v>4259</v>
      </c>
    </row>
    <row r="3089" spans="1:11" x14ac:dyDescent="0.25">
      <c r="A3089">
        <v>7350</v>
      </c>
      <c r="B3089" t="s">
        <v>86</v>
      </c>
      <c r="C3089">
        <v>140</v>
      </c>
      <c r="D3089" s="404">
        <v>45265</v>
      </c>
      <c r="E3089" t="s">
        <v>4091</v>
      </c>
      <c r="F3089" t="s">
        <v>3974</v>
      </c>
      <c r="G3089" t="s">
        <v>4113</v>
      </c>
      <c r="H3089" s="427">
        <v>169.62</v>
      </c>
      <c r="K3089" t="s">
        <v>4259</v>
      </c>
    </row>
    <row r="3090" spans="1:11" x14ac:dyDescent="0.25">
      <c r="A3090">
        <v>7350</v>
      </c>
      <c r="B3090" t="s">
        <v>86</v>
      </c>
      <c r="C3090">
        <v>160</v>
      </c>
      <c r="D3090" s="404">
        <v>45265</v>
      </c>
      <c r="E3090" t="s">
        <v>4091</v>
      </c>
      <c r="F3090" t="s">
        <v>3974</v>
      </c>
      <c r="G3090" t="s">
        <v>4113</v>
      </c>
      <c r="H3090" s="427">
        <v>50.89</v>
      </c>
      <c r="K3090" t="s">
        <v>4259</v>
      </c>
    </row>
    <row r="3091" spans="1:11" x14ac:dyDescent="0.25">
      <c r="A3091">
        <v>7350</v>
      </c>
      <c r="B3091" t="s">
        <v>86</v>
      </c>
      <c r="C3091">
        <v>210</v>
      </c>
      <c r="D3091" s="404">
        <v>45265</v>
      </c>
      <c r="E3091" t="s">
        <v>2681</v>
      </c>
      <c r="F3091" t="s">
        <v>3974</v>
      </c>
      <c r="G3091" t="s">
        <v>4112</v>
      </c>
      <c r="H3091" s="427">
        <v>50.52</v>
      </c>
      <c r="K3091" t="s">
        <v>4259</v>
      </c>
    </row>
    <row r="3092" spans="1:11" x14ac:dyDescent="0.25">
      <c r="A3092">
        <v>7350</v>
      </c>
      <c r="B3092" t="s">
        <v>86</v>
      </c>
      <c r="C3092">
        <v>220</v>
      </c>
      <c r="D3092" s="404">
        <v>45265</v>
      </c>
      <c r="E3092" t="s">
        <v>2681</v>
      </c>
      <c r="F3092" t="s">
        <v>3974</v>
      </c>
      <c r="G3092" t="s">
        <v>4112</v>
      </c>
      <c r="H3092" s="427">
        <v>50.52</v>
      </c>
      <c r="K3092" t="s">
        <v>4259</v>
      </c>
    </row>
    <row r="3093" spans="1:11" x14ac:dyDescent="0.25">
      <c r="A3093">
        <v>7350</v>
      </c>
      <c r="B3093" t="s">
        <v>86</v>
      </c>
      <c r="C3093">
        <v>230</v>
      </c>
      <c r="D3093" s="404">
        <v>45265</v>
      </c>
      <c r="E3093" t="s">
        <v>2681</v>
      </c>
      <c r="F3093" t="s">
        <v>3974</v>
      </c>
      <c r="G3093" t="s">
        <v>4112</v>
      </c>
      <c r="H3093" s="427">
        <v>50.52</v>
      </c>
      <c r="K3093" t="s">
        <v>4259</v>
      </c>
    </row>
    <row r="3094" spans="1:11" x14ac:dyDescent="0.25">
      <c r="A3094">
        <v>7350</v>
      </c>
      <c r="B3094" t="s">
        <v>86</v>
      </c>
      <c r="C3094">
        <v>240</v>
      </c>
      <c r="D3094" s="404">
        <v>45265</v>
      </c>
      <c r="E3094" t="s">
        <v>2681</v>
      </c>
      <c r="F3094" t="s">
        <v>3974</v>
      </c>
      <c r="G3094" t="s">
        <v>4112</v>
      </c>
      <c r="H3094" s="427">
        <v>50.52</v>
      </c>
      <c r="K3094" t="s">
        <v>4259</v>
      </c>
    </row>
    <row r="3095" spans="1:11" x14ac:dyDescent="0.25">
      <c r="A3095">
        <v>7350</v>
      </c>
      <c r="B3095" t="s">
        <v>86</v>
      </c>
      <c r="C3095">
        <v>340</v>
      </c>
      <c r="D3095" s="404">
        <v>45265</v>
      </c>
      <c r="E3095" t="s">
        <v>2681</v>
      </c>
      <c r="F3095" t="s">
        <v>3974</v>
      </c>
      <c r="G3095" t="s">
        <v>4112</v>
      </c>
      <c r="H3095" s="427">
        <v>22.73</v>
      </c>
      <c r="K3095" t="s">
        <v>4259</v>
      </c>
    </row>
    <row r="3096" spans="1:11" x14ac:dyDescent="0.25">
      <c r="A3096">
        <v>7350</v>
      </c>
      <c r="B3096" t="s">
        <v>86</v>
      </c>
      <c r="C3096">
        <v>935</v>
      </c>
      <c r="D3096" s="404">
        <v>45265</v>
      </c>
      <c r="E3096" t="s">
        <v>4091</v>
      </c>
      <c r="F3096" t="s">
        <v>3974</v>
      </c>
      <c r="G3096" t="s">
        <v>4113</v>
      </c>
      <c r="H3096" s="427">
        <v>42.4</v>
      </c>
      <c r="K3096" t="s">
        <v>4259</v>
      </c>
    </row>
    <row r="3097" spans="1:11" x14ac:dyDescent="0.25">
      <c r="A3097">
        <v>7350</v>
      </c>
      <c r="B3097" t="s">
        <v>86</v>
      </c>
      <c r="C3097">
        <v>936</v>
      </c>
      <c r="D3097" s="404">
        <v>45265</v>
      </c>
      <c r="E3097" t="s">
        <v>2681</v>
      </c>
      <c r="F3097" t="s">
        <v>3974</v>
      </c>
      <c r="G3097" t="s">
        <v>4112</v>
      </c>
      <c r="H3097" s="427">
        <v>27.78</v>
      </c>
      <c r="K3097" t="s">
        <v>4259</v>
      </c>
    </row>
    <row r="3098" spans="1:11" x14ac:dyDescent="0.25">
      <c r="A3098">
        <v>7350</v>
      </c>
      <c r="B3098" t="s">
        <v>86</v>
      </c>
      <c r="C3098">
        <v>110</v>
      </c>
      <c r="D3098" s="404">
        <v>45268</v>
      </c>
      <c r="E3098" t="s">
        <v>4005</v>
      </c>
      <c r="F3098" t="s">
        <v>3974</v>
      </c>
      <c r="G3098" t="s">
        <v>4103</v>
      </c>
      <c r="H3098" s="427">
        <v>189.95</v>
      </c>
      <c r="K3098" t="s">
        <v>4259</v>
      </c>
    </row>
    <row r="3099" spans="1:11" x14ac:dyDescent="0.25">
      <c r="A3099">
        <v>7350</v>
      </c>
      <c r="B3099" t="s">
        <v>86</v>
      </c>
      <c r="C3099">
        <v>112</v>
      </c>
      <c r="D3099" s="404">
        <v>45268</v>
      </c>
      <c r="E3099" t="s">
        <v>4005</v>
      </c>
      <c r="F3099" t="s">
        <v>3974</v>
      </c>
      <c r="G3099" t="s">
        <v>4103</v>
      </c>
      <c r="H3099" s="427">
        <v>94.97</v>
      </c>
      <c r="K3099" t="s">
        <v>4259</v>
      </c>
    </row>
    <row r="3100" spans="1:11" x14ac:dyDescent="0.25">
      <c r="A3100">
        <v>7350</v>
      </c>
      <c r="B3100" t="s">
        <v>86</v>
      </c>
      <c r="C3100">
        <v>120</v>
      </c>
      <c r="D3100" s="404">
        <v>45268</v>
      </c>
      <c r="E3100" t="s">
        <v>4005</v>
      </c>
      <c r="F3100" t="s">
        <v>3974</v>
      </c>
      <c r="G3100" t="s">
        <v>4103</v>
      </c>
      <c r="H3100" s="427">
        <v>208.94</v>
      </c>
      <c r="K3100" t="s">
        <v>4259</v>
      </c>
    </row>
    <row r="3101" spans="1:11" x14ac:dyDescent="0.25">
      <c r="A3101">
        <v>7350</v>
      </c>
      <c r="B3101" t="s">
        <v>86</v>
      </c>
      <c r="C3101">
        <v>130</v>
      </c>
      <c r="D3101" s="404">
        <v>45268</v>
      </c>
      <c r="E3101" t="s">
        <v>4005</v>
      </c>
      <c r="F3101" t="s">
        <v>3974</v>
      </c>
      <c r="G3101" t="s">
        <v>4103</v>
      </c>
      <c r="H3101" s="427">
        <v>161.44999999999999</v>
      </c>
      <c r="K3101" t="s">
        <v>4259</v>
      </c>
    </row>
    <row r="3102" spans="1:11" x14ac:dyDescent="0.25">
      <c r="A3102">
        <v>7350</v>
      </c>
      <c r="B3102" t="s">
        <v>86</v>
      </c>
      <c r="C3102">
        <v>140</v>
      </c>
      <c r="D3102" s="404">
        <v>45268</v>
      </c>
      <c r="E3102" t="s">
        <v>4005</v>
      </c>
      <c r="F3102" t="s">
        <v>3974</v>
      </c>
      <c r="G3102" t="s">
        <v>4103</v>
      </c>
      <c r="H3102" s="427">
        <v>189.95</v>
      </c>
      <c r="K3102" t="s">
        <v>4259</v>
      </c>
    </row>
    <row r="3103" spans="1:11" x14ac:dyDescent="0.25">
      <c r="A3103">
        <v>7350</v>
      </c>
      <c r="B3103" t="s">
        <v>86</v>
      </c>
      <c r="C3103">
        <v>160</v>
      </c>
      <c r="D3103" s="404">
        <v>45268</v>
      </c>
      <c r="E3103" t="s">
        <v>4005</v>
      </c>
      <c r="F3103" t="s">
        <v>3974</v>
      </c>
      <c r="G3103" t="s">
        <v>4103</v>
      </c>
      <c r="H3103" s="427">
        <v>56.98</v>
      </c>
      <c r="K3103" t="s">
        <v>4259</v>
      </c>
    </row>
    <row r="3104" spans="1:11" x14ac:dyDescent="0.25">
      <c r="A3104">
        <v>7350</v>
      </c>
      <c r="B3104" t="s">
        <v>86</v>
      </c>
      <c r="C3104">
        <v>935</v>
      </c>
      <c r="D3104" s="404">
        <v>45268</v>
      </c>
      <c r="E3104" t="s">
        <v>4005</v>
      </c>
      <c r="F3104" t="s">
        <v>3974</v>
      </c>
      <c r="G3104" t="s">
        <v>4103</v>
      </c>
      <c r="H3104" s="427">
        <v>47.49</v>
      </c>
      <c r="K3104" t="s">
        <v>4259</v>
      </c>
    </row>
    <row r="3105" spans="1:11" x14ac:dyDescent="0.25">
      <c r="A3105">
        <v>7350</v>
      </c>
      <c r="B3105" t="s">
        <v>86</v>
      </c>
      <c r="C3105">
        <v>110</v>
      </c>
      <c r="D3105" s="404">
        <v>45272</v>
      </c>
      <c r="E3105" t="s">
        <v>4013</v>
      </c>
      <c r="F3105" t="s">
        <v>3974</v>
      </c>
      <c r="G3105" t="s">
        <v>4100</v>
      </c>
      <c r="H3105" s="427">
        <v>49.66</v>
      </c>
      <c r="K3105" t="s">
        <v>4259</v>
      </c>
    </row>
    <row r="3106" spans="1:11" x14ac:dyDescent="0.25">
      <c r="A3106">
        <v>7350</v>
      </c>
      <c r="B3106" t="s">
        <v>86</v>
      </c>
      <c r="C3106">
        <v>112</v>
      </c>
      <c r="D3106" s="404">
        <v>45272</v>
      </c>
      <c r="E3106" t="s">
        <v>4013</v>
      </c>
      <c r="F3106" t="s">
        <v>3974</v>
      </c>
      <c r="G3106" t="s">
        <v>4100</v>
      </c>
      <c r="H3106" s="427">
        <v>24.83</v>
      </c>
      <c r="K3106" t="s">
        <v>4259</v>
      </c>
    </row>
    <row r="3107" spans="1:11" x14ac:dyDescent="0.25">
      <c r="A3107">
        <v>7350</v>
      </c>
      <c r="B3107" t="s">
        <v>86</v>
      </c>
      <c r="C3107">
        <v>120</v>
      </c>
      <c r="D3107" s="404">
        <v>45272</v>
      </c>
      <c r="E3107" t="s">
        <v>4013</v>
      </c>
      <c r="F3107" t="s">
        <v>3974</v>
      </c>
      <c r="G3107" t="s">
        <v>4100</v>
      </c>
      <c r="H3107" s="427">
        <v>54.63</v>
      </c>
      <c r="K3107" t="s">
        <v>4259</v>
      </c>
    </row>
    <row r="3108" spans="1:11" x14ac:dyDescent="0.25">
      <c r="A3108">
        <v>7350</v>
      </c>
      <c r="B3108" t="s">
        <v>86</v>
      </c>
      <c r="C3108">
        <v>130</v>
      </c>
      <c r="D3108" s="404">
        <v>45272</v>
      </c>
      <c r="E3108" t="s">
        <v>4101</v>
      </c>
      <c r="F3108" t="s">
        <v>4093</v>
      </c>
      <c r="H3108" s="427">
        <v>181.32</v>
      </c>
      <c r="K3108" t="s">
        <v>4259</v>
      </c>
    </row>
    <row r="3109" spans="1:11" x14ac:dyDescent="0.25">
      <c r="A3109">
        <v>7350</v>
      </c>
      <c r="B3109" t="s">
        <v>86</v>
      </c>
      <c r="C3109">
        <v>130</v>
      </c>
      <c r="D3109" s="404">
        <v>45272</v>
      </c>
      <c r="E3109" t="s">
        <v>4013</v>
      </c>
      <c r="F3109" t="s">
        <v>3974</v>
      </c>
      <c r="G3109" t="s">
        <v>4100</v>
      </c>
      <c r="H3109" s="427">
        <v>42.21</v>
      </c>
      <c r="K3109" t="s">
        <v>4259</v>
      </c>
    </row>
    <row r="3110" spans="1:11" x14ac:dyDescent="0.25">
      <c r="A3110">
        <v>7350</v>
      </c>
      <c r="B3110" t="s">
        <v>86</v>
      </c>
      <c r="C3110">
        <v>140</v>
      </c>
      <c r="D3110" s="404">
        <v>45272</v>
      </c>
      <c r="E3110" t="s">
        <v>4013</v>
      </c>
      <c r="F3110" t="s">
        <v>3974</v>
      </c>
      <c r="G3110" t="s">
        <v>4100</v>
      </c>
      <c r="H3110" s="427">
        <v>49.66</v>
      </c>
      <c r="K3110" t="s">
        <v>4259</v>
      </c>
    </row>
    <row r="3111" spans="1:11" x14ac:dyDescent="0.25">
      <c r="A3111">
        <v>7350</v>
      </c>
      <c r="B3111" t="s">
        <v>86</v>
      </c>
      <c r="C3111">
        <v>160</v>
      </c>
      <c r="D3111" s="404">
        <v>45272</v>
      </c>
      <c r="E3111" t="s">
        <v>4013</v>
      </c>
      <c r="F3111" t="s">
        <v>3974</v>
      </c>
      <c r="G3111" t="s">
        <v>4100</v>
      </c>
      <c r="H3111" s="427">
        <v>14.9</v>
      </c>
      <c r="K3111" t="s">
        <v>4259</v>
      </c>
    </row>
    <row r="3112" spans="1:11" x14ac:dyDescent="0.25">
      <c r="A3112">
        <v>7350</v>
      </c>
      <c r="B3112" t="s">
        <v>86</v>
      </c>
      <c r="C3112">
        <v>935</v>
      </c>
      <c r="D3112" s="404">
        <v>45272</v>
      </c>
      <c r="E3112" t="s">
        <v>4013</v>
      </c>
      <c r="F3112" t="s">
        <v>3974</v>
      </c>
      <c r="G3112" t="s">
        <v>4100</v>
      </c>
      <c r="H3112" s="427">
        <v>12.42</v>
      </c>
      <c r="K3112" t="s">
        <v>4259</v>
      </c>
    </row>
    <row r="3113" spans="1:11" ht="105" x14ac:dyDescent="0.25">
      <c r="A3113">
        <v>7350</v>
      </c>
      <c r="B3113" t="s">
        <v>86</v>
      </c>
      <c r="C3113">
        <v>330</v>
      </c>
      <c r="D3113" s="404">
        <v>45273</v>
      </c>
      <c r="E3113" s="448" t="s">
        <v>4097</v>
      </c>
      <c r="F3113" t="s">
        <v>3974</v>
      </c>
      <c r="G3113" t="s">
        <v>4096</v>
      </c>
      <c r="H3113" s="427">
        <v>258.17</v>
      </c>
      <c r="K3113" t="s">
        <v>4259</v>
      </c>
    </row>
    <row r="3114" spans="1:11" ht="105" x14ac:dyDescent="0.25">
      <c r="A3114">
        <v>7350</v>
      </c>
      <c r="B3114" t="s">
        <v>86</v>
      </c>
      <c r="C3114">
        <v>340</v>
      </c>
      <c r="D3114" s="404">
        <v>45273</v>
      </c>
      <c r="E3114" s="448" t="s">
        <v>4097</v>
      </c>
      <c r="F3114" t="s">
        <v>3974</v>
      </c>
      <c r="G3114" t="s">
        <v>4096</v>
      </c>
      <c r="H3114" s="427">
        <v>258.17</v>
      </c>
      <c r="K3114" t="s">
        <v>4259</v>
      </c>
    </row>
    <row r="3115" spans="1:11" ht="105" x14ac:dyDescent="0.25">
      <c r="A3115">
        <v>7350</v>
      </c>
      <c r="B3115" t="s">
        <v>86</v>
      </c>
      <c r="C3115">
        <v>936</v>
      </c>
      <c r="D3115" s="404">
        <v>45273</v>
      </c>
      <c r="E3115" s="448" t="s">
        <v>4097</v>
      </c>
      <c r="F3115" t="s">
        <v>3974</v>
      </c>
      <c r="G3115" t="s">
        <v>4096</v>
      </c>
      <c r="H3115" s="427">
        <v>258.19</v>
      </c>
      <c r="K3115" t="s">
        <v>4259</v>
      </c>
    </row>
    <row r="3116" spans="1:11" x14ac:dyDescent="0.25">
      <c r="A3116">
        <v>7350</v>
      </c>
      <c r="B3116" t="s">
        <v>86</v>
      </c>
      <c r="C3116">
        <v>110</v>
      </c>
      <c r="D3116" s="404">
        <v>45274</v>
      </c>
      <c r="E3116" t="s">
        <v>4039</v>
      </c>
      <c r="F3116" t="s">
        <v>3974</v>
      </c>
      <c r="G3116" t="s">
        <v>4092</v>
      </c>
      <c r="H3116" s="427">
        <v>118.5</v>
      </c>
      <c r="K3116" t="s">
        <v>4259</v>
      </c>
    </row>
    <row r="3117" spans="1:11" x14ac:dyDescent="0.25">
      <c r="A3117">
        <v>7350</v>
      </c>
      <c r="B3117" t="s">
        <v>86</v>
      </c>
      <c r="C3117">
        <v>110</v>
      </c>
      <c r="D3117" s="404">
        <v>45274</v>
      </c>
      <c r="E3117" t="s">
        <v>4091</v>
      </c>
      <c r="F3117" t="s">
        <v>3974</v>
      </c>
      <c r="G3117" t="s">
        <v>4090</v>
      </c>
      <c r="H3117" s="427">
        <v>319.89999999999998</v>
      </c>
      <c r="K3117" t="s">
        <v>4259</v>
      </c>
    </row>
    <row r="3118" spans="1:11" x14ac:dyDescent="0.25">
      <c r="A3118">
        <v>7350</v>
      </c>
      <c r="B3118" t="s">
        <v>86</v>
      </c>
      <c r="C3118">
        <v>112</v>
      </c>
      <c r="D3118" s="404">
        <v>45274</v>
      </c>
      <c r="E3118" t="s">
        <v>4039</v>
      </c>
      <c r="F3118" t="s">
        <v>3974</v>
      </c>
      <c r="G3118" t="s">
        <v>4092</v>
      </c>
      <c r="H3118" s="427">
        <v>59.25</v>
      </c>
      <c r="K3118" t="s">
        <v>4259</v>
      </c>
    </row>
    <row r="3119" spans="1:11" x14ac:dyDescent="0.25">
      <c r="A3119">
        <v>7350</v>
      </c>
      <c r="B3119" t="s">
        <v>86</v>
      </c>
      <c r="C3119">
        <v>112</v>
      </c>
      <c r="D3119" s="404">
        <v>45274</v>
      </c>
      <c r="E3119" t="s">
        <v>4091</v>
      </c>
      <c r="F3119" t="s">
        <v>3974</v>
      </c>
      <c r="G3119" t="s">
        <v>4090</v>
      </c>
      <c r="H3119" s="427">
        <v>159.94999999999999</v>
      </c>
      <c r="K3119" t="s">
        <v>4259</v>
      </c>
    </row>
    <row r="3120" spans="1:11" x14ac:dyDescent="0.25">
      <c r="A3120">
        <v>7350</v>
      </c>
      <c r="B3120" t="s">
        <v>86</v>
      </c>
      <c r="C3120">
        <v>120</v>
      </c>
      <c r="D3120" s="404">
        <v>45274</v>
      </c>
      <c r="E3120" t="s">
        <v>4039</v>
      </c>
      <c r="F3120" t="s">
        <v>3974</v>
      </c>
      <c r="G3120" t="s">
        <v>4092</v>
      </c>
      <c r="H3120" s="427">
        <v>130.35</v>
      </c>
      <c r="K3120" t="s">
        <v>4259</v>
      </c>
    </row>
    <row r="3121" spans="1:11" x14ac:dyDescent="0.25">
      <c r="A3121">
        <v>7350</v>
      </c>
      <c r="B3121" t="s">
        <v>86</v>
      </c>
      <c r="C3121">
        <v>120</v>
      </c>
      <c r="D3121" s="404">
        <v>45274</v>
      </c>
      <c r="E3121" t="s">
        <v>4091</v>
      </c>
      <c r="F3121" t="s">
        <v>3974</v>
      </c>
      <c r="G3121" t="s">
        <v>4090</v>
      </c>
      <c r="H3121" s="427">
        <v>351.89</v>
      </c>
      <c r="K3121" t="s">
        <v>4259</v>
      </c>
    </row>
    <row r="3122" spans="1:11" x14ac:dyDescent="0.25">
      <c r="A3122">
        <v>7350</v>
      </c>
      <c r="B3122" t="s">
        <v>86</v>
      </c>
      <c r="C3122">
        <v>130</v>
      </c>
      <c r="D3122" s="404">
        <v>45274</v>
      </c>
      <c r="E3122" t="s">
        <v>4039</v>
      </c>
      <c r="F3122" t="s">
        <v>3974</v>
      </c>
      <c r="G3122" t="s">
        <v>4092</v>
      </c>
      <c r="H3122" s="427">
        <v>100.72</v>
      </c>
      <c r="K3122" t="s">
        <v>4259</v>
      </c>
    </row>
    <row r="3123" spans="1:11" x14ac:dyDescent="0.25">
      <c r="A3123">
        <v>7350</v>
      </c>
      <c r="B3123" t="s">
        <v>86</v>
      </c>
      <c r="C3123">
        <v>130</v>
      </c>
      <c r="D3123" s="404">
        <v>45274</v>
      </c>
      <c r="E3123" t="s">
        <v>4091</v>
      </c>
      <c r="F3123" t="s">
        <v>3974</v>
      </c>
      <c r="G3123" t="s">
        <v>4090</v>
      </c>
      <c r="H3123" s="427">
        <v>271.91000000000003</v>
      </c>
      <c r="K3123" t="s">
        <v>4259</v>
      </c>
    </row>
    <row r="3124" spans="1:11" x14ac:dyDescent="0.25">
      <c r="A3124">
        <v>7350</v>
      </c>
      <c r="B3124" t="s">
        <v>86</v>
      </c>
      <c r="C3124">
        <v>140</v>
      </c>
      <c r="D3124" s="404">
        <v>45274</v>
      </c>
      <c r="E3124" t="s">
        <v>4039</v>
      </c>
      <c r="F3124" t="s">
        <v>3974</v>
      </c>
      <c r="G3124" t="s">
        <v>4092</v>
      </c>
      <c r="H3124" s="427">
        <v>118.5</v>
      </c>
      <c r="K3124" t="s">
        <v>4259</v>
      </c>
    </row>
    <row r="3125" spans="1:11" x14ac:dyDescent="0.25">
      <c r="A3125">
        <v>7350</v>
      </c>
      <c r="B3125" t="s">
        <v>86</v>
      </c>
      <c r="C3125">
        <v>140</v>
      </c>
      <c r="D3125" s="404">
        <v>45274</v>
      </c>
      <c r="E3125" t="s">
        <v>4091</v>
      </c>
      <c r="F3125" t="s">
        <v>3974</v>
      </c>
      <c r="G3125" t="s">
        <v>4090</v>
      </c>
      <c r="H3125" s="427">
        <v>319.89999999999998</v>
      </c>
      <c r="K3125" t="s">
        <v>4259</v>
      </c>
    </row>
    <row r="3126" spans="1:11" x14ac:dyDescent="0.25">
      <c r="A3126">
        <v>7350</v>
      </c>
      <c r="B3126" t="s">
        <v>86</v>
      </c>
      <c r="C3126">
        <v>160</v>
      </c>
      <c r="D3126" s="404">
        <v>45274</v>
      </c>
      <c r="E3126" t="s">
        <v>4039</v>
      </c>
      <c r="F3126" t="s">
        <v>3974</v>
      </c>
      <c r="G3126" t="s">
        <v>4092</v>
      </c>
      <c r="H3126" s="427">
        <v>35.549999999999997</v>
      </c>
      <c r="K3126" t="s">
        <v>4259</v>
      </c>
    </row>
    <row r="3127" spans="1:11" x14ac:dyDescent="0.25">
      <c r="A3127">
        <v>7350</v>
      </c>
      <c r="B3127" t="s">
        <v>86</v>
      </c>
      <c r="C3127">
        <v>160</v>
      </c>
      <c r="D3127" s="404">
        <v>45274</v>
      </c>
      <c r="E3127" t="s">
        <v>4091</v>
      </c>
      <c r="F3127" t="s">
        <v>3974</v>
      </c>
      <c r="G3127" t="s">
        <v>4090</v>
      </c>
      <c r="H3127" s="427">
        <v>95.97</v>
      </c>
      <c r="K3127" t="s">
        <v>4259</v>
      </c>
    </row>
    <row r="3128" spans="1:11" x14ac:dyDescent="0.25">
      <c r="A3128">
        <v>7350</v>
      </c>
      <c r="B3128" t="s">
        <v>86</v>
      </c>
      <c r="C3128">
        <v>340</v>
      </c>
      <c r="D3128" s="404">
        <v>45274</v>
      </c>
      <c r="E3128" t="s">
        <v>2604</v>
      </c>
      <c r="F3128" t="s">
        <v>4093</v>
      </c>
      <c r="H3128" s="427">
        <v>-341.5</v>
      </c>
      <c r="K3128" t="s">
        <v>4259</v>
      </c>
    </row>
    <row r="3129" spans="1:11" x14ac:dyDescent="0.25">
      <c r="A3129">
        <v>7350</v>
      </c>
      <c r="B3129" t="s">
        <v>86</v>
      </c>
      <c r="C3129">
        <v>935</v>
      </c>
      <c r="D3129" s="404">
        <v>45274</v>
      </c>
      <c r="E3129" t="s">
        <v>4039</v>
      </c>
      <c r="F3129" t="s">
        <v>3974</v>
      </c>
      <c r="G3129" t="s">
        <v>4092</v>
      </c>
      <c r="H3129" s="427">
        <v>29.63</v>
      </c>
      <c r="K3129" t="s">
        <v>4259</v>
      </c>
    </row>
    <row r="3130" spans="1:11" x14ac:dyDescent="0.25">
      <c r="A3130">
        <v>7350</v>
      </c>
      <c r="B3130" t="s">
        <v>86</v>
      </c>
      <c r="C3130">
        <v>935</v>
      </c>
      <c r="D3130" s="404">
        <v>45274</v>
      </c>
      <c r="E3130" t="s">
        <v>4091</v>
      </c>
      <c r="F3130" t="s">
        <v>3974</v>
      </c>
      <c r="G3130" t="s">
        <v>4090</v>
      </c>
      <c r="H3130" s="427">
        <v>79.97</v>
      </c>
      <c r="K3130" t="s">
        <v>4259</v>
      </c>
    </row>
    <row r="3131" spans="1:11" x14ac:dyDescent="0.25">
      <c r="A3131">
        <v>7350</v>
      </c>
      <c r="B3131" t="s">
        <v>86</v>
      </c>
      <c r="C3131">
        <v>210</v>
      </c>
      <c r="D3131" s="404">
        <v>45279</v>
      </c>
      <c r="E3131" t="s">
        <v>2681</v>
      </c>
      <c r="F3131" t="s">
        <v>3974</v>
      </c>
      <c r="G3131" t="s">
        <v>4085</v>
      </c>
      <c r="H3131" s="427">
        <v>111.52</v>
      </c>
      <c r="K3131" t="s">
        <v>4259</v>
      </c>
    </row>
    <row r="3132" spans="1:11" x14ac:dyDescent="0.25">
      <c r="A3132">
        <v>7350</v>
      </c>
      <c r="B3132" t="s">
        <v>86</v>
      </c>
      <c r="C3132">
        <v>220</v>
      </c>
      <c r="D3132" s="404">
        <v>45279</v>
      </c>
      <c r="E3132" t="s">
        <v>2681</v>
      </c>
      <c r="F3132" t="s">
        <v>3974</v>
      </c>
      <c r="G3132" t="s">
        <v>4085</v>
      </c>
      <c r="H3132" s="427">
        <v>111.52</v>
      </c>
      <c r="K3132" t="s">
        <v>4259</v>
      </c>
    </row>
    <row r="3133" spans="1:11" x14ac:dyDescent="0.25">
      <c r="A3133">
        <v>7350</v>
      </c>
      <c r="B3133" t="s">
        <v>86</v>
      </c>
      <c r="C3133">
        <v>230</v>
      </c>
      <c r="D3133" s="404">
        <v>45279</v>
      </c>
      <c r="E3133" t="s">
        <v>2681</v>
      </c>
      <c r="F3133" t="s">
        <v>3974</v>
      </c>
      <c r="G3133" t="s">
        <v>4085</v>
      </c>
      <c r="H3133" s="427">
        <v>111.52</v>
      </c>
      <c r="K3133" t="s">
        <v>4259</v>
      </c>
    </row>
    <row r="3134" spans="1:11" x14ac:dyDescent="0.25">
      <c r="A3134">
        <v>7350</v>
      </c>
      <c r="B3134" t="s">
        <v>86</v>
      </c>
      <c r="C3134">
        <v>240</v>
      </c>
      <c r="D3134" s="404">
        <v>45279</v>
      </c>
      <c r="E3134" t="s">
        <v>2681</v>
      </c>
      <c r="F3134" t="s">
        <v>3974</v>
      </c>
      <c r="G3134" t="s">
        <v>4085</v>
      </c>
      <c r="H3134" s="427">
        <v>111.52</v>
      </c>
      <c r="K3134" t="s">
        <v>4259</v>
      </c>
    </row>
    <row r="3135" spans="1:11" x14ac:dyDescent="0.25">
      <c r="A3135">
        <v>7350</v>
      </c>
      <c r="B3135" t="s">
        <v>86</v>
      </c>
      <c r="C3135">
        <v>340</v>
      </c>
      <c r="D3135" s="404">
        <v>45279</v>
      </c>
      <c r="E3135" t="s">
        <v>2681</v>
      </c>
      <c r="F3135" t="s">
        <v>3974</v>
      </c>
      <c r="G3135" t="s">
        <v>4085</v>
      </c>
      <c r="H3135" s="427">
        <v>50.18</v>
      </c>
      <c r="K3135" t="s">
        <v>4259</v>
      </c>
    </row>
    <row r="3136" spans="1:11" x14ac:dyDescent="0.25">
      <c r="A3136">
        <v>7350</v>
      </c>
      <c r="B3136" t="s">
        <v>86</v>
      </c>
      <c r="C3136">
        <v>936</v>
      </c>
      <c r="D3136" s="404">
        <v>45279</v>
      </c>
      <c r="E3136" t="s">
        <v>2681</v>
      </c>
      <c r="F3136" t="s">
        <v>3974</v>
      </c>
      <c r="G3136" t="s">
        <v>4085</v>
      </c>
      <c r="H3136" s="427">
        <v>61.34</v>
      </c>
      <c r="K3136" t="s">
        <v>4259</v>
      </c>
    </row>
    <row r="3137" spans="1:11" x14ac:dyDescent="0.25">
      <c r="A3137">
        <v>7350</v>
      </c>
      <c r="B3137" t="s">
        <v>86</v>
      </c>
      <c r="C3137">
        <v>110</v>
      </c>
      <c r="D3137" s="404">
        <v>45281</v>
      </c>
      <c r="E3137" t="s">
        <v>4013</v>
      </c>
      <c r="F3137" t="s">
        <v>3974</v>
      </c>
      <c r="G3137" t="s">
        <v>4084</v>
      </c>
      <c r="H3137" s="427">
        <v>122.57</v>
      </c>
      <c r="K3137" t="s">
        <v>4259</v>
      </c>
    </row>
    <row r="3138" spans="1:11" x14ac:dyDescent="0.25">
      <c r="A3138">
        <v>7350</v>
      </c>
      <c r="B3138" t="s">
        <v>86</v>
      </c>
      <c r="C3138">
        <v>112</v>
      </c>
      <c r="D3138" s="404">
        <v>45281</v>
      </c>
      <c r="E3138" t="s">
        <v>4013</v>
      </c>
      <c r="F3138" t="s">
        <v>3974</v>
      </c>
      <c r="G3138" t="s">
        <v>4084</v>
      </c>
      <c r="H3138" s="427">
        <v>61.29</v>
      </c>
      <c r="K3138" t="s">
        <v>4259</v>
      </c>
    </row>
    <row r="3139" spans="1:11" x14ac:dyDescent="0.25">
      <c r="A3139">
        <v>7350</v>
      </c>
      <c r="B3139" t="s">
        <v>86</v>
      </c>
      <c r="C3139">
        <v>120</v>
      </c>
      <c r="D3139" s="404">
        <v>45281</v>
      </c>
      <c r="E3139" t="s">
        <v>4013</v>
      </c>
      <c r="F3139" t="s">
        <v>3974</v>
      </c>
      <c r="G3139" t="s">
        <v>4084</v>
      </c>
      <c r="H3139" s="427">
        <v>134.83000000000001</v>
      </c>
      <c r="K3139" t="s">
        <v>4259</v>
      </c>
    </row>
    <row r="3140" spans="1:11" x14ac:dyDescent="0.25">
      <c r="A3140">
        <v>7350</v>
      </c>
      <c r="B3140" t="s">
        <v>86</v>
      </c>
      <c r="C3140">
        <v>130</v>
      </c>
      <c r="D3140" s="404">
        <v>45281</v>
      </c>
      <c r="E3140" t="s">
        <v>4013</v>
      </c>
      <c r="F3140" t="s">
        <v>3974</v>
      </c>
      <c r="G3140" t="s">
        <v>4084</v>
      </c>
      <c r="H3140" s="427">
        <v>104.18</v>
      </c>
      <c r="K3140" t="s">
        <v>4259</v>
      </c>
    </row>
    <row r="3141" spans="1:11" x14ac:dyDescent="0.25">
      <c r="A3141">
        <v>7350</v>
      </c>
      <c r="B3141" t="s">
        <v>86</v>
      </c>
      <c r="C3141">
        <v>140</v>
      </c>
      <c r="D3141" s="404">
        <v>45281</v>
      </c>
      <c r="E3141" t="s">
        <v>4013</v>
      </c>
      <c r="F3141" t="s">
        <v>3974</v>
      </c>
      <c r="G3141" t="s">
        <v>4084</v>
      </c>
      <c r="H3141" s="427">
        <v>122.57</v>
      </c>
      <c r="K3141" t="s">
        <v>4259</v>
      </c>
    </row>
    <row r="3142" spans="1:11" x14ac:dyDescent="0.25">
      <c r="A3142">
        <v>7350</v>
      </c>
      <c r="B3142" t="s">
        <v>86</v>
      </c>
      <c r="C3142">
        <v>160</v>
      </c>
      <c r="D3142" s="404">
        <v>45281</v>
      </c>
      <c r="E3142" t="s">
        <v>4013</v>
      </c>
      <c r="F3142" t="s">
        <v>3974</v>
      </c>
      <c r="G3142" t="s">
        <v>4084</v>
      </c>
      <c r="H3142" s="427">
        <v>36.770000000000003</v>
      </c>
      <c r="K3142" t="s">
        <v>4259</v>
      </c>
    </row>
    <row r="3143" spans="1:11" x14ac:dyDescent="0.25">
      <c r="A3143">
        <v>7350</v>
      </c>
      <c r="B3143" t="s">
        <v>86</v>
      </c>
      <c r="C3143">
        <v>210</v>
      </c>
      <c r="D3143" s="404">
        <v>45281</v>
      </c>
      <c r="E3143" t="s">
        <v>4083</v>
      </c>
      <c r="F3143" t="s">
        <v>3974</v>
      </c>
      <c r="G3143" t="s">
        <v>4082</v>
      </c>
      <c r="H3143" s="427">
        <v>20.85</v>
      </c>
      <c r="K3143" t="s">
        <v>4259</v>
      </c>
    </row>
    <row r="3144" spans="1:11" x14ac:dyDescent="0.25">
      <c r="A3144">
        <v>7350</v>
      </c>
      <c r="B3144" t="s">
        <v>86</v>
      </c>
      <c r="C3144">
        <v>220</v>
      </c>
      <c r="D3144" s="404">
        <v>45281</v>
      </c>
      <c r="E3144" t="s">
        <v>4083</v>
      </c>
      <c r="F3144" t="s">
        <v>3974</v>
      </c>
      <c r="G3144" t="s">
        <v>4082</v>
      </c>
      <c r="H3144" s="427">
        <v>20.85</v>
      </c>
      <c r="K3144" t="s">
        <v>4259</v>
      </c>
    </row>
    <row r="3145" spans="1:11" x14ac:dyDescent="0.25">
      <c r="A3145">
        <v>7350</v>
      </c>
      <c r="B3145" t="s">
        <v>86</v>
      </c>
      <c r="C3145">
        <v>230</v>
      </c>
      <c r="D3145" s="404">
        <v>45281</v>
      </c>
      <c r="E3145" t="s">
        <v>4083</v>
      </c>
      <c r="F3145" t="s">
        <v>3974</v>
      </c>
      <c r="G3145" t="s">
        <v>4082</v>
      </c>
      <c r="H3145" s="427">
        <v>20.85</v>
      </c>
      <c r="K3145" t="s">
        <v>4259</v>
      </c>
    </row>
    <row r="3146" spans="1:11" x14ac:dyDescent="0.25">
      <c r="A3146">
        <v>7350</v>
      </c>
      <c r="B3146" t="s">
        <v>86</v>
      </c>
      <c r="C3146">
        <v>240</v>
      </c>
      <c r="D3146" s="404">
        <v>45281</v>
      </c>
      <c r="E3146" t="s">
        <v>4083</v>
      </c>
      <c r="F3146" t="s">
        <v>3974</v>
      </c>
      <c r="G3146" t="s">
        <v>4082</v>
      </c>
      <c r="H3146" s="427">
        <v>20.85</v>
      </c>
      <c r="K3146" t="s">
        <v>4259</v>
      </c>
    </row>
    <row r="3147" spans="1:11" x14ac:dyDescent="0.25">
      <c r="A3147">
        <v>7350</v>
      </c>
      <c r="B3147" t="s">
        <v>86</v>
      </c>
      <c r="C3147">
        <v>340</v>
      </c>
      <c r="D3147" s="404">
        <v>45281</v>
      </c>
      <c r="E3147" t="s">
        <v>4083</v>
      </c>
      <c r="F3147" t="s">
        <v>3974</v>
      </c>
      <c r="G3147" t="s">
        <v>4082</v>
      </c>
      <c r="H3147" s="427">
        <v>9.3800000000000008</v>
      </c>
      <c r="K3147" t="s">
        <v>4259</v>
      </c>
    </row>
    <row r="3148" spans="1:11" x14ac:dyDescent="0.25">
      <c r="A3148">
        <v>7350</v>
      </c>
      <c r="B3148" t="s">
        <v>86</v>
      </c>
      <c r="C3148">
        <v>935</v>
      </c>
      <c r="D3148" s="404">
        <v>45281</v>
      </c>
      <c r="E3148" t="s">
        <v>4013</v>
      </c>
      <c r="F3148" t="s">
        <v>3974</v>
      </c>
      <c r="G3148" t="s">
        <v>4084</v>
      </c>
      <c r="H3148" s="427">
        <v>30.64</v>
      </c>
      <c r="K3148" t="s">
        <v>4259</v>
      </c>
    </row>
    <row r="3149" spans="1:11" x14ac:dyDescent="0.25">
      <c r="A3149">
        <v>7350</v>
      </c>
      <c r="B3149" t="s">
        <v>86</v>
      </c>
      <c r="C3149">
        <v>936</v>
      </c>
      <c r="D3149" s="404">
        <v>45281</v>
      </c>
      <c r="E3149" t="s">
        <v>4083</v>
      </c>
      <c r="F3149" t="s">
        <v>3974</v>
      </c>
      <c r="G3149" t="s">
        <v>4082</v>
      </c>
      <c r="H3149" s="427">
        <v>11.47</v>
      </c>
      <c r="K3149" t="s">
        <v>4259</v>
      </c>
    </row>
    <row r="3150" spans="1:11" x14ac:dyDescent="0.25">
      <c r="A3150">
        <v>7350</v>
      </c>
      <c r="B3150" t="s">
        <v>86</v>
      </c>
      <c r="C3150">
        <v>210</v>
      </c>
      <c r="D3150" s="404">
        <v>45292</v>
      </c>
      <c r="E3150" t="s">
        <v>4072</v>
      </c>
      <c r="F3150" t="s">
        <v>3974</v>
      </c>
      <c r="G3150" t="s">
        <v>4071</v>
      </c>
      <c r="H3150" s="427">
        <v>34.78</v>
      </c>
      <c r="K3150" t="s">
        <v>4259</v>
      </c>
    </row>
    <row r="3151" spans="1:11" x14ac:dyDescent="0.25">
      <c r="A3151">
        <v>7350</v>
      </c>
      <c r="B3151" t="s">
        <v>86</v>
      </c>
      <c r="C3151">
        <v>220</v>
      </c>
      <c r="D3151" s="404">
        <v>45292</v>
      </c>
      <c r="E3151" t="s">
        <v>4072</v>
      </c>
      <c r="F3151" t="s">
        <v>3974</v>
      </c>
      <c r="G3151" t="s">
        <v>4071</v>
      </c>
      <c r="H3151" s="427">
        <v>34.78</v>
      </c>
      <c r="K3151" t="s">
        <v>4259</v>
      </c>
    </row>
    <row r="3152" spans="1:11" x14ac:dyDescent="0.25">
      <c r="A3152">
        <v>7350</v>
      </c>
      <c r="B3152" t="s">
        <v>86</v>
      </c>
      <c r="C3152">
        <v>230</v>
      </c>
      <c r="D3152" s="404">
        <v>45292</v>
      </c>
      <c r="E3152" t="s">
        <v>4072</v>
      </c>
      <c r="F3152" t="s">
        <v>3974</v>
      </c>
      <c r="G3152" t="s">
        <v>4071</v>
      </c>
      <c r="H3152" s="427">
        <v>34.78</v>
      </c>
      <c r="K3152" t="s">
        <v>4259</v>
      </c>
    </row>
    <row r="3153" spans="1:11" x14ac:dyDescent="0.25">
      <c r="A3153">
        <v>7350</v>
      </c>
      <c r="B3153" t="s">
        <v>86</v>
      </c>
      <c r="C3153">
        <v>240</v>
      </c>
      <c r="D3153" s="404">
        <v>45292</v>
      </c>
      <c r="E3153" t="s">
        <v>4072</v>
      </c>
      <c r="F3153" t="s">
        <v>3974</v>
      </c>
      <c r="G3153" t="s">
        <v>4071</v>
      </c>
      <c r="H3153" s="427">
        <v>34.78</v>
      </c>
      <c r="K3153" t="s">
        <v>4259</v>
      </c>
    </row>
    <row r="3154" spans="1:11" x14ac:dyDescent="0.25">
      <c r="A3154">
        <v>7350</v>
      </c>
      <c r="B3154" t="s">
        <v>86</v>
      </c>
      <c r="C3154">
        <v>340</v>
      </c>
      <c r="D3154" s="404">
        <v>45292</v>
      </c>
      <c r="E3154" t="s">
        <v>4072</v>
      </c>
      <c r="F3154" t="s">
        <v>3974</v>
      </c>
      <c r="G3154" t="s">
        <v>4071</v>
      </c>
      <c r="H3154" s="427">
        <v>15.65</v>
      </c>
      <c r="K3154" t="s">
        <v>4259</v>
      </c>
    </row>
    <row r="3155" spans="1:11" x14ac:dyDescent="0.25">
      <c r="A3155">
        <v>7350</v>
      </c>
      <c r="B3155" t="s">
        <v>86</v>
      </c>
      <c r="C3155">
        <v>936</v>
      </c>
      <c r="D3155" s="404">
        <v>45292</v>
      </c>
      <c r="E3155" t="s">
        <v>4072</v>
      </c>
      <c r="F3155" t="s">
        <v>3974</v>
      </c>
      <c r="G3155" t="s">
        <v>4071</v>
      </c>
      <c r="H3155" s="427">
        <v>19.13</v>
      </c>
      <c r="K3155" t="s">
        <v>4259</v>
      </c>
    </row>
    <row r="3156" spans="1:11" x14ac:dyDescent="0.25">
      <c r="A3156">
        <v>7350</v>
      </c>
      <c r="B3156" t="s">
        <v>86</v>
      </c>
      <c r="C3156">
        <v>110</v>
      </c>
      <c r="D3156" s="404">
        <v>45296</v>
      </c>
      <c r="E3156" t="s">
        <v>4005</v>
      </c>
      <c r="F3156" t="s">
        <v>3974</v>
      </c>
      <c r="G3156" t="s">
        <v>4070</v>
      </c>
      <c r="H3156" s="427">
        <v>106.45</v>
      </c>
      <c r="K3156" t="s">
        <v>4259</v>
      </c>
    </row>
    <row r="3157" spans="1:11" x14ac:dyDescent="0.25">
      <c r="A3157">
        <v>7350</v>
      </c>
      <c r="B3157" t="s">
        <v>86</v>
      </c>
      <c r="C3157">
        <v>112</v>
      </c>
      <c r="D3157" s="404">
        <v>45296</v>
      </c>
      <c r="E3157" t="s">
        <v>4005</v>
      </c>
      <c r="F3157" t="s">
        <v>3974</v>
      </c>
      <c r="G3157" t="s">
        <v>4070</v>
      </c>
      <c r="H3157" s="427">
        <v>53.23</v>
      </c>
      <c r="K3157" t="s">
        <v>4259</v>
      </c>
    </row>
    <row r="3158" spans="1:11" x14ac:dyDescent="0.25">
      <c r="A3158">
        <v>7350</v>
      </c>
      <c r="B3158" t="s">
        <v>86</v>
      </c>
      <c r="C3158">
        <v>120</v>
      </c>
      <c r="D3158" s="404">
        <v>45296</v>
      </c>
      <c r="E3158" t="s">
        <v>4005</v>
      </c>
      <c r="F3158" t="s">
        <v>3974</v>
      </c>
      <c r="G3158" t="s">
        <v>4070</v>
      </c>
      <c r="H3158" s="427">
        <v>117.1</v>
      </c>
      <c r="K3158" t="s">
        <v>4259</v>
      </c>
    </row>
    <row r="3159" spans="1:11" x14ac:dyDescent="0.25">
      <c r="A3159">
        <v>7350</v>
      </c>
      <c r="B3159" t="s">
        <v>86</v>
      </c>
      <c r="C3159">
        <v>130</v>
      </c>
      <c r="D3159" s="404">
        <v>45296</v>
      </c>
      <c r="E3159" t="s">
        <v>4005</v>
      </c>
      <c r="F3159" t="s">
        <v>3974</v>
      </c>
      <c r="G3159" t="s">
        <v>4070</v>
      </c>
      <c r="H3159" s="427">
        <v>90.49</v>
      </c>
      <c r="K3159" t="s">
        <v>4259</v>
      </c>
    </row>
    <row r="3160" spans="1:11" x14ac:dyDescent="0.25">
      <c r="A3160">
        <v>7350</v>
      </c>
      <c r="B3160" t="s">
        <v>86</v>
      </c>
      <c r="C3160">
        <v>140</v>
      </c>
      <c r="D3160" s="404">
        <v>45296</v>
      </c>
      <c r="E3160" t="s">
        <v>4005</v>
      </c>
      <c r="F3160" t="s">
        <v>3974</v>
      </c>
      <c r="G3160" t="s">
        <v>4070</v>
      </c>
      <c r="H3160" s="427">
        <v>106.45</v>
      </c>
      <c r="K3160" t="s">
        <v>4259</v>
      </c>
    </row>
    <row r="3161" spans="1:11" x14ac:dyDescent="0.25">
      <c r="A3161">
        <v>7350</v>
      </c>
      <c r="B3161" t="s">
        <v>86</v>
      </c>
      <c r="C3161">
        <v>160</v>
      </c>
      <c r="D3161" s="404">
        <v>45296</v>
      </c>
      <c r="E3161" t="s">
        <v>4005</v>
      </c>
      <c r="F3161" t="s">
        <v>3974</v>
      </c>
      <c r="G3161" t="s">
        <v>4070</v>
      </c>
      <c r="H3161" s="427">
        <v>31.94</v>
      </c>
      <c r="K3161" t="s">
        <v>4259</v>
      </c>
    </row>
    <row r="3162" spans="1:11" x14ac:dyDescent="0.25">
      <c r="A3162">
        <v>7350</v>
      </c>
      <c r="B3162" t="s">
        <v>86</v>
      </c>
      <c r="C3162">
        <v>935</v>
      </c>
      <c r="D3162" s="404">
        <v>45296</v>
      </c>
      <c r="E3162" t="s">
        <v>4005</v>
      </c>
      <c r="F3162" t="s">
        <v>3974</v>
      </c>
      <c r="G3162" t="s">
        <v>4070</v>
      </c>
      <c r="H3162" s="427">
        <v>26.62</v>
      </c>
      <c r="K3162" t="s">
        <v>4259</v>
      </c>
    </row>
    <row r="3163" spans="1:11" x14ac:dyDescent="0.25">
      <c r="A3163">
        <v>7350</v>
      </c>
      <c r="B3163" t="s">
        <v>86</v>
      </c>
      <c r="C3163">
        <v>210</v>
      </c>
      <c r="D3163" s="404">
        <v>45299</v>
      </c>
      <c r="E3163" t="s">
        <v>2681</v>
      </c>
      <c r="F3163" t="s">
        <v>3974</v>
      </c>
      <c r="G3163" t="s">
        <v>4069</v>
      </c>
      <c r="H3163" s="427">
        <v>49.3</v>
      </c>
      <c r="K3163" t="s">
        <v>4259</v>
      </c>
    </row>
    <row r="3164" spans="1:11" x14ac:dyDescent="0.25">
      <c r="A3164">
        <v>7350</v>
      </c>
      <c r="B3164" t="s">
        <v>86</v>
      </c>
      <c r="C3164">
        <v>220</v>
      </c>
      <c r="D3164" s="404">
        <v>45299</v>
      </c>
      <c r="E3164" t="s">
        <v>2681</v>
      </c>
      <c r="F3164" t="s">
        <v>3974</v>
      </c>
      <c r="G3164" t="s">
        <v>4069</v>
      </c>
      <c r="H3164" s="427">
        <v>49.3</v>
      </c>
      <c r="K3164" t="s">
        <v>4259</v>
      </c>
    </row>
    <row r="3165" spans="1:11" x14ac:dyDescent="0.25">
      <c r="A3165">
        <v>7350</v>
      </c>
      <c r="B3165" t="s">
        <v>86</v>
      </c>
      <c r="C3165">
        <v>230</v>
      </c>
      <c r="D3165" s="404">
        <v>45299</v>
      </c>
      <c r="E3165" t="s">
        <v>2681</v>
      </c>
      <c r="F3165" t="s">
        <v>3974</v>
      </c>
      <c r="G3165" t="s">
        <v>4069</v>
      </c>
      <c r="H3165" s="427">
        <v>49.3</v>
      </c>
      <c r="K3165" t="s">
        <v>4259</v>
      </c>
    </row>
    <row r="3166" spans="1:11" x14ac:dyDescent="0.25">
      <c r="A3166">
        <v>7350</v>
      </c>
      <c r="B3166" t="s">
        <v>86</v>
      </c>
      <c r="C3166">
        <v>240</v>
      </c>
      <c r="D3166" s="404">
        <v>45299</v>
      </c>
      <c r="E3166" t="s">
        <v>2681</v>
      </c>
      <c r="F3166" t="s">
        <v>3974</v>
      </c>
      <c r="G3166" t="s">
        <v>4069</v>
      </c>
      <c r="H3166" s="427">
        <v>49.3</v>
      </c>
      <c r="K3166" t="s">
        <v>4259</v>
      </c>
    </row>
    <row r="3167" spans="1:11" x14ac:dyDescent="0.25">
      <c r="A3167">
        <v>7350</v>
      </c>
      <c r="B3167" t="s">
        <v>86</v>
      </c>
      <c r="C3167">
        <v>340</v>
      </c>
      <c r="D3167" s="404">
        <v>45299</v>
      </c>
      <c r="E3167" t="s">
        <v>2681</v>
      </c>
      <c r="F3167" t="s">
        <v>3974</v>
      </c>
      <c r="G3167" t="s">
        <v>4069</v>
      </c>
      <c r="H3167" s="427">
        <v>22.18</v>
      </c>
      <c r="K3167" t="s">
        <v>4259</v>
      </c>
    </row>
    <row r="3168" spans="1:11" x14ac:dyDescent="0.25">
      <c r="A3168">
        <v>7350</v>
      </c>
      <c r="B3168" t="s">
        <v>86</v>
      </c>
      <c r="C3168">
        <v>936</v>
      </c>
      <c r="D3168" s="404">
        <v>45299</v>
      </c>
      <c r="E3168" t="s">
        <v>2681</v>
      </c>
      <c r="F3168" t="s">
        <v>3974</v>
      </c>
      <c r="G3168" t="s">
        <v>4069</v>
      </c>
      <c r="H3168" s="427">
        <v>27.11</v>
      </c>
      <c r="K3168" t="s">
        <v>4259</v>
      </c>
    </row>
    <row r="3169" spans="1:11" x14ac:dyDescent="0.25">
      <c r="A3169">
        <v>7350</v>
      </c>
      <c r="B3169" t="s">
        <v>86</v>
      </c>
      <c r="C3169">
        <v>110</v>
      </c>
      <c r="D3169" s="404">
        <v>45302</v>
      </c>
      <c r="E3169" t="s">
        <v>4013</v>
      </c>
      <c r="F3169" t="s">
        <v>3974</v>
      </c>
      <c r="G3169" t="s">
        <v>4064</v>
      </c>
      <c r="H3169" s="427">
        <v>35.9</v>
      </c>
      <c r="K3169" t="s">
        <v>4259</v>
      </c>
    </row>
    <row r="3170" spans="1:11" x14ac:dyDescent="0.25">
      <c r="A3170">
        <v>7350</v>
      </c>
      <c r="B3170" t="s">
        <v>86</v>
      </c>
      <c r="C3170">
        <v>110</v>
      </c>
      <c r="D3170" s="404">
        <v>45302</v>
      </c>
      <c r="E3170" t="s">
        <v>4013</v>
      </c>
      <c r="F3170" t="s">
        <v>3974</v>
      </c>
      <c r="G3170" t="s">
        <v>4063</v>
      </c>
      <c r="H3170" s="427">
        <v>44.7</v>
      </c>
      <c r="K3170" t="s">
        <v>4259</v>
      </c>
    </row>
    <row r="3171" spans="1:11" x14ac:dyDescent="0.25">
      <c r="A3171">
        <v>7350</v>
      </c>
      <c r="B3171" t="s">
        <v>86</v>
      </c>
      <c r="C3171">
        <v>112</v>
      </c>
      <c r="D3171" s="404">
        <v>45302</v>
      </c>
      <c r="E3171" t="s">
        <v>4013</v>
      </c>
      <c r="F3171" t="s">
        <v>3974</v>
      </c>
      <c r="G3171" t="s">
        <v>4064</v>
      </c>
      <c r="H3171" s="427">
        <v>17.96</v>
      </c>
      <c r="K3171" t="s">
        <v>4259</v>
      </c>
    </row>
    <row r="3172" spans="1:11" x14ac:dyDescent="0.25">
      <c r="A3172">
        <v>7350</v>
      </c>
      <c r="B3172" t="s">
        <v>86</v>
      </c>
      <c r="C3172">
        <v>112</v>
      </c>
      <c r="D3172" s="404">
        <v>45302</v>
      </c>
      <c r="E3172" t="s">
        <v>4013</v>
      </c>
      <c r="F3172" t="s">
        <v>3974</v>
      </c>
      <c r="G3172" t="s">
        <v>4063</v>
      </c>
      <c r="H3172" s="427">
        <v>22.36</v>
      </c>
      <c r="K3172" t="s">
        <v>4259</v>
      </c>
    </row>
    <row r="3173" spans="1:11" x14ac:dyDescent="0.25">
      <c r="A3173">
        <v>7350</v>
      </c>
      <c r="B3173" t="s">
        <v>86</v>
      </c>
      <c r="C3173">
        <v>120</v>
      </c>
      <c r="D3173" s="404">
        <v>45302</v>
      </c>
      <c r="E3173" t="s">
        <v>4013</v>
      </c>
      <c r="F3173" t="s">
        <v>3974</v>
      </c>
      <c r="G3173" t="s">
        <v>4064</v>
      </c>
      <c r="H3173" s="427">
        <v>39.5</v>
      </c>
      <c r="K3173" t="s">
        <v>4259</v>
      </c>
    </row>
    <row r="3174" spans="1:11" x14ac:dyDescent="0.25">
      <c r="A3174">
        <v>7350</v>
      </c>
      <c r="B3174" t="s">
        <v>86</v>
      </c>
      <c r="C3174">
        <v>120</v>
      </c>
      <c r="D3174" s="404">
        <v>45302</v>
      </c>
      <c r="E3174" t="s">
        <v>4013</v>
      </c>
      <c r="F3174" t="s">
        <v>3974</v>
      </c>
      <c r="G3174" t="s">
        <v>4063</v>
      </c>
      <c r="H3174" s="427">
        <v>49.18</v>
      </c>
      <c r="K3174" t="s">
        <v>4259</v>
      </c>
    </row>
    <row r="3175" spans="1:11" x14ac:dyDescent="0.25">
      <c r="A3175">
        <v>7350</v>
      </c>
      <c r="B3175" t="s">
        <v>86</v>
      </c>
      <c r="C3175">
        <v>130</v>
      </c>
      <c r="D3175" s="404">
        <v>45302</v>
      </c>
      <c r="E3175" t="s">
        <v>4013</v>
      </c>
      <c r="F3175" t="s">
        <v>3974</v>
      </c>
      <c r="G3175" t="s">
        <v>4064</v>
      </c>
      <c r="H3175" s="427">
        <v>30.52</v>
      </c>
      <c r="K3175" t="s">
        <v>4259</v>
      </c>
    </row>
    <row r="3176" spans="1:11" x14ac:dyDescent="0.25">
      <c r="A3176">
        <v>7350</v>
      </c>
      <c r="B3176" t="s">
        <v>86</v>
      </c>
      <c r="C3176">
        <v>130</v>
      </c>
      <c r="D3176" s="404">
        <v>45302</v>
      </c>
      <c r="E3176" t="s">
        <v>4013</v>
      </c>
      <c r="F3176" t="s">
        <v>3974</v>
      </c>
      <c r="G3176" t="s">
        <v>4063</v>
      </c>
      <c r="H3176" s="427">
        <v>38</v>
      </c>
      <c r="K3176" t="s">
        <v>4259</v>
      </c>
    </row>
    <row r="3177" spans="1:11" x14ac:dyDescent="0.25">
      <c r="A3177">
        <v>7350</v>
      </c>
      <c r="B3177" t="s">
        <v>86</v>
      </c>
      <c r="C3177">
        <v>140</v>
      </c>
      <c r="D3177" s="404">
        <v>45302</v>
      </c>
      <c r="E3177" t="s">
        <v>4013</v>
      </c>
      <c r="F3177" t="s">
        <v>3974</v>
      </c>
      <c r="G3177" t="s">
        <v>4064</v>
      </c>
      <c r="H3177" s="427">
        <v>35.9</v>
      </c>
      <c r="K3177" t="s">
        <v>4259</v>
      </c>
    </row>
    <row r="3178" spans="1:11" x14ac:dyDescent="0.25">
      <c r="A3178">
        <v>7350</v>
      </c>
      <c r="B3178" t="s">
        <v>86</v>
      </c>
      <c r="C3178">
        <v>140</v>
      </c>
      <c r="D3178" s="404">
        <v>45302</v>
      </c>
      <c r="E3178" t="s">
        <v>4013</v>
      </c>
      <c r="F3178" t="s">
        <v>3974</v>
      </c>
      <c r="G3178" t="s">
        <v>4063</v>
      </c>
      <c r="H3178" s="427">
        <v>44.7</v>
      </c>
      <c r="K3178" t="s">
        <v>4259</v>
      </c>
    </row>
    <row r="3179" spans="1:11" x14ac:dyDescent="0.25">
      <c r="A3179">
        <v>7350</v>
      </c>
      <c r="B3179" t="s">
        <v>86</v>
      </c>
      <c r="C3179">
        <v>160</v>
      </c>
      <c r="D3179" s="404">
        <v>45302</v>
      </c>
      <c r="E3179" t="s">
        <v>4013</v>
      </c>
      <c r="F3179" t="s">
        <v>3974</v>
      </c>
      <c r="G3179" t="s">
        <v>4064</v>
      </c>
      <c r="H3179" s="427">
        <v>10.77</v>
      </c>
      <c r="K3179" t="s">
        <v>4259</v>
      </c>
    </row>
    <row r="3180" spans="1:11" x14ac:dyDescent="0.25">
      <c r="A3180">
        <v>7350</v>
      </c>
      <c r="B3180" t="s">
        <v>86</v>
      </c>
      <c r="C3180">
        <v>160</v>
      </c>
      <c r="D3180" s="404">
        <v>45302</v>
      </c>
      <c r="E3180" t="s">
        <v>4013</v>
      </c>
      <c r="F3180" t="s">
        <v>3974</v>
      </c>
      <c r="G3180" t="s">
        <v>4063</v>
      </c>
      <c r="H3180" s="427">
        <v>13.41</v>
      </c>
      <c r="K3180" t="s">
        <v>4259</v>
      </c>
    </row>
    <row r="3181" spans="1:11" x14ac:dyDescent="0.25">
      <c r="A3181">
        <v>7350</v>
      </c>
      <c r="B3181" t="s">
        <v>86</v>
      </c>
      <c r="C3181">
        <v>935</v>
      </c>
      <c r="D3181" s="404">
        <v>45302</v>
      </c>
      <c r="E3181" t="s">
        <v>4013</v>
      </c>
      <c r="F3181" t="s">
        <v>3974</v>
      </c>
      <c r="G3181" t="s">
        <v>4064</v>
      </c>
      <c r="H3181" s="427">
        <v>8.9700000000000006</v>
      </c>
      <c r="K3181" t="s">
        <v>4259</v>
      </c>
    </row>
    <row r="3182" spans="1:11" x14ac:dyDescent="0.25">
      <c r="A3182">
        <v>7350</v>
      </c>
      <c r="B3182" t="s">
        <v>86</v>
      </c>
      <c r="C3182">
        <v>935</v>
      </c>
      <c r="D3182" s="404">
        <v>45302</v>
      </c>
      <c r="E3182" t="s">
        <v>4013</v>
      </c>
      <c r="F3182" t="s">
        <v>3974</v>
      </c>
      <c r="G3182" t="s">
        <v>4063</v>
      </c>
      <c r="H3182" s="427">
        <v>11.17</v>
      </c>
      <c r="K3182" t="s">
        <v>4259</v>
      </c>
    </row>
    <row r="3183" spans="1:11" x14ac:dyDescent="0.25">
      <c r="A3183">
        <v>7350</v>
      </c>
      <c r="B3183" t="s">
        <v>86</v>
      </c>
      <c r="C3183">
        <v>110</v>
      </c>
      <c r="D3183" s="404">
        <v>45303</v>
      </c>
      <c r="E3183" t="s">
        <v>4062</v>
      </c>
      <c r="F3183" t="s">
        <v>3974</v>
      </c>
      <c r="G3183" t="s">
        <v>4061</v>
      </c>
      <c r="H3183" s="427">
        <v>78.39</v>
      </c>
      <c r="K3183" t="s">
        <v>4259</v>
      </c>
    </row>
    <row r="3184" spans="1:11" x14ac:dyDescent="0.25">
      <c r="A3184">
        <v>7350</v>
      </c>
      <c r="B3184" t="s">
        <v>86</v>
      </c>
      <c r="C3184">
        <v>112</v>
      </c>
      <c r="D3184" s="404">
        <v>45303</v>
      </c>
      <c r="E3184" t="s">
        <v>4062</v>
      </c>
      <c r="F3184" t="s">
        <v>3974</v>
      </c>
      <c r="G3184" t="s">
        <v>4061</v>
      </c>
      <c r="H3184" s="427">
        <v>39.19</v>
      </c>
      <c r="K3184" t="s">
        <v>4259</v>
      </c>
    </row>
    <row r="3185" spans="1:11" x14ac:dyDescent="0.25">
      <c r="A3185">
        <v>7350</v>
      </c>
      <c r="B3185" t="s">
        <v>86</v>
      </c>
      <c r="C3185">
        <v>120</v>
      </c>
      <c r="D3185" s="404">
        <v>45303</v>
      </c>
      <c r="E3185" t="s">
        <v>4062</v>
      </c>
      <c r="F3185" t="s">
        <v>3974</v>
      </c>
      <c r="G3185" t="s">
        <v>4061</v>
      </c>
      <c r="H3185" s="427">
        <v>86.23</v>
      </c>
      <c r="K3185" t="s">
        <v>4259</v>
      </c>
    </row>
    <row r="3186" spans="1:11" x14ac:dyDescent="0.25">
      <c r="A3186">
        <v>7350</v>
      </c>
      <c r="B3186" t="s">
        <v>86</v>
      </c>
      <c r="C3186">
        <v>130</v>
      </c>
      <c r="D3186" s="404">
        <v>45303</v>
      </c>
      <c r="E3186" t="s">
        <v>4062</v>
      </c>
      <c r="F3186" t="s">
        <v>3974</v>
      </c>
      <c r="G3186" t="s">
        <v>4061</v>
      </c>
      <c r="H3186" s="427">
        <v>66.63</v>
      </c>
      <c r="K3186" t="s">
        <v>4259</v>
      </c>
    </row>
    <row r="3187" spans="1:11" x14ac:dyDescent="0.25">
      <c r="A3187">
        <v>7350</v>
      </c>
      <c r="B3187" t="s">
        <v>86</v>
      </c>
      <c r="C3187">
        <v>140</v>
      </c>
      <c r="D3187" s="404">
        <v>45303</v>
      </c>
      <c r="E3187" t="s">
        <v>4062</v>
      </c>
      <c r="F3187" t="s">
        <v>3974</v>
      </c>
      <c r="G3187" t="s">
        <v>4061</v>
      </c>
      <c r="H3187" s="427">
        <v>78.39</v>
      </c>
      <c r="K3187" t="s">
        <v>4259</v>
      </c>
    </row>
    <row r="3188" spans="1:11" x14ac:dyDescent="0.25">
      <c r="A3188">
        <v>7350</v>
      </c>
      <c r="B3188" t="s">
        <v>86</v>
      </c>
      <c r="C3188">
        <v>160</v>
      </c>
      <c r="D3188" s="404">
        <v>45303</v>
      </c>
      <c r="E3188" t="s">
        <v>4062</v>
      </c>
      <c r="F3188" t="s">
        <v>3974</v>
      </c>
      <c r="G3188" t="s">
        <v>4061</v>
      </c>
      <c r="H3188" s="427">
        <v>23.51</v>
      </c>
      <c r="K3188" t="s">
        <v>4259</v>
      </c>
    </row>
    <row r="3189" spans="1:11" x14ac:dyDescent="0.25">
      <c r="A3189">
        <v>7350</v>
      </c>
      <c r="B3189" t="s">
        <v>86</v>
      </c>
      <c r="C3189">
        <v>935</v>
      </c>
      <c r="D3189" s="404">
        <v>45303</v>
      </c>
      <c r="E3189" t="s">
        <v>4062</v>
      </c>
      <c r="F3189" t="s">
        <v>3974</v>
      </c>
      <c r="G3189" t="s">
        <v>4061</v>
      </c>
      <c r="H3189" s="427">
        <v>19.600000000000001</v>
      </c>
      <c r="K3189" t="s">
        <v>4259</v>
      </c>
    </row>
    <row r="3190" spans="1:11" x14ac:dyDescent="0.25">
      <c r="A3190">
        <v>7350</v>
      </c>
      <c r="B3190" t="s">
        <v>86</v>
      </c>
      <c r="C3190">
        <v>210</v>
      </c>
      <c r="D3190" s="404">
        <v>45306</v>
      </c>
      <c r="E3190" t="s">
        <v>1192</v>
      </c>
      <c r="F3190" t="s">
        <v>3974</v>
      </c>
      <c r="G3190" t="s">
        <v>4060</v>
      </c>
      <c r="H3190" s="427">
        <v>172.83</v>
      </c>
      <c r="K3190" t="s">
        <v>4259</v>
      </c>
    </row>
    <row r="3191" spans="1:11" x14ac:dyDescent="0.25">
      <c r="A3191">
        <v>7350</v>
      </c>
      <c r="B3191" t="s">
        <v>86</v>
      </c>
      <c r="C3191">
        <v>220</v>
      </c>
      <c r="D3191" s="404">
        <v>45306</v>
      </c>
      <c r="E3191" t="s">
        <v>1192</v>
      </c>
      <c r="F3191" t="s">
        <v>3974</v>
      </c>
      <c r="G3191" t="s">
        <v>4060</v>
      </c>
      <c r="H3191" s="427">
        <v>172.83</v>
      </c>
      <c r="K3191" t="s">
        <v>4259</v>
      </c>
    </row>
    <row r="3192" spans="1:11" x14ac:dyDescent="0.25">
      <c r="A3192">
        <v>7350</v>
      </c>
      <c r="B3192" t="s">
        <v>86</v>
      </c>
      <c r="C3192">
        <v>230</v>
      </c>
      <c r="D3192" s="404">
        <v>45306</v>
      </c>
      <c r="E3192" t="s">
        <v>1192</v>
      </c>
      <c r="F3192" t="s">
        <v>3974</v>
      </c>
      <c r="G3192" t="s">
        <v>4060</v>
      </c>
      <c r="H3192" s="427">
        <v>172.83</v>
      </c>
      <c r="K3192" t="s">
        <v>4259</v>
      </c>
    </row>
    <row r="3193" spans="1:11" x14ac:dyDescent="0.25">
      <c r="A3193">
        <v>7350</v>
      </c>
      <c r="B3193" t="s">
        <v>86</v>
      </c>
      <c r="C3193">
        <v>240</v>
      </c>
      <c r="D3193" s="404">
        <v>45306</v>
      </c>
      <c r="E3193" t="s">
        <v>1192</v>
      </c>
      <c r="F3193" t="s">
        <v>3974</v>
      </c>
      <c r="G3193" t="s">
        <v>4060</v>
      </c>
      <c r="H3193" s="427">
        <v>172.83</v>
      </c>
      <c r="K3193" t="s">
        <v>4259</v>
      </c>
    </row>
    <row r="3194" spans="1:11" x14ac:dyDescent="0.25">
      <c r="A3194">
        <v>7350</v>
      </c>
      <c r="B3194" t="s">
        <v>86</v>
      </c>
      <c r="C3194">
        <v>340</v>
      </c>
      <c r="D3194" s="404">
        <v>45306</v>
      </c>
      <c r="E3194" t="s">
        <v>1192</v>
      </c>
      <c r="F3194" t="s">
        <v>3974</v>
      </c>
      <c r="G3194" t="s">
        <v>4060</v>
      </c>
      <c r="H3194" s="427">
        <v>77.77</v>
      </c>
      <c r="K3194" t="s">
        <v>4259</v>
      </c>
    </row>
    <row r="3195" spans="1:11" x14ac:dyDescent="0.25">
      <c r="A3195">
        <v>7350</v>
      </c>
      <c r="B3195" t="s">
        <v>86</v>
      </c>
      <c r="C3195">
        <v>936</v>
      </c>
      <c r="D3195" s="404">
        <v>45306</v>
      </c>
      <c r="E3195" t="s">
        <v>1192</v>
      </c>
      <c r="F3195" t="s">
        <v>3974</v>
      </c>
      <c r="G3195" t="s">
        <v>4060</v>
      </c>
      <c r="H3195" s="427">
        <v>95.05</v>
      </c>
      <c r="K3195" t="s">
        <v>4259</v>
      </c>
    </row>
    <row r="3196" spans="1:11" x14ac:dyDescent="0.25">
      <c r="A3196">
        <v>7350</v>
      </c>
      <c r="B3196" t="s">
        <v>86</v>
      </c>
      <c r="C3196">
        <v>110</v>
      </c>
      <c r="D3196" s="404">
        <v>45308</v>
      </c>
      <c r="E3196" t="s">
        <v>4013</v>
      </c>
      <c r="F3196" t="s">
        <v>3974</v>
      </c>
      <c r="G3196" t="s">
        <v>4058</v>
      </c>
      <c r="H3196" s="427">
        <v>137.05000000000001</v>
      </c>
      <c r="K3196" t="s">
        <v>4259</v>
      </c>
    </row>
    <row r="3197" spans="1:11" x14ac:dyDescent="0.25">
      <c r="A3197">
        <v>7350</v>
      </c>
      <c r="B3197" t="s">
        <v>86</v>
      </c>
      <c r="C3197">
        <v>112</v>
      </c>
      <c r="D3197" s="404">
        <v>45308</v>
      </c>
      <c r="E3197" t="s">
        <v>4013</v>
      </c>
      <c r="F3197" t="s">
        <v>3974</v>
      </c>
      <c r="G3197" t="s">
        <v>4058</v>
      </c>
      <c r="H3197" s="427">
        <v>68.52</v>
      </c>
      <c r="K3197" t="s">
        <v>4259</v>
      </c>
    </row>
    <row r="3198" spans="1:11" x14ac:dyDescent="0.25">
      <c r="A3198">
        <v>7350</v>
      </c>
      <c r="B3198" t="s">
        <v>86</v>
      </c>
      <c r="C3198">
        <v>120</v>
      </c>
      <c r="D3198" s="404">
        <v>45308</v>
      </c>
      <c r="E3198" t="s">
        <v>4013</v>
      </c>
      <c r="F3198" t="s">
        <v>3974</v>
      </c>
      <c r="G3198" t="s">
        <v>4058</v>
      </c>
      <c r="H3198" s="427">
        <v>150.76</v>
      </c>
      <c r="K3198" t="s">
        <v>4259</v>
      </c>
    </row>
    <row r="3199" spans="1:11" x14ac:dyDescent="0.25">
      <c r="A3199">
        <v>7350</v>
      </c>
      <c r="B3199" t="s">
        <v>86</v>
      </c>
      <c r="C3199">
        <v>130</v>
      </c>
      <c r="D3199" s="404">
        <v>45308</v>
      </c>
      <c r="E3199" t="s">
        <v>4013</v>
      </c>
      <c r="F3199" t="s">
        <v>3974</v>
      </c>
      <c r="G3199" t="s">
        <v>4058</v>
      </c>
      <c r="H3199" s="427">
        <v>116.5</v>
      </c>
      <c r="K3199" t="s">
        <v>4259</v>
      </c>
    </row>
    <row r="3200" spans="1:11" x14ac:dyDescent="0.25">
      <c r="A3200">
        <v>7350</v>
      </c>
      <c r="B3200" t="s">
        <v>86</v>
      </c>
      <c r="C3200">
        <v>140</v>
      </c>
      <c r="D3200" s="404">
        <v>45308</v>
      </c>
      <c r="E3200" t="s">
        <v>4013</v>
      </c>
      <c r="F3200" t="s">
        <v>3974</v>
      </c>
      <c r="G3200" t="s">
        <v>4058</v>
      </c>
      <c r="H3200" s="427">
        <v>137.05000000000001</v>
      </c>
      <c r="K3200" t="s">
        <v>4259</v>
      </c>
    </row>
    <row r="3201" spans="1:11" x14ac:dyDescent="0.25">
      <c r="A3201">
        <v>7350</v>
      </c>
      <c r="B3201" t="s">
        <v>86</v>
      </c>
      <c r="C3201">
        <v>160</v>
      </c>
      <c r="D3201" s="404">
        <v>45308</v>
      </c>
      <c r="E3201" t="s">
        <v>4013</v>
      </c>
      <c r="F3201" t="s">
        <v>3974</v>
      </c>
      <c r="G3201" t="s">
        <v>4058</v>
      </c>
      <c r="H3201" s="427">
        <v>41.11</v>
      </c>
      <c r="K3201" t="s">
        <v>4259</v>
      </c>
    </row>
    <row r="3202" spans="1:11" x14ac:dyDescent="0.25">
      <c r="A3202">
        <v>7350</v>
      </c>
      <c r="B3202" t="s">
        <v>86</v>
      </c>
      <c r="C3202">
        <v>935</v>
      </c>
      <c r="D3202" s="404">
        <v>45308</v>
      </c>
      <c r="E3202" t="s">
        <v>4013</v>
      </c>
      <c r="F3202" t="s">
        <v>3974</v>
      </c>
      <c r="G3202" t="s">
        <v>4058</v>
      </c>
      <c r="H3202" s="427">
        <v>34.26</v>
      </c>
      <c r="K3202" t="s">
        <v>4259</v>
      </c>
    </row>
    <row r="3203" spans="1:11" ht="30" x14ac:dyDescent="0.25">
      <c r="A3203">
        <v>7350</v>
      </c>
      <c r="B3203" t="s">
        <v>86</v>
      </c>
      <c r="C3203">
        <v>440</v>
      </c>
      <c r="D3203" s="404">
        <v>45310</v>
      </c>
      <c r="E3203" s="448" t="s">
        <v>4056</v>
      </c>
      <c r="F3203" t="s">
        <v>3974</v>
      </c>
      <c r="G3203" t="s">
        <v>4055</v>
      </c>
      <c r="H3203" s="427">
        <v>135.54</v>
      </c>
      <c r="K3203" t="s">
        <v>4259</v>
      </c>
    </row>
    <row r="3204" spans="1:11" x14ac:dyDescent="0.25">
      <c r="A3204">
        <v>7350</v>
      </c>
      <c r="B3204" t="s">
        <v>86</v>
      </c>
      <c r="C3204">
        <v>110</v>
      </c>
      <c r="D3204" s="404">
        <v>45327</v>
      </c>
      <c r="E3204" t="s">
        <v>4039</v>
      </c>
      <c r="F3204" t="s">
        <v>3974</v>
      </c>
      <c r="G3204" t="s">
        <v>4038</v>
      </c>
      <c r="H3204" s="427">
        <v>242.17</v>
      </c>
      <c r="K3204" t="s">
        <v>4259</v>
      </c>
    </row>
    <row r="3205" spans="1:11" x14ac:dyDescent="0.25">
      <c r="A3205">
        <v>7350</v>
      </c>
      <c r="B3205" t="s">
        <v>86</v>
      </c>
      <c r="C3205">
        <v>110</v>
      </c>
      <c r="D3205" s="404">
        <v>45327</v>
      </c>
      <c r="E3205" t="s">
        <v>4013</v>
      </c>
      <c r="F3205" t="s">
        <v>3974</v>
      </c>
      <c r="G3205" t="s">
        <v>4037</v>
      </c>
      <c r="H3205" s="427">
        <v>459.43</v>
      </c>
      <c r="K3205" t="s">
        <v>4259</v>
      </c>
    </row>
    <row r="3206" spans="1:11" x14ac:dyDescent="0.25">
      <c r="A3206">
        <v>7350</v>
      </c>
      <c r="B3206" t="s">
        <v>86</v>
      </c>
      <c r="C3206">
        <v>112</v>
      </c>
      <c r="D3206" s="404">
        <v>45327</v>
      </c>
      <c r="E3206" t="s">
        <v>4039</v>
      </c>
      <c r="F3206" t="s">
        <v>3974</v>
      </c>
      <c r="G3206" t="s">
        <v>4038</v>
      </c>
      <c r="H3206" s="427">
        <v>121.08</v>
      </c>
      <c r="K3206" t="s">
        <v>4259</v>
      </c>
    </row>
    <row r="3207" spans="1:11" x14ac:dyDescent="0.25">
      <c r="A3207">
        <v>7350</v>
      </c>
      <c r="B3207" t="s">
        <v>86</v>
      </c>
      <c r="C3207">
        <v>112</v>
      </c>
      <c r="D3207" s="404">
        <v>45327</v>
      </c>
      <c r="E3207" t="s">
        <v>4013</v>
      </c>
      <c r="F3207" t="s">
        <v>3974</v>
      </c>
      <c r="G3207" t="s">
        <v>4037</v>
      </c>
      <c r="H3207" s="427">
        <v>229.71</v>
      </c>
      <c r="K3207" t="s">
        <v>4259</v>
      </c>
    </row>
    <row r="3208" spans="1:11" x14ac:dyDescent="0.25">
      <c r="A3208">
        <v>7350</v>
      </c>
      <c r="B3208" t="s">
        <v>86</v>
      </c>
      <c r="C3208">
        <v>120</v>
      </c>
      <c r="D3208" s="404">
        <v>45327</v>
      </c>
      <c r="E3208" t="s">
        <v>4039</v>
      </c>
      <c r="F3208" t="s">
        <v>3974</v>
      </c>
      <c r="G3208" t="s">
        <v>4038</v>
      </c>
      <c r="H3208" s="427">
        <v>266.38</v>
      </c>
      <c r="K3208" t="s">
        <v>4259</v>
      </c>
    </row>
    <row r="3209" spans="1:11" x14ac:dyDescent="0.25">
      <c r="A3209">
        <v>7350</v>
      </c>
      <c r="B3209" t="s">
        <v>86</v>
      </c>
      <c r="C3209">
        <v>120</v>
      </c>
      <c r="D3209" s="404">
        <v>45327</v>
      </c>
      <c r="E3209" t="s">
        <v>4013</v>
      </c>
      <c r="F3209" t="s">
        <v>3974</v>
      </c>
      <c r="G3209" t="s">
        <v>4037</v>
      </c>
      <c r="H3209" s="427">
        <v>505.37</v>
      </c>
      <c r="K3209" t="s">
        <v>4259</v>
      </c>
    </row>
    <row r="3210" spans="1:11" x14ac:dyDescent="0.25">
      <c r="A3210">
        <v>7350</v>
      </c>
      <c r="B3210" t="s">
        <v>86</v>
      </c>
      <c r="C3210">
        <v>130</v>
      </c>
      <c r="D3210" s="404">
        <v>45327</v>
      </c>
      <c r="E3210" t="s">
        <v>4039</v>
      </c>
      <c r="F3210" t="s">
        <v>3974</v>
      </c>
      <c r="G3210" t="s">
        <v>4038</v>
      </c>
      <c r="H3210" s="427">
        <v>205.83</v>
      </c>
      <c r="K3210" t="s">
        <v>4259</v>
      </c>
    </row>
    <row r="3211" spans="1:11" x14ac:dyDescent="0.25">
      <c r="A3211">
        <v>7350</v>
      </c>
      <c r="B3211" t="s">
        <v>86</v>
      </c>
      <c r="C3211">
        <v>130</v>
      </c>
      <c r="D3211" s="404">
        <v>45327</v>
      </c>
      <c r="E3211" t="s">
        <v>4013</v>
      </c>
      <c r="F3211" t="s">
        <v>3974</v>
      </c>
      <c r="G3211" t="s">
        <v>4037</v>
      </c>
      <c r="H3211" s="427">
        <v>390.51</v>
      </c>
      <c r="K3211" t="s">
        <v>4259</v>
      </c>
    </row>
    <row r="3212" spans="1:11" x14ac:dyDescent="0.25">
      <c r="A3212">
        <v>7350</v>
      </c>
      <c r="B3212" t="s">
        <v>86</v>
      </c>
      <c r="C3212">
        <v>140</v>
      </c>
      <c r="D3212" s="404">
        <v>45327</v>
      </c>
      <c r="E3212" t="s">
        <v>4039</v>
      </c>
      <c r="F3212" t="s">
        <v>3974</v>
      </c>
      <c r="G3212" t="s">
        <v>4038</v>
      </c>
      <c r="H3212" s="427">
        <v>242.17</v>
      </c>
      <c r="K3212" t="s">
        <v>4259</v>
      </c>
    </row>
    <row r="3213" spans="1:11" x14ac:dyDescent="0.25">
      <c r="A3213">
        <v>7350</v>
      </c>
      <c r="B3213" t="s">
        <v>86</v>
      </c>
      <c r="C3213">
        <v>140</v>
      </c>
      <c r="D3213" s="404">
        <v>45327</v>
      </c>
      <c r="E3213" t="s">
        <v>4013</v>
      </c>
      <c r="F3213" t="s">
        <v>3974</v>
      </c>
      <c r="G3213" t="s">
        <v>4037</v>
      </c>
      <c r="H3213" s="427">
        <v>459.43</v>
      </c>
      <c r="K3213" t="s">
        <v>4259</v>
      </c>
    </row>
    <row r="3214" spans="1:11" x14ac:dyDescent="0.25">
      <c r="A3214">
        <v>7350</v>
      </c>
      <c r="B3214" t="s">
        <v>86</v>
      </c>
      <c r="C3214">
        <v>160</v>
      </c>
      <c r="D3214" s="404">
        <v>45327</v>
      </c>
      <c r="E3214" t="s">
        <v>4039</v>
      </c>
      <c r="F3214" t="s">
        <v>3974</v>
      </c>
      <c r="G3214" t="s">
        <v>4038</v>
      </c>
      <c r="H3214" s="427">
        <v>72.650000000000006</v>
      </c>
      <c r="K3214" t="s">
        <v>4259</v>
      </c>
    </row>
    <row r="3215" spans="1:11" x14ac:dyDescent="0.25">
      <c r="A3215">
        <v>7350</v>
      </c>
      <c r="B3215" t="s">
        <v>86</v>
      </c>
      <c r="C3215">
        <v>160</v>
      </c>
      <c r="D3215" s="404">
        <v>45327</v>
      </c>
      <c r="E3215" t="s">
        <v>4013</v>
      </c>
      <c r="F3215" t="s">
        <v>3974</v>
      </c>
      <c r="G3215" t="s">
        <v>4037</v>
      </c>
      <c r="H3215" s="427">
        <v>137.83000000000001</v>
      </c>
      <c r="K3215" t="s">
        <v>4259</v>
      </c>
    </row>
    <row r="3216" spans="1:11" x14ac:dyDescent="0.25">
      <c r="A3216">
        <v>7350</v>
      </c>
      <c r="B3216" t="s">
        <v>86</v>
      </c>
      <c r="C3216">
        <v>430</v>
      </c>
      <c r="D3216" s="404">
        <v>45327</v>
      </c>
      <c r="E3216" t="s">
        <v>4041</v>
      </c>
      <c r="F3216" t="s">
        <v>3974</v>
      </c>
      <c r="G3216" t="s">
        <v>4040</v>
      </c>
      <c r="H3216" s="427">
        <v>97.8</v>
      </c>
      <c r="K3216" t="s">
        <v>4259</v>
      </c>
    </row>
    <row r="3217" spans="1:11" x14ac:dyDescent="0.25">
      <c r="A3217">
        <v>7350</v>
      </c>
      <c r="B3217" t="s">
        <v>86</v>
      </c>
      <c r="C3217">
        <v>440</v>
      </c>
      <c r="D3217" s="404">
        <v>45327</v>
      </c>
      <c r="E3217" t="s">
        <v>4041</v>
      </c>
      <c r="F3217" t="s">
        <v>3974</v>
      </c>
      <c r="G3217" t="s">
        <v>4040</v>
      </c>
      <c r="H3217" s="427">
        <v>73.91</v>
      </c>
      <c r="K3217" t="s">
        <v>4259</v>
      </c>
    </row>
    <row r="3218" spans="1:11" x14ac:dyDescent="0.25">
      <c r="A3218">
        <v>7350</v>
      </c>
      <c r="B3218" t="s">
        <v>86</v>
      </c>
      <c r="C3218">
        <v>935</v>
      </c>
      <c r="D3218" s="404">
        <v>45327</v>
      </c>
      <c r="E3218" t="s">
        <v>4039</v>
      </c>
      <c r="F3218" t="s">
        <v>3974</v>
      </c>
      <c r="G3218" t="s">
        <v>4038</v>
      </c>
      <c r="H3218" s="427">
        <v>60.54</v>
      </c>
      <c r="K3218" t="s">
        <v>4259</v>
      </c>
    </row>
    <row r="3219" spans="1:11" x14ac:dyDescent="0.25">
      <c r="A3219">
        <v>7350</v>
      </c>
      <c r="B3219" t="s">
        <v>86</v>
      </c>
      <c r="C3219">
        <v>935</v>
      </c>
      <c r="D3219" s="404">
        <v>45327</v>
      </c>
      <c r="E3219" t="s">
        <v>4013</v>
      </c>
      <c r="F3219" t="s">
        <v>3974</v>
      </c>
      <c r="G3219" t="s">
        <v>4037</v>
      </c>
      <c r="H3219" s="427">
        <v>114.86</v>
      </c>
      <c r="K3219" t="s">
        <v>4259</v>
      </c>
    </row>
    <row r="3220" spans="1:11" x14ac:dyDescent="0.25">
      <c r="A3220">
        <v>7350</v>
      </c>
      <c r="B3220" t="s">
        <v>86</v>
      </c>
      <c r="C3220">
        <v>210</v>
      </c>
      <c r="D3220" s="404">
        <v>45330</v>
      </c>
      <c r="E3220" t="s">
        <v>1192</v>
      </c>
      <c r="F3220" t="s">
        <v>3974</v>
      </c>
      <c r="G3220" t="s">
        <v>4031</v>
      </c>
      <c r="H3220" s="427">
        <v>76.900000000000006</v>
      </c>
      <c r="K3220" t="s">
        <v>4259</v>
      </c>
    </row>
    <row r="3221" spans="1:11" x14ac:dyDescent="0.25">
      <c r="A3221">
        <v>7350</v>
      </c>
      <c r="B3221" t="s">
        <v>86</v>
      </c>
      <c r="C3221">
        <v>220</v>
      </c>
      <c r="D3221" s="404">
        <v>45330</v>
      </c>
      <c r="E3221" t="s">
        <v>1192</v>
      </c>
      <c r="F3221" t="s">
        <v>3974</v>
      </c>
      <c r="G3221" t="s">
        <v>4031</v>
      </c>
      <c r="H3221" s="427">
        <v>76.900000000000006</v>
      </c>
      <c r="K3221" t="s">
        <v>4259</v>
      </c>
    </row>
    <row r="3222" spans="1:11" x14ac:dyDescent="0.25">
      <c r="A3222">
        <v>7350</v>
      </c>
      <c r="B3222" t="s">
        <v>86</v>
      </c>
      <c r="C3222">
        <v>230</v>
      </c>
      <c r="D3222" s="404">
        <v>45330</v>
      </c>
      <c r="E3222" t="s">
        <v>1192</v>
      </c>
      <c r="F3222" t="s">
        <v>3974</v>
      </c>
      <c r="G3222" t="s">
        <v>4031</v>
      </c>
      <c r="H3222" s="427">
        <v>76.900000000000006</v>
      </c>
      <c r="K3222" t="s">
        <v>4259</v>
      </c>
    </row>
    <row r="3223" spans="1:11" x14ac:dyDescent="0.25">
      <c r="A3223">
        <v>7350</v>
      </c>
      <c r="B3223" t="s">
        <v>86</v>
      </c>
      <c r="C3223">
        <v>240</v>
      </c>
      <c r="D3223" s="404">
        <v>45330</v>
      </c>
      <c r="E3223" t="s">
        <v>1192</v>
      </c>
      <c r="F3223" t="s">
        <v>3974</v>
      </c>
      <c r="G3223" t="s">
        <v>4031</v>
      </c>
      <c r="H3223" s="427">
        <v>76.900000000000006</v>
      </c>
      <c r="K3223" t="s">
        <v>4259</v>
      </c>
    </row>
    <row r="3224" spans="1:11" x14ac:dyDescent="0.25">
      <c r="A3224">
        <v>7350</v>
      </c>
      <c r="B3224" t="s">
        <v>86</v>
      </c>
      <c r="C3224">
        <v>340</v>
      </c>
      <c r="D3224" s="404">
        <v>45330</v>
      </c>
      <c r="E3224" t="s">
        <v>1192</v>
      </c>
      <c r="F3224" t="s">
        <v>3974</v>
      </c>
      <c r="G3224" t="s">
        <v>4031</v>
      </c>
      <c r="H3224" s="427">
        <v>34.61</v>
      </c>
      <c r="K3224" t="s">
        <v>4259</v>
      </c>
    </row>
    <row r="3225" spans="1:11" x14ac:dyDescent="0.25">
      <c r="A3225">
        <v>7350</v>
      </c>
      <c r="B3225" t="s">
        <v>86</v>
      </c>
      <c r="C3225">
        <v>430</v>
      </c>
      <c r="D3225" s="404">
        <v>45330</v>
      </c>
      <c r="E3225" t="s">
        <v>4033</v>
      </c>
      <c r="F3225" t="s">
        <v>3974</v>
      </c>
      <c r="G3225" t="s">
        <v>4032</v>
      </c>
      <c r="H3225" s="427">
        <v>24.44</v>
      </c>
      <c r="K3225" t="s">
        <v>4259</v>
      </c>
    </row>
    <row r="3226" spans="1:11" x14ac:dyDescent="0.25">
      <c r="A3226">
        <v>7350</v>
      </c>
      <c r="B3226" t="s">
        <v>86</v>
      </c>
      <c r="C3226">
        <v>440</v>
      </c>
      <c r="D3226" s="404">
        <v>45330</v>
      </c>
      <c r="E3226" t="s">
        <v>4033</v>
      </c>
      <c r="F3226" t="s">
        <v>3974</v>
      </c>
      <c r="G3226" t="s">
        <v>4032</v>
      </c>
      <c r="H3226" s="427">
        <v>108.7</v>
      </c>
      <c r="K3226" t="s">
        <v>4259</v>
      </c>
    </row>
    <row r="3227" spans="1:11" x14ac:dyDescent="0.25">
      <c r="A3227">
        <v>7350</v>
      </c>
      <c r="B3227" t="s">
        <v>86</v>
      </c>
      <c r="C3227">
        <v>936</v>
      </c>
      <c r="D3227" s="404">
        <v>45330</v>
      </c>
      <c r="E3227" t="s">
        <v>1192</v>
      </c>
      <c r="F3227" t="s">
        <v>3974</v>
      </c>
      <c r="G3227" t="s">
        <v>4031</v>
      </c>
      <c r="H3227" s="427">
        <v>42.3</v>
      </c>
      <c r="K3227" t="s">
        <v>4259</v>
      </c>
    </row>
    <row r="3228" spans="1:11" x14ac:dyDescent="0.25">
      <c r="A3228">
        <v>7350</v>
      </c>
      <c r="B3228" t="s">
        <v>86</v>
      </c>
      <c r="C3228">
        <v>210</v>
      </c>
      <c r="D3228" s="404">
        <v>45331</v>
      </c>
      <c r="E3228" t="s">
        <v>1192</v>
      </c>
      <c r="F3228" t="s">
        <v>3974</v>
      </c>
      <c r="G3228" t="s">
        <v>4024</v>
      </c>
      <c r="H3228" s="427">
        <v>35.26</v>
      </c>
      <c r="K3228" t="s">
        <v>4259</v>
      </c>
    </row>
    <row r="3229" spans="1:11" x14ac:dyDescent="0.25">
      <c r="A3229">
        <v>7350</v>
      </c>
      <c r="B3229" t="s">
        <v>86</v>
      </c>
      <c r="C3229">
        <v>220</v>
      </c>
      <c r="D3229" s="404">
        <v>45331</v>
      </c>
      <c r="E3229" t="s">
        <v>1192</v>
      </c>
      <c r="F3229" t="s">
        <v>3974</v>
      </c>
      <c r="G3229" t="s">
        <v>4024</v>
      </c>
      <c r="H3229" s="427">
        <v>35.26</v>
      </c>
      <c r="K3229" t="s">
        <v>4259</v>
      </c>
    </row>
    <row r="3230" spans="1:11" x14ac:dyDescent="0.25">
      <c r="A3230">
        <v>7350</v>
      </c>
      <c r="B3230" t="s">
        <v>86</v>
      </c>
      <c r="C3230">
        <v>230</v>
      </c>
      <c r="D3230" s="404">
        <v>45331</v>
      </c>
      <c r="E3230" t="s">
        <v>1192</v>
      </c>
      <c r="F3230" t="s">
        <v>3974</v>
      </c>
      <c r="G3230" t="s">
        <v>4024</v>
      </c>
      <c r="H3230" s="427">
        <v>35.26</v>
      </c>
      <c r="K3230" t="s">
        <v>4259</v>
      </c>
    </row>
    <row r="3231" spans="1:11" x14ac:dyDescent="0.25">
      <c r="A3231">
        <v>7350</v>
      </c>
      <c r="B3231" t="s">
        <v>86</v>
      </c>
      <c r="C3231">
        <v>240</v>
      </c>
      <c r="D3231" s="404">
        <v>45331</v>
      </c>
      <c r="E3231" t="s">
        <v>1192</v>
      </c>
      <c r="F3231" t="s">
        <v>3974</v>
      </c>
      <c r="G3231" t="s">
        <v>4024</v>
      </c>
      <c r="H3231" s="427">
        <v>35.26</v>
      </c>
      <c r="K3231" t="s">
        <v>4259</v>
      </c>
    </row>
    <row r="3232" spans="1:11" x14ac:dyDescent="0.25">
      <c r="A3232">
        <v>7350</v>
      </c>
      <c r="B3232" t="s">
        <v>86</v>
      </c>
      <c r="C3232">
        <v>340</v>
      </c>
      <c r="D3232" s="404">
        <v>45331</v>
      </c>
      <c r="E3232" t="s">
        <v>1192</v>
      </c>
      <c r="F3232" t="s">
        <v>3974</v>
      </c>
      <c r="G3232" t="s">
        <v>4024</v>
      </c>
      <c r="H3232" s="427">
        <v>15.87</v>
      </c>
      <c r="K3232" t="s">
        <v>4259</v>
      </c>
    </row>
    <row r="3233" spans="1:11" x14ac:dyDescent="0.25">
      <c r="A3233">
        <v>7350</v>
      </c>
      <c r="B3233" t="s">
        <v>86</v>
      </c>
      <c r="C3233">
        <v>430</v>
      </c>
      <c r="D3233" s="404">
        <v>45331</v>
      </c>
      <c r="E3233" t="s">
        <v>4028</v>
      </c>
      <c r="F3233" t="s">
        <v>3974</v>
      </c>
      <c r="G3233" t="s">
        <v>4027</v>
      </c>
      <c r="H3233" s="427">
        <v>321.8</v>
      </c>
      <c r="K3233" t="s">
        <v>4259</v>
      </c>
    </row>
    <row r="3234" spans="1:11" x14ac:dyDescent="0.25">
      <c r="A3234">
        <v>7350</v>
      </c>
      <c r="B3234" t="s">
        <v>86</v>
      </c>
      <c r="C3234">
        <v>440</v>
      </c>
      <c r="D3234" s="404">
        <v>45331</v>
      </c>
      <c r="E3234" t="s">
        <v>4028</v>
      </c>
      <c r="F3234" t="s">
        <v>3974</v>
      </c>
      <c r="G3234" t="s">
        <v>4027</v>
      </c>
      <c r="H3234" s="427">
        <v>321.8</v>
      </c>
      <c r="K3234" t="s">
        <v>4259</v>
      </c>
    </row>
    <row r="3235" spans="1:11" x14ac:dyDescent="0.25">
      <c r="A3235">
        <v>7350</v>
      </c>
      <c r="B3235" t="s">
        <v>86</v>
      </c>
      <c r="C3235">
        <v>936</v>
      </c>
      <c r="D3235" s="404">
        <v>45331</v>
      </c>
      <c r="E3235" t="s">
        <v>1192</v>
      </c>
      <c r="F3235" t="s">
        <v>3974</v>
      </c>
      <c r="G3235" t="s">
        <v>4024</v>
      </c>
      <c r="H3235" s="427">
        <v>19.39</v>
      </c>
      <c r="K3235" t="s">
        <v>4259</v>
      </c>
    </row>
    <row r="3236" spans="1:11" x14ac:dyDescent="0.25">
      <c r="A3236">
        <v>7350</v>
      </c>
      <c r="B3236" t="s">
        <v>86</v>
      </c>
      <c r="C3236">
        <v>110</v>
      </c>
      <c r="D3236" s="404">
        <v>45334</v>
      </c>
      <c r="E3236" t="s">
        <v>4013</v>
      </c>
      <c r="F3236" t="s">
        <v>3974</v>
      </c>
      <c r="G3236" t="s">
        <v>4021</v>
      </c>
      <c r="H3236" s="427">
        <v>105.68</v>
      </c>
      <c r="K3236" t="s">
        <v>4259</v>
      </c>
    </row>
    <row r="3237" spans="1:11" x14ac:dyDescent="0.25">
      <c r="A3237">
        <v>7350</v>
      </c>
      <c r="B3237" t="s">
        <v>86</v>
      </c>
      <c r="C3237">
        <v>112</v>
      </c>
      <c r="D3237" s="404">
        <v>45334</v>
      </c>
      <c r="E3237" t="s">
        <v>4013</v>
      </c>
      <c r="F3237" t="s">
        <v>3974</v>
      </c>
      <c r="G3237" t="s">
        <v>4021</v>
      </c>
      <c r="H3237" s="427">
        <v>52.83</v>
      </c>
      <c r="K3237" t="s">
        <v>4259</v>
      </c>
    </row>
    <row r="3238" spans="1:11" x14ac:dyDescent="0.25">
      <c r="A3238">
        <v>7350</v>
      </c>
      <c r="B3238" t="s">
        <v>86</v>
      </c>
      <c r="C3238">
        <v>120</v>
      </c>
      <c r="D3238" s="404">
        <v>45334</v>
      </c>
      <c r="E3238" t="s">
        <v>4013</v>
      </c>
      <c r="F3238" t="s">
        <v>3974</v>
      </c>
      <c r="G3238" t="s">
        <v>4021</v>
      </c>
      <c r="H3238" s="427">
        <v>116.24</v>
      </c>
      <c r="K3238" t="s">
        <v>4259</v>
      </c>
    </row>
    <row r="3239" spans="1:11" x14ac:dyDescent="0.25">
      <c r="A3239">
        <v>7350</v>
      </c>
      <c r="B3239" t="s">
        <v>86</v>
      </c>
      <c r="C3239">
        <v>130</v>
      </c>
      <c r="D3239" s="404">
        <v>45334</v>
      </c>
      <c r="E3239" t="s">
        <v>4013</v>
      </c>
      <c r="F3239" t="s">
        <v>3974</v>
      </c>
      <c r="G3239" t="s">
        <v>4021</v>
      </c>
      <c r="H3239" s="427">
        <v>89.83</v>
      </c>
      <c r="K3239" t="s">
        <v>4259</v>
      </c>
    </row>
    <row r="3240" spans="1:11" x14ac:dyDescent="0.25">
      <c r="A3240">
        <v>7350</v>
      </c>
      <c r="B3240" t="s">
        <v>86</v>
      </c>
      <c r="C3240">
        <v>140</v>
      </c>
      <c r="D3240" s="404">
        <v>45334</v>
      </c>
      <c r="E3240" t="s">
        <v>4013</v>
      </c>
      <c r="F3240" t="s">
        <v>3974</v>
      </c>
      <c r="G3240" t="s">
        <v>4021</v>
      </c>
      <c r="H3240" s="427">
        <v>105.68</v>
      </c>
      <c r="K3240" t="s">
        <v>4259</v>
      </c>
    </row>
    <row r="3241" spans="1:11" x14ac:dyDescent="0.25">
      <c r="A3241">
        <v>7350</v>
      </c>
      <c r="B3241" t="s">
        <v>86</v>
      </c>
      <c r="C3241">
        <v>160</v>
      </c>
      <c r="D3241" s="404">
        <v>45334</v>
      </c>
      <c r="E3241" t="s">
        <v>4013</v>
      </c>
      <c r="F3241" t="s">
        <v>3974</v>
      </c>
      <c r="G3241" t="s">
        <v>4021</v>
      </c>
      <c r="H3241" s="427">
        <v>31.7</v>
      </c>
      <c r="K3241" t="s">
        <v>4259</v>
      </c>
    </row>
    <row r="3242" spans="1:11" ht="120" x14ac:dyDescent="0.25">
      <c r="A3242">
        <v>7350</v>
      </c>
      <c r="B3242" t="s">
        <v>86</v>
      </c>
      <c r="C3242">
        <v>330</v>
      </c>
      <c r="D3242" s="404">
        <v>45334</v>
      </c>
      <c r="E3242" s="448" t="s">
        <v>4023</v>
      </c>
      <c r="F3242" t="s">
        <v>3974</v>
      </c>
      <c r="G3242" t="s">
        <v>4022</v>
      </c>
      <c r="H3242" s="427">
        <v>258.77999999999997</v>
      </c>
      <c r="K3242" t="s">
        <v>4259</v>
      </c>
    </row>
    <row r="3243" spans="1:11" ht="120" x14ac:dyDescent="0.25">
      <c r="A3243">
        <v>7350</v>
      </c>
      <c r="B3243" t="s">
        <v>86</v>
      </c>
      <c r="C3243">
        <v>340</v>
      </c>
      <c r="D3243" s="404">
        <v>45334</v>
      </c>
      <c r="E3243" s="448" t="s">
        <v>4023</v>
      </c>
      <c r="F3243" t="s">
        <v>3974</v>
      </c>
      <c r="G3243" t="s">
        <v>4022</v>
      </c>
      <c r="H3243" s="427">
        <v>258.77999999999997</v>
      </c>
      <c r="K3243" t="s">
        <v>4259</v>
      </c>
    </row>
    <row r="3244" spans="1:11" x14ac:dyDescent="0.25">
      <c r="A3244">
        <v>7350</v>
      </c>
      <c r="B3244" t="s">
        <v>86</v>
      </c>
      <c r="C3244">
        <v>935</v>
      </c>
      <c r="D3244" s="404">
        <v>45334</v>
      </c>
      <c r="E3244" t="s">
        <v>4013</v>
      </c>
      <c r="F3244" t="s">
        <v>3974</v>
      </c>
      <c r="G3244" t="s">
        <v>4021</v>
      </c>
      <c r="H3244" s="427">
        <v>26.42</v>
      </c>
      <c r="K3244" t="s">
        <v>4259</v>
      </c>
    </row>
    <row r="3245" spans="1:11" x14ac:dyDescent="0.25">
      <c r="A3245">
        <v>7350</v>
      </c>
      <c r="B3245" t="s">
        <v>86</v>
      </c>
      <c r="C3245">
        <v>110</v>
      </c>
      <c r="D3245" s="404">
        <v>45341</v>
      </c>
      <c r="E3245" t="s">
        <v>4013</v>
      </c>
      <c r="F3245" t="s">
        <v>3974</v>
      </c>
      <c r="G3245" t="s">
        <v>4012</v>
      </c>
      <c r="H3245" s="427">
        <v>88.16</v>
      </c>
      <c r="K3245" t="s">
        <v>4259</v>
      </c>
    </row>
    <row r="3246" spans="1:11" x14ac:dyDescent="0.25">
      <c r="A3246">
        <v>7350</v>
      </c>
      <c r="B3246" t="s">
        <v>86</v>
      </c>
      <c r="C3246">
        <v>112</v>
      </c>
      <c r="D3246" s="404">
        <v>45341</v>
      </c>
      <c r="E3246" t="s">
        <v>4013</v>
      </c>
      <c r="F3246" t="s">
        <v>3974</v>
      </c>
      <c r="G3246" t="s">
        <v>4012</v>
      </c>
      <c r="H3246" s="427">
        <v>44.08</v>
      </c>
      <c r="K3246" t="s">
        <v>4259</v>
      </c>
    </row>
    <row r="3247" spans="1:11" x14ac:dyDescent="0.25">
      <c r="A3247">
        <v>7350</v>
      </c>
      <c r="B3247" t="s">
        <v>86</v>
      </c>
      <c r="C3247">
        <v>120</v>
      </c>
      <c r="D3247" s="404">
        <v>45341</v>
      </c>
      <c r="E3247" t="s">
        <v>4013</v>
      </c>
      <c r="F3247" t="s">
        <v>3974</v>
      </c>
      <c r="G3247" t="s">
        <v>4012</v>
      </c>
      <c r="H3247" s="427">
        <v>96.97</v>
      </c>
      <c r="K3247" t="s">
        <v>4259</v>
      </c>
    </row>
    <row r="3248" spans="1:11" x14ac:dyDescent="0.25">
      <c r="A3248">
        <v>7350</v>
      </c>
      <c r="B3248" t="s">
        <v>86</v>
      </c>
      <c r="C3248">
        <v>130</v>
      </c>
      <c r="D3248" s="404">
        <v>45341</v>
      </c>
      <c r="E3248" t="s">
        <v>4013</v>
      </c>
      <c r="F3248" t="s">
        <v>3974</v>
      </c>
      <c r="G3248" t="s">
        <v>4012</v>
      </c>
      <c r="H3248" s="427">
        <v>74.94</v>
      </c>
      <c r="K3248" t="s">
        <v>4259</v>
      </c>
    </row>
    <row r="3249" spans="1:11" x14ac:dyDescent="0.25">
      <c r="A3249">
        <v>7350</v>
      </c>
      <c r="B3249" t="s">
        <v>86</v>
      </c>
      <c r="C3249">
        <v>140</v>
      </c>
      <c r="D3249" s="404">
        <v>45341</v>
      </c>
      <c r="E3249" t="s">
        <v>4013</v>
      </c>
      <c r="F3249" t="s">
        <v>3974</v>
      </c>
      <c r="G3249" t="s">
        <v>4012</v>
      </c>
      <c r="H3249" s="427">
        <v>88.16</v>
      </c>
      <c r="K3249" t="s">
        <v>4259</v>
      </c>
    </row>
    <row r="3250" spans="1:11" x14ac:dyDescent="0.25">
      <c r="A3250">
        <v>7350</v>
      </c>
      <c r="B3250" t="s">
        <v>86</v>
      </c>
      <c r="C3250">
        <v>160</v>
      </c>
      <c r="D3250" s="404">
        <v>45341</v>
      </c>
      <c r="E3250" t="s">
        <v>4013</v>
      </c>
      <c r="F3250" t="s">
        <v>3974</v>
      </c>
      <c r="G3250" t="s">
        <v>4012</v>
      </c>
      <c r="H3250" s="427">
        <v>26.45</v>
      </c>
      <c r="K3250" t="s">
        <v>4259</v>
      </c>
    </row>
    <row r="3251" spans="1:11" x14ac:dyDescent="0.25">
      <c r="A3251">
        <v>7350</v>
      </c>
      <c r="B3251" t="s">
        <v>86</v>
      </c>
      <c r="C3251">
        <v>935</v>
      </c>
      <c r="D3251" s="404">
        <v>45341</v>
      </c>
      <c r="E3251" t="s">
        <v>4013</v>
      </c>
      <c r="F3251" t="s">
        <v>3974</v>
      </c>
      <c r="G3251" t="s">
        <v>4012</v>
      </c>
      <c r="H3251" s="427">
        <v>22.04</v>
      </c>
      <c r="K3251" t="s">
        <v>4259</v>
      </c>
    </row>
    <row r="3252" spans="1:11" x14ac:dyDescent="0.25">
      <c r="A3252">
        <v>7350</v>
      </c>
      <c r="B3252" t="s">
        <v>86</v>
      </c>
      <c r="C3252">
        <v>210</v>
      </c>
      <c r="D3252" s="404">
        <v>45342</v>
      </c>
      <c r="E3252" t="s">
        <v>1192</v>
      </c>
      <c r="F3252" t="s">
        <v>3974</v>
      </c>
      <c r="G3252" t="s">
        <v>4011</v>
      </c>
      <c r="H3252" s="427">
        <v>62.3</v>
      </c>
      <c r="K3252" t="s">
        <v>4259</v>
      </c>
    </row>
    <row r="3253" spans="1:11" x14ac:dyDescent="0.25">
      <c r="A3253">
        <v>7350</v>
      </c>
      <c r="B3253" t="s">
        <v>86</v>
      </c>
      <c r="C3253">
        <v>220</v>
      </c>
      <c r="D3253" s="404">
        <v>45342</v>
      </c>
      <c r="E3253" t="s">
        <v>1192</v>
      </c>
      <c r="F3253" t="s">
        <v>3974</v>
      </c>
      <c r="G3253" t="s">
        <v>4011</v>
      </c>
      <c r="H3253" s="427">
        <v>62.3</v>
      </c>
      <c r="K3253" t="s">
        <v>4259</v>
      </c>
    </row>
    <row r="3254" spans="1:11" x14ac:dyDescent="0.25">
      <c r="A3254">
        <v>7350</v>
      </c>
      <c r="B3254" t="s">
        <v>86</v>
      </c>
      <c r="C3254">
        <v>230</v>
      </c>
      <c r="D3254" s="404">
        <v>45342</v>
      </c>
      <c r="E3254" t="s">
        <v>1192</v>
      </c>
      <c r="F3254" t="s">
        <v>3974</v>
      </c>
      <c r="G3254" t="s">
        <v>4011</v>
      </c>
      <c r="H3254" s="427">
        <v>62.3</v>
      </c>
      <c r="K3254" t="s">
        <v>4259</v>
      </c>
    </row>
    <row r="3255" spans="1:11" x14ac:dyDescent="0.25">
      <c r="A3255">
        <v>7350</v>
      </c>
      <c r="B3255" t="s">
        <v>86</v>
      </c>
      <c r="C3255">
        <v>240</v>
      </c>
      <c r="D3255" s="404">
        <v>45342</v>
      </c>
      <c r="E3255" t="s">
        <v>1192</v>
      </c>
      <c r="F3255" t="s">
        <v>3974</v>
      </c>
      <c r="G3255" t="s">
        <v>4011</v>
      </c>
      <c r="H3255" s="427">
        <v>62.3</v>
      </c>
      <c r="K3255" t="s">
        <v>4259</v>
      </c>
    </row>
    <row r="3256" spans="1:11" x14ac:dyDescent="0.25">
      <c r="A3256">
        <v>7350</v>
      </c>
      <c r="B3256" t="s">
        <v>86</v>
      </c>
      <c r="C3256">
        <v>340</v>
      </c>
      <c r="D3256" s="404">
        <v>45342</v>
      </c>
      <c r="E3256" t="s">
        <v>1192</v>
      </c>
      <c r="F3256" t="s">
        <v>3974</v>
      </c>
      <c r="G3256" t="s">
        <v>4011</v>
      </c>
      <c r="H3256" s="427">
        <v>28.03</v>
      </c>
      <c r="K3256" t="s">
        <v>4259</v>
      </c>
    </row>
    <row r="3257" spans="1:11" x14ac:dyDescent="0.25">
      <c r="A3257">
        <v>7350</v>
      </c>
      <c r="B3257" t="s">
        <v>86</v>
      </c>
      <c r="C3257">
        <v>936</v>
      </c>
      <c r="D3257" s="404">
        <v>45342</v>
      </c>
      <c r="E3257" t="s">
        <v>1192</v>
      </c>
      <c r="F3257" t="s">
        <v>3974</v>
      </c>
      <c r="G3257" t="s">
        <v>4011</v>
      </c>
      <c r="H3257" s="427">
        <v>34.270000000000003</v>
      </c>
      <c r="K3257" t="s">
        <v>4259</v>
      </c>
    </row>
    <row r="3258" spans="1:11" x14ac:dyDescent="0.25">
      <c r="A3258">
        <v>7350</v>
      </c>
      <c r="B3258" t="s">
        <v>86</v>
      </c>
      <c r="C3258">
        <v>110</v>
      </c>
      <c r="D3258" s="404">
        <v>45348</v>
      </c>
      <c r="E3258" t="s">
        <v>4005</v>
      </c>
      <c r="F3258" t="s">
        <v>3974</v>
      </c>
      <c r="G3258" t="s">
        <v>4004</v>
      </c>
      <c r="H3258" s="427">
        <v>82.11</v>
      </c>
      <c r="K3258" t="s">
        <v>4259</v>
      </c>
    </row>
    <row r="3259" spans="1:11" x14ac:dyDescent="0.25">
      <c r="A3259">
        <v>7350</v>
      </c>
      <c r="B3259" t="s">
        <v>86</v>
      </c>
      <c r="C3259">
        <v>112</v>
      </c>
      <c r="D3259" s="404">
        <v>45348</v>
      </c>
      <c r="E3259" t="s">
        <v>4005</v>
      </c>
      <c r="F3259" t="s">
        <v>3974</v>
      </c>
      <c r="G3259" t="s">
        <v>4004</v>
      </c>
      <c r="H3259" s="427">
        <v>41.06</v>
      </c>
      <c r="K3259" t="s">
        <v>4259</v>
      </c>
    </row>
    <row r="3260" spans="1:11" x14ac:dyDescent="0.25">
      <c r="A3260">
        <v>7350</v>
      </c>
      <c r="B3260" t="s">
        <v>86</v>
      </c>
      <c r="C3260">
        <v>120</v>
      </c>
      <c r="D3260" s="404">
        <v>45348</v>
      </c>
      <c r="E3260" t="s">
        <v>4005</v>
      </c>
      <c r="F3260" t="s">
        <v>3974</v>
      </c>
      <c r="G3260" t="s">
        <v>4004</v>
      </c>
      <c r="H3260" s="427">
        <v>90.33</v>
      </c>
      <c r="K3260" t="s">
        <v>4259</v>
      </c>
    </row>
    <row r="3261" spans="1:11" x14ac:dyDescent="0.25">
      <c r="A3261">
        <v>7350</v>
      </c>
      <c r="B3261" t="s">
        <v>86</v>
      </c>
      <c r="C3261">
        <v>130</v>
      </c>
      <c r="D3261" s="404">
        <v>45348</v>
      </c>
      <c r="E3261" t="s">
        <v>4005</v>
      </c>
      <c r="F3261" t="s">
        <v>3974</v>
      </c>
      <c r="G3261" t="s">
        <v>4004</v>
      </c>
      <c r="H3261" s="427">
        <v>69.8</v>
      </c>
      <c r="K3261" t="s">
        <v>4259</v>
      </c>
    </row>
    <row r="3262" spans="1:11" x14ac:dyDescent="0.25">
      <c r="A3262">
        <v>7350</v>
      </c>
      <c r="B3262" t="s">
        <v>86</v>
      </c>
      <c r="C3262">
        <v>140</v>
      </c>
      <c r="D3262" s="404">
        <v>45348</v>
      </c>
      <c r="E3262" t="s">
        <v>4005</v>
      </c>
      <c r="F3262" t="s">
        <v>3974</v>
      </c>
      <c r="G3262" t="s">
        <v>4004</v>
      </c>
      <c r="H3262" s="427">
        <v>82.11</v>
      </c>
      <c r="K3262" t="s">
        <v>4259</v>
      </c>
    </row>
    <row r="3263" spans="1:11" x14ac:dyDescent="0.25">
      <c r="A3263">
        <v>7350</v>
      </c>
      <c r="B3263" t="s">
        <v>86</v>
      </c>
      <c r="C3263">
        <v>160</v>
      </c>
      <c r="D3263" s="404">
        <v>45348</v>
      </c>
      <c r="E3263" t="s">
        <v>4005</v>
      </c>
      <c r="F3263" t="s">
        <v>3974</v>
      </c>
      <c r="G3263" t="s">
        <v>4004</v>
      </c>
      <c r="H3263" s="427">
        <v>24.63</v>
      </c>
      <c r="K3263" t="s">
        <v>4259</v>
      </c>
    </row>
    <row r="3264" spans="1:11" x14ac:dyDescent="0.25">
      <c r="A3264">
        <v>7350</v>
      </c>
      <c r="B3264" t="s">
        <v>86</v>
      </c>
      <c r="C3264">
        <v>935</v>
      </c>
      <c r="D3264" s="404">
        <v>45348</v>
      </c>
      <c r="E3264" t="s">
        <v>4005</v>
      </c>
      <c r="F3264" t="s">
        <v>3974</v>
      </c>
      <c r="G3264" t="s">
        <v>4004</v>
      </c>
      <c r="H3264" s="427">
        <v>20.53</v>
      </c>
      <c r="K3264" t="s">
        <v>4259</v>
      </c>
    </row>
    <row r="3265" spans="1:11" x14ac:dyDescent="0.25">
      <c r="A3265">
        <v>7350</v>
      </c>
      <c r="B3265" t="s">
        <v>86</v>
      </c>
      <c r="C3265">
        <v>110</v>
      </c>
      <c r="D3265" s="404">
        <v>45349</v>
      </c>
      <c r="E3265" t="s">
        <v>2681</v>
      </c>
      <c r="F3265" t="s">
        <v>3974</v>
      </c>
      <c r="G3265" t="s">
        <v>3999</v>
      </c>
      <c r="H3265" s="427">
        <v>38.9</v>
      </c>
      <c r="K3265" t="s">
        <v>4259</v>
      </c>
    </row>
    <row r="3266" spans="1:11" x14ac:dyDescent="0.25">
      <c r="A3266">
        <v>7350</v>
      </c>
      <c r="B3266" t="s">
        <v>86</v>
      </c>
      <c r="C3266">
        <v>112</v>
      </c>
      <c r="D3266" s="404">
        <v>45349</v>
      </c>
      <c r="E3266" t="s">
        <v>2681</v>
      </c>
      <c r="F3266" t="s">
        <v>3974</v>
      </c>
      <c r="G3266" t="s">
        <v>3999</v>
      </c>
      <c r="H3266" s="427">
        <v>19.45</v>
      </c>
      <c r="K3266" t="s">
        <v>4259</v>
      </c>
    </row>
    <row r="3267" spans="1:11" x14ac:dyDescent="0.25">
      <c r="A3267">
        <v>7350</v>
      </c>
      <c r="B3267" t="s">
        <v>86</v>
      </c>
      <c r="C3267">
        <v>120</v>
      </c>
      <c r="D3267" s="404">
        <v>45349</v>
      </c>
      <c r="E3267" t="s">
        <v>2681</v>
      </c>
      <c r="F3267" t="s">
        <v>3974</v>
      </c>
      <c r="G3267" t="s">
        <v>3999</v>
      </c>
      <c r="H3267" s="427">
        <v>42.78</v>
      </c>
      <c r="K3267" t="s">
        <v>4259</v>
      </c>
    </row>
    <row r="3268" spans="1:11" x14ac:dyDescent="0.25">
      <c r="A3268">
        <v>7350</v>
      </c>
      <c r="B3268" t="s">
        <v>86</v>
      </c>
      <c r="C3268">
        <v>130</v>
      </c>
      <c r="D3268" s="404">
        <v>45349</v>
      </c>
      <c r="E3268" t="s">
        <v>2681</v>
      </c>
      <c r="F3268" t="s">
        <v>3974</v>
      </c>
      <c r="G3268" t="s">
        <v>3999</v>
      </c>
      <c r="H3268" s="427">
        <v>33.06</v>
      </c>
      <c r="K3268" t="s">
        <v>4259</v>
      </c>
    </row>
    <row r="3269" spans="1:11" x14ac:dyDescent="0.25">
      <c r="A3269">
        <v>7350</v>
      </c>
      <c r="B3269" t="s">
        <v>86</v>
      </c>
      <c r="C3269">
        <v>140</v>
      </c>
      <c r="D3269" s="404">
        <v>45349</v>
      </c>
      <c r="E3269" t="s">
        <v>2681</v>
      </c>
      <c r="F3269" t="s">
        <v>3974</v>
      </c>
      <c r="G3269" t="s">
        <v>3999</v>
      </c>
      <c r="H3269" s="427">
        <v>38.9</v>
      </c>
      <c r="K3269" t="s">
        <v>4259</v>
      </c>
    </row>
    <row r="3270" spans="1:11" x14ac:dyDescent="0.25">
      <c r="A3270">
        <v>7350</v>
      </c>
      <c r="B3270" t="s">
        <v>86</v>
      </c>
      <c r="C3270">
        <v>160</v>
      </c>
      <c r="D3270" s="404">
        <v>45349</v>
      </c>
      <c r="E3270" t="s">
        <v>2681</v>
      </c>
      <c r="F3270" t="s">
        <v>3974</v>
      </c>
      <c r="G3270" t="s">
        <v>3999</v>
      </c>
      <c r="H3270" s="427">
        <v>11.67</v>
      </c>
      <c r="K3270" t="s">
        <v>4259</v>
      </c>
    </row>
    <row r="3271" spans="1:11" x14ac:dyDescent="0.25">
      <c r="A3271">
        <v>7350</v>
      </c>
      <c r="B3271" t="s">
        <v>86</v>
      </c>
      <c r="C3271">
        <v>935</v>
      </c>
      <c r="D3271" s="404">
        <v>45349</v>
      </c>
      <c r="E3271" t="s">
        <v>2681</v>
      </c>
      <c r="F3271" t="s">
        <v>3974</v>
      </c>
      <c r="G3271" t="s">
        <v>3999</v>
      </c>
      <c r="H3271" s="427">
        <v>9.7200000000000006</v>
      </c>
      <c r="K3271" t="s">
        <v>4259</v>
      </c>
    </row>
    <row r="3272" spans="1:11" x14ac:dyDescent="0.25">
      <c r="A3272">
        <v>7350</v>
      </c>
      <c r="B3272" t="s">
        <v>86</v>
      </c>
      <c r="C3272">
        <v>210</v>
      </c>
      <c r="D3272" s="404">
        <v>45350</v>
      </c>
      <c r="E3272" t="s">
        <v>1192</v>
      </c>
      <c r="F3272" t="s">
        <v>3974</v>
      </c>
      <c r="G3272" t="s">
        <v>3987</v>
      </c>
      <c r="H3272" s="427">
        <v>22.5</v>
      </c>
      <c r="K3272" t="s">
        <v>4725</v>
      </c>
    </row>
    <row r="3273" spans="1:11" x14ac:dyDescent="0.25">
      <c r="A3273">
        <v>7350</v>
      </c>
      <c r="B3273" t="s">
        <v>86</v>
      </c>
      <c r="C3273">
        <v>210</v>
      </c>
      <c r="D3273" s="404">
        <v>45350</v>
      </c>
      <c r="E3273" t="s">
        <v>1192</v>
      </c>
      <c r="F3273" t="s">
        <v>3974</v>
      </c>
      <c r="G3273" t="s">
        <v>3986</v>
      </c>
      <c r="H3273" s="427">
        <v>47.98</v>
      </c>
      <c r="K3273" t="s">
        <v>4725</v>
      </c>
    </row>
    <row r="3274" spans="1:11" x14ac:dyDescent="0.25">
      <c r="A3274">
        <v>7350</v>
      </c>
      <c r="B3274" t="s">
        <v>86</v>
      </c>
      <c r="C3274">
        <v>220</v>
      </c>
      <c r="D3274" s="404">
        <v>45350</v>
      </c>
      <c r="E3274" t="s">
        <v>1192</v>
      </c>
      <c r="F3274" t="s">
        <v>3974</v>
      </c>
      <c r="G3274" t="s">
        <v>3987</v>
      </c>
      <c r="H3274" s="427">
        <v>22.5</v>
      </c>
      <c r="K3274" t="s">
        <v>4725</v>
      </c>
    </row>
    <row r="3275" spans="1:11" x14ac:dyDescent="0.25">
      <c r="A3275">
        <v>7350</v>
      </c>
      <c r="B3275" t="s">
        <v>86</v>
      </c>
      <c r="C3275">
        <v>220</v>
      </c>
      <c r="D3275" s="404">
        <v>45350</v>
      </c>
      <c r="E3275" t="s">
        <v>1192</v>
      </c>
      <c r="F3275" t="s">
        <v>3974</v>
      </c>
      <c r="G3275" t="s">
        <v>3986</v>
      </c>
      <c r="H3275" s="427">
        <v>47.98</v>
      </c>
      <c r="K3275" t="s">
        <v>4725</v>
      </c>
    </row>
    <row r="3276" spans="1:11" x14ac:dyDescent="0.25">
      <c r="A3276">
        <v>7350</v>
      </c>
      <c r="B3276" t="s">
        <v>86</v>
      </c>
      <c r="C3276">
        <v>230</v>
      </c>
      <c r="D3276" s="404">
        <v>45350</v>
      </c>
      <c r="E3276" t="s">
        <v>1192</v>
      </c>
      <c r="F3276" t="s">
        <v>3974</v>
      </c>
      <c r="G3276" t="s">
        <v>3987</v>
      </c>
      <c r="H3276" s="427">
        <v>22.5</v>
      </c>
      <c r="K3276" t="s">
        <v>4725</v>
      </c>
    </row>
    <row r="3277" spans="1:11" x14ac:dyDescent="0.25">
      <c r="A3277">
        <v>7350</v>
      </c>
      <c r="B3277" t="s">
        <v>86</v>
      </c>
      <c r="C3277">
        <v>230</v>
      </c>
      <c r="D3277" s="404">
        <v>45350</v>
      </c>
      <c r="E3277" t="s">
        <v>1192</v>
      </c>
      <c r="F3277" t="s">
        <v>3974</v>
      </c>
      <c r="G3277" t="s">
        <v>3986</v>
      </c>
      <c r="H3277" s="427">
        <v>47.98</v>
      </c>
      <c r="K3277" t="s">
        <v>4725</v>
      </c>
    </row>
    <row r="3278" spans="1:11" x14ac:dyDescent="0.25">
      <c r="A3278">
        <v>7350</v>
      </c>
      <c r="B3278" t="s">
        <v>86</v>
      </c>
      <c r="C3278">
        <v>240</v>
      </c>
      <c r="D3278" s="404">
        <v>45350</v>
      </c>
      <c r="E3278" t="s">
        <v>1192</v>
      </c>
      <c r="F3278" t="s">
        <v>3974</v>
      </c>
      <c r="G3278" t="s">
        <v>3987</v>
      </c>
      <c r="H3278" s="427">
        <v>22.5</v>
      </c>
      <c r="K3278" t="s">
        <v>4725</v>
      </c>
    </row>
    <row r="3279" spans="1:11" x14ac:dyDescent="0.25">
      <c r="A3279">
        <v>7350</v>
      </c>
      <c r="B3279" t="s">
        <v>86</v>
      </c>
      <c r="C3279">
        <v>240</v>
      </c>
      <c r="D3279" s="404">
        <v>45350</v>
      </c>
      <c r="E3279" t="s">
        <v>1192</v>
      </c>
      <c r="F3279" t="s">
        <v>3974</v>
      </c>
      <c r="G3279" t="s">
        <v>3986</v>
      </c>
      <c r="H3279" s="427">
        <v>47.98</v>
      </c>
      <c r="K3279" t="s">
        <v>4725</v>
      </c>
    </row>
    <row r="3280" spans="1:11" x14ac:dyDescent="0.25">
      <c r="A3280">
        <v>7350</v>
      </c>
      <c r="B3280" t="s">
        <v>86</v>
      </c>
      <c r="C3280">
        <v>340</v>
      </c>
      <c r="D3280" s="404">
        <v>45350</v>
      </c>
      <c r="E3280" t="s">
        <v>1192</v>
      </c>
      <c r="F3280" t="s">
        <v>3974</v>
      </c>
      <c r="G3280" t="s">
        <v>3987</v>
      </c>
      <c r="H3280" s="427">
        <v>10.130000000000001</v>
      </c>
      <c r="K3280" t="s">
        <v>4725</v>
      </c>
    </row>
    <row r="3281" spans="1:11" x14ac:dyDescent="0.25">
      <c r="A3281">
        <v>7350</v>
      </c>
      <c r="B3281" t="s">
        <v>86</v>
      </c>
      <c r="C3281">
        <v>340</v>
      </c>
      <c r="D3281" s="404">
        <v>45350</v>
      </c>
      <c r="E3281" t="s">
        <v>1192</v>
      </c>
      <c r="F3281" t="s">
        <v>3974</v>
      </c>
      <c r="G3281" t="s">
        <v>3986</v>
      </c>
      <c r="H3281" s="427">
        <v>21.59</v>
      </c>
      <c r="K3281" t="s">
        <v>4725</v>
      </c>
    </row>
    <row r="3282" spans="1:11" x14ac:dyDescent="0.25">
      <c r="A3282">
        <v>7350</v>
      </c>
      <c r="B3282" t="s">
        <v>86</v>
      </c>
      <c r="C3282">
        <v>936</v>
      </c>
      <c r="D3282" s="404">
        <v>45350</v>
      </c>
      <c r="E3282" t="s">
        <v>1192</v>
      </c>
      <c r="F3282" t="s">
        <v>3974</v>
      </c>
      <c r="G3282" t="s">
        <v>3987</v>
      </c>
      <c r="H3282" s="427">
        <v>12.38</v>
      </c>
      <c r="K3282" t="s">
        <v>4725</v>
      </c>
    </row>
    <row r="3283" spans="1:11" x14ac:dyDescent="0.25">
      <c r="A3283">
        <v>7350</v>
      </c>
      <c r="B3283" t="s">
        <v>86</v>
      </c>
      <c r="C3283">
        <v>936</v>
      </c>
      <c r="D3283" s="404">
        <v>45350</v>
      </c>
      <c r="E3283" t="s">
        <v>1192</v>
      </c>
      <c r="F3283" t="s">
        <v>3974</v>
      </c>
      <c r="G3283" t="s">
        <v>3986</v>
      </c>
      <c r="H3283" s="427">
        <v>26.39</v>
      </c>
      <c r="K3283" t="s">
        <v>4725</v>
      </c>
    </row>
    <row r="3284" spans="1:11" x14ac:dyDescent="0.25">
      <c r="A3284">
        <v>7350</v>
      </c>
      <c r="B3284" t="s">
        <v>86</v>
      </c>
      <c r="C3284">
        <v>110</v>
      </c>
      <c r="D3284" s="404">
        <v>45351</v>
      </c>
      <c r="E3284" t="s">
        <v>3975</v>
      </c>
      <c r="F3284" t="s">
        <v>3974</v>
      </c>
      <c r="G3284" t="s">
        <v>3973</v>
      </c>
      <c r="H3284" s="427">
        <v>125.24</v>
      </c>
      <c r="K3284" t="s">
        <v>4725</v>
      </c>
    </row>
    <row r="3285" spans="1:11" x14ac:dyDescent="0.25">
      <c r="A3285">
        <v>7350</v>
      </c>
      <c r="B3285" t="s">
        <v>86</v>
      </c>
      <c r="C3285">
        <v>112</v>
      </c>
      <c r="D3285" s="404">
        <v>45351</v>
      </c>
      <c r="E3285" t="s">
        <v>3975</v>
      </c>
      <c r="F3285" t="s">
        <v>3974</v>
      </c>
      <c r="G3285" t="s">
        <v>3973</v>
      </c>
      <c r="H3285" s="427">
        <v>62.62</v>
      </c>
      <c r="K3285" t="s">
        <v>4725</v>
      </c>
    </row>
    <row r="3286" spans="1:11" x14ac:dyDescent="0.25">
      <c r="A3286">
        <v>7350</v>
      </c>
      <c r="B3286" t="s">
        <v>86</v>
      </c>
      <c r="C3286">
        <v>120</v>
      </c>
      <c r="D3286" s="404">
        <v>45351</v>
      </c>
      <c r="E3286" t="s">
        <v>3975</v>
      </c>
      <c r="F3286" t="s">
        <v>3974</v>
      </c>
      <c r="G3286" t="s">
        <v>3973</v>
      </c>
      <c r="H3286" s="427">
        <v>137.77000000000001</v>
      </c>
      <c r="K3286" t="s">
        <v>4725</v>
      </c>
    </row>
    <row r="3287" spans="1:11" x14ac:dyDescent="0.25">
      <c r="A3287">
        <v>7350</v>
      </c>
      <c r="B3287" t="s">
        <v>86</v>
      </c>
      <c r="C3287">
        <v>130</v>
      </c>
      <c r="D3287" s="404">
        <v>45351</v>
      </c>
      <c r="E3287" t="s">
        <v>3975</v>
      </c>
      <c r="F3287" t="s">
        <v>3974</v>
      </c>
      <c r="G3287" t="s">
        <v>3973</v>
      </c>
      <c r="H3287" s="427">
        <v>106.45</v>
      </c>
      <c r="K3287" t="s">
        <v>4725</v>
      </c>
    </row>
    <row r="3288" spans="1:11" x14ac:dyDescent="0.25">
      <c r="A3288">
        <v>7350</v>
      </c>
      <c r="B3288" t="s">
        <v>86</v>
      </c>
      <c r="C3288">
        <v>140</v>
      </c>
      <c r="D3288" s="404">
        <v>45351</v>
      </c>
      <c r="E3288" t="s">
        <v>3975</v>
      </c>
      <c r="F3288" t="s">
        <v>3974</v>
      </c>
      <c r="G3288" t="s">
        <v>3973</v>
      </c>
      <c r="H3288" s="427">
        <v>125.24</v>
      </c>
      <c r="K3288" t="s">
        <v>4725</v>
      </c>
    </row>
    <row r="3289" spans="1:11" x14ac:dyDescent="0.25">
      <c r="A3289">
        <v>7350</v>
      </c>
      <c r="B3289" t="s">
        <v>86</v>
      </c>
      <c r="C3289">
        <v>160</v>
      </c>
      <c r="D3289" s="404">
        <v>45351</v>
      </c>
      <c r="E3289" t="s">
        <v>3975</v>
      </c>
      <c r="F3289" t="s">
        <v>3974</v>
      </c>
      <c r="G3289" t="s">
        <v>3973</v>
      </c>
      <c r="H3289" s="427">
        <v>37.57</v>
      </c>
      <c r="K3289" t="s">
        <v>4725</v>
      </c>
    </row>
    <row r="3290" spans="1:11" x14ac:dyDescent="0.25">
      <c r="A3290">
        <v>7350</v>
      </c>
      <c r="B3290" t="s">
        <v>86</v>
      </c>
      <c r="C3290">
        <v>935</v>
      </c>
      <c r="D3290" s="404">
        <v>45351</v>
      </c>
      <c r="E3290" t="s">
        <v>3975</v>
      </c>
      <c r="F3290" t="s">
        <v>3974</v>
      </c>
      <c r="G3290" t="s">
        <v>3973</v>
      </c>
      <c r="H3290" s="427">
        <v>31.31</v>
      </c>
      <c r="K3290" t="s">
        <v>4725</v>
      </c>
    </row>
  </sheetData>
  <autoFilter ref="A1:K3290" xr:uid="{4DF04D27-3CD2-4D21-BB28-B34C36A83187}"/>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7DFC4C9A1543C4387DCD1B1B1140F58" ma:contentTypeVersion="13" ma:contentTypeDescription="Create a new document." ma:contentTypeScope="" ma:versionID="af30ee93757eb95713b2755d3ece8c6d">
  <xsd:schema xmlns:xsd="http://www.w3.org/2001/XMLSchema" xmlns:xs="http://www.w3.org/2001/XMLSchema" xmlns:p="http://schemas.microsoft.com/office/2006/metadata/properties" xmlns:ns2="b23855be-dcb9-4ae9-8aaf-eb4540158cf9" xmlns:ns3="08555261-89a9-4972-b816-b52b4d248888" targetNamespace="http://schemas.microsoft.com/office/2006/metadata/properties" ma:root="true" ma:fieldsID="50b4c8ae9d3eacb7c947f5e32cb6f81f" ns2:_="" ns3:_="">
    <xsd:import namespace="b23855be-dcb9-4ae9-8aaf-eb4540158cf9"/>
    <xsd:import namespace="08555261-89a9-4972-b816-b52b4d24888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3855be-dcb9-4ae9-8aaf-eb4540158c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8555261-89a9-4972-b816-b52b4d248888"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A839BC2-3A6E-4231-9039-2FA4B10B2AD0}">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0E708E2A-0547-448A-BBE6-855A2418CA3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3855be-dcb9-4ae9-8aaf-eb4540158cf9"/>
    <ds:schemaRef ds:uri="08555261-89a9-4972-b816-b52b4d24888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C156861-3C49-44E4-A10F-BD10268E93A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Summary - With Cost Centre</vt:lpstr>
      <vt:lpstr>Sheet2</vt:lpstr>
      <vt:lpstr>Summary - Selling Expenses</vt:lpstr>
      <vt:lpstr>Summary - Overhead Expenses</vt:lpstr>
      <vt:lpstr>SE - OTE - NBML INPUT</vt:lpstr>
      <vt:lpstr>SE - OTE - NBML OUTPUT</vt:lpstr>
      <vt:lpstr>SE - Commission Sales - OUTPUT</vt:lpstr>
      <vt:lpstr>Sheet1</vt:lpstr>
      <vt:lpstr>SE - Commission Sales - INPUT</vt:lpstr>
      <vt:lpstr>SE - Spotters Fees OUTPUT</vt:lpstr>
      <vt:lpstr>SE - Maintenance &amp; Petrol &amp; Oth</vt:lpstr>
      <vt:lpstr>SE - Vehicle Delivery Expenses</vt:lpstr>
      <vt:lpstr>GL - Vehicle Delivery Expenses</vt:lpstr>
      <vt:lpstr>SE - Marketing PE </vt:lpstr>
      <vt:lpstr>SE - Marketing Matt</vt:lpstr>
      <vt:lpstr>SE - Training</vt:lpstr>
      <vt:lpstr>GL - Training</vt:lpstr>
      <vt:lpstr>SE - General Expenses</vt:lpstr>
      <vt:lpstr>GL - General Expenses</vt:lpstr>
      <vt:lpstr>SE &amp; OV - Interest Other</vt:lpstr>
      <vt:lpstr>OV - Operation Bron's </vt:lpstr>
      <vt:lpstr>OV - Others based on LY Actual</vt:lpstr>
      <vt:lpstr>OV - OTE - BS</vt:lpstr>
      <vt:lpstr>OV - ACC</vt:lpstr>
      <vt:lpstr>OV - Rent</vt:lpstr>
      <vt:lpstr>OV - Employee Wellbeing &amp; Ent</vt:lpstr>
      <vt:lpstr>OV - Accounting &amp; Audit</vt:lpstr>
      <vt:lpstr>OV - Office Supplies</vt:lpstr>
      <vt:lpstr>OV - Data Processing</vt:lpstr>
      <vt:lpstr>OV - Consultancy Fees</vt:lpstr>
      <vt:lpstr>OV - Cleaning&amp;Laundry&amp;Sercurity</vt:lpstr>
      <vt:lpstr>OV - Entertainment - Customer</vt:lpstr>
      <vt:lpstr>OV - Insurance</vt:lpstr>
      <vt:lpstr>GL - Entertainment - Customer</vt:lpstr>
      <vt:lpstr>GL - Contract Cleaning</vt:lpstr>
      <vt:lpstr>GL - Consultancy Fees</vt:lpstr>
      <vt:lpstr>GL - Data Processing</vt:lpstr>
      <vt:lpstr>GL - Office Supplies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Peter Sun</dc:creator>
  <cp:keywords/>
  <dc:description/>
  <cp:lastModifiedBy>Alvin Chen</cp:lastModifiedBy>
  <cp:revision/>
  <dcterms:created xsi:type="dcterms:W3CDTF">2024-02-11T20:39:12Z</dcterms:created>
  <dcterms:modified xsi:type="dcterms:W3CDTF">2024-04-16T03:13:44Z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0x01010097DFC4C9A1543C4387DCD1B1B1140F58</vt:lpwstr>
  </property>
</Properties>
</file>